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5.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01"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electroentreprise.sharepoint.com/sites/OPP0202256louisdewaele-Herlin/Gedeelde documenten/Etude/21. ELEC_Documents internes/N°Odoo_Prix de revient/21. ELEC_Documents internes/N°Odoo_Prix de revient/"/>
    </mc:Choice>
  </mc:AlternateContent>
  <xr:revisionPtr revIDLastSave="1134" documentId="13_ncr:1_{C44A8911-02E2-4007-834A-298D0E315915}" xr6:coauthVersionLast="47" xr6:coauthVersionMax="47" xr10:uidLastSave="{D7232499-9F7A-4FEF-A5D2-7DF835A8A78A}"/>
  <bookViews>
    <workbookView xWindow="28680" yWindow="-120" windowWidth="29040" windowHeight="15720" firstSheet="2" activeTab="2" xr2:uid="{01D257D4-F7E7-4CD2-8791-B34CA2C0053C}"/>
  </bookViews>
  <sheets>
    <sheet name="INFO" sheetId="8" r:id="rId1"/>
    <sheet name="Voorblad" sheetId="14" state="hidden" r:id="rId2"/>
    <sheet name="Meetstaat" sheetId="9" r:id="rId3"/>
    <sheet name="Feuil2" sheetId="29" r:id="rId4"/>
    <sheet name="Feuil1" sheetId="28" r:id="rId5"/>
    <sheet name="OPM" sheetId="17" state="hidden" r:id="rId6"/>
    <sheet name="SPEC VKVW" sheetId="12" state="hidden" r:id="rId7"/>
    <sheet name="ALG VKVW" sheetId="19" state="hidden" r:id="rId8"/>
    <sheet name="BB" sheetId="21" r:id="rId9"/>
    <sheet name="BO" sheetId="10" r:id="rId10"/>
    <sheet name="CODES" sheetId="2" r:id="rId11"/>
    <sheet name="Kabels" sheetId="4" r:id="rId12"/>
    <sheet name="Materiaal" sheetId="3" r:id="rId13"/>
    <sheet name="Voorbeeld" sheetId="22" r:id="rId14"/>
    <sheet name="Market Type" sheetId="23" r:id="rId15"/>
    <sheet name="UOM" sheetId="24" r:id="rId16"/>
    <sheet name="MATERIAL CODES" sheetId="25" r:id="rId17"/>
    <sheet name="BUDGETCODES" sheetId="26" r:id="rId18"/>
    <sheet name="Legende" sheetId="27" r:id="rId19"/>
  </sheets>
  <externalReferences>
    <externalReference r:id="rId20"/>
    <externalReference r:id="rId21"/>
    <externalReference r:id="rId22"/>
  </externalReferences>
  <definedNames>
    <definedName name="_xlnm._FilterDatabase" localSheetId="9" hidden="1">BO!$C$9:$F$11</definedName>
    <definedName name="_xlnm._FilterDatabase" localSheetId="17" hidden="1">BUDGETCODES!$A$1:$F$112</definedName>
    <definedName name="_xlnm._FilterDatabase" localSheetId="13" hidden="1">Voorbeeld!$A$1:$Y$14</definedName>
    <definedName name="AAKorting">BO!$F$18</definedName>
    <definedName name="AK_nettomat">'[1]CAL-Code'!$T$6</definedName>
    <definedName name="AK_nettoOA">'[1]CAL-Code'!$U$6</definedName>
    <definedName name="AlgKosten">Meetstaat!$AE$1010</definedName>
    <definedName name="ArbeidUren">Meetstaat!$AF$4</definedName>
    <definedName name="BasisMarge">Meetstaat!$AB$2</definedName>
    <definedName name="BasisUurloon">Meetstaat!$AD$2</definedName>
    <definedName name="CAL_Verkoop">'[1]CAL-REKENBLAD'!$K$24</definedName>
    <definedName name="ExtraArbeid">Meetstaat!$AE$2</definedName>
    <definedName name="ExtraMargeMateriaal">Meetstaat!$AC$2</definedName>
    <definedName name="ExtraMargeUurloon">Meetstaat!$AF$2</definedName>
    <definedName name="_xlnm.Print_Titles" localSheetId="16">'MATERIAL CODES'!#REF!</definedName>
    <definedName name="_xlnm.Print_Titles" localSheetId="2">Meetstaat!$9:$10</definedName>
    <definedName name="_xlnm.Print_Titles" localSheetId="6">'SPEC VKVW'!$1:$5</definedName>
    <definedName name="Klant" localSheetId="8">[2]voorbereiding!$G$3</definedName>
    <definedName name="Klant">[2]voorbereiding!$G$3</definedName>
    <definedName name="MargeOA">Meetstaat!$AH$2</definedName>
    <definedName name="Omschrijving" localSheetId="8">[2]voorbereiding!$C$2</definedName>
    <definedName name="Omschrijving">[2]voorbereiding!$C$2</definedName>
    <definedName name="OVERZICHT" localSheetId="2">Meetstaat!$AE$1022</definedName>
    <definedName name="OverzichtTime" localSheetId="8">[3]Info!$D$9:$O$197</definedName>
    <definedName name="OverzichtTime">BO!$C$13:$K$98</definedName>
    <definedName name="Postcodes">INFO!$J$39:$L$2806</definedName>
    <definedName name="Prijsgegevens" localSheetId="8">[3]Info!$S$5:$W$73</definedName>
    <definedName name="Slicer_TECH">#N/A</definedName>
    <definedName name="TOT_OA_AANKOOP">BO!$H$8</definedName>
    <definedName name="_xlnm.Print_Area" localSheetId="7">'ALG VKVW'!$A$1:$B$33</definedName>
    <definedName name="_xlnm.Print_Area" localSheetId="8">BB!$A$1:$G$220</definedName>
    <definedName name="_xlnm.Print_Area" localSheetId="9">BO!$C$9:$E$98</definedName>
    <definedName name="_xlnm.Print_Area" localSheetId="0">INFO!$A$1:$H$73</definedName>
    <definedName name="_xlnm.Print_Area" localSheetId="16">'MATERIAL CODES'!$A$1:$J$240</definedName>
    <definedName name="_xlnm.Print_Area" localSheetId="2">Meetstaat!$H$3:$O$1017</definedName>
    <definedName name="_xlnm.Print_Area" localSheetId="5">OPM!$A$1:$H$33</definedName>
    <definedName name="_xlnm.Print_Area" localSheetId="6">'SPEC VKVW'!$A$1:$C$39</definedName>
    <definedName name="_xlnm.Print_Area" localSheetId="1">Voorblad!$A$1:$J$51</definedName>
  </definedNames>
  <calcPr calcId="191028" iterate="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4" i="9" l="1"/>
  <c r="B162" i="9"/>
  <c r="B160" i="9"/>
  <c r="B156" i="9"/>
  <c r="B150" i="9"/>
  <c r="B149" i="9"/>
  <c r="B146" i="9"/>
  <c r="B143" i="9"/>
  <c r="B142" i="9"/>
  <c r="B37" i="9" l="1"/>
  <c r="B27" i="9"/>
  <c r="B21" i="9"/>
  <c r="B19" i="9"/>
  <c r="B42" i="9"/>
  <c r="I35" i="21" s="1"/>
  <c r="B299" i="9"/>
  <c r="T274" i="9"/>
  <c r="T256" i="9"/>
  <c r="T218" i="9"/>
  <c r="U61" i="9"/>
  <c r="U62" i="9"/>
  <c r="U63" i="9"/>
  <c r="U64" i="9"/>
  <c r="U65" i="9"/>
  <c r="U66" i="9"/>
  <c r="U67" i="9"/>
  <c r="U68" i="9"/>
  <c r="U69" i="9"/>
  <c r="U70" i="9"/>
  <c r="U71" i="9"/>
  <c r="B249" i="9"/>
  <c r="B153" i="9"/>
  <c r="B152" i="9"/>
  <c r="B147" i="9"/>
  <c r="B145" i="9"/>
  <c r="B144" i="9"/>
  <c r="B141" i="9"/>
  <c r="B33" i="9"/>
  <c r="B32" i="9"/>
  <c r="B29" i="9"/>
  <c r="B22" i="9"/>
  <c r="B17" i="9"/>
  <c r="B183" i="9"/>
  <c r="B182" i="9"/>
  <c r="B181" i="9"/>
  <c r="C33" i="28"/>
  <c r="B33" i="28" s="1"/>
  <c r="A33" i="28"/>
  <c r="C32" i="28"/>
  <c r="B32" i="28" s="1"/>
  <c r="A32" i="28"/>
  <c r="C31" i="28"/>
  <c r="B31" i="28" s="1"/>
  <c r="A31" i="28"/>
  <c r="C30" i="28"/>
  <c r="B30" i="28" s="1"/>
  <c r="A30" i="28"/>
  <c r="C29" i="28"/>
  <c r="B29" i="28" s="1"/>
  <c r="A29" i="28"/>
  <c r="C28" i="28"/>
  <c r="B28" i="28" s="1"/>
  <c r="A28" i="28"/>
  <c r="C27" i="28"/>
  <c r="B27" i="28" s="1"/>
  <c r="A27" i="28"/>
  <c r="C26" i="28"/>
  <c r="B26" i="28" s="1"/>
  <c r="A26" i="28"/>
  <c r="C25" i="28"/>
  <c r="B25" i="28" s="1"/>
  <c r="A25" i="28"/>
  <c r="C24" i="28"/>
  <c r="B24" i="28" s="1"/>
  <c r="A24" i="28"/>
  <c r="C23" i="28"/>
  <c r="B23" i="28" s="1"/>
  <c r="A23" i="28"/>
  <c r="C22" i="28"/>
  <c r="B22" i="28" s="1"/>
  <c r="A22" i="28"/>
  <c r="C21" i="28"/>
  <c r="B21" i="28" s="1"/>
  <c r="A21" i="28"/>
  <c r="C20" i="28"/>
  <c r="B20" i="28" s="1"/>
  <c r="A20" i="28"/>
  <c r="C19" i="28"/>
  <c r="B19" i="28" s="1"/>
  <c r="A19" i="28"/>
  <c r="C18" i="28"/>
  <c r="B18" i="28" s="1"/>
  <c r="A18" i="28"/>
  <c r="C17" i="28"/>
  <c r="B17" i="28" s="1"/>
  <c r="A17" i="28"/>
  <c r="C16" i="28"/>
  <c r="B16" i="28" s="1"/>
  <c r="A16" i="28"/>
  <c r="C15" i="28"/>
  <c r="B15" i="28" s="1"/>
  <c r="A15" i="28"/>
  <c r="C14" i="28"/>
  <c r="B14" i="28" s="1"/>
  <c r="A14" i="28"/>
  <c r="C13" i="28"/>
  <c r="B13" i="28" s="1"/>
  <c r="A13" i="28"/>
  <c r="C12" i="28"/>
  <c r="B12" i="28" s="1"/>
  <c r="A12" i="28"/>
  <c r="C11" i="28"/>
  <c r="B11" i="28" s="1"/>
  <c r="A11" i="28"/>
  <c r="C10" i="28"/>
  <c r="B10" i="28" s="1"/>
  <c r="A10" i="28"/>
  <c r="C9" i="28"/>
  <c r="B9" i="28" s="1"/>
  <c r="A9" i="28"/>
  <c r="C8" i="28"/>
  <c r="B8" i="28" s="1"/>
  <c r="A8" i="28"/>
  <c r="C7" i="28"/>
  <c r="B7" i="28" s="1"/>
  <c r="A7" i="28"/>
  <c r="T220" i="9" l="1"/>
  <c r="T219" i="9"/>
  <c r="V1176" i="2"/>
  <c r="S1176" i="2"/>
  <c r="P1176" i="2"/>
  <c r="M1176" i="2"/>
  <c r="J1176" i="2"/>
  <c r="G1176" i="2"/>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C1176" i="2" l="1"/>
  <c r="C36" i="21"/>
  <c r="D27" i="21" l="1"/>
  <c r="D38" i="21" s="1"/>
  <c r="V1093" i="2"/>
  <c r="S1093" i="2"/>
  <c r="P1093" i="2"/>
  <c r="M1093" i="2"/>
  <c r="J1093" i="2"/>
  <c r="G1093" i="2"/>
  <c r="V1092" i="2"/>
  <c r="S1092" i="2"/>
  <c r="P1092" i="2"/>
  <c r="M1092" i="2"/>
  <c r="J1092" i="2"/>
  <c r="G1092" i="2"/>
  <c r="C1092" i="2" l="1"/>
  <c r="C1093" i="2"/>
  <c r="K105" i="10"/>
  <c r="K104" i="10"/>
  <c r="K103" i="10"/>
  <c r="V1302" i="2" l="1"/>
  <c r="S1302" i="2"/>
  <c r="P1302" i="2"/>
  <c r="M1302" i="2"/>
  <c r="J1302" i="2"/>
  <c r="G1302" i="2"/>
  <c r="V1301" i="2"/>
  <c r="S1301" i="2"/>
  <c r="P1301" i="2"/>
  <c r="M1301" i="2"/>
  <c r="J1301" i="2"/>
  <c r="G1301" i="2"/>
  <c r="V1300" i="2"/>
  <c r="S1300" i="2"/>
  <c r="P1300" i="2"/>
  <c r="M1300" i="2"/>
  <c r="J1300" i="2"/>
  <c r="G1300" i="2"/>
  <c r="V1299" i="2"/>
  <c r="S1299" i="2"/>
  <c r="P1299" i="2"/>
  <c r="M1299" i="2"/>
  <c r="J1299" i="2"/>
  <c r="G1299" i="2"/>
  <c r="V1304" i="2"/>
  <c r="S1304" i="2"/>
  <c r="P1304" i="2"/>
  <c r="M1304" i="2"/>
  <c r="J1304" i="2"/>
  <c r="G1304" i="2"/>
  <c r="V1303" i="2"/>
  <c r="S1303" i="2"/>
  <c r="P1303" i="2"/>
  <c r="M1303" i="2"/>
  <c r="J1303" i="2"/>
  <c r="G1303" i="2"/>
  <c r="C1141" i="2"/>
  <c r="C1299" i="2" l="1"/>
  <c r="C1300" i="2"/>
  <c r="C1304" i="2"/>
  <c r="M619" i="2" l="1"/>
  <c r="M618" i="2"/>
  <c r="M617" i="2"/>
  <c r="J619" i="2"/>
  <c r="J618" i="2"/>
  <c r="J617" i="2"/>
  <c r="J616" i="2"/>
  <c r="C203" i="2"/>
  <c r="C202" i="2"/>
  <c r="C201" i="2"/>
  <c r="C200" i="2"/>
  <c r="C199" i="2"/>
  <c r="C198" i="2"/>
  <c r="C197" i="2"/>
  <c r="C196" i="2"/>
  <c r="C195" i="2"/>
  <c r="C194" i="2"/>
  <c r="C193" i="2"/>
  <c r="C192" i="2"/>
  <c r="C191" i="2"/>
  <c r="C190" i="2"/>
  <c r="C183" i="2"/>
  <c r="C184" i="2"/>
  <c r="C185" i="2"/>
  <c r="C186" i="2"/>
  <c r="C187" i="2"/>
  <c r="C188" i="2"/>
  <c r="C189" i="2"/>
  <c r="C327" i="2"/>
  <c r="C162" i="2"/>
  <c r="C161" i="2"/>
  <c r="C160" i="2"/>
  <c r="C266" i="2"/>
  <c r="C93" i="2"/>
  <c r="C14" i="21"/>
  <c r="E50" i="21" l="1"/>
  <c r="D1345" i="2"/>
  <c r="D1344" i="2"/>
  <c r="D1343" i="2"/>
  <c r="D1342" i="2"/>
  <c r="D1341" i="2"/>
  <c r="D1340" i="2"/>
  <c r="G1345" i="2"/>
  <c r="G1344" i="2"/>
  <c r="G1343" i="2"/>
  <c r="G1340" i="2"/>
  <c r="G1341" i="2"/>
  <c r="V564" i="2"/>
  <c r="S564" i="2"/>
  <c r="P564" i="2"/>
  <c r="M564" i="2"/>
  <c r="J564" i="2"/>
  <c r="G564" i="2"/>
  <c r="S563" i="2"/>
  <c r="P563" i="2"/>
  <c r="M563" i="2"/>
  <c r="J563" i="2"/>
  <c r="G563" i="2"/>
  <c r="S562" i="2"/>
  <c r="P562" i="2"/>
  <c r="M562" i="2"/>
  <c r="J562" i="2"/>
  <c r="G562" i="2"/>
  <c r="S561" i="2"/>
  <c r="P561" i="2"/>
  <c r="M561" i="2"/>
  <c r="J561" i="2"/>
  <c r="G561" i="2"/>
  <c r="V347" i="2"/>
  <c r="S347" i="2"/>
  <c r="P347" i="2"/>
  <c r="M347" i="2"/>
  <c r="J347" i="2"/>
  <c r="G347" i="2"/>
  <c r="V346" i="2"/>
  <c r="S346" i="2"/>
  <c r="P346" i="2"/>
  <c r="M346" i="2"/>
  <c r="J346" i="2"/>
  <c r="G346" i="2"/>
  <c r="V345" i="2"/>
  <c r="S345" i="2"/>
  <c r="P345" i="2"/>
  <c r="M345" i="2"/>
  <c r="J345" i="2"/>
  <c r="G345" i="2"/>
  <c r="V344" i="2"/>
  <c r="S344" i="2"/>
  <c r="P344" i="2"/>
  <c r="M344" i="2"/>
  <c r="J344" i="2"/>
  <c r="G344" i="2"/>
  <c r="V454" i="2"/>
  <c r="S454" i="2"/>
  <c r="P454" i="2"/>
  <c r="M454" i="2"/>
  <c r="J454" i="2"/>
  <c r="G454" i="2"/>
  <c r="V453" i="2"/>
  <c r="S453" i="2"/>
  <c r="P453" i="2"/>
  <c r="M453" i="2"/>
  <c r="J453" i="2"/>
  <c r="G453" i="2"/>
  <c r="V452" i="2"/>
  <c r="S452" i="2"/>
  <c r="P452" i="2"/>
  <c r="M452" i="2"/>
  <c r="J452" i="2"/>
  <c r="G452" i="2"/>
  <c r="V451" i="2"/>
  <c r="S451" i="2"/>
  <c r="P451" i="2"/>
  <c r="M451" i="2"/>
  <c r="J451" i="2"/>
  <c r="G451" i="2"/>
  <c r="T4" i="9"/>
  <c r="F20" i="3"/>
  <c r="F19" i="3"/>
  <c r="F18" i="3"/>
  <c r="F17" i="3"/>
  <c r="F16" i="3"/>
  <c r="F15" i="3"/>
  <c r="F14" i="3"/>
  <c r="F13" i="3"/>
  <c r="F12" i="3"/>
  <c r="F11" i="3"/>
  <c r="F10" i="3"/>
  <c r="F9" i="3"/>
  <c r="F8" i="3"/>
  <c r="F7" i="3"/>
  <c r="F6" i="3"/>
  <c r="F5" i="3"/>
  <c r="F4" i="3"/>
  <c r="O1015" i="9"/>
  <c r="D1008" i="9"/>
  <c r="G40" i="10" s="1"/>
  <c r="C102" i="21" s="1"/>
  <c r="E102" i="21" s="1"/>
  <c r="F102" i="21" s="1"/>
  <c r="R1008" i="9"/>
  <c r="AG1008" i="9" s="1"/>
  <c r="W1008" i="9"/>
  <c r="X1008" i="9"/>
  <c r="AZ1008" i="9"/>
  <c r="BA1008" i="9" s="1"/>
  <c r="BD1008" i="9" s="1"/>
  <c r="BG1008" i="9" s="1"/>
  <c r="BJ1008" i="9" s="1"/>
  <c r="G1" i="3"/>
  <c r="R15" i="9"/>
  <c r="AG15" i="9" s="1"/>
  <c r="R14" i="9"/>
  <c r="AG14" i="9" s="1"/>
  <c r="R12" i="9"/>
  <c r="AG12" i="9" s="1"/>
  <c r="R13" i="9"/>
  <c r="AG13" i="9" s="1"/>
  <c r="AZ236" i="9"/>
  <c r="BA236" i="9" s="1"/>
  <c r="X236" i="9"/>
  <c r="W236" i="9"/>
  <c r="V236" i="9"/>
  <c r="R236" i="9"/>
  <c r="AG236" i="9" s="1"/>
  <c r="AZ235" i="9"/>
  <c r="BA235" i="9" s="1"/>
  <c r="BD235" i="9" s="1"/>
  <c r="X235" i="9"/>
  <c r="W235" i="9"/>
  <c r="V235" i="9"/>
  <c r="R235" i="9"/>
  <c r="AG235" i="9" s="1"/>
  <c r="AZ234" i="9"/>
  <c r="BA234" i="9" s="1"/>
  <c r="BB234" i="9" s="1"/>
  <c r="X234" i="9"/>
  <c r="W234" i="9"/>
  <c r="V234" i="9"/>
  <c r="R234" i="9"/>
  <c r="AG234" i="9" s="1"/>
  <c r="AZ233" i="9"/>
  <c r="BA233" i="9" s="1"/>
  <c r="BB233" i="9" s="1"/>
  <c r="AP233" i="9" s="1"/>
  <c r="X233" i="9"/>
  <c r="W233" i="9"/>
  <c r="V233" i="9"/>
  <c r="R233" i="9"/>
  <c r="AG233" i="9" s="1"/>
  <c r="AZ232" i="9"/>
  <c r="BA232" i="9" s="1"/>
  <c r="X232" i="9"/>
  <c r="W232" i="9"/>
  <c r="V232" i="9"/>
  <c r="R232" i="9"/>
  <c r="AG232" i="9" s="1"/>
  <c r="AZ231" i="9"/>
  <c r="BA231" i="9" s="1"/>
  <c r="BB231" i="9" s="1"/>
  <c r="X231" i="9"/>
  <c r="W231" i="9"/>
  <c r="V231" i="9"/>
  <c r="R231" i="9"/>
  <c r="AG231" i="9" s="1"/>
  <c r="AZ230" i="9"/>
  <c r="BA230" i="9" s="1"/>
  <c r="BB230" i="9" s="1"/>
  <c r="X230" i="9"/>
  <c r="W230" i="9"/>
  <c r="V230" i="9"/>
  <c r="R230" i="9"/>
  <c r="AG230" i="9" s="1"/>
  <c r="AZ229" i="9"/>
  <c r="BA229" i="9" s="1"/>
  <c r="X229" i="9"/>
  <c r="W229" i="9"/>
  <c r="V229" i="9"/>
  <c r="R229" i="9"/>
  <c r="AG229" i="9" s="1"/>
  <c r="AZ228" i="9"/>
  <c r="BA228" i="9" s="1"/>
  <c r="X228" i="9"/>
  <c r="W228" i="9"/>
  <c r="V228" i="9"/>
  <c r="R228" i="9"/>
  <c r="AG228" i="9" s="1"/>
  <c r="AZ227" i="9"/>
  <c r="BA227" i="9" s="1"/>
  <c r="BB227" i="9" s="1"/>
  <c r="X227" i="9"/>
  <c r="W227" i="9"/>
  <c r="V227" i="9"/>
  <c r="R227" i="9"/>
  <c r="AG227" i="9" s="1"/>
  <c r="AZ226" i="9"/>
  <c r="BA226" i="9" s="1"/>
  <c r="BB226" i="9" s="1"/>
  <c r="X226" i="9"/>
  <c r="W226" i="9"/>
  <c r="V226" i="9"/>
  <c r="R226" i="9"/>
  <c r="AG226" i="9" s="1"/>
  <c r="AZ225" i="9"/>
  <c r="BA225" i="9" s="1"/>
  <c r="BD225" i="9" s="1"/>
  <c r="X225" i="9"/>
  <c r="W225" i="9"/>
  <c r="V225" i="9"/>
  <c r="R225" i="9"/>
  <c r="AG225" i="9" s="1"/>
  <c r="AZ224" i="9"/>
  <c r="BA224" i="9" s="1"/>
  <c r="X224" i="9"/>
  <c r="W224" i="9"/>
  <c r="V224" i="9"/>
  <c r="R224" i="9"/>
  <c r="AG224" i="9" s="1"/>
  <c r="AZ223" i="9"/>
  <c r="BA223" i="9" s="1"/>
  <c r="BD223" i="9" s="1"/>
  <c r="BG223" i="9" s="1"/>
  <c r="BJ223" i="9" s="1"/>
  <c r="BM223" i="9" s="1"/>
  <c r="BN223" i="9" s="1"/>
  <c r="X223" i="9"/>
  <c r="W223" i="9"/>
  <c r="V223" i="9"/>
  <c r="R223" i="9"/>
  <c r="AG223" i="9" s="1"/>
  <c r="AZ222" i="9"/>
  <c r="BA222" i="9" s="1"/>
  <c r="BD222" i="9" s="1"/>
  <c r="X222" i="9"/>
  <c r="W222" i="9"/>
  <c r="V222" i="9"/>
  <c r="R222" i="9"/>
  <c r="AG222" i="9" s="1"/>
  <c r="AZ221" i="9"/>
  <c r="BA221" i="9" s="1"/>
  <c r="X221" i="9"/>
  <c r="W221" i="9"/>
  <c r="V221" i="9"/>
  <c r="R221" i="9"/>
  <c r="AG221" i="9" s="1"/>
  <c r="AZ220" i="9"/>
  <c r="BA220" i="9" s="1"/>
  <c r="BD220" i="9" s="1"/>
  <c r="X220" i="9"/>
  <c r="W220" i="9"/>
  <c r="V220" i="9"/>
  <c r="R220" i="9"/>
  <c r="AG220" i="9" s="1"/>
  <c r="AZ219" i="9"/>
  <c r="BA219" i="9" s="1"/>
  <c r="BB219" i="9" s="1"/>
  <c r="X219" i="9"/>
  <c r="W219" i="9"/>
  <c r="V219" i="9"/>
  <c r="R219" i="9"/>
  <c r="AG219" i="9" s="1"/>
  <c r="AZ218" i="9"/>
  <c r="BA218" i="9" s="1"/>
  <c r="BB218" i="9" s="1"/>
  <c r="X218" i="9"/>
  <c r="W218" i="9"/>
  <c r="V218" i="9"/>
  <c r="R218" i="9"/>
  <c r="AG218" i="9" s="1"/>
  <c r="AZ217" i="9"/>
  <c r="BA217" i="9" s="1"/>
  <c r="BB217" i="9" s="1"/>
  <c r="X217" i="9"/>
  <c r="W217" i="9"/>
  <c r="V217" i="9"/>
  <c r="R217" i="9"/>
  <c r="AG217" i="9" s="1"/>
  <c r="AZ216" i="9"/>
  <c r="BA216" i="9" s="1"/>
  <c r="X216" i="9"/>
  <c r="W216" i="9"/>
  <c r="V216" i="9"/>
  <c r="R216" i="9"/>
  <c r="AG216" i="9" s="1"/>
  <c r="AZ215" i="9"/>
  <c r="BA215" i="9" s="1"/>
  <c r="BB215" i="9" s="1"/>
  <c r="BC215" i="9" s="1"/>
  <c r="X215" i="9"/>
  <c r="W215" i="9"/>
  <c r="V215" i="9"/>
  <c r="R215" i="9"/>
  <c r="AG215" i="9" s="1"/>
  <c r="AZ214" i="9"/>
  <c r="BA214" i="9" s="1"/>
  <c r="BB214" i="9" s="1"/>
  <c r="AP214" i="9" s="1"/>
  <c r="X214" i="9"/>
  <c r="W214" i="9"/>
  <c r="V214" i="9"/>
  <c r="R214" i="9"/>
  <c r="AG214" i="9" s="1"/>
  <c r="AZ213" i="9"/>
  <c r="BA213" i="9" s="1"/>
  <c r="X213" i="9"/>
  <c r="W213" i="9"/>
  <c r="V213" i="9"/>
  <c r="R213" i="9"/>
  <c r="AG213" i="9" s="1"/>
  <c r="AZ212" i="9"/>
  <c r="BA212" i="9" s="1"/>
  <c r="X212" i="9"/>
  <c r="W212" i="9"/>
  <c r="V212" i="9"/>
  <c r="R212" i="9"/>
  <c r="AG212" i="9" s="1"/>
  <c r="AZ211" i="9"/>
  <c r="BA211" i="9" s="1"/>
  <c r="BB211" i="9" s="1"/>
  <c r="X211" i="9"/>
  <c r="W211" i="9"/>
  <c r="V211" i="9"/>
  <c r="R211" i="9"/>
  <c r="AG211" i="9" s="1"/>
  <c r="AZ210" i="9"/>
  <c r="BA210" i="9" s="1"/>
  <c r="X210" i="9"/>
  <c r="W210" i="9"/>
  <c r="V210" i="9"/>
  <c r="R210" i="9"/>
  <c r="AG210" i="9" s="1"/>
  <c r="AZ209" i="9"/>
  <c r="BA209" i="9" s="1"/>
  <c r="X209" i="9"/>
  <c r="W209" i="9"/>
  <c r="V209" i="9"/>
  <c r="R209" i="9"/>
  <c r="AG209" i="9" s="1"/>
  <c r="AZ208" i="9"/>
  <c r="BA208" i="9" s="1"/>
  <c r="BB208" i="9" s="1"/>
  <c r="X208" i="9"/>
  <c r="W208" i="9"/>
  <c r="V208" i="9"/>
  <c r="R208" i="9"/>
  <c r="AG208" i="9" s="1"/>
  <c r="AZ207" i="9"/>
  <c r="BA207" i="9" s="1"/>
  <c r="BD207" i="9" s="1"/>
  <c r="X207" i="9"/>
  <c r="W207" i="9"/>
  <c r="V207" i="9"/>
  <c r="R207" i="9"/>
  <c r="AG207" i="9" s="1"/>
  <c r="AZ206" i="9"/>
  <c r="BA206" i="9" s="1"/>
  <c r="BB206" i="9" s="1"/>
  <c r="X206" i="9"/>
  <c r="W206" i="9"/>
  <c r="V206" i="9"/>
  <c r="R206" i="9"/>
  <c r="AG206" i="9" s="1"/>
  <c r="AZ205" i="9"/>
  <c r="BA205" i="9" s="1"/>
  <c r="X205" i="9"/>
  <c r="W205" i="9"/>
  <c r="V205" i="9"/>
  <c r="R205" i="9"/>
  <c r="AG205" i="9" s="1"/>
  <c r="AZ204" i="9"/>
  <c r="BA204" i="9" s="1"/>
  <c r="BB204" i="9" s="1"/>
  <c r="X204" i="9"/>
  <c r="W204" i="9"/>
  <c r="V204" i="9"/>
  <c r="R204" i="9"/>
  <c r="AG204" i="9" s="1"/>
  <c r="AZ203" i="9"/>
  <c r="BA203" i="9" s="1"/>
  <c r="BB203" i="9" s="1"/>
  <c r="AP203" i="9" s="1"/>
  <c r="X203" i="9"/>
  <c r="W203" i="9"/>
  <c r="V203" i="9"/>
  <c r="R203" i="9"/>
  <c r="AG203" i="9" s="1"/>
  <c r="AZ202" i="9"/>
  <c r="BA202" i="9" s="1"/>
  <c r="X202" i="9"/>
  <c r="W202" i="9"/>
  <c r="V202" i="9"/>
  <c r="R202" i="9"/>
  <c r="AG202" i="9" s="1"/>
  <c r="AZ201" i="9"/>
  <c r="BA201" i="9" s="1"/>
  <c r="BB201" i="9" s="1"/>
  <c r="AP201" i="9" s="1"/>
  <c r="X201" i="9"/>
  <c r="W201" i="9"/>
  <c r="V201" i="9"/>
  <c r="R201" i="9"/>
  <c r="AG201" i="9" s="1"/>
  <c r="AZ200" i="9"/>
  <c r="BA200" i="9" s="1"/>
  <c r="BD200" i="9" s="1"/>
  <c r="X200" i="9"/>
  <c r="W200" i="9"/>
  <c r="V200" i="9"/>
  <c r="R200" i="9"/>
  <c r="AG200" i="9" s="1"/>
  <c r="AZ199" i="9"/>
  <c r="BA199" i="9" s="1"/>
  <c r="BD199" i="9" s="1"/>
  <c r="X199" i="9"/>
  <c r="W199" i="9"/>
  <c r="V199" i="9"/>
  <c r="R199" i="9"/>
  <c r="AG199" i="9" s="1"/>
  <c r="AZ198" i="9"/>
  <c r="BA198" i="9" s="1"/>
  <c r="X198" i="9"/>
  <c r="W198" i="9"/>
  <c r="V198" i="9"/>
  <c r="R198" i="9"/>
  <c r="AG198" i="9" s="1"/>
  <c r="AZ197" i="9"/>
  <c r="BA197" i="9" s="1"/>
  <c r="X197" i="9"/>
  <c r="W197" i="9"/>
  <c r="V197" i="9"/>
  <c r="R197" i="9"/>
  <c r="AG197" i="9" s="1"/>
  <c r="AZ196" i="9"/>
  <c r="BA196" i="9" s="1"/>
  <c r="X196" i="9"/>
  <c r="W196" i="9"/>
  <c r="V196" i="9"/>
  <c r="R196" i="9"/>
  <c r="AG196" i="9" s="1"/>
  <c r="AZ195" i="9"/>
  <c r="BA195" i="9" s="1"/>
  <c r="BB195" i="9" s="1"/>
  <c r="X195" i="9"/>
  <c r="W195" i="9"/>
  <c r="V195" i="9"/>
  <c r="R195" i="9"/>
  <c r="AG195" i="9" s="1"/>
  <c r="AZ194" i="9"/>
  <c r="BA194" i="9" s="1"/>
  <c r="X194" i="9"/>
  <c r="W194" i="9"/>
  <c r="V194" i="9"/>
  <c r="R194" i="9"/>
  <c r="AG194" i="9" s="1"/>
  <c r="AZ193" i="9"/>
  <c r="BA193" i="9" s="1"/>
  <c r="BB193" i="9" s="1"/>
  <c r="BC193" i="9" s="1"/>
  <c r="X193" i="9"/>
  <c r="W193" i="9"/>
  <c r="V193" i="9"/>
  <c r="R193" i="9"/>
  <c r="AG193" i="9" s="1"/>
  <c r="AZ192" i="9"/>
  <c r="BA192" i="9" s="1"/>
  <c r="BB192" i="9" s="1"/>
  <c r="AP192" i="9" s="1"/>
  <c r="X192" i="9"/>
  <c r="W192" i="9"/>
  <c r="V192" i="9"/>
  <c r="R192" i="9"/>
  <c r="AG192" i="9" s="1"/>
  <c r="AZ191" i="9"/>
  <c r="BA191" i="9" s="1"/>
  <c r="BD191" i="9" s="1"/>
  <c r="BG191" i="9" s="1"/>
  <c r="X191" i="9"/>
  <c r="W191" i="9"/>
  <c r="V191" i="9"/>
  <c r="R191" i="9"/>
  <c r="AG191" i="9" s="1"/>
  <c r="AZ190" i="9"/>
  <c r="BA190" i="9" s="1"/>
  <c r="BB190" i="9" s="1"/>
  <c r="X190" i="9"/>
  <c r="W190" i="9"/>
  <c r="V190" i="9"/>
  <c r="R190" i="9"/>
  <c r="AG190" i="9" s="1"/>
  <c r="AZ189" i="9"/>
  <c r="BA189" i="9" s="1"/>
  <c r="BD189" i="9" s="1"/>
  <c r="X189" i="9"/>
  <c r="W189" i="9"/>
  <c r="V189" i="9"/>
  <c r="R189" i="9"/>
  <c r="AG189" i="9" s="1"/>
  <c r="AZ188" i="9"/>
  <c r="BA188" i="9" s="1"/>
  <c r="X188" i="9"/>
  <c r="W188" i="9"/>
  <c r="V188" i="9"/>
  <c r="R188" i="9"/>
  <c r="AG188" i="9" s="1"/>
  <c r="AZ187" i="9"/>
  <c r="BA187" i="9" s="1"/>
  <c r="BB187" i="9" s="1"/>
  <c r="X187" i="9"/>
  <c r="W187" i="9"/>
  <c r="V187" i="9"/>
  <c r="R187" i="9"/>
  <c r="AG187" i="9" s="1"/>
  <c r="AZ186" i="9"/>
  <c r="BA186" i="9" s="1"/>
  <c r="X186" i="9"/>
  <c r="W186" i="9"/>
  <c r="V186" i="9"/>
  <c r="R186" i="9"/>
  <c r="AG186" i="9" s="1"/>
  <c r="AZ185" i="9"/>
  <c r="BA185" i="9" s="1"/>
  <c r="BD185" i="9" s="1"/>
  <c r="BG185" i="9" s="1"/>
  <c r="BJ185" i="9" s="1"/>
  <c r="X185" i="9"/>
  <c r="W185" i="9"/>
  <c r="V185" i="9"/>
  <c r="R185" i="9"/>
  <c r="AG185" i="9" s="1"/>
  <c r="AZ184" i="9"/>
  <c r="BA184" i="9" s="1"/>
  <c r="BB184" i="9" s="1"/>
  <c r="X184" i="9"/>
  <c r="W184" i="9"/>
  <c r="V184" i="9"/>
  <c r="R184" i="9"/>
  <c r="AG184" i="9" s="1"/>
  <c r="AZ183" i="9"/>
  <c r="BA183" i="9" s="1"/>
  <c r="BD183" i="9" s="1"/>
  <c r="X183" i="9"/>
  <c r="W183" i="9"/>
  <c r="V183" i="9"/>
  <c r="R183" i="9"/>
  <c r="AG183" i="9" s="1"/>
  <c r="AZ182" i="9"/>
  <c r="BA182" i="9" s="1"/>
  <c r="X182" i="9"/>
  <c r="W182" i="9"/>
  <c r="V182" i="9"/>
  <c r="R182" i="9"/>
  <c r="AG182" i="9" s="1"/>
  <c r="AZ181" i="9"/>
  <c r="BA181" i="9" s="1"/>
  <c r="X181" i="9"/>
  <c r="W181" i="9"/>
  <c r="V181" i="9"/>
  <c r="R181" i="9"/>
  <c r="AG181" i="9" s="1"/>
  <c r="AZ180" i="9"/>
  <c r="BA180" i="9" s="1"/>
  <c r="X180" i="9"/>
  <c r="W180" i="9"/>
  <c r="V180" i="9"/>
  <c r="R180" i="9"/>
  <c r="AG180" i="9" s="1"/>
  <c r="AZ179" i="9"/>
  <c r="BA179" i="9" s="1"/>
  <c r="BD179" i="9" s="1"/>
  <c r="BG179" i="9" s="1"/>
  <c r="BH179" i="9" s="1"/>
  <c r="X179" i="9"/>
  <c r="W179" i="9"/>
  <c r="V179" i="9"/>
  <c r="R179" i="9"/>
  <c r="AG179" i="9" s="1"/>
  <c r="AZ178" i="9"/>
  <c r="BA178" i="9" s="1"/>
  <c r="X178" i="9"/>
  <c r="W178" i="9"/>
  <c r="V178" i="9"/>
  <c r="R178" i="9"/>
  <c r="AG178" i="9" s="1"/>
  <c r="AZ177" i="9"/>
  <c r="BA177" i="9" s="1"/>
  <c r="BD177" i="9" s="1"/>
  <c r="X177" i="9"/>
  <c r="W177" i="9"/>
  <c r="V177" i="9"/>
  <c r="R177" i="9"/>
  <c r="AG177" i="9" s="1"/>
  <c r="AZ176" i="9"/>
  <c r="BA176" i="9" s="1"/>
  <c r="BD176" i="9" s="1"/>
  <c r="X176" i="9"/>
  <c r="W176" i="9"/>
  <c r="V176" i="9"/>
  <c r="R176" i="9"/>
  <c r="AG176" i="9" s="1"/>
  <c r="AZ175" i="9"/>
  <c r="BA175" i="9" s="1"/>
  <c r="X175" i="9"/>
  <c r="W175" i="9"/>
  <c r="V175" i="9"/>
  <c r="R175" i="9"/>
  <c r="AG175" i="9" s="1"/>
  <c r="AZ174" i="9"/>
  <c r="BA174" i="9" s="1"/>
  <c r="X174" i="9"/>
  <c r="W174" i="9"/>
  <c r="V174" i="9"/>
  <c r="R174" i="9"/>
  <c r="AG174" i="9" s="1"/>
  <c r="AZ173" i="9"/>
  <c r="BA173" i="9" s="1"/>
  <c r="X173" i="9"/>
  <c r="W173" i="9"/>
  <c r="V173" i="9"/>
  <c r="R173" i="9"/>
  <c r="AG173" i="9" s="1"/>
  <c r="AZ172" i="9"/>
  <c r="BA172" i="9" s="1"/>
  <c r="X172" i="9"/>
  <c r="W172" i="9"/>
  <c r="V172" i="9"/>
  <c r="R172" i="9"/>
  <c r="AG172" i="9" s="1"/>
  <c r="AZ171" i="9"/>
  <c r="BA171" i="9" s="1"/>
  <c r="BD171" i="9" s="1"/>
  <c r="BG171" i="9" s="1"/>
  <c r="BJ171" i="9" s="1"/>
  <c r="BK171" i="9" s="1"/>
  <c r="BL171" i="9" s="1"/>
  <c r="X171" i="9"/>
  <c r="W171" i="9"/>
  <c r="V171" i="9"/>
  <c r="R171" i="9"/>
  <c r="AG171" i="9" s="1"/>
  <c r="AZ170" i="9"/>
  <c r="BA170" i="9" s="1"/>
  <c r="X170" i="9"/>
  <c r="W170" i="9"/>
  <c r="V170" i="9"/>
  <c r="R170" i="9"/>
  <c r="AG170" i="9" s="1"/>
  <c r="AZ169" i="9"/>
  <c r="BA169" i="9" s="1"/>
  <c r="BD169" i="9" s="1"/>
  <c r="BG169" i="9" s="1"/>
  <c r="BJ169" i="9" s="1"/>
  <c r="X169" i="9"/>
  <c r="W169" i="9"/>
  <c r="V169" i="9"/>
  <c r="R169" i="9"/>
  <c r="AG169" i="9" s="1"/>
  <c r="AZ168" i="9"/>
  <c r="BA168" i="9" s="1"/>
  <c r="X168" i="9"/>
  <c r="W168" i="9"/>
  <c r="V168" i="9"/>
  <c r="R168" i="9"/>
  <c r="AG168" i="9" s="1"/>
  <c r="AZ167" i="9"/>
  <c r="BA167" i="9" s="1"/>
  <c r="BB167" i="9" s="1"/>
  <c r="X167" i="9"/>
  <c r="W167" i="9"/>
  <c r="V167" i="9"/>
  <c r="R167" i="9"/>
  <c r="AG167" i="9" s="1"/>
  <c r="AZ166" i="9"/>
  <c r="BA166" i="9" s="1"/>
  <c r="BD166" i="9" s="1"/>
  <c r="BG166" i="9" s="1"/>
  <c r="BJ166" i="9" s="1"/>
  <c r="BK166" i="9" s="1"/>
  <c r="X166" i="9"/>
  <c r="W166" i="9"/>
  <c r="V166" i="9"/>
  <c r="R166" i="9"/>
  <c r="AG166" i="9" s="1"/>
  <c r="AZ165" i="9"/>
  <c r="BA165" i="9" s="1"/>
  <c r="X165" i="9"/>
  <c r="W165" i="9"/>
  <c r="V165" i="9"/>
  <c r="R165" i="9"/>
  <c r="AG165" i="9" s="1"/>
  <c r="AZ164" i="9"/>
  <c r="BA164" i="9" s="1"/>
  <c r="X164" i="9"/>
  <c r="W164" i="9"/>
  <c r="V164" i="9"/>
  <c r="R164" i="9"/>
  <c r="AG164" i="9" s="1"/>
  <c r="AZ163" i="9"/>
  <c r="BA163" i="9" s="1"/>
  <c r="BB163" i="9" s="1"/>
  <c r="X163" i="9"/>
  <c r="W163" i="9"/>
  <c r="V163" i="9"/>
  <c r="R163" i="9"/>
  <c r="AG163" i="9" s="1"/>
  <c r="AZ162" i="9"/>
  <c r="BA162" i="9" s="1"/>
  <c r="X162" i="9"/>
  <c r="W162" i="9"/>
  <c r="V162" i="9"/>
  <c r="R162" i="9"/>
  <c r="AG162" i="9" s="1"/>
  <c r="AZ161" i="9"/>
  <c r="BA161" i="9" s="1"/>
  <c r="BB161" i="9" s="1"/>
  <c r="AP161" i="9" s="1"/>
  <c r="X161" i="9"/>
  <c r="W161" i="9"/>
  <c r="V161" i="9"/>
  <c r="R161" i="9"/>
  <c r="AG161" i="9" s="1"/>
  <c r="AZ160" i="9"/>
  <c r="BA160" i="9" s="1"/>
  <c r="BB160" i="9" s="1"/>
  <c r="AP160" i="9" s="1"/>
  <c r="X160" i="9"/>
  <c r="W160" i="9"/>
  <c r="V160" i="9"/>
  <c r="R160" i="9"/>
  <c r="AG160" i="9" s="1"/>
  <c r="AZ159" i="9"/>
  <c r="BA159" i="9" s="1"/>
  <c r="BD159" i="9" s="1"/>
  <c r="BE159" i="9" s="1"/>
  <c r="X159" i="9"/>
  <c r="W159" i="9"/>
  <c r="V159" i="9"/>
  <c r="R159" i="9"/>
  <c r="AG159" i="9" s="1"/>
  <c r="AZ158" i="9"/>
  <c r="BA158" i="9" s="1"/>
  <c r="BB158" i="9" s="1"/>
  <c r="BC158" i="9" s="1"/>
  <c r="X158" i="9"/>
  <c r="W158" i="9"/>
  <c r="V158" i="9"/>
  <c r="R158" i="9"/>
  <c r="AG158" i="9" s="1"/>
  <c r="AZ157" i="9"/>
  <c r="BA157" i="9" s="1"/>
  <c r="X157" i="9"/>
  <c r="W157" i="9"/>
  <c r="V157" i="9"/>
  <c r="R157" i="9"/>
  <c r="AG157" i="9" s="1"/>
  <c r="AZ156" i="9"/>
  <c r="BA156" i="9" s="1"/>
  <c r="X156" i="9"/>
  <c r="W156" i="9"/>
  <c r="V156" i="9"/>
  <c r="R156" i="9"/>
  <c r="AG156" i="9" s="1"/>
  <c r="AZ155" i="9"/>
  <c r="BA155" i="9" s="1"/>
  <c r="X155" i="9"/>
  <c r="W155" i="9"/>
  <c r="V155" i="9"/>
  <c r="R155" i="9"/>
  <c r="AG155" i="9" s="1"/>
  <c r="AZ154" i="9"/>
  <c r="BA154" i="9" s="1"/>
  <c r="X154" i="9"/>
  <c r="W154" i="9"/>
  <c r="V154" i="9"/>
  <c r="R154" i="9"/>
  <c r="AG154" i="9" s="1"/>
  <c r="AZ153" i="9"/>
  <c r="BA153" i="9" s="1"/>
  <c r="BD153" i="9" s="1"/>
  <c r="BE153" i="9" s="1"/>
  <c r="BF153" i="9" s="1"/>
  <c r="X153" i="9"/>
  <c r="W153" i="9"/>
  <c r="V153" i="9"/>
  <c r="R153" i="9"/>
  <c r="AG153" i="9" s="1"/>
  <c r="AZ152" i="9"/>
  <c r="BA152" i="9" s="1"/>
  <c r="BB152" i="9" s="1"/>
  <c r="AP152" i="9" s="1"/>
  <c r="X152" i="9"/>
  <c r="W152" i="9"/>
  <c r="V152" i="9"/>
  <c r="R152" i="9"/>
  <c r="AG152" i="9" s="1"/>
  <c r="AZ151" i="9"/>
  <c r="BA151" i="9" s="1"/>
  <c r="BB151" i="9" s="1"/>
  <c r="X151" i="9"/>
  <c r="W151" i="9"/>
  <c r="V151" i="9"/>
  <c r="R151" i="9"/>
  <c r="AG151" i="9" s="1"/>
  <c r="AZ150" i="9"/>
  <c r="BA150" i="9" s="1"/>
  <c r="BB150" i="9" s="1"/>
  <c r="AP150" i="9" s="1"/>
  <c r="X150" i="9"/>
  <c r="W150" i="9"/>
  <c r="V150" i="9"/>
  <c r="R150" i="9"/>
  <c r="AG150" i="9" s="1"/>
  <c r="AZ149" i="9"/>
  <c r="BA149" i="9" s="1"/>
  <c r="BD149" i="9" s="1"/>
  <c r="BG149" i="9" s="1"/>
  <c r="BJ149" i="9" s="1"/>
  <c r="X149" i="9"/>
  <c r="W149" i="9"/>
  <c r="V149" i="9"/>
  <c r="R149" i="9"/>
  <c r="AG149" i="9" s="1"/>
  <c r="AZ148" i="9"/>
  <c r="BA148" i="9" s="1"/>
  <c r="BD148" i="9" s="1"/>
  <c r="X148" i="9"/>
  <c r="W148" i="9"/>
  <c r="V148" i="9"/>
  <c r="R148" i="9"/>
  <c r="AG148" i="9" s="1"/>
  <c r="AZ147" i="9"/>
  <c r="BA147" i="9" s="1"/>
  <c r="BD147" i="9" s="1"/>
  <c r="BG147" i="9" s="1"/>
  <c r="X147" i="9"/>
  <c r="W147" i="9"/>
  <c r="V147" i="9"/>
  <c r="R147" i="9"/>
  <c r="AG147" i="9" s="1"/>
  <c r="AZ146" i="9"/>
  <c r="BA146" i="9" s="1"/>
  <c r="BD146" i="9" s="1"/>
  <c r="BE146" i="9" s="1"/>
  <c r="AQ146" i="9" s="1"/>
  <c r="X146" i="9"/>
  <c r="W146" i="9"/>
  <c r="V146" i="9"/>
  <c r="R146" i="9"/>
  <c r="AG146" i="9" s="1"/>
  <c r="AZ145" i="9"/>
  <c r="BA145" i="9" s="1"/>
  <c r="X145" i="9"/>
  <c r="W145" i="9"/>
  <c r="V145" i="9"/>
  <c r="R145" i="9"/>
  <c r="AG145" i="9" s="1"/>
  <c r="AZ144" i="9"/>
  <c r="BA144" i="9" s="1"/>
  <c r="BB144" i="9" s="1"/>
  <c r="X144" i="9"/>
  <c r="W144" i="9"/>
  <c r="V144" i="9"/>
  <c r="R144" i="9"/>
  <c r="AG144" i="9" s="1"/>
  <c r="AZ143" i="9"/>
  <c r="BA143" i="9" s="1"/>
  <c r="X143" i="9"/>
  <c r="W143" i="9"/>
  <c r="V143" i="9"/>
  <c r="R143" i="9"/>
  <c r="AG143" i="9" s="1"/>
  <c r="AZ142" i="9"/>
  <c r="BA142" i="9" s="1"/>
  <c r="BD142" i="9" s="1"/>
  <c r="X142" i="9"/>
  <c r="W142" i="9"/>
  <c r="V142" i="9"/>
  <c r="R142" i="9"/>
  <c r="AG142" i="9" s="1"/>
  <c r="AZ141" i="9"/>
  <c r="BA141" i="9" s="1"/>
  <c r="BB141" i="9" s="1"/>
  <c r="X141" i="9"/>
  <c r="W141" i="9"/>
  <c r="V141" i="9"/>
  <c r="R141" i="9"/>
  <c r="AG141" i="9" s="1"/>
  <c r="AZ140" i="9"/>
  <c r="BA140" i="9" s="1"/>
  <c r="BB140" i="9" s="1"/>
  <c r="BC140" i="9" s="1"/>
  <c r="X140" i="9"/>
  <c r="W140" i="9"/>
  <c r="V140" i="9"/>
  <c r="R140" i="9"/>
  <c r="AG140" i="9" s="1"/>
  <c r="AZ139" i="9"/>
  <c r="BA139" i="9" s="1"/>
  <c r="X139" i="9"/>
  <c r="W139" i="9"/>
  <c r="V139" i="9"/>
  <c r="R139" i="9"/>
  <c r="AG139" i="9" s="1"/>
  <c r="AZ138" i="9"/>
  <c r="BA138" i="9" s="1"/>
  <c r="BD138" i="9" s="1"/>
  <c r="X138" i="9"/>
  <c r="W138" i="9"/>
  <c r="V138" i="9"/>
  <c r="R138" i="9"/>
  <c r="AG138" i="9" s="1"/>
  <c r="AZ137" i="9"/>
  <c r="BA137" i="9" s="1"/>
  <c r="BB137" i="9" s="1"/>
  <c r="X137" i="9"/>
  <c r="W137" i="9"/>
  <c r="V137" i="9"/>
  <c r="R137" i="9"/>
  <c r="AG137" i="9" s="1"/>
  <c r="AZ136" i="9"/>
  <c r="BA136" i="9" s="1"/>
  <c r="BB136" i="9" s="1"/>
  <c r="X136" i="9"/>
  <c r="W136" i="9"/>
  <c r="V136" i="9"/>
  <c r="R136" i="9"/>
  <c r="AG136" i="9" s="1"/>
  <c r="AZ135" i="9"/>
  <c r="BA135" i="9" s="1"/>
  <c r="X135" i="9"/>
  <c r="W135" i="9"/>
  <c r="V135" i="9"/>
  <c r="R135" i="9"/>
  <c r="AG135" i="9" s="1"/>
  <c r="AZ134" i="9"/>
  <c r="BA134" i="9" s="1"/>
  <c r="BD134" i="9" s="1"/>
  <c r="X134" i="9"/>
  <c r="W134" i="9"/>
  <c r="V134" i="9"/>
  <c r="R134" i="9"/>
  <c r="AG134" i="9" s="1"/>
  <c r="AZ133" i="9"/>
  <c r="BA133" i="9" s="1"/>
  <c r="BD133" i="9" s="1"/>
  <c r="X133" i="9"/>
  <c r="W133" i="9"/>
  <c r="V133" i="9"/>
  <c r="R133" i="9"/>
  <c r="AG133" i="9" s="1"/>
  <c r="AZ132" i="9"/>
  <c r="BA132" i="9" s="1"/>
  <c r="X132" i="9"/>
  <c r="W132" i="9"/>
  <c r="V132" i="9"/>
  <c r="R132" i="9"/>
  <c r="AG132" i="9" s="1"/>
  <c r="AZ131" i="9"/>
  <c r="BA131" i="9" s="1"/>
  <c r="BB131" i="9" s="1"/>
  <c r="X131" i="9"/>
  <c r="W131" i="9"/>
  <c r="V131" i="9"/>
  <c r="R131" i="9"/>
  <c r="AG131" i="9" s="1"/>
  <c r="AZ130" i="9"/>
  <c r="BA130" i="9" s="1"/>
  <c r="BD130" i="9" s="1"/>
  <c r="BG130" i="9" s="1"/>
  <c r="BJ130" i="9" s="1"/>
  <c r="BM130" i="9" s="1"/>
  <c r="X130" i="9"/>
  <c r="W130" i="9"/>
  <c r="V130" i="9"/>
  <c r="R130" i="9"/>
  <c r="AG130" i="9" s="1"/>
  <c r="AZ129" i="9"/>
  <c r="BA129" i="9" s="1"/>
  <c r="X129" i="9"/>
  <c r="W129" i="9"/>
  <c r="V129" i="9"/>
  <c r="R129" i="9"/>
  <c r="AG129" i="9" s="1"/>
  <c r="AZ128" i="9"/>
  <c r="BA128" i="9" s="1"/>
  <c r="X128" i="9"/>
  <c r="W128" i="9"/>
  <c r="V128" i="9"/>
  <c r="R128" i="9"/>
  <c r="AG128" i="9" s="1"/>
  <c r="AZ127" i="9"/>
  <c r="BA127" i="9" s="1"/>
  <c r="X127" i="9"/>
  <c r="W127" i="9"/>
  <c r="V127" i="9"/>
  <c r="R127" i="9"/>
  <c r="AG127" i="9" s="1"/>
  <c r="AZ126" i="9"/>
  <c r="BA126" i="9" s="1"/>
  <c r="BD126" i="9" s="1"/>
  <c r="X126" i="9"/>
  <c r="W126" i="9"/>
  <c r="V126" i="9"/>
  <c r="R126" i="9"/>
  <c r="AG126" i="9" s="1"/>
  <c r="AZ125" i="9"/>
  <c r="BA125" i="9" s="1"/>
  <c r="BB125" i="9" s="1"/>
  <c r="AP125" i="9" s="1"/>
  <c r="X125" i="9"/>
  <c r="W125" i="9"/>
  <c r="V125" i="9"/>
  <c r="R125" i="9"/>
  <c r="AG125" i="9" s="1"/>
  <c r="AZ124" i="9"/>
  <c r="BA124" i="9" s="1"/>
  <c r="BD124" i="9" s="1"/>
  <c r="X124" i="9"/>
  <c r="W124" i="9"/>
  <c r="V124" i="9"/>
  <c r="R124" i="9"/>
  <c r="AG124" i="9" s="1"/>
  <c r="AZ123" i="9"/>
  <c r="BA123" i="9" s="1"/>
  <c r="BB123" i="9" s="1"/>
  <c r="X123" i="9"/>
  <c r="W123" i="9"/>
  <c r="V123" i="9"/>
  <c r="R123" i="9"/>
  <c r="AG123" i="9" s="1"/>
  <c r="AZ122" i="9"/>
  <c r="BA122" i="9" s="1"/>
  <c r="BB122" i="9" s="1"/>
  <c r="X122" i="9"/>
  <c r="W122" i="9"/>
  <c r="V122" i="9"/>
  <c r="R122" i="9"/>
  <c r="AG122" i="9" s="1"/>
  <c r="AZ121" i="9"/>
  <c r="BA121" i="9" s="1"/>
  <c r="X121" i="9"/>
  <c r="W121" i="9"/>
  <c r="V121" i="9"/>
  <c r="R121" i="9"/>
  <c r="AG121" i="9" s="1"/>
  <c r="AZ120" i="9"/>
  <c r="BA120" i="9" s="1"/>
  <c r="BB120" i="9" s="1"/>
  <c r="AP120" i="9" s="1"/>
  <c r="X120" i="9"/>
  <c r="W120" i="9"/>
  <c r="V120" i="9"/>
  <c r="R120" i="9"/>
  <c r="AG120" i="9" s="1"/>
  <c r="AZ119" i="9"/>
  <c r="BA119" i="9" s="1"/>
  <c r="X119" i="9"/>
  <c r="W119" i="9"/>
  <c r="V119" i="9"/>
  <c r="R119" i="9"/>
  <c r="AG119" i="9" s="1"/>
  <c r="AZ118" i="9"/>
  <c r="BA118" i="9" s="1"/>
  <c r="X118" i="9"/>
  <c r="W118" i="9"/>
  <c r="V118" i="9"/>
  <c r="R118" i="9"/>
  <c r="AG118" i="9" s="1"/>
  <c r="AZ117" i="9"/>
  <c r="BA117" i="9" s="1"/>
  <c r="BB117" i="9" s="1"/>
  <c r="BC117" i="9" s="1"/>
  <c r="X117" i="9"/>
  <c r="W117" i="9"/>
  <c r="V117" i="9"/>
  <c r="R117" i="9"/>
  <c r="AG117" i="9" s="1"/>
  <c r="AZ116" i="9"/>
  <c r="BA116" i="9" s="1"/>
  <c r="BB116" i="9" s="1"/>
  <c r="X116" i="9"/>
  <c r="W116" i="9"/>
  <c r="V116" i="9"/>
  <c r="R116" i="9"/>
  <c r="AG116" i="9" s="1"/>
  <c r="AZ115" i="9"/>
  <c r="BA115" i="9" s="1"/>
  <c r="BD115" i="9" s="1"/>
  <c r="X115" i="9"/>
  <c r="W115" i="9"/>
  <c r="V115" i="9"/>
  <c r="R115" i="9"/>
  <c r="AG115" i="9" s="1"/>
  <c r="AZ114" i="9"/>
  <c r="BA114" i="9" s="1"/>
  <c r="BD114" i="9" s="1"/>
  <c r="X114" i="9"/>
  <c r="W114" i="9"/>
  <c r="V114" i="9"/>
  <c r="R114" i="9"/>
  <c r="AG114" i="9" s="1"/>
  <c r="AZ113" i="9"/>
  <c r="BA113" i="9" s="1"/>
  <c r="BB113" i="9" s="1"/>
  <c r="X113" i="9"/>
  <c r="W113" i="9"/>
  <c r="V113" i="9"/>
  <c r="R113" i="9"/>
  <c r="AG113" i="9" s="1"/>
  <c r="AZ112" i="9"/>
  <c r="BA112" i="9" s="1"/>
  <c r="X112" i="9"/>
  <c r="W112" i="9"/>
  <c r="V112" i="9"/>
  <c r="R112" i="9"/>
  <c r="AG112" i="9" s="1"/>
  <c r="AZ111" i="9"/>
  <c r="BA111" i="9" s="1"/>
  <c r="X111" i="9"/>
  <c r="W111" i="9"/>
  <c r="V111" i="9"/>
  <c r="R111" i="9"/>
  <c r="AG111" i="9" s="1"/>
  <c r="AZ110" i="9"/>
  <c r="BA110" i="9" s="1"/>
  <c r="BB110" i="9" s="1"/>
  <c r="BC110" i="9" s="1"/>
  <c r="X110" i="9"/>
  <c r="W110" i="9"/>
  <c r="V110" i="9"/>
  <c r="R110" i="9"/>
  <c r="AG110" i="9" s="1"/>
  <c r="AZ109" i="9"/>
  <c r="BA109" i="9" s="1"/>
  <c r="X109" i="9"/>
  <c r="W109" i="9"/>
  <c r="V109" i="9"/>
  <c r="R109" i="9"/>
  <c r="AG109" i="9" s="1"/>
  <c r="AZ108" i="9"/>
  <c r="BA108" i="9" s="1"/>
  <c r="X108" i="9"/>
  <c r="W108" i="9"/>
  <c r="V108" i="9"/>
  <c r="R108" i="9"/>
  <c r="AG108" i="9" s="1"/>
  <c r="AZ107" i="9"/>
  <c r="BA107" i="9" s="1"/>
  <c r="BD107" i="9" s="1"/>
  <c r="X107" i="9"/>
  <c r="W107" i="9"/>
  <c r="V107" i="9"/>
  <c r="R107" i="9"/>
  <c r="AG107" i="9" s="1"/>
  <c r="AZ106" i="9"/>
  <c r="BA106" i="9" s="1"/>
  <c r="X106" i="9"/>
  <c r="W106" i="9"/>
  <c r="V106" i="9"/>
  <c r="R106" i="9"/>
  <c r="AG106" i="9" s="1"/>
  <c r="AZ105" i="9"/>
  <c r="BA105" i="9" s="1"/>
  <c r="X105" i="9"/>
  <c r="W105" i="9"/>
  <c r="V105" i="9"/>
  <c r="R105" i="9"/>
  <c r="AG105" i="9" s="1"/>
  <c r="AZ104" i="9"/>
  <c r="BA104" i="9" s="1"/>
  <c r="BD104" i="9" s="1"/>
  <c r="BG104" i="9" s="1"/>
  <c r="X104" i="9"/>
  <c r="W104" i="9"/>
  <c r="V104" i="9"/>
  <c r="R104" i="9"/>
  <c r="AG104" i="9" s="1"/>
  <c r="AZ103" i="9"/>
  <c r="BA103" i="9" s="1"/>
  <c r="X103" i="9"/>
  <c r="W103" i="9"/>
  <c r="V103" i="9"/>
  <c r="R103" i="9"/>
  <c r="AG103" i="9" s="1"/>
  <c r="AZ102" i="9"/>
  <c r="BA102" i="9" s="1"/>
  <c r="BB102" i="9" s="1"/>
  <c r="BC102" i="9" s="1"/>
  <c r="X102" i="9"/>
  <c r="W102" i="9"/>
  <c r="V102" i="9"/>
  <c r="R102" i="9"/>
  <c r="AG102" i="9" s="1"/>
  <c r="AZ101" i="9"/>
  <c r="BA101" i="9" s="1"/>
  <c r="BB101" i="9" s="1"/>
  <c r="X101" i="9"/>
  <c r="W101" i="9"/>
  <c r="V101" i="9"/>
  <c r="R101" i="9"/>
  <c r="AG101" i="9" s="1"/>
  <c r="AZ100" i="9"/>
  <c r="BA100" i="9" s="1"/>
  <c r="BD100" i="9" s="1"/>
  <c r="BG100" i="9" s="1"/>
  <c r="BJ100" i="9" s="1"/>
  <c r="BM100" i="9" s="1"/>
  <c r="BN100" i="9" s="1"/>
  <c r="AT100" i="9" s="1"/>
  <c r="X100" i="9"/>
  <c r="W100" i="9"/>
  <c r="V100" i="9"/>
  <c r="R100" i="9"/>
  <c r="AG100" i="9" s="1"/>
  <c r="AZ99" i="9"/>
  <c r="BA99" i="9" s="1"/>
  <c r="BB99" i="9" s="1"/>
  <c r="AP99" i="9" s="1"/>
  <c r="X99" i="9"/>
  <c r="W99" i="9"/>
  <c r="V99" i="9"/>
  <c r="R99" i="9"/>
  <c r="AG99" i="9" s="1"/>
  <c r="AZ98" i="9"/>
  <c r="BA98" i="9" s="1"/>
  <c r="BB98" i="9" s="1"/>
  <c r="AP98" i="9" s="1"/>
  <c r="X98" i="9"/>
  <c r="W98" i="9"/>
  <c r="V98" i="9"/>
  <c r="R98" i="9"/>
  <c r="AG98" i="9" s="1"/>
  <c r="AZ97" i="9"/>
  <c r="BA97" i="9" s="1"/>
  <c r="BB97" i="9" s="1"/>
  <c r="X97" i="9"/>
  <c r="W97" i="9"/>
  <c r="V97" i="9"/>
  <c r="R97" i="9"/>
  <c r="AG97" i="9" s="1"/>
  <c r="AZ96" i="9"/>
  <c r="BA96" i="9" s="1"/>
  <c r="BB96" i="9" s="1"/>
  <c r="BC96" i="9" s="1"/>
  <c r="X96" i="9"/>
  <c r="W96" i="9"/>
  <c r="V96" i="9"/>
  <c r="R96" i="9"/>
  <c r="AG96" i="9" s="1"/>
  <c r="AZ95" i="9"/>
  <c r="BA95" i="9" s="1"/>
  <c r="BB95" i="9" s="1"/>
  <c r="AP95" i="9" s="1"/>
  <c r="X95" i="9"/>
  <c r="W95" i="9"/>
  <c r="V95" i="9"/>
  <c r="R95" i="9"/>
  <c r="AG95" i="9" s="1"/>
  <c r="AZ94" i="9"/>
  <c r="BA94" i="9" s="1"/>
  <c r="X94" i="9"/>
  <c r="W94" i="9"/>
  <c r="V94" i="9"/>
  <c r="R94" i="9"/>
  <c r="AG94" i="9" s="1"/>
  <c r="AZ93" i="9"/>
  <c r="BA93" i="9" s="1"/>
  <c r="BD93" i="9" s="1"/>
  <c r="X93" i="9"/>
  <c r="W93" i="9"/>
  <c r="V93" i="9"/>
  <c r="R93" i="9"/>
  <c r="AG93" i="9" s="1"/>
  <c r="AZ92" i="9"/>
  <c r="BA92" i="9" s="1"/>
  <c r="BB92" i="9" s="1"/>
  <c r="X92" i="9"/>
  <c r="W92" i="9"/>
  <c r="V92" i="9"/>
  <c r="R92" i="9"/>
  <c r="AG92" i="9" s="1"/>
  <c r="AZ91" i="9"/>
  <c r="BA91" i="9" s="1"/>
  <c r="BB91" i="9" s="1"/>
  <c r="BC91" i="9" s="1"/>
  <c r="X91" i="9"/>
  <c r="W91" i="9"/>
  <c r="V91" i="9"/>
  <c r="R91" i="9"/>
  <c r="AG91" i="9" s="1"/>
  <c r="AZ90" i="9"/>
  <c r="BA90" i="9" s="1"/>
  <c r="BD90" i="9" s="1"/>
  <c r="BG90" i="9" s="1"/>
  <c r="BH90" i="9" s="1"/>
  <c r="BI90" i="9" s="1"/>
  <c r="X90" i="9"/>
  <c r="W90" i="9"/>
  <c r="V90" i="9"/>
  <c r="R90" i="9"/>
  <c r="AG90" i="9" s="1"/>
  <c r="AZ89" i="9"/>
  <c r="BA89" i="9" s="1"/>
  <c r="X89" i="9"/>
  <c r="W89" i="9"/>
  <c r="V89" i="9"/>
  <c r="R89" i="9"/>
  <c r="AG89" i="9" s="1"/>
  <c r="AZ88" i="9"/>
  <c r="BA88" i="9" s="1"/>
  <c r="BD88" i="9" s="1"/>
  <c r="X88" i="9"/>
  <c r="W88" i="9"/>
  <c r="V88" i="9"/>
  <c r="R88" i="9"/>
  <c r="AG88" i="9" s="1"/>
  <c r="AZ87" i="9"/>
  <c r="BA87" i="9" s="1"/>
  <c r="BD87" i="9" s="1"/>
  <c r="X87" i="9"/>
  <c r="W87" i="9"/>
  <c r="V87" i="9"/>
  <c r="R87" i="9"/>
  <c r="AG87" i="9" s="1"/>
  <c r="AZ86" i="9"/>
  <c r="BA86" i="9" s="1"/>
  <c r="BB86" i="9" s="1"/>
  <c r="BC86" i="9" s="1"/>
  <c r="X86" i="9"/>
  <c r="W86" i="9"/>
  <c r="V86" i="9"/>
  <c r="R86" i="9"/>
  <c r="AG86" i="9" s="1"/>
  <c r="AZ85" i="9"/>
  <c r="BA85" i="9" s="1"/>
  <c r="BD85" i="9" s="1"/>
  <c r="X85" i="9"/>
  <c r="W85" i="9"/>
  <c r="V85" i="9"/>
  <c r="R85" i="9"/>
  <c r="AG85" i="9" s="1"/>
  <c r="AZ84" i="9"/>
  <c r="BA84" i="9" s="1"/>
  <c r="BD84" i="9" s="1"/>
  <c r="X84" i="9"/>
  <c r="W84" i="9"/>
  <c r="V84" i="9"/>
  <c r="R84" i="9"/>
  <c r="AG84" i="9" s="1"/>
  <c r="AZ83" i="9"/>
  <c r="BA83" i="9" s="1"/>
  <c r="X83" i="9"/>
  <c r="W83" i="9"/>
  <c r="V83" i="9"/>
  <c r="R83" i="9"/>
  <c r="AG83" i="9" s="1"/>
  <c r="AZ82" i="9"/>
  <c r="BA82" i="9" s="1"/>
  <c r="BD82" i="9" s="1"/>
  <c r="BE82" i="9" s="1"/>
  <c r="AQ82" i="9" s="1"/>
  <c r="X82" i="9"/>
  <c r="W82" i="9"/>
  <c r="V82" i="9"/>
  <c r="R82" i="9"/>
  <c r="AG82" i="9" s="1"/>
  <c r="AZ81" i="9"/>
  <c r="BA81" i="9" s="1"/>
  <c r="BD81" i="9" s="1"/>
  <c r="X81" i="9"/>
  <c r="W81" i="9"/>
  <c r="V81" i="9"/>
  <c r="R81" i="9"/>
  <c r="AG81" i="9" s="1"/>
  <c r="AZ80" i="9"/>
  <c r="BA80" i="9" s="1"/>
  <c r="X80" i="9"/>
  <c r="W80" i="9"/>
  <c r="V80" i="9"/>
  <c r="R80" i="9"/>
  <c r="AG80" i="9" s="1"/>
  <c r="AZ79" i="9"/>
  <c r="BA79" i="9" s="1"/>
  <c r="BD79" i="9" s="1"/>
  <c r="BG79" i="9" s="1"/>
  <c r="BJ79" i="9" s="1"/>
  <c r="BK79" i="9" s="1"/>
  <c r="X79" i="9"/>
  <c r="W79" i="9"/>
  <c r="V79" i="9"/>
  <c r="R79" i="9"/>
  <c r="AG79" i="9" s="1"/>
  <c r="AZ78" i="9"/>
  <c r="BA78" i="9" s="1"/>
  <c r="BD78" i="9" s="1"/>
  <c r="X78" i="9"/>
  <c r="W78" i="9"/>
  <c r="V78" i="9"/>
  <c r="R78" i="9"/>
  <c r="AG78" i="9" s="1"/>
  <c r="AZ77" i="9"/>
  <c r="BA77" i="9" s="1"/>
  <c r="X77" i="9"/>
  <c r="W77" i="9"/>
  <c r="V77" i="9"/>
  <c r="R77" i="9"/>
  <c r="AG77" i="9" s="1"/>
  <c r="AZ76" i="9"/>
  <c r="BA76" i="9" s="1"/>
  <c r="BD76" i="9" s="1"/>
  <c r="BE76" i="9" s="1"/>
  <c r="X76" i="9"/>
  <c r="W76" i="9"/>
  <c r="V76" i="9"/>
  <c r="R76" i="9"/>
  <c r="AG76" i="9" s="1"/>
  <c r="AZ75" i="9"/>
  <c r="BA75" i="9" s="1"/>
  <c r="BB75" i="9" s="1"/>
  <c r="X75" i="9"/>
  <c r="W75" i="9"/>
  <c r="V75" i="9"/>
  <c r="R75" i="9"/>
  <c r="AG75" i="9" s="1"/>
  <c r="AZ74" i="9"/>
  <c r="BA74" i="9" s="1"/>
  <c r="X74" i="9"/>
  <c r="W74" i="9"/>
  <c r="V74" i="9"/>
  <c r="R74" i="9"/>
  <c r="AG74" i="9" s="1"/>
  <c r="AZ73" i="9"/>
  <c r="BA73" i="9" s="1"/>
  <c r="BB73" i="9" s="1"/>
  <c r="X73" i="9"/>
  <c r="W73" i="9"/>
  <c r="V73" i="9"/>
  <c r="R73" i="9"/>
  <c r="AG73" i="9" s="1"/>
  <c r="AZ72" i="9"/>
  <c r="BA72" i="9" s="1"/>
  <c r="BB72" i="9" s="1"/>
  <c r="X72" i="9"/>
  <c r="W72" i="9"/>
  <c r="V72" i="9"/>
  <c r="R72" i="9"/>
  <c r="AG72" i="9" s="1"/>
  <c r="AZ71" i="9"/>
  <c r="BA71" i="9" s="1"/>
  <c r="BD71" i="9" s="1"/>
  <c r="X71" i="9"/>
  <c r="W71" i="9"/>
  <c r="V71" i="9"/>
  <c r="R71" i="9"/>
  <c r="AG71" i="9" s="1"/>
  <c r="AZ70" i="9"/>
  <c r="BA70" i="9" s="1"/>
  <c r="BD70" i="9" s="1"/>
  <c r="BG70" i="9" s="1"/>
  <c r="BH70" i="9" s="1"/>
  <c r="X70" i="9"/>
  <c r="W70" i="9"/>
  <c r="V70" i="9"/>
  <c r="R70" i="9"/>
  <c r="AG70" i="9" s="1"/>
  <c r="AZ69" i="9"/>
  <c r="BA69" i="9" s="1"/>
  <c r="BB69" i="9" s="1"/>
  <c r="BC69" i="9" s="1"/>
  <c r="X69" i="9"/>
  <c r="W69" i="9"/>
  <c r="V69" i="9"/>
  <c r="R69" i="9"/>
  <c r="AG69" i="9" s="1"/>
  <c r="AZ68" i="9"/>
  <c r="BA68" i="9" s="1"/>
  <c r="BD68" i="9" s="1"/>
  <c r="X68" i="9"/>
  <c r="W68" i="9"/>
  <c r="V68" i="9"/>
  <c r="R68" i="9"/>
  <c r="AG68" i="9" s="1"/>
  <c r="AZ67" i="9"/>
  <c r="BA67" i="9" s="1"/>
  <c r="BB67" i="9" s="1"/>
  <c r="X67" i="9"/>
  <c r="W67" i="9"/>
  <c r="V67" i="9"/>
  <c r="R67" i="9"/>
  <c r="AG67" i="9" s="1"/>
  <c r="AZ66" i="9"/>
  <c r="BA66" i="9" s="1"/>
  <c r="X66" i="9"/>
  <c r="W66" i="9"/>
  <c r="V66" i="9"/>
  <c r="R66" i="9"/>
  <c r="AG66" i="9" s="1"/>
  <c r="AZ65" i="9"/>
  <c r="BA65" i="9" s="1"/>
  <c r="X65" i="9"/>
  <c r="W65" i="9"/>
  <c r="V65" i="9"/>
  <c r="R65" i="9"/>
  <c r="AG65" i="9" s="1"/>
  <c r="AZ64" i="9"/>
  <c r="BA64" i="9" s="1"/>
  <c r="X64" i="9"/>
  <c r="W64" i="9"/>
  <c r="V64" i="9"/>
  <c r="R64" i="9"/>
  <c r="AG64" i="9" s="1"/>
  <c r="AZ63" i="9"/>
  <c r="BA63" i="9" s="1"/>
  <c r="BD63" i="9" s="1"/>
  <c r="X63" i="9"/>
  <c r="W63" i="9"/>
  <c r="V63" i="9"/>
  <c r="R63" i="9"/>
  <c r="AG63" i="9" s="1"/>
  <c r="AZ62" i="9"/>
  <c r="BA62" i="9" s="1"/>
  <c r="BD62" i="9" s="1"/>
  <c r="X62" i="9"/>
  <c r="W62" i="9"/>
  <c r="V62" i="9"/>
  <c r="R62" i="9"/>
  <c r="AG62" i="9" s="1"/>
  <c r="AZ61" i="9"/>
  <c r="BA61" i="9" s="1"/>
  <c r="BD61" i="9" s="1"/>
  <c r="BG61" i="9" s="1"/>
  <c r="X61" i="9"/>
  <c r="W61" i="9"/>
  <c r="V61" i="9"/>
  <c r="R61" i="9"/>
  <c r="AG61" i="9" s="1"/>
  <c r="AZ60" i="9"/>
  <c r="BA60" i="9" s="1"/>
  <c r="BB60" i="9" s="1"/>
  <c r="AP60" i="9" s="1"/>
  <c r="X60" i="9"/>
  <c r="W60" i="9"/>
  <c r="V60" i="9"/>
  <c r="R60" i="9"/>
  <c r="AG60" i="9" s="1"/>
  <c r="AZ59" i="9"/>
  <c r="BA59" i="9" s="1"/>
  <c r="BD59" i="9" s="1"/>
  <c r="X59" i="9"/>
  <c r="W59" i="9"/>
  <c r="V59" i="9"/>
  <c r="R59" i="9"/>
  <c r="AG59" i="9" s="1"/>
  <c r="AZ58" i="9"/>
  <c r="BA58" i="9" s="1"/>
  <c r="X58" i="9"/>
  <c r="W58" i="9"/>
  <c r="V58" i="9"/>
  <c r="R58" i="9"/>
  <c r="AG58" i="9" s="1"/>
  <c r="AZ57" i="9"/>
  <c r="BA57" i="9" s="1"/>
  <c r="X57" i="9"/>
  <c r="W57" i="9"/>
  <c r="V57" i="9"/>
  <c r="R57" i="9"/>
  <c r="AG57" i="9" s="1"/>
  <c r="AZ56" i="9"/>
  <c r="BA56" i="9" s="1"/>
  <c r="BB56" i="9" s="1"/>
  <c r="AP56" i="9" s="1"/>
  <c r="X56" i="9"/>
  <c r="W56" i="9"/>
  <c r="V56" i="9"/>
  <c r="R56" i="9"/>
  <c r="AG56" i="9" s="1"/>
  <c r="AZ55" i="9"/>
  <c r="BA55" i="9" s="1"/>
  <c r="BB55" i="9" s="1"/>
  <c r="AP55" i="9" s="1"/>
  <c r="X55" i="9"/>
  <c r="W55" i="9"/>
  <c r="V55" i="9"/>
  <c r="R55" i="9"/>
  <c r="AG55" i="9" s="1"/>
  <c r="AZ54" i="9"/>
  <c r="BA54" i="9" s="1"/>
  <c r="BD54" i="9" s="1"/>
  <c r="X54" i="9"/>
  <c r="W54" i="9"/>
  <c r="V54" i="9"/>
  <c r="R54" i="9"/>
  <c r="AG54" i="9" s="1"/>
  <c r="AZ53" i="9"/>
  <c r="BA53" i="9" s="1"/>
  <c r="X53" i="9"/>
  <c r="W53" i="9"/>
  <c r="V53" i="9"/>
  <c r="AG53" i="9"/>
  <c r="AZ52" i="9"/>
  <c r="BA52" i="9" s="1"/>
  <c r="X52" i="9"/>
  <c r="W52" i="9"/>
  <c r="V52" i="9"/>
  <c r="R52" i="9"/>
  <c r="AG52" i="9" s="1"/>
  <c r="AZ51" i="9"/>
  <c r="BA51" i="9" s="1"/>
  <c r="BD51" i="9" s="1"/>
  <c r="X51" i="9"/>
  <c r="W51" i="9"/>
  <c r="V51" i="9"/>
  <c r="AG51" i="9"/>
  <c r="AZ50" i="9"/>
  <c r="BA50" i="9" s="1"/>
  <c r="X50" i="9"/>
  <c r="W50" i="9"/>
  <c r="V50" i="9"/>
  <c r="R50" i="9"/>
  <c r="AG50" i="9" s="1"/>
  <c r="AZ49" i="9"/>
  <c r="BA49" i="9" s="1"/>
  <c r="BD49" i="9" s="1"/>
  <c r="X49" i="9"/>
  <c r="W49" i="9"/>
  <c r="V49" i="9"/>
  <c r="AG49" i="9"/>
  <c r="AZ48" i="9"/>
  <c r="BA48" i="9" s="1"/>
  <c r="BB48" i="9" s="1"/>
  <c r="AP48" i="9" s="1"/>
  <c r="X48" i="9"/>
  <c r="W48" i="9"/>
  <c r="V48" i="9"/>
  <c r="R48" i="9"/>
  <c r="AG48" i="9" s="1"/>
  <c r="AZ47" i="9"/>
  <c r="BA47" i="9" s="1"/>
  <c r="BD47" i="9" s="1"/>
  <c r="X47" i="9"/>
  <c r="W47" i="9"/>
  <c r="V47" i="9"/>
  <c r="R47" i="9"/>
  <c r="AG47" i="9" s="1"/>
  <c r="AZ46" i="9"/>
  <c r="BA46" i="9" s="1"/>
  <c r="X46" i="9"/>
  <c r="W46" i="9"/>
  <c r="V46" i="9"/>
  <c r="R46" i="9"/>
  <c r="AG46" i="9" s="1"/>
  <c r="AZ45" i="9"/>
  <c r="BA45" i="9" s="1"/>
  <c r="BD45" i="9" s="1"/>
  <c r="X45" i="9"/>
  <c r="W45" i="9"/>
  <c r="V45" i="9"/>
  <c r="R45" i="9"/>
  <c r="AG45" i="9" s="1"/>
  <c r="AZ44" i="9"/>
  <c r="BA44" i="9" s="1"/>
  <c r="X44" i="9"/>
  <c r="W44" i="9"/>
  <c r="V44" i="9"/>
  <c r="R44" i="9"/>
  <c r="AG44" i="9" s="1"/>
  <c r="AZ43" i="9"/>
  <c r="BA43" i="9" s="1"/>
  <c r="BD43" i="9" s="1"/>
  <c r="BG43" i="9" s="1"/>
  <c r="X43" i="9"/>
  <c r="W43" i="9"/>
  <c r="V43" i="9"/>
  <c r="R43" i="9"/>
  <c r="AG43" i="9" s="1"/>
  <c r="AZ42" i="9"/>
  <c r="BA42" i="9" s="1"/>
  <c r="X42" i="9"/>
  <c r="W42" i="9"/>
  <c r="V42" i="9"/>
  <c r="R42" i="9"/>
  <c r="AG42" i="9" s="1"/>
  <c r="AZ41" i="9"/>
  <c r="BA41" i="9" s="1"/>
  <c r="X41" i="9"/>
  <c r="W41" i="9"/>
  <c r="V41" i="9"/>
  <c r="R41" i="9"/>
  <c r="AG41" i="9" s="1"/>
  <c r="AZ40" i="9"/>
  <c r="BA40" i="9" s="1"/>
  <c r="BD40" i="9" s="1"/>
  <c r="X40" i="9"/>
  <c r="W40" i="9"/>
  <c r="V40" i="9"/>
  <c r="R40" i="9"/>
  <c r="AG40" i="9" s="1"/>
  <c r="AZ39" i="9"/>
  <c r="BA39" i="9" s="1"/>
  <c r="BB39" i="9" s="1"/>
  <c r="X39" i="9"/>
  <c r="W39" i="9"/>
  <c r="V39" i="9"/>
  <c r="R39" i="9"/>
  <c r="AG39" i="9" s="1"/>
  <c r="AZ38" i="9"/>
  <c r="BA38" i="9" s="1"/>
  <c r="X38" i="9"/>
  <c r="W38" i="9"/>
  <c r="V38" i="9"/>
  <c r="R38" i="9"/>
  <c r="AG38" i="9" s="1"/>
  <c r="AZ37" i="9"/>
  <c r="BA37" i="9" s="1"/>
  <c r="BD37" i="9" s="1"/>
  <c r="X37" i="9"/>
  <c r="W37" i="9"/>
  <c r="V37" i="9"/>
  <c r="R37" i="9"/>
  <c r="AG37" i="9" s="1"/>
  <c r="AZ36" i="9"/>
  <c r="BA36" i="9" s="1"/>
  <c r="BD36" i="9" s="1"/>
  <c r="BG36" i="9" s="1"/>
  <c r="BH36" i="9" s="1"/>
  <c r="BI36" i="9" s="1"/>
  <c r="X36" i="9"/>
  <c r="W36" i="9"/>
  <c r="V36" i="9"/>
  <c r="R36" i="9"/>
  <c r="AG36" i="9" s="1"/>
  <c r="AZ35" i="9"/>
  <c r="BA35" i="9" s="1"/>
  <c r="BB35" i="9" s="1"/>
  <c r="X35" i="9"/>
  <c r="W35" i="9"/>
  <c r="V35" i="9"/>
  <c r="R35" i="9"/>
  <c r="AG35" i="9" s="1"/>
  <c r="AZ34" i="9"/>
  <c r="BA34" i="9" s="1"/>
  <c r="X34" i="9"/>
  <c r="W34" i="9"/>
  <c r="V34" i="9"/>
  <c r="R34" i="9"/>
  <c r="AG34" i="9" s="1"/>
  <c r="AZ33" i="9"/>
  <c r="BA33" i="9" s="1"/>
  <c r="X33" i="9"/>
  <c r="W33" i="9"/>
  <c r="V33" i="9"/>
  <c r="R33" i="9"/>
  <c r="AG33" i="9" s="1"/>
  <c r="AZ32" i="9"/>
  <c r="BA32" i="9" s="1"/>
  <c r="BB32" i="9" s="1"/>
  <c r="X32" i="9"/>
  <c r="W32" i="9"/>
  <c r="V32" i="9"/>
  <c r="R32" i="9"/>
  <c r="AG32" i="9" s="1"/>
  <c r="AZ31" i="9"/>
  <c r="BA31" i="9" s="1"/>
  <c r="BD31" i="9" s="1"/>
  <c r="X31" i="9"/>
  <c r="W31" i="9"/>
  <c r="V31" i="9"/>
  <c r="R31" i="9"/>
  <c r="AG31" i="9" s="1"/>
  <c r="AZ30" i="9"/>
  <c r="BA30" i="9" s="1"/>
  <c r="X30" i="9"/>
  <c r="W30" i="9"/>
  <c r="V30" i="9"/>
  <c r="R30" i="9"/>
  <c r="AG30" i="9" s="1"/>
  <c r="AZ29" i="9"/>
  <c r="BA29" i="9" s="1"/>
  <c r="BD29" i="9" s="1"/>
  <c r="BG29" i="9" s="1"/>
  <c r="X29" i="9"/>
  <c r="W29" i="9"/>
  <c r="V29" i="9"/>
  <c r="R29" i="9"/>
  <c r="AG29" i="9" s="1"/>
  <c r="AZ28" i="9"/>
  <c r="BA28" i="9" s="1"/>
  <c r="BB28" i="9" s="1"/>
  <c r="AP28" i="9" s="1"/>
  <c r="X28" i="9"/>
  <c r="W28" i="9"/>
  <c r="V28" i="9"/>
  <c r="R28" i="9"/>
  <c r="AG28" i="9" s="1"/>
  <c r="AZ27" i="9"/>
  <c r="BA27" i="9" s="1"/>
  <c r="BB27" i="9" s="1"/>
  <c r="X27" i="9"/>
  <c r="W27" i="9"/>
  <c r="V27" i="9"/>
  <c r="R27" i="9"/>
  <c r="AG27" i="9" s="1"/>
  <c r="AZ26" i="9"/>
  <c r="BA26" i="9" s="1"/>
  <c r="X26" i="9"/>
  <c r="W26" i="9"/>
  <c r="V26" i="9"/>
  <c r="R26" i="9"/>
  <c r="AG26" i="9" s="1"/>
  <c r="AZ25" i="9"/>
  <c r="BA25" i="9" s="1"/>
  <c r="X25" i="9"/>
  <c r="W25" i="9"/>
  <c r="V25" i="9"/>
  <c r="R25" i="9"/>
  <c r="AG25" i="9" s="1"/>
  <c r="AZ24" i="9"/>
  <c r="BA24" i="9" s="1"/>
  <c r="BD24" i="9" s="1"/>
  <c r="BE24" i="9" s="1"/>
  <c r="BF24" i="9" s="1"/>
  <c r="X24" i="9"/>
  <c r="W24" i="9"/>
  <c r="V24" i="9"/>
  <c r="R24" i="9"/>
  <c r="AG24" i="9" s="1"/>
  <c r="AZ23" i="9"/>
  <c r="BA23" i="9" s="1"/>
  <c r="BB23" i="9" s="1"/>
  <c r="X23" i="9"/>
  <c r="W23" i="9"/>
  <c r="V23" i="9"/>
  <c r="R23" i="9"/>
  <c r="AG23" i="9" s="1"/>
  <c r="AZ22" i="9"/>
  <c r="BA22" i="9" s="1"/>
  <c r="X22" i="9"/>
  <c r="W22" i="9"/>
  <c r="V22" i="9"/>
  <c r="R22" i="9"/>
  <c r="AG22" i="9" s="1"/>
  <c r="AZ21" i="9"/>
  <c r="BA21" i="9" s="1"/>
  <c r="X21" i="9"/>
  <c r="W21" i="9"/>
  <c r="V21" i="9"/>
  <c r="R21" i="9"/>
  <c r="AG21" i="9" s="1"/>
  <c r="AZ20" i="9"/>
  <c r="BA20" i="9" s="1"/>
  <c r="X20" i="9"/>
  <c r="W20" i="9"/>
  <c r="V20" i="9"/>
  <c r="R20" i="9"/>
  <c r="AG20" i="9" s="1"/>
  <c r="AZ19" i="9"/>
  <c r="BA19" i="9" s="1"/>
  <c r="X19" i="9"/>
  <c r="W19" i="9"/>
  <c r="V19" i="9"/>
  <c r="R19" i="9"/>
  <c r="AG19" i="9" s="1"/>
  <c r="AZ18" i="9"/>
  <c r="BA18" i="9" s="1"/>
  <c r="BD18" i="9" s="1"/>
  <c r="X18" i="9"/>
  <c r="W18" i="9"/>
  <c r="V18" i="9"/>
  <c r="R18" i="9"/>
  <c r="AG18" i="9" s="1"/>
  <c r="AZ17" i="9"/>
  <c r="BA17" i="9" s="1"/>
  <c r="X17" i="9"/>
  <c r="W17" i="9"/>
  <c r="V17" i="9"/>
  <c r="R17" i="9"/>
  <c r="AG17" i="9" s="1"/>
  <c r="AZ16" i="9"/>
  <c r="BA16" i="9" s="1"/>
  <c r="BD16" i="9" s="1"/>
  <c r="BG16" i="9" s="1"/>
  <c r="X16" i="9"/>
  <c r="W16" i="9"/>
  <c r="V16" i="9"/>
  <c r="R16" i="9"/>
  <c r="AG16" i="9" s="1"/>
  <c r="AZ15" i="9"/>
  <c r="BA15" i="9" s="1"/>
  <c r="BD15" i="9" s="1"/>
  <c r="X15" i="9"/>
  <c r="W15" i="9"/>
  <c r="V15" i="9"/>
  <c r="AZ14" i="9"/>
  <c r="BA14" i="9" s="1"/>
  <c r="X14" i="9"/>
  <c r="W14" i="9"/>
  <c r="V14" i="9"/>
  <c r="AZ13" i="9"/>
  <c r="BA13" i="9" s="1"/>
  <c r="X13" i="9"/>
  <c r="W13" i="9"/>
  <c r="V13" i="9"/>
  <c r="AZ12" i="9"/>
  <c r="BA12" i="9" s="1"/>
  <c r="X12" i="9"/>
  <c r="W12" i="9"/>
  <c r="V12" i="9"/>
  <c r="AZ462" i="9"/>
  <c r="BA462" i="9" s="1"/>
  <c r="BB462" i="9" s="1"/>
  <c r="AP462" i="9" s="1"/>
  <c r="X462" i="9"/>
  <c r="W462" i="9"/>
  <c r="V462" i="9"/>
  <c r="R462" i="9"/>
  <c r="AG462" i="9" s="1"/>
  <c r="AZ461" i="9"/>
  <c r="BA461" i="9" s="1"/>
  <c r="BD461" i="9" s="1"/>
  <c r="BG461" i="9" s="1"/>
  <c r="X461" i="9"/>
  <c r="W461" i="9"/>
  <c r="V461" i="9"/>
  <c r="R461" i="9"/>
  <c r="AG461" i="9" s="1"/>
  <c r="AZ460" i="9"/>
  <c r="BA460" i="9" s="1"/>
  <c r="BB460" i="9" s="1"/>
  <c r="X460" i="9"/>
  <c r="W460" i="9"/>
  <c r="V460" i="9"/>
  <c r="R460" i="9"/>
  <c r="AG460" i="9" s="1"/>
  <c r="AZ459" i="9"/>
  <c r="BA459" i="9" s="1"/>
  <c r="BB459" i="9" s="1"/>
  <c r="AP459" i="9" s="1"/>
  <c r="X459" i="9"/>
  <c r="W459" i="9"/>
  <c r="V459" i="9"/>
  <c r="R459" i="9"/>
  <c r="AG459" i="9" s="1"/>
  <c r="AZ458" i="9"/>
  <c r="BA458" i="9" s="1"/>
  <c r="X458" i="9"/>
  <c r="W458" i="9"/>
  <c r="V458" i="9"/>
  <c r="R458" i="9"/>
  <c r="AG458" i="9" s="1"/>
  <c r="AZ457" i="9"/>
  <c r="BA457" i="9" s="1"/>
  <c r="BB457" i="9" s="1"/>
  <c r="X457" i="9"/>
  <c r="W457" i="9"/>
  <c r="V457" i="9"/>
  <c r="R457" i="9"/>
  <c r="AG457" i="9" s="1"/>
  <c r="AZ456" i="9"/>
  <c r="BA456" i="9" s="1"/>
  <c r="X456" i="9"/>
  <c r="W456" i="9"/>
  <c r="V456" i="9"/>
  <c r="R456" i="9"/>
  <c r="AG456" i="9" s="1"/>
  <c r="AZ455" i="9"/>
  <c r="BA455" i="9" s="1"/>
  <c r="BB455" i="9" s="1"/>
  <c r="X455" i="9"/>
  <c r="W455" i="9"/>
  <c r="V455" i="9"/>
  <c r="R455" i="9"/>
  <c r="AG455" i="9" s="1"/>
  <c r="AZ454" i="9"/>
  <c r="BA454" i="9" s="1"/>
  <c r="BB454" i="9" s="1"/>
  <c r="X454" i="9"/>
  <c r="W454" i="9"/>
  <c r="V454" i="9"/>
  <c r="R454" i="9"/>
  <c r="AG454" i="9" s="1"/>
  <c r="AZ453" i="9"/>
  <c r="BA453" i="9" s="1"/>
  <c r="X453" i="9"/>
  <c r="W453" i="9"/>
  <c r="V453" i="9"/>
  <c r="R453" i="9"/>
  <c r="AG453" i="9" s="1"/>
  <c r="AZ452" i="9"/>
  <c r="BA452" i="9" s="1"/>
  <c r="BD452" i="9" s="1"/>
  <c r="BE452" i="9" s="1"/>
  <c r="X452" i="9"/>
  <c r="W452" i="9"/>
  <c r="V452" i="9"/>
  <c r="R452" i="9"/>
  <c r="AG452" i="9" s="1"/>
  <c r="AZ451" i="9"/>
  <c r="BA451" i="9" s="1"/>
  <c r="BB451" i="9" s="1"/>
  <c r="X451" i="9"/>
  <c r="W451" i="9"/>
  <c r="V451" i="9"/>
  <c r="R451" i="9"/>
  <c r="AG451" i="9" s="1"/>
  <c r="AZ450" i="9"/>
  <c r="BA450" i="9" s="1"/>
  <c r="X450" i="9"/>
  <c r="W450" i="9"/>
  <c r="V450" i="9"/>
  <c r="R450" i="9"/>
  <c r="AG450" i="9" s="1"/>
  <c r="AZ449" i="9"/>
  <c r="BA449" i="9" s="1"/>
  <c r="X449" i="9"/>
  <c r="W449" i="9"/>
  <c r="V449" i="9"/>
  <c r="R449" i="9"/>
  <c r="AG449" i="9" s="1"/>
  <c r="AZ448" i="9"/>
  <c r="BA448" i="9" s="1"/>
  <c r="X448" i="9"/>
  <c r="W448" i="9"/>
  <c r="V448" i="9"/>
  <c r="R448" i="9"/>
  <c r="AG448" i="9" s="1"/>
  <c r="AZ447" i="9"/>
  <c r="BA447" i="9" s="1"/>
  <c r="X447" i="9"/>
  <c r="W447" i="9"/>
  <c r="V447" i="9"/>
  <c r="R447" i="9"/>
  <c r="AG447" i="9" s="1"/>
  <c r="AZ446" i="9"/>
  <c r="BA446" i="9" s="1"/>
  <c r="BB446" i="9" s="1"/>
  <c r="AP446" i="9" s="1"/>
  <c r="X446" i="9"/>
  <c r="W446" i="9"/>
  <c r="V446" i="9"/>
  <c r="R446" i="9"/>
  <c r="AG446" i="9" s="1"/>
  <c r="AZ445" i="9"/>
  <c r="BA445" i="9" s="1"/>
  <c r="BB445" i="9" s="1"/>
  <c r="X445" i="9"/>
  <c r="W445" i="9"/>
  <c r="V445" i="9"/>
  <c r="R445" i="9"/>
  <c r="AG445" i="9" s="1"/>
  <c r="AZ444" i="9"/>
  <c r="BA444" i="9" s="1"/>
  <c r="X444" i="9"/>
  <c r="W444" i="9"/>
  <c r="V444" i="9"/>
  <c r="R444" i="9"/>
  <c r="AG444" i="9" s="1"/>
  <c r="AZ443" i="9"/>
  <c r="BA443" i="9" s="1"/>
  <c r="X443" i="9"/>
  <c r="W443" i="9"/>
  <c r="V443" i="9"/>
  <c r="R443" i="9"/>
  <c r="AG443" i="9" s="1"/>
  <c r="AZ442" i="9"/>
  <c r="BA442" i="9" s="1"/>
  <c r="X442" i="9"/>
  <c r="W442" i="9"/>
  <c r="V442" i="9"/>
  <c r="R442" i="9"/>
  <c r="AG442" i="9" s="1"/>
  <c r="AZ441" i="9"/>
  <c r="BA441" i="9" s="1"/>
  <c r="X441" i="9"/>
  <c r="W441" i="9"/>
  <c r="V441" i="9"/>
  <c r="R441" i="9"/>
  <c r="AG441" i="9" s="1"/>
  <c r="AZ440" i="9"/>
  <c r="BA440" i="9" s="1"/>
  <c r="X440" i="9"/>
  <c r="W440" i="9"/>
  <c r="V440" i="9"/>
  <c r="R440" i="9"/>
  <c r="AG440" i="9" s="1"/>
  <c r="AZ439" i="9"/>
  <c r="BA439" i="9" s="1"/>
  <c r="BD439" i="9" s="1"/>
  <c r="BG439" i="9" s="1"/>
  <c r="X439" i="9"/>
  <c r="W439" i="9"/>
  <c r="V439" i="9"/>
  <c r="R439" i="9"/>
  <c r="AG439" i="9" s="1"/>
  <c r="AZ438" i="9"/>
  <c r="BA438" i="9" s="1"/>
  <c r="BD438" i="9" s="1"/>
  <c r="BG438" i="9" s="1"/>
  <c r="BH438" i="9" s="1"/>
  <c r="AR438" i="9" s="1"/>
  <c r="X438" i="9"/>
  <c r="W438" i="9"/>
  <c r="V438" i="9"/>
  <c r="R438" i="9"/>
  <c r="AG438" i="9" s="1"/>
  <c r="AZ437" i="9"/>
  <c r="BA437" i="9" s="1"/>
  <c r="X437" i="9"/>
  <c r="W437" i="9"/>
  <c r="V437" i="9"/>
  <c r="R437" i="9"/>
  <c r="AG437" i="9" s="1"/>
  <c r="AZ436" i="9"/>
  <c r="BA436" i="9" s="1"/>
  <c r="BD436" i="9" s="1"/>
  <c r="BG436" i="9" s="1"/>
  <c r="X436" i="9"/>
  <c r="W436" i="9"/>
  <c r="V436" i="9"/>
  <c r="R436" i="9"/>
  <c r="AG436" i="9" s="1"/>
  <c r="AZ435" i="9"/>
  <c r="BA435" i="9" s="1"/>
  <c r="X435" i="9"/>
  <c r="W435" i="9"/>
  <c r="V435" i="9"/>
  <c r="R435" i="9"/>
  <c r="AG435" i="9" s="1"/>
  <c r="AZ434" i="9"/>
  <c r="BA434" i="9" s="1"/>
  <c r="X434" i="9"/>
  <c r="W434" i="9"/>
  <c r="V434" i="9"/>
  <c r="R434" i="9"/>
  <c r="AG434" i="9" s="1"/>
  <c r="AZ433" i="9"/>
  <c r="BA433" i="9" s="1"/>
  <c r="BB433" i="9" s="1"/>
  <c r="AP433" i="9" s="1"/>
  <c r="X433" i="9"/>
  <c r="W433" i="9"/>
  <c r="V433" i="9"/>
  <c r="R433" i="9"/>
  <c r="AG433" i="9" s="1"/>
  <c r="AZ432" i="9"/>
  <c r="BA432" i="9" s="1"/>
  <c r="X432" i="9"/>
  <c r="W432" i="9"/>
  <c r="V432" i="9"/>
  <c r="R432" i="9"/>
  <c r="AG432" i="9" s="1"/>
  <c r="AZ431" i="9"/>
  <c r="BA431" i="9" s="1"/>
  <c r="BD431" i="9" s="1"/>
  <c r="BG431" i="9" s="1"/>
  <c r="BH431" i="9" s="1"/>
  <c r="X431" i="9"/>
  <c r="W431" i="9"/>
  <c r="V431" i="9"/>
  <c r="R431" i="9"/>
  <c r="AG431" i="9" s="1"/>
  <c r="AZ430" i="9"/>
  <c r="BA430" i="9" s="1"/>
  <c r="X430" i="9"/>
  <c r="W430" i="9"/>
  <c r="V430" i="9"/>
  <c r="R430" i="9"/>
  <c r="AG430" i="9" s="1"/>
  <c r="AZ429" i="9"/>
  <c r="BA429" i="9" s="1"/>
  <c r="BD429" i="9" s="1"/>
  <c r="X429" i="9"/>
  <c r="W429" i="9"/>
  <c r="V429" i="9"/>
  <c r="R429" i="9"/>
  <c r="AG429" i="9" s="1"/>
  <c r="AZ428" i="9"/>
  <c r="BA428" i="9" s="1"/>
  <c r="BD428" i="9" s="1"/>
  <c r="BG428" i="9" s="1"/>
  <c r="BJ428" i="9" s="1"/>
  <c r="X428" i="9"/>
  <c r="W428" i="9"/>
  <c r="V428" i="9"/>
  <c r="R428" i="9"/>
  <c r="AG428" i="9" s="1"/>
  <c r="AZ427" i="9"/>
  <c r="BA427" i="9" s="1"/>
  <c r="X427" i="9"/>
  <c r="W427" i="9"/>
  <c r="V427" i="9"/>
  <c r="R427" i="9"/>
  <c r="AG427" i="9" s="1"/>
  <c r="AZ426" i="9"/>
  <c r="BA426" i="9" s="1"/>
  <c r="X426" i="9"/>
  <c r="W426" i="9"/>
  <c r="V426" i="9"/>
  <c r="R426" i="9"/>
  <c r="AG426" i="9" s="1"/>
  <c r="AZ425" i="9"/>
  <c r="BA425" i="9" s="1"/>
  <c r="BD425" i="9" s="1"/>
  <c r="X425" i="9"/>
  <c r="W425" i="9"/>
  <c r="V425" i="9"/>
  <c r="R425" i="9"/>
  <c r="AG425" i="9" s="1"/>
  <c r="AZ424" i="9"/>
  <c r="BA424" i="9" s="1"/>
  <c r="X424" i="9"/>
  <c r="W424" i="9"/>
  <c r="V424" i="9"/>
  <c r="R424" i="9"/>
  <c r="AG424" i="9" s="1"/>
  <c r="AZ423" i="9"/>
  <c r="BA423" i="9" s="1"/>
  <c r="X423" i="9"/>
  <c r="W423" i="9"/>
  <c r="V423" i="9"/>
  <c r="R423" i="9"/>
  <c r="AG423" i="9" s="1"/>
  <c r="AZ422" i="9"/>
  <c r="BA422" i="9" s="1"/>
  <c r="X422" i="9"/>
  <c r="W422" i="9"/>
  <c r="V422" i="9"/>
  <c r="R422" i="9"/>
  <c r="AG422" i="9" s="1"/>
  <c r="AZ421" i="9"/>
  <c r="BA421" i="9" s="1"/>
  <c r="BD421" i="9" s="1"/>
  <c r="BG421" i="9" s="1"/>
  <c r="X421" i="9"/>
  <c r="W421" i="9"/>
  <c r="V421" i="9"/>
  <c r="R421" i="9"/>
  <c r="AG421" i="9" s="1"/>
  <c r="AZ420" i="9"/>
  <c r="BA420" i="9" s="1"/>
  <c r="BB420" i="9" s="1"/>
  <c r="X420" i="9"/>
  <c r="W420" i="9"/>
  <c r="V420" i="9"/>
  <c r="R420" i="9"/>
  <c r="AG420" i="9" s="1"/>
  <c r="AZ419" i="9"/>
  <c r="BA419" i="9" s="1"/>
  <c r="BD419" i="9" s="1"/>
  <c r="X419" i="9"/>
  <c r="W419" i="9"/>
  <c r="V419" i="9"/>
  <c r="R419" i="9"/>
  <c r="AG419" i="9" s="1"/>
  <c r="AZ418" i="9"/>
  <c r="BA418" i="9" s="1"/>
  <c r="X418" i="9"/>
  <c r="W418" i="9"/>
  <c r="V418" i="9"/>
  <c r="R418" i="9"/>
  <c r="AG418" i="9" s="1"/>
  <c r="AZ417" i="9"/>
  <c r="BA417" i="9" s="1"/>
  <c r="X417" i="9"/>
  <c r="W417" i="9"/>
  <c r="V417" i="9"/>
  <c r="R417" i="9"/>
  <c r="AG417" i="9" s="1"/>
  <c r="AZ416" i="9"/>
  <c r="BA416" i="9" s="1"/>
  <c r="BB416" i="9" s="1"/>
  <c r="X416" i="9"/>
  <c r="W416" i="9"/>
  <c r="V416" i="9"/>
  <c r="R416" i="9"/>
  <c r="AG416" i="9" s="1"/>
  <c r="AZ415" i="9"/>
  <c r="BA415" i="9" s="1"/>
  <c r="BB415" i="9" s="1"/>
  <c r="AP415" i="9" s="1"/>
  <c r="X415" i="9"/>
  <c r="W415" i="9"/>
  <c r="V415" i="9"/>
  <c r="R415" i="9"/>
  <c r="AG415" i="9" s="1"/>
  <c r="AZ414" i="9"/>
  <c r="BA414" i="9" s="1"/>
  <c r="X414" i="9"/>
  <c r="W414" i="9"/>
  <c r="V414" i="9"/>
  <c r="R414" i="9"/>
  <c r="AG414" i="9" s="1"/>
  <c r="AZ413" i="9"/>
  <c r="BA413" i="9" s="1"/>
  <c r="BB413" i="9" s="1"/>
  <c r="BC413" i="9" s="1"/>
  <c r="X413" i="9"/>
  <c r="W413" i="9"/>
  <c r="V413" i="9"/>
  <c r="R413" i="9"/>
  <c r="AG413" i="9" s="1"/>
  <c r="AZ412" i="9"/>
  <c r="BA412" i="9" s="1"/>
  <c r="X412" i="9"/>
  <c r="W412" i="9"/>
  <c r="V412" i="9"/>
  <c r="R412" i="9"/>
  <c r="AG412" i="9" s="1"/>
  <c r="AZ411" i="9"/>
  <c r="BA411" i="9" s="1"/>
  <c r="BD411" i="9" s="1"/>
  <c r="X411" i="9"/>
  <c r="W411" i="9"/>
  <c r="V411" i="9"/>
  <c r="R411" i="9"/>
  <c r="AG411" i="9" s="1"/>
  <c r="AZ410" i="9"/>
  <c r="BA410" i="9" s="1"/>
  <c r="X410" i="9"/>
  <c r="W410" i="9"/>
  <c r="V410" i="9"/>
  <c r="R410" i="9"/>
  <c r="AG410" i="9" s="1"/>
  <c r="AZ409" i="9"/>
  <c r="BA409" i="9" s="1"/>
  <c r="X409" i="9"/>
  <c r="W409" i="9"/>
  <c r="V409" i="9"/>
  <c r="R409" i="9"/>
  <c r="AG409" i="9" s="1"/>
  <c r="AZ408" i="9"/>
  <c r="BA408" i="9" s="1"/>
  <c r="X408" i="9"/>
  <c r="W408" i="9"/>
  <c r="V408" i="9"/>
  <c r="R408" i="9"/>
  <c r="AG408" i="9" s="1"/>
  <c r="AZ407" i="9"/>
  <c r="BA407" i="9" s="1"/>
  <c r="BD407" i="9" s="1"/>
  <c r="X407" i="9"/>
  <c r="W407" i="9"/>
  <c r="V407" i="9"/>
  <c r="R407" i="9"/>
  <c r="AG407" i="9" s="1"/>
  <c r="AZ406" i="9"/>
  <c r="BA406" i="9" s="1"/>
  <c r="BB406" i="9" s="1"/>
  <c r="X406" i="9"/>
  <c r="W406" i="9"/>
  <c r="V406" i="9"/>
  <c r="R406" i="9"/>
  <c r="AG406" i="9" s="1"/>
  <c r="AZ405" i="9"/>
  <c r="BA405" i="9" s="1"/>
  <c r="BD405" i="9" s="1"/>
  <c r="X405" i="9"/>
  <c r="W405" i="9"/>
  <c r="V405" i="9"/>
  <c r="R405" i="9"/>
  <c r="AG405" i="9" s="1"/>
  <c r="AZ404" i="9"/>
  <c r="BA404" i="9" s="1"/>
  <c r="BD404" i="9" s="1"/>
  <c r="BE404" i="9" s="1"/>
  <c r="X404" i="9"/>
  <c r="W404" i="9"/>
  <c r="V404" i="9"/>
  <c r="R404" i="9"/>
  <c r="AG404" i="9" s="1"/>
  <c r="AZ403" i="9"/>
  <c r="BA403" i="9" s="1"/>
  <c r="BB403" i="9" s="1"/>
  <c r="AP403" i="9" s="1"/>
  <c r="X403" i="9"/>
  <c r="W403" i="9"/>
  <c r="V403" i="9"/>
  <c r="R403" i="9"/>
  <c r="AG403" i="9" s="1"/>
  <c r="AZ402" i="9"/>
  <c r="BA402" i="9" s="1"/>
  <c r="X402" i="9"/>
  <c r="W402" i="9"/>
  <c r="V402" i="9"/>
  <c r="R402" i="9"/>
  <c r="AG402" i="9" s="1"/>
  <c r="AZ401" i="9"/>
  <c r="BA401" i="9" s="1"/>
  <c r="BB401" i="9" s="1"/>
  <c r="BC401" i="9" s="1"/>
  <c r="X401" i="9"/>
  <c r="W401" i="9"/>
  <c r="V401" i="9"/>
  <c r="R401" i="9"/>
  <c r="AG401" i="9" s="1"/>
  <c r="AZ400" i="9"/>
  <c r="BA400" i="9" s="1"/>
  <c r="X400" i="9"/>
  <c r="W400" i="9"/>
  <c r="V400" i="9"/>
  <c r="R400" i="9"/>
  <c r="AG400" i="9" s="1"/>
  <c r="AZ399" i="9"/>
  <c r="BA399" i="9" s="1"/>
  <c r="BD399" i="9" s="1"/>
  <c r="BG399" i="9" s="1"/>
  <c r="X399" i="9"/>
  <c r="W399" i="9"/>
  <c r="V399" i="9"/>
  <c r="R399" i="9"/>
  <c r="AG399" i="9" s="1"/>
  <c r="AZ398" i="9"/>
  <c r="BA398" i="9" s="1"/>
  <c r="X398" i="9"/>
  <c r="W398" i="9"/>
  <c r="V398" i="9"/>
  <c r="R398" i="9"/>
  <c r="AG398" i="9" s="1"/>
  <c r="AZ397" i="9"/>
  <c r="BA397" i="9" s="1"/>
  <c r="BB397" i="9" s="1"/>
  <c r="AP397" i="9" s="1"/>
  <c r="X397" i="9"/>
  <c r="W397" i="9"/>
  <c r="V397" i="9"/>
  <c r="R397" i="9"/>
  <c r="AG397" i="9" s="1"/>
  <c r="AZ396" i="9"/>
  <c r="BA396" i="9" s="1"/>
  <c r="BB396" i="9" s="1"/>
  <c r="X396" i="9"/>
  <c r="W396" i="9"/>
  <c r="V396" i="9"/>
  <c r="R396" i="9"/>
  <c r="AG396" i="9" s="1"/>
  <c r="AZ395" i="9"/>
  <c r="BA395" i="9" s="1"/>
  <c r="X395" i="9"/>
  <c r="W395" i="9"/>
  <c r="V395" i="9"/>
  <c r="R395" i="9"/>
  <c r="AG395" i="9" s="1"/>
  <c r="AZ394" i="9"/>
  <c r="BA394" i="9" s="1"/>
  <c r="BB394" i="9" s="1"/>
  <c r="AP394" i="9" s="1"/>
  <c r="X394" i="9"/>
  <c r="W394" i="9"/>
  <c r="V394" i="9"/>
  <c r="R394" i="9"/>
  <c r="AG394" i="9" s="1"/>
  <c r="AZ393" i="9"/>
  <c r="BA393" i="9" s="1"/>
  <c r="BD393" i="9" s="1"/>
  <c r="BG393" i="9" s="1"/>
  <c r="X393" i="9"/>
  <c r="W393" i="9"/>
  <c r="V393" i="9"/>
  <c r="R393" i="9"/>
  <c r="AG393" i="9" s="1"/>
  <c r="AZ392" i="9"/>
  <c r="BA392" i="9" s="1"/>
  <c r="BB392" i="9" s="1"/>
  <c r="AP392" i="9" s="1"/>
  <c r="X392" i="9"/>
  <c r="W392" i="9"/>
  <c r="V392" i="9"/>
  <c r="R392" i="9"/>
  <c r="AG392" i="9" s="1"/>
  <c r="AZ391" i="9"/>
  <c r="BA391" i="9" s="1"/>
  <c r="BB391" i="9" s="1"/>
  <c r="X391" i="9"/>
  <c r="W391" i="9"/>
  <c r="V391" i="9"/>
  <c r="R391" i="9"/>
  <c r="AG391" i="9" s="1"/>
  <c r="AZ390" i="9"/>
  <c r="BA390" i="9" s="1"/>
  <c r="BD390" i="9" s="1"/>
  <c r="X390" i="9"/>
  <c r="W390" i="9"/>
  <c r="V390" i="9"/>
  <c r="R390" i="9"/>
  <c r="AG390" i="9" s="1"/>
  <c r="AZ389" i="9"/>
  <c r="BA389" i="9" s="1"/>
  <c r="BB389" i="9" s="1"/>
  <c r="X389" i="9"/>
  <c r="W389" i="9"/>
  <c r="V389" i="9"/>
  <c r="R389" i="9"/>
  <c r="AG389" i="9" s="1"/>
  <c r="AZ388" i="9"/>
  <c r="BA388" i="9" s="1"/>
  <c r="BB388" i="9" s="1"/>
  <c r="AP388" i="9" s="1"/>
  <c r="X388" i="9"/>
  <c r="W388" i="9"/>
  <c r="V388" i="9"/>
  <c r="R388" i="9"/>
  <c r="AG388" i="9" s="1"/>
  <c r="AZ387" i="9"/>
  <c r="BA387" i="9" s="1"/>
  <c r="BB387" i="9" s="1"/>
  <c r="BC387" i="9" s="1"/>
  <c r="X387" i="9"/>
  <c r="W387" i="9"/>
  <c r="V387" i="9"/>
  <c r="R387" i="9"/>
  <c r="AG387" i="9" s="1"/>
  <c r="AZ386" i="9"/>
  <c r="BA386" i="9" s="1"/>
  <c r="X386" i="9"/>
  <c r="W386" i="9"/>
  <c r="V386" i="9"/>
  <c r="R386" i="9"/>
  <c r="AG386" i="9" s="1"/>
  <c r="AZ385" i="9"/>
  <c r="BA385" i="9" s="1"/>
  <c r="BB385" i="9" s="1"/>
  <c r="X385" i="9"/>
  <c r="W385" i="9"/>
  <c r="V385" i="9"/>
  <c r="R385" i="9"/>
  <c r="AG385" i="9" s="1"/>
  <c r="AZ384" i="9"/>
  <c r="BA384" i="9" s="1"/>
  <c r="X384" i="9"/>
  <c r="W384" i="9"/>
  <c r="V384" i="9"/>
  <c r="R384" i="9"/>
  <c r="AG384" i="9" s="1"/>
  <c r="AZ383" i="9"/>
  <c r="BA383" i="9" s="1"/>
  <c r="BB383" i="9" s="1"/>
  <c r="X383" i="9"/>
  <c r="W383" i="9"/>
  <c r="V383" i="9"/>
  <c r="R383" i="9"/>
  <c r="AG383" i="9" s="1"/>
  <c r="AZ382" i="9"/>
  <c r="BA382" i="9" s="1"/>
  <c r="BD382" i="9" s="1"/>
  <c r="X382" i="9"/>
  <c r="W382" i="9"/>
  <c r="V382" i="9"/>
  <c r="R382" i="9"/>
  <c r="AG382" i="9" s="1"/>
  <c r="AZ381" i="9"/>
  <c r="BA381" i="9" s="1"/>
  <c r="BD381" i="9" s="1"/>
  <c r="X381" i="9"/>
  <c r="W381" i="9"/>
  <c r="V381" i="9"/>
  <c r="R381" i="9"/>
  <c r="AG381" i="9" s="1"/>
  <c r="AZ380" i="9"/>
  <c r="BA380" i="9" s="1"/>
  <c r="X380" i="9"/>
  <c r="W380" i="9"/>
  <c r="V380" i="9"/>
  <c r="R380" i="9"/>
  <c r="AG380" i="9" s="1"/>
  <c r="AZ379" i="9"/>
  <c r="BA379" i="9" s="1"/>
  <c r="X379" i="9"/>
  <c r="W379" i="9"/>
  <c r="V379" i="9"/>
  <c r="R379" i="9"/>
  <c r="AG379" i="9" s="1"/>
  <c r="AZ378" i="9"/>
  <c r="BA378" i="9" s="1"/>
  <c r="X378" i="9"/>
  <c r="W378" i="9"/>
  <c r="V378" i="9"/>
  <c r="R378" i="9"/>
  <c r="AG378" i="9" s="1"/>
  <c r="AZ377" i="9"/>
  <c r="BA377" i="9" s="1"/>
  <c r="X377" i="9"/>
  <c r="W377" i="9"/>
  <c r="V377" i="9"/>
  <c r="R377" i="9"/>
  <c r="AG377" i="9" s="1"/>
  <c r="AZ376" i="9"/>
  <c r="BA376" i="9" s="1"/>
  <c r="BD376" i="9" s="1"/>
  <c r="X376" i="9"/>
  <c r="W376" i="9"/>
  <c r="V376" i="9"/>
  <c r="R376" i="9"/>
  <c r="AG376" i="9" s="1"/>
  <c r="AZ375" i="9"/>
  <c r="BA375" i="9" s="1"/>
  <c r="X375" i="9"/>
  <c r="W375" i="9"/>
  <c r="V375" i="9"/>
  <c r="R375" i="9"/>
  <c r="AG375" i="9" s="1"/>
  <c r="AZ374" i="9"/>
  <c r="BA374" i="9" s="1"/>
  <c r="X374" i="9"/>
  <c r="W374" i="9"/>
  <c r="V374" i="9"/>
  <c r="R374" i="9"/>
  <c r="AG374" i="9" s="1"/>
  <c r="AZ373" i="9"/>
  <c r="BA373" i="9" s="1"/>
  <c r="X373" i="9"/>
  <c r="W373" i="9"/>
  <c r="V373" i="9"/>
  <c r="R373" i="9"/>
  <c r="AG373" i="9" s="1"/>
  <c r="AZ372" i="9"/>
  <c r="BA372" i="9" s="1"/>
  <c r="BB372" i="9" s="1"/>
  <c r="X372" i="9"/>
  <c r="W372" i="9"/>
  <c r="V372" i="9"/>
  <c r="R372" i="9"/>
  <c r="AG372" i="9" s="1"/>
  <c r="AZ371" i="9"/>
  <c r="BA371" i="9" s="1"/>
  <c r="X371" i="9"/>
  <c r="W371" i="9"/>
  <c r="V371" i="9"/>
  <c r="R371" i="9"/>
  <c r="AG371" i="9" s="1"/>
  <c r="AZ370" i="9"/>
  <c r="BA370" i="9" s="1"/>
  <c r="BB370" i="9" s="1"/>
  <c r="AP370" i="9" s="1"/>
  <c r="X370" i="9"/>
  <c r="W370" i="9"/>
  <c r="V370" i="9"/>
  <c r="R370" i="9"/>
  <c r="AG370" i="9" s="1"/>
  <c r="AZ369" i="9"/>
  <c r="BA369" i="9" s="1"/>
  <c r="BB369" i="9" s="1"/>
  <c r="AP369" i="9" s="1"/>
  <c r="X369" i="9"/>
  <c r="W369" i="9"/>
  <c r="V369" i="9"/>
  <c r="R369" i="9"/>
  <c r="AG369" i="9" s="1"/>
  <c r="AZ368" i="9"/>
  <c r="BA368" i="9" s="1"/>
  <c r="X368" i="9"/>
  <c r="W368" i="9"/>
  <c r="V368" i="9"/>
  <c r="R368" i="9"/>
  <c r="AG368" i="9" s="1"/>
  <c r="AZ367" i="9"/>
  <c r="BA367" i="9" s="1"/>
  <c r="X367" i="9"/>
  <c r="W367" i="9"/>
  <c r="V367" i="9"/>
  <c r="R367" i="9"/>
  <c r="AG367" i="9" s="1"/>
  <c r="AZ366" i="9"/>
  <c r="BA366" i="9" s="1"/>
  <c r="BD366" i="9" s="1"/>
  <c r="X366" i="9"/>
  <c r="W366" i="9"/>
  <c r="V366" i="9"/>
  <c r="R366" i="9"/>
  <c r="AG366" i="9" s="1"/>
  <c r="AZ365" i="9"/>
  <c r="BA365" i="9" s="1"/>
  <c r="X365" i="9"/>
  <c r="W365" i="9"/>
  <c r="V365" i="9"/>
  <c r="R365" i="9"/>
  <c r="AG365" i="9" s="1"/>
  <c r="AZ364" i="9"/>
  <c r="BA364" i="9" s="1"/>
  <c r="BB364" i="9" s="1"/>
  <c r="X364" i="9"/>
  <c r="W364" i="9"/>
  <c r="V364" i="9"/>
  <c r="R364" i="9"/>
  <c r="AG364" i="9" s="1"/>
  <c r="AZ363" i="9"/>
  <c r="BA363" i="9" s="1"/>
  <c r="BB363" i="9" s="1"/>
  <c r="X363" i="9"/>
  <c r="W363" i="9"/>
  <c r="V363" i="9"/>
  <c r="R363" i="9"/>
  <c r="AG363" i="9" s="1"/>
  <c r="AZ362" i="9"/>
  <c r="BA362" i="9" s="1"/>
  <c r="BB362" i="9" s="1"/>
  <c r="X362" i="9"/>
  <c r="W362" i="9"/>
  <c r="V362" i="9"/>
  <c r="R362" i="9"/>
  <c r="AG362" i="9" s="1"/>
  <c r="AZ361" i="9"/>
  <c r="BA361" i="9" s="1"/>
  <c r="BB361" i="9" s="1"/>
  <c r="X361" i="9"/>
  <c r="W361" i="9"/>
  <c r="V361" i="9"/>
  <c r="R361" i="9"/>
  <c r="AG361" i="9" s="1"/>
  <c r="AZ360" i="9"/>
  <c r="BA360" i="9" s="1"/>
  <c r="X360" i="9"/>
  <c r="W360" i="9"/>
  <c r="V360" i="9"/>
  <c r="R360" i="9"/>
  <c r="AG360" i="9" s="1"/>
  <c r="AZ359" i="9"/>
  <c r="BA359" i="9" s="1"/>
  <c r="BD359" i="9" s="1"/>
  <c r="X359" i="9"/>
  <c r="W359" i="9"/>
  <c r="V359" i="9"/>
  <c r="R359" i="9"/>
  <c r="AG359" i="9" s="1"/>
  <c r="AZ358" i="9"/>
  <c r="BA358" i="9" s="1"/>
  <c r="X358" i="9"/>
  <c r="W358" i="9"/>
  <c r="V358" i="9"/>
  <c r="R358" i="9"/>
  <c r="AG358" i="9" s="1"/>
  <c r="AZ357" i="9"/>
  <c r="BA357" i="9" s="1"/>
  <c r="X357" i="9"/>
  <c r="W357" i="9"/>
  <c r="V357" i="9"/>
  <c r="R357" i="9"/>
  <c r="AG357" i="9" s="1"/>
  <c r="AZ356" i="9"/>
  <c r="BA356" i="9" s="1"/>
  <c r="X356" i="9"/>
  <c r="W356" i="9"/>
  <c r="V356" i="9"/>
  <c r="R356" i="9"/>
  <c r="AG356" i="9" s="1"/>
  <c r="AZ355" i="9"/>
  <c r="BA355" i="9" s="1"/>
  <c r="BB355" i="9" s="1"/>
  <c r="AP355" i="9" s="1"/>
  <c r="X355" i="9"/>
  <c r="W355" i="9"/>
  <c r="V355" i="9"/>
  <c r="R355" i="9"/>
  <c r="AG355" i="9" s="1"/>
  <c r="AZ354" i="9"/>
  <c r="BA354" i="9" s="1"/>
  <c r="X354" i="9"/>
  <c r="W354" i="9"/>
  <c r="V354" i="9"/>
  <c r="R354" i="9"/>
  <c r="AG354" i="9" s="1"/>
  <c r="AZ353" i="9"/>
  <c r="BA353" i="9" s="1"/>
  <c r="X353" i="9"/>
  <c r="W353" i="9"/>
  <c r="V353" i="9"/>
  <c r="R353" i="9"/>
  <c r="AG353" i="9" s="1"/>
  <c r="AZ352" i="9"/>
  <c r="BA352" i="9" s="1"/>
  <c r="X352" i="9"/>
  <c r="W352" i="9"/>
  <c r="V352" i="9"/>
  <c r="R352" i="9"/>
  <c r="AG352" i="9" s="1"/>
  <c r="AZ351" i="9"/>
  <c r="BA351" i="9" s="1"/>
  <c r="BB351" i="9" s="1"/>
  <c r="X351" i="9"/>
  <c r="W351" i="9"/>
  <c r="V351" i="9"/>
  <c r="R351" i="9"/>
  <c r="AG351" i="9" s="1"/>
  <c r="AZ350" i="9"/>
  <c r="BA350" i="9" s="1"/>
  <c r="X350" i="9"/>
  <c r="W350" i="9"/>
  <c r="V350" i="9"/>
  <c r="R350" i="9"/>
  <c r="AG350" i="9" s="1"/>
  <c r="AZ349" i="9"/>
  <c r="BA349" i="9" s="1"/>
  <c r="X349" i="9"/>
  <c r="W349" i="9"/>
  <c r="V349" i="9"/>
  <c r="R349" i="9"/>
  <c r="AG349" i="9" s="1"/>
  <c r="AZ348" i="9"/>
  <c r="BA348" i="9" s="1"/>
  <c r="BD348" i="9" s="1"/>
  <c r="BG348" i="9" s="1"/>
  <c r="X348" i="9"/>
  <c r="W348" i="9"/>
  <c r="V348" i="9"/>
  <c r="R348" i="9"/>
  <c r="AG348" i="9" s="1"/>
  <c r="AZ347" i="9"/>
  <c r="BA347" i="9" s="1"/>
  <c r="BD347" i="9" s="1"/>
  <c r="X347" i="9"/>
  <c r="W347" i="9"/>
  <c r="V347" i="9"/>
  <c r="R347" i="9"/>
  <c r="AG347" i="9" s="1"/>
  <c r="AZ346" i="9"/>
  <c r="BA346" i="9" s="1"/>
  <c r="X346" i="9"/>
  <c r="W346" i="9"/>
  <c r="V346" i="9"/>
  <c r="R346" i="9"/>
  <c r="AG346" i="9" s="1"/>
  <c r="AZ345" i="9"/>
  <c r="BA345" i="9" s="1"/>
  <c r="BB345" i="9" s="1"/>
  <c r="AP345" i="9" s="1"/>
  <c r="X345" i="9"/>
  <c r="W345" i="9"/>
  <c r="V345" i="9"/>
  <c r="R345" i="9"/>
  <c r="AG345" i="9" s="1"/>
  <c r="AZ344" i="9"/>
  <c r="BA344" i="9" s="1"/>
  <c r="BB344" i="9" s="1"/>
  <c r="X344" i="9"/>
  <c r="W344" i="9"/>
  <c r="V344" i="9"/>
  <c r="R344" i="9"/>
  <c r="AG344" i="9" s="1"/>
  <c r="AZ343" i="9"/>
  <c r="BA343" i="9" s="1"/>
  <c r="X343" i="9"/>
  <c r="W343" i="9"/>
  <c r="V343" i="9"/>
  <c r="R343" i="9"/>
  <c r="AG343" i="9" s="1"/>
  <c r="AZ342" i="9"/>
  <c r="BA342" i="9" s="1"/>
  <c r="BB342" i="9" s="1"/>
  <c r="AP342" i="9" s="1"/>
  <c r="X342" i="9"/>
  <c r="W342" i="9"/>
  <c r="V342" i="9"/>
  <c r="R342" i="9"/>
  <c r="AG342" i="9" s="1"/>
  <c r="AZ341" i="9"/>
  <c r="BA341" i="9" s="1"/>
  <c r="X341" i="9"/>
  <c r="W341" i="9"/>
  <c r="V341" i="9"/>
  <c r="R341" i="9"/>
  <c r="AG341" i="9" s="1"/>
  <c r="AZ340" i="9"/>
  <c r="BA340" i="9" s="1"/>
  <c r="BD340" i="9" s="1"/>
  <c r="X340" i="9"/>
  <c r="W340" i="9"/>
  <c r="V340" i="9"/>
  <c r="R340" i="9"/>
  <c r="AG340" i="9" s="1"/>
  <c r="AZ339" i="9"/>
  <c r="BA339" i="9" s="1"/>
  <c r="BB339" i="9" s="1"/>
  <c r="X339" i="9"/>
  <c r="W339" i="9"/>
  <c r="V339" i="9"/>
  <c r="R339" i="9"/>
  <c r="AG339" i="9" s="1"/>
  <c r="AZ338" i="9"/>
  <c r="BA338" i="9" s="1"/>
  <c r="X338" i="9"/>
  <c r="W338" i="9"/>
  <c r="V338" i="9"/>
  <c r="R338" i="9"/>
  <c r="AG338" i="9" s="1"/>
  <c r="AZ337" i="9"/>
  <c r="BA337" i="9" s="1"/>
  <c r="X337" i="9"/>
  <c r="W337" i="9"/>
  <c r="V337" i="9"/>
  <c r="R337" i="9"/>
  <c r="AG337" i="9" s="1"/>
  <c r="AZ336" i="9"/>
  <c r="BA336" i="9" s="1"/>
  <c r="BD336" i="9" s="1"/>
  <c r="X336" i="9"/>
  <c r="W336" i="9"/>
  <c r="V336" i="9"/>
  <c r="R336" i="9"/>
  <c r="AG336" i="9" s="1"/>
  <c r="AZ335" i="9"/>
  <c r="BA335" i="9" s="1"/>
  <c r="BB335" i="9" s="1"/>
  <c r="X335" i="9"/>
  <c r="W335" i="9"/>
  <c r="V335" i="9"/>
  <c r="R335" i="9"/>
  <c r="AG335" i="9" s="1"/>
  <c r="AZ334" i="9"/>
  <c r="BA334" i="9" s="1"/>
  <c r="X334" i="9"/>
  <c r="W334" i="9"/>
  <c r="V334" i="9"/>
  <c r="R334" i="9"/>
  <c r="AG334" i="9" s="1"/>
  <c r="AZ333" i="9"/>
  <c r="BA333" i="9" s="1"/>
  <c r="X333" i="9"/>
  <c r="W333" i="9"/>
  <c r="V333" i="9"/>
  <c r="R333" i="9"/>
  <c r="AG333" i="9" s="1"/>
  <c r="AZ332" i="9"/>
  <c r="BA332" i="9" s="1"/>
  <c r="BD332" i="9" s="1"/>
  <c r="X332" i="9"/>
  <c r="W332" i="9"/>
  <c r="V332" i="9"/>
  <c r="R332" i="9"/>
  <c r="AG332" i="9" s="1"/>
  <c r="AZ331" i="9"/>
  <c r="BA331" i="9" s="1"/>
  <c r="BD331" i="9" s="1"/>
  <c r="X331" i="9"/>
  <c r="W331" i="9"/>
  <c r="V331" i="9"/>
  <c r="R331" i="9"/>
  <c r="AG331" i="9" s="1"/>
  <c r="AZ330" i="9"/>
  <c r="BA330" i="9" s="1"/>
  <c r="BB330" i="9" s="1"/>
  <c r="X330" i="9"/>
  <c r="W330" i="9"/>
  <c r="V330" i="9"/>
  <c r="R330" i="9"/>
  <c r="AG330" i="9" s="1"/>
  <c r="AZ329" i="9"/>
  <c r="BA329" i="9" s="1"/>
  <c r="BB329" i="9" s="1"/>
  <c r="AP329" i="9" s="1"/>
  <c r="X329" i="9"/>
  <c r="W329" i="9"/>
  <c r="V329" i="9"/>
  <c r="R329" i="9"/>
  <c r="AG329" i="9" s="1"/>
  <c r="AZ328" i="9"/>
  <c r="BA328" i="9" s="1"/>
  <c r="X328" i="9"/>
  <c r="W328" i="9"/>
  <c r="V328" i="9"/>
  <c r="R328" i="9"/>
  <c r="AG328" i="9" s="1"/>
  <c r="AZ327" i="9"/>
  <c r="BA327" i="9" s="1"/>
  <c r="X327" i="9"/>
  <c r="W327" i="9"/>
  <c r="V327" i="9"/>
  <c r="R327" i="9"/>
  <c r="AG327" i="9" s="1"/>
  <c r="AZ326" i="9"/>
  <c r="BA326" i="9" s="1"/>
  <c r="X326" i="9"/>
  <c r="W326" i="9"/>
  <c r="V326" i="9"/>
  <c r="R326" i="9"/>
  <c r="AG326" i="9" s="1"/>
  <c r="AZ325" i="9"/>
  <c r="BA325" i="9" s="1"/>
  <c r="X325" i="9"/>
  <c r="W325" i="9"/>
  <c r="V325" i="9"/>
  <c r="R325" i="9"/>
  <c r="AG325" i="9" s="1"/>
  <c r="AZ324" i="9"/>
  <c r="BA324" i="9" s="1"/>
  <c r="BB324" i="9" s="1"/>
  <c r="X324" i="9"/>
  <c r="W324" i="9"/>
  <c r="V324" i="9"/>
  <c r="R324" i="9"/>
  <c r="AG324" i="9" s="1"/>
  <c r="AZ323" i="9"/>
  <c r="BA323" i="9" s="1"/>
  <c r="X323" i="9"/>
  <c r="W323" i="9"/>
  <c r="V323" i="9"/>
  <c r="R323" i="9"/>
  <c r="AG323" i="9" s="1"/>
  <c r="AZ322" i="9"/>
  <c r="BA322" i="9" s="1"/>
  <c r="BD322" i="9" s="1"/>
  <c r="BG322" i="9" s="1"/>
  <c r="X322" i="9"/>
  <c r="W322" i="9"/>
  <c r="V322" i="9"/>
  <c r="R322" i="9"/>
  <c r="AG322" i="9" s="1"/>
  <c r="AZ321" i="9"/>
  <c r="BA321" i="9" s="1"/>
  <c r="X321" i="9"/>
  <c r="W321" i="9"/>
  <c r="V321" i="9"/>
  <c r="R321" i="9"/>
  <c r="AG321" i="9" s="1"/>
  <c r="AZ320" i="9"/>
  <c r="BA320" i="9" s="1"/>
  <c r="X320" i="9"/>
  <c r="W320" i="9"/>
  <c r="V320" i="9"/>
  <c r="R320" i="9"/>
  <c r="AG320" i="9" s="1"/>
  <c r="AZ319" i="9"/>
  <c r="BA319" i="9" s="1"/>
  <c r="BD319" i="9" s="1"/>
  <c r="X319" i="9"/>
  <c r="W319" i="9"/>
  <c r="V319" i="9"/>
  <c r="R319" i="9"/>
  <c r="AG319" i="9" s="1"/>
  <c r="AZ318" i="9"/>
  <c r="BA318" i="9" s="1"/>
  <c r="X318" i="9"/>
  <c r="W318" i="9"/>
  <c r="V318" i="9"/>
  <c r="R318" i="9"/>
  <c r="AG318" i="9" s="1"/>
  <c r="AZ317" i="9"/>
  <c r="BA317" i="9" s="1"/>
  <c r="X317" i="9"/>
  <c r="W317" i="9"/>
  <c r="V317" i="9"/>
  <c r="R317" i="9"/>
  <c r="AG317" i="9" s="1"/>
  <c r="AZ316" i="9"/>
  <c r="BA316" i="9" s="1"/>
  <c r="X316" i="9"/>
  <c r="W316" i="9"/>
  <c r="V316" i="9"/>
  <c r="R316" i="9"/>
  <c r="AG316" i="9" s="1"/>
  <c r="AZ315" i="9"/>
  <c r="BA315" i="9" s="1"/>
  <c r="BD315" i="9" s="1"/>
  <c r="BE315" i="9" s="1"/>
  <c r="AQ315" i="9" s="1"/>
  <c r="X315" i="9"/>
  <c r="W315" i="9"/>
  <c r="V315" i="9"/>
  <c r="R315" i="9"/>
  <c r="AG315" i="9" s="1"/>
  <c r="AZ314" i="9"/>
  <c r="BA314" i="9" s="1"/>
  <c r="X314" i="9"/>
  <c r="W314" i="9"/>
  <c r="V314" i="9"/>
  <c r="R314" i="9"/>
  <c r="AG314" i="9" s="1"/>
  <c r="AZ313" i="9"/>
  <c r="BA313" i="9" s="1"/>
  <c r="X313" i="9"/>
  <c r="W313" i="9"/>
  <c r="V313" i="9"/>
  <c r="R313" i="9"/>
  <c r="AG313" i="9" s="1"/>
  <c r="AZ312" i="9"/>
  <c r="BA312" i="9" s="1"/>
  <c r="BD312" i="9" s="1"/>
  <c r="BG312" i="9" s="1"/>
  <c r="X312" i="9"/>
  <c r="W312" i="9"/>
  <c r="V312" i="9"/>
  <c r="R312" i="9"/>
  <c r="AG312" i="9" s="1"/>
  <c r="AZ311" i="9"/>
  <c r="BA311" i="9" s="1"/>
  <c r="BB311" i="9" s="1"/>
  <c r="X311" i="9"/>
  <c r="W311" i="9"/>
  <c r="V311" i="9"/>
  <c r="R311" i="9"/>
  <c r="AG311" i="9" s="1"/>
  <c r="AZ310" i="9"/>
  <c r="BA310" i="9" s="1"/>
  <c r="X310" i="9"/>
  <c r="W310" i="9"/>
  <c r="V310" i="9"/>
  <c r="R310" i="9"/>
  <c r="AG310" i="9" s="1"/>
  <c r="AZ309" i="9"/>
  <c r="BA309" i="9" s="1"/>
  <c r="X309" i="9"/>
  <c r="W309" i="9"/>
  <c r="V309" i="9"/>
  <c r="R309" i="9"/>
  <c r="AG309" i="9" s="1"/>
  <c r="AZ308" i="9"/>
  <c r="BA308" i="9" s="1"/>
  <c r="X308" i="9"/>
  <c r="W308" i="9"/>
  <c r="V308" i="9"/>
  <c r="R308" i="9"/>
  <c r="AG308" i="9" s="1"/>
  <c r="AZ307" i="9"/>
  <c r="BA307" i="9" s="1"/>
  <c r="BD307" i="9" s="1"/>
  <c r="X307" i="9"/>
  <c r="W307" i="9"/>
  <c r="V307" i="9"/>
  <c r="R307" i="9"/>
  <c r="AG307" i="9" s="1"/>
  <c r="AZ306" i="9"/>
  <c r="BA306" i="9" s="1"/>
  <c r="BB306" i="9" s="1"/>
  <c r="AP306" i="9" s="1"/>
  <c r="X306" i="9"/>
  <c r="W306" i="9"/>
  <c r="V306" i="9"/>
  <c r="R306" i="9"/>
  <c r="AG306" i="9" s="1"/>
  <c r="AZ305" i="9"/>
  <c r="BA305" i="9" s="1"/>
  <c r="X305" i="9"/>
  <c r="W305" i="9"/>
  <c r="V305" i="9"/>
  <c r="R305" i="9"/>
  <c r="AG305" i="9" s="1"/>
  <c r="AZ304" i="9"/>
  <c r="BA304" i="9" s="1"/>
  <c r="BD304" i="9" s="1"/>
  <c r="X304" i="9"/>
  <c r="W304" i="9"/>
  <c r="V304" i="9"/>
  <c r="R304" i="9"/>
  <c r="AG304" i="9" s="1"/>
  <c r="AZ303" i="9"/>
  <c r="BA303" i="9" s="1"/>
  <c r="X303" i="9"/>
  <c r="W303" i="9"/>
  <c r="V303" i="9"/>
  <c r="R303" i="9"/>
  <c r="AG303" i="9" s="1"/>
  <c r="AZ302" i="9"/>
  <c r="BA302" i="9" s="1"/>
  <c r="X302" i="9"/>
  <c r="W302" i="9"/>
  <c r="V302" i="9"/>
  <c r="R302" i="9"/>
  <c r="AG302" i="9" s="1"/>
  <c r="AZ301" i="9"/>
  <c r="BA301" i="9" s="1"/>
  <c r="X301" i="9"/>
  <c r="W301" i="9"/>
  <c r="V301" i="9"/>
  <c r="R301" i="9"/>
  <c r="AG301" i="9" s="1"/>
  <c r="AZ300" i="9"/>
  <c r="BA300" i="9" s="1"/>
  <c r="BD300" i="9" s="1"/>
  <c r="BE300" i="9" s="1"/>
  <c r="BF300" i="9" s="1"/>
  <c r="X300" i="9"/>
  <c r="W300" i="9"/>
  <c r="V300" i="9"/>
  <c r="R300" i="9"/>
  <c r="AG300" i="9" s="1"/>
  <c r="AZ299" i="9"/>
  <c r="BA299" i="9" s="1"/>
  <c r="X299" i="9"/>
  <c r="W299" i="9"/>
  <c r="V299" i="9"/>
  <c r="R299" i="9"/>
  <c r="AG299" i="9" s="1"/>
  <c r="AZ298" i="9"/>
  <c r="BA298" i="9" s="1"/>
  <c r="BB298" i="9" s="1"/>
  <c r="AP298" i="9" s="1"/>
  <c r="X298" i="9"/>
  <c r="W298" i="9"/>
  <c r="V298" i="9"/>
  <c r="R298" i="9"/>
  <c r="AG298" i="9" s="1"/>
  <c r="AZ297" i="9"/>
  <c r="BA297" i="9" s="1"/>
  <c r="X297" i="9"/>
  <c r="W297" i="9"/>
  <c r="V297" i="9"/>
  <c r="R297" i="9"/>
  <c r="AG297" i="9" s="1"/>
  <c r="AZ296" i="9"/>
  <c r="BA296" i="9" s="1"/>
  <c r="BD296" i="9" s="1"/>
  <c r="BG296" i="9" s="1"/>
  <c r="BJ296" i="9" s="1"/>
  <c r="X296" i="9"/>
  <c r="W296" i="9"/>
  <c r="V296" i="9"/>
  <c r="R296" i="9"/>
  <c r="AG296" i="9" s="1"/>
  <c r="AZ295" i="9"/>
  <c r="BA295" i="9" s="1"/>
  <c r="X295" i="9"/>
  <c r="W295" i="9"/>
  <c r="V295" i="9"/>
  <c r="R295" i="9"/>
  <c r="AG295" i="9" s="1"/>
  <c r="AZ294" i="9"/>
  <c r="BA294" i="9" s="1"/>
  <c r="X294" i="9"/>
  <c r="W294" i="9"/>
  <c r="V294" i="9"/>
  <c r="R294" i="9"/>
  <c r="AG294" i="9" s="1"/>
  <c r="AZ293" i="9"/>
  <c r="BA293" i="9" s="1"/>
  <c r="X293" i="9"/>
  <c r="W293" i="9"/>
  <c r="V293" i="9"/>
  <c r="R293" i="9"/>
  <c r="AG293" i="9" s="1"/>
  <c r="AZ292" i="9"/>
  <c r="BA292" i="9" s="1"/>
  <c r="X292" i="9"/>
  <c r="W292" i="9"/>
  <c r="V292" i="9"/>
  <c r="R292" i="9"/>
  <c r="AG292" i="9" s="1"/>
  <c r="AZ291" i="9"/>
  <c r="BA291" i="9" s="1"/>
  <c r="X291" i="9"/>
  <c r="W291" i="9"/>
  <c r="V291" i="9"/>
  <c r="R291" i="9"/>
  <c r="AG291" i="9" s="1"/>
  <c r="AZ290" i="9"/>
  <c r="BA290" i="9" s="1"/>
  <c r="X290" i="9"/>
  <c r="W290" i="9"/>
  <c r="V290" i="9"/>
  <c r="R290" i="9"/>
  <c r="AG290" i="9" s="1"/>
  <c r="AZ289" i="9"/>
  <c r="BA289" i="9" s="1"/>
  <c r="X289" i="9"/>
  <c r="W289" i="9"/>
  <c r="V289" i="9"/>
  <c r="R289" i="9"/>
  <c r="AG289" i="9" s="1"/>
  <c r="AZ288" i="9"/>
  <c r="BA288" i="9" s="1"/>
  <c r="X288" i="9"/>
  <c r="W288" i="9"/>
  <c r="V288" i="9"/>
  <c r="R288" i="9"/>
  <c r="AG288" i="9" s="1"/>
  <c r="AZ287" i="9"/>
  <c r="BA287" i="9" s="1"/>
  <c r="BB287" i="9" s="1"/>
  <c r="AP287" i="9" s="1"/>
  <c r="X287" i="9"/>
  <c r="W287" i="9"/>
  <c r="V287" i="9"/>
  <c r="R287" i="9"/>
  <c r="AG287" i="9" s="1"/>
  <c r="AZ286" i="9"/>
  <c r="BA286" i="9" s="1"/>
  <c r="X286" i="9"/>
  <c r="W286" i="9"/>
  <c r="V286" i="9"/>
  <c r="R286" i="9"/>
  <c r="AG286" i="9" s="1"/>
  <c r="AZ285" i="9"/>
  <c r="BA285" i="9" s="1"/>
  <c r="X285" i="9"/>
  <c r="W285" i="9"/>
  <c r="V285" i="9"/>
  <c r="R285" i="9"/>
  <c r="AG285" i="9" s="1"/>
  <c r="AZ284" i="9"/>
  <c r="BA284" i="9" s="1"/>
  <c r="BD284" i="9" s="1"/>
  <c r="BE284" i="9" s="1"/>
  <c r="X284" i="9"/>
  <c r="W284" i="9"/>
  <c r="V284" i="9"/>
  <c r="R284" i="9"/>
  <c r="AG284" i="9" s="1"/>
  <c r="AZ283" i="9"/>
  <c r="BA283" i="9" s="1"/>
  <c r="BB283" i="9" s="1"/>
  <c r="AP283" i="9" s="1"/>
  <c r="X283" i="9"/>
  <c r="W283" i="9"/>
  <c r="V283" i="9"/>
  <c r="R283" i="9"/>
  <c r="AG283" i="9" s="1"/>
  <c r="AZ282" i="9"/>
  <c r="BA282" i="9" s="1"/>
  <c r="BB282" i="9" s="1"/>
  <c r="X282" i="9"/>
  <c r="W282" i="9"/>
  <c r="V282" i="9"/>
  <c r="R282" i="9"/>
  <c r="AG282" i="9" s="1"/>
  <c r="AZ281" i="9"/>
  <c r="BA281" i="9" s="1"/>
  <c r="BB281" i="9" s="1"/>
  <c r="AP281" i="9" s="1"/>
  <c r="X281" i="9"/>
  <c r="W281" i="9"/>
  <c r="V281" i="9"/>
  <c r="R281" i="9"/>
  <c r="AG281" i="9" s="1"/>
  <c r="AZ280" i="9"/>
  <c r="BA280" i="9" s="1"/>
  <c r="BD280" i="9" s="1"/>
  <c r="BG280" i="9" s="1"/>
  <c r="X280" i="9"/>
  <c r="W280" i="9"/>
  <c r="V280" i="9"/>
  <c r="R280" i="9"/>
  <c r="AG280" i="9" s="1"/>
  <c r="AZ279" i="9"/>
  <c r="BA279" i="9" s="1"/>
  <c r="X279" i="9"/>
  <c r="W279" i="9"/>
  <c r="V279" i="9"/>
  <c r="R279" i="9"/>
  <c r="AG279" i="9" s="1"/>
  <c r="AZ278" i="9"/>
  <c r="BA278" i="9" s="1"/>
  <c r="X278" i="9"/>
  <c r="W278" i="9"/>
  <c r="V278" i="9"/>
  <c r="R278" i="9"/>
  <c r="AG278" i="9" s="1"/>
  <c r="AZ277" i="9"/>
  <c r="BA277" i="9" s="1"/>
  <c r="BB277" i="9" s="1"/>
  <c r="AP277" i="9" s="1"/>
  <c r="X277" i="9"/>
  <c r="W277" i="9"/>
  <c r="V277" i="9"/>
  <c r="R277" i="9"/>
  <c r="AG277" i="9" s="1"/>
  <c r="AZ276" i="9"/>
  <c r="BA276" i="9" s="1"/>
  <c r="X276" i="9"/>
  <c r="W276" i="9"/>
  <c r="V276" i="9"/>
  <c r="R276" i="9"/>
  <c r="AG276" i="9" s="1"/>
  <c r="AZ275" i="9"/>
  <c r="BA275" i="9" s="1"/>
  <c r="X275" i="9"/>
  <c r="W275" i="9"/>
  <c r="V275" i="9"/>
  <c r="R275" i="9"/>
  <c r="AG275" i="9" s="1"/>
  <c r="AZ274" i="9"/>
  <c r="BA274" i="9" s="1"/>
  <c r="X274" i="9"/>
  <c r="W274" i="9"/>
  <c r="V274" i="9"/>
  <c r="R274" i="9"/>
  <c r="AG274" i="9" s="1"/>
  <c r="AZ273" i="9"/>
  <c r="BA273" i="9" s="1"/>
  <c r="X273" i="9"/>
  <c r="W273" i="9"/>
  <c r="V273" i="9"/>
  <c r="R273" i="9"/>
  <c r="AG273" i="9" s="1"/>
  <c r="AZ272" i="9"/>
  <c r="BA272" i="9" s="1"/>
  <c r="X272" i="9"/>
  <c r="W272" i="9"/>
  <c r="V272" i="9"/>
  <c r="R272" i="9"/>
  <c r="AG272" i="9" s="1"/>
  <c r="AZ271" i="9"/>
  <c r="BA271" i="9" s="1"/>
  <c r="BD271" i="9" s="1"/>
  <c r="BG271" i="9" s="1"/>
  <c r="BH271" i="9" s="1"/>
  <c r="X271" i="9"/>
  <c r="W271" i="9"/>
  <c r="V271" i="9"/>
  <c r="R271" i="9"/>
  <c r="AG271" i="9" s="1"/>
  <c r="AZ270" i="9"/>
  <c r="BA270" i="9" s="1"/>
  <c r="BD270" i="9" s="1"/>
  <c r="BG270" i="9" s="1"/>
  <c r="BJ270" i="9" s="1"/>
  <c r="BM270" i="9" s="1"/>
  <c r="BN270" i="9" s="1"/>
  <c r="AT270" i="9" s="1"/>
  <c r="X270" i="9"/>
  <c r="W270" i="9"/>
  <c r="V270" i="9"/>
  <c r="R270" i="9"/>
  <c r="AG270" i="9" s="1"/>
  <c r="AZ269" i="9"/>
  <c r="BA269" i="9" s="1"/>
  <c r="X269" i="9"/>
  <c r="W269" i="9"/>
  <c r="V269" i="9"/>
  <c r="R269" i="9"/>
  <c r="AG269" i="9" s="1"/>
  <c r="AZ268" i="9"/>
  <c r="BA268" i="9" s="1"/>
  <c r="X268" i="9"/>
  <c r="W268" i="9"/>
  <c r="V268" i="9"/>
  <c r="R268" i="9"/>
  <c r="AG268" i="9" s="1"/>
  <c r="AZ267" i="9"/>
  <c r="BA267" i="9" s="1"/>
  <c r="X267" i="9"/>
  <c r="W267" i="9"/>
  <c r="V267" i="9"/>
  <c r="R267" i="9"/>
  <c r="AG267" i="9" s="1"/>
  <c r="AZ266" i="9"/>
  <c r="BA266" i="9" s="1"/>
  <c r="BB266" i="9" s="1"/>
  <c r="X266" i="9"/>
  <c r="W266" i="9"/>
  <c r="V266" i="9"/>
  <c r="R266" i="9"/>
  <c r="AG266" i="9" s="1"/>
  <c r="AZ265" i="9"/>
  <c r="BA265" i="9" s="1"/>
  <c r="BD265" i="9" s="1"/>
  <c r="BE265" i="9" s="1"/>
  <c r="AQ265" i="9" s="1"/>
  <c r="X265" i="9"/>
  <c r="W265" i="9"/>
  <c r="V265" i="9"/>
  <c r="R265" i="9"/>
  <c r="AG265" i="9" s="1"/>
  <c r="AZ264" i="9"/>
  <c r="BA264" i="9" s="1"/>
  <c r="X264" i="9"/>
  <c r="W264" i="9"/>
  <c r="V264" i="9"/>
  <c r="R264" i="9"/>
  <c r="AG264" i="9" s="1"/>
  <c r="AZ263" i="9"/>
  <c r="BA263" i="9" s="1"/>
  <c r="BB263" i="9" s="1"/>
  <c r="X263" i="9"/>
  <c r="W263" i="9"/>
  <c r="V263" i="9"/>
  <c r="R263" i="9"/>
  <c r="AG263" i="9" s="1"/>
  <c r="AZ262" i="9"/>
  <c r="BA262" i="9" s="1"/>
  <c r="X262" i="9"/>
  <c r="W262" i="9"/>
  <c r="V262" i="9"/>
  <c r="R262" i="9"/>
  <c r="AG262" i="9" s="1"/>
  <c r="AZ261" i="9"/>
  <c r="BA261" i="9" s="1"/>
  <c r="BB261" i="9" s="1"/>
  <c r="AP261" i="9" s="1"/>
  <c r="X261" i="9"/>
  <c r="W261" i="9"/>
  <c r="V261" i="9"/>
  <c r="R261" i="9"/>
  <c r="AG261" i="9" s="1"/>
  <c r="AZ260" i="9"/>
  <c r="BA260" i="9" s="1"/>
  <c r="X260" i="9"/>
  <c r="W260" i="9"/>
  <c r="V260" i="9"/>
  <c r="R260" i="9"/>
  <c r="AG260" i="9" s="1"/>
  <c r="AZ259" i="9"/>
  <c r="BA259" i="9" s="1"/>
  <c r="X259" i="9"/>
  <c r="W259" i="9"/>
  <c r="V259" i="9"/>
  <c r="R259" i="9"/>
  <c r="AG259" i="9" s="1"/>
  <c r="AZ258" i="9"/>
  <c r="BA258" i="9" s="1"/>
  <c r="X258" i="9"/>
  <c r="W258" i="9"/>
  <c r="V258" i="9"/>
  <c r="R258" i="9"/>
  <c r="AG258" i="9" s="1"/>
  <c r="AZ257" i="9"/>
  <c r="BA257" i="9" s="1"/>
  <c r="BD257" i="9" s="1"/>
  <c r="BG257" i="9" s="1"/>
  <c r="BJ257" i="9" s="1"/>
  <c r="X257" i="9"/>
  <c r="W257" i="9"/>
  <c r="V257" i="9"/>
  <c r="R257" i="9"/>
  <c r="AG257" i="9" s="1"/>
  <c r="AZ256" i="9"/>
  <c r="BA256" i="9" s="1"/>
  <c r="X256" i="9"/>
  <c r="W256" i="9"/>
  <c r="V256" i="9"/>
  <c r="R256" i="9"/>
  <c r="AG256" i="9" s="1"/>
  <c r="AZ255" i="9"/>
  <c r="BA255" i="9" s="1"/>
  <c r="BD255" i="9" s="1"/>
  <c r="BE255" i="9" s="1"/>
  <c r="BF255" i="9" s="1"/>
  <c r="X255" i="9"/>
  <c r="W255" i="9"/>
  <c r="V255" i="9"/>
  <c r="R255" i="9"/>
  <c r="AG255" i="9" s="1"/>
  <c r="AZ254" i="9"/>
  <c r="BA254" i="9" s="1"/>
  <c r="BD254" i="9" s="1"/>
  <c r="BG254" i="9" s="1"/>
  <c r="X254" i="9"/>
  <c r="W254" i="9"/>
  <c r="V254" i="9"/>
  <c r="R254" i="9"/>
  <c r="AG254" i="9" s="1"/>
  <c r="AZ253" i="9"/>
  <c r="BA253" i="9" s="1"/>
  <c r="X253" i="9"/>
  <c r="W253" i="9"/>
  <c r="V253" i="9"/>
  <c r="R253" i="9"/>
  <c r="AG253" i="9" s="1"/>
  <c r="AZ252" i="9"/>
  <c r="BA252" i="9" s="1"/>
  <c r="X252" i="9"/>
  <c r="W252" i="9"/>
  <c r="V252" i="9"/>
  <c r="R252" i="9"/>
  <c r="AG252" i="9" s="1"/>
  <c r="AZ251" i="9"/>
  <c r="BA251" i="9" s="1"/>
  <c r="X251" i="9"/>
  <c r="W251" i="9"/>
  <c r="V251" i="9"/>
  <c r="R251" i="9"/>
  <c r="AG251" i="9" s="1"/>
  <c r="AZ250" i="9"/>
  <c r="BA250" i="9" s="1"/>
  <c r="BB250" i="9" s="1"/>
  <c r="AP250" i="9" s="1"/>
  <c r="X250" i="9"/>
  <c r="W250" i="9"/>
  <c r="V250" i="9"/>
  <c r="R250" i="9"/>
  <c r="AG250" i="9" s="1"/>
  <c r="AZ249" i="9"/>
  <c r="BA249" i="9" s="1"/>
  <c r="X249" i="9"/>
  <c r="W249" i="9"/>
  <c r="V249" i="9"/>
  <c r="R249" i="9"/>
  <c r="AG249" i="9" s="1"/>
  <c r="AZ248" i="9"/>
  <c r="BA248" i="9" s="1"/>
  <c r="X248" i="9"/>
  <c r="W248" i="9"/>
  <c r="V248" i="9"/>
  <c r="R248" i="9"/>
  <c r="AG248" i="9" s="1"/>
  <c r="AZ247" i="9"/>
  <c r="BA247" i="9" s="1"/>
  <c r="BD247" i="9" s="1"/>
  <c r="BG247" i="9" s="1"/>
  <c r="BJ247" i="9" s="1"/>
  <c r="X247" i="9"/>
  <c r="W247" i="9"/>
  <c r="V247" i="9"/>
  <c r="R247" i="9"/>
  <c r="AG247" i="9" s="1"/>
  <c r="AZ246" i="9"/>
  <c r="BA246" i="9" s="1"/>
  <c r="BD246" i="9" s="1"/>
  <c r="X246" i="9"/>
  <c r="W246" i="9"/>
  <c r="V246" i="9"/>
  <c r="R246" i="9"/>
  <c r="AG246" i="9" s="1"/>
  <c r="AZ245" i="9"/>
  <c r="BA245" i="9" s="1"/>
  <c r="X245" i="9"/>
  <c r="W245" i="9"/>
  <c r="V245" i="9"/>
  <c r="R245" i="9"/>
  <c r="AG245" i="9" s="1"/>
  <c r="AZ244" i="9"/>
  <c r="BA244" i="9" s="1"/>
  <c r="BB244" i="9" s="1"/>
  <c r="BC244" i="9" s="1"/>
  <c r="X244" i="9"/>
  <c r="W244" i="9"/>
  <c r="V244" i="9"/>
  <c r="R244" i="9"/>
  <c r="AG244" i="9" s="1"/>
  <c r="AZ243" i="9"/>
  <c r="BA243" i="9" s="1"/>
  <c r="BB243" i="9" s="1"/>
  <c r="X243" i="9"/>
  <c r="W243" i="9"/>
  <c r="V243" i="9"/>
  <c r="R243" i="9"/>
  <c r="AG243" i="9" s="1"/>
  <c r="AZ242" i="9"/>
  <c r="BA242" i="9" s="1"/>
  <c r="BB242" i="9" s="1"/>
  <c r="AP242" i="9" s="1"/>
  <c r="X242" i="9"/>
  <c r="W242" i="9"/>
  <c r="V242" i="9"/>
  <c r="R242" i="9"/>
  <c r="AG242" i="9" s="1"/>
  <c r="AZ241" i="9"/>
  <c r="BA241" i="9" s="1"/>
  <c r="X241" i="9"/>
  <c r="W241" i="9"/>
  <c r="V241" i="9"/>
  <c r="R241" i="9"/>
  <c r="AG241" i="9" s="1"/>
  <c r="AZ240" i="9"/>
  <c r="BA240" i="9" s="1"/>
  <c r="X240" i="9"/>
  <c r="W240" i="9"/>
  <c r="V240" i="9"/>
  <c r="R240" i="9"/>
  <c r="AG240" i="9" s="1"/>
  <c r="AZ239" i="9"/>
  <c r="BA239" i="9" s="1"/>
  <c r="BB239" i="9" s="1"/>
  <c r="AP239" i="9" s="1"/>
  <c r="X239" i="9"/>
  <c r="W239" i="9"/>
  <c r="V239" i="9"/>
  <c r="R239" i="9"/>
  <c r="AG239" i="9" s="1"/>
  <c r="AZ238" i="9"/>
  <c r="BA238" i="9" s="1"/>
  <c r="BD238" i="9" s="1"/>
  <c r="X238" i="9"/>
  <c r="W238" i="9"/>
  <c r="V238" i="9"/>
  <c r="R238" i="9"/>
  <c r="AG238" i="9" s="1"/>
  <c r="AZ237" i="9"/>
  <c r="BA237" i="9" s="1"/>
  <c r="X237" i="9"/>
  <c r="W237" i="9"/>
  <c r="V237" i="9"/>
  <c r="R237" i="9"/>
  <c r="AG237" i="9" s="1"/>
  <c r="AZ688" i="9"/>
  <c r="BA688" i="9" s="1"/>
  <c r="X688" i="9"/>
  <c r="W688" i="9"/>
  <c r="V688" i="9"/>
  <c r="R688" i="9"/>
  <c r="AG688" i="9" s="1"/>
  <c r="AZ687" i="9"/>
  <c r="BA687" i="9" s="1"/>
  <c r="BB687" i="9" s="1"/>
  <c r="BC687" i="9" s="1"/>
  <c r="X687" i="9"/>
  <c r="W687" i="9"/>
  <c r="V687" i="9"/>
  <c r="R687" i="9"/>
  <c r="AG687" i="9" s="1"/>
  <c r="AZ686" i="9"/>
  <c r="BA686" i="9" s="1"/>
  <c r="BD686" i="9" s="1"/>
  <c r="BG686" i="9" s="1"/>
  <c r="X686" i="9"/>
  <c r="W686" i="9"/>
  <c r="V686" i="9"/>
  <c r="R686" i="9"/>
  <c r="AG686" i="9" s="1"/>
  <c r="AZ685" i="9"/>
  <c r="BA685" i="9" s="1"/>
  <c r="BB685" i="9" s="1"/>
  <c r="AP685" i="9" s="1"/>
  <c r="X685" i="9"/>
  <c r="W685" i="9"/>
  <c r="V685" i="9"/>
  <c r="R685" i="9"/>
  <c r="AG685" i="9" s="1"/>
  <c r="AZ684" i="9"/>
  <c r="BA684" i="9" s="1"/>
  <c r="X684" i="9"/>
  <c r="W684" i="9"/>
  <c r="V684" i="9"/>
  <c r="R684" i="9"/>
  <c r="AG684" i="9" s="1"/>
  <c r="AZ683" i="9"/>
  <c r="BA683" i="9" s="1"/>
  <c r="BB683" i="9" s="1"/>
  <c r="X683" i="9"/>
  <c r="W683" i="9"/>
  <c r="V683" i="9"/>
  <c r="R683" i="9"/>
  <c r="AG683" i="9" s="1"/>
  <c r="AZ682" i="9"/>
  <c r="BA682" i="9" s="1"/>
  <c r="X682" i="9"/>
  <c r="W682" i="9"/>
  <c r="V682" i="9"/>
  <c r="R682" i="9"/>
  <c r="AG682" i="9" s="1"/>
  <c r="AZ681" i="9"/>
  <c r="BA681" i="9" s="1"/>
  <c r="X681" i="9"/>
  <c r="W681" i="9"/>
  <c r="V681" i="9"/>
  <c r="R681" i="9"/>
  <c r="AG681" i="9" s="1"/>
  <c r="AZ680" i="9"/>
  <c r="BA680" i="9" s="1"/>
  <c r="BD680" i="9" s="1"/>
  <c r="BG680" i="9" s="1"/>
  <c r="X680" i="9"/>
  <c r="W680" i="9"/>
  <c r="V680" i="9"/>
  <c r="R680" i="9"/>
  <c r="AG680" i="9" s="1"/>
  <c r="AZ679" i="9"/>
  <c r="BA679" i="9" s="1"/>
  <c r="X679" i="9"/>
  <c r="W679" i="9"/>
  <c r="V679" i="9"/>
  <c r="R679" i="9"/>
  <c r="AG679" i="9" s="1"/>
  <c r="AZ678" i="9"/>
  <c r="BA678" i="9" s="1"/>
  <c r="X678" i="9"/>
  <c r="W678" i="9"/>
  <c r="V678" i="9"/>
  <c r="R678" i="9"/>
  <c r="AG678" i="9" s="1"/>
  <c r="AZ677" i="9"/>
  <c r="BA677" i="9" s="1"/>
  <c r="X677" i="9"/>
  <c r="W677" i="9"/>
  <c r="V677" i="9"/>
  <c r="R677" i="9"/>
  <c r="AG677" i="9" s="1"/>
  <c r="AZ676" i="9"/>
  <c r="BA676" i="9" s="1"/>
  <c r="X676" i="9"/>
  <c r="W676" i="9"/>
  <c r="V676" i="9"/>
  <c r="R676" i="9"/>
  <c r="AG676" i="9" s="1"/>
  <c r="AZ675" i="9"/>
  <c r="BA675" i="9" s="1"/>
  <c r="X675" i="9"/>
  <c r="W675" i="9"/>
  <c r="V675" i="9"/>
  <c r="R675" i="9"/>
  <c r="AG675" i="9" s="1"/>
  <c r="AZ674" i="9"/>
  <c r="BA674" i="9" s="1"/>
  <c r="BD674" i="9" s="1"/>
  <c r="X674" i="9"/>
  <c r="W674" i="9"/>
  <c r="V674" i="9"/>
  <c r="R674" i="9"/>
  <c r="AG674" i="9" s="1"/>
  <c r="AZ673" i="9"/>
  <c r="BA673" i="9" s="1"/>
  <c r="X673" i="9"/>
  <c r="W673" i="9"/>
  <c r="V673" i="9"/>
  <c r="R673" i="9"/>
  <c r="AG673" i="9" s="1"/>
  <c r="AZ672" i="9"/>
  <c r="BA672" i="9" s="1"/>
  <c r="X672" i="9"/>
  <c r="W672" i="9"/>
  <c r="V672" i="9"/>
  <c r="R672" i="9"/>
  <c r="AG672" i="9" s="1"/>
  <c r="AZ671" i="9"/>
  <c r="BA671" i="9" s="1"/>
  <c r="BD671" i="9" s="1"/>
  <c r="X671" i="9"/>
  <c r="W671" i="9"/>
  <c r="V671" i="9"/>
  <c r="R671" i="9"/>
  <c r="AG671" i="9" s="1"/>
  <c r="AZ670" i="9"/>
  <c r="BA670" i="9" s="1"/>
  <c r="X670" i="9"/>
  <c r="W670" i="9"/>
  <c r="V670" i="9"/>
  <c r="R670" i="9"/>
  <c r="AG670" i="9" s="1"/>
  <c r="AZ669" i="9"/>
  <c r="BA669" i="9" s="1"/>
  <c r="X669" i="9"/>
  <c r="W669" i="9"/>
  <c r="V669" i="9"/>
  <c r="R669" i="9"/>
  <c r="AG669" i="9" s="1"/>
  <c r="AZ668" i="9"/>
  <c r="BA668" i="9" s="1"/>
  <c r="X668" i="9"/>
  <c r="W668" i="9"/>
  <c r="V668" i="9"/>
  <c r="R668" i="9"/>
  <c r="AG668" i="9" s="1"/>
  <c r="AZ667" i="9"/>
  <c r="BA667" i="9" s="1"/>
  <c r="BB667" i="9" s="1"/>
  <c r="X667" i="9"/>
  <c r="W667" i="9"/>
  <c r="V667" i="9"/>
  <c r="R667" i="9"/>
  <c r="AG667" i="9" s="1"/>
  <c r="AZ666" i="9"/>
  <c r="BA666" i="9" s="1"/>
  <c r="X666" i="9"/>
  <c r="W666" i="9"/>
  <c r="V666" i="9"/>
  <c r="R666" i="9"/>
  <c r="AG666" i="9" s="1"/>
  <c r="AZ665" i="9"/>
  <c r="BA665" i="9" s="1"/>
  <c r="X665" i="9"/>
  <c r="W665" i="9"/>
  <c r="V665" i="9"/>
  <c r="R665" i="9"/>
  <c r="AG665" i="9" s="1"/>
  <c r="AZ664" i="9"/>
  <c r="BA664" i="9" s="1"/>
  <c r="X664" i="9"/>
  <c r="W664" i="9"/>
  <c r="V664" i="9"/>
  <c r="R664" i="9"/>
  <c r="AG664" i="9" s="1"/>
  <c r="AZ663" i="9"/>
  <c r="BA663" i="9" s="1"/>
  <c r="BB663" i="9" s="1"/>
  <c r="BC663" i="9" s="1"/>
  <c r="X663" i="9"/>
  <c r="W663" i="9"/>
  <c r="V663" i="9"/>
  <c r="R663" i="9"/>
  <c r="AG663" i="9" s="1"/>
  <c r="AZ662" i="9"/>
  <c r="BA662" i="9" s="1"/>
  <c r="BD662" i="9" s="1"/>
  <c r="BG662" i="9" s="1"/>
  <c r="X662" i="9"/>
  <c r="W662" i="9"/>
  <c r="V662" i="9"/>
  <c r="R662" i="9"/>
  <c r="AG662" i="9" s="1"/>
  <c r="AZ661" i="9"/>
  <c r="BA661" i="9" s="1"/>
  <c r="BB661" i="9" s="1"/>
  <c r="BC661" i="9" s="1"/>
  <c r="X661" i="9"/>
  <c r="W661" i="9"/>
  <c r="V661" i="9"/>
  <c r="R661" i="9"/>
  <c r="AG661" i="9" s="1"/>
  <c r="AZ660" i="9"/>
  <c r="BA660" i="9" s="1"/>
  <c r="BB660" i="9" s="1"/>
  <c r="X660" i="9"/>
  <c r="W660" i="9"/>
  <c r="V660" i="9"/>
  <c r="R660" i="9"/>
  <c r="AG660" i="9" s="1"/>
  <c r="AZ659" i="9"/>
  <c r="BA659" i="9" s="1"/>
  <c r="X659" i="9"/>
  <c r="W659" i="9"/>
  <c r="V659" i="9"/>
  <c r="R659" i="9"/>
  <c r="AG659" i="9" s="1"/>
  <c r="AZ658" i="9"/>
  <c r="BA658" i="9" s="1"/>
  <c r="BD658" i="9" s="1"/>
  <c r="BG658" i="9" s="1"/>
  <c r="BJ658" i="9" s="1"/>
  <c r="BK658" i="9" s="1"/>
  <c r="X658" i="9"/>
  <c r="W658" i="9"/>
  <c r="V658" i="9"/>
  <c r="R658" i="9"/>
  <c r="AG658" i="9" s="1"/>
  <c r="AZ657" i="9"/>
  <c r="BA657" i="9" s="1"/>
  <c r="X657" i="9"/>
  <c r="W657" i="9"/>
  <c r="V657" i="9"/>
  <c r="R657" i="9"/>
  <c r="AG657" i="9" s="1"/>
  <c r="AZ656" i="9"/>
  <c r="BA656" i="9" s="1"/>
  <c r="X656" i="9"/>
  <c r="W656" i="9"/>
  <c r="V656" i="9"/>
  <c r="R656" i="9"/>
  <c r="AG656" i="9" s="1"/>
  <c r="AZ655" i="9"/>
  <c r="BA655" i="9" s="1"/>
  <c r="X655" i="9"/>
  <c r="W655" i="9"/>
  <c r="V655" i="9"/>
  <c r="R655" i="9"/>
  <c r="AG655" i="9" s="1"/>
  <c r="AZ654" i="9"/>
  <c r="BA654" i="9" s="1"/>
  <c r="X654" i="9"/>
  <c r="W654" i="9"/>
  <c r="V654" i="9"/>
  <c r="R654" i="9"/>
  <c r="AG654" i="9" s="1"/>
  <c r="AZ653" i="9"/>
  <c r="BA653" i="9" s="1"/>
  <c r="BB653" i="9" s="1"/>
  <c r="BC653" i="9" s="1"/>
  <c r="X653" i="9"/>
  <c r="W653" i="9"/>
  <c r="V653" i="9"/>
  <c r="R653" i="9"/>
  <c r="AG653" i="9" s="1"/>
  <c r="AZ652" i="9"/>
  <c r="BA652" i="9" s="1"/>
  <c r="BB652" i="9" s="1"/>
  <c r="BC652" i="9" s="1"/>
  <c r="X652" i="9"/>
  <c r="W652" i="9"/>
  <c r="V652" i="9"/>
  <c r="R652" i="9"/>
  <c r="AG652" i="9" s="1"/>
  <c r="AZ651" i="9"/>
  <c r="BA651" i="9" s="1"/>
  <c r="BD651" i="9" s="1"/>
  <c r="BG651" i="9" s="1"/>
  <c r="BH651" i="9" s="1"/>
  <c r="AR651" i="9" s="1"/>
  <c r="X651" i="9"/>
  <c r="W651" i="9"/>
  <c r="V651" i="9"/>
  <c r="R651" i="9"/>
  <c r="AG651" i="9" s="1"/>
  <c r="AZ650" i="9"/>
  <c r="BA650" i="9" s="1"/>
  <c r="BB650" i="9" s="1"/>
  <c r="X650" i="9"/>
  <c r="W650" i="9"/>
  <c r="V650" i="9"/>
  <c r="R650" i="9"/>
  <c r="AG650" i="9" s="1"/>
  <c r="AZ649" i="9"/>
  <c r="BA649" i="9" s="1"/>
  <c r="X649" i="9"/>
  <c r="W649" i="9"/>
  <c r="V649" i="9"/>
  <c r="R649" i="9"/>
  <c r="AG649" i="9" s="1"/>
  <c r="AZ648" i="9"/>
  <c r="BA648" i="9" s="1"/>
  <c r="X648" i="9"/>
  <c r="W648" i="9"/>
  <c r="V648" i="9"/>
  <c r="R648" i="9"/>
  <c r="AG648" i="9" s="1"/>
  <c r="AZ647" i="9"/>
  <c r="BA647" i="9" s="1"/>
  <c r="X647" i="9"/>
  <c r="W647" i="9"/>
  <c r="V647" i="9"/>
  <c r="R647" i="9"/>
  <c r="AG647" i="9" s="1"/>
  <c r="AZ646" i="9"/>
  <c r="BA646" i="9" s="1"/>
  <c r="X646" i="9"/>
  <c r="W646" i="9"/>
  <c r="V646" i="9"/>
  <c r="R646" i="9"/>
  <c r="AG646" i="9" s="1"/>
  <c r="AZ645" i="9"/>
  <c r="BA645" i="9" s="1"/>
  <c r="BB645" i="9" s="1"/>
  <c r="AP645" i="9" s="1"/>
  <c r="X645" i="9"/>
  <c r="W645" i="9"/>
  <c r="V645" i="9"/>
  <c r="R645" i="9"/>
  <c r="AG645" i="9" s="1"/>
  <c r="AZ644" i="9"/>
  <c r="BA644" i="9" s="1"/>
  <c r="X644" i="9"/>
  <c r="W644" i="9"/>
  <c r="V644" i="9"/>
  <c r="R644" i="9"/>
  <c r="AG644" i="9" s="1"/>
  <c r="AZ643" i="9"/>
  <c r="BA643" i="9" s="1"/>
  <c r="X643" i="9"/>
  <c r="W643" i="9"/>
  <c r="V643" i="9"/>
  <c r="R643" i="9"/>
  <c r="AG643" i="9" s="1"/>
  <c r="AZ642" i="9"/>
  <c r="BA642" i="9" s="1"/>
  <c r="X642" i="9"/>
  <c r="W642" i="9"/>
  <c r="V642" i="9"/>
  <c r="R642" i="9"/>
  <c r="AG642" i="9" s="1"/>
  <c r="AZ641" i="9"/>
  <c r="BA641" i="9" s="1"/>
  <c r="X641" i="9"/>
  <c r="W641" i="9"/>
  <c r="V641" i="9"/>
  <c r="R641" i="9"/>
  <c r="AG641" i="9" s="1"/>
  <c r="AZ640" i="9"/>
  <c r="BA640" i="9" s="1"/>
  <c r="X640" i="9"/>
  <c r="W640" i="9"/>
  <c r="V640" i="9"/>
  <c r="R640" i="9"/>
  <c r="AG640" i="9" s="1"/>
  <c r="AZ639" i="9"/>
  <c r="BA639" i="9" s="1"/>
  <c r="X639" i="9"/>
  <c r="W639" i="9"/>
  <c r="V639" i="9"/>
  <c r="R639" i="9"/>
  <c r="AG639" i="9" s="1"/>
  <c r="AZ638" i="9"/>
  <c r="BA638" i="9" s="1"/>
  <c r="X638" i="9"/>
  <c r="W638" i="9"/>
  <c r="V638" i="9"/>
  <c r="R638" i="9"/>
  <c r="AG638" i="9" s="1"/>
  <c r="AZ637" i="9"/>
  <c r="BA637" i="9" s="1"/>
  <c r="BB637" i="9" s="1"/>
  <c r="BC637" i="9" s="1"/>
  <c r="X637" i="9"/>
  <c r="W637" i="9"/>
  <c r="V637" i="9"/>
  <c r="R637" i="9"/>
  <c r="AG637" i="9" s="1"/>
  <c r="AZ636" i="9"/>
  <c r="BA636" i="9" s="1"/>
  <c r="BB636" i="9" s="1"/>
  <c r="X636" i="9"/>
  <c r="W636" i="9"/>
  <c r="V636" i="9"/>
  <c r="R636" i="9"/>
  <c r="AG636" i="9" s="1"/>
  <c r="AZ635" i="9"/>
  <c r="BA635" i="9" s="1"/>
  <c r="X635" i="9"/>
  <c r="W635" i="9"/>
  <c r="V635" i="9"/>
  <c r="R635" i="9"/>
  <c r="AG635" i="9" s="1"/>
  <c r="AZ634" i="9"/>
  <c r="BA634" i="9" s="1"/>
  <c r="BD634" i="9" s="1"/>
  <c r="BG634" i="9" s="1"/>
  <c r="BJ634" i="9" s="1"/>
  <c r="X634" i="9"/>
  <c r="W634" i="9"/>
  <c r="V634" i="9"/>
  <c r="R634" i="9"/>
  <c r="AG634" i="9" s="1"/>
  <c r="AZ633" i="9"/>
  <c r="BA633" i="9" s="1"/>
  <c r="X633" i="9"/>
  <c r="W633" i="9"/>
  <c r="V633" i="9"/>
  <c r="R633" i="9"/>
  <c r="AG633" i="9" s="1"/>
  <c r="AZ632" i="9"/>
  <c r="BA632" i="9" s="1"/>
  <c r="X632" i="9"/>
  <c r="W632" i="9"/>
  <c r="V632" i="9"/>
  <c r="R632" i="9"/>
  <c r="AG632" i="9" s="1"/>
  <c r="AZ631" i="9"/>
  <c r="BA631" i="9" s="1"/>
  <c r="X631" i="9"/>
  <c r="W631" i="9"/>
  <c r="V631" i="9"/>
  <c r="R631" i="9"/>
  <c r="AG631" i="9" s="1"/>
  <c r="AZ630" i="9"/>
  <c r="BA630" i="9" s="1"/>
  <c r="X630" i="9"/>
  <c r="W630" i="9"/>
  <c r="V630" i="9"/>
  <c r="R630" i="9"/>
  <c r="AG630" i="9" s="1"/>
  <c r="AZ629" i="9"/>
  <c r="BA629" i="9" s="1"/>
  <c r="X629" i="9"/>
  <c r="W629" i="9"/>
  <c r="V629" i="9"/>
  <c r="R629" i="9"/>
  <c r="AG629" i="9" s="1"/>
  <c r="AZ628" i="9"/>
  <c r="BA628" i="9" s="1"/>
  <c r="BB628" i="9" s="1"/>
  <c r="X628" i="9"/>
  <c r="W628" i="9"/>
  <c r="V628" i="9"/>
  <c r="R628" i="9"/>
  <c r="AG628" i="9" s="1"/>
  <c r="AZ627" i="9"/>
  <c r="BA627" i="9" s="1"/>
  <c r="BD627" i="9" s="1"/>
  <c r="X627" i="9"/>
  <c r="W627" i="9"/>
  <c r="V627" i="9"/>
  <c r="R627" i="9"/>
  <c r="AG627" i="9" s="1"/>
  <c r="AZ626" i="9"/>
  <c r="BA626" i="9" s="1"/>
  <c r="X626" i="9"/>
  <c r="W626" i="9"/>
  <c r="V626" i="9"/>
  <c r="R626" i="9"/>
  <c r="AG626" i="9" s="1"/>
  <c r="AZ625" i="9"/>
  <c r="BA625" i="9" s="1"/>
  <c r="X625" i="9"/>
  <c r="W625" i="9"/>
  <c r="V625" i="9"/>
  <c r="R625" i="9"/>
  <c r="AG625" i="9" s="1"/>
  <c r="AZ624" i="9"/>
  <c r="BA624" i="9" s="1"/>
  <c r="BB624" i="9" s="1"/>
  <c r="BC624" i="9" s="1"/>
  <c r="X624" i="9"/>
  <c r="W624" i="9"/>
  <c r="V624" i="9"/>
  <c r="R624" i="9"/>
  <c r="AG624" i="9" s="1"/>
  <c r="AZ623" i="9"/>
  <c r="BA623" i="9" s="1"/>
  <c r="X623" i="9"/>
  <c r="W623" i="9"/>
  <c r="V623" i="9"/>
  <c r="R623" i="9"/>
  <c r="AG623" i="9" s="1"/>
  <c r="AZ622" i="9"/>
  <c r="BA622" i="9" s="1"/>
  <c r="X622" i="9"/>
  <c r="W622" i="9"/>
  <c r="V622" i="9"/>
  <c r="R622" i="9"/>
  <c r="AG622" i="9" s="1"/>
  <c r="AZ621" i="9"/>
  <c r="BA621" i="9" s="1"/>
  <c r="X621" i="9"/>
  <c r="W621" i="9"/>
  <c r="V621" i="9"/>
  <c r="R621" i="9"/>
  <c r="AG621" i="9" s="1"/>
  <c r="AZ620" i="9"/>
  <c r="BA620" i="9" s="1"/>
  <c r="X620" i="9"/>
  <c r="W620" i="9"/>
  <c r="V620" i="9"/>
  <c r="R620" i="9"/>
  <c r="AG620" i="9" s="1"/>
  <c r="AZ619" i="9"/>
  <c r="BA619" i="9" s="1"/>
  <c r="X619" i="9"/>
  <c r="W619" i="9"/>
  <c r="V619" i="9"/>
  <c r="R619" i="9"/>
  <c r="AG619" i="9" s="1"/>
  <c r="AZ618" i="9"/>
  <c r="BA618" i="9" s="1"/>
  <c r="BB618" i="9" s="1"/>
  <c r="AP618" i="9" s="1"/>
  <c r="X618" i="9"/>
  <c r="W618" i="9"/>
  <c r="V618" i="9"/>
  <c r="R618" i="9"/>
  <c r="AG618" i="9" s="1"/>
  <c r="AZ617" i="9"/>
  <c r="BA617" i="9" s="1"/>
  <c r="BB617" i="9" s="1"/>
  <c r="AP617" i="9" s="1"/>
  <c r="X617" i="9"/>
  <c r="W617" i="9"/>
  <c r="V617" i="9"/>
  <c r="R617" i="9"/>
  <c r="AG617" i="9" s="1"/>
  <c r="AZ616" i="9"/>
  <c r="BA616" i="9" s="1"/>
  <c r="BB616" i="9" s="1"/>
  <c r="BC616" i="9" s="1"/>
  <c r="X616" i="9"/>
  <c r="W616" i="9"/>
  <c r="V616" i="9"/>
  <c r="R616" i="9"/>
  <c r="AG616" i="9" s="1"/>
  <c r="AZ615" i="9"/>
  <c r="BA615" i="9" s="1"/>
  <c r="X615" i="9"/>
  <c r="W615" i="9"/>
  <c r="V615" i="9"/>
  <c r="R615" i="9"/>
  <c r="AG615" i="9" s="1"/>
  <c r="AZ614" i="9"/>
  <c r="BA614" i="9" s="1"/>
  <c r="X614" i="9"/>
  <c r="W614" i="9"/>
  <c r="V614" i="9"/>
  <c r="R614" i="9"/>
  <c r="AG614" i="9" s="1"/>
  <c r="AZ613" i="9"/>
  <c r="BA613" i="9" s="1"/>
  <c r="BD613" i="9" s="1"/>
  <c r="X613" i="9"/>
  <c r="W613" i="9"/>
  <c r="V613" i="9"/>
  <c r="R613" i="9"/>
  <c r="AG613" i="9" s="1"/>
  <c r="AZ612" i="9"/>
  <c r="BA612" i="9" s="1"/>
  <c r="X612" i="9"/>
  <c r="W612" i="9"/>
  <c r="V612" i="9"/>
  <c r="R612" i="9"/>
  <c r="AG612" i="9" s="1"/>
  <c r="AZ611" i="9"/>
  <c r="BA611" i="9" s="1"/>
  <c r="X611" i="9"/>
  <c r="W611" i="9"/>
  <c r="V611" i="9"/>
  <c r="R611" i="9"/>
  <c r="AG611" i="9" s="1"/>
  <c r="AZ610" i="9"/>
  <c r="BA610" i="9" s="1"/>
  <c r="BB610" i="9" s="1"/>
  <c r="X610" i="9"/>
  <c r="W610" i="9"/>
  <c r="V610" i="9"/>
  <c r="R610" i="9"/>
  <c r="AG610" i="9" s="1"/>
  <c r="AZ609" i="9"/>
  <c r="BA609" i="9" s="1"/>
  <c r="X609" i="9"/>
  <c r="W609" i="9"/>
  <c r="V609" i="9"/>
  <c r="R609" i="9"/>
  <c r="AG609" i="9" s="1"/>
  <c r="AZ608" i="9"/>
  <c r="BA608" i="9" s="1"/>
  <c r="BB608" i="9" s="1"/>
  <c r="AP608" i="9" s="1"/>
  <c r="X608" i="9"/>
  <c r="W608" i="9"/>
  <c r="V608" i="9"/>
  <c r="R608" i="9"/>
  <c r="AG608" i="9" s="1"/>
  <c r="AZ607" i="9"/>
  <c r="BA607" i="9" s="1"/>
  <c r="X607" i="9"/>
  <c r="W607" i="9"/>
  <c r="V607" i="9"/>
  <c r="R607" i="9"/>
  <c r="AG607" i="9" s="1"/>
  <c r="AZ606" i="9"/>
  <c r="BA606" i="9" s="1"/>
  <c r="BB606" i="9" s="1"/>
  <c r="X606" i="9"/>
  <c r="W606" i="9"/>
  <c r="V606" i="9"/>
  <c r="R606" i="9"/>
  <c r="AG606" i="9" s="1"/>
  <c r="AZ605" i="9"/>
  <c r="BA605" i="9" s="1"/>
  <c r="BB605" i="9" s="1"/>
  <c r="BC605" i="9" s="1"/>
  <c r="X605" i="9"/>
  <c r="W605" i="9"/>
  <c r="V605" i="9"/>
  <c r="R605" i="9"/>
  <c r="AG605" i="9" s="1"/>
  <c r="AZ604" i="9"/>
  <c r="BA604" i="9" s="1"/>
  <c r="X604" i="9"/>
  <c r="W604" i="9"/>
  <c r="V604" i="9"/>
  <c r="R604" i="9"/>
  <c r="AG604" i="9" s="1"/>
  <c r="AZ603" i="9"/>
  <c r="BA603" i="9" s="1"/>
  <c r="BD603" i="9" s="1"/>
  <c r="BE603" i="9" s="1"/>
  <c r="AQ603" i="9" s="1"/>
  <c r="X603" i="9"/>
  <c r="W603" i="9"/>
  <c r="V603" i="9"/>
  <c r="R603" i="9"/>
  <c r="AG603" i="9" s="1"/>
  <c r="AZ602" i="9"/>
  <c r="BA602" i="9" s="1"/>
  <c r="BB602" i="9" s="1"/>
  <c r="X602" i="9"/>
  <c r="W602" i="9"/>
  <c r="V602" i="9"/>
  <c r="R602" i="9"/>
  <c r="AG602" i="9" s="1"/>
  <c r="AZ601" i="9"/>
  <c r="BA601" i="9" s="1"/>
  <c r="X601" i="9"/>
  <c r="W601" i="9"/>
  <c r="V601" i="9"/>
  <c r="R601" i="9"/>
  <c r="AG601" i="9" s="1"/>
  <c r="AZ600" i="9"/>
  <c r="BA600" i="9" s="1"/>
  <c r="BB600" i="9" s="1"/>
  <c r="BC600" i="9" s="1"/>
  <c r="X600" i="9"/>
  <c r="W600" i="9"/>
  <c r="V600" i="9"/>
  <c r="R600" i="9"/>
  <c r="AG600" i="9" s="1"/>
  <c r="AZ599" i="9"/>
  <c r="BA599" i="9" s="1"/>
  <c r="X599" i="9"/>
  <c r="W599" i="9"/>
  <c r="V599" i="9"/>
  <c r="R599" i="9"/>
  <c r="AG599" i="9" s="1"/>
  <c r="AZ598" i="9"/>
  <c r="BA598" i="9" s="1"/>
  <c r="X598" i="9"/>
  <c r="W598" i="9"/>
  <c r="V598" i="9"/>
  <c r="R598" i="9"/>
  <c r="AG598" i="9" s="1"/>
  <c r="AZ597" i="9"/>
  <c r="BA597" i="9" s="1"/>
  <c r="BB597" i="9" s="1"/>
  <c r="BC597" i="9" s="1"/>
  <c r="X597" i="9"/>
  <c r="W597" i="9"/>
  <c r="V597" i="9"/>
  <c r="R597" i="9"/>
  <c r="AG597" i="9" s="1"/>
  <c r="AZ596" i="9"/>
  <c r="BA596" i="9" s="1"/>
  <c r="X596" i="9"/>
  <c r="W596" i="9"/>
  <c r="V596" i="9"/>
  <c r="R596" i="9"/>
  <c r="AG596" i="9" s="1"/>
  <c r="AZ595" i="9"/>
  <c r="BA595" i="9" s="1"/>
  <c r="BD595" i="9" s="1"/>
  <c r="BG595" i="9" s="1"/>
  <c r="X595" i="9"/>
  <c r="W595" i="9"/>
  <c r="V595" i="9"/>
  <c r="R595" i="9"/>
  <c r="AG595" i="9" s="1"/>
  <c r="AZ594" i="9"/>
  <c r="BA594" i="9" s="1"/>
  <c r="BB594" i="9" s="1"/>
  <c r="X594" i="9"/>
  <c r="W594" i="9"/>
  <c r="V594" i="9"/>
  <c r="R594" i="9"/>
  <c r="AG594" i="9" s="1"/>
  <c r="AZ593" i="9"/>
  <c r="BA593" i="9" s="1"/>
  <c r="BB593" i="9" s="1"/>
  <c r="AP593" i="9" s="1"/>
  <c r="X593" i="9"/>
  <c r="W593" i="9"/>
  <c r="V593" i="9"/>
  <c r="R593" i="9"/>
  <c r="AG593" i="9" s="1"/>
  <c r="AZ592" i="9"/>
  <c r="BA592" i="9" s="1"/>
  <c r="BB592" i="9" s="1"/>
  <c r="AP592" i="9" s="1"/>
  <c r="X592" i="9"/>
  <c r="W592" i="9"/>
  <c r="V592" i="9"/>
  <c r="R592" i="9"/>
  <c r="AG592" i="9" s="1"/>
  <c r="AZ591" i="9"/>
  <c r="BA591" i="9" s="1"/>
  <c r="X591" i="9"/>
  <c r="W591" i="9"/>
  <c r="V591" i="9"/>
  <c r="R591" i="9"/>
  <c r="AG591" i="9" s="1"/>
  <c r="AZ590" i="9"/>
  <c r="BA590" i="9" s="1"/>
  <c r="X590" i="9"/>
  <c r="W590" i="9"/>
  <c r="V590" i="9"/>
  <c r="R590" i="9"/>
  <c r="AG590" i="9" s="1"/>
  <c r="AZ589" i="9"/>
  <c r="BA589" i="9" s="1"/>
  <c r="BB589" i="9" s="1"/>
  <c r="BC589" i="9" s="1"/>
  <c r="X589" i="9"/>
  <c r="W589" i="9"/>
  <c r="V589" i="9"/>
  <c r="R589" i="9"/>
  <c r="AG589" i="9" s="1"/>
  <c r="AZ588" i="9"/>
  <c r="BA588" i="9" s="1"/>
  <c r="X588" i="9"/>
  <c r="W588" i="9"/>
  <c r="V588" i="9"/>
  <c r="R588" i="9"/>
  <c r="AG588" i="9" s="1"/>
  <c r="AZ587" i="9"/>
  <c r="BA587" i="9" s="1"/>
  <c r="BD587" i="9" s="1"/>
  <c r="X587" i="9"/>
  <c r="W587" i="9"/>
  <c r="V587" i="9"/>
  <c r="R587" i="9"/>
  <c r="AG587" i="9" s="1"/>
  <c r="AZ586" i="9"/>
  <c r="BA586" i="9" s="1"/>
  <c r="X586" i="9"/>
  <c r="W586" i="9"/>
  <c r="V586" i="9"/>
  <c r="R586" i="9"/>
  <c r="AG586" i="9" s="1"/>
  <c r="AZ585" i="9"/>
  <c r="BA585" i="9" s="1"/>
  <c r="X585" i="9"/>
  <c r="W585" i="9"/>
  <c r="V585" i="9"/>
  <c r="R585" i="9"/>
  <c r="AG585" i="9" s="1"/>
  <c r="AZ584" i="9"/>
  <c r="BA584" i="9" s="1"/>
  <c r="BB584" i="9" s="1"/>
  <c r="BC584" i="9" s="1"/>
  <c r="X584" i="9"/>
  <c r="W584" i="9"/>
  <c r="V584" i="9"/>
  <c r="R584" i="9"/>
  <c r="AG584" i="9" s="1"/>
  <c r="AZ583" i="9"/>
  <c r="BA583" i="9" s="1"/>
  <c r="X583" i="9"/>
  <c r="W583" i="9"/>
  <c r="V583" i="9"/>
  <c r="R583" i="9"/>
  <c r="AG583" i="9" s="1"/>
  <c r="AZ582" i="9"/>
  <c r="BA582" i="9" s="1"/>
  <c r="X582" i="9"/>
  <c r="W582" i="9"/>
  <c r="V582" i="9"/>
  <c r="R582" i="9"/>
  <c r="AG582" i="9" s="1"/>
  <c r="AZ581" i="9"/>
  <c r="BA581" i="9" s="1"/>
  <c r="X581" i="9"/>
  <c r="W581" i="9"/>
  <c r="V581" i="9"/>
  <c r="R581" i="9"/>
  <c r="AG581" i="9" s="1"/>
  <c r="AZ580" i="9"/>
  <c r="BA580" i="9" s="1"/>
  <c r="X580" i="9"/>
  <c r="W580" i="9"/>
  <c r="V580" i="9"/>
  <c r="R580" i="9"/>
  <c r="AG580" i="9" s="1"/>
  <c r="AZ579" i="9"/>
  <c r="BA579" i="9" s="1"/>
  <c r="X579" i="9"/>
  <c r="W579" i="9"/>
  <c r="V579" i="9"/>
  <c r="R579" i="9"/>
  <c r="AG579" i="9" s="1"/>
  <c r="AZ578" i="9"/>
  <c r="BA578" i="9" s="1"/>
  <c r="X578" i="9"/>
  <c r="W578" i="9"/>
  <c r="V578" i="9"/>
  <c r="R578" i="9"/>
  <c r="AG578" i="9" s="1"/>
  <c r="AZ577" i="9"/>
  <c r="BA577" i="9" s="1"/>
  <c r="X577" i="9"/>
  <c r="W577" i="9"/>
  <c r="V577" i="9"/>
  <c r="R577" i="9"/>
  <c r="AG577" i="9" s="1"/>
  <c r="AZ576" i="9"/>
  <c r="BA576" i="9" s="1"/>
  <c r="X576" i="9"/>
  <c r="W576" i="9"/>
  <c r="V576" i="9"/>
  <c r="R576" i="9"/>
  <c r="AG576" i="9" s="1"/>
  <c r="AZ575" i="9"/>
  <c r="BA575" i="9" s="1"/>
  <c r="X575" i="9"/>
  <c r="W575" i="9"/>
  <c r="V575" i="9"/>
  <c r="R575" i="9"/>
  <c r="AG575" i="9" s="1"/>
  <c r="AZ574" i="9"/>
  <c r="BA574" i="9" s="1"/>
  <c r="X574" i="9"/>
  <c r="W574" i="9"/>
  <c r="V574" i="9"/>
  <c r="R574" i="9"/>
  <c r="AG574" i="9" s="1"/>
  <c r="AZ573" i="9"/>
  <c r="BA573" i="9" s="1"/>
  <c r="BB573" i="9" s="1"/>
  <c r="X573" i="9"/>
  <c r="W573" i="9"/>
  <c r="V573" i="9"/>
  <c r="R573" i="9"/>
  <c r="AG573" i="9" s="1"/>
  <c r="AZ572" i="9"/>
  <c r="BA572" i="9" s="1"/>
  <c r="BD572" i="9" s="1"/>
  <c r="X572" i="9"/>
  <c r="W572" i="9"/>
  <c r="V572" i="9"/>
  <c r="R572" i="9"/>
  <c r="AG572" i="9" s="1"/>
  <c r="AZ571" i="9"/>
  <c r="BA571" i="9" s="1"/>
  <c r="BD571" i="9" s="1"/>
  <c r="X571" i="9"/>
  <c r="W571" i="9"/>
  <c r="V571" i="9"/>
  <c r="R571" i="9"/>
  <c r="AG571" i="9" s="1"/>
  <c r="AZ570" i="9"/>
  <c r="BA570" i="9" s="1"/>
  <c r="BB570" i="9" s="1"/>
  <c r="X570" i="9"/>
  <c r="W570" i="9"/>
  <c r="V570" i="9"/>
  <c r="R570" i="9"/>
  <c r="AG570" i="9" s="1"/>
  <c r="AZ569" i="9"/>
  <c r="BA569" i="9" s="1"/>
  <c r="X569" i="9"/>
  <c r="W569" i="9"/>
  <c r="V569" i="9"/>
  <c r="R569" i="9"/>
  <c r="AG569" i="9" s="1"/>
  <c r="AZ568" i="9"/>
  <c r="BA568" i="9" s="1"/>
  <c r="X568" i="9"/>
  <c r="W568" i="9"/>
  <c r="V568" i="9"/>
  <c r="R568" i="9"/>
  <c r="AG568" i="9" s="1"/>
  <c r="AZ567" i="9"/>
  <c r="BA567" i="9" s="1"/>
  <c r="X567" i="9"/>
  <c r="W567" i="9"/>
  <c r="V567" i="9"/>
  <c r="R567" i="9"/>
  <c r="AG567" i="9" s="1"/>
  <c r="AZ566" i="9"/>
  <c r="BA566" i="9" s="1"/>
  <c r="X566" i="9"/>
  <c r="W566" i="9"/>
  <c r="V566" i="9"/>
  <c r="R566" i="9"/>
  <c r="AG566" i="9" s="1"/>
  <c r="AZ565" i="9"/>
  <c r="BA565" i="9" s="1"/>
  <c r="X565" i="9"/>
  <c r="W565" i="9"/>
  <c r="V565" i="9"/>
  <c r="R565" i="9"/>
  <c r="AG565" i="9" s="1"/>
  <c r="AZ564" i="9"/>
  <c r="BA564" i="9" s="1"/>
  <c r="X564" i="9"/>
  <c r="W564" i="9"/>
  <c r="V564" i="9"/>
  <c r="R564" i="9"/>
  <c r="AG564" i="9" s="1"/>
  <c r="AZ563" i="9"/>
  <c r="BA563" i="9" s="1"/>
  <c r="X563" i="9"/>
  <c r="W563" i="9"/>
  <c r="V563" i="9"/>
  <c r="R563" i="9"/>
  <c r="AG563" i="9" s="1"/>
  <c r="AZ562" i="9"/>
  <c r="BA562" i="9" s="1"/>
  <c r="X562" i="9"/>
  <c r="W562" i="9"/>
  <c r="V562" i="9"/>
  <c r="R562" i="9"/>
  <c r="AG562" i="9" s="1"/>
  <c r="AZ561" i="9"/>
  <c r="BA561" i="9" s="1"/>
  <c r="BD561" i="9" s="1"/>
  <c r="X561" i="9"/>
  <c r="W561" i="9"/>
  <c r="V561" i="9"/>
  <c r="R561" i="9"/>
  <c r="AG561" i="9" s="1"/>
  <c r="AZ560" i="9"/>
  <c r="BA560" i="9" s="1"/>
  <c r="X560" i="9"/>
  <c r="W560" i="9"/>
  <c r="V560" i="9"/>
  <c r="R560" i="9"/>
  <c r="AG560" i="9" s="1"/>
  <c r="AZ559" i="9"/>
  <c r="BA559" i="9" s="1"/>
  <c r="X559" i="9"/>
  <c r="W559" i="9"/>
  <c r="V559" i="9"/>
  <c r="R559" i="9"/>
  <c r="AG559" i="9" s="1"/>
  <c r="AZ558" i="9"/>
  <c r="BA558" i="9" s="1"/>
  <c r="X558" i="9"/>
  <c r="W558" i="9"/>
  <c r="V558" i="9"/>
  <c r="R558" i="9"/>
  <c r="AG558" i="9" s="1"/>
  <c r="AZ557" i="9"/>
  <c r="BA557" i="9" s="1"/>
  <c r="BB557" i="9" s="1"/>
  <c r="BC557" i="9" s="1"/>
  <c r="X557" i="9"/>
  <c r="W557" i="9"/>
  <c r="V557" i="9"/>
  <c r="R557" i="9"/>
  <c r="AG557" i="9" s="1"/>
  <c r="AZ556" i="9"/>
  <c r="BA556" i="9" s="1"/>
  <c r="X556" i="9"/>
  <c r="W556" i="9"/>
  <c r="V556" i="9"/>
  <c r="R556" i="9"/>
  <c r="AG556" i="9" s="1"/>
  <c r="AZ555" i="9"/>
  <c r="BA555" i="9" s="1"/>
  <c r="X555" i="9"/>
  <c r="W555" i="9"/>
  <c r="V555" i="9"/>
  <c r="R555" i="9"/>
  <c r="AG555" i="9" s="1"/>
  <c r="AZ554" i="9"/>
  <c r="BA554" i="9" s="1"/>
  <c r="BD554" i="9" s="1"/>
  <c r="BG554" i="9" s="1"/>
  <c r="X554" i="9"/>
  <c r="W554" i="9"/>
  <c r="V554" i="9"/>
  <c r="R554" i="9"/>
  <c r="AG554" i="9" s="1"/>
  <c r="AZ553" i="9"/>
  <c r="BA553" i="9" s="1"/>
  <c r="BB553" i="9" s="1"/>
  <c r="X553" i="9"/>
  <c r="W553" i="9"/>
  <c r="V553" i="9"/>
  <c r="R553" i="9"/>
  <c r="AG553" i="9" s="1"/>
  <c r="AZ552" i="9"/>
  <c r="BA552" i="9" s="1"/>
  <c r="BB552" i="9" s="1"/>
  <c r="AP552" i="9" s="1"/>
  <c r="X552" i="9"/>
  <c r="W552" i="9"/>
  <c r="V552" i="9"/>
  <c r="R552" i="9"/>
  <c r="AG552" i="9" s="1"/>
  <c r="AZ551" i="9"/>
  <c r="BA551" i="9" s="1"/>
  <c r="X551" i="9"/>
  <c r="W551" i="9"/>
  <c r="V551" i="9"/>
  <c r="R551" i="9"/>
  <c r="AG551" i="9" s="1"/>
  <c r="AZ550" i="9"/>
  <c r="BA550" i="9" s="1"/>
  <c r="BB550" i="9" s="1"/>
  <c r="BC550" i="9" s="1"/>
  <c r="X550" i="9"/>
  <c r="W550" i="9"/>
  <c r="V550" i="9"/>
  <c r="R550" i="9"/>
  <c r="AG550" i="9" s="1"/>
  <c r="AZ549" i="9"/>
  <c r="BA549" i="9" s="1"/>
  <c r="X549" i="9"/>
  <c r="W549" i="9"/>
  <c r="V549" i="9"/>
  <c r="R549" i="9"/>
  <c r="AG549" i="9" s="1"/>
  <c r="AZ548" i="9"/>
  <c r="BA548" i="9" s="1"/>
  <c r="BD548" i="9" s="1"/>
  <c r="BG548" i="9" s="1"/>
  <c r="X548" i="9"/>
  <c r="W548" i="9"/>
  <c r="V548" i="9"/>
  <c r="R548" i="9"/>
  <c r="AG548" i="9" s="1"/>
  <c r="AZ547" i="9"/>
  <c r="BA547" i="9" s="1"/>
  <c r="BB547" i="9" s="1"/>
  <c r="X547" i="9"/>
  <c r="W547" i="9"/>
  <c r="V547" i="9"/>
  <c r="R547" i="9"/>
  <c r="AG547" i="9" s="1"/>
  <c r="AZ546" i="9"/>
  <c r="BA546" i="9" s="1"/>
  <c r="BD546" i="9" s="1"/>
  <c r="X546" i="9"/>
  <c r="W546" i="9"/>
  <c r="V546" i="9"/>
  <c r="R546" i="9"/>
  <c r="AG546" i="9" s="1"/>
  <c r="AZ545" i="9"/>
  <c r="BA545" i="9" s="1"/>
  <c r="BB545" i="9" s="1"/>
  <c r="AP545" i="9" s="1"/>
  <c r="X545" i="9"/>
  <c r="W545" i="9"/>
  <c r="V545" i="9"/>
  <c r="R545" i="9"/>
  <c r="AG545" i="9" s="1"/>
  <c r="AZ544" i="9"/>
  <c r="BA544" i="9" s="1"/>
  <c r="X544" i="9"/>
  <c r="W544" i="9"/>
  <c r="V544" i="9"/>
  <c r="R544" i="9"/>
  <c r="AG544" i="9" s="1"/>
  <c r="AZ543" i="9"/>
  <c r="BA543" i="9" s="1"/>
  <c r="X543" i="9"/>
  <c r="W543" i="9"/>
  <c r="V543" i="9"/>
  <c r="R543" i="9"/>
  <c r="AG543" i="9" s="1"/>
  <c r="AZ542" i="9"/>
  <c r="BA542" i="9" s="1"/>
  <c r="BB542" i="9" s="1"/>
  <c r="BC542" i="9" s="1"/>
  <c r="X542" i="9"/>
  <c r="W542" i="9"/>
  <c r="V542" i="9"/>
  <c r="R542" i="9"/>
  <c r="AG542" i="9" s="1"/>
  <c r="AZ541" i="9"/>
  <c r="BA541" i="9" s="1"/>
  <c r="BD541" i="9" s="1"/>
  <c r="BG541" i="9" s="1"/>
  <c r="BH541" i="9" s="1"/>
  <c r="AR541" i="9" s="1"/>
  <c r="X541" i="9"/>
  <c r="W541" i="9"/>
  <c r="V541" i="9"/>
  <c r="R541" i="9"/>
  <c r="AG541" i="9" s="1"/>
  <c r="AZ540" i="9"/>
  <c r="BA540" i="9" s="1"/>
  <c r="X540" i="9"/>
  <c r="W540" i="9"/>
  <c r="V540" i="9"/>
  <c r="R540" i="9"/>
  <c r="AG540" i="9" s="1"/>
  <c r="AZ539" i="9"/>
  <c r="BA539" i="9" s="1"/>
  <c r="X539" i="9"/>
  <c r="W539" i="9"/>
  <c r="V539" i="9"/>
  <c r="R539" i="9"/>
  <c r="AG539" i="9" s="1"/>
  <c r="AZ538" i="9"/>
  <c r="BA538" i="9" s="1"/>
  <c r="X538" i="9"/>
  <c r="W538" i="9"/>
  <c r="V538" i="9"/>
  <c r="R538" i="9"/>
  <c r="AG538" i="9" s="1"/>
  <c r="AZ537" i="9"/>
  <c r="BA537" i="9" s="1"/>
  <c r="BD537" i="9" s="1"/>
  <c r="X537" i="9"/>
  <c r="W537" i="9"/>
  <c r="V537" i="9"/>
  <c r="R537" i="9"/>
  <c r="AG537" i="9" s="1"/>
  <c r="AZ536" i="9"/>
  <c r="BA536" i="9" s="1"/>
  <c r="BB536" i="9" s="1"/>
  <c r="AP536" i="9" s="1"/>
  <c r="X536" i="9"/>
  <c r="W536" i="9"/>
  <c r="V536" i="9"/>
  <c r="R536" i="9"/>
  <c r="AG536" i="9" s="1"/>
  <c r="AZ535" i="9"/>
  <c r="BA535" i="9" s="1"/>
  <c r="X535" i="9"/>
  <c r="W535" i="9"/>
  <c r="V535" i="9"/>
  <c r="R535" i="9"/>
  <c r="AG535" i="9" s="1"/>
  <c r="AZ534" i="9"/>
  <c r="BA534" i="9" s="1"/>
  <c r="X534" i="9"/>
  <c r="W534" i="9"/>
  <c r="V534" i="9"/>
  <c r="R534" i="9"/>
  <c r="AG534" i="9" s="1"/>
  <c r="AZ533" i="9"/>
  <c r="BA533" i="9" s="1"/>
  <c r="BB533" i="9" s="1"/>
  <c r="X533" i="9"/>
  <c r="W533" i="9"/>
  <c r="V533" i="9"/>
  <c r="R533" i="9"/>
  <c r="AG533" i="9" s="1"/>
  <c r="AZ532" i="9"/>
  <c r="BA532" i="9" s="1"/>
  <c r="BD532" i="9" s="1"/>
  <c r="X532" i="9"/>
  <c r="W532" i="9"/>
  <c r="V532" i="9"/>
  <c r="R532" i="9"/>
  <c r="AG532" i="9" s="1"/>
  <c r="AZ531" i="9"/>
  <c r="BA531" i="9" s="1"/>
  <c r="BD531" i="9" s="1"/>
  <c r="BG531" i="9" s="1"/>
  <c r="BH531" i="9" s="1"/>
  <c r="X531" i="9"/>
  <c r="W531" i="9"/>
  <c r="V531" i="9"/>
  <c r="R531" i="9"/>
  <c r="AG531" i="9" s="1"/>
  <c r="AZ530" i="9"/>
  <c r="BA530" i="9" s="1"/>
  <c r="BB530" i="9" s="1"/>
  <c r="BC530" i="9" s="1"/>
  <c r="X530" i="9"/>
  <c r="W530" i="9"/>
  <c r="V530" i="9"/>
  <c r="R530" i="9"/>
  <c r="AG530" i="9" s="1"/>
  <c r="AZ529" i="9"/>
  <c r="BA529" i="9" s="1"/>
  <c r="BD529" i="9" s="1"/>
  <c r="BG529" i="9" s="1"/>
  <c r="BJ529" i="9" s="1"/>
  <c r="X529" i="9"/>
  <c r="W529" i="9"/>
  <c r="V529" i="9"/>
  <c r="R529" i="9"/>
  <c r="AG529" i="9" s="1"/>
  <c r="AZ528" i="9"/>
  <c r="BA528" i="9" s="1"/>
  <c r="BD528" i="9" s="1"/>
  <c r="BG528" i="9" s="1"/>
  <c r="BJ528" i="9" s="1"/>
  <c r="BK528" i="9" s="1"/>
  <c r="AS528" i="9" s="1"/>
  <c r="X528" i="9"/>
  <c r="W528" i="9"/>
  <c r="V528" i="9"/>
  <c r="R528" i="9"/>
  <c r="AG528" i="9" s="1"/>
  <c r="AZ527" i="9"/>
  <c r="BA527" i="9" s="1"/>
  <c r="X527" i="9"/>
  <c r="W527" i="9"/>
  <c r="V527" i="9"/>
  <c r="R527" i="9"/>
  <c r="AG527" i="9" s="1"/>
  <c r="AZ526" i="9"/>
  <c r="BA526" i="9" s="1"/>
  <c r="BB526" i="9" s="1"/>
  <c r="X526" i="9"/>
  <c r="W526" i="9"/>
  <c r="V526" i="9"/>
  <c r="R526" i="9"/>
  <c r="AG526" i="9" s="1"/>
  <c r="AZ525" i="9"/>
  <c r="BA525" i="9" s="1"/>
  <c r="BD525" i="9" s="1"/>
  <c r="X525" i="9"/>
  <c r="W525" i="9"/>
  <c r="V525" i="9"/>
  <c r="R525" i="9"/>
  <c r="AG525" i="9" s="1"/>
  <c r="AZ524" i="9"/>
  <c r="BA524" i="9" s="1"/>
  <c r="X524" i="9"/>
  <c r="W524" i="9"/>
  <c r="V524" i="9"/>
  <c r="R524" i="9"/>
  <c r="AG524" i="9" s="1"/>
  <c r="AZ523" i="9"/>
  <c r="BA523" i="9" s="1"/>
  <c r="X523" i="9"/>
  <c r="W523" i="9"/>
  <c r="V523" i="9"/>
  <c r="R523" i="9"/>
  <c r="AG523" i="9" s="1"/>
  <c r="AZ522" i="9"/>
  <c r="BA522" i="9" s="1"/>
  <c r="BB522" i="9" s="1"/>
  <c r="X522" i="9"/>
  <c r="W522" i="9"/>
  <c r="V522" i="9"/>
  <c r="R522" i="9"/>
  <c r="AG522" i="9" s="1"/>
  <c r="AZ521" i="9"/>
  <c r="BA521" i="9" s="1"/>
  <c r="X521" i="9"/>
  <c r="W521" i="9"/>
  <c r="V521" i="9"/>
  <c r="R521" i="9"/>
  <c r="AG521" i="9" s="1"/>
  <c r="AZ520" i="9"/>
  <c r="BA520" i="9" s="1"/>
  <c r="X520" i="9"/>
  <c r="W520" i="9"/>
  <c r="V520" i="9"/>
  <c r="R520" i="9"/>
  <c r="AG520" i="9" s="1"/>
  <c r="AZ519" i="9"/>
  <c r="BA519" i="9" s="1"/>
  <c r="X519" i="9"/>
  <c r="W519" i="9"/>
  <c r="V519" i="9"/>
  <c r="R519" i="9"/>
  <c r="AG519" i="9" s="1"/>
  <c r="AZ518" i="9"/>
  <c r="BA518" i="9" s="1"/>
  <c r="BD518" i="9" s="1"/>
  <c r="BE518" i="9" s="1"/>
  <c r="BF518" i="9" s="1"/>
  <c r="X518" i="9"/>
  <c r="W518" i="9"/>
  <c r="V518" i="9"/>
  <c r="R518" i="9"/>
  <c r="AG518" i="9" s="1"/>
  <c r="AZ517" i="9"/>
  <c r="BA517" i="9" s="1"/>
  <c r="X517" i="9"/>
  <c r="W517" i="9"/>
  <c r="V517" i="9"/>
  <c r="R517" i="9"/>
  <c r="AG517" i="9" s="1"/>
  <c r="AZ516" i="9"/>
  <c r="BA516" i="9" s="1"/>
  <c r="X516" i="9"/>
  <c r="W516" i="9"/>
  <c r="V516" i="9"/>
  <c r="R516" i="9"/>
  <c r="AG516" i="9" s="1"/>
  <c r="AZ515" i="9"/>
  <c r="BA515" i="9" s="1"/>
  <c r="BD515" i="9" s="1"/>
  <c r="BG515" i="9" s="1"/>
  <c r="BJ515" i="9" s="1"/>
  <c r="BM515" i="9" s="1"/>
  <c r="X515" i="9"/>
  <c r="W515" i="9"/>
  <c r="V515" i="9"/>
  <c r="R515" i="9"/>
  <c r="AG515" i="9" s="1"/>
  <c r="AZ514" i="9"/>
  <c r="BA514" i="9" s="1"/>
  <c r="X514" i="9"/>
  <c r="W514" i="9"/>
  <c r="V514" i="9"/>
  <c r="R514" i="9"/>
  <c r="AG514" i="9" s="1"/>
  <c r="AZ513" i="9"/>
  <c r="BA513" i="9" s="1"/>
  <c r="BB513" i="9" s="1"/>
  <c r="X513" i="9"/>
  <c r="W513" i="9"/>
  <c r="V513" i="9"/>
  <c r="R513" i="9"/>
  <c r="AG513" i="9" s="1"/>
  <c r="AZ512" i="9"/>
  <c r="BA512" i="9" s="1"/>
  <c r="X512" i="9"/>
  <c r="W512" i="9"/>
  <c r="V512" i="9"/>
  <c r="R512" i="9"/>
  <c r="AG512" i="9" s="1"/>
  <c r="AZ511" i="9"/>
  <c r="BA511" i="9" s="1"/>
  <c r="X511" i="9"/>
  <c r="W511" i="9"/>
  <c r="V511" i="9"/>
  <c r="R511" i="9"/>
  <c r="AG511" i="9" s="1"/>
  <c r="AZ510" i="9"/>
  <c r="BA510" i="9" s="1"/>
  <c r="X510" i="9"/>
  <c r="W510" i="9"/>
  <c r="V510" i="9"/>
  <c r="R510" i="9"/>
  <c r="AG510" i="9" s="1"/>
  <c r="AZ509" i="9"/>
  <c r="BA509" i="9" s="1"/>
  <c r="BB509" i="9" s="1"/>
  <c r="X509" i="9"/>
  <c r="W509" i="9"/>
  <c r="V509" i="9"/>
  <c r="R509" i="9"/>
  <c r="AG509" i="9" s="1"/>
  <c r="AZ508" i="9"/>
  <c r="BA508" i="9" s="1"/>
  <c r="X508" i="9"/>
  <c r="W508" i="9"/>
  <c r="V508" i="9"/>
  <c r="R508" i="9"/>
  <c r="AG508" i="9" s="1"/>
  <c r="AZ507" i="9"/>
  <c r="BA507" i="9" s="1"/>
  <c r="BD507" i="9" s="1"/>
  <c r="BG507" i="9" s="1"/>
  <c r="X507" i="9"/>
  <c r="W507" i="9"/>
  <c r="V507" i="9"/>
  <c r="R507" i="9"/>
  <c r="AG507" i="9" s="1"/>
  <c r="AZ506" i="9"/>
  <c r="BA506" i="9" s="1"/>
  <c r="X506" i="9"/>
  <c r="W506" i="9"/>
  <c r="V506" i="9"/>
  <c r="R506" i="9"/>
  <c r="AG506" i="9" s="1"/>
  <c r="AZ505" i="9"/>
  <c r="BA505" i="9" s="1"/>
  <c r="X505" i="9"/>
  <c r="W505" i="9"/>
  <c r="V505" i="9"/>
  <c r="R505" i="9"/>
  <c r="AG505" i="9" s="1"/>
  <c r="AZ504" i="9"/>
  <c r="BA504" i="9" s="1"/>
  <c r="X504" i="9"/>
  <c r="W504" i="9"/>
  <c r="V504" i="9"/>
  <c r="R504" i="9"/>
  <c r="AG504" i="9" s="1"/>
  <c r="AZ503" i="9"/>
  <c r="BA503" i="9" s="1"/>
  <c r="X503" i="9"/>
  <c r="W503" i="9"/>
  <c r="V503" i="9"/>
  <c r="R503" i="9"/>
  <c r="AG503" i="9" s="1"/>
  <c r="AZ502" i="9"/>
  <c r="BA502" i="9" s="1"/>
  <c r="BD502" i="9" s="1"/>
  <c r="X502" i="9"/>
  <c r="W502" i="9"/>
  <c r="V502" i="9"/>
  <c r="R502" i="9"/>
  <c r="AG502" i="9" s="1"/>
  <c r="AZ501" i="9"/>
  <c r="BA501" i="9" s="1"/>
  <c r="X501" i="9"/>
  <c r="W501" i="9"/>
  <c r="V501" i="9"/>
  <c r="R501" i="9"/>
  <c r="AG501" i="9" s="1"/>
  <c r="AZ500" i="9"/>
  <c r="BA500" i="9" s="1"/>
  <c r="X500" i="9"/>
  <c r="W500" i="9"/>
  <c r="V500" i="9"/>
  <c r="R500" i="9"/>
  <c r="AG500" i="9" s="1"/>
  <c r="AZ499" i="9"/>
  <c r="BA499" i="9" s="1"/>
  <c r="BB499" i="9" s="1"/>
  <c r="X499" i="9"/>
  <c r="W499" i="9"/>
  <c r="V499" i="9"/>
  <c r="R499" i="9"/>
  <c r="AG499" i="9" s="1"/>
  <c r="AZ498" i="9"/>
  <c r="BA498" i="9" s="1"/>
  <c r="BB498" i="9" s="1"/>
  <c r="X498" i="9"/>
  <c r="W498" i="9"/>
  <c r="V498" i="9"/>
  <c r="R498" i="9"/>
  <c r="AG498" i="9" s="1"/>
  <c r="AZ497" i="9"/>
  <c r="BA497" i="9" s="1"/>
  <c r="BD497" i="9" s="1"/>
  <c r="X497" i="9"/>
  <c r="W497" i="9"/>
  <c r="V497" i="9"/>
  <c r="R497" i="9"/>
  <c r="AG497" i="9" s="1"/>
  <c r="AZ496" i="9"/>
  <c r="BA496" i="9" s="1"/>
  <c r="BB496" i="9" s="1"/>
  <c r="AP496" i="9" s="1"/>
  <c r="X496" i="9"/>
  <c r="W496" i="9"/>
  <c r="V496" i="9"/>
  <c r="R496" i="9"/>
  <c r="AG496" i="9" s="1"/>
  <c r="AZ495" i="9"/>
  <c r="BA495" i="9" s="1"/>
  <c r="X495" i="9"/>
  <c r="W495" i="9"/>
  <c r="V495" i="9"/>
  <c r="R495" i="9"/>
  <c r="AG495" i="9" s="1"/>
  <c r="AZ494" i="9"/>
  <c r="BA494" i="9" s="1"/>
  <c r="BB494" i="9" s="1"/>
  <c r="X494" i="9"/>
  <c r="W494" i="9"/>
  <c r="V494" i="9"/>
  <c r="R494" i="9"/>
  <c r="AG494" i="9" s="1"/>
  <c r="AZ493" i="9"/>
  <c r="BA493" i="9" s="1"/>
  <c r="BB493" i="9" s="1"/>
  <c r="AP493" i="9" s="1"/>
  <c r="X493" i="9"/>
  <c r="W493" i="9"/>
  <c r="V493" i="9"/>
  <c r="R493" i="9"/>
  <c r="AG493" i="9" s="1"/>
  <c r="AZ492" i="9"/>
  <c r="BA492" i="9" s="1"/>
  <c r="X492" i="9"/>
  <c r="W492" i="9"/>
  <c r="V492" i="9"/>
  <c r="R492" i="9"/>
  <c r="AG492" i="9" s="1"/>
  <c r="AZ491" i="9"/>
  <c r="BA491" i="9" s="1"/>
  <c r="BD491" i="9" s="1"/>
  <c r="X491" i="9"/>
  <c r="W491" i="9"/>
  <c r="V491" i="9"/>
  <c r="R491" i="9"/>
  <c r="AG491" i="9" s="1"/>
  <c r="AZ490" i="9"/>
  <c r="BA490" i="9" s="1"/>
  <c r="X490" i="9"/>
  <c r="W490" i="9"/>
  <c r="V490" i="9"/>
  <c r="R490" i="9"/>
  <c r="AG490" i="9" s="1"/>
  <c r="AZ489" i="9"/>
  <c r="BA489" i="9" s="1"/>
  <c r="BB489" i="9" s="1"/>
  <c r="X489" i="9"/>
  <c r="W489" i="9"/>
  <c r="V489" i="9"/>
  <c r="R489" i="9"/>
  <c r="AG489" i="9" s="1"/>
  <c r="AZ488" i="9"/>
  <c r="BA488" i="9" s="1"/>
  <c r="X488" i="9"/>
  <c r="W488" i="9"/>
  <c r="V488" i="9"/>
  <c r="R488" i="9"/>
  <c r="AG488" i="9" s="1"/>
  <c r="AZ487" i="9"/>
  <c r="BA487" i="9" s="1"/>
  <c r="X487" i="9"/>
  <c r="W487" i="9"/>
  <c r="V487" i="9"/>
  <c r="R487" i="9"/>
  <c r="AG487" i="9" s="1"/>
  <c r="AZ486" i="9"/>
  <c r="BA486" i="9" s="1"/>
  <c r="X486" i="9"/>
  <c r="W486" i="9"/>
  <c r="V486" i="9"/>
  <c r="R486" i="9"/>
  <c r="AG486" i="9" s="1"/>
  <c r="AZ485" i="9"/>
  <c r="BA485" i="9" s="1"/>
  <c r="X485" i="9"/>
  <c r="W485" i="9"/>
  <c r="V485" i="9"/>
  <c r="R485" i="9"/>
  <c r="AG485" i="9" s="1"/>
  <c r="AZ484" i="9"/>
  <c r="BA484" i="9" s="1"/>
  <c r="X484" i="9"/>
  <c r="W484" i="9"/>
  <c r="V484" i="9"/>
  <c r="R484" i="9"/>
  <c r="AG484" i="9" s="1"/>
  <c r="AZ483" i="9"/>
  <c r="BA483" i="9" s="1"/>
  <c r="BD483" i="9" s="1"/>
  <c r="X483" i="9"/>
  <c r="W483" i="9"/>
  <c r="V483" i="9"/>
  <c r="R483" i="9"/>
  <c r="AG483" i="9" s="1"/>
  <c r="AZ482" i="9"/>
  <c r="BA482" i="9" s="1"/>
  <c r="X482" i="9"/>
  <c r="W482" i="9"/>
  <c r="V482" i="9"/>
  <c r="R482" i="9"/>
  <c r="AG482" i="9" s="1"/>
  <c r="AZ481" i="9"/>
  <c r="BA481" i="9" s="1"/>
  <c r="BB481" i="9" s="1"/>
  <c r="BC481" i="9" s="1"/>
  <c r="X481" i="9"/>
  <c r="W481" i="9"/>
  <c r="V481" i="9"/>
  <c r="R481" i="9"/>
  <c r="AG481" i="9" s="1"/>
  <c r="AZ480" i="9"/>
  <c r="BA480" i="9" s="1"/>
  <c r="BB480" i="9" s="1"/>
  <c r="AP480" i="9" s="1"/>
  <c r="X480" i="9"/>
  <c r="W480" i="9"/>
  <c r="V480" i="9"/>
  <c r="R480" i="9"/>
  <c r="AG480" i="9" s="1"/>
  <c r="AZ479" i="9"/>
  <c r="BA479" i="9" s="1"/>
  <c r="X479" i="9"/>
  <c r="W479" i="9"/>
  <c r="V479" i="9"/>
  <c r="R479" i="9"/>
  <c r="AG479" i="9" s="1"/>
  <c r="AZ478" i="9"/>
  <c r="BA478" i="9" s="1"/>
  <c r="X478" i="9"/>
  <c r="W478" i="9"/>
  <c r="V478" i="9"/>
  <c r="R478" i="9"/>
  <c r="AG478" i="9" s="1"/>
  <c r="AZ477" i="9"/>
  <c r="BA477" i="9" s="1"/>
  <c r="X477" i="9"/>
  <c r="W477" i="9"/>
  <c r="V477" i="9"/>
  <c r="R477" i="9"/>
  <c r="AG477" i="9" s="1"/>
  <c r="AZ476" i="9"/>
  <c r="BA476" i="9" s="1"/>
  <c r="X476" i="9"/>
  <c r="W476" i="9"/>
  <c r="V476" i="9"/>
  <c r="R476" i="9"/>
  <c r="AG476" i="9" s="1"/>
  <c r="AZ475" i="9"/>
  <c r="BA475" i="9" s="1"/>
  <c r="X475" i="9"/>
  <c r="W475" i="9"/>
  <c r="V475" i="9"/>
  <c r="R475" i="9"/>
  <c r="AG475" i="9" s="1"/>
  <c r="AZ474" i="9"/>
  <c r="BA474" i="9" s="1"/>
  <c r="BB474" i="9" s="1"/>
  <c r="BC474" i="9" s="1"/>
  <c r="X474" i="9"/>
  <c r="W474" i="9"/>
  <c r="V474" i="9"/>
  <c r="R474" i="9"/>
  <c r="AG474" i="9" s="1"/>
  <c r="AZ473" i="9"/>
  <c r="BA473" i="9" s="1"/>
  <c r="BB473" i="9" s="1"/>
  <c r="AP473" i="9" s="1"/>
  <c r="X473" i="9"/>
  <c r="W473" i="9"/>
  <c r="V473" i="9"/>
  <c r="R473" i="9"/>
  <c r="AG473" i="9" s="1"/>
  <c r="AZ472" i="9"/>
  <c r="BA472" i="9" s="1"/>
  <c r="BB472" i="9" s="1"/>
  <c r="X472" i="9"/>
  <c r="W472" i="9"/>
  <c r="V472" i="9"/>
  <c r="R472" i="9"/>
  <c r="AG472" i="9" s="1"/>
  <c r="AZ471" i="9"/>
  <c r="BA471" i="9" s="1"/>
  <c r="X471" i="9"/>
  <c r="W471" i="9"/>
  <c r="V471" i="9"/>
  <c r="R471" i="9"/>
  <c r="AG471" i="9" s="1"/>
  <c r="AZ470" i="9"/>
  <c r="BA470" i="9" s="1"/>
  <c r="X470" i="9"/>
  <c r="W470" i="9"/>
  <c r="V470" i="9"/>
  <c r="R470" i="9"/>
  <c r="AG470" i="9" s="1"/>
  <c r="AZ469" i="9"/>
  <c r="BA469" i="9" s="1"/>
  <c r="X469" i="9"/>
  <c r="W469" i="9"/>
  <c r="V469" i="9"/>
  <c r="R469" i="9"/>
  <c r="AG469" i="9" s="1"/>
  <c r="AZ468" i="9"/>
  <c r="BA468" i="9" s="1"/>
  <c r="X468" i="9"/>
  <c r="W468" i="9"/>
  <c r="V468" i="9"/>
  <c r="R468" i="9"/>
  <c r="AG468" i="9" s="1"/>
  <c r="AZ467" i="9"/>
  <c r="BA467" i="9" s="1"/>
  <c r="X467" i="9"/>
  <c r="W467" i="9"/>
  <c r="V467" i="9"/>
  <c r="R467" i="9"/>
  <c r="AG467" i="9" s="1"/>
  <c r="AZ466" i="9"/>
  <c r="BA466" i="9" s="1"/>
  <c r="BD466" i="9" s="1"/>
  <c r="X466" i="9"/>
  <c r="W466" i="9"/>
  <c r="V466" i="9"/>
  <c r="R466" i="9"/>
  <c r="AG466" i="9" s="1"/>
  <c r="AZ465" i="9"/>
  <c r="BA465" i="9" s="1"/>
  <c r="X465" i="9"/>
  <c r="W465" i="9"/>
  <c r="V465" i="9"/>
  <c r="R465" i="9"/>
  <c r="AG465" i="9" s="1"/>
  <c r="AZ464" i="9"/>
  <c r="BA464" i="9" s="1"/>
  <c r="X464" i="9"/>
  <c r="W464" i="9"/>
  <c r="V464" i="9"/>
  <c r="R464" i="9"/>
  <c r="AG464" i="9" s="1"/>
  <c r="AZ463" i="9"/>
  <c r="BA463" i="9" s="1"/>
  <c r="X463" i="9"/>
  <c r="W463" i="9"/>
  <c r="V463" i="9"/>
  <c r="R463" i="9"/>
  <c r="AG463" i="9" s="1"/>
  <c r="AZ914" i="9"/>
  <c r="BA914" i="9" s="1"/>
  <c r="X914" i="9"/>
  <c r="W914" i="9"/>
  <c r="V914" i="9"/>
  <c r="R914" i="9"/>
  <c r="AG914" i="9" s="1"/>
  <c r="AZ913" i="9"/>
  <c r="BA913" i="9" s="1"/>
  <c r="X913" i="9"/>
  <c r="W913" i="9"/>
  <c r="V913" i="9"/>
  <c r="R913" i="9"/>
  <c r="AG913" i="9" s="1"/>
  <c r="AZ912" i="9"/>
  <c r="BA912" i="9" s="1"/>
  <c r="X912" i="9"/>
  <c r="W912" i="9"/>
  <c r="V912" i="9"/>
  <c r="R912" i="9"/>
  <c r="AG912" i="9" s="1"/>
  <c r="AZ911" i="9"/>
  <c r="BA911" i="9" s="1"/>
  <c r="X911" i="9"/>
  <c r="W911" i="9"/>
  <c r="V911" i="9"/>
  <c r="R911" i="9"/>
  <c r="AG911" i="9" s="1"/>
  <c r="AZ910" i="9"/>
  <c r="BA910" i="9" s="1"/>
  <c r="BB910" i="9" s="1"/>
  <c r="BC910" i="9" s="1"/>
  <c r="X910" i="9"/>
  <c r="W910" i="9"/>
  <c r="V910" i="9"/>
  <c r="R910" i="9"/>
  <c r="AG910" i="9" s="1"/>
  <c r="AZ909" i="9"/>
  <c r="BA909" i="9" s="1"/>
  <c r="BB909" i="9" s="1"/>
  <c r="X909" i="9"/>
  <c r="W909" i="9"/>
  <c r="V909" i="9"/>
  <c r="R909" i="9"/>
  <c r="AG909" i="9" s="1"/>
  <c r="AZ908" i="9"/>
  <c r="BA908" i="9" s="1"/>
  <c r="BB908" i="9" s="1"/>
  <c r="X908" i="9"/>
  <c r="W908" i="9"/>
  <c r="V908" i="9"/>
  <c r="R908" i="9"/>
  <c r="AG908" i="9" s="1"/>
  <c r="AZ907" i="9"/>
  <c r="BA907" i="9" s="1"/>
  <c r="BB907" i="9" s="1"/>
  <c r="BC907" i="9" s="1"/>
  <c r="X907" i="9"/>
  <c r="W907" i="9"/>
  <c r="V907" i="9"/>
  <c r="R907" i="9"/>
  <c r="AG907" i="9" s="1"/>
  <c r="AZ906" i="9"/>
  <c r="BA906" i="9" s="1"/>
  <c r="X906" i="9"/>
  <c r="W906" i="9"/>
  <c r="V906" i="9"/>
  <c r="R906" i="9"/>
  <c r="AG906" i="9" s="1"/>
  <c r="AZ905" i="9"/>
  <c r="BA905" i="9" s="1"/>
  <c r="X905" i="9"/>
  <c r="W905" i="9"/>
  <c r="V905" i="9"/>
  <c r="R905" i="9"/>
  <c r="AG905" i="9" s="1"/>
  <c r="AZ904" i="9"/>
  <c r="BA904" i="9" s="1"/>
  <c r="X904" i="9"/>
  <c r="W904" i="9"/>
  <c r="V904" i="9"/>
  <c r="R904" i="9"/>
  <c r="AG904" i="9" s="1"/>
  <c r="AZ903" i="9"/>
  <c r="BA903" i="9" s="1"/>
  <c r="BB903" i="9" s="1"/>
  <c r="X903" i="9"/>
  <c r="W903" i="9"/>
  <c r="V903" i="9"/>
  <c r="R903" i="9"/>
  <c r="AG903" i="9" s="1"/>
  <c r="AZ902" i="9"/>
  <c r="BA902" i="9" s="1"/>
  <c r="X902" i="9"/>
  <c r="W902" i="9"/>
  <c r="V902" i="9"/>
  <c r="R902" i="9"/>
  <c r="AG902" i="9" s="1"/>
  <c r="AZ901" i="9"/>
  <c r="BA901" i="9" s="1"/>
  <c r="X901" i="9"/>
  <c r="W901" i="9"/>
  <c r="V901" i="9"/>
  <c r="R901" i="9"/>
  <c r="AG901" i="9" s="1"/>
  <c r="AZ900" i="9"/>
  <c r="BA900" i="9" s="1"/>
  <c r="X900" i="9"/>
  <c r="W900" i="9"/>
  <c r="V900" i="9"/>
  <c r="R900" i="9"/>
  <c r="AG900" i="9" s="1"/>
  <c r="AZ899" i="9"/>
  <c r="BA899" i="9" s="1"/>
  <c r="X899" i="9"/>
  <c r="W899" i="9"/>
  <c r="V899" i="9"/>
  <c r="R899" i="9"/>
  <c r="AG899" i="9" s="1"/>
  <c r="AZ898" i="9"/>
  <c r="BA898" i="9" s="1"/>
  <c r="X898" i="9"/>
  <c r="W898" i="9"/>
  <c r="V898" i="9"/>
  <c r="R898" i="9"/>
  <c r="AG898" i="9" s="1"/>
  <c r="AZ897" i="9"/>
  <c r="BA897" i="9" s="1"/>
  <c r="X897" i="9"/>
  <c r="W897" i="9"/>
  <c r="V897" i="9"/>
  <c r="R897" i="9"/>
  <c r="AG897" i="9" s="1"/>
  <c r="AZ896" i="9"/>
  <c r="BA896" i="9" s="1"/>
  <c r="X896" i="9"/>
  <c r="W896" i="9"/>
  <c r="V896" i="9"/>
  <c r="R896" i="9"/>
  <c r="AG896" i="9" s="1"/>
  <c r="AZ895" i="9"/>
  <c r="BA895" i="9" s="1"/>
  <c r="X895" i="9"/>
  <c r="W895" i="9"/>
  <c r="V895" i="9"/>
  <c r="R895" i="9"/>
  <c r="AG895" i="9" s="1"/>
  <c r="AZ894" i="9"/>
  <c r="BA894" i="9" s="1"/>
  <c r="X894" i="9"/>
  <c r="W894" i="9"/>
  <c r="V894" i="9"/>
  <c r="R894" i="9"/>
  <c r="AG894" i="9" s="1"/>
  <c r="AZ893" i="9"/>
  <c r="BA893" i="9" s="1"/>
  <c r="X893" i="9"/>
  <c r="W893" i="9"/>
  <c r="V893" i="9"/>
  <c r="R893" i="9"/>
  <c r="AG893" i="9" s="1"/>
  <c r="AZ892" i="9"/>
  <c r="BA892" i="9" s="1"/>
  <c r="BD892" i="9" s="1"/>
  <c r="X892" i="9"/>
  <c r="W892" i="9"/>
  <c r="V892" i="9"/>
  <c r="R892" i="9"/>
  <c r="AG892" i="9" s="1"/>
  <c r="AZ891" i="9"/>
  <c r="BA891" i="9" s="1"/>
  <c r="X891" i="9"/>
  <c r="W891" i="9"/>
  <c r="V891" i="9"/>
  <c r="R891" i="9"/>
  <c r="AG891" i="9" s="1"/>
  <c r="AZ890" i="9"/>
  <c r="BA890" i="9" s="1"/>
  <c r="X890" i="9"/>
  <c r="W890" i="9"/>
  <c r="V890" i="9"/>
  <c r="R890" i="9"/>
  <c r="AG890" i="9" s="1"/>
  <c r="AZ889" i="9"/>
  <c r="BA889" i="9" s="1"/>
  <c r="BB889" i="9" s="1"/>
  <c r="X889" i="9"/>
  <c r="W889" i="9"/>
  <c r="V889" i="9"/>
  <c r="R889" i="9"/>
  <c r="AG889" i="9" s="1"/>
  <c r="AZ888" i="9"/>
  <c r="BA888" i="9" s="1"/>
  <c r="X888" i="9"/>
  <c r="W888" i="9"/>
  <c r="V888" i="9"/>
  <c r="R888" i="9"/>
  <c r="AG888" i="9" s="1"/>
  <c r="AZ887" i="9"/>
  <c r="BA887" i="9" s="1"/>
  <c r="X887" i="9"/>
  <c r="W887" i="9"/>
  <c r="V887" i="9"/>
  <c r="R887" i="9"/>
  <c r="AG887" i="9" s="1"/>
  <c r="AZ886" i="9"/>
  <c r="BA886" i="9" s="1"/>
  <c r="X886" i="9"/>
  <c r="W886" i="9"/>
  <c r="V886" i="9"/>
  <c r="R886" i="9"/>
  <c r="AG886" i="9" s="1"/>
  <c r="AZ885" i="9"/>
  <c r="BA885" i="9" s="1"/>
  <c r="X885" i="9"/>
  <c r="W885" i="9"/>
  <c r="V885" i="9"/>
  <c r="R885" i="9"/>
  <c r="AG885" i="9" s="1"/>
  <c r="AZ884" i="9"/>
  <c r="BA884" i="9" s="1"/>
  <c r="X884" i="9"/>
  <c r="W884" i="9"/>
  <c r="V884" i="9"/>
  <c r="R884" i="9"/>
  <c r="AG884" i="9" s="1"/>
  <c r="AZ883" i="9"/>
  <c r="BA883" i="9" s="1"/>
  <c r="BD883" i="9" s="1"/>
  <c r="X883" i="9"/>
  <c r="W883" i="9"/>
  <c r="V883" i="9"/>
  <c r="R883" i="9"/>
  <c r="AG883" i="9" s="1"/>
  <c r="AZ882" i="9"/>
  <c r="BA882" i="9" s="1"/>
  <c r="X882" i="9"/>
  <c r="W882" i="9"/>
  <c r="V882" i="9"/>
  <c r="R882" i="9"/>
  <c r="AG882" i="9" s="1"/>
  <c r="AZ881" i="9"/>
  <c r="BA881" i="9" s="1"/>
  <c r="BD881" i="9" s="1"/>
  <c r="BE881" i="9" s="1"/>
  <c r="X881" i="9"/>
  <c r="W881" i="9"/>
  <c r="V881" i="9"/>
  <c r="R881" i="9"/>
  <c r="AG881" i="9" s="1"/>
  <c r="AZ880" i="9"/>
  <c r="BA880" i="9" s="1"/>
  <c r="X880" i="9"/>
  <c r="W880" i="9"/>
  <c r="V880" i="9"/>
  <c r="R880" i="9"/>
  <c r="AG880" i="9" s="1"/>
  <c r="AZ879" i="9"/>
  <c r="BA879" i="9" s="1"/>
  <c r="X879" i="9"/>
  <c r="W879" i="9"/>
  <c r="V879" i="9"/>
  <c r="R879" i="9"/>
  <c r="AG879" i="9" s="1"/>
  <c r="AZ878" i="9"/>
  <c r="BA878" i="9" s="1"/>
  <c r="X878" i="9"/>
  <c r="W878" i="9"/>
  <c r="V878" i="9"/>
  <c r="R878" i="9"/>
  <c r="AG878" i="9" s="1"/>
  <c r="AZ877" i="9"/>
  <c r="BA877" i="9" s="1"/>
  <c r="X877" i="9"/>
  <c r="W877" i="9"/>
  <c r="V877" i="9"/>
  <c r="R877" i="9"/>
  <c r="AG877" i="9" s="1"/>
  <c r="AZ876" i="9"/>
  <c r="BA876" i="9" s="1"/>
  <c r="BD876" i="9" s="1"/>
  <c r="BE876" i="9" s="1"/>
  <c r="X876" i="9"/>
  <c r="W876" i="9"/>
  <c r="V876" i="9"/>
  <c r="R876" i="9"/>
  <c r="AG876" i="9" s="1"/>
  <c r="AZ875" i="9"/>
  <c r="BA875" i="9" s="1"/>
  <c r="X875" i="9"/>
  <c r="W875" i="9"/>
  <c r="V875" i="9"/>
  <c r="R875" i="9"/>
  <c r="AG875" i="9" s="1"/>
  <c r="AZ874" i="9"/>
  <c r="BA874" i="9" s="1"/>
  <c r="X874" i="9"/>
  <c r="W874" i="9"/>
  <c r="V874" i="9"/>
  <c r="R874" i="9"/>
  <c r="AG874" i="9" s="1"/>
  <c r="AZ873" i="9"/>
  <c r="BA873" i="9" s="1"/>
  <c r="BB873" i="9" s="1"/>
  <c r="X873" i="9"/>
  <c r="W873" i="9"/>
  <c r="V873" i="9"/>
  <c r="R873" i="9"/>
  <c r="AG873" i="9" s="1"/>
  <c r="AZ872" i="9"/>
  <c r="BA872" i="9" s="1"/>
  <c r="X872" i="9"/>
  <c r="W872" i="9"/>
  <c r="V872" i="9"/>
  <c r="R872" i="9"/>
  <c r="AG872" i="9" s="1"/>
  <c r="AZ871" i="9"/>
  <c r="BA871" i="9" s="1"/>
  <c r="X871" i="9"/>
  <c r="W871" i="9"/>
  <c r="V871" i="9"/>
  <c r="R871" i="9"/>
  <c r="AG871" i="9" s="1"/>
  <c r="AZ870" i="9"/>
  <c r="BA870" i="9" s="1"/>
  <c r="BB870" i="9" s="1"/>
  <c r="BC870" i="9" s="1"/>
  <c r="X870" i="9"/>
  <c r="W870" i="9"/>
  <c r="V870" i="9"/>
  <c r="R870" i="9"/>
  <c r="AG870" i="9" s="1"/>
  <c r="AZ869" i="9"/>
  <c r="BA869" i="9" s="1"/>
  <c r="BB869" i="9" s="1"/>
  <c r="AP869" i="9" s="1"/>
  <c r="X869" i="9"/>
  <c r="W869" i="9"/>
  <c r="V869" i="9"/>
  <c r="R869" i="9"/>
  <c r="AG869" i="9" s="1"/>
  <c r="AZ868" i="9"/>
  <c r="BA868" i="9" s="1"/>
  <c r="BD868" i="9" s="1"/>
  <c r="X868" i="9"/>
  <c r="W868" i="9"/>
  <c r="V868" i="9"/>
  <c r="R868" i="9"/>
  <c r="AG868" i="9" s="1"/>
  <c r="AZ867" i="9"/>
  <c r="BA867" i="9" s="1"/>
  <c r="X867" i="9"/>
  <c r="W867" i="9"/>
  <c r="V867" i="9"/>
  <c r="R867" i="9"/>
  <c r="AG867" i="9" s="1"/>
  <c r="AZ866" i="9"/>
  <c r="BA866" i="9" s="1"/>
  <c r="X866" i="9"/>
  <c r="W866" i="9"/>
  <c r="V866" i="9"/>
  <c r="R866" i="9"/>
  <c r="AG866" i="9" s="1"/>
  <c r="AZ865" i="9"/>
  <c r="BA865" i="9" s="1"/>
  <c r="BB865" i="9" s="1"/>
  <c r="X865" i="9"/>
  <c r="W865" i="9"/>
  <c r="V865" i="9"/>
  <c r="R865" i="9"/>
  <c r="AG865" i="9" s="1"/>
  <c r="AZ864" i="9"/>
  <c r="BA864" i="9" s="1"/>
  <c r="X864" i="9"/>
  <c r="W864" i="9"/>
  <c r="V864" i="9"/>
  <c r="R864" i="9"/>
  <c r="AG864" i="9" s="1"/>
  <c r="AZ863" i="9"/>
  <c r="BA863" i="9" s="1"/>
  <c r="BD863" i="9" s="1"/>
  <c r="BG863" i="9" s="1"/>
  <c r="X863" i="9"/>
  <c r="W863" i="9"/>
  <c r="V863" i="9"/>
  <c r="R863" i="9"/>
  <c r="AG863" i="9" s="1"/>
  <c r="AZ862" i="9"/>
  <c r="BA862" i="9" s="1"/>
  <c r="X862" i="9"/>
  <c r="W862" i="9"/>
  <c r="V862" i="9"/>
  <c r="R862" i="9"/>
  <c r="AG862" i="9" s="1"/>
  <c r="AZ861" i="9"/>
  <c r="BA861" i="9" s="1"/>
  <c r="X861" i="9"/>
  <c r="W861" i="9"/>
  <c r="V861" i="9"/>
  <c r="R861" i="9"/>
  <c r="AG861" i="9" s="1"/>
  <c r="AZ860" i="9"/>
  <c r="BA860" i="9" s="1"/>
  <c r="X860" i="9"/>
  <c r="W860" i="9"/>
  <c r="V860" i="9"/>
  <c r="R860" i="9"/>
  <c r="AG860" i="9" s="1"/>
  <c r="AZ859" i="9"/>
  <c r="BA859" i="9" s="1"/>
  <c r="X859" i="9"/>
  <c r="W859" i="9"/>
  <c r="V859" i="9"/>
  <c r="R859" i="9"/>
  <c r="AG859" i="9" s="1"/>
  <c r="AZ858" i="9"/>
  <c r="BA858" i="9" s="1"/>
  <c r="BB858" i="9" s="1"/>
  <c r="X858" i="9"/>
  <c r="W858" i="9"/>
  <c r="V858" i="9"/>
  <c r="R858" i="9"/>
  <c r="AG858" i="9" s="1"/>
  <c r="AZ857" i="9"/>
  <c r="BA857" i="9" s="1"/>
  <c r="X857" i="9"/>
  <c r="W857" i="9"/>
  <c r="V857" i="9"/>
  <c r="R857" i="9"/>
  <c r="AG857" i="9" s="1"/>
  <c r="AZ856" i="9"/>
  <c r="BA856" i="9" s="1"/>
  <c r="X856" i="9"/>
  <c r="W856" i="9"/>
  <c r="V856" i="9"/>
  <c r="R856" i="9"/>
  <c r="AG856" i="9" s="1"/>
  <c r="AZ855" i="9"/>
  <c r="BA855" i="9" s="1"/>
  <c r="X855" i="9"/>
  <c r="W855" i="9"/>
  <c r="V855" i="9"/>
  <c r="R855" i="9"/>
  <c r="AG855" i="9" s="1"/>
  <c r="AZ854" i="9"/>
  <c r="BA854" i="9" s="1"/>
  <c r="X854" i="9"/>
  <c r="W854" i="9"/>
  <c r="V854" i="9"/>
  <c r="R854" i="9"/>
  <c r="AG854" i="9" s="1"/>
  <c r="AZ853" i="9"/>
  <c r="BA853" i="9" s="1"/>
  <c r="X853" i="9"/>
  <c r="W853" i="9"/>
  <c r="V853" i="9"/>
  <c r="R853" i="9"/>
  <c r="AG853" i="9" s="1"/>
  <c r="AZ852" i="9"/>
  <c r="BA852" i="9" s="1"/>
  <c r="X852" i="9"/>
  <c r="W852" i="9"/>
  <c r="V852" i="9"/>
  <c r="R852" i="9"/>
  <c r="AG852" i="9" s="1"/>
  <c r="AZ851" i="9"/>
  <c r="BA851" i="9" s="1"/>
  <c r="X851" i="9"/>
  <c r="W851" i="9"/>
  <c r="V851" i="9"/>
  <c r="R851" i="9"/>
  <c r="AG851" i="9" s="1"/>
  <c r="AZ850" i="9"/>
  <c r="BA850" i="9" s="1"/>
  <c r="BB850" i="9" s="1"/>
  <c r="X850" i="9"/>
  <c r="W850" i="9"/>
  <c r="V850" i="9"/>
  <c r="R850" i="9"/>
  <c r="AG850" i="9" s="1"/>
  <c r="AZ849" i="9"/>
  <c r="BA849" i="9" s="1"/>
  <c r="X849" i="9"/>
  <c r="W849" i="9"/>
  <c r="V849" i="9"/>
  <c r="R849" i="9"/>
  <c r="AG849" i="9" s="1"/>
  <c r="AZ848" i="9"/>
  <c r="BA848" i="9" s="1"/>
  <c r="X848" i="9"/>
  <c r="W848" i="9"/>
  <c r="V848" i="9"/>
  <c r="R848" i="9"/>
  <c r="AG848" i="9" s="1"/>
  <c r="AZ847" i="9"/>
  <c r="BA847" i="9" s="1"/>
  <c r="X847" i="9"/>
  <c r="W847" i="9"/>
  <c r="V847" i="9"/>
  <c r="R847" i="9"/>
  <c r="AG847" i="9" s="1"/>
  <c r="AZ846" i="9"/>
  <c r="BA846" i="9" s="1"/>
  <c r="X846" i="9"/>
  <c r="W846" i="9"/>
  <c r="V846" i="9"/>
  <c r="R846" i="9"/>
  <c r="AG846" i="9" s="1"/>
  <c r="AZ845" i="9"/>
  <c r="BA845" i="9" s="1"/>
  <c r="X845" i="9"/>
  <c r="W845" i="9"/>
  <c r="V845" i="9"/>
  <c r="R845" i="9"/>
  <c r="AG845" i="9" s="1"/>
  <c r="AZ844" i="9"/>
  <c r="BA844" i="9" s="1"/>
  <c r="X844" i="9"/>
  <c r="W844" i="9"/>
  <c r="V844" i="9"/>
  <c r="R844" i="9"/>
  <c r="AG844" i="9" s="1"/>
  <c r="AZ843" i="9"/>
  <c r="BA843" i="9" s="1"/>
  <c r="BB843" i="9" s="1"/>
  <c r="AP843" i="9" s="1"/>
  <c r="X843" i="9"/>
  <c r="W843" i="9"/>
  <c r="V843" i="9"/>
  <c r="R843" i="9"/>
  <c r="AG843" i="9" s="1"/>
  <c r="AZ842" i="9"/>
  <c r="BA842" i="9" s="1"/>
  <c r="BB842" i="9" s="1"/>
  <c r="X842" i="9"/>
  <c r="W842" i="9"/>
  <c r="V842" i="9"/>
  <c r="R842" i="9"/>
  <c r="AG842" i="9" s="1"/>
  <c r="AZ841" i="9"/>
  <c r="BA841" i="9" s="1"/>
  <c r="X841" i="9"/>
  <c r="W841" i="9"/>
  <c r="V841" i="9"/>
  <c r="R841" i="9"/>
  <c r="AG841" i="9" s="1"/>
  <c r="AZ840" i="9"/>
  <c r="BA840" i="9" s="1"/>
  <c r="BB840" i="9" s="1"/>
  <c r="BC840" i="9" s="1"/>
  <c r="X840" i="9"/>
  <c r="W840" i="9"/>
  <c r="V840" i="9"/>
  <c r="R840" i="9"/>
  <c r="AG840" i="9" s="1"/>
  <c r="AZ839" i="9"/>
  <c r="BA839" i="9" s="1"/>
  <c r="X839" i="9"/>
  <c r="W839" i="9"/>
  <c r="V839" i="9"/>
  <c r="R839" i="9"/>
  <c r="AG839" i="9" s="1"/>
  <c r="AZ838" i="9"/>
  <c r="BA838" i="9" s="1"/>
  <c r="X838" i="9"/>
  <c r="W838" i="9"/>
  <c r="V838" i="9"/>
  <c r="R838" i="9"/>
  <c r="AG838" i="9" s="1"/>
  <c r="AZ837" i="9"/>
  <c r="BA837" i="9" s="1"/>
  <c r="X837" i="9"/>
  <c r="W837" i="9"/>
  <c r="V837" i="9"/>
  <c r="R837" i="9"/>
  <c r="AG837" i="9" s="1"/>
  <c r="AZ836" i="9"/>
  <c r="BA836" i="9" s="1"/>
  <c r="X836" i="9"/>
  <c r="W836" i="9"/>
  <c r="V836" i="9"/>
  <c r="R836" i="9"/>
  <c r="AG836" i="9" s="1"/>
  <c r="AZ835" i="9"/>
  <c r="BA835" i="9" s="1"/>
  <c r="BB835" i="9" s="1"/>
  <c r="AP835" i="9" s="1"/>
  <c r="X835" i="9"/>
  <c r="W835" i="9"/>
  <c r="V835" i="9"/>
  <c r="R835" i="9"/>
  <c r="AG835" i="9" s="1"/>
  <c r="AZ834" i="9"/>
  <c r="BA834" i="9" s="1"/>
  <c r="X834" i="9"/>
  <c r="W834" i="9"/>
  <c r="V834" i="9"/>
  <c r="R834" i="9"/>
  <c r="AG834" i="9" s="1"/>
  <c r="AZ833" i="9"/>
  <c r="BA833" i="9" s="1"/>
  <c r="BD833" i="9" s="1"/>
  <c r="BG833" i="9" s="1"/>
  <c r="X833" i="9"/>
  <c r="W833" i="9"/>
  <c r="V833" i="9"/>
  <c r="R833" i="9"/>
  <c r="AG833" i="9" s="1"/>
  <c r="AZ832" i="9"/>
  <c r="BA832" i="9" s="1"/>
  <c r="X832" i="9"/>
  <c r="W832" i="9"/>
  <c r="V832" i="9"/>
  <c r="R832" i="9"/>
  <c r="AG832" i="9" s="1"/>
  <c r="AZ831" i="9"/>
  <c r="BA831" i="9" s="1"/>
  <c r="X831" i="9"/>
  <c r="W831" i="9"/>
  <c r="V831" i="9"/>
  <c r="R831" i="9"/>
  <c r="AG831" i="9" s="1"/>
  <c r="AZ830" i="9"/>
  <c r="BA830" i="9" s="1"/>
  <c r="X830" i="9"/>
  <c r="W830" i="9"/>
  <c r="V830" i="9"/>
  <c r="R830" i="9"/>
  <c r="AG830" i="9" s="1"/>
  <c r="AZ829" i="9"/>
  <c r="BA829" i="9" s="1"/>
  <c r="X829" i="9"/>
  <c r="W829" i="9"/>
  <c r="V829" i="9"/>
  <c r="R829" i="9"/>
  <c r="AG829" i="9" s="1"/>
  <c r="AZ828" i="9"/>
  <c r="BA828" i="9" s="1"/>
  <c r="X828" i="9"/>
  <c r="W828" i="9"/>
  <c r="V828" i="9"/>
  <c r="R828" i="9"/>
  <c r="AG828" i="9" s="1"/>
  <c r="AZ827" i="9"/>
  <c r="BA827" i="9" s="1"/>
  <c r="X827" i="9"/>
  <c r="W827" i="9"/>
  <c r="V827" i="9"/>
  <c r="R827" i="9"/>
  <c r="AG827" i="9" s="1"/>
  <c r="AZ826" i="9"/>
  <c r="BA826" i="9" s="1"/>
  <c r="X826" i="9"/>
  <c r="W826" i="9"/>
  <c r="V826" i="9"/>
  <c r="R826" i="9"/>
  <c r="AG826" i="9" s="1"/>
  <c r="AZ825" i="9"/>
  <c r="BA825" i="9" s="1"/>
  <c r="X825" i="9"/>
  <c r="W825" i="9"/>
  <c r="V825" i="9"/>
  <c r="R825" i="9"/>
  <c r="AG825" i="9" s="1"/>
  <c r="AZ824" i="9"/>
  <c r="BA824" i="9" s="1"/>
  <c r="X824" i="9"/>
  <c r="W824" i="9"/>
  <c r="V824" i="9"/>
  <c r="R824" i="9"/>
  <c r="AG824" i="9" s="1"/>
  <c r="AZ823" i="9"/>
  <c r="BA823" i="9" s="1"/>
  <c r="BB823" i="9" s="1"/>
  <c r="X823" i="9"/>
  <c r="W823" i="9"/>
  <c r="V823" i="9"/>
  <c r="R823" i="9"/>
  <c r="AG823" i="9" s="1"/>
  <c r="AZ822" i="9"/>
  <c r="BA822" i="9" s="1"/>
  <c r="X822" i="9"/>
  <c r="W822" i="9"/>
  <c r="V822" i="9"/>
  <c r="R822" i="9"/>
  <c r="AG822" i="9" s="1"/>
  <c r="AZ821" i="9"/>
  <c r="BA821" i="9" s="1"/>
  <c r="X821" i="9"/>
  <c r="W821" i="9"/>
  <c r="V821" i="9"/>
  <c r="R821" i="9"/>
  <c r="AG821" i="9" s="1"/>
  <c r="AZ820" i="9"/>
  <c r="BA820" i="9" s="1"/>
  <c r="X820" i="9"/>
  <c r="W820" i="9"/>
  <c r="V820" i="9"/>
  <c r="R820" i="9"/>
  <c r="AG820" i="9" s="1"/>
  <c r="AZ819" i="9"/>
  <c r="BA819" i="9" s="1"/>
  <c r="BB819" i="9" s="1"/>
  <c r="X819" i="9"/>
  <c r="W819" i="9"/>
  <c r="V819" i="9"/>
  <c r="R819" i="9"/>
  <c r="AG819" i="9" s="1"/>
  <c r="AZ818" i="9"/>
  <c r="BA818" i="9" s="1"/>
  <c r="X818" i="9"/>
  <c r="W818" i="9"/>
  <c r="V818" i="9"/>
  <c r="R818" i="9"/>
  <c r="AG818" i="9" s="1"/>
  <c r="AZ817" i="9"/>
  <c r="BA817" i="9" s="1"/>
  <c r="X817" i="9"/>
  <c r="W817" i="9"/>
  <c r="V817" i="9"/>
  <c r="R817" i="9"/>
  <c r="AG817" i="9" s="1"/>
  <c r="AZ816" i="9"/>
  <c r="BA816" i="9" s="1"/>
  <c r="BD816" i="9" s="1"/>
  <c r="X816" i="9"/>
  <c r="W816" i="9"/>
  <c r="V816" i="9"/>
  <c r="R816" i="9"/>
  <c r="AG816" i="9" s="1"/>
  <c r="AZ815" i="9"/>
  <c r="BA815" i="9" s="1"/>
  <c r="X815" i="9"/>
  <c r="W815" i="9"/>
  <c r="V815" i="9"/>
  <c r="R815" i="9"/>
  <c r="AG815" i="9" s="1"/>
  <c r="AZ814" i="9"/>
  <c r="BA814" i="9" s="1"/>
  <c r="X814" i="9"/>
  <c r="W814" i="9"/>
  <c r="V814" i="9"/>
  <c r="R814" i="9"/>
  <c r="AG814" i="9" s="1"/>
  <c r="AZ813" i="9"/>
  <c r="BA813" i="9" s="1"/>
  <c r="X813" i="9"/>
  <c r="W813" i="9"/>
  <c r="V813" i="9"/>
  <c r="R813" i="9"/>
  <c r="AG813" i="9" s="1"/>
  <c r="AZ812" i="9"/>
  <c r="BA812" i="9" s="1"/>
  <c r="BD812" i="9" s="1"/>
  <c r="BG812" i="9" s="1"/>
  <c r="X812" i="9"/>
  <c r="W812" i="9"/>
  <c r="V812" i="9"/>
  <c r="R812" i="9"/>
  <c r="AG812" i="9" s="1"/>
  <c r="AZ811" i="9"/>
  <c r="BA811" i="9" s="1"/>
  <c r="BB811" i="9" s="1"/>
  <c r="BC811" i="9" s="1"/>
  <c r="X811" i="9"/>
  <c r="W811" i="9"/>
  <c r="V811" i="9"/>
  <c r="R811" i="9"/>
  <c r="AG811" i="9" s="1"/>
  <c r="AZ810" i="9"/>
  <c r="BA810" i="9" s="1"/>
  <c r="BB810" i="9" s="1"/>
  <c r="X810" i="9"/>
  <c r="W810" i="9"/>
  <c r="V810" i="9"/>
  <c r="R810" i="9"/>
  <c r="AG810" i="9" s="1"/>
  <c r="AZ809" i="9"/>
  <c r="BA809" i="9" s="1"/>
  <c r="X809" i="9"/>
  <c r="W809" i="9"/>
  <c r="V809" i="9"/>
  <c r="R809" i="9"/>
  <c r="AG809" i="9" s="1"/>
  <c r="AZ808" i="9"/>
  <c r="BA808" i="9" s="1"/>
  <c r="X808" i="9"/>
  <c r="W808" i="9"/>
  <c r="V808" i="9"/>
  <c r="R808" i="9"/>
  <c r="AG808" i="9" s="1"/>
  <c r="AZ807" i="9"/>
  <c r="BA807" i="9" s="1"/>
  <c r="X807" i="9"/>
  <c r="W807" i="9"/>
  <c r="V807" i="9"/>
  <c r="R807" i="9"/>
  <c r="AG807" i="9" s="1"/>
  <c r="AZ806" i="9"/>
  <c r="BA806" i="9" s="1"/>
  <c r="X806" i="9"/>
  <c r="W806" i="9"/>
  <c r="V806" i="9"/>
  <c r="R806" i="9"/>
  <c r="AG806" i="9" s="1"/>
  <c r="AZ805" i="9"/>
  <c r="BA805" i="9" s="1"/>
  <c r="X805" i="9"/>
  <c r="W805" i="9"/>
  <c r="V805" i="9"/>
  <c r="R805" i="9"/>
  <c r="AG805" i="9" s="1"/>
  <c r="AZ804" i="9"/>
  <c r="BA804" i="9" s="1"/>
  <c r="X804" i="9"/>
  <c r="W804" i="9"/>
  <c r="V804" i="9"/>
  <c r="R804" i="9"/>
  <c r="AG804" i="9" s="1"/>
  <c r="AZ803" i="9"/>
  <c r="BA803" i="9" s="1"/>
  <c r="BD803" i="9" s="1"/>
  <c r="X803" i="9"/>
  <c r="W803" i="9"/>
  <c r="V803" i="9"/>
  <c r="R803" i="9"/>
  <c r="AG803" i="9" s="1"/>
  <c r="AZ802" i="9"/>
  <c r="BA802" i="9" s="1"/>
  <c r="BD802" i="9" s="1"/>
  <c r="BG802" i="9" s="1"/>
  <c r="X802" i="9"/>
  <c r="W802" i="9"/>
  <c r="V802" i="9"/>
  <c r="R802" i="9"/>
  <c r="AG802" i="9" s="1"/>
  <c r="AZ801" i="9"/>
  <c r="BA801" i="9" s="1"/>
  <c r="X801" i="9"/>
  <c r="W801" i="9"/>
  <c r="V801" i="9"/>
  <c r="R801" i="9"/>
  <c r="AG801" i="9" s="1"/>
  <c r="AZ800" i="9"/>
  <c r="BA800" i="9" s="1"/>
  <c r="X800" i="9"/>
  <c r="W800" i="9"/>
  <c r="V800" i="9"/>
  <c r="R800" i="9"/>
  <c r="AG800" i="9" s="1"/>
  <c r="AZ799" i="9"/>
  <c r="BA799" i="9" s="1"/>
  <c r="BD799" i="9" s="1"/>
  <c r="BG799" i="9" s="1"/>
  <c r="X799" i="9"/>
  <c r="W799" i="9"/>
  <c r="V799" i="9"/>
  <c r="R799" i="9"/>
  <c r="AG799" i="9" s="1"/>
  <c r="AZ798" i="9"/>
  <c r="BA798" i="9" s="1"/>
  <c r="X798" i="9"/>
  <c r="W798" i="9"/>
  <c r="V798" i="9"/>
  <c r="R798" i="9"/>
  <c r="AG798" i="9" s="1"/>
  <c r="AZ797" i="9"/>
  <c r="BA797" i="9" s="1"/>
  <c r="X797" i="9"/>
  <c r="W797" i="9"/>
  <c r="V797" i="9"/>
  <c r="R797" i="9"/>
  <c r="AG797" i="9" s="1"/>
  <c r="AZ796" i="9"/>
  <c r="BA796" i="9" s="1"/>
  <c r="X796" i="9"/>
  <c r="W796" i="9"/>
  <c r="V796" i="9"/>
  <c r="R796" i="9"/>
  <c r="AG796" i="9" s="1"/>
  <c r="AZ795" i="9"/>
  <c r="BA795" i="9" s="1"/>
  <c r="X795" i="9"/>
  <c r="W795" i="9"/>
  <c r="V795" i="9"/>
  <c r="R795" i="9"/>
  <c r="AG795" i="9" s="1"/>
  <c r="AZ794" i="9"/>
  <c r="BA794" i="9" s="1"/>
  <c r="X794" i="9"/>
  <c r="W794" i="9"/>
  <c r="V794" i="9"/>
  <c r="R794" i="9"/>
  <c r="AG794" i="9" s="1"/>
  <c r="AZ793" i="9"/>
  <c r="BA793" i="9" s="1"/>
  <c r="X793" i="9"/>
  <c r="W793" i="9"/>
  <c r="V793" i="9"/>
  <c r="R793" i="9"/>
  <c r="AG793" i="9" s="1"/>
  <c r="AZ792" i="9"/>
  <c r="BA792" i="9" s="1"/>
  <c r="BD792" i="9" s="1"/>
  <c r="BG792" i="9" s="1"/>
  <c r="X792" i="9"/>
  <c r="W792" i="9"/>
  <c r="V792" i="9"/>
  <c r="R792" i="9"/>
  <c r="AG792" i="9" s="1"/>
  <c r="AZ791" i="9"/>
  <c r="BA791" i="9" s="1"/>
  <c r="X791" i="9"/>
  <c r="W791" i="9"/>
  <c r="V791" i="9"/>
  <c r="R791" i="9"/>
  <c r="AG791" i="9" s="1"/>
  <c r="AZ790" i="9"/>
  <c r="BA790" i="9" s="1"/>
  <c r="X790" i="9"/>
  <c r="W790" i="9"/>
  <c r="V790" i="9"/>
  <c r="R790" i="9"/>
  <c r="AG790" i="9" s="1"/>
  <c r="AZ789" i="9"/>
  <c r="BA789" i="9" s="1"/>
  <c r="X789" i="9"/>
  <c r="W789" i="9"/>
  <c r="V789" i="9"/>
  <c r="R789" i="9"/>
  <c r="AG789" i="9" s="1"/>
  <c r="AZ788" i="9"/>
  <c r="BA788" i="9" s="1"/>
  <c r="X788" i="9"/>
  <c r="W788" i="9"/>
  <c r="V788" i="9"/>
  <c r="R788" i="9"/>
  <c r="AG788" i="9" s="1"/>
  <c r="AZ787" i="9"/>
  <c r="BA787" i="9" s="1"/>
  <c r="X787" i="9"/>
  <c r="W787" i="9"/>
  <c r="V787" i="9"/>
  <c r="R787" i="9"/>
  <c r="AG787" i="9" s="1"/>
  <c r="AZ786" i="9"/>
  <c r="BA786" i="9" s="1"/>
  <c r="X786" i="9"/>
  <c r="W786" i="9"/>
  <c r="V786" i="9"/>
  <c r="R786" i="9"/>
  <c r="AG786" i="9" s="1"/>
  <c r="AZ785" i="9"/>
  <c r="BA785" i="9" s="1"/>
  <c r="X785" i="9"/>
  <c r="W785" i="9"/>
  <c r="V785" i="9"/>
  <c r="R785" i="9"/>
  <c r="AG785" i="9" s="1"/>
  <c r="AZ784" i="9"/>
  <c r="BA784" i="9" s="1"/>
  <c r="X784" i="9"/>
  <c r="W784" i="9"/>
  <c r="V784" i="9"/>
  <c r="R784" i="9"/>
  <c r="AG784" i="9" s="1"/>
  <c r="AZ783" i="9"/>
  <c r="BA783" i="9" s="1"/>
  <c r="BD783" i="9" s="1"/>
  <c r="X783" i="9"/>
  <c r="W783" i="9"/>
  <c r="V783" i="9"/>
  <c r="R783" i="9"/>
  <c r="AG783" i="9" s="1"/>
  <c r="AZ782" i="9"/>
  <c r="BA782" i="9" s="1"/>
  <c r="X782" i="9"/>
  <c r="W782" i="9"/>
  <c r="V782" i="9"/>
  <c r="R782" i="9"/>
  <c r="AG782" i="9" s="1"/>
  <c r="AZ781" i="9"/>
  <c r="BA781" i="9" s="1"/>
  <c r="X781" i="9"/>
  <c r="W781" i="9"/>
  <c r="V781" i="9"/>
  <c r="R781" i="9"/>
  <c r="AG781" i="9" s="1"/>
  <c r="AZ780" i="9"/>
  <c r="BA780" i="9" s="1"/>
  <c r="X780" i="9"/>
  <c r="W780" i="9"/>
  <c r="V780" i="9"/>
  <c r="R780" i="9"/>
  <c r="AG780" i="9" s="1"/>
  <c r="AZ779" i="9"/>
  <c r="BA779" i="9" s="1"/>
  <c r="BB779" i="9" s="1"/>
  <c r="AP779" i="9" s="1"/>
  <c r="X779" i="9"/>
  <c r="W779" i="9"/>
  <c r="V779" i="9"/>
  <c r="R779" i="9"/>
  <c r="AG779" i="9" s="1"/>
  <c r="AZ778" i="9"/>
  <c r="BA778" i="9" s="1"/>
  <c r="X778" i="9"/>
  <c r="W778" i="9"/>
  <c r="V778" i="9"/>
  <c r="R778" i="9"/>
  <c r="AG778" i="9" s="1"/>
  <c r="AZ777" i="9"/>
  <c r="BA777" i="9" s="1"/>
  <c r="X777" i="9"/>
  <c r="W777" i="9"/>
  <c r="V777" i="9"/>
  <c r="R777" i="9"/>
  <c r="AG777" i="9" s="1"/>
  <c r="AZ776" i="9"/>
  <c r="BA776" i="9" s="1"/>
  <c r="X776" i="9"/>
  <c r="W776" i="9"/>
  <c r="V776" i="9"/>
  <c r="R776" i="9"/>
  <c r="AG776" i="9" s="1"/>
  <c r="AZ775" i="9"/>
  <c r="BA775" i="9" s="1"/>
  <c r="BB775" i="9" s="1"/>
  <c r="BC775" i="9" s="1"/>
  <c r="X775" i="9"/>
  <c r="W775" i="9"/>
  <c r="V775" i="9"/>
  <c r="R775" i="9"/>
  <c r="AG775" i="9" s="1"/>
  <c r="AZ774" i="9"/>
  <c r="BA774" i="9" s="1"/>
  <c r="X774" i="9"/>
  <c r="W774" i="9"/>
  <c r="V774" i="9"/>
  <c r="R774" i="9"/>
  <c r="AG774" i="9" s="1"/>
  <c r="AZ773" i="9"/>
  <c r="BA773" i="9" s="1"/>
  <c r="BB773" i="9" s="1"/>
  <c r="X773" i="9"/>
  <c r="W773" i="9"/>
  <c r="V773" i="9"/>
  <c r="R773" i="9"/>
  <c r="AG773" i="9" s="1"/>
  <c r="AZ772" i="9"/>
  <c r="BA772" i="9" s="1"/>
  <c r="X772" i="9"/>
  <c r="W772" i="9"/>
  <c r="V772" i="9"/>
  <c r="R772" i="9"/>
  <c r="AG772" i="9" s="1"/>
  <c r="AZ771" i="9"/>
  <c r="BA771" i="9" s="1"/>
  <c r="BB771" i="9" s="1"/>
  <c r="AP771" i="9" s="1"/>
  <c r="X771" i="9"/>
  <c r="W771" i="9"/>
  <c r="V771" i="9"/>
  <c r="R771" i="9"/>
  <c r="AG771" i="9" s="1"/>
  <c r="AZ770" i="9"/>
  <c r="BA770" i="9" s="1"/>
  <c r="X770" i="9"/>
  <c r="W770" i="9"/>
  <c r="V770" i="9"/>
  <c r="R770" i="9"/>
  <c r="AG770" i="9" s="1"/>
  <c r="AZ769" i="9"/>
  <c r="BA769" i="9" s="1"/>
  <c r="X769" i="9"/>
  <c r="W769" i="9"/>
  <c r="V769" i="9"/>
  <c r="R769" i="9"/>
  <c r="AG769" i="9" s="1"/>
  <c r="AZ768" i="9"/>
  <c r="BA768" i="9" s="1"/>
  <c r="X768" i="9"/>
  <c r="W768" i="9"/>
  <c r="V768" i="9"/>
  <c r="R768" i="9"/>
  <c r="AG768" i="9" s="1"/>
  <c r="AZ767" i="9"/>
  <c r="BA767" i="9" s="1"/>
  <c r="X767" i="9"/>
  <c r="W767" i="9"/>
  <c r="V767" i="9"/>
  <c r="R767" i="9"/>
  <c r="AG767" i="9" s="1"/>
  <c r="AZ766" i="9"/>
  <c r="BA766" i="9" s="1"/>
  <c r="X766" i="9"/>
  <c r="W766" i="9"/>
  <c r="V766" i="9"/>
  <c r="R766" i="9"/>
  <c r="AG766" i="9" s="1"/>
  <c r="AZ765" i="9"/>
  <c r="BA765" i="9" s="1"/>
  <c r="X765" i="9"/>
  <c r="W765" i="9"/>
  <c r="V765" i="9"/>
  <c r="R765" i="9"/>
  <c r="AG765" i="9" s="1"/>
  <c r="AZ764" i="9"/>
  <c r="BA764" i="9" s="1"/>
  <c r="X764" i="9"/>
  <c r="W764" i="9"/>
  <c r="V764" i="9"/>
  <c r="R764" i="9"/>
  <c r="AG764" i="9" s="1"/>
  <c r="AZ763" i="9"/>
  <c r="BA763" i="9" s="1"/>
  <c r="X763" i="9"/>
  <c r="W763" i="9"/>
  <c r="V763" i="9"/>
  <c r="R763" i="9"/>
  <c r="AG763" i="9" s="1"/>
  <c r="AZ762" i="9"/>
  <c r="BA762" i="9" s="1"/>
  <c r="X762" i="9"/>
  <c r="W762" i="9"/>
  <c r="V762" i="9"/>
  <c r="R762" i="9"/>
  <c r="AG762" i="9" s="1"/>
  <c r="AZ761" i="9"/>
  <c r="BA761" i="9" s="1"/>
  <c r="X761" i="9"/>
  <c r="W761" i="9"/>
  <c r="V761" i="9"/>
  <c r="R761" i="9"/>
  <c r="AG761" i="9" s="1"/>
  <c r="AZ760" i="9"/>
  <c r="BA760" i="9" s="1"/>
  <c r="X760" i="9"/>
  <c r="W760" i="9"/>
  <c r="V760" i="9"/>
  <c r="R760" i="9"/>
  <c r="AG760" i="9" s="1"/>
  <c r="AZ759" i="9"/>
  <c r="BA759" i="9" s="1"/>
  <c r="X759" i="9"/>
  <c r="W759" i="9"/>
  <c r="V759" i="9"/>
  <c r="R759" i="9"/>
  <c r="AG759" i="9" s="1"/>
  <c r="AZ758" i="9"/>
  <c r="BA758" i="9" s="1"/>
  <c r="X758" i="9"/>
  <c r="W758" i="9"/>
  <c r="V758" i="9"/>
  <c r="R758" i="9"/>
  <c r="AG758" i="9" s="1"/>
  <c r="AZ757" i="9"/>
  <c r="BA757" i="9" s="1"/>
  <c r="X757" i="9"/>
  <c r="W757" i="9"/>
  <c r="V757" i="9"/>
  <c r="R757" i="9"/>
  <c r="AG757" i="9" s="1"/>
  <c r="AZ756" i="9"/>
  <c r="BA756" i="9" s="1"/>
  <c r="X756" i="9"/>
  <c r="W756" i="9"/>
  <c r="V756" i="9"/>
  <c r="R756" i="9"/>
  <c r="AG756" i="9" s="1"/>
  <c r="AZ755" i="9"/>
  <c r="BA755" i="9" s="1"/>
  <c r="X755" i="9"/>
  <c r="W755" i="9"/>
  <c r="V755" i="9"/>
  <c r="R755" i="9"/>
  <c r="AG755" i="9" s="1"/>
  <c r="AZ754" i="9"/>
  <c r="BA754" i="9" s="1"/>
  <c r="X754" i="9"/>
  <c r="W754" i="9"/>
  <c r="V754" i="9"/>
  <c r="R754" i="9"/>
  <c r="AG754" i="9" s="1"/>
  <c r="AZ753" i="9"/>
  <c r="BA753" i="9" s="1"/>
  <c r="BB753" i="9" s="1"/>
  <c r="BC753" i="9" s="1"/>
  <c r="X753" i="9"/>
  <c r="W753" i="9"/>
  <c r="V753" i="9"/>
  <c r="R753" i="9"/>
  <c r="AG753" i="9" s="1"/>
  <c r="AZ752" i="9"/>
  <c r="BA752" i="9" s="1"/>
  <c r="X752" i="9"/>
  <c r="W752" i="9"/>
  <c r="V752" i="9"/>
  <c r="R752" i="9"/>
  <c r="AG752" i="9" s="1"/>
  <c r="AZ751" i="9"/>
  <c r="BA751" i="9" s="1"/>
  <c r="X751" i="9"/>
  <c r="W751" i="9"/>
  <c r="V751" i="9"/>
  <c r="R751" i="9"/>
  <c r="AG751" i="9" s="1"/>
  <c r="AZ750" i="9"/>
  <c r="BA750" i="9" s="1"/>
  <c r="X750" i="9"/>
  <c r="W750" i="9"/>
  <c r="V750" i="9"/>
  <c r="R750" i="9"/>
  <c r="AG750" i="9" s="1"/>
  <c r="AZ749" i="9"/>
  <c r="BA749" i="9" s="1"/>
  <c r="X749" i="9"/>
  <c r="W749" i="9"/>
  <c r="V749" i="9"/>
  <c r="R749" i="9"/>
  <c r="AG749" i="9" s="1"/>
  <c r="AZ748" i="9"/>
  <c r="BA748" i="9" s="1"/>
  <c r="X748" i="9"/>
  <c r="W748" i="9"/>
  <c r="V748" i="9"/>
  <c r="R748" i="9"/>
  <c r="AG748" i="9" s="1"/>
  <c r="AZ747" i="9"/>
  <c r="BA747" i="9" s="1"/>
  <c r="X747" i="9"/>
  <c r="W747" i="9"/>
  <c r="V747" i="9"/>
  <c r="R747" i="9"/>
  <c r="AG747" i="9" s="1"/>
  <c r="AZ746" i="9"/>
  <c r="BA746" i="9" s="1"/>
  <c r="X746" i="9"/>
  <c r="W746" i="9"/>
  <c r="V746" i="9"/>
  <c r="R746" i="9"/>
  <c r="AG746" i="9" s="1"/>
  <c r="AZ745" i="9"/>
  <c r="BA745" i="9" s="1"/>
  <c r="X745" i="9"/>
  <c r="W745" i="9"/>
  <c r="V745" i="9"/>
  <c r="R745" i="9"/>
  <c r="AG745" i="9" s="1"/>
  <c r="AZ744" i="9"/>
  <c r="BA744" i="9" s="1"/>
  <c r="X744" i="9"/>
  <c r="W744" i="9"/>
  <c r="V744" i="9"/>
  <c r="R744" i="9"/>
  <c r="AG744" i="9" s="1"/>
  <c r="AZ743" i="9"/>
  <c r="BA743" i="9" s="1"/>
  <c r="X743" i="9"/>
  <c r="W743" i="9"/>
  <c r="V743" i="9"/>
  <c r="R743" i="9"/>
  <c r="AG743" i="9" s="1"/>
  <c r="AZ742" i="9"/>
  <c r="BA742" i="9" s="1"/>
  <c r="X742" i="9"/>
  <c r="W742" i="9"/>
  <c r="V742" i="9"/>
  <c r="R742" i="9"/>
  <c r="AG742" i="9" s="1"/>
  <c r="AZ741" i="9"/>
  <c r="BA741" i="9" s="1"/>
  <c r="X741" i="9"/>
  <c r="W741" i="9"/>
  <c r="V741" i="9"/>
  <c r="R741" i="9"/>
  <c r="AG741" i="9" s="1"/>
  <c r="AZ740" i="9"/>
  <c r="BA740" i="9" s="1"/>
  <c r="X740" i="9"/>
  <c r="W740" i="9"/>
  <c r="V740" i="9"/>
  <c r="R740" i="9"/>
  <c r="AG740" i="9" s="1"/>
  <c r="AZ739" i="9"/>
  <c r="BA739" i="9" s="1"/>
  <c r="BD739" i="9" s="1"/>
  <c r="X739" i="9"/>
  <c r="W739" i="9"/>
  <c r="V739" i="9"/>
  <c r="R739" i="9"/>
  <c r="AG739" i="9" s="1"/>
  <c r="AZ738" i="9"/>
  <c r="BA738" i="9" s="1"/>
  <c r="BB738" i="9" s="1"/>
  <c r="X738" i="9"/>
  <c r="W738" i="9"/>
  <c r="V738" i="9"/>
  <c r="R738" i="9"/>
  <c r="AG738" i="9" s="1"/>
  <c r="AZ737" i="9"/>
  <c r="BA737" i="9" s="1"/>
  <c r="X737" i="9"/>
  <c r="W737" i="9"/>
  <c r="V737" i="9"/>
  <c r="R737" i="9"/>
  <c r="AG737" i="9" s="1"/>
  <c r="AZ736" i="9"/>
  <c r="BA736" i="9" s="1"/>
  <c r="X736" i="9"/>
  <c r="W736" i="9"/>
  <c r="V736" i="9"/>
  <c r="R736" i="9"/>
  <c r="AG736" i="9" s="1"/>
  <c r="AZ735" i="9"/>
  <c r="BA735" i="9" s="1"/>
  <c r="X735" i="9"/>
  <c r="W735" i="9"/>
  <c r="V735" i="9"/>
  <c r="R735" i="9"/>
  <c r="AG735" i="9" s="1"/>
  <c r="AZ734" i="9"/>
  <c r="BA734" i="9" s="1"/>
  <c r="X734" i="9"/>
  <c r="W734" i="9"/>
  <c r="V734" i="9"/>
  <c r="R734" i="9"/>
  <c r="AG734" i="9" s="1"/>
  <c r="AZ733" i="9"/>
  <c r="BA733" i="9" s="1"/>
  <c r="BB733" i="9" s="1"/>
  <c r="X733" i="9"/>
  <c r="W733" i="9"/>
  <c r="V733" i="9"/>
  <c r="R733" i="9"/>
  <c r="AG733" i="9" s="1"/>
  <c r="AZ732" i="9"/>
  <c r="BA732" i="9" s="1"/>
  <c r="X732" i="9"/>
  <c r="W732" i="9"/>
  <c r="V732" i="9"/>
  <c r="R732" i="9"/>
  <c r="AG732" i="9" s="1"/>
  <c r="AZ731" i="9"/>
  <c r="BA731" i="9" s="1"/>
  <c r="X731" i="9"/>
  <c r="W731" i="9"/>
  <c r="V731" i="9"/>
  <c r="R731" i="9"/>
  <c r="AG731" i="9" s="1"/>
  <c r="AZ730" i="9"/>
  <c r="BA730" i="9" s="1"/>
  <c r="X730" i="9"/>
  <c r="W730" i="9"/>
  <c r="V730" i="9"/>
  <c r="R730" i="9"/>
  <c r="AG730" i="9" s="1"/>
  <c r="AZ729" i="9"/>
  <c r="BA729" i="9" s="1"/>
  <c r="X729" i="9"/>
  <c r="W729" i="9"/>
  <c r="V729" i="9"/>
  <c r="R729" i="9"/>
  <c r="AG729" i="9" s="1"/>
  <c r="AZ728" i="9"/>
  <c r="BA728" i="9" s="1"/>
  <c r="BD728" i="9" s="1"/>
  <c r="X728" i="9"/>
  <c r="W728" i="9"/>
  <c r="V728" i="9"/>
  <c r="R728" i="9"/>
  <c r="AG728" i="9" s="1"/>
  <c r="AZ727" i="9"/>
  <c r="BA727" i="9" s="1"/>
  <c r="X727" i="9"/>
  <c r="W727" i="9"/>
  <c r="V727" i="9"/>
  <c r="R727" i="9"/>
  <c r="AG727" i="9" s="1"/>
  <c r="AZ726" i="9"/>
  <c r="BA726" i="9" s="1"/>
  <c r="X726" i="9"/>
  <c r="W726" i="9"/>
  <c r="V726" i="9"/>
  <c r="R726" i="9"/>
  <c r="AG726" i="9" s="1"/>
  <c r="AZ725" i="9"/>
  <c r="BA725" i="9" s="1"/>
  <c r="X725" i="9"/>
  <c r="W725" i="9"/>
  <c r="V725" i="9"/>
  <c r="R725" i="9"/>
  <c r="AG725" i="9" s="1"/>
  <c r="AZ724" i="9"/>
  <c r="BA724" i="9" s="1"/>
  <c r="X724" i="9"/>
  <c r="W724" i="9"/>
  <c r="V724" i="9"/>
  <c r="R724" i="9"/>
  <c r="AG724" i="9" s="1"/>
  <c r="AZ723" i="9"/>
  <c r="BA723" i="9" s="1"/>
  <c r="BD723" i="9" s="1"/>
  <c r="BE723" i="9" s="1"/>
  <c r="AQ723" i="9" s="1"/>
  <c r="X723" i="9"/>
  <c r="W723" i="9"/>
  <c r="V723" i="9"/>
  <c r="R723" i="9"/>
  <c r="AG723" i="9" s="1"/>
  <c r="AZ722" i="9"/>
  <c r="BA722" i="9" s="1"/>
  <c r="X722" i="9"/>
  <c r="W722" i="9"/>
  <c r="V722" i="9"/>
  <c r="R722" i="9"/>
  <c r="AG722" i="9" s="1"/>
  <c r="AZ721" i="9"/>
  <c r="BA721" i="9" s="1"/>
  <c r="X721" i="9"/>
  <c r="W721" i="9"/>
  <c r="V721" i="9"/>
  <c r="R721" i="9"/>
  <c r="AG721" i="9" s="1"/>
  <c r="AZ720" i="9"/>
  <c r="BA720" i="9" s="1"/>
  <c r="X720" i="9"/>
  <c r="W720" i="9"/>
  <c r="V720" i="9"/>
  <c r="R720" i="9"/>
  <c r="AG720" i="9" s="1"/>
  <c r="AZ719" i="9"/>
  <c r="BA719" i="9" s="1"/>
  <c r="X719" i="9"/>
  <c r="W719" i="9"/>
  <c r="V719" i="9"/>
  <c r="R719" i="9"/>
  <c r="AG719" i="9" s="1"/>
  <c r="AZ718" i="9"/>
  <c r="BA718" i="9" s="1"/>
  <c r="BB718" i="9" s="1"/>
  <c r="X718" i="9"/>
  <c r="W718" i="9"/>
  <c r="V718" i="9"/>
  <c r="R718" i="9"/>
  <c r="AG718" i="9" s="1"/>
  <c r="AZ717" i="9"/>
  <c r="BA717" i="9" s="1"/>
  <c r="BB717" i="9" s="1"/>
  <c r="X717" i="9"/>
  <c r="W717" i="9"/>
  <c r="V717" i="9"/>
  <c r="R717" i="9"/>
  <c r="AG717" i="9" s="1"/>
  <c r="AZ716" i="9"/>
  <c r="BA716" i="9" s="1"/>
  <c r="X716" i="9"/>
  <c r="W716" i="9"/>
  <c r="V716" i="9"/>
  <c r="R716" i="9"/>
  <c r="AG716" i="9" s="1"/>
  <c r="AZ715" i="9"/>
  <c r="BA715" i="9" s="1"/>
  <c r="X715" i="9"/>
  <c r="W715" i="9"/>
  <c r="V715" i="9"/>
  <c r="R715" i="9"/>
  <c r="AG715" i="9" s="1"/>
  <c r="AZ714" i="9"/>
  <c r="BA714" i="9" s="1"/>
  <c r="X714" i="9"/>
  <c r="W714" i="9"/>
  <c r="V714" i="9"/>
  <c r="R714" i="9"/>
  <c r="AG714" i="9" s="1"/>
  <c r="AZ713" i="9"/>
  <c r="BA713" i="9" s="1"/>
  <c r="X713" i="9"/>
  <c r="W713" i="9"/>
  <c r="V713" i="9"/>
  <c r="R713" i="9"/>
  <c r="AG713" i="9" s="1"/>
  <c r="AZ712" i="9"/>
  <c r="BA712" i="9" s="1"/>
  <c r="X712" i="9"/>
  <c r="W712" i="9"/>
  <c r="V712" i="9"/>
  <c r="R712" i="9"/>
  <c r="AG712" i="9" s="1"/>
  <c r="AZ711" i="9"/>
  <c r="BA711" i="9" s="1"/>
  <c r="X711" i="9"/>
  <c r="W711" i="9"/>
  <c r="V711" i="9"/>
  <c r="R711" i="9"/>
  <c r="AG711" i="9" s="1"/>
  <c r="AZ710" i="9"/>
  <c r="BA710" i="9" s="1"/>
  <c r="X710" i="9"/>
  <c r="W710" i="9"/>
  <c r="V710" i="9"/>
  <c r="R710" i="9"/>
  <c r="AG710" i="9" s="1"/>
  <c r="AZ709" i="9"/>
  <c r="BA709" i="9" s="1"/>
  <c r="X709" i="9"/>
  <c r="W709" i="9"/>
  <c r="V709" i="9"/>
  <c r="R709" i="9"/>
  <c r="AG709" i="9" s="1"/>
  <c r="AZ708" i="9"/>
  <c r="BA708" i="9" s="1"/>
  <c r="X708" i="9"/>
  <c r="W708" i="9"/>
  <c r="V708" i="9"/>
  <c r="R708" i="9"/>
  <c r="AG708" i="9" s="1"/>
  <c r="AZ707" i="9"/>
  <c r="BA707" i="9" s="1"/>
  <c r="X707" i="9"/>
  <c r="W707" i="9"/>
  <c r="V707" i="9"/>
  <c r="R707" i="9"/>
  <c r="AG707" i="9" s="1"/>
  <c r="AZ706" i="9"/>
  <c r="BA706" i="9" s="1"/>
  <c r="BD706" i="9" s="1"/>
  <c r="BE706" i="9" s="1"/>
  <c r="X706" i="9"/>
  <c r="W706" i="9"/>
  <c r="V706" i="9"/>
  <c r="R706" i="9"/>
  <c r="AG706" i="9" s="1"/>
  <c r="AZ705" i="9"/>
  <c r="BA705" i="9" s="1"/>
  <c r="X705" i="9"/>
  <c r="W705" i="9"/>
  <c r="V705" i="9"/>
  <c r="R705" i="9"/>
  <c r="AG705" i="9" s="1"/>
  <c r="AZ704" i="9"/>
  <c r="BA704" i="9" s="1"/>
  <c r="X704" i="9"/>
  <c r="W704" i="9"/>
  <c r="V704" i="9"/>
  <c r="R704" i="9"/>
  <c r="AG704" i="9" s="1"/>
  <c r="AZ703" i="9"/>
  <c r="BA703" i="9" s="1"/>
  <c r="X703" i="9"/>
  <c r="W703" i="9"/>
  <c r="V703" i="9"/>
  <c r="R703" i="9"/>
  <c r="AG703" i="9" s="1"/>
  <c r="AZ702" i="9"/>
  <c r="BA702" i="9" s="1"/>
  <c r="X702" i="9"/>
  <c r="W702" i="9"/>
  <c r="V702" i="9"/>
  <c r="R702" i="9"/>
  <c r="AG702" i="9" s="1"/>
  <c r="AZ701" i="9"/>
  <c r="BA701" i="9" s="1"/>
  <c r="X701" i="9"/>
  <c r="W701" i="9"/>
  <c r="V701" i="9"/>
  <c r="R701" i="9"/>
  <c r="AG701" i="9" s="1"/>
  <c r="AZ700" i="9"/>
  <c r="BA700" i="9" s="1"/>
  <c r="X700" i="9"/>
  <c r="W700" i="9"/>
  <c r="V700" i="9"/>
  <c r="R700" i="9"/>
  <c r="AG700" i="9" s="1"/>
  <c r="AZ699" i="9"/>
  <c r="BA699" i="9" s="1"/>
  <c r="X699" i="9"/>
  <c r="W699" i="9"/>
  <c r="V699" i="9"/>
  <c r="R699" i="9"/>
  <c r="AG699" i="9" s="1"/>
  <c r="AZ698" i="9"/>
  <c r="BA698" i="9" s="1"/>
  <c r="X698" i="9"/>
  <c r="W698" i="9"/>
  <c r="V698" i="9"/>
  <c r="R698" i="9"/>
  <c r="AG698" i="9" s="1"/>
  <c r="AZ697" i="9"/>
  <c r="BA697" i="9" s="1"/>
  <c r="X697" i="9"/>
  <c r="W697" i="9"/>
  <c r="V697" i="9"/>
  <c r="R697" i="9"/>
  <c r="AG697" i="9" s="1"/>
  <c r="AZ696" i="9"/>
  <c r="BA696" i="9" s="1"/>
  <c r="X696" i="9"/>
  <c r="W696" i="9"/>
  <c r="V696" i="9"/>
  <c r="R696" i="9"/>
  <c r="AG696" i="9" s="1"/>
  <c r="AZ695" i="9"/>
  <c r="BA695" i="9" s="1"/>
  <c r="X695" i="9"/>
  <c r="W695" i="9"/>
  <c r="V695" i="9"/>
  <c r="R695" i="9"/>
  <c r="AG695" i="9" s="1"/>
  <c r="AZ694" i="9"/>
  <c r="BA694" i="9" s="1"/>
  <c r="BB694" i="9" s="1"/>
  <c r="X694" i="9"/>
  <c r="W694" i="9"/>
  <c r="V694" i="9"/>
  <c r="R694" i="9"/>
  <c r="AG694" i="9" s="1"/>
  <c r="AZ693" i="9"/>
  <c r="BA693" i="9" s="1"/>
  <c r="X693" i="9"/>
  <c r="W693" i="9"/>
  <c r="V693" i="9"/>
  <c r="R693" i="9"/>
  <c r="AG693" i="9" s="1"/>
  <c r="AZ692" i="9"/>
  <c r="BA692" i="9" s="1"/>
  <c r="X692" i="9"/>
  <c r="W692" i="9"/>
  <c r="V692" i="9"/>
  <c r="R692" i="9"/>
  <c r="AG692" i="9" s="1"/>
  <c r="AZ691" i="9"/>
  <c r="BA691" i="9" s="1"/>
  <c r="X691" i="9"/>
  <c r="W691" i="9"/>
  <c r="V691" i="9"/>
  <c r="R691" i="9"/>
  <c r="AG691" i="9" s="1"/>
  <c r="AZ690" i="9"/>
  <c r="BA690" i="9" s="1"/>
  <c r="X690" i="9"/>
  <c r="W690" i="9"/>
  <c r="V690" i="9"/>
  <c r="R690" i="9"/>
  <c r="AG690" i="9" s="1"/>
  <c r="AZ689" i="9"/>
  <c r="BA689" i="9" s="1"/>
  <c r="X689" i="9"/>
  <c r="W689" i="9"/>
  <c r="V689" i="9"/>
  <c r="R689" i="9"/>
  <c r="AG689" i="9" s="1"/>
  <c r="D66" i="21"/>
  <c r="E66" i="21" s="1"/>
  <c r="O1014" i="9"/>
  <c r="C311" i="2"/>
  <c r="C310" i="2"/>
  <c r="R938" i="9"/>
  <c r="AG938" i="9" s="1"/>
  <c r="B7" i="8"/>
  <c r="G391" i="2"/>
  <c r="J391" i="2"/>
  <c r="M391" i="2"/>
  <c r="P391" i="2"/>
  <c r="S391" i="2"/>
  <c r="V391" i="2"/>
  <c r="J433" i="2"/>
  <c r="S333" i="2"/>
  <c r="S334" i="2"/>
  <c r="S335" i="2"/>
  <c r="S336" i="2"/>
  <c r="S337" i="2"/>
  <c r="S338" i="2"/>
  <c r="S339" i="2"/>
  <c r="S340" i="2"/>
  <c r="S341" i="2"/>
  <c r="S342" i="2"/>
  <c r="S343"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31" i="2"/>
  <c r="S932" i="2"/>
  <c r="S933" i="2"/>
  <c r="S934" i="2"/>
  <c r="S950"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94" i="2"/>
  <c r="S1000" i="2"/>
  <c r="S1006" i="2"/>
  <c r="S1007" i="2"/>
  <c r="S1008" i="2"/>
  <c r="S1009" i="2"/>
  <c r="S1010" i="2"/>
  <c r="S1011" i="2"/>
  <c r="S1012" i="2"/>
  <c r="S1013" i="2"/>
  <c r="S1014" i="2"/>
  <c r="S1015" i="2"/>
  <c r="S1016" i="2"/>
  <c r="S1017" i="2"/>
  <c r="S1018" i="2"/>
  <c r="S1019" i="2"/>
  <c r="S1020" i="2"/>
  <c r="S1021" i="2"/>
  <c r="S1022" i="2"/>
  <c r="S1023" i="2"/>
  <c r="S1024" i="2"/>
  <c r="S1025" i="2"/>
  <c r="S1026" i="2"/>
  <c r="S1027" i="2"/>
  <c r="S1028" i="2"/>
  <c r="S1029" i="2"/>
  <c r="S1030" i="2"/>
  <c r="S1031" i="2"/>
  <c r="S1032" i="2"/>
  <c r="S1033" i="2"/>
  <c r="S1034" i="2"/>
  <c r="S1037" i="2"/>
  <c r="S1038" i="2"/>
  <c r="S1039" i="2"/>
  <c r="S1040" i="2"/>
  <c r="S1041" i="2"/>
  <c r="S1042" i="2"/>
  <c r="S1043" i="2"/>
  <c r="S1044" i="2"/>
  <c r="S1045" i="2"/>
  <c r="S1046" i="2"/>
  <c r="S1047" i="2"/>
  <c r="S1056" i="2"/>
  <c r="S1057" i="2"/>
  <c r="S1058" i="2"/>
  <c r="S1059" i="2"/>
  <c r="S1060" i="2"/>
  <c r="S1061" i="2"/>
  <c r="S1062" i="2"/>
  <c r="S1063" i="2"/>
  <c r="S1064" i="2"/>
  <c r="S1065" i="2"/>
  <c r="S1066" i="2"/>
  <c r="S1067" i="2"/>
  <c r="S1068" i="2"/>
  <c r="S1069" i="2"/>
  <c r="S1070" i="2"/>
  <c r="S1071" i="2"/>
  <c r="S1072" i="2"/>
  <c r="S1073" i="2"/>
  <c r="S1074" i="2"/>
  <c r="S1075" i="2"/>
  <c r="S1076" i="2"/>
  <c r="S1077" i="2"/>
  <c r="S1078" i="2"/>
  <c r="S1079" i="2"/>
  <c r="S1080" i="2"/>
  <c r="S1081" i="2"/>
  <c r="S1082" i="2"/>
  <c r="S1083" i="2"/>
  <c r="S1084" i="2"/>
  <c r="S1085" i="2"/>
  <c r="S1086" i="2"/>
  <c r="S1087" i="2"/>
  <c r="S1088" i="2"/>
  <c r="S1089" i="2"/>
  <c r="S1090" i="2"/>
  <c r="S1091" i="2"/>
  <c r="S1094" i="2"/>
  <c r="S1095" i="2"/>
  <c r="S1096" i="2"/>
  <c r="S1097" i="2"/>
  <c r="S1098" i="2"/>
  <c r="S1099" i="2"/>
  <c r="S1100" i="2"/>
  <c r="S1101" i="2"/>
  <c r="S1102" i="2"/>
  <c r="S1103" i="2"/>
  <c r="S1104" i="2"/>
  <c r="S1105" i="2"/>
  <c r="S1106" i="2"/>
  <c r="S1107" i="2"/>
  <c r="S1108" i="2"/>
  <c r="S1109" i="2"/>
  <c r="S1110" i="2"/>
  <c r="S1111" i="2"/>
  <c r="S1112" i="2"/>
  <c r="S1113" i="2"/>
  <c r="S1114" i="2"/>
  <c r="S1115" i="2"/>
  <c r="S1116" i="2"/>
  <c r="S1117" i="2"/>
  <c r="S1118" i="2"/>
  <c r="S1119" i="2"/>
  <c r="S1120" i="2"/>
  <c r="S1121" i="2"/>
  <c r="S1122" i="2"/>
  <c r="S1123" i="2"/>
  <c r="S1124" i="2"/>
  <c r="S1125" i="2"/>
  <c r="S1126" i="2"/>
  <c r="S1127" i="2"/>
  <c r="S1128" i="2"/>
  <c r="S1129" i="2"/>
  <c r="S1130" i="2"/>
  <c r="S1131" i="2"/>
  <c r="S1132" i="2"/>
  <c r="S1133" i="2"/>
  <c r="S1134" i="2"/>
  <c r="S1135" i="2"/>
  <c r="S1136" i="2"/>
  <c r="S1137" i="2"/>
  <c r="S1138" i="2"/>
  <c r="S1139" i="2"/>
  <c r="S1140" i="2"/>
  <c r="S1142" i="2"/>
  <c r="S1143" i="2"/>
  <c r="S1144" i="2"/>
  <c r="S1145" i="2"/>
  <c r="S1146" i="2"/>
  <c r="S1147" i="2"/>
  <c r="S1148" i="2"/>
  <c r="S1149" i="2"/>
  <c r="S1150" i="2"/>
  <c r="S1151" i="2"/>
  <c r="S1152" i="2"/>
  <c r="S1153" i="2"/>
  <c r="S1154" i="2"/>
  <c r="S1155" i="2"/>
  <c r="S1156" i="2"/>
  <c r="S1157" i="2"/>
  <c r="S1158" i="2"/>
  <c r="S1159" i="2"/>
  <c r="S1160" i="2"/>
  <c r="S1161" i="2"/>
  <c r="S1162" i="2"/>
  <c r="S1163" i="2"/>
  <c r="S1164" i="2"/>
  <c r="S1165" i="2"/>
  <c r="S1166" i="2"/>
  <c r="S1167" i="2"/>
  <c r="S1168" i="2"/>
  <c r="S1169" i="2"/>
  <c r="S1170" i="2"/>
  <c r="S1171" i="2"/>
  <c r="S1172" i="2"/>
  <c r="S1173" i="2"/>
  <c r="S1174" i="2"/>
  <c r="S1175" i="2"/>
  <c r="S1177" i="2"/>
  <c r="S1178" i="2"/>
  <c r="S1179" i="2"/>
  <c r="S1180" i="2"/>
  <c r="S1181" i="2"/>
  <c r="S1182" i="2"/>
  <c r="S1183" i="2"/>
  <c r="S1184" i="2"/>
  <c r="S1185" i="2"/>
  <c r="S1186" i="2"/>
  <c r="S1187" i="2"/>
  <c r="S1188" i="2"/>
  <c r="S1189" i="2"/>
  <c r="S1190" i="2"/>
  <c r="S1191" i="2"/>
  <c r="S1192" i="2"/>
  <c r="S1193" i="2"/>
  <c r="S1194" i="2"/>
  <c r="S1195" i="2"/>
  <c r="S1196" i="2"/>
  <c r="S1197" i="2"/>
  <c r="S1198" i="2"/>
  <c r="S1199" i="2"/>
  <c r="S1200" i="2"/>
  <c r="S1201" i="2"/>
  <c r="S1202" i="2"/>
  <c r="S1203" i="2"/>
  <c r="S1204" i="2"/>
  <c r="S1205" i="2"/>
  <c r="S1206" i="2"/>
  <c r="S1207" i="2"/>
  <c r="S1208" i="2"/>
  <c r="S1209" i="2"/>
  <c r="S1210" i="2"/>
  <c r="S1211" i="2"/>
  <c r="S1212" i="2"/>
  <c r="S1213" i="2"/>
  <c r="S1214" i="2"/>
  <c r="S1215" i="2"/>
  <c r="S1216" i="2"/>
  <c r="S1217" i="2"/>
  <c r="S1218" i="2"/>
  <c r="S1219" i="2"/>
  <c r="S1220" i="2"/>
  <c r="S1221" i="2"/>
  <c r="S1222" i="2"/>
  <c r="S1223" i="2"/>
  <c r="S1224" i="2"/>
  <c r="S1225" i="2"/>
  <c r="S1226" i="2"/>
  <c r="S1227" i="2"/>
  <c r="S1228" i="2"/>
  <c r="S1229" i="2"/>
  <c r="S1230" i="2"/>
  <c r="S1231" i="2"/>
  <c r="S1232" i="2"/>
  <c r="S1233" i="2"/>
  <c r="S1234" i="2"/>
  <c r="S1235" i="2"/>
  <c r="S1236" i="2"/>
  <c r="S1237" i="2"/>
  <c r="S1238" i="2"/>
  <c r="S1239" i="2"/>
  <c r="S1240" i="2"/>
  <c r="S1241" i="2"/>
  <c r="S1242" i="2"/>
  <c r="S1243" i="2"/>
  <c r="S1244" i="2"/>
  <c r="S1245" i="2"/>
  <c r="S1246" i="2"/>
  <c r="S1247" i="2"/>
  <c r="S1248" i="2"/>
  <c r="S1249" i="2"/>
  <c r="S1250" i="2"/>
  <c r="S1251" i="2"/>
  <c r="S1252" i="2"/>
  <c r="S1253" i="2"/>
  <c r="S1254" i="2"/>
  <c r="S1255" i="2"/>
  <c r="S1256" i="2"/>
  <c r="S1257" i="2"/>
  <c r="S1258" i="2"/>
  <c r="S1259" i="2"/>
  <c r="S1260" i="2"/>
  <c r="S1261" i="2"/>
  <c r="S1262" i="2"/>
  <c r="S1263" i="2"/>
  <c r="S1264" i="2"/>
  <c r="S1265" i="2"/>
  <c r="S1266" i="2"/>
  <c r="S1267" i="2"/>
  <c r="S1268" i="2"/>
  <c r="S1269" i="2"/>
  <c r="S1270" i="2"/>
  <c r="S1271" i="2"/>
  <c r="S1272" i="2"/>
  <c r="S1273" i="2"/>
  <c r="S1274" i="2"/>
  <c r="S1275" i="2"/>
  <c r="S1276" i="2"/>
  <c r="S1277" i="2"/>
  <c r="S1278" i="2"/>
  <c r="S1279" i="2"/>
  <c r="S1280" i="2"/>
  <c r="S1281" i="2"/>
  <c r="S1282" i="2"/>
  <c r="S1283" i="2"/>
  <c r="S1284" i="2"/>
  <c r="S1285" i="2"/>
  <c r="S1286" i="2"/>
  <c r="S1287" i="2"/>
  <c r="S1288" i="2"/>
  <c r="S1289" i="2"/>
  <c r="S1290" i="2"/>
  <c r="S1291" i="2"/>
  <c r="S1292" i="2"/>
  <c r="S1293" i="2"/>
  <c r="S1294" i="2"/>
  <c r="S1295" i="2"/>
  <c r="S1296" i="2"/>
  <c r="S1297" i="2"/>
  <c r="S1298" i="2"/>
  <c r="S1305" i="2"/>
  <c r="S1306" i="2"/>
  <c r="S1307" i="2"/>
  <c r="S1308" i="2"/>
  <c r="S1309" i="2"/>
  <c r="S1310" i="2"/>
  <c r="S1311" i="2"/>
  <c r="S1312" i="2"/>
  <c r="S1313" i="2"/>
  <c r="S1314" i="2"/>
  <c r="S1315" i="2"/>
  <c r="S1316" i="2"/>
  <c r="S1317" i="2"/>
  <c r="S1318" i="2"/>
  <c r="S1319" i="2"/>
  <c r="S1320" i="2"/>
  <c r="S1321" i="2"/>
  <c r="S1322" i="2"/>
  <c r="S1323" i="2"/>
  <c r="S1324" i="2"/>
  <c r="S1325" i="2"/>
  <c r="S1326" i="2"/>
  <c r="S1327" i="2"/>
  <c r="S1328" i="2"/>
  <c r="S1329" i="2"/>
  <c r="S1330" i="2"/>
  <c r="S1331" i="2"/>
  <c r="S1332" i="2"/>
  <c r="S1333" i="2"/>
  <c r="S1334" i="2"/>
  <c r="S1335" i="2"/>
  <c r="S1336" i="2"/>
  <c r="S1337" i="2"/>
  <c r="S1338" i="2"/>
  <c r="S1339" i="2"/>
  <c r="S1340" i="2"/>
  <c r="S1341" i="2"/>
  <c r="S1342" i="2"/>
  <c r="S1343" i="2"/>
  <c r="S1344" i="2"/>
  <c r="S1345" i="2"/>
  <c r="S1346" i="2"/>
  <c r="S1347" i="2"/>
  <c r="S1348" i="2"/>
  <c r="P333" i="2"/>
  <c r="P334" i="2"/>
  <c r="P335" i="2"/>
  <c r="P336" i="2"/>
  <c r="P337" i="2"/>
  <c r="P338" i="2"/>
  <c r="P339" i="2"/>
  <c r="P340" i="2"/>
  <c r="P341" i="2"/>
  <c r="P342" i="2"/>
  <c r="P343"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3" i="2"/>
  <c r="P925" i="2"/>
  <c r="P929" i="2"/>
  <c r="P931" i="2"/>
  <c r="P932" i="2"/>
  <c r="P933" i="2"/>
  <c r="P934" i="2"/>
  <c r="P950"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94" i="2"/>
  <c r="P1000"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7" i="2"/>
  <c r="P1038" i="2"/>
  <c r="P1039" i="2"/>
  <c r="P1040" i="2"/>
  <c r="P1041" i="2"/>
  <c r="P1042" i="2"/>
  <c r="P1043" i="2"/>
  <c r="P1044" i="2"/>
  <c r="P1045" i="2"/>
  <c r="P1046" i="2"/>
  <c r="P1047"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M333" i="2"/>
  <c r="M334" i="2"/>
  <c r="M335" i="2"/>
  <c r="M336" i="2"/>
  <c r="M337" i="2"/>
  <c r="M338" i="2"/>
  <c r="M339" i="2"/>
  <c r="M340" i="2"/>
  <c r="M341" i="2"/>
  <c r="M342" i="2"/>
  <c r="M343"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31" i="2"/>
  <c r="M932" i="2"/>
  <c r="M933" i="2"/>
  <c r="M934" i="2"/>
  <c r="M950"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94" i="2"/>
  <c r="M1000" i="2"/>
  <c r="M1006" i="2"/>
  <c r="M1008" i="2"/>
  <c r="M1009" i="2"/>
  <c r="M1010" i="2"/>
  <c r="M1011" i="2"/>
  <c r="M1012" i="2"/>
  <c r="M1013" i="2"/>
  <c r="M1014" i="2"/>
  <c r="M1015" i="2"/>
  <c r="M1016" i="2"/>
  <c r="M1017" i="2"/>
  <c r="M1018" i="2"/>
  <c r="M1019" i="2"/>
  <c r="M1020" i="2"/>
  <c r="M1021" i="2"/>
  <c r="M1022" i="2"/>
  <c r="M1023" i="2"/>
  <c r="M1024" i="2"/>
  <c r="M1025" i="2"/>
  <c r="M1026" i="2"/>
  <c r="M1027" i="2"/>
  <c r="M1028" i="2"/>
  <c r="M1037" i="2"/>
  <c r="M1038" i="2"/>
  <c r="M1039" i="2"/>
  <c r="M1040" i="2"/>
  <c r="M1041" i="2"/>
  <c r="M1042" i="2"/>
  <c r="M1043" i="2"/>
  <c r="M1044" i="2"/>
  <c r="M1045" i="2"/>
  <c r="M1046" i="2"/>
  <c r="M1047"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J333" i="2"/>
  <c r="J334" i="2"/>
  <c r="J335" i="2"/>
  <c r="J336" i="2"/>
  <c r="J337" i="2"/>
  <c r="J338" i="2"/>
  <c r="J339" i="2"/>
  <c r="J340" i="2"/>
  <c r="J341" i="2"/>
  <c r="J342" i="2"/>
  <c r="J343"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4" i="2"/>
  <c r="J435" i="2"/>
  <c r="J436" i="2"/>
  <c r="J437" i="2"/>
  <c r="J438" i="2"/>
  <c r="J439" i="2"/>
  <c r="J440" i="2"/>
  <c r="J441" i="2"/>
  <c r="J442" i="2"/>
  <c r="J443" i="2"/>
  <c r="J444" i="2"/>
  <c r="J445" i="2"/>
  <c r="J446" i="2"/>
  <c r="J447" i="2"/>
  <c r="J448" i="2"/>
  <c r="J449" i="2"/>
  <c r="J450"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20" i="2"/>
  <c r="J921" i="2"/>
  <c r="J928" i="2"/>
  <c r="J929" i="2"/>
  <c r="J931" i="2"/>
  <c r="J932" i="2"/>
  <c r="J933" i="2"/>
  <c r="J934" i="2"/>
  <c r="J950" i="2"/>
  <c r="J964" i="2"/>
  <c r="J965" i="2"/>
  <c r="J986" i="2"/>
  <c r="J987" i="2"/>
  <c r="J988" i="2"/>
  <c r="J994" i="2"/>
  <c r="J1000" i="2"/>
  <c r="J1006" i="2"/>
  <c r="J1026" i="2"/>
  <c r="J1027" i="2"/>
  <c r="J1028" i="2"/>
  <c r="J1037" i="2"/>
  <c r="J1047" i="2"/>
  <c r="J1056" i="2"/>
  <c r="J1057" i="2"/>
  <c r="J1060" i="2"/>
  <c r="J1061" i="2"/>
  <c r="J1062" i="2"/>
  <c r="J1063" i="2"/>
  <c r="J1064" i="2"/>
  <c r="J1065" i="2"/>
  <c r="J1066" i="2"/>
  <c r="J1067" i="2"/>
  <c r="J1068" i="2"/>
  <c r="J1069" i="2"/>
  <c r="J1070" i="2"/>
  <c r="J1071" i="2"/>
  <c r="J1072" i="2"/>
  <c r="J1073" i="2"/>
  <c r="J1074" i="2"/>
  <c r="J1075" i="2"/>
  <c r="J1076" i="2"/>
  <c r="J1077" i="2"/>
  <c r="J1078" i="2"/>
  <c r="J1079" i="2"/>
  <c r="J1080" i="2"/>
  <c r="J1081" i="2"/>
  <c r="J1082" i="2"/>
  <c r="J1083" i="2"/>
  <c r="J1084" i="2"/>
  <c r="J1085" i="2"/>
  <c r="J1086" i="2"/>
  <c r="J1087" i="2"/>
  <c r="J1088" i="2"/>
  <c r="J1089" i="2"/>
  <c r="J1090" i="2"/>
  <c r="J1091" i="2"/>
  <c r="J1094" i="2"/>
  <c r="J1095" i="2"/>
  <c r="J1096" i="2"/>
  <c r="J1097" i="2"/>
  <c r="J1098" i="2"/>
  <c r="J1099" i="2"/>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S332" i="2"/>
  <c r="P332" i="2"/>
  <c r="M332" i="2"/>
  <c r="J332" i="2"/>
  <c r="G334" i="2"/>
  <c r="G335" i="2"/>
  <c r="G336" i="2"/>
  <c r="G337" i="2"/>
  <c r="G338" i="2"/>
  <c r="G339" i="2"/>
  <c r="G340" i="2"/>
  <c r="G341" i="2"/>
  <c r="G342" i="2"/>
  <c r="G343"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20" i="2"/>
  <c r="G921" i="2"/>
  <c r="G928" i="2"/>
  <c r="G929" i="2"/>
  <c r="G931" i="2"/>
  <c r="G932" i="2"/>
  <c r="G933" i="2"/>
  <c r="G934" i="2"/>
  <c r="G950" i="2"/>
  <c r="G964" i="2"/>
  <c r="G965" i="2"/>
  <c r="G986" i="2"/>
  <c r="G987" i="2"/>
  <c r="G988" i="2"/>
  <c r="G994" i="2"/>
  <c r="G1000" i="2"/>
  <c r="G1006" i="2"/>
  <c r="G1026" i="2"/>
  <c r="G1027" i="2"/>
  <c r="G1028" i="2"/>
  <c r="G1037" i="2"/>
  <c r="G1047" i="2"/>
  <c r="G1056" i="2"/>
  <c r="G1057"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2" i="2"/>
  <c r="G1143" i="2"/>
  <c r="G1144" i="2"/>
  <c r="G1145" i="2"/>
  <c r="G1146" i="2"/>
  <c r="G1147" i="2"/>
  <c r="G1148" i="2"/>
  <c r="G1149" i="2"/>
  <c r="G1150" i="2"/>
  <c r="G1151" i="2"/>
  <c r="G1152" i="2"/>
  <c r="G1153" i="2"/>
  <c r="G1154" i="2"/>
  <c r="G1155" i="2"/>
  <c r="G1156" i="2"/>
  <c r="G1157" i="2"/>
  <c r="G1158" i="2"/>
  <c r="G1159" i="2"/>
  <c r="G1160" i="2"/>
  <c r="G1161" i="2"/>
  <c r="G1162" i="2"/>
  <c r="G1163" i="2"/>
  <c r="G1165" i="2"/>
  <c r="G1166" i="2"/>
  <c r="G1167" i="2"/>
  <c r="G1168" i="2"/>
  <c r="G1169" i="2"/>
  <c r="G1170" i="2"/>
  <c r="G1171" i="2"/>
  <c r="G1172" i="2"/>
  <c r="G1173" i="2"/>
  <c r="G1174" i="2"/>
  <c r="G1175" i="2"/>
  <c r="G1177" i="2"/>
  <c r="G1178" i="2"/>
  <c r="G1179" i="2"/>
  <c r="G1180" i="2"/>
  <c r="G1181" i="2"/>
  <c r="G1182" i="2"/>
  <c r="G1183" i="2"/>
  <c r="G1184" i="2"/>
  <c r="G1198"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333" i="2"/>
  <c r="G332" i="2"/>
  <c r="G961" i="2"/>
  <c r="G960" i="2"/>
  <c r="G959" i="2"/>
  <c r="G958" i="2"/>
  <c r="G957" i="2"/>
  <c r="G956" i="2"/>
  <c r="G955" i="2"/>
  <c r="G954" i="2"/>
  <c r="G953" i="2"/>
  <c r="G952" i="2"/>
  <c r="G951" i="2"/>
  <c r="P943" i="2"/>
  <c r="P942" i="2"/>
  <c r="P939" i="2"/>
  <c r="P935" i="2"/>
  <c r="P946" i="2"/>
  <c r="S991" i="2"/>
  <c r="P944" i="2"/>
  <c r="S989" i="2"/>
  <c r="M1055" i="2"/>
  <c r="M1054" i="2"/>
  <c r="M1053" i="2"/>
  <c r="M1052" i="2"/>
  <c r="M1051" i="2"/>
  <c r="M1050" i="2"/>
  <c r="M1048" i="2"/>
  <c r="M942" i="2"/>
  <c r="M990" i="2"/>
  <c r="J918" i="2"/>
  <c r="J912" i="2"/>
  <c r="J910" i="2"/>
  <c r="J904" i="2"/>
  <c r="G918" i="2"/>
  <c r="G916" i="2"/>
  <c r="G914" i="2"/>
  <c r="G912" i="2"/>
  <c r="G910" i="2"/>
  <c r="G908" i="2"/>
  <c r="G906" i="2"/>
  <c r="G904" i="2"/>
  <c r="G919" i="2"/>
  <c r="G917" i="2"/>
  <c r="G915" i="2"/>
  <c r="G913" i="2"/>
  <c r="G911" i="2"/>
  <c r="G909" i="2"/>
  <c r="G907" i="2"/>
  <c r="G905" i="2"/>
  <c r="G1052" i="2"/>
  <c r="G1051" i="2"/>
  <c r="G1031" i="2"/>
  <c r="G1049" i="2"/>
  <c r="G1048" i="2"/>
  <c r="G1036" i="2"/>
  <c r="G1035" i="2"/>
  <c r="G1034" i="2"/>
  <c r="G1033" i="2"/>
  <c r="G1032" i="2"/>
  <c r="J1038" i="2"/>
  <c r="M1029" i="2"/>
  <c r="J1058" i="2"/>
  <c r="J926" i="2"/>
  <c r="J990" i="2"/>
  <c r="P928" i="2"/>
  <c r="P1035" i="2"/>
  <c r="S927" i="2"/>
  <c r="G967" i="2"/>
  <c r="G966" i="2"/>
  <c r="S1054" i="2"/>
  <c r="M1007" i="2"/>
  <c r="G927" i="2"/>
  <c r="S1035" i="2"/>
  <c r="P926" i="2"/>
  <c r="J1030" i="2"/>
  <c r="G993" i="2"/>
  <c r="G992" i="2"/>
  <c r="G991" i="2"/>
  <c r="G1002" i="2"/>
  <c r="G1001" i="2"/>
  <c r="M928" i="2"/>
  <c r="M926" i="2"/>
  <c r="M924" i="2"/>
  <c r="M930" i="2"/>
  <c r="J942" i="2"/>
  <c r="J946" i="2"/>
  <c r="G949" i="2"/>
  <c r="G947" i="2"/>
  <c r="G948" i="2"/>
  <c r="G946" i="2"/>
  <c r="G945" i="2"/>
  <c r="G944" i="2"/>
  <c r="G943" i="2"/>
  <c r="G942" i="2"/>
  <c r="G941" i="2"/>
  <c r="G940" i="2"/>
  <c r="G939" i="2"/>
  <c r="G938" i="2"/>
  <c r="G937" i="2"/>
  <c r="G936" i="2"/>
  <c r="G935" i="2"/>
  <c r="P962" i="2"/>
  <c r="P961" i="2"/>
  <c r="P960" i="2"/>
  <c r="P958" i="2"/>
  <c r="P956" i="2"/>
  <c r="P954" i="2"/>
  <c r="P951" i="2"/>
  <c r="M958" i="2"/>
  <c r="J967" i="2"/>
  <c r="J998" i="2"/>
  <c r="G999" i="2"/>
  <c r="G998" i="2"/>
  <c r="G997" i="2"/>
  <c r="G996" i="2"/>
  <c r="G995" i="2"/>
  <c r="G963" i="2"/>
  <c r="G962" i="2"/>
  <c r="G985" i="2"/>
  <c r="G984" i="2"/>
  <c r="G983" i="2"/>
  <c r="G982" i="2"/>
  <c r="G1021" i="2"/>
  <c r="G980" i="2"/>
  <c r="G979" i="2"/>
  <c r="G978" i="2"/>
  <c r="G977" i="2"/>
  <c r="P998" i="2"/>
  <c r="S958" i="2"/>
  <c r="P1001" i="2"/>
  <c r="G1058" i="2"/>
  <c r="G1059" i="2"/>
  <c r="J1007" i="2"/>
  <c r="M927" i="2"/>
  <c r="M1036" i="2"/>
  <c r="M1035" i="2"/>
  <c r="J1046" i="2"/>
  <c r="J974" i="2"/>
  <c r="G976" i="2"/>
  <c r="G975" i="2"/>
  <c r="G1044" i="2"/>
  <c r="G973" i="2"/>
  <c r="G972" i="2"/>
  <c r="G1042" i="2"/>
  <c r="G1041" i="2"/>
  <c r="G1040" i="2"/>
  <c r="G968" i="2"/>
  <c r="G1039" i="2"/>
  <c r="M1034" i="2"/>
  <c r="M1033" i="2"/>
  <c r="M1032" i="2"/>
  <c r="M1030" i="2"/>
  <c r="J966" i="2"/>
  <c r="P990" i="2"/>
  <c r="M929" i="2"/>
  <c r="M925" i="2"/>
  <c r="S942" i="2"/>
  <c r="P1054" i="2"/>
  <c r="J961" i="2"/>
  <c r="J953" i="2"/>
  <c r="J960" i="2"/>
  <c r="J952" i="2"/>
  <c r="J959" i="2"/>
  <c r="J951" i="2"/>
  <c r="J958" i="2"/>
  <c r="J957" i="2"/>
  <c r="J956" i="2"/>
  <c r="J955" i="2"/>
  <c r="J954" i="2"/>
  <c r="S1053" i="2"/>
  <c r="S1005" i="2"/>
  <c r="S997" i="2"/>
  <c r="S957" i="2"/>
  <c r="S949" i="2"/>
  <c r="S941" i="2"/>
  <c r="S925" i="2"/>
  <c r="S1052" i="2"/>
  <c r="S1036" i="2"/>
  <c r="S1004" i="2"/>
  <c r="S996" i="2"/>
  <c r="S956" i="2"/>
  <c r="S948" i="2"/>
  <c r="S940" i="2"/>
  <c r="S924" i="2"/>
  <c r="S1051" i="2"/>
  <c r="S1003" i="2"/>
  <c r="S995" i="2"/>
  <c r="S963" i="2"/>
  <c r="S955" i="2"/>
  <c r="S947" i="2"/>
  <c r="S939" i="2"/>
  <c r="S923" i="2"/>
  <c r="S1050" i="2"/>
  <c r="S1002" i="2"/>
  <c r="S962" i="2"/>
  <c r="S954" i="2"/>
  <c r="S946" i="2"/>
  <c r="S938" i="2"/>
  <c r="S930" i="2"/>
  <c r="S922" i="2"/>
  <c r="S1049" i="2"/>
  <c r="S1001" i="2"/>
  <c r="S993" i="2"/>
  <c r="S961" i="2"/>
  <c r="S953" i="2"/>
  <c r="S945" i="2"/>
  <c r="S937" i="2"/>
  <c r="S929" i="2"/>
  <c r="S1048" i="2"/>
  <c r="S992" i="2"/>
  <c r="S960" i="2"/>
  <c r="S952" i="2"/>
  <c r="S944" i="2"/>
  <c r="S936" i="2"/>
  <c r="S928" i="2"/>
  <c r="S1055" i="2"/>
  <c r="S999" i="2"/>
  <c r="S959" i="2"/>
  <c r="S951" i="2"/>
  <c r="S943" i="2"/>
  <c r="S935" i="2"/>
  <c r="S998" i="2"/>
  <c r="S990" i="2"/>
  <c r="S926" i="2"/>
  <c r="P1053" i="2"/>
  <c r="P1005" i="2"/>
  <c r="P997" i="2"/>
  <c r="P989" i="2"/>
  <c r="P957" i="2"/>
  <c r="P949" i="2"/>
  <c r="P941" i="2"/>
  <c r="P1052" i="2"/>
  <c r="P1036" i="2"/>
  <c r="P1004" i="2"/>
  <c r="P996" i="2"/>
  <c r="P948" i="2"/>
  <c r="P940" i="2"/>
  <c r="P924" i="2"/>
  <c r="P1051" i="2"/>
  <c r="P1003" i="2"/>
  <c r="P995" i="2"/>
  <c r="P963" i="2"/>
  <c r="P955" i="2"/>
  <c r="P947" i="2"/>
  <c r="P1050" i="2"/>
  <c r="P1002" i="2"/>
  <c r="P938" i="2"/>
  <c r="P930" i="2"/>
  <c r="P922" i="2"/>
  <c r="P1049" i="2"/>
  <c r="P993" i="2"/>
  <c r="P953" i="2"/>
  <c r="P945" i="2"/>
  <c r="P937" i="2"/>
  <c r="P1048" i="2"/>
  <c r="P992" i="2"/>
  <c r="P952" i="2"/>
  <c r="P936" i="2"/>
  <c r="P1055" i="2"/>
  <c r="P999" i="2"/>
  <c r="P991" i="2"/>
  <c r="P959" i="2"/>
  <c r="P927" i="2"/>
  <c r="M1005" i="2"/>
  <c r="M997" i="2"/>
  <c r="M989" i="2"/>
  <c r="M957" i="2"/>
  <c r="M949" i="2"/>
  <c r="M941" i="2"/>
  <c r="M1004" i="2"/>
  <c r="M996" i="2"/>
  <c r="M956" i="2"/>
  <c r="M948" i="2"/>
  <c r="M940" i="2"/>
  <c r="M1003" i="2"/>
  <c r="M995" i="2"/>
  <c r="M963" i="2"/>
  <c r="M955" i="2"/>
  <c r="M947" i="2"/>
  <c r="M939" i="2"/>
  <c r="M923" i="2"/>
  <c r="M1002" i="2"/>
  <c r="M962" i="2"/>
  <c r="M954" i="2"/>
  <c r="M946" i="2"/>
  <c r="M938" i="2"/>
  <c r="M922" i="2"/>
  <c r="M1049" i="2"/>
  <c r="M1001" i="2"/>
  <c r="M993" i="2"/>
  <c r="M961" i="2"/>
  <c r="M953" i="2"/>
  <c r="M945" i="2"/>
  <c r="M937" i="2"/>
  <c r="M992" i="2"/>
  <c r="M960" i="2"/>
  <c r="M952" i="2"/>
  <c r="M944" i="2"/>
  <c r="M936" i="2"/>
  <c r="M1031" i="2"/>
  <c r="M999" i="2"/>
  <c r="M991" i="2"/>
  <c r="M959" i="2"/>
  <c r="M951" i="2"/>
  <c r="M943" i="2"/>
  <c r="M935" i="2"/>
  <c r="M998" i="2"/>
  <c r="J1053" i="2"/>
  <c r="J1045" i="2"/>
  <c r="J1029" i="2"/>
  <c r="J1021" i="2"/>
  <c r="J1013" i="2"/>
  <c r="J1005" i="2"/>
  <c r="J997" i="2"/>
  <c r="J989" i="2"/>
  <c r="J981" i="2"/>
  <c r="J973" i="2"/>
  <c r="J949" i="2"/>
  <c r="J941" i="2"/>
  <c r="J925" i="2"/>
  <c r="J917" i="2"/>
  <c r="J909" i="2"/>
  <c r="J1052" i="2"/>
  <c r="J1044" i="2"/>
  <c r="J1036" i="2"/>
  <c r="J1020" i="2"/>
  <c r="J1012" i="2"/>
  <c r="J1004" i="2"/>
  <c r="J996" i="2"/>
  <c r="J980" i="2"/>
  <c r="J972" i="2"/>
  <c r="J948" i="2"/>
  <c r="J940" i="2"/>
  <c r="J924" i="2"/>
  <c r="J916" i="2"/>
  <c r="J908" i="2"/>
  <c r="J1059" i="2"/>
  <c r="J1051" i="2"/>
  <c r="J1043" i="2"/>
  <c r="J1035" i="2"/>
  <c r="J1019" i="2"/>
  <c r="J1011" i="2"/>
  <c r="J1003" i="2"/>
  <c r="J995" i="2"/>
  <c r="J979" i="2"/>
  <c r="J971" i="2"/>
  <c r="J963" i="2"/>
  <c r="J947" i="2"/>
  <c r="J939" i="2"/>
  <c r="J923" i="2"/>
  <c r="J915" i="2"/>
  <c r="J907" i="2"/>
  <c r="J1050" i="2"/>
  <c r="J1042" i="2"/>
  <c r="J1034" i="2"/>
  <c r="J1018" i="2"/>
  <c r="J1010" i="2"/>
  <c r="J1002" i="2"/>
  <c r="J978" i="2"/>
  <c r="J970" i="2"/>
  <c r="J962" i="2"/>
  <c r="J938" i="2"/>
  <c r="J930" i="2"/>
  <c r="J922" i="2"/>
  <c r="J914" i="2"/>
  <c r="J906" i="2"/>
  <c r="J1049" i="2"/>
  <c r="J1041" i="2"/>
  <c r="J1033" i="2"/>
  <c r="J1025" i="2"/>
  <c r="J1017" i="2"/>
  <c r="J1009" i="2"/>
  <c r="J1001" i="2"/>
  <c r="J993" i="2"/>
  <c r="J985" i="2"/>
  <c r="J977" i="2"/>
  <c r="J969" i="2"/>
  <c r="J945" i="2"/>
  <c r="J937" i="2"/>
  <c r="J913" i="2"/>
  <c r="J905" i="2"/>
  <c r="J1048" i="2"/>
  <c r="J1040" i="2"/>
  <c r="J1032" i="2"/>
  <c r="J1024" i="2"/>
  <c r="J1016" i="2"/>
  <c r="J1008" i="2"/>
  <c r="J992" i="2"/>
  <c r="J984" i="2"/>
  <c r="J976" i="2"/>
  <c r="J968" i="2"/>
  <c r="J944" i="2"/>
  <c r="J936" i="2"/>
  <c r="J1055" i="2"/>
  <c r="J1039" i="2"/>
  <c r="J1031" i="2"/>
  <c r="J1023" i="2"/>
  <c r="J1015" i="2"/>
  <c r="J999" i="2"/>
  <c r="J991" i="2"/>
  <c r="J983" i="2"/>
  <c r="J975" i="2"/>
  <c r="J943" i="2"/>
  <c r="J935" i="2"/>
  <c r="J927" i="2"/>
  <c r="J919" i="2"/>
  <c r="J911" i="2"/>
  <c r="J1054" i="2"/>
  <c r="J1022" i="2"/>
  <c r="J1014" i="2"/>
  <c r="J982" i="2"/>
  <c r="G1055" i="2"/>
  <c r="G1054" i="2"/>
  <c r="G1053" i="2"/>
  <c r="G1013" i="2"/>
  <c r="G1045" i="2"/>
  <c r="G1043" i="2"/>
  <c r="G1046" i="2"/>
  <c r="G1038" i="2"/>
  <c r="G1030" i="2"/>
  <c r="G1022" i="2"/>
  <c r="G1014" i="2"/>
  <c r="G990" i="2"/>
  <c r="G974" i="2"/>
  <c r="G926" i="2"/>
  <c r="G1029" i="2"/>
  <c r="G1005" i="2"/>
  <c r="G989" i="2"/>
  <c r="G981" i="2"/>
  <c r="G925" i="2"/>
  <c r="G1020" i="2"/>
  <c r="G1012" i="2"/>
  <c r="G1004" i="2"/>
  <c r="G924" i="2"/>
  <c r="G1019" i="2"/>
  <c r="G1011" i="2"/>
  <c r="G1003" i="2"/>
  <c r="G971" i="2"/>
  <c r="G923" i="2"/>
  <c r="G1050" i="2"/>
  <c r="G1018" i="2"/>
  <c r="G1010" i="2"/>
  <c r="G970" i="2"/>
  <c r="G930" i="2"/>
  <c r="G922" i="2"/>
  <c r="G1025" i="2"/>
  <c r="G1017" i="2"/>
  <c r="G1009" i="2"/>
  <c r="G969" i="2"/>
  <c r="G1024" i="2"/>
  <c r="G1016" i="2"/>
  <c r="G1008" i="2"/>
  <c r="G1023" i="2"/>
  <c r="G1015" i="2"/>
  <c r="G1007" i="2"/>
  <c r="R915" i="9"/>
  <c r="AG915" i="9" s="1"/>
  <c r="R916" i="9"/>
  <c r="AG916" i="9" s="1"/>
  <c r="R917" i="9"/>
  <c r="AG917" i="9" s="1"/>
  <c r="R918" i="9"/>
  <c r="AG918" i="9" s="1"/>
  <c r="R919" i="9"/>
  <c r="AG919" i="9" s="1"/>
  <c r="R920" i="9"/>
  <c r="R921" i="9"/>
  <c r="AG921" i="9" s="1"/>
  <c r="R922" i="9"/>
  <c r="AG922" i="9" s="1"/>
  <c r="R923" i="9"/>
  <c r="AG923" i="9" s="1"/>
  <c r="R924" i="9"/>
  <c r="AG924" i="9" s="1"/>
  <c r="R925" i="9"/>
  <c r="AG925" i="9" s="1"/>
  <c r="R926" i="9"/>
  <c r="AG926" i="9" s="1"/>
  <c r="R927" i="9"/>
  <c r="AG927" i="9" s="1"/>
  <c r="R928" i="9"/>
  <c r="AG928" i="9" s="1"/>
  <c r="R929" i="9"/>
  <c r="AG929" i="9" s="1"/>
  <c r="R930" i="9"/>
  <c r="AG930" i="9" s="1"/>
  <c r="R931" i="9"/>
  <c r="AG931" i="9" s="1"/>
  <c r="R932" i="9"/>
  <c r="AG932" i="9" s="1"/>
  <c r="R933" i="9"/>
  <c r="AG933" i="9" s="1"/>
  <c r="R934" i="9"/>
  <c r="AG934" i="9" s="1"/>
  <c r="R935" i="9"/>
  <c r="AG935" i="9" s="1"/>
  <c r="R936" i="9"/>
  <c r="AG936" i="9" s="1"/>
  <c r="R937" i="9"/>
  <c r="AG937" i="9" s="1"/>
  <c r="R939" i="9"/>
  <c r="AG939" i="9" s="1"/>
  <c r="R940" i="9"/>
  <c r="AG940" i="9" s="1"/>
  <c r="R941" i="9"/>
  <c r="AG941" i="9" s="1"/>
  <c r="R942" i="9"/>
  <c r="AG942" i="9" s="1"/>
  <c r="R943" i="9"/>
  <c r="AG943" i="9" s="1"/>
  <c r="R944" i="9"/>
  <c r="AG944" i="9" s="1"/>
  <c r="R945" i="9"/>
  <c r="AG945" i="9" s="1"/>
  <c r="R946" i="9"/>
  <c r="AG946" i="9" s="1"/>
  <c r="R947" i="9"/>
  <c r="AG947" i="9" s="1"/>
  <c r="R948" i="9"/>
  <c r="AG948" i="9" s="1"/>
  <c r="R949" i="9"/>
  <c r="AG949" i="9" s="1"/>
  <c r="R950" i="9"/>
  <c r="AG950" i="9" s="1"/>
  <c r="R951" i="9"/>
  <c r="AG951" i="9" s="1"/>
  <c r="R952" i="9"/>
  <c r="AG952" i="9" s="1"/>
  <c r="R953" i="9"/>
  <c r="R954" i="9"/>
  <c r="AG954" i="9" s="1"/>
  <c r="R955" i="9"/>
  <c r="AG955" i="9" s="1"/>
  <c r="R956" i="9"/>
  <c r="AG956" i="9" s="1"/>
  <c r="R957" i="9"/>
  <c r="AG957" i="9" s="1"/>
  <c r="R958" i="9"/>
  <c r="AG958" i="9" s="1"/>
  <c r="R959" i="9"/>
  <c r="AG959" i="9" s="1"/>
  <c r="R960" i="9"/>
  <c r="AG960" i="9" s="1"/>
  <c r="R961" i="9"/>
  <c r="AG961" i="9" s="1"/>
  <c r="R962" i="9"/>
  <c r="AG962" i="9" s="1"/>
  <c r="R963" i="9"/>
  <c r="AG963" i="9" s="1"/>
  <c r="R964" i="9"/>
  <c r="AG964" i="9" s="1"/>
  <c r="R965" i="9"/>
  <c r="AG965" i="9" s="1"/>
  <c r="R966" i="9"/>
  <c r="AG966" i="9" s="1"/>
  <c r="R967" i="9"/>
  <c r="AG967" i="9" s="1"/>
  <c r="R968" i="9"/>
  <c r="AG968" i="9" s="1"/>
  <c r="R969" i="9"/>
  <c r="AG969" i="9" s="1"/>
  <c r="R970" i="9"/>
  <c r="AG970" i="9" s="1"/>
  <c r="R971" i="9"/>
  <c r="AG971" i="9" s="1"/>
  <c r="R972" i="9"/>
  <c r="AG972" i="9" s="1"/>
  <c r="R973" i="9"/>
  <c r="AG973" i="9" s="1"/>
  <c r="R974" i="9"/>
  <c r="AG974" i="9" s="1"/>
  <c r="R975" i="9"/>
  <c r="AG975" i="9" s="1"/>
  <c r="R976" i="9"/>
  <c r="AG976" i="9" s="1"/>
  <c r="R977" i="9"/>
  <c r="AG977" i="9" s="1"/>
  <c r="R978" i="9"/>
  <c r="AG978" i="9" s="1"/>
  <c r="R979" i="9"/>
  <c r="AG979" i="9" s="1"/>
  <c r="R980" i="9"/>
  <c r="AG980" i="9" s="1"/>
  <c r="R981" i="9"/>
  <c r="AG981" i="9" s="1"/>
  <c r="R982" i="9"/>
  <c r="AG982" i="9" s="1"/>
  <c r="R983" i="9"/>
  <c r="AG983" i="9" s="1"/>
  <c r="R984" i="9"/>
  <c r="AG984" i="9" s="1"/>
  <c r="R985" i="9"/>
  <c r="AG985" i="9" s="1"/>
  <c r="R986" i="9"/>
  <c r="AG986" i="9" s="1"/>
  <c r="R987" i="9"/>
  <c r="AG987" i="9" s="1"/>
  <c r="R988" i="9"/>
  <c r="AG988" i="9" s="1"/>
  <c r="R989" i="9"/>
  <c r="AG989" i="9" s="1"/>
  <c r="R990" i="9"/>
  <c r="AG990" i="9" s="1"/>
  <c r="R991" i="9"/>
  <c r="AG991" i="9" s="1"/>
  <c r="R992" i="9"/>
  <c r="AG992" i="9" s="1"/>
  <c r="R993" i="9"/>
  <c r="AG993" i="9" s="1"/>
  <c r="R994" i="9"/>
  <c r="AG994" i="9" s="1"/>
  <c r="R995" i="9"/>
  <c r="AG995" i="9" s="1"/>
  <c r="R996" i="9"/>
  <c r="AG996" i="9" s="1"/>
  <c r="R997" i="9"/>
  <c r="AG997" i="9" s="1"/>
  <c r="R998" i="9"/>
  <c r="AG998" i="9" s="1"/>
  <c r="R999" i="9"/>
  <c r="AG999" i="9" s="1"/>
  <c r="R1000" i="9"/>
  <c r="AG1000" i="9" s="1"/>
  <c r="R1001" i="9"/>
  <c r="AG1001" i="9" s="1"/>
  <c r="R1002" i="9"/>
  <c r="AG1002" i="9" s="1"/>
  <c r="R1003" i="9"/>
  <c r="AG1003" i="9" s="1"/>
  <c r="R1004" i="9"/>
  <c r="AG1004" i="9" s="1"/>
  <c r="R1005" i="9"/>
  <c r="AG1005" i="9" s="1"/>
  <c r="R1006" i="9"/>
  <c r="AG1006" i="9" s="1"/>
  <c r="R1007" i="9"/>
  <c r="AG1007" i="9" s="1"/>
  <c r="C45" i="8"/>
  <c r="G7" i="14" s="1"/>
  <c r="C139" i="2"/>
  <c r="D1335" i="2"/>
  <c r="K13" i="10"/>
  <c r="K96" i="10"/>
  <c r="K34" i="10"/>
  <c r="K44" i="10"/>
  <c r="K12" i="10"/>
  <c r="K33" i="10"/>
  <c r="K95" i="10"/>
  <c r="K94" i="10"/>
  <c r="K93" i="10"/>
  <c r="K92" i="10"/>
  <c r="K91" i="10"/>
  <c r="K90" i="10"/>
  <c r="K89" i="10"/>
  <c r="K43" i="10"/>
  <c r="K27" i="10"/>
  <c r="K26" i="10"/>
  <c r="K25" i="10"/>
  <c r="K18" i="10"/>
  <c r="K20" i="10"/>
  <c r="K19" i="10"/>
  <c r="K87" i="10"/>
  <c r="K86" i="10"/>
  <c r="K31" i="10"/>
  <c r="K24" i="10"/>
  <c r="K23" i="10"/>
  <c r="K22" i="10"/>
  <c r="K21" i="10"/>
  <c r="K58" i="10"/>
  <c r="K80" i="10"/>
  <c r="K42" i="10"/>
  <c r="K65" i="10"/>
  <c r="K57" i="10"/>
  <c r="K79" i="10"/>
  <c r="K56" i="10"/>
  <c r="K78" i="10"/>
  <c r="K55" i="10"/>
  <c r="K77" i="10"/>
  <c r="K54" i="10"/>
  <c r="K76" i="10"/>
  <c r="K53" i="10"/>
  <c r="K75" i="10"/>
  <c r="K52" i="10"/>
  <c r="K74" i="10"/>
  <c r="K51" i="10"/>
  <c r="K73" i="10"/>
  <c r="K50" i="10"/>
  <c r="K72" i="10"/>
  <c r="K49" i="10"/>
  <c r="K71" i="10"/>
  <c r="K48" i="10"/>
  <c r="K70" i="10"/>
  <c r="K47" i="10"/>
  <c r="K69" i="10"/>
  <c r="K68" i="10"/>
  <c r="K46" i="10"/>
  <c r="K67" i="10"/>
  <c r="K45" i="10"/>
  <c r="K66" i="10"/>
  <c r="K32" i="10"/>
  <c r="K64" i="10"/>
  <c r="K63" i="10"/>
  <c r="K41" i="10"/>
  <c r="K62" i="10"/>
  <c r="K40" i="10"/>
  <c r="K61" i="10"/>
  <c r="K60" i="10"/>
  <c r="K59" i="10"/>
  <c r="K30" i="10"/>
  <c r="K29" i="10"/>
  <c r="K39" i="10"/>
  <c r="K28" i="10"/>
  <c r="K38" i="10"/>
  <c r="K37" i="10"/>
  <c r="K36" i="10"/>
  <c r="K85" i="10"/>
  <c r="K84" i="10"/>
  <c r="K83" i="10"/>
  <c r="K82" i="10"/>
  <c r="K81" i="10"/>
  <c r="K16" i="10"/>
  <c r="K15" i="10"/>
  <c r="K14" i="10"/>
  <c r="K17" i="10"/>
  <c r="K35" i="10"/>
  <c r="K88" i="10"/>
  <c r="AB417" i="2"/>
  <c r="AB418" i="2"/>
  <c r="AB419" i="2"/>
  <c r="AB420" i="2"/>
  <c r="AB421" i="2"/>
  <c r="AB422" i="2"/>
  <c r="AB423" i="2"/>
  <c r="AB424" i="2"/>
  <c r="AB526" i="2"/>
  <c r="AB527" i="2"/>
  <c r="AB528" i="2"/>
  <c r="AB529" i="2"/>
  <c r="AB530" i="2"/>
  <c r="AB531" i="2"/>
  <c r="AB532" i="2"/>
  <c r="AB533" i="2"/>
  <c r="V333" i="2"/>
  <c r="V334" i="2"/>
  <c r="V335" i="2"/>
  <c r="V336" i="2"/>
  <c r="V337" i="2"/>
  <c r="V338" i="2"/>
  <c r="V339" i="2"/>
  <c r="V340" i="2"/>
  <c r="V341" i="2"/>
  <c r="V342" i="2"/>
  <c r="V343"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332" i="2"/>
  <c r="AZ939" i="9"/>
  <c r="BA939" i="9" s="1"/>
  <c r="X939" i="9"/>
  <c r="W939" i="9"/>
  <c r="V939" i="9"/>
  <c r="AZ938" i="9"/>
  <c r="BA938" i="9" s="1"/>
  <c r="X938" i="9"/>
  <c r="W938" i="9"/>
  <c r="V938" i="9"/>
  <c r="AZ937" i="9"/>
  <c r="BA937" i="9" s="1"/>
  <c r="X937" i="9"/>
  <c r="W937" i="9"/>
  <c r="V937" i="9"/>
  <c r="AZ936" i="9"/>
  <c r="BA936" i="9" s="1"/>
  <c r="X936" i="9"/>
  <c r="W936" i="9"/>
  <c r="V936" i="9"/>
  <c r="AZ940" i="9"/>
  <c r="BA940" i="9" s="1"/>
  <c r="BB940" i="9" s="1"/>
  <c r="X940" i="9"/>
  <c r="W940" i="9"/>
  <c r="V940" i="9"/>
  <c r="AZ942" i="9"/>
  <c r="BA942" i="9" s="1"/>
  <c r="X942" i="9"/>
  <c r="W942" i="9"/>
  <c r="V942" i="9"/>
  <c r="AZ941" i="9"/>
  <c r="BA941" i="9" s="1"/>
  <c r="X941" i="9"/>
  <c r="W941" i="9"/>
  <c r="V941" i="9"/>
  <c r="AZ933" i="9"/>
  <c r="BA933" i="9" s="1"/>
  <c r="X933" i="9"/>
  <c r="W933" i="9"/>
  <c r="V933" i="9"/>
  <c r="AZ932" i="9"/>
  <c r="BA932" i="9" s="1"/>
  <c r="X932" i="9"/>
  <c r="W932" i="9"/>
  <c r="V932" i="9"/>
  <c r="AZ931" i="9"/>
  <c r="BA931" i="9" s="1"/>
  <c r="BB931" i="9" s="1"/>
  <c r="X931" i="9"/>
  <c r="W931" i="9"/>
  <c r="V931" i="9"/>
  <c r="AZ930" i="9"/>
  <c r="BA930" i="9" s="1"/>
  <c r="X930" i="9"/>
  <c r="W930" i="9"/>
  <c r="V930" i="9"/>
  <c r="V1348" i="2"/>
  <c r="V1347" i="2"/>
  <c r="V1346" i="2"/>
  <c r="V1345" i="2"/>
  <c r="V1344" i="2"/>
  <c r="V1343" i="2"/>
  <c r="V1342" i="2"/>
  <c r="V1341" i="2"/>
  <c r="V1340" i="2"/>
  <c r="V1339" i="2"/>
  <c r="V1338" i="2"/>
  <c r="V1337" i="2"/>
  <c r="V1336" i="2"/>
  <c r="V1335" i="2"/>
  <c r="V1334" i="2"/>
  <c r="V1333" i="2"/>
  <c r="V1332" i="2"/>
  <c r="V1331" i="2"/>
  <c r="V1330" i="2"/>
  <c r="V1329" i="2"/>
  <c r="V1328" i="2"/>
  <c r="V1327" i="2"/>
  <c r="V1326" i="2"/>
  <c r="V1325" i="2"/>
  <c r="V1324" i="2"/>
  <c r="V1323" i="2"/>
  <c r="V1322" i="2"/>
  <c r="V1321" i="2"/>
  <c r="V1320" i="2"/>
  <c r="V1319" i="2"/>
  <c r="V1318" i="2"/>
  <c r="V1317" i="2"/>
  <c r="V1316" i="2"/>
  <c r="V1315" i="2"/>
  <c r="V1314" i="2"/>
  <c r="V1313" i="2"/>
  <c r="V1312" i="2"/>
  <c r="V1311" i="2"/>
  <c r="V1310" i="2"/>
  <c r="V1309" i="2"/>
  <c r="V1308" i="2"/>
  <c r="V1307" i="2"/>
  <c r="V1306" i="2"/>
  <c r="V1305" i="2"/>
  <c r="V1298" i="2"/>
  <c r="V1297" i="2"/>
  <c r="V1296" i="2"/>
  <c r="V1295" i="2"/>
  <c r="V1294" i="2"/>
  <c r="V1293" i="2"/>
  <c r="V1292" i="2"/>
  <c r="V1291" i="2"/>
  <c r="V1290" i="2"/>
  <c r="V1289" i="2"/>
  <c r="V1288" i="2"/>
  <c r="V1287" i="2"/>
  <c r="V1286" i="2"/>
  <c r="V1285" i="2"/>
  <c r="V1284" i="2"/>
  <c r="V1283" i="2"/>
  <c r="V1282" i="2"/>
  <c r="V1281" i="2"/>
  <c r="V1280" i="2"/>
  <c r="V1279" i="2"/>
  <c r="V1278" i="2"/>
  <c r="V1277" i="2"/>
  <c r="V1276" i="2"/>
  <c r="V1275" i="2"/>
  <c r="V1274" i="2"/>
  <c r="V1273" i="2"/>
  <c r="V1272" i="2"/>
  <c r="V1271" i="2"/>
  <c r="V1270" i="2"/>
  <c r="V1269" i="2"/>
  <c r="V1268" i="2"/>
  <c r="V1267" i="2"/>
  <c r="V1266" i="2"/>
  <c r="V1265" i="2"/>
  <c r="V1264" i="2"/>
  <c r="V1263" i="2"/>
  <c r="V1262" i="2"/>
  <c r="V1261" i="2"/>
  <c r="V1260" i="2"/>
  <c r="V1259" i="2"/>
  <c r="V1258" i="2"/>
  <c r="V1257" i="2"/>
  <c r="V1256" i="2"/>
  <c r="V1255" i="2"/>
  <c r="V1254" i="2"/>
  <c r="V1253" i="2"/>
  <c r="V1252" i="2"/>
  <c r="V1251" i="2"/>
  <c r="V1250" i="2"/>
  <c r="V1249" i="2"/>
  <c r="V1248" i="2"/>
  <c r="V1247" i="2"/>
  <c r="V1246" i="2"/>
  <c r="V1245" i="2"/>
  <c r="V1244" i="2"/>
  <c r="V1243" i="2"/>
  <c r="V1242" i="2"/>
  <c r="V1241" i="2"/>
  <c r="V1240" i="2"/>
  <c r="V1239" i="2"/>
  <c r="V1238" i="2"/>
  <c r="V1237" i="2"/>
  <c r="V1236" i="2"/>
  <c r="V1235" i="2"/>
  <c r="V1234" i="2"/>
  <c r="V1233" i="2"/>
  <c r="V1232" i="2"/>
  <c r="V1231" i="2"/>
  <c r="V1230" i="2"/>
  <c r="V1229" i="2"/>
  <c r="V1228" i="2"/>
  <c r="V1227" i="2"/>
  <c r="V1226" i="2"/>
  <c r="V1225" i="2"/>
  <c r="V1224" i="2"/>
  <c r="V1223" i="2"/>
  <c r="V1222" i="2"/>
  <c r="V1221" i="2"/>
  <c r="V1220" i="2"/>
  <c r="V1219" i="2"/>
  <c r="V1218" i="2"/>
  <c r="V1217" i="2"/>
  <c r="V1216" i="2"/>
  <c r="V1215" i="2"/>
  <c r="V1214" i="2"/>
  <c r="V1213" i="2"/>
  <c r="V1212" i="2"/>
  <c r="V1211" i="2"/>
  <c r="V1210" i="2"/>
  <c r="V1209" i="2"/>
  <c r="V1208" i="2"/>
  <c r="V1207" i="2"/>
  <c r="V1206" i="2"/>
  <c r="V1205" i="2"/>
  <c r="V1204" i="2"/>
  <c r="V1203" i="2"/>
  <c r="V1202" i="2"/>
  <c r="V1201" i="2"/>
  <c r="V1200" i="2"/>
  <c r="V1199" i="2"/>
  <c r="V1198" i="2"/>
  <c r="V1197" i="2"/>
  <c r="V1196" i="2"/>
  <c r="V1195" i="2"/>
  <c r="V1194" i="2"/>
  <c r="V1193" i="2"/>
  <c r="V1192" i="2"/>
  <c r="V1191" i="2"/>
  <c r="V1190" i="2"/>
  <c r="V1189" i="2"/>
  <c r="V1188" i="2"/>
  <c r="V1187" i="2"/>
  <c r="V1186" i="2"/>
  <c r="V1185" i="2"/>
  <c r="V1184" i="2"/>
  <c r="V1183" i="2"/>
  <c r="V1182" i="2"/>
  <c r="V1181" i="2"/>
  <c r="V1180" i="2"/>
  <c r="V1179" i="2"/>
  <c r="V1178" i="2"/>
  <c r="V1177" i="2"/>
  <c r="V1175" i="2"/>
  <c r="V1174" i="2"/>
  <c r="V1173" i="2"/>
  <c r="V1172" i="2"/>
  <c r="V1171" i="2"/>
  <c r="V1170" i="2"/>
  <c r="V1169" i="2"/>
  <c r="V1168" i="2"/>
  <c r="V1167" i="2"/>
  <c r="V1166" i="2"/>
  <c r="V1165" i="2"/>
  <c r="V1164" i="2"/>
  <c r="V1163" i="2"/>
  <c r="V1162" i="2"/>
  <c r="V1161" i="2"/>
  <c r="V1160" i="2"/>
  <c r="V1159" i="2"/>
  <c r="V1158" i="2"/>
  <c r="V1157" i="2"/>
  <c r="V1156" i="2"/>
  <c r="V1155" i="2"/>
  <c r="V1154" i="2"/>
  <c r="V1153" i="2"/>
  <c r="V1152" i="2"/>
  <c r="V1151" i="2"/>
  <c r="V1150" i="2"/>
  <c r="V1149" i="2"/>
  <c r="V1148" i="2"/>
  <c r="V1147" i="2"/>
  <c r="V1146" i="2"/>
  <c r="V1145" i="2"/>
  <c r="V1144" i="2"/>
  <c r="V1143" i="2"/>
  <c r="V1142" i="2"/>
  <c r="V1140" i="2"/>
  <c r="V1139" i="2"/>
  <c r="V1138" i="2"/>
  <c r="V1137" i="2"/>
  <c r="V1136" i="2"/>
  <c r="V1135" i="2"/>
  <c r="V1134" i="2"/>
  <c r="V1133" i="2"/>
  <c r="V1132" i="2"/>
  <c r="V1131" i="2"/>
  <c r="V1130" i="2"/>
  <c r="V1129" i="2"/>
  <c r="V1128" i="2"/>
  <c r="V1127" i="2"/>
  <c r="V1126" i="2"/>
  <c r="V1125" i="2"/>
  <c r="V1124" i="2"/>
  <c r="V1123" i="2"/>
  <c r="V1122" i="2"/>
  <c r="V1121" i="2"/>
  <c r="V1120" i="2"/>
  <c r="V1119" i="2"/>
  <c r="V1118" i="2"/>
  <c r="V1117" i="2"/>
  <c r="V1116" i="2"/>
  <c r="V1115" i="2"/>
  <c r="V1114" i="2"/>
  <c r="V1113" i="2"/>
  <c r="V1112" i="2"/>
  <c r="V1111" i="2"/>
  <c r="V1110" i="2"/>
  <c r="V1109" i="2"/>
  <c r="V1108" i="2"/>
  <c r="V1107" i="2"/>
  <c r="V1106" i="2"/>
  <c r="V1105" i="2"/>
  <c r="V1104" i="2"/>
  <c r="V1103" i="2"/>
  <c r="V1102" i="2"/>
  <c r="V1101" i="2"/>
  <c r="V1100" i="2"/>
  <c r="V1099" i="2"/>
  <c r="V1098" i="2"/>
  <c r="V1097" i="2"/>
  <c r="V1096" i="2"/>
  <c r="V1095" i="2"/>
  <c r="V1094" i="2"/>
  <c r="V1091" i="2"/>
  <c r="V1090" i="2"/>
  <c r="V1089" i="2"/>
  <c r="V1088" i="2"/>
  <c r="V1087" i="2"/>
  <c r="V1086" i="2"/>
  <c r="V1085" i="2"/>
  <c r="V1084" i="2"/>
  <c r="V1083" i="2"/>
  <c r="V1082" i="2"/>
  <c r="V1081" i="2"/>
  <c r="V1080" i="2"/>
  <c r="V1079" i="2"/>
  <c r="V1078" i="2"/>
  <c r="V1077" i="2"/>
  <c r="V1076" i="2"/>
  <c r="V1075" i="2"/>
  <c r="V1074" i="2"/>
  <c r="V1073" i="2"/>
  <c r="V1072" i="2"/>
  <c r="V1071" i="2"/>
  <c r="V1070" i="2"/>
  <c r="V1069" i="2"/>
  <c r="V1068" i="2"/>
  <c r="V1067" i="2"/>
  <c r="V1066" i="2"/>
  <c r="V1065" i="2"/>
  <c r="V1064" i="2"/>
  <c r="V1063" i="2"/>
  <c r="V1062" i="2"/>
  <c r="V1061" i="2"/>
  <c r="V1060" i="2"/>
  <c r="V1059" i="2"/>
  <c r="V1058" i="2"/>
  <c r="V1057" i="2"/>
  <c r="V1056" i="2"/>
  <c r="V1055" i="2"/>
  <c r="V1054" i="2"/>
  <c r="V1053" i="2"/>
  <c r="V1052" i="2"/>
  <c r="V1051" i="2"/>
  <c r="V1050" i="2"/>
  <c r="V1049" i="2"/>
  <c r="V1048" i="2"/>
  <c r="V1047" i="2"/>
  <c r="V1046" i="2"/>
  <c r="V1045" i="2"/>
  <c r="V1044" i="2"/>
  <c r="V1043" i="2"/>
  <c r="V1042" i="2"/>
  <c r="V1041" i="2"/>
  <c r="V1040" i="2"/>
  <c r="V1039" i="2"/>
  <c r="V1038" i="2"/>
  <c r="V1037" i="2"/>
  <c r="V1036" i="2"/>
  <c r="V1035" i="2"/>
  <c r="V1034" i="2"/>
  <c r="V1033" i="2"/>
  <c r="V1032" i="2"/>
  <c r="V1031" i="2"/>
  <c r="V1030" i="2"/>
  <c r="V1029" i="2"/>
  <c r="V1028" i="2"/>
  <c r="V1027" i="2"/>
  <c r="V1026" i="2"/>
  <c r="V1025" i="2"/>
  <c r="V1024" i="2"/>
  <c r="V1023" i="2"/>
  <c r="V1022" i="2"/>
  <c r="V1021" i="2"/>
  <c r="V1020" i="2"/>
  <c r="V1019" i="2"/>
  <c r="V1018" i="2"/>
  <c r="V1017" i="2"/>
  <c r="V1016" i="2"/>
  <c r="V1015" i="2"/>
  <c r="V1014" i="2"/>
  <c r="V1013" i="2"/>
  <c r="V1012" i="2"/>
  <c r="V1011" i="2"/>
  <c r="V1010" i="2"/>
  <c r="V1009" i="2"/>
  <c r="V1008" i="2"/>
  <c r="V1007" i="2"/>
  <c r="V1006" i="2"/>
  <c r="V1005" i="2"/>
  <c r="V1004" i="2"/>
  <c r="V1003" i="2"/>
  <c r="V1002" i="2"/>
  <c r="V1001" i="2"/>
  <c r="V1000" i="2"/>
  <c r="V999" i="2"/>
  <c r="V998" i="2"/>
  <c r="V997" i="2"/>
  <c r="V996" i="2"/>
  <c r="V995" i="2"/>
  <c r="V994" i="2"/>
  <c r="V993" i="2"/>
  <c r="V992" i="2"/>
  <c r="V991" i="2"/>
  <c r="V990" i="2"/>
  <c r="V989" i="2"/>
  <c r="V988" i="2"/>
  <c r="V987" i="2"/>
  <c r="V986" i="2"/>
  <c r="V985" i="2"/>
  <c r="V984" i="2"/>
  <c r="V983" i="2"/>
  <c r="V982" i="2"/>
  <c r="V981" i="2"/>
  <c r="V980" i="2"/>
  <c r="V979" i="2"/>
  <c r="V978" i="2"/>
  <c r="V977" i="2"/>
  <c r="V976" i="2"/>
  <c r="V975" i="2"/>
  <c r="V974" i="2"/>
  <c r="V973" i="2"/>
  <c r="V972" i="2"/>
  <c r="V971" i="2"/>
  <c r="V970" i="2"/>
  <c r="V969" i="2"/>
  <c r="V968" i="2"/>
  <c r="V967" i="2"/>
  <c r="V966" i="2"/>
  <c r="V965" i="2"/>
  <c r="V964" i="2"/>
  <c r="V963" i="2"/>
  <c r="V962" i="2"/>
  <c r="V961" i="2"/>
  <c r="V960" i="2"/>
  <c r="V959" i="2"/>
  <c r="V958" i="2"/>
  <c r="V957" i="2"/>
  <c r="V956" i="2"/>
  <c r="V955" i="2"/>
  <c r="V954" i="2"/>
  <c r="V953" i="2"/>
  <c r="V952" i="2"/>
  <c r="V951" i="2"/>
  <c r="V950" i="2"/>
  <c r="V949" i="2"/>
  <c r="V948" i="2"/>
  <c r="V947" i="2"/>
  <c r="V946" i="2"/>
  <c r="V945" i="2"/>
  <c r="V944" i="2"/>
  <c r="V943" i="2"/>
  <c r="V942" i="2"/>
  <c r="V941" i="2"/>
  <c r="V940" i="2"/>
  <c r="V939" i="2"/>
  <c r="V938" i="2"/>
  <c r="V937" i="2"/>
  <c r="V936" i="2"/>
  <c r="V935" i="2"/>
  <c r="V934" i="2"/>
  <c r="V933" i="2"/>
  <c r="V932" i="2"/>
  <c r="V931" i="2"/>
  <c r="V930" i="2"/>
  <c r="V929" i="2"/>
  <c r="V928" i="2"/>
  <c r="V927" i="2"/>
  <c r="V926" i="2"/>
  <c r="V925" i="2"/>
  <c r="V924" i="2"/>
  <c r="V923" i="2"/>
  <c r="V922" i="2"/>
  <c r="V921" i="2"/>
  <c r="V920" i="2"/>
  <c r="V919" i="2"/>
  <c r="V918" i="2"/>
  <c r="V917" i="2"/>
  <c r="V916" i="2"/>
  <c r="V915" i="2"/>
  <c r="V914" i="2"/>
  <c r="V913" i="2"/>
  <c r="V912" i="2"/>
  <c r="V911" i="2"/>
  <c r="V910" i="2"/>
  <c r="V909" i="2"/>
  <c r="V908" i="2"/>
  <c r="V907" i="2"/>
  <c r="V906" i="2"/>
  <c r="V905" i="2"/>
  <c r="V904" i="2"/>
  <c r="V903" i="2"/>
  <c r="V902" i="2"/>
  <c r="V901" i="2"/>
  <c r="V900" i="2"/>
  <c r="V899" i="2"/>
  <c r="V898" i="2"/>
  <c r="V897" i="2"/>
  <c r="V896" i="2"/>
  <c r="V895" i="2"/>
  <c r="V894" i="2"/>
  <c r="V893" i="2"/>
  <c r="V892" i="2"/>
  <c r="V891" i="2"/>
  <c r="V890" i="2"/>
  <c r="V889" i="2"/>
  <c r="V888" i="2"/>
  <c r="V887" i="2"/>
  <c r="V886" i="2"/>
  <c r="V885" i="2"/>
  <c r="V884" i="2"/>
  <c r="V883" i="2"/>
  <c r="V882" i="2"/>
  <c r="V881" i="2"/>
  <c r="V880" i="2"/>
  <c r="V879" i="2"/>
  <c r="V878" i="2"/>
  <c r="V877" i="2"/>
  <c r="V876" i="2"/>
  <c r="V875" i="2"/>
  <c r="V874" i="2"/>
  <c r="V873" i="2"/>
  <c r="V872" i="2"/>
  <c r="V871" i="2"/>
  <c r="V870" i="2"/>
  <c r="V869" i="2"/>
  <c r="V868" i="2"/>
  <c r="V867" i="2"/>
  <c r="V866" i="2"/>
  <c r="V865" i="2"/>
  <c r="V864" i="2"/>
  <c r="V863" i="2"/>
  <c r="V862" i="2"/>
  <c r="V861" i="2"/>
  <c r="V860" i="2"/>
  <c r="V859" i="2"/>
  <c r="V858" i="2"/>
  <c r="V857" i="2"/>
  <c r="V856" i="2"/>
  <c r="V855" i="2"/>
  <c r="V854" i="2"/>
  <c r="V853" i="2"/>
  <c r="V852" i="2"/>
  <c r="V851" i="2"/>
  <c r="V850" i="2"/>
  <c r="V849" i="2"/>
  <c r="V848" i="2"/>
  <c r="V847" i="2"/>
  <c r="V846" i="2"/>
  <c r="V845" i="2"/>
  <c r="V844" i="2"/>
  <c r="V843" i="2"/>
  <c r="V842" i="2"/>
  <c r="V841" i="2"/>
  <c r="V840" i="2"/>
  <c r="V839" i="2"/>
  <c r="V838" i="2"/>
  <c r="V837" i="2"/>
  <c r="V836" i="2"/>
  <c r="V835" i="2"/>
  <c r="V834" i="2"/>
  <c r="V833" i="2"/>
  <c r="V832" i="2"/>
  <c r="V831" i="2"/>
  <c r="V830" i="2"/>
  <c r="V829" i="2"/>
  <c r="V828" i="2"/>
  <c r="V827" i="2"/>
  <c r="V826" i="2"/>
  <c r="V825" i="2"/>
  <c r="V824" i="2"/>
  <c r="V823" i="2"/>
  <c r="V822" i="2"/>
  <c r="V821" i="2"/>
  <c r="V820" i="2"/>
  <c r="V819" i="2"/>
  <c r="V818" i="2"/>
  <c r="V817" i="2"/>
  <c r="V816" i="2"/>
  <c r="V815" i="2"/>
  <c r="V814" i="2"/>
  <c r="V813" i="2"/>
  <c r="V812" i="2"/>
  <c r="V811" i="2"/>
  <c r="V810" i="2"/>
  <c r="V809" i="2"/>
  <c r="V808" i="2"/>
  <c r="V807" i="2"/>
  <c r="V806" i="2"/>
  <c r="V805" i="2"/>
  <c r="V804" i="2"/>
  <c r="V803" i="2"/>
  <c r="V802" i="2"/>
  <c r="V801" i="2"/>
  <c r="V800" i="2"/>
  <c r="V799" i="2"/>
  <c r="V798" i="2"/>
  <c r="V797" i="2"/>
  <c r="V796" i="2"/>
  <c r="V795" i="2"/>
  <c r="V794" i="2"/>
  <c r="V793" i="2"/>
  <c r="V792" i="2"/>
  <c r="V791" i="2"/>
  <c r="V790" i="2"/>
  <c r="V789" i="2"/>
  <c r="V788" i="2"/>
  <c r="V787" i="2"/>
  <c r="V786" i="2"/>
  <c r="V785" i="2"/>
  <c r="V784" i="2"/>
  <c r="V783" i="2"/>
  <c r="V782" i="2"/>
  <c r="V781" i="2"/>
  <c r="V780" i="2"/>
  <c r="V779" i="2"/>
  <c r="V778" i="2"/>
  <c r="V777" i="2"/>
  <c r="V776" i="2"/>
  <c r="V775" i="2"/>
  <c r="V774" i="2"/>
  <c r="V773" i="2"/>
  <c r="V772" i="2"/>
  <c r="V771" i="2"/>
  <c r="V770" i="2"/>
  <c r="V769" i="2"/>
  <c r="V768" i="2"/>
  <c r="V767" i="2"/>
  <c r="V766" i="2"/>
  <c r="V765" i="2"/>
  <c r="V764" i="2"/>
  <c r="V763" i="2"/>
  <c r="V762" i="2"/>
  <c r="V761" i="2"/>
  <c r="V760" i="2"/>
  <c r="V759" i="2"/>
  <c r="V758" i="2"/>
  <c r="V757" i="2"/>
  <c r="V756" i="2"/>
  <c r="V755" i="2"/>
  <c r="V754" i="2"/>
  <c r="V753" i="2"/>
  <c r="V752" i="2"/>
  <c r="V751" i="2"/>
  <c r="V750" i="2"/>
  <c r="V749" i="2"/>
  <c r="V748" i="2"/>
  <c r="V747" i="2"/>
  <c r="V746" i="2"/>
  <c r="V745" i="2"/>
  <c r="V744" i="2"/>
  <c r="V743" i="2"/>
  <c r="V742" i="2"/>
  <c r="V741" i="2"/>
  <c r="V740" i="2"/>
  <c r="V739" i="2"/>
  <c r="V738" i="2"/>
  <c r="AB737" i="2"/>
  <c r="V737" i="2"/>
  <c r="AB736" i="2"/>
  <c r="V736" i="2"/>
  <c r="AB735" i="2"/>
  <c r="V735" i="2"/>
  <c r="AB734" i="2"/>
  <c r="V734" i="2"/>
  <c r="AB733" i="2"/>
  <c r="V733" i="2"/>
  <c r="AB732" i="2"/>
  <c r="V732" i="2"/>
  <c r="AB731" i="2"/>
  <c r="V731" i="2"/>
  <c r="AB730" i="2"/>
  <c r="V730" i="2"/>
  <c r="V729" i="2"/>
  <c r="V728" i="2"/>
  <c r="V727" i="2"/>
  <c r="V726" i="2"/>
  <c r="V725" i="2"/>
  <c r="V724" i="2"/>
  <c r="V723" i="2"/>
  <c r="V722" i="2"/>
  <c r="V721" i="2"/>
  <c r="V720" i="2"/>
  <c r="V719" i="2"/>
  <c r="V718" i="2"/>
  <c r="V717" i="2"/>
  <c r="V716" i="2"/>
  <c r="V715" i="2"/>
  <c r="V714" i="2"/>
  <c r="V713" i="2"/>
  <c r="V712" i="2"/>
  <c r="V711" i="2"/>
  <c r="V710" i="2"/>
  <c r="V709" i="2"/>
  <c r="V708" i="2"/>
  <c r="V707" i="2"/>
  <c r="V706" i="2"/>
  <c r="V705" i="2"/>
  <c r="V704" i="2"/>
  <c r="V703" i="2"/>
  <c r="V702" i="2"/>
  <c r="V701" i="2"/>
  <c r="V700" i="2"/>
  <c r="V699" i="2"/>
  <c r="V698" i="2"/>
  <c r="V697" i="2"/>
  <c r="V696" i="2"/>
  <c r="V695" i="2"/>
  <c r="V694" i="2"/>
  <c r="V693" i="2"/>
  <c r="V692" i="2"/>
  <c r="V691" i="2"/>
  <c r="V690" i="2"/>
  <c r="V689" i="2"/>
  <c r="V688" i="2"/>
  <c r="V687" i="2"/>
  <c r="V686" i="2"/>
  <c r="V685" i="2"/>
  <c r="V684" i="2"/>
  <c r="V683" i="2"/>
  <c r="V682" i="2"/>
  <c r="V681" i="2"/>
  <c r="V680" i="2"/>
  <c r="V679" i="2"/>
  <c r="V678" i="2"/>
  <c r="V677" i="2"/>
  <c r="V676" i="2"/>
  <c r="V675" i="2"/>
  <c r="V674" i="2"/>
  <c r="V673" i="2"/>
  <c r="V672" i="2"/>
  <c r="V671" i="2"/>
  <c r="V670" i="2"/>
  <c r="V669" i="2"/>
  <c r="V668" i="2"/>
  <c r="V667" i="2"/>
  <c r="V666" i="2"/>
  <c r="V665" i="2"/>
  <c r="V664" i="2"/>
  <c r="V663" i="2"/>
  <c r="V662" i="2"/>
  <c r="V661" i="2"/>
  <c r="V660" i="2"/>
  <c r="V659" i="2"/>
  <c r="V658" i="2"/>
  <c r="V657" i="2"/>
  <c r="V656" i="2"/>
  <c r="V655" i="2"/>
  <c r="V654" i="2"/>
  <c r="V653" i="2"/>
  <c r="V652" i="2"/>
  <c r="V651" i="2"/>
  <c r="C304" i="2"/>
  <c r="G1188" i="2"/>
  <c r="G1189" i="2"/>
  <c r="G1187" i="2"/>
  <c r="G1186" i="2"/>
  <c r="G1185" i="2"/>
  <c r="C9" i="2"/>
  <c r="C10" i="2"/>
  <c r="C11" i="2"/>
  <c r="C12" i="2"/>
  <c r="C13" i="2"/>
  <c r="C15" i="2"/>
  <c r="C16" i="2"/>
  <c r="C17" i="2"/>
  <c r="C18" i="2"/>
  <c r="C19" i="2"/>
  <c r="C20" i="2"/>
  <c r="C21" i="2"/>
  <c r="C22" i="2"/>
  <c r="C23" i="2"/>
  <c r="C24" i="2"/>
  <c r="C25" i="2"/>
  <c r="C26" i="2"/>
  <c r="C27" i="2"/>
  <c r="C28" i="2"/>
  <c r="C29" i="2"/>
  <c r="C30" i="2"/>
  <c r="C31" i="2"/>
  <c r="C33" i="2"/>
  <c r="C34" i="2"/>
  <c r="C35" i="2"/>
  <c r="C36" i="2"/>
  <c r="C37" i="2"/>
  <c r="C38" i="2"/>
  <c r="C39" i="2"/>
  <c r="C40" i="2"/>
  <c r="C41"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4" i="2"/>
  <c r="C95" i="2"/>
  <c r="C96" i="2"/>
  <c r="C97" i="2"/>
  <c r="C98" i="2"/>
  <c r="C99" i="2"/>
  <c r="C100" i="2"/>
  <c r="C101" i="2"/>
  <c r="C102" i="2"/>
  <c r="C103" i="2"/>
  <c r="C104" i="2"/>
  <c r="C105" i="2"/>
  <c r="C106" i="2"/>
  <c r="C107" i="2"/>
  <c r="C108" i="2"/>
  <c r="C109" i="2"/>
  <c r="C110" i="2"/>
  <c r="C111" i="2"/>
  <c r="C112"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40" i="2"/>
  <c r="C141" i="2"/>
  <c r="C142" i="2"/>
  <c r="C143" i="2"/>
  <c r="C144" i="2"/>
  <c r="C145" i="2"/>
  <c r="C146" i="2"/>
  <c r="C147" i="2"/>
  <c r="C148" i="2"/>
  <c r="C149" i="2"/>
  <c r="C150" i="2"/>
  <c r="C151" i="2"/>
  <c r="C153" i="2"/>
  <c r="C154" i="2"/>
  <c r="C155" i="2"/>
  <c r="C156" i="2"/>
  <c r="C157" i="2"/>
  <c r="C158" i="2"/>
  <c r="C159" i="2"/>
  <c r="C163" i="2"/>
  <c r="C164" i="2"/>
  <c r="C165" i="2"/>
  <c r="C166" i="2"/>
  <c r="C168" i="2"/>
  <c r="C169" i="2"/>
  <c r="C170" i="2"/>
  <c r="C171" i="2"/>
  <c r="C172" i="2"/>
  <c r="C173" i="2"/>
  <c r="C174" i="2"/>
  <c r="C175" i="2"/>
  <c r="C176" i="2"/>
  <c r="C177" i="2"/>
  <c r="C178" i="2"/>
  <c r="C179" i="2"/>
  <c r="C180" i="2"/>
  <c r="C181" i="2"/>
  <c r="C182" i="2"/>
  <c r="C204" i="2"/>
  <c r="C205" i="2"/>
  <c r="C206" i="2"/>
  <c r="C207" i="2"/>
  <c r="C208" i="2"/>
  <c r="C209" i="2"/>
  <c r="C210" i="2"/>
  <c r="C211" i="2"/>
  <c r="C212" i="2"/>
  <c r="C213" i="2"/>
  <c r="C215" i="2"/>
  <c r="C216" i="2"/>
  <c r="C217" i="2"/>
  <c r="C218" i="2"/>
  <c r="C219" i="2"/>
  <c r="C220" i="2"/>
  <c r="C221" i="2"/>
  <c r="C222" i="2"/>
  <c r="C223"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3" i="2"/>
  <c r="C255" i="2"/>
  <c r="C256" i="2"/>
  <c r="C257" i="2"/>
  <c r="C258" i="2"/>
  <c r="C259" i="2"/>
  <c r="C260" i="2"/>
  <c r="C261" i="2"/>
  <c r="C262" i="2"/>
  <c r="C263" i="2"/>
  <c r="C264" i="2"/>
  <c r="C265"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8" i="2"/>
  <c r="C299" i="2"/>
  <c r="C300" i="2"/>
  <c r="C301" i="2"/>
  <c r="C302" i="2"/>
  <c r="C303" i="2"/>
  <c r="C305" i="2"/>
  <c r="C306" i="2"/>
  <c r="C307" i="2"/>
  <c r="C308" i="2"/>
  <c r="C309" i="2"/>
  <c r="C312" i="2"/>
  <c r="C313" i="2"/>
  <c r="C314" i="2"/>
  <c r="C315" i="2"/>
  <c r="C316" i="2"/>
  <c r="C317" i="2"/>
  <c r="C318" i="2"/>
  <c r="C319" i="2"/>
  <c r="C320" i="2"/>
  <c r="C321" i="2"/>
  <c r="C322" i="2"/>
  <c r="C323" i="2"/>
  <c r="C324" i="2"/>
  <c r="C325" i="2"/>
  <c r="C326" i="2"/>
  <c r="C328" i="2"/>
  <c r="C329" i="2"/>
  <c r="G44" i="8"/>
  <c r="J1011" i="9" s="1"/>
  <c r="V650" i="2"/>
  <c r="V649" i="2"/>
  <c r="V648" i="2"/>
  <c r="V647" i="2"/>
  <c r="V646" i="2"/>
  <c r="V645" i="2"/>
  <c r="V644" i="2"/>
  <c r="V643" i="2"/>
  <c r="V642" i="2"/>
  <c r="V641" i="2"/>
  <c r="V640" i="2"/>
  <c r="AB639" i="2"/>
  <c r="V639" i="2"/>
  <c r="AB638" i="2"/>
  <c r="V638" i="2"/>
  <c r="AB637" i="2"/>
  <c r="V637" i="2"/>
  <c r="AB636" i="2"/>
  <c r="V636" i="2"/>
  <c r="AB635" i="2"/>
  <c r="V635" i="2"/>
  <c r="AB634" i="2"/>
  <c r="V634" i="2"/>
  <c r="AB633" i="2"/>
  <c r="V633" i="2"/>
  <c r="AB632" i="2"/>
  <c r="V632" i="2"/>
  <c r="V631" i="2"/>
  <c r="V630" i="2"/>
  <c r="V629" i="2"/>
  <c r="V628" i="2"/>
  <c r="V627" i="2"/>
  <c r="V626" i="2"/>
  <c r="V625" i="2"/>
  <c r="V624" i="2"/>
  <c r="V623" i="2"/>
  <c r="V622" i="2"/>
  <c r="V621" i="2"/>
  <c r="V620" i="2"/>
  <c r="V619" i="2"/>
  <c r="V618" i="2"/>
  <c r="V617" i="2"/>
  <c r="V616" i="2"/>
  <c r="V615" i="2"/>
  <c r="V614" i="2"/>
  <c r="V613" i="2"/>
  <c r="V612" i="2"/>
  <c r="V611" i="2"/>
  <c r="V610" i="2"/>
  <c r="V609" i="2"/>
  <c r="V608" i="2"/>
  <c r="V607" i="2"/>
  <c r="V606" i="2"/>
  <c r="V605" i="2"/>
  <c r="V604" i="2"/>
  <c r="V603" i="2"/>
  <c r="V602" i="2"/>
  <c r="V601" i="2"/>
  <c r="V600" i="2"/>
  <c r="V599" i="2"/>
  <c r="V598" i="2"/>
  <c r="V597" i="2"/>
  <c r="V596" i="2"/>
  <c r="V595" i="2"/>
  <c r="V594" i="2"/>
  <c r="V593" i="2"/>
  <c r="V592" i="2"/>
  <c r="V591" i="2"/>
  <c r="V590" i="2"/>
  <c r="V589" i="2"/>
  <c r="V588" i="2"/>
  <c r="V587" i="2"/>
  <c r="V586" i="2"/>
  <c r="V585" i="2"/>
  <c r="V584" i="2"/>
  <c r="V583" i="2"/>
  <c r="V582" i="2"/>
  <c r="V581" i="2"/>
  <c r="V580" i="2"/>
  <c r="V579" i="2"/>
  <c r="V578" i="2"/>
  <c r="V577" i="2"/>
  <c r="V576" i="2"/>
  <c r="V575" i="2"/>
  <c r="V574" i="2"/>
  <c r="V573" i="2"/>
  <c r="V572" i="2"/>
  <c r="V571" i="2"/>
  <c r="V570" i="2"/>
  <c r="V569" i="2"/>
  <c r="V568" i="2"/>
  <c r="V567" i="2"/>
  <c r="V566" i="2"/>
  <c r="V565" i="2"/>
  <c r="V560" i="2"/>
  <c r="X639" i="2"/>
  <c r="Y639" i="2" s="1"/>
  <c r="X638" i="2"/>
  <c r="Y638" i="2" s="1"/>
  <c r="X637" i="2"/>
  <c r="Y637" i="2" s="1"/>
  <c r="X636" i="2"/>
  <c r="Y636" i="2" s="1"/>
  <c r="X635" i="2"/>
  <c r="Y635" i="2" s="1"/>
  <c r="X634" i="2"/>
  <c r="Y634" i="2" s="1"/>
  <c r="X633" i="2"/>
  <c r="Y633" i="2" s="1"/>
  <c r="X632" i="2"/>
  <c r="Y632" i="2" s="1"/>
  <c r="R11" i="9"/>
  <c r="AG11" i="9" s="1"/>
  <c r="V11" i="9"/>
  <c r="W11" i="9"/>
  <c r="X11" i="9"/>
  <c r="AZ11" i="9"/>
  <c r="BA11" i="9" s="1"/>
  <c r="C4" i="2"/>
  <c r="A1" i="12"/>
  <c r="A1" i="17"/>
  <c r="A2" i="12"/>
  <c r="A2" i="17"/>
  <c r="I3" i="10"/>
  <c r="M5" i="9"/>
  <c r="D12" i="14"/>
  <c r="I5" i="10"/>
  <c r="I1" i="10"/>
  <c r="M3" i="9"/>
  <c r="I104" i="10"/>
  <c r="J104" i="10" s="1"/>
  <c r="H104" i="10"/>
  <c r="E171" i="21"/>
  <c r="F171" i="21" s="1"/>
  <c r="E170" i="21"/>
  <c r="F170" i="21" s="1"/>
  <c r="E169" i="21"/>
  <c r="F169" i="21" s="1"/>
  <c r="E168" i="21"/>
  <c r="F168" i="21" s="1"/>
  <c r="E167" i="21"/>
  <c r="F167" i="21" s="1"/>
  <c r="E166" i="21"/>
  <c r="F166" i="21" s="1"/>
  <c r="AZ1007" i="9"/>
  <c r="BA1007" i="9" s="1"/>
  <c r="BB1007" i="9" s="1"/>
  <c r="X1007" i="9"/>
  <c r="W1007" i="9"/>
  <c r="V1007" i="9"/>
  <c r="AZ1006" i="9"/>
  <c r="BA1006" i="9" s="1"/>
  <c r="X1006" i="9"/>
  <c r="W1006" i="9"/>
  <c r="V1006" i="9"/>
  <c r="AZ1005" i="9"/>
  <c r="BA1005" i="9" s="1"/>
  <c r="BB1005" i="9" s="1"/>
  <c r="X1005" i="9"/>
  <c r="W1005" i="9"/>
  <c r="V1005" i="9"/>
  <c r="AZ1004" i="9"/>
  <c r="BA1004" i="9" s="1"/>
  <c r="BB1004" i="9" s="1"/>
  <c r="X1004" i="9"/>
  <c r="W1004" i="9"/>
  <c r="V1004" i="9"/>
  <c r="AZ1003" i="9"/>
  <c r="BA1003" i="9" s="1"/>
  <c r="X1003" i="9"/>
  <c r="W1003" i="9"/>
  <c r="V1003" i="9"/>
  <c r="AZ1002" i="9"/>
  <c r="BA1002" i="9" s="1"/>
  <c r="BD1002" i="9" s="1"/>
  <c r="BG1002" i="9" s="1"/>
  <c r="BJ1002" i="9" s="1"/>
  <c r="X1002" i="9"/>
  <c r="W1002" i="9"/>
  <c r="V1002" i="9"/>
  <c r="AZ1001" i="9"/>
  <c r="BA1001" i="9" s="1"/>
  <c r="X1001" i="9"/>
  <c r="W1001" i="9"/>
  <c r="V1001" i="9"/>
  <c r="AZ1000" i="9"/>
  <c r="BA1000" i="9" s="1"/>
  <c r="BD1000" i="9" s="1"/>
  <c r="BG1000" i="9" s="1"/>
  <c r="X1000" i="9"/>
  <c r="W1000" i="9"/>
  <c r="V1000" i="9"/>
  <c r="AZ999" i="9"/>
  <c r="BA999" i="9" s="1"/>
  <c r="X999" i="9"/>
  <c r="W999" i="9"/>
  <c r="V999" i="9"/>
  <c r="AZ998" i="9"/>
  <c r="BA998" i="9" s="1"/>
  <c r="BB998" i="9" s="1"/>
  <c r="X998" i="9"/>
  <c r="W998" i="9"/>
  <c r="V998" i="9"/>
  <c r="AZ997" i="9"/>
  <c r="BA997" i="9" s="1"/>
  <c r="BD997" i="9" s="1"/>
  <c r="BG997" i="9" s="1"/>
  <c r="X997" i="9"/>
  <c r="W997" i="9"/>
  <c r="V997" i="9"/>
  <c r="AZ996" i="9"/>
  <c r="BA996" i="9" s="1"/>
  <c r="X996" i="9"/>
  <c r="W996" i="9"/>
  <c r="V996" i="9"/>
  <c r="AZ995" i="9"/>
  <c r="BA995" i="9" s="1"/>
  <c r="BD995" i="9" s="1"/>
  <c r="X995" i="9"/>
  <c r="W995" i="9"/>
  <c r="V995" i="9"/>
  <c r="AZ994" i="9"/>
  <c r="BA994" i="9" s="1"/>
  <c r="X994" i="9"/>
  <c r="W994" i="9"/>
  <c r="V994" i="9"/>
  <c r="AZ993" i="9"/>
  <c r="BA993" i="9" s="1"/>
  <c r="BB993" i="9" s="1"/>
  <c r="BC993" i="9" s="1"/>
  <c r="X993" i="9"/>
  <c r="W993" i="9"/>
  <c r="V993" i="9"/>
  <c r="AZ992" i="9"/>
  <c r="BA992" i="9" s="1"/>
  <c r="BB992" i="9" s="1"/>
  <c r="X992" i="9"/>
  <c r="W992" i="9"/>
  <c r="V992" i="9"/>
  <c r="AZ991" i="9"/>
  <c r="BA991" i="9" s="1"/>
  <c r="BD991" i="9" s="1"/>
  <c r="X991" i="9"/>
  <c r="W991" i="9"/>
  <c r="V991" i="9"/>
  <c r="AZ990" i="9"/>
  <c r="BA990" i="9" s="1"/>
  <c r="BB990" i="9" s="1"/>
  <c r="BC990" i="9" s="1"/>
  <c r="X990" i="9"/>
  <c r="W990" i="9"/>
  <c r="V990" i="9"/>
  <c r="AZ989" i="9"/>
  <c r="BA989" i="9" s="1"/>
  <c r="BD989" i="9" s="1"/>
  <c r="BG989" i="9" s="1"/>
  <c r="X989" i="9"/>
  <c r="W989" i="9"/>
  <c r="V989" i="9"/>
  <c r="AZ988" i="9"/>
  <c r="BA988" i="9" s="1"/>
  <c r="X988" i="9"/>
  <c r="W988" i="9"/>
  <c r="V988" i="9"/>
  <c r="AZ987" i="9"/>
  <c r="BA987" i="9" s="1"/>
  <c r="BD987" i="9" s="1"/>
  <c r="BG987" i="9" s="1"/>
  <c r="X987" i="9"/>
  <c r="W987" i="9"/>
  <c r="V987" i="9"/>
  <c r="AZ986" i="9"/>
  <c r="BA986" i="9" s="1"/>
  <c r="BB986" i="9" s="1"/>
  <c r="X986" i="9"/>
  <c r="W986" i="9"/>
  <c r="V986" i="9"/>
  <c r="AZ985" i="9"/>
  <c r="BA985" i="9" s="1"/>
  <c r="X985" i="9"/>
  <c r="W985" i="9"/>
  <c r="V985" i="9"/>
  <c r="AZ984" i="9"/>
  <c r="BA984" i="9" s="1"/>
  <c r="BB984" i="9" s="1"/>
  <c r="X984" i="9"/>
  <c r="W984" i="9"/>
  <c r="V984" i="9"/>
  <c r="AZ983" i="9"/>
  <c r="BA983" i="9" s="1"/>
  <c r="X983" i="9"/>
  <c r="W983" i="9"/>
  <c r="V983" i="9"/>
  <c r="AZ982" i="9"/>
  <c r="BA982" i="9" s="1"/>
  <c r="BB982" i="9" s="1"/>
  <c r="BC982" i="9" s="1"/>
  <c r="X982" i="9"/>
  <c r="W982" i="9"/>
  <c r="V982" i="9"/>
  <c r="AZ981" i="9"/>
  <c r="BA981" i="9" s="1"/>
  <c r="BD981" i="9" s="1"/>
  <c r="X981" i="9"/>
  <c r="W981" i="9"/>
  <c r="V981" i="9"/>
  <c r="AZ980" i="9"/>
  <c r="BA980" i="9" s="1"/>
  <c r="BB980" i="9" s="1"/>
  <c r="X980" i="9"/>
  <c r="W980" i="9"/>
  <c r="V980" i="9"/>
  <c r="AZ979" i="9"/>
  <c r="BA979" i="9" s="1"/>
  <c r="BD979" i="9" s="1"/>
  <c r="X979" i="9"/>
  <c r="W979" i="9"/>
  <c r="V979" i="9"/>
  <c r="AZ978" i="9"/>
  <c r="BA978" i="9" s="1"/>
  <c r="X978" i="9"/>
  <c r="W978" i="9"/>
  <c r="V978" i="9"/>
  <c r="AZ977" i="9"/>
  <c r="BA977" i="9" s="1"/>
  <c r="BB977" i="9" s="1"/>
  <c r="AP977" i="9" s="1"/>
  <c r="X977" i="9"/>
  <c r="W977" i="9"/>
  <c r="V977" i="9"/>
  <c r="AZ976" i="9"/>
  <c r="BA976" i="9" s="1"/>
  <c r="BB976" i="9" s="1"/>
  <c r="X976" i="9"/>
  <c r="W976" i="9"/>
  <c r="V976" i="9"/>
  <c r="AZ975" i="9"/>
  <c r="BA975" i="9" s="1"/>
  <c r="BD975" i="9" s="1"/>
  <c r="X975" i="9"/>
  <c r="W975" i="9"/>
  <c r="V975" i="9"/>
  <c r="AZ974" i="9"/>
  <c r="BA974" i="9" s="1"/>
  <c r="X974" i="9"/>
  <c r="W974" i="9"/>
  <c r="V974" i="9"/>
  <c r="AZ973" i="9"/>
  <c r="BA973" i="9" s="1"/>
  <c r="BD973" i="9" s="1"/>
  <c r="BG973" i="9" s="1"/>
  <c r="X973" i="9"/>
  <c r="W973" i="9"/>
  <c r="V973" i="9"/>
  <c r="AZ972" i="9"/>
  <c r="BA972" i="9" s="1"/>
  <c r="BB972" i="9" s="1"/>
  <c r="X972" i="9"/>
  <c r="W972" i="9"/>
  <c r="V972" i="9"/>
  <c r="AZ971" i="9"/>
  <c r="BA971" i="9" s="1"/>
  <c r="X971" i="9"/>
  <c r="W971" i="9"/>
  <c r="V971" i="9"/>
  <c r="AZ970" i="9"/>
  <c r="BA970" i="9" s="1"/>
  <c r="X970" i="9"/>
  <c r="W970" i="9"/>
  <c r="V970" i="9"/>
  <c r="AZ969" i="9"/>
  <c r="BA969" i="9" s="1"/>
  <c r="BB969" i="9" s="1"/>
  <c r="AP969" i="9" s="1"/>
  <c r="X969" i="9"/>
  <c r="W969" i="9"/>
  <c r="V969" i="9"/>
  <c r="AZ968" i="9"/>
  <c r="BA968" i="9" s="1"/>
  <c r="BB968" i="9" s="1"/>
  <c r="AP968" i="9" s="1"/>
  <c r="X968" i="9"/>
  <c r="W968" i="9"/>
  <c r="V968" i="9"/>
  <c r="AZ967" i="9"/>
  <c r="BA967" i="9" s="1"/>
  <c r="X967" i="9"/>
  <c r="W967" i="9"/>
  <c r="V967" i="9"/>
  <c r="AZ966" i="9"/>
  <c r="BA966" i="9" s="1"/>
  <c r="BD966" i="9" s="1"/>
  <c r="BG966" i="9" s="1"/>
  <c r="X966" i="9"/>
  <c r="W966" i="9"/>
  <c r="V966" i="9"/>
  <c r="AZ965" i="9"/>
  <c r="BA965" i="9" s="1"/>
  <c r="BB965" i="9" s="1"/>
  <c r="X965" i="9"/>
  <c r="W965" i="9"/>
  <c r="V965" i="9"/>
  <c r="AZ964" i="9"/>
  <c r="BA964" i="9" s="1"/>
  <c r="BB964" i="9" s="1"/>
  <c r="X964" i="9"/>
  <c r="W964" i="9"/>
  <c r="V964" i="9"/>
  <c r="AZ963" i="9"/>
  <c r="BA963" i="9" s="1"/>
  <c r="BD963" i="9" s="1"/>
  <c r="X963" i="9"/>
  <c r="W963" i="9"/>
  <c r="V963" i="9"/>
  <c r="AZ962" i="9"/>
  <c r="BA962" i="9" s="1"/>
  <c r="BD962" i="9" s="1"/>
  <c r="X962" i="9"/>
  <c r="W962" i="9"/>
  <c r="V962" i="9"/>
  <c r="AZ961" i="9"/>
  <c r="BA961" i="9" s="1"/>
  <c r="BD961" i="9" s="1"/>
  <c r="BG961" i="9" s="1"/>
  <c r="BJ961" i="9" s="1"/>
  <c r="X961" i="9"/>
  <c r="W961" i="9"/>
  <c r="V961" i="9"/>
  <c r="AZ960" i="9"/>
  <c r="BA960" i="9" s="1"/>
  <c r="BB960" i="9" s="1"/>
  <c r="X960" i="9"/>
  <c r="W960" i="9"/>
  <c r="V960" i="9"/>
  <c r="AZ959" i="9"/>
  <c r="BA959" i="9" s="1"/>
  <c r="BD959" i="9" s="1"/>
  <c r="X959" i="9"/>
  <c r="W959" i="9"/>
  <c r="V959" i="9"/>
  <c r="AZ958" i="9"/>
  <c r="BA958" i="9" s="1"/>
  <c r="BB958" i="9" s="1"/>
  <c r="X958" i="9"/>
  <c r="W958" i="9"/>
  <c r="V958" i="9"/>
  <c r="AZ957" i="9"/>
  <c r="BA957" i="9" s="1"/>
  <c r="BD957" i="9" s="1"/>
  <c r="BG957" i="9" s="1"/>
  <c r="BJ957" i="9" s="1"/>
  <c r="BM957" i="9" s="1"/>
  <c r="BP957" i="9" s="1"/>
  <c r="X957" i="9"/>
  <c r="W957" i="9"/>
  <c r="V957" i="9"/>
  <c r="AZ956" i="9"/>
  <c r="BA956" i="9" s="1"/>
  <c r="BB956" i="9" s="1"/>
  <c r="AP956" i="9" s="1"/>
  <c r="X956" i="9"/>
  <c r="W956" i="9"/>
  <c r="V956" i="9"/>
  <c r="AZ955" i="9"/>
  <c r="BA955" i="9" s="1"/>
  <c r="X955" i="9"/>
  <c r="W955" i="9"/>
  <c r="V955" i="9"/>
  <c r="AZ954" i="9"/>
  <c r="BA954" i="9" s="1"/>
  <c r="BD954" i="9" s="1"/>
  <c r="X954" i="9"/>
  <c r="W954" i="9"/>
  <c r="V954" i="9"/>
  <c r="AZ953" i="9"/>
  <c r="BA953" i="9" s="1"/>
  <c r="X953" i="9"/>
  <c r="W953" i="9"/>
  <c r="V953" i="9"/>
  <c r="AZ952" i="9"/>
  <c r="BA952" i="9" s="1"/>
  <c r="BB952" i="9" s="1"/>
  <c r="X952" i="9"/>
  <c r="W952" i="9"/>
  <c r="V952" i="9"/>
  <c r="AZ951" i="9"/>
  <c r="BA951" i="9" s="1"/>
  <c r="BD951" i="9" s="1"/>
  <c r="BG951" i="9" s="1"/>
  <c r="X951" i="9"/>
  <c r="W951" i="9"/>
  <c r="V951" i="9"/>
  <c r="AZ950" i="9"/>
  <c r="BA950" i="9" s="1"/>
  <c r="BB950" i="9" s="1"/>
  <c r="AP950" i="9" s="1"/>
  <c r="X950" i="9"/>
  <c r="W950" i="9"/>
  <c r="V950" i="9"/>
  <c r="AZ949" i="9"/>
  <c r="BA949" i="9" s="1"/>
  <c r="BB949" i="9" s="1"/>
  <c r="AP949" i="9" s="1"/>
  <c r="X949" i="9"/>
  <c r="W949" i="9"/>
  <c r="V949" i="9"/>
  <c r="AZ948" i="9"/>
  <c r="BA948" i="9" s="1"/>
  <c r="BD948" i="9" s="1"/>
  <c r="X948" i="9"/>
  <c r="W948" i="9"/>
  <c r="V948" i="9"/>
  <c r="AZ947" i="9"/>
  <c r="BA947" i="9" s="1"/>
  <c r="BB947" i="9" s="1"/>
  <c r="BC947" i="9" s="1"/>
  <c r="X947" i="9"/>
  <c r="W947" i="9"/>
  <c r="V947" i="9"/>
  <c r="AZ946" i="9"/>
  <c r="BA946" i="9" s="1"/>
  <c r="BB946" i="9" s="1"/>
  <c r="AP946" i="9" s="1"/>
  <c r="X946" i="9"/>
  <c r="W946" i="9"/>
  <c r="V946" i="9"/>
  <c r="AZ945" i="9"/>
  <c r="BA945" i="9" s="1"/>
  <c r="BB945" i="9" s="1"/>
  <c r="AP945" i="9" s="1"/>
  <c r="X945" i="9"/>
  <c r="W945" i="9"/>
  <c r="V945" i="9"/>
  <c r="AZ944" i="9"/>
  <c r="BA944" i="9" s="1"/>
  <c r="X944" i="9"/>
  <c r="W944" i="9"/>
  <c r="V944" i="9"/>
  <c r="AZ943" i="9"/>
  <c r="BA943" i="9" s="1"/>
  <c r="BD943" i="9" s="1"/>
  <c r="X943" i="9"/>
  <c r="W943" i="9"/>
  <c r="V943" i="9"/>
  <c r="AZ935" i="9"/>
  <c r="BA935" i="9" s="1"/>
  <c r="X935" i="9"/>
  <c r="W935" i="9"/>
  <c r="V935" i="9"/>
  <c r="AZ934" i="9"/>
  <c r="BA934" i="9" s="1"/>
  <c r="BB934" i="9" s="1"/>
  <c r="X934" i="9"/>
  <c r="W934" i="9"/>
  <c r="V934" i="9"/>
  <c r="AZ929" i="9"/>
  <c r="BA929" i="9" s="1"/>
  <c r="X929" i="9"/>
  <c r="W929" i="9"/>
  <c r="V929" i="9"/>
  <c r="AZ928" i="9"/>
  <c r="BA928" i="9" s="1"/>
  <c r="X928" i="9"/>
  <c r="W928" i="9"/>
  <c r="V928" i="9"/>
  <c r="AZ927" i="9"/>
  <c r="BA927" i="9" s="1"/>
  <c r="BB927" i="9" s="1"/>
  <c r="BC927" i="9" s="1"/>
  <c r="X927" i="9"/>
  <c r="W927" i="9"/>
  <c r="V927" i="9"/>
  <c r="AZ926" i="9"/>
  <c r="BA926" i="9" s="1"/>
  <c r="X926" i="9"/>
  <c r="W926" i="9"/>
  <c r="V926" i="9"/>
  <c r="AZ925" i="9"/>
  <c r="BA925" i="9" s="1"/>
  <c r="BB925" i="9" s="1"/>
  <c r="BC925" i="9" s="1"/>
  <c r="X925" i="9"/>
  <c r="W925" i="9"/>
  <c r="V925" i="9"/>
  <c r="AZ924" i="9"/>
  <c r="BA924" i="9" s="1"/>
  <c r="X924" i="9"/>
  <c r="W924" i="9"/>
  <c r="V924" i="9"/>
  <c r="AZ923" i="9"/>
  <c r="BA923" i="9" s="1"/>
  <c r="BB923" i="9" s="1"/>
  <c r="AP923" i="9" s="1"/>
  <c r="X923" i="9"/>
  <c r="W923" i="9"/>
  <c r="V923" i="9"/>
  <c r="AZ922" i="9"/>
  <c r="BA922" i="9" s="1"/>
  <c r="BB922" i="9" s="1"/>
  <c r="BC922" i="9" s="1"/>
  <c r="X922" i="9"/>
  <c r="W922" i="9"/>
  <c r="V922" i="9"/>
  <c r="AZ921" i="9"/>
  <c r="BA921" i="9" s="1"/>
  <c r="X921" i="9"/>
  <c r="W921" i="9"/>
  <c r="V921" i="9"/>
  <c r="AZ920" i="9"/>
  <c r="BA920" i="9" s="1"/>
  <c r="BB920" i="9" s="1"/>
  <c r="X920" i="9"/>
  <c r="W920" i="9"/>
  <c r="V920" i="9"/>
  <c r="AZ919" i="9"/>
  <c r="BA919" i="9" s="1"/>
  <c r="BD919" i="9" s="1"/>
  <c r="X919" i="9"/>
  <c r="W919" i="9"/>
  <c r="V919" i="9"/>
  <c r="AZ918" i="9"/>
  <c r="BA918" i="9" s="1"/>
  <c r="BD918" i="9" s="1"/>
  <c r="BG918" i="9" s="1"/>
  <c r="X918" i="9"/>
  <c r="W918" i="9"/>
  <c r="V918" i="9"/>
  <c r="AZ917" i="9"/>
  <c r="BA917" i="9" s="1"/>
  <c r="BD917" i="9" s="1"/>
  <c r="BG917" i="9" s="1"/>
  <c r="X917" i="9"/>
  <c r="W917" i="9"/>
  <c r="V917" i="9"/>
  <c r="AZ916" i="9"/>
  <c r="BA916" i="9" s="1"/>
  <c r="BD916" i="9" s="1"/>
  <c r="X916" i="9"/>
  <c r="W916" i="9"/>
  <c r="V916" i="9"/>
  <c r="H105" i="10"/>
  <c r="M7" i="9"/>
  <c r="V10" i="9"/>
  <c r="V915" i="9"/>
  <c r="AZ915" i="9"/>
  <c r="BA915" i="9" s="1"/>
  <c r="G104" i="10"/>
  <c r="G105" i="10"/>
  <c r="I105" i="10"/>
  <c r="J105" i="10" s="1"/>
  <c r="I70" i="10"/>
  <c r="W915" i="9"/>
  <c r="X915" i="9"/>
  <c r="C5" i="2"/>
  <c r="C6" i="2"/>
  <c r="C7" i="2"/>
  <c r="C8" i="2"/>
  <c r="E27" i="21"/>
  <c r="F104" i="10"/>
  <c r="E75" i="21"/>
  <c r="E74" i="21"/>
  <c r="E67" i="21"/>
  <c r="E63" i="21"/>
  <c r="E56" i="21"/>
  <c r="E55" i="21"/>
  <c r="E54" i="21"/>
  <c r="E43" i="21"/>
  <c r="E42" i="21"/>
  <c r="E41" i="21"/>
  <c r="E33" i="21"/>
  <c r="E28" i="21"/>
  <c r="D7" i="21"/>
  <c r="C7" i="21"/>
  <c r="B7" i="21"/>
  <c r="E7" i="21" s="1"/>
  <c r="B8" i="21" s="1"/>
  <c r="E36" i="21"/>
  <c r="R10" i="9"/>
  <c r="AG10" i="9" s="1"/>
  <c r="X10" i="9"/>
  <c r="W10" i="9"/>
  <c r="D13" i="14"/>
  <c r="G6" i="14"/>
  <c r="G4" i="14"/>
  <c r="G10" i="14"/>
  <c r="D27" i="10"/>
  <c r="E3440" i="3"/>
  <c r="E3441" i="3"/>
  <c r="E3442" i="3"/>
  <c r="E3443" i="3"/>
  <c r="E3444" i="3"/>
  <c r="E3445" i="3"/>
  <c r="E3446" i="3"/>
  <c r="E3447" i="3"/>
  <c r="E3448" i="3"/>
  <c r="E3449" i="3"/>
  <c r="E3450" i="3"/>
  <c r="E3451" i="3"/>
  <c r="E3452" i="3"/>
  <c r="E3453" i="3"/>
  <c r="E3454" i="3"/>
  <c r="E3455" i="3"/>
  <c r="E3456" i="3"/>
  <c r="E3457" i="3"/>
  <c r="E3458" i="3"/>
  <c r="E3459" i="3"/>
  <c r="E3460" i="3"/>
  <c r="E3461" i="3"/>
  <c r="E3462" i="3"/>
  <c r="E3463" i="3"/>
  <c r="E3464" i="3"/>
  <c r="E3465" i="3"/>
  <c r="E3466" i="3"/>
  <c r="E3467" i="3"/>
  <c r="E3468" i="3"/>
  <c r="E3469" i="3"/>
  <c r="E3470" i="3"/>
  <c r="E3471" i="3"/>
  <c r="E3472" i="3"/>
  <c r="E3473" i="3"/>
  <c r="E3474" i="3"/>
  <c r="E3475" i="3"/>
  <c r="E3476" i="3"/>
  <c r="E3477" i="3"/>
  <c r="E3478" i="3"/>
  <c r="E3479" i="3"/>
  <c r="E3480" i="3"/>
  <c r="E3481" i="3"/>
  <c r="E3482" i="3"/>
  <c r="E3483" i="3"/>
  <c r="E3484" i="3"/>
  <c r="E3485" i="3"/>
  <c r="E3486" i="3"/>
  <c r="E3487" i="3"/>
  <c r="E3488" i="3"/>
  <c r="E3489" i="3"/>
  <c r="E3490" i="3"/>
  <c r="E3491" i="3"/>
  <c r="E3492" i="3"/>
  <c r="E3493" i="3"/>
  <c r="E3494" i="3"/>
  <c r="E3495" i="3"/>
  <c r="E3496" i="3"/>
  <c r="E3497" i="3"/>
  <c r="E3498" i="3"/>
  <c r="E3499" i="3"/>
  <c r="E3500" i="3"/>
  <c r="E3501" i="3"/>
  <c r="E3502" i="3"/>
  <c r="E3503" i="3"/>
  <c r="E3504" i="3"/>
  <c r="E3505" i="3"/>
  <c r="E3506" i="3"/>
  <c r="E3507" i="3"/>
  <c r="E3508" i="3"/>
  <c r="E3509" i="3"/>
  <c r="E3510" i="3"/>
  <c r="E3511" i="3"/>
  <c r="E3512" i="3"/>
  <c r="E3513" i="3"/>
  <c r="E3514" i="3"/>
  <c r="E3515" i="3"/>
  <c r="E3516" i="3"/>
  <c r="E3517" i="3"/>
  <c r="E3518" i="3"/>
  <c r="E3519" i="3"/>
  <c r="E3520" i="3"/>
  <c r="E3521" i="3"/>
  <c r="E3522" i="3"/>
  <c r="E3523" i="3"/>
  <c r="E3524" i="3"/>
  <c r="E3525" i="3"/>
  <c r="E3526" i="3"/>
  <c r="E3527" i="3"/>
  <c r="E3528" i="3"/>
  <c r="E3529" i="3"/>
  <c r="E3530" i="3"/>
  <c r="E3531" i="3"/>
  <c r="E3532" i="3"/>
  <c r="E3533" i="3"/>
  <c r="E3534" i="3"/>
  <c r="E3535" i="3"/>
  <c r="E3536" i="3"/>
  <c r="E3537" i="3"/>
  <c r="E3538" i="3"/>
  <c r="E3539" i="3"/>
  <c r="E3540" i="3"/>
  <c r="E3541" i="3"/>
  <c r="E3542" i="3"/>
  <c r="E3543" i="3"/>
  <c r="E3544" i="3"/>
  <c r="E3545" i="3"/>
  <c r="E3546" i="3"/>
  <c r="E3547" i="3"/>
  <c r="E3548" i="3"/>
  <c r="E3549" i="3"/>
  <c r="E3550" i="3"/>
  <c r="E3551" i="3"/>
  <c r="E3552" i="3"/>
  <c r="E3553" i="3"/>
  <c r="E3554" i="3"/>
  <c r="E3555" i="3"/>
  <c r="E3556" i="3"/>
  <c r="E3557" i="3"/>
  <c r="E3558" i="3"/>
  <c r="E3559" i="3"/>
  <c r="E3560" i="3"/>
  <c r="E3561" i="3"/>
  <c r="E3562" i="3"/>
  <c r="E3563" i="3"/>
  <c r="E3564" i="3"/>
  <c r="E3565" i="3"/>
  <c r="E3566" i="3"/>
  <c r="E3567" i="3"/>
  <c r="E3568" i="3"/>
  <c r="E3569" i="3"/>
  <c r="E3570" i="3"/>
  <c r="E3571" i="3"/>
  <c r="E3572" i="3"/>
  <c r="E3573" i="3"/>
  <c r="E3574" i="3"/>
  <c r="E3575" i="3"/>
  <c r="E3576" i="3"/>
  <c r="E3577" i="3"/>
  <c r="E3578" i="3"/>
  <c r="E3579" i="3"/>
  <c r="E3580" i="3"/>
  <c r="E3581" i="3"/>
  <c r="E3582" i="3"/>
  <c r="E3583" i="3"/>
  <c r="E3584" i="3"/>
  <c r="E3585" i="3"/>
  <c r="E3586" i="3"/>
  <c r="E3587" i="3"/>
  <c r="E3588" i="3"/>
  <c r="E3589" i="3"/>
  <c r="E3590" i="3"/>
  <c r="E3591" i="3"/>
  <c r="E3592" i="3"/>
  <c r="E3593" i="3"/>
  <c r="E3594" i="3"/>
  <c r="E3595" i="3"/>
  <c r="E3596" i="3"/>
  <c r="E3597" i="3"/>
  <c r="E3598" i="3"/>
  <c r="E3599" i="3"/>
  <c r="E3600" i="3"/>
  <c r="E3601" i="3"/>
  <c r="E3602" i="3"/>
  <c r="E3603" i="3"/>
  <c r="E3604" i="3"/>
  <c r="E3605" i="3"/>
  <c r="E3606" i="3"/>
  <c r="E3607" i="3"/>
  <c r="E3608" i="3"/>
  <c r="E3609" i="3"/>
  <c r="E3610" i="3"/>
  <c r="E3611" i="3"/>
  <c r="E3612" i="3"/>
  <c r="E3613" i="3"/>
  <c r="E3614" i="3"/>
  <c r="E3615" i="3"/>
  <c r="E3616" i="3"/>
  <c r="E3617" i="3"/>
  <c r="E3618" i="3"/>
  <c r="E3619" i="3"/>
  <c r="E3620" i="3"/>
  <c r="E3621" i="3"/>
  <c r="E3622" i="3"/>
  <c r="E3623" i="3"/>
  <c r="E3624" i="3"/>
  <c r="E3625" i="3"/>
  <c r="E3626" i="3"/>
  <c r="E3627" i="3"/>
  <c r="E3628" i="3"/>
  <c r="E3629" i="3"/>
  <c r="E3630" i="3"/>
  <c r="E3631" i="3"/>
  <c r="E3632" i="3"/>
  <c r="E3633" i="3"/>
  <c r="E3634" i="3"/>
  <c r="E3635" i="3"/>
  <c r="E3636" i="3"/>
  <c r="E3637" i="3"/>
  <c r="E3638" i="3"/>
  <c r="E3639" i="3"/>
  <c r="E3640" i="3"/>
  <c r="E3641" i="3"/>
  <c r="E3642" i="3"/>
  <c r="E3643" i="3"/>
  <c r="E3644" i="3"/>
  <c r="E3645" i="3"/>
  <c r="E3646" i="3"/>
  <c r="E3647" i="3"/>
  <c r="E3648" i="3"/>
  <c r="E3649" i="3"/>
  <c r="E3650" i="3"/>
  <c r="E3651" i="3"/>
  <c r="E3652" i="3"/>
  <c r="E3653" i="3"/>
  <c r="E3654" i="3"/>
  <c r="E3655" i="3"/>
  <c r="E3656" i="3"/>
  <c r="E3657" i="3"/>
  <c r="E3658" i="3"/>
  <c r="E3659" i="3"/>
  <c r="E3660" i="3"/>
  <c r="E3661" i="3"/>
  <c r="E3662" i="3"/>
  <c r="E3663" i="3"/>
  <c r="E3664" i="3"/>
  <c r="E3665" i="3"/>
  <c r="E3666" i="3"/>
  <c r="E3667" i="3"/>
  <c r="E3668" i="3"/>
  <c r="E3669" i="3"/>
  <c r="E3670" i="3"/>
  <c r="E3671" i="3"/>
  <c r="E3672" i="3"/>
  <c r="E3673" i="3"/>
  <c r="E3674" i="3"/>
  <c r="E3675" i="3"/>
  <c r="E3676" i="3"/>
  <c r="E3677" i="3"/>
  <c r="E3678" i="3"/>
  <c r="E3679" i="3"/>
  <c r="E3680" i="3"/>
  <c r="E3681" i="3"/>
  <c r="E3682" i="3"/>
  <c r="E3683" i="3"/>
  <c r="E3684" i="3"/>
  <c r="E3685" i="3"/>
  <c r="E3686" i="3"/>
  <c r="E3687" i="3"/>
  <c r="E3688" i="3"/>
  <c r="E3689" i="3"/>
  <c r="E3690" i="3"/>
  <c r="E3691" i="3"/>
  <c r="E3692" i="3"/>
  <c r="E3693" i="3"/>
  <c r="E3694" i="3"/>
  <c r="E3695" i="3"/>
  <c r="E3696" i="3"/>
  <c r="E3697" i="3"/>
  <c r="E3698" i="3"/>
  <c r="E3699" i="3"/>
  <c r="E3700" i="3"/>
  <c r="E3701" i="3"/>
  <c r="E3702" i="3"/>
  <c r="E3703" i="3"/>
  <c r="E3704" i="3"/>
  <c r="E3705" i="3"/>
  <c r="E3706" i="3"/>
  <c r="E3707" i="3"/>
  <c r="E3708" i="3"/>
  <c r="E3709" i="3"/>
  <c r="E3710" i="3"/>
  <c r="E3711" i="3"/>
  <c r="E3712" i="3"/>
  <c r="E3713" i="3"/>
  <c r="E3714" i="3"/>
  <c r="E3715" i="3"/>
  <c r="E3716" i="3"/>
  <c r="E3717" i="3"/>
  <c r="E3718" i="3"/>
  <c r="E3719" i="3"/>
  <c r="E3720" i="3"/>
  <c r="E3721" i="3"/>
  <c r="E3722" i="3"/>
  <c r="E3723" i="3"/>
  <c r="E3724" i="3"/>
  <c r="E3725" i="3"/>
  <c r="E3726" i="3"/>
  <c r="E3727" i="3"/>
  <c r="E3728" i="3"/>
  <c r="E3729" i="3"/>
  <c r="E3730" i="3"/>
  <c r="E3731" i="3"/>
  <c r="E3732" i="3"/>
  <c r="E3733" i="3"/>
  <c r="E3734" i="3"/>
  <c r="E3735" i="3"/>
  <c r="E3736" i="3"/>
  <c r="E3737" i="3"/>
  <c r="E3738" i="3"/>
  <c r="E3739" i="3"/>
  <c r="E3740" i="3"/>
  <c r="E3741" i="3"/>
  <c r="E3742" i="3"/>
  <c r="E3743" i="3"/>
  <c r="E3744" i="3"/>
  <c r="E3745" i="3"/>
  <c r="E3746" i="3"/>
  <c r="E3747" i="3"/>
  <c r="E3748" i="3"/>
  <c r="E3749" i="3"/>
  <c r="E3750" i="3"/>
  <c r="E3751" i="3"/>
  <c r="E3752" i="3"/>
  <c r="E3753" i="3"/>
  <c r="E3754" i="3"/>
  <c r="E3755" i="3"/>
  <c r="E3756" i="3"/>
  <c r="E3757" i="3"/>
  <c r="E3758" i="3"/>
  <c r="E3759" i="3"/>
  <c r="E3760" i="3"/>
  <c r="E3761" i="3"/>
  <c r="E3762" i="3"/>
  <c r="E3763" i="3"/>
  <c r="E3764" i="3"/>
  <c r="E3765" i="3"/>
  <c r="E3766" i="3"/>
  <c r="E3767" i="3"/>
  <c r="E3768" i="3"/>
  <c r="E3769" i="3"/>
  <c r="E3770" i="3"/>
  <c r="E3771" i="3"/>
  <c r="E3772" i="3"/>
  <c r="E3773" i="3"/>
  <c r="E3774" i="3"/>
  <c r="E3775" i="3"/>
  <c r="E3776" i="3"/>
  <c r="E3777" i="3"/>
  <c r="E3778" i="3"/>
  <c r="E3779" i="3"/>
  <c r="E3780" i="3"/>
  <c r="E3781" i="3"/>
  <c r="E3782" i="3"/>
  <c r="E3783" i="3"/>
  <c r="E3784" i="3"/>
  <c r="E3785" i="3"/>
  <c r="E3786" i="3"/>
  <c r="E3787" i="3"/>
  <c r="E3788" i="3"/>
  <c r="E3789" i="3"/>
  <c r="E3790" i="3"/>
  <c r="E3791" i="3"/>
  <c r="E3792" i="3"/>
  <c r="E3793" i="3"/>
  <c r="E3794" i="3"/>
  <c r="E3795" i="3"/>
  <c r="E3796" i="3"/>
  <c r="E3797" i="3"/>
  <c r="E3798" i="3"/>
  <c r="E3799" i="3"/>
  <c r="E3800" i="3"/>
  <c r="E3801" i="3"/>
  <c r="E3802" i="3"/>
  <c r="E3803" i="3"/>
  <c r="E3804" i="3"/>
  <c r="E3805" i="3"/>
  <c r="E3806" i="3"/>
  <c r="E3807" i="3"/>
  <c r="E3808" i="3"/>
  <c r="E3809" i="3"/>
  <c r="E3810" i="3"/>
  <c r="E3811" i="3"/>
  <c r="E3812" i="3"/>
  <c r="E3813" i="3"/>
  <c r="E3814" i="3"/>
  <c r="E3815" i="3"/>
  <c r="E3816" i="3"/>
  <c r="E3817" i="3"/>
  <c r="E3818" i="3"/>
  <c r="E3819" i="3"/>
  <c r="E3820" i="3"/>
  <c r="E3821" i="3"/>
  <c r="E3822" i="3"/>
  <c r="E3823" i="3"/>
  <c r="E3824" i="3"/>
  <c r="E3825" i="3"/>
  <c r="E3826" i="3"/>
  <c r="E3827" i="3"/>
  <c r="E3828" i="3"/>
  <c r="E3829" i="3"/>
  <c r="E3830" i="3"/>
  <c r="E3831" i="3"/>
  <c r="E3832" i="3"/>
  <c r="E3833" i="3"/>
  <c r="E3834" i="3"/>
  <c r="E3835" i="3"/>
  <c r="E3836" i="3"/>
  <c r="E3837" i="3"/>
  <c r="E3838" i="3"/>
  <c r="E3839" i="3"/>
  <c r="E3840" i="3"/>
  <c r="E3841" i="3"/>
  <c r="E3842" i="3"/>
  <c r="E3843" i="3"/>
  <c r="E3844" i="3"/>
  <c r="E3845" i="3"/>
  <c r="E3846" i="3"/>
  <c r="E3847" i="3"/>
  <c r="E3848" i="3"/>
  <c r="E3849" i="3"/>
  <c r="E3850" i="3"/>
  <c r="E3851" i="3"/>
  <c r="E3852" i="3"/>
  <c r="E3853" i="3"/>
  <c r="E3854" i="3"/>
  <c r="E3855" i="3"/>
  <c r="E3856" i="3"/>
  <c r="E3857" i="3"/>
  <c r="E3858" i="3"/>
  <c r="E3859" i="3"/>
  <c r="E3860" i="3"/>
  <c r="E3861" i="3"/>
  <c r="E3862" i="3"/>
  <c r="E3863" i="3"/>
  <c r="E3864" i="3"/>
  <c r="E3865" i="3"/>
  <c r="E3866" i="3"/>
  <c r="E3867" i="3"/>
  <c r="E3868" i="3"/>
  <c r="E3869" i="3"/>
  <c r="E3870" i="3"/>
  <c r="E3871" i="3"/>
  <c r="E3872" i="3"/>
  <c r="E3873" i="3"/>
  <c r="E3874" i="3"/>
  <c r="E3875" i="3"/>
  <c r="E3876" i="3"/>
  <c r="E3877" i="3"/>
  <c r="E3878" i="3"/>
  <c r="E3879" i="3"/>
  <c r="E3880" i="3"/>
  <c r="E3881" i="3"/>
  <c r="E3882" i="3"/>
  <c r="E3883" i="3"/>
  <c r="E3884" i="3"/>
  <c r="E3885" i="3"/>
  <c r="E3886" i="3"/>
  <c r="E3887" i="3"/>
  <c r="E3888" i="3"/>
  <c r="E3889" i="3"/>
  <c r="E3890" i="3"/>
  <c r="E3891" i="3"/>
  <c r="E3892" i="3"/>
  <c r="E3893" i="3"/>
  <c r="E3894" i="3"/>
  <c r="E3895" i="3"/>
  <c r="E3896" i="3"/>
  <c r="E3897" i="3"/>
  <c r="E3898" i="3"/>
  <c r="E3899" i="3"/>
  <c r="E3900" i="3"/>
  <c r="E3901" i="3"/>
  <c r="E3902" i="3"/>
  <c r="E3903" i="3"/>
  <c r="E3904" i="3"/>
  <c r="E3905" i="3"/>
  <c r="E3906" i="3"/>
  <c r="E3907" i="3"/>
  <c r="E3908" i="3"/>
  <c r="E3909" i="3"/>
  <c r="E3910" i="3"/>
  <c r="E3911" i="3"/>
  <c r="E3912" i="3"/>
  <c r="E3913" i="3"/>
  <c r="E3914" i="3"/>
  <c r="E3915" i="3"/>
  <c r="E3916" i="3"/>
  <c r="E3917" i="3"/>
  <c r="E3918" i="3"/>
  <c r="E3919" i="3"/>
  <c r="E3920" i="3"/>
  <c r="E3921" i="3"/>
  <c r="E3922" i="3"/>
  <c r="E3923" i="3"/>
  <c r="E3924" i="3"/>
  <c r="E3925" i="3"/>
  <c r="E3926" i="3"/>
  <c r="E3927" i="3"/>
  <c r="E3928" i="3"/>
  <c r="E3929" i="3"/>
  <c r="E3930" i="3"/>
  <c r="E3931" i="3"/>
  <c r="E3932" i="3"/>
  <c r="E3933" i="3"/>
  <c r="E3934" i="3"/>
  <c r="E3935" i="3"/>
  <c r="E3936" i="3"/>
  <c r="E3937" i="3"/>
  <c r="E3938" i="3"/>
  <c r="E3939" i="3"/>
  <c r="E3940" i="3"/>
  <c r="E3941" i="3"/>
  <c r="E3942" i="3"/>
  <c r="E3943" i="3"/>
  <c r="E3944" i="3"/>
  <c r="E3945" i="3"/>
  <c r="E3946" i="3"/>
  <c r="E3947" i="3"/>
  <c r="E3948" i="3"/>
  <c r="E3949" i="3"/>
  <c r="E3950" i="3"/>
  <c r="E3951" i="3"/>
  <c r="E3952" i="3"/>
  <c r="E3953" i="3"/>
  <c r="E3954" i="3"/>
  <c r="E3955" i="3"/>
  <c r="E3956" i="3"/>
  <c r="E3957" i="3"/>
  <c r="E3958" i="3"/>
  <c r="E3959" i="3"/>
  <c r="E3960" i="3"/>
  <c r="E3961" i="3"/>
  <c r="E3962" i="3"/>
  <c r="E3963" i="3"/>
  <c r="E3964" i="3"/>
  <c r="E3965" i="3"/>
  <c r="E3966" i="3"/>
  <c r="E3967" i="3"/>
  <c r="E3968" i="3"/>
  <c r="E3969" i="3"/>
  <c r="E3970" i="3"/>
  <c r="E3971" i="3"/>
  <c r="E3972" i="3"/>
  <c r="E3973" i="3"/>
  <c r="E3974" i="3"/>
  <c r="E3975" i="3"/>
  <c r="E3976" i="3"/>
  <c r="E3977" i="3"/>
  <c r="E3978" i="3"/>
  <c r="E3979" i="3"/>
  <c r="E3980" i="3"/>
  <c r="E3981" i="3"/>
  <c r="E3982" i="3"/>
  <c r="E3983" i="3"/>
  <c r="E3984" i="3"/>
  <c r="E3985" i="3"/>
  <c r="E3986" i="3"/>
  <c r="E3987" i="3"/>
  <c r="E3988" i="3"/>
  <c r="E3989" i="3"/>
  <c r="E3990" i="3"/>
  <c r="E3991" i="3"/>
  <c r="E3992" i="3"/>
  <c r="E3993" i="3"/>
  <c r="E3994" i="3"/>
  <c r="E3995" i="3"/>
  <c r="E3996" i="3"/>
  <c r="E3997" i="3"/>
  <c r="E3998" i="3"/>
  <c r="E3999" i="3"/>
  <c r="E4000" i="3"/>
  <c r="E4001" i="3"/>
  <c r="E4002" i="3"/>
  <c r="E4003" i="3"/>
  <c r="E4004" i="3"/>
  <c r="E4005" i="3"/>
  <c r="E4006" i="3"/>
  <c r="E4007" i="3"/>
  <c r="E4008" i="3"/>
  <c r="E4009" i="3"/>
  <c r="E4010" i="3"/>
  <c r="E4011" i="3"/>
  <c r="E4012" i="3"/>
  <c r="E4013" i="3"/>
  <c r="E4014" i="3"/>
  <c r="E4015" i="3"/>
  <c r="E4016" i="3"/>
  <c r="E4017" i="3"/>
  <c r="E4018" i="3"/>
  <c r="E4019" i="3"/>
  <c r="E4020" i="3"/>
  <c r="E4021" i="3"/>
  <c r="E4022" i="3"/>
  <c r="E4023" i="3"/>
  <c r="E4024" i="3"/>
  <c r="E4025" i="3"/>
  <c r="E4026" i="3"/>
  <c r="E4027" i="3"/>
  <c r="E4028" i="3"/>
  <c r="E4029" i="3"/>
  <c r="E4030" i="3"/>
  <c r="E4031" i="3"/>
  <c r="E4032" i="3"/>
  <c r="E4033" i="3"/>
  <c r="E4034" i="3"/>
  <c r="E4035" i="3"/>
  <c r="E4036" i="3"/>
  <c r="E4037" i="3"/>
  <c r="E4038" i="3"/>
  <c r="E4039" i="3"/>
  <c r="E4040" i="3"/>
  <c r="E4041" i="3"/>
  <c r="E4042" i="3"/>
  <c r="E4043" i="3"/>
  <c r="E4044" i="3"/>
  <c r="E4045" i="3"/>
  <c r="E4046" i="3"/>
  <c r="E4047" i="3"/>
  <c r="E4048" i="3"/>
  <c r="E4049" i="3"/>
  <c r="E4050" i="3"/>
  <c r="E4051" i="3"/>
  <c r="E4052" i="3"/>
  <c r="E4053" i="3"/>
  <c r="E4054" i="3"/>
  <c r="E4055" i="3"/>
  <c r="E4056" i="3"/>
  <c r="E4057" i="3"/>
  <c r="E4058" i="3"/>
  <c r="E4059" i="3"/>
  <c r="E4060" i="3"/>
  <c r="E4061" i="3"/>
  <c r="E4062" i="3"/>
  <c r="E4063" i="3"/>
  <c r="E4064" i="3"/>
  <c r="E4065" i="3"/>
  <c r="E4066" i="3"/>
  <c r="E4067" i="3"/>
  <c r="E4068" i="3"/>
  <c r="E4069" i="3"/>
  <c r="E4070" i="3"/>
  <c r="E4071" i="3"/>
  <c r="E4072" i="3"/>
  <c r="E4073" i="3"/>
  <c r="E4074" i="3"/>
  <c r="E4075" i="3"/>
  <c r="E4076" i="3"/>
  <c r="E4077" i="3"/>
  <c r="E4078" i="3"/>
  <c r="E4079" i="3"/>
  <c r="E4080" i="3"/>
  <c r="E4081" i="3"/>
  <c r="E4082" i="3"/>
  <c r="E4083" i="3"/>
  <c r="E4084" i="3"/>
  <c r="E4085" i="3"/>
  <c r="E4086" i="3"/>
  <c r="E4087" i="3"/>
  <c r="E4088" i="3"/>
  <c r="E4089" i="3"/>
  <c r="E4090" i="3"/>
  <c r="E4091" i="3"/>
  <c r="E4092" i="3"/>
  <c r="E4093" i="3"/>
  <c r="E4094" i="3"/>
  <c r="E4095" i="3"/>
  <c r="E4096" i="3"/>
  <c r="E4097" i="3"/>
  <c r="E4098" i="3"/>
  <c r="E4099" i="3"/>
  <c r="E4100" i="3"/>
  <c r="E4101" i="3"/>
  <c r="E4102" i="3"/>
  <c r="E4103" i="3"/>
  <c r="E4104" i="3"/>
  <c r="E4105" i="3"/>
  <c r="E4106" i="3"/>
  <c r="E4107" i="3"/>
  <c r="E4108" i="3"/>
  <c r="E4109" i="3"/>
  <c r="E4110" i="3"/>
  <c r="E4111" i="3"/>
  <c r="E4112" i="3"/>
  <c r="E4113" i="3"/>
  <c r="E4114" i="3"/>
  <c r="E4115" i="3"/>
  <c r="E4116" i="3"/>
  <c r="E4117" i="3"/>
  <c r="E4118" i="3"/>
  <c r="E4119" i="3"/>
  <c r="E4120" i="3"/>
  <c r="E4121" i="3"/>
  <c r="E4122" i="3"/>
  <c r="E4123" i="3"/>
  <c r="E4124" i="3"/>
  <c r="E4125" i="3"/>
  <c r="E4126" i="3"/>
  <c r="E4127" i="3"/>
  <c r="E4128" i="3"/>
  <c r="E4129" i="3"/>
  <c r="E4130" i="3"/>
  <c r="E4131" i="3"/>
  <c r="E4132" i="3"/>
  <c r="E4133" i="3"/>
  <c r="E4134" i="3"/>
  <c r="E4135" i="3"/>
  <c r="E4136" i="3"/>
  <c r="E4137" i="3"/>
  <c r="E4138" i="3"/>
  <c r="E4139" i="3"/>
  <c r="E4140" i="3"/>
  <c r="E4141" i="3"/>
  <c r="E4142" i="3"/>
  <c r="E4143" i="3"/>
  <c r="E4144" i="3"/>
  <c r="E4145" i="3"/>
  <c r="E4146" i="3"/>
  <c r="E4147" i="3"/>
  <c r="E4148" i="3"/>
  <c r="E4149" i="3"/>
  <c r="E4150" i="3"/>
  <c r="E4151" i="3"/>
  <c r="E4152" i="3"/>
  <c r="E4153" i="3"/>
  <c r="E4154" i="3"/>
  <c r="E4155" i="3"/>
  <c r="E4156" i="3"/>
  <c r="E4157" i="3"/>
  <c r="E4158" i="3"/>
  <c r="E4159" i="3"/>
  <c r="E4160" i="3"/>
  <c r="E4161" i="3"/>
  <c r="E4162" i="3"/>
  <c r="E4163" i="3"/>
  <c r="E4164" i="3"/>
  <c r="E4165" i="3"/>
  <c r="E4166" i="3"/>
  <c r="E4167" i="3"/>
  <c r="E4168" i="3"/>
  <c r="E4169" i="3"/>
  <c r="E4170" i="3"/>
  <c r="E4171" i="3"/>
  <c r="E4172" i="3"/>
  <c r="E4173" i="3"/>
  <c r="E4174" i="3"/>
  <c r="E4175" i="3"/>
  <c r="E4176" i="3"/>
  <c r="E4177" i="3"/>
  <c r="E4178" i="3"/>
  <c r="E4179" i="3"/>
  <c r="E4180" i="3"/>
  <c r="E4181" i="3"/>
  <c r="E4182" i="3"/>
  <c r="E4183" i="3"/>
  <c r="E4184" i="3"/>
  <c r="E4185" i="3"/>
  <c r="E4186" i="3"/>
  <c r="E4187" i="3"/>
  <c r="E4188" i="3"/>
  <c r="E4189" i="3"/>
  <c r="E4190" i="3"/>
  <c r="E4191" i="3"/>
  <c r="E4192" i="3"/>
  <c r="E4193" i="3"/>
  <c r="E4194" i="3"/>
  <c r="E4195" i="3"/>
  <c r="E4196" i="3"/>
  <c r="E4197" i="3"/>
  <c r="E4198" i="3"/>
  <c r="E4199" i="3"/>
  <c r="E4200" i="3"/>
  <c r="E4201" i="3"/>
  <c r="E4202" i="3"/>
  <c r="E4203" i="3"/>
  <c r="E4204" i="3"/>
  <c r="E4205" i="3"/>
  <c r="E4206" i="3"/>
  <c r="E4207" i="3"/>
  <c r="E4208" i="3"/>
  <c r="E4209" i="3"/>
  <c r="E4210" i="3"/>
  <c r="E4211" i="3"/>
  <c r="E4212" i="3"/>
  <c r="E4213" i="3"/>
  <c r="E4214" i="3"/>
  <c r="E4215" i="3"/>
  <c r="E4216" i="3"/>
  <c r="E4217" i="3"/>
  <c r="E4218" i="3"/>
  <c r="E4219" i="3"/>
  <c r="E4220" i="3"/>
  <c r="E4221" i="3"/>
  <c r="E4222" i="3"/>
  <c r="E4223" i="3"/>
  <c r="E4224" i="3"/>
  <c r="E4225" i="3"/>
  <c r="E4226" i="3"/>
  <c r="E4227" i="3"/>
  <c r="E4228" i="3"/>
  <c r="E4229" i="3"/>
  <c r="E4230" i="3"/>
  <c r="E4231" i="3"/>
  <c r="E4232" i="3"/>
  <c r="E4233" i="3"/>
  <c r="E4234" i="3"/>
  <c r="E4235" i="3"/>
  <c r="E4236" i="3"/>
  <c r="E4237" i="3"/>
  <c r="E4238" i="3"/>
  <c r="E4239" i="3"/>
  <c r="E4240" i="3"/>
  <c r="E4241" i="3"/>
  <c r="E4242" i="3"/>
  <c r="E4243" i="3"/>
  <c r="E4244" i="3"/>
  <c r="E4245" i="3"/>
  <c r="E4246" i="3"/>
  <c r="E4247" i="3"/>
  <c r="E4248" i="3"/>
  <c r="E4249" i="3"/>
  <c r="E4250" i="3"/>
  <c r="E4251" i="3"/>
  <c r="E4252" i="3"/>
  <c r="E4253" i="3"/>
  <c r="E4254" i="3"/>
  <c r="E4255" i="3"/>
  <c r="E4256" i="3"/>
  <c r="E4257" i="3"/>
  <c r="E4258" i="3"/>
  <c r="E4259" i="3"/>
  <c r="E4260" i="3"/>
  <c r="E4261" i="3"/>
  <c r="E4262" i="3"/>
  <c r="E4263" i="3"/>
  <c r="E4264" i="3"/>
  <c r="E4265" i="3"/>
  <c r="E4266" i="3"/>
  <c r="E4267" i="3"/>
  <c r="E4268" i="3"/>
  <c r="E4269" i="3"/>
  <c r="E4270" i="3"/>
  <c r="E4271" i="3"/>
  <c r="E4272" i="3"/>
  <c r="E4273" i="3"/>
  <c r="E4274" i="3"/>
  <c r="E4275" i="3"/>
  <c r="E4276" i="3"/>
  <c r="E4277" i="3"/>
  <c r="E4278" i="3"/>
  <c r="E4279" i="3"/>
  <c r="E4280" i="3"/>
  <c r="E4281" i="3"/>
  <c r="E4282" i="3"/>
  <c r="E4283" i="3"/>
  <c r="E4284" i="3"/>
  <c r="E4285" i="3"/>
  <c r="E4286" i="3"/>
  <c r="E4287" i="3"/>
  <c r="E4288" i="3"/>
  <c r="E4289" i="3"/>
  <c r="E4290" i="3"/>
  <c r="E4291" i="3"/>
  <c r="E4292" i="3"/>
  <c r="E4293" i="3"/>
  <c r="E4294" i="3"/>
  <c r="E4295" i="3"/>
  <c r="E4296" i="3"/>
  <c r="E4297" i="3"/>
  <c r="E4298" i="3"/>
  <c r="E4299" i="3"/>
  <c r="E4300" i="3"/>
  <c r="E4301" i="3"/>
  <c r="E4302" i="3"/>
  <c r="E4303" i="3"/>
  <c r="E4304" i="3"/>
  <c r="E4305" i="3"/>
  <c r="E4306" i="3"/>
  <c r="E4307" i="3"/>
  <c r="E4308" i="3"/>
  <c r="E4309" i="3"/>
  <c r="E4310" i="3"/>
  <c r="E4311" i="3"/>
  <c r="E4312" i="3"/>
  <c r="E4313" i="3"/>
  <c r="E4314" i="3"/>
  <c r="E4315" i="3"/>
  <c r="E4316" i="3"/>
  <c r="E4317" i="3"/>
  <c r="E4318" i="3"/>
  <c r="E4319" i="3"/>
  <c r="E4320" i="3"/>
  <c r="E4321" i="3"/>
  <c r="E4322" i="3"/>
  <c r="E4323" i="3"/>
  <c r="E4324" i="3"/>
  <c r="E4325" i="3"/>
  <c r="E4326" i="3"/>
  <c r="E4327" i="3"/>
  <c r="E4328" i="3"/>
  <c r="E4329" i="3"/>
  <c r="E4330" i="3"/>
  <c r="E4331" i="3"/>
  <c r="E4332" i="3"/>
  <c r="E4333" i="3"/>
  <c r="E4334" i="3"/>
  <c r="E4335" i="3"/>
  <c r="E4336" i="3"/>
  <c r="E4337" i="3"/>
  <c r="E4338" i="3"/>
  <c r="E4339" i="3"/>
  <c r="E4340" i="3"/>
  <c r="E4341" i="3"/>
  <c r="E4342" i="3"/>
  <c r="E4343" i="3"/>
  <c r="E4344" i="3"/>
  <c r="E4345" i="3"/>
  <c r="E4346" i="3"/>
  <c r="E4347" i="3"/>
  <c r="E4348" i="3"/>
  <c r="E4349" i="3"/>
  <c r="E4350" i="3"/>
  <c r="E4351" i="3"/>
  <c r="E4352" i="3"/>
  <c r="E4353" i="3"/>
  <c r="E4354" i="3"/>
  <c r="E4355" i="3"/>
  <c r="E4356" i="3"/>
  <c r="E4357" i="3"/>
  <c r="E4358" i="3"/>
  <c r="E4359" i="3"/>
  <c r="E4360" i="3"/>
  <c r="E4361" i="3"/>
  <c r="E4362" i="3"/>
  <c r="E4363" i="3"/>
  <c r="E4364" i="3"/>
  <c r="E4365" i="3"/>
  <c r="E4366" i="3"/>
  <c r="E4367" i="3"/>
  <c r="E4368" i="3"/>
  <c r="E4369" i="3"/>
  <c r="E4370" i="3"/>
  <c r="E4371" i="3"/>
  <c r="E4372" i="3"/>
  <c r="E4373" i="3"/>
  <c r="E4374" i="3"/>
  <c r="E4375" i="3"/>
  <c r="E4376" i="3"/>
  <c r="E4377" i="3"/>
  <c r="E4378" i="3"/>
  <c r="E4379" i="3"/>
  <c r="E4380" i="3"/>
  <c r="E4381" i="3"/>
  <c r="E4382" i="3"/>
  <c r="E4383" i="3"/>
  <c r="E4384" i="3"/>
  <c r="E4385" i="3"/>
  <c r="E4386" i="3"/>
  <c r="E4387" i="3"/>
  <c r="E4388" i="3"/>
  <c r="E4389" i="3"/>
  <c r="E4390" i="3"/>
  <c r="E4391" i="3"/>
  <c r="E4392" i="3"/>
  <c r="E4393" i="3"/>
  <c r="E4394" i="3"/>
  <c r="E4395" i="3"/>
  <c r="E4396" i="3"/>
  <c r="E4397" i="3"/>
  <c r="E4398" i="3"/>
  <c r="E4399" i="3"/>
  <c r="E4400" i="3"/>
  <c r="E4401" i="3"/>
  <c r="E4402" i="3"/>
  <c r="E4403" i="3"/>
  <c r="E4404" i="3"/>
  <c r="E4405" i="3"/>
  <c r="E4406" i="3"/>
  <c r="E4407" i="3"/>
  <c r="E4408" i="3"/>
  <c r="E4409" i="3"/>
  <c r="E4410" i="3"/>
  <c r="E4411" i="3"/>
  <c r="E4412" i="3"/>
  <c r="E4413" i="3"/>
  <c r="E4414" i="3"/>
  <c r="E4415" i="3"/>
  <c r="E4416" i="3"/>
  <c r="E4417" i="3"/>
  <c r="E4418" i="3"/>
  <c r="E4419" i="3"/>
  <c r="E4420" i="3"/>
  <c r="E4421" i="3"/>
  <c r="E4422" i="3"/>
  <c r="E4423" i="3"/>
  <c r="E4424" i="3"/>
  <c r="E4425" i="3"/>
  <c r="E4426" i="3"/>
  <c r="E4427" i="3"/>
  <c r="E4428" i="3"/>
  <c r="E4429" i="3"/>
  <c r="E4430" i="3"/>
  <c r="E4431" i="3"/>
  <c r="E4432" i="3"/>
  <c r="E4433" i="3"/>
  <c r="E4434" i="3"/>
  <c r="E4435" i="3"/>
  <c r="E4436" i="3"/>
  <c r="E4437" i="3"/>
  <c r="E4438" i="3"/>
  <c r="E4439" i="3"/>
  <c r="E4440" i="3"/>
  <c r="E4441" i="3"/>
  <c r="E4442" i="3"/>
  <c r="E4443" i="3"/>
  <c r="E4444" i="3"/>
  <c r="E4445" i="3"/>
  <c r="E4446" i="3"/>
  <c r="E4447" i="3"/>
  <c r="E4448" i="3"/>
  <c r="E4449" i="3"/>
  <c r="E4450" i="3"/>
  <c r="E4451" i="3"/>
  <c r="E4452" i="3"/>
  <c r="E4453" i="3"/>
  <c r="E4454" i="3"/>
  <c r="E4455" i="3"/>
  <c r="E4456" i="3"/>
  <c r="E4457" i="3"/>
  <c r="E4458" i="3"/>
  <c r="E4459" i="3"/>
  <c r="E4460" i="3"/>
  <c r="E4461" i="3"/>
  <c r="E4462" i="3"/>
  <c r="E4463" i="3"/>
  <c r="E4464" i="3"/>
  <c r="E4465" i="3"/>
  <c r="E4466" i="3"/>
  <c r="E4467" i="3"/>
  <c r="E4468" i="3"/>
  <c r="E4469" i="3"/>
  <c r="E4470" i="3"/>
  <c r="E4471" i="3"/>
  <c r="E4472" i="3"/>
  <c r="E4473" i="3"/>
  <c r="E4474" i="3"/>
  <c r="E4475" i="3"/>
  <c r="E4476" i="3"/>
  <c r="E4477" i="3"/>
  <c r="E4478" i="3"/>
  <c r="E4479" i="3"/>
  <c r="E4480" i="3"/>
  <c r="E4481" i="3"/>
  <c r="E4482" i="3"/>
  <c r="E4483" i="3"/>
  <c r="E4484" i="3"/>
  <c r="E4485" i="3"/>
  <c r="E4486" i="3"/>
  <c r="E4487" i="3"/>
  <c r="E4488" i="3"/>
  <c r="E4489" i="3"/>
  <c r="E4490" i="3"/>
  <c r="E4491" i="3"/>
  <c r="E4492" i="3"/>
  <c r="E4493" i="3"/>
  <c r="E4494" i="3"/>
  <c r="E4495" i="3"/>
  <c r="E4496" i="3"/>
  <c r="E4497" i="3"/>
  <c r="E4498" i="3"/>
  <c r="E4499" i="3"/>
  <c r="E4500" i="3"/>
  <c r="E4501" i="3"/>
  <c r="E4502" i="3"/>
  <c r="E4503" i="3"/>
  <c r="E4504" i="3"/>
  <c r="E4505" i="3"/>
  <c r="E4506" i="3"/>
  <c r="E4507" i="3"/>
  <c r="E4508" i="3"/>
  <c r="E4509" i="3"/>
  <c r="E4510" i="3"/>
  <c r="E4511" i="3"/>
  <c r="E4512" i="3"/>
  <c r="E4513" i="3"/>
  <c r="E4514" i="3"/>
  <c r="E4515" i="3"/>
  <c r="E4516" i="3"/>
  <c r="E4517" i="3"/>
  <c r="E4518" i="3"/>
  <c r="E4519" i="3"/>
  <c r="E4520" i="3"/>
  <c r="E4521" i="3"/>
  <c r="E4522" i="3"/>
  <c r="E4523" i="3"/>
  <c r="E4524" i="3"/>
  <c r="E4525" i="3"/>
  <c r="E4526" i="3"/>
  <c r="E4527" i="3"/>
  <c r="E4528" i="3"/>
  <c r="E4529" i="3"/>
  <c r="E4530" i="3"/>
  <c r="E4531" i="3"/>
  <c r="E4532" i="3"/>
  <c r="E4533" i="3"/>
  <c r="E4534" i="3"/>
  <c r="E4535" i="3"/>
  <c r="E4536" i="3"/>
  <c r="E4537" i="3"/>
  <c r="E4538" i="3"/>
  <c r="E4539" i="3"/>
  <c r="E4540" i="3"/>
  <c r="E4541" i="3"/>
  <c r="E4542" i="3"/>
  <c r="E4543" i="3"/>
  <c r="E4544" i="3"/>
  <c r="E4545" i="3"/>
  <c r="E4546" i="3"/>
  <c r="E4547" i="3"/>
  <c r="E4548" i="3"/>
  <c r="E4549" i="3"/>
  <c r="E4550" i="3"/>
  <c r="E4551" i="3"/>
  <c r="E4552" i="3"/>
  <c r="E4553" i="3"/>
  <c r="E4554" i="3"/>
  <c r="E4555" i="3"/>
  <c r="E4556" i="3"/>
  <c r="E4557" i="3"/>
  <c r="E4558" i="3"/>
  <c r="E4559" i="3"/>
  <c r="E4560" i="3"/>
  <c r="E4561" i="3"/>
  <c r="E4562" i="3"/>
  <c r="E4563" i="3"/>
  <c r="E4564" i="3"/>
  <c r="E4565" i="3"/>
  <c r="E4566" i="3"/>
  <c r="E4567" i="3"/>
  <c r="E4568" i="3"/>
  <c r="E4569" i="3"/>
  <c r="E4570" i="3"/>
  <c r="E4571" i="3"/>
  <c r="E4572" i="3"/>
  <c r="E4573" i="3"/>
  <c r="E4574" i="3"/>
  <c r="E4575" i="3"/>
  <c r="E4576" i="3"/>
  <c r="E4577" i="3"/>
  <c r="E4578" i="3"/>
  <c r="E4579" i="3"/>
  <c r="E4580" i="3"/>
  <c r="E4581" i="3"/>
  <c r="E4582" i="3"/>
  <c r="E4583" i="3"/>
  <c r="E4584" i="3"/>
  <c r="E4585" i="3"/>
  <c r="E4586" i="3"/>
  <c r="E4587" i="3"/>
  <c r="E4588" i="3"/>
  <c r="E4589" i="3"/>
  <c r="E4590" i="3"/>
  <c r="E4591" i="3"/>
  <c r="E4592" i="3"/>
  <c r="E4593" i="3"/>
  <c r="E4594" i="3"/>
  <c r="E4595" i="3"/>
  <c r="E4596" i="3"/>
  <c r="E4597" i="3"/>
  <c r="E4598" i="3"/>
  <c r="E4599" i="3"/>
  <c r="E4600" i="3"/>
  <c r="E4601" i="3"/>
  <c r="E4602" i="3"/>
  <c r="E4603" i="3"/>
  <c r="E4604" i="3"/>
  <c r="E4605" i="3"/>
  <c r="E4606" i="3"/>
  <c r="E4607" i="3"/>
  <c r="E4608" i="3"/>
  <c r="E4609" i="3"/>
  <c r="E4610" i="3"/>
  <c r="E4611" i="3"/>
  <c r="E4612" i="3"/>
  <c r="E4613" i="3"/>
  <c r="E4614" i="3"/>
  <c r="E4615" i="3"/>
  <c r="E4616" i="3"/>
  <c r="E4617" i="3"/>
  <c r="E4618" i="3"/>
  <c r="E4619" i="3"/>
  <c r="E4620" i="3"/>
  <c r="E4621" i="3"/>
  <c r="E4622" i="3"/>
  <c r="E4623" i="3"/>
  <c r="E4624" i="3"/>
  <c r="E4625" i="3"/>
  <c r="E4626" i="3"/>
  <c r="E4627" i="3"/>
  <c r="E4628" i="3"/>
  <c r="E4629" i="3"/>
  <c r="E4630" i="3"/>
  <c r="E4631" i="3"/>
  <c r="E4632" i="3"/>
  <c r="E4633" i="3"/>
  <c r="E4634" i="3"/>
  <c r="E4635" i="3"/>
  <c r="E4636" i="3"/>
  <c r="E4637" i="3"/>
  <c r="E4638" i="3"/>
  <c r="E4639" i="3"/>
  <c r="E4640" i="3"/>
  <c r="E4641" i="3"/>
  <c r="E4642" i="3"/>
  <c r="E4643" i="3"/>
  <c r="E4644" i="3"/>
  <c r="E4645" i="3"/>
  <c r="E4646" i="3"/>
  <c r="E4647" i="3"/>
  <c r="E4648" i="3"/>
  <c r="E4649" i="3"/>
  <c r="E4650" i="3"/>
  <c r="E4651" i="3"/>
  <c r="E4652" i="3"/>
  <c r="E4653" i="3"/>
  <c r="E4654" i="3"/>
  <c r="E4655" i="3"/>
  <c r="E4656" i="3"/>
  <c r="E4657" i="3"/>
  <c r="E4658" i="3"/>
  <c r="E4659" i="3"/>
  <c r="E4660" i="3"/>
  <c r="E4661" i="3"/>
  <c r="E4662" i="3"/>
  <c r="E4663" i="3"/>
  <c r="E4664" i="3"/>
  <c r="E4665" i="3"/>
  <c r="E4666" i="3"/>
  <c r="E4667" i="3"/>
  <c r="E4668" i="3"/>
  <c r="E4669" i="3"/>
  <c r="E4670" i="3"/>
  <c r="E4671" i="3"/>
  <c r="E4672" i="3"/>
  <c r="E4673" i="3"/>
  <c r="E4674" i="3"/>
  <c r="E4675" i="3"/>
  <c r="E4676" i="3"/>
  <c r="E4677" i="3"/>
  <c r="E4678" i="3"/>
  <c r="E4679" i="3"/>
  <c r="E4680" i="3"/>
  <c r="E4681" i="3"/>
  <c r="E4682" i="3"/>
  <c r="E4683" i="3"/>
  <c r="E4684" i="3"/>
  <c r="E4685" i="3"/>
  <c r="E4686" i="3"/>
  <c r="E4687" i="3"/>
  <c r="E4688" i="3"/>
  <c r="E4689" i="3"/>
  <c r="E4690" i="3"/>
  <c r="E4691" i="3"/>
  <c r="E4692" i="3"/>
  <c r="E4693" i="3"/>
  <c r="E4694" i="3"/>
  <c r="E4695" i="3"/>
  <c r="E4696" i="3"/>
  <c r="E4697" i="3"/>
  <c r="E4698" i="3"/>
  <c r="E4699" i="3"/>
  <c r="E4700" i="3"/>
  <c r="E4701" i="3"/>
  <c r="E4702" i="3"/>
  <c r="E4703" i="3"/>
  <c r="E4704" i="3"/>
  <c r="E4705" i="3"/>
  <c r="E4706" i="3"/>
  <c r="E4707" i="3"/>
  <c r="E4708" i="3"/>
  <c r="E4709" i="3"/>
  <c r="E4710" i="3"/>
  <c r="E4711" i="3"/>
  <c r="E4712" i="3"/>
  <c r="E4713" i="3"/>
  <c r="E4714" i="3"/>
  <c r="E4715" i="3"/>
  <c r="E4716" i="3"/>
  <c r="E4717" i="3"/>
  <c r="E4718" i="3"/>
  <c r="E4719" i="3"/>
  <c r="E4720" i="3"/>
  <c r="E4721" i="3"/>
  <c r="E4722" i="3"/>
  <c r="E4723" i="3"/>
  <c r="E4724" i="3"/>
  <c r="E4725" i="3"/>
  <c r="E4726" i="3"/>
  <c r="E4727" i="3"/>
  <c r="E4728" i="3"/>
  <c r="E4729" i="3"/>
  <c r="E4730" i="3"/>
  <c r="E4731" i="3"/>
  <c r="E4732" i="3"/>
  <c r="E4733" i="3"/>
  <c r="E4734" i="3"/>
  <c r="E4735" i="3"/>
  <c r="E4736" i="3"/>
  <c r="E4737" i="3"/>
  <c r="E4738" i="3"/>
  <c r="E4739" i="3"/>
  <c r="E4740" i="3"/>
  <c r="E4741" i="3"/>
  <c r="E4742" i="3"/>
  <c r="E4743" i="3"/>
  <c r="E4744" i="3"/>
  <c r="E4745" i="3"/>
  <c r="E4746" i="3"/>
  <c r="E4747" i="3"/>
  <c r="E4748" i="3"/>
  <c r="E4749" i="3"/>
  <c r="E4750" i="3"/>
  <c r="E4751" i="3"/>
  <c r="E4752" i="3"/>
  <c r="E4753" i="3"/>
  <c r="E4754" i="3"/>
  <c r="E4755" i="3"/>
  <c r="E4756" i="3"/>
  <c r="E4757" i="3"/>
  <c r="E4758" i="3"/>
  <c r="E4759" i="3"/>
  <c r="E4760" i="3"/>
  <c r="E4761" i="3"/>
  <c r="E4762" i="3"/>
  <c r="E4763" i="3"/>
  <c r="E4764" i="3"/>
  <c r="E4765" i="3"/>
  <c r="E4766" i="3"/>
  <c r="E4767" i="3"/>
  <c r="E4768" i="3"/>
  <c r="E4769" i="3"/>
  <c r="E4770" i="3"/>
  <c r="E4771" i="3"/>
  <c r="E4772" i="3"/>
  <c r="E4773" i="3"/>
  <c r="E4774" i="3"/>
  <c r="E4775" i="3"/>
  <c r="E4776" i="3"/>
  <c r="E4777" i="3"/>
  <c r="E4778" i="3"/>
  <c r="E4779" i="3"/>
  <c r="E4780" i="3"/>
  <c r="E4781" i="3"/>
  <c r="E4782" i="3"/>
  <c r="E4783" i="3"/>
  <c r="E4784" i="3"/>
  <c r="E4785" i="3"/>
  <c r="E4786" i="3"/>
  <c r="E4787" i="3"/>
  <c r="E4788" i="3"/>
  <c r="E4789" i="3"/>
  <c r="E4790" i="3"/>
  <c r="E4791" i="3"/>
  <c r="E4792" i="3"/>
  <c r="E4793" i="3"/>
  <c r="E4794" i="3"/>
  <c r="E4795" i="3"/>
  <c r="E4796" i="3"/>
  <c r="E4797" i="3"/>
  <c r="E4798" i="3"/>
  <c r="E4799" i="3"/>
  <c r="E4800" i="3"/>
  <c r="E4801" i="3"/>
  <c r="E4802" i="3"/>
  <c r="E4803" i="3"/>
  <c r="E4804" i="3"/>
  <c r="E4805" i="3"/>
  <c r="E4806" i="3"/>
  <c r="E4807" i="3"/>
  <c r="E4808" i="3"/>
  <c r="E4809" i="3"/>
  <c r="E4810" i="3"/>
  <c r="E4811" i="3"/>
  <c r="E4812" i="3"/>
  <c r="E4813" i="3"/>
  <c r="E4814" i="3"/>
  <c r="E4815" i="3"/>
  <c r="E4816" i="3"/>
  <c r="E4817" i="3"/>
  <c r="E4818" i="3"/>
  <c r="E4819" i="3"/>
  <c r="E4820" i="3"/>
  <c r="E4821" i="3"/>
  <c r="E4822" i="3"/>
  <c r="E4823" i="3"/>
  <c r="E4824" i="3"/>
  <c r="E4825" i="3"/>
  <c r="E4826" i="3"/>
  <c r="E4827" i="3"/>
  <c r="E4828" i="3"/>
  <c r="E4829" i="3"/>
  <c r="E4830" i="3"/>
  <c r="E4831" i="3"/>
  <c r="E4832" i="3"/>
  <c r="E4833" i="3"/>
  <c r="E4834" i="3"/>
  <c r="E4835" i="3"/>
  <c r="E4836" i="3"/>
  <c r="E4837" i="3"/>
  <c r="E4838" i="3"/>
  <c r="E4839" i="3"/>
  <c r="E4840" i="3"/>
  <c r="E4841" i="3"/>
  <c r="E4842" i="3"/>
  <c r="E4843" i="3"/>
  <c r="E4844" i="3"/>
  <c r="E4845" i="3"/>
  <c r="E4846" i="3"/>
  <c r="E4847" i="3"/>
  <c r="E4848" i="3"/>
  <c r="E4849" i="3"/>
  <c r="E4850" i="3"/>
  <c r="E4851" i="3"/>
  <c r="E4852" i="3"/>
  <c r="E4853" i="3"/>
  <c r="E4854" i="3"/>
  <c r="E4855" i="3"/>
  <c r="E4856" i="3"/>
  <c r="E4857" i="3"/>
  <c r="E4858" i="3"/>
  <c r="E4859" i="3"/>
  <c r="E4860" i="3"/>
  <c r="E4861" i="3"/>
  <c r="E4862" i="3"/>
  <c r="E4863" i="3"/>
  <c r="E4864" i="3"/>
  <c r="E4865" i="3"/>
  <c r="E4866" i="3"/>
  <c r="E4867" i="3"/>
  <c r="E4868" i="3"/>
  <c r="E4869" i="3"/>
  <c r="E4870" i="3"/>
  <c r="E4871" i="3"/>
  <c r="E4872" i="3"/>
  <c r="E4873" i="3"/>
  <c r="E4874" i="3"/>
  <c r="E4875" i="3"/>
  <c r="E4876" i="3"/>
  <c r="E4877" i="3"/>
  <c r="E4878" i="3"/>
  <c r="E4879" i="3"/>
  <c r="E4880" i="3"/>
  <c r="E4881" i="3"/>
  <c r="E4882" i="3"/>
  <c r="E4883" i="3"/>
  <c r="E4884" i="3"/>
  <c r="E4885" i="3"/>
  <c r="E4886" i="3"/>
  <c r="E4887" i="3"/>
  <c r="E4888" i="3"/>
  <c r="E4889" i="3"/>
  <c r="E4890" i="3"/>
  <c r="E4891" i="3"/>
  <c r="E4892" i="3"/>
  <c r="E4893" i="3"/>
  <c r="E4894" i="3"/>
  <c r="E4895" i="3"/>
  <c r="E4896" i="3"/>
  <c r="E4897" i="3"/>
  <c r="E4898" i="3"/>
  <c r="E4899" i="3"/>
  <c r="E4900" i="3"/>
  <c r="E4901" i="3"/>
  <c r="E4902" i="3"/>
  <c r="E4903" i="3"/>
  <c r="E4904" i="3"/>
  <c r="E4905" i="3"/>
  <c r="E4906" i="3"/>
  <c r="E4907" i="3"/>
  <c r="E4908" i="3"/>
  <c r="E4909" i="3"/>
  <c r="E4910" i="3"/>
  <c r="E4911" i="3"/>
  <c r="E4912" i="3"/>
  <c r="E4913" i="3"/>
  <c r="E4914" i="3"/>
  <c r="E4915" i="3"/>
  <c r="E4916" i="3"/>
  <c r="E4917" i="3"/>
  <c r="E4918" i="3"/>
  <c r="E4919" i="3"/>
  <c r="E4920" i="3"/>
  <c r="E4921" i="3"/>
  <c r="E4922" i="3"/>
  <c r="E4923" i="3"/>
  <c r="E4924" i="3"/>
  <c r="E4925" i="3"/>
  <c r="E4926" i="3"/>
  <c r="E4927" i="3"/>
  <c r="E4928" i="3"/>
  <c r="E4929" i="3"/>
  <c r="E4930" i="3"/>
  <c r="E4931" i="3"/>
  <c r="E4932" i="3"/>
  <c r="E4933" i="3"/>
  <c r="E4934" i="3"/>
  <c r="E4935" i="3"/>
  <c r="E4936" i="3"/>
  <c r="E4937" i="3"/>
  <c r="E4938" i="3"/>
  <c r="E4939" i="3"/>
  <c r="E4940" i="3"/>
  <c r="E4941" i="3"/>
  <c r="E4942" i="3"/>
  <c r="E4943" i="3"/>
  <c r="E4944" i="3"/>
  <c r="E4945" i="3"/>
  <c r="E4946" i="3"/>
  <c r="E4947" i="3"/>
  <c r="E4948" i="3"/>
  <c r="E4949" i="3"/>
  <c r="E4950" i="3"/>
  <c r="E4951" i="3"/>
  <c r="E4952" i="3"/>
  <c r="E4953" i="3"/>
  <c r="E4954" i="3"/>
  <c r="E4955" i="3"/>
  <c r="E4956" i="3"/>
  <c r="E4957" i="3"/>
  <c r="E4958" i="3"/>
  <c r="E4959" i="3"/>
  <c r="E4960" i="3"/>
  <c r="E4961" i="3"/>
  <c r="E4962" i="3"/>
  <c r="E4963" i="3"/>
  <c r="E4964" i="3"/>
  <c r="E4965" i="3"/>
  <c r="E4966" i="3"/>
  <c r="E4967" i="3"/>
  <c r="E4968" i="3"/>
  <c r="E4969" i="3"/>
  <c r="E4970" i="3"/>
  <c r="E4971" i="3"/>
  <c r="E4972" i="3"/>
  <c r="E4973" i="3"/>
  <c r="E4974" i="3"/>
  <c r="E4975" i="3"/>
  <c r="E4976" i="3"/>
  <c r="E4977" i="3"/>
  <c r="E4978" i="3"/>
  <c r="E4979" i="3"/>
  <c r="E4980" i="3"/>
  <c r="E4981" i="3"/>
  <c r="E4982" i="3"/>
  <c r="E4983" i="3"/>
  <c r="E4984" i="3"/>
  <c r="E4985" i="3"/>
  <c r="E4986" i="3"/>
  <c r="E4987" i="3"/>
  <c r="E4988" i="3"/>
  <c r="E4989" i="3"/>
  <c r="E4990" i="3"/>
  <c r="E4991" i="3"/>
  <c r="E4992" i="3"/>
  <c r="E4993" i="3"/>
  <c r="E4994" i="3"/>
  <c r="E4995" i="3"/>
  <c r="E4996" i="3"/>
  <c r="E4997" i="3"/>
  <c r="E4998" i="3"/>
  <c r="E4999" i="3"/>
  <c r="E5000" i="3"/>
  <c r="E5001" i="3"/>
  <c r="E5002" i="3"/>
  <c r="E5003" i="3"/>
  <c r="E5004" i="3"/>
  <c r="E5005" i="3"/>
  <c r="E5006" i="3"/>
  <c r="E5007" i="3"/>
  <c r="E5008" i="3"/>
  <c r="E5009" i="3"/>
  <c r="E5010" i="3"/>
  <c r="E5011" i="3"/>
  <c r="E5012" i="3"/>
  <c r="E5013" i="3"/>
  <c r="E5014" i="3"/>
  <c r="E5015" i="3"/>
  <c r="E5016" i="3"/>
  <c r="E5017" i="3"/>
  <c r="E5018" i="3"/>
  <c r="E5019" i="3"/>
  <c r="E5020" i="3"/>
  <c r="E5021" i="3"/>
  <c r="E5022" i="3"/>
  <c r="E5023" i="3"/>
  <c r="E5024" i="3"/>
  <c r="E5025" i="3"/>
  <c r="E5026" i="3"/>
  <c r="E5027" i="3"/>
  <c r="E5028" i="3"/>
  <c r="E5029" i="3"/>
  <c r="E5030" i="3"/>
  <c r="E5031" i="3"/>
  <c r="E5032" i="3"/>
  <c r="E5033" i="3"/>
  <c r="E5034" i="3"/>
  <c r="E5035" i="3"/>
  <c r="E5036" i="3"/>
  <c r="E5037" i="3"/>
  <c r="E5038" i="3"/>
  <c r="E5039" i="3"/>
  <c r="E5040" i="3"/>
  <c r="E5041" i="3"/>
  <c r="E5042" i="3"/>
  <c r="E5043" i="3"/>
  <c r="E5044" i="3"/>
  <c r="E5045" i="3"/>
  <c r="E5046" i="3"/>
  <c r="E5047" i="3"/>
  <c r="E5048" i="3"/>
  <c r="E5049" i="3"/>
  <c r="E5050" i="3"/>
  <c r="E5051" i="3"/>
  <c r="E5052" i="3"/>
  <c r="E5053" i="3"/>
  <c r="E5054" i="3"/>
  <c r="E5055" i="3"/>
  <c r="E5056" i="3"/>
  <c r="E5057" i="3"/>
  <c r="E5058" i="3"/>
  <c r="E5059" i="3"/>
  <c r="E5060" i="3"/>
  <c r="E5061" i="3"/>
  <c r="E5062" i="3"/>
  <c r="E5063" i="3"/>
  <c r="E5064" i="3"/>
  <c r="E5065" i="3"/>
  <c r="E5066" i="3"/>
  <c r="E5067" i="3"/>
  <c r="E5068" i="3"/>
  <c r="E5069" i="3"/>
  <c r="E5070" i="3"/>
  <c r="E5071" i="3"/>
  <c r="E5072" i="3"/>
  <c r="E5073" i="3"/>
  <c r="E5074" i="3"/>
  <c r="E5075" i="3"/>
  <c r="E5076" i="3"/>
  <c r="E5077" i="3"/>
  <c r="E5078" i="3"/>
  <c r="E5079" i="3"/>
  <c r="E5080" i="3"/>
  <c r="E5081" i="3"/>
  <c r="E5082" i="3"/>
  <c r="E5083" i="3"/>
  <c r="E5084" i="3"/>
  <c r="E5085" i="3"/>
  <c r="E5086" i="3"/>
  <c r="E5087" i="3"/>
  <c r="E5088" i="3"/>
  <c r="E5089" i="3"/>
  <c r="E5090" i="3"/>
  <c r="E5091" i="3"/>
  <c r="E5092" i="3"/>
  <c r="E5093" i="3"/>
  <c r="E5094" i="3"/>
  <c r="E5095" i="3"/>
  <c r="E5096" i="3"/>
  <c r="E5097" i="3"/>
  <c r="E5098" i="3"/>
  <c r="E5099" i="3"/>
  <c r="E5100" i="3"/>
  <c r="E5101" i="3"/>
  <c r="E5102" i="3"/>
  <c r="E5103" i="3"/>
  <c r="E5104" i="3"/>
  <c r="E5105" i="3"/>
  <c r="E5106" i="3"/>
  <c r="E5107" i="3"/>
  <c r="E5108" i="3"/>
  <c r="E5109" i="3"/>
  <c r="E5110" i="3"/>
  <c r="E5111" i="3"/>
  <c r="E5112" i="3"/>
  <c r="E5113" i="3"/>
  <c r="E5114" i="3"/>
  <c r="E5115" i="3"/>
  <c r="E5116" i="3"/>
  <c r="E5117" i="3"/>
  <c r="E5118" i="3"/>
  <c r="E5119" i="3"/>
  <c r="E5120" i="3"/>
  <c r="E5121" i="3"/>
  <c r="E5122" i="3"/>
  <c r="E5123" i="3"/>
  <c r="E5124" i="3"/>
  <c r="E5125" i="3"/>
  <c r="E5126" i="3"/>
  <c r="E5127" i="3"/>
  <c r="E5128" i="3"/>
  <c r="E5129" i="3"/>
  <c r="E5130" i="3"/>
  <c r="E5131" i="3"/>
  <c r="E5132" i="3"/>
  <c r="E5133" i="3"/>
  <c r="E5134" i="3"/>
  <c r="E5135" i="3"/>
  <c r="E5136" i="3"/>
  <c r="E5137" i="3"/>
  <c r="E5138" i="3"/>
  <c r="E5139" i="3"/>
  <c r="E5140" i="3"/>
  <c r="E5141" i="3"/>
  <c r="E5142" i="3"/>
  <c r="E5143" i="3"/>
  <c r="E5144" i="3"/>
  <c r="E5145" i="3"/>
  <c r="E5146" i="3"/>
  <c r="E5147" i="3"/>
  <c r="E5148" i="3"/>
  <c r="E5149" i="3"/>
  <c r="E5150" i="3"/>
  <c r="E5151" i="3"/>
  <c r="E5152" i="3"/>
  <c r="E5153" i="3"/>
  <c r="E5154" i="3"/>
  <c r="E5155" i="3"/>
  <c r="E5156" i="3"/>
  <c r="E5157" i="3"/>
  <c r="E5158" i="3"/>
  <c r="E5159" i="3"/>
  <c r="E5160" i="3"/>
  <c r="E5161" i="3"/>
  <c r="E5162" i="3"/>
  <c r="E5163" i="3"/>
  <c r="E5164" i="3"/>
  <c r="E5165" i="3"/>
  <c r="E5166" i="3"/>
  <c r="E5167" i="3"/>
  <c r="E5168" i="3"/>
  <c r="E5169" i="3"/>
  <c r="E5170" i="3"/>
  <c r="E5171" i="3"/>
  <c r="E5172" i="3"/>
  <c r="E5173" i="3"/>
  <c r="E5174" i="3"/>
  <c r="E5175" i="3"/>
  <c r="E5176" i="3"/>
  <c r="E5177" i="3"/>
  <c r="E5178" i="3"/>
  <c r="E5179" i="3"/>
  <c r="E5180" i="3"/>
  <c r="E5181" i="3"/>
  <c r="E5182" i="3"/>
  <c r="E5183" i="3"/>
  <c r="E5184" i="3"/>
  <c r="E5185" i="3"/>
  <c r="E5186" i="3"/>
  <c r="E5187" i="3"/>
  <c r="E5188" i="3"/>
  <c r="E5189" i="3"/>
  <c r="E5190" i="3"/>
  <c r="E5191" i="3"/>
  <c r="E5192" i="3"/>
  <c r="E5193" i="3"/>
  <c r="E5194" i="3"/>
  <c r="E5195" i="3"/>
  <c r="E5196" i="3"/>
  <c r="E5197" i="3"/>
  <c r="E5198" i="3"/>
  <c r="E5199" i="3"/>
  <c r="E5200" i="3"/>
  <c r="E5201" i="3"/>
  <c r="E5202" i="3"/>
  <c r="E5203" i="3"/>
  <c r="E5204" i="3"/>
  <c r="E5205" i="3"/>
  <c r="E5206" i="3"/>
  <c r="E5207" i="3"/>
  <c r="E5208" i="3"/>
  <c r="E5209" i="3"/>
  <c r="E5210" i="3"/>
  <c r="E5211" i="3"/>
  <c r="E5212" i="3"/>
  <c r="E5213" i="3"/>
  <c r="E5214" i="3"/>
  <c r="E5215" i="3"/>
  <c r="E5216" i="3"/>
  <c r="E5217" i="3"/>
  <c r="E5218" i="3"/>
  <c r="E5219" i="3"/>
  <c r="E5220" i="3"/>
  <c r="E5221" i="3"/>
  <c r="E5222" i="3"/>
  <c r="E5223" i="3"/>
  <c r="E5224" i="3"/>
  <c r="E5225" i="3"/>
  <c r="E5226" i="3"/>
  <c r="E5227" i="3"/>
  <c r="E5228" i="3"/>
  <c r="E5229" i="3"/>
  <c r="E5230" i="3"/>
  <c r="E5231" i="3"/>
  <c r="E5232" i="3"/>
  <c r="E5233" i="3"/>
  <c r="E5234" i="3"/>
  <c r="E5235" i="3"/>
  <c r="E5236" i="3"/>
  <c r="E5237" i="3"/>
  <c r="E5238" i="3"/>
  <c r="E5239" i="3"/>
  <c r="E5240" i="3"/>
  <c r="E5241" i="3"/>
  <c r="E5242" i="3"/>
  <c r="E5243" i="3"/>
  <c r="E5244" i="3"/>
  <c r="E5245" i="3"/>
  <c r="E5246" i="3"/>
  <c r="E5247" i="3"/>
  <c r="E5248" i="3"/>
  <c r="E5249" i="3"/>
  <c r="E5250" i="3"/>
  <c r="E5251" i="3"/>
  <c r="E5252" i="3"/>
  <c r="E5253" i="3"/>
  <c r="E5254" i="3"/>
  <c r="E5255" i="3"/>
  <c r="E5256" i="3"/>
  <c r="E5257" i="3"/>
  <c r="E5258" i="3"/>
  <c r="E5259" i="3"/>
  <c r="E5260" i="3"/>
  <c r="E5261" i="3"/>
  <c r="E5262" i="3"/>
  <c r="E5263" i="3"/>
  <c r="E5264" i="3"/>
  <c r="E5265" i="3"/>
  <c r="E5266" i="3"/>
  <c r="E5267" i="3"/>
  <c r="E5268" i="3"/>
  <c r="E5269" i="3"/>
  <c r="E5270" i="3"/>
  <c r="E5271" i="3"/>
  <c r="E5272" i="3"/>
  <c r="E5273" i="3"/>
  <c r="E5274" i="3"/>
  <c r="E5275" i="3"/>
  <c r="E5276" i="3"/>
  <c r="E5277" i="3"/>
  <c r="E5278" i="3"/>
  <c r="E5279" i="3"/>
  <c r="E5280" i="3"/>
  <c r="E5281" i="3"/>
  <c r="E5282" i="3"/>
  <c r="E5283" i="3"/>
  <c r="E5284" i="3"/>
  <c r="E5285" i="3"/>
  <c r="E5286" i="3"/>
  <c r="E5287" i="3"/>
  <c r="E5288" i="3"/>
  <c r="E5289" i="3"/>
  <c r="E5290" i="3"/>
  <c r="E5291" i="3"/>
  <c r="E5292" i="3"/>
  <c r="E5293" i="3"/>
  <c r="E5294" i="3"/>
  <c r="E5295" i="3"/>
  <c r="E5296" i="3"/>
  <c r="E5297" i="3"/>
  <c r="E5298" i="3"/>
  <c r="E5299" i="3"/>
  <c r="E5300" i="3"/>
  <c r="E5301" i="3"/>
  <c r="E5302" i="3"/>
  <c r="E5303" i="3"/>
  <c r="E5304" i="3"/>
  <c r="E5305" i="3"/>
  <c r="E5306" i="3"/>
  <c r="E5307" i="3"/>
  <c r="E5308" i="3"/>
  <c r="E5309" i="3"/>
  <c r="E5310" i="3"/>
  <c r="E5311" i="3"/>
  <c r="E5312" i="3"/>
  <c r="E5313" i="3"/>
  <c r="E5314" i="3"/>
  <c r="E5315" i="3"/>
  <c r="E5316" i="3"/>
  <c r="E5317" i="3"/>
  <c r="E5318" i="3"/>
  <c r="E5319" i="3"/>
  <c r="E5320" i="3"/>
  <c r="E5321" i="3"/>
  <c r="E5322" i="3"/>
  <c r="E5323" i="3"/>
  <c r="E5324" i="3"/>
  <c r="E5325" i="3"/>
  <c r="E5326" i="3"/>
  <c r="E5327" i="3"/>
  <c r="E5328" i="3"/>
  <c r="E5329" i="3"/>
  <c r="E5330" i="3"/>
  <c r="E5331" i="3"/>
  <c r="E5332" i="3"/>
  <c r="E5333" i="3"/>
  <c r="E5334" i="3"/>
  <c r="E5335" i="3"/>
  <c r="E5336" i="3"/>
  <c r="E5337" i="3"/>
  <c r="E5338" i="3"/>
  <c r="E5339" i="3"/>
  <c r="E5340" i="3"/>
  <c r="E5341" i="3"/>
  <c r="E5342" i="3"/>
  <c r="E5343" i="3"/>
  <c r="E5344" i="3"/>
  <c r="E5345" i="3"/>
  <c r="E5346" i="3"/>
  <c r="E5347" i="3"/>
  <c r="E5348" i="3"/>
  <c r="E5349" i="3"/>
  <c r="E5350" i="3"/>
  <c r="E5351" i="3"/>
  <c r="E5352" i="3"/>
  <c r="E5353" i="3"/>
  <c r="E5354" i="3"/>
  <c r="E5355" i="3"/>
  <c r="E5356" i="3"/>
  <c r="E5357" i="3"/>
  <c r="E5358" i="3"/>
  <c r="E5359" i="3"/>
  <c r="E5360" i="3"/>
  <c r="E5361" i="3"/>
  <c r="E5362" i="3"/>
  <c r="E5363" i="3"/>
  <c r="E5364" i="3"/>
  <c r="E5365" i="3"/>
  <c r="E5366" i="3"/>
  <c r="E5367" i="3"/>
  <c r="E5368" i="3"/>
  <c r="E5369" i="3"/>
  <c r="E5370" i="3"/>
  <c r="E5371" i="3"/>
  <c r="E5372" i="3"/>
  <c r="E5373" i="3"/>
  <c r="E5374" i="3"/>
  <c r="E5375" i="3"/>
  <c r="E5376" i="3"/>
  <c r="E5377" i="3"/>
  <c r="E5378" i="3"/>
  <c r="E5379" i="3"/>
  <c r="E5380" i="3"/>
  <c r="E5381" i="3"/>
  <c r="E5382" i="3"/>
  <c r="E5383" i="3"/>
  <c r="E5384" i="3"/>
  <c r="E5385" i="3"/>
  <c r="E5386" i="3"/>
  <c r="E5387" i="3"/>
  <c r="E5388" i="3"/>
  <c r="E5389" i="3"/>
  <c r="E5390" i="3"/>
  <c r="E5391" i="3"/>
  <c r="E5392" i="3"/>
  <c r="E5393" i="3"/>
  <c r="E5394" i="3"/>
  <c r="E5395" i="3"/>
  <c r="E5396" i="3"/>
  <c r="E5397" i="3"/>
  <c r="E5398" i="3"/>
  <c r="E5399" i="3"/>
  <c r="E5400" i="3"/>
  <c r="E5401" i="3"/>
  <c r="E5402" i="3"/>
  <c r="E5403" i="3"/>
  <c r="E5404" i="3"/>
  <c r="E5405" i="3"/>
  <c r="E5406" i="3"/>
  <c r="E5407" i="3"/>
  <c r="E5408" i="3"/>
  <c r="E5409" i="3"/>
  <c r="E5410" i="3"/>
  <c r="E5411" i="3"/>
  <c r="E5412" i="3"/>
  <c r="E5413" i="3"/>
  <c r="E5414" i="3"/>
  <c r="E5415" i="3"/>
  <c r="E5416" i="3"/>
  <c r="E5417" i="3"/>
  <c r="E5418" i="3"/>
  <c r="E5419" i="3"/>
  <c r="E5420" i="3"/>
  <c r="E5421" i="3"/>
  <c r="E5422" i="3"/>
  <c r="E5423" i="3"/>
  <c r="E5424" i="3"/>
  <c r="E5425" i="3"/>
  <c r="E5426" i="3"/>
  <c r="E5427" i="3"/>
  <c r="E5428" i="3"/>
  <c r="E5429" i="3"/>
  <c r="E5430" i="3"/>
  <c r="E5431" i="3"/>
  <c r="E5432" i="3"/>
  <c r="E5433" i="3"/>
  <c r="E5434" i="3"/>
  <c r="E5435" i="3"/>
  <c r="E5436" i="3"/>
  <c r="E5437" i="3"/>
  <c r="E5438" i="3"/>
  <c r="E5439" i="3"/>
  <c r="E5440" i="3"/>
  <c r="E5441" i="3"/>
  <c r="E5442" i="3"/>
  <c r="E5443" i="3"/>
  <c r="E5444" i="3"/>
  <c r="E5445" i="3"/>
  <c r="E5446" i="3"/>
  <c r="E5447" i="3"/>
  <c r="E5448" i="3"/>
  <c r="E5449" i="3"/>
  <c r="E5450" i="3"/>
  <c r="E5451" i="3"/>
  <c r="E5452" i="3"/>
  <c r="E5453" i="3"/>
  <c r="E5454" i="3"/>
  <c r="E5455" i="3"/>
  <c r="E5456" i="3"/>
  <c r="E5457" i="3"/>
  <c r="E5458" i="3"/>
  <c r="E5459" i="3"/>
  <c r="E5460" i="3"/>
  <c r="E5461" i="3"/>
  <c r="E5462" i="3"/>
  <c r="E5463" i="3"/>
  <c r="E5464" i="3"/>
  <c r="E5465" i="3"/>
  <c r="E5466" i="3"/>
  <c r="E5467" i="3"/>
  <c r="E5468" i="3"/>
  <c r="E5469" i="3"/>
  <c r="E5470" i="3"/>
  <c r="E5471" i="3"/>
  <c r="E5472" i="3"/>
  <c r="E5473" i="3"/>
  <c r="E5474" i="3"/>
  <c r="E5475" i="3"/>
  <c r="E5476" i="3"/>
  <c r="E5477" i="3"/>
  <c r="E5478" i="3"/>
  <c r="E5479" i="3"/>
  <c r="E5480" i="3"/>
  <c r="E5481" i="3"/>
  <c r="E5482" i="3"/>
  <c r="E5483" i="3"/>
  <c r="E5484" i="3"/>
  <c r="E5485" i="3"/>
  <c r="E5486" i="3"/>
  <c r="E5487" i="3"/>
  <c r="E5488" i="3"/>
  <c r="E5489" i="3"/>
  <c r="E5490" i="3"/>
  <c r="E5491" i="3"/>
  <c r="E5492" i="3"/>
  <c r="E5493" i="3"/>
  <c r="E5494" i="3"/>
  <c r="E5495" i="3"/>
  <c r="E5496" i="3"/>
  <c r="E5497" i="3"/>
  <c r="E5498" i="3"/>
  <c r="E5499" i="3"/>
  <c r="E5500" i="3"/>
  <c r="E5501" i="3"/>
  <c r="E5502" i="3"/>
  <c r="E5503" i="3"/>
  <c r="E5504" i="3"/>
  <c r="E5505" i="3"/>
  <c r="E5506" i="3"/>
  <c r="E5507" i="3"/>
  <c r="E5508" i="3"/>
  <c r="E5509" i="3"/>
  <c r="E5510" i="3"/>
  <c r="E5511" i="3"/>
  <c r="E5512" i="3"/>
  <c r="E5513" i="3"/>
  <c r="E5514" i="3"/>
  <c r="E5515" i="3"/>
  <c r="E5516" i="3"/>
  <c r="E5517" i="3"/>
  <c r="E5518" i="3"/>
  <c r="E5519" i="3"/>
  <c r="E5520" i="3"/>
  <c r="E5521" i="3"/>
  <c r="E5522" i="3"/>
  <c r="E5523" i="3"/>
  <c r="E5524" i="3"/>
  <c r="E5525" i="3"/>
  <c r="E5526" i="3"/>
  <c r="E5527" i="3"/>
  <c r="E5528" i="3"/>
  <c r="E5529" i="3"/>
  <c r="E5530" i="3"/>
  <c r="E5531" i="3"/>
  <c r="E5532" i="3"/>
  <c r="E5533" i="3"/>
  <c r="E5534" i="3"/>
  <c r="E5535" i="3"/>
  <c r="E5536" i="3"/>
  <c r="E5537" i="3"/>
  <c r="E5538" i="3"/>
  <c r="E5539" i="3"/>
  <c r="E5540" i="3"/>
  <c r="E5541" i="3"/>
  <c r="E5542" i="3"/>
  <c r="E5543" i="3"/>
  <c r="E5544" i="3"/>
  <c r="E5545" i="3"/>
  <c r="E5546" i="3"/>
  <c r="E5547" i="3"/>
  <c r="E5548" i="3"/>
  <c r="E5549" i="3"/>
  <c r="E5550" i="3"/>
  <c r="E5551" i="3"/>
  <c r="E5552" i="3"/>
  <c r="E5553" i="3"/>
  <c r="E5554" i="3"/>
  <c r="E5555" i="3"/>
  <c r="E5556" i="3"/>
  <c r="E5557" i="3"/>
  <c r="E5558" i="3"/>
  <c r="E5559" i="3"/>
  <c r="E5560" i="3"/>
  <c r="E5561" i="3"/>
  <c r="E5562" i="3"/>
  <c r="E5563" i="3"/>
  <c r="E5564" i="3"/>
  <c r="E5565" i="3"/>
  <c r="E5566" i="3"/>
  <c r="E5567" i="3"/>
  <c r="E5568" i="3"/>
  <c r="E5569" i="3"/>
  <c r="E5570" i="3"/>
  <c r="E5571" i="3"/>
  <c r="E5572" i="3"/>
  <c r="E5573" i="3"/>
  <c r="E5574" i="3"/>
  <c r="E5575" i="3"/>
  <c r="E5576" i="3"/>
  <c r="E5577" i="3"/>
  <c r="E5578" i="3"/>
  <c r="E5579" i="3"/>
  <c r="E5580" i="3"/>
  <c r="E5581" i="3"/>
  <c r="E5582" i="3"/>
  <c r="E5583" i="3"/>
  <c r="E5584" i="3"/>
  <c r="E5585" i="3"/>
  <c r="E5586" i="3"/>
  <c r="E5587" i="3"/>
  <c r="E5588" i="3"/>
  <c r="E5589" i="3"/>
  <c r="E5590" i="3"/>
  <c r="E5591" i="3"/>
  <c r="E5592" i="3"/>
  <c r="E5593" i="3"/>
  <c r="E5594" i="3"/>
  <c r="E5595" i="3"/>
  <c r="E5596" i="3"/>
  <c r="E5597" i="3"/>
  <c r="E5598" i="3"/>
  <c r="E5599" i="3"/>
  <c r="E5600" i="3"/>
  <c r="E5601" i="3"/>
  <c r="E5602" i="3"/>
  <c r="E5603" i="3"/>
  <c r="E5604" i="3"/>
  <c r="E5605" i="3"/>
  <c r="E5606" i="3"/>
  <c r="E5607" i="3"/>
  <c r="E5608" i="3"/>
  <c r="E5609" i="3"/>
  <c r="E5610" i="3"/>
  <c r="E5611" i="3"/>
  <c r="E5612" i="3"/>
  <c r="E5613" i="3"/>
  <c r="E5614" i="3"/>
  <c r="E5615" i="3"/>
  <c r="E5616" i="3"/>
  <c r="E5617" i="3"/>
  <c r="E5618" i="3"/>
  <c r="E5619" i="3"/>
  <c r="E5620" i="3"/>
  <c r="E5621" i="3"/>
  <c r="E5622" i="3"/>
  <c r="E5623" i="3"/>
  <c r="E5624" i="3"/>
  <c r="E5625" i="3"/>
  <c r="E5626" i="3"/>
  <c r="E5627" i="3"/>
  <c r="E5628" i="3"/>
  <c r="E5629" i="3"/>
  <c r="E5630" i="3"/>
  <c r="E5631" i="3"/>
  <c r="E5632" i="3"/>
  <c r="E5633" i="3"/>
  <c r="E5634" i="3"/>
  <c r="E5635" i="3"/>
  <c r="E5636" i="3"/>
  <c r="E5637" i="3"/>
  <c r="E5638" i="3"/>
  <c r="E5639" i="3"/>
  <c r="E5640" i="3"/>
  <c r="E5641" i="3"/>
  <c r="E5642" i="3"/>
  <c r="E5643" i="3"/>
  <c r="E5644" i="3"/>
  <c r="E5645" i="3"/>
  <c r="E5646" i="3"/>
  <c r="E5647" i="3"/>
  <c r="E5648" i="3"/>
  <c r="E5649" i="3"/>
  <c r="E5650" i="3"/>
  <c r="E5651" i="3"/>
  <c r="E5652" i="3"/>
  <c r="E5653" i="3"/>
  <c r="E5654" i="3"/>
  <c r="E5655" i="3"/>
  <c r="E5656" i="3"/>
  <c r="E5657" i="3"/>
  <c r="E5658" i="3"/>
  <c r="E5659" i="3"/>
  <c r="E5660" i="3"/>
  <c r="E5661" i="3"/>
  <c r="E5662" i="3"/>
  <c r="E5663" i="3"/>
  <c r="E5664" i="3"/>
  <c r="E5665" i="3"/>
  <c r="E5666" i="3"/>
  <c r="E5667" i="3"/>
  <c r="E5668" i="3"/>
  <c r="E5669" i="3"/>
  <c r="E5670" i="3"/>
  <c r="E5671" i="3"/>
  <c r="E5672" i="3"/>
  <c r="E5673" i="3"/>
  <c r="E5674" i="3"/>
  <c r="E5675" i="3"/>
  <c r="E5676" i="3"/>
  <c r="E5677" i="3"/>
  <c r="E5678" i="3"/>
  <c r="E5679" i="3"/>
  <c r="E5680" i="3"/>
  <c r="E5681" i="3"/>
  <c r="E5682" i="3"/>
  <c r="E5683" i="3"/>
  <c r="E5684" i="3"/>
  <c r="E5685" i="3"/>
  <c r="E5686" i="3"/>
  <c r="E5687" i="3"/>
  <c r="E5688" i="3"/>
  <c r="E5689" i="3"/>
  <c r="E5690" i="3"/>
  <c r="E5691" i="3"/>
  <c r="E5692" i="3"/>
  <c r="E5693" i="3"/>
  <c r="E5694" i="3"/>
  <c r="E5695" i="3"/>
  <c r="E5696" i="3"/>
  <c r="E5697" i="3"/>
  <c r="E5698" i="3"/>
  <c r="E5699" i="3"/>
  <c r="E5700" i="3"/>
  <c r="E5701" i="3"/>
  <c r="E5702" i="3"/>
  <c r="E5703" i="3"/>
  <c r="E5704" i="3"/>
  <c r="E5705" i="3"/>
  <c r="E5706" i="3"/>
  <c r="E5707" i="3"/>
  <c r="E5708" i="3"/>
  <c r="E5709" i="3"/>
  <c r="E5710" i="3"/>
  <c r="E5711" i="3"/>
  <c r="E5712" i="3"/>
  <c r="E5713" i="3"/>
  <c r="E5714" i="3"/>
  <c r="E5715" i="3"/>
  <c r="E5716" i="3"/>
  <c r="E5717" i="3"/>
  <c r="E5718" i="3"/>
  <c r="E5719" i="3"/>
  <c r="E5720" i="3"/>
  <c r="E5721" i="3"/>
  <c r="E5722" i="3"/>
  <c r="E5723" i="3"/>
  <c r="E5724" i="3"/>
  <c r="E5725" i="3"/>
  <c r="E5726" i="3"/>
  <c r="E5727" i="3"/>
  <c r="E5728" i="3"/>
  <c r="E5729" i="3"/>
  <c r="E5730" i="3"/>
  <c r="E5731" i="3"/>
  <c r="E5732" i="3"/>
  <c r="E5733" i="3"/>
  <c r="E5734" i="3"/>
  <c r="E5735" i="3"/>
  <c r="E5736" i="3"/>
  <c r="E5737" i="3"/>
  <c r="E5738" i="3"/>
  <c r="E5739" i="3"/>
  <c r="E5740" i="3"/>
  <c r="E5741" i="3"/>
  <c r="E5742" i="3"/>
  <c r="E5743" i="3"/>
  <c r="E5744" i="3"/>
  <c r="E5745" i="3"/>
  <c r="E5746" i="3"/>
  <c r="E5747" i="3"/>
  <c r="E5748" i="3"/>
  <c r="E5749" i="3"/>
  <c r="E5750" i="3"/>
  <c r="E5751" i="3"/>
  <c r="E5752" i="3"/>
  <c r="E5753" i="3"/>
  <c r="E5754" i="3"/>
  <c r="E5755" i="3"/>
  <c r="E5756" i="3"/>
  <c r="E5757" i="3"/>
  <c r="E5758" i="3"/>
  <c r="E5759" i="3"/>
  <c r="E5760" i="3"/>
  <c r="E5761" i="3"/>
  <c r="E5762" i="3"/>
  <c r="E5763" i="3"/>
  <c r="E5764" i="3"/>
  <c r="E5765" i="3"/>
  <c r="E5766" i="3"/>
  <c r="E5767" i="3"/>
  <c r="E5768" i="3"/>
  <c r="E5769" i="3"/>
  <c r="E5770" i="3"/>
  <c r="E5771" i="3"/>
  <c r="E5772" i="3"/>
  <c r="E5773" i="3"/>
  <c r="E5774" i="3"/>
  <c r="E5775" i="3"/>
  <c r="E5776" i="3"/>
  <c r="E5777" i="3"/>
  <c r="E5778" i="3"/>
  <c r="E5779" i="3"/>
  <c r="E5780" i="3"/>
  <c r="E5781" i="3"/>
  <c r="E5782" i="3"/>
  <c r="E5783" i="3"/>
  <c r="E5784" i="3"/>
  <c r="E5785" i="3"/>
  <c r="E5786" i="3"/>
  <c r="E5787" i="3"/>
  <c r="E5788" i="3"/>
  <c r="E5789" i="3"/>
  <c r="E5790" i="3"/>
  <c r="E5791" i="3"/>
  <c r="E5792" i="3"/>
  <c r="E5793" i="3"/>
  <c r="E5794" i="3"/>
  <c r="E5795" i="3"/>
  <c r="E5796" i="3"/>
  <c r="E5797" i="3"/>
  <c r="E5798" i="3"/>
  <c r="E5799" i="3"/>
  <c r="E5800" i="3"/>
  <c r="E5801" i="3"/>
  <c r="E5802" i="3"/>
  <c r="E5803" i="3"/>
  <c r="E5804" i="3"/>
  <c r="E5805" i="3"/>
  <c r="E5806" i="3"/>
  <c r="E5807" i="3"/>
  <c r="E5808" i="3"/>
  <c r="E5809" i="3"/>
  <c r="E5810" i="3"/>
  <c r="E5811" i="3"/>
  <c r="E5812" i="3"/>
  <c r="E5813" i="3"/>
  <c r="E5814" i="3"/>
  <c r="E5815" i="3"/>
  <c r="E5816" i="3"/>
  <c r="E5817" i="3"/>
  <c r="E5818" i="3"/>
  <c r="E5819" i="3"/>
  <c r="E5820" i="3"/>
  <c r="E5821" i="3"/>
  <c r="E5822" i="3"/>
  <c r="E5823" i="3"/>
  <c r="E5824" i="3"/>
  <c r="E5825" i="3"/>
  <c r="E5826" i="3"/>
  <c r="E5827" i="3"/>
  <c r="E5828" i="3"/>
  <c r="E5829" i="3"/>
  <c r="E5830" i="3"/>
  <c r="E5831" i="3"/>
  <c r="E5832" i="3"/>
  <c r="E5833" i="3"/>
  <c r="E5834" i="3"/>
  <c r="E5835" i="3"/>
  <c r="E5836" i="3"/>
  <c r="E5837" i="3"/>
  <c r="E5838" i="3"/>
  <c r="E5839" i="3"/>
  <c r="E5840" i="3"/>
  <c r="E5841" i="3"/>
  <c r="E5842" i="3"/>
  <c r="E5843" i="3"/>
  <c r="E5844" i="3"/>
  <c r="E5845" i="3"/>
  <c r="E5846" i="3"/>
  <c r="E5847" i="3"/>
  <c r="E5848" i="3"/>
  <c r="E5849" i="3"/>
  <c r="E5850" i="3"/>
  <c r="E5851" i="3"/>
  <c r="E5852" i="3"/>
  <c r="E5853" i="3"/>
  <c r="E5854" i="3"/>
  <c r="E5855" i="3"/>
  <c r="E5856" i="3"/>
  <c r="E5857" i="3"/>
  <c r="E5858" i="3"/>
  <c r="E5859" i="3"/>
  <c r="E5860" i="3"/>
  <c r="E5861" i="3"/>
  <c r="E5862" i="3"/>
  <c r="E5863" i="3"/>
  <c r="E5864" i="3"/>
  <c r="E5865" i="3"/>
  <c r="E5866" i="3"/>
  <c r="E5867" i="3"/>
  <c r="E5868" i="3"/>
  <c r="E5869" i="3"/>
  <c r="E5870" i="3"/>
  <c r="E5871" i="3"/>
  <c r="E5872" i="3"/>
  <c r="E5873" i="3"/>
  <c r="E5874" i="3"/>
  <c r="E5875" i="3"/>
  <c r="E5876" i="3"/>
  <c r="E5877" i="3"/>
  <c r="E5878" i="3"/>
  <c r="E5879" i="3"/>
  <c r="E5880" i="3"/>
  <c r="E5881" i="3"/>
  <c r="E5882" i="3"/>
  <c r="E5883" i="3"/>
  <c r="E5884" i="3"/>
  <c r="E5885" i="3"/>
  <c r="E5886" i="3"/>
  <c r="E5887" i="3"/>
  <c r="E5888" i="3"/>
  <c r="E5889" i="3"/>
  <c r="E5890" i="3"/>
  <c r="E5891" i="3"/>
  <c r="E5892" i="3"/>
  <c r="E5893" i="3"/>
  <c r="E5894" i="3"/>
  <c r="E5895" i="3"/>
  <c r="E5896" i="3"/>
  <c r="E5897" i="3"/>
  <c r="E5898" i="3"/>
  <c r="E5899" i="3"/>
  <c r="E5900" i="3"/>
  <c r="E5901" i="3"/>
  <c r="E5902" i="3"/>
  <c r="E5903" i="3"/>
  <c r="E5904" i="3"/>
  <c r="E5905" i="3"/>
  <c r="E5906" i="3"/>
  <c r="E5907" i="3"/>
  <c r="E5908" i="3"/>
  <c r="E5909" i="3"/>
  <c r="E5910" i="3"/>
  <c r="E5911" i="3"/>
  <c r="E5912" i="3"/>
  <c r="E5913" i="3"/>
  <c r="E5914" i="3"/>
  <c r="E5915" i="3"/>
  <c r="E5916" i="3"/>
  <c r="E5917" i="3"/>
  <c r="E5918" i="3"/>
  <c r="E5919" i="3"/>
  <c r="E5920" i="3"/>
  <c r="E5921" i="3"/>
  <c r="E5922" i="3"/>
  <c r="E5923" i="3"/>
  <c r="E5924" i="3"/>
  <c r="E5925" i="3"/>
  <c r="E5926" i="3"/>
  <c r="E5927" i="3"/>
  <c r="E5928" i="3"/>
  <c r="E5929" i="3"/>
  <c r="E5930" i="3"/>
  <c r="E5931" i="3"/>
  <c r="E5932" i="3"/>
  <c r="E5933" i="3"/>
  <c r="E5934" i="3"/>
  <c r="E5935" i="3"/>
  <c r="E5936" i="3"/>
  <c r="E5937" i="3"/>
  <c r="E5938" i="3"/>
  <c r="E5939" i="3"/>
  <c r="E5940" i="3"/>
  <c r="E5941" i="3"/>
  <c r="E5942" i="3"/>
  <c r="E5943" i="3"/>
  <c r="E5944" i="3"/>
  <c r="E5945" i="3"/>
  <c r="E5946" i="3"/>
  <c r="E5947" i="3"/>
  <c r="E5948" i="3"/>
  <c r="E5949" i="3"/>
  <c r="E5950" i="3"/>
  <c r="E5951" i="3"/>
  <c r="E5952" i="3"/>
  <c r="E5953" i="3"/>
  <c r="E5954" i="3"/>
  <c r="E5955" i="3"/>
  <c r="E5956" i="3"/>
  <c r="E5957" i="3"/>
  <c r="E5958" i="3"/>
  <c r="E5959" i="3"/>
  <c r="E5960" i="3"/>
  <c r="E5961" i="3"/>
  <c r="E5962" i="3"/>
  <c r="E5963" i="3"/>
  <c r="E5964" i="3"/>
  <c r="E5965" i="3"/>
  <c r="E5966" i="3"/>
  <c r="E5967" i="3"/>
  <c r="E5968" i="3"/>
  <c r="E5969" i="3"/>
  <c r="E5970" i="3"/>
  <c r="E5971" i="3"/>
  <c r="E5972" i="3"/>
  <c r="E5973" i="3"/>
  <c r="E5974" i="3"/>
  <c r="E5975" i="3"/>
  <c r="E5976" i="3"/>
  <c r="E5977" i="3"/>
  <c r="E5978" i="3"/>
  <c r="E5979" i="3"/>
  <c r="E5980" i="3"/>
  <c r="E5981" i="3"/>
  <c r="E5982" i="3"/>
  <c r="E5983" i="3"/>
  <c r="E5984" i="3"/>
  <c r="E5985" i="3"/>
  <c r="E5986" i="3"/>
  <c r="E5987" i="3"/>
  <c r="E5988" i="3"/>
  <c r="E5989" i="3"/>
  <c r="E5990" i="3"/>
  <c r="E5991" i="3"/>
  <c r="E5992" i="3"/>
  <c r="E5993" i="3"/>
  <c r="E5994" i="3"/>
  <c r="E5995" i="3"/>
  <c r="E5996" i="3"/>
  <c r="E5997" i="3"/>
  <c r="E5998" i="3"/>
  <c r="E5999" i="3"/>
  <c r="E6000" i="3"/>
  <c r="E6001" i="3"/>
  <c r="E6002" i="3"/>
  <c r="E6003" i="3"/>
  <c r="E6004" i="3"/>
  <c r="E6005" i="3"/>
  <c r="E6006" i="3"/>
  <c r="E6007" i="3"/>
  <c r="E6008" i="3"/>
  <c r="E6009" i="3"/>
  <c r="E6010" i="3"/>
  <c r="E6011" i="3"/>
  <c r="E6012" i="3"/>
  <c r="E6013" i="3"/>
  <c r="E6014" i="3"/>
  <c r="E6015" i="3"/>
  <c r="E6016" i="3"/>
  <c r="E6017" i="3"/>
  <c r="E6018" i="3"/>
  <c r="E6019" i="3"/>
  <c r="E6020" i="3"/>
  <c r="E6021" i="3"/>
  <c r="E6022" i="3"/>
  <c r="E6023" i="3"/>
  <c r="E6024" i="3"/>
  <c r="E6025" i="3"/>
  <c r="E6026" i="3"/>
  <c r="E6027" i="3"/>
  <c r="E6028" i="3"/>
  <c r="E6029" i="3"/>
  <c r="E6030" i="3"/>
  <c r="E6031" i="3"/>
  <c r="E6032" i="3"/>
  <c r="E6033" i="3"/>
  <c r="E6034" i="3"/>
  <c r="E6035" i="3"/>
  <c r="E6036" i="3"/>
  <c r="E6037" i="3"/>
  <c r="E6038" i="3"/>
  <c r="E6039" i="3"/>
  <c r="E6040" i="3"/>
  <c r="E6041" i="3"/>
  <c r="E6042" i="3"/>
  <c r="E6043" i="3"/>
  <c r="E6044" i="3"/>
  <c r="E6045" i="3"/>
  <c r="E6046" i="3"/>
  <c r="E6047" i="3"/>
  <c r="E6048" i="3"/>
  <c r="E6049" i="3"/>
  <c r="E6050" i="3"/>
  <c r="E6051" i="3"/>
  <c r="E6052" i="3"/>
  <c r="E6053" i="3"/>
  <c r="E6054" i="3"/>
  <c r="E6055" i="3"/>
  <c r="E6056" i="3"/>
  <c r="E6057" i="3"/>
  <c r="E6058" i="3"/>
  <c r="E6059" i="3"/>
  <c r="E6060" i="3"/>
  <c r="E6061" i="3"/>
  <c r="E6062" i="3"/>
  <c r="E6063" i="3"/>
  <c r="E6064" i="3"/>
  <c r="E6065" i="3"/>
  <c r="E6066" i="3"/>
  <c r="E6067" i="3"/>
  <c r="E6068" i="3"/>
  <c r="E6069" i="3"/>
  <c r="E6070" i="3"/>
  <c r="E6071" i="3"/>
  <c r="E6072" i="3"/>
  <c r="E6073" i="3"/>
  <c r="E6074" i="3"/>
  <c r="E6075" i="3"/>
  <c r="E6076" i="3"/>
  <c r="E6077" i="3"/>
  <c r="E6078" i="3"/>
  <c r="E6079" i="3"/>
  <c r="E6080" i="3"/>
  <c r="E6081" i="3"/>
  <c r="E6082" i="3"/>
  <c r="E6083" i="3"/>
  <c r="E6084" i="3"/>
  <c r="E6085" i="3"/>
  <c r="E6086" i="3"/>
  <c r="E6087" i="3"/>
  <c r="E6088" i="3"/>
  <c r="E6089" i="3"/>
  <c r="E6090" i="3"/>
  <c r="E6091" i="3"/>
  <c r="E6092" i="3"/>
  <c r="E6093" i="3"/>
  <c r="E6094" i="3"/>
  <c r="E6095" i="3"/>
  <c r="E6096" i="3"/>
  <c r="E6097" i="3"/>
  <c r="E6098" i="3"/>
  <c r="E6099" i="3"/>
  <c r="E6100" i="3"/>
  <c r="E6101" i="3"/>
  <c r="E6102" i="3"/>
  <c r="E6103" i="3"/>
  <c r="E6104" i="3"/>
  <c r="E6105" i="3"/>
  <c r="E6106" i="3"/>
  <c r="E6107" i="3"/>
  <c r="E6108" i="3"/>
  <c r="E6109" i="3"/>
  <c r="E6110" i="3"/>
  <c r="E6111" i="3"/>
  <c r="E6112" i="3"/>
  <c r="E6113" i="3"/>
  <c r="E6114" i="3"/>
  <c r="E6115" i="3"/>
  <c r="E6116" i="3"/>
  <c r="E6117" i="3"/>
  <c r="E6118" i="3"/>
  <c r="E6119" i="3"/>
  <c r="E6120" i="3"/>
  <c r="E6121" i="3"/>
  <c r="E6122" i="3"/>
  <c r="E6123" i="3"/>
  <c r="E6124" i="3"/>
  <c r="E6125" i="3"/>
  <c r="E6126" i="3"/>
  <c r="E6127" i="3"/>
  <c r="E6128" i="3"/>
  <c r="E6129" i="3"/>
  <c r="E6130" i="3"/>
  <c r="E6131" i="3"/>
  <c r="E6132" i="3"/>
  <c r="E6133" i="3"/>
  <c r="E6134" i="3"/>
  <c r="E6135" i="3"/>
  <c r="E6136" i="3"/>
  <c r="E6137" i="3"/>
  <c r="E6138" i="3"/>
  <c r="E6139" i="3"/>
  <c r="E6140" i="3"/>
  <c r="E6141" i="3"/>
  <c r="E6142" i="3"/>
  <c r="E6143" i="3"/>
  <c r="E6144" i="3"/>
  <c r="E6145" i="3"/>
  <c r="E6146" i="3"/>
  <c r="E6147" i="3"/>
  <c r="E6148" i="3"/>
  <c r="E6149" i="3"/>
  <c r="E6150" i="3"/>
  <c r="E6151" i="3"/>
  <c r="E6152" i="3"/>
  <c r="E6153" i="3"/>
  <c r="E6154" i="3"/>
  <c r="E6155" i="3"/>
  <c r="E6156" i="3"/>
  <c r="E6157" i="3"/>
  <c r="E6158" i="3"/>
  <c r="E6159" i="3"/>
  <c r="E6160" i="3"/>
  <c r="E6161" i="3"/>
  <c r="E6162" i="3"/>
  <c r="E6163" i="3"/>
  <c r="E6164" i="3"/>
  <c r="E6165" i="3"/>
  <c r="E6166" i="3"/>
  <c r="E6167" i="3"/>
  <c r="E6168" i="3"/>
  <c r="E6169" i="3"/>
  <c r="E6170" i="3"/>
  <c r="E6171" i="3"/>
  <c r="E6172" i="3"/>
  <c r="E6173" i="3"/>
  <c r="E6174" i="3"/>
  <c r="E6175" i="3"/>
  <c r="E6176" i="3"/>
  <c r="E6177" i="3"/>
  <c r="E6178" i="3"/>
  <c r="E6179" i="3"/>
  <c r="E6180" i="3"/>
  <c r="E6181" i="3"/>
  <c r="E6182" i="3"/>
  <c r="E6183" i="3"/>
  <c r="E6184" i="3"/>
  <c r="E6185" i="3"/>
  <c r="E6186" i="3"/>
  <c r="E6187" i="3"/>
  <c r="E6188" i="3"/>
  <c r="E6189" i="3"/>
  <c r="E6190" i="3"/>
  <c r="E6191" i="3"/>
  <c r="E6192" i="3"/>
  <c r="E6193" i="3"/>
  <c r="E6194" i="3"/>
  <c r="E6195" i="3"/>
  <c r="E6196" i="3"/>
  <c r="E6197" i="3"/>
  <c r="E6198" i="3"/>
  <c r="E6199" i="3"/>
  <c r="E6200" i="3"/>
  <c r="E6201" i="3"/>
  <c r="E6202" i="3"/>
  <c r="E6203" i="3"/>
  <c r="E6204" i="3"/>
  <c r="E6205" i="3"/>
  <c r="E6206" i="3"/>
  <c r="E6207" i="3"/>
  <c r="E6208" i="3"/>
  <c r="E6209" i="3"/>
  <c r="E6210" i="3"/>
  <c r="E6211" i="3"/>
  <c r="E6212" i="3"/>
  <c r="E6213" i="3"/>
  <c r="E6214" i="3"/>
  <c r="E6215" i="3"/>
  <c r="E6216" i="3"/>
  <c r="E6217" i="3"/>
  <c r="E6218" i="3"/>
  <c r="E6219" i="3"/>
  <c r="E6220" i="3"/>
  <c r="E6221" i="3"/>
  <c r="E6222" i="3"/>
  <c r="E6223" i="3"/>
  <c r="E6224" i="3"/>
  <c r="E6225" i="3"/>
  <c r="E6226" i="3"/>
  <c r="E6227" i="3"/>
  <c r="E6228" i="3"/>
  <c r="E6229" i="3"/>
  <c r="E6230" i="3"/>
  <c r="E6231" i="3"/>
  <c r="E6232" i="3"/>
  <c r="E6233" i="3"/>
  <c r="E6234" i="3"/>
  <c r="E6235" i="3"/>
  <c r="E6236" i="3"/>
  <c r="E6237" i="3"/>
  <c r="E6238" i="3"/>
  <c r="E6239" i="3"/>
  <c r="E6240" i="3"/>
  <c r="E6241" i="3"/>
  <c r="E6242" i="3"/>
  <c r="E6243" i="3"/>
  <c r="E6244" i="3"/>
  <c r="E6245" i="3"/>
  <c r="E6246" i="3"/>
  <c r="E6247" i="3"/>
  <c r="E6248" i="3"/>
  <c r="E6249" i="3"/>
  <c r="E6250" i="3"/>
  <c r="E6251" i="3"/>
  <c r="E6252" i="3"/>
  <c r="E6253" i="3"/>
  <c r="E6254" i="3"/>
  <c r="E6255" i="3"/>
  <c r="E6256" i="3"/>
  <c r="E6257" i="3"/>
  <c r="E6258" i="3"/>
  <c r="E6259" i="3"/>
  <c r="E6260" i="3"/>
  <c r="E6261" i="3"/>
  <c r="E6262" i="3"/>
  <c r="E6263" i="3"/>
  <c r="E6264" i="3"/>
  <c r="E6265" i="3"/>
  <c r="E6266" i="3"/>
  <c r="E6267" i="3"/>
  <c r="E6268" i="3"/>
  <c r="E6269" i="3"/>
  <c r="E6270" i="3"/>
  <c r="E6271" i="3"/>
  <c r="E6272" i="3"/>
  <c r="E6273" i="3"/>
  <c r="E6274" i="3"/>
  <c r="E6275" i="3"/>
  <c r="E6276" i="3"/>
  <c r="E6277" i="3"/>
  <c r="E6278" i="3"/>
  <c r="E6279" i="3"/>
  <c r="E6280" i="3"/>
  <c r="E6281" i="3"/>
  <c r="E6282" i="3"/>
  <c r="E6283" i="3"/>
  <c r="E6284" i="3"/>
  <c r="E6285" i="3"/>
  <c r="E6286" i="3"/>
  <c r="E6287" i="3"/>
  <c r="E6288" i="3"/>
  <c r="E6289" i="3"/>
  <c r="E6290" i="3"/>
  <c r="E6291" i="3"/>
  <c r="E6292" i="3"/>
  <c r="E6293" i="3"/>
  <c r="E6294" i="3"/>
  <c r="E6295" i="3"/>
  <c r="E6296" i="3"/>
  <c r="E6297" i="3"/>
  <c r="E6298" i="3"/>
  <c r="E6299" i="3"/>
  <c r="E6300" i="3"/>
  <c r="E6301" i="3"/>
  <c r="E6302" i="3"/>
  <c r="E6303" i="3"/>
  <c r="E6304" i="3"/>
  <c r="E6305" i="3"/>
  <c r="E6306" i="3"/>
  <c r="E6307" i="3"/>
  <c r="E6308" i="3"/>
  <c r="E6309" i="3"/>
  <c r="E6310" i="3"/>
  <c r="E6311" i="3"/>
  <c r="E6312" i="3"/>
  <c r="E6313" i="3"/>
  <c r="E6314" i="3"/>
  <c r="E6315" i="3"/>
  <c r="E6316" i="3"/>
  <c r="E6317" i="3"/>
  <c r="E6318" i="3"/>
  <c r="E6319" i="3"/>
  <c r="E6320" i="3"/>
  <c r="E6321" i="3"/>
  <c r="E6322" i="3"/>
  <c r="E6323" i="3"/>
  <c r="E6324" i="3"/>
  <c r="E6325" i="3"/>
  <c r="E6326" i="3"/>
  <c r="E6327" i="3"/>
  <c r="E6328" i="3"/>
  <c r="E6329" i="3"/>
  <c r="E6330" i="3"/>
  <c r="E6331" i="3"/>
  <c r="E6332" i="3"/>
  <c r="E6333" i="3"/>
  <c r="E6334" i="3"/>
  <c r="E6335" i="3"/>
  <c r="E6336" i="3"/>
  <c r="E6337" i="3"/>
  <c r="E6338" i="3"/>
  <c r="E6339" i="3"/>
  <c r="E6340" i="3"/>
  <c r="E6341" i="3"/>
  <c r="E6342" i="3"/>
  <c r="E6343" i="3"/>
  <c r="E6344" i="3"/>
  <c r="E6345" i="3"/>
  <c r="E6346" i="3"/>
  <c r="E6347" i="3"/>
  <c r="E6348" i="3"/>
  <c r="E6349" i="3"/>
  <c r="E6350" i="3"/>
  <c r="E6351" i="3"/>
  <c r="E6352" i="3"/>
  <c r="E6353" i="3"/>
  <c r="E6354" i="3"/>
  <c r="E6355" i="3"/>
  <c r="E6356" i="3"/>
  <c r="E6357" i="3"/>
  <c r="E6358" i="3"/>
  <c r="E6359" i="3"/>
  <c r="E6360" i="3"/>
  <c r="E6361" i="3"/>
  <c r="E6362" i="3"/>
  <c r="E6363" i="3"/>
  <c r="E6364" i="3"/>
  <c r="E6365" i="3"/>
  <c r="E6366" i="3"/>
  <c r="E6367" i="3"/>
  <c r="E6368" i="3"/>
  <c r="E6369" i="3"/>
  <c r="E6370" i="3"/>
  <c r="E6371" i="3"/>
  <c r="E6372" i="3"/>
  <c r="E6373" i="3"/>
  <c r="E6374" i="3"/>
  <c r="E6375" i="3"/>
  <c r="E6376" i="3"/>
  <c r="E6377" i="3"/>
  <c r="E6378" i="3"/>
  <c r="E6379" i="3"/>
  <c r="E6380" i="3"/>
  <c r="E6381" i="3"/>
  <c r="E6382" i="3"/>
  <c r="E6383" i="3"/>
  <c r="E6384" i="3"/>
  <c r="E6385" i="3"/>
  <c r="E6386" i="3"/>
  <c r="E6387" i="3"/>
  <c r="E6388" i="3"/>
  <c r="E6389" i="3"/>
  <c r="E6390" i="3"/>
  <c r="E6391" i="3"/>
  <c r="E6392" i="3"/>
  <c r="E6393" i="3"/>
  <c r="E6394" i="3"/>
  <c r="E6395" i="3"/>
  <c r="E6396" i="3"/>
  <c r="E6397" i="3"/>
  <c r="E6398" i="3"/>
  <c r="E6399" i="3"/>
  <c r="E6400" i="3"/>
  <c r="E6401" i="3"/>
  <c r="E6402" i="3"/>
  <c r="E6403" i="3"/>
  <c r="E6404" i="3"/>
  <c r="E6405" i="3"/>
  <c r="E6406" i="3"/>
  <c r="E6407" i="3"/>
  <c r="E6408" i="3"/>
  <c r="E6409" i="3"/>
  <c r="E6410" i="3"/>
  <c r="E6411" i="3"/>
  <c r="E6412" i="3"/>
  <c r="E6413" i="3"/>
  <c r="E6414" i="3"/>
  <c r="E6415" i="3"/>
  <c r="E6416" i="3"/>
  <c r="E6417" i="3"/>
  <c r="E6418" i="3"/>
  <c r="E6419" i="3"/>
  <c r="E6420" i="3"/>
  <c r="E6421" i="3"/>
  <c r="E6422" i="3"/>
  <c r="E6423" i="3"/>
  <c r="E6424" i="3"/>
  <c r="E6425" i="3"/>
  <c r="E6426" i="3"/>
  <c r="E6427" i="3"/>
  <c r="E6428" i="3"/>
  <c r="E6429" i="3"/>
  <c r="E6430" i="3"/>
  <c r="E6431" i="3"/>
  <c r="E6432" i="3"/>
  <c r="E6433" i="3"/>
  <c r="E6434" i="3"/>
  <c r="E6435" i="3"/>
  <c r="E6436" i="3"/>
  <c r="E6437" i="3"/>
  <c r="E6438" i="3"/>
  <c r="E6439" i="3"/>
  <c r="E6440" i="3"/>
  <c r="E6441" i="3"/>
  <c r="E6442" i="3"/>
  <c r="E6443" i="3"/>
  <c r="E6444" i="3"/>
  <c r="E6445" i="3"/>
  <c r="E6446" i="3"/>
  <c r="E6447" i="3"/>
  <c r="E6448" i="3"/>
  <c r="E6449" i="3"/>
  <c r="E6450" i="3"/>
  <c r="E6451" i="3"/>
  <c r="E6452" i="3"/>
  <c r="E6453" i="3"/>
  <c r="E6454" i="3"/>
  <c r="E6455" i="3"/>
  <c r="E6456" i="3"/>
  <c r="E6457" i="3"/>
  <c r="E6458" i="3"/>
  <c r="E6459" i="3"/>
  <c r="E6460" i="3"/>
  <c r="E6461" i="3"/>
  <c r="E6462" i="3"/>
  <c r="E6463" i="3"/>
  <c r="E6464" i="3"/>
  <c r="E6465" i="3"/>
  <c r="E6466" i="3"/>
  <c r="E6467" i="3"/>
  <c r="E6468" i="3"/>
  <c r="E6469" i="3"/>
  <c r="E6470" i="3"/>
  <c r="E6471" i="3"/>
  <c r="E6472" i="3"/>
  <c r="E6473" i="3"/>
  <c r="E6474" i="3"/>
  <c r="E6475" i="3"/>
  <c r="E6476" i="3"/>
  <c r="E6477" i="3"/>
  <c r="E6478" i="3"/>
  <c r="E6479" i="3"/>
  <c r="E6480" i="3"/>
  <c r="E6481" i="3"/>
  <c r="E6482" i="3"/>
  <c r="E6483" i="3"/>
  <c r="E6484" i="3"/>
  <c r="E6485" i="3"/>
  <c r="E6486" i="3"/>
  <c r="E6487" i="3"/>
  <c r="E6488" i="3"/>
  <c r="E6489" i="3"/>
  <c r="E6490" i="3"/>
  <c r="E6491" i="3"/>
  <c r="E6492" i="3"/>
  <c r="E6493" i="3"/>
  <c r="E6494" i="3"/>
  <c r="E6495" i="3"/>
  <c r="E6496" i="3"/>
  <c r="E6497" i="3"/>
  <c r="E6498" i="3"/>
  <c r="E6499" i="3"/>
  <c r="E6500" i="3"/>
  <c r="E6501" i="3"/>
  <c r="E6502" i="3"/>
  <c r="E6503" i="3"/>
  <c r="E6504" i="3"/>
  <c r="E6505" i="3"/>
  <c r="E6506" i="3"/>
  <c r="E6507" i="3"/>
  <c r="E6508" i="3"/>
  <c r="E6509" i="3"/>
  <c r="E6510" i="3"/>
  <c r="E6511" i="3"/>
  <c r="E6512" i="3"/>
  <c r="E6513" i="3"/>
  <c r="E6514" i="3"/>
  <c r="E6515" i="3"/>
  <c r="E6516" i="3"/>
  <c r="E6517" i="3"/>
  <c r="E6518" i="3"/>
  <c r="E6519" i="3"/>
  <c r="E6520" i="3"/>
  <c r="E6521" i="3"/>
  <c r="E6522" i="3"/>
  <c r="E6523" i="3"/>
  <c r="E6524" i="3"/>
  <c r="E6525" i="3"/>
  <c r="E6526" i="3"/>
  <c r="E6527" i="3"/>
  <c r="E6528" i="3"/>
  <c r="E6529" i="3"/>
  <c r="E6530" i="3"/>
  <c r="E6531" i="3"/>
  <c r="E6532" i="3"/>
  <c r="E6533" i="3"/>
  <c r="E6534" i="3"/>
  <c r="E6535" i="3"/>
  <c r="E6536" i="3"/>
  <c r="E6537" i="3"/>
  <c r="E6538" i="3"/>
  <c r="E6539" i="3"/>
  <c r="E6540" i="3"/>
  <c r="E6541" i="3"/>
  <c r="E6542" i="3"/>
  <c r="E6543" i="3"/>
  <c r="E6544" i="3"/>
  <c r="E6545" i="3"/>
  <c r="E6546" i="3"/>
  <c r="E6547" i="3"/>
  <c r="E6548" i="3"/>
  <c r="E6549" i="3"/>
  <c r="E6550" i="3"/>
  <c r="E6551" i="3"/>
  <c r="E6552" i="3"/>
  <c r="E6553" i="3"/>
  <c r="E6554" i="3"/>
  <c r="E6555" i="3"/>
  <c r="E6556" i="3"/>
  <c r="E6557" i="3"/>
  <c r="E6558" i="3"/>
  <c r="E6559" i="3"/>
  <c r="E6560" i="3"/>
  <c r="E6561" i="3"/>
  <c r="E6562" i="3"/>
  <c r="E6563" i="3"/>
  <c r="E6564" i="3"/>
  <c r="E6565" i="3"/>
  <c r="E6566" i="3"/>
  <c r="E6567" i="3"/>
  <c r="E6568" i="3"/>
  <c r="E6569" i="3"/>
  <c r="E6570" i="3"/>
  <c r="E6571" i="3"/>
  <c r="E6572" i="3"/>
  <c r="E6573" i="3"/>
  <c r="E6574" i="3"/>
  <c r="E6575" i="3"/>
  <c r="E6576" i="3"/>
  <c r="E6577" i="3"/>
  <c r="E6578" i="3"/>
  <c r="E6579" i="3"/>
  <c r="E6580" i="3"/>
  <c r="E6581" i="3"/>
  <c r="E6582" i="3"/>
  <c r="E6583" i="3"/>
  <c r="E6584" i="3"/>
  <c r="E6585" i="3"/>
  <c r="E6586" i="3"/>
  <c r="E6587" i="3"/>
  <c r="E6588" i="3"/>
  <c r="E6589" i="3"/>
  <c r="E6590" i="3"/>
  <c r="E6591" i="3"/>
  <c r="E6592" i="3"/>
  <c r="E6593" i="3"/>
  <c r="E6594" i="3"/>
  <c r="E6595" i="3"/>
  <c r="E6596" i="3"/>
  <c r="E6597" i="3"/>
  <c r="E6598" i="3"/>
  <c r="E6599" i="3"/>
  <c r="E6600" i="3"/>
  <c r="E6601" i="3"/>
  <c r="E6602" i="3"/>
  <c r="E6603" i="3"/>
  <c r="E6604" i="3"/>
  <c r="E6605" i="3"/>
  <c r="E6606" i="3"/>
  <c r="E6607" i="3"/>
  <c r="E6608" i="3"/>
  <c r="E6609" i="3"/>
  <c r="E6610" i="3"/>
  <c r="E6611" i="3"/>
  <c r="E6612" i="3"/>
  <c r="E6613" i="3"/>
  <c r="E6614" i="3"/>
  <c r="E6615" i="3"/>
  <c r="E6616" i="3"/>
  <c r="E6617" i="3"/>
  <c r="E6618" i="3"/>
  <c r="E6619" i="3"/>
  <c r="E6620" i="3"/>
  <c r="E6621" i="3"/>
  <c r="E6622" i="3"/>
  <c r="E6623" i="3"/>
  <c r="E6624" i="3"/>
  <c r="E6625" i="3"/>
  <c r="E6626" i="3"/>
  <c r="E6627" i="3"/>
  <c r="E6628" i="3"/>
  <c r="E6629" i="3"/>
  <c r="E6630" i="3"/>
  <c r="E6631" i="3"/>
  <c r="E6632" i="3"/>
  <c r="E6633" i="3"/>
  <c r="E6634" i="3"/>
  <c r="E6635" i="3"/>
  <c r="E6636" i="3"/>
  <c r="E6637" i="3"/>
  <c r="E6638" i="3"/>
  <c r="E6639" i="3"/>
  <c r="E6640" i="3"/>
  <c r="E6641" i="3"/>
  <c r="E6642" i="3"/>
  <c r="E6643" i="3"/>
  <c r="E6644" i="3"/>
  <c r="E6645" i="3"/>
  <c r="E6646" i="3"/>
  <c r="E6647" i="3"/>
  <c r="E6648" i="3"/>
  <c r="E6649" i="3"/>
  <c r="E6650" i="3"/>
  <c r="E6651" i="3"/>
  <c r="E6652" i="3"/>
  <c r="E6653" i="3"/>
  <c r="E6654" i="3"/>
  <c r="E6655" i="3"/>
  <c r="E6656" i="3"/>
  <c r="E6657" i="3"/>
  <c r="E6658" i="3"/>
  <c r="E6659" i="3"/>
  <c r="E6660" i="3"/>
  <c r="E6661" i="3"/>
  <c r="E6662" i="3"/>
  <c r="E6663" i="3"/>
  <c r="E6664" i="3"/>
  <c r="E6665" i="3"/>
  <c r="E6666" i="3"/>
  <c r="E6667" i="3"/>
  <c r="E6668" i="3"/>
  <c r="E6669" i="3"/>
  <c r="E6670" i="3"/>
  <c r="E6671" i="3"/>
  <c r="E6672" i="3"/>
  <c r="E6673" i="3"/>
  <c r="E6674" i="3"/>
  <c r="E6675" i="3"/>
  <c r="E6676" i="3"/>
  <c r="E6677" i="3"/>
  <c r="E6678" i="3"/>
  <c r="E6679" i="3"/>
  <c r="E6680" i="3"/>
  <c r="E6681" i="3"/>
  <c r="E6682" i="3"/>
  <c r="E6683" i="3"/>
  <c r="E6684" i="3"/>
  <c r="E6685" i="3"/>
  <c r="E6686" i="3"/>
  <c r="E6687" i="3"/>
  <c r="E6688" i="3"/>
  <c r="E6689" i="3"/>
  <c r="E6690" i="3"/>
  <c r="E6691" i="3"/>
  <c r="E6692" i="3"/>
  <c r="E6693" i="3"/>
  <c r="E6694" i="3"/>
  <c r="E6695" i="3"/>
  <c r="E6696" i="3"/>
  <c r="E6697" i="3"/>
  <c r="E6698" i="3"/>
  <c r="E6699" i="3"/>
  <c r="E6700" i="3"/>
  <c r="E6701" i="3"/>
  <c r="E6702" i="3"/>
  <c r="E6703" i="3"/>
  <c r="E6704" i="3"/>
  <c r="E6705" i="3"/>
  <c r="E6706" i="3"/>
  <c r="E6707" i="3"/>
  <c r="E6708" i="3"/>
  <c r="E6709" i="3"/>
  <c r="E6710" i="3"/>
  <c r="E6711" i="3"/>
  <c r="E6712" i="3"/>
  <c r="E6713" i="3"/>
  <c r="E6714" i="3"/>
  <c r="E6715" i="3"/>
  <c r="E6716" i="3"/>
  <c r="E6717" i="3"/>
  <c r="E6718" i="3"/>
  <c r="E6719" i="3"/>
  <c r="E6720" i="3"/>
  <c r="E6721" i="3"/>
  <c r="E6722" i="3"/>
  <c r="E6723" i="3"/>
  <c r="E6724" i="3"/>
  <c r="E6725" i="3"/>
  <c r="E6726" i="3"/>
  <c r="E6727" i="3"/>
  <c r="E6728" i="3"/>
  <c r="E6729" i="3"/>
  <c r="E6730" i="3"/>
  <c r="E6731" i="3"/>
  <c r="E6732" i="3"/>
  <c r="E6733" i="3"/>
  <c r="E6734" i="3"/>
  <c r="E6735" i="3"/>
  <c r="E6736" i="3"/>
  <c r="E6737" i="3"/>
  <c r="E6738" i="3"/>
  <c r="E6739" i="3"/>
  <c r="E6740" i="3"/>
  <c r="E6741" i="3"/>
  <c r="E6742" i="3"/>
  <c r="E6743" i="3"/>
  <c r="E6744" i="3"/>
  <c r="E6745" i="3"/>
  <c r="E6746" i="3"/>
  <c r="E6747" i="3"/>
  <c r="E6748" i="3"/>
  <c r="E6749" i="3"/>
  <c r="E6750" i="3"/>
  <c r="E6751" i="3"/>
  <c r="E6752" i="3"/>
  <c r="E6753" i="3"/>
  <c r="E6754" i="3"/>
  <c r="E6755" i="3"/>
  <c r="E6756" i="3"/>
  <c r="E6757" i="3"/>
  <c r="E6758" i="3"/>
  <c r="E6759" i="3"/>
  <c r="E6760" i="3"/>
  <c r="E6761" i="3"/>
  <c r="E6762" i="3"/>
  <c r="E6763" i="3"/>
  <c r="E6764" i="3"/>
  <c r="E6765" i="3"/>
  <c r="E6766" i="3"/>
  <c r="E6767" i="3"/>
  <c r="E6768" i="3"/>
  <c r="E6769" i="3"/>
  <c r="E6770" i="3"/>
  <c r="E6771" i="3"/>
  <c r="E6772" i="3"/>
  <c r="E6773" i="3"/>
  <c r="E6774" i="3"/>
  <c r="E6775" i="3"/>
  <c r="E6776" i="3"/>
  <c r="E6777" i="3"/>
  <c r="E6778" i="3"/>
  <c r="E6779" i="3"/>
  <c r="E6780" i="3"/>
  <c r="E6781" i="3"/>
  <c r="E6782" i="3"/>
  <c r="E6783" i="3"/>
  <c r="E6784" i="3"/>
  <c r="E6785" i="3"/>
  <c r="E6786" i="3"/>
  <c r="E6787" i="3"/>
  <c r="E6788" i="3"/>
  <c r="E6789" i="3"/>
  <c r="E6790" i="3"/>
  <c r="E6791" i="3"/>
  <c r="E6792" i="3"/>
  <c r="E6793" i="3"/>
  <c r="E6794" i="3"/>
  <c r="E6795" i="3"/>
  <c r="E6796" i="3"/>
  <c r="E6797" i="3"/>
  <c r="E6798" i="3"/>
  <c r="E6799" i="3"/>
  <c r="E6800" i="3"/>
  <c r="E6801" i="3"/>
  <c r="E6802" i="3"/>
  <c r="E6803" i="3"/>
  <c r="E6804" i="3"/>
  <c r="E6805" i="3"/>
  <c r="E6806" i="3"/>
  <c r="E6807" i="3"/>
  <c r="E6808" i="3"/>
  <c r="E6809" i="3"/>
  <c r="E6810" i="3"/>
  <c r="E6811" i="3"/>
  <c r="E6812" i="3"/>
  <c r="E6813" i="3"/>
  <c r="E6814" i="3"/>
  <c r="E6815" i="3"/>
  <c r="E6816" i="3"/>
  <c r="E6817" i="3"/>
  <c r="E6818" i="3"/>
  <c r="E6819" i="3"/>
  <c r="E6820" i="3"/>
  <c r="E6821" i="3"/>
  <c r="E6822" i="3"/>
  <c r="E6823" i="3"/>
  <c r="E6824" i="3"/>
  <c r="E6825" i="3"/>
  <c r="E6826" i="3"/>
  <c r="E6827" i="3"/>
  <c r="E6828" i="3"/>
  <c r="E6829" i="3"/>
  <c r="E6830" i="3"/>
  <c r="E6831" i="3"/>
  <c r="E6832" i="3"/>
  <c r="E6833" i="3"/>
  <c r="E6834" i="3"/>
  <c r="E6835" i="3"/>
  <c r="E6836" i="3"/>
  <c r="E6837" i="3"/>
  <c r="E6838" i="3"/>
  <c r="E6839" i="3"/>
  <c r="E6840" i="3"/>
  <c r="E6841" i="3"/>
  <c r="E6842" i="3"/>
  <c r="E6843" i="3"/>
  <c r="E6844" i="3"/>
  <c r="E6845" i="3"/>
  <c r="E6846" i="3"/>
  <c r="E6847" i="3"/>
  <c r="E6848" i="3"/>
  <c r="E6849" i="3"/>
  <c r="E6850" i="3"/>
  <c r="E6851" i="3"/>
  <c r="E6852" i="3"/>
  <c r="E6853" i="3"/>
  <c r="E6854" i="3"/>
  <c r="E6855" i="3"/>
  <c r="E6856" i="3"/>
  <c r="E6857" i="3"/>
  <c r="E6858" i="3"/>
  <c r="E6859" i="3"/>
  <c r="E6860" i="3"/>
  <c r="E6861" i="3"/>
  <c r="E6862" i="3"/>
  <c r="E6863" i="3"/>
  <c r="E6864" i="3"/>
  <c r="E6865" i="3"/>
  <c r="E6866" i="3"/>
  <c r="E6867" i="3"/>
  <c r="E6868" i="3"/>
  <c r="E6869" i="3"/>
  <c r="E6870" i="3"/>
  <c r="E6871" i="3"/>
  <c r="E6872" i="3"/>
  <c r="E6873" i="3"/>
  <c r="E6874" i="3"/>
  <c r="E6875" i="3"/>
  <c r="E6876" i="3"/>
  <c r="E6877" i="3"/>
  <c r="E6878" i="3"/>
  <c r="E6879" i="3"/>
  <c r="E6880" i="3"/>
  <c r="E6881" i="3"/>
  <c r="E6882" i="3"/>
  <c r="E6883" i="3"/>
  <c r="E6884" i="3"/>
  <c r="E6885" i="3"/>
  <c r="E6886" i="3"/>
  <c r="E6887" i="3"/>
  <c r="E6888" i="3"/>
  <c r="E6889" i="3"/>
  <c r="E6890" i="3"/>
  <c r="E6891" i="3"/>
  <c r="E6892" i="3"/>
  <c r="E6893" i="3"/>
  <c r="E6894" i="3"/>
  <c r="E6895" i="3"/>
  <c r="E6896" i="3"/>
  <c r="E6897" i="3"/>
  <c r="E6898" i="3"/>
  <c r="E6899" i="3"/>
  <c r="E6900" i="3"/>
  <c r="E6901" i="3"/>
  <c r="E6902" i="3"/>
  <c r="E6903" i="3"/>
  <c r="E6904" i="3"/>
  <c r="E6905" i="3"/>
  <c r="E6906" i="3"/>
  <c r="E6907" i="3"/>
  <c r="E6908" i="3"/>
  <c r="E6909" i="3"/>
  <c r="E6910" i="3"/>
  <c r="E6911" i="3"/>
  <c r="E6912" i="3"/>
  <c r="E6913" i="3"/>
  <c r="E6914" i="3"/>
  <c r="E6915" i="3"/>
  <c r="E6916" i="3"/>
  <c r="E6917" i="3"/>
  <c r="E6918" i="3"/>
  <c r="E6919" i="3"/>
  <c r="E6920" i="3"/>
  <c r="E6921" i="3"/>
  <c r="E6922" i="3"/>
  <c r="E6923" i="3"/>
  <c r="E6924" i="3"/>
  <c r="E6925" i="3"/>
  <c r="E6926" i="3"/>
  <c r="E6927" i="3"/>
  <c r="E6928" i="3"/>
  <c r="E6929" i="3"/>
  <c r="E6930" i="3"/>
  <c r="E6931" i="3"/>
  <c r="E6932" i="3"/>
  <c r="E6933" i="3"/>
  <c r="E6934" i="3"/>
  <c r="E6935" i="3"/>
  <c r="E6936" i="3"/>
  <c r="E6937" i="3"/>
  <c r="E6938" i="3"/>
  <c r="E6939" i="3"/>
  <c r="E6940" i="3"/>
  <c r="E6941" i="3"/>
  <c r="E6942" i="3"/>
  <c r="E6943" i="3"/>
  <c r="E6944" i="3"/>
  <c r="E6945" i="3"/>
  <c r="E6946" i="3"/>
  <c r="E6947" i="3"/>
  <c r="E6948" i="3"/>
  <c r="E6949" i="3"/>
  <c r="E6950" i="3"/>
  <c r="E6951" i="3"/>
  <c r="E6952" i="3"/>
  <c r="E6953" i="3"/>
  <c r="E6954" i="3"/>
  <c r="E6955" i="3"/>
  <c r="E6956" i="3"/>
  <c r="E6957" i="3"/>
  <c r="E6958" i="3"/>
  <c r="E6959" i="3"/>
  <c r="E6960" i="3"/>
  <c r="E6961" i="3"/>
  <c r="E6962" i="3"/>
  <c r="E6963" i="3"/>
  <c r="E6964" i="3"/>
  <c r="E6965" i="3"/>
  <c r="E6966" i="3"/>
  <c r="E6967" i="3"/>
  <c r="E6968" i="3"/>
  <c r="E6969" i="3"/>
  <c r="E6970" i="3"/>
  <c r="E6971" i="3"/>
  <c r="E6972" i="3"/>
  <c r="E6973" i="3"/>
  <c r="E6974" i="3"/>
  <c r="E6975" i="3"/>
  <c r="E6976" i="3"/>
  <c r="E6977" i="3"/>
  <c r="E6978" i="3"/>
  <c r="E6979" i="3"/>
  <c r="E6980" i="3"/>
  <c r="E6981" i="3"/>
  <c r="E6982" i="3"/>
  <c r="E6983" i="3"/>
  <c r="E6984" i="3"/>
  <c r="E6985" i="3"/>
  <c r="E6986" i="3"/>
  <c r="E6987" i="3"/>
  <c r="E6988" i="3"/>
  <c r="E6989" i="3"/>
  <c r="E6990" i="3"/>
  <c r="E6991" i="3"/>
  <c r="E6992" i="3"/>
  <c r="E6993" i="3"/>
  <c r="E6994" i="3"/>
  <c r="E6995" i="3"/>
  <c r="E6996" i="3"/>
  <c r="E6997" i="3"/>
  <c r="E6998" i="3"/>
  <c r="E6999" i="3"/>
  <c r="E7000" i="3"/>
  <c r="E7001" i="3"/>
  <c r="E7002" i="3"/>
  <c r="E7003" i="3"/>
  <c r="E7004" i="3"/>
  <c r="E7005" i="3"/>
  <c r="E7006" i="3"/>
  <c r="E7007" i="3"/>
  <c r="E7008" i="3"/>
  <c r="E7009" i="3"/>
  <c r="E7010" i="3"/>
  <c r="E7011" i="3"/>
  <c r="E7012" i="3"/>
  <c r="E7013" i="3"/>
  <c r="E7014" i="3"/>
  <c r="E7015" i="3"/>
  <c r="E7016" i="3"/>
  <c r="E7017" i="3"/>
  <c r="E7018" i="3"/>
  <c r="E7019" i="3"/>
  <c r="E7020" i="3"/>
  <c r="E7021" i="3"/>
  <c r="E7022" i="3"/>
  <c r="E7023" i="3"/>
  <c r="E7024" i="3"/>
  <c r="E7025" i="3"/>
  <c r="E7026" i="3"/>
  <c r="E7027" i="3"/>
  <c r="E7028" i="3"/>
  <c r="E7029" i="3"/>
  <c r="E7030" i="3"/>
  <c r="E7031" i="3"/>
  <c r="E7032" i="3"/>
  <c r="E7033" i="3"/>
  <c r="E7034" i="3"/>
  <c r="E7035" i="3"/>
  <c r="E7036" i="3"/>
  <c r="E7037" i="3"/>
  <c r="E7038" i="3"/>
  <c r="E7039" i="3"/>
  <c r="E7040" i="3"/>
  <c r="E7041" i="3"/>
  <c r="E7042" i="3"/>
  <c r="E7043" i="3"/>
  <c r="E7044" i="3"/>
  <c r="E7045" i="3"/>
  <c r="E7046" i="3"/>
  <c r="E7047" i="3"/>
  <c r="E7048" i="3"/>
  <c r="E7049" i="3"/>
  <c r="E7050" i="3"/>
  <c r="E7051" i="3"/>
  <c r="E7052" i="3"/>
  <c r="E7053" i="3"/>
  <c r="E7054" i="3"/>
  <c r="E7055" i="3"/>
  <c r="E7056" i="3"/>
  <c r="E7057" i="3"/>
  <c r="E7058" i="3"/>
  <c r="E7059" i="3"/>
  <c r="E7060" i="3"/>
  <c r="E7061" i="3"/>
  <c r="E7062" i="3"/>
  <c r="E7063" i="3"/>
  <c r="E7064" i="3"/>
  <c r="E7065" i="3"/>
  <c r="E7066" i="3"/>
  <c r="E7067" i="3"/>
  <c r="E7068" i="3"/>
  <c r="E7069" i="3"/>
  <c r="E7070" i="3"/>
  <c r="E7071" i="3"/>
  <c r="E7072" i="3"/>
  <c r="E7073" i="3"/>
  <c r="E7074" i="3"/>
  <c r="E7075" i="3"/>
  <c r="E7076" i="3"/>
  <c r="E7077" i="3"/>
  <c r="E7078" i="3"/>
  <c r="E7079" i="3"/>
  <c r="E7080" i="3"/>
  <c r="E7081" i="3"/>
  <c r="E7082" i="3"/>
  <c r="E7083" i="3"/>
  <c r="E7084" i="3"/>
  <c r="E7085" i="3"/>
  <c r="E7086" i="3"/>
  <c r="E7087" i="3"/>
  <c r="E7088" i="3"/>
  <c r="E7089" i="3"/>
  <c r="E7090" i="3"/>
  <c r="E7091" i="3"/>
  <c r="E7092" i="3"/>
  <c r="E7093" i="3"/>
  <c r="E7094" i="3"/>
  <c r="E7095" i="3"/>
  <c r="E7096" i="3"/>
  <c r="E7097" i="3"/>
  <c r="E7098" i="3"/>
  <c r="E7099" i="3"/>
  <c r="E7100" i="3"/>
  <c r="E7101" i="3"/>
  <c r="E7102" i="3"/>
  <c r="E7103" i="3"/>
  <c r="E7104" i="3"/>
  <c r="E7105" i="3"/>
  <c r="E7106" i="3"/>
  <c r="E7107" i="3"/>
  <c r="E7108" i="3"/>
  <c r="E7109" i="3"/>
  <c r="E7110" i="3"/>
  <c r="E7111" i="3"/>
  <c r="E7112" i="3"/>
  <c r="E7113" i="3"/>
  <c r="E7114" i="3"/>
  <c r="E7115" i="3"/>
  <c r="E7116" i="3"/>
  <c r="E7117" i="3"/>
  <c r="E7118" i="3"/>
  <c r="E7119" i="3"/>
  <c r="E7120" i="3"/>
  <c r="E7121" i="3"/>
  <c r="E7122" i="3"/>
  <c r="E7123" i="3"/>
  <c r="E7124" i="3"/>
  <c r="E7125" i="3"/>
  <c r="E7126" i="3"/>
  <c r="E7127" i="3"/>
  <c r="E7128" i="3"/>
  <c r="E7129" i="3"/>
  <c r="E7130" i="3"/>
  <c r="E7131" i="3"/>
  <c r="E7132" i="3"/>
  <c r="E7133" i="3"/>
  <c r="E7134" i="3"/>
  <c r="E7135" i="3"/>
  <c r="E7136" i="3"/>
  <c r="E7137" i="3"/>
  <c r="E7138" i="3"/>
  <c r="E7139" i="3"/>
  <c r="E7140" i="3"/>
  <c r="E7141" i="3"/>
  <c r="E7142" i="3"/>
  <c r="E7143" i="3"/>
  <c r="E7144" i="3"/>
  <c r="E7145" i="3"/>
  <c r="E7146" i="3"/>
  <c r="E7147" i="3"/>
  <c r="E7148" i="3"/>
  <c r="E7149" i="3"/>
  <c r="E7150" i="3"/>
  <c r="E7151" i="3"/>
  <c r="E7152" i="3"/>
  <c r="E7153" i="3"/>
  <c r="E7154" i="3"/>
  <c r="E7155" i="3"/>
  <c r="E7156" i="3"/>
  <c r="E7157" i="3"/>
  <c r="E7158" i="3"/>
  <c r="E7159" i="3"/>
  <c r="E7160" i="3"/>
  <c r="E7161" i="3"/>
  <c r="E7162" i="3"/>
  <c r="E7163" i="3"/>
  <c r="E7164" i="3"/>
  <c r="E7165" i="3"/>
  <c r="E7166" i="3"/>
  <c r="E7167" i="3"/>
  <c r="E7168" i="3"/>
  <c r="E7169" i="3"/>
  <c r="E7170" i="3"/>
  <c r="E7171" i="3"/>
  <c r="E7172" i="3"/>
  <c r="E7173" i="3"/>
  <c r="E7174" i="3"/>
  <c r="E7175" i="3"/>
  <c r="E7176" i="3"/>
  <c r="E7177" i="3"/>
  <c r="E7178" i="3"/>
  <c r="E7179" i="3"/>
  <c r="E7180" i="3"/>
  <c r="E7181" i="3"/>
  <c r="E7182" i="3"/>
  <c r="E7183" i="3"/>
  <c r="E7184" i="3"/>
  <c r="E7185" i="3"/>
  <c r="E7186" i="3"/>
  <c r="E7187" i="3"/>
  <c r="E7188" i="3"/>
  <c r="E7189" i="3"/>
  <c r="E7190" i="3"/>
  <c r="E7191" i="3"/>
  <c r="E7192" i="3"/>
  <c r="E7193" i="3"/>
  <c r="E7194" i="3"/>
  <c r="E7195" i="3"/>
  <c r="E7196" i="3"/>
  <c r="E7197" i="3"/>
  <c r="E7198" i="3"/>
  <c r="E7199" i="3"/>
  <c r="E7200" i="3"/>
  <c r="E7201" i="3"/>
  <c r="E7202" i="3"/>
  <c r="E7203" i="3"/>
  <c r="E7204" i="3"/>
  <c r="E7205" i="3"/>
  <c r="E7206" i="3"/>
  <c r="E7207" i="3"/>
  <c r="E7208" i="3"/>
  <c r="E7209" i="3"/>
  <c r="E7210" i="3"/>
  <c r="E7211" i="3"/>
  <c r="E7212" i="3"/>
  <c r="E7213" i="3"/>
  <c r="E7214" i="3"/>
  <c r="E7215" i="3"/>
  <c r="E7216" i="3"/>
  <c r="E7217" i="3"/>
  <c r="E7218" i="3"/>
  <c r="E7219" i="3"/>
  <c r="E7220" i="3"/>
  <c r="E7221" i="3"/>
  <c r="E7222" i="3"/>
  <c r="E7223" i="3"/>
  <c r="E7224" i="3"/>
  <c r="E7225" i="3"/>
  <c r="E7226" i="3"/>
  <c r="E7227" i="3"/>
  <c r="E7228" i="3"/>
  <c r="E7229" i="3"/>
  <c r="E7230" i="3"/>
  <c r="E7231" i="3"/>
  <c r="E7232" i="3"/>
  <c r="E7233" i="3"/>
  <c r="E7234" i="3"/>
  <c r="E7235" i="3"/>
  <c r="E7236" i="3"/>
  <c r="E7237" i="3"/>
  <c r="E7238" i="3"/>
  <c r="E7239" i="3"/>
  <c r="E7240" i="3"/>
  <c r="E7241" i="3"/>
  <c r="E7242" i="3"/>
  <c r="E7243" i="3"/>
  <c r="E7244" i="3"/>
  <c r="E7245" i="3"/>
  <c r="E7246" i="3"/>
  <c r="E7247" i="3"/>
  <c r="E7248" i="3"/>
  <c r="E7249" i="3"/>
  <c r="E7250" i="3"/>
  <c r="E7251" i="3"/>
  <c r="E7252" i="3"/>
  <c r="E7253" i="3"/>
  <c r="E7254" i="3"/>
  <c r="E7255" i="3"/>
  <c r="E7256" i="3"/>
  <c r="E7257" i="3"/>
  <c r="E7258" i="3"/>
  <c r="E7259" i="3"/>
  <c r="E7260" i="3"/>
  <c r="E7261" i="3"/>
  <c r="E7262" i="3"/>
  <c r="E7263" i="3"/>
  <c r="E7264" i="3"/>
  <c r="E7265" i="3"/>
  <c r="E7266" i="3"/>
  <c r="E7267" i="3"/>
  <c r="E7268" i="3"/>
  <c r="E7269" i="3"/>
  <c r="E7270" i="3"/>
  <c r="E7271" i="3"/>
  <c r="E7272" i="3"/>
  <c r="E7273" i="3"/>
  <c r="E7274" i="3"/>
  <c r="E7275" i="3"/>
  <c r="E7276" i="3"/>
  <c r="E7277" i="3"/>
  <c r="E7278" i="3"/>
  <c r="E7279" i="3"/>
  <c r="E7280" i="3"/>
  <c r="E7281" i="3"/>
  <c r="E7282" i="3"/>
  <c r="E7283" i="3"/>
  <c r="E7284" i="3"/>
  <c r="E7285" i="3"/>
  <c r="E7286" i="3"/>
  <c r="E7287" i="3"/>
  <c r="E7288" i="3"/>
  <c r="E7289" i="3"/>
  <c r="E7290" i="3"/>
  <c r="E7291" i="3"/>
  <c r="E7292" i="3"/>
  <c r="E7293" i="3"/>
  <c r="E7294" i="3"/>
  <c r="E7295" i="3"/>
  <c r="E7296" i="3"/>
  <c r="E7297" i="3"/>
  <c r="E7298" i="3"/>
  <c r="E7299" i="3"/>
  <c r="E7300" i="3"/>
  <c r="E7301" i="3"/>
  <c r="E7302" i="3"/>
  <c r="E7303" i="3"/>
  <c r="E7304" i="3"/>
  <c r="E7305" i="3"/>
  <c r="E7306" i="3"/>
  <c r="E7307" i="3"/>
  <c r="E7308" i="3"/>
  <c r="E7309" i="3"/>
  <c r="E7310" i="3"/>
  <c r="E7311" i="3"/>
  <c r="E7312" i="3"/>
  <c r="E7313" i="3"/>
  <c r="E7314" i="3"/>
  <c r="E7315" i="3"/>
  <c r="E7316" i="3"/>
  <c r="E7317" i="3"/>
  <c r="E7318" i="3"/>
  <c r="E7319" i="3"/>
  <c r="E7320" i="3"/>
  <c r="E7321" i="3"/>
  <c r="E7322" i="3"/>
  <c r="E7323" i="3"/>
  <c r="E7324" i="3"/>
  <c r="E7325" i="3"/>
  <c r="E7326" i="3"/>
  <c r="E7327" i="3"/>
  <c r="E7328" i="3"/>
  <c r="E7329" i="3"/>
  <c r="E7330" i="3"/>
  <c r="E7331" i="3"/>
  <c r="E7332" i="3"/>
  <c r="E7333" i="3"/>
  <c r="E7334" i="3"/>
  <c r="E7335" i="3"/>
  <c r="E7336" i="3"/>
  <c r="E7337" i="3"/>
  <c r="E7338" i="3"/>
  <c r="E7339" i="3"/>
  <c r="E7340" i="3"/>
  <c r="E7341" i="3"/>
  <c r="E7342" i="3"/>
  <c r="E7343" i="3"/>
  <c r="E7344" i="3"/>
  <c r="E7345" i="3"/>
  <c r="E7346" i="3"/>
  <c r="E7347" i="3"/>
  <c r="E7348" i="3"/>
  <c r="E7349" i="3"/>
  <c r="E7350" i="3"/>
  <c r="E7351" i="3"/>
  <c r="E7352" i="3"/>
  <c r="E7353" i="3"/>
  <c r="E7354" i="3"/>
  <c r="E7355" i="3"/>
  <c r="E7356" i="3"/>
  <c r="E7357" i="3"/>
  <c r="E7358" i="3"/>
  <c r="E7359" i="3"/>
  <c r="E7360" i="3"/>
  <c r="E7361" i="3"/>
  <c r="E7362" i="3"/>
  <c r="E7363" i="3"/>
  <c r="E7364" i="3"/>
  <c r="E7365" i="3"/>
  <c r="E7366" i="3"/>
  <c r="E7367" i="3"/>
  <c r="E7368" i="3"/>
  <c r="E7369" i="3"/>
  <c r="E7370" i="3"/>
  <c r="E7371" i="3"/>
  <c r="E7372" i="3"/>
  <c r="E7373" i="3"/>
  <c r="E7374" i="3"/>
  <c r="E7375" i="3"/>
  <c r="E7376" i="3"/>
  <c r="E7377" i="3"/>
  <c r="E7378" i="3"/>
  <c r="E7379" i="3"/>
  <c r="E7380" i="3"/>
  <c r="E7381" i="3"/>
  <c r="E7382" i="3"/>
  <c r="E7383" i="3"/>
  <c r="E7384" i="3"/>
  <c r="E7385" i="3"/>
  <c r="E7386" i="3"/>
  <c r="E7387" i="3"/>
  <c r="E7388" i="3"/>
  <c r="E7389" i="3"/>
  <c r="E7390" i="3"/>
  <c r="E7391" i="3"/>
  <c r="E7392" i="3"/>
  <c r="E7393" i="3"/>
  <c r="E7394" i="3"/>
  <c r="E7395" i="3"/>
  <c r="E7396" i="3"/>
  <c r="E7397" i="3"/>
  <c r="E7398" i="3"/>
  <c r="E7399" i="3"/>
  <c r="E7400" i="3"/>
  <c r="E7401" i="3"/>
  <c r="E7402" i="3"/>
  <c r="E7403" i="3"/>
  <c r="E7404" i="3"/>
  <c r="E7405" i="3"/>
  <c r="E7406" i="3"/>
  <c r="E7407" i="3"/>
  <c r="E7408" i="3"/>
  <c r="E7409" i="3"/>
  <c r="E7410" i="3"/>
  <c r="E7411" i="3"/>
  <c r="E7412" i="3"/>
  <c r="E7413" i="3"/>
  <c r="E7414" i="3"/>
  <c r="E7415" i="3"/>
  <c r="E7416" i="3"/>
  <c r="E7417" i="3"/>
  <c r="E7418" i="3"/>
  <c r="E7419" i="3"/>
  <c r="E7420" i="3"/>
  <c r="E7421" i="3"/>
  <c r="E7422" i="3"/>
  <c r="E7423" i="3"/>
  <c r="E7424" i="3"/>
  <c r="E7425" i="3"/>
  <c r="E7426" i="3"/>
  <c r="E7427" i="3"/>
  <c r="E7428" i="3"/>
  <c r="E7429" i="3"/>
  <c r="E7430" i="3"/>
  <c r="E7431" i="3"/>
  <c r="E7432" i="3"/>
  <c r="E7433" i="3"/>
  <c r="E7434" i="3"/>
  <c r="E7435" i="3"/>
  <c r="E7436" i="3"/>
  <c r="E7437" i="3"/>
  <c r="E7438" i="3"/>
  <c r="E7439" i="3"/>
  <c r="E7440" i="3"/>
  <c r="E7441" i="3"/>
  <c r="E7442" i="3"/>
  <c r="E7443" i="3"/>
  <c r="E7444" i="3"/>
  <c r="E7445" i="3"/>
  <c r="E7446" i="3"/>
  <c r="E7447" i="3"/>
  <c r="E7448" i="3"/>
  <c r="E7449" i="3"/>
  <c r="E7450" i="3"/>
  <c r="E7451" i="3"/>
  <c r="E7452" i="3"/>
  <c r="E7453" i="3"/>
  <c r="E7454" i="3"/>
  <c r="E7455" i="3"/>
  <c r="E7456" i="3"/>
  <c r="E7457" i="3"/>
  <c r="E7458" i="3"/>
  <c r="E7459" i="3"/>
  <c r="E7460" i="3"/>
  <c r="E7461" i="3"/>
  <c r="E7462" i="3"/>
  <c r="E7463" i="3"/>
  <c r="E7464" i="3"/>
  <c r="E7465" i="3"/>
  <c r="E7466" i="3"/>
  <c r="E7467" i="3"/>
  <c r="E7468" i="3"/>
  <c r="E7469" i="3"/>
  <c r="E7470" i="3"/>
  <c r="E7471" i="3"/>
  <c r="E7472" i="3"/>
  <c r="E7473" i="3"/>
  <c r="E7474" i="3"/>
  <c r="E7475" i="3"/>
  <c r="E7476" i="3"/>
  <c r="E7477" i="3"/>
  <c r="E7478" i="3"/>
  <c r="E7479" i="3"/>
  <c r="E7480" i="3"/>
  <c r="E7481" i="3"/>
  <c r="E7482" i="3"/>
  <c r="E7483" i="3"/>
  <c r="E7484" i="3"/>
  <c r="E7485" i="3"/>
  <c r="E7486" i="3"/>
  <c r="E7487" i="3"/>
  <c r="E7488" i="3"/>
  <c r="E7489" i="3"/>
  <c r="E7490" i="3"/>
  <c r="E7491" i="3"/>
  <c r="E7492" i="3"/>
  <c r="E7493" i="3"/>
  <c r="E7494" i="3"/>
  <c r="E7495" i="3"/>
  <c r="E7496" i="3"/>
  <c r="E7497" i="3"/>
  <c r="E7498" i="3"/>
  <c r="E7499" i="3"/>
  <c r="E7500" i="3"/>
  <c r="E7501" i="3"/>
  <c r="E7502" i="3"/>
  <c r="E7503" i="3"/>
  <c r="E7504" i="3"/>
  <c r="E7505" i="3"/>
  <c r="E7506" i="3"/>
  <c r="E7507" i="3"/>
  <c r="E7508" i="3"/>
  <c r="E7509" i="3"/>
  <c r="E7510" i="3"/>
  <c r="E7511" i="3"/>
  <c r="E7512" i="3"/>
  <c r="E7513" i="3"/>
  <c r="E7514" i="3"/>
  <c r="E7515" i="3"/>
  <c r="E7516" i="3"/>
  <c r="E7517" i="3"/>
  <c r="E7518" i="3"/>
  <c r="E7519" i="3"/>
  <c r="E7520" i="3"/>
  <c r="E7521" i="3"/>
  <c r="E7522" i="3"/>
  <c r="E7523" i="3"/>
  <c r="E7524" i="3"/>
  <c r="E7525" i="3"/>
  <c r="E7526" i="3"/>
  <c r="E7527" i="3"/>
  <c r="E7528" i="3"/>
  <c r="E7529" i="3"/>
  <c r="E7530" i="3"/>
  <c r="E7531" i="3"/>
  <c r="E7532" i="3"/>
  <c r="E7533" i="3"/>
  <c r="E7534" i="3"/>
  <c r="E7535" i="3"/>
  <c r="E7536" i="3"/>
  <c r="E7537" i="3"/>
  <c r="E7538" i="3"/>
  <c r="E7539" i="3"/>
  <c r="E7540" i="3"/>
  <c r="E7541" i="3"/>
  <c r="E7542" i="3"/>
  <c r="E7543" i="3"/>
  <c r="E7544" i="3"/>
  <c r="E7545" i="3"/>
  <c r="E7546" i="3"/>
  <c r="E7547" i="3"/>
  <c r="E7548" i="3"/>
  <c r="E7549" i="3"/>
  <c r="E7550" i="3"/>
  <c r="E7551" i="3"/>
  <c r="E7552" i="3"/>
  <c r="E7553" i="3"/>
  <c r="E7554" i="3"/>
  <c r="E7555" i="3"/>
  <c r="E7556" i="3"/>
  <c r="E7557" i="3"/>
  <c r="E7558" i="3"/>
  <c r="E7559" i="3"/>
  <c r="E7560" i="3"/>
  <c r="E7561" i="3"/>
  <c r="E7562" i="3"/>
  <c r="E7563" i="3"/>
  <c r="E7564" i="3"/>
  <c r="E7565" i="3"/>
  <c r="E7566" i="3"/>
  <c r="E7567" i="3"/>
  <c r="E7568" i="3"/>
  <c r="E7569" i="3"/>
  <c r="E7570" i="3"/>
  <c r="E7571" i="3"/>
  <c r="E7572" i="3"/>
  <c r="E7573" i="3"/>
  <c r="E7574" i="3"/>
  <c r="E7575" i="3"/>
  <c r="E7576" i="3"/>
  <c r="E7577" i="3"/>
  <c r="E7578" i="3"/>
  <c r="E7579" i="3"/>
  <c r="E7580" i="3"/>
  <c r="E7581" i="3"/>
  <c r="E7582" i="3"/>
  <c r="E7583" i="3"/>
  <c r="E7584" i="3"/>
  <c r="E7585" i="3"/>
  <c r="E7586" i="3"/>
  <c r="E7587" i="3"/>
  <c r="E7588" i="3"/>
  <c r="E7589" i="3"/>
  <c r="E7590" i="3"/>
  <c r="E7591" i="3"/>
  <c r="E7592" i="3"/>
  <c r="E7593" i="3"/>
  <c r="E7594" i="3"/>
  <c r="E7595" i="3"/>
  <c r="E7596" i="3"/>
  <c r="E7597" i="3"/>
  <c r="E7598" i="3"/>
  <c r="E7599" i="3"/>
  <c r="E7600" i="3"/>
  <c r="E7601" i="3"/>
  <c r="E7602" i="3"/>
  <c r="E7603" i="3"/>
  <c r="E7604" i="3"/>
  <c r="E7605" i="3"/>
  <c r="E7606" i="3"/>
  <c r="E7607" i="3"/>
  <c r="E7608" i="3"/>
  <c r="E7609" i="3"/>
  <c r="E7610" i="3"/>
  <c r="E7611" i="3"/>
  <c r="E7612" i="3"/>
  <c r="E7613" i="3"/>
  <c r="E7614" i="3"/>
  <c r="E7615" i="3"/>
  <c r="E7616" i="3"/>
  <c r="E7617" i="3"/>
  <c r="E7618" i="3"/>
  <c r="E7619" i="3"/>
  <c r="E7620" i="3"/>
  <c r="E7621" i="3"/>
  <c r="E7622" i="3"/>
  <c r="E7623" i="3"/>
  <c r="E7624" i="3"/>
  <c r="E7625" i="3"/>
  <c r="E7626" i="3"/>
  <c r="E7627" i="3"/>
  <c r="E7628" i="3"/>
  <c r="E7629" i="3"/>
  <c r="E7630" i="3"/>
  <c r="E7631" i="3"/>
  <c r="E7632" i="3"/>
  <c r="E7633" i="3"/>
  <c r="E7634" i="3"/>
  <c r="E7635" i="3"/>
  <c r="E7636" i="3"/>
  <c r="E7637" i="3"/>
  <c r="E7638" i="3"/>
  <c r="E7639" i="3"/>
  <c r="E7640" i="3"/>
  <c r="E7641" i="3"/>
  <c r="E7642" i="3"/>
  <c r="E7643" i="3"/>
  <c r="E7644" i="3"/>
  <c r="E7645" i="3"/>
  <c r="E7646" i="3"/>
  <c r="E7647" i="3"/>
  <c r="E7648" i="3"/>
  <c r="E7649" i="3"/>
  <c r="E7650" i="3"/>
  <c r="E7651" i="3"/>
  <c r="E7652" i="3"/>
  <c r="E7653" i="3"/>
  <c r="E7654" i="3"/>
  <c r="E7655" i="3"/>
  <c r="E7656" i="3"/>
  <c r="E7657" i="3"/>
  <c r="E7658" i="3"/>
  <c r="E7659" i="3"/>
  <c r="E7660" i="3"/>
  <c r="E7661" i="3"/>
  <c r="E7662" i="3"/>
  <c r="E7663" i="3"/>
  <c r="E7664" i="3"/>
  <c r="E7665" i="3"/>
  <c r="E7666" i="3"/>
  <c r="E7667" i="3"/>
  <c r="E7668" i="3"/>
  <c r="E7669" i="3"/>
  <c r="E7670" i="3"/>
  <c r="E7671" i="3"/>
  <c r="E7672" i="3"/>
  <c r="E7673" i="3"/>
  <c r="E7674" i="3"/>
  <c r="E7675" i="3"/>
  <c r="E7676" i="3"/>
  <c r="E7677" i="3"/>
  <c r="E7678" i="3"/>
  <c r="E7679" i="3"/>
  <c r="E7680" i="3"/>
  <c r="E7681" i="3"/>
  <c r="E7682" i="3"/>
  <c r="E7683" i="3"/>
  <c r="E7684" i="3"/>
  <c r="E7685" i="3"/>
  <c r="E7686" i="3"/>
  <c r="E7687" i="3"/>
  <c r="E7688" i="3"/>
  <c r="E7689" i="3"/>
  <c r="E7690" i="3"/>
  <c r="E7691" i="3"/>
  <c r="E7692" i="3"/>
  <c r="E7693" i="3"/>
  <c r="E7694" i="3"/>
  <c r="E7695" i="3"/>
  <c r="E7696" i="3"/>
  <c r="E7697" i="3"/>
  <c r="E7698" i="3"/>
  <c r="E7699" i="3"/>
  <c r="E7700" i="3"/>
  <c r="E7701" i="3"/>
  <c r="E7702" i="3"/>
  <c r="E7703" i="3"/>
  <c r="E7704" i="3"/>
  <c r="E7705" i="3"/>
  <c r="E7706" i="3"/>
  <c r="E7707" i="3"/>
  <c r="E7708" i="3"/>
  <c r="E7709" i="3"/>
  <c r="E7710" i="3"/>
  <c r="E7711" i="3"/>
  <c r="E7712" i="3"/>
  <c r="E7713" i="3"/>
  <c r="E7714" i="3"/>
  <c r="E7715" i="3"/>
  <c r="E7716" i="3"/>
  <c r="E7717" i="3"/>
  <c r="E7718" i="3"/>
  <c r="E7719" i="3"/>
  <c r="E7720" i="3"/>
  <c r="E7721" i="3"/>
  <c r="E7722" i="3"/>
  <c r="E7723" i="3"/>
  <c r="E7724" i="3"/>
  <c r="E7725" i="3"/>
  <c r="E7726" i="3"/>
  <c r="E7727" i="3"/>
  <c r="E7728" i="3"/>
  <c r="E7729" i="3"/>
  <c r="E7730" i="3"/>
  <c r="E7731" i="3"/>
  <c r="E7732" i="3"/>
  <c r="E7733" i="3"/>
  <c r="E7734" i="3"/>
  <c r="E7735" i="3"/>
  <c r="E7736" i="3"/>
  <c r="E7737" i="3"/>
  <c r="E7738" i="3"/>
  <c r="E7739" i="3"/>
  <c r="E7740" i="3"/>
  <c r="E7741" i="3"/>
  <c r="E7742" i="3"/>
  <c r="E7743" i="3"/>
  <c r="E7744" i="3"/>
  <c r="E7745" i="3"/>
  <c r="E7746" i="3"/>
  <c r="E7747" i="3"/>
  <c r="E7748" i="3"/>
  <c r="E7749" i="3"/>
  <c r="E7750" i="3"/>
  <c r="E7751" i="3"/>
  <c r="E7752" i="3"/>
  <c r="E7753" i="3"/>
  <c r="E7754" i="3"/>
  <c r="E7755" i="3"/>
  <c r="E7756" i="3"/>
  <c r="E7757" i="3"/>
  <c r="E7758" i="3"/>
  <c r="E7759" i="3"/>
  <c r="E7760" i="3"/>
  <c r="E7761" i="3"/>
  <c r="E7762" i="3"/>
  <c r="E7763" i="3"/>
  <c r="E7764" i="3"/>
  <c r="E7765" i="3"/>
  <c r="E7766" i="3"/>
  <c r="E7767" i="3"/>
  <c r="E7768" i="3"/>
  <c r="E7769" i="3"/>
  <c r="E7770" i="3"/>
  <c r="E7771" i="3"/>
  <c r="E7772" i="3"/>
  <c r="E7773" i="3"/>
  <c r="E7774" i="3"/>
  <c r="E7775" i="3"/>
  <c r="E7776" i="3"/>
  <c r="E7777" i="3"/>
  <c r="E7778" i="3"/>
  <c r="E7779" i="3"/>
  <c r="E7780" i="3"/>
  <c r="E7781" i="3"/>
  <c r="E7782" i="3"/>
  <c r="E7783" i="3"/>
  <c r="E7784" i="3"/>
  <c r="E7785" i="3"/>
  <c r="E7786" i="3"/>
  <c r="E7787" i="3"/>
  <c r="E7788" i="3"/>
  <c r="E7789" i="3"/>
  <c r="E7790" i="3"/>
  <c r="E7791" i="3"/>
  <c r="E7792" i="3"/>
  <c r="E7793" i="3"/>
  <c r="E7794" i="3"/>
  <c r="E7795" i="3"/>
  <c r="E7796" i="3"/>
  <c r="E7797" i="3"/>
  <c r="E7798" i="3"/>
  <c r="E7799" i="3"/>
  <c r="E7800" i="3"/>
  <c r="E7801" i="3"/>
  <c r="E7802" i="3"/>
  <c r="E7803" i="3"/>
  <c r="E7804" i="3"/>
  <c r="E7805" i="3"/>
  <c r="E7806" i="3"/>
  <c r="E7807" i="3"/>
  <c r="E7808" i="3"/>
  <c r="E7809" i="3"/>
  <c r="E7810" i="3"/>
  <c r="E7811" i="3"/>
  <c r="E7812" i="3"/>
  <c r="E7813" i="3"/>
  <c r="E7814" i="3"/>
  <c r="E7815" i="3"/>
  <c r="E7816" i="3"/>
  <c r="E7817" i="3"/>
  <c r="E7818" i="3"/>
  <c r="E7819" i="3"/>
  <c r="E7820" i="3"/>
  <c r="E7821" i="3"/>
  <c r="E7822" i="3"/>
  <c r="E7823" i="3"/>
  <c r="E7824" i="3"/>
  <c r="E7825" i="3"/>
  <c r="E7826" i="3"/>
  <c r="E7827" i="3"/>
  <c r="E7828" i="3"/>
  <c r="E7829" i="3"/>
  <c r="E7830" i="3"/>
  <c r="E7831" i="3"/>
  <c r="E7832" i="3"/>
  <c r="E7833" i="3"/>
  <c r="E7834" i="3"/>
  <c r="E7835" i="3"/>
  <c r="E7836" i="3"/>
  <c r="E7837" i="3"/>
  <c r="E7838" i="3"/>
  <c r="E7839" i="3"/>
  <c r="E7840" i="3"/>
  <c r="E7841" i="3"/>
  <c r="E7842" i="3"/>
  <c r="E7843" i="3"/>
  <c r="E7844" i="3"/>
  <c r="E7845" i="3"/>
  <c r="E7846" i="3"/>
  <c r="E7847" i="3"/>
  <c r="E7848" i="3"/>
  <c r="E7849" i="3"/>
  <c r="E7850" i="3"/>
  <c r="E7851" i="3"/>
  <c r="E7852" i="3"/>
  <c r="E7853" i="3"/>
  <c r="E7854" i="3"/>
  <c r="E7855" i="3"/>
  <c r="E7856" i="3"/>
  <c r="E7857" i="3"/>
  <c r="E7858" i="3"/>
  <c r="E7859" i="3"/>
  <c r="E7860" i="3"/>
  <c r="E7861" i="3"/>
  <c r="E7862" i="3"/>
  <c r="E7863" i="3"/>
  <c r="E7864" i="3"/>
  <c r="E7865" i="3"/>
  <c r="E7866" i="3"/>
  <c r="E7867" i="3"/>
  <c r="E7868" i="3"/>
  <c r="E7869" i="3"/>
  <c r="E7870" i="3"/>
  <c r="E7871" i="3"/>
  <c r="E7872" i="3"/>
  <c r="E7873" i="3"/>
  <c r="E7874" i="3"/>
  <c r="E7875" i="3"/>
  <c r="E7876" i="3"/>
  <c r="E7877" i="3"/>
  <c r="E7878" i="3"/>
  <c r="E7879" i="3"/>
  <c r="E7880" i="3"/>
  <c r="E7881" i="3"/>
  <c r="E7882" i="3"/>
  <c r="E7883" i="3"/>
  <c r="E7884" i="3"/>
  <c r="E7885" i="3"/>
  <c r="E7886" i="3"/>
  <c r="E7887" i="3"/>
  <c r="E7888" i="3"/>
  <c r="E7889" i="3"/>
  <c r="E7890" i="3"/>
  <c r="E7891" i="3"/>
  <c r="E7892" i="3"/>
  <c r="E7893" i="3"/>
  <c r="E7894" i="3"/>
  <c r="E7895" i="3"/>
  <c r="E7896" i="3"/>
  <c r="E7897" i="3"/>
  <c r="E7898" i="3"/>
  <c r="E7899" i="3"/>
  <c r="E7900" i="3"/>
  <c r="E7901" i="3"/>
  <c r="E7902" i="3"/>
  <c r="E7903" i="3"/>
  <c r="E7904" i="3"/>
  <c r="E7905" i="3"/>
  <c r="E7906" i="3"/>
  <c r="E7907" i="3"/>
  <c r="E7908" i="3"/>
  <c r="E7909" i="3"/>
  <c r="E7910" i="3"/>
  <c r="E7911" i="3"/>
  <c r="E7912" i="3"/>
  <c r="E7913" i="3"/>
  <c r="E7914" i="3"/>
  <c r="E7915" i="3"/>
  <c r="E7916" i="3"/>
  <c r="E7917" i="3"/>
  <c r="E7918" i="3"/>
  <c r="E7919" i="3"/>
  <c r="E7920" i="3"/>
  <c r="E7921" i="3"/>
  <c r="E7922" i="3"/>
  <c r="E7923" i="3"/>
  <c r="E7924" i="3"/>
  <c r="E7925" i="3"/>
  <c r="E7926" i="3"/>
  <c r="E7927" i="3"/>
  <c r="E7928" i="3"/>
  <c r="E7929" i="3"/>
  <c r="E7930" i="3"/>
  <c r="E7931" i="3"/>
  <c r="E7932" i="3"/>
  <c r="E7933" i="3"/>
  <c r="E7934" i="3"/>
  <c r="E7935" i="3"/>
  <c r="E7936" i="3"/>
  <c r="E7937" i="3"/>
  <c r="E7938" i="3"/>
  <c r="E7939" i="3"/>
  <c r="E7940" i="3"/>
  <c r="E7941" i="3"/>
  <c r="E7942" i="3"/>
  <c r="E7943" i="3"/>
  <c r="E7944" i="3"/>
  <c r="E7945" i="3"/>
  <c r="E7946" i="3"/>
  <c r="E7947" i="3"/>
  <c r="E7948" i="3"/>
  <c r="E7949" i="3"/>
  <c r="E7950" i="3"/>
  <c r="E7951" i="3"/>
  <c r="E7952" i="3"/>
  <c r="E7953" i="3"/>
  <c r="E7954" i="3"/>
  <c r="E7955" i="3"/>
  <c r="E7956" i="3"/>
  <c r="E7957" i="3"/>
  <c r="E7958" i="3"/>
  <c r="E7959" i="3"/>
  <c r="E7960" i="3"/>
  <c r="E7961" i="3"/>
  <c r="E7962" i="3"/>
  <c r="E7963" i="3"/>
  <c r="E7964" i="3"/>
  <c r="E7965" i="3"/>
  <c r="E7966" i="3"/>
  <c r="E7967" i="3"/>
  <c r="E7968" i="3"/>
  <c r="E7969" i="3"/>
  <c r="E7970" i="3"/>
  <c r="E7971" i="3"/>
  <c r="E7972" i="3"/>
  <c r="E7973" i="3"/>
  <c r="E7974" i="3"/>
  <c r="E7975" i="3"/>
  <c r="E7976" i="3"/>
  <c r="E7977" i="3"/>
  <c r="E7978" i="3"/>
  <c r="E7979" i="3"/>
  <c r="E7980" i="3"/>
  <c r="E7981" i="3"/>
  <c r="E7982" i="3"/>
  <c r="E7983" i="3"/>
  <c r="E7984" i="3"/>
  <c r="E7985" i="3"/>
  <c r="E7986" i="3"/>
  <c r="E7987" i="3"/>
  <c r="E7988" i="3"/>
  <c r="E7989" i="3"/>
  <c r="E7990" i="3"/>
  <c r="E7991" i="3"/>
  <c r="E7992" i="3"/>
  <c r="E7993" i="3"/>
  <c r="E7994" i="3"/>
  <c r="E7995" i="3"/>
  <c r="E7996" i="3"/>
  <c r="E7997" i="3"/>
  <c r="E7998" i="3"/>
  <c r="E7999" i="3"/>
  <c r="E8000" i="3"/>
  <c r="E8001" i="3"/>
  <c r="E8002" i="3"/>
  <c r="E8003" i="3"/>
  <c r="E8004" i="3"/>
  <c r="E8005" i="3"/>
  <c r="E8006" i="3"/>
  <c r="E8007" i="3"/>
  <c r="E8008" i="3"/>
  <c r="E8009" i="3"/>
  <c r="E8010" i="3"/>
  <c r="E8011" i="3"/>
  <c r="E8012" i="3"/>
  <c r="E8013" i="3"/>
  <c r="E8014" i="3"/>
  <c r="E8015" i="3"/>
  <c r="E8016" i="3"/>
  <c r="E8017" i="3"/>
  <c r="E8018" i="3"/>
  <c r="E8019" i="3"/>
  <c r="E8020" i="3"/>
  <c r="E8021" i="3"/>
  <c r="E8022" i="3"/>
  <c r="E8023" i="3"/>
  <c r="E8024" i="3"/>
  <c r="E8025" i="3"/>
  <c r="E8026" i="3"/>
  <c r="E8027" i="3"/>
  <c r="E8028" i="3"/>
  <c r="E8029" i="3"/>
  <c r="E8030" i="3"/>
  <c r="E8031" i="3"/>
  <c r="E8032" i="3"/>
  <c r="E8033" i="3"/>
  <c r="E8034" i="3"/>
  <c r="E8035" i="3"/>
  <c r="E8036" i="3"/>
  <c r="E8037" i="3"/>
  <c r="E8038" i="3"/>
  <c r="E8039" i="3"/>
  <c r="E8040" i="3"/>
  <c r="E8041" i="3"/>
  <c r="E8042" i="3"/>
  <c r="E8043" i="3"/>
  <c r="E8044" i="3"/>
  <c r="E8045" i="3"/>
  <c r="E8046" i="3"/>
  <c r="E8047" i="3"/>
  <c r="E8048" i="3"/>
  <c r="E8049" i="3"/>
  <c r="E8050" i="3"/>
  <c r="E8051" i="3"/>
  <c r="E8052" i="3"/>
  <c r="E8053" i="3"/>
  <c r="E8054" i="3"/>
  <c r="E8055" i="3"/>
  <c r="E8056" i="3"/>
  <c r="E8057" i="3"/>
  <c r="E8058" i="3"/>
  <c r="E8059" i="3"/>
  <c r="E8060" i="3"/>
  <c r="E8061" i="3"/>
  <c r="E8062" i="3"/>
  <c r="E8063" i="3"/>
  <c r="E8064" i="3"/>
  <c r="E8065" i="3"/>
  <c r="E8066" i="3"/>
  <c r="E8067" i="3"/>
  <c r="E8068" i="3"/>
  <c r="E8069" i="3"/>
  <c r="E8070" i="3"/>
  <c r="E8071" i="3"/>
  <c r="E8072" i="3"/>
  <c r="E8073" i="3"/>
  <c r="E8074" i="3"/>
  <c r="E8075" i="3"/>
  <c r="E8076" i="3"/>
  <c r="E8077" i="3"/>
  <c r="E8078" i="3"/>
  <c r="E8079" i="3"/>
  <c r="E8080" i="3"/>
  <c r="E8081" i="3"/>
  <c r="E8082" i="3"/>
  <c r="E8083" i="3"/>
  <c r="E8084" i="3"/>
  <c r="E8085" i="3"/>
  <c r="E8086" i="3"/>
  <c r="E8087" i="3"/>
  <c r="E8088" i="3"/>
  <c r="E8089" i="3"/>
  <c r="E8090" i="3"/>
  <c r="E8091" i="3"/>
  <c r="E8092" i="3"/>
  <c r="E8093" i="3"/>
  <c r="E8094" i="3"/>
  <c r="E8095" i="3"/>
  <c r="E8096" i="3"/>
  <c r="E8097" i="3"/>
  <c r="E8098" i="3"/>
  <c r="E8099" i="3"/>
  <c r="E8100" i="3"/>
  <c r="E8101" i="3"/>
  <c r="E8102" i="3"/>
  <c r="E8103" i="3"/>
  <c r="E8104" i="3"/>
  <c r="E8105" i="3"/>
  <c r="E8106" i="3"/>
  <c r="E8107" i="3"/>
  <c r="E8108" i="3"/>
  <c r="E8109" i="3"/>
  <c r="E8110" i="3"/>
  <c r="E8111" i="3"/>
  <c r="E8112" i="3"/>
  <c r="E8113" i="3"/>
  <c r="E8114" i="3"/>
  <c r="E8115" i="3"/>
  <c r="E8116" i="3"/>
  <c r="E8117" i="3"/>
  <c r="E8118" i="3"/>
  <c r="E8119" i="3"/>
  <c r="E8120" i="3"/>
  <c r="E8121" i="3"/>
  <c r="E8122" i="3"/>
  <c r="E8123" i="3"/>
  <c r="E8124" i="3"/>
  <c r="E8125" i="3"/>
  <c r="E8126" i="3"/>
  <c r="E8127" i="3"/>
  <c r="E8128" i="3"/>
  <c r="E8129" i="3"/>
  <c r="E8130" i="3"/>
  <c r="E8131" i="3"/>
  <c r="E8132" i="3"/>
  <c r="E8133" i="3"/>
  <c r="E8134" i="3"/>
  <c r="E8135" i="3"/>
  <c r="E8136" i="3"/>
  <c r="E8137" i="3"/>
  <c r="E8138" i="3"/>
  <c r="E8139" i="3"/>
  <c r="E8140" i="3"/>
  <c r="E8141" i="3"/>
  <c r="E8142" i="3"/>
  <c r="E8143" i="3"/>
  <c r="E8144" i="3"/>
  <c r="E8145" i="3"/>
  <c r="E8146" i="3"/>
  <c r="E8147" i="3"/>
  <c r="E8148" i="3"/>
  <c r="E8149" i="3"/>
  <c r="E8150" i="3"/>
  <c r="E8151" i="3"/>
  <c r="E8152" i="3"/>
  <c r="E8153" i="3"/>
  <c r="E8154" i="3"/>
  <c r="E8155" i="3"/>
  <c r="E8156" i="3"/>
  <c r="E8157" i="3"/>
  <c r="E8158" i="3"/>
  <c r="E8159" i="3"/>
  <c r="E8160" i="3"/>
  <c r="E8161" i="3"/>
  <c r="E8162" i="3"/>
  <c r="E8163" i="3"/>
  <c r="E8164" i="3"/>
  <c r="E8165" i="3"/>
  <c r="E8166" i="3"/>
  <c r="E8167" i="3"/>
  <c r="E8168" i="3"/>
  <c r="E8169" i="3"/>
  <c r="E8170" i="3"/>
  <c r="E8171" i="3"/>
  <c r="E8172" i="3"/>
  <c r="E8173" i="3"/>
  <c r="E8174" i="3"/>
  <c r="E8175" i="3"/>
  <c r="E8176" i="3"/>
  <c r="E8177" i="3"/>
  <c r="E8178" i="3"/>
  <c r="E8179" i="3"/>
  <c r="E8180" i="3"/>
  <c r="E8181" i="3"/>
  <c r="E8182" i="3"/>
  <c r="E8183" i="3"/>
  <c r="E8184" i="3"/>
  <c r="E8185" i="3"/>
  <c r="E8186" i="3"/>
  <c r="E8187" i="3"/>
  <c r="E8188" i="3"/>
  <c r="E8189" i="3"/>
  <c r="E8190" i="3"/>
  <c r="E8191" i="3"/>
  <c r="E8192" i="3"/>
  <c r="E8193" i="3"/>
  <c r="E8194" i="3"/>
  <c r="E8195" i="3"/>
  <c r="E8196" i="3"/>
  <c r="E8197" i="3"/>
  <c r="E8198" i="3"/>
  <c r="E8199" i="3"/>
  <c r="E8200" i="3"/>
  <c r="E8201" i="3"/>
  <c r="E8202" i="3"/>
  <c r="E8203" i="3"/>
  <c r="E8204" i="3"/>
  <c r="E8205" i="3"/>
  <c r="E8206" i="3"/>
  <c r="E8207" i="3"/>
  <c r="E8208" i="3"/>
  <c r="E8209" i="3"/>
  <c r="E8210" i="3"/>
  <c r="E8211" i="3"/>
  <c r="E8212" i="3"/>
  <c r="E8213" i="3"/>
  <c r="E8214" i="3"/>
  <c r="E8215" i="3"/>
  <c r="E8216" i="3"/>
  <c r="E8217" i="3"/>
  <c r="E8218" i="3"/>
  <c r="E8219" i="3"/>
  <c r="E8220" i="3"/>
  <c r="E8221" i="3"/>
  <c r="E8222" i="3"/>
  <c r="E8223" i="3"/>
  <c r="E8224" i="3"/>
  <c r="E8225" i="3"/>
  <c r="E8226" i="3"/>
  <c r="E8227" i="3"/>
  <c r="E8228" i="3"/>
  <c r="E8229" i="3"/>
  <c r="E8230" i="3"/>
  <c r="E8231" i="3"/>
  <c r="E8232" i="3"/>
  <c r="E8233" i="3"/>
  <c r="E8234" i="3"/>
  <c r="E8235" i="3"/>
  <c r="E8236" i="3"/>
  <c r="E8237" i="3"/>
  <c r="E8238" i="3"/>
  <c r="E8239" i="3"/>
  <c r="E8240" i="3"/>
  <c r="E8241" i="3"/>
  <c r="E8242" i="3"/>
  <c r="E8243" i="3"/>
  <c r="E8244" i="3"/>
  <c r="E8245" i="3"/>
  <c r="E8246" i="3"/>
  <c r="E8247" i="3"/>
  <c r="E8248" i="3"/>
  <c r="E8249" i="3"/>
  <c r="E8250" i="3"/>
  <c r="E8251" i="3"/>
  <c r="E8252" i="3"/>
  <c r="E8253" i="3"/>
  <c r="E8254" i="3"/>
  <c r="E8255" i="3"/>
  <c r="E8256" i="3"/>
  <c r="E8257" i="3"/>
  <c r="E8258" i="3"/>
  <c r="E8259" i="3"/>
  <c r="E8260" i="3"/>
  <c r="E8261" i="3"/>
  <c r="E8262" i="3"/>
  <c r="E8263" i="3"/>
  <c r="E8264" i="3"/>
  <c r="E8265" i="3"/>
  <c r="E8266" i="3"/>
  <c r="E8267" i="3"/>
  <c r="E8268" i="3"/>
  <c r="E8269" i="3"/>
  <c r="E8270" i="3"/>
  <c r="E8271" i="3"/>
  <c r="E8272" i="3"/>
  <c r="E8273" i="3"/>
  <c r="E8274" i="3"/>
  <c r="E8275" i="3"/>
  <c r="E8276" i="3"/>
  <c r="E8277" i="3"/>
  <c r="E8278" i="3"/>
  <c r="E8279" i="3"/>
  <c r="E8280" i="3"/>
  <c r="E8281" i="3"/>
  <c r="E8282" i="3"/>
  <c r="E8283" i="3"/>
  <c r="E8284" i="3"/>
  <c r="E8285" i="3"/>
  <c r="E8286" i="3"/>
  <c r="E8287" i="3"/>
  <c r="E8288" i="3"/>
  <c r="E8289" i="3"/>
  <c r="E8290" i="3"/>
  <c r="E8291" i="3"/>
  <c r="E8292" i="3"/>
  <c r="E8293" i="3"/>
  <c r="E8294" i="3"/>
  <c r="E8295" i="3"/>
  <c r="E8296" i="3"/>
  <c r="E8297" i="3"/>
  <c r="E8298" i="3"/>
  <c r="E8299" i="3"/>
  <c r="E8300" i="3"/>
  <c r="E8301" i="3"/>
  <c r="E8302" i="3"/>
  <c r="E8303" i="3"/>
  <c r="E8304" i="3"/>
  <c r="E8305" i="3"/>
  <c r="E8306" i="3"/>
  <c r="E8307" i="3"/>
  <c r="E8308" i="3"/>
  <c r="E8309" i="3"/>
  <c r="E8310" i="3"/>
  <c r="E8311" i="3"/>
  <c r="E8312" i="3"/>
  <c r="E8313" i="3"/>
  <c r="E8314" i="3"/>
  <c r="E8315" i="3"/>
  <c r="E8316" i="3"/>
  <c r="E8317" i="3"/>
  <c r="E8318" i="3"/>
  <c r="E8319" i="3"/>
  <c r="E8320" i="3"/>
  <c r="E8321" i="3"/>
  <c r="E8322" i="3"/>
  <c r="E8323" i="3"/>
  <c r="E8324" i="3"/>
  <c r="E8325" i="3"/>
  <c r="E8326" i="3"/>
  <c r="E8327" i="3"/>
  <c r="E8328" i="3"/>
  <c r="E8329" i="3"/>
  <c r="E8330" i="3"/>
  <c r="E8331" i="3"/>
  <c r="E8332" i="3"/>
  <c r="E8333" i="3"/>
  <c r="E8334" i="3"/>
  <c r="E8335" i="3"/>
  <c r="E8336" i="3"/>
  <c r="E8337" i="3"/>
  <c r="E8338" i="3"/>
  <c r="E8339" i="3"/>
  <c r="E8340" i="3"/>
  <c r="E8341" i="3"/>
  <c r="E8342" i="3"/>
  <c r="E8343" i="3"/>
  <c r="E8344" i="3"/>
  <c r="E8345" i="3"/>
  <c r="E8346" i="3"/>
  <c r="E8347" i="3"/>
  <c r="E8348" i="3"/>
  <c r="E8349" i="3"/>
  <c r="E8350" i="3"/>
  <c r="E8351" i="3"/>
  <c r="E8352" i="3"/>
  <c r="E8353" i="3"/>
  <c r="E8354" i="3"/>
  <c r="E8355" i="3"/>
  <c r="E8356" i="3"/>
  <c r="E8357" i="3"/>
  <c r="E8358" i="3"/>
  <c r="E8359" i="3"/>
  <c r="E8360" i="3"/>
  <c r="E8361" i="3"/>
  <c r="E8362" i="3"/>
  <c r="E8363" i="3"/>
  <c r="E8364" i="3"/>
  <c r="E8365" i="3"/>
  <c r="E8366" i="3"/>
  <c r="E8367" i="3"/>
  <c r="E8368" i="3"/>
  <c r="E8369" i="3"/>
  <c r="E8370" i="3"/>
  <c r="E8371" i="3"/>
  <c r="E8372" i="3"/>
  <c r="E8373" i="3"/>
  <c r="E8374" i="3"/>
  <c r="E8375" i="3"/>
  <c r="E8376" i="3"/>
  <c r="E8377" i="3"/>
  <c r="E8378" i="3"/>
  <c r="E8379" i="3"/>
  <c r="E8380" i="3"/>
  <c r="E8381" i="3"/>
  <c r="E8382" i="3"/>
  <c r="E8383" i="3"/>
  <c r="E8384" i="3"/>
  <c r="E8385" i="3"/>
  <c r="E8386" i="3"/>
  <c r="E8387" i="3"/>
  <c r="E8388" i="3"/>
  <c r="E8389" i="3"/>
  <c r="E8390" i="3"/>
  <c r="E8391" i="3"/>
  <c r="E8392" i="3"/>
  <c r="E8393" i="3"/>
  <c r="E8394" i="3"/>
  <c r="E8395" i="3"/>
  <c r="E8396" i="3"/>
  <c r="E8397" i="3"/>
  <c r="E8398" i="3"/>
  <c r="E8399" i="3"/>
  <c r="E8400" i="3"/>
  <c r="E8401" i="3"/>
  <c r="E8402" i="3"/>
  <c r="E8403" i="3"/>
  <c r="E8404" i="3"/>
  <c r="E8405" i="3"/>
  <c r="E8406" i="3"/>
  <c r="E8407" i="3"/>
  <c r="E8408" i="3"/>
  <c r="E8409" i="3"/>
  <c r="E8410" i="3"/>
  <c r="E8411" i="3"/>
  <c r="E8412" i="3"/>
  <c r="E8413" i="3"/>
  <c r="E8414" i="3"/>
  <c r="E8415" i="3"/>
  <c r="E8416" i="3"/>
  <c r="E8417" i="3"/>
  <c r="E8418" i="3"/>
  <c r="E8419" i="3"/>
  <c r="E8420" i="3"/>
  <c r="E8421" i="3"/>
  <c r="E8422" i="3"/>
  <c r="E8423" i="3"/>
  <c r="E8424" i="3"/>
  <c r="E8425" i="3"/>
  <c r="E8426" i="3"/>
  <c r="E8427" i="3"/>
  <c r="E8428" i="3"/>
  <c r="E8429" i="3"/>
  <c r="E8430" i="3"/>
  <c r="E8431" i="3"/>
  <c r="E8432" i="3"/>
  <c r="E8433" i="3"/>
  <c r="E8434" i="3"/>
  <c r="E8435" i="3"/>
  <c r="E8436" i="3"/>
  <c r="E8437" i="3"/>
  <c r="E8438" i="3"/>
  <c r="E8439" i="3"/>
  <c r="E8440" i="3"/>
  <c r="E8441" i="3"/>
  <c r="E8442" i="3"/>
  <c r="E8443" i="3"/>
  <c r="E8444" i="3"/>
  <c r="E8445" i="3"/>
  <c r="E8446" i="3"/>
  <c r="E8447" i="3"/>
  <c r="E8448" i="3"/>
  <c r="E8449" i="3"/>
  <c r="E8450" i="3"/>
  <c r="E8451" i="3"/>
  <c r="E8452" i="3"/>
  <c r="E8453" i="3"/>
  <c r="E8454" i="3"/>
  <c r="E8455" i="3"/>
  <c r="E8456" i="3"/>
  <c r="E8457" i="3"/>
  <c r="E8458" i="3"/>
  <c r="E8459" i="3"/>
  <c r="E8460" i="3"/>
  <c r="E8461" i="3"/>
  <c r="E8462" i="3"/>
  <c r="E8463" i="3"/>
  <c r="E8464" i="3"/>
  <c r="E8465" i="3"/>
  <c r="E8466" i="3"/>
  <c r="E8467" i="3"/>
  <c r="E8468" i="3"/>
  <c r="E8469" i="3"/>
  <c r="E8470" i="3"/>
  <c r="E8471" i="3"/>
  <c r="E8472" i="3"/>
  <c r="E8473" i="3"/>
  <c r="E8474" i="3"/>
  <c r="E8475" i="3"/>
  <c r="E8476" i="3"/>
  <c r="E8477" i="3"/>
  <c r="E8478" i="3"/>
  <c r="E8479" i="3"/>
  <c r="E8480" i="3"/>
  <c r="E8481" i="3"/>
  <c r="E8482" i="3"/>
  <c r="E8483" i="3"/>
  <c r="E8484" i="3"/>
  <c r="E8485" i="3"/>
  <c r="E8486" i="3"/>
  <c r="E8487" i="3"/>
  <c r="E8488" i="3"/>
  <c r="E8489" i="3"/>
  <c r="E8490" i="3"/>
  <c r="E8491" i="3"/>
  <c r="E8492" i="3"/>
  <c r="E8493" i="3"/>
  <c r="E8494" i="3"/>
  <c r="E8495" i="3"/>
  <c r="E8496" i="3"/>
  <c r="E8497" i="3"/>
  <c r="E8498" i="3"/>
  <c r="E8499" i="3"/>
  <c r="E8500" i="3"/>
  <c r="E8501" i="3"/>
  <c r="E8502" i="3"/>
  <c r="E8503" i="3"/>
  <c r="E8504" i="3"/>
  <c r="E8505" i="3"/>
  <c r="E8506" i="3"/>
  <c r="E8507" i="3"/>
  <c r="E8508" i="3"/>
  <c r="E8509" i="3"/>
  <c r="E8510" i="3"/>
  <c r="E8511" i="3"/>
  <c r="E8512" i="3"/>
  <c r="E8513" i="3"/>
  <c r="E8514" i="3"/>
  <c r="E8515" i="3"/>
  <c r="E8516" i="3"/>
  <c r="E8517" i="3"/>
  <c r="E8518" i="3"/>
  <c r="E8519" i="3"/>
  <c r="E8520" i="3"/>
  <c r="E8521" i="3"/>
  <c r="E8522" i="3"/>
  <c r="E8523" i="3"/>
  <c r="E8524" i="3"/>
  <c r="E8525" i="3"/>
  <c r="E8526" i="3"/>
  <c r="E8527" i="3"/>
  <c r="E8528" i="3"/>
  <c r="E8529" i="3"/>
  <c r="E8530" i="3"/>
  <c r="E8531" i="3"/>
  <c r="E8532" i="3"/>
  <c r="E8533" i="3"/>
  <c r="E8534" i="3"/>
  <c r="E8535" i="3"/>
  <c r="E8536" i="3"/>
  <c r="E8537" i="3"/>
  <c r="E8538" i="3"/>
  <c r="E8539" i="3"/>
  <c r="E8540" i="3"/>
  <c r="E8541" i="3"/>
  <c r="E8542" i="3"/>
  <c r="E8543" i="3"/>
  <c r="E8544" i="3"/>
  <c r="E8545" i="3"/>
  <c r="E8546" i="3"/>
  <c r="E8547" i="3"/>
  <c r="E8548" i="3"/>
  <c r="E8549" i="3"/>
  <c r="E8550" i="3"/>
  <c r="E8551" i="3"/>
  <c r="E8552" i="3"/>
  <c r="E8553" i="3"/>
  <c r="E8554" i="3"/>
  <c r="E8555" i="3"/>
  <c r="E8556" i="3"/>
  <c r="E8557" i="3"/>
  <c r="E8558" i="3"/>
  <c r="E8559" i="3"/>
  <c r="E8560" i="3"/>
  <c r="E8561" i="3"/>
  <c r="E8562" i="3"/>
  <c r="E8563" i="3"/>
  <c r="E8564" i="3"/>
  <c r="E8565" i="3"/>
  <c r="E8566" i="3"/>
  <c r="E8567" i="3"/>
  <c r="E8568" i="3"/>
  <c r="E8569" i="3"/>
  <c r="E8570" i="3"/>
  <c r="E8571" i="3"/>
  <c r="E8572" i="3"/>
  <c r="E8573" i="3"/>
  <c r="E8574" i="3"/>
  <c r="E8575" i="3"/>
  <c r="E8576" i="3"/>
  <c r="E8577" i="3"/>
  <c r="E8578" i="3"/>
  <c r="E8579" i="3"/>
  <c r="E8580" i="3"/>
  <c r="E8581" i="3"/>
  <c r="E8582" i="3"/>
  <c r="E8583" i="3"/>
  <c r="E8584" i="3"/>
  <c r="E8585" i="3"/>
  <c r="E8586" i="3"/>
  <c r="E8587" i="3"/>
  <c r="E8588" i="3"/>
  <c r="E8589" i="3"/>
  <c r="E8590" i="3"/>
  <c r="E8591" i="3"/>
  <c r="E8592" i="3"/>
  <c r="E8593" i="3"/>
  <c r="E8594" i="3"/>
  <c r="E8595" i="3"/>
  <c r="E8596" i="3"/>
  <c r="E8597" i="3"/>
  <c r="E8598" i="3"/>
  <c r="E8599" i="3"/>
  <c r="E8600" i="3"/>
  <c r="E8601" i="3"/>
  <c r="E8602" i="3"/>
  <c r="E8603" i="3"/>
  <c r="E8604" i="3"/>
  <c r="E8605" i="3"/>
  <c r="E8606" i="3"/>
  <c r="E8607" i="3"/>
  <c r="E8608" i="3"/>
  <c r="E8609" i="3"/>
  <c r="E8610" i="3"/>
  <c r="E8611" i="3"/>
  <c r="E8612" i="3"/>
  <c r="E8613" i="3"/>
  <c r="E8614" i="3"/>
  <c r="E8615" i="3"/>
  <c r="E8616" i="3"/>
  <c r="E8617" i="3"/>
  <c r="E8618" i="3"/>
  <c r="E8619" i="3"/>
  <c r="E8620" i="3"/>
  <c r="E8621" i="3"/>
  <c r="E8622" i="3"/>
  <c r="E8623" i="3"/>
  <c r="E8624" i="3"/>
  <c r="E8625" i="3"/>
  <c r="E8626" i="3"/>
  <c r="E8627" i="3"/>
  <c r="E8628" i="3"/>
  <c r="E8629" i="3"/>
  <c r="E8630" i="3"/>
  <c r="E8631" i="3"/>
  <c r="E8632" i="3"/>
  <c r="E8633" i="3"/>
  <c r="E8634" i="3"/>
  <c r="E8635" i="3"/>
  <c r="E8636" i="3"/>
  <c r="E8637" i="3"/>
  <c r="E8638" i="3"/>
  <c r="E8639" i="3"/>
  <c r="E8640" i="3"/>
  <c r="E8641" i="3"/>
  <c r="E8642" i="3"/>
  <c r="E8643" i="3"/>
  <c r="E8644" i="3"/>
  <c r="E8645" i="3"/>
  <c r="E8646" i="3"/>
  <c r="E8647" i="3"/>
  <c r="E8648" i="3"/>
  <c r="E8649" i="3"/>
  <c r="E8650" i="3"/>
  <c r="E8651" i="3"/>
  <c r="E8652" i="3"/>
  <c r="E8653" i="3"/>
  <c r="E8654" i="3"/>
  <c r="E8655" i="3"/>
  <c r="E8656" i="3"/>
  <c r="E8657" i="3"/>
  <c r="E8658" i="3"/>
  <c r="E8659" i="3"/>
  <c r="E8660" i="3"/>
  <c r="E8661" i="3"/>
  <c r="E8662" i="3"/>
  <c r="E8663" i="3"/>
  <c r="E8664" i="3"/>
  <c r="E8665" i="3"/>
  <c r="E8666" i="3"/>
  <c r="E8667" i="3"/>
  <c r="E8668" i="3"/>
  <c r="E8669" i="3"/>
  <c r="E8670" i="3"/>
  <c r="E8671" i="3"/>
  <c r="E8672" i="3"/>
  <c r="E8673" i="3"/>
  <c r="E8674" i="3"/>
  <c r="E8675" i="3"/>
  <c r="E8676" i="3"/>
  <c r="E8677" i="3"/>
  <c r="E8678" i="3"/>
  <c r="E8679" i="3"/>
  <c r="E8680" i="3"/>
  <c r="E8681" i="3"/>
  <c r="E8682" i="3"/>
  <c r="E8683" i="3"/>
  <c r="E8684" i="3"/>
  <c r="E8685" i="3"/>
  <c r="E8686" i="3"/>
  <c r="E8687" i="3"/>
  <c r="E8688" i="3"/>
  <c r="E8689" i="3"/>
  <c r="E8690" i="3"/>
  <c r="E8691" i="3"/>
  <c r="E8692" i="3"/>
  <c r="E8693" i="3"/>
  <c r="E8694" i="3"/>
  <c r="E8695" i="3"/>
  <c r="E8696" i="3"/>
  <c r="E8697" i="3"/>
  <c r="E8698" i="3"/>
  <c r="E8699" i="3"/>
  <c r="E8700" i="3"/>
  <c r="E8701" i="3"/>
  <c r="E8702" i="3"/>
  <c r="E8703" i="3"/>
  <c r="E8704" i="3"/>
  <c r="E8705" i="3"/>
  <c r="E8706" i="3"/>
  <c r="E8707" i="3"/>
  <c r="E8708" i="3"/>
  <c r="E8709" i="3"/>
  <c r="E8710" i="3"/>
  <c r="E8711" i="3"/>
  <c r="E8712" i="3"/>
  <c r="E8713" i="3"/>
  <c r="E8714" i="3"/>
  <c r="E8715" i="3"/>
  <c r="E8716" i="3"/>
  <c r="E8717" i="3"/>
  <c r="E8718" i="3"/>
  <c r="E8719" i="3"/>
  <c r="E8720" i="3"/>
  <c r="E8721" i="3"/>
  <c r="E8722" i="3"/>
  <c r="E8723" i="3"/>
  <c r="E8724" i="3"/>
  <c r="E8725" i="3"/>
  <c r="E8726" i="3"/>
  <c r="E8727" i="3"/>
  <c r="E8728" i="3"/>
  <c r="E8729" i="3"/>
  <c r="E8730" i="3"/>
  <c r="E8731" i="3"/>
  <c r="E8732" i="3"/>
  <c r="E8733" i="3"/>
  <c r="E8734" i="3"/>
  <c r="E8735" i="3"/>
  <c r="E8736" i="3"/>
  <c r="E8737" i="3"/>
  <c r="E8738" i="3"/>
  <c r="E8739" i="3"/>
  <c r="E8740" i="3"/>
  <c r="E8741" i="3"/>
  <c r="E8742" i="3"/>
  <c r="E8743" i="3"/>
  <c r="E8744" i="3"/>
  <c r="E8745" i="3"/>
  <c r="E8746" i="3"/>
  <c r="E8747" i="3"/>
  <c r="E8748" i="3"/>
  <c r="E8749" i="3"/>
  <c r="E8750" i="3"/>
  <c r="E8751" i="3"/>
  <c r="E8752" i="3"/>
  <c r="E8753" i="3"/>
  <c r="E8754" i="3"/>
  <c r="E8755" i="3"/>
  <c r="E8756" i="3"/>
  <c r="E8757" i="3"/>
  <c r="E8758" i="3"/>
  <c r="E8759" i="3"/>
  <c r="E8760" i="3"/>
  <c r="E8761" i="3"/>
  <c r="E8762" i="3"/>
  <c r="E8763" i="3"/>
  <c r="E8764" i="3"/>
  <c r="E8765" i="3"/>
  <c r="E8766" i="3"/>
  <c r="E8767" i="3"/>
  <c r="E8768" i="3"/>
  <c r="E8769" i="3"/>
  <c r="E8770" i="3"/>
  <c r="E8771" i="3"/>
  <c r="E8772" i="3"/>
  <c r="E8773" i="3"/>
  <c r="E8774" i="3"/>
  <c r="E8775" i="3"/>
  <c r="E8776" i="3"/>
  <c r="E8777" i="3"/>
  <c r="E8778" i="3"/>
  <c r="E8779" i="3"/>
  <c r="E8780" i="3"/>
  <c r="E8781" i="3"/>
  <c r="E8782" i="3"/>
  <c r="E8783" i="3"/>
  <c r="E8784" i="3"/>
  <c r="E8785" i="3"/>
  <c r="E8786" i="3"/>
  <c r="E8787" i="3"/>
  <c r="E8788" i="3"/>
  <c r="E8789" i="3"/>
  <c r="E8790" i="3"/>
  <c r="E8791" i="3"/>
  <c r="E8792" i="3"/>
  <c r="E8793" i="3"/>
  <c r="E8794" i="3"/>
  <c r="E8795" i="3"/>
  <c r="E8796" i="3"/>
  <c r="E8797" i="3"/>
  <c r="E8798" i="3"/>
  <c r="E8799" i="3"/>
  <c r="E8800" i="3"/>
  <c r="E8801" i="3"/>
  <c r="E8802" i="3"/>
  <c r="E8803" i="3"/>
  <c r="E8804" i="3"/>
  <c r="E8805" i="3"/>
  <c r="E8806" i="3"/>
  <c r="E8807" i="3"/>
  <c r="E8808" i="3"/>
  <c r="E8809" i="3"/>
  <c r="E8810" i="3"/>
  <c r="E8811" i="3"/>
  <c r="E8812" i="3"/>
  <c r="E8813" i="3"/>
  <c r="E8814" i="3"/>
  <c r="E8815" i="3"/>
  <c r="E8816" i="3"/>
  <c r="E8817" i="3"/>
  <c r="E8818" i="3"/>
  <c r="E8819" i="3"/>
  <c r="E8820" i="3"/>
  <c r="E8821" i="3"/>
  <c r="E8822" i="3"/>
  <c r="E8823" i="3"/>
  <c r="E8824" i="3"/>
  <c r="E8825" i="3"/>
  <c r="E8826" i="3"/>
  <c r="E8827" i="3"/>
  <c r="E8828" i="3"/>
  <c r="E8829" i="3"/>
  <c r="E8830" i="3"/>
  <c r="E8831" i="3"/>
  <c r="E8832" i="3"/>
  <c r="E8833" i="3"/>
  <c r="E8834" i="3"/>
  <c r="E8835" i="3"/>
  <c r="E8836" i="3"/>
  <c r="E8837" i="3"/>
  <c r="E8838" i="3"/>
  <c r="E8839" i="3"/>
  <c r="E8840" i="3"/>
  <c r="E8841" i="3"/>
  <c r="E8842" i="3"/>
  <c r="E8843" i="3"/>
  <c r="E8844" i="3"/>
  <c r="E8845" i="3"/>
  <c r="E8846" i="3"/>
  <c r="E8847" i="3"/>
  <c r="E8848" i="3"/>
  <c r="E8849" i="3"/>
  <c r="E8850" i="3"/>
  <c r="E8851" i="3"/>
  <c r="E8852" i="3"/>
  <c r="E8853" i="3"/>
  <c r="E8854" i="3"/>
  <c r="E8855" i="3"/>
  <c r="E8856" i="3"/>
  <c r="E8857" i="3"/>
  <c r="E8858" i="3"/>
  <c r="E8859" i="3"/>
  <c r="E8860" i="3"/>
  <c r="E8861" i="3"/>
  <c r="E8862" i="3"/>
  <c r="E8863" i="3"/>
  <c r="E8864" i="3"/>
  <c r="E8865" i="3"/>
  <c r="E8866" i="3"/>
  <c r="E8867" i="3"/>
  <c r="E8868" i="3"/>
  <c r="E8869" i="3"/>
  <c r="E8870" i="3"/>
  <c r="E8871" i="3"/>
  <c r="E8872" i="3"/>
  <c r="E8873" i="3"/>
  <c r="E8874" i="3"/>
  <c r="E8875" i="3"/>
  <c r="E8876" i="3"/>
  <c r="E8877" i="3"/>
  <c r="E8878" i="3"/>
  <c r="E8879" i="3"/>
  <c r="E8880" i="3"/>
  <c r="E8881" i="3"/>
  <c r="E8882" i="3"/>
  <c r="E8883" i="3"/>
  <c r="E8884" i="3"/>
  <c r="E8885" i="3"/>
  <c r="E8886" i="3"/>
  <c r="E8887" i="3"/>
  <c r="E8888" i="3"/>
  <c r="E8889" i="3"/>
  <c r="E8890" i="3"/>
  <c r="E8891" i="3"/>
  <c r="E8892" i="3"/>
  <c r="E8893" i="3"/>
  <c r="E8894" i="3"/>
  <c r="E8895" i="3"/>
  <c r="E8896" i="3"/>
  <c r="E8897" i="3"/>
  <c r="E8898" i="3"/>
  <c r="E8899" i="3"/>
  <c r="E8900" i="3"/>
  <c r="E8901" i="3"/>
  <c r="E8902" i="3"/>
  <c r="E8903" i="3"/>
  <c r="E8904" i="3"/>
  <c r="E8905" i="3"/>
  <c r="E8906" i="3"/>
  <c r="E8907" i="3"/>
  <c r="E8908" i="3"/>
  <c r="E8909" i="3"/>
  <c r="E8910" i="3"/>
  <c r="E8911" i="3"/>
  <c r="E8912" i="3"/>
  <c r="E8913" i="3"/>
  <c r="E8914" i="3"/>
  <c r="E8915" i="3"/>
  <c r="E8916" i="3"/>
  <c r="E8917" i="3"/>
  <c r="E8918" i="3"/>
  <c r="E8919" i="3"/>
  <c r="E8920" i="3"/>
  <c r="E8921" i="3"/>
  <c r="E8922" i="3"/>
  <c r="E8923" i="3"/>
  <c r="E8924" i="3"/>
  <c r="E8925" i="3"/>
  <c r="E8926" i="3"/>
  <c r="E8927" i="3"/>
  <c r="E8928" i="3"/>
  <c r="E8929" i="3"/>
  <c r="E8930" i="3"/>
  <c r="E8931" i="3"/>
  <c r="E8932" i="3"/>
  <c r="E8933" i="3"/>
  <c r="E8934" i="3"/>
  <c r="E8935" i="3"/>
  <c r="E8936" i="3"/>
  <c r="E8937" i="3"/>
  <c r="E8938" i="3"/>
  <c r="E8939" i="3"/>
  <c r="E8940" i="3"/>
  <c r="E8941" i="3"/>
  <c r="E8942" i="3"/>
  <c r="E8943" i="3"/>
  <c r="E8944" i="3"/>
  <c r="E8945" i="3"/>
  <c r="E8946" i="3"/>
  <c r="E8947" i="3"/>
  <c r="E8948" i="3"/>
  <c r="E8949" i="3"/>
  <c r="E8950" i="3"/>
  <c r="E8951" i="3"/>
  <c r="E8952" i="3"/>
  <c r="E8953" i="3"/>
  <c r="E8954" i="3"/>
  <c r="E8955" i="3"/>
  <c r="E8956" i="3"/>
  <c r="E8957" i="3"/>
  <c r="E8958" i="3"/>
  <c r="E8959" i="3"/>
  <c r="E8960" i="3"/>
  <c r="E8961" i="3"/>
  <c r="E8962" i="3"/>
  <c r="E8963" i="3"/>
  <c r="E8964" i="3"/>
  <c r="E8965" i="3"/>
  <c r="E8966" i="3"/>
  <c r="E8967" i="3"/>
  <c r="E8968" i="3"/>
  <c r="E8969" i="3"/>
  <c r="E8970" i="3"/>
  <c r="E8971" i="3"/>
  <c r="E8972" i="3"/>
  <c r="E8973" i="3"/>
  <c r="E8974" i="3"/>
  <c r="E8975" i="3"/>
  <c r="E8976" i="3"/>
  <c r="E8977" i="3"/>
  <c r="E8978" i="3"/>
  <c r="E8979" i="3"/>
  <c r="E8980" i="3"/>
  <c r="E8981" i="3"/>
  <c r="E8982" i="3"/>
  <c r="E8983" i="3"/>
  <c r="E8984" i="3"/>
  <c r="E8985" i="3"/>
  <c r="E8986" i="3"/>
  <c r="E8987" i="3"/>
  <c r="E8988" i="3"/>
  <c r="E8989" i="3"/>
  <c r="E8990" i="3"/>
  <c r="E8991" i="3"/>
  <c r="E8992" i="3"/>
  <c r="E8993" i="3"/>
  <c r="E8994" i="3"/>
  <c r="E8995" i="3"/>
  <c r="E8996" i="3"/>
  <c r="E8997" i="3"/>
  <c r="E8998" i="3"/>
  <c r="E8999" i="3"/>
  <c r="E9000" i="3"/>
  <c r="E9001" i="3"/>
  <c r="E9002" i="3"/>
  <c r="E9003" i="3"/>
  <c r="E9004" i="3"/>
  <c r="E9005" i="3"/>
  <c r="E9006" i="3"/>
  <c r="E9007" i="3"/>
  <c r="E9008" i="3"/>
  <c r="E9009" i="3"/>
  <c r="E9010" i="3"/>
  <c r="E9011" i="3"/>
  <c r="E9012" i="3"/>
  <c r="E9013" i="3"/>
  <c r="E9014" i="3"/>
  <c r="E9015" i="3"/>
  <c r="E9016" i="3"/>
  <c r="E9017" i="3"/>
  <c r="E9018" i="3"/>
  <c r="E9019" i="3"/>
  <c r="E9020" i="3"/>
  <c r="E9021" i="3"/>
  <c r="E9022" i="3"/>
  <c r="E9023" i="3"/>
  <c r="E9024" i="3"/>
  <c r="E9025" i="3"/>
  <c r="E9026" i="3"/>
  <c r="E9027" i="3"/>
  <c r="E9028" i="3"/>
  <c r="E9029" i="3"/>
  <c r="E9030" i="3"/>
  <c r="E9031" i="3"/>
  <c r="E9032" i="3"/>
  <c r="E9033" i="3"/>
  <c r="E9034" i="3"/>
  <c r="E9035" i="3"/>
  <c r="E9036" i="3"/>
  <c r="E9037" i="3"/>
  <c r="E9038" i="3"/>
  <c r="E9039" i="3"/>
  <c r="E9040" i="3"/>
  <c r="E9041" i="3"/>
  <c r="E9042" i="3"/>
  <c r="E9043" i="3"/>
  <c r="E9044" i="3"/>
  <c r="E9045" i="3"/>
  <c r="E9046" i="3"/>
  <c r="E9047" i="3"/>
  <c r="E9048" i="3"/>
  <c r="E9049" i="3"/>
  <c r="E9050" i="3"/>
  <c r="E9051" i="3"/>
  <c r="E9052" i="3"/>
  <c r="E9053" i="3"/>
  <c r="E9054" i="3"/>
  <c r="E9055" i="3"/>
  <c r="E9056" i="3"/>
  <c r="E9057" i="3"/>
  <c r="E9058" i="3"/>
  <c r="E9059" i="3"/>
  <c r="E9060" i="3"/>
  <c r="E9061" i="3"/>
  <c r="E9062" i="3"/>
  <c r="E9063" i="3"/>
  <c r="E9064" i="3"/>
  <c r="E9065" i="3"/>
  <c r="E9066" i="3"/>
  <c r="E9067" i="3"/>
  <c r="E9068" i="3"/>
  <c r="E9069" i="3"/>
  <c r="E9070" i="3"/>
  <c r="E9071" i="3"/>
  <c r="E9072" i="3"/>
  <c r="E9073" i="3"/>
  <c r="E9074" i="3"/>
  <c r="E9075" i="3"/>
  <c r="E9076" i="3"/>
  <c r="E9077" i="3"/>
  <c r="E9078" i="3"/>
  <c r="E9079" i="3"/>
  <c r="E9080" i="3"/>
  <c r="E9081" i="3"/>
  <c r="E9082" i="3"/>
  <c r="E9083" i="3"/>
  <c r="E9084" i="3"/>
  <c r="E9085" i="3"/>
  <c r="E9086" i="3"/>
  <c r="E9087" i="3"/>
  <c r="E9088" i="3"/>
  <c r="E9089" i="3"/>
  <c r="E9090" i="3"/>
  <c r="E9091" i="3"/>
  <c r="E9092" i="3"/>
  <c r="E9093" i="3"/>
  <c r="E9094" i="3"/>
  <c r="E9095" i="3"/>
  <c r="E9096" i="3"/>
  <c r="E9097" i="3"/>
  <c r="E9098" i="3"/>
  <c r="E3439" i="3"/>
  <c r="G1199" i="2"/>
  <c r="G1197" i="2"/>
  <c r="G1196" i="2"/>
  <c r="G1195" i="2"/>
  <c r="G1194" i="2"/>
  <c r="G1193" i="2"/>
  <c r="G1192" i="2"/>
  <c r="G1191" i="2"/>
  <c r="G1190" i="2"/>
  <c r="AZ10" i="9"/>
  <c r="BA10" i="9" s="1"/>
  <c r="X417" i="2"/>
  <c r="Y417" i="2" s="1"/>
  <c r="X418" i="2"/>
  <c r="Y418" i="2" s="1"/>
  <c r="X419" i="2"/>
  <c r="Y419" i="2" s="1"/>
  <c r="X420" i="2"/>
  <c r="Y420" i="2" s="1"/>
  <c r="X421" i="2"/>
  <c r="Y421" i="2" s="1"/>
  <c r="X422" i="2"/>
  <c r="Y422" i="2" s="1"/>
  <c r="X423" i="2"/>
  <c r="Y423" i="2" s="1"/>
  <c r="X424" i="2"/>
  <c r="Y424" i="2" s="1"/>
  <c r="X526" i="2"/>
  <c r="Y526" i="2" s="1"/>
  <c r="X527" i="2"/>
  <c r="Y527" i="2" s="1"/>
  <c r="X528" i="2"/>
  <c r="Y528" i="2" s="1"/>
  <c r="X529" i="2"/>
  <c r="Y529" i="2" s="1"/>
  <c r="X530" i="2"/>
  <c r="Y530" i="2" s="1"/>
  <c r="X531" i="2"/>
  <c r="Y531" i="2" s="1"/>
  <c r="X532" i="2"/>
  <c r="Y532" i="2" s="1"/>
  <c r="X533" i="2"/>
  <c r="Y533" i="2" s="1"/>
  <c r="X730" i="2"/>
  <c r="Y730" i="2" s="1"/>
  <c r="X731" i="2"/>
  <c r="Y731" i="2" s="1"/>
  <c r="X732" i="2"/>
  <c r="Y732" i="2" s="1"/>
  <c r="X733" i="2"/>
  <c r="Y733" i="2" s="1"/>
  <c r="X734" i="2"/>
  <c r="Y734" i="2" s="1"/>
  <c r="X735" i="2"/>
  <c r="Y735" i="2" s="1"/>
  <c r="X736" i="2"/>
  <c r="Y736" i="2" s="1"/>
  <c r="X737" i="2"/>
  <c r="Y737" i="2" s="1"/>
  <c r="C3" i="2"/>
  <c r="G28" i="21"/>
  <c r="U88" i="9"/>
  <c r="U420" i="9"/>
  <c r="U722" i="9"/>
  <c r="U751" i="9"/>
  <c r="U255" i="9"/>
  <c r="U555" i="9"/>
  <c r="U884" i="9"/>
  <c r="U184" i="9"/>
  <c r="U664" i="9"/>
  <c r="U355" i="9"/>
  <c r="U344" i="9"/>
  <c r="U781" i="9"/>
  <c r="U229" i="9"/>
  <c r="U576" i="9"/>
  <c r="U271" i="9"/>
  <c r="U200" i="9"/>
  <c r="U528" i="9"/>
  <c r="U480" i="9"/>
  <c r="U427" i="9"/>
  <c r="U405" i="9"/>
  <c r="U97" i="9"/>
  <c r="U693" i="9"/>
  <c r="U457" i="9"/>
  <c r="U134" i="9"/>
  <c r="U679" i="9"/>
  <c r="U659" i="9"/>
  <c r="U315" i="9"/>
  <c r="U435" i="9"/>
  <c r="U90" i="9"/>
  <c r="U41" i="9"/>
  <c r="U606" i="9"/>
  <c r="U702" i="9"/>
  <c r="U441" i="9"/>
  <c r="U222" i="9"/>
  <c r="U87" i="9"/>
  <c r="U74" i="9"/>
  <c r="U76" i="9"/>
  <c r="U523" i="9"/>
  <c r="U697" i="9"/>
  <c r="U107" i="9"/>
  <c r="U299" i="9"/>
  <c r="U273" i="9"/>
  <c r="U248" i="9"/>
  <c r="U371" i="9"/>
  <c r="U34" i="9"/>
  <c r="U280" i="9"/>
  <c r="U80" i="9"/>
  <c r="U314" i="9"/>
  <c r="U838" i="9"/>
  <c r="U105" i="9"/>
  <c r="U413" i="9"/>
  <c r="U168" i="9"/>
  <c r="U20" i="9"/>
  <c r="U23" i="9"/>
  <c r="U813" i="9"/>
  <c r="U132" i="9"/>
  <c r="U240" i="9"/>
  <c r="U789" i="9"/>
  <c r="U311" i="9"/>
  <c r="U708" i="9"/>
  <c r="U579" i="9"/>
  <c r="U417" i="9"/>
  <c r="U540" i="9"/>
  <c r="U712" i="9"/>
  <c r="U116" i="9"/>
  <c r="U407" i="9"/>
  <c r="U260" i="9"/>
  <c r="U208" i="9"/>
  <c r="U194" i="9"/>
  <c r="U529" i="9"/>
  <c r="U874" i="9"/>
  <c r="U706" i="9"/>
  <c r="U695" i="9"/>
  <c r="U297" i="9"/>
  <c r="U294" i="9"/>
  <c r="U787" i="9"/>
  <c r="U867" i="9"/>
  <c r="U687" i="9"/>
  <c r="U356" i="9"/>
  <c r="U537" i="9"/>
  <c r="U896" i="9"/>
  <c r="U714" i="9"/>
  <c r="U49" i="9"/>
  <c r="U515" i="9"/>
  <c r="U850" i="9"/>
  <c r="U121" i="9"/>
  <c r="U120" i="9"/>
  <c r="U622" i="9"/>
  <c r="U726" i="9"/>
  <c r="U428" i="9"/>
  <c r="U230" i="9"/>
  <c r="U301" i="9"/>
  <c r="U318" i="9"/>
  <c r="U343" i="9"/>
  <c r="U340" i="9"/>
  <c r="U644" i="9"/>
  <c r="U37" i="9"/>
  <c r="U824" i="9"/>
  <c r="U221" i="9"/>
  <c r="U213" i="9"/>
  <c r="U82" i="9"/>
  <c r="U419" i="9"/>
  <c r="U432" i="9"/>
  <c r="U331" i="9"/>
  <c r="U25" i="9"/>
  <c r="U841" i="9"/>
  <c r="U738" i="9"/>
  <c r="U868" i="9"/>
  <c r="U27" i="9"/>
  <c r="U648" i="9"/>
  <c r="U543" i="9"/>
  <c r="U650" i="9"/>
  <c r="U532" i="9"/>
  <c r="U498" i="9"/>
  <c r="U519" i="9"/>
  <c r="U551" i="9"/>
  <c r="U508" i="9"/>
  <c r="U802" i="9"/>
  <c r="U56" i="9"/>
  <c r="U410" i="9"/>
  <c r="U319" i="9"/>
  <c r="U418" i="9"/>
  <c r="U83" i="9"/>
  <c r="U879" i="9"/>
  <c r="U626" i="9"/>
  <c r="U224" i="9"/>
  <c r="U402" i="9"/>
  <c r="U870" i="9"/>
  <c r="U891" i="9"/>
  <c r="U768" i="9"/>
  <c r="U791" i="9"/>
  <c r="U458" i="9"/>
  <c r="U33" i="9"/>
  <c r="U474" i="9"/>
  <c r="U588" i="9"/>
  <c r="U780" i="9"/>
  <c r="U692" i="9"/>
  <c r="U177" i="9"/>
  <c r="U173" i="9"/>
  <c r="U159" i="9"/>
  <c r="U869" i="9"/>
  <c r="U57" i="9"/>
  <c r="U554" i="9"/>
  <c r="U183" i="9"/>
  <c r="U875" i="9"/>
  <c r="U752" i="9"/>
  <c r="U719" i="9"/>
  <c r="U19" i="9"/>
  <c r="U668" i="9"/>
  <c r="U721" i="9"/>
  <c r="U329" i="9"/>
  <c r="U510" i="9"/>
  <c r="U736" i="9"/>
  <c r="U395" i="9"/>
  <c r="U598" i="9"/>
  <c r="U808" i="9"/>
  <c r="U885" i="9"/>
  <c r="U129" i="9"/>
  <c r="U454" i="9"/>
  <c r="U499" i="9"/>
  <c r="U727" i="9"/>
  <c r="U436" i="9"/>
  <c r="U304" i="9"/>
  <c r="U185" i="9"/>
  <c r="U823" i="9"/>
  <c r="U847" i="9"/>
  <c r="U251" i="9"/>
  <c r="U556" i="9"/>
  <c r="U725" i="9"/>
  <c r="U292" i="9"/>
  <c r="U908" i="9"/>
  <c r="U852" i="9"/>
  <c r="U108" i="9"/>
  <c r="U86" i="9"/>
  <c r="U243" i="9"/>
  <c r="U43" i="9"/>
  <c r="U32" i="9"/>
  <c r="U160" i="9"/>
  <c r="U162" i="9"/>
  <c r="U810" i="9"/>
  <c r="U282" i="9"/>
  <c r="U103" i="9"/>
  <c r="U765" i="9"/>
  <c r="U863" i="9"/>
  <c r="U307" i="9"/>
  <c r="U422" i="9"/>
  <c r="U125" i="9"/>
  <c r="U211" i="9"/>
  <c r="U204" i="9"/>
  <c r="U468" i="9"/>
  <c r="U732" i="9"/>
  <c r="U700" i="9"/>
  <c r="U713" i="9"/>
  <c r="U439" i="9"/>
  <c r="U117" i="9"/>
  <c r="U223" i="9"/>
  <c r="U216" i="9"/>
  <c r="U683" i="9"/>
  <c r="U302" i="9"/>
  <c r="U817" i="9"/>
  <c r="U811" i="9"/>
  <c r="U84" i="9"/>
  <c r="U594" i="9"/>
  <c r="U206" i="9"/>
  <c r="U572" i="9"/>
  <c r="U614" i="9"/>
  <c r="U654" i="9"/>
  <c r="U796" i="9"/>
  <c r="U710" i="9"/>
  <c r="U446" i="9"/>
  <c r="U604" i="9"/>
  <c r="U390" i="9"/>
  <c r="U193" i="9"/>
  <c r="U779" i="9"/>
  <c r="U624" i="9"/>
  <c r="U300" i="9"/>
  <c r="U701" i="9"/>
  <c r="U625" i="9"/>
  <c r="U595" i="9"/>
  <c r="U490" i="9"/>
  <c r="U511" i="9"/>
  <c r="U557" i="9"/>
  <c r="U715" i="9"/>
  <c r="U322" i="9"/>
  <c r="U633" i="9"/>
  <c r="U640" i="9"/>
  <c r="U298" i="9"/>
  <c r="U440" i="9"/>
  <c r="U831" i="9"/>
  <c r="U101" i="9"/>
  <c r="U100" i="9"/>
  <c r="U149" i="9"/>
  <c r="U797" i="9"/>
  <c r="U473" i="9"/>
  <c r="U605" i="9"/>
  <c r="U72" i="9"/>
  <c r="U730" i="9"/>
  <c r="U475" i="9"/>
  <c r="U652" i="9"/>
  <c r="U582" i="9"/>
  <c r="U494" i="9"/>
  <c r="U842" i="9"/>
  <c r="U690" i="9"/>
  <c r="U444" i="9"/>
  <c r="U846" i="9"/>
  <c r="U167" i="9"/>
  <c r="U359" i="9"/>
  <c r="U12" i="9"/>
  <c r="U660" i="9"/>
  <c r="U481" i="9"/>
  <c r="U882" i="9"/>
  <c r="U131" i="9"/>
  <c r="U646" i="9"/>
  <c r="U558" i="9"/>
  <c r="U135" i="9"/>
  <c r="U774" i="9"/>
  <c r="U772" i="9"/>
  <c r="U734" i="9"/>
  <c r="U342" i="9"/>
  <c r="U864" i="9"/>
  <c r="U793" i="9"/>
  <c r="U888" i="9"/>
  <c r="U415" i="9"/>
  <c r="U728" i="9"/>
  <c r="U22" i="9"/>
  <c r="U447" i="9"/>
  <c r="U24" i="9"/>
  <c r="U819" i="9"/>
  <c r="U651" i="9"/>
  <c r="U469" i="9"/>
  <c r="U615" i="9"/>
  <c r="U559" i="9"/>
  <c r="U351" i="9"/>
  <c r="U102" i="9"/>
  <c r="U535" i="9"/>
  <c r="U139" i="9"/>
  <c r="U553" i="9"/>
  <c r="U396" i="9"/>
  <c r="U38" i="9"/>
  <c r="U174" i="9"/>
  <c r="U522" i="9"/>
  <c r="U328" i="9"/>
  <c r="U448" i="9"/>
  <c r="U141" i="9"/>
  <c r="U645" i="9"/>
  <c r="U682" i="9"/>
  <c r="U239" i="9"/>
  <c r="U821" i="9"/>
  <c r="U707" i="9"/>
  <c r="U632" i="9"/>
  <c r="U165" i="9"/>
  <c r="U445" i="9"/>
  <c r="U587" i="9"/>
  <c r="U170" i="9"/>
  <c r="U623" i="9"/>
  <c r="U276" i="9"/>
  <c r="U414" i="9"/>
  <c r="U778" i="9"/>
  <c r="U253" i="9"/>
  <c r="U465" i="9"/>
  <c r="U861" i="9"/>
  <c r="U175" i="9"/>
  <c r="U163" i="9"/>
  <c r="U567" i="9"/>
  <c r="U288" i="9"/>
  <c r="U619" i="9"/>
  <c r="U816" i="9"/>
  <c r="U737" i="9"/>
  <c r="U763" i="9"/>
  <c r="U776" i="9"/>
  <c r="U663" i="9"/>
  <c r="U384" i="9"/>
  <c r="U285" i="9"/>
  <c r="U854" i="9"/>
  <c r="U39" i="9"/>
  <c r="U901" i="9"/>
  <c r="U845" i="9"/>
  <c r="U138" i="9"/>
  <c r="U345" i="9"/>
  <c r="U904" i="9"/>
  <c r="U21" i="9"/>
  <c r="U641" i="9"/>
  <c r="U455" i="9"/>
  <c r="U191" i="9"/>
  <c r="U376" i="9"/>
  <c r="U862" i="9"/>
  <c r="U785" i="9"/>
  <c r="U698" i="9"/>
  <c r="U128" i="9"/>
  <c r="U630" i="9"/>
  <c r="U898" i="9"/>
  <c r="U109" i="9"/>
  <c r="U425" i="9"/>
  <c r="U613" i="9"/>
  <c r="U571" i="9"/>
  <c r="U375" i="9"/>
  <c r="U364" i="9"/>
  <c r="U759" i="9"/>
  <c r="U258" i="9"/>
  <c r="U380" i="9"/>
  <c r="U188" i="9"/>
  <c r="U617" i="9"/>
  <c r="U13" i="9"/>
  <c r="U401" i="9"/>
  <c r="U172" i="9"/>
  <c r="U538" i="9"/>
  <c r="U482" i="9"/>
  <c r="U581" i="9"/>
  <c r="U111" i="9"/>
  <c r="U409" i="9"/>
  <c r="U840" i="9"/>
  <c r="U467" i="9"/>
  <c r="U548" i="9"/>
  <c r="U234" i="9"/>
  <c r="U231" i="9"/>
  <c r="U225" i="9"/>
  <c r="U675" i="9"/>
  <c r="U649" i="9"/>
  <c r="U505" i="9"/>
  <c r="U526" i="9"/>
  <c r="U539" i="9"/>
  <c r="U812" i="9"/>
  <c r="U856" i="9"/>
  <c r="U880" i="9"/>
  <c r="U835" i="9"/>
  <c r="U471" i="9"/>
  <c r="U689" i="9"/>
  <c r="U462" i="9"/>
  <c r="U512" i="9"/>
  <c r="U485" i="9"/>
  <c r="U472" i="9"/>
  <c r="U607" i="9"/>
  <c r="U635" i="9"/>
  <c r="U272" i="9"/>
  <c r="U711" i="9"/>
  <c r="U313" i="9"/>
  <c r="U310" i="9"/>
  <c r="U825" i="9"/>
  <c r="U226" i="9"/>
  <c r="U800" i="9"/>
  <c r="U740" i="9"/>
  <c r="U753" i="9"/>
  <c r="U463" i="9"/>
  <c r="U563" i="9"/>
  <c r="U600" i="9"/>
  <c r="U324" i="9"/>
  <c r="U31" i="9"/>
  <c r="U235" i="9"/>
  <c r="U637" i="9"/>
  <c r="U674" i="9"/>
  <c r="U453" i="9"/>
  <c r="U837" i="9"/>
  <c r="U709" i="9"/>
  <c r="U434" i="9"/>
  <c r="U691" i="9"/>
  <c r="U122" i="9"/>
  <c r="U860" i="9"/>
  <c r="U308" i="9"/>
  <c r="U232" i="9"/>
  <c r="U219" i="9"/>
  <c r="U699" i="9"/>
  <c r="U306" i="9"/>
  <c r="U584" i="9"/>
  <c r="U279" i="9"/>
  <c r="U786" i="9"/>
  <c r="U464" i="9"/>
  <c r="U26" i="9"/>
  <c r="U681" i="9"/>
  <c r="U334" i="9"/>
  <c r="U507" i="9"/>
  <c r="U906" i="9"/>
  <c r="U104" i="9"/>
  <c r="U44" i="9"/>
  <c r="U744" i="9"/>
  <c r="U377" i="9"/>
  <c r="U158" i="9"/>
  <c r="U460" i="9"/>
  <c r="U237" i="9"/>
  <c r="U502" i="9"/>
  <c r="U703" i="9"/>
  <c r="U305" i="9"/>
  <c r="U245" i="9"/>
  <c r="U513" i="9"/>
  <c r="U534" i="9"/>
  <c r="U566" i="9"/>
  <c r="U820" i="9"/>
  <c r="U452" i="9"/>
  <c r="U544" i="9"/>
  <c r="U488" i="9"/>
  <c r="U533" i="9"/>
  <c r="U98" i="9"/>
  <c r="U877" i="9"/>
  <c r="U858" i="9"/>
  <c r="U143" i="9"/>
  <c r="U859" i="9"/>
  <c r="U93" i="9"/>
  <c r="U406" i="9"/>
  <c r="U602" i="9"/>
  <c r="U309" i="9"/>
  <c r="U275" i="9"/>
  <c r="U431" i="9"/>
  <c r="U514" i="9"/>
  <c r="U459" i="9"/>
  <c r="U524" i="9"/>
  <c r="U470" i="9"/>
  <c r="U182" i="9"/>
  <c r="U913" i="9"/>
  <c r="U857" i="9"/>
  <c r="U669" i="9"/>
  <c r="U147" i="9"/>
  <c r="U424" i="9"/>
  <c r="U360" i="9"/>
  <c r="U349" i="9"/>
  <c r="U461" i="9"/>
  <c r="U794" i="9"/>
  <c r="U897" i="9"/>
  <c r="U506" i="9"/>
  <c r="U716" i="9"/>
  <c r="U834" i="9"/>
  <c r="U227" i="9"/>
  <c r="U94" i="9"/>
  <c r="U127" i="9"/>
  <c r="U209" i="9"/>
  <c r="U197" i="9"/>
  <c r="U391" i="9"/>
  <c r="U171" i="9"/>
  <c r="U373" i="9"/>
  <c r="U574" i="9"/>
  <c r="U655" i="9"/>
  <c r="U684" i="9"/>
  <c r="U126" i="9"/>
  <c r="U283" i="9"/>
  <c r="U385" i="9"/>
  <c r="U374" i="9"/>
  <c r="U392" i="9"/>
  <c r="U878" i="9"/>
  <c r="U899" i="9"/>
  <c r="U843" i="9"/>
  <c r="U335" i="9"/>
  <c r="U769" i="9"/>
  <c r="U368" i="9"/>
  <c r="U52" i="9"/>
  <c r="U156" i="9"/>
  <c r="U562" i="9"/>
  <c r="U639" i="9"/>
  <c r="U766" i="9"/>
  <c r="U16" i="9"/>
  <c r="U489" i="9"/>
  <c r="U142" i="9"/>
  <c r="U350" i="9"/>
  <c r="U764" i="9"/>
  <c r="U777" i="9"/>
  <c r="U58" i="9"/>
  <c r="U60" i="9"/>
  <c r="U542" i="9"/>
  <c r="U486" i="9"/>
  <c r="U742" i="9"/>
  <c r="U289" i="9"/>
  <c r="U552" i="9"/>
  <c r="U801" i="9"/>
  <c r="U233" i="9"/>
  <c r="U268" i="9"/>
  <c r="U905" i="9"/>
  <c r="U220" i="9"/>
  <c r="U807" i="9"/>
  <c r="U325" i="9"/>
  <c r="U187" i="9"/>
  <c r="U242" i="9"/>
  <c r="U611" i="9"/>
  <c r="U783" i="9"/>
  <c r="U54" i="9"/>
  <c r="U873" i="9"/>
  <c r="U685" i="9"/>
  <c r="U629" i="9"/>
  <c r="U717" i="9"/>
  <c r="U724" i="9"/>
  <c r="U99" i="9"/>
  <c r="U597" i="9"/>
  <c r="U252" i="9"/>
  <c r="U833" i="9"/>
  <c r="U827" i="9"/>
  <c r="U832" i="9"/>
  <c r="U610" i="9"/>
  <c r="U249" i="9"/>
  <c r="U609" i="9"/>
  <c r="U628" i="9"/>
  <c r="U657" i="9"/>
  <c r="U670" i="9"/>
  <c r="U483" i="9"/>
  <c r="U536" i="9"/>
  <c r="U501" i="9"/>
  <c r="U517" i="9"/>
  <c r="U620" i="9"/>
  <c r="U914" i="9"/>
  <c r="U112" i="9"/>
  <c r="U320" i="9"/>
  <c r="U85" i="9"/>
  <c r="U438" i="9"/>
  <c r="U293" i="9"/>
  <c r="U267" i="9"/>
  <c r="U369" i="9"/>
  <c r="U890" i="9"/>
  <c r="U442" i="9"/>
  <c r="U423" i="9"/>
  <c r="U520" i="9"/>
  <c r="U366" i="9"/>
  <c r="U509" i="9"/>
  <c r="U577" i="9"/>
  <c r="U894" i="9"/>
  <c r="U36" i="9"/>
  <c r="U274" i="9"/>
  <c r="U805" i="9"/>
  <c r="U124" i="9"/>
  <c r="U426" i="9"/>
  <c r="U333" i="9"/>
  <c r="U352" i="9"/>
  <c r="U341" i="9"/>
  <c r="U136" i="9"/>
  <c r="U500" i="9"/>
  <c r="U443" i="9"/>
  <c r="U113" i="9"/>
  <c r="U704" i="9"/>
  <c r="U818" i="9"/>
  <c r="U749" i="9"/>
  <c r="U437" i="9"/>
  <c r="U608" i="9"/>
  <c r="U30" i="9"/>
  <c r="U484" i="9"/>
  <c r="U130" i="9"/>
  <c r="U266" i="9"/>
  <c r="U773" i="9"/>
  <c r="U871" i="9"/>
  <c r="U388" i="9"/>
  <c r="U750" i="9"/>
  <c r="U137" i="9"/>
  <c r="U18" i="9"/>
  <c r="U123" i="9"/>
  <c r="U638" i="9"/>
  <c r="U590" i="9"/>
  <c r="U348" i="9"/>
  <c r="U814" i="9"/>
  <c r="U893" i="9"/>
  <c r="U631" i="9"/>
  <c r="U758" i="9"/>
  <c r="U145" i="9"/>
  <c r="U326" i="9"/>
  <c r="U337" i="9"/>
  <c r="U848" i="9"/>
  <c r="U788" i="9"/>
  <c r="U332" i="9"/>
  <c r="U636" i="9"/>
  <c r="U665" i="9"/>
  <c r="U678" i="9"/>
  <c r="U491" i="9"/>
  <c r="U110" i="9"/>
  <c r="U323" i="9"/>
  <c r="U296" i="9"/>
  <c r="U667" i="9"/>
  <c r="U78" i="9"/>
  <c r="U671" i="9"/>
  <c r="U254" i="9"/>
  <c r="U521" i="9"/>
  <c r="U195" i="9"/>
  <c r="U228" i="9"/>
  <c r="U95" i="9"/>
  <c r="U430" i="9"/>
  <c r="U403" i="9"/>
  <c r="U114" i="9"/>
  <c r="U412" i="9"/>
  <c r="U661" i="9"/>
  <c r="U642" i="9"/>
  <c r="U696" i="9"/>
  <c r="U77" i="9"/>
  <c r="U767" i="9"/>
  <c r="U244" i="9"/>
  <c r="U561" i="9"/>
  <c r="U339" i="9"/>
  <c r="U487" i="9"/>
  <c r="U720" i="9"/>
  <c r="U798" i="9"/>
  <c r="U157" i="9"/>
  <c r="U503" i="9"/>
  <c r="U144" i="9"/>
  <c r="U416" i="9"/>
  <c r="U688" i="9"/>
  <c r="U653" i="9"/>
  <c r="U826" i="9"/>
  <c r="U316" i="9"/>
  <c r="U616" i="9"/>
  <c r="U476" i="9"/>
  <c r="U303" i="9"/>
  <c r="U603" i="9"/>
  <c r="U215" i="9"/>
  <c r="U729" i="9"/>
  <c r="U755" i="9"/>
  <c r="U151" i="9"/>
  <c r="U338" i="9"/>
  <c r="U327" i="9"/>
  <c r="U361" i="9"/>
  <c r="U705" i="9"/>
  <c r="U186" i="9"/>
  <c r="U178" i="9"/>
  <c r="U45" i="9"/>
  <c r="U47" i="9"/>
  <c r="U261" i="9"/>
  <c r="U346" i="9"/>
  <c r="U15" i="9"/>
  <c r="U910" i="9"/>
  <c r="U50" i="9"/>
  <c r="U739" i="9"/>
  <c r="U578" i="9"/>
  <c r="U389" i="9"/>
  <c r="U397" i="9"/>
  <c r="U545" i="9"/>
  <c r="U140" i="9"/>
  <c r="U241" i="9"/>
  <c r="U718" i="9"/>
  <c r="U118" i="9"/>
  <c r="U601" i="9"/>
  <c r="U466" i="9"/>
  <c r="U189" i="9"/>
  <c r="U580" i="9"/>
  <c r="U673" i="9"/>
  <c r="U686" i="9"/>
  <c r="U828" i="9"/>
  <c r="U133" i="9"/>
  <c r="U381" i="9"/>
  <c r="U496" i="9"/>
  <c r="U161" i="9"/>
  <c r="U290" i="9"/>
  <c r="U762" i="9"/>
  <c r="U892" i="9"/>
  <c r="U836" i="9"/>
  <c r="U51" i="9"/>
  <c r="U546" i="9"/>
  <c r="U618" i="9"/>
  <c r="U250" i="9"/>
  <c r="U589" i="9"/>
  <c r="U911" i="9"/>
  <c r="U770" i="9"/>
  <c r="U900" i="9"/>
  <c r="U743" i="9"/>
  <c r="U889" i="9"/>
  <c r="U207" i="9"/>
  <c r="U370" i="9"/>
  <c r="U775" i="9"/>
  <c r="U295" i="9"/>
  <c r="U169" i="9"/>
  <c r="U677" i="9"/>
  <c r="U621" i="9"/>
  <c r="U495" i="9"/>
  <c r="U849" i="9"/>
  <c r="U75" i="9"/>
  <c r="U378" i="9"/>
  <c r="U367" i="9"/>
  <c r="U357" i="9"/>
  <c r="U150" i="9"/>
  <c r="U829" i="9"/>
  <c r="U723" i="9"/>
  <c r="U429" i="9"/>
  <c r="U591" i="9"/>
  <c r="U612" i="9"/>
  <c r="U398" i="9"/>
  <c r="U379" i="9"/>
  <c r="U269" i="9"/>
  <c r="U694" i="9"/>
  <c r="U433" i="9"/>
  <c r="U822" i="9"/>
  <c r="U866" i="9"/>
  <c r="U286" i="9"/>
  <c r="U756" i="9"/>
  <c r="U115" i="9"/>
  <c r="U575" i="9"/>
  <c r="U596" i="9"/>
  <c r="U493" i="9"/>
  <c r="U872" i="9"/>
  <c r="U181" i="9"/>
  <c r="U771" i="9"/>
  <c r="U354" i="9"/>
  <c r="U525" i="9"/>
  <c r="U479" i="9"/>
  <c r="U201" i="9"/>
  <c r="U247" i="9"/>
  <c r="U565" i="9"/>
  <c r="U450" i="9"/>
  <c r="U353" i="9"/>
  <c r="U912" i="9"/>
  <c r="U449" i="9"/>
  <c r="U936" i="9"/>
  <c r="U941" i="9"/>
  <c r="U205" i="9"/>
  <c r="U284" i="9"/>
  <c r="U830" i="9"/>
  <c r="U259" i="9"/>
  <c r="U55" i="9"/>
  <c r="U735" i="9"/>
  <c r="U942" i="9"/>
  <c r="U782" i="9"/>
  <c r="U757" i="9"/>
  <c r="U246" i="9"/>
  <c r="U362" i="9"/>
  <c r="U106" i="9"/>
  <c r="U79" i="9"/>
  <c r="U881" i="9"/>
  <c r="U166" i="9"/>
  <c r="U91" i="9"/>
  <c r="U404" i="9"/>
  <c r="U263" i="9"/>
  <c r="U394" i="9"/>
  <c r="U855" i="9"/>
  <c r="U627" i="9"/>
  <c r="U844" i="9"/>
  <c r="U680" i="9"/>
  <c r="U733" i="9"/>
  <c r="U876" i="9"/>
  <c r="U386" i="9"/>
  <c r="U865" i="9"/>
  <c r="U347" i="9"/>
  <c r="U336" i="9"/>
  <c r="U658" i="9"/>
  <c r="U799" i="9"/>
  <c r="U212" i="9"/>
  <c r="U666" i="9"/>
  <c r="U451" i="9"/>
  <c r="U731" i="9"/>
  <c r="U549" i="9"/>
  <c r="U592" i="9"/>
  <c r="U96" i="9"/>
  <c r="U278" i="9"/>
  <c r="U73" i="9"/>
  <c r="U203" i="9"/>
  <c r="U176" i="9"/>
  <c r="U365" i="9"/>
  <c r="U809" i="9"/>
  <c r="U236" i="9"/>
  <c r="U92" i="9"/>
  <c r="U586" i="9"/>
  <c r="U264" i="9"/>
  <c r="U593" i="9"/>
  <c r="U257" i="9"/>
  <c r="U262" i="9"/>
  <c r="U393" i="9"/>
  <c r="U643" i="9"/>
  <c r="U569" i="9"/>
  <c r="U745" i="9"/>
  <c r="U907" i="9"/>
  <c r="U153" i="9"/>
  <c r="U411" i="9"/>
  <c r="U583" i="9"/>
  <c r="U662" i="9"/>
  <c r="U164" i="9"/>
  <c r="U330" i="9"/>
  <c r="U146" i="9"/>
  <c r="U29" i="9"/>
  <c r="U497" i="9"/>
  <c r="U795" i="9"/>
  <c r="U939" i="9"/>
  <c r="U804" i="9"/>
  <c r="U40" i="9"/>
  <c r="U839" i="9"/>
  <c r="U59" i="9"/>
  <c r="U238" i="9"/>
  <c r="U46" i="9"/>
  <c r="U560" i="9"/>
  <c r="U754" i="9"/>
  <c r="U815" i="9"/>
  <c r="U585" i="9"/>
  <c r="U312" i="9"/>
  <c r="U196" i="9"/>
  <c r="U321" i="9"/>
  <c r="U851" i="9"/>
  <c r="U676" i="9"/>
  <c r="U940" i="9"/>
  <c r="U317" i="9"/>
  <c r="U568" i="9"/>
  <c r="U154" i="9"/>
  <c r="U547" i="9"/>
  <c r="U541" i="9"/>
  <c r="U382" i="9"/>
  <c r="U909" i="9"/>
  <c r="U672" i="9"/>
  <c r="U806" i="9"/>
  <c r="U478" i="9"/>
  <c r="U217" i="9"/>
  <c r="U421" i="9"/>
  <c r="U81" i="9"/>
  <c r="U383" i="9"/>
  <c r="U372" i="9"/>
  <c r="U564" i="9"/>
  <c r="U48" i="9"/>
  <c r="U887" i="9"/>
  <c r="U746" i="9"/>
  <c r="U291" i="9"/>
  <c r="U790" i="9"/>
  <c r="U656" i="9"/>
  <c r="U152" i="9"/>
  <c r="U28" i="9"/>
  <c r="U456" i="9"/>
  <c r="U573" i="9"/>
  <c r="U741" i="9"/>
  <c r="U202" i="9"/>
  <c r="U492" i="9"/>
  <c r="U634" i="9"/>
  <c r="U516" i="9"/>
  <c r="U119" i="9"/>
  <c r="U287" i="9"/>
  <c r="U792" i="9"/>
  <c r="U89" i="9"/>
  <c r="U192" i="9"/>
  <c r="U748" i="9"/>
  <c r="U761" i="9"/>
  <c r="U42" i="9"/>
  <c r="U504" i="9"/>
  <c r="U803" i="9"/>
  <c r="U218" i="9"/>
  <c r="U281" i="9"/>
  <c r="U198" i="9"/>
  <c r="U399" i="9"/>
  <c r="U387" i="9"/>
  <c r="U199" i="9"/>
  <c r="U408" i="9"/>
  <c r="U210" i="9"/>
  <c r="U277" i="9"/>
  <c r="U363" i="9"/>
  <c r="U886" i="9"/>
  <c r="U784" i="9"/>
  <c r="U531" i="9"/>
  <c r="U570" i="9"/>
  <c r="U270" i="9"/>
  <c r="U747" i="9"/>
  <c r="U760" i="9"/>
  <c r="U853" i="9"/>
  <c r="U148" i="9"/>
  <c r="U937" i="9"/>
  <c r="U903" i="9"/>
  <c r="U35" i="9"/>
  <c r="U400" i="9"/>
  <c r="U518" i="9"/>
  <c r="U477" i="9"/>
  <c r="U265" i="9"/>
  <c r="U938" i="9"/>
  <c r="U527" i="9"/>
  <c r="U883" i="9"/>
  <c r="U550" i="9"/>
  <c r="U179" i="9"/>
  <c r="U214" i="9"/>
  <c r="U190" i="9"/>
  <c r="U530" i="9"/>
  <c r="U895" i="9"/>
  <c r="U17" i="9"/>
  <c r="U256" i="9"/>
  <c r="U902" i="9"/>
  <c r="U599" i="9"/>
  <c r="U180" i="9"/>
  <c r="U53" i="9"/>
  <c r="U155" i="9"/>
  <c r="U647" i="9"/>
  <c r="U358" i="9"/>
  <c r="U933" i="9"/>
  <c r="U11" i="9"/>
  <c r="U915" i="9"/>
  <c r="U991" i="9"/>
  <c r="U979" i="9"/>
  <c r="U996" i="9"/>
  <c r="U969" i="9"/>
  <c r="U943" i="9"/>
  <c r="U1007" i="9"/>
  <c r="U994" i="9"/>
  <c r="U986" i="9"/>
  <c r="U967" i="9"/>
  <c r="U922" i="9"/>
  <c r="U916" i="9"/>
  <c r="U925" i="9"/>
  <c r="U959" i="9"/>
  <c r="U973" i="9"/>
  <c r="U964" i="9"/>
  <c r="U998" i="9"/>
  <c r="U999" i="9"/>
  <c r="U966" i="9"/>
  <c r="U1001" i="9"/>
  <c r="U924" i="9"/>
  <c r="U955" i="9"/>
  <c r="U976" i="9"/>
  <c r="U929" i="9"/>
  <c r="U951" i="9"/>
  <c r="U997" i="9"/>
  <c r="U928" i="9"/>
  <c r="U974" i="9"/>
  <c r="U993" i="9"/>
  <c r="U992" i="9"/>
  <c r="U921" i="9"/>
  <c r="U958" i="9"/>
  <c r="U984" i="9"/>
  <c r="U949" i="9"/>
  <c r="U918" i="9"/>
  <c r="U956" i="9"/>
  <c r="U1003" i="9"/>
  <c r="U948" i="9"/>
  <c r="U1002" i="9"/>
  <c r="U961" i="9"/>
  <c r="U953" i="9"/>
  <c r="U975" i="9"/>
  <c r="U983" i="9"/>
  <c r="U987" i="9"/>
  <c r="U934" i="9"/>
  <c r="U954" i="9"/>
  <c r="U919" i="9"/>
  <c r="U1006" i="9"/>
  <c r="U982" i="9"/>
  <c r="U965" i="9"/>
  <c r="U988" i="9"/>
  <c r="U972" i="9"/>
  <c r="U971" i="9"/>
  <c r="U950" i="9"/>
  <c r="U952" i="9"/>
  <c r="U980" i="9"/>
  <c r="U963" i="9"/>
  <c r="U945" i="9"/>
  <c r="U1005" i="9"/>
  <c r="U962" i="9"/>
  <c r="U990" i="9"/>
  <c r="U970" i="9"/>
  <c r="U989" i="9"/>
  <c r="U944" i="9"/>
  <c r="U960" i="9"/>
  <c r="U985" i="9"/>
  <c r="U917" i="9"/>
  <c r="U1000" i="9"/>
  <c r="U947" i="9"/>
  <c r="U981" i="9"/>
  <c r="U995" i="9"/>
  <c r="U977" i="9"/>
  <c r="U946" i="9"/>
  <c r="U968" i="9"/>
  <c r="U957" i="9"/>
  <c r="U1004" i="9"/>
  <c r="U935" i="9"/>
  <c r="U927" i="9"/>
  <c r="U978" i="9"/>
  <c r="Z150" i="9"/>
  <c r="U14" i="9"/>
  <c r="U923" i="9"/>
  <c r="U926" i="9"/>
  <c r="U930" i="9"/>
  <c r="U931" i="9"/>
  <c r="U920" i="9"/>
  <c r="U932" i="9"/>
  <c r="Y956" i="9"/>
  <c r="U10" i="9"/>
  <c r="G82" i="10" l="1"/>
  <c r="C88" i="21" s="1"/>
  <c r="E88" i="21" s="1"/>
  <c r="F88" i="21" s="1"/>
  <c r="F84" i="10"/>
  <c r="F45" i="10"/>
  <c r="I57" i="10"/>
  <c r="J57" i="10" s="1"/>
  <c r="I30" i="10"/>
  <c r="J30" i="10" s="1"/>
  <c r="F53" i="10"/>
  <c r="F15" i="10"/>
  <c r="F91" i="10"/>
  <c r="G77" i="10"/>
  <c r="C129" i="21" s="1"/>
  <c r="E129" i="21" s="1"/>
  <c r="F129" i="21" s="1"/>
  <c r="F65" i="10"/>
  <c r="H103" i="10"/>
  <c r="F18" i="10"/>
  <c r="F24" i="10"/>
  <c r="G89" i="10"/>
  <c r="C153" i="21" s="1"/>
  <c r="E153" i="21" s="1"/>
  <c r="F153" i="21" s="1"/>
  <c r="G92" i="10"/>
  <c r="C156" i="21" s="1"/>
  <c r="E156" i="21" s="1"/>
  <c r="F156" i="21" s="1"/>
  <c r="G48" i="10"/>
  <c r="C116" i="21" s="1"/>
  <c r="E116" i="21" s="1"/>
  <c r="F116" i="21" s="1"/>
  <c r="H71" i="10"/>
  <c r="F13" i="10"/>
  <c r="H92" i="10"/>
  <c r="I92" i="10"/>
  <c r="J92" i="10" s="1"/>
  <c r="F86" i="10"/>
  <c r="G17" i="10"/>
  <c r="C83" i="21" s="1"/>
  <c r="E83" i="21" s="1"/>
  <c r="F83" i="21" s="1"/>
  <c r="H32" i="10"/>
  <c r="H56" i="10"/>
  <c r="H35" i="10"/>
  <c r="H30" i="10"/>
  <c r="H79" i="10"/>
  <c r="G33" i="10"/>
  <c r="C159" i="21" s="1"/>
  <c r="E159" i="21" s="1"/>
  <c r="F159" i="21" s="1"/>
  <c r="H64" i="10"/>
  <c r="G57" i="10"/>
  <c r="C134" i="21" s="1"/>
  <c r="E134" i="21" s="1"/>
  <c r="F134" i="21" s="1"/>
  <c r="H12" i="10"/>
  <c r="F20" i="10"/>
  <c r="G15" i="10"/>
  <c r="C85" i="21" s="1"/>
  <c r="E85" i="21" s="1"/>
  <c r="F85" i="21" s="1"/>
  <c r="G85" i="10"/>
  <c r="C91" i="21" s="1"/>
  <c r="E91" i="21" s="1"/>
  <c r="F91" i="21" s="1"/>
  <c r="G76" i="10"/>
  <c r="C127" i="21" s="1"/>
  <c r="E127" i="21" s="1"/>
  <c r="F127" i="21" s="1"/>
  <c r="G20" i="10"/>
  <c r="C147" i="21" s="1"/>
  <c r="E147" i="21" s="1"/>
  <c r="F147" i="21" s="1"/>
  <c r="I22" i="10"/>
  <c r="J22" i="10" s="1"/>
  <c r="H22" i="10"/>
  <c r="G84" i="10"/>
  <c r="C90" i="21" s="1"/>
  <c r="E90" i="21" s="1"/>
  <c r="F90" i="21" s="1"/>
  <c r="H74" i="10"/>
  <c r="I19" i="10"/>
  <c r="J19" i="10" s="1"/>
  <c r="H84" i="10"/>
  <c r="I74" i="10"/>
  <c r="J74" i="10" s="1"/>
  <c r="F61" i="10"/>
  <c r="I13" i="10"/>
  <c r="J13" i="10" s="1"/>
  <c r="G70" i="10"/>
  <c r="C115" i="21" s="1"/>
  <c r="E115" i="21" s="1"/>
  <c r="F115" i="21" s="1"/>
  <c r="I85" i="10"/>
  <c r="J85" i="10" s="1"/>
  <c r="I76" i="10"/>
  <c r="J76" i="10" s="1"/>
  <c r="H20" i="10"/>
  <c r="F17" i="10"/>
  <c r="G29" i="10"/>
  <c r="C97" i="21" s="1"/>
  <c r="E97" i="21" s="1"/>
  <c r="F97" i="21" s="1"/>
  <c r="G56" i="10"/>
  <c r="C132" i="21" s="1"/>
  <c r="E132" i="21" s="1"/>
  <c r="F132" i="21" s="1"/>
  <c r="I20" i="10"/>
  <c r="J20" i="10" s="1"/>
  <c r="I33" i="10"/>
  <c r="J33" i="10" s="1"/>
  <c r="H61" i="10"/>
  <c r="G66" i="10"/>
  <c r="C108" i="21" s="1"/>
  <c r="E108" i="21" s="1"/>
  <c r="F108" i="21" s="1"/>
  <c r="G52" i="10"/>
  <c r="C124" i="21" s="1"/>
  <c r="E124" i="21" s="1"/>
  <c r="F124" i="21" s="1"/>
  <c r="H18" i="10"/>
  <c r="G44" i="10"/>
  <c r="C161" i="21" s="1"/>
  <c r="E161" i="21" s="1"/>
  <c r="F161" i="21" s="1"/>
  <c r="F77" i="10"/>
  <c r="G61" i="10"/>
  <c r="C101" i="21" s="1"/>
  <c r="E101" i="21" s="1"/>
  <c r="F101" i="21" s="1"/>
  <c r="F56" i="10"/>
  <c r="H34" i="10"/>
  <c r="H66" i="10"/>
  <c r="H52" i="10"/>
  <c r="I18" i="10"/>
  <c r="J18" i="10" s="1"/>
  <c r="I103" i="10"/>
  <c r="J103" i="10" s="1"/>
  <c r="F85" i="10"/>
  <c r="F82" i="10"/>
  <c r="I66" i="10"/>
  <c r="J66" i="10" s="1"/>
  <c r="I53" i="10"/>
  <c r="J53" i="10" s="1"/>
  <c r="H58" i="10"/>
  <c r="I43" i="10"/>
  <c r="J43" i="10" s="1"/>
  <c r="F34" i="10"/>
  <c r="H82" i="10"/>
  <c r="H47" i="10"/>
  <c r="H76" i="10"/>
  <c r="I23" i="10"/>
  <c r="J23" i="10" s="1"/>
  <c r="F92" i="10"/>
  <c r="F105" i="10"/>
  <c r="F30" i="10"/>
  <c r="I77" i="10"/>
  <c r="J77" i="10" s="1"/>
  <c r="F78" i="10"/>
  <c r="H70" i="10"/>
  <c r="H40" i="10"/>
  <c r="I56" i="10"/>
  <c r="J56" i="10" s="1"/>
  <c r="H24" i="10"/>
  <c r="H89" i="10"/>
  <c r="H96" i="10"/>
  <c r="H33" i="10"/>
  <c r="I40" i="10"/>
  <c r="J40" i="10" s="1"/>
  <c r="G79" i="10"/>
  <c r="C133" i="21" s="1"/>
  <c r="E133" i="21" s="1"/>
  <c r="F133" i="21" s="1"/>
  <c r="I24" i="10"/>
  <c r="J24" i="10" s="1"/>
  <c r="F90" i="10"/>
  <c r="BB15" i="9"/>
  <c r="AP15" i="9" s="1"/>
  <c r="V1008" i="9"/>
  <c r="I95" i="10"/>
  <c r="H91" i="10"/>
  <c r="G26" i="10"/>
  <c r="C150" i="21" s="1"/>
  <c r="E150" i="21" s="1"/>
  <c r="F150" i="21" s="1"/>
  <c r="G19" i="10"/>
  <c r="C146" i="21" s="1"/>
  <c r="E146" i="21" s="1"/>
  <c r="F146" i="21" s="1"/>
  <c r="H23" i="10"/>
  <c r="G42" i="10"/>
  <c r="C136" i="21" s="1"/>
  <c r="E136" i="21" s="1"/>
  <c r="F136" i="21" s="1"/>
  <c r="H78" i="10"/>
  <c r="H53" i="10"/>
  <c r="G73" i="10"/>
  <c r="C121" i="21" s="1"/>
  <c r="E121" i="21" s="1"/>
  <c r="F121" i="21" s="1"/>
  <c r="I41" i="10"/>
  <c r="J41" i="10" s="1"/>
  <c r="I37" i="10"/>
  <c r="J37" i="10" s="1"/>
  <c r="I81" i="10"/>
  <c r="J81" i="10" s="1"/>
  <c r="H72" i="10"/>
  <c r="H59" i="10"/>
  <c r="F75" i="10"/>
  <c r="F44" i="10"/>
  <c r="H95" i="10"/>
  <c r="G91" i="10"/>
  <c r="C155" i="21" s="1"/>
  <c r="E155" i="21" s="1"/>
  <c r="F155" i="21" s="1"/>
  <c r="F26" i="10"/>
  <c r="F19" i="10"/>
  <c r="F23" i="10"/>
  <c r="I65" i="10"/>
  <c r="J65" i="10" s="1"/>
  <c r="G78" i="10"/>
  <c r="C131" i="21" s="1"/>
  <c r="E131" i="21" s="1"/>
  <c r="F131" i="21" s="1"/>
  <c r="G53" i="10"/>
  <c r="C126" i="21" s="1"/>
  <c r="E126" i="21" s="1"/>
  <c r="F126" i="21" s="1"/>
  <c r="F73" i="10"/>
  <c r="I68" i="10"/>
  <c r="J68" i="10" s="1"/>
  <c r="H41" i="10"/>
  <c r="H37" i="10"/>
  <c r="H81" i="10"/>
  <c r="H27" i="10"/>
  <c r="H67" i="10"/>
  <c r="F89" i="10"/>
  <c r="G27" i="10"/>
  <c r="C151" i="21" s="1"/>
  <c r="E151" i="21" s="1"/>
  <c r="F151" i="21" s="1"/>
  <c r="I61" i="10"/>
  <c r="J61" i="10" s="1"/>
  <c r="F52" i="10"/>
  <c r="G95" i="10"/>
  <c r="C174" i="21" s="1"/>
  <c r="E216" i="21" s="1"/>
  <c r="I90" i="10"/>
  <c r="J90" i="10" s="1"/>
  <c r="H25" i="10"/>
  <c r="I87" i="10"/>
  <c r="J87" i="10" s="1"/>
  <c r="H21" i="10"/>
  <c r="H65" i="10"/>
  <c r="I55" i="10"/>
  <c r="J55" i="10" s="1"/>
  <c r="G75" i="10"/>
  <c r="C125" i="21" s="1"/>
  <c r="E125" i="21" s="1"/>
  <c r="F125" i="21" s="1"/>
  <c r="H68" i="10"/>
  <c r="G41" i="10"/>
  <c r="C104" i="21" s="1"/>
  <c r="E104" i="21" s="1"/>
  <c r="F104" i="21" s="1"/>
  <c r="G37" i="10"/>
  <c r="C93" i="21" s="1"/>
  <c r="E93" i="21" s="1"/>
  <c r="F93" i="21" s="1"/>
  <c r="G81" i="10"/>
  <c r="C87" i="21" s="1"/>
  <c r="E87" i="21" s="1"/>
  <c r="F87" i="21" s="1"/>
  <c r="H50" i="10"/>
  <c r="H39" i="10"/>
  <c r="H13" i="10"/>
  <c r="F66" i="10"/>
  <c r="G30" i="10"/>
  <c r="C98" i="21" s="1"/>
  <c r="E98" i="21" s="1"/>
  <c r="F98" i="21" s="1"/>
  <c r="F33" i="10"/>
  <c r="F27" i="10"/>
  <c r="G22" i="10"/>
  <c r="C140" i="21" s="1"/>
  <c r="E140" i="21" s="1"/>
  <c r="F140" i="21" s="1"/>
  <c r="F93" i="10"/>
  <c r="I94" i="10"/>
  <c r="J94" i="10" s="1"/>
  <c r="H90" i="10"/>
  <c r="G25" i="10"/>
  <c r="C149" i="21" s="1"/>
  <c r="E149" i="21" s="1"/>
  <c r="F149" i="21" s="1"/>
  <c r="F87" i="10"/>
  <c r="G65" i="10"/>
  <c r="C135" i="21" s="1"/>
  <c r="E135" i="21" s="1"/>
  <c r="F135" i="21" s="1"/>
  <c r="H55" i="10"/>
  <c r="I52" i="10"/>
  <c r="J52" i="10" s="1"/>
  <c r="H49" i="10"/>
  <c r="G68" i="10"/>
  <c r="C112" i="21" s="1"/>
  <c r="E112" i="21" s="1"/>
  <c r="F112" i="21" s="1"/>
  <c r="H62" i="10"/>
  <c r="F37" i="10"/>
  <c r="H16" i="10"/>
  <c r="H17" i="10"/>
  <c r="H69" i="10"/>
  <c r="H38" i="10"/>
  <c r="I27" i="10"/>
  <c r="J27" i="10" s="1"/>
  <c r="I45" i="10"/>
  <c r="J45" i="10" s="1"/>
  <c r="I73" i="10"/>
  <c r="J73" i="10" s="1"/>
  <c r="F54" i="10"/>
  <c r="H42" i="10"/>
  <c r="F31" i="10"/>
  <c r="H26" i="10"/>
  <c r="G93" i="10"/>
  <c r="C157" i="21" s="1"/>
  <c r="E157" i="21" s="1"/>
  <c r="F157" i="21" s="1"/>
  <c r="F22" i="10"/>
  <c r="G86" i="10"/>
  <c r="C144" i="21" s="1"/>
  <c r="E144" i="21" s="1"/>
  <c r="F144" i="21" s="1"/>
  <c r="F81" i="10"/>
  <c r="H63" i="10"/>
  <c r="H77" i="10"/>
  <c r="H28" i="10"/>
  <c r="G51" i="10"/>
  <c r="C122" i="21" s="1"/>
  <c r="E122" i="21" s="1"/>
  <c r="F122" i="21" s="1"/>
  <c r="G54" i="10"/>
  <c r="C128" i="21" s="1"/>
  <c r="E128" i="21" s="1"/>
  <c r="F128" i="21" s="1"/>
  <c r="I42" i="10"/>
  <c r="J42" i="10" s="1"/>
  <c r="G31" i="10"/>
  <c r="C143" i="21" s="1"/>
  <c r="E143" i="21" s="1"/>
  <c r="F143" i="21" s="1"/>
  <c r="I26" i="10"/>
  <c r="J26" i="10" s="1"/>
  <c r="H93" i="10"/>
  <c r="G34" i="10"/>
  <c r="C162" i="21" s="1"/>
  <c r="E162" i="21" s="1"/>
  <c r="F162" i="21" s="1"/>
  <c r="F57" i="10"/>
  <c r="H60" i="10"/>
  <c r="H86" i="10"/>
  <c r="I15" i="10"/>
  <c r="J15" i="10" s="1"/>
  <c r="I51" i="10"/>
  <c r="J51" i="10" s="1"/>
  <c r="H54" i="10"/>
  <c r="H31" i="10"/>
  <c r="F43" i="10"/>
  <c r="G94" i="10"/>
  <c r="C158" i="21" s="1"/>
  <c r="E158" i="21" s="1"/>
  <c r="F158" i="21" s="1"/>
  <c r="I34" i="10"/>
  <c r="J34" i="10" s="1"/>
  <c r="I86" i="10"/>
  <c r="J86" i="10" s="1"/>
  <c r="F79" i="10"/>
  <c r="G16" i="10"/>
  <c r="C86" i="21" s="1"/>
  <c r="E86" i="21" s="1"/>
  <c r="F86" i="21" s="1"/>
  <c r="F29" i="10"/>
  <c r="F68" i="10"/>
  <c r="G74" i="10"/>
  <c r="C123" i="21" s="1"/>
  <c r="E123" i="21" s="1"/>
  <c r="F123" i="21" s="1"/>
  <c r="I54" i="10"/>
  <c r="J54" i="10" s="1"/>
  <c r="H80" i="10"/>
  <c r="I31" i="10"/>
  <c r="J31" i="10" s="1"/>
  <c r="H43" i="10"/>
  <c r="H94" i="10"/>
  <c r="AL150" i="9"/>
  <c r="AP401" i="9"/>
  <c r="AP637" i="9"/>
  <c r="BB189" i="9"/>
  <c r="BC189" i="9" s="1"/>
  <c r="F16" i="10"/>
  <c r="I84" i="10"/>
  <c r="J84" i="10" s="1"/>
  <c r="H29" i="10"/>
  <c r="H45" i="10"/>
  <c r="H48" i="10"/>
  <c r="H51" i="10"/>
  <c r="F76" i="10"/>
  <c r="I78" i="10"/>
  <c r="J78" i="10" s="1"/>
  <c r="F42" i="10"/>
  <c r="H87" i="10"/>
  <c r="F25" i="10"/>
  <c r="I89" i="10"/>
  <c r="J89" i="10" s="1"/>
  <c r="I93" i="10"/>
  <c r="J93" i="10" s="1"/>
  <c r="I44" i="10"/>
  <c r="J44" i="10" s="1"/>
  <c r="F70" i="10"/>
  <c r="G13" i="10"/>
  <c r="C165" i="21" s="1"/>
  <c r="E165" i="21" s="1"/>
  <c r="F165" i="21" s="1"/>
  <c r="I17" i="10"/>
  <c r="J17" i="10" s="1"/>
  <c r="H83" i="10"/>
  <c r="H14" i="10"/>
  <c r="I16" i="10"/>
  <c r="J16" i="10" s="1"/>
  <c r="H85" i="10"/>
  <c r="I29" i="10"/>
  <c r="J29" i="10" s="1"/>
  <c r="G45" i="10"/>
  <c r="C109" i="21" s="1"/>
  <c r="E109" i="21" s="1"/>
  <c r="F109" i="21" s="1"/>
  <c r="F48" i="10"/>
  <c r="H73" i="10"/>
  <c r="H75" i="10"/>
  <c r="G55" i="10"/>
  <c r="C130" i="21" s="1"/>
  <c r="E130" i="21" s="1"/>
  <c r="F130" i="21" s="1"/>
  <c r="H57" i="10"/>
  <c r="G24" i="10"/>
  <c r="C142" i="21" s="1"/>
  <c r="E142" i="21" s="1"/>
  <c r="F142" i="21" s="1"/>
  <c r="H19" i="10"/>
  <c r="I25" i="10"/>
  <c r="J25" i="10" s="1"/>
  <c r="G90" i="10"/>
  <c r="C154" i="21" s="1"/>
  <c r="E154" i="21" s="1"/>
  <c r="F154" i="21" s="1"/>
  <c r="F94" i="10"/>
  <c r="H44" i="10"/>
  <c r="BD401" i="9"/>
  <c r="BE401" i="9" s="1"/>
  <c r="AQ401" i="9" s="1"/>
  <c r="AP557" i="9"/>
  <c r="BD226" i="9"/>
  <c r="BG226" i="9" s="1"/>
  <c r="BJ226" i="9" s="1"/>
  <c r="BM226" i="9" s="1"/>
  <c r="BN226" i="9" s="1"/>
  <c r="H97" i="10"/>
  <c r="F40" i="10"/>
  <c r="F74" i="10"/>
  <c r="H36" i="10"/>
  <c r="H15" i="10"/>
  <c r="I82" i="10"/>
  <c r="J82" i="10" s="1"/>
  <c r="F41" i="10"/>
  <c r="H46" i="10"/>
  <c r="I48" i="10"/>
  <c r="J48" i="10" s="1"/>
  <c r="F51" i="10"/>
  <c r="I75" i="10"/>
  <c r="J75" i="10" s="1"/>
  <c r="F55" i="10"/>
  <c r="I79" i="10"/>
  <c r="J79" i="10" s="1"/>
  <c r="G23" i="10"/>
  <c r="C141" i="21" s="1"/>
  <c r="E141" i="21" s="1"/>
  <c r="F141" i="21" s="1"/>
  <c r="G87" i="10"/>
  <c r="C145" i="21" s="1"/>
  <c r="E145" i="21" s="1"/>
  <c r="F145" i="21" s="1"/>
  <c r="G18" i="10"/>
  <c r="C148" i="21" s="1"/>
  <c r="E148" i="21" s="1"/>
  <c r="F148" i="21" s="1"/>
  <c r="G43" i="10"/>
  <c r="C152" i="21" s="1"/>
  <c r="E152" i="21" s="1"/>
  <c r="F152" i="21" s="1"/>
  <c r="I91" i="10"/>
  <c r="J91" i="10" s="1"/>
  <c r="F95" i="10"/>
  <c r="BD190" i="9"/>
  <c r="BE190" i="9" s="1"/>
  <c r="BD329" i="9"/>
  <c r="BG329" i="9" s="1"/>
  <c r="BH130" i="9"/>
  <c r="AR130" i="9" s="1"/>
  <c r="BD433" i="9"/>
  <c r="BG433" i="9" s="1"/>
  <c r="BJ433" i="9" s="1"/>
  <c r="BB130" i="9"/>
  <c r="AP130" i="9" s="1"/>
  <c r="BD594" i="9"/>
  <c r="BE594" i="9" s="1"/>
  <c r="BF265" i="9"/>
  <c r="BD753" i="9"/>
  <c r="BG753" i="9" s="1"/>
  <c r="BH753" i="9" s="1"/>
  <c r="BB146" i="9"/>
  <c r="BC146" i="9" s="1"/>
  <c r="BD92" i="9"/>
  <c r="BG92" i="9" s="1"/>
  <c r="BH92" i="9" s="1"/>
  <c r="AR92" i="9" s="1"/>
  <c r="AH158" i="9"/>
  <c r="AH691" i="9"/>
  <c r="AH459" i="9"/>
  <c r="AH182" i="9"/>
  <c r="AH561" i="9"/>
  <c r="AH832" i="9"/>
  <c r="AH827" i="9"/>
  <c r="AH159" i="9"/>
  <c r="AH240" i="9"/>
  <c r="AH264" i="9"/>
  <c r="AH68" i="9"/>
  <c r="AH673" i="9"/>
  <c r="AH639" i="9"/>
  <c r="AH44" i="9"/>
  <c r="AH471" i="9"/>
  <c r="AH615" i="9"/>
  <c r="AH519" i="9"/>
  <c r="AH408" i="9"/>
  <c r="BD457" i="9"/>
  <c r="BG457" i="9" s="1"/>
  <c r="BJ457" i="9" s="1"/>
  <c r="BK457" i="9" s="1"/>
  <c r="BB525" i="9"/>
  <c r="AP525" i="9" s="1"/>
  <c r="BB833" i="9"/>
  <c r="AP833" i="9" s="1"/>
  <c r="BE833" i="9"/>
  <c r="BF833" i="9" s="1"/>
  <c r="BD385" i="9"/>
  <c r="BE385" i="9" s="1"/>
  <c r="BF385" i="9" s="1"/>
  <c r="BD122" i="9"/>
  <c r="BG122" i="9" s="1"/>
  <c r="BH122" i="9" s="1"/>
  <c r="BD597" i="9"/>
  <c r="BG597" i="9" s="1"/>
  <c r="AQ881" i="9"/>
  <c r="BB881" i="9"/>
  <c r="AP881" i="9" s="1"/>
  <c r="BF881" i="9"/>
  <c r="AP653" i="9"/>
  <c r="BD361" i="9"/>
  <c r="BE361" i="9" s="1"/>
  <c r="BG265" i="9"/>
  <c r="BH265" i="9" s="1"/>
  <c r="AR265" i="9" s="1"/>
  <c r="BG881" i="9"/>
  <c r="BJ881" i="9" s="1"/>
  <c r="BM881" i="9" s="1"/>
  <c r="BP881" i="9" s="1"/>
  <c r="BQ881" i="9" s="1"/>
  <c r="BD645" i="9"/>
  <c r="BG645" i="9" s="1"/>
  <c r="BH645" i="9" s="1"/>
  <c r="BC645" i="9"/>
  <c r="AP597" i="9"/>
  <c r="BD533" i="9"/>
  <c r="BG533" i="9" s="1"/>
  <c r="AH591" i="9"/>
  <c r="AH191" i="9"/>
  <c r="AH880" i="9"/>
  <c r="AH174" i="9"/>
  <c r="AH302" i="9"/>
  <c r="AH116" i="9"/>
  <c r="AH760" i="9"/>
  <c r="AH451" i="9"/>
  <c r="AH856" i="9"/>
  <c r="AH20" i="9"/>
  <c r="AH712" i="9"/>
  <c r="AH198" i="9"/>
  <c r="AH51" i="9"/>
  <c r="AH562" i="9"/>
  <c r="AH702" i="9"/>
  <c r="AH731" i="9"/>
  <c r="AH834" i="9"/>
  <c r="AH567" i="9"/>
  <c r="AH427" i="9"/>
  <c r="AH214" i="9"/>
  <c r="AH166" i="9"/>
  <c r="AH352" i="9"/>
  <c r="AH304" i="9"/>
  <c r="AH35" i="9"/>
  <c r="AH250" i="9"/>
  <c r="AH811" i="9"/>
  <c r="AH551" i="9"/>
  <c r="AH358" i="9"/>
  <c r="AH238" i="9"/>
  <c r="AH715" i="9"/>
  <c r="AH148" i="9"/>
  <c r="AH28" i="9"/>
  <c r="AH739" i="9"/>
  <c r="AH442" i="9"/>
  <c r="AH411" i="9"/>
  <c r="AH370" i="9"/>
  <c r="AH859" i="9"/>
  <c r="AH883" i="9"/>
  <c r="AH124" i="9"/>
  <c r="AH339" i="9"/>
  <c r="AH479" i="9"/>
  <c r="AH527" i="9"/>
  <c r="AH907" i="9"/>
  <c r="AH666" i="9"/>
  <c r="AH671" i="9"/>
  <c r="AH267" i="9"/>
  <c r="AH334" i="9"/>
  <c r="AH100" i="9"/>
  <c r="AH787" i="9"/>
  <c r="AH107" i="9"/>
  <c r="AH599" i="9"/>
  <c r="AH291" i="9"/>
  <c r="AH642" i="9"/>
  <c r="AH474" i="9"/>
  <c r="AH418" i="9"/>
  <c r="AH435" i="9"/>
  <c r="AH744" i="9"/>
  <c r="AH864" i="9"/>
  <c r="AH604" i="9"/>
  <c r="AH248" i="9"/>
  <c r="AH816" i="9"/>
  <c r="AH484" i="9"/>
  <c r="AH676" i="9"/>
  <c r="AH792" i="9"/>
  <c r="AH840" i="9"/>
  <c r="AH416" i="9"/>
  <c r="AH696" i="9"/>
  <c r="AH368" i="9"/>
  <c r="AH720" i="9"/>
  <c r="AH888" i="9"/>
  <c r="AH768" i="9"/>
  <c r="AH578" i="9"/>
  <c r="AH674" i="9"/>
  <c r="AH342" i="9"/>
  <c r="AH206" i="9"/>
  <c r="AH91" i="9"/>
  <c r="AH43" i="9"/>
  <c r="AH402" i="9"/>
  <c r="AH14" i="9"/>
  <c r="AH426" i="9"/>
  <c r="AH910" i="9"/>
  <c r="AH258" i="9"/>
  <c r="AH270" i="9"/>
  <c r="AH328" i="9"/>
  <c r="AH132" i="9"/>
  <c r="AH723" i="9"/>
  <c r="AH207" i="9"/>
  <c r="AH123" i="9"/>
  <c r="AH99" i="9"/>
  <c r="AH482" i="9"/>
  <c r="AH139" i="9"/>
  <c r="AH131" i="9"/>
  <c r="AH784" i="9"/>
  <c r="AH803" i="9"/>
  <c r="AH658" i="9"/>
  <c r="AH596" i="9"/>
  <c r="AH140" i="9"/>
  <c r="AH899" i="9"/>
  <c r="AH434" i="9"/>
  <c r="AH554" i="9"/>
  <c r="AH76" i="9"/>
  <c r="AH262" i="9"/>
  <c r="AH450" i="9"/>
  <c r="AH610" i="9"/>
  <c r="AH360" i="9"/>
  <c r="AH763" i="9"/>
  <c r="AH682" i="9"/>
  <c r="AH779" i="9"/>
  <c r="AH802" i="9"/>
  <c r="AH874" i="9"/>
  <c r="BE191" i="9"/>
  <c r="BF191" i="9" s="1"/>
  <c r="BK130" i="9"/>
  <c r="BL130" i="9" s="1"/>
  <c r="BD685" i="9"/>
  <c r="BG685" i="9" s="1"/>
  <c r="BJ685" i="9" s="1"/>
  <c r="BD865" i="9"/>
  <c r="BE865" i="9" s="1"/>
  <c r="BB425" i="9"/>
  <c r="AP425" i="9" s="1"/>
  <c r="BD661" i="9"/>
  <c r="BG661" i="9" s="1"/>
  <c r="BC685" i="9"/>
  <c r="BG82" i="9"/>
  <c r="BH82" i="9" s="1"/>
  <c r="BD203" i="9"/>
  <c r="BE203" i="9" s="1"/>
  <c r="AQ203" i="9" s="1"/>
  <c r="BB114" i="9"/>
  <c r="BC114" i="9" s="1"/>
  <c r="AP753" i="9"/>
  <c r="BG255" i="9"/>
  <c r="BH255" i="9" s="1"/>
  <c r="BD889" i="9"/>
  <c r="BG889" i="9" s="1"/>
  <c r="BC415" i="9"/>
  <c r="BD493" i="9"/>
  <c r="BE493" i="9" s="1"/>
  <c r="BF493" i="9" s="1"/>
  <c r="BD605" i="9"/>
  <c r="BG605" i="9" s="1"/>
  <c r="BJ605" i="9" s="1"/>
  <c r="BM605" i="9" s="1"/>
  <c r="BF82" i="9"/>
  <c r="BB393" i="9"/>
  <c r="BC393" i="9" s="1"/>
  <c r="AH699" i="9"/>
  <c r="AH419" i="9"/>
  <c r="AH108" i="9"/>
  <c r="AH867" i="9"/>
  <c r="AH151" i="9"/>
  <c r="AH684" i="9"/>
  <c r="AH755" i="9"/>
  <c r="AH574" i="9"/>
  <c r="AH607" i="9"/>
  <c r="AH875" i="9"/>
  <c r="AH583" i="9"/>
  <c r="AH771" i="9"/>
  <c r="AH805" i="9"/>
  <c r="AH655" i="9"/>
  <c r="AH175" i="9"/>
  <c r="AH588" i="9"/>
  <c r="AH290" i="9"/>
  <c r="AH752" i="9"/>
  <c r="AH824" i="9"/>
  <c r="AH795" i="9"/>
  <c r="AH75" i="9"/>
  <c r="AH704" i="9"/>
  <c r="AH36" i="9"/>
  <c r="AH526" i="9"/>
  <c r="AH634" i="9"/>
  <c r="AH379" i="9"/>
  <c r="AH350" i="9"/>
  <c r="AH843" i="9"/>
  <c r="AH514" i="9"/>
  <c r="AH463" i="9"/>
  <c r="AH663" i="9"/>
  <c r="AH728" i="9"/>
  <c r="AH808" i="9"/>
  <c r="AH183" i="9"/>
  <c r="AH458" i="9"/>
  <c r="AH410" i="9"/>
  <c r="AH644" i="9"/>
  <c r="AH511" i="9"/>
  <c r="AH199" i="9"/>
  <c r="AH492" i="9"/>
  <c r="AH323" i="9"/>
  <c r="AH443" i="9"/>
  <c r="AH641" i="9"/>
  <c r="AH776" i="9"/>
  <c r="AH535" i="9"/>
  <c r="AH400" i="9"/>
  <c r="AH631" i="9"/>
  <c r="AH275" i="9"/>
  <c r="AH487" i="9"/>
  <c r="AH424" i="9"/>
  <c r="AH800" i="9"/>
  <c r="AH891" i="9"/>
  <c r="AH280" i="9"/>
  <c r="AH819" i="9"/>
  <c r="AH679" i="9"/>
  <c r="AH190" i="9"/>
  <c r="AH559" i="9"/>
  <c r="AH12" i="9"/>
  <c r="AH896" i="9"/>
  <c r="BD150" i="9"/>
  <c r="BG150" i="9" s="1"/>
  <c r="BJ150" i="9" s="1"/>
  <c r="BB82" i="9"/>
  <c r="BC82" i="9" s="1"/>
  <c r="BB541" i="9"/>
  <c r="AP541" i="9" s="1"/>
  <c r="AQ255" i="9"/>
  <c r="BE686" i="9"/>
  <c r="BF686" i="9" s="1"/>
  <c r="BE130" i="9"/>
  <c r="AQ130" i="9" s="1"/>
  <c r="BD653" i="9"/>
  <c r="BE653" i="9" s="1"/>
  <c r="AQ653" i="9" s="1"/>
  <c r="BD650" i="9"/>
  <c r="BG650" i="9" s="1"/>
  <c r="BH650" i="9" s="1"/>
  <c r="BC493" i="9"/>
  <c r="BC329" i="9"/>
  <c r="BD163" i="9"/>
  <c r="BG163" i="9" s="1"/>
  <c r="BJ163" i="9" s="1"/>
  <c r="BM163" i="9" s="1"/>
  <c r="BP163" i="9" s="1"/>
  <c r="BB138" i="9"/>
  <c r="BC138" i="9" s="1"/>
  <c r="AP605" i="9"/>
  <c r="BD369" i="9"/>
  <c r="BG369" i="9" s="1"/>
  <c r="BE541" i="9"/>
  <c r="AQ541" i="9" s="1"/>
  <c r="BD370" i="9"/>
  <c r="BG370" i="9" s="1"/>
  <c r="BJ370" i="9" s="1"/>
  <c r="BM370" i="9" s="1"/>
  <c r="BP370" i="9" s="1"/>
  <c r="BS370" i="9" s="1"/>
  <c r="BT370" i="9" s="1"/>
  <c r="AV370" i="9" s="1"/>
  <c r="AP91" i="9"/>
  <c r="BD144" i="9"/>
  <c r="BE144" i="9" s="1"/>
  <c r="BD509" i="9"/>
  <c r="BG509" i="9" s="1"/>
  <c r="BJ509" i="9" s="1"/>
  <c r="BK509" i="9" s="1"/>
  <c r="BK223" i="9"/>
  <c r="AS223" i="9" s="1"/>
  <c r="AH444" i="9"/>
  <c r="AH530" i="9"/>
  <c r="AH586" i="9"/>
  <c r="AH278" i="9"/>
  <c r="AH246" i="9"/>
  <c r="AH872" i="9"/>
  <c r="AH628" i="9"/>
  <c r="AH904" i="9"/>
  <c r="AH522" i="9"/>
  <c r="AH660" i="9"/>
  <c r="AH736" i="9"/>
  <c r="AH538" i="9"/>
  <c r="AH594" i="9"/>
  <c r="AH218" i="9"/>
  <c r="AH618" i="9"/>
  <c r="AH466" i="9"/>
  <c r="AH602" i="9"/>
  <c r="AH774" i="9"/>
  <c r="AH570" i="9"/>
  <c r="AH718" i="9"/>
  <c r="AH326" i="9"/>
  <c r="AH366" i="9"/>
  <c r="AH626" i="9"/>
  <c r="AH318" i="9"/>
  <c r="AH506" i="9"/>
  <c r="AH286" i="9"/>
  <c r="AH310" i="9"/>
  <c r="AH294" i="9"/>
  <c r="AH601" i="9"/>
  <c r="AH577" i="9"/>
  <c r="AH617" i="9"/>
  <c r="AH649" i="9"/>
  <c r="AH537" i="9"/>
  <c r="AH497" i="9"/>
  <c r="AH593" i="9"/>
  <c r="AH325" i="9"/>
  <c r="AH146" i="9"/>
  <c r="AH66" i="9"/>
  <c r="AH181" i="9"/>
  <c r="AH197" i="9"/>
  <c r="AH74" i="9"/>
  <c r="BB674" i="9"/>
  <c r="BC674" i="9" s="1"/>
  <c r="BB222" i="9"/>
  <c r="AP222" i="9" s="1"/>
  <c r="BB71" i="9"/>
  <c r="BC71" i="9" s="1"/>
  <c r="BB439" i="9"/>
  <c r="BC439" i="9" s="1"/>
  <c r="BD263" i="9"/>
  <c r="BE263" i="9" s="1"/>
  <c r="AP663" i="9"/>
  <c r="BC214" i="9"/>
  <c r="BG518" i="9"/>
  <c r="BH518" i="9" s="1"/>
  <c r="AR518" i="9" s="1"/>
  <c r="BD211" i="9"/>
  <c r="BG211" i="9" s="1"/>
  <c r="BB104" i="9"/>
  <c r="AP104" i="9" s="1"/>
  <c r="BD403" i="9"/>
  <c r="BE403" i="9" s="1"/>
  <c r="AQ403" i="9" s="1"/>
  <c r="BD311" i="9"/>
  <c r="BE311" i="9" s="1"/>
  <c r="BF311" i="9" s="1"/>
  <c r="BD907" i="9"/>
  <c r="BE907" i="9" s="1"/>
  <c r="BD330" i="9"/>
  <c r="BE330" i="9" s="1"/>
  <c r="BD547" i="9"/>
  <c r="BE547" i="9" s="1"/>
  <c r="BD230" i="9"/>
  <c r="BG230" i="9" s="1"/>
  <c r="BH230" i="9" s="1"/>
  <c r="BB207" i="9"/>
  <c r="AP207" i="9" s="1"/>
  <c r="BH171" i="9"/>
  <c r="AR171" i="9" s="1"/>
  <c r="BB100" i="9"/>
  <c r="BC100" i="9" s="1"/>
  <c r="BD287" i="9"/>
  <c r="BG287" i="9" s="1"/>
  <c r="BJ287" i="9" s="1"/>
  <c r="BM287" i="9" s="1"/>
  <c r="AH495" i="9"/>
  <c r="AH27" i="9"/>
  <c r="BD214" i="9"/>
  <c r="BE214" i="9" s="1"/>
  <c r="AQ214" i="9" s="1"/>
  <c r="BB183" i="9"/>
  <c r="AP183" i="9" s="1"/>
  <c r="BD75" i="9"/>
  <c r="BE75" i="9" s="1"/>
  <c r="AQ75" i="9" s="1"/>
  <c r="BD394" i="9"/>
  <c r="BG394" i="9" s="1"/>
  <c r="BJ394" i="9" s="1"/>
  <c r="BB171" i="9"/>
  <c r="BC171" i="9" s="1"/>
  <c r="BD123" i="9"/>
  <c r="BE123" i="9" s="1"/>
  <c r="BD96" i="9"/>
  <c r="BE96" i="9" s="1"/>
  <c r="BB43" i="9"/>
  <c r="AP43" i="9" s="1"/>
  <c r="BB419" i="9"/>
  <c r="BC419" i="9" s="1"/>
  <c r="BB359" i="9"/>
  <c r="AP359" i="9" s="1"/>
  <c r="BB515" i="9"/>
  <c r="AP515" i="9" s="1"/>
  <c r="BB199" i="9"/>
  <c r="AP199" i="9" s="1"/>
  <c r="BC99" i="9"/>
  <c r="BD206" i="9"/>
  <c r="BE206" i="9" s="1"/>
  <c r="AQ206" i="9" s="1"/>
  <c r="BD195" i="9"/>
  <c r="BG195" i="9" s="1"/>
  <c r="BD116" i="9"/>
  <c r="BG116" i="9" s="1"/>
  <c r="BH116" i="9" s="1"/>
  <c r="BD455" i="9"/>
  <c r="BE455" i="9" s="1"/>
  <c r="BF455" i="9" s="1"/>
  <c r="BB315" i="9"/>
  <c r="BC315" i="9" s="1"/>
  <c r="BB255" i="9"/>
  <c r="BC255" i="9" s="1"/>
  <c r="BC306" i="9"/>
  <c r="BB191" i="9"/>
  <c r="AP191" i="9" s="1"/>
  <c r="BB115" i="9"/>
  <c r="BC115" i="9" s="1"/>
  <c r="BC394" i="9"/>
  <c r="BB307" i="9"/>
  <c r="AP307" i="9" s="1"/>
  <c r="BB271" i="9"/>
  <c r="AP271" i="9" s="1"/>
  <c r="J70" i="10"/>
  <c r="C1140" i="2"/>
  <c r="AH545" i="9"/>
  <c r="AH657" i="9"/>
  <c r="AH489" i="9"/>
  <c r="AH709" i="9"/>
  <c r="AH625" i="9"/>
  <c r="AH569" i="9"/>
  <c r="AH61" i="9"/>
  <c r="AH404" i="9"/>
  <c r="AH513" i="9"/>
  <c r="AH633" i="9"/>
  <c r="AH701" i="9"/>
  <c r="AH585" i="9"/>
  <c r="AH388" i="9"/>
  <c r="AH609" i="9"/>
  <c r="AH232" i="9"/>
  <c r="AH505" i="9"/>
  <c r="AH909" i="9"/>
  <c r="AH521" i="9"/>
  <c r="AH373" i="9"/>
  <c r="AH465" i="9"/>
  <c r="AH553" i="9"/>
  <c r="AH529" i="9"/>
  <c r="BD27" i="9"/>
  <c r="AH241" i="9"/>
  <c r="AH337" i="9"/>
  <c r="AH42" i="9"/>
  <c r="AH50" i="9"/>
  <c r="AH122" i="9"/>
  <c r="AH82" i="9"/>
  <c r="AH130" i="9"/>
  <c r="AH685" i="9"/>
  <c r="AH289" i="9"/>
  <c r="AH213" i="9"/>
  <c r="AH34" i="9"/>
  <c r="AH321" i="9"/>
  <c r="AH106" i="9"/>
  <c r="AH353" i="9"/>
  <c r="AH114" i="9"/>
  <c r="AH18" i="9"/>
  <c r="AH165" i="9"/>
  <c r="AH173" i="9"/>
  <c r="AH221" i="9"/>
  <c r="AH90" i="9"/>
  <c r="AH229" i="9"/>
  <c r="AH205" i="9"/>
  <c r="AH157" i="9"/>
  <c r="AH369" i="9"/>
  <c r="AH345" i="9"/>
  <c r="AH393" i="9"/>
  <c r="AH249" i="9"/>
  <c r="AH58" i="9"/>
  <c r="AH138" i="9"/>
  <c r="AH329" i="9"/>
  <c r="AH265" i="9"/>
  <c r="AH98" i="9"/>
  <c r="AH26" i="9"/>
  <c r="AH281" i="9"/>
  <c r="AH377" i="9"/>
  <c r="AH313" i="9"/>
  <c r="AH297" i="9"/>
  <c r="AH273" i="9"/>
  <c r="AH396" i="9"/>
  <c r="AH224" i="9"/>
  <c r="AH380" i="9"/>
  <c r="AH109" i="9"/>
  <c r="AH216" i="9"/>
  <c r="C491" i="2"/>
  <c r="C465" i="2"/>
  <c r="C1215" i="2"/>
  <c r="C1174" i="2"/>
  <c r="C1205" i="2"/>
  <c r="C1281" i="2"/>
  <c r="C372" i="2"/>
  <c r="C1308" i="2"/>
  <c r="C1277" i="2"/>
  <c r="C741" i="2"/>
  <c r="C1233" i="2"/>
  <c r="C872" i="2"/>
  <c r="C1193" i="2"/>
  <c r="AH195" i="9"/>
  <c r="AH227" i="9"/>
  <c r="AH104" i="9"/>
  <c r="AH187" i="9"/>
  <c r="AH703" i="9"/>
  <c r="AH80" i="9"/>
  <c r="AH855" i="9"/>
  <c r="AH455" i="9"/>
  <c r="AH211" i="9"/>
  <c r="AH823" i="9"/>
  <c r="AH399" i="9"/>
  <c r="AH203" i="9"/>
  <c r="AH423" i="9"/>
  <c r="AH391" i="9"/>
  <c r="AH895" i="9"/>
  <c r="AH112" i="9"/>
  <c r="AH539" i="9"/>
  <c r="AH128" i="9"/>
  <c r="AH783" i="9"/>
  <c r="AH219" i="9"/>
  <c r="AH727" i="9"/>
  <c r="AH407" i="9"/>
  <c r="AH40" i="9"/>
  <c r="AH711" i="9"/>
  <c r="AH163" i="9"/>
  <c r="AH863" i="9"/>
  <c r="AH839" i="9"/>
  <c r="AH16" i="9"/>
  <c r="AH563" i="9"/>
  <c r="AH48" i="9"/>
  <c r="AH415" i="9"/>
  <c r="AH120" i="9"/>
  <c r="AH88" i="9"/>
  <c r="C1181" i="2"/>
  <c r="C1245" i="2"/>
  <c r="C1237" i="2"/>
  <c r="C396" i="2"/>
  <c r="C355" i="2"/>
  <c r="C1146" i="2"/>
  <c r="C656" i="2"/>
  <c r="C680" i="2"/>
  <c r="C688" i="2"/>
  <c r="C704" i="2"/>
  <c r="C712" i="2"/>
  <c r="C720" i="2"/>
  <c r="C728" i="2"/>
  <c r="C752" i="2"/>
  <c r="C760" i="2"/>
  <c r="C776" i="2"/>
  <c r="C784" i="2"/>
  <c r="C918" i="2"/>
  <c r="C1336" i="2"/>
  <c r="C1229" i="2"/>
  <c r="C1221" i="2"/>
  <c r="C428" i="2"/>
  <c r="C404" i="2"/>
  <c r="C1314" i="2"/>
  <c r="C1306" i="2"/>
  <c r="C1295" i="2"/>
  <c r="C1271" i="2"/>
  <c r="C1255" i="2"/>
  <c r="C1247" i="2"/>
  <c r="C813" i="2"/>
  <c r="C717" i="2"/>
  <c r="C814" i="2"/>
  <c r="BC779" i="9"/>
  <c r="BC835" i="9"/>
  <c r="C947" i="2"/>
  <c r="C1011" i="2"/>
  <c r="C1067" i="2"/>
  <c r="C1075" i="2"/>
  <c r="C1083" i="2"/>
  <c r="C1101" i="2"/>
  <c r="C1125" i="2"/>
  <c r="C1133" i="2"/>
  <c r="C1142" i="2"/>
  <c r="C1150" i="2"/>
  <c r="C1158" i="2"/>
  <c r="C1166" i="2"/>
  <c r="C1183" i="2"/>
  <c r="C1207" i="2"/>
  <c r="C1231" i="2"/>
  <c r="C1239" i="2"/>
  <c r="C1279" i="2"/>
  <c r="C1287" i="2"/>
  <c r="C1322" i="2"/>
  <c r="C1330" i="2"/>
  <c r="C1346" i="2"/>
  <c r="C500" i="2"/>
  <c r="C359" i="2"/>
  <c r="AP811" i="9"/>
  <c r="BD99" i="9"/>
  <c r="BG99" i="9" s="1"/>
  <c r="BH99" i="9" s="1"/>
  <c r="AR99" i="9" s="1"/>
  <c r="C694" i="2"/>
  <c r="C910" i="2"/>
  <c r="C863" i="2"/>
  <c r="C887" i="2"/>
  <c r="C895" i="2"/>
  <c r="C903" i="2"/>
  <c r="C911" i="2"/>
  <c r="C919" i="2"/>
  <c r="C505" i="2"/>
  <c r="C497" i="2"/>
  <c r="C445" i="2"/>
  <c r="BC345" i="9"/>
  <c r="AP86" i="9"/>
  <c r="AH167" i="9"/>
  <c r="BB461" i="9"/>
  <c r="BC461" i="9" s="1"/>
  <c r="BD593" i="9"/>
  <c r="BE593" i="9" s="1"/>
  <c r="BB429" i="9"/>
  <c r="BC429" i="9" s="1"/>
  <c r="BC545" i="9"/>
  <c r="BC281" i="9"/>
  <c r="AH59" i="9"/>
  <c r="BE651" i="9"/>
  <c r="BF651" i="9" s="1"/>
  <c r="BC250" i="9"/>
  <c r="BD158" i="9"/>
  <c r="BG158" i="9" s="1"/>
  <c r="BB107" i="9"/>
  <c r="BC107" i="9" s="1"/>
  <c r="BB84" i="9"/>
  <c r="AP84" i="9" s="1"/>
  <c r="BE43" i="9"/>
  <c r="AQ43" i="9" s="1"/>
  <c r="BE421" i="9"/>
  <c r="AQ421" i="9" s="1"/>
  <c r="BC370" i="9"/>
  <c r="BD342" i="9"/>
  <c r="BE342" i="9" s="1"/>
  <c r="AQ342" i="9" s="1"/>
  <c r="BD266" i="9"/>
  <c r="BG266" i="9" s="1"/>
  <c r="BB587" i="9"/>
  <c r="AP587" i="9" s="1"/>
  <c r="BC446" i="9"/>
  <c r="BB142" i="9"/>
  <c r="AP142" i="9" s="1"/>
  <c r="BB79" i="9"/>
  <c r="BC79" i="9" s="1"/>
  <c r="BB51" i="9"/>
  <c r="AP51" i="9" s="1"/>
  <c r="BB319" i="9"/>
  <c r="BC319" i="9" s="1"/>
  <c r="BB686" i="9"/>
  <c r="AP686" i="9" s="1"/>
  <c r="BD779" i="9"/>
  <c r="BG779" i="9" s="1"/>
  <c r="BB407" i="9"/>
  <c r="AP407" i="9" s="1"/>
  <c r="BB147" i="9"/>
  <c r="AP147" i="9" s="1"/>
  <c r="AP102" i="9"/>
  <c r="BD86" i="9"/>
  <c r="BG86" i="9" s="1"/>
  <c r="BJ86" i="9" s="1"/>
  <c r="BE461" i="9"/>
  <c r="BF461" i="9" s="1"/>
  <c r="BD413" i="9"/>
  <c r="BD397" i="9"/>
  <c r="BG397" i="9" s="1"/>
  <c r="BJ397" i="9" s="1"/>
  <c r="BD277" i="9"/>
  <c r="BE277" i="9" s="1"/>
  <c r="AQ277" i="9" s="1"/>
  <c r="BD102" i="9"/>
  <c r="BE102" i="9" s="1"/>
  <c r="BB185" i="9"/>
  <c r="AP185" i="9" s="1"/>
  <c r="BB70" i="9"/>
  <c r="AP70" i="9" s="1"/>
  <c r="BB421" i="9"/>
  <c r="BB381" i="9"/>
  <c r="AP381" i="9" s="1"/>
  <c r="AP193" i="9"/>
  <c r="AP542" i="9"/>
  <c r="AQ518" i="9"/>
  <c r="BD233" i="9"/>
  <c r="BE233" i="9" s="1"/>
  <c r="BF233" i="9" s="1"/>
  <c r="BB134" i="9"/>
  <c r="AP134" i="9" s="1"/>
  <c r="BB126" i="9"/>
  <c r="AP126" i="9" s="1"/>
  <c r="BD67" i="9"/>
  <c r="BE67" i="9" s="1"/>
  <c r="AQ67" i="9" s="1"/>
  <c r="BB405" i="9"/>
  <c r="AP405" i="9" s="1"/>
  <c r="BB662" i="9"/>
  <c r="AP662" i="9" s="1"/>
  <c r="AP481" i="9"/>
  <c r="BC161" i="9"/>
  <c r="BB225" i="9"/>
  <c r="BC233" i="9"/>
  <c r="BD193" i="9"/>
  <c r="BE193" i="9" s="1"/>
  <c r="BB78" i="9"/>
  <c r="BC78" i="9" s="1"/>
  <c r="BD389" i="9"/>
  <c r="BE389" i="9" s="1"/>
  <c r="AQ389" i="9" s="1"/>
  <c r="BD513" i="9"/>
  <c r="BG513" i="9" s="1"/>
  <c r="BJ513" i="9" s="1"/>
  <c r="BM513" i="9" s="1"/>
  <c r="BP513" i="9" s="1"/>
  <c r="BQ513" i="9" s="1"/>
  <c r="BR513" i="9" s="1"/>
  <c r="BD110" i="9"/>
  <c r="BE110" i="9" s="1"/>
  <c r="BB177" i="9"/>
  <c r="AP177" i="9" s="1"/>
  <c r="AH257" i="9"/>
  <c r="AP661" i="9"/>
  <c r="BG315" i="9"/>
  <c r="BH315" i="9" s="1"/>
  <c r="BD161" i="9"/>
  <c r="BE161" i="9" s="1"/>
  <c r="BD120" i="9"/>
  <c r="BE120" i="9" s="1"/>
  <c r="AQ120" i="9" s="1"/>
  <c r="BC95" i="9"/>
  <c r="BD91" i="9"/>
  <c r="BE91" i="9" s="1"/>
  <c r="AQ91" i="9" s="1"/>
  <c r="BB88" i="9"/>
  <c r="BC88" i="9" s="1"/>
  <c r="BB59" i="9"/>
  <c r="AP59" i="9" s="1"/>
  <c r="BC48" i="9"/>
  <c r="BD445" i="9"/>
  <c r="BG445" i="9" s="1"/>
  <c r="BB411" i="9"/>
  <c r="BC411" i="9" s="1"/>
  <c r="BD363" i="9"/>
  <c r="BE363" i="9" s="1"/>
  <c r="AQ363" i="9" s="1"/>
  <c r="BB347" i="9"/>
  <c r="AP347" i="9" s="1"/>
  <c r="BC283" i="9"/>
  <c r="BB883" i="9"/>
  <c r="AP883" i="9" s="1"/>
  <c r="BB169" i="9"/>
  <c r="BC169" i="9" s="1"/>
  <c r="BB54" i="9"/>
  <c r="BC54" i="9" s="1"/>
  <c r="BD217" i="9"/>
  <c r="BE217" i="9" s="1"/>
  <c r="BB153" i="9"/>
  <c r="AP153" i="9" s="1"/>
  <c r="AP110" i="9"/>
  <c r="BB62" i="9"/>
  <c r="AP62" i="9" s="1"/>
  <c r="BI438" i="9"/>
  <c r="AH441" i="9"/>
  <c r="AH361" i="9"/>
  <c r="BC593" i="9"/>
  <c r="AP550" i="9"/>
  <c r="BD131" i="9"/>
  <c r="BE131" i="9" s="1"/>
  <c r="AQ131" i="9" s="1"/>
  <c r="BD602" i="9"/>
  <c r="BE602" i="9" s="1"/>
  <c r="BD35" i="9"/>
  <c r="BE35" i="9" s="1"/>
  <c r="BB87" i="9"/>
  <c r="BD618" i="9"/>
  <c r="BG618" i="9" s="1"/>
  <c r="AH815" i="9"/>
  <c r="BE348" i="9"/>
  <c r="BF348" i="9" s="1"/>
  <c r="BD244" i="9"/>
  <c r="BE244" i="9" s="1"/>
  <c r="BC617" i="9"/>
  <c r="BC239" i="9"/>
  <c r="BF603" i="9"/>
  <c r="BD55" i="9"/>
  <c r="BE55" i="9" s="1"/>
  <c r="AQ55" i="9" s="1"/>
  <c r="BD243" i="9"/>
  <c r="BG243" i="9" s="1"/>
  <c r="BJ243" i="9" s="1"/>
  <c r="BB491" i="9"/>
  <c r="AP491" i="9" s="1"/>
  <c r="AH403" i="9"/>
  <c r="BK296" i="9"/>
  <c r="AS296" i="9" s="1"/>
  <c r="BM296" i="9"/>
  <c r="BN296" i="9" s="1"/>
  <c r="AP602" i="9"/>
  <c r="BC602" i="9"/>
  <c r="BK634" i="9"/>
  <c r="AS634" i="9" s="1"/>
  <c r="BM634" i="9"/>
  <c r="BN634" i="9" s="1"/>
  <c r="BO634" i="9" s="1"/>
  <c r="BE390" i="9"/>
  <c r="AQ390" i="9" s="1"/>
  <c r="BG390" i="9"/>
  <c r="BH390" i="9" s="1"/>
  <c r="BG87" i="9"/>
  <c r="BH87" i="9" s="1"/>
  <c r="AR87" i="9" s="1"/>
  <c r="BE87" i="9"/>
  <c r="AQ87" i="9" s="1"/>
  <c r="AH470" i="9"/>
  <c r="BG876" i="9"/>
  <c r="BH876" i="9" s="1"/>
  <c r="BH149" i="9"/>
  <c r="AR149" i="9" s="1"/>
  <c r="BC192" i="9"/>
  <c r="BB332" i="9"/>
  <c r="BC332" i="9" s="1"/>
  <c r="AH344" i="9"/>
  <c r="AH670" i="9"/>
  <c r="AH83" i="9"/>
  <c r="BC618" i="9"/>
  <c r="BG404" i="9"/>
  <c r="BH404" i="9" s="1"/>
  <c r="AR404" i="9" s="1"/>
  <c r="BH634" i="9"/>
  <c r="AR634" i="9" s="1"/>
  <c r="BD462" i="9"/>
  <c r="BE462" i="9" s="1"/>
  <c r="BF462" i="9" s="1"/>
  <c r="BD39" i="9"/>
  <c r="BE39" i="9" s="1"/>
  <c r="AQ39" i="9" s="1"/>
  <c r="BB390" i="9"/>
  <c r="BD870" i="9"/>
  <c r="BE870" i="9" s="1"/>
  <c r="BF870" i="9" s="1"/>
  <c r="BB876" i="9"/>
  <c r="AP876" i="9" s="1"/>
  <c r="BD160" i="9"/>
  <c r="BG160" i="9" s="1"/>
  <c r="BH160" i="9" s="1"/>
  <c r="BD454" i="9"/>
  <c r="BG454" i="9" s="1"/>
  <c r="BB382" i="9"/>
  <c r="BC382" i="9" s="1"/>
  <c r="AP474" i="9"/>
  <c r="BD388" i="9"/>
  <c r="BG388" i="9" s="1"/>
  <c r="BH388" i="9" s="1"/>
  <c r="BK270" i="9"/>
  <c r="AS270" i="9" s="1"/>
  <c r="BJ438" i="9"/>
  <c r="BK438" i="9" s="1"/>
  <c r="BH270" i="9"/>
  <c r="AR270" i="9" s="1"/>
  <c r="BC496" i="9"/>
  <c r="BG452" i="9"/>
  <c r="BJ452" i="9" s="1"/>
  <c r="BM452" i="9" s="1"/>
  <c r="BN452" i="9" s="1"/>
  <c r="AT452" i="9" s="1"/>
  <c r="BB47" i="9"/>
  <c r="BC47" i="9" s="1"/>
  <c r="BD446" i="9"/>
  <c r="BG446" i="9" s="1"/>
  <c r="BJ446" i="9" s="1"/>
  <c r="BB404" i="9"/>
  <c r="AP404" i="9" s="1"/>
  <c r="BC388" i="9"/>
  <c r="BB284" i="9"/>
  <c r="AP530" i="9"/>
  <c r="BE515" i="9"/>
  <c r="BF515" i="9" s="1"/>
  <c r="BC397" i="9"/>
  <c r="AP584" i="9"/>
  <c r="AP600" i="9"/>
  <c r="BG153" i="9"/>
  <c r="BH153" i="9" s="1"/>
  <c r="BI153" i="9" s="1"/>
  <c r="BD95" i="9"/>
  <c r="BE95" i="9" s="1"/>
  <c r="BH428" i="9"/>
  <c r="AR428" i="9" s="1"/>
  <c r="BD474" i="9"/>
  <c r="BE474" i="9" s="1"/>
  <c r="BI541" i="9"/>
  <c r="BB892" i="9"/>
  <c r="AP892" i="9" s="1"/>
  <c r="BE554" i="9"/>
  <c r="BH658" i="9"/>
  <c r="AR658" i="9" s="1"/>
  <c r="BB340" i="9"/>
  <c r="AP340" i="9" s="1"/>
  <c r="BD610" i="9"/>
  <c r="BG610" i="9" s="1"/>
  <c r="BJ610" i="9" s="1"/>
  <c r="BB554" i="9"/>
  <c r="AP554" i="9" s="1"/>
  <c r="BD396" i="9"/>
  <c r="BE396" i="9" s="1"/>
  <c r="AQ396" i="9" s="1"/>
  <c r="BB658" i="9"/>
  <c r="AP658" i="9" s="1"/>
  <c r="BE483" i="9"/>
  <c r="AQ483" i="9" s="1"/>
  <c r="BG483" i="9"/>
  <c r="BE571" i="9"/>
  <c r="AQ571" i="9" s="1"/>
  <c r="BG571" i="9"/>
  <c r="BJ571" i="9" s="1"/>
  <c r="BM571" i="9" s="1"/>
  <c r="BP571" i="9" s="1"/>
  <c r="BH595" i="9"/>
  <c r="AR595" i="9" s="1"/>
  <c r="BJ595" i="9"/>
  <c r="BK595" i="9" s="1"/>
  <c r="AS595" i="9" s="1"/>
  <c r="BH399" i="9"/>
  <c r="AR399" i="9" s="1"/>
  <c r="BJ399" i="9"/>
  <c r="BM399" i="9" s="1"/>
  <c r="BP399" i="9" s="1"/>
  <c r="BS399" i="9" s="1"/>
  <c r="BT399" i="9" s="1"/>
  <c r="AP163" i="9"/>
  <c r="BC163" i="9"/>
  <c r="BH812" i="9"/>
  <c r="AR812" i="9" s="1"/>
  <c r="BJ812" i="9"/>
  <c r="BK812" i="9" s="1"/>
  <c r="AS812" i="9" s="1"/>
  <c r="BC324" i="9"/>
  <c r="AP324" i="9"/>
  <c r="BE340" i="9"/>
  <c r="AQ340" i="9" s="1"/>
  <c r="BG340" i="9"/>
  <c r="BJ340" i="9" s="1"/>
  <c r="BC243" i="9"/>
  <c r="AP243" i="9"/>
  <c r="BE331" i="9"/>
  <c r="AQ331" i="9" s="1"/>
  <c r="BG331" i="9"/>
  <c r="BJ331" i="9" s="1"/>
  <c r="BK331" i="9" s="1"/>
  <c r="BG148" i="9"/>
  <c r="BH148" i="9" s="1"/>
  <c r="AR148" i="9" s="1"/>
  <c r="BE148" i="9"/>
  <c r="AP660" i="9"/>
  <c r="BC660" i="9"/>
  <c r="BD676" i="9"/>
  <c r="BE676" i="9" s="1"/>
  <c r="BF676" i="9" s="1"/>
  <c r="BB676" i="9"/>
  <c r="AP676" i="9" s="1"/>
  <c r="AH320" i="9"/>
  <c r="BP223" i="9"/>
  <c r="BS223" i="9" s="1"/>
  <c r="BV223" i="9" s="1"/>
  <c r="BJ541" i="9"/>
  <c r="BK541" i="9" s="1"/>
  <c r="BG284" i="9"/>
  <c r="BH284" i="9" s="1"/>
  <c r="AR284" i="9" s="1"/>
  <c r="AP96" i="9"/>
  <c r="BC608" i="9"/>
  <c r="BE280" i="9"/>
  <c r="AQ280" i="9" s="1"/>
  <c r="BE312" i="9"/>
  <c r="BF312" i="9" s="1"/>
  <c r="BC536" i="9"/>
  <c r="BF723" i="9"/>
  <c r="BE658" i="9"/>
  <c r="AQ658" i="9" s="1"/>
  <c r="BD187" i="9"/>
  <c r="BE187" i="9" s="1"/>
  <c r="BE171" i="9"/>
  <c r="AQ171" i="9" s="1"/>
  <c r="BE88" i="9"/>
  <c r="AQ88" i="9" s="1"/>
  <c r="BD460" i="9"/>
  <c r="BE460" i="9" s="1"/>
  <c r="BB24" i="9"/>
  <c r="BC24" i="9" s="1"/>
  <c r="BC459" i="9"/>
  <c r="BB376" i="9"/>
  <c r="BD324" i="9"/>
  <c r="BE324" i="9" s="1"/>
  <c r="BF324" i="9" s="1"/>
  <c r="BD351" i="9"/>
  <c r="BE351" i="9" s="1"/>
  <c r="BF351" i="9" s="1"/>
  <c r="BB304" i="9"/>
  <c r="BC304" i="9" s="1"/>
  <c r="BB312" i="9"/>
  <c r="BC287" i="9"/>
  <c r="BB247" i="9"/>
  <c r="BD608" i="9"/>
  <c r="BE608" i="9" s="1"/>
  <c r="BD227" i="9"/>
  <c r="BG227" i="9" s="1"/>
  <c r="BJ227" i="9" s="1"/>
  <c r="BM227" i="9" s="1"/>
  <c r="BP227" i="9" s="1"/>
  <c r="BB300" i="9"/>
  <c r="BC300" i="9" s="1"/>
  <c r="BE428" i="9"/>
  <c r="BF428" i="9" s="1"/>
  <c r="BB238" i="9"/>
  <c r="BC238" i="9" s="1"/>
  <c r="BC909" i="9"/>
  <c r="AP909" i="9"/>
  <c r="BD577" i="9"/>
  <c r="BB577" i="9"/>
  <c r="BH223" i="9"/>
  <c r="AR223" i="9" s="1"/>
  <c r="AR90" i="9"/>
  <c r="BC242" i="9"/>
  <c r="BE507" i="9"/>
  <c r="BF507" i="9" s="1"/>
  <c r="BG723" i="9"/>
  <c r="BH723" i="9" s="1"/>
  <c r="AR723" i="9" s="1"/>
  <c r="AP687" i="9"/>
  <c r="AQ300" i="9"/>
  <c r="BJ431" i="9"/>
  <c r="BM431" i="9" s="1"/>
  <c r="BP431" i="9" s="1"/>
  <c r="BS431" i="9" s="1"/>
  <c r="BV431" i="9" s="1"/>
  <c r="BY431" i="9" s="1"/>
  <c r="BZ431" i="9" s="1"/>
  <c r="BF284" i="9"/>
  <c r="BE199" i="9"/>
  <c r="AQ199" i="9" s="1"/>
  <c r="BD231" i="9"/>
  <c r="BE231" i="9" s="1"/>
  <c r="AQ231" i="9" s="1"/>
  <c r="BD215" i="9"/>
  <c r="BG215" i="9" s="1"/>
  <c r="BB148" i="9"/>
  <c r="BE439" i="9"/>
  <c r="AQ439" i="9" s="1"/>
  <c r="BB399" i="9"/>
  <c r="BD387" i="9"/>
  <c r="BG387" i="9" s="1"/>
  <c r="BJ387" i="9" s="1"/>
  <c r="BK387" i="9" s="1"/>
  <c r="BL387" i="9" s="1"/>
  <c r="BD344" i="9"/>
  <c r="BB296" i="9"/>
  <c r="AP296" i="9" s="1"/>
  <c r="BD624" i="9"/>
  <c r="BG624" i="9" s="1"/>
  <c r="BD239" i="9"/>
  <c r="BG239" i="9" s="1"/>
  <c r="BD536" i="9"/>
  <c r="BE536" i="9" s="1"/>
  <c r="BD242" i="9"/>
  <c r="BG242" i="9" s="1"/>
  <c r="BJ242" i="9" s="1"/>
  <c r="BK242" i="9" s="1"/>
  <c r="AP67" i="9"/>
  <c r="BC67" i="9"/>
  <c r="BB166" i="9"/>
  <c r="BC166" i="9" s="1"/>
  <c r="Y716" i="9"/>
  <c r="AH312" i="9"/>
  <c r="AH503" i="9"/>
  <c r="AH767" i="9"/>
  <c r="AH136" i="9"/>
  <c r="Y629" i="9"/>
  <c r="AH296" i="9"/>
  <c r="AH288" i="9"/>
  <c r="AH84" i="9"/>
  <c r="AH751" i="9"/>
  <c r="AP907" i="9"/>
  <c r="AQ284" i="9"/>
  <c r="BB452" i="9"/>
  <c r="AP452" i="9" s="1"/>
  <c r="BD459" i="9"/>
  <c r="BE459" i="9" s="1"/>
  <c r="BD355" i="9"/>
  <c r="BE355" i="9" s="1"/>
  <c r="BB348" i="9"/>
  <c r="BD283" i="9"/>
  <c r="BG283" i="9" s="1"/>
  <c r="BH283" i="9" s="1"/>
  <c r="BG300" i="9"/>
  <c r="BD592" i="9"/>
  <c r="BG592" i="9" s="1"/>
  <c r="BH592" i="9" s="1"/>
  <c r="BD616" i="9"/>
  <c r="BE616" i="9" s="1"/>
  <c r="AQ616" i="9" s="1"/>
  <c r="BB124" i="9"/>
  <c r="BC124" i="9" s="1"/>
  <c r="BB571" i="9"/>
  <c r="BD675" i="9"/>
  <c r="BB675" i="9"/>
  <c r="BC675" i="9" s="1"/>
  <c r="BD327" i="9"/>
  <c r="BB327" i="9"/>
  <c r="AP327" i="9" s="1"/>
  <c r="BD367" i="9"/>
  <c r="BE367" i="9" s="1"/>
  <c r="AQ367" i="9" s="1"/>
  <c r="BB367" i="9"/>
  <c r="BC367" i="9" s="1"/>
  <c r="BH439" i="9"/>
  <c r="AR439" i="9" s="1"/>
  <c r="BJ439" i="9"/>
  <c r="BM439" i="9" s="1"/>
  <c r="BP439" i="9" s="1"/>
  <c r="BS439" i="9" s="1"/>
  <c r="BD447" i="9"/>
  <c r="BE447" i="9" s="1"/>
  <c r="BB447" i="9"/>
  <c r="BC447" i="9" s="1"/>
  <c r="BG88" i="9"/>
  <c r="BH88" i="9" s="1"/>
  <c r="BD128" i="9"/>
  <c r="BB128" i="9"/>
  <c r="AP128" i="9" s="1"/>
  <c r="BB155" i="9"/>
  <c r="BD155" i="9"/>
  <c r="BE155" i="9" s="1"/>
  <c r="AQ155" i="9" s="1"/>
  <c r="Y449" i="9"/>
  <c r="AH272" i="9"/>
  <c r="AP652" i="9"/>
  <c r="BB336" i="9"/>
  <c r="AP336" i="9" s="1"/>
  <c r="BE868" i="9"/>
  <c r="BG868" i="9"/>
  <c r="BJ868" i="9" s="1"/>
  <c r="BM868" i="9" s="1"/>
  <c r="BD568" i="9"/>
  <c r="BB568" i="9"/>
  <c r="BD688" i="9"/>
  <c r="BB268" i="9"/>
  <c r="BD268" i="9"/>
  <c r="BE268" i="9" s="1"/>
  <c r="AQ268" i="9" s="1"/>
  <c r="BC392" i="9"/>
  <c r="BE528" i="9"/>
  <c r="BF528" i="9" s="1"/>
  <c r="BE531" i="9"/>
  <c r="AQ531" i="9" s="1"/>
  <c r="BE247" i="9"/>
  <c r="BF247" i="9" s="1"/>
  <c r="AP140" i="9"/>
  <c r="BG76" i="9"/>
  <c r="BH76" i="9" s="1"/>
  <c r="BI76" i="9" s="1"/>
  <c r="BJ179" i="9"/>
  <c r="BB179" i="9"/>
  <c r="BC179" i="9" s="1"/>
  <c r="BB159" i="9"/>
  <c r="BC159" i="9" s="1"/>
  <c r="BD136" i="9"/>
  <c r="BG136" i="9" s="1"/>
  <c r="BD140" i="9"/>
  <c r="BB431" i="9"/>
  <c r="BC431" i="9" s="1"/>
  <c r="BD667" i="9"/>
  <c r="BE667" i="9" s="1"/>
  <c r="BF667" i="9" s="1"/>
  <c r="AP624" i="9"/>
  <c r="BD499" i="9"/>
  <c r="BE499" i="9" s="1"/>
  <c r="BF499" i="9" s="1"/>
  <c r="BB483" i="9"/>
  <c r="AP483" i="9" s="1"/>
  <c r="BB868" i="9"/>
  <c r="BD451" i="9"/>
  <c r="BE451" i="9" s="1"/>
  <c r="BB532" i="9"/>
  <c r="AP532" i="9" s="1"/>
  <c r="BH169" i="9"/>
  <c r="BI169" i="9" s="1"/>
  <c r="AP616" i="9"/>
  <c r="BE680" i="9"/>
  <c r="AQ680" i="9" s="1"/>
  <c r="AP387" i="9"/>
  <c r="BC480" i="9"/>
  <c r="BE166" i="9"/>
  <c r="AQ166" i="9" s="1"/>
  <c r="AP244" i="9"/>
  <c r="BC592" i="9"/>
  <c r="BC355" i="9"/>
  <c r="BD472" i="9"/>
  <c r="BE472" i="9" s="1"/>
  <c r="BD496" i="9"/>
  <c r="BE496" i="9" s="1"/>
  <c r="BD811" i="9"/>
  <c r="BE811" i="9" s="1"/>
  <c r="BD910" i="9"/>
  <c r="BB490" i="9"/>
  <c r="BD490" i="9"/>
  <c r="BE490" i="9" s="1"/>
  <c r="BC454" i="9"/>
  <c r="AP454" i="9"/>
  <c r="AH336" i="9"/>
  <c r="AH256" i="9"/>
  <c r="BC552" i="9"/>
  <c r="BE296" i="9"/>
  <c r="AQ296" i="9" s="1"/>
  <c r="AP840" i="9"/>
  <c r="BB280" i="9"/>
  <c r="BC280" i="9" s="1"/>
  <c r="BD584" i="9"/>
  <c r="BE584" i="9" s="1"/>
  <c r="BD819" i="9"/>
  <c r="BG819" i="9" s="1"/>
  <c r="BJ819" i="9" s="1"/>
  <c r="BD891" i="9"/>
  <c r="BB891" i="9"/>
  <c r="BC891" i="9" s="1"/>
  <c r="BD899" i="9"/>
  <c r="BB899" i="9"/>
  <c r="BC899" i="9" s="1"/>
  <c r="BB323" i="9"/>
  <c r="BC323" i="9" s="1"/>
  <c r="BD323" i="9"/>
  <c r="BE323" i="9" s="1"/>
  <c r="BB443" i="9"/>
  <c r="BD443" i="9"/>
  <c r="BB108" i="9"/>
  <c r="BD108" i="9"/>
  <c r="BE108" i="9" s="1"/>
  <c r="AP167" i="9"/>
  <c r="BC167" i="9"/>
  <c r="BG199" i="9"/>
  <c r="BH199" i="9" s="1"/>
  <c r="BC858" i="9"/>
  <c r="AP858" i="9"/>
  <c r="BN515" i="9"/>
  <c r="AT515" i="9" s="1"/>
  <c r="BP515" i="9"/>
  <c r="BQ515" i="9" s="1"/>
  <c r="BR515" i="9" s="1"/>
  <c r="BC513" i="9"/>
  <c r="AP513" i="9"/>
  <c r="BD545" i="9"/>
  <c r="BG545" i="9" s="1"/>
  <c r="BJ545" i="9" s="1"/>
  <c r="BK545" i="9" s="1"/>
  <c r="BB537" i="9"/>
  <c r="BE271" i="9"/>
  <c r="AQ271" i="9" s="1"/>
  <c r="BH528" i="9"/>
  <c r="AR528" i="9" s="1"/>
  <c r="BC150" i="9"/>
  <c r="BE529" i="9"/>
  <c r="AQ529" i="9" s="1"/>
  <c r="BC55" i="9"/>
  <c r="BD909" i="9"/>
  <c r="BH529" i="9"/>
  <c r="BI529" i="9" s="1"/>
  <c r="BJ531" i="9"/>
  <c r="BM531" i="9" s="1"/>
  <c r="BH515" i="9"/>
  <c r="AP910" i="9"/>
  <c r="BC98" i="9"/>
  <c r="BB529" i="9"/>
  <c r="BC529" i="9" s="1"/>
  <c r="BG561" i="9"/>
  <c r="BJ561" i="9" s="1"/>
  <c r="BM561" i="9" s="1"/>
  <c r="BP561" i="9" s="1"/>
  <c r="BS561" i="9" s="1"/>
  <c r="BK100" i="9"/>
  <c r="AS100" i="9" s="1"/>
  <c r="BC342" i="9"/>
  <c r="BB497" i="9"/>
  <c r="BJ271" i="9"/>
  <c r="BC473" i="9"/>
  <c r="AS171" i="9"/>
  <c r="BD473" i="9"/>
  <c r="BG473" i="9" s="1"/>
  <c r="BJ473" i="9" s="1"/>
  <c r="Y784" i="9"/>
  <c r="BK515" i="9"/>
  <c r="AS515" i="9" s="1"/>
  <c r="BD542" i="9"/>
  <c r="BE542" i="9" s="1"/>
  <c r="BD489" i="9"/>
  <c r="BE489" i="9" s="1"/>
  <c r="AQ489" i="9" s="1"/>
  <c r="BB76" i="9"/>
  <c r="AP76" i="9" s="1"/>
  <c r="BC60" i="9"/>
  <c r="BB68" i="9"/>
  <c r="BB36" i="9"/>
  <c r="BC36" i="9" s="1"/>
  <c r="AH24" i="9"/>
  <c r="AH60" i="9"/>
  <c r="BD60" i="9"/>
  <c r="BG60" i="9" s="1"/>
  <c r="BD28" i="9"/>
  <c r="BG24" i="9"/>
  <c r="BH24" i="9" s="1"/>
  <c r="AQ24" i="9"/>
  <c r="BC56" i="9"/>
  <c r="BH79" i="9"/>
  <c r="AR79" i="9" s="1"/>
  <c r="BE16" i="9"/>
  <c r="BF16" i="9" s="1"/>
  <c r="BD72" i="9"/>
  <c r="BG72" i="9" s="1"/>
  <c r="BD56" i="9"/>
  <c r="BE56" i="9" s="1"/>
  <c r="BE70" i="9"/>
  <c r="AQ70" i="9" s="1"/>
  <c r="BB16" i="9"/>
  <c r="BC16" i="9" s="1"/>
  <c r="BC28" i="9"/>
  <c r="BD32" i="9"/>
  <c r="BE32" i="9" s="1"/>
  <c r="AH52" i="9"/>
  <c r="BE79" i="9"/>
  <c r="AP738" i="9"/>
  <c r="BC738" i="9"/>
  <c r="BK247" i="9"/>
  <c r="AS247" i="9" s="1"/>
  <c r="BM247" i="9"/>
  <c r="BP247" i="9" s="1"/>
  <c r="BS247" i="9" s="1"/>
  <c r="BT247" i="9" s="1"/>
  <c r="Z541" i="9"/>
  <c r="AL541" i="9" s="1"/>
  <c r="BG419" i="9"/>
  <c r="BJ419" i="9" s="1"/>
  <c r="BM419" i="9" s="1"/>
  <c r="BP419" i="9" s="1"/>
  <c r="BD380" i="9"/>
  <c r="BE380" i="9" s="1"/>
  <c r="BF380" i="9" s="1"/>
  <c r="BB380" i="9"/>
  <c r="AP380" i="9" s="1"/>
  <c r="Y700" i="9"/>
  <c r="Y533" i="9"/>
  <c r="Y937" i="9"/>
  <c r="Y625" i="9"/>
  <c r="Z274" i="9"/>
  <c r="AL274" i="9" s="1"/>
  <c r="BM166" i="9"/>
  <c r="BN166" i="9" s="1"/>
  <c r="AT166" i="9" s="1"/>
  <c r="BE376" i="9"/>
  <c r="BH312" i="9"/>
  <c r="BJ312" i="9"/>
  <c r="BD745" i="9"/>
  <c r="BB745" i="9"/>
  <c r="BC745" i="9" s="1"/>
  <c r="BD769" i="9"/>
  <c r="BB769" i="9"/>
  <c r="BH833" i="9"/>
  <c r="AR833" i="9" s="1"/>
  <c r="BJ833" i="9"/>
  <c r="BM833" i="9" s="1"/>
  <c r="BP833" i="9" s="1"/>
  <c r="BC865" i="9"/>
  <c r="AP865" i="9"/>
  <c r="BF146" i="9"/>
  <c r="BE220" i="9"/>
  <c r="BF220" i="9" s="1"/>
  <c r="BG376" i="9"/>
  <c r="BH376" i="9" s="1"/>
  <c r="BI376" i="9" s="1"/>
  <c r="BM171" i="9"/>
  <c r="BJ16" i="9"/>
  <c r="BM16" i="9" s="1"/>
  <c r="BH16" i="9"/>
  <c r="BI16" i="9" s="1"/>
  <c r="AP413" i="9"/>
  <c r="BC123" i="9"/>
  <c r="AP123" i="9"/>
  <c r="BD97" i="9"/>
  <c r="BG97" i="9" s="1"/>
  <c r="BB49" i="9"/>
  <c r="AP49" i="9" s="1"/>
  <c r="BM79" i="9"/>
  <c r="BP79" i="9" s="1"/>
  <c r="BE419" i="9"/>
  <c r="AQ419" i="9" s="1"/>
  <c r="AP810" i="9"/>
  <c r="BC810" i="9"/>
  <c r="BP270" i="9"/>
  <c r="BQ270" i="9" s="1"/>
  <c r="BR270" i="9" s="1"/>
  <c r="BJ90" i="9"/>
  <c r="AP589" i="9"/>
  <c r="BE222" i="9"/>
  <c r="BF222" i="9" s="1"/>
  <c r="BG222" i="9"/>
  <c r="BJ222" i="9" s="1"/>
  <c r="BK222" i="9" s="1"/>
  <c r="BD113" i="9"/>
  <c r="BE113" i="9" s="1"/>
  <c r="BF113" i="9" s="1"/>
  <c r="BG304" i="9"/>
  <c r="BE304" i="9"/>
  <c r="AQ304" i="9" s="1"/>
  <c r="AP553" i="9"/>
  <c r="BC553" i="9"/>
  <c r="BD850" i="9"/>
  <c r="BG850" i="9" s="1"/>
  <c r="Y822" i="9"/>
  <c r="BM528" i="9"/>
  <c r="BC261" i="9"/>
  <c r="BM658" i="9"/>
  <c r="BD261" i="9"/>
  <c r="BE261" i="9" s="1"/>
  <c r="BF261" i="9" s="1"/>
  <c r="BD357" i="9"/>
  <c r="BG357" i="9" s="1"/>
  <c r="BB357" i="9"/>
  <c r="BC357" i="9" s="1"/>
  <c r="BD365" i="9"/>
  <c r="BB365" i="9"/>
  <c r="AP365" i="9" s="1"/>
  <c r="BD373" i="9"/>
  <c r="BD432" i="9"/>
  <c r="BB432" i="9"/>
  <c r="AP432" i="9" s="1"/>
  <c r="BE49" i="9"/>
  <c r="BF49" i="9" s="1"/>
  <c r="BG49" i="9"/>
  <c r="BJ49" i="9" s="1"/>
  <c r="BM49" i="9" s="1"/>
  <c r="BD65" i="9"/>
  <c r="BB65" i="9"/>
  <c r="AP65" i="9" s="1"/>
  <c r="BD196" i="9"/>
  <c r="BG196" i="9" s="1"/>
  <c r="BB196" i="9"/>
  <c r="AP196" i="9" s="1"/>
  <c r="AP204" i="9"/>
  <c r="BC204" i="9"/>
  <c r="BG220" i="9"/>
  <c r="BJ220" i="9" s="1"/>
  <c r="Y450" i="9"/>
  <c r="Y455" i="9"/>
  <c r="Y739" i="9"/>
  <c r="Y126" i="9"/>
  <c r="BK257" i="9"/>
  <c r="AS257" i="9" s="1"/>
  <c r="BM257" i="9"/>
  <c r="BN257" i="9" s="1"/>
  <c r="BH247" i="9"/>
  <c r="BC277" i="9"/>
  <c r="BB373" i="9"/>
  <c r="AP373" i="9" s="1"/>
  <c r="BD738" i="9"/>
  <c r="BB770" i="9"/>
  <c r="BD770" i="9"/>
  <c r="BD786" i="9"/>
  <c r="BE786" i="9" s="1"/>
  <c r="AQ786" i="9" s="1"/>
  <c r="BB786" i="9"/>
  <c r="BD810" i="9"/>
  <c r="BE810" i="9" s="1"/>
  <c r="BB826" i="9"/>
  <c r="BD826" i="9"/>
  <c r="BE826" i="9" s="1"/>
  <c r="BC842" i="9"/>
  <c r="AP842" i="9"/>
  <c r="BD858" i="9"/>
  <c r="BD866" i="9"/>
  <c r="BB866" i="9"/>
  <c r="BB882" i="9"/>
  <c r="BD882" i="9"/>
  <c r="BG882" i="9" s="1"/>
  <c r="BB898" i="9"/>
  <c r="BD898" i="9"/>
  <c r="BG898" i="9" s="1"/>
  <c r="BB510" i="9"/>
  <c r="BD510" i="9"/>
  <c r="BG510" i="9" s="1"/>
  <c r="BD534" i="9"/>
  <c r="BB534" i="9"/>
  <c r="BD558" i="9"/>
  <c r="BE558" i="9" s="1"/>
  <c r="BB558" i="9"/>
  <c r="BC606" i="9"/>
  <c r="AP606" i="9"/>
  <c r="BD614" i="9"/>
  <c r="BB614" i="9"/>
  <c r="AP614" i="9" s="1"/>
  <c r="BD630" i="9"/>
  <c r="BE630" i="9" s="1"/>
  <c r="BB630" i="9"/>
  <c r="AP630" i="9" s="1"/>
  <c r="BH662" i="9"/>
  <c r="BI662" i="9" s="1"/>
  <c r="BJ662" i="9"/>
  <c r="Y779" i="9"/>
  <c r="Y246" i="9"/>
  <c r="Z936" i="9"/>
  <c r="AL936" i="9" s="1"/>
  <c r="BL528" i="9"/>
  <c r="AP870" i="9"/>
  <c r="BB220" i="9"/>
  <c r="AP220" i="9" s="1"/>
  <c r="BD204" i="9"/>
  <c r="BE204" i="9" s="1"/>
  <c r="BD392" i="9"/>
  <c r="BG392" i="9" s="1"/>
  <c r="BG497" i="9"/>
  <c r="BH497" i="9" s="1"/>
  <c r="BE497" i="9"/>
  <c r="BB830" i="9"/>
  <c r="BD830" i="9"/>
  <c r="BG830" i="9" s="1"/>
  <c r="BD273" i="9"/>
  <c r="BC610" i="9"/>
  <c r="AP610" i="9"/>
  <c r="BB519" i="9"/>
  <c r="AP519" i="9" s="1"/>
  <c r="BD519" i="9"/>
  <c r="BE519" i="9" s="1"/>
  <c r="BB331" i="9"/>
  <c r="BD406" i="9"/>
  <c r="BD422" i="9"/>
  <c r="BB422" i="9"/>
  <c r="AP422" i="9" s="1"/>
  <c r="AP158" i="9"/>
  <c r="BG159" i="9"/>
  <c r="BC187" i="9"/>
  <c r="AP187" i="9"/>
  <c r="BE147" i="9"/>
  <c r="AQ147" i="9" s="1"/>
  <c r="BD687" i="9"/>
  <c r="BG687" i="9" s="1"/>
  <c r="BD480" i="9"/>
  <c r="BE480" i="9" s="1"/>
  <c r="BD908" i="9"/>
  <c r="BG908" i="9" s="1"/>
  <c r="BB466" i="9"/>
  <c r="BC466" i="9" s="1"/>
  <c r="BD694" i="9"/>
  <c r="BH863" i="9"/>
  <c r="AR863" i="9" s="1"/>
  <c r="BJ863" i="9"/>
  <c r="AP667" i="9"/>
  <c r="BC667" i="9"/>
  <c r="AP406" i="9"/>
  <c r="BC406" i="9"/>
  <c r="BB816" i="9"/>
  <c r="AP816" i="9" s="1"/>
  <c r="BD683" i="9"/>
  <c r="BE683" i="9" s="1"/>
  <c r="BD335" i="9"/>
  <c r="BE335" i="9" s="1"/>
  <c r="BG603" i="9"/>
  <c r="BD415" i="9"/>
  <c r="BE399" i="9"/>
  <c r="AQ399" i="9" s="1"/>
  <c r="BD339" i="9"/>
  <c r="BE339" i="9" s="1"/>
  <c r="BE431" i="9"/>
  <c r="BF431" i="9" s="1"/>
  <c r="Y553" i="9"/>
  <c r="Y143" i="9"/>
  <c r="Z952" i="9"/>
  <c r="AL952" i="9" s="1"/>
  <c r="Y684" i="9"/>
  <c r="Y908" i="9"/>
  <c r="Y38" i="9"/>
  <c r="Y436" i="9"/>
  <c r="Y907" i="9"/>
  <c r="Y478" i="9"/>
  <c r="Y711" i="9"/>
  <c r="Y819" i="9"/>
  <c r="Y180" i="9"/>
  <c r="Y335" i="9"/>
  <c r="Y264" i="9"/>
  <c r="Z1005" i="9"/>
  <c r="AL1005" i="9" s="1"/>
  <c r="Z804" i="9"/>
  <c r="AL804" i="9" s="1"/>
  <c r="Y387" i="9"/>
  <c r="Y465" i="9"/>
  <c r="Y886" i="9"/>
  <c r="Y669" i="9"/>
  <c r="Y418" i="9"/>
  <c r="Y122" i="9"/>
  <c r="Y255" i="9"/>
  <c r="Z153" i="9"/>
  <c r="AL153" i="9" s="1"/>
  <c r="Z574" i="9"/>
  <c r="AL574" i="9" s="1"/>
  <c r="Y820" i="9"/>
  <c r="Y861" i="9"/>
  <c r="Y695" i="9"/>
  <c r="Y503" i="9"/>
  <c r="Y445" i="9"/>
  <c r="Y641" i="9"/>
  <c r="Y283" i="9"/>
  <c r="Z474" i="9"/>
  <c r="AL474" i="9" s="1"/>
  <c r="Z520" i="9"/>
  <c r="AL520" i="9" s="1"/>
  <c r="Y1003" i="9"/>
  <c r="Y651" i="9"/>
  <c r="Y643" i="9"/>
  <c r="Y735" i="9"/>
  <c r="Y581" i="9"/>
  <c r="Y657" i="9"/>
  <c r="Y46" i="9"/>
  <c r="Z918" i="9"/>
  <c r="AL918" i="9" s="1"/>
  <c r="Z465" i="9"/>
  <c r="AL465" i="9" s="1"/>
  <c r="Y892" i="9"/>
  <c r="Y703" i="9"/>
  <c r="Y894" i="9"/>
  <c r="Y718" i="9"/>
  <c r="Y751" i="9"/>
  <c r="Y600" i="9"/>
  <c r="Y40" i="9"/>
  <c r="Z666" i="9"/>
  <c r="AL666" i="9" s="1"/>
  <c r="Z289" i="9"/>
  <c r="AL289" i="9" s="1"/>
  <c r="Y610" i="9"/>
  <c r="Y831" i="9"/>
  <c r="Y492" i="9"/>
  <c r="Y804" i="9"/>
  <c r="Y451" i="9"/>
  <c r="Y637" i="9"/>
  <c r="Y103" i="9"/>
  <c r="Y960" i="9"/>
  <c r="Z878" i="9"/>
  <c r="AL878" i="9" s="1"/>
  <c r="Y928" i="9"/>
  <c r="Y793" i="9"/>
  <c r="Y87" i="9"/>
  <c r="Y939" i="9"/>
  <c r="Y803" i="9"/>
  <c r="Y897" i="9"/>
  <c r="Y783" i="9"/>
  <c r="Y694" i="9"/>
  <c r="Y825" i="9"/>
  <c r="Y895" i="9"/>
  <c r="Y345" i="9"/>
  <c r="Y252" i="9"/>
  <c r="Y660" i="9"/>
  <c r="Y333" i="9"/>
  <c r="Y682" i="9"/>
  <c r="Y189" i="9"/>
  <c r="Y235" i="9"/>
  <c r="Y675" i="9"/>
  <c r="Y630" i="9"/>
  <c r="Y407" i="9"/>
  <c r="Y341" i="9"/>
  <c r="Y917" i="9"/>
  <c r="Z970" i="9"/>
  <c r="AL970" i="9" s="1"/>
  <c r="Z618" i="9"/>
  <c r="AL618" i="9" s="1"/>
  <c r="Z338" i="9"/>
  <c r="AL338" i="9" s="1"/>
  <c r="Z478" i="9"/>
  <c r="AL478" i="9" s="1"/>
  <c r="Z201" i="9"/>
  <c r="AL201" i="9" s="1"/>
  <c r="AH365" i="9"/>
  <c r="AH79" i="9"/>
  <c r="AH178" i="9"/>
  <c r="AH826" i="9"/>
  <c r="AH95" i="9"/>
  <c r="AH245" i="9"/>
  <c r="AH698" i="9"/>
  <c r="AH778" i="9"/>
  <c r="AH882" i="9"/>
  <c r="AH810" i="9"/>
  <c r="AH23" i="9"/>
  <c r="AH606" i="9"/>
  <c r="Y936" i="9"/>
  <c r="Y776" i="9"/>
  <c r="Y435" i="9"/>
  <c r="Y96" i="9"/>
  <c r="Z703" i="9"/>
  <c r="AL703" i="9" s="1"/>
  <c r="AH71" i="9"/>
  <c r="AH55" i="9"/>
  <c r="AH357" i="9"/>
  <c r="AH770" i="9"/>
  <c r="AH341" i="9"/>
  <c r="AH162" i="9"/>
  <c r="AH850" i="9"/>
  <c r="AH194" i="9"/>
  <c r="Y947" i="9"/>
  <c r="Y780" i="9"/>
  <c r="Y724" i="9"/>
  <c r="Y890" i="9"/>
  <c r="Y569" i="9"/>
  <c r="Y516" i="9"/>
  <c r="Y32" i="9"/>
  <c r="Y693" i="9"/>
  <c r="Y764" i="9"/>
  <c r="Y701" i="9"/>
  <c r="Y747" i="9"/>
  <c r="Y365" i="9"/>
  <c r="Y219" i="9"/>
  <c r="Y267" i="9"/>
  <c r="Y579" i="9"/>
  <c r="Y24" i="9"/>
  <c r="Y112" i="9"/>
  <c r="Y1002" i="9"/>
  <c r="Z958" i="9"/>
  <c r="AL958" i="9" s="1"/>
  <c r="Z680" i="9"/>
  <c r="AL680" i="9" s="1"/>
  <c r="Z792" i="9"/>
  <c r="AL792" i="9" s="1"/>
  <c r="Z254" i="9"/>
  <c r="AL254" i="9" s="1"/>
  <c r="AH202" i="9"/>
  <c r="Y930" i="9"/>
  <c r="Y799" i="9"/>
  <c r="Y45" i="9"/>
  <c r="Y576" i="9"/>
  <c r="Y786" i="9"/>
  <c r="Y841" i="9"/>
  <c r="Y155" i="9"/>
  <c r="Y681" i="9"/>
  <c r="Y810" i="9"/>
  <c r="Y896" i="9"/>
  <c r="Y115" i="9"/>
  <c r="Y609" i="9"/>
  <c r="Y903" i="9"/>
  <c r="Y263" i="9"/>
  <c r="Y241" i="9"/>
  <c r="Y277" i="9"/>
  <c r="Y158" i="9"/>
  <c r="Y210" i="9"/>
  <c r="Y343" i="9"/>
  <c r="Y135" i="9"/>
  <c r="Y515" i="9"/>
  <c r="Y950" i="9"/>
  <c r="Z979" i="9"/>
  <c r="AL979" i="9" s="1"/>
  <c r="Z951" i="9"/>
  <c r="AL951" i="9" s="1"/>
  <c r="Z339" i="9"/>
  <c r="AL339" i="9" s="1"/>
  <c r="Z750" i="9"/>
  <c r="AL750" i="9" s="1"/>
  <c r="Z248" i="9"/>
  <c r="AL248" i="9" s="1"/>
  <c r="AH210" i="9"/>
  <c r="AH746" i="9"/>
  <c r="AH154" i="9"/>
  <c r="AH63" i="9"/>
  <c r="AH542" i="9"/>
  <c r="AH786" i="9"/>
  <c r="AH494" i="9"/>
  <c r="AH738" i="9"/>
  <c r="AH818" i="9"/>
  <c r="AH662" i="9"/>
  <c r="AH333" i="9"/>
  <c r="AH127" i="9"/>
  <c r="AH143" i="9"/>
  <c r="AH237" i="9"/>
  <c r="AH226" i="9"/>
  <c r="AH478" i="9"/>
  <c r="AH762" i="9"/>
  <c r="Y134" i="9"/>
  <c r="Y719" i="9"/>
  <c r="Y770" i="9"/>
  <c r="Y405" i="9"/>
  <c r="Y487" i="9"/>
  <c r="Y546" i="9"/>
  <c r="Y280" i="9"/>
  <c r="Y21" i="9"/>
  <c r="Y800" i="9"/>
  <c r="Y323" i="9"/>
  <c r="Y392" i="9"/>
  <c r="Y427" i="9"/>
  <c r="Y672" i="9"/>
  <c r="Y95" i="9"/>
  <c r="Y301" i="9"/>
  <c r="Y78" i="9"/>
  <c r="Y602" i="9"/>
  <c r="Y572" i="9"/>
  <c r="Y222" i="9"/>
  <c r="Y131" i="9"/>
  <c r="Y317" i="9"/>
  <c r="Z774" i="9"/>
  <c r="AL774" i="9" s="1"/>
  <c r="Z946" i="9"/>
  <c r="AL946" i="9" s="1"/>
  <c r="Z468" i="9"/>
  <c r="AL468" i="9" s="1"/>
  <c r="Z373" i="9"/>
  <c r="AL373" i="9" s="1"/>
  <c r="Z95" i="9"/>
  <c r="AL95" i="9" s="1"/>
  <c r="AH119" i="9"/>
  <c r="AH754" i="9"/>
  <c r="AH349" i="9"/>
  <c r="AH858" i="9"/>
  <c r="AH234" i="9"/>
  <c r="AH898" i="9"/>
  <c r="AH614" i="9"/>
  <c r="AH794" i="9"/>
  <c r="AH502" i="9"/>
  <c r="AH906" i="9"/>
  <c r="AH111" i="9"/>
  <c r="AH376" i="9"/>
  <c r="AH550" i="9"/>
  <c r="AH317" i="9"/>
  <c r="AH638" i="9"/>
  <c r="AH293" i="9"/>
  <c r="AH170" i="9"/>
  <c r="AH135" i="9"/>
  <c r="AH87" i="9"/>
  <c r="AH722" i="9"/>
  <c r="Y852" i="9"/>
  <c r="Y932" i="9"/>
  <c r="Y475" i="9"/>
  <c r="Y806" i="9"/>
  <c r="Y532" i="9"/>
  <c r="Y562" i="9"/>
  <c r="Y801" i="9"/>
  <c r="Y99" i="9"/>
  <c r="Y524" i="9"/>
  <c r="Y237" i="9"/>
  <c r="Y133" i="9"/>
  <c r="Y441" i="9"/>
  <c r="Y253" i="9"/>
  <c r="Y725" i="9"/>
  <c r="Y430" i="9"/>
  <c r="Y486" i="9"/>
  <c r="Y41" i="9"/>
  <c r="Y670" i="9"/>
  <c r="Y433" i="9"/>
  <c r="Y367" i="9"/>
  <c r="Z765" i="9"/>
  <c r="AL765" i="9" s="1"/>
  <c r="Z931" i="9"/>
  <c r="AL931" i="9" s="1"/>
  <c r="Z578" i="9"/>
  <c r="AL578" i="9" s="1"/>
  <c r="Z281" i="9"/>
  <c r="AL281" i="9" s="1"/>
  <c r="AH47" i="9"/>
  <c r="AH681" i="9"/>
  <c r="AH630" i="9"/>
  <c r="AH253" i="9"/>
  <c r="AH646" i="9"/>
  <c r="AH730" i="9"/>
  <c r="AH103" i="9"/>
  <c r="AH706" i="9"/>
  <c r="AR36" i="9"/>
  <c r="BJ36" i="9"/>
  <c r="BM36" i="9" s="1"/>
  <c r="BP36" i="9" s="1"/>
  <c r="BS36" i="9" s="1"/>
  <c r="BB31" i="9"/>
  <c r="AP31" i="9" s="1"/>
  <c r="AH584" i="9"/>
  <c r="AH17" i="9"/>
  <c r="AH156" i="9"/>
  <c r="AH392" i="9"/>
  <c r="AH432" i="9"/>
  <c r="AH528" i="9"/>
  <c r="AH664" i="9"/>
  <c r="AH448" i="9"/>
  <c r="AH440" i="9"/>
  <c r="BB63" i="9"/>
  <c r="BC63" i="9" s="1"/>
  <c r="AH772" i="9"/>
  <c r="BE36" i="9"/>
  <c r="AQ36" i="9" s="1"/>
  <c r="C736" i="2"/>
  <c r="AH714" i="9"/>
  <c r="AH761" i="9"/>
  <c r="AH332" i="9"/>
  <c r="AH70" i="9"/>
  <c r="AH697" i="9"/>
  <c r="AH134" i="9"/>
  <c r="AH225" i="9"/>
  <c r="AH849" i="9"/>
  <c r="AH397" i="9"/>
  <c r="AH645" i="9"/>
  <c r="BD23" i="9"/>
  <c r="BG23" i="9" s="1"/>
  <c r="AH389" i="9"/>
  <c r="AH653" i="9"/>
  <c r="AH217" i="9"/>
  <c r="AH233" i="9"/>
  <c r="AH748" i="9"/>
  <c r="BD749" i="9"/>
  <c r="BE749" i="9" s="1"/>
  <c r="BB749" i="9"/>
  <c r="BC749" i="9" s="1"/>
  <c r="AH812" i="9"/>
  <c r="BB813" i="9"/>
  <c r="BD813" i="9"/>
  <c r="BE813" i="9" s="1"/>
  <c r="AH820" i="9"/>
  <c r="BB837" i="9"/>
  <c r="BD837" i="9"/>
  <c r="BG837" i="9" s="1"/>
  <c r="AH852" i="9"/>
  <c r="BE1002" i="9"/>
  <c r="AQ1002" i="9" s="1"/>
  <c r="BH104" i="9"/>
  <c r="BI104" i="9" s="1"/>
  <c r="BJ104" i="9"/>
  <c r="BM104" i="9" s="1"/>
  <c r="BP104" i="9" s="1"/>
  <c r="BG491" i="9"/>
  <c r="BE491" i="9"/>
  <c r="BG502" i="9"/>
  <c r="U1008" i="9"/>
  <c r="AS658" i="9"/>
  <c r="BL658" i="9"/>
  <c r="BH280" i="9"/>
  <c r="BJ280" i="9"/>
  <c r="BM280" i="9" s="1"/>
  <c r="BK529" i="9"/>
  <c r="AS529" i="9" s="1"/>
  <c r="BM529" i="9"/>
  <c r="BC363" i="9"/>
  <c r="AP363" i="9"/>
  <c r="AP383" i="9"/>
  <c r="BC383" i="9"/>
  <c r="BC344" i="9"/>
  <c r="AP344" i="9"/>
  <c r="AS79" i="9"/>
  <c r="BL79" i="9"/>
  <c r="BG207" i="9"/>
  <c r="BH207" i="9" s="1"/>
  <c r="BE207" i="9"/>
  <c r="BG319" i="9"/>
  <c r="BJ319" i="9" s="1"/>
  <c r="BH166" i="9"/>
  <c r="BI166" i="9" s="1"/>
  <c r="BG134" i="9"/>
  <c r="BH134" i="9" s="1"/>
  <c r="BE134" i="9"/>
  <c r="AP903" i="9"/>
  <c r="BC903" i="9"/>
  <c r="BB223" i="9"/>
  <c r="BC223" i="9" s="1"/>
  <c r="BE223" i="9"/>
  <c r="AP231" i="9"/>
  <c r="BC231" i="9"/>
  <c r="BH348" i="9"/>
  <c r="BJ348" i="9"/>
  <c r="BH792" i="9"/>
  <c r="AR792" i="9" s="1"/>
  <c r="BJ792" i="9"/>
  <c r="AP73" i="9"/>
  <c r="BC73" i="9"/>
  <c r="AP908" i="9"/>
  <c r="BC908" i="9"/>
  <c r="BB400" i="9"/>
  <c r="BC400" i="9" s="1"/>
  <c r="BD400" i="9"/>
  <c r="BB408" i="9"/>
  <c r="BD408" i="9"/>
  <c r="BE408" i="9" s="1"/>
  <c r="BF408" i="9" s="1"/>
  <c r="AH431" i="9"/>
  <c r="BB440" i="9"/>
  <c r="BD440" i="9"/>
  <c r="BE440" i="9" s="1"/>
  <c r="BB448" i="9"/>
  <c r="AP448" i="9" s="1"/>
  <c r="BD448" i="9"/>
  <c r="BE448" i="9" s="1"/>
  <c r="BB456" i="9"/>
  <c r="AP456" i="9" s="1"/>
  <c r="BD456" i="9"/>
  <c r="BB17" i="9"/>
  <c r="BD17" i="9"/>
  <c r="BE17" i="9" s="1"/>
  <c r="BE81" i="9"/>
  <c r="AQ81" i="9" s="1"/>
  <c r="BG81" i="9"/>
  <c r="BJ81" i="9" s="1"/>
  <c r="BD89" i="9"/>
  <c r="BE89" i="9" s="1"/>
  <c r="BB89" i="9"/>
  <c r="BC97" i="9"/>
  <c r="AP97" i="9"/>
  <c r="BD105" i="9"/>
  <c r="BB105" i="9"/>
  <c r="BD137" i="9"/>
  <c r="BE137" i="9" s="1"/>
  <c r="BD145" i="9"/>
  <c r="BG145" i="9" s="1"/>
  <c r="BJ145" i="9" s="1"/>
  <c r="BK145" i="9" s="1"/>
  <c r="BB145" i="9"/>
  <c r="BC145" i="9" s="1"/>
  <c r="BD156" i="9"/>
  <c r="BE156" i="9" s="1"/>
  <c r="BB156" i="9"/>
  <c r="BC156" i="9" s="1"/>
  <c r="BD164" i="9"/>
  <c r="BB164" i="9"/>
  <c r="BC164" i="9" s="1"/>
  <c r="BK1008" i="9"/>
  <c r="AS1008" i="9" s="1"/>
  <c r="BM1008" i="9"/>
  <c r="BH296" i="9"/>
  <c r="BE792" i="9"/>
  <c r="BG31" i="9"/>
  <c r="BE31" i="9"/>
  <c r="BF31" i="9" s="1"/>
  <c r="BC683" i="9"/>
  <c r="AP683" i="9"/>
  <c r="BG613" i="9"/>
  <c r="AP389" i="9"/>
  <c r="BC389" i="9"/>
  <c r="BE104" i="9"/>
  <c r="AQ104" i="9" s="1"/>
  <c r="BE336" i="9"/>
  <c r="BF336" i="9" s="1"/>
  <c r="BG336" i="9"/>
  <c r="BH680" i="9"/>
  <c r="BI680" i="9" s="1"/>
  <c r="BJ680" i="9"/>
  <c r="BE225" i="9"/>
  <c r="AQ225" i="9" s="1"/>
  <c r="BG225" i="9"/>
  <c r="BG78" i="9"/>
  <c r="BJ78" i="9" s="1"/>
  <c r="BE78" i="9"/>
  <c r="AQ78" i="9" s="1"/>
  <c r="BH254" i="9"/>
  <c r="BJ254" i="9"/>
  <c r="AH914" i="9"/>
  <c r="BB527" i="9"/>
  <c r="BC527" i="9" s="1"/>
  <c r="BD527" i="9"/>
  <c r="BD535" i="9"/>
  <c r="BB535" i="9"/>
  <c r="BB551" i="9"/>
  <c r="BD551" i="9"/>
  <c r="AH558" i="9"/>
  <c r="BB639" i="9"/>
  <c r="BD639" i="9"/>
  <c r="BE639" i="9" s="1"/>
  <c r="BD647" i="9"/>
  <c r="BB647" i="9"/>
  <c r="AP647" i="9" s="1"/>
  <c r="AH678" i="9"/>
  <c r="BB254" i="9"/>
  <c r="BE254" i="9"/>
  <c r="BF254" i="9" s="1"/>
  <c r="AH261" i="9"/>
  <c r="BD262" i="9"/>
  <c r="BG262" i="9" s="1"/>
  <c r="BJ262" i="9" s="1"/>
  <c r="AH277" i="9"/>
  <c r="BB294" i="9"/>
  <c r="BD294" i="9"/>
  <c r="BD310" i="9"/>
  <c r="BB310" i="9"/>
  <c r="BD318" i="9"/>
  <c r="BE318" i="9" s="1"/>
  <c r="BB318" i="9"/>
  <c r="BB326" i="9"/>
  <c r="BD326" i="9"/>
  <c r="BB350" i="9"/>
  <c r="BD350" i="9"/>
  <c r="BG350" i="9" s="1"/>
  <c r="BG366" i="9"/>
  <c r="BC151" i="9"/>
  <c r="AP151" i="9"/>
  <c r="BE115" i="9"/>
  <c r="BF115" i="9" s="1"/>
  <c r="BG115" i="9"/>
  <c r="BH115" i="9" s="1"/>
  <c r="BI115" i="9" s="1"/>
  <c r="AP526" i="9"/>
  <c r="BC526" i="9"/>
  <c r="BD800" i="9"/>
  <c r="BB800" i="9"/>
  <c r="AP800" i="9" s="1"/>
  <c r="BD824" i="9"/>
  <c r="BG824" i="9" s="1"/>
  <c r="BB824" i="9"/>
  <c r="AP824" i="9" s="1"/>
  <c r="BB872" i="9"/>
  <c r="BD872" i="9"/>
  <c r="BE872" i="9" s="1"/>
  <c r="AH887" i="9"/>
  <c r="BB912" i="9"/>
  <c r="BD912" i="9"/>
  <c r="BE912" i="9" s="1"/>
  <c r="BD516" i="9"/>
  <c r="BB516" i="9"/>
  <c r="AP516" i="9" s="1"/>
  <c r="AH523" i="9"/>
  <c r="BE532" i="9"/>
  <c r="BG532" i="9"/>
  <c r="BB540" i="9"/>
  <c r="BD540" i="9"/>
  <c r="BE540" i="9" s="1"/>
  <c r="BE572" i="9"/>
  <c r="BG572" i="9"/>
  <c r="BH572" i="9" s="1"/>
  <c r="BD580" i="9"/>
  <c r="BD588" i="9"/>
  <c r="BG588" i="9" s="1"/>
  <c r="BB588" i="9"/>
  <c r="BC588" i="9" s="1"/>
  <c r="AH603" i="9"/>
  <c r="BB604" i="9"/>
  <c r="BD604" i="9"/>
  <c r="BD612" i="9"/>
  <c r="BB612" i="9"/>
  <c r="BC612" i="9" s="1"/>
  <c r="AH306" i="9"/>
  <c r="AH314" i="9"/>
  <c r="AH338" i="9"/>
  <c r="AH436" i="9"/>
  <c r="AH101" i="9"/>
  <c r="AH184" i="9"/>
  <c r="AH705" i="9"/>
  <c r="AH729" i="9"/>
  <c r="AH881" i="9"/>
  <c r="AH552" i="9"/>
  <c r="AH640" i="9"/>
  <c r="AH239" i="9"/>
  <c r="AH295" i="9"/>
  <c r="AH449" i="9"/>
  <c r="AH742" i="9"/>
  <c r="AH766" i="9"/>
  <c r="AH469" i="9"/>
  <c r="AH493" i="9"/>
  <c r="AH629" i="9"/>
  <c r="AH268" i="9"/>
  <c r="AH316" i="9"/>
  <c r="AH348" i="9"/>
  <c r="AH375" i="9"/>
  <c r="BB799" i="9"/>
  <c r="BF315" i="9"/>
  <c r="BC433" i="9"/>
  <c r="BD550" i="9"/>
  <c r="AH829" i="9"/>
  <c r="AH861" i="9"/>
  <c r="AH877" i="9"/>
  <c r="AH524" i="9"/>
  <c r="AH548" i="9"/>
  <c r="AH636" i="9"/>
  <c r="AH668" i="9"/>
  <c r="AH363" i="9"/>
  <c r="AH461" i="9"/>
  <c r="AH689" i="9"/>
  <c r="AH884" i="9"/>
  <c r="AH266" i="9"/>
  <c r="AH515" i="9"/>
  <c r="AH208" i="9"/>
  <c r="AH708" i="9"/>
  <c r="AH168" i="9"/>
  <c r="AH692" i="9"/>
  <c r="AH428" i="9"/>
  <c r="AH483" i="9"/>
  <c r="AH764" i="9"/>
  <c r="AH555" i="9"/>
  <c r="AH667" i="9"/>
  <c r="AH732" i="9"/>
  <c r="AH775" i="9"/>
  <c r="AH807" i="9"/>
  <c r="AH385" i="9"/>
  <c r="AH171" i="9"/>
  <c r="AH309" i="9"/>
  <c r="AH566" i="9"/>
  <c r="AH582" i="9"/>
  <c r="AH439" i="9"/>
  <c r="AH598" i="9"/>
  <c r="AH719" i="9"/>
  <c r="AH791" i="9"/>
  <c r="AH301" i="9"/>
  <c r="AH179" i="9"/>
  <c r="AH96" i="9"/>
  <c r="AH799" i="9"/>
  <c r="AH486" i="9"/>
  <c r="AH534" i="9"/>
  <c r="AH285" i="9"/>
  <c r="AH654" i="9"/>
  <c r="AH32" i="9"/>
  <c r="AH230" i="9"/>
  <c r="AH903" i="9"/>
  <c r="AH831" i="9"/>
  <c r="AH510" i="9"/>
  <c r="AH735" i="9"/>
  <c r="AH269" i="9"/>
  <c r="AH743" i="9"/>
  <c r="AH590" i="9"/>
  <c r="AH871" i="9"/>
  <c r="AH447" i="9"/>
  <c r="AH72" i="9"/>
  <c r="AH847" i="9"/>
  <c r="AH56" i="9"/>
  <c r="AH622" i="9"/>
  <c r="AH695" i="9"/>
  <c r="AH222" i="9"/>
  <c r="AH77" i="9"/>
  <c r="AH716" i="9"/>
  <c r="AH460" i="9"/>
  <c r="AH467" i="9"/>
  <c r="AH298" i="9"/>
  <c r="AH595" i="9"/>
  <c r="AH282" i="9"/>
  <c r="AH499" i="9"/>
  <c r="AH780" i="9"/>
  <c r="AH37" i="9"/>
  <c r="AH531" i="9"/>
  <c r="AH547" i="9"/>
  <c r="AH29" i="9"/>
  <c r="AH844" i="9"/>
  <c r="AH788" i="9"/>
  <c r="AH860" i="9"/>
  <c r="AH740" i="9"/>
  <c r="AH635" i="9"/>
  <c r="AH21" i="9"/>
  <c r="AH627" i="9"/>
  <c r="AH381" i="9"/>
  <c r="AH274" i="9"/>
  <c r="AH117" i="9"/>
  <c r="AH330" i="9"/>
  <c r="AH354" i="9"/>
  <c r="AH756" i="9"/>
  <c r="AH900" i="9"/>
  <c r="AH133" i="9"/>
  <c r="AH491" i="9"/>
  <c r="AH724" i="9"/>
  <c r="AH611" i="9"/>
  <c r="AH571" i="9"/>
  <c r="AH651" i="9"/>
  <c r="AH322" i="9"/>
  <c r="AH796" i="9"/>
  <c r="AH160" i="9"/>
  <c r="AH908" i="9"/>
  <c r="AH659" i="9"/>
  <c r="AH420" i="9"/>
  <c r="AH176" i="9"/>
  <c r="AH235" i="9"/>
  <c r="AH675" i="9"/>
  <c r="AH619" i="9"/>
  <c r="AH141" i="9"/>
  <c r="AH149" i="9"/>
  <c r="AH125" i="9"/>
  <c r="AH53" i="9"/>
  <c r="AH836" i="9"/>
  <c r="AH828" i="9"/>
  <c r="AH242" i="9"/>
  <c r="AH93" i="9"/>
  <c r="AH475" i="9"/>
  <c r="AH152" i="9"/>
  <c r="AH804" i="9"/>
  <c r="AH643" i="9"/>
  <c r="AH69" i="9"/>
  <c r="AH876" i="9"/>
  <c r="AH362" i="9"/>
  <c r="AH911" i="9"/>
  <c r="AH892" i="9"/>
  <c r="AH686" i="9"/>
  <c r="AH45" i="9"/>
  <c r="AH85" i="9"/>
  <c r="AH700" i="9"/>
  <c r="AH868" i="9"/>
  <c r="AH579" i="9"/>
  <c r="AH200" i="9"/>
  <c r="Y964" i="9"/>
  <c r="Y975" i="9"/>
  <c r="Y993" i="9"/>
  <c r="Y330" i="9"/>
  <c r="Y215" i="9"/>
  <c r="Y551" i="9"/>
  <c r="Y243" i="9"/>
  <c r="Y599" i="9"/>
  <c r="Y169" i="9"/>
  <c r="Y374" i="9"/>
  <c r="Y170" i="9"/>
  <c r="Y157" i="9"/>
  <c r="Y17" i="9"/>
  <c r="Y47" i="9"/>
  <c r="Y840" i="9"/>
  <c r="Y566" i="9"/>
  <c r="Y846" i="9"/>
  <c r="Y707" i="9"/>
  <c r="Y497" i="9"/>
  <c r="Y402" i="9"/>
  <c r="Y866" i="9"/>
  <c r="Y899" i="9"/>
  <c r="Y691" i="9"/>
  <c r="Y558" i="9"/>
  <c r="Y385" i="9"/>
  <c r="Y404" i="9"/>
  <c r="Y339" i="9"/>
  <c r="Y750" i="9"/>
  <c r="Y589" i="9"/>
  <c r="Y698" i="9"/>
  <c r="Y313" i="9"/>
  <c r="Y792" i="9"/>
  <c r="Y124" i="9"/>
  <c r="Y644" i="9"/>
  <c r="Y83" i="9"/>
  <c r="Y198" i="9"/>
  <c r="Y414" i="9"/>
  <c r="Y66" i="9"/>
  <c r="Y48" i="9"/>
  <c r="Y422" i="9"/>
  <c r="Y491" i="9"/>
  <c r="Y571" i="9"/>
  <c r="Y873" i="9"/>
  <c r="Y972" i="9"/>
  <c r="Y344" i="9"/>
  <c r="Y919" i="9"/>
  <c r="Y68" i="9"/>
  <c r="Y145" i="9"/>
  <c r="Y311" i="9"/>
  <c r="Y285" i="9"/>
  <c r="Y409" i="9"/>
  <c r="Y276" i="9"/>
  <c r="Y428" i="9"/>
  <c r="Y82" i="9"/>
  <c r="Y459" i="9"/>
  <c r="Y443" i="9"/>
  <c r="Y290" i="9"/>
  <c r="Y463" i="9"/>
  <c r="Y513" i="9"/>
  <c r="Y187" i="9"/>
  <c r="Y460" i="9"/>
  <c r="Y453" i="9"/>
  <c r="Y228" i="9"/>
  <c r="Y302" i="9"/>
  <c r="Y272" i="9"/>
  <c r="Y844" i="9"/>
  <c r="Y798" i="9"/>
  <c r="Y619" i="9"/>
  <c r="Y817" i="9"/>
  <c r="Y874" i="9"/>
  <c r="Y482" i="9"/>
  <c r="Y828" i="9"/>
  <c r="Y601" i="9"/>
  <c r="Y512" i="9"/>
  <c r="Y879" i="9"/>
  <c r="Y721" i="9"/>
  <c r="Z460" i="9"/>
  <c r="AL460" i="9" s="1"/>
  <c r="Z479" i="9"/>
  <c r="AL479" i="9" s="1"/>
  <c r="Z90" i="9"/>
  <c r="AL90" i="9" s="1"/>
  <c r="Z587" i="9"/>
  <c r="AL587" i="9" s="1"/>
  <c r="Z448" i="9"/>
  <c r="AL448" i="9" s="1"/>
  <c r="Z808" i="9"/>
  <c r="AL808" i="9" s="1"/>
  <c r="Z884" i="9"/>
  <c r="AL884" i="9" s="1"/>
  <c r="Z990" i="9"/>
  <c r="AL990" i="9" s="1"/>
  <c r="Z665" i="9"/>
  <c r="AL665" i="9" s="1"/>
  <c r="Z902" i="9"/>
  <c r="AL902" i="9" s="1"/>
  <c r="Z975" i="9"/>
  <c r="AL975" i="9" s="1"/>
  <c r="Z199" i="9"/>
  <c r="AL199" i="9" s="1"/>
  <c r="Z122" i="9"/>
  <c r="AL122" i="9" s="1"/>
  <c r="Z677" i="9"/>
  <c r="AL677" i="9" s="1"/>
  <c r="Z647" i="9"/>
  <c r="AL647" i="9" s="1"/>
  <c r="Z706" i="9"/>
  <c r="AL706" i="9" s="1"/>
  <c r="Z545" i="9"/>
  <c r="AL545" i="9" s="1"/>
  <c r="Z481" i="9"/>
  <c r="AL481" i="9" s="1"/>
  <c r="Z772" i="9"/>
  <c r="AL772" i="9" s="1"/>
  <c r="Z333" i="9"/>
  <c r="AL333" i="9" s="1"/>
  <c r="Z56" i="9"/>
  <c r="AL56" i="9" s="1"/>
  <c r="Z679" i="9"/>
  <c r="AL679" i="9" s="1"/>
  <c r="Z632" i="9"/>
  <c r="AL632" i="9" s="1"/>
  <c r="Z458" i="9"/>
  <c r="AL458" i="9" s="1"/>
  <c r="Z457" i="9"/>
  <c r="AL457" i="9" s="1"/>
  <c r="Z488" i="9"/>
  <c r="AL488" i="9" s="1"/>
  <c r="Z283" i="9"/>
  <c r="AL283" i="9" s="1"/>
  <c r="Z518" i="9"/>
  <c r="AL518" i="9" s="1"/>
  <c r="Z992" i="9"/>
  <c r="AL992" i="9" s="1"/>
  <c r="AR70" i="9"/>
  <c r="BI70" i="9"/>
  <c r="BD21" i="9"/>
  <c r="BE21" i="9" s="1"/>
  <c r="BB21" i="9"/>
  <c r="BC21" i="9" s="1"/>
  <c r="BH29" i="9"/>
  <c r="AR29" i="9" s="1"/>
  <c r="BJ29" i="9"/>
  <c r="BE45" i="9"/>
  <c r="AQ45" i="9" s="1"/>
  <c r="BG45" i="9"/>
  <c r="BE85" i="9"/>
  <c r="BF85" i="9" s="1"/>
  <c r="BG85" i="9"/>
  <c r="BG93" i="9"/>
  <c r="BH93" i="9" s="1"/>
  <c r="BI93" i="9" s="1"/>
  <c r="AP101" i="9"/>
  <c r="BC101" i="9"/>
  <c r="BE133" i="9"/>
  <c r="BG133" i="9"/>
  <c r="BH133" i="9" s="1"/>
  <c r="BI133" i="9" s="1"/>
  <c r="AP184" i="9"/>
  <c r="BC184" i="9"/>
  <c r="BC208" i="9"/>
  <c r="AP208" i="9"/>
  <c r="Z78" i="9"/>
  <c r="AL78" i="9" s="1"/>
  <c r="Z592" i="9"/>
  <c r="AL592" i="9" s="1"/>
  <c r="BE18" i="9"/>
  <c r="AQ18" i="9" s="1"/>
  <c r="BG18" i="9"/>
  <c r="BH18" i="9" s="1"/>
  <c r="BB133" i="9"/>
  <c r="AP133" i="9" s="1"/>
  <c r="BD69" i="9"/>
  <c r="BB53" i="9"/>
  <c r="BB235" i="9"/>
  <c r="AP235" i="9" s="1"/>
  <c r="AH57" i="9"/>
  <c r="AH129" i="9"/>
  <c r="AH172" i="9"/>
  <c r="AH231" i="9"/>
  <c r="BJ70" i="9"/>
  <c r="BC120" i="9"/>
  <c r="BD152" i="9"/>
  <c r="BG152" i="9" s="1"/>
  <c r="BC160" i="9"/>
  <c r="BD101" i="9"/>
  <c r="BE61" i="9"/>
  <c r="AQ61" i="9" s="1"/>
  <c r="BD53" i="9"/>
  <c r="BG53" i="9" s="1"/>
  <c r="BJ53" i="9" s="1"/>
  <c r="BK53" i="9" s="1"/>
  <c r="BL53" i="9" s="1"/>
  <c r="BB18" i="9"/>
  <c r="BC18" i="9" s="1"/>
  <c r="BD219" i="9"/>
  <c r="BG219" i="9" s="1"/>
  <c r="AH185" i="9"/>
  <c r="BD208" i="9"/>
  <c r="BE208" i="9" s="1"/>
  <c r="BB176" i="9"/>
  <c r="BD117" i="9"/>
  <c r="BG117" i="9" s="1"/>
  <c r="BB85" i="9"/>
  <c r="BB61" i="9"/>
  <c r="AP61" i="9" s="1"/>
  <c r="BE29" i="9"/>
  <c r="AQ29" i="9" s="1"/>
  <c r="BB45" i="9"/>
  <c r="BE235" i="9"/>
  <c r="BF235" i="9" s="1"/>
  <c r="BC203" i="9"/>
  <c r="BC125" i="9"/>
  <c r="BD192" i="9"/>
  <c r="BE192" i="9" s="1"/>
  <c r="BB168" i="9"/>
  <c r="AP168" i="9" s="1"/>
  <c r="BB200" i="9"/>
  <c r="BG235" i="9"/>
  <c r="BH235" i="9" s="1"/>
  <c r="BI235" i="9" s="1"/>
  <c r="BB29" i="9"/>
  <c r="BD168" i="9"/>
  <c r="BC152" i="9"/>
  <c r="BB93" i="9"/>
  <c r="BC93" i="9" s="1"/>
  <c r="AP117" i="9"/>
  <c r="BG146" i="9"/>
  <c r="BH146" i="9" s="1"/>
  <c r="BD184" i="9"/>
  <c r="BB37" i="9"/>
  <c r="AH15" i="9"/>
  <c r="BD125" i="9"/>
  <c r="BE125" i="9" s="1"/>
  <c r="AH382" i="9"/>
  <c r="AH733" i="9"/>
  <c r="AH757" i="9"/>
  <c r="AH429" i="9"/>
  <c r="AH893" i="9"/>
  <c r="AH500" i="9"/>
  <c r="AH445" i="9"/>
  <c r="AH797" i="9"/>
  <c r="AH223" i="9"/>
  <c r="AH532" i="9"/>
  <c r="AH789" i="9"/>
  <c r="AH413" i="9"/>
  <c r="AH371" i="9"/>
  <c r="AH693" i="9"/>
  <c r="AH741" i="9"/>
  <c r="AH421" i="9"/>
  <c r="AH942" i="9"/>
  <c r="AH437" i="9"/>
  <c r="AH620" i="9"/>
  <c r="AH283" i="9"/>
  <c r="AH837" i="9"/>
  <c r="AH652" i="9"/>
  <c r="AH885" i="9"/>
  <c r="AH405" i="9"/>
  <c r="AH781" i="9"/>
  <c r="AH853" i="9"/>
  <c r="AH347" i="9"/>
  <c r="AH476" i="9"/>
  <c r="AH749" i="9"/>
  <c r="AH453" i="9"/>
  <c r="AH307" i="9"/>
  <c r="AH508" i="9"/>
  <c r="AH540" i="9"/>
  <c r="AH813" i="9"/>
  <c r="AH299" i="9"/>
  <c r="AH315" i="9"/>
  <c r="AH912" i="9"/>
  <c r="AH580" i="9"/>
  <c r="AH773" i="9"/>
  <c r="AH717" i="9"/>
  <c r="AH821" i="9"/>
  <c r="AH725" i="9"/>
  <c r="AH687" i="9"/>
  <c r="AH180" i="9"/>
  <c r="AH516" i="9"/>
  <c r="AH164" i="9"/>
  <c r="AH386" i="9"/>
  <c r="AH394" i="9"/>
  <c r="AH259" i="9"/>
  <c r="AH145" i="9"/>
  <c r="AH901" i="9"/>
  <c r="AH765" i="9"/>
  <c r="AH243" i="9"/>
  <c r="AH556" i="9"/>
  <c r="AH564" i="9"/>
  <c r="AH612" i="9"/>
  <c r="AH690" i="9"/>
  <c r="AH572" i="9"/>
  <c r="AH468" i="9"/>
  <c r="AH251" i="9"/>
  <c r="AH387" i="9"/>
  <c r="AH694" i="9"/>
  <c r="AH509" i="9"/>
  <c r="AH126" i="9"/>
  <c r="AH613" i="9"/>
  <c r="AH446" i="9"/>
  <c r="AH260" i="9"/>
  <c r="AH830" i="9"/>
  <c r="AH637" i="9"/>
  <c r="AH292" i="9"/>
  <c r="AH340" i="9"/>
  <c r="AH838" i="9"/>
  <c r="AH790" i="9"/>
  <c r="AH236" i="9"/>
  <c r="AH798" i="9"/>
  <c r="AH541" i="9"/>
  <c r="AH46" i="9"/>
  <c r="AH153" i="9"/>
  <c r="AH782" i="9"/>
  <c r="AH201" i="9"/>
  <c r="AH822" i="9"/>
  <c r="AH758" i="9"/>
  <c r="AH894" i="9"/>
  <c r="AH324" i="9"/>
  <c r="AH485" i="9"/>
  <c r="AH13" i="9"/>
  <c r="AH38" i="9"/>
  <c r="AH605" i="9"/>
  <c r="AH86" i="9"/>
  <c r="AH395" i="9"/>
  <c r="AH661" i="9"/>
  <c r="AH477" i="9"/>
  <c r="AH814" i="9"/>
  <c r="AH30" i="9"/>
  <c r="AH252" i="9"/>
  <c r="AH209" i="9"/>
  <c r="AH414" i="9"/>
  <c r="AH710" i="9"/>
  <c r="AH454" i="9"/>
  <c r="AH870" i="9"/>
  <c r="AH726" i="9"/>
  <c r="AH806" i="9"/>
  <c r="AH597" i="9"/>
  <c r="AH669" i="9"/>
  <c r="AH308" i="9"/>
  <c r="AH276" i="9"/>
  <c r="AH300" i="9"/>
  <c r="AH422" i="9"/>
  <c r="AH886" i="9"/>
  <c r="AH525" i="9"/>
  <c r="AH589" i="9"/>
  <c r="AH902" i="9"/>
  <c r="AH372" i="9"/>
  <c r="AH284" i="9"/>
  <c r="AH244" i="9"/>
  <c r="AH517" i="9"/>
  <c r="AH913" i="9"/>
  <c r="AH533" i="9"/>
  <c r="AH364" i="9"/>
  <c r="AH102" i="9"/>
  <c r="AH846" i="9"/>
  <c r="AH557" i="9"/>
  <c r="AH356" i="9"/>
  <c r="AH573" i="9"/>
  <c r="AH688" i="9"/>
  <c r="AH110" i="9"/>
  <c r="AH462" i="9"/>
  <c r="AH862" i="9"/>
  <c r="AH398" i="9"/>
  <c r="AH621" i="9"/>
  <c r="AH54" i="9"/>
  <c r="AH878" i="9"/>
  <c r="AH94" i="9"/>
  <c r="AH383" i="9"/>
  <c r="AH430" i="9"/>
  <c r="AH438" i="9"/>
  <c r="AH142" i="9"/>
  <c r="AH734" i="9"/>
  <c r="AH193" i="9"/>
  <c r="AH62" i="9"/>
  <c r="AH672" i="9"/>
  <c r="AH73" i="9"/>
  <c r="AH536" i="9"/>
  <c r="AH488" i="9"/>
  <c r="AH472" i="9"/>
  <c r="AH793" i="9"/>
  <c r="AH656" i="9"/>
  <c r="AH560" i="9"/>
  <c r="AH137" i="9"/>
  <c r="AH833" i="9"/>
  <c r="AH801" i="9"/>
  <c r="AH769" i="9"/>
  <c r="AH600" i="9"/>
  <c r="AH512" i="9"/>
  <c r="AH401" i="9"/>
  <c r="AH624" i="9"/>
  <c r="AH713" i="9"/>
  <c r="AH721" i="9"/>
  <c r="AH65" i="9"/>
  <c r="AH41" i="9"/>
  <c r="AH576" i="9"/>
  <c r="AH263" i="9"/>
  <c r="AH215" i="9"/>
  <c r="AH212" i="9"/>
  <c r="AH327" i="9"/>
  <c r="AH113" i="9"/>
  <c r="AH544" i="9"/>
  <c r="AH825" i="9"/>
  <c r="AH737" i="9"/>
  <c r="AH319" i="9"/>
  <c r="AH841" i="9"/>
  <c r="AH49" i="9"/>
  <c r="AH457" i="9"/>
  <c r="AH271" i="9"/>
  <c r="AH81" i="9"/>
  <c r="AH809" i="9"/>
  <c r="AH592" i="9"/>
  <c r="AH367" i="9"/>
  <c r="AH889" i="9"/>
  <c r="AH496" i="9"/>
  <c r="AH303" i="9"/>
  <c r="AH335" i="9"/>
  <c r="AH897" i="9"/>
  <c r="AH351" i="9"/>
  <c r="AH105" i="9"/>
  <c r="AH97" i="9"/>
  <c r="AH255" i="9"/>
  <c r="AH196" i="9"/>
  <c r="AH247" i="9"/>
  <c r="AH378" i="9"/>
  <c r="AH608" i="9"/>
  <c r="AH873" i="9"/>
  <c r="AH464" i="9"/>
  <c r="AH785" i="9"/>
  <c r="AH287" i="9"/>
  <c r="AH616" i="9"/>
  <c r="AH520" i="9"/>
  <c r="AH753" i="9"/>
  <c r="AH188" i="9"/>
  <c r="AH390" i="9"/>
  <c r="AH683" i="9"/>
  <c r="AH33" i="9"/>
  <c r="AH648" i="9"/>
  <c r="AH343" i="9"/>
  <c r="AH121" i="9"/>
  <c r="AH568" i="9"/>
  <c r="AH745" i="9"/>
  <c r="AH865" i="9"/>
  <c r="AH433" i="9"/>
  <c r="AH905" i="9"/>
  <c r="AH279" i="9"/>
  <c r="AH425" i="9"/>
  <c r="AH632" i="9"/>
  <c r="AH204" i="9"/>
  <c r="AH417" i="9"/>
  <c r="AH480" i="9"/>
  <c r="Z223" i="9"/>
  <c r="AL223" i="9" s="1"/>
  <c r="Z72" i="9"/>
  <c r="AL72" i="9" s="1"/>
  <c r="Z130" i="9"/>
  <c r="AL130" i="9" s="1"/>
  <c r="Z598" i="9"/>
  <c r="AL598" i="9" s="1"/>
  <c r="Z612" i="9"/>
  <c r="AL612" i="9" s="1"/>
  <c r="Z625" i="9"/>
  <c r="AL625" i="9" s="1"/>
  <c r="Z59" i="9"/>
  <c r="AL59" i="9" s="1"/>
  <c r="Z355" i="9"/>
  <c r="AL355" i="9" s="1"/>
  <c r="Z786" i="9"/>
  <c r="AL786" i="9" s="1"/>
  <c r="Z882" i="9"/>
  <c r="AL882" i="9" s="1"/>
  <c r="Z838" i="9"/>
  <c r="AL838" i="9" s="1"/>
  <c r="Z819" i="9"/>
  <c r="AL819" i="9" s="1"/>
  <c r="Z883" i="9"/>
  <c r="AL883" i="9" s="1"/>
  <c r="Z939" i="9"/>
  <c r="AL939" i="9" s="1"/>
  <c r="Z498" i="9"/>
  <c r="AL498" i="9" s="1"/>
  <c r="Z1007" i="9"/>
  <c r="AL1007" i="9" s="1"/>
  <c r="Z928" i="9"/>
  <c r="AL928" i="9" s="1"/>
  <c r="Z802" i="9"/>
  <c r="AL802" i="9" s="1"/>
  <c r="Y926" i="9"/>
  <c r="Y948" i="9"/>
  <c r="Y952" i="9"/>
  <c r="Y160" i="9"/>
  <c r="Y603" i="9"/>
  <c r="Y13" i="9"/>
  <c r="Y322" i="9"/>
  <c r="Y59" i="9"/>
  <c r="Y193" i="9"/>
  <c r="Y552" i="9"/>
  <c r="Y461" i="9"/>
  <c r="Y393" i="9"/>
  <c r="Y111" i="9"/>
  <c r="Y401" i="9"/>
  <c r="Y920" i="9"/>
  <c r="Y11" i="9"/>
  <c r="Y620" i="9"/>
  <c r="Y622" i="9"/>
  <c r="Y749" i="9"/>
  <c r="Y740" i="9"/>
  <c r="Y940" i="9"/>
  <c r="Y833" i="9"/>
  <c r="Y868" i="9"/>
  <c r="Y768" i="9"/>
  <c r="Y567" i="9"/>
  <c r="Y452" i="9"/>
  <c r="Y710" i="9"/>
  <c r="Y208" i="9"/>
  <c r="Y279" i="9"/>
  <c r="Y321" i="9"/>
  <c r="Y521" i="9"/>
  <c r="Y843" i="9"/>
  <c r="Y765" i="9"/>
  <c r="Y563" i="9"/>
  <c r="Y755" i="9"/>
  <c r="Y254" i="9"/>
  <c r="Y881" i="9"/>
  <c r="Y652" i="9"/>
  <c r="Y423" i="9"/>
  <c r="Y689" i="9"/>
  <c r="Y489" i="9"/>
  <c r="Y395" i="9"/>
  <c r="Y304" i="9"/>
  <c r="Y62" i="9"/>
  <c r="Y260" i="9"/>
  <c r="Y685" i="9"/>
  <c r="Y598" i="9"/>
  <c r="Y582" i="9"/>
  <c r="Y207" i="9"/>
  <c r="Y577" i="9"/>
  <c r="Y592" i="9"/>
  <c r="Y61" i="9"/>
  <c r="Y159" i="9"/>
  <c r="Y578" i="9"/>
  <c r="Y251" i="9"/>
  <c r="Y191" i="9"/>
  <c r="Y39" i="9"/>
  <c r="Y142" i="9"/>
  <c r="Y616" i="9"/>
  <c r="Y229" i="9"/>
  <c r="Y22" i="9"/>
  <c r="Y523" i="9"/>
  <c r="Y918" i="9"/>
  <c r="Z521" i="9"/>
  <c r="AL521" i="9" s="1"/>
  <c r="Z923" i="9"/>
  <c r="AL923" i="9" s="1"/>
  <c r="Z919" i="9"/>
  <c r="AL919" i="9" s="1"/>
  <c r="Z982" i="9"/>
  <c r="AL982" i="9" s="1"/>
  <c r="Z757" i="9"/>
  <c r="AL757" i="9" s="1"/>
  <c r="Z731" i="9"/>
  <c r="AL731" i="9" s="1"/>
  <c r="Z865" i="9"/>
  <c r="AL865" i="9" s="1"/>
  <c r="Z417" i="9"/>
  <c r="AL417" i="9" s="1"/>
  <c r="Z555" i="9"/>
  <c r="AL555" i="9" s="1"/>
  <c r="Z840" i="9"/>
  <c r="AL840" i="9" s="1"/>
  <c r="Z298" i="9"/>
  <c r="AL298" i="9" s="1"/>
  <c r="Z579" i="9"/>
  <c r="AL579" i="9" s="1"/>
  <c r="Z549" i="9"/>
  <c r="AL549" i="9" s="1"/>
  <c r="Z613" i="9"/>
  <c r="AL613" i="9" s="1"/>
  <c r="Z232" i="9"/>
  <c r="AL232" i="9" s="1"/>
  <c r="BB926" i="9"/>
  <c r="AP926" i="9" s="1"/>
  <c r="BD926" i="9"/>
  <c r="BG926" i="9" s="1"/>
  <c r="BJ926" i="9" s="1"/>
  <c r="Y540" i="9"/>
  <c r="Y709" i="9"/>
  <c r="Y906" i="9"/>
  <c r="Y854" i="9"/>
  <c r="Y774" i="9"/>
  <c r="Y514" i="9"/>
  <c r="Y734" i="9"/>
  <c r="Y809" i="9"/>
  <c r="Y319" i="9"/>
  <c r="Y543" i="9"/>
  <c r="Y733" i="9"/>
  <c r="Y758" i="9"/>
  <c r="Y199" i="9"/>
  <c r="Y748" i="9"/>
  <c r="Y470" i="9"/>
  <c r="Y781" i="9"/>
  <c r="Y549" i="9"/>
  <c r="Y736" i="9"/>
  <c r="Y853" i="9"/>
  <c r="Y838" i="9"/>
  <c r="Y506" i="9"/>
  <c r="Y839" i="9"/>
  <c r="Y294" i="9"/>
  <c r="Y885" i="9"/>
  <c r="Y217" i="9"/>
  <c r="Y618" i="9"/>
  <c r="Y834" i="9"/>
  <c r="Y168" i="9"/>
  <c r="Y539" i="9"/>
  <c r="Y785" i="9"/>
  <c r="Y55" i="9"/>
  <c r="Y81" i="9"/>
  <c r="Y44" i="9"/>
  <c r="Y352" i="9"/>
  <c r="Y121" i="9"/>
  <c r="Y161" i="9"/>
  <c r="Y284" i="9"/>
  <c r="Y421" i="9"/>
  <c r="Y274" i="9"/>
  <c r="Y507" i="9"/>
  <c r="Y209" i="9"/>
  <c r="Y564" i="9"/>
  <c r="Y502" i="9"/>
  <c r="Y510" i="9"/>
  <c r="Y50" i="9"/>
  <c r="Y371" i="9"/>
  <c r="Y656" i="9"/>
  <c r="Y999" i="9"/>
  <c r="Y957" i="9"/>
  <c r="Z746" i="9"/>
  <c r="AL746" i="9" s="1"/>
  <c r="Z270" i="9"/>
  <c r="AL270" i="9" s="1"/>
  <c r="Z867" i="9"/>
  <c r="AL867" i="9" s="1"/>
  <c r="Z945" i="9"/>
  <c r="AL945" i="9" s="1"/>
  <c r="Z863" i="9"/>
  <c r="AL863" i="9" s="1"/>
  <c r="Z911" i="9"/>
  <c r="AL911" i="9" s="1"/>
  <c r="Z476" i="9"/>
  <c r="AL476" i="9" s="1"/>
  <c r="Z676" i="9"/>
  <c r="AL676" i="9" s="1"/>
  <c r="Z337" i="9"/>
  <c r="AL337" i="9" s="1"/>
  <c r="Z445" i="9"/>
  <c r="AL445" i="9" s="1"/>
  <c r="Z175" i="9"/>
  <c r="AL175" i="9" s="1"/>
  <c r="Z319" i="9"/>
  <c r="AL319" i="9" s="1"/>
  <c r="Z194" i="9"/>
  <c r="AL194" i="9" s="1"/>
  <c r="Z627" i="9"/>
  <c r="AL627" i="9" s="1"/>
  <c r="Y924" i="9"/>
  <c r="Y968" i="9"/>
  <c r="Y827" i="9"/>
  <c r="Y742" i="9"/>
  <c r="Y856" i="9"/>
  <c r="Y697" i="9"/>
  <c r="Y791" i="9"/>
  <c r="Y778" i="9"/>
  <c r="Y850" i="9"/>
  <c r="Y787" i="9"/>
  <c r="Y864" i="9"/>
  <c r="Y250" i="9"/>
  <c r="Y505" i="9"/>
  <c r="Y888" i="9"/>
  <c r="Y858" i="9"/>
  <c r="Y555" i="9"/>
  <c r="Y358" i="9"/>
  <c r="Y845" i="9"/>
  <c r="Y761" i="9"/>
  <c r="Y535" i="9"/>
  <c r="Y596" i="9"/>
  <c r="Y738" i="9"/>
  <c r="Y416" i="9"/>
  <c r="Y534" i="9"/>
  <c r="Y69" i="9"/>
  <c r="Y586" i="9"/>
  <c r="Y782" i="9"/>
  <c r="Y101" i="9"/>
  <c r="Y855" i="9"/>
  <c r="Y717" i="9"/>
  <c r="Y35" i="9"/>
  <c r="Y867" i="9"/>
  <c r="Y372" i="9"/>
  <c r="Y370" i="9"/>
  <c r="Y400" i="9"/>
  <c r="Y366" i="9"/>
  <c r="Y258" i="9"/>
  <c r="Y269" i="9"/>
  <c r="Y628" i="9"/>
  <c r="Y232" i="9"/>
  <c r="Y381" i="9"/>
  <c r="Y278" i="9"/>
  <c r="Y650" i="9"/>
  <c r="Y590" i="9"/>
  <c r="Y462" i="9"/>
  <c r="Y156" i="9"/>
  <c r="Y257" i="9"/>
  <c r="Y419" i="9"/>
  <c r="Y647" i="9"/>
  <c r="Y982" i="9"/>
  <c r="Z989" i="9"/>
  <c r="AL989" i="9" s="1"/>
  <c r="Z994" i="9"/>
  <c r="AL994" i="9" s="1"/>
  <c r="Z859" i="9"/>
  <c r="AL859" i="9" s="1"/>
  <c r="Z893" i="9"/>
  <c r="AL893" i="9" s="1"/>
  <c r="Z709" i="9"/>
  <c r="AL709" i="9" s="1"/>
  <c r="Z506" i="9"/>
  <c r="AL506" i="9" s="1"/>
  <c r="Z125" i="9"/>
  <c r="AL125" i="9" s="1"/>
  <c r="Z743" i="9"/>
  <c r="AL743" i="9" s="1"/>
  <c r="Z466" i="9"/>
  <c r="AL466" i="9" s="1"/>
  <c r="Z524" i="9"/>
  <c r="AL524" i="9" s="1"/>
  <c r="Z325" i="9"/>
  <c r="AL325" i="9" s="1"/>
  <c r="Z396" i="9"/>
  <c r="AL396" i="9" s="1"/>
  <c r="Z377" i="9"/>
  <c r="AL377" i="9" s="1"/>
  <c r="Z403" i="9"/>
  <c r="AL403" i="9" s="1"/>
  <c r="Y961" i="9"/>
  <c r="BB962" i="9"/>
  <c r="BC962" i="9" s="1"/>
  <c r="BB1000" i="9"/>
  <c r="BC1000" i="9" s="1"/>
  <c r="BD1005" i="9"/>
  <c r="BG1005" i="9" s="1"/>
  <c r="BE62" i="9"/>
  <c r="BG62" i="9"/>
  <c r="BH62" i="9" s="1"/>
  <c r="BC889" i="9"/>
  <c r="AP889" i="9"/>
  <c r="AP364" i="9"/>
  <c r="BC364" i="9"/>
  <c r="BG783" i="9"/>
  <c r="BH799" i="9"/>
  <c r="BJ799" i="9"/>
  <c r="BK799" i="9" s="1"/>
  <c r="BL799" i="9" s="1"/>
  <c r="BD574" i="9"/>
  <c r="BE574" i="9" s="1"/>
  <c r="AQ574" i="9" s="1"/>
  <c r="BB574" i="9"/>
  <c r="BD590" i="9"/>
  <c r="BB590" i="9"/>
  <c r="BC590" i="9" s="1"/>
  <c r="BB598" i="9"/>
  <c r="BD598" i="9"/>
  <c r="BG598" i="9" s="1"/>
  <c r="BB670" i="9"/>
  <c r="BD670" i="9"/>
  <c r="BG670" i="9" s="1"/>
  <c r="BD678" i="9"/>
  <c r="BE678" i="9" s="1"/>
  <c r="BF678" i="9" s="1"/>
  <c r="BB678" i="9"/>
  <c r="AP678" i="9" s="1"/>
  <c r="BB681" i="9"/>
  <c r="AP681" i="9" s="1"/>
  <c r="BD681" i="9"/>
  <c r="BG681" i="9" s="1"/>
  <c r="BD237" i="9"/>
  <c r="BE237" i="9" s="1"/>
  <c r="BB237" i="9"/>
  <c r="BD285" i="9"/>
  <c r="BE285" i="9" s="1"/>
  <c r="BB285" i="9"/>
  <c r="BD293" i="9"/>
  <c r="BG293" i="9" s="1"/>
  <c r="BJ293" i="9" s="1"/>
  <c r="BB293" i="9"/>
  <c r="BD301" i="9"/>
  <c r="BB301" i="9"/>
  <c r="BD309" i="9"/>
  <c r="BE309" i="9" s="1"/>
  <c r="AQ309" i="9" s="1"/>
  <c r="BB309" i="9"/>
  <c r="BD325" i="9"/>
  <c r="BE325" i="9" s="1"/>
  <c r="AQ325" i="9" s="1"/>
  <c r="BB325" i="9"/>
  <c r="BC325" i="9" s="1"/>
  <c r="BD349" i="9"/>
  <c r="BE349" i="9" s="1"/>
  <c r="BB349" i="9"/>
  <c r="BC349" i="9" s="1"/>
  <c r="BB103" i="9"/>
  <c r="AP103" i="9" s="1"/>
  <c r="BD103" i="9"/>
  <c r="BE103" i="9" s="1"/>
  <c r="BB111" i="9"/>
  <c r="BD111" i="9"/>
  <c r="BE111" i="9" s="1"/>
  <c r="BB119" i="9"/>
  <c r="BD119" i="9"/>
  <c r="BD127" i="9"/>
  <c r="BE127" i="9" s="1"/>
  <c r="BB127" i="9"/>
  <c r="BB162" i="9"/>
  <c r="AP162" i="9" s="1"/>
  <c r="BD162" i="9"/>
  <c r="BE162" i="9" s="1"/>
  <c r="BD170" i="9"/>
  <c r="BE170" i="9" s="1"/>
  <c r="BB170" i="9"/>
  <c r="BD178" i="9"/>
  <c r="BE178" i="9" s="1"/>
  <c r="BB178" i="9"/>
  <c r="BD186" i="9"/>
  <c r="BE186" i="9" s="1"/>
  <c r="BB186" i="9"/>
  <c r="AP186" i="9" s="1"/>
  <c r="BD194" i="9"/>
  <c r="BG194" i="9" s="1"/>
  <c r="BB194" i="9"/>
  <c r="BD202" i="9"/>
  <c r="BE202" i="9" s="1"/>
  <c r="BB202" i="9"/>
  <c r="BD210" i="9"/>
  <c r="BE210" i="9" s="1"/>
  <c r="BF210" i="9" s="1"/>
  <c r="BB210" i="9"/>
  <c r="BB221" i="9"/>
  <c r="BD221" i="9"/>
  <c r="BD229" i="9"/>
  <c r="BG229" i="9" s="1"/>
  <c r="BJ229" i="9" s="1"/>
  <c r="BB229" i="9"/>
  <c r="C1054" i="2"/>
  <c r="C991" i="2"/>
  <c r="C1148" i="2"/>
  <c r="C1139" i="2"/>
  <c r="C1123" i="2"/>
  <c r="C1115" i="2"/>
  <c r="C1107" i="2"/>
  <c r="C1099" i="2"/>
  <c r="C1073" i="2"/>
  <c r="C1065" i="2"/>
  <c r="C901" i="2"/>
  <c r="C893" i="2"/>
  <c r="C869" i="2"/>
  <c r="C1321" i="2"/>
  <c r="C1238" i="2"/>
  <c r="C902" i="2"/>
  <c r="C870" i="2"/>
  <c r="C854" i="2"/>
  <c r="C838" i="2"/>
  <c r="C830" i="2"/>
  <c r="C806" i="2"/>
  <c r="C798" i="2"/>
  <c r="C790" i="2"/>
  <c r="C782" i="2"/>
  <c r="C774" i="2"/>
  <c r="C758" i="2"/>
  <c r="C750" i="2"/>
  <c r="C702" i="2"/>
  <c r="C686" i="2"/>
  <c r="C678" i="2"/>
  <c r="C654" i="2"/>
  <c r="C405" i="2"/>
  <c r="C380" i="2"/>
  <c r="C356" i="2"/>
  <c r="C348" i="2"/>
  <c r="C1312" i="2"/>
  <c r="C977" i="2"/>
  <c r="C363" i="2"/>
  <c r="C343" i="2"/>
  <c r="C1014" i="2"/>
  <c r="C853" i="2"/>
  <c r="C845" i="2"/>
  <c r="C685" i="2"/>
  <c r="C661" i="2"/>
  <c r="C653" i="2"/>
  <c r="C537" i="2"/>
  <c r="C513" i="2"/>
  <c r="C481" i="2"/>
  <c r="C437" i="2"/>
  <c r="C1031" i="2"/>
  <c r="C951" i="2"/>
  <c r="C384" i="2"/>
  <c r="C352" i="2"/>
  <c r="C1342" i="2"/>
  <c r="C1251" i="2"/>
  <c r="C974" i="2"/>
  <c r="BM149" i="9"/>
  <c r="BN149" i="9" s="1"/>
  <c r="BE332" i="9"/>
  <c r="BG332" i="9"/>
  <c r="BH332" i="9" s="1"/>
  <c r="BD601" i="9"/>
  <c r="BG601" i="9" s="1"/>
  <c r="BB601" i="9"/>
  <c r="BC601" i="9" s="1"/>
  <c r="BD609" i="9"/>
  <c r="BB609" i="9"/>
  <c r="BD633" i="9"/>
  <c r="BE633" i="9" s="1"/>
  <c r="BB633" i="9"/>
  <c r="BB641" i="9"/>
  <c r="BD641" i="9"/>
  <c r="BE641" i="9" s="1"/>
  <c r="BD248" i="9"/>
  <c r="BE248" i="9" s="1"/>
  <c r="BD256" i="9"/>
  <c r="BB256" i="9"/>
  <c r="BD264" i="9"/>
  <c r="BE264" i="9" s="1"/>
  <c r="BB264" i="9"/>
  <c r="BD272" i="9"/>
  <c r="BE272" i="9" s="1"/>
  <c r="BB272" i="9"/>
  <c r="BD352" i="9"/>
  <c r="BG352" i="9" s="1"/>
  <c r="BH352" i="9" s="1"/>
  <c r="BB352" i="9"/>
  <c r="BB360" i="9"/>
  <c r="BD360" i="9"/>
  <c r="BE360" i="9" s="1"/>
  <c r="AQ360" i="9" s="1"/>
  <c r="BD368" i="9"/>
  <c r="BB368" i="9"/>
  <c r="AP368" i="9" s="1"/>
  <c r="BB379" i="9"/>
  <c r="BC379" i="9" s="1"/>
  <c r="BD379" i="9"/>
  <c r="BG379" i="9" s="1"/>
  <c r="AP391" i="9"/>
  <c r="BC391" i="9"/>
  <c r="BB402" i="9"/>
  <c r="BD402" i="9"/>
  <c r="BG402" i="9" s="1"/>
  <c r="BD410" i="9"/>
  <c r="BB410" i="9"/>
  <c r="BB418" i="9"/>
  <c r="BC418" i="9" s="1"/>
  <c r="BD418" i="9"/>
  <c r="BE418" i="9" s="1"/>
  <c r="AQ418" i="9" s="1"/>
  <c r="BD426" i="9"/>
  <c r="BE426" i="9" s="1"/>
  <c r="BF426" i="9" s="1"/>
  <c r="BB426" i="9"/>
  <c r="BD434" i="9"/>
  <c r="BE434" i="9" s="1"/>
  <c r="BB434" i="9"/>
  <c r="BC434" i="9" s="1"/>
  <c r="BD442" i="9"/>
  <c r="BG442" i="9" s="1"/>
  <c r="BB442" i="9"/>
  <c r="AP442" i="9" s="1"/>
  <c r="BD458" i="9"/>
  <c r="BE458" i="9" s="1"/>
  <c r="BB458" i="9"/>
  <c r="AP458" i="9" s="1"/>
  <c r="BD12" i="9"/>
  <c r="BB12" i="9"/>
  <c r="AP12" i="9" s="1"/>
  <c r="BB14" i="9"/>
  <c r="BD14" i="9"/>
  <c r="BB26" i="9"/>
  <c r="BD26" i="9"/>
  <c r="BD34" i="9"/>
  <c r="BG34" i="9" s="1"/>
  <c r="BB34" i="9"/>
  <c r="BB42" i="9"/>
  <c r="BD42" i="9"/>
  <c r="BG42" i="9" s="1"/>
  <c r="BJ42" i="9" s="1"/>
  <c r="BB58" i="9"/>
  <c r="BD58" i="9"/>
  <c r="BE58" i="9" s="1"/>
  <c r="BD66" i="9"/>
  <c r="BE66" i="9" s="1"/>
  <c r="BB66" i="9"/>
  <c r="BC66" i="9" s="1"/>
  <c r="BB74" i="9"/>
  <c r="BD74" i="9"/>
  <c r="BE68" i="9"/>
  <c r="AQ68" i="9" s="1"/>
  <c r="BG68" i="9"/>
  <c r="BK185" i="9"/>
  <c r="BL185" i="9" s="1"/>
  <c r="BM185" i="9"/>
  <c r="BN185" i="9" s="1"/>
  <c r="BC206" i="9"/>
  <c r="AP206" i="9"/>
  <c r="AP335" i="9"/>
  <c r="BC335" i="9"/>
  <c r="BJ191" i="9"/>
  <c r="BH191" i="9"/>
  <c r="AP39" i="9"/>
  <c r="BC39" i="9"/>
  <c r="BH393" i="9"/>
  <c r="BJ393" i="9"/>
  <c r="BM393" i="9" s="1"/>
  <c r="BE429" i="9"/>
  <c r="AQ429" i="9" s="1"/>
  <c r="BG429" i="9"/>
  <c r="BC385" i="9"/>
  <c r="AP385" i="9"/>
  <c r="BE189" i="9"/>
  <c r="BF189" i="9" s="1"/>
  <c r="BG189" i="9"/>
  <c r="BC23" i="9"/>
  <c r="AP23" i="9"/>
  <c r="BG892" i="9"/>
  <c r="BE892" i="9"/>
  <c r="BC819" i="9"/>
  <c r="AP819" i="9"/>
  <c r="BH802" i="9"/>
  <c r="BI802" i="9" s="1"/>
  <c r="BJ802" i="9"/>
  <c r="BG407" i="9"/>
  <c r="BE407" i="9"/>
  <c r="BC547" i="9"/>
  <c r="AP547" i="9"/>
  <c r="BD555" i="9"/>
  <c r="BG555" i="9" s="1"/>
  <c r="BJ555" i="9" s="1"/>
  <c r="BB555" i="9"/>
  <c r="BC555" i="9" s="1"/>
  <c r="BE627" i="9"/>
  <c r="BG627" i="9"/>
  <c r="AP116" i="9"/>
  <c r="BC116" i="9"/>
  <c r="BG47" i="9"/>
  <c r="BE47" i="9"/>
  <c r="BG59" i="9"/>
  <c r="BE59" i="9"/>
  <c r="BE319" i="9"/>
  <c r="AQ319" i="9" s="1"/>
  <c r="BC113" i="9"/>
  <c r="AP113" i="9"/>
  <c r="AP75" i="9"/>
  <c r="BC75" i="9"/>
  <c r="BG359" i="9"/>
  <c r="BE359" i="9"/>
  <c r="BG537" i="9"/>
  <c r="BE537" i="9"/>
  <c r="BB750" i="9"/>
  <c r="BD750" i="9"/>
  <c r="BE750" i="9" s="1"/>
  <c r="BB766" i="9"/>
  <c r="BD766" i="9"/>
  <c r="BD814" i="9"/>
  <c r="BB814" i="9"/>
  <c r="AP814" i="9" s="1"/>
  <c r="BD854" i="9"/>
  <c r="BB854" i="9"/>
  <c r="BD862" i="9"/>
  <c r="BB862" i="9"/>
  <c r="BD886" i="9"/>
  <c r="BE886" i="9" s="1"/>
  <c r="BB886" i="9"/>
  <c r="BD477" i="9"/>
  <c r="BD485" i="9"/>
  <c r="BD501" i="9"/>
  <c r="BE501" i="9" s="1"/>
  <c r="AP218" i="9"/>
  <c r="BC218" i="9"/>
  <c r="BC219" i="9"/>
  <c r="AP219" i="9"/>
  <c r="BG347" i="9"/>
  <c r="BH347" i="9" s="1"/>
  <c r="BE347" i="9"/>
  <c r="BF159" i="9"/>
  <c r="AQ159" i="9"/>
  <c r="BE15" i="9"/>
  <c r="AQ15" i="9" s="1"/>
  <c r="BG15" i="9"/>
  <c r="BD538" i="9"/>
  <c r="BG538" i="9" s="1"/>
  <c r="BB538" i="9"/>
  <c r="BC538" i="9" s="1"/>
  <c r="BC266" i="9"/>
  <c r="AP266" i="9"/>
  <c r="BD384" i="9"/>
  <c r="BG384" i="9" s="1"/>
  <c r="BB384" i="9"/>
  <c r="AP384" i="9" s="1"/>
  <c r="BB627" i="9"/>
  <c r="BC627" i="9" s="1"/>
  <c r="BD600" i="9"/>
  <c r="BD823" i="9"/>
  <c r="BE823" i="9" s="1"/>
  <c r="BB672" i="9"/>
  <c r="BD672" i="9"/>
  <c r="BB303" i="9"/>
  <c r="BD303" i="9"/>
  <c r="BD417" i="9"/>
  <c r="BB417" i="9"/>
  <c r="BD449" i="9"/>
  <c r="BB449" i="9"/>
  <c r="AP449" i="9" s="1"/>
  <c r="BB90" i="9"/>
  <c r="BB262" i="9"/>
  <c r="BD250" i="9"/>
  <c r="BE561" i="9"/>
  <c r="BF561" i="9" s="1"/>
  <c r="BB580" i="9"/>
  <c r="BD557" i="9"/>
  <c r="BE557" i="9" s="1"/>
  <c r="BD797" i="9"/>
  <c r="BB797" i="9"/>
  <c r="BB885" i="9"/>
  <c r="BD885" i="9"/>
  <c r="BD901" i="9"/>
  <c r="BB901" i="9"/>
  <c r="BB613" i="9"/>
  <c r="AP613" i="9" s="1"/>
  <c r="BE613" i="9"/>
  <c r="AQ613" i="9" s="1"/>
  <c r="BD316" i="9"/>
  <c r="BG316" i="9" s="1"/>
  <c r="BB316" i="9"/>
  <c r="BC316" i="9" s="1"/>
  <c r="BE90" i="9"/>
  <c r="BD98" i="9"/>
  <c r="BD663" i="9"/>
  <c r="BE663" i="9" s="1"/>
  <c r="BB561" i="9"/>
  <c r="BB651" i="9"/>
  <c r="BE799" i="9"/>
  <c r="AQ799" i="9" s="1"/>
  <c r="BD733" i="9"/>
  <c r="BE733" i="9" s="1"/>
  <c r="BC694" i="9"/>
  <c r="AP694" i="9"/>
  <c r="BD906" i="9"/>
  <c r="BB906" i="9"/>
  <c r="BD521" i="9"/>
  <c r="BB521" i="9"/>
  <c r="BD666" i="9"/>
  <c r="BB666" i="9"/>
  <c r="BB139" i="9"/>
  <c r="BD139" i="9"/>
  <c r="BD615" i="9"/>
  <c r="BB615" i="9"/>
  <c r="AP72" i="9"/>
  <c r="BC72" i="9"/>
  <c r="BB572" i="9"/>
  <c r="BC572" i="9" s="1"/>
  <c r="BB603" i="9"/>
  <c r="BD530" i="9"/>
  <c r="BG530" i="9" s="1"/>
  <c r="BD737" i="9"/>
  <c r="BB737" i="9"/>
  <c r="BD620" i="9"/>
  <c r="BB620" i="9"/>
  <c r="BC620" i="9" s="1"/>
  <c r="BE169" i="9"/>
  <c r="BD494" i="9"/>
  <c r="BD606" i="9"/>
  <c r="BG606" i="9" s="1"/>
  <c r="BB803" i="9"/>
  <c r="AP803" i="9" s="1"/>
  <c r="BD771" i="9"/>
  <c r="BE771" i="9" s="1"/>
  <c r="BC986" i="9"/>
  <c r="AP986" i="9"/>
  <c r="Z915" i="9"/>
  <c r="AL915" i="9" s="1"/>
  <c r="Z419" i="9"/>
  <c r="AL419" i="9" s="1"/>
  <c r="Z747" i="9"/>
  <c r="AL747" i="9" s="1"/>
  <c r="Z719" i="9"/>
  <c r="AL719" i="9" s="1"/>
  <c r="Z981" i="9"/>
  <c r="AL981" i="9" s="1"/>
  <c r="Z501" i="9"/>
  <c r="AL501" i="9" s="1"/>
  <c r="Z987" i="9"/>
  <c r="AL987" i="9" s="1"/>
  <c r="Z831" i="9"/>
  <c r="AL831" i="9" s="1"/>
  <c r="Z913" i="9"/>
  <c r="AL913" i="9" s="1"/>
  <c r="Z799" i="9"/>
  <c r="AL799" i="9" s="1"/>
  <c r="Z489" i="9"/>
  <c r="AL489" i="9" s="1"/>
  <c r="Z644" i="9"/>
  <c r="AL644" i="9" s="1"/>
  <c r="Z494" i="9"/>
  <c r="AL494" i="9" s="1"/>
  <c r="Z98" i="9"/>
  <c r="AL98" i="9" s="1"/>
  <c r="Z217" i="9"/>
  <c r="AL217" i="9" s="1"/>
  <c r="Z397" i="9"/>
  <c r="AL397" i="9" s="1"/>
  <c r="Z251" i="9"/>
  <c r="AL251" i="9" s="1"/>
  <c r="Z99" i="9"/>
  <c r="AL99" i="9" s="1"/>
  <c r="Z212" i="9"/>
  <c r="AL212" i="9" s="1"/>
  <c r="Z170" i="9"/>
  <c r="AL170" i="9" s="1"/>
  <c r="Z207" i="9"/>
  <c r="AL207" i="9" s="1"/>
  <c r="Z287" i="9"/>
  <c r="AL287" i="9" s="1"/>
  <c r="Z662" i="9"/>
  <c r="AL662" i="9" s="1"/>
  <c r="Z663" i="9"/>
  <c r="AL663" i="9" s="1"/>
  <c r="Z514" i="9"/>
  <c r="AL514" i="9" s="1"/>
  <c r="Z350" i="9"/>
  <c r="AL350" i="9" s="1"/>
  <c r="Z400" i="9"/>
  <c r="AL400" i="9" s="1"/>
  <c r="Z294" i="9"/>
  <c r="AL294" i="9" s="1"/>
  <c r="Z675" i="9"/>
  <c r="AL675" i="9" s="1"/>
  <c r="Z44" i="9"/>
  <c r="AL44" i="9" s="1"/>
  <c r="Z21" i="9"/>
  <c r="AL21" i="9" s="1"/>
  <c r="Z313" i="9"/>
  <c r="AL313" i="9" s="1"/>
  <c r="Z322" i="9"/>
  <c r="AL322" i="9" s="1"/>
  <c r="Z73" i="9"/>
  <c r="AL73" i="9" s="1"/>
  <c r="Z65" i="9"/>
  <c r="AL65" i="9" s="1"/>
  <c r="Z94" i="9"/>
  <c r="AL94" i="9" s="1"/>
  <c r="Z13" i="9"/>
  <c r="AL13" i="9" s="1"/>
  <c r="Z63" i="9"/>
  <c r="AL63" i="9" s="1"/>
  <c r="Z406" i="9"/>
  <c r="AL406" i="9" s="1"/>
  <c r="Z672" i="9"/>
  <c r="AL672" i="9" s="1"/>
  <c r="Z536" i="9"/>
  <c r="AL536" i="9" s="1"/>
  <c r="Z302" i="9"/>
  <c r="AL302" i="9" s="1"/>
  <c r="Z608" i="9"/>
  <c r="AL608" i="9" s="1"/>
  <c r="Z806" i="9"/>
  <c r="AL806" i="9" s="1"/>
  <c r="Z116" i="9"/>
  <c r="AL116" i="9" s="1"/>
  <c r="Z221" i="9"/>
  <c r="AL221" i="9" s="1"/>
  <c r="Z236" i="9"/>
  <c r="AL236" i="9" s="1"/>
  <c r="Z661" i="9"/>
  <c r="AL661" i="9" s="1"/>
  <c r="Z584" i="9"/>
  <c r="AL584" i="9" s="1"/>
  <c r="Z652" i="9"/>
  <c r="AL652" i="9" s="1"/>
  <c r="Z168" i="9"/>
  <c r="AL168" i="9" s="1"/>
  <c r="Z255" i="9"/>
  <c r="AL255" i="9" s="1"/>
  <c r="Z238" i="9"/>
  <c r="AL238" i="9" s="1"/>
  <c r="Z641" i="9"/>
  <c r="AL641" i="9" s="1"/>
  <c r="Z589" i="9"/>
  <c r="AL589" i="9" s="1"/>
  <c r="Z375" i="9"/>
  <c r="AL375" i="9" s="1"/>
  <c r="Z412" i="9"/>
  <c r="AL412" i="9" s="1"/>
  <c r="Z271" i="9"/>
  <c r="AL271" i="9" s="1"/>
  <c r="Z241" i="9"/>
  <c r="AL241" i="9" s="1"/>
  <c r="Z451" i="9"/>
  <c r="AL451" i="9" s="1"/>
  <c r="Z440" i="9"/>
  <c r="AL440" i="9" s="1"/>
  <c r="Z428" i="9"/>
  <c r="AL428" i="9" s="1"/>
  <c r="Z363" i="9"/>
  <c r="AL363" i="9" s="1"/>
  <c r="Z374" i="9"/>
  <c r="AL374" i="9" s="1"/>
  <c r="Z631" i="9"/>
  <c r="AL631" i="9" s="1"/>
  <c r="Z874" i="9"/>
  <c r="AL874" i="9" s="1"/>
  <c r="Z823" i="9"/>
  <c r="AL823" i="9" s="1"/>
  <c r="Z297" i="9"/>
  <c r="AL297" i="9" s="1"/>
  <c r="Z141" i="9"/>
  <c r="AL141" i="9" s="1"/>
  <c r="Z261" i="9"/>
  <c r="AL261" i="9" s="1"/>
  <c r="Z818" i="9"/>
  <c r="AL818" i="9" s="1"/>
  <c r="Z206" i="9"/>
  <c r="AL206" i="9" s="1"/>
  <c r="Z138" i="9"/>
  <c r="AL138" i="9" s="1"/>
  <c r="Z413" i="9"/>
  <c r="AL413" i="9" s="1"/>
  <c r="Z87" i="9"/>
  <c r="AL87" i="9" s="1"/>
  <c r="Z166" i="9"/>
  <c r="AL166" i="9" s="1"/>
  <c r="Z444" i="9"/>
  <c r="AL444" i="9" s="1"/>
  <c r="Z571" i="9"/>
  <c r="AL571" i="9" s="1"/>
  <c r="Z156" i="9"/>
  <c r="AL156" i="9" s="1"/>
  <c r="Z174" i="9"/>
  <c r="AL174" i="9" s="1"/>
  <c r="Z654" i="9"/>
  <c r="AL654" i="9" s="1"/>
  <c r="Z171" i="9"/>
  <c r="AL171" i="9" s="1"/>
  <c r="Z517" i="9"/>
  <c r="AL517" i="9" s="1"/>
  <c r="Z394" i="9"/>
  <c r="AL394" i="9" s="1"/>
  <c r="Z636" i="9"/>
  <c r="AL636" i="9" s="1"/>
  <c r="Z41" i="9"/>
  <c r="AL41" i="9" s="1"/>
  <c r="Z603" i="9"/>
  <c r="AL603" i="9" s="1"/>
  <c r="Z74" i="9"/>
  <c r="AL74" i="9" s="1"/>
  <c r="Z27" i="9"/>
  <c r="AL27" i="9" s="1"/>
  <c r="Z75" i="9"/>
  <c r="AL75" i="9" s="1"/>
  <c r="Z723" i="9"/>
  <c r="AL723" i="9" s="1"/>
  <c r="Z816" i="9"/>
  <c r="AL816" i="9" s="1"/>
  <c r="Z667" i="9"/>
  <c r="AL667" i="9" s="1"/>
  <c r="Z84" i="9"/>
  <c r="AL84" i="9" s="1"/>
  <c r="Z482" i="9"/>
  <c r="AL482" i="9" s="1"/>
  <c r="Z740" i="9"/>
  <c r="AL740" i="9" s="1"/>
  <c r="Z76" i="9"/>
  <c r="AL76" i="9" s="1"/>
  <c r="Z14" i="9"/>
  <c r="AL14" i="9" s="1"/>
  <c r="Z309" i="9"/>
  <c r="AL309" i="9" s="1"/>
  <c r="Z591" i="9"/>
  <c r="AL591" i="9" s="1"/>
  <c r="Z798" i="9"/>
  <c r="AL798" i="9" s="1"/>
  <c r="Z807" i="9"/>
  <c r="AL807" i="9" s="1"/>
  <c r="Z885" i="9"/>
  <c r="AL885" i="9" s="1"/>
  <c r="Z869" i="9"/>
  <c r="AL869" i="9" s="1"/>
  <c r="Z980" i="9"/>
  <c r="AL980" i="9" s="1"/>
  <c r="Z910" i="9"/>
  <c r="AL910" i="9" s="1"/>
  <c r="Z491" i="9"/>
  <c r="AL491" i="9" s="1"/>
  <c r="Z827" i="9"/>
  <c r="AL827" i="9" s="1"/>
  <c r="Z937" i="9"/>
  <c r="AL937" i="9" s="1"/>
  <c r="Z926" i="9"/>
  <c r="AL926" i="9" s="1"/>
  <c r="Z500" i="9"/>
  <c r="AL500" i="9" s="1"/>
  <c r="Z841" i="9"/>
  <c r="AL841" i="9" s="1"/>
  <c r="Z967" i="9"/>
  <c r="AL967" i="9" s="1"/>
  <c r="Z472" i="9"/>
  <c r="AL472" i="9" s="1"/>
  <c r="Z998" i="9"/>
  <c r="AL998" i="9" s="1"/>
  <c r="Z537" i="9"/>
  <c r="AL537" i="9" s="1"/>
  <c r="Z940" i="9"/>
  <c r="AL940" i="9" s="1"/>
  <c r="Z214" i="9"/>
  <c r="AL214" i="9" s="1"/>
  <c r="Z16" i="9"/>
  <c r="AL16" i="9" s="1"/>
  <c r="Z590" i="9"/>
  <c r="AL590" i="9" s="1"/>
  <c r="Z642" i="9"/>
  <c r="AL642" i="9" s="1"/>
  <c r="Z892" i="9"/>
  <c r="AL892" i="9" s="1"/>
  <c r="Z871" i="9"/>
  <c r="AL871" i="9" s="1"/>
  <c r="Z854" i="9"/>
  <c r="AL854" i="9" s="1"/>
  <c r="Z842" i="9"/>
  <c r="AL842" i="9" s="1"/>
  <c r="Z693" i="9"/>
  <c r="AL693" i="9" s="1"/>
  <c r="Z495" i="9"/>
  <c r="AL495" i="9" s="1"/>
  <c r="Z1006" i="9"/>
  <c r="AL1006" i="9" s="1"/>
  <c r="Z922" i="9"/>
  <c r="AL922" i="9" s="1"/>
  <c r="Z231" i="9"/>
  <c r="AL231" i="9" s="1"/>
  <c r="Z110" i="9"/>
  <c r="AL110" i="9" s="1"/>
  <c r="Z368" i="9"/>
  <c r="AL368" i="9" s="1"/>
  <c r="Z32" i="9"/>
  <c r="AL32" i="9" s="1"/>
  <c r="Z89" i="9"/>
  <c r="AL89" i="9" s="1"/>
  <c r="Z86" i="9"/>
  <c r="AL86" i="9" s="1"/>
  <c r="Z197" i="9"/>
  <c r="AL197" i="9" s="1"/>
  <c r="Z36" i="9"/>
  <c r="AL36" i="9" s="1"/>
  <c r="Z576" i="9"/>
  <c r="AL576" i="9" s="1"/>
  <c r="Z151" i="9"/>
  <c r="AL151" i="9" s="1"/>
  <c r="Z508" i="9"/>
  <c r="AL508" i="9" s="1"/>
  <c r="Z312" i="9"/>
  <c r="AL312" i="9" s="1"/>
  <c r="Z484" i="9"/>
  <c r="AL484" i="9" s="1"/>
  <c r="Z435" i="9"/>
  <c r="AL435" i="9" s="1"/>
  <c r="Z357" i="9"/>
  <c r="AL357" i="9" s="1"/>
  <c r="Z610" i="9"/>
  <c r="AL610" i="9" s="1"/>
  <c r="Z299" i="9"/>
  <c r="AL299" i="9" s="1"/>
  <c r="Z51" i="9"/>
  <c r="AL51" i="9" s="1"/>
  <c r="Z727" i="9"/>
  <c r="AL727" i="9" s="1"/>
  <c r="Z833" i="9"/>
  <c r="AL833" i="9" s="1"/>
  <c r="Z15" i="9"/>
  <c r="AL15" i="9" s="1"/>
  <c r="Z832" i="9"/>
  <c r="AL832" i="9" s="1"/>
  <c r="Z722" i="9"/>
  <c r="AL722" i="9" s="1"/>
  <c r="Z454" i="9"/>
  <c r="AL454" i="9" s="1"/>
  <c r="Z416" i="9"/>
  <c r="AL416" i="9" s="1"/>
  <c r="Z247" i="9"/>
  <c r="AL247" i="9" s="1"/>
  <c r="Z510" i="9"/>
  <c r="AL510" i="9" s="1"/>
  <c r="Z771" i="9"/>
  <c r="AL771" i="9" s="1"/>
  <c r="Z556" i="9"/>
  <c r="AL556" i="9" s="1"/>
  <c r="Z868" i="9"/>
  <c r="AL868" i="9" s="1"/>
  <c r="Z278" i="9"/>
  <c r="AL278" i="9" s="1"/>
  <c r="Z964" i="9"/>
  <c r="AL964" i="9" s="1"/>
  <c r="Z891" i="9"/>
  <c r="AL891" i="9" s="1"/>
  <c r="Z519" i="9"/>
  <c r="AL519" i="9" s="1"/>
  <c r="Z775" i="9"/>
  <c r="AL775" i="9" s="1"/>
  <c r="Z966" i="9"/>
  <c r="AL966" i="9" s="1"/>
  <c r="Z972" i="9"/>
  <c r="AL972" i="9" s="1"/>
  <c r="Z470" i="9"/>
  <c r="AL470" i="9" s="1"/>
  <c r="Z272" i="9"/>
  <c r="AL272" i="9" s="1"/>
  <c r="Z956" i="9"/>
  <c r="AL956" i="9" s="1"/>
  <c r="Z490" i="9"/>
  <c r="AL490" i="9" s="1"/>
  <c r="Z873" i="9"/>
  <c r="AL873" i="9" s="1"/>
  <c r="Z617" i="9"/>
  <c r="AL617" i="9" s="1"/>
  <c r="Z790" i="9"/>
  <c r="AL790" i="9" s="1"/>
  <c r="Z839" i="9"/>
  <c r="AL839" i="9" s="1"/>
  <c r="Z134" i="9"/>
  <c r="AL134" i="9" s="1"/>
  <c r="Z423" i="9"/>
  <c r="AL423" i="9" s="1"/>
  <c r="Z114" i="9"/>
  <c r="AL114" i="9" s="1"/>
  <c r="Z101" i="9"/>
  <c r="AL101" i="9" s="1"/>
  <c r="Z354" i="9"/>
  <c r="AL354" i="9" s="1"/>
  <c r="Z69" i="9"/>
  <c r="AL69" i="9" s="1"/>
  <c r="Z431" i="9"/>
  <c r="AL431" i="9" s="1"/>
  <c r="Z718" i="9"/>
  <c r="AL718" i="9" s="1"/>
  <c r="Z959" i="9"/>
  <c r="AL959" i="9" s="1"/>
  <c r="Z696" i="9"/>
  <c r="AL696" i="9" s="1"/>
  <c r="Z855" i="9"/>
  <c r="AL855" i="9" s="1"/>
  <c r="Z93" i="9"/>
  <c r="AL93" i="9" s="1"/>
  <c r="Z585" i="9"/>
  <c r="AL585" i="9" s="1"/>
  <c r="Z249" i="9"/>
  <c r="AL249" i="9" s="1"/>
  <c r="Z37" i="9"/>
  <c r="AL37" i="9" s="1"/>
  <c r="Z385" i="9"/>
  <c r="AL385" i="9" s="1"/>
  <c r="Z126" i="9"/>
  <c r="AL126" i="9" s="1"/>
  <c r="Z39" i="9"/>
  <c r="AL39" i="9" s="1"/>
  <c r="Z620" i="9"/>
  <c r="AL620" i="9" s="1"/>
  <c r="Z205" i="9"/>
  <c r="AL205" i="9" s="1"/>
  <c r="Z179" i="9"/>
  <c r="AL179" i="9" s="1"/>
  <c r="Z80" i="9"/>
  <c r="AL80" i="9" s="1"/>
  <c r="Z202" i="9"/>
  <c r="AL202" i="9" s="1"/>
  <c r="Z434" i="9"/>
  <c r="AL434" i="9" s="1"/>
  <c r="Z79" i="9"/>
  <c r="AL79" i="9" s="1"/>
  <c r="Z605" i="9"/>
  <c r="AL605" i="9" s="1"/>
  <c r="Z58" i="9"/>
  <c r="AL58" i="9" s="1"/>
  <c r="Z112" i="9"/>
  <c r="AL112" i="9" s="1"/>
  <c r="Z367" i="9"/>
  <c r="AL367" i="9" s="1"/>
  <c r="Z121" i="9"/>
  <c r="AL121" i="9" s="1"/>
  <c r="Z180" i="9"/>
  <c r="AL180" i="9" s="1"/>
  <c r="Z379" i="9"/>
  <c r="AL379" i="9" s="1"/>
  <c r="Z259" i="9"/>
  <c r="AL259" i="9" s="1"/>
  <c r="Z155" i="9"/>
  <c r="AL155" i="9" s="1"/>
  <c r="Z681" i="9"/>
  <c r="AL681" i="9" s="1"/>
  <c r="Z895" i="9"/>
  <c r="AL895" i="9" s="1"/>
  <c r="Z909" i="9"/>
  <c r="AL909" i="9" s="1"/>
  <c r="Z638" i="9"/>
  <c r="AL638" i="9" s="1"/>
  <c r="Z50" i="9"/>
  <c r="AL50" i="9" s="1"/>
  <c r="Z146" i="9"/>
  <c r="AL146" i="9" s="1"/>
  <c r="Z551" i="9"/>
  <c r="AL551" i="9" s="1"/>
  <c r="Z239" i="9"/>
  <c r="AL239" i="9" s="1"/>
  <c r="Z410" i="9"/>
  <c r="AL410" i="9" s="1"/>
  <c r="Z761" i="9"/>
  <c r="AL761" i="9" s="1"/>
  <c r="Z528" i="9"/>
  <c r="AL528" i="9" s="1"/>
  <c r="Z443" i="9"/>
  <c r="AL443" i="9" s="1"/>
  <c r="Z347" i="9"/>
  <c r="AL347" i="9" s="1"/>
  <c r="Z395" i="9"/>
  <c r="AL395" i="9" s="1"/>
  <c r="Z705" i="9"/>
  <c r="AL705" i="9" s="1"/>
  <c r="Z516" i="9"/>
  <c r="AL516" i="9" s="1"/>
  <c r="Z785" i="9"/>
  <c r="AL785" i="9" s="1"/>
  <c r="Z741" i="9"/>
  <c r="AL741" i="9" s="1"/>
  <c r="Z962" i="9"/>
  <c r="AL962" i="9" s="1"/>
  <c r="Z825" i="9"/>
  <c r="AL825" i="9" s="1"/>
  <c r="Z906" i="9"/>
  <c r="AL906" i="9" s="1"/>
  <c r="Z835" i="9"/>
  <c r="AL835" i="9" s="1"/>
  <c r="Z948" i="9"/>
  <c r="AL948" i="9" s="1"/>
  <c r="Z969" i="9"/>
  <c r="AL969" i="9" s="1"/>
  <c r="Z834" i="9"/>
  <c r="AL834" i="9" s="1"/>
  <c r="Z848" i="9"/>
  <c r="AL848" i="9" s="1"/>
  <c r="Z105" i="9"/>
  <c r="AL105" i="9" s="1"/>
  <c r="Z486" i="9"/>
  <c r="AL486" i="9" s="1"/>
  <c r="Z509" i="9"/>
  <c r="AL509" i="9" s="1"/>
  <c r="Z942" i="9"/>
  <c r="AL942" i="9" s="1"/>
  <c r="Z729" i="9"/>
  <c r="AL729" i="9" s="1"/>
  <c r="Z733" i="9"/>
  <c r="AL733" i="9" s="1"/>
  <c r="Z307" i="9"/>
  <c r="AL307" i="9" s="1"/>
  <c r="Z115" i="9"/>
  <c r="AL115" i="9" s="1"/>
  <c r="Z787" i="9"/>
  <c r="AL787" i="9" s="1"/>
  <c r="Z550" i="9"/>
  <c r="AL550" i="9" s="1"/>
  <c r="Z250" i="9"/>
  <c r="AL250" i="9" s="1"/>
  <c r="Z487" i="9"/>
  <c r="AL487" i="9" s="1"/>
  <c r="Z358" i="9"/>
  <c r="AL358" i="9" s="1"/>
  <c r="Z894" i="9"/>
  <c r="AL894" i="9" s="1"/>
  <c r="Z698" i="9"/>
  <c r="AL698" i="9" s="1"/>
  <c r="Z821" i="9"/>
  <c r="AL821" i="9" s="1"/>
  <c r="Z17" i="9"/>
  <c r="AL17" i="9" s="1"/>
  <c r="Z178" i="9"/>
  <c r="AL178" i="9" s="1"/>
  <c r="Z57" i="9"/>
  <c r="AL57" i="9" s="1"/>
  <c r="Z129" i="9"/>
  <c r="AL129" i="9" s="1"/>
  <c r="Z149" i="9"/>
  <c r="AL149" i="9" s="1"/>
  <c r="Z351" i="9"/>
  <c r="AL351" i="9" s="1"/>
  <c r="Z317" i="9"/>
  <c r="AL317" i="9" s="1"/>
  <c r="Z850" i="9"/>
  <c r="AL850" i="9" s="1"/>
  <c r="Z600" i="9"/>
  <c r="AL600" i="9" s="1"/>
  <c r="Z54" i="9"/>
  <c r="AL54" i="9" s="1"/>
  <c r="Z929" i="9"/>
  <c r="AL929" i="9" s="1"/>
  <c r="Z548" i="9"/>
  <c r="AL548" i="9" s="1"/>
  <c r="Z305" i="9"/>
  <c r="AL305" i="9" s="1"/>
  <c r="Z390" i="9"/>
  <c r="AL390" i="9" s="1"/>
  <c r="Z453" i="9"/>
  <c r="AL453" i="9" s="1"/>
  <c r="Z136" i="9"/>
  <c r="AL136" i="9" s="1"/>
  <c r="Z738" i="9"/>
  <c r="AL738" i="9" s="1"/>
  <c r="Z686" i="9"/>
  <c r="AL686" i="9" s="1"/>
  <c r="Z418" i="9"/>
  <c r="AL418" i="9" s="1"/>
  <c r="Z742" i="9"/>
  <c r="AL742" i="9" s="1"/>
  <c r="Z477" i="9"/>
  <c r="AL477" i="9" s="1"/>
  <c r="Z230" i="9"/>
  <c r="AL230" i="9" s="1"/>
  <c r="Z144" i="9"/>
  <c r="AL144" i="9" s="1"/>
  <c r="Z684" i="9"/>
  <c r="AL684" i="9" s="1"/>
  <c r="Z326" i="9"/>
  <c r="AL326" i="9" s="1"/>
  <c r="Z572" i="9"/>
  <c r="AL572" i="9" s="1"/>
  <c r="Z779" i="9"/>
  <c r="AL779" i="9" s="1"/>
  <c r="Z674" i="9"/>
  <c r="AL674" i="9" s="1"/>
  <c r="Z285" i="9"/>
  <c r="AL285" i="9" s="1"/>
  <c r="Z699" i="9"/>
  <c r="AL699" i="9" s="1"/>
  <c r="Y916" i="9"/>
  <c r="Y493" i="9"/>
  <c r="Y941" i="9"/>
  <c r="Y746" i="9"/>
  <c r="Y140" i="9"/>
  <c r="Y802" i="9"/>
  <c r="Y712" i="9"/>
  <c r="Y706" i="9"/>
  <c r="Y214" i="9"/>
  <c r="Y875" i="9"/>
  <c r="Y488" i="9"/>
  <c r="Y340" i="9"/>
  <c r="Y614" i="9"/>
  <c r="Y773" i="9"/>
  <c r="Y233" i="9"/>
  <c r="Y71" i="9"/>
  <c r="Y411" i="9"/>
  <c r="Y150" i="9"/>
  <c r="Y887" i="9"/>
  <c r="Y865" i="9"/>
  <c r="Y872" i="9"/>
  <c r="Y816" i="9"/>
  <c r="Y560" i="9"/>
  <c r="Y504" i="9"/>
  <c r="Y882" i="9"/>
  <c r="Y796" i="9"/>
  <c r="Y164" i="9"/>
  <c r="Y830" i="9"/>
  <c r="Y329" i="9"/>
  <c r="Y476" i="9"/>
  <c r="Y529" i="9"/>
  <c r="Y354" i="9"/>
  <c r="Y876" i="9"/>
  <c r="Y680" i="9"/>
  <c r="Y912" i="9"/>
  <c r="Y612" i="9"/>
  <c r="Y772" i="9"/>
  <c r="Y203" i="9"/>
  <c r="Y744" i="9"/>
  <c r="Y227" i="9"/>
  <c r="Y762" i="9"/>
  <c r="Y129" i="9"/>
  <c r="Y287" i="9"/>
  <c r="Y60" i="9"/>
  <c r="Y654" i="9"/>
  <c r="Y28" i="9"/>
  <c r="Y634" i="9"/>
  <c r="Y98" i="9"/>
  <c r="Y574" i="9"/>
  <c r="Y291" i="9"/>
  <c r="Y119" i="9"/>
  <c r="Y259" i="9"/>
  <c r="Y93" i="9"/>
  <c r="Y306" i="9"/>
  <c r="Y174" i="9"/>
  <c r="Y632" i="9"/>
  <c r="Y298" i="9"/>
  <c r="Y105" i="9"/>
  <c r="Y665" i="9"/>
  <c r="Y247" i="9"/>
  <c r="Y585" i="9"/>
  <c r="Y615" i="9"/>
  <c r="Y377" i="9"/>
  <c r="Y378" i="9"/>
  <c r="Y297" i="9"/>
  <c r="Y686" i="9"/>
  <c r="Y915" i="9"/>
  <c r="Y990" i="9"/>
  <c r="Y959" i="9"/>
  <c r="Y984" i="9"/>
  <c r="Y500" i="9"/>
  <c r="Y357" i="9"/>
  <c r="Y727" i="9"/>
  <c r="Y938" i="9"/>
  <c r="Y913" i="9"/>
  <c r="Y537" i="9"/>
  <c r="Y775" i="9"/>
  <c r="Y752" i="9"/>
  <c r="Y75" i="9"/>
  <c r="Y708" i="9"/>
  <c r="Y702" i="9"/>
  <c r="Y79" i="9"/>
  <c r="Y808" i="9"/>
  <c r="Y743" i="9"/>
  <c r="Y692" i="9"/>
  <c r="Y795" i="9"/>
  <c r="Y631" i="9"/>
  <c r="Y469" i="9"/>
  <c r="Y687" i="9"/>
  <c r="Y530" i="9"/>
  <c r="Y869" i="9"/>
  <c r="Y732" i="9"/>
  <c r="Y720" i="9"/>
  <c r="Y617" i="9"/>
  <c r="Y821" i="9"/>
  <c r="Y902" i="9"/>
  <c r="Y904" i="9"/>
  <c r="Y364" i="9"/>
  <c r="Y518" i="9"/>
  <c r="Y536" i="9"/>
  <c r="Y877" i="9"/>
  <c r="Y570" i="9"/>
  <c r="Y261" i="9"/>
  <c r="Y384" i="9"/>
  <c r="Y633" i="9"/>
  <c r="Y466" i="9"/>
  <c r="Y268" i="9"/>
  <c r="Y519" i="9"/>
  <c r="Y355" i="9"/>
  <c r="Y900" i="9"/>
  <c r="Y583" i="9"/>
  <c r="Y406" i="9"/>
  <c r="Y173" i="9"/>
  <c r="Y262" i="9"/>
  <c r="Y206" i="9"/>
  <c r="Y293" i="9"/>
  <c r="Y153" i="9"/>
  <c r="Y688" i="9"/>
  <c r="Y389" i="9"/>
  <c r="Y663" i="9"/>
  <c r="Y326" i="9"/>
  <c r="Y621" i="9"/>
  <c r="Y440" i="9"/>
  <c r="Y231" i="9"/>
  <c r="Y266" i="9"/>
  <c r="Y432" i="9"/>
  <c r="Y76" i="9"/>
  <c r="Y113" i="9"/>
  <c r="Y42" i="9"/>
  <c r="Y238" i="9"/>
  <c r="Y636" i="9"/>
  <c r="Y84" i="9"/>
  <c r="Y438" i="9"/>
  <c r="Y20" i="9"/>
  <c r="Y403" i="9"/>
  <c r="Y1001" i="9"/>
  <c r="Y935" i="9"/>
  <c r="Y1008" i="9"/>
  <c r="Y1006" i="9"/>
  <c r="C1191" i="2"/>
  <c r="C1199" i="2"/>
  <c r="BB917" i="9"/>
  <c r="AP917" i="9" s="1"/>
  <c r="BB918" i="9"/>
  <c r="AP918" i="9" s="1"/>
  <c r="C1260" i="2"/>
  <c r="C378" i="2"/>
  <c r="C369" i="2"/>
  <c r="C683" i="2"/>
  <c r="C479" i="2"/>
  <c r="C529" i="2"/>
  <c r="BB963" i="9"/>
  <c r="BC963" i="9" s="1"/>
  <c r="C420" i="2"/>
  <c r="C1197" i="2"/>
  <c r="BD986" i="9"/>
  <c r="BG986" i="9" s="1"/>
  <c r="BJ986" i="9" s="1"/>
  <c r="C1189" i="2"/>
  <c r="C984" i="2"/>
  <c r="C1040" i="2"/>
  <c r="C1056" i="2"/>
  <c r="BD697" i="9"/>
  <c r="BE697" i="9" s="1"/>
  <c r="AQ697" i="9" s="1"/>
  <c r="BD752" i="9"/>
  <c r="BG752" i="9" s="1"/>
  <c r="BB760" i="9"/>
  <c r="BD760" i="9"/>
  <c r="BE760" i="9" s="1"/>
  <c r="BB768" i="9"/>
  <c r="BD768" i="9"/>
  <c r="BE768" i="9" s="1"/>
  <c r="AQ768" i="9" s="1"/>
  <c r="BE816" i="9"/>
  <c r="BG816" i="9"/>
  <c r="BH816" i="9" s="1"/>
  <c r="AR816" i="9" s="1"/>
  <c r="BB896" i="9"/>
  <c r="BD896" i="9"/>
  <c r="BB904" i="9"/>
  <c r="BD904" i="9"/>
  <c r="BE904" i="9" s="1"/>
  <c r="BD463" i="9"/>
  <c r="BB463" i="9"/>
  <c r="BD487" i="9"/>
  <c r="BB487" i="9"/>
  <c r="BB503" i="9"/>
  <c r="BD503" i="9"/>
  <c r="BG381" i="9"/>
  <c r="BH381" i="9" s="1"/>
  <c r="AR381" i="9" s="1"/>
  <c r="BE381" i="9"/>
  <c r="BH436" i="9"/>
  <c r="BI436" i="9" s="1"/>
  <c r="BJ436" i="9"/>
  <c r="BK436" i="9" s="1"/>
  <c r="BB135" i="9"/>
  <c r="BD135" i="9"/>
  <c r="BB143" i="9"/>
  <c r="BC143" i="9" s="1"/>
  <c r="BD143" i="9"/>
  <c r="BB154" i="9"/>
  <c r="BD154" i="9"/>
  <c r="BG154" i="9" s="1"/>
  <c r="BH154" i="9" s="1"/>
  <c r="BD165" i="9"/>
  <c r="BE165" i="9" s="1"/>
  <c r="AQ165" i="9" s="1"/>
  <c r="BB165" i="9"/>
  <c r="BD173" i="9"/>
  <c r="BB173" i="9"/>
  <c r="AP173" i="9" s="1"/>
  <c r="BB181" i="9"/>
  <c r="BD181" i="9"/>
  <c r="BD205" i="9"/>
  <c r="BG205" i="9" s="1"/>
  <c r="BH205" i="9" s="1"/>
  <c r="BB205" i="9"/>
  <c r="BB213" i="9"/>
  <c r="BD213" i="9"/>
  <c r="BB216" i="9"/>
  <c r="BD216" i="9"/>
  <c r="BB224" i="9"/>
  <c r="BD224" i="9"/>
  <c r="BD232" i="9"/>
  <c r="BG232" i="9" s="1"/>
  <c r="BB232" i="9"/>
  <c r="AP232" i="9" s="1"/>
  <c r="AT223" i="9"/>
  <c r="BO223" i="9"/>
  <c r="BJ507" i="9"/>
  <c r="BK507" i="9" s="1"/>
  <c r="BH507" i="9"/>
  <c r="AR507" i="9" s="1"/>
  <c r="BE466" i="9"/>
  <c r="BF466" i="9" s="1"/>
  <c r="BG466" i="9"/>
  <c r="BG183" i="9"/>
  <c r="BE183" i="9"/>
  <c r="BE411" i="9"/>
  <c r="BG411" i="9"/>
  <c r="AP361" i="9"/>
  <c r="BC361" i="9"/>
  <c r="BC499" i="9"/>
  <c r="AP499" i="9"/>
  <c r="BK169" i="9"/>
  <c r="BM169" i="9"/>
  <c r="BD721" i="9"/>
  <c r="BB721" i="9"/>
  <c r="BB853" i="9"/>
  <c r="BD853" i="9"/>
  <c r="BB861" i="9"/>
  <c r="BD861" i="9"/>
  <c r="BD57" i="9"/>
  <c r="BB57" i="9"/>
  <c r="BC57" i="9" s="1"/>
  <c r="BD73" i="9"/>
  <c r="BB81" i="9"/>
  <c r="BK428" i="9"/>
  <c r="AS428" i="9" s="1"/>
  <c r="BM428" i="9"/>
  <c r="BD834" i="9"/>
  <c r="BB834" i="9"/>
  <c r="BC489" i="9"/>
  <c r="AP489" i="9"/>
  <c r="BB278" i="9"/>
  <c r="BD278" i="9"/>
  <c r="BG278" i="9" s="1"/>
  <c r="BD281" i="9"/>
  <c r="BG281" i="9" s="1"/>
  <c r="BJ281" i="9" s="1"/>
  <c r="BB289" i="9"/>
  <c r="BD289" i="9"/>
  <c r="BB297" i="9"/>
  <c r="BD297" i="9"/>
  <c r="BG297" i="9" s="1"/>
  <c r="BB305" i="9"/>
  <c r="BD305" i="9"/>
  <c r="BD321" i="9"/>
  <c r="BB321" i="9"/>
  <c r="BC321" i="9" s="1"/>
  <c r="BD345" i="9"/>
  <c r="BE345" i="9" s="1"/>
  <c r="BD364" i="9"/>
  <c r="BG364" i="9" s="1"/>
  <c r="AP372" i="9"/>
  <c r="BC372" i="9"/>
  <c r="BD383" i="9"/>
  <c r="BG383" i="9" s="1"/>
  <c r="BB395" i="9"/>
  <c r="BD395" i="9"/>
  <c r="BE395" i="9" s="1"/>
  <c r="BB414" i="9"/>
  <c r="BC414" i="9" s="1"/>
  <c r="BD414" i="9"/>
  <c r="BE414" i="9" s="1"/>
  <c r="BB13" i="9"/>
  <c r="BD13" i="9"/>
  <c r="BG13" i="9" s="1"/>
  <c r="BB19" i="9"/>
  <c r="BD19" i="9"/>
  <c r="BE19" i="9" s="1"/>
  <c r="BB38" i="9"/>
  <c r="BD38" i="9"/>
  <c r="BD46" i="9"/>
  <c r="BE46" i="9" s="1"/>
  <c r="BB46" i="9"/>
  <c r="AP46" i="9" s="1"/>
  <c r="BD622" i="9"/>
  <c r="BB622" i="9"/>
  <c r="BD646" i="9"/>
  <c r="BD654" i="9"/>
  <c r="BE654" i="9" s="1"/>
  <c r="BB654" i="9"/>
  <c r="BD684" i="9"/>
  <c r="BB684" i="9"/>
  <c r="BC684" i="9" s="1"/>
  <c r="BD251" i="9"/>
  <c r="BB251" i="9"/>
  <c r="BB259" i="9"/>
  <c r="BD259" i="9"/>
  <c r="BE259" i="9" s="1"/>
  <c r="AP69" i="9"/>
  <c r="BC873" i="9"/>
  <c r="AP873" i="9"/>
  <c r="BD796" i="9"/>
  <c r="BB796" i="9"/>
  <c r="BB812" i="9"/>
  <c r="BE812" i="9"/>
  <c r="BF812" i="9" s="1"/>
  <c r="BD820" i="9"/>
  <c r="BB820" i="9"/>
  <c r="AP820" i="9" s="1"/>
  <c r="BD619" i="9"/>
  <c r="BE619" i="9" s="1"/>
  <c r="BB619" i="9"/>
  <c r="AP215" i="9"/>
  <c r="BE393" i="9"/>
  <c r="BH461" i="9"/>
  <c r="BJ461" i="9"/>
  <c r="BD785" i="9"/>
  <c r="BB785" i="9"/>
  <c r="BC785" i="9" s="1"/>
  <c r="BD504" i="9"/>
  <c r="BB504" i="9"/>
  <c r="AP504" i="9" s="1"/>
  <c r="BB782" i="9"/>
  <c r="BD782" i="9"/>
  <c r="BD790" i="9"/>
  <c r="BG790" i="9" s="1"/>
  <c r="BB790" i="9"/>
  <c r="AP790" i="9" s="1"/>
  <c r="BD806" i="9"/>
  <c r="BB806" i="9"/>
  <c r="BB822" i="9"/>
  <c r="BD822" i="9"/>
  <c r="BD878" i="9"/>
  <c r="BD894" i="9"/>
  <c r="BB894" i="9"/>
  <c r="BD741" i="9"/>
  <c r="BE741" i="9" s="1"/>
  <c r="BB741" i="9"/>
  <c r="AP741" i="9" s="1"/>
  <c r="BD859" i="9"/>
  <c r="BB859" i="9"/>
  <c r="BC859" i="9" s="1"/>
  <c r="BD867" i="9"/>
  <c r="BB867" i="9"/>
  <c r="BD506" i="9"/>
  <c r="BG506" i="9" s="1"/>
  <c r="BJ506" i="9" s="1"/>
  <c r="BB506" i="9"/>
  <c r="AP506" i="9" s="1"/>
  <c r="BD544" i="9"/>
  <c r="BB544" i="9"/>
  <c r="BB564" i="9"/>
  <c r="BD564" i="9"/>
  <c r="BE564" i="9" s="1"/>
  <c r="BB575" i="9"/>
  <c r="BD575" i="9"/>
  <c r="BG575" i="9" s="1"/>
  <c r="BJ575" i="9" s="1"/>
  <c r="BB583" i="9"/>
  <c r="BD583" i="9"/>
  <c r="BD617" i="9"/>
  <c r="BB528" i="9"/>
  <c r="BB428" i="9"/>
  <c r="BC428" i="9" s="1"/>
  <c r="BC594" i="9"/>
  <c r="AP594" i="9"/>
  <c r="BB485" i="9"/>
  <c r="BB746" i="9"/>
  <c r="BD746" i="9"/>
  <c r="BG746" i="9" s="1"/>
  <c r="BD362" i="9"/>
  <c r="BB863" i="9"/>
  <c r="BB477" i="9"/>
  <c r="BE863" i="9"/>
  <c r="AQ863" i="9" s="1"/>
  <c r="BE436" i="9"/>
  <c r="BD420" i="9"/>
  <c r="BE420" i="9" s="1"/>
  <c r="BB258" i="9"/>
  <c r="BD258" i="9"/>
  <c r="BB288" i="9"/>
  <c r="BD288" i="9"/>
  <c r="BG288" i="9" s="1"/>
  <c r="BB118" i="9"/>
  <c r="BD118" i="9"/>
  <c r="BE118" i="9" s="1"/>
  <c r="BF118" i="9" s="1"/>
  <c r="BB501" i="9"/>
  <c r="BD873" i="9"/>
  <c r="BE873" i="9" s="1"/>
  <c r="BD236" i="9"/>
  <c r="BE236" i="9" s="1"/>
  <c r="BB236" i="9"/>
  <c r="AP236" i="9" s="1"/>
  <c r="BB246" i="9"/>
  <c r="BD481" i="9"/>
  <c r="BB546" i="9"/>
  <c r="AP546" i="9" s="1"/>
  <c r="BB631" i="9"/>
  <c r="BD631" i="9"/>
  <c r="BB290" i="9"/>
  <c r="BD290" i="9"/>
  <c r="BD182" i="9"/>
  <c r="BB182" i="9"/>
  <c r="BB792" i="9"/>
  <c r="BB706" i="9"/>
  <c r="BC706" i="9" s="1"/>
  <c r="BB436" i="9"/>
  <c r="AP436" i="9" s="1"/>
  <c r="BD956" i="9"/>
  <c r="BG956" i="9" s="1"/>
  <c r="BJ956" i="9" s="1"/>
  <c r="BK956" i="9" s="1"/>
  <c r="BL956" i="9" s="1"/>
  <c r="AH930" i="9"/>
  <c r="BB995" i="9"/>
  <c r="AP995" i="9" s="1"/>
  <c r="BD927" i="9"/>
  <c r="BG927" i="9" s="1"/>
  <c r="BJ927" i="9" s="1"/>
  <c r="BM927" i="9" s="1"/>
  <c r="BN927" i="9" s="1"/>
  <c r="BO927" i="9" s="1"/>
  <c r="C938" i="2"/>
  <c r="C978" i="2"/>
  <c r="C1002" i="2"/>
  <c r="C1042" i="2"/>
  <c r="C1041" i="2"/>
  <c r="BC945" i="9"/>
  <c r="AH932" i="9"/>
  <c r="BD735" i="9"/>
  <c r="BE735" i="9" s="1"/>
  <c r="AQ735" i="9" s="1"/>
  <c r="BB735" i="9"/>
  <c r="BJ651" i="9"/>
  <c r="BP100" i="9"/>
  <c r="BE803" i="9"/>
  <c r="AQ803" i="9" s="1"/>
  <c r="BG803" i="9"/>
  <c r="BH803" i="9" s="1"/>
  <c r="BO100" i="9"/>
  <c r="AQ452" i="9"/>
  <c r="BF452" i="9"/>
  <c r="BE307" i="9"/>
  <c r="AQ307" i="9" s="1"/>
  <c r="BG307" i="9"/>
  <c r="BH307" i="9" s="1"/>
  <c r="BC339" i="9"/>
  <c r="AP339" i="9"/>
  <c r="AP263" i="9"/>
  <c r="BC263" i="9"/>
  <c r="BC636" i="9"/>
  <c r="AP636" i="9"/>
  <c r="BC494" i="9"/>
  <c r="AP494" i="9"/>
  <c r="BI651" i="9"/>
  <c r="BI179" i="9"/>
  <c r="AR179" i="9"/>
  <c r="BJ554" i="9"/>
  <c r="BH554" i="9"/>
  <c r="AR554" i="9" s="1"/>
  <c r="BG37" i="9"/>
  <c r="BE37" i="9"/>
  <c r="BD718" i="9"/>
  <c r="BG718" i="9" s="1"/>
  <c r="BD801" i="9"/>
  <c r="BE801" i="9" s="1"/>
  <c r="BB801" i="9"/>
  <c r="BD809" i="9"/>
  <c r="BB809" i="9"/>
  <c r="BC809" i="9" s="1"/>
  <c r="BB817" i="9"/>
  <c r="BD817" i="9"/>
  <c r="BD825" i="9"/>
  <c r="BB825" i="9"/>
  <c r="BB831" i="9"/>
  <c r="BD831" i="9"/>
  <c r="BD839" i="9"/>
  <c r="BE839" i="9" s="1"/>
  <c r="BB839" i="9"/>
  <c r="BD856" i="9"/>
  <c r="BB856" i="9"/>
  <c r="AP230" i="9"/>
  <c r="BC230" i="9"/>
  <c r="BC195" i="9"/>
  <c r="AP195" i="9"/>
  <c r="BH147" i="9"/>
  <c r="BJ147" i="9"/>
  <c r="BE84" i="9"/>
  <c r="BG84" i="9"/>
  <c r="BJ61" i="9"/>
  <c r="BH61" i="9"/>
  <c r="BE382" i="9"/>
  <c r="AQ382" i="9" s="1"/>
  <c r="BG382" i="9"/>
  <c r="BB743" i="9"/>
  <c r="BC743" i="9" s="1"/>
  <c r="BD743" i="9"/>
  <c r="AP311" i="9"/>
  <c r="BC311" i="9"/>
  <c r="BE587" i="9"/>
  <c r="BG587" i="9"/>
  <c r="BH587" i="9" s="1"/>
  <c r="BC718" i="9"/>
  <c r="AP718" i="9"/>
  <c r="BC420" i="9"/>
  <c r="AP420" i="9"/>
  <c r="BD698" i="9"/>
  <c r="BE698" i="9" s="1"/>
  <c r="AQ698" i="9" s="1"/>
  <c r="BB698" i="9"/>
  <c r="BC698" i="9" s="1"/>
  <c r="BB759" i="9"/>
  <c r="AP759" i="9" s="1"/>
  <c r="BD759" i="9"/>
  <c r="BB742" i="9"/>
  <c r="BD742" i="9"/>
  <c r="BD553" i="9"/>
  <c r="BG553" i="9" s="1"/>
  <c r="BB559" i="9"/>
  <c r="BD559" i="9"/>
  <c r="BB562" i="9"/>
  <c r="BD562" i="9"/>
  <c r="BE562" i="9" s="1"/>
  <c r="BC628" i="9"/>
  <c r="AP628" i="9"/>
  <c r="BE238" i="9"/>
  <c r="BF238" i="9" s="1"/>
  <c r="BG238" i="9"/>
  <c r="BE246" i="9"/>
  <c r="BF246" i="9" s="1"/>
  <c r="BG246" i="9"/>
  <c r="BJ322" i="9"/>
  <c r="BH322" i="9"/>
  <c r="BC141" i="9"/>
  <c r="AP141" i="9"/>
  <c r="BE674" i="9"/>
  <c r="AQ674" i="9" s="1"/>
  <c r="BG674" i="9"/>
  <c r="BD887" i="9"/>
  <c r="BE887" i="9" s="1"/>
  <c r="BB887" i="9"/>
  <c r="BD895" i="9"/>
  <c r="BE895" i="9" s="1"/>
  <c r="AQ895" i="9" s="1"/>
  <c r="BB895" i="9"/>
  <c r="BD903" i="9"/>
  <c r="BB465" i="9"/>
  <c r="BD465" i="9"/>
  <c r="BE465" i="9" s="1"/>
  <c r="BB468" i="9"/>
  <c r="BD468" i="9"/>
  <c r="BD476" i="9"/>
  <c r="BE476" i="9" s="1"/>
  <c r="BB476" i="9"/>
  <c r="BB500" i="9"/>
  <c r="BD500" i="9"/>
  <c r="BB514" i="9"/>
  <c r="BD514" i="9"/>
  <c r="BD522" i="9"/>
  <c r="BE522" i="9" s="1"/>
  <c r="AP533" i="9"/>
  <c r="BC533" i="9"/>
  <c r="BC226" i="9"/>
  <c r="AP226" i="9"/>
  <c r="BC211" i="9"/>
  <c r="AP211" i="9"/>
  <c r="AP144" i="9"/>
  <c r="BC144" i="9"/>
  <c r="BE138" i="9"/>
  <c r="BG138" i="9"/>
  <c r="BE114" i="9"/>
  <c r="BG114" i="9"/>
  <c r="BE51" i="9"/>
  <c r="AQ51" i="9" s="1"/>
  <c r="BG51" i="9"/>
  <c r="BH421" i="9"/>
  <c r="BJ421" i="9"/>
  <c r="BH548" i="9"/>
  <c r="BJ548" i="9"/>
  <c r="BD705" i="9"/>
  <c r="BE705" i="9" s="1"/>
  <c r="BB705" i="9"/>
  <c r="BB632" i="9"/>
  <c r="BD632" i="9"/>
  <c r="BB286" i="9"/>
  <c r="BD286" i="9"/>
  <c r="BC298" i="9"/>
  <c r="BD660" i="9"/>
  <c r="BB257" i="9"/>
  <c r="BD719" i="9"/>
  <c r="BB719" i="9"/>
  <c r="BD636" i="9"/>
  <c r="BB265" i="9"/>
  <c r="BD48" i="9"/>
  <c r="BD141" i="9"/>
  <c r="BE141" i="9" s="1"/>
  <c r="BD727" i="9"/>
  <c r="BB727" i="9"/>
  <c r="BC727" i="9" s="1"/>
  <c r="BD512" i="9"/>
  <c r="BB512" i="9"/>
  <c r="BE322" i="9"/>
  <c r="BD628" i="9"/>
  <c r="BB322" i="9"/>
  <c r="AP322" i="9" s="1"/>
  <c r="BB758" i="9"/>
  <c r="BD758" i="9"/>
  <c r="AP416" i="9"/>
  <c r="BC416" i="9"/>
  <c r="BD416" i="9"/>
  <c r="BD391" i="9"/>
  <c r="BD282" i="9"/>
  <c r="BD788" i="9"/>
  <c r="BB788" i="9"/>
  <c r="BD840" i="9"/>
  <c r="BE840" i="9" s="1"/>
  <c r="BB900" i="9"/>
  <c r="BD900" i="9"/>
  <c r="BD298" i="9"/>
  <c r="BB671" i="9"/>
  <c r="BE502" i="9"/>
  <c r="BF502" i="9" s="1"/>
  <c r="BB524" i="9"/>
  <c r="BD524" i="9"/>
  <c r="BG524" i="9" s="1"/>
  <c r="BE179" i="9"/>
  <c r="BB40" i="9"/>
  <c r="AP40" i="9" s="1"/>
  <c r="BB875" i="9"/>
  <c r="BD875" i="9"/>
  <c r="BB467" i="9"/>
  <c r="BD467" i="9"/>
  <c r="BB245" i="9"/>
  <c r="BC245" i="9" s="1"/>
  <c r="BD245" i="9"/>
  <c r="BB548" i="9"/>
  <c r="BD947" i="9"/>
  <c r="BE947" i="9" s="1"/>
  <c r="AQ947" i="9" s="1"/>
  <c r="BD982" i="9"/>
  <c r="BG982" i="9" s="1"/>
  <c r="BJ982" i="9" s="1"/>
  <c r="BK982" i="9" s="1"/>
  <c r="AS982" i="9" s="1"/>
  <c r="Z712" i="9"/>
  <c r="AL712" i="9" s="1"/>
  <c r="Z449" i="9"/>
  <c r="AL449" i="9" s="1"/>
  <c r="Z941" i="9"/>
  <c r="AL941" i="9" s="1"/>
  <c r="Z507" i="9"/>
  <c r="AL507" i="9" s="1"/>
  <c r="Z420" i="9"/>
  <c r="AL420" i="9" s="1"/>
  <c r="Z695" i="9"/>
  <c r="AL695" i="9" s="1"/>
  <c r="Z791" i="9"/>
  <c r="AL791" i="9" s="1"/>
  <c r="Z978" i="9"/>
  <c r="AL978" i="9" s="1"/>
  <c r="Z697" i="9"/>
  <c r="AL697" i="9" s="1"/>
  <c r="Z308" i="9"/>
  <c r="AL308" i="9" s="1"/>
  <c r="Z828" i="9"/>
  <c r="AL828" i="9" s="1"/>
  <c r="Z986" i="9"/>
  <c r="AL986" i="9" s="1"/>
  <c r="Z852" i="9"/>
  <c r="AL852" i="9" s="1"/>
  <c r="Z348" i="9"/>
  <c r="AL348" i="9" s="1"/>
  <c r="Z778" i="9"/>
  <c r="AL778" i="9" s="1"/>
  <c r="Z999" i="9"/>
  <c r="AL999" i="9" s="1"/>
  <c r="Z912" i="9"/>
  <c r="AL912" i="9" s="1"/>
  <c r="Z739" i="9"/>
  <c r="AL739" i="9" s="1"/>
  <c r="Z721" i="9"/>
  <c r="AL721" i="9" s="1"/>
  <c r="Z682" i="9"/>
  <c r="AL682" i="9" s="1"/>
  <c r="Z525" i="9"/>
  <c r="AL525" i="9" s="1"/>
  <c r="Z988" i="9"/>
  <c r="AL988" i="9" s="1"/>
  <c r="Z961" i="9"/>
  <c r="AL961" i="9" s="1"/>
  <c r="Z692" i="9"/>
  <c r="AL692" i="9" s="1"/>
  <c r="Z754" i="9"/>
  <c r="AL754" i="9" s="1"/>
  <c r="Z724" i="9"/>
  <c r="AL724" i="9" s="1"/>
  <c r="Z678" i="9"/>
  <c r="AL678" i="9" s="1"/>
  <c r="Z504" i="9"/>
  <c r="AL504" i="9" s="1"/>
  <c r="Z810" i="9"/>
  <c r="AL810" i="9" s="1"/>
  <c r="Z817" i="9"/>
  <c r="AL817" i="9" s="1"/>
  <c r="Z701" i="9"/>
  <c r="AL701" i="9" s="1"/>
  <c r="Z565" i="9"/>
  <c r="AL565" i="9" s="1"/>
  <c r="Z60" i="9"/>
  <c r="AL60" i="9" s="1"/>
  <c r="Z425" i="9"/>
  <c r="AL425" i="9" s="1"/>
  <c r="Z688" i="9"/>
  <c r="AL688" i="9" s="1"/>
  <c r="Z901" i="9"/>
  <c r="AL901" i="9" s="1"/>
  <c r="Z866" i="9"/>
  <c r="AL866" i="9" s="1"/>
  <c r="Z900" i="9"/>
  <c r="AL900" i="9" s="1"/>
  <c r="Z744" i="9"/>
  <c r="AL744" i="9" s="1"/>
  <c r="Z601" i="9"/>
  <c r="AL601" i="9" s="1"/>
  <c r="Z61" i="9"/>
  <c r="AL61" i="9" s="1"/>
  <c r="Z45" i="9"/>
  <c r="AL45" i="9" s="1"/>
  <c r="Z243" i="9"/>
  <c r="AL243" i="9" s="1"/>
  <c r="Z533" i="9"/>
  <c r="AL533" i="9" s="1"/>
  <c r="Z531" i="9"/>
  <c r="AL531" i="9" s="1"/>
  <c r="Z599" i="9"/>
  <c r="AL599" i="9" s="1"/>
  <c r="Z811" i="9"/>
  <c r="AL811" i="9" s="1"/>
  <c r="Z258" i="9"/>
  <c r="AL258" i="9" s="1"/>
  <c r="Z161" i="9"/>
  <c r="AL161" i="9" s="1"/>
  <c r="Z345" i="9"/>
  <c r="AL345" i="9" s="1"/>
  <c r="Z211" i="9"/>
  <c r="AL211" i="9" s="1"/>
  <c r="Z268" i="9"/>
  <c r="AL268" i="9" s="1"/>
  <c r="Z469" i="9"/>
  <c r="AL469" i="9" s="1"/>
  <c r="Z814" i="9"/>
  <c r="AL814" i="9" s="1"/>
  <c r="Z269" i="9"/>
  <c r="AL269" i="9" s="1"/>
  <c r="Z159" i="9"/>
  <c r="AL159" i="9" s="1"/>
  <c r="Z68" i="9"/>
  <c r="AL68" i="9" s="1"/>
  <c r="Z447" i="9"/>
  <c r="AL447" i="9" s="1"/>
  <c r="Z588" i="9"/>
  <c r="AL588" i="9" s="1"/>
  <c r="Z103" i="9"/>
  <c r="AL103" i="9" s="1"/>
  <c r="Z604" i="9"/>
  <c r="AL604" i="9" s="1"/>
  <c r="Z38" i="9"/>
  <c r="AL38" i="9" s="1"/>
  <c r="Z656" i="9"/>
  <c r="AL656" i="9" s="1"/>
  <c r="Z655" i="9"/>
  <c r="AL655" i="9" s="1"/>
  <c r="Z85" i="9"/>
  <c r="AL85" i="9" s="1"/>
  <c r="Z361" i="9"/>
  <c r="AL361" i="9" s="1"/>
  <c r="Z246" i="9"/>
  <c r="AL246" i="9" s="1"/>
  <c r="Z100" i="9"/>
  <c r="AL100" i="9" s="1"/>
  <c r="Z264" i="9"/>
  <c r="AL264" i="9" s="1"/>
  <c r="Z561" i="9"/>
  <c r="AL561" i="9" s="1"/>
  <c r="Z47" i="9"/>
  <c r="AL47" i="9" s="1"/>
  <c r="Z650" i="9"/>
  <c r="AL650" i="9" s="1"/>
  <c r="Z66" i="9"/>
  <c r="AL66" i="9" s="1"/>
  <c r="Z260" i="9"/>
  <c r="AL260" i="9" s="1"/>
  <c r="Z226" i="9"/>
  <c r="AL226" i="9" s="1"/>
  <c r="Z568" i="9"/>
  <c r="AL568" i="9" s="1"/>
  <c r="Z81" i="9"/>
  <c r="AL81" i="9" s="1"/>
  <c r="Z330" i="9"/>
  <c r="AL330" i="9" s="1"/>
  <c r="Z245" i="9"/>
  <c r="AL245" i="9" s="1"/>
  <c r="Z102" i="9"/>
  <c r="AL102" i="9" s="1"/>
  <c r="Z300" i="9"/>
  <c r="AL300" i="9" s="1"/>
  <c r="Z181" i="9"/>
  <c r="AL181" i="9" s="1"/>
  <c r="Z227" i="9"/>
  <c r="AL227" i="9" s="1"/>
  <c r="AP993" i="9"/>
  <c r="BD920" i="9"/>
  <c r="BE920" i="9" s="1"/>
  <c r="AH956" i="9"/>
  <c r="AH11" i="9"/>
  <c r="Z463" i="9"/>
  <c r="AL463" i="9" s="1"/>
  <c r="Z198" i="9"/>
  <c r="AL198" i="9" s="1"/>
  <c r="Z191" i="9"/>
  <c r="AL191" i="9" s="1"/>
  <c r="Z204" i="9"/>
  <c r="AL204" i="9" s="1"/>
  <c r="Z177" i="9"/>
  <c r="AL177" i="9" s="1"/>
  <c r="Z359" i="9"/>
  <c r="AL359" i="9" s="1"/>
  <c r="Z158" i="9"/>
  <c r="AL158" i="9" s="1"/>
  <c r="Z321" i="9"/>
  <c r="AL321" i="9" s="1"/>
  <c r="Z28" i="9"/>
  <c r="AL28" i="9" s="1"/>
  <c r="Z582" i="9"/>
  <c r="AL582" i="9" s="1"/>
  <c r="Z389" i="9"/>
  <c r="AL389" i="9" s="1"/>
  <c r="Z219" i="9"/>
  <c r="AL219" i="9" s="1"/>
  <c r="Z275" i="9"/>
  <c r="AL275" i="9" s="1"/>
  <c r="Z165" i="9"/>
  <c r="AL165" i="9" s="1"/>
  <c r="Z320" i="9"/>
  <c r="AL320" i="9" s="1"/>
  <c r="Z30" i="9"/>
  <c r="AL30" i="9" s="1"/>
  <c r="Z640" i="9"/>
  <c r="AL640" i="9" s="1"/>
  <c r="Z386" i="9"/>
  <c r="AL386" i="9" s="1"/>
  <c r="Z188" i="9"/>
  <c r="AL188" i="9" s="1"/>
  <c r="Z399" i="9"/>
  <c r="AL399" i="9" s="1"/>
  <c r="Z256" i="9"/>
  <c r="AL256" i="9" s="1"/>
  <c r="Z64" i="9"/>
  <c r="AL64" i="9" s="1"/>
  <c r="Z668" i="9"/>
  <c r="AL668" i="9" s="1"/>
  <c r="Z436" i="9"/>
  <c r="AL436" i="9" s="1"/>
  <c r="Z621" i="9"/>
  <c r="AL621" i="9" s="1"/>
  <c r="Z139" i="9"/>
  <c r="AL139" i="9" s="1"/>
  <c r="Z253" i="9"/>
  <c r="AL253" i="9" s="1"/>
  <c r="Z106" i="9"/>
  <c r="AL106" i="9" s="1"/>
  <c r="Z327" i="9"/>
  <c r="AL327" i="9" s="1"/>
  <c r="Z244" i="9"/>
  <c r="AL244" i="9" s="1"/>
  <c r="Z424" i="9"/>
  <c r="AL424" i="9" s="1"/>
  <c r="Z493" i="9"/>
  <c r="AL493" i="9" s="1"/>
  <c r="Z409" i="9"/>
  <c r="AL409" i="9" s="1"/>
  <c r="Z109" i="9"/>
  <c r="AL109" i="9" s="1"/>
  <c r="Z277" i="9"/>
  <c r="AL277" i="9" s="1"/>
  <c r="Z411" i="9"/>
  <c r="AL411" i="9" s="1"/>
  <c r="Z606" i="9"/>
  <c r="AL606" i="9" s="1"/>
  <c r="Z736" i="9"/>
  <c r="AL736" i="9" s="1"/>
  <c r="Z862" i="9"/>
  <c r="AL862" i="9" s="1"/>
  <c r="Z497" i="9"/>
  <c r="AL497" i="9" s="1"/>
  <c r="Z383" i="9"/>
  <c r="AL383" i="9" s="1"/>
  <c r="Z426" i="9"/>
  <c r="AL426" i="9" s="1"/>
  <c r="Z186" i="9"/>
  <c r="AL186" i="9" s="1"/>
  <c r="Z366" i="9"/>
  <c r="AL366" i="9" s="1"/>
  <c r="Z83" i="9"/>
  <c r="AL83" i="9" s="1"/>
  <c r="Z896" i="9"/>
  <c r="AL896" i="9" s="1"/>
  <c r="Z547" i="9"/>
  <c r="AL547" i="9" s="1"/>
  <c r="Z616" i="9"/>
  <c r="AL616" i="9" s="1"/>
  <c r="Z378" i="9"/>
  <c r="AL378" i="9" s="1"/>
  <c r="Z184" i="9"/>
  <c r="AL184" i="9" s="1"/>
  <c r="Z284" i="9"/>
  <c r="AL284" i="9" s="1"/>
  <c r="Z365" i="9"/>
  <c r="AL365" i="9" s="1"/>
  <c r="Z643" i="9"/>
  <c r="AL643" i="9" s="1"/>
  <c r="Z707" i="9"/>
  <c r="AL707" i="9" s="1"/>
  <c r="Z803" i="9"/>
  <c r="AL803" i="9" s="1"/>
  <c r="Z526" i="9"/>
  <c r="AL526" i="9" s="1"/>
  <c r="Z602" i="9"/>
  <c r="AL602" i="9" s="1"/>
  <c r="Z336" i="9"/>
  <c r="AL336" i="9" s="1"/>
  <c r="Z162" i="9"/>
  <c r="AL162" i="9" s="1"/>
  <c r="Z288" i="9"/>
  <c r="AL288" i="9" s="1"/>
  <c r="Z391" i="9"/>
  <c r="AL391" i="9" s="1"/>
  <c r="Z687" i="9"/>
  <c r="AL687" i="9" s="1"/>
  <c r="Z25" i="9"/>
  <c r="AL25" i="9" s="1"/>
  <c r="Z888" i="9"/>
  <c r="AL888" i="9" s="1"/>
  <c r="Z515" i="9"/>
  <c r="AL515" i="9" s="1"/>
  <c r="Z710" i="9"/>
  <c r="AL710" i="9" s="1"/>
  <c r="Z907" i="9"/>
  <c r="AL907" i="9" s="1"/>
  <c r="Z593" i="9"/>
  <c r="AL593" i="9" s="1"/>
  <c r="Z700" i="9"/>
  <c r="AL700" i="9" s="1"/>
  <c r="Z583" i="9"/>
  <c r="AL583" i="9" s="1"/>
  <c r="Z991" i="9"/>
  <c r="AL991" i="9" s="1"/>
  <c r="Z954" i="9"/>
  <c r="AL954" i="9" s="1"/>
  <c r="Z737" i="9"/>
  <c r="AL737" i="9" s="1"/>
  <c r="Z794" i="9"/>
  <c r="AL794" i="9" s="1"/>
  <c r="Z704" i="9"/>
  <c r="AL704" i="9" s="1"/>
  <c r="Z764" i="9"/>
  <c r="AL764" i="9" s="1"/>
  <c r="Z766" i="9"/>
  <c r="AL766" i="9" s="1"/>
  <c r="Z11" i="9"/>
  <c r="AL11" i="9" s="1"/>
  <c r="Z993" i="9"/>
  <c r="AL993" i="9" s="1"/>
  <c r="Z899" i="9"/>
  <c r="AL899" i="9" s="1"/>
  <c r="Z843" i="9"/>
  <c r="AL843" i="9" s="1"/>
  <c r="Z566" i="9"/>
  <c r="AL566" i="9" s="1"/>
  <c r="Z995" i="9"/>
  <c r="AL995" i="9" s="1"/>
  <c r="Z473" i="9"/>
  <c r="AL473" i="9" s="1"/>
  <c r="Z789" i="9"/>
  <c r="AL789" i="9" s="1"/>
  <c r="Z924" i="9"/>
  <c r="AL924" i="9" s="1"/>
  <c r="Z898" i="9"/>
  <c r="AL898" i="9" s="1"/>
  <c r="Z711" i="9"/>
  <c r="AL711" i="9" s="1"/>
  <c r="Z829" i="9"/>
  <c r="AL829" i="9" s="1"/>
  <c r="Z864" i="9"/>
  <c r="AL864" i="9" s="1"/>
  <c r="Z331" i="9"/>
  <c r="AL331" i="9" s="1"/>
  <c r="Z953" i="9"/>
  <c r="AL953" i="9" s="1"/>
  <c r="Z29" i="9"/>
  <c r="AL29" i="9" s="1"/>
  <c r="Z734" i="9"/>
  <c r="AL734" i="9" s="1"/>
  <c r="Z965" i="9"/>
  <c r="AL965" i="9" s="1"/>
  <c r="Z847" i="9"/>
  <c r="AL847" i="9" s="1"/>
  <c r="Z689" i="9"/>
  <c r="AL689" i="9" s="1"/>
  <c r="Z1000" i="9"/>
  <c r="AL1000" i="9" s="1"/>
  <c r="Z830" i="9"/>
  <c r="AL830" i="9" s="1"/>
  <c r="Z716" i="9"/>
  <c r="AL716" i="9" s="1"/>
  <c r="Z651" i="9"/>
  <c r="AL651" i="9" s="1"/>
  <c r="Z314" i="9"/>
  <c r="AL314" i="9" s="1"/>
  <c r="Z276" i="9"/>
  <c r="AL276" i="9" s="1"/>
  <c r="Z405" i="9"/>
  <c r="AL405" i="9" s="1"/>
  <c r="Z725" i="9"/>
  <c r="AL725" i="9" s="1"/>
  <c r="Z356" i="9"/>
  <c r="AL356" i="9" s="1"/>
  <c r="Z619" i="9"/>
  <c r="AL619" i="9" s="1"/>
  <c r="Z801" i="9"/>
  <c r="AL801" i="9" s="1"/>
  <c r="Z639" i="9"/>
  <c r="AL639" i="9" s="1"/>
  <c r="Z401" i="9"/>
  <c r="AL401" i="9" s="1"/>
  <c r="Z628" i="9"/>
  <c r="AL628" i="9" s="1"/>
  <c r="Z597" i="9"/>
  <c r="AL597" i="9" s="1"/>
  <c r="Z182" i="9"/>
  <c r="AL182" i="9" s="1"/>
  <c r="Z286" i="9"/>
  <c r="AL286" i="9" s="1"/>
  <c r="Z252" i="9"/>
  <c r="AL252" i="9" s="1"/>
  <c r="Z216" i="9"/>
  <c r="AL216" i="9" s="1"/>
  <c r="Z143" i="9"/>
  <c r="AL143" i="9" s="1"/>
  <c r="Z553" i="9"/>
  <c r="AL553" i="9" s="1"/>
  <c r="Z224" i="9"/>
  <c r="AL224" i="9" s="1"/>
  <c r="Z189" i="9"/>
  <c r="AL189" i="9" s="1"/>
  <c r="Z809" i="9"/>
  <c r="AL809" i="9" s="1"/>
  <c r="Z973" i="9"/>
  <c r="AL973" i="9" s="1"/>
  <c r="Z669" i="9"/>
  <c r="AL669" i="9" s="1"/>
  <c r="Z886" i="9"/>
  <c r="AL886" i="9" s="1"/>
  <c r="Z914" i="9"/>
  <c r="AL914" i="9" s="1"/>
  <c r="Z947" i="9"/>
  <c r="AL947" i="9" s="1"/>
  <c r="Z148" i="9"/>
  <c r="AL148" i="9" s="1"/>
  <c r="Z776" i="9"/>
  <c r="AL776" i="9" s="1"/>
  <c r="Z935" i="9"/>
  <c r="AL935" i="9" s="1"/>
  <c r="Z812" i="9"/>
  <c r="AL812" i="9" s="1"/>
  <c r="Z117" i="9"/>
  <c r="AL117" i="9" s="1"/>
  <c r="Z920" i="9"/>
  <c r="AL920" i="9" s="1"/>
  <c r="Z575" i="9"/>
  <c r="AL575" i="9" s="1"/>
  <c r="Z768" i="9"/>
  <c r="AL768" i="9" s="1"/>
  <c r="Z535" i="9"/>
  <c r="AL535" i="9" s="1"/>
  <c r="Z824" i="9"/>
  <c r="AL824" i="9" s="1"/>
  <c r="Z758" i="9"/>
  <c r="AL758" i="9" s="1"/>
  <c r="Z124" i="9"/>
  <c r="AL124" i="9" s="1"/>
  <c r="Z91" i="9"/>
  <c r="AL91" i="9" s="1"/>
  <c r="Z257" i="9"/>
  <c r="AL257" i="9" s="1"/>
  <c r="Z623" i="9"/>
  <c r="AL623" i="9" s="1"/>
  <c r="Z844" i="9"/>
  <c r="AL844" i="9" s="1"/>
  <c r="Z133" i="9"/>
  <c r="AL133" i="9" s="1"/>
  <c r="Z92" i="9"/>
  <c r="AL92" i="9" s="1"/>
  <c r="Z889" i="9"/>
  <c r="AL889" i="9" s="1"/>
  <c r="Z513" i="9"/>
  <c r="AL513" i="9" s="1"/>
  <c r="Z324" i="9"/>
  <c r="AL324" i="9" s="1"/>
  <c r="Z53" i="9"/>
  <c r="AL53" i="9" s="1"/>
  <c r="Z904" i="9"/>
  <c r="AL904" i="9" s="1"/>
  <c r="Z306" i="9"/>
  <c r="AL306" i="9" s="1"/>
  <c r="Z282" i="9"/>
  <c r="AL282" i="9" s="1"/>
  <c r="Z455" i="9"/>
  <c r="AL455" i="9" s="1"/>
  <c r="Z649" i="9"/>
  <c r="AL649" i="9" s="1"/>
  <c r="Z349" i="9"/>
  <c r="AL349" i="9" s="1"/>
  <c r="Z195" i="9"/>
  <c r="AL195" i="9" s="1"/>
  <c r="Z173" i="9"/>
  <c r="AL173" i="9" s="1"/>
  <c r="Z442" i="9"/>
  <c r="AL442" i="9" s="1"/>
  <c r="Z185" i="9"/>
  <c r="AL185" i="9" s="1"/>
  <c r="Z414" i="9"/>
  <c r="AL414" i="9" s="1"/>
  <c r="Z183" i="9"/>
  <c r="AL183" i="9" s="1"/>
  <c r="Z176" i="9"/>
  <c r="AL176" i="9" s="1"/>
  <c r="Z371" i="9"/>
  <c r="AL371" i="9" s="1"/>
  <c r="Z229" i="9"/>
  <c r="AL229" i="9" s="1"/>
  <c r="Z402" i="9"/>
  <c r="AL402" i="9" s="1"/>
  <c r="Z637" i="9"/>
  <c r="AL637" i="9" s="1"/>
  <c r="Z19" i="9"/>
  <c r="AL19" i="9" s="1"/>
  <c r="Z279" i="9"/>
  <c r="AL279" i="9" s="1"/>
  <c r="Z376" i="9"/>
  <c r="AL376" i="9" s="1"/>
  <c r="Z228" i="9"/>
  <c r="AL228" i="9" s="1"/>
  <c r="Y944" i="9"/>
  <c r="Y757" i="9"/>
  <c r="Y737" i="9"/>
  <c r="Y933" i="9"/>
  <c r="Y508" i="9"/>
  <c r="Y760" i="9"/>
  <c r="Y544" i="9"/>
  <c r="Y468" i="9"/>
  <c r="Y857" i="9"/>
  <c r="Y771" i="9"/>
  <c r="Y527" i="9"/>
  <c r="Y18" i="9"/>
  <c r="Y880" i="9"/>
  <c r="Y824" i="9"/>
  <c r="Y860" i="9"/>
  <c r="Y826" i="9"/>
  <c r="Y431" i="9"/>
  <c r="Y891" i="9"/>
  <c r="Y814" i="9"/>
  <c r="Y914" i="9"/>
  <c r="Y812" i="9"/>
  <c r="Y108" i="9"/>
  <c r="Y501" i="9"/>
  <c r="Y547" i="9"/>
  <c r="Y836" i="9"/>
  <c r="Y905" i="9"/>
  <c r="Y766" i="9"/>
  <c r="Y674" i="9"/>
  <c r="Y479" i="9"/>
  <c r="Y477" i="9"/>
  <c r="Y554" i="9"/>
  <c r="Y848" i="9"/>
  <c r="Y116" i="9"/>
  <c r="Y910" i="9"/>
  <c r="Y679" i="9"/>
  <c r="Y412" i="9"/>
  <c r="Y741" i="9"/>
  <c r="Y148" i="9"/>
  <c r="Y541" i="9"/>
  <c r="Y391" i="9"/>
  <c r="Y611" i="9"/>
  <c r="Y624" i="9"/>
  <c r="Y373" i="9"/>
  <c r="Y835" i="9"/>
  <c r="Y163" i="9"/>
  <c r="Y528" i="9"/>
  <c r="Y312" i="9"/>
  <c r="Y16" i="9"/>
  <c r="Y605" i="9"/>
  <c r="Y295" i="9"/>
  <c r="Y353" i="9"/>
  <c r="Y151" i="9"/>
  <c r="Y597" i="9"/>
  <c r="Y316" i="9"/>
  <c r="Y413" i="9"/>
  <c r="Y65" i="9"/>
  <c r="Y607" i="9"/>
  <c r="Y327" i="9"/>
  <c r="Y14" i="9"/>
  <c r="Y139" i="9"/>
  <c r="Y273" i="9"/>
  <c r="Y15" i="9"/>
  <c r="Y88" i="9"/>
  <c r="Y309" i="9"/>
  <c r="Y662" i="9"/>
  <c r="Y244" i="9"/>
  <c r="Y606" i="9"/>
  <c r="Y307" i="9"/>
  <c r="Y548" i="9"/>
  <c r="Y363" i="9"/>
  <c r="Y410" i="9"/>
  <c r="Y80" i="9"/>
  <c r="Y324" i="9"/>
  <c r="Y446" i="9"/>
  <c r="Y12" i="9"/>
  <c r="Y965" i="9"/>
  <c r="Y980" i="9"/>
  <c r="Z527" i="9"/>
  <c r="AL527" i="9" s="1"/>
  <c r="Z483" i="9"/>
  <c r="AL483" i="9" s="1"/>
  <c r="Z749" i="9"/>
  <c r="AL749" i="9" s="1"/>
  <c r="Z921" i="9"/>
  <c r="AL921" i="9" s="1"/>
  <c r="Z927" i="9"/>
  <c r="AL927" i="9" s="1"/>
  <c r="Z793" i="9"/>
  <c r="AL793" i="9" s="1"/>
  <c r="Z691" i="9"/>
  <c r="AL691" i="9" s="1"/>
  <c r="Z715" i="9"/>
  <c r="AL715" i="9" s="1"/>
  <c r="Z1002" i="9"/>
  <c r="AL1002" i="9" s="1"/>
  <c r="Z934" i="9"/>
  <c r="AL934" i="9" s="1"/>
  <c r="Z950" i="9"/>
  <c r="AL950" i="9" s="1"/>
  <c r="Z659" i="9"/>
  <c r="AL659" i="9" s="1"/>
  <c r="Z905" i="9"/>
  <c r="AL905" i="9" s="1"/>
  <c r="Z943" i="9"/>
  <c r="AL943" i="9" s="1"/>
  <c r="Z933" i="9"/>
  <c r="AL933" i="9" s="1"/>
  <c r="Z88" i="9"/>
  <c r="AL88" i="9" s="1"/>
  <c r="Z856" i="9"/>
  <c r="AL856" i="9" s="1"/>
  <c r="Z836" i="9"/>
  <c r="AL836" i="9" s="1"/>
  <c r="Z780" i="9"/>
  <c r="AL780" i="9" s="1"/>
  <c r="Z783" i="9"/>
  <c r="AL783" i="9" s="1"/>
  <c r="Z957" i="9"/>
  <c r="AL957" i="9" s="1"/>
  <c r="Z976" i="9"/>
  <c r="AL976" i="9" s="1"/>
  <c r="Z464" i="9"/>
  <c r="AL464" i="9" s="1"/>
  <c r="Z849" i="9"/>
  <c r="AL849" i="9" s="1"/>
  <c r="Z770" i="9"/>
  <c r="AL770" i="9" s="1"/>
  <c r="Z192" i="9"/>
  <c r="AL192" i="9" s="1"/>
  <c r="Z446" i="9"/>
  <c r="AL446" i="9" s="1"/>
  <c r="Z558" i="9"/>
  <c r="AL558" i="9" s="1"/>
  <c r="Z853" i="9"/>
  <c r="AL853" i="9" s="1"/>
  <c r="Z813" i="9"/>
  <c r="AL813" i="9" s="1"/>
  <c r="Z265" i="9"/>
  <c r="AL265" i="9" s="1"/>
  <c r="Z154" i="9"/>
  <c r="AL154" i="9" s="1"/>
  <c r="Z132" i="9"/>
  <c r="AL132" i="9" s="1"/>
  <c r="Z52" i="9"/>
  <c r="AL52" i="9" s="1"/>
  <c r="Z415" i="9"/>
  <c r="AL415" i="9" s="1"/>
  <c r="Z554" i="9"/>
  <c r="AL554" i="9" s="1"/>
  <c r="Z861" i="9"/>
  <c r="AL861" i="9" s="1"/>
  <c r="Z293" i="9"/>
  <c r="AL293" i="9" s="1"/>
  <c r="Z630" i="9"/>
  <c r="AL630" i="9" s="1"/>
  <c r="Z581" i="9"/>
  <c r="AL581" i="9" s="1"/>
  <c r="Z24" i="9"/>
  <c r="AL24" i="9" s="1"/>
  <c r="Z745" i="9"/>
  <c r="AL745" i="9" s="1"/>
  <c r="Z713" i="9"/>
  <c r="AL713" i="9" s="1"/>
  <c r="Z346" i="9"/>
  <c r="AL346" i="9" s="1"/>
  <c r="Z567" i="9"/>
  <c r="AL567" i="9" s="1"/>
  <c r="Z392" i="9"/>
  <c r="AL392" i="9" s="1"/>
  <c r="Z362" i="9"/>
  <c r="AL362" i="9" s="1"/>
  <c r="Z629" i="9"/>
  <c r="AL629" i="9" s="1"/>
  <c r="Z858" i="9"/>
  <c r="AL858" i="9" s="1"/>
  <c r="Z788" i="9"/>
  <c r="AL788" i="9" s="1"/>
  <c r="Z751" i="9"/>
  <c r="AL751" i="9" s="1"/>
  <c r="Z384" i="9"/>
  <c r="AL384" i="9" s="1"/>
  <c r="Z559" i="9"/>
  <c r="AL559" i="9" s="1"/>
  <c r="Z427" i="9"/>
  <c r="AL427" i="9" s="1"/>
  <c r="Z380" i="9"/>
  <c r="AL380" i="9" s="1"/>
  <c r="Z580" i="9"/>
  <c r="AL580" i="9" s="1"/>
  <c r="Z70" i="9"/>
  <c r="AL70" i="9" s="1"/>
  <c r="Z295" i="9"/>
  <c r="AL295" i="9" s="1"/>
  <c r="Z569" i="9"/>
  <c r="AL569" i="9" s="1"/>
  <c r="Z55" i="9"/>
  <c r="AL55" i="9" s="1"/>
  <c r="Z311" i="9"/>
  <c r="AL311" i="9" s="1"/>
  <c r="Z387" i="9"/>
  <c r="AL387" i="9" s="1"/>
  <c r="Z234" i="9"/>
  <c r="AL234" i="9" s="1"/>
  <c r="Z310" i="9"/>
  <c r="AL310" i="9" s="1"/>
  <c r="Z48" i="9"/>
  <c r="AL48" i="9" s="1"/>
  <c r="Z360" i="9"/>
  <c r="AL360" i="9" s="1"/>
  <c r="Z503" i="9"/>
  <c r="AL503" i="9" s="1"/>
  <c r="Z438" i="9"/>
  <c r="AL438" i="9" s="1"/>
  <c r="Z118" i="9"/>
  <c r="AL118" i="9" s="1"/>
  <c r="Z318" i="9"/>
  <c r="AL318" i="9" s="1"/>
  <c r="Z208" i="9"/>
  <c r="AL208" i="9" s="1"/>
  <c r="Z20" i="9"/>
  <c r="AL20" i="9" s="1"/>
  <c r="Z342" i="9"/>
  <c r="AL342" i="9" s="1"/>
  <c r="Z544" i="9"/>
  <c r="AL544" i="9" s="1"/>
  <c r="Z408" i="9"/>
  <c r="AL408" i="9" s="1"/>
  <c r="Z196" i="9"/>
  <c r="AL196" i="9" s="1"/>
  <c r="Z263" i="9"/>
  <c r="AL263" i="9" s="1"/>
  <c r="Z12" i="9"/>
  <c r="AL12" i="9" s="1"/>
  <c r="Z332" i="9"/>
  <c r="AL332" i="9" s="1"/>
  <c r="Z538" i="9"/>
  <c r="AL538" i="9" s="1"/>
  <c r="Z421" i="9"/>
  <c r="AL421" i="9" s="1"/>
  <c r="Z193" i="9"/>
  <c r="AL193" i="9" s="1"/>
  <c r="Z215" i="9"/>
  <c r="AL215" i="9" s="1"/>
  <c r="Y994" i="9"/>
  <c r="BJ1000" i="9"/>
  <c r="BK1000" i="9" s="1"/>
  <c r="AH929" i="9"/>
  <c r="AH937" i="9"/>
  <c r="C554" i="2"/>
  <c r="C546" i="2"/>
  <c r="C538" i="2"/>
  <c r="C522" i="2"/>
  <c r="C514" i="2"/>
  <c r="C506" i="2"/>
  <c r="C498" i="2"/>
  <c r="C490" i="2"/>
  <c r="C482" i="2"/>
  <c r="C474" i="2"/>
  <c r="C466" i="2"/>
  <c r="C458" i="2"/>
  <c r="C446" i="2"/>
  <c r="C438" i="2"/>
  <c r="C1045" i="2"/>
  <c r="C953" i="2"/>
  <c r="C1007" i="2"/>
  <c r="C992" i="2"/>
  <c r="C912" i="2"/>
  <c r="C990" i="2"/>
  <c r="C1089" i="2"/>
  <c r="C1081" i="2"/>
  <c r="C885" i="2"/>
  <c r="C861" i="2"/>
  <c r="C627" i="2"/>
  <c r="C427" i="2"/>
  <c r="C1206" i="2"/>
  <c r="C1198" i="2"/>
  <c r="C1100" i="2"/>
  <c r="C1074" i="2"/>
  <c r="C933" i="2"/>
  <c r="C886" i="2"/>
  <c r="C878" i="2"/>
  <c r="C846" i="2"/>
  <c r="C822" i="2"/>
  <c r="C742" i="2"/>
  <c r="C726" i="2"/>
  <c r="C710" i="2"/>
  <c r="C670" i="2"/>
  <c r="C429" i="2"/>
  <c r="C413" i="2"/>
  <c r="C397" i="2"/>
  <c r="C388" i="2"/>
  <c r="C364" i="2"/>
  <c r="C336" i="2"/>
  <c r="C436" i="2"/>
  <c r="C387" i="2"/>
  <c r="C371" i="2"/>
  <c r="C1006" i="2"/>
  <c r="C829" i="2"/>
  <c r="C781" i="2"/>
  <c r="C521" i="2"/>
  <c r="C489" i="2"/>
  <c r="C473" i="2"/>
  <c r="C968" i="2"/>
  <c r="C430" i="2"/>
  <c r="C414" i="2"/>
  <c r="C406" i="2"/>
  <c r="C398" i="2"/>
  <c r="C389" i="2"/>
  <c r="C381" i="2"/>
  <c r="C373" i="2"/>
  <c r="C365" i="2"/>
  <c r="C357" i="2"/>
  <c r="C349" i="2"/>
  <c r="C337" i="2"/>
  <c r="C969" i="2"/>
  <c r="C926" i="2"/>
  <c r="C1022" i="2"/>
  <c r="C983" i="2"/>
  <c r="C1024" i="2"/>
  <c r="C1033" i="2"/>
  <c r="C962" i="2"/>
  <c r="C1050" i="2"/>
  <c r="C979" i="2"/>
  <c r="C1059" i="2"/>
  <c r="C923" i="2"/>
  <c r="C995" i="2"/>
  <c r="C1049" i="2"/>
  <c r="C928" i="2"/>
  <c r="C1035" i="2"/>
  <c r="C1240" i="2"/>
  <c r="C847" i="2"/>
  <c r="C839" i="2"/>
  <c r="C831" i="2"/>
  <c r="C823" i="2"/>
  <c r="C815" i="2"/>
  <c r="C807" i="2"/>
  <c r="C799" i="2"/>
  <c r="C791" i="2"/>
  <c r="C783" i="2"/>
  <c r="C775" i="2"/>
  <c r="C767" i="2"/>
  <c r="C759" i="2"/>
  <c r="C751" i="2"/>
  <c r="C743" i="2"/>
  <c r="C727" i="2"/>
  <c r="C719" i="2"/>
  <c r="C711" i="2"/>
  <c r="C703" i="2"/>
  <c r="C695" i="2"/>
  <c r="C687" i="2"/>
  <c r="C679" i="2"/>
  <c r="C671" i="2"/>
  <c r="C663" i="2"/>
  <c r="C655" i="2"/>
  <c r="C647" i="2"/>
  <c r="C631" i="2"/>
  <c r="C623" i="2"/>
  <c r="C615" i="2"/>
  <c r="C591" i="2"/>
  <c r="C575" i="2"/>
  <c r="C567" i="2"/>
  <c r="C555" i="2"/>
  <c r="C547" i="2"/>
  <c r="C539" i="2"/>
  <c r="C523" i="2"/>
  <c r="C515" i="2"/>
  <c r="C507" i="2"/>
  <c r="C499" i="2"/>
  <c r="C483" i="2"/>
  <c r="C475" i="2"/>
  <c r="C467" i="2"/>
  <c r="C459" i="2"/>
  <c r="C439" i="2"/>
  <c r="C431" i="2"/>
  <c r="C415" i="2"/>
  <c r="C407" i="2"/>
  <c r="C399" i="2"/>
  <c r="C390" i="2"/>
  <c r="C382" i="2"/>
  <c r="C374" i="2"/>
  <c r="C366" i="2"/>
  <c r="C358" i="2"/>
  <c r="C350" i="2"/>
  <c r="C338" i="2"/>
  <c r="C1202" i="2"/>
  <c r="C1120" i="2"/>
  <c r="C1112" i="2"/>
  <c r="C1062" i="2"/>
  <c r="C1027" i="2"/>
  <c r="C858" i="2"/>
  <c r="C818" i="2"/>
  <c r="C786" i="2"/>
  <c r="C706" i="2"/>
  <c r="C698" i="2"/>
  <c r="C425" i="2"/>
  <c r="C1348" i="2"/>
  <c r="C1316" i="2"/>
  <c r="C1273" i="2"/>
  <c r="C1225" i="2"/>
  <c r="C1177" i="2"/>
  <c r="C1168" i="2"/>
  <c r="C920" i="2"/>
  <c r="C896" i="2"/>
  <c r="C880" i="2"/>
  <c r="C864" i="2"/>
  <c r="C856" i="2"/>
  <c r="C848" i="2"/>
  <c r="C824" i="2"/>
  <c r="C816" i="2"/>
  <c r="C800" i="2"/>
  <c r="C792" i="2"/>
  <c r="C768" i="2"/>
  <c r="C696" i="2"/>
  <c r="C672" i="2"/>
  <c r="C516" i="2"/>
  <c r="C375" i="2"/>
  <c r="C971" i="2"/>
  <c r="C879" i="2"/>
  <c r="C871" i="2"/>
  <c r="C855" i="2"/>
  <c r="C949" i="2"/>
  <c r="C1263" i="2"/>
  <c r="C1223" i="2"/>
  <c r="AP460" i="9"/>
  <c r="BC460" i="9"/>
  <c r="BH43" i="9"/>
  <c r="BJ43" i="9"/>
  <c r="AP457" i="9"/>
  <c r="BC457" i="9"/>
  <c r="BC455" i="9"/>
  <c r="AP455" i="9"/>
  <c r="BG728" i="9"/>
  <c r="BE728" i="9"/>
  <c r="BE176" i="9"/>
  <c r="BG176" i="9"/>
  <c r="BE126" i="9"/>
  <c r="BG126" i="9"/>
  <c r="BE71" i="9"/>
  <c r="BG71" i="9"/>
  <c r="BD708" i="9"/>
  <c r="BB708" i="9"/>
  <c r="AP708" i="9" s="1"/>
  <c r="BD356" i="9"/>
  <c r="BE356" i="9" s="1"/>
  <c r="BB356" i="9"/>
  <c r="BC351" i="9"/>
  <c r="AP351" i="9"/>
  <c r="BE883" i="9"/>
  <c r="BG883" i="9"/>
  <c r="AP850" i="9"/>
  <c r="BC850" i="9"/>
  <c r="BG546" i="9"/>
  <c r="BH546" i="9" s="1"/>
  <c r="BE546" i="9"/>
  <c r="BD690" i="9"/>
  <c r="BG690" i="9" s="1"/>
  <c r="BJ690" i="9" s="1"/>
  <c r="BB690" i="9"/>
  <c r="BB731" i="9"/>
  <c r="BD731" i="9"/>
  <c r="BD849" i="9"/>
  <c r="BB849" i="9"/>
  <c r="BD874" i="9"/>
  <c r="BB874" i="9"/>
  <c r="BB877" i="9"/>
  <c r="BD877" i="9"/>
  <c r="AH879" i="9"/>
  <c r="BD880" i="9"/>
  <c r="BB880" i="9"/>
  <c r="BD888" i="9"/>
  <c r="BB888" i="9"/>
  <c r="BD25" i="9"/>
  <c r="BE25" i="9" s="1"/>
  <c r="BB25" i="9"/>
  <c r="BB33" i="9"/>
  <c r="BD33" i="9"/>
  <c r="BB41" i="9"/>
  <c r="BD41" i="9"/>
  <c r="BD44" i="9"/>
  <c r="BB44" i="9"/>
  <c r="BB94" i="9"/>
  <c r="BD94" i="9"/>
  <c r="BD180" i="9"/>
  <c r="BG180" i="9" s="1"/>
  <c r="BJ180" i="9" s="1"/>
  <c r="BB180" i="9"/>
  <c r="AP180" i="9" s="1"/>
  <c r="AH707" i="9"/>
  <c r="BB739" i="9"/>
  <c r="BE739" i="9"/>
  <c r="BD566" i="9"/>
  <c r="BB566" i="9"/>
  <c r="BC566" i="9" s="1"/>
  <c r="BB374" i="9"/>
  <c r="BD374" i="9"/>
  <c r="BD377" i="9"/>
  <c r="BE377" i="9" s="1"/>
  <c r="AQ377" i="9" s="1"/>
  <c r="BB377" i="9"/>
  <c r="BB423" i="9"/>
  <c r="BD423" i="9"/>
  <c r="BD22" i="9"/>
  <c r="BB22" i="9"/>
  <c r="BB728" i="9"/>
  <c r="BE124" i="9"/>
  <c r="BG124" i="9"/>
  <c r="BD836" i="9"/>
  <c r="BB836" i="9"/>
  <c r="AP498" i="9"/>
  <c r="BC498" i="9"/>
  <c r="BD313" i="9"/>
  <c r="BB313" i="9"/>
  <c r="BB333" i="9"/>
  <c r="BD333" i="9"/>
  <c r="BG333" i="9" s="1"/>
  <c r="BD353" i="9"/>
  <c r="BB353" i="9"/>
  <c r="BG63" i="9"/>
  <c r="BJ63" i="9" s="1"/>
  <c r="BE63" i="9"/>
  <c r="BG739" i="9"/>
  <c r="BH739" i="9" s="1"/>
  <c r="BD777" i="9"/>
  <c r="BB777" i="9"/>
  <c r="BB780" i="9"/>
  <c r="BD780" i="9"/>
  <c r="BG780" i="9" s="1"/>
  <c r="BB795" i="9"/>
  <c r="BD795" i="9"/>
  <c r="BD539" i="9"/>
  <c r="BB539" i="9"/>
  <c r="BB565" i="9"/>
  <c r="BD565" i="9"/>
  <c r="BC282" i="9"/>
  <c r="AP282" i="9"/>
  <c r="BB808" i="9"/>
  <c r="BD808" i="9"/>
  <c r="BD269" i="9"/>
  <c r="BB269" i="9"/>
  <c r="BB276" i="9"/>
  <c r="BD276" i="9"/>
  <c r="AH759" i="9"/>
  <c r="BB763" i="9"/>
  <c r="BD763" i="9"/>
  <c r="BG763" i="9" s="1"/>
  <c r="BJ763" i="9" s="1"/>
  <c r="BB665" i="9"/>
  <c r="BD665" i="9"/>
  <c r="BG665" i="9" s="1"/>
  <c r="BH665" i="9" s="1"/>
  <c r="BD668" i="9"/>
  <c r="BB668" i="9"/>
  <c r="BB260" i="9"/>
  <c r="BD260" i="9"/>
  <c r="BE260" i="9" s="1"/>
  <c r="BE200" i="9"/>
  <c r="BG200" i="9"/>
  <c r="BB700" i="9"/>
  <c r="BD700" i="9"/>
  <c r="BB829" i="9"/>
  <c r="BD829" i="9"/>
  <c r="BB832" i="9"/>
  <c r="BD832" i="9"/>
  <c r="BB852" i="9"/>
  <c r="BD852" i="9"/>
  <c r="BD913" i="9"/>
  <c r="BB913" i="9"/>
  <c r="BB464" i="9"/>
  <c r="BD464" i="9"/>
  <c r="BB470" i="9"/>
  <c r="BD470" i="9"/>
  <c r="BB478" i="9"/>
  <c r="BD478" i="9"/>
  <c r="BD589" i="9"/>
  <c r="BB623" i="9"/>
  <c r="BD623" i="9"/>
  <c r="BB634" i="9"/>
  <c r="BE634" i="9"/>
  <c r="BB648" i="9"/>
  <c r="BD648" i="9"/>
  <c r="BB656" i="9"/>
  <c r="BD656" i="9"/>
  <c r="BE662" i="9"/>
  <c r="BE54" i="9"/>
  <c r="BG54" i="9"/>
  <c r="BB518" i="9"/>
  <c r="BD498" i="9"/>
  <c r="BD552" i="9"/>
  <c r="BC869" i="9"/>
  <c r="BB723" i="9"/>
  <c r="BD306" i="9"/>
  <c r="AH750" i="9"/>
  <c r="BB783" i="9"/>
  <c r="BC783" i="9" s="1"/>
  <c r="BE783" i="9"/>
  <c r="BB642" i="9"/>
  <c r="BD642" i="9"/>
  <c r="BD409" i="9"/>
  <c r="BB409" i="9"/>
  <c r="BB64" i="9"/>
  <c r="BD64" i="9"/>
  <c r="BB273" i="9"/>
  <c r="BD637" i="9"/>
  <c r="BD842" i="9"/>
  <c r="BB878" i="9"/>
  <c r="AH866" i="9"/>
  <c r="AH869" i="9"/>
  <c r="BC27" i="9"/>
  <c r="AP27" i="9"/>
  <c r="BB688" i="9"/>
  <c r="BB507" i="9"/>
  <c r="BB531" i="9"/>
  <c r="BD775" i="9"/>
  <c r="BB366" i="9"/>
  <c r="BG706" i="9"/>
  <c r="BH706" i="9" s="1"/>
  <c r="BE366" i="9"/>
  <c r="BF366" i="9" s="1"/>
  <c r="BD372" i="9"/>
  <c r="AH777" i="9"/>
  <c r="BD805" i="9"/>
  <c r="BB805" i="9"/>
  <c r="AH835" i="9"/>
  <c r="AH845" i="9"/>
  <c r="AH848" i="9"/>
  <c r="AH851" i="9"/>
  <c r="AH854" i="9"/>
  <c r="AH857" i="9"/>
  <c r="BB657" i="9"/>
  <c r="BD657" i="9"/>
  <c r="BB680" i="9"/>
  <c r="BD869" i="9"/>
  <c r="AP775" i="9"/>
  <c r="BB437" i="9"/>
  <c r="BD437" i="9"/>
  <c r="BB857" i="9"/>
  <c r="BD857" i="9"/>
  <c r="AH890" i="9"/>
  <c r="BD581" i="9"/>
  <c r="BB581" i="9"/>
  <c r="BB308" i="9"/>
  <c r="BD308" i="9"/>
  <c r="AH490" i="9"/>
  <c r="AH501" i="9"/>
  <c r="AH507" i="9"/>
  <c r="AH546" i="9"/>
  <c r="AH549" i="9"/>
  <c r="AH565" i="9"/>
  <c r="AH575" i="9"/>
  <c r="AH581" i="9"/>
  <c r="AH587" i="9"/>
  <c r="AH623" i="9"/>
  <c r="AH647" i="9"/>
  <c r="AH650" i="9"/>
  <c r="AH665" i="9"/>
  <c r="AH677" i="9"/>
  <c r="AH680" i="9"/>
  <c r="AH254" i="9"/>
  <c r="AH305" i="9"/>
  <c r="AH346" i="9"/>
  <c r="AH374" i="9"/>
  <c r="AH384" i="9"/>
  <c r="AH406" i="9"/>
  <c r="AH412" i="9"/>
  <c r="AH452" i="9"/>
  <c r="AH19" i="9"/>
  <c r="AH31" i="9"/>
  <c r="AH39" i="9"/>
  <c r="AH64" i="9"/>
  <c r="AH67" i="9"/>
  <c r="AH78" i="9"/>
  <c r="AH115" i="9"/>
  <c r="AH118" i="9"/>
  <c r="AH144" i="9"/>
  <c r="AH147" i="9"/>
  <c r="AH150" i="9"/>
  <c r="AH161" i="9"/>
  <c r="AH169" i="9"/>
  <c r="AH186" i="9"/>
  <c r="AH189" i="9"/>
  <c r="AH220" i="9"/>
  <c r="AH228" i="9"/>
  <c r="AH192" i="9"/>
  <c r="AH481" i="9"/>
  <c r="AH473" i="9"/>
  <c r="AH518" i="9"/>
  <c r="AH89" i="9"/>
  <c r="AH409" i="9"/>
  <c r="AH817" i="9"/>
  <c r="AH974" i="9"/>
  <c r="AH92" i="9"/>
  <c r="AH498" i="9"/>
  <c r="AH995" i="9"/>
  <c r="AH22" i="9"/>
  <c r="AH931" i="9"/>
  <c r="AH504" i="9"/>
  <c r="AH311" i="9"/>
  <c r="AH355" i="9"/>
  <c r="AH951" i="9"/>
  <c r="AH747" i="9"/>
  <c r="AH359" i="9"/>
  <c r="AH842" i="9"/>
  <c r="AH543" i="9"/>
  <c r="AH456" i="9"/>
  <c r="AH177" i="9"/>
  <c r="AH25" i="9"/>
  <c r="AH987" i="9"/>
  <c r="BG962" i="9"/>
  <c r="BH962" i="9" s="1"/>
  <c r="AR962" i="9" s="1"/>
  <c r="BJ987" i="9"/>
  <c r="BK987" i="9" s="1"/>
  <c r="BJ917" i="9"/>
  <c r="BK917" i="9" s="1"/>
  <c r="AS917" i="9" s="1"/>
  <c r="BH917" i="9"/>
  <c r="BI917" i="9" s="1"/>
  <c r="BC976" i="9"/>
  <c r="AP976" i="9"/>
  <c r="Y988" i="9"/>
  <c r="Y863" i="9"/>
  <c r="Y794" i="9"/>
  <c r="Y472" i="9"/>
  <c r="Y677" i="9"/>
  <c r="Y789" i="9"/>
  <c r="Y474" i="9"/>
  <c r="Y690" i="9"/>
  <c r="Y745" i="9"/>
  <c r="Y842" i="9"/>
  <c r="Y931" i="9"/>
  <c r="Y807" i="9"/>
  <c r="Y767" i="9"/>
  <c r="Y883" i="9"/>
  <c r="Y705" i="9"/>
  <c r="Y480" i="9"/>
  <c r="Y790" i="9"/>
  <c r="Y884" i="9"/>
  <c r="Y829" i="9"/>
  <c r="Y467" i="9"/>
  <c r="Y753" i="9"/>
  <c r="Y517" i="9"/>
  <c r="Y788" i="9"/>
  <c r="Y813" i="9"/>
  <c r="Y639" i="9"/>
  <c r="Y777" i="9"/>
  <c r="Y417" i="9"/>
  <c r="Y473" i="9"/>
  <c r="Y696" i="9"/>
  <c r="Y144" i="9"/>
  <c r="Y849" i="9"/>
  <c r="Y525" i="9"/>
  <c r="Y196" i="9"/>
  <c r="Y723" i="9"/>
  <c r="Y823" i="9"/>
  <c r="Y347" i="9"/>
  <c r="Y594" i="9"/>
  <c r="Y575" i="9"/>
  <c r="Y646" i="9"/>
  <c r="Y847" i="9"/>
  <c r="Y58" i="9"/>
  <c r="Y668" i="9"/>
  <c r="Y511" i="9"/>
  <c r="Y638" i="9"/>
  <c r="Y851" i="9"/>
  <c r="Y726" i="9"/>
  <c r="Y36" i="9"/>
  <c r="Y185" i="9"/>
  <c r="Y125" i="9"/>
  <c r="Y249" i="9"/>
  <c r="Y498" i="9"/>
  <c r="Y348" i="9"/>
  <c r="Y520" i="9"/>
  <c r="Y729" i="9"/>
  <c r="Y420" i="9"/>
  <c r="Y94" i="9"/>
  <c r="Y205" i="9"/>
  <c r="Y281" i="9"/>
  <c r="Y556" i="9"/>
  <c r="Y240" i="9"/>
  <c r="Y299" i="9"/>
  <c r="Y362" i="9"/>
  <c r="Y56" i="9"/>
  <c r="Y37" i="9"/>
  <c r="Y190" i="9"/>
  <c r="Y655" i="9"/>
  <c r="Y671" i="9"/>
  <c r="Y587" i="9"/>
  <c r="Y338" i="9"/>
  <c r="Y388" i="9"/>
  <c r="Y424" i="9"/>
  <c r="Y457" i="9"/>
  <c r="Y25" i="9"/>
  <c r="Y380" i="9"/>
  <c r="Y242" i="9"/>
  <c r="Y176" i="9"/>
  <c r="Y331" i="9"/>
  <c r="Y368" i="9"/>
  <c r="Y172" i="9"/>
  <c r="Y27" i="9"/>
  <c r="Y49" i="9"/>
  <c r="Y648" i="9"/>
  <c r="Y114" i="9"/>
  <c r="Y223" i="9"/>
  <c r="Y154" i="9"/>
  <c r="Y110" i="9"/>
  <c r="Y983" i="9"/>
  <c r="C417" i="2"/>
  <c r="E68" i="21"/>
  <c r="BH957" i="9"/>
  <c r="BI957" i="9" s="1"/>
  <c r="BB979" i="9"/>
  <c r="BC979" i="9" s="1"/>
  <c r="BD950" i="9"/>
  <c r="BE950" i="9" s="1"/>
  <c r="BF950" i="9" s="1"/>
  <c r="AH997" i="9"/>
  <c r="AH965" i="9"/>
  <c r="AH916" i="9"/>
  <c r="C1001" i="2"/>
  <c r="C922" i="2"/>
  <c r="C999" i="2"/>
  <c r="C939" i="2"/>
  <c r="BC969" i="9"/>
  <c r="AP925" i="9"/>
  <c r="BB981" i="9"/>
  <c r="BC981" i="9" s="1"/>
  <c r="C669" i="2"/>
  <c r="C709" i="2"/>
  <c r="C725" i="2"/>
  <c r="C757" i="2"/>
  <c r="C765" i="2"/>
  <c r="C805" i="2"/>
  <c r="C837" i="2"/>
  <c r="C877" i="2"/>
  <c r="C909" i="2"/>
  <c r="C941" i="2"/>
  <c r="C1209" i="2"/>
  <c r="C1241" i="2"/>
  <c r="C1340" i="2"/>
  <c r="AH919" i="9"/>
  <c r="E58" i="21"/>
  <c r="AH915" i="9"/>
  <c r="BE917" i="9"/>
  <c r="AQ917" i="9" s="1"/>
  <c r="BD925" i="9"/>
  <c r="BG925" i="9" s="1"/>
  <c r="BJ925" i="9" s="1"/>
  <c r="AH999" i="9"/>
  <c r="AH961" i="9"/>
  <c r="C596" i="2"/>
  <c r="BB957" i="9"/>
  <c r="BC957" i="9" s="1"/>
  <c r="C985" i="2"/>
  <c r="C1057" i="2"/>
  <c r="C1164" i="2"/>
  <c r="C1213" i="2"/>
  <c r="C1253" i="2"/>
  <c r="C1269" i="2"/>
  <c r="C1285" i="2"/>
  <c r="C1320" i="2"/>
  <c r="C1344" i="2"/>
  <c r="BE979" i="9"/>
  <c r="BF979" i="9" s="1"/>
  <c r="BE962" i="9"/>
  <c r="BF962" i="9" s="1"/>
  <c r="AP922" i="9"/>
  <c r="BB966" i="9"/>
  <c r="AH922" i="9"/>
  <c r="AH959" i="9"/>
  <c r="BD983" i="9"/>
  <c r="C1338" i="2"/>
  <c r="C1117" i="2"/>
  <c r="C1109" i="2"/>
  <c r="C1091" i="2"/>
  <c r="AH940" i="9"/>
  <c r="BI531" i="9"/>
  <c r="AR531" i="9"/>
  <c r="BE177" i="9"/>
  <c r="BG177" i="9"/>
  <c r="BC396" i="9"/>
  <c r="AP396" i="9"/>
  <c r="AP136" i="9"/>
  <c r="BC136" i="9"/>
  <c r="BE142" i="9"/>
  <c r="BG142" i="9"/>
  <c r="AP137" i="9"/>
  <c r="BC137" i="9"/>
  <c r="AP131" i="9"/>
  <c r="BC131" i="9"/>
  <c r="BH686" i="9"/>
  <c r="BI686" i="9" s="1"/>
  <c r="BJ686" i="9"/>
  <c r="BK686" i="9" s="1"/>
  <c r="AR271" i="9"/>
  <c r="BI271" i="9"/>
  <c r="BD52" i="9"/>
  <c r="BE52" i="9" s="1"/>
  <c r="BB52" i="9"/>
  <c r="BD172" i="9"/>
  <c r="BG172" i="9" s="1"/>
  <c r="BB172" i="9"/>
  <c r="BC217" i="9"/>
  <c r="AP217" i="9"/>
  <c r="BC472" i="9"/>
  <c r="AP472" i="9"/>
  <c r="BD337" i="9"/>
  <c r="BE337" i="9" s="1"/>
  <c r="BB337" i="9"/>
  <c r="BG405" i="9"/>
  <c r="BH405" i="9" s="1"/>
  <c r="BE405" i="9"/>
  <c r="BF405" i="9" s="1"/>
  <c r="BG671" i="9"/>
  <c r="BE671" i="9"/>
  <c r="AP509" i="9"/>
  <c r="BC509" i="9"/>
  <c r="BG525" i="9"/>
  <c r="BE525" i="9"/>
  <c r="BD734" i="9"/>
  <c r="BB734" i="9"/>
  <c r="BB884" i="9"/>
  <c r="BD884" i="9"/>
  <c r="BE884" i="9" s="1"/>
  <c r="BD596" i="9"/>
  <c r="BB596" i="9"/>
  <c r="BB611" i="9"/>
  <c r="AP611" i="9" s="1"/>
  <c r="BD611" i="9"/>
  <c r="BE611" i="9" s="1"/>
  <c r="BB640" i="9"/>
  <c r="BD640" i="9"/>
  <c r="BE640" i="9" s="1"/>
  <c r="BD643" i="9"/>
  <c r="BB643" i="9"/>
  <c r="AP643" i="9" s="1"/>
  <c r="BD292" i="9"/>
  <c r="BE292" i="9" s="1"/>
  <c r="BB292" i="9"/>
  <c r="BB328" i="9"/>
  <c r="BD328" i="9"/>
  <c r="BE328" i="9" s="1"/>
  <c r="AP92" i="9"/>
  <c r="BC92" i="9"/>
  <c r="BE100" i="9"/>
  <c r="BF100" i="9" s="1"/>
  <c r="BH100" i="9"/>
  <c r="BE257" i="9"/>
  <c r="BH257" i="9"/>
  <c r="AR257" i="9" s="1"/>
  <c r="BD715" i="9"/>
  <c r="BB715" i="9"/>
  <c r="BE107" i="9"/>
  <c r="BG107" i="9"/>
  <c r="AP190" i="9"/>
  <c r="BC190" i="9"/>
  <c r="BD703" i="9"/>
  <c r="BB703" i="9"/>
  <c r="BB725" i="9"/>
  <c r="BD725" i="9"/>
  <c r="BE725" i="9" s="1"/>
  <c r="BD845" i="9"/>
  <c r="BB845" i="9"/>
  <c r="BD848" i="9"/>
  <c r="BB848" i="9"/>
  <c r="BB851" i="9"/>
  <c r="BB375" i="9"/>
  <c r="BD375" i="9"/>
  <c r="BE375" i="9" s="1"/>
  <c r="BF375" i="9" s="1"/>
  <c r="BD430" i="9"/>
  <c r="BB430" i="9"/>
  <c r="BD450" i="9"/>
  <c r="BE450" i="9" s="1"/>
  <c r="BB450" i="9"/>
  <c r="AP451" i="9"/>
  <c r="BC451" i="9"/>
  <c r="BE40" i="9"/>
  <c r="BG40" i="9"/>
  <c r="BB341" i="9"/>
  <c r="BD341" i="9"/>
  <c r="BG341" i="9" s="1"/>
  <c r="BD371" i="9"/>
  <c r="BE371" i="9" s="1"/>
  <c r="BB371" i="9"/>
  <c r="BB378" i="9"/>
  <c r="BD378" i="9"/>
  <c r="BD398" i="9"/>
  <c r="BB398" i="9"/>
  <c r="BB424" i="9"/>
  <c r="BD424" i="9"/>
  <c r="BD427" i="9"/>
  <c r="BB427" i="9"/>
  <c r="BB435" i="9"/>
  <c r="BD435" i="9"/>
  <c r="BE438" i="9"/>
  <c r="BB438" i="9"/>
  <c r="BD441" i="9"/>
  <c r="BE441" i="9" s="1"/>
  <c r="BB441" i="9"/>
  <c r="BD444" i="9"/>
  <c r="BB444" i="9"/>
  <c r="BD175" i="9"/>
  <c r="BB175" i="9"/>
  <c r="BB198" i="9"/>
  <c r="BD198" i="9"/>
  <c r="BD201" i="9"/>
  <c r="BG201" i="9" s="1"/>
  <c r="BB209" i="9"/>
  <c r="BD209" i="9"/>
  <c r="BB212" i="9"/>
  <c r="BD212" i="9"/>
  <c r="BE212" i="9" s="1"/>
  <c r="BD218" i="9"/>
  <c r="BE218" i="9" s="1"/>
  <c r="AP522" i="9"/>
  <c r="BC522" i="9"/>
  <c r="BD625" i="9"/>
  <c r="BB625" i="9"/>
  <c r="BD649" i="9"/>
  <c r="BB649" i="9"/>
  <c r="BB664" i="9"/>
  <c r="BD664" i="9"/>
  <c r="BC570" i="9"/>
  <c r="AP570" i="9"/>
  <c r="BD821" i="9"/>
  <c r="BB821" i="9"/>
  <c r="BD106" i="9"/>
  <c r="BB106" i="9"/>
  <c r="BD112" i="9"/>
  <c r="BB112" i="9"/>
  <c r="BB132" i="9"/>
  <c r="BD132" i="9"/>
  <c r="BB197" i="9"/>
  <c r="BD197" i="9"/>
  <c r="BE93" i="9"/>
  <c r="BB704" i="9"/>
  <c r="BD704" i="9"/>
  <c r="BD714" i="9"/>
  <c r="BE714" i="9" s="1"/>
  <c r="BB714" i="9"/>
  <c r="BB818" i="9"/>
  <c r="BD818" i="9"/>
  <c r="BD482" i="9"/>
  <c r="BE482" i="9" s="1"/>
  <c r="BB482" i="9"/>
  <c r="BB502" i="9"/>
  <c r="BB567" i="9"/>
  <c r="BD567" i="9"/>
  <c r="BD570" i="9"/>
  <c r="BB576" i="9"/>
  <c r="BD576" i="9"/>
  <c r="BB579" i="9"/>
  <c r="AP579" i="9" s="1"/>
  <c r="BD579" i="9"/>
  <c r="BD582" i="9"/>
  <c r="BB582" i="9"/>
  <c r="BD585" i="9"/>
  <c r="BB585" i="9"/>
  <c r="BD109" i="9"/>
  <c r="BB109" i="9"/>
  <c r="BB149" i="9"/>
  <c r="BE149" i="9"/>
  <c r="AQ149" i="9" s="1"/>
  <c r="BC843" i="9"/>
  <c r="BB732" i="9"/>
  <c r="AP732" i="9" s="1"/>
  <c r="BD732" i="9"/>
  <c r="BB751" i="9"/>
  <c r="BD751" i="9"/>
  <c r="BD772" i="9"/>
  <c r="BE772" i="9" s="1"/>
  <c r="BB772" i="9"/>
  <c r="BB778" i="9"/>
  <c r="BD778" i="9"/>
  <c r="BD911" i="9"/>
  <c r="BB911" i="9"/>
  <c r="BD914" i="9"/>
  <c r="BB914" i="9"/>
  <c r="BD471" i="9"/>
  <c r="BB471" i="9"/>
  <c r="BD479" i="9"/>
  <c r="BE479" i="9" s="1"/>
  <c r="BB479" i="9"/>
  <c r="BD488" i="9"/>
  <c r="BE488" i="9" s="1"/>
  <c r="BB488" i="9"/>
  <c r="BD851" i="9"/>
  <c r="BE851" i="9" s="1"/>
  <c r="BD707" i="9"/>
  <c r="BB707" i="9"/>
  <c r="BD781" i="9"/>
  <c r="BE781" i="9" s="1"/>
  <c r="BB781" i="9"/>
  <c r="BD905" i="9"/>
  <c r="BB905" i="9"/>
  <c r="BB20" i="9"/>
  <c r="BD20" i="9"/>
  <c r="BD50" i="9"/>
  <c r="BB50" i="9"/>
  <c r="BD275" i="9"/>
  <c r="BB275" i="9"/>
  <c r="BB412" i="9"/>
  <c r="BD412" i="9"/>
  <c r="BB693" i="9"/>
  <c r="BD693" i="9"/>
  <c r="BD556" i="9"/>
  <c r="BB556" i="9"/>
  <c r="AP122" i="9"/>
  <c r="BC122" i="9"/>
  <c r="BD761" i="9"/>
  <c r="BB761" i="9"/>
  <c r="BB252" i="9"/>
  <c r="BD252" i="9"/>
  <c r="BD151" i="9"/>
  <c r="BE151" i="9" s="1"/>
  <c r="BD188" i="9"/>
  <c r="BB188" i="9"/>
  <c r="BB720" i="9"/>
  <c r="BD720" i="9"/>
  <c r="BD695" i="9"/>
  <c r="BB695" i="9"/>
  <c r="BD121" i="9"/>
  <c r="BB121" i="9"/>
  <c r="BB729" i="9"/>
  <c r="BD729" i="9"/>
  <c r="BB789" i="9"/>
  <c r="BD789" i="9"/>
  <c r="BB586" i="9"/>
  <c r="BD586" i="9"/>
  <c r="BD30" i="9"/>
  <c r="BB30" i="9"/>
  <c r="BC771" i="9"/>
  <c r="BD773" i="9"/>
  <c r="AP964" i="9"/>
  <c r="BC964" i="9"/>
  <c r="BC934" i="9"/>
  <c r="AP934" i="9"/>
  <c r="BJ997" i="9"/>
  <c r="BM997" i="9" s="1"/>
  <c r="BH997" i="9"/>
  <c r="AR997" i="9" s="1"/>
  <c r="BG963" i="9"/>
  <c r="BJ963" i="9" s="1"/>
  <c r="BM963" i="9" s="1"/>
  <c r="BG975" i="9"/>
  <c r="BD994" i="9"/>
  <c r="BB994" i="9"/>
  <c r="BG948" i="9"/>
  <c r="BC972" i="9"/>
  <c r="AP972" i="9"/>
  <c r="BB996" i="9"/>
  <c r="BC996" i="9" s="1"/>
  <c r="BD996" i="9"/>
  <c r="BC1004" i="9"/>
  <c r="AP1004" i="9"/>
  <c r="BB974" i="9"/>
  <c r="BD974" i="9"/>
  <c r="BG974" i="9" s="1"/>
  <c r="BJ974" i="9" s="1"/>
  <c r="BC949" i="9"/>
  <c r="C1053" i="2"/>
  <c r="C1144" i="2"/>
  <c r="C1135" i="2"/>
  <c r="C1111" i="2"/>
  <c r="C1077" i="2"/>
  <c r="C1332" i="2"/>
  <c r="C1324" i="2"/>
  <c r="C1289" i="2"/>
  <c r="C1257" i="2"/>
  <c r="C1249" i="2"/>
  <c r="C1201" i="2"/>
  <c r="C1185" i="2"/>
  <c r="BD964" i="9"/>
  <c r="BG964" i="9" s="1"/>
  <c r="BB919" i="9"/>
  <c r="BD988" i="9"/>
  <c r="BE988" i="9" s="1"/>
  <c r="BF988" i="9" s="1"/>
  <c r="C1160" i="2"/>
  <c r="C1127" i="2"/>
  <c r="C1103" i="2"/>
  <c r="C1069" i="2"/>
  <c r="C10" i="21"/>
  <c r="E61" i="21" s="1"/>
  <c r="BE963" i="9"/>
  <c r="AQ963" i="9" s="1"/>
  <c r="BD999" i="9"/>
  <c r="BD1004" i="9"/>
  <c r="BG1004" i="9" s="1"/>
  <c r="BH1004" i="9" s="1"/>
  <c r="BC946" i="9"/>
  <c r="AG920" i="9"/>
  <c r="AH920" i="9" s="1"/>
  <c r="AH949" i="9"/>
  <c r="AH986" i="9"/>
  <c r="C1186" i="2"/>
  <c r="AH939" i="9"/>
  <c r="AH964" i="9"/>
  <c r="AH941" i="9"/>
  <c r="C1152" i="2"/>
  <c r="C1119" i="2"/>
  <c r="C1095" i="2"/>
  <c r="C1085" i="2"/>
  <c r="C1061" i="2"/>
  <c r="AH1000" i="9"/>
  <c r="BB997" i="9"/>
  <c r="BD949" i="9"/>
  <c r="BE949" i="9" s="1"/>
  <c r="BB988" i="9"/>
  <c r="AP988" i="9" s="1"/>
  <c r="BC920" i="9"/>
  <c r="AP920" i="9"/>
  <c r="AH924" i="9"/>
  <c r="AH977" i="9"/>
  <c r="AH983" i="9"/>
  <c r="AH998" i="9"/>
  <c r="AH1001" i="9"/>
  <c r="AH936" i="9"/>
  <c r="BH987" i="9"/>
  <c r="BI987" i="9" s="1"/>
  <c r="BG979" i="9"/>
  <c r="BJ979" i="9" s="1"/>
  <c r="AH921" i="9"/>
  <c r="BD934" i="9"/>
  <c r="BB944" i="9"/>
  <c r="AG953" i="9"/>
  <c r="AH953" i="9" s="1"/>
  <c r="AH994" i="9"/>
  <c r="BE961" i="9"/>
  <c r="BF961" i="9" s="1"/>
  <c r="BB961" i="9"/>
  <c r="C935" i="2"/>
  <c r="C942" i="2"/>
  <c r="C1156" i="2"/>
  <c r="C1131" i="2"/>
  <c r="C1293" i="2"/>
  <c r="C1261" i="2"/>
  <c r="C1009" i="2"/>
  <c r="C821" i="2"/>
  <c r="C797" i="2"/>
  <c r="C773" i="2"/>
  <c r="C749" i="2"/>
  <c r="C693" i="2"/>
  <c r="AH928" i="9"/>
  <c r="BD939" i="9"/>
  <c r="BG939" i="9" s="1"/>
  <c r="BB939" i="9"/>
  <c r="AP939" i="9" s="1"/>
  <c r="BJ989" i="9"/>
  <c r="BM989" i="9" s="1"/>
  <c r="BN989" i="9" s="1"/>
  <c r="BE973" i="9"/>
  <c r="AQ973" i="9" s="1"/>
  <c r="BB983" i="9"/>
  <c r="BB975" i="9"/>
  <c r="BB951" i="9"/>
  <c r="BE966" i="9"/>
  <c r="BF966" i="9" s="1"/>
  <c r="BD924" i="9"/>
  <c r="BG924" i="9" s="1"/>
  <c r="BB924" i="9"/>
  <c r="BB929" i="9"/>
  <c r="BD929" i="9"/>
  <c r="BG929" i="9" s="1"/>
  <c r="BH929" i="9" s="1"/>
  <c r="AR929" i="9" s="1"/>
  <c r="AH945" i="9"/>
  <c r="AH958" i="9"/>
  <c r="AH976" i="9"/>
  <c r="BD980" i="9"/>
  <c r="BG980" i="9" s="1"/>
  <c r="BH980" i="9" s="1"/>
  <c r="BD1001" i="9"/>
  <c r="BE1001" i="9" s="1"/>
  <c r="BD936" i="9"/>
  <c r="BG936" i="9" s="1"/>
  <c r="BH936" i="9" s="1"/>
  <c r="BB936" i="9"/>
  <c r="AH155" i="9"/>
  <c r="BH951" i="9"/>
  <c r="BD944" i="9"/>
  <c r="BE944" i="9" s="1"/>
  <c r="BE951" i="9"/>
  <c r="AQ951" i="9" s="1"/>
  <c r="AH925" i="9"/>
  <c r="AH934" i="9"/>
  <c r="BD977" i="9"/>
  <c r="BC980" i="9"/>
  <c r="AP980" i="9"/>
  <c r="AH1002" i="9"/>
  <c r="BD1006" i="9"/>
  <c r="BB1006" i="9"/>
  <c r="AH10" i="9"/>
  <c r="AH1007" i="9"/>
  <c r="C1010" i="2"/>
  <c r="C1066" i="2"/>
  <c r="C1082" i="2"/>
  <c r="C1090" i="2"/>
  <c r="C1108" i="2"/>
  <c r="C1116" i="2"/>
  <c r="C1124" i="2"/>
  <c r="C1132" i="2"/>
  <c r="C1149" i="2"/>
  <c r="C1157" i="2"/>
  <c r="C1165" i="2"/>
  <c r="C1173" i="2"/>
  <c r="C1182" i="2"/>
  <c r="C1214" i="2"/>
  <c r="C1222" i="2"/>
  <c r="C1230" i="2"/>
  <c r="C1246" i="2"/>
  <c r="C1254" i="2"/>
  <c r="C1262" i="2"/>
  <c r="C1270" i="2"/>
  <c r="C1278" i="2"/>
  <c r="C1286" i="2"/>
  <c r="C1294" i="2"/>
  <c r="C1305" i="2"/>
  <c r="C1313" i="2"/>
  <c r="C1329" i="2"/>
  <c r="C1337" i="2"/>
  <c r="C1345" i="2"/>
  <c r="C457" i="2"/>
  <c r="C950" i="2"/>
  <c r="C888" i="2"/>
  <c r="C766" i="2"/>
  <c r="C718" i="2"/>
  <c r="BD953" i="9"/>
  <c r="BB953" i="9"/>
  <c r="AH975" i="9"/>
  <c r="AH991" i="9"/>
  <c r="BC923" i="9"/>
  <c r="BC950" i="9"/>
  <c r="AH978" i="9"/>
  <c r="BB989" i="9"/>
  <c r="BE989" i="9"/>
  <c r="BF989" i="9" s="1"/>
  <c r="Y997" i="9"/>
  <c r="Y962" i="9"/>
  <c r="Y922" i="9"/>
  <c r="Y949" i="9"/>
  <c r="Y943" i="9"/>
  <c r="Y992" i="9"/>
  <c r="Y181" i="9"/>
  <c r="Y390" i="9"/>
  <c r="Y152" i="9"/>
  <c r="Y23" i="9"/>
  <c r="Y202" i="9"/>
  <c r="Y434" i="9"/>
  <c r="Y561" i="9"/>
  <c r="Y195" i="9"/>
  <c r="Y137" i="9"/>
  <c r="Y458" i="9"/>
  <c r="Y334" i="9"/>
  <c r="Y351" i="9"/>
  <c r="Y107" i="9"/>
  <c r="Y162" i="9"/>
  <c r="Y361" i="9"/>
  <c r="Y248" i="9"/>
  <c r="Y123" i="9"/>
  <c r="Y147" i="9"/>
  <c r="Y667" i="9"/>
  <c r="Y234" i="9"/>
  <c r="Y33" i="9"/>
  <c r="Y127" i="9"/>
  <c r="Y584" i="9"/>
  <c r="Y437" i="9"/>
  <c r="Y415" i="9"/>
  <c r="Y90" i="9"/>
  <c r="Y192" i="9"/>
  <c r="Y314" i="9"/>
  <c r="Y444" i="9"/>
  <c r="Y149" i="9"/>
  <c r="Y226" i="9"/>
  <c r="Y85" i="9"/>
  <c r="Y429" i="9"/>
  <c r="Y52" i="9"/>
  <c r="Y141" i="9"/>
  <c r="Y239" i="9"/>
  <c r="Y382" i="9"/>
  <c r="Y29" i="9"/>
  <c r="Y109" i="9"/>
  <c r="Y494" i="9"/>
  <c r="Y642" i="9"/>
  <c r="Y310" i="9"/>
  <c r="Y442" i="9"/>
  <c r="Y550" i="9"/>
  <c r="Y481" i="9"/>
  <c r="Y288" i="9"/>
  <c r="Y292" i="9"/>
  <c r="Y893" i="9"/>
  <c r="Y811" i="9"/>
  <c r="Y320" i="9"/>
  <c r="Y328" i="9"/>
  <c r="Y471" i="9"/>
  <c r="Y911" i="9"/>
  <c r="Y356" i="9"/>
  <c r="Y485" i="9"/>
  <c r="Y859" i="9"/>
  <c r="Y336" i="9"/>
  <c r="Y337" i="9"/>
  <c r="Y898" i="9"/>
  <c r="Y818" i="9"/>
  <c r="Y626" i="9"/>
  <c r="AH923" i="9"/>
  <c r="AH926" i="9"/>
  <c r="AH947" i="9"/>
  <c r="AH954" i="9"/>
  <c r="AH960" i="9"/>
  <c r="AH969" i="9"/>
  <c r="AH984" i="9"/>
  <c r="BG995" i="9"/>
  <c r="BH995" i="9" s="1"/>
  <c r="AR995" i="9" s="1"/>
  <c r="AH1003" i="9"/>
  <c r="Y973" i="9"/>
  <c r="Y201" i="9"/>
  <c r="Y664" i="9"/>
  <c r="Y531" i="9"/>
  <c r="Y797" i="9"/>
  <c r="Y769" i="9"/>
  <c r="Y731" i="9"/>
  <c r="Y942" i="9"/>
  <c r="Y901" i="9"/>
  <c r="Y763" i="9"/>
  <c r="Y805" i="9"/>
  <c r="Y889" i="9"/>
  <c r="Y74" i="9"/>
  <c r="Y878" i="9"/>
  <c r="Y464" i="9"/>
  <c r="Y509" i="9"/>
  <c r="Y538" i="9"/>
  <c r="Y699" i="9"/>
  <c r="Y522" i="9"/>
  <c r="Y305" i="9"/>
  <c r="Y728" i="9"/>
  <c r="Y496" i="9"/>
  <c r="Y713" i="9"/>
  <c r="Y870" i="9"/>
  <c r="Y714" i="9"/>
  <c r="Y815" i="9"/>
  <c r="Y545" i="9"/>
  <c r="Y759" i="9"/>
  <c r="Y704" i="9"/>
  <c r="Y862" i="9"/>
  <c r="Y495" i="9"/>
  <c r="Y871" i="9"/>
  <c r="Y483" i="9"/>
  <c r="Y19" i="9"/>
  <c r="Y909" i="9"/>
  <c r="Y265" i="9"/>
  <c r="Y218" i="9"/>
  <c r="Y756" i="9"/>
  <c r="Y383" i="9"/>
  <c r="Y722" i="9"/>
  <c r="Y526" i="9"/>
  <c r="Y166" i="9"/>
  <c r="Y117" i="9"/>
  <c r="Y730" i="9"/>
  <c r="Y271" i="9"/>
  <c r="Y183" i="9"/>
  <c r="Y832" i="9"/>
  <c r="Y661" i="9"/>
  <c r="Y86" i="9"/>
  <c r="Y754" i="9"/>
  <c r="Y837" i="9"/>
  <c r="Y346" i="9"/>
  <c r="Y300" i="9"/>
  <c r="Y484" i="9"/>
  <c r="Y573" i="9"/>
  <c r="Y70" i="9"/>
  <c r="Y490" i="9"/>
  <c r="Y715" i="9"/>
  <c r="Y604" i="9"/>
  <c r="Y659" i="9"/>
  <c r="Y568" i="9"/>
  <c r="Y184" i="9"/>
  <c r="Y211" i="9"/>
  <c r="Y128" i="9"/>
  <c r="Y104" i="9"/>
  <c r="Y89" i="9"/>
  <c r="Y73" i="9"/>
  <c r="Y369" i="9"/>
  <c r="Y676" i="9"/>
  <c r="Y649" i="9"/>
  <c r="Y683" i="9"/>
  <c r="Y216" i="9"/>
  <c r="Y26" i="9"/>
  <c r="Y627" i="9"/>
  <c r="Y308" i="9"/>
  <c r="Y640" i="9"/>
  <c r="Y204" i="9"/>
  <c r="Y197" i="9"/>
  <c r="Y182" i="9"/>
  <c r="Y132" i="9"/>
  <c r="Y318" i="9"/>
  <c r="Y77" i="9"/>
  <c r="Y270" i="9"/>
  <c r="Y224" i="9"/>
  <c r="Y439" i="9"/>
  <c r="Y635" i="9"/>
  <c r="Y645" i="9"/>
  <c r="Y359" i="9"/>
  <c r="Y342" i="9"/>
  <c r="Y146" i="9"/>
  <c r="Y593" i="9"/>
  <c r="Y595" i="9"/>
  <c r="Y375" i="9"/>
  <c r="Y286" i="9"/>
  <c r="Y379" i="9"/>
  <c r="Y31" i="9"/>
  <c r="Y987" i="9"/>
  <c r="Y929" i="9"/>
  <c r="Y963" i="9"/>
  <c r="Y976" i="9"/>
  <c r="Y925" i="9"/>
  <c r="C733" i="2"/>
  <c r="BB973" i="9"/>
  <c r="BB1002" i="9"/>
  <c r="BC956" i="9"/>
  <c r="AH943" i="9"/>
  <c r="AH966" i="9"/>
  <c r="AH971" i="9"/>
  <c r="AH990" i="9"/>
  <c r="AH993" i="9"/>
  <c r="AH996" i="9"/>
  <c r="AH938" i="9"/>
  <c r="C1025" i="2"/>
  <c r="C1328" i="2"/>
  <c r="C894" i="2"/>
  <c r="C862" i="2"/>
  <c r="C412" i="2"/>
  <c r="C379" i="2"/>
  <c r="C335" i="2"/>
  <c r="C934" i="2"/>
  <c r="C566" i="2"/>
  <c r="C574" i="2"/>
  <c r="C582" i="2"/>
  <c r="C590" i="2"/>
  <c r="C598" i="2"/>
  <c r="C606" i="2"/>
  <c r="C614" i="2"/>
  <c r="C622" i="2"/>
  <c r="C630" i="2"/>
  <c r="C646" i="2"/>
  <c r="C662" i="2"/>
  <c r="B10" i="21"/>
  <c r="C1172" i="2"/>
  <c r="C478" i="2"/>
  <c r="C789" i="2"/>
  <c r="C701" i="2"/>
  <c r="C677" i="2"/>
  <c r="C553" i="2"/>
  <c r="C545" i="2"/>
  <c r="AH918" i="9"/>
  <c r="AH973" i="9"/>
  <c r="AH979" i="9"/>
  <c r="AH992" i="9"/>
  <c r="AH933" i="9"/>
  <c r="C548" i="2"/>
  <c r="C540" i="2"/>
  <c r="C524" i="2"/>
  <c r="C508" i="2"/>
  <c r="C492" i="2"/>
  <c r="C484" i="2"/>
  <c r="C476" i="2"/>
  <c r="C468" i="2"/>
  <c r="C460" i="2"/>
  <c r="C440" i="2"/>
  <c r="C432" i="2"/>
  <c r="C416" i="2"/>
  <c r="C408" i="2"/>
  <c r="C400" i="2"/>
  <c r="C392" i="2"/>
  <c r="C383" i="2"/>
  <c r="C367" i="2"/>
  <c r="C351" i="2"/>
  <c r="C339" i="2"/>
  <c r="C1016" i="2"/>
  <c r="C1019" i="2"/>
  <c r="C1038" i="2"/>
  <c r="C982" i="2"/>
  <c r="C1039" i="2"/>
  <c r="C1008" i="2"/>
  <c r="C1017" i="2"/>
  <c r="C963" i="2"/>
  <c r="C989" i="2"/>
  <c r="C961" i="2"/>
  <c r="C1003" i="2"/>
  <c r="C957" i="2"/>
  <c r="C1055" i="2"/>
  <c r="C993" i="2"/>
  <c r="C955" i="2"/>
  <c r="C959" i="2"/>
  <c r="C976" i="2"/>
  <c r="C1021" i="2"/>
  <c r="C945" i="2"/>
  <c r="C1030" i="2"/>
  <c r="C927" i="2"/>
  <c r="C1032" i="2"/>
  <c r="C944" i="2"/>
  <c r="C1180" i="2"/>
  <c r="C1171" i="2"/>
  <c r="C1162" i="2"/>
  <c r="C1154" i="2"/>
  <c r="C1137" i="2"/>
  <c r="C1129" i="2"/>
  <c r="C1121" i="2"/>
  <c r="C1113" i="2"/>
  <c r="C1105" i="2"/>
  <c r="C1097" i="2"/>
  <c r="C1087" i="2"/>
  <c r="C1079" i="2"/>
  <c r="C1071" i="2"/>
  <c r="C1063" i="2"/>
  <c r="C899" i="2"/>
  <c r="C891" i="2"/>
  <c r="C883" i="2"/>
  <c r="C875" i="2"/>
  <c r="C867" i="2"/>
  <c r="C859" i="2"/>
  <c r="C849" i="2"/>
  <c r="C841" i="2"/>
  <c r="C833" i="2"/>
  <c r="C825" i="2"/>
  <c r="C817" i="2"/>
  <c r="C809" i="2"/>
  <c r="C801" i="2"/>
  <c r="C793" i="2"/>
  <c r="C785" i="2"/>
  <c r="C777" i="2"/>
  <c r="C769" i="2"/>
  <c r="C761" i="2"/>
  <c r="C753" i="2"/>
  <c r="C745" i="2"/>
  <c r="C729" i="2"/>
  <c r="C721" i="2"/>
  <c r="C713" i="2"/>
  <c r="C705" i="2"/>
  <c r="C697" i="2"/>
  <c r="C689" i="2"/>
  <c r="C681" i="2"/>
  <c r="C673" i="2"/>
  <c r="C657" i="2"/>
  <c r="C649" i="2"/>
  <c r="C625" i="2"/>
  <c r="C601" i="2"/>
  <c r="C585" i="2"/>
  <c r="C557" i="2"/>
  <c r="C549" i="2"/>
  <c r="C541" i="2"/>
  <c r="C525" i="2"/>
  <c r="C517" i="2"/>
  <c r="C509" i="2"/>
  <c r="C501" i="2"/>
  <c r="C493" i="2"/>
  <c r="C485" i="2"/>
  <c r="C477" i="2"/>
  <c r="C469" i="2"/>
  <c r="C461" i="2"/>
  <c r="C441" i="2"/>
  <c r="C433" i="2"/>
  <c r="C409" i="2"/>
  <c r="C401" i="2"/>
  <c r="C393" i="2"/>
  <c r="C376" i="2"/>
  <c r="C368" i="2"/>
  <c r="C360" i="2"/>
  <c r="C340" i="2"/>
  <c r="C1343" i="2"/>
  <c r="C1335" i="2"/>
  <c r="C1327" i="2"/>
  <c r="C1319" i="2"/>
  <c r="C1311" i="2"/>
  <c r="C1292" i="2"/>
  <c r="C1284" i="2"/>
  <c r="C1276" i="2"/>
  <c r="C1268" i="2"/>
  <c r="C1252" i="2"/>
  <c r="C1244" i="2"/>
  <c r="C1236" i="2"/>
  <c r="C1228" i="2"/>
  <c r="C1220" i="2"/>
  <c r="C1212" i="2"/>
  <c r="C1204" i="2"/>
  <c r="C1188" i="2"/>
  <c r="C1163" i="2"/>
  <c r="C1155" i="2"/>
  <c r="C1147" i="2"/>
  <c r="C1138" i="2"/>
  <c r="C1130" i="2"/>
  <c r="C1122" i="2"/>
  <c r="C1114" i="2"/>
  <c r="C1106" i="2"/>
  <c r="C1098" i="2"/>
  <c r="C1088" i="2"/>
  <c r="C1080" i="2"/>
  <c r="C1072" i="2"/>
  <c r="C1064" i="2"/>
  <c r="C552" i="2"/>
  <c r="C544" i="2"/>
  <c r="C536" i="2"/>
  <c r="C520" i="2"/>
  <c r="C512" i="2"/>
  <c r="C504" i="2"/>
  <c r="C496" i="2"/>
  <c r="C488" i="2"/>
  <c r="C480" i="2"/>
  <c r="C472" i="2"/>
  <c r="C464" i="2"/>
  <c r="C444" i="2"/>
  <c r="C559" i="2"/>
  <c r="C592" i="2"/>
  <c r="C1296" i="2"/>
  <c r="C1265" i="2"/>
  <c r="C1217" i="2"/>
  <c r="C832" i="2"/>
  <c r="C808" i="2"/>
  <c r="C744" i="2"/>
  <c r="AH944" i="9"/>
  <c r="AH980" i="9"/>
  <c r="C565" i="2"/>
  <c r="C573" i="2"/>
  <c r="C581" i="2"/>
  <c r="C589" i="2"/>
  <c r="C597" i="2"/>
  <c r="C605" i="2"/>
  <c r="C613" i="2"/>
  <c r="C621" i="2"/>
  <c r="C629" i="2"/>
  <c r="C645" i="2"/>
  <c r="C908" i="2"/>
  <c r="C916" i="2"/>
  <c r="C932" i="2"/>
  <c r="C940" i="2"/>
  <c r="C956" i="2"/>
  <c r="C964" i="2"/>
  <c r="C980" i="2"/>
  <c r="C988" i="2"/>
  <c r="C1028" i="2"/>
  <c r="C1044" i="2"/>
  <c r="C1060" i="2"/>
  <c r="C1068" i="2"/>
  <c r="C1076" i="2"/>
  <c r="C1084" i="2"/>
  <c r="C1094" i="2"/>
  <c r="C1102" i="2"/>
  <c r="C1110" i="2"/>
  <c r="C1118" i="2"/>
  <c r="C1126" i="2"/>
  <c r="C1134" i="2"/>
  <c r="C1143" i="2"/>
  <c r="C1151" i="2"/>
  <c r="C1159" i="2"/>
  <c r="C1167" i="2"/>
  <c r="C1184" i="2"/>
  <c r="C1208" i="2"/>
  <c r="C1216" i="2"/>
  <c r="C1224" i="2"/>
  <c r="C1248" i="2"/>
  <c r="C1264" i="2"/>
  <c r="C1288" i="2"/>
  <c r="C1307" i="2"/>
  <c r="C1323" i="2"/>
  <c r="C1339" i="2"/>
  <c r="C391" i="2"/>
  <c r="BD291" i="9"/>
  <c r="BE291" i="9" s="1"/>
  <c r="BF291" i="9" s="1"/>
  <c r="BB291" i="9"/>
  <c r="BB295" i="9"/>
  <c r="BD295" i="9"/>
  <c r="BD302" i="9"/>
  <c r="BB302" i="9"/>
  <c r="BD317" i="9"/>
  <c r="BB317" i="9"/>
  <c r="BD320" i="9"/>
  <c r="BB320" i="9"/>
  <c r="BD358" i="9"/>
  <c r="BE358" i="9" s="1"/>
  <c r="AQ358" i="9" s="1"/>
  <c r="BB358" i="9"/>
  <c r="BB386" i="9"/>
  <c r="BD386" i="9"/>
  <c r="BD83" i="9"/>
  <c r="BB83" i="9"/>
  <c r="BD129" i="9"/>
  <c r="BE129" i="9" s="1"/>
  <c r="BB129" i="9"/>
  <c r="BD174" i="9"/>
  <c r="BE174" i="9" s="1"/>
  <c r="BB174" i="9"/>
  <c r="BN130" i="9"/>
  <c r="BP130" i="9"/>
  <c r="BC369" i="9"/>
  <c r="BC330" i="9"/>
  <c r="AP330" i="9"/>
  <c r="BB696" i="9"/>
  <c r="BD696" i="9"/>
  <c r="BE696" i="9" s="1"/>
  <c r="BB726" i="9"/>
  <c r="BD726" i="9"/>
  <c r="BB748" i="9"/>
  <c r="BD748" i="9"/>
  <c r="BD804" i="9"/>
  <c r="BB804" i="9"/>
  <c r="BD838" i="9"/>
  <c r="BE838" i="9" s="1"/>
  <c r="BB838" i="9"/>
  <c r="BD864" i="9"/>
  <c r="BB864" i="9"/>
  <c r="AP227" i="9"/>
  <c r="BC227" i="9"/>
  <c r="BK149" i="9"/>
  <c r="BC403" i="9"/>
  <c r="BC32" i="9"/>
  <c r="AP32" i="9"/>
  <c r="BE425" i="9"/>
  <c r="BG425" i="9"/>
  <c r="BF404" i="9"/>
  <c r="AQ404" i="9"/>
  <c r="AP35" i="9"/>
  <c r="BC35" i="9"/>
  <c r="BC445" i="9"/>
  <c r="AP445" i="9"/>
  <c r="BF876" i="9"/>
  <c r="AQ876" i="9"/>
  <c r="AP650" i="9"/>
  <c r="BC650" i="9"/>
  <c r="BB890" i="9"/>
  <c r="BD893" i="9"/>
  <c r="BE893" i="9" s="1"/>
  <c r="BB893" i="9"/>
  <c r="BB897" i="9"/>
  <c r="BD897" i="9"/>
  <c r="BE897" i="9" s="1"/>
  <c r="BB475" i="9"/>
  <c r="BD475" i="9"/>
  <c r="BB486" i="9"/>
  <c r="BD486" i="9"/>
  <c r="BB505" i="9"/>
  <c r="BD508" i="9"/>
  <c r="BE508" i="9" s="1"/>
  <c r="BB508" i="9"/>
  <c r="BD517" i="9"/>
  <c r="BB517" i="9"/>
  <c r="BD520" i="9"/>
  <c r="BB520" i="9"/>
  <c r="BB543" i="9"/>
  <c r="BD543" i="9"/>
  <c r="BB563" i="9"/>
  <c r="BD563" i="9"/>
  <c r="BG563" i="9" s="1"/>
  <c r="BC573" i="9"/>
  <c r="AP573" i="9"/>
  <c r="BD655" i="9"/>
  <c r="BB655" i="9"/>
  <c r="BD659" i="9"/>
  <c r="BB659" i="9"/>
  <c r="BD673" i="9"/>
  <c r="BE673" i="9" s="1"/>
  <c r="BB673" i="9"/>
  <c r="BD679" i="9"/>
  <c r="BB679" i="9"/>
  <c r="BB682" i="9"/>
  <c r="BD682" i="9"/>
  <c r="BE682" i="9" s="1"/>
  <c r="BD267" i="9"/>
  <c r="BB267" i="9"/>
  <c r="BB299" i="9"/>
  <c r="BD299" i="9"/>
  <c r="BD314" i="9"/>
  <c r="BG314" i="9" s="1"/>
  <c r="BD453" i="9"/>
  <c r="BE453" i="9" s="1"/>
  <c r="BB453" i="9"/>
  <c r="BD77" i="9"/>
  <c r="BE77" i="9" s="1"/>
  <c r="BB77" i="9"/>
  <c r="BB80" i="9"/>
  <c r="BD80" i="9"/>
  <c r="BC234" i="9"/>
  <c r="AP234" i="9"/>
  <c r="BD167" i="9"/>
  <c r="BB646" i="9"/>
  <c r="BD511" i="9"/>
  <c r="BD573" i="9"/>
  <c r="BD740" i="9"/>
  <c r="BE740" i="9" s="1"/>
  <c r="BB767" i="9"/>
  <c r="BC767" i="9" s="1"/>
  <c r="BD767" i="9"/>
  <c r="BE767" i="9" s="1"/>
  <c r="BB791" i="9"/>
  <c r="BD791" i="9"/>
  <c r="BE791" i="9" s="1"/>
  <c r="BB794" i="9"/>
  <c r="BD794" i="9"/>
  <c r="BB827" i="9"/>
  <c r="BD827" i="9"/>
  <c r="BD841" i="9"/>
  <c r="BB841" i="9"/>
  <c r="BB844" i="9"/>
  <c r="BD844" i="9"/>
  <c r="BE844" i="9" s="1"/>
  <c r="BF844" i="9" s="1"/>
  <c r="BB860" i="9"/>
  <c r="BD860" i="9"/>
  <c r="BD902" i="9"/>
  <c r="BB902" i="9"/>
  <c r="BD469" i="9"/>
  <c r="BE469" i="9" s="1"/>
  <c r="BF469" i="9" s="1"/>
  <c r="BB469" i="9"/>
  <c r="BB492" i="9"/>
  <c r="BD492" i="9"/>
  <c r="BE492" i="9" s="1"/>
  <c r="AQ492" i="9" s="1"/>
  <c r="BB495" i="9"/>
  <c r="BD495" i="9"/>
  <c r="BD523" i="9"/>
  <c r="BB523" i="9"/>
  <c r="BD526" i="9"/>
  <c r="BE526" i="9" s="1"/>
  <c r="BB549" i="9"/>
  <c r="BD549" i="9"/>
  <c r="BD569" i="9"/>
  <c r="BE569" i="9" s="1"/>
  <c r="BB569" i="9"/>
  <c r="BD578" i="9"/>
  <c r="BE578" i="9" s="1"/>
  <c r="BB578" i="9"/>
  <c r="BB591" i="9"/>
  <c r="BD591" i="9"/>
  <c r="BE595" i="9"/>
  <c r="BB595" i="9"/>
  <c r="BD626" i="9"/>
  <c r="BE626" i="9" s="1"/>
  <c r="BB626" i="9"/>
  <c r="BB629" i="9"/>
  <c r="BD629" i="9"/>
  <c r="BD635" i="9"/>
  <c r="BB635" i="9"/>
  <c r="BD638" i="9"/>
  <c r="BB638" i="9"/>
  <c r="BD652" i="9"/>
  <c r="BE652" i="9" s="1"/>
  <c r="BD241" i="9"/>
  <c r="BE241" i="9" s="1"/>
  <c r="BB241" i="9"/>
  <c r="BB270" i="9"/>
  <c r="BE270" i="9"/>
  <c r="BD274" i="9"/>
  <c r="BE274" i="9" s="1"/>
  <c r="BB274" i="9"/>
  <c r="BB248" i="9"/>
  <c r="BB511" i="9"/>
  <c r="BD747" i="9"/>
  <c r="BB747" i="9"/>
  <c r="BB740" i="9"/>
  <c r="BB709" i="9"/>
  <c r="BC709" i="9" s="1"/>
  <c r="BD709" i="9"/>
  <c r="BD713" i="9"/>
  <c r="BB713" i="9"/>
  <c r="BC717" i="9"/>
  <c r="AP717" i="9"/>
  <c r="BD724" i="9"/>
  <c r="BB724" i="9"/>
  <c r="BD505" i="9"/>
  <c r="BD890" i="9"/>
  <c r="BB712" i="9"/>
  <c r="BD712" i="9"/>
  <c r="BB716" i="9"/>
  <c r="BD716" i="9"/>
  <c r="BE716" i="9" s="1"/>
  <c r="BD717" i="9"/>
  <c r="BE717" i="9" s="1"/>
  <c r="BB314" i="9"/>
  <c r="BD234" i="9"/>
  <c r="BB692" i="9"/>
  <c r="BD692" i="9"/>
  <c r="BD879" i="9"/>
  <c r="BB879" i="9"/>
  <c r="BD846" i="9"/>
  <c r="BB846" i="9"/>
  <c r="BB484" i="9"/>
  <c r="BD484" i="9"/>
  <c r="BD835" i="9"/>
  <c r="BE835" i="9" s="1"/>
  <c r="BD871" i="9"/>
  <c r="BB871" i="9"/>
  <c r="BC733" i="9"/>
  <c r="AP733" i="9"/>
  <c r="BD338" i="9"/>
  <c r="BE338" i="9" s="1"/>
  <c r="BF338" i="9" s="1"/>
  <c r="BB338" i="9"/>
  <c r="BH1008" i="9"/>
  <c r="BI1008" i="9" s="1"/>
  <c r="C347" i="2"/>
  <c r="C563" i="2"/>
  <c r="C346" i="2"/>
  <c r="AH962" i="9"/>
  <c r="AH955" i="9"/>
  <c r="AH988" i="9"/>
  <c r="C1347" i="2"/>
  <c r="C904" i="2"/>
  <c r="C1272" i="2"/>
  <c r="C1004" i="2"/>
  <c r="C958" i="2"/>
  <c r="C1256" i="2"/>
  <c r="C531" i="2"/>
  <c r="C1232" i="2"/>
  <c r="AH1005" i="9"/>
  <c r="C1036" i="2"/>
  <c r="C946" i="2"/>
  <c r="C1026" i="2"/>
  <c r="C532" i="2"/>
  <c r="C1005" i="2"/>
  <c r="C943" i="2"/>
  <c r="C930" i="2"/>
  <c r="C972" i="2"/>
  <c r="C1052" i="2"/>
  <c r="C998" i="2"/>
  <c r="C1058" i="2"/>
  <c r="C996" i="2"/>
  <c r="C954" i="2"/>
  <c r="C924" i="2"/>
  <c r="C1051" i="2"/>
  <c r="C917" i="2"/>
  <c r="C1048" i="2"/>
  <c r="C952" i="2"/>
  <c r="C960" i="2"/>
  <c r="C1333" i="2"/>
  <c r="C1325" i="2"/>
  <c r="C1317" i="2"/>
  <c r="C1309" i="2"/>
  <c r="C1297" i="2"/>
  <c r="C1290" i="2"/>
  <c r="C1282" i="2"/>
  <c r="C1274" i="2"/>
  <c r="C1266" i="2"/>
  <c r="C1258" i="2"/>
  <c r="C1250" i="2"/>
  <c r="C1242" i="2"/>
  <c r="C1234" i="2"/>
  <c r="C1226" i="2"/>
  <c r="C1218" i="2"/>
  <c r="C1210" i="2"/>
  <c r="C929" i="2"/>
  <c r="C633" i="2"/>
  <c r="C332" i="2"/>
  <c r="C1196" i="2"/>
  <c r="C1037" i="2"/>
  <c r="C987" i="2"/>
  <c r="C931" i="2"/>
  <c r="C900" i="2"/>
  <c r="C892" i="2"/>
  <c r="C884" i="2"/>
  <c r="C876" i="2"/>
  <c r="C868" i="2"/>
  <c r="C860" i="2"/>
  <c r="C852" i="2"/>
  <c r="C844" i="2"/>
  <c r="C836" i="2"/>
  <c r="C828" i="2"/>
  <c r="C820" i="2"/>
  <c r="C812" i="2"/>
  <c r="C804" i="2"/>
  <c r="C796" i="2"/>
  <c r="C788" i="2"/>
  <c r="C780" i="2"/>
  <c r="C772" i="2"/>
  <c r="C764" i="2"/>
  <c r="C756" i="2"/>
  <c r="C748" i="2"/>
  <c r="C740" i="2"/>
  <c r="C724" i="2"/>
  <c r="C716" i="2"/>
  <c r="C708" i="2"/>
  <c r="C700" i="2"/>
  <c r="C692" i="2"/>
  <c r="C684" i="2"/>
  <c r="C676" i="2"/>
  <c r="C668" i="2"/>
  <c r="C660" i="2"/>
  <c r="C644" i="2"/>
  <c r="C628" i="2"/>
  <c r="C620" i="2"/>
  <c r="C604" i="2"/>
  <c r="C588" i="2"/>
  <c r="C580" i="2"/>
  <c r="C572" i="2"/>
  <c r="C528" i="2"/>
  <c r="C419" i="2"/>
  <c r="C411" i="2"/>
  <c r="C403" i="2"/>
  <c r="C395" i="2"/>
  <c r="C386" i="2"/>
  <c r="C370" i="2"/>
  <c r="C362" i="2"/>
  <c r="C354" i="2"/>
  <c r="C342" i="2"/>
  <c r="C334" i="2"/>
  <c r="C1334" i="2"/>
  <c r="C1326" i="2"/>
  <c r="C1318" i="2"/>
  <c r="C1310" i="2"/>
  <c r="C1298" i="2"/>
  <c r="C1291" i="2"/>
  <c r="C1283" i="2"/>
  <c r="C1275" i="2"/>
  <c r="C1267" i="2"/>
  <c r="C1259" i="2"/>
  <c r="C1243" i="2"/>
  <c r="C1235" i="2"/>
  <c r="C1227" i="2"/>
  <c r="C1219" i="2"/>
  <c r="C1211" i="2"/>
  <c r="C1203" i="2"/>
  <c r="C1187" i="2"/>
  <c r="C1179" i="2"/>
  <c r="C1170" i="2"/>
  <c r="C1047" i="2"/>
  <c r="C1023" i="2"/>
  <c r="C1015" i="2"/>
  <c r="C975" i="2"/>
  <c r="C967" i="2"/>
  <c r="C906" i="2"/>
  <c r="C898" i="2"/>
  <c r="C890" i="2"/>
  <c r="C882" i="2"/>
  <c r="C874" i="2"/>
  <c r="C866" i="2"/>
  <c r="C850" i="2"/>
  <c r="C842" i="2"/>
  <c r="C834" i="2"/>
  <c r="C826" i="2"/>
  <c r="C810" i="2"/>
  <c r="C802" i="2"/>
  <c r="C794" i="2"/>
  <c r="C722" i="2"/>
  <c r="C714" i="2"/>
  <c r="C690" i="2"/>
  <c r="C682" i="2"/>
  <c r="C674" i="2"/>
  <c r="C650" i="2"/>
  <c r="C642" i="2"/>
  <c r="C618" i="2"/>
  <c r="C586" i="2"/>
  <c r="C550" i="2"/>
  <c r="C542" i="2"/>
  <c r="C534" i="2"/>
  <c r="C518" i="2"/>
  <c r="C510" i="2"/>
  <c r="C502" i="2"/>
  <c r="C494" i="2"/>
  <c r="C486" i="2"/>
  <c r="C470" i="2"/>
  <c r="C462" i="2"/>
  <c r="C450" i="2"/>
  <c r="C442" i="2"/>
  <c r="C434" i="2"/>
  <c r="C426" i="2"/>
  <c r="C418" i="2"/>
  <c r="C410" i="2"/>
  <c r="C402" i="2"/>
  <c r="C394" i="2"/>
  <c r="C385" i="2"/>
  <c r="AH985" i="9"/>
  <c r="C639" i="2"/>
  <c r="AH989" i="9"/>
  <c r="C530" i="2"/>
  <c r="AH927" i="9"/>
  <c r="C735" i="2"/>
  <c r="C730" i="2"/>
  <c r="C422" i="2"/>
  <c r="AH972" i="9"/>
  <c r="C377" i="2"/>
  <c r="C361" i="2"/>
  <c r="C353" i="2"/>
  <c r="C333" i="2"/>
  <c r="C1341" i="2"/>
  <c r="C1169" i="2"/>
  <c r="C1161" i="2"/>
  <c r="C1153" i="2"/>
  <c r="C1145" i="2"/>
  <c r="C1136" i="2"/>
  <c r="C1128" i="2"/>
  <c r="C1104" i="2"/>
  <c r="C1096" i="2"/>
  <c r="C1086" i="2"/>
  <c r="C1078" i="2"/>
  <c r="C1070" i="2"/>
  <c r="C1020" i="2"/>
  <c r="C1012" i="2"/>
  <c r="C981" i="2"/>
  <c r="C973" i="2"/>
  <c r="C965" i="2"/>
  <c r="C925" i="2"/>
  <c r="C915" i="2"/>
  <c r="C907" i="2"/>
  <c r="C851" i="2"/>
  <c r="C843" i="2"/>
  <c r="C835" i="2"/>
  <c r="C827" i="2"/>
  <c r="C819" i="2"/>
  <c r="C811" i="2"/>
  <c r="C803" i="2"/>
  <c r="C795" i="2"/>
  <c r="C787" i="2"/>
  <c r="C779" i="2"/>
  <c r="C771" i="2"/>
  <c r="C763" i="2"/>
  <c r="C755" i="2"/>
  <c r="C747" i="2"/>
  <c r="C739" i="2"/>
  <c r="C731" i="2"/>
  <c r="C723" i="2"/>
  <c r="C715" i="2"/>
  <c r="C707" i="2"/>
  <c r="C699" i="2"/>
  <c r="C691" i="2"/>
  <c r="C675" i="2"/>
  <c r="C667" i="2"/>
  <c r="C659" i="2"/>
  <c r="C651" i="2"/>
  <c r="C643" i="2"/>
  <c r="C635" i="2"/>
  <c r="C619" i="2"/>
  <c r="C611" i="2"/>
  <c r="C603" i="2"/>
  <c r="C595" i="2"/>
  <c r="C587" i="2"/>
  <c r="C579" i="2"/>
  <c r="C571" i="2"/>
  <c r="C551" i="2"/>
  <c r="C543" i="2"/>
  <c r="C535" i="2"/>
  <c r="C519" i="2"/>
  <c r="C511" i="2"/>
  <c r="C503" i="2"/>
  <c r="C495" i="2"/>
  <c r="C487" i="2"/>
  <c r="C471" i="2"/>
  <c r="C463" i="2"/>
  <c r="C455" i="2"/>
  <c r="C443" i="2"/>
  <c r="C435" i="2"/>
  <c r="C1029" i="2"/>
  <c r="C1013" i="2"/>
  <c r="C1000" i="2"/>
  <c r="C966" i="2"/>
  <c r="C921" i="2"/>
  <c r="C913" i="2"/>
  <c r="C905" i="2"/>
  <c r="C897" i="2"/>
  <c r="C889" i="2"/>
  <c r="C881" i="2"/>
  <c r="C873" i="2"/>
  <c r="C865" i="2"/>
  <c r="C857" i="2"/>
  <c r="C451" i="2"/>
  <c r="C345" i="2"/>
  <c r="C986" i="2"/>
  <c r="C914" i="2"/>
  <c r="C778" i="2"/>
  <c r="C770" i="2"/>
  <c r="C754" i="2"/>
  <c r="C738" i="2"/>
  <c r="AH950" i="9"/>
  <c r="C533" i="2"/>
  <c r="C556" i="2"/>
  <c r="C762" i="2"/>
  <c r="C746" i="2"/>
  <c r="C658" i="2"/>
  <c r="C994" i="2"/>
  <c r="C652" i="2"/>
  <c r="C1018" i="2"/>
  <c r="C1043" i="2"/>
  <c r="C936" i="2"/>
  <c r="C997" i="2"/>
  <c r="C1046" i="2"/>
  <c r="C948" i="2"/>
  <c r="C1034" i="2"/>
  <c r="C1331" i="2"/>
  <c r="C1315" i="2"/>
  <c r="C1280" i="2"/>
  <c r="C1178" i="2"/>
  <c r="C666" i="2"/>
  <c r="C626" i="2"/>
  <c r="C610" i="2"/>
  <c r="C602" i="2"/>
  <c r="C594" i="2"/>
  <c r="C578" i="2"/>
  <c r="C570" i="2"/>
  <c r="C558" i="2"/>
  <c r="C970" i="2"/>
  <c r="AH967" i="9"/>
  <c r="C1195" i="2"/>
  <c r="C637" i="2"/>
  <c r="C732" i="2"/>
  <c r="C526" i="2"/>
  <c r="C1190" i="2"/>
  <c r="C737" i="2"/>
  <c r="C424" i="2"/>
  <c r="C560" i="2"/>
  <c r="C612" i="2"/>
  <c r="C937" i="2"/>
  <c r="C423" i="2"/>
  <c r="C561" i="2"/>
  <c r="C1192" i="2"/>
  <c r="C583" i="2"/>
  <c r="C599" i="2"/>
  <c r="C607" i="2"/>
  <c r="C638" i="2"/>
  <c r="C568" i="2"/>
  <c r="C576" i="2"/>
  <c r="C584" i="2"/>
  <c r="C600" i="2"/>
  <c r="C608" i="2"/>
  <c r="C616" i="2"/>
  <c r="C624" i="2"/>
  <c r="C632" i="2"/>
  <c r="C636" i="2"/>
  <c r="C640" i="2"/>
  <c r="C648" i="2"/>
  <c r="C634" i="2"/>
  <c r="C569" i="2"/>
  <c r="C577" i="2"/>
  <c r="C593" i="2"/>
  <c r="C609" i="2"/>
  <c r="C617" i="2"/>
  <c r="C641" i="2"/>
  <c r="C734" i="2"/>
  <c r="C527" i="2"/>
  <c r="C421" i="2"/>
  <c r="C562" i="2"/>
  <c r="C1194" i="2"/>
  <c r="C341" i="2"/>
  <c r="C456" i="2"/>
  <c r="C452" i="2"/>
  <c r="C344" i="2"/>
  <c r="C564" i="2"/>
  <c r="C447" i="2"/>
  <c r="C840" i="2"/>
  <c r="C664" i="2"/>
  <c r="C448" i="2"/>
  <c r="C665" i="2"/>
  <c r="C449" i="2"/>
  <c r="AH957" i="9"/>
  <c r="AH917" i="9"/>
  <c r="AH946" i="9"/>
  <c r="AH963" i="9"/>
  <c r="AH982" i="9"/>
  <c r="AH1006" i="9"/>
  <c r="AH970" i="9"/>
  <c r="AH1004" i="9"/>
  <c r="AH935" i="9"/>
  <c r="AH968" i="9"/>
  <c r="AH948" i="9"/>
  <c r="AH952" i="9"/>
  <c r="AH981" i="9"/>
  <c r="BB10" i="9"/>
  <c r="BD10" i="9"/>
  <c r="BE10" i="9" s="1"/>
  <c r="AQ10" i="9" s="1"/>
  <c r="Y995" i="9"/>
  <c r="Y991" i="9"/>
  <c r="Y985" i="9"/>
  <c r="Y966" i="9"/>
  <c r="Y989" i="9"/>
  <c r="Y1000" i="9"/>
  <c r="Y946" i="9"/>
  <c r="Y979" i="9"/>
  <c r="Y927" i="9"/>
  <c r="Y289" i="9"/>
  <c r="Y386" i="9"/>
  <c r="Y658" i="9"/>
  <c r="Y200" i="9"/>
  <c r="Y580" i="9"/>
  <c r="Y179" i="9"/>
  <c r="Y565" i="9"/>
  <c r="Y171" i="9"/>
  <c r="Y43" i="9"/>
  <c r="Y106" i="9"/>
  <c r="Y194" i="9"/>
  <c r="Y456" i="9"/>
  <c r="Y315" i="9"/>
  <c r="Y426" i="9"/>
  <c r="Y230" i="9"/>
  <c r="Y559" i="9"/>
  <c r="Y213" i="9"/>
  <c r="Y63" i="9"/>
  <c r="Y167" i="9"/>
  <c r="Y448" i="9"/>
  <c r="Y34" i="9"/>
  <c r="Y296" i="9"/>
  <c r="Y398" i="9"/>
  <c r="Y97" i="9"/>
  <c r="Y178" i="9"/>
  <c r="Y542" i="9"/>
  <c r="Y186" i="9"/>
  <c r="Y945" i="9"/>
  <c r="Y970" i="9"/>
  <c r="Y10" i="9"/>
  <c r="Y996" i="9"/>
  <c r="Y998" i="9"/>
  <c r="Y977" i="9"/>
  <c r="Y978" i="9"/>
  <c r="Y934" i="9"/>
  <c r="Y923" i="9"/>
  <c r="Y986" i="9"/>
  <c r="Y955" i="9"/>
  <c r="Y1004" i="9"/>
  <c r="Y332" i="9"/>
  <c r="Y425" i="9"/>
  <c r="Y360" i="9"/>
  <c r="Y678" i="9"/>
  <c r="Y236" i="9"/>
  <c r="Y623" i="9"/>
  <c r="Y282" i="9"/>
  <c r="Y220" i="9"/>
  <c r="Y91" i="9"/>
  <c r="Y175" i="9"/>
  <c r="Y557" i="9"/>
  <c r="Y72" i="9"/>
  <c r="Y376" i="9"/>
  <c r="Y30" i="9"/>
  <c r="Y120" i="9"/>
  <c r="Y673" i="9"/>
  <c r="Y608" i="9"/>
  <c r="Y136" i="9"/>
  <c r="Y225" i="9"/>
  <c r="Y51" i="9"/>
  <c r="Y130" i="9"/>
  <c r="Y394" i="9"/>
  <c r="Y454" i="9"/>
  <c r="Y165" i="9"/>
  <c r="Y499" i="9"/>
  <c r="Y591" i="9"/>
  <c r="Y613" i="9"/>
  <c r="Y974" i="9"/>
  <c r="Y921" i="9"/>
  <c r="Y953" i="9"/>
  <c r="Y958" i="9"/>
  <c r="Y981" i="9"/>
  <c r="Y1005" i="9"/>
  <c r="Y967" i="9"/>
  <c r="Y951" i="9"/>
  <c r="Y221" i="9"/>
  <c r="Y588" i="9"/>
  <c r="Y245" i="9"/>
  <c r="Y212" i="9"/>
  <c r="Y67" i="9"/>
  <c r="Y349" i="9"/>
  <c r="Y92" i="9"/>
  <c r="Y177" i="9"/>
  <c r="Y57" i="9"/>
  <c r="Y118" i="9"/>
  <c r="Y447" i="9"/>
  <c r="Y350" i="9"/>
  <c r="Y53" i="9"/>
  <c r="Y325" i="9"/>
  <c r="Y653" i="9"/>
  <c r="Y275" i="9"/>
  <c r="Y100" i="9"/>
  <c r="Y188" i="9"/>
  <c r="Y102" i="9"/>
  <c r="Y399" i="9"/>
  <c r="Y303" i="9"/>
  <c r="Y397" i="9"/>
  <c r="Y666" i="9"/>
  <c r="Y396" i="9"/>
  <c r="Y408" i="9"/>
  <c r="Y54" i="9"/>
  <c r="Y138" i="9"/>
  <c r="Y256" i="9"/>
  <c r="Y64" i="9"/>
  <c r="Y969" i="9"/>
  <c r="Y971" i="9"/>
  <c r="Y1007" i="9"/>
  <c r="Y954" i="9"/>
  <c r="AH331" i="9"/>
  <c r="BQ957" i="9"/>
  <c r="BM1002" i="9"/>
  <c r="BH966" i="9"/>
  <c r="BI966" i="9" s="1"/>
  <c r="BJ966" i="9"/>
  <c r="BK966" i="9" s="1"/>
  <c r="BG959" i="9"/>
  <c r="BH959" i="9" s="1"/>
  <c r="BI959" i="9" s="1"/>
  <c r="Z996" i="9"/>
  <c r="AL996" i="9" s="1"/>
  <c r="Z984" i="9"/>
  <c r="AL984" i="9" s="1"/>
  <c r="Z1003" i="9"/>
  <c r="AL1003" i="9" s="1"/>
  <c r="Z949" i="9"/>
  <c r="AL949" i="9" s="1"/>
  <c r="Z932" i="9"/>
  <c r="AL932" i="9" s="1"/>
  <c r="Z767" i="9"/>
  <c r="AL767" i="9" s="1"/>
  <c r="Z573" i="9"/>
  <c r="AL573" i="9" s="1"/>
  <c r="Z752" i="9"/>
  <c r="AL752" i="9" s="1"/>
  <c r="Z760" i="9"/>
  <c r="AL760" i="9" s="1"/>
  <c r="Z877" i="9"/>
  <c r="AL877" i="9" s="1"/>
  <c r="Z262" i="9"/>
  <c r="AL262" i="9" s="1"/>
  <c r="Z762" i="9"/>
  <c r="AL762" i="9" s="1"/>
  <c r="Z467" i="9"/>
  <c r="AL467" i="9" s="1"/>
  <c r="Z609" i="9"/>
  <c r="AL609" i="9" s="1"/>
  <c r="Z800" i="9"/>
  <c r="AL800" i="9" s="1"/>
  <c r="Z876" i="9"/>
  <c r="AL876" i="9" s="1"/>
  <c r="Z594" i="9"/>
  <c r="AL594" i="9" s="1"/>
  <c r="Z720" i="9"/>
  <c r="AL720" i="9" s="1"/>
  <c r="Z846" i="9"/>
  <c r="AL846" i="9" s="1"/>
  <c r="Z1008" i="9"/>
  <c r="AL1008" i="9" s="1"/>
  <c r="BJ918" i="9"/>
  <c r="BH1000" i="9"/>
  <c r="BG916" i="9"/>
  <c r="BC1005" i="9"/>
  <c r="AP1005" i="9"/>
  <c r="Z511" i="9"/>
  <c r="AL511" i="9" s="1"/>
  <c r="Z763" i="9"/>
  <c r="AL763" i="9" s="1"/>
  <c r="Z955" i="9"/>
  <c r="AL955" i="9" s="1"/>
  <c r="Z971" i="9"/>
  <c r="AL971" i="9" s="1"/>
  <c r="Z944" i="9"/>
  <c r="AL944" i="9" s="1"/>
  <c r="Z1001" i="9"/>
  <c r="AL1001" i="9" s="1"/>
  <c r="Z963" i="9"/>
  <c r="AL963" i="9" s="1"/>
  <c r="Z968" i="9"/>
  <c r="AL968" i="9" s="1"/>
  <c r="Z938" i="9"/>
  <c r="AL938" i="9" s="1"/>
  <c r="Z422" i="9"/>
  <c r="AL422" i="9" s="1"/>
  <c r="Z903" i="9"/>
  <c r="AL903" i="9" s="1"/>
  <c r="Z694" i="9"/>
  <c r="AL694" i="9" s="1"/>
  <c r="Z820" i="9"/>
  <c r="AL820" i="9" s="1"/>
  <c r="Z529" i="9"/>
  <c r="AL529" i="9" s="1"/>
  <c r="Z97" i="9"/>
  <c r="AL97" i="9" s="1"/>
  <c r="Z782" i="9"/>
  <c r="AL782" i="9" s="1"/>
  <c r="Z502" i="9"/>
  <c r="AL502" i="9" s="1"/>
  <c r="Z429" i="9"/>
  <c r="AL429" i="9" s="1"/>
  <c r="Z755" i="9"/>
  <c r="AL755" i="9" s="1"/>
  <c r="Z872" i="9"/>
  <c r="AL872" i="9" s="1"/>
  <c r="Z290" i="9"/>
  <c r="AL290" i="9" s="1"/>
  <c r="Z773" i="9"/>
  <c r="AL773" i="9" s="1"/>
  <c r="Z974" i="9"/>
  <c r="AL974" i="9" s="1"/>
  <c r="Z997" i="9"/>
  <c r="AL997" i="9" s="1"/>
  <c r="Z960" i="9"/>
  <c r="AL960" i="9" s="1"/>
  <c r="Z925" i="9"/>
  <c r="AL925" i="9" s="1"/>
  <c r="Z977" i="9"/>
  <c r="AL977" i="9" s="1"/>
  <c r="Z983" i="9"/>
  <c r="AL983" i="9" s="1"/>
  <c r="Z485" i="9"/>
  <c r="AL485" i="9" s="1"/>
  <c r="Z769" i="9"/>
  <c r="AL769" i="9" s="1"/>
  <c r="Z660" i="9"/>
  <c r="AL660" i="9" s="1"/>
  <c r="Z690" i="9"/>
  <c r="AL690" i="9" s="1"/>
  <c r="Z881" i="9"/>
  <c r="AL881" i="9" s="1"/>
  <c r="Z492" i="9"/>
  <c r="AL492" i="9" s="1"/>
  <c r="Z152" i="9"/>
  <c r="AL152" i="9" s="1"/>
  <c r="Z897" i="9"/>
  <c r="AL897" i="9" s="1"/>
  <c r="Z534" i="9"/>
  <c r="AL534" i="9" s="1"/>
  <c r="Z43" i="9"/>
  <c r="AL43" i="9" s="1"/>
  <c r="Z726" i="9"/>
  <c r="AL726" i="9" s="1"/>
  <c r="Z475" i="9"/>
  <c r="AL475" i="9" s="1"/>
  <c r="Z364" i="9"/>
  <c r="AL364" i="9" s="1"/>
  <c r="Z784" i="9"/>
  <c r="AL784" i="9" s="1"/>
  <c r="Z837" i="9"/>
  <c r="AL837" i="9" s="1"/>
  <c r="Z685" i="9"/>
  <c r="AL685" i="9" s="1"/>
  <c r="Z815" i="9"/>
  <c r="AL815" i="9" s="1"/>
  <c r="Z879" i="9"/>
  <c r="AL879" i="9" s="1"/>
  <c r="Z595" i="9"/>
  <c r="AL595" i="9" s="1"/>
  <c r="Z753" i="9"/>
  <c r="AL753" i="9" s="1"/>
  <c r="Z542" i="9"/>
  <c r="AL542" i="9" s="1"/>
  <c r="Z539" i="9"/>
  <c r="AL539" i="9" s="1"/>
  <c r="Z759" i="9"/>
  <c r="AL759" i="9" s="1"/>
  <c r="Z870" i="9"/>
  <c r="AL870" i="9" s="1"/>
  <c r="Z563" i="9"/>
  <c r="AL563" i="9" s="1"/>
  <c r="Z614" i="9"/>
  <c r="AL614" i="9" s="1"/>
  <c r="Z280" i="9"/>
  <c r="AL280" i="9" s="1"/>
  <c r="Z407" i="9"/>
  <c r="AL407" i="9" s="1"/>
  <c r="Z96" i="9"/>
  <c r="AL96" i="9" s="1"/>
  <c r="Z273" i="9"/>
  <c r="AL273" i="9" s="1"/>
  <c r="Z370" i="9"/>
  <c r="AL370" i="9" s="1"/>
  <c r="Z31" i="9"/>
  <c r="AL31" i="9" s="1"/>
  <c r="Z209" i="9"/>
  <c r="AL209" i="9" s="1"/>
  <c r="Z237" i="9"/>
  <c r="AL237" i="9" s="1"/>
  <c r="Z388" i="9"/>
  <c r="AL388" i="9" s="1"/>
  <c r="Z49" i="9"/>
  <c r="AL49" i="9" s="1"/>
  <c r="Z530" i="9"/>
  <c r="AL530" i="9" s="1"/>
  <c r="Z728" i="9"/>
  <c r="AL728" i="9" s="1"/>
  <c r="Z797" i="9"/>
  <c r="AL797" i="9" s="1"/>
  <c r="Z532" i="9"/>
  <c r="AL532" i="9" s="1"/>
  <c r="Z235" i="9"/>
  <c r="AL235" i="9" s="1"/>
  <c r="Z796" i="9"/>
  <c r="AL796" i="9" s="1"/>
  <c r="Z505" i="9"/>
  <c r="AL505" i="9" s="1"/>
  <c r="Z67" i="9"/>
  <c r="AL67" i="9" s="1"/>
  <c r="Z851" i="9"/>
  <c r="AL851" i="9" s="1"/>
  <c r="Z471" i="9"/>
  <c r="AL471" i="9" s="1"/>
  <c r="Z459" i="9"/>
  <c r="AL459" i="9" s="1"/>
  <c r="Z622" i="9"/>
  <c r="AL622" i="9" s="1"/>
  <c r="Z329" i="9"/>
  <c r="AL329" i="9" s="1"/>
  <c r="Z40" i="9"/>
  <c r="AL40" i="9" s="1"/>
  <c r="Z160" i="9"/>
  <c r="AL160" i="9" s="1"/>
  <c r="Z291" i="9"/>
  <c r="AL291" i="9" s="1"/>
  <c r="Z22" i="9"/>
  <c r="AL22" i="9" s="1"/>
  <c r="Z120" i="9"/>
  <c r="AL120" i="9" s="1"/>
  <c r="Z626" i="9"/>
  <c r="AL626" i="9" s="1"/>
  <c r="Z296" i="9"/>
  <c r="AL296" i="9" s="1"/>
  <c r="Z433" i="9"/>
  <c r="AL433" i="9" s="1"/>
  <c r="Z880" i="9"/>
  <c r="AL880" i="9" s="1"/>
  <c r="Z301" i="9"/>
  <c r="AL301" i="9" s="1"/>
  <c r="Z781" i="9"/>
  <c r="AL781" i="9" s="1"/>
  <c r="Z845" i="9"/>
  <c r="AL845" i="9" s="1"/>
  <c r="Z664" i="9"/>
  <c r="AL664" i="9" s="1"/>
  <c r="Z730" i="9"/>
  <c r="AL730" i="9" s="1"/>
  <c r="Z887" i="9"/>
  <c r="AL887" i="9" s="1"/>
  <c r="Z611" i="9"/>
  <c r="AL611" i="9" s="1"/>
  <c r="Z748" i="9"/>
  <c r="AL748" i="9" s="1"/>
  <c r="Z908" i="9"/>
  <c r="AL908" i="9" s="1"/>
  <c r="Z557" i="9"/>
  <c r="AL557" i="9" s="1"/>
  <c r="Z564" i="9"/>
  <c r="AL564" i="9" s="1"/>
  <c r="Z316" i="9"/>
  <c r="AL316" i="9" s="1"/>
  <c r="Z437" i="9"/>
  <c r="AL437" i="9" s="1"/>
  <c r="Z113" i="9"/>
  <c r="AL113" i="9" s="1"/>
  <c r="Z266" i="9"/>
  <c r="AL266" i="9" s="1"/>
  <c r="Z404" i="9"/>
  <c r="AL404" i="9" s="1"/>
  <c r="Z62" i="9"/>
  <c r="AL62" i="9" s="1"/>
  <c r="Z560" i="9"/>
  <c r="AL560" i="9" s="1"/>
  <c r="Z292" i="9"/>
  <c r="AL292" i="9" s="1"/>
  <c r="Z381" i="9"/>
  <c r="AL381" i="9" s="1"/>
  <c r="Z77" i="9"/>
  <c r="AL77" i="9" s="1"/>
  <c r="Z512" i="9"/>
  <c r="AL512" i="9" s="1"/>
  <c r="Z717" i="9"/>
  <c r="AL717" i="9" s="1"/>
  <c r="Z795" i="9"/>
  <c r="AL795" i="9" s="1"/>
  <c r="Z546" i="9"/>
  <c r="AL546" i="9" s="1"/>
  <c r="Z735" i="9"/>
  <c r="AL735" i="9" s="1"/>
  <c r="Z805" i="9"/>
  <c r="AL805" i="9" s="1"/>
  <c r="Z540" i="9"/>
  <c r="AL540" i="9" s="1"/>
  <c r="Z732" i="9"/>
  <c r="AL732" i="9" s="1"/>
  <c r="Z826" i="9"/>
  <c r="AL826" i="9" s="1"/>
  <c r="Z615" i="9"/>
  <c r="AL615" i="9" s="1"/>
  <c r="Z147" i="9"/>
  <c r="AL147" i="9" s="1"/>
  <c r="Z673" i="9"/>
  <c r="AL673" i="9" s="1"/>
  <c r="Z372" i="9"/>
  <c r="AL372" i="9" s="1"/>
  <c r="Z33" i="9"/>
  <c r="AL33" i="9" s="1"/>
  <c r="Z167" i="9"/>
  <c r="AL167" i="9" s="1"/>
  <c r="Z328" i="9"/>
  <c r="AL328" i="9" s="1"/>
  <c r="Z23" i="9"/>
  <c r="AL23" i="9" s="1"/>
  <c r="Z142" i="9"/>
  <c r="AL142" i="9" s="1"/>
  <c r="Z624" i="9"/>
  <c r="AL624" i="9" s="1"/>
  <c r="Z382" i="9"/>
  <c r="AL382" i="9" s="1"/>
  <c r="Z456" i="9"/>
  <c r="AL456" i="9" s="1"/>
  <c r="Z128" i="9"/>
  <c r="AL128" i="9" s="1"/>
  <c r="Z562" i="9"/>
  <c r="AL562" i="9" s="1"/>
  <c r="Z633" i="9"/>
  <c r="AL633" i="9" s="1"/>
  <c r="Z369" i="9"/>
  <c r="AL369" i="9" s="1"/>
  <c r="Z71" i="9"/>
  <c r="AL71" i="9" s="1"/>
  <c r="Z190" i="9"/>
  <c r="AL190" i="9" s="1"/>
  <c r="Z683" i="9"/>
  <c r="AL683" i="9" s="1"/>
  <c r="Z334" i="9"/>
  <c r="AL334" i="9" s="1"/>
  <c r="Z452" i="9"/>
  <c r="AL452" i="9" s="1"/>
  <c r="Z157" i="9"/>
  <c r="AL157" i="9" s="1"/>
  <c r="Z648" i="9"/>
  <c r="AL648" i="9" s="1"/>
  <c r="Z341" i="9"/>
  <c r="AL341" i="9" s="1"/>
  <c r="Z34" i="9"/>
  <c r="AL34" i="9" s="1"/>
  <c r="Z164" i="9"/>
  <c r="AL164" i="9" s="1"/>
  <c r="Z586" i="9"/>
  <c r="AL586" i="9" s="1"/>
  <c r="Z657" i="9"/>
  <c r="AL657" i="9" s="1"/>
  <c r="Z393" i="9"/>
  <c r="AL393" i="9" s="1"/>
  <c r="Z46" i="9"/>
  <c r="AL46" i="9" s="1"/>
  <c r="Z172" i="9"/>
  <c r="AL172" i="9" s="1"/>
  <c r="Z108" i="9"/>
  <c r="AL108" i="9" s="1"/>
  <c r="Z552" i="9"/>
  <c r="AL552" i="9" s="1"/>
  <c r="Z240" i="9"/>
  <c r="AL240" i="9" s="1"/>
  <c r="Z344" i="9"/>
  <c r="AL344" i="9" s="1"/>
  <c r="Z462" i="9"/>
  <c r="AL462" i="9" s="1"/>
  <c r="Z137" i="9"/>
  <c r="AL137" i="9" s="1"/>
  <c r="Z645" i="9"/>
  <c r="AL645" i="9" s="1"/>
  <c r="Z315" i="9"/>
  <c r="AL315" i="9" s="1"/>
  <c r="Z42" i="9"/>
  <c r="AL42" i="9" s="1"/>
  <c r="Z123" i="9"/>
  <c r="AL123" i="9" s="1"/>
  <c r="Z671" i="9"/>
  <c r="AL671" i="9" s="1"/>
  <c r="Z343" i="9"/>
  <c r="AL343" i="9" s="1"/>
  <c r="Z430" i="9"/>
  <c r="AL430" i="9" s="1"/>
  <c r="Z104" i="9"/>
  <c r="AL104" i="9" s="1"/>
  <c r="Z480" i="9"/>
  <c r="AL480" i="9" s="1"/>
  <c r="Z635" i="9"/>
  <c r="AL635" i="9" s="1"/>
  <c r="Z398" i="9"/>
  <c r="AL398" i="9" s="1"/>
  <c r="Z26" i="9"/>
  <c r="AL26" i="9" s="1"/>
  <c r="Z140" i="9"/>
  <c r="AL140" i="9" s="1"/>
  <c r="Z225" i="9"/>
  <c r="AL225" i="9" s="1"/>
  <c r="Z543" i="9"/>
  <c r="AL543" i="9" s="1"/>
  <c r="Z634" i="9"/>
  <c r="AL634" i="9" s="1"/>
  <c r="Z304" i="9"/>
  <c r="AL304" i="9" s="1"/>
  <c r="Z441" i="9"/>
  <c r="AL441" i="9" s="1"/>
  <c r="Z127" i="9"/>
  <c r="AL127" i="9" s="1"/>
  <c r="Z596" i="9"/>
  <c r="AL596" i="9" s="1"/>
  <c r="Z303" i="9"/>
  <c r="AL303" i="9" s="1"/>
  <c r="Z432" i="9"/>
  <c r="AL432" i="9" s="1"/>
  <c r="Z111" i="9"/>
  <c r="AL111" i="9" s="1"/>
  <c r="Z577" i="9"/>
  <c r="AL577" i="9" s="1"/>
  <c r="Z267" i="9"/>
  <c r="AL267" i="9" s="1"/>
  <c r="Z439" i="9"/>
  <c r="AL439" i="9" s="1"/>
  <c r="Z107" i="9"/>
  <c r="AL107" i="9" s="1"/>
  <c r="Z607" i="9"/>
  <c r="AL607" i="9" s="1"/>
  <c r="Z658" i="9"/>
  <c r="AL658" i="9" s="1"/>
  <c r="Z335" i="9"/>
  <c r="AL335" i="9" s="1"/>
  <c r="Z450" i="9"/>
  <c r="AL450" i="9" s="1"/>
  <c r="Z135" i="9"/>
  <c r="AL135" i="9" s="1"/>
  <c r="Z222" i="9"/>
  <c r="AL222" i="9" s="1"/>
  <c r="Z119" i="9"/>
  <c r="AL119" i="9" s="1"/>
  <c r="Z499" i="9"/>
  <c r="AL499" i="9" s="1"/>
  <c r="Z646" i="9"/>
  <c r="AL646" i="9" s="1"/>
  <c r="Z353" i="9"/>
  <c r="AL353" i="9" s="1"/>
  <c r="Z82" i="9"/>
  <c r="AL82" i="9" s="1"/>
  <c r="Z163" i="9"/>
  <c r="AL163" i="9" s="1"/>
  <c r="Z242" i="9"/>
  <c r="AL242" i="9" s="1"/>
  <c r="Z352" i="9"/>
  <c r="AL352" i="9" s="1"/>
  <c r="Z18" i="9"/>
  <c r="AL18" i="9" s="1"/>
  <c r="Z145" i="9"/>
  <c r="AL145" i="9" s="1"/>
  <c r="Z653" i="9"/>
  <c r="AL653" i="9" s="1"/>
  <c r="Z323" i="9"/>
  <c r="AL323" i="9" s="1"/>
  <c r="Z461" i="9"/>
  <c r="AL461" i="9" s="1"/>
  <c r="Z131" i="9"/>
  <c r="AL131" i="9" s="1"/>
  <c r="Z523" i="9"/>
  <c r="AL523" i="9" s="1"/>
  <c r="Z670" i="9"/>
  <c r="AL670" i="9" s="1"/>
  <c r="Z340" i="9"/>
  <c r="AL340" i="9" s="1"/>
  <c r="Z35" i="9"/>
  <c r="AL35" i="9" s="1"/>
  <c r="Z169" i="9"/>
  <c r="AL169" i="9" s="1"/>
  <c r="Z220" i="9"/>
  <c r="AL220" i="9" s="1"/>
  <c r="Z203" i="9"/>
  <c r="AL203" i="9" s="1"/>
  <c r="Z218" i="9"/>
  <c r="AL218" i="9" s="1"/>
  <c r="Z200" i="9"/>
  <c r="AL200" i="9" s="1"/>
  <c r="Z210" i="9"/>
  <c r="AL210" i="9" s="1"/>
  <c r="Z233" i="9"/>
  <c r="AL233" i="9" s="1"/>
  <c r="Z187" i="9"/>
  <c r="AL187" i="9" s="1"/>
  <c r="Z213" i="9"/>
  <c r="AL213" i="9" s="1"/>
  <c r="AP927" i="9"/>
  <c r="BH1002" i="9"/>
  <c r="BK1002" i="9"/>
  <c r="AS1002" i="9" s="1"/>
  <c r="BJ973" i="9"/>
  <c r="BH973" i="9"/>
  <c r="BI973" i="9" s="1"/>
  <c r="AP960" i="9"/>
  <c r="BC960" i="9"/>
  <c r="BH918" i="9"/>
  <c r="AR918" i="9" s="1"/>
  <c r="BC984" i="9"/>
  <c r="AP984" i="9"/>
  <c r="BG991" i="9"/>
  <c r="Z10" i="9"/>
  <c r="AL10" i="9" s="1"/>
  <c r="BE959" i="9"/>
  <c r="BF959" i="9" s="1"/>
  <c r="BC998" i="9"/>
  <c r="AP998" i="9"/>
  <c r="BG943" i="9"/>
  <c r="AP952" i="9"/>
  <c r="BC952" i="9"/>
  <c r="AP958" i="9"/>
  <c r="BC958" i="9"/>
  <c r="BS957" i="9"/>
  <c r="BC1007" i="9"/>
  <c r="AP1007" i="9"/>
  <c r="BC965" i="9"/>
  <c r="AP965" i="9"/>
  <c r="BG954" i="9"/>
  <c r="BH954" i="9" s="1"/>
  <c r="BD967" i="9"/>
  <c r="BE967" i="9" s="1"/>
  <c r="AQ967" i="9" s="1"/>
  <c r="BB967" i="9"/>
  <c r="BD1007" i="9"/>
  <c r="Z985" i="9"/>
  <c r="AL985" i="9" s="1"/>
  <c r="Z917" i="9"/>
  <c r="AL917" i="9" s="1"/>
  <c r="Z916" i="9"/>
  <c r="AL916" i="9" s="1"/>
  <c r="Z1004" i="9"/>
  <c r="AL1004" i="9" s="1"/>
  <c r="Z930" i="9"/>
  <c r="AL930" i="9" s="1"/>
  <c r="Z822" i="9"/>
  <c r="AL822" i="9" s="1"/>
  <c r="Z756" i="9"/>
  <c r="AL756" i="9" s="1"/>
  <c r="Z890" i="9"/>
  <c r="AL890" i="9" s="1"/>
  <c r="Z777" i="9"/>
  <c r="AL777" i="9" s="1"/>
  <c r="Z860" i="9"/>
  <c r="AL860" i="9" s="1"/>
  <c r="Z570" i="9"/>
  <c r="AL570" i="9" s="1"/>
  <c r="Z708" i="9"/>
  <c r="AL708" i="9" s="1"/>
  <c r="Z875" i="9"/>
  <c r="AL875" i="9" s="1"/>
  <c r="Z496" i="9"/>
  <c r="AL496" i="9" s="1"/>
  <c r="Z702" i="9"/>
  <c r="AL702" i="9" s="1"/>
  <c r="Z857" i="9"/>
  <c r="AL857" i="9" s="1"/>
  <c r="Z522" i="9"/>
  <c r="AL522" i="9" s="1"/>
  <c r="Z714" i="9"/>
  <c r="AL714" i="9" s="1"/>
  <c r="BM961" i="9"/>
  <c r="BN961" i="9" s="1"/>
  <c r="BK961" i="9"/>
  <c r="AS961" i="9" s="1"/>
  <c r="AP982" i="9"/>
  <c r="BG981" i="9"/>
  <c r="BD921" i="9"/>
  <c r="BB921" i="9"/>
  <c r="BC992" i="9"/>
  <c r="AP992" i="9"/>
  <c r="BE954" i="9"/>
  <c r="AQ954" i="9" s="1"/>
  <c r="BB970" i="9"/>
  <c r="BB932" i="9"/>
  <c r="BD932" i="9"/>
  <c r="BE932" i="9" s="1"/>
  <c r="BD941" i="9"/>
  <c r="BE941" i="9" s="1"/>
  <c r="AQ941" i="9" s="1"/>
  <c r="BB941" i="9"/>
  <c r="BJ951" i="9"/>
  <c r="BD915" i="9"/>
  <c r="BC968" i="9"/>
  <c r="BB1001" i="9"/>
  <c r="BD922" i="9"/>
  <c r="BE922" i="9" s="1"/>
  <c r="BB948" i="9"/>
  <c r="BE948" i="9"/>
  <c r="BE1000" i="9"/>
  <c r="AQ1000" i="9" s="1"/>
  <c r="BB915" i="9"/>
  <c r="BE919" i="9"/>
  <c r="BG919" i="9"/>
  <c r="BH919" i="9" s="1"/>
  <c r="BB991" i="9"/>
  <c r="BD945" i="9"/>
  <c r="BB916" i="9"/>
  <c r="BB987" i="9"/>
  <c r="BD976" i="9"/>
  <c r="BB999" i="9"/>
  <c r="BD1003" i="9"/>
  <c r="BE1003" i="9" s="1"/>
  <c r="BB1003" i="9"/>
  <c r="AP940" i="9"/>
  <c r="BC940" i="9"/>
  <c r="BB938" i="9"/>
  <c r="BD938" i="9"/>
  <c r="BE938" i="9" s="1"/>
  <c r="BN957" i="9"/>
  <c r="AT957" i="9" s="1"/>
  <c r="BK957" i="9"/>
  <c r="BL957" i="9" s="1"/>
  <c r="BC977" i="9"/>
  <c r="BD993" i="9"/>
  <c r="BD968" i="9"/>
  <c r="BE968" i="9" s="1"/>
  <c r="BE916" i="9"/>
  <c r="BE918" i="9"/>
  <c r="BF918" i="9" s="1"/>
  <c r="BB959" i="9"/>
  <c r="BD972" i="9"/>
  <c r="BB985" i="9"/>
  <c r="BD985" i="9"/>
  <c r="BD992" i="9"/>
  <c r="BE992" i="9" s="1"/>
  <c r="AP931" i="9"/>
  <c r="BC931" i="9"/>
  <c r="AP947" i="9"/>
  <c r="AP990" i="9"/>
  <c r="BH989" i="9"/>
  <c r="BD969" i="9"/>
  <c r="BH961" i="9"/>
  <c r="BD952" i="9"/>
  <c r="BE943" i="9"/>
  <c r="AQ943" i="9" s="1"/>
  <c r="BB943" i="9"/>
  <c r="BE975" i="9"/>
  <c r="BF975" i="9" s="1"/>
  <c r="BB978" i="9"/>
  <c r="BD978" i="9"/>
  <c r="BE995" i="9"/>
  <c r="BB933" i="9"/>
  <c r="BD933" i="9"/>
  <c r="BE933" i="9" s="1"/>
  <c r="BF933" i="9" s="1"/>
  <c r="BD928" i="9"/>
  <c r="BB928" i="9"/>
  <c r="BB955" i="9"/>
  <c r="BD958" i="9"/>
  <c r="BE958" i="9" s="1"/>
  <c r="BD971" i="9"/>
  <c r="BB971" i="9"/>
  <c r="BE981" i="9"/>
  <c r="AQ981" i="9" s="1"/>
  <c r="BE991" i="9"/>
  <c r="BF991" i="9" s="1"/>
  <c r="BD11" i="9"/>
  <c r="BE11" i="9" s="1"/>
  <c r="BB11" i="9"/>
  <c r="BB942" i="9"/>
  <c r="BD942" i="9"/>
  <c r="BE942" i="9" s="1"/>
  <c r="AQ942" i="9" s="1"/>
  <c r="BB937" i="9"/>
  <c r="BD937" i="9"/>
  <c r="BE937" i="9" s="1"/>
  <c r="BD923" i="9"/>
  <c r="BE923" i="9" s="1"/>
  <c r="BD955" i="9"/>
  <c r="BE955" i="9" s="1"/>
  <c r="BD935" i="9"/>
  <c r="BB935" i="9"/>
  <c r="BD930" i="9"/>
  <c r="BE930" i="9" s="1"/>
  <c r="BB930" i="9"/>
  <c r="BE987" i="9"/>
  <c r="BD984" i="9"/>
  <c r="BD998" i="9"/>
  <c r="BE998" i="9" s="1"/>
  <c r="AQ998" i="9" s="1"/>
  <c r="BD965" i="9"/>
  <c r="BD946" i="9"/>
  <c r="BD960" i="9"/>
  <c r="BE960" i="9" s="1"/>
  <c r="BD970" i="9"/>
  <c r="BB954" i="9"/>
  <c r="BE957" i="9"/>
  <c r="BD990" i="9"/>
  <c r="BE997" i="9"/>
  <c r="BD940" i="9"/>
  <c r="BE940" i="9" s="1"/>
  <c r="BD931" i="9"/>
  <c r="BL166" i="9"/>
  <c r="AS166" i="9"/>
  <c r="BO270" i="9"/>
  <c r="BB691" i="9"/>
  <c r="BD691" i="9"/>
  <c r="BB701" i="9"/>
  <c r="BD701" i="9"/>
  <c r="BE701" i="9" s="1"/>
  <c r="BD722" i="9"/>
  <c r="BB722" i="9"/>
  <c r="BD736" i="9"/>
  <c r="BE736" i="9" s="1"/>
  <c r="BB736" i="9"/>
  <c r="BD756" i="9"/>
  <c r="BE756" i="9" s="1"/>
  <c r="AQ756" i="9" s="1"/>
  <c r="BB756" i="9"/>
  <c r="BD764" i="9"/>
  <c r="BB764" i="9"/>
  <c r="AP773" i="9"/>
  <c r="BC773" i="9"/>
  <c r="BD774" i="9"/>
  <c r="BB774" i="9"/>
  <c r="BB784" i="9"/>
  <c r="BD784" i="9"/>
  <c r="BE784" i="9" s="1"/>
  <c r="BB787" i="9"/>
  <c r="BD787" i="9"/>
  <c r="BB560" i="9"/>
  <c r="BD560" i="9"/>
  <c r="BE560" i="9" s="1"/>
  <c r="BD599" i="9"/>
  <c r="BB599" i="9"/>
  <c r="BB607" i="9"/>
  <c r="BD607" i="9"/>
  <c r="BB621" i="9"/>
  <c r="BD621" i="9"/>
  <c r="BE621" i="9" s="1"/>
  <c r="BD644" i="9"/>
  <c r="BE644" i="9" s="1"/>
  <c r="AQ644" i="9" s="1"/>
  <c r="BB644" i="9"/>
  <c r="BB669" i="9"/>
  <c r="BD669" i="9"/>
  <c r="BB677" i="9"/>
  <c r="BD677" i="9"/>
  <c r="BE677" i="9" s="1"/>
  <c r="BD240" i="9"/>
  <c r="BE240" i="9" s="1"/>
  <c r="BB240" i="9"/>
  <c r="BB249" i="9"/>
  <c r="BD249" i="9"/>
  <c r="BD253" i="9"/>
  <c r="BB253" i="9"/>
  <c r="BB279" i="9"/>
  <c r="BD279" i="9"/>
  <c r="BE279" i="9" s="1"/>
  <c r="BB334" i="9"/>
  <c r="BD334" i="9"/>
  <c r="BB343" i="9"/>
  <c r="BD343" i="9"/>
  <c r="BD346" i="9"/>
  <c r="BB346" i="9"/>
  <c r="BD354" i="9"/>
  <c r="BE354" i="9" s="1"/>
  <c r="BB354" i="9"/>
  <c r="AP362" i="9"/>
  <c r="BC362" i="9"/>
  <c r="BD157" i="9"/>
  <c r="BE157" i="9" s="1"/>
  <c r="AQ157" i="9" s="1"/>
  <c r="BB157" i="9"/>
  <c r="BB228" i="9"/>
  <c r="BD228" i="9"/>
  <c r="BE228" i="9" s="1"/>
  <c r="BC201" i="9"/>
  <c r="BH185" i="9"/>
  <c r="AQ76" i="9"/>
  <c r="BF76" i="9"/>
  <c r="BE185" i="9"/>
  <c r="BC462" i="9"/>
  <c r="AQ153" i="9"/>
  <c r="BI431" i="9"/>
  <c r="AR431" i="9"/>
  <c r="AQ706" i="9"/>
  <c r="BF706" i="9"/>
  <c r="BB711" i="9"/>
  <c r="BD730" i="9"/>
  <c r="BE730" i="9" s="1"/>
  <c r="BF730" i="9" s="1"/>
  <c r="BB730" i="9"/>
  <c r="BB744" i="9"/>
  <c r="BD744" i="9"/>
  <c r="BD711" i="9"/>
  <c r="BB752" i="9"/>
  <c r="BD689" i="9"/>
  <c r="BE689" i="9" s="1"/>
  <c r="BB689" i="9"/>
  <c r="BD699" i="9"/>
  <c r="BB699" i="9"/>
  <c r="BB754" i="9"/>
  <c r="BD754" i="9"/>
  <c r="BB762" i="9"/>
  <c r="BD762" i="9"/>
  <c r="BB776" i="9"/>
  <c r="BD776" i="9"/>
  <c r="BD793" i="9"/>
  <c r="BE793" i="9" s="1"/>
  <c r="BB793" i="9"/>
  <c r="BD798" i="9"/>
  <c r="BB798" i="9"/>
  <c r="BB802" i="9"/>
  <c r="BE802" i="9"/>
  <c r="BF802" i="9" s="1"/>
  <c r="BD807" i="9"/>
  <c r="BB807" i="9"/>
  <c r="BD815" i="9"/>
  <c r="BB815" i="9"/>
  <c r="BC823" i="9"/>
  <c r="AP823" i="9"/>
  <c r="BD828" i="9"/>
  <c r="BB828" i="9"/>
  <c r="BD843" i="9"/>
  <c r="BE843" i="9" s="1"/>
  <c r="BD847" i="9"/>
  <c r="BE847" i="9" s="1"/>
  <c r="BB847" i="9"/>
  <c r="BD855" i="9"/>
  <c r="BE855" i="9" s="1"/>
  <c r="BF855" i="9" s="1"/>
  <c r="BB855" i="9"/>
  <c r="BD755" i="9"/>
  <c r="BE755" i="9" s="1"/>
  <c r="BB755" i="9"/>
  <c r="BB710" i="9"/>
  <c r="BD710" i="9"/>
  <c r="BD757" i="9"/>
  <c r="BB757" i="9"/>
  <c r="BD702" i="9"/>
  <c r="BE702" i="9" s="1"/>
  <c r="BB702" i="9"/>
  <c r="BB765" i="9"/>
  <c r="BD765" i="9"/>
  <c r="BB697" i="9"/>
  <c r="BE548" i="9"/>
  <c r="BB1008" i="9"/>
  <c r="BE1008" i="9"/>
  <c r="T2" i="9"/>
  <c r="C454" i="2"/>
  <c r="C453" i="2"/>
  <c r="BE687" i="9" l="1"/>
  <c r="BF687" i="9" s="1"/>
  <c r="BO226" i="9"/>
  <c r="BS515" i="9"/>
  <c r="AT226" i="9"/>
  <c r="BE211" i="9"/>
  <c r="BG39" i="9"/>
  <c r="BC759" i="9"/>
  <c r="BC532" i="9"/>
  <c r="AH1008" i="9"/>
  <c r="AH4" i="9" s="1"/>
  <c r="BH685" i="9"/>
  <c r="BI685" i="9" s="1"/>
  <c r="BH457" i="9"/>
  <c r="BI457" i="9" s="1"/>
  <c r="BR881" i="9"/>
  <c r="J95" i="10"/>
  <c r="BF271" i="9"/>
  <c r="BE889" i="9"/>
  <c r="AQ889" i="9" s="1"/>
  <c r="BG741" i="9"/>
  <c r="BJ741" i="9" s="1"/>
  <c r="BK741" i="9" s="1"/>
  <c r="BN104" i="9"/>
  <c r="BO104" i="9" s="1"/>
  <c r="E174" i="21"/>
  <c r="BQ247" i="9"/>
  <c r="AU247" i="9" s="1"/>
  <c r="AP749" i="9"/>
  <c r="BE370" i="9"/>
  <c r="AQ370" i="9" s="1"/>
  <c r="BE72" i="9"/>
  <c r="AQ72" i="9" s="1"/>
  <c r="BF45" i="9"/>
  <c r="BG35" i="9"/>
  <c r="BH35" i="9" s="1"/>
  <c r="AR35" i="9" s="1"/>
  <c r="BG95" i="9"/>
  <c r="BH95" i="9" s="1"/>
  <c r="BG676" i="9"/>
  <c r="BH676" i="9" s="1"/>
  <c r="AP82" i="9"/>
  <c r="BC15" i="9"/>
  <c r="AP100" i="9"/>
  <c r="BE215" i="9"/>
  <c r="AQ215" i="9" s="1"/>
  <c r="BF39" i="9"/>
  <c r="BJ133" i="9"/>
  <c r="BM133" i="9" s="1"/>
  <c r="BL331" i="9"/>
  <c r="BE369" i="9"/>
  <c r="BF369" i="9" s="1"/>
  <c r="BG217" i="9"/>
  <c r="BH217" i="9" s="1"/>
  <c r="AR217" i="9" s="1"/>
  <c r="BH881" i="9"/>
  <c r="AR881" i="9" s="1"/>
  <c r="BC525" i="9"/>
  <c r="BG401" i="9"/>
  <c r="BH401" i="9" s="1"/>
  <c r="BI401" i="9" s="1"/>
  <c r="AU881" i="9"/>
  <c r="AP538" i="9"/>
  <c r="BE956" i="9"/>
  <c r="AQ956" i="9" s="1"/>
  <c r="BI645" i="9"/>
  <c r="BC541" i="9"/>
  <c r="BF401" i="9"/>
  <c r="BK605" i="9"/>
  <c r="AS605" i="9" s="1"/>
  <c r="BG123" i="9"/>
  <c r="BJ123" i="9" s="1"/>
  <c r="BM123" i="9" s="1"/>
  <c r="BP123" i="9" s="1"/>
  <c r="BS123" i="9" s="1"/>
  <c r="BT123" i="9" s="1"/>
  <c r="BH605" i="9"/>
  <c r="BI605" i="9" s="1"/>
  <c r="BP166" i="9"/>
  <c r="BQ166" i="9" s="1"/>
  <c r="AU166" i="9" s="1"/>
  <c r="BI87" i="9"/>
  <c r="AQ49" i="9"/>
  <c r="BE1005" i="9"/>
  <c r="AQ1005" i="9" s="1"/>
  <c r="AP280" i="9"/>
  <c r="BE97" i="9"/>
  <c r="BF97" i="9" s="1"/>
  <c r="BG330" i="9"/>
  <c r="BH330" i="9" s="1"/>
  <c r="BP452" i="9"/>
  <c r="BS452" i="9" s="1"/>
  <c r="BV452" i="9" s="1"/>
  <c r="BY452" i="9" s="1"/>
  <c r="CB452" i="9" s="1"/>
  <c r="CC452" i="9" s="1"/>
  <c r="CD452" i="9" s="1"/>
  <c r="AR76" i="9"/>
  <c r="BG75" i="9"/>
  <c r="BH75" i="9" s="1"/>
  <c r="BC222" i="9"/>
  <c r="BE205" i="9"/>
  <c r="BF205" i="9" s="1"/>
  <c r="BI265" i="9"/>
  <c r="BC40" i="9"/>
  <c r="BE158" i="9"/>
  <c r="BF158" i="9" s="1"/>
  <c r="AQ499" i="9"/>
  <c r="BJ207" i="9"/>
  <c r="BM207" i="9" s="1"/>
  <c r="BE226" i="9"/>
  <c r="AQ226" i="9" s="1"/>
  <c r="BE753" i="9"/>
  <c r="AQ753" i="9" s="1"/>
  <c r="BG186" i="9"/>
  <c r="BH186" i="9" s="1"/>
  <c r="BH452" i="9"/>
  <c r="AR452" i="9" s="1"/>
  <c r="BE510" i="9"/>
  <c r="BF510" i="9" s="1"/>
  <c r="BC183" i="9"/>
  <c r="BC876" i="9"/>
  <c r="BE555" i="9"/>
  <c r="AQ555" i="9" s="1"/>
  <c r="AR133" i="9"/>
  <c r="BP226" i="9"/>
  <c r="BQ226" i="9" s="1"/>
  <c r="AP238" i="9"/>
  <c r="AP439" i="9"/>
  <c r="BG206" i="9"/>
  <c r="BH206" i="9" s="1"/>
  <c r="BI206" i="9" s="1"/>
  <c r="BO515" i="9"/>
  <c r="AQ461" i="9"/>
  <c r="AQ455" i="9"/>
  <c r="AQ233" i="9"/>
  <c r="BG263" i="9"/>
  <c r="BJ263" i="9" s="1"/>
  <c r="AP316" i="9"/>
  <c r="AP189" i="9"/>
  <c r="BH226" i="9"/>
  <c r="BI226" i="9" s="1"/>
  <c r="BE681" i="9"/>
  <c r="AQ681" i="9" s="1"/>
  <c r="BF78" i="9"/>
  <c r="BE597" i="9"/>
  <c r="AQ597" i="9" s="1"/>
  <c r="BF75" i="9"/>
  <c r="BE445" i="9"/>
  <c r="BF445" i="9" s="1"/>
  <c r="BE232" i="9"/>
  <c r="BF232" i="9" s="1"/>
  <c r="BC881" i="9"/>
  <c r="BC647" i="9"/>
  <c r="BF203" i="9"/>
  <c r="BE195" i="9"/>
  <c r="BF195" i="9" s="1"/>
  <c r="BI149" i="9"/>
  <c r="BE266" i="9"/>
  <c r="AQ266" i="9" s="1"/>
  <c r="BK226" i="9"/>
  <c r="AS226" i="9" s="1"/>
  <c r="AP169" i="9"/>
  <c r="AQ189" i="9"/>
  <c r="BG141" i="9"/>
  <c r="BH141" i="9" s="1"/>
  <c r="AP555" i="9"/>
  <c r="AQ324" i="9"/>
  <c r="BG108" i="9"/>
  <c r="BJ108" i="9" s="1"/>
  <c r="AQ191" i="9"/>
  <c r="BC381" i="9"/>
  <c r="BI753" i="9"/>
  <c r="AQ833" i="9"/>
  <c r="AR753" i="9"/>
  <c r="BE457" i="9"/>
  <c r="AQ457" i="9" s="1"/>
  <c r="BJ255" i="9"/>
  <c r="BM255" i="9" s="1"/>
  <c r="BG96" i="9"/>
  <c r="BH96" i="9" s="1"/>
  <c r="AS130" i="9"/>
  <c r="BI171" i="9"/>
  <c r="BG594" i="9"/>
  <c r="BH594" i="9" s="1"/>
  <c r="BF55" i="9"/>
  <c r="BE685" i="9"/>
  <c r="AQ685" i="9" s="1"/>
  <c r="BN571" i="9"/>
  <c r="BO571" i="9" s="1"/>
  <c r="AS457" i="9"/>
  <c r="AR16" i="9"/>
  <c r="BE986" i="9"/>
  <c r="AQ986" i="9" s="1"/>
  <c r="BL457" i="9"/>
  <c r="BC425" i="9"/>
  <c r="AP745" i="9"/>
  <c r="BE433" i="9"/>
  <c r="AQ433" i="9" s="1"/>
  <c r="BH150" i="9"/>
  <c r="AR150" i="9" s="1"/>
  <c r="AP54" i="9"/>
  <c r="BE824" i="9"/>
  <c r="AQ824" i="9" s="1"/>
  <c r="BE287" i="9"/>
  <c r="BF287" i="9" s="1"/>
  <c r="BF51" i="9"/>
  <c r="AP323" i="9"/>
  <c r="BE533" i="9"/>
  <c r="BF533" i="9" s="1"/>
  <c r="BC147" i="9"/>
  <c r="BE219" i="9"/>
  <c r="BF219" i="9" s="1"/>
  <c r="BC587" i="9"/>
  <c r="BC630" i="9"/>
  <c r="BG55" i="9"/>
  <c r="BJ55" i="9" s="1"/>
  <c r="BM55" i="9" s="1"/>
  <c r="BN55" i="9" s="1"/>
  <c r="BO55" i="9" s="1"/>
  <c r="BG865" i="9"/>
  <c r="BH865" i="9" s="1"/>
  <c r="AR865" i="9" s="1"/>
  <c r="BE592" i="9"/>
  <c r="AQ592" i="9" s="1"/>
  <c r="BF541" i="9"/>
  <c r="AQ686" i="9"/>
  <c r="BN36" i="9"/>
  <c r="BO36" i="9" s="1"/>
  <c r="BC199" i="9"/>
  <c r="BJ497" i="9"/>
  <c r="BK497" i="9" s="1"/>
  <c r="BL497" i="9" s="1"/>
  <c r="BC833" i="9"/>
  <c r="BI863" i="9"/>
  <c r="BC162" i="9"/>
  <c r="BK287" i="9"/>
  <c r="AS287" i="9" s="1"/>
  <c r="BE898" i="9"/>
  <c r="BF898" i="9" s="1"/>
  <c r="BF390" i="9"/>
  <c r="BE645" i="9"/>
  <c r="BF645" i="9" s="1"/>
  <c r="AR390" i="9"/>
  <c r="BI390" i="9"/>
  <c r="BN399" i="9"/>
  <c r="BO399" i="9" s="1"/>
  <c r="BG653" i="9"/>
  <c r="BH653" i="9" s="1"/>
  <c r="AR653" i="9" s="1"/>
  <c r="BG385" i="9"/>
  <c r="BH385" i="9" s="1"/>
  <c r="AQ515" i="9"/>
  <c r="BE939" i="9"/>
  <c r="BF939" i="9" s="1"/>
  <c r="BL428" i="9"/>
  <c r="BE227" i="9"/>
  <c r="BF227" i="9" s="1"/>
  <c r="BF88" i="9"/>
  <c r="AP146" i="9"/>
  <c r="BJ390" i="9"/>
  <c r="BK390" i="9" s="1"/>
  <c r="BH293" i="9"/>
  <c r="AR293" i="9" s="1"/>
  <c r="BE160" i="9"/>
  <c r="BF160" i="9" s="1"/>
  <c r="BC207" i="9"/>
  <c r="BG455" i="9"/>
  <c r="BH455" i="9" s="1"/>
  <c r="BF277" i="9"/>
  <c r="BM457" i="9"/>
  <c r="BN457" i="9" s="1"/>
  <c r="AP393" i="9"/>
  <c r="BM987" i="9"/>
  <c r="BP987" i="9" s="1"/>
  <c r="AP332" i="9"/>
  <c r="BC407" i="9"/>
  <c r="AP138" i="9"/>
  <c r="BH387" i="9"/>
  <c r="BI387" i="9" s="1"/>
  <c r="AP400" i="9"/>
  <c r="BC126" i="9"/>
  <c r="AP962" i="9"/>
  <c r="BI404" i="9"/>
  <c r="BE316" i="9"/>
  <c r="BF316" i="9" s="1"/>
  <c r="BF130" i="9"/>
  <c r="BS881" i="9"/>
  <c r="BT881" i="9" s="1"/>
  <c r="BF319" i="9"/>
  <c r="BF680" i="9"/>
  <c r="BF439" i="9"/>
  <c r="AP612" i="9"/>
  <c r="BC883" i="9"/>
  <c r="BC686" i="9"/>
  <c r="BC235" i="9"/>
  <c r="BJ645" i="9"/>
  <c r="BK645" i="9" s="1"/>
  <c r="BL634" i="9"/>
  <c r="BC676" i="9"/>
  <c r="BE650" i="9"/>
  <c r="BF650" i="9" s="1"/>
  <c r="BF895" i="9"/>
  <c r="BC186" i="9"/>
  <c r="BF1002" i="9"/>
  <c r="BG311" i="9"/>
  <c r="BH311" i="9" s="1"/>
  <c r="BJ92" i="9"/>
  <c r="BK92" i="9" s="1"/>
  <c r="BN370" i="9"/>
  <c r="BO370" i="9" s="1"/>
  <c r="BG111" i="9"/>
  <c r="BH111" i="9" s="1"/>
  <c r="BC800" i="9"/>
  <c r="BG190" i="9"/>
  <c r="BH190" i="9" s="1"/>
  <c r="BG155" i="9"/>
  <c r="BH155" i="9" s="1"/>
  <c r="BE454" i="9"/>
  <c r="BF454" i="9" s="1"/>
  <c r="BG733" i="9"/>
  <c r="BH733" i="9" s="1"/>
  <c r="BC271" i="9"/>
  <c r="BE509" i="9"/>
  <c r="BF509" i="9" s="1"/>
  <c r="BG144" i="9"/>
  <c r="BH144" i="9" s="1"/>
  <c r="AR144" i="9" s="1"/>
  <c r="BC614" i="9"/>
  <c r="BI92" i="9"/>
  <c r="BE661" i="9"/>
  <c r="AQ661" i="9" s="1"/>
  <c r="BG338" i="9"/>
  <c r="BH338" i="9" s="1"/>
  <c r="AR338" i="9" s="1"/>
  <c r="AQ979" i="9"/>
  <c r="BE882" i="9"/>
  <c r="AQ882" i="9" s="1"/>
  <c r="BG872" i="9"/>
  <c r="BH872" i="9" s="1"/>
  <c r="BE92" i="9"/>
  <c r="BF92" i="9" s="1"/>
  <c r="BE605" i="9"/>
  <c r="AQ605" i="9" s="1"/>
  <c r="BC613" i="9"/>
  <c r="AQ428" i="9"/>
  <c r="BG547" i="9"/>
  <c r="BJ547" i="9" s="1"/>
  <c r="BE243" i="9"/>
  <c r="BF243" i="9" s="1"/>
  <c r="BG204" i="9"/>
  <c r="BH204" i="9" s="1"/>
  <c r="BE394" i="9"/>
  <c r="AQ394" i="9" s="1"/>
  <c r="BF147" i="9"/>
  <c r="AQ507" i="9"/>
  <c r="BC103" i="9"/>
  <c r="AQ462" i="9"/>
  <c r="BE154" i="9"/>
  <c r="AQ154" i="9" s="1"/>
  <c r="AP71" i="9"/>
  <c r="BG602" i="9"/>
  <c r="BH602" i="9" s="1"/>
  <c r="BM438" i="9"/>
  <c r="BP438" i="9" s="1"/>
  <c r="BE117" i="9"/>
  <c r="BF117" i="9" s="1"/>
  <c r="AP114" i="9"/>
  <c r="AP627" i="9"/>
  <c r="BC554" i="9"/>
  <c r="BC380" i="9"/>
  <c r="BH163" i="9"/>
  <c r="BI163" i="9" s="1"/>
  <c r="BQ370" i="9"/>
  <c r="AU370" i="9" s="1"/>
  <c r="BH370" i="9"/>
  <c r="BI370" i="9" s="1"/>
  <c r="AP179" i="9"/>
  <c r="BK513" i="9"/>
  <c r="AS513" i="9" s="1"/>
  <c r="BG361" i="9"/>
  <c r="BH361" i="9" s="1"/>
  <c r="AP382" i="9"/>
  <c r="BE329" i="9"/>
  <c r="BF329" i="9" s="1"/>
  <c r="AP319" i="9"/>
  <c r="BF280" i="9"/>
  <c r="BH868" i="9"/>
  <c r="BI868" i="9" s="1"/>
  <c r="BE163" i="9"/>
  <c r="BF163" i="9" s="1"/>
  <c r="BG363" i="9"/>
  <c r="BJ363" i="9" s="1"/>
  <c r="BK363" i="9" s="1"/>
  <c r="BG593" i="9"/>
  <c r="BF68" i="9"/>
  <c r="BC515" i="9"/>
  <c r="BK419" i="9"/>
  <c r="BL419" i="9" s="1"/>
  <c r="AP1000" i="9"/>
  <c r="BG32" i="9"/>
  <c r="BJ32" i="9" s="1"/>
  <c r="BC336" i="9"/>
  <c r="BF421" i="9"/>
  <c r="BE60" i="9"/>
  <c r="BF60" i="9" s="1"/>
  <c r="BM509" i="9"/>
  <c r="BN509" i="9" s="1"/>
  <c r="BI428" i="9"/>
  <c r="BG536" i="9"/>
  <c r="BJ536" i="9" s="1"/>
  <c r="BN439" i="9"/>
  <c r="BO439" i="9" s="1"/>
  <c r="BL509" i="9"/>
  <c r="AQ348" i="9"/>
  <c r="BI130" i="9"/>
  <c r="AS509" i="9"/>
  <c r="BF403" i="9"/>
  <c r="AP674" i="9"/>
  <c r="BH446" i="9"/>
  <c r="BI446" i="9" s="1"/>
  <c r="BI439" i="9"/>
  <c r="BG214" i="9"/>
  <c r="BJ214" i="9" s="1"/>
  <c r="BC926" i="9"/>
  <c r="AP63" i="9"/>
  <c r="BG641" i="9"/>
  <c r="BH641" i="9" s="1"/>
  <c r="AR641" i="9" s="1"/>
  <c r="BG426" i="9"/>
  <c r="AP447" i="9"/>
  <c r="BH81" i="9"/>
  <c r="BI81" i="9" s="1"/>
  <c r="BE122" i="9"/>
  <c r="AQ431" i="9"/>
  <c r="BJ587" i="9"/>
  <c r="BK587" i="9" s="1"/>
  <c r="BE926" i="9"/>
  <c r="BF926" i="9" s="1"/>
  <c r="BC448" i="9"/>
  <c r="BH222" i="9"/>
  <c r="BI222" i="9" s="1"/>
  <c r="BC59" i="9"/>
  <c r="BC130" i="9"/>
  <c r="BE446" i="9"/>
  <c r="AQ446" i="9" s="1"/>
  <c r="AP419" i="9"/>
  <c r="BN881" i="9"/>
  <c r="AP315" i="9"/>
  <c r="BI315" i="9"/>
  <c r="AR315" i="9"/>
  <c r="BG420" i="9"/>
  <c r="BH420" i="9" s="1"/>
  <c r="BI420" i="9" s="1"/>
  <c r="BG557" i="9"/>
  <c r="BH557" i="9" s="1"/>
  <c r="BN431" i="9"/>
  <c r="BO431" i="9" s="1"/>
  <c r="AP527" i="9"/>
  <c r="BJ87" i="9"/>
  <c r="BK87" i="9" s="1"/>
  <c r="BL87" i="9" s="1"/>
  <c r="BC232" i="9"/>
  <c r="BG447" i="9"/>
  <c r="BH447" i="9" s="1"/>
  <c r="BH394" i="9"/>
  <c r="BI394" i="9" s="1"/>
  <c r="BF653" i="9"/>
  <c r="AR645" i="9"/>
  <c r="BG161" i="9"/>
  <c r="BJ161" i="9" s="1"/>
  <c r="BM161" i="9" s="1"/>
  <c r="BP161" i="9" s="1"/>
  <c r="BG811" i="9"/>
  <c r="BH811" i="9" s="1"/>
  <c r="BG474" i="9"/>
  <c r="BH474" i="9" s="1"/>
  <c r="BG203" i="9"/>
  <c r="BJ265" i="9"/>
  <c r="BK265" i="9" s="1"/>
  <c r="AS265" i="9" s="1"/>
  <c r="BL270" i="9"/>
  <c r="BK881" i="9"/>
  <c r="BL881" i="9" s="1"/>
  <c r="BG193" i="9"/>
  <c r="BH193" i="9" s="1"/>
  <c r="BJ753" i="9"/>
  <c r="BK753" i="9" s="1"/>
  <c r="BG233" i="9"/>
  <c r="BH233" i="9" s="1"/>
  <c r="BI233" i="9" s="1"/>
  <c r="BG912" i="9"/>
  <c r="BH912" i="9" s="1"/>
  <c r="AP93" i="9"/>
  <c r="BG91" i="9"/>
  <c r="BJ91" i="9" s="1"/>
  <c r="BG342" i="9"/>
  <c r="BH342" i="9" s="1"/>
  <c r="AR342" i="9" s="1"/>
  <c r="BF571" i="9"/>
  <c r="AP255" i="9"/>
  <c r="BE150" i="9"/>
  <c r="BK399" i="9"/>
  <c r="BL399" i="9" s="1"/>
  <c r="AP566" i="9"/>
  <c r="AP66" i="9"/>
  <c r="BF15" i="9"/>
  <c r="BE239" i="9"/>
  <c r="BT431" i="9"/>
  <c r="AV431" i="9" s="1"/>
  <c r="BU370" i="9"/>
  <c r="AQ811" i="9"/>
  <c r="BF811" i="9"/>
  <c r="BC31" i="9"/>
  <c r="BC327" i="9"/>
  <c r="BJ76" i="9"/>
  <c r="BM76" i="9" s="1"/>
  <c r="AP78" i="9"/>
  <c r="AQ351" i="9"/>
  <c r="BF483" i="9"/>
  <c r="BE297" i="9"/>
  <c r="AQ297" i="9" s="1"/>
  <c r="BG667" i="9"/>
  <c r="BH667" i="9" s="1"/>
  <c r="BI723" i="9"/>
  <c r="BE23" i="9"/>
  <c r="AQ23" i="9" s="1"/>
  <c r="BF18" i="9"/>
  <c r="BG17" i="9"/>
  <c r="BH17" i="9" s="1"/>
  <c r="AP18" i="9"/>
  <c r="BG19" i="9"/>
  <c r="BJ19" i="9" s="1"/>
  <c r="BK19" i="9" s="1"/>
  <c r="BI82" i="9"/>
  <c r="AR82" i="9"/>
  <c r="BJ239" i="9"/>
  <c r="BK239" i="9" s="1"/>
  <c r="BH239" i="9"/>
  <c r="AR239" i="9" s="1"/>
  <c r="BH63" i="9"/>
  <c r="AR63" i="9" s="1"/>
  <c r="AP783" i="9"/>
  <c r="BG56" i="9"/>
  <c r="BH56" i="9" s="1"/>
  <c r="AR56" i="9" s="1"/>
  <c r="BJ160" i="9"/>
  <c r="BK160" i="9" s="1"/>
  <c r="BE392" i="9"/>
  <c r="AQ392" i="9" s="1"/>
  <c r="AQ493" i="9"/>
  <c r="AP79" i="9"/>
  <c r="BC185" i="9"/>
  <c r="AP304" i="9"/>
  <c r="AP88" i="9"/>
  <c r="BG403" i="9"/>
  <c r="BH403" i="9" s="1"/>
  <c r="BG947" i="9"/>
  <c r="BJ947" i="9" s="1"/>
  <c r="BM947" i="9" s="1"/>
  <c r="BP947" i="9" s="1"/>
  <c r="BS947" i="9" s="1"/>
  <c r="BT947" i="9" s="1"/>
  <c r="AV947" i="9" s="1"/>
  <c r="AS331" i="9"/>
  <c r="AP979" i="9"/>
  <c r="BH926" i="9"/>
  <c r="BI926" i="9" s="1"/>
  <c r="BG895" i="9"/>
  <c r="BH895" i="9" s="1"/>
  <c r="BH227" i="9"/>
  <c r="BI227" i="9" s="1"/>
  <c r="BH42" i="9"/>
  <c r="AR42" i="9" s="1"/>
  <c r="AP143" i="9"/>
  <c r="BH229" i="9"/>
  <c r="AR229" i="9" s="1"/>
  <c r="BH145" i="9"/>
  <c r="BI145" i="9" s="1"/>
  <c r="BG750" i="9"/>
  <c r="BH750" i="9" s="1"/>
  <c r="BH538" i="9"/>
  <c r="BI538" i="9" s="1"/>
  <c r="BF104" i="9"/>
  <c r="BF399" i="9"/>
  <c r="BF171" i="9"/>
  <c r="AP300" i="9"/>
  <c r="BM595" i="9"/>
  <c r="BP595" i="9" s="1"/>
  <c r="BG493" i="9"/>
  <c r="BH493" i="9" s="1"/>
  <c r="AR493" i="9" s="1"/>
  <c r="BK431" i="9"/>
  <c r="BL431" i="9" s="1"/>
  <c r="BH509" i="9"/>
  <c r="BC449" i="9"/>
  <c r="BM331" i="9"/>
  <c r="BN331" i="9" s="1"/>
  <c r="BE980" i="9"/>
  <c r="BF980" i="9" s="1"/>
  <c r="BN79" i="9"/>
  <c r="BO79" i="9" s="1"/>
  <c r="AQ466" i="9"/>
  <c r="AQ31" i="9"/>
  <c r="AP698" i="9"/>
  <c r="BG349" i="9"/>
  <c r="BJ349" i="9" s="1"/>
  <c r="BE575" i="9"/>
  <c r="AQ575" i="9" s="1"/>
  <c r="BI833" i="9"/>
  <c r="BC442" i="9"/>
  <c r="BC658" i="9"/>
  <c r="BC368" i="9"/>
  <c r="BG771" i="9"/>
  <c r="BH771" i="9" s="1"/>
  <c r="BL1008" i="9"/>
  <c r="BC662" i="9"/>
  <c r="BC49" i="9"/>
  <c r="BE830" i="9"/>
  <c r="AQ830" i="9" s="1"/>
  <c r="BV370" i="9"/>
  <c r="BW370" i="9" s="1"/>
  <c r="BX370" i="9" s="1"/>
  <c r="BG110" i="9"/>
  <c r="BH287" i="9"/>
  <c r="BE982" i="9"/>
  <c r="BF982" i="9" s="1"/>
  <c r="BH982" i="9"/>
  <c r="AR982" i="9" s="1"/>
  <c r="BC546" i="9"/>
  <c r="BF947" i="9"/>
  <c r="BJ995" i="9"/>
  <c r="BK995" i="9" s="1"/>
  <c r="BH956" i="9"/>
  <c r="BI956" i="9" s="1"/>
  <c r="BC220" i="9"/>
  <c r="AP164" i="9"/>
  <c r="BK36" i="9"/>
  <c r="BL36" i="9" s="1"/>
  <c r="BH242" i="9"/>
  <c r="BI242" i="9" s="1"/>
  <c r="BJ82" i="9"/>
  <c r="BM82" i="9" s="1"/>
  <c r="BF419" i="9"/>
  <c r="BC62" i="9"/>
  <c r="BJ148" i="9"/>
  <c r="BM148" i="9" s="1"/>
  <c r="BP148" i="9" s="1"/>
  <c r="BS148" i="9" s="1"/>
  <c r="BT148" i="9" s="1"/>
  <c r="BU148" i="9" s="1"/>
  <c r="BI634" i="9"/>
  <c r="BM86" i="9"/>
  <c r="BK86" i="9"/>
  <c r="AS86" i="9" s="1"/>
  <c r="BJ232" i="9"/>
  <c r="BK232" i="9" s="1"/>
  <c r="BH232" i="9"/>
  <c r="AR232" i="9" s="1"/>
  <c r="AQ246" i="9"/>
  <c r="BE352" i="9"/>
  <c r="BF352" i="9" s="1"/>
  <c r="AP461" i="9"/>
  <c r="BE283" i="9"/>
  <c r="BG192" i="9"/>
  <c r="BH192" i="9" s="1"/>
  <c r="BI192" i="9" s="1"/>
  <c r="BH610" i="9"/>
  <c r="BI610" i="9" s="1"/>
  <c r="BG323" i="9"/>
  <c r="BH323" i="9" s="1"/>
  <c r="BF304" i="9"/>
  <c r="BG187" i="9"/>
  <c r="BH187" i="9" s="1"/>
  <c r="BI187" i="9" s="1"/>
  <c r="AQ651" i="9"/>
  <c r="BH763" i="9"/>
  <c r="AR763" i="9" s="1"/>
  <c r="BC814" i="9"/>
  <c r="BE606" i="9"/>
  <c r="AQ606" i="9" s="1"/>
  <c r="BC12" i="9"/>
  <c r="BC681" i="9"/>
  <c r="BF67" i="9"/>
  <c r="BE152" i="9"/>
  <c r="BF152" i="9" s="1"/>
  <c r="AQ115" i="9"/>
  <c r="BL296" i="9"/>
  <c r="BE936" i="9"/>
  <c r="BF936" i="9" s="1"/>
  <c r="BG67" i="9"/>
  <c r="BH67" i="9" s="1"/>
  <c r="AP411" i="9"/>
  <c r="BQ36" i="9"/>
  <c r="AP590" i="9"/>
  <c r="BC104" i="9"/>
  <c r="BC196" i="9"/>
  <c r="BG102" i="9"/>
  <c r="BJ102" i="9" s="1"/>
  <c r="BM102" i="9" s="1"/>
  <c r="BN102" i="9" s="1"/>
  <c r="AT102" i="9" s="1"/>
  <c r="CB431" i="9"/>
  <c r="CC431" i="9" s="1"/>
  <c r="CD431" i="9" s="1"/>
  <c r="BC51" i="9"/>
  <c r="BJ347" i="9"/>
  <c r="BM347" i="9" s="1"/>
  <c r="BN347" i="9" s="1"/>
  <c r="BL223" i="9"/>
  <c r="AX431" i="9"/>
  <c r="AP115" i="9"/>
  <c r="BF43" i="9"/>
  <c r="BG103" i="9"/>
  <c r="BH103" i="9" s="1"/>
  <c r="CA431" i="9"/>
  <c r="BG231" i="9"/>
  <c r="BH231" i="9" s="1"/>
  <c r="BC892" i="9"/>
  <c r="BE780" i="9"/>
  <c r="BF780" i="9" s="1"/>
  <c r="AP529" i="9"/>
  <c r="AP785" i="9"/>
  <c r="BF307" i="9"/>
  <c r="BC177" i="9"/>
  <c r="BC790" i="9"/>
  <c r="BG351" i="9"/>
  <c r="BH351" i="9" s="1"/>
  <c r="BI351" i="9" s="1"/>
  <c r="BE850" i="9"/>
  <c r="BF850" i="9" s="1"/>
  <c r="BK571" i="9"/>
  <c r="BL571" i="9" s="1"/>
  <c r="BG324" i="9"/>
  <c r="BC359" i="9"/>
  <c r="BK963" i="9"/>
  <c r="BL963" i="9" s="1"/>
  <c r="BG480" i="9"/>
  <c r="BH480" i="9" s="1"/>
  <c r="BF340" i="9"/>
  <c r="BH571" i="9"/>
  <c r="BI571" i="9" s="1"/>
  <c r="BM812" i="9"/>
  <c r="BN812" i="9" s="1"/>
  <c r="BO812" i="9" s="1"/>
  <c r="BJ723" i="9"/>
  <c r="BC340" i="9"/>
  <c r="BJ618" i="9"/>
  <c r="BM618" i="9" s="1"/>
  <c r="BP618" i="9" s="1"/>
  <c r="BQ618" i="9" s="1"/>
  <c r="BG395" i="9"/>
  <c r="BH395" i="9" s="1"/>
  <c r="BI395" i="9" s="1"/>
  <c r="BC43" i="9"/>
  <c r="BC384" i="9"/>
  <c r="BE230" i="9"/>
  <c r="AR680" i="9"/>
  <c r="BE357" i="9"/>
  <c r="AQ357" i="9" s="1"/>
  <c r="BC142" i="9"/>
  <c r="BM242" i="9"/>
  <c r="BN242" i="9" s="1"/>
  <c r="AT242" i="9" s="1"/>
  <c r="BV561" i="9"/>
  <c r="BY561" i="9" s="1"/>
  <c r="CB561" i="9" s="1"/>
  <c r="CC561" i="9" s="1"/>
  <c r="BC404" i="9"/>
  <c r="BC134" i="9"/>
  <c r="BH790" i="9"/>
  <c r="BI790" i="9" s="1"/>
  <c r="AP431" i="9"/>
  <c r="BG208" i="9"/>
  <c r="BH208" i="9" s="1"/>
  <c r="BT561" i="9"/>
  <c r="BU561" i="9" s="1"/>
  <c r="BK561" i="9"/>
  <c r="AS561" i="9" s="1"/>
  <c r="BN561" i="9"/>
  <c r="AT561" i="9" s="1"/>
  <c r="BE288" i="9"/>
  <c r="BF288" i="9" s="1"/>
  <c r="BI528" i="9"/>
  <c r="BC296" i="9"/>
  <c r="BE618" i="9"/>
  <c r="BF618" i="9" s="1"/>
  <c r="BG472" i="9"/>
  <c r="BJ472" i="9" s="1"/>
  <c r="BK472" i="9" s="1"/>
  <c r="BJ518" i="9"/>
  <c r="BK518" i="9" s="1"/>
  <c r="BQ561" i="9"/>
  <c r="AU561" i="9" s="1"/>
  <c r="BE116" i="9"/>
  <c r="BG870" i="9"/>
  <c r="BM541" i="9"/>
  <c r="BN541" i="9" s="1"/>
  <c r="BG540" i="9"/>
  <c r="BH540" i="9" s="1"/>
  <c r="AP601" i="9"/>
  <c r="BF36" i="9"/>
  <c r="BH819" i="9"/>
  <c r="AR819" i="9" s="1"/>
  <c r="AP145" i="9"/>
  <c r="BJ230" i="9"/>
  <c r="BK230" i="9" s="1"/>
  <c r="BI230" i="9"/>
  <c r="BI518" i="9"/>
  <c r="BC307" i="9"/>
  <c r="AQ85" i="9"/>
  <c r="BH340" i="9"/>
  <c r="BI340" i="9" s="1"/>
  <c r="BF155" i="9"/>
  <c r="BG89" i="9"/>
  <c r="BJ89" i="9" s="1"/>
  <c r="BK89" i="9" s="1"/>
  <c r="BE388" i="9"/>
  <c r="BF388" i="9" s="1"/>
  <c r="AR230" i="9"/>
  <c r="AR529" i="9"/>
  <c r="BC483" i="9"/>
  <c r="BE790" i="9"/>
  <c r="BK49" i="9"/>
  <c r="AS49" i="9" s="1"/>
  <c r="BC70" i="9"/>
  <c r="BJ779" i="9"/>
  <c r="BM779" i="9" s="1"/>
  <c r="BP779" i="9" s="1"/>
  <c r="BH779" i="9"/>
  <c r="AR779" i="9" s="1"/>
  <c r="AR283" i="9"/>
  <c r="BI283" i="9"/>
  <c r="BJ850" i="9"/>
  <c r="BM850" i="9" s="1"/>
  <c r="BP850" i="9" s="1"/>
  <c r="AQ323" i="9"/>
  <c r="BF323" i="9"/>
  <c r="BI812" i="9"/>
  <c r="AP434" i="9"/>
  <c r="BG285" i="9"/>
  <c r="BJ285" i="9" s="1"/>
  <c r="BK285" i="9" s="1"/>
  <c r="BG451" i="9"/>
  <c r="BH451" i="9" s="1"/>
  <c r="BG584" i="9"/>
  <c r="BJ584" i="9" s="1"/>
  <c r="BN419" i="9"/>
  <c r="AT419" i="9" s="1"/>
  <c r="BE86" i="9"/>
  <c r="BF86" i="9" s="1"/>
  <c r="BK393" i="9"/>
  <c r="AS393" i="9" s="1"/>
  <c r="AR166" i="9"/>
  <c r="AP245" i="9"/>
  <c r="AQ385" i="9"/>
  <c r="AP124" i="9"/>
  <c r="AP572" i="9"/>
  <c r="BG663" i="9"/>
  <c r="BH663" i="9" s="1"/>
  <c r="AP24" i="9"/>
  <c r="AP620" i="9"/>
  <c r="BJ283" i="9"/>
  <c r="BE624" i="9"/>
  <c r="AQ624" i="9" s="1"/>
  <c r="BC76" i="9"/>
  <c r="BV399" i="9"/>
  <c r="BW399" i="9" s="1"/>
  <c r="BC347" i="9"/>
  <c r="AP367" i="9"/>
  <c r="BE513" i="9"/>
  <c r="BF513" i="9" s="1"/>
  <c r="BK370" i="9"/>
  <c r="AS370" i="9" s="1"/>
  <c r="BH506" i="9"/>
  <c r="BI506" i="9" s="1"/>
  <c r="BK280" i="9"/>
  <c r="AS280" i="9" s="1"/>
  <c r="BH925" i="9"/>
  <c r="AR925" i="9" s="1"/>
  <c r="BC643" i="9"/>
  <c r="BG244" i="9"/>
  <c r="BH244" i="9" s="1"/>
  <c r="BC128" i="9"/>
  <c r="BL257" i="9"/>
  <c r="BP185" i="9"/>
  <c r="BS185" i="9" s="1"/>
  <c r="BV185" i="9" s="1"/>
  <c r="BF429" i="9"/>
  <c r="BN163" i="9"/>
  <c r="BO163" i="9" s="1"/>
  <c r="BG519" i="9"/>
  <c r="BH519" i="9" s="1"/>
  <c r="BC432" i="9"/>
  <c r="BJ24" i="9"/>
  <c r="BM24" i="9" s="1"/>
  <c r="BP24" i="9" s="1"/>
  <c r="BS24" i="9" s="1"/>
  <c r="BV24" i="9" s="1"/>
  <c r="BW24" i="9" s="1"/>
  <c r="AW24" i="9" s="1"/>
  <c r="AP171" i="9"/>
  <c r="BH86" i="9"/>
  <c r="BG682" i="9"/>
  <c r="BH682" i="9" s="1"/>
  <c r="AR682" i="9" s="1"/>
  <c r="BN280" i="9"/>
  <c r="AT280" i="9" s="1"/>
  <c r="BI595" i="9"/>
  <c r="BC917" i="9"/>
  <c r="BG434" i="9"/>
  <c r="BJ434" i="9" s="1"/>
  <c r="BK434" i="9" s="1"/>
  <c r="BE506" i="9"/>
  <c r="AQ506" i="9" s="1"/>
  <c r="AP727" i="9"/>
  <c r="AR802" i="9"/>
  <c r="BE588" i="9"/>
  <c r="BF588" i="9" s="1"/>
  <c r="BF206" i="9"/>
  <c r="BG360" i="9"/>
  <c r="BH360" i="9" s="1"/>
  <c r="BG907" i="9"/>
  <c r="BH907" i="9" s="1"/>
  <c r="AP156" i="9"/>
  <c r="BE779" i="9"/>
  <c r="AQ779" i="9" s="1"/>
  <c r="BC168" i="9"/>
  <c r="BG616" i="9"/>
  <c r="BH616" i="9" s="1"/>
  <c r="BE908" i="9"/>
  <c r="BC191" i="9"/>
  <c r="BF199" i="9"/>
  <c r="BH333" i="9"/>
  <c r="BI333" i="9" s="1"/>
  <c r="BF325" i="9"/>
  <c r="BG325" i="9"/>
  <c r="BH325" i="9" s="1"/>
  <c r="BC918" i="9"/>
  <c r="BK555" i="9"/>
  <c r="BL555" i="9" s="1"/>
  <c r="BE665" i="9"/>
  <c r="BF665" i="9" s="1"/>
  <c r="BF616" i="9"/>
  <c r="BC236" i="9"/>
  <c r="BC824" i="9"/>
  <c r="BJ18" i="9"/>
  <c r="BK18" i="9" s="1"/>
  <c r="BC456" i="9"/>
  <c r="BE136" i="9"/>
  <c r="BF136" i="9" s="1"/>
  <c r="BG131" i="9"/>
  <c r="BH131" i="9" s="1"/>
  <c r="BC452" i="9"/>
  <c r="BN513" i="9"/>
  <c r="BO513" i="9" s="1"/>
  <c r="BH513" i="9"/>
  <c r="AR513" i="9" s="1"/>
  <c r="BC84" i="9"/>
  <c r="BE746" i="9"/>
  <c r="AQ746" i="9" s="1"/>
  <c r="AR436" i="9"/>
  <c r="AP996" i="9"/>
  <c r="BE925" i="9"/>
  <c r="AQ925" i="9" s="1"/>
  <c r="BK868" i="9"/>
  <c r="AS868" i="9" s="1"/>
  <c r="BH262" i="9"/>
  <c r="BI262" i="9" s="1"/>
  <c r="AP16" i="9"/>
  <c r="BF231" i="9"/>
  <c r="BH545" i="9"/>
  <c r="BI545" i="9" s="1"/>
  <c r="BE610" i="9"/>
  <c r="AQ610" i="9" s="1"/>
  <c r="BG277" i="9"/>
  <c r="BJ277" i="9" s="1"/>
  <c r="BM277" i="9" s="1"/>
  <c r="BE27" i="9"/>
  <c r="BG27" i="9"/>
  <c r="BK16" i="9"/>
  <c r="BL16" i="9" s="1"/>
  <c r="BF542" i="9"/>
  <c r="AQ542" i="9"/>
  <c r="BI199" i="9"/>
  <c r="AR199" i="9"/>
  <c r="BF886" i="9"/>
  <c r="AQ886" i="9"/>
  <c r="AQ338" i="9"/>
  <c r="BC995" i="9"/>
  <c r="AP963" i="9"/>
  <c r="BE442" i="9"/>
  <c r="AQ442" i="9" s="1"/>
  <c r="AP47" i="9"/>
  <c r="BL529" i="9"/>
  <c r="BG268" i="9"/>
  <c r="BH268" i="9" s="1"/>
  <c r="BJ284" i="9"/>
  <c r="BK284" i="9" s="1"/>
  <c r="AS284" i="9" s="1"/>
  <c r="BH397" i="9"/>
  <c r="BI397" i="9" s="1"/>
  <c r="BG120" i="9"/>
  <c r="BJ120" i="9" s="1"/>
  <c r="BM120" i="9" s="1"/>
  <c r="BI284" i="9"/>
  <c r="BE598" i="9"/>
  <c r="AQ598" i="9" s="1"/>
  <c r="AP706" i="9"/>
  <c r="BH300" i="9"/>
  <c r="BI300" i="9" s="1"/>
  <c r="BF342" i="9"/>
  <c r="BF268" i="9"/>
  <c r="AP429" i="9"/>
  <c r="BC405" i="9"/>
  <c r="BJ99" i="9"/>
  <c r="BH350" i="9"/>
  <c r="AR350" i="9" s="1"/>
  <c r="BF382" i="9"/>
  <c r="BG920" i="9"/>
  <c r="BJ920" i="9" s="1"/>
  <c r="AR662" i="9"/>
  <c r="BG66" i="9"/>
  <c r="BH66" i="9" s="1"/>
  <c r="AP891" i="9"/>
  <c r="BG886" i="9"/>
  <c r="BJ886" i="9" s="1"/>
  <c r="BG264" i="9"/>
  <c r="BH264" i="9" s="1"/>
  <c r="BJ300" i="9"/>
  <c r="BM300" i="9" s="1"/>
  <c r="BP300" i="9" s="1"/>
  <c r="BS300" i="9" s="1"/>
  <c r="BV300" i="9" s="1"/>
  <c r="BW300" i="9" s="1"/>
  <c r="BC820" i="9"/>
  <c r="BG499" i="9"/>
  <c r="BH499" i="9" s="1"/>
  <c r="BF331" i="9"/>
  <c r="BQ431" i="9"/>
  <c r="AQ528" i="9"/>
  <c r="BQ399" i="9"/>
  <c r="BF91" i="9"/>
  <c r="BE350" i="9"/>
  <c r="BF350" i="9" s="1"/>
  <c r="BS270" i="9"/>
  <c r="BT270" i="9" s="1"/>
  <c r="BF674" i="9"/>
  <c r="BC61" i="9"/>
  <c r="BL812" i="9"/>
  <c r="BC611" i="9"/>
  <c r="AP107" i="9"/>
  <c r="BG465" i="9"/>
  <c r="BH465" i="9" s="1"/>
  <c r="BG460" i="9"/>
  <c r="BJ460" i="9" s="1"/>
  <c r="AP166" i="9"/>
  <c r="BC153" i="9"/>
  <c r="BG389" i="9"/>
  <c r="BH389" i="9" s="1"/>
  <c r="BC516" i="9"/>
  <c r="AP36" i="9"/>
  <c r="BH433" i="9"/>
  <c r="BI433" i="9" s="1"/>
  <c r="BI99" i="9"/>
  <c r="BG396" i="9"/>
  <c r="BJ396" i="9" s="1"/>
  <c r="BM396" i="9" s="1"/>
  <c r="BP396" i="9" s="1"/>
  <c r="BS396" i="9" s="1"/>
  <c r="AQ312" i="9"/>
  <c r="BK452" i="9"/>
  <c r="AS452" i="9" s="1"/>
  <c r="BG462" i="9"/>
  <c r="BG165" i="9"/>
  <c r="BH165" i="9" s="1"/>
  <c r="BI165" i="9" s="1"/>
  <c r="AQ687" i="9"/>
  <c r="AQ426" i="9"/>
  <c r="BI399" i="9"/>
  <c r="AR957" i="9"/>
  <c r="BP296" i="9"/>
  <c r="BQ296" i="9" s="1"/>
  <c r="BG259" i="9"/>
  <c r="BH259" i="9" s="1"/>
  <c r="AR259" i="9" s="1"/>
  <c r="AP428" i="9"/>
  <c r="BE837" i="9"/>
  <c r="BF837" i="9" s="1"/>
  <c r="BK319" i="9"/>
  <c r="AS319" i="9" s="1"/>
  <c r="BI223" i="9"/>
  <c r="BO452" i="9"/>
  <c r="BG542" i="9"/>
  <c r="BE397" i="9"/>
  <c r="BE99" i="9"/>
  <c r="BF799" i="9"/>
  <c r="BF120" i="9"/>
  <c r="BF87" i="9"/>
  <c r="AP675" i="9"/>
  <c r="BF396" i="9"/>
  <c r="AQ870" i="9"/>
  <c r="BF459" i="9"/>
  <c r="AQ459" i="9"/>
  <c r="BH319" i="9"/>
  <c r="BI319" i="9" s="1"/>
  <c r="BE242" i="9"/>
  <c r="BF242" i="9" s="1"/>
  <c r="BJ315" i="9"/>
  <c r="BK315" i="9" s="1"/>
  <c r="BE413" i="9"/>
  <c r="BG413" i="9"/>
  <c r="AP421" i="9"/>
  <c r="BC421" i="9"/>
  <c r="AP225" i="9"/>
  <c r="BC225" i="9"/>
  <c r="BF654" i="9"/>
  <c r="AQ654" i="9"/>
  <c r="BO257" i="9"/>
  <c r="AT257" i="9"/>
  <c r="AU270" i="9"/>
  <c r="BF225" i="9"/>
  <c r="BG118" i="9"/>
  <c r="BJ118" i="9" s="1"/>
  <c r="BK118" i="9" s="1"/>
  <c r="AS118" i="9" s="1"/>
  <c r="BC803" i="9"/>
  <c r="BJ876" i="9"/>
  <c r="BK876" i="9" s="1"/>
  <c r="BC373" i="9"/>
  <c r="BF529" i="9"/>
  <c r="BK439" i="9"/>
  <c r="BE530" i="9"/>
  <c r="AQ530" i="9" s="1"/>
  <c r="AP466" i="9"/>
  <c r="BC504" i="9"/>
  <c r="BP257" i="9"/>
  <c r="BS257" i="9" s="1"/>
  <c r="BE344" i="9"/>
  <c r="BI658" i="9"/>
  <c r="BG170" i="9"/>
  <c r="BH170" i="9" s="1"/>
  <c r="BG355" i="9"/>
  <c r="BJ355" i="9" s="1"/>
  <c r="BK355" i="9" s="1"/>
  <c r="BC816" i="9"/>
  <c r="BG564" i="9"/>
  <c r="BJ564" i="9" s="1"/>
  <c r="BG654" i="9"/>
  <c r="BJ654" i="9" s="1"/>
  <c r="BK654" i="9" s="1"/>
  <c r="BL654" i="9" s="1"/>
  <c r="BG344" i="9"/>
  <c r="BH344" i="9" s="1"/>
  <c r="AR1008" i="9"/>
  <c r="BF214" i="9"/>
  <c r="AS387" i="9"/>
  <c r="BC46" i="9"/>
  <c r="AQ222" i="9"/>
  <c r="BT223" i="9"/>
  <c r="AV223" i="9" s="1"/>
  <c r="AP357" i="9"/>
  <c r="AP57" i="9"/>
  <c r="AQ220" i="9"/>
  <c r="AT634" i="9"/>
  <c r="BC491" i="9"/>
  <c r="BJ404" i="9"/>
  <c r="BK404" i="9" s="1"/>
  <c r="BH364" i="9"/>
  <c r="BI364" i="9" s="1"/>
  <c r="AP859" i="9"/>
  <c r="BQ439" i="9"/>
  <c r="AU439" i="9" s="1"/>
  <c r="AR153" i="9"/>
  <c r="AR376" i="9"/>
  <c r="AR169" i="9"/>
  <c r="BF389" i="9"/>
  <c r="AQ336" i="9"/>
  <c r="BF81" i="9"/>
  <c r="BQ223" i="9"/>
  <c r="BR223" i="9" s="1"/>
  <c r="BF367" i="9"/>
  <c r="AP223" i="9"/>
  <c r="BJ153" i="9"/>
  <c r="BM153" i="9" s="1"/>
  <c r="BP153" i="9" s="1"/>
  <c r="BQ153" i="9" s="1"/>
  <c r="BP634" i="9"/>
  <c r="BH690" i="9"/>
  <c r="BI690" i="9" s="1"/>
  <c r="BG826" i="9"/>
  <c r="BH826" i="9" s="1"/>
  <c r="BI270" i="9"/>
  <c r="BI79" i="9"/>
  <c r="AP87" i="9"/>
  <c r="BC87" i="9"/>
  <c r="BF490" i="9"/>
  <c r="AQ490" i="9"/>
  <c r="BI88" i="9"/>
  <c r="AR88" i="9"/>
  <c r="BI148" i="9"/>
  <c r="BI29" i="9"/>
  <c r="BC284" i="9"/>
  <c r="AP284" i="9"/>
  <c r="BL247" i="9"/>
  <c r="BF554" i="9"/>
  <c r="AQ554" i="9"/>
  <c r="BC390" i="9"/>
  <c r="AP390" i="9"/>
  <c r="BE819" i="9"/>
  <c r="BF819" i="9" s="1"/>
  <c r="BL595" i="9"/>
  <c r="BP531" i="9"/>
  <c r="BS531" i="9" s="1"/>
  <c r="BN531" i="9"/>
  <c r="AT531" i="9" s="1"/>
  <c r="AQ118" i="9"/>
  <c r="BF658" i="9"/>
  <c r="AP379" i="9"/>
  <c r="BJ332" i="9"/>
  <c r="BK332" i="9" s="1"/>
  <c r="BC422" i="9"/>
  <c r="BF489" i="9"/>
  <c r="BJ199" i="9"/>
  <c r="BK199" i="9" s="1"/>
  <c r="BE688" i="9"/>
  <c r="BG688" i="9"/>
  <c r="BC376" i="9"/>
  <c r="AP376" i="9"/>
  <c r="AP568" i="9"/>
  <c r="BC568" i="9"/>
  <c r="BL100" i="9"/>
  <c r="AQ676" i="9"/>
  <c r="BG630" i="9"/>
  <c r="BJ630" i="9" s="1"/>
  <c r="BM630" i="9" s="1"/>
  <c r="BN630" i="9" s="1"/>
  <c r="BC365" i="9"/>
  <c r="BG899" i="9"/>
  <c r="AQ472" i="9"/>
  <c r="BF472" i="9"/>
  <c r="BG568" i="9"/>
  <c r="BF531" i="9"/>
  <c r="BG577" i="9"/>
  <c r="BE577" i="9"/>
  <c r="AP247" i="9"/>
  <c r="BC247" i="9"/>
  <c r="BG380" i="9"/>
  <c r="BH380" i="9" s="1"/>
  <c r="BI380" i="9" s="1"/>
  <c r="AQ561" i="9"/>
  <c r="AP684" i="9"/>
  <c r="AP899" i="9"/>
  <c r="BK179" i="9"/>
  <c r="BM179" i="9"/>
  <c r="AP155" i="9"/>
  <c r="BC155" i="9"/>
  <c r="AP571" i="9"/>
  <c r="BC571" i="9"/>
  <c r="BG459" i="9"/>
  <c r="BH459" i="9" s="1"/>
  <c r="AP148" i="9"/>
  <c r="BC148" i="9"/>
  <c r="AP348" i="9"/>
  <c r="BC348" i="9"/>
  <c r="BF360" i="9"/>
  <c r="BC939" i="9"/>
  <c r="BC678" i="9"/>
  <c r="AP418" i="9"/>
  <c r="AP743" i="9"/>
  <c r="BF863" i="9"/>
  <c r="BF70" i="9"/>
  <c r="BG489" i="9"/>
  <c r="BH489" i="9" s="1"/>
  <c r="BE196" i="9"/>
  <c r="BF196" i="9" s="1"/>
  <c r="AP159" i="9"/>
  <c r="AQ247" i="9"/>
  <c r="AP108" i="9"/>
  <c r="BC108" i="9"/>
  <c r="BG891" i="9"/>
  <c r="BG490" i="9"/>
  <c r="BF868" i="9"/>
  <c r="AQ868" i="9"/>
  <c r="BF166" i="9"/>
  <c r="AP312" i="9"/>
  <c r="BC312" i="9"/>
  <c r="AQ667" i="9"/>
  <c r="BC868" i="9"/>
  <c r="AP868" i="9"/>
  <c r="BE675" i="9"/>
  <c r="BG675" i="9"/>
  <c r="BG113" i="9"/>
  <c r="BJ113" i="9" s="1"/>
  <c r="BK113" i="9" s="1"/>
  <c r="AQ100" i="9"/>
  <c r="AQ961" i="9"/>
  <c r="BC988" i="9"/>
  <c r="AP349" i="9"/>
  <c r="BS513" i="9"/>
  <c r="BT513" i="9" s="1"/>
  <c r="BE384" i="9"/>
  <c r="BF384" i="9" s="1"/>
  <c r="BG496" i="9"/>
  <c r="BJ496" i="9" s="1"/>
  <c r="BM496" i="9" s="1"/>
  <c r="AQ380" i="9"/>
  <c r="BE443" i="9"/>
  <c r="BG443" i="9"/>
  <c r="AP490" i="9"/>
  <c r="BC490" i="9"/>
  <c r="BG128" i="9"/>
  <c r="BE128" i="9"/>
  <c r="BG367" i="9"/>
  <c r="AQ148" i="9"/>
  <c r="BF148" i="9"/>
  <c r="BC399" i="9"/>
  <c r="AP399" i="9"/>
  <c r="BF803" i="9"/>
  <c r="BG608" i="9"/>
  <c r="BH608" i="9" s="1"/>
  <c r="BC173" i="9"/>
  <c r="BG448" i="9"/>
  <c r="BH448" i="9" s="1"/>
  <c r="BK531" i="9"/>
  <c r="BL531" i="9" s="1"/>
  <c r="AU515" i="9"/>
  <c r="AP443" i="9"/>
  <c r="BC443" i="9"/>
  <c r="AP268" i="9"/>
  <c r="BC268" i="9"/>
  <c r="BF296" i="9"/>
  <c r="BE899" i="9"/>
  <c r="BE568" i="9"/>
  <c r="BH483" i="9"/>
  <c r="BJ483" i="9"/>
  <c r="BK483" i="9" s="1"/>
  <c r="AP577" i="9"/>
  <c r="BC577" i="9"/>
  <c r="BF963" i="9"/>
  <c r="BC436" i="9"/>
  <c r="BH850" i="9"/>
  <c r="BE910" i="9"/>
  <c r="BG910" i="9"/>
  <c r="BG140" i="9"/>
  <c r="BE140" i="9"/>
  <c r="BJ88" i="9"/>
  <c r="BK88" i="9" s="1"/>
  <c r="BG327" i="9"/>
  <c r="BE327" i="9"/>
  <c r="BE387" i="9"/>
  <c r="BH331" i="9"/>
  <c r="BE891" i="9"/>
  <c r="AQ558" i="9"/>
  <c r="BF558" i="9"/>
  <c r="BI116" i="9"/>
  <c r="AR116" i="9"/>
  <c r="AQ826" i="9"/>
  <c r="BF826" i="9"/>
  <c r="AP325" i="9"/>
  <c r="BI507" i="9"/>
  <c r="AQ812" i="9"/>
  <c r="BH281" i="9"/>
  <c r="AR281" i="9" s="1"/>
  <c r="BK833" i="9"/>
  <c r="BL515" i="9"/>
  <c r="BK150" i="9"/>
  <c r="BM150" i="9"/>
  <c r="BF29" i="9"/>
  <c r="AP767" i="9"/>
  <c r="BP989" i="9"/>
  <c r="BQ989" i="9" s="1"/>
  <c r="BR989" i="9" s="1"/>
  <c r="BG950" i="9"/>
  <c r="BH950" i="9" s="1"/>
  <c r="BI950" i="9" s="1"/>
  <c r="BO989" i="9"/>
  <c r="BM917" i="9"/>
  <c r="BN917" i="9" s="1"/>
  <c r="AQ366" i="9"/>
  <c r="AP414" i="9"/>
  <c r="BH473" i="9"/>
  <c r="AR473" i="9" s="1"/>
  <c r="AP321" i="9"/>
  <c r="BC65" i="9"/>
  <c r="AP588" i="9"/>
  <c r="BC537" i="9"/>
  <c r="AP537" i="9"/>
  <c r="BI515" i="9"/>
  <c r="AR515" i="9"/>
  <c r="AQ311" i="9"/>
  <c r="AT989" i="9"/>
  <c r="BE1004" i="9"/>
  <c r="AQ1004" i="9" s="1"/>
  <c r="AQ502" i="9"/>
  <c r="BC322" i="9"/>
  <c r="BE473" i="9"/>
  <c r="AQ473" i="9" s="1"/>
  <c r="BF418" i="9"/>
  <c r="AQ408" i="9"/>
  <c r="BN833" i="9"/>
  <c r="AT833" i="9" s="1"/>
  <c r="AP497" i="9"/>
  <c r="BC497" i="9"/>
  <c r="BH974" i="9"/>
  <c r="AR974" i="9" s="1"/>
  <c r="BE379" i="9"/>
  <c r="AQ379" i="9" s="1"/>
  <c r="AQ16" i="9"/>
  <c r="BK163" i="9"/>
  <c r="BN227" i="9"/>
  <c r="AT227" i="9" s="1"/>
  <c r="BC732" i="9"/>
  <c r="BF613" i="9"/>
  <c r="AR987" i="9"/>
  <c r="BM1000" i="9"/>
  <c r="BN1000" i="9" s="1"/>
  <c r="AS799" i="9"/>
  <c r="AP809" i="9"/>
  <c r="BO166" i="9"/>
  <c r="BJ116" i="9"/>
  <c r="BK116" i="9" s="1"/>
  <c r="BC133" i="9"/>
  <c r="BK271" i="9"/>
  <c r="BM271" i="9"/>
  <c r="BH561" i="9"/>
  <c r="BK997" i="9"/>
  <c r="AS997" i="9" s="1"/>
  <c r="BC506" i="9"/>
  <c r="BJ803" i="9"/>
  <c r="BK803" i="9" s="1"/>
  <c r="BG236" i="9"/>
  <c r="BH236" i="9" s="1"/>
  <c r="BI236" i="9" s="1"/>
  <c r="BG418" i="9"/>
  <c r="BJ418" i="9" s="1"/>
  <c r="BC458" i="9"/>
  <c r="BC519" i="9"/>
  <c r="AQ950" i="9"/>
  <c r="BH53" i="9"/>
  <c r="BI53" i="9" s="1"/>
  <c r="BE909" i="9"/>
  <c r="BG909" i="9"/>
  <c r="BE545" i="9"/>
  <c r="BI24" i="9"/>
  <c r="AR24" i="9"/>
  <c r="BF79" i="9"/>
  <c r="AQ79" i="9"/>
  <c r="BH49" i="9"/>
  <c r="BC68" i="9"/>
  <c r="AP68" i="9"/>
  <c r="BE28" i="9"/>
  <c r="BG28" i="9"/>
  <c r="AQ335" i="9"/>
  <c r="BF335" i="9"/>
  <c r="BF810" i="9"/>
  <c r="AQ810" i="9"/>
  <c r="AP331" i="9"/>
  <c r="BC331" i="9"/>
  <c r="BG273" i="9"/>
  <c r="BE534" i="9"/>
  <c r="BG534" i="9"/>
  <c r="BC770" i="9"/>
  <c r="AP770" i="9"/>
  <c r="BE365" i="9"/>
  <c r="BG365" i="9"/>
  <c r="BN528" i="9"/>
  <c r="BP528" i="9"/>
  <c r="BF474" i="9"/>
  <c r="AQ474" i="9"/>
  <c r="BH419" i="9"/>
  <c r="BE402" i="9"/>
  <c r="BF402" i="9" s="1"/>
  <c r="BE229" i="9"/>
  <c r="AQ229" i="9" s="1"/>
  <c r="BG335" i="9"/>
  <c r="BM863" i="9"/>
  <c r="BK863" i="9"/>
  <c r="BE614" i="9"/>
  <c r="BG614" i="9"/>
  <c r="BE866" i="9"/>
  <c r="BG866" i="9"/>
  <c r="BG810" i="9"/>
  <c r="AR247" i="9"/>
  <c r="BI247" i="9"/>
  <c r="BK220" i="9"/>
  <c r="BM220" i="9"/>
  <c r="AQ263" i="9"/>
  <c r="BF263" i="9"/>
  <c r="AQ110" i="9"/>
  <c r="BF110" i="9"/>
  <c r="BM397" i="9"/>
  <c r="BH618" i="9"/>
  <c r="AR618" i="9" s="1"/>
  <c r="AQ683" i="9"/>
  <c r="BF683" i="9"/>
  <c r="BC510" i="9"/>
  <c r="AP510" i="9"/>
  <c r="BE858" i="9"/>
  <c r="BG858" i="9"/>
  <c r="BE738" i="9"/>
  <c r="BG738" i="9"/>
  <c r="BJ376" i="9"/>
  <c r="BK376" i="9" s="1"/>
  <c r="AQ376" i="9"/>
  <c r="BF376" i="9"/>
  <c r="BG683" i="9"/>
  <c r="BE694" i="9"/>
  <c r="BG694" i="9"/>
  <c r="BH694" i="9" s="1"/>
  <c r="BH159" i="9"/>
  <c r="BJ159" i="9"/>
  <c r="AP830" i="9"/>
  <c r="BC830" i="9"/>
  <c r="AP786" i="9"/>
  <c r="BC786" i="9"/>
  <c r="BH304" i="9"/>
  <c r="BJ304" i="9"/>
  <c r="BM304" i="9" s="1"/>
  <c r="BP304" i="9" s="1"/>
  <c r="BK90" i="9"/>
  <c r="BM90" i="9"/>
  <c r="BG339" i="9"/>
  <c r="BE422" i="9"/>
  <c r="BG422" i="9"/>
  <c r="BM662" i="9"/>
  <c r="BK662" i="9"/>
  <c r="BC558" i="9"/>
  <c r="AP558" i="9"/>
  <c r="BC898" i="9"/>
  <c r="AP898" i="9"/>
  <c r="BF786" i="9"/>
  <c r="BE432" i="9"/>
  <c r="BG432" i="9"/>
  <c r="AQ261" i="9"/>
  <c r="BN16" i="9"/>
  <c r="BP16" i="9"/>
  <c r="AP769" i="9"/>
  <c r="BC769" i="9"/>
  <c r="BM312" i="9"/>
  <c r="BK312" i="9"/>
  <c r="BK397" i="9"/>
  <c r="BN247" i="9"/>
  <c r="BK104" i="9"/>
  <c r="BF190" i="9"/>
  <c r="AQ190" i="9"/>
  <c r="BG558" i="9"/>
  <c r="BG786" i="9"/>
  <c r="BH786" i="9" s="1"/>
  <c r="BI786" i="9" s="1"/>
  <c r="BH220" i="9"/>
  <c r="BG261" i="9"/>
  <c r="BH261" i="9" s="1"/>
  <c r="BN658" i="9"/>
  <c r="BP658" i="9"/>
  <c r="BN171" i="9"/>
  <c r="BP171" i="9"/>
  <c r="BE769" i="9"/>
  <c r="BG769" i="9"/>
  <c r="BI312" i="9"/>
  <c r="AR312" i="9"/>
  <c r="BE415" i="9"/>
  <c r="BG415" i="9"/>
  <c r="BE406" i="9"/>
  <c r="BG406" i="9"/>
  <c r="AQ497" i="9"/>
  <c r="BF497" i="9"/>
  <c r="BC882" i="9"/>
  <c r="AP882" i="9"/>
  <c r="BG373" i="9"/>
  <c r="BE373" i="9"/>
  <c r="BE281" i="9"/>
  <c r="AQ281" i="9" s="1"/>
  <c r="AQ254" i="9"/>
  <c r="BW431" i="9"/>
  <c r="AW431" i="9" s="1"/>
  <c r="BH603" i="9"/>
  <c r="BJ603" i="9"/>
  <c r="BK603" i="9" s="1"/>
  <c r="BL603" i="9" s="1"/>
  <c r="BE273" i="9"/>
  <c r="AP534" i="9"/>
  <c r="BC534" i="9"/>
  <c r="AP866" i="9"/>
  <c r="BC866" i="9"/>
  <c r="AP826" i="9"/>
  <c r="BC826" i="9"/>
  <c r="BE770" i="9"/>
  <c r="BG770" i="9"/>
  <c r="BE65" i="9"/>
  <c r="BG65" i="9"/>
  <c r="AQ187" i="9"/>
  <c r="BF187" i="9"/>
  <c r="BE745" i="9"/>
  <c r="BG745" i="9"/>
  <c r="BE53" i="9"/>
  <c r="AQ53" i="9" s="1"/>
  <c r="AQ21" i="9"/>
  <c r="BF21" i="9"/>
  <c r="BI572" i="9"/>
  <c r="AR572" i="9"/>
  <c r="BF156" i="9"/>
  <c r="AQ156" i="9"/>
  <c r="AP188" i="9"/>
  <c r="BC188" i="9"/>
  <c r="BF237" i="9"/>
  <c r="AQ237" i="9"/>
  <c r="BF749" i="9"/>
  <c r="AQ749" i="9"/>
  <c r="BI951" i="9"/>
  <c r="AR951" i="9"/>
  <c r="BG934" i="9"/>
  <c r="BJ934" i="9" s="1"/>
  <c r="BK934" i="9" s="1"/>
  <c r="BF823" i="9"/>
  <c r="AQ823" i="9"/>
  <c r="BI134" i="9"/>
  <c r="AR134" i="9"/>
  <c r="BC973" i="9"/>
  <c r="AP973" i="9"/>
  <c r="AR146" i="9"/>
  <c r="BI146" i="9"/>
  <c r="BF440" i="9"/>
  <c r="AQ440" i="9"/>
  <c r="AQ125" i="9"/>
  <c r="BF125" i="9"/>
  <c r="AQ813" i="9"/>
  <c r="BF813" i="9"/>
  <c r="BF318" i="9"/>
  <c r="AQ318" i="9"/>
  <c r="BL545" i="9"/>
  <c r="AS545" i="9"/>
  <c r="BE538" i="9"/>
  <c r="BF538" i="9" s="1"/>
  <c r="BE34" i="9"/>
  <c r="AQ34" i="9" s="1"/>
  <c r="BE601" i="9"/>
  <c r="BF601" i="9" s="1"/>
  <c r="BG604" i="9"/>
  <c r="BH604" i="9" s="1"/>
  <c r="BI604" i="9" s="1"/>
  <c r="BE604" i="9"/>
  <c r="BJ122" i="9"/>
  <c r="BK122" i="9" s="1"/>
  <c r="BE326" i="9"/>
  <c r="BG326" i="9"/>
  <c r="BH326" i="9" s="1"/>
  <c r="BC639" i="9"/>
  <c r="AP639" i="9"/>
  <c r="AR254" i="9"/>
  <c r="BI254" i="9"/>
  <c r="BM680" i="9"/>
  <c r="BK680" i="9"/>
  <c r="BJ31" i="9"/>
  <c r="BH31" i="9"/>
  <c r="BG456" i="9"/>
  <c r="BH456" i="9" s="1"/>
  <c r="AR456" i="9" s="1"/>
  <c r="BE456" i="9"/>
  <c r="BF207" i="9"/>
  <c r="AQ207" i="9"/>
  <c r="BQ571" i="9"/>
  <c r="BS571" i="9"/>
  <c r="BG1001" i="9"/>
  <c r="BH1001" i="9" s="1"/>
  <c r="AR1001" i="9" s="1"/>
  <c r="AR917" i="9"/>
  <c r="AR235" i="9"/>
  <c r="BE550" i="9"/>
  <c r="BG550" i="9"/>
  <c r="BJ572" i="9"/>
  <c r="AQ593" i="9"/>
  <c r="BF593" i="9"/>
  <c r="BC326" i="9"/>
  <c r="AP326" i="9"/>
  <c r="BE294" i="9"/>
  <c r="BG294" i="9"/>
  <c r="BH294" i="9" s="1"/>
  <c r="AR104" i="9"/>
  <c r="BJ613" i="9"/>
  <c r="BH613" i="9"/>
  <c r="BG137" i="9"/>
  <c r="BC89" i="9"/>
  <c r="AP89" i="9"/>
  <c r="BG408" i="9"/>
  <c r="BK348" i="9"/>
  <c r="BM348" i="9"/>
  <c r="BN348" i="9" s="1"/>
  <c r="AT348" i="9" s="1"/>
  <c r="BQ163" i="9"/>
  <c r="BS163" i="9"/>
  <c r="BF519" i="9"/>
  <c r="AQ519" i="9"/>
  <c r="BF491" i="9"/>
  <c r="AQ491" i="9"/>
  <c r="BG813" i="9"/>
  <c r="BH813" i="9" s="1"/>
  <c r="BI813" i="9" s="1"/>
  <c r="AP604" i="9"/>
  <c r="BC604" i="9"/>
  <c r="AQ572" i="9"/>
  <c r="BF572" i="9"/>
  <c r="BG516" i="9"/>
  <c r="BE516" i="9"/>
  <c r="BC318" i="9"/>
  <c r="AP318" i="9"/>
  <c r="AP294" i="9"/>
  <c r="BC294" i="9"/>
  <c r="BE551" i="9"/>
  <c r="BG551" i="9"/>
  <c r="BF193" i="9"/>
  <c r="AQ193" i="9"/>
  <c r="BE164" i="9"/>
  <c r="BG164" i="9"/>
  <c r="BH164" i="9" s="1"/>
  <c r="BF137" i="9"/>
  <c r="AQ137" i="9"/>
  <c r="AR348" i="9"/>
  <c r="BI348" i="9"/>
  <c r="BQ833" i="9"/>
  <c r="BS833" i="9"/>
  <c r="BN529" i="9"/>
  <c r="BP529" i="9"/>
  <c r="BQ529" i="9" s="1"/>
  <c r="BP280" i="9"/>
  <c r="BH491" i="9"/>
  <c r="BJ491" i="9"/>
  <c r="BM545" i="9"/>
  <c r="AP813" i="9"/>
  <c r="BC813" i="9"/>
  <c r="BE364" i="9"/>
  <c r="AQ364" i="9" s="1"/>
  <c r="AP799" i="9"/>
  <c r="BC799" i="9"/>
  <c r="BC254" i="9"/>
  <c r="AP254" i="9"/>
  <c r="AP551" i="9"/>
  <c r="BC551" i="9"/>
  <c r="BH78" i="9"/>
  <c r="BH830" i="9"/>
  <c r="BJ830" i="9"/>
  <c r="AQ792" i="9"/>
  <c r="BF792" i="9"/>
  <c r="AQ113" i="9"/>
  <c r="AP408" i="9"/>
  <c r="BC408" i="9"/>
  <c r="BN49" i="9"/>
  <c r="BP49" i="9"/>
  <c r="AR280" i="9"/>
  <c r="BI280" i="9"/>
  <c r="BC540" i="9"/>
  <c r="AP540" i="9"/>
  <c r="AP912" i="9"/>
  <c r="BC912" i="9"/>
  <c r="BE800" i="9"/>
  <c r="BG800" i="9"/>
  <c r="BJ115" i="9"/>
  <c r="BK115" i="9" s="1"/>
  <c r="BH366" i="9"/>
  <c r="BJ366" i="9"/>
  <c r="BG318" i="9"/>
  <c r="BE400" i="9"/>
  <c r="BG400" i="9"/>
  <c r="BF134" i="9"/>
  <c r="AQ134" i="9"/>
  <c r="BH502" i="9"/>
  <c r="BJ502" i="9"/>
  <c r="BH532" i="9"/>
  <c r="BJ532" i="9"/>
  <c r="BI792" i="9"/>
  <c r="BJ350" i="9"/>
  <c r="AP310" i="9"/>
  <c r="BC310" i="9"/>
  <c r="BE262" i="9"/>
  <c r="AP535" i="9"/>
  <c r="BC535" i="9"/>
  <c r="BK78" i="9"/>
  <c r="BM78" i="9"/>
  <c r="BG156" i="9"/>
  <c r="BC105" i="9"/>
  <c r="AP105" i="9"/>
  <c r="BM792" i="9"/>
  <c r="BK792" i="9"/>
  <c r="BJ134" i="9"/>
  <c r="BK134" i="9" s="1"/>
  <c r="BH575" i="9"/>
  <c r="AQ532" i="9"/>
  <c r="BF532" i="9"/>
  <c r="BI122" i="9"/>
  <c r="AR122" i="9"/>
  <c r="AP350" i="9"/>
  <c r="BC350" i="9"/>
  <c r="BE647" i="9"/>
  <c r="BG647" i="9"/>
  <c r="BH647" i="9" s="1"/>
  <c r="BI647" i="9" s="1"/>
  <c r="BE535" i="9"/>
  <c r="BG535" i="9"/>
  <c r="BH225" i="9"/>
  <c r="BJ225" i="9"/>
  <c r="AQ161" i="9"/>
  <c r="BF161" i="9"/>
  <c r="BH661" i="9"/>
  <c r="BJ661" i="9"/>
  <c r="BF96" i="9"/>
  <c r="AQ96" i="9"/>
  <c r="AR296" i="9"/>
  <c r="BI296" i="9"/>
  <c r="BE105" i="9"/>
  <c r="BG105" i="9"/>
  <c r="BC17" i="9"/>
  <c r="AP17" i="9"/>
  <c r="BG440" i="9"/>
  <c r="AQ480" i="9"/>
  <c r="BF480" i="9"/>
  <c r="BP605" i="9"/>
  <c r="BN605" i="9"/>
  <c r="AP837" i="9"/>
  <c r="BC837" i="9"/>
  <c r="BG612" i="9"/>
  <c r="BH612" i="9" s="1"/>
  <c r="BE612" i="9"/>
  <c r="BG580" i="9"/>
  <c r="BE580" i="9"/>
  <c r="AP872" i="9"/>
  <c r="BC872" i="9"/>
  <c r="BH908" i="9"/>
  <c r="BJ908" i="9"/>
  <c r="BK243" i="9"/>
  <c r="BM243" i="9"/>
  <c r="BN243" i="9" s="1"/>
  <c r="BE310" i="9"/>
  <c r="BG310" i="9"/>
  <c r="BG639" i="9"/>
  <c r="BE527" i="9"/>
  <c r="BG527" i="9"/>
  <c r="BK254" i="9"/>
  <c r="BM254" i="9"/>
  <c r="BH336" i="9"/>
  <c r="BJ336" i="9"/>
  <c r="BN1008" i="9"/>
  <c r="BP1008" i="9"/>
  <c r="BE145" i="9"/>
  <c r="BC440" i="9"/>
  <c r="AP440" i="9"/>
  <c r="AQ223" i="9"/>
  <c r="BF223" i="9"/>
  <c r="BQ419" i="9"/>
  <c r="BS419" i="9"/>
  <c r="BM319" i="9"/>
  <c r="BH243" i="9"/>
  <c r="BU399" i="9"/>
  <c r="AV399" i="9"/>
  <c r="BG749" i="9"/>
  <c r="AQ58" i="9"/>
  <c r="BF58" i="9"/>
  <c r="AQ162" i="9"/>
  <c r="BF162" i="9"/>
  <c r="BF61" i="9"/>
  <c r="BF131" i="9"/>
  <c r="AQ235" i="9"/>
  <c r="BG184" i="9"/>
  <c r="BH184" i="9" s="1"/>
  <c r="BC45" i="9"/>
  <c r="AP45" i="9"/>
  <c r="BE184" i="9"/>
  <c r="BE101" i="9"/>
  <c r="BG101" i="9"/>
  <c r="AR93" i="9"/>
  <c r="BH45" i="9"/>
  <c r="BJ45" i="9"/>
  <c r="BK45" i="9" s="1"/>
  <c r="BL45" i="9" s="1"/>
  <c r="BG21" i="9"/>
  <c r="BT36" i="9"/>
  <c r="BV36" i="9"/>
  <c r="BE13" i="9"/>
  <c r="AQ13" i="9" s="1"/>
  <c r="AR115" i="9"/>
  <c r="AS185" i="9"/>
  <c r="BC29" i="9"/>
  <c r="AP29" i="9"/>
  <c r="BC53" i="9"/>
  <c r="AP53" i="9"/>
  <c r="BJ93" i="9"/>
  <c r="BC37" i="9"/>
  <c r="AP37" i="9"/>
  <c r="AP21" i="9"/>
  <c r="BG125" i="9"/>
  <c r="BH125" i="9" s="1"/>
  <c r="BJ235" i="9"/>
  <c r="BK235" i="9" s="1"/>
  <c r="BC85" i="9"/>
  <c r="AP85" i="9"/>
  <c r="BE69" i="9"/>
  <c r="BG69" i="9"/>
  <c r="AP200" i="9"/>
  <c r="BC200" i="9"/>
  <c r="AQ133" i="9"/>
  <c r="BF133" i="9"/>
  <c r="BH85" i="9"/>
  <c r="BJ85" i="9"/>
  <c r="BM29" i="9"/>
  <c r="BJ146" i="9"/>
  <c r="BE168" i="9"/>
  <c r="BG168" i="9"/>
  <c r="BC176" i="9"/>
  <c r="AP176" i="9"/>
  <c r="BK70" i="9"/>
  <c r="BM70" i="9"/>
  <c r="BK29" i="9"/>
  <c r="BF873" i="9"/>
  <c r="AQ873" i="9"/>
  <c r="BF633" i="9"/>
  <c r="AQ633" i="9"/>
  <c r="BF178" i="9"/>
  <c r="AQ178" i="9"/>
  <c r="AQ127" i="9"/>
  <c r="BF127" i="9"/>
  <c r="AQ349" i="9"/>
  <c r="BF349" i="9"/>
  <c r="AQ248" i="9"/>
  <c r="BF248" i="9"/>
  <c r="AQ202" i="9"/>
  <c r="BF202" i="9"/>
  <c r="AQ458" i="9"/>
  <c r="BF458" i="9"/>
  <c r="AR62" i="9"/>
  <c r="BI62" i="9"/>
  <c r="AP737" i="9"/>
  <c r="BC737" i="9"/>
  <c r="BG521" i="9"/>
  <c r="BE521" i="9"/>
  <c r="BC561" i="9"/>
  <c r="AP561" i="9"/>
  <c r="BC901" i="9"/>
  <c r="AP901" i="9"/>
  <c r="AP417" i="9"/>
  <c r="BC417" i="9"/>
  <c r="AQ448" i="9"/>
  <c r="BF448" i="9"/>
  <c r="AQ584" i="9"/>
  <c r="BF584" i="9"/>
  <c r="AQ639" i="9"/>
  <c r="BF639" i="9"/>
  <c r="BC766" i="9"/>
  <c r="AP766" i="9"/>
  <c r="BJ537" i="9"/>
  <c r="BH537" i="9"/>
  <c r="AQ47" i="9"/>
  <c r="BF47" i="9"/>
  <c r="BF627" i="9"/>
  <c r="AQ627" i="9"/>
  <c r="AQ892" i="9"/>
  <c r="BF892" i="9"/>
  <c r="BH72" i="9"/>
  <c r="BJ72" i="9"/>
  <c r="BK81" i="9"/>
  <c r="BM81" i="9"/>
  <c r="BC58" i="9"/>
  <c r="AP58" i="9"/>
  <c r="BC34" i="9"/>
  <c r="AP34" i="9"/>
  <c r="BC402" i="9"/>
  <c r="AP402" i="9"/>
  <c r="BC360" i="9"/>
  <c r="AP360" i="9"/>
  <c r="AP256" i="9"/>
  <c r="BC256" i="9"/>
  <c r="AP633" i="9"/>
  <c r="BC633" i="9"/>
  <c r="AP229" i="9"/>
  <c r="BC229" i="9"/>
  <c r="AP285" i="9"/>
  <c r="BC285" i="9"/>
  <c r="BF574" i="9"/>
  <c r="BH783" i="9"/>
  <c r="BJ783" i="9"/>
  <c r="AQ62" i="9"/>
  <c r="BF62" i="9"/>
  <c r="BE737" i="9"/>
  <c r="BG737" i="9"/>
  <c r="BC615" i="9"/>
  <c r="AP615" i="9"/>
  <c r="AP906" i="9"/>
  <c r="BC906" i="9"/>
  <c r="BG901" i="9"/>
  <c r="BH901" i="9" s="1"/>
  <c r="BE901" i="9"/>
  <c r="AP580" i="9"/>
  <c r="BC580" i="9"/>
  <c r="BE417" i="9"/>
  <c r="BG417" i="9"/>
  <c r="AQ501" i="9"/>
  <c r="BF501" i="9"/>
  <c r="BC862" i="9"/>
  <c r="AP862" i="9"/>
  <c r="BF750" i="9"/>
  <c r="AQ750" i="9"/>
  <c r="BJ47" i="9"/>
  <c r="BH47" i="9"/>
  <c r="BH624" i="9"/>
  <c r="BJ624" i="9"/>
  <c r="BH892" i="9"/>
  <c r="BJ892" i="9"/>
  <c r="BK394" i="9"/>
  <c r="BM394" i="9"/>
  <c r="BH34" i="9"/>
  <c r="BJ34" i="9"/>
  <c r="BK34" i="9" s="1"/>
  <c r="BL34" i="9" s="1"/>
  <c r="AP352" i="9"/>
  <c r="BC352" i="9"/>
  <c r="BE256" i="9"/>
  <c r="BG256" i="9"/>
  <c r="BH601" i="9"/>
  <c r="BJ601" i="9"/>
  <c r="BK601" i="9" s="1"/>
  <c r="BL601" i="9" s="1"/>
  <c r="BK262" i="9"/>
  <c r="BM262" i="9"/>
  <c r="BC202" i="9"/>
  <c r="AP202" i="9"/>
  <c r="BG162" i="9"/>
  <c r="BC119" i="9"/>
  <c r="AP119" i="9"/>
  <c r="BG309" i="9"/>
  <c r="AQ678" i="9"/>
  <c r="BH670" i="9"/>
  <c r="BJ670" i="9"/>
  <c r="BE615" i="9"/>
  <c r="BG615" i="9"/>
  <c r="BE906" i="9"/>
  <c r="BG906" i="9"/>
  <c r="BE98" i="9"/>
  <c r="BG98" i="9"/>
  <c r="BG885" i="9"/>
  <c r="BE885" i="9"/>
  <c r="BE303" i="9"/>
  <c r="BG303" i="9"/>
  <c r="AQ108" i="9"/>
  <c r="BF108" i="9"/>
  <c r="BH445" i="9"/>
  <c r="BJ445" i="9"/>
  <c r="BG501" i="9"/>
  <c r="BG862" i="9"/>
  <c r="BE862" i="9"/>
  <c r="AP750" i="9"/>
  <c r="BC750" i="9"/>
  <c r="AQ602" i="9"/>
  <c r="BF602" i="9"/>
  <c r="BJ592" i="9"/>
  <c r="BK592" i="9" s="1"/>
  <c r="BH454" i="9"/>
  <c r="BJ454" i="9"/>
  <c r="BK454" i="9" s="1"/>
  <c r="BI393" i="9"/>
  <c r="AR393" i="9"/>
  <c r="BL438" i="9"/>
  <c r="AS438" i="9"/>
  <c r="BE74" i="9"/>
  <c r="BG74" i="9"/>
  <c r="BE14" i="9"/>
  <c r="BG14" i="9"/>
  <c r="BH14" i="9" s="1"/>
  <c r="BI14" i="9" s="1"/>
  <c r="BG458" i="9"/>
  <c r="BH458" i="9" s="1"/>
  <c r="AR458" i="9" s="1"/>
  <c r="BG633" i="9"/>
  <c r="BH633" i="9" s="1"/>
  <c r="BE221" i="9"/>
  <c r="BG221" i="9"/>
  <c r="BG202" i="9"/>
  <c r="BH202" i="9" s="1"/>
  <c r="BC301" i="9"/>
  <c r="AP301" i="9"/>
  <c r="AP670" i="9"/>
  <c r="BC670" i="9"/>
  <c r="AP574" i="9"/>
  <c r="BC574" i="9"/>
  <c r="AP603" i="9"/>
  <c r="BC603" i="9"/>
  <c r="BG139" i="9"/>
  <c r="BH139" i="9" s="1"/>
  <c r="BE139" i="9"/>
  <c r="BF90" i="9"/>
  <c r="AQ90" i="9"/>
  <c r="AP885" i="9"/>
  <c r="BC885" i="9"/>
  <c r="BG250" i="9"/>
  <c r="BE250" i="9"/>
  <c r="BC303" i="9"/>
  <c r="AP303" i="9"/>
  <c r="BH195" i="9"/>
  <c r="BJ195" i="9"/>
  <c r="AQ347" i="9"/>
  <c r="BF347" i="9"/>
  <c r="AP854" i="9"/>
  <c r="BC854" i="9"/>
  <c r="BF359" i="9"/>
  <c r="AQ359" i="9"/>
  <c r="BI592" i="9"/>
  <c r="AR592" i="9"/>
  <c r="AQ496" i="9"/>
  <c r="BF496" i="9"/>
  <c r="BC74" i="9"/>
  <c r="AP74" i="9"/>
  <c r="BE26" i="9"/>
  <c r="BG26" i="9"/>
  <c r="BH26" i="9" s="1"/>
  <c r="BI26" i="9" s="1"/>
  <c r="AP14" i="9"/>
  <c r="BC14" i="9"/>
  <c r="AP410" i="9"/>
  <c r="BC410" i="9"/>
  <c r="AQ272" i="9"/>
  <c r="BF272" i="9"/>
  <c r="BG248" i="9"/>
  <c r="BH248" i="9" s="1"/>
  <c r="AR248" i="9" s="1"/>
  <c r="AP609" i="9"/>
  <c r="BC609" i="9"/>
  <c r="BO149" i="9"/>
  <c r="AT149" i="9"/>
  <c r="BC221" i="9"/>
  <c r="AP221" i="9"/>
  <c r="AP194" i="9"/>
  <c r="BC194" i="9"/>
  <c r="AP178" i="9"/>
  <c r="BC178" i="9"/>
  <c r="BG494" i="9"/>
  <c r="BE494" i="9"/>
  <c r="AP139" i="9"/>
  <c r="BC139" i="9"/>
  <c r="AP797" i="9"/>
  <c r="BC797" i="9"/>
  <c r="AP262" i="9"/>
  <c r="BC262" i="9"/>
  <c r="BG672" i="9"/>
  <c r="BH672" i="9" s="1"/>
  <c r="BE672" i="9"/>
  <c r="BH837" i="9"/>
  <c r="BJ837" i="9"/>
  <c r="BE485" i="9"/>
  <c r="BG485" i="9"/>
  <c r="BG854" i="9"/>
  <c r="BE854" i="9"/>
  <c r="BH359" i="9"/>
  <c r="BJ359" i="9"/>
  <c r="BH60" i="9"/>
  <c r="BJ60" i="9"/>
  <c r="BJ152" i="9"/>
  <c r="BM152" i="9" s="1"/>
  <c r="BN152" i="9" s="1"/>
  <c r="BH152" i="9"/>
  <c r="BF217" i="9"/>
  <c r="AQ217" i="9"/>
  <c r="BC42" i="9"/>
  <c r="AP42" i="9"/>
  <c r="BC26" i="9"/>
  <c r="AP26" i="9"/>
  <c r="BE410" i="9"/>
  <c r="BG410" i="9"/>
  <c r="AP272" i="9"/>
  <c r="BC272" i="9"/>
  <c r="BE609" i="9"/>
  <c r="BG609" i="9"/>
  <c r="BP149" i="9"/>
  <c r="BS149" i="9" s="1"/>
  <c r="BT149" i="9" s="1"/>
  <c r="AQ210" i="9"/>
  <c r="BG178" i="9"/>
  <c r="BH178" i="9" s="1"/>
  <c r="BC127" i="9"/>
  <c r="AP127" i="9"/>
  <c r="AP111" i="9"/>
  <c r="BC111" i="9"/>
  <c r="BE301" i="9"/>
  <c r="BG301" i="9"/>
  <c r="AP598" i="9"/>
  <c r="BC598" i="9"/>
  <c r="BG574" i="9"/>
  <c r="BF169" i="9"/>
  <c r="AQ169" i="9"/>
  <c r="AP666" i="9"/>
  <c r="BC666" i="9"/>
  <c r="BG797" i="9"/>
  <c r="BH797" i="9" s="1"/>
  <c r="BI797" i="9" s="1"/>
  <c r="BE797" i="9"/>
  <c r="BC90" i="9"/>
  <c r="AP90" i="9"/>
  <c r="AP672" i="9"/>
  <c r="BC672" i="9"/>
  <c r="BH266" i="9"/>
  <c r="BJ266" i="9"/>
  <c r="BF912" i="9"/>
  <c r="AQ912" i="9"/>
  <c r="BH189" i="9"/>
  <c r="BJ189" i="9"/>
  <c r="BM446" i="9"/>
  <c r="BK446" i="9"/>
  <c r="BH429" i="9"/>
  <c r="BJ429" i="9"/>
  <c r="BE42" i="9"/>
  <c r="BG12" i="9"/>
  <c r="BG272" i="9"/>
  <c r="AP641" i="9"/>
  <c r="BC641" i="9"/>
  <c r="AP210" i="9"/>
  <c r="BC210" i="9"/>
  <c r="AP170" i="9"/>
  <c r="BC170" i="9"/>
  <c r="BF309" i="9"/>
  <c r="AP293" i="9"/>
  <c r="BC293" i="9"/>
  <c r="BC237" i="9"/>
  <c r="AP237" i="9"/>
  <c r="BG678" i="9"/>
  <c r="BV439" i="9"/>
  <c r="BW439" i="9" s="1"/>
  <c r="BG666" i="9"/>
  <c r="BE666" i="9"/>
  <c r="BG823" i="9"/>
  <c r="BJ538" i="9"/>
  <c r="BF547" i="9"/>
  <c r="AQ547" i="9"/>
  <c r="BE477" i="9"/>
  <c r="BG477" i="9"/>
  <c r="BH477" i="9" s="1"/>
  <c r="BG814" i="9"/>
  <c r="BE814" i="9"/>
  <c r="AQ59" i="9"/>
  <c r="BF59" i="9"/>
  <c r="AQ339" i="9"/>
  <c r="BF339" i="9"/>
  <c r="AQ407" i="9"/>
  <c r="BF407" i="9"/>
  <c r="BK802" i="9"/>
  <c r="BM802" i="9"/>
  <c r="AQ211" i="9"/>
  <c r="BF211" i="9"/>
  <c r="AR191" i="9"/>
  <c r="BI191" i="9"/>
  <c r="BG58" i="9"/>
  <c r="BE12" i="9"/>
  <c r="BH402" i="9"/>
  <c r="BJ402" i="9"/>
  <c r="BE368" i="9"/>
  <c r="BG368" i="9"/>
  <c r="AP264" i="9"/>
  <c r="BC264" i="9"/>
  <c r="AU513" i="9"/>
  <c r="BG210" i="9"/>
  <c r="BE194" i="9"/>
  <c r="BG127" i="9"/>
  <c r="BH127" i="9" s="1"/>
  <c r="BI127" i="9" s="1"/>
  <c r="BE293" i="9"/>
  <c r="BG237" i="9"/>
  <c r="BH237" i="9" s="1"/>
  <c r="BE670" i="9"/>
  <c r="BM799" i="9"/>
  <c r="BT439" i="9"/>
  <c r="BG620" i="9"/>
  <c r="BE620" i="9"/>
  <c r="BC521" i="9"/>
  <c r="AP521" i="9"/>
  <c r="BC651" i="9"/>
  <c r="AP651" i="9"/>
  <c r="BG449" i="9"/>
  <c r="BE449" i="9"/>
  <c r="BE600" i="9"/>
  <c r="BG600" i="9"/>
  <c r="BH15" i="9"/>
  <c r="BJ15" i="9"/>
  <c r="AP886" i="9"/>
  <c r="BC886" i="9"/>
  <c r="BG766" i="9"/>
  <c r="BE766" i="9"/>
  <c r="AQ537" i="9"/>
  <c r="BF537" i="9"/>
  <c r="BJ59" i="9"/>
  <c r="BH59" i="9"/>
  <c r="BH627" i="9"/>
  <c r="BJ627" i="9"/>
  <c r="BK627" i="9" s="1"/>
  <c r="BH407" i="9"/>
  <c r="BJ407" i="9"/>
  <c r="BM433" i="9"/>
  <c r="BN433" i="9" s="1"/>
  <c r="BK433" i="9"/>
  <c r="BH211" i="9"/>
  <c r="BJ211" i="9"/>
  <c r="BK211" i="9" s="1"/>
  <c r="BK191" i="9"/>
  <c r="BM191" i="9"/>
  <c r="BP868" i="9"/>
  <c r="BN868" i="9"/>
  <c r="BJ68" i="9"/>
  <c r="BH68" i="9"/>
  <c r="AP426" i="9"/>
  <c r="BC426" i="9"/>
  <c r="AQ332" i="9"/>
  <c r="BF332" i="9"/>
  <c r="BH194" i="9"/>
  <c r="BJ194" i="9"/>
  <c r="BE119" i="9"/>
  <c r="BG119" i="9"/>
  <c r="AP309" i="9"/>
  <c r="BC309" i="9"/>
  <c r="BE590" i="9"/>
  <c r="BG590" i="9"/>
  <c r="BI799" i="9"/>
  <c r="AR799" i="9"/>
  <c r="BJ62" i="9"/>
  <c r="AS507" i="9"/>
  <c r="BL507" i="9"/>
  <c r="AQ619" i="9"/>
  <c r="BF619" i="9"/>
  <c r="BL222" i="9"/>
  <c r="AS222" i="9"/>
  <c r="AQ904" i="9"/>
  <c r="BF904" i="9"/>
  <c r="BI205" i="9"/>
  <c r="AR205" i="9"/>
  <c r="BI307" i="9"/>
  <c r="AR307" i="9"/>
  <c r="AQ46" i="9"/>
  <c r="BF46" i="9"/>
  <c r="BF760" i="9"/>
  <c r="AQ760" i="9"/>
  <c r="AS436" i="9"/>
  <c r="BL436" i="9"/>
  <c r="AP501" i="9"/>
  <c r="BC501" i="9"/>
  <c r="BE878" i="9"/>
  <c r="BG878" i="9"/>
  <c r="BE820" i="9"/>
  <c r="BG820" i="9"/>
  <c r="BE684" i="9"/>
  <c r="BG684" i="9"/>
  <c r="AQ414" i="9"/>
  <c r="BF414" i="9"/>
  <c r="AQ594" i="9"/>
  <c r="BF594" i="9"/>
  <c r="BJ466" i="9"/>
  <c r="BK466" i="9" s="1"/>
  <c r="AP503" i="9"/>
  <c r="BC503" i="9"/>
  <c r="BI554" i="9"/>
  <c r="BH927" i="9"/>
  <c r="AR927" i="9" s="1"/>
  <c r="BE927" i="9"/>
  <c r="AP583" i="9"/>
  <c r="BC583" i="9"/>
  <c r="BG822" i="9"/>
  <c r="BE822" i="9"/>
  <c r="BJ219" i="9"/>
  <c r="BK219" i="9" s="1"/>
  <c r="BL219" i="9" s="1"/>
  <c r="BH219" i="9"/>
  <c r="BI461" i="9"/>
  <c r="AR461" i="9"/>
  <c r="AP654" i="9"/>
  <c r="BC654" i="9"/>
  <c r="AP38" i="9"/>
  <c r="BC38" i="9"/>
  <c r="BJ364" i="9"/>
  <c r="BC278" i="9"/>
  <c r="AP278" i="9"/>
  <c r="BN428" i="9"/>
  <c r="BP428" i="9"/>
  <c r="BE861" i="9"/>
  <c r="BG861" i="9"/>
  <c r="BL169" i="9"/>
  <c r="AS169" i="9"/>
  <c r="BF183" i="9"/>
  <c r="AQ183" i="9"/>
  <c r="BM53" i="9"/>
  <c r="AP224" i="9"/>
  <c r="BC224" i="9"/>
  <c r="BC181" i="9"/>
  <c r="AP181" i="9"/>
  <c r="BI816" i="9"/>
  <c r="BG768" i="9"/>
  <c r="AQ436" i="9"/>
  <c r="BF436" i="9"/>
  <c r="BK461" i="9"/>
  <c r="BM461" i="9"/>
  <c r="BN461" i="9" s="1"/>
  <c r="BO461" i="9" s="1"/>
  <c r="BG38" i="9"/>
  <c r="BH38" i="9" s="1"/>
  <c r="AR38" i="9" s="1"/>
  <c r="BE38" i="9"/>
  <c r="AP305" i="9"/>
  <c r="BC305" i="9"/>
  <c r="BE57" i="9"/>
  <c r="BG57" i="9"/>
  <c r="BH606" i="9"/>
  <c r="BJ606" i="9"/>
  <c r="BK606" i="9" s="1"/>
  <c r="BL606" i="9" s="1"/>
  <c r="AQ962" i="9"/>
  <c r="BI257" i="9"/>
  <c r="BC708" i="9"/>
  <c r="AQ238" i="9"/>
  <c r="AP792" i="9"/>
  <c r="BC792" i="9"/>
  <c r="BG481" i="9"/>
  <c r="BH481" i="9" s="1"/>
  <c r="BE481" i="9"/>
  <c r="AP118" i="9"/>
  <c r="BC118" i="9"/>
  <c r="BC477" i="9"/>
  <c r="AP477" i="9"/>
  <c r="BJ597" i="9"/>
  <c r="BH597" i="9"/>
  <c r="AP822" i="9"/>
  <c r="BC822" i="9"/>
  <c r="BF285" i="9"/>
  <c r="AQ285" i="9"/>
  <c r="AQ393" i="9"/>
  <c r="BF393" i="9"/>
  <c r="BC812" i="9"/>
  <c r="AP812" i="9"/>
  <c r="BF259" i="9"/>
  <c r="AQ259" i="9"/>
  <c r="BF395" i="9"/>
  <c r="AQ395" i="9"/>
  <c r="BG345" i="9"/>
  <c r="BC297" i="9"/>
  <c r="AP297" i="9"/>
  <c r="AP861" i="9"/>
  <c r="BC861" i="9"/>
  <c r="BI207" i="9"/>
  <c r="AR207" i="9"/>
  <c r="BH183" i="9"/>
  <c r="BJ183" i="9"/>
  <c r="BK183" i="9" s="1"/>
  <c r="BE216" i="9"/>
  <c r="BG216" i="9"/>
  <c r="BH216" i="9" s="1"/>
  <c r="AR216" i="9" s="1"/>
  <c r="BC135" i="9"/>
  <c r="AP135" i="9"/>
  <c r="AQ381" i="9"/>
  <c r="BF381" i="9"/>
  <c r="BC487" i="9"/>
  <c r="AP487" i="9"/>
  <c r="BG904" i="9"/>
  <c r="BH904" i="9" s="1"/>
  <c r="BC768" i="9"/>
  <c r="AP768" i="9"/>
  <c r="BE752" i="9"/>
  <c r="BE583" i="9"/>
  <c r="BG583" i="9"/>
  <c r="AP782" i="9"/>
  <c r="BC782" i="9"/>
  <c r="BF641" i="9"/>
  <c r="AQ641" i="9"/>
  <c r="BN169" i="9"/>
  <c r="BP169" i="9"/>
  <c r="BE181" i="9"/>
  <c r="BG181" i="9"/>
  <c r="BJ181" i="9" s="1"/>
  <c r="BM181" i="9" s="1"/>
  <c r="BN181" i="9" s="1"/>
  <c r="BO181" i="9" s="1"/>
  <c r="BH384" i="9"/>
  <c r="BJ384" i="9"/>
  <c r="BC579" i="9"/>
  <c r="AP981" i="9"/>
  <c r="AQ405" i="9"/>
  <c r="BE524" i="9"/>
  <c r="AQ524" i="9" s="1"/>
  <c r="BF698" i="9"/>
  <c r="BC182" i="9"/>
  <c r="AP182" i="9"/>
  <c r="AP246" i="9"/>
  <c r="BC246" i="9"/>
  <c r="BC863" i="9"/>
  <c r="AP863" i="9"/>
  <c r="AP575" i="9"/>
  <c r="BC575" i="9"/>
  <c r="AP806" i="9"/>
  <c r="BC806" i="9"/>
  <c r="BF451" i="9"/>
  <c r="AQ451" i="9"/>
  <c r="BC796" i="9"/>
  <c r="AP796" i="9"/>
  <c r="AP259" i="9"/>
  <c r="BC259" i="9"/>
  <c r="AP19" i="9"/>
  <c r="BC19" i="9"/>
  <c r="AP395" i="9"/>
  <c r="BC395" i="9"/>
  <c r="BF345" i="9"/>
  <c r="AQ345" i="9"/>
  <c r="BE289" i="9"/>
  <c r="BG289" i="9"/>
  <c r="BC81" i="9"/>
  <c r="AP81" i="9"/>
  <c r="BE853" i="9"/>
  <c r="BG853" i="9"/>
  <c r="BH853" i="9" s="1"/>
  <c r="BJ97" i="9"/>
  <c r="BK97" i="9" s="1"/>
  <c r="BM222" i="9"/>
  <c r="BH392" i="9"/>
  <c r="BJ392" i="9"/>
  <c r="BK392" i="9" s="1"/>
  <c r="BH411" i="9"/>
  <c r="BJ411" i="9"/>
  <c r="BM507" i="9"/>
  <c r="AP216" i="9"/>
  <c r="BC216" i="9"/>
  <c r="BC154" i="9"/>
  <c r="AP154" i="9"/>
  <c r="BE487" i="9"/>
  <c r="BG487" i="9"/>
  <c r="AP904" i="9"/>
  <c r="BC904" i="9"/>
  <c r="BH752" i="9"/>
  <c r="BJ752" i="9"/>
  <c r="BC631" i="9"/>
  <c r="AP631" i="9"/>
  <c r="BG544" i="9"/>
  <c r="BH544" i="9" s="1"/>
  <c r="BG224" i="9"/>
  <c r="BE135" i="9"/>
  <c r="BG135" i="9"/>
  <c r="BJ135" i="9" s="1"/>
  <c r="BM135" i="9" s="1"/>
  <c r="AP896" i="9"/>
  <c r="BC896" i="9"/>
  <c r="BE964" i="9"/>
  <c r="AQ964" i="9" s="1"/>
  <c r="BH986" i="9"/>
  <c r="AR986" i="9" s="1"/>
  <c r="BG182" i="9"/>
  <c r="BE182" i="9"/>
  <c r="AP288" i="9"/>
  <c r="BC288" i="9"/>
  <c r="BE362" i="9"/>
  <c r="BG362" i="9"/>
  <c r="BH362" i="9" s="1"/>
  <c r="AP528" i="9"/>
  <c r="BC528" i="9"/>
  <c r="AP867" i="9"/>
  <c r="BC867" i="9"/>
  <c r="BG806" i="9"/>
  <c r="BH806" i="9" s="1"/>
  <c r="BE806" i="9"/>
  <c r="BC619" i="9"/>
  <c r="AP619" i="9"/>
  <c r="BE796" i="9"/>
  <c r="BG796" i="9"/>
  <c r="AP251" i="9"/>
  <c r="BC251" i="9"/>
  <c r="BE646" i="9"/>
  <c r="BG646" i="9"/>
  <c r="BH383" i="9"/>
  <c r="BJ383" i="9"/>
  <c r="BC834" i="9"/>
  <c r="AP834" i="9"/>
  <c r="AQ907" i="9"/>
  <c r="BF907" i="9"/>
  <c r="BC853" i="9"/>
  <c r="AP853" i="9"/>
  <c r="BH97" i="9"/>
  <c r="BM293" i="9"/>
  <c r="BK293" i="9"/>
  <c r="AQ411" i="9"/>
  <c r="BF411" i="9"/>
  <c r="BH196" i="9"/>
  <c r="BJ196" i="9"/>
  <c r="BK196" i="9" s="1"/>
  <c r="BL196" i="9" s="1"/>
  <c r="BE213" i="9"/>
  <c r="BG213" i="9"/>
  <c r="BE173" i="9"/>
  <c r="BG173" i="9"/>
  <c r="BE143" i="9"/>
  <c r="BG143" i="9"/>
  <c r="BH143" i="9" s="1"/>
  <c r="AR143" i="9" s="1"/>
  <c r="BI381" i="9"/>
  <c r="BG896" i="9"/>
  <c r="BJ816" i="9"/>
  <c r="BF697" i="9"/>
  <c r="AP485" i="9"/>
  <c r="BC485" i="9"/>
  <c r="AQ966" i="9"/>
  <c r="BC741" i="9"/>
  <c r="BE278" i="9"/>
  <c r="AQ278" i="9" s="1"/>
  <c r="BG290" i="9"/>
  <c r="BE290" i="9"/>
  <c r="BE258" i="9"/>
  <c r="BG258" i="9"/>
  <c r="AP564" i="9"/>
  <c r="BC564" i="9"/>
  <c r="BE867" i="9"/>
  <c r="BG867" i="9"/>
  <c r="BC894" i="9"/>
  <c r="AP894" i="9"/>
  <c r="BE504" i="9"/>
  <c r="BG504" i="9"/>
  <c r="BH504" i="9" s="1"/>
  <c r="BI504" i="9" s="1"/>
  <c r="BE251" i="9"/>
  <c r="BG251" i="9"/>
  <c r="BH251" i="9" s="1"/>
  <c r="AR251" i="9" s="1"/>
  <c r="AP622" i="9"/>
  <c r="BC622" i="9"/>
  <c r="BE383" i="9"/>
  <c r="BE321" i="9"/>
  <c r="BG321" i="9"/>
  <c r="BC289" i="9"/>
  <c r="AP289" i="9"/>
  <c r="BG834" i="9"/>
  <c r="BH834" i="9" s="1"/>
  <c r="BE834" i="9"/>
  <c r="BH329" i="9"/>
  <c r="BJ329" i="9"/>
  <c r="BK329" i="9" s="1"/>
  <c r="BE73" i="9"/>
  <c r="BG73" i="9"/>
  <c r="AP721" i="9"/>
  <c r="BC721" i="9"/>
  <c r="BI332" i="9"/>
  <c r="AR332" i="9"/>
  <c r="BE224" i="9"/>
  <c r="BC213" i="9"/>
  <c r="AP213" i="9"/>
  <c r="BM436" i="9"/>
  <c r="BJ381" i="9"/>
  <c r="BK381" i="9" s="1"/>
  <c r="AS381" i="9" s="1"/>
  <c r="BC463" i="9"/>
  <c r="AP463" i="9"/>
  <c r="BF816" i="9"/>
  <c r="AQ816" i="9"/>
  <c r="BE180" i="9"/>
  <c r="BF180" i="9" s="1"/>
  <c r="AP290" i="9"/>
  <c r="BC290" i="9"/>
  <c r="AP258" i="9"/>
  <c r="BC258" i="9"/>
  <c r="BH746" i="9"/>
  <c r="BJ746" i="9"/>
  <c r="BK746" i="9" s="1"/>
  <c r="BE617" i="9"/>
  <c r="BG617" i="9"/>
  <c r="BE544" i="9"/>
  <c r="BE894" i="9"/>
  <c r="BG894" i="9"/>
  <c r="BJ790" i="9"/>
  <c r="BK790" i="9" s="1"/>
  <c r="BG619" i="9"/>
  <c r="BH619" i="9" s="1"/>
  <c r="BH136" i="9"/>
  <c r="BJ136" i="9"/>
  <c r="BK136" i="9" s="1"/>
  <c r="BG622" i="9"/>
  <c r="BH622" i="9" s="1"/>
  <c r="BE622" i="9"/>
  <c r="AP13" i="9"/>
  <c r="BC13" i="9"/>
  <c r="BG305" i="9"/>
  <c r="BG721" i="9"/>
  <c r="BE721" i="9"/>
  <c r="AQ447" i="9"/>
  <c r="BF447" i="9"/>
  <c r="BK819" i="9"/>
  <c r="BM819" i="9"/>
  <c r="AS53" i="9"/>
  <c r="BC205" i="9"/>
  <c r="AP205" i="9"/>
  <c r="BF165" i="9"/>
  <c r="BE463" i="9"/>
  <c r="BG463" i="9"/>
  <c r="BF768" i="9"/>
  <c r="BG760" i="9"/>
  <c r="AQ989" i="9"/>
  <c r="BF363" i="9"/>
  <c r="AQ918" i="9"/>
  <c r="BK927" i="9"/>
  <c r="AS927" i="9" s="1"/>
  <c r="E60" i="21"/>
  <c r="E64" i="21" s="1"/>
  <c r="BH180" i="9"/>
  <c r="BI180" i="9" s="1"/>
  <c r="BG441" i="9"/>
  <c r="BJ441" i="9" s="1"/>
  <c r="BM441" i="9" s="1"/>
  <c r="BE631" i="9"/>
  <c r="BG631" i="9"/>
  <c r="BG873" i="9"/>
  <c r="AP746" i="9"/>
  <c r="BC746" i="9"/>
  <c r="AP544" i="9"/>
  <c r="BC544" i="9"/>
  <c r="BE859" i="9"/>
  <c r="BG859" i="9"/>
  <c r="BE782" i="9"/>
  <c r="BG782" i="9"/>
  <c r="BG785" i="9"/>
  <c r="BE785" i="9"/>
  <c r="BG46" i="9"/>
  <c r="BG414" i="9"/>
  <c r="BJ414" i="9" s="1"/>
  <c r="BK414" i="9" s="1"/>
  <c r="BL414" i="9" s="1"/>
  <c r="BE305" i="9"/>
  <c r="BK685" i="9"/>
  <c r="BM685" i="9"/>
  <c r="BH466" i="9"/>
  <c r="BC165" i="9"/>
  <c r="AP165" i="9"/>
  <c r="BE503" i="9"/>
  <c r="BG503" i="9"/>
  <c r="BE896" i="9"/>
  <c r="AP760" i="9"/>
  <c r="BC760" i="9"/>
  <c r="BG697" i="9"/>
  <c r="BJ697" i="9" s="1"/>
  <c r="BM697" i="9" s="1"/>
  <c r="AQ705" i="9"/>
  <c r="BF705" i="9"/>
  <c r="AQ476" i="9"/>
  <c r="BF476" i="9"/>
  <c r="BF887" i="9"/>
  <c r="AQ887" i="9"/>
  <c r="BI388" i="9"/>
  <c r="AR388" i="9"/>
  <c r="BF839" i="9"/>
  <c r="AQ839" i="9"/>
  <c r="BC936" i="9"/>
  <c r="AP936" i="9"/>
  <c r="AQ522" i="9"/>
  <c r="BF522" i="9"/>
  <c r="BG953" i="9"/>
  <c r="BJ953" i="9" s="1"/>
  <c r="BK953" i="9" s="1"/>
  <c r="BG412" i="9"/>
  <c r="BH412" i="9" s="1"/>
  <c r="BE412" i="9"/>
  <c r="AQ412" i="9" s="1"/>
  <c r="BE996" i="9"/>
  <c r="BF996" i="9" s="1"/>
  <c r="BG996" i="9"/>
  <c r="BH996" i="9" s="1"/>
  <c r="BJ924" i="9"/>
  <c r="BK924" i="9" s="1"/>
  <c r="AS924" i="9" s="1"/>
  <c r="BE391" i="9"/>
  <c r="BG391" i="9"/>
  <c r="BG48" i="9"/>
  <c r="BH48" i="9" s="1"/>
  <c r="BE48" i="9"/>
  <c r="BG468" i="9"/>
  <c r="BH468" i="9" s="1"/>
  <c r="BG698" i="9"/>
  <c r="BH698" i="9" s="1"/>
  <c r="BH882" i="9"/>
  <c r="BJ882" i="9"/>
  <c r="BH382" i="9"/>
  <c r="BJ382" i="9"/>
  <c r="BK382" i="9" s="1"/>
  <c r="BE831" i="9"/>
  <c r="BG831" i="9"/>
  <c r="BF37" i="9"/>
  <c r="AQ37" i="9"/>
  <c r="BF361" i="9"/>
  <c r="AQ361" i="9"/>
  <c r="BF735" i="9"/>
  <c r="BF32" i="9"/>
  <c r="AQ32" i="9"/>
  <c r="BC548" i="9"/>
  <c r="AP548" i="9"/>
  <c r="AQ179" i="9"/>
  <c r="BF179" i="9"/>
  <c r="BG900" i="9"/>
  <c r="BH900" i="9" s="1"/>
  <c r="AR900" i="9" s="1"/>
  <c r="BE900" i="9"/>
  <c r="BG416" i="9"/>
  <c r="BE416" i="9"/>
  <c r="BE628" i="9"/>
  <c r="BG628" i="9"/>
  <c r="AP265" i="9"/>
  <c r="BC265" i="9"/>
  <c r="BE286" i="9"/>
  <c r="BG286" i="9"/>
  <c r="BH286" i="9" s="1"/>
  <c r="BH687" i="9"/>
  <c r="BJ687" i="9"/>
  <c r="BH379" i="9"/>
  <c r="BJ379" i="9"/>
  <c r="BF89" i="9"/>
  <c r="AQ89" i="9"/>
  <c r="BH158" i="9"/>
  <c r="BJ158" i="9"/>
  <c r="BE514" i="9"/>
  <c r="BG514" i="9"/>
  <c r="BE468" i="9"/>
  <c r="AP887" i="9"/>
  <c r="BC887" i="9"/>
  <c r="AR322" i="9"/>
  <c r="BI322" i="9"/>
  <c r="BC559" i="9"/>
  <c r="AP559" i="9"/>
  <c r="BE809" i="9"/>
  <c r="BG809" i="9"/>
  <c r="BH37" i="9"/>
  <c r="BJ37" i="9"/>
  <c r="AQ872" i="9"/>
  <c r="BF872" i="9"/>
  <c r="BQ100" i="9"/>
  <c r="BS100" i="9"/>
  <c r="BE245" i="9"/>
  <c r="BG245" i="9"/>
  <c r="AP900" i="9"/>
  <c r="BC900" i="9"/>
  <c r="AQ322" i="9"/>
  <c r="BF322" i="9"/>
  <c r="BE636" i="9"/>
  <c r="BG636" i="9"/>
  <c r="BH636" i="9" s="1"/>
  <c r="BC286" i="9"/>
  <c r="AP286" i="9"/>
  <c r="BJ824" i="9"/>
  <c r="BH824" i="9"/>
  <c r="BK548" i="9"/>
  <c r="BM548" i="9"/>
  <c r="BF19" i="9"/>
  <c r="AQ19" i="9"/>
  <c r="BH51" i="9"/>
  <c r="BJ51" i="9"/>
  <c r="BK51" i="9" s="1"/>
  <c r="BL51" i="9" s="1"/>
  <c r="BH114" i="9"/>
  <c r="BJ114" i="9"/>
  <c r="AP514" i="9"/>
  <c r="BC514" i="9"/>
  <c r="AP468" i="9"/>
  <c r="BC468" i="9"/>
  <c r="AQ771" i="9"/>
  <c r="BF771" i="9"/>
  <c r="BK322" i="9"/>
  <c r="BM322" i="9"/>
  <c r="BE553" i="9"/>
  <c r="BE759" i="9"/>
  <c r="BG759" i="9"/>
  <c r="BH759" i="9" s="1"/>
  <c r="BI759" i="9" s="1"/>
  <c r="BJ84" i="9"/>
  <c r="BK84" i="9" s="1"/>
  <c r="AS84" i="9" s="1"/>
  <c r="BH84" i="9"/>
  <c r="BC856" i="9"/>
  <c r="AP856" i="9"/>
  <c r="BC831" i="9"/>
  <c r="AP831" i="9"/>
  <c r="BM554" i="9"/>
  <c r="BK554" i="9"/>
  <c r="BC735" i="9"/>
  <c r="AP735" i="9"/>
  <c r="AQ840" i="9"/>
  <c r="BF840" i="9"/>
  <c r="AP512" i="9"/>
  <c r="BC512" i="9"/>
  <c r="BC719" i="9"/>
  <c r="AP719" i="9"/>
  <c r="BE632" i="9"/>
  <c r="BG632" i="9"/>
  <c r="AR548" i="9"/>
  <c r="BI548" i="9"/>
  <c r="AQ536" i="9"/>
  <c r="BF536" i="9"/>
  <c r="AQ114" i="9"/>
  <c r="BF114" i="9"/>
  <c r="BE500" i="9"/>
  <c r="BG500" i="9"/>
  <c r="BH500" i="9" s="1"/>
  <c r="BG887" i="9"/>
  <c r="BF562" i="9"/>
  <c r="AQ562" i="9"/>
  <c r="BH553" i="9"/>
  <c r="BJ553" i="9"/>
  <c r="BJ388" i="9"/>
  <c r="BK388" i="9" s="1"/>
  <c r="AQ587" i="9"/>
  <c r="BF587" i="9"/>
  <c r="BH442" i="9"/>
  <c r="BJ442" i="9"/>
  <c r="BK442" i="9" s="1"/>
  <c r="BL442" i="9" s="1"/>
  <c r="AQ84" i="9"/>
  <c r="BF84" i="9"/>
  <c r="BF208" i="9"/>
  <c r="AQ208" i="9"/>
  <c r="BG856" i="9"/>
  <c r="BC825" i="9"/>
  <c r="AP825" i="9"/>
  <c r="AP801" i="9"/>
  <c r="BC801" i="9"/>
  <c r="AR686" i="9"/>
  <c r="BE467" i="9"/>
  <c r="BG467" i="9"/>
  <c r="BH467" i="9" s="1"/>
  <c r="AR467" i="9" s="1"/>
  <c r="BC524" i="9"/>
  <c r="AP524" i="9"/>
  <c r="BG840" i="9"/>
  <c r="BH840" i="9" s="1"/>
  <c r="BE512" i="9"/>
  <c r="BG512" i="9"/>
  <c r="BE719" i="9"/>
  <c r="BG719" i="9"/>
  <c r="BH719" i="9" s="1"/>
  <c r="BI719" i="9" s="1"/>
  <c r="AP632" i="9"/>
  <c r="BC632" i="9"/>
  <c r="BJ13" i="9"/>
  <c r="BH13" i="9"/>
  <c r="BK421" i="9"/>
  <c r="BM421" i="9"/>
  <c r="BN421" i="9" s="1"/>
  <c r="BH138" i="9"/>
  <c r="BJ138" i="9"/>
  <c r="BK138" i="9" s="1"/>
  <c r="AS138" i="9" s="1"/>
  <c r="BC500" i="9"/>
  <c r="AP500" i="9"/>
  <c r="AP465" i="9"/>
  <c r="BC465" i="9"/>
  <c r="BH674" i="9"/>
  <c r="BJ674" i="9"/>
  <c r="BK674" i="9" s="1"/>
  <c r="BH246" i="9"/>
  <c r="BJ246" i="9"/>
  <c r="BG562" i="9"/>
  <c r="BG742" i="9"/>
  <c r="BE742" i="9"/>
  <c r="AQ663" i="9"/>
  <c r="BF663" i="9"/>
  <c r="BF557" i="9"/>
  <c r="AQ557" i="9"/>
  <c r="BM147" i="9"/>
  <c r="BN147" i="9" s="1"/>
  <c r="BK147" i="9"/>
  <c r="BE856" i="9"/>
  <c r="BG825" i="9"/>
  <c r="BE825" i="9"/>
  <c r="BG801" i="9"/>
  <c r="BH801" i="9" s="1"/>
  <c r="BJ307" i="9"/>
  <c r="BK281" i="9"/>
  <c r="BM281" i="9"/>
  <c r="BG735" i="9"/>
  <c r="AT185" i="9"/>
  <c r="BO185" i="9"/>
  <c r="BJ739" i="9"/>
  <c r="BK739" i="9" s="1"/>
  <c r="AP467" i="9"/>
  <c r="BC467" i="9"/>
  <c r="AP788" i="9"/>
  <c r="BC788" i="9"/>
  <c r="BC257" i="9"/>
  <c r="AP257" i="9"/>
  <c r="BH588" i="9"/>
  <c r="BJ588" i="9"/>
  <c r="BI421" i="9"/>
  <c r="AR421" i="9"/>
  <c r="AQ460" i="9"/>
  <c r="BF460" i="9"/>
  <c r="AQ138" i="9"/>
  <c r="BF138" i="9"/>
  <c r="AP476" i="9"/>
  <c r="BC476" i="9"/>
  <c r="AP562" i="9"/>
  <c r="BC562" i="9"/>
  <c r="AP742" i="9"/>
  <c r="BC742" i="9"/>
  <c r="AR147" i="9"/>
  <c r="BI147" i="9"/>
  <c r="BJ215" i="9"/>
  <c r="BK215" i="9" s="1"/>
  <c r="BH215" i="9"/>
  <c r="AP839" i="9"/>
  <c r="BC839" i="9"/>
  <c r="BF801" i="9"/>
  <c r="AQ801" i="9"/>
  <c r="BF564" i="9"/>
  <c r="AQ564" i="9"/>
  <c r="BM575" i="9"/>
  <c r="BK575" i="9"/>
  <c r="AS242" i="9"/>
  <c r="BL242" i="9"/>
  <c r="BE333" i="9"/>
  <c r="BF333" i="9" s="1"/>
  <c r="BE875" i="9"/>
  <c r="BG875" i="9"/>
  <c r="BC671" i="9"/>
  <c r="AP671" i="9"/>
  <c r="BE788" i="9"/>
  <c r="BG788" i="9"/>
  <c r="BE758" i="9"/>
  <c r="BG758" i="9"/>
  <c r="BE727" i="9"/>
  <c r="BG727" i="9"/>
  <c r="BE660" i="9"/>
  <c r="BG660" i="9"/>
  <c r="AP705" i="9"/>
  <c r="BC705" i="9"/>
  <c r="BJ533" i="9"/>
  <c r="BH533" i="9"/>
  <c r="BE903" i="9"/>
  <c r="BG903" i="9"/>
  <c r="BJ238" i="9"/>
  <c r="BH238" i="9"/>
  <c r="BE559" i="9"/>
  <c r="BG559" i="9"/>
  <c r="BE743" i="9"/>
  <c r="BG743" i="9"/>
  <c r="BH743" i="9" s="1"/>
  <c r="BI743" i="9" s="1"/>
  <c r="BI61" i="9"/>
  <c r="AR61" i="9"/>
  <c r="BE817" i="9"/>
  <c r="BG817" i="9"/>
  <c r="BE718" i="9"/>
  <c r="BM651" i="9"/>
  <c r="BK651" i="9"/>
  <c r="BC875" i="9"/>
  <c r="AP875" i="9"/>
  <c r="BE298" i="9"/>
  <c r="BG298" i="9"/>
  <c r="BE282" i="9"/>
  <c r="BG282" i="9"/>
  <c r="BC758" i="9"/>
  <c r="AP758" i="9"/>
  <c r="BG705" i="9"/>
  <c r="AQ630" i="9"/>
  <c r="BF630" i="9"/>
  <c r="AQ17" i="9"/>
  <c r="BF17" i="9"/>
  <c r="BG522" i="9"/>
  <c r="BH522" i="9" s="1"/>
  <c r="BG476" i="9"/>
  <c r="AP895" i="9"/>
  <c r="BC895" i="9"/>
  <c r="BJ889" i="9"/>
  <c r="BK889" i="9" s="1"/>
  <c r="BH889" i="9"/>
  <c r="BM61" i="9"/>
  <c r="BK61" i="9"/>
  <c r="BG839" i="9"/>
  <c r="BC817" i="9"/>
  <c r="AP817" i="9"/>
  <c r="BH718" i="9"/>
  <c r="BJ718" i="9"/>
  <c r="BH288" i="9"/>
  <c r="BJ288" i="9"/>
  <c r="AR160" i="9"/>
  <c r="BI160" i="9"/>
  <c r="AR18" i="9"/>
  <c r="BI18" i="9"/>
  <c r="BH32" i="9"/>
  <c r="BF218" i="9"/>
  <c r="AQ218" i="9"/>
  <c r="BI352" i="9"/>
  <c r="AR352" i="9"/>
  <c r="AR739" i="9"/>
  <c r="BI739" i="9"/>
  <c r="AQ260" i="9"/>
  <c r="BF260" i="9"/>
  <c r="AS1000" i="9"/>
  <c r="BL1000" i="9"/>
  <c r="AR546" i="9"/>
  <c r="BI546" i="9"/>
  <c r="BC581" i="9"/>
  <c r="AP581" i="9"/>
  <c r="AP507" i="9"/>
  <c r="BC507" i="9"/>
  <c r="BC409" i="9"/>
  <c r="AP409" i="9"/>
  <c r="AP723" i="9"/>
  <c r="BC723" i="9"/>
  <c r="BG656" i="9"/>
  <c r="BH656" i="9" s="1"/>
  <c r="BI656" i="9" s="1"/>
  <c r="BE656" i="9"/>
  <c r="BE589" i="9"/>
  <c r="BG589" i="9"/>
  <c r="BH589" i="9" s="1"/>
  <c r="BI589" i="9" s="1"/>
  <c r="AP913" i="9"/>
  <c r="BC913" i="9"/>
  <c r="BG700" i="9"/>
  <c r="BE700" i="9"/>
  <c r="AP260" i="9"/>
  <c r="BC260" i="9"/>
  <c r="BE353" i="9"/>
  <c r="BG353" i="9"/>
  <c r="AP728" i="9"/>
  <c r="BC728" i="9"/>
  <c r="AQ739" i="9"/>
  <c r="BF739" i="9"/>
  <c r="BE33" i="9"/>
  <c r="BG33" i="9"/>
  <c r="BH33" i="9" s="1"/>
  <c r="BI33" i="9" s="1"/>
  <c r="BE880" i="9"/>
  <c r="BG880" i="9"/>
  <c r="BH880" i="9" s="1"/>
  <c r="BG731" i="9"/>
  <c r="BE731" i="9"/>
  <c r="BJ681" i="9"/>
  <c r="BK681" i="9" s="1"/>
  <c r="AP356" i="9"/>
  <c r="BC356" i="9"/>
  <c r="BF264" i="9"/>
  <c r="AQ264" i="9"/>
  <c r="BC180" i="9"/>
  <c r="BH555" i="9"/>
  <c r="BI555" i="9" s="1"/>
  <c r="BG581" i="9"/>
  <c r="BH581" i="9" s="1"/>
  <c r="BE581" i="9"/>
  <c r="BE372" i="9"/>
  <c r="BG372" i="9"/>
  <c r="AP688" i="9"/>
  <c r="BC688" i="9"/>
  <c r="BC878" i="9"/>
  <c r="AP878" i="9"/>
  <c r="BG409" i="9"/>
  <c r="BE409" i="9"/>
  <c r="AP656" i="9"/>
  <c r="BC656" i="9"/>
  <c r="BG913" i="9"/>
  <c r="BE913" i="9"/>
  <c r="AP700" i="9"/>
  <c r="BC700" i="9"/>
  <c r="BH200" i="9"/>
  <c r="BJ200" i="9"/>
  <c r="BK200" i="9" s="1"/>
  <c r="AS200" i="9" s="1"/>
  <c r="BC668" i="9"/>
  <c r="AP668" i="9"/>
  <c r="BC780" i="9"/>
  <c r="AP780" i="9"/>
  <c r="BJ333" i="9"/>
  <c r="BF377" i="9"/>
  <c r="AP739" i="9"/>
  <c r="BC739" i="9"/>
  <c r="AP33" i="9"/>
  <c r="BC33" i="9"/>
  <c r="AP731" i="9"/>
  <c r="BC731" i="9"/>
  <c r="BF420" i="9"/>
  <c r="AQ420" i="9"/>
  <c r="AQ355" i="9"/>
  <c r="BF355" i="9"/>
  <c r="BH510" i="9"/>
  <c r="BJ510" i="9"/>
  <c r="BK510" i="9" s="1"/>
  <c r="BI876" i="9"/>
  <c r="AR876" i="9"/>
  <c r="BG356" i="9"/>
  <c r="BH356" i="9" s="1"/>
  <c r="BE869" i="9"/>
  <c r="BG869" i="9"/>
  <c r="BE842" i="9"/>
  <c r="BG842" i="9"/>
  <c r="BH842" i="9" s="1"/>
  <c r="BG642" i="9"/>
  <c r="BE642" i="9"/>
  <c r="BE552" i="9"/>
  <c r="BG552" i="9"/>
  <c r="BH552" i="9" s="1"/>
  <c r="BG648" i="9"/>
  <c r="BE648" i="9"/>
  <c r="BE478" i="9"/>
  <c r="BG478" i="9"/>
  <c r="BG852" i="9"/>
  <c r="BE852" i="9"/>
  <c r="AQ200" i="9"/>
  <c r="BF200" i="9"/>
  <c r="BE668" i="9"/>
  <c r="BG668" i="9"/>
  <c r="BH668" i="9" s="1"/>
  <c r="BJ530" i="9"/>
  <c r="BK530" i="9" s="1"/>
  <c r="BH530" i="9"/>
  <c r="BE808" i="9"/>
  <c r="BG808" i="9"/>
  <c r="BE565" i="9"/>
  <c r="BG565" i="9"/>
  <c r="BH565" i="9" s="1"/>
  <c r="AR565" i="9" s="1"/>
  <c r="AP777" i="9"/>
  <c r="BC777" i="9"/>
  <c r="BF63" i="9"/>
  <c r="AQ63" i="9"/>
  <c r="BC836" i="9"/>
  <c r="AP836" i="9"/>
  <c r="AP22" i="9"/>
  <c r="BC22" i="9"/>
  <c r="AP377" i="9"/>
  <c r="BC377" i="9"/>
  <c r="BG94" i="9"/>
  <c r="BE94" i="9"/>
  <c r="BF25" i="9"/>
  <c r="AQ25" i="9"/>
  <c r="BE877" i="9"/>
  <c r="BG877" i="9"/>
  <c r="BH883" i="9"/>
  <c r="BJ883" i="9"/>
  <c r="BH278" i="9"/>
  <c r="BJ278" i="9"/>
  <c r="BM473" i="9"/>
  <c r="BH176" i="9"/>
  <c r="BJ176" i="9"/>
  <c r="BF358" i="9"/>
  <c r="D10" i="21"/>
  <c r="BI997" i="9"/>
  <c r="BL982" i="9"/>
  <c r="BF149" i="9"/>
  <c r="AP957" i="9"/>
  <c r="BE857" i="9"/>
  <c r="BG857" i="9"/>
  <c r="AP680" i="9"/>
  <c r="BC680" i="9"/>
  <c r="BI706" i="9"/>
  <c r="AR706" i="9"/>
  <c r="BE637" i="9"/>
  <c r="BG637" i="9"/>
  <c r="BH637" i="9" s="1"/>
  <c r="AR637" i="9" s="1"/>
  <c r="BC642" i="9"/>
  <c r="AP642" i="9"/>
  <c r="BG498" i="9"/>
  <c r="BE498" i="9"/>
  <c r="AP648" i="9"/>
  <c r="BC648" i="9"/>
  <c r="AP478" i="9"/>
  <c r="BC478" i="9"/>
  <c r="BC852" i="9"/>
  <c r="AP852" i="9"/>
  <c r="BG276" i="9"/>
  <c r="AP808" i="9"/>
  <c r="BC808" i="9"/>
  <c r="BC565" i="9"/>
  <c r="AP565" i="9"/>
  <c r="BE777" i="9"/>
  <c r="BG777" i="9"/>
  <c r="AP333" i="9"/>
  <c r="BC333" i="9"/>
  <c r="BG836" i="9"/>
  <c r="BE836" i="9"/>
  <c r="BE22" i="9"/>
  <c r="BG22" i="9"/>
  <c r="BH22" i="9" s="1"/>
  <c r="BI22" i="9" s="1"/>
  <c r="BG377" i="9"/>
  <c r="AP94" i="9"/>
  <c r="BC94" i="9"/>
  <c r="BC25" i="9"/>
  <c r="AP25" i="9"/>
  <c r="BC877" i="9"/>
  <c r="AP877" i="9"/>
  <c r="BE690" i="9"/>
  <c r="BK473" i="9"/>
  <c r="BH71" i="9"/>
  <c r="BJ71" i="9"/>
  <c r="BK71" i="9" s="1"/>
  <c r="BL71" i="9" s="1"/>
  <c r="BF176" i="9"/>
  <c r="AQ176" i="9"/>
  <c r="H88" i="10"/>
  <c r="BC857" i="9"/>
  <c r="AP857" i="9"/>
  <c r="BJ706" i="9"/>
  <c r="BC273" i="9"/>
  <c r="AP273" i="9"/>
  <c r="BF783" i="9"/>
  <c r="AQ783" i="9"/>
  <c r="BC518" i="9"/>
  <c r="AP518" i="9"/>
  <c r="AQ634" i="9"/>
  <c r="BF634" i="9"/>
  <c r="BG470" i="9"/>
  <c r="BH470" i="9" s="1"/>
  <c r="BE470" i="9"/>
  <c r="BE832" i="9"/>
  <c r="BG832" i="9"/>
  <c r="AP665" i="9"/>
  <c r="BC665" i="9"/>
  <c r="BE276" i="9"/>
  <c r="BC539" i="9"/>
  <c r="AP539" i="9"/>
  <c r="BC313" i="9"/>
  <c r="AP313" i="9"/>
  <c r="BH124" i="9"/>
  <c r="BJ124" i="9"/>
  <c r="BE423" i="9"/>
  <c r="BG423" i="9"/>
  <c r="BE374" i="9"/>
  <c r="BG374" i="9"/>
  <c r="AP44" i="9"/>
  <c r="BC44" i="9"/>
  <c r="BG25" i="9"/>
  <c r="AP874" i="9"/>
  <c r="BC874" i="9"/>
  <c r="BC690" i="9"/>
  <c r="AP690" i="9"/>
  <c r="BF546" i="9"/>
  <c r="AQ546" i="9"/>
  <c r="AQ883" i="9"/>
  <c r="BF883" i="9"/>
  <c r="BJ297" i="9"/>
  <c r="BH297" i="9"/>
  <c r="BH316" i="9"/>
  <c r="BJ316" i="9"/>
  <c r="BK316" i="9" s="1"/>
  <c r="BF71" i="9"/>
  <c r="AQ71" i="9"/>
  <c r="AG4" i="9"/>
  <c r="BG437" i="9"/>
  <c r="BE437" i="9"/>
  <c r="AP366" i="9"/>
  <c r="BC366" i="9"/>
  <c r="BH54" i="9"/>
  <c r="BJ54" i="9"/>
  <c r="BK54" i="9" s="1"/>
  <c r="AP634" i="9"/>
  <c r="BC634" i="9"/>
  <c r="BC470" i="9"/>
  <c r="AP470" i="9"/>
  <c r="AP832" i="9"/>
  <c r="BC832" i="9"/>
  <c r="BC276" i="9"/>
  <c r="AP276" i="9"/>
  <c r="BH524" i="9"/>
  <c r="BJ524" i="9"/>
  <c r="BK524" i="9" s="1"/>
  <c r="AS524" i="9" s="1"/>
  <c r="BE539" i="9"/>
  <c r="BG539" i="9"/>
  <c r="BH539" i="9" s="1"/>
  <c r="AR539" i="9" s="1"/>
  <c r="BF66" i="9"/>
  <c r="AQ66" i="9"/>
  <c r="BG313" i="9"/>
  <c r="BE313" i="9"/>
  <c r="BF124" i="9"/>
  <c r="AQ124" i="9"/>
  <c r="BC374" i="9"/>
  <c r="AP374" i="9"/>
  <c r="BG44" i="9"/>
  <c r="BE44" i="9"/>
  <c r="AP888" i="9"/>
  <c r="BC888" i="9"/>
  <c r="BE874" i="9"/>
  <c r="BG874" i="9"/>
  <c r="BH874" i="9" s="1"/>
  <c r="AR874" i="9" s="1"/>
  <c r="BK690" i="9"/>
  <c r="BM690" i="9"/>
  <c r="BF102" i="9"/>
  <c r="AQ102" i="9"/>
  <c r="BJ352" i="9"/>
  <c r="BJ546" i="9"/>
  <c r="BK546" i="9" s="1"/>
  <c r="BH898" i="9"/>
  <c r="BJ898" i="9"/>
  <c r="AQ465" i="9"/>
  <c r="BF465" i="9"/>
  <c r="AP709" i="9"/>
  <c r="BI918" i="9"/>
  <c r="BG308" i="9"/>
  <c r="BH308" i="9" s="1"/>
  <c r="AR308" i="9" s="1"/>
  <c r="BE308" i="9"/>
  <c r="AP437" i="9"/>
  <c r="BC437" i="9"/>
  <c r="BG657" i="9"/>
  <c r="BE657" i="9"/>
  <c r="AP805" i="9"/>
  <c r="BC805" i="9"/>
  <c r="BE775" i="9"/>
  <c r="BG775" i="9"/>
  <c r="BG64" i="9"/>
  <c r="BE64" i="9"/>
  <c r="BF54" i="9"/>
  <c r="AQ54" i="9"/>
  <c r="BE623" i="9"/>
  <c r="BG623" i="9"/>
  <c r="BG464" i="9"/>
  <c r="BH464" i="9" s="1"/>
  <c r="BE464" i="9"/>
  <c r="BG829" i="9"/>
  <c r="BE829" i="9"/>
  <c r="BF865" i="9"/>
  <c r="AQ865" i="9"/>
  <c r="BE763" i="9"/>
  <c r="AP269" i="9"/>
  <c r="BC269" i="9"/>
  <c r="BE795" i="9"/>
  <c r="BG795" i="9"/>
  <c r="BE41" i="9"/>
  <c r="BG41" i="9"/>
  <c r="BE888" i="9"/>
  <c r="BG888" i="9"/>
  <c r="BC849" i="9"/>
  <c r="AP849" i="9"/>
  <c r="AQ56" i="9"/>
  <c r="BF56" i="9"/>
  <c r="BH126" i="9"/>
  <c r="BJ126" i="9"/>
  <c r="BF728" i="9"/>
  <c r="AQ728" i="9"/>
  <c r="BK43" i="9"/>
  <c r="BM43" i="9"/>
  <c r="BH924" i="9"/>
  <c r="AR924" i="9" s="1"/>
  <c r="BF917" i="9"/>
  <c r="BC308" i="9"/>
  <c r="AP308" i="9"/>
  <c r="AP657" i="9"/>
  <c r="BC657" i="9"/>
  <c r="BE805" i="9"/>
  <c r="BG805" i="9"/>
  <c r="BJ805" i="9" s="1"/>
  <c r="BK805" i="9" s="1"/>
  <c r="AP531" i="9"/>
  <c r="BC531" i="9"/>
  <c r="AP64" i="9"/>
  <c r="BC64" i="9"/>
  <c r="BG306" i="9"/>
  <c r="BE306" i="9"/>
  <c r="AQ662" i="9"/>
  <c r="BF662" i="9"/>
  <c r="AP623" i="9"/>
  <c r="BC623" i="9"/>
  <c r="BC464" i="9"/>
  <c r="AP464" i="9"/>
  <c r="AP829" i="9"/>
  <c r="BC829" i="9"/>
  <c r="BG260" i="9"/>
  <c r="BH260" i="9" s="1"/>
  <c r="BC763" i="9"/>
  <c r="AP763" i="9"/>
  <c r="BG269" i="9"/>
  <c r="BE269" i="9"/>
  <c r="AP795" i="9"/>
  <c r="BC795" i="9"/>
  <c r="BC353" i="9"/>
  <c r="AP353" i="9"/>
  <c r="AP423" i="9"/>
  <c r="BC423" i="9"/>
  <c r="BG566" i="9"/>
  <c r="BH566" i="9" s="1"/>
  <c r="BI566" i="9" s="1"/>
  <c r="BE566" i="9"/>
  <c r="AP41" i="9"/>
  <c r="BC41" i="9"/>
  <c r="BC880" i="9"/>
  <c r="AP880" i="9"/>
  <c r="BG849" i="9"/>
  <c r="BE849" i="9"/>
  <c r="BK506" i="9"/>
  <c r="BM506" i="9"/>
  <c r="BN506" i="9" s="1"/>
  <c r="AT506" i="9" s="1"/>
  <c r="AQ608" i="9"/>
  <c r="BF608" i="9"/>
  <c r="BH681" i="9"/>
  <c r="AQ356" i="9"/>
  <c r="BF356" i="9"/>
  <c r="BE708" i="9"/>
  <c r="BG708" i="9"/>
  <c r="BH708" i="9" s="1"/>
  <c r="BI708" i="9" s="1"/>
  <c r="AQ126" i="9"/>
  <c r="BF126" i="9"/>
  <c r="BH728" i="9"/>
  <c r="BJ728" i="9"/>
  <c r="AQ244" i="9"/>
  <c r="BF244" i="9"/>
  <c r="BI43" i="9"/>
  <c r="AR43" i="9"/>
  <c r="BF916" i="9"/>
  <c r="AQ916" i="9"/>
  <c r="AQ292" i="9"/>
  <c r="BF292" i="9"/>
  <c r="AQ52" i="9"/>
  <c r="BF52" i="9"/>
  <c r="BF740" i="9"/>
  <c r="AQ740" i="9"/>
  <c r="BF212" i="9"/>
  <c r="AQ212" i="9"/>
  <c r="BL145" i="9"/>
  <c r="AS145" i="9"/>
  <c r="BI405" i="9"/>
  <c r="AR405" i="9"/>
  <c r="AU957" i="9"/>
  <c r="BR957" i="9"/>
  <c r="AQ673" i="9"/>
  <c r="BF673" i="9"/>
  <c r="AQ508" i="9"/>
  <c r="BF508" i="9"/>
  <c r="AQ479" i="9"/>
  <c r="BF479" i="9"/>
  <c r="AS987" i="9"/>
  <c r="BL987" i="9"/>
  <c r="BF696" i="9"/>
  <c r="AQ696" i="9"/>
  <c r="BF151" i="9"/>
  <c r="AQ151" i="9"/>
  <c r="BF851" i="9"/>
  <c r="AQ851" i="9"/>
  <c r="BL686" i="9"/>
  <c r="AS686" i="9"/>
  <c r="AQ469" i="9"/>
  <c r="BI995" i="9"/>
  <c r="BE934" i="9"/>
  <c r="AQ934" i="9" s="1"/>
  <c r="BE924" i="9"/>
  <c r="BF924" i="9" s="1"/>
  <c r="AQ988" i="9"/>
  <c r="BE30" i="9"/>
  <c r="BG30" i="9"/>
  <c r="BH30" i="9" s="1"/>
  <c r="AP729" i="9"/>
  <c r="BC729" i="9"/>
  <c r="BG720" i="9"/>
  <c r="AP556" i="9"/>
  <c r="BC556" i="9"/>
  <c r="AP275" i="9"/>
  <c r="BC275" i="9"/>
  <c r="BG905" i="9"/>
  <c r="BH905" i="9" s="1"/>
  <c r="AR905" i="9" s="1"/>
  <c r="BE905" i="9"/>
  <c r="AP488" i="9"/>
  <c r="BC488" i="9"/>
  <c r="AP914" i="9"/>
  <c r="BC914" i="9"/>
  <c r="BG772" i="9"/>
  <c r="BJ772" i="9" s="1"/>
  <c r="BK772" i="9" s="1"/>
  <c r="BE585" i="9"/>
  <c r="BG585" i="9"/>
  <c r="BG482" i="9"/>
  <c r="BE132" i="9"/>
  <c r="BG132" i="9"/>
  <c r="BG821" i="9"/>
  <c r="BM63" i="9"/>
  <c r="BK63" i="9"/>
  <c r="BG649" i="9"/>
  <c r="BH649" i="9" s="1"/>
  <c r="BI649" i="9" s="1"/>
  <c r="BH369" i="9"/>
  <c r="BJ369" i="9"/>
  <c r="BG209" i="9"/>
  <c r="BH209" i="9" s="1"/>
  <c r="BI209" i="9" s="1"/>
  <c r="AP444" i="9"/>
  <c r="BC444" i="9"/>
  <c r="BC398" i="9"/>
  <c r="AP398" i="9"/>
  <c r="BH341" i="9"/>
  <c r="BJ341" i="9"/>
  <c r="AP375" i="9"/>
  <c r="BC375" i="9"/>
  <c r="BE845" i="9"/>
  <c r="BG845" i="9"/>
  <c r="BC328" i="9"/>
  <c r="AP328" i="9"/>
  <c r="BG640" i="9"/>
  <c r="BH640" i="9" s="1"/>
  <c r="BI640" i="9" s="1"/>
  <c r="BG596" i="9"/>
  <c r="BH596" i="9" s="1"/>
  <c r="BJ671" i="9"/>
  <c r="BK671" i="9" s="1"/>
  <c r="BL671" i="9" s="1"/>
  <c r="BG337" i="9"/>
  <c r="BH337" i="9" s="1"/>
  <c r="AP172" i="9"/>
  <c r="BC172" i="9"/>
  <c r="BM229" i="9"/>
  <c r="BN229" i="9" s="1"/>
  <c r="BF177" i="9"/>
  <c r="AQ177" i="9"/>
  <c r="BC121" i="9"/>
  <c r="AP121" i="9"/>
  <c r="AP720" i="9"/>
  <c r="BC720" i="9"/>
  <c r="BG151" i="9"/>
  <c r="BH151" i="9" s="1"/>
  <c r="BI151" i="9" s="1"/>
  <c r="BE556" i="9"/>
  <c r="BG556" i="9"/>
  <c r="BH556" i="9" s="1"/>
  <c r="BG275" i="9"/>
  <c r="BH275" i="9" s="1"/>
  <c r="AR275" i="9" s="1"/>
  <c r="BE275" i="9"/>
  <c r="AQ781" i="9"/>
  <c r="BF781" i="9"/>
  <c r="AQ488" i="9"/>
  <c r="BF488" i="9"/>
  <c r="BE914" i="9"/>
  <c r="BG914" i="9"/>
  <c r="BE751" i="9"/>
  <c r="BG751" i="9"/>
  <c r="BC582" i="9"/>
  <c r="AP582" i="9"/>
  <c r="BE818" i="9"/>
  <c r="BG818" i="9"/>
  <c r="BC132" i="9"/>
  <c r="AP132" i="9"/>
  <c r="BC625" i="9"/>
  <c r="AP625" i="9"/>
  <c r="BC209" i="9"/>
  <c r="AP209" i="9"/>
  <c r="BE444" i="9"/>
  <c r="BG444" i="9"/>
  <c r="BH444" i="9" s="1"/>
  <c r="AR444" i="9" s="1"/>
  <c r="BE398" i="9"/>
  <c r="BG398" i="9"/>
  <c r="BC341" i="9"/>
  <c r="AP341" i="9"/>
  <c r="AQ450" i="9"/>
  <c r="BF450" i="9"/>
  <c r="BC851" i="9"/>
  <c r="AP851" i="9"/>
  <c r="BF725" i="9"/>
  <c r="AQ725" i="9"/>
  <c r="BF741" i="9"/>
  <c r="AQ741" i="9"/>
  <c r="BF111" i="9"/>
  <c r="AQ111" i="9"/>
  <c r="AQ257" i="9"/>
  <c r="BF257" i="9"/>
  <c r="AQ640" i="9"/>
  <c r="BF640" i="9"/>
  <c r="BF884" i="9"/>
  <c r="AQ884" i="9"/>
  <c r="BH172" i="9"/>
  <c r="BJ172" i="9"/>
  <c r="BK255" i="9"/>
  <c r="BJ142" i="9"/>
  <c r="BK142" i="9" s="1"/>
  <c r="BL142" i="9" s="1"/>
  <c r="BH142" i="9"/>
  <c r="BM610" i="9"/>
  <c r="BN610" i="9" s="1"/>
  <c r="BK610" i="9"/>
  <c r="BE121" i="9"/>
  <c r="BG121" i="9"/>
  <c r="BH121" i="9" s="1"/>
  <c r="BE252" i="9"/>
  <c r="BG252" i="9"/>
  <c r="BH252" i="9" s="1"/>
  <c r="BE693" i="9"/>
  <c r="BG693" i="9"/>
  <c r="AP781" i="9"/>
  <c r="BC781" i="9"/>
  <c r="BG488" i="9"/>
  <c r="BH488" i="9" s="1"/>
  <c r="AP911" i="9"/>
  <c r="BC911" i="9"/>
  <c r="BC751" i="9"/>
  <c r="AP751" i="9"/>
  <c r="BG582" i="9"/>
  <c r="BE582" i="9"/>
  <c r="BE567" i="9"/>
  <c r="BG567" i="9"/>
  <c r="AP818" i="9"/>
  <c r="BC818" i="9"/>
  <c r="AP112" i="9"/>
  <c r="BC112" i="9"/>
  <c r="AQ733" i="9"/>
  <c r="BF733" i="9"/>
  <c r="BE625" i="9"/>
  <c r="BG625" i="9"/>
  <c r="BH625" i="9" s="1"/>
  <c r="AR625" i="9" s="1"/>
  <c r="BG218" i="9"/>
  <c r="BH218" i="9" s="1"/>
  <c r="BE201" i="9"/>
  <c r="AP441" i="9"/>
  <c r="BC441" i="9"/>
  <c r="AP427" i="9"/>
  <c r="BC427" i="9"/>
  <c r="BE378" i="9"/>
  <c r="BG378" i="9"/>
  <c r="BH40" i="9"/>
  <c r="BJ40" i="9"/>
  <c r="BK40" i="9" s="1"/>
  <c r="AS40" i="9" s="1"/>
  <c r="BC450" i="9"/>
  <c r="AP450" i="9"/>
  <c r="BG725" i="9"/>
  <c r="AP715" i="9"/>
  <c r="BC715" i="9"/>
  <c r="BH23" i="9"/>
  <c r="BJ23" i="9"/>
  <c r="AP640" i="9"/>
  <c r="BC640" i="9"/>
  <c r="BG884" i="9"/>
  <c r="AQ525" i="9"/>
  <c r="BF525" i="9"/>
  <c r="BE172" i="9"/>
  <c r="AR255" i="9"/>
  <c r="BI255" i="9"/>
  <c r="BF103" i="9"/>
  <c r="AQ103" i="9"/>
  <c r="AQ142" i="9"/>
  <c r="BF142" i="9"/>
  <c r="AQ170" i="9"/>
  <c r="BF170" i="9"/>
  <c r="BC966" i="9"/>
  <c r="AP966" i="9"/>
  <c r="BF973" i="9"/>
  <c r="BE974" i="9"/>
  <c r="BG773" i="9"/>
  <c r="BE773" i="9"/>
  <c r="BE586" i="9"/>
  <c r="BG586" i="9"/>
  <c r="BH586" i="9" s="1"/>
  <c r="BI586" i="9" s="1"/>
  <c r="AP695" i="9"/>
  <c r="BC695" i="9"/>
  <c r="BC252" i="9"/>
  <c r="AP252" i="9"/>
  <c r="AP693" i="9"/>
  <c r="BC693" i="9"/>
  <c r="BC50" i="9"/>
  <c r="AP50" i="9"/>
  <c r="BG781" i="9"/>
  <c r="BH781" i="9" s="1"/>
  <c r="BG911" i="9"/>
  <c r="BE911" i="9"/>
  <c r="BE732" i="9"/>
  <c r="BG732" i="9"/>
  <c r="BE579" i="9"/>
  <c r="BG579" i="9"/>
  <c r="BH579" i="9" s="1"/>
  <c r="AP567" i="9"/>
  <c r="BC567" i="9"/>
  <c r="BC714" i="9"/>
  <c r="AP714" i="9"/>
  <c r="BE112" i="9"/>
  <c r="BG112" i="9"/>
  <c r="BH201" i="9"/>
  <c r="BJ201" i="9"/>
  <c r="AQ441" i="9"/>
  <c r="BF441" i="9"/>
  <c r="BE427" i="9"/>
  <c r="BG427" i="9"/>
  <c r="AP378" i="9"/>
  <c r="BC378" i="9"/>
  <c r="BG450" i="9"/>
  <c r="BC725" i="9"/>
  <c r="AP725" i="9"/>
  <c r="BH107" i="9"/>
  <c r="BJ107" i="9"/>
  <c r="BH117" i="9"/>
  <c r="BJ117" i="9"/>
  <c r="BK117" i="9" s="1"/>
  <c r="BL117" i="9" s="1"/>
  <c r="BE715" i="9"/>
  <c r="BG715" i="9"/>
  <c r="BC292" i="9"/>
  <c r="AP292" i="9"/>
  <c r="BG611" i="9"/>
  <c r="BH611" i="9" s="1"/>
  <c r="AR611" i="9" s="1"/>
  <c r="AP884" i="9"/>
  <c r="BC884" i="9"/>
  <c r="BH525" i="9"/>
  <c r="BJ525" i="9"/>
  <c r="BK525" i="9" s="1"/>
  <c r="BL525" i="9" s="1"/>
  <c r="BK42" i="9"/>
  <c r="BM42" i="9"/>
  <c r="BN42" i="9" s="1"/>
  <c r="BM145" i="9"/>
  <c r="BC586" i="9"/>
  <c r="AP586" i="9"/>
  <c r="BE695" i="9"/>
  <c r="BG695" i="9"/>
  <c r="BC761" i="9"/>
  <c r="AP761" i="9"/>
  <c r="BE50" i="9"/>
  <c r="BG50" i="9"/>
  <c r="BH50" i="9" s="1"/>
  <c r="AR50" i="9" s="1"/>
  <c r="AP479" i="9"/>
  <c r="BC479" i="9"/>
  <c r="BE778" i="9"/>
  <c r="BG778" i="9"/>
  <c r="BH778" i="9" s="1"/>
  <c r="AP149" i="9"/>
  <c r="BC149" i="9"/>
  <c r="BG714" i="9"/>
  <c r="BF93" i="9"/>
  <c r="AQ93" i="9"/>
  <c r="AP106" i="9"/>
  <c r="BC106" i="9"/>
  <c r="BE664" i="9"/>
  <c r="BG664" i="9"/>
  <c r="BH664" i="9" s="1"/>
  <c r="BE198" i="9"/>
  <c r="BG198" i="9"/>
  <c r="BH198" i="9" s="1"/>
  <c r="AP438" i="9"/>
  <c r="BC438" i="9"/>
  <c r="BE424" i="9"/>
  <c r="BG424" i="9"/>
  <c r="BH424" i="9" s="1"/>
  <c r="AP371" i="9"/>
  <c r="BC371" i="9"/>
  <c r="BF40" i="9"/>
  <c r="AQ40" i="9"/>
  <c r="AP430" i="9"/>
  <c r="BC430" i="9"/>
  <c r="AP848" i="9"/>
  <c r="BC848" i="9"/>
  <c r="BC703" i="9"/>
  <c r="AP703" i="9"/>
  <c r="BM555" i="9"/>
  <c r="BN555" i="9" s="1"/>
  <c r="BF107" i="9"/>
  <c r="AQ107" i="9"/>
  <c r="AR100" i="9"/>
  <c r="BI100" i="9"/>
  <c r="BG292" i="9"/>
  <c r="AQ611" i="9"/>
  <c r="BF611" i="9"/>
  <c r="AP52" i="9"/>
  <c r="BC52" i="9"/>
  <c r="BF540" i="9"/>
  <c r="AQ540" i="9"/>
  <c r="BE789" i="9"/>
  <c r="BG789" i="9"/>
  <c r="BH789" i="9" s="1"/>
  <c r="BE761" i="9"/>
  <c r="BG761" i="9"/>
  <c r="BH761" i="9" s="1"/>
  <c r="BI761" i="9" s="1"/>
  <c r="BE20" i="9"/>
  <c r="BG20" i="9"/>
  <c r="BG851" i="9"/>
  <c r="BG479" i="9"/>
  <c r="AP778" i="9"/>
  <c r="BC778" i="9"/>
  <c r="AP109" i="9"/>
  <c r="BC109" i="9"/>
  <c r="BE576" i="9"/>
  <c r="BG576" i="9"/>
  <c r="BH576" i="9" s="1"/>
  <c r="BC502" i="9"/>
  <c r="AP502" i="9"/>
  <c r="BE704" i="9"/>
  <c r="BG704" i="9"/>
  <c r="BH704" i="9" s="1"/>
  <c r="BI704" i="9" s="1"/>
  <c r="BG197" i="9"/>
  <c r="BH197" i="9" s="1"/>
  <c r="BE197" i="9"/>
  <c r="BG106" i="9"/>
  <c r="BH106" i="9" s="1"/>
  <c r="BE106" i="9"/>
  <c r="AP664" i="9"/>
  <c r="BC664" i="9"/>
  <c r="BG212" i="9"/>
  <c r="AP198" i="9"/>
  <c r="BC198" i="9"/>
  <c r="AQ438" i="9"/>
  <c r="BF438" i="9"/>
  <c r="AP424" i="9"/>
  <c r="BC424" i="9"/>
  <c r="AQ371" i="9"/>
  <c r="BF371" i="9"/>
  <c r="BE430" i="9"/>
  <c r="BG430" i="9"/>
  <c r="BH430" i="9" s="1"/>
  <c r="BE848" i="9"/>
  <c r="BG848" i="9"/>
  <c r="BE703" i="9"/>
  <c r="BG703" i="9"/>
  <c r="BH703" i="9" s="1"/>
  <c r="AR703" i="9" s="1"/>
  <c r="AQ123" i="9"/>
  <c r="BF123" i="9"/>
  <c r="AP734" i="9"/>
  <c r="BC734" i="9"/>
  <c r="BJ405" i="9"/>
  <c r="BK405" i="9" s="1"/>
  <c r="BF186" i="9"/>
  <c r="AQ186" i="9"/>
  <c r="BG52" i="9"/>
  <c r="BM686" i="9"/>
  <c r="BN686" i="9" s="1"/>
  <c r="BH177" i="9"/>
  <c r="BJ177" i="9"/>
  <c r="BK177" i="9" s="1"/>
  <c r="BM387" i="9"/>
  <c r="BN387" i="9" s="1"/>
  <c r="BI962" i="9"/>
  <c r="BL917" i="9"/>
  <c r="BF951" i="9"/>
  <c r="BO957" i="9"/>
  <c r="BE929" i="9"/>
  <c r="AQ929" i="9" s="1"/>
  <c r="BK227" i="9"/>
  <c r="AP789" i="9"/>
  <c r="BC789" i="9"/>
  <c r="AQ236" i="9"/>
  <c r="BF236" i="9"/>
  <c r="AP20" i="9"/>
  <c r="BC20" i="9"/>
  <c r="AP707" i="9"/>
  <c r="BC707" i="9"/>
  <c r="AP471" i="9"/>
  <c r="BC471" i="9"/>
  <c r="AQ772" i="9"/>
  <c r="BF772" i="9"/>
  <c r="BG109" i="9"/>
  <c r="BE109" i="9"/>
  <c r="AP576" i="9"/>
  <c r="BC576" i="9"/>
  <c r="BF482" i="9"/>
  <c r="AQ482" i="9"/>
  <c r="AP704" i="9"/>
  <c r="BC704" i="9"/>
  <c r="AP197" i="9"/>
  <c r="BC197" i="9"/>
  <c r="AP821" i="9"/>
  <c r="BC821" i="9"/>
  <c r="AP649" i="9"/>
  <c r="BC649" i="9"/>
  <c r="BH357" i="9"/>
  <c r="BJ357" i="9"/>
  <c r="BC212" i="9"/>
  <c r="AP212" i="9"/>
  <c r="AP175" i="9"/>
  <c r="BC175" i="9"/>
  <c r="BE435" i="9"/>
  <c r="BG435" i="9"/>
  <c r="BH435" i="9" s="1"/>
  <c r="AR435" i="9" s="1"/>
  <c r="BG371" i="9"/>
  <c r="AQ375" i="9"/>
  <c r="AQ328" i="9"/>
  <c r="BF328" i="9"/>
  <c r="BE643" i="9"/>
  <c r="BG643" i="9"/>
  <c r="BH643" i="9" s="1"/>
  <c r="AP596" i="9"/>
  <c r="BC596" i="9"/>
  <c r="BG734" i="9"/>
  <c r="AQ671" i="9"/>
  <c r="BF671" i="9"/>
  <c r="AQ337" i="9"/>
  <c r="BF337" i="9"/>
  <c r="BJ205" i="9"/>
  <c r="BK205" i="9" s="1"/>
  <c r="BI347" i="9"/>
  <c r="AR347" i="9"/>
  <c r="BF756" i="9"/>
  <c r="AP30" i="9"/>
  <c r="BC30" i="9"/>
  <c r="BE729" i="9"/>
  <c r="BG729" i="9"/>
  <c r="BH729" i="9" s="1"/>
  <c r="BE720" i="9"/>
  <c r="BE188" i="9"/>
  <c r="BG188" i="9"/>
  <c r="BH188" i="9" s="1"/>
  <c r="BC412" i="9"/>
  <c r="AP412" i="9"/>
  <c r="BC905" i="9"/>
  <c r="AP905" i="9"/>
  <c r="BE707" i="9"/>
  <c r="BG707" i="9"/>
  <c r="BG471" i="9"/>
  <c r="BE471" i="9"/>
  <c r="BC772" i="9"/>
  <c r="AP772" i="9"/>
  <c r="AP585" i="9"/>
  <c r="BC585" i="9"/>
  <c r="BE570" i="9"/>
  <c r="BG570" i="9"/>
  <c r="BH570" i="9" s="1"/>
  <c r="AP482" i="9"/>
  <c r="BC482" i="9"/>
  <c r="BE821" i="9"/>
  <c r="BE649" i="9"/>
  <c r="BE209" i="9"/>
  <c r="BE175" i="9"/>
  <c r="BG175" i="9"/>
  <c r="BC435" i="9"/>
  <c r="AP435" i="9"/>
  <c r="BE341" i="9"/>
  <c r="BG375" i="9"/>
  <c r="AP845" i="9"/>
  <c r="BC845" i="9"/>
  <c r="BH598" i="9"/>
  <c r="BJ598" i="9"/>
  <c r="BK598" i="9" s="1"/>
  <c r="BF434" i="9"/>
  <c r="AQ434" i="9"/>
  <c r="BG328" i="9"/>
  <c r="BH328" i="9" s="1"/>
  <c r="BE596" i="9"/>
  <c r="BE734" i="9"/>
  <c r="BH671" i="9"/>
  <c r="AP337" i="9"/>
  <c r="BC337" i="9"/>
  <c r="BK229" i="9"/>
  <c r="BY223" i="9"/>
  <c r="BZ223" i="9" s="1"/>
  <c r="BW223" i="9"/>
  <c r="BE983" i="9"/>
  <c r="BG983" i="9"/>
  <c r="BJ962" i="9"/>
  <c r="BK962" i="9" s="1"/>
  <c r="BF835" i="9"/>
  <c r="AQ835" i="9"/>
  <c r="BF652" i="9"/>
  <c r="AQ652" i="9"/>
  <c r="BF626" i="9"/>
  <c r="AQ626" i="9"/>
  <c r="AQ838" i="9"/>
  <c r="BF838" i="9"/>
  <c r="BF958" i="9"/>
  <c r="AQ958" i="9"/>
  <c r="AQ944" i="9"/>
  <c r="BF944" i="9"/>
  <c r="BF949" i="9"/>
  <c r="AQ949" i="9"/>
  <c r="AQ717" i="9"/>
  <c r="BF717" i="9"/>
  <c r="AQ682" i="9"/>
  <c r="BF682" i="9"/>
  <c r="BF1001" i="9"/>
  <c r="AQ1001" i="9"/>
  <c r="AQ791" i="9"/>
  <c r="BF791" i="9"/>
  <c r="BF938" i="9"/>
  <c r="AQ938" i="9"/>
  <c r="BF578" i="9"/>
  <c r="AQ578" i="9"/>
  <c r="BI665" i="9"/>
  <c r="AR665" i="9"/>
  <c r="BC338" i="9"/>
  <c r="AP338" i="9"/>
  <c r="BE484" i="9"/>
  <c r="BG484" i="9"/>
  <c r="AP692" i="9"/>
  <c r="BC692" i="9"/>
  <c r="BF716" i="9"/>
  <c r="AQ716" i="9"/>
  <c r="BK763" i="9"/>
  <c r="BM763" i="9"/>
  <c r="AQ893" i="9"/>
  <c r="BF893" i="9"/>
  <c r="BG747" i="9"/>
  <c r="BH747" i="9" s="1"/>
  <c r="BE747" i="9"/>
  <c r="AQ241" i="9"/>
  <c r="BF241" i="9"/>
  <c r="BG629" i="9"/>
  <c r="BE629" i="9"/>
  <c r="AP591" i="9"/>
  <c r="BC591" i="9"/>
  <c r="BF526" i="9"/>
  <c r="AQ526" i="9"/>
  <c r="BG860" i="9"/>
  <c r="BE860" i="9"/>
  <c r="BC841" i="9"/>
  <c r="AP841" i="9"/>
  <c r="AP791" i="9"/>
  <c r="BC791" i="9"/>
  <c r="BF330" i="9"/>
  <c r="AQ330" i="9"/>
  <c r="BF453" i="9"/>
  <c r="AQ453" i="9"/>
  <c r="BG267" i="9"/>
  <c r="BH267" i="9" s="1"/>
  <c r="BE659" i="9"/>
  <c r="BG659" i="9"/>
  <c r="BH659" i="9" s="1"/>
  <c r="BG543" i="9"/>
  <c r="BH543" i="9" s="1"/>
  <c r="BE543" i="9"/>
  <c r="BF897" i="9"/>
  <c r="AQ897" i="9"/>
  <c r="AQ141" i="9"/>
  <c r="BF141" i="9"/>
  <c r="BF174" i="9"/>
  <c r="AQ174" i="9"/>
  <c r="AP83" i="9"/>
  <c r="BC83" i="9"/>
  <c r="BE320" i="9"/>
  <c r="BG320" i="9"/>
  <c r="BH320" i="9" s="1"/>
  <c r="BC295" i="9"/>
  <c r="AP295" i="9"/>
  <c r="BK340" i="9"/>
  <c r="BM340" i="9"/>
  <c r="BC1002" i="9"/>
  <c r="AP1002" i="9"/>
  <c r="AP924" i="9"/>
  <c r="BC924" i="9"/>
  <c r="BK979" i="9"/>
  <c r="BM979" i="9"/>
  <c r="BK989" i="9"/>
  <c r="BG994" i="9"/>
  <c r="BF942" i="9"/>
  <c r="BC484" i="9"/>
  <c r="AP484" i="9"/>
  <c r="BG234" i="9"/>
  <c r="BH234" i="9" s="1"/>
  <c r="BI234" i="9" s="1"/>
  <c r="BE234" i="9"/>
  <c r="BG716" i="9"/>
  <c r="BH716" i="9" s="1"/>
  <c r="BI716" i="9" s="1"/>
  <c r="BG241" i="9"/>
  <c r="BH241" i="9" s="1"/>
  <c r="AP629" i="9"/>
  <c r="BC629" i="9"/>
  <c r="BC578" i="9"/>
  <c r="AP578" i="9"/>
  <c r="BG526" i="9"/>
  <c r="BH526" i="9" s="1"/>
  <c r="BC492" i="9"/>
  <c r="AP492" i="9"/>
  <c r="AP860" i="9"/>
  <c r="BC860" i="9"/>
  <c r="BG841" i="9"/>
  <c r="BH841" i="9" s="1"/>
  <c r="BF767" i="9"/>
  <c r="AQ767" i="9"/>
  <c r="BG453" i="9"/>
  <c r="BH453" i="9" s="1"/>
  <c r="AR453" i="9" s="1"/>
  <c r="BC655" i="9"/>
  <c r="AP655" i="9"/>
  <c r="AP543" i="9"/>
  <c r="BC543" i="9"/>
  <c r="BG508" i="9"/>
  <c r="BG897" i="9"/>
  <c r="BM180" i="9"/>
  <c r="BN180" i="9" s="1"/>
  <c r="BK180" i="9"/>
  <c r="AP174" i="9"/>
  <c r="BC174" i="9"/>
  <c r="BE83" i="9"/>
  <c r="BG83" i="9"/>
  <c r="AQ291" i="9"/>
  <c r="BI587" i="9"/>
  <c r="AR587" i="9"/>
  <c r="BE977" i="9"/>
  <c r="BG977" i="9"/>
  <c r="BJ975" i="9"/>
  <c r="BK975" i="9" s="1"/>
  <c r="BL975" i="9" s="1"/>
  <c r="BL961" i="9"/>
  <c r="BC846" i="9"/>
  <c r="AP846" i="9"/>
  <c r="AP716" i="9"/>
  <c r="BC716" i="9"/>
  <c r="BG890" i="9"/>
  <c r="BH890" i="9" s="1"/>
  <c r="AP713" i="9"/>
  <c r="BC713" i="9"/>
  <c r="BC740" i="9"/>
  <c r="AP740" i="9"/>
  <c r="AP274" i="9"/>
  <c r="BC274" i="9"/>
  <c r="BC523" i="9"/>
  <c r="AP523" i="9"/>
  <c r="AP469" i="9"/>
  <c r="BC469" i="9"/>
  <c r="AQ844" i="9"/>
  <c r="BE827" i="9"/>
  <c r="BG827" i="9"/>
  <c r="BG767" i="9"/>
  <c r="BH767" i="9" s="1"/>
  <c r="BE511" i="9"/>
  <c r="BG511" i="9"/>
  <c r="BH511" i="9" s="1"/>
  <c r="BE80" i="9"/>
  <c r="BG80" i="9"/>
  <c r="BH80" i="9" s="1"/>
  <c r="BE314" i="9"/>
  <c r="AP682" i="9"/>
  <c r="BC682" i="9"/>
  <c r="BE655" i="9"/>
  <c r="BG655" i="9"/>
  <c r="BH655" i="9" s="1"/>
  <c r="AP520" i="9"/>
  <c r="BC520" i="9"/>
  <c r="BC505" i="9"/>
  <c r="AP505" i="9"/>
  <c r="BC897" i="9"/>
  <c r="AP897" i="9"/>
  <c r="BC838" i="9"/>
  <c r="AP838" i="9"/>
  <c r="BG748" i="9"/>
  <c r="BE748" i="9"/>
  <c r="BG174" i="9"/>
  <c r="BE386" i="9"/>
  <c r="BG386" i="9"/>
  <c r="BC291" i="9"/>
  <c r="AP291" i="9"/>
  <c r="BE953" i="9"/>
  <c r="BG846" i="9"/>
  <c r="BH846" i="9" s="1"/>
  <c r="BE846" i="9"/>
  <c r="BG505" i="9"/>
  <c r="BG713" i="9"/>
  <c r="BJ713" i="9" s="1"/>
  <c r="BK713" i="9" s="1"/>
  <c r="BE713" i="9"/>
  <c r="AQ274" i="9"/>
  <c r="BF274" i="9"/>
  <c r="BG652" i="9"/>
  <c r="BH652" i="9" s="1"/>
  <c r="BC626" i="9"/>
  <c r="AP626" i="9"/>
  <c r="BG578" i="9"/>
  <c r="BG523" i="9"/>
  <c r="BH523" i="9" s="1"/>
  <c r="AR523" i="9" s="1"/>
  <c r="BE523" i="9"/>
  <c r="AP827" i="9"/>
  <c r="BC827" i="9"/>
  <c r="AP646" i="9"/>
  <c r="BC646" i="9"/>
  <c r="BC80" i="9"/>
  <c r="AP80" i="9"/>
  <c r="BH314" i="9"/>
  <c r="BJ314" i="9"/>
  <c r="BC679" i="9"/>
  <c r="AP679" i="9"/>
  <c r="BE520" i="9"/>
  <c r="BG520" i="9"/>
  <c r="BH520" i="9" s="1"/>
  <c r="AR520" i="9" s="1"/>
  <c r="BE505" i="9"/>
  <c r="AP893" i="9"/>
  <c r="BC893" i="9"/>
  <c r="BJ665" i="9"/>
  <c r="BK665" i="9" s="1"/>
  <c r="BG838" i="9"/>
  <c r="BH838" i="9" s="1"/>
  <c r="AR838" i="9" s="1"/>
  <c r="BC748" i="9"/>
  <c r="AP748" i="9"/>
  <c r="BS130" i="9"/>
  <c r="BQ130" i="9"/>
  <c r="BC129" i="9"/>
  <c r="AP129" i="9"/>
  <c r="AP386" i="9"/>
  <c r="BC386" i="9"/>
  <c r="BC317" i="9"/>
  <c r="AP317" i="9"/>
  <c r="AR803" i="9"/>
  <c r="BI803" i="9"/>
  <c r="AP1006" i="9"/>
  <c r="BC1006" i="9"/>
  <c r="BC961" i="9"/>
  <c r="AP961" i="9"/>
  <c r="BC944" i="9"/>
  <c r="AP944" i="9"/>
  <c r="AP997" i="9"/>
  <c r="BC997" i="9"/>
  <c r="BJ948" i="9"/>
  <c r="BH975" i="9"/>
  <c r="BF981" i="9"/>
  <c r="AP871" i="9"/>
  <c r="BC871" i="9"/>
  <c r="BE712" i="9"/>
  <c r="BG712" i="9"/>
  <c r="BH712" i="9" s="1"/>
  <c r="BE709" i="9"/>
  <c r="BG709" i="9"/>
  <c r="BG274" i="9"/>
  <c r="BH274" i="9" s="1"/>
  <c r="BC638" i="9"/>
  <c r="AP638" i="9"/>
  <c r="BG626" i="9"/>
  <c r="AP569" i="9"/>
  <c r="BC569" i="9"/>
  <c r="BE495" i="9"/>
  <c r="BG495" i="9"/>
  <c r="BH495" i="9" s="1"/>
  <c r="BG844" i="9"/>
  <c r="BE794" i="9"/>
  <c r="BG794" i="9"/>
  <c r="BH794" i="9" s="1"/>
  <c r="BE167" i="9"/>
  <c r="BG167" i="9"/>
  <c r="BH167" i="9" s="1"/>
  <c r="BI167" i="9" s="1"/>
  <c r="AQ77" i="9"/>
  <c r="BF77" i="9"/>
  <c r="BE299" i="9"/>
  <c r="BG299" i="9"/>
  <c r="BH299" i="9" s="1"/>
  <c r="BE679" i="9"/>
  <c r="BG679" i="9"/>
  <c r="BH679" i="9" s="1"/>
  <c r="BI679" i="9" s="1"/>
  <c r="AP517" i="9"/>
  <c r="BC517" i="9"/>
  <c r="BG486" i="9"/>
  <c r="BH486" i="9" s="1"/>
  <c r="BE486" i="9"/>
  <c r="BG893" i="9"/>
  <c r="BH893" i="9" s="1"/>
  <c r="BQ227" i="9"/>
  <c r="BS227" i="9"/>
  <c r="BT227" i="9" s="1"/>
  <c r="BC804" i="9"/>
  <c r="AP804" i="9"/>
  <c r="BG726" i="9"/>
  <c r="BE726" i="9"/>
  <c r="AT130" i="9"/>
  <c r="BO130" i="9"/>
  <c r="BF129" i="9"/>
  <c r="AQ129" i="9"/>
  <c r="BC358" i="9"/>
  <c r="AP358" i="9"/>
  <c r="BE317" i="9"/>
  <c r="BG317" i="9"/>
  <c r="BG291" i="9"/>
  <c r="BH291" i="9" s="1"/>
  <c r="AR291" i="9" s="1"/>
  <c r="AT296" i="9"/>
  <c r="BO296" i="9"/>
  <c r="BC989" i="9"/>
  <c r="AP989" i="9"/>
  <c r="BG1006" i="9"/>
  <c r="BE1006" i="9"/>
  <c r="AP951" i="9"/>
  <c r="BC951" i="9"/>
  <c r="BH948" i="9"/>
  <c r="BF954" i="9"/>
  <c r="BE871" i="9"/>
  <c r="BG871" i="9"/>
  <c r="BH871" i="9" s="1"/>
  <c r="AP879" i="9"/>
  <c r="BC879" i="9"/>
  <c r="BI650" i="9"/>
  <c r="AR650" i="9"/>
  <c r="AP712" i="9"/>
  <c r="BC712" i="9"/>
  <c r="AP511" i="9"/>
  <c r="BC511" i="9"/>
  <c r="AQ270" i="9"/>
  <c r="BF270" i="9"/>
  <c r="BG638" i="9"/>
  <c r="BH638" i="9" s="1"/>
  <c r="BI638" i="9" s="1"/>
  <c r="BE638" i="9"/>
  <c r="BC595" i="9"/>
  <c r="AP595" i="9"/>
  <c r="BG569" i="9"/>
  <c r="BH569" i="9" s="1"/>
  <c r="AP495" i="9"/>
  <c r="BC495" i="9"/>
  <c r="BG469" i="9"/>
  <c r="BH469" i="9" s="1"/>
  <c r="AR469" i="9" s="1"/>
  <c r="AP844" i="9"/>
  <c r="BC844" i="9"/>
  <c r="AP794" i="9"/>
  <c r="BC794" i="9"/>
  <c r="BC77" i="9"/>
  <c r="AP77" i="9"/>
  <c r="BC299" i="9"/>
  <c r="AP299" i="9"/>
  <c r="AP673" i="9"/>
  <c r="BC673" i="9"/>
  <c r="BE563" i="9"/>
  <c r="BG517" i="9"/>
  <c r="BE517" i="9"/>
  <c r="AP486" i="9"/>
  <c r="BC486" i="9"/>
  <c r="AP890" i="9"/>
  <c r="BC890" i="9"/>
  <c r="BG804" i="9"/>
  <c r="BH804" i="9" s="1"/>
  <c r="BI804" i="9" s="1"/>
  <c r="BE804" i="9"/>
  <c r="AP726" i="9"/>
  <c r="BC726" i="9"/>
  <c r="BG129" i="9"/>
  <c r="BH129" i="9" s="1"/>
  <c r="BC302" i="9"/>
  <c r="AP302" i="9"/>
  <c r="BG944" i="9"/>
  <c r="BH944" i="9" s="1"/>
  <c r="BC975" i="9"/>
  <c r="AP975" i="9"/>
  <c r="BG988" i="9"/>
  <c r="BH988" i="9" s="1"/>
  <c r="AR988" i="9" s="1"/>
  <c r="BH963" i="9"/>
  <c r="AR973" i="9"/>
  <c r="BG879" i="9"/>
  <c r="BH879" i="9" s="1"/>
  <c r="BI879" i="9" s="1"/>
  <c r="BE879" i="9"/>
  <c r="BJ650" i="9"/>
  <c r="BK650" i="9" s="1"/>
  <c r="BC724" i="9"/>
  <c r="AP724" i="9"/>
  <c r="AP248" i="9"/>
  <c r="BC248" i="9"/>
  <c r="BC270" i="9"/>
  <c r="AP270" i="9"/>
  <c r="AP635" i="9"/>
  <c r="BC635" i="9"/>
  <c r="AQ595" i="9"/>
  <c r="BF595" i="9"/>
  <c r="BG549" i="9"/>
  <c r="BH549" i="9" s="1"/>
  <c r="AR549" i="9" s="1"/>
  <c r="BE549" i="9"/>
  <c r="BG492" i="9"/>
  <c r="BH492" i="9" s="1"/>
  <c r="AR492" i="9" s="1"/>
  <c r="BC902" i="9"/>
  <c r="AP902" i="9"/>
  <c r="BG740" i="9"/>
  <c r="BH740" i="9" s="1"/>
  <c r="BG77" i="9"/>
  <c r="BH77" i="9" s="1"/>
  <c r="AR77" i="9" s="1"/>
  <c r="AP267" i="9"/>
  <c r="BC267" i="9"/>
  <c r="BG673" i="9"/>
  <c r="BH563" i="9"/>
  <c r="BJ563" i="9"/>
  <c r="BK563" i="9" s="1"/>
  <c r="BC508" i="9"/>
  <c r="AP508" i="9"/>
  <c r="BE475" i="9"/>
  <c r="BG475" i="9"/>
  <c r="BE890" i="9"/>
  <c r="BJ425" i="9"/>
  <c r="BK425" i="9" s="1"/>
  <c r="BH425" i="9"/>
  <c r="BL149" i="9"/>
  <c r="AS149" i="9"/>
  <c r="AP864" i="9"/>
  <c r="BC864" i="9"/>
  <c r="BH780" i="9"/>
  <c r="BJ780" i="9"/>
  <c r="BK780" i="9" s="1"/>
  <c r="BG696" i="9"/>
  <c r="BH696" i="9" s="1"/>
  <c r="AR696" i="9" s="1"/>
  <c r="BG358" i="9"/>
  <c r="BH358" i="9" s="1"/>
  <c r="BE302" i="9"/>
  <c r="BG302" i="9"/>
  <c r="BC953" i="9"/>
  <c r="AP953" i="9"/>
  <c r="AP983" i="9"/>
  <c r="BC983" i="9"/>
  <c r="BG999" i="9"/>
  <c r="BE999" i="9"/>
  <c r="AP919" i="9"/>
  <c r="BC919" i="9"/>
  <c r="BC994" i="9"/>
  <c r="AP994" i="9"/>
  <c r="BG835" i="9"/>
  <c r="BE692" i="9"/>
  <c r="BG692" i="9"/>
  <c r="BH692" i="9" s="1"/>
  <c r="BI692" i="9" s="1"/>
  <c r="AP314" i="9"/>
  <c r="BC314" i="9"/>
  <c r="BG717" i="9"/>
  <c r="BH717" i="9" s="1"/>
  <c r="BE724" i="9"/>
  <c r="BG724" i="9"/>
  <c r="AP747" i="9"/>
  <c r="BC747" i="9"/>
  <c r="AP241" i="9"/>
  <c r="BC241" i="9"/>
  <c r="BG635" i="9"/>
  <c r="BH635" i="9" s="1"/>
  <c r="BE635" i="9"/>
  <c r="BE591" i="9"/>
  <c r="BG591" i="9"/>
  <c r="BH591" i="9" s="1"/>
  <c r="BC549" i="9"/>
  <c r="AP549" i="9"/>
  <c r="BF492" i="9"/>
  <c r="BE902" i="9"/>
  <c r="BG902" i="9"/>
  <c r="BH902" i="9" s="1"/>
  <c r="BE841" i="9"/>
  <c r="BG791" i="9"/>
  <c r="BE573" i="9"/>
  <c r="BG573" i="9"/>
  <c r="BC453" i="9"/>
  <c r="AP453" i="9"/>
  <c r="BE267" i="9"/>
  <c r="AP659" i="9"/>
  <c r="BC659" i="9"/>
  <c r="BC563" i="9"/>
  <c r="AP563" i="9"/>
  <c r="AP475" i="9"/>
  <c r="BC475" i="9"/>
  <c r="AQ425" i="9"/>
  <c r="BF425" i="9"/>
  <c r="BG864" i="9"/>
  <c r="BE864" i="9"/>
  <c r="AP696" i="9"/>
  <c r="BC696" i="9"/>
  <c r="AP320" i="9"/>
  <c r="BC320" i="9"/>
  <c r="BE295" i="9"/>
  <c r="BG295" i="9"/>
  <c r="BH295" i="9" s="1"/>
  <c r="BI295" i="9" s="1"/>
  <c r="BI497" i="9"/>
  <c r="AR497" i="9"/>
  <c r="BC929" i="9"/>
  <c r="AP929" i="9"/>
  <c r="BH979" i="9"/>
  <c r="BG949" i="9"/>
  <c r="BH949" i="9" s="1"/>
  <c r="AP974" i="9"/>
  <c r="BC974" i="9"/>
  <c r="BE994" i="9"/>
  <c r="BM982" i="9"/>
  <c r="BN982" i="9" s="1"/>
  <c r="BF228" i="9"/>
  <c r="AQ228" i="9"/>
  <c r="BF354" i="9"/>
  <c r="AQ354" i="9"/>
  <c r="AQ11" i="9"/>
  <c r="BF11" i="9"/>
  <c r="AQ932" i="9"/>
  <c r="BF932" i="9"/>
  <c r="AS966" i="9"/>
  <c r="BL966" i="9"/>
  <c r="AQ689" i="9"/>
  <c r="BF689" i="9"/>
  <c r="AQ955" i="9"/>
  <c r="BF955" i="9"/>
  <c r="BF937" i="9"/>
  <c r="AQ937" i="9"/>
  <c r="BF755" i="9"/>
  <c r="AQ755" i="9"/>
  <c r="AQ923" i="9"/>
  <c r="BF923" i="9"/>
  <c r="BF702" i="9"/>
  <c r="AQ702" i="9"/>
  <c r="BF736" i="9"/>
  <c r="AQ736" i="9"/>
  <c r="BU247" i="9"/>
  <c r="AV247" i="9"/>
  <c r="BF960" i="9"/>
  <c r="AQ960" i="9"/>
  <c r="AQ930" i="9"/>
  <c r="BF930" i="9"/>
  <c r="BF992" i="9"/>
  <c r="AQ992" i="9"/>
  <c r="BF784" i="9"/>
  <c r="AQ784" i="9"/>
  <c r="AQ940" i="9"/>
  <c r="BF940" i="9"/>
  <c r="AT961" i="9"/>
  <c r="BO961" i="9"/>
  <c r="BI936" i="9"/>
  <c r="AR936" i="9"/>
  <c r="AR980" i="9"/>
  <c r="BI980" i="9"/>
  <c r="BF240" i="9"/>
  <c r="AQ240" i="9"/>
  <c r="BF621" i="9"/>
  <c r="AQ621" i="9"/>
  <c r="BF701" i="9"/>
  <c r="AQ701" i="9"/>
  <c r="AQ968" i="9"/>
  <c r="BF968" i="9"/>
  <c r="AQ1003" i="9"/>
  <c r="BF1003" i="9"/>
  <c r="AR919" i="9"/>
  <c r="BI919" i="9"/>
  <c r="BF843" i="9"/>
  <c r="AQ843" i="9"/>
  <c r="AQ677" i="9"/>
  <c r="BF677" i="9"/>
  <c r="BI954" i="9"/>
  <c r="AR954" i="9"/>
  <c r="AR1004" i="9"/>
  <c r="BI1004" i="9"/>
  <c r="BG710" i="9"/>
  <c r="BH710" i="9" s="1"/>
  <c r="BE710" i="9"/>
  <c r="BG931" i="9"/>
  <c r="BH931" i="9" s="1"/>
  <c r="AR931" i="9" s="1"/>
  <c r="BJ939" i="9"/>
  <c r="BG965" i="9"/>
  <c r="BG971" i="9"/>
  <c r="BH971" i="9" s="1"/>
  <c r="AR971" i="9" s="1"/>
  <c r="BG928" i="9"/>
  <c r="BH928" i="9" s="1"/>
  <c r="AR928" i="9" s="1"/>
  <c r="AP933" i="9"/>
  <c r="BC933" i="9"/>
  <c r="BE969" i="9"/>
  <c r="BG969" i="9"/>
  <c r="BN963" i="9"/>
  <c r="BP963" i="9"/>
  <c r="BQ963" i="9" s="1"/>
  <c r="AU963" i="9" s="1"/>
  <c r="BK974" i="9"/>
  <c r="BM974" i="9"/>
  <c r="BN974" i="9" s="1"/>
  <c r="AT974" i="9" s="1"/>
  <c r="AP1003" i="9"/>
  <c r="BC1003" i="9"/>
  <c r="BG945" i="9"/>
  <c r="BH945" i="9" s="1"/>
  <c r="AR945" i="9" s="1"/>
  <c r="BM986" i="9"/>
  <c r="BN986" i="9" s="1"/>
  <c r="BO986" i="9" s="1"/>
  <c r="BF948" i="9"/>
  <c r="AQ948" i="9"/>
  <c r="BK986" i="9"/>
  <c r="BC932" i="9"/>
  <c r="AP932" i="9"/>
  <c r="BE945" i="9"/>
  <c r="BE971" i="9"/>
  <c r="BJ964" i="9"/>
  <c r="AQ1008" i="9"/>
  <c r="BF1008" i="9"/>
  <c r="BG765" i="9"/>
  <c r="BH765" i="9" s="1"/>
  <c r="AR765" i="9" s="1"/>
  <c r="BE765" i="9"/>
  <c r="BC710" i="9"/>
  <c r="AP710" i="9"/>
  <c r="BG847" i="9"/>
  <c r="BH847" i="9" s="1"/>
  <c r="BC815" i="9"/>
  <c r="AP815" i="9"/>
  <c r="AP798" i="9"/>
  <c r="BC798" i="9"/>
  <c r="BG762" i="9"/>
  <c r="BH762" i="9" s="1"/>
  <c r="AR762" i="9" s="1"/>
  <c r="BE762" i="9"/>
  <c r="AQ730" i="9"/>
  <c r="BJ154" i="9"/>
  <c r="BK154" i="9" s="1"/>
  <c r="AS154" i="9" s="1"/>
  <c r="BG730" i="9"/>
  <c r="BH730" i="9" s="1"/>
  <c r="BF95" i="9"/>
  <c r="AQ95" i="9"/>
  <c r="BF157" i="9"/>
  <c r="BG346" i="9"/>
  <c r="BH346" i="9" s="1"/>
  <c r="AR346" i="9" s="1"/>
  <c r="BE346" i="9"/>
  <c r="AP334" i="9"/>
  <c r="BC334" i="9"/>
  <c r="BG249" i="9"/>
  <c r="BH249" i="9" s="1"/>
  <c r="BI249" i="9" s="1"/>
  <c r="BE249" i="9"/>
  <c r="BG644" i="9"/>
  <c r="BH644" i="9" s="1"/>
  <c r="BG607" i="9"/>
  <c r="BC787" i="9"/>
  <c r="AP787" i="9"/>
  <c r="BC722" i="9"/>
  <c r="AP722" i="9"/>
  <c r="AP691" i="9"/>
  <c r="BC691" i="9"/>
  <c r="BS104" i="9"/>
  <c r="BT104" i="9" s="1"/>
  <c r="BQ104" i="9"/>
  <c r="AQ997" i="9"/>
  <c r="BF997" i="9"/>
  <c r="BG998" i="9"/>
  <c r="BH998" i="9" s="1"/>
  <c r="AP935" i="9"/>
  <c r="BC935" i="9"/>
  <c r="BG942" i="9"/>
  <c r="BH942" i="9" s="1"/>
  <c r="BJ1005" i="9"/>
  <c r="BK1005" i="9" s="1"/>
  <c r="BH1005" i="9"/>
  <c r="AQ933" i="9"/>
  <c r="AQ975" i="9"/>
  <c r="BI989" i="9"/>
  <c r="AR989" i="9"/>
  <c r="AQ959" i="9"/>
  <c r="BG938" i="9"/>
  <c r="BH938" i="9" s="1"/>
  <c r="AR938" i="9" s="1"/>
  <c r="AR966" i="9"/>
  <c r="BC991" i="9"/>
  <c r="AP991" i="9"/>
  <c r="AP948" i="9"/>
  <c r="BC948" i="9"/>
  <c r="BF941" i="9"/>
  <c r="BC921" i="9"/>
  <c r="AP921" i="9"/>
  <c r="BJ981" i="9"/>
  <c r="BK981" i="9" s="1"/>
  <c r="AS981" i="9" s="1"/>
  <c r="BH981" i="9"/>
  <c r="BG967" i="9"/>
  <c r="BH967" i="9" s="1"/>
  <c r="BI967" i="9" s="1"/>
  <c r="BL1002" i="9"/>
  <c r="BJ916" i="9"/>
  <c r="BK916" i="9" s="1"/>
  <c r="BL916" i="9" s="1"/>
  <c r="AR1000" i="9"/>
  <c r="BI1000" i="9"/>
  <c r="BG10" i="9"/>
  <c r="BH10" i="9" s="1"/>
  <c r="AP847" i="9"/>
  <c r="BC847" i="9"/>
  <c r="AP157" i="9"/>
  <c r="BC157" i="9"/>
  <c r="BG599" i="9"/>
  <c r="BH599" i="9" s="1"/>
  <c r="BI599" i="9" s="1"/>
  <c r="AP1008" i="9"/>
  <c r="BC1008" i="9"/>
  <c r="BC765" i="9"/>
  <c r="AP765" i="9"/>
  <c r="AP757" i="9"/>
  <c r="BC757" i="9"/>
  <c r="AQ714" i="9"/>
  <c r="BF714" i="9"/>
  <c r="BG815" i="9"/>
  <c r="BH815" i="9" s="1"/>
  <c r="BE815" i="9"/>
  <c r="AP762" i="9"/>
  <c r="BC762" i="9"/>
  <c r="AP689" i="9"/>
  <c r="BC689" i="9"/>
  <c r="AQ569" i="9"/>
  <c r="BF569" i="9"/>
  <c r="BC711" i="9"/>
  <c r="AP711" i="9"/>
  <c r="BG157" i="9"/>
  <c r="BH157" i="9" s="1"/>
  <c r="BI157" i="9" s="1"/>
  <c r="BC249" i="9"/>
  <c r="AP249" i="9"/>
  <c r="BG677" i="9"/>
  <c r="BH677" i="9" s="1"/>
  <c r="BE607" i="9"/>
  <c r="BG722" i="9"/>
  <c r="BH722" i="9" s="1"/>
  <c r="BE722" i="9"/>
  <c r="BE931" i="9"/>
  <c r="BG984" i="9"/>
  <c r="BG935" i="9"/>
  <c r="BE965" i="9"/>
  <c r="AP942" i="9"/>
  <c r="BC942" i="9"/>
  <c r="BF998" i="9"/>
  <c r="BG992" i="9"/>
  <c r="BH992" i="9" s="1"/>
  <c r="BC959" i="9"/>
  <c r="AP959" i="9"/>
  <c r="BG1003" i="9"/>
  <c r="BH1003" i="9" s="1"/>
  <c r="BI1003" i="9" s="1"/>
  <c r="BC916" i="9"/>
  <c r="AP916" i="9"/>
  <c r="BF1000" i="9"/>
  <c r="AP941" i="9"/>
  <c r="BC941" i="9"/>
  <c r="BG921" i="9"/>
  <c r="BH921" i="9" s="1"/>
  <c r="BI921" i="9" s="1"/>
  <c r="BV957" i="9"/>
  <c r="BW957" i="9" s="1"/>
  <c r="BX957" i="9" s="1"/>
  <c r="BI929" i="9"/>
  <c r="BF10" i="9"/>
  <c r="AP802" i="9"/>
  <c r="BC802" i="9"/>
  <c r="BG334" i="9"/>
  <c r="BH334" i="9" s="1"/>
  <c r="BI334" i="9" s="1"/>
  <c r="BG787" i="9"/>
  <c r="BH787" i="9" s="1"/>
  <c r="BL541" i="9"/>
  <c r="AS541" i="9"/>
  <c r="BC702" i="9"/>
  <c r="AP702" i="9"/>
  <c r="BG757" i="9"/>
  <c r="BH757" i="9" s="1"/>
  <c r="BE757" i="9"/>
  <c r="BG755" i="9"/>
  <c r="BH755" i="9" s="1"/>
  <c r="AP855" i="9"/>
  <c r="BC855" i="9"/>
  <c r="BG798" i="9"/>
  <c r="BH798" i="9" s="1"/>
  <c r="BE798" i="9"/>
  <c r="BE754" i="9"/>
  <c r="BG754" i="9"/>
  <c r="BH754" i="9" s="1"/>
  <c r="BG689" i="9"/>
  <c r="BH689" i="9" s="1"/>
  <c r="BI689" i="9" s="1"/>
  <c r="BG711" i="9"/>
  <c r="BH711" i="9" s="1"/>
  <c r="BI185" i="9"/>
  <c r="AR185" i="9"/>
  <c r="BG279" i="9"/>
  <c r="BH279" i="9" s="1"/>
  <c r="BI279" i="9" s="1"/>
  <c r="AP677" i="9"/>
  <c r="BC677" i="9"/>
  <c r="BC607" i="9"/>
  <c r="AP607" i="9"/>
  <c r="BG560" i="9"/>
  <c r="BH560" i="9" s="1"/>
  <c r="BC756" i="9"/>
  <c r="AP756" i="9"/>
  <c r="AQ204" i="9"/>
  <c r="BF204" i="9"/>
  <c r="BE990" i="9"/>
  <c r="BG990" i="9"/>
  <c r="BH990" i="9" s="1"/>
  <c r="BG970" i="9"/>
  <c r="BH970" i="9" s="1"/>
  <c r="BF987" i="9"/>
  <c r="AQ987" i="9"/>
  <c r="AP11" i="9"/>
  <c r="BC11" i="9"/>
  <c r="AQ991" i="9"/>
  <c r="AQ995" i="9"/>
  <c r="BF995" i="9"/>
  <c r="BG952" i="9"/>
  <c r="BH952" i="9" s="1"/>
  <c r="AR952" i="9" s="1"/>
  <c r="BE952" i="9"/>
  <c r="BE935" i="9"/>
  <c r="BC938" i="9"/>
  <c r="AP938" i="9"/>
  <c r="BG922" i="9"/>
  <c r="BG941" i="9"/>
  <c r="BH941" i="9" s="1"/>
  <c r="BI941" i="9" s="1"/>
  <c r="BE921" i="9"/>
  <c r="BP997" i="9"/>
  <c r="BQ997" i="9" s="1"/>
  <c r="BJ929" i="9"/>
  <c r="BK929" i="9" s="1"/>
  <c r="AS929" i="9" s="1"/>
  <c r="BM926" i="9"/>
  <c r="BN926" i="9" s="1"/>
  <c r="AT926" i="9" s="1"/>
  <c r="AR1002" i="9"/>
  <c r="BI1002" i="9"/>
  <c r="BP1002" i="9"/>
  <c r="BC346" i="9"/>
  <c r="AP346" i="9"/>
  <c r="BG774" i="9"/>
  <c r="BH774" i="9" s="1"/>
  <c r="BI774" i="9" s="1"/>
  <c r="BE774" i="9"/>
  <c r="AQ855" i="9"/>
  <c r="BG843" i="9"/>
  <c r="BH843" i="9" s="1"/>
  <c r="BC807" i="9"/>
  <c r="AP807" i="9"/>
  <c r="BC793" i="9"/>
  <c r="AP793" i="9"/>
  <c r="AP754" i="9"/>
  <c r="BC754" i="9"/>
  <c r="BG744" i="9"/>
  <c r="BH744" i="9" s="1"/>
  <c r="BE744" i="9"/>
  <c r="BE711" i="9"/>
  <c r="BF560" i="9"/>
  <c r="AQ560" i="9"/>
  <c r="BG228" i="9"/>
  <c r="BH228" i="9" s="1"/>
  <c r="BG343" i="9"/>
  <c r="AP279" i="9"/>
  <c r="BC279" i="9"/>
  <c r="BG669" i="9"/>
  <c r="BH669" i="9" s="1"/>
  <c r="BE669" i="9"/>
  <c r="AP560" i="9"/>
  <c r="BC560" i="9"/>
  <c r="BG784" i="9"/>
  <c r="BH784" i="9" s="1"/>
  <c r="BC764" i="9"/>
  <c r="AP764" i="9"/>
  <c r="BG756" i="9"/>
  <c r="BH756" i="9" s="1"/>
  <c r="BN393" i="9"/>
  <c r="BP393" i="9"/>
  <c r="BQ393" i="9" s="1"/>
  <c r="BR393" i="9" s="1"/>
  <c r="BC930" i="9"/>
  <c r="AP930" i="9"/>
  <c r="BG937" i="9"/>
  <c r="BG958" i="9"/>
  <c r="BH958" i="9" s="1"/>
  <c r="BI958" i="9" s="1"/>
  <c r="BF943" i="9"/>
  <c r="BE985" i="9"/>
  <c r="BG985" i="9"/>
  <c r="BH985" i="9" s="1"/>
  <c r="BI985" i="9" s="1"/>
  <c r="BG968" i="9"/>
  <c r="BH968" i="9" s="1"/>
  <c r="BC999" i="9"/>
  <c r="AP999" i="9"/>
  <c r="BM951" i="9"/>
  <c r="BN951" i="9" s="1"/>
  <c r="BK951" i="9"/>
  <c r="BE970" i="9"/>
  <c r="BN997" i="9"/>
  <c r="BG1007" i="9"/>
  <c r="BH1007" i="9" s="1"/>
  <c r="BI1007" i="9" s="1"/>
  <c r="BE1007" i="9"/>
  <c r="BT957" i="9"/>
  <c r="BK926" i="9"/>
  <c r="BJ991" i="9"/>
  <c r="BH991" i="9"/>
  <c r="AP10" i="9"/>
  <c r="BC10" i="9"/>
  <c r="AP752" i="9"/>
  <c r="BC752" i="9"/>
  <c r="BG253" i="9"/>
  <c r="BH253" i="9" s="1"/>
  <c r="AR253" i="9" s="1"/>
  <c r="BF548" i="9"/>
  <c r="AQ548" i="9"/>
  <c r="BG702" i="9"/>
  <c r="BH702" i="9" s="1"/>
  <c r="BC828" i="9"/>
  <c r="AP828" i="9"/>
  <c r="BG807" i="9"/>
  <c r="BH807" i="9" s="1"/>
  <c r="BE807" i="9"/>
  <c r="BF793" i="9"/>
  <c r="AQ793" i="9"/>
  <c r="AP744" i="9"/>
  <c r="BC744" i="9"/>
  <c r="AQ192" i="9"/>
  <c r="BF192" i="9"/>
  <c r="BF644" i="9"/>
  <c r="AP228" i="9"/>
  <c r="BC228" i="9"/>
  <c r="BC343" i="9"/>
  <c r="AP343" i="9"/>
  <c r="BE253" i="9"/>
  <c r="BC240" i="9"/>
  <c r="AP240" i="9"/>
  <c r="AP669" i="9"/>
  <c r="BC669" i="9"/>
  <c r="BG621" i="9"/>
  <c r="BH621" i="9" s="1"/>
  <c r="AP784" i="9"/>
  <c r="BC784" i="9"/>
  <c r="BG764" i="9"/>
  <c r="BH764" i="9" s="1"/>
  <c r="BE764" i="9"/>
  <c r="BG940" i="9"/>
  <c r="BH940" i="9" s="1"/>
  <c r="AR940" i="9" s="1"/>
  <c r="BG930" i="9"/>
  <c r="BH930" i="9" s="1"/>
  <c r="AP937" i="9"/>
  <c r="BC937" i="9"/>
  <c r="BE984" i="9"/>
  <c r="BG933" i="9"/>
  <c r="BH933" i="9" s="1"/>
  <c r="AR933" i="9" s="1"/>
  <c r="BE978" i="9"/>
  <c r="BG978" i="9"/>
  <c r="BH978" i="9" s="1"/>
  <c r="BC943" i="9"/>
  <c r="AP943" i="9"/>
  <c r="BC985" i="9"/>
  <c r="AP985" i="9"/>
  <c r="AQ922" i="9"/>
  <c r="BF922" i="9"/>
  <c r="BE976" i="9"/>
  <c r="BG976" i="9"/>
  <c r="BH976" i="9" s="1"/>
  <c r="BC1001" i="9"/>
  <c r="AP1001" i="9"/>
  <c r="AP970" i="9"/>
  <c r="BC970" i="9"/>
  <c r="BF967" i="9"/>
  <c r="BM925" i="9"/>
  <c r="BK925" i="9"/>
  <c r="AT927" i="9"/>
  <c r="BJ943" i="9"/>
  <c r="BK943" i="9" s="1"/>
  <c r="BL943" i="9" s="1"/>
  <c r="BH964" i="9"/>
  <c r="AS957" i="9"/>
  <c r="AR959" i="9"/>
  <c r="AP755" i="9"/>
  <c r="BC755" i="9"/>
  <c r="AR154" i="9"/>
  <c r="BI154" i="9"/>
  <c r="BG691" i="9"/>
  <c r="BH691" i="9" s="1"/>
  <c r="BI691" i="9" s="1"/>
  <c r="BE691" i="9"/>
  <c r="BS79" i="9"/>
  <c r="BT79" i="9" s="1"/>
  <c r="BU79" i="9" s="1"/>
  <c r="BQ79" i="9"/>
  <c r="AP697" i="9"/>
  <c r="BC697" i="9"/>
  <c r="BG855" i="9"/>
  <c r="BG828" i="9"/>
  <c r="BH828" i="9" s="1"/>
  <c r="BE828" i="9"/>
  <c r="AQ802" i="9"/>
  <c r="BG793" i="9"/>
  <c r="BH793" i="9" s="1"/>
  <c r="AP699" i="9"/>
  <c r="BC699" i="9"/>
  <c r="AQ35" i="9"/>
  <c r="BF35" i="9"/>
  <c r="AP730" i="9"/>
  <c r="BC730" i="9"/>
  <c r="AQ279" i="9"/>
  <c r="BF279" i="9"/>
  <c r="AQ144" i="9"/>
  <c r="BF144" i="9"/>
  <c r="BJ39" i="9"/>
  <c r="BK39" i="9" s="1"/>
  <c r="BH39" i="9"/>
  <c r="AP354" i="9"/>
  <c r="BC354" i="9"/>
  <c r="BE343" i="9"/>
  <c r="AP253" i="9"/>
  <c r="BC253" i="9"/>
  <c r="AP621" i="9"/>
  <c r="BC621" i="9"/>
  <c r="BC599" i="9"/>
  <c r="AP599" i="9"/>
  <c r="AP736" i="9"/>
  <c r="BC736" i="9"/>
  <c r="BG701" i="9"/>
  <c r="BH701" i="9" s="1"/>
  <c r="AQ957" i="9"/>
  <c r="BF957" i="9"/>
  <c r="BG960" i="9"/>
  <c r="BH960" i="9" s="1"/>
  <c r="BE928" i="9"/>
  <c r="BG955" i="9"/>
  <c r="BH955" i="9" s="1"/>
  <c r="BF956" i="9"/>
  <c r="AP955" i="9"/>
  <c r="BC955" i="9"/>
  <c r="BE972" i="9"/>
  <c r="BG972" i="9"/>
  <c r="BH972" i="9" s="1"/>
  <c r="BG993" i="9"/>
  <c r="BH993" i="9" s="1"/>
  <c r="BE993" i="9"/>
  <c r="BJ919" i="9"/>
  <c r="BK919" i="9" s="1"/>
  <c r="AS919" i="9" s="1"/>
  <c r="AP915" i="9"/>
  <c r="BC915" i="9"/>
  <c r="BJ980" i="9"/>
  <c r="BK980" i="9" s="1"/>
  <c r="BL980" i="9" s="1"/>
  <c r="BG915" i="9"/>
  <c r="BH915" i="9" s="1"/>
  <c r="BE915" i="9"/>
  <c r="BP961" i="9"/>
  <c r="BQ961" i="9" s="1"/>
  <c r="AP967" i="9"/>
  <c r="BC967" i="9"/>
  <c r="BJ954" i="9"/>
  <c r="BK954" i="9" s="1"/>
  <c r="BP927" i="9"/>
  <c r="BQ927" i="9" s="1"/>
  <c r="BR927" i="9" s="1"/>
  <c r="BM956" i="9"/>
  <c r="BN956" i="9" s="1"/>
  <c r="BH943" i="9"/>
  <c r="BM973" i="9"/>
  <c r="BN973" i="9" s="1"/>
  <c r="AT973" i="9" s="1"/>
  <c r="BK973" i="9"/>
  <c r="BH916" i="9"/>
  <c r="BJ1004" i="9"/>
  <c r="BK1004" i="9" s="1"/>
  <c r="BM918" i="9"/>
  <c r="BK918" i="9"/>
  <c r="BJ959" i="9"/>
  <c r="BK959" i="9" s="1"/>
  <c r="BM966" i="9"/>
  <c r="BN966" i="9" s="1"/>
  <c r="BN1002" i="9"/>
  <c r="AP776" i="9"/>
  <c r="BC776" i="9"/>
  <c r="AQ847" i="9"/>
  <c r="BF847" i="9"/>
  <c r="BE776" i="9"/>
  <c r="BG776" i="9"/>
  <c r="BE699" i="9"/>
  <c r="BG699" i="9"/>
  <c r="BH699" i="9" s="1"/>
  <c r="BF185" i="9"/>
  <c r="AQ185" i="9"/>
  <c r="BG354" i="9"/>
  <c r="BH354" i="9" s="1"/>
  <c r="BE334" i="9"/>
  <c r="BG240" i="9"/>
  <c r="BH240" i="9" s="1"/>
  <c r="AR240" i="9" s="1"/>
  <c r="AP644" i="9"/>
  <c r="BC644" i="9"/>
  <c r="BE599" i="9"/>
  <c r="BE787" i="9"/>
  <c r="AP774" i="9"/>
  <c r="BC774" i="9"/>
  <c r="BG736" i="9"/>
  <c r="BH736" i="9" s="1"/>
  <c r="BC701" i="9"/>
  <c r="AP701" i="9"/>
  <c r="BP287" i="9"/>
  <c r="BQ287" i="9" s="1"/>
  <c r="BN287" i="9"/>
  <c r="BT515" i="9"/>
  <c r="BV515" i="9"/>
  <c r="BW515" i="9" s="1"/>
  <c r="BV247" i="9"/>
  <c r="BW247" i="9" s="1"/>
  <c r="AW247" i="9" s="1"/>
  <c r="BH939" i="9"/>
  <c r="BJ936" i="9"/>
  <c r="BK936" i="9" s="1"/>
  <c r="BC954" i="9"/>
  <c r="AP954" i="9"/>
  <c r="BE946" i="9"/>
  <c r="BG946" i="9"/>
  <c r="BH946" i="9" s="1"/>
  <c r="AQ920" i="9"/>
  <c r="BF920" i="9"/>
  <c r="BG923" i="9"/>
  <c r="BH923" i="9" s="1"/>
  <c r="BI923" i="9" s="1"/>
  <c r="BG11" i="9"/>
  <c r="BC971" i="9"/>
  <c r="AP971" i="9"/>
  <c r="BC928" i="9"/>
  <c r="AP928" i="9"/>
  <c r="BC978" i="9"/>
  <c r="AP978" i="9"/>
  <c r="AR961" i="9"/>
  <c r="BI961" i="9"/>
  <c r="BC987" i="9"/>
  <c r="AP987" i="9"/>
  <c r="BF919" i="9"/>
  <c r="AQ919" i="9"/>
  <c r="BG932" i="9"/>
  <c r="BH932" i="9" s="1"/>
  <c r="AR932" i="9" s="1"/>
  <c r="AS956" i="9"/>
  <c r="BI865" i="9" l="1"/>
  <c r="BR247" i="9"/>
  <c r="AQ588" i="9"/>
  <c r="BM876" i="9"/>
  <c r="BN876" i="9" s="1"/>
  <c r="AT36" i="9"/>
  <c r="AR387" i="9"/>
  <c r="BH920" i="9"/>
  <c r="AR920" i="9" s="1"/>
  <c r="AQ533" i="9"/>
  <c r="BF598" i="9"/>
  <c r="AQ329" i="9"/>
  <c r="AQ117" i="9"/>
  <c r="BF392" i="9"/>
  <c r="BH741" i="9"/>
  <c r="AR741" i="9" s="1"/>
  <c r="BJ95" i="9"/>
  <c r="BK95" i="9" s="1"/>
  <c r="AS95" i="9" s="1"/>
  <c r="BH547" i="9"/>
  <c r="AR547" i="9" s="1"/>
  <c r="BN438" i="9"/>
  <c r="AT438" i="9" s="1"/>
  <c r="AR685" i="9"/>
  <c r="BI42" i="9"/>
  <c r="BJ96" i="9"/>
  <c r="BK96" i="9" s="1"/>
  <c r="BJ667" i="9"/>
  <c r="BK667" i="9" s="1"/>
  <c r="BL667" i="9" s="1"/>
  <c r="AR457" i="9"/>
  <c r="AR394" i="9"/>
  <c r="BF72" i="9"/>
  <c r="BJ676" i="9"/>
  <c r="BK676" i="9" s="1"/>
  <c r="AS676" i="9" s="1"/>
  <c r="BF986" i="9"/>
  <c r="AR401" i="9"/>
  <c r="BP1000" i="9"/>
  <c r="BQ1000" i="9" s="1"/>
  <c r="AU1000" i="9" s="1"/>
  <c r="AR506" i="9"/>
  <c r="BF266" i="9"/>
  <c r="BH349" i="9"/>
  <c r="BI349" i="9" s="1"/>
  <c r="BQ531" i="9"/>
  <c r="AU531" i="9" s="1"/>
  <c r="BF889" i="9"/>
  <c r="BK82" i="9"/>
  <c r="AS82" i="9" s="1"/>
  <c r="BP457" i="9"/>
  <c r="BQ457" i="9" s="1"/>
  <c r="AT104" i="9"/>
  <c r="BL280" i="9"/>
  <c r="BJ663" i="9"/>
  <c r="BM663" i="9" s="1"/>
  <c r="AS953" i="9"/>
  <c r="BJ217" i="9"/>
  <c r="BK217" i="9" s="1"/>
  <c r="BF370" i="9"/>
  <c r="BH108" i="9"/>
  <c r="BI108" i="9" s="1"/>
  <c r="BI217" i="9"/>
  <c r="AR605" i="9"/>
  <c r="AQ645" i="9"/>
  <c r="BK133" i="9"/>
  <c r="BL133" i="9" s="1"/>
  <c r="BJ351" i="9"/>
  <c r="BK351" i="9" s="1"/>
  <c r="AS351" i="9" s="1"/>
  <c r="BI452" i="9"/>
  <c r="AR790" i="9"/>
  <c r="BF824" i="9"/>
  <c r="BJ35" i="9"/>
  <c r="BK35" i="9" s="1"/>
  <c r="BL35" i="9" s="1"/>
  <c r="BJ186" i="9"/>
  <c r="BM186" i="9" s="1"/>
  <c r="BS166" i="9"/>
  <c r="BT166" i="9" s="1"/>
  <c r="BU166" i="9" s="1"/>
  <c r="BR166" i="9"/>
  <c r="BJ451" i="9"/>
  <c r="BK451" i="9" s="1"/>
  <c r="BJ540" i="9"/>
  <c r="BK540" i="9" s="1"/>
  <c r="BI35" i="9"/>
  <c r="BF555" i="9"/>
  <c r="BJ244" i="9"/>
  <c r="BK244" i="9" s="1"/>
  <c r="BI881" i="9"/>
  <c r="BO280" i="9"/>
  <c r="BN618" i="9"/>
  <c r="AT618" i="9" s="1"/>
  <c r="BI150" i="9"/>
  <c r="AR226" i="9"/>
  <c r="BH263" i="9"/>
  <c r="BI263" i="9" s="1"/>
  <c r="AQ926" i="9"/>
  <c r="AQ369" i="9"/>
  <c r="AQ232" i="9"/>
  <c r="AR446" i="9"/>
  <c r="AQ60" i="9"/>
  <c r="BJ474" i="9"/>
  <c r="BK474" i="9" s="1"/>
  <c r="BW452" i="9"/>
  <c r="BX452" i="9" s="1"/>
  <c r="AT571" i="9"/>
  <c r="AY452" i="9"/>
  <c r="BJ557" i="9"/>
  <c r="BK557" i="9" s="1"/>
  <c r="BF215" i="9"/>
  <c r="BF592" i="9"/>
  <c r="AQ196" i="9"/>
  <c r="BJ204" i="9"/>
  <c r="BK204" i="9" s="1"/>
  <c r="AS204" i="9" s="1"/>
  <c r="BN123" i="9"/>
  <c r="BO123" i="9" s="1"/>
  <c r="BI232" i="9"/>
  <c r="BJ865" i="9"/>
  <c r="BK865" i="9" s="1"/>
  <c r="BL865" i="9" s="1"/>
  <c r="AT79" i="9"/>
  <c r="BH123" i="9"/>
  <c r="BI123" i="9" s="1"/>
  <c r="BM390" i="9"/>
  <c r="BN390" i="9" s="1"/>
  <c r="BN161" i="9"/>
  <c r="BO161" i="9" s="1"/>
  <c r="BJ330" i="9"/>
  <c r="BK330" i="9" s="1"/>
  <c r="BL330" i="9" s="1"/>
  <c r="AT399" i="9"/>
  <c r="BJ594" i="9"/>
  <c r="BK594" i="9" s="1"/>
  <c r="AS594" i="9" s="1"/>
  <c r="BZ452" i="9"/>
  <c r="CA452" i="9" s="1"/>
  <c r="BT452" i="9"/>
  <c r="BU452" i="9" s="1"/>
  <c r="BJ338" i="9"/>
  <c r="BK338" i="9" s="1"/>
  <c r="AS338" i="9" s="1"/>
  <c r="BJ75" i="9"/>
  <c r="BM75" i="9" s="1"/>
  <c r="BN75" i="9" s="1"/>
  <c r="BI338" i="9"/>
  <c r="AQ510" i="9"/>
  <c r="AR395" i="9"/>
  <c r="BL393" i="9"/>
  <c r="AQ205" i="9"/>
  <c r="BJ401" i="9"/>
  <c r="BK401" i="9" s="1"/>
  <c r="BL401" i="9" s="1"/>
  <c r="BI653" i="9"/>
  <c r="BH91" i="9"/>
  <c r="BI91" i="9" s="1"/>
  <c r="BJ455" i="9"/>
  <c r="BK455" i="9" s="1"/>
  <c r="BM934" i="9"/>
  <c r="BN934" i="9" s="1"/>
  <c r="AT934" i="9" s="1"/>
  <c r="AQ195" i="9"/>
  <c r="BL605" i="9"/>
  <c r="AV149" i="9"/>
  <c r="AQ152" i="9"/>
  <c r="AR333" i="9"/>
  <c r="BK123" i="9"/>
  <c r="AS123" i="9" s="1"/>
  <c r="AQ136" i="9"/>
  <c r="BJ206" i="9"/>
  <c r="BK206" i="9" s="1"/>
  <c r="BL206" i="9" s="1"/>
  <c r="AR206" i="9"/>
  <c r="BM160" i="9"/>
  <c r="BP160" i="9" s="1"/>
  <c r="BK102" i="9"/>
  <c r="AS102" i="9" s="1"/>
  <c r="BH460" i="9"/>
  <c r="AR460" i="9" s="1"/>
  <c r="BH89" i="9"/>
  <c r="AR89" i="9" s="1"/>
  <c r="AR192" i="9"/>
  <c r="BJ1001" i="9"/>
  <c r="BK1001" i="9" s="1"/>
  <c r="AS1001" i="9" s="1"/>
  <c r="BL287" i="9"/>
  <c r="BJ465" i="9"/>
  <c r="BK465" i="9" s="1"/>
  <c r="BL465" i="9" s="1"/>
  <c r="BH102" i="9"/>
  <c r="AR102" i="9" s="1"/>
  <c r="BJ192" i="9"/>
  <c r="BK192" i="9" s="1"/>
  <c r="AS192" i="9" s="1"/>
  <c r="BI350" i="9"/>
  <c r="BF597" i="9"/>
  <c r="BL868" i="9"/>
  <c r="BJ56" i="9"/>
  <c r="BK56" i="9" s="1"/>
  <c r="AS56" i="9" s="1"/>
  <c r="BK207" i="9"/>
  <c r="AS207" i="9" s="1"/>
  <c r="AQ898" i="9"/>
  <c r="AQ227" i="9"/>
  <c r="BQ257" i="9"/>
  <c r="BR257" i="9" s="1"/>
  <c r="BK55" i="9"/>
  <c r="AS55" i="9" s="1"/>
  <c r="BF23" i="9"/>
  <c r="AQ97" i="9"/>
  <c r="BI1001" i="9"/>
  <c r="AR233" i="9"/>
  <c r="BJ499" i="9"/>
  <c r="BK499" i="9" s="1"/>
  <c r="AQ509" i="9"/>
  <c r="BJ311" i="9"/>
  <c r="BK311" i="9" s="1"/>
  <c r="AR926" i="9"/>
  <c r="BJ895" i="9"/>
  <c r="BK895" i="9" s="1"/>
  <c r="AS963" i="9"/>
  <c r="BF575" i="9"/>
  <c r="AQ158" i="9"/>
  <c r="BM230" i="9"/>
  <c r="BN230" i="9" s="1"/>
  <c r="BJ190" i="9"/>
  <c r="BK190" i="9" s="1"/>
  <c r="AQ445" i="9"/>
  <c r="BJ141" i="9"/>
  <c r="BM141" i="9" s="1"/>
  <c r="BI56" i="9"/>
  <c r="BF1005" i="9"/>
  <c r="BO227" i="9"/>
  <c r="BJ144" i="9"/>
  <c r="BK144" i="9" s="1"/>
  <c r="BL144" i="9" s="1"/>
  <c r="AR690" i="9"/>
  <c r="BQ452" i="9"/>
  <c r="AU452" i="9" s="1"/>
  <c r="BF753" i="9"/>
  <c r="BF226" i="9"/>
  <c r="BJ733" i="9"/>
  <c r="BK733" i="9" s="1"/>
  <c r="AS733" i="9" s="1"/>
  <c r="AQ219" i="9"/>
  <c r="BQ947" i="9"/>
  <c r="BR947" i="9" s="1"/>
  <c r="BJ641" i="9"/>
  <c r="BK641" i="9" s="1"/>
  <c r="BL641" i="9" s="1"/>
  <c r="BF457" i="9"/>
  <c r="BF681" i="9"/>
  <c r="BS226" i="9"/>
  <c r="BT226" i="9" s="1"/>
  <c r="BL226" i="9"/>
  <c r="AQ92" i="9"/>
  <c r="BF685" i="9"/>
  <c r="AQ287" i="9"/>
  <c r="BJ131" i="9"/>
  <c r="BK131" i="9" s="1"/>
  <c r="BM92" i="9"/>
  <c r="BN92" i="9" s="1"/>
  <c r="AT92" i="9" s="1"/>
  <c r="BJ519" i="9"/>
  <c r="BK519" i="9" s="1"/>
  <c r="BL519" i="9" s="1"/>
  <c r="BJ653" i="9"/>
  <c r="BK653" i="9" s="1"/>
  <c r="BL653" i="9" s="1"/>
  <c r="BJ750" i="9"/>
  <c r="BK750" i="9" s="1"/>
  <c r="AS750" i="9" s="1"/>
  <c r="AS497" i="9"/>
  <c r="AQ316" i="9"/>
  <c r="BJ103" i="9"/>
  <c r="BK103" i="9" s="1"/>
  <c r="BJ385" i="9"/>
  <c r="BK385" i="9" s="1"/>
  <c r="BL385" i="9" s="1"/>
  <c r="BI763" i="9"/>
  <c r="BS296" i="9"/>
  <c r="BT296" i="9" s="1"/>
  <c r="AV296" i="9" s="1"/>
  <c r="BJ395" i="9"/>
  <c r="BK395" i="9" s="1"/>
  <c r="BM497" i="9"/>
  <c r="BN497" i="9" s="1"/>
  <c r="BO497" i="9" s="1"/>
  <c r="BM645" i="9"/>
  <c r="BP645" i="9" s="1"/>
  <c r="BS645" i="9" s="1"/>
  <c r="BV645" i="9" s="1"/>
  <c r="BW645" i="9" s="1"/>
  <c r="AW645" i="9" s="1"/>
  <c r="BF433" i="9"/>
  <c r="BL49" i="9"/>
  <c r="BI63" i="9"/>
  <c r="BK120" i="9"/>
  <c r="AS120" i="9" s="1"/>
  <c r="BJ165" i="9"/>
  <c r="BK165" i="9" s="1"/>
  <c r="AS165" i="9" s="1"/>
  <c r="AR165" i="9"/>
  <c r="BI293" i="9"/>
  <c r="BK161" i="9"/>
  <c r="AS161" i="9" s="1"/>
  <c r="BF154" i="9"/>
  <c r="AS555" i="9"/>
  <c r="BF524" i="9"/>
  <c r="AT513" i="9"/>
  <c r="BN987" i="9"/>
  <c r="BO987" i="9" s="1"/>
  <c r="BP541" i="9"/>
  <c r="BQ541" i="9" s="1"/>
  <c r="AU541" i="9" s="1"/>
  <c r="BI682" i="9"/>
  <c r="AQ352" i="9"/>
  <c r="BJ907" i="9"/>
  <c r="BM907" i="9" s="1"/>
  <c r="BN907" i="9" s="1"/>
  <c r="BH654" i="9"/>
  <c r="BI654" i="9" s="1"/>
  <c r="BH947" i="9"/>
  <c r="AR947" i="9" s="1"/>
  <c r="AR340" i="9"/>
  <c r="BF606" i="9"/>
  <c r="AS571" i="9"/>
  <c r="BJ682" i="9"/>
  <c r="BK682" i="9" s="1"/>
  <c r="BL682" i="9" s="1"/>
  <c r="BJ447" i="9"/>
  <c r="BK447" i="9" s="1"/>
  <c r="BL447" i="9" s="1"/>
  <c r="BJ193" i="9"/>
  <c r="BK193" i="9" s="1"/>
  <c r="BF624" i="9"/>
  <c r="AQ939" i="9"/>
  <c r="BK947" i="9"/>
  <c r="BL947" i="9" s="1"/>
  <c r="BI641" i="9"/>
  <c r="BV881" i="9"/>
  <c r="BY881" i="9" s="1"/>
  <c r="BZ881" i="9" s="1"/>
  <c r="BN595" i="9"/>
  <c r="AT595" i="9" s="1"/>
  <c r="AR370" i="9"/>
  <c r="BJ111" i="9"/>
  <c r="BK111" i="9" s="1"/>
  <c r="AS111" i="9" s="1"/>
  <c r="BJ264" i="9"/>
  <c r="BK264" i="9" s="1"/>
  <c r="AS264" i="9" s="1"/>
  <c r="BI493" i="9"/>
  <c r="AQ982" i="9"/>
  <c r="AR420" i="9"/>
  <c r="AQ837" i="9"/>
  <c r="BH55" i="9"/>
  <c r="BF605" i="9"/>
  <c r="BM587" i="9"/>
  <c r="BN587" i="9" s="1"/>
  <c r="BO587" i="9" s="1"/>
  <c r="AQ384" i="9"/>
  <c r="AQ601" i="9"/>
  <c r="BF446" i="9"/>
  <c r="BF661" i="9"/>
  <c r="AQ243" i="9"/>
  <c r="AQ780" i="9"/>
  <c r="AR227" i="9"/>
  <c r="AR610" i="9"/>
  <c r="BJ420" i="9"/>
  <c r="BK420" i="9" s="1"/>
  <c r="AQ160" i="9"/>
  <c r="BF473" i="9"/>
  <c r="BL997" i="9"/>
  <c r="BF357" i="9"/>
  <c r="BJ493" i="9"/>
  <c r="BM493" i="9" s="1"/>
  <c r="BP493" i="9" s="1"/>
  <c r="BI925" i="9"/>
  <c r="BH355" i="9"/>
  <c r="BI355" i="9" s="1"/>
  <c r="BJ208" i="9"/>
  <c r="BK208" i="9" s="1"/>
  <c r="BL208" i="9" s="1"/>
  <c r="BJ602" i="9"/>
  <c r="BK602" i="9" s="1"/>
  <c r="BL602" i="9" s="1"/>
  <c r="BJ325" i="9"/>
  <c r="BK325" i="9" s="1"/>
  <c r="AS325" i="9" s="1"/>
  <c r="BN779" i="9"/>
  <c r="BO779" i="9" s="1"/>
  <c r="AR81" i="9"/>
  <c r="BJ912" i="9"/>
  <c r="BK912" i="9" s="1"/>
  <c r="BI144" i="9"/>
  <c r="AR242" i="9"/>
  <c r="BJ360" i="9"/>
  <c r="BM360" i="9" s="1"/>
  <c r="BJ361" i="9"/>
  <c r="BM361" i="9" s="1"/>
  <c r="BU431" i="9"/>
  <c r="BN947" i="9"/>
  <c r="BO947" i="9" s="1"/>
  <c r="BF882" i="9"/>
  <c r="BH434" i="9"/>
  <c r="AR434" i="9" s="1"/>
  <c r="BF506" i="9"/>
  <c r="AT439" i="9"/>
  <c r="AR236" i="9"/>
  <c r="AQ650" i="9"/>
  <c r="BJ236" i="9"/>
  <c r="BK236" i="9" s="1"/>
  <c r="BF530" i="9"/>
  <c r="BF281" i="9"/>
  <c r="AR262" i="9"/>
  <c r="BH472" i="9"/>
  <c r="AR472" i="9" s="1"/>
  <c r="AT431" i="9"/>
  <c r="AS431" i="9"/>
  <c r="BF379" i="9"/>
  <c r="AR222" i="9"/>
  <c r="AR187" i="9"/>
  <c r="BV513" i="9"/>
  <c r="BW513" i="9" s="1"/>
  <c r="AW513" i="9" s="1"/>
  <c r="AR145" i="9"/>
  <c r="BU149" i="9"/>
  <c r="BP331" i="9"/>
  <c r="BS331" i="9" s="1"/>
  <c r="BM18" i="9"/>
  <c r="BN18" i="9" s="1"/>
  <c r="BO18" i="9" s="1"/>
  <c r="BM995" i="9"/>
  <c r="BN995" i="9" s="1"/>
  <c r="AT995" i="9" s="1"/>
  <c r="BJ67" i="9"/>
  <c r="BK67" i="9" s="1"/>
  <c r="BL67" i="9" s="1"/>
  <c r="BJ771" i="9"/>
  <c r="BK771" i="9" s="1"/>
  <c r="BI974" i="9"/>
  <c r="BM414" i="9"/>
  <c r="BN414" i="9" s="1"/>
  <c r="AT414" i="9" s="1"/>
  <c r="BH418" i="9"/>
  <c r="AR418" i="9" s="1"/>
  <c r="BJ155" i="9"/>
  <c r="BK155" i="9" s="1"/>
  <c r="BJ17" i="9"/>
  <c r="BK17" i="9" s="1"/>
  <c r="BL17" i="9" s="1"/>
  <c r="BJ872" i="9"/>
  <c r="BK872" i="9" s="1"/>
  <c r="BP509" i="9"/>
  <c r="BQ509" i="9" s="1"/>
  <c r="AR868" i="9"/>
  <c r="AQ454" i="9"/>
  <c r="BF1004" i="9"/>
  <c r="BJ380" i="9"/>
  <c r="BK380" i="9" s="1"/>
  <c r="BL380" i="9" s="1"/>
  <c r="AS414" i="9"/>
  <c r="AU223" i="9"/>
  <c r="BF394" i="9"/>
  <c r="BL86" i="9"/>
  <c r="BR370" i="9"/>
  <c r="BF746" i="9"/>
  <c r="AS934" i="9"/>
  <c r="BN300" i="9"/>
  <c r="AT300" i="9" s="1"/>
  <c r="BH584" i="9"/>
  <c r="AR584" i="9" s="1"/>
  <c r="AT370" i="9"/>
  <c r="AS419" i="9"/>
  <c r="AQ665" i="9"/>
  <c r="BI259" i="9"/>
  <c r="AQ288" i="9"/>
  <c r="AR53" i="9"/>
  <c r="BV270" i="9"/>
  <c r="BW270" i="9" s="1"/>
  <c r="BX270" i="9" s="1"/>
  <c r="BH214" i="9"/>
  <c r="BI214" i="9" s="1"/>
  <c r="BJ259" i="9"/>
  <c r="BM259" i="9" s="1"/>
  <c r="BN850" i="9"/>
  <c r="BO850" i="9" s="1"/>
  <c r="BK76" i="9"/>
  <c r="BL76" i="9" s="1"/>
  <c r="BO561" i="9"/>
  <c r="AU989" i="9"/>
  <c r="BJ950" i="9"/>
  <c r="BK950" i="9" s="1"/>
  <c r="BL950" i="9" s="1"/>
  <c r="BK630" i="9"/>
  <c r="BL630" i="9" s="1"/>
  <c r="AR300" i="9"/>
  <c r="AQ388" i="9"/>
  <c r="AS87" i="9"/>
  <c r="AR163" i="9"/>
  <c r="AR433" i="9"/>
  <c r="BQ148" i="9"/>
  <c r="AU148" i="9" s="1"/>
  <c r="BH363" i="9"/>
  <c r="AR363" i="9" s="1"/>
  <c r="AQ163" i="9"/>
  <c r="BM265" i="9"/>
  <c r="BN265" i="9" s="1"/>
  <c r="AT265" i="9" s="1"/>
  <c r="BS989" i="9"/>
  <c r="BV989" i="9" s="1"/>
  <c r="BH113" i="9"/>
  <c r="AR113" i="9" s="1"/>
  <c r="AR950" i="9"/>
  <c r="BI982" i="9"/>
  <c r="BH396" i="9"/>
  <c r="BI396" i="9" s="1"/>
  <c r="BJ323" i="9"/>
  <c r="BK323" i="9" s="1"/>
  <c r="BK347" i="9"/>
  <c r="BL347" i="9" s="1"/>
  <c r="BH886" i="9"/>
  <c r="BI886" i="9" s="1"/>
  <c r="BO242" i="9"/>
  <c r="BH536" i="9"/>
  <c r="AR536" i="9" s="1"/>
  <c r="BJ448" i="9"/>
  <c r="BK448" i="9" s="1"/>
  <c r="BM87" i="9"/>
  <c r="BJ811" i="9"/>
  <c r="BK811" i="9" s="1"/>
  <c r="BM772" i="9"/>
  <c r="BN772" i="9" s="1"/>
  <c r="AT772" i="9" s="1"/>
  <c r="BF278" i="9"/>
  <c r="BM332" i="9"/>
  <c r="BN332" i="9" s="1"/>
  <c r="BL513" i="9"/>
  <c r="BI342" i="9"/>
  <c r="BJ233" i="9"/>
  <c r="BH19" i="9"/>
  <c r="AR19" i="9" s="1"/>
  <c r="BJ426" i="9"/>
  <c r="BH426" i="9"/>
  <c r="BH593" i="9"/>
  <c r="BJ593" i="9"/>
  <c r="BH118" i="9"/>
  <c r="AR118" i="9" s="1"/>
  <c r="AR571" i="9"/>
  <c r="BI239" i="9"/>
  <c r="AQ936" i="9"/>
  <c r="AR545" i="9"/>
  <c r="BL265" i="9"/>
  <c r="BM753" i="9"/>
  <c r="BU223" i="9"/>
  <c r="BJ826" i="9"/>
  <c r="BM826" i="9" s="1"/>
  <c r="BN826" i="9" s="1"/>
  <c r="AT826" i="9" s="1"/>
  <c r="AQ350" i="9"/>
  <c r="BI229" i="9"/>
  <c r="BI473" i="9"/>
  <c r="AQ122" i="9"/>
  <c r="BF122" i="9"/>
  <c r="BJ66" i="9"/>
  <c r="BK66" i="9" s="1"/>
  <c r="BP242" i="9"/>
  <c r="BS242" i="9" s="1"/>
  <c r="BO881" i="9"/>
  <c r="AT881" i="9"/>
  <c r="BJ231" i="9"/>
  <c r="BK231" i="9" s="1"/>
  <c r="BL231" i="9" s="1"/>
  <c r="BJ480" i="9"/>
  <c r="BM480" i="9" s="1"/>
  <c r="AQ513" i="9"/>
  <c r="BF229" i="9"/>
  <c r="BT24" i="9"/>
  <c r="BU24" i="9" s="1"/>
  <c r="AR351" i="9"/>
  <c r="BL753" i="9"/>
  <c r="AS753" i="9"/>
  <c r="AQ850" i="9"/>
  <c r="AS881" i="9"/>
  <c r="AY431" i="9"/>
  <c r="AR397" i="9"/>
  <c r="BJ203" i="9"/>
  <c r="BM203" i="9" s="1"/>
  <c r="BN203" i="9" s="1"/>
  <c r="BH203" i="9"/>
  <c r="BL561" i="9"/>
  <c r="BH161" i="9"/>
  <c r="AR161" i="9" s="1"/>
  <c r="AQ402" i="9"/>
  <c r="BJ268" i="9"/>
  <c r="BK268" i="9" s="1"/>
  <c r="AS399" i="9"/>
  <c r="BL370" i="9"/>
  <c r="E51" i="21"/>
  <c r="C37" i="21"/>
  <c r="E37" i="21" s="1"/>
  <c r="C38" i="21"/>
  <c r="E38" i="21" s="1"/>
  <c r="E35" i="21"/>
  <c r="C39" i="21"/>
  <c r="E39" i="21" s="1"/>
  <c r="C40" i="21"/>
  <c r="E40" i="21" s="1"/>
  <c r="BF34" i="9"/>
  <c r="BX431" i="9"/>
  <c r="BF925" i="9"/>
  <c r="BK24" i="9"/>
  <c r="AS24" i="9" s="1"/>
  <c r="BJ342" i="9"/>
  <c r="AQ150" i="9"/>
  <c r="BF150" i="9"/>
  <c r="BN153" i="9"/>
  <c r="AT153" i="9" s="1"/>
  <c r="BI618" i="9"/>
  <c r="BN24" i="9"/>
  <c r="AT24" i="9" s="1"/>
  <c r="AQ239" i="9"/>
  <c r="BF239" i="9"/>
  <c r="BM232" i="9"/>
  <c r="BN232" i="9" s="1"/>
  <c r="AT232" i="9" s="1"/>
  <c r="AQ980" i="9"/>
  <c r="BJ489" i="9"/>
  <c r="BM489" i="9" s="1"/>
  <c r="BN489" i="9" s="1"/>
  <c r="BJ616" i="9"/>
  <c r="BM616" i="9" s="1"/>
  <c r="BM239" i="9"/>
  <c r="BN239" i="9" s="1"/>
  <c r="BJ403" i="9"/>
  <c r="BK403" i="9" s="1"/>
  <c r="BF964" i="9"/>
  <c r="AR380" i="9"/>
  <c r="BF297" i="9"/>
  <c r="AR956" i="9"/>
  <c r="BQ185" i="9"/>
  <c r="BR185" i="9" s="1"/>
  <c r="AR538" i="9"/>
  <c r="BF610" i="9"/>
  <c r="BJ608" i="9"/>
  <c r="BM608" i="9" s="1"/>
  <c r="BN608" i="9" s="1"/>
  <c r="AQ242" i="9"/>
  <c r="BJ187" i="9"/>
  <c r="BK187" i="9" s="1"/>
  <c r="BL187" i="9" s="1"/>
  <c r="AQ538" i="9"/>
  <c r="BN304" i="9"/>
  <c r="AT304" i="9" s="1"/>
  <c r="BJ344" i="9"/>
  <c r="BK344" i="9" s="1"/>
  <c r="BQ24" i="9"/>
  <c r="BR24" i="9" s="1"/>
  <c r="BI509" i="9"/>
  <c r="AR509" i="9"/>
  <c r="BK441" i="9"/>
  <c r="BL441" i="9" s="1"/>
  <c r="BF412" i="9"/>
  <c r="BM116" i="9"/>
  <c r="BN116" i="9" s="1"/>
  <c r="BO116" i="9" s="1"/>
  <c r="AQ618" i="9"/>
  <c r="AT163" i="9"/>
  <c r="BI287" i="9"/>
  <c r="AR287" i="9"/>
  <c r="BL953" i="9"/>
  <c r="BV149" i="9"/>
  <c r="BW149" i="9" s="1"/>
  <c r="AQ333" i="9"/>
  <c r="BK148" i="9"/>
  <c r="AS148" i="9" s="1"/>
  <c r="AQ819" i="9"/>
  <c r="AW370" i="9"/>
  <c r="BY370" i="9"/>
  <c r="BH110" i="9"/>
  <c r="BJ110" i="9"/>
  <c r="BM803" i="9"/>
  <c r="BP803" i="9" s="1"/>
  <c r="BQ803" i="9" s="1"/>
  <c r="AU803" i="9" s="1"/>
  <c r="AQ996" i="9"/>
  <c r="BT185" i="9"/>
  <c r="BU185" i="9" s="1"/>
  <c r="BF364" i="9"/>
  <c r="BH285" i="9"/>
  <c r="AR285" i="9" s="1"/>
  <c r="BN396" i="9"/>
  <c r="BO396" i="9" s="1"/>
  <c r="BL934" i="9"/>
  <c r="BM953" i="9"/>
  <c r="BN953" i="9" s="1"/>
  <c r="AT953" i="9" s="1"/>
  <c r="BK277" i="9"/>
  <c r="BL277" i="9" s="1"/>
  <c r="BL319" i="9"/>
  <c r="BR439" i="9"/>
  <c r="BF830" i="9"/>
  <c r="AS36" i="9"/>
  <c r="BK396" i="9"/>
  <c r="BL396" i="9" s="1"/>
  <c r="BN148" i="9"/>
  <c r="AQ86" i="9"/>
  <c r="BJ324" i="9"/>
  <c r="BH324" i="9"/>
  <c r="AQ283" i="9"/>
  <c r="BF283" i="9"/>
  <c r="AT812" i="9"/>
  <c r="BK723" i="9"/>
  <c r="BM723" i="9"/>
  <c r="BR36" i="9"/>
  <c r="AU36" i="9"/>
  <c r="BP812" i="9"/>
  <c r="BI779" i="9"/>
  <c r="BN86" i="9"/>
  <c r="BP86" i="9"/>
  <c r="H8" i="10"/>
  <c r="BL404" i="9"/>
  <c r="AS404" i="9"/>
  <c r="BI927" i="9"/>
  <c r="BJ170" i="9"/>
  <c r="BK170" i="9" s="1"/>
  <c r="AS170" i="9" s="1"/>
  <c r="BM284" i="9"/>
  <c r="BN284" i="9" s="1"/>
  <c r="BR561" i="9"/>
  <c r="BF790" i="9"/>
  <c r="AQ790" i="9"/>
  <c r="BI819" i="9"/>
  <c r="BZ561" i="9"/>
  <c r="AX561" i="9" s="1"/>
  <c r="BK496" i="9"/>
  <c r="BL496" i="9" s="1"/>
  <c r="BM518" i="9"/>
  <c r="BP518" i="9" s="1"/>
  <c r="BL927" i="9"/>
  <c r="AV561" i="9"/>
  <c r="BY399" i="9"/>
  <c r="BZ399" i="9" s="1"/>
  <c r="BJ870" i="9"/>
  <c r="BH870" i="9"/>
  <c r="BK618" i="9"/>
  <c r="AR319" i="9"/>
  <c r="BF116" i="9"/>
  <c r="AQ116" i="9"/>
  <c r="BF230" i="9"/>
  <c r="AQ230" i="9"/>
  <c r="BW561" i="9"/>
  <c r="BF442" i="9"/>
  <c r="BQ396" i="9"/>
  <c r="AU396" i="9" s="1"/>
  <c r="BF779" i="9"/>
  <c r="BK850" i="9"/>
  <c r="BO531" i="9"/>
  <c r="BH277" i="9"/>
  <c r="BI513" i="9"/>
  <c r="BJ389" i="9"/>
  <c r="BK389" i="9" s="1"/>
  <c r="BL389" i="9" s="1"/>
  <c r="BF908" i="9"/>
  <c r="AQ908" i="9"/>
  <c r="BK283" i="9"/>
  <c r="BM283" i="9"/>
  <c r="BO419" i="9"/>
  <c r="BK779" i="9"/>
  <c r="AR86" i="9"/>
  <c r="BI86" i="9"/>
  <c r="AS16" i="9"/>
  <c r="BH27" i="9"/>
  <c r="BJ27" i="9"/>
  <c r="AQ27" i="9"/>
  <c r="BF27" i="9"/>
  <c r="BF13" i="9"/>
  <c r="AQ99" i="9"/>
  <c r="BF99" i="9"/>
  <c r="BR399" i="9"/>
  <c r="AU399" i="9"/>
  <c r="BK99" i="9"/>
  <c r="BM99" i="9"/>
  <c r="AQ397" i="9"/>
  <c r="BF397" i="9"/>
  <c r="BJ462" i="9"/>
  <c r="BK462" i="9" s="1"/>
  <c r="BH462" i="9"/>
  <c r="BH120" i="9"/>
  <c r="BH542" i="9"/>
  <c r="BJ542" i="9"/>
  <c r="BL452" i="9"/>
  <c r="AU431" i="9"/>
  <c r="BR431" i="9"/>
  <c r="BK300" i="9"/>
  <c r="BL284" i="9"/>
  <c r="BP152" i="9"/>
  <c r="BQ152" i="9" s="1"/>
  <c r="AU152" i="9" s="1"/>
  <c r="BO833" i="9"/>
  <c r="BO152" i="9"/>
  <c r="AT152" i="9"/>
  <c r="BH564" i="9"/>
  <c r="BI564" i="9" s="1"/>
  <c r="BP917" i="9"/>
  <c r="BQ917" i="9" s="1"/>
  <c r="BR917" i="9" s="1"/>
  <c r="AR364" i="9"/>
  <c r="BV123" i="9"/>
  <c r="BW123" i="9" s="1"/>
  <c r="BX123" i="9" s="1"/>
  <c r="BL315" i="9"/>
  <c r="AS315" i="9"/>
  <c r="BF413" i="9"/>
  <c r="AQ413" i="9"/>
  <c r="BM315" i="9"/>
  <c r="BN315" i="9" s="1"/>
  <c r="AQ924" i="9"/>
  <c r="BJ413" i="9"/>
  <c r="BK413" i="9" s="1"/>
  <c r="BH413" i="9"/>
  <c r="BI344" i="9"/>
  <c r="AR344" i="9"/>
  <c r="BL439" i="9"/>
  <c r="AS439" i="9"/>
  <c r="BK153" i="9"/>
  <c r="BF344" i="9"/>
  <c r="AQ344" i="9"/>
  <c r="BL924" i="9"/>
  <c r="BQ634" i="9"/>
  <c r="BS634" i="9"/>
  <c r="BM404" i="9"/>
  <c r="BN404" i="9" s="1"/>
  <c r="AT404" i="9" s="1"/>
  <c r="BM924" i="9"/>
  <c r="BP924" i="9" s="1"/>
  <c r="BQ924" i="9" s="1"/>
  <c r="AS805" i="9"/>
  <c r="AR180" i="9"/>
  <c r="BM805" i="9"/>
  <c r="BN805" i="9" s="1"/>
  <c r="AT805" i="9" s="1"/>
  <c r="AS199" i="9"/>
  <c r="BL199" i="9"/>
  <c r="AS772" i="9"/>
  <c r="BL772" i="9"/>
  <c r="BJ412" i="9"/>
  <c r="BK412" i="9" s="1"/>
  <c r="AS412" i="9" s="1"/>
  <c r="AQ180" i="9"/>
  <c r="AS531" i="9"/>
  <c r="BT300" i="9"/>
  <c r="BU300" i="9" s="1"/>
  <c r="BL88" i="9"/>
  <c r="AS88" i="9"/>
  <c r="BJ327" i="9"/>
  <c r="BK327" i="9" s="1"/>
  <c r="AR850" i="9"/>
  <c r="BI850" i="9"/>
  <c r="BI483" i="9"/>
  <c r="AR483" i="9"/>
  <c r="BK697" i="9"/>
  <c r="BL697" i="9" s="1"/>
  <c r="BJ996" i="9"/>
  <c r="BK996" i="9" s="1"/>
  <c r="BL996" i="9" s="1"/>
  <c r="BF934" i="9"/>
  <c r="AQ568" i="9"/>
  <c r="BF568" i="9"/>
  <c r="BH367" i="9"/>
  <c r="BJ367" i="9"/>
  <c r="AS645" i="9"/>
  <c r="BL645" i="9"/>
  <c r="BN179" i="9"/>
  <c r="BP179" i="9"/>
  <c r="BH568" i="9"/>
  <c r="BJ568" i="9"/>
  <c r="BK568" i="9" s="1"/>
  <c r="BM88" i="9"/>
  <c r="AQ899" i="9"/>
  <c r="BF899" i="9"/>
  <c r="AQ128" i="9"/>
  <c r="BF128" i="9"/>
  <c r="BL179" i="9"/>
  <c r="AS179" i="9"/>
  <c r="BM199" i="9"/>
  <c r="BN199" i="9" s="1"/>
  <c r="BF891" i="9"/>
  <c r="AQ891" i="9"/>
  <c r="AQ140" i="9"/>
  <c r="BF140" i="9"/>
  <c r="BJ128" i="9"/>
  <c r="BK128" i="9" s="1"/>
  <c r="BH128" i="9"/>
  <c r="BJ675" i="9"/>
  <c r="BH675" i="9"/>
  <c r="BH490" i="9"/>
  <c r="BJ490" i="9"/>
  <c r="BI459" i="9"/>
  <c r="AR459" i="9"/>
  <c r="BH899" i="9"/>
  <c r="BJ899" i="9"/>
  <c r="BK899" i="9" s="1"/>
  <c r="AS899" i="9" s="1"/>
  <c r="BI331" i="9"/>
  <c r="AR331" i="9"/>
  <c r="AQ675" i="9"/>
  <c r="BF675" i="9"/>
  <c r="BH891" i="9"/>
  <c r="BJ891" i="9"/>
  <c r="BJ459" i="9"/>
  <c r="BK459" i="9" s="1"/>
  <c r="AQ387" i="9"/>
  <c r="BF387" i="9"/>
  <c r="BH140" i="9"/>
  <c r="BJ140" i="9"/>
  <c r="BK140" i="9" s="1"/>
  <c r="AQ577" i="9"/>
  <c r="BF577" i="9"/>
  <c r="AQ327" i="9"/>
  <c r="BF327" i="9"/>
  <c r="BH910" i="9"/>
  <c r="BJ910" i="9"/>
  <c r="BM483" i="9"/>
  <c r="BJ443" i="9"/>
  <c r="BK443" i="9" s="1"/>
  <c r="BH443" i="9"/>
  <c r="BH577" i="9"/>
  <c r="BJ577" i="9"/>
  <c r="BH630" i="9"/>
  <c r="BH688" i="9"/>
  <c r="BJ688" i="9"/>
  <c r="BI281" i="9"/>
  <c r="BH327" i="9"/>
  <c r="BF910" i="9"/>
  <c r="AQ910" i="9"/>
  <c r="BL483" i="9"/>
  <c r="AS483" i="9"/>
  <c r="BI403" i="9"/>
  <c r="AR403" i="9"/>
  <c r="BF443" i="9"/>
  <c r="AQ443" i="9"/>
  <c r="BF688" i="9"/>
  <c r="AQ688" i="9"/>
  <c r="BH496" i="9"/>
  <c r="AT243" i="9"/>
  <c r="BO243" i="9"/>
  <c r="AQ545" i="9"/>
  <c r="BF545" i="9"/>
  <c r="AT509" i="9"/>
  <c r="BO509" i="9"/>
  <c r="BJ909" i="9"/>
  <c r="BL833" i="9"/>
  <c r="AS833" i="9"/>
  <c r="BH909" i="9"/>
  <c r="BI561" i="9"/>
  <c r="AR561" i="9"/>
  <c r="AS163" i="9"/>
  <c r="BL163" i="9"/>
  <c r="AQ909" i="9"/>
  <c r="BF909" i="9"/>
  <c r="BN271" i="9"/>
  <c r="BP271" i="9"/>
  <c r="BQ271" i="9" s="1"/>
  <c r="AS271" i="9"/>
  <c r="BL271" i="9"/>
  <c r="BK304" i="9"/>
  <c r="BL304" i="9" s="1"/>
  <c r="BN150" i="9"/>
  <c r="BP150" i="9"/>
  <c r="BL150" i="9"/>
  <c r="AS150" i="9"/>
  <c r="AQ28" i="9"/>
  <c r="BF28" i="9"/>
  <c r="BI49" i="9"/>
  <c r="AR49" i="9"/>
  <c r="BH28" i="9"/>
  <c r="BJ28" i="9"/>
  <c r="BK28" i="9" s="1"/>
  <c r="AR261" i="9"/>
  <c r="BI261" i="9"/>
  <c r="AQ770" i="9"/>
  <c r="BF770" i="9"/>
  <c r="AQ415" i="9"/>
  <c r="BF415" i="9"/>
  <c r="BH558" i="9"/>
  <c r="BJ558" i="9"/>
  <c r="AT16" i="9"/>
  <c r="BO16" i="9"/>
  <c r="BK91" i="9"/>
  <c r="BM91" i="9"/>
  <c r="BL662" i="9"/>
  <c r="AS662" i="9"/>
  <c r="BK159" i="9"/>
  <c r="BM159" i="9"/>
  <c r="BJ683" i="9"/>
  <c r="BH738" i="9"/>
  <c r="BJ738" i="9"/>
  <c r="BH810" i="9"/>
  <c r="BJ810" i="9"/>
  <c r="AQ365" i="9"/>
  <c r="BF365" i="9"/>
  <c r="BF929" i="9"/>
  <c r="BF273" i="9"/>
  <c r="AQ273" i="9"/>
  <c r="BQ171" i="9"/>
  <c r="BS171" i="9"/>
  <c r="BT171" i="9" s="1"/>
  <c r="BJ261" i="9"/>
  <c r="BK261" i="9" s="1"/>
  <c r="BP76" i="9"/>
  <c r="BN76" i="9"/>
  <c r="BP662" i="9"/>
  <c r="BJ339" i="9"/>
  <c r="BK339" i="9" s="1"/>
  <c r="AS339" i="9" s="1"/>
  <c r="BI304" i="9"/>
  <c r="AR304" i="9"/>
  <c r="AR159" i="9"/>
  <c r="BI159" i="9"/>
  <c r="AQ738" i="9"/>
  <c r="BF738" i="9"/>
  <c r="BH866" i="9"/>
  <c r="BJ866" i="9"/>
  <c r="BH273" i="9"/>
  <c r="BJ273" i="9"/>
  <c r="BK273" i="9" s="1"/>
  <c r="AR813" i="9"/>
  <c r="BH745" i="9"/>
  <c r="BJ745" i="9"/>
  <c r="AR474" i="9"/>
  <c r="BI474" i="9"/>
  <c r="AS603" i="9"/>
  <c r="BI220" i="9"/>
  <c r="AR220" i="9"/>
  <c r="BL312" i="9"/>
  <c r="AS312" i="9"/>
  <c r="AR694" i="9"/>
  <c r="BI694" i="9"/>
  <c r="BH858" i="9"/>
  <c r="BJ858" i="9"/>
  <c r="BK858" i="9" s="1"/>
  <c r="BF866" i="9"/>
  <c r="AQ866" i="9"/>
  <c r="BK263" i="9"/>
  <c r="BM263" i="9"/>
  <c r="BN263" i="9" s="1"/>
  <c r="AT263" i="9" s="1"/>
  <c r="AQ745" i="9"/>
  <c r="BF745" i="9"/>
  <c r="BH65" i="9"/>
  <c r="BJ65" i="9"/>
  <c r="BM603" i="9"/>
  <c r="AT171" i="9"/>
  <c r="BO171" i="9"/>
  <c r="AR786" i="9"/>
  <c r="BP312" i="9"/>
  <c r="BN312" i="9"/>
  <c r="BI190" i="9"/>
  <c r="AR190" i="9"/>
  <c r="BJ694" i="9"/>
  <c r="BK694" i="9" s="1"/>
  <c r="AS694" i="9" s="1"/>
  <c r="AQ858" i="9"/>
  <c r="BF858" i="9"/>
  <c r="BP220" i="9"/>
  <c r="BQ220" i="9" s="1"/>
  <c r="BN220" i="9"/>
  <c r="BH614" i="9"/>
  <c r="BJ614" i="9"/>
  <c r="BK614" i="9" s="1"/>
  <c r="BL614" i="9" s="1"/>
  <c r="BQ528" i="9"/>
  <c r="BS528" i="9"/>
  <c r="BH534" i="9"/>
  <c r="BJ534" i="9"/>
  <c r="BF65" i="9"/>
  <c r="AQ65" i="9"/>
  <c r="BL104" i="9"/>
  <c r="AS104" i="9"/>
  <c r="BJ432" i="9"/>
  <c r="BH432" i="9"/>
  <c r="BH422" i="9"/>
  <c r="BJ422" i="9"/>
  <c r="AV881" i="9"/>
  <c r="BU881" i="9"/>
  <c r="AQ694" i="9"/>
  <c r="BF694" i="9"/>
  <c r="BL376" i="9"/>
  <c r="AS376" i="9"/>
  <c r="BL220" i="9"/>
  <c r="AS220" i="9"/>
  <c r="BL863" i="9"/>
  <c r="AS863" i="9"/>
  <c r="BO528" i="9"/>
  <c r="AT528" i="9"/>
  <c r="AQ534" i="9"/>
  <c r="BF534" i="9"/>
  <c r="BO457" i="9"/>
  <c r="AT457" i="9"/>
  <c r="BH406" i="9"/>
  <c r="BJ406" i="9"/>
  <c r="BK406" i="9" s="1"/>
  <c r="AT247" i="9"/>
  <c r="BO247" i="9"/>
  <c r="AQ432" i="9"/>
  <c r="BF432" i="9"/>
  <c r="BN90" i="9"/>
  <c r="BP90" i="9"/>
  <c r="BM376" i="9"/>
  <c r="AQ614" i="9"/>
  <c r="BF614" i="9"/>
  <c r="BQ595" i="9"/>
  <c r="BS595" i="9"/>
  <c r="BT595" i="9" s="1"/>
  <c r="BI603" i="9"/>
  <c r="AR603" i="9"/>
  <c r="BF373" i="9"/>
  <c r="AQ373" i="9"/>
  <c r="BF406" i="9"/>
  <c r="AQ406" i="9"/>
  <c r="BH769" i="9"/>
  <c r="BJ769" i="9"/>
  <c r="BK769" i="9" s="1"/>
  <c r="BQ658" i="9"/>
  <c r="BS658" i="9"/>
  <c r="BJ786" i="9"/>
  <c r="BK786" i="9" s="1"/>
  <c r="BL397" i="9"/>
  <c r="AS397" i="9"/>
  <c r="BF422" i="9"/>
  <c r="AQ422" i="9"/>
  <c r="AS90" i="9"/>
  <c r="BL90" i="9"/>
  <c r="BN397" i="9"/>
  <c r="BP397" i="9"/>
  <c r="BN863" i="9"/>
  <c r="BP863" i="9"/>
  <c r="AR419" i="9"/>
  <c r="BI419" i="9"/>
  <c r="BJ770" i="9"/>
  <c r="BH770" i="9"/>
  <c r="BH373" i="9"/>
  <c r="BJ373" i="9"/>
  <c r="BK373" i="9" s="1"/>
  <c r="BH415" i="9"/>
  <c r="BJ415" i="9"/>
  <c r="AQ769" i="9"/>
  <c r="BF769" i="9"/>
  <c r="AT658" i="9"/>
  <c r="BO658" i="9"/>
  <c r="BQ16" i="9"/>
  <c r="BS16" i="9"/>
  <c r="BN662" i="9"/>
  <c r="BH339" i="9"/>
  <c r="BH683" i="9"/>
  <c r="AT331" i="9"/>
  <c r="BO331" i="9"/>
  <c r="BH335" i="9"/>
  <c r="BJ335" i="9"/>
  <c r="BK335" i="9" s="1"/>
  <c r="BH365" i="9"/>
  <c r="BJ365" i="9"/>
  <c r="BK365" i="9" s="1"/>
  <c r="E48" i="21"/>
  <c r="E49" i="21"/>
  <c r="BF53" i="9"/>
  <c r="AS454" i="9"/>
  <c r="BL454" i="9"/>
  <c r="AR326" i="9"/>
  <c r="BI326" i="9"/>
  <c r="BL115" i="9"/>
  <c r="AS115" i="9"/>
  <c r="AR294" i="9"/>
  <c r="BI294" i="9"/>
  <c r="AR622" i="9"/>
  <c r="BI622" i="9"/>
  <c r="AR612" i="9"/>
  <c r="BI612" i="9"/>
  <c r="BL211" i="9"/>
  <c r="AS211" i="9"/>
  <c r="BH697" i="9"/>
  <c r="AR697" i="9" s="1"/>
  <c r="BI986" i="9"/>
  <c r="AR797" i="9"/>
  <c r="BH749" i="9"/>
  <c r="BJ749" i="9"/>
  <c r="BN319" i="9"/>
  <c r="BP319" i="9"/>
  <c r="BQ319" i="9" s="1"/>
  <c r="BH639" i="9"/>
  <c r="BJ639" i="9"/>
  <c r="BK639" i="9" s="1"/>
  <c r="BK908" i="9"/>
  <c r="BM908" i="9"/>
  <c r="BJ580" i="9"/>
  <c r="AT605" i="9"/>
  <c r="BO605" i="9"/>
  <c r="BK661" i="9"/>
  <c r="BM661" i="9"/>
  <c r="AR647" i="9"/>
  <c r="AR480" i="9"/>
  <c r="BI480" i="9"/>
  <c r="AR667" i="9"/>
  <c r="BI667" i="9"/>
  <c r="BM502" i="9"/>
  <c r="BK502" i="9"/>
  <c r="BJ318" i="9"/>
  <c r="BK318" i="9" s="1"/>
  <c r="BL318" i="9" s="1"/>
  <c r="BF800" i="9"/>
  <c r="AQ800" i="9"/>
  <c r="BI826" i="9"/>
  <c r="AR826" i="9"/>
  <c r="AU833" i="9"/>
  <c r="BR833" i="9"/>
  <c r="BJ164" i="9"/>
  <c r="BK164" i="9" s="1"/>
  <c r="BO348" i="9"/>
  <c r="BM472" i="9"/>
  <c r="BN472" i="9" s="1"/>
  <c r="AT472" i="9" s="1"/>
  <c r="AR811" i="9"/>
  <c r="BI811" i="9"/>
  <c r="BI31" i="9"/>
  <c r="AR31" i="9"/>
  <c r="BM122" i="9"/>
  <c r="BN122" i="9" s="1"/>
  <c r="BO122" i="9" s="1"/>
  <c r="BH934" i="9"/>
  <c r="BF145" i="9"/>
  <c r="AQ145" i="9"/>
  <c r="BH310" i="9"/>
  <c r="BJ310" i="9"/>
  <c r="BI908" i="9"/>
  <c r="AR908" i="9"/>
  <c r="BF612" i="9"/>
  <c r="AQ612" i="9"/>
  <c r="AR499" i="9"/>
  <c r="BI499" i="9"/>
  <c r="BQ605" i="9"/>
  <c r="BS605" i="9"/>
  <c r="AR268" i="9"/>
  <c r="BI268" i="9"/>
  <c r="BI661" i="9"/>
  <c r="AR661" i="9"/>
  <c r="BI502" i="9"/>
  <c r="AR502" i="9"/>
  <c r="BK366" i="9"/>
  <c r="BM366" i="9"/>
  <c r="BQ280" i="9"/>
  <c r="BS280" i="9"/>
  <c r="BT280" i="9" s="1"/>
  <c r="BU280" i="9" s="1"/>
  <c r="BF164" i="9"/>
  <c r="AQ164" i="9"/>
  <c r="AR193" i="9"/>
  <c r="BI193" i="9"/>
  <c r="BT571" i="9"/>
  <c r="BV571" i="9"/>
  <c r="BF456" i="9"/>
  <c r="AQ456" i="9"/>
  <c r="BL122" i="9"/>
  <c r="AS122" i="9"/>
  <c r="BQ1008" i="9"/>
  <c r="BS1008" i="9"/>
  <c r="AR336" i="9"/>
  <c r="BI336" i="9"/>
  <c r="BF310" i="9"/>
  <c r="AQ310" i="9"/>
  <c r="BH105" i="9"/>
  <c r="BJ105" i="9"/>
  <c r="BK105" i="9" s="1"/>
  <c r="BL134" i="9"/>
  <c r="AS134" i="9"/>
  <c r="BL230" i="9"/>
  <c r="AS230" i="9"/>
  <c r="BK350" i="9"/>
  <c r="BM350" i="9"/>
  <c r="AR366" i="9"/>
  <c r="BI366" i="9"/>
  <c r="AQ516" i="9"/>
  <c r="BF516" i="9"/>
  <c r="BJ813" i="9"/>
  <c r="BK813" i="9" s="1"/>
  <c r="AU571" i="9"/>
  <c r="BR571" i="9"/>
  <c r="BJ456" i="9"/>
  <c r="BM31" i="9"/>
  <c r="AR604" i="9"/>
  <c r="BH135" i="9"/>
  <c r="BI135" i="9" s="1"/>
  <c r="AS601" i="9"/>
  <c r="AT1008" i="9"/>
  <c r="BO1008" i="9"/>
  <c r="BN254" i="9"/>
  <c r="BP254" i="9"/>
  <c r="AQ105" i="9"/>
  <c r="BF105" i="9"/>
  <c r="BJ647" i="9"/>
  <c r="BK647" i="9" s="1"/>
  <c r="BM134" i="9"/>
  <c r="BN78" i="9"/>
  <c r="BP78" i="9"/>
  <c r="BQ78" i="9" s="1"/>
  <c r="AU78" i="9" s="1"/>
  <c r="BJ400" i="9"/>
  <c r="BH400" i="9"/>
  <c r="BK830" i="9"/>
  <c r="BM830" i="9"/>
  <c r="BH516" i="9"/>
  <c r="BJ516" i="9"/>
  <c r="BK516" i="9" s="1"/>
  <c r="BH408" i="9"/>
  <c r="BJ408" i="9"/>
  <c r="BK408" i="9" s="1"/>
  <c r="BI456" i="9"/>
  <c r="BN82" i="9"/>
  <c r="BP82" i="9"/>
  <c r="AS254" i="9"/>
  <c r="BL254" i="9"/>
  <c r="BJ612" i="9"/>
  <c r="BK612" i="9" s="1"/>
  <c r="BK225" i="9"/>
  <c r="BM225" i="9"/>
  <c r="BN225" i="9" s="1"/>
  <c r="AT225" i="9" s="1"/>
  <c r="AQ647" i="9"/>
  <c r="BF647" i="9"/>
  <c r="BQ304" i="9"/>
  <c r="BS304" i="9"/>
  <c r="BT304" i="9" s="1"/>
  <c r="AS78" i="9"/>
  <c r="BL78" i="9"/>
  <c r="BF400" i="9"/>
  <c r="AQ400" i="9"/>
  <c r="BM115" i="9"/>
  <c r="BN115" i="9" s="1"/>
  <c r="AR830" i="9"/>
  <c r="BI830" i="9"/>
  <c r="BN545" i="9"/>
  <c r="BP545" i="9"/>
  <c r="BQ545" i="9" s="1"/>
  <c r="BR529" i="9"/>
  <c r="AU529" i="9"/>
  <c r="BH551" i="9"/>
  <c r="BJ551" i="9"/>
  <c r="BK551" i="9" s="1"/>
  <c r="BL551" i="9" s="1"/>
  <c r="AR613" i="9"/>
  <c r="BI613" i="9"/>
  <c r="BJ294" i="9"/>
  <c r="BK294" i="9" s="1"/>
  <c r="BM713" i="9"/>
  <c r="BN713" i="9" s="1"/>
  <c r="BO713" i="9" s="1"/>
  <c r="AR555" i="9"/>
  <c r="AU226" i="9"/>
  <c r="BR226" i="9"/>
  <c r="BV419" i="9"/>
  <c r="BT419" i="9"/>
  <c r="BH527" i="9"/>
  <c r="BJ527" i="9"/>
  <c r="BP243" i="9"/>
  <c r="BH580" i="9"/>
  <c r="AS518" i="9"/>
  <c r="BL518" i="9"/>
  <c r="AR225" i="9"/>
  <c r="BI225" i="9"/>
  <c r="AR616" i="9"/>
  <c r="BI616" i="9"/>
  <c r="AS792" i="9"/>
  <c r="BL792" i="9"/>
  <c r="BH156" i="9"/>
  <c r="BJ156" i="9"/>
  <c r="BH318" i="9"/>
  <c r="BS49" i="9"/>
  <c r="AR78" i="9"/>
  <c r="BI78" i="9"/>
  <c r="BS529" i="9"/>
  <c r="BT529" i="9" s="1"/>
  <c r="AQ551" i="9"/>
  <c r="BF551" i="9"/>
  <c r="BK572" i="9"/>
  <c r="BM572" i="9"/>
  <c r="BL680" i="9"/>
  <c r="AS680" i="9"/>
  <c r="BF604" i="9"/>
  <c r="AQ604" i="9"/>
  <c r="BK152" i="9"/>
  <c r="AS152" i="9" s="1"/>
  <c r="AR243" i="9"/>
  <c r="BI243" i="9"/>
  <c r="BR419" i="9"/>
  <c r="AU419" i="9"/>
  <c r="BF527" i="9"/>
  <c r="AQ527" i="9"/>
  <c r="BF580" i="9"/>
  <c r="AQ580" i="9"/>
  <c r="BH535" i="9"/>
  <c r="BJ535" i="9"/>
  <c r="BN792" i="9"/>
  <c r="BP792" i="9"/>
  <c r="BK532" i="9"/>
  <c r="BM532" i="9"/>
  <c r="BQ49" i="9"/>
  <c r="BK491" i="9"/>
  <c r="BM491" i="9"/>
  <c r="BN491" i="9" s="1"/>
  <c r="BO529" i="9"/>
  <c r="AT529" i="9"/>
  <c r="BT163" i="9"/>
  <c r="BV163" i="9"/>
  <c r="BW163" i="9" s="1"/>
  <c r="BP348" i="9"/>
  <c r="BK613" i="9"/>
  <c r="BM613" i="9"/>
  <c r="AQ294" i="9"/>
  <c r="BF294" i="9"/>
  <c r="BH550" i="9"/>
  <c r="BJ550" i="9"/>
  <c r="BK550" i="9" s="1"/>
  <c r="AR519" i="9"/>
  <c r="BI519" i="9"/>
  <c r="BK31" i="9"/>
  <c r="BN680" i="9"/>
  <c r="BP680" i="9"/>
  <c r="BJ326" i="9"/>
  <c r="BJ604" i="9"/>
  <c r="BK604" i="9" s="1"/>
  <c r="BK336" i="9"/>
  <c r="BM336" i="9"/>
  <c r="BL243" i="9"/>
  <c r="AS243" i="9"/>
  <c r="BX399" i="9"/>
  <c r="AW399" i="9"/>
  <c r="BH440" i="9"/>
  <c r="BJ440" i="9"/>
  <c r="BF535" i="9"/>
  <c r="AQ535" i="9"/>
  <c r="AR575" i="9"/>
  <c r="BI575" i="9"/>
  <c r="BI96" i="9"/>
  <c r="AR96" i="9"/>
  <c r="BF262" i="9"/>
  <c r="AQ262" i="9"/>
  <c r="BI532" i="9"/>
  <c r="AR532" i="9"/>
  <c r="BH800" i="9"/>
  <c r="BJ800" i="9"/>
  <c r="AR455" i="9"/>
  <c r="BI455" i="9"/>
  <c r="BO49" i="9"/>
  <c r="AT49" i="9"/>
  <c r="AR491" i="9"/>
  <c r="BI491" i="9"/>
  <c r="BT833" i="9"/>
  <c r="BV833" i="9"/>
  <c r="AR164" i="9"/>
  <c r="BI164" i="9"/>
  <c r="AU163" i="9"/>
  <c r="BR163" i="9"/>
  <c r="AS348" i="9"/>
  <c r="BL348" i="9"/>
  <c r="BH137" i="9"/>
  <c r="BJ137" i="9"/>
  <c r="BL472" i="9"/>
  <c r="AS472" i="9"/>
  <c r="BF550" i="9"/>
  <c r="AQ550" i="9"/>
  <c r="BF326" i="9"/>
  <c r="AQ326" i="9"/>
  <c r="BL235" i="9"/>
  <c r="AS235" i="9"/>
  <c r="BL183" i="9"/>
  <c r="AS183" i="9"/>
  <c r="BI184" i="9"/>
  <c r="AR184" i="9"/>
  <c r="BH168" i="9"/>
  <c r="BJ168" i="9"/>
  <c r="BK168" i="9" s="1"/>
  <c r="BL168" i="9" s="1"/>
  <c r="BH21" i="9"/>
  <c r="BJ21" i="9"/>
  <c r="BK21" i="9" s="1"/>
  <c r="BF101" i="9"/>
  <c r="AQ101" i="9"/>
  <c r="BK85" i="9"/>
  <c r="BM85" i="9"/>
  <c r="BN85" i="9" s="1"/>
  <c r="BF69" i="9"/>
  <c r="AQ69" i="9"/>
  <c r="BM45" i="9"/>
  <c r="BL29" i="9"/>
  <c r="AS29" i="9"/>
  <c r="BK146" i="9"/>
  <c r="BM146" i="9"/>
  <c r="BI85" i="9"/>
  <c r="AR85" i="9"/>
  <c r="BM235" i="9"/>
  <c r="BN235" i="9" s="1"/>
  <c r="BK93" i="9"/>
  <c r="BM93" i="9"/>
  <c r="BN93" i="9" s="1"/>
  <c r="AS45" i="9"/>
  <c r="BF184" i="9"/>
  <c r="AQ184" i="9"/>
  <c r="BK181" i="9"/>
  <c r="BL181" i="9" s="1"/>
  <c r="BN70" i="9"/>
  <c r="BP70" i="9"/>
  <c r="AR125" i="9"/>
  <c r="BI125" i="9"/>
  <c r="AS70" i="9"/>
  <c r="BL70" i="9"/>
  <c r="BJ125" i="9"/>
  <c r="BK125" i="9" s="1"/>
  <c r="BW36" i="9"/>
  <c r="BY36" i="9"/>
  <c r="AR45" i="9"/>
  <c r="BI45" i="9"/>
  <c r="BQ149" i="9"/>
  <c r="AU149" i="9" s="1"/>
  <c r="BP29" i="9"/>
  <c r="BI231" i="9"/>
  <c r="AR231" i="9"/>
  <c r="BU36" i="9"/>
  <c r="AV36" i="9"/>
  <c r="AQ168" i="9"/>
  <c r="BF168" i="9"/>
  <c r="BH69" i="9"/>
  <c r="BJ69" i="9"/>
  <c r="BK69" i="9" s="1"/>
  <c r="BK135" i="9"/>
  <c r="AS135" i="9" s="1"/>
  <c r="AS34" i="9"/>
  <c r="BN29" i="9"/>
  <c r="BL92" i="9"/>
  <c r="AS92" i="9"/>
  <c r="BJ101" i="9"/>
  <c r="BH101" i="9"/>
  <c r="BJ184" i="9"/>
  <c r="BK184" i="9" s="1"/>
  <c r="AS184" i="9" s="1"/>
  <c r="AH6" i="9"/>
  <c r="AR14" i="9"/>
  <c r="BI362" i="9"/>
  <c r="AR362" i="9"/>
  <c r="AS285" i="9"/>
  <c r="BL285" i="9"/>
  <c r="BI139" i="9"/>
  <c r="AR139" i="9"/>
  <c r="BL746" i="9"/>
  <c r="AS746" i="9"/>
  <c r="AR202" i="9"/>
  <c r="BI202" i="9"/>
  <c r="BI477" i="9"/>
  <c r="AR477" i="9"/>
  <c r="BI901" i="9"/>
  <c r="AR901" i="9"/>
  <c r="BR153" i="9"/>
  <c r="AU153" i="9"/>
  <c r="AR672" i="9"/>
  <c r="BI672" i="9"/>
  <c r="BO433" i="9"/>
  <c r="AT433" i="9"/>
  <c r="AR237" i="9"/>
  <c r="BI237" i="9"/>
  <c r="AS592" i="9"/>
  <c r="BL592" i="9"/>
  <c r="BX439" i="9"/>
  <c r="AW439" i="9"/>
  <c r="BI38" i="9"/>
  <c r="BH119" i="9"/>
  <c r="BJ119" i="9"/>
  <c r="BL191" i="9"/>
  <c r="AS191" i="9"/>
  <c r="BM627" i="9"/>
  <c r="AQ766" i="9"/>
  <c r="BF766" i="9"/>
  <c r="BH210" i="9"/>
  <c r="BJ210" i="9"/>
  <c r="BK210" i="9" s="1"/>
  <c r="BF12" i="9"/>
  <c r="AQ12" i="9"/>
  <c r="BF477" i="9"/>
  <c r="AQ477" i="9"/>
  <c r="AQ42" i="9"/>
  <c r="BF42" i="9"/>
  <c r="BK189" i="9"/>
  <c r="BM189" i="9"/>
  <c r="BJ797" i="9"/>
  <c r="BJ178" i="9"/>
  <c r="BK178" i="9" s="1"/>
  <c r="BI60" i="9"/>
  <c r="AR60" i="9"/>
  <c r="BK359" i="9"/>
  <c r="BM359" i="9"/>
  <c r="BI837" i="9"/>
  <c r="AR837" i="9"/>
  <c r="BI248" i="9"/>
  <c r="AQ250" i="9"/>
  <c r="BF250" i="9"/>
  <c r="BI458" i="9"/>
  <c r="BM454" i="9"/>
  <c r="AQ862" i="9"/>
  <c r="BF862" i="9"/>
  <c r="BI445" i="9"/>
  <c r="AR445" i="9"/>
  <c r="BH309" i="9"/>
  <c r="BJ309" i="9"/>
  <c r="AS262" i="9"/>
  <c r="BL262" i="9"/>
  <c r="BM601" i="9"/>
  <c r="BN601" i="9" s="1"/>
  <c r="BO601" i="9" s="1"/>
  <c r="BK892" i="9"/>
  <c r="BM892" i="9"/>
  <c r="BN81" i="9"/>
  <c r="BP81" i="9"/>
  <c r="BK537" i="9"/>
  <c r="BM537" i="9"/>
  <c r="BN537" i="9" s="1"/>
  <c r="AT537" i="9" s="1"/>
  <c r="BK62" i="9"/>
  <c r="BM62" i="9"/>
  <c r="BN62" i="9" s="1"/>
  <c r="BF119" i="9"/>
  <c r="AQ119" i="9"/>
  <c r="BL433" i="9"/>
  <c r="AS433" i="9"/>
  <c r="AS627" i="9"/>
  <c r="BL627" i="9"/>
  <c r="BH766" i="9"/>
  <c r="BJ766" i="9"/>
  <c r="BM766" i="9" s="1"/>
  <c r="BP766" i="9" s="1"/>
  <c r="BH600" i="9"/>
  <c r="BJ600" i="9"/>
  <c r="AQ293" i="9"/>
  <c r="BF293" i="9"/>
  <c r="BH823" i="9"/>
  <c r="BJ823" i="9"/>
  <c r="BK823" i="9" s="1"/>
  <c r="AS823" i="9" s="1"/>
  <c r="BY439" i="9"/>
  <c r="BZ439" i="9" s="1"/>
  <c r="AR189" i="9"/>
  <c r="BI189" i="9"/>
  <c r="BH301" i="9"/>
  <c r="BJ301" i="9"/>
  <c r="BJ410" i="9"/>
  <c r="AR359" i="9"/>
  <c r="BI359" i="9"/>
  <c r="BJ139" i="9"/>
  <c r="BF221" i="9"/>
  <c r="AQ221" i="9"/>
  <c r="BH74" i="9"/>
  <c r="BJ74" i="9"/>
  <c r="BK74" i="9" s="1"/>
  <c r="BI454" i="9"/>
  <c r="AR454" i="9"/>
  <c r="BH862" i="9"/>
  <c r="BJ862" i="9"/>
  <c r="BH885" i="9"/>
  <c r="BJ885" i="9"/>
  <c r="BI601" i="9"/>
  <c r="AR601" i="9"/>
  <c r="BI892" i="9"/>
  <c r="AR892" i="9"/>
  <c r="BM783" i="9"/>
  <c r="BL138" i="9"/>
  <c r="BK194" i="9"/>
  <c r="BM194" i="9"/>
  <c r="AT868" i="9"/>
  <c r="BO868" i="9"/>
  <c r="BP433" i="9"/>
  <c r="AR627" i="9"/>
  <c r="BI627" i="9"/>
  <c r="AQ600" i="9"/>
  <c r="BF600" i="9"/>
  <c r="BF620" i="9"/>
  <c r="AQ620" i="9"/>
  <c r="BJ127" i="9"/>
  <c r="BN802" i="9"/>
  <c r="BP802" i="9"/>
  <c r="BF814" i="9"/>
  <c r="AQ814" i="9"/>
  <c r="BF666" i="9"/>
  <c r="AQ666" i="9"/>
  <c r="BK547" i="9"/>
  <c r="BM547" i="9"/>
  <c r="AQ301" i="9"/>
  <c r="BF301" i="9"/>
  <c r="BF410" i="9"/>
  <c r="AQ410" i="9"/>
  <c r="AQ854" i="9"/>
  <c r="BF854" i="9"/>
  <c r="AR26" i="9"/>
  <c r="BH250" i="9"/>
  <c r="BJ250" i="9"/>
  <c r="BJ458" i="9"/>
  <c r="BF74" i="9"/>
  <c r="AQ74" i="9"/>
  <c r="BJ98" i="9"/>
  <c r="BH98" i="9"/>
  <c r="BH256" i="9"/>
  <c r="BJ256" i="9"/>
  <c r="BM34" i="9"/>
  <c r="AS81" i="9"/>
  <c r="BL81" i="9"/>
  <c r="BI216" i="9"/>
  <c r="AR194" i="9"/>
  <c r="BI194" i="9"/>
  <c r="BQ868" i="9"/>
  <c r="BS868" i="9"/>
  <c r="BI59" i="9"/>
  <c r="AR59" i="9"/>
  <c r="BI448" i="9"/>
  <c r="AR448" i="9"/>
  <c r="AQ449" i="9"/>
  <c r="BF449" i="9"/>
  <c r="BH620" i="9"/>
  <c r="BJ620" i="9"/>
  <c r="BK620" i="9" s="1"/>
  <c r="BN799" i="9"/>
  <c r="BP799" i="9"/>
  <c r="BQ799" i="9" s="1"/>
  <c r="AR127" i="9"/>
  <c r="BH58" i="9"/>
  <c r="BJ58" i="9"/>
  <c r="BK58" i="9" s="1"/>
  <c r="AS58" i="9" s="1"/>
  <c r="AS802" i="9"/>
  <c r="BL802" i="9"/>
  <c r="BJ814" i="9"/>
  <c r="BH814" i="9"/>
  <c r="BJ666" i="9"/>
  <c r="BH666" i="9"/>
  <c r="BH678" i="9"/>
  <c r="BJ678" i="9"/>
  <c r="BK678" i="9" s="1"/>
  <c r="AS678" i="9" s="1"/>
  <c r="BH272" i="9"/>
  <c r="BJ272" i="9"/>
  <c r="BK272" i="9" s="1"/>
  <c r="BL272" i="9" s="1"/>
  <c r="BK429" i="9"/>
  <c r="BM429" i="9"/>
  <c r="BH609" i="9"/>
  <c r="BJ609" i="9"/>
  <c r="BH854" i="9"/>
  <c r="BJ854" i="9"/>
  <c r="BJ248" i="9"/>
  <c r="BM592" i="9"/>
  <c r="BN592" i="9" s="1"/>
  <c r="BH303" i="9"/>
  <c r="BJ303" i="9"/>
  <c r="BF98" i="9"/>
  <c r="AQ98" i="9"/>
  <c r="BX24" i="9"/>
  <c r="BF256" i="9"/>
  <c r="AQ256" i="9"/>
  <c r="BH737" i="9"/>
  <c r="BJ737" i="9"/>
  <c r="BK737" i="9" s="1"/>
  <c r="AS737" i="9" s="1"/>
  <c r="BQ850" i="9"/>
  <c r="BS850" i="9"/>
  <c r="AQ521" i="9"/>
  <c r="BF521" i="9"/>
  <c r="BI900" i="9"/>
  <c r="BH953" i="9"/>
  <c r="BH181" i="9"/>
  <c r="BI181" i="9" s="1"/>
  <c r="BH590" i="9"/>
  <c r="BJ590" i="9"/>
  <c r="BQ161" i="9"/>
  <c r="BS161" i="9"/>
  <c r="BT396" i="9"/>
  <c r="BV396" i="9"/>
  <c r="BM211" i="9"/>
  <c r="BI75" i="9"/>
  <c r="AR75" i="9"/>
  <c r="BK15" i="9"/>
  <c r="BM15" i="9"/>
  <c r="BN15" i="9" s="1"/>
  <c r="BF670" i="9"/>
  <c r="AQ670" i="9"/>
  <c r="BH368" i="9"/>
  <c r="BJ368" i="9"/>
  <c r="BK368" i="9" s="1"/>
  <c r="AR429" i="9"/>
  <c r="BI429" i="9"/>
  <c r="BF797" i="9"/>
  <c r="AQ797" i="9"/>
  <c r="AQ609" i="9"/>
  <c r="BF609" i="9"/>
  <c r="BJ485" i="9"/>
  <c r="BH485" i="9"/>
  <c r="AQ672" i="9"/>
  <c r="BF672" i="9"/>
  <c r="BF494" i="9"/>
  <c r="AQ494" i="9"/>
  <c r="BJ26" i="9"/>
  <c r="BK26" i="9" s="1"/>
  <c r="BK195" i="9"/>
  <c r="BM195" i="9"/>
  <c r="BJ14" i="9"/>
  <c r="BK14" i="9" s="1"/>
  <c r="AS14" i="9" s="1"/>
  <c r="AT55" i="9"/>
  <c r="BH501" i="9"/>
  <c r="BJ501" i="9"/>
  <c r="BK501" i="9" s="1"/>
  <c r="BH906" i="9"/>
  <c r="BJ906" i="9"/>
  <c r="BI34" i="9"/>
  <c r="AR34" i="9"/>
  <c r="BP394" i="9"/>
  <c r="BQ394" i="9" s="1"/>
  <c r="BN394" i="9"/>
  <c r="BK624" i="9"/>
  <c r="BM624" i="9"/>
  <c r="BN624" i="9" s="1"/>
  <c r="AR602" i="9"/>
  <c r="BI602" i="9"/>
  <c r="AQ737" i="9"/>
  <c r="BF737" i="9"/>
  <c r="BK783" i="9"/>
  <c r="BH521" i="9"/>
  <c r="BJ521" i="9"/>
  <c r="BK521" i="9" s="1"/>
  <c r="AQ590" i="9"/>
  <c r="BF590" i="9"/>
  <c r="BI68" i="9"/>
  <c r="AR68" i="9"/>
  <c r="AR211" i="9"/>
  <c r="BI211" i="9"/>
  <c r="BK407" i="9"/>
  <c r="BM407" i="9"/>
  <c r="BN407" i="9" s="1"/>
  <c r="BO407" i="9" s="1"/>
  <c r="BK59" i="9"/>
  <c r="BM59" i="9"/>
  <c r="BK584" i="9"/>
  <c r="BM584" i="9"/>
  <c r="BN584" i="9" s="1"/>
  <c r="BH449" i="9"/>
  <c r="BJ449" i="9"/>
  <c r="AQ368" i="9"/>
  <c r="BF368" i="9"/>
  <c r="BH12" i="9"/>
  <c r="BJ12" i="9"/>
  <c r="BK12" i="9" s="1"/>
  <c r="BI152" i="9"/>
  <c r="AR152" i="9"/>
  <c r="AR912" i="9"/>
  <c r="BI912" i="9"/>
  <c r="AQ485" i="9"/>
  <c r="BF485" i="9"/>
  <c r="BJ672" i="9"/>
  <c r="BK672" i="9" s="1"/>
  <c r="AS672" i="9" s="1"/>
  <c r="BH494" i="9"/>
  <c r="BJ494" i="9"/>
  <c r="BI195" i="9"/>
  <c r="AR195" i="9"/>
  <c r="AR633" i="9"/>
  <c r="BI633" i="9"/>
  <c r="AQ303" i="9"/>
  <c r="BF303" i="9"/>
  <c r="AQ906" i="9"/>
  <c r="BF906" i="9"/>
  <c r="BM670" i="9"/>
  <c r="BP670" i="9" s="1"/>
  <c r="BQ670" i="9" s="1"/>
  <c r="AU670" i="9" s="1"/>
  <c r="BK670" i="9"/>
  <c r="BL394" i="9"/>
  <c r="AS394" i="9"/>
  <c r="BI624" i="9"/>
  <c r="AR624" i="9"/>
  <c r="BK108" i="9"/>
  <c r="BM108" i="9"/>
  <c r="AQ901" i="9"/>
  <c r="BF901" i="9"/>
  <c r="BI783" i="9"/>
  <c r="AR783" i="9"/>
  <c r="BK72" i="9"/>
  <c r="BM72" i="9"/>
  <c r="BI537" i="9"/>
  <c r="AR537" i="9"/>
  <c r="BL713" i="9"/>
  <c r="BL381" i="9"/>
  <c r="BN191" i="9"/>
  <c r="BP191" i="9"/>
  <c r="AQ194" i="9"/>
  <c r="BF194" i="9"/>
  <c r="BK402" i="9"/>
  <c r="BM402" i="9"/>
  <c r="AS446" i="9"/>
  <c r="BL446" i="9"/>
  <c r="BK266" i="9"/>
  <c r="BM266" i="9"/>
  <c r="BH574" i="9"/>
  <c r="BJ574" i="9"/>
  <c r="BK574" i="9" s="1"/>
  <c r="BN120" i="9"/>
  <c r="BP120" i="9"/>
  <c r="BQ120" i="9" s="1"/>
  <c r="AU120" i="9" s="1"/>
  <c r="AQ26" i="9"/>
  <c r="BF26" i="9"/>
  <c r="BJ202" i="9"/>
  <c r="BJ633" i="9"/>
  <c r="BK633" i="9" s="1"/>
  <c r="BL633" i="9" s="1"/>
  <c r="AQ885" i="9"/>
  <c r="BF885" i="9"/>
  <c r="BH615" i="9"/>
  <c r="BJ615" i="9"/>
  <c r="BK615" i="9" s="1"/>
  <c r="BI670" i="9"/>
  <c r="AR670" i="9"/>
  <c r="BH162" i="9"/>
  <c r="BJ162" i="9"/>
  <c r="BK162" i="9" s="1"/>
  <c r="BY24" i="9"/>
  <c r="BZ24" i="9" s="1"/>
  <c r="BQ438" i="9"/>
  <c r="BS438" i="9"/>
  <c r="BI47" i="9"/>
  <c r="AR47" i="9"/>
  <c r="BH417" i="9"/>
  <c r="BJ417" i="9"/>
  <c r="BJ901" i="9"/>
  <c r="AR72" i="9"/>
  <c r="BI72" i="9"/>
  <c r="BK68" i="9"/>
  <c r="BM68" i="9"/>
  <c r="BN68" i="9" s="1"/>
  <c r="AT68" i="9" s="1"/>
  <c r="BI407" i="9"/>
  <c r="AR407" i="9"/>
  <c r="AR15" i="9"/>
  <c r="BI15" i="9"/>
  <c r="AV439" i="9"/>
  <c r="BU439" i="9"/>
  <c r="BJ237" i="9"/>
  <c r="BI402" i="9"/>
  <c r="AR402" i="9"/>
  <c r="BJ477" i="9"/>
  <c r="BK477" i="9" s="1"/>
  <c r="BK538" i="9"/>
  <c r="BM538" i="9"/>
  <c r="BN446" i="9"/>
  <c r="BP446" i="9"/>
  <c r="BQ446" i="9" s="1"/>
  <c r="AR266" i="9"/>
  <c r="BI266" i="9"/>
  <c r="AR178" i="9"/>
  <c r="BI178" i="9"/>
  <c r="BH410" i="9"/>
  <c r="BK60" i="9"/>
  <c r="BM60" i="9"/>
  <c r="BK837" i="9"/>
  <c r="BM837" i="9"/>
  <c r="BS153" i="9"/>
  <c r="BT153" i="9" s="1"/>
  <c r="AQ139" i="9"/>
  <c r="BF139" i="9"/>
  <c r="BH221" i="9"/>
  <c r="BJ221" i="9"/>
  <c r="BK221" i="9" s="1"/>
  <c r="AQ14" i="9"/>
  <c r="BF14" i="9"/>
  <c r="BP55" i="9"/>
  <c r="BQ55" i="9" s="1"/>
  <c r="BK445" i="9"/>
  <c r="BM445" i="9"/>
  <c r="BF615" i="9"/>
  <c r="AQ615" i="9"/>
  <c r="BP262" i="9"/>
  <c r="BQ262" i="9" s="1"/>
  <c r="BN262" i="9"/>
  <c r="BO438" i="9"/>
  <c r="BK47" i="9"/>
  <c r="BM47" i="9"/>
  <c r="AQ417" i="9"/>
  <c r="BF417" i="9"/>
  <c r="AR806" i="9"/>
  <c r="BI806" i="9"/>
  <c r="AR619" i="9"/>
  <c r="BI619" i="9"/>
  <c r="BO421" i="9"/>
  <c r="AT421" i="9"/>
  <c r="AS790" i="9"/>
  <c r="BL790" i="9"/>
  <c r="BL329" i="9"/>
  <c r="AS329" i="9"/>
  <c r="BL392" i="9"/>
  <c r="AS392" i="9"/>
  <c r="BI48" i="9"/>
  <c r="AR48" i="9"/>
  <c r="BI581" i="9"/>
  <c r="AR581" i="9"/>
  <c r="AR481" i="9"/>
  <c r="BI481" i="9"/>
  <c r="AR801" i="9"/>
  <c r="BI801" i="9"/>
  <c r="AR834" i="9"/>
  <c r="BI834" i="9"/>
  <c r="AS466" i="9"/>
  <c r="BL466" i="9"/>
  <c r="AS363" i="9"/>
  <c r="BL363" i="9"/>
  <c r="BL97" i="9"/>
  <c r="AS97" i="9"/>
  <c r="AS136" i="9"/>
  <c r="BL136" i="9"/>
  <c r="AR544" i="9"/>
  <c r="BI544" i="9"/>
  <c r="AR904" i="9"/>
  <c r="BI904" i="9"/>
  <c r="BF896" i="9"/>
  <c r="AQ896" i="9"/>
  <c r="AQ305" i="9"/>
  <c r="BF305" i="9"/>
  <c r="BH785" i="9"/>
  <c r="BJ785" i="9"/>
  <c r="BH721" i="9"/>
  <c r="BJ721" i="9"/>
  <c r="BH617" i="9"/>
  <c r="BJ617" i="9"/>
  <c r="BK617" i="9" s="1"/>
  <c r="AS617" i="9" s="1"/>
  <c r="BI251" i="9"/>
  <c r="AR504" i="9"/>
  <c r="BJ258" i="9"/>
  <c r="BK816" i="9"/>
  <c r="BM816" i="9"/>
  <c r="BF143" i="9"/>
  <c r="AQ143" i="9"/>
  <c r="AQ362" i="9"/>
  <c r="BF362" i="9"/>
  <c r="BI752" i="9"/>
  <c r="AR752" i="9"/>
  <c r="BK411" i="9"/>
  <c r="BM411" i="9"/>
  <c r="AR853" i="9"/>
  <c r="BI853" i="9"/>
  <c r="AQ289" i="9"/>
  <c r="BF289" i="9"/>
  <c r="BM606" i="9"/>
  <c r="AT461" i="9"/>
  <c r="AR219" i="9"/>
  <c r="BI219" i="9"/>
  <c r="BH822" i="9"/>
  <c r="BJ822" i="9"/>
  <c r="BF684" i="9"/>
  <c r="AQ684" i="9"/>
  <c r="AS51" i="9"/>
  <c r="BI466" i="9"/>
  <c r="AR466" i="9"/>
  <c r="BH782" i="9"/>
  <c r="BJ782" i="9"/>
  <c r="AQ463" i="9"/>
  <c r="BF463" i="9"/>
  <c r="BF617" i="9"/>
  <c r="AQ617" i="9"/>
  <c r="BM381" i="9"/>
  <c r="AQ258" i="9"/>
  <c r="BF258" i="9"/>
  <c r="BH173" i="9"/>
  <c r="BJ173" i="9"/>
  <c r="BL293" i="9"/>
  <c r="AS293" i="9"/>
  <c r="BH796" i="9"/>
  <c r="BJ796" i="9"/>
  <c r="BK796" i="9" s="1"/>
  <c r="BJ224" i="9"/>
  <c r="BK224" i="9" s="1"/>
  <c r="BI411" i="9"/>
  <c r="AR411" i="9"/>
  <c r="BJ853" i="9"/>
  <c r="BK853" i="9" s="1"/>
  <c r="BH583" i="9"/>
  <c r="BJ583" i="9"/>
  <c r="BK583" i="9" s="1"/>
  <c r="AQ752" i="9"/>
  <c r="BF752" i="9"/>
  <c r="BJ216" i="9"/>
  <c r="BK216" i="9" s="1"/>
  <c r="AS216" i="9" s="1"/>
  <c r="BI451" i="9"/>
  <c r="AR451" i="9"/>
  <c r="BI606" i="9"/>
  <c r="AR606" i="9"/>
  <c r="AQ38" i="9"/>
  <c r="BF38" i="9"/>
  <c r="BP461" i="9"/>
  <c r="BP53" i="9"/>
  <c r="BM219" i="9"/>
  <c r="AS713" i="9"/>
  <c r="BI467" i="9"/>
  <c r="BH503" i="9"/>
  <c r="BJ503" i="9"/>
  <c r="BK503" i="9" s="1"/>
  <c r="AR447" i="9"/>
  <c r="BI447" i="9"/>
  <c r="AR594" i="9"/>
  <c r="BI594" i="9"/>
  <c r="BH414" i="9"/>
  <c r="BF782" i="9"/>
  <c r="AQ782" i="9"/>
  <c r="BH873" i="9"/>
  <c r="BJ873" i="9"/>
  <c r="BN819" i="9"/>
  <c r="BP819" i="9"/>
  <c r="BM136" i="9"/>
  <c r="BN436" i="9"/>
  <c r="BP436" i="9"/>
  <c r="BQ436" i="9" s="1"/>
  <c r="AU436" i="9" s="1"/>
  <c r="BJ251" i="9"/>
  <c r="BJ504" i="9"/>
  <c r="BK504" i="9" s="1"/>
  <c r="BL504" i="9" s="1"/>
  <c r="BF290" i="9"/>
  <c r="AQ290" i="9"/>
  <c r="BH896" i="9"/>
  <c r="BJ896" i="9"/>
  <c r="BF796" i="9"/>
  <c r="AQ796" i="9"/>
  <c r="BJ544" i="9"/>
  <c r="BK544" i="9" s="1"/>
  <c r="BN207" i="9"/>
  <c r="BP207" i="9"/>
  <c r="BQ207" i="9" s="1"/>
  <c r="AQ853" i="9"/>
  <c r="BF853" i="9"/>
  <c r="BK384" i="9"/>
  <c r="BM384" i="9"/>
  <c r="AS116" i="9"/>
  <c r="BL116" i="9"/>
  <c r="AQ216" i="9"/>
  <c r="BF216" i="9"/>
  <c r="BL461" i="9"/>
  <c r="AS461" i="9"/>
  <c r="BM466" i="9"/>
  <c r="BN466" i="9" s="1"/>
  <c r="AT466" i="9" s="1"/>
  <c r="BH820" i="9"/>
  <c r="BJ820" i="9"/>
  <c r="BK820" i="9" s="1"/>
  <c r="AR708" i="9"/>
  <c r="AQ503" i="9"/>
  <c r="BF503" i="9"/>
  <c r="BH859" i="9"/>
  <c r="BJ859" i="9"/>
  <c r="BK859" i="9" s="1"/>
  <c r="AS819" i="9"/>
  <c r="BL819" i="9"/>
  <c r="BI136" i="9"/>
  <c r="AR136" i="9"/>
  <c r="BM790" i="9"/>
  <c r="BM329" i="9"/>
  <c r="BH321" i="9"/>
  <c r="BJ321" i="9"/>
  <c r="BK321" i="9" s="1"/>
  <c r="AQ504" i="9"/>
  <c r="BF504" i="9"/>
  <c r="BH290" i="9"/>
  <c r="BJ290" i="9"/>
  <c r="AQ173" i="9"/>
  <c r="BF173" i="9"/>
  <c r="BN293" i="9"/>
  <c r="BP293" i="9"/>
  <c r="BK383" i="9"/>
  <c r="BM383" i="9"/>
  <c r="BF182" i="9"/>
  <c r="AQ182" i="9"/>
  <c r="BM392" i="9"/>
  <c r="BN392" i="9" s="1"/>
  <c r="AR384" i="9"/>
  <c r="BI384" i="9"/>
  <c r="BF583" i="9"/>
  <c r="AQ583" i="9"/>
  <c r="BH768" i="9"/>
  <c r="BJ768" i="9"/>
  <c r="BK768" i="9" s="1"/>
  <c r="BM364" i="9"/>
  <c r="BN364" i="9" s="1"/>
  <c r="BF927" i="9"/>
  <c r="AQ927" i="9"/>
  <c r="AQ820" i="9"/>
  <c r="BF820" i="9"/>
  <c r="BN685" i="9"/>
  <c r="BP685" i="9"/>
  <c r="BH46" i="9"/>
  <c r="BJ46" i="9"/>
  <c r="BK46" i="9" s="1"/>
  <c r="BH894" i="9"/>
  <c r="BJ894" i="9"/>
  <c r="BK894" i="9" s="1"/>
  <c r="BL894" i="9" s="1"/>
  <c r="AR329" i="9"/>
  <c r="BI329" i="9"/>
  <c r="AQ321" i="9"/>
  <c r="BF321" i="9"/>
  <c r="AQ251" i="9"/>
  <c r="BF251" i="9"/>
  <c r="BH213" i="9"/>
  <c r="BJ213" i="9"/>
  <c r="AS196" i="9"/>
  <c r="AR97" i="9"/>
  <c r="BI97" i="9"/>
  <c r="AR383" i="9"/>
  <c r="BI383" i="9"/>
  <c r="BJ182" i="9"/>
  <c r="BH182" i="9"/>
  <c r="BI392" i="9"/>
  <c r="AR392" i="9"/>
  <c r="BQ169" i="9"/>
  <c r="BS169" i="9"/>
  <c r="BT257" i="9"/>
  <c r="BV257" i="9"/>
  <c r="BH57" i="9"/>
  <c r="BJ57" i="9"/>
  <c r="BK57" i="9" s="1"/>
  <c r="BJ861" i="9"/>
  <c r="BH861" i="9"/>
  <c r="BK364" i="9"/>
  <c r="BL685" i="9"/>
  <c r="AS685" i="9"/>
  <c r="BF859" i="9"/>
  <c r="AQ859" i="9"/>
  <c r="BH631" i="9"/>
  <c r="BJ631" i="9"/>
  <c r="BH760" i="9"/>
  <c r="BJ760" i="9"/>
  <c r="AQ622" i="9"/>
  <c r="BF622" i="9"/>
  <c r="BH441" i="9"/>
  <c r="BH73" i="9"/>
  <c r="BJ73" i="9"/>
  <c r="BK73" i="9" s="1"/>
  <c r="BF383" i="9"/>
  <c r="AQ383" i="9"/>
  <c r="BI143" i="9"/>
  <c r="BF213" i="9"/>
  <c r="AQ213" i="9"/>
  <c r="BH646" i="9"/>
  <c r="BJ646" i="9"/>
  <c r="BK646" i="9" s="1"/>
  <c r="AQ806" i="9"/>
  <c r="BF806" i="9"/>
  <c r="BF135" i="9"/>
  <c r="AQ135" i="9"/>
  <c r="BJ487" i="9"/>
  <c r="BF181" i="9"/>
  <c r="AQ181" i="9"/>
  <c r="BO169" i="9"/>
  <c r="AT169" i="9"/>
  <c r="BM183" i="9"/>
  <c r="BN183" i="9" s="1"/>
  <c r="AS606" i="9"/>
  <c r="BJ38" i="9"/>
  <c r="BK38" i="9" s="1"/>
  <c r="AQ861" i="9"/>
  <c r="BF861" i="9"/>
  <c r="AS219" i="9"/>
  <c r="BH878" i="9"/>
  <c r="BJ878" i="9"/>
  <c r="AS654" i="9"/>
  <c r="AQ785" i="9"/>
  <c r="BF785" i="9"/>
  <c r="BF631" i="9"/>
  <c r="AQ631" i="9"/>
  <c r="BF721" i="9"/>
  <c r="AQ721" i="9"/>
  <c r="BJ622" i="9"/>
  <c r="BF894" i="9"/>
  <c r="AQ894" i="9"/>
  <c r="BM746" i="9"/>
  <c r="AQ224" i="9"/>
  <c r="BF224" i="9"/>
  <c r="AQ834" i="9"/>
  <c r="BF834" i="9"/>
  <c r="BH867" i="9"/>
  <c r="BJ867" i="9"/>
  <c r="BK867" i="9" s="1"/>
  <c r="AR489" i="9"/>
  <c r="BI489" i="9"/>
  <c r="BL332" i="9"/>
  <c r="AS332" i="9"/>
  <c r="BM196" i="9"/>
  <c r="BN196" i="9" s="1"/>
  <c r="AR389" i="9"/>
  <c r="BI389" i="9"/>
  <c r="AQ646" i="9"/>
  <c r="BF646" i="9"/>
  <c r="BJ362" i="9"/>
  <c r="BK362" i="9" s="1"/>
  <c r="BH224" i="9"/>
  <c r="BH487" i="9"/>
  <c r="BN222" i="9"/>
  <c r="BP222" i="9"/>
  <c r="BI907" i="9"/>
  <c r="AR907" i="9"/>
  <c r="BI183" i="9"/>
  <c r="AR183" i="9"/>
  <c r="BH345" i="9"/>
  <c r="BJ345" i="9"/>
  <c r="BI597" i="9"/>
  <c r="AR597" i="9"/>
  <c r="AQ481" i="9"/>
  <c r="BF481" i="9"/>
  <c r="BF57" i="9"/>
  <c r="AQ57" i="9"/>
  <c r="BN53" i="9"/>
  <c r="BQ428" i="9"/>
  <c r="BS428" i="9"/>
  <c r="BM285" i="9"/>
  <c r="BN285" i="9" s="1"/>
  <c r="BF878" i="9"/>
  <c r="AQ878" i="9"/>
  <c r="BM363" i="9"/>
  <c r="BN363" i="9" s="1"/>
  <c r="BH463" i="9"/>
  <c r="BJ463" i="9"/>
  <c r="BH305" i="9"/>
  <c r="BJ305" i="9"/>
  <c r="BK305" i="9" s="1"/>
  <c r="AS305" i="9" s="1"/>
  <c r="BJ619" i="9"/>
  <c r="BK619" i="9" s="1"/>
  <c r="BF544" i="9"/>
  <c r="AQ544" i="9"/>
  <c r="AR746" i="9"/>
  <c r="BI746" i="9"/>
  <c r="BN277" i="9"/>
  <c r="BP277" i="9"/>
  <c r="BF73" i="9"/>
  <c r="AQ73" i="9"/>
  <c r="BJ834" i="9"/>
  <c r="BF867" i="9"/>
  <c r="AQ867" i="9"/>
  <c r="BH258" i="9"/>
  <c r="BJ143" i="9"/>
  <c r="BK143" i="9" s="1"/>
  <c r="BI196" i="9"/>
  <c r="AR196" i="9"/>
  <c r="BJ806" i="9"/>
  <c r="BK806" i="9" s="1"/>
  <c r="BK752" i="9"/>
  <c r="BM752" i="9"/>
  <c r="AQ487" i="9"/>
  <c r="BF487" i="9"/>
  <c r="BN507" i="9"/>
  <c r="BP507" i="9"/>
  <c r="BQ507" i="9" s="1"/>
  <c r="AU507" i="9" s="1"/>
  <c r="BM97" i="9"/>
  <c r="BN97" i="9" s="1"/>
  <c r="BH289" i="9"/>
  <c r="BJ289" i="9"/>
  <c r="BK289" i="9" s="1"/>
  <c r="BJ904" i="9"/>
  <c r="BK597" i="9"/>
  <c r="BM597" i="9"/>
  <c r="BN597" i="9" s="1"/>
  <c r="BJ481" i="9"/>
  <c r="AT428" i="9"/>
  <c r="BO428" i="9"/>
  <c r="AR131" i="9"/>
  <c r="BI131" i="9"/>
  <c r="AQ822" i="9"/>
  <c r="BF822" i="9"/>
  <c r="BH684" i="9"/>
  <c r="BJ684" i="9"/>
  <c r="BK684" i="9" s="1"/>
  <c r="BL684" i="9" s="1"/>
  <c r="BI121" i="9"/>
  <c r="AR121" i="9"/>
  <c r="BK718" i="9"/>
  <c r="BM718" i="9"/>
  <c r="BM460" i="9"/>
  <c r="BN460" i="9" s="1"/>
  <c r="BK460" i="9"/>
  <c r="AR840" i="9"/>
  <c r="BI840" i="9"/>
  <c r="AR500" i="9"/>
  <c r="BI500" i="9"/>
  <c r="BM536" i="9"/>
  <c r="BK536" i="9"/>
  <c r="AR286" i="9"/>
  <c r="BI286" i="9"/>
  <c r="AR468" i="9"/>
  <c r="BI468" i="9"/>
  <c r="BI565" i="9"/>
  <c r="AS889" i="9"/>
  <c r="BL889" i="9"/>
  <c r="AQ559" i="9"/>
  <c r="BF559" i="9"/>
  <c r="BM564" i="9"/>
  <c r="BN564" i="9" s="1"/>
  <c r="BO564" i="9" s="1"/>
  <c r="BK564" i="9"/>
  <c r="AR208" i="9"/>
  <c r="BI208" i="9"/>
  <c r="AS316" i="9"/>
  <c r="BL316" i="9"/>
  <c r="BM533" i="9"/>
  <c r="BK533" i="9"/>
  <c r="BH562" i="9"/>
  <c r="BJ562" i="9"/>
  <c r="BI552" i="9"/>
  <c r="AR552" i="9"/>
  <c r="AS215" i="9"/>
  <c r="BL215" i="9"/>
  <c r="AT147" i="9"/>
  <c r="BO147" i="9"/>
  <c r="BL651" i="9"/>
  <c r="AS651" i="9"/>
  <c r="AS89" i="9"/>
  <c r="BL89" i="9"/>
  <c r="BL227" i="9"/>
  <c r="AS227" i="9"/>
  <c r="BL674" i="9"/>
  <c r="AS674" i="9"/>
  <c r="BF719" i="9"/>
  <c r="AQ719" i="9"/>
  <c r="AR759" i="9"/>
  <c r="BI698" i="9"/>
  <c r="AR698" i="9"/>
  <c r="AS575" i="9"/>
  <c r="BL575" i="9"/>
  <c r="BK824" i="9"/>
  <c r="BM824" i="9"/>
  <c r="BK687" i="9"/>
  <c r="BM687" i="9"/>
  <c r="AS530" i="9"/>
  <c r="BL530" i="9"/>
  <c r="BF856" i="9"/>
  <c r="AQ856" i="9"/>
  <c r="AR704" i="9"/>
  <c r="BI924" i="9"/>
  <c r="BK32" i="9"/>
  <c r="BM32" i="9"/>
  <c r="BN32" i="9" s="1"/>
  <c r="BI361" i="9"/>
  <c r="AR361" i="9"/>
  <c r="AT181" i="9"/>
  <c r="AR718" i="9"/>
  <c r="BI718" i="9"/>
  <c r="BL61" i="9"/>
  <c r="AS61" i="9"/>
  <c r="BH282" i="9"/>
  <c r="BJ282" i="9"/>
  <c r="BN651" i="9"/>
  <c r="BP651" i="9"/>
  <c r="BQ651" i="9" s="1"/>
  <c r="BI238" i="9"/>
  <c r="AR238" i="9"/>
  <c r="AQ727" i="9"/>
  <c r="BF727" i="9"/>
  <c r="BH875" i="9"/>
  <c r="BJ875" i="9"/>
  <c r="BN575" i="9"/>
  <c r="BP575" i="9"/>
  <c r="BM674" i="9"/>
  <c r="BN674" i="9" s="1"/>
  <c r="BJ500" i="9"/>
  <c r="BK500" i="9" s="1"/>
  <c r="BL84" i="9"/>
  <c r="BM51" i="9"/>
  <c r="BH809" i="9"/>
  <c r="BJ809" i="9"/>
  <c r="AQ468" i="9"/>
  <c r="BF468" i="9"/>
  <c r="BK379" i="9"/>
  <c r="BM379" i="9"/>
  <c r="BN379" i="9" s="1"/>
  <c r="AR687" i="9"/>
  <c r="BI687" i="9"/>
  <c r="BJ628" i="9"/>
  <c r="BH628" i="9"/>
  <c r="BH831" i="9"/>
  <c r="BJ831" i="9"/>
  <c r="AR882" i="9"/>
  <c r="BI882" i="9"/>
  <c r="AR32" i="9"/>
  <c r="BI32" i="9"/>
  <c r="BP61" i="9"/>
  <c r="BQ61" i="9" s="1"/>
  <c r="AQ282" i="9"/>
  <c r="BF282" i="9"/>
  <c r="AQ718" i="9"/>
  <c r="BF718" i="9"/>
  <c r="BK238" i="9"/>
  <c r="BM238" i="9"/>
  <c r="BH758" i="9"/>
  <c r="BJ758" i="9"/>
  <c r="BK758" i="9" s="1"/>
  <c r="BF875" i="9"/>
  <c r="AQ875" i="9"/>
  <c r="AR557" i="9"/>
  <c r="BI557" i="9"/>
  <c r="BK588" i="9"/>
  <c r="BM588" i="9"/>
  <c r="AR674" i="9"/>
  <c r="BI674" i="9"/>
  <c r="BM138" i="9"/>
  <c r="BH512" i="9"/>
  <c r="BJ512" i="9"/>
  <c r="BK512" i="9" s="1"/>
  <c r="AS388" i="9"/>
  <c r="BL388" i="9"/>
  <c r="BF500" i="9"/>
  <c r="AQ500" i="9"/>
  <c r="BJ759" i="9"/>
  <c r="BQ779" i="9"/>
  <c r="BS779" i="9"/>
  <c r="BT779" i="9" s="1"/>
  <c r="BT100" i="9"/>
  <c r="BV100" i="9"/>
  <c r="BW100" i="9" s="1"/>
  <c r="BX100" i="9" s="1"/>
  <c r="AQ809" i="9"/>
  <c r="BF809" i="9"/>
  <c r="BH514" i="9"/>
  <c r="BJ514" i="9"/>
  <c r="BK514" i="9" s="1"/>
  <c r="AQ628" i="9"/>
  <c r="BF628" i="9"/>
  <c r="BF900" i="9"/>
  <c r="AQ900" i="9"/>
  <c r="BF831" i="9"/>
  <c r="AQ831" i="9"/>
  <c r="BM89" i="9"/>
  <c r="BH476" i="9"/>
  <c r="BJ476" i="9"/>
  <c r="BK476" i="9" s="1"/>
  <c r="BH298" i="9"/>
  <c r="BJ298" i="9"/>
  <c r="BH817" i="9"/>
  <c r="BJ817" i="9"/>
  <c r="BK817" i="9" s="1"/>
  <c r="BJ743" i="9"/>
  <c r="BI17" i="9"/>
  <c r="AR17" i="9"/>
  <c r="BK307" i="9"/>
  <c r="BM307" i="9"/>
  <c r="BI360" i="9"/>
  <c r="AR360" i="9"/>
  <c r="BM246" i="9"/>
  <c r="AR138" i="9"/>
  <c r="BI138" i="9"/>
  <c r="AQ512" i="9"/>
  <c r="BF512" i="9"/>
  <c r="BM388" i="9"/>
  <c r="BI771" i="9"/>
  <c r="AR771" i="9"/>
  <c r="BI385" i="9"/>
  <c r="AR385" i="9"/>
  <c r="BF759" i="9"/>
  <c r="AQ759" i="9"/>
  <c r="AR51" i="9"/>
  <c r="BI51" i="9"/>
  <c r="AR636" i="9"/>
  <c r="BI636" i="9"/>
  <c r="AU100" i="9"/>
  <c r="BR100" i="9"/>
  <c r="AQ514" i="9"/>
  <c r="BF514" i="9"/>
  <c r="BJ900" i="9"/>
  <c r="BK900" i="9" s="1"/>
  <c r="BM654" i="9"/>
  <c r="AS382" i="9"/>
  <c r="BL382" i="9"/>
  <c r="BJ468" i="9"/>
  <c r="BK468" i="9" s="1"/>
  <c r="BF48" i="9"/>
  <c r="AQ48" i="9"/>
  <c r="AR649" i="9"/>
  <c r="BH839" i="9"/>
  <c r="BJ839" i="9"/>
  <c r="BK839" i="9" s="1"/>
  <c r="BI522" i="9"/>
  <c r="AR522" i="9"/>
  <c r="BJ705" i="9"/>
  <c r="BK705" i="9" s="1"/>
  <c r="AQ298" i="9"/>
  <c r="BF298" i="9"/>
  <c r="BL18" i="9"/>
  <c r="AS18" i="9"/>
  <c r="AQ817" i="9"/>
  <c r="BF817" i="9"/>
  <c r="AR743" i="9"/>
  <c r="BF758" i="9"/>
  <c r="AQ758" i="9"/>
  <c r="AR215" i="9"/>
  <c r="BI215" i="9"/>
  <c r="AR663" i="9"/>
  <c r="BI663" i="9"/>
  <c r="BI588" i="9"/>
  <c r="AR588" i="9"/>
  <c r="BM739" i="9"/>
  <c r="BP739" i="9" s="1"/>
  <c r="BQ739" i="9" s="1"/>
  <c r="BL390" i="9"/>
  <c r="AS390" i="9"/>
  <c r="BP281" i="9"/>
  <c r="BJ801" i="9"/>
  <c r="BK801" i="9" s="1"/>
  <c r="BF742" i="9"/>
  <c r="AQ742" i="9"/>
  <c r="BK246" i="9"/>
  <c r="BP421" i="9"/>
  <c r="AR719" i="9"/>
  <c r="BJ467" i="9"/>
  <c r="AS442" i="9"/>
  <c r="AR84" i="9"/>
  <c r="BI84" i="9"/>
  <c r="AQ553" i="9"/>
  <c r="BF553" i="9"/>
  <c r="BN548" i="9"/>
  <c r="BP548" i="9"/>
  <c r="BJ636" i="9"/>
  <c r="BK636" i="9" s="1"/>
  <c r="AS636" i="9" s="1"/>
  <c r="BI379" i="9"/>
  <c r="AR379" i="9"/>
  <c r="BM382" i="9"/>
  <c r="BJ48" i="9"/>
  <c r="BP181" i="9"/>
  <c r="BI889" i="9"/>
  <c r="AR889" i="9"/>
  <c r="BJ522" i="9"/>
  <c r="BI676" i="9"/>
  <c r="AR676" i="9"/>
  <c r="AQ743" i="9"/>
  <c r="BF743" i="9"/>
  <c r="BH903" i="9"/>
  <c r="BJ903" i="9"/>
  <c r="BH660" i="9"/>
  <c r="BJ660" i="9"/>
  <c r="BK660" i="9" s="1"/>
  <c r="BH788" i="9"/>
  <c r="BJ788" i="9"/>
  <c r="AS281" i="9"/>
  <c r="BL281" i="9"/>
  <c r="AR246" i="9"/>
  <c r="BI246" i="9"/>
  <c r="AS421" i="9"/>
  <c r="BL421" i="9"/>
  <c r="BJ840" i="9"/>
  <c r="BF467" i="9"/>
  <c r="AQ467" i="9"/>
  <c r="BK553" i="9"/>
  <c r="BM553" i="9"/>
  <c r="BN553" i="9" s="1"/>
  <c r="BH887" i="9"/>
  <c r="BJ887" i="9"/>
  <c r="BK887" i="9" s="1"/>
  <c r="BL887" i="9" s="1"/>
  <c r="BH632" i="9"/>
  <c r="BJ632" i="9"/>
  <c r="BM84" i="9"/>
  <c r="BN322" i="9"/>
  <c r="BP322" i="9"/>
  <c r="BM114" i="9"/>
  <c r="BK114" i="9"/>
  <c r="BL548" i="9"/>
  <c r="AS548" i="9"/>
  <c r="AQ636" i="9"/>
  <c r="BF636" i="9"/>
  <c r="BJ245" i="9"/>
  <c r="BK245" i="9" s="1"/>
  <c r="BK158" i="9"/>
  <c r="BM158" i="9"/>
  <c r="AS19" i="9"/>
  <c r="BL19" i="9"/>
  <c r="BJ286" i="9"/>
  <c r="BK286" i="9" s="1"/>
  <c r="BF416" i="9"/>
  <c r="AQ416" i="9"/>
  <c r="AR872" i="9"/>
  <c r="BI872" i="9"/>
  <c r="AR382" i="9"/>
  <c r="BI382" i="9"/>
  <c r="BJ698" i="9"/>
  <c r="BH391" i="9"/>
  <c r="BJ391" i="9"/>
  <c r="BK391" i="9" s="1"/>
  <c r="BL805" i="9"/>
  <c r="AR566" i="9"/>
  <c r="BH805" i="9"/>
  <c r="AS239" i="9"/>
  <c r="BL239" i="9"/>
  <c r="BK288" i="9"/>
  <c r="BM288" i="9"/>
  <c r="BN288" i="9" s="1"/>
  <c r="BH705" i="9"/>
  <c r="BN160" i="9"/>
  <c r="BF903" i="9"/>
  <c r="AQ903" i="9"/>
  <c r="BI533" i="9"/>
  <c r="AR533" i="9"/>
  <c r="BF660" i="9"/>
  <c r="AQ660" i="9"/>
  <c r="AQ788" i="9"/>
  <c r="BF788" i="9"/>
  <c r="BM215" i="9"/>
  <c r="BN215" i="9" s="1"/>
  <c r="BO215" i="9" s="1"/>
  <c r="BH735" i="9"/>
  <c r="BJ735" i="9"/>
  <c r="BK735" i="9" s="1"/>
  <c r="BN281" i="9"/>
  <c r="AQ825" i="9"/>
  <c r="BF825" i="9"/>
  <c r="AS147" i="9"/>
  <c r="BL147" i="9"/>
  <c r="BH742" i="9"/>
  <c r="BJ742" i="9"/>
  <c r="BK742" i="9" s="1"/>
  <c r="BL742" i="9" s="1"/>
  <c r="BI13" i="9"/>
  <c r="AR13" i="9"/>
  <c r="BJ719" i="9"/>
  <c r="BH856" i="9"/>
  <c r="BJ856" i="9"/>
  <c r="BM442" i="9"/>
  <c r="AR553" i="9"/>
  <c r="BI553" i="9"/>
  <c r="AQ632" i="9"/>
  <c r="BF632" i="9"/>
  <c r="AS554" i="9"/>
  <c r="BL554" i="9"/>
  <c r="AS322" i="9"/>
  <c r="BL322" i="9"/>
  <c r="AR114" i="9"/>
  <c r="BI114" i="9"/>
  <c r="BH245" i="9"/>
  <c r="BK37" i="9"/>
  <c r="BM37" i="9"/>
  <c r="AR158" i="9"/>
  <c r="BI158" i="9"/>
  <c r="BM19" i="9"/>
  <c r="BF286" i="9"/>
  <c r="AQ286" i="9"/>
  <c r="BH416" i="9"/>
  <c r="BJ416" i="9"/>
  <c r="BK416" i="9" s="1"/>
  <c r="AS416" i="9" s="1"/>
  <c r="AR288" i="9"/>
  <c r="BI288" i="9"/>
  <c r="BN61" i="9"/>
  <c r="BM889" i="9"/>
  <c r="BN889" i="9" s="1"/>
  <c r="AT889" i="9" s="1"/>
  <c r="AS160" i="9"/>
  <c r="BL160" i="9"/>
  <c r="AR155" i="9"/>
  <c r="BI155" i="9"/>
  <c r="BH559" i="9"/>
  <c r="BJ559" i="9"/>
  <c r="BK559" i="9" s="1"/>
  <c r="BH727" i="9"/>
  <c r="BJ727" i="9"/>
  <c r="BN496" i="9"/>
  <c r="BP496" i="9"/>
  <c r="BQ496" i="9" s="1"/>
  <c r="BH825" i="9"/>
  <c r="BJ825" i="9"/>
  <c r="BP147" i="9"/>
  <c r="BQ147" i="9" s="1"/>
  <c r="BK13" i="9"/>
  <c r="BM13" i="9"/>
  <c r="BW185" i="9"/>
  <c r="BY185" i="9"/>
  <c r="BZ185" i="9" s="1"/>
  <c r="AX185" i="9" s="1"/>
  <c r="BI442" i="9"/>
  <c r="AR442" i="9"/>
  <c r="BN554" i="9"/>
  <c r="BP554" i="9"/>
  <c r="BI824" i="9"/>
  <c r="AR824" i="9"/>
  <c r="BF245" i="9"/>
  <c r="AQ245" i="9"/>
  <c r="BI37" i="9"/>
  <c r="AR37" i="9"/>
  <c r="BK882" i="9"/>
  <c r="BM882" i="9"/>
  <c r="BI323" i="9"/>
  <c r="AR323" i="9"/>
  <c r="BF391" i="9"/>
  <c r="AQ391" i="9"/>
  <c r="BL936" i="9"/>
  <c r="AS936" i="9"/>
  <c r="AR781" i="9"/>
  <c r="BI781" i="9"/>
  <c r="AR652" i="9"/>
  <c r="BI652" i="9"/>
  <c r="AR729" i="9"/>
  <c r="BI729" i="9"/>
  <c r="AT229" i="9"/>
  <c r="BO229" i="9"/>
  <c r="AS962" i="9"/>
  <c r="BL962" i="9"/>
  <c r="AT610" i="9"/>
  <c r="BO610" i="9"/>
  <c r="AR556" i="9"/>
  <c r="BI556" i="9"/>
  <c r="AS355" i="9"/>
  <c r="BL355" i="9"/>
  <c r="AU618" i="9"/>
  <c r="BR618" i="9"/>
  <c r="AS405" i="9"/>
  <c r="BL405" i="9"/>
  <c r="AT630" i="9"/>
  <c r="BO630" i="9"/>
  <c r="BI470" i="9"/>
  <c r="AR470" i="9"/>
  <c r="AR668" i="9"/>
  <c r="BI668" i="9"/>
  <c r="AR842" i="9"/>
  <c r="BI842" i="9"/>
  <c r="AT347" i="9"/>
  <c r="BO347" i="9"/>
  <c r="AS546" i="9"/>
  <c r="BL546" i="9"/>
  <c r="BI469" i="9"/>
  <c r="BI198" i="9"/>
  <c r="AR198" i="9"/>
  <c r="AR260" i="9"/>
  <c r="BI260" i="9"/>
  <c r="BM948" i="9"/>
  <c r="BK948" i="9"/>
  <c r="AS948" i="9" s="1"/>
  <c r="AR576" i="9"/>
  <c r="BI576" i="9"/>
  <c r="BF849" i="9"/>
  <c r="AQ849" i="9"/>
  <c r="BI356" i="9"/>
  <c r="AR356" i="9"/>
  <c r="BL681" i="9"/>
  <c r="AS681" i="9"/>
  <c r="AR747" i="9"/>
  <c r="BI747" i="9"/>
  <c r="BF974" i="9"/>
  <c r="AQ974" i="9"/>
  <c r="BI625" i="9"/>
  <c r="BI464" i="9"/>
  <c r="AR464" i="9"/>
  <c r="AS54" i="9"/>
  <c r="BL54" i="9"/>
  <c r="AR880" i="9"/>
  <c r="BI880" i="9"/>
  <c r="BM728" i="9"/>
  <c r="AQ708" i="9"/>
  <c r="BF708" i="9"/>
  <c r="AQ306" i="9"/>
  <c r="BF306" i="9"/>
  <c r="BF41" i="9"/>
  <c r="AQ41" i="9"/>
  <c r="BH64" i="9"/>
  <c r="BJ64" i="9"/>
  <c r="BJ657" i="9"/>
  <c r="BH657" i="9"/>
  <c r="BM352" i="9"/>
  <c r="AS690" i="9"/>
  <c r="BL690" i="9"/>
  <c r="AQ44" i="9"/>
  <c r="BF44" i="9"/>
  <c r="BJ539" i="9"/>
  <c r="BK539" i="9" s="1"/>
  <c r="BL539" i="9" s="1"/>
  <c r="BM316" i="9"/>
  <c r="BN316" i="9" s="1"/>
  <c r="BI124" i="9"/>
  <c r="AR124" i="9"/>
  <c r="AQ832" i="9"/>
  <c r="BF832" i="9"/>
  <c r="AS71" i="9"/>
  <c r="AR22" i="9"/>
  <c r="BJ836" i="9"/>
  <c r="AR176" i="9"/>
  <c r="BI176" i="9"/>
  <c r="BH852" i="9"/>
  <c r="BJ852" i="9"/>
  <c r="BK852" i="9" s="1"/>
  <c r="AS852" i="9" s="1"/>
  <c r="AQ648" i="9"/>
  <c r="BF648" i="9"/>
  <c r="BJ642" i="9"/>
  <c r="BH642" i="9"/>
  <c r="BJ869" i="9"/>
  <c r="BK869" i="9" s="1"/>
  <c r="BM333" i="9"/>
  <c r="AQ913" i="9"/>
  <c r="BF913" i="9"/>
  <c r="AQ731" i="9"/>
  <c r="BF731" i="9"/>
  <c r="BJ33" i="9"/>
  <c r="BH353" i="9"/>
  <c r="BJ353" i="9"/>
  <c r="BK353" i="9" s="1"/>
  <c r="BL353" i="9" s="1"/>
  <c r="BJ700" i="9"/>
  <c r="BK700" i="9" s="1"/>
  <c r="AR656" i="9"/>
  <c r="AR728" i="9"/>
  <c r="BI728" i="9"/>
  <c r="BF566" i="9"/>
  <c r="AQ566" i="9"/>
  <c r="BP43" i="9"/>
  <c r="BQ43" i="9" s="1"/>
  <c r="BR43" i="9" s="1"/>
  <c r="BJ795" i="9"/>
  <c r="BH795" i="9"/>
  <c r="AQ829" i="9"/>
  <c r="BF829" i="9"/>
  <c r="BK352" i="9"/>
  <c r="BJ874" i="9"/>
  <c r="BH44" i="9"/>
  <c r="BJ44" i="9"/>
  <c r="BK44" i="9" s="1"/>
  <c r="AS44" i="9" s="1"/>
  <c r="BF539" i="9"/>
  <c r="AQ539" i="9"/>
  <c r="AR316" i="9"/>
  <c r="BI316" i="9"/>
  <c r="BO102" i="9"/>
  <c r="BF374" i="9"/>
  <c r="AQ374" i="9"/>
  <c r="AQ276" i="9"/>
  <c r="BF276" i="9"/>
  <c r="BH808" i="9"/>
  <c r="BJ808" i="9"/>
  <c r="BK808" i="9" s="1"/>
  <c r="BJ648" i="9"/>
  <c r="BK648" i="9" s="1"/>
  <c r="AQ869" i="9"/>
  <c r="BF869" i="9"/>
  <c r="BJ356" i="9"/>
  <c r="BK356" i="9" s="1"/>
  <c r="BL510" i="9"/>
  <c r="AS510" i="9"/>
  <c r="BL200" i="9"/>
  <c r="BJ913" i="9"/>
  <c r="BK913" i="9" s="1"/>
  <c r="BL913" i="9" s="1"/>
  <c r="BH913" i="9"/>
  <c r="AQ581" i="9"/>
  <c r="BF581" i="9"/>
  <c r="BM886" i="9"/>
  <c r="BN886" i="9" s="1"/>
  <c r="AT886" i="9" s="1"/>
  <c r="BH731" i="9"/>
  <c r="BJ731" i="9"/>
  <c r="BK731" i="9" s="1"/>
  <c r="AR33" i="9"/>
  <c r="BF353" i="9"/>
  <c r="AQ353" i="9"/>
  <c r="BL40" i="9"/>
  <c r="BO506" i="9"/>
  <c r="BJ566" i="9"/>
  <c r="BK566" i="9" s="1"/>
  <c r="BF269" i="9"/>
  <c r="AQ269" i="9"/>
  <c r="BH306" i="9"/>
  <c r="BJ306" i="9"/>
  <c r="BK306" i="9" s="1"/>
  <c r="BN43" i="9"/>
  <c r="AQ795" i="9"/>
  <c r="BF795" i="9"/>
  <c r="BH829" i="9"/>
  <c r="BJ829" i="9"/>
  <c r="BK829" i="9" s="1"/>
  <c r="BH623" i="9"/>
  <c r="BJ623" i="9"/>
  <c r="BK898" i="9"/>
  <c r="BM898" i="9"/>
  <c r="BI874" i="9"/>
  <c r="AQ313" i="9"/>
  <c r="BF313" i="9"/>
  <c r="BL524" i="9"/>
  <c r="BI297" i="9"/>
  <c r="AR297" i="9"/>
  <c r="BM71" i="9"/>
  <c r="BJ22" i="9"/>
  <c r="BI637" i="9"/>
  <c r="BN473" i="9"/>
  <c r="BP473" i="9"/>
  <c r="BH877" i="9"/>
  <c r="BJ877" i="9"/>
  <c r="BK877" i="9" s="1"/>
  <c r="BL877" i="9" s="1"/>
  <c r="BF808" i="9"/>
  <c r="AQ808" i="9"/>
  <c r="BJ668" i="9"/>
  <c r="BK668" i="9" s="1"/>
  <c r="BL668" i="9" s="1"/>
  <c r="BH478" i="9"/>
  <c r="BJ478" i="9"/>
  <c r="BJ842" i="9"/>
  <c r="BK842" i="9" s="1"/>
  <c r="BM510" i="9"/>
  <c r="AR681" i="9"/>
  <c r="BI681" i="9"/>
  <c r="BH269" i="9"/>
  <c r="BJ269" i="9"/>
  <c r="BF805" i="9"/>
  <c r="AQ805" i="9"/>
  <c r="AS43" i="9"/>
  <c r="BL43" i="9"/>
  <c r="BM355" i="9"/>
  <c r="BN355" i="9" s="1"/>
  <c r="AQ623" i="9"/>
  <c r="BF623" i="9"/>
  <c r="BH775" i="9"/>
  <c r="BJ775" i="9"/>
  <c r="AR898" i="9"/>
  <c r="BI898" i="9"/>
  <c r="BH313" i="9"/>
  <c r="BJ313" i="9"/>
  <c r="BK313" i="9" s="1"/>
  <c r="BL313" i="9" s="1"/>
  <c r="BH25" i="9"/>
  <c r="BJ25" i="9"/>
  <c r="BK25" i="9" s="1"/>
  <c r="AQ470" i="9"/>
  <c r="BF470" i="9"/>
  <c r="BF22" i="9"/>
  <c r="AQ22" i="9"/>
  <c r="BK278" i="9"/>
  <c r="BM278" i="9"/>
  <c r="AQ877" i="9"/>
  <c r="BF877" i="9"/>
  <c r="BF668" i="9"/>
  <c r="AQ668" i="9"/>
  <c r="AR750" i="9"/>
  <c r="BI750" i="9"/>
  <c r="AR510" i="9"/>
  <c r="BI510" i="9"/>
  <c r="AQ33" i="9"/>
  <c r="BF33" i="9"/>
  <c r="AR589" i="9"/>
  <c r="AQ656" i="9"/>
  <c r="BF656" i="9"/>
  <c r="BP506" i="9"/>
  <c r="BQ506" i="9" s="1"/>
  <c r="BI264" i="9"/>
  <c r="AR264" i="9"/>
  <c r="BH888" i="9"/>
  <c r="BJ888" i="9"/>
  <c r="BF775" i="9"/>
  <c r="AQ775" i="9"/>
  <c r="BI308" i="9"/>
  <c r="BM524" i="9"/>
  <c r="BN524" i="9" s="1"/>
  <c r="BO524" i="9" s="1"/>
  <c r="AR465" i="9"/>
  <c r="BI465" i="9"/>
  <c r="BK297" i="9"/>
  <c r="BM297" i="9"/>
  <c r="BN297" i="9" s="1"/>
  <c r="BP102" i="9"/>
  <c r="BH423" i="9"/>
  <c r="BJ423" i="9"/>
  <c r="BK423" i="9" s="1"/>
  <c r="AR66" i="9"/>
  <c r="BI66" i="9"/>
  <c r="BJ470" i="9"/>
  <c r="BK470" i="9" s="1"/>
  <c r="BL470" i="9" s="1"/>
  <c r="AR71" i="9"/>
  <c r="BI71" i="9"/>
  <c r="BH777" i="9"/>
  <c r="BJ777" i="9"/>
  <c r="BK777" i="9" s="1"/>
  <c r="BH276" i="9"/>
  <c r="BJ276" i="9"/>
  <c r="BH857" i="9"/>
  <c r="BJ857" i="9"/>
  <c r="BK857" i="9" s="1"/>
  <c r="AR278" i="9"/>
  <c r="BI278" i="9"/>
  <c r="BI530" i="9"/>
  <c r="AR530" i="9"/>
  <c r="AQ478" i="9"/>
  <c r="BF478" i="9"/>
  <c r="BF842" i="9"/>
  <c r="AQ842" i="9"/>
  <c r="BM200" i="9"/>
  <c r="BN200" i="9" s="1"/>
  <c r="BO200" i="9" s="1"/>
  <c r="BJ581" i="9"/>
  <c r="BJ589" i="9"/>
  <c r="BJ656" i="9"/>
  <c r="BK656" i="9" s="1"/>
  <c r="AS506" i="9"/>
  <c r="BL506" i="9"/>
  <c r="AR608" i="9"/>
  <c r="BI608" i="9"/>
  <c r="AQ888" i="9"/>
  <c r="BF888" i="9"/>
  <c r="BF763" i="9"/>
  <c r="AQ763" i="9"/>
  <c r="AQ874" i="9"/>
  <c r="BF874" i="9"/>
  <c r="BI524" i="9"/>
  <c r="AR524" i="9"/>
  <c r="BM54" i="9"/>
  <c r="BN54" i="9" s="1"/>
  <c r="AQ437" i="9"/>
  <c r="BF437" i="9"/>
  <c r="BL102" i="9"/>
  <c r="BF423" i="9"/>
  <c r="AQ423" i="9"/>
  <c r="BK706" i="9"/>
  <c r="BM706" i="9"/>
  <c r="AS473" i="9"/>
  <c r="BL473" i="9"/>
  <c r="AQ777" i="9"/>
  <c r="BF777" i="9"/>
  <c r="BJ637" i="9"/>
  <c r="BF857" i="9"/>
  <c r="AQ857" i="9"/>
  <c r="BK883" i="9"/>
  <c r="BM883" i="9"/>
  <c r="BJ552" i="9"/>
  <c r="BK552" i="9" s="1"/>
  <c r="BI200" i="9"/>
  <c r="AR200" i="9"/>
  <c r="BM681" i="9"/>
  <c r="BN681" i="9" s="1"/>
  <c r="BJ880" i="9"/>
  <c r="BK880" i="9" s="1"/>
  <c r="BL880" i="9" s="1"/>
  <c r="BM126" i="9"/>
  <c r="BN126" i="9" s="1"/>
  <c r="BO126" i="9" s="1"/>
  <c r="BK126" i="9"/>
  <c r="BF464" i="9"/>
  <c r="AQ464" i="9"/>
  <c r="AQ64" i="9"/>
  <c r="BF64" i="9"/>
  <c r="AQ308" i="9"/>
  <c r="BF308" i="9"/>
  <c r="BP690" i="9"/>
  <c r="BQ690" i="9" s="1"/>
  <c r="AR54" i="9"/>
  <c r="BI54" i="9"/>
  <c r="BH437" i="9"/>
  <c r="BJ437" i="9"/>
  <c r="BF836" i="9"/>
  <c r="AQ836" i="9"/>
  <c r="BF498" i="9"/>
  <c r="AQ498" i="9"/>
  <c r="AQ637" i="9"/>
  <c r="BF637" i="9"/>
  <c r="BK176" i="9"/>
  <c r="BM176" i="9"/>
  <c r="BI883" i="9"/>
  <c r="AR883" i="9"/>
  <c r="AQ94" i="9"/>
  <c r="BF94" i="9"/>
  <c r="BJ565" i="9"/>
  <c r="BM530" i="9"/>
  <c r="BF552" i="9"/>
  <c r="AQ552" i="9"/>
  <c r="AQ409" i="9"/>
  <c r="BF409" i="9"/>
  <c r="BH372" i="9"/>
  <c r="BJ372" i="9"/>
  <c r="BK372" i="9" s="1"/>
  <c r="BP876" i="9"/>
  <c r="AQ880" i="9"/>
  <c r="BF880" i="9"/>
  <c r="BH700" i="9"/>
  <c r="BK728" i="9"/>
  <c r="BJ708" i="9"/>
  <c r="BJ849" i="9"/>
  <c r="BH849" i="9"/>
  <c r="BJ260" i="9"/>
  <c r="BK260" i="9" s="1"/>
  <c r="BI126" i="9"/>
  <c r="AR126" i="9"/>
  <c r="BH41" i="9"/>
  <c r="BJ41" i="9"/>
  <c r="BK41" i="9" s="1"/>
  <c r="AS41" i="9" s="1"/>
  <c r="BJ464" i="9"/>
  <c r="BK464" i="9" s="1"/>
  <c r="AQ657" i="9"/>
  <c r="BF657" i="9"/>
  <c r="BJ308" i="9"/>
  <c r="BK308" i="9" s="1"/>
  <c r="BI244" i="9"/>
  <c r="AR244" i="9"/>
  <c r="BM546" i="9"/>
  <c r="BN546" i="9" s="1"/>
  <c r="BO546" i="9" s="1"/>
  <c r="BN690" i="9"/>
  <c r="BI539" i="9"/>
  <c r="BH374" i="9"/>
  <c r="BJ374" i="9"/>
  <c r="BK374" i="9" s="1"/>
  <c r="BK124" i="9"/>
  <c r="BM124" i="9"/>
  <c r="BN124" i="9" s="1"/>
  <c r="BH832" i="9"/>
  <c r="BJ832" i="9"/>
  <c r="BK832" i="9" s="1"/>
  <c r="AQ690" i="9"/>
  <c r="BF690" i="9"/>
  <c r="BH377" i="9"/>
  <c r="BJ377" i="9"/>
  <c r="BH836" i="9"/>
  <c r="BH498" i="9"/>
  <c r="BJ498" i="9"/>
  <c r="BK498" i="9" s="1"/>
  <c r="BH94" i="9"/>
  <c r="BJ94" i="9"/>
  <c r="AQ565" i="9"/>
  <c r="BF565" i="9"/>
  <c r="AQ852" i="9"/>
  <c r="BF852" i="9"/>
  <c r="BH648" i="9"/>
  <c r="AQ642" i="9"/>
  <c r="BF642" i="9"/>
  <c r="BH869" i="9"/>
  <c r="BK333" i="9"/>
  <c r="BH409" i="9"/>
  <c r="BJ409" i="9"/>
  <c r="BF372" i="9"/>
  <c r="AQ372" i="9"/>
  <c r="BK886" i="9"/>
  <c r="AS876" i="9"/>
  <c r="BL876" i="9"/>
  <c r="AQ700" i="9"/>
  <c r="BF700" i="9"/>
  <c r="BF589" i="9"/>
  <c r="AQ589" i="9"/>
  <c r="AR955" i="9"/>
  <c r="BI955" i="9"/>
  <c r="BI949" i="9"/>
  <c r="AR949" i="9"/>
  <c r="AR655" i="9"/>
  <c r="BI655" i="9"/>
  <c r="AR511" i="9"/>
  <c r="BI511" i="9"/>
  <c r="BI543" i="9"/>
  <c r="AR543" i="9"/>
  <c r="BI328" i="9"/>
  <c r="AR328" i="9"/>
  <c r="AR570" i="9"/>
  <c r="BI570" i="9"/>
  <c r="BI430" i="9"/>
  <c r="AR430" i="9"/>
  <c r="BJ20" i="9"/>
  <c r="BH20" i="9"/>
  <c r="AS741" i="9"/>
  <c r="BL741" i="9"/>
  <c r="AX223" i="9"/>
  <c r="CA223" i="9"/>
  <c r="BF341" i="9"/>
  <c r="AQ341" i="9"/>
  <c r="AR846" i="9"/>
  <c r="BI846" i="9"/>
  <c r="BI890" i="9"/>
  <c r="AR890" i="9"/>
  <c r="BF649" i="9"/>
  <c r="AQ649" i="9"/>
  <c r="BL205" i="9"/>
  <c r="AS205" i="9"/>
  <c r="CD561" i="9"/>
  <c r="AY561" i="9"/>
  <c r="BH292" i="9"/>
  <c r="BJ292" i="9"/>
  <c r="BK292" i="9" s="1"/>
  <c r="BI596" i="9"/>
  <c r="AR596" i="9"/>
  <c r="BJ983" i="9"/>
  <c r="BK983" i="9" s="1"/>
  <c r="BH983" i="9"/>
  <c r="BK418" i="9"/>
  <c r="BM418" i="9"/>
  <c r="BO686" i="9"/>
  <c r="AT686" i="9"/>
  <c r="BI106" i="9"/>
  <c r="AR106" i="9"/>
  <c r="AR664" i="9"/>
  <c r="BI664" i="9"/>
  <c r="BI299" i="9"/>
  <c r="AR299" i="9"/>
  <c r="BI643" i="9"/>
  <c r="AR643" i="9"/>
  <c r="BI755" i="9"/>
  <c r="AR755" i="9"/>
  <c r="BL598" i="9"/>
  <c r="AS598" i="9"/>
  <c r="BI778" i="9"/>
  <c r="AR778" i="9"/>
  <c r="BH212" i="9"/>
  <c r="BJ212" i="9"/>
  <c r="AR488" i="9"/>
  <c r="BI488" i="9"/>
  <c r="AT387" i="9"/>
  <c r="BO387" i="9"/>
  <c r="AS177" i="9"/>
  <c r="BL177" i="9"/>
  <c r="AQ761" i="9"/>
  <c r="BF761" i="9"/>
  <c r="BI30" i="9"/>
  <c r="AR30" i="9"/>
  <c r="AR424" i="9"/>
  <c r="BI424" i="9"/>
  <c r="AS434" i="9"/>
  <c r="BL434" i="9"/>
  <c r="BJ848" i="9"/>
  <c r="BK848" i="9" s="1"/>
  <c r="AS848" i="9" s="1"/>
  <c r="BH848" i="9"/>
  <c r="AR789" i="9"/>
  <c r="BI789" i="9"/>
  <c r="BO42" i="9"/>
  <c r="AT42" i="9"/>
  <c r="AR337" i="9"/>
  <c r="BI337" i="9"/>
  <c r="BL665" i="9"/>
  <c r="AS665" i="9"/>
  <c r="BO180" i="9"/>
  <c r="AT180" i="9"/>
  <c r="AR188" i="9"/>
  <c r="BI188" i="9"/>
  <c r="BH734" i="9"/>
  <c r="BJ734" i="9"/>
  <c r="AT555" i="9"/>
  <c r="BO555" i="9"/>
  <c r="AR218" i="9"/>
  <c r="BI218" i="9"/>
  <c r="BI252" i="9"/>
  <c r="AR252" i="9"/>
  <c r="BJ714" i="9"/>
  <c r="BP145" i="9"/>
  <c r="BQ145" i="9" s="1"/>
  <c r="BK107" i="9"/>
  <c r="BM107" i="9"/>
  <c r="BN107" i="9" s="1"/>
  <c r="BO107" i="9" s="1"/>
  <c r="BJ450" i="9"/>
  <c r="BK450" i="9" s="1"/>
  <c r="BL450" i="9" s="1"/>
  <c r="BK201" i="9"/>
  <c r="BM201" i="9"/>
  <c r="AQ579" i="9"/>
  <c r="BF579" i="9"/>
  <c r="BI40" i="9"/>
  <c r="AR40" i="9"/>
  <c r="BF625" i="9"/>
  <c r="AQ625" i="9"/>
  <c r="BH567" i="9"/>
  <c r="BJ567" i="9"/>
  <c r="BK567" i="9" s="1"/>
  <c r="BF693" i="9"/>
  <c r="AQ693" i="9"/>
  <c r="BF121" i="9"/>
  <c r="AQ121" i="9"/>
  <c r="BM172" i="9"/>
  <c r="BN172" i="9" s="1"/>
  <c r="BJ818" i="9"/>
  <c r="AQ914" i="9"/>
  <c r="BF914" i="9"/>
  <c r="AR111" i="9"/>
  <c r="BI111" i="9"/>
  <c r="BK341" i="9"/>
  <c r="BM341" i="9"/>
  <c r="BN341" i="9" s="1"/>
  <c r="BK369" i="9"/>
  <c r="BM369" i="9"/>
  <c r="BN369" i="9" s="1"/>
  <c r="BH482" i="9"/>
  <c r="BJ482" i="9"/>
  <c r="BK482" i="9" s="1"/>
  <c r="AQ983" i="9"/>
  <c r="BF983" i="9"/>
  <c r="BJ328" i="9"/>
  <c r="BK328" i="9" s="1"/>
  <c r="BM598" i="9"/>
  <c r="BF570" i="9"/>
  <c r="AQ570" i="9"/>
  <c r="BF471" i="9"/>
  <c r="AQ471" i="9"/>
  <c r="BJ729" i="9"/>
  <c r="BK729" i="9" s="1"/>
  <c r="BM205" i="9"/>
  <c r="BP387" i="9"/>
  <c r="BQ387" i="9" s="1"/>
  <c r="AQ848" i="9"/>
  <c r="BF848" i="9"/>
  <c r="BL118" i="9"/>
  <c r="BJ576" i="9"/>
  <c r="BK576" i="9" s="1"/>
  <c r="BH479" i="9"/>
  <c r="BJ479" i="9"/>
  <c r="BK479" i="9" s="1"/>
  <c r="BL479" i="9" s="1"/>
  <c r="AQ20" i="9"/>
  <c r="BF20" i="9"/>
  <c r="AQ664" i="9"/>
  <c r="BF664" i="9"/>
  <c r="BV148" i="9"/>
  <c r="AR540" i="9"/>
  <c r="BI540" i="9"/>
  <c r="BM525" i="9"/>
  <c r="BH715" i="9"/>
  <c r="BJ715" i="9"/>
  <c r="BK715" i="9" s="1"/>
  <c r="BI107" i="9"/>
  <c r="AR107" i="9"/>
  <c r="BI201" i="9"/>
  <c r="AR201" i="9"/>
  <c r="BF112" i="9"/>
  <c r="AQ112" i="9"/>
  <c r="BJ781" i="9"/>
  <c r="BK781" i="9" s="1"/>
  <c r="AS781" i="9" s="1"/>
  <c r="BF773" i="9"/>
  <c r="AQ773" i="9"/>
  <c r="BH884" i="9"/>
  <c r="BJ884" i="9"/>
  <c r="BH725" i="9"/>
  <c r="BJ725" i="9"/>
  <c r="BH378" i="9"/>
  <c r="BJ378" i="9"/>
  <c r="BK378" i="9" s="1"/>
  <c r="BL378" i="9" s="1"/>
  <c r="BF567" i="9"/>
  <c r="AQ567" i="9"/>
  <c r="BL610" i="9"/>
  <c r="AS610" i="9"/>
  <c r="AR142" i="9"/>
  <c r="BI142" i="9"/>
  <c r="BK172" i="9"/>
  <c r="BJ444" i="9"/>
  <c r="BK444" i="9" s="1"/>
  <c r="AQ818" i="9"/>
  <c r="BF818" i="9"/>
  <c r="BJ275" i="9"/>
  <c r="BK275" i="9" s="1"/>
  <c r="BJ151" i="9"/>
  <c r="BM671" i="9"/>
  <c r="BN671" i="9" s="1"/>
  <c r="BJ640" i="9"/>
  <c r="BK640" i="9" s="1"/>
  <c r="AS640" i="9" s="1"/>
  <c r="BI733" i="9"/>
  <c r="AR733" i="9"/>
  <c r="BI341" i="9"/>
  <c r="AR341" i="9"/>
  <c r="BJ209" i="9"/>
  <c r="BI369" i="9"/>
  <c r="AR369" i="9"/>
  <c r="BH821" i="9"/>
  <c r="BJ821" i="9"/>
  <c r="BH585" i="9"/>
  <c r="BJ585" i="9"/>
  <c r="AQ905" i="9"/>
  <c r="BF905" i="9"/>
  <c r="BH720" i="9"/>
  <c r="BJ720" i="9"/>
  <c r="BO926" i="9"/>
  <c r="BH713" i="9"/>
  <c r="AR713" i="9" s="1"/>
  <c r="BV531" i="9"/>
  <c r="AR598" i="9"/>
  <c r="BI598" i="9"/>
  <c r="BJ471" i="9"/>
  <c r="BK471" i="9" s="1"/>
  <c r="AS471" i="9" s="1"/>
  <c r="AQ729" i="9"/>
  <c r="BF729" i="9"/>
  <c r="AV513" i="9"/>
  <c r="BU513" i="9"/>
  <c r="BM434" i="9"/>
  <c r="BH371" i="9"/>
  <c r="BJ371" i="9"/>
  <c r="AQ109" i="9"/>
  <c r="BF109" i="9"/>
  <c r="BP347" i="9"/>
  <c r="BQ347" i="9" s="1"/>
  <c r="BI703" i="9"/>
  <c r="BJ704" i="9"/>
  <c r="BK704" i="9" s="1"/>
  <c r="BF576" i="9"/>
  <c r="AQ576" i="9"/>
  <c r="BJ198" i="9"/>
  <c r="BK198" i="9" s="1"/>
  <c r="BI50" i="9"/>
  <c r="AR525" i="9"/>
  <c r="BI525" i="9"/>
  <c r="BF715" i="9"/>
  <c r="AQ715" i="9"/>
  <c r="BH732" i="9"/>
  <c r="BJ732" i="9"/>
  <c r="AR586" i="9"/>
  <c r="BJ773" i="9"/>
  <c r="BL232" i="9"/>
  <c r="AS232" i="9"/>
  <c r="AQ378" i="9"/>
  <c r="BF378" i="9"/>
  <c r="AQ582" i="9"/>
  <c r="BF582" i="9"/>
  <c r="AS142" i="9"/>
  <c r="BN255" i="9"/>
  <c r="BP255" i="9"/>
  <c r="BQ255" i="9" s="1"/>
  <c r="BI172" i="9"/>
  <c r="AR172" i="9"/>
  <c r="AQ444" i="9"/>
  <c r="BF444" i="9"/>
  <c r="BJ845" i="9"/>
  <c r="BK845" i="9" s="1"/>
  <c r="BL845" i="9" s="1"/>
  <c r="AQ585" i="9"/>
  <c r="BF585" i="9"/>
  <c r="BJ905" i="9"/>
  <c r="AV123" i="9"/>
  <c r="AR716" i="9"/>
  <c r="AW223" i="9"/>
  <c r="BX223" i="9"/>
  <c r="AQ821" i="9"/>
  <c r="BF821" i="9"/>
  <c r="BH707" i="9"/>
  <c r="BJ707" i="9"/>
  <c r="BK707" i="9" s="1"/>
  <c r="BI435" i="9"/>
  <c r="BH109" i="9"/>
  <c r="BJ109" i="9"/>
  <c r="BK109" i="9" s="1"/>
  <c r="AQ106" i="9"/>
  <c r="BF106" i="9"/>
  <c r="AQ704" i="9"/>
  <c r="BF704" i="9"/>
  <c r="AS117" i="9"/>
  <c r="BH427" i="9"/>
  <c r="BJ427" i="9"/>
  <c r="BK427" i="9" s="1"/>
  <c r="BL427" i="9" s="1"/>
  <c r="BF732" i="9"/>
  <c r="AQ732" i="9"/>
  <c r="BJ218" i="9"/>
  <c r="BK218" i="9" s="1"/>
  <c r="BJ252" i="9"/>
  <c r="BK252" i="9" s="1"/>
  <c r="BP610" i="9"/>
  <c r="BQ610" i="9" s="1"/>
  <c r="AU610" i="9" s="1"/>
  <c r="AS255" i="9"/>
  <c r="BL255" i="9"/>
  <c r="BP229" i="9"/>
  <c r="BQ229" i="9" s="1"/>
  <c r="BH845" i="9"/>
  <c r="BJ132" i="9"/>
  <c r="BK132" i="9" s="1"/>
  <c r="BL132" i="9" s="1"/>
  <c r="BU123" i="9"/>
  <c r="BQ123" i="9"/>
  <c r="AU123" i="9" s="1"/>
  <c r="CB223" i="9"/>
  <c r="CC223" i="9" s="1"/>
  <c r="CD223" i="9" s="1"/>
  <c r="BI671" i="9"/>
  <c r="AR671" i="9"/>
  <c r="BH175" i="9"/>
  <c r="BJ175" i="9"/>
  <c r="AQ707" i="9"/>
  <c r="BF707" i="9"/>
  <c r="BJ188" i="9"/>
  <c r="BS618" i="9"/>
  <c r="BI186" i="9"/>
  <c r="AR186" i="9"/>
  <c r="BJ643" i="9"/>
  <c r="BM357" i="9"/>
  <c r="BK357" i="9"/>
  <c r="BJ703" i="9"/>
  <c r="BK703" i="9" s="1"/>
  <c r="BJ106" i="9"/>
  <c r="BK106" i="9" s="1"/>
  <c r="BH851" i="9"/>
  <c r="BJ851" i="9"/>
  <c r="BK851" i="9" s="1"/>
  <c r="BJ789" i="9"/>
  <c r="BK789" i="9" s="1"/>
  <c r="BJ424" i="9"/>
  <c r="BK424" i="9" s="1"/>
  <c r="BL424" i="9" s="1"/>
  <c r="AQ198" i="9"/>
  <c r="BF198" i="9"/>
  <c r="BH695" i="9"/>
  <c r="BJ695" i="9"/>
  <c r="BP42" i="9"/>
  <c r="BQ42" i="9" s="1"/>
  <c r="AQ427" i="9"/>
  <c r="BF427" i="9"/>
  <c r="AQ911" i="9"/>
  <c r="BF911" i="9"/>
  <c r="BI444" i="9"/>
  <c r="BI311" i="9"/>
  <c r="AR311" i="9"/>
  <c r="BK23" i="9"/>
  <c r="BM23" i="9"/>
  <c r="BN23" i="9" s="1"/>
  <c r="BH582" i="9"/>
  <c r="BJ582" i="9"/>
  <c r="BK582" i="9" s="1"/>
  <c r="BJ488" i="9"/>
  <c r="AQ252" i="9"/>
  <c r="BF252" i="9"/>
  <c r="BH751" i="9"/>
  <c r="BJ751" i="9"/>
  <c r="BK751" i="9" s="1"/>
  <c r="AS751" i="9" s="1"/>
  <c r="BJ556" i="9"/>
  <c r="BK556" i="9" s="1"/>
  <c r="BL556" i="9" s="1"/>
  <c r="BF845" i="9"/>
  <c r="AQ845" i="9"/>
  <c r="BJ649" i="9"/>
  <c r="BH132" i="9"/>
  <c r="BH772" i="9"/>
  <c r="AQ734" i="9"/>
  <c r="BF734" i="9"/>
  <c r="AQ175" i="9"/>
  <c r="BF175" i="9"/>
  <c r="AQ188" i="9"/>
  <c r="BF188" i="9"/>
  <c r="BK186" i="9"/>
  <c r="AQ643" i="9"/>
  <c r="BF643" i="9"/>
  <c r="BJ435" i="9"/>
  <c r="BK435" i="9" s="1"/>
  <c r="BI357" i="9"/>
  <c r="AR357" i="9"/>
  <c r="BM405" i="9"/>
  <c r="AQ703" i="9"/>
  <c r="BF703" i="9"/>
  <c r="BJ430" i="9"/>
  <c r="BK430" i="9" s="1"/>
  <c r="BM118" i="9"/>
  <c r="AQ197" i="9"/>
  <c r="BF197" i="9"/>
  <c r="AR761" i="9"/>
  <c r="BF789" i="9"/>
  <c r="AQ789" i="9"/>
  <c r="BF424" i="9"/>
  <c r="AQ424" i="9"/>
  <c r="BJ50" i="9"/>
  <c r="AQ695" i="9"/>
  <c r="BF695" i="9"/>
  <c r="AV148" i="9"/>
  <c r="BN145" i="9"/>
  <c r="BN135" i="9"/>
  <c r="BP135" i="9"/>
  <c r="AS42" i="9"/>
  <c r="BL42" i="9"/>
  <c r="BI611" i="9"/>
  <c r="BH911" i="9"/>
  <c r="BJ911" i="9"/>
  <c r="BJ586" i="9"/>
  <c r="BK586" i="9" s="1"/>
  <c r="BF172" i="9"/>
  <c r="AQ172" i="9"/>
  <c r="AR23" i="9"/>
  <c r="BI23" i="9"/>
  <c r="BM142" i="9"/>
  <c r="BN142" i="9" s="1"/>
  <c r="BH398" i="9"/>
  <c r="BJ398" i="9"/>
  <c r="BK398" i="9" s="1"/>
  <c r="BL398" i="9" s="1"/>
  <c r="BF751" i="9"/>
  <c r="AQ751" i="9"/>
  <c r="BI275" i="9"/>
  <c r="BJ337" i="9"/>
  <c r="BJ596" i="9"/>
  <c r="BK596" i="9" s="1"/>
  <c r="BF132" i="9"/>
  <c r="AQ132" i="9"/>
  <c r="AS229" i="9"/>
  <c r="BL229" i="9"/>
  <c r="AQ596" i="9"/>
  <c r="BF596" i="9"/>
  <c r="BF209" i="9"/>
  <c r="AQ209" i="9"/>
  <c r="AQ720" i="9"/>
  <c r="BF720" i="9"/>
  <c r="BM177" i="9"/>
  <c r="BN177" i="9" s="1"/>
  <c r="BP686" i="9"/>
  <c r="BF430" i="9"/>
  <c r="AQ430" i="9"/>
  <c r="BI197" i="9"/>
  <c r="AR197" i="9"/>
  <c r="BJ664" i="9"/>
  <c r="BK664" i="9" s="1"/>
  <c r="BL664" i="9" s="1"/>
  <c r="BJ778" i="9"/>
  <c r="BK778" i="9" s="1"/>
  <c r="AQ50" i="9"/>
  <c r="BF50" i="9"/>
  <c r="AS525" i="9"/>
  <c r="BM117" i="9"/>
  <c r="BN117" i="9" s="1"/>
  <c r="BH450" i="9"/>
  <c r="BI67" i="9"/>
  <c r="AR67" i="9"/>
  <c r="AR579" i="9"/>
  <c r="BI579" i="9"/>
  <c r="AQ586" i="9"/>
  <c r="BF586" i="9"/>
  <c r="BM741" i="9"/>
  <c r="BQ300" i="9"/>
  <c r="AR170" i="9"/>
  <c r="BI170" i="9"/>
  <c r="AQ275" i="9"/>
  <c r="BF275" i="9"/>
  <c r="AQ556" i="9"/>
  <c r="BF556" i="9"/>
  <c r="BP133" i="9"/>
  <c r="AS671" i="9"/>
  <c r="AR640" i="9"/>
  <c r="AR209" i="9"/>
  <c r="BL63" i="9"/>
  <c r="AS63" i="9"/>
  <c r="BI905" i="9"/>
  <c r="BJ30" i="9"/>
  <c r="AR234" i="9"/>
  <c r="BM962" i="9"/>
  <c r="BT531" i="9"/>
  <c r="BH375" i="9"/>
  <c r="BJ375" i="9"/>
  <c r="BK375" i="9" s="1"/>
  <c r="BL375" i="9" s="1"/>
  <c r="BJ570" i="9"/>
  <c r="BH471" i="9"/>
  <c r="AQ435" i="9"/>
  <c r="BF435" i="9"/>
  <c r="AR177" i="9"/>
  <c r="BI177" i="9"/>
  <c r="BH52" i="9"/>
  <c r="BJ52" i="9"/>
  <c r="BK52" i="9" s="1"/>
  <c r="BJ197" i="9"/>
  <c r="BJ761" i="9"/>
  <c r="BK761" i="9" s="1"/>
  <c r="BP555" i="9"/>
  <c r="BQ555" i="9" s="1"/>
  <c r="BH714" i="9"/>
  <c r="AQ778" i="9"/>
  <c r="BF778" i="9"/>
  <c r="BL739" i="9"/>
  <c r="AS739" i="9"/>
  <c r="BJ611" i="9"/>
  <c r="AR117" i="9"/>
  <c r="BI117" i="9"/>
  <c r="BH112" i="9"/>
  <c r="BJ112" i="9"/>
  <c r="BJ579" i="9"/>
  <c r="BH773" i="9"/>
  <c r="BM40" i="9"/>
  <c r="BF201" i="9"/>
  <c r="AQ201" i="9"/>
  <c r="BJ625" i="9"/>
  <c r="BH693" i="9"/>
  <c r="BJ693" i="9"/>
  <c r="BJ121" i="9"/>
  <c r="BK121" i="9" s="1"/>
  <c r="AS121" i="9" s="1"/>
  <c r="BI103" i="9"/>
  <c r="AR103" i="9"/>
  <c r="BF398" i="9"/>
  <c r="AQ398" i="9"/>
  <c r="BH818" i="9"/>
  <c r="BH914" i="9"/>
  <c r="BJ914" i="9"/>
  <c r="AR151" i="9"/>
  <c r="BN133" i="9"/>
  <c r="BN63" i="9"/>
  <c r="BP63" i="9"/>
  <c r="BF30" i="9"/>
  <c r="AQ30" i="9"/>
  <c r="BL113" i="9"/>
  <c r="AS113" i="9"/>
  <c r="BL959" i="9"/>
  <c r="AS959" i="9"/>
  <c r="AS954" i="9"/>
  <c r="BL954" i="9"/>
  <c r="BR961" i="9"/>
  <c r="AU961" i="9"/>
  <c r="BI930" i="9"/>
  <c r="AR930" i="9"/>
  <c r="BI736" i="9"/>
  <c r="AR736" i="9"/>
  <c r="BI976" i="9"/>
  <c r="AR976" i="9"/>
  <c r="BI978" i="9"/>
  <c r="AR978" i="9"/>
  <c r="BI669" i="9"/>
  <c r="AR669" i="9"/>
  <c r="BI240" i="9"/>
  <c r="AV79" i="9"/>
  <c r="BI940" i="9"/>
  <c r="BI253" i="9"/>
  <c r="BI10" i="9"/>
  <c r="AR10" i="9"/>
  <c r="AR358" i="9"/>
  <c r="BI358" i="9"/>
  <c r="AS563" i="9"/>
  <c r="BL563" i="9"/>
  <c r="BI893" i="9"/>
  <c r="AR893" i="9"/>
  <c r="BI712" i="9"/>
  <c r="AR712" i="9"/>
  <c r="BI241" i="9"/>
  <c r="AR241" i="9"/>
  <c r="AW957" i="9"/>
  <c r="BL650" i="9"/>
  <c r="AS650" i="9"/>
  <c r="AR129" i="9"/>
  <c r="BI129" i="9"/>
  <c r="AR794" i="9"/>
  <c r="BI794" i="9"/>
  <c r="AV227" i="9"/>
  <c r="BU227" i="9"/>
  <c r="AR486" i="9"/>
  <c r="BI486" i="9"/>
  <c r="BI767" i="9"/>
  <c r="AR767" i="9"/>
  <c r="BI932" i="9"/>
  <c r="AS980" i="9"/>
  <c r="AR591" i="9"/>
  <c r="BI591" i="9"/>
  <c r="BI274" i="9"/>
  <c r="AR274" i="9"/>
  <c r="AR80" i="9"/>
  <c r="BI80" i="9"/>
  <c r="AR526" i="9"/>
  <c r="BI526" i="9"/>
  <c r="BI659" i="9"/>
  <c r="AR659" i="9"/>
  <c r="AR1007" i="9"/>
  <c r="AR921" i="9"/>
  <c r="AR847" i="9"/>
  <c r="BI847" i="9"/>
  <c r="AR495" i="9"/>
  <c r="BI495" i="9"/>
  <c r="AS943" i="9"/>
  <c r="AR798" i="9"/>
  <c r="BI798" i="9"/>
  <c r="AR717" i="9"/>
  <c r="BI717" i="9"/>
  <c r="BL780" i="9"/>
  <c r="AS780" i="9"/>
  <c r="BI267" i="9"/>
  <c r="AR267" i="9"/>
  <c r="BL929" i="9"/>
  <c r="AR677" i="9"/>
  <c r="BI677" i="9"/>
  <c r="AR998" i="9"/>
  <c r="BI998" i="9"/>
  <c r="AR902" i="9"/>
  <c r="BI902" i="9"/>
  <c r="AR635" i="9"/>
  <c r="BI635" i="9"/>
  <c r="BI569" i="9"/>
  <c r="AR569" i="9"/>
  <c r="AR871" i="9"/>
  <c r="BI871" i="9"/>
  <c r="BI841" i="9"/>
  <c r="AR841" i="9"/>
  <c r="AR958" i="9"/>
  <c r="BL425" i="9"/>
  <c r="AS425" i="9"/>
  <c r="BI740" i="9"/>
  <c r="AR740" i="9"/>
  <c r="AR320" i="9"/>
  <c r="BI320" i="9"/>
  <c r="BI762" i="9"/>
  <c r="BI945" i="9"/>
  <c r="BO982" i="9"/>
  <c r="AT982" i="9"/>
  <c r="BI979" i="9"/>
  <c r="AR979" i="9"/>
  <c r="BH864" i="9"/>
  <c r="BJ864" i="9"/>
  <c r="BK864" i="9" s="1"/>
  <c r="AQ841" i="9"/>
  <c r="BF841" i="9"/>
  <c r="BH724" i="9"/>
  <c r="BJ724" i="9"/>
  <c r="BK724" i="9" s="1"/>
  <c r="BL724" i="9" s="1"/>
  <c r="AR692" i="9"/>
  <c r="BF302" i="9"/>
  <c r="AQ302" i="9"/>
  <c r="BJ696" i="9"/>
  <c r="BK696" i="9" s="1"/>
  <c r="BL696" i="9" s="1"/>
  <c r="BJ673" i="9"/>
  <c r="BK673" i="9" s="1"/>
  <c r="BI549" i="9"/>
  <c r="AR804" i="9"/>
  <c r="BJ517" i="9"/>
  <c r="BK517" i="9" s="1"/>
  <c r="AS517" i="9" s="1"/>
  <c r="AR638" i="9"/>
  <c r="BJ291" i="9"/>
  <c r="BK291" i="9" s="1"/>
  <c r="AS291" i="9" s="1"/>
  <c r="AR679" i="9"/>
  <c r="AQ299" i="9"/>
  <c r="BF299" i="9"/>
  <c r="BH709" i="9"/>
  <c r="BJ709" i="9"/>
  <c r="BK709" i="9" s="1"/>
  <c r="AS709" i="9" s="1"/>
  <c r="BI838" i="9"/>
  <c r="BI520" i="9"/>
  <c r="BP630" i="9"/>
  <c r="BQ630" i="9" s="1"/>
  <c r="BF83" i="9"/>
  <c r="AQ83" i="9"/>
  <c r="BL180" i="9"/>
  <c r="AS180" i="9"/>
  <c r="BJ508" i="9"/>
  <c r="BJ453" i="9"/>
  <c r="BK453" i="9" s="1"/>
  <c r="BL989" i="9"/>
  <c r="AS989" i="9"/>
  <c r="AQ860" i="9"/>
  <c r="BF860" i="9"/>
  <c r="BH629" i="9"/>
  <c r="BJ629" i="9"/>
  <c r="BJ484" i="9"/>
  <c r="AR1003" i="9"/>
  <c r="AS916" i="9"/>
  <c r="AQ994" i="9"/>
  <c r="BF994" i="9"/>
  <c r="AQ635" i="9"/>
  <c r="BF635" i="9"/>
  <c r="AQ724" i="9"/>
  <c r="BF724" i="9"/>
  <c r="BF999" i="9"/>
  <c r="AQ999" i="9"/>
  <c r="BI696" i="9"/>
  <c r="AR425" i="9"/>
  <c r="BI425" i="9"/>
  <c r="BJ740" i="9"/>
  <c r="AQ563" i="9"/>
  <c r="BF563" i="9"/>
  <c r="BJ871" i="9"/>
  <c r="BH317" i="9"/>
  <c r="BJ317" i="9"/>
  <c r="BF726" i="9"/>
  <c r="AQ726" i="9"/>
  <c r="BJ893" i="9"/>
  <c r="BJ495" i="9"/>
  <c r="BF709" i="9"/>
  <c r="AQ709" i="9"/>
  <c r="BK314" i="9"/>
  <c r="BM314" i="9"/>
  <c r="BH578" i="9"/>
  <c r="BJ578" i="9"/>
  <c r="BK578" i="9" s="1"/>
  <c r="AQ80" i="9"/>
  <c r="BF80" i="9"/>
  <c r="BP180" i="9"/>
  <c r="BQ180" i="9" s="1"/>
  <c r="BP979" i="9"/>
  <c r="BS979" i="9" s="1"/>
  <c r="BT979" i="9" s="1"/>
  <c r="BN979" i="9"/>
  <c r="BJ320" i="9"/>
  <c r="BK320" i="9" s="1"/>
  <c r="AS320" i="9" s="1"/>
  <c r="BJ659" i="9"/>
  <c r="BJ860" i="9"/>
  <c r="BF484" i="9"/>
  <c r="AQ484" i="9"/>
  <c r="BJ635" i="9"/>
  <c r="BK635" i="9" s="1"/>
  <c r="BJ999" i="9"/>
  <c r="BH999" i="9"/>
  <c r="BM425" i="9"/>
  <c r="BN425" i="9" s="1"/>
  <c r="AQ890" i="9"/>
  <c r="BF890" i="9"/>
  <c r="BM650" i="9"/>
  <c r="BN650" i="9" s="1"/>
  <c r="BF804" i="9"/>
  <c r="AQ804" i="9"/>
  <c r="BF638" i="9"/>
  <c r="AQ638" i="9"/>
  <c r="AQ871" i="9"/>
  <c r="BF871" i="9"/>
  <c r="AR948" i="9"/>
  <c r="BI948" i="9"/>
  <c r="AQ317" i="9"/>
  <c r="BF317" i="9"/>
  <c r="BV227" i="9"/>
  <c r="BJ794" i="9"/>
  <c r="BF495" i="9"/>
  <c r="AQ495" i="9"/>
  <c r="BJ838" i="9"/>
  <c r="BJ520" i="9"/>
  <c r="BK520" i="9" s="1"/>
  <c r="AQ713" i="9"/>
  <c r="BF713" i="9"/>
  <c r="BF953" i="9"/>
  <c r="AQ953" i="9"/>
  <c r="BJ386" i="9"/>
  <c r="BH748" i="9"/>
  <c r="BJ748" i="9"/>
  <c r="BK748" i="9" s="1"/>
  <c r="BL748" i="9" s="1"/>
  <c r="AQ655" i="9"/>
  <c r="BF655" i="9"/>
  <c r="BJ767" i="9"/>
  <c r="BK767" i="9" s="1"/>
  <c r="AS767" i="9" s="1"/>
  <c r="BJ977" i="9"/>
  <c r="BK977" i="9" s="1"/>
  <c r="BH977" i="9"/>
  <c r="BJ841" i="9"/>
  <c r="BJ526" i="9"/>
  <c r="BK526" i="9" s="1"/>
  <c r="BJ241" i="9"/>
  <c r="BL979" i="9"/>
  <c r="AS979" i="9"/>
  <c r="BN340" i="9"/>
  <c r="BP340" i="9"/>
  <c r="BQ340" i="9" s="1"/>
  <c r="AU340" i="9" s="1"/>
  <c r="AQ320" i="9"/>
  <c r="BF320" i="9"/>
  <c r="BF659" i="9"/>
  <c r="AQ659" i="9"/>
  <c r="AR967" i="9"/>
  <c r="AR295" i="9"/>
  <c r="BF692" i="9"/>
  <c r="AQ692" i="9"/>
  <c r="BI77" i="9"/>
  <c r="AQ549" i="9"/>
  <c r="BF549" i="9"/>
  <c r="AR879" i="9"/>
  <c r="BJ944" i="9"/>
  <c r="BK944" i="9" s="1"/>
  <c r="BJ804" i="9"/>
  <c r="BK804" i="9" s="1"/>
  <c r="AS804" i="9" s="1"/>
  <c r="BN441" i="9"/>
  <c r="BP441" i="9"/>
  <c r="BQ441" i="9" s="1"/>
  <c r="BR441" i="9" s="1"/>
  <c r="BJ638" i="9"/>
  <c r="BR227" i="9"/>
  <c r="AU227" i="9"/>
  <c r="BF486" i="9"/>
  <c r="AQ486" i="9"/>
  <c r="BJ679" i="9"/>
  <c r="BK679" i="9" s="1"/>
  <c r="BL679" i="9" s="1"/>
  <c r="AR167" i="9"/>
  <c r="AQ794" i="9"/>
  <c r="BF794" i="9"/>
  <c r="AU296" i="9"/>
  <c r="BR296" i="9"/>
  <c r="BR130" i="9"/>
  <c r="AU130" i="9"/>
  <c r="BM665" i="9"/>
  <c r="AQ520" i="9"/>
  <c r="BF520" i="9"/>
  <c r="BI523" i="9"/>
  <c r="BJ846" i="9"/>
  <c r="AS803" i="9"/>
  <c r="BL803" i="9"/>
  <c r="BH386" i="9"/>
  <c r="BF977" i="9"/>
  <c r="AQ977" i="9"/>
  <c r="AQ234" i="9"/>
  <c r="BF234" i="9"/>
  <c r="AQ543" i="9"/>
  <c r="BF543" i="9"/>
  <c r="BH573" i="9"/>
  <c r="BJ573" i="9"/>
  <c r="BK573" i="9" s="1"/>
  <c r="BJ902" i="9"/>
  <c r="BK902" i="9" s="1"/>
  <c r="BJ591" i="9"/>
  <c r="BK591" i="9" s="1"/>
  <c r="BJ717" i="9"/>
  <c r="BK717" i="9" s="1"/>
  <c r="AS717" i="9" s="1"/>
  <c r="BJ358" i="9"/>
  <c r="BK358" i="9" s="1"/>
  <c r="BM563" i="9"/>
  <c r="BN563" i="9" s="1"/>
  <c r="BI492" i="9"/>
  <c r="BJ549" i="9"/>
  <c r="BK549" i="9" s="1"/>
  <c r="AS549" i="9" s="1"/>
  <c r="AQ879" i="9"/>
  <c r="BF879" i="9"/>
  <c r="BI963" i="9"/>
  <c r="AR963" i="9"/>
  <c r="BI944" i="9"/>
  <c r="AR944" i="9"/>
  <c r="AV270" i="9"/>
  <c r="BU270" i="9"/>
  <c r="BJ129" i="9"/>
  <c r="BH726" i="9"/>
  <c r="BJ726" i="9"/>
  <c r="AQ679" i="9"/>
  <c r="BF679" i="9"/>
  <c r="BJ274" i="9"/>
  <c r="BK274" i="9" s="1"/>
  <c r="BI975" i="9"/>
  <c r="AR975" i="9"/>
  <c r="BT130" i="9"/>
  <c r="BV130" i="9"/>
  <c r="BW130" i="9" s="1"/>
  <c r="BI314" i="9"/>
  <c r="AR314" i="9"/>
  <c r="BF523" i="9"/>
  <c r="AQ523" i="9"/>
  <c r="AQ386" i="9"/>
  <c r="BF386" i="9"/>
  <c r="BH827" i="9"/>
  <c r="BJ827" i="9"/>
  <c r="BK827" i="9" s="1"/>
  <c r="AS827" i="9" s="1"/>
  <c r="AS975" i="9"/>
  <c r="AR141" i="9"/>
  <c r="BI141" i="9"/>
  <c r="BH897" i="9"/>
  <c r="BJ897" i="9"/>
  <c r="BK897" i="9" s="1"/>
  <c r="BJ716" i="9"/>
  <c r="BK716" i="9" s="1"/>
  <c r="BJ267" i="9"/>
  <c r="BK267" i="9" s="1"/>
  <c r="AS267" i="9" s="1"/>
  <c r="AQ747" i="9"/>
  <c r="BF747" i="9"/>
  <c r="BL587" i="9"/>
  <c r="AS587" i="9"/>
  <c r="AQ573" i="9"/>
  <c r="BF573" i="9"/>
  <c r="BF902" i="9"/>
  <c r="AQ902" i="9"/>
  <c r="BF591" i="9"/>
  <c r="AQ591" i="9"/>
  <c r="BM780" i="9"/>
  <c r="BN780" i="9" s="1"/>
  <c r="BH475" i="9"/>
  <c r="BJ475" i="9"/>
  <c r="BK475" i="9" s="1"/>
  <c r="BL475" i="9" s="1"/>
  <c r="AR563" i="9"/>
  <c r="BI563" i="9"/>
  <c r="BJ569" i="9"/>
  <c r="BK569" i="9" s="1"/>
  <c r="BL569" i="9" s="1"/>
  <c r="BJ486" i="9"/>
  <c r="BH844" i="9"/>
  <c r="BJ844" i="9"/>
  <c r="BK844" i="9" s="1"/>
  <c r="BL844" i="9" s="1"/>
  <c r="BJ712" i="9"/>
  <c r="BK712" i="9" s="1"/>
  <c r="AQ314" i="9"/>
  <c r="BF314" i="9"/>
  <c r="BJ511" i="9"/>
  <c r="BK511" i="9" s="1"/>
  <c r="AQ827" i="9"/>
  <c r="BF827" i="9"/>
  <c r="BJ890" i="9"/>
  <c r="BK890" i="9" s="1"/>
  <c r="BI453" i="9"/>
  <c r="BI330" i="9"/>
  <c r="AR330" i="9"/>
  <c r="BJ234" i="9"/>
  <c r="BK234" i="9" s="1"/>
  <c r="AS234" i="9" s="1"/>
  <c r="BL340" i="9"/>
  <c r="AS340" i="9"/>
  <c r="BK349" i="9"/>
  <c r="BM349" i="9"/>
  <c r="BN349" i="9" s="1"/>
  <c r="BJ543" i="9"/>
  <c r="BK543" i="9" s="1"/>
  <c r="AS543" i="9" s="1"/>
  <c r="BN763" i="9"/>
  <c r="BP763" i="9"/>
  <c r="BQ763" i="9" s="1"/>
  <c r="BJ295" i="9"/>
  <c r="AQ864" i="9"/>
  <c r="BF864" i="9"/>
  <c r="BF267" i="9"/>
  <c r="AQ267" i="9"/>
  <c r="BH835" i="9"/>
  <c r="BJ835" i="9"/>
  <c r="AR780" i="9"/>
  <c r="BI780" i="9"/>
  <c r="BI412" i="9"/>
  <c r="AR412" i="9"/>
  <c r="AQ475" i="9"/>
  <c r="BF475" i="9"/>
  <c r="BJ77" i="9"/>
  <c r="BJ879" i="9"/>
  <c r="BJ988" i="9"/>
  <c r="BK988" i="9" s="1"/>
  <c r="AS988" i="9" s="1"/>
  <c r="AQ517" i="9"/>
  <c r="BF517" i="9"/>
  <c r="BF1006" i="9"/>
  <c r="AQ1006" i="9"/>
  <c r="BI291" i="9"/>
  <c r="BJ167" i="9"/>
  <c r="BH626" i="9"/>
  <c r="BJ626" i="9"/>
  <c r="BF712" i="9"/>
  <c r="AQ712" i="9"/>
  <c r="AQ505" i="9"/>
  <c r="BF505" i="9"/>
  <c r="BJ523" i="9"/>
  <c r="BK523" i="9" s="1"/>
  <c r="BH505" i="9"/>
  <c r="BJ505" i="9"/>
  <c r="BK505" i="9" s="1"/>
  <c r="BL505" i="9" s="1"/>
  <c r="BH174" i="9"/>
  <c r="BJ174" i="9"/>
  <c r="BK174" i="9" s="1"/>
  <c r="AR895" i="9"/>
  <c r="BI895" i="9"/>
  <c r="AQ511" i="9"/>
  <c r="BF511" i="9"/>
  <c r="BJ994" i="9"/>
  <c r="BK994" i="9" s="1"/>
  <c r="AS994" i="9" s="1"/>
  <c r="AS763" i="9"/>
  <c r="BL763" i="9"/>
  <c r="BI765" i="9"/>
  <c r="BI931" i="9"/>
  <c r="BP982" i="9"/>
  <c r="BJ949" i="9"/>
  <c r="BK949" i="9" s="1"/>
  <c r="BF295" i="9"/>
  <c r="AQ295" i="9"/>
  <c r="BH791" i="9"/>
  <c r="BJ791" i="9"/>
  <c r="BK791" i="9" s="1"/>
  <c r="BL791" i="9" s="1"/>
  <c r="BJ692" i="9"/>
  <c r="BK692" i="9" s="1"/>
  <c r="BH302" i="9"/>
  <c r="BJ302" i="9"/>
  <c r="BK302" i="9" s="1"/>
  <c r="BH673" i="9"/>
  <c r="BJ492" i="9"/>
  <c r="BI988" i="9"/>
  <c r="BH517" i="9"/>
  <c r="BJ469" i="9"/>
  <c r="BH1006" i="9"/>
  <c r="BJ1006" i="9"/>
  <c r="BJ299" i="9"/>
  <c r="BK299" i="9" s="1"/>
  <c r="BL299" i="9" s="1"/>
  <c r="BF167" i="9"/>
  <c r="AQ167" i="9"/>
  <c r="BJ652" i="9"/>
  <c r="BK652" i="9" s="1"/>
  <c r="BF846" i="9"/>
  <c r="AQ846" i="9"/>
  <c r="AQ748" i="9"/>
  <c r="BF748" i="9"/>
  <c r="BJ655" i="9"/>
  <c r="BK655" i="9" s="1"/>
  <c r="BJ80" i="9"/>
  <c r="BK80" i="9" s="1"/>
  <c r="AS80" i="9" s="1"/>
  <c r="BM975" i="9"/>
  <c r="BN975" i="9" s="1"/>
  <c r="AT975" i="9" s="1"/>
  <c r="BH83" i="9"/>
  <c r="BJ83" i="9"/>
  <c r="BK214" i="9"/>
  <c r="BM214" i="9"/>
  <c r="BN214" i="9" s="1"/>
  <c r="BH508" i="9"/>
  <c r="BH994" i="9"/>
  <c r="BH860" i="9"/>
  <c r="AQ629" i="9"/>
  <c r="BF629" i="9"/>
  <c r="BJ747" i="9"/>
  <c r="BK747" i="9" s="1"/>
  <c r="BH484" i="9"/>
  <c r="BX300" i="9"/>
  <c r="AW300" i="9"/>
  <c r="AT951" i="9"/>
  <c r="BO951" i="9"/>
  <c r="BI970" i="9"/>
  <c r="AR970" i="9"/>
  <c r="AR710" i="9"/>
  <c r="BI710" i="9"/>
  <c r="AR621" i="9"/>
  <c r="BI621" i="9"/>
  <c r="AR990" i="9"/>
  <c r="BI990" i="9"/>
  <c r="AR915" i="9"/>
  <c r="BI915" i="9"/>
  <c r="AS39" i="9"/>
  <c r="BL39" i="9"/>
  <c r="AR793" i="9"/>
  <c r="BI793" i="9"/>
  <c r="AR815" i="9"/>
  <c r="BI815" i="9"/>
  <c r="BI644" i="9"/>
  <c r="AR644" i="9"/>
  <c r="AR946" i="9"/>
  <c r="BI946" i="9"/>
  <c r="AU287" i="9"/>
  <c r="BR287" i="9"/>
  <c r="AR354" i="9"/>
  <c r="BI354" i="9"/>
  <c r="BI699" i="9"/>
  <c r="AR699" i="9"/>
  <c r="BL1004" i="9"/>
  <c r="AS1004" i="9"/>
  <c r="AR807" i="9"/>
  <c r="BI807" i="9"/>
  <c r="AR968" i="9"/>
  <c r="BI968" i="9"/>
  <c r="BI756" i="9"/>
  <c r="AR756" i="9"/>
  <c r="BI711" i="9"/>
  <c r="AR711" i="9"/>
  <c r="BI992" i="9"/>
  <c r="AR992" i="9"/>
  <c r="BI730" i="9"/>
  <c r="AR730" i="9"/>
  <c r="AR764" i="9"/>
  <c r="BI764" i="9"/>
  <c r="BI228" i="9"/>
  <c r="AR228" i="9"/>
  <c r="AR757" i="9"/>
  <c r="BI757" i="9"/>
  <c r="BI787" i="9"/>
  <c r="AR787" i="9"/>
  <c r="BO966" i="9"/>
  <c r="AT966" i="9"/>
  <c r="AT956" i="9"/>
  <c r="BO956" i="9"/>
  <c r="AR993" i="9"/>
  <c r="BI993" i="9"/>
  <c r="AR701" i="9"/>
  <c r="BI701" i="9"/>
  <c r="AR828" i="9"/>
  <c r="BI828" i="9"/>
  <c r="AR702" i="9"/>
  <c r="BI702" i="9"/>
  <c r="AR744" i="9"/>
  <c r="BI744" i="9"/>
  <c r="AR843" i="9"/>
  <c r="BI843" i="9"/>
  <c r="AU997" i="9"/>
  <c r="BR997" i="9"/>
  <c r="BL1005" i="9"/>
  <c r="AS1005" i="9"/>
  <c r="AW515" i="9"/>
  <c r="BX515" i="9"/>
  <c r="AR972" i="9"/>
  <c r="BI972" i="9"/>
  <c r="BI960" i="9"/>
  <c r="AR960" i="9"/>
  <c r="BI784" i="9"/>
  <c r="AR784" i="9"/>
  <c r="AR560" i="9"/>
  <c r="BI560" i="9"/>
  <c r="AR754" i="9"/>
  <c r="BI754" i="9"/>
  <c r="AR722" i="9"/>
  <c r="BI722" i="9"/>
  <c r="BI942" i="9"/>
  <c r="AR942" i="9"/>
  <c r="BU104" i="9"/>
  <c r="AV104" i="9"/>
  <c r="BJ11" i="9"/>
  <c r="BK11" i="9" s="1"/>
  <c r="AS11" i="9" s="1"/>
  <c r="BX247" i="9"/>
  <c r="BM113" i="9"/>
  <c r="BP973" i="9"/>
  <c r="AU927" i="9"/>
  <c r="BM919" i="9"/>
  <c r="AR39" i="9"/>
  <c r="BI39" i="9"/>
  <c r="BP925" i="9"/>
  <c r="BQ925" i="9" s="1"/>
  <c r="BI920" i="9"/>
  <c r="BF253" i="9"/>
  <c r="AQ253" i="9"/>
  <c r="BJ343" i="9"/>
  <c r="BK343" i="9" s="1"/>
  <c r="BL343" i="9" s="1"/>
  <c r="BF711" i="9"/>
  <c r="AQ711" i="9"/>
  <c r="BF774" i="9"/>
  <c r="AQ774" i="9"/>
  <c r="BS1002" i="9"/>
  <c r="BT1002" i="9" s="1"/>
  <c r="BJ922" i="9"/>
  <c r="AQ952" i="9"/>
  <c r="BF952" i="9"/>
  <c r="BJ935" i="9"/>
  <c r="BK935" i="9" s="1"/>
  <c r="AS935" i="9" s="1"/>
  <c r="BJ607" i="9"/>
  <c r="BK607" i="9" s="1"/>
  <c r="AS974" i="9"/>
  <c r="BL974" i="9"/>
  <c r="BJ969" i="9"/>
  <c r="BK969" i="9" s="1"/>
  <c r="BH11" i="9"/>
  <c r="AQ787" i="9"/>
  <c r="BF787" i="9"/>
  <c r="AQ334" i="9"/>
  <c r="BF334" i="9"/>
  <c r="BJ699" i="9"/>
  <c r="BP966" i="9"/>
  <c r="BQ966" i="9" s="1"/>
  <c r="BP918" i="9"/>
  <c r="BI943" i="9"/>
  <c r="AR943" i="9"/>
  <c r="AQ993" i="9"/>
  <c r="BF993" i="9"/>
  <c r="AR691" i="9"/>
  <c r="BN925" i="9"/>
  <c r="BI933" i="9"/>
  <c r="AR991" i="9"/>
  <c r="BI991" i="9"/>
  <c r="AQ985" i="9"/>
  <c r="BF985" i="9"/>
  <c r="BJ937" i="9"/>
  <c r="BK937" i="9" s="1"/>
  <c r="AU393" i="9"/>
  <c r="BJ774" i="9"/>
  <c r="BK774" i="9" s="1"/>
  <c r="BP697" i="9"/>
  <c r="BQ697" i="9" s="1"/>
  <c r="BU947" i="9"/>
  <c r="BI952" i="9"/>
  <c r="BJ279" i="9"/>
  <c r="AR689" i="9"/>
  <c r="AR334" i="9"/>
  <c r="BJ984" i="9"/>
  <c r="BK984" i="9" s="1"/>
  <c r="BJ677" i="9"/>
  <c r="BK677" i="9" s="1"/>
  <c r="AR599" i="9"/>
  <c r="BJ249" i="9"/>
  <c r="BK249" i="9" s="1"/>
  <c r="AQ945" i="9"/>
  <c r="BF945" i="9"/>
  <c r="AT986" i="9"/>
  <c r="BS963" i="9"/>
  <c r="BT963" i="9" s="1"/>
  <c r="AQ969" i="9"/>
  <c r="BF969" i="9"/>
  <c r="BJ971" i="9"/>
  <c r="BK971" i="9" s="1"/>
  <c r="AS971" i="9" s="1"/>
  <c r="AR923" i="9"/>
  <c r="BM936" i="9"/>
  <c r="BN936" i="9" s="1"/>
  <c r="AT936" i="9" s="1"/>
  <c r="BY247" i="9"/>
  <c r="BZ247" i="9" s="1"/>
  <c r="BU515" i="9"/>
  <c r="AV515" i="9"/>
  <c r="AT541" i="9"/>
  <c r="BO541" i="9"/>
  <c r="BF599" i="9"/>
  <c r="AQ599" i="9"/>
  <c r="BF699" i="9"/>
  <c r="AQ699" i="9"/>
  <c r="BI95" i="9"/>
  <c r="AR95" i="9"/>
  <c r="BM959" i="9"/>
  <c r="BN959" i="9" s="1"/>
  <c r="BN918" i="9"/>
  <c r="BM954" i="9"/>
  <c r="BM980" i="9"/>
  <c r="BN980" i="9" s="1"/>
  <c r="BO980" i="9" s="1"/>
  <c r="BL919" i="9"/>
  <c r="BJ701" i="9"/>
  <c r="BK701" i="9" s="1"/>
  <c r="BM39" i="9"/>
  <c r="BN39" i="9" s="1"/>
  <c r="AT39" i="9" s="1"/>
  <c r="BF828" i="9"/>
  <c r="AQ828" i="9"/>
  <c r="BV79" i="9"/>
  <c r="BW79" i="9" s="1"/>
  <c r="AW79" i="9" s="1"/>
  <c r="BM943" i="9"/>
  <c r="BN943" i="9" s="1"/>
  <c r="BJ930" i="9"/>
  <c r="BK930" i="9" s="1"/>
  <c r="AS930" i="9" s="1"/>
  <c r="BI325" i="9"/>
  <c r="AR325" i="9"/>
  <c r="BJ253" i="9"/>
  <c r="BK253" i="9" s="1"/>
  <c r="BM991" i="9"/>
  <c r="BN991" i="9" s="1"/>
  <c r="BJ1007" i="9"/>
  <c r="BK1007" i="9" s="1"/>
  <c r="AS1007" i="9" s="1"/>
  <c r="AR985" i="9"/>
  <c r="BJ669" i="9"/>
  <c r="BK669" i="9" s="1"/>
  <c r="BN697" i="9"/>
  <c r="BV947" i="9"/>
  <c r="BW947" i="9" s="1"/>
  <c r="BM929" i="9"/>
  <c r="BN929" i="9" s="1"/>
  <c r="AT929" i="9" s="1"/>
  <c r="BJ952" i="9"/>
  <c r="BK952" i="9" s="1"/>
  <c r="BJ689" i="9"/>
  <c r="BK689" i="9" s="1"/>
  <c r="BJ755" i="9"/>
  <c r="BJ334" i="9"/>
  <c r="BK334" i="9" s="1"/>
  <c r="AQ815" i="9"/>
  <c r="BF815" i="9"/>
  <c r="BJ998" i="9"/>
  <c r="BK998" i="9" s="1"/>
  <c r="AS998" i="9" s="1"/>
  <c r="BM964" i="9"/>
  <c r="BN964" i="9" s="1"/>
  <c r="BO964" i="9" s="1"/>
  <c r="BP986" i="9"/>
  <c r="BQ986" i="9" s="1"/>
  <c r="AU986" i="9" s="1"/>
  <c r="BO963" i="9"/>
  <c r="AT963" i="9"/>
  <c r="BI971" i="9"/>
  <c r="BJ946" i="9"/>
  <c r="BK946" i="9" s="1"/>
  <c r="BL946" i="9" s="1"/>
  <c r="BI939" i="9"/>
  <c r="AR939" i="9"/>
  <c r="AT917" i="9"/>
  <c r="BO917" i="9"/>
  <c r="BF915" i="9"/>
  <c r="AQ915" i="9"/>
  <c r="BJ960" i="9"/>
  <c r="BK960" i="9" s="1"/>
  <c r="BJ828" i="9"/>
  <c r="BK828" i="9" s="1"/>
  <c r="BF691" i="9"/>
  <c r="AQ691" i="9"/>
  <c r="BI964" i="9"/>
  <c r="AR964" i="9"/>
  <c r="BF764" i="9"/>
  <c r="AQ764" i="9"/>
  <c r="BJ621" i="9"/>
  <c r="BP951" i="9"/>
  <c r="BQ951" i="9" s="1"/>
  <c r="BJ968" i="9"/>
  <c r="BK968" i="9" s="1"/>
  <c r="BL968" i="9" s="1"/>
  <c r="BJ784" i="9"/>
  <c r="BK784" i="9" s="1"/>
  <c r="AS784" i="9" s="1"/>
  <c r="BF744" i="9"/>
  <c r="AQ744" i="9"/>
  <c r="BJ843" i="9"/>
  <c r="BK843" i="9" s="1"/>
  <c r="BL843" i="9" s="1"/>
  <c r="AQ921" i="9"/>
  <c r="BF921" i="9"/>
  <c r="BH922" i="9"/>
  <c r="BJ990" i="9"/>
  <c r="BK990" i="9" s="1"/>
  <c r="AQ798" i="9"/>
  <c r="BF798" i="9"/>
  <c r="BH984" i="9"/>
  <c r="BS987" i="9"/>
  <c r="BT987" i="9" s="1"/>
  <c r="AV987" i="9" s="1"/>
  <c r="AR981" i="9"/>
  <c r="BI981" i="9"/>
  <c r="AU104" i="9"/>
  <c r="BR104" i="9"/>
  <c r="BL154" i="9"/>
  <c r="AQ971" i="9"/>
  <c r="BF971" i="9"/>
  <c r="BM939" i="9"/>
  <c r="BN939" i="9" s="1"/>
  <c r="BO939" i="9" s="1"/>
  <c r="AQ946" i="9"/>
  <c r="BF946" i="9"/>
  <c r="AT287" i="9"/>
  <c r="BO287" i="9"/>
  <c r="BJ776" i="9"/>
  <c r="BK776" i="9" s="1"/>
  <c r="BL973" i="9"/>
  <c r="AS973" i="9"/>
  <c r="BS961" i="9"/>
  <c r="BJ793" i="9"/>
  <c r="BK793" i="9" s="1"/>
  <c r="BJ691" i="9"/>
  <c r="BK691" i="9" s="1"/>
  <c r="AS691" i="9" s="1"/>
  <c r="BJ976" i="9"/>
  <c r="BJ978" i="9"/>
  <c r="BJ933" i="9"/>
  <c r="BK933" i="9" s="1"/>
  <c r="AV957" i="9"/>
  <c r="BU957" i="9"/>
  <c r="BO997" i="9"/>
  <c r="AT997" i="9"/>
  <c r="BH937" i="9"/>
  <c r="BS393" i="9"/>
  <c r="BT393" i="9" s="1"/>
  <c r="BP926" i="9"/>
  <c r="BQ926" i="9" s="1"/>
  <c r="BR926" i="9" s="1"/>
  <c r="BJ941" i="9"/>
  <c r="BK941" i="9" s="1"/>
  <c r="BJ798" i="9"/>
  <c r="BK798" i="9" s="1"/>
  <c r="AS798" i="9" s="1"/>
  <c r="BF757" i="9"/>
  <c r="AQ757" i="9"/>
  <c r="BJ1003" i="9"/>
  <c r="BK1003" i="9" s="1"/>
  <c r="AQ965" i="9"/>
  <c r="BF965" i="9"/>
  <c r="AR157" i="9"/>
  <c r="BJ599" i="9"/>
  <c r="BK599" i="9" s="1"/>
  <c r="BQ987" i="9"/>
  <c r="BL981" i="9"/>
  <c r="BI938" i="9"/>
  <c r="BJ644" i="9"/>
  <c r="BK644" i="9" s="1"/>
  <c r="BF346" i="9"/>
  <c r="AQ346" i="9"/>
  <c r="BJ730" i="9"/>
  <c r="BK730" i="9" s="1"/>
  <c r="AQ762" i="9"/>
  <c r="BF762" i="9"/>
  <c r="AS986" i="9"/>
  <c r="BL986" i="9"/>
  <c r="BL995" i="9"/>
  <c r="AS995" i="9"/>
  <c r="BK939" i="9"/>
  <c r="BJ923" i="9"/>
  <c r="BS287" i="9"/>
  <c r="BJ354" i="9"/>
  <c r="BK354" i="9" s="1"/>
  <c r="BO1002" i="9"/>
  <c r="AT1002" i="9"/>
  <c r="BP956" i="9"/>
  <c r="BQ956" i="9" s="1"/>
  <c r="BJ915" i="9"/>
  <c r="BK915" i="9" s="1"/>
  <c r="BJ993" i="9"/>
  <c r="BK993" i="9" s="1"/>
  <c r="BJ855" i="9"/>
  <c r="BK855" i="9" s="1"/>
  <c r="AS855" i="9" s="1"/>
  <c r="BF978" i="9"/>
  <c r="AQ978" i="9"/>
  <c r="BF984" i="9"/>
  <c r="AQ984" i="9"/>
  <c r="BJ764" i="9"/>
  <c r="BK764" i="9" s="1"/>
  <c r="BK991" i="9"/>
  <c r="AT393" i="9"/>
  <c r="BO393" i="9"/>
  <c r="BJ756" i="9"/>
  <c r="BK756" i="9" s="1"/>
  <c r="BJ228" i="9"/>
  <c r="BK228" i="9" s="1"/>
  <c r="BJ744" i="9"/>
  <c r="BK744" i="9" s="1"/>
  <c r="AR774" i="9"/>
  <c r="AR941" i="9"/>
  <c r="BF990" i="9"/>
  <c r="AQ990" i="9"/>
  <c r="BJ787" i="9"/>
  <c r="BK787" i="9" s="1"/>
  <c r="BL787" i="9" s="1"/>
  <c r="BJ992" i="9"/>
  <c r="BK992" i="9" s="1"/>
  <c r="AS992" i="9" s="1"/>
  <c r="AQ931" i="9"/>
  <c r="BF931" i="9"/>
  <c r="BI204" i="9"/>
  <c r="AR204" i="9"/>
  <c r="AQ722" i="9"/>
  <c r="BF722" i="9"/>
  <c r="BF607" i="9"/>
  <c r="AQ607" i="9"/>
  <c r="BJ815" i="9"/>
  <c r="BK815" i="9" s="1"/>
  <c r="AR1005" i="9"/>
  <c r="BI1005" i="9"/>
  <c r="BJ942" i="9"/>
  <c r="BK942" i="9" s="1"/>
  <c r="BV104" i="9"/>
  <c r="BW104" i="9" s="1"/>
  <c r="BF249" i="9"/>
  <c r="AQ249" i="9"/>
  <c r="BI346" i="9"/>
  <c r="BF765" i="9"/>
  <c r="AQ765" i="9"/>
  <c r="BK964" i="9"/>
  <c r="BO974" i="9"/>
  <c r="BI928" i="9"/>
  <c r="BJ965" i="9"/>
  <c r="BK965" i="9" s="1"/>
  <c r="BJ932" i="9"/>
  <c r="BK932" i="9" s="1"/>
  <c r="BJ736" i="9"/>
  <c r="BK736" i="9" s="1"/>
  <c r="AS736" i="9" s="1"/>
  <c r="BJ240" i="9"/>
  <c r="BK240" i="9" s="1"/>
  <c r="BH776" i="9"/>
  <c r="BI996" i="9"/>
  <c r="AR996" i="9"/>
  <c r="BM1004" i="9"/>
  <c r="BN1004" i="9" s="1"/>
  <c r="BO1004" i="9" s="1"/>
  <c r="BO973" i="9"/>
  <c r="BS927" i="9"/>
  <c r="BT927" i="9" s="1"/>
  <c r="AV927" i="9" s="1"/>
  <c r="BJ972" i="9"/>
  <c r="BK972" i="9" s="1"/>
  <c r="AQ343" i="9"/>
  <c r="BF343" i="9"/>
  <c r="BF976" i="9"/>
  <c r="AQ976" i="9"/>
  <c r="BM920" i="9"/>
  <c r="BN920" i="9" s="1"/>
  <c r="AQ807" i="9"/>
  <c r="BF807" i="9"/>
  <c r="BJ702" i="9"/>
  <c r="BY300" i="9"/>
  <c r="BZ300" i="9" s="1"/>
  <c r="AX300" i="9" s="1"/>
  <c r="BL926" i="9"/>
  <c r="AS926" i="9"/>
  <c r="BF970" i="9"/>
  <c r="AQ970" i="9"/>
  <c r="BJ985" i="9"/>
  <c r="BK985" i="9" s="1"/>
  <c r="AQ669" i="9"/>
  <c r="BF669" i="9"/>
  <c r="BJ560" i="9"/>
  <c r="BK560" i="9" s="1"/>
  <c r="AR279" i="9"/>
  <c r="BJ711" i="9"/>
  <c r="BK711" i="9" s="1"/>
  <c r="BL711" i="9" s="1"/>
  <c r="BJ754" i="9"/>
  <c r="BK754" i="9" s="1"/>
  <c r="BJ722" i="9"/>
  <c r="BK722" i="9" s="1"/>
  <c r="AS722" i="9" s="1"/>
  <c r="BJ10" i="9"/>
  <c r="BK10" i="9" s="1"/>
  <c r="BM981" i="9"/>
  <c r="BN981" i="9" s="1"/>
  <c r="BJ938" i="9"/>
  <c r="BK938" i="9" s="1"/>
  <c r="BM1005" i="9"/>
  <c r="AR249" i="9"/>
  <c r="BJ346" i="9"/>
  <c r="BK346" i="9" s="1"/>
  <c r="BM154" i="9"/>
  <c r="BN154" i="9" s="1"/>
  <c r="BJ765" i="9"/>
  <c r="BK765" i="9" s="1"/>
  <c r="BS1000" i="9"/>
  <c r="BT1000" i="9" s="1"/>
  <c r="BP974" i="9"/>
  <c r="BQ974" i="9" s="1"/>
  <c r="BR963" i="9"/>
  <c r="BJ928" i="9"/>
  <c r="BK928" i="9" s="1"/>
  <c r="BL928" i="9" s="1"/>
  <c r="BH965" i="9"/>
  <c r="BJ931" i="9"/>
  <c r="BK931" i="9" s="1"/>
  <c r="BF710" i="9"/>
  <c r="AQ710" i="9"/>
  <c r="BO1000" i="9"/>
  <c r="AT1000" i="9"/>
  <c r="BY515" i="9"/>
  <c r="BZ515" i="9" s="1"/>
  <c r="AQ776" i="9"/>
  <c r="BF776" i="9"/>
  <c r="BL918" i="9"/>
  <c r="AS918" i="9"/>
  <c r="AR916" i="9"/>
  <c r="BI916" i="9"/>
  <c r="AQ972" i="9"/>
  <c r="BF972" i="9"/>
  <c r="BJ955" i="9"/>
  <c r="BK955" i="9" s="1"/>
  <c r="AS955" i="9" s="1"/>
  <c r="AQ928" i="9"/>
  <c r="BF928" i="9"/>
  <c r="BH855" i="9"/>
  <c r="AU79" i="9"/>
  <c r="BR79" i="9"/>
  <c r="BL925" i="9"/>
  <c r="AS925" i="9"/>
  <c r="BK920" i="9"/>
  <c r="BJ940" i="9"/>
  <c r="BK940" i="9" s="1"/>
  <c r="BJ807" i="9"/>
  <c r="BK807" i="9" s="1"/>
  <c r="BF1007" i="9"/>
  <c r="AQ1007" i="9"/>
  <c r="AS951" i="9"/>
  <c r="BL951" i="9"/>
  <c r="BJ958" i="9"/>
  <c r="BK958" i="9" s="1"/>
  <c r="AS958" i="9" s="1"/>
  <c r="BH343" i="9"/>
  <c r="BQ1002" i="9"/>
  <c r="BS997" i="9"/>
  <c r="BT997" i="9" s="1"/>
  <c r="AQ935" i="9"/>
  <c r="BF935" i="9"/>
  <c r="BJ970" i="9"/>
  <c r="BK970" i="9" s="1"/>
  <c r="AQ754" i="9"/>
  <c r="BF754" i="9"/>
  <c r="BJ757" i="9"/>
  <c r="BK757" i="9" s="1"/>
  <c r="BY957" i="9"/>
  <c r="BZ957" i="9" s="1"/>
  <c r="CA957" i="9" s="1"/>
  <c r="BJ921" i="9"/>
  <c r="BH935" i="9"/>
  <c r="BJ157" i="9"/>
  <c r="BK157" i="9" s="1"/>
  <c r="AS157" i="9" s="1"/>
  <c r="BM916" i="9"/>
  <c r="BN916" i="9" s="1"/>
  <c r="BJ967" i="9"/>
  <c r="BK967" i="9" s="1"/>
  <c r="BH607" i="9"/>
  <c r="BJ762" i="9"/>
  <c r="BK762" i="9" s="1"/>
  <c r="AS762" i="9" s="1"/>
  <c r="BJ847" i="9"/>
  <c r="BK847" i="9" s="1"/>
  <c r="AS847" i="9" s="1"/>
  <c r="BJ945" i="9"/>
  <c r="BK945" i="9" s="1"/>
  <c r="BH969" i="9"/>
  <c r="BJ710" i="9"/>
  <c r="BK710" i="9" s="1"/>
  <c r="BL95" i="9" l="1"/>
  <c r="BM95" i="9"/>
  <c r="BN95" i="9" s="1"/>
  <c r="BR531" i="9"/>
  <c r="AR349" i="9"/>
  <c r="BI460" i="9"/>
  <c r="AS401" i="9"/>
  <c r="AS641" i="9"/>
  <c r="BM667" i="9"/>
  <c r="BN667" i="9" s="1"/>
  <c r="AT667" i="9" s="1"/>
  <c r="AS653" i="9"/>
  <c r="AU947" i="9"/>
  <c r="BM872" i="9"/>
  <c r="BP872" i="9" s="1"/>
  <c r="BI547" i="9"/>
  <c r="BM217" i="9"/>
  <c r="BN217" i="9" s="1"/>
  <c r="BK663" i="9"/>
  <c r="AS663" i="9" s="1"/>
  <c r="BM676" i="9"/>
  <c r="BP676" i="9" s="1"/>
  <c r="BL676" i="9"/>
  <c r="BI741" i="9"/>
  <c r="BK259" i="9"/>
  <c r="AS259" i="9" s="1"/>
  <c r="BM96" i="9"/>
  <c r="BN96" i="9" s="1"/>
  <c r="BK826" i="9"/>
  <c r="BL826" i="9" s="1"/>
  <c r="AS667" i="9"/>
  <c r="BK75" i="9"/>
  <c r="AS75" i="9" s="1"/>
  <c r="AU257" i="9"/>
  <c r="BL82" i="9"/>
  <c r="BM56" i="9"/>
  <c r="AR91" i="9"/>
  <c r="AS865" i="9"/>
  <c r="AR263" i="9"/>
  <c r="BR1000" i="9"/>
  <c r="BM594" i="9"/>
  <c r="BN594" i="9" s="1"/>
  <c r="AR108" i="9"/>
  <c r="BM1001" i="9"/>
  <c r="BN1001" i="9" s="1"/>
  <c r="AT1001" i="9" s="1"/>
  <c r="BM865" i="9"/>
  <c r="BN865" i="9" s="1"/>
  <c r="AT865" i="9" s="1"/>
  <c r="BL1001" i="9"/>
  <c r="AS133" i="9"/>
  <c r="BY149" i="9"/>
  <c r="CB149" i="9" s="1"/>
  <c r="CC149" i="9" s="1"/>
  <c r="CD149" i="9" s="1"/>
  <c r="AW452" i="9"/>
  <c r="BM244" i="9"/>
  <c r="BN244" i="9" s="1"/>
  <c r="BS457" i="9"/>
  <c r="BV457" i="9" s="1"/>
  <c r="BY457" i="9" s="1"/>
  <c r="BZ457" i="9" s="1"/>
  <c r="AR123" i="9"/>
  <c r="BP414" i="9"/>
  <c r="BQ414" i="9" s="1"/>
  <c r="AU414" i="9" s="1"/>
  <c r="AT497" i="9"/>
  <c r="BM455" i="9"/>
  <c r="BN455" i="9" s="1"/>
  <c r="BM351" i="9"/>
  <c r="BN351" i="9" s="1"/>
  <c r="BL351" i="9"/>
  <c r="BO618" i="9"/>
  <c r="BR148" i="9"/>
  <c r="BX513" i="9"/>
  <c r="BM192" i="9"/>
  <c r="BP192" i="9" s="1"/>
  <c r="BY513" i="9"/>
  <c r="CB513" i="9" s="1"/>
  <c r="CC513" i="9" s="1"/>
  <c r="CD513" i="9" s="1"/>
  <c r="BM17" i="9"/>
  <c r="BN17" i="9" s="1"/>
  <c r="BM420" i="9"/>
  <c r="BN420" i="9" s="1"/>
  <c r="BO420" i="9" s="1"/>
  <c r="AT161" i="9"/>
  <c r="BL192" i="9"/>
  <c r="BL204" i="9"/>
  <c r="AR654" i="9"/>
  <c r="BW881" i="9"/>
  <c r="AW881" i="9" s="1"/>
  <c r="BN803" i="9"/>
  <c r="AT803" i="9" s="1"/>
  <c r="AV166" i="9"/>
  <c r="BM103" i="9"/>
  <c r="BP103" i="9" s="1"/>
  <c r="BQ103" i="9" s="1"/>
  <c r="BO265" i="9"/>
  <c r="BV226" i="9"/>
  <c r="BY226" i="9" s="1"/>
  <c r="BM540" i="9"/>
  <c r="BN540" i="9" s="1"/>
  <c r="AT540" i="9" s="1"/>
  <c r="BI89" i="9"/>
  <c r="BM204" i="9"/>
  <c r="BP204" i="9" s="1"/>
  <c r="BQ204" i="9" s="1"/>
  <c r="BM165" i="9"/>
  <c r="BN165" i="9" s="1"/>
  <c r="AT165" i="9" s="1"/>
  <c r="BL338" i="9"/>
  <c r="BM311" i="9"/>
  <c r="BN311" i="9" s="1"/>
  <c r="BL56" i="9"/>
  <c r="BL594" i="9"/>
  <c r="BQ331" i="9"/>
  <c r="BR331" i="9" s="1"/>
  <c r="BM895" i="9"/>
  <c r="BN895" i="9" s="1"/>
  <c r="AT895" i="9" s="1"/>
  <c r="AS35" i="9"/>
  <c r="BI584" i="9"/>
  <c r="BV166" i="9"/>
  <c r="BW166" i="9" s="1"/>
  <c r="BX166" i="9" s="1"/>
  <c r="AX452" i="9"/>
  <c r="BM451" i="9"/>
  <c r="BP451" i="9" s="1"/>
  <c r="BM338" i="9"/>
  <c r="BN338" i="9" s="1"/>
  <c r="BO338" i="9" s="1"/>
  <c r="AT123" i="9"/>
  <c r="BK360" i="9"/>
  <c r="BL360" i="9" s="1"/>
  <c r="BM35" i="9"/>
  <c r="BP35" i="9" s="1"/>
  <c r="BQ35" i="9" s="1"/>
  <c r="BR35" i="9" s="1"/>
  <c r="BK141" i="9"/>
  <c r="BL141" i="9" s="1"/>
  <c r="AV452" i="9"/>
  <c r="BM330" i="9"/>
  <c r="BN330" i="9" s="1"/>
  <c r="AT330" i="9" s="1"/>
  <c r="BL55" i="9"/>
  <c r="BI363" i="9"/>
  <c r="AS206" i="9"/>
  <c r="BO300" i="9"/>
  <c r="BP953" i="9"/>
  <c r="BQ953" i="9" s="1"/>
  <c r="AU953" i="9" s="1"/>
  <c r="AS330" i="9"/>
  <c r="BM557" i="9"/>
  <c r="BN557" i="9" s="1"/>
  <c r="BO557" i="9" s="1"/>
  <c r="BL750" i="9"/>
  <c r="BM474" i="9"/>
  <c r="BP474" i="9" s="1"/>
  <c r="BM190" i="9"/>
  <c r="BN190" i="9" s="1"/>
  <c r="BM750" i="9"/>
  <c r="BN750" i="9" s="1"/>
  <c r="BO750" i="9" s="1"/>
  <c r="BM131" i="9"/>
  <c r="BN131" i="9" s="1"/>
  <c r="AS947" i="9"/>
  <c r="AR886" i="9"/>
  <c r="AS441" i="9"/>
  <c r="BI102" i="9"/>
  <c r="BP390" i="9"/>
  <c r="BQ390" i="9" s="1"/>
  <c r="AU390" i="9" s="1"/>
  <c r="BS152" i="9"/>
  <c r="BT152" i="9" s="1"/>
  <c r="BU152" i="9" s="1"/>
  <c r="BM641" i="9"/>
  <c r="BP641" i="9" s="1"/>
  <c r="BQ641" i="9" s="1"/>
  <c r="BR641" i="9" s="1"/>
  <c r="BM206" i="9"/>
  <c r="BN206" i="9" s="1"/>
  <c r="BO206" i="9" s="1"/>
  <c r="BI947" i="9"/>
  <c r="BP934" i="9"/>
  <c r="BQ934" i="9" s="1"/>
  <c r="AU934" i="9" s="1"/>
  <c r="BM144" i="9"/>
  <c r="BN144" i="9" s="1"/>
  <c r="BL207" i="9"/>
  <c r="AS385" i="9"/>
  <c r="BO934" i="9"/>
  <c r="AS144" i="9"/>
  <c r="AS465" i="9"/>
  <c r="BM401" i="9"/>
  <c r="BN401" i="9" s="1"/>
  <c r="AT401" i="9" s="1"/>
  <c r="BL123" i="9"/>
  <c r="BR452" i="9"/>
  <c r="BM111" i="9"/>
  <c r="BN111" i="9" s="1"/>
  <c r="BU296" i="9"/>
  <c r="AS67" i="9"/>
  <c r="BV296" i="9"/>
  <c r="BW296" i="9" s="1"/>
  <c r="BX296" i="9" s="1"/>
  <c r="AV300" i="9"/>
  <c r="BL111" i="9"/>
  <c r="AT987" i="9"/>
  <c r="AS602" i="9"/>
  <c r="BP92" i="9"/>
  <c r="BS92" i="9" s="1"/>
  <c r="BT92" i="9" s="1"/>
  <c r="BU92" i="9" s="1"/>
  <c r="BO92" i="9"/>
  <c r="BS917" i="9"/>
  <c r="BT917" i="9" s="1"/>
  <c r="AV917" i="9" s="1"/>
  <c r="BL733" i="9"/>
  <c r="BM323" i="9"/>
  <c r="BN323" i="9" s="1"/>
  <c r="AT323" i="9" s="1"/>
  <c r="BM733" i="9"/>
  <c r="BN733" i="9" s="1"/>
  <c r="AT733" i="9" s="1"/>
  <c r="BI434" i="9"/>
  <c r="BL325" i="9"/>
  <c r="BM447" i="9"/>
  <c r="BN447" i="9" s="1"/>
  <c r="BI536" i="9"/>
  <c r="BM912" i="9"/>
  <c r="BN912" i="9" s="1"/>
  <c r="BO912" i="9" s="1"/>
  <c r="AS682" i="9"/>
  <c r="BO232" i="9"/>
  <c r="AT850" i="9"/>
  <c r="BM499" i="9"/>
  <c r="BN499" i="9" s="1"/>
  <c r="AT499" i="9" s="1"/>
  <c r="BM208" i="9"/>
  <c r="BN208" i="9" s="1"/>
  <c r="BO208" i="9" s="1"/>
  <c r="AS208" i="9"/>
  <c r="BP230" i="9"/>
  <c r="BQ230" i="9" s="1"/>
  <c r="AS519" i="9"/>
  <c r="BL120" i="9"/>
  <c r="BM682" i="9"/>
  <c r="BN682" i="9" s="1"/>
  <c r="BO682" i="9" s="1"/>
  <c r="BP497" i="9"/>
  <c r="BQ497" i="9" s="1"/>
  <c r="BR497" i="9" s="1"/>
  <c r="AU917" i="9"/>
  <c r="BO414" i="9"/>
  <c r="BM465" i="9"/>
  <c r="BN465" i="9" s="1"/>
  <c r="BO465" i="9" s="1"/>
  <c r="BI285" i="9"/>
  <c r="AS447" i="9"/>
  <c r="AR355" i="9"/>
  <c r="BN645" i="9"/>
  <c r="AT645" i="9" s="1"/>
  <c r="BM653" i="9"/>
  <c r="BN653" i="9" s="1"/>
  <c r="AT653" i="9" s="1"/>
  <c r="AT18" i="9"/>
  <c r="BP332" i="9"/>
  <c r="BQ332" i="9" s="1"/>
  <c r="BR332" i="9" s="1"/>
  <c r="BT989" i="9"/>
  <c r="BU989" i="9" s="1"/>
  <c r="BM519" i="9"/>
  <c r="BN519" i="9" s="1"/>
  <c r="BO519" i="9" s="1"/>
  <c r="AV185" i="9"/>
  <c r="BM385" i="9"/>
  <c r="BN385" i="9" s="1"/>
  <c r="BL264" i="9"/>
  <c r="BM395" i="9"/>
  <c r="BN395" i="9" s="1"/>
  <c r="BO395" i="9" s="1"/>
  <c r="BM264" i="9"/>
  <c r="BN264" i="9" s="1"/>
  <c r="BK907" i="9"/>
  <c r="AS907" i="9" s="1"/>
  <c r="BL165" i="9"/>
  <c r="BO304" i="9"/>
  <c r="BP587" i="9"/>
  <c r="BQ587" i="9" s="1"/>
  <c r="BR587" i="9" s="1"/>
  <c r="BM236" i="9"/>
  <c r="BN236" i="9" s="1"/>
  <c r="BO236" i="9" s="1"/>
  <c r="AT587" i="9"/>
  <c r="BS509" i="9"/>
  <c r="BT509" i="9" s="1"/>
  <c r="BM325" i="9"/>
  <c r="BN325" i="9" s="1"/>
  <c r="BO325" i="9" s="1"/>
  <c r="AR214" i="9"/>
  <c r="AW270" i="9"/>
  <c r="BY270" i="9"/>
  <c r="BZ270" i="9" s="1"/>
  <c r="AX270" i="9" s="1"/>
  <c r="AS347" i="9"/>
  <c r="BI19" i="9"/>
  <c r="BM155" i="9"/>
  <c r="BP155" i="9" s="1"/>
  <c r="BI418" i="9"/>
  <c r="BR541" i="9"/>
  <c r="AT779" i="9"/>
  <c r="BM193" i="9"/>
  <c r="BP193" i="9" s="1"/>
  <c r="BS541" i="9"/>
  <c r="BT541" i="9" s="1"/>
  <c r="BU541" i="9" s="1"/>
  <c r="AT396" i="9"/>
  <c r="AR396" i="9"/>
  <c r="AR564" i="9"/>
  <c r="BO153" i="9"/>
  <c r="BN493" i="9"/>
  <c r="AT493" i="9" s="1"/>
  <c r="BL161" i="9"/>
  <c r="AS231" i="9"/>
  <c r="BK493" i="9"/>
  <c r="BL493" i="9" s="1"/>
  <c r="BL412" i="9"/>
  <c r="BO595" i="9"/>
  <c r="BM412" i="9"/>
  <c r="BN412" i="9" s="1"/>
  <c r="BO412" i="9" s="1"/>
  <c r="BI55" i="9"/>
  <c r="AR55" i="9"/>
  <c r="BM602" i="9"/>
  <c r="BN602" i="9" s="1"/>
  <c r="AT602" i="9" s="1"/>
  <c r="AS17" i="9"/>
  <c r="BN518" i="9"/>
  <c r="AT518" i="9" s="1"/>
  <c r="BP203" i="9"/>
  <c r="BS203" i="9" s="1"/>
  <c r="BT203" i="9" s="1"/>
  <c r="BK480" i="9"/>
  <c r="AS480" i="9" s="1"/>
  <c r="BM231" i="9"/>
  <c r="BN231" i="9" s="1"/>
  <c r="BO231" i="9" s="1"/>
  <c r="AT947" i="9"/>
  <c r="BK203" i="9"/>
  <c r="BL203" i="9" s="1"/>
  <c r="BK361" i="9"/>
  <c r="AS361" i="9" s="1"/>
  <c r="AT116" i="9"/>
  <c r="BO772" i="9"/>
  <c r="AV24" i="9"/>
  <c r="AS950" i="9"/>
  <c r="BO995" i="9"/>
  <c r="BK489" i="9"/>
  <c r="AS489" i="9" s="1"/>
  <c r="BM268" i="9"/>
  <c r="BN268" i="9" s="1"/>
  <c r="AT268" i="9" s="1"/>
  <c r="AW123" i="9"/>
  <c r="AS380" i="9"/>
  <c r="BP232" i="9"/>
  <c r="BQ232" i="9" s="1"/>
  <c r="AU232" i="9" s="1"/>
  <c r="BM66" i="9"/>
  <c r="BP66" i="9" s="1"/>
  <c r="BS66" i="9" s="1"/>
  <c r="BT66" i="9" s="1"/>
  <c r="BU66" i="9" s="1"/>
  <c r="BM771" i="9"/>
  <c r="BN771" i="9" s="1"/>
  <c r="AS277" i="9"/>
  <c r="BP116" i="9"/>
  <c r="BS116" i="9" s="1"/>
  <c r="BR396" i="9"/>
  <c r="BM811" i="9"/>
  <c r="BP811" i="9" s="1"/>
  <c r="BQ811" i="9" s="1"/>
  <c r="AU811" i="9" s="1"/>
  <c r="BI472" i="9"/>
  <c r="BO24" i="9"/>
  <c r="BM950" i="9"/>
  <c r="BN950" i="9" s="1"/>
  <c r="BO950" i="9" s="1"/>
  <c r="BK608" i="9"/>
  <c r="AS608" i="9" s="1"/>
  <c r="BM380" i="9"/>
  <c r="BN380" i="9" s="1"/>
  <c r="BO380" i="9" s="1"/>
  <c r="AS630" i="9"/>
  <c r="BK616" i="9"/>
  <c r="AS616" i="9" s="1"/>
  <c r="BL170" i="9"/>
  <c r="BP772" i="9"/>
  <c r="BQ772" i="9" s="1"/>
  <c r="BR772" i="9" s="1"/>
  <c r="BY123" i="9"/>
  <c r="BZ123" i="9" s="1"/>
  <c r="AX123" i="9" s="1"/>
  <c r="BP995" i="9"/>
  <c r="BQ995" i="9" s="1"/>
  <c r="BI113" i="9"/>
  <c r="BO953" i="9"/>
  <c r="BI118" i="9"/>
  <c r="BM67" i="9"/>
  <c r="BN67" i="9" s="1"/>
  <c r="BP18" i="9"/>
  <c r="BQ18" i="9" s="1"/>
  <c r="BM389" i="9"/>
  <c r="BN389" i="9" s="1"/>
  <c r="AT389" i="9" s="1"/>
  <c r="AU185" i="9"/>
  <c r="BP87" i="9"/>
  <c r="BQ87" i="9" s="1"/>
  <c r="AS996" i="9"/>
  <c r="CA561" i="9"/>
  <c r="AS76" i="9"/>
  <c r="BN87" i="9"/>
  <c r="AT87" i="9" s="1"/>
  <c r="BM448" i="9"/>
  <c r="BN448" i="9" s="1"/>
  <c r="AM431" i="9"/>
  <c r="BP265" i="9"/>
  <c r="BM996" i="9"/>
  <c r="BN996" i="9" s="1"/>
  <c r="BO996" i="9" s="1"/>
  <c r="BM403" i="9"/>
  <c r="BN403" i="9" s="1"/>
  <c r="BI161" i="9"/>
  <c r="AS496" i="9"/>
  <c r="BL148" i="9"/>
  <c r="BK233" i="9"/>
  <c r="BM233" i="9"/>
  <c r="BQ242" i="9"/>
  <c r="BR242" i="9" s="1"/>
  <c r="CB399" i="9"/>
  <c r="CC399" i="9" s="1"/>
  <c r="AY399" i="9" s="1"/>
  <c r="BM170" i="9"/>
  <c r="BN170" i="9" s="1"/>
  <c r="AT170" i="9" s="1"/>
  <c r="AS389" i="9"/>
  <c r="AS187" i="9"/>
  <c r="AU24" i="9"/>
  <c r="BP239" i="9"/>
  <c r="BS239" i="9" s="1"/>
  <c r="BM593" i="9"/>
  <c r="BK593" i="9"/>
  <c r="BI593" i="9"/>
  <c r="AR593" i="9"/>
  <c r="AR426" i="9"/>
  <c r="BI426" i="9"/>
  <c r="BM426" i="9"/>
  <c r="BK426" i="9"/>
  <c r="BN753" i="9"/>
  <c r="BP753" i="9"/>
  <c r="AR135" i="9"/>
  <c r="AN431" i="9"/>
  <c r="Q431" i="9" s="1"/>
  <c r="AE431" i="9" s="1"/>
  <c r="AF431" i="9" s="1"/>
  <c r="BO203" i="9"/>
  <c r="AT203" i="9"/>
  <c r="AR203" i="9"/>
  <c r="BI203" i="9"/>
  <c r="E44" i="21"/>
  <c r="E188" i="21" s="1"/>
  <c r="BL24" i="9"/>
  <c r="BM187" i="9"/>
  <c r="BN187" i="9" s="1"/>
  <c r="AT187" i="9" s="1"/>
  <c r="BK342" i="9"/>
  <c r="BM342" i="9"/>
  <c r="BP284" i="9"/>
  <c r="BQ284" i="9" s="1"/>
  <c r="AU284" i="9" s="1"/>
  <c r="BM344" i="9"/>
  <c r="BN344" i="9" s="1"/>
  <c r="I178" i="21"/>
  <c r="AS396" i="9"/>
  <c r="BO148" i="9"/>
  <c r="AT148" i="9"/>
  <c r="BK110" i="9"/>
  <c r="BM110" i="9"/>
  <c r="BI110" i="9"/>
  <c r="AR110" i="9"/>
  <c r="CB370" i="9"/>
  <c r="CC370" i="9" s="1"/>
  <c r="BZ370" i="9"/>
  <c r="BQ812" i="9"/>
  <c r="BS812" i="9"/>
  <c r="BT812" i="9" s="1"/>
  <c r="BN723" i="9"/>
  <c r="BP723" i="9"/>
  <c r="BL723" i="9"/>
  <c r="AS723" i="9"/>
  <c r="BS86" i="9"/>
  <c r="BT86" i="9" s="1"/>
  <c r="AV86" i="9" s="1"/>
  <c r="BQ86" i="9"/>
  <c r="AT86" i="9"/>
  <c r="BO86" i="9"/>
  <c r="BI324" i="9"/>
  <c r="AR324" i="9"/>
  <c r="BM324" i="9"/>
  <c r="BK324" i="9"/>
  <c r="AW561" i="9"/>
  <c r="BX561" i="9"/>
  <c r="BL618" i="9"/>
  <c r="AS618" i="9"/>
  <c r="AO431" i="9"/>
  <c r="P431" i="9" s="1"/>
  <c r="AI431" i="9" s="1"/>
  <c r="AJ431" i="9" s="1"/>
  <c r="AC431" i="9" s="1"/>
  <c r="BI870" i="9"/>
  <c r="AR870" i="9"/>
  <c r="BK870" i="9"/>
  <c r="BM870" i="9"/>
  <c r="AR277" i="9"/>
  <c r="BI277" i="9"/>
  <c r="BN283" i="9"/>
  <c r="BP283" i="9"/>
  <c r="AS850" i="9"/>
  <c r="BL850" i="9"/>
  <c r="BL779" i="9"/>
  <c r="AS779" i="9"/>
  <c r="AS181" i="9"/>
  <c r="BL283" i="9"/>
  <c r="AS283" i="9"/>
  <c r="BK27" i="9"/>
  <c r="BM27" i="9"/>
  <c r="BP27" i="9" s="1"/>
  <c r="BS27" i="9" s="1"/>
  <c r="AR27" i="9"/>
  <c r="BI27" i="9"/>
  <c r="BR670" i="9"/>
  <c r="BM542" i="9"/>
  <c r="BK542" i="9"/>
  <c r="BI542" i="9"/>
  <c r="AR542" i="9"/>
  <c r="BS670" i="9"/>
  <c r="BT670" i="9" s="1"/>
  <c r="AR120" i="9"/>
  <c r="BI120" i="9"/>
  <c r="AS99" i="9"/>
  <c r="BL99" i="9"/>
  <c r="BN99" i="9"/>
  <c r="BP99" i="9"/>
  <c r="BP805" i="9"/>
  <c r="BQ805" i="9" s="1"/>
  <c r="AU805" i="9" s="1"/>
  <c r="BL462" i="9"/>
  <c r="AS462" i="9"/>
  <c r="BL300" i="9"/>
  <c r="AS300" i="9"/>
  <c r="BI462" i="9"/>
  <c r="AR462" i="9"/>
  <c r="BO805" i="9"/>
  <c r="BM462" i="9"/>
  <c r="BN462" i="9" s="1"/>
  <c r="BR152" i="9"/>
  <c r="BN924" i="9"/>
  <c r="BO924" i="9" s="1"/>
  <c r="AS697" i="9"/>
  <c r="AT315" i="9"/>
  <c r="BO315" i="9"/>
  <c r="BO404" i="9"/>
  <c r="BP315" i="9"/>
  <c r="BQ315" i="9" s="1"/>
  <c r="BL152" i="9"/>
  <c r="AS413" i="9"/>
  <c r="BL413" i="9"/>
  <c r="BT645" i="9"/>
  <c r="AV645" i="9" s="1"/>
  <c r="AR413" i="9"/>
  <c r="BI413" i="9"/>
  <c r="BM413" i="9"/>
  <c r="BL153" i="9"/>
  <c r="AS153" i="9"/>
  <c r="BN766" i="9"/>
  <c r="BO766" i="9" s="1"/>
  <c r="BP404" i="9"/>
  <c r="BQ404" i="9" s="1"/>
  <c r="BV634" i="9"/>
  <c r="BW634" i="9" s="1"/>
  <c r="BT634" i="9"/>
  <c r="BR634" i="9"/>
  <c r="AU634" i="9"/>
  <c r="AS304" i="9"/>
  <c r="BR149" i="9"/>
  <c r="BL899" i="9"/>
  <c r="AR181" i="9"/>
  <c r="BQ645" i="9"/>
  <c r="BL443" i="9"/>
  <c r="AS443" i="9"/>
  <c r="BO199" i="9"/>
  <c r="AT199" i="9"/>
  <c r="BL327" i="9"/>
  <c r="AS327" i="9"/>
  <c r="BL459" i="9"/>
  <c r="AS459" i="9"/>
  <c r="BI688" i="9"/>
  <c r="AR688" i="9"/>
  <c r="BM675" i="9"/>
  <c r="BP88" i="9"/>
  <c r="BQ88" i="9" s="1"/>
  <c r="BK367" i="9"/>
  <c r="AT713" i="9"/>
  <c r="AU739" i="9"/>
  <c r="BI697" i="9"/>
  <c r="E52" i="21"/>
  <c r="BI496" i="9"/>
  <c r="AR496" i="9"/>
  <c r="BK577" i="9"/>
  <c r="BM577" i="9"/>
  <c r="BM891" i="9"/>
  <c r="BK891" i="9"/>
  <c r="BK490" i="9"/>
  <c r="BM490" i="9"/>
  <c r="BN490" i="9" s="1"/>
  <c r="BO490" i="9" s="1"/>
  <c r="AS128" i="9"/>
  <c r="BL128" i="9"/>
  <c r="BM568" i="9"/>
  <c r="BN568" i="9" s="1"/>
  <c r="AR367" i="9"/>
  <c r="BI367" i="9"/>
  <c r="BI630" i="9"/>
  <c r="AR630" i="9"/>
  <c r="BR739" i="9"/>
  <c r="BI577" i="9"/>
  <c r="AR577" i="9"/>
  <c r="AS140" i="9"/>
  <c r="BL140" i="9"/>
  <c r="BI891" i="9"/>
  <c r="AR891" i="9"/>
  <c r="AR490" i="9"/>
  <c r="BI490" i="9"/>
  <c r="BM128" i="9"/>
  <c r="BN128" i="9" s="1"/>
  <c r="AR568" i="9"/>
  <c r="BI568" i="9"/>
  <c r="BM459" i="9"/>
  <c r="BN459" i="9" s="1"/>
  <c r="AT459" i="9" s="1"/>
  <c r="BL568" i="9"/>
  <c r="AS568" i="9"/>
  <c r="BI443" i="9"/>
  <c r="AR443" i="9"/>
  <c r="BN483" i="9"/>
  <c r="BP483" i="9"/>
  <c r="BQ483" i="9" s="1"/>
  <c r="BM140" i="9"/>
  <c r="BM899" i="9"/>
  <c r="BK675" i="9"/>
  <c r="BQ179" i="9"/>
  <c r="BS179" i="9"/>
  <c r="BM327" i="9"/>
  <c r="AS403" i="9"/>
  <c r="BL403" i="9"/>
  <c r="AR128" i="9"/>
  <c r="BI128" i="9"/>
  <c r="BM367" i="9"/>
  <c r="BN367" i="9" s="1"/>
  <c r="AR327" i="9"/>
  <c r="BI327" i="9"/>
  <c r="BK910" i="9"/>
  <c r="BM910" i="9"/>
  <c r="AR140" i="9"/>
  <c r="BI140" i="9"/>
  <c r="AR899" i="9"/>
  <c r="BI899" i="9"/>
  <c r="AR675" i="9"/>
  <c r="BI675" i="9"/>
  <c r="AT179" i="9"/>
  <c r="BO179" i="9"/>
  <c r="BS739" i="9"/>
  <c r="BT739" i="9" s="1"/>
  <c r="BL135" i="9"/>
  <c r="BM443" i="9"/>
  <c r="BN443" i="9" s="1"/>
  <c r="BI910" i="9"/>
  <c r="AR910" i="9"/>
  <c r="BP199" i="9"/>
  <c r="BP713" i="9"/>
  <c r="BQ713" i="9" s="1"/>
  <c r="BR713" i="9" s="1"/>
  <c r="BK688" i="9"/>
  <c r="BM688" i="9"/>
  <c r="BN88" i="9"/>
  <c r="AS373" i="9"/>
  <c r="BL373" i="9"/>
  <c r="BL164" i="9"/>
  <c r="AS164" i="9"/>
  <c r="AV979" i="9"/>
  <c r="AT122" i="9"/>
  <c r="BK909" i="9"/>
  <c r="BM909" i="9"/>
  <c r="AU509" i="9"/>
  <c r="BR509" i="9"/>
  <c r="AU271" i="9"/>
  <c r="BR271" i="9"/>
  <c r="BO472" i="9"/>
  <c r="BL339" i="9"/>
  <c r="BQ150" i="9"/>
  <c r="BS150" i="9"/>
  <c r="BS271" i="9"/>
  <c r="BT271" i="9" s="1"/>
  <c r="AR909" i="9"/>
  <c r="BI909" i="9"/>
  <c r="AS318" i="9"/>
  <c r="BO150" i="9"/>
  <c r="AT150" i="9"/>
  <c r="AT271" i="9"/>
  <c r="BO271" i="9"/>
  <c r="BV979" i="9"/>
  <c r="BW979" i="9" s="1"/>
  <c r="BX979" i="9" s="1"/>
  <c r="AS28" i="9"/>
  <c r="BL28" i="9"/>
  <c r="BM28" i="9"/>
  <c r="BN28" i="9" s="1"/>
  <c r="BI28" i="9"/>
  <c r="AR28" i="9"/>
  <c r="AT115" i="9"/>
  <c r="BO115" i="9"/>
  <c r="BL365" i="9"/>
  <c r="AS365" i="9"/>
  <c r="AS786" i="9"/>
  <c r="BL786" i="9"/>
  <c r="BL261" i="9"/>
  <c r="AS261" i="9"/>
  <c r="AV171" i="9"/>
  <c r="BU171" i="9"/>
  <c r="BL335" i="9"/>
  <c r="AS335" i="9"/>
  <c r="AS858" i="9"/>
  <c r="BL858" i="9"/>
  <c r="BL406" i="9"/>
  <c r="AS406" i="9"/>
  <c r="BI365" i="9"/>
  <c r="AR365" i="9"/>
  <c r="BK415" i="9"/>
  <c r="BM415" i="9"/>
  <c r="BI770" i="9"/>
  <c r="AR770" i="9"/>
  <c r="BQ863" i="9"/>
  <c r="BS863" i="9"/>
  <c r="BT863" i="9" s="1"/>
  <c r="BT331" i="9"/>
  <c r="BV331" i="9"/>
  <c r="BW331" i="9" s="1"/>
  <c r="BX331" i="9" s="1"/>
  <c r="BL769" i="9"/>
  <c r="AS769" i="9"/>
  <c r="AR406" i="9"/>
  <c r="BI406" i="9"/>
  <c r="AU457" i="9"/>
  <c r="BR457" i="9"/>
  <c r="AU220" i="9"/>
  <c r="BR220" i="9"/>
  <c r="CA881" i="9"/>
  <c r="AX881" i="9"/>
  <c r="BM65" i="9"/>
  <c r="BP65" i="9" s="1"/>
  <c r="BS65" i="9" s="1"/>
  <c r="BK65" i="9"/>
  <c r="AR745" i="9"/>
  <c r="BI745" i="9"/>
  <c r="BM866" i="9"/>
  <c r="BP866" i="9" s="1"/>
  <c r="BS866" i="9" s="1"/>
  <c r="BK866" i="9"/>
  <c r="BM810" i="9"/>
  <c r="BP810" i="9" s="1"/>
  <c r="BS810" i="9" s="1"/>
  <c r="BT810" i="9" s="1"/>
  <c r="BK810" i="9"/>
  <c r="BM683" i="9"/>
  <c r="BK766" i="9"/>
  <c r="AS766" i="9" s="1"/>
  <c r="AR683" i="9"/>
  <c r="BI683" i="9"/>
  <c r="AR415" i="9"/>
  <c r="BI415" i="9"/>
  <c r="BK770" i="9"/>
  <c r="BM770" i="9"/>
  <c r="AT863" i="9"/>
  <c r="BO863" i="9"/>
  <c r="BM769" i="9"/>
  <c r="BU595" i="9"/>
  <c r="AV595" i="9"/>
  <c r="BK422" i="9"/>
  <c r="BM422" i="9"/>
  <c r="BN422" i="9" s="1"/>
  <c r="BS220" i="9"/>
  <c r="BI65" i="9"/>
  <c r="AR65" i="9"/>
  <c r="AS263" i="9"/>
  <c r="BL263" i="9"/>
  <c r="AR866" i="9"/>
  <c r="BI866" i="9"/>
  <c r="BS76" i="9"/>
  <c r="BQ76" i="9"/>
  <c r="BI810" i="9"/>
  <c r="AR810" i="9"/>
  <c r="BN159" i="9"/>
  <c r="BP159" i="9"/>
  <c r="AR558" i="9"/>
  <c r="BI558" i="9"/>
  <c r="AS91" i="9"/>
  <c r="BL91" i="9"/>
  <c r="BL948" i="9"/>
  <c r="BI339" i="9"/>
  <c r="AR339" i="9"/>
  <c r="BI769" i="9"/>
  <c r="AR769" i="9"/>
  <c r="BV595" i="9"/>
  <c r="BW595" i="9" s="1"/>
  <c r="BN376" i="9"/>
  <c r="BP376" i="9"/>
  <c r="BQ376" i="9" s="1"/>
  <c r="AU376" i="9" s="1"/>
  <c r="BI422" i="9"/>
  <c r="AR422" i="9"/>
  <c r="BM339" i="9"/>
  <c r="BN339" i="9" s="1"/>
  <c r="AU171" i="9"/>
  <c r="BR171" i="9"/>
  <c r="BK738" i="9"/>
  <c r="BM738" i="9"/>
  <c r="BN738" i="9" s="1"/>
  <c r="BO738" i="9" s="1"/>
  <c r="BL159" i="9"/>
  <c r="AS159" i="9"/>
  <c r="BM558" i="9"/>
  <c r="BN558" i="9" s="1"/>
  <c r="BM335" i="9"/>
  <c r="BO662" i="9"/>
  <c r="AT662" i="9"/>
  <c r="BR595" i="9"/>
  <c r="AU595" i="9"/>
  <c r="BI432" i="9"/>
  <c r="AR432" i="9"/>
  <c r="BK534" i="9"/>
  <c r="BM534" i="9"/>
  <c r="AS614" i="9"/>
  <c r="AS273" i="9"/>
  <c r="BL273" i="9"/>
  <c r="BO76" i="9"/>
  <c r="AT76" i="9"/>
  <c r="BO826" i="9"/>
  <c r="BI335" i="9"/>
  <c r="AR335" i="9"/>
  <c r="BM373" i="9"/>
  <c r="BN373" i="9" s="1"/>
  <c r="AT373" i="9" s="1"/>
  <c r="BQ397" i="9"/>
  <c r="BS397" i="9"/>
  <c r="BT397" i="9" s="1"/>
  <c r="BQ90" i="9"/>
  <c r="BS90" i="9"/>
  <c r="BM432" i="9"/>
  <c r="BK432" i="9"/>
  <c r="AR534" i="9"/>
  <c r="BI534" i="9"/>
  <c r="BL694" i="9"/>
  <c r="BO312" i="9"/>
  <c r="AT312" i="9"/>
  <c r="BM273" i="9"/>
  <c r="BN273" i="9" s="1"/>
  <c r="AR738" i="9"/>
  <c r="BI738" i="9"/>
  <c r="BV171" i="9"/>
  <c r="BT16" i="9"/>
  <c r="BV16" i="9"/>
  <c r="AR373" i="9"/>
  <c r="BI373" i="9"/>
  <c r="AT397" i="9"/>
  <c r="BO397" i="9"/>
  <c r="BM786" i="9"/>
  <c r="BN786" i="9" s="1"/>
  <c r="BO786" i="9" s="1"/>
  <c r="BO90" i="9"/>
  <c r="AT90" i="9"/>
  <c r="BT528" i="9"/>
  <c r="BV528" i="9"/>
  <c r="BM614" i="9"/>
  <c r="BS312" i="9"/>
  <c r="BQ312" i="9"/>
  <c r="BO263" i="9"/>
  <c r="BM858" i="9"/>
  <c r="BI273" i="9"/>
  <c r="AR273" i="9"/>
  <c r="BQ662" i="9"/>
  <c r="BS662" i="9"/>
  <c r="BM261" i="9"/>
  <c r="BT658" i="9"/>
  <c r="BV658" i="9"/>
  <c r="AS474" i="9"/>
  <c r="BL474" i="9"/>
  <c r="AU528" i="9"/>
  <c r="BR528" i="9"/>
  <c r="AR614" i="9"/>
  <c r="BI614" i="9"/>
  <c r="BM694" i="9"/>
  <c r="BI858" i="9"/>
  <c r="AR858" i="9"/>
  <c r="BL190" i="9"/>
  <c r="AS190" i="9"/>
  <c r="BR78" i="9"/>
  <c r="BM365" i="9"/>
  <c r="BN365" i="9" s="1"/>
  <c r="AU16" i="9"/>
  <c r="BR16" i="9"/>
  <c r="AU658" i="9"/>
  <c r="BR658" i="9"/>
  <c r="BM406" i="9"/>
  <c r="BN406" i="9" s="1"/>
  <c r="BO220" i="9"/>
  <c r="AT220" i="9"/>
  <c r="CB881" i="9"/>
  <c r="CC881" i="9" s="1"/>
  <c r="AY881" i="9" s="1"/>
  <c r="BN603" i="9"/>
  <c r="BP603" i="9"/>
  <c r="BP263" i="9"/>
  <c r="AT284" i="9"/>
  <c r="BO284" i="9"/>
  <c r="BK745" i="9"/>
  <c r="BM745" i="9"/>
  <c r="BL344" i="9"/>
  <c r="AS344" i="9"/>
  <c r="BK683" i="9"/>
  <c r="BN91" i="9"/>
  <c r="BP91" i="9"/>
  <c r="BK558" i="9"/>
  <c r="BX163" i="9"/>
  <c r="AW163" i="9"/>
  <c r="AT491" i="9"/>
  <c r="BO491" i="9"/>
  <c r="BO624" i="9"/>
  <c r="AT624" i="9"/>
  <c r="AU545" i="9"/>
  <c r="BR545" i="9"/>
  <c r="AU799" i="9"/>
  <c r="BR799" i="9"/>
  <c r="BL612" i="9"/>
  <c r="AS612" i="9"/>
  <c r="BR319" i="9"/>
  <c r="AU319" i="9"/>
  <c r="BL501" i="9"/>
  <c r="AS501" i="9"/>
  <c r="BL516" i="9"/>
  <c r="AS516" i="9"/>
  <c r="BU304" i="9"/>
  <c r="AV304" i="9"/>
  <c r="BL647" i="9"/>
  <c r="AS647" i="9"/>
  <c r="AS408" i="9"/>
  <c r="BL408" i="9"/>
  <c r="AS583" i="9"/>
  <c r="BL583" i="9"/>
  <c r="AS521" i="9"/>
  <c r="BL521" i="9"/>
  <c r="AS813" i="9"/>
  <c r="BL813" i="9"/>
  <c r="BY833" i="9"/>
  <c r="BZ833" i="9" s="1"/>
  <c r="BK800" i="9"/>
  <c r="BM800" i="9"/>
  <c r="BI440" i="9"/>
  <c r="AR440" i="9"/>
  <c r="AS336" i="9"/>
  <c r="BL336" i="9"/>
  <c r="BM326" i="9"/>
  <c r="BN326" i="9" s="1"/>
  <c r="AT326" i="9" s="1"/>
  <c r="BL550" i="9"/>
  <c r="AS550" i="9"/>
  <c r="BP613" i="9"/>
  <c r="BL491" i="9"/>
  <c r="AS491" i="9"/>
  <c r="BK535" i="9"/>
  <c r="BM535" i="9"/>
  <c r="BS243" i="9"/>
  <c r="AS294" i="9"/>
  <c r="BL294" i="9"/>
  <c r="AR408" i="9"/>
  <c r="BI408" i="9"/>
  <c r="BI516" i="9"/>
  <c r="AR516" i="9"/>
  <c r="BK456" i="9"/>
  <c r="BM456" i="9"/>
  <c r="BN456" i="9" s="1"/>
  <c r="BN366" i="9"/>
  <c r="BP366" i="9"/>
  <c r="BT605" i="9"/>
  <c r="BV605" i="9"/>
  <c r="BW605" i="9" s="1"/>
  <c r="BX605" i="9" s="1"/>
  <c r="BM310" i="9"/>
  <c r="BP310" i="9" s="1"/>
  <c r="BS310" i="9" s="1"/>
  <c r="BK310" i="9"/>
  <c r="AS268" i="9"/>
  <c r="BL268" i="9"/>
  <c r="BI749" i="9"/>
  <c r="AR749" i="9"/>
  <c r="BU979" i="9"/>
  <c r="BW833" i="9"/>
  <c r="AR800" i="9"/>
  <c r="BI800" i="9"/>
  <c r="BS680" i="9"/>
  <c r="BT680" i="9" s="1"/>
  <c r="BQ680" i="9"/>
  <c r="BM550" i="9"/>
  <c r="BN550" i="9" s="1"/>
  <c r="BL613" i="9"/>
  <c r="AS613" i="9"/>
  <c r="BO230" i="9"/>
  <c r="AT230" i="9"/>
  <c r="BR49" i="9"/>
  <c r="AU49" i="9"/>
  <c r="BN532" i="9"/>
  <c r="BP532" i="9"/>
  <c r="BI535" i="9"/>
  <c r="AR535" i="9"/>
  <c r="BT49" i="9"/>
  <c r="BV49" i="9"/>
  <c r="BW49" i="9" s="1"/>
  <c r="BM294" i="9"/>
  <c r="BN294" i="9" s="1"/>
  <c r="BM551" i="9"/>
  <c r="BS518" i="9"/>
  <c r="BT518" i="9" s="1"/>
  <c r="BQ518" i="9"/>
  <c r="AR400" i="9"/>
  <c r="BI400" i="9"/>
  <c r="BN134" i="9"/>
  <c r="BP134" i="9"/>
  <c r="BV280" i="9"/>
  <c r="AS366" i="9"/>
  <c r="BL366" i="9"/>
  <c r="BR605" i="9"/>
  <c r="AU605" i="9"/>
  <c r="AR310" i="9"/>
  <c r="BI310" i="9"/>
  <c r="BK580" i="9"/>
  <c r="BM580" i="9"/>
  <c r="BN670" i="9"/>
  <c r="BO670" i="9" s="1"/>
  <c r="BU833" i="9"/>
  <c r="AV833" i="9"/>
  <c r="BP826" i="9"/>
  <c r="AT680" i="9"/>
  <c r="BO680" i="9"/>
  <c r="AR550" i="9"/>
  <c r="BI550" i="9"/>
  <c r="AS532" i="9"/>
  <c r="BL532" i="9"/>
  <c r="CA399" i="9"/>
  <c r="AX399" i="9"/>
  <c r="AR318" i="9"/>
  <c r="BI318" i="9"/>
  <c r="BK527" i="9"/>
  <c r="BM527" i="9"/>
  <c r="AR551" i="9"/>
  <c r="BI551" i="9"/>
  <c r="BK400" i="9"/>
  <c r="BM400" i="9"/>
  <c r="BQ254" i="9"/>
  <c r="BS254" i="9"/>
  <c r="BR280" i="9"/>
  <c r="AU280" i="9"/>
  <c r="BI934" i="9"/>
  <c r="AR934" i="9"/>
  <c r="BP472" i="9"/>
  <c r="BM164" i="9"/>
  <c r="BN164" i="9" s="1"/>
  <c r="AT164" i="9" s="1"/>
  <c r="BM318" i="9"/>
  <c r="BN908" i="9"/>
  <c r="BP908" i="9"/>
  <c r="BM137" i="9"/>
  <c r="BN137" i="9" s="1"/>
  <c r="BO137" i="9" s="1"/>
  <c r="BP480" i="9"/>
  <c r="BS480" i="9" s="1"/>
  <c r="BV480" i="9" s="1"/>
  <c r="BN480" i="9"/>
  <c r="BL604" i="9"/>
  <c r="AS604" i="9"/>
  <c r="BL31" i="9"/>
  <c r="AS31" i="9"/>
  <c r="BQ348" i="9"/>
  <c r="BS348" i="9"/>
  <c r="BT348" i="9" s="1"/>
  <c r="BU529" i="9"/>
  <c r="AV529" i="9"/>
  <c r="BI527" i="9"/>
  <c r="AR527" i="9"/>
  <c r="BM612" i="9"/>
  <c r="BN612" i="9" s="1"/>
  <c r="BS82" i="9"/>
  <c r="BQ82" i="9"/>
  <c r="AS193" i="9"/>
  <c r="BL193" i="9"/>
  <c r="AT254" i="9"/>
  <c r="BO254" i="9"/>
  <c r="BX645" i="9"/>
  <c r="BL96" i="9"/>
  <c r="AS96" i="9"/>
  <c r="AS908" i="9"/>
  <c r="BL908" i="9"/>
  <c r="BL823" i="9"/>
  <c r="BK137" i="9"/>
  <c r="BM604" i="9"/>
  <c r="BV529" i="9"/>
  <c r="AS499" i="9"/>
  <c r="BL499" i="9"/>
  <c r="BU419" i="9"/>
  <c r="AV419" i="9"/>
  <c r="BO225" i="9"/>
  <c r="BO82" i="9"/>
  <c r="AT82" i="9"/>
  <c r="BT1008" i="9"/>
  <c r="BV1008" i="9"/>
  <c r="BW571" i="9"/>
  <c r="BY571" i="9"/>
  <c r="BZ571" i="9" s="1"/>
  <c r="BL502" i="9"/>
  <c r="AS502" i="9"/>
  <c r="BN661" i="9"/>
  <c r="BP661" i="9"/>
  <c r="AS639" i="9"/>
  <c r="BL639" i="9"/>
  <c r="BS319" i="9"/>
  <c r="BT319" i="9" s="1"/>
  <c r="AR137" i="9"/>
  <c r="BI137" i="9"/>
  <c r="BY163" i="9"/>
  <c r="BZ163" i="9" s="1"/>
  <c r="CA163" i="9" s="1"/>
  <c r="AS455" i="9"/>
  <c r="BL455" i="9"/>
  <c r="BQ792" i="9"/>
  <c r="BS792" i="9"/>
  <c r="BN572" i="9"/>
  <c r="BP572" i="9"/>
  <c r="BQ572" i="9" s="1"/>
  <c r="BK156" i="9"/>
  <c r="BM156" i="9"/>
  <c r="AR580" i="9"/>
  <c r="BI580" i="9"/>
  <c r="BW419" i="9"/>
  <c r="BY419" i="9"/>
  <c r="BP115" i="9"/>
  <c r="BQ115" i="9" s="1"/>
  <c r="BV304" i="9"/>
  <c r="BW304" i="9" s="1"/>
  <c r="BN830" i="9"/>
  <c r="BP830" i="9"/>
  <c r="BQ830" i="9" s="1"/>
  <c r="AU830" i="9" s="1"/>
  <c r="BM813" i="9"/>
  <c r="BN813" i="9" s="1"/>
  <c r="BN350" i="9"/>
  <c r="BP350" i="9"/>
  <c r="AS105" i="9"/>
  <c r="BL105" i="9"/>
  <c r="AU1008" i="9"/>
  <c r="BR1008" i="9"/>
  <c r="BU571" i="9"/>
  <c r="AV571" i="9"/>
  <c r="BN502" i="9"/>
  <c r="BP502" i="9"/>
  <c r="BL661" i="9"/>
  <c r="AS661" i="9"/>
  <c r="BM639" i="9"/>
  <c r="BN639" i="9" s="1"/>
  <c r="AT319" i="9"/>
  <c r="BO319" i="9"/>
  <c r="BU163" i="9"/>
  <c r="AV163" i="9"/>
  <c r="AT792" i="9"/>
  <c r="BO792" i="9"/>
  <c r="BN616" i="9"/>
  <c r="BP616" i="9"/>
  <c r="BQ616" i="9" s="1"/>
  <c r="BR616" i="9" s="1"/>
  <c r="BL572" i="9"/>
  <c r="AS572" i="9"/>
  <c r="BI156" i="9"/>
  <c r="AR156" i="9"/>
  <c r="AS551" i="9"/>
  <c r="BS545" i="9"/>
  <c r="BT545" i="9" s="1"/>
  <c r="AU304" i="9"/>
  <c r="BR304" i="9"/>
  <c r="BP225" i="9"/>
  <c r="BQ225" i="9" s="1"/>
  <c r="AV226" i="9"/>
  <c r="BU226" i="9"/>
  <c r="AS830" i="9"/>
  <c r="BL830" i="9"/>
  <c r="BS78" i="9"/>
  <c r="BT78" i="9" s="1"/>
  <c r="BN31" i="9"/>
  <c r="BP31" i="9"/>
  <c r="BQ31" i="9" s="1"/>
  <c r="BY645" i="9"/>
  <c r="AS350" i="9"/>
  <c r="BL350" i="9"/>
  <c r="BM105" i="9"/>
  <c r="BN105" i="9" s="1"/>
  <c r="AV280" i="9"/>
  <c r="BP122" i="9"/>
  <c r="BI639" i="9"/>
  <c r="AR639" i="9"/>
  <c r="BL811" i="9"/>
  <c r="AS811" i="9"/>
  <c r="BK440" i="9"/>
  <c r="BM440" i="9"/>
  <c r="BN336" i="9"/>
  <c r="BP336" i="9"/>
  <c r="BQ336" i="9" s="1"/>
  <c r="BK326" i="9"/>
  <c r="BN613" i="9"/>
  <c r="BP491" i="9"/>
  <c r="BQ243" i="9"/>
  <c r="AT545" i="9"/>
  <c r="BO545" i="9"/>
  <c r="AS225" i="9"/>
  <c r="BL225" i="9"/>
  <c r="BM408" i="9"/>
  <c r="BM516" i="9"/>
  <c r="BN516" i="9" s="1"/>
  <c r="AT78" i="9"/>
  <c r="BO78" i="9"/>
  <c r="BM647" i="9"/>
  <c r="BI105" i="9"/>
  <c r="AR105" i="9"/>
  <c r="BK749" i="9"/>
  <c r="BM749" i="9"/>
  <c r="BN749" i="9" s="1"/>
  <c r="BO749" i="9" s="1"/>
  <c r="BL21" i="9"/>
  <c r="AS21" i="9"/>
  <c r="AS143" i="9"/>
  <c r="BL143" i="9"/>
  <c r="AX24" i="9"/>
  <c r="CA24" i="9"/>
  <c r="AS69" i="9"/>
  <c r="BL69" i="9"/>
  <c r="AT85" i="9"/>
  <c r="BO85" i="9"/>
  <c r="AT93" i="9"/>
  <c r="BO93" i="9"/>
  <c r="BO235" i="9"/>
  <c r="AT235" i="9"/>
  <c r="BM184" i="9"/>
  <c r="BN184" i="9" s="1"/>
  <c r="BO184" i="9" s="1"/>
  <c r="BM125" i="9"/>
  <c r="BM101" i="9"/>
  <c r="BK101" i="9"/>
  <c r="AS168" i="9"/>
  <c r="AR69" i="9"/>
  <c r="BI69" i="9"/>
  <c r="BP85" i="9"/>
  <c r="BQ85" i="9" s="1"/>
  <c r="BI101" i="9"/>
  <c r="AR101" i="9"/>
  <c r="BM69" i="9"/>
  <c r="BP235" i="9"/>
  <c r="BQ235" i="9" s="1"/>
  <c r="AU235" i="9" s="1"/>
  <c r="BR123" i="9"/>
  <c r="BL85" i="9"/>
  <c r="AS85" i="9"/>
  <c r="BL184" i="9"/>
  <c r="AT29" i="9"/>
  <c r="BO29" i="9"/>
  <c r="BZ36" i="9"/>
  <c r="CB36" i="9"/>
  <c r="CC36" i="9" s="1"/>
  <c r="BQ70" i="9"/>
  <c r="BS70" i="9"/>
  <c r="BT70" i="9" s="1"/>
  <c r="BN45" i="9"/>
  <c r="BP45" i="9"/>
  <c r="BQ45" i="9" s="1"/>
  <c r="AU45" i="9" s="1"/>
  <c r="BM21" i="9"/>
  <c r="BN21" i="9" s="1"/>
  <c r="BM168" i="9"/>
  <c r="BN168" i="9" s="1"/>
  <c r="BX36" i="9"/>
  <c r="AW36" i="9"/>
  <c r="AT70" i="9"/>
  <c r="BO70" i="9"/>
  <c r="BP93" i="9"/>
  <c r="BQ93" i="9" s="1"/>
  <c r="BN146" i="9"/>
  <c r="BP146" i="9"/>
  <c r="BQ146" i="9" s="1"/>
  <c r="AR21" i="9"/>
  <c r="BI21" i="9"/>
  <c r="BI168" i="9"/>
  <c r="AR168" i="9"/>
  <c r="BQ29" i="9"/>
  <c r="BS29" i="9"/>
  <c r="BT29" i="9" s="1"/>
  <c r="BU29" i="9" s="1"/>
  <c r="AS125" i="9"/>
  <c r="BL125" i="9"/>
  <c r="BL93" i="9"/>
  <c r="AS93" i="9"/>
  <c r="AS146" i="9"/>
  <c r="BL146" i="9"/>
  <c r="AU394" i="9"/>
  <c r="BR394" i="9"/>
  <c r="AS26" i="9"/>
  <c r="BL26" i="9"/>
  <c r="BO62" i="9"/>
  <c r="AT62" i="9"/>
  <c r="AS210" i="9"/>
  <c r="BL210" i="9"/>
  <c r="BU153" i="9"/>
  <c r="AV153" i="9"/>
  <c r="BL477" i="9"/>
  <c r="AS477" i="9"/>
  <c r="BL368" i="9"/>
  <c r="AS368" i="9"/>
  <c r="AT75" i="9"/>
  <c r="BO75" i="9"/>
  <c r="AS178" i="9"/>
  <c r="BL178" i="9"/>
  <c r="AT196" i="9"/>
  <c r="BO196" i="9"/>
  <c r="AS162" i="9"/>
  <c r="BL162" i="9"/>
  <c r="BL74" i="9"/>
  <c r="AS74" i="9"/>
  <c r="BO285" i="9"/>
  <c r="AT285" i="9"/>
  <c r="BL12" i="9"/>
  <c r="AS12" i="9"/>
  <c r="AT584" i="9"/>
  <c r="BO584" i="9"/>
  <c r="AT32" i="9"/>
  <c r="BO32" i="9"/>
  <c r="AT183" i="9"/>
  <c r="BO183" i="9"/>
  <c r="AU55" i="9"/>
  <c r="BR55" i="9"/>
  <c r="BR446" i="9"/>
  <c r="AU446" i="9"/>
  <c r="AT592" i="9"/>
  <c r="BO592" i="9"/>
  <c r="AX439" i="9"/>
  <c r="CA439" i="9"/>
  <c r="AT674" i="9"/>
  <c r="BO674" i="9"/>
  <c r="BO392" i="9"/>
  <c r="AT392" i="9"/>
  <c r="AS615" i="9"/>
  <c r="BL615" i="9"/>
  <c r="AT15" i="9"/>
  <c r="BO15" i="9"/>
  <c r="BR262" i="9"/>
  <c r="AU262" i="9"/>
  <c r="BL60" i="9"/>
  <c r="AS60" i="9"/>
  <c r="AS538" i="9"/>
  <c r="BL538" i="9"/>
  <c r="BK237" i="9"/>
  <c r="BM237" i="9"/>
  <c r="BO68" i="9"/>
  <c r="AR162" i="9"/>
  <c r="BI162" i="9"/>
  <c r="BM202" i="9"/>
  <c r="BN266" i="9"/>
  <c r="BP266" i="9"/>
  <c r="BS191" i="9"/>
  <c r="AS59" i="9"/>
  <c r="BL59" i="9"/>
  <c r="AS783" i="9"/>
  <c r="BL783" i="9"/>
  <c r="BT161" i="9"/>
  <c r="BV161" i="9"/>
  <c r="BI854" i="9"/>
  <c r="AR854" i="9"/>
  <c r="AS429" i="9"/>
  <c r="BL429" i="9"/>
  <c r="BI666" i="9"/>
  <c r="AR666" i="9"/>
  <c r="BL620" i="9"/>
  <c r="AS620" i="9"/>
  <c r="BP34" i="9"/>
  <c r="BQ34" i="9" s="1"/>
  <c r="BM98" i="9"/>
  <c r="BK98" i="9"/>
  <c r="BM250" i="9"/>
  <c r="BN250" i="9" s="1"/>
  <c r="BP547" i="9"/>
  <c r="BQ547" i="9" s="1"/>
  <c r="BS433" i="9"/>
  <c r="BT433" i="9" s="1"/>
  <c r="BL194" i="9"/>
  <c r="AS194" i="9"/>
  <c r="BM139" i="9"/>
  <c r="BN139" i="9" s="1"/>
  <c r="BO139" i="9" s="1"/>
  <c r="BK301" i="9"/>
  <c r="BM301" i="9"/>
  <c r="AS62" i="9"/>
  <c r="BL62" i="9"/>
  <c r="BL892" i="9"/>
  <c r="AS892" i="9"/>
  <c r="BP189" i="9"/>
  <c r="BN189" i="9"/>
  <c r="BI119" i="9"/>
  <c r="AR119" i="9"/>
  <c r="AT262" i="9"/>
  <c r="BO262" i="9"/>
  <c r="BL221" i="9"/>
  <c r="AS221" i="9"/>
  <c r="BI410" i="9"/>
  <c r="AR410" i="9"/>
  <c r="AS633" i="9"/>
  <c r="AS266" i="9"/>
  <c r="BL266" i="9"/>
  <c r="AT191" i="9"/>
  <c r="BO191" i="9"/>
  <c r="BM672" i="9"/>
  <c r="AT407" i="9"/>
  <c r="BK906" i="9"/>
  <c r="BM906" i="9"/>
  <c r="BP906" i="9" s="1"/>
  <c r="BS906" i="9" s="1"/>
  <c r="BT906" i="9" s="1"/>
  <c r="BU906" i="9" s="1"/>
  <c r="BL14" i="9"/>
  <c r="AS195" i="9"/>
  <c r="BL195" i="9"/>
  <c r="AR485" i="9"/>
  <c r="BI485" i="9"/>
  <c r="AU161" i="9"/>
  <c r="BR161" i="9"/>
  <c r="BK609" i="9"/>
  <c r="BM609" i="9"/>
  <c r="BP609" i="9" s="1"/>
  <c r="BQ609" i="9" s="1"/>
  <c r="BR609" i="9" s="1"/>
  <c r="AS272" i="9"/>
  <c r="BM666" i="9"/>
  <c r="BL58" i="9"/>
  <c r="BM620" i="9"/>
  <c r="BN620" i="9" s="1"/>
  <c r="BK250" i="9"/>
  <c r="BN547" i="9"/>
  <c r="BQ493" i="9"/>
  <c r="BS493" i="9"/>
  <c r="BI301" i="9"/>
  <c r="AR301" i="9"/>
  <c r="BP537" i="9"/>
  <c r="BL189" i="9"/>
  <c r="AS189" i="9"/>
  <c r="BN47" i="9"/>
  <c r="BP47" i="9"/>
  <c r="BS262" i="9"/>
  <c r="BT262" i="9" s="1"/>
  <c r="BM221" i="9"/>
  <c r="BN221" i="9" s="1"/>
  <c r="BP68" i="9"/>
  <c r="BQ68" i="9" s="1"/>
  <c r="AU68" i="9" s="1"/>
  <c r="CB24" i="9"/>
  <c r="CC24" i="9" s="1"/>
  <c r="CD24" i="9" s="1"/>
  <c r="BP624" i="9"/>
  <c r="AR906" i="9"/>
  <c r="BI906" i="9"/>
  <c r="BL737" i="9"/>
  <c r="BK248" i="9"/>
  <c r="BM248" i="9"/>
  <c r="BN248" i="9" s="1"/>
  <c r="BI609" i="9"/>
  <c r="AR609" i="9"/>
  <c r="AR620" i="9"/>
  <c r="BI620" i="9"/>
  <c r="BK256" i="9"/>
  <c r="BM256" i="9"/>
  <c r="BN256" i="9" s="1"/>
  <c r="BK458" i="9"/>
  <c r="BM458" i="9"/>
  <c r="BN458" i="9" s="1"/>
  <c r="AR250" i="9"/>
  <c r="BI250" i="9"/>
  <c r="BL547" i="9"/>
  <c r="AS547" i="9"/>
  <c r="BK885" i="9"/>
  <c r="BM885" i="9"/>
  <c r="BN885" i="9" s="1"/>
  <c r="BM823" i="9"/>
  <c r="AR766" i="9"/>
  <c r="BI766" i="9"/>
  <c r="BL537" i="9"/>
  <c r="AS537" i="9"/>
  <c r="AT601" i="9"/>
  <c r="BK309" i="9"/>
  <c r="BM309" i="9"/>
  <c r="BN627" i="9"/>
  <c r="BP627" i="9"/>
  <c r="AS47" i="9"/>
  <c r="BL47" i="9"/>
  <c r="BS55" i="9"/>
  <c r="BI221" i="9"/>
  <c r="AR221" i="9"/>
  <c r="BM477" i="9"/>
  <c r="BL574" i="9"/>
  <c r="AS574" i="9"/>
  <c r="AS670" i="9"/>
  <c r="BL670" i="9"/>
  <c r="BP584" i="9"/>
  <c r="BL624" i="9"/>
  <c r="AS624" i="9"/>
  <c r="BK485" i="9"/>
  <c r="BM485" i="9"/>
  <c r="BN211" i="9"/>
  <c r="BP211" i="9"/>
  <c r="BP592" i="9"/>
  <c r="BQ592" i="9" s="1"/>
  <c r="BI256" i="9"/>
  <c r="AR256" i="9"/>
  <c r="BK127" i="9"/>
  <c r="BM127" i="9"/>
  <c r="BL448" i="9"/>
  <c r="AS448" i="9"/>
  <c r="AR885" i="9"/>
  <c r="BI885" i="9"/>
  <c r="BI823" i="9"/>
  <c r="AR823" i="9"/>
  <c r="BP217" i="9"/>
  <c r="BM210" i="9"/>
  <c r="BN445" i="9"/>
  <c r="BP445" i="9"/>
  <c r="BN837" i="9"/>
  <c r="BP837" i="9"/>
  <c r="BQ837" i="9" s="1"/>
  <c r="AU837" i="9" s="1"/>
  <c r="AS68" i="9"/>
  <c r="BL68" i="9"/>
  <c r="BK901" i="9"/>
  <c r="BM901" i="9"/>
  <c r="BN901" i="9" s="1"/>
  <c r="BT438" i="9"/>
  <c r="BV438" i="9"/>
  <c r="BW438" i="9" s="1"/>
  <c r="BM633" i="9"/>
  <c r="BR120" i="9"/>
  <c r="BM574" i="9"/>
  <c r="BN108" i="9"/>
  <c r="BP108" i="9"/>
  <c r="BQ108" i="9" s="1"/>
  <c r="BK494" i="9"/>
  <c r="BM494" i="9"/>
  <c r="AS584" i="9"/>
  <c r="BL584" i="9"/>
  <c r="BP407" i="9"/>
  <c r="BM14" i="9"/>
  <c r="AS912" i="9"/>
  <c r="BL912" i="9"/>
  <c r="BY396" i="9"/>
  <c r="BW396" i="9"/>
  <c r="BM590" i="9"/>
  <c r="BK590" i="9"/>
  <c r="BM737" i="9"/>
  <c r="BM272" i="9"/>
  <c r="BL678" i="9"/>
  <c r="BK666" i="9"/>
  <c r="BM58" i="9"/>
  <c r="BP601" i="9"/>
  <c r="AS217" i="9"/>
  <c r="BL217" i="9"/>
  <c r="AR210" i="9"/>
  <c r="BI210" i="9"/>
  <c r="AS837" i="9"/>
  <c r="BL837" i="9"/>
  <c r="BS446" i="9"/>
  <c r="BK417" i="9"/>
  <c r="BM417" i="9"/>
  <c r="BN417" i="9" s="1"/>
  <c r="BO417" i="9" s="1"/>
  <c r="AU438" i="9"/>
  <c r="BR438" i="9"/>
  <c r="BM615" i="9"/>
  <c r="BN615" i="9" s="1"/>
  <c r="AR574" i="9"/>
  <c r="BI574" i="9"/>
  <c r="BN72" i="9"/>
  <c r="BP72" i="9"/>
  <c r="AS108" i="9"/>
  <c r="BL108" i="9"/>
  <c r="BI494" i="9"/>
  <c r="AR494" i="9"/>
  <c r="BM12" i="9"/>
  <c r="BN12" i="9" s="1"/>
  <c r="BK449" i="9"/>
  <c r="BM449" i="9"/>
  <c r="BL407" i="9"/>
  <c r="AS407" i="9"/>
  <c r="AT394" i="9"/>
  <c r="BO394" i="9"/>
  <c r="BM26" i="9"/>
  <c r="BM368" i="9"/>
  <c r="BP15" i="9"/>
  <c r="BQ15" i="9" s="1"/>
  <c r="BU396" i="9"/>
  <c r="AV396" i="9"/>
  <c r="BI590" i="9"/>
  <c r="AR590" i="9"/>
  <c r="BI737" i="9"/>
  <c r="AR737" i="9"/>
  <c r="BI272" i="9"/>
  <c r="AR272" i="9"/>
  <c r="AR814" i="9"/>
  <c r="BI814" i="9"/>
  <c r="AR58" i="9"/>
  <c r="BI58" i="9"/>
  <c r="BP75" i="9"/>
  <c r="BM74" i="9"/>
  <c r="BN74" i="9" s="1"/>
  <c r="BK139" i="9"/>
  <c r="BQ81" i="9"/>
  <c r="BS81" i="9"/>
  <c r="BT81" i="9" s="1"/>
  <c r="AR309" i="9"/>
  <c r="BI309" i="9"/>
  <c r="BM178" i="9"/>
  <c r="BN178" i="9" s="1"/>
  <c r="BO446" i="9"/>
  <c r="AT446" i="9"/>
  <c r="BI615" i="9"/>
  <c r="AR615" i="9"/>
  <c r="BS120" i="9"/>
  <c r="BT120" i="9" s="1"/>
  <c r="BP402" i="9"/>
  <c r="BN402" i="9"/>
  <c r="BL72" i="9"/>
  <c r="AS72" i="9"/>
  <c r="BL672" i="9"/>
  <c r="AR12" i="9"/>
  <c r="BI12" i="9"/>
  <c r="BM521" i="9"/>
  <c r="BS394" i="9"/>
  <c r="BM501" i="9"/>
  <c r="BN501" i="9" s="1"/>
  <c r="AT501" i="9" s="1"/>
  <c r="BI368" i="9"/>
  <c r="AR368" i="9"/>
  <c r="AS15" i="9"/>
  <c r="BL15" i="9"/>
  <c r="BT850" i="9"/>
  <c r="BV850" i="9"/>
  <c r="BW850" i="9" s="1"/>
  <c r="AW850" i="9" s="1"/>
  <c r="BK303" i="9"/>
  <c r="BM303" i="9"/>
  <c r="BN303" i="9" s="1"/>
  <c r="AT303" i="9" s="1"/>
  <c r="BM678" i="9"/>
  <c r="BK814" i="9"/>
  <c r="BM814" i="9"/>
  <c r="BS799" i="9"/>
  <c r="BV868" i="9"/>
  <c r="BW868" i="9" s="1"/>
  <c r="BT868" i="9"/>
  <c r="BQ802" i="9"/>
  <c r="BS802" i="9"/>
  <c r="BQ433" i="9"/>
  <c r="BN783" i="9"/>
  <c r="BP783" i="9"/>
  <c r="BK862" i="9"/>
  <c r="BM862" i="9"/>
  <c r="BI74" i="9"/>
  <c r="AR74" i="9"/>
  <c r="CB439" i="9"/>
  <c r="CC439" i="9" s="1"/>
  <c r="CD439" i="9" s="1"/>
  <c r="BK600" i="9"/>
  <c r="BM600" i="9"/>
  <c r="BN600" i="9" s="1"/>
  <c r="BO600" i="9" s="1"/>
  <c r="BO537" i="9"/>
  <c r="BO81" i="9"/>
  <c r="AT81" i="9"/>
  <c r="BN454" i="9"/>
  <c r="BP454" i="9"/>
  <c r="BN359" i="9"/>
  <c r="BP359" i="9"/>
  <c r="BK797" i="9"/>
  <c r="BM797" i="9"/>
  <c r="BL445" i="9"/>
  <c r="AS445" i="9"/>
  <c r="BV153" i="9"/>
  <c r="BN60" i="9"/>
  <c r="BP60" i="9"/>
  <c r="BQ60" i="9" s="1"/>
  <c r="BN538" i="9"/>
  <c r="BP538" i="9"/>
  <c r="BQ538" i="9" s="1"/>
  <c r="BI417" i="9"/>
  <c r="AR417" i="9"/>
  <c r="BM162" i="9"/>
  <c r="BK202" i="9"/>
  <c r="BO120" i="9"/>
  <c r="AT120" i="9"/>
  <c r="AS402" i="9"/>
  <c r="BL402" i="9"/>
  <c r="BQ191" i="9"/>
  <c r="BI449" i="9"/>
  <c r="AR449" i="9"/>
  <c r="BN59" i="9"/>
  <c r="BP59" i="9"/>
  <c r="BQ59" i="9" s="1"/>
  <c r="BR59" i="9" s="1"/>
  <c r="AR521" i="9"/>
  <c r="BI521" i="9"/>
  <c r="BI501" i="9"/>
  <c r="AR501" i="9"/>
  <c r="BN195" i="9"/>
  <c r="BP195" i="9"/>
  <c r="AR953" i="9"/>
  <c r="BI953" i="9"/>
  <c r="BR850" i="9"/>
  <c r="AU850" i="9"/>
  <c r="BI303" i="9"/>
  <c r="AR303" i="9"/>
  <c r="BM854" i="9"/>
  <c r="BK854" i="9"/>
  <c r="BN429" i="9"/>
  <c r="BP429" i="9"/>
  <c r="BI678" i="9"/>
  <c r="AR678" i="9"/>
  <c r="AT799" i="9"/>
  <c r="BO799" i="9"/>
  <c r="BR868" i="9"/>
  <c r="AU868" i="9"/>
  <c r="BN34" i="9"/>
  <c r="BI98" i="9"/>
  <c r="AR98" i="9"/>
  <c r="AT802" i="9"/>
  <c r="BO802" i="9"/>
  <c r="BN194" i="9"/>
  <c r="BP194" i="9"/>
  <c r="BS194" i="9" s="1"/>
  <c r="BV194" i="9" s="1"/>
  <c r="BW194" i="9" s="1"/>
  <c r="BI862" i="9"/>
  <c r="AR862" i="9"/>
  <c r="BK410" i="9"/>
  <c r="BM410" i="9"/>
  <c r="BN410" i="9" s="1"/>
  <c r="BO410" i="9" s="1"/>
  <c r="BI600" i="9"/>
  <c r="AR600" i="9"/>
  <c r="BP62" i="9"/>
  <c r="BN892" i="9"/>
  <c r="BP892" i="9"/>
  <c r="BL359" i="9"/>
  <c r="AS359" i="9"/>
  <c r="BK119" i="9"/>
  <c r="BM119" i="9"/>
  <c r="AS839" i="9"/>
  <c r="BL839" i="9"/>
  <c r="BL500" i="9"/>
  <c r="AS500" i="9"/>
  <c r="BR651" i="9"/>
  <c r="AU651" i="9"/>
  <c r="AT597" i="9"/>
  <c r="BO597" i="9"/>
  <c r="AS559" i="9"/>
  <c r="BL559" i="9"/>
  <c r="BL801" i="9"/>
  <c r="AS801" i="9"/>
  <c r="BL468" i="9"/>
  <c r="AS468" i="9"/>
  <c r="BL57" i="9"/>
  <c r="AS57" i="9"/>
  <c r="AT489" i="9"/>
  <c r="BO489" i="9"/>
  <c r="BL820" i="9"/>
  <c r="AS820" i="9"/>
  <c r="BL476" i="9"/>
  <c r="AS476" i="9"/>
  <c r="BL289" i="9"/>
  <c r="AS289" i="9"/>
  <c r="AU207" i="9"/>
  <c r="BR207" i="9"/>
  <c r="BL735" i="9"/>
  <c r="AS735" i="9"/>
  <c r="AT364" i="9"/>
  <c r="BO364" i="9"/>
  <c r="AS853" i="9"/>
  <c r="BL853" i="9"/>
  <c r="BO97" i="9"/>
  <c r="AT97" i="9"/>
  <c r="AS619" i="9"/>
  <c r="BL619" i="9"/>
  <c r="BL362" i="9"/>
  <c r="AS362" i="9"/>
  <c r="AT907" i="9"/>
  <c r="BO907" i="9"/>
  <c r="BL46" i="9"/>
  <c r="AS46" i="9"/>
  <c r="BL321" i="9"/>
  <c r="AS321" i="9"/>
  <c r="AS503" i="9"/>
  <c r="BL503" i="9"/>
  <c r="BL867" i="9"/>
  <c r="AS867" i="9"/>
  <c r="AS38" i="9"/>
  <c r="BL38" i="9"/>
  <c r="BL544" i="9"/>
  <c r="AS544" i="9"/>
  <c r="AS806" i="9"/>
  <c r="BL806" i="9"/>
  <c r="BL646" i="9"/>
  <c r="AS646" i="9"/>
  <c r="BL796" i="9"/>
  <c r="AS796" i="9"/>
  <c r="AS684" i="9"/>
  <c r="BO507" i="9"/>
  <c r="AT507" i="9"/>
  <c r="AS752" i="9"/>
  <c r="BL752" i="9"/>
  <c r="BM143" i="9"/>
  <c r="BN143" i="9" s="1"/>
  <c r="BK834" i="9"/>
  <c r="BM834" i="9"/>
  <c r="BN834" i="9" s="1"/>
  <c r="BL305" i="9"/>
  <c r="BP285" i="9"/>
  <c r="BO222" i="9"/>
  <c r="AT222" i="9"/>
  <c r="BI224" i="9"/>
  <c r="AR224" i="9"/>
  <c r="BI878" i="9"/>
  <c r="AR878" i="9"/>
  <c r="BP183" i="9"/>
  <c r="BO332" i="9"/>
  <c r="AT332" i="9"/>
  <c r="AR441" i="9"/>
  <c r="BI441" i="9"/>
  <c r="BW257" i="9"/>
  <c r="BY257" i="9"/>
  <c r="AR894" i="9"/>
  <c r="BI894" i="9"/>
  <c r="BQ685" i="9"/>
  <c r="BS685" i="9"/>
  <c r="BN383" i="9"/>
  <c r="BP383" i="9"/>
  <c r="BQ383" i="9" s="1"/>
  <c r="BI820" i="9"/>
  <c r="AR820" i="9"/>
  <c r="BO207" i="9"/>
  <c r="AT207" i="9"/>
  <c r="BK896" i="9"/>
  <c r="BM896" i="9"/>
  <c r="BS436" i="9"/>
  <c r="BM216" i="9"/>
  <c r="BM224" i="9"/>
  <c r="BN224" i="9" s="1"/>
  <c r="AT224" i="9" s="1"/>
  <c r="BN381" i="9"/>
  <c r="BP381" i="9"/>
  <c r="BM782" i="9"/>
  <c r="BK782" i="9"/>
  <c r="BM785" i="9"/>
  <c r="BN785" i="9" s="1"/>
  <c r="BP597" i="9"/>
  <c r="BT428" i="9"/>
  <c r="BV428" i="9"/>
  <c r="BW428" i="9" s="1"/>
  <c r="AW428" i="9" s="1"/>
  <c r="BM867" i="9"/>
  <c r="BN867" i="9" s="1"/>
  <c r="BM38" i="9"/>
  <c r="BP907" i="9"/>
  <c r="BL73" i="9"/>
  <c r="AS73" i="9"/>
  <c r="BK631" i="9"/>
  <c r="BM631" i="9"/>
  <c r="AV257" i="9"/>
  <c r="BU257" i="9"/>
  <c r="BM182" i="9"/>
  <c r="BP364" i="9"/>
  <c r="AS383" i="9"/>
  <c r="BL383" i="9"/>
  <c r="BN790" i="9"/>
  <c r="BP790" i="9"/>
  <c r="BQ790" i="9" s="1"/>
  <c r="BN384" i="9"/>
  <c r="BP384" i="9"/>
  <c r="AR896" i="9"/>
  <c r="BI896" i="9"/>
  <c r="AT436" i="9"/>
  <c r="BO436" i="9"/>
  <c r="BI782" i="9"/>
  <c r="AR782" i="9"/>
  <c r="BN411" i="9"/>
  <c r="BP411" i="9"/>
  <c r="AR617" i="9"/>
  <c r="BI617" i="9"/>
  <c r="AR785" i="9"/>
  <c r="BI785" i="9"/>
  <c r="BL416" i="9"/>
  <c r="BM684" i="9"/>
  <c r="BN684" i="9" s="1"/>
  <c r="AT684" i="9" s="1"/>
  <c r="BL597" i="9"/>
  <c r="AS597" i="9"/>
  <c r="BM305" i="9"/>
  <c r="BN305" i="9" s="1"/>
  <c r="BI867" i="9"/>
  <c r="AR867" i="9"/>
  <c r="BM73" i="9"/>
  <c r="BN73" i="9" s="1"/>
  <c r="BI631" i="9"/>
  <c r="AR631" i="9"/>
  <c r="AT685" i="9"/>
  <c r="BO685" i="9"/>
  <c r="BO466" i="9"/>
  <c r="AS384" i="9"/>
  <c r="BL384" i="9"/>
  <c r="BK251" i="9"/>
  <c r="BM251" i="9"/>
  <c r="BN136" i="9"/>
  <c r="BP136" i="9"/>
  <c r="BK873" i="9"/>
  <c r="BM873" i="9"/>
  <c r="BQ53" i="9"/>
  <c r="BS53" i="9"/>
  <c r="BT53" i="9" s="1"/>
  <c r="BU53" i="9" s="1"/>
  <c r="AS131" i="9"/>
  <c r="BL131" i="9"/>
  <c r="AS451" i="9"/>
  <c r="BL451" i="9"/>
  <c r="BL411" i="9"/>
  <c r="AS411" i="9"/>
  <c r="BN816" i="9"/>
  <c r="BP816" i="9"/>
  <c r="BI684" i="9"/>
  <c r="AR684" i="9"/>
  <c r="BK904" i="9"/>
  <c r="BM904" i="9"/>
  <c r="BN904" i="9" s="1"/>
  <c r="BP97" i="9"/>
  <c r="BQ97" i="9" s="1"/>
  <c r="AU97" i="9" s="1"/>
  <c r="BI305" i="9"/>
  <c r="AR305" i="9"/>
  <c r="BR428" i="9"/>
  <c r="AU428" i="9"/>
  <c r="BI73" i="9"/>
  <c r="AR73" i="9"/>
  <c r="BP392" i="9"/>
  <c r="BQ293" i="9"/>
  <c r="BS293" i="9"/>
  <c r="BP466" i="9"/>
  <c r="BI873" i="9"/>
  <c r="AR873" i="9"/>
  <c r="BQ461" i="9"/>
  <c r="BS461" i="9"/>
  <c r="BL816" i="9"/>
  <c r="AS816" i="9"/>
  <c r="BK721" i="9"/>
  <c r="BM721" i="9"/>
  <c r="BL636" i="9"/>
  <c r="BR507" i="9"/>
  <c r="BM806" i="9"/>
  <c r="BN806" i="9" s="1"/>
  <c r="AT806" i="9" s="1"/>
  <c r="AR258" i="9"/>
  <c r="BI258" i="9"/>
  <c r="BK463" i="9"/>
  <c r="BM463" i="9"/>
  <c r="BM362" i="9"/>
  <c r="BN362" i="9" s="1"/>
  <c r="BP196" i="9"/>
  <c r="BQ196" i="9" s="1"/>
  <c r="BK622" i="9"/>
  <c r="BM622" i="9"/>
  <c r="BN622" i="9" s="1"/>
  <c r="BO622" i="9" s="1"/>
  <c r="AS894" i="9"/>
  <c r="BL768" i="9"/>
  <c r="AS768" i="9"/>
  <c r="AT293" i="9"/>
  <c r="BO293" i="9"/>
  <c r="BM321" i="9"/>
  <c r="BL859" i="9"/>
  <c r="AS859" i="9"/>
  <c r="BM544" i="9"/>
  <c r="BN544" i="9" s="1"/>
  <c r="AS504" i="9"/>
  <c r="BM853" i="9"/>
  <c r="BN853" i="9" s="1"/>
  <c r="BM796" i="9"/>
  <c r="BK822" i="9"/>
  <c r="BM822" i="9"/>
  <c r="BN822" i="9" s="1"/>
  <c r="BN606" i="9"/>
  <c r="BP606" i="9"/>
  <c r="BI721" i="9"/>
  <c r="AR721" i="9"/>
  <c r="BK481" i="9"/>
  <c r="BM481" i="9"/>
  <c r="BN752" i="9"/>
  <c r="BP752" i="9"/>
  <c r="AR463" i="9"/>
  <c r="BI463" i="9"/>
  <c r="BI487" i="9"/>
  <c r="AR487" i="9"/>
  <c r="BK760" i="9"/>
  <c r="BM760" i="9"/>
  <c r="AS364" i="9"/>
  <c r="BL364" i="9"/>
  <c r="AR182" i="9"/>
  <c r="BI182" i="9"/>
  <c r="BP489" i="9"/>
  <c r="BM768" i="9"/>
  <c r="BN768" i="9" s="1"/>
  <c r="BO768" i="9" s="1"/>
  <c r="BK290" i="9"/>
  <c r="BM290" i="9"/>
  <c r="AR321" i="9"/>
  <c r="BI321" i="9"/>
  <c r="BM859" i="9"/>
  <c r="BN859" i="9" s="1"/>
  <c r="BQ819" i="9"/>
  <c r="BS819" i="9"/>
  <c r="BT819" i="9" s="1"/>
  <c r="AV819" i="9" s="1"/>
  <c r="BL216" i="9"/>
  <c r="AR796" i="9"/>
  <c r="BI796" i="9"/>
  <c r="BK173" i="9"/>
  <c r="BM173" i="9"/>
  <c r="BI822" i="9"/>
  <c r="AR822" i="9"/>
  <c r="BK258" i="9"/>
  <c r="BM258" i="9"/>
  <c r="BL617" i="9"/>
  <c r="BM289" i="9"/>
  <c r="BN289" i="9" s="1"/>
  <c r="AT289" i="9" s="1"/>
  <c r="BQ277" i="9"/>
  <c r="BS277" i="9"/>
  <c r="BM619" i="9"/>
  <c r="BN619" i="9" s="1"/>
  <c r="BO363" i="9"/>
  <c r="AT363" i="9"/>
  <c r="BO53" i="9"/>
  <c r="AT53" i="9"/>
  <c r="BK345" i="9"/>
  <c r="BM345" i="9"/>
  <c r="BN746" i="9"/>
  <c r="BP746" i="9"/>
  <c r="BM646" i="9"/>
  <c r="AR760" i="9"/>
  <c r="BI760" i="9"/>
  <c r="BI861" i="9"/>
  <c r="AR861" i="9"/>
  <c r="BM57" i="9"/>
  <c r="BT169" i="9"/>
  <c r="BV169" i="9"/>
  <c r="BK213" i="9"/>
  <c r="BM213" i="9"/>
  <c r="BM46" i="9"/>
  <c r="BN46" i="9" s="1"/>
  <c r="BI768" i="9"/>
  <c r="AR768" i="9"/>
  <c r="BI290" i="9"/>
  <c r="AR290" i="9"/>
  <c r="BN329" i="9"/>
  <c r="BP329" i="9"/>
  <c r="AR859" i="9"/>
  <c r="BI859" i="9"/>
  <c r="BM504" i="9"/>
  <c r="BR436" i="9"/>
  <c r="BO819" i="9"/>
  <c r="AT819" i="9"/>
  <c r="AR414" i="9"/>
  <c r="BI414" i="9"/>
  <c r="BM503" i="9"/>
  <c r="BN503" i="9" s="1"/>
  <c r="AT503" i="9" s="1"/>
  <c r="BM583" i="9"/>
  <c r="AR173" i="9"/>
  <c r="BI173" i="9"/>
  <c r="AR289" i="9"/>
  <c r="BI289" i="9"/>
  <c r="BS507" i="9"/>
  <c r="AT277" i="9"/>
  <c r="BO277" i="9"/>
  <c r="BP363" i="9"/>
  <c r="BQ363" i="9" s="1"/>
  <c r="BI345" i="9"/>
  <c r="AR345" i="9"/>
  <c r="BQ222" i="9"/>
  <c r="BS222" i="9"/>
  <c r="BT222" i="9" s="1"/>
  <c r="BK878" i="9"/>
  <c r="BM878" i="9"/>
  <c r="BK487" i="9"/>
  <c r="BM487" i="9"/>
  <c r="BN487" i="9" s="1"/>
  <c r="AR646" i="9"/>
  <c r="BI646" i="9"/>
  <c r="BM861" i="9"/>
  <c r="BK861" i="9"/>
  <c r="AR57" i="9"/>
  <c r="BI57" i="9"/>
  <c r="AU169" i="9"/>
  <c r="BR169" i="9"/>
  <c r="BK182" i="9"/>
  <c r="AR213" i="9"/>
  <c r="BI213" i="9"/>
  <c r="BM894" i="9"/>
  <c r="BI46" i="9"/>
  <c r="AR46" i="9"/>
  <c r="BM820" i="9"/>
  <c r="BS207" i="9"/>
  <c r="BT207" i="9" s="1"/>
  <c r="AR503" i="9"/>
  <c r="BI503" i="9"/>
  <c r="BN219" i="9"/>
  <c r="BP219" i="9"/>
  <c r="BQ219" i="9" s="1"/>
  <c r="BI583" i="9"/>
  <c r="AR583" i="9"/>
  <c r="BL224" i="9"/>
  <c r="AS224" i="9"/>
  <c r="BM617" i="9"/>
  <c r="BK785" i="9"/>
  <c r="AS512" i="9"/>
  <c r="BL512" i="9"/>
  <c r="BL758" i="9"/>
  <c r="AS758" i="9"/>
  <c r="AT460" i="9"/>
  <c r="BO460" i="9"/>
  <c r="AS851" i="9"/>
  <c r="BL851" i="9"/>
  <c r="AS498" i="9"/>
  <c r="BL498" i="9"/>
  <c r="AS656" i="9"/>
  <c r="BL656" i="9"/>
  <c r="BL286" i="9"/>
  <c r="AS286" i="9"/>
  <c r="AS245" i="9"/>
  <c r="BL245" i="9"/>
  <c r="AS705" i="9"/>
  <c r="BL705" i="9"/>
  <c r="BL900" i="9"/>
  <c r="AS900" i="9"/>
  <c r="BR61" i="9"/>
  <c r="AU61" i="9"/>
  <c r="AS692" i="9"/>
  <c r="BL692" i="9"/>
  <c r="AS523" i="9"/>
  <c r="BL523" i="9"/>
  <c r="BL328" i="9"/>
  <c r="AS328" i="9"/>
  <c r="BR496" i="9"/>
  <c r="AU496" i="9"/>
  <c r="AS817" i="9"/>
  <c r="BL817" i="9"/>
  <c r="BO369" i="9"/>
  <c r="AT369" i="9"/>
  <c r="AT681" i="9"/>
  <c r="BO681" i="9"/>
  <c r="AU147" i="9"/>
  <c r="BR147" i="9"/>
  <c r="BL514" i="9"/>
  <c r="AS514" i="9"/>
  <c r="AT379" i="9"/>
  <c r="BO379" i="9"/>
  <c r="AU42" i="9"/>
  <c r="BR42" i="9"/>
  <c r="AS391" i="9"/>
  <c r="BL391" i="9"/>
  <c r="AV779" i="9"/>
  <c r="BU779" i="9"/>
  <c r="BL718" i="9"/>
  <c r="AS718" i="9"/>
  <c r="AT61" i="9"/>
  <c r="BO61" i="9"/>
  <c r="BL687" i="9"/>
  <c r="AS687" i="9"/>
  <c r="AU43" i="9"/>
  <c r="BL13" i="9"/>
  <c r="AS13" i="9"/>
  <c r="BK825" i="9"/>
  <c r="BM825" i="9"/>
  <c r="BM742" i="9"/>
  <c r="AT215" i="9"/>
  <c r="AT160" i="9"/>
  <c r="BO160" i="9"/>
  <c r="BP288" i="9"/>
  <c r="BQ288" i="9" s="1"/>
  <c r="BO322" i="9"/>
  <c r="AT322" i="9"/>
  <c r="BK632" i="9"/>
  <c r="BM632" i="9"/>
  <c r="BP553" i="9"/>
  <c r="BQ553" i="9" s="1"/>
  <c r="AR788" i="9"/>
  <c r="BI788" i="9"/>
  <c r="BK522" i="9"/>
  <c r="BM522" i="9"/>
  <c r="BN522" i="9" s="1"/>
  <c r="BQ548" i="9"/>
  <c r="BS548" i="9"/>
  <c r="BK298" i="9"/>
  <c r="BM298" i="9"/>
  <c r="BN298" i="9" s="1"/>
  <c r="BN89" i="9"/>
  <c r="BP89" i="9"/>
  <c r="AS588" i="9"/>
  <c r="BL588" i="9"/>
  <c r="BL771" i="9"/>
  <c r="AS771" i="9"/>
  <c r="AR282" i="9"/>
  <c r="BI282" i="9"/>
  <c r="AT564" i="9"/>
  <c r="AR856" i="9"/>
  <c r="BI856" i="9"/>
  <c r="BO288" i="9"/>
  <c r="AT288" i="9"/>
  <c r="BI903" i="9"/>
  <c r="AR903" i="9"/>
  <c r="BM743" i="9"/>
  <c r="BK719" i="9"/>
  <c r="BM719" i="9"/>
  <c r="AR742" i="9"/>
  <c r="BI742" i="9"/>
  <c r="AT281" i="9"/>
  <c r="BO281" i="9"/>
  <c r="BQ160" i="9"/>
  <c r="BS160" i="9"/>
  <c r="BV160" i="9" s="1"/>
  <c r="BY160" i="9" s="1"/>
  <c r="BZ160" i="9" s="1"/>
  <c r="AX160" i="9" s="1"/>
  <c r="BL288" i="9"/>
  <c r="AS288" i="9"/>
  <c r="BI391" i="9"/>
  <c r="AR391" i="9"/>
  <c r="AR632" i="9"/>
  <c r="BI632" i="9"/>
  <c r="AS553" i="9"/>
  <c r="BL553" i="9"/>
  <c r="BL660" i="9"/>
  <c r="AS660" i="9"/>
  <c r="BN382" i="9"/>
  <c r="BP382" i="9"/>
  <c r="BO548" i="9"/>
  <c r="AT548" i="9"/>
  <c r="BK467" i="9"/>
  <c r="BM467" i="9"/>
  <c r="BN467" i="9" s="1"/>
  <c r="BP663" i="9"/>
  <c r="BN663" i="9"/>
  <c r="BI298" i="9"/>
  <c r="AR298" i="9"/>
  <c r="BV779" i="9"/>
  <c r="AR758" i="9"/>
  <c r="BI758" i="9"/>
  <c r="BI628" i="9"/>
  <c r="AR628" i="9"/>
  <c r="BL379" i="9"/>
  <c r="AS379" i="9"/>
  <c r="BN51" i="9"/>
  <c r="BP51" i="9"/>
  <c r="AS557" i="9"/>
  <c r="BL557" i="9"/>
  <c r="BK562" i="9"/>
  <c r="BM562" i="9"/>
  <c r="BN562" i="9" s="1"/>
  <c r="BP564" i="9"/>
  <c r="AS236" i="9"/>
  <c r="BL236" i="9"/>
  <c r="BP588" i="9"/>
  <c r="BQ588" i="9" s="1"/>
  <c r="BP379" i="9"/>
  <c r="BI875" i="9"/>
  <c r="AR875" i="9"/>
  <c r="BM282" i="9"/>
  <c r="BN282" i="9" s="1"/>
  <c r="BL640" i="9"/>
  <c r="CA185" i="9"/>
  <c r="BI825" i="9"/>
  <c r="AR825" i="9"/>
  <c r="BM559" i="9"/>
  <c r="BM416" i="9"/>
  <c r="BP215" i="9"/>
  <c r="BQ215" i="9" s="1"/>
  <c r="BK698" i="9"/>
  <c r="BM698" i="9"/>
  <c r="BN698" i="9" s="1"/>
  <c r="AS887" i="9"/>
  <c r="BM660" i="9"/>
  <c r="BN660" i="9" s="1"/>
  <c r="BO239" i="9"/>
  <c r="AT239" i="9"/>
  <c r="BN739" i="9"/>
  <c r="BM468" i="9"/>
  <c r="BN388" i="9"/>
  <c r="BP388" i="9"/>
  <c r="BQ388" i="9" s="1"/>
  <c r="AU388" i="9" s="1"/>
  <c r="BN307" i="9"/>
  <c r="BP307" i="9"/>
  <c r="BQ307" i="9" s="1"/>
  <c r="AW100" i="9"/>
  <c r="BR779" i="9"/>
  <c r="AU779" i="9"/>
  <c r="BN138" i="9"/>
  <c r="BP138" i="9"/>
  <c r="BK628" i="9"/>
  <c r="BM628" i="9"/>
  <c r="AR562" i="9"/>
  <c r="BI562" i="9"/>
  <c r="AS460" i="9"/>
  <c r="BL460" i="9"/>
  <c r="BM391" i="9"/>
  <c r="BL246" i="9"/>
  <c r="AS246" i="9"/>
  <c r="BI713" i="9"/>
  <c r="AT496" i="9"/>
  <c r="BO496" i="9"/>
  <c r="BI559" i="9"/>
  <c r="AR559" i="9"/>
  <c r="BO889" i="9"/>
  <c r="BI416" i="9"/>
  <c r="AR416" i="9"/>
  <c r="BN158" i="9"/>
  <c r="BP158" i="9"/>
  <c r="BL114" i="9"/>
  <c r="AS114" i="9"/>
  <c r="BN84" i="9"/>
  <c r="BP84" i="9"/>
  <c r="BI660" i="9"/>
  <c r="AR660" i="9"/>
  <c r="BN676" i="9"/>
  <c r="BM900" i="9"/>
  <c r="BN900" i="9" s="1"/>
  <c r="BL307" i="9"/>
  <c r="AS307" i="9"/>
  <c r="BM817" i="9"/>
  <c r="BM514" i="9"/>
  <c r="BM831" i="9"/>
  <c r="BN831" i="9" s="1"/>
  <c r="BQ575" i="9"/>
  <c r="BS575" i="9"/>
  <c r="BT575" i="9" s="1"/>
  <c r="AV575" i="9" s="1"/>
  <c r="BS651" i="9"/>
  <c r="BP32" i="9"/>
  <c r="BQ32" i="9" s="1"/>
  <c r="BN13" i="9"/>
  <c r="BP13" i="9"/>
  <c r="BQ13" i="9" s="1"/>
  <c r="AU13" i="9" s="1"/>
  <c r="BQ322" i="9"/>
  <c r="BS322" i="9"/>
  <c r="BK788" i="9"/>
  <c r="BM788" i="9"/>
  <c r="BI512" i="9"/>
  <c r="AR512" i="9"/>
  <c r="BM758" i="9"/>
  <c r="BI809" i="9"/>
  <c r="AR809" i="9"/>
  <c r="BN882" i="9"/>
  <c r="BP882" i="9"/>
  <c r="BQ554" i="9"/>
  <c r="BS554" i="9"/>
  <c r="CB185" i="9"/>
  <c r="CC185" i="9" s="1"/>
  <c r="AY185" i="9" s="1"/>
  <c r="BP37" i="9"/>
  <c r="BN442" i="9"/>
  <c r="BP442" i="9"/>
  <c r="AS158" i="9"/>
  <c r="BL158" i="9"/>
  <c r="BN114" i="9"/>
  <c r="BP114" i="9"/>
  <c r="BQ181" i="9"/>
  <c r="BS181" i="9"/>
  <c r="BT181" i="9" s="1"/>
  <c r="AV181" i="9" s="1"/>
  <c r="BM839" i="9"/>
  <c r="BN839" i="9" s="1"/>
  <c r="BO839" i="9" s="1"/>
  <c r="BI817" i="9"/>
  <c r="AR817" i="9"/>
  <c r="BI514" i="9"/>
  <c r="AR514" i="9"/>
  <c r="BY100" i="9"/>
  <c r="BZ100" i="9" s="1"/>
  <c r="BK759" i="9"/>
  <c r="BM759" i="9"/>
  <c r="BN238" i="9"/>
  <c r="BP238" i="9"/>
  <c r="BK831" i="9"/>
  <c r="BM500" i="9"/>
  <c r="BN500" i="9" s="1"/>
  <c r="BP674" i="9"/>
  <c r="BQ674" i="9" s="1"/>
  <c r="AU674" i="9" s="1"/>
  <c r="BL32" i="9"/>
  <c r="AS32" i="9"/>
  <c r="BN824" i="9"/>
  <c r="BP824" i="9"/>
  <c r="BL533" i="9"/>
  <c r="AS533" i="9"/>
  <c r="BN361" i="9"/>
  <c r="BP361" i="9"/>
  <c r="AS536" i="9"/>
  <c r="BL536" i="9"/>
  <c r="BO553" i="9"/>
  <c r="AT553" i="9"/>
  <c r="AT390" i="9"/>
  <c r="BO390" i="9"/>
  <c r="BN533" i="9"/>
  <c r="BP533" i="9"/>
  <c r="AS539" i="9"/>
  <c r="AS882" i="9"/>
  <c r="BL882" i="9"/>
  <c r="BO554" i="9"/>
  <c r="AT554" i="9"/>
  <c r="AW185" i="9"/>
  <c r="BX185" i="9"/>
  <c r="BK727" i="9"/>
  <c r="BM727" i="9"/>
  <c r="BP889" i="9"/>
  <c r="BN37" i="9"/>
  <c r="BI245" i="9"/>
  <c r="AR245" i="9"/>
  <c r="AS742" i="9"/>
  <c r="BM735" i="9"/>
  <c r="BM887" i="9"/>
  <c r="BN887" i="9" s="1"/>
  <c r="BK840" i="9"/>
  <c r="BM840" i="9"/>
  <c r="BM636" i="9"/>
  <c r="BN636" i="9" s="1"/>
  <c r="AT636" i="9" s="1"/>
  <c r="BM801" i="9"/>
  <c r="AR839" i="9"/>
  <c r="BI839" i="9"/>
  <c r="BN654" i="9"/>
  <c r="BP654" i="9"/>
  <c r="BN246" i="9"/>
  <c r="BP246" i="9"/>
  <c r="BM476" i="9"/>
  <c r="BN476" i="9" s="1"/>
  <c r="AT476" i="9" s="1"/>
  <c r="BU100" i="9"/>
  <c r="AV100" i="9"/>
  <c r="AR831" i="9"/>
  <c r="BI831" i="9"/>
  <c r="BO575" i="9"/>
  <c r="AT575" i="9"/>
  <c r="AT651" i="9"/>
  <c r="BO651" i="9"/>
  <c r="BQ766" i="9"/>
  <c r="BS766" i="9"/>
  <c r="BT766" i="9" s="1"/>
  <c r="BL824" i="9"/>
  <c r="AS824" i="9"/>
  <c r="AS564" i="9"/>
  <c r="BL564" i="9"/>
  <c r="BP460" i="9"/>
  <c r="BQ460" i="9" s="1"/>
  <c r="BS496" i="9"/>
  <c r="BT496" i="9" s="1"/>
  <c r="AV496" i="9" s="1"/>
  <c r="AS155" i="9"/>
  <c r="BL155" i="9"/>
  <c r="BL872" i="9"/>
  <c r="AS872" i="9"/>
  <c r="BL121" i="9"/>
  <c r="BS147" i="9"/>
  <c r="BT147" i="9" s="1"/>
  <c r="BI727" i="9"/>
  <c r="AR727" i="9"/>
  <c r="AS323" i="9"/>
  <c r="BL323" i="9"/>
  <c r="BN19" i="9"/>
  <c r="BP19" i="9"/>
  <c r="BL37" i="9"/>
  <c r="AS37" i="9"/>
  <c r="BK856" i="9"/>
  <c r="BM856" i="9"/>
  <c r="AR735" i="9"/>
  <c r="BI735" i="9"/>
  <c r="AR705" i="9"/>
  <c r="BI705" i="9"/>
  <c r="BI805" i="9"/>
  <c r="AR805" i="9"/>
  <c r="BM286" i="9"/>
  <c r="BN286" i="9" s="1"/>
  <c r="BM245" i="9"/>
  <c r="BI887" i="9"/>
  <c r="AR887" i="9"/>
  <c r="BT242" i="9"/>
  <c r="BV242" i="9"/>
  <c r="BK903" i="9"/>
  <c r="BM903" i="9"/>
  <c r="BN903" i="9" s="1"/>
  <c r="BK48" i="9"/>
  <c r="BM48" i="9"/>
  <c r="BQ421" i="9"/>
  <c r="BS421" i="9"/>
  <c r="BQ281" i="9"/>
  <c r="BS281" i="9"/>
  <c r="BT281" i="9" s="1"/>
  <c r="BM705" i="9"/>
  <c r="BN705" i="9" s="1"/>
  <c r="BK743" i="9"/>
  <c r="AR476" i="9"/>
  <c r="BI476" i="9"/>
  <c r="BM512" i="9"/>
  <c r="BN360" i="9"/>
  <c r="BP360" i="9"/>
  <c r="BN588" i="9"/>
  <c r="AS238" i="9"/>
  <c r="BL238" i="9"/>
  <c r="BS61" i="9"/>
  <c r="BT61" i="9" s="1"/>
  <c r="BK809" i="9"/>
  <c r="BM809" i="9"/>
  <c r="BK875" i="9"/>
  <c r="BM875" i="9"/>
  <c r="BP875" i="9" s="1"/>
  <c r="BS875" i="9" s="1"/>
  <c r="BK282" i="9"/>
  <c r="BN687" i="9"/>
  <c r="BP687" i="9"/>
  <c r="BN536" i="9"/>
  <c r="BP536" i="9"/>
  <c r="BQ536" i="9" s="1"/>
  <c r="BN718" i="9"/>
  <c r="BP718" i="9"/>
  <c r="AS648" i="9"/>
  <c r="BL648" i="9"/>
  <c r="BL789" i="9"/>
  <c r="AS789" i="9"/>
  <c r="AU229" i="9"/>
  <c r="BR229" i="9"/>
  <c r="BL842" i="9"/>
  <c r="AS842" i="9"/>
  <c r="AS306" i="9"/>
  <c r="BL306" i="9"/>
  <c r="BL808" i="9"/>
  <c r="AS808" i="9"/>
  <c r="BL869" i="9"/>
  <c r="AS869" i="9"/>
  <c r="AT124" i="9"/>
  <c r="BO124" i="9"/>
  <c r="BL526" i="9"/>
  <c r="AS526" i="9"/>
  <c r="BO425" i="9"/>
  <c r="AT425" i="9"/>
  <c r="BR387" i="9"/>
  <c r="AU387" i="9"/>
  <c r="BL374" i="9"/>
  <c r="AS374" i="9"/>
  <c r="AS949" i="9"/>
  <c r="BL949" i="9"/>
  <c r="BL520" i="9"/>
  <c r="AS520" i="9"/>
  <c r="AT117" i="9"/>
  <c r="BO117" i="9"/>
  <c r="AS109" i="9"/>
  <c r="BL109" i="9"/>
  <c r="BL707" i="9"/>
  <c r="AS707" i="9"/>
  <c r="AU347" i="9"/>
  <c r="BR347" i="9"/>
  <c r="AS372" i="9"/>
  <c r="BL372" i="9"/>
  <c r="AS857" i="9"/>
  <c r="BL857" i="9"/>
  <c r="AS356" i="9"/>
  <c r="BL356" i="9"/>
  <c r="AS596" i="9"/>
  <c r="BL596" i="9"/>
  <c r="BL308" i="9"/>
  <c r="AS308" i="9"/>
  <c r="BR506" i="9"/>
  <c r="AU506" i="9"/>
  <c r="AS829" i="9"/>
  <c r="BL829" i="9"/>
  <c r="AT316" i="9"/>
  <c r="BO316" i="9"/>
  <c r="BO177" i="9"/>
  <c r="AT177" i="9"/>
  <c r="BL260" i="9"/>
  <c r="AS260" i="9"/>
  <c r="AU690" i="9"/>
  <c r="BR690" i="9"/>
  <c r="BL552" i="9"/>
  <c r="AS552" i="9"/>
  <c r="AT54" i="9"/>
  <c r="BO54" i="9"/>
  <c r="AT355" i="9"/>
  <c r="BO355" i="9"/>
  <c r="BL566" i="9"/>
  <c r="AS566" i="9"/>
  <c r="BL731" i="9"/>
  <c r="AS731" i="9"/>
  <c r="AS700" i="9"/>
  <c r="BL700" i="9"/>
  <c r="BL511" i="9"/>
  <c r="AS511" i="9"/>
  <c r="BL832" i="9"/>
  <c r="AS832" i="9"/>
  <c r="AT608" i="9"/>
  <c r="BO608" i="9"/>
  <c r="BL573" i="9"/>
  <c r="AS573" i="9"/>
  <c r="BL582" i="9"/>
  <c r="AS582" i="9"/>
  <c r="AS464" i="9"/>
  <c r="BL464" i="9"/>
  <c r="AS777" i="9"/>
  <c r="BL777" i="9"/>
  <c r="AS423" i="9"/>
  <c r="BL423" i="9"/>
  <c r="BL25" i="9"/>
  <c r="AS25" i="9"/>
  <c r="AY223" i="9"/>
  <c r="AM223" i="9" s="1"/>
  <c r="BL471" i="9"/>
  <c r="AR869" i="9"/>
  <c r="BI869" i="9"/>
  <c r="BK94" i="9"/>
  <c r="BM94" i="9"/>
  <c r="BL41" i="9"/>
  <c r="BM708" i="9"/>
  <c r="BI372" i="9"/>
  <c r="AR372" i="9"/>
  <c r="BN883" i="9"/>
  <c r="BP883" i="9"/>
  <c r="BQ883" i="9" s="1"/>
  <c r="BR883" i="9" s="1"/>
  <c r="BP706" i="9"/>
  <c r="BQ706" i="9" s="1"/>
  <c r="BR706" i="9" s="1"/>
  <c r="AR777" i="9"/>
  <c r="BI777" i="9"/>
  <c r="BQ102" i="9"/>
  <c r="BS102" i="9"/>
  <c r="AT524" i="9"/>
  <c r="BK888" i="9"/>
  <c r="BM888" i="9"/>
  <c r="BN888" i="9" s="1"/>
  <c r="AT888" i="9" s="1"/>
  <c r="BN278" i="9"/>
  <c r="BP278" i="9"/>
  <c r="AR269" i="9"/>
  <c r="BI269" i="9"/>
  <c r="BS473" i="9"/>
  <c r="BT473" i="9" s="1"/>
  <c r="BU473" i="9" s="1"/>
  <c r="BM623" i="9"/>
  <c r="BN623" i="9" s="1"/>
  <c r="BO886" i="9"/>
  <c r="AR913" i="9"/>
  <c r="BI913" i="9"/>
  <c r="BI44" i="9"/>
  <c r="AR44" i="9"/>
  <c r="BM353" i="9"/>
  <c r="BL852" i="9"/>
  <c r="BK64" i="9"/>
  <c r="BM64" i="9"/>
  <c r="BN64" i="9" s="1"/>
  <c r="AS886" i="9"/>
  <c r="BL886" i="9"/>
  <c r="BP124" i="9"/>
  <c r="BQ124" i="9" s="1"/>
  <c r="BO690" i="9"/>
  <c r="AT690" i="9"/>
  <c r="BM308" i="9"/>
  <c r="BN308" i="9" s="1"/>
  <c r="BM260" i="9"/>
  <c r="BL728" i="9"/>
  <c r="AS728" i="9"/>
  <c r="BP530" i="9"/>
  <c r="BQ530" i="9" s="1"/>
  <c r="AT126" i="9"/>
  <c r="AS883" i="9"/>
  <c r="BL883" i="9"/>
  <c r="AS706" i="9"/>
  <c r="BL706" i="9"/>
  <c r="AT297" i="9"/>
  <c r="BO297" i="9"/>
  <c r="AR888" i="9"/>
  <c r="BI888" i="9"/>
  <c r="BS506" i="9"/>
  <c r="BL278" i="9"/>
  <c r="AS278" i="9"/>
  <c r="BP510" i="9"/>
  <c r="BQ510" i="9" s="1"/>
  <c r="AU510" i="9" s="1"/>
  <c r="BK478" i="9"/>
  <c r="BM478" i="9"/>
  <c r="BO473" i="9"/>
  <c r="AT473" i="9"/>
  <c r="BN56" i="9"/>
  <c r="BP56" i="9"/>
  <c r="BM869" i="9"/>
  <c r="BN869" i="9" s="1"/>
  <c r="BO869" i="9" s="1"/>
  <c r="BM836" i="9"/>
  <c r="BN836" i="9" s="1"/>
  <c r="AT836" i="9" s="1"/>
  <c r="AR64" i="9"/>
  <c r="BI64" i="9"/>
  <c r="AR94" i="9"/>
  <c r="BI94" i="9"/>
  <c r="BM498" i="9"/>
  <c r="AS124" i="9"/>
  <c r="BL124" i="9"/>
  <c r="AT546" i="9"/>
  <c r="BM41" i="9"/>
  <c r="BI849" i="9"/>
  <c r="AR849" i="9"/>
  <c r="BQ876" i="9"/>
  <c r="BS876" i="9"/>
  <c r="BN530" i="9"/>
  <c r="BP126" i="9"/>
  <c r="BK276" i="9"/>
  <c r="BM276" i="9"/>
  <c r="BN276" i="9" s="1"/>
  <c r="BP297" i="9"/>
  <c r="BQ297" i="9" s="1"/>
  <c r="BP524" i="9"/>
  <c r="AS313" i="9"/>
  <c r="BK775" i="9"/>
  <c r="BM775" i="9"/>
  <c r="BN775" i="9" s="1"/>
  <c r="AS877" i="9"/>
  <c r="BI623" i="9"/>
  <c r="AR623" i="9"/>
  <c r="AT43" i="9"/>
  <c r="BO43" i="9"/>
  <c r="AS913" i="9"/>
  <c r="BK874" i="9"/>
  <c r="BM874" i="9"/>
  <c r="AR353" i="9"/>
  <c r="BI353" i="9"/>
  <c r="BM852" i="9"/>
  <c r="BN852" i="9" s="1"/>
  <c r="BN352" i="9"/>
  <c r="BP352" i="9"/>
  <c r="BQ352" i="9" s="1"/>
  <c r="AU352" i="9" s="1"/>
  <c r="BN728" i="9"/>
  <c r="BP728" i="9"/>
  <c r="BQ728" i="9" s="1"/>
  <c r="BI648" i="9"/>
  <c r="AR648" i="9"/>
  <c r="AR41" i="9"/>
  <c r="BI41" i="9"/>
  <c r="BN176" i="9"/>
  <c r="BP176" i="9"/>
  <c r="BS690" i="9"/>
  <c r="BP681" i="9"/>
  <c r="BQ681" i="9" s="1"/>
  <c r="BR681" i="9" s="1"/>
  <c r="BM656" i="9"/>
  <c r="BK581" i="9"/>
  <c r="BM581" i="9"/>
  <c r="BN581" i="9" s="1"/>
  <c r="AR276" i="9"/>
  <c r="BI276" i="9"/>
  <c r="AS470" i="9"/>
  <c r="AS297" i="9"/>
  <c r="BL297" i="9"/>
  <c r="BI775" i="9"/>
  <c r="AR775" i="9"/>
  <c r="BP608" i="9"/>
  <c r="AR478" i="9"/>
  <c r="BI478" i="9"/>
  <c r="BM566" i="9"/>
  <c r="BP886" i="9"/>
  <c r="BM356" i="9"/>
  <c r="BM648" i="9"/>
  <c r="BN648" i="9" s="1"/>
  <c r="BO648" i="9" s="1"/>
  <c r="BL352" i="9"/>
  <c r="AS352" i="9"/>
  <c r="BS43" i="9"/>
  <c r="BK33" i="9"/>
  <c r="BM33" i="9"/>
  <c r="BI642" i="9"/>
  <c r="AR642" i="9"/>
  <c r="BI852" i="9"/>
  <c r="AR852" i="9"/>
  <c r="BM539" i="9"/>
  <c r="BN539" i="9" s="1"/>
  <c r="AU441" i="9"/>
  <c r="BL767" i="9"/>
  <c r="AS375" i="9"/>
  <c r="AS427" i="9"/>
  <c r="AR498" i="9"/>
  <c r="BI498" i="9"/>
  <c r="BM832" i="9"/>
  <c r="BM374" i="9"/>
  <c r="BN374" i="9" s="1"/>
  <c r="BK849" i="9"/>
  <c r="BM849" i="9"/>
  <c r="BN849" i="9" s="1"/>
  <c r="BO876" i="9"/>
  <c r="AT876" i="9"/>
  <c r="BK565" i="9"/>
  <c r="BM565" i="9"/>
  <c r="BL176" i="9"/>
  <c r="AS176" i="9"/>
  <c r="BK437" i="9"/>
  <c r="BM437" i="9"/>
  <c r="AS880" i="9"/>
  <c r="BK589" i="9"/>
  <c r="BM589" i="9"/>
  <c r="AT200" i="9"/>
  <c r="BM423" i="9"/>
  <c r="BM25" i="9"/>
  <c r="BM313" i="9"/>
  <c r="BN313" i="9" s="1"/>
  <c r="AT313" i="9" s="1"/>
  <c r="BM668" i="9"/>
  <c r="BM877" i="9"/>
  <c r="BK22" i="9"/>
  <c r="BM22" i="9"/>
  <c r="BN22" i="9" s="1"/>
  <c r="BN898" i="9"/>
  <c r="BP898" i="9"/>
  <c r="BQ898" i="9" s="1"/>
  <c r="BM913" i="9"/>
  <c r="BL44" i="9"/>
  <c r="BK642" i="9"/>
  <c r="BM642" i="9"/>
  <c r="BN642" i="9" s="1"/>
  <c r="BI657" i="9"/>
  <c r="AR657" i="9"/>
  <c r="BL80" i="9"/>
  <c r="BL751" i="9"/>
  <c r="AS845" i="9"/>
  <c r="AT107" i="9"/>
  <c r="BK409" i="9"/>
  <c r="BM409" i="9"/>
  <c r="AR836" i="9"/>
  <c r="BI836" i="9"/>
  <c r="AR374" i="9"/>
  <c r="BI374" i="9"/>
  <c r="BP546" i="9"/>
  <c r="BQ546" i="9" s="1"/>
  <c r="BI437" i="9"/>
  <c r="AR437" i="9"/>
  <c r="BM470" i="9"/>
  <c r="BI423" i="9"/>
  <c r="AR423" i="9"/>
  <c r="AR25" i="9"/>
  <c r="BI25" i="9"/>
  <c r="AS668" i="9"/>
  <c r="BL898" i="9"/>
  <c r="AS898" i="9"/>
  <c r="BM731" i="9"/>
  <c r="BM808" i="9"/>
  <c r="BN808" i="9" s="1"/>
  <c r="BM700" i="9"/>
  <c r="BN333" i="9"/>
  <c r="BP333" i="9"/>
  <c r="BQ333" i="9" s="1"/>
  <c r="BP316" i="9"/>
  <c r="BM657" i="9"/>
  <c r="BN657" i="9" s="1"/>
  <c r="BK657" i="9"/>
  <c r="BI409" i="9"/>
  <c r="AR409" i="9"/>
  <c r="BM377" i="9"/>
  <c r="BK377" i="9"/>
  <c r="AR832" i="9"/>
  <c r="BI832" i="9"/>
  <c r="BM464" i="9"/>
  <c r="BN464" i="9" s="1"/>
  <c r="AT464" i="9" s="1"/>
  <c r="BL126" i="9"/>
  <c r="AS126" i="9"/>
  <c r="BM880" i="9"/>
  <c r="BM552" i="9"/>
  <c r="BN552" i="9" s="1"/>
  <c r="BO552" i="9" s="1"/>
  <c r="BK637" i="9"/>
  <c r="BM637" i="9"/>
  <c r="BM857" i="9"/>
  <c r="BI313" i="9"/>
  <c r="AR313" i="9"/>
  <c r="BI877" i="9"/>
  <c r="AR877" i="9"/>
  <c r="BN71" i="9"/>
  <c r="BP71" i="9"/>
  <c r="BM829" i="9"/>
  <c r="BM306" i="9"/>
  <c r="AR808" i="9"/>
  <c r="BI808" i="9"/>
  <c r="BI795" i="9"/>
  <c r="AR795" i="9"/>
  <c r="AS353" i="9"/>
  <c r="BN948" i="9"/>
  <c r="BP948" i="9"/>
  <c r="AS333" i="9"/>
  <c r="BL333" i="9"/>
  <c r="AS420" i="9"/>
  <c r="BL420" i="9"/>
  <c r="BI377" i="9"/>
  <c r="AR377" i="9"/>
  <c r="BK708" i="9"/>
  <c r="AR700" i="9"/>
  <c r="BI700" i="9"/>
  <c r="BM372" i="9"/>
  <c r="AS244" i="9"/>
  <c r="BL244" i="9"/>
  <c r="BN706" i="9"/>
  <c r="BP54" i="9"/>
  <c r="BP200" i="9"/>
  <c r="BQ200" i="9" s="1"/>
  <c r="BI857" i="9"/>
  <c r="AR857" i="9"/>
  <c r="BM777" i="9"/>
  <c r="BN777" i="9" s="1"/>
  <c r="BL66" i="9"/>
  <c r="AS66" i="9"/>
  <c r="BP355" i="9"/>
  <c r="BQ355" i="9" s="1"/>
  <c r="BK269" i="9"/>
  <c r="BM269" i="9"/>
  <c r="BN269" i="9" s="1"/>
  <c r="BN510" i="9"/>
  <c r="BM842" i="9"/>
  <c r="BN842" i="9" s="1"/>
  <c r="BO842" i="9" s="1"/>
  <c r="BQ473" i="9"/>
  <c r="BK623" i="9"/>
  <c r="BI829" i="9"/>
  <c r="AR829" i="9"/>
  <c r="BI306" i="9"/>
  <c r="AR306" i="9"/>
  <c r="AR731" i="9"/>
  <c r="BI731" i="9"/>
  <c r="BM44" i="9"/>
  <c r="BN44" i="9" s="1"/>
  <c r="BO44" i="9" s="1"/>
  <c r="BM795" i="9"/>
  <c r="BK795" i="9"/>
  <c r="BK836" i="9"/>
  <c r="BL599" i="9"/>
  <c r="AS599" i="9"/>
  <c r="AS764" i="9"/>
  <c r="BL764" i="9"/>
  <c r="BR951" i="9"/>
  <c r="AU951" i="9"/>
  <c r="BL703" i="9"/>
  <c r="AS703" i="9"/>
  <c r="BL218" i="9"/>
  <c r="AS218" i="9"/>
  <c r="AU145" i="9"/>
  <c r="BR145" i="9"/>
  <c r="AS983" i="9"/>
  <c r="BL983" i="9"/>
  <c r="BL778" i="9"/>
  <c r="AS778" i="9"/>
  <c r="AU255" i="9"/>
  <c r="BR255" i="9"/>
  <c r="AS704" i="9"/>
  <c r="BL704" i="9"/>
  <c r="AS275" i="9"/>
  <c r="BL275" i="9"/>
  <c r="AS655" i="9"/>
  <c r="BL655" i="9"/>
  <c r="AU180" i="9"/>
  <c r="BR180" i="9"/>
  <c r="BR630" i="9"/>
  <c r="AU630" i="9"/>
  <c r="BI818" i="9"/>
  <c r="AR818" i="9"/>
  <c r="AS664" i="9"/>
  <c r="BM50" i="9"/>
  <c r="BK50" i="9"/>
  <c r="AS607" i="9"/>
  <c r="BL607" i="9"/>
  <c r="BL586" i="9"/>
  <c r="AS586" i="9"/>
  <c r="BM488" i="9"/>
  <c r="BK488" i="9"/>
  <c r="AT23" i="9"/>
  <c r="BO23" i="9"/>
  <c r="AS567" i="9"/>
  <c r="BL567" i="9"/>
  <c r="BP741" i="9"/>
  <c r="BQ741" i="9" s="1"/>
  <c r="AU741" i="9" s="1"/>
  <c r="BN741" i="9"/>
  <c r="AS398" i="9"/>
  <c r="BL198" i="9"/>
  <c r="AS198" i="9"/>
  <c r="AS444" i="9"/>
  <c r="BL444" i="9"/>
  <c r="AS828" i="9"/>
  <c r="BL828" i="9"/>
  <c r="CA247" i="9"/>
  <c r="AX247" i="9"/>
  <c r="BL673" i="9"/>
  <c r="AS673" i="9"/>
  <c r="BM337" i="9"/>
  <c r="BK337" i="9"/>
  <c r="AS430" i="9"/>
  <c r="BL430" i="9"/>
  <c r="BL106" i="9"/>
  <c r="AS106" i="9"/>
  <c r="BO341" i="9"/>
  <c r="AT341" i="9"/>
  <c r="CA300" i="9"/>
  <c r="AS748" i="9"/>
  <c r="AS696" i="9"/>
  <c r="AU555" i="9"/>
  <c r="BR555" i="9"/>
  <c r="BI471" i="9"/>
  <c r="AR471" i="9"/>
  <c r="BS686" i="9"/>
  <c r="BQ686" i="9"/>
  <c r="AS435" i="9"/>
  <c r="BL435" i="9"/>
  <c r="AS576" i="9"/>
  <c r="BL576" i="9"/>
  <c r="AS482" i="9"/>
  <c r="BL482" i="9"/>
  <c r="AT172" i="9"/>
  <c r="BO172" i="9"/>
  <c r="BO780" i="9"/>
  <c r="AT780" i="9"/>
  <c r="BL549" i="9"/>
  <c r="AS591" i="9"/>
  <c r="BL591" i="9"/>
  <c r="BL977" i="9"/>
  <c r="AS977" i="9"/>
  <c r="BO142" i="9"/>
  <c r="AT142" i="9"/>
  <c r="BL252" i="9"/>
  <c r="AS252" i="9"/>
  <c r="BO671" i="9"/>
  <c r="AT671" i="9"/>
  <c r="BL292" i="9"/>
  <c r="AS292" i="9"/>
  <c r="BR986" i="9"/>
  <c r="AS299" i="9"/>
  <c r="AS791" i="9"/>
  <c r="BL804" i="9"/>
  <c r="BN40" i="9"/>
  <c r="BP40" i="9"/>
  <c r="BQ40" i="9" s="1"/>
  <c r="BM112" i="9"/>
  <c r="BN112" i="9" s="1"/>
  <c r="BM611" i="9"/>
  <c r="BN611" i="9" s="1"/>
  <c r="BM30" i="9"/>
  <c r="BM911" i="9"/>
  <c r="BN911" i="9" s="1"/>
  <c r="BS135" i="9"/>
  <c r="BT135" i="9" s="1"/>
  <c r="BN405" i="9"/>
  <c r="BP405" i="9"/>
  <c r="BQ405" i="9" s="1"/>
  <c r="BM649" i="9"/>
  <c r="BN649" i="9" s="1"/>
  <c r="AS556" i="9"/>
  <c r="AR582" i="9"/>
  <c r="BI582" i="9"/>
  <c r="AS424" i="9"/>
  <c r="BM643" i="9"/>
  <c r="BV618" i="9"/>
  <c r="AS132" i="9"/>
  <c r="BI427" i="9"/>
  <c r="AR427" i="9"/>
  <c r="BI109" i="9"/>
  <c r="AR109" i="9"/>
  <c r="BK732" i="9"/>
  <c r="BM732" i="9"/>
  <c r="BN732" i="9" s="1"/>
  <c r="BO732" i="9" s="1"/>
  <c r="BM371" i="9"/>
  <c r="BN371" i="9" s="1"/>
  <c r="BI585" i="9"/>
  <c r="AR585" i="9"/>
  <c r="AS378" i="9"/>
  <c r="BN525" i="9"/>
  <c r="BP525" i="9"/>
  <c r="BQ525" i="9" s="1"/>
  <c r="AS450" i="9"/>
  <c r="BL107" i="9"/>
  <c r="AS107" i="9"/>
  <c r="BK914" i="9"/>
  <c r="BM914" i="9"/>
  <c r="BM693" i="9"/>
  <c r="BI112" i="9"/>
  <c r="AR112" i="9"/>
  <c r="BL540" i="9"/>
  <c r="AS540" i="9"/>
  <c r="BL761" i="9"/>
  <c r="AS761" i="9"/>
  <c r="BL103" i="9"/>
  <c r="AS103" i="9"/>
  <c r="BM778" i="9"/>
  <c r="BN778" i="9" s="1"/>
  <c r="BP142" i="9"/>
  <c r="AR911" i="9"/>
  <c r="BI911" i="9"/>
  <c r="AT135" i="9"/>
  <c r="BO135" i="9"/>
  <c r="BN118" i="9"/>
  <c r="BP118" i="9"/>
  <c r="BQ118" i="9" s="1"/>
  <c r="BR118" i="9" s="1"/>
  <c r="BN186" i="9"/>
  <c r="BP186" i="9"/>
  <c r="BQ186" i="9" s="1"/>
  <c r="BM703" i="9"/>
  <c r="BK188" i="9"/>
  <c r="BM188" i="9"/>
  <c r="BN188" i="9" s="1"/>
  <c r="BO188" i="9" s="1"/>
  <c r="BM252" i="9"/>
  <c r="BK905" i="9"/>
  <c r="BM905" i="9"/>
  <c r="BN905" i="9" s="1"/>
  <c r="AT905" i="9" s="1"/>
  <c r="BS255" i="9"/>
  <c r="BT255" i="9" s="1"/>
  <c r="AR732" i="9"/>
  <c r="BI732" i="9"/>
  <c r="BM198" i="9"/>
  <c r="BM704" i="9"/>
  <c r="BI371" i="9"/>
  <c r="AR371" i="9"/>
  <c r="BK151" i="9"/>
  <c r="BM151" i="9"/>
  <c r="BL781" i="9"/>
  <c r="AS479" i="9"/>
  <c r="BM576" i="9"/>
  <c r="BM482" i="9"/>
  <c r="BN482" i="9" s="1"/>
  <c r="BO482" i="9" s="1"/>
  <c r="BP172" i="9"/>
  <c r="BM567" i="9"/>
  <c r="BN259" i="9"/>
  <c r="BP259" i="9"/>
  <c r="BK734" i="9"/>
  <c r="BM734" i="9"/>
  <c r="AR983" i="9"/>
  <c r="BI983" i="9"/>
  <c r="AT133" i="9"/>
  <c r="BO133" i="9"/>
  <c r="BI914" i="9"/>
  <c r="AR914" i="9"/>
  <c r="AR693" i="9"/>
  <c r="BI693" i="9"/>
  <c r="AR773" i="9"/>
  <c r="BI773" i="9"/>
  <c r="BI714" i="9"/>
  <c r="AR714" i="9"/>
  <c r="BM761" i="9"/>
  <c r="BI450" i="9"/>
  <c r="AR450" i="9"/>
  <c r="BO145" i="9"/>
  <c r="AT145" i="9"/>
  <c r="BL186" i="9"/>
  <c r="AS186" i="9"/>
  <c r="BM556" i="9"/>
  <c r="BN556" i="9" s="1"/>
  <c r="AT556" i="9" s="1"/>
  <c r="BM424" i="9"/>
  <c r="BT618" i="9"/>
  <c r="BM132" i="9"/>
  <c r="BN132" i="9" s="1"/>
  <c r="BR610" i="9"/>
  <c r="BO255" i="9"/>
  <c r="AT255" i="9"/>
  <c r="BW531" i="9"/>
  <c r="BY531" i="9"/>
  <c r="BK821" i="9"/>
  <c r="BM821" i="9"/>
  <c r="BN821" i="9" s="1"/>
  <c r="BM378" i="9"/>
  <c r="BN378" i="9" s="1"/>
  <c r="BO378" i="9" s="1"/>
  <c r="BM884" i="9"/>
  <c r="BI482" i="9"/>
  <c r="AR482" i="9"/>
  <c r="AR567" i="9"/>
  <c r="BI567" i="9"/>
  <c r="AR734" i="9"/>
  <c r="BI734" i="9"/>
  <c r="BK695" i="9"/>
  <c r="BM695" i="9"/>
  <c r="BM106" i="9"/>
  <c r="BN106" i="9" s="1"/>
  <c r="BL357" i="9"/>
  <c r="AS357" i="9"/>
  <c r="BI845" i="9"/>
  <c r="AR845" i="9"/>
  <c r="BM218" i="9"/>
  <c r="BN434" i="9"/>
  <c r="BP434" i="9"/>
  <c r="BQ434" i="9" s="1"/>
  <c r="BK720" i="9"/>
  <c r="BM720" i="9"/>
  <c r="BN720" i="9" s="1"/>
  <c r="AR821" i="9"/>
  <c r="BI821" i="9"/>
  <c r="BP671" i="9"/>
  <c r="BM444" i="9"/>
  <c r="BN444" i="9" s="1"/>
  <c r="BO444" i="9" s="1"/>
  <c r="AR378" i="9"/>
  <c r="BI378" i="9"/>
  <c r="BI884" i="9"/>
  <c r="AR884" i="9"/>
  <c r="AS715" i="9"/>
  <c r="BL715" i="9"/>
  <c r="AS729" i="9"/>
  <c r="BL729" i="9"/>
  <c r="BN598" i="9"/>
  <c r="BP598" i="9"/>
  <c r="BQ598" i="9" s="1"/>
  <c r="BP341" i="9"/>
  <c r="BM450" i="9"/>
  <c r="BN450" i="9" s="1"/>
  <c r="BO450" i="9" s="1"/>
  <c r="BM983" i="9"/>
  <c r="BN983" i="9" s="1"/>
  <c r="BO983" i="9" s="1"/>
  <c r="BL234" i="9"/>
  <c r="AS475" i="9"/>
  <c r="BQ63" i="9"/>
  <c r="BS63" i="9"/>
  <c r="BT63" i="9" s="1"/>
  <c r="BU63" i="9" s="1"/>
  <c r="BK625" i="9"/>
  <c r="BM625" i="9"/>
  <c r="BN625" i="9" s="1"/>
  <c r="BK579" i="9"/>
  <c r="BM579" i="9"/>
  <c r="BK197" i="9"/>
  <c r="BM197" i="9"/>
  <c r="BN962" i="9"/>
  <c r="BP962" i="9"/>
  <c r="BQ962" i="9" s="1"/>
  <c r="AU962" i="9" s="1"/>
  <c r="BR300" i="9"/>
  <c r="AU300" i="9"/>
  <c r="BM398" i="9"/>
  <c r="BN398" i="9" s="1"/>
  <c r="BM586" i="9"/>
  <c r="BN586" i="9" s="1"/>
  <c r="BM430" i="9"/>
  <c r="BM435" i="9"/>
  <c r="BN435" i="9" s="1"/>
  <c r="BP23" i="9"/>
  <c r="BQ23" i="9" s="1"/>
  <c r="BI695" i="9"/>
  <c r="AR695" i="9"/>
  <c r="BN357" i="9"/>
  <c r="BP357" i="9"/>
  <c r="BS610" i="9"/>
  <c r="BT610" i="9" s="1"/>
  <c r="AV610" i="9" s="1"/>
  <c r="AR720" i="9"/>
  <c r="BI720" i="9"/>
  <c r="BL172" i="9"/>
  <c r="AS172" i="9"/>
  <c r="BK725" i="9"/>
  <c r="BM725" i="9"/>
  <c r="BM781" i="9"/>
  <c r="BN781" i="9" s="1"/>
  <c r="BM715" i="9"/>
  <c r="BN715" i="9" s="1"/>
  <c r="BW148" i="9"/>
  <c r="BY148" i="9"/>
  <c r="BZ148" i="9" s="1"/>
  <c r="CA148" i="9" s="1"/>
  <c r="BM479" i="9"/>
  <c r="BN479" i="9" s="1"/>
  <c r="AT479" i="9" s="1"/>
  <c r="BM729" i="9"/>
  <c r="AS341" i="9"/>
  <c r="BL341" i="9"/>
  <c r="AR848" i="9"/>
  <c r="BI848" i="9"/>
  <c r="BK212" i="9"/>
  <c r="BM212" i="9"/>
  <c r="BN212" i="9" s="1"/>
  <c r="BI20" i="9"/>
  <c r="AR20" i="9"/>
  <c r="AT63" i="9"/>
  <c r="BO63" i="9"/>
  <c r="BM121" i="9"/>
  <c r="BN121" i="9" s="1"/>
  <c r="BL52" i="9"/>
  <c r="AS52" i="9"/>
  <c r="BM375" i="9"/>
  <c r="BQ133" i="9"/>
  <c r="BS133" i="9"/>
  <c r="BT133" i="9" s="1"/>
  <c r="BU133" i="9" s="1"/>
  <c r="BM664" i="9"/>
  <c r="BI398" i="9"/>
  <c r="AR398" i="9"/>
  <c r="BI772" i="9"/>
  <c r="AR772" i="9"/>
  <c r="AS23" i="9"/>
  <c r="BL23" i="9"/>
  <c r="BS42" i="9"/>
  <c r="BK773" i="9"/>
  <c r="BM773" i="9"/>
  <c r="BN773" i="9" s="1"/>
  <c r="BM471" i="9"/>
  <c r="BN471" i="9" s="1"/>
  <c r="BM275" i="9"/>
  <c r="BI715" i="9"/>
  <c r="AR715" i="9"/>
  <c r="BI479" i="9"/>
  <c r="AR479" i="9"/>
  <c r="BS387" i="9"/>
  <c r="BT387" i="9" s="1"/>
  <c r="BK818" i="9"/>
  <c r="BM818" i="9"/>
  <c r="BN818" i="9" s="1"/>
  <c r="BS145" i="9"/>
  <c r="BI212" i="9"/>
  <c r="AR212" i="9"/>
  <c r="BL827" i="9"/>
  <c r="BS555" i="9"/>
  <c r="BT555" i="9" s="1"/>
  <c r="AV555" i="9" s="1"/>
  <c r="BM52" i="9"/>
  <c r="BK570" i="9"/>
  <c r="BM570" i="9"/>
  <c r="BN570" i="9" s="1"/>
  <c r="BO570" i="9" s="1"/>
  <c r="BI375" i="9"/>
  <c r="AR375" i="9"/>
  <c r="BP117" i="9"/>
  <c r="BQ117" i="9" s="1"/>
  <c r="BI132" i="9"/>
  <c r="AR132" i="9"/>
  <c r="BM751" i="9"/>
  <c r="BM789" i="9"/>
  <c r="BN789" i="9" s="1"/>
  <c r="BM851" i="9"/>
  <c r="BK175" i="9"/>
  <c r="BM175" i="9"/>
  <c r="BN175" i="9" s="1"/>
  <c r="BO175" i="9" s="1"/>
  <c r="BM707" i="9"/>
  <c r="BN707" i="9" s="1"/>
  <c r="AR725" i="9"/>
  <c r="BI725" i="9"/>
  <c r="BN205" i="9"/>
  <c r="BP205" i="9"/>
  <c r="BP369" i="9"/>
  <c r="BN201" i="9"/>
  <c r="BP201" i="9"/>
  <c r="BP107" i="9"/>
  <c r="BS107" i="9" s="1"/>
  <c r="BT107" i="9" s="1"/>
  <c r="BK714" i="9"/>
  <c r="BM714" i="9"/>
  <c r="BN714" i="9" s="1"/>
  <c r="BO714" i="9" s="1"/>
  <c r="BL848" i="9"/>
  <c r="BN418" i="9"/>
  <c r="BP418" i="9"/>
  <c r="BQ418" i="9" s="1"/>
  <c r="BM292" i="9"/>
  <c r="BN292" i="9" s="1"/>
  <c r="BK20" i="9"/>
  <c r="BM20" i="9"/>
  <c r="BN20" i="9" s="1"/>
  <c r="BK693" i="9"/>
  <c r="BK112" i="9"/>
  <c r="BK611" i="9"/>
  <c r="AR52" i="9"/>
  <c r="BI52" i="9"/>
  <c r="BU531" i="9"/>
  <c r="AV531" i="9"/>
  <c r="BK30" i="9"/>
  <c r="BP177" i="9"/>
  <c r="BM596" i="9"/>
  <c r="BK911" i="9"/>
  <c r="BQ135" i="9"/>
  <c r="BK649" i="9"/>
  <c r="BI751" i="9"/>
  <c r="AR751" i="9"/>
  <c r="BM582" i="9"/>
  <c r="BN582" i="9" s="1"/>
  <c r="BO582" i="9" s="1"/>
  <c r="BI851" i="9"/>
  <c r="AR851" i="9"/>
  <c r="BK643" i="9"/>
  <c r="AR175" i="9"/>
  <c r="BI175" i="9"/>
  <c r="BS229" i="9"/>
  <c r="BL311" i="9"/>
  <c r="AS311" i="9"/>
  <c r="BM427" i="9"/>
  <c r="BM109" i="9"/>
  <c r="BN109" i="9" s="1"/>
  <c r="AR707" i="9"/>
  <c r="BI707" i="9"/>
  <c r="BM845" i="9"/>
  <c r="BN845" i="9" s="1"/>
  <c r="BS347" i="9"/>
  <c r="BK371" i="9"/>
  <c r="BK585" i="9"/>
  <c r="BM585" i="9"/>
  <c r="BK209" i="9"/>
  <c r="BM209" i="9"/>
  <c r="BM640" i="9"/>
  <c r="BK884" i="9"/>
  <c r="BM328" i="9"/>
  <c r="BL369" i="9"/>
  <c r="AS369" i="9"/>
  <c r="AS201" i="9"/>
  <c r="BL201" i="9"/>
  <c r="BM848" i="9"/>
  <c r="BN848" i="9" s="1"/>
  <c r="BO848" i="9" s="1"/>
  <c r="AS418" i="9"/>
  <c r="BL418" i="9"/>
  <c r="BI292" i="9"/>
  <c r="AR292" i="9"/>
  <c r="AS1003" i="9"/>
  <c r="BL1003" i="9"/>
  <c r="AT959" i="9"/>
  <c r="BO959" i="9"/>
  <c r="AT349" i="9"/>
  <c r="BO349" i="9"/>
  <c r="AS716" i="9"/>
  <c r="BL716" i="9"/>
  <c r="AS765" i="9"/>
  <c r="BL765" i="9"/>
  <c r="AS931" i="9"/>
  <c r="BL931" i="9"/>
  <c r="AS10" i="9"/>
  <c r="BL10" i="9"/>
  <c r="BO214" i="9"/>
  <c r="AT214" i="9"/>
  <c r="AS302" i="9"/>
  <c r="BL302" i="9"/>
  <c r="AS712" i="9"/>
  <c r="BL712" i="9"/>
  <c r="BL578" i="9"/>
  <c r="AS578" i="9"/>
  <c r="BR697" i="9"/>
  <c r="AU697" i="9"/>
  <c r="AS897" i="9"/>
  <c r="BL897" i="9"/>
  <c r="BO650" i="9"/>
  <c r="AT650" i="9"/>
  <c r="BL453" i="9"/>
  <c r="AS453" i="9"/>
  <c r="AS967" i="9"/>
  <c r="BL967" i="9"/>
  <c r="AS644" i="9"/>
  <c r="BL644" i="9"/>
  <c r="AS933" i="9"/>
  <c r="BL933" i="9"/>
  <c r="AS776" i="9"/>
  <c r="BL776" i="9"/>
  <c r="AS174" i="9"/>
  <c r="BL174" i="9"/>
  <c r="BR763" i="9"/>
  <c r="AU763" i="9"/>
  <c r="AS358" i="9"/>
  <c r="BL358" i="9"/>
  <c r="AS635" i="9"/>
  <c r="BL635" i="9"/>
  <c r="BL754" i="9"/>
  <c r="AS754" i="9"/>
  <c r="BL890" i="9"/>
  <c r="AS890" i="9"/>
  <c r="BX130" i="9"/>
  <c r="AW130" i="9"/>
  <c r="AS902" i="9"/>
  <c r="BL902" i="9"/>
  <c r="AS944" i="9"/>
  <c r="BL944" i="9"/>
  <c r="AS960" i="9"/>
  <c r="BL960" i="9"/>
  <c r="AU924" i="9"/>
  <c r="BR924" i="9"/>
  <c r="BL747" i="9"/>
  <c r="AS747" i="9"/>
  <c r="BL864" i="9"/>
  <c r="AS864" i="9"/>
  <c r="AS730" i="9"/>
  <c r="BL730" i="9"/>
  <c r="BX947" i="9"/>
  <c r="AW947" i="9"/>
  <c r="BL253" i="9"/>
  <c r="AS253" i="9"/>
  <c r="BL969" i="9"/>
  <c r="AS969" i="9"/>
  <c r="AS652" i="9"/>
  <c r="BL652" i="9"/>
  <c r="AS274" i="9"/>
  <c r="BL274" i="9"/>
  <c r="AT563" i="9"/>
  <c r="BO563" i="9"/>
  <c r="BK83" i="9"/>
  <c r="BM83" i="9"/>
  <c r="BN83" i="9" s="1"/>
  <c r="BO83" i="9" s="1"/>
  <c r="BM469" i="9"/>
  <c r="BN469" i="9" s="1"/>
  <c r="AT469" i="9" s="1"/>
  <c r="AR174" i="9"/>
  <c r="BI174" i="9"/>
  <c r="BM295" i="9"/>
  <c r="BN295" i="9" s="1"/>
  <c r="BL349" i="9"/>
  <c r="AS349" i="9"/>
  <c r="BM638" i="9"/>
  <c r="BN638" i="9" s="1"/>
  <c r="BM386" i="9"/>
  <c r="BM794" i="9"/>
  <c r="BN794" i="9" s="1"/>
  <c r="BO794" i="9" s="1"/>
  <c r="BI999" i="9"/>
  <c r="AR999" i="9"/>
  <c r="BN314" i="9"/>
  <c r="BP314" i="9"/>
  <c r="BM317" i="9"/>
  <c r="BN317" i="9" s="1"/>
  <c r="BO317" i="9" s="1"/>
  <c r="BK871" i="9"/>
  <c r="BM871" i="9"/>
  <c r="BN871" i="9" s="1"/>
  <c r="AT871" i="9" s="1"/>
  <c r="BM484" i="9"/>
  <c r="AU926" i="9"/>
  <c r="AS946" i="9"/>
  <c r="BI484" i="9"/>
  <c r="AR484" i="9"/>
  <c r="AR83" i="9"/>
  <c r="BI83" i="9"/>
  <c r="BO975" i="9"/>
  <c r="BK469" i="9"/>
  <c r="BL994" i="9"/>
  <c r="BM505" i="9"/>
  <c r="BK295" i="9"/>
  <c r="BI844" i="9"/>
  <c r="AR844" i="9"/>
  <c r="BM267" i="9"/>
  <c r="AR386" i="9"/>
  <c r="BI386" i="9"/>
  <c r="BK846" i="9"/>
  <c r="BM846" i="9"/>
  <c r="BN846" i="9" s="1"/>
  <c r="BM679" i="9"/>
  <c r="BN679" i="9" s="1"/>
  <c r="BO679" i="9" s="1"/>
  <c r="BK999" i="9"/>
  <c r="BM999" i="9"/>
  <c r="BP999" i="9" s="1"/>
  <c r="BQ999" i="9" s="1"/>
  <c r="BM659" i="9"/>
  <c r="BL314" i="9"/>
  <c r="AS314" i="9"/>
  <c r="BI317" i="9"/>
  <c r="AR317" i="9"/>
  <c r="BK629" i="9"/>
  <c r="BM629" i="9"/>
  <c r="BN629" i="9" s="1"/>
  <c r="BM709" i="9"/>
  <c r="BM291" i="9"/>
  <c r="BM655" i="9"/>
  <c r="BN655" i="9" s="1"/>
  <c r="AR517" i="9"/>
  <c r="BI517" i="9"/>
  <c r="BM791" i="9"/>
  <c r="BM949" i="9"/>
  <c r="BN949" i="9" s="1"/>
  <c r="BI505" i="9"/>
  <c r="AR505" i="9"/>
  <c r="BK879" i="9"/>
  <c r="BM879" i="9"/>
  <c r="BN879" i="9" s="1"/>
  <c r="BL543" i="9"/>
  <c r="BM234" i="9"/>
  <c r="BN234" i="9" s="1"/>
  <c r="AT234" i="9" s="1"/>
  <c r="BM511" i="9"/>
  <c r="BN511" i="9" s="1"/>
  <c r="AT511" i="9" s="1"/>
  <c r="AS569" i="9"/>
  <c r="BM827" i="9"/>
  <c r="BK726" i="9"/>
  <c r="BM726" i="9"/>
  <c r="BN726" i="9" s="1"/>
  <c r="BK638" i="9"/>
  <c r="BR340" i="9"/>
  <c r="BM520" i="9"/>
  <c r="BY227" i="9"/>
  <c r="BP425" i="9"/>
  <c r="BK659" i="9"/>
  <c r="BO979" i="9"/>
  <c r="AT979" i="9"/>
  <c r="BS180" i="9"/>
  <c r="BK495" i="9"/>
  <c r="BM495" i="9"/>
  <c r="BN495" i="9" s="1"/>
  <c r="BS630" i="9"/>
  <c r="BI709" i="9"/>
  <c r="AR709" i="9"/>
  <c r="BM517" i="9"/>
  <c r="BN517" i="9" s="1"/>
  <c r="BO517" i="9" s="1"/>
  <c r="AS724" i="9"/>
  <c r="BP975" i="9"/>
  <c r="BM1006" i="9"/>
  <c r="BK1006" i="9"/>
  <c r="BM692" i="9"/>
  <c r="BN692" i="9" s="1"/>
  <c r="AR791" i="9"/>
  <c r="BI791" i="9"/>
  <c r="BM994" i="9"/>
  <c r="BN994" i="9" s="1"/>
  <c r="BK626" i="9"/>
  <c r="BM626" i="9"/>
  <c r="BN626" i="9" s="1"/>
  <c r="BM890" i="9"/>
  <c r="AS895" i="9"/>
  <c r="BL895" i="9"/>
  <c r="BP780" i="9"/>
  <c r="AR827" i="9"/>
  <c r="BI827" i="9"/>
  <c r="AR726" i="9"/>
  <c r="BI726" i="9"/>
  <c r="BM549" i="9"/>
  <c r="BN549" i="9" s="1"/>
  <c r="BO549" i="9" s="1"/>
  <c r="BL717" i="9"/>
  <c r="BM591" i="9"/>
  <c r="BM573" i="9"/>
  <c r="BN573" i="9" s="1"/>
  <c r="BM804" i="9"/>
  <c r="BM526" i="9"/>
  <c r="BM767" i="9"/>
  <c r="BN767" i="9" s="1"/>
  <c r="BM748" i="9"/>
  <c r="BN748" i="9" s="1"/>
  <c r="BW227" i="9"/>
  <c r="BL320" i="9"/>
  <c r="BQ979" i="9"/>
  <c r="BK740" i="9"/>
  <c r="BM740" i="9"/>
  <c r="BN740" i="9" s="1"/>
  <c r="BI629" i="9"/>
  <c r="AR629" i="9"/>
  <c r="BR803" i="9"/>
  <c r="BL517" i="9"/>
  <c r="BM673" i="9"/>
  <c r="BM696" i="9"/>
  <c r="BM747" i="9"/>
  <c r="BP214" i="9"/>
  <c r="BQ214" i="9" s="1"/>
  <c r="AR1006" i="9"/>
  <c r="BI1006" i="9"/>
  <c r="BK492" i="9"/>
  <c r="BM492" i="9"/>
  <c r="BM302" i="9"/>
  <c r="BN302" i="9" s="1"/>
  <c r="AT302" i="9" s="1"/>
  <c r="BS982" i="9"/>
  <c r="BI626" i="9"/>
  <c r="AR626" i="9"/>
  <c r="BM77" i="9"/>
  <c r="BN77" i="9" s="1"/>
  <c r="BM712" i="9"/>
  <c r="BN712" i="9" s="1"/>
  <c r="BM486" i="9"/>
  <c r="BN486" i="9" s="1"/>
  <c r="AT486" i="9" s="1"/>
  <c r="BM897" i="9"/>
  <c r="BN897" i="9" s="1"/>
  <c r="BO897" i="9" s="1"/>
  <c r="BY130" i="9"/>
  <c r="BI573" i="9"/>
  <c r="AR573" i="9"/>
  <c r="BI748" i="9"/>
  <c r="AR748" i="9"/>
  <c r="BP650" i="9"/>
  <c r="BQ650" i="9" s="1"/>
  <c r="BM578" i="9"/>
  <c r="BK893" i="9"/>
  <c r="BM893" i="9"/>
  <c r="BM864" i="9"/>
  <c r="BL992" i="9"/>
  <c r="AS843" i="9"/>
  <c r="BI994" i="9"/>
  <c r="AR994" i="9"/>
  <c r="AS214" i="9"/>
  <c r="BL214" i="9"/>
  <c r="BI673" i="9"/>
  <c r="AR673" i="9"/>
  <c r="BI302" i="9"/>
  <c r="AR302" i="9"/>
  <c r="BQ982" i="9"/>
  <c r="BK77" i="9"/>
  <c r="BS763" i="9"/>
  <c r="BM543" i="9"/>
  <c r="BN543" i="9" s="1"/>
  <c r="AT543" i="9" s="1"/>
  <c r="BK486" i="9"/>
  <c r="BM569" i="9"/>
  <c r="BN569" i="9" s="1"/>
  <c r="BO569" i="9" s="1"/>
  <c r="BU130" i="9"/>
  <c r="AV130" i="9"/>
  <c r="BM274" i="9"/>
  <c r="BM717" i="9"/>
  <c r="BN141" i="9"/>
  <c r="BP141" i="9"/>
  <c r="BQ141" i="9" s="1"/>
  <c r="BS340" i="9"/>
  <c r="BT340" i="9" s="1"/>
  <c r="BK841" i="9"/>
  <c r="BM841" i="9"/>
  <c r="BN841" i="9" s="1"/>
  <c r="AT841" i="9" s="1"/>
  <c r="BK838" i="9"/>
  <c r="BM838" i="9"/>
  <c r="BN838" i="9" s="1"/>
  <c r="BM635" i="9"/>
  <c r="BN635" i="9" s="1"/>
  <c r="BM453" i="9"/>
  <c r="BS803" i="9"/>
  <c r="BT803" i="9" s="1"/>
  <c r="AW149" i="9"/>
  <c r="BX149" i="9"/>
  <c r="BM724" i="9"/>
  <c r="AR864" i="9"/>
  <c r="BI864" i="9"/>
  <c r="BL395" i="9"/>
  <c r="AS395" i="9"/>
  <c r="BM80" i="9"/>
  <c r="BM299" i="9"/>
  <c r="BN299" i="9" s="1"/>
  <c r="AT299" i="9" s="1"/>
  <c r="AS505" i="9"/>
  <c r="BM523" i="9"/>
  <c r="BL988" i="9"/>
  <c r="BK835" i="9"/>
  <c r="BM835" i="9"/>
  <c r="BO763" i="9"/>
  <c r="AT763" i="9"/>
  <c r="AS844" i="9"/>
  <c r="BM475" i="9"/>
  <c r="BN475" i="9" s="1"/>
  <c r="BL267" i="9"/>
  <c r="BI897" i="9"/>
  <c r="AR897" i="9"/>
  <c r="AS679" i="9"/>
  <c r="BS441" i="9"/>
  <c r="BT441" i="9" s="1"/>
  <c r="AT340" i="9"/>
  <c r="BO340" i="9"/>
  <c r="BI977" i="9"/>
  <c r="AR977" i="9"/>
  <c r="BK860" i="9"/>
  <c r="BM860" i="9"/>
  <c r="BM320" i="9"/>
  <c r="BN320" i="9" s="1"/>
  <c r="AR578" i="9"/>
  <c r="BI578" i="9"/>
  <c r="BL709" i="9"/>
  <c r="BL291" i="9"/>
  <c r="BI724" i="9"/>
  <c r="AR724" i="9"/>
  <c r="BL958" i="9"/>
  <c r="BI860" i="9"/>
  <c r="AR860" i="9"/>
  <c r="BI508" i="9"/>
  <c r="AR508" i="9"/>
  <c r="BM652" i="9"/>
  <c r="BN652" i="9" s="1"/>
  <c r="AT652" i="9" s="1"/>
  <c r="BM174" i="9"/>
  <c r="BN174" i="9" s="1"/>
  <c r="BK167" i="9"/>
  <c r="BM167" i="9"/>
  <c r="BN167" i="9" s="1"/>
  <c r="BM988" i="9"/>
  <c r="AR835" i="9"/>
  <c r="BI835" i="9"/>
  <c r="BP349" i="9"/>
  <c r="BQ349" i="9" s="1"/>
  <c r="BM844" i="9"/>
  <c r="BN844" i="9" s="1"/>
  <c r="AR475" i="9"/>
  <c r="BI475" i="9"/>
  <c r="BM716" i="9"/>
  <c r="BN716" i="9" s="1"/>
  <c r="BK129" i="9"/>
  <c r="BM129" i="9"/>
  <c r="BN129" i="9" s="1"/>
  <c r="BP563" i="9"/>
  <c r="BQ563" i="9" s="1"/>
  <c r="BM358" i="9"/>
  <c r="BN358" i="9" s="1"/>
  <c r="BM902" i="9"/>
  <c r="BN902" i="9" s="1"/>
  <c r="BN665" i="9"/>
  <c r="BP665" i="9"/>
  <c r="BQ665" i="9" s="1"/>
  <c r="AT441" i="9"/>
  <c r="BO441" i="9"/>
  <c r="BM944" i="9"/>
  <c r="BN944" i="9" s="1"/>
  <c r="BK241" i="9"/>
  <c r="BM241" i="9"/>
  <c r="BN241" i="9" s="1"/>
  <c r="BO241" i="9" s="1"/>
  <c r="BM977" i="9"/>
  <c r="BN977" i="9" s="1"/>
  <c r="BK386" i="9"/>
  <c r="BK794" i="9"/>
  <c r="BK317" i="9"/>
  <c r="BK484" i="9"/>
  <c r="BK508" i="9"/>
  <c r="BM508" i="9"/>
  <c r="BN508" i="9" s="1"/>
  <c r="BO508" i="9" s="1"/>
  <c r="AV997" i="9"/>
  <c r="BU997" i="9"/>
  <c r="BL807" i="9"/>
  <c r="AS807" i="9"/>
  <c r="AX515" i="9"/>
  <c r="CA515" i="9"/>
  <c r="BL932" i="9"/>
  <c r="AS932" i="9"/>
  <c r="BL965" i="9"/>
  <c r="AS965" i="9"/>
  <c r="AS793" i="9"/>
  <c r="BL793" i="9"/>
  <c r="BL346" i="9"/>
  <c r="AS346" i="9"/>
  <c r="AS938" i="9"/>
  <c r="BL938" i="9"/>
  <c r="AT920" i="9"/>
  <c r="BO920" i="9"/>
  <c r="AS669" i="9"/>
  <c r="BL669" i="9"/>
  <c r="AT943" i="9"/>
  <c r="BO943" i="9"/>
  <c r="BL774" i="9"/>
  <c r="AS774" i="9"/>
  <c r="BO916" i="9"/>
  <c r="AT916" i="9"/>
  <c r="BO981" i="9"/>
  <c r="AT981" i="9"/>
  <c r="BL985" i="9"/>
  <c r="AS985" i="9"/>
  <c r="BR956" i="9"/>
  <c r="AU956" i="9"/>
  <c r="AS941" i="9"/>
  <c r="BL941" i="9"/>
  <c r="BL952" i="9"/>
  <c r="AS952" i="9"/>
  <c r="AS972" i="9"/>
  <c r="BL972" i="9"/>
  <c r="AW104" i="9"/>
  <c r="BX104" i="9"/>
  <c r="BL689" i="9"/>
  <c r="AS689" i="9"/>
  <c r="AV1002" i="9"/>
  <c r="BU1002" i="9"/>
  <c r="AT154" i="9"/>
  <c r="BO154" i="9"/>
  <c r="BL228" i="9"/>
  <c r="AS228" i="9"/>
  <c r="BL249" i="9"/>
  <c r="AS249" i="9"/>
  <c r="AS984" i="9"/>
  <c r="BL984" i="9"/>
  <c r="BR966" i="9"/>
  <c r="AU966" i="9"/>
  <c r="BR925" i="9"/>
  <c r="AU925" i="9"/>
  <c r="AS710" i="9"/>
  <c r="BL710" i="9"/>
  <c r="AS970" i="9"/>
  <c r="BL970" i="9"/>
  <c r="BL940" i="9"/>
  <c r="AS940" i="9"/>
  <c r="BL942" i="9"/>
  <c r="AS942" i="9"/>
  <c r="AS815" i="9"/>
  <c r="BL815" i="9"/>
  <c r="BL756" i="9"/>
  <c r="AS756" i="9"/>
  <c r="BL993" i="9"/>
  <c r="AS993" i="9"/>
  <c r="BL354" i="9"/>
  <c r="AS354" i="9"/>
  <c r="AV393" i="9"/>
  <c r="BU393" i="9"/>
  <c r="AT95" i="9"/>
  <c r="BO95" i="9"/>
  <c r="AS334" i="9"/>
  <c r="BL334" i="9"/>
  <c r="AT991" i="9"/>
  <c r="BO991" i="9"/>
  <c r="BU963" i="9"/>
  <c r="AV963" i="9"/>
  <c r="AU974" i="9"/>
  <c r="BR974" i="9"/>
  <c r="AS560" i="9"/>
  <c r="BL560" i="9"/>
  <c r="BL240" i="9"/>
  <c r="AS240" i="9"/>
  <c r="AS915" i="9"/>
  <c r="BL915" i="9"/>
  <c r="AS945" i="9"/>
  <c r="BL945" i="9"/>
  <c r="BL757" i="9"/>
  <c r="AS757" i="9"/>
  <c r="BU1000" i="9"/>
  <c r="AV1000" i="9"/>
  <c r="AS744" i="9"/>
  <c r="BL744" i="9"/>
  <c r="BL990" i="9"/>
  <c r="AS990" i="9"/>
  <c r="BL701" i="9"/>
  <c r="AS701" i="9"/>
  <c r="BL677" i="9"/>
  <c r="AS677" i="9"/>
  <c r="AS937" i="9"/>
  <c r="BL937" i="9"/>
  <c r="BI607" i="9"/>
  <c r="AR607" i="9"/>
  <c r="AX957" i="9"/>
  <c r="BM955" i="9"/>
  <c r="AS928" i="9"/>
  <c r="BP1005" i="9"/>
  <c r="BQ1005" i="9" s="1"/>
  <c r="BR1005" i="9" s="1"/>
  <c r="BL722" i="9"/>
  <c r="BM702" i="9"/>
  <c r="BN702" i="9" s="1"/>
  <c r="AS787" i="9"/>
  <c r="BV287" i="9"/>
  <c r="BW287" i="9" s="1"/>
  <c r="BM923" i="9"/>
  <c r="BN923" i="9" s="1"/>
  <c r="BL939" i="9"/>
  <c r="AS939" i="9"/>
  <c r="BM730" i="9"/>
  <c r="BN730" i="9" s="1"/>
  <c r="AT730" i="9" s="1"/>
  <c r="BS926" i="9"/>
  <c r="BT926" i="9" s="1"/>
  <c r="AV926" i="9" s="1"/>
  <c r="BM978" i="9"/>
  <c r="BN978" i="9" s="1"/>
  <c r="AT978" i="9" s="1"/>
  <c r="BM976" i="9"/>
  <c r="BV961" i="9"/>
  <c r="BW961" i="9" s="1"/>
  <c r="BM946" i="9"/>
  <c r="BN946" i="9" s="1"/>
  <c r="AT964" i="9"/>
  <c r="BM755" i="9"/>
  <c r="BN755" i="9" s="1"/>
  <c r="AT755" i="9" s="1"/>
  <c r="BO697" i="9"/>
  <c r="AT697" i="9"/>
  <c r="BP954" i="9"/>
  <c r="BQ954" i="9" s="1"/>
  <c r="BO936" i="9"/>
  <c r="BL971" i="9"/>
  <c r="BM279" i="9"/>
  <c r="BN279" i="9" s="1"/>
  <c r="BM922" i="9"/>
  <c r="AS343" i="9"/>
  <c r="BP919" i="9"/>
  <c r="BQ919" i="9" s="1"/>
  <c r="BR919" i="9" s="1"/>
  <c r="BS973" i="9"/>
  <c r="BL11" i="9"/>
  <c r="BI969" i="9"/>
  <c r="AR969" i="9"/>
  <c r="BL762" i="9"/>
  <c r="BL955" i="9"/>
  <c r="BM765" i="9"/>
  <c r="BN765" i="9" s="1"/>
  <c r="BM754" i="9"/>
  <c r="BN754" i="9" s="1"/>
  <c r="BK702" i="9"/>
  <c r="BP1004" i="9"/>
  <c r="BQ1004" i="9" s="1"/>
  <c r="AU1004" i="9" s="1"/>
  <c r="BM764" i="9"/>
  <c r="BN764" i="9" s="1"/>
  <c r="BT287" i="9"/>
  <c r="BM644" i="9"/>
  <c r="BL798" i="9"/>
  <c r="BM843" i="9"/>
  <c r="BN843" i="9" s="1"/>
  <c r="AT843" i="9" s="1"/>
  <c r="BY989" i="9"/>
  <c r="BZ989" i="9" s="1"/>
  <c r="AX989" i="9" s="1"/>
  <c r="BS986" i="9"/>
  <c r="BT986" i="9" s="1"/>
  <c r="BP929" i="9"/>
  <c r="BL1007" i="9"/>
  <c r="BM253" i="9"/>
  <c r="BN253" i="9" s="1"/>
  <c r="BP959" i="9"/>
  <c r="BQ959" i="9" s="1"/>
  <c r="BR959" i="9" s="1"/>
  <c r="BS918" i="9"/>
  <c r="BT918" i="9" s="1"/>
  <c r="AV918" i="9" s="1"/>
  <c r="BM607" i="9"/>
  <c r="BN607" i="9" s="1"/>
  <c r="BM967" i="9"/>
  <c r="BN967" i="9" s="1"/>
  <c r="CB957" i="9"/>
  <c r="CC957" i="9" s="1"/>
  <c r="AU1002" i="9"/>
  <c r="BR1002" i="9"/>
  <c r="BM958" i="9"/>
  <c r="BN958" i="9" s="1"/>
  <c r="BM722" i="9"/>
  <c r="BN722" i="9" s="1"/>
  <c r="AS711" i="9"/>
  <c r="AT1004" i="9"/>
  <c r="AS964" i="9"/>
  <c r="BL964" i="9"/>
  <c r="BM599" i="9"/>
  <c r="BN599" i="9" s="1"/>
  <c r="BM798" i="9"/>
  <c r="BN798" i="9" s="1"/>
  <c r="BK978" i="9"/>
  <c r="BT961" i="9"/>
  <c r="BL784" i="9"/>
  <c r="BS951" i="9"/>
  <c r="BT951" i="9" s="1"/>
  <c r="BM828" i="9"/>
  <c r="BN828" i="9" s="1"/>
  <c r="BW989" i="9"/>
  <c r="BO929" i="9"/>
  <c r="BM1007" i="9"/>
  <c r="BN1007" i="9" s="1"/>
  <c r="BP980" i="9"/>
  <c r="BQ980" i="9" s="1"/>
  <c r="CB247" i="9"/>
  <c r="CC247" i="9" s="1"/>
  <c r="BS924" i="9"/>
  <c r="BT924" i="9" s="1"/>
  <c r="BU924" i="9" s="1"/>
  <c r="BM935" i="9"/>
  <c r="BN935" i="9" s="1"/>
  <c r="AT935" i="9" s="1"/>
  <c r="BM710" i="9"/>
  <c r="BN710" i="9" s="1"/>
  <c r="BO710" i="9" s="1"/>
  <c r="BM762" i="9"/>
  <c r="BN762" i="9" s="1"/>
  <c r="BO762" i="9" s="1"/>
  <c r="BM757" i="9"/>
  <c r="BN757" i="9" s="1"/>
  <c r="BM931" i="9"/>
  <c r="BN931" i="9" s="1"/>
  <c r="BN1005" i="9"/>
  <c r="BP981" i="9"/>
  <c r="BQ981" i="9" s="1"/>
  <c r="BV927" i="9"/>
  <c r="BW927" i="9" s="1"/>
  <c r="BM240" i="9"/>
  <c r="BN240" i="9" s="1"/>
  <c r="BM915" i="9"/>
  <c r="BN915" i="9" s="1"/>
  <c r="BO915" i="9" s="1"/>
  <c r="BS956" i="9"/>
  <c r="BT956" i="9" s="1"/>
  <c r="BM354" i="9"/>
  <c r="BN354" i="9" s="1"/>
  <c r="BK923" i="9"/>
  <c r="BM941" i="9"/>
  <c r="BN941" i="9" s="1"/>
  <c r="BM933" i="9"/>
  <c r="BN933" i="9" s="1"/>
  <c r="BO933" i="9" s="1"/>
  <c r="BP939" i="9"/>
  <c r="BQ939" i="9" s="1"/>
  <c r="BR939" i="9" s="1"/>
  <c r="BM784" i="9"/>
  <c r="BN784" i="9" s="1"/>
  <c r="BM960" i="9"/>
  <c r="BM930" i="9"/>
  <c r="BN930" i="9" s="1"/>
  <c r="BY79" i="9"/>
  <c r="BZ79" i="9" s="1"/>
  <c r="AT980" i="9"/>
  <c r="BL935" i="9"/>
  <c r="BM343" i="9"/>
  <c r="BN343" i="9" s="1"/>
  <c r="BO343" i="9" s="1"/>
  <c r="BM921" i="9"/>
  <c r="BN921" i="9" s="1"/>
  <c r="AT921" i="9" s="1"/>
  <c r="BM945" i="9"/>
  <c r="BN945" i="9" s="1"/>
  <c r="BO945" i="9" s="1"/>
  <c r="BL847" i="9"/>
  <c r="BL157" i="9"/>
  <c r="BK921" i="9"/>
  <c r="BI343" i="9"/>
  <c r="AR343" i="9"/>
  <c r="BM940" i="9"/>
  <c r="BN940" i="9" s="1"/>
  <c r="BO940" i="9" s="1"/>
  <c r="AR965" i="9"/>
  <c r="BI965" i="9"/>
  <c r="BS974" i="9"/>
  <c r="BT974" i="9" s="1"/>
  <c r="BM10" i="9"/>
  <c r="BN10" i="9" s="1"/>
  <c r="AT10" i="9" s="1"/>
  <c r="BM711" i="9"/>
  <c r="CB300" i="9"/>
  <c r="CC300" i="9" s="1"/>
  <c r="BP920" i="9"/>
  <c r="BQ920" i="9" s="1"/>
  <c r="AU920" i="9" s="1"/>
  <c r="BU927" i="9"/>
  <c r="BL736" i="9"/>
  <c r="BM932" i="9"/>
  <c r="BN932" i="9" s="1"/>
  <c r="AT932" i="9" s="1"/>
  <c r="BM942" i="9"/>
  <c r="BN942" i="9" s="1"/>
  <c r="BM756" i="9"/>
  <c r="BN756" i="9" s="1"/>
  <c r="BL991" i="9"/>
  <c r="AS991" i="9"/>
  <c r="BL855" i="9"/>
  <c r="BV393" i="9"/>
  <c r="BW393" i="9" s="1"/>
  <c r="BL691" i="9"/>
  <c r="AT939" i="9"/>
  <c r="BU987" i="9"/>
  <c r="AR984" i="9"/>
  <c r="BI984" i="9"/>
  <c r="BM990" i="9"/>
  <c r="BN990" i="9" s="1"/>
  <c r="AS968" i="9"/>
  <c r="BP95" i="9"/>
  <c r="BL998" i="9"/>
  <c r="BM689" i="9"/>
  <c r="BN689" i="9" s="1"/>
  <c r="BO689" i="9" s="1"/>
  <c r="BM952" i="9"/>
  <c r="BN952" i="9" s="1"/>
  <c r="BY947" i="9"/>
  <c r="BZ947" i="9" s="1"/>
  <c r="CA947" i="9" s="1"/>
  <c r="BL930" i="9"/>
  <c r="BP943" i="9"/>
  <c r="BQ943" i="9" s="1"/>
  <c r="BX79" i="9"/>
  <c r="BO39" i="9"/>
  <c r="BM984" i="9"/>
  <c r="BN984" i="9" s="1"/>
  <c r="BO984" i="9" s="1"/>
  <c r="BM774" i="9"/>
  <c r="BN774" i="9" s="1"/>
  <c r="AT774" i="9" s="1"/>
  <c r="BM937" i="9"/>
  <c r="BN937" i="9" s="1"/>
  <c r="AT937" i="9" s="1"/>
  <c r="BQ918" i="9"/>
  <c r="AR11" i="9"/>
  <c r="BI11" i="9"/>
  <c r="BV1002" i="9"/>
  <c r="BW1002" i="9" s="1"/>
  <c r="BP916" i="9"/>
  <c r="BQ916" i="9" s="1"/>
  <c r="AU916" i="9" s="1"/>
  <c r="BV997" i="9"/>
  <c r="BW997" i="9" s="1"/>
  <c r="BM807" i="9"/>
  <c r="BN807" i="9" s="1"/>
  <c r="BP154" i="9"/>
  <c r="BQ154" i="9" s="1"/>
  <c r="BR154" i="9" s="1"/>
  <c r="BM346" i="9"/>
  <c r="BN346" i="9" s="1"/>
  <c r="BM985" i="9"/>
  <c r="BN985" i="9" s="1"/>
  <c r="AT985" i="9" s="1"/>
  <c r="BM972" i="9"/>
  <c r="BN972" i="9" s="1"/>
  <c r="BO972" i="9" s="1"/>
  <c r="BM815" i="9"/>
  <c r="BN815" i="9" s="1"/>
  <c r="AR937" i="9"/>
  <c r="BI937" i="9"/>
  <c r="BM793" i="9"/>
  <c r="BN793" i="9" s="1"/>
  <c r="BP964" i="9"/>
  <c r="BQ964" i="9" s="1"/>
  <c r="AU964" i="9" s="1"/>
  <c r="BM334" i="9"/>
  <c r="BN334" i="9" s="1"/>
  <c r="BO334" i="9" s="1"/>
  <c r="BM249" i="9"/>
  <c r="BN249" i="9" s="1"/>
  <c r="BM677" i="9"/>
  <c r="BN677" i="9" s="1"/>
  <c r="AT677" i="9" s="1"/>
  <c r="AT925" i="9"/>
  <c r="BO925" i="9"/>
  <c r="BP113" i="9"/>
  <c r="AR935" i="9"/>
  <c r="BI935" i="9"/>
  <c r="BM970" i="9"/>
  <c r="BN970" i="9" s="1"/>
  <c r="BL920" i="9"/>
  <c r="AS920" i="9"/>
  <c r="CB515" i="9"/>
  <c r="CC515" i="9" s="1"/>
  <c r="BV1000" i="9"/>
  <c r="BM560" i="9"/>
  <c r="BN560" i="9" s="1"/>
  <c r="AT560" i="9" s="1"/>
  <c r="BM965" i="9"/>
  <c r="BN965" i="9" s="1"/>
  <c r="BO965" i="9" s="1"/>
  <c r="BY104" i="9"/>
  <c r="BZ104" i="9" s="1"/>
  <c r="AX104" i="9" s="1"/>
  <c r="BM744" i="9"/>
  <c r="BN744" i="9" s="1"/>
  <c r="BO744" i="9" s="1"/>
  <c r="BM228" i="9"/>
  <c r="BR987" i="9"/>
  <c r="AU987" i="9"/>
  <c r="BM621" i="9"/>
  <c r="BN621" i="9" s="1"/>
  <c r="AT621" i="9" s="1"/>
  <c r="BM669" i="9"/>
  <c r="BP991" i="9"/>
  <c r="BM701" i="9"/>
  <c r="BN701" i="9" s="1"/>
  <c r="BO701" i="9" s="1"/>
  <c r="BO918" i="9"/>
  <c r="AT918" i="9"/>
  <c r="BV963" i="9"/>
  <c r="BW963" i="9" s="1"/>
  <c r="AW963" i="9" s="1"/>
  <c r="BS966" i="9"/>
  <c r="BT966" i="9" s="1"/>
  <c r="AV966" i="9" s="1"/>
  <c r="BM699" i="9"/>
  <c r="BN699" i="9" s="1"/>
  <c r="BS925" i="9"/>
  <c r="BT925" i="9" s="1"/>
  <c r="BM11" i="9"/>
  <c r="BN11" i="9" s="1"/>
  <c r="BM847" i="9"/>
  <c r="BN847" i="9" s="1"/>
  <c r="BM157" i="9"/>
  <c r="BN157" i="9" s="1"/>
  <c r="BI855" i="9"/>
  <c r="AR855" i="9"/>
  <c r="BM928" i="9"/>
  <c r="BN928" i="9" s="1"/>
  <c r="BM938" i="9"/>
  <c r="BN938" i="9" s="1"/>
  <c r="BI776" i="9"/>
  <c r="AR776" i="9"/>
  <c r="BM736" i="9"/>
  <c r="BN736" i="9" s="1"/>
  <c r="BM992" i="9"/>
  <c r="BN992" i="9" s="1"/>
  <c r="BM787" i="9"/>
  <c r="BN787" i="9" s="1"/>
  <c r="BM855" i="9"/>
  <c r="BN855" i="9" s="1"/>
  <c r="BM993" i="9"/>
  <c r="BN993" i="9" s="1"/>
  <c r="AT993" i="9" s="1"/>
  <c r="BM1003" i="9"/>
  <c r="BN1003" i="9" s="1"/>
  <c r="BK976" i="9"/>
  <c r="BM691" i="9"/>
  <c r="BN691" i="9" s="1"/>
  <c r="BM776" i="9"/>
  <c r="BN776" i="9" s="1"/>
  <c r="BV987" i="9"/>
  <c r="BW987" i="9" s="1"/>
  <c r="AW987" i="9" s="1"/>
  <c r="BI922" i="9"/>
  <c r="AR922" i="9"/>
  <c r="BM968" i="9"/>
  <c r="BN968" i="9" s="1"/>
  <c r="AT968" i="9" s="1"/>
  <c r="BK621" i="9"/>
  <c r="BM998" i="9"/>
  <c r="BN998" i="9" s="1"/>
  <c r="BK755" i="9"/>
  <c r="BP39" i="9"/>
  <c r="BQ39" i="9" s="1"/>
  <c r="AU39" i="9" s="1"/>
  <c r="BN954" i="9"/>
  <c r="BP936" i="9"/>
  <c r="BQ936" i="9" s="1"/>
  <c r="BM971" i="9"/>
  <c r="BN971" i="9" s="1"/>
  <c r="BK279" i="9"/>
  <c r="BS697" i="9"/>
  <c r="BT697" i="9" s="1"/>
  <c r="BK699" i="9"/>
  <c r="BM969" i="9"/>
  <c r="BN969" i="9" s="1"/>
  <c r="BO969" i="9" s="1"/>
  <c r="BK922" i="9"/>
  <c r="BN919" i="9"/>
  <c r="BQ973" i="9"/>
  <c r="BN113" i="9"/>
  <c r="AS141" i="9" l="1"/>
  <c r="BL75" i="9"/>
  <c r="BP667" i="9"/>
  <c r="BQ667" i="9" s="1"/>
  <c r="AS826" i="9"/>
  <c r="BN103" i="9"/>
  <c r="C179" i="21"/>
  <c r="E179" i="21" s="1"/>
  <c r="E186" i="21"/>
  <c r="AU772" i="9"/>
  <c r="AS493" i="9"/>
  <c r="BP865" i="9"/>
  <c r="BQ865" i="9" s="1"/>
  <c r="BR865" i="9" s="1"/>
  <c r="BO1001" i="9"/>
  <c r="BO667" i="9"/>
  <c r="BZ513" i="9"/>
  <c r="BS772" i="9"/>
  <c r="BT772" i="9" s="1"/>
  <c r="AV772" i="9" s="1"/>
  <c r="BP895" i="9"/>
  <c r="BQ895" i="9" s="1"/>
  <c r="AV989" i="9"/>
  <c r="AT412" i="9"/>
  <c r="BP244" i="9"/>
  <c r="BS244" i="9" s="1"/>
  <c r="BT244" i="9" s="1"/>
  <c r="BL663" i="9"/>
  <c r="BO895" i="9"/>
  <c r="BN872" i="9"/>
  <c r="AT872" i="9" s="1"/>
  <c r="BP330" i="9"/>
  <c r="BQ330" i="9" s="1"/>
  <c r="BR330" i="9" s="1"/>
  <c r="AT682" i="9"/>
  <c r="BP447" i="9"/>
  <c r="BS447" i="9" s="1"/>
  <c r="BP540" i="9"/>
  <c r="BQ540" i="9" s="1"/>
  <c r="BR414" i="9"/>
  <c r="BO518" i="9"/>
  <c r="AT465" i="9"/>
  <c r="BP96" i="9"/>
  <c r="BQ96" i="9" s="1"/>
  <c r="BP420" i="9"/>
  <c r="BQ420" i="9" s="1"/>
  <c r="AU420" i="9" s="1"/>
  <c r="BQ116" i="9"/>
  <c r="AU116" i="9" s="1"/>
  <c r="BL259" i="9"/>
  <c r="BP131" i="9"/>
  <c r="BQ131" i="9" s="1"/>
  <c r="BN192" i="9"/>
  <c r="BO192" i="9" s="1"/>
  <c r="BZ149" i="9"/>
  <c r="CA149" i="9" s="1"/>
  <c r="BP682" i="9"/>
  <c r="BQ682" i="9" s="1"/>
  <c r="BR682" i="9" s="1"/>
  <c r="BO330" i="9"/>
  <c r="BP412" i="9"/>
  <c r="BQ412" i="9" s="1"/>
  <c r="BR412" i="9" s="1"/>
  <c r="AT338" i="9"/>
  <c r="BP594" i="9"/>
  <c r="BQ594" i="9" s="1"/>
  <c r="BW226" i="9"/>
  <c r="BX226" i="9" s="1"/>
  <c r="AT420" i="9"/>
  <c r="AO561" i="9"/>
  <c r="P561" i="9" s="1"/>
  <c r="AI561" i="9" s="1"/>
  <c r="AJ561" i="9" s="1"/>
  <c r="BP1001" i="9"/>
  <c r="BQ1001" i="9" s="1"/>
  <c r="BR1001" i="9" s="1"/>
  <c r="BP311" i="9"/>
  <c r="BS311" i="9" s="1"/>
  <c r="BP448" i="9"/>
  <c r="BS448" i="9" s="1"/>
  <c r="BT448" i="9" s="1"/>
  <c r="AV448" i="9" s="1"/>
  <c r="BT457" i="9"/>
  <c r="BU457" i="9" s="1"/>
  <c r="BN204" i="9"/>
  <c r="AT204" i="9" s="1"/>
  <c r="BN641" i="9"/>
  <c r="BO641" i="9" s="1"/>
  <c r="BO865" i="9"/>
  <c r="BP17" i="9"/>
  <c r="BS17" i="9" s="1"/>
  <c r="BT17" i="9" s="1"/>
  <c r="BS414" i="9"/>
  <c r="BT414" i="9" s="1"/>
  <c r="BU414" i="9" s="1"/>
  <c r="BP557" i="9"/>
  <c r="BQ557" i="9" s="1"/>
  <c r="BR557" i="9" s="1"/>
  <c r="BN474" i="9"/>
  <c r="AT474" i="9" s="1"/>
  <c r="AT557" i="9"/>
  <c r="BP455" i="9"/>
  <c r="BQ455" i="9" s="1"/>
  <c r="BP351" i="9"/>
  <c r="BQ351" i="9" s="1"/>
  <c r="BR351" i="9" s="1"/>
  <c r="AS360" i="9"/>
  <c r="AM452" i="9"/>
  <c r="AU332" i="9"/>
  <c r="AU331" i="9"/>
  <c r="BS332" i="9"/>
  <c r="BT332" i="9" s="1"/>
  <c r="BU332" i="9" s="1"/>
  <c r="BO803" i="9"/>
  <c r="BP206" i="9"/>
  <c r="BQ206" i="9" s="1"/>
  <c r="BX881" i="9"/>
  <c r="BN35" i="9"/>
  <c r="AT35" i="9" s="1"/>
  <c r="CA270" i="9"/>
  <c r="AT395" i="9"/>
  <c r="BP170" i="9"/>
  <c r="BQ170" i="9" s="1"/>
  <c r="AU170" i="9" s="1"/>
  <c r="BY166" i="9"/>
  <c r="BZ166" i="9" s="1"/>
  <c r="BS953" i="9"/>
  <c r="BT953" i="9" s="1"/>
  <c r="BU953" i="9" s="1"/>
  <c r="AT912" i="9"/>
  <c r="BP465" i="9"/>
  <c r="BQ465" i="9" s="1"/>
  <c r="AT325" i="9"/>
  <c r="AU497" i="9"/>
  <c r="BR390" i="9"/>
  <c r="BP165" i="9"/>
  <c r="BQ165" i="9" s="1"/>
  <c r="AU165" i="9" s="1"/>
  <c r="CB270" i="9"/>
  <c r="CC270" i="9" s="1"/>
  <c r="CD270" i="9" s="1"/>
  <c r="BR953" i="9"/>
  <c r="BP912" i="9"/>
  <c r="BQ912" i="9" s="1"/>
  <c r="BN451" i="9"/>
  <c r="BO451" i="9" s="1"/>
  <c r="BS390" i="9"/>
  <c r="BV390" i="9" s="1"/>
  <c r="BO540" i="9"/>
  <c r="BP385" i="9"/>
  <c r="BQ385" i="9" s="1"/>
  <c r="BP325" i="9"/>
  <c r="BQ325" i="9" s="1"/>
  <c r="AU325" i="9" s="1"/>
  <c r="BV152" i="9"/>
  <c r="BW152" i="9" s="1"/>
  <c r="BX152" i="9" s="1"/>
  <c r="BS995" i="9"/>
  <c r="BT995" i="9" s="1"/>
  <c r="BU995" i="9" s="1"/>
  <c r="BP338" i="9"/>
  <c r="BQ338" i="9" s="1"/>
  <c r="AU338" i="9" s="1"/>
  <c r="BV541" i="9"/>
  <c r="BW541" i="9" s="1"/>
  <c r="BX541" i="9" s="1"/>
  <c r="BO165" i="9"/>
  <c r="AV152" i="9"/>
  <c r="AW166" i="9"/>
  <c r="AO452" i="9"/>
  <c r="P452" i="9" s="1"/>
  <c r="AI452" i="9" s="1"/>
  <c r="AB452" i="9" s="1"/>
  <c r="CD399" i="9"/>
  <c r="AO399" i="9" s="1"/>
  <c r="P399" i="9" s="1"/>
  <c r="AI399" i="9" s="1"/>
  <c r="AB399" i="9" s="1"/>
  <c r="BQ92" i="9"/>
  <c r="BR92" i="9" s="1"/>
  <c r="BS934" i="9"/>
  <c r="BT934" i="9" s="1"/>
  <c r="AV934" i="9" s="1"/>
  <c r="BL361" i="9"/>
  <c r="BP144" i="9"/>
  <c r="BQ144" i="9" s="1"/>
  <c r="BR144" i="9" s="1"/>
  <c r="BP208" i="9"/>
  <c r="BQ208" i="9" s="1"/>
  <c r="AU208" i="9" s="1"/>
  <c r="AT206" i="9"/>
  <c r="AW296" i="9"/>
  <c r="BO733" i="9"/>
  <c r="BY296" i="9"/>
  <c r="BZ296" i="9" s="1"/>
  <c r="AX296" i="9" s="1"/>
  <c r="BP750" i="9"/>
  <c r="BQ750" i="9" s="1"/>
  <c r="AU750" i="9" s="1"/>
  <c r="AT750" i="9"/>
  <c r="BR934" i="9"/>
  <c r="BS587" i="9"/>
  <c r="BV587" i="9" s="1"/>
  <c r="BW587" i="9" s="1"/>
  <c r="BP190" i="9"/>
  <c r="BS190" i="9" s="1"/>
  <c r="AU587" i="9"/>
  <c r="BO645" i="9"/>
  <c r="AN452" i="9"/>
  <c r="Q452" i="9" s="1"/>
  <c r="AE452" i="9" s="1"/>
  <c r="AF452" i="9" s="1"/>
  <c r="BO499" i="9"/>
  <c r="BP111" i="9"/>
  <c r="BQ111" i="9" s="1"/>
  <c r="BR111" i="9" s="1"/>
  <c r="BP264" i="9"/>
  <c r="BQ264" i="9" s="1"/>
  <c r="BP323" i="9"/>
  <c r="BQ323" i="9" s="1"/>
  <c r="AN561" i="9"/>
  <c r="Q561" i="9" s="1"/>
  <c r="AK561" i="9" s="1"/>
  <c r="AD561" i="9" s="1"/>
  <c r="BL907" i="9"/>
  <c r="BU917" i="9"/>
  <c r="AM561" i="9"/>
  <c r="AT208" i="9"/>
  <c r="BO401" i="9"/>
  <c r="BL480" i="9"/>
  <c r="BL608" i="9"/>
  <c r="BP401" i="9"/>
  <c r="BQ401" i="9" s="1"/>
  <c r="AU401" i="9" s="1"/>
  <c r="BL489" i="9"/>
  <c r="BP395" i="9"/>
  <c r="BQ395" i="9" s="1"/>
  <c r="BO493" i="9"/>
  <c r="AT519" i="9"/>
  <c r="BV917" i="9"/>
  <c r="BW917" i="9" s="1"/>
  <c r="AW917" i="9" s="1"/>
  <c r="BP499" i="9"/>
  <c r="BQ499" i="9" s="1"/>
  <c r="BR499" i="9" s="1"/>
  <c r="BV66" i="9"/>
  <c r="BW66" i="9" s="1"/>
  <c r="BX66" i="9" s="1"/>
  <c r="BS230" i="9"/>
  <c r="BT230" i="9" s="1"/>
  <c r="BU230" i="9" s="1"/>
  <c r="BV509" i="9"/>
  <c r="BW509" i="9" s="1"/>
  <c r="BP653" i="9"/>
  <c r="BS497" i="9"/>
  <c r="BT497" i="9" s="1"/>
  <c r="BU497" i="9" s="1"/>
  <c r="BO653" i="9"/>
  <c r="BP519" i="9"/>
  <c r="BQ519" i="9" s="1"/>
  <c r="BP733" i="9"/>
  <c r="BQ733" i="9" s="1"/>
  <c r="AU733" i="9" s="1"/>
  <c r="BN155" i="9"/>
  <c r="AT155" i="9" s="1"/>
  <c r="BO323" i="9"/>
  <c r="BP236" i="9"/>
  <c r="BQ236" i="9" s="1"/>
  <c r="AU236" i="9" s="1"/>
  <c r="BN811" i="9"/>
  <c r="BO811" i="9" s="1"/>
  <c r="BN193" i="9"/>
  <c r="AT193" i="9" s="1"/>
  <c r="AT236" i="9"/>
  <c r="BO602" i="9"/>
  <c r="BP602" i="9"/>
  <c r="BQ602" i="9" s="1"/>
  <c r="AT766" i="9"/>
  <c r="AU713" i="9"/>
  <c r="CA123" i="9"/>
  <c r="CB123" i="9"/>
  <c r="CC123" i="9" s="1"/>
  <c r="CD123" i="9" s="1"/>
  <c r="AV541" i="9"/>
  <c r="AS203" i="9"/>
  <c r="BP268" i="9"/>
  <c r="BQ268" i="9" s="1"/>
  <c r="BR268" i="9" s="1"/>
  <c r="BP950" i="9"/>
  <c r="BQ950" i="9" s="1"/>
  <c r="BR950" i="9" s="1"/>
  <c r="AT950" i="9"/>
  <c r="BQ203" i="9"/>
  <c r="BR203" i="9" s="1"/>
  <c r="BO268" i="9"/>
  <c r="BP67" i="9"/>
  <c r="BQ67" i="9" s="1"/>
  <c r="BR67" i="9" s="1"/>
  <c r="AT924" i="9"/>
  <c r="BP380" i="9"/>
  <c r="BQ380" i="9" s="1"/>
  <c r="AU380" i="9" s="1"/>
  <c r="AT231" i="9"/>
  <c r="BP231" i="9"/>
  <c r="BS231" i="9" s="1"/>
  <c r="BT231" i="9" s="1"/>
  <c r="BL616" i="9"/>
  <c r="BQ239" i="9"/>
  <c r="AU239" i="9" s="1"/>
  <c r="BQ27" i="9"/>
  <c r="BR27" i="9" s="1"/>
  <c r="BQ66" i="9"/>
  <c r="AU66" i="9" s="1"/>
  <c r="AT996" i="9"/>
  <c r="BP771" i="9"/>
  <c r="BQ771" i="9" s="1"/>
  <c r="BS18" i="9"/>
  <c r="BT18" i="9" s="1"/>
  <c r="BO170" i="9"/>
  <c r="BO389" i="9"/>
  <c r="BP996" i="9"/>
  <c r="BQ996" i="9" s="1"/>
  <c r="BR996" i="9" s="1"/>
  <c r="BV670" i="9"/>
  <c r="BW670" i="9" s="1"/>
  <c r="AW670" i="9" s="1"/>
  <c r="AV66" i="9"/>
  <c r="BP389" i="9"/>
  <c r="BQ389" i="9" s="1"/>
  <c r="AT380" i="9"/>
  <c r="BO187" i="9"/>
  <c r="BP403" i="9"/>
  <c r="BQ403" i="9" s="1"/>
  <c r="AU403" i="9" s="1"/>
  <c r="BR232" i="9"/>
  <c r="BS232" i="9"/>
  <c r="BT232" i="9" s="1"/>
  <c r="BU232" i="9" s="1"/>
  <c r="BN66" i="9"/>
  <c r="BO66" i="9" s="1"/>
  <c r="AU242" i="9"/>
  <c r="BS805" i="9"/>
  <c r="BT805" i="9" s="1"/>
  <c r="AV805" i="9" s="1"/>
  <c r="AU87" i="9"/>
  <c r="BR87" i="9"/>
  <c r="BO87" i="9"/>
  <c r="BS87" i="9"/>
  <c r="BT87" i="9" s="1"/>
  <c r="BQ265" i="9"/>
  <c r="BS265" i="9"/>
  <c r="BP187" i="9"/>
  <c r="BQ187" i="9" s="1"/>
  <c r="BP233" i="9"/>
  <c r="BN233" i="9"/>
  <c r="AS233" i="9"/>
  <c r="BL233" i="9"/>
  <c r="BN593" i="9"/>
  <c r="BP593" i="9"/>
  <c r="BQ753" i="9"/>
  <c r="BS753" i="9"/>
  <c r="BO753" i="9"/>
  <c r="AT753" i="9"/>
  <c r="BL426" i="9"/>
  <c r="AS426" i="9"/>
  <c r="BN426" i="9"/>
  <c r="BP426" i="9"/>
  <c r="BL593" i="9"/>
  <c r="AS593" i="9"/>
  <c r="BQ810" i="9"/>
  <c r="BR810" i="9" s="1"/>
  <c r="BR284" i="9"/>
  <c r="AK431" i="9"/>
  <c r="AD431" i="9" s="1"/>
  <c r="BS284" i="9"/>
  <c r="BT284" i="9" s="1"/>
  <c r="BU284" i="9" s="1"/>
  <c r="BN342" i="9"/>
  <c r="BP342" i="9"/>
  <c r="BL342" i="9"/>
  <c r="AS342" i="9"/>
  <c r="BO344" i="9"/>
  <c r="AT344" i="9"/>
  <c r="BN810" i="9"/>
  <c r="AT810" i="9" s="1"/>
  <c r="BP344" i="9"/>
  <c r="BQ344" i="9" s="1"/>
  <c r="AW979" i="9"/>
  <c r="BY979" i="9"/>
  <c r="BZ979" i="9" s="1"/>
  <c r="AX370" i="9"/>
  <c r="CA370" i="9"/>
  <c r="AY370" i="9"/>
  <c r="CD370" i="9"/>
  <c r="BN110" i="9"/>
  <c r="BP110" i="9"/>
  <c r="BL110" i="9"/>
  <c r="AS110" i="9"/>
  <c r="BQ866" i="9"/>
  <c r="AU866" i="9" s="1"/>
  <c r="BU812" i="9"/>
  <c r="AV812" i="9"/>
  <c r="AU86" i="9"/>
  <c r="BR86" i="9"/>
  <c r="BU86" i="9"/>
  <c r="BR805" i="9"/>
  <c r="BV86" i="9"/>
  <c r="BW86" i="9" s="1"/>
  <c r="BL324" i="9"/>
  <c r="AS324" i="9"/>
  <c r="BN324" i="9"/>
  <c r="BP324" i="9"/>
  <c r="BQ723" i="9"/>
  <c r="BS723" i="9"/>
  <c r="BO723" i="9"/>
  <c r="AT723" i="9"/>
  <c r="BV812" i="9"/>
  <c r="BR812" i="9"/>
  <c r="AU812" i="9"/>
  <c r="AB431" i="9"/>
  <c r="BN870" i="9"/>
  <c r="BP870" i="9"/>
  <c r="AS870" i="9"/>
  <c r="BL870" i="9"/>
  <c r="BT480" i="9"/>
  <c r="AV480" i="9" s="1"/>
  <c r="BU645" i="9"/>
  <c r="BN65" i="9"/>
  <c r="BO65" i="9" s="1"/>
  <c r="BQ65" i="9"/>
  <c r="AU65" i="9" s="1"/>
  <c r="BS713" i="9"/>
  <c r="BT713" i="9" s="1"/>
  <c r="BU713" i="9" s="1"/>
  <c r="BQ283" i="9"/>
  <c r="BS283" i="9"/>
  <c r="AT283" i="9"/>
  <c r="BO283" i="9"/>
  <c r="AT670" i="9"/>
  <c r="AS27" i="9"/>
  <c r="BL27" i="9"/>
  <c r="BN27" i="9"/>
  <c r="BO462" i="9"/>
  <c r="AT462" i="9"/>
  <c r="BQ310" i="9"/>
  <c r="AU310" i="9" s="1"/>
  <c r="BQ99" i="9"/>
  <c r="BS99" i="9"/>
  <c r="BT99" i="9" s="1"/>
  <c r="AV99" i="9" s="1"/>
  <c r="BO99" i="9"/>
  <c r="AT99" i="9"/>
  <c r="BN310" i="9"/>
  <c r="AT310" i="9" s="1"/>
  <c r="BL542" i="9"/>
  <c r="AS542" i="9"/>
  <c r="BN542" i="9"/>
  <c r="BP542" i="9"/>
  <c r="BP462" i="9"/>
  <c r="BR315" i="9"/>
  <c r="AU315" i="9"/>
  <c r="AU483" i="9"/>
  <c r="BR483" i="9"/>
  <c r="BN413" i="9"/>
  <c r="BP413" i="9"/>
  <c r="BQ413" i="9" s="1"/>
  <c r="BS315" i="9"/>
  <c r="AW634" i="9"/>
  <c r="BX634" i="9"/>
  <c r="AX457" i="9"/>
  <c r="BO459" i="9"/>
  <c r="BY634" i="9"/>
  <c r="BZ634" i="9" s="1"/>
  <c r="BR404" i="9"/>
  <c r="AU404" i="9"/>
  <c r="BS404" i="9"/>
  <c r="BT404" i="9" s="1"/>
  <c r="AV634" i="9"/>
  <c r="BU634" i="9"/>
  <c r="AT367" i="9"/>
  <c r="BO367" i="9"/>
  <c r="AU645" i="9"/>
  <c r="BR645" i="9"/>
  <c r="AU88" i="9"/>
  <c r="BR88" i="9"/>
  <c r="AT443" i="9"/>
  <c r="BO443" i="9"/>
  <c r="BS199" i="9"/>
  <c r="BR179" i="9"/>
  <c r="AU179" i="9"/>
  <c r="CB457" i="9"/>
  <c r="CC457" i="9" s="1"/>
  <c r="AY457" i="9" s="1"/>
  <c r="CA457" i="9"/>
  <c r="BV179" i="9"/>
  <c r="BN140" i="9"/>
  <c r="AT490" i="9"/>
  <c r="BP891" i="9"/>
  <c r="BQ891" i="9" s="1"/>
  <c r="AU891" i="9" s="1"/>
  <c r="BN675" i="9"/>
  <c r="BP675" i="9"/>
  <c r="BN577" i="9"/>
  <c r="BP577" i="9"/>
  <c r="AT88" i="9"/>
  <c r="BO88" i="9"/>
  <c r="BN910" i="9"/>
  <c r="BP910" i="9"/>
  <c r="BS910" i="9" s="1"/>
  <c r="BV910" i="9" s="1"/>
  <c r="BW910" i="9" s="1"/>
  <c r="BX910" i="9" s="1"/>
  <c r="BP490" i="9"/>
  <c r="BQ490" i="9" s="1"/>
  <c r="AS577" i="9"/>
  <c r="BL577" i="9"/>
  <c r="AT403" i="9"/>
  <c r="BO403" i="9"/>
  <c r="AS910" i="9"/>
  <c r="BL910" i="9"/>
  <c r="AT128" i="9"/>
  <c r="BO128" i="9"/>
  <c r="BO568" i="9"/>
  <c r="AT568" i="9"/>
  <c r="AS490" i="9"/>
  <c r="BL490" i="9"/>
  <c r="BL766" i="9"/>
  <c r="BP688" i="9"/>
  <c r="BN688" i="9"/>
  <c r="BS483" i="9"/>
  <c r="BP459" i="9"/>
  <c r="BQ459" i="9" s="1"/>
  <c r="BR459" i="9" s="1"/>
  <c r="BP128" i="9"/>
  <c r="BQ128" i="9" s="1"/>
  <c r="BP568" i="9"/>
  <c r="BQ568" i="9" s="1"/>
  <c r="BP140" i="9"/>
  <c r="BQ140" i="9" s="1"/>
  <c r="BL688" i="9"/>
  <c r="AS688" i="9"/>
  <c r="BL675" i="9"/>
  <c r="AS675" i="9"/>
  <c r="BL891" i="9"/>
  <c r="AS891" i="9"/>
  <c r="BS88" i="9"/>
  <c r="BT88" i="9" s="1"/>
  <c r="BV739" i="9"/>
  <c r="BW739" i="9" s="1"/>
  <c r="AW739" i="9" s="1"/>
  <c r="BR999" i="9"/>
  <c r="BN327" i="9"/>
  <c r="BP327" i="9"/>
  <c r="AT483" i="9"/>
  <c r="BO483" i="9"/>
  <c r="BL367" i="9"/>
  <c r="AS367" i="9"/>
  <c r="BQ199" i="9"/>
  <c r="BP443" i="9"/>
  <c r="BQ443" i="9" s="1"/>
  <c r="BP367" i="9"/>
  <c r="BT179" i="9"/>
  <c r="BN899" i="9"/>
  <c r="BP899" i="9"/>
  <c r="BN891" i="9"/>
  <c r="BU271" i="9"/>
  <c r="AV271" i="9"/>
  <c r="CD881" i="9"/>
  <c r="BO373" i="9"/>
  <c r="BV271" i="9"/>
  <c r="BW271" i="9" s="1"/>
  <c r="BX271" i="9" s="1"/>
  <c r="BV150" i="9"/>
  <c r="BT150" i="9"/>
  <c r="BR150" i="9"/>
  <c r="AU150" i="9"/>
  <c r="BU509" i="9"/>
  <c r="AV509" i="9"/>
  <c r="AM399" i="9"/>
  <c r="BN909" i="9"/>
  <c r="BP909" i="9"/>
  <c r="BQ909" i="9" s="1"/>
  <c r="AT786" i="9"/>
  <c r="BN866" i="9"/>
  <c r="AS909" i="9"/>
  <c r="BL909" i="9"/>
  <c r="AT28" i="9"/>
  <c r="BO28" i="9"/>
  <c r="BP28" i="9"/>
  <c r="BQ28" i="9" s="1"/>
  <c r="BO516" i="9"/>
  <c r="AT516" i="9"/>
  <c r="BO456" i="9"/>
  <c r="AT456" i="9"/>
  <c r="BO365" i="9"/>
  <c r="AT365" i="9"/>
  <c r="BO406" i="9"/>
  <c r="AT406" i="9"/>
  <c r="BU203" i="9"/>
  <c r="AV203" i="9"/>
  <c r="BU863" i="9"/>
  <c r="AV863" i="9"/>
  <c r="BR667" i="9"/>
  <c r="AU667" i="9"/>
  <c r="AT422" i="9"/>
  <c r="BO422" i="9"/>
  <c r="BO558" i="9"/>
  <c r="AT558" i="9"/>
  <c r="BS603" i="9"/>
  <c r="BT603" i="9" s="1"/>
  <c r="AV528" i="9"/>
  <c r="BU528" i="9"/>
  <c r="AS432" i="9"/>
  <c r="BL432" i="9"/>
  <c r="BO91" i="9"/>
  <c r="AT91" i="9"/>
  <c r="AT603" i="9"/>
  <c r="BO603" i="9"/>
  <c r="AU662" i="9"/>
  <c r="BR662" i="9"/>
  <c r="BN858" i="9"/>
  <c r="BP858" i="9"/>
  <c r="BQ858" i="9" s="1"/>
  <c r="BW16" i="9"/>
  <c r="BY16" i="9"/>
  <c r="BZ16" i="9" s="1"/>
  <c r="AT273" i="9"/>
  <c r="BO273" i="9"/>
  <c r="BN432" i="9"/>
  <c r="BP432" i="9"/>
  <c r="BP738" i="9"/>
  <c r="BQ738" i="9" s="1"/>
  <c r="BS376" i="9"/>
  <c r="BT376" i="9" s="1"/>
  <c r="BR76" i="9"/>
  <c r="AU76" i="9"/>
  <c r="BN683" i="9"/>
  <c r="BP683" i="9"/>
  <c r="BQ683" i="9" s="1"/>
  <c r="BL415" i="9"/>
  <c r="AS415" i="9"/>
  <c r="BL683" i="9"/>
  <c r="AS683" i="9"/>
  <c r="BP786" i="9"/>
  <c r="BQ786" i="9" s="1"/>
  <c r="AV16" i="9"/>
  <c r="BU16" i="9"/>
  <c r="BP273" i="9"/>
  <c r="BQ273" i="9" s="1"/>
  <c r="BT90" i="9"/>
  <c r="BV90" i="9"/>
  <c r="BP373" i="9"/>
  <c r="BQ373" i="9" s="1"/>
  <c r="BN534" i="9"/>
  <c r="BP534" i="9"/>
  <c r="AS738" i="9"/>
  <c r="BL738" i="9"/>
  <c r="AT376" i="9"/>
  <c r="BO376" i="9"/>
  <c r="BV76" i="9"/>
  <c r="BT76" i="9"/>
  <c r="AS810" i="9"/>
  <c r="BL810" i="9"/>
  <c r="AS65" i="9"/>
  <c r="BL65" i="9"/>
  <c r="BV863" i="9"/>
  <c r="BW863" i="9" s="1"/>
  <c r="BN415" i="9"/>
  <c r="BP415" i="9"/>
  <c r="BT194" i="9"/>
  <c r="BU194" i="9" s="1"/>
  <c r="BN609" i="9"/>
  <c r="BR312" i="9"/>
  <c r="AU312" i="9"/>
  <c r="AU90" i="9"/>
  <c r="BR90" i="9"/>
  <c r="AS534" i="9"/>
  <c r="BL534" i="9"/>
  <c r="BP558" i="9"/>
  <c r="BQ558" i="9" s="1"/>
  <c r="AW595" i="9"/>
  <c r="BX595" i="9"/>
  <c r="AM881" i="9"/>
  <c r="BP422" i="9"/>
  <c r="BQ422" i="9" s="1"/>
  <c r="AW331" i="9"/>
  <c r="AU863" i="9"/>
  <c r="BR863" i="9"/>
  <c r="BQ91" i="9"/>
  <c r="BS91" i="9"/>
  <c r="BV91" i="9" s="1"/>
  <c r="BY91" i="9" s="1"/>
  <c r="BT662" i="9"/>
  <c r="BV662" i="9"/>
  <c r="BW662" i="9" s="1"/>
  <c r="BP769" i="9"/>
  <c r="BQ769" i="9" s="1"/>
  <c r="BQ906" i="9"/>
  <c r="BR906" i="9" s="1"/>
  <c r="BR830" i="9"/>
  <c r="BQ263" i="9"/>
  <c r="BS263" i="9"/>
  <c r="BT263" i="9" s="1"/>
  <c r="BY658" i="9"/>
  <c r="CB658" i="9" s="1"/>
  <c r="CC658" i="9" s="1"/>
  <c r="CD658" i="9" s="1"/>
  <c r="BW658" i="9"/>
  <c r="BT312" i="9"/>
  <c r="BV312" i="9"/>
  <c r="BQ474" i="9"/>
  <c r="BS474" i="9"/>
  <c r="BT474" i="9" s="1"/>
  <c r="BU474" i="9" s="1"/>
  <c r="BU397" i="9"/>
  <c r="AV397" i="9"/>
  <c r="BY595" i="9"/>
  <c r="BZ595" i="9" s="1"/>
  <c r="BL422" i="9"/>
  <c r="AS422" i="9"/>
  <c r="AS866" i="9"/>
  <c r="BL866" i="9"/>
  <c r="AS745" i="9"/>
  <c r="BL745" i="9"/>
  <c r="BN694" i="9"/>
  <c r="BP694" i="9"/>
  <c r="BQ694" i="9" s="1"/>
  <c r="BU658" i="9"/>
  <c r="AV658" i="9"/>
  <c r="BN614" i="9"/>
  <c r="BP614" i="9"/>
  <c r="BV397" i="9"/>
  <c r="AT339" i="9"/>
  <c r="BO339" i="9"/>
  <c r="BQ159" i="9"/>
  <c r="BS159" i="9"/>
  <c r="BT220" i="9"/>
  <c r="BV220" i="9"/>
  <c r="BW220" i="9" s="1"/>
  <c r="BP770" i="9"/>
  <c r="BQ770" i="9" s="1"/>
  <c r="BN770" i="9"/>
  <c r="BY331" i="9"/>
  <c r="BS609" i="9"/>
  <c r="BT609" i="9" s="1"/>
  <c r="AV609" i="9" s="1"/>
  <c r="BW457" i="9"/>
  <c r="BN261" i="9"/>
  <c r="BP261" i="9"/>
  <c r="BW171" i="9"/>
  <c r="BY171" i="9"/>
  <c r="BZ171" i="9" s="1"/>
  <c r="AX171" i="9" s="1"/>
  <c r="AU397" i="9"/>
  <c r="BR397" i="9"/>
  <c r="AT738" i="9"/>
  <c r="BP339" i="9"/>
  <c r="BQ339" i="9" s="1"/>
  <c r="BR339" i="9" s="1"/>
  <c r="BR376" i="9"/>
  <c r="AT159" i="9"/>
  <c r="BO159" i="9"/>
  <c r="BL770" i="9"/>
  <c r="AS770" i="9"/>
  <c r="BV203" i="9"/>
  <c r="BW203" i="9" s="1"/>
  <c r="AV331" i="9"/>
  <c r="BU331" i="9"/>
  <c r="BL558" i="9"/>
  <c r="AS558" i="9"/>
  <c r="BN745" i="9"/>
  <c r="BP745" i="9"/>
  <c r="BQ745" i="9" s="1"/>
  <c r="BQ603" i="9"/>
  <c r="BP406" i="9"/>
  <c r="BQ406" i="9" s="1"/>
  <c r="BP365" i="9"/>
  <c r="BQ365" i="9" s="1"/>
  <c r="BO190" i="9"/>
  <c r="AT190" i="9"/>
  <c r="BW528" i="9"/>
  <c r="BY528" i="9"/>
  <c r="BN335" i="9"/>
  <c r="BP335" i="9"/>
  <c r="BQ335" i="9" s="1"/>
  <c r="BN769" i="9"/>
  <c r="AU31" i="9"/>
  <c r="BR31" i="9"/>
  <c r="AU538" i="9"/>
  <c r="BR538" i="9"/>
  <c r="AT105" i="9"/>
  <c r="BO105" i="9"/>
  <c r="AV78" i="9"/>
  <c r="BU78" i="9"/>
  <c r="BU545" i="9"/>
  <c r="AV545" i="9"/>
  <c r="CA571" i="9"/>
  <c r="AX571" i="9"/>
  <c r="BU810" i="9"/>
  <c r="AV810" i="9"/>
  <c r="BU319" i="9"/>
  <c r="AV319" i="9"/>
  <c r="BU518" i="9"/>
  <c r="AV518" i="9"/>
  <c r="AT550" i="9"/>
  <c r="BO550" i="9"/>
  <c r="BX304" i="9"/>
  <c r="AW304" i="9"/>
  <c r="CA833" i="9"/>
  <c r="AX833" i="9"/>
  <c r="AU225" i="9"/>
  <c r="BR225" i="9"/>
  <c r="AU115" i="9"/>
  <c r="BR115" i="9"/>
  <c r="BO294" i="9"/>
  <c r="AT294" i="9"/>
  <c r="BU680" i="9"/>
  <c r="AV680" i="9"/>
  <c r="AV70" i="9"/>
  <c r="BU70" i="9"/>
  <c r="AU572" i="9"/>
  <c r="BR572" i="9"/>
  <c r="BU348" i="9"/>
  <c r="AV348" i="9"/>
  <c r="BX49" i="9"/>
  <c r="AW49" i="9"/>
  <c r="BN647" i="9"/>
  <c r="BP647" i="9"/>
  <c r="BQ647" i="9" s="1"/>
  <c r="AU647" i="9" s="1"/>
  <c r="BN408" i="9"/>
  <c r="BP408" i="9"/>
  <c r="BQ408" i="9" s="1"/>
  <c r="AU230" i="9"/>
  <c r="BR230" i="9"/>
  <c r="AT336" i="9"/>
  <c r="BO336" i="9"/>
  <c r="BS502" i="9"/>
  <c r="BX419" i="9"/>
  <c r="AW419" i="9"/>
  <c r="BP156" i="9"/>
  <c r="BQ156" i="9" s="1"/>
  <c r="AV1008" i="9"/>
  <c r="BU1008" i="9"/>
  <c r="BP604" i="9"/>
  <c r="BQ604" i="9" s="1"/>
  <c r="BO455" i="9"/>
  <c r="AT455" i="9"/>
  <c r="BR348" i="9"/>
  <c r="AU348" i="9"/>
  <c r="BO908" i="9"/>
  <c r="AT908" i="9"/>
  <c r="BN400" i="9"/>
  <c r="BP400" i="9"/>
  <c r="BY280" i="9"/>
  <c r="BR518" i="9"/>
  <c r="AU518" i="9"/>
  <c r="BY605" i="9"/>
  <c r="BQ480" i="9"/>
  <c r="AU609" i="9"/>
  <c r="CD185" i="9"/>
  <c r="AO185" i="9" s="1"/>
  <c r="P185" i="9" s="1"/>
  <c r="AI185" i="9" s="1"/>
  <c r="AT410" i="9"/>
  <c r="AY439" i="9"/>
  <c r="AM439" i="9" s="1"/>
  <c r="BP749" i="9"/>
  <c r="BQ749" i="9" s="1"/>
  <c r="AT613" i="9"/>
  <c r="BO613" i="9"/>
  <c r="BN440" i="9"/>
  <c r="BP440" i="9"/>
  <c r="BQ440" i="9" s="1"/>
  <c r="BR440" i="9" s="1"/>
  <c r="BQ502" i="9"/>
  <c r="AS156" i="9"/>
  <c r="BL156" i="9"/>
  <c r="CB163" i="9"/>
  <c r="CC163" i="9" s="1"/>
  <c r="AY163" i="9" s="1"/>
  <c r="BR82" i="9"/>
  <c r="AU82" i="9"/>
  <c r="AT137" i="9"/>
  <c r="BP164" i="9"/>
  <c r="BL400" i="9"/>
  <c r="AS400" i="9"/>
  <c r="BQ193" i="9"/>
  <c r="BS193" i="9"/>
  <c r="BN527" i="9"/>
  <c r="BP527" i="9"/>
  <c r="BW280" i="9"/>
  <c r="BQ134" i="9"/>
  <c r="BS134" i="9"/>
  <c r="BQ532" i="9"/>
  <c r="BS532" i="9"/>
  <c r="BU605" i="9"/>
  <c r="AV605" i="9"/>
  <c r="BO326" i="9"/>
  <c r="AS749" i="9"/>
  <c r="BL749" i="9"/>
  <c r="AU243" i="9"/>
  <c r="BR243" i="9"/>
  <c r="BP105" i="9"/>
  <c r="BV545" i="9"/>
  <c r="BW545" i="9" s="1"/>
  <c r="BO639" i="9"/>
  <c r="AT639" i="9"/>
  <c r="BO502" i="9"/>
  <c r="AT502" i="9"/>
  <c r="BY304" i="9"/>
  <c r="BZ304" i="9" s="1"/>
  <c r="AT661" i="9"/>
  <c r="BO661" i="9"/>
  <c r="CB571" i="9"/>
  <c r="CC571" i="9" s="1"/>
  <c r="CD571" i="9" s="1"/>
  <c r="BT82" i="9"/>
  <c r="BV82" i="9"/>
  <c r="BL527" i="9"/>
  <c r="AS527" i="9"/>
  <c r="AT134" i="9"/>
  <c r="BO134" i="9"/>
  <c r="BV518" i="9"/>
  <c r="BW518" i="9" s="1"/>
  <c r="BY49" i="9"/>
  <c r="BZ49" i="9" s="1"/>
  <c r="AT532" i="9"/>
  <c r="BO532" i="9"/>
  <c r="BP550" i="9"/>
  <c r="BQ366" i="9"/>
  <c r="BS366" i="9"/>
  <c r="BV366" i="9" s="1"/>
  <c r="BY366" i="9" s="1"/>
  <c r="BZ366" i="9" s="1"/>
  <c r="AU999" i="9"/>
  <c r="AS440" i="9"/>
  <c r="BL440" i="9"/>
  <c r="BQ122" i="9"/>
  <c r="BS122" i="9"/>
  <c r="BT122" i="9" s="1"/>
  <c r="BS31" i="9"/>
  <c r="BT31" i="9" s="1"/>
  <c r="AU616" i="9"/>
  <c r="BP639" i="9"/>
  <c r="BQ639" i="9" s="1"/>
  <c r="BS830" i="9"/>
  <c r="BT792" i="9"/>
  <c r="BV792" i="9"/>
  <c r="AW571" i="9"/>
  <c r="BX571" i="9"/>
  <c r="AT612" i="9"/>
  <c r="BO612" i="9"/>
  <c r="AT96" i="9"/>
  <c r="BO96" i="9"/>
  <c r="BQ472" i="9"/>
  <c r="BS472" i="9"/>
  <c r="BN580" i="9"/>
  <c r="BP580" i="9"/>
  <c r="BQ580" i="9" s="1"/>
  <c r="AV49" i="9"/>
  <c r="BU49" i="9"/>
  <c r="BR680" i="9"/>
  <c r="AU680" i="9"/>
  <c r="BL310" i="9"/>
  <c r="AS310" i="9"/>
  <c r="AT366" i="9"/>
  <c r="BO366" i="9"/>
  <c r="BN535" i="9"/>
  <c r="BP535" i="9"/>
  <c r="AT768" i="9"/>
  <c r="AT600" i="9"/>
  <c r="BO31" i="9"/>
  <c r="AT31" i="9"/>
  <c r="BS616" i="9"/>
  <c r="BT616" i="9" s="1"/>
  <c r="BV810" i="9"/>
  <c r="BW810" i="9" s="1"/>
  <c r="BQ350" i="9"/>
  <c r="BS350" i="9"/>
  <c r="AT830" i="9"/>
  <c r="BO830" i="9"/>
  <c r="AU792" i="9"/>
  <c r="BR792" i="9"/>
  <c r="BR811" i="9"/>
  <c r="BV319" i="9"/>
  <c r="BW319" i="9" s="1"/>
  <c r="AW319" i="9" s="1"/>
  <c r="BS667" i="9"/>
  <c r="BT667" i="9" s="1"/>
  <c r="BP612" i="9"/>
  <c r="BP137" i="9"/>
  <c r="BQ137" i="9" s="1"/>
  <c r="BN551" i="9"/>
  <c r="BP551" i="9"/>
  <c r="BP456" i="9"/>
  <c r="BQ456" i="9" s="1"/>
  <c r="BL535" i="9"/>
  <c r="AS535" i="9"/>
  <c r="BP326" i="9"/>
  <c r="BQ326" i="9" s="1"/>
  <c r="BN800" i="9"/>
  <c r="BP800" i="9"/>
  <c r="AY24" i="9"/>
  <c r="AN24" i="9" s="1"/>
  <c r="Q24" i="9" s="1"/>
  <c r="AK24" i="9" s="1"/>
  <c r="AD24" i="9" s="1"/>
  <c r="AS326" i="9"/>
  <c r="BL326" i="9"/>
  <c r="AT350" i="9"/>
  <c r="BO350" i="9"/>
  <c r="BZ226" i="9"/>
  <c r="CB226" i="9"/>
  <c r="CC226" i="9" s="1"/>
  <c r="AY226" i="9" s="1"/>
  <c r="BS572" i="9"/>
  <c r="BT572" i="9" s="1"/>
  <c r="BL137" i="9"/>
  <c r="AS137" i="9"/>
  <c r="AT480" i="9"/>
  <c r="BO480" i="9"/>
  <c r="BO351" i="9"/>
  <c r="AT351" i="9"/>
  <c r="BQ826" i="9"/>
  <c r="BS826" i="9"/>
  <c r="AS580" i="9"/>
  <c r="BL580" i="9"/>
  <c r="BV680" i="9"/>
  <c r="BW680" i="9" s="1"/>
  <c r="BX833" i="9"/>
  <c r="AW833" i="9"/>
  <c r="AW605" i="9"/>
  <c r="AS800" i="9"/>
  <c r="BL800" i="9"/>
  <c r="AU336" i="9"/>
  <c r="BR336" i="9"/>
  <c r="BV78" i="9"/>
  <c r="BW78" i="9" s="1"/>
  <c r="BS225" i="9"/>
  <c r="BT225" i="9" s="1"/>
  <c r="BO813" i="9"/>
  <c r="AT813" i="9"/>
  <c r="BS115" i="9"/>
  <c r="BT115" i="9" s="1"/>
  <c r="AT572" i="9"/>
  <c r="BO572" i="9"/>
  <c r="BW529" i="9"/>
  <c r="BY529" i="9"/>
  <c r="BN318" i="9"/>
  <c r="BP318" i="9"/>
  <c r="BQ318" i="9" s="1"/>
  <c r="BT254" i="9"/>
  <c r="BV254" i="9"/>
  <c r="BP294" i="9"/>
  <c r="BQ294" i="9" s="1"/>
  <c r="AS456" i="9"/>
  <c r="BL456" i="9"/>
  <c r="BQ613" i="9"/>
  <c r="BS613" i="9"/>
  <c r="BR388" i="9"/>
  <c r="AV29" i="9"/>
  <c r="AT749" i="9"/>
  <c r="BP516" i="9"/>
  <c r="BQ491" i="9"/>
  <c r="BS491" i="9"/>
  <c r="BS336" i="9"/>
  <c r="BZ645" i="9"/>
  <c r="CB645" i="9"/>
  <c r="CC645" i="9" s="1"/>
  <c r="CD645" i="9" s="1"/>
  <c r="AT616" i="9"/>
  <c r="BO616" i="9"/>
  <c r="BP813" i="9"/>
  <c r="BQ813" i="9" s="1"/>
  <c r="BZ419" i="9"/>
  <c r="CB419" i="9"/>
  <c r="CC419" i="9" s="1"/>
  <c r="BN156" i="9"/>
  <c r="AX163" i="9"/>
  <c r="BS811" i="9"/>
  <c r="BQ661" i="9"/>
  <c r="BS661" i="9"/>
  <c r="BT661" i="9" s="1"/>
  <c r="BU661" i="9" s="1"/>
  <c r="BW1008" i="9"/>
  <c r="BY1008" i="9"/>
  <c r="BN604" i="9"/>
  <c r="BV348" i="9"/>
  <c r="BW348" i="9" s="1"/>
  <c r="AW348" i="9" s="1"/>
  <c r="BQ908" i="9"/>
  <c r="BS908" i="9"/>
  <c r="BO164" i="9"/>
  <c r="AU254" i="9"/>
  <c r="BR254" i="9"/>
  <c r="BT243" i="9"/>
  <c r="BV243" i="9"/>
  <c r="CB833" i="9"/>
  <c r="CC833" i="9" s="1"/>
  <c r="AY833" i="9" s="1"/>
  <c r="BR146" i="9"/>
  <c r="AU146" i="9"/>
  <c r="AU85" i="9"/>
  <c r="BR85" i="9"/>
  <c r="BS93" i="9"/>
  <c r="BP168" i="9"/>
  <c r="BQ168" i="9" s="1"/>
  <c r="BV92" i="9"/>
  <c r="BW92" i="9" s="1"/>
  <c r="BR235" i="9"/>
  <c r="BP21" i="9"/>
  <c r="BQ21" i="9" s="1"/>
  <c r="BS235" i="9"/>
  <c r="BT235" i="9" s="1"/>
  <c r="BN125" i="9"/>
  <c r="BP125" i="9"/>
  <c r="BV29" i="9"/>
  <c r="BW29" i="9" s="1"/>
  <c r="BR45" i="9"/>
  <c r="BV70" i="9"/>
  <c r="AT184" i="9"/>
  <c r="BW160" i="9"/>
  <c r="AW160" i="9" s="1"/>
  <c r="AU29" i="9"/>
  <c r="BR29" i="9"/>
  <c r="BR70" i="9"/>
  <c r="AU70" i="9"/>
  <c r="BS146" i="9"/>
  <c r="BT146" i="9" s="1"/>
  <c r="CD36" i="9"/>
  <c r="AY36" i="9"/>
  <c r="BS85" i="9"/>
  <c r="BT85" i="9" s="1"/>
  <c r="BO21" i="9"/>
  <c r="AT21" i="9"/>
  <c r="AT146" i="9"/>
  <c r="BO146" i="9"/>
  <c r="BS45" i="9"/>
  <c r="BT45" i="9" s="1"/>
  <c r="BU45" i="9" s="1"/>
  <c r="AX36" i="9"/>
  <c r="CA36" i="9"/>
  <c r="AV92" i="9"/>
  <c r="BL101" i="9"/>
  <c r="AS101" i="9"/>
  <c r="BP184" i="9"/>
  <c r="BQ194" i="9"/>
  <c r="AU194" i="9" s="1"/>
  <c r="AU93" i="9"/>
  <c r="BR93" i="9"/>
  <c r="BO168" i="9"/>
  <c r="AT168" i="9"/>
  <c r="BO45" i="9"/>
  <c r="AT45" i="9"/>
  <c r="BN69" i="9"/>
  <c r="BP69" i="9"/>
  <c r="BN101" i="9"/>
  <c r="BP101" i="9"/>
  <c r="BO853" i="9"/>
  <c r="AT853" i="9"/>
  <c r="BU120" i="9"/>
  <c r="AV120" i="9"/>
  <c r="BR592" i="9"/>
  <c r="AU592" i="9"/>
  <c r="BO885" i="9"/>
  <c r="AT885" i="9"/>
  <c r="BO458" i="9"/>
  <c r="AT458" i="9"/>
  <c r="BR34" i="9"/>
  <c r="AU34" i="9"/>
  <c r="BO248" i="9"/>
  <c r="AT248" i="9"/>
  <c r="AU108" i="9"/>
  <c r="BR108" i="9"/>
  <c r="AT487" i="9"/>
  <c r="BO487" i="9"/>
  <c r="AT74" i="9"/>
  <c r="BO74" i="9"/>
  <c r="BR60" i="9"/>
  <c r="AU60" i="9"/>
  <c r="BX868" i="9"/>
  <c r="AW868" i="9"/>
  <c r="AT256" i="9"/>
  <c r="BO256" i="9"/>
  <c r="BR547" i="9"/>
  <c r="AU547" i="9"/>
  <c r="AT901" i="9"/>
  <c r="BO901" i="9"/>
  <c r="BR219" i="9"/>
  <c r="AU219" i="9"/>
  <c r="BO822" i="9"/>
  <c r="AT822" i="9"/>
  <c r="BO46" i="9"/>
  <c r="AT46" i="9"/>
  <c r="AT12" i="9"/>
  <c r="BO12" i="9"/>
  <c r="AT305" i="9"/>
  <c r="BO305" i="9"/>
  <c r="BU81" i="9"/>
  <c r="AV81" i="9"/>
  <c r="AW438" i="9"/>
  <c r="BX438" i="9"/>
  <c r="AT250" i="9"/>
  <c r="BO250" i="9"/>
  <c r="BO620" i="9"/>
  <c r="AT620" i="9"/>
  <c r="BU433" i="9"/>
  <c r="AV433" i="9"/>
  <c r="AT194" i="9"/>
  <c r="BO194" i="9"/>
  <c r="AT34" i="9"/>
  <c r="BO34" i="9"/>
  <c r="BP162" i="9"/>
  <c r="BQ162" i="9" s="1"/>
  <c r="BS359" i="9"/>
  <c r="BT359" i="9" s="1"/>
  <c r="AV359" i="9" s="1"/>
  <c r="BL600" i="9"/>
  <c r="AS600" i="9"/>
  <c r="BT802" i="9"/>
  <c r="BV802" i="9"/>
  <c r="BW802" i="9" s="1"/>
  <c r="BO303" i="9"/>
  <c r="BU850" i="9"/>
  <c r="AV850" i="9"/>
  <c r="BP501" i="9"/>
  <c r="BN521" i="9"/>
  <c r="BP521" i="9"/>
  <c r="BN368" i="9"/>
  <c r="BP368" i="9"/>
  <c r="BL417" i="9"/>
  <c r="AS417" i="9"/>
  <c r="BN737" i="9"/>
  <c r="BP737" i="9"/>
  <c r="BO837" i="9"/>
  <c r="AT837" i="9"/>
  <c r="AT445" i="9"/>
  <c r="BO445" i="9"/>
  <c r="BQ217" i="9"/>
  <c r="BS217" i="9"/>
  <c r="AS127" i="9"/>
  <c r="BL127" i="9"/>
  <c r="BV55" i="9"/>
  <c r="BN823" i="9"/>
  <c r="BP823" i="9"/>
  <c r="BQ823" i="9" s="1"/>
  <c r="BS47" i="9"/>
  <c r="BQ47" i="9"/>
  <c r="BP666" i="9"/>
  <c r="BN906" i="9"/>
  <c r="BN672" i="9"/>
  <c r="BP672" i="9"/>
  <c r="BQ672" i="9" s="1"/>
  <c r="BQ189" i="9"/>
  <c r="BS189" i="9"/>
  <c r="BP139" i="9"/>
  <c r="BQ139" i="9" s="1"/>
  <c r="BV107" i="9"/>
  <c r="BW107" i="9" s="1"/>
  <c r="BN119" i="9"/>
  <c r="BP119" i="9"/>
  <c r="BQ119" i="9" s="1"/>
  <c r="AU119" i="9" s="1"/>
  <c r="AU191" i="9"/>
  <c r="BR191" i="9"/>
  <c r="BQ359" i="9"/>
  <c r="BR802" i="9"/>
  <c r="AU802" i="9"/>
  <c r="BN814" i="9"/>
  <c r="BP814" i="9"/>
  <c r="BS814" i="9" s="1"/>
  <c r="BV814" i="9" s="1"/>
  <c r="BT394" i="9"/>
  <c r="BV394" i="9"/>
  <c r="BN449" i="9"/>
  <c r="BP449" i="9"/>
  <c r="BQ449" i="9" s="1"/>
  <c r="BN272" i="9"/>
  <c r="BP272" i="9"/>
  <c r="BQ272" i="9" s="1"/>
  <c r="AU272" i="9" s="1"/>
  <c r="BY438" i="9"/>
  <c r="BZ438" i="9" s="1"/>
  <c r="BO217" i="9"/>
  <c r="AT217" i="9"/>
  <c r="AT211" i="9"/>
  <c r="BO211" i="9"/>
  <c r="BN309" i="9"/>
  <c r="BP309" i="9"/>
  <c r="BQ624" i="9"/>
  <c r="BS624" i="9"/>
  <c r="BO47" i="9"/>
  <c r="AT47" i="9"/>
  <c r="AT547" i="9"/>
  <c r="BO547" i="9"/>
  <c r="BN301" i="9"/>
  <c r="BP301" i="9"/>
  <c r="BS301" i="9" s="1"/>
  <c r="BV433" i="9"/>
  <c r="BT191" i="9"/>
  <c r="BV191" i="9"/>
  <c r="BS999" i="9"/>
  <c r="BT999" i="9" s="1"/>
  <c r="BU999" i="9" s="1"/>
  <c r="BQ875" i="9"/>
  <c r="AU875" i="9" s="1"/>
  <c r="AS119" i="9"/>
  <c r="BL119" i="9"/>
  <c r="BP410" i="9"/>
  <c r="BQ410" i="9" s="1"/>
  <c r="BR410" i="9" s="1"/>
  <c r="BS429" i="9"/>
  <c r="BV429" i="9" s="1"/>
  <c r="BY429" i="9" s="1"/>
  <c r="BQ429" i="9"/>
  <c r="AU59" i="9"/>
  <c r="BS538" i="9"/>
  <c r="BW153" i="9"/>
  <c r="BY153" i="9"/>
  <c r="BZ153" i="9" s="1"/>
  <c r="AT359" i="9"/>
  <c r="BO359" i="9"/>
  <c r="BQ783" i="9"/>
  <c r="BS783" i="9"/>
  <c r="AV868" i="9"/>
  <c r="BU868" i="9"/>
  <c r="BL814" i="9"/>
  <c r="AS814" i="9"/>
  <c r="AS303" i="9"/>
  <c r="BL303" i="9"/>
  <c r="BO402" i="9"/>
  <c r="AT402" i="9"/>
  <c r="BQ75" i="9"/>
  <c r="BS75" i="9"/>
  <c r="BT75" i="9" s="1"/>
  <c r="AS449" i="9"/>
  <c r="BL449" i="9"/>
  <c r="BQ72" i="9"/>
  <c r="BS72" i="9"/>
  <c r="BT72" i="9" s="1"/>
  <c r="BN14" i="9"/>
  <c r="BP14" i="9"/>
  <c r="BN574" i="9"/>
  <c r="BP574" i="9"/>
  <c r="BU438" i="9"/>
  <c r="AV438" i="9"/>
  <c r="BQ584" i="9"/>
  <c r="BS584" i="9"/>
  <c r="BS627" i="9"/>
  <c r="BL309" i="9"/>
  <c r="AS309" i="9"/>
  <c r="BR68" i="9"/>
  <c r="BL906" i="9"/>
  <c r="AS906" i="9"/>
  <c r="AS301" i="9"/>
  <c r="BL301" i="9"/>
  <c r="BQ192" i="9"/>
  <c r="BS192" i="9"/>
  <c r="BO289" i="9"/>
  <c r="AS410" i="9"/>
  <c r="BL410" i="9"/>
  <c r="AT429" i="9"/>
  <c r="BO429" i="9"/>
  <c r="AT538" i="9"/>
  <c r="BO538" i="9"/>
  <c r="AT783" i="9"/>
  <c r="BO783" i="9"/>
  <c r="BQ402" i="9"/>
  <c r="BS402" i="9"/>
  <c r="BV81" i="9"/>
  <c r="BW81" i="9" s="1"/>
  <c r="BN26" i="9"/>
  <c r="BP26" i="9"/>
  <c r="BQ26" i="9" s="1"/>
  <c r="AU26" i="9" s="1"/>
  <c r="BO72" i="9"/>
  <c r="AT72" i="9"/>
  <c r="BT446" i="9"/>
  <c r="BV446" i="9"/>
  <c r="AS590" i="9"/>
  <c r="BL590" i="9"/>
  <c r="AT627" i="9"/>
  <c r="BO627" i="9"/>
  <c r="BP458" i="9"/>
  <c r="BQ458" i="9" s="1"/>
  <c r="AU458" i="9" s="1"/>
  <c r="BT493" i="9"/>
  <c r="BV493" i="9"/>
  <c r="BP620" i="9"/>
  <c r="BQ620" i="9" s="1"/>
  <c r="BS34" i="9"/>
  <c r="BT34" i="9" s="1"/>
  <c r="BQ266" i="9"/>
  <c r="BS266" i="9"/>
  <c r="BQ892" i="9"/>
  <c r="BS892" i="9"/>
  <c r="BL854" i="9"/>
  <c r="AS854" i="9"/>
  <c r="BQ195" i="9"/>
  <c r="BS195" i="9"/>
  <c r="BN797" i="9"/>
  <c r="BP797" i="9"/>
  <c r="BQ797" i="9" s="1"/>
  <c r="BN862" i="9"/>
  <c r="BP862" i="9"/>
  <c r="BQ862" i="9" s="1"/>
  <c r="AU862" i="9" s="1"/>
  <c r="BY868" i="9"/>
  <c r="BZ868" i="9" s="1"/>
  <c r="BP678" i="9"/>
  <c r="BQ678" i="9" s="1"/>
  <c r="BX850" i="9"/>
  <c r="BO178" i="9"/>
  <c r="AT178" i="9"/>
  <c r="AU81" i="9"/>
  <c r="BR81" i="9"/>
  <c r="AS139" i="9"/>
  <c r="BL139" i="9"/>
  <c r="AU15" i="9"/>
  <c r="BR15" i="9"/>
  <c r="AT417" i="9"/>
  <c r="BQ601" i="9"/>
  <c r="BS601" i="9"/>
  <c r="BN58" i="9"/>
  <c r="BP58" i="9"/>
  <c r="BN590" i="9"/>
  <c r="BP590" i="9"/>
  <c r="BS108" i="9"/>
  <c r="BR837" i="9"/>
  <c r="BS592" i="9"/>
  <c r="BT592" i="9" s="1"/>
  <c r="BN485" i="9"/>
  <c r="BP485" i="9"/>
  <c r="BN477" i="9"/>
  <c r="BP477" i="9"/>
  <c r="BQ477" i="9" s="1"/>
  <c r="BL458" i="9"/>
  <c r="AS458" i="9"/>
  <c r="AT221" i="9"/>
  <c r="BO221" i="9"/>
  <c r="BR493" i="9"/>
  <c r="AU493" i="9"/>
  <c r="AS250" i="9"/>
  <c r="BL250" i="9"/>
  <c r="AT266" i="9"/>
  <c r="BO266" i="9"/>
  <c r="BN237" i="9"/>
  <c r="BP237" i="9"/>
  <c r="AT892" i="9"/>
  <c r="BO892" i="9"/>
  <c r="BN854" i="9"/>
  <c r="BP854" i="9"/>
  <c r="BO195" i="9"/>
  <c r="AT195" i="9"/>
  <c r="BS59" i="9"/>
  <c r="AS797" i="9"/>
  <c r="BL797" i="9"/>
  <c r="BQ454" i="9"/>
  <c r="BS454" i="9"/>
  <c r="BT454" i="9" s="1"/>
  <c r="BP600" i="9"/>
  <c r="BQ600" i="9" s="1"/>
  <c r="BL862" i="9"/>
  <c r="AS862" i="9"/>
  <c r="BN678" i="9"/>
  <c r="BP178" i="9"/>
  <c r="BQ178" i="9" s="1"/>
  <c r="BS15" i="9"/>
  <c r="BT15" i="9" s="1"/>
  <c r="AS666" i="9"/>
  <c r="BL666" i="9"/>
  <c r="BX396" i="9"/>
  <c r="AW396" i="9"/>
  <c r="BO108" i="9"/>
  <c r="AT108" i="9"/>
  <c r="BN633" i="9"/>
  <c r="BP633" i="9"/>
  <c r="BQ633" i="9" s="1"/>
  <c r="BN210" i="9"/>
  <c r="BP210" i="9"/>
  <c r="BQ210" i="9" s="1"/>
  <c r="AS485" i="9"/>
  <c r="BL485" i="9"/>
  <c r="BS68" i="9"/>
  <c r="BT68" i="9" s="1"/>
  <c r="BP221" i="9"/>
  <c r="BQ221" i="9" s="1"/>
  <c r="BQ537" i="9"/>
  <c r="BS537" i="9"/>
  <c r="AT139" i="9"/>
  <c r="BP250" i="9"/>
  <c r="BQ250" i="9" s="1"/>
  <c r="BW161" i="9"/>
  <c r="BY161" i="9"/>
  <c r="BZ161" i="9" s="1"/>
  <c r="AX161" i="9" s="1"/>
  <c r="BL237" i="9"/>
  <c r="AS237" i="9"/>
  <c r="AT59" i="9"/>
  <c r="BO59" i="9"/>
  <c r="BL202" i="9"/>
  <c r="AS202" i="9"/>
  <c r="BS60" i="9"/>
  <c r="BT60" i="9" s="1"/>
  <c r="BO454" i="9"/>
  <c r="AT454" i="9"/>
  <c r="AU433" i="9"/>
  <c r="BR433" i="9"/>
  <c r="BV120" i="9"/>
  <c r="BW120" i="9" s="1"/>
  <c r="BX120" i="9" s="1"/>
  <c r="BP74" i="9"/>
  <c r="BQ74" i="9" s="1"/>
  <c r="AU74" i="9" s="1"/>
  <c r="BP12" i="9"/>
  <c r="BQ12" i="9" s="1"/>
  <c r="AT615" i="9"/>
  <c r="BO615" i="9"/>
  <c r="CB396" i="9"/>
  <c r="CC396" i="9" s="1"/>
  <c r="BZ396" i="9"/>
  <c r="BQ407" i="9"/>
  <c r="BS407" i="9"/>
  <c r="BN494" i="9"/>
  <c r="BP494" i="9"/>
  <c r="BS494" i="9" s="1"/>
  <c r="BV494" i="9" s="1"/>
  <c r="BP901" i="9"/>
  <c r="BQ901" i="9" s="1"/>
  <c r="BN127" i="9"/>
  <c r="BP127" i="9"/>
  <c r="BP885" i="9"/>
  <c r="BQ885" i="9" s="1"/>
  <c r="AT448" i="9"/>
  <c r="BO448" i="9"/>
  <c r="BP256" i="9"/>
  <c r="BQ256" i="9" s="1"/>
  <c r="BP248" i="9"/>
  <c r="BU262" i="9"/>
  <c r="AV262" i="9"/>
  <c r="BL609" i="9"/>
  <c r="AS609" i="9"/>
  <c r="AS98" i="9"/>
  <c r="BL98" i="9"/>
  <c r="AV161" i="9"/>
  <c r="BU161" i="9"/>
  <c r="BO806" i="9"/>
  <c r="BX428" i="9"/>
  <c r="BQ62" i="9"/>
  <c r="BS62" i="9"/>
  <c r="BN162" i="9"/>
  <c r="AT60" i="9"/>
  <c r="BO60" i="9"/>
  <c r="BT799" i="9"/>
  <c r="BV799" i="9"/>
  <c r="BW799" i="9" s="1"/>
  <c r="BP303" i="9"/>
  <c r="BQ303" i="9" s="1"/>
  <c r="BR303" i="9" s="1"/>
  <c r="BY850" i="9"/>
  <c r="BZ850" i="9" s="1"/>
  <c r="BO501" i="9"/>
  <c r="BP615" i="9"/>
  <c r="BP417" i="9"/>
  <c r="BL494" i="9"/>
  <c r="AS494" i="9"/>
  <c r="BL901" i="9"/>
  <c r="AS901" i="9"/>
  <c r="BS837" i="9"/>
  <c r="BT837" i="9" s="1"/>
  <c r="BQ445" i="9"/>
  <c r="BS445" i="9"/>
  <c r="BQ211" i="9"/>
  <c r="BS211" i="9"/>
  <c r="BT211" i="9" s="1"/>
  <c r="BT55" i="9"/>
  <c r="BQ627" i="9"/>
  <c r="AS885" i="9"/>
  <c r="BL885" i="9"/>
  <c r="AS256" i="9"/>
  <c r="BL256" i="9"/>
  <c r="BL248" i="9"/>
  <c r="AS248" i="9"/>
  <c r="BV262" i="9"/>
  <c r="BT310" i="9"/>
  <c r="BV310" i="9"/>
  <c r="BN666" i="9"/>
  <c r="AT189" i="9"/>
  <c r="BO189" i="9"/>
  <c r="BS547" i="9"/>
  <c r="BT547" i="9" s="1"/>
  <c r="BN98" i="9"/>
  <c r="BP98" i="9"/>
  <c r="BN202" i="9"/>
  <c r="BP202" i="9"/>
  <c r="BO698" i="9"/>
  <c r="AT698" i="9"/>
  <c r="BO619" i="9"/>
  <c r="AT619" i="9"/>
  <c r="BR383" i="9"/>
  <c r="AU383" i="9"/>
  <c r="BR196" i="9"/>
  <c r="AU196" i="9"/>
  <c r="BO785" i="9"/>
  <c r="AT785" i="9"/>
  <c r="AT269" i="9"/>
  <c r="BO269" i="9"/>
  <c r="AT900" i="9"/>
  <c r="BO900" i="9"/>
  <c r="AV222" i="9"/>
  <c r="BU222" i="9"/>
  <c r="BO362" i="9"/>
  <c r="AT362" i="9"/>
  <c r="AT121" i="9"/>
  <c r="BO121" i="9"/>
  <c r="AT904" i="9"/>
  <c r="BO904" i="9"/>
  <c r="AT834" i="9"/>
  <c r="BO834" i="9"/>
  <c r="BR790" i="9"/>
  <c r="AU790" i="9"/>
  <c r="BU207" i="9"/>
  <c r="AV207" i="9"/>
  <c r="BO544" i="9"/>
  <c r="AT544" i="9"/>
  <c r="BO143" i="9"/>
  <c r="AT143" i="9"/>
  <c r="BL182" i="9"/>
  <c r="AS182" i="9"/>
  <c r="AS878" i="9"/>
  <c r="BL878" i="9"/>
  <c r="BO503" i="9"/>
  <c r="BY169" i="9"/>
  <c r="BV277" i="9"/>
  <c r="BO859" i="9"/>
  <c r="AT859" i="9"/>
  <c r="BN290" i="9"/>
  <c r="BP290" i="9"/>
  <c r="BQ290" i="9" s="1"/>
  <c r="AU290" i="9" s="1"/>
  <c r="BQ606" i="9"/>
  <c r="BS606" i="9"/>
  <c r="BP796" i="9"/>
  <c r="BQ796" i="9" s="1"/>
  <c r="AU53" i="9"/>
  <c r="BR53" i="9"/>
  <c r="BS136" i="9"/>
  <c r="BT136" i="9" s="1"/>
  <c r="AV136" i="9" s="1"/>
  <c r="BO131" i="9"/>
  <c r="AT131" i="9"/>
  <c r="BO381" i="9"/>
  <c r="AT381" i="9"/>
  <c r="BP216" i="9"/>
  <c r="BQ216" i="9" s="1"/>
  <c r="BL896" i="9"/>
  <c r="AS896" i="9"/>
  <c r="BQ285" i="9"/>
  <c r="BS285" i="9"/>
  <c r="BT285" i="9" s="1"/>
  <c r="AS785" i="9"/>
  <c r="BL785" i="9"/>
  <c r="BN820" i="9"/>
  <c r="BP820" i="9"/>
  <c r="BN894" i="9"/>
  <c r="BP894" i="9"/>
  <c r="BU169" i="9"/>
  <c r="AV169" i="9"/>
  <c r="AU277" i="9"/>
  <c r="BR277" i="9"/>
  <c r="BU819" i="9"/>
  <c r="BP859" i="9"/>
  <c r="BQ859" i="9" s="1"/>
  <c r="BL290" i="9"/>
  <c r="AS290" i="9"/>
  <c r="BN760" i="9"/>
  <c r="BP760" i="9"/>
  <c r="BQ760" i="9" s="1"/>
  <c r="BP481" i="9"/>
  <c r="AT606" i="9"/>
  <c r="BO606" i="9"/>
  <c r="BP622" i="9"/>
  <c r="BQ622" i="9" s="1"/>
  <c r="BR622" i="9" s="1"/>
  <c r="BN463" i="9"/>
  <c r="BP463" i="9"/>
  <c r="BS641" i="9"/>
  <c r="BQ816" i="9"/>
  <c r="BS816" i="9"/>
  <c r="AT136" i="9"/>
  <c r="BO136" i="9"/>
  <c r="BQ411" i="9"/>
  <c r="BS411" i="9"/>
  <c r="BQ364" i="9"/>
  <c r="BS364" i="9"/>
  <c r="BT364" i="9" s="1"/>
  <c r="BN182" i="9"/>
  <c r="BP182" i="9"/>
  <c r="BO224" i="9"/>
  <c r="BP143" i="9"/>
  <c r="BN617" i="9"/>
  <c r="BP617" i="9"/>
  <c r="BR363" i="9"/>
  <c r="AU363" i="9"/>
  <c r="BT65" i="9"/>
  <c r="BV65" i="9"/>
  <c r="BN213" i="9"/>
  <c r="BP213" i="9"/>
  <c r="BQ213" i="9" s="1"/>
  <c r="BL481" i="9"/>
  <c r="AS481" i="9"/>
  <c r="BN321" i="9"/>
  <c r="BP321" i="9"/>
  <c r="AS622" i="9"/>
  <c r="BL622" i="9"/>
  <c r="BP362" i="9"/>
  <c r="BQ362" i="9" s="1"/>
  <c r="BQ392" i="9"/>
  <c r="BS392" i="9"/>
  <c r="BT392" i="9" s="1"/>
  <c r="BO816" i="9"/>
  <c r="AT816" i="9"/>
  <c r="BO73" i="9"/>
  <c r="AT73" i="9"/>
  <c r="BO411" i="9"/>
  <c r="AT411" i="9"/>
  <c r="BT116" i="9"/>
  <c r="BV116" i="9"/>
  <c r="BW116" i="9" s="1"/>
  <c r="AW116" i="9" s="1"/>
  <c r="BP38" i="9"/>
  <c r="BS383" i="9"/>
  <c r="BZ257" i="9"/>
  <c r="CB257" i="9"/>
  <c r="CC257" i="9" s="1"/>
  <c r="BR13" i="9"/>
  <c r="BS363" i="9"/>
  <c r="BT363" i="9" s="1"/>
  <c r="BP503" i="9"/>
  <c r="BL213" i="9"/>
  <c r="AS213" i="9"/>
  <c r="AT594" i="9"/>
  <c r="BO594" i="9"/>
  <c r="BL760" i="9"/>
  <c r="AS760" i="9"/>
  <c r="BP853" i="9"/>
  <c r="BQ853" i="9" s="1"/>
  <c r="BR853" i="9" s="1"/>
  <c r="AS463" i="9"/>
  <c r="BL463" i="9"/>
  <c r="BP806" i="9"/>
  <c r="BN721" i="9"/>
  <c r="BP721" i="9"/>
  <c r="BQ721" i="9" s="1"/>
  <c r="BT461" i="9"/>
  <c r="BV461" i="9"/>
  <c r="BT293" i="9"/>
  <c r="BV293" i="9"/>
  <c r="BP904" i="9"/>
  <c r="BQ904" i="9" s="1"/>
  <c r="BN873" i="9"/>
  <c r="BP873" i="9"/>
  <c r="BN251" i="9"/>
  <c r="BP251" i="9"/>
  <c r="BQ251" i="9" s="1"/>
  <c r="BR251" i="9" s="1"/>
  <c r="BW480" i="9"/>
  <c r="BY480" i="9"/>
  <c r="BP73" i="9"/>
  <c r="BY428" i="9"/>
  <c r="BZ428" i="9" s="1"/>
  <c r="BL782" i="9"/>
  <c r="AS782" i="9"/>
  <c r="AT383" i="9"/>
  <c r="BO383" i="9"/>
  <c r="BX257" i="9"/>
  <c r="AW257" i="9"/>
  <c r="BS219" i="9"/>
  <c r="BP57" i="9"/>
  <c r="BQ57" i="9" s="1"/>
  <c r="BR57" i="9" s="1"/>
  <c r="BN646" i="9"/>
  <c r="BP646" i="9"/>
  <c r="BN258" i="9"/>
  <c r="BP258" i="9"/>
  <c r="BV819" i="9"/>
  <c r="BW819" i="9" s="1"/>
  <c r="BQ752" i="9"/>
  <c r="BS752" i="9"/>
  <c r="BP544" i="9"/>
  <c r="AS721" i="9"/>
  <c r="BL721" i="9"/>
  <c r="AU461" i="9"/>
  <c r="BR461" i="9"/>
  <c r="BQ466" i="9"/>
  <c r="BS466" i="9"/>
  <c r="AU293" i="9"/>
  <c r="BR293" i="9"/>
  <c r="BR97" i="9"/>
  <c r="AS904" i="9"/>
  <c r="BL904" i="9"/>
  <c r="AV53" i="9"/>
  <c r="AS873" i="9"/>
  <c r="BL873" i="9"/>
  <c r="BU428" i="9"/>
  <c r="AV428" i="9"/>
  <c r="BQ451" i="9"/>
  <c r="BS451" i="9"/>
  <c r="BN782" i="9"/>
  <c r="BP782" i="9"/>
  <c r="BP224" i="9"/>
  <c r="BQ224" i="9" s="1"/>
  <c r="BT436" i="9"/>
  <c r="BV436" i="9"/>
  <c r="AT219" i="9"/>
  <c r="BO219" i="9"/>
  <c r="BV207" i="9"/>
  <c r="BW207" i="9" s="1"/>
  <c r="BX207" i="9" s="1"/>
  <c r="BL861" i="9"/>
  <c r="AS861" i="9"/>
  <c r="BP487" i="9"/>
  <c r="BQ487" i="9" s="1"/>
  <c r="BT507" i="9"/>
  <c r="BV507" i="9"/>
  <c r="BW507" i="9" s="1"/>
  <c r="BN583" i="9"/>
  <c r="BP583" i="9"/>
  <c r="BQ583" i="9" s="1"/>
  <c r="BN504" i="9"/>
  <c r="BP504" i="9"/>
  <c r="BQ504" i="9" s="1"/>
  <c r="BR504" i="9" s="1"/>
  <c r="BQ329" i="9"/>
  <c r="BS329" i="9"/>
  <c r="BT329" i="9" s="1"/>
  <c r="AV329" i="9" s="1"/>
  <c r="BP46" i="9"/>
  <c r="BQ46" i="9" s="1"/>
  <c r="BW169" i="9"/>
  <c r="BN57" i="9"/>
  <c r="BN345" i="9"/>
  <c r="BP345" i="9"/>
  <c r="BP619" i="9"/>
  <c r="BP289" i="9"/>
  <c r="AS258" i="9"/>
  <c r="BL258" i="9"/>
  <c r="BN173" i="9"/>
  <c r="BP173" i="9"/>
  <c r="BR819" i="9"/>
  <c r="AU819" i="9"/>
  <c r="BP768" i="9"/>
  <c r="BQ768" i="9" s="1"/>
  <c r="AU768" i="9" s="1"/>
  <c r="AT752" i="9"/>
  <c r="BO752" i="9"/>
  <c r="BP822" i="9"/>
  <c r="BL251" i="9"/>
  <c r="AS251" i="9"/>
  <c r="BP305" i="9"/>
  <c r="BQ305" i="9" s="1"/>
  <c r="BO684" i="9"/>
  <c r="BS790" i="9"/>
  <c r="BN631" i="9"/>
  <c r="BP631" i="9"/>
  <c r="BS631" i="9" s="1"/>
  <c r="BT631" i="9" s="1"/>
  <c r="AV631" i="9" s="1"/>
  <c r="BT685" i="9"/>
  <c r="BV685" i="9"/>
  <c r="BR674" i="9"/>
  <c r="BN861" i="9"/>
  <c r="BP861" i="9"/>
  <c r="BL487" i="9"/>
  <c r="AS487" i="9"/>
  <c r="BV222" i="9"/>
  <c r="AT447" i="9"/>
  <c r="BO447" i="9"/>
  <c r="AT329" i="9"/>
  <c r="BO329" i="9"/>
  <c r="BQ746" i="9"/>
  <c r="BS746" i="9"/>
  <c r="AS345" i="9"/>
  <c r="BL345" i="9"/>
  <c r="AS173" i="9"/>
  <c r="BL173" i="9"/>
  <c r="AS822" i="9"/>
  <c r="BL822" i="9"/>
  <c r="BS196" i="9"/>
  <c r="AU641" i="9"/>
  <c r="BT866" i="9"/>
  <c r="BV866" i="9"/>
  <c r="BQ384" i="9"/>
  <c r="BS384" i="9"/>
  <c r="BO790" i="9"/>
  <c r="AT790" i="9"/>
  <c r="BL631" i="9"/>
  <c r="AS631" i="9"/>
  <c r="BQ907" i="9"/>
  <c r="BS907" i="9"/>
  <c r="AT867" i="9"/>
  <c r="BO867" i="9"/>
  <c r="BQ597" i="9"/>
  <c r="BS597" i="9"/>
  <c r="BT597" i="9" s="1"/>
  <c r="BP785" i="9"/>
  <c r="BR685" i="9"/>
  <c r="AU685" i="9"/>
  <c r="BP834" i="9"/>
  <c r="BO636" i="9"/>
  <c r="BN878" i="9"/>
  <c r="BP878" i="9"/>
  <c r="AU222" i="9"/>
  <c r="BR222" i="9"/>
  <c r="BO746" i="9"/>
  <c r="AT746" i="9"/>
  <c r="BT277" i="9"/>
  <c r="BT27" i="9"/>
  <c r="BV27" i="9"/>
  <c r="BW27" i="9" s="1"/>
  <c r="BQ489" i="9"/>
  <c r="BS489" i="9"/>
  <c r="BN481" i="9"/>
  <c r="BN796" i="9"/>
  <c r="AT622" i="9"/>
  <c r="BS97" i="9"/>
  <c r="BV53" i="9"/>
  <c r="BQ136" i="9"/>
  <c r="BP684" i="9"/>
  <c r="BO384" i="9"/>
  <c r="AT384" i="9"/>
  <c r="BN38" i="9"/>
  <c r="BP867" i="9"/>
  <c r="BQ381" i="9"/>
  <c r="BS381" i="9"/>
  <c r="BN216" i="9"/>
  <c r="BN896" i="9"/>
  <c r="BP896" i="9"/>
  <c r="BQ183" i="9"/>
  <c r="BS183" i="9"/>
  <c r="BT183" i="9" s="1"/>
  <c r="BL834" i="9"/>
  <c r="AS834" i="9"/>
  <c r="BR307" i="9"/>
  <c r="AU307" i="9"/>
  <c r="AT64" i="9"/>
  <c r="BO64" i="9"/>
  <c r="AT821" i="9"/>
  <c r="BO821" i="9"/>
  <c r="BR333" i="9"/>
  <c r="AU333" i="9"/>
  <c r="AT539" i="9"/>
  <c r="BO539" i="9"/>
  <c r="AU728" i="9"/>
  <c r="BR728" i="9"/>
  <c r="BU61" i="9"/>
  <c r="AV61" i="9"/>
  <c r="BO298" i="9"/>
  <c r="AT298" i="9"/>
  <c r="AT371" i="9"/>
  <c r="BO371" i="9"/>
  <c r="BO903" i="9"/>
  <c r="AT903" i="9"/>
  <c r="BO500" i="9"/>
  <c r="AT500" i="9"/>
  <c r="AX100" i="9"/>
  <c r="CA100" i="9"/>
  <c r="AU288" i="9"/>
  <c r="BR288" i="9"/>
  <c r="AT77" i="9"/>
  <c r="BO77" i="9"/>
  <c r="BO581" i="9"/>
  <c r="AT581" i="9"/>
  <c r="BU766" i="9"/>
  <c r="AV766" i="9"/>
  <c r="BR553" i="9"/>
  <c r="AU553" i="9"/>
  <c r="BO777" i="9"/>
  <c r="AT777" i="9"/>
  <c r="AT849" i="9"/>
  <c r="BO849" i="9"/>
  <c r="BO852" i="9"/>
  <c r="AT852" i="9"/>
  <c r="AU124" i="9"/>
  <c r="BR124" i="9"/>
  <c r="AT831" i="9"/>
  <c r="BO831" i="9"/>
  <c r="BO467" i="9"/>
  <c r="AT467" i="9"/>
  <c r="AT435" i="9"/>
  <c r="BO435" i="9"/>
  <c r="BU147" i="9"/>
  <c r="AV147" i="9"/>
  <c r="BX194" i="9"/>
  <c r="AW194" i="9"/>
  <c r="AU215" i="9"/>
  <c r="BR215" i="9"/>
  <c r="BR588" i="9"/>
  <c r="AU588" i="9"/>
  <c r="BO562" i="9"/>
  <c r="AT562" i="9"/>
  <c r="BR418" i="9"/>
  <c r="AU418" i="9"/>
  <c r="BO705" i="9"/>
  <c r="AT705" i="9"/>
  <c r="AT887" i="9"/>
  <c r="BO887" i="9"/>
  <c r="BO320" i="9"/>
  <c r="AT320" i="9"/>
  <c r="BR546" i="9"/>
  <c r="AU546" i="9"/>
  <c r="AU536" i="9"/>
  <c r="BR536" i="9"/>
  <c r="BU281" i="9"/>
  <c r="AV281" i="9"/>
  <c r="AU32" i="9"/>
  <c r="BR32" i="9"/>
  <c r="BO282" i="9"/>
  <c r="AT282" i="9"/>
  <c r="AT522" i="9"/>
  <c r="BO522" i="9"/>
  <c r="BV421" i="9"/>
  <c r="BW421" i="9" s="1"/>
  <c r="BT239" i="9"/>
  <c r="BV239" i="9"/>
  <c r="BO313" i="9"/>
  <c r="BL809" i="9"/>
  <c r="AS809" i="9"/>
  <c r="AU421" i="9"/>
  <c r="BR421" i="9"/>
  <c r="BP286" i="9"/>
  <c r="BL856" i="9"/>
  <c r="AS856" i="9"/>
  <c r="BV496" i="9"/>
  <c r="BO476" i="9"/>
  <c r="BQ246" i="9"/>
  <c r="BS246" i="9"/>
  <c r="AS840" i="9"/>
  <c r="BL840" i="9"/>
  <c r="AM185" i="9"/>
  <c r="AT839" i="9"/>
  <c r="BV181" i="9"/>
  <c r="BW181" i="9" s="1"/>
  <c r="BO882" i="9"/>
  <c r="AT882" i="9"/>
  <c r="AT771" i="9"/>
  <c r="BO771" i="9"/>
  <c r="BN514" i="9"/>
  <c r="BP514" i="9"/>
  <c r="BQ514" i="9" s="1"/>
  <c r="AT676" i="9"/>
  <c r="BO676" i="9"/>
  <c r="BQ84" i="9"/>
  <c r="BS84" i="9"/>
  <c r="AT158" i="9"/>
  <c r="BO158" i="9"/>
  <c r="BQ564" i="9"/>
  <c r="BS564" i="9"/>
  <c r="BQ51" i="9"/>
  <c r="BS51" i="9"/>
  <c r="AT89" i="9"/>
  <c r="BO89" i="9"/>
  <c r="BR548" i="9"/>
  <c r="AU548" i="9"/>
  <c r="BL825" i="9"/>
  <c r="AS825" i="9"/>
  <c r="AT588" i="9"/>
  <c r="BO588" i="9"/>
  <c r="BN856" i="9"/>
  <c r="BP856" i="9"/>
  <c r="BQ882" i="9"/>
  <c r="BS882" i="9"/>
  <c r="BP391" i="9"/>
  <c r="BQ391" i="9" s="1"/>
  <c r="AT794" i="9"/>
  <c r="BL282" i="9"/>
  <c r="AS282" i="9"/>
  <c r="BW242" i="9"/>
  <c r="BY242" i="9"/>
  <c r="BP476" i="9"/>
  <c r="AT246" i="9"/>
  <c r="BO246" i="9"/>
  <c r="BP636" i="9"/>
  <c r="BQ889" i="9"/>
  <c r="BS889" i="9"/>
  <c r="BT889" i="9" s="1"/>
  <c r="BQ361" i="9"/>
  <c r="BS361" i="9"/>
  <c r="BT361" i="9" s="1"/>
  <c r="BQ824" i="9"/>
  <c r="BS824" i="9"/>
  <c r="BT824" i="9" s="1"/>
  <c r="AV824" i="9" s="1"/>
  <c r="BS674" i="9"/>
  <c r="BP839" i="9"/>
  <c r="AU181" i="9"/>
  <c r="BR181" i="9"/>
  <c r="BT554" i="9"/>
  <c r="BV554" i="9"/>
  <c r="BW554" i="9" s="1"/>
  <c r="BU575" i="9"/>
  <c r="BO84" i="9"/>
  <c r="AT84" i="9"/>
  <c r="BN468" i="9"/>
  <c r="BP468" i="9"/>
  <c r="BP698" i="9"/>
  <c r="AT51" i="9"/>
  <c r="BO51" i="9"/>
  <c r="BW779" i="9"/>
  <c r="BY779" i="9"/>
  <c r="BZ779" i="9" s="1"/>
  <c r="AX779" i="9" s="1"/>
  <c r="BS553" i="9"/>
  <c r="BS288" i="9"/>
  <c r="BN742" i="9"/>
  <c r="BP742" i="9"/>
  <c r="BQ742" i="9" s="1"/>
  <c r="AU742" i="9" s="1"/>
  <c r="AT718" i="9"/>
  <c r="BO718" i="9"/>
  <c r="BQ155" i="9"/>
  <c r="BS155" i="9"/>
  <c r="BV651" i="9"/>
  <c r="BS536" i="9"/>
  <c r="BQ360" i="9"/>
  <c r="BS360" i="9"/>
  <c r="BV281" i="9"/>
  <c r="BU242" i="9"/>
  <c r="AV242" i="9"/>
  <c r="AU460" i="9"/>
  <c r="BR460" i="9"/>
  <c r="BP887" i="9"/>
  <c r="BO361" i="9"/>
  <c r="AT361" i="9"/>
  <c r="AT824" i="9"/>
  <c r="BO824" i="9"/>
  <c r="AT385" i="9"/>
  <c r="BO385" i="9"/>
  <c r="BN759" i="9"/>
  <c r="BP759" i="9"/>
  <c r="BQ114" i="9"/>
  <c r="BS114" i="9"/>
  <c r="BN788" i="9"/>
  <c r="BP788" i="9"/>
  <c r="BQ788" i="9" s="1"/>
  <c r="BR788" i="9" s="1"/>
  <c r="BV575" i="9"/>
  <c r="BW575" i="9" s="1"/>
  <c r="AW575" i="9" s="1"/>
  <c r="BP831" i="9"/>
  <c r="BN817" i="9"/>
  <c r="BP817" i="9"/>
  <c r="BS307" i="9"/>
  <c r="BT307" i="9" s="1"/>
  <c r="AT660" i="9"/>
  <c r="BO660" i="9"/>
  <c r="AS698" i="9"/>
  <c r="BL698" i="9"/>
  <c r="BN559" i="9"/>
  <c r="BP559" i="9"/>
  <c r="BQ379" i="9"/>
  <c r="BS379" i="9"/>
  <c r="BT379" i="9" s="1"/>
  <c r="BU379" i="9" s="1"/>
  <c r="BQ382" i="9"/>
  <c r="BS382" i="9"/>
  <c r="AU766" i="9"/>
  <c r="BR766" i="9"/>
  <c r="BS158" i="9"/>
  <c r="BL467" i="9"/>
  <c r="AS467" i="9"/>
  <c r="BN743" i="9"/>
  <c r="BP743" i="9"/>
  <c r="BS89" i="9"/>
  <c r="BT89" i="9" s="1"/>
  <c r="BQ107" i="9"/>
  <c r="BR107" i="9" s="1"/>
  <c r="AT536" i="9"/>
  <c r="BO536" i="9"/>
  <c r="BQ687" i="9"/>
  <c r="BS687" i="9"/>
  <c r="AS875" i="9"/>
  <c r="BL875" i="9"/>
  <c r="AT360" i="9"/>
  <c r="BO360" i="9"/>
  <c r="AU281" i="9"/>
  <c r="BR281" i="9"/>
  <c r="BN48" i="9"/>
  <c r="BP48" i="9"/>
  <c r="BS460" i="9"/>
  <c r="BQ654" i="9"/>
  <c r="BS654" i="9"/>
  <c r="AS831" i="9"/>
  <c r="BL831" i="9"/>
  <c r="AT114" i="9"/>
  <c r="BO114" i="9"/>
  <c r="BN758" i="9"/>
  <c r="BP758" i="9"/>
  <c r="BL788" i="9"/>
  <c r="AS788" i="9"/>
  <c r="BS13" i="9"/>
  <c r="AU575" i="9"/>
  <c r="BR575" i="9"/>
  <c r="BP900" i="9"/>
  <c r="BQ900" i="9" s="1"/>
  <c r="BQ138" i="9"/>
  <c r="BS138" i="9"/>
  <c r="BT138" i="9" s="1"/>
  <c r="AV138" i="9" s="1"/>
  <c r="BS388" i="9"/>
  <c r="BP660" i="9"/>
  <c r="BN809" i="9"/>
  <c r="BP809" i="9"/>
  <c r="AT286" i="9"/>
  <c r="BO286" i="9"/>
  <c r="BP840" i="9"/>
  <c r="BS676" i="9"/>
  <c r="BT676" i="9" s="1"/>
  <c r="AS562" i="9"/>
  <c r="BL562" i="9"/>
  <c r="BV548" i="9"/>
  <c r="BN825" i="9"/>
  <c r="BP825" i="9"/>
  <c r="BQ825" i="9" s="1"/>
  <c r="BR825" i="9" s="1"/>
  <c r="AT869" i="9"/>
  <c r="AT687" i="9"/>
  <c r="BO687" i="9"/>
  <c r="BN875" i="9"/>
  <c r="BV61" i="9"/>
  <c r="BQ19" i="9"/>
  <c r="BS19" i="9"/>
  <c r="BV766" i="9"/>
  <c r="BO654" i="9"/>
  <c r="AT654" i="9"/>
  <c r="BQ533" i="9"/>
  <c r="BS533" i="9"/>
  <c r="BL759" i="9"/>
  <c r="AS759" i="9"/>
  <c r="BR554" i="9"/>
  <c r="AU554" i="9"/>
  <c r="BS32" i="9"/>
  <c r="BT32" i="9" s="1"/>
  <c r="BQ676" i="9"/>
  <c r="BN628" i="9"/>
  <c r="BP628" i="9"/>
  <c r="AT138" i="9"/>
  <c r="BO138" i="9"/>
  <c r="AT307" i="9"/>
  <c r="BO307" i="9"/>
  <c r="AT388" i="9"/>
  <c r="BO388" i="9"/>
  <c r="AT739" i="9"/>
  <c r="BO739" i="9"/>
  <c r="BP282" i="9"/>
  <c r="AT663" i="9"/>
  <c r="BO663" i="9"/>
  <c r="AT382" i="9"/>
  <c r="BO382" i="9"/>
  <c r="BN719" i="9"/>
  <c r="BP719" i="9"/>
  <c r="BQ719" i="9" s="1"/>
  <c r="AU719" i="9" s="1"/>
  <c r="BP298" i="9"/>
  <c r="BP522" i="9"/>
  <c r="BQ522" i="9" s="1"/>
  <c r="BN632" i="9"/>
  <c r="BP632" i="9"/>
  <c r="BQ632" i="9" s="1"/>
  <c r="AT188" i="9"/>
  <c r="BN512" i="9"/>
  <c r="BP512" i="9"/>
  <c r="AS743" i="9"/>
  <c r="BL743" i="9"/>
  <c r="BT421" i="9"/>
  <c r="AS48" i="9"/>
  <c r="BL48" i="9"/>
  <c r="BP903" i="9"/>
  <c r="BQ903" i="9" s="1"/>
  <c r="AT19" i="9"/>
  <c r="BO19" i="9"/>
  <c r="BV147" i="9"/>
  <c r="BW147" i="9" s="1"/>
  <c r="BX147" i="9" s="1"/>
  <c r="BU496" i="9"/>
  <c r="BN735" i="9"/>
  <c r="BP735" i="9"/>
  <c r="BQ735" i="9" s="1"/>
  <c r="AT37" i="9"/>
  <c r="BO37" i="9"/>
  <c r="BN727" i="9"/>
  <c r="BP727" i="9"/>
  <c r="BQ238" i="9"/>
  <c r="BS238" i="9"/>
  <c r="BU181" i="9"/>
  <c r="BQ442" i="9"/>
  <c r="BS442" i="9"/>
  <c r="BQ37" i="9"/>
  <c r="BS37" i="9"/>
  <c r="BT322" i="9"/>
  <c r="BV322" i="9"/>
  <c r="BW322" i="9" s="1"/>
  <c r="AT13" i="9"/>
  <c r="BO13" i="9"/>
  <c r="BO17" i="9"/>
  <c r="AT17" i="9"/>
  <c r="BL628" i="9"/>
  <c r="AS628" i="9"/>
  <c r="AU18" i="9"/>
  <c r="BR18" i="9"/>
  <c r="BN416" i="9"/>
  <c r="BP416" i="9"/>
  <c r="BQ663" i="9"/>
  <c r="BS663" i="9"/>
  <c r="BT160" i="9"/>
  <c r="BL719" i="9"/>
  <c r="AS719" i="9"/>
  <c r="BQ872" i="9"/>
  <c r="BS872" i="9"/>
  <c r="BL298" i="9"/>
  <c r="AS298" i="9"/>
  <c r="AS522" i="9"/>
  <c r="BL522" i="9"/>
  <c r="BL632" i="9"/>
  <c r="AS632" i="9"/>
  <c r="AV906" i="9"/>
  <c r="AT714" i="9"/>
  <c r="BR510" i="9"/>
  <c r="BQ718" i="9"/>
  <c r="BS718" i="9"/>
  <c r="BP705" i="9"/>
  <c r="AS903" i="9"/>
  <c r="BL903" i="9"/>
  <c r="BN245" i="9"/>
  <c r="BP245" i="9"/>
  <c r="BN801" i="9"/>
  <c r="BP801" i="9"/>
  <c r="BN840" i="9"/>
  <c r="AS727" i="9"/>
  <c r="BL727" i="9"/>
  <c r="AT533" i="9"/>
  <c r="BO533" i="9"/>
  <c r="BP500" i="9"/>
  <c r="AT238" i="9"/>
  <c r="BO238" i="9"/>
  <c r="CB100" i="9"/>
  <c r="CC100" i="9" s="1"/>
  <c r="AY100" i="9" s="1"/>
  <c r="BO442" i="9"/>
  <c r="AT442" i="9"/>
  <c r="AU322" i="9"/>
  <c r="BR322" i="9"/>
  <c r="BT651" i="9"/>
  <c r="BY194" i="9"/>
  <c r="BZ194" i="9" s="1"/>
  <c r="BQ158" i="9"/>
  <c r="BN391" i="9"/>
  <c r="BS215" i="9"/>
  <c r="BS588" i="9"/>
  <c r="BP562" i="9"/>
  <c r="BP467" i="9"/>
  <c r="AU160" i="9"/>
  <c r="BR160" i="9"/>
  <c r="BO872" i="9"/>
  <c r="BQ89" i="9"/>
  <c r="BT548" i="9"/>
  <c r="BO573" i="9"/>
  <c r="AT573" i="9"/>
  <c r="BO398" i="9"/>
  <c r="AT398" i="9"/>
  <c r="AT911" i="9"/>
  <c r="BO911" i="9"/>
  <c r="BR898" i="9"/>
  <c r="AU898" i="9"/>
  <c r="BR530" i="9"/>
  <c r="AU530" i="9"/>
  <c r="AT845" i="9"/>
  <c r="BO845" i="9"/>
  <c r="AT720" i="9"/>
  <c r="BO720" i="9"/>
  <c r="BO623" i="9"/>
  <c r="AT623" i="9"/>
  <c r="BR665" i="9"/>
  <c r="AU665" i="9"/>
  <c r="AU117" i="9"/>
  <c r="BR117" i="9"/>
  <c r="BR186" i="9"/>
  <c r="AU186" i="9"/>
  <c r="BR103" i="9"/>
  <c r="AU103" i="9"/>
  <c r="AT642" i="9"/>
  <c r="BO642" i="9"/>
  <c r="AT276" i="9"/>
  <c r="BO276" i="9"/>
  <c r="AT129" i="9"/>
  <c r="BO129" i="9"/>
  <c r="BR540" i="9"/>
  <c r="AU540" i="9"/>
  <c r="AT22" i="9"/>
  <c r="BO22" i="9"/>
  <c r="AT1003" i="9"/>
  <c r="BO1003" i="9"/>
  <c r="AU200" i="9"/>
  <c r="BR200" i="9"/>
  <c r="AT775" i="9"/>
  <c r="BO775" i="9"/>
  <c r="AT308" i="9"/>
  <c r="BO308" i="9"/>
  <c r="AU355" i="9"/>
  <c r="BR355" i="9"/>
  <c r="BN880" i="9"/>
  <c r="BP880" i="9"/>
  <c r="BN377" i="9"/>
  <c r="BP377" i="9"/>
  <c r="BN832" i="9"/>
  <c r="BP832" i="9"/>
  <c r="BQ832" i="9" s="1"/>
  <c r="BN566" i="9"/>
  <c r="BP566" i="9"/>
  <c r="BQ566" i="9" s="1"/>
  <c r="AU566" i="9" s="1"/>
  <c r="AT44" i="9"/>
  <c r="BP842" i="9"/>
  <c r="BS355" i="9"/>
  <c r="BQ54" i="9"/>
  <c r="BS54" i="9"/>
  <c r="BT54" i="9" s="1"/>
  <c r="AS708" i="9"/>
  <c r="BL708" i="9"/>
  <c r="BN306" i="9"/>
  <c r="BP306" i="9"/>
  <c r="BQ306" i="9" s="1"/>
  <c r="AT71" i="9"/>
  <c r="BO71" i="9"/>
  <c r="BL637" i="9"/>
  <c r="AS637" i="9"/>
  <c r="AT657" i="9"/>
  <c r="BO657" i="9"/>
  <c r="BP808" i="9"/>
  <c r="BQ808" i="9" s="1"/>
  <c r="AU808" i="9" s="1"/>
  <c r="BO176" i="9"/>
  <c r="AT176" i="9"/>
  <c r="BL874" i="9"/>
  <c r="AS874" i="9"/>
  <c r="AT530" i="9"/>
  <c r="BO530" i="9"/>
  <c r="BN41" i="9"/>
  <c r="BP41" i="9"/>
  <c r="BP836" i="9"/>
  <c r="BO56" i="9"/>
  <c r="AT56" i="9"/>
  <c r="BV473" i="9"/>
  <c r="BW473" i="9" s="1"/>
  <c r="AW473" i="9" s="1"/>
  <c r="AT278" i="9"/>
  <c r="BO278" i="9"/>
  <c r="BS883" i="9"/>
  <c r="BN708" i="9"/>
  <c r="BP708" i="9"/>
  <c r="AS836" i="9"/>
  <c r="BL836" i="9"/>
  <c r="BO510" i="9"/>
  <c r="AT510" i="9"/>
  <c r="BO706" i="9"/>
  <c r="AT706" i="9"/>
  <c r="AT552" i="9"/>
  <c r="BO464" i="9"/>
  <c r="BP657" i="9"/>
  <c r="BQ657" i="9" s="1"/>
  <c r="BN409" i="9"/>
  <c r="BP409" i="9"/>
  <c r="BQ409" i="9" s="1"/>
  <c r="AS642" i="9"/>
  <c r="BL642" i="9"/>
  <c r="BP849" i="9"/>
  <c r="AT728" i="9"/>
  <c r="BO728" i="9"/>
  <c r="BP852" i="9"/>
  <c r="BP260" i="9"/>
  <c r="BQ260" i="9" s="1"/>
  <c r="BR260" i="9" s="1"/>
  <c r="BS124" i="9"/>
  <c r="BP64" i="9"/>
  <c r="BT102" i="9"/>
  <c r="BV102" i="9"/>
  <c r="AT883" i="9"/>
  <c r="BO883" i="9"/>
  <c r="BO543" i="9"/>
  <c r="BO905" i="9"/>
  <c r="BP44" i="9"/>
  <c r="BQ948" i="9"/>
  <c r="BS948" i="9"/>
  <c r="BS333" i="9"/>
  <c r="BS546" i="9"/>
  <c r="BT546" i="9" s="1"/>
  <c r="BL409" i="9"/>
  <c r="AS409" i="9"/>
  <c r="BN668" i="9"/>
  <c r="BP668" i="9"/>
  <c r="BN565" i="9"/>
  <c r="BP565" i="9"/>
  <c r="AS849" i="9"/>
  <c r="BL849" i="9"/>
  <c r="BP539" i="9"/>
  <c r="BN33" i="9"/>
  <c r="BP33" i="9"/>
  <c r="BQ33" i="9" s="1"/>
  <c r="AT648" i="9"/>
  <c r="BP581" i="9"/>
  <c r="BQ581" i="9" s="1"/>
  <c r="BS352" i="9"/>
  <c r="BT352" i="9" s="1"/>
  <c r="BQ524" i="9"/>
  <c r="BS524" i="9"/>
  <c r="BT524" i="9" s="1"/>
  <c r="BU524" i="9" s="1"/>
  <c r="BT876" i="9"/>
  <c r="BV876" i="9"/>
  <c r="BP869" i="9"/>
  <c r="BN478" i="9"/>
  <c r="BP478" i="9"/>
  <c r="AS64" i="9"/>
  <c r="BL64" i="9"/>
  <c r="AU102" i="9"/>
  <c r="BR102" i="9"/>
  <c r="AU706" i="9"/>
  <c r="BS71" i="9"/>
  <c r="BP642" i="9"/>
  <c r="BQ642" i="9" s="1"/>
  <c r="AU642" i="9" s="1"/>
  <c r="BN25" i="9"/>
  <c r="BP25" i="9"/>
  <c r="AS623" i="9"/>
  <c r="BL623" i="9"/>
  <c r="BS200" i="9"/>
  <c r="AT948" i="9"/>
  <c r="BO948" i="9"/>
  <c r="BP829" i="9"/>
  <c r="BP464" i="9"/>
  <c r="BQ464" i="9" s="1"/>
  <c r="AU464" i="9" s="1"/>
  <c r="AT333" i="9"/>
  <c r="BO333" i="9"/>
  <c r="BN470" i="9"/>
  <c r="BP470" i="9"/>
  <c r="BQ470" i="9" s="1"/>
  <c r="BS898" i="9"/>
  <c r="BP22" i="9"/>
  <c r="BN589" i="9"/>
  <c r="BP589" i="9"/>
  <c r="BP437" i="9"/>
  <c r="AS565" i="9"/>
  <c r="BL565" i="9"/>
  <c r="BO374" i="9"/>
  <c r="AT374" i="9"/>
  <c r="BL33" i="9"/>
  <c r="AS33" i="9"/>
  <c r="BS886" i="9"/>
  <c r="AS581" i="9"/>
  <c r="BL581" i="9"/>
  <c r="BV690" i="9"/>
  <c r="BP775" i="9"/>
  <c r="BQ775" i="9" s="1"/>
  <c r="AU297" i="9"/>
  <c r="BR297" i="9"/>
  <c r="BP276" i="9"/>
  <c r="BQ276" i="9" s="1"/>
  <c r="AU876" i="9"/>
  <c r="BR876" i="9"/>
  <c r="BL478" i="9"/>
  <c r="AS478" i="9"/>
  <c r="BS530" i="9"/>
  <c r="BP308" i="9"/>
  <c r="AT264" i="9"/>
  <c r="BO264" i="9"/>
  <c r="BN874" i="9"/>
  <c r="BP874" i="9"/>
  <c r="BQ874" i="9" s="1"/>
  <c r="BS56" i="9"/>
  <c r="BT56" i="9" s="1"/>
  <c r="BR473" i="9"/>
  <c r="AU473" i="9"/>
  <c r="BP372" i="9"/>
  <c r="BQ372" i="9" s="1"/>
  <c r="BN829" i="9"/>
  <c r="BP552" i="9"/>
  <c r="BQ552" i="9" s="1"/>
  <c r="AU552" i="9" s="1"/>
  <c r="AT244" i="9"/>
  <c r="BO244" i="9"/>
  <c r="BQ316" i="9"/>
  <c r="BS316" i="9"/>
  <c r="BT316" i="9" s="1"/>
  <c r="AT898" i="9"/>
  <c r="BO898" i="9"/>
  <c r="BL22" i="9"/>
  <c r="AS22" i="9"/>
  <c r="AS589" i="9"/>
  <c r="BL589" i="9"/>
  <c r="BN437" i="9"/>
  <c r="BP374" i="9"/>
  <c r="BP648" i="9"/>
  <c r="BQ886" i="9"/>
  <c r="BS608" i="9"/>
  <c r="AU681" i="9"/>
  <c r="BR352" i="9"/>
  <c r="AS775" i="9"/>
  <c r="BL775" i="9"/>
  <c r="BS297" i="9"/>
  <c r="BT297" i="9" s="1"/>
  <c r="BL276" i="9"/>
  <c r="AS276" i="9"/>
  <c r="BO888" i="9"/>
  <c r="BS706" i="9"/>
  <c r="BT706" i="9" s="1"/>
  <c r="BN94" i="9"/>
  <c r="BP94" i="9"/>
  <c r="BQ94" i="9" s="1"/>
  <c r="AN223" i="9"/>
  <c r="Q223" i="9" s="1"/>
  <c r="AO223" i="9"/>
  <c r="P223" i="9" s="1"/>
  <c r="AI223" i="9" s="1"/>
  <c r="BN857" i="9"/>
  <c r="BP857" i="9"/>
  <c r="AS657" i="9"/>
  <c r="BL657" i="9"/>
  <c r="BP877" i="9"/>
  <c r="BN356" i="9"/>
  <c r="BP356" i="9"/>
  <c r="BQ356" i="9" s="1"/>
  <c r="BR356" i="9" s="1"/>
  <c r="BS126" i="9"/>
  <c r="BQ278" i="9"/>
  <c r="BS278" i="9"/>
  <c r="BT278" i="9" s="1"/>
  <c r="AV278" i="9" s="1"/>
  <c r="BL795" i="9"/>
  <c r="AS795" i="9"/>
  <c r="AT842" i="9"/>
  <c r="BP269" i="9"/>
  <c r="BN372" i="9"/>
  <c r="AS437" i="9"/>
  <c r="BL437" i="9"/>
  <c r="BQ608" i="9"/>
  <c r="BN656" i="9"/>
  <c r="BP656" i="9"/>
  <c r="BQ656" i="9" s="1"/>
  <c r="BS681" i="9"/>
  <c r="BT690" i="9"/>
  <c r="AT352" i="9"/>
  <c r="BO352" i="9"/>
  <c r="BN498" i="9"/>
  <c r="BP498" i="9"/>
  <c r="BO836" i="9"/>
  <c r="BQ56" i="9"/>
  <c r="BV506" i="9"/>
  <c r="BW506" i="9" s="1"/>
  <c r="BP623" i="9"/>
  <c r="BP888" i="9"/>
  <c r="AU883" i="9"/>
  <c r="AS94" i="9"/>
  <c r="BL94" i="9"/>
  <c r="BN637" i="9"/>
  <c r="BP637" i="9"/>
  <c r="BQ637" i="9" s="1"/>
  <c r="BO808" i="9"/>
  <c r="AT808" i="9"/>
  <c r="BV43" i="9"/>
  <c r="AT570" i="9"/>
  <c r="AT450" i="9"/>
  <c r="BN795" i="9"/>
  <c r="BP795" i="9"/>
  <c r="BL269" i="9"/>
  <c r="AS269" i="9"/>
  <c r="BP777" i="9"/>
  <c r="BQ71" i="9"/>
  <c r="AS377" i="9"/>
  <c r="BL377" i="9"/>
  <c r="BN700" i="9"/>
  <c r="BP700" i="9"/>
  <c r="BN731" i="9"/>
  <c r="BP731" i="9"/>
  <c r="BN913" i="9"/>
  <c r="BP913" i="9"/>
  <c r="BN877" i="9"/>
  <c r="BP313" i="9"/>
  <c r="BN423" i="9"/>
  <c r="BP423" i="9"/>
  <c r="BT43" i="9"/>
  <c r="BQ176" i="9"/>
  <c r="BS176" i="9"/>
  <c r="BT176" i="9" s="1"/>
  <c r="BS728" i="9"/>
  <c r="BT728" i="9" s="1"/>
  <c r="BQ126" i="9"/>
  <c r="BS510" i="9"/>
  <c r="BT506" i="9"/>
  <c r="BN260" i="9"/>
  <c r="BN353" i="9"/>
  <c r="BP353" i="9"/>
  <c r="BQ353" i="9" s="1"/>
  <c r="AV473" i="9"/>
  <c r="AS888" i="9"/>
  <c r="BL888" i="9"/>
  <c r="BU255" i="9"/>
  <c r="AV255" i="9"/>
  <c r="AT781" i="9"/>
  <c r="BO781" i="9"/>
  <c r="BO106" i="9"/>
  <c r="AT106" i="9"/>
  <c r="AV803" i="9"/>
  <c r="BU803" i="9"/>
  <c r="AU434" i="9"/>
  <c r="BR434" i="9"/>
  <c r="AT789" i="9"/>
  <c r="BO789" i="9"/>
  <c r="BO773" i="9"/>
  <c r="AT773" i="9"/>
  <c r="AU598" i="9"/>
  <c r="BR598" i="9"/>
  <c r="AT475" i="9"/>
  <c r="BO475" i="9"/>
  <c r="AT712" i="9"/>
  <c r="BO712" i="9"/>
  <c r="BO495" i="9"/>
  <c r="AT495" i="9"/>
  <c r="BO109" i="9"/>
  <c r="AT109" i="9"/>
  <c r="AT586" i="9"/>
  <c r="BO586" i="9"/>
  <c r="BO649" i="9"/>
  <c r="AT649" i="9"/>
  <c r="BO715" i="9"/>
  <c r="AT715" i="9"/>
  <c r="AU214" i="9"/>
  <c r="BR214" i="9"/>
  <c r="BO692" i="9"/>
  <c r="AT692" i="9"/>
  <c r="AT20" i="9"/>
  <c r="BO20" i="9"/>
  <c r="AT212" i="9"/>
  <c r="BO212" i="9"/>
  <c r="AT778" i="9"/>
  <c r="BO778" i="9"/>
  <c r="AU405" i="9"/>
  <c r="BR405" i="9"/>
  <c r="AT611" i="9"/>
  <c r="BO611" i="9"/>
  <c r="BR141" i="9"/>
  <c r="AU141" i="9"/>
  <c r="AT626" i="9"/>
  <c r="BO626" i="9"/>
  <c r="AT818" i="9"/>
  <c r="BO818" i="9"/>
  <c r="AT112" i="9"/>
  <c r="BO112" i="9"/>
  <c r="AT756" i="9"/>
  <c r="BO756" i="9"/>
  <c r="BO843" i="9"/>
  <c r="BO946" i="9"/>
  <c r="AT946" i="9"/>
  <c r="AU650" i="9"/>
  <c r="BR650" i="9"/>
  <c r="BO292" i="9"/>
  <c r="AT292" i="9"/>
  <c r="AT707" i="9"/>
  <c r="BO707" i="9"/>
  <c r="BO471" i="9"/>
  <c r="AT471" i="9"/>
  <c r="AT132" i="9"/>
  <c r="BO132" i="9"/>
  <c r="AU40" i="9"/>
  <c r="BR40" i="9"/>
  <c r="AV387" i="9"/>
  <c r="BU387" i="9"/>
  <c r="AT625" i="9"/>
  <c r="BO625" i="9"/>
  <c r="AU525" i="9"/>
  <c r="BR525" i="9"/>
  <c r="BR135" i="9"/>
  <c r="AU135" i="9"/>
  <c r="AS20" i="9"/>
  <c r="BL20" i="9"/>
  <c r="BO205" i="9"/>
  <c r="AT205" i="9"/>
  <c r="BP175" i="9"/>
  <c r="BQ175" i="9" s="1"/>
  <c r="BR175" i="9" s="1"/>
  <c r="BN851" i="9"/>
  <c r="BP851" i="9"/>
  <c r="BN52" i="9"/>
  <c r="BP52" i="9"/>
  <c r="BT145" i="9"/>
  <c r="BV145" i="9"/>
  <c r="BW145" i="9" s="1"/>
  <c r="AW145" i="9" s="1"/>
  <c r="BN275" i="9"/>
  <c r="BP275" i="9"/>
  <c r="BQ275" i="9" s="1"/>
  <c r="BR275" i="9" s="1"/>
  <c r="AS212" i="9"/>
  <c r="BL212" i="9"/>
  <c r="BN729" i="9"/>
  <c r="BP729" i="9"/>
  <c r="BP479" i="9"/>
  <c r="BR23" i="9"/>
  <c r="AU23" i="9"/>
  <c r="BS962" i="9"/>
  <c r="BL197" i="9"/>
  <c r="AS197" i="9"/>
  <c r="BV63" i="9"/>
  <c r="BP983" i="9"/>
  <c r="AT598" i="9"/>
  <c r="BO598" i="9"/>
  <c r="BP444" i="9"/>
  <c r="BQ444" i="9" s="1"/>
  <c r="BX531" i="9"/>
  <c r="AW531" i="9"/>
  <c r="BO556" i="9"/>
  <c r="BN761" i="9"/>
  <c r="BP761" i="9"/>
  <c r="BQ761" i="9" s="1"/>
  <c r="BN567" i="9"/>
  <c r="BP567" i="9"/>
  <c r="BQ567" i="9" s="1"/>
  <c r="BP482" i="9"/>
  <c r="BQ482" i="9" s="1"/>
  <c r="BO118" i="9"/>
  <c r="AT118" i="9"/>
  <c r="AT525" i="9"/>
  <c r="BO525" i="9"/>
  <c r="BP732" i="9"/>
  <c r="BQ732" i="9" s="1"/>
  <c r="BP911" i="9"/>
  <c r="BS103" i="9"/>
  <c r="BR741" i="9"/>
  <c r="AS50" i="9"/>
  <c r="BL50" i="9"/>
  <c r="AV107" i="9"/>
  <c r="BN585" i="9"/>
  <c r="BP585" i="9"/>
  <c r="BQ585" i="9" s="1"/>
  <c r="BN427" i="9"/>
  <c r="BP427" i="9"/>
  <c r="BQ427" i="9" s="1"/>
  <c r="BL643" i="9"/>
  <c r="AS643" i="9"/>
  <c r="BL911" i="9"/>
  <c r="AS911" i="9"/>
  <c r="AT111" i="9"/>
  <c r="BO111" i="9"/>
  <c r="BS418" i="9"/>
  <c r="AS175" i="9"/>
  <c r="BL175" i="9"/>
  <c r="BU670" i="9"/>
  <c r="AV670" i="9"/>
  <c r="BP570" i="9"/>
  <c r="BU555" i="9"/>
  <c r="BP121" i="9"/>
  <c r="AX148" i="9"/>
  <c r="BS23" i="9"/>
  <c r="BP398" i="9"/>
  <c r="BQ398" i="9" s="1"/>
  <c r="AU398" i="9" s="1"/>
  <c r="AT962" i="9"/>
  <c r="BO962" i="9"/>
  <c r="BR63" i="9"/>
  <c r="AU63" i="9"/>
  <c r="BP720" i="9"/>
  <c r="BQ720" i="9" s="1"/>
  <c r="BR720" i="9" s="1"/>
  <c r="BN218" i="9"/>
  <c r="BP218" i="9"/>
  <c r="BN884" i="9"/>
  <c r="BP884" i="9"/>
  <c r="BQ884" i="9" s="1"/>
  <c r="AX513" i="9"/>
  <c r="CA513" i="9"/>
  <c r="BN576" i="9"/>
  <c r="BP576" i="9"/>
  <c r="BN704" i="9"/>
  <c r="BP704" i="9"/>
  <c r="BQ704" i="9" s="1"/>
  <c r="BP905" i="9"/>
  <c r="BS186" i="9"/>
  <c r="BL732" i="9"/>
  <c r="AS732" i="9"/>
  <c r="BW618" i="9"/>
  <c r="BY618" i="9"/>
  <c r="BZ618" i="9" s="1"/>
  <c r="BS405" i="9"/>
  <c r="BT405" i="9" s="1"/>
  <c r="BU405" i="9" s="1"/>
  <c r="BO103" i="9"/>
  <c r="AT103" i="9"/>
  <c r="BP112" i="9"/>
  <c r="BO302" i="9"/>
  <c r="BU107" i="9"/>
  <c r="BL585" i="9"/>
  <c r="AS585" i="9"/>
  <c r="BT347" i="9"/>
  <c r="BV347" i="9"/>
  <c r="BW347" i="9" s="1"/>
  <c r="BP845" i="9"/>
  <c r="BQ845" i="9" s="1"/>
  <c r="BP582" i="9"/>
  <c r="BQ582" i="9" s="1"/>
  <c r="AU582" i="9" s="1"/>
  <c r="AS649" i="9"/>
  <c r="BL649" i="9"/>
  <c r="BO418" i="9"/>
  <c r="AT418" i="9"/>
  <c r="BP714" i="9"/>
  <c r="BQ714" i="9" s="1"/>
  <c r="BQ201" i="9"/>
  <c r="BS201" i="9"/>
  <c r="BT201" i="9" s="1"/>
  <c r="BU201" i="9" s="1"/>
  <c r="BS117" i="9"/>
  <c r="BT117" i="9" s="1"/>
  <c r="AS570" i="9"/>
  <c r="BL570" i="9"/>
  <c r="BN375" i="9"/>
  <c r="BP375" i="9"/>
  <c r="BQ375" i="9" s="1"/>
  <c r="BP435" i="9"/>
  <c r="BP450" i="9"/>
  <c r="BQ450" i="9" s="1"/>
  <c r="AU450" i="9" s="1"/>
  <c r="AS720" i="9"/>
  <c r="BL720" i="9"/>
  <c r="BN695" i="9"/>
  <c r="BP695" i="9"/>
  <c r="BQ695" i="9" s="1"/>
  <c r="AU695" i="9" s="1"/>
  <c r="AT378" i="9"/>
  <c r="BP821" i="9"/>
  <c r="BQ821" i="9" s="1"/>
  <c r="AU821" i="9" s="1"/>
  <c r="BP556" i="9"/>
  <c r="BN198" i="9"/>
  <c r="BP198" i="9"/>
  <c r="BQ198" i="9" s="1"/>
  <c r="BL905" i="9"/>
  <c r="AS905" i="9"/>
  <c r="BP188" i="9"/>
  <c r="AY513" i="9"/>
  <c r="BN914" i="9"/>
  <c r="BP914" i="9"/>
  <c r="BP371" i="9"/>
  <c r="AT405" i="9"/>
  <c r="BO405" i="9"/>
  <c r="AT67" i="9"/>
  <c r="BO67" i="9"/>
  <c r="BL337" i="9"/>
  <c r="AS337" i="9"/>
  <c r="BS741" i="9"/>
  <c r="BT741" i="9" s="1"/>
  <c r="BN50" i="9"/>
  <c r="BP50" i="9"/>
  <c r="BQ50" i="9" s="1"/>
  <c r="BL884" i="9"/>
  <c r="AS884" i="9"/>
  <c r="BN640" i="9"/>
  <c r="BP640" i="9"/>
  <c r="BQ640" i="9" s="1"/>
  <c r="BP109" i="9"/>
  <c r="AT582" i="9"/>
  <c r="BL30" i="9"/>
  <c r="AS30" i="9"/>
  <c r="BL714" i="9"/>
  <c r="AS714" i="9"/>
  <c r="BO201" i="9"/>
  <c r="AT201" i="9"/>
  <c r="BV555" i="9"/>
  <c r="BP818" i="9"/>
  <c r="AT311" i="9"/>
  <c r="BO311" i="9"/>
  <c r="AV133" i="9"/>
  <c r="CB148" i="9"/>
  <c r="CC148" i="9" s="1"/>
  <c r="AY148" i="9" s="1"/>
  <c r="BP781" i="9"/>
  <c r="BP625" i="9"/>
  <c r="BQ341" i="9"/>
  <c r="BS341" i="9"/>
  <c r="BT341" i="9" s="1"/>
  <c r="AV341" i="9" s="1"/>
  <c r="BQ671" i="9"/>
  <c r="BS671" i="9"/>
  <c r="BT671" i="9" s="1"/>
  <c r="BS434" i="9"/>
  <c r="AS695" i="9"/>
  <c r="BL695" i="9"/>
  <c r="BL821" i="9"/>
  <c r="AS821" i="9"/>
  <c r="BS172" i="9"/>
  <c r="BT172" i="9" s="1"/>
  <c r="BU172" i="9" s="1"/>
  <c r="BV255" i="9"/>
  <c r="BW255" i="9" s="1"/>
  <c r="BX255" i="9" s="1"/>
  <c r="AS188" i="9"/>
  <c r="BL188" i="9"/>
  <c r="BO186" i="9"/>
  <c r="AT186" i="9"/>
  <c r="BQ142" i="9"/>
  <c r="BS142" i="9"/>
  <c r="BL914" i="9"/>
  <c r="AS914" i="9"/>
  <c r="AV135" i="9"/>
  <c r="BU135" i="9"/>
  <c r="BL488" i="9"/>
  <c r="AS488" i="9"/>
  <c r="AV739" i="9"/>
  <c r="BU739" i="9"/>
  <c r="BN596" i="9"/>
  <c r="BP596" i="9"/>
  <c r="BQ596" i="9" s="1"/>
  <c r="BS177" i="9"/>
  <c r="BP789" i="9"/>
  <c r="BQ789" i="9" s="1"/>
  <c r="BR789" i="9" s="1"/>
  <c r="BN751" i="9"/>
  <c r="BP751" i="9"/>
  <c r="BP471" i="9"/>
  <c r="BP773" i="9"/>
  <c r="BN664" i="9"/>
  <c r="BP664" i="9"/>
  <c r="BU610" i="9"/>
  <c r="BQ357" i="9"/>
  <c r="BS357" i="9"/>
  <c r="BN430" i="9"/>
  <c r="BP430" i="9"/>
  <c r="BQ430" i="9" s="1"/>
  <c r="BP579" i="9"/>
  <c r="AS625" i="9"/>
  <c r="BL625" i="9"/>
  <c r="BO434" i="9"/>
  <c r="AT434" i="9"/>
  <c r="BP378" i="9"/>
  <c r="BN734" i="9"/>
  <c r="BP734" i="9"/>
  <c r="BQ172" i="9"/>
  <c r="AU118" i="9"/>
  <c r="BN643" i="9"/>
  <c r="BP643" i="9"/>
  <c r="BQ643" i="9" s="1"/>
  <c r="BR643" i="9" s="1"/>
  <c r="BV135" i="9"/>
  <c r="BN337" i="9"/>
  <c r="BP337" i="9"/>
  <c r="BQ337" i="9" s="1"/>
  <c r="AU337" i="9" s="1"/>
  <c r="BO299" i="9"/>
  <c r="AT848" i="9"/>
  <c r="BQ177" i="9"/>
  <c r="AS611" i="9"/>
  <c r="BL611" i="9"/>
  <c r="BP292" i="9"/>
  <c r="BQ292" i="9" s="1"/>
  <c r="AU292" i="9" s="1"/>
  <c r="BQ369" i="9"/>
  <c r="BS369" i="9"/>
  <c r="BP707" i="9"/>
  <c r="AT175" i="9"/>
  <c r="BV387" i="9"/>
  <c r="BL773" i="9"/>
  <c r="AS773" i="9"/>
  <c r="BO479" i="9"/>
  <c r="AW148" i="9"/>
  <c r="BX148" i="9"/>
  <c r="AT357" i="9"/>
  <c r="BO357" i="9"/>
  <c r="BP586" i="9"/>
  <c r="BQ586" i="9" s="1"/>
  <c r="AU586" i="9" s="1"/>
  <c r="AV63" i="9"/>
  <c r="AT444" i="9"/>
  <c r="BP132" i="9"/>
  <c r="BP424" i="9"/>
  <c r="BL734" i="9"/>
  <c r="AS734" i="9"/>
  <c r="BQ259" i="9"/>
  <c r="BS259" i="9"/>
  <c r="BT259" i="9" s="1"/>
  <c r="AV259" i="9" s="1"/>
  <c r="AT482" i="9"/>
  <c r="BN703" i="9"/>
  <c r="BP703" i="9"/>
  <c r="BP778" i="9"/>
  <c r="BP649" i="9"/>
  <c r="BQ649" i="9" s="1"/>
  <c r="BP611" i="9"/>
  <c r="BQ611" i="9" s="1"/>
  <c r="BR611" i="9" s="1"/>
  <c r="BS40" i="9"/>
  <c r="BT40" i="9" s="1"/>
  <c r="BU40" i="9" s="1"/>
  <c r="BR686" i="9"/>
  <c r="AU686" i="9"/>
  <c r="AT549" i="9"/>
  <c r="BP848" i="9"/>
  <c r="BN328" i="9"/>
  <c r="BP328" i="9"/>
  <c r="BN209" i="9"/>
  <c r="BP209" i="9"/>
  <c r="BT229" i="9"/>
  <c r="BV229" i="9"/>
  <c r="BV906" i="9"/>
  <c r="BW906" i="9" s="1"/>
  <c r="AS112" i="9"/>
  <c r="BL112" i="9"/>
  <c r="AS818" i="9"/>
  <c r="BL818" i="9"/>
  <c r="BV133" i="9"/>
  <c r="BW133" i="9" s="1"/>
  <c r="AW133" i="9" s="1"/>
  <c r="BN725" i="9"/>
  <c r="BP725" i="9"/>
  <c r="BV610" i="9"/>
  <c r="BW610" i="9" s="1"/>
  <c r="AW610" i="9" s="1"/>
  <c r="BR962" i="9"/>
  <c r="BN579" i="9"/>
  <c r="AT983" i="9"/>
  <c r="BZ531" i="9"/>
  <c r="CB531" i="9"/>
  <c r="CC531" i="9" s="1"/>
  <c r="AY531" i="9" s="1"/>
  <c r="AV618" i="9"/>
  <c r="BU618" i="9"/>
  <c r="BN424" i="9"/>
  <c r="AT259" i="9"/>
  <c r="BO259" i="9"/>
  <c r="BN151" i="9"/>
  <c r="BP151" i="9"/>
  <c r="BQ151" i="9" s="1"/>
  <c r="AU151" i="9" s="1"/>
  <c r="BS118" i="9"/>
  <c r="BT118" i="9" s="1"/>
  <c r="BU118" i="9" s="1"/>
  <c r="AT732" i="9"/>
  <c r="BO40" i="9"/>
  <c r="AT40" i="9"/>
  <c r="BT686" i="9"/>
  <c r="BV686" i="9"/>
  <c r="BW686" i="9" s="1"/>
  <c r="BO741" i="9"/>
  <c r="AT741" i="9"/>
  <c r="BN488" i="9"/>
  <c r="BP488" i="9"/>
  <c r="AS209" i="9"/>
  <c r="BL209" i="9"/>
  <c r="BL371" i="9"/>
  <c r="AS371" i="9"/>
  <c r="BL693" i="9"/>
  <c r="AS693" i="9"/>
  <c r="BP20" i="9"/>
  <c r="BQ20" i="9" s="1"/>
  <c r="BR20" i="9" s="1"/>
  <c r="BQ205" i="9"/>
  <c r="BS205" i="9"/>
  <c r="BT42" i="9"/>
  <c r="BV42" i="9"/>
  <c r="BR133" i="9"/>
  <c r="AU133" i="9"/>
  <c r="BP212" i="9"/>
  <c r="BQ212" i="9" s="1"/>
  <c r="BR212" i="9" s="1"/>
  <c r="BP715" i="9"/>
  <c r="AS725" i="9"/>
  <c r="BL725" i="9"/>
  <c r="BN197" i="9"/>
  <c r="BP197" i="9"/>
  <c r="BL579" i="9"/>
  <c r="AS579" i="9"/>
  <c r="BS598" i="9"/>
  <c r="BP106" i="9"/>
  <c r="BQ106" i="9" s="1"/>
  <c r="AU106" i="9" s="1"/>
  <c r="BT875" i="9"/>
  <c r="BV875" i="9"/>
  <c r="BW875" i="9" s="1"/>
  <c r="AW875" i="9" s="1"/>
  <c r="BL151" i="9"/>
  <c r="AS151" i="9"/>
  <c r="BN252" i="9"/>
  <c r="BP252" i="9"/>
  <c r="BN693" i="9"/>
  <c r="BP693" i="9"/>
  <c r="BS525" i="9"/>
  <c r="BN30" i="9"/>
  <c r="BP30" i="9"/>
  <c r="BQ30" i="9" s="1"/>
  <c r="BO699" i="9"/>
  <c r="AT699" i="9"/>
  <c r="AT635" i="9"/>
  <c r="BO635" i="9"/>
  <c r="BO655" i="9"/>
  <c r="AT655" i="9"/>
  <c r="BO295" i="9"/>
  <c r="AT295" i="9"/>
  <c r="BO855" i="9"/>
  <c r="AT855" i="9"/>
  <c r="BO977" i="9"/>
  <c r="AT977" i="9"/>
  <c r="BO174" i="9"/>
  <c r="AT174" i="9"/>
  <c r="AT847" i="9"/>
  <c r="BO847" i="9"/>
  <c r="BU951" i="9"/>
  <c r="AV951" i="9"/>
  <c r="AT838" i="9"/>
  <c r="BO838" i="9"/>
  <c r="BO638" i="9"/>
  <c r="AT638" i="9"/>
  <c r="AY957" i="9"/>
  <c r="AM957" i="9" s="1"/>
  <c r="CD957" i="9"/>
  <c r="BO944" i="9"/>
  <c r="AT944" i="9"/>
  <c r="AT167" i="9"/>
  <c r="BO167" i="9"/>
  <c r="AT748" i="9"/>
  <c r="BO748" i="9"/>
  <c r="BO726" i="9"/>
  <c r="AT726" i="9"/>
  <c r="BO879" i="9"/>
  <c r="AT879" i="9"/>
  <c r="BO346" i="9"/>
  <c r="AT346" i="9"/>
  <c r="AT923" i="9"/>
  <c r="BO923" i="9"/>
  <c r="AT358" i="9"/>
  <c r="BO358" i="9"/>
  <c r="BO716" i="9"/>
  <c r="AT716" i="9"/>
  <c r="AT767" i="9"/>
  <c r="BO767" i="9"/>
  <c r="AT949" i="9"/>
  <c r="BO949" i="9"/>
  <c r="AU981" i="9"/>
  <c r="BR981" i="9"/>
  <c r="BR563" i="9"/>
  <c r="AU563" i="9"/>
  <c r="AT740" i="9"/>
  <c r="BO740" i="9"/>
  <c r="AT157" i="9"/>
  <c r="BO157" i="9"/>
  <c r="BO930" i="9"/>
  <c r="AT930" i="9"/>
  <c r="BX927" i="9"/>
  <c r="AW927" i="9"/>
  <c r="BO722" i="9"/>
  <c r="AT722" i="9"/>
  <c r="AT970" i="9"/>
  <c r="BO970" i="9"/>
  <c r="AV956" i="9"/>
  <c r="BU956" i="9"/>
  <c r="AT844" i="9"/>
  <c r="BO844" i="9"/>
  <c r="AT846" i="9"/>
  <c r="BO846" i="9"/>
  <c r="BU441" i="9"/>
  <c r="AV441" i="9"/>
  <c r="BO702" i="9"/>
  <c r="AT702" i="9"/>
  <c r="BO938" i="9"/>
  <c r="AT938" i="9"/>
  <c r="BO902" i="9"/>
  <c r="AT902" i="9"/>
  <c r="BR895" i="9"/>
  <c r="AU895" i="9"/>
  <c r="AT629" i="9"/>
  <c r="BO629" i="9"/>
  <c r="BP988" i="9"/>
  <c r="BN492" i="9"/>
  <c r="BP492" i="9"/>
  <c r="BQ492" i="9" s="1"/>
  <c r="BS975" i="9"/>
  <c r="BT975" i="9" s="1"/>
  <c r="BU975" i="9" s="1"/>
  <c r="BL495" i="9"/>
  <c r="AS495" i="9"/>
  <c r="BV180" i="9"/>
  <c r="BP791" i="9"/>
  <c r="AS508" i="9"/>
  <c r="BL508" i="9"/>
  <c r="BU340" i="9"/>
  <c r="AV340" i="9"/>
  <c r="BP578" i="9"/>
  <c r="BQ578" i="9" s="1"/>
  <c r="BR578" i="9" s="1"/>
  <c r="AW227" i="9"/>
  <c r="BX227" i="9"/>
  <c r="BP890" i="9"/>
  <c r="BO921" i="9"/>
  <c r="BL484" i="9"/>
  <c r="AS484" i="9"/>
  <c r="AS241" i="9"/>
  <c r="BL241" i="9"/>
  <c r="BO652" i="9"/>
  <c r="BN835" i="9"/>
  <c r="BP835" i="9"/>
  <c r="BV340" i="9"/>
  <c r="BO141" i="9"/>
  <c r="AT141" i="9"/>
  <c r="BR982" i="9"/>
  <c r="AU982" i="9"/>
  <c r="BP897" i="9"/>
  <c r="BP486" i="9"/>
  <c r="BT982" i="9"/>
  <c r="BV982" i="9"/>
  <c r="BW982" i="9" s="1"/>
  <c r="AW982" i="9" s="1"/>
  <c r="AS492" i="9"/>
  <c r="BL492" i="9"/>
  <c r="BQ425" i="9"/>
  <c r="BS425" i="9"/>
  <c r="BT425" i="9" s="1"/>
  <c r="BP511" i="9"/>
  <c r="BQ511" i="9" s="1"/>
  <c r="BN267" i="9"/>
  <c r="BP267" i="9"/>
  <c r="BQ267" i="9" s="1"/>
  <c r="BN484" i="9"/>
  <c r="BP484" i="9"/>
  <c r="BQ484" i="9" s="1"/>
  <c r="BP871" i="9"/>
  <c r="BQ871" i="9" s="1"/>
  <c r="BS314" i="9"/>
  <c r="BO469" i="9"/>
  <c r="AT83" i="9"/>
  <c r="AT972" i="9"/>
  <c r="AT762" i="9"/>
  <c r="BP944" i="9"/>
  <c r="AS129" i="9"/>
  <c r="BL129" i="9"/>
  <c r="BR349" i="9"/>
  <c r="AU349" i="9"/>
  <c r="BL835" i="9"/>
  <c r="AS835" i="9"/>
  <c r="BP635" i="9"/>
  <c r="AS77" i="9"/>
  <c r="BL77" i="9"/>
  <c r="BP696" i="9"/>
  <c r="BQ696" i="9" s="1"/>
  <c r="BP767" i="9"/>
  <c r="BQ767" i="9" s="1"/>
  <c r="BP591" i="9"/>
  <c r="BQ591" i="9" s="1"/>
  <c r="BS780" i="9"/>
  <c r="BT780" i="9" s="1"/>
  <c r="BQ975" i="9"/>
  <c r="AT517" i="9"/>
  <c r="BT630" i="9"/>
  <c r="BV630" i="9"/>
  <c r="BW630" i="9" s="1"/>
  <c r="AW630" i="9" s="1"/>
  <c r="BN520" i="9"/>
  <c r="BP520" i="9"/>
  <c r="BQ520" i="9" s="1"/>
  <c r="AS638" i="9"/>
  <c r="BL638" i="9"/>
  <c r="BP949" i="9"/>
  <c r="BQ949" i="9" s="1"/>
  <c r="AU949" i="9" s="1"/>
  <c r="BN291" i="9"/>
  <c r="BP291" i="9"/>
  <c r="BQ291" i="9" s="1"/>
  <c r="BP629" i="9"/>
  <c r="BN659" i="9"/>
  <c r="BP659" i="9"/>
  <c r="BQ659" i="9" s="1"/>
  <c r="AS871" i="9"/>
  <c r="BL871" i="9"/>
  <c r="BQ314" i="9"/>
  <c r="BP794" i="9"/>
  <c r="BQ794" i="9" s="1"/>
  <c r="BR794" i="9" s="1"/>
  <c r="BL386" i="9"/>
  <c r="AS386" i="9"/>
  <c r="BP358" i="9"/>
  <c r="BQ358" i="9" s="1"/>
  <c r="AU358" i="9" s="1"/>
  <c r="BS349" i="9"/>
  <c r="BT349" i="9" s="1"/>
  <c r="BP320" i="9"/>
  <c r="BQ320" i="9" s="1"/>
  <c r="BP475" i="9"/>
  <c r="BQ475" i="9" s="1"/>
  <c r="BN523" i="9"/>
  <c r="BP523" i="9"/>
  <c r="BV803" i="9"/>
  <c r="BW803" i="9" s="1"/>
  <c r="BO841" i="9"/>
  <c r="AT569" i="9"/>
  <c r="BP543" i="9"/>
  <c r="BQ543" i="9" s="1"/>
  <c r="BS214" i="9"/>
  <c r="BN591" i="9"/>
  <c r="BP626" i="9"/>
  <c r="BQ626" i="9" s="1"/>
  <c r="BR626" i="9" s="1"/>
  <c r="AT994" i="9"/>
  <c r="BO994" i="9"/>
  <c r="BL1006" i="9"/>
  <c r="AS1006" i="9"/>
  <c r="BL659" i="9"/>
  <c r="AS659" i="9"/>
  <c r="BN827" i="9"/>
  <c r="BP827" i="9"/>
  <c r="BQ827" i="9" s="1"/>
  <c r="BO234" i="9"/>
  <c r="AT317" i="9"/>
  <c r="AT314" i="9"/>
  <c r="BO314" i="9"/>
  <c r="BP295" i="9"/>
  <c r="BQ295" i="9" s="1"/>
  <c r="BP724" i="9"/>
  <c r="BQ724" i="9" s="1"/>
  <c r="BP673" i="9"/>
  <c r="AT744" i="9"/>
  <c r="AT334" i="9"/>
  <c r="AT945" i="9"/>
  <c r="AT508" i="9"/>
  <c r="AS317" i="9"/>
  <c r="BL317" i="9"/>
  <c r="BP652" i="9"/>
  <c r="BQ652" i="9" s="1"/>
  <c r="BP299" i="9"/>
  <c r="BN274" i="9"/>
  <c r="BP274" i="9"/>
  <c r="BQ274" i="9" s="1"/>
  <c r="BS650" i="9"/>
  <c r="BP712" i="9"/>
  <c r="BQ712" i="9" s="1"/>
  <c r="BP302" i="9"/>
  <c r="BQ302" i="9" s="1"/>
  <c r="BR302" i="9" s="1"/>
  <c r="BN696" i="9"/>
  <c r="AU979" i="9"/>
  <c r="BR979" i="9"/>
  <c r="BP549" i="9"/>
  <c r="BL626" i="9"/>
  <c r="AS626" i="9"/>
  <c r="BP994" i="9"/>
  <c r="BQ994" i="9" s="1"/>
  <c r="BN1006" i="9"/>
  <c r="BP1006" i="9"/>
  <c r="BP517" i="9"/>
  <c r="BQ517" i="9" s="1"/>
  <c r="AU517" i="9" s="1"/>
  <c r="AS629" i="9"/>
  <c r="BL629" i="9"/>
  <c r="BN999" i="9"/>
  <c r="BN505" i="9"/>
  <c r="BP505" i="9"/>
  <c r="BP469" i="9"/>
  <c r="BP83" i="9"/>
  <c r="BQ83" i="9" s="1"/>
  <c r="BR83" i="9" s="1"/>
  <c r="AT933" i="9"/>
  <c r="BL794" i="9"/>
  <c r="AS794" i="9"/>
  <c r="BP977" i="9"/>
  <c r="BP902" i="9"/>
  <c r="BQ902" i="9" s="1"/>
  <c r="BN860" i="9"/>
  <c r="BP860" i="9"/>
  <c r="BQ860" i="9" s="1"/>
  <c r="BV441" i="9"/>
  <c r="BW441" i="9" s="1"/>
  <c r="BN80" i="9"/>
  <c r="BP80" i="9"/>
  <c r="BQ80" i="9" s="1"/>
  <c r="BP838" i="9"/>
  <c r="BQ838" i="9" s="1"/>
  <c r="BR838" i="9" s="1"/>
  <c r="BZ130" i="9"/>
  <c r="CB130" i="9"/>
  <c r="CC130" i="9" s="1"/>
  <c r="BN747" i="9"/>
  <c r="BP747" i="9"/>
  <c r="BQ747" i="9" s="1"/>
  <c r="BR747" i="9" s="1"/>
  <c r="BP740" i="9"/>
  <c r="BN526" i="9"/>
  <c r="BP526" i="9"/>
  <c r="AU412" i="9"/>
  <c r="BP726" i="9"/>
  <c r="BQ726" i="9" s="1"/>
  <c r="BP879" i="9"/>
  <c r="BQ879" i="9" s="1"/>
  <c r="AU879" i="9" s="1"/>
  <c r="BP655" i="9"/>
  <c r="BN709" i="9"/>
  <c r="BP709" i="9"/>
  <c r="BQ709" i="9" s="1"/>
  <c r="AU709" i="9" s="1"/>
  <c r="AT679" i="9"/>
  <c r="BP846" i="9"/>
  <c r="AS295" i="9"/>
  <c r="BL295" i="9"/>
  <c r="AS469" i="9"/>
  <c r="BL469" i="9"/>
  <c r="BP638" i="9"/>
  <c r="BQ638" i="9" s="1"/>
  <c r="AS83" i="9"/>
  <c r="BL83" i="9"/>
  <c r="AT710" i="9"/>
  <c r="BP508" i="9"/>
  <c r="BP241" i="9"/>
  <c r="BQ241" i="9" s="1"/>
  <c r="AU241" i="9" s="1"/>
  <c r="BS665" i="9"/>
  <c r="BT665" i="9" s="1"/>
  <c r="BP129" i="9"/>
  <c r="BQ129" i="9" s="1"/>
  <c r="AU129" i="9" s="1"/>
  <c r="BP716" i="9"/>
  <c r="BP844" i="9"/>
  <c r="BQ844" i="9" s="1"/>
  <c r="BR844" i="9" s="1"/>
  <c r="BP167" i="9"/>
  <c r="BL860" i="9"/>
  <c r="AS860" i="9"/>
  <c r="BN724" i="9"/>
  <c r="BP453" i="9"/>
  <c r="AS838" i="9"/>
  <c r="BL838" i="9"/>
  <c r="BP841" i="9"/>
  <c r="BQ841" i="9" s="1"/>
  <c r="BN717" i="9"/>
  <c r="BP717" i="9"/>
  <c r="BQ717" i="9" s="1"/>
  <c r="BP569" i="9"/>
  <c r="BQ569" i="9" s="1"/>
  <c r="BR569" i="9" s="1"/>
  <c r="BV763" i="9"/>
  <c r="BW763" i="9" s="1"/>
  <c r="AY149" i="9"/>
  <c r="BN893" i="9"/>
  <c r="BP893" i="9"/>
  <c r="AT897" i="9"/>
  <c r="BO486" i="9"/>
  <c r="BL740" i="9"/>
  <c r="AS740" i="9"/>
  <c r="BP748" i="9"/>
  <c r="BQ748" i="9" s="1"/>
  <c r="BN804" i="9"/>
  <c r="BP804" i="9"/>
  <c r="BQ804" i="9" s="1"/>
  <c r="BZ227" i="9"/>
  <c r="CB227" i="9"/>
  <c r="CC227" i="9" s="1"/>
  <c r="AY227" i="9" s="1"/>
  <c r="AS726" i="9"/>
  <c r="BL726" i="9"/>
  <c r="BO511" i="9"/>
  <c r="BP234" i="9"/>
  <c r="BQ234" i="9" s="1"/>
  <c r="BL879" i="9"/>
  <c r="AS879" i="9"/>
  <c r="AS999" i="9"/>
  <c r="BL999" i="9"/>
  <c r="BL846" i="9"/>
  <c r="AS846" i="9"/>
  <c r="BP317" i="9"/>
  <c r="BQ317" i="9" s="1"/>
  <c r="BP864" i="9"/>
  <c r="BQ864" i="9" s="1"/>
  <c r="AT241" i="9"/>
  <c r="AT665" i="9"/>
  <c r="BO665" i="9"/>
  <c r="BS563" i="9"/>
  <c r="BS895" i="9"/>
  <c r="BT895" i="9" s="1"/>
  <c r="BN988" i="9"/>
  <c r="AS167" i="9"/>
  <c r="BL167" i="9"/>
  <c r="BP174" i="9"/>
  <c r="BQ174" i="9" s="1"/>
  <c r="AU174" i="9" s="1"/>
  <c r="BN453" i="9"/>
  <c r="AS841" i="9"/>
  <c r="BL841" i="9"/>
  <c r="BS141" i="9"/>
  <c r="BT141" i="9" s="1"/>
  <c r="BL486" i="9"/>
  <c r="AS486" i="9"/>
  <c r="BT763" i="9"/>
  <c r="BN864" i="9"/>
  <c r="AS893" i="9"/>
  <c r="BL893" i="9"/>
  <c r="BN578" i="9"/>
  <c r="BP77" i="9"/>
  <c r="BQ77" i="9" s="1"/>
  <c r="BR77" i="9" s="1"/>
  <c r="BN673" i="9"/>
  <c r="BP573" i="9"/>
  <c r="BQ573" i="9" s="1"/>
  <c r="BS412" i="9"/>
  <c r="BT412" i="9" s="1"/>
  <c r="BQ780" i="9"/>
  <c r="BN890" i="9"/>
  <c r="BP692" i="9"/>
  <c r="BP495" i="9"/>
  <c r="BQ495" i="9" s="1"/>
  <c r="AU495" i="9" s="1"/>
  <c r="BT180" i="9"/>
  <c r="BN791" i="9"/>
  <c r="BP679" i="9"/>
  <c r="BQ679" i="9" s="1"/>
  <c r="BO871" i="9"/>
  <c r="BN386" i="9"/>
  <c r="BP386" i="9"/>
  <c r="BQ386" i="9" s="1"/>
  <c r="AU386" i="9" s="1"/>
  <c r="BO691" i="9"/>
  <c r="AT691" i="9"/>
  <c r="CD515" i="9"/>
  <c r="AY515" i="9"/>
  <c r="AW393" i="9"/>
  <c r="BX393" i="9"/>
  <c r="AX79" i="9"/>
  <c r="CA79" i="9"/>
  <c r="BR980" i="9"/>
  <c r="AU980" i="9"/>
  <c r="BO828" i="9"/>
  <c r="AT828" i="9"/>
  <c r="BO998" i="9"/>
  <c r="AT998" i="9"/>
  <c r="AT11" i="9"/>
  <c r="BO11" i="9"/>
  <c r="AT249" i="9"/>
  <c r="BO249" i="9"/>
  <c r="AT990" i="9"/>
  <c r="BO990" i="9"/>
  <c r="AY300" i="9"/>
  <c r="CD300" i="9"/>
  <c r="AT757" i="9"/>
  <c r="BO757" i="9"/>
  <c r="AT958" i="9"/>
  <c r="BO958" i="9"/>
  <c r="BO971" i="9"/>
  <c r="AT971" i="9"/>
  <c r="AT793" i="9"/>
  <c r="BO793" i="9"/>
  <c r="AW997" i="9"/>
  <c r="BX997" i="9"/>
  <c r="AT240" i="9"/>
  <c r="BO240" i="9"/>
  <c r="AT599" i="9"/>
  <c r="BO599" i="9"/>
  <c r="AT279" i="9"/>
  <c r="BO279" i="9"/>
  <c r="AU954" i="9"/>
  <c r="BR954" i="9"/>
  <c r="BX961" i="9"/>
  <c r="AW961" i="9"/>
  <c r="BO815" i="9"/>
  <c r="AT815" i="9"/>
  <c r="AV974" i="9"/>
  <c r="BU974" i="9"/>
  <c r="AT967" i="9"/>
  <c r="BO967" i="9"/>
  <c r="AT736" i="9"/>
  <c r="BO736" i="9"/>
  <c r="BR943" i="9"/>
  <c r="AU943" i="9"/>
  <c r="AT784" i="9"/>
  <c r="BO784" i="9"/>
  <c r="BO931" i="9"/>
  <c r="AT931" i="9"/>
  <c r="AT1007" i="9"/>
  <c r="BO1007" i="9"/>
  <c r="AT607" i="9"/>
  <c r="BO607" i="9"/>
  <c r="BU986" i="9"/>
  <c r="AV986" i="9"/>
  <c r="AW287" i="9"/>
  <c r="BX287" i="9"/>
  <c r="AT807" i="9"/>
  <c r="BO807" i="9"/>
  <c r="AW1002" i="9"/>
  <c r="BX1002" i="9"/>
  <c r="AT354" i="9"/>
  <c r="BO354" i="9"/>
  <c r="BO798" i="9"/>
  <c r="AT798" i="9"/>
  <c r="BO764" i="9"/>
  <c r="AT764" i="9"/>
  <c r="AT787" i="9"/>
  <c r="BO787" i="9"/>
  <c r="BU925" i="9"/>
  <c r="AV925" i="9"/>
  <c r="BU697" i="9"/>
  <c r="AV697" i="9"/>
  <c r="BR936" i="9"/>
  <c r="AU936" i="9"/>
  <c r="BO992" i="9"/>
  <c r="AT992" i="9"/>
  <c r="BO952" i="9"/>
  <c r="AT952" i="9"/>
  <c r="AT941" i="9"/>
  <c r="BO941" i="9"/>
  <c r="BO253" i="9"/>
  <c r="AT253" i="9"/>
  <c r="BO765" i="9"/>
  <c r="AT765" i="9"/>
  <c r="BO776" i="9"/>
  <c r="AT776" i="9"/>
  <c r="AT928" i="9"/>
  <c r="BO928" i="9"/>
  <c r="AT942" i="9"/>
  <c r="BO942" i="9"/>
  <c r="CD247" i="9"/>
  <c r="AY247" i="9"/>
  <c r="BO754" i="9"/>
  <c r="AT754" i="9"/>
  <c r="AU204" i="9"/>
  <c r="BR204" i="9"/>
  <c r="BO954" i="9"/>
  <c r="AT954" i="9"/>
  <c r="BP157" i="9"/>
  <c r="BQ157" i="9" s="1"/>
  <c r="BR157" i="9" s="1"/>
  <c r="BP847" i="9"/>
  <c r="BQ847" i="9" s="1"/>
  <c r="BP699" i="9"/>
  <c r="BQ699" i="9" s="1"/>
  <c r="AT701" i="9"/>
  <c r="CA104" i="9"/>
  <c r="AT965" i="9"/>
  <c r="BO985" i="9"/>
  <c r="BP346" i="9"/>
  <c r="BQ346" i="9" s="1"/>
  <c r="BR346" i="9" s="1"/>
  <c r="BR916" i="9"/>
  <c r="BO937" i="9"/>
  <c r="BP984" i="9"/>
  <c r="AX947" i="9"/>
  <c r="AT689" i="9"/>
  <c r="BP960" i="9"/>
  <c r="BQ960" i="9" s="1"/>
  <c r="BR960" i="9" s="1"/>
  <c r="BR995" i="9"/>
  <c r="AU995" i="9"/>
  <c r="BP933" i="9"/>
  <c r="BQ933" i="9" s="1"/>
  <c r="BY927" i="9"/>
  <c r="BZ927" i="9" s="1"/>
  <c r="AV961" i="9"/>
  <c r="BU961" i="9"/>
  <c r="BU918" i="9"/>
  <c r="BR1004" i="9"/>
  <c r="BV973" i="9"/>
  <c r="BW973" i="9" s="1"/>
  <c r="BP755" i="9"/>
  <c r="BQ755" i="9" s="1"/>
  <c r="BR755" i="9" s="1"/>
  <c r="BP978" i="9"/>
  <c r="BQ978" i="9" s="1"/>
  <c r="BV926" i="9"/>
  <c r="BW926" i="9" s="1"/>
  <c r="BX926" i="9" s="1"/>
  <c r="BO730" i="9"/>
  <c r="BP955" i="9"/>
  <c r="BQ955" i="9" s="1"/>
  <c r="CA160" i="9"/>
  <c r="BL279" i="9"/>
  <c r="AS279" i="9"/>
  <c r="BO113" i="9"/>
  <c r="AT113" i="9"/>
  <c r="BS936" i="9"/>
  <c r="BT936" i="9" s="1"/>
  <c r="AV936" i="9" s="1"/>
  <c r="BO968" i="9"/>
  <c r="BX987" i="9"/>
  <c r="BP787" i="9"/>
  <c r="BQ787" i="9" s="1"/>
  <c r="AU787" i="9" s="1"/>
  <c r="BP938" i="9"/>
  <c r="BQ938" i="9" s="1"/>
  <c r="BU966" i="9"/>
  <c r="BP701" i="9"/>
  <c r="BQ701" i="9" s="1"/>
  <c r="BP228" i="9"/>
  <c r="BQ228" i="9" s="1"/>
  <c r="AU228" i="9" s="1"/>
  <c r="BR964" i="9"/>
  <c r="BP815" i="9"/>
  <c r="BQ815" i="9" s="1"/>
  <c r="AU815" i="9" s="1"/>
  <c r="BP985" i="9"/>
  <c r="BQ985" i="9" s="1"/>
  <c r="AU154" i="9"/>
  <c r="BS916" i="9"/>
  <c r="BT916" i="9" s="1"/>
  <c r="AV916" i="9" s="1"/>
  <c r="BP756" i="9"/>
  <c r="BQ756" i="9" s="1"/>
  <c r="AU756" i="9" s="1"/>
  <c r="BR920" i="9"/>
  <c r="AT940" i="9"/>
  <c r="AT343" i="9"/>
  <c r="BN960" i="9"/>
  <c r="AU939" i="9"/>
  <c r="AT915" i="9"/>
  <c r="BS981" i="9"/>
  <c r="BT981" i="9" s="1"/>
  <c r="BV951" i="9"/>
  <c r="BW951" i="9" s="1"/>
  <c r="BX951" i="9" s="1"/>
  <c r="AS978" i="9"/>
  <c r="BL978" i="9"/>
  <c r="BO144" i="9"/>
  <c r="AT144" i="9"/>
  <c r="BP644" i="9"/>
  <c r="BQ644" i="9" s="1"/>
  <c r="AU644" i="9" s="1"/>
  <c r="BO755" i="9"/>
  <c r="BY961" i="9"/>
  <c r="BZ961" i="9" s="1"/>
  <c r="AX961" i="9" s="1"/>
  <c r="BO978" i="9"/>
  <c r="AU35" i="9"/>
  <c r="BS204" i="9"/>
  <c r="BP677" i="9"/>
  <c r="BQ677" i="9" s="1"/>
  <c r="BP249" i="9"/>
  <c r="BQ249" i="9" s="1"/>
  <c r="BR249" i="9" s="1"/>
  <c r="AU918" i="9"/>
  <c r="BR918" i="9"/>
  <c r="BS943" i="9"/>
  <c r="BT943" i="9" s="1"/>
  <c r="AV943" i="9" s="1"/>
  <c r="BO932" i="9"/>
  <c r="BP10" i="9"/>
  <c r="BQ10" i="9" s="1"/>
  <c r="BR10" i="9" s="1"/>
  <c r="BV974" i="9"/>
  <c r="BW974" i="9" s="1"/>
  <c r="CB79" i="9"/>
  <c r="CC79" i="9" s="1"/>
  <c r="AY79" i="9" s="1"/>
  <c r="BL923" i="9"/>
  <c r="AS923" i="9"/>
  <c r="BO935" i="9"/>
  <c r="AV924" i="9"/>
  <c r="BP828" i="9"/>
  <c r="BQ828" i="9" s="1"/>
  <c r="BS929" i="9"/>
  <c r="BP754" i="9"/>
  <c r="AT969" i="9"/>
  <c r="BP971" i="9"/>
  <c r="BQ971" i="9" s="1"/>
  <c r="BO993" i="9"/>
  <c r="AU973" i="9"/>
  <c r="BR973" i="9"/>
  <c r="AS922" i="9"/>
  <c r="BL922" i="9"/>
  <c r="BP969" i="9"/>
  <c r="BQ969" i="9" s="1"/>
  <c r="BR39" i="9"/>
  <c r="BP968" i="9"/>
  <c r="BY987" i="9"/>
  <c r="BP1003" i="9"/>
  <c r="BP993" i="9"/>
  <c r="BQ993" i="9" s="1"/>
  <c r="BP855" i="9"/>
  <c r="BQ855" i="9" s="1"/>
  <c r="BR855" i="9" s="1"/>
  <c r="BV966" i="9"/>
  <c r="BW966" i="9" s="1"/>
  <c r="BX966" i="9" s="1"/>
  <c r="BX963" i="9"/>
  <c r="BO621" i="9"/>
  <c r="BN228" i="9"/>
  <c r="CB104" i="9"/>
  <c r="CC104" i="9" s="1"/>
  <c r="BP965" i="9"/>
  <c r="BQ965" i="9" s="1"/>
  <c r="BO560" i="9"/>
  <c r="BO677" i="9"/>
  <c r="BP334" i="9"/>
  <c r="BQ334" i="9" s="1"/>
  <c r="BS964" i="9"/>
  <c r="BP972" i="9"/>
  <c r="BQ972" i="9" s="1"/>
  <c r="BO774" i="9"/>
  <c r="BP689" i="9"/>
  <c r="BQ689" i="9" s="1"/>
  <c r="BR689" i="9" s="1"/>
  <c r="BO10" i="9"/>
  <c r="BP940" i="9"/>
  <c r="BQ940" i="9" s="1"/>
  <c r="BR940" i="9" s="1"/>
  <c r="BP921" i="9"/>
  <c r="BQ921" i="9" s="1"/>
  <c r="BP930" i="9"/>
  <c r="BS939" i="9"/>
  <c r="BT939" i="9" s="1"/>
  <c r="BU939" i="9" s="1"/>
  <c r="BP915" i="9"/>
  <c r="BQ915" i="9" s="1"/>
  <c r="BP710" i="9"/>
  <c r="BQ710" i="9" s="1"/>
  <c r="BP722" i="9"/>
  <c r="BV918" i="9"/>
  <c r="BW918" i="9" s="1"/>
  <c r="AU959" i="9"/>
  <c r="BS1004" i="9"/>
  <c r="BT1004" i="9" s="1"/>
  <c r="BT973" i="9"/>
  <c r="BP730" i="9"/>
  <c r="BQ730" i="9" s="1"/>
  <c r="AU1005" i="9"/>
  <c r="CB160" i="9"/>
  <c r="CC160" i="9" s="1"/>
  <c r="BL976" i="9"/>
  <c r="AS976" i="9"/>
  <c r="BO919" i="9"/>
  <c r="AT919" i="9"/>
  <c r="BV697" i="9"/>
  <c r="BW697" i="9" s="1"/>
  <c r="BX697" i="9" s="1"/>
  <c r="BP776" i="9"/>
  <c r="BQ776" i="9" s="1"/>
  <c r="AU776" i="9" s="1"/>
  <c r="BP736" i="9"/>
  <c r="BQ736" i="9" s="1"/>
  <c r="BS991" i="9"/>
  <c r="BP669" i="9"/>
  <c r="BQ669" i="9" s="1"/>
  <c r="BS113" i="9"/>
  <c r="BP793" i="9"/>
  <c r="BQ793" i="9" s="1"/>
  <c r="AU793" i="9" s="1"/>
  <c r="BS154" i="9"/>
  <c r="BT154" i="9" s="1"/>
  <c r="BU154" i="9" s="1"/>
  <c r="BY1002" i="9"/>
  <c r="BZ1002" i="9" s="1"/>
  <c r="BP952" i="9"/>
  <c r="BY393" i="9"/>
  <c r="BZ393" i="9" s="1"/>
  <c r="BP932" i="9"/>
  <c r="BQ932" i="9" s="1"/>
  <c r="BS920" i="9"/>
  <c r="BP343" i="9"/>
  <c r="BQ343" i="9" s="1"/>
  <c r="BP784" i="9"/>
  <c r="BQ784" i="9" s="1"/>
  <c r="BR784" i="9" s="1"/>
  <c r="BP354" i="9"/>
  <c r="BQ354" i="9" s="1"/>
  <c r="AU354" i="9" s="1"/>
  <c r="BO1005" i="9"/>
  <c r="AT1005" i="9"/>
  <c r="BP762" i="9"/>
  <c r="BQ762" i="9" s="1"/>
  <c r="BR762" i="9" s="1"/>
  <c r="BP935" i="9"/>
  <c r="BQ935" i="9" s="1"/>
  <c r="BV924" i="9"/>
  <c r="BW924" i="9" s="1"/>
  <c r="BX924" i="9" s="1"/>
  <c r="BX989" i="9"/>
  <c r="AW989" i="9"/>
  <c r="BP798" i="9"/>
  <c r="BQ798" i="9" s="1"/>
  <c r="BP599" i="9"/>
  <c r="BQ599" i="9" s="1"/>
  <c r="AU599" i="9" s="1"/>
  <c r="BP958" i="9"/>
  <c r="BQ958" i="9" s="1"/>
  <c r="BR958" i="9" s="1"/>
  <c r="BP607" i="9"/>
  <c r="BQ607" i="9" s="1"/>
  <c r="AU607" i="9" s="1"/>
  <c r="BP253" i="9"/>
  <c r="CA989" i="9"/>
  <c r="BU287" i="9"/>
  <c r="AV287" i="9"/>
  <c r="BL702" i="9"/>
  <c r="AS702" i="9"/>
  <c r="AU919" i="9"/>
  <c r="BP279" i="9"/>
  <c r="BQ279" i="9" s="1"/>
  <c r="AU279" i="9" s="1"/>
  <c r="BP976" i="9"/>
  <c r="BQ976" i="9" s="1"/>
  <c r="BR976" i="9" s="1"/>
  <c r="BS35" i="9"/>
  <c r="BT35" i="9" s="1"/>
  <c r="BY287" i="9"/>
  <c r="BZ287" i="9" s="1"/>
  <c r="AX287" i="9" s="1"/>
  <c r="BS1005" i="9"/>
  <c r="BT1005" i="9" s="1"/>
  <c r="AS621" i="9"/>
  <c r="BL621" i="9"/>
  <c r="BP992" i="9"/>
  <c r="BQ992" i="9" s="1"/>
  <c r="BP928" i="9"/>
  <c r="BQ928" i="9" s="1"/>
  <c r="BP11" i="9"/>
  <c r="BV925" i="9"/>
  <c r="BW925" i="9" s="1"/>
  <c r="BX925" i="9" s="1"/>
  <c r="BY1000" i="9"/>
  <c r="BZ1000" i="9" s="1"/>
  <c r="BP807" i="9"/>
  <c r="BQ807" i="9" s="1"/>
  <c r="BS95" i="9"/>
  <c r="BT95" i="9" s="1"/>
  <c r="BU95" i="9" s="1"/>
  <c r="BP990" i="9"/>
  <c r="BQ990" i="9" s="1"/>
  <c r="AS921" i="9"/>
  <c r="BL921" i="9"/>
  <c r="BP240" i="9"/>
  <c r="BQ240" i="9" s="1"/>
  <c r="BP757" i="9"/>
  <c r="BQ757" i="9" s="1"/>
  <c r="BS980" i="9"/>
  <c r="BT980" i="9" s="1"/>
  <c r="BV986" i="9"/>
  <c r="BP765" i="9"/>
  <c r="BQ765" i="9" s="1"/>
  <c r="BP922" i="9"/>
  <c r="BQ922" i="9" s="1"/>
  <c r="AU922" i="9" s="1"/>
  <c r="BL755" i="9"/>
  <c r="AS755" i="9"/>
  <c r="BY963" i="9"/>
  <c r="BZ963" i="9" s="1"/>
  <c r="BP621" i="9"/>
  <c r="BP560" i="9"/>
  <c r="BQ560" i="9" s="1"/>
  <c r="AU560" i="9" s="1"/>
  <c r="BW1000" i="9"/>
  <c r="BP774" i="9"/>
  <c r="BQ774" i="9" s="1"/>
  <c r="BR774" i="9" s="1"/>
  <c r="AT984" i="9"/>
  <c r="BP711" i="9"/>
  <c r="BP941" i="9"/>
  <c r="BQ941" i="9" s="1"/>
  <c r="BR941" i="9" s="1"/>
  <c r="BP1007" i="9"/>
  <c r="BQ1007" i="9" s="1"/>
  <c r="BP967" i="9"/>
  <c r="BQ967" i="9" s="1"/>
  <c r="BR967" i="9" s="1"/>
  <c r="BS959" i="9"/>
  <c r="BT959" i="9" s="1"/>
  <c r="CB989" i="9"/>
  <c r="CC989" i="9" s="1"/>
  <c r="AY989" i="9" s="1"/>
  <c r="BP843" i="9"/>
  <c r="BN644" i="9"/>
  <c r="BN922" i="9"/>
  <c r="BS954" i="9"/>
  <c r="BT954" i="9" s="1"/>
  <c r="AV954" i="9" s="1"/>
  <c r="BN976" i="9"/>
  <c r="BU926" i="9"/>
  <c r="AS699" i="9"/>
  <c r="BL699" i="9"/>
  <c r="BS39" i="9"/>
  <c r="BT39" i="9" s="1"/>
  <c r="AV39" i="9" s="1"/>
  <c r="BP998" i="9"/>
  <c r="BP691" i="9"/>
  <c r="BQ691" i="9" s="1"/>
  <c r="BQ991" i="9"/>
  <c r="BN669" i="9"/>
  <c r="BP744" i="9"/>
  <c r="BP970" i="9"/>
  <c r="BQ970" i="9" s="1"/>
  <c r="BQ113" i="9"/>
  <c r="BY997" i="9"/>
  <c r="BZ997" i="9" s="1"/>
  <c r="BP937" i="9"/>
  <c r="BQ937" i="9" s="1"/>
  <c r="AU937" i="9" s="1"/>
  <c r="CB947" i="9"/>
  <c r="CC947" i="9" s="1"/>
  <c r="CD947" i="9" s="1"/>
  <c r="BQ95" i="9"/>
  <c r="BP942" i="9"/>
  <c r="BN711" i="9"/>
  <c r="BP945" i="9"/>
  <c r="BQ945" i="9" s="1"/>
  <c r="AU945" i="9" s="1"/>
  <c r="BV956" i="9"/>
  <c r="BW956" i="9" s="1"/>
  <c r="BP931" i="9"/>
  <c r="BQ931" i="9" s="1"/>
  <c r="BQ929" i="9"/>
  <c r="BP764" i="9"/>
  <c r="BQ764" i="9" s="1"/>
  <c r="BS919" i="9"/>
  <c r="BP946" i="9"/>
  <c r="BQ946" i="9" s="1"/>
  <c r="BP923" i="9"/>
  <c r="BP702" i="9"/>
  <c r="BQ702" i="9" s="1"/>
  <c r="BN955" i="9"/>
  <c r="AU865" i="9" l="1"/>
  <c r="BS385" i="9"/>
  <c r="BS865" i="9"/>
  <c r="BT865" i="9" s="1"/>
  <c r="BU865" i="9" s="1"/>
  <c r="BS131" i="9"/>
  <c r="AX149" i="9"/>
  <c r="BV772" i="9"/>
  <c r="BW772" i="9" s="1"/>
  <c r="AW772" i="9" s="1"/>
  <c r="BS540" i="9"/>
  <c r="BT540" i="9" s="1"/>
  <c r="BU772" i="9"/>
  <c r="BR420" i="9"/>
  <c r="BS264" i="9"/>
  <c r="BT264" i="9" s="1"/>
  <c r="AV264" i="9" s="1"/>
  <c r="BQ244" i="9"/>
  <c r="BR244" i="9" s="1"/>
  <c r="BR116" i="9"/>
  <c r="BS420" i="9"/>
  <c r="BT420" i="9" s="1"/>
  <c r="BQ447" i="9"/>
  <c r="BS330" i="9"/>
  <c r="AU330" i="9"/>
  <c r="AT641" i="9"/>
  <c r="AU682" i="9"/>
  <c r="BV232" i="9"/>
  <c r="BW232" i="9" s="1"/>
  <c r="BX232" i="9" s="1"/>
  <c r="BU934" i="9"/>
  <c r="BS682" i="9"/>
  <c r="BT682" i="9" s="1"/>
  <c r="AV682" i="9" s="1"/>
  <c r="BO204" i="9"/>
  <c r="BV934" i="9"/>
  <c r="BW934" i="9" s="1"/>
  <c r="BX934" i="9" s="1"/>
  <c r="BQ311" i="9"/>
  <c r="BR311" i="9" s="1"/>
  <c r="AT192" i="9"/>
  <c r="AT451" i="9"/>
  <c r="BV230" i="9"/>
  <c r="BW230" i="9" s="1"/>
  <c r="AW230" i="9" s="1"/>
  <c r="BS96" i="9"/>
  <c r="BT96" i="9" s="1"/>
  <c r="BQ17" i="9"/>
  <c r="AU17" i="9" s="1"/>
  <c r="AU557" i="9"/>
  <c r="BY541" i="9"/>
  <c r="BZ541" i="9" s="1"/>
  <c r="BR165" i="9"/>
  <c r="BS594" i="9"/>
  <c r="BV594" i="9" s="1"/>
  <c r="BQ190" i="9"/>
  <c r="BR190" i="9" s="1"/>
  <c r="AW226" i="9"/>
  <c r="BS165" i="9"/>
  <c r="BT165" i="9" s="1"/>
  <c r="AV165" i="9" s="1"/>
  <c r="AU1001" i="9"/>
  <c r="CA296" i="9"/>
  <c r="BQ448" i="9"/>
  <c r="AU448" i="9" s="1"/>
  <c r="BS1001" i="9"/>
  <c r="BT1001" i="9" s="1"/>
  <c r="BU1001" i="9" s="1"/>
  <c r="AV457" i="9"/>
  <c r="BS557" i="9"/>
  <c r="BT557" i="9" s="1"/>
  <c r="AV557" i="9" s="1"/>
  <c r="BR750" i="9"/>
  <c r="BT390" i="9"/>
  <c r="AV390" i="9" s="1"/>
  <c r="AU950" i="9"/>
  <c r="AV953" i="9"/>
  <c r="BS323" i="9"/>
  <c r="BT323" i="9" s="1"/>
  <c r="AO881" i="9"/>
  <c r="P881" i="9" s="1"/>
  <c r="AI881" i="9" s="1"/>
  <c r="AJ881" i="9" s="1"/>
  <c r="AB561" i="9"/>
  <c r="AN399" i="9"/>
  <c r="Q399" i="9" s="1"/>
  <c r="AK399" i="9" s="1"/>
  <c r="AD399" i="9" s="1"/>
  <c r="BR170" i="9"/>
  <c r="CB166" i="9"/>
  <c r="CC166" i="9" s="1"/>
  <c r="CD166" i="9" s="1"/>
  <c r="BS351" i="9"/>
  <c r="BT351" i="9" s="1"/>
  <c r="BO474" i="9"/>
  <c r="CB296" i="9"/>
  <c r="CC296" i="9" s="1"/>
  <c r="CD296" i="9" s="1"/>
  <c r="BS170" i="9"/>
  <c r="BV170" i="9" s="1"/>
  <c r="BW170" i="9" s="1"/>
  <c r="AU351" i="9"/>
  <c r="BS750" i="9"/>
  <c r="BV750" i="9" s="1"/>
  <c r="BS912" i="9"/>
  <c r="BT912" i="9" s="1"/>
  <c r="BU912" i="9" s="1"/>
  <c r="BS455" i="9"/>
  <c r="BT455" i="9" s="1"/>
  <c r="BV414" i="9"/>
  <c r="BW414" i="9" s="1"/>
  <c r="BO35" i="9"/>
  <c r="BS395" i="9"/>
  <c r="BT395" i="9" s="1"/>
  <c r="AV395" i="9" s="1"/>
  <c r="AV414" i="9"/>
  <c r="BS206" i="9"/>
  <c r="BT206" i="9" s="1"/>
  <c r="AW152" i="9"/>
  <c r="AV332" i="9"/>
  <c r="BR338" i="9"/>
  <c r="BS401" i="9"/>
  <c r="BT401" i="9" s="1"/>
  <c r="AV401" i="9" s="1"/>
  <c r="BS380" i="9"/>
  <c r="BT380" i="9" s="1"/>
  <c r="AV380" i="9" s="1"/>
  <c r="BS996" i="9"/>
  <c r="BV996" i="9" s="1"/>
  <c r="BW996" i="9" s="1"/>
  <c r="BV332" i="9"/>
  <c r="BY332" i="9" s="1"/>
  <c r="AE561" i="9"/>
  <c r="AF561" i="9" s="1"/>
  <c r="AJ452" i="9"/>
  <c r="AC452" i="9" s="1"/>
  <c r="BS465" i="9"/>
  <c r="BT465" i="9" s="1"/>
  <c r="BV995" i="9"/>
  <c r="BW995" i="9" s="1"/>
  <c r="AW995" i="9" s="1"/>
  <c r="BR325" i="9"/>
  <c r="BR208" i="9"/>
  <c r="BS144" i="9"/>
  <c r="BT144" i="9" s="1"/>
  <c r="AV144" i="9" s="1"/>
  <c r="BS325" i="9"/>
  <c r="BT325" i="9" s="1"/>
  <c r="AV325" i="9" s="1"/>
  <c r="BV953" i="9"/>
  <c r="BW953" i="9" s="1"/>
  <c r="AW541" i="9"/>
  <c r="AV995" i="9"/>
  <c r="AU67" i="9"/>
  <c r="BY152" i="9"/>
  <c r="BZ152" i="9" s="1"/>
  <c r="AX152" i="9" s="1"/>
  <c r="AU144" i="9"/>
  <c r="BS338" i="9"/>
  <c r="BV338" i="9" s="1"/>
  <c r="BW338" i="9" s="1"/>
  <c r="AY270" i="9"/>
  <c r="AM270" i="9" s="1"/>
  <c r="BS602" i="9"/>
  <c r="BT602" i="9" s="1"/>
  <c r="AU92" i="9"/>
  <c r="BS208" i="9"/>
  <c r="BT208" i="9" s="1"/>
  <c r="BU208" i="9" s="1"/>
  <c r="BX917" i="9"/>
  <c r="BR236" i="9"/>
  <c r="AU27" i="9"/>
  <c r="BY917" i="9"/>
  <c r="BZ917" i="9" s="1"/>
  <c r="AX917" i="9" s="1"/>
  <c r="BY66" i="9"/>
  <c r="BZ66" i="9" s="1"/>
  <c r="BS111" i="9"/>
  <c r="BT111" i="9" s="1"/>
  <c r="AV497" i="9"/>
  <c r="AW66" i="9"/>
  <c r="BS403" i="9"/>
  <c r="BT403" i="9" s="1"/>
  <c r="AV403" i="9" s="1"/>
  <c r="BR401" i="9"/>
  <c r="BS499" i="9"/>
  <c r="BT499" i="9" s="1"/>
  <c r="BU499" i="9" s="1"/>
  <c r="AT811" i="9"/>
  <c r="BS950" i="9"/>
  <c r="BT950" i="9" s="1"/>
  <c r="BU950" i="9" s="1"/>
  <c r="BT587" i="9"/>
  <c r="AV587" i="9" s="1"/>
  <c r="BO193" i="9"/>
  <c r="AU111" i="9"/>
  <c r="AK452" i="9"/>
  <c r="AD452" i="9" s="1"/>
  <c r="AU499" i="9"/>
  <c r="BS771" i="9"/>
  <c r="BT771" i="9" s="1"/>
  <c r="AV771" i="9" s="1"/>
  <c r="AV230" i="9"/>
  <c r="BS268" i="9"/>
  <c r="BT268" i="9" s="1"/>
  <c r="BV497" i="9"/>
  <c r="BY497" i="9" s="1"/>
  <c r="BZ497" i="9" s="1"/>
  <c r="CA497" i="9" s="1"/>
  <c r="BY509" i="9"/>
  <c r="CB509" i="9" s="1"/>
  <c r="CC509" i="9" s="1"/>
  <c r="CD509" i="9" s="1"/>
  <c r="BQ231" i="9"/>
  <c r="AU231" i="9" s="1"/>
  <c r="BR733" i="9"/>
  <c r="AY123" i="9"/>
  <c r="AM123" i="9" s="1"/>
  <c r="BS519" i="9"/>
  <c r="BT519" i="9" s="1"/>
  <c r="AV519" i="9" s="1"/>
  <c r="BS733" i="9"/>
  <c r="BT733" i="9" s="1"/>
  <c r="BU733" i="9" s="1"/>
  <c r="BO155" i="9"/>
  <c r="BQ653" i="9"/>
  <c r="BS653" i="9"/>
  <c r="BR380" i="9"/>
  <c r="BS236" i="9"/>
  <c r="AU268" i="9"/>
  <c r="BV999" i="9"/>
  <c r="BW999" i="9" s="1"/>
  <c r="AW999" i="9" s="1"/>
  <c r="BR239" i="9"/>
  <c r="CB979" i="9"/>
  <c r="CC979" i="9" s="1"/>
  <c r="CD979" i="9" s="1"/>
  <c r="BV18" i="9"/>
  <c r="BY18" i="9" s="1"/>
  <c r="AV232" i="9"/>
  <c r="BR310" i="9"/>
  <c r="BS67" i="9"/>
  <c r="BT67" i="9" s="1"/>
  <c r="AU203" i="9"/>
  <c r="AU810" i="9"/>
  <c r="AT66" i="9"/>
  <c r="BR403" i="9"/>
  <c r="BY670" i="9"/>
  <c r="BZ670" i="9" s="1"/>
  <c r="AX670" i="9" s="1"/>
  <c r="BX670" i="9"/>
  <c r="BR866" i="9"/>
  <c r="BS389" i="9"/>
  <c r="BT389" i="9" s="1"/>
  <c r="BU389" i="9" s="1"/>
  <c r="BS187" i="9"/>
  <c r="BT187" i="9" s="1"/>
  <c r="AU996" i="9"/>
  <c r="BU805" i="9"/>
  <c r="BV805" i="9"/>
  <c r="BW805" i="9" s="1"/>
  <c r="AW805" i="9" s="1"/>
  <c r="BU480" i="9"/>
  <c r="BR66" i="9"/>
  <c r="BV713" i="9"/>
  <c r="BW713" i="9" s="1"/>
  <c r="BV87" i="9"/>
  <c r="BW87" i="9" s="1"/>
  <c r="BT265" i="9"/>
  <c r="BV265" i="9"/>
  <c r="BY265" i="9" s="1"/>
  <c r="BZ265" i="9" s="1"/>
  <c r="CA265" i="9" s="1"/>
  <c r="BV284" i="9"/>
  <c r="BY284" i="9" s="1"/>
  <c r="BZ284" i="9" s="1"/>
  <c r="BR65" i="9"/>
  <c r="AU265" i="9"/>
  <c r="BR265" i="9"/>
  <c r="BU87" i="9"/>
  <c r="AV87" i="9"/>
  <c r="AV713" i="9"/>
  <c r="BO233" i="9"/>
  <c r="AT233" i="9"/>
  <c r="BQ233" i="9"/>
  <c r="BS233" i="9"/>
  <c r="AV284" i="9"/>
  <c r="BQ426" i="9"/>
  <c r="BS426" i="9"/>
  <c r="AT426" i="9"/>
  <c r="BO426" i="9"/>
  <c r="BV753" i="9"/>
  <c r="BT753" i="9"/>
  <c r="BR753" i="9"/>
  <c r="AU753" i="9"/>
  <c r="BS593" i="9"/>
  <c r="BQ593" i="9"/>
  <c r="BO593" i="9"/>
  <c r="AT593" i="9"/>
  <c r="N431" i="9"/>
  <c r="O431" i="9" s="1"/>
  <c r="BQ342" i="9"/>
  <c r="BS342" i="9"/>
  <c r="BO342" i="9"/>
  <c r="AT342" i="9"/>
  <c r="AT65" i="9"/>
  <c r="AU906" i="9"/>
  <c r="BX160" i="9"/>
  <c r="BO310" i="9"/>
  <c r="BO810" i="9"/>
  <c r="BR344" i="9"/>
  <c r="AU344" i="9"/>
  <c r="BS344" i="9"/>
  <c r="BT344" i="9" s="1"/>
  <c r="BX86" i="9"/>
  <c r="AW86" i="9"/>
  <c r="BQ110" i="9"/>
  <c r="BS110" i="9"/>
  <c r="BO110" i="9"/>
  <c r="AT110" i="9"/>
  <c r="AM370" i="9"/>
  <c r="AN370" i="9"/>
  <c r="Q370" i="9" s="1"/>
  <c r="AO370" i="9"/>
  <c r="P370" i="9" s="1"/>
  <c r="AI370" i="9" s="1"/>
  <c r="BO324" i="9"/>
  <c r="AT324" i="9"/>
  <c r="CD457" i="9"/>
  <c r="BY86" i="9"/>
  <c r="BZ86" i="9" s="1"/>
  <c r="BW812" i="9"/>
  <c r="BY812" i="9"/>
  <c r="BZ812" i="9" s="1"/>
  <c r="BT723" i="9"/>
  <c r="BV723" i="9"/>
  <c r="BR723" i="9"/>
  <c r="AU723" i="9"/>
  <c r="BQ324" i="9"/>
  <c r="BS324" i="9"/>
  <c r="BQ870" i="9"/>
  <c r="BS870" i="9"/>
  <c r="BO870" i="9"/>
  <c r="AT870" i="9"/>
  <c r="AU187" i="9"/>
  <c r="BR187" i="9"/>
  <c r="AN881" i="9"/>
  <c r="Q881" i="9" s="1"/>
  <c r="AE881" i="9" s="1"/>
  <c r="AF881" i="9" s="1"/>
  <c r="BR283" i="9"/>
  <c r="AU283" i="9"/>
  <c r="AV999" i="9"/>
  <c r="BR875" i="9"/>
  <c r="BT283" i="9"/>
  <c r="BV283" i="9"/>
  <c r="BY283" i="9" s="1"/>
  <c r="CB283" i="9" s="1"/>
  <c r="CC283" i="9" s="1"/>
  <c r="AY283" i="9" s="1"/>
  <c r="BT910" i="9"/>
  <c r="AV910" i="9" s="1"/>
  <c r="BO27" i="9"/>
  <c r="AT27" i="9"/>
  <c r="AT542" i="9"/>
  <c r="BO542" i="9"/>
  <c r="BU99" i="9"/>
  <c r="BV99" i="9"/>
  <c r="BR99" i="9"/>
  <c r="AU99" i="9"/>
  <c r="BQ542" i="9"/>
  <c r="BS542" i="9"/>
  <c r="BV542" i="9" s="1"/>
  <c r="BY542" i="9" s="1"/>
  <c r="BQ462" i="9"/>
  <c r="BS462" i="9"/>
  <c r="BT494" i="9"/>
  <c r="BU494" i="9" s="1"/>
  <c r="BR413" i="9"/>
  <c r="AU413" i="9"/>
  <c r="AO957" i="9"/>
  <c r="P957" i="9" s="1"/>
  <c r="AI957" i="9" s="1"/>
  <c r="AB957" i="9" s="1"/>
  <c r="BS413" i="9"/>
  <c r="BT413" i="9" s="1"/>
  <c r="AT413" i="9"/>
  <c r="BO413" i="9"/>
  <c r="BT315" i="9"/>
  <c r="BV315" i="9"/>
  <c r="BW315" i="9" s="1"/>
  <c r="AX634" i="9"/>
  <c r="CA634" i="9"/>
  <c r="BR137" i="9"/>
  <c r="AU137" i="9"/>
  <c r="BW366" i="9"/>
  <c r="AW366" i="9" s="1"/>
  <c r="CB634" i="9"/>
  <c r="CC634" i="9" s="1"/>
  <c r="CD634" i="9" s="1"/>
  <c r="AV404" i="9"/>
  <c r="BU404" i="9"/>
  <c r="BV404" i="9"/>
  <c r="BW404" i="9" s="1"/>
  <c r="BY494" i="9"/>
  <c r="BZ494" i="9" s="1"/>
  <c r="CA494" i="9" s="1"/>
  <c r="AU406" i="9"/>
  <c r="BR406" i="9"/>
  <c r="BR443" i="9"/>
  <c r="AU443" i="9"/>
  <c r="BQ910" i="9"/>
  <c r="BR128" i="9"/>
  <c r="AU128" i="9"/>
  <c r="BU88" i="9"/>
  <c r="AV88" i="9"/>
  <c r="AU140" i="9"/>
  <c r="BR140" i="9"/>
  <c r="BR490" i="9"/>
  <c r="AU490" i="9"/>
  <c r="BR901" i="9"/>
  <c r="AU901" i="9"/>
  <c r="BS367" i="9"/>
  <c r="BT367" i="9" s="1"/>
  <c r="AU459" i="9"/>
  <c r="AT910" i="9"/>
  <c r="BO910" i="9"/>
  <c r="AT675" i="9"/>
  <c r="BO675" i="9"/>
  <c r="BT199" i="9"/>
  <c r="BV199" i="9"/>
  <c r="BW199" i="9" s="1"/>
  <c r="BQ899" i="9"/>
  <c r="BS899" i="9"/>
  <c r="BT899" i="9" s="1"/>
  <c r="BS459" i="9"/>
  <c r="BT459" i="9" s="1"/>
  <c r="BR891" i="9"/>
  <c r="BW179" i="9"/>
  <c r="BY179" i="9"/>
  <c r="BZ179" i="9" s="1"/>
  <c r="BY107" i="9"/>
  <c r="BZ107" i="9" s="1"/>
  <c r="AX107" i="9" s="1"/>
  <c r="BX739" i="9"/>
  <c r="BR768" i="9"/>
  <c r="BO899" i="9"/>
  <c r="AT899" i="9"/>
  <c r="BR568" i="9"/>
  <c r="AU568" i="9"/>
  <c r="BV609" i="9"/>
  <c r="BW609" i="9" s="1"/>
  <c r="BX609" i="9" s="1"/>
  <c r="BT301" i="9"/>
  <c r="BU301" i="9" s="1"/>
  <c r="AY658" i="9"/>
  <c r="AN439" i="9"/>
  <c r="Q439" i="9" s="1"/>
  <c r="AE439" i="9" s="1"/>
  <c r="AF439" i="9" s="1"/>
  <c r="AO439" i="9"/>
  <c r="P439" i="9" s="1"/>
  <c r="AI439" i="9" s="1"/>
  <c r="AJ439" i="9" s="1"/>
  <c r="AV179" i="9"/>
  <c r="BU179" i="9"/>
  <c r="BS443" i="9"/>
  <c r="BT443" i="9" s="1"/>
  <c r="BU443" i="9" s="1"/>
  <c r="BS327" i="9"/>
  <c r="BS568" i="9"/>
  <c r="BT568" i="9" s="1"/>
  <c r="BQ577" i="9"/>
  <c r="BS577" i="9"/>
  <c r="BR194" i="9"/>
  <c r="AU199" i="9"/>
  <c r="BR199" i="9"/>
  <c r="BQ327" i="9"/>
  <c r="BV88" i="9"/>
  <c r="BW88" i="9" s="1"/>
  <c r="BT483" i="9"/>
  <c r="BV483" i="9"/>
  <c r="BO577" i="9"/>
  <c r="AT577" i="9"/>
  <c r="BS891" i="9"/>
  <c r="BT891" i="9" s="1"/>
  <c r="BU891" i="9" s="1"/>
  <c r="BY739" i="9"/>
  <c r="BZ739" i="9" s="1"/>
  <c r="BU609" i="9"/>
  <c r="BO327" i="9"/>
  <c r="AT327" i="9"/>
  <c r="BS140" i="9"/>
  <c r="BT140" i="9" s="1"/>
  <c r="BS128" i="9"/>
  <c r="BT128" i="9" s="1"/>
  <c r="BO688" i="9"/>
  <c r="AT688" i="9"/>
  <c r="BQ675" i="9"/>
  <c r="BS675" i="9"/>
  <c r="BT675" i="9" s="1"/>
  <c r="BU675" i="9" s="1"/>
  <c r="AT891" i="9"/>
  <c r="BO891" i="9"/>
  <c r="BQ367" i="9"/>
  <c r="BS688" i="9"/>
  <c r="BQ688" i="9"/>
  <c r="BS490" i="9"/>
  <c r="BT490" i="9" s="1"/>
  <c r="AT140" i="9"/>
  <c r="BO140" i="9"/>
  <c r="BR909" i="9"/>
  <c r="AU909" i="9"/>
  <c r="BY271" i="9"/>
  <c r="BZ271" i="9" s="1"/>
  <c r="AV194" i="9"/>
  <c r="BQ814" i="9"/>
  <c r="BS909" i="9"/>
  <c r="BT909" i="9" s="1"/>
  <c r="AW509" i="9"/>
  <c r="BX509" i="9"/>
  <c r="BW429" i="9"/>
  <c r="BX429" i="9" s="1"/>
  <c r="AU303" i="9"/>
  <c r="BO909" i="9"/>
  <c r="AT909" i="9"/>
  <c r="AV150" i="9"/>
  <c r="BU150" i="9"/>
  <c r="BT814" i="9"/>
  <c r="AV814" i="9" s="1"/>
  <c r="BW91" i="9"/>
  <c r="AW91" i="9" s="1"/>
  <c r="BW150" i="9"/>
  <c r="BY150" i="9"/>
  <c r="AM163" i="9"/>
  <c r="BT91" i="9"/>
  <c r="BO866" i="9"/>
  <c r="AT866" i="9"/>
  <c r="AW271" i="9"/>
  <c r="AU28" i="9"/>
  <c r="BR28" i="9"/>
  <c r="BS28" i="9"/>
  <c r="AU156" i="9"/>
  <c r="BR156" i="9"/>
  <c r="AV376" i="9"/>
  <c r="BU376" i="9"/>
  <c r="BR786" i="9"/>
  <c r="AU786" i="9"/>
  <c r="AU738" i="9"/>
  <c r="BR738" i="9"/>
  <c r="BR858" i="9"/>
  <c r="AU858" i="9"/>
  <c r="BR694" i="9"/>
  <c r="AU694" i="9"/>
  <c r="AX595" i="9"/>
  <c r="CA595" i="9"/>
  <c r="AU373" i="9"/>
  <c r="BR373" i="9"/>
  <c r="BX220" i="9"/>
  <c r="AW220" i="9"/>
  <c r="BR769" i="9"/>
  <c r="AU769" i="9"/>
  <c r="BR422" i="9"/>
  <c r="AU422" i="9"/>
  <c r="BX863" i="9"/>
  <c r="AW863" i="9"/>
  <c r="BR683" i="9"/>
  <c r="AU683" i="9"/>
  <c r="BX662" i="9"/>
  <c r="AW662" i="9"/>
  <c r="AU273" i="9"/>
  <c r="BR273" i="9"/>
  <c r="CA16" i="9"/>
  <c r="AX16" i="9"/>
  <c r="BR745" i="9"/>
  <c r="AU745" i="9"/>
  <c r="AW203" i="9"/>
  <c r="BX203" i="9"/>
  <c r="BU263" i="9"/>
  <c r="AV263" i="9"/>
  <c r="AV603" i="9"/>
  <c r="BU603" i="9"/>
  <c r="AT769" i="9"/>
  <c r="BO769" i="9"/>
  <c r="BS406" i="9"/>
  <c r="CB331" i="9"/>
  <c r="CC331" i="9" s="1"/>
  <c r="AY331" i="9" s="1"/>
  <c r="AV220" i="9"/>
  <c r="BU220" i="9"/>
  <c r="BO614" i="9"/>
  <c r="AT614" i="9"/>
  <c r="BV474" i="9"/>
  <c r="BW474" i="9" s="1"/>
  <c r="AU91" i="9"/>
  <c r="BR91" i="9"/>
  <c r="BS415" i="9"/>
  <c r="BT415" i="9" s="1"/>
  <c r="AU335" i="9"/>
  <c r="BR335" i="9"/>
  <c r="BR603" i="9"/>
  <c r="AU603" i="9"/>
  <c r="AT770" i="9"/>
  <c r="BO770" i="9"/>
  <c r="BS694" i="9"/>
  <c r="BT694" i="9" s="1"/>
  <c r="BS769" i="9"/>
  <c r="BT769" i="9" s="1"/>
  <c r="AT415" i="9"/>
  <c r="BO415" i="9"/>
  <c r="BS373" i="9"/>
  <c r="BT373" i="9" s="1"/>
  <c r="AV373" i="9" s="1"/>
  <c r="BS738" i="9"/>
  <c r="BS858" i="9"/>
  <c r="BT858" i="9" s="1"/>
  <c r="BV603" i="9"/>
  <c r="BW603" i="9" s="1"/>
  <c r="BX603" i="9" s="1"/>
  <c r="BS335" i="9"/>
  <c r="BT335" i="9" s="1"/>
  <c r="AU770" i="9"/>
  <c r="BR770" i="9"/>
  <c r="BT190" i="9"/>
  <c r="BV190" i="9"/>
  <c r="BW190" i="9" s="1"/>
  <c r="BO694" i="9"/>
  <c r="AT694" i="9"/>
  <c r="CB595" i="9"/>
  <c r="CC595" i="9" s="1"/>
  <c r="CD595" i="9" s="1"/>
  <c r="AU474" i="9"/>
  <c r="BR474" i="9"/>
  <c r="BV263" i="9"/>
  <c r="BW90" i="9"/>
  <c r="BY90" i="9"/>
  <c r="BS786" i="9"/>
  <c r="BT786" i="9" s="1"/>
  <c r="CB16" i="9"/>
  <c r="CC16" i="9" s="1"/>
  <c r="CD16" i="9" s="1"/>
  <c r="AT858" i="9"/>
  <c r="BO858" i="9"/>
  <c r="BO335" i="9"/>
  <c r="AT335" i="9"/>
  <c r="AU365" i="9"/>
  <c r="BR365" i="9"/>
  <c r="BS770" i="9"/>
  <c r="BV770" i="9" s="1"/>
  <c r="BY770" i="9" s="1"/>
  <c r="BZ770" i="9" s="1"/>
  <c r="BT159" i="9"/>
  <c r="BV159" i="9"/>
  <c r="BY159" i="9" s="1"/>
  <c r="CB159" i="9" s="1"/>
  <c r="CC159" i="9" s="1"/>
  <c r="CD159" i="9" s="1"/>
  <c r="BY312" i="9"/>
  <c r="BW312" i="9"/>
  <c r="AU263" i="9"/>
  <c r="BR263" i="9"/>
  <c r="AT609" i="9"/>
  <c r="BO609" i="9"/>
  <c r="BU90" i="9"/>
  <c r="AV90" i="9"/>
  <c r="BQ432" i="9"/>
  <c r="BS432" i="9"/>
  <c r="AW16" i="9"/>
  <c r="BX16" i="9"/>
  <c r="BU824" i="9"/>
  <c r="AO24" i="9"/>
  <c r="P24" i="9" s="1"/>
  <c r="AI24" i="9" s="1"/>
  <c r="AJ24" i="9" s="1"/>
  <c r="N24" i="9" s="1"/>
  <c r="CD163" i="9"/>
  <c r="AN163" i="9" s="1"/>
  <c r="Q163" i="9" s="1"/>
  <c r="BZ528" i="9"/>
  <c r="CB528" i="9"/>
  <c r="CC528" i="9" s="1"/>
  <c r="BS365" i="9"/>
  <c r="CA171" i="9"/>
  <c r="BQ261" i="9"/>
  <c r="BS261" i="9"/>
  <c r="BR159" i="9"/>
  <c r="AU159" i="9"/>
  <c r="BW397" i="9"/>
  <c r="BY397" i="9"/>
  <c r="BZ397" i="9" s="1"/>
  <c r="CA397" i="9" s="1"/>
  <c r="BU312" i="9"/>
  <c r="AV312" i="9"/>
  <c r="BS534" i="9"/>
  <c r="BQ534" i="9"/>
  <c r="BV376" i="9"/>
  <c r="BW376" i="9" s="1"/>
  <c r="BO432" i="9"/>
  <c r="AT432" i="9"/>
  <c r="AN185" i="9"/>
  <c r="Q185" i="9" s="1"/>
  <c r="AK185" i="9" s="1"/>
  <c r="AD185" i="9" s="1"/>
  <c r="AW528" i="9"/>
  <c r="BX528" i="9"/>
  <c r="BS745" i="9"/>
  <c r="BT745" i="9" s="1"/>
  <c r="AV745" i="9" s="1"/>
  <c r="BO261" i="9"/>
  <c r="AT261" i="9"/>
  <c r="BX658" i="9"/>
  <c r="AW658" i="9"/>
  <c r="BY662" i="9"/>
  <c r="BZ662" i="9" s="1"/>
  <c r="BR558" i="9"/>
  <c r="AU558" i="9"/>
  <c r="BO534" i="9"/>
  <c r="AT534" i="9"/>
  <c r="BS273" i="9"/>
  <c r="BT273" i="9" s="1"/>
  <c r="AV273" i="9" s="1"/>
  <c r="BS683" i="9"/>
  <c r="BT429" i="9"/>
  <c r="AV429" i="9" s="1"/>
  <c r="BT366" i="9"/>
  <c r="AV366" i="9" s="1"/>
  <c r="AJ399" i="9"/>
  <c r="AC399" i="9" s="1"/>
  <c r="AT745" i="9"/>
  <c r="BO745" i="9"/>
  <c r="AU339" i="9"/>
  <c r="CB171" i="9"/>
  <c r="CC171" i="9" s="1"/>
  <c r="CD171" i="9" s="1"/>
  <c r="BX457" i="9"/>
  <c r="AW457" i="9"/>
  <c r="BZ658" i="9"/>
  <c r="BU662" i="9"/>
  <c r="AV662" i="9"/>
  <c r="BS558" i="9"/>
  <c r="BT558" i="9" s="1"/>
  <c r="AV76" i="9"/>
  <c r="BU76" i="9"/>
  <c r="BO683" i="9"/>
  <c r="AT683" i="9"/>
  <c r="BY203" i="9"/>
  <c r="BZ203" i="9" s="1"/>
  <c r="AX203" i="9" s="1"/>
  <c r="BS339" i="9"/>
  <c r="BT339" i="9" s="1"/>
  <c r="BX171" i="9"/>
  <c r="AW171" i="9"/>
  <c r="BZ331" i="9"/>
  <c r="BY220" i="9"/>
  <c r="BQ614" i="9"/>
  <c r="BS614" i="9"/>
  <c r="AV474" i="9"/>
  <c r="BS422" i="9"/>
  <c r="BT422" i="9" s="1"/>
  <c r="BQ415" i="9"/>
  <c r="BY863" i="9"/>
  <c r="BW76" i="9"/>
  <c r="BY76" i="9"/>
  <c r="AX49" i="9"/>
  <c r="CA49" i="9"/>
  <c r="BU31" i="9"/>
  <c r="AV31" i="9"/>
  <c r="AE24" i="9"/>
  <c r="AF24" i="9" s="1"/>
  <c r="AU797" i="9"/>
  <c r="BR797" i="9"/>
  <c r="AV616" i="9"/>
  <c r="BU616" i="9"/>
  <c r="AU749" i="9"/>
  <c r="BR749" i="9"/>
  <c r="BS377" i="9"/>
  <c r="BV377" i="9" s="1"/>
  <c r="BY377" i="9" s="1"/>
  <c r="BZ377" i="9" s="1"/>
  <c r="AX377" i="9" s="1"/>
  <c r="AU449" i="9"/>
  <c r="BR449" i="9"/>
  <c r="AU580" i="9"/>
  <c r="BR580" i="9"/>
  <c r="CA304" i="9"/>
  <c r="AX304" i="9"/>
  <c r="AW545" i="9"/>
  <c r="BX545" i="9"/>
  <c r="AU408" i="9"/>
  <c r="BR408" i="9"/>
  <c r="AU823" i="9"/>
  <c r="BR823" i="9"/>
  <c r="AU813" i="9"/>
  <c r="BR813" i="9"/>
  <c r="AV115" i="9"/>
  <c r="BU115" i="9"/>
  <c r="AU326" i="9"/>
  <c r="BR326" i="9"/>
  <c r="BU96" i="9"/>
  <c r="AV96" i="9"/>
  <c r="AU604" i="9"/>
  <c r="BR604" i="9"/>
  <c r="AV837" i="9"/>
  <c r="BU837" i="9"/>
  <c r="BX230" i="9"/>
  <c r="BU122" i="9"/>
  <c r="AV122" i="9"/>
  <c r="BR796" i="9"/>
  <c r="AU796" i="9"/>
  <c r="BR885" i="9"/>
  <c r="AU885" i="9"/>
  <c r="BX680" i="9"/>
  <c r="AW680" i="9"/>
  <c r="BX810" i="9"/>
  <c r="AW810" i="9"/>
  <c r="BR318" i="9"/>
  <c r="AU318" i="9"/>
  <c r="AV572" i="9"/>
  <c r="BU572" i="9"/>
  <c r="BR456" i="9"/>
  <c r="AU456" i="9"/>
  <c r="AW518" i="9"/>
  <c r="BX518" i="9"/>
  <c r="AU487" i="9"/>
  <c r="BR487" i="9"/>
  <c r="AV72" i="9"/>
  <c r="BU72" i="9"/>
  <c r="AU583" i="9"/>
  <c r="BR583" i="9"/>
  <c r="BR678" i="9"/>
  <c r="AU678" i="9"/>
  <c r="AV225" i="9"/>
  <c r="BU225" i="9"/>
  <c r="BU667" i="9"/>
  <c r="AV667" i="9"/>
  <c r="AM100" i="9"/>
  <c r="BQ631" i="9"/>
  <c r="BR631" i="9" s="1"/>
  <c r="BV301" i="9"/>
  <c r="BW301" i="9" s="1"/>
  <c r="BR862" i="9"/>
  <c r="AO36" i="9"/>
  <c r="P36" i="9" s="1"/>
  <c r="AI36" i="9" s="1"/>
  <c r="AB36" i="9" s="1"/>
  <c r="BX348" i="9"/>
  <c r="BR661" i="9"/>
  <c r="AU661" i="9"/>
  <c r="AU491" i="9"/>
  <c r="BR491" i="9"/>
  <c r="BT613" i="9"/>
  <c r="BV613" i="9"/>
  <c r="BW254" i="9"/>
  <c r="BY254" i="9"/>
  <c r="AW910" i="9"/>
  <c r="BS137" i="9"/>
  <c r="BT137" i="9" s="1"/>
  <c r="BV31" i="9"/>
  <c r="BW31" i="9" s="1"/>
  <c r="CB49" i="9"/>
  <c r="CC49" i="9" s="1"/>
  <c r="CD49" i="9" s="1"/>
  <c r="AY571" i="9"/>
  <c r="AM571" i="9" s="1"/>
  <c r="AT440" i="9"/>
  <c r="BO440" i="9"/>
  <c r="BQ400" i="9"/>
  <c r="BS400" i="9"/>
  <c r="BS156" i="9"/>
  <c r="BT156" i="9" s="1"/>
  <c r="BR647" i="9"/>
  <c r="AM36" i="9"/>
  <c r="AT604" i="9"/>
  <c r="BO604" i="9"/>
  <c r="BS813" i="9"/>
  <c r="BT813" i="9" s="1"/>
  <c r="AU613" i="9"/>
  <c r="BR613" i="9"/>
  <c r="AV254" i="9"/>
  <c r="BU254" i="9"/>
  <c r="BY680" i="9"/>
  <c r="BZ680" i="9" s="1"/>
  <c r="BS326" i="9"/>
  <c r="BT326" i="9" s="1"/>
  <c r="AV326" i="9" s="1"/>
  <c r="BX319" i="9"/>
  <c r="BV350" i="9"/>
  <c r="BT350" i="9"/>
  <c r="BT830" i="9"/>
  <c r="BV830" i="9"/>
  <c r="CB304" i="9"/>
  <c r="CC304" i="9" s="1"/>
  <c r="CD304" i="9" s="1"/>
  <c r="BQ527" i="9"/>
  <c r="BS527" i="9"/>
  <c r="BQ164" i="9"/>
  <c r="BS164" i="9"/>
  <c r="BZ605" i="9"/>
  <c r="CB605" i="9"/>
  <c r="CC605" i="9" s="1"/>
  <c r="CD605" i="9" s="1"/>
  <c r="AT400" i="9"/>
  <c r="BO400" i="9"/>
  <c r="BZ1008" i="9"/>
  <c r="CB1008" i="9"/>
  <c r="CC1008" i="9" s="1"/>
  <c r="BS516" i="9"/>
  <c r="BT516" i="9" s="1"/>
  <c r="AU294" i="9"/>
  <c r="BR294" i="9"/>
  <c r="BV572" i="9"/>
  <c r="BW572" i="9" s="1"/>
  <c r="BX572" i="9" s="1"/>
  <c r="AU350" i="9"/>
  <c r="BR350" i="9"/>
  <c r="BV616" i="9"/>
  <c r="BW616" i="9" s="1"/>
  <c r="BX616" i="9" s="1"/>
  <c r="BO580" i="9"/>
  <c r="AT580" i="9"/>
  <c r="AU639" i="9"/>
  <c r="BR639" i="9"/>
  <c r="BQ550" i="9"/>
  <c r="BS550" i="9"/>
  <c r="AU519" i="9"/>
  <c r="BR519" i="9"/>
  <c r="BT134" i="9"/>
  <c r="BV134" i="9"/>
  <c r="AT527" i="9"/>
  <c r="BO527" i="9"/>
  <c r="BS604" i="9"/>
  <c r="BT604" i="9" s="1"/>
  <c r="BU604" i="9" s="1"/>
  <c r="CD833" i="9"/>
  <c r="AN833" i="9" s="1"/>
  <c r="Q833" i="9" s="1"/>
  <c r="BW243" i="9"/>
  <c r="BY243" i="9"/>
  <c r="BZ243" i="9" s="1"/>
  <c r="BY348" i="9"/>
  <c r="AW1008" i="9"/>
  <c r="BX1008" i="9"/>
  <c r="BT811" i="9"/>
  <c r="BV811" i="9"/>
  <c r="BQ516" i="9"/>
  <c r="BS294" i="9"/>
  <c r="BT294" i="9" s="1"/>
  <c r="BY910" i="9"/>
  <c r="BZ910" i="9" s="1"/>
  <c r="CA910" i="9" s="1"/>
  <c r="BS456" i="9"/>
  <c r="BQ612" i="9"/>
  <c r="BS612" i="9"/>
  <c r="BT612" i="9" s="1"/>
  <c r="BY319" i="9"/>
  <c r="BZ319" i="9" s="1"/>
  <c r="CA319" i="9" s="1"/>
  <c r="BS639" i="9"/>
  <c r="BT639" i="9" s="1"/>
  <c r="BR134" i="9"/>
  <c r="AU134" i="9"/>
  <c r="BR502" i="9"/>
  <c r="AU502" i="9"/>
  <c r="BT502" i="9"/>
  <c r="BV502" i="9"/>
  <c r="BW502" i="9" s="1"/>
  <c r="AW502" i="9" s="1"/>
  <c r="BS647" i="9"/>
  <c r="BT647" i="9" s="1"/>
  <c r="AV647" i="9" s="1"/>
  <c r="AU410" i="9"/>
  <c r="AV243" i="9"/>
  <c r="BU243" i="9"/>
  <c r="AV661" i="9"/>
  <c r="AY645" i="9"/>
  <c r="BT336" i="9"/>
  <c r="BV336" i="9"/>
  <c r="BZ529" i="9"/>
  <c r="CB529" i="9"/>
  <c r="CC529" i="9" s="1"/>
  <c r="AY529" i="9" s="1"/>
  <c r="AX226" i="9"/>
  <c r="CA226" i="9"/>
  <c r="BQ800" i="9"/>
  <c r="BS800" i="9"/>
  <c r="BQ551" i="9"/>
  <c r="BS551" i="9"/>
  <c r="BV667" i="9"/>
  <c r="BW667" i="9" s="1"/>
  <c r="BY810" i="9"/>
  <c r="BZ810" i="9" s="1"/>
  <c r="BQ535" i="9"/>
  <c r="BS535" i="9"/>
  <c r="BV535" i="9" s="1"/>
  <c r="BW535" i="9" s="1"/>
  <c r="BX535" i="9" s="1"/>
  <c r="BT472" i="9"/>
  <c r="BV472" i="9"/>
  <c r="BW472" i="9" s="1"/>
  <c r="AW472" i="9" s="1"/>
  <c r="BV122" i="9"/>
  <c r="BW122" i="9" s="1"/>
  <c r="BX122" i="9" s="1"/>
  <c r="BY518" i="9"/>
  <c r="BY545" i="9"/>
  <c r="BX280" i="9"/>
  <c r="AW280" i="9"/>
  <c r="AU440" i="9"/>
  <c r="AU480" i="9"/>
  <c r="BR480" i="9"/>
  <c r="AT647" i="9"/>
  <c r="BO647" i="9"/>
  <c r="AM24" i="9"/>
  <c r="BR272" i="9"/>
  <c r="BO156" i="9"/>
  <c r="AT156" i="9"/>
  <c r="BZ91" i="9"/>
  <c r="CB91" i="9"/>
  <c r="CC91" i="9" s="1"/>
  <c r="BS318" i="9"/>
  <c r="BT318" i="9" s="1"/>
  <c r="AW529" i="9"/>
  <c r="BX529" i="9"/>
  <c r="BV115" i="9"/>
  <c r="BW115" i="9" s="1"/>
  <c r="AW115" i="9" s="1"/>
  <c r="BV225" i="9"/>
  <c r="BT826" i="9"/>
  <c r="BV826" i="9"/>
  <c r="BW826" i="9" s="1"/>
  <c r="BO800" i="9"/>
  <c r="AT800" i="9"/>
  <c r="AT535" i="9"/>
  <c r="BO535" i="9"/>
  <c r="BR472" i="9"/>
  <c r="AU472" i="9"/>
  <c r="BW792" i="9"/>
  <c r="BY792" i="9"/>
  <c r="BZ792" i="9" s="1"/>
  <c r="BR122" i="9"/>
  <c r="AU122" i="9"/>
  <c r="AU96" i="9"/>
  <c r="BR96" i="9"/>
  <c r="BT193" i="9"/>
  <c r="BV193" i="9"/>
  <c r="BW193" i="9" s="1"/>
  <c r="BS440" i="9"/>
  <c r="BT440" i="9" s="1"/>
  <c r="BT908" i="9"/>
  <c r="BV908" i="9"/>
  <c r="AU455" i="9"/>
  <c r="BR455" i="9"/>
  <c r="CD419" i="9"/>
  <c r="AY419" i="9"/>
  <c r="AT318" i="9"/>
  <c r="BO318" i="9"/>
  <c r="AW78" i="9"/>
  <c r="BX78" i="9"/>
  <c r="AM833" i="9"/>
  <c r="AU826" i="9"/>
  <c r="BR826" i="9"/>
  <c r="BU792" i="9"/>
  <c r="AV792" i="9"/>
  <c r="BW82" i="9"/>
  <c r="BY82" i="9"/>
  <c r="BT532" i="9"/>
  <c r="BV532" i="9"/>
  <c r="AU193" i="9"/>
  <c r="BR193" i="9"/>
  <c r="BS749" i="9"/>
  <c r="BT749" i="9" s="1"/>
  <c r="AV749" i="9" s="1"/>
  <c r="BS408" i="9"/>
  <c r="BT408" i="9" s="1"/>
  <c r="CD226" i="9"/>
  <c r="AU908" i="9"/>
  <c r="BR908" i="9"/>
  <c r="BV661" i="9"/>
  <c r="BW661" i="9" s="1"/>
  <c r="CA419" i="9"/>
  <c r="AX419" i="9"/>
  <c r="CA645" i="9"/>
  <c r="AX645" i="9"/>
  <c r="BT491" i="9"/>
  <c r="BV491" i="9"/>
  <c r="BY78" i="9"/>
  <c r="BZ78" i="9" s="1"/>
  <c r="BO551" i="9"/>
  <c r="AT551" i="9"/>
  <c r="BS580" i="9"/>
  <c r="AU366" i="9"/>
  <c r="BR366" i="9"/>
  <c r="AV82" i="9"/>
  <c r="BU82" i="9"/>
  <c r="BQ105" i="9"/>
  <c r="BS105" i="9"/>
  <c r="BR532" i="9"/>
  <c r="AU532" i="9"/>
  <c r="BZ280" i="9"/>
  <c r="CB280" i="9"/>
  <c r="CC280" i="9" s="1"/>
  <c r="CD280" i="9" s="1"/>
  <c r="AT408" i="9"/>
  <c r="BO408" i="9"/>
  <c r="BU231" i="9"/>
  <c r="AV231" i="9"/>
  <c r="BX29" i="9"/>
  <c r="AW29" i="9"/>
  <c r="AW92" i="9"/>
  <c r="BX92" i="9"/>
  <c r="AU168" i="9"/>
  <c r="BR168" i="9"/>
  <c r="BU85" i="9"/>
  <c r="AV85" i="9"/>
  <c r="BU68" i="9"/>
  <c r="AV68" i="9"/>
  <c r="AV146" i="9"/>
  <c r="BU146" i="9"/>
  <c r="BR210" i="9"/>
  <c r="AU210" i="9"/>
  <c r="AV75" i="9"/>
  <c r="BU75" i="9"/>
  <c r="AV235" i="9"/>
  <c r="BU235" i="9"/>
  <c r="BO101" i="9"/>
  <c r="AT101" i="9"/>
  <c r="BS184" i="9"/>
  <c r="BT184" i="9" s="1"/>
  <c r="BY70" i="9"/>
  <c r="BZ70" i="9" s="1"/>
  <c r="BS21" i="9"/>
  <c r="BS69" i="9"/>
  <c r="AN36" i="9"/>
  <c r="Q36" i="9" s="1"/>
  <c r="BV85" i="9"/>
  <c r="BT93" i="9"/>
  <c r="BV93" i="9"/>
  <c r="BQ69" i="9"/>
  <c r="AV45" i="9"/>
  <c r="BQ125" i="9"/>
  <c r="BS125" i="9"/>
  <c r="AT69" i="9"/>
  <c r="BO69" i="9"/>
  <c r="BO125" i="9"/>
  <c r="AT125" i="9"/>
  <c r="BY92" i="9"/>
  <c r="CD100" i="9"/>
  <c r="AO100" i="9" s="1"/>
  <c r="P100" i="9" s="1"/>
  <c r="AI100" i="9" s="1"/>
  <c r="BU136" i="9"/>
  <c r="BV45" i="9"/>
  <c r="BW45" i="9" s="1"/>
  <c r="BX45" i="9" s="1"/>
  <c r="BV231" i="9"/>
  <c r="BW231" i="9" s="1"/>
  <c r="AW231" i="9" s="1"/>
  <c r="BV235" i="9"/>
  <c r="BS168" i="9"/>
  <c r="BT168" i="9" s="1"/>
  <c r="AV168" i="9" s="1"/>
  <c r="BR119" i="9"/>
  <c r="BQ101" i="9"/>
  <c r="BS101" i="9"/>
  <c r="BQ184" i="9"/>
  <c r="BR231" i="9"/>
  <c r="BV146" i="9"/>
  <c r="BW146" i="9" s="1"/>
  <c r="BW70" i="9"/>
  <c r="BY29" i="9"/>
  <c r="BR21" i="9"/>
  <c r="AU21" i="9"/>
  <c r="AW799" i="9"/>
  <c r="BX799" i="9"/>
  <c r="AU477" i="9"/>
  <c r="BR477" i="9"/>
  <c r="AX868" i="9"/>
  <c r="CA868" i="9"/>
  <c r="AX366" i="9"/>
  <c r="CA366" i="9"/>
  <c r="AU600" i="9"/>
  <c r="BR600" i="9"/>
  <c r="BU34" i="9"/>
  <c r="AV34" i="9"/>
  <c r="BX81" i="9"/>
  <c r="AW81" i="9"/>
  <c r="AU162" i="9"/>
  <c r="BR162" i="9"/>
  <c r="AV392" i="9"/>
  <c r="BU392" i="9"/>
  <c r="BU454" i="9"/>
  <c r="AV454" i="9"/>
  <c r="AW802" i="9"/>
  <c r="BX802" i="9"/>
  <c r="CA438" i="9"/>
  <c r="AX438" i="9"/>
  <c r="AU672" i="9"/>
  <c r="BR672" i="9"/>
  <c r="AU305" i="9"/>
  <c r="BR305" i="9"/>
  <c r="BU285" i="9"/>
  <c r="AV285" i="9"/>
  <c r="BU60" i="9"/>
  <c r="AV60" i="9"/>
  <c r="AU224" i="9"/>
  <c r="BR224" i="9"/>
  <c r="CA850" i="9"/>
  <c r="AX850" i="9"/>
  <c r="AU721" i="9"/>
  <c r="BR721" i="9"/>
  <c r="BR178" i="9"/>
  <c r="AU178" i="9"/>
  <c r="AV547" i="9"/>
  <c r="BU547" i="9"/>
  <c r="AV211" i="9"/>
  <c r="BU211" i="9"/>
  <c r="AU250" i="9"/>
  <c r="BR250" i="9"/>
  <c r="BR633" i="9"/>
  <c r="AU633" i="9"/>
  <c r="AX153" i="9"/>
  <c r="CA153" i="9"/>
  <c r="AU139" i="9"/>
  <c r="BR139" i="9"/>
  <c r="AU904" i="9"/>
  <c r="BR904" i="9"/>
  <c r="AU760" i="9"/>
  <c r="BR760" i="9"/>
  <c r="BR12" i="9"/>
  <c r="AU12" i="9"/>
  <c r="BU592" i="9"/>
  <c r="AV592" i="9"/>
  <c r="AT202" i="9"/>
  <c r="BO202" i="9"/>
  <c r="AT666" i="9"/>
  <c r="BO666" i="9"/>
  <c r="BR627" i="9"/>
  <c r="AU627" i="9"/>
  <c r="BR211" i="9"/>
  <c r="AU211" i="9"/>
  <c r="BU799" i="9"/>
  <c r="AV799" i="9"/>
  <c r="CA396" i="9"/>
  <c r="AX396" i="9"/>
  <c r="BS74" i="9"/>
  <c r="BT74" i="9" s="1"/>
  <c r="BS221" i="9"/>
  <c r="BT221" i="9" s="1"/>
  <c r="AV221" i="9" s="1"/>
  <c r="BV448" i="9"/>
  <c r="BV15" i="9"/>
  <c r="BW15" i="9" s="1"/>
  <c r="BO58" i="9"/>
  <c r="AT58" i="9"/>
  <c r="AU602" i="9"/>
  <c r="BR602" i="9"/>
  <c r="AU195" i="9"/>
  <c r="BR195" i="9"/>
  <c r="BR892" i="9"/>
  <c r="AU892" i="9"/>
  <c r="AV493" i="9"/>
  <c r="BU493" i="9"/>
  <c r="BS26" i="9"/>
  <c r="BT26" i="9" s="1"/>
  <c r="BT627" i="9"/>
  <c r="BV627" i="9"/>
  <c r="BW627" i="9" s="1"/>
  <c r="BX627" i="9" s="1"/>
  <c r="BO14" i="9"/>
  <c r="AT14" i="9"/>
  <c r="BU191" i="9"/>
  <c r="AV191" i="9"/>
  <c r="BR624" i="9"/>
  <c r="AU624" i="9"/>
  <c r="BR359" i="9"/>
  <c r="AU359" i="9"/>
  <c r="BT47" i="9"/>
  <c r="BV47" i="9"/>
  <c r="BY55" i="9"/>
  <c r="BZ55" i="9" s="1"/>
  <c r="AU217" i="9"/>
  <c r="BR217" i="9"/>
  <c r="AT737" i="9"/>
  <c r="BO737" i="9"/>
  <c r="BS368" i="9"/>
  <c r="BT368" i="9" s="1"/>
  <c r="BU368" i="9" s="1"/>
  <c r="BU55" i="9"/>
  <c r="AV55" i="9"/>
  <c r="BR74" i="9"/>
  <c r="CD396" i="9"/>
  <c r="AY396" i="9"/>
  <c r="BQ590" i="9"/>
  <c r="BS590" i="9"/>
  <c r="BT601" i="9"/>
  <c r="BV601" i="9"/>
  <c r="BW601" i="9" s="1"/>
  <c r="AW601" i="9" s="1"/>
  <c r="AT26" i="9"/>
  <c r="BO26" i="9"/>
  <c r="BT402" i="9"/>
  <c r="BV402" i="9"/>
  <c r="BW394" i="9"/>
  <c r="BY394" i="9"/>
  <c r="BZ394" i="9" s="1"/>
  <c r="AX394" i="9" s="1"/>
  <c r="BT189" i="9"/>
  <c r="BV189" i="9"/>
  <c r="BW189" i="9" s="1"/>
  <c r="BO672" i="9"/>
  <c r="AT672" i="9"/>
  <c r="AT368" i="9"/>
  <c r="BO368" i="9"/>
  <c r="BQ501" i="9"/>
  <c r="BS501" i="9"/>
  <c r="BT501" i="9" s="1"/>
  <c r="BV359" i="9"/>
  <c r="BW359" i="9" s="1"/>
  <c r="AW359" i="9" s="1"/>
  <c r="BQ98" i="9"/>
  <c r="BS98" i="9"/>
  <c r="BW310" i="9"/>
  <c r="BY310" i="9"/>
  <c r="BZ310" i="9" s="1"/>
  <c r="BQ248" i="9"/>
  <c r="BS248" i="9"/>
  <c r="BT248" i="9" s="1"/>
  <c r="BS885" i="9"/>
  <c r="BS901" i="9"/>
  <c r="BT901" i="9" s="1"/>
  <c r="BU901" i="9" s="1"/>
  <c r="AW120" i="9"/>
  <c r="CA161" i="9"/>
  <c r="BS250" i="9"/>
  <c r="BS633" i="9"/>
  <c r="BS178" i="9"/>
  <c r="BT178" i="9" s="1"/>
  <c r="BV454" i="9"/>
  <c r="BW454" i="9" s="1"/>
  <c r="BO590" i="9"/>
  <c r="AT590" i="9"/>
  <c r="AU206" i="9"/>
  <c r="BR206" i="9"/>
  <c r="BR402" i="9"/>
  <c r="AU402" i="9"/>
  <c r="CB153" i="9"/>
  <c r="CC153" i="9" s="1"/>
  <c r="BR429" i="9"/>
  <c r="AU429" i="9"/>
  <c r="BS272" i="9"/>
  <c r="BT272" i="9" s="1"/>
  <c r="BU272" i="9" s="1"/>
  <c r="AV394" i="9"/>
  <c r="BU394" i="9"/>
  <c r="BR189" i="9"/>
  <c r="AU189" i="9"/>
  <c r="BO906" i="9"/>
  <c r="AT906" i="9"/>
  <c r="BY802" i="9"/>
  <c r="BO98" i="9"/>
  <c r="AT98" i="9"/>
  <c r="BU310" i="9"/>
  <c r="AV310" i="9"/>
  <c r="BV837" i="9"/>
  <c r="BW837" i="9" s="1"/>
  <c r="BQ417" i="9"/>
  <c r="BS417" i="9"/>
  <c r="BS303" i="9"/>
  <c r="BT303" i="9" s="1"/>
  <c r="BT62" i="9"/>
  <c r="BV62" i="9"/>
  <c r="AU256" i="9"/>
  <c r="BR256" i="9"/>
  <c r="BQ127" i="9"/>
  <c r="BS127" i="9"/>
  <c r="BY120" i="9"/>
  <c r="BZ120" i="9" s="1"/>
  <c r="BS210" i="9"/>
  <c r="BT210" i="9" s="1"/>
  <c r="AT633" i="9"/>
  <c r="BO633" i="9"/>
  <c r="AU454" i="9"/>
  <c r="BR454" i="9"/>
  <c r="BT59" i="9"/>
  <c r="BV59" i="9"/>
  <c r="BW59" i="9" s="1"/>
  <c r="BX59" i="9" s="1"/>
  <c r="BQ485" i="9"/>
  <c r="BS485" i="9"/>
  <c r="BT485" i="9" s="1"/>
  <c r="AU601" i="9"/>
  <c r="BR601" i="9"/>
  <c r="BS678" i="9"/>
  <c r="BT678" i="9" s="1"/>
  <c r="BS797" i="9"/>
  <c r="BT266" i="9"/>
  <c r="BV266" i="9"/>
  <c r="BR620" i="9"/>
  <c r="AU620" i="9"/>
  <c r="BT192" i="9"/>
  <c r="BV192" i="9"/>
  <c r="BT584" i="9"/>
  <c r="BV584" i="9"/>
  <c r="BW584" i="9" s="1"/>
  <c r="AW584" i="9" s="1"/>
  <c r="BQ574" i="9"/>
  <c r="BS574" i="9"/>
  <c r="BV75" i="9"/>
  <c r="BT783" i="9"/>
  <c r="BV783" i="9"/>
  <c r="BW783" i="9" s="1"/>
  <c r="AW153" i="9"/>
  <c r="BX153" i="9"/>
  <c r="BW433" i="9"/>
  <c r="BY433" i="9"/>
  <c r="BZ433" i="9" s="1"/>
  <c r="BQ309" i="9"/>
  <c r="BS309" i="9"/>
  <c r="AT272" i="9"/>
  <c r="BO272" i="9"/>
  <c r="BS449" i="9"/>
  <c r="BT449" i="9" s="1"/>
  <c r="BU449" i="9" s="1"/>
  <c r="BS119" i="9"/>
  <c r="BV119" i="9" s="1"/>
  <c r="BY119" i="9" s="1"/>
  <c r="BS823" i="9"/>
  <c r="BU802" i="9"/>
  <c r="AV802" i="9"/>
  <c r="AN957" i="9"/>
  <c r="Q957" i="9" s="1"/>
  <c r="AK957" i="9" s="1"/>
  <c r="AD957" i="9" s="1"/>
  <c r="BW494" i="9"/>
  <c r="AW494" i="9" s="1"/>
  <c r="AU62" i="9"/>
  <c r="BR62" i="9"/>
  <c r="BQ494" i="9"/>
  <c r="BS256" i="9"/>
  <c r="BT256" i="9" s="1"/>
  <c r="AT494" i="9"/>
  <c r="BO494" i="9"/>
  <c r="CB161" i="9"/>
  <c r="CC161" i="9" s="1"/>
  <c r="AY161" i="9" s="1"/>
  <c r="BT537" i="9"/>
  <c r="BV537" i="9"/>
  <c r="BW537" i="9" s="1"/>
  <c r="BV68" i="9"/>
  <c r="BW68" i="9" s="1"/>
  <c r="AT210" i="9"/>
  <c r="BO210" i="9"/>
  <c r="AT485" i="9"/>
  <c r="BO485" i="9"/>
  <c r="BS862" i="9"/>
  <c r="BT862" i="9" s="1"/>
  <c r="AT797" i="9"/>
  <c r="BO797" i="9"/>
  <c r="BS620" i="9"/>
  <c r="BT620" i="9" s="1"/>
  <c r="AV620" i="9" s="1"/>
  <c r="BR458" i="9"/>
  <c r="AU192" i="9"/>
  <c r="BR192" i="9"/>
  <c r="BR584" i="9"/>
  <c r="AU584" i="9"/>
  <c r="AU912" i="9"/>
  <c r="BR912" i="9"/>
  <c r="BO574" i="9"/>
  <c r="AT574" i="9"/>
  <c r="BV72" i="9"/>
  <c r="BR75" i="9"/>
  <c r="AU75" i="9"/>
  <c r="BR783" i="9"/>
  <c r="AU783" i="9"/>
  <c r="BS410" i="9"/>
  <c r="BO449" i="9"/>
  <c r="AT449" i="9"/>
  <c r="BO814" i="9"/>
  <c r="AT814" i="9"/>
  <c r="AT119" i="9"/>
  <c r="BO119" i="9"/>
  <c r="AT823" i="9"/>
  <c r="BO823" i="9"/>
  <c r="AX166" i="9"/>
  <c r="CA166" i="9"/>
  <c r="BO162" i="9"/>
  <c r="AT162" i="9"/>
  <c r="BS12" i="9"/>
  <c r="BT12" i="9" s="1"/>
  <c r="AV12" i="9" s="1"/>
  <c r="BU448" i="9"/>
  <c r="BQ237" i="9"/>
  <c r="BS237" i="9"/>
  <c r="BS477" i="9"/>
  <c r="CB868" i="9"/>
  <c r="CC868" i="9" s="1"/>
  <c r="AY868" i="9" s="1"/>
  <c r="BO862" i="9"/>
  <c r="AT862" i="9"/>
  <c r="BV34" i="9"/>
  <c r="BW34" i="9" s="1"/>
  <c r="BR26" i="9"/>
  <c r="BY81" i="9"/>
  <c r="BZ81" i="9" s="1"/>
  <c r="BR72" i="9"/>
  <c r="AU72" i="9"/>
  <c r="BQ301" i="9"/>
  <c r="BV211" i="9"/>
  <c r="BW211" i="9" s="1"/>
  <c r="BT445" i="9"/>
  <c r="BV445" i="9"/>
  <c r="BQ615" i="9"/>
  <c r="BS615" i="9"/>
  <c r="BT615" i="9" s="1"/>
  <c r="BO127" i="9"/>
  <c r="AT127" i="9"/>
  <c r="BT407" i="9"/>
  <c r="BV407" i="9"/>
  <c r="BX161" i="9"/>
  <c r="AW161" i="9"/>
  <c r="BR537" i="9"/>
  <c r="AU537" i="9"/>
  <c r="BO678" i="9"/>
  <c r="AT678" i="9"/>
  <c r="BS600" i="9"/>
  <c r="BQ854" i="9"/>
  <c r="BS854" i="9"/>
  <c r="AT237" i="9"/>
  <c r="BO237" i="9"/>
  <c r="AT477" i="9"/>
  <c r="BO477" i="9"/>
  <c r="BV592" i="9"/>
  <c r="BW592" i="9" s="1"/>
  <c r="AW592" i="9" s="1"/>
  <c r="BT108" i="9"/>
  <c r="BV108" i="9"/>
  <c r="AU266" i="9"/>
  <c r="BR266" i="9"/>
  <c r="BW446" i="9"/>
  <c r="BY446" i="9"/>
  <c r="BT538" i="9"/>
  <c r="BV538" i="9"/>
  <c r="BW538" i="9" s="1"/>
  <c r="BX538" i="9" s="1"/>
  <c r="BW191" i="9"/>
  <c r="BY191" i="9"/>
  <c r="BZ191" i="9" s="1"/>
  <c r="AX191" i="9" s="1"/>
  <c r="AT309" i="9"/>
  <c r="BO309" i="9"/>
  <c r="CB438" i="9"/>
  <c r="CC438" i="9" s="1"/>
  <c r="AY438" i="9" s="1"/>
  <c r="CB366" i="9"/>
  <c r="CC366" i="9" s="1"/>
  <c r="BS139" i="9"/>
  <c r="BQ666" i="9"/>
  <c r="BS666" i="9"/>
  <c r="BT666" i="9" s="1"/>
  <c r="BW55" i="9"/>
  <c r="BQ737" i="9"/>
  <c r="BS737" i="9"/>
  <c r="BQ521" i="9"/>
  <c r="BS521" i="9"/>
  <c r="BU359" i="9"/>
  <c r="BS162" i="9"/>
  <c r="BQ202" i="9"/>
  <c r="BS202" i="9"/>
  <c r="BT202" i="9" s="1"/>
  <c r="BV547" i="9"/>
  <c r="BW262" i="9"/>
  <c r="BY262" i="9"/>
  <c r="BR445" i="9"/>
  <c r="AU445" i="9"/>
  <c r="CB850" i="9"/>
  <c r="CC850" i="9" s="1"/>
  <c r="AY850" i="9" s="1"/>
  <c r="BY799" i="9"/>
  <c r="BZ799" i="9" s="1"/>
  <c r="CA799" i="9" s="1"/>
  <c r="BR407" i="9"/>
  <c r="AU407" i="9"/>
  <c r="BV60" i="9"/>
  <c r="BW60" i="9" s="1"/>
  <c r="BR221" i="9"/>
  <c r="AU221" i="9"/>
  <c r="AV15" i="9"/>
  <c r="BU15" i="9"/>
  <c r="BO854" i="9"/>
  <c r="AT854" i="9"/>
  <c r="BQ58" i="9"/>
  <c r="BS58" i="9"/>
  <c r="BT195" i="9"/>
  <c r="BV195" i="9"/>
  <c r="BT892" i="9"/>
  <c r="BV892" i="9"/>
  <c r="BW493" i="9"/>
  <c r="BY493" i="9"/>
  <c r="BZ493" i="9" s="1"/>
  <c r="AX493" i="9" s="1"/>
  <c r="BS458" i="9"/>
  <c r="BT458" i="9" s="1"/>
  <c r="AV458" i="9" s="1"/>
  <c r="AV446" i="9"/>
  <c r="BU446" i="9"/>
  <c r="BQ14" i="9"/>
  <c r="BS14" i="9"/>
  <c r="AT301" i="9"/>
  <c r="BO301" i="9"/>
  <c r="BT624" i="9"/>
  <c r="BV624" i="9"/>
  <c r="BW624" i="9" s="1"/>
  <c r="BS672" i="9"/>
  <c r="BT672" i="9" s="1"/>
  <c r="AU47" i="9"/>
  <c r="BR47" i="9"/>
  <c r="BT217" i="9"/>
  <c r="BV217" i="9"/>
  <c r="BQ368" i="9"/>
  <c r="BO521" i="9"/>
  <c r="AT521" i="9"/>
  <c r="AV597" i="9"/>
  <c r="BU597" i="9"/>
  <c r="AU362" i="9"/>
  <c r="BR362" i="9"/>
  <c r="BR216" i="9"/>
  <c r="AU216" i="9"/>
  <c r="BX507" i="9"/>
  <c r="AW507" i="9"/>
  <c r="CA428" i="9"/>
  <c r="AX428" i="9"/>
  <c r="BR213" i="9"/>
  <c r="AU213" i="9"/>
  <c r="AU46" i="9"/>
  <c r="BR46" i="9"/>
  <c r="BX819" i="9"/>
  <c r="AW819" i="9"/>
  <c r="AW27" i="9"/>
  <c r="BX27" i="9"/>
  <c r="BU183" i="9"/>
  <c r="AV183" i="9"/>
  <c r="AV364" i="9"/>
  <c r="BU364" i="9"/>
  <c r="AU859" i="9"/>
  <c r="BR859" i="9"/>
  <c r="BR719" i="9"/>
  <c r="AT38" i="9"/>
  <c r="BO38" i="9"/>
  <c r="BQ684" i="9"/>
  <c r="BS684" i="9"/>
  <c r="AU489" i="9"/>
  <c r="BR489" i="9"/>
  <c r="BT746" i="9"/>
  <c r="BV746" i="9"/>
  <c r="BQ861" i="9"/>
  <c r="BS861" i="9"/>
  <c r="BV861" i="9" s="1"/>
  <c r="BY861" i="9" s="1"/>
  <c r="AW169" i="9"/>
  <c r="BX169" i="9"/>
  <c r="BV329" i="9"/>
  <c r="BR447" i="9"/>
  <c r="AU447" i="9"/>
  <c r="BT451" i="9"/>
  <c r="BV451" i="9"/>
  <c r="BW451" i="9" s="1"/>
  <c r="AW451" i="9" s="1"/>
  <c r="BQ258" i="9"/>
  <c r="BS258" i="9"/>
  <c r="BS57" i="9"/>
  <c r="BS873" i="9"/>
  <c r="BT873" i="9" s="1"/>
  <c r="BU873" i="9" s="1"/>
  <c r="BT383" i="9"/>
  <c r="BV383" i="9"/>
  <c r="BW383" i="9" s="1"/>
  <c r="BQ38" i="9"/>
  <c r="BS38" i="9"/>
  <c r="BW65" i="9"/>
  <c r="BY65" i="9"/>
  <c r="AT182" i="9"/>
  <c r="BO182" i="9"/>
  <c r="BT411" i="9"/>
  <c r="BV411" i="9"/>
  <c r="AT820" i="9"/>
  <c r="BO820" i="9"/>
  <c r="BS290" i="9"/>
  <c r="BT290" i="9" s="1"/>
  <c r="BO173" i="9"/>
  <c r="AT173" i="9"/>
  <c r="BS619" i="9"/>
  <c r="BT619" i="9" s="1"/>
  <c r="AU107" i="9"/>
  <c r="BU631" i="9"/>
  <c r="BQ896" i="9"/>
  <c r="BS896" i="9"/>
  <c r="BT896" i="9" s="1"/>
  <c r="BU896" i="9" s="1"/>
  <c r="BW53" i="9"/>
  <c r="BY53" i="9"/>
  <c r="BZ53" i="9" s="1"/>
  <c r="BR384" i="9"/>
  <c r="AU384" i="9"/>
  <c r="BR746" i="9"/>
  <c r="AU746" i="9"/>
  <c r="AT861" i="9"/>
  <c r="BO861" i="9"/>
  <c r="BO631" i="9"/>
  <c r="AT631" i="9"/>
  <c r="BS305" i="9"/>
  <c r="BQ345" i="9"/>
  <c r="BS345" i="9"/>
  <c r="BT345" i="9" s="1"/>
  <c r="AU329" i="9"/>
  <c r="BR329" i="9"/>
  <c r="BS487" i="9"/>
  <c r="BR451" i="9"/>
  <c r="AU451" i="9"/>
  <c r="BQ544" i="9"/>
  <c r="BS544" i="9"/>
  <c r="AT258" i="9"/>
  <c r="BO258" i="9"/>
  <c r="BQ873" i="9"/>
  <c r="BV392" i="9"/>
  <c r="BQ321" i="9"/>
  <c r="BS321" i="9"/>
  <c r="AV65" i="9"/>
  <c r="BU65" i="9"/>
  <c r="AU411" i="9"/>
  <c r="BR411" i="9"/>
  <c r="BQ463" i="9"/>
  <c r="BS463" i="9"/>
  <c r="BS796" i="9"/>
  <c r="BO290" i="9"/>
  <c r="AT290" i="9"/>
  <c r="BZ169" i="9"/>
  <c r="CB169" i="9"/>
  <c r="CC169" i="9" s="1"/>
  <c r="AY169" i="9" s="1"/>
  <c r="BQ182" i="9"/>
  <c r="BS182" i="9"/>
  <c r="AO149" i="9"/>
  <c r="P149" i="9" s="1"/>
  <c r="AI149" i="9" s="1"/>
  <c r="AB149" i="9" s="1"/>
  <c r="AT896" i="9"/>
  <c r="BO896" i="9"/>
  <c r="BV131" i="9"/>
  <c r="BW131" i="9" s="1"/>
  <c r="BO796" i="9"/>
  <c r="AT796" i="9"/>
  <c r="BQ785" i="9"/>
  <c r="BS785" i="9"/>
  <c r="BT785" i="9" s="1"/>
  <c r="BU785" i="9" s="1"/>
  <c r="BT196" i="9"/>
  <c r="BV196" i="9"/>
  <c r="BW196" i="9" s="1"/>
  <c r="AW196" i="9" s="1"/>
  <c r="BY222" i="9"/>
  <c r="BZ222" i="9" s="1"/>
  <c r="BS768" i="9"/>
  <c r="AT345" i="9"/>
  <c r="BO345" i="9"/>
  <c r="AU504" i="9"/>
  <c r="BS583" i="9"/>
  <c r="AW207" i="9"/>
  <c r="AU251" i="9"/>
  <c r="AT873" i="9"/>
  <c r="BO873" i="9"/>
  <c r="AU853" i="9"/>
  <c r="BX116" i="9"/>
  <c r="AU392" i="9"/>
  <c r="BR392" i="9"/>
  <c r="AT321" i="9"/>
  <c r="BO321" i="9"/>
  <c r="BQ617" i="9"/>
  <c r="BS617" i="9"/>
  <c r="BO463" i="9"/>
  <c r="AT463" i="9"/>
  <c r="BR594" i="9"/>
  <c r="AU594" i="9"/>
  <c r="BS859" i="9"/>
  <c r="BX480" i="9"/>
  <c r="AW480" i="9"/>
  <c r="BR816" i="9"/>
  <c r="AU816" i="9"/>
  <c r="AU20" i="9"/>
  <c r="BO216" i="9"/>
  <c r="AT216" i="9"/>
  <c r="BT131" i="9"/>
  <c r="BO481" i="9"/>
  <c r="AT481" i="9"/>
  <c r="BQ834" i="9"/>
  <c r="BS834" i="9"/>
  <c r="BT834" i="9" s="1"/>
  <c r="BW222" i="9"/>
  <c r="BW685" i="9"/>
  <c r="BY685" i="9"/>
  <c r="BZ429" i="9"/>
  <c r="CB429" i="9"/>
  <c r="CC429" i="9" s="1"/>
  <c r="AY429" i="9" s="1"/>
  <c r="AT583" i="9"/>
  <c r="BO583" i="9"/>
  <c r="BS224" i="9"/>
  <c r="BT466" i="9"/>
  <c r="BV466" i="9"/>
  <c r="BW814" i="9"/>
  <c r="BY814" i="9"/>
  <c r="BQ73" i="9"/>
  <c r="BS73" i="9"/>
  <c r="BW293" i="9"/>
  <c r="BY293" i="9"/>
  <c r="BS721" i="9"/>
  <c r="AT617" i="9"/>
  <c r="BO617" i="9"/>
  <c r="AU622" i="9"/>
  <c r="BS760" i="9"/>
  <c r="BT760" i="9" s="1"/>
  <c r="BU760" i="9" s="1"/>
  <c r="BV285" i="9"/>
  <c r="BT606" i="9"/>
  <c r="BV606" i="9"/>
  <c r="BO878" i="9"/>
  <c r="AT878" i="9"/>
  <c r="BO57" i="9"/>
  <c r="AT57" i="9"/>
  <c r="BV447" i="9"/>
  <c r="BW447" i="9" s="1"/>
  <c r="BY277" i="9"/>
  <c r="BZ277" i="9" s="1"/>
  <c r="BV631" i="9"/>
  <c r="BY631" i="9" s="1"/>
  <c r="BZ631" i="9" s="1"/>
  <c r="AU131" i="9"/>
  <c r="BR131" i="9"/>
  <c r="BT97" i="9"/>
  <c r="BV97" i="9"/>
  <c r="BY27" i="9"/>
  <c r="BZ27" i="9" s="1"/>
  <c r="BT907" i="9"/>
  <c r="BV907" i="9"/>
  <c r="BW866" i="9"/>
  <c r="BY866" i="9"/>
  <c r="AV685" i="9"/>
  <c r="BU685" i="9"/>
  <c r="BT790" i="9"/>
  <c r="BV790" i="9"/>
  <c r="BQ289" i="9"/>
  <c r="BS289" i="9"/>
  <c r="BS46" i="9"/>
  <c r="BY507" i="9"/>
  <c r="BZ507" i="9" s="1"/>
  <c r="BQ782" i="9"/>
  <c r="BS782" i="9"/>
  <c r="BR466" i="9"/>
  <c r="AU466" i="9"/>
  <c r="BT752" i="9"/>
  <c r="BV752" i="9"/>
  <c r="BW752" i="9" s="1"/>
  <c r="BQ646" i="9"/>
  <c r="BS646" i="9"/>
  <c r="BT646" i="9" s="1"/>
  <c r="CB428" i="9"/>
  <c r="CC428" i="9" s="1"/>
  <c r="CD428" i="9" s="1"/>
  <c r="BU293" i="9"/>
  <c r="AV293" i="9"/>
  <c r="AT721" i="9"/>
  <c r="BO721" i="9"/>
  <c r="BU363" i="9"/>
  <c r="AV363" i="9"/>
  <c r="CD257" i="9"/>
  <c r="AY257" i="9"/>
  <c r="BS362" i="9"/>
  <c r="BT362" i="9" s="1"/>
  <c r="BS213" i="9"/>
  <c r="BT213" i="9" s="1"/>
  <c r="BV364" i="9"/>
  <c r="BW364" i="9" s="1"/>
  <c r="BO760" i="9"/>
  <c r="AT760" i="9"/>
  <c r="BQ894" i="9"/>
  <c r="BS894" i="9"/>
  <c r="BR285" i="9"/>
  <c r="AU285" i="9"/>
  <c r="BS216" i="9"/>
  <c r="BT216" i="9" s="1"/>
  <c r="BU216" i="9" s="1"/>
  <c r="AU606" i="9"/>
  <c r="BR606" i="9"/>
  <c r="BS867" i="9"/>
  <c r="BV489" i="9"/>
  <c r="BT219" i="9"/>
  <c r="BV219" i="9"/>
  <c r="BU461" i="9"/>
  <c r="AV461" i="9"/>
  <c r="BS820" i="9"/>
  <c r="BQ377" i="9"/>
  <c r="BR377" i="9" s="1"/>
  <c r="BV183" i="9"/>
  <c r="BT381" i="9"/>
  <c r="BV381" i="9"/>
  <c r="BW381" i="9" s="1"/>
  <c r="AV27" i="9"/>
  <c r="BU27" i="9"/>
  <c r="AU907" i="9"/>
  <c r="BR907" i="9"/>
  <c r="BU866" i="9"/>
  <c r="AV866" i="9"/>
  <c r="BS504" i="9"/>
  <c r="BT504" i="9" s="1"/>
  <c r="BU507" i="9"/>
  <c r="AV507" i="9"/>
  <c r="BY207" i="9"/>
  <c r="BZ207" i="9" s="1"/>
  <c r="BW436" i="9"/>
  <c r="BY436" i="9"/>
  <c r="BZ436" i="9" s="1"/>
  <c r="AX436" i="9" s="1"/>
  <c r="BO782" i="9"/>
  <c r="AT782" i="9"/>
  <c r="BR752" i="9"/>
  <c r="AU752" i="9"/>
  <c r="AT646" i="9"/>
  <c r="BO646" i="9"/>
  <c r="BS251" i="9"/>
  <c r="BT251" i="9" s="1"/>
  <c r="BU251" i="9" s="1"/>
  <c r="BS853" i="9"/>
  <c r="BT853" i="9" s="1"/>
  <c r="BU853" i="9" s="1"/>
  <c r="BV363" i="9"/>
  <c r="AX257" i="9"/>
  <c r="CA257" i="9"/>
  <c r="BY116" i="9"/>
  <c r="BZ116" i="9" s="1"/>
  <c r="AX116" i="9" s="1"/>
  <c r="AT213" i="9"/>
  <c r="BO213" i="9"/>
  <c r="AU364" i="9"/>
  <c r="BR364" i="9"/>
  <c r="BT816" i="9"/>
  <c r="BV816" i="9"/>
  <c r="BT641" i="9"/>
  <c r="BV641" i="9"/>
  <c r="BQ481" i="9"/>
  <c r="BS481" i="9"/>
  <c r="BT481" i="9" s="1"/>
  <c r="AT894" i="9"/>
  <c r="BO894" i="9"/>
  <c r="BR290" i="9"/>
  <c r="AU381" i="9"/>
  <c r="BR381" i="9"/>
  <c r="AU597" i="9"/>
  <c r="BR597" i="9"/>
  <c r="BS822" i="9"/>
  <c r="BT822" i="9" s="1"/>
  <c r="BQ806" i="9"/>
  <c r="BS806" i="9"/>
  <c r="BQ143" i="9"/>
  <c r="BS143" i="9"/>
  <c r="AU183" i="9"/>
  <c r="BR183" i="9"/>
  <c r="BQ867" i="9"/>
  <c r="BR136" i="9"/>
  <c r="AU136" i="9"/>
  <c r="BT489" i="9"/>
  <c r="BU277" i="9"/>
  <c r="AV277" i="9"/>
  <c r="BQ878" i="9"/>
  <c r="BS878" i="9"/>
  <c r="BV597" i="9"/>
  <c r="BT384" i="9"/>
  <c r="BV384" i="9"/>
  <c r="BQ822" i="9"/>
  <c r="BR389" i="9"/>
  <c r="AU389" i="9"/>
  <c r="BQ173" i="9"/>
  <c r="BS173" i="9"/>
  <c r="BT173" i="9" s="1"/>
  <c r="BQ619" i="9"/>
  <c r="BU329" i="9"/>
  <c r="AT504" i="9"/>
  <c r="BO504" i="9"/>
  <c r="BT447" i="9"/>
  <c r="AV436" i="9"/>
  <c r="BU436" i="9"/>
  <c r="BY819" i="9"/>
  <c r="AU57" i="9"/>
  <c r="BZ480" i="9"/>
  <c r="CB480" i="9"/>
  <c r="CC480" i="9" s="1"/>
  <c r="CD480" i="9" s="1"/>
  <c r="AT251" i="9"/>
  <c r="BO251" i="9"/>
  <c r="BS904" i="9"/>
  <c r="BT904" i="9" s="1"/>
  <c r="BW461" i="9"/>
  <c r="BY461" i="9"/>
  <c r="BZ461" i="9" s="1"/>
  <c r="BQ503" i="9"/>
  <c r="BS503" i="9"/>
  <c r="BU116" i="9"/>
  <c r="AV116" i="9"/>
  <c r="BS622" i="9"/>
  <c r="BQ820" i="9"/>
  <c r="BV136" i="9"/>
  <c r="BW136" i="9" s="1"/>
  <c r="BX136" i="9" s="1"/>
  <c r="BW277" i="9"/>
  <c r="AU353" i="9"/>
  <c r="BR353" i="9"/>
  <c r="AU470" i="9"/>
  <c r="BR470" i="9"/>
  <c r="AV244" i="9"/>
  <c r="BU244" i="9"/>
  <c r="AV546" i="9"/>
  <c r="BU546" i="9"/>
  <c r="AU900" i="9"/>
  <c r="BR900" i="9"/>
  <c r="BX554" i="9"/>
  <c r="AW554" i="9"/>
  <c r="AV889" i="9"/>
  <c r="BU889" i="9"/>
  <c r="BR391" i="9"/>
  <c r="AU391" i="9"/>
  <c r="BR679" i="9"/>
  <c r="AU679" i="9"/>
  <c r="BR596" i="9"/>
  <c r="AU596" i="9"/>
  <c r="BR94" i="9"/>
  <c r="AU94" i="9"/>
  <c r="AV32" i="9"/>
  <c r="BU32" i="9"/>
  <c r="BU307" i="9"/>
  <c r="AV307" i="9"/>
  <c r="AV352" i="9"/>
  <c r="BU352" i="9"/>
  <c r="AV89" i="9"/>
  <c r="BU89" i="9"/>
  <c r="BR514" i="9"/>
  <c r="AU514" i="9"/>
  <c r="BR276" i="9"/>
  <c r="AU276" i="9"/>
  <c r="AU632" i="9"/>
  <c r="BR632" i="9"/>
  <c r="BU361" i="9"/>
  <c r="AV361" i="9"/>
  <c r="AW686" i="9"/>
  <c r="BX686" i="9"/>
  <c r="AU656" i="9"/>
  <c r="BR656" i="9"/>
  <c r="AU735" i="9"/>
  <c r="BR735" i="9"/>
  <c r="BX181" i="9"/>
  <c r="AW181" i="9"/>
  <c r="BR874" i="9"/>
  <c r="AU874" i="9"/>
  <c r="AU306" i="9"/>
  <c r="BR306" i="9"/>
  <c r="AW322" i="9"/>
  <c r="BX322" i="9"/>
  <c r="AU522" i="9"/>
  <c r="BR522" i="9"/>
  <c r="BR775" i="9"/>
  <c r="AU775" i="9"/>
  <c r="AX194" i="9"/>
  <c r="CA194" i="9"/>
  <c r="AU903" i="9"/>
  <c r="BR903" i="9"/>
  <c r="AV17" i="9"/>
  <c r="BU17" i="9"/>
  <c r="BU676" i="9"/>
  <c r="AV676" i="9"/>
  <c r="BX421" i="9"/>
  <c r="AW421" i="9"/>
  <c r="BT718" i="9"/>
  <c r="BV718" i="9"/>
  <c r="BU160" i="9"/>
  <c r="AV160" i="9"/>
  <c r="BT442" i="9"/>
  <c r="BV442" i="9"/>
  <c r="BW442" i="9" s="1"/>
  <c r="BS727" i="9"/>
  <c r="BT727" i="9" s="1"/>
  <c r="AV727" i="9" s="1"/>
  <c r="BQ809" i="9"/>
  <c r="BS809" i="9"/>
  <c r="BT809" i="9" s="1"/>
  <c r="BS759" i="9"/>
  <c r="BW651" i="9"/>
  <c r="BY651" i="9"/>
  <c r="BZ651" i="9" s="1"/>
  <c r="CA651" i="9" s="1"/>
  <c r="BT155" i="9"/>
  <c r="BV155" i="9"/>
  <c r="BW155" i="9" s="1"/>
  <c r="BX155" i="9" s="1"/>
  <c r="BQ839" i="9"/>
  <c r="BS839" i="9"/>
  <c r="AB185" i="9"/>
  <c r="AJ185" i="9"/>
  <c r="CD531" i="9"/>
  <c r="BR718" i="9"/>
  <c r="AU718" i="9"/>
  <c r="AU872" i="9"/>
  <c r="BR872" i="9"/>
  <c r="BT663" i="9"/>
  <c r="BV663" i="9"/>
  <c r="BO727" i="9"/>
  <c r="AT727" i="9"/>
  <c r="BY147" i="9"/>
  <c r="BS719" i="9"/>
  <c r="BQ628" i="9"/>
  <c r="BS628" i="9"/>
  <c r="BV628" i="9" s="1"/>
  <c r="BW628" i="9" s="1"/>
  <c r="BW61" i="9"/>
  <c r="BY61" i="9"/>
  <c r="BZ61" i="9" s="1"/>
  <c r="AT825" i="9"/>
  <c r="BO825" i="9"/>
  <c r="BO809" i="9"/>
  <c r="AT809" i="9"/>
  <c r="BW18" i="9"/>
  <c r="BU138" i="9"/>
  <c r="AU654" i="9"/>
  <c r="BR654" i="9"/>
  <c r="BV379" i="9"/>
  <c r="BQ831" i="9"/>
  <c r="BS831" i="9"/>
  <c r="BS788" i="9"/>
  <c r="BT360" i="9"/>
  <c r="BV360" i="9"/>
  <c r="BW360" i="9" s="1"/>
  <c r="BS742" i="9"/>
  <c r="CB779" i="9"/>
  <c r="CC779" i="9" s="1"/>
  <c r="CD779" i="9" s="1"/>
  <c r="BQ698" i="9"/>
  <c r="BS698" i="9"/>
  <c r="BQ636" i="9"/>
  <c r="BS636" i="9"/>
  <c r="BT636" i="9" s="1"/>
  <c r="AV636" i="9" s="1"/>
  <c r="BQ476" i="9"/>
  <c r="BS476" i="9"/>
  <c r="BT385" i="9"/>
  <c r="BV385" i="9"/>
  <c r="BW385" i="9" s="1"/>
  <c r="AU51" i="9"/>
  <c r="BR51" i="9"/>
  <c r="BT84" i="9"/>
  <c r="BV84" i="9"/>
  <c r="BW239" i="9"/>
  <c r="BY239" i="9"/>
  <c r="BZ239" i="9" s="1"/>
  <c r="BO245" i="9"/>
  <c r="AT245" i="9"/>
  <c r="BV872" i="9"/>
  <c r="BW872" i="9" s="1"/>
  <c r="BS416" i="9"/>
  <c r="BY390" i="9"/>
  <c r="BO735" i="9"/>
  <c r="AT735" i="9"/>
  <c r="BS522" i="9"/>
  <c r="BT522" i="9" s="1"/>
  <c r="BU522" i="9" s="1"/>
  <c r="BS282" i="9"/>
  <c r="BT388" i="9"/>
  <c r="BV388" i="9"/>
  <c r="BT654" i="9"/>
  <c r="BV654" i="9"/>
  <c r="BV158" i="9"/>
  <c r="AU382" i="9"/>
  <c r="BR382" i="9"/>
  <c r="BX242" i="9"/>
  <c r="AW242" i="9"/>
  <c r="BT51" i="9"/>
  <c r="BV51" i="9"/>
  <c r="BW51" i="9" s="1"/>
  <c r="BO514" i="9"/>
  <c r="AT514" i="9"/>
  <c r="BY496" i="9"/>
  <c r="BZ496" i="9" s="1"/>
  <c r="AV118" i="9"/>
  <c r="BU259" i="9"/>
  <c r="AV548" i="9"/>
  <c r="BU548" i="9"/>
  <c r="BQ467" i="9"/>
  <c r="BS467" i="9"/>
  <c r="BT467" i="9" s="1"/>
  <c r="BT588" i="9"/>
  <c r="BV588" i="9"/>
  <c r="AT840" i="9"/>
  <c r="BO840" i="9"/>
  <c r="BR663" i="9"/>
  <c r="AU663" i="9"/>
  <c r="AT416" i="9"/>
  <c r="BO416" i="9"/>
  <c r="BY322" i="9"/>
  <c r="BU421" i="9"/>
  <c r="AV421" i="9"/>
  <c r="BO719" i="9"/>
  <c r="AT719" i="9"/>
  <c r="AT628" i="9"/>
  <c r="BO628" i="9"/>
  <c r="BV17" i="9"/>
  <c r="AT875" i="9"/>
  <c r="BO875" i="9"/>
  <c r="BV676" i="9"/>
  <c r="BW676" i="9" s="1"/>
  <c r="BX676" i="9" s="1"/>
  <c r="BU18" i="9"/>
  <c r="AV18" i="9"/>
  <c r="BQ48" i="9"/>
  <c r="BS48" i="9"/>
  <c r="AU379" i="9"/>
  <c r="BR379" i="9"/>
  <c r="BX575" i="9"/>
  <c r="AT788" i="9"/>
  <c r="BO788" i="9"/>
  <c r="BO759" i="9"/>
  <c r="AT759" i="9"/>
  <c r="AU360" i="9"/>
  <c r="BR360" i="9"/>
  <c r="BR155" i="9"/>
  <c r="AU155" i="9"/>
  <c r="BO742" i="9"/>
  <c r="AT742" i="9"/>
  <c r="AW779" i="9"/>
  <c r="BX779" i="9"/>
  <c r="BY554" i="9"/>
  <c r="BZ554" i="9" s="1"/>
  <c r="AX554" i="9" s="1"/>
  <c r="BT674" i="9"/>
  <c r="BV674" i="9"/>
  <c r="AU385" i="9"/>
  <c r="BR385" i="9"/>
  <c r="BT564" i="9"/>
  <c r="BV564" i="9"/>
  <c r="BW564" i="9" s="1"/>
  <c r="AU84" i="9"/>
  <c r="BR84" i="9"/>
  <c r="AV239" i="9"/>
  <c r="BU239" i="9"/>
  <c r="BX875" i="9"/>
  <c r="BR808" i="9"/>
  <c r="AU89" i="9"/>
  <c r="BR89" i="9"/>
  <c r="CB194" i="9"/>
  <c r="CC194" i="9" s="1"/>
  <c r="CD194" i="9" s="1"/>
  <c r="AV322" i="9"/>
  <c r="BU322" i="9"/>
  <c r="AU442" i="9"/>
  <c r="BR442" i="9"/>
  <c r="BT238" i="9"/>
  <c r="BV238" i="9"/>
  <c r="BW238" i="9" s="1"/>
  <c r="AW238" i="9" s="1"/>
  <c r="BW766" i="9"/>
  <c r="BY766" i="9"/>
  <c r="BV138" i="9"/>
  <c r="BW138" i="9" s="1"/>
  <c r="BX138" i="9" s="1"/>
  <c r="BS900" i="9"/>
  <c r="BT900" i="9" s="1"/>
  <c r="BQ758" i="9"/>
  <c r="BS758" i="9"/>
  <c r="BT758" i="9" s="1"/>
  <c r="BT687" i="9"/>
  <c r="BV687" i="9"/>
  <c r="BY687" i="9" s="1"/>
  <c r="BZ687" i="9" s="1"/>
  <c r="AX687" i="9" s="1"/>
  <c r="BT114" i="9"/>
  <c r="BV114" i="9"/>
  <c r="BU554" i="9"/>
  <c r="AV554" i="9"/>
  <c r="BV361" i="9"/>
  <c r="BW361" i="9" s="1"/>
  <c r="BX361" i="9" s="1"/>
  <c r="BS391" i="9"/>
  <c r="BT391" i="9" s="1"/>
  <c r="BQ856" i="9"/>
  <c r="BS856" i="9"/>
  <c r="BT856" i="9" s="1"/>
  <c r="BY181" i="9"/>
  <c r="BZ181" i="9" s="1"/>
  <c r="BR106" i="9"/>
  <c r="BR450" i="9"/>
  <c r="AU238" i="9"/>
  <c r="BR238" i="9"/>
  <c r="BS632" i="9"/>
  <c r="BT533" i="9"/>
  <c r="BV533" i="9"/>
  <c r="BW548" i="9"/>
  <c r="BY548" i="9"/>
  <c r="BZ548" i="9" s="1"/>
  <c r="CA548" i="9" s="1"/>
  <c r="BQ840" i="9"/>
  <c r="BS840" i="9"/>
  <c r="AT758" i="9"/>
  <c r="BO758" i="9"/>
  <c r="BO48" i="9"/>
  <c r="AT48" i="9"/>
  <c r="BR687" i="9"/>
  <c r="AU687" i="9"/>
  <c r="BQ559" i="9"/>
  <c r="BS559" i="9"/>
  <c r="BR114" i="9"/>
  <c r="AU114" i="9"/>
  <c r="BT536" i="9"/>
  <c r="BV536" i="9"/>
  <c r="BT288" i="9"/>
  <c r="BV288" i="9"/>
  <c r="BW288" i="9" s="1"/>
  <c r="AU361" i="9"/>
  <c r="BR361" i="9"/>
  <c r="BV889" i="9"/>
  <c r="BW889" i="9" s="1"/>
  <c r="AT856" i="9"/>
  <c r="BO856" i="9"/>
  <c r="BT215" i="9"/>
  <c r="BV215" i="9"/>
  <c r="BQ500" i="9"/>
  <c r="BS500" i="9"/>
  <c r="BQ801" i="9"/>
  <c r="BS801" i="9"/>
  <c r="BQ705" i="9"/>
  <c r="BS705" i="9"/>
  <c r="BT705" i="9" s="1"/>
  <c r="AV705" i="9" s="1"/>
  <c r="AT632" i="9"/>
  <c r="BO632" i="9"/>
  <c r="BQ298" i="9"/>
  <c r="BS298" i="9"/>
  <c r="AU825" i="9"/>
  <c r="BQ660" i="9"/>
  <c r="BS660" i="9"/>
  <c r="BT660" i="9" s="1"/>
  <c r="BR138" i="9"/>
  <c r="AU138" i="9"/>
  <c r="BV89" i="9"/>
  <c r="AT559" i="9"/>
  <c r="BO559" i="9"/>
  <c r="BQ817" i="9"/>
  <c r="BS817" i="9"/>
  <c r="BY575" i="9"/>
  <c r="BQ887" i="9"/>
  <c r="BS887" i="9"/>
  <c r="BT887" i="9" s="1"/>
  <c r="AU771" i="9"/>
  <c r="BR771" i="9"/>
  <c r="BQ468" i="9"/>
  <c r="BS468" i="9"/>
  <c r="BT468" i="9" s="1"/>
  <c r="BU468" i="9" s="1"/>
  <c r="BR564" i="9"/>
  <c r="AU564" i="9"/>
  <c r="BT246" i="9"/>
  <c r="BV246" i="9"/>
  <c r="BW246" i="9" s="1"/>
  <c r="BW496" i="9"/>
  <c r="AT391" i="9"/>
  <c r="BO391" i="9"/>
  <c r="AV651" i="9"/>
  <c r="BU651" i="9"/>
  <c r="AT801" i="9"/>
  <c r="BO801" i="9"/>
  <c r="BQ416" i="9"/>
  <c r="BT37" i="9"/>
  <c r="BV37" i="9"/>
  <c r="BW390" i="9"/>
  <c r="AW147" i="9"/>
  <c r="BQ512" i="9"/>
  <c r="BS512" i="9"/>
  <c r="BT512" i="9" s="1"/>
  <c r="BR676" i="9"/>
  <c r="AU676" i="9"/>
  <c r="BT19" i="9"/>
  <c r="BV19" i="9"/>
  <c r="BT13" i="9"/>
  <c r="BV13" i="9"/>
  <c r="BT460" i="9"/>
  <c r="BV460" i="9"/>
  <c r="BQ743" i="9"/>
  <c r="BS743" i="9"/>
  <c r="BT382" i="9"/>
  <c r="BV382" i="9"/>
  <c r="AV379" i="9"/>
  <c r="AT817" i="9"/>
  <c r="BO817" i="9"/>
  <c r="AU788" i="9"/>
  <c r="BW281" i="9"/>
  <c r="BY281" i="9"/>
  <c r="BR742" i="9"/>
  <c r="CA779" i="9"/>
  <c r="BO468" i="9"/>
  <c r="AT468" i="9"/>
  <c r="BV824" i="9"/>
  <c r="BW824" i="9" s="1"/>
  <c r="BX824" i="9" s="1"/>
  <c r="AU889" i="9"/>
  <c r="BR889" i="9"/>
  <c r="BT882" i="9"/>
  <c r="BV882" i="9"/>
  <c r="BW882" i="9" s="1"/>
  <c r="BR323" i="9"/>
  <c r="AU323" i="9"/>
  <c r="BQ286" i="9"/>
  <c r="BS286" i="9"/>
  <c r="AT743" i="9"/>
  <c r="BO743" i="9"/>
  <c r="AU356" i="9"/>
  <c r="BR642" i="9"/>
  <c r="BQ562" i="9"/>
  <c r="BS562" i="9"/>
  <c r="BT562" i="9" s="1"/>
  <c r="AU158" i="9"/>
  <c r="BR158" i="9"/>
  <c r="BQ245" i="9"/>
  <c r="BS245" i="9"/>
  <c r="BT245" i="9" s="1"/>
  <c r="BT872" i="9"/>
  <c r="AU37" i="9"/>
  <c r="BR37" i="9"/>
  <c r="BQ727" i="9"/>
  <c r="BS735" i="9"/>
  <c r="BS903" i="9"/>
  <c r="BT903" i="9" s="1"/>
  <c r="AV903" i="9" s="1"/>
  <c r="AT512" i="9"/>
  <c r="BO512" i="9"/>
  <c r="BQ282" i="9"/>
  <c r="BV32" i="9"/>
  <c r="AU533" i="9"/>
  <c r="BR533" i="9"/>
  <c r="AU19" i="9"/>
  <c r="BR19" i="9"/>
  <c r="BS825" i="9"/>
  <c r="BT158" i="9"/>
  <c r="BV307" i="9"/>
  <c r="BW307" i="9" s="1"/>
  <c r="BQ759" i="9"/>
  <c r="BT553" i="9"/>
  <c r="BV553" i="9"/>
  <c r="BR824" i="9"/>
  <c r="AU824" i="9"/>
  <c r="BZ242" i="9"/>
  <c r="CB242" i="9"/>
  <c r="CC242" i="9" s="1"/>
  <c r="CD242" i="9" s="1"/>
  <c r="AU882" i="9"/>
  <c r="BR882" i="9"/>
  <c r="BS514" i="9"/>
  <c r="AU246" i="9"/>
  <c r="BR246" i="9"/>
  <c r="BY421" i="9"/>
  <c r="BU741" i="9"/>
  <c r="AV741" i="9"/>
  <c r="BX506" i="9"/>
  <c r="AW506" i="9"/>
  <c r="AV56" i="9"/>
  <c r="BU56" i="9"/>
  <c r="BR657" i="9"/>
  <c r="AU657" i="9"/>
  <c r="BR637" i="9"/>
  <c r="AU637" i="9"/>
  <c r="BR372" i="9"/>
  <c r="AU372" i="9"/>
  <c r="AU985" i="9"/>
  <c r="BR985" i="9"/>
  <c r="BR567" i="9"/>
  <c r="AU567" i="9"/>
  <c r="BU728" i="9"/>
  <c r="AV728" i="9"/>
  <c r="AU581" i="9"/>
  <c r="BR581" i="9"/>
  <c r="AU375" i="9"/>
  <c r="BR375" i="9"/>
  <c r="AV176" i="9"/>
  <c r="BU176" i="9"/>
  <c r="AV54" i="9"/>
  <c r="BU54" i="9"/>
  <c r="BR832" i="9"/>
  <c r="AU832" i="9"/>
  <c r="AU33" i="9"/>
  <c r="BR33" i="9"/>
  <c r="AV706" i="9"/>
  <c r="BU706" i="9"/>
  <c r="AV297" i="9"/>
  <c r="BU297" i="9"/>
  <c r="AU409" i="9"/>
  <c r="BR409" i="9"/>
  <c r="AU884" i="9"/>
  <c r="BR884" i="9"/>
  <c r="AU732" i="9"/>
  <c r="BR732" i="9"/>
  <c r="AV316" i="9"/>
  <c r="BU316" i="9"/>
  <c r="BU506" i="9"/>
  <c r="AV506" i="9"/>
  <c r="BR176" i="9"/>
  <c r="AU176" i="9"/>
  <c r="AT877" i="9"/>
  <c r="BO877" i="9"/>
  <c r="BR264" i="9"/>
  <c r="AU264" i="9"/>
  <c r="BQ795" i="9"/>
  <c r="BS795" i="9"/>
  <c r="BW43" i="9"/>
  <c r="BY43" i="9"/>
  <c r="BZ43" i="9" s="1"/>
  <c r="AX43" i="9" s="1"/>
  <c r="BO637" i="9"/>
  <c r="AT637" i="9"/>
  <c r="BS888" i="9"/>
  <c r="BT888" i="9" s="1"/>
  <c r="BT681" i="9"/>
  <c r="BV681" i="9"/>
  <c r="BT126" i="9"/>
  <c r="BV126" i="9"/>
  <c r="BW126" i="9" s="1"/>
  <c r="AE223" i="9"/>
  <c r="AF223" i="9" s="1"/>
  <c r="AK223" i="9"/>
  <c r="AD223" i="9" s="1"/>
  <c r="BT608" i="9"/>
  <c r="BV608" i="9"/>
  <c r="BW608" i="9" s="1"/>
  <c r="BO437" i="9"/>
  <c r="AT437" i="9"/>
  <c r="BR465" i="9"/>
  <c r="AU465" i="9"/>
  <c r="BV200" i="9"/>
  <c r="BW200" i="9" s="1"/>
  <c r="BQ25" i="9"/>
  <c r="BS25" i="9"/>
  <c r="AU524" i="9"/>
  <c r="BR524" i="9"/>
  <c r="AT33" i="9"/>
  <c r="BO33" i="9"/>
  <c r="BS565" i="9"/>
  <c r="BT333" i="9"/>
  <c r="BV333" i="9"/>
  <c r="BS44" i="9"/>
  <c r="BW102" i="9"/>
  <c r="BY102" i="9"/>
  <c r="BS852" i="9"/>
  <c r="BT852" i="9" s="1"/>
  <c r="BU852" i="9" s="1"/>
  <c r="AT409" i="9"/>
  <c r="BO409" i="9"/>
  <c r="BQ708" i="9"/>
  <c r="BS708" i="9"/>
  <c r="BQ842" i="9"/>
  <c r="BS842" i="9"/>
  <c r="BT842" i="9" s="1"/>
  <c r="BQ880" i="9"/>
  <c r="BS880" i="9"/>
  <c r="BT880" i="9" s="1"/>
  <c r="AV880" i="9" s="1"/>
  <c r="AU302" i="9"/>
  <c r="AV172" i="9"/>
  <c r="AU720" i="9"/>
  <c r="BU43" i="9"/>
  <c r="AV43" i="9"/>
  <c r="BQ731" i="9"/>
  <c r="BS731" i="9"/>
  <c r="BR71" i="9"/>
  <c r="AU71" i="9"/>
  <c r="AT795" i="9"/>
  <c r="BO795" i="9"/>
  <c r="BQ888" i="9"/>
  <c r="AV865" i="9"/>
  <c r="BV278" i="9"/>
  <c r="BW278" i="9" s="1"/>
  <c r="BR886" i="9"/>
  <c r="AU886" i="9"/>
  <c r="BS552" i="9"/>
  <c r="BT530" i="9"/>
  <c r="BV530" i="9"/>
  <c r="BW690" i="9"/>
  <c r="BY690" i="9"/>
  <c r="BZ690" i="9" s="1"/>
  <c r="AX690" i="9" s="1"/>
  <c r="BT898" i="9"/>
  <c r="BV898" i="9"/>
  <c r="BS464" i="9"/>
  <c r="BT464" i="9" s="1"/>
  <c r="AV464" i="9" s="1"/>
  <c r="AT25" i="9"/>
  <c r="BO25" i="9"/>
  <c r="BQ478" i="9"/>
  <c r="BS478" i="9"/>
  <c r="BQ565" i="9"/>
  <c r="BU102" i="9"/>
  <c r="AV102" i="9"/>
  <c r="BS260" i="9"/>
  <c r="BO708" i="9"/>
  <c r="AT708" i="9"/>
  <c r="BY473" i="9"/>
  <c r="BZ473" i="9" s="1"/>
  <c r="AT566" i="9"/>
  <c r="BO566" i="9"/>
  <c r="AT880" i="9"/>
  <c r="BO880" i="9"/>
  <c r="BQ913" i="9"/>
  <c r="BS913" i="9"/>
  <c r="BT913" i="9" s="1"/>
  <c r="AT731" i="9"/>
  <c r="BO731" i="9"/>
  <c r="BQ498" i="9"/>
  <c r="BS498" i="9"/>
  <c r="AT372" i="9"/>
  <c r="BO372" i="9"/>
  <c r="BR278" i="9"/>
  <c r="AU278" i="9"/>
  <c r="BV316" i="9"/>
  <c r="AT829" i="9"/>
  <c r="BO829" i="9"/>
  <c r="BQ589" i="9"/>
  <c r="BS589" i="9"/>
  <c r="BQ829" i="9"/>
  <c r="BS829" i="9"/>
  <c r="BT829" i="9" s="1"/>
  <c r="AV829" i="9" s="1"/>
  <c r="AT478" i="9"/>
  <c r="BO478" i="9"/>
  <c r="AV876" i="9"/>
  <c r="BU876" i="9"/>
  <c r="BS581" i="9"/>
  <c r="AT565" i="9"/>
  <c r="BO565" i="9"/>
  <c r="BQ41" i="9"/>
  <c r="BS41" i="9"/>
  <c r="BV54" i="9"/>
  <c r="BR517" i="9"/>
  <c r="BT510" i="9"/>
  <c r="BV510" i="9"/>
  <c r="BW510" i="9" s="1"/>
  <c r="AW510" i="9" s="1"/>
  <c r="BV728" i="9"/>
  <c r="BW728" i="9" s="1"/>
  <c r="AW728" i="9" s="1"/>
  <c r="BQ423" i="9"/>
  <c r="BS423" i="9"/>
  <c r="BT423" i="9" s="1"/>
  <c r="AV423" i="9" s="1"/>
  <c r="BS777" i="9"/>
  <c r="BT777" i="9" s="1"/>
  <c r="BO498" i="9"/>
  <c r="AT498" i="9"/>
  <c r="AU316" i="9"/>
  <c r="BR316" i="9"/>
  <c r="BS874" i="9"/>
  <c r="AT589" i="9"/>
  <c r="BO589" i="9"/>
  <c r="BQ539" i="9"/>
  <c r="BS539" i="9"/>
  <c r="BQ64" i="9"/>
  <c r="BS64" i="9"/>
  <c r="BT64" i="9" s="1"/>
  <c r="BT883" i="9"/>
  <c r="BV883" i="9"/>
  <c r="AT41" i="9"/>
  <c r="BO41" i="9"/>
  <c r="BS306" i="9"/>
  <c r="BT306" i="9" s="1"/>
  <c r="BR54" i="9"/>
  <c r="AU54" i="9"/>
  <c r="AV405" i="9"/>
  <c r="AU126" i="9"/>
  <c r="BR126" i="9"/>
  <c r="AT423" i="9"/>
  <c r="BO423" i="9"/>
  <c r="AT913" i="9"/>
  <c r="BO913" i="9"/>
  <c r="BQ700" i="9"/>
  <c r="BS700" i="9"/>
  <c r="BQ623" i="9"/>
  <c r="BS623" i="9"/>
  <c r="BV865" i="9"/>
  <c r="BW865" i="9" s="1"/>
  <c r="BX865" i="9" s="1"/>
  <c r="BS356" i="9"/>
  <c r="BQ857" i="9"/>
  <c r="BS857" i="9"/>
  <c r="BS94" i="9"/>
  <c r="BQ648" i="9"/>
  <c r="BS648" i="9"/>
  <c r="BT648" i="9" s="1"/>
  <c r="BU648" i="9" s="1"/>
  <c r="AT874" i="9"/>
  <c r="BO874" i="9"/>
  <c r="BS775" i="9"/>
  <c r="BS642" i="9"/>
  <c r="BT642" i="9" s="1"/>
  <c r="BU642" i="9" s="1"/>
  <c r="AV524" i="9"/>
  <c r="BV352" i="9"/>
  <c r="BT948" i="9"/>
  <c r="BV948" i="9"/>
  <c r="BS657" i="9"/>
  <c r="BS808" i="9"/>
  <c r="BT808" i="9" s="1"/>
  <c r="BO306" i="9"/>
  <c r="AT306" i="9"/>
  <c r="BS353" i="9"/>
  <c r="AT700" i="9"/>
  <c r="BO700" i="9"/>
  <c r="BQ777" i="9"/>
  <c r="BS656" i="9"/>
  <c r="BT656" i="9" s="1"/>
  <c r="BQ269" i="9"/>
  <c r="BS269" i="9"/>
  <c r="BT269" i="9" s="1"/>
  <c r="AT356" i="9"/>
  <c r="BO356" i="9"/>
  <c r="AT857" i="9"/>
  <c r="BO857" i="9"/>
  <c r="AT94" i="9"/>
  <c r="BO94" i="9"/>
  <c r="BS308" i="9"/>
  <c r="BQ437" i="9"/>
  <c r="BS437" i="9"/>
  <c r="BS470" i="9"/>
  <c r="BT470" i="9" s="1"/>
  <c r="BV244" i="9"/>
  <c r="BW244" i="9" s="1"/>
  <c r="AW244" i="9" s="1"/>
  <c r="BQ668" i="9"/>
  <c r="BS668" i="9"/>
  <c r="BV546" i="9"/>
  <c r="BW546" i="9" s="1"/>
  <c r="AU948" i="9"/>
  <c r="BR948" i="9"/>
  <c r="BT124" i="9"/>
  <c r="BV124" i="9"/>
  <c r="BW124" i="9" s="1"/>
  <c r="BU420" i="9"/>
  <c r="AV420" i="9"/>
  <c r="BV355" i="9"/>
  <c r="BW355" i="9" s="1"/>
  <c r="BR566" i="9"/>
  <c r="BS832" i="9"/>
  <c r="BT832" i="9" s="1"/>
  <c r="BO377" i="9"/>
  <c r="AT377" i="9"/>
  <c r="AV40" i="9"/>
  <c r="AU789" i="9"/>
  <c r="CD148" i="9"/>
  <c r="AN148" i="9" s="1"/>
  <c r="Q148" i="9" s="1"/>
  <c r="BO353" i="9"/>
  <c r="AT353" i="9"/>
  <c r="AU56" i="9"/>
  <c r="BR56" i="9"/>
  <c r="AV690" i="9"/>
  <c r="BU690" i="9"/>
  <c r="AT656" i="9"/>
  <c r="BO656" i="9"/>
  <c r="BU278" i="9"/>
  <c r="BR552" i="9"/>
  <c r="BQ308" i="9"/>
  <c r="BS276" i="9"/>
  <c r="BT886" i="9"/>
  <c r="BV886" i="9"/>
  <c r="BQ22" i="9"/>
  <c r="BS22" i="9"/>
  <c r="BO470" i="9"/>
  <c r="AT470" i="9"/>
  <c r="BR464" i="9"/>
  <c r="BQ869" i="9"/>
  <c r="BS869" i="9"/>
  <c r="BT869" i="9" s="1"/>
  <c r="BU869" i="9" s="1"/>
  <c r="BV524" i="9"/>
  <c r="AT668" i="9"/>
  <c r="BO668" i="9"/>
  <c r="AU260" i="9"/>
  <c r="BV420" i="9"/>
  <c r="BW420" i="9" s="1"/>
  <c r="BX473" i="9"/>
  <c r="BQ836" i="9"/>
  <c r="BS836" i="9"/>
  <c r="BT355" i="9"/>
  <c r="BS566" i="9"/>
  <c r="BO832" i="9"/>
  <c r="AT832" i="9"/>
  <c r="BR709" i="9"/>
  <c r="BO260" i="9"/>
  <c r="AT260" i="9"/>
  <c r="BV176" i="9"/>
  <c r="BQ313" i="9"/>
  <c r="BS313" i="9"/>
  <c r="BT313" i="9" s="1"/>
  <c r="BU313" i="9" s="1"/>
  <c r="BS637" i="9"/>
  <c r="BT637" i="9" s="1"/>
  <c r="BU637" i="9" s="1"/>
  <c r="BY506" i="9"/>
  <c r="BR608" i="9"/>
  <c r="AU608" i="9"/>
  <c r="BQ877" i="9"/>
  <c r="BS877" i="9"/>
  <c r="AB223" i="9"/>
  <c r="AJ223" i="9"/>
  <c r="BV706" i="9"/>
  <c r="BV297" i="9"/>
  <c r="BW297" i="9" s="1"/>
  <c r="BQ374" i="9"/>
  <c r="BS374" i="9"/>
  <c r="BS372" i="9"/>
  <c r="BV56" i="9"/>
  <c r="BT200" i="9"/>
  <c r="BT71" i="9"/>
  <c r="BV71" i="9"/>
  <c r="BW876" i="9"/>
  <c r="BY876" i="9"/>
  <c r="BS33" i="9"/>
  <c r="BT33" i="9" s="1"/>
  <c r="BU33" i="9" s="1"/>
  <c r="BQ44" i="9"/>
  <c r="BQ852" i="9"/>
  <c r="BQ849" i="9"/>
  <c r="BS849" i="9"/>
  <c r="BS409" i="9"/>
  <c r="AV950" i="9"/>
  <c r="BQ693" i="9"/>
  <c r="BS693" i="9"/>
  <c r="BT693" i="9" s="1"/>
  <c r="AU931" i="9"/>
  <c r="BR931" i="9"/>
  <c r="AW926" i="9"/>
  <c r="BR573" i="9"/>
  <c r="AU573" i="9"/>
  <c r="AW441" i="9"/>
  <c r="BX441" i="9"/>
  <c r="BR724" i="9"/>
  <c r="AU724" i="9"/>
  <c r="BX906" i="9"/>
  <c r="AW906" i="9"/>
  <c r="BU671" i="9"/>
  <c r="AV671" i="9"/>
  <c r="BU540" i="9"/>
  <c r="AV540" i="9"/>
  <c r="AW347" i="9"/>
  <c r="BX347" i="9"/>
  <c r="BR240" i="9"/>
  <c r="AU240" i="9"/>
  <c r="AX541" i="9"/>
  <c r="CA541" i="9"/>
  <c r="AY130" i="9"/>
  <c r="CD130" i="9"/>
  <c r="AU860" i="9"/>
  <c r="BR860" i="9"/>
  <c r="BR30" i="9"/>
  <c r="AU30" i="9"/>
  <c r="AW803" i="9"/>
  <c r="BX803" i="9"/>
  <c r="AU430" i="9"/>
  <c r="BR430" i="9"/>
  <c r="AV117" i="9"/>
  <c r="BU117" i="9"/>
  <c r="AU444" i="9"/>
  <c r="BR444" i="9"/>
  <c r="BX587" i="9"/>
  <c r="AW587" i="9"/>
  <c r="BR475" i="9"/>
  <c r="AU475" i="9"/>
  <c r="BX610" i="9"/>
  <c r="BQ328" i="9"/>
  <c r="BS328" i="9"/>
  <c r="BT328" i="9" s="1"/>
  <c r="BR292" i="9"/>
  <c r="AT337" i="9"/>
  <c r="BO337" i="9"/>
  <c r="BR677" i="9"/>
  <c r="AU677" i="9"/>
  <c r="BS471" i="9"/>
  <c r="BT471" i="9" s="1"/>
  <c r="BQ471" i="9"/>
  <c r="AX618" i="9"/>
  <c r="CA618" i="9"/>
  <c r="BR704" i="9"/>
  <c r="AU704" i="9"/>
  <c r="BR543" i="9"/>
  <c r="AU543" i="9"/>
  <c r="BQ715" i="9"/>
  <c r="BS715" i="9"/>
  <c r="BR915" i="9"/>
  <c r="AU915" i="9"/>
  <c r="AV42" i="9"/>
  <c r="BU42" i="9"/>
  <c r="BY229" i="9"/>
  <c r="BW229" i="9"/>
  <c r="AU640" i="9"/>
  <c r="BR640" i="9"/>
  <c r="BR990" i="9"/>
  <c r="AU990" i="9"/>
  <c r="BR712" i="9"/>
  <c r="AU712" i="9"/>
  <c r="AU295" i="9"/>
  <c r="BR295" i="9"/>
  <c r="BS252" i="9"/>
  <c r="BQ252" i="9"/>
  <c r="AT197" i="9"/>
  <c r="BO197" i="9"/>
  <c r="BS378" i="9"/>
  <c r="BQ378" i="9"/>
  <c r="BR198" i="9"/>
  <c r="AU198" i="9"/>
  <c r="AU714" i="9"/>
  <c r="BR714" i="9"/>
  <c r="AU427" i="9"/>
  <c r="BR427" i="9"/>
  <c r="AU970" i="9"/>
  <c r="BR970" i="9"/>
  <c r="BU141" i="9"/>
  <c r="AV141" i="9"/>
  <c r="BR726" i="9"/>
  <c r="AU726" i="9"/>
  <c r="BQ751" i="9"/>
  <c r="BS751" i="9"/>
  <c r="BT751" i="9" s="1"/>
  <c r="BR50" i="9"/>
  <c r="AU50" i="9"/>
  <c r="AU845" i="9"/>
  <c r="BR845" i="9"/>
  <c r="BR482" i="9"/>
  <c r="AU482" i="9"/>
  <c r="BT525" i="9"/>
  <c r="BV525" i="9"/>
  <c r="BU875" i="9"/>
  <c r="AV875" i="9"/>
  <c r="BV205" i="9"/>
  <c r="BS488" i="9"/>
  <c r="BT488" i="9" s="1"/>
  <c r="BU686" i="9"/>
  <c r="AV686" i="9"/>
  <c r="BQ725" i="9"/>
  <c r="BS725" i="9"/>
  <c r="AT209" i="9"/>
  <c r="BO209" i="9"/>
  <c r="BS703" i="9"/>
  <c r="BT703" i="9" s="1"/>
  <c r="AM148" i="9"/>
  <c r="BW387" i="9"/>
  <c r="BY387" i="9"/>
  <c r="BZ387" i="9" s="1"/>
  <c r="AX387" i="9" s="1"/>
  <c r="BR369" i="9"/>
  <c r="AU369" i="9"/>
  <c r="BR177" i="9"/>
  <c r="AU177" i="9"/>
  <c r="AT643" i="9"/>
  <c r="BO643" i="9"/>
  <c r="BQ734" i="9"/>
  <c r="BS734" i="9"/>
  <c r="AT596" i="9"/>
  <c r="BO596" i="9"/>
  <c r="BS818" i="9"/>
  <c r="BT818" i="9" s="1"/>
  <c r="BS112" i="9"/>
  <c r="BT112" i="9" s="1"/>
  <c r="BQ576" i="9"/>
  <c r="BS576" i="9"/>
  <c r="BQ218" i="9"/>
  <c r="BS218" i="9"/>
  <c r="BT218" i="9" s="1"/>
  <c r="BU218" i="9" s="1"/>
  <c r="BS121" i="9"/>
  <c r="BQ570" i="9"/>
  <c r="BS570" i="9"/>
  <c r="BT570" i="9" s="1"/>
  <c r="BO585" i="9"/>
  <c r="AT585" i="9"/>
  <c r="BQ911" i="9"/>
  <c r="BS911" i="9"/>
  <c r="AT567" i="9"/>
  <c r="BO567" i="9"/>
  <c r="BS983" i="9"/>
  <c r="BT962" i="9"/>
  <c r="BV962" i="9"/>
  <c r="BX145" i="9"/>
  <c r="AT52" i="9"/>
  <c r="BO52" i="9"/>
  <c r="BS851" i="9"/>
  <c r="BV111" i="9"/>
  <c r="BW111" i="9" s="1"/>
  <c r="BX111" i="9" s="1"/>
  <c r="BQ197" i="9"/>
  <c r="BS197" i="9"/>
  <c r="BT197" i="9" s="1"/>
  <c r="BW42" i="9"/>
  <c r="BY42" i="9"/>
  <c r="BZ42" i="9" s="1"/>
  <c r="AU205" i="9"/>
  <c r="BR205" i="9"/>
  <c r="AT488" i="9"/>
  <c r="BO488" i="9"/>
  <c r="AT725" i="9"/>
  <c r="BO725" i="9"/>
  <c r="BY133" i="9"/>
  <c r="BS611" i="9"/>
  <c r="BT611" i="9" s="1"/>
  <c r="AT703" i="9"/>
  <c r="BO703" i="9"/>
  <c r="BQ424" i="9"/>
  <c r="BS424" i="9"/>
  <c r="BS586" i="9"/>
  <c r="BS337" i="9"/>
  <c r="BT337" i="9" s="1"/>
  <c r="AT734" i="9"/>
  <c r="BO734" i="9"/>
  <c r="BY255" i="9"/>
  <c r="BS821" i="9"/>
  <c r="AT576" i="9"/>
  <c r="BO576" i="9"/>
  <c r="AT218" i="9"/>
  <c r="BO218" i="9"/>
  <c r="BT23" i="9"/>
  <c r="BV23" i="9"/>
  <c r="BW23" i="9" s="1"/>
  <c r="BT418" i="9"/>
  <c r="BV418" i="9"/>
  <c r="BW418" i="9" s="1"/>
  <c r="BQ851" i="9"/>
  <c r="BR761" i="9"/>
  <c r="AU761" i="9"/>
  <c r="BS444" i="9"/>
  <c r="BT444" i="9" s="1"/>
  <c r="BO252" i="9"/>
  <c r="AT252" i="9"/>
  <c r="BS106" i="9"/>
  <c r="AU212" i="9"/>
  <c r="BR151" i="9"/>
  <c r="BY906" i="9"/>
  <c r="BU229" i="9"/>
  <c r="AV229" i="9"/>
  <c r="BW135" i="9"/>
  <c r="BY135" i="9"/>
  <c r="BS430" i="9"/>
  <c r="BT430" i="9" s="1"/>
  <c r="AV430" i="9" s="1"/>
  <c r="BQ664" i="9"/>
  <c r="BS664" i="9"/>
  <c r="BT664" i="9" s="1"/>
  <c r="AT751" i="9"/>
  <c r="BO751" i="9"/>
  <c r="AW232" i="9"/>
  <c r="AU671" i="9"/>
  <c r="BR671" i="9"/>
  <c r="BQ781" i="9"/>
  <c r="BS781" i="9"/>
  <c r="BT781" i="9" s="1"/>
  <c r="BW555" i="9"/>
  <c r="BY555" i="9"/>
  <c r="BZ555" i="9" s="1"/>
  <c r="CA555" i="9" s="1"/>
  <c r="AT50" i="9"/>
  <c r="BO50" i="9"/>
  <c r="BO914" i="9"/>
  <c r="AT914" i="9"/>
  <c r="BR695" i="9"/>
  <c r="AV201" i="9"/>
  <c r="BR582" i="9"/>
  <c r="BS884" i="9"/>
  <c r="BR398" i="9"/>
  <c r="BS732" i="9"/>
  <c r="BT732" i="9" s="1"/>
  <c r="BS761" i="9"/>
  <c r="BW63" i="9"/>
  <c r="BY63" i="9"/>
  <c r="BZ63" i="9" s="1"/>
  <c r="CA63" i="9" s="1"/>
  <c r="BQ729" i="9"/>
  <c r="BS729" i="9"/>
  <c r="AU275" i="9"/>
  <c r="BY145" i="9"/>
  <c r="BZ145" i="9" s="1"/>
  <c r="CA145" i="9" s="1"/>
  <c r="AU175" i="9"/>
  <c r="BV671" i="9"/>
  <c r="BW671" i="9" s="1"/>
  <c r="BS50" i="9"/>
  <c r="BT50" i="9" s="1"/>
  <c r="BV540" i="9"/>
  <c r="BV117" i="9"/>
  <c r="BW117" i="9" s="1"/>
  <c r="BX117" i="9" s="1"/>
  <c r="BS714" i="9"/>
  <c r="BS845" i="9"/>
  <c r="BT186" i="9"/>
  <c r="BV186" i="9"/>
  <c r="BW186" i="9" s="1"/>
  <c r="AW186" i="9" s="1"/>
  <c r="AU967" i="9"/>
  <c r="AU755" i="9"/>
  <c r="AU626" i="9"/>
  <c r="BR358" i="9"/>
  <c r="BS30" i="9"/>
  <c r="BT30" i="9" s="1"/>
  <c r="AV30" i="9" s="1"/>
  <c r="BO693" i="9"/>
  <c r="AT693" i="9"/>
  <c r="N561" i="9"/>
  <c r="AC561" i="9"/>
  <c r="BV118" i="9"/>
  <c r="BW118" i="9" s="1"/>
  <c r="CA531" i="9"/>
  <c r="AX531" i="9"/>
  <c r="AM531" i="9" s="1"/>
  <c r="BY610" i="9"/>
  <c r="BZ610" i="9" s="1"/>
  <c r="AT328" i="9"/>
  <c r="BO328" i="9"/>
  <c r="BV40" i="9"/>
  <c r="BW40" i="9" s="1"/>
  <c r="BQ778" i="9"/>
  <c r="BS778" i="9"/>
  <c r="BV259" i="9"/>
  <c r="BW259" i="9" s="1"/>
  <c r="AW259" i="9" s="1"/>
  <c r="BQ132" i="9"/>
  <c r="BS132" i="9"/>
  <c r="BQ707" i="9"/>
  <c r="BS707" i="9"/>
  <c r="BT707" i="9" s="1"/>
  <c r="BU707" i="9" s="1"/>
  <c r="AU643" i="9"/>
  <c r="BO430" i="9"/>
  <c r="AT430" i="9"/>
  <c r="BO664" i="9"/>
  <c r="AT664" i="9"/>
  <c r="BT177" i="9"/>
  <c r="BV177" i="9"/>
  <c r="BT434" i="9"/>
  <c r="BV434" i="9"/>
  <c r="BU341" i="9"/>
  <c r="BS625" i="9"/>
  <c r="BS640" i="9"/>
  <c r="BT640" i="9" s="1"/>
  <c r="BQ371" i="9"/>
  <c r="BS371" i="9"/>
  <c r="BS375" i="9"/>
  <c r="BY347" i="9"/>
  <c r="BZ347" i="9" s="1"/>
  <c r="AX347" i="9" s="1"/>
  <c r="CB618" i="9"/>
  <c r="CC618" i="9" s="1"/>
  <c r="CD618" i="9" s="1"/>
  <c r="AT704" i="9"/>
  <c r="BO704" i="9"/>
  <c r="BS427" i="9"/>
  <c r="AT761" i="9"/>
  <c r="BO761" i="9"/>
  <c r="BO729" i="9"/>
  <c r="AT729" i="9"/>
  <c r="BU145" i="9"/>
  <c r="AV145" i="9"/>
  <c r="BO30" i="9"/>
  <c r="AT30" i="9"/>
  <c r="BT598" i="9"/>
  <c r="BV598" i="9"/>
  <c r="BW598" i="9" s="1"/>
  <c r="AW598" i="9" s="1"/>
  <c r="BS20" i="9"/>
  <c r="BO579" i="9"/>
  <c r="AT579" i="9"/>
  <c r="AU649" i="9"/>
  <c r="BR649" i="9"/>
  <c r="BR259" i="9"/>
  <c r="AU259" i="9"/>
  <c r="BS292" i="9"/>
  <c r="BT292" i="9" s="1"/>
  <c r="BT357" i="9"/>
  <c r="BV357" i="9"/>
  <c r="BT142" i="9"/>
  <c r="BV142" i="9"/>
  <c r="BW142" i="9" s="1"/>
  <c r="BQ109" i="9"/>
  <c r="BS109" i="9"/>
  <c r="AT640" i="9"/>
  <c r="BO640" i="9"/>
  <c r="BS198" i="9"/>
  <c r="BT198" i="9" s="1"/>
  <c r="AV198" i="9" s="1"/>
  <c r="BQ556" i="9"/>
  <c r="BS556" i="9"/>
  <c r="BT556" i="9" s="1"/>
  <c r="BQ435" i="9"/>
  <c r="BS435" i="9"/>
  <c r="BX618" i="9"/>
  <c r="AW618" i="9"/>
  <c r="BO884" i="9"/>
  <c r="AT884" i="9"/>
  <c r="BT311" i="9"/>
  <c r="BV311" i="9"/>
  <c r="AT427" i="9"/>
  <c r="BO427" i="9"/>
  <c r="BT103" i="9"/>
  <c r="BV103" i="9"/>
  <c r="BS482" i="9"/>
  <c r="BS212" i="9"/>
  <c r="BT212" i="9" s="1"/>
  <c r="BS151" i="9"/>
  <c r="BT151" i="9" s="1"/>
  <c r="AV151" i="9" s="1"/>
  <c r="BO424" i="9"/>
  <c r="AT424" i="9"/>
  <c r="BX133" i="9"/>
  <c r="BQ848" i="9"/>
  <c r="BS848" i="9"/>
  <c r="BT848" i="9" s="1"/>
  <c r="AV848" i="9" s="1"/>
  <c r="AU611" i="9"/>
  <c r="BS649" i="9"/>
  <c r="BR586" i="9"/>
  <c r="BR337" i="9"/>
  <c r="BR172" i="9"/>
  <c r="AU172" i="9"/>
  <c r="BS579" i="9"/>
  <c r="BR357" i="9"/>
  <c r="AU357" i="9"/>
  <c r="BQ773" i="9"/>
  <c r="BS773" i="9"/>
  <c r="BY232" i="9"/>
  <c r="BZ232" i="9" s="1"/>
  <c r="BR142" i="9"/>
  <c r="AU142" i="9"/>
  <c r="BV172" i="9"/>
  <c r="BV341" i="9"/>
  <c r="BQ625" i="9"/>
  <c r="AT198" i="9"/>
  <c r="BO198" i="9"/>
  <c r="BR821" i="9"/>
  <c r="BS695" i="9"/>
  <c r="BT695" i="9" s="1"/>
  <c r="AT375" i="9"/>
  <c r="BO375" i="9"/>
  <c r="BV201" i="9"/>
  <c r="BW201" i="9" s="1"/>
  <c r="BX201" i="9" s="1"/>
  <c r="BS582" i="9"/>
  <c r="BT582" i="9" s="1"/>
  <c r="BV405" i="9"/>
  <c r="BW405" i="9" s="1"/>
  <c r="AW405" i="9" s="1"/>
  <c r="AO513" i="9"/>
  <c r="P513" i="9" s="1"/>
  <c r="AI513" i="9" s="1"/>
  <c r="AN513" i="9"/>
  <c r="Q513" i="9" s="1"/>
  <c r="AM513" i="9"/>
  <c r="BS720" i="9"/>
  <c r="BT720" i="9" s="1"/>
  <c r="AV720" i="9" s="1"/>
  <c r="BS398" i="9"/>
  <c r="BT398" i="9" s="1"/>
  <c r="AV398" i="9" s="1"/>
  <c r="BR585" i="9"/>
  <c r="AU585" i="9"/>
  <c r="BS275" i="9"/>
  <c r="BT275" i="9" s="1"/>
  <c r="BS175" i="9"/>
  <c r="BT175" i="9" s="1"/>
  <c r="BU175" i="9" s="1"/>
  <c r="BQ914" i="9"/>
  <c r="BS914" i="9"/>
  <c r="BS704" i="9"/>
  <c r="AT851" i="9"/>
  <c r="BO851" i="9"/>
  <c r="BY875" i="9"/>
  <c r="BT205" i="9"/>
  <c r="BQ488" i="9"/>
  <c r="BY686" i="9"/>
  <c r="BZ686" i="9" s="1"/>
  <c r="CA686" i="9" s="1"/>
  <c r="AT151" i="9"/>
  <c r="BO151" i="9"/>
  <c r="BQ209" i="9"/>
  <c r="BS209" i="9"/>
  <c r="BQ703" i="9"/>
  <c r="BT369" i="9"/>
  <c r="BV369" i="9"/>
  <c r="BS643" i="9"/>
  <c r="BQ579" i="9"/>
  <c r="BS789" i="9"/>
  <c r="BT789" i="9" s="1"/>
  <c r="BS596" i="9"/>
  <c r="AW255" i="9"/>
  <c r="AU341" i="9"/>
  <c r="BR341" i="9"/>
  <c r="BQ818" i="9"/>
  <c r="BV741" i="9"/>
  <c r="BW741" i="9" s="1"/>
  <c r="BX741" i="9" s="1"/>
  <c r="BQ188" i="9"/>
  <c r="BS188" i="9"/>
  <c r="BT188" i="9" s="1"/>
  <c r="AV188" i="9" s="1"/>
  <c r="BO695" i="9"/>
  <c r="AT695" i="9"/>
  <c r="BS450" i="9"/>
  <c r="AU201" i="9"/>
  <c r="BR201" i="9"/>
  <c r="BU347" i="9"/>
  <c r="AV347" i="9"/>
  <c r="BQ112" i="9"/>
  <c r="BQ905" i="9"/>
  <c r="BS905" i="9"/>
  <c r="BQ121" i="9"/>
  <c r="BS585" i="9"/>
  <c r="BS567" i="9"/>
  <c r="BT567" i="9" s="1"/>
  <c r="BU567" i="9" s="1"/>
  <c r="BQ983" i="9"/>
  <c r="BQ479" i="9"/>
  <c r="BS479" i="9"/>
  <c r="BO275" i="9"/>
  <c r="AT275" i="9"/>
  <c r="BQ52" i="9"/>
  <c r="BS52" i="9"/>
  <c r="BR701" i="9"/>
  <c r="AU701" i="9"/>
  <c r="AU317" i="9"/>
  <c r="BR317" i="9"/>
  <c r="BR841" i="9"/>
  <c r="AU841" i="9"/>
  <c r="BU665" i="9"/>
  <c r="AV665" i="9"/>
  <c r="AU274" i="9"/>
  <c r="BR274" i="9"/>
  <c r="AU591" i="9"/>
  <c r="BR591" i="9"/>
  <c r="BR696" i="9"/>
  <c r="AU696" i="9"/>
  <c r="BR267" i="9"/>
  <c r="AU267" i="9"/>
  <c r="AV425" i="9"/>
  <c r="BU425" i="9"/>
  <c r="BR691" i="9"/>
  <c r="AU691" i="9"/>
  <c r="BX918" i="9"/>
  <c r="AW918" i="9"/>
  <c r="AU748" i="9"/>
  <c r="BR748" i="9"/>
  <c r="BU395" i="9"/>
  <c r="AU871" i="9"/>
  <c r="BR871" i="9"/>
  <c r="AU978" i="9"/>
  <c r="BR978" i="9"/>
  <c r="AV895" i="9"/>
  <c r="BU895" i="9"/>
  <c r="BX763" i="9"/>
  <c r="AW763" i="9"/>
  <c r="AY296" i="9"/>
  <c r="AM296" i="9" s="1"/>
  <c r="AU659" i="9"/>
  <c r="BR659" i="9"/>
  <c r="AU767" i="9"/>
  <c r="BR767" i="9"/>
  <c r="BR484" i="9"/>
  <c r="AU484" i="9"/>
  <c r="BR492" i="9"/>
  <c r="AU492" i="9"/>
  <c r="AU702" i="9"/>
  <c r="BR702" i="9"/>
  <c r="AV959" i="9"/>
  <c r="BU959" i="9"/>
  <c r="AU946" i="9"/>
  <c r="BR946" i="9"/>
  <c r="BR938" i="9"/>
  <c r="AU938" i="9"/>
  <c r="AV412" i="9"/>
  <c r="BU412" i="9"/>
  <c r="BR902" i="9"/>
  <c r="AU902" i="9"/>
  <c r="BR652" i="9"/>
  <c r="AU652" i="9"/>
  <c r="AU320" i="9"/>
  <c r="BR320" i="9"/>
  <c r="BR765" i="9"/>
  <c r="AU765" i="9"/>
  <c r="CD160" i="9"/>
  <c r="AY160" i="9"/>
  <c r="BR234" i="9"/>
  <c r="AU234" i="9"/>
  <c r="AU994" i="9"/>
  <c r="BR994" i="9"/>
  <c r="BU780" i="9"/>
  <c r="AV780" i="9"/>
  <c r="AU511" i="9"/>
  <c r="BR511" i="9"/>
  <c r="BR864" i="9"/>
  <c r="AU864" i="9"/>
  <c r="AU717" i="9"/>
  <c r="BR717" i="9"/>
  <c r="BR827" i="9"/>
  <c r="AU827" i="9"/>
  <c r="AU291" i="9"/>
  <c r="BR291" i="9"/>
  <c r="BR520" i="9"/>
  <c r="AU520" i="9"/>
  <c r="AU804" i="9"/>
  <c r="BR804" i="9"/>
  <c r="AU638" i="9"/>
  <c r="BR638" i="9"/>
  <c r="AU80" i="9"/>
  <c r="BR80" i="9"/>
  <c r="BU349" i="9"/>
  <c r="AV349" i="9"/>
  <c r="BS386" i="9"/>
  <c r="BS495" i="9"/>
  <c r="BT495" i="9" s="1"/>
  <c r="BO453" i="9"/>
  <c r="AT453" i="9"/>
  <c r="AX227" i="9"/>
  <c r="AM227" i="9" s="1"/>
  <c r="CA227" i="9"/>
  <c r="AT804" i="9"/>
  <c r="BO804" i="9"/>
  <c r="BS241" i="9"/>
  <c r="BT241" i="9" s="1"/>
  <c r="AU747" i="9"/>
  <c r="AU838" i="9"/>
  <c r="BS83" i="9"/>
  <c r="BT83" i="9" s="1"/>
  <c r="BU83" i="9" s="1"/>
  <c r="AU794" i="9"/>
  <c r="BR949" i="9"/>
  <c r="AT520" i="9"/>
  <c r="BO520" i="9"/>
  <c r="AW107" i="9"/>
  <c r="BX107" i="9"/>
  <c r="BQ944" i="9"/>
  <c r="BS944" i="9"/>
  <c r="BT944" i="9" s="1"/>
  <c r="AU578" i="9"/>
  <c r="AU940" i="9"/>
  <c r="AU157" i="9"/>
  <c r="BO386" i="9"/>
  <c r="AT386" i="9"/>
  <c r="BS692" i="9"/>
  <c r="BT692" i="9" s="1"/>
  <c r="AV692" i="9" s="1"/>
  <c r="AT673" i="9"/>
  <c r="BO673" i="9"/>
  <c r="BO578" i="9"/>
  <c r="AT578" i="9"/>
  <c r="AV763" i="9"/>
  <c r="BU763" i="9"/>
  <c r="BS726" i="9"/>
  <c r="BT726" i="9" s="1"/>
  <c r="BY441" i="9"/>
  <c r="BQ977" i="9"/>
  <c r="BS977" i="9"/>
  <c r="BO999" i="9"/>
  <c r="AT999" i="9"/>
  <c r="BS712" i="9"/>
  <c r="BT712" i="9" s="1"/>
  <c r="BS673" i="9"/>
  <c r="BT673" i="9" s="1"/>
  <c r="BU673" i="9" s="1"/>
  <c r="BS659" i="9"/>
  <c r="BT659" i="9" s="1"/>
  <c r="BU659" i="9" s="1"/>
  <c r="BS291" i="9"/>
  <c r="BR975" i="9"/>
  <c r="AU975" i="9"/>
  <c r="BS871" i="9"/>
  <c r="BS267" i="9"/>
  <c r="BT267" i="9" s="1"/>
  <c r="AV267" i="9" s="1"/>
  <c r="BV425" i="9"/>
  <c r="BW425" i="9" s="1"/>
  <c r="AW425" i="9" s="1"/>
  <c r="BX982" i="9"/>
  <c r="BY340" i="9"/>
  <c r="BQ469" i="9"/>
  <c r="BS469" i="9"/>
  <c r="BT469" i="9" s="1"/>
  <c r="BS652" i="9"/>
  <c r="BT652" i="9" s="1"/>
  <c r="BU652" i="9" s="1"/>
  <c r="BS591" i="9"/>
  <c r="AU425" i="9"/>
  <c r="BR425" i="9"/>
  <c r="AU77" i="9"/>
  <c r="AT893" i="9"/>
  <c r="BO893" i="9"/>
  <c r="AU569" i="9"/>
  <c r="AT717" i="9"/>
  <c r="BO717" i="9"/>
  <c r="BQ453" i="9"/>
  <c r="BS453" i="9"/>
  <c r="BT453" i="9" s="1"/>
  <c r="BU453" i="9" s="1"/>
  <c r="AU844" i="9"/>
  <c r="BQ716" i="9"/>
  <c r="BS716" i="9"/>
  <c r="BS709" i="9"/>
  <c r="BR879" i="9"/>
  <c r="AT526" i="9"/>
  <c r="BO526" i="9"/>
  <c r="BS747" i="9"/>
  <c r="BS838" i="9"/>
  <c r="BT838" i="9" s="1"/>
  <c r="BU838" i="9" s="1"/>
  <c r="AT80" i="9"/>
  <c r="BO80" i="9"/>
  <c r="BQ505" i="9"/>
  <c r="BS505" i="9"/>
  <c r="BT650" i="9"/>
  <c r="BV650" i="9"/>
  <c r="AT274" i="9"/>
  <c r="BO274" i="9"/>
  <c r="BS543" i="9"/>
  <c r="BQ523" i="9"/>
  <c r="BS523" i="9"/>
  <c r="BT523" i="9" s="1"/>
  <c r="BS794" i="9"/>
  <c r="BT794" i="9" s="1"/>
  <c r="AV794" i="9" s="1"/>
  <c r="BQ635" i="9"/>
  <c r="BS635" i="9"/>
  <c r="BY982" i="9"/>
  <c r="BZ982" i="9" s="1"/>
  <c r="CA982" i="9" s="1"/>
  <c r="BO988" i="9"/>
  <c r="AT988" i="9"/>
  <c r="BQ893" i="9"/>
  <c r="BS893" i="9"/>
  <c r="AT659" i="9"/>
  <c r="BO659" i="9"/>
  <c r="AT267" i="9"/>
  <c r="BO267" i="9"/>
  <c r="BY180" i="9"/>
  <c r="BQ988" i="9"/>
  <c r="BS988" i="9"/>
  <c r="BR937" i="9"/>
  <c r="BU39" i="9"/>
  <c r="BR793" i="9"/>
  <c r="AU855" i="9"/>
  <c r="AT791" i="9"/>
  <c r="BO791" i="9"/>
  <c r="BU180" i="9"/>
  <c r="AV180" i="9"/>
  <c r="BS77" i="9"/>
  <c r="BT77" i="9" s="1"/>
  <c r="AV77" i="9" s="1"/>
  <c r="BO864" i="9"/>
  <c r="AT864" i="9"/>
  <c r="BV141" i="9"/>
  <c r="BW141" i="9" s="1"/>
  <c r="BR174" i="9"/>
  <c r="BV895" i="9"/>
  <c r="BW895" i="9" s="1"/>
  <c r="BX895" i="9" s="1"/>
  <c r="BS748" i="9"/>
  <c r="BT748" i="9" s="1"/>
  <c r="AV748" i="9" s="1"/>
  <c r="BS129" i="9"/>
  <c r="BT129" i="9" s="1"/>
  <c r="BV665" i="9"/>
  <c r="BO709" i="9"/>
  <c r="AT709" i="9"/>
  <c r="BO747" i="9"/>
  <c r="AT747" i="9"/>
  <c r="AN149" i="9"/>
  <c r="Q149" i="9" s="1"/>
  <c r="BS902" i="9"/>
  <c r="BQ549" i="9"/>
  <c r="BS549" i="9"/>
  <c r="BT549" i="9" s="1"/>
  <c r="BV395" i="9"/>
  <c r="BW395" i="9" s="1"/>
  <c r="BS827" i="9"/>
  <c r="BT827" i="9" s="1"/>
  <c r="BO523" i="9"/>
  <c r="AT523" i="9"/>
  <c r="AU314" i="9"/>
  <c r="BR314" i="9"/>
  <c r="BQ629" i="9"/>
  <c r="BS629" i="9"/>
  <c r="BT629" i="9" s="1"/>
  <c r="AV629" i="9" s="1"/>
  <c r="BX630" i="9"/>
  <c r="BS767" i="9"/>
  <c r="BS696" i="9"/>
  <c r="BT314" i="9"/>
  <c r="BV314" i="9"/>
  <c r="BW314" i="9" s="1"/>
  <c r="AW314" i="9" s="1"/>
  <c r="AV982" i="9"/>
  <c r="BU982" i="9"/>
  <c r="BQ486" i="9"/>
  <c r="BS486" i="9"/>
  <c r="BW180" i="9"/>
  <c r="AV975" i="9"/>
  <c r="BV412" i="9"/>
  <c r="BY763" i="9"/>
  <c r="BQ846" i="9"/>
  <c r="BS846" i="9"/>
  <c r="BT846" i="9" s="1"/>
  <c r="BS80" i="9"/>
  <c r="BT330" i="9"/>
  <c r="BV330" i="9"/>
  <c r="AT291" i="9"/>
  <c r="BO291" i="9"/>
  <c r="BU943" i="9"/>
  <c r="BR386" i="9"/>
  <c r="BS679" i="9"/>
  <c r="BR495" i="9"/>
  <c r="AT890" i="9"/>
  <c r="BO890" i="9"/>
  <c r="BY587" i="9"/>
  <c r="CD227" i="9"/>
  <c r="BR129" i="9"/>
  <c r="BR241" i="9"/>
  <c r="BQ508" i="9"/>
  <c r="BS508" i="9"/>
  <c r="BS638" i="9"/>
  <c r="BT638" i="9" s="1"/>
  <c r="CA130" i="9"/>
  <c r="AX130" i="9"/>
  <c r="AM149" i="9"/>
  <c r="BS860" i="9"/>
  <c r="BT860" i="9" s="1"/>
  <c r="AU83" i="9"/>
  <c r="AT505" i="9"/>
  <c r="BO505" i="9"/>
  <c r="BS517" i="9"/>
  <c r="BT517" i="9" s="1"/>
  <c r="BS302" i="9"/>
  <c r="BQ299" i="9"/>
  <c r="BS299" i="9"/>
  <c r="BS724" i="9"/>
  <c r="BR395" i="9"/>
  <c r="AU395" i="9"/>
  <c r="BY803" i="9"/>
  <c r="BZ803" i="9" s="1"/>
  <c r="BS358" i="9"/>
  <c r="BT358" i="9" s="1"/>
  <c r="BS520" i="9"/>
  <c r="BT520" i="9" s="1"/>
  <c r="BV780" i="9"/>
  <c r="BW780" i="9" s="1"/>
  <c r="BS484" i="9"/>
  <c r="BQ835" i="9"/>
  <c r="BS835" i="9"/>
  <c r="BT835" i="9" s="1"/>
  <c r="AV835" i="9" s="1"/>
  <c r="BQ791" i="9"/>
  <c r="BS791" i="9"/>
  <c r="BT791" i="9" s="1"/>
  <c r="BU791" i="9" s="1"/>
  <c r="BS492" i="9"/>
  <c r="BS717" i="9"/>
  <c r="BQ167" i="9"/>
  <c r="BS167" i="9"/>
  <c r="BT167" i="9" s="1"/>
  <c r="BQ655" i="9"/>
  <c r="BS655" i="9"/>
  <c r="BQ526" i="9"/>
  <c r="BS526" i="9"/>
  <c r="BT526" i="9" s="1"/>
  <c r="BS994" i="9"/>
  <c r="BT994" i="9" s="1"/>
  <c r="BS274" i="9"/>
  <c r="BT274" i="9" s="1"/>
  <c r="BO591" i="9"/>
  <c r="AT591" i="9"/>
  <c r="BR945" i="9"/>
  <c r="AU249" i="9"/>
  <c r="BR756" i="9"/>
  <c r="BU936" i="9"/>
  <c r="BQ692" i="9"/>
  <c r="AU780" i="9"/>
  <c r="BR780" i="9"/>
  <c r="BS573" i="9"/>
  <c r="BT573" i="9" s="1"/>
  <c r="AV573" i="9" s="1"/>
  <c r="BS174" i="9"/>
  <c r="BT174" i="9" s="1"/>
  <c r="BT563" i="9"/>
  <c r="BV563" i="9"/>
  <c r="BW563" i="9" s="1"/>
  <c r="BX563" i="9" s="1"/>
  <c r="BS569" i="9"/>
  <c r="BT569" i="9" s="1"/>
  <c r="BS844" i="9"/>
  <c r="BT844" i="9" s="1"/>
  <c r="BS879" i="9"/>
  <c r="BT879" i="9" s="1"/>
  <c r="BQ740" i="9"/>
  <c r="BS740" i="9"/>
  <c r="BT740" i="9" s="1"/>
  <c r="BU740" i="9" s="1"/>
  <c r="AT860" i="9"/>
  <c r="BO860" i="9"/>
  <c r="BS1006" i="9"/>
  <c r="BQ1006" i="9"/>
  <c r="BQ673" i="9"/>
  <c r="BS295" i="9"/>
  <c r="BT295" i="9" s="1"/>
  <c r="BU295" i="9" s="1"/>
  <c r="AT827" i="9"/>
  <c r="BO827" i="9"/>
  <c r="BS626" i="9"/>
  <c r="BT626" i="9" s="1"/>
  <c r="BU626" i="9" s="1"/>
  <c r="BT214" i="9"/>
  <c r="BV214" i="9"/>
  <c r="BS475" i="9"/>
  <c r="BS949" i="9"/>
  <c r="BY630" i="9"/>
  <c r="BO484" i="9"/>
  <c r="AT484" i="9"/>
  <c r="BS511" i="9"/>
  <c r="BT511" i="9" s="1"/>
  <c r="BQ890" i="9"/>
  <c r="BS890" i="9"/>
  <c r="BT890" i="9" s="1"/>
  <c r="BU890" i="9" s="1"/>
  <c r="AT492" i="9"/>
  <c r="BO492" i="9"/>
  <c r="BS864" i="9"/>
  <c r="BT864" i="9" s="1"/>
  <c r="BS317" i="9"/>
  <c r="BS234" i="9"/>
  <c r="BT234" i="9" s="1"/>
  <c r="BS804" i="9"/>
  <c r="BS841" i="9"/>
  <c r="AT724" i="9"/>
  <c r="BO724" i="9"/>
  <c r="BO1006" i="9"/>
  <c r="AT1006" i="9"/>
  <c r="AT696" i="9"/>
  <c r="BO696" i="9"/>
  <c r="BS320" i="9"/>
  <c r="BT320" i="9" s="1"/>
  <c r="AV320" i="9" s="1"/>
  <c r="BV349" i="9"/>
  <c r="BW349" i="9" s="1"/>
  <c r="AW349" i="9" s="1"/>
  <c r="AV630" i="9"/>
  <c r="BU630" i="9"/>
  <c r="BQ897" i="9"/>
  <c r="BS897" i="9"/>
  <c r="BW340" i="9"/>
  <c r="AT835" i="9"/>
  <c r="BO835" i="9"/>
  <c r="BS578" i="9"/>
  <c r="BT578" i="9" s="1"/>
  <c r="BV975" i="9"/>
  <c r="BW975" i="9" s="1"/>
  <c r="BX956" i="9"/>
  <c r="AW956" i="9"/>
  <c r="BU980" i="9"/>
  <c r="AV980" i="9"/>
  <c r="AU992" i="9"/>
  <c r="BR992" i="9"/>
  <c r="AM989" i="9"/>
  <c r="AU935" i="9"/>
  <c r="BR935" i="9"/>
  <c r="BU165" i="9"/>
  <c r="BR972" i="9"/>
  <c r="AU972" i="9"/>
  <c r="BR969" i="9"/>
  <c r="AU969" i="9"/>
  <c r="AU955" i="9"/>
  <c r="BR955" i="9"/>
  <c r="CA393" i="9"/>
  <c r="AX393" i="9"/>
  <c r="AU764" i="9"/>
  <c r="BR764" i="9"/>
  <c r="CA1000" i="9"/>
  <c r="AX1000" i="9"/>
  <c r="BR798" i="9"/>
  <c r="AU798" i="9"/>
  <c r="BR965" i="9"/>
  <c r="AU965" i="9"/>
  <c r="AW974" i="9"/>
  <c r="BX974" i="9"/>
  <c r="AV981" i="9"/>
  <c r="BU981" i="9"/>
  <c r="AX927" i="9"/>
  <c r="CA927" i="9"/>
  <c r="AU699" i="9"/>
  <c r="BR699" i="9"/>
  <c r="AU710" i="9"/>
  <c r="BR710" i="9"/>
  <c r="AU334" i="9"/>
  <c r="BR334" i="9"/>
  <c r="CD104" i="9"/>
  <c r="AY104" i="9"/>
  <c r="BX973" i="9"/>
  <c r="AW973" i="9"/>
  <c r="AU933" i="9"/>
  <c r="BR933" i="9"/>
  <c r="BR1007" i="9"/>
  <c r="AU1007" i="9"/>
  <c r="AV35" i="9"/>
  <c r="BU35" i="9"/>
  <c r="BR669" i="9"/>
  <c r="AU669" i="9"/>
  <c r="AU971" i="9"/>
  <c r="BR971" i="9"/>
  <c r="AU343" i="9"/>
  <c r="BR343" i="9"/>
  <c r="BR921" i="9"/>
  <c r="AU921" i="9"/>
  <c r="AU828" i="9"/>
  <c r="BR828" i="9"/>
  <c r="AU757" i="9"/>
  <c r="BR757" i="9"/>
  <c r="AU807" i="9"/>
  <c r="BR807" i="9"/>
  <c r="AU928" i="9"/>
  <c r="BR928" i="9"/>
  <c r="AV1005" i="9"/>
  <c r="BU1005" i="9"/>
  <c r="AX1002" i="9"/>
  <c r="CA1002" i="9"/>
  <c r="AU730" i="9"/>
  <c r="BR730" i="9"/>
  <c r="AU993" i="9"/>
  <c r="BR993" i="9"/>
  <c r="AX963" i="9"/>
  <c r="CA963" i="9"/>
  <c r="AU932" i="9"/>
  <c r="BR932" i="9"/>
  <c r="BR736" i="9"/>
  <c r="AU736" i="9"/>
  <c r="BU1004" i="9"/>
  <c r="AV1004" i="9"/>
  <c r="AX997" i="9"/>
  <c r="CA997" i="9"/>
  <c r="AU847" i="9"/>
  <c r="BR847" i="9"/>
  <c r="BV919" i="9"/>
  <c r="BW919" i="9" s="1"/>
  <c r="BX919" i="9" s="1"/>
  <c r="BS942" i="9"/>
  <c r="BS998" i="9"/>
  <c r="BS843" i="9"/>
  <c r="BT843" i="9" s="1"/>
  <c r="AY947" i="9"/>
  <c r="AO947" i="9" s="1"/>
  <c r="P947" i="9" s="1"/>
  <c r="AI947" i="9" s="1"/>
  <c r="BS744" i="9"/>
  <c r="BT744" i="9" s="1"/>
  <c r="AV744" i="9" s="1"/>
  <c r="AT644" i="9"/>
  <c r="BO644" i="9"/>
  <c r="BQ843" i="9"/>
  <c r="AU774" i="9"/>
  <c r="BS621" i="9"/>
  <c r="BT621" i="9" s="1"/>
  <c r="BU621" i="9" s="1"/>
  <c r="BR922" i="9"/>
  <c r="AW925" i="9"/>
  <c r="CB287" i="9"/>
  <c r="CC287" i="9" s="1"/>
  <c r="CD287" i="9" s="1"/>
  <c r="BR279" i="9"/>
  <c r="BS253" i="9"/>
  <c r="BT253" i="9" s="1"/>
  <c r="BR607" i="9"/>
  <c r="AU958" i="9"/>
  <c r="AW924" i="9"/>
  <c r="BV113" i="9"/>
  <c r="BW113" i="9" s="1"/>
  <c r="BR776" i="9"/>
  <c r="AV939" i="9"/>
  <c r="BS930" i="9"/>
  <c r="BT930" i="9" s="1"/>
  <c r="BU930" i="9" s="1"/>
  <c r="BY966" i="9"/>
  <c r="BZ966" i="9" s="1"/>
  <c r="AX966" i="9" s="1"/>
  <c r="CB987" i="9"/>
  <c r="CC987" i="9" s="1"/>
  <c r="BU144" i="9"/>
  <c r="BV204" i="9"/>
  <c r="BW204" i="9" s="1"/>
  <c r="AW204" i="9" s="1"/>
  <c r="BR644" i="9"/>
  <c r="BS756" i="9"/>
  <c r="BT756" i="9" s="1"/>
  <c r="BS787" i="9"/>
  <c r="BT787" i="9" s="1"/>
  <c r="BU787" i="9" s="1"/>
  <c r="BS755" i="9"/>
  <c r="BT755" i="9" s="1"/>
  <c r="BS960" i="9"/>
  <c r="BT960" i="9" s="1"/>
  <c r="BU960" i="9" s="1"/>
  <c r="AU346" i="9"/>
  <c r="AM247" i="9"/>
  <c r="AO247" i="9"/>
  <c r="P247" i="9" s="1"/>
  <c r="AI247" i="9" s="1"/>
  <c r="AN247" i="9"/>
  <c r="Q247" i="9" s="1"/>
  <c r="AM300" i="9"/>
  <c r="AO300" i="9"/>
  <c r="P300" i="9" s="1"/>
  <c r="AI300" i="9" s="1"/>
  <c r="AN300" i="9"/>
  <c r="Q300" i="9" s="1"/>
  <c r="BS711" i="9"/>
  <c r="BT711" i="9" s="1"/>
  <c r="BY986" i="9"/>
  <c r="BS11" i="9"/>
  <c r="BS992" i="9"/>
  <c r="BT992" i="9" s="1"/>
  <c r="BS730" i="9"/>
  <c r="BT730" i="9" s="1"/>
  <c r="BS722" i="9"/>
  <c r="BT722" i="9" s="1"/>
  <c r="BU722" i="9" s="1"/>
  <c r="BS710" i="9"/>
  <c r="BT710" i="9" s="1"/>
  <c r="BS921" i="9"/>
  <c r="BT921" i="9" s="1"/>
  <c r="AV921" i="9" s="1"/>
  <c r="BV964" i="9"/>
  <c r="BW964" i="9" s="1"/>
  <c r="AW964" i="9" s="1"/>
  <c r="BS968" i="9"/>
  <c r="BT968" i="9" s="1"/>
  <c r="BS828" i="9"/>
  <c r="BT828" i="9" s="1"/>
  <c r="BV916" i="9"/>
  <c r="BS955" i="9"/>
  <c r="BT955" i="9" s="1"/>
  <c r="AU960" i="9"/>
  <c r="BS346" i="9"/>
  <c r="BT346" i="9" s="1"/>
  <c r="BS945" i="9"/>
  <c r="BR95" i="9"/>
  <c r="AU95" i="9"/>
  <c r="BU954" i="9"/>
  <c r="BS1007" i="9"/>
  <c r="BT1007" i="9" s="1"/>
  <c r="BS941" i="9"/>
  <c r="BT941" i="9" s="1"/>
  <c r="AV941" i="9" s="1"/>
  <c r="BX1000" i="9"/>
  <c r="AW1000" i="9"/>
  <c r="BS922" i="9"/>
  <c r="BT922" i="9" s="1"/>
  <c r="BQ11" i="9"/>
  <c r="BS976" i="9"/>
  <c r="BS607" i="9"/>
  <c r="BT607" i="9" s="1"/>
  <c r="BS798" i="9"/>
  <c r="BT798" i="9" s="1"/>
  <c r="BY924" i="9"/>
  <c r="BZ924" i="9" s="1"/>
  <c r="BS952" i="9"/>
  <c r="BT952" i="9" s="1"/>
  <c r="AV952" i="9" s="1"/>
  <c r="BV991" i="9"/>
  <c r="BW991" i="9" s="1"/>
  <c r="BY772" i="9"/>
  <c r="BZ772" i="9" s="1"/>
  <c r="BS972" i="9"/>
  <c r="BT972" i="9" s="1"/>
  <c r="BU972" i="9" s="1"/>
  <c r="AT228" i="9"/>
  <c r="BO228" i="9"/>
  <c r="AW966" i="9"/>
  <c r="BS1003" i="9"/>
  <c r="BT1003" i="9" s="1"/>
  <c r="BV929" i="9"/>
  <c r="BW929" i="9" s="1"/>
  <c r="BX929" i="9" s="1"/>
  <c r="BS10" i="9"/>
  <c r="BS644" i="9"/>
  <c r="BT644" i="9" s="1"/>
  <c r="AV644" i="9" s="1"/>
  <c r="BR815" i="9"/>
  <c r="BS933" i="9"/>
  <c r="BS984" i="9"/>
  <c r="BT984" i="9" s="1"/>
  <c r="BS923" i="9"/>
  <c r="BT923" i="9" s="1"/>
  <c r="BQ923" i="9"/>
  <c r="BS946" i="9"/>
  <c r="BT946" i="9" s="1"/>
  <c r="BU946" i="9" s="1"/>
  <c r="BS702" i="9"/>
  <c r="BT702" i="9" s="1"/>
  <c r="AV702" i="9" s="1"/>
  <c r="AU929" i="9"/>
  <c r="BR929" i="9"/>
  <c r="BS931" i="9"/>
  <c r="BT931" i="9" s="1"/>
  <c r="BS937" i="9"/>
  <c r="BS691" i="9"/>
  <c r="BT691" i="9" s="1"/>
  <c r="BV39" i="9"/>
  <c r="BW39" i="9" s="1"/>
  <c r="BV954" i="9"/>
  <c r="BW954" i="9" s="1"/>
  <c r="BV959" i="9"/>
  <c r="BW959" i="9" s="1"/>
  <c r="AW959" i="9" s="1"/>
  <c r="AU941" i="9"/>
  <c r="BR560" i="9"/>
  <c r="BS765" i="9"/>
  <c r="BT765" i="9" s="1"/>
  <c r="AV95" i="9"/>
  <c r="AU976" i="9"/>
  <c r="BS279" i="9"/>
  <c r="BT279" i="9" s="1"/>
  <c r="BU279" i="9" s="1"/>
  <c r="BR599" i="9"/>
  <c r="AU784" i="9"/>
  <c r="BQ952" i="9"/>
  <c r="BS793" i="9"/>
  <c r="BT793" i="9" s="1"/>
  <c r="AV793" i="9" s="1"/>
  <c r="AW697" i="9"/>
  <c r="BX772" i="9"/>
  <c r="BS940" i="9"/>
  <c r="BT940" i="9" s="1"/>
  <c r="AV940" i="9" s="1"/>
  <c r="AU689" i="9"/>
  <c r="BS855" i="9"/>
  <c r="BT855" i="9" s="1"/>
  <c r="BQ1003" i="9"/>
  <c r="BT929" i="9"/>
  <c r="AU10" i="9"/>
  <c r="BS249" i="9"/>
  <c r="BT249" i="9" s="1"/>
  <c r="CA961" i="9"/>
  <c r="AW951" i="9"/>
  <c r="BU916" i="9"/>
  <c r="BR228" i="9"/>
  <c r="BS701" i="9"/>
  <c r="BT701" i="9" s="1"/>
  <c r="BU701" i="9" s="1"/>
  <c r="BS938" i="9"/>
  <c r="BT938" i="9" s="1"/>
  <c r="AO515" i="9"/>
  <c r="P515" i="9" s="1"/>
  <c r="AI515" i="9" s="1"/>
  <c r="AM515" i="9"/>
  <c r="AN515" i="9"/>
  <c r="Q515" i="9" s="1"/>
  <c r="BT919" i="9"/>
  <c r="BS764" i="9"/>
  <c r="BT764" i="9" s="1"/>
  <c r="BQ942" i="9"/>
  <c r="BQ998" i="9"/>
  <c r="CD989" i="9"/>
  <c r="AN989" i="9" s="1"/>
  <c r="Q989" i="9" s="1"/>
  <c r="CB963" i="9"/>
  <c r="CC963" i="9" s="1"/>
  <c r="BV980" i="9"/>
  <c r="BW980" i="9" s="1"/>
  <c r="BV95" i="9"/>
  <c r="BW95" i="9" s="1"/>
  <c r="BX95" i="9" s="1"/>
  <c r="AU762" i="9"/>
  <c r="BR354" i="9"/>
  <c r="BS343" i="9"/>
  <c r="BT343" i="9" s="1"/>
  <c r="BS932" i="9"/>
  <c r="BT932" i="9" s="1"/>
  <c r="BU932" i="9" s="1"/>
  <c r="CB393" i="9"/>
  <c r="CC393" i="9" s="1"/>
  <c r="AY393" i="9" s="1"/>
  <c r="CB1002" i="9"/>
  <c r="CC1002" i="9" s="1"/>
  <c r="AY1002" i="9" s="1"/>
  <c r="AV154" i="9"/>
  <c r="BS736" i="9"/>
  <c r="BT736" i="9" s="1"/>
  <c r="BU973" i="9"/>
  <c r="AV973" i="9"/>
  <c r="BS969" i="9"/>
  <c r="BT969" i="9" s="1"/>
  <c r="BS754" i="9"/>
  <c r="BT754" i="9" s="1"/>
  <c r="BY951" i="9"/>
  <c r="BZ951" i="9" s="1"/>
  <c r="AT960" i="9"/>
  <c r="BO960" i="9"/>
  <c r="BS815" i="9"/>
  <c r="BT815" i="9" s="1"/>
  <c r="BS699" i="9"/>
  <c r="BT699" i="9" s="1"/>
  <c r="CB1000" i="9"/>
  <c r="CC1000" i="9" s="1"/>
  <c r="BS928" i="9"/>
  <c r="BT928" i="9" s="1"/>
  <c r="BV1005" i="9"/>
  <c r="BW1005" i="9" s="1"/>
  <c r="BV35" i="9"/>
  <c r="BW35" i="9" s="1"/>
  <c r="BX35" i="9" s="1"/>
  <c r="BS935" i="9"/>
  <c r="BT935" i="9" s="1"/>
  <c r="BU935" i="9" s="1"/>
  <c r="BV920" i="9"/>
  <c r="BW920" i="9" s="1"/>
  <c r="BV1004" i="9"/>
  <c r="BW1004" i="9" s="1"/>
  <c r="BS334" i="9"/>
  <c r="BS965" i="9"/>
  <c r="BS971" i="9"/>
  <c r="BT971" i="9" s="1"/>
  <c r="AV971" i="9" s="1"/>
  <c r="BY974" i="9"/>
  <c r="BZ974" i="9" s="1"/>
  <c r="BV981" i="9"/>
  <c r="BW981" i="9" s="1"/>
  <c r="CB927" i="9"/>
  <c r="CC927" i="9" s="1"/>
  <c r="BS847" i="9"/>
  <c r="BS757" i="9"/>
  <c r="BT757" i="9" s="1"/>
  <c r="BO955" i="9"/>
  <c r="AT955" i="9"/>
  <c r="CA979" i="9"/>
  <c r="AX979" i="9"/>
  <c r="AU113" i="9"/>
  <c r="BR113" i="9"/>
  <c r="AT669" i="9"/>
  <c r="BO669" i="9"/>
  <c r="BO922" i="9"/>
  <c r="AT922" i="9"/>
  <c r="BS560" i="9"/>
  <c r="BT560" i="9" s="1"/>
  <c r="BS807" i="9"/>
  <c r="BT807" i="9" s="1"/>
  <c r="BY925" i="9"/>
  <c r="CA287" i="9"/>
  <c r="BS599" i="9"/>
  <c r="BT599" i="9" s="1"/>
  <c r="BU599" i="9" s="1"/>
  <c r="BS784" i="9"/>
  <c r="BT784" i="9" s="1"/>
  <c r="BS669" i="9"/>
  <c r="BT669" i="9" s="1"/>
  <c r="BU669" i="9" s="1"/>
  <c r="BS776" i="9"/>
  <c r="BT776" i="9" s="1"/>
  <c r="BY697" i="9"/>
  <c r="BZ697" i="9" s="1"/>
  <c r="CA697" i="9" s="1"/>
  <c r="BV939" i="9"/>
  <c r="BW939" i="9" s="1"/>
  <c r="BS689" i="9"/>
  <c r="BT689" i="9" s="1"/>
  <c r="BS993" i="9"/>
  <c r="BQ968" i="9"/>
  <c r="BQ754" i="9"/>
  <c r="CD79" i="9"/>
  <c r="AO79" i="9" s="1"/>
  <c r="P79" i="9" s="1"/>
  <c r="AI79" i="9" s="1"/>
  <c r="BT204" i="9"/>
  <c r="CB961" i="9"/>
  <c r="CC961" i="9" s="1"/>
  <c r="BS985" i="9"/>
  <c r="BS228" i="9"/>
  <c r="BR787" i="9"/>
  <c r="BY926" i="9"/>
  <c r="BZ926" i="9" s="1"/>
  <c r="BS978" i="9"/>
  <c r="BT978" i="9" s="1"/>
  <c r="BS157" i="9"/>
  <c r="BT157" i="9" s="1"/>
  <c r="BU157" i="9" s="1"/>
  <c r="AM79" i="9"/>
  <c r="BY956" i="9"/>
  <c r="BZ956" i="9" s="1"/>
  <c r="AT711" i="9"/>
  <c r="BO711" i="9"/>
  <c r="CB997" i="9"/>
  <c r="CC997" i="9" s="1"/>
  <c r="BS970" i="9"/>
  <c r="BQ744" i="9"/>
  <c r="BR991" i="9"/>
  <c r="AU991" i="9"/>
  <c r="AT976" i="9"/>
  <c r="BO976" i="9"/>
  <c r="BS967" i="9"/>
  <c r="BT967" i="9" s="1"/>
  <c r="BQ711" i="9"/>
  <c r="BS774" i="9"/>
  <c r="BT774" i="9" s="1"/>
  <c r="BU774" i="9" s="1"/>
  <c r="BQ621" i="9"/>
  <c r="BW986" i="9"/>
  <c r="BS240" i="9"/>
  <c r="BT240" i="9" s="1"/>
  <c r="BS990" i="9"/>
  <c r="BT990" i="9" s="1"/>
  <c r="BQ253" i="9"/>
  <c r="BS958" i="9"/>
  <c r="BT958" i="9" s="1"/>
  <c r="AV958" i="9" s="1"/>
  <c r="BS762" i="9"/>
  <c r="BT762" i="9" s="1"/>
  <c r="BU762" i="9" s="1"/>
  <c r="BS354" i="9"/>
  <c r="BT354" i="9" s="1"/>
  <c r="BU354" i="9" s="1"/>
  <c r="BT920" i="9"/>
  <c r="BV154" i="9"/>
  <c r="BW154" i="9" s="1"/>
  <c r="BT113" i="9"/>
  <c r="BT991" i="9"/>
  <c r="BT338" i="9"/>
  <c r="BY918" i="9"/>
  <c r="BZ918" i="9" s="1"/>
  <c r="CA918" i="9" s="1"/>
  <c r="BQ722" i="9"/>
  <c r="CB541" i="9"/>
  <c r="CC541" i="9" s="1"/>
  <c r="BS915" i="9"/>
  <c r="BT915" i="9" s="1"/>
  <c r="AV915" i="9" s="1"/>
  <c r="BQ930" i="9"/>
  <c r="BT964" i="9"/>
  <c r="BZ987" i="9"/>
  <c r="BV943" i="9"/>
  <c r="BW943" i="9" s="1"/>
  <c r="BS677" i="9"/>
  <c r="BV936" i="9"/>
  <c r="BW936" i="9" s="1"/>
  <c r="BY973" i="9"/>
  <c r="BZ973" i="9" s="1"/>
  <c r="CA973" i="9" s="1"/>
  <c r="BQ984" i="9"/>
  <c r="BV264" i="9" l="1"/>
  <c r="BW264" i="9" s="1"/>
  <c r="AW264" i="9" s="1"/>
  <c r="AU244" i="9"/>
  <c r="AY166" i="9"/>
  <c r="AU190" i="9"/>
  <c r="BU264" i="9"/>
  <c r="BY934" i="9"/>
  <c r="BV165" i="9"/>
  <c r="BW165" i="9" s="1"/>
  <c r="AW165" i="9" s="1"/>
  <c r="BY230" i="9"/>
  <c r="BZ230" i="9" s="1"/>
  <c r="CA230" i="9" s="1"/>
  <c r="BR448" i="9"/>
  <c r="BW497" i="9"/>
  <c r="AW497" i="9" s="1"/>
  <c r="AO270" i="9"/>
  <c r="P270" i="9" s="1"/>
  <c r="AI270" i="9" s="1"/>
  <c r="AB270" i="9" s="1"/>
  <c r="BV96" i="9"/>
  <c r="BW96" i="9" s="1"/>
  <c r="BX96" i="9" s="1"/>
  <c r="AV1001" i="9"/>
  <c r="BV1001" i="9"/>
  <c r="BR17" i="9"/>
  <c r="BV557" i="9"/>
  <c r="BY557" i="9" s="1"/>
  <c r="BU557" i="9"/>
  <c r="BV602" i="9"/>
  <c r="BV682" i="9"/>
  <c r="BW682" i="9" s="1"/>
  <c r="BU682" i="9"/>
  <c r="AW934" i="9"/>
  <c r="AU311" i="9"/>
  <c r="BV323" i="9"/>
  <c r="BW323" i="9" s="1"/>
  <c r="AW323" i="9" s="1"/>
  <c r="AN123" i="9"/>
  <c r="Q123" i="9" s="1"/>
  <c r="AE123" i="9" s="1"/>
  <c r="AF123" i="9" s="1"/>
  <c r="BV325" i="9"/>
  <c r="BW325" i="9" s="1"/>
  <c r="BV144" i="9"/>
  <c r="BW144" i="9" s="1"/>
  <c r="BX144" i="9" s="1"/>
  <c r="AO123" i="9"/>
  <c r="P123" i="9" s="1"/>
  <c r="AI123" i="9" s="1"/>
  <c r="AB123" i="9" s="1"/>
  <c r="BT170" i="9"/>
  <c r="BU170" i="9" s="1"/>
  <c r="BY953" i="9"/>
  <c r="CB953" i="9" s="1"/>
  <c r="CC953" i="9" s="1"/>
  <c r="CD953" i="9" s="1"/>
  <c r="BT594" i="9"/>
  <c r="BU594" i="9" s="1"/>
  <c r="AV208" i="9"/>
  <c r="BV380" i="9"/>
  <c r="BW380" i="9" s="1"/>
  <c r="BX380" i="9" s="1"/>
  <c r="BT996" i="9"/>
  <c r="BU996" i="9" s="1"/>
  <c r="BT750" i="9"/>
  <c r="AV750" i="9" s="1"/>
  <c r="BX999" i="9"/>
  <c r="BU587" i="9"/>
  <c r="BV950" i="9"/>
  <c r="BW950" i="9" s="1"/>
  <c r="AW950" i="9" s="1"/>
  <c r="BU390" i="9"/>
  <c r="AV499" i="9"/>
  <c r="BU325" i="9"/>
  <c r="BV499" i="9"/>
  <c r="BW499" i="9" s="1"/>
  <c r="AW499" i="9" s="1"/>
  <c r="BW332" i="9"/>
  <c r="AW332" i="9" s="1"/>
  <c r="AB881" i="9"/>
  <c r="AE399" i="9"/>
  <c r="AF399" i="9" s="1"/>
  <c r="BU401" i="9"/>
  <c r="BV206" i="9"/>
  <c r="BW206" i="9" s="1"/>
  <c r="AW206" i="9" s="1"/>
  <c r="BV351" i="9"/>
  <c r="BW351" i="9" s="1"/>
  <c r="AW351" i="9" s="1"/>
  <c r="BV401" i="9"/>
  <c r="BW401" i="9" s="1"/>
  <c r="AW401" i="9" s="1"/>
  <c r="BU519" i="9"/>
  <c r="CB152" i="9"/>
  <c r="CC152" i="9" s="1"/>
  <c r="AY152" i="9" s="1"/>
  <c r="BY414" i="9"/>
  <c r="BZ414" i="9" s="1"/>
  <c r="CA414" i="9" s="1"/>
  <c r="CB66" i="9"/>
  <c r="CC66" i="9" s="1"/>
  <c r="AY66" i="9" s="1"/>
  <c r="BV455" i="9"/>
  <c r="BW455" i="9" s="1"/>
  <c r="AW455" i="9" s="1"/>
  <c r="BU380" i="9"/>
  <c r="AV912" i="9"/>
  <c r="CA917" i="9"/>
  <c r="BV733" i="9"/>
  <c r="BW733" i="9" s="1"/>
  <c r="CB917" i="9"/>
  <c r="CC917" i="9" s="1"/>
  <c r="CD917" i="9" s="1"/>
  <c r="BV912" i="9"/>
  <c r="BW912" i="9" s="1"/>
  <c r="AW912" i="9" s="1"/>
  <c r="BX995" i="9"/>
  <c r="BV465" i="9"/>
  <c r="BY465" i="9" s="1"/>
  <c r="BU771" i="9"/>
  <c r="BZ509" i="9"/>
  <c r="AX509" i="9" s="1"/>
  <c r="BY995" i="9"/>
  <c r="BZ995" i="9" s="1"/>
  <c r="AX995" i="9" s="1"/>
  <c r="BV771" i="9"/>
  <c r="BY771" i="9" s="1"/>
  <c r="BV268" i="9"/>
  <c r="BW268" i="9" s="1"/>
  <c r="AW268" i="9" s="1"/>
  <c r="BU403" i="9"/>
  <c r="CA152" i="9"/>
  <c r="BV208" i="9"/>
  <c r="BW208" i="9" s="1"/>
  <c r="AN270" i="9"/>
  <c r="Q270" i="9" s="1"/>
  <c r="AE270" i="9" s="1"/>
  <c r="AF270" i="9" s="1"/>
  <c r="BV403" i="9"/>
  <c r="BW403" i="9" s="1"/>
  <c r="N452" i="9"/>
  <c r="AA452" i="9" s="1"/>
  <c r="AV733" i="9"/>
  <c r="BV519" i="9"/>
  <c r="BW519" i="9" s="1"/>
  <c r="BX519" i="9" s="1"/>
  <c r="BY999" i="9"/>
  <c r="BZ999" i="9" s="1"/>
  <c r="CA999" i="9" s="1"/>
  <c r="BT653" i="9"/>
  <c r="BV653" i="9"/>
  <c r="AU653" i="9"/>
  <c r="BR653" i="9"/>
  <c r="AY979" i="9"/>
  <c r="AO979" i="9" s="1"/>
  <c r="P979" i="9" s="1"/>
  <c r="AI979" i="9" s="1"/>
  <c r="BX805" i="9"/>
  <c r="BT236" i="9"/>
  <c r="BV236" i="9"/>
  <c r="CA670" i="9"/>
  <c r="BV67" i="9"/>
  <c r="BW67" i="9" s="1"/>
  <c r="BX67" i="9" s="1"/>
  <c r="CB670" i="9"/>
  <c r="CC670" i="9" s="1"/>
  <c r="AY670" i="9" s="1"/>
  <c r="AM670" i="9" s="1"/>
  <c r="BY805" i="9"/>
  <c r="BZ805" i="9" s="1"/>
  <c r="CA805" i="9" s="1"/>
  <c r="BV389" i="9"/>
  <c r="BW389" i="9" s="1"/>
  <c r="BX389" i="9" s="1"/>
  <c r="AV389" i="9"/>
  <c r="BZ283" i="9"/>
  <c r="CA283" i="9" s="1"/>
  <c r="AX265" i="9"/>
  <c r="CB265" i="9"/>
  <c r="CC265" i="9" s="1"/>
  <c r="AY265" i="9" s="1"/>
  <c r="CB739" i="9"/>
  <c r="CC739" i="9" s="1"/>
  <c r="CD739" i="9" s="1"/>
  <c r="BW284" i="9"/>
  <c r="AW284" i="9" s="1"/>
  <c r="BW265" i="9"/>
  <c r="BV187" i="9"/>
  <c r="BY187" i="9" s="1"/>
  <c r="BY713" i="9"/>
  <c r="BZ713" i="9" s="1"/>
  <c r="AX713" i="9" s="1"/>
  <c r="AW87" i="9"/>
  <c r="BX87" i="9"/>
  <c r="AV265" i="9"/>
  <c r="BU265" i="9"/>
  <c r="BY87" i="9"/>
  <c r="BZ87" i="9" s="1"/>
  <c r="BT233" i="9"/>
  <c r="BV233" i="9"/>
  <c r="BR233" i="9"/>
  <c r="AU233" i="9"/>
  <c r="BT593" i="9"/>
  <c r="BV593" i="9"/>
  <c r="AU593" i="9"/>
  <c r="BR593" i="9"/>
  <c r="BU753" i="9"/>
  <c r="AV753" i="9"/>
  <c r="BW753" i="9"/>
  <c r="BY753" i="9"/>
  <c r="AA431" i="9"/>
  <c r="BT426" i="9"/>
  <c r="BV426" i="9"/>
  <c r="AU426" i="9"/>
  <c r="BR426" i="9"/>
  <c r="BV342" i="9"/>
  <c r="BT342" i="9"/>
  <c r="BR342" i="9"/>
  <c r="AU342" i="9"/>
  <c r="BU910" i="9"/>
  <c r="AV344" i="9"/>
  <c r="BU344" i="9"/>
  <c r="CA107" i="9"/>
  <c r="BV344" i="9"/>
  <c r="CB494" i="9"/>
  <c r="CC494" i="9" s="1"/>
  <c r="AY494" i="9" s="1"/>
  <c r="AJ370" i="9"/>
  <c r="AB370" i="9"/>
  <c r="AK370" i="9"/>
  <c r="AD370" i="9" s="1"/>
  <c r="AE370" i="9"/>
  <c r="AF370" i="9" s="1"/>
  <c r="BT110" i="9"/>
  <c r="BV110" i="9"/>
  <c r="BR110" i="9"/>
  <c r="AU110" i="9"/>
  <c r="AX812" i="9"/>
  <c r="CA812" i="9"/>
  <c r="CA86" i="9"/>
  <c r="AX86" i="9"/>
  <c r="BU366" i="9"/>
  <c r="BT324" i="9"/>
  <c r="BV324" i="9"/>
  <c r="CB812" i="9"/>
  <c r="CC812" i="9" s="1"/>
  <c r="AY812" i="9" s="1"/>
  <c r="AU324" i="9"/>
  <c r="BR324" i="9"/>
  <c r="AW812" i="9"/>
  <c r="BX812" i="9"/>
  <c r="CB86" i="9"/>
  <c r="CC86" i="9" s="1"/>
  <c r="CD86" i="9" s="1"/>
  <c r="BW723" i="9"/>
  <c r="BY723" i="9"/>
  <c r="AV723" i="9"/>
  <c r="BU723" i="9"/>
  <c r="AK881" i="9"/>
  <c r="AD881" i="9" s="1"/>
  <c r="AV187" i="9"/>
  <c r="BU187" i="9"/>
  <c r="BT870" i="9"/>
  <c r="BV870" i="9"/>
  <c r="BR870" i="9"/>
  <c r="AU870" i="9"/>
  <c r="AW609" i="9"/>
  <c r="AV283" i="9"/>
  <c r="BU283" i="9"/>
  <c r="BT542" i="9"/>
  <c r="BY609" i="9"/>
  <c r="BZ609" i="9" s="1"/>
  <c r="CA609" i="9" s="1"/>
  <c r="BW542" i="9"/>
  <c r="BX542" i="9" s="1"/>
  <c r="CB107" i="9"/>
  <c r="CC107" i="9" s="1"/>
  <c r="AY107" i="9" s="1"/>
  <c r="AM107" i="9" s="1"/>
  <c r="BU814" i="9"/>
  <c r="BX366" i="9"/>
  <c r="BW283" i="9"/>
  <c r="AJ957" i="9"/>
  <c r="N957" i="9" s="1"/>
  <c r="AV494" i="9"/>
  <c r="BW99" i="9"/>
  <c r="BY99" i="9"/>
  <c r="BZ99" i="9" s="1"/>
  <c r="BT462" i="9"/>
  <c r="BV462" i="9"/>
  <c r="AU462" i="9"/>
  <c r="BR462" i="9"/>
  <c r="BR542" i="9"/>
  <c r="AU542" i="9"/>
  <c r="AN100" i="9"/>
  <c r="Q100" i="9" s="1"/>
  <c r="AE100" i="9" s="1"/>
  <c r="AF100" i="9" s="1"/>
  <c r="AU631" i="9"/>
  <c r="AY634" i="9"/>
  <c r="AM634" i="9" s="1"/>
  <c r="AO163" i="9"/>
  <c r="P163" i="9" s="1"/>
  <c r="AI163" i="9" s="1"/>
  <c r="AB163" i="9" s="1"/>
  <c r="AW315" i="9"/>
  <c r="BX315" i="9"/>
  <c r="BU413" i="9"/>
  <c r="AV413" i="9"/>
  <c r="BX91" i="9"/>
  <c r="AV301" i="9"/>
  <c r="AK439" i="9"/>
  <c r="AD439" i="9" s="1"/>
  <c r="BV413" i="9"/>
  <c r="BY315" i="9"/>
  <c r="BZ315" i="9" s="1"/>
  <c r="AV315" i="9"/>
  <c r="BU315" i="9"/>
  <c r="AW404" i="9"/>
  <c r="BX404" i="9"/>
  <c r="AB439" i="9"/>
  <c r="BY404" i="9"/>
  <c r="BZ404" i="9" s="1"/>
  <c r="BW377" i="9"/>
  <c r="BX377" i="9" s="1"/>
  <c r="BW861" i="9"/>
  <c r="AW861" i="9" s="1"/>
  <c r="AM160" i="9"/>
  <c r="AV899" i="9"/>
  <c r="BU899" i="9"/>
  <c r="AV335" i="9"/>
  <c r="BU335" i="9"/>
  <c r="AX662" i="9"/>
  <c r="CA662" i="9"/>
  <c r="BU367" i="9"/>
  <c r="AV367" i="9"/>
  <c r="BR910" i="9"/>
  <c r="AU910" i="9"/>
  <c r="AY595" i="9"/>
  <c r="AO595" i="9" s="1"/>
  <c r="P595" i="9" s="1"/>
  <c r="AI595" i="9" s="1"/>
  <c r="AW628" i="9"/>
  <c r="BW770" i="9"/>
  <c r="AW770" i="9" s="1"/>
  <c r="CD850" i="9"/>
  <c r="AN850" i="9" s="1"/>
  <c r="Q850" i="9" s="1"/>
  <c r="AK850" i="9" s="1"/>
  <c r="AD850" i="9" s="1"/>
  <c r="AY304" i="9"/>
  <c r="AO304" i="9" s="1"/>
  <c r="P304" i="9" s="1"/>
  <c r="AI304" i="9" s="1"/>
  <c r="AB304" i="9" s="1"/>
  <c r="AX494" i="9"/>
  <c r="BU459" i="9"/>
  <c r="AV459" i="9"/>
  <c r="BU490" i="9"/>
  <c r="AV490" i="9"/>
  <c r="BU568" i="9"/>
  <c r="AV568" i="9"/>
  <c r="AW88" i="9"/>
  <c r="BX88" i="9"/>
  <c r="BX199" i="9"/>
  <c r="AW199" i="9"/>
  <c r="BU140" i="9"/>
  <c r="AV140" i="9"/>
  <c r="BU128" i="9"/>
  <c r="AV128" i="9"/>
  <c r="BT327" i="9"/>
  <c r="BV327" i="9"/>
  <c r="BW327" i="9" s="1"/>
  <c r="AW327" i="9" s="1"/>
  <c r="AX397" i="9"/>
  <c r="AV675" i="9"/>
  <c r="BV128" i="9"/>
  <c r="BW128" i="9" s="1"/>
  <c r="AV891" i="9"/>
  <c r="BW483" i="9"/>
  <c r="BY483" i="9"/>
  <c r="BZ483" i="9" s="1"/>
  <c r="AV443" i="9"/>
  <c r="BU745" i="9"/>
  <c r="AV483" i="9"/>
  <c r="BU483" i="9"/>
  <c r="BV459" i="9"/>
  <c r="BW459" i="9" s="1"/>
  <c r="BR899" i="9"/>
  <c r="AU899" i="9"/>
  <c r="BX628" i="9"/>
  <c r="BV490" i="9"/>
  <c r="BW490" i="9" s="1"/>
  <c r="BX490" i="9" s="1"/>
  <c r="BV140" i="9"/>
  <c r="BW140" i="9" s="1"/>
  <c r="BT577" i="9"/>
  <c r="BV577" i="9"/>
  <c r="CA179" i="9"/>
  <c r="AX179" i="9"/>
  <c r="BY628" i="9"/>
  <c r="BZ628" i="9" s="1"/>
  <c r="CA628" i="9" s="1"/>
  <c r="BU429" i="9"/>
  <c r="AU688" i="9"/>
  <c r="BR688" i="9"/>
  <c r="BV675" i="9"/>
  <c r="BV891" i="9"/>
  <c r="BW891" i="9" s="1"/>
  <c r="AW891" i="9" s="1"/>
  <c r="AU577" i="9"/>
  <c r="BR577" i="9"/>
  <c r="BV443" i="9"/>
  <c r="BW443" i="9" s="1"/>
  <c r="AW443" i="9" s="1"/>
  <c r="CB179" i="9"/>
  <c r="CC179" i="9" s="1"/>
  <c r="CD179" i="9" s="1"/>
  <c r="AY49" i="9"/>
  <c r="AM49" i="9" s="1"/>
  <c r="BT688" i="9"/>
  <c r="BV688" i="9"/>
  <c r="AU675" i="9"/>
  <c r="BR675" i="9"/>
  <c r="AW179" i="9"/>
  <c r="BX179" i="9"/>
  <c r="BV367" i="9"/>
  <c r="BR367" i="9"/>
  <c r="AU367" i="9"/>
  <c r="BY88" i="9"/>
  <c r="BZ88" i="9" s="1"/>
  <c r="BV568" i="9"/>
  <c r="BV899" i="9"/>
  <c r="BW899" i="9" s="1"/>
  <c r="AW899" i="9" s="1"/>
  <c r="BY199" i="9"/>
  <c r="BR327" i="9"/>
  <c r="AU327" i="9"/>
  <c r="BU199" i="9"/>
  <c r="AV199" i="9"/>
  <c r="BX667" i="9"/>
  <c r="AW667" i="9"/>
  <c r="BU909" i="9"/>
  <c r="AV909" i="9"/>
  <c r="AX271" i="9"/>
  <c r="CA271" i="9"/>
  <c r="BU558" i="9"/>
  <c r="AV558" i="9"/>
  <c r="AW376" i="9"/>
  <c r="BX376" i="9"/>
  <c r="CD429" i="9"/>
  <c r="AU814" i="9"/>
  <c r="BR814" i="9"/>
  <c r="AV91" i="9"/>
  <c r="BU91" i="9"/>
  <c r="AE185" i="9"/>
  <c r="AF185" i="9" s="1"/>
  <c r="CD529" i="9"/>
  <c r="BU273" i="9"/>
  <c r="BW631" i="9"/>
  <c r="AW631" i="9" s="1"/>
  <c r="CA687" i="9"/>
  <c r="BZ159" i="9"/>
  <c r="AX159" i="9" s="1"/>
  <c r="AY280" i="9"/>
  <c r="BT770" i="9"/>
  <c r="BU770" i="9" s="1"/>
  <c r="BW159" i="9"/>
  <c r="BZ150" i="9"/>
  <c r="CB150" i="9"/>
  <c r="CC150" i="9" s="1"/>
  <c r="CB271" i="9"/>
  <c r="CC271" i="9" s="1"/>
  <c r="AY271" i="9" s="1"/>
  <c r="AM1002" i="9"/>
  <c r="CB687" i="9"/>
  <c r="CC687" i="9" s="1"/>
  <c r="AY687" i="9" s="1"/>
  <c r="AW429" i="9"/>
  <c r="AW150" i="9"/>
  <c r="BX150" i="9"/>
  <c r="AY509" i="9"/>
  <c r="BV909" i="9"/>
  <c r="BW909" i="9" s="1"/>
  <c r="AC24" i="9"/>
  <c r="AY16" i="9"/>
  <c r="AM16" i="9" s="1"/>
  <c r="BT28" i="9"/>
  <c r="BV28" i="9"/>
  <c r="BW28" i="9" s="1"/>
  <c r="BU769" i="9"/>
  <c r="AV769" i="9"/>
  <c r="AV440" i="9"/>
  <c r="BU440" i="9"/>
  <c r="AX284" i="9"/>
  <c r="CA284" i="9"/>
  <c r="AV156" i="9"/>
  <c r="BU156" i="9"/>
  <c r="AV415" i="9"/>
  <c r="BU415" i="9"/>
  <c r="AV786" i="9"/>
  <c r="BU786" i="9"/>
  <c r="BU694" i="9"/>
  <c r="AV694" i="9"/>
  <c r="BX190" i="9"/>
  <c r="AW190" i="9"/>
  <c r="BU408" i="9"/>
  <c r="AV408" i="9"/>
  <c r="AV318" i="9"/>
  <c r="BU318" i="9"/>
  <c r="BU422" i="9"/>
  <c r="AV422" i="9"/>
  <c r="AV858" i="9"/>
  <c r="BU858" i="9"/>
  <c r="AW474" i="9"/>
  <c r="BX474" i="9"/>
  <c r="AV901" i="9"/>
  <c r="BU326" i="9"/>
  <c r="CB203" i="9"/>
  <c r="CC203" i="9" s="1"/>
  <c r="AY203" i="9" s="1"/>
  <c r="AM203" i="9" s="1"/>
  <c r="BV273" i="9"/>
  <c r="BW273" i="9" s="1"/>
  <c r="CB662" i="9"/>
  <c r="CC662" i="9" s="1"/>
  <c r="AY662" i="9" s="1"/>
  <c r="BV745" i="9"/>
  <c r="BW745" i="9" s="1"/>
  <c r="AW745" i="9" s="1"/>
  <c r="CB397" i="9"/>
  <c r="CC397" i="9" s="1"/>
  <c r="AY397" i="9" s="1"/>
  <c r="CA528" i="9"/>
  <c r="AX528" i="9"/>
  <c r="BT432" i="9"/>
  <c r="BV432" i="9"/>
  <c r="BX494" i="9"/>
  <c r="AW572" i="9"/>
  <c r="BZ76" i="9"/>
  <c r="CB76" i="9"/>
  <c r="CC76" i="9" s="1"/>
  <c r="BV422" i="9"/>
  <c r="BW422" i="9" s="1"/>
  <c r="AW422" i="9" s="1"/>
  <c r="BZ220" i="9"/>
  <c r="CB220" i="9"/>
  <c r="CC220" i="9" s="1"/>
  <c r="AY220" i="9" s="1"/>
  <c r="AX658" i="9"/>
  <c r="AM658" i="9" s="1"/>
  <c r="CA658" i="9"/>
  <c r="BR534" i="9"/>
  <c r="AU534" i="9"/>
  <c r="AW397" i="9"/>
  <c r="BX397" i="9"/>
  <c r="AU432" i="9"/>
  <c r="BR432" i="9"/>
  <c r="BU159" i="9"/>
  <c r="AV159" i="9"/>
  <c r="BV769" i="9"/>
  <c r="BV415" i="9"/>
  <c r="BW415" i="9" s="1"/>
  <c r="AW415" i="9" s="1"/>
  <c r="AW535" i="9"/>
  <c r="BY535" i="9"/>
  <c r="BZ535" i="9" s="1"/>
  <c r="AX535" i="9" s="1"/>
  <c r="AX910" i="9"/>
  <c r="AB24" i="9"/>
  <c r="AW76" i="9"/>
  <c r="BX76" i="9"/>
  <c r="AX331" i="9"/>
  <c r="CA331" i="9"/>
  <c r="AO457" i="9"/>
  <c r="P457" i="9" s="1"/>
  <c r="AI457" i="9" s="1"/>
  <c r="AM457" i="9"/>
  <c r="AN457" i="9"/>
  <c r="Q457" i="9" s="1"/>
  <c r="BV534" i="9"/>
  <c r="BT534" i="9"/>
  <c r="BW263" i="9"/>
  <c r="BY263" i="9"/>
  <c r="BV335" i="9"/>
  <c r="BW335" i="9" s="1"/>
  <c r="CA203" i="9"/>
  <c r="BV786" i="9"/>
  <c r="BV858" i="9"/>
  <c r="BX451" i="9"/>
  <c r="AW122" i="9"/>
  <c r="BU647" i="9"/>
  <c r="AX319" i="9"/>
  <c r="AY171" i="9"/>
  <c r="AN171" i="9" s="1"/>
  <c r="Q171" i="9" s="1"/>
  <c r="AW312" i="9"/>
  <c r="BX312" i="9"/>
  <c r="BZ90" i="9"/>
  <c r="CB90" i="9"/>
  <c r="CC90" i="9" s="1"/>
  <c r="AW603" i="9"/>
  <c r="BU373" i="9"/>
  <c r="CD331" i="9"/>
  <c r="BY301" i="9"/>
  <c r="BZ301" i="9" s="1"/>
  <c r="BZ863" i="9"/>
  <c r="CB863" i="9"/>
  <c r="CC863" i="9" s="1"/>
  <c r="CD863" i="9" s="1"/>
  <c r="BT614" i="9"/>
  <c r="BV614" i="9"/>
  <c r="BW614" i="9" s="1"/>
  <c r="BU339" i="9"/>
  <c r="AV339" i="9"/>
  <c r="BT683" i="9"/>
  <c r="BV683" i="9"/>
  <c r="BW683" i="9" s="1"/>
  <c r="BX683" i="9" s="1"/>
  <c r="BY376" i="9"/>
  <c r="BZ376" i="9" s="1"/>
  <c r="BZ312" i="9"/>
  <c r="CB312" i="9"/>
  <c r="CC312" i="9" s="1"/>
  <c r="AY312" i="9" s="1"/>
  <c r="AW90" i="9"/>
  <c r="BX90" i="9"/>
  <c r="BY190" i="9"/>
  <c r="BZ190" i="9" s="1"/>
  <c r="BV694" i="9"/>
  <c r="CB284" i="9"/>
  <c r="CC284" i="9" s="1"/>
  <c r="AY284" i="9" s="1"/>
  <c r="AY480" i="9"/>
  <c r="AU415" i="9"/>
  <c r="BR415" i="9"/>
  <c r="AU614" i="9"/>
  <c r="BR614" i="9"/>
  <c r="BV339" i="9"/>
  <c r="BW339" i="9" s="1"/>
  <c r="BV558" i="9"/>
  <c r="BT261" i="9"/>
  <c r="BV261" i="9"/>
  <c r="BW261" i="9" s="1"/>
  <c r="BT365" i="9"/>
  <c r="BV365" i="9"/>
  <c r="BU190" i="9"/>
  <c r="AV190" i="9"/>
  <c r="BT738" i="9"/>
  <c r="BV738" i="9"/>
  <c r="AC881" i="9"/>
  <c r="BY474" i="9"/>
  <c r="BZ474" i="9" s="1"/>
  <c r="BT406" i="9"/>
  <c r="BV406" i="9"/>
  <c r="BW406" i="9" s="1"/>
  <c r="CD169" i="9"/>
  <c r="AM161" i="9"/>
  <c r="BX502" i="9"/>
  <c r="AU261" i="9"/>
  <c r="BR261" i="9"/>
  <c r="AY528" i="9"/>
  <c r="CD528" i="9"/>
  <c r="BY603" i="9"/>
  <c r="BV373" i="9"/>
  <c r="BW373" i="9" s="1"/>
  <c r="AW31" i="9"/>
  <c r="BX31" i="9"/>
  <c r="AE957" i="9"/>
  <c r="AF957" i="9" s="1"/>
  <c r="AJ36" i="9"/>
  <c r="AC36" i="9" s="1"/>
  <c r="BX661" i="9"/>
  <c r="AW661" i="9"/>
  <c r="AV137" i="9"/>
  <c r="BU137" i="9"/>
  <c r="BU516" i="9"/>
  <c r="AV516" i="9"/>
  <c r="AV666" i="9"/>
  <c r="BU666" i="9"/>
  <c r="AV813" i="9"/>
  <c r="BU813" i="9"/>
  <c r="AK833" i="9"/>
  <c r="AD833" i="9" s="1"/>
  <c r="AE833" i="9"/>
  <c r="AF833" i="9" s="1"/>
  <c r="AX810" i="9"/>
  <c r="CA810" i="9"/>
  <c r="AW301" i="9"/>
  <c r="BX301" i="9"/>
  <c r="AW193" i="9"/>
  <c r="BX193" i="9"/>
  <c r="CA792" i="9"/>
  <c r="AX792" i="9"/>
  <c r="AW826" i="9"/>
  <c r="BX826" i="9"/>
  <c r="AV74" i="9"/>
  <c r="BU74" i="9"/>
  <c r="BX837" i="9"/>
  <c r="AW837" i="9"/>
  <c r="AV612" i="9"/>
  <c r="BU612" i="9"/>
  <c r="CA243" i="9"/>
  <c r="AX243" i="9"/>
  <c r="AV368" i="9"/>
  <c r="BU168" i="9"/>
  <c r="AW45" i="9"/>
  <c r="BT105" i="9"/>
  <c r="BV105" i="9"/>
  <c r="BW105" i="9" s="1"/>
  <c r="AV268" i="9"/>
  <c r="BU268" i="9"/>
  <c r="BV749" i="9"/>
  <c r="BW749" i="9" s="1"/>
  <c r="AW749" i="9" s="1"/>
  <c r="BW908" i="9"/>
  <c r="BY908" i="9"/>
  <c r="BY472" i="9"/>
  <c r="BZ472" i="9" s="1"/>
  <c r="AX472" i="9" s="1"/>
  <c r="AU800" i="9"/>
  <c r="BR800" i="9"/>
  <c r="BV294" i="9"/>
  <c r="AV811" i="9"/>
  <c r="BU811" i="9"/>
  <c r="AU550" i="9"/>
  <c r="BR550" i="9"/>
  <c r="BY616" i="9"/>
  <c r="BZ616" i="9" s="1"/>
  <c r="CA616" i="9" s="1"/>
  <c r="AX680" i="9"/>
  <c r="CA680" i="9"/>
  <c r="BT861" i="9"/>
  <c r="AX280" i="9"/>
  <c r="CA280" i="9"/>
  <c r="AU105" i="9"/>
  <c r="BR105" i="9"/>
  <c r="CA78" i="9"/>
  <c r="AX78" i="9"/>
  <c r="AO419" i="9"/>
  <c r="P419" i="9" s="1"/>
  <c r="AI419" i="9" s="1"/>
  <c r="AN419" i="9"/>
  <c r="Q419" i="9" s="1"/>
  <c r="AO833" i="9"/>
  <c r="P833" i="9" s="1"/>
  <c r="AI833" i="9" s="1"/>
  <c r="AV908" i="9"/>
  <c r="BU908" i="9"/>
  <c r="CB792" i="9"/>
  <c r="CC792" i="9" s="1"/>
  <c r="CD792" i="9" s="1"/>
  <c r="BW225" i="9"/>
  <c r="BY225" i="9"/>
  <c r="BZ225" i="9" s="1"/>
  <c r="AX225" i="9" s="1"/>
  <c r="BZ545" i="9"/>
  <c r="CB545" i="9"/>
  <c r="CC545" i="9" s="1"/>
  <c r="CD545" i="9" s="1"/>
  <c r="BU472" i="9"/>
  <c r="AV472" i="9"/>
  <c r="AV639" i="9"/>
  <c r="BU639" i="9"/>
  <c r="BT164" i="9"/>
  <c r="BV164" i="9"/>
  <c r="BW164" i="9" s="1"/>
  <c r="BX164" i="9" s="1"/>
  <c r="BV326" i="9"/>
  <c r="BW326" i="9" s="1"/>
  <c r="CB680" i="9"/>
  <c r="CC680" i="9" s="1"/>
  <c r="CD680" i="9" s="1"/>
  <c r="BT400" i="9"/>
  <c r="BV400" i="9"/>
  <c r="BW613" i="9"/>
  <c r="BY613" i="9"/>
  <c r="BT628" i="9"/>
  <c r="BU628" i="9" s="1"/>
  <c r="CA436" i="9"/>
  <c r="AM868" i="9"/>
  <c r="CB78" i="9"/>
  <c r="CC78" i="9" s="1"/>
  <c r="AY78" i="9" s="1"/>
  <c r="BV408" i="9"/>
  <c r="BW408" i="9" s="1"/>
  <c r="AW408" i="9" s="1"/>
  <c r="BV440" i="9"/>
  <c r="BW440" i="9" s="1"/>
  <c r="BX440" i="9" s="1"/>
  <c r="AW792" i="9"/>
  <c r="BX792" i="9"/>
  <c r="BX115" i="9"/>
  <c r="BY667" i="9"/>
  <c r="BZ667" i="9" s="1"/>
  <c r="AM226" i="9"/>
  <c r="AO226" i="9"/>
  <c r="P226" i="9" s="1"/>
  <c r="AI226" i="9" s="1"/>
  <c r="AN226" i="9"/>
  <c r="Q226" i="9" s="1"/>
  <c r="AX529" i="9"/>
  <c r="CA529" i="9"/>
  <c r="BV647" i="9"/>
  <c r="BW647" i="9" s="1"/>
  <c r="BV639" i="9"/>
  <c r="CB319" i="9"/>
  <c r="CC319" i="9" s="1"/>
  <c r="CD319" i="9" s="1"/>
  <c r="CB243" i="9"/>
  <c r="CC243" i="9" s="1"/>
  <c r="CD243" i="9" s="1"/>
  <c r="AV604" i="9"/>
  <c r="BV516" i="9"/>
  <c r="BW516" i="9" s="1"/>
  <c r="AU164" i="9"/>
  <c r="BR164" i="9"/>
  <c r="BW830" i="9"/>
  <c r="BY830" i="9"/>
  <c r="BZ830" i="9" s="1"/>
  <c r="AX830" i="9" s="1"/>
  <c r="BV813" i="9"/>
  <c r="BR400" i="9"/>
  <c r="AU400" i="9"/>
  <c r="BU613" i="9"/>
  <c r="AV613" i="9"/>
  <c r="BZ542" i="9"/>
  <c r="CB542" i="9"/>
  <c r="CC542" i="9" s="1"/>
  <c r="AO571" i="9"/>
  <c r="P571" i="9" s="1"/>
  <c r="AI571" i="9" s="1"/>
  <c r="CD438" i="9"/>
  <c r="AN438" i="9" s="1"/>
  <c r="Q438" i="9" s="1"/>
  <c r="AV272" i="9"/>
  <c r="BW532" i="9"/>
  <c r="BY532" i="9"/>
  <c r="BV318" i="9"/>
  <c r="BY122" i="9"/>
  <c r="BZ122" i="9" s="1"/>
  <c r="BT535" i="9"/>
  <c r="BT551" i="9"/>
  <c r="BV551" i="9"/>
  <c r="BW551" i="9" s="1"/>
  <c r="BX551" i="9" s="1"/>
  <c r="BR516" i="9"/>
  <c r="AU516" i="9"/>
  <c r="AW243" i="9"/>
  <c r="BX243" i="9"/>
  <c r="CD1008" i="9"/>
  <c r="AY1008" i="9"/>
  <c r="BT527" i="9"/>
  <c r="BV527" i="9"/>
  <c r="BU830" i="9"/>
  <c r="AV830" i="9"/>
  <c r="AN571" i="9"/>
  <c r="Q571" i="9" s="1"/>
  <c r="BT377" i="9"/>
  <c r="BV580" i="9"/>
  <c r="BW580" i="9" s="1"/>
  <c r="BX580" i="9" s="1"/>
  <c r="AV532" i="9"/>
  <c r="BU532" i="9"/>
  <c r="AM419" i="9"/>
  <c r="CD91" i="9"/>
  <c r="AY91" i="9"/>
  <c r="AU535" i="9"/>
  <c r="BR535" i="9"/>
  <c r="BW336" i="9"/>
  <c r="BY336" i="9"/>
  <c r="AV455" i="9"/>
  <c r="BU455" i="9"/>
  <c r="BV612" i="9"/>
  <c r="BZ348" i="9"/>
  <c r="CB348" i="9"/>
  <c r="CC348" i="9" s="1"/>
  <c r="CD348" i="9" s="1"/>
  <c r="BW134" i="9"/>
  <c r="BY134" i="9"/>
  <c r="BZ134" i="9" s="1"/>
  <c r="CA1008" i="9"/>
  <c r="AX1008" i="9"/>
  <c r="BR527" i="9"/>
  <c r="AU527" i="9"/>
  <c r="BT580" i="9"/>
  <c r="BW491" i="9"/>
  <c r="BY491" i="9"/>
  <c r="BU749" i="9"/>
  <c r="BZ82" i="9"/>
  <c r="CB82" i="9"/>
  <c r="CC82" i="9" s="1"/>
  <c r="AX230" i="9"/>
  <c r="BY115" i="9"/>
  <c r="CA91" i="9"/>
  <c r="AX91" i="9"/>
  <c r="BY96" i="9"/>
  <c r="BZ96" i="9" s="1"/>
  <c r="BX472" i="9"/>
  <c r="BU336" i="9"/>
  <c r="AV336" i="9"/>
  <c r="N399" i="9"/>
  <c r="BY502" i="9"/>
  <c r="BZ502" i="9" s="1"/>
  <c r="CA502" i="9" s="1"/>
  <c r="BR612" i="9"/>
  <c r="AU612" i="9"/>
  <c r="BV604" i="9"/>
  <c r="BW604" i="9" s="1"/>
  <c r="BX604" i="9" s="1"/>
  <c r="AV134" i="9"/>
  <c r="BU134" i="9"/>
  <c r="AW616" i="9"/>
  <c r="AY605" i="9"/>
  <c r="BU351" i="9"/>
  <c r="AV351" i="9"/>
  <c r="CB254" i="9"/>
  <c r="CC254" i="9" s="1"/>
  <c r="AY254" i="9" s="1"/>
  <c r="BZ254" i="9"/>
  <c r="AW627" i="9"/>
  <c r="AV491" i="9"/>
  <c r="BU491" i="9"/>
  <c r="BY661" i="9"/>
  <c r="BX82" i="9"/>
  <c r="AW82" i="9"/>
  <c r="BY193" i="9"/>
  <c r="BY826" i="9"/>
  <c r="BZ826" i="9" s="1"/>
  <c r="CB810" i="9"/>
  <c r="CC810" i="9" s="1"/>
  <c r="AY810" i="9" s="1"/>
  <c r="AU551" i="9"/>
  <c r="BR551" i="9"/>
  <c r="BT456" i="9"/>
  <c r="BV456" i="9"/>
  <c r="BW456" i="9" s="1"/>
  <c r="BX456" i="9" s="1"/>
  <c r="CB910" i="9"/>
  <c r="CC910" i="9" s="1"/>
  <c r="CD910" i="9" s="1"/>
  <c r="AE163" i="9"/>
  <c r="AF163" i="9" s="1"/>
  <c r="AK163" i="9"/>
  <c r="AD163" i="9" s="1"/>
  <c r="BY572" i="9"/>
  <c r="CA605" i="9"/>
  <c r="AX605" i="9"/>
  <c r="AV350" i="9"/>
  <c r="BU350" i="9"/>
  <c r="BV156" i="9"/>
  <c r="BW156" i="9" s="1"/>
  <c r="BY31" i="9"/>
  <c r="BZ31" i="9" s="1"/>
  <c r="CA31" i="9" s="1"/>
  <c r="BX254" i="9"/>
  <c r="AW254" i="9"/>
  <c r="AN645" i="9"/>
  <c r="Q645" i="9" s="1"/>
  <c r="AO645" i="9"/>
  <c r="P645" i="9" s="1"/>
  <c r="AI645" i="9" s="1"/>
  <c r="AM645" i="9"/>
  <c r="BU193" i="9"/>
  <c r="AV193" i="9"/>
  <c r="AV826" i="9"/>
  <c r="BU826" i="9"/>
  <c r="BZ518" i="9"/>
  <c r="CB518" i="9"/>
  <c r="CC518" i="9" s="1"/>
  <c r="AY518" i="9" s="1"/>
  <c r="BV800" i="9"/>
  <c r="BT800" i="9"/>
  <c r="BU502" i="9"/>
  <c r="AV502" i="9"/>
  <c r="BU294" i="9"/>
  <c r="AV294" i="9"/>
  <c r="BW811" i="9"/>
  <c r="BY811" i="9"/>
  <c r="BZ811" i="9" s="1"/>
  <c r="AX811" i="9" s="1"/>
  <c r="BT550" i="9"/>
  <c r="BV550" i="9"/>
  <c r="BW350" i="9"/>
  <c r="BY350" i="9"/>
  <c r="BV137" i="9"/>
  <c r="BW137" i="9" s="1"/>
  <c r="BX137" i="9" s="1"/>
  <c r="AV210" i="9"/>
  <c r="BU210" i="9"/>
  <c r="CA70" i="9"/>
  <c r="AX70" i="9"/>
  <c r="BX146" i="9"/>
  <c r="AW146" i="9"/>
  <c r="AV184" i="9"/>
  <c r="BU184" i="9"/>
  <c r="AU101" i="9"/>
  <c r="BR101" i="9"/>
  <c r="BY235" i="9"/>
  <c r="BZ235" i="9" s="1"/>
  <c r="BY85" i="9"/>
  <c r="BV21" i="9"/>
  <c r="BW21" i="9" s="1"/>
  <c r="BX231" i="9"/>
  <c r="BW119" i="9"/>
  <c r="AW119" i="9" s="1"/>
  <c r="BY45" i="9"/>
  <c r="BZ45" i="9" s="1"/>
  <c r="AU69" i="9"/>
  <c r="BR69" i="9"/>
  <c r="BV184" i="9"/>
  <c r="BW184" i="9" s="1"/>
  <c r="BY146" i="9"/>
  <c r="BZ146" i="9" s="1"/>
  <c r="BZ92" i="9"/>
  <c r="CB92" i="9"/>
  <c r="CC92" i="9" s="1"/>
  <c r="CD92" i="9" s="1"/>
  <c r="AK36" i="9"/>
  <c r="AD36" i="9" s="1"/>
  <c r="AE36" i="9"/>
  <c r="AF36" i="9" s="1"/>
  <c r="CB70" i="9"/>
  <c r="CC70" i="9" s="1"/>
  <c r="CD70" i="9" s="1"/>
  <c r="BY231" i="9"/>
  <c r="BT119" i="9"/>
  <c r="BU119" i="9" s="1"/>
  <c r="BV168" i="9"/>
  <c r="BW168" i="9" s="1"/>
  <c r="BW93" i="9"/>
  <c r="BY93" i="9"/>
  <c r="BZ29" i="9"/>
  <c r="CB29" i="9"/>
  <c r="CC29" i="9" s="1"/>
  <c r="CD29" i="9" s="1"/>
  <c r="BR184" i="9"/>
  <c r="AU184" i="9"/>
  <c r="BT125" i="9"/>
  <c r="BV125" i="9"/>
  <c r="BU93" i="9"/>
  <c r="AV93" i="9"/>
  <c r="BT69" i="9"/>
  <c r="BV69" i="9"/>
  <c r="BW69" i="9" s="1"/>
  <c r="BX70" i="9"/>
  <c r="AW70" i="9"/>
  <c r="BV101" i="9"/>
  <c r="BT101" i="9"/>
  <c r="BW235" i="9"/>
  <c r="BR125" i="9"/>
  <c r="AU125" i="9"/>
  <c r="BW85" i="9"/>
  <c r="BT21" i="9"/>
  <c r="AJ149" i="9"/>
  <c r="AC149" i="9" s="1"/>
  <c r="BX131" i="9"/>
  <c r="AW131" i="9"/>
  <c r="BU303" i="9"/>
  <c r="AV303" i="9"/>
  <c r="AX55" i="9"/>
  <c r="CA55" i="9"/>
  <c r="AW60" i="9"/>
  <c r="BX60" i="9"/>
  <c r="CA81" i="9"/>
  <c r="AX81" i="9"/>
  <c r="AV362" i="9"/>
  <c r="BU362" i="9"/>
  <c r="AW624" i="9"/>
  <c r="BX624" i="9"/>
  <c r="CA433" i="9"/>
  <c r="AX433" i="9"/>
  <c r="BX454" i="9"/>
  <c r="AW454" i="9"/>
  <c r="CA207" i="9"/>
  <c r="AX207" i="9"/>
  <c r="BU202" i="9"/>
  <c r="AV202" i="9"/>
  <c r="AY366" i="9"/>
  <c r="AM366" i="9" s="1"/>
  <c r="CD366" i="9"/>
  <c r="AV678" i="9"/>
  <c r="BU678" i="9"/>
  <c r="AY153" i="9"/>
  <c r="AM153" i="9" s="1"/>
  <c r="CD153" i="9"/>
  <c r="BU501" i="9"/>
  <c r="AV501" i="9"/>
  <c r="BX189" i="9"/>
  <c r="AW189" i="9"/>
  <c r="AX120" i="9"/>
  <c r="CA120" i="9"/>
  <c r="CA310" i="9"/>
  <c r="AX310" i="9"/>
  <c r="BU248" i="9"/>
  <c r="AV248" i="9"/>
  <c r="AV26" i="9"/>
  <c r="BU26" i="9"/>
  <c r="BX68" i="9"/>
  <c r="AW68" i="9"/>
  <c r="BX783" i="9"/>
  <c r="AW783" i="9"/>
  <c r="BU485" i="9"/>
  <c r="AV485" i="9"/>
  <c r="AV672" i="9"/>
  <c r="BU672" i="9"/>
  <c r="AW211" i="9"/>
  <c r="BX211" i="9"/>
  <c r="BX34" i="9"/>
  <c r="AW34" i="9"/>
  <c r="AX239" i="9"/>
  <c r="CA239" i="9"/>
  <c r="AW447" i="9"/>
  <c r="BX447" i="9"/>
  <c r="AV862" i="9"/>
  <c r="BU862" i="9"/>
  <c r="BX537" i="9"/>
  <c r="AW537" i="9"/>
  <c r="AU368" i="9"/>
  <c r="BR368" i="9"/>
  <c r="BV458" i="9"/>
  <c r="BW458" i="9" s="1"/>
  <c r="BX458" i="9" s="1"/>
  <c r="AV892" i="9"/>
  <c r="BU892" i="9"/>
  <c r="AV602" i="9"/>
  <c r="BU602" i="9"/>
  <c r="BR521" i="9"/>
  <c r="AU521" i="9"/>
  <c r="BV666" i="9"/>
  <c r="BW666" i="9" s="1"/>
  <c r="BY538" i="9"/>
  <c r="AV108" i="9"/>
  <c r="BU108" i="9"/>
  <c r="AU301" i="9"/>
  <c r="BR301" i="9"/>
  <c r="BU620" i="9"/>
  <c r="CD161" i="9"/>
  <c r="AN161" i="9" s="1"/>
  <c r="Q161" i="9" s="1"/>
  <c r="BV449" i="9"/>
  <c r="BW449" i="9" s="1"/>
  <c r="BX449" i="9" s="1"/>
  <c r="BT574" i="9"/>
  <c r="BV574" i="9"/>
  <c r="BY584" i="9"/>
  <c r="BZ584" i="9" s="1"/>
  <c r="AX584" i="9" s="1"/>
  <c r="AW59" i="9"/>
  <c r="BT250" i="9"/>
  <c r="BV250" i="9"/>
  <c r="BW250" i="9" s="1"/>
  <c r="AU501" i="9"/>
  <c r="BR501" i="9"/>
  <c r="CB394" i="9"/>
  <c r="CC394" i="9" s="1"/>
  <c r="CD394" i="9" s="1"/>
  <c r="BX601" i="9"/>
  <c r="AC439" i="9"/>
  <c r="BU221" i="9"/>
  <c r="AM850" i="9"/>
  <c r="AM438" i="9"/>
  <c r="BU705" i="9"/>
  <c r="BW217" i="9"/>
  <c r="BY217" i="9"/>
  <c r="BZ217" i="9" s="1"/>
  <c r="CA493" i="9"/>
  <c r="AU666" i="9"/>
  <c r="BR666" i="9"/>
  <c r="CA191" i="9"/>
  <c r="BU538" i="9"/>
  <c r="AV538" i="9"/>
  <c r="BX592" i="9"/>
  <c r="BW445" i="9"/>
  <c r="BY445" i="9"/>
  <c r="BY34" i="9"/>
  <c r="BZ34" i="9" s="1"/>
  <c r="AX34" i="9" s="1"/>
  <c r="BV862" i="9"/>
  <c r="BW862" i="9" s="1"/>
  <c r="AW862" i="9" s="1"/>
  <c r="BY68" i="9"/>
  <c r="BT823" i="9"/>
  <c r="BV823" i="9"/>
  <c r="BY783" i="9"/>
  <c r="BZ783" i="9" s="1"/>
  <c r="AU574" i="9"/>
  <c r="BR574" i="9"/>
  <c r="BU584" i="9"/>
  <c r="AV584" i="9"/>
  <c r="BR127" i="9"/>
  <c r="AU127" i="9"/>
  <c r="BT417" i="9"/>
  <c r="BV417" i="9"/>
  <c r="BY454" i="9"/>
  <c r="BZ454" i="9" s="1"/>
  <c r="BT885" i="9"/>
  <c r="BV885" i="9"/>
  <c r="BX359" i="9"/>
  <c r="BY189" i="9"/>
  <c r="BZ189" i="9" s="1"/>
  <c r="AW394" i="9"/>
  <c r="BX394" i="9"/>
  <c r="BV26" i="9"/>
  <c r="BX15" i="9"/>
  <c r="AW15" i="9"/>
  <c r="BV672" i="9"/>
  <c r="BW672" i="9" s="1"/>
  <c r="BY624" i="9"/>
  <c r="BZ624" i="9" s="1"/>
  <c r="BT58" i="9"/>
  <c r="BV58" i="9"/>
  <c r="BW547" i="9"/>
  <c r="BY547" i="9"/>
  <c r="BZ547" i="9" s="1"/>
  <c r="BT737" i="9"/>
  <c r="BV737" i="9"/>
  <c r="BT854" i="9"/>
  <c r="BV854" i="9"/>
  <c r="AV445" i="9"/>
  <c r="BU445" i="9"/>
  <c r="CB81" i="9"/>
  <c r="CC81" i="9" s="1"/>
  <c r="CD81" i="9" s="1"/>
  <c r="BT477" i="9"/>
  <c r="BV477" i="9"/>
  <c r="AA24" i="9"/>
  <c r="O24" i="9"/>
  <c r="BW72" i="9"/>
  <c r="BY72" i="9"/>
  <c r="BV309" i="9"/>
  <c r="BW309" i="9" s="1"/>
  <c r="CB433" i="9"/>
  <c r="CC433" i="9" s="1"/>
  <c r="CD433" i="9" s="1"/>
  <c r="BU783" i="9"/>
  <c r="AV783" i="9"/>
  <c r="BT797" i="9"/>
  <c r="BV797" i="9"/>
  <c r="BW62" i="9"/>
  <c r="BY62" i="9"/>
  <c r="AU417" i="9"/>
  <c r="BR417" i="9"/>
  <c r="BU178" i="9"/>
  <c r="AV178" i="9"/>
  <c r="AV189" i="9"/>
  <c r="BU189" i="9"/>
  <c r="BY15" i="9"/>
  <c r="BZ15" i="9" s="1"/>
  <c r="BU217" i="9"/>
  <c r="AV217" i="9"/>
  <c r="BU624" i="9"/>
  <c r="AV624" i="9"/>
  <c r="BT14" i="9"/>
  <c r="BV14" i="9"/>
  <c r="CB493" i="9"/>
  <c r="CC493" i="9" s="1"/>
  <c r="CD493" i="9" s="1"/>
  <c r="BW195" i="9"/>
  <c r="BY195" i="9"/>
  <c r="BZ195" i="9" s="1"/>
  <c r="AX799" i="9"/>
  <c r="BT162" i="9"/>
  <c r="BV162" i="9"/>
  <c r="BR737" i="9"/>
  <c r="AU737" i="9"/>
  <c r="CB191" i="9"/>
  <c r="CC191" i="9" s="1"/>
  <c r="AY191" i="9" s="1"/>
  <c r="BZ446" i="9"/>
  <c r="CB446" i="9"/>
  <c r="CC446" i="9" s="1"/>
  <c r="AY446" i="9" s="1"/>
  <c r="BY592" i="9"/>
  <c r="BZ592" i="9" s="1"/>
  <c r="AU854" i="9"/>
  <c r="BR854" i="9"/>
  <c r="BW407" i="9"/>
  <c r="BY407" i="9"/>
  <c r="BT237" i="9"/>
  <c r="BV237" i="9"/>
  <c r="BV620" i="9"/>
  <c r="BW620" i="9" s="1"/>
  <c r="AV256" i="9"/>
  <c r="BU256" i="9"/>
  <c r="BT309" i="9"/>
  <c r="BX433" i="9"/>
  <c r="AW433" i="9"/>
  <c r="BY59" i="9"/>
  <c r="BZ59" i="9" s="1"/>
  <c r="CA59" i="9" s="1"/>
  <c r="AV62" i="9"/>
  <c r="BU62" i="9"/>
  <c r="BV178" i="9"/>
  <c r="BW178" i="9" s="1"/>
  <c r="CB310" i="9"/>
  <c r="CC310" i="9" s="1"/>
  <c r="CD310" i="9" s="1"/>
  <c r="BY359" i="9"/>
  <c r="BY601" i="9"/>
  <c r="BZ601" i="9" s="1"/>
  <c r="CA601" i="9" s="1"/>
  <c r="AX651" i="9"/>
  <c r="BR14" i="9"/>
  <c r="AU14" i="9"/>
  <c r="BX493" i="9"/>
  <c r="AW493" i="9"/>
  <c r="BU195" i="9"/>
  <c r="AV195" i="9"/>
  <c r="BR58" i="9"/>
  <c r="AU58" i="9"/>
  <c r="BY60" i="9"/>
  <c r="BZ60" i="9" s="1"/>
  <c r="CA60" i="9" s="1"/>
  <c r="BX55" i="9"/>
  <c r="AW55" i="9"/>
  <c r="BT139" i="9"/>
  <c r="BV139" i="9"/>
  <c r="AW191" i="9"/>
  <c r="BX191" i="9"/>
  <c r="AW446" i="9"/>
  <c r="BX446" i="9"/>
  <c r="BU407" i="9"/>
  <c r="AV407" i="9"/>
  <c r="AV615" i="9"/>
  <c r="BU615" i="9"/>
  <c r="CD868" i="9"/>
  <c r="AN868" i="9" s="1"/>
  <c r="Q868" i="9" s="1"/>
  <c r="BU12" i="9"/>
  <c r="BV256" i="9"/>
  <c r="BW256" i="9" s="1"/>
  <c r="AU309" i="9"/>
  <c r="BR309" i="9"/>
  <c r="AV59" i="9"/>
  <c r="BU59" i="9"/>
  <c r="BV210" i="9"/>
  <c r="BW210" i="9" s="1"/>
  <c r="AW210" i="9" s="1"/>
  <c r="BZ802" i="9"/>
  <c r="CB802" i="9"/>
  <c r="CC802" i="9" s="1"/>
  <c r="AY802" i="9" s="1"/>
  <c r="BV272" i="9"/>
  <c r="AV601" i="9"/>
  <c r="BU601" i="9"/>
  <c r="BY627" i="9"/>
  <c r="BZ627" i="9" s="1"/>
  <c r="BV74" i="9"/>
  <c r="BW74" i="9" s="1"/>
  <c r="BU458" i="9"/>
  <c r="CB799" i="9"/>
  <c r="CC799" i="9" s="1"/>
  <c r="AY799" i="9" s="1"/>
  <c r="AW538" i="9"/>
  <c r="BV615" i="9"/>
  <c r="BW615" i="9" s="1"/>
  <c r="AU237" i="9"/>
  <c r="BR237" i="9"/>
  <c r="AN166" i="9"/>
  <c r="Q166" i="9" s="1"/>
  <c r="AM166" i="9"/>
  <c r="AO166" i="9"/>
  <c r="P166" i="9" s="1"/>
  <c r="AI166" i="9" s="1"/>
  <c r="BT410" i="9"/>
  <c r="BV410" i="9"/>
  <c r="BY537" i="9"/>
  <c r="BR494" i="9"/>
  <c r="AU494" i="9"/>
  <c r="AV449" i="9"/>
  <c r="BW75" i="9"/>
  <c r="BY75" i="9"/>
  <c r="BZ75" i="9" s="1"/>
  <c r="BW192" i="9"/>
  <c r="BY192" i="9"/>
  <c r="BV248" i="9"/>
  <c r="BX310" i="9"/>
  <c r="AW310" i="9"/>
  <c r="CA394" i="9"/>
  <c r="BW402" i="9"/>
  <c r="BY402" i="9"/>
  <c r="AV206" i="9"/>
  <c r="BU206" i="9"/>
  <c r="BT590" i="9"/>
  <c r="BV590" i="9"/>
  <c r="CB55" i="9"/>
  <c r="CC55" i="9" s="1"/>
  <c r="CD55" i="9" s="1"/>
  <c r="BU627" i="9"/>
  <c r="AV627" i="9"/>
  <c r="BW448" i="9"/>
  <c r="BY448" i="9"/>
  <c r="BZ448" i="9" s="1"/>
  <c r="AM396" i="9"/>
  <c r="AN396" i="9"/>
  <c r="Q396" i="9" s="1"/>
  <c r="AO396" i="9"/>
  <c r="P396" i="9" s="1"/>
  <c r="AI396" i="9" s="1"/>
  <c r="AU377" i="9"/>
  <c r="AV251" i="9"/>
  <c r="BX196" i="9"/>
  <c r="BZ262" i="9"/>
  <c r="CB262" i="9"/>
  <c r="CC262" i="9" s="1"/>
  <c r="AY262" i="9" s="1"/>
  <c r="BV202" i="9"/>
  <c r="BT600" i="9"/>
  <c r="BV600" i="9"/>
  <c r="BR615" i="9"/>
  <c r="AU615" i="9"/>
  <c r="BY211" i="9"/>
  <c r="AV537" i="9"/>
  <c r="BU537" i="9"/>
  <c r="BX584" i="9"/>
  <c r="BU192" i="9"/>
  <c r="AV192" i="9"/>
  <c r="BW266" i="9"/>
  <c r="BY266" i="9"/>
  <c r="BZ266" i="9" s="1"/>
  <c r="CA266" i="9" s="1"/>
  <c r="BV678" i="9"/>
  <c r="BV485" i="9"/>
  <c r="CB120" i="9"/>
  <c r="CC120" i="9" s="1"/>
  <c r="AY120" i="9" s="1"/>
  <c r="BY837" i="9"/>
  <c r="BT633" i="9"/>
  <c r="BV633" i="9"/>
  <c r="BW633" i="9" s="1"/>
  <c r="BV901" i="9"/>
  <c r="BW901" i="9" s="1"/>
  <c r="BX901" i="9" s="1"/>
  <c r="BR248" i="9"/>
  <c r="AU248" i="9"/>
  <c r="BT98" i="9"/>
  <c r="BV98" i="9"/>
  <c r="AV402" i="9"/>
  <c r="BU402" i="9"/>
  <c r="BR590" i="9"/>
  <c r="AU590" i="9"/>
  <c r="BV368" i="9"/>
  <c r="BW47" i="9"/>
  <c r="BY47" i="9"/>
  <c r="BV221" i="9"/>
  <c r="BW221" i="9" s="1"/>
  <c r="BW892" i="9"/>
  <c r="BY892" i="9"/>
  <c r="BZ892" i="9" s="1"/>
  <c r="BW602" i="9"/>
  <c r="BY602" i="9"/>
  <c r="BZ602" i="9" s="1"/>
  <c r="AX602" i="9" s="1"/>
  <c r="BX262" i="9"/>
  <c r="AW262" i="9"/>
  <c r="AU202" i="9"/>
  <c r="BR202" i="9"/>
  <c r="BT521" i="9"/>
  <c r="BV521" i="9"/>
  <c r="BW108" i="9"/>
  <c r="BY108" i="9"/>
  <c r="BZ108" i="9" s="1"/>
  <c r="AX108" i="9" s="1"/>
  <c r="BV12" i="9"/>
  <c r="BW12" i="9" s="1"/>
  <c r="BX12" i="9" s="1"/>
  <c r="BU266" i="9"/>
  <c r="AV266" i="9"/>
  <c r="AU485" i="9"/>
  <c r="BR485" i="9"/>
  <c r="BT127" i="9"/>
  <c r="BV127" i="9"/>
  <c r="BW127" i="9" s="1"/>
  <c r="BV303" i="9"/>
  <c r="BW303" i="9" s="1"/>
  <c r="AW303" i="9" s="1"/>
  <c r="AU98" i="9"/>
  <c r="BR98" i="9"/>
  <c r="BV501" i="9"/>
  <c r="BW501" i="9" s="1"/>
  <c r="AW501" i="9" s="1"/>
  <c r="BU47" i="9"/>
  <c r="AV47" i="9"/>
  <c r="CA181" i="9"/>
  <c r="AX181" i="9"/>
  <c r="CA496" i="9"/>
  <c r="AX496" i="9"/>
  <c r="BX752" i="9"/>
  <c r="AW752" i="9"/>
  <c r="AV834" i="9"/>
  <c r="BU834" i="9"/>
  <c r="BU345" i="9"/>
  <c r="AV345" i="9"/>
  <c r="AV619" i="9"/>
  <c r="BU619" i="9"/>
  <c r="AW383" i="9"/>
  <c r="BX383" i="9"/>
  <c r="AX222" i="9"/>
  <c r="CA222" i="9"/>
  <c r="BU900" i="9"/>
  <c r="AV900" i="9"/>
  <c r="AV822" i="9"/>
  <c r="BU822" i="9"/>
  <c r="BU481" i="9"/>
  <c r="AV481" i="9"/>
  <c r="BX381" i="9"/>
  <c r="AW381" i="9"/>
  <c r="BU856" i="9"/>
  <c r="AV856" i="9"/>
  <c r="AX461" i="9"/>
  <c r="CA461" i="9"/>
  <c r="BX364" i="9"/>
  <c r="AW364" i="9"/>
  <c r="AX277" i="9"/>
  <c r="CA277" i="9"/>
  <c r="BU290" i="9"/>
  <c r="AV290" i="9"/>
  <c r="BU512" i="9"/>
  <c r="AV512" i="9"/>
  <c r="AV213" i="9"/>
  <c r="BU213" i="9"/>
  <c r="CA27" i="9"/>
  <c r="AX27" i="9"/>
  <c r="BU904" i="9"/>
  <c r="AV904" i="9"/>
  <c r="AV173" i="9"/>
  <c r="BU173" i="9"/>
  <c r="CA53" i="9"/>
  <c r="AX53" i="9"/>
  <c r="BU504" i="9"/>
  <c r="AV504" i="9"/>
  <c r="AV646" i="9"/>
  <c r="BU646" i="9"/>
  <c r="AX507" i="9"/>
  <c r="CA507" i="9"/>
  <c r="AV219" i="9"/>
  <c r="BU219" i="9"/>
  <c r="BZ119" i="9"/>
  <c r="CB119" i="9"/>
  <c r="CC119" i="9" s="1"/>
  <c r="CD119" i="9" s="1"/>
  <c r="BX244" i="9"/>
  <c r="AU820" i="9"/>
  <c r="BR820" i="9"/>
  <c r="BV503" i="9"/>
  <c r="BW503" i="9" s="1"/>
  <c r="BX503" i="9" s="1"/>
  <c r="AW461" i="9"/>
  <c r="BX461" i="9"/>
  <c r="AV447" i="9"/>
  <c r="BU447" i="9"/>
  <c r="BW597" i="9"/>
  <c r="BY597" i="9"/>
  <c r="BU489" i="9"/>
  <c r="AV489" i="9"/>
  <c r="BR481" i="9"/>
  <c r="AU481" i="9"/>
  <c r="CA116" i="9"/>
  <c r="AW436" i="9"/>
  <c r="BX436" i="9"/>
  <c r="BW489" i="9"/>
  <c r="BY489" i="9"/>
  <c r="AO257" i="9"/>
  <c r="P257" i="9" s="1"/>
  <c r="AI257" i="9" s="1"/>
  <c r="AY428" i="9"/>
  <c r="AN428" i="9" s="1"/>
  <c r="Q428" i="9" s="1"/>
  <c r="BV46" i="9"/>
  <c r="BW46" i="9" s="1"/>
  <c r="BW790" i="9"/>
  <c r="BY790" i="9"/>
  <c r="AW866" i="9"/>
  <c r="BX866" i="9"/>
  <c r="BY97" i="9"/>
  <c r="BZ97" i="9" s="1"/>
  <c r="AX97" i="9" s="1"/>
  <c r="BU606" i="9"/>
  <c r="AV606" i="9"/>
  <c r="AV760" i="9"/>
  <c r="AU73" i="9"/>
  <c r="BR73" i="9"/>
  <c r="BV224" i="9"/>
  <c r="BT617" i="9"/>
  <c r="BV617" i="9"/>
  <c r="BW617" i="9" s="1"/>
  <c r="AU785" i="9"/>
  <c r="BR785" i="9"/>
  <c r="BR182" i="9"/>
  <c r="AU182" i="9"/>
  <c r="BT463" i="9"/>
  <c r="BV463" i="9"/>
  <c r="BW463" i="9" s="1"/>
  <c r="BT321" i="9"/>
  <c r="BV321" i="9"/>
  <c r="BT487" i="9"/>
  <c r="BV487" i="9"/>
  <c r="BV896" i="9"/>
  <c r="BW896" i="9" s="1"/>
  <c r="BW411" i="9"/>
  <c r="BY411" i="9"/>
  <c r="AV873" i="9"/>
  <c r="BT57" i="9"/>
  <c r="BV57" i="9"/>
  <c r="BY451" i="9"/>
  <c r="AV746" i="9"/>
  <c r="BU746" i="9"/>
  <c r="AY242" i="9"/>
  <c r="AV522" i="9"/>
  <c r="AU503" i="9"/>
  <c r="BR503" i="9"/>
  <c r="BW363" i="9"/>
  <c r="BV853" i="9"/>
  <c r="BW219" i="9"/>
  <c r="BY219" i="9"/>
  <c r="BZ219" i="9" s="1"/>
  <c r="BV213" i="9"/>
  <c r="BW213" i="9" s="1"/>
  <c r="BV646" i="9"/>
  <c r="AV790" i="9"/>
  <c r="BU790" i="9"/>
  <c r="BU97" i="9"/>
  <c r="AV97" i="9"/>
  <c r="BV834" i="9"/>
  <c r="BW834" i="9" s="1"/>
  <c r="BX834" i="9" s="1"/>
  <c r="BR617" i="9"/>
  <c r="AU617" i="9"/>
  <c r="AX169" i="9"/>
  <c r="CA169" i="9"/>
  <c r="AU463" i="9"/>
  <c r="BR463" i="9"/>
  <c r="BR321" i="9"/>
  <c r="AU321" i="9"/>
  <c r="CB53" i="9"/>
  <c r="CC53" i="9" s="1"/>
  <c r="AY53" i="9" s="1"/>
  <c r="BR896" i="9"/>
  <c r="AU896" i="9"/>
  <c r="BU411" i="9"/>
  <c r="AV411" i="9"/>
  <c r="BY383" i="9"/>
  <c r="BZ383" i="9" s="1"/>
  <c r="AX383" i="9" s="1"/>
  <c r="BU451" i="9"/>
  <c r="AV451" i="9"/>
  <c r="BW641" i="9"/>
  <c r="BY641" i="9"/>
  <c r="BZ641" i="9" s="1"/>
  <c r="CB27" i="9"/>
  <c r="CC27" i="9" s="1"/>
  <c r="CD27" i="9" s="1"/>
  <c r="BW466" i="9"/>
  <c r="BY466" i="9"/>
  <c r="BZ466" i="9" s="1"/>
  <c r="AX429" i="9"/>
  <c r="CA429" i="9"/>
  <c r="BR834" i="9"/>
  <c r="AU834" i="9"/>
  <c r="BU383" i="9"/>
  <c r="AV383" i="9"/>
  <c r="AW824" i="9"/>
  <c r="AW155" i="9"/>
  <c r="BT622" i="9"/>
  <c r="BV622" i="9"/>
  <c r="BW622" i="9" s="1"/>
  <c r="BX622" i="9" s="1"/>
  <c r="AU173" i="9"/>
  <c r="BR173" i="9"/>
  <c r="BR867" i="9"/>
  <c r="AU867" i="9"/>
  <c r="BR143" i="9"/>
  <c r="AU143" i="9"/>
  <c r="AV641" i="9"/>
  <c r="BU641" i="9"/>
  <c r="CB116" i="9"/>
  <c r="CC116" i="9" s="1"/>
  <c r="CD116" i="9" s="1"/>
  <c r="BV504" i="9"/>
  <c r="BW504" i="9" s="1"/>
  <c r="BT867" i="9"/>
  <c r="BV867" i="9"/>
  <c r="BW867" i="9" s="1"/>
  <c r="AV216" i="9"/>
  <c r="BR894" i="9"/>
  <c r="AU894" i="9"/>
  <c r="BT289" i="9"/>
  <c r="BV289" i="9"/>
  <c r="BW289" i="9" s="1"/>
  <c r="BV760" i="9"/>
  <c r="BZ293" i="9"/>
  <c r="CB293" i="9"/>
  <c r="CC293" i="9" s="1"/>
  <c r="AY293" i="9" s="1"/>
  <c r="AW814" i="9"/>
  <c r="BX814" i="9"/>
  <c r="AV466" i="9"/>
  <c r="BU466" i="9"/>
  <c r="BZ332" i="9"/>
  <c r="CB332" i="9"/>
  <c r="CC332" i="9" s="1"/>
  <c r="CD332" i="9" s="1"/>
  <c r="BY594" i="9"/>
  <c r="BV873" i="9"/>
  <c r="BT258" i="9"/>
  <c r="BV258" i="9"/>
  <c r="BW258" i="9" s="1"/>
  <c r="AU873" i="9"/>
  <c r="BR873" i="9"/>
  <c r="BT305" i="9"/>
  <c r="BV305" i="9"/>
  <c r="BV290" i="9"/>
  <c r="BW290" i="9" s="1"/>
  <c r="AW277" i="9"/>
  <c r="BX277" i="9"/>
  <c r="BV904" i="9"/>
  <c r="BT878" i="9"/>
  <c r="BV878" i="9"/>
  <c r="BV822" i="9"/>
  <c r="BW822" i="9" s="1"/>
  <c r="AW822" i="9" s="1"/>
  <c r="BY381" i="9"/>
  <c r="BT820" i="9"/>
  <c r="BV820" i="9"/>
  <c r="BY364" i="9"/>
  <c r="BZ364" i="9" s="1"/>
  <c r="CB507" i="9"/>
  <c r="CC507" i="9" s="1"/>
  <c r="AY507" i="9" s="1"/>
  <c r="BR289" i="9"/>
  <c r="AU289" i="9"/>
  <c r="BW594" i="9"/>
  <c r="BW392" i="9"/>
  <c r="BY392" i="9"/>
  <c r="BZ392" i="9" s="1"/>
  <c r="CA392" i="9" s="1"/>
  <c r="BT544" i="9"/>
  <c r="BV544" i="9"/>
  <c r="BT38" i="9"/>
  <c r="BV38" i="9"/>
  <c r="BW38" i="9" s="1"/>
  <c r="AU258" i="9"/>
  <c r="BR258" i="9"/>
  <c r="BT684" i="9"/>
  <c r="BV684" i="9"/>
  <c r="BW684" i="9" s="1"/>
  <c r="BX684" i="9" s="1"/>
  <c r="BT894" i="9"/>
  <c r="BV894" i="9"/>
  <c r="AW53" i="9"/>
  <c r="BX53" i="9"/>
  <c r="AW136" i="9"/>
  <c r="BZ819" i="9"/>
  <c r="CB819" i="9"/>
  <c r="CC819" i="9" s="1"/>
  <c r="CD819" i="9" s="1"/>
  <c r="AU878" i="9"/>
  <c r="BR878" i="9"/>
  <c r="BV251" i="9"/>
  <c r="CB207" i="9"/>
  <c r="CC207" i="9" s="1"/>
  <c r="AY207" i="9" s="1"/>
  <c r="AV381" i="9"/>
  <c r="BU381" i="9"/>
  <c r="AY159" i="9"/>
  <c r="BV216" i="9"/>
  <c r="BV362" i="9"/>
  <c r="BW362" i="9" s="1"/>
  <c r="BW907" i="9"/>
  <c r="BY907" i="9"/>
  <c r="BY447" i="9"/>
  <c r="BZ447" i="9" s="1"/>
  <c r="BW285" i="9"/>
  <c r="BY285" i="9"/>
  <c r="BZ285" i="9" s="1"/>
  <c r="AW293" i="9"/>
  <c r="BX293" i="9"/>
  <c r="BZ685" i="9"/>
  <c r="CB685" i="9"/>
  <c r="CC685" i="9" s="1"/>
  <c r="CD685" i="9" s="1"/>
  <c r="BY196" i="9"/>
  <c r="BZ196" i="9" s="1"/>
  <c r="AV785" i="9"/>
  <c r="BY131" i="9"/>
  <c r="BR544" i="9"/>
  <c r="AU544" i="9"/>
  <c r="AV896" i="9"/>
  <c r="AU38" i="9"/>
  <c r="BR38" i="9"/>
  <c r="BR861" i="9"/>
  <c r="AU861" i="9"/>
  <c r="BR684" i="9"/>
  <c r="AU684" i="9"/>
  <c r="BV173" i="9"/>
  <c r="BT143" i="9"/>
  <c r="BV143" i="9"/>
  <c r="BY363" i="9"/>
  <c r="AU646" i="9"/>
  <c r="BR646" i="9"/>
  <c r="BT721" i="9"/>
  <c r="BV721" i="9"/>
  <c r="BZ814" i="9"/>
  <c r="CB814" i="9"/>
  <c r="CC814" i="9" s="1"/>
  <c r="CD814" i="9" s="1"/>
  <c r="AV131" i="9"/>
  <c r="BU131" i="9"/>
  <c r="BT583" i="9"/>
  <c r="BV583" i="9"/>
  <c r="BV619" i="9"/>
  <c r="BW619" i="9" s="1"/>
  <c r="AO148" i="9"/>
  <c r="P148" i="9" s="1"/>
  <c r="AI148" i="9" s="1"/>
  <c r="AB148" i="9" s="1"/>
  <c r="BY136" i="9"/>
  <c r="BT503" i="9"/>
  <c r="AU619" i="9"/>
  <c r="BR619" i="9"/>
  <c r="BR822" i="9"/>
  <c r="AU822" i="9"/>
  <c r="BW384" i="9"/>
  <c r="BY384" i="9"/>
  <c r="BT806" i="9"/>
  <c r="BV806" i="9"/>
  <c r="BW816" i="9"/>
  <c r="BY816" i="9"/>
  <c r="BZ816" i="9" s="1"/>
  <c r="AV853" i="9"/>
  <c r="CB436" i="9"/>
  <c r="CC436" i="9" s="1"/>
  <c r="AY436" i="9" s="1"/>
  <c r="BY752" i="9"/>
  <c r="BV782" i="9"/>
  <c r="BT782" i="9"/>
  <c r="BU907" i="9"/>
  <c r="AV907" i="9"/>
  <c r="CB277" i="9"/>
  <c r="CC277" i="9" s="1"/>
  <c r="CD277" i="9" s="1"/>
  <c r="AW685" i="9"/>
  <c r="BX685" i="9"/>
  <c r="BT768" i="9"/>
  <c r="BV768" i="9"/>
  <c r="BW768" i="9" s="1"/>
  <c r="CB222" i="9"/>
  <c r="CC222" i="9" s="1"/>
  <c r="AY222" i="9" s="1"/>
  <c r="AV196" i="9"/>
  <c r="BU196" i="9"/>
  <c r="BT796" i="9"/>
  <c r="BV796" i="9"/>
  <c r="BV345" i="9"/>
  <c r="BW345" i="9" s="1"/>
  <c r="AW345" i="9" s="1"/>
  <c r="BZ65" i="9"/>
  <c r="CB65" i="9"/>
  <c r="CC65" i="9" s="1"/>
  <c r="CD65" i="9" s="1"/>
  <c r="BW329" i="9"/>
  <c r="BY329" i="9"/>
  <c r="CA480" i="9"/>
  <c r="AX480" i="9"/>
  <c r="BU727" i="9"/>
  <c r="CB461" i="9"/>
  <c r="CC461" i="9" s="1"/>
  <c r="CD461" i="9" s="1"/>
  <c r="AV384" i="9"/>
  <c r="BU384" i="9"/>
  <c r="AU806" i="9"/>
  <c r="BR806" i="9"/>
  <c r="BV481" i="9"/>
  <c r="BW481" i="9" s="1"/>
  <c r="AW481" i="9" s="1"/>
  <c r="AV816" i="9"/>
  <c r="BU816" i="9"/>
  <c r="AM257" i="9"/>
  <c r="AN257" i="9"/>
  <c r="Q257" i="9" s="1"/>
  <c r="BW183" i="9"/>
  <c r="BY183" i="9"/>
  <c r="AV752" i="9"/>
  <c r="BU752" i="9"/>
  <c r="BR782" i="9"/>
  <c r="AU782" i="9"/>
  <c r="BT46" i="9"/>
  <c r="BZ866" i="9"/>
  <c r="CB866" i="9"/>
  <c r="CC866" i="9" s="1"/>
  <c r="BW97" i="9"/>
  <c r="BW606" i="9"/>
  <c r="BY606" i="9"/>
  <c r="BZ606" i="9" s="1"/>
  <c r="BT73" i="9"/>
  <c r="BV73" i="9"/>
  <c r="BT224" i="9"/>
  <c r="AW222" i="9"/>
  <c r="BX222" i="9"/>
  <c r="BT859" i="9"/>
  <c r="BV859" i="9"/>
  <c r="BW859" i="9" s="1"/>
  <c r="BV785" i="9"/>
  <c r="BW785" i="9" s="1"/>
  <c r="AW785" i="9" s="1"/>
  <c r="BT182" i="9"/>
  <c r="BV182" i="9"/>
  <c r="AU345" i="9"/>
  <c r="BR345" i="9"/>
  <c r="BX65" i="9"/>
  <c r="AW65" i="9"/>
  <c r="BW746" i="9"/>
  <c r="BY746" i="9"/>
  <c r="BU470" i="9"/>
  <c r="AV470" i="9"/>
  <c r="AV809" i="9"/>
  <c r="BU809" i="9"/>
  <c r="BU923" i="9"/>
  <c r="AV923" i="9"/>
  <c r="AX42" i="9"/>
  <c r="CA42" i="9"/>
  <c r="BU112" i="9"/>
  <c r="AV112" i="9"/>
  <c r="BU467" i="9"/>
  <c r="AV467" i="9"/>
  <c r="BX385" i="9"/>
  <c r="AW385" i="9"/>
  <c r="AW307" i="9"/>
  <c r="BX307" i="9"/>
  <c r="AV887" i="9"/>
  <c r="BU887" i="9"/>
  <c r="BU758" i="9"/>
  <c r="AV758" i="9"/>
  <c r="CA61" i="9"/>
  <c r="AX61" i="9"/>
  <c r="AV695" i="9"/>
  <c r="BU695" i="9"/>
  <c r="BX882" i="9"/>
  <c r="AW882" i="9"/>
  <c r="BX889" i="9"/>
  <c r="AW889" i="9"/>
  <c r="BX564" i="9"/>
  <c r="AW564" i="9"/>
  <c r="BX124" i="9"/>
  <c r="AW124" i="9"/>
  <c r="BU656" i="9"/>
  <c r="AV656" i="9"/>
  <c r="BU777" i="9"/>
  <c r="AV777" i="9"/>
  <c r="AV562" i="9"/>
  <c r="BU562" i="9"/>
  <c r="AW872" i="9"/>
  <c r="BX872" i="9"/>
  <c r="BU732" i="9"/>
  <c r="AV732" i="9"/>
  <c r="AW246" i="9"/>
  <c r="BX246" i="9"/>
  <c r="AV391" i="9"/>
  <c r="BU391" i="9"/>
  <c r="BX360" i="9"/>
  <c r="AW360" i="9"/>
  <c r="BX442" i="9"/>
  <c r="AW442" i="9"/>
  <c r="BU832" i="9"/>
  <c r="AV832" i="9"/>
  <c r="BU888" i="9"/>
  <c r="AV888" i="9"/>
  <c r="BU245" i="9"/>
  <c r="AV245" i="9"/>
  <c r="AW51" i="9"/>
  <c r="BX51" i="9"/>
  <c r="BU423" i="9"/>
  <c r="BV903" i="9"/>
  <c r="BZ281" i="9"/>
  <c r="CB281" i="9"/>
  <c r="CC281" i="9" s="1"/>
  <c r="CD281" i="9" s="1"/>
  <c r="BW37" i="9"/>
  <c r="BY37" i="9"/>
  <c r="BZ37" i="9" s="1"/>
  <c r="BV468" i="9"/>
  <c r="BW468" i="9" s="1"/>
  <c r="BZ575" i="9"/>
  <c r="CB575" i="9"/>
  <c r="CC575" i="9" s="1"/>
  <c r="CD575" i="9" s="1"/>
  <c r="AU500" i="9"/>
  <c r="BR500" i="9"/>
  <c r="AU840" i="9"/>
  <c r="BR840" i="9"/>
  <c r="BY361" i="9"/>
  <c r="BU687" i="9"/>
  <c r="AV687" i="9"/>
  <c r="BV900" i="9"/>
  <c r="BW900" i="9" s="1"/>
  <c r="AW766" i="9"/>
  <c r="BX766" i="9"/>
  <c r="BU564" i="9"/>
  <c r="AV564" i="9"/>
  <c r="BU674" i="9"/>
  <c r="AV674" i="9"/>
  <c r="AW676" i="9"/>
  <c r="BW588" i="9"/>
  <c r="BY588" i="9"/>
  <c r="BZ588" i="9" s="1"/>
  <c r="CA588" i="9" s="1"/>
  <c r="BW654" i="9"/>
  <c r="BY654" i="9"/>
  <c r="BZ654" i="9" s="1"/>
  <c r="CA654" i="9" s="1"/>
  <c r="BV636" i="9"/>
  <c r="BW636" i="9" s="1"/>
  <c r="AY779" i="9"/>
  <c r="AO779" i="9" s="1"/>
  <c r="P779" i="9" s="1"/>
  <c r="AI779" i="9" s="1"/>
  <c r="N185" i="9"/>
  <c r="AC185" i="9"/>
  <c r="BT759" i="9"/>
  <c r="BV759" i="9"/>
  <c r="AU809" i="9"/>
  <c r="BR809" i="9"/>
  <c r="BT514" i="9"/>
  <c r="BV514" i="9"/>
  <c r="BW514" i="9" s="1"/>
  <c r="AW514" i="9" s="1"/>
  <c r="BY307" i="9"/>
  <c r="BW32" i="9"/>
  <c r="BY32" i="9"/>
  <c r="BT735" i="9"/>
  <c r="BV735" i="9"/>
  <c r="BW735" i="9" s="1"/>
  <c r="AW735" i="9" s="1"/>
  <c r="BT286" i="9"/>
  <c r="BV286" i="9"/>
  <c r="BX281" i="9"/>
  <c r="AW281" i="9"/>
  <c r="BW382" i="9"/>
  <c r="BY382" i="9"/>
  <c r="BW460" i="9"/>
  <c r="BY460" i="9"/>
  <c r="BU37" i="9"/>
  <c r="AV37" i="9"/>
  <c r="AU468" i="9"/>
  <c r="BR468" i="9"/>
  <c r="BW89" i="9"/>
  <c r="BY89" i="9"/>
  <c r="BZ89" i="9" s="1"/>
  <c r="AX89" i="9" s="1"/>
  <c r="AW288" i="9"/>
  <c r="BX288" i="9"/>
  <c r="BW536" i="9"/>
  <c r="BY536" i="9"/>
  <c r="AX548" i="9"/>
  <c r="BX238" i="9"/>
  <c r="CA554" i="9"/>
  <c r="AV588" i="9"/>
  <c r="BU588" i="9"/>
  <c r="BU654" i="9"/>
  <c r="AV654" i="9"/>
  <c r="BY872" i="9"/>
  <c r="AV385" i="9"/>
  <c r="BU385" i="9"/>
  <c r="AU636" i="9"/>
  <c r="BR636" i="9"/>
  <c r="BY360" i="9"/>
  <c r="BZ360" i="9" s="1"/>
  <c r="AX360" i="9" s="1"/>
  <c r="BT831" i="9"/>
  <c r="BV831" i="9"/>
  <c r="AV33" i="9"/>
  <c r="BX264" i="9"/>
  <c r="AV869" i="9"/>
  <c r="BU880" i="9"/>
  <c r="CA43" i="9"/>
  <c r="BU158" i="9"/>
  <c r="AV158" i="9"/>
  <c r="AU282" i="9"/>
  <c r="BR282" i="9"/>
  <c r="AU286" i="9"/>
  <c r="BR286" i="9"/>
  <c r="BY824" i="9"/>
  <c r="BZ824" i="9" s="1"/>
  <c r="CA824" i="9" s="1"/>
  <c r="BU382" i="9"/>
  <c r="AV382" i="9"/>
  <c r="BU460" i="9"/>
  <c r="AV460" i="9"/>
  <c r="BV512" i="9"/>
  <c r="BW512" i="9" s="1"/>
  <c r="BY246" i="9"/>
  <c r="BZ246" i="9" s="1"/>
  <c r="BT817" i="9"/>
  <c r="BV817" i="9"/>
  <c r="BW817" i="9" s="1"/>
  <c r="BX817" i="9" s="1"/>
  <c r="BY288" i="9"/>
  <c r="BZ288" i="9" s="1"/>
  <c r="AV536" i="9"/>
  <c r="BU536" i="9"/>
  <c r="BT559" i="9"/>
  <c r="BV559" i="9"/>
  <c r="BW559" i="9" s="1"/>
  <c r="CB548" i="9"/>
  <c r="CC548" i="9" s="1"/>
  <c r="AY548" i="9" s="1"/>
  <c r="BW533" i="9"/>
  <c r="BY533" i="9"/>
  <c r="BZ533" i="9" s="1"/>
  <c r="AW138" i="9"/>
  <c r="AY194" i="9"/>
  <c r="BY676" i="9"/>
  <c r="BZ676" i="9" s="1"/>
  <c r="CB496" i="9"/>
  <c r="CC496" i="9" s="1"/>
  <c r="CD496" i="9" s="1"/>
  <c r="BT282" i="9"/>
  <c r="BV282" i="9"/>
  <c r="BW282" i="9" s="1"/>
  <c r="CB239" i="9"/>
  <c r="CC239" i="9" s="1"/>
  <c r="CD239" i="9" s="1"/>
  <c r="BW84" i="9"/>
  <c r="BY84" i="9"/>
  <c r="BZ84" i="9" s="1"/>
  <c r="BU360" i="9"/>
  <c r="AV360" i="9"/>
  <c r="BR831" i="9"/>
  <c r="AU831" i="9"/>
  <c r="BW379" i="9"/>
  <c r="BY379" i="9"/>
  <c r="BY155" i="9"/>
  <c r="BV727" i="9"/>
  <c r="BW718" i="9"/>
  <c r="BY718" i="9"/>
  <c r="BZ421" i="9"/>
  <c r="CB421" i="9"/>
  <c r="CC421" i="9" s="1"/>
  <c r="CD421" i="9" s="1"/>
  <c r="CA242" i="9"/>
  <c r="AX242" i="9"/>
  <c r="BY882" i="9"/>
  <c r="BW19" i="9"/>
  <c r="BY19" i="9"/>
  <c r="AU512" i="9"/>
  <c r="BR512" i="9"/>
  <c r="BU246" i="9"/>
  <c r="AV246" i="9"/>
  <c r="BW215" i="9"/>
  <c r="BY215" i="9"/>
  <c r="BZ215" i="9" s="1"/>
  <c r="AV323" i="9"/>
  <c r="BU323" i="9"/>
  <c r="AV288" i="9"/>
  <c r="BU288" i="9"/>
  <c r="AU559" i="9"/>
  <c r="BR559" i="9"/>
  <c r="BV391" i="9"/>
  <c r="BV758" i="9"/>
  <c r="BW758" i="9" s="1"/>
  <c r="AW758" i="9" s="1"/>
  <c r="BT48" i="9"/>
  <c r="BV48" i="9"/>
  <c r="BZ322" i="9"/>
  <c r="CB322" i="9"/>
  <c r="CC322" i="9" s="1"/>
  <c r="AY322" i="9" s="1"/>
  <c r="BY388" i="9"/>
  <c r="BZ388" i="9" s="1"/>
  <c r="BZ390" i="9"/>
  <c r="CB390" i="9"/>
  <c r="CC390" i="9" s="1"/>
  <c r="CD390" i="9" s="1"/>
  <c r="AW239" i="9"/>
  <c r="BX239" i="9"/>
  <c r="AV84" i="9"/>
  <c r="BU84" i="9"/>
  <c r="BT476" i="9"/>
  <c r="BV476" i="9"/>
  <c r="BW476" i="9" s="1"/>
  <c r="CB61" i="9"/>
  <c r="CC61" i="9" s="1"/>
  <c r="CD61" i="9" s="1"/>
  <c r="BR628" i="9"/>
  <c r="AU628" i="9"/>
  <c r="BZ147" i="9"/>
  <c r="CB147" i="9"/>
  <c r="CC147" i="9" s="1"/>
  <c r="AY147" i="9" s="1"/>
  <c r="BU155" i="9"/>
  <c r="AV155" i="9"/>
  <c r="AV718" i="9"/>
  <c r="BU718" i="9"/>
  <c r="AU727" i="9"/>
  <c r="BR727" i="9"/>
  <c r="BU882" i="9"/>
  <c r="AV882" i="9"/>
  <c r="BU19" i="9"/>
  <c r="AV19" i="9"/>
  <c r="BR817" i="9"/>
  <c r="AU817" i="9"/>
  <c r="BT298" i="9"/>
  <c r="BV298" i="9"/>
  <c r="BT801" i="9"/>
  <c r="BV801" i="9"/>
  <c r="BW801" i="9" s="1"/>
  <c r="BU215" i="9"/>
  <c r="AV215" i="9"/>
  <c r="BX548" i="9"/>
  <c r="AW548" i="9"/>
  <c r="BU533" i="9"/>
  <c r="AV533" i="9"/>
  <c r="BT632" i="9"/>
  <c r="BV632" i="9"/>
  <c r="BW114" i="9"/>
  <c r="BY114" i="9"/>
  <c r="BY138" i="9"/>
  <c r="BZ138" i="9" s="1"/>
  <c r="BY238" i="9"/>
  <c r="BZ238" i="9" s="1"/>
  <c r="CB554" i="9"/>
  <c r="CC554" i="9" s="1"/>
  <c r="AY554" i="9" s="1"/>
  <c r="AU48" i="9"/>
  <c r="BR48" i="9"/>
  <c r="BW17" i="9"/>
  <c r="BY17" i="9"/>
  <c r="BZ17" i="9" s="1"/>
  <c r="BW388" i="9"/>
  <c r="BT416" i="9"/>
  <c r="BV416" i="9"/>
  <c r="AU476" i="9"/>
  <c r="BR476" i="9"/>
  <c r="BZ18" i="9"/>
  <c r="CB18" i="9"/>
  <c r="CC18" i="9" s="1"/>
  <c r="AW61" i="9"/>
  <c r="BX61" i="9"/>
  <c r="BT839" i="9"/>
  <c r="BV839" i="9"/>
  <c r="CB651" i="9"/>
  <c r="CC651" i="9" s="1"/>
  <c r="CD651" i="9" s="1"/>
  <c r="AY618" i="9"/>
  <c r="AM618" i="9" s="1"/>
  <c r="BR759" i="9"/>
  <c r="AU759" i="9"/>
  <c r="BU903" i="9"/>
  <c r="BV245" i="9"/>
  <c r="BW245" i="9" s="1"/>
  <c r="BV562" i="9"/>
  <c r="BW562" i="9" s="1"/>
  <c r="AW562" i="9" s="1"/>
  <c r="BT743" i="9"/>
  <c r="BV743" i="9"/>
  <c r="BW743" i="9" s="1"/>
  <c r="BY13" i="9"/>
  <c r="BZ13" i="9" s="1"/>
  <c r="AW390" i="9"/>
  <c r="BX390" i="9"/>
  <c r="BR416" i="9"/>
  <c r="AU416" i="9"/>
  <c r="AV468" i="9"/>
  <c r="BV887" i="9"/>
  <c r="BU660" i="9"/>
  <c r="AV660" i="9"/>
  <c r="AU298" i="9"/>
  <c r="BR298" i="9"/>
  <c r="AU801" i="9"/>
  <c r="BR801" i="9"/>
  <c r="BU114" i="9"/>
  <c r="AV114" i="9"/>
  <c r="BR758" i="9"/>
  <c r="AU758" i="9"/>
  <c r="AV238" i="9"/>
  <c r="BU238" i="9"/>
  <c r="BV467" i="9"/>
  <c r="BY51" i="9"/>
  <c r="AV388" i="9"/>
  <c r="BU388" i="9"/>
  <c r="BU636" i="9"/>
  <c r="BT742" i="9"/>
  <c r="BV742" i="9"/>
  <c r="BW742" i="9" s="1"/>
  <c r="AW742" i="9" s="1"/>
  <c r="AW18" i="9"/>
  <c r="BX18" i="9"/>
  <c r="CD283" i="9"/>
  <c r="BT719" i="9"/>
  <c r="BV719" i="9"/>
  <c r="BW719" i="9" s="1"/>
  <c r="BY663" i="9"/>
  <c r="BW663" i="9"/>
  <c r="AU839" i="9"/>
  <c r="BR839" i="9"/>
  <c r="BX510" i="9"/>
  <c r="BW553" i="9"/>
  <c r="BY553" i="9"/>
  <c r="BZ553" i="9" s="1"/>
  <c r="BR245" i="9"/>
  <c r="AU245" i="9"/>
  <c r="BR562" i="9"/>
  <c r="AU562" i="9"/>
  <c r="AU743" i="9"/>
  <c r="BR743" i="9"/>
  <c r="BW13" i="9"/>
  <c r="AU887" i="9"/>
  <c r="BR887" i="9"/>
  <c r="BV660" i="9"/>
  <c r="BV705" i="9"/>
  <c r="BW705" i="9" s="1"/>
  <c r="BX705" i="9" s="1"/>
  <c r="BT500" i="9"/>
  <c r="BV500" i="9"/>
  <c r="CB181" i="9"/>
  <c r="CC181" i="9" s="1"/>
  <c r="CD181" i="9" s="1"/>
  <c r="BV856" i="9"/>
  <c r="BW856" i="9" s="1"/>
  <c r="AW361" i="9"/>
  <c r="BW687" i="9"/>
  <c r="AU467" i="9"/>
  <c r="BR467" i="9"/>
  <c r="BU51" i="9"/>
  <c r="AV51" i="9"/>
  <c r="BW158" i="9"/>
  <c r="BY158" i="9"/>
  <c r="BZ158" i="9" s="1"/>
  <c r="CA158" i="9" s="1"/>
  <c r="BV522" i="9"/>
  <c r="BT698" i="9"/>
  <c r="BV698" i="9"/>
  <c r="BT788" i="9"/>
  <c r="BV788" i="9"/>
  <c r="BW557" i="9"/>
  <c r="BU663" i="9"/>
  <c r="AV663" i="9"/>
  <c r="BY442" i="9"/>
  <c r="BU30" i="9"/>
  <c r="BU553" i="9"/>
  <c r="AV553" i="9"/>
  <c r="BT825" i="9"/>
  <c r="BV825" i="9"/>
  <c r="BU872" i="9"/>
  <c r="AV872" i="9"/>
  <c r="AV13" i="9"/>
  <c r="BU13" i="9"/>
  <c r="AW496" i="9"/>
  <c r="BX496" i="9"/>
  <c r="AU660" i="9"/>
  <c r="BR660" i="9"/>
  <c r="BR705" i="9"/>
  <c r="AU705" i="9"/>
  <c r="AJ100" i="9"/>
  <c r="AB100" i="9"/>
  <c r="BY889" i="9"/>
  <c r="BT840" i="9"/>
  <c r="BV840" i="9"/>
  <c r="AU856" i="9"/>
  <c r="BR856" i="9"/>
  <c r="BZ766" i="9"/>
  <c r="CB766" i="9"/>
  <c r="CC766" i="9" s="1"/>
  <c r="AY766" i="9" s="1"/>
  <c r="BY564" i="9"/>
  <c r="BZ564" i="9" s="1"/>
  <c r="AX564" i="9" s="1"/>
  <c r="BW674" i="9"/>
  <c r="BY674" i="9"/>
  <c r="BY385" i="9"/>
  <c r="BZ385" i="9" s="1"/>
  <c r="CA385" i="9" s="1"/>
  <c r="AU698" i="9"/>
  <c r="BR698" i="9"/>
  <c r="AW651" i="9"/>
  <c r="BX651" i="9"/>
  <c r="BV809" i="9"/>
  <c r="AV442" i="9"/>
  <c r="BU442" i="9"/>
  <c r="AV337" i="9"/>
  <c r="BU337" i="9"/>
  <c r="BU789" i="9"/>
  <c r="AV789" i="9"/>
  <c r="BU50" i="9"/>
  <c r="AV50" i="9"/>
  <c r="BX546" i="9"/>
  <c r="AW546" i="9"/>
  <c r="BX200" i="9"/>
  <c r="AW200" i="9"/>
  <c r="BU827" i="9"/>
  <c r="AV827" i="9"/>
  <c r="BU269" i="9"/>
  <c r="AV269" i="9"/>
  <c r="AW126" i="9"/>
  <c r="BX126" i="9"/>
  <c r="BU241" i="9"/>
  <c r="AV241" i="9"/>
  <c r="BX40" i="9"/>
  <c r="AW40" i="9"/>
  <c r="AW118" i="9"/>
  <c r="BX118" i="9"/>
  <c r="BX355" i="9"/>
  <c r="AW355" i="9"/>
  <c r="CA473" i="9"/>
  <c r="AX473" i="9"/>
  <c r="AV611" i="9"/>
  <c r="BU611" i="9"/>
  <c r="BU818" i="9"/>
  <c r="AV818" i="9"/>
  <c r="AV64" i="9"/>
  <c r="BU64" i="9"/>
  <c r="AV913" i="9"/>
  <c r="BU913" i="9"/>
  <c r="AW278" i="9"/>
  <c r="BX278" i="9"/>
  <c r="BU197" i="9"/>
  <c r="AV197" i="9"/>
  <c r="AV842" i="9"/>
  <c r="BU842" i="9"/>
  <c r="BU879" i="9"/>
  <c r="AV879" i="9"/>
  <c r="AV712" i="9"/>
  <c r="BU712" i="9"/>
  <c r="BU212" i="9"/>
  <c r="AV212" i="9"/>
  <c r="BU556" i="9"/>
  <c r="AV556" i="9"/>
  <c r="AW142" i="9"/>
  <c r="BX142" i="9"/>
  <c r="AW418" i="9"/>
  <c r="BX418" i="9"/>
  <c r="BU328" i="9"/>
  <c r="AV328" i="9"/>
  <c r="BU808" i="9"/>
  <c r="AV808" i="9"/>
  <c r="BX608" i="9"/>
  <c r="AW608" i="9"/>
  <c r="AW297" i="9"/>
  <c r="BX297" i="9"/>
  <c r="AW23" i="9"/>
  <c r="BX23" i="9"/>
  <c r="BU703" i="9"/>
  <c r="AV703" i="9"/>
  <c r="BU306" i="9"/>
  <c r="AV306" i="9"/>
  <c r="BT849" i="9"/>
  <c r="BV849" i="9"/>
  <c r="CB876" i="9"/>
  <c r="CC876" i="9" s="1"/>
  <c r="AY876" i="9" s="1"/>
  <c r="BU71" i="9"/>
  <c r="AV71" i="9"/>
  <c r="BT374" i="9"/>
  <c r="BV374" i="9"/>
  <c r="BY706" i="9"/>
  <c r="BZ706" i="9" s="1"/>
  <c r="BY750" i="9"/>
  <c r="BZ750" i="9" s="1"/>
  <c r="BW176" i="9"/>
  <c r="BY176" i="9"/>
  <c r="AW420" i="9"/>
  <c r="BX420" i="9"/>
  <c r="BY886" i="9"/>
  <c r="BV668" i="9"/>
  <c r="BV657" i="9"/>
  <c r="BW657" i="9" s="1"/>
  <c r="BY352" i="9"/>
  <c r="BZ352" i="9" s="1"/>
  <c r="BV94" i="9"/>
  <c r="BT623" i="9"/>
  <c r="BV623" i="9"/>
  <c r="AU539" i="9"/>
  <c r="BR539" i="9"/>
  <c r="AU423" i="9"/>
  <c r="BR423" i="9"/>
  <c r="AV510" i="9"/>
  <c r="BU510" i="9"/>
  <c r="BV589" i="9"/>
  <c r="BW589" i="9" s="1"/>
  <c r="BV498" i="9"/>
  <c r="AU913" i="9"/>
  <c r="BR913" i="9"/>
  <c r="BR478" i="9"/>
  <c r="AU478" i="9"/>
  <c r="BV552" i="9"/>
  <c r="BT731" i="9"/>
  <c r="BV731" i="9"/>
  <c r="BW731" i="9" s="1"/>
  <c r="BX731" i="9" s="1"/>
  <c r="AU25" i="9"/>
  <c r="BR25" i="9"/>
  <c r="BY681" i="9"/>
  <c r="BU77" i="9"/>
  <c r="BU794" i="9"/>
  <c r="AV175" i="9"/>
  <c r="AW117" i="9"/>
  <c r="BR849" i="9"/>
  <c r="AU849" i="9"/>
  <c r="BU200" i="9"/>
  <c r="AV200" i="9"/>
  <c r="BW56" i="9"/>
  <c r="BY56" i="9"/>
  <c r="BZ56" i="9" s="1"/>
  <c r="CA56" i="9" s="1"/>
  <c r="AU374" i="9"/>
  <c r="BR374" i="9"/>
  <c r="N223" i="9"/>
  <c r="AC223" i="9"/>
  <c r="BW750" i="9"/>
  <c r="BY420" i="9"/>
  <c r="BZ420" i="9" s="1"/>
  <c r="BU886" i="9"/>
  <c r="AV886" i="9"/>
  <c r="AU668" i="9"/>
  <c r="BR668" i="9"/>
  <c r="BT308" i="9"/>
  <c r="BV308" i="9"/>
  <c r="BW308" i="9" s="1"/>
  <c r="BT353" i="9"/>
  <c r="BV353" i="9"/>
  <c r="BV648" i="9"/>
  <c r="BW648" i="9" s="1"/>
  <c r="BX648" i="9" s="1"/>
  <c r="BR623" i="9"/>
  <c r="AU623" i="9"/>
  <c r="BY728" i="9"/>
  <c r="BR498" i="9"/>
  <c r="AU498" i="9"/>
  <c r="BT260" i="9"/>
  <c r="BV260" i="9"/>
  <c r="BY898" i="9"/>
  <c r="BR888" i="9"/>
  <c r="AU888" i="9"/>
  <c r="AU731" i="9"/>
  <c r="BR731" i="9"/>
  <c r="BV852" i="9"/>
  <c r="BV44" i="9"/>
  <c r="BW44" i="9" s="1"/>
  <c r="AV681" i="9"/>
  <c r="BU681" i="9"/>
  <c r="AV626" i="9"/>
  <c r="BR852" i="9"/>
  <c r="AU852" i="9"/>
  <c r="BZ506" i="9"/>
  <c r="CB506" i="9"/>
  <c r="CC506" i="9" s="1"/>
  <c r="CD506" i="9" s="1"/>
  <c r="BV836" i="9"/>
  <c r="BW836" i="9" s="1"/>
  <c r="BX836" i="9" s="1"/>
  <c r="BV808" i="9"/>
  <c r="AV642" i="9"/>
  <c r="BR648" i="9"/>
  <c r="AU648" i="9"/>
  <c r="AW865" i="9"/>
  <c r="BV64" i="9"/>
  <c r="BT874" i="9"/>
  <c r="BV874" i="9"/>
  <c r="BX728" i="9"/>
  <c r="BT41" i="9"/>
  <c r="BV41" i="9"/>
  <c r="BW41" i="9" s="1"/>
  <c r="BX41" i="9" s="1"/>
  <c r="BT581" i="9"/>
  <c r="BV581" i="9"/>
  <c r="BW581" i="9" s="1"/>
  <c r="BU829" i="9"/>
  <c r="BR589" i="9"/>
  <c r="AU589" i="9"/>
  <c r="BU898" i="9"/>
  <c r="AV898" i="9"/>
  <c r="BT708" i="9"/>
  <c r="BV708" i="9"/>
  <c r="BY126" i="9"/>
  <c r="BZ126" i="9" s="1"/>
  <c r="CA126" i="9" s="1"/>
  <c r="AO160" i="9"/>
  <c r="P160" i="9" s="1"/>
  <c r="AI160" i="9" s="1"/>
  <c r="AJ160" i="9" s="1"/>
  <c r="CA377" i="9"/>
  <c r="AU44" i="9"/>
  <c r="BR44" i="9"/>
  <c r="BZ876" i="9"/>
  <c r="AV637" i="9"/>
  <c r="AV313" i="9"/>
  <c r="BT836" i="9"/>
  <c r="BV869" i="9"/>
  <c r="BW869" i="9" s="1"/>
  <c r="AW869" i="9" s="1"/>
  <c r="BV832" i="9"/>
  <c r="BY124" i="9"/>
  <c r="BZ124" i="9" s="1"/>
  <c r="BV470" i="9"/>
  <c r="BW470" i="9" s="1"/>
  <c r="BV656" i="9"/>
  <c r="BW948" i="9"/>
  <c r="BY948" i="9"/>
  <c r="BT775" i="9"/>
  <c r="BV775" i="9"/>
  <c r="BW775" i="9" s="1"/>
  <c r="AW775" i="9" s="1"/>
  <c r="BT857" i="9"/>
  <c r="BV857" i="9"/>
  <c r="BW883" i="9"/>
  <c r="BY883" i="9"/>
  <c r="BR64" i="9"/>
  <c r="AU64" i="9"/>
  <c r="BV777" i="9"/>
  <c r="BW777" i="9" s="1"/>
  <c r="AW777" i="9" s="1"/>
  <c r="AU41" i="9"/>
  <c r="BR41" i="9"/>
  <c r="BU464" i="9"/>
  <c r="CA690" i="9"/>
  <c r="BW530" i="9"/>
  <c r="BY530" i="9"/>
  <c r="BR708" i="9"/>
  <c r="AU708" i="9"/>
  <c r="BU126" i="9"/>
  <c r="AV126" i="9"/>
  <c r="CB43" i="9"/>
  <c r="CC43" i="9" s="1"/>
  <c r="CD43" i="9" s="1"/>
  <c r="AN947" i="9"/>
  <c r="Q947" i="9" s="1"/>
  <c r="AE947" i="9" s="1"/>
  <c r="AF947" i="9" s="1"/>
  <c r="AN296" i="9"/>
  <c r="Q296" i="9" s="1"/>
  <c r="AE296" i="9" s="1"/>
  <c r="AF296" i="9" s="1"/>
  <c r="BV409" i="9"/>
  <c r="BW409" i="9" s="1"/>
  <c r="AW876" i="9"/>
  <c r="BX876" i="9"/>
  <c r="BY297" i="9"/>
  <c r="BZ297" i="9" s="1"/>
  <c r="BT566" i="9"/>
  <c r="BV566" i="9"/>
  <c r="BR869" i="9"/>
  <c r="AU869" i="9"/>
  <c r="BT22" i="9"/>
  <c r="BV22" i="9"/>
  <c r="BT276" i="9"/>
  <c r="BV276" i="9"/>
  <c r="BW276" i="9" s="1"/>
  <c r="BX276" i="9" s="1"/>
  <c r="BU124" i="9"/>
  <c r="AV124" i="9"/>
  <c r="BY546" i="9"/>
  <c r="BZ546" i="9" s="1"/>
  <c r="CA546" i="9" s="1"/>
  <c r="AV948" i="9"/>
  <c r="BU948" i="9"/>
  <c r="AU857" i="9"/>
  <c r="BR857" i="9"/>
  <c r="BT700" i="9"/>
  <c r="BV700" i="9"/>
  <c r="AV883" i="9"/>
  <c r="BU883" i="9"/>
  <c r="CB473" i="9"/>
  <c r="CC473" i="9" s="1"/>
  <c r="CD473" i="9" s="1"/>
  <c r="BU530" i="9"/>
  <c r="AV530" i="9"/>
  <c r="BV842" i="9"/>
  <c r="BW842" i="9" s="1"/>
  <c r="BZ102" i="9"/>
  <c r="CB102" i="9"/>
  <c r="CC102" i="9" s="1"/>
  <c r="AY102" i="9" s="1"/>
  <c r="BW333" i="9"/>
  <c r="BY333" i="9"/>
  <c r="BY200" i="9"/>
  <c r="BY608" i="9"/>
  <c r="BX43" i="9"/>
  <c r="AW43" i="9"/>
  <c r="AM947" i="9"/>
  <c r="BU198" i="9"/>
  <c r="BU430" i="9"/>
  <c r="BT409" i="9"/>
  <c r="BW706" i="9"/>
  <c r="BT877" i="9"/>
  <c r="BV877" i="9"/>
  <c r="BY264" i="9"/>
  <c r="BU355" i="9"/>
  <c r="AV355" i="9"/>
  <c r="BR836" i="9"/>
  <c r="AU836" i="9"/>
  <c r="AU22" i="9"/>
  <c r="BR22" i="9"/>
  <c r="AU308" i="9"/>
  <c r="BR308" i="9"/>
  <c r="BR777" i="9"/>
  <c r="AU777" i="9"/>
  <c r="BV642" i="9"/>
  <c r="BW642" i="9" s="1"/>
  <c r="BX642" i="9" s="1"/>
  <c r="BT356" i="9"/>
  <c r="BV356" i="9"/>
  <c r="BY865" i="9"/>
  <c r="BZ865" i="9" s="1"/>
  <c r="AU700" i="9"/>
  <c r="BR700" i="9"/>
  <c r="BV829" i="9"/>
  <c r="BW829" i="9" s="1"/>
  <c r="AW829" i="9" s="1"/>
  <c r="BW316" i="9"/>
  <c r="BY316" i="9"/>
  <c r="AU565" i="9"/>
  <c r="BR565" i="9"/>
  <c r="BV464" i="9"/>
  <c r="CB690" i="9"/>
  <c r="CC690" i="9" s="1"/>
  <c r="AY690" i="9" s="1"/>
  <c r="BV880" i="9"/>
  <c r="BW880" i="9" s="1"/>
  <c r="BX880" i="9" s="1"/>
  <c r="BR842" i="9"/>
  <c r="AU842" i="9"/>
  <c r="AW102" i="9"/>
  <c r="BX102" i="9"/>
  <c r="AV333" i="9"/>
  <c r="BU333" i="9"/>
  <c r="AV608" i="9"/>
  <c r="BU608" i="9"/>
  <c r="BV888" i="9"/>
  <c r="BT795" i="9"/>
  <c r="BV795" i="9"/>
  <c r="BW795" i="9" s="1"/>
  <c r="BT372" i="9"/>
  <c r="BV372" i="9"/>
  <c r="AU877" i="9"/>
  <c r="BR877" i="9"/>
  <c r="BV637" i="9"/>
  <c r="BW637" i="9" s="1"/>
  <c r="BV313" i="9"/>
  <c r="BY355" i="9"/>
  <c r="BZ355" i="9" s="1"/>
  <c r="BT668" i="9"/>
  <c r="BT437" i="9"/>
  <c r="BV437" i="9"/>
  <c r="BV269" i="9"/>
  <c r="AV648" i="9"/>
  <c r="BT94" i="9"/>
  <c r="BV306" i="9"/>
  <c r="BW306" i="9" s="1"/>
  <c r="BV539" i="9"/>
  <c r="BW54" i="9"/>
  <c r="BY54" i="9"/>
  <c r="BR829" i="9"/>
  <c r="AU829" i="9"/>
  <c r="BT478" i="9"/>
  <c r="BV478" i="9"/>
  <c r="AW690" i="9"/>
  <c r="BX690" i="9"/>
  <c r="AU880" i="9"/>
  <c r="BR880" i="9"/>
  <c r="AV852" i="9"/>
  <c r="BR795" i="9"/>
  <c r="AU795" i="9"/>
  <c r="BU188" i="9"/>
  <c r="BU398" i="9"/>
  <c r="BV33" i="9"/>
  <c r="BW71" i="9"/>
  <c r="BY71" i="9"/>
  <c r="AV465" i="9"/>
  <c r="BU465" i="9"/>
  <c r="AU313" i="9"/>
  <c r="BR313" i="9"/>
  <c r="BW524" i="9"/>
  <c r="BY524" i="9"/>
  <c r="BZ524" i="9" s="1"/>
  <c r="BW886" i="9"/>
  <c r="BY244" i="9"/>
  <c r="BZ244" i="9" s="1"/>
  <c r="AU437" i="9"/>
  <c r="BR437" i="9"/>
  <c r="BR269" i="9"/>
  <c r="AU269" i="9"/>
  <c r="BT657" i="9"/>
  <c r="BW352" i="9"/>
  <c r="BT539" i="9"/>
  <c r="BV423" i="9"/>
  <c r="BY510" i="9"/>
  <c r="BT589" i="9"/>
  <c r="BT498" i="9"/>
  <c r="BV913" i="9"/>
  <c r="BW898" i="9"/>
  <c r="BT552" i="9"/>
  <c r="BY278" i="9"/>
  <c r="BT44" i="9"/>
  <c r="BT565" i="9"/>
  <c r="BV565" i="9"/>
  <c r="BT25" i="9"/>
  <c r="BV25" i="9"/>
  <c r="BW681" i="9"/>
  <c r="BU968" i="9"/>
  <c r="AV968" i="9"/>
  <c r="BX170" i="9"/>
  <c r="AW170" i="9"/>
  <c r="CA610" i="9"/>
  <c r="AX610" i="9"/>
  <c r="AX770" i="9"/>
  <c r="CA770" i="9"/>
  <c r="AV640" i="9"/>
  <c r="BU640" i="9"/>
  <c r="BU174" i="9"/>
  <c r="AV174" i="9"/>
  <c r="BU781" i="9"/>
  <c r="AV781" i="9"/>
  <c r="AV994" i="9"/>
  <c r="BU994" i="9"/>
  <c r="BU358" i="9"/>
  <c r="AV358" i="9"/>
  <c r="BU582" i="9"/>
  <c r="AV582" i="9"/>
  <c r="BX671" i="9"/>
  <c r="AW671" i="9"/>
  <c r="BU570" i="9"/>
  <c r="AV570" i="9"/>
  <c r="BU471" i="9"/>
  <c r="AV471" i="9"/>
  <c r="CA951" i="9"/>
  <c r="AX951" i="9"/>
  <c r="AV855" i="9"/>
  <c r="BU855" i="9"/>
  <c r="AV844" i="9"/>
  <c r="BU844" i="9"/>
  <c r="AV693" i="9"/>
  <c r="BU693" i="9"/>
  <c r="AV711" i="9"/>
  <c r="BU711" i="9"/>
  <c r="BU569" i="9"/>
  <c r="AV569" i="9"/>
  <c r="BU860" i="9"/>
  <c r="AV860" i="9"/>
  <c r="BU664" i="9"/>
  <c r="AV664" i="9"/>
  <c r="BU275" i="9"/>
  <c r="AV275" i="9"/>
  <c r="CA232" i="9"/>
  <c r="AX232" i="9"/>
  <c r="BU292" i="9"/>
  <c r="AV292" i="9"/>
  <c r="CA631" i="9"/>
  <c r="AX631" i="9"/>
  <c r="BU444" i="9"/>
  <c r="AV444" i="9"/>
  <c r="BU751" i="9"/>
  <c r="AV751" i="9"/>
  <c r="BX780" i="9"/>
  <c r="AW780" i="9"/>
  <c r="BU488" i="9"/>
  <c r="AV488" i="9"/>
  <c r="BR479" i="9"/>
  <c r="AU479" i="9"/>
  <c r="BT586" i="9"/>
  <c r="BV586" i="9"/>
  <c r="BV851" i="9"/>
  <c r="BW851" i="9" s="1"/>
  <c r="BX851" i="9" s="1"/>
  <c r="BV725" i="9"/>
  <c r="BT252" i="9"/>
  <c r="BV252" i="9"/>
  <c r="BW252" i="9" s="1"/>
  <c r="BX252" i="9" s="1"/>
  <c r="BV715" i="9"/>
  <c r="BW715" i="9" s="1"/>
  <c r="BV218" i="9"/>
  <c r="BW205" i="9"/>
  <c r="BY205" i="9"/>
  <c r="BZ861" i="9"/>
  <c r="CB861" i="9"/>
  <c r="CC861" i="9" s="1"/>
  <c r="AY861" i="9" s="1"/>
  <c r="AO227" i="9"/>
  <c r="P227" i="9" s="1"/>
  <c r="AI227" i="9" s="1"/>
  <c r="AB227" i="9" s="1"/>
  <c r="BT585" i="9"/>
  <c r="BV585" i="9"/>
  <c r="AU488" i="9"/>
  <c r="BR488" i="9"/>
  <c r="BR773" i="9"/>
  <c r="AU773" i="9"/>
  <c r="BT649" i="9"/>
  <c r="BV649" i="9"/>
  <c r="BW103" i="9"/>
  <c r="BY103" i="9"/>
  <c r="BV198" i="9"/>
  <c r="BY142" i="9"/>
  <c r="BZ142" i="9" s="1"/>
  <c r="BY598" i="9"/>
  <c r="BR371" i="9"/>
  <c r="AU371" i="9"/>
  <c r="AU707" i="9"/>
  <c r="BR707" i="9"/>
  <c r="BY118" i="9"/>
  <c r="AV186" i="9"/>
  <c r="BU186" i="9"/>
  <c r="AX145" i="9"/>
  <c r="CB63" i="9"/>
  <c r="CC63" i="9" s="1"/>
  <c r="AY63" i="9" s="1"/>
  <c r="BX555" i="9"/>
  <c r="AW555" i="9"/>
  <c r="BV430" i="9"/>
  <c r="AW135" i="9"/>
  <c r="BX135" i="9"/>
  <c r="BT106" i="9"/>
  <c r="BV106" i="9"/>
  <c r="BY23" i="9"/>
  <c r="BV611" i="9"/>
  <c r="BT983" i="9"/>
  <c r="BV983" i="9"/>
  <c r="BR218" i="9"/>
  <c r="AU218" i="9"/>
  <c r="BV328" i="9"/>
  <c r="BW328" i="9" s="1"/>
  <c r="BY177" i="9"/>
  <c r="BT132" i="9"/>
  <c r="BV132" i="9"/>
  <c r="BW132" i="9" s="1"/>
  <c r="BU111" i="9"/>
  <c r="AV111" i="9"/>
  <c r="AW229" i="9"/>
  <c r="BX229" i="9"/>
  <c r="AV453" i="9"/>
  <c r="AU983" i="9"/>
  <c r="BR983" i="9"/>
  <c r="CB686" i="9"/>
  <c r="CC686" i="9" s="1"/>
  <c r="AY686" i="9" s="1"/>
  <c r="BV720" i="9"/>
  <c r="BU311" i="9"/>
  <c r="AV311" i="9"/>
  <c r="CB347" i="9"/>
  <c r="CC347" i="9" s="1"/>
  <c r="AY347" i="9" s="1"/>
  <c r="AM347" i="9" s="1"/>
  <c r="BT625" i="9"/>
  <c r="BV625" i="9"/>
  <c r="BW625" i="9" s="1"/>
  <c r="BV707" i="9"/>
  <c r="CB145" i="9"/>
  <c r="CC145" i="9" s="1"/>
  <c r="AY145" i="9" s="1"/>
  <c r="BZ255" i="9"/>
  <c r="CB255" i="9"/>
  <c r="CC255" i="9" s="1"/>
  <c r="AY255" i="9" s="1"/>
  <c r="AW387" i="9"/>
  <c r="BX387" i="9"/>
  <c r="AU715" i="9"/>
  <c r="BR715" i="9"/>
  <c r="BR818" i="9"/>
  <c r="AU818" i="9"/>
  <c r="AV205" i="9"/>
  <c r="BU205" i="9"/>
  <c r="BZ875" i="9"/>
  <c r="CB875" i="9"/>
  <c r="CC875" i="9" s="1"/>
  <c r="AY875" i="9" s="1"/>
  <c r="BR914" i="9"/>
  <c r="AU914" i="9"/>
  <c r="AK513" i="9"/>
  <c r="AD513" i="9" s="1"/>
  <c r="AE513" i="9"/>
  <c r="AF513" i="9" s="1"/>
  <c r="AV103" i="9"/>
  <c r="BU103" i="9"/>
  <c r="BU598" i="9"/>
  <c r="AV598" i="9"/>
  <c r="BV427" i="9"/>
  <c r="BY40" i="9"/>
  <c r="BV30" i="9"/>
  <c r="BW30" i="9" s="1"/>
  <c r="BV50" i="9"/>
  <c r="AX63" i="9"/>
  <c r="BV732" i="9"/>
  <c r="BW732" i="9" s="1"/>
  <c r="BY418" i="9"/>
  <c r="BU23" i="9"/>
  <c r="AV23" i="9"/>
  <c r="AU424" i="9"/>
  <c r="BR424" i="9"/>
  <c r="CB42" i="9"/>
  <c r="CC42" i="9" s="1"/>
  <c r="AY42" i="9" s="1"/>
  <c r="BV197" i="9"/>
  <c r="BW197" i="9" s="1"/>
  <c r="AU570" i="9"/>
  <c r="BR570" i="9"/>
  <c r="AE148" i="9"/>
  <c r="AF148" i="9" s="1"/>
  <c r="AK148" i="9"/>
  <c r="AD148" i="9" s="1"/>
  <c r="BW525" i="9"/>
  <c r="BY525" i="9"/>
  <c r="BZ229" i="9"/>
  <c r="CB229" i="9"/>
  <c r="CC229" i="9" s="1"/>
  <c r="AY229" i="9" s="1"/>
  <c r="AU471" i="9"/>
  <c r="BR471" i="9"/>
  <c r="BR328" i="9"/>
  <c r="AU328" i="9"/>
  <c r="BV884" i="9"/>
  <c r="BW884" i="9" s="1"/>
  <c r="BT371" i="9"/>
  <c r="BV371" i="9"/>
  <c r="BW371" i="9" s="1"/>
  <c r="AU132" i="9"/>
  <c r="BR132" i="9"/>
  <c r="CB555" i="9"/>
  <c r="CC555" i="9" s="1"/>
  <c r="CD555" i="9" s="1"/>
  <c r="AV659" i="9"/>
  <c r="AV567" i="9"/>
  <c r="BT905" i="9"/>
  <c r="BV905" i="9"/>
  <c r="BV188" i="9"/>
  <c r="BW188" i="9" s="1"/>
  <c r="AW188" i="9" s="1"/>
  <c r="BT704" i="9"/>
  <c r="BV704" i="9"/>
  <c r="BW704" i="9" s="1"/>
  <c r="BX704" i="9" s="1"/>
  <c r="AB513" i="9"/>
  <c r="AJ513" i="9"/>
  <c r="BV695" i="9"/>
  <c r="BW172" i="9"/>
  <c r="BY172" i="9"/>
  <c r="BZ172" i="9" s="1"/>
  <c r="CA172" i="9" s="1"/>
  <c r="BU848" i="9"/>
  <c r="BU151" i="9"/>
  <c r="BV212" i="9"/>
  <c r="BW212" i="9" s="1"/>
  <c r="BV556" i="9"/>
  <c r="BW556" i="9" s="1"/>
  <c r="AW556" i="9" s="1"/>
  <c r="BU142" i="9"/>
  <c r="AV142" i="9"/>
  <c r="BT427" i="9"/>
  <c r="BW434" i="9"/>
  <c r="BY434" i="9"/>
  <c r="BX259" i="9"/>
  <c r="BY117" i="9"/>
  <c r="BX63" i="9"/>
  <c r="AW63" i="9"/>
  <c r="AV418" i="9"/>
  <c r="BU418" i="9"/>
  <c r="BV337" i="9"/>
  <c r="AW42" i="9"/>
  <c r="BX42" i="9"/>
  <c r="AU197" i="9"/>
  <c r="BR197" i="9"/>
  <c r="BV818" i="9"/>
  <c r="BW818" i="9" s="1"/>
  <c r="BX818" i="9" s="1"/>
  <c r="BT734" i="9"/>
  <c r="BV734" i="9"/>
  <c r="BV703" i="9"/>
  <c r="BW703" i="9" s="1"/>
  <c r="BU525" i="9"/>
  <c r="AV525" i="9"/>
  <c r="BR378" i="9"/>
  <c r="AU378" i="9"/>
  <c r="BV693" i="9"/>
  <c r="BT596" i="9"/>
  <c r="BV596" i="9"/>
  <c r="BW596" i="9" s="1"/>
  <c r="BX596" i="9" s="1"/>
  <c r="AU209" i="9"/>
  <c r="BR209" i="9"/>
  <c r="BW311" i="9"/>
  <c r="BY311" i="9"/>
  <c r="AU52" i="9"/>
  <c r="BR52" i="9"/>
  <c r="AU579" i="9"/>
  <c r="BR579" i="9"/>
  <c r="BT914" i="9"/>
  <c r="BV914" i="9"/>
  <c r="BW914" i="9" s="1"/>
  <c r="BX914" i="9" s="1"/>
  <c r="BY405" i="9"/>
  <c r="BR435" i="9"/>
  <c r="AU435" i="9"/>
  <c r="BX598" i="9"/>
  <c r="BV570" i="9"/>
  <c r="BR725" i="9"/>
  <c r="AU725" i="9"/>
  <c r="AV701" i="9"/>
  <c r="AV740" i="9"/>
  <c r="AV791" i="9"/>
  <c r="AU905" i="9"/>
  <c r="BR905" i="9"/>
  <c r="CB377" i="9"/>
  <c r="CC377" i="9" s="1"/>
  <c r="AY377" i="9" s="1"/>
  <c r="BR188" i="9"/>
  <c r="AU188" i="9"/>
  <c r="BV789" i="9"/>
  <c r="BW789" i="9" s="1"/>
  <c r="BX789" i="9" s="1"/>
  <c r="AU703" i="9"/>
  <c r="BR703" i="9"/>
  <c r="BV175" i="9"/>
  <c r="BW175" i="9" s="1"/>
  <c r="BV398" i="9"/>
  <c r="BV582" i="9"/>
  <c r="CB232" i="9"/>
  <c r="CC232" i="9" s="1"/>
  <c r="CD232" i="9" s="1"/>
  <c r="AV67" i="9"/>
  <c r="BU67" i="9"/>
  <c r="BT375" i="9"/>
  <c r="BV375" i="9"/>
  <c r="BU434" i="9"/>
  <c r="AV434" i="9"/>
  <c r="CB610" i="9"/>
  <c r="CC610" i="9" s="1"/>
  <c r="AY610" i="9" s="1"/>
  <c r="BT845" i="9"/>
  <c r="BV845" i="9"/>
  <c r="BW845" i="9" s="1"/>
  <c r="AW845" i="9" s="1"/>
  <c r="AX739" i="9"/>
  <c r="CA739" i="9"/>
  <c r="BV664" i="9"/>
  <c r="CB631" i="9"/>
  <c r="CC631" i="9" s="1"/>
  <c r="CD631" i="9" s="1"/>
  <c r="CB770" i="9"/>
  <c r="CC770" i="9" s="1"/>
  <c r="AY770" i="9" s="1"/>
  <c r="AW111" i="9"/>
  <c r="BT576" i="9"/>
  <c r="BV576" i="9"/>
  <c r="BW576" i="9" s="1"/>
  <c r="BX576" i="9" s="1"/>
  <c r="AU734" i="9"/>
  <c r="BR734" i="9"/>
  <c r="CA387" i="9"/>
  <c r="AO531" i="9"/>
  <c r="P531" i="9" s="1"/>
  <c r="AI531" i="9" s="1"/>
  <c r="AU693" i="9"/>
  <c r="BR693" i="9"/>
  <c r="BT52" i="9"/>
  <c r="BV52" i="9"/>
  <c r="BU369" i="9"/>
  <c r="AV369" i="9"/>
  <c r="BV275" i="9"/>
  <c r="BV579" i="9"/>
  <c r="BZ135" i="9"/>
  <c r="CB135" i="9"/>
  <c r="CC135" i="9" s="1"/>
  <c r="CD135" i="9" s="1"/>
  <c r="BZ906" i="9"/>
  <c r="CB906" i="9"/>
  <c r="CC906" i="9" s="1"/>
  <c r="AY906" i="9" s="1"/>
  <c r="BT424" i="9"/>
  <c r="BV424" i="9"/>
  <c r="AU911" i="9"/>
  <c r="BR911" i="9"/>
  <c r="BR121" i="9"/>
  <c r="AU121" i="9"/>
  <c r="BR112" i="9"/>
  <c r="AU112" i="9"/>
  <c r="BT450" i="9"/>
  <c r="BV450" i="9"/>
  <c r="AW741" i="9"/>
  <c r="BT643" i="9"/>
  <c r="BV643" i="9"/>
  <c r="AX686" i="9"/>
  <c r="BY170" i="9"/>
  <c r="BU720" i="9"/>
  <c r="BX405" i="9"/>
  <c r="AW201" i="9"/>
  <c r="BT482" i="9"/>
  <c r="BV482" i="9"/>
  <c r="BW482" i="9" s="1"/>
  <c r="AU556" i="9"/>
  <c r="BR556" i="9"/>
  <c r="BT109" i="9"/>
  <c r="BV109" i="9"/>
  <c r="BW109" i="9" s="1"/>
  <c r="BW357" i="9"/>
  <c r="BY357" i="9"/>
  <c r="BV292" i="9"/>
  <c r="BW292" i="9" s="1"/>
  <c r="CA347" i="9"/>
  <c r="BV640" i="9"/>
  <c r="BW177" i="9"/>
  <c r="AV707" i="9"/>
  <c r="BT778" i="9"/>
  <c r="BV778" i="9"/>
  <c r="BW778" i="9" s="1"/>
  <c r="BX778" i="9" s="1"/>
  <c r="BX186" i="9"/>
  <c r="BY671" i="9"/>
  <c r="BZ671" i="9" s="1"/>
  <c r="AX671" i="9" s="1"/>
  <c r="AX555" i="9"/>
  <c r="BV781" i="9"/>
  <c r="AU664" i="9"/>
  <c r="BR664" i="9"/>
  <c r="BV444" i="9"/>
  <c r="BW962" i="9"/>
  <c r="BY962" i="9"/>
  <c r="BT121" i="9"/>
  <c r="BV121" i="9"/>
  <c r="AU576" i="9"/>
  <c r="BR576" i="9"/>
  <c r="BV488" i="9"/>
  <c r="BV751" i="9"/>
  <c r="BW751" i="9" s="1"/>
  <c r="AW751" i="9" s="1"/>
  <c r="BT378" i="9"/>
  <c r="BV378" i="9"/>
  <c r="BR252" i="9"/>
  <c r="AU252" i="9"/>
  <c r="BT715" i="9"/>
  <c r="BV471" i="9"/>
  <c r="BW471" i="9" s="1"/>
  <c r="BX471" i="9" s="1"/>
  <c r="AU848" i="9"/>
  <c r="BR848" i="9"/>
  <c r="BT435" i="9"/>
  <c r="BV435" i="9"/>
  <c r="BT714" i="9"/>
  <c r="BV714" i="9"/>
  <c r="BR729" i="9"/>
  <c r="AU729" i="9"/>
  <c r="BV911" i="9"/>
  <c r="BY741" i="9"/>
  <c r="BY201" i="9"/>
  <c r="BZ201" i="9" s="1"/>
  <c r="BW341" i="9"/>
  <c r="BY341" i="9"/>
  <c r="BV773" i="9"/>
  <c r="BW773" i="9" s="1"/>
  <c r="AV177" i="9"/>
  <c r="BU177" i="9"/>
  <c r="BY186" i="9"/>
  <c r="BZ133" i="9"/>
  <c r="CB133" i="9"/>
  <c r="CC133" i="9" s="1"/>
  <c r="AV722" i="9"/>
  <c r="BX349" i="9"/>
  <c r="BT479" i="9"/>
  <c r="BV479" i="9"/>
  <c r="BW479" i="9" s="1"/>
  <c r="BX479" i="9" s="1"/>
  <c r="BV567" i="9"/>
  <c r="BW369" i="9"/>
  <c r="BY369" i="9"/>
  <c r="BT209" i="9"/>
  <c r="BV209" i="9"/>
  <c r="AU625" i="9"/>
  <c r="BR625" i="9"/>
  <c r="BT773" i="9"/>
  <c r="BT579" i="9"/>
  <c r="BV848" i="9"/>
  <c r="BW848" i="9" s="1"/>
  <c r="BV151" i="9"/>
  <c r="AU109" i="9"/>
  <c r="BR109" i="9"/>
  <c r="BU357" i="9"/>
  <c r="AV357" i="9"/>
  <c r="AX66" i="9"/>
  <c r="CA66" i="9"/>
  <c r="BT20" i="9"/>
  <c r="BV20" i="9"/>
  <c r="BY259" i="9"/>
  <c r="AU778" i="9"/>
  <c r="BR778" i="9"/>
  <c r="AA561" i="9"/>
  <c r="O561" i="9"/>
  <c r="BW540" i="9"/>
  <c r="BY540" i="9"/>
  <c r="BZ540" i="9" s="1"/>
  <c r="AX540" i="9" s="1"/>
  <c r="BT729" i="9"/>
  <c r="BV729" i="9"/>
  <c r="BW729" i="9" s="1"/>
  <c r="AW729" i="9" s="1"/>
  <c r="BT761" i="9"/>
  <c r="BV761" i="9"/>
  <c r="BT884" i="9"/>
  <c r="BR781" i="9"/>
  <c r="AU781" i="9"/>
  <c r="AN531" i="9"/>
  <c r="Q531" i="9" s="1"/>
  <c r="BR851" i="9"/>
  <c r="AU851" i="9"/>
  <c r="BT821" i="9"/>
  <c r="BV821" i="9"/>
  <c r="BW821" i="9" s="1"/>
  <c r="BY111" i="9"/>
  <c r="BT851" i="9"/>
  <c r="AV962" i="9"/>
  <c r="BU962" i="9"/>
  <c r="BT911" i="9"/>
  <c r="AV218" i="9"/>
  <c r="BV112" i="9"/>
  <c r="CB387" i="9"/>
  <c r="CC387" i="9" s="1"/>
  <c r="CD387" i="9" s="1"/>
  <c r="BT725" i="9"/>
  <c r="BR751" i="9"/>
  <c r="AU751" i="9"/>
  <c r="BU969" i="9"/>
  <c r="AV969" i="9"/>
  <c r="AV346" i="9"/>
  <c r="BU346" i="9"/>
  <c r="CD961" i="9"/>
  <c r="AY961" i="9"/>
  <c r="AM961" i="9" s="1"/>
  <c r="BU990" i="9"/>
  <c r="AV990" i="9"/>
  <c r="BU234" i="9"/>
  <c r="AV234" i="9"/>
  <c r="BU549" i="9"/>
  <c r="AV549" i="9"/>
  <c r="CA926" i="9"/>
  <c r="AX926" i="9"/>
  <c r="BX1005" i="9"/>
  <c r="AW1005" i="9"/>
  <c r="AV828" i="9"/>
  <c r="BU828" i="9"/>
  <c r="BU756" i="9"/>
  <c r="AV756" i="9"/>
  <c r="AW936" i="9"/>
  <c r="BX936" i="9"/>
  <c r="AV240" i="9"/>
  <c r="BU240" i="9"/>
  <c r="BU689" i="9"/>
  <c r="AV689" i="9"/>
  <c r="BU776" i="9"/>
  <c r="AV776" i="9"/>
  <c r="BU736" i="9"/>
  <c r="AV736" i="9"/>
  <c r="BU520" i="9"/>
  <c r="AV520" i="9"/>
  <c r="BU526" i="9"/>
  <c r="AV526" i="9"/>
  <c r="AV638" i="9"/>
  <c r="BU638" i="9"/>
  <c r="AX956" i="9"/>
  <c r="CA956" i="9"/>
  <c r="BU938" i="9"/>
  <c r="AV938" i="9"/>
  <c r="BX996" i="9"/>
  <c r="AW996" i="9"/>
  <c r="AV523" i="9"/>
  <c r="BU523" i="9"/>
  <c r="BX991" i="9"/>
  <c r="AW991" i="9"/>
  <c r="AV755" i="9"/>
  <c r="BU755" i="9"/>
  <c r="AW943" i="9"/>
  <c r="BX943" i="9"/>
  <c r="AW39" i="9"/>
  <c r="BX39" i="9"/>
  <c r="AV511" i="9"/>
  <c r="BU511" i="9"/>
  <c r="BX395" i="9"/>
  <c r="AW395" i="9"/>
  <c r="BU864" i="9"/>
  <c r="AV864" i="9"/>
  <c r="BU517" i="9"/>
  <c r="AV517" i="9"/>
  <c r="BU274" i="9"/>
  <c r="AV274" i="9"/>
  <c r="BU846" i="9"/>
  <c r="AV846" i="9"/>
  <c r="AV129" i="9"/>
  <c r="BU129" i="9"/>
  <c r="AW141" i="9"/>
  <c r="BX141" i="9"/>
  <c r="BU469" i="9"/>
  <c r="AV469" i="9"/>
  <c r="BU726" i="9"/>
  <c r="AV726" i="9"/>
  <c r="AV495" i="9"/>
  <c r="BU495" i="9"/>
  <c r="BX325" i="9"/>
  <c r="AW325" i="9"/>
  <c r="BU955" i="9"/>
  <c r="AV955" i="9"/>
  <c r="AV578" i="9"/>
  <c r="BU578" i="9"/>
  <c r="AV691" i="9"/>
  <c r="BU691" i="9"/>
  <c r="AW975" i="9"/>
  <c r="BX975" i="9"/>
  <c r="BU167" i="9"/>
  <c r="AV167" i="9"/>
  <c r="AX803" i="9"/>
  <c r="CA803" i="9"/>
  <c r="AE149" i="9"/>
  <c r="AF149" i="9" s="1"/>
  <c r="AK149" i="9"/>
  <c r="AD149" i="9" s="1"/>
  <c r="AN160" i="9"/>
  <c r="Q160" i="9" s="1"/>
  <c r="AE160" i="9" s="1"/>
  <c r="AF160" i="9" s="1"/>
  <c r="AW340" i="9"/>
  <c r="BX340" i="9"/>
  <c r="BV317" i="9"/>
  <c r="BW317" i="9" s="1"/>
  <c r="AV890" i="9"/>
  <c r="CB630" i="9"/>
  <c r="CC630" i="9" s="1"/>
  <c r="AY630" i="9" s="1"/>
  <c r="BY214" i="9"/>
  <c r="BZ214" i="9" s="1"/>
  <c r="AV295" i="9"/>
  <c r="BY563" i="9"/>
  <c r="BV573" i="9"/>
  <c r="BW573" i="9" s="1"/>
  <c r="BV791" i="9"/>
  <c r="BW791" i="9" s="1"/>
  <c r="BV835" i="9"/>
  <c r="BV860" i="9"/>
  <c r="AO130" i="9"/>
  <c r="P130" i="9" s="1"/>
  <c r="AI130" i="9" s="1"/>
  <c r="AM130" i="9"/>
  <c r="AN130" i="9"/>
  <c r="Q130" i="9" s="1"/>
  <c r="AU846" i="9"/>
  <c r="BR846" i="9"/>
  <c r="BX180" i="9"/>
  <c r="AW180" i="9"/>
  <c r="BY314" i="9"/>
  <c r="BU629" i="9"/>
  <c r="BR549" i="9"/>
  <c r="AU549" i="9"/>
  <c r="BU748" i="9"/>
  <c r="BY895" i="9"/>
  <c r="BZ895" i="9" s="1"/>
  <c r="AU523" i="9"/>
  <c r="BR523" i="9"/>
  <c r="BY650" i="9"/>
  <c r="BZ650" i="9" s="1"/>
  <c r="BV747" i="9"/>
  <c r="BW747" i="9" s="1"/>
  <c r="BV591" i="9"/>
  <c r="BW591" i="9" s="1"/>
  <c r="BX425" i="9"/>
  <c r="BV267" i="9"/>
  <c r="BW267" i="9" s="1"/>
  <c r="BV673" i="9"/>
  <c r="BW673" i="9" s="1"/>
  <c r="BZ441" i="9"/>
  <c r="CB441" i="9"/>
  <c r="CC441" i="9" s="1"/>
  <c r="BV83" i="9"/>
  <c r="BV949" i="9"/>
  <c r="BW949" i="9" s="1"/>
  <c r="BR791" i="9"/>
  <c r="AU791" i="9"/>
  <c r="BV486" i="9"/>
  <c r="BW486" i="9" s="1"/>
  <c r="CD393" i="9"/>
  <c r="AO393" i="9" s="1"/>
  <c r="P393" i="9" s="1"/>
  <c r="AI393" i="9" s="1"/>
  <c r="AX497" i="9"/>
  <c r="BU320" i="9"/>
  <c r="BT949" i="9"/>
  <c r="BU214" i="9"/>
  <c r="AV214" i="9"/>
  <c r="BU563" i="9"/>
  <c r="AV563" i="9"/>
  <c r="BV274" i="9"/>
  <c r="BT484" i="9"/>
  <c r="BV484" i="9"/>
  <c r="BW484" i="9" s="1"/>
  <c r="CB803" i="9"/>
  <c r="CC803" i="9" s="1"/>
  <c r="AY803" i="9" s="1"/>
  <c r="AU299" i="9"/>
  <c r="BR299" i="9"/>
  <c r="BV80" i="9"/>
  <c r="BW80" i="9" s="1"/>
  <c r="AW80" i="9" s="1"/>
  <c r="BW412" i="9"/>
  <c r="BY412" i="9"/>
  <c r="BZ412" i="9" s="1"/>
  <c r="BT486" i="9"/>
  <c r="BU314" i="9"/>
  <c r="AV314" i="9"/>
  <c r="BY395" i="9"/>
  <c r="BZ395" i="9" s="1"/>
  <c r="BT902" i="9"/>
  <c r="BV902" i="9"/>
  <c r="BW902" i="9" s="1"/>
  <c r="BW665" i="9"/>
  <c r="BY665" i="9"/>
  <c r="BZ665" i="9" s="1"/>
  <c r="AV650" i="9"/>
  <c r="BU650" i="9"/>
  <c r="AV838" i="9"/>
  <c r="BV469" i="9"/>
  <c r="BW469" i="9" s="1"/>
  <c r="BT291" i="9"/>
  <c r="BV291" i="9"/>
  <c r="BW291" i="9" s="1"/>
  <c r="BV167" i="9"/>
  <c r="BW167" i="9" s="1"/>
  <c r="AW167" i="9" s="1"/>
  <c r="BV302" i="9"/>
  <c r="CB497" i="9"/>
  <c r="CC497" i="9" s="1"/>
  <c r="AY497" i="9" s="1"/>
  <c r="BV320" i="9"/>
  <c r="BT804" i="9"/>
  <c r="BV804" i="9"/>
  <c r="BW804" i="9" s="1"/>
  <c r="BT317" i="9"/>
  <c r="BV890" i="9"/>
  <c r="BW890" i="9" s="1"/>
  <c r="BT475" i="9"/>
  <c r="BV475" i="9"/>
  <c r="BW475" i="9" s="1"/>
  <c r="AW475" i="9" s="1"/>
  <c r="BV295" i="9"/>
  <c r="BW295" i="9" s="1"/>
  <c r="AW295" i="9" s="1"/>
  <c r="BT1006" i="9"/>
  <c r="BV1006" i="9"/>
  <c r="BV844" i="9"/>
  <c r="BW844" i="9" s="1"/>
  <c r="AW844" i="9" s="1"/>
  <c r="BR692" i="9"/>
  <c r="AU692" i="9"/>
  <c r="AU526" i="9"/>
  <c r="BR526" i="9"/>
  <c r="BR167" i="9"/>
  <c r="AU167" i="9"/>
  <c r="BT492" i="9"/>
  <c r="BV492" i="9"/>
  <c r="BV724" i="9"/>
  <c r="BW724" i="9" s="1"/>
  <c r="AW724" i="9" s="1"/>
  <c r="BR508" i="9"/>
  <c r="AU508" i="9"/>
  <c r="CB587" i="9"/>
  <c r="CC587" i="9" s="1"/>
  <c r="CD587" i="9" s="1"/>
  <c r="BZ763" i="9"/>
  <c r="CB763" i="9"/>
  <c r="CC763" i="9" s="1"/>
  <c r="AY763" i="9" s="1"/>
  <c r="AU486" i="9"/>
  <c r="BR486" i="9"/>
  <c r="BT696" i="9"/>
  <c r="BV696" i="9"/>
  <c r="BV629" i="9"/>
  <c r="BW629" i="9" s="1"/>
  <c r="BT988" i="9"/>
  <c r="BV988" i="9"/>
  <c r="BR893" i="9"/>
  <c r="AU893" i="9"/>
  <c r="BT543" i="9"/>
  <c r="BV543" i="9"/>
  <c r="BW543" i="9" s="1"/>
  <c r="BV838" i="9"/>
  <c r="BV453" i="9"/>
  <c r="BW453" i="9" s="1"/>
  <c r="BR469" i="9"/>
  <c r="AU469" i="9"/>
  <c r="BY425" i="9"/>
  <c r="BZ425" i="9" s="1"/>
  <c r="BR1006" i="9"/>
  <c r="AU1006" i="9"/>
  <c r="BV526" i="9"/>
  <c r="BR835" i="9"/>
  <c r="AU835" i="9"/>
  <c r="BT508" i="9"/>
  <c r="BV508" i="9"/>
  <c r="BT871" i="9"/>
  <c r="BV871" i="9"/>
  <c r="BT386" i="9"/>
  <c r="BV386" i="9"/>
  <c r="BW386" i="9" s="1"/>
  <c r="BX386" i="9" s="1"/>
  <c r="BU915" i="9"/>
  <c r="CD1002" i="9"/>
  <c r="AN1002" i="9" s="1"/>
  <c r="Q1002" i="9" s="1"/>
  <c r="BU793" i="9"/>
  <c r="BU702" i="9"/>
  <c r="BV578" i="9"/>
  <c r="BW578" i="9" s="1"/>
  <c r="AW578" i="9" s="1"/>
  <c r="BT897" i="9"/>
  <c r="BV897" i="9"/>
  <c r="BW897" i="9" s="1"/>
  <c r="AU890" i="9"/>
  <c r="BR890" i="9"/>
  <c r="BR673" i="9"/>
  <c r="AU673" i="9"/>
  <c r="BT655" i="9"/>
  <c r="BV655" i="9"/>
  <c r="BW655" i="9" s="1"/>
  <c r="BX655" i="9" s="1"/>
  <c r="BY780" i="9"/>
  <c r="BZ780" i="9" s="1"/>
  <c r="BT724" i="9"/>
  <c r="BT302" i="9"/>
  <c r="AN227" i="9"/>
  <c r="Q227" i="9" s="1"/>
  <c r="BW330" i="9"/>
  <c r="BY330" i="9"/>
  <c r="BZ330" i="9" s="1"/>
  <c r="BT767" i="9"/>
  <c r="BV767" i="9"/>
  <c r="BW767" i="9" s="1"/>
  <c r="AU629" i="9"/>
  <c r="BR629" i="9"/>
  <c r="BV827" i="9"/>
  <c r="BR988" i="9"/>
  <c r="AU988" i="9"/>
  <c r="BV794" i="9"/>
  <c r="BR453" i="9"/>
  <c r="AU453" i="9"/>
  <c r="BV652" i="9"/>
  <c r="BZ340" i="9"/>
  <c r="CB340" i="9"/>
  <c r="CC340" i="9" s="1"/>
  <c r="BT977" i="9"/>
  <c r="BV977" i="9"/>
  <c r="BW977" i="9" s="1"/>
  <c r="BU692" i="9"/>
  <c r="AO296" i="9"/>
  <c r="P296" i="9" s="1"/>
  <c r="AI296" i="9" s="1"/>
  <c r="BT893" i="9"/>
  <c r="BV893" i="9"/>
  <c r="BW893" i="9" s="1"/>
  <c r="AW893" i="9" s="1"/>
  <c r="BT505" i="9"/>
  <c r="BV505" i="9"/>
  <c r="BW505" i="9" s="1"/>
  <c r="AV960" i="9"/>
  <c r="AU897" i="9"/>
  <c r="BR897" i="9"/>
  <c r="BT841" i="9"/>
  <c r="BV841" i="9"/>
  <c r="BV626" i="9"/>
  <c r="BW626" i="9" s="1"/>
  <c r="BX626" i="9" s="1"/>
  <c r="BV740" i="9"/>
  <c r="BW740" i="9" s="1"/>
  <c r="AW740" i="9" s="1"/>
  <c r="BV879" i="9"/>
  <c r="BW879" i="9" s="1"/>
  <c r="AW563" i="9"/>
  <c r="BV174" i="9"/>
  <c r="BV994" i="9"/>
  <c r="BW994" i="9" s="1"/>
  <c r="AW994" i="9" s="1"/>
  <c r="BV358" i="9"/>
  <c r="BZ587" i="9"/>
  <c r="BU330" i="9"/>
  <c r="AV330" i="9"/>
  <c r="BX314" i="9"/>
  <c r="AW895" i="9"/>
  <c r="BV77" i="9"/>
  <c r="BZ180" i="9"/>
  <c r="CB180" i="9"/>
  <c r="CC180" i="9" s="1"/>
  <c r="AX982" i="9"/>
  <c r="AU505" i="9"/>
  <c r="BR505" i="9"/>
  <c r="AV652" i="9"/>
  <c r="BU267" i="9"/>
  <c r="BV659" i="9"/>
  <c r="AV673" i="9"/>
  <c r="BV712" i="9"/>
  <c r="BW712" i="9" s="1"/>
  <c r="BR977" i="9"/>
  <c r="AU977" i="9"/>
  <c r="AV944" i="9"/>
  <c r="BU944" i="9"/>
  <c r="AV83" i="9"/>
  <c r="AV932" i="9"/>
  <c r="AW380" i="9"/>
  <c r="BU952" i="9"/>
  <c r="BX204" i="9"/>
  <c r="BU744" i="9"/>
  <c r="BY975" i="9"/>
  <c r="BY349" i="9"/>
  <c r="BV511" i="9"/>
  <c r="BZ630" i="9"/>
  <c r="BW214" i="9"/>
  <c r="BR740" i="9"/>
  <c r="AU740" i="9"/>
  <c r="BV569" i="9"/>
  <c r="BW569" i="9" s="1"/>
  <c r="AW569" i="9" s="1"/>
  <c r="BU573" i="9"/>
  <c r="BR655" i="9"/>
  <c r="AU655" i="9"/>
  <c r="BT717" i="9"/>
  <c r="BV717" i="9"/>
  <c r="BW717" i="9" s="1"/>
  <c r="BX717" i="9" s="1"/>
  <c r="BU835" i="9"/>
  <c r="BV520" i="9"/>
  <c r="BW520" i="9" s="1"/>
  <c r="BT679" i="9"/>
  <c r="BV679" i="9"/>
  <c r="BW679" i="9" s="1"/>
  <c r="BT80" i="9"/>
  <c r="BV129" i="9"/>
  <c r="BW129" i="9" s="1"/>
  <c r="CB982" i="9"/>
  <c r="CC982" i="9" s="1"/>
  <c r="BT635" i="9"/>
  <c r="BV635" i="9"/>
  <c r="BW635" i="9" s="1"/>
  <c r="AW635" i="9" s="1"/>
  <c r="BT709" i="9"/>
  <c r="BV709" i="9"/>
  <c r="BT716" i="9"/>
  <c r="BV716" i="9"/>
  <c r="BW716" i="9" s="1"/>
  <c r="BT591" i="9"/>
  <c r="BV692" i="9"/>
  <c r="BW692" i="9" s="1"/>
  <c r="BV944" i="9"/>
  <c r="BW944" i="9" s="1"/>
  <c r="BV241" i="9"/>
  <c r="BW241" i="9" s="1"/>
  <c r="BV234" i="9"/>
  <c r="BW234" i="9" s="1"/>
  <c r="AW234" i="9" s="1"/>
  <c r="BV864" i="9"/>
  <c r="BT299" i="9"/>
  <c r="BV299" i="9"/>
  <c r="BW299" i="9" s="1"/>
  <c r="BV517" i="9"/>
  <c r="BW517" i="9" s="1"/>
  <c r="BV638" i="9"/>
  <c r="BV846" i="9"/>
  <c r="BV549" i="9"/>
  <c r="BW549" i="9" s="1"/>
  <c r="BV748" i="9"/>
  <c r="BW748" i="9" s="1"/>
  <c r="BX748" i="9" s="1"/>
  <c r="BY141" i="9"/>
  <c r="BZ141" i="9" s="1"/>
  <c r="AX141" i="9" s="1"/>
  <c r="AU635" i="9"/>
  <c r="BR635" i="9"/>
  <c r="BV523" i="9"/>
  <c r="BW650" i="9"/>
  <c r="BT747" i="9"/>
  <c r="BR716" i="9"/>
  <c r="AU716" i="9"/>
  <c r="BV726" i="9"/>
  <c r="BW726" i="9" s="1"/>
  <c r="AU944" i="9"/>
  <c r="BR944" i="9"/>
  <c r="BV495" i="9"/>
  <c r="CD541" i="9"/>
  <c r="AY541" i="9"/>
  <c r="AV784" i="9"/>
  <c r="BU784" i="9"/>
  <c r="BX981" i="9"/>
  <c r="AW981" i="9"/>
  <c r="AE989" i="9"/>
  <c r="AF989" i="9" s="1"/>
  <c r="AK989" i="9"/>
  <c r="AD989" i="9" s="1"/>
  <c r="AV249" i="9"/>
  <c r="BU249" i="9"/>
  <c r="BU765" i="9"/>
  <c r="AV765" i="9"/>
  <c r="AV984" i="9"/>
  <c r="BU984" i="9"/>
  <c r="AX924" i="9"/>
  <c r="CA924" i="9"/>
  <c r="AV710" i="9"/>
  <c r="BU710" i="9"/>
  <c r="AV253" i="9"/>
  <c r="BU253" i="9"/>
  <c r="AW154" i="9"/>
  <c r="BX154" i="9"/>
  <c r="CA974" i="9"/>
  <c r="AX974" i="9"/>
  <c r="BU815" i="9"/>
  <c r="AV815" i="9"/>
  <c r="BU931" i="9"/>
  <c r="AV931" i="9"/>
  <c r="AX772" i="9"/>
  <c r="CA772" i="9"/>
  <c r="BU798" i="9"/>
  <c r="AV798" i="9"/>
  <c r="BU922" i="9"/>
  <c r="AV922" i="9"/>
  <c r="AW113" i="9"/>
  <c r="BX113" i="9"/>
  <c r="AV757" i="9"/>
  <c r="BU757" i="9"/>
  <c r="CD927" i="9"/>
  <c r="AY927" i="9"/>
  <c r="AM927" i="9" s="1"/>
  <c r="BX1004" i="9"/>
  <c r="AW1004" i="9"/>
  <c r="AV699" i="9"/>
  <c r="BU699" i="9"/>
  <c r="BU1003" i="9"/>
  <c r="AV1003" i="9"/>
  <c r="AV992" i="9"/>
  <c r="BU992" i="9"/>
  <c r="BX682" i="9"/>
  <c r="AW682" i="9"/>
  <c r="AB79" i="9"/>
  <c r="AJ79" i="9"/>
  <c r="BX939" i="9"/>
  <c r="AW939" i="9"/>
  <c r="AV560" i="9"/>
  <c r="BU560" i="9"/>
  <c r="BX954" i="9"/>
  <c r="AW954" i="9"/>
  <c r="AV843" i="9"/>
  <c r="BU843" i="9"/>
  <c r="BU978" i="9"/>
  <c r="AV978" i="9"/>
  <c r="AV967" i="9"/>
  <c r="BU967" i="9"/>
  <c r="AV607" i="9"/>
  <c r="BU607" i="9"/>
  <c r="AV730" i="9"/>
  <c r="BU730" i="9"/>
  <c r="CD987" i="9"/>
  <c r="AY987" i="9"/>
  <c r="BU754" i="9"/>
  <c r="AV754" i="9"/>
  <c r="AV764" i="9"/>
  <c r="BU764" i="9"/>
  <c r="CD1000" i="9"/>
  <c r="AY1000" i="9"/>
  <c r="AM1000" i="9" s="1"/>
  <c r="AV343" i="9"/>
  <c r="BU343" i="9"/>
  <c r="AV1007" i="9"/>
  <c r="BU1007" i="9"/>
  <c r="CD997" i="9"/>
  <c r="AY997" i="9"/>
  <c r="AM997" i="9" s="1"/>
  <c r="AV928" i="9"/>
  <c r="BU928" i="9"/>
  <c r="AV807" i="9"/>
  <c r="BU807" i="9"/>
  <c r="AW920" i="9"/>
  <c r="BX920" i="9"/>
  <c r="AW980" i="9"/>
  <c r="BX980" i="9"/>
  <c r="AY963" i="9"/>
  <c r="AM963" i="9" s="1"/>
  <c r="CD963" i="9"/>
  <c r="AW338" i="9"/>
  <c r="BX338" i="9"/>
  <c r="BV677" i="9"/>
  <c r="BW677" i="9" s="1"/>
  <c r="AW677" i="9" s="1"/>
  <c r="BR722" i="9"/>
  <c r="AU722" i="9"/>
  <c r="AV991" i="9"/>
  <c r="BU991" i="9"/>
  <c r="BV762" i="9"/>
  <c r="BW762" i="9" s="1"/>
  <c r="BR253" i="9"/>
  <c r="AU253" i="9"/>
  <c r="BX713" i="9"/>
  <c r="AW713" i="9"/>
  <c r="BV228" i="9"/>
  <c r="BW228" i="9" s="1"/>
  <c r="BX228" i="9" s="1"/>
  <c r="BU204" i="9"/>
  <c r="AV204" i="9"/>
  <c r="BV993" i="9"/>
  <c r="BW993" i="9" s="1"/>
  <c r="AV599" i="9"/>
  <c r="BU971" i="9"/>
  <c r="BV334" i="9"/>
  <c r="BW334" i="9" s="1"/>
  <c r="AV935" i="9"/>
  <c r="CB951" i="9"/>
  <c r="CC951" i="9" s="1"/>
  <c r="AW95" i="9"/>
  <c r="AU942" i="9"/>
  <c r="BR942" i="9"/>
  <c r="AE515" i="9"/>
  <c r="AF515" i="9" s="1"/>
  <c r="AK515" i="9"/>
  <c r="AD515" i="9" s="1"/>
  <c r="BX414" i="9"/>
  <c r="AW414" i="9"/>
  <c r="BV701" i="9"/>
  <c r="BW701" i="9" s="1"/>
  <c r="AW701" i="9" s="1"/>
  <c r="BV855" i="9"/>
  <c r="BW855" i="9" s="1"/>
  <c r="AW855" i="9" s="1"/>
  <c r="BU940" i="9"/>
  <c r="BY959" i="9"/>
  <c r="BZ959" i="9" s="1"/>
  <c r="AX959" i="9" s="1"/>
  <c r="AB947" i="9"/>
  <c r="AJ947" i="9"/>
  <c r="AW144" i="9"/>
  <c r="AW929" i="9"/>
  <c r="AV972" i="9"/>
  <c r="BY325" i="9"/>
  <c r="BZ325" i="9" s="1"/>
  <c r="BV952" i="9"/>
  <c r="BW952" i="9" s="1"/>
  <c r="BV755" i="9"/>
  <c r="BW755" i="9" s="1"/>
  <c r="BX755" i="9" s="1"/>
  <c r="AV787" i="9"/>
  <c r="AV930" i="9"/>
  <c r="AV621" i="9"/>
  <c r="AW919" i="9"/>
  <c r="AN104" i="9"/>
  <c r="Q104" i="9" s="1"/>
  <c r="AM104" i="9"/>
  <c r="AO104" i="9"/>
  <c r="P104" i="9" s="1"/>
  <c r="AI104" i="9" s="1"/>
  <c r="AV762" i="9"/>
  <c r="BV978" i="9"/>
  <c r="BW978" i="9" s="1"/>
  <c r="BV757" i="9"/>
  <c r="BW757" i="9" s="1"/>
  <c r="BV965" i="9"/>
  <c r="BW965" i="9" s="1"/>
  <c r="BV937" i="9"/>
  <c r="BW937" i="9" s="1"/>
  <c r="AW937" i="9" s="1"/>
  <c r="BV931" i="9"/>
  <c r="BW931" i="9" s="1"/>
  <c r="BV946" i="9"/>
  <c r="BW946" i="9" s="1"/>
  <c r="BV933" i="9"/>
  <c r="BW933" i="9" s="1"/>
  <c r="BV10" i="9"/>
  <c r="BW10" i="9" s="1"/>
  <c r="BV1003" i="9"/>
  <c r="BV976" i="9"/>
  <c r="BW976" i="9" s="1"/>
  <c r="BV945" i="9"/>
  <c r="BW945" i="9" s="1"/>
  <c r="BY916" i="9"/>
  <c r="BZ916" i="9" s="1"/>
  <c r="BV11" i="9"/>
  <c r="BW11" i="9" s="1"/>
  <c r="BV998" i="9"/>
  <c r="BW998" i="9" s="1"/>
  <c r="AW998" i="9" s="1"/>
  <c r="BV599" i="9"/>
  <c r="BW599" i="9" s="1"/>
  <c r="BV560" i="9"/>
  <c r="BW560" i="9" s="1"/>
  <c r="BV847" i="9"/>
  <c r="BW847" i="9" s="1"/>
  <c r="BX165" i="9"/>
  <c r="BY1004" i="9"/>
  <c r="BZ1004" i="9" s="1"/>
  <c r="CA1004" i="9" s="1"/>
  <c r="BY920" i="9"/>
  <c r="BZ920" i="9" s="1"/>
  <c r="AW35" i="9"/>
  <c r="BV969" i="9"/>
  <c r="BW969" i="9" s="1"/>
  <c r="BY95" i="9"/>
  <c r="BZ95" i="9" s="1"/>
  <c r="BR998" i="9"/>
  <c r="AU998" i="9"/>
  <c r="AB515" i="9"/>
  <c r="AJ515" i="9"/>
  <c r="BV938" i="9"/>
  <c r="BW938" i="9" s="1"/>
  <c r="AV946" i="9"/>
  <c r="BY144" i="9"/>
  <c r="BZ144" i="9" s="1"/>
  <c r="BY929" i="9"/>
  <c r="BZ929" i="9" s="1"/>
  <c r="BV972" i="9"/>
  <c r="BW972" i="9" s="1"/>
  <c r="BV1007" i="9"/>
  <c r="BW1007" i="9" s="1"/>
  <c r="AW1007" i="9" s="1"/>
  <c r="BU921" i="9"/>
  <c r="AE247" i="9"/>
  <c r="AF247" i="9" s="1"/>
  <c r="AK247" i="9"/>
  <c r="AD247" i="9" s="1"/>
  <c r="BV787" i="9"/>
  <c r="BW787" i="9" s="1"/>
  <c r="AW787" i="9" s="1"/>
  <c r="CB966" i="9"/>
  <c r="CC966" i="9" s="1"/>
  <c r="BV930" i="9"/>
  <c r="BW930" i="9" s="1"/>
  <c r="BV621" i="9"/>
  <c r="BV942" i="9"/>
  <c r="BW942" i="9" s="1"/>
  <c r="CB934" i="9"/>
  <c r="CC934" i="9" s="1"/>
  <c r="BY981" i="9"/>
  <c r="BZ981" i="9" s="1"/>
  <c r="CA981" i="9" s="1"/>
  <c r="AX973" i="9"/>
  <c r="BY943" i="9"/>
  <c r="AV964" i="9"/>
  <c r="BU964" i="9"/>
  <c r="AX918" i="9"/>
  <c r="BV354" i="9"/>
  <c r="BW354" i="9" s="1"/>
  <c r="AU621" i="9"/>
  <c r="BR621" i="9"/>
  <c r="BZ934" i="9"/>
  <c r="CB973" i="9"/>
  <c r="CC973" i="9" s="1"/>
  <c r="CD973" i="9" s="1"/>
  <c r="BY936" i="9"/>
  <c r="BZ936" i="9" s="1"/>
  <c r="BR930" i="9"/>
  <c r="AU930" i="9"/>
  <c r="CB918" i="9"/>
  <c r="CC918" i="9" s="1"/>
  <c r="AY918" i="9" s="1"/>
  <c r="AV354" i="9"/>
  <c r="BV240" i="9"/>
  <c r="BW240" i="9" s="1"/>
  <c r="AW240" i="9" s="1"/>
  <c r="AV774" i="9"/>
  <c r="CB956" i="9"/>
  <c r="CC956" i="9" s="1"/>
  <c r="AY956" i="9" s="1"/>
  <c r="CB926" i="9"/>
  <c r="CC926" i="9" s="1"/>
  <c r="BT228" i="9"/>
  <c r="BT993" i="9"/>
  <c r="BV689" i="9"/>
  <c r="BW689" i="9" s="1"/>
  <c r="BV776" i="9"/>
  <c r="BW776" i="9" s="1"/>
  <c r="AW776" i="9" s="1"/>
  <c r="BT847" i="9"/>
  <c r="BV971" i="9"/>
  <c r="BW971" i="9" s="1"/>
  <c r="BV935" i="9"/>
  <c r="BW935" i="9" s="1"/>
  <c r="BY35" i="9"/>
  <c r="BZ35" i="9" s="1"/>
  <c r="CA35" i="9" s="1"/>
  <c r="BV736" i="9"/>
  <c r="BW736" i="9" s="1"/>
  <c r="BU929" i="9"/>
  <c r="AV929" i="9"/>
  <c r="AW953" i="9"/>
  <c r="BX953" i="9"/>
  <c r="BV793" i="9"/>
  <c r="BW793" i="9" s="1"/>
  <c r="BX793" i="9" s="1"/>
  <c r="AV279" i="9"/>
  <c r="BV691" i="9"/>
  <c r="BW691" i="9" s="1"/>
  <c r="AW691" i="9" s="1"/>
  <c r="BV702" i="9"/>
  <c r="BW702" i="9" s="1"/>
  <c r="BV923" i="9"/>
  <c r="BW923" i="9" s="1"/>
  <c r="AW923" i="9" s="1"/>
  <c r="BT933" i="9"/>
  <c r="BU644" i="9"/>
  <c r="BY991" i="9"/>
  <c r="BZ991" i="9" s="1"/>
  <c r="AO989" i="9"/>
  <c r="P989" i="9" s="1"/>
  <c r="AI989" i="9" s="1"/>
  <c r="BV346" i="9"/>
  <c r="BW346" i="9" s="1"/>
  <c r="BX964" i="9"/>
  <c r="BV921" i="9"/>
  <c r="BW921" i="9" s="1"/>
  <c r="CB986" i="9"/>
  <c r="CC986" i="9" s="1"/>
  <c r="AB247" i="9"/>
  <c r="AJ247" i="9"/>
  <c r="BV756" i="9"/>
  <c r="BW756" i="9" s="1"/>
  <c r="CA966" i="9"/>
  <c r="BY996" i="9"/>
  <c r="BV744" i="9"/>
  <c r="BW744" i="9" s="1"/>
  <c r="BT942" i="9"/>
  <c r="BU113" i="9"/>
  <c r="AV113" i="9"/>
  <c r="BU958" i="9"/>
  <c r="AW986" i="9"/>
  <c r="BX986" i="9"/>
  <c r="BV967" i="9"/>
  <c r="BW967" i="9" s="1"/>
  <c r="AV157" i="9"/>
  <c r="AU754" i="9"/>
  <c r="BR754" i="9"/>
  <c r="AX697" i="9"/>
  <c r="AV669" i="9"/>
  <c r="BV784" i="9"/>
  <c r="BW784" i="9" s="1"/>
  <c r="BV807" i="9"/>
  <c r="BW807" i="9" s="1"/>
  <c r="BT965" i="9"/>
  <c r="BY165" i="9"/>
  <c r="BZ165" i="9" s="1"/>
  <c r="BV928" i="9"/>
  <c r="BW928" i="9" s="1"/>
  <c r="BV699" i="9"/>
  <c r="BW699" i="9" s="1"/>
  <c r="BV815" i="9"/>
  <c r="BW815" i="9" s="1"/>
  <c r="BV754" i="9"/>
  <c r="BW754" i="9" s="1"/>
  <c r="BV764" i="9"/>
  <c r="BW764" i="9" s="1"/>
  <c r="BV249" i="9"/>
  <c r="BW249" i="9" s="1"/>
  <c r="BR952" i="9"/>
  <c r="AU952" i="9"/>
  <c r="BV765" i="9"/>
  <c r="BW765" i="9" s="1"/>
  <c r="BY954" i="9"/>
  <c r="BZ954" i="9" s="1"/>
  <c r="BV798" i="9"/>
  <c r="BW798" i="9" s="1"/>
  <c r="AW798" i="9" s="1"/>
  <c r="BV607" i="9"/>
  <c r="BW607" i="9" s="1"/>
  <c r="BT976" i="9"/>
  <c r="BV941" i="9"/>
  <c r="BW941" i="9" s="1"/>
  <c r="AW941" i="9" s="1"/>
  <c r="BT945" i="9"/>
  <c r="BY964" i="9"/>
  <c r="BZ964" i="9" s="1"/>
  <c r="BV722" i="9"/>
  <c r="BW722" i="9" s="1"/>
  <c r="BV711" i="9"/>
  <c r="BW711" i="9" s="1"/>
  <c r="AW711" i="9" s="1"/>
  <c r="BV960" i="9"/>
  <c r="BW960" i="9" s="1"/>
  <c r="BX960" i="9" s="1"/>
  <c r="BY154" i="9"/>
  <c r="BZ154" i="9" s="1"/>
  <c r="BV970" i="9"/>
  <c r="BW970" i="9" s="1"/>
  <c r="AW970" i="9" s="1"/>
  <c r="CB925" i="9"/>
  <c r="CC925" i="9" s="1"/>
  <c r="AV919" i="9"/>
  <c r="BU919" i="9"/>
  <c r="BV279" i="9"/>
  <c r="BW279" i="9" s="1"/>
  <c r="BX279" i="9" s="1"/>
  <c r="BX959" i="9"/>
  <c r="BR923" i="9"/>
  <c r="AU923" i="9"/>
  <c r="BV984" i="9"/>
  <c r="BW984" i="9" s="1"/>
  <c r="BX984" i="9" s="1"/>
  <c r="BV644" i="9"/>
  <c r="BW644" i="9" s="1"/>
  <c r="BR11" i="9"/>
  <c r="AU11" i="9"/>
  <c r="BU941" i="9"/>
  <c r="BV828" i="9"/>
  <c r="BW828" i="9" s="1"/>
  <c r="BV968" i="9"/>
  <c r="BW968" i="9" s="1"/>
  <c r="BZ986" i="9"/>
  <c r="BY204" i="9"/>
  <c r="BZ204" i="9" s="1"/>
  <c r="BY113" i="9"/>
  <c r="BZ113" i="9" s="1"/>
  <c r="CA113" i="9" s="1"/>
  <c r="BV253" i="9"/>
  <c r="BW253" i="9" s="1"/>
  <c r="BV843" i="9"/>
  <c r="BW843" i="9" s="1"/>
  <c r="AN79" i="9"/>
  <c r="Q79" i="9" s="1"/>
  <c r="AM393" i="9"/>
  <c r="BV774" i="9"/>
  <c r="BW774" i="9" s="1"/>
  <c r="AW774" i="9" s="1"/>
  <c r="BV985" i="9"/>
  <c r="BW985" i="9" s="1"/>
  <c r="BX985" i="9" s="1"/>
  <c r="BY939" i="9"/>
  <c r="BZ939" i="9" s="1"/>
  <c r="CA939" i="9" s="1"/>
  <c r="BY1001" i="9"/>
  <c r="BZ1001" i="9" s="1"/>
  <c r="CB974" i="9"/>
  <c r="CC974" i="9" s="1"/>
  <c r="AY974" i="9" s="1"/>
  <c r="BV343" i="9"/>
  <c r="BW343" i="9" s="1"/>
  <c r="BY980" i="9"/>
  <c r="BZ980" i="9" s="1"/>
  <c r="AU1003" i="9"/>
  <c r="BR1003" i="9"/>
  <c r="BT10" i="9"/>
  <c r="CB924" i="9"/>
  <c r="CC924" i="9" s="1"/>
  <c r="BV922" i="9"/>
  <c r="BW922" i="9" s="1"/>
  <c r="BW916" i="9"/>
  <c r="BV710" i="9"/>
  <c r="BW710" i="9" s="1"/>
  <c r="BV730" i="9"/>
  <c r="BW730" i="9" s="1"/>
  <c r="BV992" i="9"/>
  <c r="BW992" i="9" s="1"/>
  <c r="BX992" i="9" s="1"/>
  <c r="AE300" i="9"/>
  <c r="AF300" i="9" s="1"/>
  <c r="AK300" i="9"/>
  <c r="AD300" i="9" s="1"/>
  <c r="AY287" i="9"/>
  <c r="AM287" i="9" s="1"/>
  <c r="AU984" i="9"/>
  <c r="BR984" i="9"/>
  <c r="BT677" i="9"/>
  <c r="AX987" i="9"/>
  <c r="CA987" i="9"/>
  <c r="BV915" i="9"/>
  <c r="BW915" i="9" s="1"/>
  <c r="BU338" i="9"/>
  <c r="AV338" i="9"/>
  <c r="AV920" i="9"/>
  <c r="BU920" i="9"/>
  <c r="BV958" i="9"/>
  <c r="BW958" i="9" s="1"/>
  <c r="AW958" i="9" s="1"/>
  <c r="BV990" i="9"/>
  <c r="BW990" i="9" s="1"/>
  <c r="AU711" i="9"/>
  <c r="BR711" i="9"/>
  <c r="BR744" i="9"/>
  <c r="AU744" i="9"/>
  <c r="BT970" i="9"/>
  <c r="BV157" i="9"/>
  <c r="BW157" i="9" s="1"/>
  <c r="BX157" i="9" s="1"/>
  <c r="BT985" i="9"/>
  <c r="AU968" i="9"/>
  <c r="BR968" i="9"/>
  <c r="CB697" i="9"/>
  <c r="CC697" i="9" s="1"/>
  <c r="AY697" i="9" s="1"/>
  <c r="BV669" i="9"/>
  <c r="BW669" i="9" s="1"/>
  <c r="BZ925" i="9"/>
  <c r="BW1001" i="9"/>
  <c r="BT334" i="9"/>
  <c r="BY1005" i="9"/>
  <c r="BZ1005" i="9" s="1"/>
  <c r="AX1005" i="9" s="1"/>
  <c r="BV932" i="9"/>
  <c r="BW932" i="9" s="1"/>
  <c r="BV940" i="9"/>
  <c r="BW940" i="9" s="1"/>
  <c r="BY39" i="9"/>
  <c r="BZ39" i="9" s="1"/>
  <c r="BT937" i="9"/>
  <c r="CB772" i="9"/>
  <c r="CC772" i="9" s="1"/>
  <c r="AY772" i="9" s="1"/>
  <c r="BV955" i="9"/>
  <c r="BW955" i="9" s="1"/>
  <c r="BZ953" i="9"/>
  <c r="BT11" i="9"/>
  <c r="AB300" i="9"/>
  <c r="AJ300" i="9"/>
  <c r="BY682" i="9"/>
  <c r="BY338" i="9"/>
  <c r="BZ338" i="9" s="1"/>
  <c r="BR843" i="9"/>
  <c r="AU843" i="9"/>
  <c r="BT998" i="9"/>
  <c r="BY919" i="9"/>
  <c r="BX497" i="9" l="1"/>
  <c r="AY917" i="9"/>
  <c r="CB230" i="9"/>
  <c r="CC230" i="9" s="1"/>
  <c r="CD230" i="9" s="1"/>
  <c r="AW96" i="9"/>
  <c r="AV170" i="9"/>
  <c r="AJ270" i="9"/>
  <c r="AC270" i="9" s="1"/>
  <c r="AV996" i="9"/>
  <c r="BY206" i="9"/>
  <c r="BZ206" i="9" s="1"/>
  <c r="AX206" i="9" s="1"/>
  <c r="AK123" i="9"/>
  <c r="AD123" i="9" s="1"/>
  <c r="BW187" i="9"/>
  <c r="BX187" i="9" s="1"/>
  <c r="BU750" i="9"/>
  <c r="BX323" i="9"/>
  <c r="BY323" i="9"/>
  <c r="BX332" i="9"/>
  <c r="BW771" i="9"/>
  <c r="BX771" i="9" s="1"/>
  <c r="AV594" i="9"/>
  <c r="AJ123" i="9"/>
  <c r="AC123" i="9" s="1"/>
  <c r="BY380" i="9"/>
  <c r="BZ380" i="9" s="1"/>
  <c r="CD66" i="9"/>
  <c r="CB995" i="9"/>
  <c r="CC995" i="9" s="1"/>
  <c r="AY995" i="9" s="1"/>
  <c r="AM995" i="9" s="1"/>
  <c r="CA995" i="9"/>
  <c r="CB414" i="9"/>
  <c r="CC414" i="9" s="1"/>
  <c r="CD414" i="9" s="1"/>
  <c r="AX414" i="9"/>
  <c r="BX950" i="9"/>
  <c r="BW465" i="9"/>
  <c r="BY950" i="9"/>
  <c r="BZ950" i="9" s="1"/>
  <c r="CA950" i="9" s="1"/>
  <c r="CB999" i="9"/>
  <c r="CC999" i="9" s="1"/>
  <c r="AY999" i="9" s="1"/>
  <c r="CA509" i="9"/>
  <c r="AN509" i="9" s="1"/>
  <c r="Q509" i="9" s="1"/>
  <c r="BY351" i="9"/>
  <c r="BZ351" i="9" s="1"/>
  <c r="AX351" i="9" s="1"/>
  <c r="BX912" i="9"/>
  <c r="CD152" i="9"/>
  <c r="BY499" i="9"/>
  <c r="BZ499" i="9" s="1"/>
  <c r="BY455" i="9"/>
  <c r="CB455" i="9" s="1"/>
  <c r="CC455" i="9" s="1"/>
  <c r="AY455" i="9" s="1"/>
  <c r="BX455" i="9"/>
  <c r="BX499" i="9"/>
  <c r="BX351" i="9"/>
  <c r="BX206" i="9"/>
  <c r="BX401" i="9"/>
  <c r="BY401" i="9"/>
  <c r="BZ401" i="9" s="1"/>
  <c r="CA401" i="9" s="1"/>
  <c r="BY912" i="9"/>
  <c r="CB912" i="9" s="1"/>
  <c r="CC912" i="9" s="1"/>
  <c r="CD912" i="9" s="1"/>
  <c r="BY208" i="9"/>
  <c r="BZ208" i="9" s="1"/>
  <c r="CA208" i="9" s="1"/>
  <c r="AX283" i="9"/>
  <c r="AN979" i="9"/>
  <c r="Q979" i="9" s="1"/>
  <c r="AK979" i="9" s="1"/>
  <c r="AD979" i="9" s="1"/>
  <c r="BY733" i="9"/>
  <c r="BZ733" i="9" s="1"/>
  <c r="BX268" i="9"/>
  <c r="AK270" i="9"/>
  <c r="AD270" i="9" s="1"/>
  <c r="BY268" i="9"/>
  <c r="BZ268" i="9" s="1"/>
  <c r="BY403" i="9"/>
  <c r="BZ403" i="9" s="1"/>
  <c r="O452" i="9"/>
  <c r="CB805" i="9"/>
  <c r="CC805" i="9" s="1"/>
  <c r="AY805" i="9" s="1"/>
  <c r="CA713" i="9"/>
  <c r="AX999" i="9"/>
  <c r="AX805" i="9"/>
  <c r="AW389" i="9"/>
  <c r="BY389" i="9"/>
  <c r="BZ389" i="9" s="1"/>
  <c r="AM979" i="9"/>
  <c r="BY519" i="9"/>
  <c r="BZ519" i="9" s="1"/>
  <c r="AX519" i="9" s="1"/>
  <c r="AW519" i="9"/>
  <c r="AY739" i="9"/>
  <c r="AO739" i="9" s="1"/>
  <c r="P739" i="9" s="1"/>
  <c r="AI739" i="9" s="1"/>
  <c r="CD670" i="9"/>
  <c r="AN670" i="9" s="1"/>
  <c r="Q670" i="9" s="1"/>
  <c r="AE670" i="9" s="1"/>
  <c r="AF670" i="9" s="1"/>
  <c r="BW653" i="9"/>
  <c r="BY653" i="9"/>
  <c r="CB713" i="9"/>
  <c r="CC713" i="9" s="1"/>
  <c r="AY713" i="9" s="1"/>
  <c r="AM713" i="9" s="1"/>
  <c r="AV653" i="9"/>
  <c r="BU653" i="9"/>
  <c r="BW236" i="9"/>
  <c r="BY236" i="9"/>
  <c r="AV236" i="9"/>
  <c r="BU236" i="9"/>
  <c r="AW67" i="9"/>
  <c r="BY67" i="9"/>
  <c r="CB67" i="9" s="1"/>
  <c r="CC67" i="9" s="1"/>
  <c r="AY67" i="9" s="1"/>
  <c r="CD265" i="9"/>
  <c r="BX284" i="9"/>
  <c r="BX770" i="9"/>
  <c r="CD107" i="9"/>
  <c r="AN107" i="9" s="1"/>
  <c r="Q107" i="9" s="1"/>
  <c r="AE107" i="9" s="1"/>
  <c r="AF107" i="9" s="1"/>
  <c r="BX265" i="9"/>
  <c r="AW265" i="9"/>
  <c r="AM265" i="9" s="1"/>
  <c r="AW377" i="9"/>
  <c r="CD687" i="9"/>
  <c r="AX87" i="9"/>
  <c r="CA87" i="9"/>
  <c r="CB87" i="9"/>
  <c r="CC87" i="9" s="1"/>
  <c r="CD87" i="9" s="1"/>
  <c r="BY233" i="9"/>
  <c r="BW233" i="9"/>
  <c r="BU233" i="9"/>
  <c r="AV233" i="9"/>
  <c r="BW426" i="9"/>
  <c r="BY426" i="9"/>
  <c r="BU426" i="9"/>
  <c r="AV426" i="9"/>
  <c r="CB535" i="9"/>
  <c r="CC535" i="9" s="1"/>
  <c r="CD535" i="9" s="1"/>
  <c r="BZ753" i="9"/>
  <c r="CB753" i="9"/>
  <c r="CC753" i="9" s="1"/>
  <c r="AW753" i="9"/>
  <c r="BX753" i="9"/>
  <c r="CA535" i="9"/>
  <c r="CD494" i="9"/>
  <c r="AN494" i="9" s="1"/>
  <c r="Q494" i="9" s="1"/>
  <c r="BW593" i="9"/>
  <c r="BY593" i="9"/>
  <c r="BU593" i="9"/>
  <c r="AV593" i="9"/>
  <c r="BX631" i="9"/>
  <c r="BU342" i="9"/>
  <c r="AV342" i="9"/>
  <c r="BW342" i="9"/>
  <c r="BY342" i="9"/>
  <c r="BX861" i="9"/>
  <c r="AN634" i="9"/>
  <c r="Q634" i="9" s="1"/>
  <c r="AE634" i="9" s="1"/>
  <c r="AF634" i="9" s="1"/>
  <c r="AO634" i="9"/>
  <c r="P634" i="9" s="1"/>
  <c r="AI634" i="9" s="1"/>
  <c r="AB634" i="9" s="1"/>
  <c r="BW344" i="9"/>
  <c r="BY344" i="9"/>
  <c r="BZ344" i="9" s="1"/>
  <c r="AY86" i="9"/>
  <c r="AN86" i="9" s="1"/>
  <c r="Q86" i="9" s="1"/>
  <c r="AO49" i="9"/>
  <c r="P49" i="9" s="1"/>
  <c r="AI49" i="9" s="1"/>
  <c r="AJ49" i="9" s="1"/>
  <c r="AC49" i="9" s="1"/>
  <c r="BW110" i="9"/>
  <c r="BY110" i="9"/>
  <c r="CD812" i="9"/>
  <c r="AN812" i="9" s="1"/>
  <c r="Q812" i="9" s="1"/>
  <c r="AV110" i="9"/>
  <c r="BU110" i="9"/>
  <c r="AC370" i="9"/>
  <c r="N370" i="9"/>
  <c r="CB301" i="9"/>
  <c r="CC301" i="9" s="1"/>
  <c r="CD301" i="9" s="1"/>
  <c r="N881" i="9"/>
  <c r="AA881" i="9" s="1"/>
  <c r="BW324" i="9"/>
  <c r="BY324" i="9"/>
  <c r="CA159" i="9"/>
  <c r="BZ723" i="9"/>
  <c r="CB723" i="9"/>
  <c r="CC723" i="9" s="1"/>
  <c r="AV324" i="9"/>
  <c r="BU324" i="9"/>
  <c r="AW723" i="9"/>
  <c r="BX723" i="9"/>
  <c r="AM812" i="9"/>
  <c r="AC957" i="9"/>
  <c r="AK100" i="9"/>
  <c r="AD100" i="9" s="1"/>
  <c r="AN529" i="9"/>
  <c r="Q529" i="9" s="1"/>
  <c r="AK529" i="9" s="1"/>
  <c r="AD529" i="9" s="1"/>
  <c r="AV870" i="9"/>
  <c r="BU870" i="9"/>
  <c r="AN304" i="9"/>
  <c r="Q304" i="9" s="1"/>
  <c r="AK304" i="9" s="1"/>
  <c r="AD304" i="9" s="1"/>
  <c r="BZ187" i="9"/>
  <c r="CB187" i="9"/>
  <c r="CC187" i="9" s="1"/>
  <c r="AY187" i="9" s="1"/>
  <c r="BW870" i="9"/>
  <c r="BY870" i="9"/>
  <c r="AX609" i="9"/>
  <c r="CB609" i="9"/>
  <c r="CC609" i="9" s="1"/>
  <c r="AY609" i="9" s="1"/>
  <c r="AM494" i="9"/>
  <c r="AM304" i="9"/>
  <c r="AW542" i="9"/>
  <c r="AV542" i="9"/>
  <c r="BU542" i="9"/>
  <c r="AN49" i="9"/>
  <c r="Q49" i="9" s="1"/>
  <c r="AE49" i="9" s="1"/>
  <c r="AF49" i="9" s="1"/>
  <c r="CB628" i="9"/>
  <c r="CC628" i="9" s="1"/>
  <c r="AY628" i="9" s="1"/>
  <c r="BX283" i="9"/>
  <c r="AW283" i="9"/>
  <c r="AM429" i="9"/>
  <c r="N439" i="9"/>
  <c r="O439" i="9" s="1"/>
  <c r="AJ163" i="9"/>
  <c r="AC163" i="9" s="1"/>
  <c r="AX99" i="9"/>
  <c r="CA99" i="9"/>
  <c r="BU462" i="9"/>
  <c r="AV462" i="9"/>
  <c r="CB99" i="9"/>
  <c r="CC99" i="9" s="1"/>
  <c r="AY99" i="9" s="1"/>
  <c r="BX99" i="9"/>
  <c r="AW99" i="9"/>
  <c r="BW462" i="9"/>
  <c r="BY462" i="9"/>
  <c r="AN595" i="9"/>
  <c r="Q595" i="9" s="1"/>
  <c r="AE595" i="9" s="1"/>
  <c r="AF595" i="9" s="1"/>
  <c r="AK296" i="9"/>
  <c r="AD296" i="9" s="1"/>
  <c r="AM280" i="9"/>
  <c r="AM120" i="9"/>
  <c r="AV770" i="9"/>
  <c r="AM770" i="9" s="1"/>
  <c r="AM595" i="9"/>
  <c r="AX315" i="9"/>
  <c r="CA315" i="9"/>
  <c r="AO438" i="9"/>
  <c r="P438" i="9" s="1"/>
  <c r="AI438" i="9" s="1"/>
  <c r="AB438" i="9" s="1"/>
  <c r="BY413" i="9"/>
  <c r="BZ413" i="9" s="1"/>
  <c r="CB315" i="9"/>
  <c r="CC315" i="9" s="1"/>
  <c r="CD315" i="9" s="1"/>
  <c r="BW413" i="9"/>
  <c r="AX404" i="9"/>
  <c r="CA404" i="9"/>
  <c r="CB404" i="9"/>
  <c r="CC404" i="9" s="1"/>
  <c r="CD404" i="9" s="1"/>
  <c r="AM271" i="9"/>
  <c r="CA88" i="9"/>
  <c r="AX88" i="9"/>
  <c r="CA483" i="9"/>
  <c r="AX483" i="9"/>
  <c r="AO280" i="9"/>
  <c r="P280" i="9" s="1"/>
  <c r="AI280" i="9" s="1"/>
  <c r="AB280" i="9" s="1"/>
  <c r="AW490" i="9"/>
  <c r="BX119" i="9"/>
  <c r="AO850" i="9"/>
  <c r="P850" i="9" s="1"/>
  <c r="AI850" i="9" s="1"/>
  <c r="AB850" i="9" s="1"/>
  <c r="AO161" i="9"/>
  <c r="P161" i="9" s="1"/>
  <c r="AI161" i="9" s="1"/>
  <c r="AB161" i="9" s="1"/>
  <c r="AX628" i="9"/>
  <c r="AV628" i="9"/>
  <c r="AN280" i="9"/>
  <c r="Q280" i="9" s="1"/>
  <c r="AE280" i="9" s="1"/>
  <c r="AF280" i="9" s="1"/>
  <c r="AM528" i="9"/>
  <c r="BX443" i="9"/>
  <c r="AY433" i="9"/>
  <c r="AO433" i="9" s="1"/>
  <c r="P433" i="9" s="1"/>
  <c r="AI433" i="9" s="1"/>
  <c r="AJ304" i="9"/>
  <c r="AC304" i="9" s="1"/>
  <c r="AY332" i="9"/>
  <c r="CD254" i="9"/>
  <c r="AW909" i="9"/>
  <c r="BX909" i="9"/>
  <c r="BX128" i="9"/>
  <c r="AW128" i="9"/>
  <c r="AX190" i="9"/>
  <c r="CA190" i="9"/>
  <c r="BX459" i="9"/>
  <c r="AW459" i="9"/>
  <c r="AO16" i="9"/>
  <c r="P16" i="9" s="1"/>
  <c r="AI16" i="9" s="1"/>
  <c r="AB16" i="9" s="1"/>
  <c r="CB199" i="9"/>
  <c r="CC199" i="9" s="1"/>
  <c r="AY199" i="9" s="1"/>
  <c r="AV577" i="9"/>
  <c r="BU577" i="9"/>
  <c r="CD191" i="9"/>
  <c r="AN191" i="9" s="1"/>
  <c r="Q191" i="9" s="1"/>
  <c r="BX899" i="9"/>
  <c r="AW403" i="9"/>
  <c r="BX403" i="9"/>
  <c r="AY179" i="9"/>
  <c r="AO179" i="9" s="1"/>
  <c r="P179" i="9" s="1"/>
  <c r="AI179" i="9" s="1"/>
  <c r="AW140" i="9"/>
  <c r="BX140" i="9"/>
  <c r="BX327" i="9"/>
  <c r="BY899" i="9"/>
  <c r="BZ899" i="9" s="1"/>
  <c r="CA899" i="9" s="1"/>
  <c r="BW568" i="9"/>
  <c r="BY568" i="9"/>
  <c r="BX891" i="9"/>
  <c r="BY140" i="9"/>
  <c r="AN997" i="9"/>
  <c r="Q997" i="9" s="1"/>
  <c r="AK997" i="9" s="1"/>
  <c r="AD997" i="9" s="1"/>
  <c r="BY128" i="9"/>
  <c r="BZ128" i="9" s="1"/>
  <c r="AX128" i="9" s="1"/>
  <c r="BY891" i="9"/>
  <c r="BZ891" i="9" s="1"/>
  <c r="CA891" i="9" s="1"/>
  <c r="BY327" i="9"/>
  <c r="AN366" i="9"/>
  <c r="Q366" i="9" s="1"/>
  <c r="AE366" i="9" s="1"/>
  <c r="AF366" i="9" s="1"/>
  <c r="BW367" i="9"/>
  <c r="BY367" i="9"/>
  <c r="BZ367" i="9" s="1"/>
  <c r="BY459" i="9"/>
  <c r="BZ459" i="9" s="1"/>
  <c r="BU327" i="9"/>
  <c r="AV327" i="9"/>
  <c r="CB88" i="9"/>
  <c r="CC88" i="9" s="1"/>
  <c r="AY88" i="9" s="1"/>
  <c r="BW688" i="9"/>
  <c r="BY688" i="9"/>
  <c r="BY490" i="9"/>
  <c r="BZ490" i="9" s="1"/>
  <c r="CA490" i="9" s="1"/>
  <c r="CB483" i="9"/>
  <c r="CC483" i="9" s="1"/>
  <c r="AY483" i="9" s="1"/>
  <c r="AN16" i="9"/>
  <c r="Q16" i="9" s="1"/>
  <c r="AE16" i="9" s="1"/>
  <c r="AF16" i="9" s="1"/>
  <c r="BZ199" i="9"/>
  <c r="BU688" i="9"/>
  <c r="AV688" i="9"/>
  <c r="BY443" i="9"/>
  <c r="BZ443" i="9" s="1"/>
  <c r="BW675" i="9"/>
  <c r="BY675" i="9"/>
  <c r="BZ675" i="9" s="1"/>
  <c r="BY577" i="9"/>
  <c r="BW577" i="9"/>
  <c r="AW483" i="9"/>
  <c r="BX483" i="9"/>
  <c r="CD518" i="9"/>
  <c r="AO529" i="9"/>
  <c r="P529" i="9" s="1"/>
  <c r="AI529" i="9" s="1"/>
  <c r="AB529" i="9" s="1"/>
  <c r="BY909" i="9"/>
  <c r="CA150" i="9"/>
  <c r="AX150" i="9"/>
  <c r="CD810" i="9"/>
  <c r="AN810" i="9" s="1"/>
  <c r="Q810" i="9" s="1"/>
  <c r="CD662" i="9"/>
  <c r="AN662" i="9" s="1"/>
  <c r="Q662" i="9" s="1"/>
  <c r="BX159" i="9"/>
  <c r="AW159" i="9"/>
  <c r="CD271" i="9"/>
  <c r="AN271" i="9" s="1"/>
  <c r="Q271" i="9" s="1"/>
  <c r="AY277" i="9"/>
  <c r="AN277" i="9" s="1"/>
  <c r="Q277" i="9" s="1"/>
  <c r="AY394" i="9"/>
  <c r="AM394" i="9" s="1"/>
  <c r="AW440" i="9"/>
  <c r="CD397" i="9"/>
  <c r="AN397" i="9" s="1"/>
  <c r="Q397" i="9" s="1"/>
  <c r="AM397" i="9"/>
  <c r="CD554" i="9"/>
  <c r="AO554" i="9" s="1"/>
  <c r="P554" i="9" s="1"/>
  <c r="AI554" i="9" s="1"/>
  <c r="AJ554" i="9" s="1"/>
  <c r="AO428" i="9"/>
  <c r="P428" i="9" s="1"/>
  <c r="AI428" i="9" s="1"/>
  <c r="AB428" i="9" s="1"/>
  <c r="CD284" i="9"/>
  <c r="AM509" i="9"/>
  <c r="CD150" i="9"/>
  <c r="AY150" i="9"/>
  <c r="AW28" i="9"/>
  <c r="BX28" i="9"/>
  <c r="BY28" i="9"/>
  <c r="AV28" i="9"/>
  <c r="BU28" i="9"/>
  <c r="AE171" i="9"/>
  <c r="AF171" i="9" s="1"/>
  <c r="AK171" i="9"/>
  <c r="AD171" i="9" s="1"/>
  <c r="CA376" i="9"/>
  <c r="AX376" i="9"/>
  <c r="AM662" i="9"/>
  <c r="CA388" i="9"/>
  <c r="AX388" i="9"/>
  <c r="AX122" i="9"/>
  <c r="CA122" i="9"/>
  <c r="AW373" i="9"/>
  <c r="BX373" i="9"/>
  <c r="AX641" i="9"/>
  <c r="CA641" i="9"/>
  <c r="AW633" i="9"/>
  <c r="BX633" i="9"/>
  <c r="BX406" i="9"/>
  <c r="AW406" i="9"/>
  <c r="AX474" i="9"/>
  <c r="CA474" i="9"/>
  <c r="BX614" i="9"/>
  <c r="AW614" i="9"/>
  <c r="AN393" i="9"/>
  <c r="Q393" i="9" s="1"/>
  <c r="AK393" i="9" s="1"/>
  <c r="AD393" i="9" s="1"/>
  <c r="AE850" i="9"/>
  <c r="AF850" i="9" s="1"/>
  <c r="AN528" i="9"/>
  <c r="Q528" i="9" s="1"/>
  <c r="CA312" i="9"/>
  <c r="AX312" i="9"/>
  <c r="AW683" i="9"/>
  <c r="BY786" i="9"/>
  <c r="AM171" i="9"/>
  <c r="AO528" i="9"/>
  <c r="P528" i="9" s="1"/>
  <c r="AI528" i="9" s="1"/>
  <c r="BX415" i="9"/>
  <c r="CD76" i="9"/>
  <c r="AY76" i="9"/>
  <c r="BY745" i="9"/>
  <c r="AN658" i="9"/>
  <c r="Q658" i="9" s="1"/>
  <c r="BY406" i="9"/>
  <c r="BZ406" i="9" s="1"/>
  <c r="BY738" i="9"/>
  <c r="BZ738" i="9" s="1"/>
  <c r="AX738" i="9" s="1"/>
  <c r="BW558" i="9"/>
  <c r="BY558" i="9"/>
  <c r="BY614" i="9"/>
  <c r="BZ614" i="9" s="1"/>
  <c r="AW335" i="9"/>
  <c r="BX335" i="9"/>
  <c r="AX76" i="9"/>
  <c r="CA76" i="9"/>
  <c r="AM428" i="9"/>
  <c r="AV406" i="9"/>
  <c r="BU406" i="9"/>
  <c r="BW365" i="9"/>
  <c r="BY365" i="9"/>
  <c r="BZ365" i="9" s="1"/>
  <c r="CA365" i="9" s="1"/>
  <c r="AW339" i="9"/>
  <c r="BX339" i="9"/>
  <c r="BY683" i="9"/>
  <c r="BZ683" i="9" s="1"/>
  <c r="AX683" i="9" s="1"/>
  <c r="BU614" i="9"/>
  <c r="AV614" i="9"/>
  <c r="BW858" i="9"/>
  <c r="BY858" i="9"/>
  <c r="BZ858" i="9" s="1"/>
  <c r="BY335" i="9"/>
  <c r="BZ335" i="9" s="1"/>
  <c r="AE457" i="9"/>
  <c r="AF457" i="9" s="1"/>
  <c r="AK457" i="9"/>
  <c r="AD457" i="9" s="1"/>
  <c r="BY415" i="9"/>
  <c r="BZ415" i="9" s="1"/>
  <c r="CD220" i="9"/>
  <c r="AO480" i="9"/>
  <c r="P480" i="9" s="1"/>
  <c r="AI480" i="9" s="1"/>
  <c r="AB480" i="9" s="1"/>
  <c r="AY814" i="9"/>
  <c r="CD446" i="9"/>
  <c r="AO658" i="9"/>
  <c r="P658" i="9" s="1"/>
  <c r="AI658" i="9" s="1"/>
  <c r="BW738" i="9"/>
  <c r="BU365" i="9"/>
  <c r="AV365" i="9"/>
  <c r="BY339" i="9"/>
  <c r="CB190" i="9"/>
  <c r="CC190" i="9" s="1"/>
  <c r="CD190" i="9" s="1"/>
  <c r="BU683" i="9"/>
  <c r="AV683" i="9"/>
  <c r="AY863" i="9"/>
  <c r="AY319" i="9"/>
  <c r="AN319" i="9" s="1"/>
  <c r="Q319" i="9" s="1"/>
  <c r="AK319" i="9" s="1"/>
  <c r="AD319" i="9" s="1"/>
  <c r="BY373" i="9"/>
  <c r="BZ373" i="9" s="1"/>
  <c r="AX373" i="9" s="1"/>
  <c r="AW261" i="9"/>
  <c r="BX261" i="9"/>
  <c r="BZ263" i="9"/>
  <c r="CB263" i="9"/>
  <c r="CC263" i="9" s="1"/>
  <c r="AY263" i="9" s="1"/>
  <c r="AJ457" i="9"/>
  <c r="AB457" i="9"/>
  <c r="AX220" i="9"/>
  <c r="CA220" i="9"/>
  <c r="BW432" i="9"/>
  <c r="BY432" i="9"/>
  <c r="AW273" i="9"/>
  <c r="BX273" i="9"/>
  <c r="AV738" i="9"/>
  <c r="BU738" i="9"/>
  <c r="BY261" i="9"/>
  <c r="AX863" i="9"/>
  <c r="CA863" i="9"/>
  <c r="BX263" i="9"/>
  <c r="AW263" i="9"/>
  <c r="BW769" i="9"/>
  <c r="BY769" i="9"/>
  <c r="BZ769" i="9" s="1"/>
  <c r="BX422" i="9"/>
  <c r="AB595" i="9"/>
  <c r="AJ595" i="9"/>
  <c r="BU432" i="9"/>
  <c r="AV432" i="9"/>
  <c r="BX745" i="9"/>
  <c r="BY273" i="9"/>
  <c r="AY310" i="9"/>
  <c r="AM310" i="9" s="1"/>
  <c r="AV119" i="9"/>
  <c r="AM529" i="9"/>
  <c r="CB474" i="9"/>
  <c r="CC474" i="9" s="1"/>
  <c r="AY474" i="9" s="1"/>
  <c r="BU261" i="9"/>
  <c r="AV261" i="9"/>
  <c r="BY694" i="9"/>
  <c r="CB376" i="9"/>
  <c r="CC376" i="9" s="1"/>
  <c r="AY376" i="9" s="1"/>
  <c r="AM284" i="9"/>
  <c r="CD90" i="9"/>
  <c r="AY90" i="9"/>
  <c r="AO171" i="9"/>
  <c r="P171" i="9" s="1"/>
  <c r="AI171" i="9" s="1"/>
  <c r="BU534" i="9"/>
  <c r="AV534" i="9"/>
  <c r="CD203" i="9"/>
  <c r="AO203" i="9" s="1"/>
  <c r="P203" i="9" s="1"/>
  <c r="AI203" i="9" s="1"/>
  <c r="AM507" i="9"/>
  <c r="AY348" i="9"/>
  <c r="BZ603" i="9"/>
  <c r="CB603" i="9"/>
  <c r="CC603" i="9" s="1"/>
  <c r="CD603" i="9" s="1"/>
  <c r="BW694" i="9"/>
  <c r="CD312" i="9"/>
  <c r="CA90" i="9"/>
  <c r="AX90" i="9"/>
  <c r="BW786" i="9"/>
  <c r="BW534" i="9"/>
  <c r="BY534" i="9"/>
  <c r="AO331" i="9"/>
  <c r="P331" i="9" s="1"/>
  <c r="AI331" i="9" s="1"/>
  <c r="AM331" i="9"/>
  <c r="AN331" i="9"/>
  <c r="Q331" i="9" s="1"/>
  <c r="BY422" i="9"/>
  <c r="BZ422" i="9" s="1"/>
  <c r="AY65" i="9"/>
  <c r="BX619" i="9"/>
  <c r="AW619" i="9"/>
  <c r="AW156" i="9"/>
  <c r="BX156" i="9"/>
  <c r="AW647" i="9"/>
  <c r="BX647" i="9"/>
  <c r="BX168" i="9"/>
  <c r="AW168" i="9"/>
  <c r="AX235" i="9"/>
  <c r="CA235" i="9"/>
  <c r="CA96" i="9"/>
  <c r="AX96" i="9"/>
  <c r="AW326" i="9"/>
  <c r="BX326" i="9"/>
  <c r="CA826" i="9"/>
  <c r="AX826" i="9"/>
  <c r="AX134" i="9"/>
  <c r="CA134" i="9"/>
  <c r="AX667" i="9"/>
  <c r="CA667" i="9"/>
  <c r="CA892" i="9"/>
  <c r="AX892" i="9"/>
  <c r="AW516" i="9"/>
  <c r="BX516" i="9"/>
  <c r="AY496" i="9"/>
  <c r="AM496" i="9" s="1"/>
  <c r="BX785" i="9"/>
  <c r="BX481" i="9"/>
  <c r="AY461" i="9"/>
  <c r="AO461" i="9" s="1"/>
  <c r="P461" i="9" s="1"/>
  <c r="AI461" i="9" s="1"/>
  <c r="AN153" i="9"/>
  <c r="Q153" i="9" s="1"/>
  <c r="AK153" i="9" s="1"/>
  <c r="AD153" i="9" s="1"/>
  <c r="BZ350" i="9"/>
  <c r="CB350" i="9"/>
  <c r="CC350" i="9" s="1"/>
  <c r="AV550" i="9"/>
  <c r="BU550" i="9"/>
  <c r="AX518" i="9"/>
  <c r="CA518" i="9"/>
  <c r="CB193" i="9"/>
  <c r="CC193" i="9" s="1"/>
  <c r="CD193" i="9" s="1"/>
  <c r="BU580" i="9"/>
  <c r="AV580" i="9"/>
  <c r="AE571" i="9"/>
  <c r="AF571" i="9" s="1"/>
  <c r="AK571" i="9"/>
  <c r="AD571" i="9" s="1"/>
  <c r="BZ532" i="9"/>
  <c r="CB532" i="9"/>
  <c r="CC532" i="9" s="1"/>
  <c r="AJ571" i="9"/>
  <c r="AB571" i="9"/>
  <c r="BY813" i="9"/>
  <c r="BZ813" i="9" s="1"/>
  <c r="BY639" i="9"/>
  <c r="BZ639" i="9" s="1"/>
  <c r="AE226" i="9"/>
  <c r="AF226" i="9" s="1"/>
  <c r="AK226" i="9"/>
  <c r="AD226" i="9" s="1"/>
  <c r="CA545" i="9"/>
  <c r="AX545" i="9"/>
  <c r="BY294" i="9"/>
  <c r="AM799" i="9"/>
  <c r="BX862" i="9"/>
  <c r="AO366" i="9"/>
  <c r="P366" i="9" s="1"/>
  <c r="AI366" i="9" s="1"/>
  <c r="AJ366" i="9" s="1"/>
  <c r="N36" i="9"/>
  <c r="O36" i="9" s="1"/>
  <c r="AW350" i="9"/>
  <c r="BX350" i="9"/>
  <c r="CA811" i="9"/>
  <c r="CB31" i="9"/>
  <c r="CC31" i="9" s="1"/>
  <c r="AY31" i="9" s="1"/>
  <c r="BY456" i="9"/>
  <c r="AX254" i="9"/>
  <c r="CA254" i="9"/>
  <c r="AX502" i="9"/>
  <c r="BY580" i="9"/>
  <c r="BZ580" i="9" s="1"/>
  <c r="BY551" i="9"/>
  <c r="BZ551" i="9" s="1"/>
  <c r="AW532" i="9"/>
  <c r="BX532" i="9"/>
  <c r="AY542" i="9"/>
  <c r="CD542" i="9"/>
  <c r="CA830" i="9"/>
  <c r="AJ226" i="9"/>
  <c r="AB226" i="9"/>
  <c r="BX408" i="9"/>
  <c r="BZ613" i="9"/>
  <c r="CB613" i="9"/>
  <c r="CC613" i="9" s="1"/>
  <c r="AY613" i="9" s="1"/>
  <c r="CA225" i="9"/>
  <c r="CB616" i="9"/>
  <c r="CC616" i="9" s="1"/>
  <c r="CD616" i="9" s="1"/>
  <c r="CB472" i="9"/>
  <c r="CC472" i="9" s="1"/>
  <c r="CD472" i="9" s="1"/>
  <c r="AM810" i="9"/>
  <c r="CA383" i="9"/>
  <c r="AY81" i="9"/>
  <c r="AM81" i="9" s="1"/>
  <c r="BU800" i="9"/>
  <c r="AV800" i="9"/>
  <c r="AM605" i="9"/>
  <c r="AN605" i="9"/>
  <c r="Q605" i="9" s="1"/>
  <c r="AO605" i="9"/>
  <c r="P605" i="9" s="1"/>
  <c r="AI605" i="9" s="1"/>
  <c r="AV456" i="9"/>
  <c r="BU456" i="9"/>
  <c r="AW604" i="9"/>
  <c r="AN91" i="9"/>
  <c r="Q91" i="9" s="1"/>
  <c r="AO91" i="9"/>
  <c r="P91" i="9" s="1"/>
  <c r="AI91" i="9" s="1"/>
  <c r="AM91" i="9"/>
  <c r="CD82" i="9"/>
  <c r="AY82" i="9"/>
  <c r="CB134" i="9"/>
  <c r="CC134" i="9" s="1"/>
  <c r="CD134" i="9" s="1"/>
  <c r="BW612" i="9"/>
  <c r="BY612" i="9"/>
  <c r="AV551" i="9"/>
  <c r="BU551" i="9"/>
  <c r="BW318" i="9"/>
  <c r="BY318" i="9"/>
  <c r="BZ318" i="9" s="1"/>
  <c r="AX542" i="9"/>
  <c r="CA542" i="9"/>
  <c r="AY243" i="9"/>
  <c r="AM243" i="9" s="1"/>
  <c r="AW613" i="9"/>
  <c r="BX613" i="9"/>
  <c r="BY326" i="9"/>
  <c r="AY230" i="9"/>
  <c r="AO230" i="9" s="1"/>
  <c r="P230" i="9" s="1"/>
  <c r="AI230" i="9" s="1"/>
  <c r="BW800" i="9"/>
  <c r="BY800" i="9"/>
  <c r="AJ645" i="9"/>
  <c r="AB645" i="9"/>
  <c r="CB826" i="9"/>
  <c r="CC826" i="9" s="1"/>
  <c r="AY826" i="9" s="1"/>
  <c r="AX82" i="9"/>
  <c r="CA82" i="9"/>
  <c r="BU535" i="9"/>
  <c r="AV535" i="9"/>
  <c r="BY516" i="9"/>
  <c r="BZ516" i="9" s="1"/>
  <c r="BW400" i="9"/>
  <c r="BY400" i="9"/>
  <c r="AW164" i="9"/>
  <c r="AJ833" i="9"/>
  <c r="AB833" i="9"/>
  <c r="BX749" i="9"/>
  <c r="BX105" i="9"/>
  <c r="AW105" i="9"/>
  <c r="CD262" i="9"/>
  <c r="AW137" i="9"/>
  <c r="CB811" i="9"/>
  <c r="CC811" i="9" s="1"/>
  <c r="AY811" i="9" s="1"/>
  <c r="AE645" i="9"/>
  <c r="AF645" i="9" s="1"/>
  <c r="AK645" i="9"/>
  <c r="AD645" i="9" s="1"/>
  <c r="AY910" i="9"/>
  <c r="BY604" i="9"/>
  <c r="BZ604" i="9" s="1"/>
  <c r="CA604" i="9" s="1"/>
  <c r="CB502" i="9"/>
  <c r="CC502" i="9" s="1"/>
  <c r="CD502" i="9" s="1"/>
  <c r="BX134" i="9"/>
  <c r="AW134" i="9"/>
  <c r="AV377" i="9"/>
  <c r="BU377" i="9"/>
  <c r="BW527" i="9"/>
  <c r="BY527" i="9"/>
  <c r="CB830" i="9"/>
  <c r="CC830" i="9" s="1"/>
  <c r="CD830" i="9" s="1"/>
  <c r="BY408" i="9"/>
  <c r="AV400" i="9"/>
  <c r="BU400" i="9"/>
  <c r="CB225" i="9"/>
  <c r="CC225" i="9" s="1"/>
  <c r="CD225" i="9" s="1"/>
  <c r="AE419" i="9"/>
  <c r="AF419" i="9" s="1"/>
  <c r="AK419" i="9"/>
  <c r="AD419" i="9" s="1"/>
  <c r="BU861" i="9"/>
  <c r="AV861" i="9"/>
  <c r="BY105" i="9"/>
  <c r="BZ105" i="9" s="1"/>
  <c r="AW811" i="9"/>
  <c r="BX811" i="9"/>
  <c r="BY156" i="9"/>
  <c r="BZ156" i="9" s="1"/>
  <c r="AX156" i="9" s="1"/>
  <c r="O399" i="9"/>
  <c r="AA399" i="9"/>
  <c r="CB96" i="9"/>
  <c r="CC96" i="9" s="1"/>
  <c r="AY96" i="9" s="1"/>
  <c r="AV527" i="9"/>
  <c r="BU527" i="9"/>
  <c r="AW830" i="9"/>
  <c r="BX830" i="9"/>
  <c r="BY647" i="9"/>
  <c r="BZ647" i="9" s="1"/>
  <c r="CB667" i="9"/>
  <c r="CC667" i="9" s="1"/>
  <c r="AY667" i="9" s="1"/>
  <c r="AW225" i="9"/>
  <c r="BX225" i="9"/>
  <c r="AB419" i="9"/>
  <c r="AJ419" i="9"/>
  <c r="BZ908" i="9"/>
  <c r="CB908" i="9"/>
  <c r="CC908" i="9" s="1"/>
  <c r="BU105" i="9"/>
  <c r="AV105" i="9"/>
  <c r="AO153" i="9"/>
  <c r="P153" i="9" s="1"/>
  <c r="AI153" i="9" s="1"/>
  <c r="AB153" i="9" s="1"/>
  <c r="BY137" i="9"/>
  <c r="AX31" i="9"/>
  <c r="BZ572" i="9"/>
  <c r="CB572" i="9"/>
  <c r="CC572" i="9" s="1"/>
  <c r="CD572" i="9" s="1"/>
  <c r="AW456" i="9"/>
  <c r="BZ115" i="9"/>
  <c r="CB115" i="9"/>
  <c r="CC115" i="9" s="1"/>
  <c r="AY115" i="9" s="1"/>
  <c r="BZ491" i="9"/>
  <c r="CB491" i="9"/>
  <c r="CC491" i="9" s="1"/>
  <c r="AY491" i="9" s="1"/>
  <c r="BZ336" i="9"/>
  <c r="CB336" i="9"/>
  <c r="CC336" i="9" s="1"/>
  <c r="AY336" i="9" s="1"/>
  <c r="AW580" i="9"/>
  <c r="AW551" i="9"/>
  <c r="CD78" i="9"/>
  <c r="AN78" i="9" s="1"/>
  <c r="Q78" i="9" s="1"/>
  <c r="AY680" i="9"/>
  <c r="AM680" i="9" s="1"/>
  <c r="BY164" i="9"/>
  <c r="BZ164" i="9" s="1"/>
  <c r="AY545" i="9"/>
  <c r="AY792" i="9"/>
  <c r="AM792" i="9" s="1"/>
  <c r="AM78" i="9"/>
  <c r="AX616" i="9"/>
  <c r="CA472" i="9"/>
  <c r="BX908" i="9"/>
  <c r="AW908" i="9"/>
  <c r="BY749" i="9"/>
  <c r="BZ749" i="9" s="1"/>
  <c r="AK160" i="9"/>
  <c r="AD160" i="9" s="1"/>
  <c r="AY92" i="9"/>
  <c r="BW550" i="9"/>
  <c r="BY550" i="9"/>
  <c r="BZ193" i="9"/>
  <c r="BZ661" i="9"/>
  <c r="CB661" i="9"/>
  <c r="CC661" i="9" s="1"/>
  <c r="CD661" i="9" s="1"/>
  <c r="AW491" i="9"/>
  <c r="BX491" i="9"/>
  <c r="AM1008" i="9"/>
  <c r="AN1008" i="9"/>
  <c r="Q1008" i="9" s="1"/>
  <c r="AO1008" i="9"/>
  <c r="P1008" i="9" s="1"/>
  <c r="AI1008" i="9" s="1"/>
  <c r="AX348" i="9"/>
  <c r="CA348" i="9"/>
  <c r="BX336" i="9"/>
  <c r="AW336" i="9"/>
  <c r="CB122" i="9"/>
  <c r="CC122" i="9" s="1"/>
  <c r="AY122" i="9" s="1"/>
  <c r="BW813" i="9"/>
  <c r="BW639" i="9"/>
  <c r="BY440" i="9"/>
  <c r="BU164" i="9"/>
  <c r="AV164" i="9"/>
  <c r="BW294" i="9"/>
  <c r="CA45" i="9"/>
  <c r="AX45" i="9"/>
  <c r="AX196" i="9"/>
  <c r="CA196" i="9"/>
  <c r="CA146" i="9"/>
  <c r="AX146" i="9"/>
  <c r="AW69" i="9"/>
  <c r="BX69" i="9"/>
  <c r="AW184" i="9"/>
  <c r="BX184" i="9"/>
  <c r="BY101" i="9"/>
  <c r="BW101" i="9"/>
  <c r="BU69" i="9"/>
  <c r="AV69" i="9"/>
  <c r="CB85" i="9"/>
  <c r="CC85" i="9" s="1"/>
  <c r="CD85" i="9" s="1"/>
  <c r="BU21" i="9"/>
  <c r="AV21" i="9"/>
  <c r="AY29" i="9"/>
  <c r="BZ93" i="9"/>
  <c r="CB93" i="9"/>
  <c r="CC93" i="9" s="1"/>
  <c r="CD93" i="9" s="1"/>
  <c r="CD120" i="9"/>
  <c r="AN120" i="9" s="1"/>
  <c r="Q120" i="9" s="1"/>
  <c r="AW85" i="9"/>
  <c r="BX85" i="9"/>
  <c r="AW93" i="9"/>
  <c r="BX93" i="9"/>
  <c r="CB45" i="9"/>
  <c r="CC45" i="9" s="1"/>
  <c r="AY45" i="9" s="1"/>
  <c r="CB146" i="9"/>
  <c r="CC146" i="9" s="1"/>
  <c r="AY146" i="9" s="1"/>
  <c r="CA29" i="9"/>
  <c r="AX29" i="9"/>
  <c r="BZ231" i="9"/>
  <c r="CB231" i="9"/>
  <c r="CC231" i="9" s="1"/>
  <c r="CD231" i="9" s="1"/>
  <c r="BY184" i="9"/>
  <c r="AY119" i="9"/>
  <c r="BW125" i="9"/>
  <c r="BY125" i="9"/>
  <c r="BX21" i="9"/>
  <c r="AW21" i="9"/>
  <c r="AY116" i="9"/>
  <c r="AM116" i="9" s="1"/>
  <c r="BX235" i="9"/>
  <c r="AW235" i="9"/>
  <c r="BU125" i="9"/>
  <c r="AV125" i="9"/>
  <c r="BY168" i="9"/>
  <c r="BZ168" i="9" s="1"/>
  <c r="AY70" i="9"/>
  <c r="AO70" i="9" s="1"/>
  <c r="P70" i="9" s="1"/>
  <c r="AI70" i="9" s="1"/>
  <c r="AX92" i="9"/>
  <c r="CA92" i="9"/>
  <c r="BY21" i="9"/>
  <c r="BZ21" i="9" s="1"/>
  <c r="CB235" i="9"/>
  <c r="CC235" i="9" s="1"/>
  <c r="AY235" i="9" s="1"/>
  <c r="CD207" i="9"/>
  <c r="AN207" i="9" s="1"/>
  <c r="Q207" i="9" s="1"/>
  <c r="AK207" i="9" s="1"/>
  <c r="AD207" i="9" s="1"/>
  <c r="BU101" i="9"/>
  <c r="AV101" i="9"/>
  <c r="BY69" i="9"/>
  <c r="BZ69" i="9" s="1"/>
  <c r="BZ85" i="9"/>
  <c r="AJ148" i="9"/>
  <c r="AC148" i="9" s="1"/>
  <c r="AJ227" i="9"/>
  <c r="AC227" i="9" s="1"/>
  <c r="AE868" i="9"/>
  <c r="AF868" i="9" s="1"/>
  <c r="AK868" i="9"/>
  <c r="AD868" i="9" s="1"/>
  <c r="BX672" i="9"/>
  <c r="AW672" i="9"/>
  <c r="BX250" i="9"/>
  <c r="AW250" i="9"/>
  <c r="BX362" i="9"/>
  <c r="AW362" i="9"/>
  <c r="BX258" i="9"/>
  <c r="AW258" i="9"/>
  <c r="BX127" i="9"/>
  <c r="AW127" i="9"/>
  <c r="BX221" i="9"/>
  <c r="AW221" i="9"/>
  <c r="AX627" i="9"/>
  <c r="CA627" i="9"/>
  <c r="BX620" i="9"/>
  <c r="AW620" i="9"/>
  <c r="AX592" i="9"/>
  <c r="CA592" i="9"/>
  <c r="CA454" i="9"/>
  <c r="AX454" i="9"/>
  <c r="AW175" i="9"/>
  <c r="BX175" i="9"/>
  <c r="BX74" i="9"/>
  <c r="AW74" i="9"/>
  <c r="BX309" i="9"/>
  <c r="AW309" i="9"/>
  <c r="AX547" i="9"/>
  <c r="CA547" i="9"/>
  <c r="AW38" i="9"/>
  <c r="BX38" i="9"/>
  <c r="CA15" i="9"/>
  <c r="AX15" i="9"/>
  <c r="CA624" i="9"/>
  <c r="AX624" i="9"/>
  <c r="BX289" i="9"/>
  <c r="AW289" i="9"/>
  <c r="AW900" i="9"/>
  <c r="BX900" i="9"/>
  <c r="BX768" i="9"/>
  <c r="AW768" i="9"/>
  <c r="CA285" i="9"/>
  <c r="AX285" i="9"/>
  <c r="BX178" i="9"/>
  <c r="AW178" i="9"/>
  <c r="CA217" i="9"/>
  <c r="AX217" i="9"/>
  <c r="BX666" i="9"/>
  <c r="AW666" i="9"/>
  <c r="AX448" i="9"/>
  <c r="CA448" i="9"/>
  <c r="CA195" i="9"/>
  <c r="AX195" i="9"/>
  <c r="CA75" i="9"/>
  <c r="AX75" i="9"/>
  <c r="CA189" i="9"/>
  <c r="AX189" i="9"/>
  <c r="AX13" i="9"/>
  <c r="CA13" i="9"/>
  <c r="AX466" i="9"/>
  <c r="CA466" i="9"/>
  <c r="CA783" i="9"/>
  <c r="AX783" i="9"/>
  <c r="CB537" i="9"/>
  <c r="CC537" i="9" s="1"/>
  <c r="AY537" i="9" s="1"/>
  <c r="AY685" i="9"/>
  <c r="CD53" i="9"/>
  <c r="AO53" i="9" s="1"/>
  <c r="P53" i="9" s="1"/>
  <c r="AI53" i="9" s="1"/>
  <c r="CA97" i="9"/>
  <c r="AW503" i="9"/>
  <c r="BY501" i="9"/>
  <c r="BY12" i="9"/>
  <c r="BZ12" i="9" s="1"/>
  <c r="CB108" i="9"/>
  <c r="CC108" i="9" s="1"/>
  <c r="BW368" i="9"/>
  <c r="BY368" i="9"/>
  <c r="CB837" i="9"/>
  <c r="CC837" i="9" s="1"/>
  <c r="CD837" i="9" s="1"/>
  <c r="AX266" i="9"/>
  <c r="CB211" i="9"/>
  <c r="CC211" i="9" s="1"/>
  <c r="CD211" i="9" s="1"/>
  <c r="BX448" i="9"/>
  <c r="AW448" i="9"/>
  <c r="BW590" i="9"/>
  <c r="BY590" i="9"/>
  <c r="BY248" i="9"/>
  <c r="AW192" i="9"/>
  <c r="BX192" i="9"/>
  <c r="BZ537" i="9"/>
  <c r="BX210" i="9"/>
  <c r="AX59" i="9"/>
  <c r="BU14" i="9"/>
  <c r="AV14" i="9"/>
  <c r="CB62" i="9"/>
  <c r="CC62" i="9" s="1"/>
  <c r="CD62" i="9" s="1"/>
  <c r="BX72" i="9"/>
  <c r="AW72" i="9"/>
  <c r="BU477" i="9"/>
  <c r="AV477" i="9"/>
  <c r="BW854" i="9"/>
  <c r="BY854" i="9"/>
  <c r="BU737" i="9"/>
  <c r="AV737" i="9"/>
  <c r="BY58" i="9"/>
  <c r="BZ68" i="9"/>
  <c r="CB68" i="9"/>
  <c r="CC68" i="9" s="1"/>
  <c r="CD68" i="9" s="1"/>
  <c r="CA34" i="9"/>
  <c r="AW445" i="9"/>
  <c r="BX445" i="9"/>
  <c r="AO868" i="9"/>
  <c r="P868" i="9" s="1"/>
  <c r="AI868" i="9" s="1"/>
  <c r="BW574" i="9"/>
  <c r="BY574" i="9"/>
  <c r="CB783" i="9"/>
  <c r="CC783" i="9" s="1"/>
  <c r="CD783" i="9" s="1"/>
  <c r="CB217" i="9"/>
  <c r="CC217" i="9" s="1"/>
  <c r="CD217" i="9" s="1"/>
  <c r="AV98" i="9"/>
  <c r="BU98" i="9"/>
  <c r="CB266" i="9"/>
  <c r="CC266" i="9" s="1"/>
  <c r="CD266" i="9" s="1"/>
  <c r="AK396" i="9"/>
  <c r="AD396" i="9" s="1"/>
  <c r="AE396" i="9"/>
  <c r="AF396" i="9" s="1"/>
  <c r="BY210" i="9"/>
  <c r="AM191" i="9"/>
  <c r="AX60" i="9"/>
  <c r="CB59" i="9"/>
  <c r="CC59" i="9" s="1"/>
  <c r="AY59" i="9" s="1"/>
  <c r="BZ407" i="9"/>
  <c r="CB407" i="9"/>
  <c r="CC407" i="9" s="1"/>
  <c r="AY407" i="9" s="1"/>
  <c r="BW162" i="9"/>
  <c r="BY162" i="9"/>
  <c r="AW195" i="9"/>
  <c r="BX195" i="9"/>
  <c r="AE161" i="9"/>
  <c r="AF161" i="9" s="1"/>
  <c r="AK161" i="9"/>
  <c r="AD161" i="9" s="1"/>
  <c r="BW885" i="9"/>
  <c r="BY885" i="9"/>
  <c r="BZ885" i="9" s="1"/>
  <c r="CB34" i="9"/>
  <c r="CC34" i="9" s="1"/>
  <c r="AY34" i="9" s="1"/>
  <c r="AE438" i="9"/>
  <c r="AF438" i="9" s="1"/>
  <c r="AK438" i="9"/>
  <c r="AD438" i="9" s="1"/>
  <c r="BU250" i="9"/>
  <c r="AV250" i="9"/>
  <c r="CA584" i="9"/>
  <c r="AW449" i="9"/>
  <c r="AW458" i="9"/>
  <c r="BY250" i="9"/>
  <c r="BZ250" i="9" s="1"/>
  <c r="CA250" i="9" s="1"/>
  <c r="AV574" i="9"/>
  <c r="BU574" i="9"/>
  <c r="BY666" i="9"/>
  <c r="AY181" i="9"/>
  <c r="AM181" i="9" s="1"/>
  <c r="BY127" i="9"/>
  <c r="BZ127" i="9" s="1"/>
  <c r="CA127" i="9" s="1"/>
  <c r="BW521" i="9"/>
  <c r="BY521" i="9"/>
  <c r="BZ521" i="9" s="1"/>
  <c r="AY135" i="9"/>
  <c r="AY575" i="9"/>
  <c r="BX303" i="9"/>
  <c r="CB892" i="9"/>
  <c r="CC892" i="9" s="1"/>
  <c r="AY892" i="9" s="1"/>
  <c r="BY633" i="9"/>
  <c r="BW485" i="9"/>
  <c r="BY485" i="9"/>
  <c r="AW266" i="9"/>
  <c r="BX266" i="9"/>
  <c r="BW410" i="9"/>
  <c r="BY410" i="9"/>
  <c r="BW272" i="9"/>
  <c r="BY272" i="9"/>
  <c r="CB60" i="9"/>
  <c r="CC60" i="9" s="1"/>
  <c r="CD60" i="9" s="1"/>
  <c r="AX601" i="9"/>
  <c r="BX407" i="9"/>
  <c r="AW407" i="9"/>
  <c r="AV162" i="9"/>
  <c r="BU162" i="9"/>
  <c r="AY493" i="9"/>
  <c r="AN493" i="9" s="1"/>
  <c r="Q493" i="9" s="1"/>
  <c r="BW797" i="9"/>
  <c r="BY797" i="9"/>
  <c r="AV885" i="9"/>
  <c r="BU885" i="9"/>
  <c r="BX217" i="9"/>
  <c r="AW217" i="9"/>
  <c r="AW12" i="9"/>
  <c r="CB359" i="9"/>
  <c r="CC359" i="9" s="1"/>
  <c r="AY359" i="9" s="1"/>
  <c r="BY672" i="9"/>
  <c r="AV127" i="9"/>
  <c r="BU127" i="9"/>
  <c r="AW892" i="9"/>
  <c r="BX892" i="9"/>
  <c r="AV633" i="9"/>
  <c r="BU633" i="9"/>
  <c r="BW600" i="9"/>
  <c r="BY600" i="9"/>
  <c r="BW202" i="9"/>
  <c r="BY202" i="9"/>
  <c r="BZ202" i="9" s="1"/>
  <c r="BZ402" i="9"/>
  <c r="CB402" i="9"/>
  <c r="CC402" i="9" s="1"/>
  <c r="CB75" i="9"/>
  <c r="CC75" i="9" s="1"/>
  <c r="CD75" i="9" s="1"/>
  <c r="BU410" i="9"/>
  <c r="AV410" i="9"/>
  <c r="CB627" i="9"/>
  <c r="CC627" i="9" s="1"/>
  <c r="CD627" i="9" s="1"/>
  <c r="CD802" i="9"/>
  <c r="AX446" i="9"/>
  <c r="CA446" i="9"/>
  <c r="CB15" i="9"/>
  <c r="CC15" i="9" s="1"/>
  <c r="CD15" i="9" s="1"/>
  <c r="BU797" i="9"/>
  <c r="AV797" i="9"/>
  <c r="CB547" i="9"/>
  <c r="CC547" i="9" s="1"/>
  <c r="CD547" i="9" s="1"/>
  <c r="BW823" i="9"/>
  <c r="BY823" i="9"/>
  <c r="BY862" i="9"/>
  <c r="BZ862" i="9" s="1"/>
  <c r="AB396" i="9"/>
  <c r="AJ396" i="9"/>
  <c r="BU590" i="9"/>
  <c r="AV590" i="9"/>
  <c r="BY620" i="9"/>
  <c r="CB592" i="9"/>
  <c r="CC592" i="9" s="1"/>
  <c r="AY592" i="9" s="1"/>
  <c r="CB195" i="9"/>
  <c r="CC195" i="9" s="1"/>
  <c r="AY195" i="9" s="1"/>
  <c r="AW62" i="9"/>
  <c r="BX62" i="9"/>
  <c r="BU854" i="9"/>
  <c r="AV854" i="9"/>
  <c r="AV58" i="9"/>
  <c r="BU58" i="9"/>
  <c r="AY651" i="9"/>
  <c r="AO651" i="9" s="1"/>
  <c r="P651" i="9" s="1"/>
  <c r="AI651" i="9" s="1"/>
  <c r="CD548" i="9"/>
  <c r="AO548" i="9" s="1"/>
  <c r="P548" i="9" s="1"/>
  <c r="AI548" i="9" s="1"/>
  <c r="BX501" i="9"/>
  <c r="BY303" i="9"/>
  <c r="CA108" i="9"/>
  <c r="AV521" i="9"/>
  <c r="BU521" i="9"/>
  <c r="CA602" i="9"/>
  <c r="BZ47" i="9"/>
  <c r="CB47" i="9"/>
  <c r="CC47" i="9" s="1"/>
  <c r="AY47" i="9" s="1"/>
  <c r="AW901" i="9"/>
  <c r="BU600" i="9"/>
  <c r="AV600" i="9"/>
  <c r="AW402" i="9"/>
  <c r="BX402" i="9"/>
  <c r="BX75" i="9"/>
  <c r="AW75" i="9"/>
  <c r="AB166" i="9"/>
  <c r="AJ166" i="9"/>
  <c r="BX615" i="9"/>
  <c r="AW615" i="9"/>
  <c r="BY74" i="9"/>
  <c r="AW256" i="9"/>
  <c r="BX256" i="9"/>
  <c r="BW139" i="9"/>
  <c r="BY139" i="9"/>
  <c r="BU309" i="9"/>
  <c r="AV309" i="9"/>
  <c r="BW237" i="9"/>
  <c r="BY237" i="9"/>
  <c r="BZ237" i="9" s="1"/>
  <c r="CA237" i="9" s="1"/>
  <c r="BX547" i="9"/>
  <c r="AW547" i="9"/>
  <c r="BU823" i="9"/>
  <c r="AV823" i="9"/>
  <c r="CB584" i="9"/>
  <c r="CC584" i="9" s="1"/>
  <c r="AY584" i="9" s="1"/>
  <c r="AM584" i="9" s="1"/>
  <c r="BY449" i="9"/>
  <c r="BZ449" i="9" s="1"/>
  <c r="CA449" i="9" s="1"/>
  <c r="BZ538" i="9"/>
  <c r="CB538" i="9"/>
  <c r="CC538" i="9" s="1"/>
  <c r="CD538" i="9" s="1"/>
  <c r="BY458" i="9"/>
  <c r="BZ458" i="9" s="1"/>
  <c r="AX458" i="9" s="1"/>
  <c r="AN242" i="9"/>
  <c r="Q242" i="9" s="1"/>
  <c r="AE242" i="9" s="1"/>
  <c r="AF242" i="9" s="1"/>
  <c r="AY27" i="9"/>
  <c r="AN27" i="9" s="1"/>
  <c r="Q27" i="9" s="1"/>
  <c r="AE27" i="9" s="1"/>
  <c r="AF27" i="9" s="1"/>
  <c r="AO429" i="9"/>
  <c r="P429" i="9" s="1"/>
  <c r="AI429" i="9" s="1"/>
  <c r="AB429" i="9" s="1"/>
  <c r="CB602" i="9"/>
  <c r="CC602" i="9" s="1"/>
  <c r="CD602" i="9" s="1"/>
  <c r="BX47" i="9"/>
  <c r="AW47" i="9"/>
  <c r="BY901" i="9"/>
  <c r="BW678" i="9"/>
  <c r="BY678" i="9"/>
  <c r="AY55" i="9"/>
  <c r="BY615" i="9"/>
  <c r="CD799" i="9"/>
  <c r="CA802" i="9"/>
  <c r="AX802" i="9"/>
  <c r="BY256" i="9"/>
  <c r="BZ256" i="9" s="1"/>
  <c r="BU139" i="9"/>
  <c r="AV139" i="9"/>
  <c r="CB601" i="9"/>
  <c r="CC601" i="9" s="1"/>
  <c r="AY601" i="9" s="1"/>
  <c r="AV237" i="9"/>
  <c r="BU237" i="9"/>
  <c r="BY737" i="9"/>
  <c r="BZ737" i="9" s="1"/>
  <c r="AX737" i="9" s="1"/>
  <c r="BW58" i="9"/>
  <c r="CB624" i="9"/>
  <c r="CC624" i="9" s="1"/>
  <c r="CD624" i="9" s="1"/>
  <c r="BW26" i="9"/>
  <c r="BY26" i="9"/>
  <c r="BZ26" i="9" s="1"/>
  <c r="CA26" i="9" s="1"/>
  <c r="CB189" i="9"/>
  <c r="CC189" i="9" s="1"/>
  <c r="CD189" i="9" s="1"/>
  <c r="BW417" i="9"/>
  <c r="BY417" i="9"/>
  <c r="AW108" i="9"/>
  <c r="BX108" i="9"/>
  <c r="BY221" i="9"/>
  <c r="BZ221" i="9" s="1"/>
  <c r="AX221" i="9" s="1"/>
  <c r="BW98" i="9"/>
  <c r="BY98" i="9"/>
  <c r="CB98" i="9" s="1"/>
  <c r="CC98" i="9" s="1"/>
  <c r="AY98" i="9" s="1"/>
  <c r="AW602" i="9"/>
  <c r="BX602" i="9"/>
  <c r="BZ837" i="9"/>
  <c r="BZ211" i="9"/>
  <c r="AX262" i="9"/>
  <c r="CA262" i="9"/>
  <c r="CB448" i="9"/>
  <c r="CC448" i="9" s="1"/>
  <c r="CD448" i="9" s="1"/>
  <c r="BW248" i="9"/>
  <c r="BZ192" i="9"/>
  <c r="CB192" i="9"/>
  <c r="CC192" i="9" s="1"/>
  <c r="CD192" i="9" s="1"/>
  <c r="AE166" i="9"/>
  <c r="AF166" i="9" s="1"/>
  <c r="AK166" i="9"/>
  <c r="AD166" i="9" s="1"/>
  <c r="BZ359" i="9"/>
  <c r="BY178" i="9"/>
  <c r="BW14" i="9"/>
  <c r="BY14" i="9"/>
  <c r="BZ14" i="9" s="1"/>
  <c r="BZ62" i="9"/>
  <c r="BY309" i="9"/>
  <c r="BZ309" i="9" s="1"/>
  <c r="CA309" i="9" s="1"/>
  <c r="BZ72" i="9"/>
  <c r="CB72" i="9"/>
  <c r="CC72" i="9" s="1"/>
  <c r="CD72" i="9" s="1"/>
  <c r="BW477" i="9"/>
  <c r="BY477" i="9"/>
  <c r="BW737" i="9"/>
  <c r="CB454" i="9"/>
  <c r="CC454" i="9" s="1"/>
  <c r="AY454" i="9" s="1"/>
  <c r="AV417" i="9"/>
  <c r="BU417" i="9"/>
  <c r="BZ445" i="9"/>
  <c r="CB445" i="9"/>
  <c r="CC445" i="9" s="1"/>
  <c r="AY445" i="9" s="1"/>
  <c r="CA364" i="9"/>
  <c r="AX364" i="9"/>
  <c r="BX512" i="9"/>
  <c r="AW512" i="9"/>
  <c r="AW867" i="9"/>
  <c r="BX867" i="9"/>
  <c r="AX219" i="9"/>
  <c r="CA219" i="9"/>
  <c r="BX896" i="9"/>
  <c r="AW896" i="9"/>
  <c r="AW617" i="9"/>
  <c r="BX617" i="9"/>
  <c r="BX589" i="9"/>
  <c r="AW589" i="9"/>
  <c r="AX606" i="9"/>
  <c r="CA606" i="9"/>
  <c r="AW46" i="9"/>
  <c r="BX46" i="9"/>
  <c r="AW743" i="9"/>
  <c r="BX743" i="9"/>
  <c r="BX559" i="9"/>
  <c r="AW559" i="9"/>
  <c r="BX290" i="9"/>
  <c r="AW290" i="9"/>
  <c r="AM436" i="9"/>
  <c r="AW476" i="9"/>
  <c r="BX476" i="9"/>
  <c r="AW213" i="9"/>
  <c r="BX213" i="9"/>
  <c r="CA138" i="9"/>
  <c r="AX138" i="9"/>
  <c r="AX816" i="9"/>
  <c r="CA816" i="9"/>
  <c r="BX504" i="9"/>
  <c r="AW504" i="9"/>
  <c r="CA533" i="9"/>
  <c r="AX533" i="9"/>
  <c r="AX447" i="9"/>
  <c r="CA447" i="9"/>
  <c r="AW463" i="9"/>
  <c r="BX463" i="9"/>
  <c r="AO618" i="9"/>
  <c r="P618" i="9" s="1"/>
  <c r="AI618" i="9" s="1"/>
  <c r="AB618" i="9" s="1"/>
  <c r="BZ183" i="9"/>
  <c r="CB183" i="9"/>
  <c r="CC183" i="9" s="1"/>
  <c r="CD183" i="9" s="1"/>
  <c r="BZ752" i="9"/>
  <c r="CB752" i="9"/>
  <c r="CC752" i="9" s="1"/>
  <c r="AY752" i="9" s="1"/>
  <c r="BW806" i="9"/>
  <c r="BY806" i="9"/>
  <c r="BZ806" i="9" s="1"/>
  <c r="AX806" i="9" s="1"/>
  <c r="BZ136" i="9"/>
  <c r="CB136" i="9"/>
  <c r="CC136" i="9" s="1"/>
  <c r="CD136" i="9" s="1"/>
  <c r="AV583" i="9"/>
  <c r="BU583" i="9"/>
  <c r="CB363" i="9"/>
  <c r="CC363" i="9" s="1"/>
  <c r="CD363" i="9" s="1"/>
  <c r="AM480" i="9"/>
  <c r="CB131" i="9"/>
  <c r="CC131" i="9" s="1"/>
  <c r="CD131" i="9" s="1"/>
  <c r="AV684" i="9"/>
  <c r="BU684" i="9"/>
  <c r="BY878" i="9"/>
  <c r="BW878" i="9"/>
  <c r="BY646" i="9"/>
  <c r="BZ646" i="9" s="1"/>
  <c r="BW853" i="9"/>
  <c r="BY853" i="9"/>
  <c r="BU57" i="9"/>
  <c r="AV57" i="9"/>
  <c r="BU463" i="9"/>
  <c r="AV463" i="9"/>
  <c r="CB97" i="9"/>
  <c r="CC97" i="9" s="1"/>
  <c r="AY97" i="9" s="1"/>
  <c r="AN429" i="9"/>
  <c r="Q429" i="9" s="1"/>
  <c r="AX119" i="9"/>
  <c r="CA119" i="9"/>
  <c r="AN618" i="9"/>
  <c r="Q618" i="9" s="1"/>
  <c r="AK618" i="9" s="1"/>
  <c r="AD618" i="9" s="1"/>
  <c r="AY61" i="9"/>
  <c r="AN61" i="9" s="1"/>
  <c r="Q61" i="9" s="1"/>
  <c r="AW183" i="9"/>
  <c r="BX183" i="9"/>
  <c r="BU806" i="9"/>
  <c r="AV806" i="9"/>
  <c r="BW721" i="9"/>
  <c r="BY721" i="9"/>
  <c r="BZ721" i="9" s="1"/>
  <c r="AM207" i="9"/>
  <c r="AN480" i="9"/>
  <c r="Q480" i="9" s="1"/>
  <c r="AX819" i="9"/>
  <c r="CA819" i="9"/>
  <c r="CB392" i="9"/>
  <c r="CC392" i="9" s="1"/>
  <c r="CD392" i="9" s="1"/>
  <c r="CD507" i="9"/>
  <c r="AO507" i="9" s="1"/>
  <c r="P507" i="9" s="1"/>
  <c r="AI507" i="9" s="1"/>
  <c r="AV878" i="9"/>
  <c r="BU878" i="9"/>
  <c r="AV258" i="9"/>
  <c r="BU258" i="9"/>
  <c r="BY622" i="9"/>
  <c r="BZ622" i="9" s="1"/>
  <c r="CA622" i="9" s="1"/>
  <c r="BY834" i="9"/>
  <c r="BZ834" i="9" s="1"/>
  <c r="CA834" i="9" s="1"/>
  <c r="BX363" i="9"/>
  <c r="AW363" i="9"/>
  <c r="BY617" i="9"/>
  <c r="BZ617" i="9" s="1"/>
  <c r="CB606" i="9"/>
  <c r="CC606" i="9" s="1"/>
  <c r="AY606" i="9" s="1"/>
  <c r="CB816" i="9"/>
  <c r="CC816" i="9" s="1"/>
  <c r="AY816" i="9" s="1"/>
  <c r="CB447" i="9"/>
  <c r="CC447" i="9" s="1"/>
  <c r="CD447" i="9" s="1"/>
  <c r="BW544" i="9"/>
  <c r="BY544" i="9"/>
  <c r="AW392" i="9"/>
  <c r="BX392" i="9"/>
  <c r="BY290" i="9"/>
  <c r="BZ290" i="9" s="1"/>
  <c r="CA290" i="9" s="1"/>
  <c r="BU622" i="9"/>
  <c r="AV622" i="9"/>
  <c r="BW487" i="9"/>
  <c r="BY487" i="9"/>
  <c r="BY321" i="9"/>
  <c r="BZ321" i="9" s="1"/>
  <c r="BY46" i="9"/>
  <c r="BZ46" i="9" s="1"/>
  <c r="CB597" i="9"/>
  <c r="CC597" i="9" s="1"/>
  <c r="AY597" i="9" s="1"/>
  <c r="AW648" i="9"/>
  <c r="AM242" i="9"/>
  <c r="BZ746" i="9"/>
  <c r="CB746" i="9"/>
  <c r="CC746" i="9" s="1"/>
  <c r="BW182" i="9"/>
  <c r="BY182" i="9"/>
  <c r="AW859" i="9"/>
  <c r="BX859" i="9"/>
  <c r="AV224" i="9"/>
  <c r="BU224" i="9"/>
  <c r="BX606" i="9"/>
  <c r="AW606" i="9"/>
  <c r="BW796" i="9"/>
  <c r="BY796" i="9"/>
  <c r="AW816" i="9"/>
  <c r="BX816" i="9"/>
  <c r="BZ384" i="9"/>
  <c r="CB384" i="9"/>
  <c r="CC384" i="9" s="1"/>
  <c r="CD384" i="9" s="1"/>
  <c r="BY362" i="9"/>
  <c r="BZ362" i="9" s="1"/>
  <c r="BW894" i="9"/>
  <c r="BY894" i="9"/>
  <c r="BZ894" i="9" s="1"/>
  <c r="CA894" i="9" s="1"/>
  <c r="BU544" i="9"/>
  <c r="AV544" i="9"/>
  <c r="BX594" i="9"/>
  <c r="AW594" i="9"/>
  <c r="BW820" i="9"/>
  <c r="BY820" i="9"/>
  <c r="CB411" i="9"/>
  <c r="CC411" i="9" s="1"/>
  <c r="BZ411" i="9"/>
  <c r="BU321" i="9"/>
  <c r="AV321" i="9"/>
  <c r="AX301" i="9"/>
  <c r="CA301" i="9"/>
  <c r="BX597" i="9"/>
  <c r="AW597" i="9"/>
  <c r="AM222" i="9"/>
  <c r="BU721" i="9"/>
  <c r="AV721" i="9"/>
  <c r="BW873" i="9"/>
  <c r="BY873" i="9"/>
  <c r="CA332" i="9"/>
  <c r="AX332" i="9"/>
  <c r="BW760" i="9"/>
  <c r="BY760" i="9"/>
  <c r="BY504" i="9"/>
  <c r="BU617" i="9"/>
  <c r="AV617" i="9"/>
  <c r="AO1002" i="9"/>
  <c r="P1002" i="9" s="1"/>
  <c r="AI1002" i="9" s="1"/>
  <c r="AB1002" i="9" s="1"/>
  <c r="CD347" i="9"/>
  <c r="AO347" i="9" s="1"/>
  <c r="P347" i="9" s="1"/>
  <c r="AI347" i="9" s="1"/>
  <c r="AY473" i="9"/>
  <c r="AO473" i="9" s="1"/>
  <c r="P473" i="9" s="1"/>
  <c r="AI473" i="9" s="1"/>
  <c r="AY43" i="9"/>
  <c r="AO43" i="9" s="1"/>
  <c r="P43" i="9" s="1"/>
  <c r="AI43" i="9" s="1"/>
  <c r="AO242" i="9"/>
  <c r="P242" i="9" s="1"/>
  <c r="AI242" i="9" s="1"/>
  <c r="AB242" i="9" s="1"/>
  <c r="CD766" i="9"/>
  <c r="BX742" i="9"/>
  <c r="AW746" i="9"/>
  <c r="BX746" i="9"/>
  <c r="BY859" i="9"/>
  <c r="BZ859" i="9" s="1"/>
  <c r="BX97" i="9"/>
  <c r="AW97" i="9"/>
  <c r="BY481" i="9"/>
  <c r="AX65" i="9"/>
  <c r="CA65" i="9"/>
  <c r="BU796" i="9"/>
  <c r="AV796" i="9"/>
  <c r="BY768" i="9"/>
  <c r="AV782" i="9"/>
  <c r="BU782" i="9"/>
  <c r="CD436" i="9"/>
  <c r="AO436" i="9" s="1"/>
  <c r="P436" i="9" s="1"/>
  <c r="AI436" i="9" s="1"/>
  <c r="AW384" i="9"/>
  <c r="BX384" i="9"/>
  <c r="BW143" i="9"/>
  <c r="BY143" i="9"/>
  <c r="BU894" i="9"/>
  <c r="AV894" i="9"/>
  <c r="AW684" i="9"/>
  <c r="BU820" i="9"/>
  <c r="AV820" i="9"/>
  <c r="BX822" i="9"/>
  <c r="BW305" i="9"/>
  <c r="BY305" i="9"/>
  <c r="CD293" i="9"/>
  <c r="BY867" i="9"/>
  <c r="BZ867" i="9" s="1"/>
  <c r="BY213" i="9"/>
  <c r="BZ213" i="9" s="1"/>
  <c r="AX213" i="9" s="1"/>
  <c r="CB219" i="9"/>
  <c r="CC219" i="9" s="1"/>
  <c r="BZ451" i="9"/>
  <c r="CB451" i="9"/>
  <c r="CC451" i="9" s="1"/>
  <c r="CD451" i="9" s="1"/>
  <c r="BX411" i="9"/>
  <c r="AW411" i="9"/>
  <c r="AV487" i="9"/>
  <c r="BU487" i="9"/>
  <c r="AN779" i="9"/>
  <c r="Q779" i="9" s="1"/>
  <c r="AK779" i="9" s="1"/>
  <c r="AD779" i="9" s="1"/>
  <c r="AX824" i="9"/>
  <c r="AV182" i="9"/>
  <c r="BU182" i="9"/>
  <c r="AV859" i="9"/>
  <c r="BU859" i="9"/>
  <c r="AY866" i="9"/>
  <c r="CD866" i="9"/>
  <c r="AK257" i="9"/>
  <c r="AD257" i="9" s="1"/>
  <c r="AE257" i="9"/>
  <c r="AF257" i="9" s="1"/>
  <c r="BX345" i="9"/>
  <c r="AV768" i="9"/>
  <c r="BU768" i="9"/>
  <c r="BW782" i="9"/>
  <c r="BY782" i="9"/>
  <c r="AV503" i="9"/>
  <c r="BU503" i="9"/>
  <c r="BY619" i="9"/>
  <c r="BU143" i="9"/>
  <c r="AV143" i="9"/>
  <c r="CB196" i="9"/>
  <c r="CC196" i="9" s="1"/>
  <c r="CD196" i="9" s="1"/>
  <c r="CA685" i="9"/>
  <c r="AX685" i="9"/>
  <c r="CB285" i="9"/>
  <c r="CC285" i="9" s="1"/>
  <c r="AY285" i="9" s="1"/>
  <c r="BZ907" i="9"/>
  <c r="CB907" i="9"/>
  <c r="CC907" i="9" s="1"/>
  <c r="CD907" i="9" s="1"/>
  <c r="BY38" i="9"/>
  <c r="AV305" i="9"/>
  <c r="BU305" i="9"/>
  <c r="BY289" i="9"/>
  <c r="BU867" i="9"/>
  <c r="AV867" i="9"/>
  <c r="CB466" i="9"/>
  <c r="CC466" i="9" s="1"/>
  <c r="CB641" i="9"/>
  <c r="CC641" i="9" s="1"/>
  <c r="AY641" i="9" s="1"/>
  <c r="CB383" i="9"/>
  <c r="CC383" i="9" s="1"/>
  <c r="AY383" i="9" s="1"/>
  <c r="AO169" i="9"/>
  <c r="P169" i="9" s="1"/>
  <c r="AI169" i="9" s="1"/>
  <c r="AN169" i="9"/>
  <c r="Q169" i="9" s="1"/>
  <c r="AM169" i="9"/>
  <c r="AW219" i="9"/>
  <c r="BX219" i="9"/>
  <c r="BZ790" i="9"/>
  <c r="CB790" i="9"/>
  <c r="CC790" i="9" s="1"/>
  <c r="CD790" i="9" s="1"/>
  <c r="AM779" i="9"/>
  <c r="AW705" i="9"/>
  <c r="AY390" i="9"/>
  <c r="AW817" i="9"/>
  <c r="BW73" i="9"/>
  <c r="BY73" i="9"/>
  <c r="AX866" i="9"/>
  <c r="CA866" i="9"/>
  <c r="BZ329" i="9"/>
  <c r="CB329" i="9"/>
  <c r="CC329" i="9" s="1"/>
  <c r="CD329" i="9" s="1"/>
  <c r="AX814" i="9"/>
  <c r="CA814" i="9"/>
  <c r="BX285" i="9"/>
  <c r="AW285" i="9"/>
  <c r="AW907" i="9"/>
  <c r="BX907" i="9"/>
  <c r="BW216" i="9"/>
  <c r="BY216" i="9"/>
  <c r="BZ216" i="9" s="1"/>
  <c r="AX216" i="9" s="1"/>
  <c r="BW251" i="9"/>
  <c r="BY251" i="9"/>
  <c r="AM53" i="9"/>
  <c r="BU38" i="9"/>
  <c r="AV38" i="9"/>
  <c r="AX392" i="9"/>
  <c r="CB364" i="9"/>
  <c r="CC364" i="9" s="1"/>
  <c r="CD364" i="9" s="1"/>
  <c r="BZ594" i="9"/>
  <c r="CB594" i="9"/>
  <c r="CC594" i="9" s="1"/>
  <c r="AY594" i="9" s="1"/>
  <c r="AW622" i="9"/>
  <c r="AW466" i="9"/>
  <c r="BX466" i="9"/>
  <c r="AW641" i="9"/>
  <c r="BX641" i="9"/>
  <c r="AW834" i="9"/>
  <c r="AW790" i="9"/>
  <c r="BX790" i="9"/>
  <c r="AE428" i="9"/>
  <c r="AF428" i="9" s="1"/>
  <c r="AK428" i="9"/>
  <c r="AD428" i="9" s="1"/>
  <c r="BZ489" i="9"/>
  <c r="CB489" i="9"/>
  <c r="CC489" i="9" s="1"/>
  <c r="AY489" i="9" s="1"/>
  <c r="AM548" i="9"/>
  <c r="BY785" i="9"/>
  <c r="AV73" i="9"/>
  <c r="BU73" i="9"/>
  <c r="BU46" i="9"/>
  <c r="AV46" i="9"/>
  <c r="BX329" i="9"/>
  <c r="AW329" i="9"/>
  <c r="BY345" i="9"/>
  <c r="CD222" i="9"/>
  <c r="AN222" i="9" s="1"/>
  <c r="Q222" i="9" s="1"/>
  <c r="BW583" i="9"/>
  <c r="BY583" i="9"/>
  <c r="BZ363" i="9"/>
  <c r="BW173" i="9"/>
  <c r="BY173" i="9"/>
  <c r="BZ173" i="9" s="1"/>
  <c r="BZ131" i="9"/>
  <c r="AY819" i="9"/>
  <c r="BY684" i="9"/>
  <c r="BZ684" i="9" s="1"/>
  <c r="BZ381" i="9"/>
  <c r="CB381" i="9"/>
  <c r="CC381" i="9" s="1"/>
  <c r="AY381" i="9" s="1"/>
  <c r="BY822" i="9"/>
  <c r="BZ822" i="9" s="1"/>
  <c r="BW904" i="9"/>
  <c r="BY904" i="9"/>
  <c r="BZ904" i="9" s="1"/>
  <c r="AX904" i="9" s="1"/>
  <c r="BY258" i="9"/>
  <c r="BZ258" i="9" s="1"/>
  <c r="AX258" i="9" s="1"/>
  <c r="CA293" i="9"/>
  <c r="AX293" i="9"/>
  <c r="AV289" i="9"/>
  <c r="BU289" i="9"/>
  <c r="BW646" i="9"/>
  <c r="BW57" i="9"/>
  <c r="BY57" i="9"/>
  <c r="BZ57" i="9" s="1"/>
  <c r="AX57" i="9" s="1"/>
  <c r="BY896" i="9"/>
  <c r="BW321" i="9"/>
  <c r="BY463" i="9"/>
  <c r="BW224" i="9"/>
  <c r="BY224" i="9"/>
  <c r="AJ257" i="9"/>
  <c r="AB257" i="9"/>
  <c r="BX489" i="9"/>
  <c r="AW489" i="9"/>
  <c r="BZ597" i="9"/>
  <c r="BY503" i="9"/>
  <c r="CA244" i="9"/>
  <c r="AX244" i="9"/>
  <c r="AW245" i="9"/>
  <c r="BX245" i="9"/>
  <c r="CA238" i="9"/>
  <c r="AX238" i="9"/>
  <c r="AX676" i="9"/>
  <c r="CA676" i="9"/>
  <c r="BX581" i="9"/>
  <c r="AW581" i="9"/>
  <c r="BX856" i="9"/>
  <c r="AW856" i="9"/>
  <c r="CD18" i="9"/>
  <c r="AY18" i="9"/>
  <c r="CA17" i="9"/>
  <c r="AX17" i="9"/>
  <c r="CA84" i="9"/>
  <c r="AX84" i="9"/>
  <c r="BX719" i="9"/>
  <c r="AW719" i="9"/>
  <c r="BX409" i="9"/>
  <c r="AW409" i="9"/>
  <c r="AW468" i="9"/>
  <c r="BX468" i="9"/>
  <c r="AW282" i="9"/>
  <c r="BX282" i="9"/>
  <c r="AX37" i="9"/>
  <c r="CA37" i="9"/>
  <c r="BX470" i="9"/>
  <c r="AW470" i="9"/>
  <c r="AW801" i="9"/>
  <c r="BX801" i="9"/>
  <c r="AX246" i="9"/>
  <c r="CA246" i="9"/>
  <c r="AW636" i="9"/>
  <c r="BX636" i="9"/>
  <c r="AX215" i="9"/>
  <c r="CA215" i="9"/>
  <c r="CA288" i="9"/>
  <c r="AX288" i="9"/>
  <c r="AW479" i="9"/>
  <c r="CA671" i="9"/>
  <c r="CD686" i="9"/>
  <c r="AN686" i="9" s="1"/>
  <c r="Q686" i="9" s="1"/>
  <c r="AE686" i="9" s="1"/>
  <c r="AF686" i="9" s="1"/>
  <c r="AW276" i="9"/>
  <c r="BX869" i="9"/>
  <c r="AX158" i="9"/>
  <c r="AW687" i="9"/>
  <c r="BX687" i="9"/>
  <c r="AV500" i="9"/>
  <c r="BU500" i="9"/>
  <c r="AW553" i="9"/>
  <c r="BX553" i="9"/>
  <c r="BW467" i="9"/>
  <c r="BY467" i="9"/>
  <c r="BZ467" i="9" s="1"/>
  <c r="CA467" i="9" s="1"/>
  <c r="BY743" i="9"/>
  <c r="AV632" i="9"/>
  <c r="BU632" i="9"/>
  <c r="CD147" i="9"/>
  <c r="BU476" i="9"/>
  <c r="AV476" i="9"/>
  <c r="AX390" i="9"/>
  <c r="CA390" i="9"/>
  <c r="BY758" i="9"/>
  <c r="BZ758" i="9" s="1"/>
  <c r="BZ882" i="9"/>
  <c r="CB882" i="9"/>
  <c r="CC882" i="9" s="1"/>
  <c r="AY882" i="9" s="1"/>
  <c r="AY421" i="9"/>
  <c r="BW727" i="9"/>
  <c r="BY727" i="9"/>
  <c r="CB533" i="9"/>
  <c r="CC533" i="9" s="1"/>
  <c r="AY533" i="9" s="1"/>
  <c r="BY559" i="9"/>
  <c r="BZ559" i="9" s="1"/>
  <c r="AX559" i="9" s="1"/>
  <c r="BZ323" i="9"/>
  <c r="CB323" i="9"/>
  <c r="CC323" i="9" s="1"/>
  <c r="AY323" i="9" s="1"/>
  <c r="CA360" i="9"/>
  <c r="BX536" i="9"/>
  <c r="AW536" i="9"/>
  <c r="AW89" i="9"/>
  <c r="BX89" i="9"/>
  <c r="BX735" i="9"/>
  <c r="BX32" i="9"/>
  <c r="AW32" i="9"/>
  <c r="AV514" i="9"/>
  <c r="BU514" i="9"/>
  <c r="AW654" i="9"/>
  <c r="BX654" i="9"/>
  <c r="AW588" i="9"/>
  <c r="BX588" i="9"/>
  <c r="BY900" i="9"/>
  <c r="BZ900" i="9" s="1"/>
  <c r="AX900" i="9" s="1"/>
  <c r="AY281" i="9"/>
  <c r="BZ674" i="9"/>
  <c r="CB674" i="9"/>
  <c r="CC674" i="9" s="1"/>
  <c r="CD674" i="9" s="1"/>
  <c r="CA766" i="9"/>
  <c r="AX766" i="9"/>
  <c r="AM766" i="9" s="1"/>
  <c r="BZ889" i="9"/>
  <c r="CB889" i="9"/>
  <c r="CC889" i="9" s="1"/>
  <c r="BZ663" i="9"/>
  <c r="CB663" i="9"/>
  <c r="CC663" i="9" s="1"/>
  <c r="AY663" i="9" s="1"/>
  <c r="AV743" i="9"/>
  <c r="BU743" i="9"/>
  <c r="CB19" i="9"/>
  <c r="CC19" i="9" s="1"/>
  <c r="CD19" i="9" s="1"/>
  <c r="BZ379" i="9"/>
  <c r="CB379" i="9"/>
  <c r="CC379" i="9" s="1"/>
  <c r="CD379" i="9" s="1"/>
  <c r="BX533" i="9"/>
  <c r="AW533" i="9"/>
  <c r="AV559" i="9"/>
  <c r="BU559" i="9"/>
  <c r="CB246" i="9"/>
  <c r="CC246" i="9" s="1"/>
  <c r="AY246" i="9" s="1"/>
  <c r="BZ460" i="9"/>
  <c r="CB460" i="9"/>
  <c r="CC460" i="9" s="1"/>
  <c r="AY460" i="9" s="1"/>
  <c r="AA185" i="9"/>
  <c r="O185" i="9"/>
  <c r="BW809" i="9"/>
  <c r="BY809" i="9"/>
  <c r="BZ809" i="9" s="1"/>
  <c r="CA809" i="9" s="1"/>
  <c r="BX674" i="9"/>
  <c r="AW674" i="9"/>
  <c r="BZ442" i="9"/>
  <c r="CB442" i="9"/>
  <c r="CC442" i="9" s="1"/>
  <c r="AY442" i="9" s="1"/>
  <c r="BW788" i="9"/>
  <c r="BY788" i="9"/>
  <c r="BY245" i="9"/>
  <c r="BW416" i="9"/>
  <c r="BY416" i="9"/>
  <c r="CB17" i="9"/>
  <c r="CC17" i="9" s="1"/>
  <c r="AY17" i="9" s="1"/>
  <c r="BY801" i="9"/>
  <c r="BW48" i="9"/>
  <c r="BY48" i="9"/>
  <c r="BZ48" i="9" s="1"/>
  <c r="AX48" i="9" s="1"/>
  <c r="AW19" i="9"/>
  <c r="BX19" i="9"/>
  <c r="AX421" i="9"/>
  <c r="CA421" i="9"/>
  <c r="BX379" i="9"/>
  <c r="AW379" i="9"/>
  <c r="CB84" i="9"/>
  <c r="CC84" i="9" s="1"/>
  <c r="AY84" i="9" s="1"/>
  <c r="BY282" i="9"/>
  <c r="CB676" i="9"/>
  <c r="CC676" i="9" s="1"/>
  <c r="AY676" i="9" s="1"/>
  <c r="AW460" i="9"/>
  <c r="BX460" i="9"/>
  <c r="BY636" i="9"/>
  <c r="AX575" i="9"/>
  <c r="CA575" i="9"/>
  <c r="AX281" i="9"/>
  <c r="CA281" i="9"/>
  <c r="CA564" i="9"/>
  <c r="AC100" i="9"/>
  <c r="BY825" i="9"/>
  <c r="BZ825" i="9" s="1"/>
  <c r="BU788" i="9"/>
  <c r="AV788" i="9"/>
  <c r="AW208" i="9"/>
  <c r="BX208" i="9"/>
  <c r="CB158" i="9"/>
  <c r="CC158" i="9" s="1"/>
  <c r="AY158" i="9" s="1"/>
  <c r="BX562" i="9"/>
  <c r="AV416" i="9"/>
  <c r="BU416" i="9"/>
  <c r="AW17" i="9"/>
  <c r="BX17" i="9"/>
  <c r="BZ114" i="9"/>
  <c r="CB114" i="9"/>
  <c r="CC114" i="9" s="1"/>
  <c r="AV801" i="9"/>
  <c r="BU801" i="9"/>
  <c r="AX147" i="9"/>
  <c r="CA147" i="9"/>
  <c r="BU48" i="9"/>
  <c r="AV48" i="9"/>
  <c r="BZ155" i="9"/>
  <c r="CB155" i="9"/>
  <c r="CC155" i="9" s="1"/>
  <c r="CD155" i="9" s="1"/>
  <c r="AW84" i="9"/>
  <c r="BX84" i="9"/>
  <c r="AV282" i="9"/>
  <c r="BU282" i="9"/>
  <c r="AN194" i="9"/>
  <c r="Q194" i="9" s="1"/>
  <c r="AM194" i="9"/>
  <c r="CB360" i="9"/>
  <c r="CC360" i="9" s="1"/>
  <c r="CD360" i="9" s="1"/>
  <c r="BZ872" i="9"/>
  <c r="CB872" i="9"/>
  <c r="CC872" i="9" s="1"/>
  <c r="CD872" i="9" s="1"/>
  <c r="BW286" i="9"/>
  <c r="BY286" i="9"/>
  <c r="BZ286" i="9" s="1"/>
  <c r="BY735" i="9"/>
  <c r="BZ735" i="9" s="1"/>
  <c r="CA735" i="9" s="1"/>
  <c r="BZ307" i="9"/>
  <c r="CB307" i="9"/>
  <c r="CC307" i="9" s="1"/>
  <c r="CD307" i="9" s="1"/>
  <c r="AY631" i="9"/>
  <c r="AM631" i="9" s="1"/>
  <c r="AX385" i="9"/>
  <c r="BW825" i="9"/>
  <c r="BZ557" i="9"/>
  <c r="CB557" i="9"/>
  <c r="CC557" i="9" s="1"/>
  <c r="CD557" i="9" s="1"/>
  <c r="AW158" i="9"/>
  <c r="BX158" i="9"/>
  <c r="BZ771" i="9"/>
  <c r="CB771" i="9"/>
  <c r="CC771" i="9" s="1"/>
  <c r="AY771" i="9" s="1"/>
  <c r="BY705" i="9"/>
  <c r="BZ705" i="9" s="1"/>
  <c r="CA705" i="9" s="1"/>
  <c r="BY742" i="9"/>
  <c r="BZ742" i="9" s="1"/>
  <c r="BZ51" i="9"/>
  <c r="CB51" i="9"/>
  <c r="CC51" i="9" s="1"/>
  <c r="AY51" i="9" s="1"/>
  <c r="BW887" i="9"/>
  <c r="BY887" i="9"/>
  <c r="BZ887" i="9" s="1"/>
  <c r="CB13" i="9"/>
  <c r="CC13" i="9" s="1"/>
  <c r="AY13" i="9" s="1"/>
  <c r="AW388" i="9"/>
  <c r="BX388" i="9"/>
  <c r="AW114" i="9"/>
  <c r="BX114" i="9"/>
  <c r="CB388" i="9"/>
  <c r="CC388" i="9" s="1"/>
  <c r="AY388" i="9" s="1"/>
  <c r="AY239" i="9"/>
  <c r="AO239" i="9" s="1"/>
  <c r="P239" i="9" s="1"/>
  <c r="AI239" i="9" s="1"/>
  <c r="BY817" i="9"/>
  <c r="BZ817" i="9" s="1"/>
  <c r="CA89" i="9"/>
  <c r="BU286" i="9"/>
  <c r="AV286" i="9"/>
  <c r="BU735" i="9"/>
  <c r="AV735" i="9"/>
  <c r="BX514" i="9"/>
  <c r="AM554" i="9"/>
  <c r="AX588" i="9"/>
  <c r="BZ361" i="9"/>
  <c r="CB361" i="9"/>
  <c r="CC361" i="9" s="1"/>
  <c r="AY361" i="9" s="1"/>
  <c r="BW903" i="9"/>
  <c r="BY903" i="9"/>
  <c r="BW840" i="9"/>
  <c r="BY840" i="9"/>
  <c r="AW557" i="9"/>
  <c r="BX557" i="9"/>
  <c r="BW698" i="9"/>
  <c r="BY698" i="9"/>
  <c r="BZ698" i="9" s="1"/>
  <c r="AX698" i="9" s="1"/>
  <c r="BW522" i="9"/>
  <c r="BY522" i="9"/>
  <c r="BY856" i="9"/>
  <c r="BZ856" i="9" s="1"/>
  <c r="AX856" i="9" s="1"/>
  <c r="AW771" i="9"/>
  <c r="BY719" i="9"/>
  <c r="BZ719" i="9" s="1"/>
  <c r="CA719" i="9" s="1"/>
  <c r="AV742" i="9"/>
  <c r="BU742" i="9"/>
  <c r="BW839" i="9"/>
  <c r="BY839" i="9"/>
  <c r="BZ839" i="9" s="1"/>
  <c r="CA18" i="9"/>
  <c r="AX18" i="9"/>
  <c r="CB238" i="9"/>
  <c r="CC238" i="9" s="1"/>
  <c r="AY238" i="9" s="1"/>
  <c r="BW298" i="9"/>
  <c r="BY298" i="9"/>
  <c r="BZ298" i="9" s="1"/>
  <c r="BW391" i="9"/>
  <c r="BY391" i="9"/>
  <c r="BZ391" i="9" s="1"/>
  <c r="AX391" i="9" s="1"/>
  <c r="CB718" i="9"/>
  <c r="CC718" i="9" s="1"/>
  <c r="BZ718" i="9"/>
  <c r="CB288" i="9"/>
  <c r="CC288" i="9" s="1"/>
  <c r="CD288" i="9" s="1"/>
  <c r="AV817" i="9"/>
  <c r="BU817" i="9"/>
  <c r="BZ382" i="9"/>
  <c r="CB382" i="9"/>
  <c r="CC382" i="9" s="1"/>
  <c r="AY382" i="9" s="1"/>
  <c r="AX654" i="9"/>
  <c r="CB37" i="9"/>
  <c r="CC37" i="9" s="1"/>
  <c r="CD37" i="9" s="1"/>
  <c r="AO961" i="9"/>
  <c r="P961" i="9" s="1"/>
  <c r="AI961" i="9" s="1"/>
  <c r="AB961" i="9" s="1"/>
  <c r="AY387" i="9"/>
  <c r="AM387" i="9" s="1"/>
  <c r="AW836" i="9"/>
  <c r="CB385" i="9"/>
  <c r="CC385" i="9" s="1"/>
  <c r="AY385" i="9" s="1"/>
  <c r="AJ779" i="9"/>
  <c r="AB779" i="9"/>
  <c r="CB564" i="9"/>
  <c r="CC564" i="9" s="1"/>
  <c r="AY564" i="9" s="1"/>
  <c r="AM564" i="9" s="1"/>
  <c r="BU840" i="9"/>
  <c r="AV840" i="9"/>
  <c r="BU825" i="9"/>
  <c r="AV825" i="9"/>
  <c r="AV698" i="9"/>
  <c r="BU698" i="9"/>
  <c r="BW660" i="9"/>
  <c r="BY660" i="9"/>
  <c r="BZ660" i="9" s="1"/>
  <c r="AX553" i="9"/>
  <c r="CA553" i="9"/>
  <c r="AV719" i="9"/>
  <c r="BU719" i="9"/>
  <c r="BY562" i="9"/>
  <c r="AV298" i="9"/>
  <c r="BU298" i="9"/>
  <c r="CD322" i="9"/>
  <c r="BX758" i="9"/>
  <c r="CB215" i="9"/>
  <c r="CC215" i="9" s="1"/>
  <c r="AY215" i="9" s="1"/>
  <c r="BX718" i="9"/>
  <c r="AW718" i="9"/>
  <c r="BW831" i="9"/>
  <c r="BY831" i="9"/>
  <c r="BZ536" i="9"/>
  <c r="CB536" i="9"/>
  <c r="CC536" i="9" s="1"/>
  <c r="CD536" i="9" s="1"/>
  <c r="BX382" i="9"/>
  <c r="AW382" i="9"/>
  <c r="BW759" i="9"/>
  <c r="BY759" i="9"/>
  <c r="BZ759" i="9" s="1"/>
  <c r="BY468" i="9"/>
  <c r="AW37" i="9"/>
  <c r="BX37" i="9"/>
  <c r="AO194" i="9"/>
  <c r="P194" i="9" s="1"/>
  <c r="AI194" i="9" s="1"/>
  <c r="BW500" i="9"/>
  <c r="BY500" i="9"/>
  <c r="AW13" i="9"/>
  <c r="BX13" i="9"/>
  <c r="CB553" i="9"/>
  <c r="CC553" i="9" s="1"/>
  <c r="AY553" i="9" s="1"/>
  <c r="BX663" i="9"/>
  <c r="AW663" i="9"/>
  <c r="AV839" i="9"/>
  <c r="BU839" i="9"/>
  <c r="CB138" i="9"/>
  <c r="CC138" i="9" s="1"/>
  <c r="CD138" i="9" s="1"/>
  <c r="BW632" i="9"/>
  <c r="BY632" i="9"/>
  <c r="BY476" i="9"/>
  <c r="BZ476" i="9" s="1"/>
  <c r="AX476" i="9" s="1"/>
  <c r="CA322" i="9"/>
  <c r="AX322" i="9"/>
  <c r="BX215" i="9"/>
  <c r="AW215" i="9"/>
  <c r="BZ19" i="9"/>
  <c r="BY512" i="9"/>
  <c r="BZ512" i="9" s="1"/>
  <c r="CB824" i="9"/>
  <c r="CC824" i="9" s="1"/>
  <c r="CD824" i="9" s="1"/>
  <c r="AV831" i="9"/>
  <c r="BU831" i="9"/>
  <c r="CB89" i="9"/>
  <c r="CC89" i="9" s="1"/>
  <c r="CD89" i="9" s="1"/>
  <c r="BZ32" i="9"/>
  <c r="CB32" i="9"/>
  <c r="CC32" i="9" s="1"/>
  <c r="CD32" i="9" s="1"/>
  <c r="BY514" i="9"/>
  <c r="BU759" i="9"/>
  <c r="AV759" i="9"/>
  <c r="CB654" i="9"/>
  <c r="CC654" i="9" s="1"/>
  <c r="AY654" i="9" s="1"/>
  <c r="CB588" i="9"/>
  <c r="CC588" i="9" s="1"/>
  <c r="CD588" i="9" s="1"/>
  <c r="AW773" i="9"/>
  <c r="BX773" i="9"/>
  <c r="AX124" i="9"/>
  <c r="CA124" i="9"/>
  <c r="AX352" i="9"/>
  <c r="CA352" i="9"/>
  <c r="CA865" i="9"/>
  <c r="AX865" i="9"/>
  <c r="CA706" i="9"/>
  <c r="AX706" i="9"/>
  <c r="BX657" i="9"/>
  <c r="AW657" i="9"/>
  <c r="BX306" i="9"/>
  <c r="AW306" i="9"/>
  <c r="AW795" i="9"/>
  <c r="BX795" i="9"/>
  <c r="AW637" i="9"/>
  <c r="BX637" i="9"/>
  <c r="AX420" i="9"/>
  <c r="CA420" i="9"/>
  <c r="AW132" i="9"/>
  <c r="BX132" i="9"/>
  <c r="CA524" i="9"/>
  <c r="AX524" i="9"/>
  <c r="AW842" i="9"/>
  <c r="BX842" i="9"/>
  <c r="AW44" i="9"/>
  <c r="BX44" i="9"/>
  <c r="AW681" i="9"/>
  <c r="BX681" i="9"/>
  <c r="AX355" i="9"/>
  <c r="CA355" i="9"/>
  <c r="AV700" i="9"/>
  <c r="BU700" i="9"/>
  <c r="BX188" i="9"/>
  <c r="CB278" i="9"/>
  <c r="CC278" i="9" s="1"/>
  <c r="AY278" i="9" s="1"/>
  <c r="AW524" i="9"/>
  <c r="BX524" i="9"/>
  <c r="CB71" i="9"/>
  <c r="CC71" i="9" s="1"/>
  <c r="CD71" i="9" s="1"/>
  <c r="AV94" i="9"/>
  <c r="BU94" i="9"/>
  <c r="BU437" i="9"/>
  <c r="AV437" i="9"/>
  <c r="AW642" i="9"/>
  <c r="BZ333" i="9"/>
  <c r="CB333" i="9"/>
  <c r="CC333" i="9" s="1"/>
  <c r="CD333" i="9" s="1"/>
  <c r="AX546" i="9"/>
  <c r="AM690" i="9"/>
  <c r="CB883" i="9"/>
  <c r="CC883" i="9" s="1"/>
  <c r="CD883" i="9" s="1"/>
  <c r="BX775" i="9"/>
  <c r="AW41" i="9"/>
  <c r="AV874" i="9"/>
  <c r="BU874" i="9"/>
  <c r="BW353" i="9"/>
  <c r="BY353" i="9"/>
  <c r="BZ176" i="9"/>
  <c r="CB176" i="9"/>
  <c r="CC176" i="9" s="1"/>
  <c r="AY176" i="9" s="1"/>
  <c r="BU565" i="9"/>
  <c r="AV565" i="9"/>
  <c r="BW372" i="9"/>
  <c r="BY372" i="9"/>
  <c r="BU22" i="9"/>
  <c r="AV22" i="9"/>
  <c r="AB160" i="9"/>
  <c r="AW778" i="9"/>
  <c r="CD906" i="9"/>
  <c r="CD875" i="9"/>
  <c r="BW565" i="9"/>
  <c r="BY565" i="9"/>
  <c r="BU552" i="9"/>
  <c r="AV552" i="9"/>
  <c r="BU539" i="9"/>
  <c r="AV539" i="9"/>
  <c r="AW71" i="9"/>
  <c r="BX71" i="9"/>
  <c r="BU668" i="9"/>
  <c r="AV668" i="9"/>
  <c r="BY880" i="9"/>
  <c r="BZ880" i="9" s="1"/>
  <c r="BZ264" i="9"/>
  <c r="CB264" i="9"/>
  <c r="CC264" i="9" s="1"/>
  <c r="AY264" i="9" s="1"/>
  <c r="BZ608" i="9"/>
  <c r="CB608" i="9"/>
  <c r="CC608" i="9" s="1"/>
  <c r="AY608" i="9" s="1"/>
  <c r="BX333" i="9"/>
  <c r="AW333" i="9"/>
  <c r="BW700" i="9"/>
  <c r="BY700" i="9"/>
  <c r="BW22" i="9"/>
  <c r="BY22" i="9"/>
  <c r="BX883" i="9"/>
  <c r="AW883" i="9"/>
  <c r="BW656" i="9"/>
  <c r="BY656" i="9"/>
  <c r="CB126" i="9"/>
  <c r="CC126" i="9" s="1"/>
  <c r="CD126" i="9" s="1"/>
  <c r="AY506" i="9"/>
  <c r="BZ728" i="9"/>
  <c r="CB728" i="9"/>
  <c r="CC728" i="9" s="1"/>
  <c r="AY728" i="9" s="1"/>
  <c r="AV353" i="9"/>
  <c r="BU353" i="9"/>
  <c r="BY731" i="9"/>
  <c r="BZ731" i="9" s="1"/>
  <c r="BZ886" i="9"/>
  <c r="CB886" i="9"/>
  <c r="CC886" i="9" s="1"/>
  <c r="CD886" i="9" s="1"/>
  <c r="AW176" i="9"/>
  <c r="BX176" i="9"/>
  <c r="BW913" i="9"/>
  <c r="BY913" i="9"/>
  <c r="CB124" i="9"/>
  <c r="CC124" i="9" s="1"/>
  <c r="AY124" i="9" s="1"/>
  <c r="BW808" i="9"/>
  <c r="BY808" i="9"/>
  <c r="CB898" i="9"/>
  <c r="CC898" i="9" s="1"/>
  <c r="BX308" i="9"/>
  <c r="AW308" i="9"/>
  <c r="AV731" i="9"/>
  <c r="BU731" i="9"/>
  <c r="BY94" i="9"/>
  <c r="BZ94" i="9" s="1"/>
  <c r="AX750" i="9"/>
  <c r="CA750" i="9"/>
  <c r="BW374" i="9"/>
  <c r="BY374" i="9"/>
  <c r="BZ374" i="9" s="1"/>
  <c r="CA374" i="9" s="1"/>
  <c r="BW849" i="9"/>
  <c r="BY849" i="9"/>
  <c r="AV44" i="9"/>
  <c r="BU44" i="9"/>
  <c r="AV498" i="9"/>
  <c r="BU498" i="9"/>
  <c r="AW886" i="9"/>
  <c r="BX886" i="9"/>
  <c r="CB355" i="9"/>
  <c r="CC355" i="9" s="1"/>
  <c r="AY355" i="9" s="1"/>
  <c r="AV372" i="9"/>
  <c r="BU372" i="9"/>
  <c r="BU795" i="9"/>
  <c r="AV795" i="9"/>
  <c r="CD690" i="9"/>
  <c r="AN690" i="9" s="1"/>
  <c r="Q690" i="9" s="1"/>
  <c r="BZ316" i="9"/>
  <c r="CB316" i="9"/>
  <c r="CC316" i="9" s="1"/>
  <c r="AY316" i="9" s="1"/>
  <c r="BY642" i="9"/>
  <c r="BW877" i="9"/>
  <c r="BY877" i="9"/>
  <c r="BZ200" i="9"/>
  <c r="CB200" i="9"/>
  <c r="CC200" i="9" s="1"/>
  <c r="CD200" i="9" s="1"/>
  <c r="CD102" i="9"/>
  <c r="CB546" i="9"/>
  <c r="CC546" i="9" s="1"/>
  <c r="CD546" i="9" s="1"/>
  <c r="BU566" i="9"/>
  <c r="AV566" i="9"/>
  <c r="BX777" i="9"/>
  <c r="BY775" i="9"/>
  <c r="BY832" i="9"/>
  <c r="CA876" i="9"/>
  <c r="AX876" i="9"/>
  <c r="BY41" i="9"/>
  <c r="BZ41" i="9" s="1"/>
  <c r="BW64" i="9"/>
  <c r="BY64" i="9"/>
  <c r="BY836" i="9"/>
  <c r="BZ836" i="9" s="1"/>
  <c r="BW260" i="9"/>
  <c r="BY260" i="9"/>
  <c r="BY308" i="9"/>
  <c r="BZ308" i="9" s="1"/>
  <c r="AX56" i="9"/>
  <c r="BZ681" i="9"/>
  <c r="CB681" i="9"/>
  <c r="CC681" i="9" s="1"/>
  <c r="AY681" i="9" s="1"/>
  <c r="CB750" i="9"/>
  <c r="CC750" i="9" s="1"/>
  <c r="CD750" i="9" s="1"/>
  <c r="AV374" i="9"/>
  <c r="BU374" i="9"/>
  <c r="BU849" i="9"/>
  <c r="AV849" i="9"/>
  <c r="BY795" i="9"/>
  <c r="CB795" i="9" s="1"/>
  <c r="CC795" i="9" s="1"/>
  <c r="AY795" i="9" s="1"/>
  <c r="BX751" i="9"/>
  <c r="AW596" i="9"/>
  <c r="AW704" i="9"/>
  <c r="BW25" i="9"/>
  <c r="BY25" i="9"/>
  <c r="BZ25" i="9" s="1"/>
  <c r="BX898" i="9"/>
  <c r="AW898" i="9"/>
  <c r="BW33" i="9"/>
  <c r="BY33" i="9"/>
  <c r="BZ33" i="9" s="1"/>
  <c r="AX33" i="9" s="1"/>
  <c r="BY478" i="9"/>
  <c r="BW539" i="9"/>
  <c r="BY539" i="9"/>
  <c r="BZ539" i="9" s="1"/>
  <c r="AX539" i="9" s="1"/>
  <c r="BW269" i="9"/>
  <c r="BY269" i="9"/>
  <c r="BZ269" i="9" s="1"/>
  <c r="AX269" i="9" s="1"/>
  <c r="BX316" i="9"/>
  <c r="AW316" i="9"/>
  <c r="CB865" i="9"/>
  <c r="CC865" i="9" s="1"/>
  <c r="CD865" i="9" s="1"/>
  <c r="BU877" i="9"/>
  <c r="AV877" i="9"/>
  <c r="AX102" i="9"/>
  <c r="AM102" i="9" s="1"/>
  <c r="CA102" i="9"/>
  <c r="AX297" i="9"/>
  <c r="CA297" i="9"/>
  <c r="BZ530" i="9"/>
  <c r="CB530" i="9"/>
  <c r="CC530" i="9" s="1"/>
  <c r="AY530" i="9" s="1"/>
  <c r="AV775" i="9"/>
  <c r="BU775" i="9"/>
  <c r="BW708" i="9"/>
  <c r="BY708" i="9"/>
  <c r="BZ708" i="9" s="1"/>
  <c r="AV41" i="9"/>
  <c r="BU41" i="9"/>
  <c r="CA506" i="9"/>
  <c r="AX506" i="9"/>
  <c r="BY44" i="9"/>
  <c r="BZ44" i="9" s="1"/>
  <c r="BU308" i="9"/>
  <c r="AV308" i="9"/>
  <c r="CB420" i="9"/>
  <c r="CC420" i="9" s="1"/>
  <c r="CD420" i="9" s="1"/>
  <c r="CB56" i="9"/>
  <c r="CC56" i="9" s="1"/>
  <c r="AY56" i="9" s="1"/>
  <c r="BY589" i="9"/>
  <c r="BZ589" i="9" s="1"/>
  <c r="AN1000" i="9"/>
  <c r="Q1000" i="9" s="1"/>
  <c r="AE1000" i="9" s="1"/>
  <c r="AF1000" i="9" s="1"/>
  <c r="BX80" i="9"/>
  <c r="CD42" i="9"/>
  <c r="AO42" i="9" s="1"/>
  <c r="P42" i="9" s="1"/>
  <c r="AI42" i="9" s="1"/>
  <c r="BZ278" i="9"/>
  <c r="BU589" i="9"/>
  <c r="AV589" i="9"/>
  <c r="BW423" i="9"/>
  <c r="BY423" i="9"/>
  <c r="AW352" i="9"/>
  <c r="BX352" i="9"/>
  <c r="BW478" i="9"/>
  <c r="BZ54" i="9"/>
  <c r="CB54" i="9"/>
  <c r="CC54" i="9" s="1"/>
  <c r="CD54" i="9" s="1"/>
  <c r="BX829" i="9"/>
  <c r="BW356" i="9"/>
  <c r="BY356" i="9"/>
  <c r="BZ356" i="9" s="1"/>
  <c r="CA356" i="9" s="1"/>
  <c r="BX706" i="9"/>
  <c r="AW706" i="9"/>
  <c r="CB297" i="9"/>
  <c r="CC297" i="9" s="1"/>
  <c r="AY297" i="9" s="1"/>
  <c r="AW530" i="9"/>
  <c r="BX530" i="9"/>
  <c r="BZ948" i="9"/>
  <c r="CB948" i="9"/>
  <c r="CC948" i="9" s="1"/>
  <c r="BY470" i="9"/>
  <c r="BY869" i="9"/>
  <c r="BZ869" i="9" s="1"/>
  <c r="BU708" i="9"/>
  <c r="AV708" i="9"/>
  <c r="BU260" i="9"/>
  <c r="AV260" i="9"/>
  <c r="AW750" i="9"/>
  <c r="BX750" i="9"/>
  <c r="AW56" i="9"/>
  <c r="BX56" i="9"/>
  <c r="BW623" i="9"/>
  <c r="BY623" i="9"/>
  <c r="CB352" i="9"/>
  <c r="CC352" i="9" s="1"/>
  <c r="BY668" i="9"/>
  <c r="BZ668" i="9" s="1"/>
  <c r="CA668" i="9" s="1"/>
  <c r="BZ510" i="9"/>
  <c r="CB510" i="9"/>
  <c r="CC510" i="9" s="1"/>
  <c r="CD510" i="9" s="1"/>
  <c r="BY637" i="9"/>
  <c r="BZ637" i="9" s="1"/>
  <c r="AX637" i="9" s="1"/>
  <c r="AK947" i="9"/>
  <c r="AD947" i="9" s="1"/>
  <c r="AM686" i="9"/>
  <c r="AV25" i="9"/>
  <c r="BU25" i="9"/>
  <c r="BU657" i="9"/>
  <c r="AV657" i="9"/>
  <c r="CB244" i="9"/>
  <c r="CC244" i="9" s="1"/>
  <c r="AY244" i="9" s="1"/>
  <c r="BX54" i="9"/>
  <c r="AW54" i="9"/>
  <c r="BW437" i="9"/>
  <c r="BY437" i="9"/>
  <c r="BW888" i="9"/>
  <c r="BY888" i="9"/>
  <c r="BZ888" i="9" s="1"/>
  <c r="BW464" i="9"/>
  <c r="BY464" i="9"/>
  <c r="BY829" i="9"/>
  <c r="BZ829" i="9" s="1"/>
  <c r="CA829" i="9" s="1"/>
  <c r="BX465" i="9"/>
  <c r="AW465" i="9"/>
  <c r="BY276" i="9"/>
  <c r="BZ276" i="9" s="1"/>
  <c r="BZ465" i="9"/>
  <c r="CB465" i="9"/>
  <c r="CC465" i="9" s="1"/>
  <c r="AY465" i="9" s="1"/>
  <c r="BY409" i="9"/>
  <c r="BZ409" i="9" s="1"/>
  <c r="BY777" i="9"/>
  <c r="BZ777" i="9" s="1"/>
  <c r="BW857" i="9"/>
  <c r="BY857" i="9"/>
  <c r="AW948" i="9"/>
  <c r="BX948" i="9"/>
  <c r="BW832" i="9"/>
  <c r="AV836" i="9"/>
  <c r="BU836" i="9"/>
  <c r="BY581" i="9"/>
  <c r="BZ581" i="9" s="1"/>
  <c r="AX581" i="9" s="1"/>
  <c r="BY648" i="9"/>
  <c r="BZ648" i="9" s="1"/>
  <c r="AW731" i="9"/>
  <c r="BY552" i="9"/>
  <c r="BW498" i="9"/>
  <c r="BY498" i="9"/>
  <c r="BZ498" i="9" s="1"/>
  <c r="BU623" i="9"/>
  <c r="AV623" i="9"/>
  <c r="BW668" i="9"/>
  <c r="CD876" i="9"/>
  <c r="BW566" i="9"/>
  <c r="BY566" i="9"/>
  <c r="AN927" i="9"/>
  <c r="Q927" i="9" s="1"/>
  <c r="AE927" i="9" s="1"/>
  <c r="AF927" i="9" s="1"/>
  <c r="AY232" i="9"/>
  <c r="AO232" i="9" s="1"/>
  <c r="P232" i="9" s="1"/>
  <c r="AI232" i="9" s="1"/>
  <c r="CD255" i="9"/>
  <c r="CB524" i="9"/>
  <c r="CC524" i="9" s="1"/>
  <c r="AY524" i="9" s="1"/>
  <c r="BZ71" i="9"/>
  <c r="BU478" i="9"/>
  <c r="AV478" i="9"/>
  <c r="BY306" i="9"/>
  <c r="BW313" i="9"/>
  <c r="BY313" i="9"/>
  <c r="AW880" i="9"/>
  <c r="AV356" i="9"/>
  <c r="BU356" i="9"/>
  <c r="AV409" i="9"/>
  <c r="BU409" i="9"/>
  <c r="BY842" i="9"/>
  <c r="BZ842" i="9" s="1"/>
  <c r="AV276" i="9"/>
  <c r="BU276" i="9"/>
  <c r="BZ883" i="9"/>
  <c r="AV857" i="9"/>
  <c r="BU857" i="9"/>
  <c r="AX126" i="9"/>
  <c r="AV581" i="9"/>
  <c r="BU581" i="9"/>
  <c r="BW874" i="9"/>
  <c r="BY874" i="9"/>
  <c r="BW852" i="9"/>
  <c r="BY852" i="9"/>
  <c r="BZ898" i="9"/>
  <c r="O223" i="9"/>
  <c r="AA223" i="9"/>
  <c r="BW552" i="9"/>
  <c r="BW94" i="9"/>
  <c r="BY657" i="9"/>
  <c r="BZ657" i="9" s="1"/>
  <c r="CB706" i="9"/>
  <c r="CC706" i="9" s="1"/>
  <c r="AY706" i="9" s="1"/>
  <c r="BX253" i="9"/>
  <c r="AW253" i="9"/>
  <c r="BX328" i="9"/>
  <c r="AW328" i="9"/>
  <c r="AX395" i="9"/>
  <c r="CA395" i="9"/>
  <c r="BX573" i="9"/>
  <c r="AW573" i="9"/>
  <c r="BX921" i="9"/>
  <c r="AW921" i="9"/>
  <c r="AW897" i="9"/>
  <c r="BX897" i="9"/>
  <c r="AK1002" i="9"/>
  <c r="AD1002" i="9" s="1"/>
  <c r="AE1002" i="9"/>
  <c r="AF1002" i="9" s="1"/>
  <c r="AW484" i="9"/>
  <c r="BX484" i="9"/>
  <c r="BX949" i="9"/>
  <c r="AW949" i="9"/>
  <c r="BX821" i="9"/>
  <c r="AW821" i="9"/>
  <c r="AY133" i="9"/>
  <c r="CD133" i="9"/>
  <c r="BX109" i="9"/>
  <c r="AW109" i="9"/>
  <c r="AW212" i="9"/>
  <c r="BX212" i="9"/>
  <c r="BX343" i="9"/>
  <c r="AW343" i="9"/>
  <c r="BX129" i="9"/>
  <c r="AW129" i="9"/>
  <c r="BX469" i="9"/>
  <c r="AW469" i="9"/>
  <c r="AW371" i="9"/>
  <c r="BX371" i="9"/>
  <c r="AW732" i="9"/>
  <c r="BX732" i="9"/>
  <c r="BX990" i="9"/>
  <c r="AW990" i="9"/>
  <c r="BX712" i="9"/>
  <c r="AW712" i="9"/>
  <c r="AW543" i="9"/>
  <c r="BX543" i="9"/>
  <c r="BX703" i="9"/>
  <c r="AW703" i="9"/>
  <c r="AW197" i="9"/>
  <c r="BX197" i="9"/>
  <c r="BX625" i="9"/>
  <c r="AW625" i="9"/>
  <c r="BX715" i="9"/>
  <c r="AW715" i="9"/>
  <c r="CA425" i="9"/>
  <c r="AX425" i="9"/>
  <c r="BX629" i="9"/>
  <c r="AW629" i="9"/>
  <c r="AY441" i="9"/>
  <c r="CD441" i="9"/>
  <c r="CA201" i="9"/>
  <c r="AX201" i="9"/>
  <c r="BX482" i="9"/>
  <c r="AW482" i="9"/>
  <c r="AM42" i="9"/>
  <c r="CA733" i="9"/>
  <c r="AX733" i="9"/>
  <c r="BX30" i="9"/>
  <c r="AW30" i="9"/>
  <c r="AY340" i="9"/>
  <c r="CD340" i="9"/>
  <c r="CA780" i="9"/>
  <c r="AX780" i="9"/>
  <c r="AW848" i="9"/>
  <c r="BX848" i="9"/>
  <c r="BX292" i="9"/>
  <c r="AW292" i="9"/>
  <c r="AW884" i="9"/>
  <c r="BX884" i="9"/>
  <c r="CA142" i="9"/>
  <c r="AX142" i="9"/>
  <c r="AO66" i="9"/>
  <c r="P66" i="9" s="1"/>
  <c r="AI66" i="9" s="1"/>
  <c r="AN66" i="9"/>
  <c r="Q66" i="9" s="1"/>
  <c r="AM66" i="9"/>
  <c r="BY209" i="9"/>
  <c r="CB741" i="9"/>
  <c r="CC741" i="9" s="1"/>
  <c r="AY741" i="9" s="1"/>
  <c r="BW640" i="9"/>
  <c r="BY640" i="9"/>
  <c r="BW450" i="9"/>
  <c r="BY450" i="9"/>
  <c r="BZ450" i="9" s="1"/>
  <c r="BW579" i="9"/>
  <c r="BY579" i="9"/>
  <c r="BU375" i="9"/>
  <c r="AV375" i="9"/>
  <c r="BW398" i="9"/>
  <c r="BY398" i="9"/>
  <c r="BW570" i="9"/>
  <c r="BY570" i="9"/>
  <c r="BY734" i="9"/>
  <c r="BZ734" i="9" s="1"/>
  <c r="CA734" i="9" s="1"/>
  <c r="BU704" i="9"/>
  <c r="AV704" i="9"/>
  <c r="BU905" i="9"/>
  <c r="AV905" i="9"/>
  <c r="BY50" i="9"/>
  <c r="BZ50" i="9" s="1"/>
  <c r="CB40" i="9"/>
  <c r="CC40" i="9" s="1"/>
  <c r="BY427" i="9"/>
  <c r="BZ427" i="9" s="1"/>
  <c r="BY707" i="9"/>
  <c r="AV132" i="9"/>
  <c r="BU132" i="9"/>
  <c r="AM610" i="9"/>
  <c r="AO1000" i="9"/>
  <c r="P1000" i="9" s="1"/>
  <c r="AI1000" i="9" s="1"/>
  <c r="AB1000" i="9" s="1"/>
  <c r="BU725" i="9"/>
  <c r="AV725" i="9"/>
  <c r="BU209" i="9"/>
  <c r="AV209" i="9"/>
  <c r="BZ341" i="9"/>
  <c r="CB341" i="9"/>
  <c r="CC341" i="9" s="1"/>
  <c r="AY341" i="9" s="1"/>
  <c r="BY435" i="9"/>
  <c r="BZ435" i="9" s="1"/>
  <c r="AX435" i="9" s="1"/>
  <c r="AV715" i="9"/>
  <c r="BU715" i="9"/>
  <c r="BU378" i="9"/>
  <c r="AV378" i="9"/>
  <c r="BW488" i="9"/>
  <c r="BY488" i="9"/>
  <c r="BZ488" i="9" s="1"/>
  <c r="AV121" i="9"/>
  <c r="BU121" i="9"/>
  <c r="BW643" i="9"/>
  <c r="BY643" i="9"/>
  <c r="AV450" i="9"/>
  <c r="BU450" i="9"/>
  <c r="AX906" i="9"/>
  <c r="CA906" i="9"/>
  <c r="BY845" i="9"/>
  <c r="BY914" i="9"/>
  <c r="BZ914" i="9" s="1"/>
  <c r="AX914" i="9" s="1"/>
  <c r="BZ311" i="9"/>
  <c r="CB311" i="9"/>
  <c r="CC311" i="9" s="1"/>
  <c r="AY311" i="9" s="1"/>
  <c r="BU596" i="9"/>
  <c r="AV596" i="9"/>
  <c r="BU734" i="9"/>
  <c r="AV734" i="9"/>
  <c r="BW337" i="9"/>
  <c r="BY337" i="9"/>
  <c r="BY556" i="9"/>
  <c r="BZ556" i="9" s="1"/>
  <c r="CA556" i="9" s="1"/>
  <c r="AX172" i="9"/>
  <c r="AC513" i="9"/>
  <c r="N513" i="9"/>
  <c r="CA229" i="9"/>
  <c r="AX229" i="9"/>
  <c r="BW707" i="9"/>
  <c r="BZ598" i="9"/>
  <c r="CB598" i="9"/>
  <c r="CC598" i="9" s="1"/>
  <c r="CD598" i="9" s="1"/>
  <c r="AX861" i="9"/>
  <c r="CA861" i="9"/>
  <c r="BY252" i="9"/>
  <c r="BZ252" i="9" s="1"/>
  <c r="BY851" i="9"/>
  <c r="BZ851" i="9" s="1"/>
  <c r="AV729" i="9"/>
  <c r="BU729" i="9"/>
  <c r="AV106" i="9"/>
  <c r="BU106" i="9"/>
  <c r="AV649" i="9"/>
  <c r="BU649" i="9"/>
  <c r="BW218" i="9"/>
  <c r="BY218" i="9"/>
  <c r="BZ218" i="9" s="1"/>
  <c r="BX234" i="9"/>
  <c r="CD630" i="9"/>
  <c r="BW112" i="9"/>
  <c r="BY112" i="9"/>
  <c r="BZ112" i="9" s="1"/>
  <c r="BZ111" i="9"/>
  <c r="CB111" i="9"/>
  <c r="CC111" i="9" s="1"/>
  <c r="CD111" i="9" s="1"/>
  <c r="AW341" i="9"/>
  <c r="BX341" i="9"/>
  <c r="BZ741" i="9"/>
  <c r="BU714" i="9"/>
  <c r="AV714" i="9"/>
  <c r="BU435" i="9"/>
  <c r="AV435" i="9"/>
  <c r="CB671" i="9"/>
  <c r="CC671" i="9" s="1"/>
  <c r="CD671" i="9" s="1"/>
  <c r="BY778" i="9"/>
  <c r="AV643" i="9"/>
  <c r="BU643" i="9"/>
  <c r="BW275" i="9"/>
  <c r="BY275" i="9"/>
  <c r="BZ275" i="9" s="1"/>
  <c r="BW52" i="9"/>
  <c r="BY52" i="9"/>
  <c r="BU845" i="9"/>
  <c r="AV845" i="9"/>
  <c r="BY789" i="9"/>
  <c r="AV914" i="9"/>
  <c r="BU914" i="9"/>
  <c r="AW311" i="9"/>
  <c r="BX311" i="9"/>
  <c r="BZ117" i="9"/>
  <c r="CB117" i="9"/>
  <c r="CC117" i="9" s="1"/>
  <c r="AY117" i="9" s="1"/>
  <c r="BZ434" i="9"/>
  <c r="CB434" i="9"/>
  <c r="CC434" i="9" s="1"/>
  <c r="AY434" i="9" s="1"/>
  <c r="AX255" i="9"/>
  <c r="AM255" i="9" s="1"/>
  <c r="CA255" i="9"/>
  <c r="BW983" i="9"/>
  <c r="BY983" i="9"/>
  <c r="BZ983" i="9" s="1"/>
  <c r="BY198" i="9"/>
  <c r="AV252" i="9"/>
  <c r="BU252" i="9"/>
  <c r="BW761" i="9"/>
  <c r="BY761" i="9"/>
  <c r="BZ761" i="9" s="1"/>
  <c r="BY848" i="9"/>
  <c r="BU778" i="9"/>
  <c r="AV778" i="9"/>
  <c r="BY109" i="9"/>
  <c r="BZ109" i="9" s="1"/>
  <c r="CA109" i="9" s="1"/>
  <c r="BY482" i="9"/>
  <c r="BZ482" i="9" s="1"/>
  <c r="AV52" i="9"/>
  <c r="BU52" i="9"/>
  <c r="CD770" i="9"/>
  <c r="BW664" i="9"/>
  <c r="BY664" i="9"/>
  <c r="CD610" i="9"/>
  <c r="AO610" i="9" s="1"/>
  <c r="P610" i="9" s="1"/>
  <c r="AI610" i="9" s="1"/>
  <c r="BY175" i="9"/>
  <c r="AW789" i="9"/>
  <c r="CD377" i="9"/>
  <c r="BW693" i="9"/>
  <c r="BY693" i="9"/>
  <c r="BZ693" i="9" s="1"/>
  <c r="AW818" i="9"/>
  <c r="BX434" i="9"/>
  <c r="AW434" i="9"/>
  <c r="CB172" i="9"/>
  <c r="CC172" i="9" s="1"/>
  <c r="AY172" i="9" s="1"/>
  <c r="CB733" i="9"/>
  <c r="CC733" i="9" s="1"/>
  <c r="AY733" i="9" s="1"/>
  <c r="BY732" i="9"/>
  <c r="BZ732" i="9" s="1"/>
  <c r="AX732" i="9" s="1"/>
  <c r="CD145" i="9"/>
  <c r="AO145" i="9" s="1"/>
  <c r="P145" i="9" s="1"/>
  <c r="AI145" i="9" s="1"/>
  <c r="BZ177" i="9"/>
  <c r="CB177" i="9"/>
  <c r="CC177" i="9" s="1"/>
  <c r="CD177" i="9" s="1"/>
  <c r="AV983" i="9"/>
  <c r="BU983" i="9"/>
  <c r="BZ23" i="9"/>
  <c r="CB23" i="9"/>
  <c r="CC23" i="9" s="1"/>
  <c r="CD23" i="9" s="1"/>
  <c r="BZ118" i="9"/>
  <c r="CB118" i="9"/>
  <c r="CC118" i="9" s="1"/>
  <c r="BW586" i="9"/>
  <c r="BY586" i="9"/>
  <c r="BZ586" i="9" s="1"/>
  <c r="BZ259" i="9"/>
  <c r="CB259" i="9"/>
  <c r="CC259" i="9" s="1"/>
  <c r="CD259" i="9" s="1"/>
  <c r="BY121" i="9"/>
  <c r="AY587" i="9"/>
  <c r="BU911" i="9"/>
  <c r="AV911" i="9"/>
  <c r="AE531" i="9"/>
  <c r="AF531" i="9" s="1"/>
  <c r="AK531" i="9"/>
  <c r="AD531" i="9" s="1"/>
  <c r="BU761" i="9"/>
  <c r="AV761" i="9"/>
  <c r="CA540" i="9"/>
  <c r="BU579" i="9"/>
  <c r="AV579" i="9"/>
  <c r="BZ369" i="9"/>
  <c r="CB369" i="9"/>
  <c r="CC369" i="9" s="1"/>
  <c r="AY369" i="9" s="1"/>
  <c r="BY479" i="9"/>
  <c r="BZ479" i="9" s="1"/>
  <c r="CA133" i="9"/>
  <c r="AX133" i="9"/>
  <c r="BY751" i="9"/>
  <c r="BZ751" i="9" s="1"/>
  <c r="BZ962" i="9"/>
  <c r="CB962" i="9"/>
  <c r="CC962" i="9" s="1"/>
  <c r="BW781" i="9"/>
  <c r="BY781" i="9"/>
  <c r="BU109" i="9"/>
  <c r="AV109" i="9"/>
  <c r="BU482" i="9"/>
  <c r="AV482" i="9"/>
  <c r="BZ170" i="9"/>
  <c r="CB170" i="9"/>
  <c r="CC170" i="9" s="1"/>
  <c r="CD170" i="9" s="1"/>
  <c r="BW582" i="9"/>
  <c r="BY582" i="9"/>
  <c r="BY818" i="9"/>
  <c r="AW172" i="9"/>
  <c r="BX172" i="9"/>
  <c r="BY188" i="9"/>
  <c r="BZ188" i="9" s="1"/>
  <c r="CA188" i="9" s="1"/>
  <c r="AW733" i="9"/>
  <c r="BX733" i="9"/>
  <c r="BY30" i="9"/>
  <c r="AX875" i="9"/>
  <c r="CA875" i="9"/>
  <c r="BY328" i="9"/>
  <c r="CD63" i="9"/>
  <c r="AO63" i="9" s="1"/>
  <c r="P63" i="9" s="1"/>
  <c r="AI63" i="9" s="1"/>
  <c r="BZ205" i="9"/>
  <c r="CB205" i="9"/>
  <c r="CC205" i="9" s="1"/>
  <c r="CD205" i="9" s="1"/>
  <c r="AV586" i="9"/>
  <c r="BU586" i="9"/>
  <c r="BX540" i="9"/>
  <c r="AW540" i="9"/>
  <c r="BW714" i="9"/>
  <c r="BY714" i="9"/>
  <c r="BW695" i="9"/>
  <c r="BY695" i="9"/>
  <c r="AO927" i="9"/>
  <c r="P927" i="9" s="1"/>
  <c r="AI927" i="9" s="1"/>
  <c r="AB927" i="9" s="1"/>
  <c r="AN961" i="9"/>
  <c r="Q961" i="9" s="1"/>
  <c r="AK961" i="9" s="1"/>
  <c r="AD961" i="9" s="1"/>
  <c r="AO997" i="9"/>
  <c r="P997" i="9" s="1"/>
  <c r="AI997" i="9" s="1"/>
  <c r="AB997" i="9" s="1"/>
  <c r="CA141" i="9"/>
  <c r="BX475" i="9"/>
  <c r="N149" i="9"/>
  <c r="AA149" i="9" s="1"/>
  <c r="BY821" i="9"/>
  <c r="BX729" i="9"/>
  <c r="BW20" i="9"/>
  <c r="BY20" i="9"/>
  <c r="BZ20" i="9" s="1"/>
  <c r="AV773" i="9"/>
  <c r="BU773" i="9"/>
  <c r="BX369" i="9"/>
  <c r="AW369" i="9"/>
  <c r="BU479" i="9"/>
  <c r="AV479" i="9"/>
  <c r="AW471" i="9"/>
  <c r="AW962" i="9"/>
  <c r="BX962" i="9"/>
  <c r="BW444" i="9"/>
  <c r="BY444" i="9"/>
  <c r="AW177" i="9"/>
  <c r="BX177" i="9"/>
  <c r="BY292" i="9"/>
  <c r="BZ292" i="9" s="1"/>
  <c r="BW424" i="9"/>
  <c r="BY424" i="9"/>
  <c r="AX135" i="9"/>
  <c r="CA135" i="9"/>
  <c r="BY703" i="9"/>
  <c r="BZ703" i="9" s="1"/>
  <c r="BY212" i="9"/>
  <c r="BZ212" i="9" s="1"/>
  <c r="CA212" i="9" s="1"/>
  <c r="BY884" i="9"/>
  <c r="BZ525" i="9"/>
  <c r="CB525" i="9"/>
  <c r="CC525" i="9" s="1"/>
  <c r="AY525" i="9" s="1"/>
  <c r="BZ418" i="9"/>
  <c r="CB418" i="9"/>
  <c r="CC418" i="9" s="1"/>
  <c r="BY625" i="9"/>
  <c r="BW720" i="9"/>
  <c r="BY720" i="9"/>
  <c r="BZ720" i="9" s="1"/>
  <c r="CA720" i="9" s="1"/>
  <c r="BZ103" i="9"/>
  <c r="CB103" i="9"/>
  <c r="CC103" i="9" s="1"/>
  <c r="CD103" i="9" s="1"/>
  <c r="BX205" i="9"/>
  <c r="AW205" i="9"/>
  <c r="BY715" i="9"/>
  <c r="BW725" i="9"/>
  <c r="BY725" i="9"/>
  <c r="BZ725" i="9" s="1"/>
  <c r="AM63" i="9"/>
  <c r="AV821" i="9"/>
  <c r="BU821" i="9"/>
  <c r="BU20" i="9"/>
  <c r="AV20" i="9"/>
  <c r="BW209" i="9"/>
  <c r="CB201" i="9"/>
  <c r="CC201" i="9" s="1"/>
  <c r="CD201" i="9" s="1"/>
  <c r="BZ357" i="9"/>
  <c r="CB357" i="9"/>
  <c r="CC357" i="9" s="1"/>
  <c r="AV424" i="9"/>
  <c r="BU424" i="9"/>
  <c r="AB531" i="9"/>
  <c r="AJ531" i="9"/>
  <c r="AW576" i="9"/>
  <c r="BZ405" i="9"/>
  <c r="CB405" i="9"/>
  <c r="CC405" i="9" s="1"/>
  <c r="AY405" i="9" s="1"/>
  <c r="AV427" i="9"/>
  <c r="BU427" i="9"/>
  <c r="BX556" i="9"/>
  <c r="AY555" i="9"/>
  <c r="AM555" i="9" s="1"/>
  <c r="BY371" i="9"/>
  <c r="CD229" i="9"/>
  <c r="BX525" i="9"/>
  <c r="AW525" i="9"/>
  <c r="BY197" i="9"/>
  <c r="BZ197" i="9" s="1"/>
  <c r="CA197" i="9" s="1"/>
  <c r="BU625" i="9"/>
  <c r="AV625" i="9"/>
  <c r="BW611" i="9"/>
  <c r="BY611" i="9"/>
  <c r="BZ611" i="9" s="1"/>
  <c r="AX611" i="9" s="1"/>
  <c r="BW430" i="9"/>
  <c r="BY430" i="9"/>
  <c r="CB142" i="9"/>
  <c r="CC142" i="9" s="1"/>
  <c r="CD142" i="9" s="1"/>
  <c r="BX103" i="9"/>
  <c r="AW103" i="9"/>
  <c r="BW585" i="9"/>
  <c r="BY585" i="9"/>
  <c r="BZ585" i="9" s="1"/>
  <c r="AW252" i="9"/>
  <c r="AW851" i="9"/>
  <c r="AV884" i="9"/>
  <c r="BU884" i="9"/>
  <c r="BY151" i="9"/>
  <c r="BW567" i="9"/>
  <c r="BY567" i="9"/>
  <c r="BY911" i="9"/>
  <c r="BZ911" i="9" s="1"/>
  <c r="BW378" i="9"/>
  <c r="BY378" i="9"/>
  <c r="BU576" i="9"/>
  <c r="AV576" i="9"/>
  <c r="AO963" i="9"/>
  <c r="P963" i="9" s="1"/>
  <c r="AI963" i="9" s="1"/>
  <c r="AB963" i="9" s="1"/>
  <c r="BU851" i="9"/>
  <c r="AV851" i="9"/>
  <c r="BY729" i="9"/>
  <c r="BZ729" i="9" s="1"/>
  <c r="CB540" i="9"/>
  <c r="CC540" i="9" s="1"/>
  <c r="AY540" i="9" s="1"/>
  <c r="BW151" i="9"/>
  <c r="BZ186" i="9"/>
  <c r="CB186" i="9"/>
  <c r="CC186" i="9" s="1"/>
  <c r="BY773" i="9"/>
  <c r="BW911" i="9"/>
  <c r="BW435" i="9"/>
  <c r="BY471" i="9"/>
  <c r="BZ471" i="9" s="1"/>
  <c r="AX471" i="9" s="1"/>
  <c r="BW121" i="9"/>
  <c r="BX357" i="9"/>
  <c r="AW357" i="9"/>
  <c r="BY576" i="9"/>
  <c r="BX845" i="9"/>
  <c r="BW375" i="9"/>
  <c r="BY375" i="9"/>
  <c r="BZ375" i="9" s="1"/>
  <c r="CA375" i="9" s="1"/>
  <c r="AW914" i="9"/>
  <c r="BY596" i="9"/>
  <c r="BZ596" i="9" s="1"/>
  <c r="AX596" i="9" s="1"/>
  <c r="BW734" i="9"/>
  <c r="BY704" i="9"/>
  <c r="BZ704" i="9" s="1"/>
  <c r="CA704" i="9" s="1"/>
  <c r="BW905" i="9"/>
  <c r="BY905" i="9"/>
  <c r="BZ905" i="9" s="1"/>
  <c r="BU371" i="9"/>
  <c r="AV371" i="9"/>
  <c r="BW50" i="9"/>
  <c r="BZ40" i="9"/>
  <c r="BW427" i="9"/>
  <c r="BY132" i="9"/>
  <c r="BW106" i="9"/>
  <c r="BY106" i="9"/>
  <c r="BZ106" i="9" s="1"/>
  <c r="AM145" i="9"/>
  <c r="BW198" i="9"/>
  <c r="BW649" i="9"/>
  <c r="BY649" i="9"/>
  <c r="AV585" i="9"/>
  <c r="BU585" i="9"/>
  <c r="CD861" i="9"/>
  <c r="AX980" i="9"/>
  <c r="CA980" i="9"/>
  <c r="AW607" i="9"/>
  <c r="BX607" i="9"/>
  <c r="CA165" i="9"/>
  <c r="AX165" i="9"/>
  <c r="AW726" i="9"/>
  <c r="BX726" i="9"/>
  <c r="BX944" i="9"/>
  <c r="AW944" i="9"/>
  <c r="AW977" i="9"/>
  <c r="BX977" i="9"/>
  <c r="CA330" i="9"/>
  <c r="AX330" i="9"/>
  <c r="AW453" i="9"/>
  <c r="BX453" i="9"/>
  <c r="BX291" i="9"/>
  <c r="AW291" i="9"/>
  <c r="AX665" i="9"/>
  <c r="CA665" i="9"/>
  <c r="AW673" i="9"/>
  <c r="BX673" i="9"/>
  <c r="CA650" i="9"/>
  <c r="AX650" i="9"/>
  <c r="AW791" i="9"/>
  <c r="BX791" i="9"/>
  <c r="AW317" i="9"/>
  <c r="BX317" i="9"/>
  <c r="AW744" i="9"/>
  <c r="BX744" i="9"/>
  <c r="BX762" i="9"/>
  <c r="AW762" i="9"/>
  <c r="CD982" i="9"/>
  <c r="AY982" i="9"/>
  <c r="AM982" i="9" s="1"/>
  <c r="AW267" i="9"/>
  <c r="BX267" i="9"/>
  <c r="AW517" i="9"/>
  <c r="BX517" i="9"/>
  <c r="AW767" i="9"/>
  <c r="BX767" i="9"/>
  <c r="BX591" i="9"/>
  <c r="AW591" i="9"/>
  <c r="CA895" i="9"/>
  <c r="AX895" i="9"/>
  <c r="AW716" i="9"/>
  <c r="BX716" i="9"/>
  <c r="AW505" i="9"/>
  <c r="BX505" i="9"/>
  <c r="BX804" i="9"/>
  <c r="AW804" i="9"/>
  <c r="AW902" i="9"/>
  <c r="BX902" i="9"/>
  <c r="CA214" i="9"/>
  <c r="AX214" i="9"/>
  <c r="AX964" i="9"/>
  <c r="CA964" i="9"/>
  <c r="BX549" i="9"/>
  <c r="AW549" i="9"/>
  <c r="AW931" i="9"/>
  <c r="BX931" i="9"/>
  <c r="BX299" i="9"/>
  <c r="AW299" i="9"/>
  <c r="BX241" i="9"/>
  <c r="AW241" i="9"/>
  <c r="AW692" i="9"/>
  <c r="BX692" i="9"/>
  <c r="AW679" i="9"/>
  <c r="BX679" i="9"/>
  <c r="AY180" i="9"/>
  <c r="CD180" i="9"/>
  <c r="AX412" i="9"/>
  <c r="CA412" i="9"/>
  <c r="AW879" i="9"/>
  <c r="BX879" i="9"/>
  <c r="CA991" i="9"/>
  <c r="AX991" i="9"/>
  <c r="BX756" i="9"/>
  <c r="AW756" i="9"/>
  <c r="BX520" i="9"/>
  <c r="AW520" i="9"/>
  <c r="AW890" i="9"/>
  <c r="BX890" i="9"/>
  <c r="BX486" i="9"/>
  <c r="AW486" i="9"/>
  <c r="BX971" i="9"/>
  <c r="AW971" i="9"/>
  <c r="AW955" i="9"/>
  <c r="BX955" i="9"/>
  <c r="BX354" i="9"/>
  <c r="AW354" i="9"/>
  <c r="BX945" i="9"/>
  <c r="AW945" i="9"/>
  <c r="BX710" i="9"/>
  <c r="AW710" i="9"/>
  <c r="BX689" i="9"/>
  <c r="AW689" i="9"/>
  <c r="AW952" i="9"/>
  <c r="BX952" i="9"/>
  <c r="BX747" i="9"/>
  <c r="AW747" i="9"/>
  <c r="BY523" i="9"/>
  <c r="BY638" i="9"/>
  <c r="BU716" i="9"/>
  <c r="AV716" i="9"/>
  <c r="CA630" i="9"/>
  <c r="AX630" i="9"/>
  <c r="BY358" i="9"/>
  <c r="BX740" i="9"/>
  <c r="BU893" i="9"/>
  <c r="AV893" i="9"/>
  <c r="AE227" i="9"/>
  <c r="AF227" i="9" s="1"/>
  <c r="AK227" i="9"/>
  <c r="AD227" i="9" s="1"/>
  <c r="AW655" i="9"/>
  <c r="BW871" i="9"/>
  <c r="BY871" i="9"/>
  <c r="BZ871" i="9" s="1"/>
  <c r="AX871" i="9" s="1"/>
  <c r="BY526" i="9"/>
  <c r="AV696" i="9"/>
  <c r="BU696" i="9"/>
  <c r="AX763" i="9"/>
  <c r="CA763" i="9"/>
  <c r="BX724" i="9"/>
  <c r="BW492" i="9"/>
  <c r="BY492" i="9"/>
  <c r="BX844" i="9"/>
  <c r="BU317" i="9"/>
  <c r="AV317" i="9"/>
  <c r="BY320" i="9"/>
  <c r="AV902" i="9"/>
  <c r="BU902" i="9"/>
  <c r="AV486" i="9"/>
  <c r="BU486" i="9"/>
  <c r="BY83" i="9"/>
  <c r="BZ83" i="9" s="1"/>
  <c r="AB130" i="9"/>
  <c r="AJ130" i="9"/>
  <c r="BY835" i="9"/>
  <c r="CB563" i="9"/>
  <c r="CC563" i="9" s="1"/>
  <c r="CD563" i="9" s="1"/>
  <c r="CD697" i="9"/>
  <c r="AO697" i="9" s="1"/>
  <c r="P697" i="9" s="1"/>
  <c r="AI697" i="9" s="1"/>
  <c r="AW157" i="9"/>
  <c r="AN963" i="9"/>
  <c r="Q963" i="9" s="1"/>
  <c r="AK963" i="9" s="1"/>
  <c r="AD963" i="9" s="1"/>
  <c r="BW495" i="9"/>
  <c r="BY495" i="9"/>
  <c r="BZ495" i="9" s="1"/>
  <c r="BY748" i="9"/>
  <c r="BW846" i="9"/>
  <c r="BY846" i="9"/>
  <c r="BW638" i="9"/>
  <c r="BY234" i="9"/>
  <c r="BZ234" i="9" s="1"/>
  <c r="CA234" i="9" s="1"/>
  <c r="BY635" i="9"/>
  <c r="BZ349" i="9"/>
  <c r="CB349" i="9"/>
  <c r="CC349" i="9" s="1"/>
  <c r="CD349" i="9" s="1"/>
  <c r="BY659" i="9"/>
  <c r="BY626" i="9"/>
  <c r="BZ626" i="9" s="1"/>
  <c r="BY655" i="9"/>
  <c r="BZ655" i="9" s="1"/>
  <c r="AX655" i="9" s="1"/>
  <c r="AM497" i="9"/>
  <c r="BY578" i="9"/>
  <c r="AW386" i="9"/>
  <c r="AV871" i="9"/>
  <c r="BU871" i="9"/>
  <c r="AV508" i="9"/>
  <c r="BU508" i="9"/>
  <c r="BU492" i="9"/>
  <c r="AV492" i="9"/>
  <c r="BY295" i="9"/>
  <c r="BZ295" i="9" s="1"/>
  <c r="BY167" i="9"/>
  <c r="BZ167" i="9" s="1"/>
  <c r="AX167" i="9" s="1"/>
  <c r="BY80" i="9"/>
  <c r="BZ80" i="9" s="1"/>
  <c r="BW274" i="9"/>
  <c r="BY274" i="9"/>
  <c r="BW83" i="9"/>
  <c r="BW835" i="9"/>
  <c r="BW511" i="9"/>
  <c r="BY511" i="9"/>
  <c r="BZ511" i="9" s="1"/>
  <c r="CB975" i="9"/>
  <c r="CC975" i="9" s="1"/>
  <c r="AY975" i="9" s="1"/>
  <c r="CB314" i="9"/>
  <c r="CC314" i="9" s="1"/>
  <c r="CD314" i="9" s="1"/>
  <c r="BY317" i="9"/>
  <c r="BU747" i="9"/>
  <c r="AV747" i="9"/>
  <c r="AV299" i="9"/>
  <c r="BU299" i="9"/>
  <c r="BW709" i="9"/>
  <c r="BY709" i="9"/>
  <c r="BU679" i="9"/>
  <c r="AV679" i="9"/>
  <c r="BY740" i="9"/>
  <c r="AV505" i="9"/>
  <c r="BU505" i="9"/>
  <c r="AV655" i="9"/>
  <c r="BU655" i="9"/>
  <c r="BY386" i="9"/>
  <c r="BZ386" i="9" s="1"/>
  <c r="CB425" i="9"/>
  <c r="CC425" i="9" s="1"/>
  <c r="AY425" i="9" s="1"/>
  <c r="BY724" i="9"/>
  <c r="BY844" i="9"/>
  <c r="BX665" i="9"/>
  <c r="AW665" i="9"/>
  <c r="BW860" i="9"/>
  <c r="BY860" i="9"/>
  <c r="BZ860" i="9" s="1"/>
  <c r="CA860" i="9" s="1"/>
  <c r="BY726" i="9"/>
  <c r="BZ726" i="9" s="1"/>
  <c r="BY505" i="9"/>
  <c r="BZ505" i="9" s="1"/>
  <c r="AX505" i="9" s="1"/>
  <c r="BY652" i="9"/>
  <c r="BY591" i="9"/>
  <c r="AY973" i="9"/>
  <c r="AN973" i="9" s="1"/>
  <c r="Q973" i="9" s="1"/>
  <c r="BX650" i="9"/>
  <c r="AW650" i="9"/>
  <c r="BU709" i="9"/>
  <c r="AV709" i="9"/>
  <c r="AW717" i="9"/>
  <c r="BY569" i="9"/>
  <c r="BZ569" i="9" s="1"/>
  <c r="AX569" i="9" s="1"/>
  <c r="BZ975" i="9"/>
  <c r="BY712" i="9"/>
  <c r="BZ712" i="9" s="1"/>
  <c r="BX994" i="9"/>
  <c r="BW841" i="9"/>
  <c r="BY841" i="9"/>
  <c r="BZ841" i="9" s="1"/>
  <c r="CA841" i="9" s="1"/>
  <c r="BX893" i="9"/>
  <c r="AX340" i="9"/>
  <c r="CA340" i="9"/>
  <c r="CB780" i="9"/>
  <c r="CC780" i="9" s="1"/>
  <c r="AY780" i="9" s="1"/>
  <c r="BY897" i="9"/>
  <c r="AV386" i="9"/>
  <c r="BU386" i="9"/>
  <c r="BY543" i="9"/>
  <c r="BZ543" i="9" s="1"/>
  <c r="BY629" i="9"/>
  <c r="BW1006" i="9"/>
  <c r="BY1006" i="9"/>
  <c r="CB1006" i="9" s="1"/>
  <c r="CC1006" i="9" s="1"/>
  <c r="BY475" i="9"/>
  <c r="AV804" i="9"/>
  <c r="BU804" i="9"/>
  <c r="CB395" i="9"/>
  <c r="CC395" i="9" s="1"/>
  <c r="BY484" i="9"/>
  <c r="BZ484" i="9" s="1"/>
  <c r="BY949" i="9"/>
  <c r="BZ949" i="9" s="1"/>
  <c r="CA949" i="9" s="1"/>
  <c r="BY573" i="9"/>
  <c r="BZ573" i="9" s="1"/>
  <c r="CA573" i="9" s="1"/>
  <c r="AM803" i="9"/>
  <c r="BY299" i="9"/>
  <c r="CB895" i="9"/>
  <c r="CC895" i="9" s="1"/>
  <c r="AY895" i="9" s="1"/>
  <c r="BX691" i="9"/>
  <c r="BY549" i="9"/>
  <c r="BZ549" i="9" s="1"/>
  <c r="AX549" i="9" s="1"/>
  <c r="BY864" i="9"/>
  <c r="BX569" i="9"/>
  <c r="BW77" i="9"/>
  <c r="BY77" i="9"/>
  <c r="AV841" i="9"/>
  <c r="BU841" i="9"/>
  <c r="BY893" i="9"/>
  <c r="AB296" i="9"/>
  <c r="AJ296" i="9"/>
  <c r="BW794" i="9"/>
  <c r="BY794" i="9"/>
  <c r="BZ794" i="9" s="1"/>
  <c r="AV302" i="9"/>
  <c r="BU302" i="9"/>
  <c r="AV897" i="9"/>
  <c r="BU897" i="9"/>
  <c r="BY453" i="9"/>
  <c r="BU543" i="9"/>
  <c r="AV543" i="9"/>
  <c r="CD763" i="9"/>
  <c r="AV1006" i="9"/>
  <c r="BU1006" i="9"/>
  <c r="AV475" i="9"/>
  <c r="BU475" i="9"/>
  <c r="BY890" i="9"/>
  <c r="CD497" i="9"/>
  <c r="AN497" i="9" s="1"/>
  <c r="Q497" i="9" s="1"/>
  <c r="BY469" i="9"/>
  <c r="BZ469" i="9" s="1"/>
  <c r="CB412" i="9"/>
  <c r="CC412" i="9" s="1"/>
  <c r="CD412" i="9" s="1"/>
  <c r="BU484" i="9"/>
  <c r="AV484" i="9"/>
  <c r="BY486" i="9"/>
  <c r="BZ486" i="9" s="1"/>
  <c r="AX441" i="9"/>
  <c r="CA441" i="9"/>
  <c r="BY267" i="9"/>
  <c r="BZ267" i="9" s="1"/>
  <c r="BZ314" i="9"/>
  <c r="BY791" i="9"/>
  <c r="BZ791" i="9" s="1"/>
  <c r="AX791" i="9" s="1"/>
  <c r="BZ563" i="9"/>
  <c r="BU635" i="9"/>
  <c r="AV635" i="9"/>
  <c r="BY679" i="9"/>
  <c r="BZ679" i="9" s="1"/>
  <c r="AX679" i="9" s="1"/>
  <c r="AX180" i="9"/>
  <c r="CA180" i="9"/>
  <c r="AX587" i="9"/>
  <c r="CA587" i="9"/>
  <c r="BY174" i="9"/>
  <c r="BZ174" i="9" s="1"/>
  <c r="BX798" i="9"/>
  <c r="BX240" i="9"/>
  <c r="CD918" i="9"/>
  <c r="AO918" i="9" s="1"/>
  <c r="P918" i="9" s="1"/>
  <c r="AI918" i="9" s="1"/>
  <c r="BX998" i="9"/>
  <c r="CB141" i="9"/>
  <c r="CC141" i="9" s="1"/>
  <c r="CD141" i="9" s="1"/>
  <c r="BW864" i="9"/>
  <c r="BY241" i="9"/>
  <c r="BZ241" i="9" s="1"/>
  <c r="BX635" i="9"/>
  <c r="BU80" i="9"/>
  <c r="AV80" i="9"/>
  <c r="BY717" i="9"/>
  <c r="BZ717" i="9" s="1"/>
  <c r="AX717" i="9" s="1"/>
  <c r="AW214" i="9"/>
  <c r="BX214" i="9"/>
  <c r="BW659" i="9"/>
  <c r="BY994" i="9"/>
  <c r="AW626" i="9"/>
  <c r="BY977" i="9"/>
  <c r="BZ977" i="9" s="1"/>
  <c r="BW827" i="9"/>
  <c r="BY827" i="9"/>
  <c r="BY767" i="9"/>
  <c r="BZ767" i="9" s="1"/>
  <c r="CB330" i="9"/>
  <c r="CC330" i="9" s="1"/>
  <c r="CD330" i="9" s="1"/>
  <c r="AV724" i="9"/>
  <c r="BU724" i="9"/>
  <c r="BX578" i="9"/>
  <c r="BW508" i="9"/>
  <c r="BY508" i="9"/>
  <c r="BZ508" i="9" s="1"/>
  <c r="BW988" i="9"/>
  <c r="BY988" i="9"/>
  <c r="BX295" i="9"/>
  <c r="BW302" i="9"/>
  <c r="BY302" i="9"/>
  <c r="BZ302" i="9" s="1"/>
  <c r="BY291" i="9"/>
  <c r="BZ291" i="9" s="1"/>
  <c r="CA291" i="9" s="1"/>
  <c r="BY902" i="9"/>
  <c r="AW412" i="9"/>
  <c r="BX412" i="9"/>
  <c r="AV949" i="9"/>
  <c r="BU949" i="9"/>
  <c r="BY673" i="9"/>
  <c r="CB650" i="9"/>
  <c r="CC650" i="9" s="1"/>
  <c r="CD650" i="9" s="1"/>
  <c r="AK130" i="9"/>
  <c r="AD130" i="9" s="1"/>
  <c r="AE130" i="9"/>
  <c r="AF130" i="9" s="1"/>
  <c r="BY804" i="9"/>
  <c r="CB665" i="9"/>
  <c r="CC665" i="9" s="1"/>
  <c r="CD665" i="9" s="1"/>
  <c r="AX35" i="9"/>
  <c r="BW523" i="9"/>
  <c r="AW748" i="9"/>
  <c r="BY517" i="9"/>
  <c r="BZ517" i="9" s="1"/>
  <c r="BY944" i="9"/>
  <c r="BY692" i="9"/>
  <c r="BU591" i="9"/>
  <c r="AV591" i="9"/>
  <c r="BY716" i="9"/>
  <c r="BZ716" i="9" s="1"/>
  <c r="CA716" i="9" s="1"/>
  <c r="BY129" i="9"/>
  <c r="BZ129" i="9" s="1"/>
  <c r="BY520" i="9"/>
  <c r="BZ520" i="9" s="1"/>
  <c r="BU717" i="9"/>
  <c r="AV717" i="9"/>
  <c r="BW358" i="9"/>
  <c r="BW174" i="9"/>
  <c r="BY879" i="9"/>
  <c r="BZ879" i="9" s="1"/>
  <c r="BU977" i="9"/>
  <c r="AV977" i="9"/>
  <c r="BW652" i="9"/>
  <c r="AV767" i="9"/>
  <c r="BU767" i="9"/>
  <c r="BX330" i="9"/>
  <c r="AW330" i="9"/>
  <c r="BW526" i="9"/>
  <c r="BW838" i="9"/>
  <c r="BY838" i="9"/>
  <c r="AV988" i="9"/>
  <c r="BU988" i="9"/>
  <c r="BW696" i="9"/>
  <c r="BY696" i="9"/>
  <c r="BW320" i="9"/>
  <c r="BX167" i="9"/>
  <c r="AV291" i="9"/>
  <c r="BU291" i="9"/>
  <c r="CD803" i="9"/>
  <c r="AO803" i="9" s="1"/>
  <c r="P803" i="9" s="1"/>
  <c r="AI803" i="9" s="1"/>
  <c r="BY747" i="9"/>
  <c r="CB214" i="9"/>
  <c r="CC214" i="9" s="1"/>
  <c r="BX922" i="9"/>
  <c r="AW922" i="9"/>
  <c r="AM974" i="9"/>
  <c r="CA380" i="9"/>
  <c r="AX380" i="9"/>
  <c r="AW249" i="9"/>
  <c r="BX249" i="9"/>
  <c r="BX699" i="9"/>
  <c r="AW699" i="9"/>
  <c r="AM956" i="9"/>
  <c r="AW969" i="9"/>
  <c r="BX969" i="9"/>
  <c r="BX669" i="9"/>
  <c r="AW669" i="9"/>
  <c r="BX730" i="9"/>
  <c r="AW730" i="9"/>
  <c r="BX928" i="9"/>
  <c r="AW928" i="9"/>
  <c r="AW346" i="9"/>
  <c r="BX346" i="9"/>
  <c r="BX736" i="9"/>
  <c r="AW736" i="9"/>
  <c r="AW930" i="9"/>
  <c r="BX930" i="9"/>
  <c r="AX920" i="9"/>
  <c r="CA920" i="9"/>
  <c r="AW10" i="9"/>
  <c r="BX10" i="9"/>
  <c r="AW334" i="9"/>
  <c r="BX334" i="9"/>
  <c r="CA338" i="9"/>
  <c r="AX338" i="9"/>
  <c r="CD924" i="9"/>
  <c r="AY924" i="9"/>
  <c r="BX843" i="9"/>
  <c r="AW843" i="9"/>
  <c r="AW968" i="9"/>
  <c r="BX968" i="9"/>
  <c r="CA954" i="9"/>
  <c r="AX954" i="9"/>
  <c r="AW967" i="9"/>
  <c r="BX967" i="9"/>
  <c r="CD966" i="9"/>
  <c r="AY966" i="9"/>
  <c r="BX938" i="9"/>
  <c r="AW938" i="9"/>
  <c r="BX847" i="9"/>
  <c r="AW847" i="9"/>
  <c r="AW993" i="9"/>
  <c r="BX993" i="9"/>
  <c r="AX39" i="9"/>
  <c r="CA39" i="9"/>
  <c r="AM697" i="9"/>
  <c r="BX828" i="9"/>
  <c r="AW828" i="9"/>
  <c r="AW644" i="9"/>
  <c r="BX644" i="9"/>
  <c r="AW765" i="9"/>
  <c r="BX765" i="9"/>
  <c r="AW764" i="9"/>
  <c r="BX764" i="9"/>
  <c r="BX702" i="9"/>
  <c r="AW702" i="9"/>
  <c r="AY934" i="9"/>
  <c r="CD934" i="9"/>
  <c r="AW933" i="9"/>
  <c r="BX933" i="9"/>
  <c r="CA325" i="9"/>
  <c r="AX325" i="9"/>
  <c r="BX940" i="9"/>
  <c r="AW940" i="9"/>
  <c r="AX154" i="9"/>
  <c r="CA154" i="9"/>
  <c r="AW560" i="9"/>
  <c r="BX560" i="9"/>
  <c r="BX11" i="9"/>
  <c r="AW11" i="9"/>
  <c r="AW946" i="9"/>
  <c r="BX946" i="9"/>
  <c r="BX757" i="9"/>
  <c r="AW757" i="9"/>
  <c r="BX932" i="9"/>
  <c r="AW932" i="9"/>
  <c r="AW915" i="9"/>
  <c r="BX915" i="9"/>
  <c r="AX1001" i="9"/>
  <c r="CA1001" i="9"/>
  <c r="AW807" i="9"/>
  <c r="BX807" i="9"/>
  <c r="BX972" i="9"/>
  <c r="AW972" i="9"/>
  <c r="BX978" i="9"/>
  <c r="AW978" i="9"/>
  <c r="AX204" i="9"/>
  <c r="CA204" i="9"/>
  <c r="AW722" i="9"/>
  <c r="BX722" i="9"/>
  <c r="AW754" i="9"/>
  <c r="BX754" i="9"/>
  <c r="BX784" i="9"/>
  <c r="AW784" i="9"/>
  <c r="AW935" i="9"/>
  <c r="BX935" i="9"/>
  <c r="AY926" i="9"/>
  <c r="CD926" i="9"/>
  <c r="CA929" i="9"/>
  <c r="AX929" i="9"/>
  <c r="CD925" i="9"/>
  <c r="AY925" i="9"/>
  <c r="BX815" i="9"/>
  <c r="AW815" i="9"/>
  <c r="AY986" i="9"/>
  <c r="CD986" i="9"/>
  <c r="CA936" i="9"/>
  <c r="AX936" i="9"/>
  <c r="AW942" i="9"/>
  <c r="BX942" i="9"/>
  <c r="CA144" i="9"/>
  <c r="AX144" i="9"/>
  <c r="AX95" i="9"/>
  <c r="CA95" i="9"/>
  <c r="AW599" i="9"/>
  <c r="BX599" i="9"/>
  <c r="CA916" i="9"/>
  <c r="AX916" i="9"/>
  <c r="BX976" i="9"/>
  <c r="AW976" i="9"/>
  <c r="BX965" i="9"/>
  <c r="AW965" i="9"/>
  <c r="CD951" i="9"/>
  <c r="AY951" i="9"/>
  <c r="AW916" i="9"/>
  <c r="BX916" i="9"/>
  <c r="BY343" i="9"/>
  <c r="AC300" i="9"/>
  <c r="N300" i="9"/>
  <c r="BY955" i="9"/>
  <c r="BZ955" i="9" s="1"/>
  <c r="CA955" i="9" s="1"/>
  <c r="BY958" i="9"/>
  <c r="BZ958" i="9" s="1"/>
  <c r="CB980" i="9"/>
  <c r="CC980" i="9" s="1"/>
  <c r="AX939" i="9"/>
  <c r="AW985" i="9"/>
  <c r="BY253" i="9"/>
  <c r="BZ253" i="9" s="1"/>
  <c r="AX253" i="9" s="1"/>
  <c r="AW984" i="9"/>
  <c r="BX970" i="9"/>
  <c r="BY960" i="9"/>
  <c r="BZ960" i="9" s="1"/>
  <c r="CA960" i="9" s="1"/>
  <c r="BY711" i="9"/>
  <c r="BZ711" i="9" s="1"/>
  <c r="CB964" i="9"/>
  <c r="CC964" i="9" s="1"/>
  <c r="AV976" i="9"/>
  <c r="BU976" i="9"/>
  <c r="BY798" i="9"/>
  <c r="BZ798" i="9" s="1"/>
  <c r="BY744" i="9"/>
  <c r="BZ744" i="9" s="1"/>
  <c r="AC247" i="9"/>
  <c r="N247" i="9"/>
  <c r="CB991" i="9"/>
  <c r="CC991" i="9" s="1"/>
  <c r="CD991" i="9" s="1"/>
  <c r="AW793" i="9"/>
  <c r="BU847" i="9"/>
  <c r="AV847" i="9"/>
  <c r="BX776" i="9"/>
  <c r="AV993" i="9"/>
  <c r="BU993" i="9"/>
  <c r="CD956" i="9"/>
  <c r="AO956" i="9" s="1"/>
  <c r="P956" i="9" s="1"/>
  <c r="AI956" i="9" s="1"/>
  <c r="BY240" i="9"/>
  <c r="BZ240" i="9" s="1"/>
  <c r="AX240" i="9" s="1"/>
  <c r="AX934" i="9"/>
  <c r="CA934" i="9"/>
  <c r="BY354" i="9"/>
  <c r="BZ354" i="9" s="1"/>
  <c r="AX354" i="9" s="1"/>
  <c r="AX1004" i="9"/>
  <c r="BX937" i="9"/>
  <c r="AW755" i="9"/>
  <c r="CA959" i="9"/>
  <c r="BY762" i="9"/>
  <c r="BZ762" i="9" s="1"/>
  <c r="CA762" i="9" s="1"/>
  <c r="BX677" i="9"/>
  <c r="CB682" i="9"/>
  <c r="CC682" i="9" s="1"/>
  <c r="BU334" i="9"/>
  <c r="AV334" i="9"/>
  <c r="BU970" i="9"/>
  <c r="AV970" i="9"/>
  <c r="BY992" i="9"/>
  <c r="CD974" i="9"/>
  <c r="AO974" i="9" s="1"/>
  <c r="P974" i="9" s="1"/>
  <c r="AI974" i="9" s="1"/>
  <c r="BZ682" i="9"/>
  <c r="CD772" i="9"/>
  <c r="AO772" i="9" s="1"/>
  <c r="P772" i="9" s="1"/>
  <c r="AI772" i="9" s="1"/>
  <c r="CB39" i="9"/>
  <c r="CC39" i="9" s="1"/>
  <c r="BX958" i="9"/>
  <c r="BY915" i="9"/>
  <c r="BZ915" i="9" s="1"/>
  <c r="CA915" i="9" s="1"/>
  <c r="AJ979" i="9"/>
  <c r="AB979" i="9"/>
  <c r="CB939" i="9"/>
  <c r="CC939" i="9" s="1"/>
  <c r="BY985" i="9"/>
  <c r="BZ985" i="9" s="1"/>
  <c r="BX774" i="9"/>
  <c r="AX113" i="9"/>
  <c r="BY984" i="9"/>
  <c r="BZ984" i="9" s="1"/>
  <c r="AW279" i="9"/>
  <c r="CB154" i="9"/>
  <c r="CC154" i="9" s="1"/>
  <c r="AW960" i="9"/>
  <c r="BX711" i="9"/>
  <c r="BY607" i="9"/>
  <c r="BY699" i="9"/>
  <c r="BZ699" i="9" s="1"/>
  <c r="CA699" i="9" s="1"/>
  <c r="BY807" i="9"/>
  <c r="BZ807" i="9" s="1"/>
  <c r="BY921" i="9"/>
  <c r="BZ921" i="9" s="1"/>
  <c r="BY691" i="9"/>
  <c r="BZ691" i="9" s="1"/>
  <c r="BY776" i="9"/>
  <c r="BZ776" i="9" s="1"/>
  <c r="CA776" i="9" s="1"/>
  <c r="AM918" i="9"/>
  <c r="CB981" i="9"/>
  <c r="CC981" i="9" s="1"/>
  <c r="CD981" i="9" s="1"/>
  <c r="BX787" i="9"/>
  <c r="BX1007" i="9"/>
  <c r="BY599" i="9"/>
  <c r="BZ599" i="9" s="1"/>
  <c r="BY945" i="9"/>
  <c r="BY965" i="9"/>
  <c r="BZ965" i="9" s="1"/>
  <c r="BY755" i="9"/>
  <c r="BZ755" i="9" s="1"/>
  <c r="BY952" i="9"/>
  <c r="BZ952" i="9" s="1"/>
  <c r="AX952" i="9" s="1"/>
  <c r="AW228" i="9"/>
  <c r="BY677" i="9"/>
  <c r="BZ677" i="9" s="1"/>
  <c r="AX677" i="9" s="1"/>
  <c r="AO152" i="9"/>
  <c r="P152" i="9" s="1"/>
  <c r="AI152" i="9" s="1"/>
  <c r="AM152" i="9"/>
  <c r="AN152" i="9"/>
  <c r="Q152" i="9" s="1"/>
  <c r="CA1005" i="9"/>
  <c r="BY669" i="9"/>
  <c r="BZ669" i="9" s="1"/>
  <c r="BY730" i="9"/>
  <c r="BZ730" i="9" s="1"/>
  <c r="BY843" i="9"/>
  <c r="BY736" i="9"/>
  <c r="BZ736" i="9" s="1"/>
  <c r="BY935" i="9"/>
  <c r="BZ935" i="9" s="1"/>
  <c r="AX981" i="9"/>
  <c r="BY942" i="9"/>
  <c r="BZ942" i="9" s="1"/>
  <c r="CA942" i="9" s="1"/>
  <c r="BY930" i="9"/>
  <c r="BZ930" i="9" s="1"/>
  <c r="AY953" i="9"/>
  <c r="CB929" i="9"/>
  <c r="CC929" i="9" s="1"/>
  <c r="AY929" i="9" s="1"/>
  <c r="BY1003" i="9"/>
  <c r="BZ1003" i="9" s="1"/>
  <c r="AX1003" i="9" s="1"/>
  <c r="BY757" i="9"/>
  <c r="BZ757" i="9" s="1"/>
  <c r="CB959" i="9"/>
  <c r="CC959" i="9" s="1"/>
  <c r="CD959" i="9" s="1"/>
  <c r="CB204" i="9"/>
  <c r="CC204" i="9" s="1"/>
  <c r="AC160" i="9"/>
  <c r="AV945" i="9"/>
  <c r="BU945" i="9"/>
  <c r="BY765" i="9"/>
  <c r="BZ765" i="9" s="1"/>
  <c r="BY754" i="9"/>
  <c r="BZ754" i="9" s="1"/>
  <c r="BY346" i="9"/>
  <c r="BZ346" i="9" s="1"/>
  <c r="BU933" i="9"/>
  <c r="AV933" i="9"/>
  <c r="BY702" i="9"/>
  <c r="BZ702" i="9" s="1"/>
  <c r="AV228" i="9"/>
  <c r="BU228" i="9"/>
  <c r="BY621" i="9"/>
  <c r="BZ621" i="9" s="1"/>
  <c r="AX621" i="9" s="1"/>
  <c r="BY938" i="9"/>
  <c r="BZ938" i="9" s="1"/>
  <c r="BY847" i="9"/>
  <c r="BY560" i="9"/>
  <c r="BZ560" i="9" s="1"/>
  <c r="AX560" i="9" s="1"/>
  <c r="BY11" i="9"/>
  <c r="BZ11" i="9" s="1"/>
  <c r="CA11" i="9" s="1"/>
  <c r="BY933" i="9"/>
  <c r="BZ933" i="9" s="1"/>
  <c r="BY993" i="9"/>
  <c r="CB919" i="9"/>
  <c r="CC919" i="9" s="1"/>
  <c r="CB1005" i="9"/>
  <c r="CC1005" i="9" s="1"/>
  <c r="CA925" i="9"/>
  <c r="AX925" i="9"/>
  <c r="AN987" i="9"/>
  <c r="Q987" i="9" s="1"/>
  <c r="AO987" i="9"/>
  <c r="P987" i="9" s="1"/>
  <c r="AI987" i="9" s="1"/>
  <c r="AM987" i="9"/>
  <c r="AW992" i="9"/>
  <c r="BY774" i="9"/>
  <c r="BZ774" i="9" s="1"/>
  <c r="AX774" i="9" s="1"/>
  <c r="CB113" i="9"/>
  <c r="CC113" i="9" s="1"/>
  <c r="BY279" i="9"/>
  <c r="BZ279" i="9" s="1"/>
  <c r="BY941" i="9"/>
  <c r="CB165" i="9"/>
  <c r="CC165" i="9" s="1"/>
  <c r="BU942" i="9"/>
  <c r="AV942" i="9"/>
  <c r="BY756" i="9"/>
  <c r="AB989" i="9"/>
  <c r="AJ989" i="9"/>
  <c r="BX923" i="9"/>
  <c r="BY787" i="9"/>
  <c r="BZ787" i="9" s="1"/>
  <c r="BY1007" i="9"/>
  <c r="BZ1007" i="9" s="1"/>
  <c r="BY931" i="9"/>
  <c r="BZ931" i="9" s="1"/>
  <c r="AB104" i="9"/>
  <c r="AJ104" i="9"/>
  <c r="AX950" i="9"/>
  <c r="BX855" i="9"/>
  <c r="BY701" i="9"/>
  <c r="BZ701" i="9" s="1"/>
  <c r="BY228" i="9"/>
  <c r="BZ228" i="9" s="1"/>
  <c r="AX228" i="9" s="1"/>
  <c r="AM772" i="9"/>
  <c r="CB338" i="9"/>
  <c r="CC338" i="9" s="1"/>
  <c r="AY338" i="9" s="1"/>
  <c r="BU985" i="9"/>
  <c r="AV985" i="9"/>
  <c r="BU937" i="9"/>
  <c r="AV937" i="9"/>
  <c r="BU677" i="9"/>
  <c r="AV677" i="9"/>
  <c r="BY922" i="9"/>
  <c r="CB1001" i="9"/>
  <c r="CC1001" i="9" s="1"/>
  <c r="BY828" i="9"/>
  <c r="BZ828" i="9" s="1"/>
  <c r="BY644" i="9"/>
  <c r="BX941" i="9"/>
  <c r="BY764" i="9"/>
  <c r="BZ764" i="9" s="1"/>
  <c r="CA764" i="9" s="1"/>
  <c r="BY928" i="9"/>
  <c r="BZ928" i="9" s="1"/>
  <c r="BY967" i="9"/>
  <c r="BZ967" i="9" s="1"/>
  <c r="CA967" i="9" s="1"/>
  <c r="CB996" i="9"/>
  <c r="CC996" i="9" s="1"/>
  <c r="CB936" i="9"/>
  <c r="CC936" i="9" s="1"/>
  <c r="CB943" i="9"/>
  <c r="CC943" i="9" s="1"/>
  <c r="CB144" i="9"/>
  <c r="CC144" i="9" s="1"/>
  <c r="CB95" i="9"/>
  <c r="CC95" i="9" s="1"/>
  <c r="CB920" i="9"/>
  <c r="CC920" i="9" s="1"/>
  <c r="AY920" i="9" s="1"/>
  <c r="BY998" i="9"/>
  <c r="BY946" i="9"/>
  <c r="BY937" i="9"/>
  <c r="BY855" i="9"/>
  <c r="BZ855" i="9" s="1"/>
  <c r="CA855" i="9" s="1"/>
  <c r="BX701" i="9"/>
  <c r="AC79" i="9"/>
  <c r="AN541" i="9"/>
  <c r="Q541" i="9" s="1"/>
  <c r="AM541" i="9"/>
  <c r="AO541" i="9"/>
  <c r="P541" i="9" s="1"/>
  <c r="AI541" i="9" s="1"/>
  <c r="BZ919" i="9"/>
  <c r="BU11" i="9"/>
  <c r="AV11" i="9"/>
  <c r="BY990" i="9"/>
  <c r="AE79" i="9"/>
  <c r="AF79" i="9" s="1"/>
  <c r="AK79" i="9"/>
  <c r="AD79" i="9" s="1"/>
  <c r="AX986" i="9"/>
  <c r="CA986" i="9"/>
  <c r="CB380" i="9"/>
  <c r="CC380" i="9" s="1"/>
  <c r="BY722" i="9"/>
  <c r="BZ722" i="9" s="1"/>
  <c r="CB954" i="9"/>
  <c r="CC954" i="9" s="1"/>
  <c r="CD954" i="9" s="1"/>
  <c r="BY249" i="9"/>
  <c r="BZ249" i="9" s="1"/>
  <c r="AX249" i="9" s="1"/>
  <c r="BY784" i="9"/>
  <c r="BZ784" i="9" s="1"/>
  <c r="CA784" i="9" s="1"/>
  <c r="AA957" i="9"/>
  <c r="O957" i="9"/>
  <c r="BW621" i="9"/>
  <c r="BY972" i="9"/>
  <c r="BZ972" i="9" s="1"/>
  <c r="CA972" i="9" s="1"/>
  <c r="N515" i="9"/>
  <c r="AC515" i="9"/>
  <c r="BY976" i="9"/>
  <c r="BZ976" i="9" s="1"/>
  <c r="AX976" i="9" s="1"/>
  <c r="BY10" i="9"/>
  <c r="BZ10" i="9" s="1"/>
  <c r="CA10" i="9" s="1"/>
  <c r="BY978" i="9"/>
  <c r="BZ978" i="9" s="1"/>
  <c r="AE104" i="9"/>
  <c r="AF104" i="9" s="1"/>
  <c r="AK104" i="9"/>
  <c r="AD104" i="9" s="1"/>
  <c r="BY334" i="9"/>
  <c r="BZ334" i="9" s="1"/>
  <c r="CA334" i="9" s="1"/>
  <c r="AW1001" i="9"/>
  <c r="BX1001" i="9"/>
  <c r="BY940" i="9"/>
  <c r="BZ940" i="9" s="1"/>
  <c r="CA940" i="9" s="1"/>
  <c r="BY932" i="9"/>
  <c r="BZ932" i="9" s="1"/>
  <c r="CA932" i="9" s="1"/>
  <c r="BY710" i="9"/>
  <c r="BZ710" i="9" s="1"/>
  <c r="CA710" i="9" s="1"/>
  <c r="BU998" i="9"/>
  <c r="AV998" i="9"/>
  <c r="AX953" i="9"/>
  <c r="CA953" i="9"/>
  <c r="BY157" i="9"/>
  <c r="BU10" i="9"/>
  <c r="AV10" i="9"/>
  <c r="BY968" i="9"/>
  <c r="BY970" i="9"/>
  <c r="BZ970" i="9" s="1"/>
  <c r="BY815" i="9"/>
  <c r="BZ815" i="9" s="1"/>
  <c r="CA815" i="9" s="1"/>
  <c r="AV965" i="9"/>
  <c r="BU965" i="9"/>
  <c r="BZ996" i="9"/>
  <c r="BY923" i="9"/>
  <c r="BY793" i="9"/>
  <c r="CB35" i="9"/>
  <c r="CC35" i="9" s="1"/>
  <c r="CD35" i="9" s="1"/>
  <c r="BY971" i="9"/>
  <c r="BZ971" i="9" s="1"/>
  <c r="AX971" i="9" s="1"/>
  <c r="BY689" i="9"/>
  <c r="BZ689" i="9" s="1"/>
  <c r="AX689" i="9" s="1"/>
  <c r="BZ943" i="9"/>
  <c r="AO287" i="9"/>
  <c r="P287" i="9" s="1"/>
  <c r="AI287" i="9" s="1"/>
  <c r="BY969" i="9"/>
  <c r="CB1004" i="9"/>
  <c r="CC1004" i="9" s="1"/>
  <c r="CD1004" i="9" s="1"/>
  <c r="CB916" i="9"/>
  <c r="CC916" i="9" s="1"/>
  <c r="AY916" i="9" s="1"/>
  <c r="BW1003" i="9"/>
  <c r="CB325" i="9"/>
  <c r="CC325" i="9" s="1"/>
  <c r="AC947" i="9"/>
  <c r="AN287" i="9"/>
  <c r="Q287" i="9" s="1"/>
  <c r="AO917" i="9"/>
  <c r="P917" i="9" s="1"/>
  <c r="AI917" i="9" s="1"/>
  <c r="AN917" i="9"/>
  <c r="Q917" i="9" s="1"/>
  <c r="AM917" i="9"/>
  <c r="AB393" i="9"/>
  <c r="AJ393" i="9"/>
  <c r="CB206" i="9" l="1"/>
  <c r="CC206" i="9" s="1"/>
  <c r="CD206" i="9" s="1"/>
  <c r="CA206" i="9"/>
  <c r="AO107" i="9"/>
  <c r="P107" i="9" s="1"/>
  <c r="AI107" i="9" s="1"/>
  <c r="AB107" i="9" s="1"/>
  <c r="AW187" i="9"/>
  <c r="CB950" i="9"/>
  <c r="CC950" i="9" s="1"/>
  <c r="CD950" i="9" s="1"/>
  <c r="CA351" i="9"/>
  <c r="N123" i="9"/>
  <c r="AA123" i="9" s="1"/>
  <c r="AO509" i="9"/>
  <c r="P509" i="9" s="1"/>
  <c r="AI509" i="9" s="1"/>
  <c r="AB509" i="9" s="1"/>
  <c r="BZ912" i="9"/>
  <c r="AX912" i="9" s="1"/>
  <c r="AY414" i="9"/>
  <c r="AM414" i="9" s="1"/>
  <c r="BZ455" i="9"/>
  <c r="CA455" i="9" s="1"/>
  <c r="CB499" i="9"/>
  <c r="CC499" i="9" s="1"/>
  <c r="CD499" i="9" s="1"/>
  <c r="CD995" i="9"/>
  <c r="AO995" i="9" s="1"/>
  <c r="P995" i="9" s="1"/>
  <c r="AI995" i="9" s="1"/>
  <c r="AB995" i="9" s="1"/>
  <c r="AM999" i="9"/>
  <c r="CD999" i="9"/>
  <c r="AO999" i="9" s="1"/>
  <c r="P999" i="9" s="1"/>
  <c r="AI999" i="9" s="1"/>
  <c r="AB999" i="9" s="1"/>
  <c r="CB351" i="9"/>
  <c r="CC351" i="9" s="1"/>
  <c r="CD351" i="9" s="1"/>
  <c r="N270" i="9"/>
  <c r="AA270" i="9" s="1"/>
  <c r="CB268" i="9"/>
  <c r="CC268" i="9" s="1"/>
  <c r="AY268" i="9" s="1"/>
  <c r="AX208" i="9"/>
  <c r="CB208" i="9"/>
  <c r="CC208" i="9" s="1"/>
  <c r="AY208" i="9" s="1"/>
  <c r="AM208" i="9" s="1"/>
  <c r="AE979" i="9"/>
  <c r="AF979" i="9" s="1"/>
  <c r="CB401" i="9"/>
  <c r="CC401" i="9" s="1"/>
  <c r="AY401" i="9" s="1"/>
  <c r="AX401" i="9"/>
  <c r="CD805" i="9"/>
  <c r="AN805" i="9" s="1"/>
  <c r="Q805" i="9" s="1"/>
  <c r="AM283" i="9"/>
  <c r="CB403" i="9"/>
  <c r="CC403" i="9" s="1"/>
  <c r="AY403" i="9" s="1"/>
  <c r="AM805" i="9"/>
  <c r="CB389" i="9"/>
  <c r="CC389" i="9" s="1"/>
  <c r="AY389" i="9" s="1"/>
  <c r="AM377" i="9"/>
  <c r="CB519" i="9"/>
  <c r="CC519" i="9" s="1"/>
  <c r="AY519" i="9" s="1"/>
  <c r="AK107" i="9"/>
  <c r="AD107" i="9" s="1"/>
  <c r="CA519" i="9"/>
  <c r="BZ67" i="9"/>
  <c r="AX67" i="9" s="1"/>
  <c r="AN739" i="9"/>
  <c r="Q739" i="9" s="1"/>
  <c r="AE739" i="9" s="1"/>
  <c r="AF739" i="9" s="1"/>
  <c r="AK670" i="9"/>
  <c r="AD670" i="9" s="1"/>
  <c r="AM739" i="9"/>
  <c r="AO670" i="9"/>
  <c r="P670" i="9" s="1"/>
  <c r="AI670" i="9" s="1"/>
  <c r="AJ670" i="9" s="1"/>
  <c r="AC670" i="9" s="1"/>
  <c r="AY301" i="9"/>
  <c r="AM301" i="9" s="1"/>
  <c r="CD713" i="9"/>
  <c r="AO713" i="9" s="1"/>
  <c r="P713" i="9" s="1"/>
  <c r="AI713" i="9" s="1"/>
  <c r="AJ713" i="9" s="1"/>
  <c r="CB653" i="9"/>
  <c r="CC653" i="9" s="1"/>
  <c r="BZ653" i="9"/>
  <c r="BX653" i="9"/>
  <c r="AW653" i="9"/>
  <c r="AO770" i="9"/>
  <c r="P770" i="9" s="1"/>
  <c r="AI770" i="9" s="1"/>
  <c r="AB770" i="9" s="1"/>
  <c r="BZ236" i="9"/>
  <c r="CB236" i="9"/>
  <c r="CC236" i="9" s="1"/>
  <c r="AW236" i="9"/>
  <c r="BX236" i="9"/>
  <c r="AY535" i="9"/>
  <c r="AN535" i="9" s="1"/>
  <c r="Q535" i="9" s="1"/>
  <c r="AN433" i="9"/>
  <c r="Q433" i="9" s="1"/>
  <c r="AK433" i="9" s="1"/>
  <c r="AD433" i="9" s="1"/>
  <c r="AM433" i="9"/>
  <c r="AN265" i="9"/>
  <c r="Q265" i="9" s="1"/>
  <c r="AE265" i="9" s="1"/>
  <c r="AF265" i="9" s="1"/>
  <c r="AO284" i="9"/>
  <c r="P284" i="9" s="1"/>
  <c r="AI284" i="9" s="1"/>
  <c r="AJ284" i="9" s="1"/>
  <c r="AO283" i="9"/>
  <c r="P283" i="9" s="1"/>
  <c r="AI283" i="9" s="1"/>
  <c r="AB283" i="9" s="1"/>
  <c r="CD628" i="9"/>
  <c r="AN628" i="9" s="1"/>
  <c r="Q628" i="9" s="1"/>
  <c r="AM332" i="9"/>
  <c r="AN554" i="9"/>
  <c r="Q554" i="9" s="1"/>
  <c r="AK554" i="9" s="1"/>
  <c r="AD554" i="9" s="1"/>
  <c r="AO494" i="9"/>
  <c r="P494" i="9" s="1"/>
  <c r="AI494" i="9" s="1"/>
  <c r="AJ494" i="9" s="1"/>
  <c r="AC494" i="9" s="1"/>
  <c r="AO265" i="9"/>
  <c r="P265" i="9" s="1"/>
  <c r="AI265" i="9" s="1"/>
  <c r="AO394" i="9"/>
  <c r="P394" i="9" s="1"/>
  <c r="AI394" i="9" s="1"/>
  <c r="AB394" i="9" s="1"/>
  <c r="AN394" i="9"/>
  <c r="Q394" i="9" s="1"/>
  <c r="AE394" i="9" s="1"/>
  <c r="AF394" i="9" s="1"/>
  <c r="AY87" i="9"/>
  <c r="AM87" i="9" s="1"/>
  <c r="BX233" i="9"/>
  <c r="AW233" i="9"/>
  <c r="CB233" i="9"/>
  <c r="CC233" i="9" s="1"/>
  <c r="AY233" i="9" s="1"/>
  <c r="BZ233" i="9"/>
  <c r="AM122" i="9"/>
  <c r="AW593" i="9"/>
  <c r="BX593" i="9"/>
  <c r="CD753" i="9"/>
  <c r="AY753" i="9"/>
  <c r="CA753" i="9"/>
  <c r="AX753" i="9"/>
  <c r="CB426" i="9"/>
  <c r="CC426" i="9" s="1"/>
  <c r="BZ426" i="9"/>
  <c r="BZ593" i="9"/>
  <c r="CB593" i="9"/>
  <c r="CC593" i="9" s="1"/>
  <c r="AW426" i="9"/>
  <c r="BX426" i="9"/>
  <c r="AN548" i="9"/>
  <c r="Q548" i="9" s="1"/>
  <c r="AE548" i="9" s="1"/>
  <c r="AF548" i="9" s="1"/>
  <c r="AM609" i="9"/>
  <c r="AO812" i="9"/>
  <c r="P812" i="9" s="1"/>
  <c r="AI812" i="9" s="1"/>
  <c r="AJ812" i="9" s="1"/>
  <c r="AO86" i="9"/>
  <c r="P86" i="9" s="1"/>
  <c r="AI86" i="9" s="1"/>
  <c r="AB86" i="9" s="1"/>
  <c r="BZ342" i="9"/>
  <c r="CB342" i="9"/>
  <c r="CC342" i="9" s="1"/>
  <c r="AW342" i="9"/>
  <c r="BX342" i="9"/>
  <c r="AM86" i="9"/>
  <c r="AK634" i="9"/>
  <c r="AD634" i="9" s="1"/>
  <c r="AJ634" i="9"/>
  <c r="AC634" i="9" s="1"/>
  <c r="AX344" i="9"/>
  <c r="CA344" i="9"/>
  <c r="AO159" i="9"/>
  <c r="P159" i="9" s="1"/>
  <c r="AI159" i="9" s="1"/>
  <c r="AJ159" i="9" s="1"/>
  <c r="AC159" i="9" s="1"/>
  <c r="AE529" i="9"/>
  <c r="AF529" i="9" s="1"/>
  <c r="CB344" i="9"/>
  <c r="CC344" i="9" s="1"/>
  <c r="CD344" i="9" s="1"/>
  <c r="AW344" i="9"/>
  <c r="BX344" i="9"/>
  <c r="N100" i="9"/>
  <c r="O100" i="9" s="1"/>
  <c r="AB49" i="9"/>
  <c r="O881" i="9"/>
  <c r="AN159" i="9"/>
  <c r="Q159" i="9" s="1"/>
  <c r="AE159" i="9" s="1"/>
  <c r="AF159" i="9" s="1"/>
  <c r="AO191" i="9"/>
  <c r="P191" i="9" s="1"/>
  <c r="AI191" i="9" s="1"/>
  <c r="AB191" i="9" s="1"/>
  <c r="O370" i="9"/>
  <c r="AA370" i="9"/>
  <c r="AM159" i="9"/>
  <c r="BZ110" i="9"/>
  <c r="CB110" i="9"/>
  <c r="CC110" i="9" s="1"/>
  <c r="AN81" i="9"/>
  <c r="Q81" i="9" s="1"/>
  <c r="AE81" i="9" s="1"/>
  <c r="AF81" i="9" s="1"/>
  <c r="AW110" i="9"/>
  <c r="BX110" i="9"/>
  <c r="AK49" i="9"/>
  <c r="AD49" i="9" s="1"/>
  <c r="AK86" i="9"/>
  <c r="AD86" i="9" s="1"/>
  <c r="AE86" i="9"/>
  <c r="AF86" i="9" s="1"/>
  <c r="AN496" i="9"/>
  <c r="Q496" i="9" s="1"/>
  <c r="AE496" i="9" s="1"/>
  <c r="AF496" i="9" s="1"/>
  <c r="AO496" i="9"/>
  <c r="P496" i="9" s="1"/>
  <c r="AI496" i="9" s="1"/>
  <c r="AJ496" i="9" s="1"/>
  <c r="AY723" i="9"/>
  <c r="CD723" i="9"/>
  <c r="CA723" i="9"/>
  <c r="AX723" i="9"/>
  <c r="AE304" i="9"/>
  <c r="AF304" i="9" s="1"/>
  <c r="AN283" i="9"/>
  <c r="Q283" i="9" s="1"/>
  <c r="AE283" i="9" s="1"/>
  <c r="AF283" i="9" s="1"/>
  <c r="AE812" i="9"/>
  <c r="AF812" i="9" s="1"/>
  <c r="AK812" i="9"/>
  <c r="AD812" i="9" s="1"/>
  <c r="BZ324" i="9"/>
  <c r="CB324" i="9"/>
  <c r="CC324" i="9" s="1"/>
  <c r="CD99" i="9"/>
  <c r="AO99" i="9" s="1"/>
  <c r="P99" i="9" s="1"/>
  <c r="AI99" i="9" s="1"/>
  <c r="CD187" i="9"/>
  <c r="AW324" i="9"/>
  <c r="BX324" i="9"/>
  <c r="AO310" i="9"/>
  <c r="P310" i="9" s="1"/>
  <c r="AI310" i="9" s="1"/>
  <c r="AB310" i="9" s="1"/>
  <c r="CA187" i="9"/>
  <c r="AX187" i="9"/>
  <c r="BZ870" i="9"/>
  <c r="CB870" i="9"/>
  <c r="CC870" i="9" s="1"/>
  <c r="AO397" i="9"/>
  <c r="P397" i="9" s="1"/>
  <c r="AI397" i="9" s="1"/>
  <c r="AJ397" i="9" s="1"/>
  <c r="AW870" i="9"/>
  <c r="BX870" i="9"/>
  <c r="AJ161" i="9"/>
  <c r="N161" i="9" s="1"/>
  <c r="AN461" i="9"/>
  <c r="Q461" i="9" s="1"/>
  <c r="AE461" i="9" s="1"/>
  <c r="AF461" i="9" s="1"/>
  <c r="CD609" i="9"/>
  <c r="AO609" i="9" s="1"/>
  <c r="P609" i="9" s="1"/>
  <c r="AI609" i="9" s="1"/>
  <c r="AJ609" i="9" s="1"/>
  <c r="AC609" i="9" s="1"/>
  <c r="AA439" i="9"/>
  <c r="N160" i="9"/>
  <c r="AA160" i="9" s="1"/>
  <c r="N163" i="9"/>
  <c r="O163" i="9" s="1"/>
  <c r="AE997" i="9"/>
  <c r="AF997" i="9" s="1"/>
  <c r="AE393" i="9"/>
  <c r="AF393" i="9" s="1"/>
  <c r="AK280" i="9"/>
  <c r="AD280" i="9" s="1"/>
  <c r="AK366" i="9"/>
  <c r="AD366" i="9" s="1"/>
  <c r="AK16" i="9"/>
  <c r="AD16" i="9" s="1"/>
  <c r="AO277" i="9"/>
  <c r="P277" i="9" s="1"/>
  <c r="AI277" i="9" s="1"/>
  <c r="AB277" i="9" s="1"/>
  <c r="AM99" i="9"/>
  <c r="AM277" i="9"/>
  <c r="AM628" i="9"/>
  <c r="AK595" i="9"/>
  <c r="AD595" i="9" s="1"/>
  <c r="BZ462" i="9"/>
  <c r="CB462" i="9"/>
  <c r="CC462" i="9" s="1"/>
  <c r="CD462" i="9" s="1"/>
  <c r="BX462" i="9"/>
  <c r="AW462" i="9"/>
  <c r="AM461" i="9"/>
  <c r="AM861" i="9"/>
  <c r="AN347" i="9"/>
  <c r="Q347" i="9" s="1"/>
  <c r="AE347" i="9" s="1"/>
  <c r="AF347" i="9" s="1"/>
  <c r="AO78" i="9"/>
  <c r="P78" i="9" s="1"/>
  <c r="AI78" i="9" s="1"/>
  <c r="AB78" i="9" s="1"/>
  <c r="AO181" i="9"/>
  <c r="P181" i="9" s="1"/>
  <c r="AI181" i="9" s="1"/>
  <c r="AB181" i="9" s="1"/>
  <c r="AN181" i="9"/>
  <c r="Q181" i="9" s="1"/>
  <c r="AK181" i="9" s="1"/>
  <c r="AD181" i="9" s="1"/>
  <c r="AN119" i="9"/>
  <c r="Q119" i="9" s="1"/>
  <c r="AE119" i="9" s="1"/>
  <c r="AF119" i="9" s="1"/>
  <c r="AJ529" i="9"/>
  <c r="AC529" i="9" s="1"/>
  <c r="AJ16" i="9"/>
  <c r="AJ280" i="9"/>
  <c r="AC280" i="9" s="1"/>
  <c r="AJ428" i="9"/>
  <c r="N428" i="9" s="1"/>
  <c r="AJ850" i="9"/>
  <c r="N850" i="9" s="1"/>
  <c r="AJ438" i="9"/>
  <c r="AC438" i="9" s="1"/>
  <c r="AX413" i="9"/>
  <c r="CA413" i="9"/>
  <c r="CA675" i="9"/>
  <c r="AX675" i="9"/>
  <c r="AN518" i="9"/>
  <c r="Q518" i="9" s="1"/>
  <c r="AK518" i="9" s="1"/>
  <c r="AD518" i="9" s="1"/>
  <c r="AN284" i="9"/>
  <c r="Q284" i="9" s="1"/>
  <c r="AK284" i="9" s="1"/>
  <c r="AD284" i="9" s="1"/>
  <c r="AW413" i="9"/>
  <c r="BX413" i="9"/>
  <c r="AM811" i="9"/>
  <c r="CB413" i="9"/>
  <c r="CC413" i="9" s="1"/>
  <c r="AY413" i="9" s="1"/>
  <c r="AY315" i="9"/>
  <c r="AN315" i="9" s="1"/>
  <c r="Q315" i="9" s="1"/>
  <c r="CD483" i="9"/>
  <c r="AN483" i="9" s="1"/>
  <c r="Q483" i="9" s="1"/>
  <c r="AM654" i="9"/>
  <c r="AN76" i="9"/>
  <c r="Q76" i="9" s="1"/>
  <c r="AE76" i="9" s="1"/>
  <c r="AF76" i="9" s="1"/>
  <c r="AO662" i="9"/>
  <c r="P662" i="9" s="1"/>
  <c r="AI662" i="9" s="1"/>
  <c r="AB662" i="9" s="1"/>
  <c r="AN179" i="9"/>
  <c r="Q179" i="9" s="1"/>
  <c r="AE179" i="9" s="1"/>
  <c r="AF179" i="9" s="1"/>
  <c r="AY404" i="9"/>
  <c r="AO404" i="9" s="1"/>
  <c r="P404" i="9" s="1"/>
  <c r="AI404" i="9" s="1"/>
  <c r="AK927" i="9"/>
  <c r="AD927" i="9" s="1"/>
  <c r="CD355" i="9"/>
  <c r="AO355" i="9" s="1"/>
  <c r="P355" i="9" s="1"/>
  <c r="AI355" i="9" s="1"/>
  <c r="AO687" i="9"/>
  <c r="P687" i="9" s="1"/>
  <c r="AI687" i="9" s="1"/>
  <c r="AJ687" i="9" s="1"/>
  <c r="AC687" i="9" s="1"/>
  <c r="AO271" i="9"/>
  <c r="P271" i="9" s="1"/>
  <c r="AI271" i="9" s="1"/>
  <c r="AB271" i="9" s="1"/>
  <c r="AX490" i="9"/>
  <c r="AO686" i="9"/>
  <c r="P686" i="9" s="1"/>
  <c r="AI686" i="9" s="1"/>
  <c r="AJ686" i="9" s="1"/>
  <c r="AY211" i="9"/>
  <c r="AM119" i="9"/>
  <c r="AM179" i="9"/>
  <c r="AO116" i="9"/>
  <c r="P116" i="9" s="1"/>
  <c r="AI116" i="9" s="1"/>
  <c r="AB116" i="9" s="1"/>
  <c r="AO207" i="9"/>
  <c r="P207" i="9" s="1"/>
  <c r="AI207" i="9" s="1"/>
  <c r="AB207" i="9" s="1"/>
  <c r="AY783" i="9"/>
  <c r="AM783" i="9" s="1"/>
  <c r="AK242" i="9"/>
  <c r="AD242" i="9" s="1"/>
  <c r="AY190" i="9"/>
  <c r="AM190" i="9" s="1"/>
  <c r="CD88" i="9"/>
  <c r="AN88" i="9" s="1"/>
  <c r="Q88" i="9" s="1"/>
  <c r="AN239" i="9"/>
  <c r="Q239" i="9" s="1"/>
  <c r="AK239" i="9" s="1"/>
  <c r="AD239" i="9" s="1"/>
  <c r="AO254" i="9"/>
  <c r="P254" i="9" s="1"/>
  <c r="AI254" i="9" s="1"/>
  <c r="AJ254" i="9" s="1"/>
  <c r="AC254" i="9" s="1"/>
  <c r="CD613" i="9"/>
  <c r="AM88" i="9"/>
  <c r="CA443" i="9"/>
  <c r="AX443" i="9"/>
  <c r="CA459" i="9"/>
  <c r="AX459" i="9"/>
  <c r="AX367" i="9"/>
  <c r="CA367" i="9"/>
  <c r="BZ577" i="9"/>
  <c r="CB577" i="9"/>
  <c r="CC577" i="9" s="1"/>
  <c r="AW688" i="9"/>
  <c r="BX688" i="9"/>
  <c r="AX891" i="9"/>
  <c r="AB179" i="9"/>
  <c r="AJ179" i="9"/>
  <c r="CD654" i="9"/>
  <c r="AO654" i="9" s="1"/>
  <c r="P654" i="9" s="1"/>
  <c r="AI654" i="9" s="1"/>
  <c r="AM390" i="9"/>
  <c r="AO81" i="9"/>
  <c r="P81" i="9" s="1"/>
  <c r="AI81" i="9" s="1"/>
  <c r="AJ81" i="9" s="1"/>
  <c r="AE319" i="9"/>
  <c r="AF319" i="9" s="1"/>
  <c r="AN90" i="9"/>
  <c r="Q90" i="9" s="1"/>
  <c r="AE90" i="9" s="1"/>
  <c r="AF90" i="9" s="1"/>
  <c r="AW367" i="9"/>
  <c r="BX367" i="9"/>
  <c r="CB891" i="9"/>
  <c r="CC891" i="9" s="1"/>
  <c r="AY891" i="9" s="1"/>
  <c r="BZ568" i="9"/>
  <c r="CB568" i="9"/>
  <c r="CC568" i="9" s="1"/>
  <c r="AY568" i="9" s="1"/>
  <c r="CB443" i="9"/>
  <c r="CC443" i="9" s="1"/>
  <c r="AY443" i="9" s="1"/>
  <c r="CB367" i="9"/>
  <c r="CC367" i="9" s="1"/>
  <c r="CD367" i="9" s="1"/>
  <c r="AN387" i="9"/>
  <c r="Q387" i="9" s="1"/>
  <c r="AE387" i="9" s="1"/>
  <c r="AF387" i="9" s="1"/>
  <c r="AE207" i="9"/>
  <c r="AF207" i="9" s="1"/>
  <c r="AN348" i="9"/>
  <c r="Q348" i="9" s="1"/>
  <c r="AE348" i="9" s="1"/>
  <c r="AF348" i="9" s="1"/>
  <c r="AO319" i="9"/>
  <c r="P319" i="9" s="1"/>
  <c r="AI319" i="9" s="1"/>
  <c r="AB319" i="9" s="1"/>
  <c r="CB459" i="9"/>
  <c r="CC459" i="9" s="1"/>
  <c r="AY459" i="9" s="1"/>
  <c r="CA128" i="9"/>
  <c r="BX568" i="9"/>
  <c r="AW568" i="9"/>
  <c r="AX403" i="9"/>
  <c r="CA403" i="9"/>
  <c r="AM65" i="9"/>
  <c r="AM483" i="9"/>
  <c r="CB675" i="9"/>
  <c r="CC675" i="9" s="1"/>
  <c r="AY675" i="9" s="1"/>
  <c r="AX199" i="9"/>
  <c r="CA199" i="9"/>
  <c r="AX899" i="9"/>
  <c r="AO377" i="9"/>
  <c r="P377" i="9" s="1"/>
  <c r="AI377" i="9" s="1"/>
  <c r="AJ377" i="9" s="1"/>
  <c r="AO119" i="9"/>
  <c r="P119" i="9" s="1"/>
  <c r="AI119" i="9" s="1"/>
  <c r="AJ119" i="9" s="1"/>
  <c r="AJ480" i="9"/>
  <c r="AC480" i="9" s="1"/>
  <c r="AW675" i="9"/>
  <c r="BX675" i="9"/>
  <c r="AM281" i="9"/>
  <c r="AE153" i="9"/>
  <c r="AF153" i="9" s="1"/>
  <c r="AO810" i="9"/>
  <c r="P810" i="9" s="1"/>
  <c r="AI810" i="9" s="1"/>
  <c r="AJ810" i="9" s="1"/>
  <c r="AM319" i="9"/>
  <c r="CB490" i="9"/>
  <c r="CC490" i="9" s="1"/>
  <c r="AY490" i="9" s="1"/>
  <c r="BZ327" i="9"/>
  <c r="CB327" i="9"/>
  <c r="CC327" i="9" s="1"/>
  <c r="CD327" i="9" s="1"/>
  <c r="CB128" i="9"/>
  <c r="CC128" i="9" s="1"/>
  <c r="CD128" i="9" s="1"/>
  <c r="CB899" i="9"/>
  <c r="CC899" i="9" s="1"/>
  <c r="CD899" i="9" s="1"/>
  <c r="CD199" i="9"/>
  <c r="CD540" i="9"/>
  <c r="AO540" i="9" s="1"/>
  <c r="P540" i="9" s="1"/>
  <c r="AI540" i="9" s="1"/>
  <c r="AN310" i="9"/>
  <c r="Q310" i="9" s="1"/>
  <c r="AE310" i="9" s="1"/>
  <c r="AF310" i="9" s="1"/>
  <c r="AM76" i="9"/>
  <c r="BX577" i="9"/>
  <c r="AW577" i="9"/>
  <c r="BZ688" i="9"/>
  <c r="CB688" i="9"/>
  <c r="CC688" i="9" s="1"/>
  <c r="BZ140" i="9"/>
  <c r="CB140" i="9"/>
  <c r="CC140" i="9" s="1"/>
  <c r="AY140" i="9" s="1"/>
  <c r="CA406" i="9"/>
  <c r="AX406" i="9"/>
  <c r="AN473" i="9"/>
  <c r="Q473" i="9" s="1"/>
  <c r="AE473" i="9" s="1"/>
  <c r="AF473" i="9" s="1"/>
  <c r="AY502" i="9"/>
  <c r="AM502" i="9" s="1"/>
  <c r="AO150" i="9"/>
  <c r="P150" i="9" s="1"/>
  <c r="AI150" i="9" s="1"/>
  <c r="BZ909" i="9"/>
  <c r="CB909" i="9"/>
  <c r="CC909" i="9" s="1"/>
  <c r="CD909" i="9" s="1"/>
  <c r="AM340" i="9"/>
  <c r="AO387" i="9"/>
  <c r="P387" i="9" s="1"/>
  <c r="AI387" i="9" s="1"/>
  <c r="AB387" i="9" s="1"/>
  <c r="AN135" i="9"/>
  <c r="Q135" i="9" s="1"/>
  <c r="AE135" i="9" s="1"/>
  <c r="AF135" i="9" s="1"/>
  <c r="AN332" i="9"/>
  <c r="Q332" i="9" s="1"/>
  <c r="AE332" i="9" s="1"/>
  <c r="AF332" i="9" s="1"/>
  <c r="CD491" i="9"/>
  <c r="AK271" i="9"/>
  <c r="AD271" i="9" s="1"/>
  <c r="AE271" i="9"/>
  <c r="AF271" i="9" s="1"/>
  <c r="AY547" i="9"/>
  <c r="AM547" i="9" s="1"/>
  <c r="CD98" i="9"/>
  <c r="AE509" i="9"/>
  <c r="AF509" i="9" s="1"/>
  <c r="AK509" i="9"/>
  <c r="AD509" i="9" s="1"/>
  <c r="AN866" i="9"/>
  <c r="Q866" i="9" s="1"/>
  <c r="AK866" i="9" s="1"/>
  <c r="AD866" i="9" s="1"/>
  <c r="AN262" i="9"/>
  <c r="Q262" i="9" s="1"/>
  <c r="AK262" i="9" s="1"/>
  <c r="AD262" i="9" s="1"/>
  <c r="AM150" i="9"/>
  <c r="AN150" i="9"/>
  <c r="Q150" i="9" s="1"/>
  <c r="AY134" i="9"/>
  <c r="AO134" i="9" s="1"/>
  <c r="P134" i="9" s="1"/>
  <c r="AI134" i="9" s="1"/>
  <c r="AM473" i="9"/>
  <c r="AN116" i="9"/>
  <c r="Q116" i="9" s="1"/>
  <c r="AE116" i="9" s="1"/>
  <c r="AF116" i="9" s="1"/>
  <c r="CD235" i="9"/>
  <c r="AN235" i="9" s="1"/>
  <c r="Q235" i="9" s="1"/>
  <c r="CD96" i="9"/>
  <c r="AN96" i="9" s="1"/>
  <c r="Q96" i="9" s="1"/>
  <c r="AY616" i="9"/>
  <c r="AO616" i="9" s="1"/>
  <c r="P616" i="9" s="1"/>
  <c r="AI616" i="9" s="1"/>
  <c r="AN53" i="9"/>
  <c r="Q53" i="9" s="1"/>
  <c r="AK53" i="9" s="1"/>
  <c r="AD53" i="9" s="1"/>
  <c r="CD45" i="9"/>
  <c r="AO45" i="9" s="1"/>
  <c r="P45" i="9" s="1"/>
  <c r="AI45" i="9" s="1"/>
  <c r="AO76" i="9"/>
  <c r="P76" i="9" s="1"/>
  <c r="AI76" i="9" s="1"/>
  <c r="AB76" i="9" s="1"/>
  <c r="BZ28" i="9"/>
  <c r="CB28" i="9"/>
  <c r="CC28" i="9" s="1"/>
  <c r="CD28" i="9" s="1"/>
  <c r="AM61" i="9"/>
  <c r="CA862" i="9"/>
  <c r="AX862" i="9"/>
  <c r="AX769" i="9"/>
  <c r="CA769" i="9"/>
  <c r="CA858" i="9"/>
  <c r="AX858" i="9"/>
  <c r="AX614" i="9"/>
  <c r="CA614" i="9"/>
  <c r="AB203" i="9"/>
  <c r="AJ203" i="9"/>
  <c r="AX415" i="9"/>
  <c r="CA415" i="9"/>
  <c r="AX422" i="9"/>
  <c r="CA422" i="9"/>
  <c r="AM385" i="9"/>
  <c r="BX534" i="9"/>
  <c r="AW534" i="9"/>
  <c r="CB339" i="9"/>
  <c r="CC339" i="9" s="1"/>
  <c r="CD339" i="9" s="1"/>
  <c r="CA335" i="9"/>
  <c r="AX335" i="9"/>
  <c r="CB558" i="9"/>
  <c r="CC558" i="9" s="1"/>
  <c r="CD558" i="9" s="1"/>
  <c r="AE658" i="9"/>
  <c r="AF658" i="9" s="1"/>
  <c r="AK658" i="9"/>
  <c r="AD658" i="9" s="1"/>
  <c r="CD385" i="9"/>
  <c r="AN385" i="9" s="1"/>
  <c r="Q385" i="9" s="1"/>
  <c r="CD454" i="9"/>
  <c r="AO454" i="9" s="1"/>
  <c r="P454" i="9" s="1"/>
  <c r="AI454" i="9" s="1"/>
  <c r="CD892" i="9"/>
  <c r="AN892" i="9" s="1"/>
  <c r="Q892" i="9" s="1"/>
  <c r="AN82" i="9"/>
  <c r="Q82" i="9" s="1"/>
  <c r="AE82" i="9" s="1"/>
  <c r="AF82" i="9" s="1"/>
  <c r="BX786" i="9"/>
  <c r="AW786" i="9"/>
  <c r="CD474" i="9"/>
  <c r="AO474" i="9" s="1"/>
  <c r="P474" i="9" s="1"/>
  <c r="AI474" i="9" s="1"/>
  <c r="AC457" i="9"/>
  <c r="N457" i="9"/>
  <c r="CA373" i="9"/>
  <c r="CB335" i="9"/>
  <c r="CC335" i="9" s="1"/>
  <c r="AY335" i="9" s="1"/>
  <c r="CA683" i="9"/>
  <c r="AX365" i="9"/>
  <c r="AW558" i="9"/>
  <c r="BX558" i="9"/>
  <c r="AN312" i="9"/>
  <c r="Q312" i="9" s="1"/>
  <c r="AY661" i="9"/>
  <c r="AM90" i="9"/>
  <c r="AO90" i="9"/>
  <c r="P90" i="9" s="1"/>
  <c r="AI90" i="9" s="1"/>
  <c r="AY603" i="9"/>
  <c r="BZ432" i="9"/>
  <c r="CB432" i="9"/>
  <c r="CC432" i="9" s="1"/>
  <c r="CD263" i="9"/>
  <c r="CB365" i="9"/>
  <c r="CC365" i="9" s="1"/>
  <c r="CD365" i="9" s="1"/>
  <c r="CA738" i="9"/>
  <c r="AE662" i="9"/>
  <c r="AF662" i="9" s="1"/>
  <c r="AK662" i="9"/>
  <c r="AD662" i="9" s="1"/>
  <c r="CD361" i="9"/>
  <c r="AO332" i="9"/>
  <c r="P332" i="9" s="1"/>
  <c r="AI332" i="9" s="1"/>
  <c r="AB332" i="9" s="1"/>
  <c r="CD59" i="9"/>
  <c r="AO59" i="9" s="1"/>
  <c r="P59" i="9" s="1"/>
  <c r="AI59" i="9" s="1"/>
  <c r="CD537" i="9"/>
  <c r="AN243" i="9"/>
  <c r="Q243" i="9" s="1"/>
  <c r="AE243" i="9" s="1"/>
  <c r="AF243" i="9" s="1"/>
  <c r="CB422" i="9"/>
  <c r="CC422" i="9" s="1"/>
  <c r="AY422" i="9" s="1"/>
  <c r="BZ694" i="9"/>
  <c r="CB694" i="9"/>
  <c r="CC694" i="9" s="1"/>
  <c r="CD694" i="9" s="1"/>
  <c r="BZ273" i="9"/>
  <c r="CB273" i="9"/>
  <c r="CC273" i="9" s="1"/>
  <c r="AY273" i="9" s="1"/>
  <c r="CB769" i="9"/>
  <c r="CC769" i="9" s="1"/>
  <c r="CD769" i="9" s="1"/>
  <c r="AN863" i="9"/>
  <c r="Q863" i="9" s="1"/>
  <c r="AO863" i="9"/>
  <c r="P863" i="9" s="1"/>
  <c r="AI863" i="9" s="1"/>
  <c r="AM863" i="9"/>
  <c r="AW432" i="9"/>
  <c r="BX432" i="9"/>
  <c r="BX738" i="9"/>
  <c r="AW738" i="9"/>
  <c r="AJ528" i="9"/>
  <c r="AB528" i="9"/>
  <c r="AE528" i="9"/>
  <c r="AF528" i="9" s="1"/>
  <c r="AK528" i="9"/>
  <c r="AD528" i="9" s="1"/>
  <c r="AM474" i="9"/>
  <c r="AM376" i="9"/>
  <c r="AM601" i="9"/>
  <c r="AO243" i="9"/>
  <c r="P243" i="9" s="1"/>
  <c r="AI243" i="9" s="1"/>
  <c r="AJ243" i="9" s="1"/>
  <c r="AK331" i="9"/>
  <c r="AD331" i="9" s="1"/>
  <c r="AE331" i="9"/>
  <c r="AF331" i="9" s="1"/>
  <c r="CA603" i="9"/>
  <c r="AX603" i="9"/>
  <c r="AW769" i="9"/>
  <c r="BX769" i="9"/>
  <c r="AX263" i="9"/>
  <c r="AM263" i="9" s="1"/>
  <c r="CA263" i="9"/>
  <c r="CB373" i="9"/>
  <c r="CC373" i="9" s="1"/>
  <c r="CD373" i="9" s="1"/>
  <c r="AB658" i="9"/>
  <c r="AJ658" i="9"/>
  <c r="CB683" i="9"/>
  <c r="CC683" i="9" s="1"/>
  <c r="CD683" i="9" s="1"/>
  <c r="BX365" i="9"/>
  <c r="AW365" i="9"/>
  <c r="CB738" i="9"/>
  <c r="CC738" i="9" s="1"/>
  <c r="AY738" i="9" s="1"/>
  <c r="AO61" i="9"/>
  <c r="P61" i="9" s="1"/>
  <c r="AI61" i="9" s="1"/>
  <c r="AB61" i="9" s="1"/>
  <c r="AX894" i="9"/>
  <c r="CD597" i="9"/>
  <c r="CD606" i="9"/>
  <c r="AN606" i="9" s="1"/>
  <c r="Q606" i="9" s="1"/>
  <c r="AK606" i="9" s="1"/>
  <c r="AD606" i="9" s="1"/>
  <c r="AY624" i="9"/>
  <c r="AN624" i="9" s="1"/>
  <c r="Q624" i="9" s="1"/>
  <c r="CD584" i="9"/>
  <c r="AN584" i="9" s="1"/>
  <c r="Q584" i="9" s="1"/>
  <c r="AM59" i="9"/>
  <c r="AY93" i="9"/>
  <c r="AY830" i="9"/>
  <c r="AM830" i="9" s="1"/>
  <c r="AO792" i="9"/>
  <c r="P792" i="9" s="1"/>
  <c r="AI792" i="9" s="1"/>
  <c r="AB792" i="9" s="1"/>
  <c r="AM82" i="9"/>
  <c r="AY472" i="9"/>
  <c r="AM472" i="9" s="1"/>
  <c r="BX694" i="9"/>
  <c r="AW694" i="9"/>
  <c r="BZ261" i="9"/>
  <c r="CB261" i="9"/>
  <c r="CC261" i="9" s="1"/>
  <c r="CD261" i="9" s="1"/>
  <c r="AM220" i="9"/>
  <c r="AO220" i="9"/>
  <c r="P220" i="9" s="1"/>
  <c r="AI220" i="9" s="1"/>
  <c r="AN220" i="9"/>
  <c r="Q220" i="9" s="1"/>
  <c r="AN203" i="9"/>
  <c r="Q203" i="9" s="1"/>
  <c r="CB415" i="9"/>
  <c r="CC415" i="9" s="1"/>
  <c r="CD415" i="9" s="1"/>
  <c r="CB858" i="9"/>
  <c r="CC858" i="9" s="1"/>
  <c r="AY858" i="9" s="1"/>
  <c r="BZ745" i="9"/>
  <c r="CB745" i="9"/>
  <c r="CC745" i="9" s="1"/>
  <c r="CD745" i="9" s="1"/>
  <c r="AM312" i="9"/>
  <c r="CA156" i="9"/>
  <c r="AB331" i="9"/>
  <c r="AJ331" i="9"/>
  <c r="AW858" i="9"/>
  <c r="BX858" i="9"/>
  <c r="CB614" i="9"/>
  <c r="CC614" i="9" s="1"/>
  <c r="AY614" i="9" s="1"/>
  <c r="CB786" i="9"/>
  <c r="CC786" i="9" s="1"/>
  <c r="AY786" i="9" s="1"/>
  <c r="AK1000" i="9"/>
  <c r="AD1000" i="9" s="1"/>
  <c r="AE779" i="9"/>
  <c r="AF779" i="9" s="1"/>
  <c r="CD442" i="9"/>
  <c r="AY627" i="9"/>
  <c r="AN627" i="9" s="1"/>
  <c r="Q627" i="9" s="1"/>
  <c r="AK627" i="9" s="1"/>
  <c r="AD627" i="9" s="1"/>
  <c r="AO120" i="9"/>
  <c r="P120" i="9" s="1"/>
  <c r="AI120" i="9" s="1"/>
  <c r="AJ120" i="9" s="1"/>
  <c r="AY912" i="9"/>
  <c r="AN792" i="9"/>
  <c r="Q792" i="9" s="1"/>
  <c r="AK792" i="9" s="1"/>
  <c r="AD792" i="9" s="1"/>
  <c r="AM96" i="9"/>
  <c r="CB534" i="9"/>
  <c r="CC534" i="9" s="1"/>
  <c r="CD534" i="9" s="1"/>
  <c r="BZ534" i="9"/>
  <c r="AB171" i="9"/>
  <c r="AJ171" i="9"/>
  <c r="CD376" i="9"/>
  <c r="AO376" i="9" s="1"/>
  <c r="P376" i="9" s="1"/>
  <c r="AI376" i="9" s="1"/>
  <c r="AC595" i="9"/>
  <c r="AK397" i="9"/>
  <c r="AD397" i="9" s="1"/>
  <c r="AE397" i="9"/>
  <c r="AF397" i="9" s="1"/>
  <c r="BZ339" i="9"/>
  <c r="BZ558" i="9"/>
  <c r="CB406" i="9"/>
  <c r="CC406" i="9" s="1"/>
  <c r="CD406" i="9" s="1"/>
  <c r="BZ786" i="9"/>
  <c r="AO312" i="9"/>
  <c r="P312" i="9" s="1"/>
  <c r="AI312" i="9" s="1"/>
  <c r="N304" i="9"/>
  <c r="O304" i="9" s="1"/>
  <c r="AY62" i="9"/>
  <c r="AE963" i="9"/>
  <c r="AF963" i="9" s="1"/>
  <c r="AA36" i="9"/>
  <c r="AB366" i="9"/>
  <c r="AJ1002" i="9"/>
  <c r="N1002" i="9" s="1"/>
  <c r="AJ153" i="9"/>
  <c r="N153" i="9" s="1"/>
  <c r="N148" i="9"/>
  <c r="O148" i="9" s="1"/>
  <c r="AX521" i="9"/>
  <c r="CA521" i="9"/>
  <c r="AX516" i="9"/>
  <c r="CA516" i="9"/>
  <c r="CA164" i="9"/>
  <c r="AX164" i="9"/>
  <c r="AX647" i="9"/>
  <c r="CA647" i="9"/>
  <c r="CA318" i="9"/>
  <c r="AX318" i="9"/>
  <c r="AM826" i="9"/>
  <c r="AX813" i="9"/>
  <c r="CA813" i="9"/>
  <c r="AX551" i="9"/>
  <c r="CA551" i="9"/>
  <c r="CA168" i="9"/>
  <c r="AX168" i="9"/>
  <c r="AX749" i="9"/>
  <c r="CA749" i="9"/>
  <c r="CA105" i="9"/>
  <c r="AX105" i="9"/>
  <c r="CA580" i="9"/>
  <c r="AX580" i="9"/>
  <c r="AY350" i="9"/>
  <c r="CD350" i="9"/>
  <c r="AO446" i="9"/>
  <c r="P446" i="9" s="1"/>
  <c r="AI446" i="9" s="1"/>
  <c r="AB446" i="9" s="1"/>
  <c r="BZ440" i="9"/>
  <c r="CB440" i="9"/>
  <c r="CC440" i="9" s="1"/>
  <c r="CD440" i="9" s="1"/>
  <c r="AX336" i="9"/>
  <c r="AM336" i="9" s="1"/>
  <c r="CA336" i="9"/>
  <c r="CA908" i="9"/>
  <c r="AX908" i="9"/>
  <c r="BX527" i="9"/>
  <c r="AW527" i="9"/>
  <c r="AN910" i="9"/>
  <c r="Q910" i="9" s="1"/>
  <c r="AO910" i="9"/>
  <c r="P910" i="9" s="1"/>
  <c r="AI910" i="9" s="1"/>
  <c r="AM910" i="9"/>
  <c r="CD455" i="9"/>
  <c r="AN542" i="9"/>
  <c r="Q542" i="9" s="1"/>
  <c r="AO542" i="9"/>
  <c r="P542" i="9" s="1"/>
  <c r="AI542" i="9" s="1"/>
  <c r="AK810" i="9"/>
  <c r="AD810" i="9" s="1"/>
  <c r="AE810" i="9"/>
  <c r="AF810" i="9" s="1"/>
  <c r="AO82" i="9"/>
  <c r="P82" i="9" s="1"/>
  <c r="AI82" i="9" s="1"/>
  <c r="AX532" i="9"/>
  <c r="CA532" i="9"/>
  <c r="AN42" i="9"/>
  <c r="Q42" i="9" s="1"/>
  <c r="AK42" i="9" s="1"/>
  <c r="AD42" i="9" s="1"/>
  <c r="CD489" i="9"/>
  <c r="BX639" i="9"/>
  <c r="AW639" i="9"/>
  <c r="BZ550" i="9"/>
  <c r="CB550" i="9"/>
  <c r="CC550" i="9" s="1"/>
  <c r="AY550" i="9" s="1"/>
  <c r="AC419" i="9"/>
  <c r="N419" i="9"/>
  <c r="AC833" i="9"/>
  <c r="N833" i="9"/>
  <c r="CB516" i="9"/>
  <c r="CC516" i="9" s="1"/>
  <c r="AY516" i="9" s="1"/>
  <c r="AJ605" i="9"/>
  <c r="AB605" i="9"/>
  <c r="AO680" i="9"/>
  <c r="P680" i="9" s="1"/>
  <c r="AI680" i="9" s="1"/>
  <c r="AX639" i="9"/>
  <c r="CA639" i="9"/>
  <c r="CD795" i="9"/>
  <c r="AO861" i="9"/>
  <c r="P861" i="9" s="1"/>
  <c r="AI861" i="9" s="1"/>
  <c r="AB861" i="9" s="1"/>
  <c r="AY790" i="9"/>
  <c r="AY538" i="9"/>
  <c r="CD407" i="9"/>
  <c r="AX661" i="9"/>
  <c r="CA661" i="9"/>
  <c r="AW550" i="9"/>
  <c r="BX550" i="9"/>
  <c r="AY572" i="9"/>
  <c r="BZ137" i="9"/>
  <c r="CB137" i="9"/>
  <c r="CC137" i="9" s="1"/>
  <c r="AY137" i="9" s="1"/>
  <c r="CB156" i="9"/>
  <c r="CC156" i="9" s="1"/>
  <c r="CD156" i="9" s="1"/>
  <c r="CD826" i="9"/>
  <c r="AO826" i="9" s="1"/>
  <c r="P826" i="9" s="1"/>
  <c r="AI826" i="9" s="1"/>
  <c r="BZ612" i="9"/>
  <c r="CB612" i="9"/>
  <c r="CC612" i="9" s="1"/>
  <c r="CD612" i="9" s="1"/>
  <c r="AK605" i="9"/>
  <c r="AD605" i="9" s="1"/>
  <c r="AE605" i="9"/>
  <c r="AF605" i="9" s="1"/>
  <c r="AN680" i="9"/>
  <c r="Q680" i="9" s="1"/>
  <c r="N226" i="9"/>
  <c r="AC226" i="9"/>
  <c r="AX268" i="9"/>
  <c r="CA268" i="9"/>
  <c r="BZ294" i="9"/>
  <c r="CB294" i="9"/>
  <c r="CC294" i="9" s="1"/>
  <c r="CD294" i="9" s="1"/>
  <c r="CB639" i="9"/>
  <c r="CC639" i="9" s="1"/>
  <c r="CD639" i="9" s="1"/>
  <c r="AY193" i="9"/>
  <c r="AX350" i="9"/>
  <c r="CA350" i="9"/>
  <c r="AN281" i="9"/>
  <c r="Q281" i="9" s="1"/>
  <c r="AK281" i="9" s="1"/>
  <c r="AD281" i="9" s="1"/>
  <c r="AN651" i="9"/>
  <c r="Q651" i="9" s="1"/>
  <c r="AE651" i="9" s="1"/>
  <c r="AF651" i="9" s="1"/>
  <c r="AM816" i="9"/>
  <c r="AB230" i="9"/>
  <c r="AJ230" i="9"/>
  <c r="AX193" i="9"/>
  <c r="CA193" i="9"/>
  <c r="CB749" i="9"/>
  <c r="CC749" i="9" s="1"/>
  <c r="AY749" i="9" s="1"/>
  <c r="CB164" i="9"/>
  <c r="CC164" i="9" s="1"/>
  <c r="AY164" i="9" s="1"/>
  <c r="AX499" i="9"/>
  <c r="CA499" i="9"/>
  <c r="CA491" i="9"/>
  <c r="AX491" i="9"/>
  <c r="AM491" i="9" s="1"/>
  <c r="CB647" i="9"/>
  <c r="CC647" i="9" s="1"/>
  <c r="CD647" i="9" s="1"/>
  <c r="AY225" i="9"/>
  <c r="AO225" i="9" s="1"/>
  <c r="P225" i="9" s="1"/>
  <c r="AI225" i="9" s="1"/>
  <c r="BZ408" i="9"/>
  <c r="CB408" i="9"/>
  <c r="CC408" i="9" s="1"/>
  <c r="AY408" i="9" s="1"/>
  <c r="AX604" i="9"/>
  <c r="CD811" i="9"/>
  <c r="BZ400" i="9"/>
  <c r="CB400" i="9"/>
  <c r="CC400" i="9" s="1"/>
  <c r="AC645" i="9"/>
  <c r="N645" i="9"/>
  <c r="BZ326" i="9"/>
  <c r="CB326" i="9"/>
  <c r="CC326" i="9" s="1"/>
  <c r="CD326" i="9" s="1"/>
  <c r="AW612" i="9"/>
  <c r="BX612" i="9"/>
  <c r="CB551" i="9"/>
  <c r="CC551" i="9" s="1"/>
  <c r="CD551" i="9" s="1"/>
  <c r="AO545" i="9"/>
  <c r="P545" i="9" s="1"/>
  <c r="AI545" i="9" s="1"/>
  <c r="AN545" i="9"/>
  <c r="Q545" i="9" s="1"/>
  <c r="AM545" i="9"/>
  <c r="AE961" i="9"/>
  <c r="AF961" i="9" s="1"/>
  <c r="AO293" i="9"/>
  <c r="P293" i="9" s="1"/>
  <c r="AI293" i="9" s="1"/>
  <c r="AB293" i="9" s="1"/>
  <c r="AY448" i="9"/>
  <c r="AM448" i="9" s="1"/>
  <c r="AW294" i="9"/>
  <c r="BX294" i="9"/>
  <c r="AX572" i="9"/>
  <c r="CA572" i="9"/>
  <c r="CB105" i="9"/>
  <c r="CC105" i="9" s="1"/>
  <c r="CD105" i="9" s="1"/>
  <c r="BX400" i="9"/>
  <c r="AW400" i="9"/>
  <c r="CB318" i="9"/>
  <c r="CC318" i="9" s="1"/>
  <c r="AY318" i="9" s="1"/>
  <c r="AB91" i="9"/>
  <c r="AJ91" i="9"/>
  <c r="AM254" i="9"/>
  <c r="AN254" i="9"/>
  <c r="Q254" i="9" s="1"/>
  <c r="BZ456" i="9"/>
  <c r="CB456" i="9"/>
  <c r="CC456" i="9" s="1"/>
  <c r="AY456" i="9" s="1"/>
  <c r="CB813" i="9"/>
  <c r="CC813" i="9" s="1"/>
  <c r="AY813" i="9" s="1"/>
  <c r="AY288" i="9"/>
  <c r="AM288" i="9" s="1"/>
  <c r="AM651" i="9"/>
  <c r="AO65" i="9"/>
  <c r="P65" i="9" s="1"/>
  <c r="AI65" i="9" s="1"/>
  <c r="AB65" i="9" s="1"/>
  <c r="CD752" i="9"/>
  <c r="AO493" i="9"/>
  <c r="P493" i="9" s="1"/>
  <c r="AI493" i="9" s="1"/>
  <c r="AB493" i="9" s="1"/>
  <c r="BX813" i="9"/>
  <c r="AW813" i="9"/>
  <c r="AM348" i="9"/>
  <c r="AO348" i="9"/>
  <c r="P348" i="9" s="1"/>
  <c r="AI348" i="9" s="1"/>
  <c r="AE78" i="9"/>
  <c r="AF78" i="9" s="1"/>
  <c r="AK78" i="9"/>
  <c r="AD78" i="9" s="1"/>
  <c r="CD336" i="9"/>
  <c r="CD115" i="9"/>
  <c r="AM31" i="9"/>
  <c r="CD667" i="9"/>
  <c r="AO667" i="9" s="1"/>
  <c r="P667" i="9" s="1"/>
  <c r="AI667" i="9" s="1"/>
  <c r="CB604" i="9"/>
  <c r="CC604" i="9" s="1"/>
  <c r="AY604" i="9" s="1"/>
  <c r="BX318" i="9"/>
  <c r="AW318" i="9"/>
  <c r="AE91" i="9"/>
  <c r="AF91" i="9" s="1"/>
  <c r="AK91" i="9"/>
  <c r="AD91" i="9" s="1"/>
  <c r="AM542" i="9"/>
  <c r="AM518" i="9"/>
  <c r="AO518" i="9"/>
  <c r="P518" i="9" s="1"/>
  <c r="AI518" i="9" s="1"/>
  <c r="AM667" i="9"/>
  <c r="CA258" i="9"/>
  <c r="AX309" i="9"/>
  <c r="AY206" i="9"/>
  <c r="AO206" i="9" s="1"/>
  <c r="P206" i="9" s="1"/>
  <c r="AI206" i="9" s="1"/>
  <c r="AM493" i="9"/>
  <c r="CD359" i="9"/>
  <c r="AN446" i="9"/>
  <c r="Q446" i="9" s="1"/>
  <c r="AK446" i="9" s="1"/>
  <c r="AD446" i="9" s="1"/>
  <c r="CD122" i="9"/>
  <c r="AO122" i="9" s="1"/>
  <c r="P122" i="9" s="1"/>
  <c r="AI122" i="9" s="1"/>
  <c r="AJ1008" i="9"/>
  <c r="AB1008" i="9"/>
  <c r="CA115" i="9"/>
  <c r="AX115" i="9"/>
  <c r="BZ800" i="9"/>
  <c r="CB800" i="9"/>
  <c r="CC800" i="9" s="1"/>
  <c r="CD31" i="9"/>
  <c r="AN31" i="9" s="1"/>
  <c r="Q31" i="9" s="1"/>
  <c r="AC571" i="9"/>
  <c r="N571" i="9"/>
  <c r="AM519" i="9"/>
  <c r="AM446" i="9"/>
  <c r="AE1008" i="9"/>
  <c r="AF1008" i="9" s="1"/>
  <c r="AK1008" i="9"/>
  <c r="AD1008" i="9" s="1"/>
  <c r="CD908" i="9"/>
  <c r="AY908" i="9"/>
  <c r="BZ527" i="9"/>
  <c r="CB527" i="9"/>
  <c r="CC527" i="9" s="1"/>
  <c r="AY527" i="9" s="1"/>
  <c r="AW800" i="9"/>
  <c r="BX800" i="9"/>
  <c r="AN230" i="9"/>
  <c r="Q230" i="9" s="1"/>
  <c r="AM230" i="9"/>
  <c r="CA613" i="9"/>
  <c r="AX613" i="9"/>
  <c r="AM613" i="9" s="1"/>
  <c r="CB580" i="9"/>
  <c r="CC580" i="9" s="1"/>
  <c r="AY532" i="9"/>
  <c r="CD532" i="9"/>
  <c r="AJ70" i="9"/>
  <c r="AB70" i="9"/>
  <c r="AX12" i="9"/>
  <c r="CA12" i="9"/>
  <c r="CA69" i="9"/>
  <c r="AX69" i="9"/>
  <c r="BZ125" i="9"/>
  <c r="CB125" i="9"/>
  <c r="CC125" i="9" s="1"/>
  <c r="AY125" i="9" s="1"/>
  <c r="CB184" i="9"/>
  <c r="CC184" i="9" s="1"/>
  <c r="AY184" i="9" s="1"/>
  <c r="AN70" i="9"/>
  <c r="Q70" i="9" s="1"/>
  <c r="AW101" i="9"/>
  <c r="BX101" i="9"/>
  <c r="AY170" i="9"/>
  <c r="CD34" i="9"/>
  <c r="AO34" i="9" s="1"/>
  <c r="P34" i="9" s="1"/>
  <c r="AI34" i="9" s="1"/>
  <c r="AW125" i="9"/>
  <c r="BX125" i="9"/>
  <c r="AY231" i="9"/>
  <c r="BZ101" i="9"/>
  <c r="CB101" i="9"/>
  <c r="CC101" i="9" s="1"/>
  <c r="CA85" i="9"/>
  <c r="AX85" i="9"/>
  <c r="AM146" i="9"/>
  <c r="AY37" i="9"/>
  <c r="AM37" i="9" s="1"/>
  <c r="CD13" i="9"/>
  <c r="AN13" i="9" s="1"/>
  <c r="Q13" i="9" s="1"/>
  <c r="AE13" i="9" s="1"/>
  <c r="AF13" i="9" s="1"/>
  <c r="CB168" i="9"/>
  <c r="CC168" i="9" s="1"/>
  <c r="AY168" i="9" s="1"/>
  <c r="AX231" i="9"/>
  <c r="CA231" i="9"/>
  <c r="AK27" i="9"/>
  <c r="AD27" i="9" s="1"/>
  <c r="CA221" i="9"/>
  <c r="CD195" i="9"/>
  <c r="AN195" i="9" s="1"/>
  <c r="Q195" i="9" s="1"/>
  <c r="AX21" i="9"/>
  <c r="CA21" i="9"/>
  <c r="AM29" i="9"/>
  <c r="AO29" i="9"/>
  <c r="P29" i="9" s="1"/>
  <c r="AI29" i="9" s="1"/>
  <c r="AN29" i="9"/>
  <c r="Q29" i="9" s="1"/>
  <c r="CA93" i="9"/>
  <c r="AX93" i="9"/>
  <c r="AY192" i="9"/>
  <c r="CB21" i="9"/>
  <c r="CC21" i="9" s="1"/>
  <c r="CD21" i="9" s="1"/>
  <c r="AY85" i="9"/>
  <c r="AY68" i="9"/>
  <c r="CB69" i="9"/>
  <c r="CC69" i="9" s="1"/>
  <c r="AY69" i="9" s="1"/>
  <c r="CD146" i="9"/>
  <c r="AO146" i="9" s="1"/>
  <c r="P146" i="9" s="1"/>
  <c r="AI146" i="9" s="1"/>
  <c r="AM70" i="9"/>
  <c r="AM45" i="9"/>
  <c r="AM124" i="9"/>
  <c r="AY54" i="9"/>
  <c r="AM18" i="9"/>
  <c r="AY189" i="9"/>
  <c r="AN189" i="9" s="1"/>
  <c r="Q189" i="9" s="1"/>
  <c r="AK189" i="9" s="1"/>
  <c r="AD189" i="9" s="1"/>
  <c r="AM92" i="9"/>
  <c r="AN92" i="9"/>
  <c r="Q92" i="9" s="1"/>
  <c r="AO92" i="9"/>
  <c r="P92" i="9" s="1"/>
  <c r="AI92" i="9" s="1"/>
  <c r="AM235" i="9"/>
  <c r="BZ184" i="9"/>
  <c r="AJ242" i="9"/>
  <c r="AJ429" i="9"/>
  <c r="AC429" i="9" s="1"/>
  <c r="AJ961" i="9"/>
  <c r="AC961" i="9" s="1"/>
  <c r="AJ618" i="9"/>
  <c r="AC618" i="9" s="1"/>
  <c r="AY15" i="9"/>
  <c r="AO15" i="9" s="1"/>
  <c r="P15" i="9" s="1"/>
  <c r="AI15" i="9" s="1"/>
  <c r="AB554" i="9"/>
  <c r="AB651" i="9"/>
  <c r="AJ651" i="9"/>
  <c r="AC651" i="9" s="1"/>
  <c r="AX14" i="9"/>
  <c r="CA14" i="9"/>
  <c r="AE493" i="9"/>
  <c r="AF493" i="9" s="1"/>
  <c r="AK493" i="9"/>
  <c r="AD493" i="9" s="1"/>
  <c r="AY108" i="9"/>
  <c r="CD108" i="9"/>
  <c r="CA202" i="9"/>
  <c r="AX202" i="9"/>
  <c r="AX885" i="9"/>
  <c r="CA885" i="9"/>
  <c r="AX362" i="9"/>
  <c r="CA362" i="9"/>
  <c r="AM195" i="9"/>
  <c r="AW737" i="9"/>
  <c r="BX737" i="9"/>
  <c r="CB178" i="9"/>
  <c r="CC178" i="9" s="1"/>
  <c r="AY178" i="9" s="1"/>
  <c r="AX192" i="9"/>
  <c r="CA192" i="9"/>
  <c r="AW417" i="9"/>
  <c r="BX417" i="9"/>
  <c r="AX256" i="9"/>
  <c r="CA256" i="9"/>
  <c r="AW678" i="9"/>
  <c r="BX678" i="9"/>
  <c r="BZ620" i="9"/>
  <c r="CB620" i="9"/>
  <c r="CC620" i="9" s="1"/>
  <c r="AY620" i="9" s="1"/>
  <c r="BZ854" i="9"/>
  <c r="CB854" i="9"/>
  <c r="CC854" i="9" s="1"/>
  <c r="AX537" i="9"/>
  <c r="CA537" i="9"/>
  <c r="BX590" i="9"/>
  <c r="AW590" i="9"/>
  <c r="BZ368" i="9"/>
  <c r="CB368" i="9"/>
  <c r="CC368" i="9" s="1"/>
  <c r="CD368" i="9" s="1"/>
  <c r="AO814" i="9"/>
  <c r="P814" i="9" s="1"/>
  <c r="AI814" i="9" s="1"/>
  <c r="AJ814" i="9" s="1"/>
  <c r="AO685" i="9"/>
  <c r="P685" i="9" s="1"/>
  <c r="AI685" i="9" s="1"/>
  <c r="AJ685" i="9" s="1"/>
  <c r="CA359" i="9"/>
  <c r="AX359" i="9"/>
  <c r="AW248" i="9"/>
  <c r="BX248" i="9"/>
  <c r="AX837" i="9"/>
  <c r="CA837" i="9"/>
  <c r="CB737" i="9"/>
  <c r="CC737" i="9" s="1"/>
  <c r="AY737" i="9" s="1"/>
  <c r="CB256" i="9"/>
  <c r="CC256" i="9" s="1"/>
  <c r="AY256" i="9" s="1"/>
  <c r="BZ615" i="9"/>
  <c r="CB615" i="9"/>
  <c r="CC615" i="9" s="1"/>
  <c r="AY615" i="9" s="1"/>
  <c r="AY602" i="9"/>
  <c r="AM602" i="9" s="1"/>
  <c r="CB237" i="9"/>
  <c r="CC237" i="9" s="1"/>
  <c r="AY237" i="9" s="1"/>
  <c r="AY402" i="9"/>
  <c r="CD402" i="9"/>
  <c r="BZ672" i="9"/>
  <c r="CB672" i="9"/>
  <c r="CC672" i="9" s="1"/>
  <c r="AY672" i="9" s="1"/>
  <c r="BZ797" i="9"/>
  <c r="CB797" i="9"/>
  <c r="CC797" i="9" s="1"/>
  <c r="AY797" i="9" s="1"/>
  <c r="BZ272" i="9"/>
  <c r="CB272" i="9"/>
  <c r="CC272" i="9" s="1"/>
  <c r="AY272" i="9" s="1"/>
  <c r="BZ633" i="9"/>
  <c r="CB633" i="9"/>
  <c r="CC633" i="9" s="1"/>
  <c r="CD633" i="9" s="1"/>
  <c r="BZ162" i="9"/>
  <c r="CB162" i="9"/>
  <c r="CC162" i="9" s="1"/>
  <c r="AY162" i="9" s="1"/>
  <c r="BZ210" i="9"/>
  <c r="CB210" i="9"/>
  <c r="CC210" i="9" s="1"/>
  <c r="AY210" i="9" s="1"/>
  <c r="AW854" i="9"/>
  <c r="BX854" i="9"/>
  <c r="BX368" i="9"/>
  <c r="AW368" i="9"/>
  <c r="AN918" i="9"/>
  <c r="Q918" i="9" s="1"/>
  <c r="AE918" i="9" s="1"/>
  <c r="AF918" i="9" s="1"/>
  <c r="AJ963" i="9"/>
  <c r="N963" i="9" s="1"/>
  <c r="AN697" i="9"/>
  <c r="Q697" i="9" s="1"/>
  <c r="AK697" i="9" s="1"/>
  <c r="AD697" i="9" s="1"/>
  <c r="AE618" i="9"/>
  <c r="AF618" i="9" s="1"/>
  <c r="AN390" i="9"/>
  <c r="Q390" i="9" s="1"/>
  <c r="AE390" i="9" s="1"/>
  <c r="AF390" i="9" s="1"/>
  <c r="AY364" i="9"/>
  <c r="AO364" i="9" s="1"/>
  <c r="P364" i="9" s="1"/>
  <c r="AI364" i="9" s="1"/>
  <c r="AO866" i="9"/>
  <c r="P866" i="9" s="1"/>
  <c r="AI866" i="9" s="1"/>
  <c r="AY451" i="9"/>
  <c r="AM866" i="9"/>
  <c r="BZ477" i="9"/>
  <c r="CB477" i="9"/>
  <c r="CC477" i="9" s="1"/>
  <c r="CB309" i="9"/>
  <c r="CC309" i="9" s="1"/>
  <c r="CD309" i="9" s="1"/>
  <c r="AM55" i="9"/>
  <c r="AN55" i="9"/>
  <c r="Q55" i="9" s="1"/>
  <c r="AM27" i="9"/>
  <c r="AX538" i="9"/>
  <c r="CA538" i="9"/>
  <c r="AW237" i="9"/>
  <c r="BX237" i="9"/>
  <c r="CB862" i="9"/>
  <c r="CC862" i="9" s="1"/>
  <c r="AY862" i="9" s="1"/>
  <c r="AX402" i="9"/>
  <c r="CA402" i="9"/>
  <c r="BZ600" i="9"/>
  <c r="CB600" i="9"/>
  <c r="CC600" i="9" s="1"/>
  <c r="AY600" i="9" s="1"/>
  <c r="AW797" i="9"/>
  <c r="BX797" i="9"/>
  <c r="AY60" i="9"/>
  <c r="BX272" i="9"/>
  <c r="AW272" i="9"/>
  <c r="CB521" i="9"/>
  <c r="CC521" i="9" s="1"/>
  <c r="AY521" i="9" s="1"/>
  <c r="AM34" i="9"/>
  <c r="BX162" i="9"/>
  <c r="AW162" i="9"/>
  <c r="AM262" i="9"/>
  <c r="CB12" i="9"/>
  <c r="CC12" i="9" s="1"/>
  <c r="AY12" i="9" s="1"/>
  <c r="AO55" i="9"/>
  <c r="P55" i="9" s="1"/>
  <c r="AI55" i="9" s="1"/>
  <c r="CD741" i="9"/>
  <c r="AY907" i="9"/>
  <c r="AY196" i="9"/>
  <c r="AM196" i="9" s="1"/>
  <c r="BX477" i="9"/>
  <c r="AW477" i="9"/>
  <c r="AX62" i="9"/>
  <c r="CA62" i="9"/>
  <c r="CB14" i="9"/>
  <c r="CC14" i="9" s="1"/>
  <c r="AY14" i="9" s="1"/>
  <c r="AX26" i="9"/>
  <c r="AN802" i="9"/>
  <c r="Q802" i="9" s="1"/>
  <c r="AO802" i="9"/>
  <c r="P802" i="9" s="1"/>
  <c r="AI802" i="9" s="1"/>
  <c r="AM802" i="9"/>
  <c r="BZ901" i="9"/>
  <c r="CB901" i="9"/>
  <c r="CC901" i="9" s="1"/>
  <c r="CD901" i="9" s="1"/>
  <c r="BX600" i="9"/>
  <c r="AW600" i="9"/>
  <c r="BX521" i="9"/>
  <c r="AW521" i="9"/>
  <c r="BZ574" i="9"/>
  <c r="CB574" i="9"/>
  <c r="CC574" i="9" s="1"/>
  <c r="CD574" i="9" s="1"/>
  <c r="AO262" i="9"/>
  <c r="P262" i="9" s="1"/>
  <c r="AI262" i="9" s="1"/>
  <c r="AM454" i="9"/>
  <c r="AN770" i="9"/>
  <c r="Q770" i="9" s="1"/>
  <c r="AE770" i="9" s="1"/>
  <c r="AF770" i="9" s="1"/>
  <c r="AY384" i="9"/>
  <c r="CD445" i="9"/>
  <c r="AY72" i="9"/>
  <c r="AW14" i="9"/>
  <c r="BX14" i="9"/>
  <c r="CD47" i="9"/>
  <c r="CA458" i="9"/>
  <c r="AC166" i="9"/>
  <c r="N166" i="9"/>
  <c r="BZ303" i="9"/>
  <c r="CB303" i="9"/>
  <c r="CC303" i="9" s="1"/>
  <c r="CD303" i="9" s="1"/>
  <c r="CD592" i="9"/>
  <c r="AN592" i="9" s="1"/>
  <c r="Q592" i="9" s="1"/>
  <c r="AC396" i="9"/>
  <c r="N396" i="9"/>
  <c r="BZ823" i="9"/>
  <c r="CB823" i="9"/>
  <c r="CC823" i="9" s="1"/>
  <c r="AY823" i="9" s="1"/>
  <c r="BZ410" i="9"/>
  <c r="CB410" i="9"/>
  <c r="CC410" i="9" s="1"/>
  <c r="CD410" i="9" s="1"/>
  <c r="AX127" i="9"/>
  <c r="AX250" i="9"/>
  <c r="AY266" i="9"/>
  <c r="AN266" i="9" s="1"/>
  <c r="Q266" i="9" s="1"/>
  <c r="AY217" i="9"/>
  <c r="AO217" i="9" s="1"/>
  <c r="P217" i="9" s="1"/>
  <c r="AI217" i="9" s="1"/>
  <c r="BX574" i="9"/>
  <c r="AW574" i="9"/>
  <c r="CB58" i="9"/>
  <c r="CC58" i="9" s="1"/>
  <c r="CD58" i="9" s="1"/>
  <c r="AY837" i="9"/>
  <c r="BZ501" i="9"/>
  <c r="CB501" i="9"/>
  <c r="CC501" i="9" s="1"/>
  <c r="AY501" i="9" s="1"/>
  <c r="AN507" i="9"/>
  <c r="Q507" i="9" s="1"/>
  <c r="AK507" i="9" s="1"/>
  <c r="AD507" i="9" s="1"/>
  <c r="AW98" i="9"/>
  <c r="BX98" i="9"/>
  <c r="AW58" i="9"/>
  <c r="BX58" i="9"/>
  <c r="AX449" i="9"/>
  <c r="AW823" i="9"/>
  <c r="BX823" i="9"/>
  <c r="AB433" i="9"/>
  <c r="AJ433" i="9"/>
  <c r="AW410" i="9"/>
  <c r="BX410" i="9"/>
  <c r="BZ485" i="9"/>
  <c r="CB485" i="9"/>
  <c r="CC485" i="9" s="1"/>
  <c r="AY485" i="9" s="1"/>
  <c r="CB127" i="9"/>
  <c r="CC127" i="9" s="1"/>
  <c r="CD127" i="9" s="1"/>
  <c r="CB885" i="9"/>
  <c r="CC885" i="9" s="1"/>
  <c r="CD885" i="9" s="1"/>
  <c r="CA407" i="9"/>
  <c r="AX407" i="9"/>
  <c r="AM407" i="9" s="1"/>
  <c r="AJ868" i="9"/>
  <c r="AB868" i="9"/>
  <c r="BZ58" i="9"/>
  <c r="BZ98" i="9"/>
  <c r="AY205" i="9"/>
  <c r="AM244" i="9"/>
  <c r="CD594" i="9"/>
  <c r="AN65" i="9"/>
  <c r="Q65" i="9" s="1"/>
  <c r="AE65" i="9" s="1"/>
  <c r="AF65" i="9" s="1"/>
  <c r="CD97" i="9"/>
  <c r="AN97" i="9" s="1"/>
  <c r="Q97" i="9" s="1"/>
  <c r="AX445" i="9"/>
  <c r="CA445" i="9"/>
  <c r="AX72" i="9"/>
  <c r="CA72" i="9"/>
  <c r="AX211" i="9"/>
  <c r="CA211" i="9"/>
  <c r="CB26" i="9"/>
  <c r="CC26" i="9" s="1"/>
  <c r="AY26" i="9" s="1"/>
  <c r="CA737" i="9"/>
  <c r="AO799" i="9"/>
  <c r="P799" i="9" s="1"/>
  <c r="AI799" i="9" s="1"/>
  <c r="AN799" i="9"/>
  <c r="Q799" i="9" s="1"/>
  <c r="AX237" i="9"/>
  <c r="BZ139" i="9"/>
  <c r="CB139" i="9"/>
  <c r="CC139" i="9" s="1"/>
  <c r="AY139" i="9" s="1"/>
  <c r="AX47" i="9"/>
  <c r="CA47" i="9"/>
  <c r="CB202" i="9"/>
  <c r="CC202" i="9" s="1"/>
  <c r="CD202" i="9" s="1"/>
  <c r="AW485" i="9"/>
  <c r="BX485" i="9"/>
  <c r="BZ666" i="9"/>
  <c r="CB666" i="9"/>
  <c r="CC666" i="9" s="1"/>
  <c r="AY666" i="9" s="1"/>
  <c r="BX885" i="9"/>
  <c r="AW885" i="9"/>
  <c r="AE191" i="9"/>
  <c r="AF191" i="9" s="1"/>
  <c r="AK191" i="9"/>
  <c r="AD191" i="9" s="1"/>
  <c r="CA68" i="9"/>
  <c r="AX68" i="9"/>
  <c r="BZ248" i="9"/>
  <c r="CB248" i="9"/>
  <c r="CC248" i="9" s="1"/>
  <c r="CD248" i="9" s="1"/>
  <c r="AM892" i="9"/>
  <c r="AE120" i="9"/>
  <c r="AF120" i="9" s="1"/>
  <c r="AK120" i="9"/>
  <c r="AD120" i="9" s="1"/>
  <c r="AO27" i="9"/>
  <c r="P27" i="9" s="1"/>
  <c r="AI27" i="9" s="1"/>
  <c r="CD641" i="9"/>
  <c r="AO641" i="9" s="1"/>
  <c r="P641" i="9" s="1"/>
  <c r="AI641" i="9" s="1"/>
  <c r="CD285" i="9"/>
  <c r="AO285" i="9" s="1"/>
  <c r="P285" i="9" s="1"/>
  <c r="AI285" i="9" s="1"/>
  <c r="AY363" i="9"/>
  <c r="BZ178" i="9"/>
  <c r="CB221" i="9"/>
  <c r="CC221" i="9" s="1"/>
  <c r="CD221" i="9" s="1"/>
  <c r="BZ417" i="9"/>
  <c r="CB417" i="9"/>
  <c r="CC417" i="9" s="1"/>
  <c r="CD417" i="9" s="1"/>
  <c r="AW26" i="9"/>
  <c r="BX26" i="9"/>
  <c r="CD601" i="9"/>
  <c r="AN601" i="9" s="1"/>
  <c r="Q601" i="9" s="1"/>
  <c r="BZ678" i="9"/>
  <c r="CB678" i="9"/>
  <c r="CC678" i="9" s="1"/>
  <c r="AY678" i="9" s="1"/>
  <c r="CB458" i="9"/>
  <c r="CC458" i="9" s="1"/>
  <c r="AY458" i="9" s="1"/>
  <c r="AM458" i="9" s="1"/>
  <c r="CB449" i="9"/>
  <c r="CC449" i="9" s="1"/>
  <c r="CD449" i="9" s="1"/>
  <c r="AW139" i="9"/>
  <c r="BX139" i="9"/>
  <c r="BZ74" i="9"/>
  <c r="CB74" i="9"/>
  <c r="CC74" i="9" s="1"/>
  <c r="CD74" i="9" s="1"/>
  <c r="AY75" i="9"/>
  <c r="AM75" i="9" s="1"/>
  <c r="AW202" i="9"/>
  <c r="BX202" i="9"/>
  <c r="AE494" i="9"/>
  <c r="AF494" i="9" s="1"/>
  <c r="AK494" i="9"/>
  <c r="CB250" i="9"/>
  <c r="CC250" i="9" s="1"/>
  <c r="CD250" i="9" s="1"/>
  <c r="AC366" i="9"/>
  <c r="BZ590" i="9"/>
  <c r="CB590" i="9"/>
  <c r="CC590" i="9" s="1"/>
  <c r="AM592" i="9"/>
  <c r="AK222" i="9"/>
  <c r="AD222" i="9" s="1"/>
  <c r="AE222" i="9"/>
  <c r="AF222" i="9" s="1"/>
  <c r="CD466" i="9"/>
  <c r="AY466" i="9"/>
  <c r="AX173" i="9"/>
  <c r="CA173" i="9"/>
  <c r="AX684" i="9"/>
  <c r="CA684" i="9"/>
  <c r="AY746" i="9"/>
  <c r="CD746" i="9"/>
  <c r="AX617" i="9"/>
  <c r="CA617" i="9"/>
  <c r="AM383" i="9"/>
  <c r="AY219" i="9"/>
  <c r="AM219" i="9" s="1"/>
  <c r="CD219" i="9"/>
  <c r="AB507" i="9"/>
  <c r="AJ507" i="9"/>
  <c r="CD889" i="9"/>
  <c r="AY889" i="9"/>
  <c r="AX822" i="9"/>
  <c r="CA822" i="9"/>
  <c r="AJ43" i="9"/>
  <c r="AC43" i="9" s="1"/>
  <c r="AB43" i="9"/>
  <c r="AX742" i="9"/>
  <c r="CA742" i="9"/>
  <c r="AJ436" i="9"/>
  <c r="AB436" i="9"/>
  <c r="CA46" i="9"/>
  <c r="AX46" i="9"/>
  <c r="CA721" i="9"/>
  <c r="AX721" i="9"/>
  <c r="AX758" i="9"/>
  <c r="CA758" i="9"/>
  <c r="AX867" i="9"/>
  <c r="CA867" i="9"/>
  <c r="CA321" i="9"/>
  <c r="AX321" i="9"/>
  <c r="AJ169" i="9"/>
  <c r="AB169" i="9"/>
  <c r="CB289" i="9"/>
  <c r="CC289" i="9" s="1"/>
  <c r="CD289" i="9" s="1"/>
  <c r="AX451" i="9"/>
  <c r="CA451" i="9"/>
  <c r="AN293" i="9"/>
  <c r="Q293" i="9" s="1"/>
  <c r="AW143" i="9"/>
  <c r="BX143" i="9"/>
  <c r="AX411" i="9"/>
  <c r="CA411" i="9"/>
  <c r="BZ853" i="9"/>
  <c r="CB853" i="9"/>
  <c r="CC853" i="9" s="1"/>
  <c r="AY853" i="9" s="1"/>
  <c r="CD405" i="9"/>
  <c r="AK686" i="9"/>
  <c r="AD686" i="9" s="1"/>
  <c r="CD238" i="9"/>
  <c r="AO238" i="9" s="1"/>
  <c r="P238" i="9" s="1"/>
  <c r="AI238" i="9" s="1"/>
  <c r="BZ503" i="9"/>
  <c r="CB503" i="9"/>
  <c r="CC503" i="9" s="1"/>
  <c r="AY503" i="9" s="1"/>
  <c r="BZ224" i="9"/>
  <c r="CB224" i="9"/>
  <c r="CC224" i="9" s="1"/>
  <c r="AY224" i="9" s="1"/>
  <c r="CA57" i="9"/>
  <c r="CB904" i="9"/>
  <c r="CC904" i="9" s="1"/>
  <c r="CD904" i="9" s="1"/>
  <c r="CA381" i="9"/>
  <c r="AX381" i="9"/>
  <c r="BZ583" i="9"/>
  <c r="CB583" i="9"/>
  <c r="CC583" i="9" s="1"/>
  <c r="AY583" i="9" s="1"/>
  <c r="BZ73" i="9"/>
  <c r="CB73" i="9"/>
  <c r="CC73" i="9" s="1"/>
  <c r="AY73" i="9" s="1"/>
  <c r="CD383" i="9"/>
  <c r="AN383" i="9" s="1"/>
  <c r="Q383" i="9" s="1"/>
  <c r="BZ38" i="9"/>
  <c r="CB38" i="9"/>
  <c r="CC38" i="9" s="1"/>
  <c r="AY38" i="9" s="1"/>
  <c r="BZ619" i="9"/>
  <c r="CB619" i="9"/>
  <c r="CC619" i="9" s="1"/>
  <c r="CD619" i="9" s="1"/>
  <c r="AN814" i="9"/>
  <c r="Q814" i="9" s="1"/>
  <c r="AO222" i="9"/>
  <c r="P222" i="9" s="1"/>
  <c r="AI222" i="9" s="1"/>
  <c r="AY411" i="9"/>
  <c r="CD411" i="9"/>
  <c r="BZ820" i="9"/>
  <c r="CB820" i="9"/>
  <c r="CC820" i="9" s="1"/>
  <c r="AY820" i="9" s="1"/>
  <c r="CB290" i="9"/>
  <c r="CC290" i="9" s="1"/>
  <c r="CD290" i="9" s="1"/>
  <c r="AW544" i="9"/>
  <c r="BX544" i="9"/>
  <c r="AM641" i="9"/>
  <c r="BX853" i="9"/>
  <c r="AW853" i="9"/>
  <c r="BX878" i="9"/>
  <c r="AW878" i="9"/>
  <c r="CA136" i="9"/>
  <c r="AX136" i="9"/>
  <c r="BX806" i="9"/>
  <c r="AW806" i="9"/>
  <c r="BZ481" i="9"/>
  <c r="CB481" i="9"/>
  <c r="CC481" i="9" s="1"/>
  <c r="AY481" i="9" s="1"/>
  <c r="AW760" i="9"/>
  <c r="BX760" i="9"/>
  <c r="BX182" i="9"/>
  <c r="AW182" i="9"/>
  <c r="AW487" i="9"/>
  <c r="BX487" i="9"/>
  <c r="BZ544" i="9"/>
  <c r="CB544" i="9"/>
  <c r="CC544" i="9" s="1"/>
  <c r="CD544" i="9" s="1"/>
  <c r="AY19" i="9"/>
  <c r="CA597" i="9"/>
  <c r="AX597" i="9"/>
  <c r="AM597" i="9" s="1"/>
  <c r="BX224" i="9"/>
  <c r="AW224" i="9"/>
  <c r="BX904" i="9"/>
  <c r="AW904" i="9"/>
  <c r="CB684" i="9"/>
  <c r="CC684" i="9" s="1"/>
  <c r="AY684" i="9" s="1"/>
  <c r="BX583" i="9"/>
  <c r="AW583" i="9"/>
  <c r="CA594" i="9"/>
  <c r="AX594" i="9"/>
  <c r="AM594" i="9" s="1"/>
  <c r="BZ251" i="9"/>
  <c r="CB251" i="9"/>
  <c r="CC251" i="9" s="1"/>
  <c r="CD251" i="9" s="1"/>
  <c r="BX73" i="9"/>
  <c r="AW73" i="9"/>
  <c r="CB867" i="9"/>
  <c r="CC867" i="9" s="1"/>
  <c r="AY867" i="9" s="1"/>
  <c r="BZ305" i="9"/>
  <c r="CB305" i="9"/>
  <c r="CC305" i="9" s="1"/>
  <c r="CD305" i="9" s="1"/>
  <c r="BZ768" i="9"/>
  <c r="CB768" i="9"/>
  <c r="CC768" i="9" s="1"/>
  <c r="AY768" i="9" s="1"/>
  <c r="AB461" i="9"/>
  <c r="AJ461" i="9"/>
  <c r="AM814" i="9"/>
  <c r="AW820" i="9"/>
  <c r="BX820" i="9"/>
  <c r="CB894" i="9"/>
  <c r="CC894" i="9" s="1"/>
  <c r="CD894" i="9" s="1"/>
  <c r="AX384" i="9"/>
  <c r="CA384" i="9"/>
  <c r="AX622" i="9"/>
  <c r="AX646" i="9"/>
  <c r="CA646" i="9"/>
  <c r="BZ878" i="9"/>
  <c r="CB878" i="9"/>
  <c r="CC878" i="9" s="1"/>
  <c r="AM43" i="9"/>
  <c r="AN766" i="9"/>
  <c r="Q766" i="9" s="1"/>
  <c r="AE766" i="9" s="1"/>
  <c r="AF766" i="9" s="1"/>
  <c r="AW251" i="9"/>
  <c r="BX251" i="9"/>
  <c r="AM285" i="9"/>
  <c r="AW305" i="9"/>
  <c r="BX305" i="9"/>
  <c r="CA389" i="9"/>
  <c r="AX389" i="9"/>
  <c r="CB504" i="9"/>
  <c r="CC504" i="9" s="1"/>
  <c r="CD504" i="9" s="1"/>
  <c r="AW894" i="9"/>
  <c r="BX894" i="9"/>
  <c r="CB46" i="9"/>
  <c r="CC46" i="9" s="1"/>
  <c r="AY46" i="9" s="1"/>
  <c r="CB617" i="9"/>
  <c r="CC617" i="9" s="1"/>
  <c r="CD617" i="9" s="1"/>
  <c r="CB721" i="9"/>
  <c r="CC721" i="9" s="1"/>
  <c r="CD721" i="9" s="1"/>
  <c r="AK429" i="9"/>
  <c r="AD429" i="9" s="1"/>
  <c r="AE429" i="9"/>
  <c r="AF429" i="9" s="1"/>
  <c r="CB646" i="9"/>
  <c r="CC646" i="9" s="1"/>
  <c r="AY646" i="9" s="1"/>
  <c r="AN436" i="9"/>
  <c r="Q436" i="9" s="1"/>
  <c r="AO631" i="9"/>
  <c r="P631" i="9" s="1"/>
  <c r="AI631" i="9" s="1"/>
  <c r="AB631" i="9" s="1"/>
  <c r="AN43" i="9"/>
  <c r="Q43" i="9" s="1"/>
  <c r="AE43" i="9" s="1"/>
  <c r="AF43" i="9" s="1"/>
  <c r="AO766" i="9"/>
  <c r="P766" i="9" s="1"/>
  <c r="AI766" i="9" s="1"/>
  <c r="AB766" i="9" s="1"/>
  <c r="AY872" i="9"/>
  <c r="BZ463" i="9"/>
  <c r="CB463" i="9"/>
  <c r="CC463" i="9" s="1"/>
  <c r="AY463" i="9" s="1"/>
  <c r="CB57" i="9"/>
  <c r="CC57" i="9" s="1"/>
  <c r="CD57" i="9" s="1"/>
  <c r="CB173" i="9"/>
  <c r="CC173" i="9" s="1"/>
  <c r="CD173" i="9" s="1"/>
  <c r="CA216" i="9"/>
  <c r="CB782" i="9"/>
  <c r="CC782" i="9" s="1"/>
  <c r="BZ782" i="9"/>
  <c r="CA213" i="9"/>
  <c r="BZ504" i="9"/>
  <c r="AM293" i="9"/>
  <c r="AX746" i="9"/>
  <c r="CA746" i="9"/>
  <c r="AY447" i="9"/>
  <c r="AN447" i="9" s="1"/>
  <c r="Q447" i="9" s="1"/>
  <c r="AX834" i="9"/>
  <c r="AY392" i="9"/>
  <c r="AM392" i="9" s="1"/>
  <c r="AO819" i="9"/>
  <c r="P819" i="9" s="1"/>
  <c r="AI819" i="9" s="1"/>
  <c r="AN819" i="9"/>
  <c r="Q819" i="9" s="1"/>
  <c r="AM819" i="9"/>
  <c r="BX721" i="9"/>
  <c r="AW721" i="9"/>
  <c r="AX752" i="9"/>
  <c r="CA752" i="9"/>
  <c r="AY183" i="9"/>
  <c r="CA131" i="9"/>
  <c r="AX131" i="9"/>
  <c r="BZ785" i="9"/>
  <c r="CB785" i="9"/>
  <c r="CC785" i="9" s="1"/>
  <c r="AY785" i="9" s="1"/>
  <c r="CA329" i="9"/>
  <c r="AX329" i="9"/>
  <c r="AN340" i="9"/>
  <c r="Q340" i="9" s="1"/>
  <c r="AK340" i="9" s="1"/>
  <c r="AD340" i="9" s="1"/>
  <c r="AN631" i="9"/>
  <c r="Q631" i="9" s="1"/>
  <c r="AK631" i="9" s="1"/>
  <c r="AD631" i="9" s="1"/>
  <c r="CD56" i="9"/>
  <c r="AN56" i="9" s="1"/>
  <c r="Q56" i="9" s="1"/>
  <c r="AY89" i="9"/>
  <c r="AM89" i="9" s="1"/>
  <c r="AY138" i="9"/>
  <c r="AN138" i="9" s="1"/>
  <c r="Q138" i="9" s="1"/>
  <c r="AE138" i="9" s="1"/>
  <c r="AF138" i="9" s="1"/>
  <c r="AY557" i="9"/>
  <c r="CD17" i="9"/>
  <c r="AN17" i="9" s="1"/>
  <c r="Q17" i="9" s="1"/>
  <c r="BX57" i="9"/>
  <c r="AW57" i="9"/>
  <c r="CB258" i="9"/>
  <c r="CC258" i="9" s="1"/>
  <c r="AY258" i="9" s="1"/>
  <c r="AM258" i="9" s="1"/>
  <c r="AW173" i="9"/>
  <c r="BX173" i="9"/>
  <c r="AX489" i="9"/>
  <c r="AM489" i="9" s="1"/>
  <c r="CA489" i="9"/>
  <c r="AB53" i="9"/>
  <c r="AJ53" i="9"/>
  <c r="AY329" i="9"/>
  <c r="AX907" i="9"/>
  <c r="CA907" i="9"/>
  <c r="BX782" i="9"/>
  <c r="AW782" i="9"/>
  <c r="BZ873" i="9"/>
  <c r="CB873" i="9"/>
  <c r="CC873" i="9" s="1"/>
  <c r="AY873" i="9" s="1"/>
  <c r="AK277" i="9"/>
  <c r="AD277" i="9" s="1"/>
  <c r="AE277" i="9"/>
  <c r="AF277" i="9" s="1"/>
  <c r="CB321" i="9"/>
  <c r="CC321" i="9" s="1"/>
  <c r="AY321" i="9" s="1"/>
  <c r="CB622" i="9"/>
  <c r="CC622" i="9" s="1"/>
  <c r="CD622" i="9" s="1"/>
  <c r="AE480" i="9"/>
  <c r="AF480" i="9" s="1"/>
  <c r="AK480" i="9"/>
  <c r="AD480" i="9" s="1"/>
  <c r="CA806" i="9"/>
  <c r="BX216" i="9"/>
  <c r="AW216" i="9"/>
  <c r="CD771" i="9"/>
  <c r="AY379" i="9"/>
  <c r="N257" i="9"/>
  <c r="AC257" i="9"/>
  <c r="BX321" i="9"/>
  <c r="AW321" i="9"/>
  <c r="CA904" i="9"/>
  <c r="CB822" i="9"/>
  <c r="CC822" i="9" s="1"/>
  <c r="CD822" i="9" s="1"/>
  <c r="CA363" i="9"/>
  <c r="AX363" i="9"/>
  <c r="AM685" i="9"/>
  <c r="AX859" i="9"/>
  <c r="CA859" i="9"/>
  <c r="BX873" i="9"/>
  <c r="AW873" i="9"/>
  <c r="AM97" i="9"/>
  <c r="BZ796" i="9"/>
  <c r="CB796" i="9"/>
  <c r="CC796" i="9" s="1"/>
  <c r="AY796" i="9" s="1"/>
  <c r="AX290" i="9"/>
  <c r="AY131" i="9"/>
  <c r="AY136" i="9"/>
  <c r="CA790" i="9"/>
  <c r="AX790" i="9"/>
  <c r="CD465" i="9"/>
  <c r="AY510" i="9"/>
  <c r="AN102" i="9"/>
  <c r="Q102" i="9" s="1"/>
  <c r="AE102" i="9" s="1"/>
  <c r="AF102" i="9" s="1"/>
  <c r="CA269" i="9"/>
  <c r="AY71" i="9"/>
  <c r="CD246" i="9"/>
  <c r="AN246" i="9" s="1"/>
  <c r="Q246" i="9" s="1"/>
  <c r="BZ896" i="9"/>
  <c r="CB896" i="9"/>
  <c r="CC896" i="9" s="1"/>
  <c r="CD896" i="9" s="1"/>
  <c r="AW646" i="9"/>
  <c r="BX646" i="9"/>
  <c r="CD381" i="9"/>
  <c r="BZ345" i="9"/>
  <c r="CB345" i="9"/>
  <c r="CC345" i="9" s="1"/>
  <c r="AY345" i="9" s="1"/>
  <c r="CB216" i="9"/>
  <c r="CC216" i="9" s="1"/>
  <c r="AE169" i="9"/>
  <c r="AF169" i="9" s="1"/>
  <c r="AK169" i="9"/>
  <c r="AD169" i="9" s="1"/>
  <c r="BZ289" i="9"/>
  <c r="CB213" i="9"/>
  <c r="CC213" i="9" s="1"/>
  <c r="CD213" i="9" s="1"/>
  <c r="BZ143" i="9"/>
  <c r="CB143" i="9"/>
  <c r="CC143" i="9" s="1"/>
  <c r="AY143" i="9" s="1"/>
  <c r="CB859" i="9"/>
  <c r="CC859" i="9" s="1"/>
  <c r="AY859" i="9" s="1"/>
  <c r="BZ760" i="9"/>
  <c r="CB760" i="9"/>
  <c r="CC760" i="9" s="1"/>
  <c r="AY760" i="9" s="1"/>
  <c r="CB362" i="9"/>
  <c r="CC362" i="9" s="1"/>
  <c r="AY362" i="9" s="1"/>
  <c r="BX796" i="9"/>
  <c r="AW796" i="9"/>
  <c r="BZ182" i="9"/>
  <c r="CB182" i="9"/>
  <c r="CC182" i="9" s="1"/>
  <c r="AY182" i="9" s="1"/>
  <c r="BZ487" i="9"/>
  <c r="CB487" i="9"/>
  <c r="CC487" i="9" s="1"/>
  <c r="AY487" i="9" s="1"/>
  <c r="CD816" i="9"/>
  <c r="AO816" i="9" s="1"/>
  <c r="P816" i="9" s="1"/>
  <c r="AI816" i="9" s="1"/>
  <c r="CB834" i="9"/>
  <c r="CC834" i="9" s="1"/>
  <c r="CD834" i="9" s="1"/>
  <c r="CB806" i="9"/>
  <c r="CC806" i="9" s="1"/>
  <c r="CD806" i="9" s="1"/>
  <c r="AX183" i="9"/>
  <c r="CA183" i="9"/>
  <c r="AN685" i="9"/>
  <c r="Q685" i="9" s="1"/>
  <c r="AM606" i="9"/>
  <c r="CA218" i="9"/>
  <c r="AX218" i="9"/>
  <c r="AX298" i="9"/>
  <c r="CA298" i="9"/>
  <c r="AX842" i="9"/>
  <c r="CA842" i="9"/>
  <c r="CA888" i="9"/>
  <c r="AX888" i="9"/>
  <c r="AB239" i="9"/>
  <c r="AJ239" i="9"/>
  <c r="AX648" i="9"/>
  <c r="CA648" i="9"/>
  <c r="AM238" i="9"/>
  <c r="CA512" i="9"/>
  <c r="AX512" i="9"/>
  <c r="CA660" i="9"/>
  <c r="AX660" i="9"/>
  <c r="AM533" i="9"/>
  <c r="AX759" i="9"/>
  <c r="CA759" i="9"/>
  <c r="CA839" i="9"/>
  <c r="AX839" i="9"/>
  <c r="AX825" i="9"/>
  <c r="CA825" i="9"/>
  <c r="AX498" i="9"/>
  <c r="CA498" i="9"/>
  <c r="AX409" i="9"/>
  <c r="CA409" i="9"/>
  <c r="AX817" i="9"/>
  <c r="CA817" i="9"/>
  <c r="AM676" i="9"/>
  <c r="AO973" i="9"/>
  <c r="P973" i="9" s="1"/>
  <c r="AI973" i="9" s="1"/>
  <c r="AB973" i="9" s="1"/>
  <c r="CA539" i="9"/>
  <c r="AY200" i="9"/>
  <c r="AY588" i="9"/>
  <c r="AM588" i="9" s="1"/>
  <c r="BZ514" i="9"/>
  <c r="CB514" i="9"/>
  <c r="CC514" i="9" s="1"/>
  <c r="AY514" i="9" s="1"/>
  <c r="CD553" i="9"/>
  <c r="AN553" i="9" s="1"/>
  <c r="Q553" i="9" s="1"/>
  <c r="AJ194" i="9"/>
  <c r="AB194" i="9"/>
  <c r="AY536" i="9"/>
  <c r="AW660" i="9"/>
  <c r="BX660" i="9"/>
  <c r="N779" i="9"/>
  <c r="AC779" i="9"/>
  <c r="CD382" i="9"/>
  <c r="CA391" i="9"/>
  <c r="AW298" i="9"/>
  <c r="BX298" i="9"/>
  <c r="CB698" i="9"/>
  <c r="CC698" i="9" s="1"/>
  <c r="AY698" i="9" s="1"/>
  <c r="CD388" i="9"/>
  <c r="AO388" i="9" s="1"/>
  <c r="P388" i="9" s="1"/>
  <c r="AI388" i="9" s="1"/>
  <c r="CB742" i="9"/>
  <c r="CC742" i="9" s="1"/>
  <c r="CD742" i="9" s="1"/>
  <c r="CA771" i="9"/>
  <c r="AX771" i="9"/>
  <c r="BX825" i="9"/>
  <c r="AW825" i="9"/>
  <c r="CB735" i="9"/>
  <c r="CC735" i="9" s="1"/>
  <c r="AY735" i="9" s="1"/>
  <c r="AY155" i="9"/>
  <c r="AN147" i="9"/>
  <c r="Q147" i="9" s="1"/>
  <c r="AO147" i="9"/>
  <c r="P147" i="9" s="1"/>
  <c r="AI147" i="9" s="1"/>
  <c r="BZ636" i="9"/>
  <c r="CB636" i="9"/>
  <c r="CC636" i="9" s="1"/>
  <c r="AY636" i="9" s="1"/>
  <c r="CD676" i="9"/>
  <c r="AN676" i="9" s="1"/>
  <c r="Q676" i="9" s="1"/>
  <c r="BX48" i="9"/>
  <c r="AW48" i="9"/>
  <c r="CA460" i="9"/>
  <c r="AX460" i="9"/>
  <c r="AM460" i="9" s="1"/>
  <c r="AE61" i="9"/>
  <c r="AF61" i="9" s="1"/>
  <c r="AK61" i="9"/>
  <c r="AD61" i="9" s="1"/>
  <c r="AX663" i="9"/>
  <c r="AM663" i="9" s="1"/>
  <c r="CA663" i="9"/>
  <c r="AO281" i="9"/>
  <c r="P281" i="9" s="1"/>
  <c r="AI281" i="9" s="1"/>
  <c r="CD323" i="9"/>
  <c r="CD533" i="9"/>
  <c r="AN533" i="9" s="1"/>
  <c r="Q533" i="9" s="1"/>
  <c r="CD882" i="9"/>
  <c r="AW467" i="9"/>
  <c r="BX467" i="9"/>
  <c r="AN982" i="9"/>
  <c r="Q982" i="9" s="1"/>
  <c r="AE982" i="9" s="1"/>
  <c r="AF982" i="9" s="1"/>
  <c r="AY201" i="9"/>
  <c r="AM201" i="9" s="1"/>
  <c r="CD434" i="9"/>
  <c r="AY420" i="9"/>
  <c r="AO420" i="9" s="1"/>
  <c r="P420" i="9" s="1"/>
  <c r="AI420" i="9" s="1"/>
  <c r="CD728" i="9"/>
  <c r="AY32" i="9"/>
  <c r="CA476" i="9"/>
  <c r="BZ632" i="9"/>
  <c r="CB632" i="9"/>
  <c r="CC632" i="9" s="1"/>
  <c r="AY632" i="9" s="1"/>
  <c r="CB759" i="9"/>
  <c r="CC759" i="9" s="1"/>
  <c r="CD759" i="9" s="1"/>
  <c r="AX536" i="9"/>
  <c r="CA536" i="9"/>
  <c r="CD215" i="9"/>
  <c r="AO215" i="9" s="1"/>
  <c r="P215" i="9" s="1"/>
  <c r="AI215" i="9" s="1"/>
  <c r="BZ562" i="9"/>
  <c r="CB562" i="9"/>
  <c r="CC562" i="9" s="1"/>
  <c r="AY562" i="9" s="1"/>
  <c r="AM13" i="9"/>
  <c r="AM215" i="9"/>
  <c r="AX719" i="9"/>
  <c r="AW698" i="9"/>
  <c r="BX698" i="9"/>
  <c r="CD51" i="9"/>
  <c r="AX705" i="9"/>
  <c r="CA286" i="9"/>
  <c r="AX286" i="9"/>
  <c r="AM84" i="9"/>
  <c r="BZ245" i="9"/>
  <c r="CB245" i="9"/>
  <c r="CC245" i="9" s="1"/>
  <c r="AY245" i="9" s="1"/>
  <c r="CB788" i="9"/>
  <c r="CC788" i="9" s="1"/>
  <c r="CD788" i="9" s="1"/>
  <c r="AX809" i="9"/>
  <c r="BZ743" i="9"/>
  <c r="CB743" i="9"/>
  <c r="CC743" i="9" s="1"/>
  <c r="CD743" i="9" s="1"/>
  <c r="CD663" i="9"/>
  <c r="AM973" i="9"/>
  <c r="BX632" i="9"/>
  <c r="AW632" i="9"/>
  <c r="BX759" i="9"/>
  <c r="AW759" i="9"/>
  <c r="CA382" i="9"/>
  <c r="AX382" i="9"/>
  <c r="CB391" i="9"/>
  <c r="CC391" i="9" s="1"/>
  <c r="CD391" i="9" s="1"/>
  <c r="BZ903" i="9"/>
  <c r="CB903" i="9"/>
  <c r="CC903" i="9" s="1"/>
  <c r="CD903" i="9" s="1"/>
  <c r="CB817" i="9"/>
  <c r="CC817" i="9" s="1"/>
  <c r="CD817" i="9" s="1"/>
  <c r="AY307" i="9"/>
  <c r="CB286" i="9"/>
  <c r="CC286" i="9" s="1"/>
  <c r="AY286" i="9" s="1"/>
  <c r="AX155" i="9"/>
  <c r="CA155" i="9"/>
  <c r="AO421" i="9"/>
  <c r="P421" i="9" s="1"/>
  <c r="AI421" i="9" s="1"/>
  <c r="AM421" i="9"/>
  <c r="AN421" i="9"/>
  <c r="Q421" i="9" s="1"/>
  <c r="BZ801" i="9"/>
  <c r="CB801" i="9"/>
  <c r="CC801" i="9" s="1"/>
  <c r="AY801" i="9" s="1"/>
  <c r="AW788" i="9"/>
  <c r="BX788" i="9"/>
  <c r="AY674" i="9"/>
  <c r="CA900" i="9"/>
  <c r="CA882" i="9"/>
  <c r="AX882" i="9"/>
  <c r="AM553" i="9"/>
  <c r="AM246" i="9"/>
  <c r="AN377" i="9"/>
  <c r="Q377" i="9" s="1"/>
  <c r="AE377" i="9" s="1"/>
  <c r="AF377" i="9" s="1"/>
  <c r="CA32" i="9"/>
  <c r="AX32" i="9"/>
  <c r="CB512" i="9"/>
  <c r="CC512" i="9" s="1"/>
  <c r="CD512" i="9" s="1"/>
  <c r="AW391" i="9"/>
  <c r="BX391" i="9"/>
  <c r="CB839" i="9"/>
  <c r="CC839" i="9" s="1"/>
  <c r="CD839" i="9" s="1"/>
  <c r="BZ522" i="9"/>
  <c r="CB522" i="9"/>
  <c r="CC522" i="9" s="1"/>
  <c r="AY522" i="9" s="1"/>
  <c r="BX903" i="9"/>
  <c r="AW903" i="9"/>
  <c r="AM158" i="9"/>
  <c r="BX286" i="9"/>
  <c r="AW286" i="9"/>
  <c r="AX872" i="9"/>
  <c r="CA872" i="9"/>
  <c r="AE194" i="9"/>
  <c r="AF194" i="9" s="1"/>
  <c r="AK194" i="9"/>
  <c r="AD194" i="9" s="1"/>
  <c r="AM388" i="9"/>
  <c r="AB548" i="9"/>
  <c r="AJ548" i="9"/>
  <c r="CA323" i="9"/>
  <c r="AX323" i="9"/>
  <c r="AC554" i="9"/>
  <c r="CD525" i="9"/>
  <c r="CD706" i="9"/>
  <c r="AN706" i="9" s="1"/>
  <c r="Q706" i="9" s="1"/>
  <c r="AO102" i="9"/>
  <c r="P102" i="9" s="1"/>
  <c r="AI102" i="9" s="1"/>
  <c r="AJ102" i="9" s="1"/>
  <c r="AY883" i="9"/>
  <c r="CD278" i="9"/>
  <c r="AX19" i="9"/>
  <c r="CA19" i="9"/>
  <c r="CB476" i="9"/>
  <c r="CC476" i="9" s="1"/>
  <c r="AY476" i="9" s="1"/>
  <c r="BZ468" i="9"/>
  <c r="CB468" i="9"/>
  <c r="CC468" i="9" s="1"/>
  <c r="CD468" i="9" s="1"/>
  <c r="BZ831" i="9"/>
  <c r="CB831" i="9"/>
  <c r="CC831" i="9" s="1"/>
  <c r="AY831" i="9" s="1"/>
  <c r="CD564" i="9"/>
  <c r="AO564" i="9" s="1"/>
  <c r="P564" i="9" s="1"/>
  <c r="AI564" i="9" s="1"/>
  <c r="BX839" i="9"/>
  <c r="AW839" i="9"/>
  <c r="CB719" i="9"/>
  <c r="CC719" i="9" s="1"/>
  <c r="AY719" i="9" s="1"/>
  <c r="CA856" i="9"/>
  <c r="BX522" i="9"/>
  <c r="AW522" i="9"/>
  <c r="AM239" i="9"/>
  <c r="AX51" i="9"/>
  <c r="CA51" i="9"/>
  <c r="CB705" i="9"/>
  <c r="CC705" i="9" s="1"/>
  <c r="CD705" i="9" s="1"/>
  <c r="AX307" i="9"/>
  <c r="CA307" i="9"/>
  <c r="AY360" i="9"/>
  <c r="AO575" i="9"/>
  <c r="P575" i="9" s="1"/>
  <c r="AI575" i="9" s="1"/>
  <c r="AM575" i="9"/>
  <c r="AN575" i="9"/>
  <c r="Q575" i="9" s="1"/>
  <c r="BZ282" i="9"/>
  <c r="CB282" i="9"/>
  <c r="CC282" i="9" s="1"/>
  <c r="CD282" i="9" s="1"/>
  <c r="CB809" i="9"/>
  <c r="CC809" i="9" s="1"/>
  <c r="AY809" i="9" s="1"/>
  <c r="AX674" i="9"/>
  <c r="CA674" i="9"/>
  <c r="CB900" i="9"/>
  <c r="CC900" i="9" s="1"/>
  <c r="AY900" i="9" s="1"/>
  <c r="CA559" i="9"/>
  <c r="CB758" i="9"/>
  <c r="CC758" i="9" s="1"/>
  <c r="CD758" i="9" s="1"/>
  <c r="AX467" i="9"/>
  <c r="AM17" i="9"/>
  <c r="BZ500" i="9"/>
  <c r="CB500" i="9"/>
  <c r="CC500" i="9" s="1"/>
  <c r="CD500" i="9" s="1"/>
  <c r="AW831" i="9"/>
  <c r="BX831" i="9"/>
  <c r="AX718" i="9"/>
  <c r="CA718" i="9"/>
  <c r="CA698" i="9"/>
  <c r="BZ840" i="9"/>
  <c r="CB840" i="9"/>
  <c r="CC840" i="9" s="1"/>
  <c r="CD840" i="9" s="1"/>
  <c r="CA887" i="9"/>
  <c r="AX887" i="9"/>
  <c r="AX735" i="9"/>
  <c r="CD158" i="9"/>
  <c r="AN158" i="9" s="1"/>
  <c r="Q158" i="9" s="1"/>
  <c r="CB825" i="9"/>
  <c r="CC825" i="9" s="1"/>
  <c r="CD825" i="9" s="1"/>
  <c r="CD84" i="9"/>
  <c r="AO84" i="9" s="1"/>
  <c r="P84" i="9" s="1"/>
  <c r="AI84" i="9" s="1"/>
  <c r="CA48" i="9"/>
  <c r="AW809" i="9"/>
  <c r="BX809" i="9"/>
  <c r="AO18" i="9"/>
  <c r="P18" i="9" s="1"/>
  <c r="AI18" i="9" s="1"/>
  <c r="BZ727" i="9"/>
  <c r="CB727" i="9"/>
  <c r="CC727" i="9" s="1"/>
  <c r="AY727" i="9" s="1"/>
  <c r="AM147" i="9"/>
  <c r="CD530" i="9"/>
  <c r="AN876" i="9"/>
  <c r="Q876" i="9" s="1"/>
  <c r="AK876" i="9" s="1"/>
  <c r="AD876" i="9" s="1"/>
  <c r="CD316" i="9"/>
  <c r="AM876" i="9"/>
  <c r="AW500" i="9"/>
  <c r="BX500" i="9"/>
  <c r="AN18" i="9"/>
  <c r="Q18" i="9" s="1"/>
  <c r="CD718" i="9"/>
  <c r="AY718" i="9"/>
  <c r="CB856" i="9"/>
  <c r="CC856" i="9" s="1"/>
  <c r="AY856" i="9" s="1"/>
  <c r="AM856" i="9" s="1"/>
  <c r="BX840" i="9"/>
  <c r="AW840" i="9"/>
  <c r="CB887" i="9"/>
  <c r="CC887" i="9" s="1"/>
  <c r="AY887" i="9" s="1"/>
  <c r="CD114" i="9"/>
  <c r="AY114" i="9"/>
  <c r="BZ416" i="9"/>
  <c r="CB416" i="9"/>
  <c r="CC416" i="9" s="1"/>
  <c r="CD416" i="9" s="1"/>
  <c r="CA442" i="9"/>
  <c r="AX442" i="9"/>
  <c r="CD460" i="9"/>
  <c r="CA379" i="9"/>
  <c r="AX379" i="9"/>
  <c r="BX727" i="9"/>
  <c r="AW727" i="9"/>
  <c r="AM687" i="9"/>
  <c r="AN687" i="9"/>
  <c r="Q687" i="9" s="1"/>
  <c r="AN232" i="9"/>
  <c r="Q232" i="9" s="1"/>
  <c r="AE232" i="9" s="1"/>
  <c r="AF232" i="9" s="1"/>
  <c r="AY671" i="9"/>
  <c r="AM671" i="9" s="1"/>
  <c r="AO876" i="9"/>
  <c r="P876" i="9" s="1"/>
  <c r="AI876" i="9" s="1"/>
  <c r="AJ876" i="9" s="1"/>
  <c r="AY824" i="9"/>
  <c r="AM322" i="9"/>
  <c r="AO322" i="9"/>
  <c r="P322" i="9" s="1"/>
  <c r="AI322" i="9" s="1"/>
  <c r="AN322" i="9"/>
  <c r="Q322" i="9" s="1"/>
  <c r="CB660" i="9"/>
  <c r="CC660" i="9" s="1"/>
  <c r="AY660" i="9" s="1"/>
  <c r="CB298" i="9"/>
  <c r="CC298" i="9" s="1"/>
  <c r="CD298" i="9" s="1"/>
  <c r="AX361" i="9"/>
  <c r="CA361" i="9"/>
  <c r="AW887" i="9"/>
  <c r="BX887" i="9"/>
  <c r="AX557" i="9"/>
  <c r="CA557" i="9"/>
  <c r="CA114" i="9"/>
  <c r="AX114" i="9"/>
  <c r="CB48" i="9"/>
  <c r="CC48" i="9" s="1"/>
  <c r="CD48" i="9" s="1"/>
  <c r="AW416" i="9"/>
  <c r="BX416" i="9"/>
  <c r="BZ788" i="9"/>
  <c r="AX889" i="9"/>
  <c r="CA889" i="9"/>
  <c r="CB559" i="9"/>
  <c r="CC559" i="9" s="1"/>
  <c r="CD559" i="9" s="1"/>
  <c r="AO390" i="9"/>
  <c r="P390" i="9" s="1"/>
  <c r="AI390" i="9" s="1"/>
  <c r="CB467" i="9"/>
  <c r="CC467" i="9" s="1"/>
  <c r="AY467" i="9" s="1"/>
  <c r="CA482" i="9"/>
  <c r="AX482" i="9"/>
  <c r="AX851" i="9"/>
  <c r="CA851" i="9"/>
  <c r="AX708" i="9"/>
  <c r="CA708" i="9"/>
  <c r="CA836" i="9"/>
  <c r="AX836" i="9"/>
  <c r="AJ232" i="9"/>
  <c r="AB232" i="9"/>
  <c r="CD898" i="9"/>
  <c r="AY898" i="9"/>
  <c r="CA911" i="9"/>
  <c r="AX911" i="9"/>
  <c r="AY352" i="9"/>
  <c r="AM352" i="9" s="1"/>
  <c r="CD352" i="9"/>
  <c r="AX44" i="9"/>
  <c r="CA44" i="9"/>
  <c r="CA25" i="9"/>
  <c r="AX25" i="9"/>
  <c r="AX41" i="9"/>
  <c r="CA41" i="9"/>
  <c r="AX880" i="9"/>
  <c r="CA880" i="9"/>
  <c r="CA276" i="9"/>
  <c r="AX276" i="9"/>
  <c r="AX589" i="9"/>
  <c r="CA589" i="9"/>
  <c r="AX94" i="9"/>
  <c r="CA94" i="9"/>
  <c r="AX731" i="9"/>
  <c r="CA731" i="9"/>
  <c r="CA486" i="9"/>
  <c r="AX486" i="9"/>
  <c r="CA427" i="9"/>
  <c r="AX427" i="9"/>
  <c r="AX777" i="9"/>
  <c r="CA777" i="9"/>
  <c r="AX767" i="9"/>
  <c r="CA767" i="9"/>
  <c r="AY418" i="9"/>
  <c r="CD418" i="9"/>
  <c r="AX869" i="9"/>
  <c r="CA869" i="9"/>
  <c r="CA586" i="9"/>
  <c r="AX586" i="9"/>
  <c r="AE690" i="9"/>
  <c r="AF690" i="9" s="1"/>
  <c r="AK690" i="9"/>
  <c r="AD690" i="9" s="1"/>
  <c r="BZ372" i="9"/>
  <c r="CB372" i="9"/>
  <c r="CC372" i="9" s="1"/>
  <c r="CD372" i="9" s="1"/>
  <c r="N227" i="9"/>
  <c r="AA227" i="9" s="1"/>
  <c r="CD975" i="9"/>
  <c r="AY349" i="9"/>
  <c r="CD172" i="9"/>
  <c r="AN172" i="9" s="1"/>
  <c r="Q172" i="9" s="1"/>
  <c r="AY111" i="9"/>
  <c r="CB657" i="9"/>
  <c r="CC657" i="9" s="1"/>
  <c r="CD657" i="9" s="1"/>
  <c r="BZ874" i="9"/>
  <c r="CB874" i="9"/>
  <c r="CC874" i="9" s="1"/>
  <c r="AY874" i="9" s="1"/>
  <c r="BZ313" i="9"/>
  <c r="CB313" i="9"/>
  <c r="CC313" i="9" s="1"/>
  <c r="AY313" i="9" s="1"/>
  <c r="CD524" i="9"/>
  <c r="AO524" i="9" s="1"/>
  <c r="P524" i="9" s="1"/>
  <c r="AI524" i="9" s="1"/>
  <c r="BZ857" i="9"/>
  <c r="CB857" i="9"/>
  <c r="CC857" i="9" s="1"/>
  <c r="AY857" i="9" s="1"/>
  <c r="CB829" i="9"/>
  <c r="CC829" i="9" s="1"/>
  <c r="CD829" i="9" s="1"/>
  <c r="AM232" i="9"/>
  <c r="CB668" i="9"/>
  <c r="CC668" i="9" s="1"/>
  <c r="CD668" i="9" s="1"/>
  <c r="BX623" i="9"/>
  <c r="AW623" i="9"/>
  <c r="AY948" i="9"/>
  <c r="CD948" i="9"/>
  <c r="AM506" i="9"/>
  <c r="AO506" i="9"/>
  <c r="P506" i="9" s="1"/>
  <c r="AI506" i="9" s="1"/>
  <c r="AN506" i="9"/>
  <c r="Q506" i="9" s="1"/>
  <c r="AW708" i="9"/>
  <c r="BX708" i="9"/>
  <c r="CB539" i="9"/>
  <c r="CC539" i="9" s="1"/>
  <c r="CD539" i="9" s="1"/>
  <c r="BX33" i="9"/>
  <c r="AW33" i="9"/>
  <c r="BZ795" i="9"/>
  <c r="BZ64" i="9"/>
  <c r="CB64" i="9"/>
  <c r="CC64" i="9" s="1"/>
  <c r="AX374" i="9"/>
  <c r="BX700" i="9"/>
  <c r="AW700" i="9"/>
  <c r="CD264" i="9"/>
  <c r="CB565" i="9"/>
  <c r="CC565" i="9" s="1"/>
  <c r="AY565" i="9" s="1"/>
  <c r="AO690" i="9"/>
  <c r="P690" i="9" s="1"/>
  <c r="AI690" i="9" s="1"/>
  <c r="AM56" i="9"/>
  <c r="BZ423" i="9"/>
  <c r="CB423" i="9"/>
  <c r="CC423" i="9" s="1"/>
  <c r="CD423" i="9" s="1"/>
  <c r="N947" i="9"/>
  <c r="AA947" i="9" s="1"/>
  <c r="AX212" i="9"/>
  <c r="CD369" i="9"/>
  <c r="AW94" i="9"/>
  <c r="BX94" i="9"/>
  <c r="BZ852" i="9"/>
  <c r="CB852" i="9"/>
  <c r="CC852" i="9" s="1"/>
  <c r="AY852" i="9" s="1"/>
  <c r="BX874" i="9"/>
  <c r="AW874" i="9"/>
  <c r="AW313" i="9"/>
  <c r="BX313" i="9"/>
  <c r="BZ552" i="9"/>
  <c r="CB552" i="9"/>
  <c r="CC552" i="9" s="1"/>
  <c r="CD552" i="9" s="1"/>
  <c r="CB648" i="9"/>
  <c r="CC648" i="9" s="1"/>
  <c r="AY648" i="9" s="1"/>
  <c r="AW857" i="9"/>
  <c r="BX857" i="9"/>
  <c r="CB409" i="9"/>
  <c r="CC409" i="9" s="1"/>
  <c r="CD409" i="9" s="1"/>
  <c r="AX829" i="9"/>
  <c r="CB888" i="9"/>
  <c r="CC888" i="9" s="1"/>
  <c r="AY888" i="9" s="1"/>
  <c r="CD244" i="9"/>
  <c r="AO244" i="9" s="1"/>
  <c r="P244" i="9" s="1"/>
  <c r="AI244" i="9" s="1"/>
  <c r="AX510" i="9"/>
  <c r="CA510" i="9"/>
  <c r="AX948" i="9"/>
  <c r="CA948" i="9"/>
  <c r="AX356" i="9"/>
  <c r="AM297" i="9"/>
  <c r="AY865" i="9"/>
  <c r="AM865" i="9" s="1"/>
  <c r="AW25" i="9"/>
  <c r="BX25" i="9"/>
  <c r="CD681" i="9"/>
  <c r="BX260" i="9"/>
  <c r="AW260" i="9"/>
  <c r="AW64" i="9"/>
  <c r="BX64" i="9"/>
  <c r="AX316" i="9"/>
  <c r="AM316" i="9" s="1"/>
  <c r="CA316" i="9"/>
  <c r="CB374" i="9"/>
  <c r="CC374" i="9" s="1"/>
  <c r="CB94" i="9"/>
  <c r="CC94" i="9" s="1"/>
  <c r="AX886" i="9"/>
  <c r="CA886" i="9"/>
  <c r="CA264" i="9"/>
  <c r="AX264" i="9"/>
  <c r="BX565" i="9"/>
  <c r="AW565" i="9"/>
  <c r="CD176" i="9"/>
  <c r="BZ353" i="9"/>
  <c r="CB353" i="9"/>
  <c r="CC353" i="9" s="1"/>
  <c r="CD353" i="9" s="1"/>
  <c r="BX832" i="9"/>
  <c r="AW832" i="9"/>
  <c r="AW539" i="9"/>
  <c r="BX539" i="9"/>
  <c r="AW353" i="9"/>
  <c r="BX353" i="9"/>
  <c r="AX556" i="9"/>
  <c r="AW552" i="9"/>
  <c r="BX552" i="9"/>
  <c r="CB566" i="9"/>
  <c r="CC566" i="9" s="1"/>
  <c r="CD566" i="9" s="1"/>
  <c r="CA581" i="9"/>
  <c r="CA637" i="9"/>
  <c r="CB356" i="9"/>
  <c r="CC356" i="9" s="1"/>
  <c r="CD356" i="9" s="1"/>
  <c r="BX423" i="9"/>
  <c r="AW423" i="9"/>
  <c r="AX681" i="9"/>
  <c r="AM681" i="9" s="1"/>
  <c r="CA681" i="9"/>
  <c r="BX374" i="9"/>
  <c r="AW374" i="9"/>
  <c r="BZ808" i="9"/>
  <c r="CB808" i="9"/>
  <c r="CC808" i="9" s="1"/>
  <c r="AY808" i="9" s="1"/>
  <c r="AW913" i="9"/>
  <c r="BX913" i="9"/>
  <c r="AY126" i="9"/>
  <c r="AN126" i="9" s="1"/>
  <c r="Q126" i="9" s="1"/>
  <c r="CD608" i="9"/>
  <c r="AW372" i="9"/>
  <c r="BX372" i="9"/>
  <c r="AX176" i="9"/>
  <c r="CA176" i="9"/>
  <c r="AN63" i="9"/>
  <c r="Q63" i="9" s="1"/>
  <c r="AE63" i="9" s="1"/>
  <c r="AF63" i="9" s="1"/>
  <c r="AY103" i="9"/>
  <c r="BZ306" i="9"/>
  <c r="CB306" i="9"/>
  <c r="CC306" i="9" s="1"/>
  <c r="CD306" i="9" s="1"/>
  <c r="BZ566" i="9"/>
  <c r="CA465" i="9"/>
  <c r="AX465" i="9"/>
  <c r="AM465" i="9" s="1"/>
  <c r="BZ464" i="9"/>
  <c r="CB464" i="9"/>
  <c r="CC464" i="9" s="1"/>
  <c r="AY464" i="9" s="1"/>
  <c r="CD297" i="9"/>
  <c r="AN297" i="9" s="1"/>
  <c r="Q297" i="9" s="1"/>
  <c r="AW356" i="9"/>
  <c r="BX356" i="9"/>
  <c r="AX54" i="9"/>
  <c r="CA54" i="9"/>
  <c r="CB269" i="9"/>
  <c r="CC269" i="9" s="1"/>
  <c r="CD269" i="9" s="1"/>
  <c r="BZ478" i="9"/>
  <c r="CB478" i="9"/>
  <c r="CC478" i="9" s="1"/>
  <c r="AY478" i="9" s="1"/>
  <c r="AX200" i="9"/>
  <c r="CA200" i="9"/>
  <c r="BX808" i="9"/>
  <c r="AW808" i="9"/>
  <c r="BZ22" i="9"/>
  <c r="CB22" i="9"/>
  <c r="CC22" i="9" s="1"/>
  <c r="AY22" i="9" s="1"/>
  <c r="AY333" i="9"/>
  <c r="BX852" i="9"/>
  <c r="AW852" i="9"/>
  <c r="BX888" i="9"/>
  <c r="AW888" i="9"/>
  <c r="CB589" i="9"/>
  <c r="CC589" i="9" s="1"/>
  <c r="AY589" i="9" s="1"/>
  <c r="BZ832" i="9"/>
  <c r="CB832" i="9"/>
  <c r="CC832" i="9" s="1"/>
  <c r="CD832" i="9" s="1"/>
  <c r="O149" i="9"/>
  <c r="CD733" i="9"/>
  <c r="AO733" i="9" s="1"/>
  <c r="P733" i="9" s="1"/>
  <c r="AI733" i="9" s="1"/>
  <c r="CB842" i="9"/>
  <c r="CC842" i="9" s="1"/>
  <c r="AY842" i="9" s="1"/>
  <c r="AW566" i="9"/>
  <c r="BX566" i="9"/>
  <c r="CB581" i="9"/>
  <c r="CC581" i="9" s="1"/>
  <c r="CD581" i="9" s="1"/>
  <c r="CB777" i="9"/>
  <c r="CC777" i="9" s="1"/>
  <c r="AW464" i="9"/>
  <c r="BX464" i="9"/>
  <c r="BZ437" i="9"/>
  <c r="CB437" i="9"/>
  <c r="CC437" i="9" s="1"/>
  <c r="AY437" i="9" s="1"/>
  <c r="BZ623" i="9"/>
  <c r="CB623" i="9"/>
  <c r="CC623" i="9" s="1"/>
  <c r="CD623" i="9" s="1"/>
  <c r="CB869" i="9"/>
  <c r="CC869" i="9" s="1"/>
  <c r="AY869" i="9" s="1"/>
  <c r="AW478" i="9"/>
  <c r="BX478" i="9"/>
  <c r="AW269" i="9"/>
  <c r="BX269" i="9"/>
  <c r="AY750" i="9"/>
  <c r="AO750" i="9" s="1"/>
  <c r="P750" i="9" s="1"/>
  <c r="AI750" i="9" s="1"/>
  <c r="CA308" i="9"/>
  <c r="AX308" i="9"/>
  <c r="CB836" i="9"/>
  <c r="CC836" i="9" s="1"/>
  <c r="CD836" i="9" s="1"/>
  <c r="CB41" i="9"/>
  <c r="CC41" i="9" s="1"/>
  <c r="CD41" i="9" s="1"/>
  <c r="BZ775" i="9"/>
  <c r="CB775" i="9"/>
  <c r="CC775" i="9" s="1"/>
  <c r="CD775" i="9" s="1"/>
  <c r="BZ642" i="9"/>
  <c r="CB642" i="9"/>
  <c r="CC642" i="9" s="1"/>
  <c r="CD642" i="9" s="1"/>
  <c r="CD124" i="9"/>
  <c r="AN124" i="9" s="1"/>
  <c r="Q124" i="9" s="1"/>
  <c r="CB731" i="9"/>
  <c r="CC731" i="9" s="1"/>
  <c r="CD731" i="9" s="1"/>
  <c r="AX728" i="9"/>
  <c r="CA728" i="9"/>
  <c r="BX22" i="9"/>
  <c r="AW22" i="9"/>
  <c r="CB880" i="9"/>
  <c r="CC880" i="9" s="1"/>
  <c r="CD880" i="9" s="1"/>
  <c r="AM524" i="9"/>
  <c r="BZ913" i="9"/>
  <c r="CB913" i="9"/>
  <c r="CC913" i="9" s="1"/>
  <c r="AY913" i="9" s="1"/>
  <c r="AY330" i="9"/>
  <c r="AN330" i="9" s="1"/>
  <c r="Q330" i="9" s="1"/>
  <c r="AO982" i="9"/>
  <c r="P982" i="9" s="1"/>
  <c r="AI982" i="9" s="1"/>
  <c r="AJ982" i="9" s="1"/>
  <c r="AX375" i="9"/>
  <c r="AN255" i="9"/>
  <c r="Q255" i="9" s="1"/>
  <c r="AE255" i="9" s="1"/>
  <c r="AF255" i="9" s="1"/>
  <c r="CA898" i="9"/>
  <c r="AX898" i="9"/>
  <c r="AW668" i="9"/>
  <c r="BX668" i="9"/>
  <c r="CB498" i="9"/>
  <c r="CC498" i="9" s="1"/>
  <c r="CD498" i="9" s="1"/>
  <c r="BX437" i="9"/>
  <c r="AW437" i="9"/>
  <c r="CB637" i="9"/>
  <c r="CC637" i="9" s="1"/>
  <c r="AY637" i="9" s="1"/>
  <c r="AM637" i="9" s="1"/>
  <c r="AX668" i="9"/>
  <c r="CA278" i="9"/>
  <c r="AX278" i="9"/>
  <c r="CB33" i="9"/>
  <c r="CC33" i="9" s="1"/>
  <c r="AY33" i="9" s="1"/>
  <c r="CB308" i="9"/>
  <c r="CC308" i="9" s="1"/>
  <c r="AY308" i="9" s="1"/>
  <c r="AY546" i="9"/>
  <c r="BZ877" i="9"/>
  <c r="CB877" i="9"/>
  <c r="CC877" i="9" s="1"/>
  <c r="CD877" i="9" s="1"/>
  <c r="BZ849" i="9"/>
  <c r="CB849" i="9"/>
  <c r="CC849" i="9" s="1"/>
  <c r="AY849" i="9" s="1"/>
  <c r="AY886" i="9"/>
  <c r="BZ656" i="9"/>
  <c r="CB656" i="9"/>
  <c r="CC656" i="9" s="1"/>
  <c r="CD656" i="9" s="1"/>
  <c r="AX608" i="9"/>
  <c r="CA608" i="9"/>
  <c r="BZ565" i="9"/>
  <c r="AM355" i="9"/>
  <c r="AX657" i="9"/>
  <c r="CA657" i="9"/>
  <c r="CA883" i="9"/>
  <c r="AX883" i="9"/>
  <c r="CA71" i="9"/>
  <c r="AX71" i="9"/>
  <c r="AW498" i="9"/>
  <c r="BX498" i="9"/>
  <c r="CB276" i="9"/>
  <c r="CC276" i="9" s="1"/>
  <c r="CD276" i="9" s="1"/>
  <c r="BZ470" i="9"/>
  <c r="CB470" i="9"/>
  <c r="CC470" i="9" s="1"/>
  <c r="AY470" i="9" s="1"/>
  <c r="AM706" i="9"/>
  <c r="CB44" i="9"/>
  <c r="CC44" i="9" s="1"/>
  <c r="CD44" i="9" s="1"/>
  <c r="CB708" i="9"/>
  <c r="CC708" i="9" s="1"/>
  <c r="CD708" i="9" s="1"/>
  <c r="AX530" i="9"/>
  <c r="CA530" i="9"/>
  <c r="CA33" i="9"/>
  <c r="CB25" i="9"/>
  <c r="CC25" i="9" s="1"/>
  <c r="AY25" i="9" s="1"/>
  <c r="BZ260" i="9"/>
  <c r="CB260" i="9"/>
  <c r="CC260" i="9" s="1"/>
  <c r="CD260" i="9" s="1"/>
  <c r="AW877" i="9"/>
  <c r="BX877" i="9"/>
  <c r="BX849" i="9"/>
  <c r="AW849" i="9"/>
  <c r="BX656" i="9"/>
  <c r="AW656" i="9"/>
  <c r="BZ700" i="9"/>
  <c r="CB700" i="9"/>
  <c r="CC700" i="9" s="1"/>
  <c r="AY700" i="9" s="1"/>
  <c r="CA333" i="9"/>
  <c r="AX333" i="9"/>
  <c r="AB473" i="9"/>
  <c r="AJ473" i="9"/>
  <c r="AJ1000" i="9"/>
  <c r="AC1000" i="9" s="1"/>
  <c r="AJ927" i="9"/>
  <c r="AX106" i="9"/>
  <c r="CA106" i="9"/>
  <c r="AY186" i="9"/>
  <c r="CD186" i="9"/>
  <c r="AX703" i="9"/>
  <c r="CA703" i="9"/>
  <c r="CA292" i="9"/>
  <c r="AX292" i="9"/>
  <c r="AX479" i="9"/>
  <c r="CA479" i="9"/>
  <c r="AY118" i="9"/>
  <c r="CD118" i="9"/>
  <c r="AJ145" i="9"/>
  <c r="AB145" i="9"/>
  <c r="AX879" i="9"/>
  <c r="CA879" i="9"/>
  <c r="AX585" i="9"/>
  <c r="CA585" i="9"/>
  <c r="CD962" i="9"/>
  <c r="AY962" i="9"/>
  <c r="AX693" i="9"/>
  <c r="CA693" i="9"/>
  <c r="CA488" i="9"/>
  <c r="AX488" i="9"/>
  <c r="CD40" i="9"/>
  <c r="AY40" i="9"/>
  <c r="CD165" i="9"/>
  <c r="AY165" i="9"/>
  <c r="AM165" i="9" s="1"/>
  <c r="CA302" i="9"/>
  <c r="AX302" i="9"/>
  <c r="AX50" i="9"/>
  <c r="CA50" i="9"/>
  <c r="AX751" i="9"/>
  <c r="CA751" i="9"/>
  <c r="CA112" i="9"/>
  <c r="AX112" i="9"/>
  <c r="AX252" i="9"/>
  <c r="CA252" i="9"/>
  <c r="AX450" i="9"/>
  <c r="CA450" i="9"/>
  <c r="AX495" i="9"/>
  <c r="CA495" i="9"/>
  <c r="CA905" i="9"/>
  <c r="AX905" i="9"/>
  <c r="AX729" i="9"/>
  <c r="CA729" i="9"/>
  <c r="AX983" i="9"/>
  <c r="CA983" i="9"/>
  <c r="CA275" i="9"/>
  <c r="AX275" i="9"/>
  <c r="AY943" i="9"/>
  <c r="CD943" i="9"/>
  <c r="CA346" i="9"/>
  <c r="AX346" i="9"/>
  <c r="AX386" i="9"/>
  <c r="CA386" i="9"/>
  <c r="AX20" i="9"/>
  <c r="CA20" i="9"/>
  <c r="CA174" i="9"/>
  <c r="AX174" i="9"/>
  <c r="AX725" i="9"/>
  <c r="CA725" i="9"/>
  <c r="CA761" i="9"/>
  <c r="AX761" i="9"/>
  <c r="AW106" i="9"/>
  <c r="BX106" i="9"/>
  <c r="CA962" i="9"/>
  <c r="AX962" i="9"/>
  <c r="AO229" i="9"/>
  <c r="P229" i="9" s="1"/>
  <c r="AI229" i="9" s="1"/>
  <c r="AM229" i="9"/>
  <c r="AN229" i="9"/>
  <c r="Q229" i="9" s="1"/>
  <c r="AN145" i="9"/>
  <c r="Q145" i="9" s="1"/>
  <c r="AX841" i="9"/>
  <c r="BX649" i="9"/>
  <c r="AW649" i="9"/>
  <c r="CA40" i="9"/>
  <c r="AX40" i="9"/>
  <c r="BZ576" i="9"/>
  <c r="CB576" i="9"/>
  <c r="CC576" i="9" s="1"/>
  <c r="CD576" i="9" s="1"/>
  <c r="BZ773" i="9"/>
  <c r="CB773" i="9"/>
  <c r="CC773" i="9" s="1"/>
  <c r="BZ378" i="9"/>
  <c r="CB378" i="9"/>
  <c r="CC378" i="9" s="1"/>
  <c r="AY378" i="9" s="1"/>
  <c r="BZ567" i="9"/>
  <c r="CB567" i="9"/>
  <c r="CC567" i="9" s="1"/>
  <c r="AY567" i="9" s="1"/>
  <c r="CA611" i="9"/>
  <c r="CB197" i="9"/>
  <c r="CC197" i="9" s="1"/>
  <c r="CD197" i="9" s="1"/>
  <c r="AX720" i="9"/>
  <c r="CA67" i="9"/>
  <c r="BZ444" i="9"/>
  <c r="CB444" i="9"/>
  <c r="CC444" i="9" s="1"/>
  <c r="AY444" i="9" s="1"/>
  <c r="AX205" i="9"/>
  <c r="CA205" i="9"/>
  <c r="AM733" i="9"/>
  <c r="CB586" i="9"/>
  <c r="CC586" i="9" s="1"/>
  <c r="CD586" i="9" s="1"/>
  <c r="CB732" i="9"/>
  <c r="CC732" i="9" s="1"/>
  <c r="CD732" i="9" s="1"/>
  <c r="CB109" i="9"/>
  <c r="CC109" i="9" s="1"/>
  <c r="CD109" i="9" s="1"/>
  <c r="AX117" i="9"/>
  <c r="CA117" i="9"/>
  <c r="AB347" i="9"/>
  <c r="AJ347" i="9"/>
  <c r="AX741" i="9"/>
  <c r="CA741" i="9"/>
  <c r="CB914" i="9"/>
  <c r="CC914" i="9" s="1"/>
  <c r="CD914" i="9" s="1"/>
  <c r="AM906" i="9"/>
  <c r="AN906" i="9"/>
  <c r="Q906" i="9" s="1"/>
  <c r="AO906" i="9"/>
  <c r="P906" i="9" s="1"/>
  <c r="AI906" i="9" s="1"/>
  <c r="AX734" i="9"/>
  <c r="AW640" i="9"/>
  <c r="BX640" i="9"/>
  <c r="AE66" i="9"/>
  <c r="AF66" i="9" s="1"/>
  <c r="AK66" i="9"/>
  <c r="AD66" i="9" s="1"/>
  <c r="CB328" i="9"/>
  <c r="CC328" i="9" s="1"/>
  <c r="CD328" i="9" s="1"/>
  <c r="CA23" i="9"/>
  <c r="AX23" i="9"/>
  <c r="CB983" i="9"/>
  <c r="CC983" i="9" s="1"/>
  <c r="CD983" i="9" s="1"/>
  <c r="BX275" i="9"/>
  <c r="AW275" i="9"/>
  <c r="BX198" i="9"/>
  <c r="AW198" i="9"/>
  <c r="AW50" i="9"/>
  <c r="BX50" i="9"/>
  <c r="CB905" i="9"/>
  <c r="CC905" i="9" s="1"/>
  <c r="CD905" i="9" s="1"/>
  <c r="CB375" i="9"/>
  <c r="CC375" i="9" s="1"/>
  <c r="BX121" i="9"/>
  <c r="AW121" i="9"/>
  <c r="BX378" i="9"/>
  <c r="AW378" i="9"/>
  <c r="AW567" i="9"/>
  <c r="BX567" i="9"/>
  <c r="CB585" i="9"/>
  <c r="CC585" i="9" s="1"/>
  <c r="CD585" i="9" s="1"/>
  <c r="AX405" i="9"/>
  <c r="CA405" i="9"/>
  <c r="BX725" i="9"/>
  <c r="AW725" i="9"/>
  <c r="AX525" i="9"/>
  <c r="CA525" i="9"/>
  <c r="BX444" i="9"/>
  <c r="AW444" i="9"/>
  <c r="AM172" i="9"/>
  <c r="BZ582" i="9"/>
  <c r="CB582" i="9"/>
  <c r="CC582" i="9" s="1"/>
  <c r="AY582" i="9" s="1"/>
  <c r="AM133" i="9"/>
  <c r="AN133" i="9"/>
  <c r="Q133" i="9" s="1"/>
  <c r="AO133" i="9"/>
  <c r="P133" i="9" s="1"/>
  <c r="AI133" i="9" s="1"/>
  <c r="CA369" i="9"/>
  <c r="AX369" i="9"/>
  <c r="AY259" i="9"/>
  <c r="BX586" i="9"/>
  <c r="AW586" i="9"/>
  <c r="AX118" i="9"/>
  <c r="CA118" i="9"/>
  <c r="CB175" i="9"/>
  <c r="CC175" i="9" s="1"/>
  <c r="AY175" i="9" s="1"/>
  <c r="AB610" i="9"/>
  <c r="AJ610" i="9"/>
  <c r="BZ848" i="9"/>
  <c r="CB848" i="9"/>
  <c r="CC848" i="9" s="1"/>
  <c r="AY848" i="9" s="1"/>
  <c r="BZ198" i="9"/>
  <c r="CB198" i="9"/>
  <c r="CC198" i="9" s="1"/>
  <c r="CD198" i="9" s="1"/>
  <c r="BX983" i="9"/>
  <c r="AW983" i="9"/>
  <c r="BZ52" i="9"/>
  <c r="CB52" i="9"/>
  <c r="CC52" i="9" s="1"/>
  <c r="CD52" i="9" s="1"/>
  <c r="CB112" i="9"/>
  <c r="CC112" i="9" s="1"/>
  <c r="CD112" i="9" s="1"/>
  <c r="CB252" i="9"/>
  <c r="CC252" i="9" s="1"/>
  <c r="AY252" i="9" s="1"/>
  <c r="CA435" i="9"/>
  <c r="CD341" i="9"/>
  <c r="CB50" i="9"/>
  <c r="CC50" i="9" s="1"/>
  <c r="BZ398" i="9"/>
  <c r="CB398" i="9"/>
  <c r="CC398" i="9" s="1"/>
  <c r="CD398" i="9" s="1"/>
  <c r="AJ66" i="9"/>
  <c r="AB66" i="9"/>
  <c r="CB649" i="9"/>
  <c r="CC649" i="9" s="1"/>
  <c r="AY649" i="9" s="1"/>
  <c r="CA598" i="9"/>
  <c r="AX598" i="9"/>
  <c r="BX579" i="9"/>
  <c r="AW579" i="9"/>
  <c r="BZ640" i="9"/>
  <c r="CB640" i="9"/>
  <c r="CC640" i="9" s="1"/>
  <c r="AY640" i="9" s="1"/>
  <c r="AN953" i="9"/>
  <c r="Q953" i="9" s="1"/>
  <c r="AK953" i="9" s="1"/>
  <c r="AD953" i="9" s="1"/>
  <c r="AO340" i="9"/>
  <c r="P340" i="9" s="1"/>
  <c r="AI340" i="9" s="1"/>
  <c r="AB340" i="9" s="1"/>
  <c r="BZ132" i="9"/>
  <c r="CB132" i="9"/>
  <c r="CC132" i="9" s="1"/>
  <c r="AY132" i="9" s="1"/>
  <c r="BX905" i="9"/>
  <c r="AW905" i="9"/>
  <c r="CA596" i="9"/>
  <c r="CA471" i="9"/>
  <c r="BX585" i="9"/>
  <c r="AW585" i="9"/>
  <c r="CB611" i="9"/>
  <c r="CC611" i="9" s="1"/>
  <c r="CD611" i="9" s="1"/>
  <c r="BX209" i="9"/>
  <c r="AW209" i="9"/>
  <c r="AX103" i="9"/>
  <c r="CA103" i="9"/>
  <c r="CB720" i="9"/>
  <c r="CC720" i="9" s="1"/>
  <c r="CD720" i="9" s="1"/>
  <c r="AW582" i="9"/>
  <c r="BX582" i="9"/>
  <c r="BZ781" i="9"/>
  <c r="CB781" i="9"/>
  <c r="CC781" i="9" s="1"/>
  <c r="CD781" i="9" s="1"/>
  <c r="AX259" i="9"/>
  <c r="CA259" i="9"/>
  <c r="AM135" i="9"/>
  <c r="AY177" i="9"/>
  <c r="BZ175" i="9"/>
  <c r="BX52" i="9"/>
  <c r="AW52" i="9"/>
  <c r="AW112" i="9"/>
  <c r="BX112" i="9"/>
  <c r="AA513" i="9"/>
  <c r="O513" i="9"/>
  <c r="BZ337" i="9"/>
  <c r="CB337" i="9"/>
  <c r="CC337" i="9" s="1"/>
  <c r="AY337" i="9" s="1"/>
  <c r="CD311" i="9"/>
  <c r="CA341" i="9"/>
  <c r="AX341" i="9"/>
  <c r="AM341" i="9" s="1"/>
  <c r="BZ707" i="9"/>
  <c r="CB707" i="9"/>
  <c r="CC707" i="9" s="1"/>
  <c r="AY707" i="9" s="1"/>
  <c r="CB427" i="9"/>
  <c r="CC427" i="9" s="1"/>
  <c r="CD427" i="9" s="1"/>
  <c r="CB734" i="9"/>
  <c r="CC734" i="9" s="1"/>
  <c r="AY734" i="9" s="1"/>
  <c r="AW398" i="9"/>
  <c r="BX398" i="9"/>
  <c r="AW427" i="9"/>
  <c r="BX427" i="9"/>
  <c r="BZ625" i="9"/>
  <c r="CB625" i="9"/>
  <c r="CC625" i="9" s="1"/>
  <c r="AY625" i="9" s="1"/>
  <c r="AJ997" i="9"/>
  <c r="N997" i="9" s="1"/>
  <c r="CB729" i="9"/>
  <c r="CC729" i="9" s="1"/>
  <c r="AW611" i="9"/>
  <c r="BX611" i="9"/>
  <c r="AC531" i="9"/>
  <c r="N531" i="9"/>
  <c r="BZ424" i="9"/>
  <c r="CB424" i="9"/>
  <c r="CC424" i="9" s="1"/>
  <c r="CB292" i="9"/>
  <c r="CC292" i="9" s="1"/>
  <c r="CD292" i="9" s="1"/>
  <c r="BZ821" i="9"/>
  <c r="CB821" i="9"/>
  <c r="CC821" i="9" s="1"/>
  <c r="CD821" i="9" s="1"/>
  <c r="BZ714" i="9"/>
  <c r="CB714" i="9"/>
  <c r="CC714" i="9" s="1"/>
  <c r="AY714" i="9" s="1"/>
  <c r="AB63" i="9"/>
  <c r="AJ63" i="9"/>
  <c r="AM875" i="9"/>
  <c r="AO875" i="9"/>
  <c r="P875" i="9" s="1"/>
  <c r="AI875" i="9" s="1"/>
  <c r="AN875" i="9"/>
  <c r="Q875" i="9" s="1"/>
  <c r="AX170" i="9"/>
  <c r="CA170" i="9"/>
  <c r="AW781" i="9"/>
  <c r="BX781" i="9"/>
  <c r="CB751" i="9"/>
  <c r="CC751" i="9" s="1"/>
  <c r="CD751" i="9" s="1"/>
  <c r="CB121" i="9"/>
  <c r="CC121" i="9" s="1"/>
  <c r="CD121" i="9" s="1"/>
  <c r="AO135" i="9"/>
  <c r="P135" i="9" s="1"/>
  <c r="AI135" i="9" s="1"/>
  <c r="CB693" i="9"/>
  <c r="CC693" i="9" s="1"/>
  <c r="CD693" i="9" s="1"/>
  <c r="AO555" i="9"/>
  <c r="P555" i="9" s="1"/>
  <c r="AI555" i="9" s="1"/>
  <c r="AW337" i="9"/>
  <c r="BX337" i="9"/>
  <c r="CB488" i="9"/>
  <c r="CC488" i="9" s="1"/>
  <c r="CD488" i="9" s="1"/>
  <c r="AO255" i="9"/>
  <c r="P255" i="9" s="1"/>
  <c r="AI255" i="9" s="1"/>
  <c r="CB450" i="9"/>
  <c r="CC450" i="9" s="1"/>
  <c r="CD450" i="9" s="1"/>
  <c r="BX20" i="9"/>
  <c r="AW20" i="9"/>
  <c r="AX704" i="9"/>
  <c r="CB596" i="9"/>
  <c r="CC596" i="9" s="1"/>
  <c r="CD596" i="9" s="1"/>
  <c r="CB471" i="9"/>
  <c r="CC471" i="9" s="1"/>
  <c r="AY471" i="9" s="1"/>
  <c r="AM471" i="9" s="1"/>
  <c r="CA186" i="9"/>
  <c r="AX186" i="9"/>
  <c r="BZ151" i="9"/>
  <c r="CB151" i="9"/>
  <c r="CC151" i="9" s="1"/>
  <c r="BZ715" i="9"/>
  <c r="CB715" i="9"/>
  <c r="CC715" i="9" s="1"/>
  <c r="AY715" i="9" s="1"/>
  <c r="BX720" i="9"/>
  <c r="AW720" i="9"/>
  <c r="AB739" i="9"/>
  <c r="AJ739" i="9"/>
  <c r="AW424" i="9"/>
  <c r="BX424" i="9"/>
  <c r="AW714" i="9"/>
  <c r="BX714" i="9"/>
  <c r="AX188" i="9"/>
  <c r="BZ818" i="9"/>
  <c r="CB818" i="9"/>
  <c r="CC818" i="9" s="1"/>
  <c r="AY818" i="9" s="1"/>
  <c r="BZ121" i="9"/>
  <c r="CA177" i="9"/>
  <c r="AX177" i="9"/>
  <c r="BX693" i="9"/>
  <c r="AW693" i="9"/>
  <c r="CB664" i="9"/>
  <c r="CC664" i="9" s="1"/>
  <c r="AY664" i="9" s="1"/>
  <c r="CB482" i="9"/>
  <c r="CC482" i="9" s="1"/>
  <c r="AY482" i="9" s="1"/>
  <c r="AN555" i="9"/>
  <c r="Q555" i="9" s="1"/>
  <c r="AX434" i="9"/>
  <c r="CA434" i="9"/>
  <c r="AY598" i="9"/>
  <c r="CA311" i="9"/>
  <c r="AX311" i="9"/>
  <c r="AM311" i="9" s="1"/>
  <c r="BZ643" i="9"/>
  <c r="CB643" i="9"/>
  <c r="CC643" i="9" s="1"/>
  <c r="BX488" i="9"/>
  <c r="AW488" i="9"/>
  <c r="CB435" i="9"/>
  <c r="CC435" i="9" s="1"/>
  <c r="AY435" i="9" s="1"/>
  <c r="BX450" i="9"/>
  <c r="AW450" i="9"/>
  <c r="BZ209" i="9"/>
  <c r="CB209" i="9"/>
  <c r="CC209" i="9" s="1"/>
  <c r="AY209" i="9" s="1"/>
  <c r="BZ884" i="9"/>
  <c r="CB884" i="9"/>
  <c r="CC884" i="9" s="1"/>
  <c r="AY884" i="9" s="1"/>
  <c r="CA791" i="9"/>
  <c r="AO414" i="9"/>
  <c r="P414" i="9" s="1"/>
  <c r="AI414" i="9" s="1"/>
  <c r="AJ414" i="9" s="1"/>
  <c r="CB704" i="9"/>
  <c r="CC704" i="9" s="1"/>
  <c r="AY704" i="9" s="1"/>
  <c r="AW375" i="9"/>
  <c r="BX375" i="9"/>
  <c r="AW435" i="9"/>
  <c r="BX435" i="9"/>
  <c r="CB911" i="9"/>
  <c r="CC911" i="9" s="1"/>
  <c r="AY142" i="9"/>
  <c r="AN142" i="9" s="1"/>
  <c r="Q142" i="9" s="1"/>
  <c r="BZ430" i="9"/>
  <c r="CB430" i="9"/>
  <c r="CC430" i="9" s="1"/>
  <c r="CD430" i="9" s="1"/>
  <c r="AN861" i="9"/>
  <c r="Q861" i="9" s="1"/>
  <c r="AY357" i="9"/>
  <c r="CD357" i="9"/>
  <c r="CB212" i="9"/>
  <c r="CC212" i="9" s="1"/>
  <c r="CD212" i="9" s="1"/>
  <c r="BZ695" i="9"/>
  <c r="CB695" i="9"/>
  <c r="CC695" i="9" s="1"/>
  <c r="AY695" i="9" s="1"/>
  <c r="AY23" i="9"/>
  <c r="CA732" i="9"/>
  <c r="BZ664" i="9"/>
  <c r="AX109" i="9"/>
  <c r="CB761" i="9"/>
  <c r="CC761" i="9" s="1"/>
  <c r="CD117" i="9"/>
  <c r="BZ778" i="9"/>
  <c r="CB778" i="9"/>
  <c r="CC778" i="9" s="1"/>
  <c r="CD778" i="9" s="1"/>
  <c r="CB218" i="9"/>
  <c r="CC218" i="9" s="1"/>
  <c r="AY218" i="9" s="1"/>
  <c r="CB851" i="9"/>
  <c r="CC851" i="9" s="1"/>
  <c r="CD851" i="9" s="1"/>
  <c r="BX707" i="9"/>
  <c r="AW707" i="9"/>
  <c r="CB556" i="9"/>
  <c r="CC556" i="9" s="1"/>
  <c r="CD556" i="9" s="1"/>
  <c r="CA914" i="9"/>
  <c r="AW643" i="9"/>
  <c r="BX643" i="9"/>
  <c r="BZ570" i="9"/>
  <c r="CB570" i="9"/>
  <c r="CC570" i="9" s="1"/>
  <c r="CA689" i="9"/>
  <c r="AY650" i="9"/>
  <c r="AN650" i="9" s="1"/>
  <c r="Q650" i="9" s="1"/>
  <c r="BZ649" i="9"/>
  <c r="CB106" i="9"/>
  <c r="CC106" i="9" s="1"/>
  <c r="AY106" i="9" s="1"/>
  <c r="BX734" i="9"/>
  <c r="AW734" i="9"/>
  <c r="AW911" i="9"/>
  <c r="BX911" i="9"/>
  <c r="BX151" i="9"/>
  <c r="AW151" i="9"/>
  <c r="BX430" i="9"/>
  <c r="AW430" i="9"/>
  <c r="AX197" i="9"/>
  <c r="BZ371" i="9"/>
  <c r="CB371" i="9"/>
  <c r="CC371" i="9" s="1"/>
  <c r="AY371" i="9" s="1"/>
  <c r="AX357" i="9"/>
  <c r="CA357" i="9"/>
  <c r="CB725" i="9"/>
  <c r="CC725" i="9" s="1"/>
  <c r="CA418" i="9"/>
  <c r="AX418" i="9"/>
  <c r="CD67" i="9"/>
  <c r="CB703" i="9"/>
  <c r="CC703" i="9" s="1"/>
  <c r="AY703" i="9" s="1"/>
  <c r="CB20" i="9"/>
  <c r="CC20" i="9" s="1"/>
  <c r="AY20" i="9" s="1"/>
  <c r="BX695" i="9"/>
  <c r="AW695" i="9"/>
  <c r="BZ328" i="9"/>
  <c r="BZ30" i="9"/>
  <c r="CB30" i="9"/>
  <c r="CC30" i="9" s="1"/>
  <c r="AY30" i="9" s="1"/>
  <c r="CB188" i="9"/>
  <c r="CC188" i="9" s="1"/>
  <c r="AY188" i="9" s="1"/>
  <c r="CB479" i="9"/>
  <c r="CC479" i="9" s="1"/>
  <c r="AY479" i="9" s="1"/>
  <c r="BX664" i="9"/>
  <c r="AW664" i="9"/>
  <c r="AW761" i="9"/>
  <c r="BX761" i="9"/>
  <c r="BZ789" i="9"/>
  <c r="CB789" i="9"/>
  <c r="CC789" i="9" s="1"/>
  <c r="CD789" i="9" s="1"/>
  <c r="CB275" i="9"/>
  <c r="CC275" i="9" s="1"/>
  <c r="AX111" i="9"/>
  <c r="CA111" i="9"/>
  <c r="BX218" i="9"/>
  <c r="AW218" i="9"/>
  <c r="BZ845" i="9"/>
  <c r="CB845" i="9"/>
  <c r="CC845" i="9" s="1"/>
  <c r="AY845" i="9" s="1"/>
  <c r="AN610" i="9"/>
  <c r="Q610" i="9" s="1"/>
  <c r="AW570" i="9"/>
  <c r="BX570" i="9"/>
  <c r="BZ579" i="9"/>
  <c r="CB579" i="9"/>
  <c r="CC579" i="9" s="1"/>
  <c r="AJ42" i="9"/>
  <c r="AB42" i="9"/>
  <c r="G96" i="10" s="1"/>
  <c r="C163" i="21" s="1"/>
  <c r="E163" i="21" s="1"/>
  <c r="G188" i="21" s="1"/>
  <c r="AM540" i="9"/>
  <c r="AX517" i="9"/>
  <c r="CA517" i="9"/>
  <c r="AX484" i="9"/>
  <c r="CA484" i="9"/>
  <c r="CA543" i="9"/>
  <c r="AX543" i="9"/>
  <c r="AX712" i="9"/>
  <c r="CA712" i="9"/>
  <c r="AX511" i="9"/>
  <c r="CA511" i="9"/>
  <c r="AX80" i="9"/>
  <c r="CA80" i="9"/>
  <c r="CA469" i="9"/>
  <c r="AX469" i="9"/>
  <c r="CD395" i="9"/>
  <c r="AY395" i="9"/>
  <c r="AE497" i="9"/>
  <c r="AF497" i="9" s="1"/>
  <c r="AK497" i="9"/>
  <c r="AD497" i="9" s="1"/>
  <c r="CA970" i="9"/>
  <c r="AX970" i="9"/>
  <c r="CD996" i="9"/>
  <c r="AY996" i="9"/>
  <c r="CA828" i="9"/>
  <c r="AX828" i="9"/>
  <c r="AX1007" i="9"/>
  <c r="CA1007" i="9"/>
  <c r="AX736" i="9"/>
  <c r="CA736" i="9"/>
  <c r="AX129" i="9"/>
  <c r="CA129" i="9"/>
  <c r="AX295" i="9"/>
  <c r="CA295" i="9"/>
  <c r="AX935" i="9"/>
  <c r="CA935" i="9"/>
  <c r="CD214" i="9"/>
  <c r="AY214" i="9"/>
  <c r="CA520" i="9"/>
  <c r="AX520" i="9"/>
  <c r="CA977" i="9"/>
  <c r="AX977" i="9"/>
  <c r="AX267" i="9"/>
  <c r="CA267" i="9"/>
  <c r="CA965" i="9"/>
  <c r="AX965" i="9"/>
  <c r="AX508" i="9"/>
  <c r="CA508" i="9"/>
  <c r="CA794" i="9"/>
  <c r="AX794" i="9"/>
  <c r="AX726" i="9"/>
  <c r="CA726" i="9"/>
  <c r="AM425" i="9"/>
  <c r="AB803" i="9"/>
  <c r="AJ803" i="9"/>
  <c r="AM780" i="9"/>
  <c r="AX83" i="9"/>
  <c r="CA83" i="9"/>
  <c r="CA241" i="9"/>
  <c r="AX241" i="9"/>
  <c r="CA626" i="9"/>
  <c r="AX626" i="9"/>
  <c r="BZ747" i="9"/>
  <c r="CB747" i="9"/>
  <c r="CC747" i="9" s="1"/>
  <c r="CD747" i="9" s="1"/>
  <c r="BZ944" i="9"/>
  <c r="CB944" i="9"/>
  <c r="CC944" i="9" s="1"/>
  <c r="AY944" i="9" s="1"/>
  <c r="AW508" i="9"/>
  <c r="BX508" i="9"/>
  <c r="CB835" i="9"/>
  <c r="CC835" i="9" s="1"/>
  <c r="CD835" i="9" s="1"/>
  <c r="AY954" i="9"/>
  <c r="AM954" i="9" s="1"/>
  <c r="CA774" i="9"/>
  <c r="AY981" i="9"/>
  <c r="AO981" i="9" s="1"/>
  <c r="P981" i="9" s="1"/>
  <c r="AI981" i="9" s="1"/>
  <c r="AW838" i="9"/>
  <c r="BX838" i="9"/>
  <c r="BX652" i="9"/>
  <c r="AW652" i="9"/>
  <c r="CB291" i="9"/>
  <c r="CC291" i="9" s="1"/>
  <c r="CD291" i="9" s="1"/>
  <c r="CB767" i="9"/>
  <c r="CC767" i="9" s="1"/>
  <c r="CD767" i="9" s="1"/>
  <c r="CA717" i="9"/>
  <c r="CA679" i="9"/>
  <c r="AO441" i="9"/>
  <c r="P441" i="9" s="1"/>
  <c r="AI441" i="9" s="1"/>
  <c r="AN441" i="9"/>
  <c r="Q441" i="9" s="1"/>
  <c r="AM441" i="9"/>
  <c r="AY412" i="9"/>
  <c r="AM412" i="9" s="1"/>
  <c r="BZ453" i="9"/>
  <c r="CB453" i="9"/>
  <c r="CC453" i="9" s="1"/>
  <c r="AY453" i="9" s="1"/>
  <c r="CB864" i="9"/>
  <c r="CC864" i="9" s="1"/>
  <c r="CB573" i="9"/>
  <c r="CC573" i="9" s="1"/>
  <c r="AY573" i="9" s="1"/>
  <c r="CB949" i="9"/>
  <c r="CC949" i="9" s="1"/>
  <c r="CD949" i="9" s="1"/>
  <c r="BZ1006" i="9"/>
  <c r="CA569" i="9"/>
  <c r="CB860" i="9"/>
  <c r="CC860" i="9" s="1"/>
  <c r="CD860" i="9" s="1"/>
  <c r="AW274" i="9"/>
  <c r="BX274" i="9"/>
  <c r="CB578" i="9"/>
  <c r="CC578" i="9" s="1"/>
  <c r="CD578" i="9" s="1"/>
  <c r="CB655" i="9"/>
  <c r="CC655" i="9" s="1"/>
  <c r="CD655" i="9" s="1"/>
  <c r="CB234" i="9"/>
  <c r="CC234" i="9" s="1"/>
  <c r="CD234" i="9" s="1"/>
  <c r="CB838" i="9"/>
  <c r="CC838" i="9" s="1"/>
  <c r="CD838" i="9" s="1"/>
  <c r="CB629" i="9"/>
  <c r="CC629" i="9" s="1"/>
  <c r="CA975" i="9"/>
  <c r="AX975" i="9"/>
  <c r="CB591" i="9"/>
  <c r="CC591" i="9" s="1"/>
  <c r="AW492" i="9"/>
  <c r="BX492" i="9"/>
  <c r="AW320" i="9"/>
  <c r="BX320" i="9"/>
  <c r="CB879" i="9"/>
  <c r="CC879" i="9" s="1"/>
  <c r="CD879" i="9" s="1"/>
  <c r="CB174" i="9"/>
  <c r="CC174" i="9" s="1"/>
  <c r="CB679" i="9"/>
  <c r="CC679" i="9" s="1"/>
  <c r="CD679" i="9" s="1"/>
  <c r="CB791" i="9"/>
  <c r="CC791" i="9" s="1"/>
  <c r="CD791" i="9" s="1"/>
  <c r="BZ864" i="9"/>
  <c r="CD895" i="9"/>
  <c r="AO895" i="9" s="1"/>
  <c r="P895" i="9" s="1"/>
  <c r="AI895" i="9" s="1"/>
  <c r="AW1006" i="9"/>
  <c r="BX1006" i="9"/>
  <c r="CA505" i="9"/>
  <c r="AW860" i="9"/>
  <c r="BX860" i="9"/>
  <c r="BZ844" i="9"/>
  <c r="CB844" i="9"/>
  <c r="CC844" i="9" s="1"/>
  <c r="AY844" i="9" s="1"/>
  <c r="BZ740" i="9"/>
  <c r="CB740" i="9"/>
  <c r="CC740" i="9" s="1"/>
  <c r="AY740" i="9" s="1"/>
  <c r="BZ317" i="9"/>
  <c r="CB317" i="9"/>
  <c r="CC317" i="9" s="1"/>
  <c r="AW511" i="9"/>
  <c r="BX511" i="9"/>
  <c r="CA655" i="9"/>
  <c r="AW638" i="9"/>
  <c r="BX638" i="9"/>
  <c r="BZ526" i="9"/>
  <c r="CB526" i="9"/>
  <c r="CC526" i="9" s="1"/>
  <c r="CD526" i="9" s="1"/>
  <c r="CB638" i="9"/>
  <c r="CC638" i="9" s="1"/>
  <c r="CD638" i="9" s="1"/>
  <c r="BX794" i="9"/>
  <c r="AW794" i="9"/>
  <c r="CB274" i="9"/>
  <c r="CC274" i="9" s="1"/>
  <c r="AY274" i="9" s="1"/>
  <c r="AX855" i="9"/>
  <c r="AX942" i="9"/>
  <c r="BX526" i="9"/>
  <c r="AW526" i="9"/>
  <c r="BX174" i="9"/>
  <c r="AW174" i="9"/>
  <c r="BZ902" i="9"/>
  <c r="CB902" i="9"/>
  <c r="CC902" i="9" s="1"/>
  <c r="CD902" i="9" s="1"/>
  <c r="BZ827" i="9"/>
  <c r="CB827" i="9"/>
  <c r="CC827" i="9" s="1"/>
  <c r="CD827" i="9" s="1"/>
  <c r="BZ994" i="9"/>
  <c r="CB994" i="9"/>
  <c r="CC994" i="9" s="1"/>
  <c r="AY994" i="9" s="1"/>
  <c r="CB717" i="9"/>
  <c r="CC717" i="9" s="1"/>
  <c r="CA314" i="9"/>
  <c r="AX314" i="9"/>
  <c r="CB469" i="9"/>
  <c r="CC469" i="9" s="1"/>
  <c r="AY469" i="9" s="1"/>
  <c r="AC296" i="9"/>
  <c r="N296" i="9"/>
  <c r="AN803" i="9"/>
  <c r="Q803" i="9" s="1"/>
  <c r="CB505" i="9"/>
  <c r="CC505" i="9" s="1"/>
  <c r="CD505" i="9" s="1"/>
  <c r="CB726" i="9"/>
  <c r="CC726" i="9" s="1"/>
  <c r="AY726" i="9" s="1"/>
  <c r="AY314" i="9"/>
  <c r="AO497" i="9"/>
  <c r="P497" i="9" s="1"/>
  <c r="AI497" i="9" s="1"/>
  <c r="BZ846" i="9"/>
  <c r="CB846" i="9"/>
  <c r="CC846" i="9" s="1"/>
  <c r="BX495" i="9"/>
  <c r="AW495" i="9"/>
  <c r="AY563" i="9"/>
  <c r="AC130" i="9"/>
  <c r="N130" i="9"/>
  <c r="AM763" i="9"/>
  <c r="AO763" i="9"/>
  <c r="P763" i="9" s="1"/>
  <c r="AI763" i="9" s="1"/>
  <c r="AN763" i="9"/>
  <c r="Q763" i="9" s="1"/>
  <c r="CA871" i="9"/>
  <c r="BZ358" i="9"/>
  <c r="CB358" i="9"/>
  <c r="CC358" i="9" s="1"/>
  <c r="AY358" i="9" s="1"/>
  <c r="BZ638" i="9"/>
  <c r="BX696" i="9"/>
  <c r="AW696" i="9"/>
  <c r="BX835" i="9"/>
  <c r="AW835" i="9"/>
  <c r="CB748" i="9"/>
  <c r="CC748" i="9" s="1"/>
  <c r="AO953" i="9"/>
  <c r="P953" i="9" s="1"/>
  <c r="AI953" i="9" s="1"/>
  <c r="AB953" i="9" s="1"/>
  <c r="AX915" i="9"/>
  <c r="AN995" i="9"/>
  <c r="Q995" i="9" s="1"/>
  <c r="AK995" i="9" s="1"/>
  <c r="AD995" i="9" s="1"/>
  <c r="BX358" i="9"/>
  <c r="AW358" i="9"/>
  <c r="AW523" i="9"/>
  <c r="BX523" i="9"/>
  <c r="BZ804" i="9"/>
  <c r="CB804" i="9"/>
  <c r="CC804" i="9" s="1"/>
  <c r="AW827" i="9"/>
  <c r="BX827" i="9"/>
  <c r="AW659" i="9"/>
  <c r="BX659" i="9"/>
  <c r="CB241" i="9"/>
  <c r="CC241" i="9" s="1"/>
  <c r="CD241" i="9" s="1"/>
  <c r="AM587" i="9"/>
  <c r="AO587" i="9"/>
  <c r="P587" i="9" s="1"/>
  <c r="AI587" i="9" s="1"/>
  <c r="AN587" i="9"/>
  <c r="Q587" i="9" s="1"/>
  <c r="CB77" i="9"/>
  <c r="CC77" i="9" s="1"/>
  <c r="AY77" i="9" s="1"/>
  <c r="CB543" i="9"/>
  <c r="CC543" i="9" s="1"/>
  <c r="AY543" i="9" s="1"/>
  <c r="CB569" i="9"/>
  <c r="CC569" i="9" s="1"/>
  <c r="AY569" i="9" s="1"/>
  <c r="CB652" i="9"/>
  <c r="CC652" i="9" s="1"/>
  <c r="AY652" i="9" s="1"/>
  <c r="AW83" i="9"/>
  <c r="BX83" i="9"/>
  <c r="CA167" i="9"/>
  <c r="CB626" i="9"/>
  <c r="CC626" i="9" s="1"/>
  <c r="AY626" i="9" s="1"/>
  <c r="CA349" i="9"/>
  <c r="AX349" i="9"/>
  <c r="CB83" i="9"/>
  <c r="CC83" i="9" s="1"/>
  <c r="CB320" i="9"/>
  <c r="CC320" i="9" s="1"/>
  <c r="AY320" i="9" s="1"/>
  <c r="AO630" i="9"/>
  <c r="P630" i="9" s="1"/>
  <c r="AI630" i="9" s="1"/>
  <c r="AN630" i="9"/>
  <c r="Q630" i="9" s="1"/>
  <c r="AM630" i="9"/>
  <c r="AN414" i="9"/>
  <c r="Q414" i="9" s="1"/>
  <c r="AE414" i="9" s="1"/>
  <c r="AF414" i="9" s="1"/>
  <c r="CB129" i="9"/>
  <c r="CC129" i="9" s="1"/>
  <c r="AY129" i="9" s="1"/>
  <c r="BZ692" i="9"/>
  <c r="CB692" i="9"/>
  <c r="CC692" i="9" s="1"/>
  <c r="CD692" i="9" s="1"/>
  <c r="CB302" i="9"/>
  <c r="CC302" i="9" s="1"/>
  <c r="BZ988" i="9"/>
  <c r="CB988" i="9"/>
  <c r="CC988" i="9" s="1"/>
  <c r="AY988" i="9" s="1"/>
  <c r="AW864" i="9"/>
  <c r="BX864" i="9"/>
  <c r="BZ77" i="9"/>
  <c r="CA549" i="9"/>
  <c r="BZ897" i="9"/>
  <c r="CB897" i="9"/>
  <c r="CC897" i="9" s="1"/>
  <c r="CD897" i="9" s="1"/>
  <c r="CB712" i="9"/>
  <c r="CC712" i="9" s="1"/>
  <c r="AY712" i="9" s="1"/>
  <c r="BZ724" i="9"/>
  <c r="CB724" i="9"/>
  <c r="CC724" i="9" s="1"/>
  <c r="CD724" i="9" s="1"/>
  <c r="BZ709" i="9"/>
  <c r="CB709" i="9"/>
  <c r="CC709" i="9" s="1"/>
  <c r="CD709" i="9" s="1"/>
  <c r="CB80" i="9"/>
  <c r="CC80" i="9" s="1"/>
  <c r="CB295" i="9"/>
  <c r="CC295" i="9" s="1"/>
  <c r="BZ635" i="9"/>
  <c r="CB635" i="9"/>
  <c r="CC635" i="9" s="1"/>
  <c r="CD635" i="9" s="1"/>
  <c r="BX846" i="9"/>
  <c r="AW846" i="9"/>
  <c r="CB492" i="9"/>
  <c r="CC492" i="9" s="1"/>
  <c r="AY492" i="9" s="1"/>
  <c r="CB890" i="9"/>
  <c r="CC890" i="9" s="1"/>
  <c r="CD890" i="9" s="1"/>
  <c r="AW841" i="9"/>
  <c r="BX841" i="9"/>
  <c r="CB511" i="9"/>
  <c r="CC511" i="9" s="1"/>
  <c r="AY511" i="9" s="1"/>
  <c r="AX699" i="9"/>
  <c r="AY1006" i="9"/>
  <c r="AX716" i="9"/>
  <c r="AY665" i="9"/>
  <c r="AO665" i="9" s="1"/>
  <c r="P665" i="9" s="1"/>
  <c r="AI665" i="9" s="1"/>
  <c r="AX291" i="9"/>
  <c r="BX302" i="9"/>
  <c r="AW302" i="9"/>
  <c r="BX988" i="9"/>
  <c r="AW988" i="9"/>
  <c r="AY141" i="9"/>
  <c r="AN180" i="9"/>
  <c r="Q180" i="9" s="1"/>
  <c r="AM180" i="9"/>
  <c r="AO180" i="9"/>
  <c r="P180" i="9" s="1"/>
  <c r="AI180" i="9" s="1"/>
  <c r="AX563" i="9"/>
  <c r="CA563" i="9"/>
  <c r="CB486" i="9"/>
  <c r="CC486" i="9" s="1"/>
  <c r="CD486" i="9" s="1"/>
  <c r="BZ893" i="9"/>
  <c r="CB893" i="9"/>
  <c r="CC893" i="9" s="1"/>
  <c r="AW77" i="9"/>
  <c r="BX77" i="9"/>
  <c r="CB549" i="9"/>
  <c r="CC549" i="9" s="1"/>
  <c r="BZ299" i="9"/>
  <c r="CB299" i="9"/>
  <c r="CC299" i="9" s="1"/>
  <c r="AY299" i="9" s="1"/>
  <c r="AX573" i="9"/>
  <c r="CD780" i="9"/>
  <c r="AO780" i="9" s="1"/>
  <c r="P780" i="9" s="1"/>
  <c r="AI780" i="9" s="1"/>
  <c r="CB841" i="9"/>
  <c r="CC841" i="9" s="1"/>
  <c r="AY841" i="9" s="1"/>
  <c r="AX860" i="9"/>
  <c r="CD425" i="9"/>
  <c r="AO425" i="9" s="1"/>
  <c r="P425" i="9" s="1"/>
  <c r="AI425" i="9" s="1"/>
  <c r="CB386" i="9"/>
  <c r="CC386" i="9" s="1"/>
  <c r="AY386" i="9" s="1"/>
  <c r="AW709" i="9"/>
  <c r="BX709" i="9"/>
  <c r="CB167" i="9"/>
  <c r="CC167" i="9" s="1"/>
  <c r="CD167" i="9" s="1"/>
  <c r="BZ659" i="9"/>
  <c r="CB659" i="9"/>
  <c r="CC659" i="9" s="1"/>
  <c r="AY659" i="9" s="1"/>
  <c r="AX234" i="9"/>
  <c r="BZ320" i="9"/>
  <c r="CB871" i="9"/>
  <c r="CC871" i="9" s="1"/>
  <c r="CD871" i="9" s="1"/>
  <c r="AM895" i="9"/>
  <c r="AN986" i="9"/>
  <c r="Q986" i="9" s="1"/>
  <c r="AE986" i="9" s="1"/>
  <c r="AF986" i="9" s="1"/>
  <c r="CD1006" i="9"/>
  <c r="BZ696" i="9"/>
  <c r="CB696" i="9"/>
  <c r="CC696" i="9" s="1"/>
  <c r="AY696" i="9" s="1"/>
  <c r="BZ838" i="9"/>
  <c r="CB520" i="9"/>
  <c r="CC520" i="9" s="1"/>
  <c r="CB716" i="9"/>
  <c r="CC716" i="9" s="1"/>
  <c r="CD716" i="9" s="1"/>
  <c r="CB517" i="9"/>
  <c r="CC517" i="9" s="1"/>
  <c r="BZ673" i="9"/>
  <c r="CB673" i="9"/>
  <c r="CC673" i="9" s="1"/>
  <c r="AY673" i="9" s="1"/>
  <c r="CB508" i="9"/>
  <c r="CC508" i="9" s="1"/>
  <c r="CB977" i="9"/>
  <c r="CC977" i="9" s="1"/>
  <c r="AY977" i="9" s="1"/>
  <c r="CB267" i="9"/>
  <c r="CC267" i="9" s="1"/>
  <c r="BZ890" i="9"/>
  <c r="CB794" i="9"/>
  <c r="CC794" i="9" s="1"/>
  <c r="AY794" i="9" s="1"/>
  <c r="AX949" i="9"/>
  <c r="CB484" i="9"/>
  <c r="CC484" i="9" s="1"/>
  <c r="CD484" i="9" s="1"/>
  <c r="BZ475" i="9"/>
  <c r="CB475" i="9"/>
  <c r="CC475" i="9" s="1"/>
  <c r="CD475" i="9" s="1"/>
  <c r="BZ629" i="9"/>
  <c r="BZ591" i="9"/>
  <c r="BZ652" i="9"/>
  <c r="BZ274" i="9"/>
  <c r="BZ578" i="9"/>
  <c r="BZ748" i="9"/>
  <c r="CB495" i="9"/>
  <c r="CC495" i="9" s="1"/>
  <c r="CD495" i="9" s="1"/>
  <c r="BZ835" i="9"/>
  <c r="BZ492" i="9"/>
  <c r="AW871" i="9"/>
  <c r="BX871" i="9"/>
  <c r="BZ523" i="9"/>
  <c r="CB523" i="9"/>
  <c r="CC523" i="9" s="1"/>
  <c r="CD523" i="9" s="1"/>
  <c r="AX978" i="9"/>
  <c r="CA978" i="9"/>
  <c r="CA722" i="9"/>
  <c r="AX722" i="9"/>
  <c r="AY95" i="9"/>
  <c r="AM95" i="9" s="1"/>
  <c r="CD95" i="9"/>
  <c r="AY113" i="9"/>
  <c r="CD113" i="9"/>
  <c r="CA669" i="9"/>
  <c r="AX669" i="9"/>
  <c r="CA807" i="9"/>
  <c r="AX807" i="9"/>
  <c r="AX984" i="9"/>
  <c r="CA984" i="9"/>
  <c r="AB772" i="9"/>
  <c r="AJ772" i="9"/>
  <c r="CD380" i="9"/>
  <c r="AY380" i="9"/>
  <c r="AM380" i="9" s="1"/>
  <c r="AY144" i="9"/>
  <c r="CD144" i="9"/>
  <c r="CD919" i="9"/>
  <c r="AY919" i="9"/>
  <c r="CA933" i="9"/>
  <c r="AX933" i="9"/>
  <c r="AX938" i="9"/>
  <c r="CA938" i="9"/>
  <c r="CA757" i="9"/>
  <c r="AX757" i="9"/>
  <c r="CA599" i="9"/>
  <c r="AX599" i="9"/>
  <c r="AB956" i="9"/>
  <c r="AJ956" i="9"/>
  <c r="AX958" i="9"/>
  <c r="CA958" i="9"/>
  <c r="AY1001" i="9"/>
  <c r="AM1001" i="9" s="1"/>
  <c r="CD1001" i="9"/>
  <c r="CA702" i="9"/>
  <c r="AX702" i="9"/>
  <c r="AX691" i="9"/>
  <c r="CA691" i="9"/>
  <c r="CD936" i="9"/>
  <c r="AY936" i="9"/>
  <c r="AX928" i="9"/>
  <c r="CA928" i="9"/>
  <c r="AX754" i="9"/>
  <c r="CA754" i="9"/>
  <c r="AX755" i="9"/>
  <c r="CA755" i="9"/>
  <c r="AX921" i="9"/>
  <c r="CA921" i="9"/>
  <c r="CA985" i="9"/>
  <c r="AX985" i="9"/>
  <c r="CD682" i="9"/>
  <c r="AY682" i="9"/>
  <c r="AX798" i="9"/>
  <c r="CA798" i="9"/>
  <c r="AX701" i="9"/>
  <c r="CA701" i="9"/>
  <c r="CA787" i="9"/>
  <c r="AX787" i="9"/>
  <c r="AY1005" i="9"/>
  <c r="AM1005" i="9" s="1"/>
  <c r="CD1005" i="9"/>
  <c r="AX765" i="9"/>
  <c r="CA765" i="9"/>
  <c r="AY154" i="9"/>
  <c r="AM154" i="9" s="1"/>
  <c r="CD154" i="9"/>
  <c r="CD939" i="9"/>
  <c r="AY939" i="9"/>
  <c r="AX744" i="9"/>
  <c r="CA744" i="9"/>
  <c r="CD980" i="9"/>
  <c r="AY980" i="9"/>
  <c r="AM338" i="9"/>
  <c r="CA279" i="9"/>
  <c r="AX279" i="9"/>
  <c r="AY204" i="9"/>
  <c r="CD204" i="9"/>
  <c r="AX730" i="9"/>
  <c r="CA730" i="9"/>
  <c r="AM920" i="9"/>
  <c r="AY325" i="9"/>
  <c r="CD325" i="9"/>
  <c r="CA930" i="9"/>
  <c r="AX930" i="9"/>
  <c r="AY964" i="9"/>
  <c r="CD964" i="9"/>
  <c r="CA931" i="9"/>
  <c r="AX931" i="9"/>
  <c r="CD39" i="9"/>
  <c r="AY39" i="9"/>
  <c r="AM39" i="9" s="1"/>
  <c r="AB974" i="9"/>
  <c r="AJ974" i="9"/>
  <c r="AX711" i="9"/>
  <c r="CA711" i="9"/>
  <c r="CD916" i="9"/>
  <c r="AN916" i="9" s="1"/>
  <c r="Q916" i="9" s="1"/>
  <c r="AX943" i="9"/>
  <c r="CA943" i="9"/>
  <c r="CA971" i="9"/>
  <c r="CB793" i="9"/>
  <c r="CC793" i="9" s="1"/>
  <c r="CB157" i="9"/>
  <c r="CC157" i="9" s="1"/>
  <c r="AX710" i="9"/>
  <c r="AX940" i="9"/>
  <c r="AX10" i="9"/>
  <c r="BX621" i="9"/>
  <c r="AW621" i="9"/>
  <c r="AX784" i="9"/>
  <c r="CB990" i="9"/>
  <c r="CC990" i="9" s="1"/>
  <c r="CD920" i="9"/>
  <c r="AO920" i="9" s="1"/>
  <c r="P920" i="9" s="1"/>
  <c r="AI920" i="9" s="1"/>
  <c r="AX967" i="9"/>
  <c r="AX764" i="9"/>
  <c r="CB644" i="9"/>
  <c r="CC644" i="9" s="1"/>
  <c r="AY644" i="9" s="1"/>
  <c r="CA560" i="9"/>
  <c r="AY959" i="9"/>
  <c r="AM959" i="9" s="1"/>
  <c r="CA1003" i="9"/>
  <c r="CD929" i="9"/>
  <c r="AO929" i="9" s="1"/>
  <c r="P929" i="9" s="1"/>
  <c r="AI929" i="9" s="1"/>
  <c r="CB843" i="9"/>
  <c r="CC843" i="9" s="1"/>
  <c r="AE152" i="9"/>
  <c r="AF152" i="9" s="1"/>
  <c r="AK152" i="9"/>
  <c r="AD152" i="9" s="1"/>
  <c r="CA677" i="9"/>
  <c r="AX776" i="9"/>
  <c r="CB607" i="9"/>
  <c r="CC607" i="9" s="1"/>
  <c r="AX682" i="9"/>
  <c r="CA682" i="9"/>
  <c r="CB354" i="9"/>
  <c r="CC354" i="9" s="1"/>
  <c r="CB240" i="9"/>
  <c r="CC240" i="9" s="1"/>
  <c r="AX960" i="9"/>
  <c r="AM986" i="9"/>
  <c r="CB343" i="9"/>
  <c r="CC343" i="9" s="1"/>
  <c r="AM926" i="9"/>
  <c r="AN926" i="9"/>
  <c r="Q926" i="9" s="1"/>
  <c r="AO926" i="9"/>
  <c r="P926" i="9" s="1"/>
  <c r="AI926" i="9" s="1"/>
  <c r="AY950" i="9"/>
  <c r="AM950" i="9" s="1"/>
  <c r="CB969" i="9"/>
  <c r="CC969" i="9" s="1"/>
  <c r="AY35" i="9"/>
  <c r="CB968" i="9"/>
  <c r="CC968" i="9" s="1"/>
  <c r="AX919" i="9"/>
  <c r="CA919" i="9"/>
  <c r="CB937" i="9"/>
  <c r="CC937" i="9" s="1"/>
  <c r="AY937" i="9" s="1"/>
  <c r="CB998" i="9"/>
  <c r="CC998" i="9" s="1"/>
  <c r="AC104" i="9"/>
  <c r="N104" i="9"/>
  <c r="CB787" i="9"/>
  <c r="CC787" i="9" s="1"/>
  <c r="AO925" i="9"/>
  <c r="P925" i="9" s="1"/>
  <c r="AI925" i="9" s="1"/>
  <c r="AN925" i="9"/>
  <c r="Q925" i="9" s="1"/>
  <c r="AM925" i="9"/>
  <c r="CB933" i="9"/>
  <c r="CC933" i="9" s="1"/>
  <c r="CD933" i="9" s="1"/>
  <c r="CB599" i="9"/>
  <c r="CC599" i="9" s="1"/>
  <c r="AY991" i="9"/>
  <c r="CB960" i="9"/>
  <c r="CC960" i="9" s="1"/>
  <c r="AO986" i="9"/>
  <c r="P986" i="9" s="1"/>
  <c r="AI986" i="9" s="1"/>
  <c r="AO951" i="9"/>
  <c r="P951" i="9" s="1"/>
  <c r="AI951" i="9" s="1"/>
  <c r="AM951" i="9"/>
  <c r="AN951" i="9"/>
  <c r="Q951" i="9" s="1"/>
  <c r="CB922" i="9"/>
  <c r="CC922" i="9" s="1"/>
  <c r="CB756" i="9"/>
  <c r="CC756" i="9" s="1"/>
  <c r="CB993" i="9"/>
  <c r="CC993" i="9" s="1"/>
  <c r="CB754" i="9"/>
  <c r="CC754" i="9" s="1"/>
  <c r="CB757" i="9"/>
  <c r="CC757" i="9" s="1"/>
  <c r="CB669" i="9"/>
  <c r="CC669" i="9" s="1"/>
  <c r="AB152" i="9"/>
  <c r="AJ152" i="9"/>
  <c r="CB755" i="9"/>
  <c r="CC755" i="9" s="1"/>
  <c r="CB945" i="9"/>
  <c r="CC945" i="9" s="1"/>
  <c r="CB691" i="9"/>
  <c r="CC691" i="9" s="1"/>
  <c r="CB992" i="9"/>
  <c r="CC992" i="9" s="1"/>
  <c r="AO934" i="9"/>
  <c r="P934" i="9" s="1"/>
  <c r="AI934" i="9" s="1"/>
  <c r="AN934" i="9"/>
  <c r="Q934" i="9" s="1"/>
  <c r="AM934" i="9"/>
  <c r="CB744" i="9"/>
  <c r="CC744" i="9" s="1"/>
  <c r="CB798" i="9"/>
  <c r="CC798" i="9" s="1"/>
  <c r="AM916" i="9"/>
  <c r="AM929" i="9"/>
  <c r="AB697" i="9"/>
  <c r="AJ697" i="9"/>
  <c r="AN974" i="9"/>
  <c r="Q974" i="9" s="1"/>
  <c r="AE917" i="9"/>
  <c r="AF917" i="9" s="1"/>
  <c r="AK917" i="9"/>
  <c r="AD917" i="9" s="1"/>
  <c r="AE287" i="9"/>
  <c r="AF287" i="9" s="1"/>
  <c r="AK287" i="9"/>
  <c r="AD287" i="9" s="1"/>
  <c r="BZ969" i="9"/>
  <c r="CB923" i="9"/>
  <c r="CC923" i="9" s="1"/>
  <c r="CD923" i="9" s="1"/>
  <c r="BZ968" i="9"/>
  <c r="CB710" i="9"/>
  <c r="CC710" i="9" s="1"/>
  <c r="AY710" i="9" s="1"/>
  <c r="CB940" i="9"/>
  <c r="CC940" i="9" s="1"/>
  <c r="CB10" i="9"/>
  <c r="CC10" i="9" s="1"/>
  <c r="AA515" i="9"/>
  <c r="O515" i="9"/>
  <c r="CB784" i="9"/>
  <c r="CC784" i="9" s="1"/>
  <c r="AY784" i="9" s="1"/>
  <c r="BZ990" i="9"/>
  <c r="BZ937" i="9"/>
  <c r="BZ998" i="9"/>
  <c r="CB764" i="9"/>
  <c r="CC764" i="9" s="1"/>
  <c r="BZ756" i="9"/>
  <c r="CB941" i="9"/>
  <c r="CC941" i="9" s="1"/>
  <c r="CB774" i="9"/>
  <c r="CC774" i="9" s="1"/>
  <c r="AY774" i="9" s="1"/>
  <c r="AX11" i="9"/>
  <c r="CB560" i="9"/>
  <c r="CC560" i="9" s="1"/>
  <c r="AY560" i="9" s="1"/>
  <c r="AM560" i="9" s="1"/>
  <c r="CB938" i="9"/>
  <c r="CC938" i="9" s="1"/>
  <c r="CB677" i="9"/>
  <c r="CC677" i="9" s="1"/>
  <c r="CB952" i="9"/>
  <c r="CC952" i="9" s="1"/>
  <c r="CD952" i="9" s="1"/>
  <c r="CB776" i="9"/>
  <c r="CC776" i="9" s="1"/>
  <c r="AY776" i="9" s="1"/>
  <c r="CB955" i="9"/>
  <c r="CC955" i="9" s="1"/>
  <c r="CB279" i="9"/>
  <c r="CC279" i="9" s="1"/>
  <c r="AY1004" i="9"/>
  <c r="AM1004" i="9" s="1"/>
  <c r="CB689" i="9"/>
  <c r="CC689" i="9" s="1"/>
  <c r="BZ923" i="9"/>
  <c r="AX815" i="9"/>
  <c r="CB970" i="9"/>
  <c r="CC970" i="9" s="1"/>
  <c r="AY970" i="9" s="1"/>
  <c r="AX932" i="9"/>
  <c r="AX334" i="9"/>
  <c r="CA976" i="9"/>
  <c r="CB972" i="9"/>
  <c r="CC972" i="9" s="1"/>
  <c r="CA249" i="9"/>
  <c r="AB541" i="9"/>
  <c r="AJ541" i="9"/>
  <c r="CB828" i="9"/>
  <c r="CC828" i="9" s="1"/>
  <c r="CD828" i="9" s="1"/>
  <c r="CD338" i="9"/>
  <c r="AN338" i="9" s="1"/>
  <c r="Q338" i="9" s="1"/>
  <c r="CA228" i="9"/>
  <c r="CB1007" i="9"/>
  <c r="CC1007" i="9" s="1"/>
  <c r="AY1007" i="9" s="1"/>
  <c r="AB987" i="9"/>
  <c r="AJ987" i="9"/>
  <c r="CB11" i="9"/>
  <c r="CC11" i="9" s="1"/>
  <c r="CB847" i="9"/>
  <c r="CC847" i="9" s="1"/>
  <c r="CA621" i="9"/>
  <c r="CB346" i="9"/>
  <c r="CC346" i="9" s="1"/>
  <c r="CB942" i="9"/>
  <c r="CC942" i="9" s="1"/>
  <c r="CD942" i="9" s="1"/>
  <c r="CB736" i="9"/>
  <c r="CC736" i="9" s="1"/>
  <c r="CA952" i="9"/>
  <c r="BZ945" i="9"/>
  <c r="CB699" i="9"/>
  <c r="CC699" i="9" s="1"/>
  <c r="AC979" i="9"/>
  <c r="N979" i="9"/>
  <c r="CB915" i="9"/>
  <c r="CC915" i="9" s="1"/>
  <c r="BZ992" i="9"/>
  <c r="AX762" i="9"/>
  <c r="CA253" i="9"/>
  <c r="AX955" i="9"/>
  <c r="AN772" i="9"/>
  <c r="Q772" i="9" s="1"/>
  <c r="AM924" i="9"/>
  <c r="AO924" i="9"/>
  <c r="P924" i="9" s="1"/>
  <c r="AI924" i="9" s="1"/>
  <c r="AN924" i="9"/>
  <c r="Q924" i="9" s="1"/>
  <c r="AB917" i="9"/>
  <c r="AJ917" i="9"/>
  <c r="BX1003" i="9"/>
  <c r="AW1003" i="9"/>
  <c r="AX996" i="9"/>
  <c r="CA996" i="9"/>
  <c r="CB978" i="9"/>
  <c r="CC978" i="9" s="1"/>
  <c r="CD978" i="9" s="1"/>
  <c r="AX972" i="9"/>
  <c r="AM953" i="9"/>
  <c r="CB722" i="9"/>
  <c r="CC722" i="9" s="1"/>
  <c r="AY722" i="9" s="1"/>
  <c r="BZ941" i="9"/>
  <c r="AE987" i="9"/>
  <c r="AF987" i="9" s="1"/>
  <c r="AK987" i="9"/>
  <c r="AD987" i="9" s="1"/>
  <c r="BZ993" i="9"/>
  <c r="CB702" i="9"/>
  <c r="CC702" i="9" s="1"/>
  <c r="CB730" i="9"/>
  <c r="CC730" i="9" s="1"/>
  <c r="AB918" i="9"/>
  <c r="AJ918" i="9"/>
  <c r="CB921" i="9"/>
  <c r="CC921" i="9" s="1"/>
  <c r="CD921" i="9" s="1"/>
  <c r="CB807" i="9"/>
  <c r="CC807" i="9" s="1"/>
  <c r="CD807" i="9" s="1"/>
  <c r="CB984" i="9"/>
  <c r="CC984" i="9" s="1"/>
  <c r="CA354" i="9"/>
  <c r="O247" i="9"/>
  <c r="AA247" i="9"/>
  <c r="CB958" i="9"/>
  <c r="CC958" i="9" s="1"/>
  <c r="AY958" i="9" s="1"/>
  <c r="AN956" i="9"/>
  <c r="Q956" i="9" s="1"/>
  <c r="AE541" i="9"/>
  <c r="AF541" i="9" s="1"/>
  <c r="AK541" i="9"/>
  <c r="AD541" i="9" s="1"/>
  <c r="N79" i="9"/>
  <c r="CB946" i="9"/>
  <c r="CC946" i="9" s="1"/>
  <c r="CB928" i="9"/>
  <c r="CC928" i="9" s="1"/>
  <c r="CB701" i="9"/>
  <c r="CC701" i="9" s="1"/>
  <c r="CB931" i="9"/>
  <c r="CC931" i="9" s="1"/>
  <c r="AC989" i="9"/>
  <c r="N989" i="9"/>
  <c r="CB765" i="9"/>
  <c r="CC765" i="9" s="1"/>
  <c r="CB930" i="9"/>
  <c r="CC930" i="9" s="1"/>
  <c r="CB985" i="9"/>
  <c r="CC985" i="9" s="1"/>
  <c r="CA240" i="9"/>
  <c r="CB711" i="9"/>
  <c r="CC711" i="9" s="1"/>
  <c r="AA300" i="9"/>
  <c r="O300" i="9"/>
  <c r="AE973" i="9"/>
  <c r="AF973" i="9" s="1"/>
  <c r="AK973" i="9"/>
  <c r="AD973" i="9" s="1"/>
  <c r="AC393" i="9"/>
  <c r="N393" i="9"/>
  <c r="AB287" i="9"/>
  <c r="AJ287" i="9"/>
  <c r="CB971" i="9"/>
  <c r="CC971" i="9" s="1"/>
  <c r="BZ793" i="9"/>
  <c r="CB815" i="9"/>
  <c r="CC815" i="9" s="1"/>
  <c r="BZ157" i="9"/>
  <c r="CB932" i="9"/>
  <c r="CC932" i="9" s="1"/>
  <c r="CB334" i="9"/>
  <c r="CC334" i="9" s="1"/>
  <c r="CB976" i="9"/>
  <c r="CC976" i="9" s="1"/>
  <c r="CB249" i="9"/>
  <c r="CC249" i="9" s="1"/>
  <c r="CB855" i="9"/>
  <c r="CC855" i="9" s="1"/>
  <c r="BZ946" i="9"/>
  <c r="CB967" i="9"/>
  <c r="CC967" i="9" s="1"/>
  <c r="BZ644" i="9"/>
  <c r="BZ922" i="9"/>
  <c r="CB228" i="9"/>
  <c r="CC228" i="9" s="1"/>
  <c r="CD228" i="9" s="1"/>
  <c r="BZ847" i="9"/>
  <c r="CB621" i="9"/>
  <c r="CC621" i="9" s="1"/>
  <c r="CB1003" i="9"/>
  <c r="CC1003" i="9" s="1"/>
  <c r="CB935" i="9"/>
  <c r="CC935" i="9" s="1"/>
  <c r="AY935" i="9" s="1"/>
  <c r="BZ843" i="9"/>
  <c r="CB965" i="9"/>
  <c r="CC965" i="9" s="1"/>
  <c r="AY965" i="9" s="1"/>
  <c r="BZ607" i="9"/>
  <c r="CB762" i="9"/>
  <c r="CC762" i="9" s="1"/>
  <c r="CB253" i="9"/>
  <c r="CC253" i="9" s="1"/>
  <c r="BZ343" i="9"/>
  <c r="AM966" i="9"/>
  <c r="AO966" i="9"/>
  <c r="P966" i="9" s="1"/>
  <c r="AI966" i="9" s="1"/>
  <c r="AN966" i="9"/>
  <c r="Q966" i="9" s="1"/>
  <c r="CA912" i="9" l="1"/>
  <c r="CD208" i="9"/>
  <c r="AN208" i="9" s="1"/>
  <c r="Q208" i="9" s="1"/>
  <c r="AM187" i="9"/>
  <c r="AJ995" i="9"/>
  <c r="AJ107" i="9"/>
  <c r="AC107" i="9" s="1"/>
  <c r="AY499" i="9"/>
  <c r="AX455" i="9"/>
  <c r="AJ509" i="9"/>
  <c r="AC509" i="9" s="1"/>
  <c r="O123" i="9"/>
  <c r="AJ999" i="9"/>
  <c r="AC999" i="9" s="1"/>
  <c r="AN999" i="9"/>
  <c r="Q999" i="9" s="1"/>
  <c r="AK999" i="9" s="1"/>
  <c r="AD999" i="9" s="1"/>
  <c r="AY351" i="9"/>
  <c r="AM351" i="9" s="1"/>
  <c r="CD268" i="9"/>
  <c r="CD519" i="9"/>
  <c r="AO805" i="9"/>
  <c r="P805" i="9" s="1"/>
  <c r="AI805" i="9" s="1"/>
  <c r="AJ805" i="9" s="1"/>
  <c r="AC805" i="9" s="1"/>
  <c r="G97" i="10"/>
  <c r="C164" i="21" s="1"/>
  <c r="E164" i="21" s="1"/>
  <c r="CD401" i="9"/>
  <c r="AN401" i="9" s="1"/>
  <c r="Q401" i="9" s="1"/>
  <c r="AK401" i="9" s="1"/>
  <c r="AD401" i="9" s="1"/>
  <c r="AK739" i="9"/>
  <c r="AD739" i="9" s="1"/>
  <c r="O270" i="9"/>
  <c r="AM401" i="9"/>
  <c r="CD389" i="9"/>
  <c r="AO389" i="9" s="1"/>
  <c r="P389" i="9" s="1"/>
  <c r="AI389" i="9" s="1"/>
  <c r="AK548" i="9"/>
  <c r="AD548" i="9" s="1"/>
  <c r="AO628" i="9"/>
  <c r="P628" i="9" s="1"/>
  <c r="AI628" i="9" s="1"/>
  <c r="AB628" i="9" s="1"/>
  <c r="AO519" i="9"/>
  <c r="P519" i="9" s="1"/>
  <c r="AI519" i="9" s="1"/>
  <c r="AB519" i="9" s="1"/>
  <c r="AK805" i="9"/>
  <c r="AD805" i="9" s="1"/>
  <c r="AE805" i="9"/>
  <c r="AF805" i="9" s="1"/>
  <c r="AO13" i="9"/>
  <c r="P13" i="9" s="1"/>
  <c r="AI13" i="9" s="1"/>
  <c r="AJ13" i="9" s="1"/>
  <c r="AM403" i="9"/>
  <c r="CD403" i="9"/>
  <c r="AO403" i="9" s="1"/>
  <c r="P403" i="9" s="1"/>
  <c r="AI403" i="9" s="1"/>
  <c r="AJ403" i="9" s="1"/>
  <c r="AO627" i="9"/>
  <c r="P627" i="9" s="1"/>
  <c r="AI627" i="9" s="1"/>
  <c r="AJ627" i="9" s="1"/>
  <c r="AN654" i="9"/>
  <c r="Q654" i="9" s="1"/>
  <c r="AK654" i="9" s="1"/>
  <c r="AD654" i="9" s="1"/>
  <c r="AN45" i="9"/>
  <c r="Q45" i="9" s="1"/>
  <c r="AE45" i="9" s="1"/>
  <c r="AF45" i="9" s="1"/>
  <c r="N670" i="9"/>
  <c r="O670" i="9" s="1"/>
  <c r="AB670" i="9"/>
  <c r="AE433" i="9"/>
  <c r="AF433" i="9" s="1"/>
  <c r="AO301" i="9"/>
  <c r="P301" i="9" s="1"/>
  <c r="AI301" i="9" s="1"/>
  <c r="AJ301" i="9" s="1"/>
  <c r="AN301" i="9"/>
  <c r="Q301" i="9" s="1"/>
  <c r="AK301" i="9" s="1"/>
  <c r="AD301" i="9" s="1"/>
  <c r="AO535" i="9"/>
  <c r="P535" i="9" s="1"/>
  <c r="AI535" i="9" s="1"/>
  <c r="AB535" i="9" s="1"/>
  <c r="AM535" i="9"/>
  <c r="AN713" i="9"/>
  <c r="Q713" i="9" s="1"/>
  <c r="AK713" i="9" s="1"/>
  <c r="AD713" i="9" s="1"/>
  <c r="AJ283" i="9"/>
  <c r="AC283" i="9" s="1"/>
  <c r="N554" i="9"/>
  <c r="O554" i="9" s="1"/>
  <c r="AJ770" i="9"/>
  <c r="AC770" i="9" s="1"/>
  <c r="AX653" i="9"/>
  <c r="CA653" i="9"/>
  <c r="CD653" i="9"/>
  <c r="AY653" i="9"/>
  <c r="AB284" i="9"/>
  <c r="AB494" i="9"/>
  <c r="CD236" i="9"/>
  <c r="AY236" i="9"/>
  <c r="CA236" i="9"/>
  <c r="AX236" i="9"/>
  <c r="AM627" i="9"/>
  <c r="AJ394" i="9"/>
  <c r="AK265" i="9"/>
  <c r="AD265" i="9" s="1"/>
  <c r="AE554" i="9"/>
  <c r="AF554" i="9" s="1"/>
  <c r="AK394" i="9"/>
  <c r="AD394" i="9" s="1"/>
  <c r="AO87" i="9"/>
  <c r="P87" i="9" s="1"/>
  <c r="AI87" i="9" s="1"/>
  <c r="AJ87" i="9" s="1"/>
  <c r="AN87" i="9"/>
  <c r="Q87" i="9" s="1"/>
  <c r="AE87" i="9" s="1"/>
  <c r="AF87" i="9" s="1"/>
  <c r="CD233" i="9"/>
  <c r="AJ265" i="9"/>
  <c r="AC265" i="9" s="1"/>
  <c r="AB265" i="9"/>
  <c r="AN502" i="9"/>
  <c r="Q502" i="9" s="1"/>
  <c r="AE502" i="9" s="1"/>
  <c r="AF502" i="9" s="1"/>
  <c r="AN540" i="9"/>
  <c r="Q540" i="9" s="1"/>
  <c r="AE540" i="9" s="1"/>
  <c r="AF540" i="9" s="1"/>
  <c r="AO624" i="9"/>
  <c r="P624" i="9" s="1"/>
  <c r="AI624" i="9" s="1"/>
  <c r="AB624" i="9" s="1"/>
  <c r="AO235" i="9"/>
  <c r="P235" i="9" s="1"/>
  <c r="AI235" i="9" s="1"/>
  <c r="AB235" i="9" s="1"/>
  <c r="AN288" i="9"/>
  <c r="Q288" i="9" s="1"/>
  <c r="AE288" i="9" s="1"/>
  <c r="AF288" i="9" s="1"/>
  <c r="AO502" i="9"/>
  <c r="P502" i="9" s="1"/>
  <c r="AI502" i="9" s="1"/>
  <c r="AJ502" i="9" s="1"/>
  <c r="AO288" i="9"/>
  <c r="P288" i="9" s="1"/>
  <c r="AI288" i="9" s="1"/>
  <c r="AB288" i="9" s="1"/>
  <c r="AO547" i="9"/>
  <c r="P547" i="9" s="1"/>
  <c r="AI547" i="9" s="1"/>
  <c r="AJ547" i="9" s="1"/>
  <c r="AO96" i="9"/>
  <c r="P96" i="9" s="1"/>
  <c r="AI96" i="9" s="1"/>
  <c r="AJ96" i="9" s="1"/>
  <c r="AC96" i="9" s="1"/>
  <c r="AM624" i="9"/>
  <c r="AO584" i="9"/>
  <c r="P584" i="9" s="1"/>
  <c r="AI584" i="9" s="1"/>
  <c r="AB584" i="9" s="1"/>
  <c r="AM753" i="9"/>
  <c r="AX233" i="9"/>
  <c r="CA233" i="9"/>
  <c r="AY593" i="9"/>
  <c r="CD593" i="9"/>
  <c r="AX426" i="9"/>
  <c r="CA426" i="9"/>
  <c r="CD426" i="9"/>
  <c r="AY426" i="9"/>
  <c r="AO753" i="9"/>
  <c r="P753" i="9" s="1"/>
  <c r="AI753" i="9" s="1"/>
  <c r="AN753" i="9"/>
  <c r="Q753" i="9" s="1"/>
  <c r="AN454" i="9"/>
  <c r="Q454" i="9" s="1"/>
  <c r="AK454" i="9" s="1"/>
  <c r="AD454" i="9" s="1"/>
  <c r="CA593" i="9"/>
  <c r="AX593" i="9"/>
  <c r="AN616" i="9"/>
  <c r="Q616" i="9" s="1"/>
  <c r="AE616" i="9" s="1"/>
  <c r="AF616" i="9" s="1"/>
  <c r="AN355" i="9"/>
  <c r="Q355" i="9" s="1"/>
  <c r="AE355" i="9" s="1"/>
  <c r="AF355" i="9" s="1"/>
  <c r="AN609" i="9"/>
  <c r="Q609" i="9" s="1"/>
  <c r="AE609" i="9" s="1"/>
  <c r="AF609" i="9" s="1"/>
  <c r="AB812" i="9"/>
  <c r="AJ86" i="9"/>
  <c r="N86" i="9" s="1"/>
  <c r="AM616" i="9"/>
  <c r="AY342" i="9"/>
  <c r="CD342" i="9"/>
  <c r="AX342" i="9"/>
  <c r="CA342" i="9"/>
  <c r="AN448" i="9"/>
  <c r="Q448" i="9" s="1"/>
  <c r="AE448" i="9" s="1"/>
  <c r="AF448" i="9" s="1"/>
  <c r="AK496" i="9"/>
  <c r="AD496" i="9" s="1"/>
  <c r="AA100" i="9"/>
  <c r="AB159" i="9"/>
  <c r="AK81" i="9"/>
  <c r="AD81" i="9" s="1"/>
  <c r="N634" i="9"/>
  <c r="AA634" i="9" s="1"/>
  <c r="AK159" i="9"/>
  <c r="AD159" i="9" s="1"/>
  <c r="AO606" i="9"/>
  <c r="P606" i="9" s="1"/>
  <c r="AI606" i="9" s="1"/>
  <c r="AB606" i="9" s="1"/>
  <c r="AN99" i="9"/>
  <c r="Q99" i="9" s="1"/>
  <c r="AE99" i="9" s="1"/>
  <c r="AF99" i="9" s="1"/>
  <c r="AN187" i="9"/>
  <c r="Q187" i="9" s="1"/>
  <c r="AE187" i="9" s="1"/>
  <c r="AF187" i="9" s="1"/>
  <c r="AY344" i="9"/>
  <c r="AN344" i="9" s="1"/>
  <c r="Q344" i="9" s="1"/>
  <c r="N49" i="9"/>
  <c r="O49" i="9" s="1"/>
  <c r="AB496" i="9"/>
  <c r="AJ191" i="9"/>
  <c r="AC191" i="9" s="1"/>
  <c r="AN190" i="9"/>
  <c r="Q190" i="9" s="1"/>
  <c r="AE190" i="9" s="1"/>
  <c r="AF190" i="9" s="1"/>
  <c r="CD110" i="9"/>
  <c r="AY110" i="9"/>
  <c r="AX110" i="9"/>
  <c r="CA110" i="9"/>
  <c r="AM962" i="9"/>
  <c r="AO187" i="9"/>
  <c r="P187" i="9" s="1"/>
  <c r="AI187" i="9" s="1"/>
  <c r="AJ187" i="9" s="1"/>
  <c r="AK461" i="9"/>
  <c r="AD461" i="9" s="1"/>
  <c r="AM723" i="9"/>
  <c r="AO723" i="9"/>
  <c r="P723" i="9" s="1"/>
  <c r="AI723" i="9" s="1"/>
  <c r="AN723" i="9"/>
  <c r="Q723" i="9" s="1"/>
  <c r="AO89" i="9"/>
  <c r="P89" i="9" s="1"/>
  <c r="AI89" i="9" s="1"/>
  <c r="AB89" i="9" s="1"/>
  <c r="AK283" i="9"/>
  <c r="AD283" i="9" s="1"/>
  <c r="AM661" i="9"/>
  <c r="AM168" i="9"/>
  <c r="AO483" i="9"/>
  <c r="P483" i="9" s="1"/>
  <c r="AI483" i="9" s="1"/>
  <c r="AJ483" i="9" s="1"/>
  <c r="AC483" i="9" s="1"/>
  <c r="AY324" i="9"/>
  <c r="CD324" i="9"/>
  <c r="AX324" i="9"/>
  <c r="CA324" i="9"/>
  <c r="AN89" i="9"/>
  <c r="Q89" i="9" s="1"/>
  <c r="AE89" i="9" s="1"/>
  <c r="AF89" i="9" s="1"/>
  <c r="AN196" i="9"/>
  <c r="Q196" i="9" s="1"/>
  <c r="AE196" i="9" s="1"/>
  <c r="AF196" i="9" s="1"/>
  <c r="AC812" i="9"/>
  <c r="N812" i="9"/>
  <c r="AB397" i="9"/>
  <c r="AJ310" i="9"/>
  <c r="AC310" i="9" s="1"/>
  <c r="N16" i="9"/>
  <c r="AA16" i="9" s="1"/>
  <c r="AY870" i="9"/>
  <c r="CD870" i="9"/>
  <c r="AO190" i="9"/>
  <c r="P190" i="9" s="1"/>
  <c r="AI190" i="9" s="1"/>
  <c r="AJ190" i="9" s="1"/>
  <c r="AX870" i="9"/>
  <c r="CA870" i="9"/>
  <c r="O160" i="9"/>
  <c r="AN37" i="9"/>
  <c r="Q37" i="9" s="1"/>
  <c r="AE37" i="9" s="1"/>
  <c r="AF37" i="9" s="1"/>
  <c r="AC161" i="9"/>
  <c r="AB609" i="9"/>
  <c r="AO892" i="9"/>
  <c r="P892" i="9" s="1"/>
  <c r="AI892" i="9" s="1"/>
  <c r="AJ892" i="9" s="1"/>
  <c r="AC892" i="9" s="1"/>
  <c r="AN547" i="9"/>
  <c r="Q547" i="9" s="1"/>
  <c r="AK547" i="9" s="1"/>
  <c r="AD547" i="9" s="1"/>
  <c r="AN192" i="9"/>
  <c r="Q192" i="9" s="1"/>
  <c r="AE192" i="9" s="1"/>
  <c r="AF192" i="9" s="1"/>
  <c r="AO37" i="9"/>
  <c r="P37" i="9" s="1"/>
  <c r="AI37" i="9" s="1"/>
  <c r="AJ37" i="9" s="1"/>
  <c r="AA163" i="9"/>
  <c r="AE42" i="9"/>
  <c r="AF42" i="9" s="1"/>
  <c r="N438" i="9"/>
  <c r="O438" i="9" s="1"/>
  <c r="AE627" i="9"/>
  <c r="AF627" i="9" s="1"/>
  <c r="AB686" i="9"/>
  <c r="AE281" i="9"/>
  <c r="AF281" i="9" s="1"/>
  <c r="AB81" i="9"/>
  <c r="N529" i="9"/>
  <c r="AA529" i="9" s="1"/>
  <c r="N366" i="9"/>
  <c r="AA366" i="9" s="1"/>
  <c r="AE697" i="9"/>
  <c r="AF697" i="9" s="1"/>
  <c r="N242" i="9"/>
  <c r="O242" i="9" s="1"/>
  <c r="AJ319" i="9"/>
  <c r="AC319" i="9" s="1"/>
  <c r="AK347" i="9"/>
  <c r="AD347" i="9" s="1"/>
  <c r="AE239" i="9"/>
  <c r="AF239" i="9" s="1"/>
  <c r="N927" i="9"/>
  <c r="O927" i="9" s="1"/>
  <c r="AE518" i="9"/>
  <c r="AF518" i="9" s="1"/>
  <c r="N595" i="9"/>
  <c r="AA595" i="9" s="1"/>
  <c r="AJ277" i="9"/>
  <c r="AC277" i="9" s="1"/>
  <c r="AE340" i="9"/>
  <c r="AF340" i="9" s="1"/>
  <c r="N280" i="9"/>
  <c r="AA280" i="9" s="1"/>
  <c r="AC16" i="9"/>
  <c r="AB254" i="9"/>
  <c r="AE631" i="9"/>
  <c r="AF631" i="9" s="1"/>
  <c r="AE181" i="9"/>
  <c r="AF181" i="9" s="1"/>
  <c r="AK348" i="9"/>
  <c r="AD348" i="9" s="1"/>
  <c r="AJ387" i="9"/>
  <c r="AC387" i="9" s="1"/>
  <c r="AK135" i="9"/>
  <c r="AD135" i="9" s="1"/>
  <c r="AB377" i="9"/>
  <c r="AK310" i="9"/>
  <c r="AD310" i="9" s="1"/>
  <c r="AJ78" i="9"/>
  <c r="N78" i="9" s="1"/>
  <c r="AE284" i="9"/>
  <c r="AF284" i="9" s="1"/>
  <c r="AK116" i="9"/>
  <c r="AD116" i="9" s="1"/>
  <c r="AJ181" i="9"/>
  <c r="AC181" i="9" s="1"/>
  <c r="AA148" i="9"/>
  <c r="AC850" i="9"/>
  <c r="AJ207" i="9"/>
  <c r="AC207" i="9" s="1"/>
  <c r="AK770" i="9"/>
  <c r="AD770" i="9" s="1"/>
  <c r="AK982" i="9"/>
  <c r="AD982" i="9" s="1"/>
  <c r="AK918" i="9"/>
  <c r="AD918" i="9" s="1"/>
  <c r="AE866" i="9"/>
  <c r="AF866" i="9" s="1"/>
  <c r="AK243" i="9"/>
  <c r="AD243" i="9" s="1"/>
  <c r="AJ271" i="9"/>
  <c r="AC271" i="9" s="1"/>
  <c r="AK255" i="9"/>
  <c r="AD255" i="9" s="1"/>
  <c r="AK90" i="9"/>
  <c r="AD90" i="9" s="1"/>
  <c r="AE262" i="9"/>
  <c r="AF262" i="9" s="1"/>
  <c r="AE792" i="9"/>
  <c r="AF792" i="9" s="1"/>
  <c r="AK390" i="9"/>
  <c r="AD390" i="9" s="1"/>
  <c r="AE606" i="9"/>
  <c r="AF606" i="9" s="1"/>
  <c r="AO783" i="9"/>
  <c r="P783" i="9" s="1"/>
  <c r="AI783" i="9" s="1"/>
  <c r="AB783" i="9" s="1"/>
  <c r="AN783" i="9"/>
  <c r="Q783" i="9" s="1"/>
  <c r="AK783" i="9" s="1"/>
  <c r="AD783" i="9" s="1"/>
  <c r="AM206" i="9"/>
  <c r="AN474" i="9"/>
  <c r="Q474" i="9" s="1"/>
  <c r="AE474" i="9" s="1"/>
  <c r="AF474" i="9" s="1"/>
  <c r="AK119" i="9"/>
  <c r="AD119" i="9" s="1"/>
  <c r="AK76" i="9"/>
  <c r="AD76" i="9" s="1"/>
  <c r="AY462" i="9"/>
  <c r="AB99" i="9"/>
  <c r="AJ99" i="9"/>
  <c r="AX462" i="9"/>
  <c r="CA462" i="9"/>
  <c r="AM790" i="9"/>
  <c r="AK82" i="9"/>
  <c r="AD82" i="9" s="1"/>
  <c r="CD413" i="9"/>
  <c r="AO413" i="9" s="1"/>
  <c r="P413" i="9" s="1"/>
  <c r="AI413" i="9" s="1"/>
  <c r="AM614" i="9"/>
  <c r="CD738" i="9"/>
  <c r="AN738" i="9" s="1"/>
  <c r="Q738" i="9" s="1"/>
  <c r="AK651" i="9"/>
  <c r="AD651" i="9" s="1"/>
  <c r="AO88" i="9"/>
  <c r="P88" i="9" s="1"/>
  <c r="AI88" i="9" s="1"/>
  <c r="AB88" i="9" s="1"/>
  <c r="AM315" i="9"/>
  <c r="AB810" i="9"/>
  <c r="AC428" i="9"/>
  <c r="AJ116" i="9"/>
  <c r="AB687" i="9"/>
  <c r="AJ332" i="9"/>
  <c r="AC332" i="9" s="1"/>
  <c r="AB119" i="9"/>
  <c r="AB120" i="9"/>
  <c r="AJ662" i="9"/>
  <c r="AC662" i="9" s="1"/>
  <c r="AE483" i="9"/>
  <c r="AF483" i="9" s="1"/>
  <c r="AK483" i="9"/>
  <c r="AD483" i="9" s="1"/>
  <c r="AM330" i="9"/>
  <c r="AE315" i="9"/>
  <c r="AF315" i="9" s="1"/>
  <c r="AK315" i="9"/>
  <c r="AD315" i="9" s="1"/>
  <c r="AM413" i="9"/>
  <c r="AK232" i="9"/>
  <c r="AD232" i="9" s="1"/>
  <c r="AM420" i="9"/>
  <c r="AJ61" i="9"/>
  <c r="AC61" i="9" s="1"/>
  <c r="AO448" i="9"/>
  <c r="P448" i="9" s="1"/>
  <c r="AI448" i="9" s="1"/>
  <c r="AJ448" i="9" s="1"/>
  <c r="AM93" i="9"/>
  <c r="AM350" i="9"/>
  <c r="AY128" i="9"/>
  <c r="AM128" i="9" s="1"/>
  <c r="AO315" i="9"/>
  <c r="P315" i="9" s="1"/>
  <c r="AI315" i="9" s="1"/>
  <c r="AM907" i="9"/>
  <c r="CD140" i="9"/>
  <c r="CD490" i="9"/>
  <c r="AO490" i="9" s="1"/>
  <c r="P490" i="9" s="1"/>
  <c r="AI490" i="9" s="1"/>
  <c r="AM459" i="9"/>
  <c r="AM189" i="9"/>
  <c r="AM538" i="9"/>
  <c r="AO491" i="9"/>
  <c r="P491" i="9" s="1"/>
  <c r="AI491" i="9" s="1"/>
  <c r="AB491" i="9" s="1"/>
  <c r="CD459" i="9"/>
  <c r="AN459" i="9" s="1"/>
  <c r="Q459" i="9" s="1"/>
  <c r="AK179" i="9"/>
  <c r="AD179" i="9" s="1"/>
  <c r="AM404" i="9"/>
  <c r="AN404" i="9"/>
  <c r="Q404" i="9" s="1"/>
  <c r="AB404" i="9"/>
  <c r="AJ404" i="9"/>
  <c r="CD614" i="9"/>
  <c r="AO614" i="9" s="1"/>
  <c r="P614" i="9" s="1"/>
  <c r="AI614" i="9" s="1"/>
  <c r="AB614" i="9" s="1"/>
  <c r="CD891" i="9"/>
  <c r="AO891" i="9" s="1"/>
  <c r="P891" i="9" s="1"/>
  <c r="AI891" i="9" s="1"/>
  <c r="CD258" i="9"/>
  <c r="AN258" i="9" s="1"/>
  <c r="Q258" i="9" s="1"/>
  <c r="AE258" i="9" s="1"/>
  <c r="AF258" i="9" s="1"/>
  <c r="AY326" i="9"/>
  <c r="CD637" i="9"/>
  <c r="AO637" i="9" s="1"/>
  <c r="P637" i="9" s="1"/>
  <c r="AI637" i="9" s="1"/>
  <c r="AE96" i="9"/>
  <c r="AF96" i="9" s="1"/>
  <c r="AK96" i="9"/>
  <c r="AD96" i="9" s="1"/>
  <c r="AJ454" i="9"/>
  <c r="AC454" i="9" s="1"/>
  <c r="AB454" i="9"/>
  <c r="AY899" i="9"/>
  <c r="AO899" i="9" s="1"/>
  <c r="P899" i="9" s="1"/>
  <c r="AI899" i="9" s="1"/>
  <c r="AJ899" i="9" s="1"/>
  <c r="CD675" i="9"/>
  <c r="AO675" i="9" s="1"/>
  <c r="P675" i="9" s="1"/>
  <c r="AI675" i="9" s="1"/>
  <c r="AN445" i="9"/>
  <c r="Q445" i="9" s="1"/>
  <c r="AK445" i="9" s="1"/>
  <c r="AD445" i="9" s="1"/>
  <c r="AN15" i="9"/>
  <c r="Q15" i="9" s="1"/>
  <c r="AE15" i="9" s="1"/>
  <c r="AF15" i="9" s="1"/>
  <c r="CD443" i="9"/>
  <c r="AN443" i="9" s="1"/>
  <c r="Q443" i="9" s="1"/>
  <c r="AY415" i="9"/>
  <c r="AN415" i="9" s="1"/>
  <c r="Q415" i="9" s="1"/>
  <c r="AM134" i="9"/>
  <c r="AY28" i="9"/>
  <c r="CD568" i="9"/>
  <c r="AO214" i="9"/>
  <c r="P214" i="9" s="1"/>
  <c r="AI214" i="9" s="1"/>
  <c r="AB214" i="9" s="1"/>
  <c r="AO352" i="9"/>
  <c r="P352" i="9" s="1"/>
  <c r="AI352" i="9" s="1"/>
  <c r="AB352" i="9" s="1"/>
  <c r="AN352" i="9"/>
  <c r="Q352" i="9" s="1"/>
  <c r="AE352" i="9" s="1"/>
  <c r="AF352" i="9" s="1"/>
  <c r="AY839" i="9"/>
  <c r="AO839" i="9" s="1"/>
  <c r="P839" i="9" s="1"/>
  <c r="AI839" i="9" s="1"/>
  <c r="CD182" i="9"/>
  <c r="CD768" i="9"/>
  <c r="AY290" i="9"/>
  <c r="AN290" i="9" s="1"/>
  <c r="Q290" i="9" s="1"/>
  <c r="CD335" i="9"/>
  <c r="AO335" i="9" s="1"/>
  <c r="P335" i="9" s="1"/>
  <c r="AI335" i="9" s="1"/>
  <c r="AJ335" i="9" s="1"/>
  <c r="AE385" i="9"/>
  <c r="AF385" i="9" s="1"/>
  <c r="AK385" i="9"/>
  <c r="AD385" i="9" s="1"/>
  <c r="AM490" i="9"/>
  <c r="AM482" i="9"/>
  <c r="AK473" i="9"/>
  <c r="AD473" i="9" s="1"/>
  <c r="AE53" i="9"/>
  <c r="AF53" i="9" s="1"/>
  <c r="AE446" i="9"/>
  <c r="AF446" i="9" s="1"/>
  <c r="CD456" i="9"/>
  <c r="AY683" i="9"/>
  <c r="AO683" i="9" s="1"/>
  <c r="P683" i="9" s="1"/>
  <c r="AI683" i="9" s="1"/>
  <c r="AJ683" i="9" s="1"/>
  <c r="AX688" i="9"/>
  <c r="CA688" i="9"/>
  <c r="AX327" i="9"/>
  <c r="CA327" i="9"/>
  <c r="AM648" i="9"/>
  <c r="AK102" i="9"/>
  <c r="AD102" i="9" s="1"/>
  <c r="AK332" i="9"/>
  <c r="AD332" i="9" s="1"/>
  <c r="AB243" i="9"/>
  <c r="AY367" i="9"/>
  <c r="AN367" i="9" s="1"/>
  <c r="Q367" i="9" s="1"/>
  <c r="AY577" i="9"/>
  <c r="CD577" i="9"/>
  <c r="AO385" i="9"/>
  <c r="P385" i="9" s="1"/>
  <c r="AI385" i="9" s="1"/>
  <c r="AB385" i="9" s="1"/>
  <c r="AN602" i="9"/>
  <c r="Q602" i="9" s="1"/>
  <c r="AE602" i="9" s="1"/>
  <c r="AF602" i="9" s="1"/>
  <c r="AO108" i="9"/>
  <c r="P108" i="9" s="1"/>
  <c r="AI108" i="9" s="1"/>
  <c r="AB108" i="9" s="1"/>
  <c r="CD786" i="9"/>
  <c r="AC179" i="9"/>
  <c r="CA577" i="9"/>
  <c r="AX577" i="9"/>
  <c r="AM364" i="9"/>
  <c r="AM15" i="9"/>
  <c r="AM675" i="9"/>
  <c r="AO199" i="9"/>
  <c r="P199" i="9" s="1"/>
  <c r="AI199" i="9" s="1"/>
  <c r="AM443" i="9"/>
  <c r="AN364" i="9"/>
  <c r="Q364" i="9" s="1"/>
  <c r="AE364" i="9" s="1"/>
  <c r="AF364" i="9" s="1"/>
  <c r="AM199" i="9"/>
  <c r="AN199" i="9"/>
  <c r="Q199" i="9" s="1"/>
  <c r="AK88" i="9"/>
  <c r="AD88" i="9" s="1"/>
  <c r="AE88" i="9"/>
  <c r="AF88" i="9" s="1"/>
  <c r="AK387" i="9"/>
  <c r="AD387" i="9" s="1"/>
  <c r="AY417" i="9"/>
  <c r="AN134" i="9"/>
  <c r="Q134" i="9" s="1"/>
  <c r="AE134" i="9" s="1"/>
  <c r="AF134" i="9" s="1"/>
  <c r="CA140" i="9"/>
  <c r="AX140" i="9"/>
  <c r="CA568" i="9"/>
  <c r="AX568" i="9"/>
  <c r="AM568" i="9" s="1"/>
  <c r="AM589" i="9"/>
  <c r="AM54" i="9"/>
  <c r="AM862" i="9"/>
  <c r="AO336" i="9"/>
  <c r="P336" i="9" s="1"/>
  <c r="AI336" i="9" s="1"/>
  <c r="AJ336" i="9" s="1"/>
  <c r="AN59" i="9"/>
  <c r="Q59" i="9" s="1"/>
  <c r="AO532" i="9"/>
  <c r="P532" i="9" s="1"/>
  <c r="AI532" i="9" s="1"/>
  <c r="AB532" i="9" s="1"/>
  <c r="AY688" i="9"/>
  <c r="CD688" i="9"/>
  <c r="AY327" i="9"/>
  <c r="AM891" i="9"/>
  <c r="AM335" i="9"/>
  <c r="AB134" i="9"/>
  <c r="AJ134" i="9"/>
  <c r="AC134" i="9" s="1"/>
  <c r="AN206" i="9"/>
  <c r="Q206" i="9" s="1"/>
  <c r="AY909" i="9"/>
  <c r="AN34" i="9"/>
  <c r="Q34" i="9" s="1"/>
  <c r="AK34" i="9" s="1"/>
  <c r="AD34" i="9" s="1"/>
  <c r="AN420" i="9"/>
  <c r="Q420" i="9" s="1"/>
  <c r="AK420" i="9" s="1"/>
  <c r="AD420" i="9" s="1"/>
  <c r="AM532" i="9"/>
  <c r="CD858" i="9"/>
  <c r="AO858" i="9" s="1"/>
  <c r="P858" i="9" s="1"/>
  <c r="AI858" i="9" s="1"/>
  <c r="AX909" i="9"/>
  <c r="CA909" i="9"/>
  <c r="AY430" i="9"/>
  <c r="AM136" i="9"/>
  <c r="AM746" i="9"/>
  <c r="CD678" i="9"/>
  <c r="AM604" i="9"/>
  <c r="AO350" i="9"/>
  <c r="P350" i="9" s="1"/>
  <c r="AI350" i="9" s="1"/>
  <c r="AJ350" i="9" s="1"/>
  <c r="AC350" i="9" s="1"/>
  <c r="AJ150" i="9"/>
  <c r="AB150" i="9"/>
  <c r="AE150" i="9"/>
  <c r="AF150" i="9" s="1"/>
  <c r="AK150" i="9"/>
  <c r="AD150" i="9" s="1"/>
  <c r="AN201" i="9"/>
  <c r="Q201" i="9" s="1"/>
  <c r="AK201" i="9" s="1"/>
  <c r="AD201" i="9" s="1"/>
  <c r="AM379" i="9"/>
  <c r="AN381" i="9"/>
  <c r="Q381" i="9" s="1"/>
  <c r="AK381" i="9" s="1"/>
  <c r="AD381" i="9" s="1"/>
  <c r="AO499" i="9"/>
  <c r="P499" i="9" s="1"/>
  <c r="AI499" i="9" s="1"/>
  <c r="AB499" i="9" s="1"/>
  <c r="AY745" i="9"/>
  <c r="AO830" i="9"/>
  <c r="P830" i="9" s="1"/>
  <c r="AI830" i="9" s="1"/>
  <c r="AB830" i="9" s="1"/>
  <c r="AY365" i="9"/>
  <c r="AM365" i="9" s="1"/>
  <c r="AY294" i="9"/>
  <c r="AJ76" i="9"/>
  <c r="AN388" i="9"/>
  <c r="Q388" i="9" s="1"/>
  <c r="AE388" i="9" s="1"/>
  <c r="AF388" i="9" s="1"/>
  <c r="AM735" i="9"/>
  <c r="AJ861" i="9"/>
  <c r="AC861" i="9" s="1"/>
  <c r="CA28" i="9"/>
  <c r="AX28" i="9"/>
  <c r="AO56" i="9"/>
  <c r="P56" i="9" s="1"/>
  <c r="AI56" i="9" s="1"/>
  <c r="AB56" i="9" s="1"/>
  <c r="AK43" i="9"/>
  <c r="AD43" i="9" s="1"/>
  <c r="AM46" i="9"/>
  <c r="AJ792" i="9"/>
  <c r="N792" i="9" s="1"/>
  <c r="AB376" i="9"/>
  <c r="AJ376" i="9"/>
  <c r="AE892" i="9"/>
  <c r="AF892" i="9" s="1"/>
  <c r="AK892" i="9"/>
  <c r="AD892" i="9" s="1"/>
  <c r="AE584" i="9"/>
  <c r="AF584" i="9" s="1"/>
  <c r="AK584" i="9"/>
  <c r="AD584" i="9" s="1"/>
  <c r="AM738" i="9"/>
  <c r="AB59" i="9"/>
  <c r="AJ59" i="9"/>
  <c r="AC59" i="9" s="1"/>
  <c r="AY781" i="9"/>
  <c r="AY500" i="9"/>
  <c r="CD345" i="9"/>
  <c r="AO97" i="9"/>
  <c r="P97" i="9" s="1"/>
  <c r="AI97" i="9" s="1"/>
  <c r="AB97" i="9" s="1"/>
  <c r="AY619" i="9"/>
  <c r="CD583" i="9"/>
  <c r="AY250" i="9"/>
  <c r="AN250" i="9" s="1"/>
  <c r="Q250" i="9" s="1"/>
  <c r="AN75" i="9"/>
  <c r="Q75" i="9" s="1"/>
  <c r="AE75" i="9" s="1"/>
  <c r="AF75" i="9" s="1"/>
  <c r="AO93" i="9"/>
  <c r="P93" i="9" s="1"/>
  <c r="AI93" i="9" s="1"/>
  <c r="AJ93" i="9" s="1"/>
  <c r="AN146" i="9"/>
  <c r="Q146" i="9" s="1"/>
  <c r="AE146" i="9" s="1"/>
  <c r="AF146" i="9" s="1"/>
  <c r="AX339" i="9"/>
  <c r="CA339" i="9"/>
  <c r="AC171" i="9"/>
  <c r="N171" i="9"/>
  <c r="AY261" i="9"/>
  <c r="AN376" i="9"/>
  <c r="Q376" i="9" s="1"/>
  <c r="N658" i="9"/>
  <c r="AC658" i="9"/>
  <c r="AN830" i="9"/>
  <c r="Q830" i="9" s="1"/>
  <c r="AB863" i="9"/>
  <c r="AJ863" i="9"/>
  <c r="AY694" i="9"/>
  <c r="AN472" i="9"/>
  <c r="Q472" i="9" s="1"/>
  <c r="AO263" i="9"/>
  <c r="P263" i="9" s="1"/>
  <c r="AI263" i="9" s="1"/>
  <c r="CD797" i="9"/>
  <c r="AO85" i="9"/>
  <c r="P85" i="9" s="1"/>
  <c r="AI85" i="9" s="1"/>
  <c r="AB85" i="9" s="1"/>
  <c r="AC397" i="9"/>
  <c r="N397" i="9"/>
  <c r="N284" i="9"/>
  <c r="AC284" i="9"/>
  <c r="AC528" i="9"/>
  <c r="N528" i="9"/>
  <c r="AE863" i="9"/>
  <c r="AF863" i="9" s="1"/>
  <c r="AK863" i="9"/>
  <c r="AD863" i="9" s="1"/>
  <c r="AY432" i="9"/>
  <c r="CD432" i="9"/>
  <c r="AY339" i="9"/>
  <c r="AY534" i="9"/>
  <c r="AY248" i="9"/>
  <c r="AY633" i="9"/>
  <c r="AE189" i="9"/>
  <c r="AF189" i="9" s="1"/>
  <c r="AY21" i="9"/>
  <c r="AN21" i="9" s="1"/>
  <c r="Q21" i="9" s="1"/>
  <c r="CD527" i="9"/>
  <c r="AM193" i="9"/>
  <c r="AJ312" i="9"/>
  <c r="AB312" i="9"/>
  <c r="AX534" i="9"/>
  <c r="CA534" i="9"/>
  <c r="N331" i="9"/>
  <c r="AC331" i="9"/>
  <c r="AX261" i="9"/>
  <c r="CA261" i="9"/>
  <c r="AY373" i="9"/>
  <c r="AO603" i="9"/>
  <c r="P603" i="9" s="1"/>
  <c r="AI603" i="9" s="1"/>
  <c r="AN603" i="9"/>
  <c r="Q603" i="9" s="1"/>
  <c r="AM603" i="9"/>
  <c r="AY769" i="9"/>
  <c r="AN769" i="9" s="1"/>
  <c r="Q769" i="9" s="1"/>
  <c r="CA694" i="9"/>
  <c r="AX694" i="9"/>
  <c r="AM422" i="9"/>
  <c r="CD184" i="9"/>
  <c r="AN667" i="9"/>
  <c r="Q667" i="9" s="1"/>
  <c r="AE667" i="9" s="1"/>
  <c r="AF667" i="9" s="1"/>
  <c r="AY647" i="9"/>
  <c r="AM647" i="9" s="1"/>
  <c r="CD137" i="9"/>
  <c r="CD516" i="9"/>
  <c r="AN516" i="9" s="1"/>
  <c r="Q516" i="9" s="1"/>
  <c r="CA786" i="9"/>
  <c r="AX786" i="9"/>
  <c r="AM786" i="9" s="1"/>
  <c r="CA745" i="9"/>
  <c r="AX745" i="9"/>
  <c r="AE203" i="9"/>
  <c r="AF203" i="9" s="1"/>
  <c r="AK203" i="9"/>
  <c r="AD203" i="9" s="1"/>
  <c r="AN263" i="9"/>
  <c r="Q263" i="9" s="1"/>
  <c r="AX432" i="9"/>
  <c r="CA432" i="9"/>
  <c r="AE312" i="9"/>
  <c r="AF312" i="9" s="1"/>
  <c r="AK312" i="9"/>
  <c r="AD312" i="9" s="1"/>
  <c r="CD522" i="9"/>
  <c r="CD487" i="9"/>
  <c r="CD362" i="9"/>
  <c r="AO362" i="9" s="1"/>
  <c r="P362" i="9" s="1"/>
  <c r="AI362" i="9" s="1"/>
  <c r="AB362" i="9" s="1"/>
  <c r="AO392" i="9"/>
  <c r="P392" i="9" s="1"/>
  <c r="AI392" i="9" s="1"/>
  <c r="AJ392" i="9" s="1"/>
  <c r="AN597" i="9"/>
  <c r="Q597" i="9" s="1"/>
  <c r="AE597" i="9" s="1"/>
  <c r="AF597" i="9" s="1"/>
  <c r="AO383" i="9"/>
  <c r="P383" i="9" s="1"/>
  <c r="AI383" i="9" s="1"/>
  <c r="AB383" i="9" s="1"/>
  <c r="CD168" i="9"/>
  <c r="AN168" i="9" s="1"/>
  <c r="Q168" i="9" s="1"/>
  <c r="AK168" i="9" s="1"/>
  <c r="AD168" i="9" s="1"/>
  <c r="AY105" i="9"/>
  <c r="AO105" i="9" s="1"/>
  <c r="P105" i="9" s="1"/>
  <c r="AI105" i="9" s="1"/>
  <c r="AN519" i="9"/>
  <c r="Q519" i="9" s="1"/>
  <c r="AK519" i="9" s="1"/>
  <c r="AD519" i="9" s="1"/>
  <c r="AY406" i="9"/>
  <c r="AK220" i="9"/>
  <c r="AD220" i="9" s="1"/>
  <c r="AE220" i="9"/>
  <c r="AF220" i="9" s="1"/>
  <c r="CD273" i="9"/>
  <c r="CD422" i="9"/>
  <c r="AO422" i="9" s="1"/>
  <c r="P422" i="9" s="1"/>
  <c r="AI422" i="9" s="1"/>
  <c r="AY558" i="9"/>
  <c r="AC203" i="9"/>
  <c r="AO195" i="9"/>
  <c r="P195" i="9" s="1"/>
  <c r="AI195" i="9" s="1"/>
  <c r="AB195" i="9" s="1"/>
  <c r="CD813" i="9"/>
  <c r="AN813" i="9" s="1"/>
  <c r="Q813" i="9" s="1"/>
  <c r="CD749" i="9"/>
  <c r="AO749" i="9" s="1"/>
  <c r="P749" i="9" s="1"/>
  <c r="AI749" i="9" s="1"/>
  <c r="AM858" i="9"/>
  <c r="AB220" i="9"/>
  <c r="AJ220" i="9"/>
  <c r="AB474" i="9"/>
  <c r="AJ474" i="9"/>
  <c r="AJ90" i="9"/>
  <c r="AB90" i="9"/>
  <c r="AY423" i="9"/>
  <c r="AK138" i="9"/>
  <c r="AD138" i="9" s="1"/>
  <c r="AO466" i="9"/>
  <c r="P466" i="9" s="1"/>
  <c r="AI466" i="9" s="1"/>
  <c r="AJ466" i="9" s="1"/>
  <c r="CD501" i="9"/>
  <c r="CD600" i="9"/>
  <c r="AN491" i="9"/>
  <c r="Q491" i="9" s="1"/>
  <c r="AK491" i="9" s="1"/>
  <c r="AD491" i="9" s="1"/>
  <c r="CA558" i="9"/>
  <c r="AX558" i="9"/>
  <c r="AX273" i="9"/>
  <c r="CA273" i="9"/>
  <c r="AO472" i="9"/>
  <c r="P472" i="9" s="1"/>
  <c r="AI472" i="9" s="1"/>
  <c r="AA457" i="9"/>
  <c r="O457" i="9"/>
  <c r="AA304" i="9"/>
  <c r="AC1002" i="9"/>
  <c r="CD69" i="9"/>
  <c r="AN69" i="9" s="1"/>
  <c r="Q69" i="9" s="1"/>
  <c r="AE69" i="9" s="1"/>
  <c r="AF69" i="9" s="1"/>
  <c r="AN62" i="9"/>
  <c r="Q62" i="9" s="1"/>
  <c r="AK62" i="9" s="1"/>
  <c r="AD62" i="9" s="1"/>
  <c r="AO31" i="9"/>
  <c r="P31" i="9" s="1"/>
  <c r="AI31" i="9" s="1"/>
  <c r="AB31" i="9" s="1"/>
  <c r="AE507" i="9"/>
  <c r="AF507" i="9" s="1"/>
  <c r="AC963" i="9"/>
  <c r="AJ293" i="9"/>
  <c r="AC293" i="9" s="1"/>
  <c r="AC242" i="9"/>
  <c r="AC153" i="9"/>
  <c r="AJ65" i="9"/>
  <c r="AJ446" i="9"/>
  <c r="N446" i="9" s="1"/>
  <c r="AJ493" i="9"/>
  <c r="N493" i="9" s="1"/>
  <c r="AB122" i="9"/>
  <c r="AJ122" i="9"/>
  <c r="CD580" i="9"/>
  <c r="AY580" i="9"/>
  <c r="AM580" i="9" s="1"/>
  <c r="AJ826" i="9"/>
  <c r="AB826" i="9"/>
  <c r="AB225" i="9"/>
  <c r="AJ225" i="9"/>
  <c r="AO246" i="9"/>
  <c r="P246" i="9" s="1"/>
  <c r="AI246" i="9" s="1"/>
  <c r="AB246" i="9" s="1"/>
  <c r="AJ616" i="9"/>
  <c r="AB616" i="9"/>
  <c r="AN225" i="9"/>
  <c r="Q225" i="9" s="1"/>
  <c r="AY551" i="9"/>
  <c r="AM551" i="9" s="1"/>
  <c r="CD164" i="9"/>
  <c r="AN164" i="9" s="1"/>
  <c r="Q164" i="9" s="1"/>
  <c r="AO193" i="9"/>
  <c r="P193" i="9" s="1"/>
  <c r="AI193" i="9" s="1"/>
  <c r="AN193" i="9"/>
  <c r="Q193" i="9" s="1"/>
  <c r="AX137" i="9"/>
  <c r="AM137" i="9" s="1"/>
  <c r="CA137" i="9"/>
  <c r="AO268" i="9"/>
  <c r="P268" i="9" s="1"/>
  <c r="AI268" i="9" s="1"/>
  <c r="AO908" i="9"/>
  <c r="P908" i="9" s="1"/>
  <c r="AI908" i="9" s="1"/>
  <c r="AM908" i="9"/>
  <c r="AN908" i="9"/>
  <c r="Q908" i="9" s="1"/>
  <c r="AE953" i="9"/>
  <c r="AF953" i="9" s="1"/>
  <c r="AY292" i="9"/>
  <c r="AM292" i="9" s="1"/>
  <c r="AY260" i="9"/>
  <c r="AM363" i="9"/>
  <c r="AN392" i="9"/>
  <c r="Q392" i="9" s="1"/>
  <c r="AE392" i="9" s="1"/>
  <c r="AF392" i="9" s="1"/>
  <c r="AK65" i="9"/>
  <c r="AD65" i="9" s="1"/>
  <c r="AM115" i="9"/>
  <c r="AN115" i="9"/>
  <c r="Q115" i="9" s="1"/>
  <c r="AO115" i="9"/>
  <c r="P115" i="9" s="1"/>
  <c r="AI115" i="9" s="1"/>
  <c r="AB518" i="9"/>
  <c r="AJ518" i="9"/>
  <c r="AM225" i="9"/>
  <c r="AN122" i="9"/>
  <c r="Q122" i="9" s="1"/>
  <c r="AC230" i="9"/>
  <c r="AN268" i="9"/>
  <c r="Q268" i="9" s="1"/>
  <c r="AM268" i="9"/>
  <c r="AO572" i="9"/>
  <c r="P572" i="9" s="1"/>
  <c r="AI572" i="9" s="1"/>
  <c r="AJ82" i="9"/>
  <c r="AB82" i="9"/>
  <c r="AN350" i="9"/>
  <c r="Q350" i="9" s="1"/>
  <c r="CD712" i="9"/>
  <c r="AO712" i="9" s="1"/>
  <c r="P712" i="9" s="1"/>
  <c r="AI712" i="9" s="1"/>
  <c r="AY559" i="9"/>
  <c r="AM559" i="9" s="1"/>
  <c r="AO138" i="9"/>
  <c r="P138" i="9" s="1"/>
  <c r="AI138" i="9" s="1"/>
  <c r="AB138" i="9" s="1"/>
  <c r="AO553" i="9"/>
  <c r="P553" i="9" s="1"/>
  <c r="AI553" i="9" s="1"/>
  <c r="AB553" i="9" s="1"/>
  <c r="CD735" i="9"/>
  <c r="AO735" i="9" s="1"/>
  <c r="P735" i="9" s="1"/>
  <c r="AI735" i="9" s="1"/>
  <c r="AB735" i="9" s="1"/>
  <c r="CD859" i="9"/>
  <c r="AO859" i="9" s="1"/>
  <c r="P859" i="9" s="1"/>
  <c r="AI859" i="9" s="1"/>
  <c r="AN771" i="9"/>
  <c r="Q771" i="9" s="1"/>
  <c r="AK771" i="9" s="1"/>
  <c r="AD771" i="9" s="1"/>
  <c r="CD867" i="9"/>
  <c r="AN867" i="9" s="1"/>
  <c r="Q867" i="9" s="1"/>
  <c r="AO219" i="9"/>
  <c r="P219" i="9" s="1"/>
  <c r="AI219" i="9" s="1"/>
  <c r="AJ219" i="9" s="1"/>
  <c r="AO602" i="9"/>
  <c r="P602" i="9" s="1"/>
  <c r="AI602" i="9" s="1"/>
  <c r="AJ602" i="9" s="1"/>
  <c r="AO402" i="9"/>
  <c r="P402" i="9" s="1"/>
  <c r="AI402" i="9" s="1"/>
  <c r="CD237" i="9"/>
  <c r="AN237" i="9" s="1"/>
  <c r="Q237" i="9" s="1"/>
  <c r="AN108" i="9"/>
  <c r="Q108" i="9" s="1"/>
  <c r="AK108" i="9" s="1"/>
  <c r="AD108" i="9" s="1"/>
  <c r="AN532" i="9"/>
  <c r="Q532" i="9" s="1"/>
  <c r="AE230" i="9"/>
  <c r="AF230" i="9" s="1"/>
  <c r="AK230" i="9"/>
  <c r="AD230" i="9" s="1"/>
  <c r="CD604" i="9"/>
  <c r="AN604" i="9" s="1"/>
  <c r="Q604" i="9" s="1"/>
  <c r="AX456" i="9"/>
  <c r="CA456" i="9"/>
  <c r="O645" i="9"/>
  <c r="AA645" i="9"/>
  <c r="CD408" i="9"/>
  <c r="AY639" i="9"/>
  <c r="AM639" i="9" s="1"/>
  <c r="AY612" i="9"/>
  <c r="CD550" i="9"/>
  <c r="AO613" i="9"/>
  <c r="P613" i="9" s="1"/>
  <c r="AI613" i="9" s="1"/>
  <c r="CD485" i="9"/>
  <c r="CD272" i="9"/>
  <c r="CD256" i="9"/>
  <c r="AN256" i="9" s="1"/>
  <c r="Q256" i="9" s="1"/>
  <c r="AM192" i="9"/>
  <c r="AN93" i="9"/>
  <c r="Q93" i="9" s="1"/>
  <c r="AK93" i="9" s="1"/>
  <c r="AD93" i="9" s="1"/>
  <c r="AX527" i="9"/>
  <c r="CA527" i="9"/>
  <c r="CD800" i="9"/>
  <c r="AY800" i="9"/>
  <c r="AE254" i="9"/>
  <c r="AF254" i="9" s="1"/>
  <c r="AK254" i="9"/>
  <c r="AY156" i="9"/>
  <c r="O833" i="9"/>
  <c r="AA833" i="9"/>
  <c r="AY721" i="9"/>
  <c r="AO721" i="9" s="1"/>
  <c r="P721" i="9" s="1"/>
  <c r="AI721" i="9" s="1"/>
  <c r="AB721" i="9" s="1"/>
  <c r="CD503" i="9"/>
  <c r="AY449" i="9"/>
  <c r="AO449" i="9" s="1"/>
  <c r="P449" i="9" s="1"/>
  <c r="AI449" i="9" s="1"/>
  <c r="AJ449" i="9" s="1"/>
  <c r="AY221" i="9"/>
  <c r="AN221" i="9" s="1"/>
  <c r="Q221" i="9" s="1"/>
  <c r="AE221" i="9" s="1"/>
  <c r="AF221" i="9" s="1"/>
  <c r="CD139" i="9"/>
  <c r="AN211" i="9"/>
  <c r="Q211" i="9" s="1"/>
  <c r="AE211" i="9" s="1"/>
  <c r="AF211" i="9" s="1"/>
  <c r="AO445" i="9"/>
  <c r="P445" i="9" s="1"/>
  <c r="AI445" i="9" s="1"/>
  <c r="AB445" i="9" s="1"/>
  <c r="CD162" i="9"/>
  <c r="CD125" i="9"/>
  <c r="O571" i="9"/>
  <c r="AA571" i="9"/>
  <c r="CA800" i="9"/>
  <c r="AX800" i="9"/>
  <c r="AC1008" i="9"/>
  <c r="N1008" i="9"/>
  <c r="CA408" i="9"/>
  <c r="AX408" i="9"/>
  <c r="O226" i="9"/>
  <c r="AA226" i="9"/>
  <c r="CA612" i="9"/>
  <c r="AX612" i="9"/>
  <c r="AJ910" i="9"/>
  <c r="AB910" i="9"/>
  <c r="AY440" i="9"/>
  <c r="AN826" i="9"/>
  <c r="Q826" i="9" s="1"/>
  <c r="AM516" i="9"/>
  <c r="AN524" i="9"/>
  <c r="Q524" i="9" s="1"/>
  <c r="AE524" i="9" s="1"/>
  <c r="AF524" i="9" s="1"/>
  <c r="AM318" i="9"/>
  <c r="AB348" i="9"/>
  <c r="AJ348" i="9"/>
  <c r="AC91" i="9"/>
  <c r="N91" i="9"/>
  <c r="AN572" i="9"/>
  <c r="Q572" i="9" s="1"/>
  <c r="AM572" i="9"/>
  <c r="AE545" i="9"/>
  <c r="AF545" i="9" s="1"/>
  <c r="AK545" i="9"/>
  <c r="AD545" i="9" s="1"/>
  <c r="CD400" i="9"/>
  <c r="AY400" i="9"/>
  <c r="AE680" i="9"/>
  <c r="AF680" i="9" s="1"/>
  <c r="AK680" i="9"/>
  <c r="AD680" i="9" s="1"/>
  <c r="AN661" i="9"/>
  <c r="Q661" i="9" s="1"/>
  <c r="AO661" i="9"/>
  <c r="P661" i="9" s="1"/>
  <c r="AI661" i="9" s="1"/>
  <c r="AB680" i="9"/>
  <c r="AJ680" i="9"/>
  <c r="O419" i="9"/>
  <c r="AA419" i="9"/>
  <c r="AX550" i="9"/>
  <c r="CA550" i="9"/>
  <c r="AK910" i="9"/>
  <c r="AD910" i="9" s="1"/>
  <c r="AE910" i="9"/>
  <c r="AF910" i="9" s="1"/>
  <c r="AM164" i="9"/>
  <c r="CD831" i="9"/>
  <c r="CD481" i="9"/>
  <c r="CD458" i="9"/>
  <c r="AO458" i="9" s="1"/>
  <c r="P458" i="9" s="1"/>
  <c r="AI458" i="9" s="1"/>
  <c r="AN407" i="9"/>
  <c r="Q407" i="9" s="1"/>
  <c r="AK407" i="9" s="1"/>
  <c r="AD407" i="9" s="1"/>
  <c r="AY58" i="9"/>
  <c r="AO72" i="9"/>
  <c r="P72" i="9" s="1"/>
  <c r="AI72" i="9" s="1"/>
  <c r="AB72" i="9" s="1"/>
  <c r="AM737" i="9"/>
  <c r="AC810" i="9"/>
  <c r="N810" i="9"/>
  <c r="AE31" i="9"/>
  <c r="AF31" i="9" s="1"/>
  <c r="AK31" i="9"/>
  <c r="AD31" i="9" s="1"/>
  <c r="AB667" i="9"/>
  <c r="AJ667" i="9"/>
  <c r="AB545" i="9"/>
  <c r="AJ545" i="9"/>
  <c r="AX400" i="9"/>
  <c r="CA400" i="9"/>
  <c r="AN499" i="9"/>
  <c r="Q499" i="9" s="1"/>
  <c r="AM499" i="9"/>
  <c r="AC243" i="9"/>
  <c r="AN336" i="9"/>
  <c r="Q336" i="9" s="1"/>
  <c r="AB542" i="9"/>
  <c r="AJ542" i="9"/>
  <c r="CA440" i="9"/>
  <c r="AX440" i="9"/>
  <c r="AM749" i="9"/>
  <c r="AN613" i="9"/>
  <c r="Q613" i="9" s="1"/>
  <c r="AM948" i="9"/>
  <c r="AK13" i="9"/>
  <c r="AD13" i="9" s="1"/>
  <c r="AO746" i="9"/>
  <c r="P746" i="9" s="1"/>
  <c r="AI746" i="9" s="1"/>
  <c r="AB746" i="9" s="1"/>
  <c r="AY74" i="9"/>
  <c r="AM237" i="9"/>
  <c r="AM108" i="9"/>
  <c r="CD620" i="9"/>
  <c r="AO189" i="9"/>
  <c r="P189" i="9" s="1"/>
  <c r="AI189" i="9" s="1"/>
  <c r="AJ189" i="9" s="1"/>
  <c r="AC189" i="9" s="1"/>
  <c r="AM813" i="9"/>
  <c r="CD318" i="9"/>
  <c r="AO318" i="9" s="1"/>
  <c r="P318" i="9" s="1"/>
  <c r="AI318" i="9" s="1"/>
  <c r="CA326" i="9"/>
  <c r="AX326" i="9"/>
  <c r="AN811" i="9"/>
  <c r="Q811" i="9" s="1"/>
  <c r="AO811" i="9"/>
  <c r="P811" i="9" s="1"/>
  <c r="AI811" i="9" s="1"/>
  <c r="CA294" i="9"/>
  <c r="AX294" i="9"/>
  <c r="AM455" i="9"/>
  <c r="AO455" i="9"/>
  <c r="P455" i="9" s="1"/>
  <c r="AI455" i="9" s="1"/>
  <c r="AN455" i="9"/>
  <c r="Q455" i="9" s="1"/>
  <c r="AC605" i="9"/>
  <c r="N605" i="9"/>
  <c r="AK542" i="9"/>
  <c r="AD542" i="9" s="1"/>
  <c r="AE542" i="9"/>
  <c r="AF542" i="9" s="1"/>
  <c r="AC927" i="9"/>
  <c r="AJ766" i="9"/>
  <c r="AC766" i="9" s="1"/>
  <c r="AB814" i="9"/>
  <c r="AM20" i="9"/>
  <c r="AY173" i="9"/>
  <c r="AO173" i="9" s="1"/>
  <c r="P173" i="9" s="1"/>
  <c r="AI173" i="9" s="1"/>
  <c r="CD46" i="9"/>
  <c r="AN46" i="9" s="1"/>
  <c r="Q46" i="9" s="1"/>
  <c r="CD224" i="9"/>
  <c r="AM217" i="9"/>
  <c r="AO75" i="9"/>
  <c r="P75" i="9" s="1"/>
  <c r="AI75" i="9" s="1"/>
  <c r="AB75" i="9" s="1"/>
  <c r="CD26" i="9"/>
  <c r="AN26" i="9" s="1"/>
  <c r="Q26" i="9" s="1"/>
  <c r="AM72" i="9"/>
  <c r="AO62" i="9"/>
  <c r="P62" i="9" s="1"/>
  <c r="AI62" i="9" s="1"/>
  <c r="AJ62" i="9" s="1"/>
  <c r="AE29" i="9"/>
  <c r="AF29" i="9" s="1"/>
  <c r="AK29" i="9"/>
  <c r="AD29" i="9" s="1"/>
  <c r="AY101" i="9"/>
  <c r="CD101" i="9"/>
  <c r="CA125" i="9"/>
  <c r="AX125" i="9"/>
  <c r="AM125" i="9" s="1"/>
  <c r="AJ29" i="9"/>
  <c r="AB29" i="9"/>
  <c r="AM231" i="9"/>
  <c r="AN231" i="9"/>
  <c r="Q231" i="9" s="1"/>
  <c r="AO231" i="9"/>
  <c r="P231" i="9" s="1"/>
  <c r="AI231" i="9" s="1"/>
  <c r="AX101" i="9"/>
  <c r="CA101" i="9"/>
  <c r="CA184" i="9"/>
  <c r="AX184" i="9"/>
  <c r="AK70" i="9"/>
  <c r="AD70" i="9" s="1"/>
  <c r="AE70" i="9"/>
  <c r="AF70" i="9" s="1"/>
  <c r="AM69" i="9"/>
  <c r="AM14" i="9"/>
  <c r="AE235" i="9"/>
  <c r="AF235" i="9" s="1"/>
  <c r="AK235" i="9"/>
  <c r="AD235" i="9" s="1"/>
  <c r="AM85" i="9"/>
  <c r="CD73" i="9"/>
  <c r="AB92" i="9"/>
  <c r="AJ92" i="9"/>
  <c r="AB45" i="9"/>
  <c r="AJ45" i="9"/>
  <c r="AB146" i="9"/>
  <c r="AJ146" i="9"/>
  <c r="AN85" i="9"/>
  <c r="Q85" i="9" s="1"/>
  <c r="AK766" i="9"/>
  <c r="AD766" i="9" s="1"/>
  <c r="AO183" i="9"/>
  <c r="P183" i="9" s="1"/>
  <c r="AI183" i="9" s="1"/>
  <c r="AB183" i="9" s="1"/>
  <c r="CD143" i="9"/>
  <c r="AN217" i="9"/>
  <c r="Q217" i="9" s="1"/>
  <c r="AE217" i="9" s="1"/>
  <c r="AF217" i="9" s="1"/>
  <c r="AE92" i="9"/>
  <c r="AF92" i="9" s="1"/>
  <c r="AK92" i="9"/>
  <c r="AD92" i="9" s="1"/>
  <c r="AC70" i="9"/>
  <c r="N961" i="9"/>
  <c r="AA961" i="9" s="1"/>
  <c r="AC997" i="9"/>
  <c r="O947" i="9"/>
  <c r="N618" i="9"/>
  <c r="AA618" i="9" s="1"/>
  <c r="AB414" i="9"/>
  <c r="AC232" i="9"/>
  <c r="N1000" i="9"/>
  <c r="O1000" i="9" s="1"/>
  <c r="AB713" i="9"/>
  <c r="AB982" i="9"/>
  <c r="AB685" i="9"/>
  <c r="AJ953" i="9"/>
  <c r="AC953" i="9" s="1"/>
  <c r="O227" i="9"/>
  <c r="CD14" i="9"/>
  <c r="AN14" i="9" s="1"/>
  <c r="Q14" i="9" s="1"/>
  <c r="AJ973" i="9"/>
  <c r="AC973" i="9" s="1"/>
  <c r="AK97" i="9"/>
  <c r="AD97" i="9" s="1"/>
  <c r="AE97" i="9"/>
  <c r="AF97" i="9" s="1"/>
  <c r="AM12" i="9"/>
  <c r="AK601" i="9"/>
  <c r="AD601" i="9" s="1"/>
  <c r="AE601" i="9"/>
  <c r="AF601" i="9" s="1"/>
  <c r="AB641" i="9"/>
  <c r="AJ641" i="9"/>
  <c r="AC641" i="9" s="1"/>
  <c r="AY477" i="9"/>
  <c r="CD477" i="9"/>
  <c r="AJ217" i="9"/>
  <c r="AB217" i="9"/>
  <c r="AN954" i="9"/>
  <c r="Q954" i="9" s="1"/>
  <c r="AK954" i="9" s="1"/>
  <c r="AD954" i="9" s="1"/>
  <c r="CD801" i="9"/>
  <c r="AO17" i="9"/>
  <c r="P17" i="9" s="1"/>
  <c r="AI17" i="9" s="1"/>
  <c r="AJ17" i="9" s="1"/>
  <c r="AY834" i="9"/>
  <c r="AM834" i="9" s="1"/>
  <c r="CD760" i="9"/>
  <c r="AN466" i="9"/>
  <c r="Q466" i="9" s="1"/>
  <c r="AK466" i="9" s="1"/>
  <c r="AD466" i="9" s="1"/>
  <c r="AM321" i="9"/>
  <c r="AM329" i="9"/>
  <c r="CD463" i="9"/>
  <c r="AY251" i="9"/>
  <c r="AM26" i="9"/>
  <c r="CA248" i="9"/>
  <c r="AX248" i="9"/>
  <c r="CD666" i="9"/>
  <c r="AA161" i="9"/>
  <c r="O161" i="9"/>
  <c r="AY127" i="9"/>
  <c r="AN127" i="9" s="1"/>
  <c r="Q127" i="9" s="1"/>
  <c r="CA303" i="9"/>
  <c r="AX303" i="9"/>
  <c r="AO47" i="9"/>
  <c r="P47" i="9" s="1"/>
  <c r="AI47" i="9" s="1"/>
  <c r="AX901" i="9"/>
  <c r="CA901" i="9"/>
  <c r="AB206" i="9"/>
  <c r="AJ206" i="9"/>
  <c r="AN60" i="9"/>
  <c r="Q60" i="9" s="1"/>
  <c r="AM60" i="9"/>
  <c r="AO60" i="9"/>
  <c r="P60" i="9" s="1"/>
  <c r="AI60" i="9" s="1"/>
  <c r="AM445" i="9"/>
  <c r="CA162" i="9"/>
  <c r="AX162" i="9"/>
  <c r="CD672" i="9"/>
  <c r="AY368" i="9"/>
  <c r="AO601" i="9"/>
  <c r="P601" i="9" s="1"/>
  <c r="AI601" i="9" s="1"/>
  <c r="AO954" i="9"/>
  <c r="P954" i="9" s="1"/>
  <c r="AI954" i="9" s="1"/>
  <c r="AB954" i="9" s="1"/>
  <c r="AO325" i="9"/>
  <c r="P325" i="9" s="1"/>
  <c r="AI325" i="9" s="1"/>
  <c r="AB325" i="9" s="1"/>
  <c r="AO39" i="9"/>
  <c r="P39" i="9" s="1"/>
  <c r="AI39" i="9" s="1"/>
  <c r="AB39" i="9" s="1"/>
  <c r="AM970" i="9"/>
  <c r="AY486" i="9"/>
  <c r="AM486" i="9" s="1"/>
  <c r="AM214" i="9"/>
  <c r="AY693" i="9"/>
  <c r="AO693" i="9" s="1"/>
  <c r="P693" i="9" s="1"/>
  <c r="AI693" i="9" s="1"/>
  <c r="CD727" i="9"/>
  <c r="AY758" i="9"/>
  <c r="AM758" i="9" s="1"/>
  <c r="AN307" i="9"/>
  <c r="Q307" i="9" s="1"/>
  <c r="AE307" i="9" s="1"/>
  <c r="AF307" i="9" s="1"/>
  <c r="AN746" i="9"/>
  <c r="Q746" i="9" s="1"/>
  <c r="AE746" i="9" s="1"/>
  <c r="AF746" i="9" s="1"/>
  <c r="AO407" i="9"/>
  <c r="P407" i="9" s="1"/>
  <c r="AI407" i="9" s="1"/>
  <c r="AX178" i="9"/>
  <c r="AM178" i="9" s="1"/>
  <c r="CA178" i="9"/>
  <c r="AJ27" i="9"/>
  <c r="AB27" i="9"/>
  <c r="AC868" i="9"/>
  <c r="N868" i="9"/>
  <c r="AX823" i="9"/>
  <c r="AM823" i="9" s="1"/>
  <c r="CA823" i="9"/>
  <c r="AA850" i="9"/>
  <c r="O850" i="9"/>
  <c r="AB866" i="9"/>
  <c r="AJ866" i="9"/>
  <c r="CD210" i="9"/>
  <c r="AM521" i="9"/>
  <c r="CD615" i="9"/>
  <c r="CD854" i="9"/>
  <c r="AY854" i="9"/>
  <c r="AO201" i="9"/>
  <c r="P201" i="9" s="1"/>
  <c r="AI201" i="9" s="1"/>
  <c r="AB201" i="9" s="1"/>
  <c r="AY566" i="9"/>
  <c r="AN183" i="9"/>
  <c r="Q183" i="9" s="1"/>
  <c r="AK183" i="9" s="1"/>
  <c r="AD183" i="9" s="1"/>
  <c r="AO907" i="9"/>
  <c r="P907" i="9" s="1"/>
  <c r="AI907" i="9" s="1"/>
  <c r="AB907" i="9" s="1"/>
  <c r="AN285" i="9"/>
  <c r="Q285" i="9" s="1"/>
  <c r="AK285" i="9" s="1"/>
  <c r="AD285" i="9" s="1"/>
  <c r="AY904" i="9"/>
  <c r="AM904" i="9" s="1"/>
  <c r="AM68" i="9"/>
  <c r="AO68" i="9"/>
  <c r="P68" i="9" s="1"/>
  <c r="AI68" i="9" s="1"/>
  <c r="CA666" i="9"/>
  <c r="AX666" i="9"/>
  <c r="AB15" i="9"/>
  <c r="AJ15" i="9"/>
  <c r="AY410" i="9"/>
  <c r="AN68" i="9"/>
  <c r="Q68" i="9" s="1"/>
  <c r="CD12" i="9"/>
  <c r="AN12" i="9" s="1"/>
  <c r="Q12" i="9" s="1"/>
  <c r="AM912" i="9"/>
  <c r="AO912" i="9"/>
  <c r="P912" i="9" s="1"/>
  <c r="AI912" i="9" s="1"/>
  <c r="AN912" i="9"/>
  <c r="Q912" i="9" s="1"/>
  <c r="AM837" i="9"/>
  <c r="AN837" i="9"/>
  <c r="Q837" i="9" s="1"/>
  <c r="AO837" i="9"/>
  <c r="P837" i="9" s="1"/>
  <c r="AI837" i="9" s="1"/>
  <c r="CA368" i="9"/>
  <c r="AX368" i="9"/>
  <c r="AX854" i="9"/>
  <c r="CA854" i="9"/>
  <c r="AO192" i="9"/>
  <c r="P192" i="9" s="1"/>
  <c r="AI192" i="9" s="1"/>
  <c r="AN489" i="9"/>
  <c r="Q489" i="9" s="1"/>
  <c r="AK489" i="9" s="1"/>
  <c r="AD489" i="9" s="1"/>
  <c r="AX678" i="9"/>
  <c r="AM678" i="9" s="1"/>
  <c r="CA678" i="9"/>
  <c r="AX139" i="9"/>
  <c r="AM139" i="9" s="1"/>
  <c r="CA139" i="9"/>
  <c r="AC433" i="9"/>
  <c r="N433" i="9"/>
  <c r="CA501" i="9"/>
  <c r="AX501" i="9"/>
  <c r="AA396" i="9"/>
  <c r="O396" i="9"/>
  <c r="AA166" i="9"/>
  <c r="O166" i="9"/>
  <c r="AY574" i="9"/>
  <c r="AJ34" i="9"/>
  <c r="AB34" i="9"/>
  <c r="AN641" i="9"/>
  <c r="Q641" i="9" s="1"/>
  <c r="AX210" i="9"/>
  <c r="CA210" i="9"/>
  <c r="CA672" i="9"/>
  <c r="AX672" i="9"/>
  <c r="AX615" i="9"/>
  <c r="CA615" i="9"/>
  <c r="CD178" i="9"/>
  <c r="AK624" i="9"/>
  <c r="AD624" i="9" s="1"/>
  <c r="AE624" i="9"/>
  <c r="AF624" i="9" s="1"/>
  <c r="AO1001" i="9"/>
  <c r="P1001" i="9" s="1"/>
  <c r="AI1001" i="9" s="1"/>
  <c r="AB1001" i="9" s="1"/>
  <c r="AY692" i="9"/>
  <c r="AM177" i="9"/>
  <c r="AN733" i="9"/>
  <c r="Q733" i="9" s="1"/>
  <c r="AE733" i="9" s="1"/>
  <c r="AF733" i="9" s="1"/>
  <c r="AY656" i="9"/>
  <c r="AY731" i="9"/>
  <c r="AM731" i="9" s="1"/>
  <c r="AN54" i="9"/>
  <c r="Q54" i="9" s="1"/>
  <c r="AE54" i="9" s="1"/>
  <c r="AF54" i="9" s="1"/>
  <c r="AY353" i="9"/>
  <c r="AY48" i="9"/>
  <c r="AM48" i="9" s="1"/>
  <c r="AO382" i="9"/>
  <c r="P382" i="9" s="1"/>
  <c r="AI382" i="9" s="1"/>
  <c r="AJ382" i="9" s="1"/>
  <c r="AY213" i="9"/>
  <c r="AM213" i="9" s="1"/>
  <c r="AY896" i="9"/>
  <c r="CD321" i="9"/>
  <c r="AN321" i="9" s="1"/>
  <c r="Q321" i="9" s="1"/>
  <c r="AO597" i="9"/>
  <c r="P597" i="9" s="1"/>
  <c r="AI597" i="9" s="1"/>
  <c r="AB597" i="9" s="1"/>
  <c r="AM867" i="9"/>
  <c r="AN219" i="9"/>
  <c r="Q219" i="9" s="1"/>
  <c r="AE219" i="9" s="1"/>
  <c r="AF219" i="9" s="1"/>
  <c r="AM466" i="9"/>
  <c r="AM684" i="9"/>
  <c r="AD494" i="9"/>
  <c r="N494" i="9"/>
  <c r="AX417" i="9"/>
  <c r="CA417" i="9"/>
  <c r="AY202" i="9"/>
  <c r="AM202" i="9" s="1"/>
  <c r="AM211" i="9"/>
  <c r="AO211" i="9"/>
  <c r="P211" i="9" s="1"/>
  <c r="AI211" i="9" s="1"/>
  <c r="CA98" i="9"/>
  <c r="AX98" i="9"/>
  <c r="CA410" i="9"/>
  <c r="AX410" i="9"/>
  <c r="AB802" i="9"/>
  <c r="AJ802" i="9"/>
  <c r="CD521" i="9"/>
  <c r="AO521" i="9" s="1"/>
  <c r="P521" i="9" s="1"/>
  <c r="AI521" i="9" s="1"/>
  <c r="CD862" i="9"/>
  <c r="AO862" i="9" s="1"/>
  <c r="P862" i="9" s="1"/>
  <c r="AI862" i="9" s="1"/>
  <c r="CA633" i="9"/>
  <c r="AX633" i="9"/>
  <c r="AN402" i="9"/>
  <c r="Q402" i="9" s="1"/>
  <c r="AN47" i="9"/>
  <c r="Q47" i="9" s="1"/>
  <c r="AM47" i="9"/>
  <c r="AK799" i="9"/>
  <c r="AD799" i="9" s="1"/>
  <c r="AE799" i="9"/>
  <c r="AF799" i="9" s="1"/>
  <c r="AK266" i="9"/>
  <c r="AD266" i="9" s="1"/>
  <c r="AE266" i="9"/>
  <c r="AF266" i="9" s="1"/>
  <c r="AK592" i="9"/>
  <c r="AD592" i="9" s="1"/>
  <c r="AE592" i="9"/>
  <c r="AF592" i="9" s="1"/>
  <c r="AB262" i="9"/>
  <c r="AJ262" i="9"/>
  <c r="AE802" i="9"/>
  <c r="AF802" i="9" s="1"/>
  <c r="AK802" i="9"/>
  <c r="AD802" i="9" s="1"/>
  <c r="AJ55" i="9"/>
  <c r="AB55" i="9"/>
  <c r="AO538" i="9"/>
  <c r="P538" i="9" s="1"/>
  <c r="AI538" i="9" s="1"/>
  <c r="AN538" i="9"/>
  <c r="Q538" i="9" s="1"/>
  <c r="CA477" i="9"/>
  <c r="AX477" i="9"/>
  <c r="AX797" i="9"/>
  <c r="CA797" i="9"/>
  <c r="AM402" i="9"/>
  <c r="AN359" i="9"/>
  <c r="Q359" i="9" s="1"/>
  <c r="AM359" i="9"/>
  <c r="AO359" i="9"/>
  <c r="P359" i="9" s="1"/>
  <c r="AI359" i="9" s="1"/>
  <c r="CA620" i="9"/>
  <c r="AX620" i="9"/>
  <c r="AE195" i="9"/>
  <c r="AF195" i="9" s="1"/>
  <c r="AK195" i="9"/>
  <c r="AD195" i="9" s="1"/>
  <c r="AM266" i="9"/>
  <c r="AM111" i="9"/>
  <c r="AO489" i="9"/>
  <c r="P489" i="9" s="1"/>
  <c r="AI489" i="9" s="1"/>
  <c r="AB489" i="9" s="1"/>
  <c r="AM183" i="9"/>
  <c r="AN384" i="9"/>
  <c r="Q384" i="9" s="1"/>
  <c r="AK384" i="9" s="1"/>
  <c r="AD384" i="9" s="1"/>
  <c r="CD590" i="9"/>
  <c r="AY590" i="9"/>
  <c r="AB799" i="9"/>
  <c r="AJ799" i="9"/>
  <c r="AY885" i="9"/>
  <c r="AN72" i="9"/>
  <c r="Q72" i="9" s="1"/>
  <c r="AY303" i="9"/>
  <c r="CA574" i="9"/>
  <c r="AX574" i="9"/>
  <c r="AY901" i="9"/>
  <c r="AM537" i="9"/>
  <c r="AN537" i="9"/>
  <c r="Q537" i="9" s="1"/>
  <c r="AO537" i="9"/>
  <c r="P537" i="9" s="1"/>
  <c r="AI537" i="9" s="1"/>
  <c r="AM62" i="9"/>
  <c r="AM256" i="9"/>
  <c r="AO592" i="9"/>
  <c r="P592" i="9" s="1"/>
  <c r="AI592" i="9" s="1"/>
  <c r="AO671" i="9"/>
  <c r="P671" i="9" s="1"/>
  <c r="AI671" i="9" s="1"/>
  <c r="AB671" i="9" s="1"/>
  <c r="AN205" i="9"/>
  <c r="Q205" i="9" s="1"/>
  <c r="AE205" i="9" s="1"/>
  <c r="AF205" i="9" s="1"/>
  <c r="CD437" i="9"/>
  <c r="AY512" i="9"/>
  <c r="AO512" i="9" s="1"/>
  <c r="P512" i="9" s="1"/>
  <c r="AI512" i="9" s="1"/>
  <c r="AO208" i="9"/>
  <c r="P208" i="9" s="1"/>
  <c r="AI208" i="9" s="1"/>
  <c r="AJ208" i="9" s="1"/>
  <c r="AM138" i="9"/>
  <c r="AO771" i="9"/>
  <c r="P771" i="9" s="1"/>
  <c r="AI771" i="9" s="1"/>
  <c r="AB771" i="9" s="1"/>
  <c r="N480" i="9"/>
  <c r="AA480" i="9" s="1"/>
  <c r="AN816" i="9"/>
  <c r="Q816" i="9" s="1"/>
  <c r="AE816" i="9" s="1"/>
  <c r="AF816" i="9" s="1"/>
  <c r="AY894" i="9"/>
  <c r="AN894" i="9" s="1"/>
  <c r="Q894" i="9" s="1"/>
  <c r="CD684" i="9"/>
  <c r="AN684" i="9" s="1"/>
  <c r="Q684" i="9" s="1"/>
  <c r="AX590" i="9"/>
  <c r="CA590" i="9"/>
  <c r="CA74" i="9"/>
  <c r="AX74" i="9"/>
  <c r="O153" i="9"/>
  <c r="AA153" i="9"/>
  <c r="CA58" i="9"/>
  <c r="AX58" i="9"/>
  <c r="CA485" i="9"/>
  <c r="AX485" i="9"/>
  <c r="AM485" i="9" s="1"/>
  <c r="AC81" i="9"/>
  <c r="CD823" i="9"/>
  <c r="AO266" i="9"/>
  <c r="P266" i="9" s="1"/>
  <c r="AI266" i="9" s="1"/>
  <c r="AC120" i="9"/>
  <c r="N120" i="9"/>
  <c r="AX600" i="9"/>
  <c r="CA600" i="9"/>
  <c r="AE55" i="9"/>
  <c r="AF55" i="9" s="1"/>
  <c r="AK55" i="9"/>
  <c r="AD55" i="9" s="1"/>
  <c r="AY309" i="9"/>
  <c r="AX272" i="9"/>
  <c r="AM272" i="9" s="1"/>
  <c r="CA272" i="9"/>
  <c r="CD737" i="9"/>
  <c r="AO737" i="9" s="1"/>
  <c r="P737" i="9" s="1"/>
  <c r="AI737" i="9" s="1"/>
  <c r="AO196" i="9"/>
  <c r="P196" i="9" s="1"/>
  <c r="AI196" i="9" s="1"/>
  <c r="CD64" i="9"/>
  <c r="AY64" i="9"/>
  <c r="AY216" i="9"/>
  <c r="CD216" i="9"/>
  <c r="AB816" i="9"/>
  <c r="AJ816" i="9"/>
  <c r="AE447" i="9"/>
  <c r="AF447" i="9" s="1"/>
  <c r="AK447" i="9"/>
  <c r="AD447" i="9" s="1"/>
  <c r="AK685" i="9"/>
  <c r="AD685" i="9" s="1"/>
  <c r="AE685" i="9"/>
  <c r="AF685" i="9" s="1"/>
  <c r="O428" i="9"/>
  <c r="AA428" i="9"/>
  <c r="AE819" i="9"/>
  <c r="AF819" i="9" s="1"/>
  <c r="AK819" i="9"/>
  <c r="AD819" i="9" s="1"/>
  <c r="AX878" i="9"/>
  <c r="CA878" i="9"/>
  <c r="AC461" i="9"/>
  <c r="CA544" i="9"/>
  <c r="AX544" i="9"/>
  <c r="AN898" i="9"/>
  <c r="Q898" i="9" s="1"/>
  <c r="AK898" i="9" s="1"/>
  <c r="AD898" i="9" s="1"/>
  <c r="CA182" i="9"/>
  <c r="AX182" i="9"/>
  <c r="AX143" i="9"/>
  <c r="AM143" i="9" s="1"/>
  <c r="CA143" i="9"/>
  <c r="CA289" i="9"/>
  <c r="AX289" i="9"/>
  <c r="N429" i="9"/>
  <c r="AM859" i="9"/>
  <c r="AB819" i="9"/>
  <c r="AJ819" i="9"/>
  <c r="AM389" i="9"/>
  <c r="AN907" i="9"/>
  <c r="Q907" i="9" s="1"/>
  <c r="AB222" i="9"/>
  <c r="AJ222" i="9"/>
  <c r="AX583" i="9"/>
  <c r="CA583" i="9"/>
  <c r="AO411" i="9"/>
  <c r="P411" i="9" s="1"/>
  <c r="AI411" i="9" s="1"/>
  <c r="AM411" i="9"/>
  <c r="AN411" i="9"/>
  <c r="Q411" i="9" s="1"/>
  <c r="AO451" i="9"/>
  <c r="P451" i="9" s="1"/>
  <c r="AI451" i="9" s="1"/>
  <c r="AM451" i="9"/>
  <c r="AN451" i="9"/>
  <c r="Q451" i="9" s="1"/>
  <c r="AC436" i="9"/>
  <c r="AO384" i="9"/>
  <c r="P384" i="9" s="1"/>
  <c r="AI384" i="9" s="1"/>
  <c r="AE293" i="9"/>
  <c r="AF293" i="9" s="1"/>
  <c r="AK293" i="9"/>
  <c r="AD293" i="9" s="1"/>
  <c r="AX504" i="9"/>
  <c r="CA504" i="9"/>
  <c r="AM384" i="9"/>
  <c r="CA38" i="9"/>
  <c r="AX38" i="9"/>
  <c r="CD511" i="9"/>
  <c r="AO511" i="9" s="1"/>
  <c r="P511" i="9" s="1"/>
  <c r="AI511" i="9" s="1"/>
  <c r="AO330" i="9"/>
  <c r="P330" i="9" s="1"/>
  <c r="AI330" i="9" s="1"/>
  <c r="AB330" i="9" s="1"/>
  <c r="AN214" i="9"/>
  <c r="Q214" i="9" s="1"/>
  <c r="AE214" i="9" s="1"/>
  <c r="AF214" i="9" s="1"/>
  <c r="CD625" i="9"/>
  <c r="AK63" i="9"/>
  <c r="AD63" i="9" s="1"/>
  <c r="AM333" i="9"/>
  <c r="AO530" i="9"/>
  <c r="P530" i="9" s="1"/>
  <c r="AI530" i="9" s="1"/>
  <c r="AB530" i="9" s="1"/>
  <c r="CD842" i="9"/>
  <c r="AN842" i="9" s="1"/>
  <c r="Q842" i="9" s="1"/>
  <c r="AO465" i="9"/>
  <c r="P465" i="9" s="1"/>
  <c r="AI465" i="9" s="1"/>
  <c r="AJ465" i="9" s="1"/>
  <c r="AE876" i="9"/>
  <c r="AF876" i="9" s="1"/>
  <c r="CD856" i="9"/>
  <c r="AO856" i="9" s="1"/>
  <c r="P856" i="9" s="1"/>
  <c r="AI856" i="9" s="1"/>
  <c r="AB856" i="9" s="1"/>
  <c r="AO19" i="9"/>
  <c r="P19" i="9" s="1"/>
  <c r="AI19" i="9" s="1"/>
  <c r="AJ19" i="9" s="1"/>
  <c r="AM771" i="9"/>
  <c r="AM698" i="9"/>
  <c r="AN238" i="9"/>
  <c r="Q238" i="9" s="1"/>
  <c r="AK238" i="9" s="1"/>
  <c r="AD238" i="9" s="1"/>
  <c r="AY806" i="9"/>
  <c r="AM806" i="9" s="1"/>
  <c r="CD796" i="9"/>
  <c r="AY622" i="9"/>
  <c r="AC53" i="9"/>
  <c r="N53" i="9"/>
  <c r="CD785" i="9"/>
  <c r="AM752" i="9"/>
  <c r="AN752" i="9"/>
  <c r="Q752" i="9" s="1"/>
  <c r="AX463" i="9"/>
  <c r="CA463" i="9"/>
  <c r="AE436" i="9"/>
  <c r="AF436" i="9" s="1"/>
  <c r="AK436" i="9"/>
  <c r="AD436" i="9" s="1"/>
  <c r="AM646" i="9"/>
  <c r="AO363" i="9"/>
  <c r="P363" i="9" s="1"/>
  <c r="AI363" i="9" s="1"/>
  <c r="CA251" i="9"/>
  <c r="AX251" i="9"/>
  <c r="CD820" i="9"/>
  <c r="AO381" i="9"/>
  <c r="P381" i="9" s="1"/>
  <c r="AI381" i="9" s="1"/>
  <c r="AM381" i="9"/>
  <c r="CA224" i="9"/>
  <c r="AX224" i="9"/>
  <c r="AM224" i="9" s="1"/>
  <c r="AY289" i="9"/>
  <c r="AM362" i="9"/>
  <c r="AB364" i="9"/>
  <c r="AJ364" i="9"/>
  <c r="AO380" i="9"/>
  <c r="P380" i="9" s="1"/>
  <c r="AI380" i="9" s="1"/>
  <c r="AJ380" i="9" s="1"/>
  <c r="CD129" i="9"/>
  <c r="AN129" i="9" s="1"/>
  <c r="Q129" i="9" s="1"/>
  <c r="CD652" i="9"/>
  <c r="AN23" i="9"/>
  <c r="Q23" i="9" s="1"/>
  <c r="AK23" i="9" s="1"/>
  <c r="AD23" i="9" s="1"/>
  <c r="AJ631" i="9"/>
  <c r="N631" i="9" s="1"/>
  <c r="AO172" i="9"/>
  <c r="P172" i="9" s="1"/>
  <c r="AI172" i="9" s="1"/>
  <c r="AB172" i="9" s="1"/>
  <c r="AY983" i="9"/>
  <c r="AO983" i="9" s="1"/>
  <c r="P983" i="9" s="1"/>
  <c r="AI983" i="9" s="1"/>
  <c r="AY708" i="9"/>
  <c r="AO708" i="9" s="1"/>
  <c r="P708" i="9" s="1"/>
  <c r="AI708" i="9" s="1"/>
  <c r="AJ708" i="9" s="1"/>
  <c r="AM886" i="9"/>
  <c r="AO297" i="9"/>
  <c r="P297" i="9" s="1"/>
  <c r="AI297" i="9" s="1"/>
  <c r="AB297" i="9" s="1"/>
  <c r="AY539" i="9"/>
  <c r="AM539" i="9" s="1"/>
  <c r="AM382" i="9"/>
  <c r="AX760" i="9"/>
  <c r="CA760" i="9"/>
  <c r="AA257" i="9"/>
  <c r="O257" i="9"/>
  <c r="AX782" i="9"/>
  <c r="CA782" i="9"/>
  <c r="AO329" i="9"/>
  <c r="P329" i="9" s="1"/>
  <c r="AI329" i="9" s="1"/>
  <c r="AN363" i="9"/>
  <c r="Q363" i="9" s="1"/>
  <c r="AN594" i="9"/>
  <c r="Q594" i="9" s="1"/>
  <c r="AO594" i="9"/>
  <c r="P594" i="9" s="1"/>
  <c r="AI594" i="9" s="1"/>
  <c r="CA481" i="9"/>
  <c r="AX481" i="9"/>
  <c r="AN136" i="9"/>
  <c r="Q136" i="9" s="1"/>
  <c r="AO136" i="9"/>
  <c r="P136" i="9" s="1"/>
  <c r="AI136" i="9" s="1"/>
  <c r="CD853" i="9"/>
  <c r="AC507" i="9"/>
  <c r="N507" i="9"/>
  <c r="AN790" i="9"/>
  <c r="Q790" i="9" s="1"/>
  <c r="AX873" i="9"/>
  <c r="AM873" i="9" s="1"/>
  <c r="CA873" i="9"/>
  <c r="AX305" i="9"/>
  <c r="CA305" i="9"/>
  <c r="AE383" i="9"/>
  <c r="AF383" i="9" s="1"/>
  <c r="AK383" i="9"/>
  <c r="AD383" i="9" s="1"/>
  <c r="AN895" i="9"/>
  <c r="Q895" i="9" s="1"/>
  <c r="AE895" i="9" s="1"/>
  <c r="AF895" i="9" s="1"/>
  <c r="AN32" i="9"/>
  <c r="Q32" i="9" s="1"/>
  <c r="AK32" i="9" s="1"/>
  <c r="AD32" i="9" s="1"/>
  <c r="AN215" i="9"/>
  <c r="Q215" i="9" s="1"/>
  <c r="AK215" i="9" s="1"/>
  <c r="AD215" i="9" s="1"/>
  <c r="AO460" i="9"/>
  <c r="P460" i="9" s="1"/>
  <c r="AI460" i="9" s="1"/>
  <c r="AB460" i="9" s="1"/>
  <c r="AC119" i="9"/>
  <c r="AX896" i="9"/>
  <c r="CA896" i="9"/>
  <c r="AO790" i="9"/>
  <c r="P790" i="9" s="1"/>
  <c r="AI790" i="9" s="1"/>
  <c r="AY782" i="9"/>
  <c r="CD782" i="9"/>
  <c r="AN329" i="9"/>
  <c r="Q329" i="9" s="1"/>
  <c r="AY617" i="9"/>
  <c r="AN617" i="9" s="1"/>
  <c r="Q617" i="9" s="1"/>
  <c r="AX768" i="9"/>
  <c r="CA768" i="9"/>
  <c r="AX619" i="9"/>
  <c r="CA619" i="9"/>
  <c r="CD878" i="9"/>
  <c r="AY878" i="9"/>
  <c r="AO916" i="9"/>
  <c r="P916" i="9" s="1"/>
  <c r="AI916" i="9" s="1"/>
  <c r="AJ916" i="9" s="1"/>
  <c r="AN165" i="9"/>
  <c r="Q165" i="9" s="1"/>
  <c r="AE165" i="9" s="1"/>
  <c r="AF165" i="9" s="1"/>
  <c r="AE995" i="9"/>
  <c r="AF995" i="9" s="1"/>
  <c r="AN39" i="9"/>
  <c r="Q39" i="9" s="1"/>
  <c r="AE39" i="9" s="1"/>
  <c r="AF39" i="9" s="1"/>
  <c r="AJ340" i="9"/>
  <c r="N340" i="9" s="1"/>
  <c r="AY879" i="9"/>
  <c r="AM879" i="9" s="1"/>
  <c r="AY44" i="9"/>
  <c r="AM44" i="9" s="1"/>
  <c r="AO54" i="9"/>
  <c r="P54" i="9" s="1"/>
  <c r="AI54" i="9" s="1"/>
  <c r="AB54" i="9" s="1"/>
  <c r="AY498" i="9"/>
  <c r="AN498" i="9" s="1"/>
  <c r="Q498" i="9" s="1"/>
  <c r="AY623" i="9"/>
  <c r="AM750" i="9"/>
  <c r="AY306" i="9"/>
  <c r="AN176" i="9"/>
  <c r="Q176" i="9" s="1"/>
  <c r="AE176" i="9" s="1"/>
  <c r="AF176" i="9" s="1"/>
  <c r="AB876" i="9"/>
  <c r="AB102" i="9"/>
  <c r="CD467" i="9"/>
  <c r="AO467" i="9" s="1"/>
  <c r="P467" i="9" s="1"/>
  <c r="AI467" i="9" s="1"/>
  <c r="AN564" i="9"/>
  <c r="Q564" i="9" s="1"/>
  <c r="AE564" i="9" s="1"/>
  <c r="AF564" i="9" s="1"/>
  <c r="AN382" i="9"/>
  <c r="Q382" i="9" s="1"/>
  <c r="AK382" i="9" s="1"/>
  <c r="AD382" i="9" s="1"/>
  <c r="AY903" i="9"/>
  <c r="AY391" i="9"/>
  <c r="AO391" i="9" s="1"/>
  <c r="P391" i="9" s="1"/>
  <c r="AI391" i="9" s="1"/>
  <c r="CD245" i="9"/>
  <c r="AO663" i="9"/>
  <c r="P663" i="9" s="1"/>
  <c r="AI663" i="9" s="1"/>
  <c r="AJ663" i="9" s="1"/>
  <c r="AN588" i="9"/>
  <c r="Q588" i="9" s="1"/>
  <c r="AK588" i="9" s="1"/>
  <c r="AD588" i="9" s="1"/>
  <c r="CA796" i="9"/>
  <c r="AX796" i="9"/>
  <c r="AY822" i="9"/>
  <c r="AO822" i="9" s="1"/>
  <c r="P822" i="9" s="1"/>
  <c r="AI822" i="9" s="1"/>
  <c r="CD873" i="9"/>
  <c r="AX785" i="9"/>
  <c r="CA785" i="9"/>
  <c r="AY57" i="9"/>
  <c r="AO57" i="9" s="1"/>
  <c r="P57" i="9" s="1"/>
  <c r="AI57" i="9" s="1"/>
  <c r="CD646" i="9"/>
  <c r="AN646" i="9" s="1"/>
  <c r="Q646" i="9" s="1"/>
  <c r="AY305" i="9"/>
  <c r="AX820" i="9"/>
  <c r="CA820" i="9"/>
  <c r="CD38" i="9"/>
  <c r="CA853" i="9"/>
  <c r="AX853" i="9"/>
  <c r="AC814" i="9"/>
  <c r="AM543" i="9"/>
  <c r="CD30" i="9"/>
  <c r="CD371" i="9"/>
  <c r="CD849" i="9"/>
  <c r="AN750" i="9"/>
  <c r="Q750" i="9" s="1"/>
  <c r="AK750" i="9" s="1"/>
  <c r="AD750" i="9" s="1"/>
  <c r="AO557" i="9"/>
  <c r="P557" i="9" s="1"/>
  <c r="AI557" i="9" s="1"/>
  <c r="AJ557" i="9" s="1"/>
  <c r="CD809" i="9"/>
  <c r="AN809" i="9" s="1"/>
  <c r="Q809" i="9" s="1"/>
  <c r="AM32" i="9"/>
  <c r="CA487" i="9"/>
  <c r="AX487" i="9"/>
  <c r="AM487" i="9" s="1"/>
  <c r="CA345" i="9"/>
  <c r="AX345" i="9"/>
  <c r="AO131" i="9"/>
  <c r="P131" i="9" s="1"/>
  <c r="AI131" i="9" s="1"/>
  <c r="AM131" i="9"/>
  <c r="AN131" i="9"/>
  <c r="Q131" i="9" s="1"/>
  <c r="AM447" i="9"/>
  <c r="AO447" i="9"/>
  <c r="P447" i="9" s="1"/>
  <c r="AI447" i="9" s="1"/>
  <c r="AY504" i="9"/>
  <c r="AJ285" i="9"/>
  <c r="AB285" i="9"/>
  <c r="AC685" i="9"/>
  <c r="AO752" i="9"/>
  <c r="P752" i="9" s="1"/>
  <c r="AI752" i="9" s="1"/>
  <c r="AY544" i="9"/>
  <c r="AK814" i="9"/>
  <c r="AD814" i="9" s="1"/>
  <c r="AE814" i="9"/>
  <c r="AF814" i="9" s="1"/>
  <c r="CA73" i="9"/>
  <c r="AX73" i="9"/>
  <c r="CA503" i="9"/>
  <c r="AX503" i="9"/>
  <c r="AC169" i="9"/>
  <c r="N169" i="9"/>
  <c r="CD151" i="9"/>
  <c r="AY151" i="9"/>
  <c r="AM900" i="9"/>
  <c r="AK158" i="9"/>
  <c r="AD158" i="9" s="1"/>
  <c r="AE158" i="9"/>
  <c r="AF158" i="9" s="1"/>
  <c r="AY94" i="9"/>
  <c r="AM94" i="9" s="1"/>
  <c r="CD94" i="9"/>
  <c r="AB84" i="9"/>
  <c r="AJ84" i="9"/>
  <c r="AB564" i="9"/>
  <c r="AJ564" i="9"/>
  <c r="AM476" i="9"/>
  <c r="AE676" i="9"/>
  <c r="AF676" i="9" s="1"/>
  <c r="AK676" i="9"/>
  <c r="AD676" i="9" s="1"/>
  <c r="AB388" i="9"/>
  <c r="AJ388" i="9"/>
  <c r="AE533" i="9"/>
  <c r="AF533" i="9" s="1"/>
  <c r="AK533" i="9"/>
  <c r="AD533" i="9" s="1"/>
  <c r="AO872" i="9"/>
  <c r="P872" i="9" s="1"/>
  <c r="AI872" i="9" s="1"/>
  <c r="AN872" i="9"/>
  <c r="Q872" i="9" s="1"/>
  <c r="AB215" i="9"/>
  <c r="AJ215" i="9"/>
  <c r="AN460" i="9"/>
  <c r="Q460" i="9" s="1"/>
  <c r="AK377" i="9"/>
  <c r="AD377" i="9" s="1"/>
  <c r="AO706" i="9"/>
  <c r="P706" i="9" s="1"/>
  <c r="AI706" i="9" s="1"/>
  <c r="AJ706" i="9" s="1"/>
  <c r="CD589" i="9"/>
  <c r="AN589" i="9" s="1"/>
  <c r="Q589" i="9" s="1"/>
  <c r="AO316" i="9"/>
  <c r="P316" i="9" s="1"/>
  <c r="AI316" i="9" s="1"/>
  <c r="AJ316" i="9" s="1"/>
  <c r="AY298" i="9"/>
  <c r="AN298" i="9" s="1"/>
  <c r="Q298" i="9" s="1"/>
  <c r="AM114" i="9"/>
  <c r="AE18" i="9"/>
  <c r="AF18" i="9" s="1"/>
  <c r="AK18" i="9"/>
  <c r="AD18" i="9" s="1"/>
  <c r="AY825" i="9"/>
  <c r="AM825" i="9" s="1"/>
  <c r="AX282" i="9"/>
  <c r="CA282" i="9"/>
  <c r="AM51" i="9"/>
  <c r="AN51" i="9"/>
  <c r="Q51" i="9" s="1"/>
  <c r="AO51" i="9"/>
  <c r="P51" i="9" s="1"/>
  <c r="AI51" i="9" s="1"/>
  <c r="AO32" i="9"/>
  <c r="P32" i="9" s="1"/>
  <c r="AI32" i="9" s="1"/>
  <c r="AM286" i="9"/>
  <c r="AN663" i="9"/>
  <c r="Q663" i="9" s="1"/>
  <c r="AX636" i="9"/>
  <c r="CA636" i="9"/>
  <c r="AO588" i="9"/>
  <c r="P588" i="9" s="1"/>
  <c r="AI588" i="9" s="1"/>
  <c r="AO533" i="9"/>
  <c r="P533" i="9" s="1"/>
  <c r="AI533" i="9" s="1"/>
  <c r="AN824" i="9"/>
  <c r="Q824" i="9" s="1"/>
  <c r="AM824" i="9"/>
  <c r="AO824" i="9"/>
  <c r="P824" i="9" s="1"/>
  <c r="AI824" i="9" s="1"/>
  <c r="AX840" i="9"/>
  <c r="CA840" i="9"/>
  <c r="CA743" i="9"/>
  <c r="AX743" i="9"/>
  <c r="AM660" i="9"/>
  <c r="AM325" i="9"/>
  <c r="AN950" i="9"/>
  <c r="Q950" i="9" s="1"/>
  <c r="AE950" i="9" s="1"/>
  <c r="AF950" i="9" s="1"/>
  <c r="AO650" i="9"/>
  <c r="P650" i="9" s="1"/>
  <c r="AI650" i="9" s="1"/>
  <c r="AB650" i="9" s="1"/>
  <c r="AN316" i="9"/>
  <c r="Q316" i="9" s="1"/>
  <c r="AK316" i="9" s="1"/>
  <c r="AD316" i="9" s="1"/>
  <c r="AN530" i="9"/>
  <c r="Q530" i="9" s="1"/>
  <c r="AE530" i="9" s="1"/>
  <c r="AF530" i="9" s="1"/>
  <c r="AO158" i="9"/>
  <c r="P158" i="9" s="1"/>
  <c r="AI158" i="9" s="1"/>
  <c r="CA727" i="9"/>
  <c r="AX727" i="9"/>
  <c r="AM727" i="9" s="1"/>
  <c r="AM557" i="9"/>
  <c r="AO674" i="9"/>
  <c r="P674" i="9" s="1"/>
  <c r="AI674" i="9" s="1"/>
  <c r="AN674" i="9"/>
  <c r="Q674" i="9" s="1"/>
  <c r="AM674" i="9"/>
  <c r="AK575" i="9"/>
  <c r="AD575" i="9" s="1"/>
  <c r="AE575" i="9"/>
  <c r="AF575" i="9" s="1"/>
  <c r="AY468" i="9"/>
  <c r="AN19" i="9"/>
  <c r="Q19" i="9" s="1"/>
  <c r="AN557" i="9"/>
  <c r="Q557" i="9" s="1"/>
  <c r="AY788" i="9"/>
  <c r="AM19" i="9"/>
  <c r="AE687" i="9"/>
  <c r="AF687" i="9" s="1"/>
  <c r="AK687" i="9"/>
  <c r="AB421" i="9"/>
  <c r="AJ421" i="9"/>
  <c r="CA562" i="9"/>
  <c r="AX562" i="9"/>
  <c r="CA632" i="9"/>
  <c r="AX632" i="9"/>
  <c r="AX514" i="9"/>
  <c r="CA514" i="9"/>
  <c r="AO154" i="9"/>
  <c r="P154" i="9" s="1"/>
  <c r="AI154" i="9" s="1"/>
  <c r="AB154" i="9" s="1"/>
  <c r="AK414" i="9"/>
  <c r="AD414" i="9" s="1"/>
  <c r="AM650" i="9"/>
  <c r="AN103" i="9"/>
  <c r="Q103" i="9" s="1"/>
  <c r="AE103" i="9" s="1"/>
  <c r="AF103" i="9" s="1"/>
  <c r="CD649" i="9"/>
  <c r="AY52" i="9"/>
  <c r="CD25" i="9"/>
  <c r="AO25" i="9" s="1"/>
  <c r="P25" i="9" s="1"/>
  <c r="AI25" i="9" s="1"/>
  <c r="CD913" i="9"/>
  <c r="AM176" i="9"/>
  <c r="AO126" i="9"/>
  <c r="P126" i="9" s="1"/>
  <c r="AI126" i="9" s="1"/>
  <c r="AJ126" i="9" s="1"/>
  <c r="AY829" i="9"/>
  <c r="AN829" i="9" s="1"/>
  <c r="Q829" i="9" s="1"/>
  <c r="CD660" i="9"/>
  <c r="AN660" i="9" s="1"/>
  <c r="Q660" i="9" s="1"/>
  <c r="AN442" i="9"/>
  <c r="Q442" i="9" s="1"/>
  <c r="AM442" i="9"/>
  <c r="AO442" i="9"/>
  <c r="P442" i="9" s="1"/>
  <c r="AI442" i="9" s="1"/>
  <c r="CD887" i="9"/>
  <c r="AN887" i="9" s="1"/>
  <c r="Q887" i="9" s="1"/>
  <c r="AM809" i="9"/>
  <c r="AO307" i="9"/>
  <c r="P307" i="9" s="1"/>
  <c r="AI307" i="9" s="1"/>
  <c r="AM307" i="9"/>
  <c r="AB654" i="9"/>
  <c r="AJ654" i="9"/>
  <c r="AE553" i="9"/>
  <c r="AF553" i="9" s="1"/>
  <c r="AK553" i="9"/>
  <c r="AD553" i="9" s="1"/>
  <c r="AE246" i="9"/>
  <c r="AF246" i="9" s="1"/>
  <c r="AK246" i="9"/>
  <c r="AD246" i="9" s="1"/>
  <c r="AM536" i="9"/>
  <c r="AO536" i="9"/>
  <c r="P536" i="9" s="1"/>
  <c r="AI536" i="9" s="1"/>
  <c r="AN536" i="9"/>
  <c r="Q536" i="9" s="1"/>
  <c r="AM467" i="9"/>
  <c r="AC194" i="9"/>
  <c r="N194" i="9"/>
  <c r="AO676" i="9"/>
  <c r="P676" i="9" s="1"/>
  <c r="AI676" i="9" s="1"/>
  <c r="AC239" i="9"/>
  <c r="N239" i="9"/>
  <c r="AM126" i="9"/>
  <c r="AO948" i="9"/>
  <c r="P948" i="9" s="1"/>
  <c r="AI948" i="9" s="1"/>
  <c r="AJ948" i="9" s="1"/>
  <c r="AN379" i="9"/>
  <c r="Q379" i="9" s="1"/>
  <c r="AM887" i="9"/>
  <c r="AO718" i="9"/>
  <c r="P718" i="9" s="1"/>
  <c r="AI718" i="9" s="1"/>
  <c r="AM718" i="9"/>
  <c r="AN718" i="9"/>
  <c r="Q718" i="9" s="1"/>
  <c r="AB575" i="9"/>
  <c r="AJ575" i="9"/>
  <c r="AM323" i="9"/>
  <c r="AO323" i="9"/>
  <c r="P323" i="9" s="1"/>
  <c r="AI323" i="9" s="1"/>
  <c r="AN323" i="9"/>
  <c r="Q323" i="9" s="1"/>
  <c r="AX801" i="9"/>
  <c r="CA801" i="9"/>
  <c r="AC496" i="9"/>
  <c r="CA903" i="9"/>
  <c r="AX903" i="9"/>
  <c r="AY759" i="9"/>
  <c r="AM759" i="9" s="1"/>
  <c r="AB147" i="9"/>
  <c r="AJ147" i="9"/>
  <c r="AN671" i="9"/>
  <c r="Q671" i="9" s="1"/>
  <c r="AO165" i="9"/>
  <c r="P165" i="9" s="1"/>
  <c r="AI165" i="9" s="1"/>
  <c r="AJ165" i="9" s="1"/>
  <c r="AY709" i="9"/>
  <c r="AN311" i="9"/>
  <c r="Q311" i="9" s="1"/>
  <c r="AK311" i="9" s="1"/>
  <c r="AD311" i="9" s="1"/>
  <c r="AO369" i="9"/>
  <c r="P369" i="9" s="1"/>
  <c r="AI369" i="9" s="1"/>
  <c r="AJ369" i="9" s="1"/>
  <c r="AN244" i="9"/>
  <c r="Q244" i="9" s="1"/>
  <c r="AK244" i="9" s="1"/>
  <c r="AD244" i="9" s="1"/>
  <c r="AM889" i="9"/>
  <c r="AN889" i="9"/>
  <c r="Q889" i="9" s="1"/>
  <c r="AO889" i="9"/>
  <c r="P889" i="9" s="1"/>
  <c r="AI889" i="9" s="1"/>
  <c r="AO379" i="9"/>
  <c r="P379" i="9" s="1"/>
  <c r="AI379" i="9" s="1"/>
  <c r="AE322" i="9"/>
  <c r="AF322" i="9" s="1"/>
  <c r="AK322" i="9"/>
  <c r="AD322" i="9" s="1"/>
  <c r="AY840" i="9"/>
  <c r="AY705" i="9"/>
  <c r="AN705" i="9" s="1"/>
  <c r="Q705" i="9" s="1"/>
  <c r="AX468" i="9"/>
  <c r="CA468" i="9"/>
  <c r="AM719" i="9"/>
  <c r="AN84" i="9"/>
  <c r="Q84" i="9" s="1"/>
  <c r="AM155" i="9"/>
  <c r="AN155" i="9"/>
  <c r="Q155" i="9" s="1"/>
  <c r="AO155" i="9"/>
  <c r="P155" i="9" s="1"/>
  <c r="AI155" i="9" s="1"/>
  <c r="AY817" i="9"/>
  <c r="AN817" i="9" s="1"/>
  <c r="Q817" i="9" s="1"/>
  <c r="AY743" i="9"/>
  <c r="AE208" i="9"/>
  <c r="AF208" i="9" s="1"/>
  <c r="AK208" i="9"/>
  <c r="AD208" i="9" s="1"/>
  <c r="AE147" i="9"/>
  <c r="AF147" i="9" s="1"/>
  <c r="AK147" i="9"/>
  <c r="AD147" i="9" s="1"/>
  <c r="O779" i="9"/>
  <c r="AA779" i="9"/>
  <c r="AN380" i="9"/>
  <c r="Q380" i="9" s="1"/>
  <c r="AK380" i="9" s="1"/>
  <c r="AD380" i="9" s="1"/>
  <c r="CD977" i="9"/>
  <c r="AN977" i="9" s="1"/>
  <c r="Q977" i="9" s="1"/>
  <c r="AY716" i="9"/>
  <c r="AM716" i="9" s="1"/>
  <c r="AY791" i="9"/>
  <c r="AM791" i="9" s="1"/>
  <c r="AO311" i="9"/>
  <c r="P311" i="9" s="1"/>
  <c r="AI311" i="9" s="1"/>
  <c r="AB311" i="9" s="1"/>
  <c r="CD700" i="9"/>
  <c r="AY276" i="9"/>
  <c r="AM276" i="9" s="1"/>
  <c r="CD308" i="9"/>
  <c r="AN308" i="9" s="1"/>
  <c r="Q308" i="9" s="1"/>
  <c r="AY356" i="9"/>
  <c r="AO356" i="9" s="1"/>
  <c r="P356" i="9" s="1"/>
  <c r="AI356" i="9" s="1"/>
  <c r="CD852" i="9"/>
  <c r="AM361" i="9"/>
  <c r="AO361" i="9"/>
  <c r="P361" i="9" s="1"/>
  <c r="AI361" i="9" s="1"/>
  <c r="AN361" i="9"/>
  <c r="Q361" i="9" s="1"/>
  <c r="AB322" i="9"/>
  <c r="AJ322" i="9"/>
  <c r="AY416" i="9"/>
  <c r="AB18" i="9"/>
  <c r="AJ18" i="9"/>
  <c r="CD900" i="9"/>
  <c r="AN900" i="9" s="1"/>
  <c r="Q900" i="9" s="1"/>
  <c r="AY282" i="9"/>
  <c r="CD476" i="9"/>
  <c r="AN476" i="9" s="1"/>
  <c r="Q476" i="9" s="1"/>
  <c r="AC548" i="9"/>
  <c r="AM882" i="9"/>
  <c r="AO882" i="9"/>
  <c r="P882" i="9" s="1"/>
  <c r="AI882" i="9" s="1"/>
  <c r="AN882" i="9"/>
  <c r="Q882" i="9" s="1"/>
  <c r="AE421" i="9"/>
  <c r="AF421" i="9" s="1"/>
  <c r="AK421" i="9"/>
  <c r="AD421" i="9" s="1"/>
  <c r="CD286" i="9"/>
  <c r="AN286" i="9" s="1"/>
  <c r="Q286" i="9" s="1"/>
  <c r="CD562" i="9"/>
  <c r="CD632" i="9"/>
  <c r="AY742" i="9"/>
  <c r="CD698" i="9"/>
  <c r="AO698" i="9" s="1"/>
  <c r="P698" i="9" s="1"/>
  <c r="AI698" i="9" s="1"/>
  <c r="CD514" i="9"/>
  <c r="AJ238" i="9"/>
  <c r="AB238" i="9"/>
  <c r="CD818" i="9"/>
  <c r="AY668" i="9"/>
  <c r="AN668" i="9" s="1"/>
  <c r="Q668" i="9" s="1"/>
  <c r="AE668" i="9" s="1"/>
  <c r="AF668" i="9" s="1"/>
  <c r="AB390" i="9"/>
  <c r="AJ390" i="9"/>
  <c r="CA788" i="9"/>
  <c r="AX788" i="9"/>
  <c r="AO114" i="9"/>
  <c r="P114" i="9" s="1"/>
  <c r="AI114" i="9" s="1"/>
  <c r="AN114" i="9"/>
  <c r="Q114" i="9" s="1"/>
  <c r="CA416" i="9"/>
  <c r="AX416" i="9"/>
  <c r="CA500" i="9"/>
  <c r="AX500" i="9"/>
  <c r="AM360" i="9"/>
  <c r="AN360" i="9"/>
  <c r="Q360" i="9" s="1"/>
  <c r="AO360" i="9"/>
  <c r="P360" i="9" s="1"/>
  <c r="AI360" i="9" s="1"/>
  <c r="CD719" i="9"/>
  <c r="AN719" i="9" s="1"/>
  <c r="Q719" i="9" s="1"/>
  <c r="AX831" i="9"/>
  <c r="AM831" i="9" s="1"/>
  <c r="CA831" i="9"/>
  <c r="AX522" i="9"/>
  <c r="CA522" i="9"/>
  <c r="AX245" i="9"/>
  <c r="CA245" i="9"/>
  <c r="AE17" i="9"/>
  <c r="AF17" i="9" s="1"/>
  <c r="AK17" i="9"/>
  <c r="AD17" i="9" s="1"/>
  <c r="AB281" i="9"/>
  <c r="AJ281" i="9"/>
  <c r="CD636" i="9"/>
  <c r="AM872" i="9"/>
  <c r="AK297" i="9"/>
  <c r="AD297" i="9" s="1"/>
  <c r="AE297" i="9"/>
  <c r="AF297" i="9" s="1"/>
  <c r="AY629" i="9"/>
  <c r="CD629" i="9"/>
  <c r="AY911" i="9"/>
  <c r="AM911" i="9" s="1"/>
  <c r="CD911" i="9"/>
  <c r="CD765" i="9"/>
  <c r="AY765" i="9"/>
  <c r="AM765" i="9" s="1"/>
  <c r="AK330" i="9"/>
  <c r="AD330" i="9" s="1"/>
  <c r="AE330" i="9"/>
  <c r="AF330" i="9" s="1"/>
  <c r="AM842" i="9"/>
  <c r="CD729" i="9"/>
  <c r="AY729" i="9"/>
  <c r="AM729" i="9" s="1"/>
  <c r="CD374" i="9"/>
  <c r="AY374" i="9"/>
  <c r="CD253" i="9"/>
  <c r="AY253" i="9"/>
  <c r="AM253" i="9" s="1"/>
  <c r="CD701" i="9"/>
  <c r="AY701" i="9"/>
  <c r="CD777" i="9"/>
  <c r="AY777" i="9"/>
  <c r="AM25" i="9"/>
  <c r="AE124" i="9"/>
  <c r="AF124" i="9" s="1"/>
  <c r="AK124" i="9"/>
  <c r="AD124" i="9" s="1"/>
  <c r="AX22" i="9"/>
  <c r="AM22" i="9" s="1"/>
  <c r="CA22" i="9"/>
  <c r="AN929" i="9"/>
  <c r="Q929" i="9" s="1"/>
  <c r="AE929" i="9" s="1"/>
  <c r="AF929" i="9" s="1"/>
  <c r="CD469" i="9"/>
  <c r="AO469" i="9" s="1"/>
  <c r="P469" i="9" s="1"/>
  <c r="AI469" i="9" s="1"/>
  <c r="AO142" i="9"/>
  <c r="P142" i="9" s="1"/>
  <c r="AI142" i="9" s="1"/>
  <c r="AB142" i="9" s="1"/>
  <c r="CD479" i="9"/>
  <c r="AN479" i="9" s="1"/>
  <c r="Q479" i="9" s="1"/>
  <c r="AK479" i="9" s="1"/>
  <c r="AD479" i="9" s="1"/>
  <c r="CD695" i="9"/>
  <c r="CD704" i="9"/>
  <c r="AN704" i="9" s="1"/>
  <c r="Q704" i="9" s="1"/>
  <c r="AE704" i="9" s="1"/>
  <c r="AF704" i="9" s="1"/>
  <c r="AO103" i="9"/>
  <c r="P103" i="9" s="1"/>
  <c r="AI103" i="9" s="1"/>
  <c r="AJ103" i="9" s="1"/>
  <c r="AY720" i="9"/>
  <c r="AM720" i="9" s="1"/>
  <c r="AY328" i="9"/>
  <c r="CD470" i="9"/>
  <c r="CD33" i="9"/>
  <c r="AN33" i="9" s="1"/>
  <c r="Q33" i="9" s="1"/>
  <c r="AY880" i="9"/>
  <c r="AM880" i="9" s="1"/>
  <c r="AX642" i="9"/>
  <c r="CA642" i="9"/>
  <c r="AY836" i="9"/>
  <c r="AM836" i="9" s="1"/>
  <c r="CD22" i="9"/>
  <c r="AY269" i="9"/>
  <c r="AM269" i="9" s="1"/>
  <c r="AN465" i="9"/>
  <c r="Q465" i="9" s="1"/>
  <c r="AM530" i="9"/>
  <c r="AM264" i="9"/>
  <c r="AN264" i="9"/>
  <c r="Q264" i="9" s="1"/>
  <c r="AO264" i="9"/>
  <c r="P264" i="9" s="1"/>
  <c r="AI264" i="9" s="1"/>
  <c r="AY409" i="9"/>
  <c r="CD313" i="9"/>
  <c r="AY657" i="9"/>
  <c r="AM657" i="9" s="1"/>
  <c r="AN333" i="9"/>
  <c r="Q333" i="9" s="1"/>
  <c r="AB420" i="9"/>
  <c r="AJ420" i="9"/>
  <c r="AM665" i="9"/>
  <c r="AX470" i="9"/>
  <c r="AM470" i="9" s="1"/>
  <c r="CA470" i="9"/>
  <c r="AX552" i="9"/>
  <c r="CA552" i="9"/>
  <c r="AM142" i="9"/>
  <c r="CD664" i="9"/>
  <c r="CD715" i="9"/>
  <c r="AY398" i="9"/>
  <c r="CD252" i="9"/>
  <c r="AN252" i="9" s="1"/>
  <c r="Q252" i="9" s="1"/>
  <c r="AN369" i="9"/>
  <c r="Q369" i="9" s="1"/>
  <c r="AE369" i="9" s="1"/>
  <c r="AF369" i="9" s="1"/>
  <c r="AX700" i="9"/>
  <c r="CA700" i="9"/>
  <c r="AY877" i="9"/>
  <c r="AO176" i="9"/>
  <c r="P176" i="9" s="1"/>
  <c r="AI176" i="9" s="1"/>
  <c r="AY775" i="9"/>
  <c r="CD869" i="9"/>
  <c r="AO869" i="9" s="1"/>
  <c r="P869" i="9" s="1"/>
  <c r="AI869" i="9" s="1"/>
  <c r="CA623" i="9"/>
  <c r="AX623" i="9"/>
  <c r="AY832" i="9"/>
  <c r="AO200" i="9"/>
  <c r="P200" i="9" s="1"/>
  <c r="AI200" i="9" s="1"/>
  <c r="AM200" i="9"/>
  <c r="AN200" i="9"/>
  <c r="Q200" i="9" s="1"/>
  <c r="CD808" i="9"/>
  <c r="AO865" i="9"/>
  <c r="P865" i="9" s="1"/>
  <c r="AI865" i="9" s="1"/>
  <c r="AN865" i="9"/>
  <c r="Q865" i="9" s="1"/>
  <c r="AJ690" i="9"/>
  <c r="AB690" i="9"/>
  <c r="AO333" i="9"/>
  <c r="P333" i="9" s="1"/>
  <c r="AI333" i="9" s="1"/>
  <c r="AO124" i="9"/>
  <c r="P124" i="9" s="1"/>
  <c r="AI124" i="9" s="1"/>
  <c r="AO681" i="9"/>
  <c r="P681" i="9" s="1"/>
  <c r="AI681" i="9" s="1"/>
  <c r="CD20" i="9"/>
  <c r="AO20" i="9" s="1"/>
  <c r="P20" i="9" s="1"/>
  <c r="AI20" i="9" s="1"/>
  <c r="AN434" i="9"/>
  <c r="Q434" i="9" s="1"/>
  <c r="AE434" i="9" s="1"/>
  <c r="AF434" i="9" s="1"/>
  <c r="AY586" i="9"/>
  <c r="AM883" i="9"/>
  <c r="AO883" i="9"/>
  <c r="P883" i="9" s="1"/>
  <c r="AI883" i="9" s="1"/>
  <c r="AN883" i="9"/>
  <c r="Q883" i="9" s="1"/>
  <c r="AJ355" i="9"/>
  <c r="AB355" i="9"/>
  <c r="CA877" i="9"/>
  <c r="AX877" i="9"/>
  <c r="AX775" i="9"/>
  <c r="CA775" i="9"/>
  <c r="AN948" i="9"/>
  <c r="Q948" i="9" s="1"/>
  <c r="CA832" i="9"/>
  <c r="AX832" i="9"/>
  <c r="AB750" i="9"/>
  <c r="AJ750" i="9"/>
  <c r="AE126" i="9"/>
  <c r="AF126" i="9" s="1"/>
  <c r="AK126" i="9"/>
  <c r="AD126" i="9" s="1"/>
  <c r="CA808" i="9"/>
  <c r="AX808" i="9"/>
  <c r="AM808" i="9" s="1"/>
  <c r="AB244" i="9"/>
  <c r="AJ244" i="9"/>
  <c r="CA313" i="9"/>
  <c r="AX313" i="9"/>
  <c r="AY372" i="9"/>
  <c r="AM869" i="9"/>
  <c r="AC876" i="9"/>
  <c r="N876" i="9"/>
  <c r="AM608" i="9"/>
  <c r="AO608" i="9"/>
  <c r="P608" i="9" s="1"/>
  <c r="AI608" i="9" s="1"/>
  <c r="AN608" i="9"/>
  <c r="Q608" i="9" s="1"/>
  <c r="AM510" i="9"/>
  <c r="AN510" i="9"/>
  <c r="Q510" i="9" s="1"/>
  <c r="AO510" i="9"/>
  <c r="P510" i="9" s="1"/>
  <c r="AI510" i="9" s="1"/>
  <c r="CD970" i="9"/>
  <c r="AN970" i="9" s="1"/>
  <c r="Q970" i="9" s="1"/>
  <c r="AE970" i="9" s="1"/>
  <c r="AF970" i="9" s="1"/>
  <c r="AN1001" i="9"/>
  <c r="Q1001" i="9" s="1"/>
  <c r="AE1001" i="9" s="1"/>
  <c r="AF1001" i="9" s="1"/>
  <c r="AN412" i="9"/>
  <c r="Q412" i="9" s="1"/>
  <c r="AE412" i="9" s="1"/>
  <c r="AF412" i="9" s="1"/>
  <c r="CD994" i="9"/>
  <c r="AY860" i="9"/>
  <c r="AN860" i="9" s="1"/>
  <c r="Q860" i="9" s="1"/>
  <c r="AY212" i="9"/>
  <c r="AM212" i="9" s="1"/>
  <c r="AY198" i="9"/>
  <c r="AO962" i="9"/>
  <c r="P962" i="9" s="1"/>
  <c r="AI962" i="9" s="1"/>
  <c r="AJ962" i="9" s="1"/>
  <c r="AN546" i="9"/>
  <c r="Q546" i="9" s="1"/>
  <c r="AO546" i="9"/>
  <c r="P546" i="9" s="1"/>
  <c r="AI546" i="9" s="1"/>
  <c r="AM546" i="9"/>
  <c r="AY41" i="9"/>
  <c r="CA437" i="9"/>
  <c r="AX437" i="9"/>
  <c r="CD478" i="9"/>
  <c r="CD464" i="9"/>
  <c r="CA353" i="9"/>
  <c r="AX353" i="9"/>
  <c r="CD888" i="9"/>
  <c r="AN888" i="9" s="1"/>
  <c r="Q888" i="9" s="1"/>
  <c r="AX852" i="9"/>
  <c r="AM852" i="9" s="1"/>
  <c r="CA852" i="9"/>
  <c r="AO898" i="9"/>
  <c r="P898" i="9" s="1"/>
  <c r="AI898" i="9" s="1"/>
  <c r="CD857" i="9"/>
  <c r="CD874" i="9"/>
  <c r="AN278" i="9"/>
  <c r="Q278" i="9" s="1"/>
  <c r="AO278" i="9"/>
  <c r="P278" i="9" s="1"/>
  <c r="AI278" i="9" s="1"/>
  <c r="AM278" i="9"/>
  <c r="AX566" i="9"/>
  <c r="CA566" i="9"/>
  <c r="AN325" i="9"/>
  <c r="Q325" i="9" s="1"/>
  <c r="AE325" i="9" s="1"/>
  <c r="AF325" i="9" s="1"/>
  <c r="AN154" i="9"/>
  <c r="Q154" i="9" s="1"/>
  <c r="AK154" i="9" s="1"/>
  <c r="AD154" i="9" s="1"/>
  <c r="AN936" i="9"/>
  <c r="Q936" i="9" s="1"/>
  <c r="AE936" i="9" s="1"/>
  <c r="AF936" i="9" s="1"/>
  <c r="AO412" i="9"/>
  <c r="P412" i="9" s="1"/>
  <c r="AI412" i="9" s="1"/>
  <c r="AJ412" i="9" s="1"/>
  <c r="CA260" i="9"/>
  <c r="AX260" i="9"/>
  <c r="AE706" i="9"/>
  <c r="AF706" i="9" s="1"/>
  <c r="AK706" i="9"/>
  <c r="AD706" i="9" s="1"/>
  <c r="CA565" i="9"/>
  <c r="AX565" i="9"/>
  <c r="AX849" i="9"/>
  <c r="AM849" i="9" s="1"/>
  <c r="CA849" i="9"/>
  <c r="CA913" i="9"/>
  <c r="AX913" i="9"/>
  <c r="AM913" i="9" s="1"/>
  <c r="AY581" i="9"/>
  <c r="AN581" i="9" s="1"/>
  <c r="Q581" i="9" s="1"/>
  <c r="AN886" i="9"/>
  <c r="Q886" i="9" s="1"/>
  <c r="CA306" i="9"/>
  <c r="AX306" i="9"/>
  <c r="CD648" i="9"/>
  <c r="AO648" i="9" s="1"/>
  <c r="P648" i="9" s="1"/>
  <c r="AI648" i="9" s="1"/>
  <c r="CA423" i="9"/>
  <c r="AX423" i="9"/>
  <c r="AX64" i="9"/>
  <c r="CA64" i="9"/>
  <c r="AM898" i="9"/>
  <c r="AY576" i="9"/>
  <c r="AO71" i="9"/>
  <c r="P71" i="9" s="1"/>
  <c r="AI71" i="9" s="1"/>
  <c r="AN71" i="9"/>
  <c r="Q71" i="9" s="1"/>
  <c r="AM71" i="9"/>
  <c r="CA656" i="9"/>
  <c r="AX656" i="9"/>
  <c r="AM728" i="9"/>
  <c r="AN728" i="9"/>
  <c r="Q728" i="9" s="1"/>
  <c r="AO728" i="9"/>
  <c r="P728" i="9" s="1"/>
  <c r="AI728" i="9" s="1"/>
  <c r="AY642" i="9"/>
  <c r="AM888" i="9"/>
  <c r="AO886" i="9"/>
  <c r="P886" i="9" s="1"/>
  <c r="AI886" i="9" s="1"/>
  <c r="CA478" i="9"/>
  <c r="AX478" i="9"/>
  <c r="AX464" i="9"/>
  <c r="AM464" i="9" s="1"/>
  <c r="CA464" i="9"/>
  <c r="AK56" i="9"/>
  <c r="AD56" i="9" s="1"/>
  <c r="AE56" i="9"/>
  <c r="AF56" i="9" s="1"/>
  <c r="AN681" i="9"/>
  <c r="Q681" i="9" s="1"/>
  <c r="AX795" i="9"/>
  <c r="CA795" i="9"/>
  <c r="AK506" i="9"/>
  <c r="AD506" i="9" s="1"/>
  <c r="AE506" i="9"/>
  <c r="AF506" i="9" s="1"/>
  <c r="AX857" i="9"/>
  <c r="CA857" i="9"/>
  <c r="CA874" i="9"/>
  <c r="AX874" i="9"/>
  <c r="AX372" i="9"/>
  <c r="CA372" i="9"/>
  <c r="AC102" i="9"/>
  <c r="AJ524" i="9"/>
  <c r="AB524" i="9"/>
  <c r="AM511" i="9"/>
  <c r="AC473" i="9"/>
  <c r="AM308" i="9"/>
  <c r="AE535" i="9"/>
  <c r="AF535" i="9" s="1"/>
  <c r="AK535" i="9"/>
  <c r="AD535" i="9" s="1"/>
  <c r="AY552" i="9"/>
  <c r="CD565" i="9"/>
  <c r="AM33" i="9"/>
  <c r="AB506" i="9"/>
  <c r="AJ506" i="9"/>
  <c r="AE650" i="9"/>
  <c r="AF650" i="9" s="1"/>
  <c r="AK650" i="9"/>
  <c r="AD650" i="9" s="1"/>
  <c r="AY50" i="9"/>
  <c r="AM50" i="9" s="1"/>
  <c r="CD50" i="9"/>
  <c r="AY773" i="9"/>
  <c r="CD773" i="9"/>
  <c r="AY804" i="9"/>
  <c r="CD804" i="9"/>
  <c r="CD967" i="9"/>
  <c r="AY967" i="9"/>
  <c r="AM967" i="9" s="1"/>
  <c r="CD80" i="9"/>
  <c r="AY80" i="9"/>
  <c r="AM80" i="9" s="1"/>
  <c r="AY643" i="9"/>
  <c r="CD643" i="9"/>
  <c r="CD275" i="9"/>
  <c r="AY275" i="9"/>
  <c r="AM275" i="9" s="1"/>
  <c r="AY520" i="9"/>
  <c r="AM520" i="9" s="1"/>
  <c r="CD520" i="9"/>
  <c r="CD725" i="9"/>
  <c r="AY725" i="9"/>
  <c r="AM725" i="9" s="1"/>
  <c r="AY570" i="9"/>
  <c r="CD570" i="9"/>
  <c r="AY424" i="9"/>
  <c r="CD424" i="9"/>
  <c r="CD375" i="9"/>
  <c r="AY375" i="9"/>
  <c r="AY267" i="9"/>
  <c r="AM267" i="9" s="1"/>
  <c r="CD267" i="9"/>
  <c r="AY761" i="9"/>
  <c r="CD761" i="9"/>
  <c r="AY815" i="9"/>
  <c r="AM815" i="9" s="1"/>
  <c r="CD815" i="9"/>
  <c r="AY798" i="9"/>
  <c r="CD798" i="9"/>
  <c r="CD793" i="9"/>
  <c r="AY793" i="9"/>
  <c r="AY579" i="9"/>
  <c r="CD579" i="9"/>
  <c r="AM252" i="9"/>
  <c r="AX579" i="9"/>
  <c r="CA579" i="9"/>
  <c r="CA328" i="9"/>
  <c r="AX328" i="9"/>
  <c r="AX570" i="9"/>
  <c r="CA570" i="9"/>
  <c r="AX715" i="9"/>
  <c r="CA715" i="9"/>
  <c r="AJ555" i="9"/>
  <c r="AB555" i="9"/>
  <c r="AC63" i="9"/>
  <c r="AY821" i="9"/>
  <c r="CA337" i="9"/>
  <c r="AX337" i="9"/>
  <c r="AM337" i="9" s="1"/>
  <c r="AO341" i="9"/>
  <c r="P341" i="9" s="1"/>
  <c r="AI341" i="9" s="1"/>
  <c r="AM259" i="9"/>
  <c r="AO259" i="9"/>
  <c r="P259" i="9" s="1"/>
  <c r="AI259" i="9" s="1"/>
  <c r="AN259" i="9"/>
  <c r="Q259" i="9" s="1"/>
  <c r="AY611" i="9"/>
  <c r="AN611" i="9" s="1"/>
  <c r="Q611" i="9" s="1"/>
  <c r="N66" i="9"/>
  <c r="AC66" i="9"/>
  <c r="AY112" i="9"/>
  <c r="AM112" i="9" s="1"/>
  <c r="CA52" i="9"/>
  <c r="AX52" i="9"/>
  <c r="AX848" i="9"/>
  <c r="CA848" i="9"/>
  <c r="AB133" i="9"/>
  <c r="AJ133" i="9"/>
  <c r="AY905" i="9"/>
  <c r="AO905" i="9" s="1"/>
  <c r="P905" i="9" s="1"/>
  <c r="AI905" i="9" s="1"/>
  <c r="AY914" i="9"/>
  <c r="AM914" i="9" s="1"/>
  <c r="AY109" i="9"/>
  <c r="AO109" i="9" s="1"/>
  <c r="P109" i="9" s="1"/>
  <c r="AI109" i="9" s="1"/>
  <c r="AM40" i="9"/>
  <c r="AN40" i="9"/>
  <c r="Q40" i="9" s="1"/>
  <c r="AO40" i="9"/>
  <c r="P40" i="9" s="1"/>
  <c r="AI40" i="9" s="1"/>
  <c r="AE229" i="9"/>
  <c r="AF229" i="9" s="1"/>
  <c r="AK229" i="9"/>
  <c r="AD229" i="9" s="1"/>
  <c r="AM369" i="9"/>
  <c r="AY484" i="9"/>
  <c r="AM484" i="9" s="1"/>
  <c r="AY655" i="9"/>
  <c r="AM655" i="9" s="1"/>
  <c r="AE142" i="9"/>
  <c r="AF142" i="9" s="1"/>
  <c r="AK142" i="9"/>
  <c r="AD142" i="9" s="1"/>
  <c r="AM218" i="9"/>
  <c r="AK861" i="9"/>
  <c r="AD861" i="9" s="1"/>
  <c r="AE861" i="9"/>
  <c r="AF861" i="9" s="1"/>
  <c r="CD435" i="9"/>
  <c r="AN435" i="9" s="1"/>
  <c r="Q435" i="9" s="1"/>
  <c r="AX643" i="9"/>
  <c r="CA643" i="9"/>
  <c r="AC739" i="9"/>
  <c r="CD471" i="9"/>
  <c r="AN471" i="9" s="1"/>
  <c r="Q471" i="9" s="1"/>
  <c r="O531" i="9"/>
  <c r="AA531" i="9"/>
  <c r="AM598" i="9"/>
  <c r="AO598" i="9"/>
  <c r="P598" i="9" s="1"/>
  <c r="AI598" i="9" s="1"/>
  <c r="AN598" i="9"/>
  <c r="Q598" i="9" s="1"/>
  <c r="AE133" i="9"/>
  <c r="AF133" i="9" s="1"/>
  <c r="AK133" i="9"/>
  <c r="AD133" i="9" s="1"/>
  <c r="AN525" i="9"/>
  <c r="Q525" i="9" s="1"/>
  <c r="AM525" i="9"/>
  <c r="AO525" i="9"/>
  <c r="P525" i="9" s="1"/>
  <c r="AI525" i="9" s="1"/>
  <c r="AO741" i="9"/>
  <c r="P741" i="9" s="1"/>
  <c r="AI741" i="9" s="1"/>
  <c r="AM741" i="9"/>
  <c r="AN741" i="9"/>
  <c r="Q741" i="9" s="1"/>
  <c r="AX444" i="9"/>
  <c r="AM444" i="9" s="1"/>
  <c r="CA444" i="9"/>
  <c r="AN177" i="9"/>
  <c r="Q177" i="9" s="1"/>
  <c r="AK986" i="9"/>
  <c r="AD986" i="9" s="1"/>
  <c r="CD299" i="9"/>
  <c r="AO418" i="9"/>
  <c r="P418" i="9" s="1"/>
  <c r="AI418" i="9" s="1"/>
  <c r="AN418" i="9"/>
  <c r="Q418" i="9" s="1"/>
  <c r="AM418" i="9"/>
  <c r="AM734" i="9"/>
  <c r="AY778" i="9"/>
  <c r="AM704" i="9"/>
  <c r="AX884" i="9"/>
  <c r="CA884" i="9"/>
  <c r="CD209" i="9"/>
  <c r="AX121" i="9"/>
  <c r="CA121" i="9"/>
  <c r="AY121" i="9"/>
  <c r="AM170" i="9"/>
  <c r="AN170" i="9"/>
  <c r="Q170" i="9" s="1"/>
  <c r="AO170" i="9"/>
  <c r="P170" i="9" s="1"/>
  <c r="AI170" i="9" s="1"/>
  <c r="CA821" i="9"/>
  <c r="AX821" i="9"/>
  <c r="AX424" i="9"/>
  <c r="CA424" i="9"/>
  <c r="AY427" i="9"/>
  <c r="AN427" i="9" s="1"/>
  <c r="Q427" i="9" s="1"/>
  <c r="AX175" i="9"/>
  <c r="AM175" i="9" s="1"/>
  <c r="CA175" i="9"/>
  <c r="AM118" i="9"/>
  <c r="AO118" i="9"/>
  <c r="P118" i="9" s="1"/>
  <c r="AI118" i="9" s="1"/>
  <c r="AN118" i="9"/>
  <c r="Q118" i="9" s="1"/>
  <c r="AM405" i="9"/>
  <c r="AN405" i="9"/>
  <c r="Q405" i="9" s="1"/>
  <c r="AO405" i="9"/>
  <c r="P405" i="9" s="1"/>
  <c r="AI405" i="9" s="1"/>
  <c r="AC347" i="9"/>
  <c r="CA567" i="9"/>
  <c r="AX567" i="9"/>
  <c r="AM567" i="9" s="1"/>
  <c r="AB229" i="9"/>
  <c r="AJ229" i="9"/>
  <c r="AN959" i="9"/>
  <c r="Q959" i="9" s="1"/>
  <c r="AK959" i="9" s="1"/>
  <c r="AD959" i="9" s="1"/>
  <c r="AO959" i="9"/>
  <c r="P959" i="9" s="1"/>
  <c r="AI959" i="9" s="1"/>
  <c r="AB959" i="9" s="1"/>
  <c r="AY724" i="9"/>
  <c r="AY827" i="9"/>
  <c r="AY638" i="9"/>
  <c r="AY291" i="9"/>
  <c r="AM291" i="9" s="1"/>
  <c r="CD845" i="9"/>
  <c r="AY789" i="9"/>
  <c r="CD188" i="9"/>
  <c r="AO188" i="9" s="1"/>
  <c r="P188" i="9" s="1"/>
  <c r="AI188" i="9" s="1"/>
  <c r="AO357" i="9"/>
  <c r="P357" i="9" s="1"/>
  <c r="AI357" i="9" s="1"/>
  <c r="AN357" i="9"/>
  <c r="Q357" i="9" s="1"/>
  <c r="AM357" i="9"/>
  <c r="AY851" i="9"/>
  <c r="CA664" i="9"/>
  <c r="AX664" i="9"/>
  <c r="CD482" i="9"/>
  <c r="AO482" i="9" s="1"/>
  <c r="P482" i="9" s="1"/>
  <c r="AI482" i="9" s="1"/>
  <c r="AX818" i="9"/>
  <c r="CA818" i="9"/>
  <c r="AY751" i="9"/>
  <c r="AO751" i="9" s="1"/>
  <c r="P751" i="9" s="1"/>
  <c r="AI751" i="9" s="1"/>
  <c r="CD707" i="9"/>
  <c r="CD640" i="9"/>
  <c r="CA398" i="9"/>
  <c r="AX398" i="9"/>
  <c r="AC686" i="9"/>
  <c r="N686" i="9"/>
  <c r="AY585" i="9"/>
  <c r="AN585" i="9" s="1"/>
  <c r="Q585" i="9" s="1"/>
  <c r="AM23" i="9"/>
  <c r="AO23" i="9"/>
  <c r="P23" i="9" s="1"/>
  <c r="AI23" i="9" s="1"/>
  <c r="AB733" i="9"/>
  <c r="AJ733" i="9"/>
  <c r="AN67" i="9"/>
  <c r="Q67" i="9" s="1"/>
  <c r="AM67" i="9"/>
  <c r="AO67" i="9"/>
  <c r="P67" i="9" s="1"/>
  <c r="AI67" i="9" s="1"/>
  <c r="CD378" i="9"/>
  <c r="CA773" i="9"/>
  <c r="AX773" i="9"/>
  <c r="AM103" i="9"/>
  <c r="AC145" i="9"/>
  <c r="AM703" i="9"/>
  <c r="AM936" i="9"/>
  <c r="AO111" i="9"/>
  <c r="P111" i="9" s="1"/>
  <c r="AI111" i="9" s="1"/>
  <c r="AN111" i="9"/>
  <c r="Q111" i="9" s="1"/>
  <c r="CD106" i="9"/>
  <c r="AO106" i="9" s="1"/>
  <c r="P106" i="9" s="1"/>
  <c r="AI106" i="9" s="1"/>
  <c r="AX695" i="9"/>
  <c r="AM695" i="9" s="1"/>
  <c r="CA695" i="9"/>
  <c r="AM188" i="9"/>
  <c r="AB255" i="9"/>
  <c r="AJ255" i="9"/>
  <c r="CD714" i="9"/>
  <c r="AX781" i="9"/>
  <c r="CA781" i="9"/>
  <c r="CD132" i="9"/>
  <c r="AC610" i="9"/>
  <c r="CD582" i="9"/>
  <c r="AO177" i="9"/>
  <c r="P177" i="9" s="1"/>
  <c r="AI177" i="9" s="1"/>
  <c r="AY732" i="9"/>
  <c r="AM732" i="9" s="1"/>
  <c r="AY197" i="9"/>
  <c r="AN197" i="9" s="1"/>
  <c r="Q197" i="9" s="1"/>
  <c r="AE610" i="9"/>
  <c r="AF610" i="9" s="1"/>
  <c r="AK610" i="9"/>
  <c r="AD610" i="9" s="1"/>
  <c r="CD218" i="9"/>
  <c r="AO218" i="9" s="1"/>
  <c r="P218" i="9" s="1"/>
  <c r="AI218" i="9" s="1"/>
  <c r="AX778" i="9"/>
  <c r="CA778" i="9"/>
  <c r="CA430" i="9"/>
  <c r="AX430" i="9"/>
  <c r="AX209" i="9"/>
  <c r="CA209" i="9"/>
  <c r="AX151" i="9"/>
  <c r="CA151" i="9"/>
  <c r="AB135" i="9"/>
  <c r="AJ135" i="9"/>
  <c r="AE875" i="9"/>
  <c r="AF875" i="9" s="1"/>
  <c r="AK875" i="9"/>
  <c r="AD875" i="9" s="1"/>
  <c r="AX625" i="9"/>
  <c r="CA625" i="9"/>
  <c r="CD337" i="9"/>
  <c r="AX198" i="9"/>
  <c r="CA198" i="9"/>
  <c r="CA582" i="9"/>
  <c r="AX582" i="9"/>
  <c r="AB906" i="9"/>
  <c r="AJ906" i="9"/>
  <c r="AO117" i="9"/>
  <c r="P117" i="9" s="1"/>
  <c r="AI117" i="9" s="1"/>
  <c r="AN117" i="9"/>
  <c r="Q117" i="9" s="1"/>
  <c r="AM117" i="9"/>
  <c r="AO205" i="9"/>
  <c r="P205" i="9" s="1"/>
  <c r="AI205" i="9" s="1"/>
  <c r="AM205" i="9"/>
  <c r="AE145" i="9"/>
  <c r="AF145" i="9" s="1"/>
  <c r="AK145" i="9"/>
  <c r="AD145" i="9" s="1"/>
  <c r="AO936" i="9"/>
  <c r="P936" i="9" s="1"/>
  <c r="AI936" i="9" s="1"/>
  <c r="AB936" i="9" s="1"/>
  <c r="AO939" i="9"/>
  <c r="P939" i="9" s="1"/>
  <c r="AI939" i="9" s="1"/>
  <c r="AJ939" i="9" s="1"/>
  <c r="AO95" i="9"/>
  <c r="P95" i="9" s="1"/>
  <c r="AI95" i="9" s="1"/>
  <c r="AJ95" i="9" s="1"/>
  <c r="AY241" i="9"/>
  <c r="AM241" i="9" s="1"/>
  <c r="AY505" i="9"/>
  <c r="AY949" i="9"/>
  <c r="AN949" i="9" s="1"/>
  <c r="Q949" i="9" s="1"/>
  <c r="AY835" i="9"/>
  <c r="AY747" i="9"/>
  <c r="CA845" i="9"/>
  <c r="AX845" i="9"/>
  <c r="AX789" i="9"/>
  <c r="CA789" i="9"/>
  <c r="CD703" i="9"/>
  <c r="AO703" i="9" s="1"/>
  <c r="P703" i="9" s="1"/>
  <c r="AI703" i="9" s="1"/>
  <c r="AX649" i="9"/>
  <c r="CA649" i="9"/>
  <c r="AY556" i="9"/>
  <c r="AM435" i="9"/>
  <c r="AM434" i="9"/>
  <c r="AO434" i="9"/>
  <c r="P434" i="9" s="1"/>
  <c r="AI434" i="9" s="1"/>
  <c r="AO186" i="9"/>
  <c r="P186" i="9" s="1"/>
  <c r="AI186" i="9" s="1"/>
  <c r="AM186" i="9"/>
  <c r="AN186" i="9"/>
  <c r="Q186" i="9" s="1"/>
  <c r="AY596" i="9"/>
  <c r="AM596" i="9" s="1"/>
  <c r="AY488" i="9"/>
  <c r="AM488" i="9" s="1"/>
  <c r="AM106" i="9"/>
  <c r="AJ875" i="9"/>
  <c r="AB875" i="9"/>
  <c r="AX714" i="9"/>
  <c r="CA714" i="9"/>
  <c r="CD734" i="9"/>
  <c r="AN734" i="9" s="1"/>
  <c r="Q734" i="9" s="1"/>
  <c r="AN341" i="9"/>
  <c r="Q341" i="9" s="1"/>
  <c r="AX640" i="9"/>
  <c r="AM640" i="9" s="1"/>
  <c r="CA640" i="9"/>
  <c r="CD848" i="9"/>
  <c r="CD175" i="9"/>
  <c r="AE172" i="9"/>
  <c r="AF172" i="9" s="1"/>
  <c r="AK172" i="9"/>
  <c r="AD172" i="9" s="1"/>
  <c r="AE906" i="9"/>
  <c r="AF906" i="9" s="1"/>
  <c r="AK906" i="9"/>
  <c r="AD906" i="9" s="1"/>
  <c r="CD444" i="9"/>
  <c r="AX378" i="9"/>
  <c r="AM378" i="9" s="1"/>
  <c r="CA378" i="9"/>
  <c r="AN962" i="9"/>
  <c r="Q962" i="9" s="1"/>
  <c r="CD77" i="9"/>
  <c r="CD740" i="9"/>
  <c r="CD453" i="9"/>
  <c r="AC42" i="9"/>
  <c r="N42" i="9"/>
  <c r="AX30" i="9"/>
  <c r="CA30" i="9"/>
  <c r="CA371" i="9"/>
  <c r="AX371" i="9"/>
  <c r="AB540" i="9"/>
  <c r="AJ540" i="9"/>
  <c r="CD884" i="9"/>
  <c r="AK555" i="9"/>
  <c r="AD555" i="9" s="1"/>
  <c r="AE555" i="9"/>
  <c r="AF555" i="9" s="1"/>
  <c r="AY450" i="9"/>
  <c r="AO450" i="9" s="1"/>
  <c r="P450" i="9" s="1"/>
  <c r="AI450" i="9" s="1"/>
  <c r="AX707" i="9"/>
  <c r="CA707" i="9"/>
  <c r="AX132" i="9"/>
  <c r="CA132" i="9"/>
  <c r="AE628" i="9"/>
  <c r="AF628" i="9" s="1"/>
  <c r="AK628" i="9"/>
  <c r="AD628" i="9" s="1"/>
  <c r="CD567" i="9"/>
  <c r="AX576" i="9"/>
  <c r="CA576" i="9"/>
  <c r="AC377" i="9"/>
  <c r="AM479" i="9"/>
  <c r="CD893" i="9"/>
  <c r="AY893" i="9"/>
  <c r="AY295" i="9"/>
  <c r="CD295" i="9"/>
  <c r="CD669" i="9"/>
  <c r="AY669" i="9"/>
  <c r="AY756" i="9"/>
  <c r="CD756" i="9"/>
  <c r="CD932" i="9"/>
  <c r="AY932" i="9"/>
  <c r="AM932" i="9" s="1"/>
  <c r="CD691" i="9"/>
  <c r="AY691" i="9"/>
  <c r="AM691" i="9" s="1"/>
  <c r="AM386" i="9"/>
  <c r="CD748" i="9"/>
  <c r="AY748" i="9"/>
  <c r="AY711" i="9"/>
  <c r="AM711" i="9" s="1"/>
  <c r="CD711" i="9"/>
  <c r="CD508" i="9"/>
  <c r="AY508" i="9"/>
  <c r="AM508" i="9" s="1"/>
  <c r="AM569" i="9"/>
  <c r="AB780" i="9"/>
  <c r="AJ780" i="9"/>
  <c r="CD302" i="9"/>
  <c r="AY302" i="9"/>
  <c r="AM302" i="9" s="1"/>
  <c r="CD317" i="9"/>
  <c r="AY317" i="9"/>
  <c r="AJ425" i="9"/>
  <c r="AB425" i="9"/>
  <c r="CD930" i="9"/>
  <c r="AY930" i="9"/>
  <c r="AM930" i="9" s="1"/>
  <c r="CD83" i="9"/>
  <c r="AY83" i="9"/>
  <c r="AM83" i="9" s="1"/>
  <c r="CD846" i="9"/>
  <c r="AY846" i="9"/>
  <c r="AY591" i="9"/>
  <c r="CD591" i="9"/>
  <c r="CD717" i="9"/>
  <c r="AY717" i="9"/>
  <c r="AY736" i="9"/>
  <c r="CD736" i="9"/>
  <c r="CD984" i="9"/>
  <c r="AY984" i="9"/>
  <c r="AY968" i="9"/>
  <c r="CD968" i="9"/>
  <c r="AY157" i="9"/>
  <c r="CD157" i="9"/>
  <c r="CD549" i="9"/>
  <c r="AY549" i="9"/>
  <c r="AY174" i="9"/>
  <c r="CD174" i="9"/>
  <c r="AB665" i="9"/>
  <c r="AJ665" i="9"/>
  <c r="CD864" i="9"/>
  <c r="AY864" i="9"/>
  <c r="CD976" i="9"/>
  <c r="AY976" i="9"/>
  <c r="AM976" i="9" s="1"/>
  <c r="AY931" i="9"/>
  <c r="AM931" i="9" s="1"/>
  <c r="CD931" i="9"/>
  <c r="CD998" i="9"/>
  <c r="AY998" i="9"/>
  <c r="CD517" i="9"/>
  <c r="AY517" i="9"/>
  <c r="AB441" i="9"/>
  <c r="AJ441" i="9"/>
  <c r="AN95" i="9"/>
  <c r="Q95" i="9" s="1"/>
  <c r="AE95" i="9" s="1"/>
  <c r="AF95" i="9" s="1"/>
  <c r="AM939" i="9"/>
  <c r="AX475" i="9"/>
  <c r="CA475" i="9"/>
  <c r="CD794" i="9"/>
  <c r="AO794" i="9" s="1"/>
  <c r="P794" i="9" s="1"/>
  <c r="AI794" i="9" s="1"/>
  <c r="CD673" i="9"/>
  <c r="AX838" i="9"/>
  <c r="CA838" i="9"/>
  <c r="CA659" i="9"/>
  <c r="AX659" i="9"/>
  <c r="AM659" i="9" s="1"/>
  <c r="CD841" i="9"/>
  <c r="AO841" i="9" s="1"/>
  <c r="P841" i="9" s="1"/>
  <c r="AI841" i="9" s="1"/>
  <c r="CA893" i="9"/>
  <c r="AX893" i="9"/>
  <c r="AM563" i="9"/>
  <c r="AN563" i="9"/>
  <c r="Q563" i="9" s="1"/>
  <c r="AO563" i="9"/>
  <c r="P563" i="9" s="1"/>
  <c r="AI563" i="9" s="1"/>
  <c r="AY890" i="9"/>
  <c r="CA635" i="9"/>
  <c r="AX635" i="9"/>
  <c r="AX709" i="9"/>
  <c r="CA709" i="9"/>
  <c r="CA988" i="9"/>
  <c r="AX988" i="9"/>
  <c r="AM988" i="9" s="1"/>
  <c r="CD543" i="9"/>
  <c r="AO543" i="9" s="1"/>
  <c r="P543" i="9" s="1"/>
  <c r="AI543" i="9" s="1"/>
  <c r="AB497" i="9"/>
  <c r="AJ497" i="9"/>
  <c r="CA827" i="9"/>
  <c r="AX827" i="9"/>
  <c r="AX902" i="9"/>
  <c r="CA902" i="9"/>
  <c r="CD274" i="9"/>
  <c r="CD844" i="9"/>
  <c r="AX864" i="9"/>
  <c r="CA864" i="9"/>
  <c r="AY679" i="9"/>
  <c r="AY838" i="9"/>
  <c r="AY767" i="9"/>
  <c r="CD944" i="9"/>
  <c r="AM726" i="9"/>
  <c r="AM712" i="9"/>
  <c r="CA591" i="9"/>
  <c r="AX591" i="9"/>
  <c r="CD937" i="9"/>
  <c r="AE180" i="9"/>
  <c r="AF180" i="9" s="1"/>
  <c r="AK180" i="9"/>
  <c r="AD180" i="9" s="1"/>
  <c r="AX1006" i="9"/>
  <c r="CA1006" i="9"/>
  <c r="AN939" i="9"/>
  <c r="Q939" i="9" s="1"/>
  <c r="AK939" i="9" s="1"/>
  <c r="AD939" i="9" s="1"/>
  <c r="AX492" i="9"/>
  <c r="AM492" i="9" s="1"/>
  <c r="CA492" i="9"/>
  <c r="AX748" i="9"/>
  <c r="CA748" i="9"/>
  <c r="CA652" i="9"/>
  <c r="AX652" i="9"/>
  <c r="AM652" i="9" s="1"/>
  <c r="CD696" i="9"/>
  <c r="CA320" i="9"/>
  <c r="AX320" i="9"/>
  <c r="AM320" i="9" s="1"/>
  <c r="AB180" i="9"/>
  <c r="AJ180" i="9"/>
  <c r="CD492" i="9"/>
  <c r="AX897" i="9"/>
  <c r="CA897" i="9"/>
  <c r="AX638" i="9"/>
  <c r="CA638" i="9"/>
  <c r="AM975" i="9"/>
  <c r="AN975" i="9"/>
  <c r="Q975" i="9" s="1"/>
  <c r="AO975" i="9"/>
  <c r="P975" i="9" s="1"/>
  <c r="AI975" i="9" s="1"/>
  <c r="CD573" i="9"/>
  <c r="AO573" i="9" s="1"/>
  <c r="P573" i="9" s="1"/>
  <c r="AI573" i="9" s="1"/>
  <c r="AE587" i="9"/>
  <c r="AF587" i="9" s="1"/>
  <c r="AK587" i="9"/>
  <c r="AD587" i="9" s="1"/>
  <c r="AX317" i="9"/>
  <c r="CA317" i="9"/>
  <c r="AE441" i="9"/>
  <c r="AF441" i="9" s="1"/>
  <c r="AK441" i="9"/>
  <c r="AD441" i="9" s="1"/>
  <c r="AC803" i="9"/>
  <c r="AY523" i="9"/>
  <c r="AE763" i="9"/>
  <c r="AF763" i="9" s="1"/>
  <c r="AK763" i="9"/>
  <c r="AD763" i="9" s="1"/>
  <c r="AA296" i="9"/>
  <c r="O296" i="9"/>
  <c r="AX523" i="9"/>
  <c r="CA523" i="9"/>
  <c r="AM141" i="9"/>
  <c r="AO141" i="9"/>
  <c r="P141" i="9" s="1"/>
  <c r="AI141" i="9" s="1"/>
  <c r="AN141" i="9"/>
  <c r="Q141" i="9" s="1"/>
  <c r="CA692" i="9"/>
  <c r="AX692" i="9"/>
  <c r="AE630" i="9"/>
  <c r="AF630" i="9" s="1"/>
  <c r="AK630" i="9"/>
  <c r="AD630" i="9" s="1"/>
  <c r="AN349" i="9"/>
  <c r="Q349" i="9" s="1"/>
  <c r="AM349" i="9"/>
  <c r="AO349" i="9"/>
  <c r="P349" i="9" s="1"/>
  <c r="AI349" i="9" s="1"/>
  <c r="AX804" i="9"/>
  <c r="CA804" i="9"/>
  <c r="CD358" i="9"/>
  <c r="AJ763" i="9"/>
  <c r="AB763" i="9"/>
  <c r="CD726" i="9"/>
  <c r="AN726" i="9" s="1"/>
  <c r="Q726" i="9" s="1"/>
  <c r="CA994" i="9"/>
  <c r="AX994" i="9"/>
  <c r="AY902" i="9"/>
  <c r="AY526" i="9"/>
  <c r="AM977" i="9"/>
  <c r="AY234" i="9"/>
  <c r="AM234" i="9" s="1"/>
  <c r="AM395" i="9"/>
  <c r="AN395" i="9"/>
  <c r="Q395" i="9" s="1"/>
  <c r="AO395" i="9"/>
  <c r="P395" i="9" s="1"/>
  <c r="AI395" i="9" s="1"/>
  <c r="AX696" i="9"/>
  <c r="AM696" i="9" s="1"/>
  <c r="CA696" i="9"/>
  <c r="AX299" i="9"/>
  <c r="CA299" i="9"/>
  <c r="AC982" i="9"/>
  <c r="AX944" i="9"/>
  <c r="CA944" i="9"/>
  <c r="AM981" i="9"/>
  <c r="AY828" i="9"/>
  <c r="AN828" i="9" s="1"/>
  <c r="Q828" i="9" s="1"/>
  <c r="CD776" i="9"/>
  <c r="AN776" i="9" s="1"/>
  <c r="Q776" i="9" s="1"/>
  <c r="AN1005" i="9"/>
  <c r="Q1005" i="9" s="1"/>
  <c r="AK1005" i="9" s="1"/>
  <c r="AD1005" i="9" s="1"/>
  <c r="CA835" i="9"/>
  <c r="AX835" i="9"/>
  <c r="CA629" i="9"/>
  <c r="AX629" i="9"/>
  <c r="CA890" i="9"/>
  <c r="AX890" i="9"/>
  <c r="CD659" i="9"/>
  <c r="CD386" i="9"/>
  <c r="AN386" i="9" s="1"/>
  <c r="Q386" i="9" s="1"/>
  <c r="AM626" i="9"/>
  <c r="AY635" i="9"/>
  <c r="AX77" i="9"/>
  <c r="AM77" i="9" s="1"/>
  <c r="CA77" i="9"/>
  <c r="AB630" i="9"/>
  <c r="AJ630" i="9"/>
  <c r="CD569" i="9"/>
  <c r="AO569" i="9" s="1"/>
  <c r="P569" i="9" s="1"/>
  <c r="AI569" i="9" s="1"/>
  <c r="AM841" i="9"/>
  <c r="AM794" i="9"/>
  <c r="AY578" i="9"/>
  <c r="AN425" i="9"/>
  <c r="Q425" i="9" s="1"/>
  <c r="AX673" i="9"/>
  <c r="CA673" i="9"/>
  <c r="AB587" i="9"/>
  <c r="AJ587" i="9"/>
  <c r="AN314" i="9"/>
  <c r="Q314" i="9" s="1"/>
  <c r="AO314" i="9"/>
  <c r="P314" i="9" s="1"/>
  <c r="AI314" i="9" s="1"/>
  <c r="AM314" i="9"/>
  <c r="AN981" i="9"/>
  <c r="Q981" i="9" s="1"/>
  <c r="AE981" i="9" s="1"/>
  <c r="AF981" i="9" s="1"/>
  <c r="CD722" i="9"/>
  <c r="AO722" i="9" s="1"/>
  <c r="P722" i="9" s="1"/>
  <c r="AI722" i="9" s="1"/>
  <c r="CD784" i="9"/>
  <c r="AN784" i="9" s="1"/>
  <c r="Q784" i="9" s="1"/>
  <c r="AO950" i="9"/>
  <c r="P950" i="9" s="1"/>
  <c r="AI950" i="9" s="1"/>
  <c r="AB950" i="9" s="1"/>
  <c r="AY933" i="9"/>
  <c r="AM933" i="9" s="1"/>
  <c r="AY475" i="9"/>
  <c r="AY167" i="9"/>
  <c r="AN167" i="9" s="1"/>
  <c r="Q167" i="9" s="1"/>
  <c r="CA724" i="9"/>
  <c r="AX724" i="9"/>
  <c r="AY897" i="9"/>
  <c r="CD988" i="9"/>
  <c r="CD320" i="9"/>
  <c r="CD626" i="9"/>
  <c r="AN626" i="9" s="1"/>
  <c r="Q626" i="9" s="1"/>
  <c r="AN665" i="9"/>
  <c r="Q665" i="9" s="1"/>
  <c r="AX358" i="9"/>
  <c r="AM358" i="9" s="1"/>
  <c r="CA358" i="9"/>
  <c r="O130" i="9"/>
  <c r="AA130" i="9"/>
  <c r="AX740" i="9"/>
  <c r="CA740" i="9"/>
  <c r="AN780" i="9"/>
  <c r="Q780" i="9" s="1"/>
  <c r="AM129" i="9"/>
  <c r="AM469" i="9"/>
  <c r="CA578" i="9"/>
  <c r="AX578" i="9"/>
  <c r="AE803" i="9"/>
  <c r="AF803" i="9" s="1"/>
  <c r="AK803" i="9"/>
  <c r="AD803" i="9" s="1"/>
  <c r="AX844" i="9"/>
  <c r="CA844" i="9"/>
  <c r="CA274" i="9"/>
  <c r="AX274" i="9"/>
  <c r="AB895" i="9"/>
  <c r="AJ895" i="9"/>
  <c r="CD644" i="9"/>
  <c r="AY495" i="9"/>
  <c r="AM495" i="9" s="1"/>
  <c r="AY871" i="9"/>
  <c r="AM871" i="9" s="1"/>
  <c r="AM573" i="9"/>
  <c r="AX846" i="9"/>
  <c r="CA846" i="9"/>
  <c r="CA526" i="9"/>
  <c r="AX526" i="9"/>
  <c r="AX453" i="9"/>
  <c r="CA453" i="9"/>
  <c r="AX747" i="9"/>
  <c r="CA747" i="9"/>
  <c r="AY11" i="9"/>
  <c r="CD11" i="9"/>
  <c r="AM965" i="9"/>
  <c r="AY249" i="9"/>
  <c r="AM249" i="9" s="1"/>
  <c r="CD249" i="9"/>
  <c r="CD677" i="9"/>
  <c r="AY677" i="9"/>
  <c r="CD10" i="9"/>
  <c r="AY10" i="9"/>
  <c r="CD787" i="9"/>
  <c r="AY787" i="9"/>
  <c r="AM787" i="9" s="1"/>
  <c r="AM774" i="9"/>
  <c r="CD992" i="9"/>
  <c r="AY992" i="9"/>
  <c r="AB920" i="9"/>
  <c r="AJ920" i="9"/>
  <c r="AE338" i="9"/>
  <c r="AF338" i="9" s="1"/>
  <c r="AK338" i="9"/>
  <c r="AD338" i="9" s="1"/>
  <c r="AY754" i="9"/>
  <c r="AM754" i="9" s="1"/>
  <c r="CD754" i="9"/>
  <c r="AY915" i="9"/>
  <c r="CD915" i="9"/>
  <c r="CD346" i="9"/>
  <c r="AY346" i="9"/>
  <c r="AY279" i="9"/>
  <c r="AM279" i="9" s="1"/>
  <c r="CD279" i="9"/>
  <c r="AY945" i="9"/>
  <c r="CD945" i="9"/>
  <c r="AY993" i="9"/>
  <c r="CD993" i="9"/>
  <c r="CD599" i="9"/>
  <c r="AY599" i="9"/>
  <c r="AM599" i="9" s="1"/>
  <c r="CD607" i="9"/>
  <c r="AY607" i="9"/>
  <c r="AY971" i="9"/>
  <c r="AM971" i="9" s="1"/>
  <c r="CD971" i="9"/>
  <c r="CD941" i="9"/>
  <c r="AY941" i="9"/>
  <c r="CD744" i="9"/>
  <c r="AY744" i="9"/>
  <c r="CD755" i="9"/>
  <c r="AY755" i="9"/>
  <c r="AY960" i="9"/>
  <c r="CD960" i="9"/>
  <c r="AY969" i="9"/>
  <c r="CD969" i="9"/>
  <c r="CD621" i="9"/>
  <c r="AY621" i="9"/>
  <c r="CD762" i="9"/>
  <c r="AY762" i="9"/>
  <c r="AM762" i="9" s="1"/>
  <c r="CD985" i="9"/>
  <c r="AY985" i="9"/>
  <c r="CD702" i="9"/>
  <c r="AY702" i="9"/>
  <c r="AY847" i="9"/>
  <c r="CD847" i="9"/>
  <c r="CD972" i="9"/>
  <c r="AY972" i="9"/>
  <c r="AY990" i="9"/>
  <c r="CD990" i="9"/>
  <c r="CD699" i="9"/>
  <c r="AY699" i="9"/>
  <c r="AY938" i="9"/>
  <c r="CD938" i="9"/>
  <c r="CD940" i="9"/>
  <c r="AY940" i="9"/>
  <c r="AM940" i="9" s="1"/>
  <c r="AM935" i="9"/>
  <c r="AY855" i="9"/>
  <c r="CD855" i="9"/>
  <c r="AY928" i="9"/>
  <c r="AM928" i="9" s="1"/>
  <c r="CD928" i="9"/>
  <c r="CD946" i="9"/>
  <c r="AY946" i="9"/>
  <c r="AM1007" i="9"/>
  <c r="AY689" i="9"/>
  <c r="CD689" i="9"/>
  <c r="AY757" i="9"/>
  <c r="AM757" i="9" s="1"/>
  <c r="CD757" i="9"/>
  <c r="CD922" i="9"/>
  <c r="AY922" i="9"/>
  <c r="CD240" i="9"/>
  <c r="AY240" i="9"/>
  <c r="AM240" i="9" s="1"/>
  <c r="AY1003" i="9"/>
  <c r="AM1003" i="9" s="1"/>
  <c r="CD1003" i="9"/>
  <c r="CD334" i="9"/>
  <c r="AY334" i="9"/>
  <c r="AM334" i="9" s="1"/>
  <c r="AY730" i="9"/>
  <c r="CD730" i="9"/>
  <c r="AY955" i="9"/>
  <c r="AM955" i="9" s="1"/>
  <c r="CD955" i="9"/>
  <c r="CD764" i="9"/>
  <c r="AY764" i="9"/>
  <c r="AM764" i="9" s="1"/>
  <c r="AY343" i="9"/>
  <c r="CD343" i="9"/>
  <c r="CD354" i="9"/>
  <c r="AY354" i="9"/>
  <c r="AM354" i="9" s="1"/>
  <c r="AY843" i="9"/>
  <c r="CD843" i="9"/>
  <c r="AA79" i="9"/>
  <c r="O79" i="9"/>
  <c r="AC414" i="9"/>
  <c r="CD965" i="9"/>
  <c r="AO965" i="9" s="1"/>
  <c r="P965" i="9" s="1"/>
  <c r="AI965" i="9" s="1"/>
  <c r="AX922" i="9"/>
  <c r="CA922" i="9"/>
  <c r="O989" i="9"/>
  <c r="AA989" i="9"/>
  <c r="AY921" i="9"/>
  <c r="AM921" i="9" s="1"/>
  <c r="AX941" i="9"/>
  <c r="CA941" i="9"/>
  <c r="AY942" i="9"/>
  <c r="AY952" i="9"/>
  <c r="AM952" i="9" s="1"/>
  <c r="CD560" i="9"/>
  <c r="AO560" i="9" s="1"/>
  <c r="P560" i="9" s="1"/>
  <c r="AI560" i="9" s="1"/>
  <c r="CD710" i="9"/>
  <c r="AO710" i="9" s="1"/>
  <c r="P710" i="9" s="1"/>
  <c r="AI710" i="9" s="1"/>
  <c r="AE951" i="9"/>
  <c r="AF951" i="9" s="1"/>
  <c r="AK951" i="9"/>
  <c r="AD951" i="9" s="1"/>
  <c r="AN964" i="9"/>
  <c r="Q964" i="9" s="1"/>
  <c r="AM964" i="9"/>
  <c r="AO964" i="9"/>
  <c r="P964" i="9" s="1"/>
  <c r="AI964" i="9" s="1"/>
  <c r="AO338" i="9"/>
  <c r="P338" i="9" s="1"/>
  <c r="AI338" i="9" s="1"/>
  <c r="AC956" i="9"/>
  <c r="AB929" i="9"/>
  <c r="AJ929" i="9"/>
  <c r="CA343" i="9"/>
  <c r="AX343" i="9"/>
  <c r="AY228" i="9"/>
  <c r="AM228" i="9" s="1"/>
  <c r="CA644" i="9"/>
  <c r="AX644" i="9"/>
  <c r="CA157" i="9"/>
  <c r="AX157" i="9"/>
  <c r="O393" i="9"/>
  <c r="AA393" i="9"/>
  <c r="AE772" i="9"/>
  <c r="AF772" i="9" s="1"/>
  <c r="AK772" i="9"/>
  <c r="AD772" i="9" s="1"/>
  <c r="O979" i="9"/>
  <c r="AA979" i="9"/>
  <c r="AX945" i="9"/>
  <c r="CA945" i="9"/>
  <c r="CA923" i="9"/>
  <c r="AX923" i="9"/>
  <c r="AY923" i="9"/>
  <c r="AN35" i="9"/>
  <c r="Q35" i="9" s="1"/>
  <c r="AM35" i="9"/>
  <c r="AO35" i="9"/>
  <c r="P35" i="9" s="1"/>
  <c r="AI35" i="9" s="1"/>
  <c r="AM776" i="9"/>
  <c r="AM204" i="9"/>
  <c r="AO204" i="9"/>
  <c r="P204" i="9" s="1"/>
  <c r="AI204" i="9" s="1"/>
  <c r="AN204" i="9"/>
  <c r="Q204" i="9" s="1"/>
  <c r="AC918" i="9"/>
  <c r="AC917" i="9"/>
  <c r="N917" i="9"/>
  <c r="N541" i="9"/>
  <c r="AC541" i="9"/>
  <c r="AX998" i="9"/>
  <c r="CA998" i="9"/>
  <c r="AE974" i="9"/>
  <c r="AF974" i="9" s="1"/>
  <c r="AK974" i="9"/>
  <c r="AD974" i="9" s="1"/>
  <c r="AC152" i="9"/>
  <c r="N152" i="9"/>
  <c r="AB951" i="9"/>
  <c r="AJ951" i="9"/>
  <c r="AA104" i="9"/>
  <c r="O104" i="9"/>
  <c r="AJ926" i="9"/>
  <c r="AB926" i="9"/>
  <c r="AM722" i="9"/>
  <c r="AC287" i="9"/>
  <c r="N287" i="9"/>
  <c r="AB981" i="9"/>
  <c r="AJ981" i="9"/>
  <c r="CD958" i="9"/>
  <c r="AO958" i="9" s="1"/>
  <c r="P958" i="9" s="1"/>
  <c r="AI958" i="9" s="1"/>
  <c r="AY807" i="9"/>
  <c r="AY978" i="9"/>
  <c r="AN978" i="9" s="1"/>
  <c r="Q978" i="9" s="1"/>
  <c r="CD774" i="9"/>
  <c r="AN774" i="9" s="1"/>
  <c r="Q774" i="9" s="1"/>
  <c r="AX756" i="9"/>
  <c r="CA756" i="9"/>
  <c r="CA937" i="9"/>
  <c r="AX937" i="9"/>
  <c r="CA968" i="9"/>
  <c r="AX968" i="9"/>
  <c r="CA969" i="9"/>
  <c r="AX969" i="9"/>
  <c r="AB986" i="9"/>
  <c r="AJ986" i="9"/>
  <c r="AO991" i="9"/>
  <c r="P991" i="9" s="1"/>
  <c r="AI991" i="9" s="1"/>
  <c r="AM991" i="9"/>
  <c r="AN991" i="9"/>
  <c r="Q991" i="9" s="1"/>
  <c r="AE926" i="9"/>
  <c r="AF926" i="9" s="1"/>
  <c r="AK926" i="9"/>
  <c r="AD926" i="9" s="1"/>
  <c r="AC974" i="9"/>
  <c r="AN920" i="9"/>
  <c r="Q920" i="9" s="1"/>
  <c r="AX992" i="9"/>
  <c r="CA992" i="9"/>
  <c r="CD1007" i="9"/>
  <c r="AO1007" i="9" s="1"/>
  <c r="P1007" i="9" s="1"/>
  <c r="AI1007" i="9" s="1"/>
  <c r="AA963" i="9"/>
  <c r="O963" i="9"/>
  <c r="CA990" i="9"/>
  <c r="AX990" i="9"/>
  <c r="AE934" i="9"/>
  <c r="AF934" i="9" s="1"/>
  <c r="AK934" i="9"/>
  <c r="AD934" i="9" s="1"/>
  <c r="AE925" i="9"/>
  <c r="AF925" i="9" s="1"/>
  <c r="AK925" i="9"/>
  <c r="AD925" i="9" s="1"/>
  <c r="AO682" i="9"/>
  <c r="P682" i="9" s="1"/>
  <c r="AI682" i="9" s="1"/>
  <c r="AN682" i="9"/>
  <c r="Q682" i="9" s="1"/>
  <c r="AM682" i="9"/>
  <c r="AO1005" i="9"/>
  <c r="P1005" i="9" s="1"/>
  <c r="AI1005" i="9" s="1"/>
  <c r="CA993" i="9"/>
  <c r="AX993" i="9"/>
  <c r="AE924" i="9"/>
  <c r="AF924" i="9" s="1"/>
  <c r="AK924" i="9"/>
  <c r="AD924" i="9" s="1"/>
  <c r="AE916" i="9"/>
  <c r="AF916" i="9" s="1"/>
  <c r="AK916" i="9"/>
  <c r="AD916" i="9" s="1"/>
  <c r="AB934" i="9"/>
  <c r="AJ934" i="9"/>
  <c r="AB925" i="9"/>
  <c r="AJ925" i="9"/>
  <c r="AM919" i="9"/>
  <c r="AO919" i="9"/>
  <c r="P919" i="9" s="1"/>
  <c r="AI919" i="9" s="1"/>
  <c r="AN919" i="9"/>
  <c r="Q919" i="9" s="1"/>
  <c r="AM784" i="9"/>
  <c r="AO943" i="9"/>
  <c r="P943" i="9" s="1"/>
  <c r="AI943" i="9" s="1"/>
  <c r="AM943" i="9"/>
  <c r="AN943" i="9"/>
  <c r="Q943" i="9" s="1"/>
  <c r="AM980" i="9"/>
  <c r="AO980" i="9"/>
  <c r="P980" i="9" s="1"/>
  <c r="AI980" i="9" s="1"/>
  <c r="AN980" i="9"/>
  <c r="Q980" i="9" s="1"/>
  <c r="AC772" i="9"/>
  <c r="AX607" i="9"/>
  <c r="CA607" i="9"/>
  <c r="AE966" i="9"/>
  <c r="AF966" i="9" s="1"/>
  <c r="AK966" i="9"/>
  <c r="AD966" i="9" s="1"/>
  <c r="CD935" i="9"/>
  <c r="AN935" i="9" s="1"/>
  <c r="Q935" i="9" s="1"/>
  <c r="AX847" i="9"/>
  <c r="CA847" i="9"/>
  <c r="AX946" i="9"/>
  <c r="CA946" i="9"/>
  <c r="AX793" i="9"/>
  <c r="CA793" i="9"/>
  <c r="O1002" i="9"/>
  <c r="AA1002" i="9"/>
  <c r="AB924" i="9"/>
  <c r="AJ924" i="9"/>
  <c r="N987" i="9"/>
  <c r="AC987" i="9"/>
  <c r="AN1004" i="9"/>
  <c r="Q1004" i="9" s="1"/>
  <c r="AO1004" i="9"/>
  <c r="P1004" i="9" s="1"/>
  <c r="AI1004" i="9" s="1"/>
  <c r="N697" i="9"/>
  <c r="AC697" i="9"/>
  <c r="AM710" i="9"/>
  <c r="AA997" i="9"/>
  <c r="O997" i="9"/>
  <c r="AX843" i="9"/>
  <c r="CA843" i="9"/>
  <c r="AB966" i="9"/>
  <c r="AJ966" i="9"/>
  <c r="AE956" i="9"/>
  <c r="AF956" i="9" s="1"/>
  <c r="AK956" i="9"/>
  <c r="AD956" i="9" s="1"/>
  <c r="AO996" i="9"/>
  <c r="P996" i="9" s="1"/>
  <c r="AI996" i="9" s="1"/>
  <c r="AM996" i="9"/>
  <c r="AN996" i="9"/>
  <c r="Q996" i="9" s="1"/>
  <c r="AC713" i="9"/>
  <c r="AC995" i="9"/>
  <c r="N995" i="9"/>
  <c r="AM958" i="9"/>
  <c r="AM144" i="9"/>
  <c r="AN144" i="9"/>
  <c r="Q144" i="9" s="1"/>
  <c r="AO144" i="9"/>
  <c r="P144" i="9" s="1"/>
  <c r="AI144" i="9" s="1"/>
  <c r="AN113" i="9"/>
  <c r="Q113" i="9" s="1"/>
  <c r="AO113" i="9"/>
  <c r="P113" i="9" s="1"/>
  <c r="AI113" i="9" s="1"/>
  <c r="AM113" i="9"/>
  <c r="AN351" i="9" l="1"/>
  <c r="Q351" i="9" s="1"/>
  <c r="AK351" i="9" s="1"/>
  <c r="AD351" i="9" s="1"/>
  <c r="AE999" i="9"/>
  <c r="AF999" i="9" s="1"/>
  <c r="N107" i="9"/>
  <c r="O107" i="9" s="1"/>
  <c r="AO351" i="9"/>
  <c r="P351" i="9" s="1"/>
  <c r="AI351" i="9" s="1"/>
  <c r="AJ351" i="9" s="1"/>
  <c r="AC351" i="9" s="1"/>
  <c r="N509" i="9"/>
  <c r="O509" i="9" s="1"/>
  <c r="AN403" i="9"/>
  <c r="Q403" i="9" s="1"/>
  <c r="AE403" i="9" s="1"/>
  <c r="AF403" i="9" s="1"/>
  <c r="N739" i="9"/>
  <c r="O739" i="9" s="1"/>
  <c r="I97" i="10"/>
  <c r="J97" i="10" s="1"/>
  <c r="I96" i="10"/>
  <c r="AO401" i="9"/>
  <c r="P401" i="9" s="1"/>
  <c r="AI401" i="9" s="1"/>
  <c r="AB401" i="9" s="1"/>
  <c r="AB805" i="9"/>
  <c r="AN389" i="9"/>
  <c r="Q389" i="9" s="1"/>
  <c r="AE401" i="9"/>
  <c r="AF401" i="9" s="1"/>
  <c r="N548" i="9"/>
  <c r="O548" i="9" s="1"/>
  <c r="AJ535" i="9"/>
  <c r="N535" i="9" s="1"/>
  <c r="N805" i="9"/>
  <c r="O805" i="9" s="1"/>
  <c r="AK45" i="9"/>
  <c r="AD45" i="9" s="1"/>
  <c r="AJ628" i="9"/>
  <c r="AC628" i="9" s="1"/>
  <c r="AJ519" i="9"/>
  <c r="AC519" i="9" s="1"/>
  <c r="AE654" i="9"/>
  <c r="AF654" i="9" s="1"/>
  <c r="AB13" i="9"/>
  <c r="AJ288" i="9"/>
  <c r="AC288" i="9" s="1"/>
  <c r="AA670" i="9"/>
  <c r="AB627" i="9"/>
  <c r="AB301" i="9"/>
  <c r="AN712" i="9"/>
  <c r="Q712" i="9" s="1"/>
  <c r="AE712" i="9" s="1"/>
  <c r="AF712" i="9" s="1"/>
  <c r="N713" i="9"/>
  <c r="O713" i="9" s="1"/>
  <c r="AE301" i="9"/>
  <c r="AF301" i="9" s="1"/>
  <c r="AE713" i="9"/>
  <c r="AF713" i="9" s="1"/>
  <c r="AA554" i="9"/>
  <c r="AB502" i="9"/>
  <c r="AO977" i="9"/>
  <c r="P977" i="9" s="1"/>
  <c r="AI977" i="9" s="1"/>
  <c r="AJ977" i="9" s="1"/>
  <c r="N394" i="9"/>
  <c r="AA394" i="9" s="1"/>
  <c r="AO539" i="9"/>
  <c r="P539" i="9" s="1"/>
  <c r="AI539" i="9" s="1"/>
  <c r="AB539" i="9" s="1"/>
  <c r="AN693" i="9"/>
  <c r="Q693" i="9" s="1"/>
  <c r="AE693" i="9" s="1"/>
  <c r="AF693" i="9" s="1"/>
  <c r="AM693" i="9"/>
  <c r="AN735" i="9"/>
  <c r="Q735" i="9" s="1"/>
  <c r="AE735" i="9" s="1"/>
  <c r="AF735" i="9" s="1"/>
  <c r="AK502" i="9"/>
  <c r="AD502" i="9" s="1"/>
  <c r="AJ584" i="9"/>
  <c r="AC584" i="9" s="1"/>
  <c r="AN486" i="9"/>
  <c r="Q486" i="9" s="1"/>
  <c r="AK486" i="9" s="1"/>
  <c r="AD486" i="9" s="1"/>
  <c r="AC394" i="9"/>
  <c r="AO653" i="9"/>
  <c r="P653" i="9" s="1"/>
  <c r="AI653" i="9" s="1"/>
  <c r="AN653" i="9"/>
  <c r="Q653" i="9" s="1"/>
  <c r="AM653" i="9"/>
  <c r="AB547" i="9"/>
  <c r="AO236" i="9"/>
  <c r="P236" i="9" s="1"/>
  <c r="AI236" i="9" s="1"/>
  <c r="AM236" i="9"/>
  <c r="AN236" i="9"/>
  <c r="Q236" i="9" s="1"/>
  <c r="AN791" i="9"/>
  <c r="Q791" i="9" s="1"/>
  <c r="AE791" i="9" s="1"/>
  <c r="AF791" i="9" s="1"/>
  <c r="AK540" i="9"/>
  <c r="AD540" i="9" s="1"/>
  <c r="AM983" i="9"/>
  <c r="AN983" i="9"/>
  <c r="Q983" i="9" s="1"/>
  <c r="AE983" i="9" s="1"/>
  <c r="AF983" i="9" s="1"/>
  <c r="AJ624" i="9"/>
  <c r="N624" i="9" s="1"/>
  <c r="AK87" i="9"/>
  <c r="AD87" i="9" s="1"/>
  <c r="AM398" i="9"/>
  <c r="AN859" i="9"/>
  <c r="Q859" i="9" s="1"/>
  <c r="AE859" i="9" s="1"/>
  <c r="AF859" i="9" s="1"/>
  <c r="AJ235" i="9"/>
  <c r="AC235" i="9" s="1"/>
  <c r="AB87" i="9"/>
  <c r="AO904" i="9"/>
  <c r="P904" i="9" s="1"/>
  <c r="AI904" i="9" s="1"/>
  <c r="AB904" i="9" s="1"/>
  <c r="AO867" i="9"/>
  <c r="P867" i="9" s="1"/>
  <c r="AI867" i="9" s="1"/>
  <c r="AJ867" i="9" s="1"/>
  <c r="AM721" i="9"/>
  <c r="AN708" i="9"/>
  <c r="Q708" i="9" s="1"/>
  <c r="AK708" i="9" s="1"/>
  <c r="AD708" i="9" s="1"/>
  <c r="AN511" i="9"/>
  <c r="Q511" i="9" s="1"/>
  <c r="AE511" i="9" s="1"/>
  <c r="AF511" i="9" s="1"/>
  <c r="AM708" i="9"/>
  <c r="AN539" i="9"/>
  <c r="Q539" i="9" s="1"/>
  <c r="AE539" i="9" s="1"/>
  <c r="AF539" i="9" s="1"/>
  <c r="AO815" i="9"/>
  <c r="P815" i="9" s="1"/>
  <c r="AI815" i="9" s="1"/>
  <c r="AB815" i="9" s="1"/>
  <c r="AK288" i="9"/>
  <c r="AD288" i="9" s="1"/>
  <c r="N265" i="9"/>
  <c r="O265" i="9" s="1"/>
  <c r="AB96" i="9"/>
  <c r="AO290" i="9"/>
  <c r="P290" i="9" s="1"/>
  <c r="AI290" i="9" s="1"/>
  <c r="AB290" i="9" s="1"/>
  <c r="AM290" i="9"/>
  <c r="AO258" i="9"/>
  <c r="P258" i="9" s="1"/>
  <c r="AI258" i="9" s="1"/>
  <c r="AB258" i="9" s="1"/>
  <c r="AN44" i="9"/>
  <c r="Q44" i="9" s="1"/>
  <c r="AK44" i="9" s="1"/>
  <c r="AD44" i="9" s="1"/>
  <c r="AC87" i="9"/>
  <c r="AN512" i="9"/>
  <c r="Q512" i="9" s="1"/>
  <c r="AE512" i="9" s="1"/>
  <c r="AF512" i="9" s="1"/>
  <c r="AM512" i="9"/>
  <c r="AM105" i="9"/>
  <c r="AM233" i="9"/>
  <c r="AO233" i="9"/>
  <c r="P233" i="9" s="1"/>
  <c r="AI233" i="9" s="1"/>
  <c r="AN233" i="9"/>
  <c r="Q233" i="9" s="1"/>
  <c r="AK355" i="9"/>
  <c r="AD355" i="9" s="1"/>
  <c r="AK448" i="9"/>
  <c r="AD448" i="9" s="1"/>
  <c r="AK616" i="9"/>
  <c r="AD616" i="9" s="1"/>
  <c r="AE454" i="9"/>
  <c r="AF454" i="9" s="1"/>
  <c r="AN637" i="9"/>
  <c r="Q637" i="9" s="1"/>
  <c r="AE637" i="9" s="1"/>
  <c r="AF637" i="9" s="1"/>
  <c r="AM593" i="9"/>
  <c r="AN593" i="9"/>
  <c r="Q593" i="9" s="1"/>
  <c r="AO593" i="9"/>
  <c r="P593" i="9" s="1"/>
  <c r="AI593" i="9" s="1"/>
  <c r="AN173" i="9"/>
  <c r="Q173" i="9" s="1"/>
  <c r="AE173" i="9" s="1"/>
  <c r="AF173" i="9" s="1"/>
  <c r="AE753" i="9"/>
  <c r="AF753" i="9" s="1"/>
  <c r="AK753" i="9"/>
  <c r="AD753" i="9" s="1"/>
  <c r="AJ753" i="9"/>
  <c r="AB753" i="9"/>
  <c r="AK609" i="9"/>
  <c r="AD609" i="9" s="1"/>
  <c r="AM426" i="9"/>
  <c r="AO426" i="9"/>
  <c r="P426" i="9" s="1"/>
  <c r="AI426" i="9" s="1"/>
  <c r="AN426" i="9"/>
  <c r="Q426" i="9" s="1"/>
  <c r="AO48" i="9"/>
  <c r="P48" i="9" s="1"/>
  <c r="AI48" i="9" s="1"/>
  <c r="AJ48" i="9" s="1"/>
  <c r="AN721" i="9"/>
  <c r="Q721" i="9" s="1"/>
  <c r="AE721" i="9" s="1"/>
  <c r="AF721" i="9" s="1"/>
  <c r="AN342" i="9"/>
  <c r="Q342" i="9" s="1"/>
  <c r="AK342" i="9" s="1"/>
  <c r="AD342" i="9" s="1"/>
  <c r="AM342" i="9"/>
  <c r="AC86" i="9"/>
  <c r="AM344" i="9"/>
  <c r="AO342" i="9"/>
  <c r="P342" i="9" s="1"/>
  <c r="AI342" i="9" s="1"/>
  <c r="AO129" i="9"/>
  <c r="P129" i="9" s="1"/>
  <c r="AI129" i="9" s="1"/>
  <c r="AB129" i="9" s="1"/>
  <c r="N496" i="9"/>
  <c r="O496" i="9" s="1"/>
  <c r="AO738" i="9"/>
  <c r="P738" i="9" s="1"/>
  <c r="AI738" i="9" s="1"/>
  <c r="AB738" i="9" s="1"/>
  <c r="AN904" i="9"/>
  <c r="Q904" i="9" s="1"/>
  <c r="AE904" i="9" s="1"/>
  <c r="AF904" i="9" s="1"/>
  <c r="AN856" i="9"/>
  <c r="Q856" i="9" s="1"/>
  <c r="AK856" i="9" s="1"/>
  <c r="AD856" i="9" s="1"/>
  <c r="AN858" i="9"/>
  <c r="Q858" i="9" s="1"/>
  <c r="AK858" i="9" s="1"/>
  <c r="AD858" i="9" s="1"/>
  <c r="N81" i="9"/>
  <c r="AA81" i="9" s="1"/>
  <c r="AK37" i="9"/>
  <c r="AD37" i="9" s="1"/>
  <c r="O634" i="9"/>
  <c r="AJ606" i="9"/>
  <c r="N606" i="9" s="1"/>
  <c r="N159" i="9"/>
  <c r="O159" i="9" s="1"/>
  <c r="AK99" i="9"/>
  <c r="AD99" i="9" s="1"/>
  <c r="AK187" i="9"/>
  <c r="AD187" i="9" s="1"/>
  <c r="AE420" i="9"/>
  <c r="AF420" i="9" s="1"/>
  <c r="AK89" i="9"/>
  <c r="AD89" i="9" s="1"/>
  <c r="AK192" i="9"/>
  <c r="AD192" i="9" s="1"/>
  <c r="AK190" i="9"/>
  <c r="AD190" i="9" s="1"/>
  <c r="AK196" i="9"/>
  <c r="AD196" i="9" s="1"/>
  <c r="AK344" i="9"/>
  <c r="AD344" i="9" s="1"/>
  <c r="AE344" i="9"/>
  <c r="AF344" i="9" s="1"/>
  <c r="AO344" i="9"/>
  <c r="P344" i="9" s="1"/>
  <c r="AI344" i="9" s="1"/>
  <c r="AM839" i="9"/>
  <c r="AM324" i="9"/>
  <c r="AN967" i="9"/>
  <c r="Q967" i="9" s="1"/>
  <c r="AE967" i="9" s="1"/>
  <c r="AF967" i="9" s="1"/>
  <c r="AM173" i="9"/>
  <c r="AN105" i="9"/>
  <c r="Q105" i="9" s="1"/>
  <c r="AE105" i="9" s="1"/>
  <c r="AF105" i="9" s="1"/>
  <c r="AN110" i="9"/>
  <c r="Q110" i="9" s="1"/>
  <c r="AE110" i="9" s="1"/>
  <c r="AF110" i="9" s="1"/>
  <c r="AO716" i="9"/>
  <c r="P716" i="9" s="1"/>
  <c r="AI716" i="9" s="1"/>
  <c r="AJ716" i="9" s="1"/>
  <c r="AO701" i="9"/>
  <c r="P701" i="9" s="1"/>
  <c r="AI701" i="9" s="1"/>
  <c r="AB701" i="9" s="1"/>
  <c r="AJ89" i="9"/>
  <c r="AC89" i="9" s="1"/>
  <c r="N283" i="9"/>
  <c r="O283" i="9" s="1"/>
  <c r="N461" i="9"/>
  <c r="O461" i="9" s="1"/>
  <c r="AA49" i="9"/>
  <c r="N191" i="9"/>
  <c r="AA191" i="9" s="1"/>
  <c r="AB403" i="9"/>
  <c r="AB483" i="9"/>
  <c r="AB187" i="9"/>
  <c r="AO324" i="9"/>
  <c r="P324" i="9" s="1"/>
  <c r="AI324" i="9" s="1"/>
  <c r="AJ324" i="9" s="1"/>
  <c r="AN324" i="9"/>
  <c r="Q324" i="9" s="1"/>
  <c r="AK324" i="9" s="1"/>
  <c r="AD324" i="9" s="1"/>
  <c r="AO765" i="9"/>
  <c r="P765" i="9" s="1"/>
  <c r="AI765" i="9" s="1"/>
  <c r="AB765" i="9" s="1"/>
  <c r="AO842" i="9"/>
  <c r="P842" i="9" s="1"/>
  <c r="AI842" i="9" s="1"/>
  <c r="AB842" i="9" s="1"/>
  <c r="AO791" i="9"/>
  <c r="P791" i="9" s="1"/>
  <c r="AI791" i="9" s="1"/>
  <c r="AJ791" i="9" s="1"/>
  <c r="AM110" i="9"/>
  <c r="AN765" i="9"/>
  <c r="Q765" i="9" s="1"/>
  <c r="AK765" i="9" s="1"/>
  <c r="AD765" i="9" s="1"/>
  <c r="AN467" i="9"/>
  <c r="Q467" i="9" s="1"/>
  <c r="AE467" i="9" s="1"/>
  <c r="AF467" i="9" s="1"/>
  <c r="AO164" i="9"/>
  <c r="P164" i="9" s="1"/>
  <c r="AI164" i="9" s="1"/>
  <c r="AJ164" i="9" s="1"/>
  <c r="AO110" i="9"/>
  <c r="P110" i="9" s="1"/>
  <c r="AI110" i="9" s="1"/>
  <c r="AM701" i="9"/>
  <c r="AM829" i="9"/>
  <c r="AM656" i="9"/>
  <c r="AM683" i="9"/>
  <c r="AO879" i="9"/>
  <c r="P879" i="9" s="1"/>
  <c r="AI879" i="9" s="1"/>
  <c r="AJ879" i="9" s="1"/>
  <c r="AN879" i="9"/>
  <c r="Q879" i="9" s="1"/>
  <c r="AK879" i="9" s="1"/>
  <c r="AD879" i="9" s="1"/>
  <c r="AO970" i="9"/>
  <c r="P970" i="9" s="1"/>
  <c r="AI970" i="9" s="1"/>
  <c r="AB970" i="9" s="1"/>
  <c r="AN253" i="9"/>
  <c r="Q253" i="9" s="1"/>
  <c r="AE253" i="9" s="1"/>
  <c r="AF253" i="9" s="1"/>
  <c r="AN683" i="9"/>
  <c r="Q683" i="9" s="1"/>
  <c r="AE683" i="9" s="1"/>
  <c r="AF683" i="9" s="1"/>
  <c r="AO162" i="9"/>
  <c r="P162" i="9" s="1"/>
  <c r="AI162" i="9" s="1"/>
  <c r="AB162" i="9" s="1"/>
  <c r="AA812" i="9"/>
  <c r="O812" i="9"/>
  <c r="AN870" i="9"/>
  <c r="Q870" i="9" s="1"/>
  <c r="AE870" i="9" s="1"/>
  <c r="AF870" i="9" s="1"/>
  <c r="AA86" i="9"/>
  <c r="O86" i="9"/>
  <c r="AE723" i="9"/>
  <c r="AF723" i="9" s="1"/>
  <c r="AK723" i="9"/>
  <c r="AD723" i="9" s="1"/>
  <c r="AB723" i="9"/>
  <c r="AJ723" i="9"/>
  <c r="AO256" i="9"/>
  <c r="P256" i="9" s="1"/>
  <c r="AI256" i="9" s="1"/>
  <c r="AB256" i="9" s="1"/>
  <c r="AB37" i="9"/>
  <c r="AA438" i="9"/>
  <c r="O16" i="9"/>
  <c r="AB190" i="9"/>
  <c r="AB892" i="9"/>
  <c r="N181" i="9"/>
  <c r="AA181" i="9" s="1"/>
  <c r="AJ214" i="9"/>
  <c r="AC214" i="9" s="1"/>
  <c r="N277" i="9"/>
  <c r="AA277" i="9" s="1"/>
  <c r="AN815" i="9"/>
  <c r="Q815" i="9" s="1"/>
  <c r="AK815" i="9" s="1"/>
  <c r="AD815" i="9" s="1"/>
  <c r="AO486" i="9"/>
  <c r="P486" i="9" s="1"/>
  <c r="AI486" i="9" s="1"/>
  <c r="AB486" i="9" s="1"/>
  <c r="AE547" i="9"/>
  <c r="AF547" i="9" s="1"/>
  <c r="AM248" i="9"/>
  <c r="AO462" i="9"/>
  <c r="P462" i="9" s="1"/>
  <c r="AI462" i="9" s="1"/>
  <c r="AJ462" i="9" s="1"/>
  <c r="AN559" i="9"/>
  <c r="Q559" i="9" s="1"/>
  <c r="AE559" i="9" s="1"/>
  <c r="AF559" i="9" s="1"/>
  <c r="AN335" i="9"/>
  <c r="Q335" i="9" s="1"/>
  <c r="AE335" i="9" s="1"/>
  <c r="AF335" i="9" s="1"/>
  <c r="AN675" i="9"/>
  <c r="Q675" i="9" s="1"/>
  <c r="AE675" i="9" s="1"/>
  <c r="AF675" i="9" s="1"/>
  <c r="AN469" i="9"/>
  <c r="Q469" i="9" s="1"/>
  <c r="AE469" i="9" s="1"/>
  <c r="AF469" i="9" s="1"/>
  <c r="AO46" i="9"/>
  <c r="P46" i="9" s="1"/>
  <c r="AI46" i="9" s="1"/>
  <c r="AB46" i="9" s="1"/>
  <c r="O595" i="9"/>
  <c r="AO870" i="9"/>
  <c r="P870" i="9" s="1"/>
  <c r="AI870" i="9" s="1"/>
  <c r="AM870" i="9"/>
  <c r="AN216" i="9"/>
  <c r="Q216" i="9" s="1"/>
  <c r="AK216" i="9" s="1"/>
  <c r="AD216" i="9" s="1"/>
  <c r="AC187" i="9"/>
  <c r="AO684" i="9"/>
  <c r="P684" i="9" s="1"/>
  <c r="AI684" i="9" s="1"/>
  <c r="AB684" i="9" s="1"/>
  <c r="AO559" i="9"/>
  <c r="P559" i="9" s="1"/>
  <c r="AI559" i="9" s="1"/>
  <c r="AB559" i="9" s="1"/>
  <c r="AN292" i="9"/>
  <c r="Q292" i="9" s="1"/>
  <c r="AK292" i="9" s="1"/>
  <c r="AD292" i="9" s="1"/>
  <c r="AM216" i="9"/>
  <c r="AN873" i="9"/>
  <c r="Q873" i="9" s="1"/>
  <c r="AE873" i="9" s="1"/>
  <c r="AF873" i="9" s="1"/>
  <c r="AO253" i="9"/>
  <c r="P253" i="9" s="1"/>
  <c r="AI253" i="9" s="1"/>
  <c r="AJ253" i="9" s="1"/>
  <c r="AO292" i="9"/>
  <c r="P292" i="9" s="1"/>
  <c r="AI292" i="9" s="1"/>
  <c r="AJ292" i="9" s="1"/>
  <c r="AC292" i="9" s="1"/>
  <c r="AN213" i="9"/>
  <c r="Q213" i="9" s="1"/>
  <c r="AE213" i="9" s="1"/>
  <c r="AF213" i="9" s="1"/>
  <c r="AO813" i="9"/>
  <c r="P813" i="9" s="1"/>
  <c r="AI813" i="9" s="1"/>
  <c r="AB813" i="9" s="1"/>
  <c r="AO443" i="9"/>
  <c r="P443" i="9" s="1"/>
  <c r="AI443" i="9" s="1"/>
  <c r="AJ443" i="9" s="1"/>
  <c r="AN758" i="9"/>
  <c r="Q758" i="9" s="1"/>
  <c r="AE758" i="9" s="1"/>
  <c r="AF758" i="9" s="1"/>
  <c r="AN839" i="9"/>
  <c r="Q839" i="9" s="1"/>
  <c r="AE839" i="9" s="1"/>
  <c r="AF839" i="9" s="1"/>
  <c r="AN647" i="9"/>
  <c r="Q647" i="9" s="1"/>
  <c r="AE647" i="9" s="1"/>
  <c r="AF647" i="9" s="1"/>
  <c r="AN614" i="9"/>
  <c r="Q614" i="9" s="1"/>
  <c r="AE614" i="9" s="1"/>
  <c r="AF614" i="9" s="1"/>
  <c r="AN458" i="9"/>
  <c r="Q458" i="9" s="1"/>
  <c r="AE458" i="9" s="1"/>
  <c r="AF458" i="9" s="1"/>
  <c r="O529" i="9"/>
  <c r="AE381" i="9"/>
  <c r="AF381" i="9" s="1"/>
  <c r="AK15" i="9"/>
  <c r="AD15" i="9" s="1"/>
  <c r="AK388" i="9"/>
  <c r="AD388" i="9" s="1"/>
  <c r="AE445" i="9"/>
  <c r="AF445" i="9" s="1"/>
  <c r="N243" i="9"/>
  <c r="O243" i="9" s="1"/>
  <c r="N347" i="9"/>
  <c r="AA347" i="9" s="1"/>
  <c r="O366" i="9"/>
  <c r="AA927" i="9"/>
  <c r="O280" i="9"/>
  <c r="AK134" i="9"/>
  <c r="AD134" i="9" s="1"/>
  <c r="AA242" i="9"/>
  <c r="AK950" i="9"/>
  <c r="AD950" i="9" s="1"/>
  <c r="N319" i="9"/>
  <c r="O319" i="9" s="1"/>
  <c r="AA43" i="9"/>
  <c r="AE954" i="9"/>
  <c r="AF954" i="9" s="1"/>
  <c r="N918" i="9"/>
  <c r="O918" i="9" s="1"/>
  <c r="N232" i="9"/>
  <c r="AA232" i="9" s="1"/>
  <c r="N119" i="9"/>
  <c r="O119" i="9" s="1"/>
  <c r="AA107" i="9"/>
  <c r="N770" i="9"/>
  <c r="AA770" i="9" s="1"/>
  <c r="AC78" i="9"/>
  <c r="AK597" i="9"/>
  <c r="AD597" i="9" s="1"/>
  <c r="AE168" i="9"/>
  <c r="AF168" i="9" s="1"/>
  <c r="N116" i="9"/>
  <c r="AA116" i="9" s="1"/>
  <c r="AJ97" i="9"/>
  <c r="AC97" i="9" s="1"/>
  <c r="AK39" i="9"/>
  <c r="AD39" i="9" s="1"/>
  <c r="AE750" i="9"/>
  <c r="AF750" i="9" s="1"/>
  <c r="AK392" i="9"/>
  <c r="AD392" i="9" s="1"/>
  <c r="AC116" i="9"/>
  <c r="N271" i="9"/>
  <c r="AA271" i="9" s="1"/>
  <c r="N377" i="9"/>
  <c r="O377" i="9" s="1"/>
  <c r="AJ499" i="9"/>
  <c r="AC499" i="9" s="1"/>
  <c r="AJ783" i="9"/>
  <c r="AC783" i="9" s="1"/>
  <c r="N96" i="9"/>
  <c r="O96" i="9" s="1"/>
  <c r="AE238" i="9"/>
  <c r="AF238" i="9" s="1"/>
  <c r="AK352" i="9"/>
  <c r="AD352" i="9" s="1"/>
  <c r="AK364" i="9"/>
  <c r="AD364" i="9" s="1"/>
  <c r="AK214" i="9"/>
  <c r="AD214" i="9" s="1"/>
  <c r="N102" i="9"/>
  <c r="O102" i="9" s="1"/>
  <c r="AK307" i="9"/>
  <c r="AD307" i="9" s="1"/>
  <c r="AK524" i="9"/>
  <c r="AD524" i="9" s="1"/>
  <c r="AE783" i="9"/>
  <c r="AF783" i="9" s="1"/>
  <c r="N310" i="9"/>
  <c r="O310" i="9" s="1"/>
  <c r="N207" i="9"/>
  <c r="O207" i="9" s="1"/>
  <c r="N473" i="9"/>
  <c r="AA473" i="9" s="1"/>
  <c r="AK667" i="9"/>
  <c r="AD667" i="9" s="1"/>
  <c r="AK211" i="9"/>
  <c r="AD211" i="9" s="1"/>
  <c r="N982" i="9"/>
  <c r="O982" i="9" s="1"/>
  <c r="AE898" i="9"/>
  <c r="AF898" i="9" s="1"/>
  <c r="AK733" i="9"/>
  <c r="AD733" i="9" s="1"/>
  <c r="AE62" i="9"/>
  <c r="AF62" i="9" s="1"/>
  <c r="AK103" i="9"/>
  <c r="AD103" i="9" s="1"/>
  <c r="AK746" i="9"/>
  <c r="AD746" i="9" s="1"/>
  <c r="N651" i="9"/>
  <c r="O651" i="9" s="1"/>
  <c r="N953" i="9"/>
  <c r="AA953" i="9" s="1"/>
  <c r="AK54" i="9"/>
  <c r="AD54" i="9" s="1"/>
  <c r="AE108" i="9"/>
  <c r="AF108" i="9" s="1"/>
  <c r="N332" i="9"/>
  <c r="AA332" i="9" s="1"/>
  <c r="AK176" i="9"/>
  <c r="AD176" i="9" s="1"/>
  <c r="AK75" i="9"/>
  <c r="AD75" i="9" s="1"/>
  <c r="AE519" i="9"/>
  <c r="AF519" i="9" s="1"/>
  <c r="AK474" i="9"/>
  <c r="AD474" i="9" s="1"/>
  <c r="AJ88" i="9"/>
  <c r="N88" i="9" s="1"/>
  <c r="AE771" i="9"/>
  <c r="AF771" i="9" s="1"/>
  <c r="AK205" i="9"/>
  <c r="AD205" i="9" s="1"/>
  <c r="AK895" i="9"/>
  <c r="AD895" i="9" s="1"/>
  <c r="AK325" i="9"/>
  <c r="AD325" i="9" s="1"/>
  <c r="N387" i="9"/>
  <c r="O387" i="9" s="1"/>
  <c r="AC792" i="9"/>
  <c r="AE201" i="9"/>
  <c r="AF201" i="9" s="1"/>
  <c r="AJ56" i="9"/>
  <c r="N56" i="9" s="1"/>
  <c r="AJ352" i="9"/>
  <c r="N662" i="9"/>
  <c r="AA662" i="9" s="1"/>
  <c r="AK929" i="9"/>
  <c r="AD929" i="9" s="1"/>
  <c r="AB392" i="9"/>
  <c r="AK165" i="9"/>
  <c r="AD165" i="9" s="1"/>
  <c r="N892" i="9"/>
  <c r="AA892" i="9" s="1"/>
  <c r="AJ362" i="9"/>
  <c r="AC362" i="9" s="1"/>
  <c r="N483" i="9"/>
  <c r="O483" i="9" s="1"/>
  <c r="AE380" i="9"/>
  <c r="AF380" i="9" s="1"/>
  <c r="AE285" i="9"/>
  <c r="AF285" i="9" s="1"/>
  <c r="AE311" i="9"/>
  <c r="AF311" i="9" s="1"/>
  <c r="AE489" i="9"/>
  <c r="AF489" i="9" s="1"/>
  <c r="AE466" i="9"/>
  <c r="AF466" i="9" s="1"/>
  <c r="AK219" i="9"/>
  <c r="AD219" i="9" s="1"/>
  <c r="AE244" i="9"/>
  <c r="AF244" i="9" s="1"/>
  <c r="AN462" i="9"/>
  <c r="Q462" i="9" s="1"/>
  <c r="AE34" i="9"/>
  <c r="AF34" i="9" s="1"/>
  <c r="AM449" i="9"/>
  <c r="AC99" i="9"/>
  <c r="AN449" i="9"/>
  <c r="Q449" i="9" s="1"/>
  <c r="AE449" i="9" s="1"/>
  <c r="AF449" i="9" s="1"/>
  <c r="AO967" i="9"/>
  <c r="P967" i="9" s="1"/>
  <c r="AI967" i="9" s="1"/>
  <c r="AB967" i="9" s="1"/>
  <c r="AM415" i="9"/>
  <c r="AO415" i="9"/>
  <c r="P415" i="9" s="1"/>
  <c r="AI415" i="9" s="1"/>
  <c r="AB415" i="9" s="1"/>
  <c r="AN413" i="9"/>
  <c r="Q413" i="9" s="1"/>
  <c r="AE413" i="9" s="1"/>
  <c r="AF413" i="9" s="1"/>
  <c r="N76" i="9"/>
  <c r="AA76" i="9" s="1"/>
  <c r="AM462" i="9"/>
  <c r="AM822" i="9"/>
  <c r="AO647" i="9"/>
  <c r="P647" i="9" s="1"/>
  <c r="AI647" i="9" s="1"/>
  <c r="AJ647" i="9" s="1"/>
  <c r="AO216" i="9"/>
  <c r="P216" i="9" s="1"/>
  <c r="AI216" i="9" s="1"/>
  <c r="AJ216" i="9" s="1"/>
  <c r="AB683" i="9"/>
  <c r="AK369" i="9"/>
  <c r="AD369" i="9" s="1"/>
  <c r="AO275" i="9"/>
  <c r="P275" i="9" s="1"/>
  <c r="AI275" i="9" s="1"/>
  <c r="AJ275" i="9" s="1"/>
  <c r="AO44" i="9"/>
  <c r="P44" i="9" s="1"/>
  <c r="AI44" i="9" s="1"/>
  <c r="AB44" i="9" s="1"/>
  <c r="AO213" i="9"/>
  <c r="P213" i="9" s="1"/>
  <c r="AI213" i="9" s="1"/>
  <c r="AB213" i="9" s="1"/>
  <c r="AN731" i="9"/>
  <c r="Q731" i="9" s="1"/>
  <c r="AM769" i="9"/>
  <c r="N179" i="9"/>
  <c r="AA179" i="9" s="1"/>
  <c r="AO769" i="9"/>
  <c r="P769" i="9" s="1"/>
  <c r="AI769" i="9" s="1"/>
  <c r="AB769" i="9" s="1"/>
  <c r="AN490" i="9"/>
  <c r="Q490" i="9" s="1"/>
  <c r="AE490" i="9" s="1"/>
  <c r="AF490" i="9" s="1"/>
  <c r="AO798" i="9"/>
  <c r="P798" i="9" s="1"/>
  <c r="AI798" i="9" s="1"/>
  <c r="AB798" i="9" s="1"/>
  <c r="AN749" i="9"/>
  <c r="Q749" i="9" s="1"/>
  <c r="AK749" i="9" s="1"/>
  <c r="AD749" i="9" s="1"/>
  <c r="AN899" i="9"/>
  <c r="Q899" i="9" s="1"/>
  <c r="AE899" i="9" s="1"/>
  <c r="AF899" i="9" s="1"/>
  <c r="AM899" i="9"/>
  <c r="AO784" i="9"/>
  <c r="P784" i="9" s="1"/>
  <c r="AI784" i="9" s="1"/>
  <c r="AB784" i="9" s="1"/>
  <c r="AK816" i="9"/>
  <c r="AD816" i="9" s="1"/>
  <c r="AJ108" i="9"/>
  <c r="N108" i="9" s="1"/>
  <c r="AA61" i="9"/>
  <c r="N766" i="9"/>
  <c r="O766" i="9" s="1"/>
  <c r="AB448" i="9"/>
  <c r="AB336" i="9"/>
  <c r="AB335" i="9"/>
  <c r="AB350" i="9"/>
  <c r="AC76" i="9"/>
  <c r="AB466" i="9"/>
  <c r="AM250" i="9"/>
  <c r="AB315" i="9"/>
  <c r="AJ315" i="9"/>
  <c r="AB413" i="9"/>
  <c r="AJ413" i="9"/>
  <c r="AN940" i="9"/>
  <c r="Q940" i="9" s="1"/>
  <c r="AE940" i="9" s="1"/>
  <c r="AF940" i="9" s="1"/>
  <c r="AO809" i="9"/>
  <c r="P809" i="9" s="1"/>
  <c r="AI809" i="9" s="1"/>
  <c r="AJ809" i="9" s="1"/>
  <c r="AE215" i="9"/>
  <c r="AF215" i="9" s="1"/>
  <c r="AO143" i="9"/>
  <c r="P143" i="9" s="1"/>
  <c r="AI143" i="9" s="1"/>
  <c r="AB143" i="9" s="1"/>
  <c r="AN823" i="9"/>
  <c r="Q823" i="9" s="1"/>
  <c r="AE823" i="9" s="1"/>
  <c r="AF823" i="9" s="1"/>
  <c r="AN248" i="9"/>
  <c r="Q248" i="9" s="1"/>
  <c r="AE248" i="9" s="1"/>
  <c r="AF248" i="9" s="1"/>
  <c r="AK602" i="9"/>
  <c r="AD602" i="9" s="1"/>
  <c r="AO250" i="9"/>
  <c r="P250" i="9" s="1"/>
  <c r="AI250" i="9" s="1"/>
  <c r="AB250" i="9" s="1"/>
  <c r="AO21" i="9"/>
  <c r="P21" i="9" s="1"/>
  <c r="AI21" i="9" s="1"/>
  <c r="AB21" i="9" s="1"/>
  <c r="AO168" i="9"/>
  <c r="P168" i="9" s="1"/>
  <c r="AI168" i="9" s="1"/>
  <c r="AB168" i="9" s="1"/>
  <c r="AJ532" i="9"/>
  <c r="AC532" i="9" s="1"/>
  <c r="AJ491" i="9"/>
  <c r="AC491" i="9" s="1"/>
  <c r="AE351" i="9"/>
  <c r="AF351" i="9" s="1"/>
  <c r="AN577" i="9"/>
  <c r="Q577" i="9" s="1"/>
  <c r="AE577" i="9" s="1"/>
  <c r="AF577" i="9" s="1"/>
  <c r="AN188" i="9"/>
  <c r="Q188" i="9" s="1"/>
  <c r="AE188" i="9" s="1"/>
  <c r="AF188" i="9" s="1"/>
  <c r="AM903" i="9"/>
  <c r="AE407" i="9"/>
  <c r="AF407" i="9" s="1"/>
  <c r="AO516" i="9"/>
  <c r="P516" i="9" s="1"/>
  <c r="AI516" i="9" s="1"/>
  <c r="AB516" i="9" s="1"/>
  <c r="AN422" i="9"/>
  <c r="Q422" i="9" s="1"/>
  <c r="AE422" i="9" s="1"/>
  <c r="AF422" i="9" s="1"/>
  <c r="AO459" i="9"/>
  <c r="P459" i="9" s="1"/>
  <c r="AI459" i="9" s="1"/>
  <c r="AJ459" i="9" s="1"/>
  <c r="AN128" i="9"/>
  <c r="Q128" i="9" s="1"/>
  <c r="AE128" i="9" s="1"/>
  <c r="AF128" i="9" s="1"/>
  <c r="AO276" i="9"/>
  <c r="P276" i="9" s="1"/>
  <c r="AI276" i="9" s="1"/>
  <c r="AB276" i="9" s="1"/>
  <c r="AE491" i="9"/>
  <c r="AF491" i="9" s="1"/>
  <c r="AE183" i="9"/>
  <c r="AF183" i="9" s="1"/>
  <c r="AO829" i="9"/>
  <c r="P829" i="9" s="1"/>
  <c r="AI829" i="9" s="1"/>
  <c r="AB829" i="9" s="1"/>
  <c r="AO128" i="9"/>
  <c r="P128" i="9" s="1"/>
  <c r="AI128" i="9" s="1"/>
  <c r="AJ128" i="9" s="1"/>
  <c r="AN891" i="9"/>
  <c r="Q891" i="9" s="1"/>
  <c r="AB899" i="9"/>
  <c r="AJ891" i="9"/>
  <c r="AC891" i="9" s="1"/>
  <c r="AB891" i="9"/>
  <c r="AE404" i="9"/>
  <c r="AF404" i="9" s="1"/>
  <c r="AK404" i="9"/>
  <c r="AD404" i="9" s="1"/>
  <c r="AE382" i="9"/>
  <c r="AF382" i="9" s="1"/>
  <c r="AN568" i="9"/>
  <c r="Q568" i="9" s="1"/>
  <c r="AK568" i="9" s="1"/>
  <c r="AD568" i="9" s="1"/>
  <c r="AN841" i="9"/>
  <c r="Q841" i="9" s="1"/>
  <c r="AK841" i="9" s="1"/>
  <c r="AD841" i="9" s="1"/>
  <c r="AO568" i="9"/>
  <c r="P568" i="9" s="1"/>
  <c r="AI568" i="9" s="1"/>
  <c r="AJ568" i="9" s="1"/>
  <c r="AN657" i="9"/>
  <c r="Q657" i="9" s="1"/>
  <c r="AK657" i="9" s="1"/>
  <c r="AD657" i="9" s="1"/>
  <c r="AN368" i="9"/>
  <c r="Q368" i="9" s="1"/>
  <c r="AE368" i="9" s="1"/>
  <c r="AF368" i="9" s="1"/>
  <c r="AO14" i="9"/>
  <c r="P14" i="9" s="1"/>
  <c r="AI14" i="9" s="1"/>
  <c r="AJ14" i="9" s="1"/>
  <c r="AE93" i="9"/>
  <c r="AF93" i="9" s="1"/>
  <c r="N203" i="9"/>
  <c r="AA203" i="9" s="1"/>
  <c r="AC404" i="9"/>
  <c r="AM860" i="9"/>
  <c r="AM391" i="9"/>
  <c r="AO544" i="9"/>
  <c r="P544" i="9" s="1"/>
  <c r="AI544" i="9" s="1"/>
  <c r="AB544" i="9" s="1"/>
  <c r="AO321" i="9"/>
  <c r="P321" i="9" s="1"/>
  <c r="AI321" i="9" s="1"/>
  <c r="AB321" i="9" s="1"/>
  <c r="AO786" i="9"/>
  <c r="P786" i="9" s="1"/>
  <c r="AI786" i="9" s="1"/>
  <c r="AB786" i="9" s="1"/>
  <c r="AN694" i="9"/>
  <c r="Q694" i="9" s="1"/>
  <c r="AE694" i="9" s="1"/>
  <c r="AF694" i="9" s="1"/>
  <c r="AN711" i="9"/>
  <c r="Q711" i="9" s="1"/>
  <c r="AE711" i="9" s="1"/>
  <c r="AF711" i="9" s="1"/>
  <c r="AO887" i="9"/>
  <c r="P887" i="9" s="1"/>
  <c r="AI887" i="9" s="1"/>
  <c r="AB887" i="9" s="1"/>
  <c r="AM298" i="9"/>
  <c r="AN365" i="9"/>
  <c r="Q365" i="9" s="1"/>
  <c r="AE365" i="9" s="1"/>
  <c r="AF365" i="9" s="1"/>
  <c r="AO688" i="9"/>
  <c r="P688" i="9" s="1"/>
  <c r="AI688" i="9" s="1"/>
  <c r="AJ688" i="9" s="1"/>
  <c r="AC688" i="9" s="1"/>
  <c r="AN854" i="9"/>
  <c r="Q854" i="9" s="1"/>
  <c r="AE854" i="9" s="1"/>
  <c r="AF854" i="9" s="1"/>
  <c r="AO303" i="9"/>
  <c r="P303" i="9" s="1"/>
  <c r="AI303" i="9" s="1"/>
  <c r="AB303" i="9" s="1"/>
  <c r="AK146" i="9"/>
  <c r="AD146" i="9" s="1"/>
  <c r="AO127" i="9"/>
  <c r="P127" i="9" s="1"/>
  <c r="AI127" i="9" s="1"/>
  <c r="AB127" i="9" s="1"/>
  <c r="AJ385" i="9"/>
  <c r="N385" i="9" s="1"/>
  <c r="O385" i="9" s="1"/>
  <c r="AO365" i="9"/>
  <c r="P365" i="9" s="1"/>
  <c r="AI365" i="9" s="1"/>
  <c r="AB365" i="9" s="1"/>
  <c r="AK564" i="9"/>
  <c r="AD564" i="9" s="1"/>
  <c r="AM498" i="9"/>
  <c r="AN745" i="9"/>
  <c r="Q745" i="9" s="1"/>
  <c r="AK745" i="9" s="1"/>
  <c r="AD745" i="9" s="1"/>
  <c r="AE367" i="9"/>
  <c r="AF367" i="9" s="1"/>
  <c r="AK367" i="9"/>
  <c r="AD367" i="9" s="1"/>
  <c r="AO498" i="9"/>
  <c r="P498" i="9" s="1"/>
  <c r="AI498" i="9" s="1"/>
  <c r="AB498" i="9" s="1"/>
  <c r="AO237" i="9"/>
  <c r="P237" i="9" s="1"/>
  <c r="AI237" i="9" s="1"/>
  <c r="AB237" i="9" s="1"/>
  <c r="AB93" i="9"/>
  <c r="AO639" i="9"/>
  <c r="P639" i="9" s="1"/>
  <c r="AI639" i="9" s="1"/>
  <c r="AB639" i="9" s="1"/>
  <c r="AN140" i="9"/>
  <c r="Q140" i="9" s="1"/>
  <c r="AO140" i="9"/>
  <c r="P140" i="9" s="1"/>
  <c r="AI140" i="9" s="1"/>
  <c r="AM140" i="9"/>
  <c r="AB490" i="9"/>
  <c r="AJ490" i="9"/>
  <c r="AK443" i="9"/>
  <c r="AD443" i="9" s="1"/>
  <c r="AE443" i="9"/>
  <c r="AF443" i="9" s="1"/>
  <c r="AO558" i="9"/>
  <c r="P558" i="9" s="1"/>
  <c r="AI558" i="9" s="1"/>
  <c r="AB558" i="9" s="1"/>
  <c r="AO432" i="9"/>
  <c r="P432" i="9" s="1"/>
  <c r="AI432" i="9" s="1"/>
  <c r="AJ432" i="9" s="1"/>
  <c r="AO694" i="9"/>
  <c r="P694" i="9" s="1"/>
  <c r="AI694" i="9" s="1"/>
  <c r="AB694" i="9" s="1"/>
  <c r="AE199" i="9"/>
  <c r="AF199" i="9" s="1"/>
  <c r="AK199" i="9"/>
  <c r="AD199" i="9" s="1"/>
  <c r="AB675" i="9"/>
  <c r="AJ675" i="9"/>
  <c r="AC403" i="9"/>
  <c r="AN621" i="9"/>
  <c r="Q621" i="9" s="1"/>
  <c r="AE621" i="9" s="1"/>
  <c r="AF621" i="9" s="1"/>
  <c r="AN744" i="9"/>
  <c r="Q744" i="9" s="1"/>
  <c r="AE744" i="9" s="1"/>
  <c r="AF744" i="9" s="1"/>
  <c r="AO517" i="9"/>
  <c r="P517" i="9" s="1"/>
  <c r="AI517" i="9" s="1"/>
  <c r="AB517" i="9" s="1"/>
  <c r="AN212" i="9"/>
  <c r="Q212" i="9" s="1"/>
  <c r="AK212" i="9" s="1"/>
  <c r="AD212" i="9" s="1"/>
  <c r="AO94" i="9"/>
  <c r="P94" i="9" s="1"/>
  <c r="AI94" i="9" s="1"/>
  <c r="AB94" i="9" s="1"/>
  <c r="AN94" i="9"/>
  <c r="Q94" i="9" s="1"/>
  <c r="AE94" i="9" s="1"/>
  <c r="AF94" i="9" s="1"/>
  <c r="AK221" i="9"/>
  <c r="AD221" i="9" s="1"/>
  <c r="AK459" i="9"/>
  <c r="AD459" i="9" s="1"/>
  <c r="AE459" i="9"/>
  <c r="AF459" i="9" s="1"/>
  <c r="AC899" i="9"/>
  <c r="AO611" i="9"/>
  <c r="P611" i="9" s="1"/>
  <c r="AI611" i="9" s="1"/>
  <c r="AB611" i="9" s="1"/>
  <c r="AM52" i="9"/>
  <c r="AN391" i="9"/>
  <c r="Q391" i="9" s="1"/>
  <c r="AE391" i="9" s="1"/>
  <c r="AF391" i="9" s="1"/>
  <c r="AM221" i="9"/>
  <c r="AM367" i="9"/>
  <c r="AM611" i="9"/>
  <c r="AO471" i="9"/>
  <c r="P471" i="9" s="1"/>
  <c r="AI471" i="9" s="1"/>
  <c r="AJ471" i="9" s="1"/>
  <c r="AO668" i="9"/>
  <c r="P668" i="9" s="1"/>
  <c r="AI668" i="9" s="1"/>
  <c r="AB668" i="9" s="1"/>
  <c r="AO853" i="9"/>
  <c r="P853" i="9" s="1"/>
  <c r="AI853" i="9" s="1"/>
  <c r="AB853" i="9" s="1"/>
  <c r="AN143" i="9"/>
  <c r="Q143" i="9" s="1"/>
  <c r="AE143" i="9" s="1"/>
  <c r="AF143" i="9" s="1"/>
  <c r="AO221" i="9"/>
  <c r="P221" i="9" s="1"/>
  <c r="AI221" i="9" s="1"/>
  <c r="AB221" i="9" s="1"/>
  <c r="AN362" i="9"/>
  <c r="Q362" i="9" s="1"/>
  <c r="AE362" i="9" s="1"/>
  <c r="AF362" i="9" s="1"/>
  <c r="AM688" i="9"/>
  <c r="AO367" i="9"/>
  <c r="P367" i="9" s="1"/>
  <c r="AI367" i="9" s="1"/>
  <c r="AN688" i="9"/>
  <c r="Q688" i="9" s="1"/>
  <c r="AO574" i="9"/>
  <c r="P574" i="9" s="1"/>
  <c r="AI574" i="9" s="1"/>
  <c r="AJ574" i="9" s="1"/>
  <c r="AN786" i="9"/>
  <c r="Q786" i="9" s="1"/>
  <c r="AK786" i="9" s="1"/>
  <c r="AD786" i="9" s="1"/>
  <c r="AN432" i="9"/>
  <c r="Q432" i="9" s="1"/>
  <c r="AE432" i="9" s="1"/>
  <c r="AF432" i="9" s="1"/>
  <c r="AE59" i="9"/>
  <c r="AF59" i="9" s="1"/>
  <c r="AK59" i="9"/>
  <c r="AM577" i="9"/>
  <c r="AO577" i="9"/>
  <c r="P577" i="9" s="1"/>
  <c r="AI577" i="9" s="1"/>
  <c r="AK258" i="9"/>
  <c r="AD258" i="9" s="1"/>
  <c r="AN639" i="9"/>
  <c r="Q639" i="9" s="1"/>
  <c r="AE639" i="9" s="1"/>
  <c r="AF639" i="9" s="1"/>
  <c r="AM612" i="9"/>
  <c r="AB199" i="9"/>
  <c r="AJ199" i="9"/>
  <c r="AM327" i="9"/>
  <c r="AN327" i="9"/>
  <c r="Q327" i="9" s="1"/>
  <c r="AO327" i="9"/>
  <c r="P327" i="9" s="1"/>
  <c r="AI327" i="9" s="1"/>
  <c r="AE498" i="9"/>
  <c r="AF498" i="9" s="1"/>
  <c r="AK498" i="9"/>
  <c r="AD498" i="9" s="1"/>
  <c r="AM878" i="9"/>
  <c r="N685" i="9"/>
  <c r="AA685" i="9" s="1"/>
  <c r="AM901" i="9"/>
  <c r="AO400" i="9"/>
  <c r="P400" i="9" s="1"/>
  <c r="AI400" i="9" s="1"/>
  <c r="AJ400" i="9" s="1"/>
  <c r="AO550" i="9"/>
  <c r="P550" i="9" s="1"/>
  <c r="AI550" i="9" s="1"/>
  <c r="AB550" i="9" s="1"/>
  <c r="AJ614" i="9"/>
  <c r="AC614" i="9" s="1"/>
  <c r="AC150" i="9"/>
  <c r="N150" i="9"/>
  <c r="AE206" i="9"/>
  <c r="AF206" i="9" s="1"/>
  <c r="AK206" i="9"/>
  <c r="AD206" i="9" s="1"/>
  <c r="AN794" i="9"/>
  <c r="Q794" i="9" s="1"/>
  <c r="AE794" i="9" s="1"/>
  <c r="AF794" i="9" s="1"/>
  <c r="AN798" i="9"/>
  <c r="Q798" i="9" s="1"/>
  <c r="AE798" i="9" s="1"/>
  <c r="AF798" i="9" s="1"/>
  <c r="AN701" i="9"/>
  <c r="Q701" i="9" s="1"/>
  <c r="AE701" i="9" s="1"/>
  <c r="AF701" i="9" s="1"/>
  <c r="AO796" i="9"/>
  <c r="P796" i="9" s="1"/>
  <c r="AI796" i="9" s="1"/>
  <c r="AB796" i="9" s="1"/>
  <c r="AM909" i="9"/>
  <c r="AO909" i="9"/>
  <c r="P909" i="9" s="1"/>
  <c r="AI909" i="9" s="1"/>
  <c r="AN909" i="9"/>
  <c r="Q909" i="9" s="1"/>
  <c r="AJ830" i="9"/>
  <c r="AC830" i="9" s="1"/>
  <c r="AO267" i="9"/>
  <c r="P267" i="9" s="1"/>
  <c r="AI267" i="9" s="1"/>
  <c r="AJ267" i="9" s="1"/>
  <c r="AO583" i="9"/>
  <c r="P583" i="9" s="1"/>
  <c r="AI583" i="9" s="1"/>
  <c r="AB583" i="9" s="1"/>
  <c r="AO112" i="9"/>
  <c r="P112" i="9" s="1"/>
  <c r="AI112" i="9" s="1"/>
  <c r="AJ112" i="9" s="1"/>
  <c r="AJ195" i="9"/>
  <c r="AC195" i="9" s="1"/>
  <c r="AJ383" i="9"/>
  <c r="AC383" i="9" s="1"/>
  <c r="AJ85" i="9"/>
  <c r="AC85" i="9" s="1"/>
  <c r="AM64" i="9"/>
  <c r="AO26" i="9"/>
  <c r="P26" i="9" s="1"/>
  <c r="AI26" i="9" s="1"/>
  <c r="AJ26" i="9" s="1"/>
  <c r="AM21" i="9"/>
  <c r="AN28" i="9"/>
  <c r="Q28" i="9" s="1"/>
  <c r="AM28" i="9"/>
  <c r="AO28" i="9"/>
  <c r="P28" i="9" s="1"/>
  <c r="AI28" i="9" s="1"/>
  <c r="AN25" i="9"/>
  <c r="Q25" i="9" s="1"/>
  <c r="AE25" i="9" s="1"/>
  <c r="AF25" i="9" s="1"/>
  <c r="AB422" i="9"/>
  <c r="AJ422" i="9"/>
  <c r="AO427" i="9"/>
  <c r="P427" i="9" s="1"/>
  <c r="AI427" i="9" s="1"/>
  <c r="AB427" i="9" s="1"/>
  <c r="AN273" i="9"/>
  <c r="Q273" i="9" s="1"/>
  <c r="AO273" i="9"/>
  <c r="P273" i="9" s="1"/>
  <c r="AI273" i="9" s="1"/>
  <c r="AM273" i="9"/>
  <c r="AN558" i="9"/>
  <c r="Q558" i="9" s="1"/>
  <c r="AM373" i="9"/>
  <c r="AO373" i="9"/>
  <c r="P373" i="9" s="1"/>
  <c r="AI373" i="9" s="1"/>
  <c r="AN373" i="9"/>
  <c r="Q373" i="9" s="1"/>
  <c r="AC312" i="9"/>
  <c r="N312" i="9"/>
  <c r="AC683" i="9"/>
  <c r="AO248" i="9"/>
  <c r="P248" i="9" s="1"/>
  <c r="AI248" i="9" s="1"/>
  <c r="AB248" i="9" s="1"/>
  <c r="AM432" i="9"/>
  <c r="AM558" i="9"/>
  <c r="AE830" i="9"/>
  <c r="AF830" i="9" s="1"/>
  <c r="AK830" i="9"/>
  <c r="AO339" i="9"/>
  <c r="P339" i="9" s="1"/>
  <c r="AI339" i="9" s="1"/>
  <c r="AN339" i="9"/>
  <c r="Q339" i="9" s="1"/>
  <c r="AM339" i="9"/>
  <c r="AO761" i="9"/>
  <c r="P761" i="9" s="1"/>
  <c r="AI761" i="9" s="1"/>
  <c r="AB761" i="9" s="1"/>
  <c r="AO873" i="9"/>
  <c r="P873" i="9" s="1"/>
  <c r="AI873" i="9" s="1"/>
  <c r="AJ873" i="9" s="1"/>
  <c r="AB858" i="9"/>
  <c r="AJ858" i="9"/>
  <c r="AN261" i="9"/>
  <c r="Q261" i="9" s="1"/>
  <c r="AO261" i="9"/>
  <c r="P261" i="9" s="1"/>
  <c r="AI261" i="9" s="1"/>
  <c r="O284" i="9"/>
  <c r="AA284" i="9"/>
  <c r="AO729" i="9"/>
  <c r="P729" i="9" s="1"/>
  <c r="AI729" i="9" s="1"/>
  <c r="AB729" i="9" s="1"/>
  <c r="AN318" i="9"/>
  <c r="Q318" i="9" s="1"/>
  <c r="AK318" i="9" s="1"/>
  <c r="AD318" i="9" s="1"/>
  <c r="AN406" i="9"/>
  <c r="Q406" i="9" s="1"/>
  <c r="AM406" i="9"/>
  <c r="AO406" i="9"/>
  <c r="P406" i="9" s="1"/>
  <c r="AI406" i="9" s="1"/>
  <c r="AE415" i="9"/>
  <c r="AF415" i="9" s="1"/>
  <c r="AK415" i="9"/>
  <c r="AD415" i="9" s="1"/>
  <c r="O658" i="9"/>
  <c r="AA658" i="9"/>
  <c r="AN600" i="9"/>
  <c r="Q600" i="9" s="1"/>
  <c r="AK600" i="9" s="1"/>
  <c r="AD600" i="9" s="1"/>
  <c r="AO758" i="9"/>
  <c r="P758" i="9" s="1"/>
  <c r="AI758" i="9" s="1"/>
  <c r="AJ758" i="9" s="1"/>
  <c r="AC758" i="9" s="1"/>
  <c r="AN612" i="9"/>
  <c r="Q612" i="9" s="1"/>
  <c r="AE612" i="9" s="1"/>
  <c r="AF612" i="9" s="1"/>
  <c r="AC190" i="9"/>
  <c r="N90" i="9"/>
  <c r="AC90" i="9"/>
  <c r="AE263" i="9"/>
  <c r="AF263" i="9" s="1"/>
  <c r="AK263" i="9"/>
  <c r="AD263" i="9" s="1"/>
  <c r="AA331" i="9"/>
  <c r="O331" i="9"/>
  <c r="AC335" i="9"/>
  <c r="O397" i="9"/>
  <c r="AA397" i="9"/>
  <c r="AB263" i="9"/>
  <c r="AJ263" i="9"/>
  <c r="AE376" i="9"/>
  <c r="AF376" i="9" s="1"/>
  <c r="AK376" i="9"/>
  <c r="AD376" i="9" s="1"/>
  <c r="AM798" i="9"/>
  <c r="AK936" i="9"/>
  <c r="AD936" i="9" s="1"/>
  <c r="AE959" i="9"/>
  <c r="AF959" i="9" s="1"/>
  <c r="AM828" i="9"/>
  <c r="AN716" i="9"/>
  <c r="Q716" i="9" s="1"/>
  <c r="AK716" i="9" s="1"/>
  <c r="AD716" i="9" s="1"/>
  <c r="AO860" i="9"/>
  <c r="P860" i="9" s="1"/>
  <c r="AI860" i="9" s="1"/>
  <c r="AB860" i="9" s="1"/>
  <c r="AM709" i="9"/>
  <c r="AN761" i="9"/>
  <c r="Q761" i="9" s="1"/>
  <c r="AK761" i="9" s="1"/>
  <c r="AD761" i="9" s="1"/>
  <c r="AN911" i="9"/>
  <c r="Q911" i="9" s="1"/>
  <c r="AE911" i="9" s="1"/>
  <c r="AF911" i="9" s="1"/>
  <c r="AE588" i="9"/>
  <c r="AF588" i="9" s="1"/>
  <c r="AM127" i="9"/>
  <c r="AM368" i="9"/>
  <c r="AN294" i="9"/>
  <c r="Q294" i="9" s="1"/>
  <c r="AE294" i="9" s="1"/>
  <c r="AF294" i="9" s="1"/>
  <c r="AM400" i="9"/>
  <c r="AC474" i="9"/>
  <c r="AK472" i="9"/>
  <c r="AD472" i="9" s="1"/>
  <c r="AE472" i="9"/>
  <c r="AF472" i="9" s="1"/>
  <c r="AM261" i="9"/>
  <c r="AE154" i="9"/>
  <c r="AF154" i="9" s="1"/>
  <c r="AO955" i="9"/>
  <c r="P955" i="9" s="1"/>
  <c r="AI955" i="9" s="1"/>
  <c r="AJ955" i="9" s="1"/>
  <c r="AO437" i="9"/>
  <c r="P437" i="9" s="1"/>
  <c r="AI437" i="9" s="1"/>
  <c r="AB437" i="9" s="1"/>
  <c r="AN636" i="9"/>
  <c r="Q636" i="9" s="1"/>
  <c r="AE636" i="9" s="1"/>
  <c r="AF636" i="9" s="1"/>
  <c r="AO73" i="9"/>
  <c r="P73" i="9" s="1"/>
  <c r="AI73" i="9" s="1"/>
  <c r="AJ73" i="9" s="1"/>
  <c r="AN48" i="9"/>
  <c r="Q48" i="9" s="1"/>
  <c r="AO69" i="9"/>
  <c r="P69" i="9" s="1"/>
  <c r="AI69" i="9" s="1"/>
  <c r="AB69" i="9" s="1"/>
  <c r="AB472" i="9"/>
  <c r="AJ472" i="9"/>
  <c r="AE603" i="9"/>
  <c r="AF603" i="9" s="1"/>
  <c r="AK603" i="9"/>
  <c r="AD603" i="9" s="1"/>
  <c r="AM534" i="9"/>
  <c r="AO534" i="9"/>
  <c r="P534" i="9" s="1"/>
  <c r="AI534" i="9" s="1"/>
  <c r="AN534" i="9"/>
  <c r="Q534" i="9" s="1"/>
  <c r="AM694" i="9"/>
  <c r="O171" i="9"/>
  <c r="AA171" i="9"/>
  <c r="AK738" i="9"/>
  <c r="AD738" i="9" s="1"/>
  <c r="AE738" i="9"/>
  <c r="AF738" i="9" s="1"/>
  <c r="AC376" i="9"/>
  <c r="AO652" i="9"/>
  <c r="P652" i="9" s="1"/>
  <c r="AI652" i="9" s="1"/>
  <c r="AB652" i="9" s="1"/>
  <c r="AO612" i="9"/>
  <c r="P612" i="9" s="1"/>
  <c r="AI612" i="9" s="1"/>
  <c r="AJ612" i="9" s="1"/>
  <c r="AE769" i="9"/>
  <c r="AF769" i="9" s="1"/>
  <c r="AK769" i="9"/>
  <c r="AD769" i="9" s="1"/>
  <c r="N220" i="9"/>
  <c r="AC220" i="9"/>
  <c r="AM745" i="9"/>
  <c r="AO745" i="9"/>
  <c r="P745" i="9" s="1"/>
  <c r="AI745" i="9" s="1"/>
  <c r="AJ603" i="9"/>
  <c r="AB603" i="9"/>
  <c r="AA528" i="9"/>
  <c r="O528" i="9"/>
  <c r="N863" i="9"/>
  <c r="AC863" i="9"/>
  <c r="AA63" i="9"/>
  <c r="N414" i="9"/>
  <c r="AA414" i="9" s="1"/>
  <c r="AJ31" i="9"/>
  <c r="N31" i="9" s="1"/>
  <c r="AO33" i="9"/>
  <c r="P33" i="9" s="1"/>
  <c r="AI33" i="9" s="1"/>
  <c r="AJ33" i="9" s="1"/>
  <c r="AE32" i="9"/>
  <c r="AF32" i="9" s="1"/>
  <c r="AK69" i="9"/>
  <c r="AD69" i="9" s="1"/>
  <c r="AN74" i="9"/>
  <c r="Q74" i="9" s="1"/>
  <c r="AK74" i="9" s="1"/>
  <c r="AD74" i="9" s="1"/>
  <c r="AK530" i="9"/>
  <c r="AD530" i="9" s="1"/>
  <c r="AK217" i="9"/>
  <c r="AD217" i="9" s="1"/>
  <c r="AK668" i="9"/>
  <c r="AD668" i="9" s="1"/>
  <c r="N65" i="9"/>
  <c r="AA65" i="9" s="1"/>
  <c r="AC65" i="9"/>
  <c r="AC446" i="9"/>
  <c r="AC493" i="9"/>
  <c r="AE23" i="9"/>
  <c r="AF23" i="9" s="1"/>
  <c r="AB602" i="9"/>
  <c r="AJ138" i="9"/>
  <c r="AC138" i="9" s="1"/>
  <c r="AJ746" i="9"/>
  <c r="AC746" i="9" s="1"/>
  <c r="AB219" i="9"/>
  <c r="AJ553" i="9"/>
  <c r="N553" i="9" s="1"/>
  <c r="AJ445" i="9"/>
  <c r="AC445" i="9" s="1"/>
  <c r="AB449" i="9"/>
  <c r="AB189" i="9"/>
  <c r="N189" i="9"/>
  <c r="O189" i="9" s="1"/>
  <c r="AJ735" i="9"/>
  <c r="AC735" i="9" s="1"/>
  <c r="AJ246" i="9"/>
  <c r="AC246" i="9" s="1"/>
  <c r="AJ75" i="9"/>
  <c r="AJ72" i="9"/>
  <c r="AC72" i="9" s="1"/>
  <c r="AK256" i="9"/>
  <c r="AD256" i="9" s="1"/>
  <c r="AE256" i="9"/>
  <c r="AF256" i="9" s="1"/>
  <c r="AB318" i="9"/>
  <c r="AJ318" i="9"/>
  <c r="AB458" i="9"/>
  <c r="AJ458" i="9"/>
  <c r="AK237" i="9"/>
  <c r="AD237" i="9" s="1"/>
  <c r="AE237" i="9"/>
  <c r="AF237" i="9" s="1"/>
  <c r="AN484" i="9"/>
  <c r="Q484" i="9" s="1"/>
  <c r="AE484" i="9" s="1"/>
  <c r="AF484" i="9" s="1"/>
  <c r="AO212" i="9"/>
  <c r="P212" i="9" s="1"/>
  <c r="AI212" i="9" s="1"/>
  <c r="AJ212" i="9" s="1"/>
  <c r="AN768" i="9"/>
  <c r="Q768" i="9" s="1"/>
  <c r="AE768" i="9" s="1"/>
  <c r="AF768" i="9" s="1"/>
  <c r="AO477" i="9"/>
  <c r="P477" i="9" s="1"/>
  <c r="AI477" i="9" s="1"/>
  <c r="AB477" i="9" s="1"/>
  <c r="AN410" i="9"/>
  <c r="Q410" i="9" s="1"/>
  <c r="AE410" i="9" s="1"/>
  <c r="AF410" i="9" s="1"/>
  <c r="AN737" i="9"/>
  <c r="Q737" i="9" s="1"/>
  <c r="AE737" i="9" s="1"/>
  <c r="AF737" i="9" s="1"/>
  <c r="AK813" i="9"/>
  <c r="AD813" i="9" s="1"/>
  <c r="AE813" i="9"/>
  <c r="AF813" i="9" s="1"/>
  <c r="N910" i="9"/>
  <c r="AC910" i="9"/>
  <c r="AN550" i="9"/>
  <c r="Q550" i="9" s="1"/>
  <c r="AN400" i="9"/>
  <c r="Q400" i="9" s="1"/>
  <c r="AN527" i="9"/>
  <c r="Q527" i="9" s="1"/>
  <c r="AO527" i="9"/>
  <c r="P527" i="9" s="1"/>
  <c r="AI527" i="9" s="1"/>
  <c r="AM527" i="9"/>
  <c r="AE604" i="9"/>
  <c r="AF604" i="9" s="1"/>
  <c r="AK604" i="9"/>
  <c r="AD604" i="9" s="1"/>
  <c r="N82" i="9"/>
  <c r="AC82" i="9"/>
  <c r="AE122" i="9"/>
  <c r="AF122" i="9" s="1"/>
  <c r="AK122" i="9"/>
  <c r="AD122" i="9" s="1"/>
  <c r="AO137" i="9"/>
  <c r="P137" i="9" s="1"/>
  <c r="AI137" i="9" s="1"/>
  <c r="AN137" i="9"/>
  <c r="Q137" i="9" s="1"/>
  <c r="AC225" i="9"/>
  <c r="AE939" i="9"/>
  <c r="AF939" i="9" s="1"/>
  <c r="AM761" i="9"/>
  <c r="AM109" i="9"/>
  <c r="AB811" i="9"/>
  <c r="AJ811" i="9"/>
  <c r="AC542" i="9"/>
  <c r="N542" i="9"/>
  <c r="AM156" i="9"/>
  <c r="AN156" i="9"/>
  <c r="Q156" i="9" s="1"/>
  <c r="AO156" i="9"/>
  <c r="P156" i="9" s="1"/>
  <c r="AI156" i="9" s="1"/>
  <c r="AB105" i="9"/>
  <c r="AJ105" i="9"/>
  <c r="AB402" i="9"/>
  <c r="AJ402" i="9"/>
  <c r="AC402" i="9" s="1"/>
  <c r="AB572" i="9"/>
  <c r="AJ572" i="9"/>
  <c r="AB908" i="9"/>
  <c r="AJ908" i="9"/>
  <c r="AE193" i="9"/>
  <c r="AF193" i="9" s="1"/>
  <c r="AK193" i="9"/>
  <c r="AD193" i="9" s="1"/>
  <c r="AE225" i="9"/>
  <c r="AF225" i="9" s="1"/>
  <c r="AK225" i="9"/>
  <c r="AD225" i="9" s="1"/>
  <c r="AK95" i="9"/>
  <c r="AD95" i="9" s="1"/>
  <c r="AO655" i="9"/>
  <c r="P655" i="9" s="1"/>
  <c r="AI655" i="9" s="1"/>
  <c r="AJ655" i="9" s="1"/>
  <c r="AN20" i="9"/>
  <c r="Q20" i="9" s="1"/>
  <c r="AE20" i="9" s="1"/>
  <c r="AF20" i="9" s="1"/>
  <c r="AO888" i="9"/>
  <c r="P888" i="9" s="1"/>
  <c r="AI888" i="9" s="1"/>
  <c r="AB888" i="9" s="1"/>
  <c r="AN869" i="9"/>
  <c r="Q869" i="9" s="1"/>
  <c r="AK869" i="9" s="1"/>
  <c r="AD869" i="9" s="1"/>
  <c r="AO700" i="9"/>
  <c r="P700" i="9" s="1"/>
  <c r="AI700" i="9" s="1"/>
  <c r="AB700" i="9" s="1"/>
  <c r="AO759" i="9"/>
  <c r="P759" i="9" s="1"/>
  <c r="AI759" i="9" s="1"/>
  <c r="AB759" i="9" s="1"/>
  <c r="AM853" i="9"/>
  <c r="AO678" i="9"/>
  <c r="P678" i="9" s="1"/>
  <c r="AI678" i="9" s="1"/>
  <c r="AB678" i="9" s="1"/>
  <c r="AA605" i="9"/>
  <c r="O605" i="9"/>
  <c r="AE811" i="9"/>
  <c r="AF811" i="9" s="1"/>
  <c r="AK811" i="9"/>
  <c r="AD811" i="9" s="1"/>
  <c r="AE613" i="9"/>
  <c r="AF613" i="9" s="1"/>
  <c r="AK613" i="9"/>
  <c r="AD613" i="9" s="1"/>
  <c r="AK164" i="9"/>
  <c r="AD164" i="9" s="1"/>
  <c r="AE164" i="9"/>
  <c r="AF164" i="9" s="1"/>
  <c r="AE572" i="9"/>
  <c r="AF572" i="9" s="1"/>
  <c r="AK572" i="9"/>
  <c r="AD572" i="9" s="1"/>
  <c r="AC502" i="9"/>
  <c r="AB193" i="9"/>
  <c r="AJ193" i="9"/>
  <c r="AC826" i="9"/>
  <c r="AC122" i="9"/>
  <c r="AN520" i="9"/>
  <c r="Q520" i="9" s="1"/>
  <c r="AK520" i="9" s="1"/>
  <c r="AD520" i="9" s="1"/>
  <c r="AN251" i="9"/>
  <c r="Q251" i="9" s="1"/>
  <c r="AK251" i="9" s="1"/>
  <c r="AD251" i="9" s="1"/>
  <c r="AO485" i="9"/>
  <c r="P485" i="9" s="1"/>
  <c r="AI485" i="9" s="1"/>
  <c r="AJ485" i="9" s="1"/>
  <c r="AN678" i="9"/>
  <c r="Q678" i="9" s="1"/>
  <c r="AE678" i="9" s="1"/>
  <c r="AF678" i="9" s="1"/>
  <c r="AN125" i="9"/>
  <c r="Q125" i="9" s="1"/>
  <c r="AE125" i="9" s="1"/>
  <c r="AF125" i="9" s="1"/>
  <c r="AO125" i="9"/>
  <c r="P125" i="9" s="1"/>
  <c r="AI125" i="9" s="1"/>
  <c r="AB125" i="9" s="1"/>
  <c r="AN326" i="9"/>
  <c r="Q326" i="9" s="1"/>
  <c r="AM326" i="9"/>
  <c r="AO326" i="9"/>
  <c r="P326" i="9" s="1"/>
  <c r="AI326" i="9" s="1"/>
  <c r="AC667" i="9"/>
  <c r="AA91" i="9"/>
  <c r="O91" i="9"/>
  <c r="AA1008" i="9"/>
  <c r="O1008" i="9"/>
  <c r="AA78" i="9"/>
  <c r="O78" i="9"/>
  <c r="AD254" i="9"/>
  <c r="N254" i="9"/>
  <c r="AC616" i="9"/>
  <c r="AO604" i="9"/>
  <c r="P604" i="9" s="1"/>
  <c r="AI604" i="9" s="1"/>
  <c r="AM427" i="9"/>
  <c r="AN313" i="9"/>
  <c r="Q313" i="9" s="1"/>
  <c r="AK313" i="9" s="1"/>
  <c r="AD313" i="9" s="1"/>
  <c r="AK455" i="9"/>
  <c r="AD455" i="9" s="1"/>
  <c r="AE455" i="9"/>
  <c r="AF455" i="9" s="1"/>
  <c r="AB749" i="9"/>
  <c r="AJ749" i="9"/>
  <c r="AE499" i="9"/>
  <c r="AF499" i="9" s="1"/>
  <c r="AK499" i="9"/>
  <c r="AD499" i="9" s="1"/>
  <c r="AC680" i="9"/>
  <c r="N680" i="9"/>
  <c r="AM294" i="9"/>
  <c r="AK516" i="9"/>
  <c r="AD516" i="9" s="1"/>
  <c r="AE516" i="9"/>
  <c r="AF516" i="9" s="1"/>
  <c r="AK350" i="9"/>
  <c r="AE350" i="9"/>
  <c r="AF350" i="9" s="1"/>
  <c r="AC518" i="9"/>
  <c r="N518" i="9"/>
  <c r="AB268" i="9"/>
  <c r="AJ268" i="9"/>
  <c r="AM550" i="9"/>
  <c r="AO854" i="9"/>
  <c r="P854" i="9" s="1"/>
  <c r="AI854" i="9" s="1"/>
  <c r="AJ854" i="9" s="1"/>
  <c r="AB455" i="9"/>
  <c r="AJ455" i="9"/>
  <c r="AO440" i="9"/>
  <c r="P440" i="9" s="1"/>
  <c r="AI440" i="9" s="1"/>
  <c r="AN440" i="9"/>
  <c r="Q440" i="9" s="1"/>
  <c r="AE336" i="9"/>
  <c r="AF336" i="9" s="1"/>
  <c r="AK336" i="9"/>
  <c r="AD336" i="9" s="1"/>
  <c r="AC348" i="9"/>
  <c r="N348" i="9"/>
  <c r="AE826" i="9"/>
  <c r="AF826" i="9" s="1"/>
  <c r="AK826" i="9"/>
  <c r="AD826" i="9" s="1"/>
  <c r="AO800" i="9"/>
  <c r="P800" i="9" s="1"/>
  <c r="AI800" i="9" s="1"/>
  <c r="AM800" i="9"/>
  <c r="AN800" i="9"/>
  <c r="Q800" i="9" s="1"/>
  <c r="AE532" i="9"/>
  <c r="AF532" i="9" s="1"/>
  <c r="AK532" i="9"/>
  <c r="AD532" i="9" s="1"/>
  <c r="AA792" i="9"/>
  <c r="O792" i="9"/>
  <c r="AE268" i="9"/>
  <c r="AF268" i="9" s="1"/>
  <c r="AK268" i="9"/>
  <c r="AD268" i="9" s="1"/>
  <c r="AC336" i="9"/>
  <c r="AO484" i="9"/>
  <c r="P484" i="9" s="1"/>
  <c r="AI484" i="9" s="1"/>
  <c r="AB484" i="9" s="1"/>
  <c r="AK704" i="9"/>
  <c r="AD704" i="9" s="1"/>
  <c r="AN275" i="9"/>
  <c r="Q275" i="9" s="1"/>
  <c r="AK275" i="9" s="1"/>
  <c r="AD275" i="9" s="1"/>
  <c r="AN276" i="9"/>
  <c r="Q276" i="9" s="1"/>
  <c r="AE276" i="9" s="1"/>
  <c r="AF276" i="9" s="1"/>
  <c r="AO797" i="9"/>
  <c r="P797" i="9" s="1"/>
  <c r="AI797" i="9" s="1"/>
  <c r="AJ797" i="9" s="1"/>
  <c r="AM600" i="9"/>
  <c r="AB661" i="9"/>
  <c r="AJ661" i="9"/>
  <c r="AM440" i="9"/>
  <c r="AO294" i="9"/>
  <c r="P294" i="9" s="1"/>
  <c r="AI294" i="9" s="1"/>
  <c r="AJ613" i="9"/>
  <c r="AB613" i="9"/>
  <c r="N230" i="9"/>
  <c r="AJ115" i="9"/>
  <c r="AB115" i="9"/>
  <c r="AO551" i="9"/>
  <c r="P551" i="9" s="1"/>
  <c r="AI551" i="9" s="1"/>
  <c r="AN551" i="9"/>
  <c r="Q551" i="9" s="1"/>
  <c r="AN241" i="9"/>
  <c r="Q241" i="9" s="1"/>
  <c r="AE241" i="9" s="1"/>
  <c r="AF241" i="9" s="1"/>
  <c r="AC545" i="9"/>
  <c r="N545" i="9"/>
  <c r="AA810" i="9"/>
  <c r="O810" i="9"/>
  <c r="AE661" i="9"/>
  <c r="AF661" i="9" s="1"/>
  <c r="AK661" i="9"/>
  <c r="AD661" i="9" s="1"/>
  <c r="AM408" i="9"/>
  <c r="AO408" i="9"/>
  <c r="P408" i="9" s="1"/>
  <c r="AI408" i="9" s="1"/>
  <c r="AN408" i="9"/>
  <c r="Q408" i="9" s="1"/>
  <c r="AM456" i="9"/>
  <c r="AO456" i="9"/>
  <c r="P456" i="9" s="1"/>
  <c r="AI456" i="9" s="1"/>
  <c r="AN456" i="9"/>
  <c r="Q456" i="9" s="1"/>
  <c r="AE115" i="9"/>
  <c r="AF115" i="9" s="1"/>
  <c r="AK115" i="9"/>
  <c r="AD115" i="9" s="1"/>
  <c r="AE908" i="9"/>
  <c r="AF908" i="9" s="1"/>
  <c r="AK908" i="9"/>
  <c r="AD908" i="9" s="1"/>
  <c r="AN580" i="9"/>
  <c r="Q580" i="9" s="1"/>
  <c r="AO580" i="9"/>
  <c r="P580" i="9" s="1"/>
  <c r="AI580" i="9" s="1"/>
  <c r="AC340" i="9"/>
  <c r="AA1000" i="9"/>
  <c r="AB62" i="9"/>
  <c r="AJ183" i="9"/>
  <c r="N183" i="9" s="1"/>
  <c r="O961" i="9"/>
  <c r="AB316" i="9"/>
  <c r="O618" i="9"/>
  <c r="AC92" i="9"/>
  <c r="N92" i="9"/>
  <c r="AN101" i="9"/>
  <c r="Q101" i="9" s="1"/>
  <c r="AM101" i="9"/>
  <c r="AO101" i="9"/>
  <c r="P101" i="9" s="1"/>
  <c r="AI101" i="9" s="1"/>
  <c r="AN202" i="9"/>
  <c r="Q202" i="9" s="1"/>
  <c r="AK202" i="9" s="1"/>
  <c r="AD202" i="9" s="1"/>
  <c r="AE85" i="9"/>
  <c r="AF85" i="9" s="1"/>
  <c r="AK85" i="9"/>
  <c r="AD85" i="9" s="1"/>
  <c r="AN50" i="9"/>
  <c r="Q50" i="9" s="1"/>
  <c r="AE50" i="9" s="1"/>
  <c r="AF50" i="9" s="1"/>
  <c r="AO202" i="9"/>
  <c r="P202" i="9" s="1"/>
  <c r="AI202" i="9" s="1"/>
  <c r="AB202" i="9" s="1"/>
  <c r="AC146" i="9"/>
  <c r="AB231" i="9"/>
  <c r="AJ231" i="9"/>
  <c r="N93" i="9"/>
  <c r="AC93" i="9"/>
  <c r="AO184" i="9"/>
  <c r="P184" i="9" s="1"/>
  <c r="AI184" i="9" s="1"/>
  <c r="AN184" i="9"/>
  <c r="Q184" i="9" s="1"/>
  <c r="AM184" i="9"/>
  <c r="AE231" i="9"/>
  <c r="AF231" i="9" s="1"/>
  <c r="AK231" i="9"/>
  <c r="AD231" i="9" s="1"/>
  <c r="AK981" i="9"/>
  <c r="AD981" i="9" s="1"/>
  <c r="AE384" i="9"/>
  <c r="AF384" i="9" s="1"/>
  <c r="AO58" i="9"/>
  <c r="P58" i="9" s="1"/>
  <c r="AI58" i="9" s="1"/>
  <c r="AB58" i="9" s="1"/>
  <c r="AK21" i="9"/>
  <c r="AD21" i="9" s="1"/>
  <c r="AE21" i="9"/>
  <c r="AF21" i="9" s="1"/>
  <c r="I47" i="10" s="1"/>
  <c r="J47" i="10" s="1"/>
  <c r="AN73" i="9"/>
  <c r="Q73" i="9" s="1"/>
  <c r="AK73" i="9" s="1"/>
  <c r="AD73" i="9" s="1"/>
  <c r="AC45" i="9"/>
  <c r="N772" i="9"/>
  <c r="AA772" i="9" s="1"/>
  <c r="AM198" i="9"/>
  <c r="AN109" i="9"/>
  <c r="Q109" i="9" s="1"/>
  <c r="AE109" i="9" s="1"/>
  <c r="AF109" i="9" s="1"/>
  <c r="AC29" i="9"/>
  <c r="N29" i="9"/>
  <c r="AJ39" i="9"/>
  <c r="AC39" i="9" s="1"/>
  <c r="AJ325" i="9"/>
  <c r="AJ856" i="9"/>
  <c r="AJ1001" i="9"/>
  <c r="AC1001" i="9" s="1"/>
  <c r="AJ54" i="9"/>
  <c r="AC54" i="9" s="1"/>
  <c r="AB948" i="9"/>
  <c r="AB95" i="9"/>
  <c r="AJ671" i="9"/>
  <c r="AC671" i="9" s="1"/>
  <c r="AB19" i="9"/>
  <c r="AB380" i="9"/>
  <c r="AB465" i="9"/>
  <c r="AJ330" i="9"/>
  <c r="AC330" i="9" s="1"/>
  <c r="AB208" i="9"/>
  <c r="AJ959" i="9"/>
  <c r="AC959" i="9" s="1"/>
  <c r="AJ154" i="9"/>
  <c r="N154" i="9" s="1"/>
  <c r="AB706" i="9"/>
  <c r="AJ201" i="9"/>
  <c r="AC201" i="9" s="1"/>
  <c r="AB916" i="9"/>
  <c r="AC631" i="9"/>
  <c r="AB126" i="9"/>
  <c r="AJ721" i="9"/>
  <c r="AC721" i="9" s="1"/>
  <c r="AJ489" i="9"/>
  <c r="AC489" i="9" s="1"/>
  <c r="N973" i="9"/>
  <c r="O973" i="9" s="1"/>
  <c r="AB369" i="9"/>
  <c r="AB17" i="9"/>
  <c r="AJ597" i="9"/>
  <c r="AC597" i="9" s="1"/>
  <c r="AB708" i="9"/>
  <c r="AJ172" i="9"/>
  <c r="AC172" i="9" s="1"/>
  <c r="AJ530" i="9"/>
  <c r="AB103" i="9"/>
  <c r="AJ650" i="9"/>
  <c r="AC650" i="9" s="1"/>
  <c r="AJ954" i="9"/>
  <c r="AC954" i="9" s="1"/>
  <c r="AB412" i="9"/>
  <c r="AB382" i="9"/>
  <c r="AB663" i="9"/>
  <c r="AB165" i="9"/>
  <c r="AJ771" i="9"/>
  <c r="AC771" i="9" s="1"/>
  <c r="AB939" i="9"/>
  <c r="AJ297" i="9"/>
  <c r="AC297" i="9" s="1"/>
  <c r="AJ907" i="9"/>
  <c r="AJ460" i="9"/>
  <c r="AC460" i="9" s="1"/>
  <c r="O480" i="9"/>
  <c r="AE12" i="9"/>
  <c r="AF12" i="9" s="1"/>
  <c r="AK12" i="9"/>
  <c r="AD12" i="9" s="1"/>
  <c r="AB521" i="9"/>
  <c r="AJ521" i="9"/>
  <c r="AE127" i="9"/>
  <c r="AF127" i="9" s="1"/>
  <c r="AK127" i="9"/>
  <c r="AD127" i="9" s="1"/>
  <c r="AB20" i="9"/>
  <c r="AJ20" i="9"/>
  <c r="AC20" i="9" s="1"/>
  <c r="AK684" i="9"/>
  <c r="AD684" i="9" s="1"/>
  <c r="AE684" i="9"/>
  <c r="AF684" i="9" s="1"/>
  <c r="AN730" i="9"/>
  <c r="Q730" i="9" s="1"/>
  <c r="AK730" i="9" s="1"/>
  <c r="AD730" i="9" s="1"/>
  <c r="AN279" i="9"/>
  <c r="Q279" i="9" s="1"/>
  <c r="AE279" i="9" s="1"/>
  <c r="AF279" i="9" s="1"/>
  <c r="I49" i="10" s="1"/>
  <c r="J49" i="10" s="1"/>
  <c r="AO709" i="9"/>
  <c r="P709" i="9" s="1"/>
  <c r="AI709" i="9" s="1"/>
  <c r="AJ709" i="9" s="1"/>
  <c r="AN709" i="9"/>
  <c r="Q709" i="9" s="1"/>
  <c r="AE709" i="9" s="1"/>
  <c r="AF709" i="9" s="1"/>
  <c r="AO295" i="9"/>
  <c r="P295" i="9" s="1"/>
  <c r="AI295" i="9" s="1"/>
  <c r="AB295" i="9" s="1"/>
  <c r="AN112" i="9"/>
  <c r="Q112" i="9" s="1"/>
  <c r="AK112" i="9" s="1"/>
  <c r="AD112" i="9" s="1"/>
  <c r="AO727" i="9"/>
  <c r="P727" i="9" s="1"/>
  <c r="AI727" i="9" s="1"/>
  <c r="AJ727" i="9" s="1"/>
  <c r="AA120" i="9"/>
  <c r="O120" i="9"/>
  <c r="AO368" i="9"/>
  <c r="P368" i="9" s="1"/>
  <c r="AI368" i="9" s="1"/>
  <c r="AO620" i="9"/>
  <c r="P620" i="9" s="1"/>
  <c r="AI620" i="9" s="1"/>
  <c r="AM620" i="9"/>
  <c r="AM854" i="9"/>
  <c r="AN633" i="9"/>
  <c r="Q633" i="9" s="1"/>
  <c r="AM633" i="9"/>
  <c r="AO633" i="9"/>
  <c r="P633" i="9" s="1"/>
  <c r="AI633" i="9" s="1"/>
  <c r="AM210" i="9"/>
  <c r="AO210" i="9"/>
  <c r="P210" i="9" s="1"/>
  <c r="AI210" i="9" s="1"/>
  <c r="AN210" i="9"/>
  <c r="Q210" i="9" s="1"/>
  <c r="O433" i="9"/>
  <c r="AA433" i="9"/>
  <c r="AK837" i="9"/>
  <c r="AD837" i="9" s="1"/>
  <c r="AE837" i="9"/>
  <c r="AF837" i="9" s="1"/>
  <c r="AM666" i="9"/>
  <c r="AO666" i="9"/>
  <c r="P666" i="9" s="1"/>
  <c r="AI666" i="9" s="1"/>
  <c r="AN666" i="9"/>
  <c r="Q666" i="9" s="1"/>
  <c r="AB407" i="9"/>
  <c r="AJ407" i="9"/>
  <c r="AC448" i="9"/>
  <c r="AN901" i="9"/>
  <c r="Q901" i="9" s="1"/>
  <c r="AO901" i="9"/>
  <c r="P901" i="9" s="1"/>
  <c r="AI901" i="9" s="1"/>
  <c r="AB196" i="9"/>
  <c r="AJ196" i="9"/>
  <c r="AC196" i="9" s="1"/>
  <c r="AJ537" i="9"/>
  <c r="AB537" i="9"/>
  <c r="AC262" i="9"/>
  <c r="N262" i="9"/>
  <c r="AO98" i="9"/>
  <c r="P98" i="9" s="1"/>
  <c r="AI98" i="9" s="1"/>
  <c r="AN98" i="9"/>
  <c r="Q98" i="9" s="1"/>
  <c r="AM98" i="9"/>
  <c r="O446" i="9"/>
  <c r="AA446" i="9"/>
  <c r="AA868" i="9"/>
  <c r="O868" i="9"/>
  <c r="AB60" i="9"/>
  <c r="AJ60" i="9"/>
  <c r="AE250" i="9"/>
  <c r="AF250" i="9" s="1"/>
  <c r="AK250" i="9"/>
  <c r="AD250" i="9" s="1"/>
  <c r="AN337" i="9"/>
  <c r="Q337" i="9" s="1"/>
  <c r="AE337" i="9" s="1"/>
  <c r="AF337" i="9" s="1"/>
  <c r="AN727" i="9"/>
  <c r="Q727" i="9" s="1"/>
  <c r="AK727" i="9" s="1"/>
  <c r="AD727" i="9" s="1"/>
  <c r="AB557" i="9"/>
  <c r="AA493" i="9"/>
  <c r="O493" i="9"/>
  <c r="AB266" i="9"/>
  <c r="AJ266" i="9"/>
  <c r="AE537" i="9"/>
  <c r="AF537" i="9" s="1"/>
  <c r="AK537" i="9"/>
  <c r="AD537" i="9" s="1"/>
  <c r="AM885" i="9"/>
  <c r="AO885" i="9"/>
  <c r="P885" i="9" s="1"/>
  <c r="AI885" i="9" s="1"/>
  <c r="AB359" i="9"/>
  <c r="AJ359" i="9"/>
  <c r="AB862" i="9"/>
  <c r="AJ862" i="9"/>
  <c r="AN417" i="9"/>
  <c r="Q417" i="9" s="1"/>
  <c r="AO417" i="9"/>
  <c r="P417" i="9" s="1"/>
  <c r="AI417" i="9" s="1"/>
  <c r="AM417" i="9"/>
  <c r="AN620" i="9"/>
  <c r="Q620" i="9" s="1"/>
  <c r="AE641" i="9"/>
  <c r="AF641" i="9" s="1"/>
  <c r="AK641" i="9"/>
  <c r="AN862" i="9"/>
  <c r="Q862" i="9" s="1"/>
  <c r="AE68" i="9"/>
  <c r="AF68" i="9" s="1"/>
  <c r="AK68" i="9"/>
  <c r="AD68" i="9" s="1"/>
  <c r="AB68" i="9"/>
  <c r="AJ68" i="9"/>
  <c r="AN521" i="9"/>
  <c r="Q521" i="9" s="1"/>
  <c r="AO139" i="9"/>
  <c r="P139" i="9" s="1"/>
  <c r="AI139" i="9" s="1"/>
  <c r="AK1001" i="9"/>
  <c r="AD1001" i="9" s="1"/>
  <c r="AO567" i="9"/>
  <c r="P567" i="9" s="1"/>
  <c r="AI567" i="9" s="1"/>
  <c r="AJ567" i="9" s="1"/>
  <c r="AM894" i="9"/>
  <c r="AN760" i="9"/>
  <c r="Q760" i="9" s="1"/>
  <c r="AE760" i="9" s="1"/>
  <c r="AF760" i="9" s="1"/>
  <c r="AN224" i="9"/>
  <c r="Q224" i="9" s="1"/>
  <c r="AK224" i="9" s="1"/>
  <c r="AD224" i="9" s="1"/>
  <c r="AM309" i="9"/>
  <c r="AO309" i="9"/>
  <c r="P309" i="9" s="1"/>
  <c r="AI309" i="9" s="1"/>
  <c r="AN309" i="9"/>
  <c r="Q309" i="9" s="1"/>
  <c r="AN272" i="9"/>
  <c r="Q272" i="9" s="1"/>
  <c r="AO600" i="9"/>
  <c r="P600" i="9" s="1"/>
  <c r="AI600" i="9" s="1"/>
  <c r="AJ211" i="9"/>
  <c r="AB211" i="9"/>
  <c r="O494" i="9"/>
  <c r="AA494" i="9"/>
  <c r="AM410" i="9"/>
  <c r="AO615" i="9"/>
  <c r="P615" i="9" s="1"/>
  <c r="AI615" i="9" s="1"/>
  <c r="AN139" i="9"/>
  <c r="Q139" i="9" s="1"/>
  <c r="AE60" i="9"/>
  <c r="AF60" i="9" s="1"/>
  <c r="AK60" i="9"/>
  <c r="AD60" i="9" s="1"/>
  <c r="AE14" i="9"/>
  <c r="AF14" i="9" s="1"/>
  <c r="AK14" i="9"/>
  <c r="AD14" i="9" s="1"/>
  <c r="AM477" i="9"/>
  <c r="AO410" i="9"/>
  <c r="P410" i="9" s="1"/>
  <c r="AI410" i="9" s="1"/>
  <c r="AJ950" i="9"/>
  <c r="AO520" i="9"/>
  <c r="P520" i="9" s="1"/>
  <c r="AI520" i="9" s="1"/>
  <c r="AB520" i="9" s="1"/>
  <c r="AO50" i="9"/>
  <c r="P50" i="9" s="1"/>
  <c r="AI50" i="9" s="1"/>
  <c r="AB50" i="9" s="1"/>
  <c r="AM570" i="9"/>
  <c r="AM579" i="9"/>
  <c r="AO894" i="9"/>
  <c r="P894" i="9" s="1"/>
  <c r="AI894" i="9" s="1"/>
  <c r="AB894" i="9" s="1"/>
  <c r="AO74" i="9"/>
  <c r="P74" i="9" s="1"/>
  <c r="AI74" i="9" s="1"/>
  <c r="AM74" i="9"/>
  <c r="AJ592" i="9"/>
  <c r="AB592" i="9"/>
  <c r="AO272" i="9"/>
  <c r="P272" i="9" s="1"/>
  <c r="AI272" i="9" s="1"/>
  <c r="AE72" i="9"/>
  <c r="AF72" i="9" s="1"/>
  <c r="AK72" i="9"/>
  <c r="AD72" i="9" s="1"/>
  <c r="AK359" i="9"/>
  <c r="AD359" i="9" s="1"/>
  <c r="AE359" i="9"/>
  <c r="AF359" i="9" s="1"/>
  <c r="AC55" i="9"/>
  <c r="N55" i="9"/>
  <c r="AE47" i="9"/>
  <c r="AF47" i="9" s="1"/>
  <c r="AK47" i="9"/>
  <c r="AD47" i="9" s="1"/>
  <c r="AN615" i="9"/>
  <c r="Q615" i="9" s="1"/>
  <c r="AM615" i="9"/>
  <c r="AC34" i="9"/>
  <c r="N34" i="9"/>
  <c r="AM501" i="9"/>
  <c r="AO501" i="9"/>
  <c r="P501" i="9" s="1"/>
  <c r="AI501" i="9" s="1"/>
  <c r="AN501" i="9"/>
  <c r="Q501" i="9" s="1"/>
  <c r="AK912" i="9"/>
  <c r="AD912" i="9" s="1"/>
  <c r="AE912" i="9"/>
  <c r="AF912" i="9" s="1"/>
  <c r="AM574" i="9"/>
  <c r="AO823" i="9"/>
  <c r="P823" i="9" s="1"/>
  <c r="AI823" i="9" s="1"/>
  <c r="AN162" i="9"/>
  <c r="Q162" i="9" s="1"/>
  <c r="AM162" i="9"/>
  <c r="AC62" i="9"/>
  <c r="AO731" i="9"/>
  <c r="P731" i="9" s="1"/>
  <c r="AI731" i="9" s="1"/>
  <c r="AN885" i="9"/>
  <c r="Q885" i="9" s="1"/>
  <c r="AC449" i="9"/>
  <c r="AO479" i="9"/>
  <c r="P479" i="9" s="1"/>
  <c r="AI479" i="9" s="1"/>
  <c r="AJ479" i="9" s="1"/>
  <c r="AN356" i="9"/>
  <c r="Q356" i="9" s="1"/>
  <c r="AE356" i="9" s="1"/>
  <c r="AF356" i="9" s="1"/>
  <c r="AO840" i="9"/>
  <c r="P840" i="9" s="1"/>
  <c r="AI840" i="9" s="1"/>
  <c r="AB840" i="9" s="1"/>
  <c r="AO660" i="9"/>
  <c r="P660" i="9" s="1"/>
  <c r="AI660" i="9" s="1"/>
  <c r="AB660" i="9" s="1"/>
  <c r="AC802" i="9"/>
  <c r="N802" i="9"/>
  <c r="AN672" i="9"/>
  <c r="Q672" i="9" s="1"/>
  <c r="AM672" i="9"/>
  <c r="AO672" i="9"/>
  <c r="P672" i="9" s="1"/>
  <c r="AI672" i="9" s="1"/>
  <c r="AO834" i="9"/>
  <c r="P834" i="9" s="1"/>
  <c r="AI834" i="9" s="1"/>
  <c r="AB912" i="9"/>
  <c r="AJ912" i="9"/>
  <c r="AN574" i="9"/>
  <c r="Q574" i="9" s="1"/>
  <c r="AC15" i="9"/>
  <c r="N454" i="9"/>
  <c r="AC27" i="9"/>
  <c r="N27" i="9"/>
  <c r="AC206" i="9"/>
  <c r="AO12" i="9"/>
  <c r="P12" i="9" s="1"/>
  <c r="AI12" i="9" s="1"/>
  <c r="AN834" i="9"/>
  <c r="Q834" i="9" s="1"/>
  <c r="AM835" i="9"/>
  <c r="AO664" i="9"/>
  <c r="P664" i="9" s="1"/>
  <c r="AI664" i="9" s="1"/>
  <c r="AB664" i="9" s="1"/>
  <c r="AM424" i="9"/>
  <c r="AB962" i="9"/>
  <c r="AE316" i="9"/>
  <c r="AF316" i="9" s="1"/>
  <c r="AN777" i="9"/>
  <c r="Q777" i="9" s="1"/>
  <c r="AK777" i="9" s="1"/>
  <c r="AD777" i="9" s="1"/>
  <c r="AN788" i="9"/>
  <c r="Q788" i="9" s="1"/>
  <c r="AE788" i="9" s="1"/>
  <c r="AF788" i="9" s="1"/>
  <c r="AN562" i="9"/>
  <c r="Q562" i="9" s="1"/>
  <c r="AK562" i="9" s="1"/>
  <c r="AD562" i="9" s="1"/>
  <c r="AO298" i="9"/>
  <c r="P298" i="9" s="1"/>
  <c r="AI298" i="9" s="1"/>
  <c r="AJ298" i="9" s="1"/>
  <c r="AO820" i="9"/>
  <c r="P820" i="9" s="1"/>
  <c r="AI820" i="9" s="1"/>
  <c r="AB820" i="9" s="1"/>
  <c r="AN796" i="9"/>
  <c r="Q796" i="9" s="1"/>
  <c r="AE796" i="9" s="1"/>
  <c r="AF796" i="9" s="1"/>
  <c r="AB737" i="9"/>
  <c r="AJ737" i="9"/>
  <c r="AC627" i="9"/>
  <c r="N627" i="9"/>
  <c r="AE538" i="9"/>
  <c r="AF538" i="9" s="1"/>
  <c r="AK538" i="9"/>
  <c r="AD538" i="9" s="1"/>
  <c r="AN485" i="9"/>
  <c r="Q485" i="9" s="1"/>
  <c r="N547" i="9"/>
  <c r="AC547" i="9"/>
  <c r="AC866" i="9"/>
  <c r="N866" i="9"/>
  <c r="AC602" i="9"/>
  <c r="AB601" i="9"/>
  <c r="AJ601" i="9"/>
  <c r="AB47" i="9"/>
  <c r="AJ47" i="9"/>
  <c r="AE26" i="9"/>
  <c r="AF26" i="9" s="1"/>
  <c r="AK26" i="9"/>
  <c r="AD26" i="9" s="1"/>
  <c r="AM864" i="9"/>
  <c r="AN375" i="9"/>
  <c r="Q375" i="9" s="1"/>
  <c r="AK375" i="9" s="1"/>
  <c r="AD375" i="9" s="1"/>
  <c r="AM356" i="9"/>
  <c r="AO182" i="9"/>
  <c r="P182" i="9" s="1"/>
  <c r="AI182" i="9" s="1"/>
  <c r="AJ182" i="9" s="1"/>
  <c r="AO590" i="9"/>
  <c r="P590" i="9" s="1"/>
  <c r="AI590" i="9" s="1"/>
  <c r="AN590" i="9"/>
  <c r="Q590" i="9" s="1"/>
  <c r="AM590" i="9"/>
  <c r="AN58" i="9"/>
  <c r="Q58" i="9" s="1"/>
  <c r="AC799" i="9"/>
  <c r="N799" i="9"/>
  <c r="AN797" i="9"/>
  <c r="Q797" i="9" s="1"/>
  <c r="AM797" i="9"/>
  <c r="AB538" i="9"/>
  <c r="AJ538" i="9"/>
  <c r="AK402" i="9"/>
  <c r="AE402" i="9"/>
  <c r="AF402" i="9" s="1"/>
  <c r="AB192" i="9"/>
  <c r="AJ192" i="9"/>
  <c r="AB837" i="9"/>
  <c r="AJ837" i="9"/>
  <c r="AO178" i="9"/>
  <c r="P178" i="9" s="1"/>
  <c r="AI178" i="9" s="1"/>
  <c r="AN178" i="9"/>
  <c r="Q178" i="9" s="1"/>
  <c r="AM303" i="9"/>
  <c r="AN303" i="9"/>
  <c r="Q303" i="9" s="1"/>
  <c r="AN477" i="9"/>
  <c r="Q477" i="9" s="1"/>
  <c r="AC217" i="9"/>
  <c r="AM58" i="9"/>
  <c r="AE617" i="9"/>
  <c r="AF617" i="9" s="1"/>
  <c r="AK617" i="9"/>
  <c r="AD617" i="9" s="1"/>
  <c r="AE646" i="9"/>
  <c r="AF646" i="9" s="1"/>
  <c r="AK646" i="9"/>
  <c r="AD646" i="9" s="1"/>
  <c r="AB57" i="9"/>
  <c r="AJ57" i="9"/>
  <c r="AB822" i="9"/>
  <c r="AJ822" i="9"/>
  <c r="AO621" i="9"/>
  <c r="P621" i="9" s="1"/>
  <c r="AI621" i="9" s="1"/>
  <c r="AJ621" i="9" s="1"/>
  <c r="AN931" i="9"/>
  <c r="Q931" i="9" s="1"/>
  <c r="AK931" i="9" s="1"/>
  <c r="AD931" i="9" s="1"/>
  <c r="AO984" i="9"/>
  <c r="P984" i="9" s="1"/>
  <c r="AI984" i="9" s="1"/>
  <c r="AB984" i="9" s="1"/>
  <c r="AN353" i="9"/>
  <c r="Q353" i="9" s="1"/>
  <c r="AK353" i="9" s="1"/>
  <c r="AD353" i="9" s="1"/>
  <c r="AN832" i="9"/>
  <c r="Q832" i="9" s="1"/>
  <c r="AE832" i="9" s="1"/>
  <c r="AF832" i="9" s="1"/>
  <c r="AN522" i="9"/>
  <c r="Q522" i="9" s="1"/>
  <c r="AE522" i="9" s="1"/>
  <c r="AF522" i="9" s="1"/>
  <c r="AB752" i="9"/>
  <c r="AJ752" i="9"/>
  <c r="AB447" i="9"/>
  <c r="AJ447" i="9"/>
  <c r="AN345" i="9"/>
  <c r="Q345" i="9" s="1"/>
  <c r="AM345" i="9"/>
  <c r="AO345" i="9"/>
  <c r="P345" i="9" s="1"/>
  <c r="AI345" i="9" s="1"/>
  <c r="AM73" i="9"/>
  <c r="AK790" i="9"/>
  <c r="AD790" i="9" s="1"/>
  <c r="AE790" i="9"/>
  <c r="AF790" i="9" s="1"/>
  <c r="AM544" i="9"/>
  <c r="AN487" i="9"/>
  <c r="Q487" i="9" s="1"/>
  <c r="AM782" i="9"/>
  <c r="AN782" i="9"/>
  <c r="Q782" i="9" s="1"/>
  <c r="AO782" i="9"/>
  <c r="P782" i="9" s="1"/>
  <c r="AI782" i="9" s="1"/>
  <c r="AM622" i="9"/>
  <c r="AN622" i="9"/>
  <c r="Q622" i="9" s="1"/>
  <c r="AO622" i="9"/>
  <c r="P622" i="9" s="1"/>
  <c r="AI622" i="9" s="1"/>
  <c r="AM760" i="9"/>
  <c r="AB173" i="9"/>
  <c r="AJ173" i="9"/>
  <c r="AE411" i="9"/>
  <c r="AF411" i="9" s="1"/>
  <c r="AK411" i="9"/>
  <c r="AD411" i="9" s="1"/>
  <c r="AN806" i="9"/>
  <c r="Q806" i="9" s="1"/>
  <c r="AJ389" i="9"/>
  <c r="AB389" i="9"/>
  <c r="AM289" i="9"/>
  <c r="AO289" i="9"/>
  <c r="P289" i="9" s="1"/>
  <c r="AI289" i="9" s="1"/>
  <c r="AN289" i="9"/>
  <c r="Q289" i="9" s="1"/>
  <c r="AM617" i="9"/>
  <c r="AN552" i="9"/>
  <c r="Q552" i="9" s="1"/>
  <c r="AE552" i="9" s="1"/>
  <c r="AF552" i="9" s="1"/>
  <c r="AO282" i="9"/>
  <c r="P282" i="9" s="1"/>
  <c r="AI282" i="9" s="1"/>
  <c r="AJ282" i="9" s="1"/>
  <c r="AB790" i="9"/>
  <c r="AJ790" i="9"/>
  <c r="AO305" i="9"/>
  <c r="P305" i="9" s="1"/>
  <c r="AI305" i="9" s="1"/>
  <c r="O507" i="9"/>
  <c r="AA507" i="9"/>
  <c r="AN544" i="9"/>
  <c r="Q544" i="9" s="1"/>
  <c r="AE363" i="9"/>
  <c r="AF363" i="9" s="1"/>
  <c r="AK363" i="9"/>
  <c r="AD363" i="9" s="1"/>
  <c r="AC364" i="9"/>
  <c r="AO617" i="9"/>
  <c r="P617" i="9" s="1"/>
  <c r="AI617" i="9" s="1"/>
  <c r="AO760" i="9"/>
  <c r="P760" i="9" s="1"/>
  <c r="AI760" i="9" s="1"/>
  <c r="AK907" i="9"/>
  <c r="AD907" i="9" s="1"/>
  <c r="AE907" i="9"/>
  <c r="AF907" i="9" s="1"/>
  <c r="AB859" i="9"/>
  <c r="AJ859" i="9"/>
  <c r="AO80" i="9"/>
  <c r="P80" i="9" s="1"/>
  <c r="AI80" i="9" s="1"/>
  <c r="AB80" i="9" s="1"/>
  <c r="AO503" i="9"/>
  <c r="P503" i="9" s="1"/>
  <c r="AI503" i="9" s="1"/>
  <c r="AM503" i="9"/>
  <c r="AN503" i="9"/>
  <c r="Q503" i="9" s="1"/>
  <c r="AK131" i="9"/>
  <c r="AD131" i="9" s="1"/>
  <c r="AE131" i="9"/>
  <c r="AF131" i="9" s="1"/>
  <c r="AO619" i="9"/>
  <c r="P619" i="9" s="1"/>
  <c r="AI619" i="9" s="1"/>
  <c r="AN619" i="9"/>
  <c r="Q619" i="9" s="1"/>
  <c r="AM619" i="9"/>
  <c r="AE329" i="9"/>
  <c r="AF329" i="9" s="1"/>
  <c r="AK329" i="9"/>
  <c r="AD329" i="9" s="1"/>
  <c r="AN896" i="9"/>
  <c r="Q896" i="9" s="1"/>
  <c r="AM896" i="9"/>
  <c r="AO896" i="9"/>
  <c r="P896" i="9" s="1"/>
  <c r="AI896" i="9" s="1"/>
  <c r="AJ136" i="9"/>
  <c r="AB136" i="9"/>
  <c r="AN57" i="9"/>
  <c r="Q57" i="9" s="1"/>
  <c r="AN463" i="9"/>
  <c r="Q463" i="9" s="1"/>
  <c r="AM463" i="9"/>
  <c r="AO463" i="9"/>
  <c r="P463" i="9" s="1"/>
  <c r="AI463" i="9" s="1"/>
  <c r="AO251" i="9"/>
  <c r="P251" i="9" s="1"/>
  <c r="AI251" i="9" s="1"/>
  <c r="AB384" i="9"/>
  <c r="AJ384" i="9"/>
  <c r="AB411" i="9"/>
  <c r="AJ411" i="9"/>
  <c r="AM251" i="9"/>
  <c r="N293" i="9"/>
  <c r="AO878" i="9"/>
  <c r="P878" i="9" s="1"/>
  <c r="AI878" i="9" s="1"/>
  <c r="AN878" i="9"/>
  <c r="Q878" i="9" s="1"/>
  <c r="AK434" i="9"/>
  <c r="AD434" i="9" s="1"/>
  <c r="AO464" i="9"/>
  <c r="P464" i="9" s="1"/>
  <c r="AI464" i="9" s="1"/>
  <c r="AB464" i="9" s="1"/>
  <c r="AO64" i="9"/>
  <c r="P64" i="9" s="1"/>
  <c r="AI64" i="9" s="1"/>
  <c r="AB64" i="9" s="1"/>
  <c r="AO911" i="9"/>
  <c r="P911" i="9" s="1"/>
  <c r="AI911" i="9" s="1"/>
  <c r="AJ911" i="9" s="1"/>
  <c r="AC911" i="9" s="1"/>
  <c r="AN245" i="9"/>
  <c r="Q245" i="9" s="1"/>
  <c r="AE245" i="9" s="1"/>
  <c r="AF245" i="9" s="1"/>
  <c r="AN416" i="9"/>
  <c r="Q416" i="9" s="1"/>
  <c r="AE416" i="9" s="1"/>
  <c r="AF416" i="9" s="1"/>
  <c r="AM840" i="9"/>
  <c r="AO785" i="9"/>
  <c r="P785" i="9" s="1"/>
  <c r="AI785" i="9" s="1"/>
  <c r="AN785" i="9"/>
  <c r="Q785" i="9" s="1"/>
  <c r="AM785" i="9"/>
  <c r="AE136" i="9"/>
  <c r="AF136" i="9" s="1"/>
  <c r="AK136" i="9"/>
  <c r="AD136" i="9" s="1"/>
  <c r="AE867" i="9"/>
  <c r="AF867" i="9" s="1"/>
  <c r="AK867" i="9"/>
  <c r="AD867" i="9" s="1"/>
  <c r="AK752" i="9"/>
  <c r="AD752" i="9" s="1"/>
  <c r="AE752" i="9"/>
  <c r="AF752" i="9" s="1"/>
  <c r="N436" i="9"/>
  <c r="AC819" i="9"/>
  <c r="N819" i="9"/>
  <c r="AK290" i="9"/>
  <c r="AD290" i="9" s="1"/>
  <c r="AE290" i="9"/>
  <c r="AF290" i="9" s="1"/>
  <c r="AC219" i="9"/>
  <c r="AM57" i="9"/>
  <c r="AO762" i="9"/>
  <c r="P762" i="9" s="1"/>
  <c r="AI762" i="9" s="1"/>
  <c r="AJ762" i="9" s="1"/>
  <c r="AM744" i="9"/>
  <c r="AM375" i="9"/>
  <c r="AN822" i="9"/>
  <c r="Q822" i="9" s="1"/>
  <c r="AC285" i="9"/>
  <c r="N285" i="9"/>
  <c r="AB131" i="9"/>
  <c r="AJ131" i="9"/>
  <c r="AN820" i="9"/>
  <c r="Q820" i="9" s="1"/>
  <c r="AO768" i="9"/>
  <c r="P768" i="9" s="1"/>
  <c r="AI768" i="9" s="1"/>
  <c r="AM768" i="9"/>
  <c r="AN481" i="9"/>
  <c r="Q481" i="9" s="1"/>
  <c r="AM481" i="9"/>
  <c r="AO481" i="9"/>
  <c r="P481" i="9" s="1"/>
  <c r="AI481" i="9" s="1"/>
  <c r="AM796" i="9"/>
  <c r="AB363" i="9"/>
  <c r="AJ363" i="9"/>
  <c r="AM38" i="9"/>
  <c r="AN38" i="9"/>
  <c r="Q38" i="9" s="1"/>
  <c r="AO38" i="9"/>
  <c r="P38" i="9" s="1"/>
  <c r="AI38" i="9" s="1"/>
  <c r="AN583" i="9"/>
  <c r="Q583" i="9" s="1"/>
  <c r="AM583" i="9"/>
  <c r="AE321" i="9"/>
  <c r="AF321" i="9" s="1"/>
  <c r="AK321" i="9"/>
  <c r="AD321" i="9" s="1"/>
  <c r="AN182" i="9"/>
  <c r="Q182" i="9" s="1"/>
  <c r="AM182" i="9"/>
  <c r="AN305" i="9"/>
  <c r="Q305" i="9" s="1"/>
  <c r="AM820" i="9"/>
  <c r="AO978" i="9"/>
  <c r="P978" i="9" s="1"/>
  <c r="AI978" i="9" s="1"/>
  <c r="AJ978" i="9" s="1"/>
  <c r="AO1006" i="9"/>
  <c r="P1006" i="9" s="1"/>
  <c r="AI1006" i="9" s="1"/>
  <c r="AB1006" i="9" s="1"/>
  <c r="AO83" i="9"/>
  <c r="P83" i="9" s="1"/>
  <c r="AI83" i="9" s="1"/>
  <c r="AB83" i="9" s="1"/>
  <c r="AO508" i="9"/>
  <c r="P508" i="9" s="1"/>
  <c r="AI508" i="9" s="1"/>
  <c r="AB508" i="9" s="1"/>
  <c r="AO582" i="9"/>
  <c r="P582" i="9" s="1"/>
  <c r="AI582" i="9" s="1"/>
  <c r="AJ582" i="9" s="1"/>
  <c r="AN655" i="9"/>
  <c r="Q655" i="9" s="1"/>
  <c r="AN267" i="9"/>
  <c r="Q267" i="9" s="1"/>
  <c r="AK267" i="9" s="1"/>
  <c r="AD267" i="9" s="1"/>
  <c r="AM700" i="9"/>
  <c r="AN423" i="9"/>
  <c r="Q423" i="9" s="1"/>
  <c r="AK423" i="9" s="1"/>
  <c r="AD423" i="9" s="1"/>
  <c r="AO565" i="9"/>
  <c r="P565" i="9" s="1"/>
  <c r="AI565" i="9" s="1"/>
  <c r="AB565" i="9" s="1"/>
  <c r="AO313" i="9"/>
  <c r="P313" i="9" s="1"/>
  <c r="AI313" i="9" s="1"/>
  <c r="AB313" i="9" s="1"/>
  <c r="AO308" i="9"/>
  <c r="P308" i="9" s="1"/>
  <c r="AI308" i="9" s="1"/>
  <c r="AB308" i="9" s="1"/>
  <c r="G58" i="10" s="1"/>
  <c r="C138" i="21" s="1"/>
  <c r="E138" i="21" s="1"/>
  <c r="AO500" i="9"/>
  <c r="P500" i="9" s="1"/>
  <c r="AI500" i="9" s="1"/>
  <c r="AJ500" i="9" s="1"/>
  <c r="AM705" i="9"/>
  <c r="AN500" i="9"/>
  <c r="Q500" i="9" s="1"/>
  <c r="AE500" i="9" s="1"/>
  <c r="AF500" i="9" s="1"/>
  <c r="AM668" i="9"/>
  <c r="AN698" i="9"/>
  <c r="Q698" i="9" s="1"/>
  <c r="AK698" i="9" s="1"/>
  <c r="AD698" i="9" s="1"/>
  <c r="AC301" i="9"/>
  <c r="N301" i="9"/>
  <c r="AN853" i="9"/>
  <c r="Q853" i="9" s="1"/>
  <c r="AB381" i="9"/>
  <c r="AJ381" i="9"/>
  <c r="AE451" i="9"/>
  <c r="AF451" i="9" s="1"/>
  <c r="AK451" i="9"/>
  <c r="AD451" i="9" s="1"/>
  <c r="AC222" i="9"/>
  <c r="N222" i="9"/>
  <c r="AA429" i="9"/>
  <c r="O429" i="9"/>
  <c r="AO487" i="9"/>
  <c r="P487" i="9" s="1"/>
  <c r="AI487" i="9" s="1"/>
  <c r="AK970" i="9"/>
  <c r="AD970" i="9" s="1"/>
  <c r="AO659" i="9"/>
  <c r="P659" i="9" s="1"/>
  <c r="AI659" i="9" s="1"/>
  <c r="AJ659" i="9" s="1"/>
  <c r="AN700" i="9"/>
  <c r="Q700" i="9" s="1"/>
  <c r="AK700" i="9" s="1"/>
  <c r="AD700" i="9" s="1"/>
  <c r="AC392" i="9"/>
  <c r="AB594" i="9"/>
  <c r="AJ594" i="9"/>
  <c r="AB329" i="9"/>
  <c r="AJ329" i="9"/>
  <c r="AE894" i="9"/>
  <c r="AF894" i="9" s="1"/>
  <c r="AK894" i="9"/>
  <c r="AD894" i="9" s="1"/>
  <c r="AO224" i="9"/>
  <c r="P224" i="9" s="1"/>
  <c r="AI224" i="9" s="1"/>
  <c r="AA53" i="9"/>
  <c r="O53" i="9"/>
  <c r="AM504" i="9"/>
  <c r="AO504" i="9"/>
  <c r="P504" i="9" s="1"/>
  <c r="AI504" i="9" s="1"/>
  <c r="AN504" i="9"/>
  <c r="Q504" i="9" s="1"/>
  <c r="AO646" i="9"/>
  <c r="P646" i="9" s="1"/>
  <c r="AI646" i="9" s="1"/>
  <c r="AE46" i="9"/>
  <c r="AF46" i="9" s="1"/>
  <c r="AK46" i="9"/>
  <c r="AD46" i="9" s="1"/>
  <c r="AC816" i="9"/>
  <c r="O169" i="9"/>
  <c r="AA169" i="9"/>
  <c r="N814" i="9"/>
  <c r="AE594" i="9"/>
  <c r="AF594" i="9" s="1"/>
  <c r="AK594" i="9"/>
  <c r="AD594" i="9" s="1"/>
  <c r="AC466" i="9"/>
  <c r="N466" i="9"/>
  <c r="AB451" i="9"/>
  <c r="AJ451" i="9"/>
  <c r="AO806" i="9"/>
  <c r="P806" i="9" s="1"/>
  <c r="AI806" i="9" s="1"/>
  <c r="AK389" i="9"/>
  <c r="AD389" i="9" s="1"/>
  <c r="AE389" i="9"/>
  <c r="AF389" i="9" s="1"/>
  <c r="AM305" i="9"/>
  <c r="AE286" i="9"/>
  <c r="AF286" i="9" s="1"/>
  <c r="AK286" i="9"/>
  <c r="AD286" i="9" s="1"/>
  <c r="AB698" i="9"/>
  <c r="AJ698" i="9"/>
  <c r="AB356" i="9"/>
  <c r="AJ356" i="9"/>
  <c r="AC356" i="9" s="1"/>
  <c r="AE719" i="9"/>
  <c r="AF719" i="9" s="1"/>
  <c r="AK719" i="9"/>
  <c r="AD719" i="9" s="1"/>
  <c r="AE308" i="9"/>
  <c r="AF308" i="9" s="1"/>
  <c r="I58" i="10" s="1"/>
  <c r="J58" i="10" s="1"/>
  <c r="AK308" i="9"/>
  <c r="AD308" i="9" s="1"/>
  <c r="AE476" i="9"/>
  <c r="AF476" i="9" s="1"/>
  <c r="AK476" i="9"/>
  <c r="AD476" i="9" s="1"/>
  <c r="AK705" i="9"/>
  <c r="AD705" i="9" s="1"/>
  <c r="AE705" i="9"/>
  <c r="AF705" i="9" s="1"/>
  <c r="AE829" i="9"/>
  <c r="AF829" i="9" s="1"/>
  <c r="AK829" i="9"/>
  <c r="AD829" i="9" s="1"/>
  <c r="AE900" i="9"/>
  <c r="AF900" i="9" s="1"/>
  <c r="AK900" i="9"/>
  <c r="AD900" i="9" s="1"/>
  <c r="AE589" i="9"/>
  <c r="AF589" i="9" s="1"/>
  <c r="AK589" i="9"/>
  <c r="AD589" i="9" s="1"/>
  <c r="AE817" i="9"/>
  <c r="AF817" i="9" s="1"/>
  <c r="AK817" i="9"/>
  <c r="AD817" i="9" s="1"/>
  <c r="AC390" i="9"/>
  <c r="N390" i="9"/>
  <c r="AC17" i="9"/>
  <c r="N17" i="9"/>
  <c r="AE361" i="9"/>
  <c r="AF361" i="9" s="1"/>
  <c r="AK361" i="9"/>
  <c r="AD361" i="9" s="1"/>
  <c r="AE84" i="9"/>
  <c r="AF84" i="9" s="1"/>
  <c r="AK84" i="9"/>
  <c r="AD84" i="9" s="1"/>
  <c r="AB391" i="9"/>
  <c r="AJ391" i="9"/>
  <c r="AB442" i="9"/>
  <c r="AJ442" i="9"/>
  <c r="AB674" i="9"/>
  <c r="AJ674" i="9"/>
  <c r="AB32" i="9"/>
  <c r="AJ32" i="9"/>
  <c r="AO11" i="9"/>
  <c r="P11" i="9" s="1"/>
  <c r="AI11" i="9" s="1"/>
  <c r="AB11" i="9" s="1"/>
  <c r="AO549" i="9"/>
  <c r="P549" i="9" s="1"/>
  <c r="AI549" i="9" s="1"/>
  <c r="AJ549" i="9" s="1"/>
  <c r="AO930" i="9"/>
  <c r="P930" i="9" s="1"/>
  <c r="AI930" i="9" s="1"/>
  <c r="AB930" i="9" s="1"/>
  <c r="AM582" i="9"/>
  <c r="AO625" i="9"/>
  <c r="P625" i="9" s="1"/>
  <c r="AI625" i="9" s="1"/>
  <c r="AB625" i="9" s="1"/>
  <c r="AN121" i="9"/>
  <c r="Q121" i="9" s="1"/>
  <c r="AE121" i="9" s="1"/>
  <c r="AF121" i="9" s="1"/>
  <c r="AN566" i="9"/>
  <c r="Q566" i="9" s="1"/>
  <c r="AK566" i="9" s="1"/>
  <c r="AD566" i="9" s="1"/>
  <c r="AO808" i="9"/>
  <c r="P808" i="9" s="1"/>
  <c r="AI808" i="9" s="1"/>
  <c r="AB808" i="9" s="1"/>
  <c r="AO22" i="9"/>
  <c r="P22" i="9" s="1"/>
  <c r="AI22" i="9" s="1"/>
  <c r="AB22" i="9" s="1"/>
  <c r="AN877" i="9"/>
  <c r="Q877" i="9" s="1"/>
  <c r="AE877" i="9" s="1"/>
  <c r="AF877" i="9" s="1"/>
  <c r="AO245" i="9"/>
  <c r="P245" i="9" s="1"/>
  <c r="AI245" i="9" s="1"/>
  <c r="AM245" i="9"/>
  <c r="AC18" i="9"/>
  <c r="N18" i="9"/>
  <c r="AB361" i="9"/>
  <c r="AJ361" i="9"/>
  <c r="AB379" i="9"/>
  <c r="AJ379" i="9"/>
  <c r="O239" i="9"/>
  <c r="AA239" i="9"/>
  <c r="AB467" i="9"/>
  <c r="AJ467" i="9"/>
  <c r="AB307" i="9"/>
  <c r="AJ307" i="9"/>
  <c r="AN514" i="9"/>
  <c r="Q514" i="9" s="1"/>
  <c r="AM514" i="9"/>
  <c r="AO514" i="9"/>
  <c r="P514" i="9" s="1"/>
  <c r="AI514" i="9" s="1"/>
  <c r="AD687" i="9"/>
  <c r="N687" i="9"/>
  <c r="AK660" i="9"/>
  <c r="AD660" i="9" s="1"/>
  <c r="AE660" i="9"/>
  <c r="AF660" i="9" s="1"/>
  <c r="AK663" i="9"/>
  <c r="AD663" i="9" s="1"/>
  <c r="AE663" i="9"/>
  <c r="AF663" i="9" s="1"/>
  <c r="AB51" i="9"/>
  <c r="G35" i="10" s="1"/>
  <c r="C82" i="21" s="1"/>
  <c r="E82" i="21" s="1"/>
  <c r="AJ51" i="9"/>
  <c r="AN903" i="9"/>
  <c r="Q903" i="9" s="1"/>
  <c r="AO476" i="9"/>
  <c r="P476" i="9" s="1"/>
  <c r="AI476" i="9" s="1"/>
  <c r="AO719" i="9"/>
  <c r="P719" i="9" s="1"/>
  <c r="AI719" i="9" s="1"/>
  <c r="AO971" i="9"/>
  <c r="P971" i="9" s="1"/>
  <c r="AI971" i="9" s="1"/>
  <c r="AB971" i="9" s="1"/>
  <c r="AN729" i="9"/>
  <c r="Q729" i="9" s="1"/>
  <c r="AE729" i="9" s="1"/>
  <c r="AF729" i="9" s="1"/>
  <c r="AJ311" i="9"/>
  <c r="N311" i="9" s="1"/>
  <c r="AN22" i="9"/>
  <c r="Q22" i="9" s="1"/>
  <c r="AK22" i="9" s="1"/>
  <c r="AD22" i="9" s="1"/>
  <c r="AC281" i="9"/>
  <c r="N281" i="9"/>
  <c r="AC13" i="9"/>
  <c r="N13" i="9"/>
  <c r="AB889" i="9"/>
  <c r="AJ889" i="9"/>
  <c r="AE323" i="9"/>
  <c r="AF323" i="9" s="1"/>
  <c r="AK323" i="9"/>
  <c r="AD323" i="9" s="1"/>
  <c r="AC575" i="9"/>
  <c r="N575" i="9"/>
  <c r="AK887" i="9"/>
  <c r="AD887" i="9" s="1"/>
  <c r="AE887" i="9"/>
  <c r="AF887" i="9" s="1"/>
  <c r="AE442" i="9"/>
  <c r="AF442" i="9" s="1"/>
  <c r="AK442" i="9"/>
  <c r="AD442" i="9" s="1"/>
  <c r="N421" i="9"/>
  <c r="AC421" i="9"/>
  <c r="AK19" i="9"/>
  <c r="AD19" i="9" s="1"/>
  <c r="AE19" i="9"/>
  <c r="AF19" i="9" s="1"/>
  <c r="AJ512" i="9"/>
  <c r="AB512" i="9"/>
  <c r="AE51" i="9"/>
  <c r="AF51" i="9" s="1"/>
  <c r="I35" i="10" s="1"/>
  <c r="J35" i="10" s="1"/>
  <c r="AK51" i="9"/>
  <c r="AD51" i="9" s="1"/>
  <c r="AO903" i="9"/>
  <c r="P903" i="9" s="1"/>
  <c r="AI903" i="9" s="1"/>
  <c r="AO589" i="9"/>
  <c r="P589" i="9" s="1"/>
  <c r="AI589" i="9" s="1"/>
  <c r="AO416" i="9"/>
  <c r="P416" i="9" s="1"/>
  <c r="AI416" i="9" s="1"/>
  <c r="AN759" i="9"/>
  <c r="Q759" i="9" s="1"/>
  <c r="AN691" i="9"/>
  <c r="Q691" i="9" s="1"/>
  <c r="AE691" i="9" s="1"/>
  <c r="AF691" i="9" s="1"/>
  <c r="AO669" i="9"/>
  <c r="P669" i="9" s="1"/>
  <c r="AI669" i="9" s="1"/>
  <c r="AB669" i="9" s="1"/>
  <c r="AO649" i="9"/>
  <c r="P649" i="9" s="1"/>
  <c r="AI649" i="9" s="1"/>
  <c r="AB649" i="9" s="1"/>
  <c r="AO585" i="9"/>
  <c r="P585" i="9" s="1"/>
  <c r="AI585" i="9" s="1"/>
  <c r="AJ585" i="9" s="1"/>
  <c r="AM552" i="9"/>
  <c r="AO657" i="9"/>
  <c r="P657" i="9" s="1"/>
  <c r="AI657" i="9" s="1"/>
  <c r="AB657" i="9" s="1"/>
  <c r="AO423" i="9"/>
  <c r="P423" i="9" s="1"/>
  <c r="AI423" i="9" s="1"/>
  <c r="AJ423" i="9" s="1"/>
  <c r="AO704" i="9"/>
  <c r="P704" i="9" s="1"/>
  <c r="AI704" i="9" s="1"/>
  <c r="AO831" i="9"/>
  <c r="P831" i="9" s="1"/>
  <c r="AI831" i="9" s="1"/>
  <c r="AN831" i="9"/>
  <c r="Q831" i="9" s="1"/>
  <c r="AO705" i="9"/>
  <c r="P705" i="9" s="1"/>
  <c r="AI705" i="9" s="1"/>
  <c r="AE889" i="9"/>
  <c r="AF889" i="9" s="1"/>
  <c r="AK889" i="9"/>
  <c r="AD889" i="9" s="1"/>
  <c r="AJ323" i="9"/>
  <c r="AB323" i="9"/>
  <c r="AE536" i="9"/>
  <c r="AF536" i="9" s="1"/>
  <c r="AK536" i="9"/>
  <c r="AD536" i="9" s="1"/>
  <c r="AC37" i="9"/>
  <c r="AB533" i="9"/>
  <c r="AJ533" i="9"/>
  <c r="AO817" i="9"/>
  <c r="P817" i="9" s="1"/>
  <c r="AI817" i="9" s="1"/>
  <c r="AC382" i="9"/>
  <c r="N382" i="9"/>
  <c r="AC84" i="9"/>
  <c r="AO900" i="9"/>
  <c r="P900" i="9" s="1"/>
  <c r="AI900" i="9" s="1"/>
  <c r="AN424" i="9"/>
  <c r="Q424" i="9" s="1"/>
  <c r="AE424" i="9" s="1"/>
  <c r="AF424" i="9" s="1"/>
  <c r="AK114" i="9"/>
  <c r="AD114" i="9" s="1"/>
  <c r="AE114" i="9"/>
  <c r="AF114" i="9" s="1"/>
  <c r="AO742" i="9"/>
  <c r="P742" i="9" s="1"/>
  <c r="AI742" i="9" s="1"/>
  <c r="AN742" i="9"/>
  <c r="Q742" i="9" s="1"/>
  <c r="AM742" i="9"/>
  <c r="AK882" i="9"/>
  <c r="AD882" i="9" s="1"/>
  <c r="AE882" i="9"/>
  <c r="AF882" i="9" s="1"/>
  <c r="AE718" i="9"/>
  <c r="AF718" i="9" s="1"/>
  <c r="AK718" i="9"/>
  <c r="AD718" i="9" s="1"/>
  <c r="AE379" i="9"/>
  <c r="AF379" i="9" s="1"/>
  <c r="AK379" i="9"/>
  <c r="AD379" i="9" s="1"/>
  <c r="AB536" i="9"/>
  <c r="AJ536" i="9"/>
  <c r="AM416" i="9"/>
  <c r="AO632" i="9"/>
  <c r="P632" i="9" s="1"/>
  <c r="AI632" i="9" s="1"/>
  <c r="AN632" i="9"/>
  <c r="Q632" i="9" s="1"/>
  <c r="AM632" i="9"/>
  <c r="AM817" i="9"/>
  <c r="AJ588" i="9"/>
  <c r="AB588" i="9"/>
  <c r="AM788" i="9"/>
  <c r="AE460" i="9"/>
  <c r="AF460" i="9" s="1"/>
  <c r="AK460" i="9"/>
  <c r="AD460" i="9" s="1"/>
  <c r="AE872" i="9"/>
  <c r="AF872" i="9" s="1"/>
  <c r="AK872" i="9"/>
  <c r="AD872" i="9" s="1"/>
  <c r="AE298" i="9"/>
  <c r="AF298" i="9" s="1"/>
  <c r="AK298" i="9"/>
  <c r="AD298" i="9" s="1"/>
  <c r="AM949" i="9"/>
  <c r="AN83" i="9"/>
  <c r="Q83" i="9" s="1"/>
  <c r="AE83" i="9" s="1"/>
  <c r="AF83" i="9" s="1"/>
  <c r="AN175" i="9"/>
  <c r="Q175" i="9" s="1"/>
  <c r="AE175" i="9" s="1"/>
  <c r="AF175" i="9" s="1"/>
  <c r="AN751" i="9"/>
  <c r="Q751" i="9" s="1"/>
  <c r="AK751" i="9" s="1"/>
  <c r="AD751" i="9" s="1"/>
  <c r="AN643" i="9"/>
  <c r="Q643" i="9" s="1"/>
  <c r="AE643" i="9" s="1"/>
  <c r="AF643" i="9" s="1"/>
  <c r="AO832" i="9"/>
  <c r="P832" i="9" s="1"/>
  <c r="AI832" i="9" s="1"/>
  <c r="AB832" i="9" s="1"/>
  <c r="AB360" i="9"/>
  <c r="AJ360" i="9"/>
  <c r="AB114" i="9"/>
  <c r="AJ114" i="9"/>
  <c r="AB882" i="9"/>
  <c r="AJ882" i="9"/>
  <c r="AJ155" i="9"/>
  <c r="AB155" i="9"/>
  <c r="AO522" i="9"/>
  <c r="P522" i="9" s="1"/>
  <c r="AI522" i="9" s="1"/>
  <c r="AB676" i="9"/>
  <c r="AJ676" i="9"/>
  <c r="AE809" i="9"/>
  <c r="AF809" i="9" s="1"/>
  <c r="AK809" i="9"/>
  <c r="AD809" i="9" s="1"/>
  <c r="AO788" i="9"/>
  <c r="P788" i="9" s="1"/>
  <c r="AI788" i="9" s="1"/>
  <c r="AM743" i="9"/>
  <c r="AN743" i="9"/>
  <c r="Q743" i="9" s="1"/>
  <c r="AO743" i="9"/>
  <c r="P743" i="9" s="1"/>
  <c r="AI743" i="9" s="1"/>
  <c r="AB824" i="9"/>
  <c r="AJ824" i="9"/>
  <c r="AN282" i="9"/>
  <c r="Q282" i="9" s="1"/>
  <c r="AM282" i="9"/>
  <c r="AC215" i="9"/>
  <c r="N215" i="9"/>
  <c r="AJ872" i="9"/>
  <c r="AB872" i="9"/>
  <c r="AC388" i="9"/>
  <c r="AC557" i="9"/>
  <c r="AO921" i="9"/>
  <c r="P921" i="9" s="1"/>
  <c r="AI921" i="9" s="1"/>
  <c r="AJ921" i="9" s="1"/>
  <c r="AO949" i="9"/>
  <c r="P949" i="9" s="1"/>
  <c r="AI949" i="9" s="1"/>
  <c r="AB949" i="9" s="1"/>
  <c r="AN295" i="9"/>
  <c r="Q295" i="9" s="1"/>
  <c r="AK295" i="9" s="1"/>
  <c r="AD295" i="9" s="1"/>
  <c r="AM450" i="9"/>
  <c r="AM751" i="9"/>
  <c r="AJ142" i="9"/>
  <c r="AC142" i="9" s="1"/>
  <c r="AM832" i="9"/>
  <c r="AE360" i="9"/>
  <c r="AF360" i="9" s="1"/>
  <c r="AK360" i="9"/>
  <c r="AD360" i="9" s="1"/>
  <c r="AC322" i="9"/>
  <c r="N322" i="9"/>
  <c r="AE155" i="9"/>
  <c r="AF155" i="9" s="1"/>
  <c r="AK155" i="9"/>
  <c r="AD155" i="9" s="1"/>
  <c r="AM500" i="9"/>
  <c r="AK671" i="9"/>
  <c r="AD671" i="9" s="1"/>
  <c r="AE671" i="9"/>
  <c r="AF671" i="9" s="1"/>
  <c r="N208" i="9"/>
  <c r="AC208" i="9"/>
  <c r="AM801" i="9"/>
  <c r="AN801" i="9"/>
  <c r="Q801" i="9" s="1"/>
  <c r="AO801" i="9"/>
  <c r="P801" i="9" s="1"/>
  <c r="AI801" i="9" s="1"/>
  <c r="AM522" i="9"/>
  <c r="AB718" i="9"/>
  <c r="AJ718" i="9"/>
  <c r="O194" i="9"/>
  <c r="AA194" i="9"/>
  <c r="AC654" i="9"/>
  <c r="N654" i="9"/>
  <c r="AO562" i="9"/>
  <c r="P562" i="9" s="1"/>
  <c r="AI562" i="9" s="1"/>
  <c r="AM562" i="9"/>
  <c r="AN840" i="9"/>
  <c r="Q840" i="9" s="1"/>
  <c r="AE557" i="9"/>
  <c r="AF557" i="9" s="1"/>
  <c r="AK557" i="9"/>
  <c r="AD557" i="9" s="1"/>
  <c r="AO636" i="9"/>
  <c r="P636" i="9" s="1"/>
  <c r="AI636" i="9" s="1"/>
  <c r="AM636" i="9"/>
  <c r="AO286" i="9"/>
  <c r="P286" i="9" s="1"/>
  <c r="AI286" i="9" s="1"/>
  <c r="AC19" i="9"/>
  <c r="AN560" i="9"/>
  <c r="Q560" i="9" s="1"/>
  <c r="AK560" i="9" s="1"/>
  <c r="AD560" i="9" s="1"/>
  <c r="AN921" i="9"/>
  <c r="Q921" i="9" s="1"/>
  <c r="AK921" i="9" s="1"/>
  <c r="AD921" i="9" s="1"/>
  <c r="AN302" i="9"/>
  <c r="Q302" i="9" s="1"/>
  <c r="AK302" i="9" s="1"/>
  <c r="AD302" i="9" s="1"/>
  <c r="AN198" i="9"/>
  <c r="Q198" i="9" s="1"/>
  <c r="AE198" i="9" s="1"/>
  <c r="AF198" i="9" s="1"/>
  <c r="AO151" i="9"/>
  <c r="P151" i="9" s="1"/>
  <c r="AI151" i="9" s="1"/>
  <c r="AB151" i="9" s="1"/>
  <c r="AN715" i="9"/>
  <c r="Q715" i="9" s="1"/>
  <c r="AK715" i="9" s="1"/>
  <c r="AD715" i="9" s="1"/>
  <c r="AN80" i="9"/>
  <c r="Q80" i="9" s="1"/>
  <c r="AE80" i="9" s="1"/>
  <c r="AF80" i="9" s="1"/>
  <c r="AN656" i="9"/>
  <c r="Q656" i="9" s="1"/>
  <c r="AK656" i="9" s="1"/>
  <c r="AD656" i="9" s="1"/>
  <c r="AO353" i="9"/>
  <c r="P353" i="9" s="1"/>
  <c r="AI353" i="9" s="1"/>
  <c r="AJ353" i="9" s="1"/>
  <c r="AC238" i="9"/>
  <c r="N238" i="9"/>
  <c r="AO468" i="9"/>
  <c r="P468" i="9" s="1"/>
  <c r="AI468" i="9" s="1"/>
  <c r="AM468" i="9"/>
  <c r="AN468" i="9"/>
  <c r="Q468" i="9" s="1"/>
  <c r="AC147" i="9"/>
  <c r="N147" i="9"/>
  <c r="AE674" i="9"/>
  <c r="AF674" i="9" s="1"/>
  <c r="AK674" i="9"/>
  <c r="AD674" i="9" s="1"/>
  <c r="AJ158" i="9"/>
  <c r="AB158" i="9"/>
  <c r="AE824" i="9"/>
  <c r="AF824" i="9" s="1"/>
  <c r="AK824" i="9"/>
  <c r="AD824" i="9" s="1"/>
  <c r="AN825" i="9"/>
  <c r="Q825" i="9" s="1"/>
  <c r="AO825" i="9"/>
  <c r="P825" i="9" s="1"/>
  <c r="AI825" i="9" s="1"/>
  <c r="AC564" i="9"/>
  <c r="AC663" i="9"/>
  <c r="AB839" i="9"/>
  <c r="AJ839" i="9"/>
  <c r="AE581" i="9"/>
  <c r="AF581" i="9" s="1"/>
  <c r="AK581" i="9"/>
  <c r="AD581" i="9" s="1"/>
  <c r="AB728" i="9"/>
  <c r="AJ728" i="9"/>
  <c r="AB898" i="9"/>
  <c r="AJ898" i="9"/>
  <c r="AA876" i="9"/>
  <c r="O876" i="9"/>
  <c r="AB124" i="9"/>
  <c r="AJ124" i="9"/>
  <c r="AO642" i="9"/>
  <c r="P642" i="9" s="1"/>
  <c r="AI642" i="9" s="1"/>
  <c r="AN642" i="9"/>
  <c r="Q642" i="9" s="1"/>
  <c r="AO374" i="9"/>
  <c r="P374" i="9" s="1"/>
  <c r="AI374" i="9" s="1"/>
  <c r="AN374" i="9"/>
  <c r="Q374" i="9" s="1"/>
  <c r="AN228" i="9"/>
  <c r="Q228" i="9" s="1"/>
  <c r="AE228" i="9" s="1"/>
  <c r="AF228" i="9" s="1"/>
  <c r="AN354" i="9"/>
  <c r="Q354" i="9" s="1"/>
  <c r="AE354" i="9" s="1"/>
  <c r="AF354" i="9" s="1"/>
  <c r="AO933" i="9"/>
  <c r="P933" i="9" s="1"/>
  <c r="AI933" i="9" s="1"/>
  <c r="AB933" i="9" s="1"/>
  <c r="AO754" i="9"/>
  <c r="P754" i="9" s="1"/>
  <c r="AI754" i="9" s="1"/>
  <c r="AJ754" i="9" s="1"/>
  <c r="AO638" i="9"/>
  <c r="P638" i="9" s="1"/>
  <c r="AI638" i="9" s="1"/>
  <c r="AB638" i="9" s="1"/>
  <c r="AN652" i="9"/>
  <c r="Q652" i="9" s="1"/>
  <c r="AK652" i="9" s="1"/>
  <c r="AD652" i="9" s="1"/>
  <c r="AN151" i="9"/>
  <c r="Q151" i="9" s="1"/>
  <c r="AE151" i="9" s="1"/>
  <c r="AF151" i="9" s="1"/>
  <c r="AO725" i="9"/>
  <c r="P725" i="9" s="1"/>
  <c r="AI725" i="9" s="1"/>
  <c r="AB725" i="9" s="1"/>
  <c r="AO579" i="9"/>
  <c r="P579" i="9" s="1"/>
  <c r="AI579" i="9" s="1"/>
  <c r="AB579" i="9" s="1"/>
  <c r="AN579" i="9"/>
  <c r="Q579" i="9" s="1"/>
  <c r="AK579" i="9" s="1"/>
  <c r="AD579" i="9" s="1"/>
  <c r="AE479" i="9"/>
  <c r="AF479" i="9" s="1"/>
  <c r="AE681" i="9"/>
  <c r="AF681" i="9" s="1"/>
  <c r="AK681" i="9"/>
  <c r="AD681" i="9" s="1"/>
  <c r="AN464" i="9"/>
  <c r="Q464" i="9" s="1"/>
  <c r="AK728" i="9"/>
  <c r="AD728" i="9" s="1"/>
  <c r="AE728" i="9"/>
  <c r="AF728" i="9" s="1"/>
  <c r="AK71" i="9"/>
  <c r="AD71" i="9" s="1"/>
  <c r="AE71" i="9"/>
  <c r="AF71" i="9" s="1"/>
  <c r="AO656" i="9"/>
  <c r="P656" i="9" s="1"/>
  <c r="AI656" i="9" s="1"/>
  <c r="AM306" i="9"/>
  <c r="AO306" i="9"/>
  <c r="P306" i="9" s="1"/>
  <c r="AI306" i="9" s="1"/>
  <c r="AN306" i="9"/>
  <c r="Q306" i="9" s="1"/>
  <c r="AM260" i="9"/>
  <c r="AO260" i="9"/>
  <c r="P260" i="9" s="1"/>
  <c r="AI260" i="9" s="1"/>
  <c r="AN260" i="9"/>
  <c r="Q260" i="9" s="1"/>
  <c r="AK546" i="9"/>
  <c r="AD546" i="9" s="1"/>
  <c r="AE546" i="9"/>
  <c r="AF546" i="9" s="1"/>
  <c r="AN64" i="9"/>
  <c r="Q64" i="9" s="1"/>
  <c r="N244" i="9"/>
  <c r="AC244" i="9"/>
  <c r="AJ333" i="9"/>
  <c r="AB333" i="9"/>
  <c r="AC316" i="9"/>
  <c r="N316" i="9"/>
  <c r="AB264" i="9"/>
  <c r="AJ264" i="9"/>
  <c r="AM423" i="9"/>
  <c r="AO877" i="9"/>
  <c r="P877" i="9" s="1"/>
  <c r="AI877" i="9" s="1"/>
  <c r="AE33" i="9"/>
  <c r="AF33" i="9" s="1"/>
  <c r="AK33" i="9"/>
  <c r="AD33" i="9" s="1"/>
  <c r="AN874" i="9"/>
  <c r="Q874" i="9" s="1"/>
  <c r="AO874" i="9"/>
  <c r="P874" i="9" s="1"/>
  <c r="AI874" i="9" s="1"/>
  <c r="AM874" i="9"/>
  <c r="AB546" i="9"/>
  <c r="AJ546" i="9"/>
  <c r="AB200" i="9"/>
  <c r="AJ200" i="9"/>
  <c r="AC420" i="9"/>
  <c r="N420" i="9"/>
  <c r="AM566" i="9"/>
  <c r="AK842" i="9"/>
  <c r="AD842" i="9" s="1"/>
  <c r="AE842" i="9"/>
  <c r="AF842" i="9" s="1"/>
  <c r="AC708" i="9"/>
  <c r="AM978" i="9"/>
  <c r="AE1005" i="9"/>
  <c r="AF1005" i="9" s="1"/>
  <c r="AO757" i="9"/>
  <c r="P757" i="9" s="1"/>
  <c r="AI757" i="9" s="1"/>
  <c r="AB757" i="9" s="1"/>
  <c r="AO279" i="9"/>
  <c r="P279" i="9" s="1"/>
  <c r="AI279" i="9" s="1"/>
  <c r="AJ279" i="9" s="1"/>
  <c r="AM526" i="9"/>
  <c r="AN358" i="9"/>
  <c r="Q358" i="9" s="1"/>
  <c r="AK358" i="9" s="1"/>
  <c r="AD358" i="9" s="1"/>
  <c r="AO707" i="9"/>
  <c r="P707" i="9" s="1"/>
  <c r="AI707" i="9" s="1"/>
  <c r="AB707" i="9" s="1"/>
  <c r="AO30" i="9"/>
  <c r="P30" i="9" s="1"/>
  <c r="AI30" i="9" s="1"/>
  <c r="AJ30" i="9" s="1"/>
  <c r="AO444" i="9"/>
  <c r="P444" i="9" s="1"/>
  <c r="AI444" i="9" s="1"/>
  <c r="AB444" i="9" s="1"/>
  <c r="AM151" i="9"/>
  <c r="AN430" i="9"/>
  <c r="Q430" i="9" s="1"/>
  <c r="AK430" i="9" s="1"/>
  <c r="AD430" i="9" s="1"/>
  <c r="AN781" i="9"/>
  <c r="Q781" i="9" s="1"/>
  <c r="AE781" i="9" s="1"/>
  <c r="AF781" i="9" s="1"/>
  <c r="AN720" i="9"/>
  <c r="Q720" i="9" s="1"/>
  <c r="AK720" i="9" s="1"/>
  <c r="AD720" i="9" s="1"/>
  <c r="AN725" i="9"/>
  <c r="Q725" i="9" s="1"/>
  <c r="AE725" i="9" s="1"/>
  <c r="AF725" i="9" s="1"/>
  <c r="AO781" i="9"/>
  <c r="P781" i="9" s="1"/>
  <c r="AI781" i="9" s="1"/>
  <c r="AJ781" i="9" s="1"/>
  <c r="AO252" i="9"/>
  <c r="P252" i="9" s="1"/>
  <c r="AI252" i="9" s="1"/>
  <c r="AJ252" i="9" s="1"/>
  <c r="AC524" i="9"/>
  <c r="AN478" i="9"/>
  <c r="Q478" i="9" s="1"/>
  <c r="AM478" i="9"/>
  <c r="AJ71" i="9"/>
  <c r="AB71" i="9"/>
  <c r="AM353" i="9"/>
  <c r="AB278" i="9"/>
  <c r="AJ278" i="9"/>
  <c r="AN849" i="9"/>
  <c r="Q849" i="9" s="1"/>
  <c r="AN623" i="9"/>
  <c r="Q623" i="9" s="1"/>
  <c r="AO623" i="9"/>
  <c r="P623" i="9" s="1"/>
  <c r="AI623" i="9" s="1"/>
  <c r="AN470" i="9"/>
  <c r="Q470" i="9" s="1"/>
  <c r="AO470" i="9"/>
  <c r="P470" i="9" s="1"/>
  <c r="AI470" i="9" s="1"/>
  <c r="AK333" i="9"/>
  <c r="AD333" i="9" s="1"/>
  <c r="AE333" i="9"/>
  <c r="AF333" i="9" s="1"/>
  <c r="AK264" i="9"/>
  <c r="AD264" i="9" s="1"/>
  <c r="AE264" i="9"/>
  <c r="AF264" i="9" s="1"/>
  <c r="AO852" i="9"/>
  <c r="P852" i="9" s="1"/>
  <c r="AI852" i="9" s="1"/>
  <c r="AN880" i="9"/>
  <c r="Q880" i="9" s="1"/>
  <c r="AO931" i="9"/>
  <c r="P931" i="9" s="1"/>
  <c r="AI931" i="9" s="1"/>
  <c r="AB931" i="9" s="1"/>
  <c r="AK412" i="9"/>
  <c r="AD412" i="9" s="1"/>
  <c r="AO52" i="9"/>
  <c r="P52" i="9" s="1"/>
  <c r="AI52" i="9" s="1"/>
  <c r="AJ52" i="9" s="1"/>
  <c r="N145" i="9"/>
  <c r="O145" i="9" s="1"/>
  <c r="AO720" i="9"/>
  <c r="P720" i="9" s="1"/>
  <c r="AI720" i="9" s="1"/>
  <c r="AJ720" i="9" s="1"/>
  <c r="AN664" i="9"/>
  <c r="Q664" i="9" s="1"/>
  <c r="AE664" i="9" s="1"/>
  <c r="AF664" i="9" s="1"/>
  <c r="AO570" i="9"/>
  <c r="P570" i="9" s="1"/>
  <c r="AI570" i="9" s="1"/>
  <c r="AJ570" i="9" s="1"/>
  <c r="AO914" i="9"/>
  <c r="P914" i="9" s="1"/>
  <c r="AI914" i="9" s="1"/>
  <c r="AB914" i="9" s="1"/>
  <c r="AN857" i="9"/>
  <c r="Q857" i="9" s="1"/>
  <c r="AM857" i="9"/>
  <c r="AE886" i="9"/>
  <c r="AF886" i="9" s="1"/>
  <c r="AK886" i="9"/>
  <c r="AD886" i="9" s="1"/>
  <c r="AN565" i="9"/>
  <c r="Q565" i="9" s="1"/>
  <c r="AE278" i="9"/>
  <c r="AF278" i="9" s="1"/>
  <c r="AK278" i="9"/>
  <c r="AD278" i="9" s="1"/>
  <c r="AB869" i="9"/>
  <c r="AJ869" i="9"/>
  <c r="N750" i="9"/>
  <c r="AC750" i="9"/>
  <c r="N690" i="9"/>
  <c r="AC690" i="9"/>
  <c r="AN808" i="9"/>
  <c r="Q808" i="9" s="1"/>
  <c r="AN913" i="9"/>
  <c r="Q913" i="9" s="1"/>
  <c r="AN852" i="9"/>
  <c r="Q852" i="9" s="1"/>
  <c r="AN669" i="9"/>
  <c r="Q669" i="9" s="1"/>
  <c r="AE669" i="9" s="1"/>
  <c r="AF669" i="9" s="1"/>
  <c r="AJ936" i="9"/>
  <c r="AC936" i="9" s="1"/>
  <c r="AN984" i="9"/>
  <c r="Q984" i="9" s="1"/>
  <c r="AE984" i="9" s="1"/>
  <c r="AF984" i="9" s="1"/>
  <c r="AO828" i="9"/>
  <c r="P828" i="9" s="1"/>
  <c r="AI828" i="9" s="1"/>
  <c r="AB828" i="9" s="1"/>
  <c r="AN234" i="9"/>
  <c r="Q234" i="9" s="1"/>
  <c r="AK234" i="9" s="1"/>
  <c r="AD234" i="9" s="1"/>
  <c r="AO838" i="9"/>
  <c r="P838" i="9" s="1"/>
  <c r="AI838" i="9" s="1"/>
  <c r="AJ838" i="9" s="1"/>
  <c r="AN517" i="9"/>
  <c r="Q517" i="9" s="1"/>
  <c r="AE517" i="9" s="1"/>
  <c r="AF517" i="9" s="1"/>
  <c r="AN864" i="9"/>
  <c r="Q864" i="9" s="1"/>
  <c r="AE864" i="9" s="1"/>
  <c r="AF864" i="9" s="1"/>
  <c r="AN736" i="9"/>
  <c r="Q736" i="9" s="1"/>
  <c r="AE736" i="9" s="1"/>
  <c r="AF736" i="9" s="1"/>
  <c r="AO734" i="9"/>
  <c r="P734" i="9" s="1"/>
  <c r="AI734" i="9" s="1"/>
  <c r="AJ734" i="9" s="1"/>
  <c r="AN482" i="9"/>
  <c r="Q482" i="9" s="1"/>
  <c r="AE482" i="9" s="1"/>
  <c r="AF482" i="9" s="1"/>
  <c r="AM664" i="9"/>
  <c r="AO424" i="9"/>
  <c r="P424" i="9" s="1"/>
  <c r="AI424" i="9" s="1"/>
  <c r="AJ424" i="9" s="1"/>
  <c r="AO375" i="9"/>
  <c r="P375" i="9" s="1"/>
  <c r="AI375" i="9" s="1"/>
  <c r="AJ375" i="9" s="1"/>
  <c r="AB886" i="9"/>
  <c r="AJ886" i="9"/>
  <c r="AN269" i="9"/>
  <c r="Q269" i="9" s="1"/>
  <c r="AO581" i="9"/>
  <c r="P581" i="9" s="1"/>
  <c r="AI581" i="9" s="1"/>
  <c r="AM581" i="9"/>
  <c r="AM313" i="9"/>
  <c r="AN437" i="9"/>
  <c r="Q437" i="9" s="1"/>
  <c r="AE608" i="9"/>
  <c r="AF608" i="9" s="1"/>
  <c r="AK608" i="9"/>
  <c r="AD608" i="9" s="1"/>
  <c r="AE948" i="9"/>
  <c r="AF948" i="9" s="1"/>
  <c r="AK948" i="9"/>
  <c r="AD948" i="9" s="1"/>
  <c r="AC355" i="9"/>
  <c r="AM586" i="9"/>
  <c r="AN586" i="9"/>
  <c r="Q586" i="9" s="1"/>
  <c r="AO586" i="9"/>
  <c r="P586" i="9" s="1"/>
  <c r="AI586" i="9" s="1"/>
  <c r="AK865" i="9"/>
  <c r="AD865" i="9" s="1"/>
  <c r="AE865" i="9"/>
  <c r="AF865" i="9" s="1"/>
  <c r="AO913" i="9"/>
  <c r="P913" i="9" s="1"/>
  <c r="AI913" i="9" s="1"/>
  <c r="AJ25" i="9"/>
  <c r="AB25" i="9"/>
  <c r="AO880" i="9"/>
  <c r="P880" i="9" s="1"/>
  <c r="AI880" i="9" s="1"/>
  <c r="AO940" i="9"/>
  <c r="P940" i="9" s="1"/>
  <c r="AI940" i="9" s="1"/>
  <c r="AB940" i="9" s="1"/>
  <c r="AO240" i="9"/>
  <c r="P240" i="9" s="1"/>
  <c r="AI240" i="9" s="1"/>
  <c r="AB240" i="9" s="1"/>
  <c r="AM11" i="9"/>
  <c r="AM984" i="9"/>
  <c r="AN764" i="9"/>
  <c r="Q764" i="9" s="1"/>
  <c r="AE764" i="9" s="1"/>
  <c r="AF764" i="9" s="1"/>
  <c r="AM523" i="9"/>
  <c r="AO435" i="9"/>
  <c r="P435" i="9" s="1"/>
  <c r="AI435" i="9" s="1"/>
  <c r="AB435" i="9" s="1"/>
  <c r="AO121" i="9"/>
  <c r="P121" i="9" s="1"/>
  <c r="AI121" i="9" s="1"/>
  <c r="AB121" i="9" s="1"/>
  <c r="AO643" i="9"/>
  <c r="P643" i="9" s="1"/>
  <c r="AI643" i="9" s="1"/>
  <c r="AJ643" i="9" s="1"/>
  <c r="N506" i="9"/>
  <c r="AC506" i="9"/>
  <c r="AJ637" i="9"/>
  <c r="AB637" i="9"/>
  <c r="AO566" i="9"/>
  <c r="P566" i="9" s="1"/>
  <c r="AI566" i="9" s="1"/>
  <c r="AO552" i="9"/>
  <c r="P552" i="9" s="1"/>
  <c r="AI552" i="9" s="1"/>
  <c r="AO269" i="9"/>
  <c r="P269" i="9" s="1"/>
  <c r="AI269" i="9" s="1"/>
  <c r="AB510" i="9"/>
  <c r="AJ510" i="9"/>
  <c r="AB608" i="9"/>
  <c r="AJ608" i="9"/>
  <c r="AE883" i="9"/>
  <c r="AF883" i="9" s="1"/>
  <c r="AK883" i="9"/>
  <c r="AD883" i="9" s="1"/>
  <c r="AM877" i="9"/>
  <c r="AB865" i="9"/>
  <c r="AJ865" i="9"/>
  <c r="AC126" i="9"/>
  <c r="N126" i="9"/>
  <c r="AC465" i="9"/>
  <c r="AM374" i="9"/>
  <c r="AO478" i="9"/>
  <c r="P478" i="9" s="1"/>
  <c r="AI478" i="9" s="1"/>
  <c r="AO777" i="9"/>
  <c r="P777" i="9" s="1"/>
  <c r="AI777" i="9" s="1"/>
  <c r="AM623" i="9"/>
  <c r="AN648" i="9"/>
  <c r="Q648" i="9" s="1"/>
  <c r="AN508" i="9"/>
  <c r="Q508" i="9" s="1"/>
  <c r="AK508" i="9" s="1"/>
  <c r="AD508" i="9" s="1"/>
  <c r="AN914" i="9"/>
  <c r="Q914" i="9" s="1"/>
  <c r="AK914" i="9" s="1"/>
  <c r="AD914" i="9" s="1"/>
  <c r="AN570" i="9"/>
  <c r="Q570" i="9" s="1"/>
  <c r="AE570" i="9" s="1"/>
  <c r="AF570" i="9" s="1"/>
  <c r="AM777" i="9"/>
  <c r="AB648" i="9"/>
  <c r="AJ648" i="9"/>
  <c r="AM41" i="9"/>
  <c r="AO41" i="9"/>
  <c r="P41" i="9" s="1"/>
  <c r="AI41" i="9" s="1"/>
  <c r="AN41" i="9"/>
  <c r="Q41" i="9" s="1"/>
  <c r="AE510" i="9"/>
  <c r="AF510" i="9" s="1"/>
  <c r="AK510" i="9"/>
  <c r="AD510" i="9" s="1"/>
  <c r="AM775" i="9"/>
  <c r="AN775" i="9"/>
  <c r="Q775" i="9" s="1"/>
  <c r="AO775" i="9"/>
  <c r="P775" i="9" s="1"/>
  <c r="AI775" i="9" s="1"/>
  <c r="AB883" i="9"/>
  <c r="AJ883" i="9"/>
  <c r="AJ681" i="9"/>
  <c r="AB681" i="9"/>
  <c r="AE200" i="9"/>
  <c r="AF200" i="9" s="1"/>
  <c r="AK200" i="9"/>
  <c r="AD200" i="9" s="1"/>
  <c r="AB176" i="9"/>
  <c r="AJ176" i="9"/>
  <c r="AM409" i="9"/>
  <c r="AN409" i="9"/>
  <c r="Q409" i="9" s="1"/>
  <c r="AO409" i="9"/>
  <c r="P409" i="9" s="1"/>
  <c r="AI409" i="9" s="1"/>
  <c r="AO836" i="9"/>
  <c r="P836" i="9" s="1"/>
  <c r="AI836" i="9" s="1"/>
  <c r="AN836" i="9"/>
  <c r="Q836" i="9" s="1"/>
  <c r="AM565" i="9"/>
  <c r="AO849" i="9"/>
  <c r="P849" i="9" s="1"/>
  <c r="AI849" i="9" s="1"/>
  <c r="AO715" i="9"/>
  <c r="P715" i="9" s="1"/>
  <c r="AI715" i="9" s="1"/>
  <c r="AJ715" i="9" s="1"/>
  <c r="AC706" i="9"/>
  <c r="N706" i="9"/>
  <c r="AC948" i="9"/>
  <c r="AM372" i="9"/>
  <c r="AO372" i="9"/>
  <c r="P372" i="9" s="1"/>
  <c r="AI372" i="9" s="1"/>
  <c r="AN372" i="9"/>
  <c r="Q372" i="9" s="1"/>
  <c r="AN795" i="9"/>
  <c r="Q795" i="9" s="1"/>
  <c r="AM795" i="9"/>
  <c r="AO795" i="9"/>
  <c r="P795" i="9" s="1"/>
  <c r="AI795" i="9" s="1"/>
  <c r="AE888" i="9"/>
  <c r="AF888" i="9" s="1"/>
  <c r="AK888" i="9"/>
  <c r="AD888" i="9" s="1"/>
  <c r="AM642" i="9"/>
  <c r="AM437" i="9"/>
  <c r="AE465" i="9"/>
  <c r="AF465" i="9" s="1"/>
  <c r="AK465" i="9"/>
  <c r="AD465" i="9" s="1"/>
  <c r="AO857" i="9"/>
  <c r="P857" i="9" s="1"/>
  <c r="AI857" i="9" s="1"/>
  <c r="AB450" i="9"/>
  <c r="AJ450" i="9"/>
  <c r="AB106" i="9"/>
  <c r="AJ106" i="9"/>
  <c r="AE435" i="9"/>
  <c r="AF435" i="9" s="1"/>
  <c r="AK435" i="9"/>
  <c r="AD435" i="9" s="1"/>
  <c r="AE734" i="9"/>
  <c r="AF734" i="9" s="1"/>
  <c r="AK734" i="9"/>
  <c r="AD734" i="9" s="1"/>
  <c r="AB109" i="9"/>
  <c r="AJ109" i="9"/>
  <c r="AB218" i="9"/>
  <c r="AJ218" i="9"/>
  <c r="AE197" i="9"/>
  <c r="AF197" i="9" s="1"/>
  <c r="AK197" i="9"/>
  <c r="AD197" i="9" s="1"/>
  <c r="AB482" i="9"/>
  <c r="AJ482" i="9"/>
  <c r="AB751" i="9"/>
  <c r="AJ751" i="9"/>
  <c r="AE471" i="9"/>
  <c r="AF471" i="9" s="1"/>
  <c r="AK471" i="9"/>
  <c r="AD471" i="9" s="1"/>
  <c r="AJ905" i="9"/>
  <c r="AB905" i="9"/>
  <c r="AE585" i="9"/>
  <c r="AF585" i="9" s="1"/>
  <c r="AK585" i="9"/>
  <c r="AD585" i="9" s="1"/>
  <c r="AE427" i="9"/>
  <c r="AF427" i="9" s="1"/>
  <c r="AK427" i="9"/>
  <c r="AD427" i="9" s="1"/>
  <c r="AN754" i="9"/>
  <c r="Q754" i="9" s="1"/>
  <c r="AE754" i="9" s="1"/>
  <c r="AF754" i="9" s="1"/>
  <c r="AN599" i="9"/>
  <c r="Q599" i="9" s="1"/>
  <c r="AE599" i="9" s="1"/>
  <c r="AF599" i="9" s="1"/>
  <c r="AO691" i="9"/>
  <c r="P691" i="9" s="1"/>
  <c r="AI691" i="9" s="1"/>
  <c r="AB691" i="9" s="1"/>
  <c r="AO744" i="9"/>
  <c r="P744" i="9" s="1"/>
  <c r="AI744" i="9" s="1"/>
  <c r="AJ744" i="9" s="1"/>
  <c r="AM517" i="9"/>
  <c r="AN696" i="9"/>
  <c r="Q696" i="9" s="1"/>
  <c r="AE696" i="9" s="1"/>
  <c r="AF696" i="9" s="1"/>
  <c r="AN638" i="9"/>
  <c r="Q638" i="9" s="1"/>
  <c r="AE638" i="9" s="1"/>
  <c r="AF638" i="9" s="1"/>
  <c r="AO988" i="9"/>
  <c r="P988" i="9" s="1"/>
  <c r="AI988" i="9" s="1"/>
  <c r="AB988" i="9" s="1"/>
  <c r="AM371" i="9"/>
  <c r="AN371" i="9"/>
  <c r="Q371" i="9" s="1"/>
  <c r="AO371" i="9"/>
  <c r="P371" i="9" s="1"/>
  <c r="AI371" i="9" s="1"/>
  <c r="AA42" i="9"/>
  <c r="O42" i="9"/>
  <c r="F96" i="10" s="1"/>
  <c r="AE341" i="9"/>
  <c r="AF341" i="9" s="1"/>
  <c r="AK341" i="9"/>
  <c r="AD341" i="9" s="1"/>
  <c r="AO714" i="9"/>
  <c r="P714" i="9" s="1"/>
  <c r="AI714" i="9" s="1"/>
  <c r="AM714" i="9"/>
  <c r="AN714" i="9"/>
  <c r="Q714" i="9" s="1"/>
  <c r="AO556" i="9"/>
  <c r="P556" i="9" s="1"/>
  <c r="AI556" i="9" s="1"/>
  <c r="AN556" i="9"/>
  <c r="Q556" i="9" s="1"/>
  <c r="AM556" i="9"/>
  <c r="AN789" i="9"/>
  <c r="Q789" i="9" s="1"/>
  <c r="AO789" i="9"/>
  <c r="P789" i="9" s="1"/>
  <c r="AI789" i="9" s="1"/>
  <c r="AM789" i="9"/>
  <c r="AB205" i="9"/>
  <c r="AJ205" i="9"/>
  <c r="AO209" i="9"/>
  <c r="P209" i="9" s="1"/>
  <c r="AI209" i="9" s="1"/>
  <c r="AO198" i="9"/>
  <c r="P198" i="9" s="1"/>
  <c r="AI198" i="9" s="1"/>
  <c r="AK67" i="9"/>
  <c r="AD67" i="9" s="1"/>
  <c r="AE67" i="9"/>
  <c r="AF67" i="9" s="1"/>
  <c r="O686" i="9"/>
  <c r="AA686" i="9"/>
  <c r="AC103" i="9"/>
  <c r="AB357" i="9"/>
  <c r="AJ357" i="9"/>
  <c r="AO175" i="9"/>
  <c r="P175" i="9" s="1"/>
  <c r="AI175" i="9" s="1"/>
  <c r="AB170" i="9"/>
  <c r="AJ170" i="9"/>
  <c r="AE525" i="9"/>
  <c r="AF525" i="9" s="1"/>
  <c r="AK525" i="9"/>
  <c r="AD525" i="9" s="1"/>
  <c r="AN218" i="9"/>
  <c r="Q218" i="9" s="1"/>
  <c r="AN905" i="9"/>
  <c r="Q905" i="9" s="1"/>
  <c r="AN106" i="9"/>
  <c r="Q106" i="9" s="1"/>
  <c r="AM643" i="9"/>
  <c r="AC962" i="9"/>
  <c r="AO599" i="9"/>
  <c r="P599" i="9" s="1"/>
  <c r="AI599" i="9" s="1"/>
  <c r="AB599" i="9" s="1"/>
  <c r="AN928" i="9"/>
  <c r="Q928" i="9" s="1"/>
  <c r="AE928" i="9" s="1"/>
  <c r="AF928" i="9" s="1"/>
  <c r="AN762" i="9"/>
  <c r="Q762" i="9" s="1"/>
  <c r="AE762" i="9" s="1"/>
  <c r="AF762" i="9" s="1"/>
  <c r="AM295" i="9"/>
  <c r="AO523" i="9"/>
  <c r="P523" i="9" s="1"/>
  <c r="AI523" i="9" s="1"/>
  <c r="AB523" i="9" s="1"/>
  <c r="AN320" i="9"/>
  <c r="Q320" i="9" s="1"/>
  <c r="AK320" i="9" s="1"/>
  <c r="AD320" i="9" s="1"/>
  <c r="AM638" i="9"/>
  <c r="AN567" i="9"/>
  <c r="Q567" i="9" s="1"/>
  <c r="AE186" i="9"/>
  <c r="AF186" i="9" s="1"/>
  <c r="AK186" i="9"/>
  <c r="AD186" i="9" s="1"/>
  <c r="AO845" i="9"/>
  <c r="P845" i="9" s="1"/>
  <c r="AI845" i="9" s="1"/>
  <c r="AN845" i="9"/>
  <c r="Q845" i="9" s="1"/>
  <c r="AM845" i="9"/>
  <c r="AE111" i="9"/>
  <c r="AF111" i="9" s="1"/>
  <c r="AK111" i="9"/>
  <c r="AD111" i="9" s="1"/>
  <c r="AC733" i="9"/>
  <c r="AM430" i="9"/>
  <c r="AE118" i="9"/>
  <c r="AF118" i="9" s="1"/>
  <c r="AK118" i="9"/>
  <c r="AD118" i="9" s="1"/>
  <c r="AE170" i="9"/>
  <c r="AF170" i="9" s="1"/>
  <c r="AK170" i="9"/>
  <c r="AD170" i="9" s="1"/>
  <c r="AB741" i="9"/>
  <c r="AJ741" i="9"/>
  <c r="AN732" i="9"/>
  <c r="Q732" i="9" s="1"/>
  <c r="AM905" i="9"/>
  <c r="AM781" i="9"/>
  <c r="AM197" i="9"/>
  <c r="AN52" i="9"/>
  <c r="Q52" i="9" s="1"/>
  <c r="AO732" i="9"/>
  <c r="P732" i="9" s="1"/>
  <c r="AI732" i="9" s="1"/>
  <c r="AO776" i="9"/>
  <c r="P776" i="9" s="1"/>
  <c r="AI776" i="9" s="1"/>
  <c r="AJ776" i="9" s="1"/>
  <c r="AO492" i="9"/>
  <c r="P492" i="9" s="1"/>
  <c r="AI492" i="9" s="1"/>
  <c r="AJ492" i="9" s="1"/>
  <c r="AC875" i="9"/>
  <c r="N875" i="9"/>
  <c r="AE117" i="9"/>
  <c r="AF117" i="9" s="1"/>
  <c r="AK117" i="9"/>
  <c r="AD117" i="9" s="1"/>
  <c r="N135" i="9"/>
  <c r="AC135" i="9"/>
  <c r="N255" i="9"/>
  <c r="AC255" i="9"/>
  <c r="AJ693" i="9"/>
  <c r="AB693" i="9"/>
  <c r="AB111" i="9"/>
  <c r="AJ111" i="9"/>
  <c r="AN773" i="9"/>
  <c r="Q773" i="9" s="1"/>
  <c r="AO773" i="9"/>
  <c r="P773" i="9" s="1"/>
  <c r="AI773" i="9" s="1"/>
  <c r="AM773" i="9"/>
  <c r="AM818" i="9"/>
  <c r="AN818" i="9"/>
  <c r="Q818" i="9" s="1"/>
  <c r="AO818" i="9"/>
  <c r="P818" i="9" s="1"/>
  <c r="AI818" i="9" s="1"/>
  <c r="AC229" i="9"/>
  <c r="N229" i="9"/>
  <c r="AB118" i="9"/>
  <c r="AJ118" i="9"/>
  <c r="AN450" i="9"/>
  <c r="Q450" i="9" s="1"/>
  <c r="AE418" i="9"/>
  <c r="AF418" i="9" s="1"/>
  <c r="AK418" i="9"/>
  <c r="AD418" i="9" s="1"/>
  <c r="AM848" i="9"/>
  <c r="AN848" i="9"/>
  <c r="Q848" i="9" s="1"/>
  <c r="AO848" i="9"/>
  <c r="P848" i="9" s="1"/>
  <c r="AI848" i="9" s="1"/>
  <c r="AO197" i="9"/>
  <c r="P197" i="9" s="1"/>
  <c r="AI197" i="9" s="1"/>
  <c r="AE252" i="9"/>
  <c r="AF252" i="9" s="1"/>
  <c r="AK252" i="9"/>
  <c r="AD252" i="9" s="1"/>
  <c r="AN1006" i="9"/>
  <c r="Q1006" i="9" s="1"/>
  <c r="AN30" i="9"/>
  <c r="Q30" i="9" s="1"/>
  <c r="AM30" i="9"/>
  <c r="AB186" i="9"/>
  <c r="AJ186" i="9"/>
  <c r="AB117" i="9"/>
  <c r="AJ117" i="9"/>
  <c r="AO398" i="9"/>
  <c r="P398" i="9" s="1"/>
  <c r="AI398" i="9" s="1"/>
  <c r="AJ177" i="9"/>
  <c r="AB177" i="9"/>
  <c r="AN596" i="9"/>
  <c r="Q596" i="9" s="1"/>
  <c r="AM121" i="9"/>
  <c r="AM884" i="9"/>
  <c r="AO884" i="9"/>
  <c r="P884" i="9" s="1"/>
  <c r="AI884" i="9" s="1"/>
  <c r="AN884" i="9"/>
  <c r="Q884" i="9" s="1"/>
  <c r="AJ418" i="9"/>
  <c r="AB418" i="9"/>
  <c r="AK598" i="9"/>
  <c r="AD598" i="9" s="1"/>
  <c r="AE598" i="9"/>
  <c r="AF598" i="9" s="1"/>
  <c r="AO430" i="9"/>
  <c r="P430" i="9" s="1"/>
  <c r="AI430" i="9" s="1"/>
  <c r="AO378" i="9"/>
  <c r="P378" i="9" s="1"/>
  <c r="AI378" i="9" s="1"/>
  <c r="N861" i="9"/>
  <c r="AM715" i="9"/>
  <c r="AM621" i="9"/>
  <c r="AN722" i="9"/>
  <c r="Q722" i="9" s="1"/>
  <c r="AE722" i="9" s="1"/>
  <c r="AF722" i="9" s="1"/>
  <c r="AN334" i="9"/>
  <c r="Q334" i="9" s="1"/>
  <c r="AK334" i="9" s="1"/>
  <c r="AD334" i="9" s="1"/>
  <c r="AO787" i="9"/>
  <c r="P787" i="9" s="1"/>
  <c r="AI787" i="9" s="1"/>
  <c r="AJ787" i="9" s="1"/>
  <c r="AO835" i="9"/>
  <c r="P835" i="9" s="1"/>
  <c r="AI835" i="9" s="1"/>
  <c r="AB835" i="9" s="1"/>
  <c r="AO174" i="9"/>
  <c r="P174" i="9" s="1"/>
  <c r="AI174" i="9" s="1"/>
  <c r="AB174" i="9" s="1"/>
  <c r="AO576" i="9"/>
  <c r="P576" i="9" s="1"/>
  <c r="AI576" i="9" s="1"/>
  <c r="AM576" i="9"/>
  <c r="AN576" i="9"/>
  <c r="Q576" i="9" s="1"/>
  <c r="AC369" i="9"/>
  <c r="AC540" i="9"/>
  <c r="AO241" i="9"/>
  <c r="P241" i="9" s="1"/>
  <c r="AI241" i="9" s="1"/>
  <c r="AE611" i="9"/>
  <c r="AF611" i="9" s="1"/>
  <c r="AK611" i="9"/>
  <c r="AD611" i="9" s="1"/>
  <c r="AB434" i="9"/>
  <c r="AJ434" i="9"/>
  <c r="AM209" i="9"/>
  <c r="N906" i="9"/>
  <c r="AC906" i="9"/>
  <c r="AN398" i="9"/>
  <c r="Q398" i="9" s="1"/>
  <c r="AN582" i="9"/>
  <c r="Q582" i="9" s="1"/>
  <c r="AN640" i="9"/>
  <c r="Q640" i="9" s="1"/>
  <c r="AM649" i="9"/>
  <c r="AB405" i="9"/>
  <c r="AJ405" i="9"/>
  <c r="AM585" i="9"/>
  <c r="AB598" i="9"/>
  <c r="AJ598" i="9"/>
  <c r="AM707" i="9"/>
  <c r="AN378" i="9"/>
  <c r="Q378" i="9" s="1"/>
  <c r="AE259" i="9"/>
  <c r="AF259" i="9" s="1"/>
  <c r="AK259" i="9"/>
  <c r="AD259" i="9" s="1"/>
  <c r="AN757" i="9"/>
  <c r="Q757" i="9" s="1"/>
  <c r="AE757" i="9" s="1"/>
  <c r="AF757" i="9" s="1"/>
  <c r="AM669" i="9"/>
  <c r="AO764" i="9"/>
  <c r="P764" i="9" s="1"/>
  <c r="AI764" i="9" s="1"/>
  <c r="AB764" i="9" s="1"/>
  <c r="AN11" i="9"/>
  <c r="Q11" i="9" s="1"/>
  <c r="AE11" i="9" s="1"/>
  <c r="AF11" i="9" s="1"/>
  <c r="AO302" i="9"/>
  <c r="P302" i="9" s="1"/>
  <c r="AI302" i="9" s="1"/>
  <c r="AB302" i="9" s="1"/>
  <c r="AN291" i="9"/>
  <c r="Q291" i="9" s="1"/>
  <c r="AE291" i="9" s="1"/>
  <c r="AF291" i="9" s="1"/>
  <c r="AN988" i="9"/>
  <c r="Q988" i="9" s="1"/>
  <c r="AE988" i="9" s="1"/>
  <c r="AF988" i="9" s="1"/>
  <c r="AO864" i="9"/>
  <c r="P864" i="9" s="1"/>
  <c r="AI864" i="9" s="1"/>
  <c r="AB864" i="9" s="1"/>
  <c r="AN543" i="9"/>
  <c r="Q543" i="9" s="1"/>
  <c r="AE543" i="9" s="1"/>
  <c r="AF543" i="9" s="1"/>
  <c r="AO827" i="9"/>
  <c r="P827" i="9" s="1"/>
  <c r="AI827" i="9" s="1"/>
  <c r="AJ827" i="9" s="1"/>
  <c r="AM827" i="9"/>
  <c r="N610" i="9"/>
  <c r="AN703" i="9"/>
  <c r="Q703" i="9" s="1"/>
  <c r="AO640" i="9"/>
  <c r="P640" i="9" s="1"/>
  <c r="AI640" i="9" s="1"/>
  <c r="AN444" i="9"/>
  <c r="Q444" i="9" s="1"/>
  <c r="AN488" i="9"/>
  <c r="Q488" i="9" s="1"/>
  <c r="AN851" i="9"/>
  <c r="Q851" i="9" s="1"/>
  <c r="AO851" i="9"/>
  <c r="P851" i="9" s="1"/>
  <c r="AI851" i="9" s="1"/>
  <c r="AM851" i="9"/>
  <c r="AN649" i="9"/>
  <c r="Q649" i="9" s="1"/>
  <c r="AE405" i="9"/>
  <c r="AF405" i="9" s="1"/>
  <c r="AK405" i="9"/>
  <c r="AD405" i="9" s="1"/>
  <c r="AO337" i="9"/>
  <c r="P337" i="9" s="1"/>
  <c r="AI337" i="9" s="1"/>
  <c r="AO695" i="9"/>
  <c r="P695" i="9" s="1"/>
  <c r="AI695" i="9" s="1"/>
  <c r="AN707" i="9"/>
  <c r="Q707" i="9" s="1"/>
  <c r="AN695" i="9"/>
  <c r="Q695" i="9" s="1"/>
  <c r="AB40" i="9"/>
  <c r="AJ40" i="9"/>
  <c r="AB259" i="9"/>
  <c r="AJ259" i="9"/>
  <c r="AO596" i="9"/>
  <c r="P596" i="9" s="1"/>
  <c r="AI596" i="9" s="1"/>
  <c r="AO1003" i="9"/>
  <c r="P1003" i="9" s="1"/>
  <c r="AI1003" i="9" s="1"/>
  <c r="AB1003" i="9" s="1"/>
  <c r="AN846" i="9"/>
  <c r="Q846" i="9" s="1"/>
  <c r="AK846" i="9" s="1"/>
  <c r="AD846" i="9" s="1"/>
  <c r="AN274" i="9"/>
  <c r="Q274" i="9" s="1"/>
  <c r="AK274" i="9" s="1"/>
  <c r="AD274" i="9" s="1"/>
  <c r="AO291" i="9"/>
  <c r="P291" i="9" s="1"/>
  <c r="AI291" i="9" s="1"/>
  <c r="AB291" i="9" s="1"/>
  <c r="AB703" i="9"/>
  <c r="AJ703" i="9"/>
  <c r="AN778" i="9"/>
  <c r="Q778" i="9" s="1"/>
  <c r="AO778" i="9"/>
  <c r="P778" i="9" s="1"/>
  <c r="AI778" i="9" s="1"/>
  <c r="AJ188" i="9"/>
  <c r="AB188" i="9"/>
  <c r="AB67" i="9"/>
  <c r="AJ67" i="9"/>
  <c r="AO488" i="9"/>
  <c r="P488" i="9" s="1"/>
  <c r="AI488" i="9" s="1"/>
  <c r="AN821" i="9"/>
  <c r="Q821" i="9" s="1"/>
  <c r="AO821" i="9"/>
  <c r="P821" i="9" s="1"/>
  <c r="AI821" i="9" s="1"/>
  <c r="AM821" i="9"/>
  <c r="AM778" i="9"/>
  <c r="AJ525" i="9"/>
  <c r="AB525" i="9"/>
  <c r="AN209" i="9"/>
  <c r="Q209" i="9" s="1"/>
  <c r="AK40" i="9"/>
  <c r="AD40" i="9" s="1"/>
  <c r="AE40" i="9"/>
  <c r="AF40" i="9" s="1"/>
  <c r="AM328" i="9"/>
  <c r="AO328" i="9"/>
  <c r="P328" i="9" s="1"/>
  <c r="AI328" i="9" s="1"/>
  <c r="AN328" i="9"/>
  <c r="Q328" i="9" s="1"/>
  <c r="AO132" i="9"/>
  <c r="P132" i="9" s="1"/>
  <c r="AI132" i="9" s="1"/>
  <c r="AM132" i="9"/>
  <c r="AN132" i="9"/>
  <c r="Q132" i="9" s="1"/>
  <c r="AE962" i="9"/>
  <c r="AF962" i="9" s="1"/>
  <c r="AK962" i="9"/>
  <c r="AD962" i="9" s="1"/>
  <c r="AO505" i="9"/>
  <c r="P505" i="9" s="1"/>
  <c r="AI505" i="9" s="1"/>
  <c r="AM505" i="9"/>
  <c r="AN505" i="9"/>
  <c r="Q505" i="9" s="1"/>
  <c r="AM625" i="9"/>
  <c r="AN625" i="9"/>
  <c r="Q625" i="9" s="1"/>
  <c r="AA631" i="9"/>
  <c r="O631" i="9"/>
  <c r="AB23" i="9"/>
  <c r="AJ23" i="9"/>
  <c r="AK357" i="9"/>
  <c r="AD357" i="9" s="1"/>
  <c r="AE357" i="9"/>
  <c r="AF357" i="9" s="1"/>
  <c r="AK177" i="9"/>
  <c r="AD177" i="9" s="1"/>
  <c r="AE177" i="9"/>
  <c r="AF177" i="9" s="1"/>
  <c r="AE741" i="9"/>
  <c r="AF741" i="9" s="1"/>
  <c r="AK741" i="9"/>
  <c r="AD741" i="9" s="1"/>
  <c r="AC133" i="9"/>
  <c r="N133" i="9"/>
  <c r="AA66" i="9"/>
  <c r="O66" i="9"/>
  <c r="AB341" i="9"/>
  <c r="AJ341" i="9"/>
  <c r="AC555" i="9"/>
  <c r="N555" i="9"/>
  <c r="AB983" i="9"/>
  <c r="AJ983" i="9"/>
  <c r="AB841" i="9"/>
  <c r="AJ841" i="9"/>
  <c r="AE726" i="9"/>
  <c r="AF726" i="9" s="1"/>
  <c r="AK726" i="9"/>
  <c r="AD726" i="9" s="1"/>
  <c r="AB573" i="9"/>
  <c r="AJ573" i="9"/>
  <c r="AB543" i="9"/>
  <c r="AJ543" i="9"/>
  <c r="AE626" i="9"/>
  <c r="AF626" i="9" s="1"/>
  <c r="AK626" i="9"/>
  <c r="AD626" i="9" s="1"/>
  <c r="AE386" i="9"/>
  <c r="AF386" i="9" s="1"/>
  <c r="AK386" i="9"/>
  <c r="AD386" i="9" s="1"/>
  <c r="AB569" i="9"/>
  <c r="AJ569" i="9"/>
  <c r="AE167" i="9"/>
  <c r="AF167" i="9" s="1"/>
  <c r="AK167" i="9"/>
  <c r="AD167" i="9" s="1"/>
  <c r="AM890" i="9"/>
  <c r="AN890" i="9"/>
  <c r="Q890" i="9" s="1"/>
  <c r="AO890" i="9"/>
  <c r="P890" i="9" s="1"/>
  <c r="AI890" i="9" s="1"/>
  <c r="AN933" i="9"/>
  <c r="Q933" i="9" s="1"/>
  <c r="AE933" i="9" s="1"/>
  <c r="AF933" i="9" s="1"/>
  <c r="AO249" i="9"/>
  <c r="P249" i="9" s="1"/>
  <c r="AI249" i="9" s="1"/>
  <c r="AB249" i="9" s="1"/>
  <c r="AO747" i="9"/>
  <c r="P747" i="9" s="1"/>
  <c r="AI747" i="9" s="1"/>
  <c r="AM747" i="9"/>
  <c r="AN747" i="9"/>
  <c r="Q747" i="9" s="1"/>
  <c r="AO358" i="9"/>
  <c r="P358" i="9" s="1"/>
  <c r="AI358" i="9" s="1"/>
  <c r="AM844" i="9"/>
  <c r="AO844" i="9"/>
  <c r="P844" i="9" s="1"/>
  <c r="AI844" i="9" s="1"/>
  <c r="AN844" i="9"/>
  <c r="Q844" i="9" s="1"/>
  <c r="AN659" i="9"/>
  <c r="Q659" i="9" s="1"/>
  <c r="AJ314" i="9"/>
  <c r="AB314" i="9"/>
  <c r="AO234" i="9"/>
  <c r="P234" i="9" s="1"/>
  <c r="AI234" i="9" s="1"/>
  <c r="AN835" i="9"/>
  <c r="Q835" i="9" s="1"/>
  <c r="AB141" i="9"/>
  <c r="AJ141" i="9"/>
  <c r="N803" i="9"/>
  <c r="AO495" i="9"/>
  <c r="P495" i="9" s="1"/>
  <c r="AI495" i="9" s="1"/>
  <c r="AM1006" i="9"/>
  <c r="AM679" i="9"/>
  <c r="AN679" i="9"/>
  <c r="Q679" i="9" s="1"/>
  <c r="AO679" i="9"/>
  <c r="P679" i="9" s="1"/>
  <c r="AI679" i="9" s="1"/>
  <c r="AB563" i="9"/>
  <c r="AJ563" i="9"/>
  <c r="AO976" i="9"/>
  <c r="P976" i="9" s="1"/>
  <c r="AI976" i="9" s="1"/>
  <c r="AN569" i="9"/>
  <c r="Q569" i="9" s="1"/>
  <c r="AN871" i="9"/>
  <c r="Q871" i="9" s="1"/>
  <c r="AN932" i="9"/>
  <c r="Q932" i="9" s="1"/>
  <c r="AE932" i="9" s="1"/>
  <c r="AF932" i="9" s="1"/>
  <c r="AO932" i="9"/>
  <c r="P932" i="9" s="1"/>
  <c r="AI932" i="9" s="1"/>
  <c r="AJ932" i="9" s="1"/>
  <c r="AN573" i="9"/>
  <c r="Q573" i="9" s="1"/>
  <c r="AC895" i="9"/>
  <c r="AE129" i="9"/>
  <c r="AF129" i="9" s="1"/>
  <c r="AK129" i="9"/>
  <c r="AD129" i="9" s="1"/>
  <c r="AM740" i="9"/>
  <c r="AO740" i="9"/>
  <c r="P740" i="9" s="1"/>
  <c r="AI740" i="9" s="1"/>
  <c r="AN740" i="9"/>
  <c r="Q740" i="9" s="1"/>
  <c r="AE314" i="9"/>
  <c r="AF314" i="9" s="1"/>
  <c r="AK314" i="9"/>
  <c r="AD314" i="9" s="1"/>
  <c r="AN578" i="9"/>
  <c r="Q578" i="9" s="1"/>
  <c r="AB349" i="9"/>
  <c r="AJ349" i="9"/>
  <c r="AN495" i="9"/>
  <c r="Q495" i="9" s="1"/>
  <c r="AC180" i="9"/>
  <c r="N180" i="9"/>
  <c r="AB712" i="9"/>
  <c r="AJ712" i="9"/>
  <c r="AN902" i="9"/>
  <c r="Q902" i="9" s="1"/>
  <c r="AM902" i="9"/>
  <c r="AO902" i="9"/>
  <c r="P902" i="9" s="1"/>
  <c r="AI902" i="9" s="1"/>
  <c r="AE563" i="9"/>
  <c r="AF563" i="9" s="1"/>
  <c r="AK563" i="9"/>
  <c r="AD563" i="9" s="1"/>
  <c r="AN549" i="9"/>
  <c r="Q549" i="9" s="1"/>
  <c r="AM549" i="9"/>
  <c r="AB469" i="9"/>
  <c r="AJ469" i="9"/>
  <c r="AN249" i="9"/>
  <c r="Q249" i="9" s="1"/>
  <c r="AE249" i="9" s="1"/>
  <c r="AF249" i="9" s="1"/>
  <c r="AN955" i="9"/>
  <c r="Q955" i="9" s="1"/>
  <c r="AK955" i="9" s="1"/>
  <c r="AD955" i="9" s="1"/>
  <c r="AN930" i="9"/>
  <c r="Q930" i="9" s="1"/>
  <c r="AE930" i="9" s="1"/>
  <c r="AF930" i="9" s="1"/>
  <c r="AN952" i="9"/>
  <c r="Q952" i="9" s="1"/>
  <c r="AE952" i="9" s="1"/>
  <c r="AF952" i="9" s="1"/>
  <c r="AN787" i="9"/>
  <c r="Q787" i="9" s="1"/>
  <c r="AE787" i="9" s="1"/>
  <c r="AF787" i="9" s="1"/>
  <c r="AO928" i="9"/>
  <c r="P928" i="9" s="1"/>
  <c r="AI928" i="9" s="1"/>
  <c r="AB928" i="9" s="1"/>
  <c r="AO334" i="9"/>
  <c r="P334" i="9" s="1"/>
  <c r="AI334" i="9" s="1"/>
  <c r="AB334" i="9" s="1"/>
  <c r="AE665" i="9"/>
  <c r="AF665" i="9" s="1"/>
  <c r="AK665" i="9"/>
  <c r="AD665" i="9" s="1"/>
  <c r="AC587" i="9"/>
  <c r="N587" i="9"/>
  <c r="AN673" i="9"/>
  <c r="Q673" i="9" s="1"/>
  <c r="AM673" i="9"/>
  <c r="AO673" i="9"/>
  <c r="P673" i="9" s="1"/>
  <c r="AI673" i="9" s="1"/>
  <c r="AN77" i="9"/>
  <c r="Q77" i="9" s="1"/>
  <c r="AO726" i="9"/>
  <c r="P726" i="9" s="1"/>
  <c r="AI726" i="9" s="1"/>
  <c r="AB975" i="9"/>
  <c r="AJ975" i="9"/>
  <c r="AM897" i="9"/>
  <c r="AN897" i="9"/>
  <c r="Q897" i="9" s="1"/>
  <c r="AO897" i="9"/>
  <c r="P897" i="9" s="1"/>
  <c r="AI897" i="9" s="1"/>
  <c r="AN827" i="9"/>
  <c r="Q827" i="9" s="1"/>
  <c r="AC425" i="9"/>
  <c r="AO386" i="9"/>
  <c r="P386" i="9" s="1"/>
  <c r="AI386" i="9" s="1"/>
  <c r="AN492" i="9"/>
  <c r="Q492" i="9" s="1"/>
  <c r="AO626" i="9"/>
  <c r="P626" i="9" s="1"/>
  <c r="AI626" i="9" s="1"/>
  <c r="AO724" i="9"/>
  <c r="P724" i="9" s="1"/>
  <c r="AI724" i="9" s="1"/>
  <c r="AN724" i="9"/>
  <c r="Q724" i="9" s="1"/>
  <c r="AM724" i="9"/>
  <c r="AN976" i="9"/>
  <c r="Q976" i="9" s="1"/>
  <c r="AE976" i="9" s="1"/>
  <c r="AF976" i="9" s="1"/>
  <c r="AN710" i="9"/>
  <c r="Q710" i="9" s="1"/>
  <c r="AE710" i="9" s="1"/>
  <c r="AF710" i="9" s="1"/>
  <c r="AM578" i="9"/>
  <c r="AO578" i="9"/>
  <c r="P578" i="9" s="1"/>
  <c r="AI578" i="9" s="1"/>
  <c r="AE780" i="9"/>
  <c r="AF780" i="9" s="1"/>
  <c r="AK780" i="9"/>
  <c r="AD780" i="9" s="1"/>
  <c r="AE425" i="9"/>
  <c r="AF425" i="9" s="1"/>
  <c r="AK425" i="9"/>
  <c r="AD425" i="9" s="1"/>
  <c r="AJ511" i="9"/>
  <c r="AB511" i="9"/>
  <c r="AE949" i="9"/>
  <c r="AF949" i="9" s="1"/>
  <c r="AK949" i="9"/>
  <c r="AD949" i="9" s="1"/>
  <c r="AO77" i="9"/>
  <c r="P77" i="9" s="1"/>
  <c r="AI77" i="9" s="1"/>
  <c r="AN174" i="9"/>
  <c r="Q174" i="9" s="1"/>
  <c r="N763" i="9"/>
  <c r="AC763" i="9"/>
  <c r="AE349" i="9"/>
  <c r="AF349" i="9" s="1"/>
  <c r="AK349" i="9"/>
  <c r="AD349" i="9" s="1"/>
  <c r="AE975" i="9"/>
  <c r="AF975" i="9" s="1"/>
  <c r="AK975" i="9"/>
  <c r="AD975" i="9" s="1"/>
  <c r="AM767" i="9"/>
  <c r="AO767" i="9"/>
  <c r="P767" i="9" s="1"/>
  <c r="AI767" i="9" s="1"/>
  <c r="AN767" i="9"/>
  <c r="Q767" i="9" s="1"/>
  <c r="AN893" i="9"/>
  <c r="Q893" i="9" s="1"/>
  <c r="AO893" i="9"/>
  <c r="P893" i="9" s="1"/>
  <c r="AI893" i="9" s="1"/>
  <c r="AC441" i="9"/>
  <c r="N441" i="9"/>
  <c r="AO871" i="9"/>
  <c r="P871" i="9" s="1"/>
  <c r="AI871" i="9" s="1"/>
  <c r="AO526" i="9"/>
  <c r="P526" i="9" s="1"/>
  <c r="AI526" i="9" s="1"/>
  <c r="AN838" i="9"/>
  <c r="Q838" i="9" s="1"/>
  <c r="AC630" i="9"/>
  <c r="N630" i="9"/>
  <c r="AM629" i="9"/>
  <c r="AN629" i="9"/>
  <c r="Q629" i="9" s="1"/>
  <c r="AO629" i="9"/>
  <c r="P629" i="9" s="1"/>
  <c r="AI629" i="9" s="1"/>
  <c r="AB395" i="9"/>
  <c r="AJ395" i="9"/>
  <c r="AM174" i="9"/>
  <c r="AM748" i="9"/>
  <c r="AO748" i="9"/>
  <c r="P748" i="9" s="1"/>
  <c r="AI748" i="9" s="1"/>
  <c r="AN748" i="9"/>
  <c r="Q748" i="9" s="1"/>
  <c r="AM846" i="9"/>
  <c r="AM274" i="9"/>
  <c r="AO635" i="9"/>
  <c r="P635" i="9" s="1"/>
  <c r="AI635" i="9" s="1"/>
  <c r="AM635" i="9"/>
  <c r="AN635" i="9"/>
  <c r="Q635" i="9" s="1"/>
  <c r="AC665" i="9"/>
  <c r="AC780" i="9"/>
  <c r="AO711" i="9"/>
  <c r="P711" i="9" s="1"/>
  <c r="AI711" i="9" s="1"/>
  <c r="AO944" i="9"/>
  <c r="P944" i="9" s="1"/>
  <c r="AI944" i="9" s="1"/>
  <c r="AN944" i="9"/>
  <c r="Q944" i="9" s="1"/>
  <c r="AM944" i="9"/>
  <c r="AM994" i="9"/>
  <c r="AO994" i="9"/>
  <c r="P994" i="9" s="1"/>
  <c r="AI994" i="9" s="1"/>
  <c r="AN994" i="9"/>
  <c r="Q994" i="9" s="1"/>
  <c r="AN1003" i="9"/>
  <c r="Q1003" i="9" s="1"/>
  <c r="AE1003" i="9" s="1"/>
  <c r="AF1003" i="9" s="1"/>
  <c r="AN526" i="9"/>
  <c r="Q526" i="9" s="1"/>
  <c r="AO167" i="9"/>
  <c r="P167" i="9" s="1"/>
  <c r="AI167" i="9" s="1"/>
  <c r="AM167" i="9"/>
  <c r="AA340" i="9"/>
  <c r="O340" i="9"/>
  <c r="AM838" i="9"/>
  <c r="AB794" i="9"/>
  <c r="AJ794" i="9"/>
  <c r="AE395" i="9"/>
  <c r="AF395" i="9" s="1"/>
  <c r="AK395" i="9"/>
  <c r="AD395" i="9" s="1"/>
  <c r="AO320" i="9"/>
  <c r="P320" i="9" s="1"/>
  <c r="AI320" i="9" s="1"/>
  <c r="AO846" i="9"/>
  <c r="P846" i="9" s="1"/>
  <c r="AI846" i="9" s="1"/>
  <c r="AO274" i="9"/>
  <c r="P274" i="9" s="1"/>
  <c r="AI274" i="9" s="1"/>
  <c r="AK977" i="9"/>
  <c r="AD977" i="9" s="1"/>
  <c r="AE977" i="9"/>
  <c r="AF977" i="9" s="1"/>
  <c r="AM736" i="9"/>
  <c r="AO736" i="9"/>
  <c r="P736" i="9" s="1"/>
  <c r="AI736" i="9" s="1"/>
  <c r="AM893" i="9"/>
  <c r="AE141" i="9"/>
  <c r="AF141" i="9" s="1"/>
  <c r="AK141" i="9"/>
  <c r="AD141" i="9" s="1"/>
  <c r="AN317" i="9"/>
  <c r="Q317" i="9" s="1"/>
  <c r="AM317" i="9"/>
  <c r="AO317" i="9"/>
  <c r="P317" i="9" s="1"/>
  <c r="AI317" i="9" s="1"/>
  <c r="AM453" i="9"/>
  <c r="AN453" i="9"/>
  <c r="Q453" i="9" s="1"/>
  <c r="AO453" i="9"/>
  <c r="P453" i="9" s="1"/>
  <c r="AI453" i="9" s="1"/>
  <c r="AN299" i="9"/>
  <c r="Q299" i="9" s="1"/>
  <c r="AO299" i="9"/>
  <c r="P299" i="9" s="1"/>
  <c r="AI299" i="9" s="1"/>
  <c r="AM299" i="9"/>
  <c r="AE860" i="9"/>
  <c r="AF860" i="9" s="1"/>
  <c r="AK860" i="9"/>
  <c r="AD860" i="9" s="1"/>
  <c r="AM804" i="9"/>
  <c r="AN804" i="9"/>
  <c r="Q804" i="9" s="1"/>
  <c r="AO804" i="9"/>
  <c r="P804" i="9" s="1"/>
  <c r="AI804" i="9" s="1"/>
  <c r="AM692" i="9"/>
  <c r="AN692" i="9"/>
  <c r="Q692" i="9" s="1"/>
  <c r="AO692" i="9"/>
  <c r="P692" i="9" s="1"/>
  <c r="AI692" i="9" s="1"/>
  <c r="AN523" i="9"/>
  <c r="Q523" i="9" s="1"/>
  <c r="AC412" i="9"/>
  <c r="AO591" i="9"/>
  <c r="P591" i="9" s="1"/>
  <c r="AI591" i="9" s="1"/>
  <c r="AN591" i="9"/>
  <c r="Q591" i="9" s="1"/>
  <c r="AM591" i="9"/>
  <c r="N497" i="9"/>
  <c r="AC497" i="9"/>
  <c r="AO696" i="9"/>
  <c r="P696" i="9" s="1"/>
  <c r="AI696" i="9" s="1"/>
  <c r="AO475" i="9"/>
  <c r="P475" i="9" s="1"/>
  <c r="AI475" i="9" s="1"/>
  <c r="AM475" i="9"/>
  <c r="AN475" i="9"/>
  <c r="Q475" i="9" s="1"/>
  <c r="AN717" i="9"/>
  <c r="Q717" i="9" s="1"/>
  <c r="AO717" i="9"/>
  <c r="P717" i="9" s="1"/>
  <c r="AI717" i="9" s="1"/>
  <c r="AM717" i="9"/>
  <c r="N974" i="9"/>
  <c r="O974" i="9" s="1"/>
  <c r="AJ1007" i="9"/>
  <c r="AB1007" i="9"/>
  <c r="AB958" i="9"/>
  <c r="AJ958" i="9"/>
  <c r="AB965" i="9"/>
  <c r="AJ965" i="9"/>
  <c r="AE774" i="9"/>
  <c r="AF774" i="9" s="1"/>
  <c r="AK774" i="9"/>
  <c r="AD774" i="9" s="1"/>
  <c r="AE935" i="9"/>
  <c r="AF935" i="9" s="1"/>
  <c r="AK935" i="9"/>
  <c r="AD935" i="9" s="1"/>
  <c r="AB144" i="9"/>
  <c r="AJ144" i="9"/>
  <c r="AC939" i="9"/>
  <c r="N939" i="9"/>
  <c r="AM993" i="9"/>
  <c r="AO993" i="9"/>
  <c r="P993" i="9" s="1"/>
  <c r="AI993" i="9" s="1"/>
  <c r="AN993" i="9"/>
  <c r="Q993" i="9" s="1"/>
  <c r="AC95" i="9"/>
  <c r="N986" i="9"/>
  <c r="AC986" i="9"/>
  <c r="AC981" i="9"/>
  <c r="N999" i="9"/>
  <c r="AC951" i="9"/>
  <c r="N951" i="9"/>
  <c r="O541" i="9"/>
  <c r="AA541" i="9"/>
  <c r="AO644" i="9"/>
  <c r="P644" i="9" s="1"/>
  <c r="AI644" i="9" s="1"/>
  <c r="AN644" i="9"/>
  <c r="Q644" i="9" s="1"/>
  <c r="AM644" i="9"/>
  <c r="AN942" i="9"/>
  <c r="Q942" i="9" s="1"/>
  <c r="AO942" i="9"/>
  <c r="P942" i="9" s="1"/>
  <c r="AI942" i="9" s="1"/>
  <c r="AM942" i="9"/>
  <c r="AM922" i="9"/>
  <c r="AO922" i="9"/>
  <c r="P922" i="9" s="1"/>
  <c r="AI922" i="9" s="1"/>
  <c r="AN922" i="9"/>
  <c r="Q922" i="9" s="1"/>
  <c r="AM730" i="9"/>
  <c r="AO730" i="9"/>
  <c r="P730" i="9" s="1"/>
  <c r="AI730" i="9" s="1"/>
  <c r="AN1007" i="9"/>
  <c r="Q1007" i="9" s="1"/>
  <c r="AN855" i="9"/>
  <c r="Q855" i="9" s="1"/>
  <c r="AM855" i="9"/>
  <c r="AO855" i="9"/>
  <c r="P855" i="9" s="1"/>
  <c r="AI855" i="9" s="1"/>
  <c r="AN915" i="9"/>
  <c r="Q915" i="9" s="1"/>
  <c r="AM915" i="9"/>
  <c r="AO915" i="9"/>
  <c r="P915" i="9" s="1"/>
  <c r="AI915" i="9" s="1"/>
  <c r="AC924" i="9"/>
  <c r="N924" i="9"/>
  <c r="AE144" i="9"/>
  <c r="AF144" i="9" s="1"/>
  <c r="AK144" i="9"/>
  <c r="AD144" i="9" s="1"/>
  <c r="AE996" i="9"/>
  <c r="AF996" i="9" s="1"/>
  <c r="AK996" i="9"/>
  <c r="AD996" i="9" s="1"/>
  <c r="O697" i="9"/>
  <c r="AA697" i="9"/>
  <c r="AA987" i="9"/>
  <c r="O987" i="9"/>
  <c r="AO847" i="9"/>
  <c r="P847" i="9" s="1"/>
  <c r="AI847" i="9" s="1"/>
  <c r="AM847" i="9"/>
  <c r="AN847" i="9"/>
  <c r="Q847" i="9" s="1"/>
  <c r="AN607" i="9"/>
  <c r="Q607" i="9" s="1"/>
  <c r="AO607" i="9"/>
  <c r="P607" i="9" s="1"/>
  <c r="AI607" i="9" s="1"/>
  <c r="AM607" i="9"/>
  <c r="AB943" i="9"/>
  <c r="AJ943" i="9"/>
  <c r="AE682" i="9"/>
  <c r="AF682" i="9" s="1"/>
  <c r="AK682" i="9"/>
  <c r="AD682" i="9" s="1"/>
  <c r="AM992" i="9"/>
  <c r="AO992" i="9"/>
  <c r="P992" i="9" s="1"/>
  <c r="AI992" i="9" s="1"/>
  <c r="AN992" i="9"/>
  <c r="Q992" i="9" s="1"/>
  <c r="AO756" i="9"/>
  <c r="P756" i="9" s="1"/>
  <c r="AI756" i="9" s="1"/>
  <c r="AN756" i="9"/>
  <c r="Q756" i="9" s="1"/>
  <c r="AM756" i="9"/>
  <c r="AC926" i="9"/>
  <c r="N926" i="9"/>
  <c r="AB35" i="9"/>
  <c r="AJ35" i="9"/>
  <c r="AB338" i="9"/>
  <c r="AJ338" i="9"/>
  <c r="AO354" i="9"/>
  <c r="P354" i="9" s="1"/>
  <c r="AI354" i="9" s="1"/>
  <c r="AO935" i="9"/>
  <c r="P935" i="9" s="1"/>
  <c r="AI935" i="9" s="1"/>
  <c r="AM702" i="9"/>
  <c r="AO702" i="9"/>
  <c r="P702" i="9" s="1"/>
  <c r="AI702" i="9" s="1"/>
  <c r="AN702" i="9"/>
  <c r="Q702" i="9" s="1"/>
  <c r="AN240" i="9"/>
  <c r="Q240" i="9" s="1"/>
  <c r="O995" i="9"/>
  <c r="AA995" i="9"/>
  <c r="AC966" i="9"/>
  <c r="N966" i="9"/>
  <c r="AB682" i="9"/>
  <c r="AJ682" i="9"/>
  <c r="AN969" i="9"/>
  <c r="Q969" i="9" s="1"/>
  <c r="AO969" i="9"/>
  <c r="P969" i="9" s="1"/>
  <c r="AI969" i="9" s="1"/>
  <c r="AM969" i="9"/>
  <c r="AA287" i="9"/>
  <c r="O287" i="9"/>
  <c r="O152" i="9"/>
  <c r="AA152" i="9"/>
  <c r="AM998" i="9"/>
  <c r="AN998" i="9"/>
  <c r="Q998" i="9" s="1"/>
  <c r="AO998" i="9"/>
  <c r="P998" i="9" s="1"/>
  <c r="AI998" i="9" s="1"/>
  <c r="AM945" i="9"/>
  <c r="AO945" i="9"/>
  <c r="P945" i="9" s="1"/>
  <c r="AI945" i="9" s="1"/>
  <c r="AN945" i="9"/>
  <c r="Q945" i="9" s="1"/>
  <c r="AJ964" i="9"/>
  <c r="AB964" i="9"/>
  <c r="AO938" i="9"/>
  <c r="P938" i="9" s="1"/>
  <c r="AI938" i="9" s="1"/>
  <c r="AN938" i="9"/>
  <c r="Q938" i="9" s="1"/>
  <c r="AM938" i="9"/>
  <c r="AO774" i="9"/>
  <c r="P774" i="9" s="1"/>
  <c r="AI774" i="9" s="1"/>
  <c r="AO10" i="9"/>
  <c r="P10" i="9" s="1"/>
  <c r="AI10" i="9" s="1"/>
  <c r="AM10" i="9"/>
  <c r="AN10" i="9"/>
  <c r="Q10" i="9" s="1"/>
  <c r="AE919" i="9"/>
  <c r="AF919" i="9" s="1"/>
  <c r="AK919" i="9"/>
  <c r="AD919" i="9" s="1"/>
  <c r="AC916" i="9"/>
  <c r="N916" i="9"/>
  <c r="AE204" i="9"/>
  <c r="AF204" i="9" s="1"/>
  <c r="AK204" i="9"/>
  <c r="AD204" i="9" s="1"/>
  <c r="AE776" i="9"/>
  <c r="AF776" i="9" s="1"/>
  <c r="AK776" i="9"/>
  <c r="AD776" i="9" s="1"/>
  <c r="AE35" i="9"/>
  <c r="AF35" i="9" s="1"/>
  <c r="AK35" i="9"/>
  <c r="AD35" i="9" s="1"/>
  <c r="AE828" i="9"/>
  <c r="AF828" i="9" s="1"/>
  <c r="AK828" i="9"/>
  <c r="AD828" i="9" s="1"/>
  <c r="AM343" i="9"/>
  <c r="AO343" i="9"/>
  <c r="P343" i="9" s="1"/>
  <c r="AI343" i="9" s="1"/>
  <c r="AN343" i="9"/>
  <c r="Q343" i="9" s="1"/>
  <c r="AN985" i="9"/>
  <c r="Q985" i="9" s="1"/>
  <c r="AO985" i="9"/>
  <c r="P985" i="9" s="1"/>
  <c r="AI985" i="9" s="1"/>
  <c r="AM985" i="9"/>
  <c r="AE920" i="9"/>
  <c r="AF920" i="9" s="1"/>
  <c r="AK920" i="9"/>
  <c r="AD920" i="9" s="1"/>
  <c r="AN968" i="9"/>
  <c r="Q968" i="9" s="1"/>
  <c r="AM968" i="9"/>
  <c r="AO968" i="9"/>
  <c r="P968" i="9" s="1"/>
  <c r="AI968" i="9" s="1"/>
  <c r="AM807" i="9"/>
  <c r="AO807" i="9"/>
  <c r="P807" i="9" s="1"/>
  <c r="AI807" i="9" s="1"/>
  <c r="AN807" i="9"/>
  <c r="Q807" i="9" s="1"/>
  <c r="AB204" i="9"/>
  <c r="AJ204" i="9"/>
  <c r="N956" i="9"/>
  <c r="AE964" i="9"/>
  <c r="AF964" i="9" s="1"/>
  <c r="AK964" i="9"/>
  <c r="AD964" i="9" s="1"/>
  <c r="AM941" i="9"/>
  <c r="AN941" i="9"/>
  <c r="Q941" i="9" s="1"/>
  <c r="AO941" i="9"/>
  <c r="P941" i="9" s="1"/>
  <c r="AI941" i="9" s="1"/>
  <c r="AB560" i="9"/>
  <c r="AJ560" i="9"/>
  <c r="AN965" i="9"/>
  <c r="Q965" i="9" s="1"/>
  <c r="AB996" i="9"/>
  <c r="AJ996" i="9"/>
  <c r="AB919" i="9"/>
  <c r="AJ919" i="9"/>
  <c r="AB113" i="9"/>
  <c r="AJ113" i="9"/>
  <c r="AC165" i="9"/>
  <c r="AO793" i="9"/>
  <c r="P793" i="9" s="1"/>
  <c r="AI793" i="9" s="1"/>
  <c r="AM793" i="9"/>
  <c r="AN793" i="9"/>
  <c r="Q793" i="9" s="1"/>
  <c r="AB980" i="9"/>
  <c r="AJ980" i="9"/>
  <c r="AC934" i="9"/>
  <c r="N934" i="9"/>
  <c r="AB1005" i="9"/>
  <c r="AJ1005" i="9"/>
  <c r="AE991" i="9"/>
  <c r="AF991" i="9" s="1"/>
  <c r="AK991" i="9"/>
  <c r="AD991" i="9" s="1"/>
  <c r="AB722" i="9"/>
  <c r="AJ722" i="9"/>
  <c r="AO689" i="9"/>
  <c r="P689" i="9" s="1"/>
  <c r="AI689" i="9" s="1"/>
  <c r="AN689" i="9"/>
  <c r="Q689" i="9" s="1"/>
  <c r="AM689" i="9"/>
  <c r="AN699" i="9"/>
  <c r="Q699" i="9" s="1"/>
  <c r="AM699" i="9"/>
  <c r="AO699" i="9"/>
  <c r="P699" i="9" s="1"/>
  <c r="AI699" i="9" s="1"/>
  <c r="AM972" i="9"/>
  <c r="AO972" i="9"/>
  <c r="P972" i="9" s="1"/>
  <c r="AI972" i="9" s="1"/>
  <c r="AN972" i="9"/>
  <c r="Q972" i="9" s="1"/>
  <c r="AM960" i="9"/>
  <c r="AO960" i="9"/>
  <c r="P960" i="9" s="1"/>
  <c r="AI960" i="9" s="1"/>
  <c r="AN960" i="9"/>
  <c r="Q960" i="9" s="1"/>
  <c r="AN958" i="9"/>
  <c r="Q958" i="9" s="1"/>
  <c r="AM346" i="9"/>
  <c r="AO346" i="9"/>
  <c r="P346" i="9" s="1"/>
  <c r="AI346" i="9" s="1"/>
  <c r="AN346" i="9"/>
  <c r="Q346" i="9" s="1"/>
  <c r="AN971" i="9"/>
  <c r="Q971" i="9" s="1"/>
  <c r="AN677" i="9"/>
  <c r="Q677" i="9" s="1"/>
  <c r="AM677" i="9"/>
  <c r="AO677" i="9"/>
  <c r="P677" i="9" s="1"/>
  <c r="AI677" i="9" s="1"/>
  <c r="AE980" i="9"/>
  <c r="AF980" i="9" s="1"/>
  <c r="AK980" i="9"/>
  <c r="AD980" i="9" s="1"/>
  <c r="AE113" i="9"/>
  <c r="AF113" i="9" s="1"/>
  <c r="AK113" i="9"/>
  <c r="AD113" i="9" s="1"/>
  <c r="AO843" i="9"/>
  <c r="P843" i="9" s="1"/>
  <c r="AI843" i="9" s="1"/>
  <c r="AN843" i="9"/>
  <c r="Q843" i="9" s="1"/>
  <c r="AM843" i="9"/>
  <c r="AB710" i="9"/>
  <c r="AJ710" i="9"/>
  <c r="AB1004" i="9"/>
  <c r="AJ1004" i="9"/>
  <c r="AC925" i="9"/>
  <c r="N925" i="9"/>
  <c r="AM937" i="9"/>
  <c r="AN937" i="9"/>
  <c r="Q937" i="9" s="1"/>
  <c r="AO937" i="9"/>
  <c r="P937" i="9" s="1"/>
  <c r="AI937" i="9" s="1"/>
  <c r="AA917" i="9"/>
  <c r="O917" i="9"/>
  <c r="AO157" i="9"/>
  <c r="P157" i="9" s="1"/>
  <c r="AI157" i="9" s="1"/>
  <c r="AN157" i="9"/>
  <c r="Q157" i="9" s="1"/>
  <c r="AM157" i="9"/>
  <c r="AN755" i="9"/>
  <c r="Q755" i="9" s="1"/>
  <c r="AO755" i="9"/>
  <c r="P755" i="9" s="1"/>
  <c r="AI755" i="9" s="1"/>
  <c r="AM755" i="9"/>
  <c r="AC920" i="9"/>
  <c r="AE1004" i="9"/>
  <c r="AF1004" i="9" s="1"/>
  <c r="AK1004" i="9"/>
  <c r="AD1004" i="9" s="1"/>
  <c r="AO946" i="9"/>
  <c r="P946" i="9" s="1"/>
  <c r="AI946" i="9" s="1"/>
  <c r="AM946" i="9"/>
  <c r="AN946" i="9"/>
  <c r="Q946" i="9" s="1"/>
  <c r="AE978" i="9"/>
  <c r="AF978" i="9" s="1"/>
  <c r="AK978" i="9"/>
  <c r="AD978" i="9" s="1"/>
  <c r="AE943" i="9"/>
  <c r="AF943" i="9" s="1"/>
  <c r="AK943" i="9"/>
  <c r="AD943" i="9" s="1"/>
  <c r="AN990" i="9"/>
  <c r="Q990" i="9" s="1"/>
  <c r="AM990" i="9"/>
  <c r="AO990" i="9"/>
  <c r="P990" i="9" s="1"/>
  <c r="AI990" i="9" s="1"/>
  <c r="AB991" i="9"/>
  <c r="AJ991" i="9"/>
  <c r="AC380" i="9"/>
  <c r="N380" i="9"/>
  <c r="AM923" i="9"/>
  <c r="AN923" i="9"/>
  <c r="Q923" i="9" s="1"/>
  <c r="AO923" i="9"/>
  <c r="P923" i="9" s="1"/>
  <c r="AI923" i="9" s="1"/>
  <c r="AC929" i="9"/>
  <c r="AE784" i="9"/>
  <c r="AF784" i="9" s="1"/>
  <c r="AK784" i="9"/>
  <c r="AD784" i="9" s="1"/>
  <c r="AO952" i="9"/>
  <c r="P952" i="9" s="1"/>
  <c r="AI952" i="9" s="1"/>
  <c r="AO228" i="9"/>
  <c r="P228" i="9" s="1"/>
  <c r="AI228" i="9" s="1"/>
  <c r="N351" i="9" l="1"/>
  <c r="AK403" i="9"/>
  <c r="AD403" i="9" s="1"/>
  <c r="AA739" i="9"/>
  <c r="AB351" i="9"/>
  <c r="AA509" i="9"/>
  <c r="G36" i="10"/>
  <c r="C92" i="21" s="1"/>
  <c r="E92" i="21" s="1"/>
  <c r="I36" i="10"/>
  <c r="J36" i="10" s="1"/>
  <c r="J96" i="10"/>
  <c r="B16" i="21"/>
  <c r="AJ401" i="9"/>
  <c r="AC401" i="9" s="1"/>
  <c r="I38" i="10"/>
  <c r="J38" i="10" s="1"/>
  <c r="G46" i="10"/>
  <c r="C111" i="21" s="1"/>
  <c r="E111" i="21" s="1"/>
  <c r="G47" i="10"/>
  <c r="C114" i="21" s="1"/>
  <c r="E114" i="21" s="1"/>
  <c r="N45" i="9"/>
  <c r="O45" i="9" s="1"/>
  <c r="G14" i="10"/>
  <c r="C84" i="21" s="1"/>
  <c r="E84" i="21" s="1"/>
  <c r="AA548" i="9"/>
  <c r="I21" i="10"/>
  <c r="J21" i="10" s="1"/>
  <c r="AC535" i="9"/>
  <c r="AA805" i="9"/>
  <c r="AE486" i="9"/>
  <c r="AF486" i="9" s="1"/>
  <c r="AK712" i="9"/>
  <c r="AD712" i="9" s="1"/>
  <c r="AJ539" i="9"/>
  <c r="AC539" i="9" s="1"/>
  <c r="N628" i="9"/>
  <c r="O628" i="9" s="1"/>
  <c r="N519" i="9"/>
  <c r="AA519" i="9" s="1"/>
  <c r="AA713" i="9"/>
  <c r="AB977" i="9"/>
  <c r="O394" i="9"/>
  <c r="N235" i="9"/>
  <c r="AA235" i="9" s="1"/>
  <c r="AE44" i="9"/>
  <c r="AF44" i="9" s="1"/>
  <c r="AK791" i="9"/>
  <c r="AD791" i="9" s="1"/>
  <c r="AK693" i="9"/>
  <c r="AD693" i="9" s="1"/>
  <c r="AK735" i="9"/>
  <c r="AD735" i="9" s="1"/>
  <c r="N502" i="9"/>
  <c r="O502" i="9" s="1"/>
  <c r="N540" i="9"/>
  <c r="AA540" i="9" s="1"/>
  <c r="AJ815" i="9"/>
  <c r="AC815" i="9" s="1"/>
  <c r="N584" i="9"/>
  <c r="O584" i="9" s="1"/>
  <c r="AK859" i="9"/>
  <c r="AD859" i="9" s="1"/>
  <c r="N355" i="9"/>
  <c r="O355" i="9" s="1"/>
  <c r="AJ290" i="9"/>
  <c r="AC290" i="9" s="1"/>
  <c r="AK721" i="9"/>
  <c r="AD721" i="9" s="1"/>
  <c r="AK653" i="9"/>
  <c r="AD653" i="9" s="1"/>
  <c r="AE653" i="9"/>
  <c r="AF653" i="9" s="1"/>
  <c r="AB653" i="9"/>
  <c r="AJ653" i="9"/>
  <c r="AC624" i="9"/>
  <c r="AK983" i="9"/>
  <c r="AD983" i="9" s="1"/>
  <c r="AE236" i="9"/>
  <c r="AF236" i="9" s="1"/>
  <c r="AK236" i="9"/>
  <c r="AD236" i="9" s="1"/>
  <c r="AB236" i="9"/>
  <c r="AJ236" i="9"/>
  <c r="AB867" i="9"/>
  <c r="AJ258" i="9"/>
  <c r="N258" i="9" s="1"/>
  <c r="O258" i="9" s="1"/>
  <c r="N288" i="9"/>
  <c r="AA288" i="9" s="1"/>
  <c r="AJ904" i="9"/>
  <c r="AC904" i="9" s="1"/>
  <c r="AK904" i="9"/>
  <c r="AD904" i="9" s="1"/>
  <c r="N616" i="9"/>
  <c r="AA616" i="9" s="1"/>
  <c r="N87" i="9"/>
  <c r="AA87" i="9" s="1"/>
  <c r="AK539" i="9"/>
  <c r="AD539" i="9" s="1"/>
  <c r="AB48" i="9"/>
  <c r="AE858" i="9"/>
  <c r="AF858" i="9" s="1"/>
  <c r="AK637" i="9"/>
  <c r="AD637" i="9" s="1"/>
  <c r="AE708" i="9"/>
  <c r="AF708" i="9" s="1"/>
  <c r="AK511" i="9"/>
  <c r="AD511" i="9" s="1"/>
  <c r="N708" i="9"/>
  <c r="AA708" i="9" s="1"/>
  <c r="N609" i="9"/>
  <c r="O609" i="9" s="1"/>
  <c r="N448" i="9"/>
  <c r="AA448" i="9" s="1"/>
  <c r="AA265" i="9"/>
  <c r="AK512" i="9"/>
  <c r="AD512" i="9" s="1"/>
  <c r="AE233" i="9"/>
  <c r="AF233" i="9" s="1"/>
  <c r="AK233" i="9"/>
  <c r="AD233" i="9" s="1"/>
  <c r="AB233" i="9"/>
  <c r="AJ233" i="9"/>
  <c r="AJ129" i="9"/>
  <c r="AC129" i="9" s="1"/>
  <c r="AK173" i="9"/>
  <c r="AD173" i="9" s="1"/>
  <c r="AB426" i="9"/>
  <c r="AJ426" i="9"/>
  <c r="AE342" i="9"/>
  <c r="AF342" i="9" s="1"/>
  <c r="AC753" i="9"/>
  <c r="N753" i="9"/>
  <c r="AA496" i="9"/>
  <c r="AB593" i="9"/>
  <c r="AJ593" i="9"/>
  <c r="AK593" i="9"/>
  <c r="AD593" i="9" s="1"/>
  <c r="AE593" i="9"/>
  <c r="AF593" i="9" s="1"/>
  <c r="AE426" i="9"/>
  <c r="AF426" i="9" s="1"/>
  <c r="AK426" i="9"/>
  <c r="AD426" i="9" s="1"/>
  <c r="AB342" i="9"/>
  <c r="AJ342" i="9"/>
  <c r="N856" i="9"/>
  <c r="O856" i="9" s="1"/>
  <c r="AE856" i="9"/>
  <c r="AF856" i="9" s="1"/>
  <c r="N37" i="9"/>
  <c r="AA37" i="9" s="1"/>
  <c r="AJ738" i="9"/>
  <c r="AC738" i="9" s="1"/>
  <c r="O81" i="9"/>
  <c r="AC606" i="9"/>
  <c r="AA159" i="9"/>
  <c r="N89" i="9"/>
  <c r="O89" i="9" s="1"/>
  <c r="N187" i="9"/>
  <c r="AA187" i="9" s="1"/>
  <c r="N99" i="9"/>
  <c r="AA99" i="9" s="1"/>
  <c r="AB716" i="9"/>
  <c r="AE879" i="9"/>
  <c r="AF879" i="9" s="1"/>
  <c r="AJ701" i="9"/>
  <c r="AC701" i="9" s="1"/>
  <c r="AE216" i="9"/>
  <c r="AF216" i="9" s="1"/>
  <c r="AA283" i="9"/>
  <c r="AK614" i="9"/>
  <c r="AD614" i="9" s="1"/>
  <c r="AE765" i="9"/>
  <c r="AF765" i="9" s="1"/>
  <c r="AK253" i="9"/>
  <c r="AD253" i="9" s="1"/>
  <c r="AE292" i="9"/>
  <c r="AF292" i="9" s="1"/>
  <c r="I50" i="10" s="1"/>
  <c r="J50" i="10" s="1"/>
  <c r="N190" i="9"/>
  <c r="AA190" i="9" s="1"/>
  <c r="AK758" i="9"/>
  <c r="AD758" i="9" s="1"/>
  <c r="AK683" i="9"/>
  <c r="AD683" i="9" s="1"/>
  <c r="AK467" i="9"/>
  <c r="AD467" i="9" s="1"/>
  <c r="AK276" i="9"/>
  <c r="AD276" i="9" s="1"/>
  <c r="AK967" i="9"/>
  <c r="AD967" i="9" s="1"/>
  <c r="AK105" i="9"/>
  <c r="AD105" i="9" s="1"/>
  <c r="AE815" i="9"/>
  <c r="AF815" i="9" s="1"/>
  <c r="AK469" i="9"/>
  <c r="AD469" i="9" s="1"/>
  <c r="AK110" i="9"/>
  <c r="AD110" i="9" s="1"/>
  <c r="AE324" i="9"/>
  <c r="AF324" i="9" s="1"/>
  <c r="AB344" i="9"/>
  <c r="AJ344" i="9"/>
  <c r="AA461" i="9"/>
  <c r="AJ256" i="9"/>
  <c r="N256" i="9" s="1"/>
  <c r="AA256" i="9" s="1"/>
  <c r="O191" i="9"/>
  <c r="I62" i="10"/>
  <c r="N324" i="9"/>
  <c r="O324" i="9" s="1"/>
  <c r="AB324" i="9"/>
  <c r="AJ842" i="9"/>
  <c r="AC842" i="9" s="1"/>
  <c r="AJ162" i="9"/>
  <c r="AC162" i="9" s="1"/>
  <c r="AJ765" i="9"/>
  <c r="N765" i="9" s="1"/>
  <c r="AB879" i="9"/>
  <c r="AJ970" i="9"/>
  <c r="AC970" i="9" s="1"/>
  <c r="AB791" i="9"/>
  <c r="AB164" i="9"/>
  <c r="AC324" i="9"/>
  <c r="AB110" i="9"/>
  <c r="AJ110" i="9"/>
  <c r="AK335" i="9"/>
  <c r="AD335" i="9" s="1"/>
  <c r="AK873" i="9"/>
  <c r="AD873" i="9" s="1"/>
  <c r="AK458" i="9"/>
  <c r="AD458" i="9" s="1"/>
  <c r="N15" i="9"/>
  <c r="AA15" i="9" s="1"/>
  <c r="N723" i="9"/>
  <c r="AC723" i="9"/>
  <c r="AK870" i="9"/>
  <c r="AD870" i="9" s="1"/>
  <c r="AB253" i="9"/>
  <c r="O277" i="9"/>
  <c r="O181" i="9"/>
  <c r="AJ559" i="9"/>
  <c r="AC559" i="9" s="1"/>
  <c r="AB292" i="9"/>
  <c r="G50" i="10" s="1"/>
  <c r="C120" i="21" s="1"/>
  <c r="E120" i="21" s="1"/>
  <c r="AJ684" i="9"/>
  <c r="AC684" i="9" s="1"/>
  <c r="AJ486" i="9"/>
  <c r="AC486" i="9" s="1"/>
  <c r="AJ46" i="9"/>
  <c r="AC46" i="9" s="1"/>
  <c r="AA918" i="9"/>
  <c r="AK839" i="9"/>
  <c r="AD839" i="9" s="1"/>
  <c r="AK647" i="9"/>
  <c r="AD647" i="9" s="1"/>
  <c r="N134" i="9"/>
  <c r="AA134" i="9" s="1"/>
  <c r="AB462" i="9"/>
  <c r="AK675" i="9"/>
  <c r="AD675" i="9" s="1"/>
  <c r="AB870" i="9"/>
  <c r="AJ870" i="9"/>
  <c r="AK559" i="9"/>
  <c r="AD559" i="9" s="1"/>
  <c r="AE730" i="9"/>
  <c r="AF730" i="9" s="1"/>
  <c r="AJ813" i="9"/>
  <c r="N813" i="9" s="1"/>
  <c r="AB443" i="9"/>
  <c r="AK213" i="9"/>
  <c r="AD213" i="9" s="1"/>
  <c r="AA119" i="9"/>
  <c r="N950" i="9"/>
  <c r="O950" i="9" s="1"/>
  <c r="AA243" i="9"/>
  <c r="N388" i="9"/>
  <c r="O388" i="9" s="1"/>
  <c r="O347" i="9"/>
  <c r="N325" i="9"/>
  <c r="O325" i="9" s="1"/>
  <c r="AA310" i="9"/>
  <c r="AJ798" i="9"/>
  <c r="AC798" i="9" s="1"/>
  <c r="AA102" i="9"/>
  <c r="AA377" i="9"/>
  <c r="AB275" i="9"/>
  <c r="AK744" i="9"/>
  <c r="AD744" i="9" s="1"/>
  <c r="AK711" i="9"/>
  <c r="AD711" i="9" s="1"/>
  <c r="AA319" i="9"/>
  <c r="AJ784" i="9"/>
  <c r="AC784" i="9" s="1"/>
  <c r="AC56" i="9"/>
  <c r="N95" i="9"/>
  <c r="O95" i="9" s="1"/>
  <c r="O953" i="9"/>
  <c r="AE761" i="9"/>
  <c r="AF761" i="9" s="1"/>
  <c r="F97" i="10"/>
  <c r="O473" i="9"/>
  <c r="AK484" i="9"/>
  <c r="AD484" i="9" s="1"/>
  <c r="N364" i="9"/>
  <c r="AA364" i="9" s="1"/>
  <c r="N564" i="9"/>
  <c r="AA564" i="9" s="1"/>
  <c r="N667" i="9"/>
  <c r="O667" i="9" s="1"/>
  <c r="N214" i="9"/>
  <c r="O214" i="9" s="1"/>
  <c r="AE931" i="9"/>
  <c r="AF931" i="9" s="1"/>
  <c r="O232" i="9"/>
  <c r="AB647" i="9"/>
  <c r="AJ250" i="9"/>
  <c r="N250" i="9" s="1"/>
  <c r="O116" i="9"/>
  <c r="AK449" i="9"/>
  <c r="AD449" i="9" s="1"/>
  <c r="AE112" i="9"/>
  <c r="AF112" i="9" s="1"/>
  <c r="O770" i="9"/>
  <c r="N392" i="9"/>
  <c r="AA392" i="9" s="1"/>
  <c r="AA207" i="9"/>
  <c r="AE560" i="9"/>
  <c r="AF560" i="9" s="1"/>
  <c r="N524" i="9"/>
  <c r="O524" i="9" s="1"/>
  <c r="AE652" i="9"/>
  <c r="AF652" i="9" s="1"/>
  <c r="AE267" i="9"/>
  <c r="AF267" i="9" s="1"/>
  <c r="AK701" i="9"/>
  <c r="AD701" i="9" s="1"/>
  <c r="AJ221" i="9"/>
  <c r="N221" i="9" s="1"/>
  <c r="N97" i="9"/>
  <c r="O97" i="9" s="1"/>
  <c r="AK228" i="9"/>
  <c r="AD228" i="9" s="1"/>
  <c r="AA96" i="9"/>
  <c r="AK354" i="9"/>
  <c r="AD354" i="9" s="1"/>
  <c r="AE520" i="9"/>
  <c r="AF520" i="9" s="1"/>
  <c r="O271" i="9"/>
  <c r="AK109" i="9"/>
  <c r="AD109" i="9" s="1"/>
  <c r="AK413" i="9"/>
  <c r="AD413" i="9" s="1"/>
  <c r="AC108" i="9"/>
  <c r="AK368" i="9"/>
  <c r="AD368" i="9" s="1"/>
  <c r="N783" i="9"/>
  <c r="AA783" i="9" s="1"/>
  <c r="AC88" i="9"/>
  <c r="AK612" i="9"/>
  <c r="AD612" i="9" s="1"/>
  <c r="AK365" i="9"/>
  <c r="AD365" i="9" s="1"/>
  <c r="AJ639" i="9"/>
  <c r="AC639" i="9" s="1"/>
  <c r="AA483" i="9"/>
  <c r="AK899" i="9"/>
  <c r="AD899" i="9" s="1"/>
  <c r="AA387" i="9"/>
  <c r="AB432" i="9"/>
  <c r="N103" i="9"/>
  <c r="AA103" i="9" s="1"/>
  <c r="AJ498" i="9"/>
  <c r="AC498" i="9" s="1"/>
  <c r="N165" i="9"/>
  <c r="AA165" i="9" s="1"/>
  <c r="N75" i="9"/>
  <c r="O75" i="9" s="1"/>
  <c r="AJ769" i="9"/>
  <c r="AC769" i="9" s="1"/>
  <c r="AE715" i="9"/>
  <c r="AF715" i="9" s="1"/>
  <c r="N895" i="9"/>
  <c r="AA895" i="9" s="1"/>
  <c r="AK709" i="9"/>
  <c r="AD709" i="9" s="1"/>
  <c r="AE313" i="9"/>
  <c r="AF313" i="9" s="1"/>
  <c r="N733" i="9"/>
  <c r="AA733" i="9" s="1"/>
  <c r="N929" i="9"/>
  <c r="AA929" i="9" s="1"/>
  <c r="AK241" i="9"/>
  <c r="AD241" i="9" s="1"/>
  <c r="O332" i="9"/>
  <c r="AK83" i="9"/>
  <c r="AD83" i="9" s="1"/>
  <c r="O65" i="9"/>
  <c r="N352" i="9"/>
  <c r="AA352" i="9" s="1"/>
  <c r="AA982" i="9"/>
  <c r="AE375" i="9"/>
  <c r="AF375" i="9" s="1"/>
  <c r="AE716" i="9"/>
  <c r="AF716" i="9" s="1"/>
  <c r="AJ668" i="9"/>
  <c r="N668" i="9" s="1"/>
  <c r="AE334" i="9"/>
  <c r="AF334" i="9" s="1"/>
  <c r="AK764" i="9"/>
  <c r="AD764" i="9" s="1"/>
  <c r="AK50" i="9"/>
  <c r="AD50" i="9" s="1"/>
  <c r="N474" i="9"/>
  <c r="AA474" i="9" s="1"/>
  <c r="N219" i="9"/>
  <c r="AA219" i="9" s="1"/>
  <c r="AJ517" i="9"/>
  <c r="AC517" i="9" s="1"/>
  <c r="AE234" i="9"/>
  <c r="AF234" i="9" s="1"/>
  <c r="I67" i="10" s="1"/>
  <c r="J67" i="10" s="1"/>
  <c r="AJ729" i="9"/>
  <c r="AC729" i="9" s="1"/>
  <c r="AK823" i="9"/>
  <c r="AD823" i="9" s="1"/>
  <c r="AA651" i="9"/>
  <c r="AE841" i="9"/>
  <c r="AF841" i="9" s="1"/>
  <c r="AK928" i="9"/>
  <c r="AD928" i="9" s="1"/>
  <c r="AE73" i="9"/>
  <c r="AF73" i="9" s="1"/>
  <c r="AE579" i="9"/>
  <c r="AF579" i="9" s="1"/>
  <c r="AK757" i="9"/>
  <c r="AD757" i="9" s="1"/>
  <c r="AJ248" i="9"/>
  <c r="AC248" i="9" s="1"/>
  <c r="AJ550" i="9"/>
  <c r="AC550" i="9" s="1"/>
  <c r="AK490" i="9"/>
  <c r="AD490" i="9" s="1"/>
  <c r="O414" i="9"/>
  <c r="AJ415" i="9"/>
  <c r="AC415" i="9" s="1"/>
  <c r="AK911" i="9"/>
  <c r="AD911" i="9" s="1"/>
  <c r="N369" i="9"/>
  <c r="AA369" i="9" s="1"/>
  <c r="AJ583" i="9"/>
  <c r="AC583" i="9" s="1"/>
  <c r="AK798" i="9"/>
  <c r="AD798" i="9" s="1"/>
  <c r="AJ786" i="9"/>
  <c r="N786" i="9" s="1"/>
  <c r="AK80" i="9"/>
  <c r="AD80" i="9" s="1"/>
  <c r="AK121" i="9"/>
  <c r="AD121" i="9" s="1"/>
  <c r="AK788" i="9"/>
  <c r="AD788" i="9" s="1"/>
  <c r="AK599" i="9"/>
  <c r="AD599" i="9" s="1"/>
  <c r="AK424" i="9"/>
  <c r="AD424" i="9" s="1"/>
  <c r="AC352" i="9"/>
  <c r="AJ611" i="9"/>
  <c r="N611" i="9" s="1"/>
  <c r="AK20" i="9"/>
  <c r="AD20" i="9" s="1"/>
  <c r="AK930" i="9"/>
  <c r="AD930" i="9" s="1"/>
  <c r="N206" i="9"/>
  <c r="O206" i="9" s="1"/>
  <c r="AK517" i="9"/>
  <c r="AD517" i="9" s="1"/>
  <c r="AK151" i="9"/>
  <c r="AD151" i="9" s="1"/>
  <c r="AK722" i="9"/>
  <c r="AD722" i="9" s="1"/>
  <c r="AK482" i="9"/>
  <c r="AD482" i="9" s="1"/>
  <c r="AJ437" i="9"/>
  <c r="AC437" i="9" s="1"/>
  <c r="AB216" i="9"/>
  <c r="AK984" i="9"/>
  <c r="AD984" i="9" s="1"/>
  <c r="AE212" i="9"/>
  <c r="AF212" i="9" s="1"/>
  <c r="N602" i="9"/>
  <c r="AA602" i="9" s="1"/>
  <c r="AB471" i="9"/>
  <c r="AE275" i="9"/>
  <c r="AF275" i="9" s="1"/>
  <c r="N403" i="9"/>
  <c r="AA403" i="9" s="1"/>
  <c r="AE430" i="9"/>
  <c r="AF430" i="9" s="1"/>
  <c r="AE568" i="9"/>
  <c r="AF568" i="9" s="1"/>
  <c r="AB33" i="9"/>
  <c r="G38" i="10" s="1"/>
  <c r="C94" i="21" s="1"/>
  <c r="E94" i="21" s="1"/>
  <c r="AE423" i="9"/>
  <c r="AF423" i="9" s="1"/>
  <c r="AA766" i="9"/>
  <c r="N746" i="9"/>
  <c r="AA746" i="9" s="1"/>
  <c r="AB26" i="9"/>
  <c r="N491" i="9"/>
  <c r="AA491" i="9" s="1"/>
  <c r="AK832" i="9"/>
  <c r="AD832" i="9" s="1"/>
  <c r="AK794" i="9"/>
  <c r="AD794" i="9" s="1"/>
  <c r="AA385" i="9"/>
  <c r="AJ213" i="9"/>
  <c r="AC213" i="9" s="1"/>
  <c r="AJ143" i="9"/>
  <c r="AC143" i="9" s="1"/>
  <c r="AK94" i="9"/>
  <c r="AD94" i="9" s="1"/>
  <c r="AJ887" i="9"/>
  <c r="AC887" i="9" s="1"/>
  <c r="O892" i="9"/>
  <c r="AE295" i="9"/>
  <c r="AF295" i="9" s="1"/>
  <c r="AE251" i="9"/>
  <c r="AF251" i="9" s="1"/>
  <c r="AK422" i="9"/>
  <c r="AD422" i="9" s="1"/>
  <c r="O662" i="9"/>
  <c r="AE318" i="9"/>
  <c r="AF318" i="9" s="1"/>
  <c r="AK188" i="9"/>
  <c r="AD188" i="9" s="1"/>
  <c r="AK416" i="9"/>
  <c r="AD416" i="9" s="1"/>
  <c r="N383" i="9"/>
  <c r="AA383" i="9" s="1"/>
  <c r="AE302" i="9"/>
  <c r="AF302" i="9" s="1"/>
  <c r="AE657" i="9"/>
  <c r="AF657" i="9" s="1"/>
  <c r="AK128" i="9"/>
  <c r="AD128" i="9" s="1"/>
  <c r="AB955" i="9"/>
  <c r="AK356" i="9"/>
  <c r="AD356" i="9" s="1"/>
  <c r="AE600" i="9"/>
  <c r="AF600" i="9" s="1"/>
  <c r="AK362" i="9"/>
  <c r="AD362" i="9" s="1"/>
  <c r="AE921" i="9"/>
  <c r="AF921" i="9" s="1"/>
  <c r="AJ967" i="9"/>
  <c r="AC967" i="9" s="1"/>
  <c r="AJ860" i="9"/>
  <c r="N860" i="9" s="1"/>
  <c r="AK248" i="9"/>
  <c r="AD248" i="9" s="1"/>
  <c r="AE700" i="9"/>
  <c r="AF700" i="9" s="1"/>
  <c r="AK691" i="9"/>
  <c r="AD691" i="9" s="1"/>
  <c r="AK754" i="9"/>
  <c r="AD754" i="9" s="1"/>
  <c r="AK175" i="9"/>
  <c r="AD175" i="9" s="1"/>
  <c r="AK577" i="9"/>
  <c r="AD577" i="9" s="1"/>
  <c r="AK762" i="9"/>
  <c r="AD762" i="9" s="1"/>
  <c r="AK729" i="9"/>
  <c r="AD729" i="9" s="1"/>
  <c r="O179" i="9"/>
  <c r="AK736" i="9"/>
  <c r="AD736" i="9" s="1"/>
  <c r="N816" i="9"/>
  <c r="AA816" i="9" s="1"/>
  <c r="AE777" i="9"/>
  <c r="AF777" i="9" s="1"/>
  <c r="AE320" i="9"/>
  <c r="AF320" i="9" s="1"/>
  <c r="AJ694" i="9"/>
  <c r="AC694" i="9" s="1"/>
  <c r="AK932" i="9"/>
  <c r="AD932" i="9" s="1"/>
  <c r="AK696" i="9"/>
  <c r="AD696" i="9" s="1"/>
  <c r="AE751" i="9"/>
  <c r="AF751" i="9" s="1"/>
  <c r="AK678" i="9"/>
  <c r="AD678" i="9" s="1"/>
  <c r="AK864" i="9"/>
  <c r="AD864" i="9" s="1"/>
  <c r="AJ853" i="9"/>
  <c r="AC853" i="9" s="1"/>
  <c r="AE786" i="9"/>
  <c r="AF786" i="9" s="1"/>
  <c r="AE749" i="9"/>
  <c r="AF749" i="9" s="1"/>
  <c r="AK669" i="9"/>
  <c r="AD669" i="9" s="1"/>
  <c r="AJ44" i="9"/>
  <c r="AC44" i="9" s="1"/>
  <c r="AB400" i="9"/>
  <c r="AK337" i="9"/>
  <c r="AD337" i="9" s="1"/>
  <c r="AJ829" i="9"/>
  <c r="AC829" i="9" s="1"/>
  <c r="AE462" i="9"/>
  <c r="AF462" i="9" s="1"/>
  <c r="AK462" i="9"/>
  <c r="AD462" i="9" s="1"/>
  <c r="AK636" i="9"/>
  <c r="AD636" i="9" s="1"/>
  <c r="O76" i="9"/>
  <c r="AK694" i="9"/>
  <c r="AD694" i="9" s="1"/>
  <c r="AJ761" i="9"/>
  <c r="AC761" i="9" s="1"/>
  <c r="N146" i="9"/>
  <c r="AA146" i="9" s="1"/>
  <c r="AC462" i="9"/>
  <c r="AK125" i="9"/>
  <c r="AD125" i="9" s="1"/>
  <c r="AB568" i="9"/>
  <c r="AE731" i="9"/>
  <c r="AF731" i="9" s="1"/>
  <c r="AK731" i="9"/>
  <c r="AD731" i="9" s="1"/>
  <c r="AE914" i="9"/>
  <c r="AF914" i="9" s="1"/>
  <c r="AJ276" i="9"/>
  <c r="AC276" i="9" s="1"/>
  <c r="AB873" i="9"/>
  <c r="AJ544" i="9"/>
  <c r="AC544" i="9" s="1"/>
  <c r="AB688" i="9"/>
  <c r="AB267" i="9"/>
  <c r="AB112" i="9"/>
  <c r="AB809" i="9"/>
  <c r="AJ427" i="9"/>
  <c r="AC427" i="9" s="1"/>
  <c r="AJ94" i="9"/>
  <c r="AC94" i="9" s="1"/>
  <c r="AB14" i="9"/>
  <c r="AC325" i="9"/>
  <c r="AJ796" i="9"/>
  <c r="AJ168" i="9"/>
  <c r="N168" i="9" s="1"/>
  <c r="O168" i="9" s="1"/>
  <c r="AC385" i="9"/>
  <c r="AB73" i="9"/>
  <c r="AJ303" i="9"/>
  <c r="AC303" i="9" s="1"/>
  <c r="N201" i="9"/>
  <c r="O201" i="9" s="1"/>
  <c r="AJ516" i="9"/>
  <c r="AC516" i="9" s="1"/>
  <c r="AJ365" i="9"/>
  <c r="AB459" i="9"/>
  <c r="AB128" i="9"/>
  <c r="AJ127" i="9"/>
  <c r="AC127" i="9" s="1"/>
  <c r="O203" i="9"/>
  <c r="AK279" i="9"/>
  <c r="AD279" i="9" s="1"/>
  <c r="AE720" i="9"/>
  <c r="AF720" i="9" s="1"/>
  <c r="AE869" i="9"/>
  <c r="AF869" i="9" s="1"/>
  <c r="AK854" i="9"/>
  <c r="AD854" i="9" s="1"/>
  <c r="AK432" i="9"/>
  <c r="AD432" i="9" s="1"/>
  <c r="AC413" i="9"/>
  <c r="AJ21" i="9"/>
  <c r="N21" i="9" s="1"/>
  <c r="AK621" i="9"/>
  <c r="AD621" i="9" s="1"/>
  <c r="AK391" i="9"/>
  <c r="AD391" i="9" s="1"/>
  <c r="AE562" i="9"/>
  <c r="AF562" i="9" s="1"/>
  <c r="AK143" i="9"/>
  <c r="AD143" i="9" s="1"/>
  <c r="AK940" i="9"/>
  <c r="AD940" i="9" s="1"/>
  <c r="AK25" i="9"/>
  <c r="AD25" i="9" s="1"/>
  <c r="AJ321" i="9"/>
  <c r="N321" i="9" s="1"/>
  <c r="AK410" i="9"/>
  <c r="AD410" i="9" s="1"/>
  <c r="N404" i="9"/>
  <c r="AA404" i="9" s="1"/>
  <c r="AJ652" i="9"/>
  <c r="N652" i="9" s="1"/>
  <c r="O685" i="9"/>
  <c r="AK639" i="9"/>
  <c r="AD639" i="9" s="1"/>
  <c r="AE891" i="9"/>
  <c r="AF891" i="9" s="1"/>
  <c r="AK891" i="9"/>
  <c r="N315" i="9"/>
  <c r="AC315" i="9"/>
  <c r="AE727" i="9"/>
  <c r="AF727" i="9" s="1"/>
  <c r="AE202" i="9"/>
  <c r="AF202" i="9" s="1"/>
  <c r="I60" i="10" s="1"/>
  <c r="J60" i="10" s="1"/>
  <c r="AE745" i="9"/>
  <c r="AF745" i="9" s="1"/>
  <c r="AJ558" i="9"/>
  <c r="AC558" i="9" s="1"/>
  <c r="AK737" i="9"/>
  <c r="AD737" i="9" s="1"/>
  <c r="AB612" i="9"/>
  <c r="AC443" i="9"/>
  <c r="N443" i="9"/>
  <c r="AE353" i="9"/>
  <c r="AF353" i="9" s="1"/>
  <c r="O88" i="9"/>
  <c r="AA88" i="9"/>
  <c r="AE688" i="9"/>
  <c r="AF688" i="9" s="1"/>
  <c r="AK688" i="9"/>
  <c r="AC128" i="9"/>
  <c r="AJ577" i="9"/>
  <c r="AB577" i="9"/>
  <c r="AJ367" i="9"/>
  <c r="AB367" i="9"/>
  <c r="AC568" i="9"/>
  <c r="N568" i="9"/>
  <c r="AC490" i="9"/>
  <c r="AB574" i="9"/>
  <c r="AJ327" i="9"/>
  <c r="AB327" i="9"/>
  <c r="AC459" i="9"/>
  <c r="N459" i="9"/>
  <c r="AD59" i="9"/>
  <c r="N59" i="9"/>
  <c r="AB140" i="9"/>
  <c r="AJ140" i="9"/>
  <c r="AE955" i="9"/>
  <c r="AF955" i="9" s="1"/>
  <c r="AE327" i="9"/>
  <c r="AF327" i="9" s="1"/>
  <c r="AK327" i="9"/>
  <c r="AD327" i="9" s="1"/>
  <c r="AK140" i="9"/>
  <c r="AD140" i="9" s="1"/>
  <c r="AE140" i="9"/>
  <c r="AF140" i="9" s="1"/>
  <c r="AE508" i="9"/>
  <c r="AF508" i="9" s="1"/>
  <c r="AJ237" i="9"/>
  <c r="N237" i="9" s="1"/>
  <c r="AC675" i="9"/>
  <c r="AC199" i="9"/>
  <c r="N199" i="9"/>
  <c r="AE224" i="9"/>
  <c r="AF224" i="9" s="1"/>
  <c r="N376" i="9"/>
  <c r="O376" i="9" s="1"/>
  <c r="AK294" i="9"/>
  <c r="AD294" i="9" s="1"/>
  <c r="AE909" i="9"/>
  <c r="AF909" i="9" s="1"/>
  <c r="AK909" i="9"/>
  <c r="AD909" i="9" s="1"/>
  <c r="AJ909" i="9"/>
  <c r="AB909" i="9"/>
  <c r="O150" i="9"/>
  <c r="AA150" i="9"/>
  <c r="N195" i="9"/>
  <c r="O195" i="9" s="1"/>
  <c r="AB758" i="9"/>
  <c r="AB28" i="9"/>
  <c r="AJ28" i="9"/>
  <c r="AE74" i="9"/>
  <c r="AF74" i="9" s="1"/>
  <c r="I83" i="10" s="1"/>
  <c r="J83" i="10" s="1"/>
  <c r="AC31" i="9"/>
  <c r="AJ69" i="9"/>
  <c r="AC69" i="9" s="1"/>
  <c r="AE28" i="9"/>
  <c r="AF28" i="9" s="1"/>
  <c r="AK28" i="9"/>
  <c r="AD28" i="9" s="1"/>
  <c r="AA70" i="9"/>
  <c r="AC603" i="9"/>
  <c r="N603" i="9"/>
  <c r="AC858" i="9"/>
  <c r="N858" i="9"/>
  <c r="O312" i="9"/>
  <c r="AA312" i="9"/>
  <c r="AJ745" i="9"/>
  <c r="AB745" i="9"/>
  <c r="AE406" i="9"/>
  <c r="AF406" i="9" s="1"/>
  <c r="AK406" i="9"/>
  <c r="AD406" i="9" s="1"/>
  <c r="AE339" i="9"/>
  <c r="AF339" i="9" s="1"/>
  <c r="AK339" i="9"/>
  <c r="AD339" i="9" s="1"/>
  <c r="AB273" i="9"/>
  <c r="AJ273" i="9"/>
  <c r="AK534" i="9"/>
  <c r="AD534" i="9" s="1"/>
  <c r="AE534" i="9"/>
  <c r="AF534" i="9" s="1"/>
  <c r="AJ339" i="9"/>
  <c r="AB339" i="9"/>
  <c r="AK373" i="9"/>
  <c r="AD373" i="9" s="1"/>
  <c r="AE373" i="9"/>
  <c r="AF373" i="9" s="1"/>
  <c r="AE273" i="9"/>
  <c r="AF273" i="9" s="1"/>
  <c r="AK273" i="9"/>
  <c r="AD273" i="9" s="1"/>
  <c r="AC432" i="9"/>
  <c r="AB534" i="9"/>
  <c r="AJ534" i="9"/>
  <c r="AA90" i="9"/>
  <c r="O90" i="9"/>
  <c r="AD830" i="9"/>
  <c r="N830" i="9"/>
  <c r="AJ373" i="9"/>
  <c r="AB373" i="9"/>
  <c r="AA863" i="9"/>
  <c r="O863" i="9"/>
  <c r="AE48" i="9"/>
  <c r="AF48" i="9" s="1"/>
  <c r="AK48" i="9"/>
  <c r="AD48" i="9" s="1"/>
  <c r="AA220" i="9"/>
  <c r="O220" i="9"/>
  <c r="AC263" i="9"/>
  <c r="N263" i="9"/>
  <c r="AB261" i="9"/>
  <c r="AJ261" i="9"/>
  <c r="AC422" i="9"/>
  <c r="N472" i="9"/>
  <c r="AC472" i="9"/>
  <c r="AB406" i="9"/>
  <c r="AJ406" i="9"/>
  <c r="AE261" i="9"/>
  <c r="AF261" i="9" s="1"/>
  <c r="AK261" i="9"/>
  <c r="AD261" i="9" s="1"/>
  <c r="AE558" i="9"/>
  <c r="AF558" i="9" s="1"/>
  <c r="AK558" i="9"/>
  <c r="AD558" i="9" s="1"/>
  <c r="N217" i="9"/>
  <c r="O217" i="9" s="1"/>
  <c r="AB375" i="9"/>
  <c r="AJ931" i="9"/>
  <c r="AC931" i="9" s="1"/>
  <c r="N948" i="9"/>
  <c r="O948" i="9" s="1"/>
  <c r="N530" i="9"/>
  <c r="AA530" i="9" s="1"/>
  <c r="N122" i="9"/>
  <c r="AA122" i="9" s="1"/>
  <c r="N981" i="9"/>
  <c r="AA981" i="9" s="1"/>
  <c r="N412" i="9"/>
  <c r="AA412" i="9" s="1"/>
  <c r="AJ508" i="9"/>
  <c r="N508" i="9" s="1"/>
  <c r="AB838" i="9"/>
  <c r="AJ928" i="9"/>
  <c r="AC928" i="9" s="1"/>
  <c r="AK643" i="9"/>
  <c r="AD643" i="9" s="1"/>
  <c r="AK500" i="9"/>
  <c r="AD500" i="9" s="1"/>
  <c r="N85" i="9"/>
  <c r="AA85" i="9" s="1"/>
  <c r="AK249" i="9"/>
  <c r="AD249" i="9" s="1"/>
  <c r="AK543" i="9"/>
  <c r="AD543" i="9" s="1"/>
  <c r="AE274" i="9"/>
  <c r="AF274" i="9" s="1"/>
  <c r="AK245" i="9"/>
  <c r="AD245" i="9" s="1"/>
  <c r="AE566" i="9"/>
  <c r="AF566" i="9" s="1"/>
  <c r="AK11" i="9"/>
  <c r="AD11" i="9" s="1"/>
  <c r="AE358" i="9"/>
  <c r="AF358" i="9" s="1"/>
  <c r="AE656" i="9"/>
  <c r="AF656" i="9" s="1"/>
  <c r="N336" i="9"/>
  <c r="O336" i="9" s="1"/>
  <c r="AK198" i="9"/>
  <c r="AD198" i="9" s="1"/>
  <c r="AK768" i="9"/>
  <c r="AD768" i="9" s="1"/>
  <c r="AK638" i="9"/>
  <c r="AD638" i="9" s="1"/>
  <c r="AE22" i="9"/>
  <c r="AF22" i="9" s="1"/>
  <c r="I46" i="10" s="1"/>
  <c r="J46" i="10" s="1"/>
  <c r="AK877" i="9"/>
  <c r="AD877" i="9" s="1"/>
  <c r="AK725" i="9"/>
  <c r="AD725" i="9" s="1"/>
  <c r="AK552" i="9"/>
  <c r="AD552" i="9" s="1"/>
  <c r="N663" i="9"/>
  <c r="O663" i="9" s="1"/>
  <c r="N19" i="9"/>
  <c r="AA19" i="9" s="1"/>
  <c r="N138" i="9"/>
  <c r="O138" i="9" s="1"/>
  <c r="AA189" i="9"/>
  <c r="AJ759" i="9"/>
  <c r="AC759" i="9" s="1"/>
  <c r="AB279" i="9"/>
  <c r="G49" i="10" s="1"/>
  <c r="C118" i="21" s="1"/>
  <c r="E118" i="21" s="1"/>
  <c r="AB854" i="9"/>
  <c r="AJ764" i="9"/>
  <c r="AJ638" i="9"/>
  <c r="AC638" i="9" s="1"/>
  <c r="AC553" i="9"/>
  <c r="AJ888" i="9"/>
  <c r="N888" i="9" s="1"/>
  <c r="AJ125" i="9"/>
  <c r="AJ484" i="9"/>
  <c r="AC484" i="9" s="1"/>
  <c r="AB212" i="9"/>
  <c r="N445" i="9"/>
  <c r="O445" i="9" s="1"/>
  <c r="AJ700" i="9"/>
  <c r="AC700" i="9" s="1"/>
  <c r="AC458" i="9"/>
  <c r="AB709" i="9"/>
  <c r="AB655" i="9"/>
  <c r="AC75" i="9"/>
  <c r="AB492" i="9"/>
  <c r="N671" i="9"/>
  <c r="O671" i="9" s="1"/>
  <c r="N246" i="9"/>
  <c r="O246" i="9" s="1"/>
  <c r="O772" i="9"/>
  <c r="AJ599" i="9"/>
  <c r="AA145" i="9"/>
  <c r="AJ435" i="9"/>
  <c r="N435" i="9" s="1"/>
  <c r="AJ971" i="9"/>
  <c r="AC971" i="9" s="1"/>
  <c r="AJ477" i="9"/>
  <c r="AB485" i="9"/>
  <c r="AB797" i="9"/>
  <c r="AJ678" i="9"/>
  <c r="AC678" i="9" s="1"/>
  <c r="N39" i="9"/>
  <c r="O39" i="9" s="1"/>
  <c r="AB408" i="9"/>
  <c r="AJ408" i="9"/>
  <c r="AK551" i="9"/>
  <c r="AD551" i="9" s="1"/>
  <c r="AE551" i="9"/>
  <c r="AF551" i="9" s="1"/>
  <c r="AC613" i="9"/>
  <c r="N613" i="9"/>
  <c r="AB800" i="9"/>
  <c r="AJ800" i="9"/>
  <c r="AJ440" i="9"/>
  <c r="AB440" i="9"/>
  <c r="O542" i="9"/>
  <c r="AA542" i="9"/>
  <c r="N225" i="9"/>
  <c r="AC400" i="9"/>
  <c r="AK291" i="9"/>
  <c r="AD291" i="9" s="1"/>
  <c r="AJ551" i="9"/>
  <c r="AB551" i="9"/>
  <c r="AB294" i="9"/>
  <c r="AJ294" i="9"/>
  <c r="N455" i="9"/>
  <c r="AC455" i="9"/>
  <c r="N826" i="9"/>
  <c r="AC908" i="9"/>
  <c r="N908" i="9"/>
  <c r="AE137" i="9"/>
  <c r="AF137" i="9" s="1"/>
  <c r="AK137" i="9"/>
  <c r="AD137" i="9" s="1"/>
  <c r="AA31" i="9"/>
  <c r="O31" i="9"/>
  <c r="AB580" i="9"/>
  <c r="AJ580" i="9"/>
  <c r="AE456" i="9"/>
  <c r="AF456" i="9" s="1"/>
  <c r="AK456" i="9"/>
  <c r="AD456" i="9" s="1"/>
  <c r="AC612" i="9"/>
  <c r="AD350" i="9"/>
  <c r="N350" i="9"/>
  <c r="AJ604" i="9"/>
  <c r="AB604" i="9"/>
  <c r="N193" i="9"/>
  <c r="AC193" i="9"/>
  <c r="N811" i="9"/>
  <c r="AC811" i="9"/>
  <c r="AB137" i="9"/>
  <c r="AJ137" i="9"/>
  <c r="AB527" i="9"/>
  <c r="AJ527" i="9"/>
  <c r="N907" i="9"/>
  <c r="O907" i="9" s="1"/>
  <c r="AE580" i="9"/>
  <c r="AF580" i="9" s="1"/>
  <c r="AK580" i="9"/>
  <c r="AD580" i="9" s="1"/>
  <c r="AJ456" i="9"/>
  <c r="AB456" i="9"/>
  <c r="AC661" i="9"/>
  <c r="N661" i="9"/>
  <c r="O348" i="9"/>
  <c r="AA348" i="9"/>
  <c r="AC268" i="9"/>
  <c r="N268" i="9"/>
  <c r="N532" i="9"/>
  <c r="AC105" i="9"/>
  <c r="AE527" i="9"/>
  <c r="AF527" i="9" s="1"/>
  <c r="AK527" i="9"/>
  <c r="AD527" i="9" s="1"/>
  <c r="N499" i="9"/>
  <c r="AC749" i="9"/>
  <c r="N749" i="9"/>
  <c r="AC647" i="9"/>
  <c r="AK400" i="9"/>
  <c r="AD400" i="9" s="1"/>
  <c r="AE400" i="9"/>
  <c r="AF400" i="9" s="1"/>
  <c r="AC318" i="9"/>
  <c r="N318" i="9"/>
  <c r="AK781" i="9"/>
  <c r="AD781" i="9" s="1"/>
  <c r="N1001" i="9"/>
  <c r="O1001" i="9" s="1"/>
  <c r="AC115" i="9"/>
  <c r="N115" i="9"/>
  <c r="O254" i="9"/>
  <c r="AA254" i="9"/>
  <c r="AB326" i="9"/>
  <c r="AJ326" i="9"/>
  <c r="AC572" i="9"/>
  <c r="N572" i="9"/>
  <c r="AB156" i="9"/>
  <c r="AJ156" i="9"/>
  <c r="AC164" i="9"/>
  <c r="N164" i="9"/>
  <c r="AK550" i="9"/>
  <c r="AD550" i="9" s="1"/>
  <c r="AE550" i="9"/>
  <c r="AF550" i="9" s="1"/>
  <c r="AA545" i="9"/>
  <c r="O545" i="9"/>
  <c r="O230" i="9"/>
  <c r="AA230" i="9"/>
  <c r="AE800" i="9"/>
  <c r="AF800" i="9" s="1"/>
  <c r="AK800" i="9"/>
  <c r="AD800" i="9" s="1"/>
  <c r="AA680" i="9"/>
  <c r="O680" i="9"/>
  <c r="AK156" i="9"/>
  <c r="AD156" i="9" s="1"/>
  <c r="AE156" i="9"/>
  <c r="AF156" i="9" s="1"/>
  <c r="O82" i="9"/>
  <c r="AA82" i="9"/>
  <c r="AE408" i="9"/>
  <c r="AF408" i="9" s="1"/>
  <c r="AK408" i="9"/>
  <c r="AD408" i="9" s="1"/>
  <c r="AK440" i="9"/>
  <c r="AD440" i="9" s="1"/>
  <c r="AE440" i="9"/>
  <c r="AF440" i="9" s="1"/>
  <c r="AA518" i="9"/>
  <c r="O518" i="9"/>
  <c r="AE326" i="9"/>
  <c r="AF326" i="9" s="1"/>
  <c r="AK326" i="9"/>
  <c r="AD326" i="9" s="1"/>
  <c r="O351" i="9"/>
  <c r="AA351" i="9"/>
  <c r="AA910" i="9"/>
  <c r="O910" i="9"/>
  <c r="N172" i="9"/>
  <c r="O172" i="9" s="1"/>
  <c r="AJ940" i="9"/>
  <c r="AC940" i="9" s="1"/>
  <c r="AJ579" i="9"/>
  <c r="N579" i="9" s="1"/>
  <c r="AJ308" i="9"/>
  <c r="AC308" i="9" s="1"/>
  <c r="AB549" i="9"/>
  <c r="N489" i="9"/>
  <c r="O489" i="9" s="1"/>
  <c r="AJ664" i="9"/>
  <c r="AC664" i="9" s="1"/>
  <c r="AJ520" i="9"/>
  <c r="AC520" i="9" s="1"/>
  <c r="AJ58" i="9"/>
  <c r="AC58" i="9" s="1"/>
  <c r="AB754" i="9"/>
  <c r="AC950" i="9"/>
  <c r="AC183" i="9"/>
  <c r="AJ1006" i="9"/>
  <c r="AC1006" i="9" s="1"/>
  <c r="AC856" i="9"/>
  <c r="AJ988" i="9"/>
  <c r="N142" i="9"/>
  <c r="AA142" i="9" s="1"/>
  <c r="AJ240" i="9"/>
  <c r="AC240" i="9" s="1"/>
  <c r="N54" i="9"/>
  <c r="AA54" i="9" s="1"/>
  <c r="AJ949" i="9"/>
  <c r="AC949" i="9" s="1"/>
  <c r="AJ649" i="9"/>
  <c r="AC649" i="9" s="1"/>
  <c r="N959" i="9"/>
  <c r="O959" i="9" s="1"/>
  <c r="AC530" i="9"/>
  <c r="AK1003" i="9"/>
  <c r="AD1003" i="9" s="1"/>
  <c r="N665" i="9"/>
  <c r="AA665" i="9" s="1"/>
  <c r="O93" i="9"/>
  <c r="AA93" i="9"/>
  <c r="AC231" i="9"/>
  <c r="N231" i="9"/>
  <c r="AE101" i="9"/>
  <c r="AF101" i="9" s="1"/>
  <c r="AK101" i="9"/>
  <c r="AD101" i="9" s="1"/>
  <c r="AK522" i="9"/>
  <c r="AD522" i="9" s="1"/>
  <c r="AA92" i="9"/>
  <c r="O92" i="9"/>
  <c r="AK952" i="9"/>
  <c r="AD952" i="9" s="1"/>
  <c r="AK988" i="9"/>
  <c r="AD988" i="9" s="1"/>
  <c r="AJ202" i="9"/>
  <c r="AC202" i="9" s="1"/>
  <c r="AE184" i="9"/>
  <c r="AF184" i="9" s="1"/>
  <c r="AK184" i="9"/>
  <c r="AD184" i="9" s="1"/>
  <c r="AA29" i="9"/>
  <c r="O29" i="9"/>
  <c r="AB184" i="9"/>
  <c r="AJ184" i="9"/>
  <c r="AE846" i="9"/>
  <c r="AF846" i="9" s="1"/>
  <c r="AK976" i="9"/>
  <c r="AD976" i="9" s="1"/>
  <c r="AB101" i="9"/>
  <c r="AJ101" i="9"/>
  <c r="AJ565" i="9"/>
  <c r="AC565" i="9" s="1"/>
  <c r="AJ840" i="9"/>
  <c r="AC840" i="9" s="1"/>
  <c r="AB744" i="9"/>
  <c r="AC311" i="9"/>
  <c r="AB659" i="9"/>
  <c r="AB570" i="9"/>
  <c r="AJ657" i="9"/>
  <c r="N657" i="9" s="1"/>
  <c r="AB781" i="9"/>
  <c r="AB424" i="9"/>
  <c r="AJ725" i="9"/>
  <c r="AC725" i="9" s="1"/>
  <c r="AJ828" i="9"/>
  <c r="AC828" i="9" s="1"/>
  <c r="AJ914" i="9"/>
  <c r="AC914" i="9" s="1"/>
  <c r="AJ933" i="9"/>
  <c r="AC933" i="9" s="1"/>
  <c r="AC154" i="9"/>
  <c r="AB787" i="9"/>
  <c r="AJ757" i="9"/>
  <c r="AJ820" i="9"/>
  <c r="AC820" i="9" s="1"/>
  <c r="N597" i="9"/>
  <c r="O597" i="9" s="1"/>
  <c r="AC907" i="9"/>
  <c r="AJ80" i="9"/>
  <c r="AB978" i="9"/>
  <c r="N954" i="9"/>
  <c r="O954" i="9" s="1"/>
  <c r="AB479" i="9"/>
  <c r="N330" i="9"/>
  <c r="AA330" i="9" s="1"/>
  <c r="AB52" i="9"/>
  <c r="AJ984" i="9"/>
  <c r="AC984" i="9" s="1"/>
  <c r="N297" i="9"/>
  <c r="AA297" i="9" s="1"/>
  <c r="AJ464" i="9"/>
  <c r="AJ302" i="9"/>
  <c r="N302" i="9" s="1"/>
  <c r="AJ669" i="9"/>
  <c r="AJ22" i="9"/>
  <c r="AC22" i="9" s="1"/>
  <c r="AB762" i="9"/>
  <c r="AB621" i="9"/>
  <c r="AJ894" i="9"/>
  <c r="N894" i="9" s="1"/>
  <c r="AB582" i="9"/>
  <c r="AB715" i="9"/>
  <c r="N771" i="9"/>
  <c r="AA771" i="9" s="1"/>
  <c r="AB921" i="9"/>
  <c r="AB727" i="9"/>
  <c r="AJ295" i="9"/>
  <c r="N295" i="9" s="1"/>
  <c r="AB932" i="9"/>
  <c r="AA973" i="9"/>
  <c r="AJ151" i="9"/>
  <c r="AC151" i="9" s="1"/>
  <c r="AB911" i="9"/>
  <c r="AJ11" i="9"/>
  <c r="AC11" i="9" s="1"/>
  <c r="N936" i="9"/>
  <c r="O936" i="9" s="1"/>
  <c r="AB720" i="9"/>
  <c r="AB776" i="9"/>
  <c r="AB734" i="9"/>
  <c r="AB182" i="9"/>
  <c r="AJ808" i="9"/>
  <c r="AC808" i="9" s="1"/>
  <c r="AJ660" i="9"/>
  <c r="AC660" i="9" s="1"/>
  <c r="AJ249" i="9"/>
  <c r="AB252" i="9"/>
  <c r="AJ930" i="9"/>
  <c r="AC930" i="9" s="1"/>
  <c r="AJ50" i="9"/>
  <c r="AC50" i="9" s="1"/>
  <c r="N196" i="9"/>
  <c r="O196" i="9" s="1"/>
  <c r="AJ444" i="9"/>
  <c r="AC444" i="9" s="1"/>
  <c r="AJ625" i="9"/>
  <c r="AC625" i="9" s="1"/>
  <c r="AJ832" i="9"/>
  <c r="AC832" i="9" s="1"/>
  <c r="AJ313" i="9"/>
  <c r="AC313" i="9" s="1"/>
  <c r="N650" i="9"/>
  <c r="O650" i="9" s="1"/>
  <c r="AB585" i="9"/>
  <c r="AB567" i="9"/>
  <c r="AJ83" i="9"/>
  <c r="AJ707" i="9"/>
  <c r="AC707" i="9" s="1"/>
  <c r="AK710" i="9"/>
  <c r="AD710" i="9" s="1"/>
  <c r="N84" i="9"/>
  <c r="AA84" i="9" s="1"/>
  <c r="AE698" i="9"/>
  <c r="AF698" i="9" s="1"/>
  <c r="AE178" i="9"/>
  <c r="AF178" i="9" s="1"/>
  <c r="AK178" i="9"/>
  <c r="AD178" i="9" s="1"/>
  <c r="AC538" i="9"/>
  <c r="N538" i="9"/>
  <c r="AC601" i="9"/>
  <c r="N601" i="9"/>
  <c r="AC912" i="9"/>
  <c r="N912" i="9"/>
  <c r="AA62" i="9"/>
  <c r="AK615" i="9"/>
  <c r="AD615" i="9" s="1"/>
  <c r="AE615" i="9"/>
  <c r="AF615" i="9" s="1"/>
  <c r="AK139" i="9"/>
  <c r="AD139" i="9" s="1"/>
  <c r="AE139" i="9"/>
  <c r="AF139" i="9" s="1"/>
  <c r="AC211" i="9"/>
  <c r="N211" i="9"/>
  <c r="AE620" i="9"/>
  <c r="AF620" i="9" s="1"/>
  <c r="AK620" i="9"/>
  <c r="AD620" i="9" s="1"/>
  <c r="AC359" i="9"/>
  <c r="N359" i="9"/>
  <c r="AC266" i="9"/>
  <c r="N266" i="9"/>
  <c r="AC854" i="9"/>
  <c r="AE98" i="9"/>
  <c r="AF98" i="9" s="1"/>
  <c r="AK98" i="9"/>
  <c r="AD98" i="9" s="1"/>
  <c r="AA262" i="9"/>
  <c r="O262" i="9"/>
  <c r="AK666" i="9"/>
  <c r="AD666" i="9" s="1"/>
  <c r="AE666" i="9"/>
  <c r="AF666" i="9" s="1"/>
  <c r="AE633" i="9"/>
  <c r="AF633" i="9" s="1"/>
  <c r="AK633" i="9"/>
  <c r="AD633" i="9" s="1"/>
  <c r="AC521" i="9"/>
  <c r="AJ178" i="9"/>
  <c r="AB178" i="9"/>
  <c r="O547" i="9"/>
  <c r="AA547" i="9"/>
  <c r="AB74" i="9"/>
  <c r="AJ74" i="9"/>
  <c r="AB615" i="9"/>
  <c r="AJ615" i="9"/>
  <c r="AB600" i="9"/>
  <c r="AJ600" i="9"/>
  <c r="AB98" i="9"/>
  <c r="AJ98" i="9"/>
  <c r="AB666" i="9"/>
  <c r="AJ666" i="9"/>
  <c r="AE210" i="9"/>
  <c r="AF210" i="9" s="1"/>
  <c r="AK210" i="9"/>
  <c r="AD210" i="9" s="1"/>
  <c r="AK760" i="9"/>
  <c r="AD760" i="9" s="1"/>
  <c r="AC837" i="9"/>
  <c r="N837" i="9"/>
  <c r="AE590" i="9"/>
  <c r="AF590" i="9" s="1"/>
  <c r="AK590" i="9"/>
  <c r="AD590" i="9" s="1"/>
  <c r="AE834" i="9"/>
  <c r="AF834" i="9" s="1"/>
  <c r="AK834" i="9"/>
  <c r="AD834" i="9" s="1"/>
  <c r="O27" i="9"/>
  <c r="AA27" i="9"/>
  <c r="AJ834" i="9"/>
  <c r="AB834" i="9"/>
  <c r="AE501" i="9"/>
  <c r="AF501" i="9" s="1"/>
  <c r="AK501" i="9"/>
  <c r="AD501" i="9" s="1"/>
  <c r="AB410" i="9"/>
  <c r="AJ410" i="9"/>
  <c r="AE272" i="9"/>
  <c r="AF272" i="9" s="1"/>
  <c r="AK272" i="9"/>
  <c r="AD272" i="9" s="1"/>
  <c r="AB417" i="9"/>
  <c r="AJ417" i="9"/>
  <c r="AB885" i="9"/>
  <c r="AJ885" i="9"/>
  <c r="N407" i="9"/>
  <c r="AC407" i="9"/>
  <c r="AB210" i="9"/>
  <c r="AJ210" i="9"/>
  <c r="AB368" i="9"/>
  <c r="AJ368" i="9"/>
  <c r="AK933" i="9"/>
  <c r="AD933" i="9" s="1"/>
  <c r="AK787" i="9"/>
  <c r="AD787" i="9" s="1"/>
  <c r="AJ1003" i="9"/>
  <c r="AC1003" i="9" s="1"/>
  <c r="AB30" i="9"/>
  <c r="AK570" i="9"/>
  <c r="AD570" i="9" s="1"/>
  <c r="AB423" i="9"/>
  <c r="AJ64" i="9"/>
  <c r="AC64" i="9" s="1"/>
  <c r="AB298" i="9"/>
  <c r="AE797" i="9"/>
  <c r="AF797" i="9" s="1"/>
  <c r="AK797" i="9"/>
  <c r="AD797" i="9" s="1"/>
  <c r="AJ590" i="9"/>
  <c r="AB590" i="9"/>
  <c r="AA627" i="9"/>
  <c r="O627" i="9"/>
  <c r="AJ12" i="9"/>
  <c r="AB12" i="9"/>
  <c r="AJ672" i="9"/>
  <c r="AB672" i="9"/>
  <c r="AJ501" i="9"/>
  <c r="AB501" i="9"/>
  <c r="AE417" i="9"/>
  <c r="AF417" i="9" s="1"/>
  <c r="AK417" i="9"/>
  <c r="AD417" i="9" s="1"/>
  <c r="AC60" i="9"/>
  <c r="N60" i="9"/>
  <c r="AC574" i="9"/>
  <c r="AK664" i="9"/>
  <c r="AD664" i="9" s="1"/>
  <c r="AB643" i="9"/>
  <c r="AK796" i="9"/>
  <c r="AD796" i="9" s="1"/>
  <c r="N192" i="9"/>
  <c r="AC192" i="9"/>
  <c r="O799" i="9"/>
  <c r="AA799" i="9"/>
  <c r="AA866" i="9"/>
  <c r="O866" i="9"/>
  <c r="AC26" i="9"/>
  <c r="N26" i="9"/>
  <c r="O454" i="9"/>
  <c r="AA454" i="9"/>
  <c r="AA624" i="9"/>
  <c r="O624" i="9"/>
  <c r="AC862" i="9"/>
  <c r="AC14" i="9"/>
  <c r="N14" i="9"/>
  <c r="AB282" i="9"/>
  <c r="AE477" i="9"/>
  <c r="AF477" i="9" s="1"/>
  <c r="AK477" i="9"/>
  <c r="AD477" i="9" s="1"/>
  <c r="AC737" i="9"/>
  <c r="AE672" i="9"/>
  <c r="AF672" i="9" s="1"/>
  <c r="AK672" i="9"/>
  <c r="AD672" i="9" s="1"/>
  <c r="AK162" i="9"/>
  <c r="AD162" i="9" s="1"/>
  <c r="AE162" i="9"/>
  <c r="AF162" i="9" s="1"/>
  <c r="O34" i="9"/>
  <c r="AA34" i="9"/>
  <c r="AB272" i="9"/>
  <c r="AJ272" i="9"/>
  <c r="AE309" i="9"/>
  <c r="AF309" i="9" s="1"/>
  <c r="AK309" i="9"/>
  <c r="AD309" i="9" s="1"/>
  <c r="AB139" i="9"/>
  <c r="AJ139" i="9"/>
  <c r="AK862" i="9"/>
  <c r="AD862" i="9" s="1"/>
  <c r="AE862" i="9"/>
  <c r="AF862" i="9" s="1"/>
  <c r="AK303" i="9"/>
  <c r="AD303" i="9" s="1"/>
  <c r="AE303" i="9"/>
  <c r="AF303" i="9" s="1"/>
  <c r="AK58" i="9"/>
  <c r="AD58" i="9" s="1"/>
  <c r="AE58" i="9"/>
  <c r="AF58" i="9" s="1"/>
  <c r="N47" i="9"/>
  <c r="AC47" i="9"/>
  <c r="AE485" i="9"/>
  <c r="AF485" i="9" s="1"/>
  <c r="AK485" i="9"/>
  <c r="AD485" i="9" s="1"/>
  <c r="AA802" i="9"/>
  <c r="O802" i="9"/>
  <c r="AE885" i="9"/>
  <c r="AF885" i="9" s="1"/>
  <c r="AK885" i="9"/>
  <c r="AD885" i="9" s="1"/>
  <c r="AJ823" i="9"/>
  <c r="AB823" i="9"/>
  <c r="AB309" i="9"/>
  <c r="AJ309" i="9"/>
  <c r="AE521" i="9"/>
  <c r="AF521" i="9" s="1"/>
  <c r="AK521" i="9"/>
  <c r="AD521" i="9" s="1"/>
  <c r="AD641" i="9"/>
  <c r="N641" i="9"/>
  <c r="N72" i="9"/>
  <c r="AB901" i="9"/>
  <c r="AJ901" i="9"/>
  <c r="AB633" i="9"/>
  <c r="AJ633" i="9"/>
  <c r="AC485" i="9"/>
  <c r="AC797" i="9"/>
  <c r="AD402" i="9"/>
  <c r="N402" i="9"/>
  <c r="AA108" i="9"/>
  <c r="O108" i="9"/>
  <c r="AE574" i="9"/>
  <c r="AF574" i="9" s="1"/>
  <c r="AK574" i="9"/>
  <c r="AD574" i="9" s="1"/>
  <c r="AB731" i="9"/>
  <c r="AJ731" i="9"/>
  <c r="O55" i="9"/>
  <c r="AA55" i="9"/>
  <c r="AC592" i="9"/>
  <c r="N592" i="9"/>
  <c r="AC68" i="9"/>
  <c r="N68" i="9"/>
  <c r="AC537" i="9"/>
  <c r="N537" i="9"/>
  <c r="AE901" i="9"/>
  <c r="AF901" i="9" s="1"/>
  <c r="AK901" i="9"/>
  <c r="AD901" i="9" s="1"/>
  <c r="AB620" i="9"/>
  <c r="AJ620" i="9"/>
  <c r="AE305" i="9"/>
  <c r="AF305" i="9" s="1"/>
  <c r="AK305" i="9"/>
  <c r="AD305" i="9" s="1"/>
  <c r="AK583" i="9"/>
  <c r="AD583" i="9" s="1"/>
  <c r="AE583" i="9"/>
  <c r="AF583" i="9" s="1"/>
  <c r="O819" i="9"/>
  <c r="AA819" i="9"/>
  <c r="AE503" i="9"/>
  <c r="AF503" i="9" s="1"/>
  <c r="AK503" i="9"/>
  <c r="AD503" i="9" s="1"/>
  <c r="AE487" i="9"/>
  <c r="AF487" i="9" s="1"/>
  <c r="AK487" i="9"/>
  <c r="AD487" i="9" s="1"/>
  <c r="AC57" i="9"/>
  <c r="AB806" i="9"/>
  <c r="AJ806" i="9"/>
  <c r="O814" i="9"/>
  <c r="AA814" i="9"/>
  <c r="AC594" i="9"/>
  <c r="N594" i="9"/>
  <c r="AK655" i="9"/>
  <c r="AD655" i="9" s="1"/>
  <c r="AE655" i="9"/>
  <c r="AF655" i="9" s="1"/>
  <c r="AB38" i="9"/>
  <c r="AJ38" i="9"/>
  <c r="AE481" i="9"/>
  <c r="AF481" i="9" s="1"/>
  <c r="AK481" i="9"/>
  <c r="AD481" i="9" s="1"/>
  <c r="AC411" i="9"/>
  <c r="N411" i="9"/>
  <c r="N136" i="9"/>
  <c r="AC136" i="9"/>
  <c r="AE345" i="9"/>
  <c r="AF345" i="9" s="1"/>
  <c r="AK345" i="9"/>
  <c r="AD345" i="9" s="1"/>
  <c r="N451" i="9"/>
  <c r="AC451" i="9"/>
  <c r="AC873" i="9"/>
  <c r="AJ646" i="9"/>
  <c r="AB646" i="9"/>
  <c r="AE182" i="9"/>
  <c r="AF182" i="9" s="1"/>
  <c r="AK182" i="9"/>
  <c r="AD182" i="9" s="1"/>
  <c r="AE38" i="9"/>
  <c r="AF38" i="9" s="1"/>
  <c r="AK38" i="9"/>
  <c r="AD38" i="9" s="1"/>
  <c r="AA436" i="9"/>
  <c r="O436" i="9"/>
  <c r="AB463" i="9"/>
  <c r="AJ463" i="9"/>
  <c r="AE619" i="9"/>
  <c r="AF619" i="9" s="1"/>
  <c r="AK619" i="9"/>
  <c r="AD619" i="9" s="1"/>
  <c r="AB503" i="9"/>
  <c r="AJ503" i="9"/>
  <c r="AB617" i="9"/>
  <c r="AJ617" i="9"/>
  <c r="AB305" i="9"/>
  <c r="AJ305" i="9"/>
  <c r="AC389" i="9"/>
  <c r="N389" i="9"/>
  <c r="AB622" i="9"/>
  <c r="AJ622" i="9"/>
  <c r="AC447" i="9"/>
  <c r="N447" i="9"/>
  <c r="O606" i="9"/>
  <c r="AA606" i="9"/>
  <c r="AA222" i="9"/>
  <c r="O222" i="9"/>
  <c r="AE853" i="9"/>
  <c r="AF853" i="9" s="1"/>
  <c r="AK853" i="9"/>
  <c r="AD853" i="9" s="1"/>
  <c r="AJ768" i="9"/>
  <c r="AB768" i="9"/>
  <c r="AC131" i="9"/>
  <c r="N131" i="9"/>
  <c r="AE878" i="9"/>
  <c r="AF878" i="9" s="1"/>
  <c r="AK878" i="9"/>
  <c r="AD878" i="9" s="1"/>
  <c r="AC384" i="9"/>
  <c r="N384" i="9"/>
  <c r="O183" i="9"/>
  <c r="AA183" i="9"/>
  <c r="AB619" i="9"/>
  <c r="AJ619" i="9"/>
  <c r="AC790" i="9"/>
  <c r="N790" i="9"/>
  <c r="AE806" i="9"/>
  <c r="AF806" i="9" s="1"/>
  <c r="AK806" i="9"/>
  <c r="AD806" i="9" s="1"/>
  <c r="AK622" i="9"/>
  <c r="AD622" i="9" s="1"/>
  <c r="AE622" i="9"/>
  <c r="AF622" i="9" s="1"/>
  <c r="AB827" i="9"/>
  <c r="AB500" i="9"/>
  <c r="AJ224" i="9"/>
  <c r="AB224" i="9"/>
  <c r="O301" i="9"/>
  <c r="AA301" i="9"/>
  <c r="AC363" i="9"/>
  <c r="N363" i="9"/>
  <c r="AE785" i="9"/>
  <c r="AF785" i="9" s="1"/>
  <c r="AK785" i="9"/>
  <c r="AD785" i="9" s="1"/>
  <c r="AB878" i="9"/>
  <c r="AJ878" i="9"/>
  <c r="AE463" i="9"/>
  <c r="AF463" i="9" s="1"/>
  <c r="AK463" i="9"/>
  <c r="AD463" i="9" s="1"/>
  <c r="AB896" i="9"/>
  <c r="AJ896" i="9"/>
  <c r="AC752" i="9"/>
  <c r="N752" i="9"/>
  <c r="AJ121" i="9"/>
  <c r="AA466" i="9"/>
  <c r="O466" i="9"/>
  <c r="AK504" i="9"/>
  <c r="AD504" i="9" s="1"/>
  <c r="AE504" i="9"/>
  <c r="AF504" i="9" s="1"/>
  <c r="O285" i="9"/>
  <c r="AA285" i="9"/>
  <c r="N867" i="9"/>
  <c r="AC867" i="9"/>
  <c r="AB785" i="9"/>
  <c r="AJ785" i="9"/>
  <c r="AA293" i="9"/>
  <c r="O293" i="9"/>
  <c r="AC216" i="9"/>
  <c r="N216" i="9"/>
  <c r="AB782" i="9"/>
  <c r="AJ782" i="9"/>
  <c r="AC73" i="9"/>
  <c r="N73" i="9"/>
  <c r="AJ504" i="9"/>
  <c r="AB504" i="9"/>
  <c r="AB487" i="9"/>
  <c r="AJ487" i="9"/>
  <c r="AE820" i="9"/>
  <c r="AF820" i="9" s="1"/>
  <c r="AK820" i="9"/>
  <c r="AD820" i="9" s="1"/>
  <c r="AE896" i="9"/>
  <c r="AF896" i="9" s="1"/>
  <c r="AK896" i="9"/>
  <c r="AD896" i="9" s="1"/>
  <c r="AE289" i="9"/>
  <c r="AF289" i="9" s="1"/>
  <c r="I72" i="10" s="1"/>
  <c r="J72" i="10" s="1"/>
  <c r="AK289" i="9"/>
  <c r="AD289" i="9" s="1"/>
  <c r="AK782" i="9"/>
  <c r="AD782" i="9" s="1"/>
  <c r="AE782" i="9"/>
  <c r="AF782" i="9" s="1"/>
  <c r="AC182" i="9"/>
  <c r="AC822" i="9"/>
  <c r="N460" i="9"/>
  <c r="AA460" i="9" s="1"/>
  <c r="AC329" i="9"/>
  <c r="N329" i="9"/>
  <c r="N381" i="9"/>
  <c r="AC381" i="9"/>
  <c r="AB481" i="9"/>
  <c r="AJ481" i="9"/>
  <c r="AK822" i="9"/>
  <c r="AD822" i="9" s="1"/>
  <c r="AE822" i="9"/>
  <c r="AF822" i="9" s="1"/>
  <c r="AB251" i="9"/>
  <c r="AJ251" i="9"/>
  <c r="AK57" i="9"/>
  <c r="AD57" i="9" s="1"/>
  <c r="AE57" i="9"/>
  <c r="AF57" i="9" s="1"/>
  <c r="AC859" i="9"/>
  <c r="AJ760" i="9"/>
  <c r="AB760" i="9"/>
  <c r="AK544" i="9"/>
  <c r="AD544" i="9" s="1"/>
  <c r="AE544" i="9"/>
  <c r="AF544" i="9" s="1"/>
  <c r="AB289" i="9"/>
  <c r="AJ289" i="9"/>
  <c r="AC173" i="9"/>
  <c r="AB345" i="9"/>
  <c r="AJ345" i="9"/>
  <c r="AB353" i="9"/>
  <c r="AJ468" i="9"/>
  <c r="AB468" i="9"/>
  <c r="AB636" i="9"/>
  <c r="AJ636" i="9"/>
  <c r="AE801" i="9"/>
  <c r="AF801" i="9" s="1"/>
  <c r="AK801" i="9"/>
  <c r="AD801" i="9" s="1"/>
  <c r="AC824" i="9"/>
  <c r="N824" i="9"/>
  <c r="AC155" i="9"/>
  <c r="N155" i="9"/>
  <c r="N588" i="9"/>
  <c r="AC588" i="9"/>
  <c r="AC536" i="9"/>
  <c r="N536" i="9"/>
  <c r="AB742" i="9"/>
  <c r="AJ742" i="9"/>
  <c r="AB903" i="9"/>
  <c r="AJ903" i="9"/>
  <c r="N307" i="9"/>
  <c r="AC307" i="9"/>
  <c r="AA18" i="9"/>
  <c r="O18" i="9"/>
  <c r="AA390" i="9"/>
  <c r="O390" i="9"/>
  <c r="AC698" i="9"/>
  <c r="N698" i="9"/>
  <c r="AA238" i="9"/>
  <c r="O238" i="9"/>
  <c r="N882" i="9"/>
  <c r="AC882" i="9"/>
  <c r="AC727" i="9"/>
  <c r="N727" i="9"/>
  <c r="AA382" i="9"/>
  <c r="O382" i="9"/>
  <c r="AK831" i="9"/>
  <c r="AD831" i="9" s="1"/>
  <c r="AE831" i="9"/>
  <c r="AF831" i="9" s="1"/>
  <c r="O13" i="9"/>
  <c r="AA13" i="9"/>
  <c r="AC48" i="9"/>
  <c r="AB743" i="9"/>
  <c r="AJ743" i="9"/>
  <c r="AJ831" i="9"/>
  <c r="AB831" i="9"/>
  <c r="O421" i="9"/>
  <c r="AA421" i="9"/>
  <c r="AK903" i="9"/>
  <c r="AD903" i="9" s="1"/>
  <c r="AE903" i="9"/>
  <c r="AF903" i="9" s="1"/>
  <c r="AC467" i="9"/>
  <c r="AC379" i="9"/>
  <c r="N379" i="9"/>
  <c r="AC442" i="9"/>
  <c r="N442" i="9"/>
  <c r="N158" i="9"/>
  <c r="AC158" i="9"/>
  <c r="AE840" i="9"/>
  <c r="AF840" i="9" s="1"/>
  <c r="AK840" i="9"/>
  <c r="AD840" i="9" s="1"/>
  <c r="O208" i="9"/>
  <c r="AA208" i="9"/>
  <c r="AA322" i="9"/>
  <c r="O322" i="9"/>
  <c r="AC872" i="9"/>
  <c r="N872" i="9"/>
  <c r="AE743" i="9"/>
  <c r="AF743" i="9" s="1"/>
  <c r="AK743" i="9"/>
  <c r="AD743" i="9" s="1"/>
  <c r="AC114" i="9"/>
  <c r="N114" i="9"/>
  <c r="AE632" i="9"/>
  <c r="AF632" i="9" s="1"/>
  <c r="AK632" i="9"/>
  <c r="AD632" i="9" s="1"/>
  <c r="AJ817" i="9"/>
  <c r="AB817" i="9"/>
  <c r="AJ704" i="9"/>
  <c r="AB704" i="9"/>
  <c r="AE759" i="9"/>
  <c r="AF759" i="9" s="1"/>
  <c r="AK759" i="9"/>
  <c r="AD759" i="9" s="1"/>
  <c r="O575" i="9"/>
  <c r="AA575" i="9"/>
  <c r="AC51" i="9"/>
  <c r="N51" i="9"/>
  <c r="O687" i="9"/>
  <c r="AA687" i="9"/>
  <c r="AB245" i="9"/>
  <c r="G21" i="10" s="1"/>
  <c r="C139" i="21" s="1"/>
  <c r="E139" i="21" s="1"/>
  <c r="AJ245" i="9"/>
  <c r="AC500" i="9"/>
  <c r="AA147" i="9"/>
  <c r="O147" i="9"/>
  <c r="AC718" i="9"/>
  <c r="N718" i="9"/>
  <c r="N557" i="9"/>
  <c r="AA215" i="9"/>
  <c r="O215" i="9"/>
  <c r="N676" i="9"/>
  <c r="AC676" i="9"/>
  <c r="AB632" i="9"/>
  <c r="AJ632" i="9"/>
  <c r="N533" i="9"/>
  <c r="AC533" i="9"/>
  <c r="AB416" i="9"/>
  <c r="AJ416" i="9"/>
  <c r="AC512" i="9"/>
  <c r="AC298" i="9"/>
  <c r="N298" i="9"/>
  <c r="AC32" i="9"/>
  <c r="N32" i="9"/>
  <c r="AC674" i="9"/>
  <c r="N674" i="9"/>
  <c r="AJ835" i="9"/>
  <c r="AC835" i="9" s="1"/>
  <c r="AB562" i="9"/>
  <c r="AJ562" i="9"/>
  <c r="AC360" i="9"/>
  <c r="N360" i="9"/>
  <c r="AC809" i="9"/>
  <c r="N809" i="9"/>
  <c r="AC323" i="9"/>
  <c r="N323" i="9"/>
  <c r="AA553" i="9"/>
  <c r="O553" i="9"/>
  <c r="AA281" i="9"/>
  <c r="O281" i="9"/>
  <c r="AB514" i="9"/>
  <c r="AJ514" i="9"/>
  <c r="AC839" i="9"/>
  <c r="AB825" i="9"/>
  <c r="AJ825" i="9"/>
  <c r="AE468" i="9"/>
  <c r="AF468" i="9" s="1"/>
  <c r="AK468" i="9"/>
  <c r="AD468" i="9" s="1"/>
  <c r="AJ286" i="9"/>
  <c r="AB286" i="9"/>
  <c r="AA654" i="9"/>
  <c r="O654" i="9"/>
  <c r="AB522" i="9"/>
  <c r="AJ522" i="9"/>
  <c r="AB900" i="9"/>
  <c r="AJ900" i="9"/>
  <c r="AB705" i="9"/>
  <c r="AJ705" i="9"/>
  <c r="AB719" i="9"/>
  <c r="AJ719" i="9"/>
  <c r="AC361" i="9"/>
  <c r="N361" i="9"/>
  <c r="AC391" i="9"/>
  <c r="O17" i="9"/>
  <c r="AA17" i="9"/>
  <c r="AE825" i="9"/>
  <c r="AF825" i="9" s="1"/>
  <c r="AK825" i="9"/>
  <c r="AD825" i="9" s="1"/>
  <c r="AB801" i="9"/>
  <c r="AJ801" i="9"/>
  <c r="AK282" i="9"/>
  <c r="AD282" i="9" s="1"/>
  <c r="AE282" i="9"/>
  <c r="AF282" i="9" s="1"/>
  <c r="AB788" i="9"/>
  <c r="AJ788" i="9"/>
  <c r="AE742" i="9"/>
  <c r="AF742" i="9" s="1"/>
  <c r="AK742" i="9"/>
  <c r="AD742" i="9" s="1"/>
  <c r="AB589" i="9"/>
  <c r="AJ589" i="9"/>
  <c r="AC889" i="9"/>
  <c r="N889" i="9"/>
  <c r="AB476" i="9"/>
  <c r="AJ476" i="9"/>
  <c r="AK514" i="9"/>
  <c r="AD514" i="9" s="1"/>
  <c r="AE514" i="9"/>
  <c r="AF514" i="9" s="1"/>
  <c r="AC282" i="9"/>
  <c r="AB795" i="9"/>
  <c r="AJ795" i="9"/>
  <c r="O706" i="9"/>
  <c r="AA706" i="9"/>
  <c r="AE409" i="9"/>
  <c r="AF409" i="9" s="1"/>
  <c r="AK409" i="9"/>
  <c r="AD409" i="9" s="1"/>
  <c r="AB775" i="9"/>
  <c r="AJ775" i="9"/>
  <c r="AA126" i="9"/>
  <c r="O126" i="9"/>
  <c r="AE269" i="9"/>
  <c r="AF269" i="9" s="1"/>
  <c r="AK269" i="9"/>
  <c r="AD269" i="9" s="1"/>
  <c r="AE913" i="9"/>
  <c r="AF913" i="9" s="1"/>
  <c r="AK913" i="9"/>
  <c r="AD913" i="9" s="1"/>
  <c r="AB260" i="9"/>
  <c r="AJ260" i="9"/>
  <c r="AE775" i="9"/>
  <c r="AF775" i="9" s="1"/>
  <c r="AK775" i="9"/>
  <c r="AD775" i="9" s="1"/>
  <c r="AJ777" i="9"/>
  <c r="AB777" i="9"/>
  <c r="AC510" i="9"/>
  <c r="N510" i="9"/>
  <c r="AB269" i="9"/>
  <c r="AJ269" i="9"/>
  <c r="AB880" i="9"/>
  <c r="AJ880" i="9"/>
  <c r="AB586" i="9"/>
  <c r="AJ586" i="9"/>
  <c r="AC886" i="9"/>
  <c r="N886" i="9"/>
  <c r="AA750" i="9"/>
  <c r="O750" i="9"/>
  <c r="AC333" i="9"/>
  <c r="N333" i="9"/>
  <c r="AC423" i="9"/>
  <c r="N423" i="9"/>
  <c r="AE795" i="9"/>
  <c r="AF795" i="9" s="1"/>
  <c r="AK795" i="9"/>
  <c r="AD795" i="9" s="1"/>
  <c r="AC648" i="9"/>
  <c r="AB478" i="9"/>
  <c r="AJ478" i="9"/>
  <c r="AC865" i="9"/>
  <c r="N865" i="9"/>
  <c r="AB552" i="9"/>
  <c r="AJ552" i="9"/>
  <c r="AE586" i="9"/>
  <c r="AF586" i="9" s="1"/>
  <c r="AK586" i="9"/>
  <c r="AD586" i="9" s="1"/>
  <c r="AK880" i="9"/>
  <c r="AD880" i="9" s="1"/>
  <c r="AE880" i="9"/>
  <c r="AF880" i="9" s="1"/>
  <c r="AB470" i="9"/>
  <c r="AJ470" i="9"/>
  <c r="AA535" i="9"/>
  <c r="O535" i="9"/>
  <c r="AB877" i="9"/>
  <c r="AJ877" i="9"/>
  <c r="AE306" i="9"/>
  <c r="AF306" i="9" s="1"/>
  <c r="AK306" i="9"/>
  <c r="AD306" i="9" s="1"/>
  <c r="AE464" i="9"/>
  <c r="AF464" i="9" s="1"/>
  <c r="AK464" i="9"/>
  <c r="AD464" i="9" s="1"/>
  <c r="AC124" i="9"/>
  <c r="N124" i="9"/>
  <c r="N898" i="9"/>
  <c r="AC898" i="9"/>
  <c r="AK372" i="9"/>
  <c r="AD372" i="9" s="1"/>
  <c r="AE372" i="9"/>
  <c r="AF372" i="9" s="1"/>
  <c r="AC33" i="9"/>
  <c r="N33" i="9"/>
  <c r="AE836" i="9"/>
  <c r="AF836" i="9" s="1"/>
  <c r="AK836" i="9"/>
  <c r="AD836" i="9" s="1"/>
  <c r="AC681" i="9"/>
  <c r="N681" i="9"/>
  <c r="AB566" i="9"/>
  <c r="AJ566" i="9"/>
  <c r="AC25" i="9"/>
  <c r="AE808" i="9"/>
  <c r="AF808" i="9" s="1"/>
  <c r="AK808" i="9"/>
  <c r="AD808" i="9" s="1"/>
  <c r="N869" i="9"/>
  <c r="AC869" i="9"/>
  <c r="AE857" i="9"/>
  <c r="AF857" i="9" s="1"/>
  <c r="AK857" i="9"/>
  <c r="AD857" i="9" s="1"/>
  <c r="AE470" i="9"/>
  <c r="AF470" i="9" s="1"/>
  <c r="AK470" i="9"/>
  <c r="AD470" i="9" s="1"/>
  <c r="AC200" i="9"/>
  <c r="N200" i="9"/>
  <c r="O244" i="9"/>
  <c r="AA244" i="9"/>
  <c r="AB306" i="9"/>
  <c r="AJ306" i="9"/>
  <c r="N353" i="9"/>
  <c r="AC353" i="9"/>
  <c r="AB372" i="9"/>
  <c r="AJ372" i="9"/>
  <c r="AB836" i="9"/>
  <c r="AJ836" i="9"/>
  <c r="N176" i="9"/>
  <c r="AC176" i="9"/>
  <c r="AC883" i="9"/>
  <c r="N883" i="9"/>
  <c r="AE437" i="9"/>
  <c r="AF437" i="9" s="1"/>
  <c r="AK437" i="9"/>
  <c r="AD437" i="9" s="1"/>
  <c r="AJ623" i="9"/>
  <c r="AB623" i="9"/>
  <c r="AC264" i="9"/>
  <c r="N264" i="9"/>
  <c r="AE64" i="9"/>
  <c r="AF64" i="9" s="1"/>
  <c r="I14" i="10" s="1"/>
  <c r="J14" i="10" s="1"/>
  <c r="AK64" i="9"/>
  <c r="AD64" i="9" s="1"/>
  <c r="AE374" i="9"/>
  <c r="AF374" i="9" s="1"/>
  <c r="AK374" i="9"/>
  <c r="AD374" i="9" s="1"/>
  <c r="N728" i="9"/>
  <c r="AC728" i="9"/>
  <c r="N425" i="9"/>
  <c r="AA425" i="9" s="1"/>
  <c r="AK41" i="9"/>
  <c r="AD41" i="9" s="1"/>
  <c r="AE41" i="9"/>
  <c r="AF41" i="9" s="1"/>
  <c r="AC637" i="9"/>
  <c r="AA690" i="9"/>
  <c r="O690" i="9"/>
  <c r="AJ852" i="9"/>
  <c r="AB852" i="9"/>
  <c r="AE623" i="9"/>
  <c r="AF623" i="9" s="1"/>
  <c r="AK623" i="9"/>
  <c r="AD623" i="9" s="1"/>
  <c r="AC71" i="9"/>
  <c r="N71" i="9"/>
  <c r="AJ656" i="9"/>
  <c r="AB656" i="9"/>
  <c r="AB374" i="9"/>
  <c r="AJ374" i="9"/>
  <c r="AA974" i="9"/>
  <c r="AB41" i="9"/>
  <c r="AJ41" i="9"/>
  <c r="N465" i="9"/>
  <c r="AB913" i="9"/>
  <c r="AJ913" i="9"/>
  <c r="AE849" i="9"/>
  <c r="AF849" i="9" s="1"/>
  <c r="AK849" i="9"/>
  <c r="AD849" i="9" s="1"/>
  <c r="AJ874" i="9"/>
  <c r="AB874" i="9"/>
  <c r="AA316" i="9"/>
  <c r="O316" i="9"/>
  <c r="AE642" i="9"/>
  <c r="AF642" i="9" s="1"/>
  <c r="AK642" i="9"/>
  <c r="AD642" i="9" s="1"/>
  <c r="AB857" i="9"/>
  <c r="AJ857" i="9"/>
  <c r="AB849" i="9"/>
  <c r="AJ849" i="9"/>
  <c r="AB409" i="9"/>
  <c r="AJ409" i="9"/>
  <c r="AE648" i="9"/>
  <c r="AF648" i="9" s="1"/>
  <c r="AK648" i="9"/>
  <c r="AD648" i="9" s="1"/>
  <c r="AC608" i="9"/>
  <c r="N608" i="9"/>
  <c r="AA506" i="9"/>
  <c r="O506" i="9"/>
  <c r="AB581" i="9"/>
  <c r="AJ581" i="9"/>
  <c r="AE852" i="9"/>
  <c r="AF852" i="9" s="1"/>
  <c r="AK852" i="9"/>
  <c r="AD852" i="9" s="1"/>
  <c r="AE565" i="9"/>
  <c r="AF565" i="9" s="1"/>
  <c r="AK565" i="9"/>
  <c r="AD565" i="9" s="1"/>
  <c r="O56" i="9"/>
  <c r="AA56" i="9"/>
  <c r="AC278" i="9"/>
  <c r="N278" i="9"/>
  <c r="AE478" i="9"/>
  <c r="AF478" i="9" s="1"/>
  <c r="AK478" i="9"/>
  <c r="AD478" i="9" s="1"/>
  <c r="AA420" i="9"/>
  <c r="O420" i="9"/>
  <c r="AC546" i="9"/>
  <c r="N546" i="9"/>
  <c r="AE874" i="9"/>
  <c r="AF874" i="9" s="1"/>
  <c r="AK874" i="9"/>
  <c r="AD874" i="9" s="1"/>
  <c r="AE260" i="9"/>
  <c r="AF260" i="9" s="1"/>
  <c r="AK260" i="9"/>
  <c r="AD260" i="9" s="1"/>
  <c r="AJ642" i="9"/>
  <c r="AB642" i="9"/>
  <c r="AJ691" i="9"/>
  <c r="AJ523" i="9"/>
  <c r="AC523" i="9" s="1"/>
  <c r="AJ291" i="9"/>
  <c r="AC291" i="9" s="1"/>
  <c r="AJ174" i="9"/>
  <c r="AC174" i="9" s="1"/>
  <c r="AJ864" i="9"/>
  <c r="AC864" i="9" s="1"/>
  <c r="AC341" i="9"/>
  <c r="N341" i="9"/>
  <c r="AC23" i="9"/>
  <c r="N23" i="9"/>
  <c r="AC582" i="9"/>
  <c r="AE328" i="9"/>
  <c r="AF328" i="9" s="1"/>
  <c r="AK328" i="9"/>
  <c r="AD328" i="9" s="1"/>
  <c r="AB821" i="9"/>
  <c r="AJ821" i="9"/>
  <c r="AB695" i="9"/>
  <c r="AJ695" i="9"/>
  <c r="AJ851" i="9"/>
  <c r="AB851" i="9"/>
  <c r="O906" i="9"/>
  <c r="AA906" i="9"/>
  <c r="AB241" i="9"/>
  <c r="AJ241" i="9"/>
  <c r="AE884" i="9"/>
  <c r="AF884" i="9" s="1"/>
  <c r="AK884" i="9"/>
  <c r="AD884" i="9" s="1"/>
  <c r="AC177" i="9"/>
  <c r="N177" i="9"/>
  <c r="O229" i="9"/>
  <c r="AA229" i="9"/>
  <c r="AB209" i="9"/>
  <c r="AJ209" i="9"/>
  <c r="AB556" i="9"/>
  <c r="AJ556" i="9"/>
  <c r="AJ371" i="9"/>
  <c r="AB371" i="9"/>
  <c r="AC482" i="9"/>
  <c r="AC643" i="9"/>
  <c r="AC424" i="9"/>
  <c r="AB328" i="9"/>
  <c r="AJ328" i="9"/>
  <c r="AC525" i="9"/>
  <c r="N525" i="9"/>
  <c r="AE821" i="9"/>
  <c r="AF821" i="9" s="1"/>
  <c r="AK821" i="9"/>
  <c r="AD821" i="9" s="1"/>
  <c r="AC67" i="9"/>
  <c r="AJ778" i="9"/>
  <c r="AB778" i="9"/>
  <c r="AB337" i="9"/>
  <c r="AJ337" i="9"/>
  <c r="AE851" i="9"/>
  <c r="AF851" i="9" s="1"/>
  <c r="AK851" i="9"/>
  <c r="AD851" i="9" s="1"/>
  <c r="AA861" i="9"/>
  <c r="O861" i="9"/>
  <c r="AJ884" i="9"/>
  <c r="AB884" i="9"/>
  <c r="AB398" i="9"/>
  <c r="AJ398" i="9"/>
  <c r="AC693" i="9"/>
  <c r="AC567" i="9"/>
  <c r="AC357" i="9"/>
  <c r="N357" i="9"/>
  <c r="N205" i="9"/>
  <c r="AC205" i="9"/>
  <c r="AE714" i="9"/>
  <c r="AF714" i="9" s="1"/>
  <c r="AK714" i="9"/>
  <c r="AD714" i="9" s="1"/>
  <c r="AE371" i="9"/>
  <c r="AF371" i="9" s="1"/>
  <c r="AK371" i="9"/>
  <c r="AD371" i="9" s="1"/>
  <c r="AC905" i="9"/>
  <c r="AC983" i="9"/>
  <c r="AE505" i="9"/>
  <c r="AF505" i="9" s="1"/>
  <c r="AK505" i="9"/>
  <c r="AD505" i="9" s="1"/>
  <c r="AE778" i="9"/>
  <c r="AF778" i="9" s="1"/>
  <c r="AK778" i="9"/>
  <c r="AD778" i="9" s="1"/>
  <c r="N40" i="9"/>
  <c r="AC40" i="9"/>
  <c r="AE488" i="9"/>
  <c r="AF488" i="9" s="1"/>
  <c r="AK488" i="9"/>
  <c r="AD488" i="9" s="1"/>
  <c r="AE378" i="9"/>
  <c r="AF378" i="9" s="1"/>
  <c r="AK378" i="9"/>
  <c r="AD378" i="9" s="1"/>
  <c r="AC434" i="9"/>
  <c r="N434" i="9"/>
  <c r="AB378" i="9"/>
  <c r="AJ378" i="9"/>
  <c r="AC117" i="9"/>
  <c r="N117" i="9"/>
  <c r="AE845" i="9"/>
  <c r="AF845" i="9" s="1"/>
  <c r="AK845" i="9"/>
  <c r="AD845" i="9" s="1"/>
  <c r="AC252" i="9"/>
  <c r="N252" i="9"/>
  <c r="AC109" i="9"/>
  <c r="N585" i="9"/>
  <c r="AC585" i="9"/>
  <c r="AK444" i="9"/>
  <c r="AD444" i="9" s="1"/>
  <c r="AE444" i="9"/>
  <c r="AF444" i="9" s="1"/>
  <c r="AC52" i="9"/>
  <c r="AB430" i="9"/>
  <c r="AJ430" i="9"/>
  <c r="AE30" i="9"/>
  <c r="AF30" i="9" s="1"/>
  <c r="AK30" i="9"/>
  <c r="AD30" i="9" s="1"/>
  <c r="AC781" i="9"/>
  <c r="AA255" i="9"/>
  <c r="O255" i="9"/>
  <c r="AE732" i="9"/>
  <c r="AF732" i="9" s="1"/>
  <c r="AK732" i="9"/>
  <c r="AD732" i="9" s="1"/>
  <c r="AB845" i="9"/>
  <c r="AJ845" i="9"/>
  <c r="AB714" i="9"/>
  <c r="AJ714" i="9"/>
  <c r="O555" i="9"/>
  <c r="AA555" i="9"/>
  <c r="AA133" i="9"/>
  <c r="O133" i="9"/>
  <c r="AC720" i="9"/>
  <c r="N720" i="9"/>
  <c r="AB505" i="9"/>
  <c r="AJ505" i="9"/>
  <c r="AC188" i="9"/>
  <c r="AC715" i="9"/>
  <c r="N715" i="9"/>
  <c r="AE695" i="9"/>
  <c r="AF695" i="9" s="1"/>
  <c r="AK695" i="9"/>
  <c r="AD695" i="9" s="1"/>
  <c r="AE649" i="9"/>
  <c r="AF649" i="9" s="1"/>
  <c r="AK649" i="9"/>
  <c r="AD649" i="9" s="1"/>
  <c r="AJ640" i="9"/>
  <c r="AB640" i="9"/>
  <c r="O610" i="9"/>
  <c r="AA610" i="9"/>
  <c r="AC598" i="9"/>
  <c r="N598" i="9"/>
  <c r="AE640" i="9"/>
  <c r="AF640" i="9" s="1"/>
  <c r="AK640" i="9"/>
  <c r="AD640" i="9" s="1"/>
  <c r="AE1006" i="9"/>
  <c r="AF1006" i="9" s="1"/>
  <c r="AK1006" i="9"/>
  <c r="AC212" i="9"/>
  <c r="N212" i="9"/>
  <c r="AJ773" i="9"/>
  <c r="AB773" i="9"/>
  <c r="O875" i="9"/>
  <c r="AA875" i="9"/>
  <c r="AB732" i="9"/>
  <c r="AJ732" i="9"/>
  <c r="AA311" i="9"/>
  <c r="O311" i="9"/>
  <c r="AC170" i="9"/>
  <c r="N170" i="9"/>
  <c r="AC471" i="9"/>
  <c r="N471" i="9"/>
  <c r="AJ789" i="9"/>
  <c r="AB789" i="9"/>
  <c r="AC751" i="9"/>
  <c r="N751" i="9"/>
  <c r="AC218" i="9"/>
  <c r="AC106" i="9"/>
  <c r="AE132" i="9"/>
  <c r="AF132" i="9" s="1"/>
  <c r="I59" i="10" s="1"/>
  <c r="J59" i="10" s="1"/>
  <c r="AK132" i="9"/>
  <c r="AD132" i="9" s="1"/>
  <c r="AC375" i="9"/>
  <c r="N375" i="9"/>
  <c r="AC703" i="9"/>
  <c r="AE707" i="9"/>
  <c r="AF707" i="9" s="1"/>
  <c r="AK707" i="9"/>
  <c r="AD707" i="9" s="1"/>
  <c r="N479" i="9"/>
  <c r="AC479" i="9"/>
  <c r="AE703" i="9"/>
  <c r="AF703" i="9" s="1"/>
  <c r="AK703" i="9"/>
  <c r="AD703" i="9" s="1"/>
  <c r="AE582" i="9"/>
  <c r="AF582" i="9" s="1"/>
  <c r="AK582" i="9"/>
  <c r="AD582" i="9" s="1"/>
  <c r="AK576" i="9"/>
  <c r="AD576" i="9" s="1"/>
  <c r="AE576" i="9"/>
  <c r="AF576" i="9" s="1"/>
  <c r="AE450" i="9"/>
  <c r="AF450" i="9" s="1"/>
  <c r="AK450" i="9"/>
  <c r="AD450" i="9" s="1"/>
  <c r="AK773" i="9"/>
  <c r="AD773" i="9" s="1"/>
  <c r="AE773" i="9"/>
  <c r="AF773" i="9" s="1"/>
  <c r="N292" i="9"/>
  <c r="AK106" i="9"/>
  <c r="AD106" i="9" s="1"/>
  <c r="AE106" i="9"/>
  <c r="AF106" i="9" s="1"/>
  <c r="AJ198" i="9"/>
  <c r="AB198" i="9"/>
  <c r="G60" i="10" s="1"/>
  <c r="C100" i="21" s="1"/>
  <c r="E100" i="21" s="1"/>
  <c r="AE789" i="9"/>
  <c r="AF789" i="9" s="1"/>
  <c r="AK789" i="9"/>
  <c r="AD789" i="9" s="1"/>
  <c r="AE625" i="9"/>
  <c r="AF625" i="9" s="1"/>
  <c r="AK625" i="9"/>
  <c r="AD625" i="9" s="1"/>
  <c r="AB488" i="9"/>
  <c r="AJ488" i="9"/>
  <c r="AC259" i="9"/>
  <c r="N259" i="9"/>
  <c r="AC275" i="9"/>
  <c r="N275" i="9"/>
  <c r="AE398" i="9"/>
  <c r="AF398" i="9" s="1"/>
  <c r="AK398" i="9"/>
  <c r="AD398" i="9" s="1"/>
  <c r="AE596" i="9"/>
  <c r="AF596" i="9" s="1"/>
  <c r="AK596" i="9"/>
  <c r="AD596" i="9" s="1"/>
  <c r="N186" i="9"/>
  <c r="AC186" i="9"/>
  <c r="AB848" i="9"/>
  <c r="AJ848" i="9"/>
  <c r="N118" i="9"/>
  <c r="AC118" i="9"/>
  <c r="AB818" i="9"/>
  <c r="AJ818" i="9"/>
  <c r="AC111" i="9"/>
  <c r="N111" i="9"/>
  <c r="N741" i="9"/>
  <c r="AC741" i="9"/>
  <c r="AE567" i="9"/>
  <c r="AF567" i="9" s="1"/>
  <c r="AK567" i="9"/>
  <c r="AD567" i="9" s="1"/>
  <c r="N962" i="9"/>
  <c r="AE905" i="9"/>
  <c r="AF905" i="9" s="1"/>
  <c r="AK905" i="9"/>
  <c r="AD905" i="9" s="1"/>
  <c r="AJ175" i="9"/>
  <c r="AB175" i="9"/>
  <c r="AC450" i="9"/>
  <c r="AC570" i="9"/>
  <c r="AB132" i="9"/>
  <c r="G59" i="10" s="1"/>
  <c r="C99" i="21" s="1"/>
  <c r="E99" i="21" s="1"/>
  <c r="AJ132" i="9"/>
  <c r="AE209" i="9"/>
  <c r="AF209" i="9" s="1"/>
  <c r="AK209" i="9"/>
  <c r="AD209" i="9" s="1"/>
  <c r="N734" i="9"/>
  <c r="AC734" i="9"/>
  <c r="AB596" i="9"/>
  <c r="AJ596" i="9"/>
  <c r="AC405" i="9"/>
  <c r="N405" i="9"/>
  <c r="AB576" i="9"/>
  <c r="AJ576" i="9"/>
  <c r="N418" i="9"/>
  <c r="AC418" i="9"/>
  <c r="AB197" i="9"/>
  <c r="AJ197" i="9"/>
  <c r="AE848" i="9"/>
  <c r="AF848" i="9" s="1"/>
  <c r="AK848" i="9"/>
  <c r="AD848" i="9" s="1"/>
  <c r="AE818" i="9"/>
  <c r="AF818" i="9" s="1"/>
  <c r="AK818" i="9"/>
  <c r="AD818" i="9" s="1"/>
  <c r="AA135" i="9"/>
  <c r="O135" i="9"/>
  <c r="AK52" i="9"/>
  <c r="AD52" i="9" s="1"/>
  <c r="AE52" i="9"/>
  <c r="AF52" i="9" s="1"/>
  <c r="AC112" i="9"/>
  <c r="N112" i="9"/>
  <c r="AK218" i="9"/>
  <c r="AD218" i="9" s="1"/>
  <c r="AE218" i="9"/>
  <c r="AF218" i="9" s="1"/>
  <c r="AE556" i="9"/>
  <c r="AF556" i="9" s="1"/>
  <c r="AK556" i="9"/>
  <c r="AD556" i="9" s="1"/>
  <c r="AC30" i="9"/>
  <c r="AB736" i="9"/>
  <c r="AJ736" i="9"/>
  <c r="AC736" i="9" s="1"/>
  <c r="AE549" i="9"/>
  <c r="AF549" i="9" s="1"/>
  <c r="AK549" i="9"/>
  <c r="AD549" i="9" s="1"/>
  <c r="AE871" i="9"/>
  <c r="AF871" i="9" s="1"/>
  <c r="AK871" i="9"/>
  <c r="AD871" i="9" s="1"/>
  <c r="AE717" i="9"/>
  <c r="AF717" i="9" s="1"/>
  <c r="AK717" i="9"/>
  <c r="AD717" i="9" s="1"/>
  <c r="AK692" i="9"/>
  <c r="AD692" i="9" s="1"/>
  <c r="AE692" i="9"/>
  <c r="AF692" i="9" s="1"/>
  <c r="AB299" i="9"/>
  <c r="AJ299" i="9"/>
  <c r="AB453" i="9"/>
  <c r="AJ453" i="9"/>
  <c r="AB635" i="9"/>
  <c r="AJ635" i="9"/>
  <c r="AB748" i="9"/>
  <c r="AJ748" i="9"/>
  <c r="AE629" i="9"/>
  <c r="AF629" i="9" s="1"/>
  <c r="AK629" i="9"/>
  <c r="AD629" i="9" s="1"/>
  <c r="AE838" i="9"/>
  <c r="AF838" i="9" s="1"/>
  <c r="AK838" i="9"/>
  <c r="AD838" i="9" s="1"/>
  <c r="AE893" i="9"/>
  <c r="AF893" i="9" s="1"/>
  <c r="AK893" i="9"/>
  <c r="AD893" i="9" s="1"/>
  <c r="AC469" i="9"/>
  <c r="AC349" i="9"/>
  <c r="N349" i="9"/>
  <c r="AE573" i="9"/>
  <c r="AF573" i="9" s="1"/>
  <c r="AK573" i="9"/>
  <c r="AD573" i="9" s="1"/>
  <c r="AE569" i="9"/>
  <c r="AF569" i="9" s="1"/>
  <c r="AK569" i="9"/>
  <c r="AD569" i="9" s="1"/>
  <c r="AB679" i="9"/>
  <c r="AJ679" i="9"/>
  <c r="AJ495" i="9"/>
  <c r="AB495" i="9"/>
  <c r="AE748" i="9"/>
  <c r="AF748" i="9" s="1"/>
  <c r="AK748" i="9"/>
  <c r="AD748" i="9" s="1"/>
  <c r="AA180" i="9"/>
  <c r="O180" i="9"/>
  <c r="AE747" i="9"/>
  <c r="AF747" i="9" s="1"/>
  <c r="AK747" i="9"/>
  <c r="AD747" i="9" s="1"/>
  <c r="AC573" i="9"/>
  <c r="AE475" i="9"/>
  <c r="AF475" i="9" s="1"/>
  <c r="AK475" i="9"/>
  <c r="AD475" i="9" s="1"/>
  <c r="AE299" i="9"/>
  <c r="AF299" i="9" s="1"/>
  <c r="AK299" i="9"/>
  <c r="AD299" i="9" s="1"/>
  <c r="AK453" i="9"/>
  <c r="AD453" i="9" s="1"/>
  <c r="AE453" i="9"/>
  <c r="AF453" i="9" s="1"/>
  <c r="AE944" i="9"/>
  <c r="AF944" i="9" s="1"/>
  <c r="AK944" i="9"/>
  <c r="AD944" i="9" s="1"/>
  <c r="AC709" i="9"/>
  <c r="O763" i="9"/>
  <c r="AA763" i="9"/>
  <c r="AB626" i="9"/>
  <c r="AJ626" i="9"/>
  <c r="AC267" i="9"/>
  <c r="N267" i="9"/>
  <c r="AE495" i="9"/>
  <c r="AF495" i="9" s="1"/>
  <c r="AK495" i="9"/>
  <c r="AD495" i="9" s="1"/>
  <c r="AE740" i="9"/>
  <c r="AF740" i="9" s="1"/>
  <c r="AK740" i="9"/>
  <c r="AD740" i="9" s="1"/>
  <c r="AE679" i="9"/>
  <c r="AF679" i="9" s="1"/>
  <c r="AK679" i="9"/>
  <c r="AD679" i="9" s="1"/>
  <c r="AA803" i="9"/>
  <c r="O803" i="9"/>
  <c r="AC314" i="9"/>
  <c r="N314" i="9"/>
  <c r="AB747" i="9"/>
  <c r="AJ747" i="9"/>
  <c r="AB692" i="9"/>
  <c r="AJ692" i="9"/>
  <c r="AE77" i="9"/>
  <c r="AF77" i="9" s="1"/>
  <c r="AK77" i="9"/>
  <c r="AD77" i="9" s="1"/>
  <c r="AA587" i="9"/>
  <c r="O587" i="9"/>
  <c r="AC549" i="9"/>
  <c r="AJ234" i="9"/>
  <c r="AB234" i="9"/>
  <c r="AC659" i="9"/>
  <c r="AJ334" i="9"/>
  <c r="AC334" i="9" s="1"/>
  <c r="AE591" i="9"/>
  <c r="AF591" i="9" s="1"/>
  <c r="AK591" i="9"/>
  <c r="AD591" i="9" s="1"/>
  <c r="AB804" i="9"/>
  <c r="AJ804" i="9"/>
  <c r="AB944" i="9"/>
  <c r="AJ944" i="9"/>
  <c r="N716" i="9"/>
  <c r="AC716" i="9"/>
  <c r="AB871" i="9"/>
  <c r="AJ871" i="9"/>
  <c r="AE174" i="9"/>
  <c r="AF174" i="9" s="1"/>
  <c r="AK174" i="9"/>
  <c r="AD174" i="9" s="1"/>
  <c r="AE492" i="9"/>
  <c r="AF492" i="9" s="1"/>
  <c r="AK492" i="9"/>
  <c r="AD492" i="9" s="1"/>
  <c r="AE827" i="9"/>
  <c r="AF827" i="9" s="1"/>
  <c r="AK827" i="9"/>
  <c r="AD827" i="9" s="1"/>
  <c r="N975" i="9"/>
  <c r="AC975" i="9"/>
  <c r="AB902" i="9"/>
  <c r="AJ902" i="9"/>
  <c r="AB740" i="9"/>
  <c r="AJ740" i="9"/>
  <c r="N141" i="9"/>
  <c r="AC141" i="9"/>
  <c r="AE835" i="9"/>
  <c r="AF835" i="9" s="1"/>
  <c r="AK835" i="9"/>
  <c r="AD835" i="9" s="1"/>
  <c r="AE659" i="9"/>
  <c r="AF659" i="9" s="1"/>
  <c r="AK659" i="9"/>
  <c r="AD659" i="9" s="1"/>
  <c r="AB893" i="9"/>
  <c r="AJ893" i="9"/>
  <c r="AC511" i="9"/>
  <c r="AB475" i="9"/>
  <c r="AJ475" i="9"/>
  <c r="AB591" i="9"/>
  <c r="AJ591" i="9"/>
  <c r="AE804" i="9"/>
  <c r="AF804" i="9" s="1"/>
  <c r="AK804" i="9"/>
  <c r="AD804" i="9" s="1"/>
  <c r="AJ274" i="9"/>
  <c r="AB274" i="9"/>
  <c r="N395" i="9"/>
  <c r="AC395" i="9"/>
  <c r="AB526" i="9"/>
  <c r="AJ526" i="9"/>
  <c r="AA441" i="9"/>
  <c r="O441" i="9"/>
  <c r="AE767" i="9"/>
  <c r="AF767" i="9" s="1"/>
  <c r="AK767" i="9"/>
  <c r="AD767" i="9" s="1"/>
  <c r="AJ77" i="9"/>
  <c r="AB77" i="9"/>
  <c r="AJ386" i="9"/>
  <c r="AB386" i="9"/>
  <c r="AE844" i="9"/>
  <c r="AF844" i="9" s="1"/>
  <c r="AK844" i="9"/>
  <c r="AD844" i="9" s="1"/>
  <c r="AC569" i="9"/>
  <c r="AJ717" i="9"/>
  <c r="AB717" i="9"/>
  <c r="AB696" i="9"/>
  <c r="AJ696" i="9"/>
  <c r="AB846" i="9"/>
  <c r="AJ846" i="9"/>
  <c r="AJ167" i="9"/>
  <c r="AB167" i="9"/>
  <c r="AA630" i="9"/>
  <c r="O630" i="9"/>
  <c r="AB767" i="9"/>
  <c r="AJ767" i="9"/>
  <c r="AJ578" i="9"/>
  <c r="AB578" i="9"/>
  <c r="AJ726" i="9"/>
  <c r="AB726" i="9"/>
  <c r="AB673" i="9"/>
  <c r="AJ673" i="9"/>
  <c r="AE902" i="9"/>
  <c r="AF902" i="9" s="1"/>
  <c r="AK902" i="9"/>
  <c r="AD902" i="9" s="1"/>
  <c r="N977" i="9"/>
  <c r="AC977" i="9"/>
  <c r="AC879" i="9"/>
  <c r="N879" i="9"/>
  <c r="AB844" i="9"/>
  <c r="AJ844" i="9"/>
  <c r="AB890" i="9"/>
  <c r="AJ890" i="9"/>
  <c r="AC838" i="9"/>
  <c r="AB629" i="9"/>
  <c r="AJ629" i="9"/>
  <c r="AB317" i="9"/>
  <c r="AJ317" i="9"/>
  <c r="AJ320" i="9"/>
  <c r="AB320" i="9"/>
  <c r="AE526" i="9"/>
  <c r="AF526" i="9" s="1"/>
  <c r="AK526" i="9"/>
  <c r="AD526" i="9" s="1"/>
  <c r="AE994" i="9"/>
  <c r="AF994" i="9" s="1"/>
  <c r="AK994" i="9"/>
  <c r="AD994" i="9" s="1"/>
  <c r="AB711" i="9"/>
  <c r="AJ711" i="9"/>
  <c r="AC711" i="9" s="1"/>
  <c r="AE724" i="9"/>
  <c r="AF724" i="9" s="1"/>
  <c r="AK724" i="9"/>
  <c r="AD724" i="9" s="1"/>
  <c r="AB897" i="9"/>
  <c r="AJ897" i="9"/>
  <c r="AC712" i="9"/>
  <c r="AB976" i="9"/>
  <c r="AJ976" i="9"/>
  <c r="AC976" i="9" s="1"/>
  <c r="AE890" i="9"/>
  <c r="AF890" i="9" s="1"/>
  <c r="AK890" i="9"/>
  <c r="AD890" i="9" s="1"/>
  <c r="AC492" i="9"/>
  <c r="AC543" i="9"/>
  <c r="AC841" i="9"/>
  <c r="N841" i="9"/>
  <c r="AK317" i="9"/>
  <c r="AD317" i="9" s="1"/>
  <c r="AE317" i="9"/>
  <c r="AF317" i="9" s="1"/>
  <c r="AA497" i="9"/>
  <c r="O497" i="9"/>
  <c r="AE523" i="9"/>
  <c r="AF523" i="9" s="1"/>
  <c r="AK523" i="9"/>
  <c r="AD523" i="9" s="1"/>
  <c r="AC794" i="9"/>
  <c r="AB994" i="9"/>
  <c r="AJ994" i="9"/>
  <c r="N780" i="9"/>
  <c r="AE635" i="9"/>
  <c r="AF635" i="9" s="1"/>
  <c r="AK635" i="9"/>
  <c r="AD635" i="9" s="1"/>
  <c r="AC791" i="9"/>
  <c r="AB724" i="9"/>
  <c r="AJ724" i="9"/>
  <c r="AK897" i="9"/>
  <c r="AD897" i="9" s="1"/>
  <c r="AE897" i="9"/>
  <c r="AF897" i="9" s="1"/>
  <c r="AE673" i="9"/>
  <c r="AF673" i="9" s="1"/>
  <c r="AK673" i="9"/>
  <c r="AD673" i="9" s="1"/>
  <c r="AK578" i="9"/>
  <c r="AD578" i="9" s="1"/>
  <c r="AE578" i="9"/>
  <c r="AF578" i="9" s="1"/>
  <c r="AC655" i="9"/>
  <c r="AC563" i="9"/>
  <c r="N563" i="9"/>
  <c r="AB358" i="9"/>
  <c r="AJ358" i="9"/>
  <c r="AC827" i="9"/>
  <c r="N920" i="9"/>
  <c r="AA920" i="9" s="1"/>
  <c r="AE923" i="9"/>
  <c r="AF923" i="9" s="1"/>
  <c r="AK923" i="9"/>
  <c r="AD923" i="9" s="1"/>
  <c r="AE843" i="9"/>
  <c r="AF843" i="9" s="1"/>
  <c r="AK843" i="9"/>
  <c r="AD843" i="9" s="1"/>
  <c r="AC722" i="9"/>
  <c r="AB843" i="9"/>
  <c r="AJ843" i="9"/>
  <c r="AE958" i="9"/>
  <c r="AF958" i="9" s="1"/>
  <c r="AK958" i="9"/>
  <c r="AD958" i="9" s="1"/>
  <c r="AC113" i="9"/>
  <c r="N113" i="9"/>
  <c r="AE965" i="9"/>
  <c r="AF965" i="9" s="1"/>
  <c r="AK965" i="9"/>
  <c r="AD965" i="9" s="1"/>
  <c r="AC253" i="9"/>
  <c r="AE969" i="9"/>
  <c r="AF969" i="9" s="1"/>
  <c r="AK969" i="9"/>
  <c r="AD969" i="9" s="1"/>
  <c r="AJ922" i="9"/>
  <c r="AB922" i="9"/>
  <c r="AE644" i="9"/>
  <c r="AF644" i="9" s="1"/>
  <c r="AK644" i="9"/>
  <c r="AD644" i="9" s="1"/>
  <c r="AA951" i="9"/>
  <c r="O951" i="9"/>
  <c r="AA986" i="9"/>
  <c r="O986" i="9"/>
  <c r="AB993" i="9"/>
  <c r="AJ993" i="9"/>
  <c r="AC279" i="9"/>
  <c r="AC787" i="9"/>
  <c r="AE960" i="9"/>
  <c r="AF960" i="9" s="1"/>
  <c r="AK960" i="9"/>
  <c r="AD960" i="9" s="1"/>
  <c r="AE699" i="9"/>
  <c r="AF699" i="9" s="1"/>
  <c r="AK699" i="9"/>
  <c r="AD699" i="9" s="1"/>
  <c r="AC1005" i="9"/>
  <c r="N1005" i="9"/>
  <c r="AB793" i="9"/>
  <c r="AJ793" i="9"/>
  <c r="AC560" i="9"/>
  <c r="N560" i="9"/>
  <c r="AE807" i="9"/>
  <c r="AF807" i="9" s="1"/>
  <c r="AK807" i="9"/>
  <c r="AD807" i="9" s="1"/>
  <c r="AA154" i="9"/>
  <c r="O154" i="9"/>
  <c r="AK10" i="9"/>
  <c r="AD10" i="9" s="1"/>
  <c r="AE10" i="9"/>
  <c r="AC776" i="9"/>
  <c r="N776" i="9"/>
  <c r="AB998" i="9"/>
  <c r="AJ998" i="9"/>
  <c r="AB935" i="9"/>
  <c r="AJ935" i="9"/>
  <c r="AB855" i="9"/>
  <c r="AJ855" i="9"/>
  <c r="AB644" i="9"/>
  <c r="AJ644" i="9"/>
  <c r="AB990" i="9"/>
  <c r="AJ990" i="9"/>
  <c r="AB677" i="9"/>
  <c r="AJ677" i="9"/>
  <c r="AB228" i="9"/>
  <c r="AJ228" i="9"/>
  <c r="AC710" i="9"/>
  <c r="AB960" i="9"/>
  <c r="AJ960" i="9"/>
  <c r="O956" i="9"/>
  <c r="AA956" i="9"/>
  <c r="AB807" i="9"/>
  <c r="AJ807" i="9"/>
  <c r="AJ985" i="9"/>
  <c r="AB985" i="9"/>
  <c r="AE998" i="9"/>
  <c r="AF998" i="9" s="1"/>
  <c r="AK998" i="9"/>
  <c r="AD998" i="9" s="1"/>
  <c r="AB354" i="9"/>
  <c r="AJ354" i="9"/>
  <c r="N35" i="9"/>
  <c r="AC35" i="9"/>
  <c r="AA999" i="9"/>
  <c r="O999" i="9"/>
  <c r="O939" i="9"/>
  <c r="AA939" i="9"/>
  <c r="AC965" i="9"/>
  <c r="AB923" i="9"/>
  <c r="AJ923" i="9"/>
  <c r="AC932" i="9"/>
  <c r="O380" i="9"/>
  <c r="AA380" i="9"/>
  <c r="AE990" i="9"/>
  <c r="AF990" i="9" s="1"/>
  <c r="AK990" i="9"/>
  <c r="AD990" i="9" s="1"/>
  <c r="AE677" i="9"/>
  <c r="AF677" i="9" s="1"/>
  <c r="AK677" i="9"/>
  <c r="AD677" i="9" s="1"/>
  <c r="AE689" i="9"/>
  <c r="AF689" i="9" s="1"/>
  <c r="AK689" i="9"/>
  <c r="AD689" i="9" s="1"/>
  <c r="AA934" i="9"/>
  <c r="O934" i="9"/>
  <c r="AE985" i="9"/>
  <c r="AF985" i="9" s="1"/>
  <c r="AK985" i="9"/>
  <c r="AD985" i="9" s="1"/>
  <c r="AC762" i="9"/>
  <c r="O916" i="9"/>
  <c r="AA916" i="9"/>
  <c r="AB10" i="9"/>
  <c r="AJ10" i="9"/>
  <c r="AC682" i="9"/>
  <c r="N682" i="9"/>
  <c r="AC754" i="9"/>
  <c r="AE756" i="9"/>
  <c r="AF756" i="9" s="1"/>
  <c r="AK756" i="9"/>
  <c r="AD756" i="9" s="1"/>
  <c r="AB607" i="9"/>
  <c r="AJ607" i="9"/>
  <c r="AE855" i="9"/>
  <c r="AF855" i="9" s="1"/>
  <c r="AK855" i="9"/>
  <c r="AD855" i="9" s="1"/>
  <c r="AB942" i="9"/>
  <c r="AJ942" i="9"/>
  <c r="AE946" i="9"/>
  <c r="AF946" i="9" s="1"/>
  <c r="AK946" i="9"/>
  <c r="AD946" i="9" s="1"/>
  <c r="AB755" i="9"/>
  <c r="AJ755" i="9"/>
  <c r="O925" i="9"/>
  <c r="AA925" i="9"/>
  <c r="AK971" i="9"/>
  <c r="AD971" i="9" s="1"/>
  <c r="AE971" i="9"/>
  <c r="AF971" i="9" s="1"/>
  <c r="AK972" i="9"/>
  <c r="AD972" i="9" s="1"/>
  <c r="AE972" i="9"/>
  <c r="AF972" i="9" s="1"/>
  <c r="AB689" i="9"/>
  <c r="AJ689" i="9"/>
  <c r="AC919" i="9"/>
  <c r="N919" i="9"/>
  <c r="AB968" i="9"/>
  <c r="AJ968" i="9"/>
  <c r="AB774" i="9"/>
  <c r="AJ774" i="9"/>
  <c r="AB756" i="9"/>
  <c r="AJ756" i="9"/>
  <c r="AE607" i="9"/>
  <c r="AF607" i="9" s="1"/>
  <c r="AK607" i="9"/>
  <c r="AD607" i="9" s="1"/>
  <c r="AC621" i="9"/>
  <c r="AB915" i="9"/>
  <c r="AJ915" i="9"/>
  <c r="AE1007" i="9"/>
  <c r="AF1007" i="9" s="1"/>
  <c r="AK1007" i="9"/>
  <c r="AD1007" i="9" s="1"/>
  <c r="AE942" i="9"/>
  <c r="AF942" i="9" s="1"/>
  <c r="AK942" i="9"/>
  <c r="AD942" i="9" s="1"/>
  <c r="AC978" i="9"/>
  <c r="N978" i="9"/>
  <c r="AC958" i="9"/>
  <c r="AB952" i="9"/>
  <c r="AJ952" i="9"/>
  <c r="AC921" i="9"/>
  <c r="N921" i="9"/>
  <c r="AC991" i="9"/>
  <c r="N991" i="9"/>
  <c r="AE755" i="9"/>
  <c r="AF755" i="9" s="1"/>
  <c r="AK755" i="9"/>
  <c r="AD755" i="9" s="1"/>
  <c r="AE157" i="9"/>
  <c r="AF157" i="9" s="1"/>
  <c r="AK157" i="9"/>
  <c r="AD157" i="9" s="1"/>
  <c r="AB937" i="9"/>
  <c r="AJ937" i="9"/>
  <c r="AE346" i="9"/>
  <c r="AF346" i="9" s="1"/>
  <c r="AK346" i="9"/>
  <c r="AD346" i="9" s="1"/>
  <c r="AB972" i="9"/>
  <c r="AJ972" i="9"/>
  <c r="N980" i="9"/>
  <c r="AC980" i="9"/>
  <c r="AB941" i="9"/>
  <c r="AJ941" i="9"/>
  <c r="AC204" i="9"/>
  <c r="N204" i="9"/>
  <c r="AC955" i="9"/>
  <c r="N955" i="9"/>
  <c r="N964" i="9"/>
  <c r="AC964" i="9"/>
  <c r="AA966" i="9"/>
  <c r="O966" i="9"/>
  <c r="AE240" i="9"/>
  <c r="AF240" i="9" s="1"/>
  <c r="AK240" i="9"/>
  <c r="AD240" i="9" s="1"/>
  <c r="N338" i="9"/>
  <c r="AC338" i="9"/>
  <c r="AK992" i="9"/>
  <c r="AD992" i="9" s="1"/>
  <c r="AE992" i="9"/>
  <c r="AF992" i="9" s="1"/>
  <c r="AE847" i="9"/>
  <c r="AF847" i="9" s="1"/>
  <c r="AK847" i="9"/>
  <c r="AD847" i="9" s="1"/>
  <c r="AB730" i="9"/>
  <c r="AJ730" i="9"/>
  <c r="AC744" i="9"/>
  <c r="AB157" i="9"/>
  <c r="AJ157" i="9"/>
  <c r="AE937" i="9"/>
  <c r="AF937" i="9" s="1"/>
  <c r="AK937" i="9"/>
  <c r="AD937" i="9" s="1"/>
  <c r="AC1004" i="9"/>
  <c r="N1004" i="9"/>
  <c r="AB346" i="9"/>
  <c r="AJ346" i="9"/>
  <c r="AC996" i="9"/>
  <c r="N996" i="9"/>
  <c r="AE941" i="9"/>
  <c r="AF941" i="9" s="1"/>
  <c r="AK941" i="9"/>
  <c r="AD941" i="9" s="1"/>
  <c r="AE968" i="9"/>
  <c r="AF968" i="9" s="1"/>
  <c r="AK968" i="9"/>
  <c r="AD968" i="9" s="1"/>
  <c r="AE343" i="9"/>
  <c r="AF343" i="9" s="1"/>
  <c r="AK343" i="9"/>
  <c r="AD343" i="9" s="1"/>
  <c r="AE938" i="9"/>
  <c r="AF938" i="9" s="1"/>
  <c r="AK938" i="9"/>
  <c r="AD938" i="9" s="1"/>
  <c r="AE945" i="9"/>
  <c r="AF945" i="9" s="1"/>
  <c r="AK945" i="9"/>
  <c r="AD945" i="9" s="1"/>
  <c r="AE702" i="9"/>
  <c r="AF702" i="9" s="1"/>
  <c r="AK702" i="9"/>
  <c r="AD702" i="9" s="1"/>
  <c r="O926" i="9"/>
  <c r="AA926" i="9"/>
  <c r="AB992" i="9"/>
  <c r="AJ992" i="9"/>
  <c r="AC943" i="9"/>
  <c r="N943" i="9"/>
  <c r="AA924" i="9"/>
  <c r="O924" i="9"/>
  <c r="AK915" i="9"/>
  <c r="AD915" i="9" s="1"/>
  <c r="AE915" i="9"/>
  <c r="AF915" i="9" s="1"/>
  <c r="AC144" i="9"/>
  <c r="N144" i="9"/>
  <c r="AJ946" i="9"/>
  <c r="AB946" i="9"/>
  <c r="AB699" i="9"/>
  <c r="AJ699" i="9"/>
  <c r="AE793" i="9"/>
  <c r="AF793" i="9" s="1"/>
  <c r="AK793" i="9"/>
  <c r="AD793" i="9" s="1"/>
  <c r="AB343" i="9"/>
  <c r="AJ343" i="9"/>
  <c r="AB938" i="9"/>
  <c r="AJ938" i="9"/>
  <c r="AB945" i="9"/>
  <c r="AJ945" i="9"/>
  <c r="AB969" i="9"/>
  <c r="AJ969" i="9"/>
  <c r="AB702" i="9"/>
  <c r="AJ702" i="9"/>
  <c r="AB847" i="9"/>
  <c r="AJ847" i="9"/>
  <c r="AE922" i="9"/>
  <c r="AF922" i="9" s="1"/>
  <c r="AK922" i="9"/>
  <c r="AD922" i="9" s="1"/>
  <c r="AE993" i="9"/>
  <c r="AF993" i="9" s="1"/>
  <c r="AK993" i="9"/>
  <c r="AD993" i="9" s="1"/>
  <c r="AC1007" i="9"/>
  <c r="N401" i="9" l="1"/>
  <c r="AA401" i="9" s="1"/>
  <c r="I39" i="10"/>
  <c r="J39" i="10" s="1"/>
  <c r="G39" i="10"/>
  <c r="C96" i="21" s="1"/>
  <c r="E96" i="21" s="1"/>
  <c r="G12" i="10"/>
  <c r="C160" i="21" s="1"/>
  <c r="E160" i="21" s="1"/>
  <c r="AB8" i="9"/>
  <c r="C173" i="21" s="1"/>
  <c r="G103" i="10"/>
  <c r="AA45" i="9"/>
  <c r="I28" i="10"/>
  <c r="J28" i="10" s="1"/>
  <c r="I12" i="10"/>
  <c r="J12" i="10" s="1"/>
  <c r="I88" i="10"/>
  <c r="J88" i="10" s="1"/>
  <c r="G28" i="10"/>
  <c r="C95" i="21" s="1"/>
  <c r="E95" i="21" s="1"/>
  <c r="I71" i="10"/>
  <c r="J71" i="10" s="1"/>
  <c r="G72" i="10"/>
  <c r="C119" i="21" s="1"/>
  <c r="E119" i="21" s="1"/>
  <c r="G71" i="10"/>
  <c r="C117" i="21" s="1"/>
  <c r="E117" i="21" s="1"/>
  <c r="I80" i="10"/>
  <c r="J80" i="10" s="1"/>
  <c r="G80" i="10"/>
  <c r="C137" i="21" s="1"/>
  <c r="E137" i="21" s="1"/>
  <c r="I69" i="10"/>
  <c r="J69" i="10" s="1"/>
  <c r="G69" i="10"/>
  <c r="C113" i="21" s="1"/>
  <c r="E113" i="21" s="1"/>
  <c r="G67" i="10"/>
  <c r="C110" i="21" s="1"/>
  <c r="E110" i="21" s="1"/>
  <c r="I32" i="10"/>
  <c r="J32" i="10" s="1"/>
  <c r="N712" i="9"/>
  <c r="AA712" i="9" s="1"/>
  <c r="I63" i="10"/>
  <c r="J63" i="10" s="1"/>
  <c r="N791" i="9"/>
  <c r="O791" i="9" s="1"/>
  <c r="I64" i="10"/>
  <c r="J64" i="10" s="1"/>
  <c r="G64" i="10"/>
  <c r="C106" i="21" s="1"/>
  <c r="E106" i="21" s="1"/>
  <c r="G32" i="10"/>
  <c r="C107" i="21" s="1"/>
  <c r="E107" i="21" s="1"/>
  <c r="AA628" i="9"/>
  <c r="G63" i="10"/>
  <c r="C105" i="21" s="1"/>
  <c r="E105" i="21" s="1"/>
  <c r="O519" i="9"/>
  <c r="N735" i="9"/>
  <c r="AA735" i="9" s="1"/>
  <c r="N859" i="9"/>
  <c r="O859" i="9" s="1"/>
  <c r="N693" i="9"/>
  <c r="AA693" i="9" s="1"/>
  <c r="N637" i="9"/>
  <c r="O637" i="9" s="1"/>
  <c r="AA502" i="9"/>
  <c r="G83" i="10"/>
  <c r="C89" i="21" s="1"/>
  <c r="E89" i="21" s="1"/>
  <c r="AA584" i="9"/>
  <c r="O235" i="9"/>
  <c r="AA355" i="9"/>
  <c r="O87" i="9"/>
  <c r="N815" i="9"/>
  <c r="O815" i="9" s="1"/>
  <c r="O708" i="9"/>
  <c r="O540" i="9"/>
  <c r="N290" i="9"/>
  <c r="O290" i="9" s="1"/>
  <c r="N129" i="9"/>
  <c r="AA129" i="9" s="1"/>
  <c r="N539" i="9"/>
  <c r="AA539" i="9" s="1"/>
  <c r="N983" i="9"/>
  <c r="O983" i="9" s="1"/>
  <c r="AC258" i="9"/>
  <c r="N721" i="9"/>
  <c r="O721" i="9" s="1"/>
  <c r="N511" i="9"/>
  <c r="AA511" i="9" s="1"/>
  <c r="N653" i="9"/>
  <c r="AC653" i="9"/>
  <c r="N904" i="9"/>
  <c r="AA904" i="9" s="1"/>
  <c r="O616" i="9"/>
  <c r="AC236" i="9"/>
  <c r="N236" i="9"/>
  <c r="O288" i="9"/>
  <c r="N512" i="9"/>
  <c r="O512" i="9" s="1"/>
  <c r="O448" i="9"/>
  <c r="AA609" i="9"/>
  <c r="N173" i="9"/>
  <c r="O173" i="9" s="1"/>
  <c r="AA856" i="9"/>
  <c r="N233" i="9"/>
  <c r="AC233" i="9"/>
  <c r="O37" i="9"/>
  <c r="N593" i="9"/>
  <c r="AC593" i="9"/>
  <c r="AA753" i="9"/>
  <c r="O753" i="9"/>
  <c r="AC426" i="9"/>
  <c r="N426" i="9"/>
  <c r="N342" i="9"/>
  <c r="AC342" i="9"/>
  <c r="N738" i="9"/>
  <c r="O738" i="9" s="1"/>
  <c r="AA89" i="9"/>
  <c r="O187" i="9"/>
  <c r="O99" i="9"/>
  <c r="N614" i="9"/>
  <c r="O614" i="9" s="1"/>
  <c r="N253" i="9"/>
  <c r="O253" i="9" s="1"/>
  <c r="O190" i="9"/>
  <c r="N758" i="9"/>
  <c r="AA758" i="9" s="1"/>
  <c r="N105" i="9"/>
  <c r="O105" i="9" s="1"/>
  <c r="N467" i="9"/>
  <c r="O467" i="9" s="1"/>
  <c r="N683" i="9"/>
  <c r="AA683" i="9" s="1"/>
  <c r="N469" i="9"/>
  <c r="AA469" i="9" s="1"/>
  <c r="AC256" i="9"/>
  <c r="N344" i="9"/>
  <c r="AC344" i="9"/>
  <c r="N842" i="9"/>
  <c r="AA842" i="9" s="1"/>
  <c r="G62" i="10"/>
  <c r="C103" i="21" s="1"/>
  <c r="E103" i="21" s="1"/>
  <c r="N458" i="9"/>
  <c r="AA458" i="9" s="1"/>
  <c r="AA324" i="9"/>
  <c r="N335" i="9"/>
  <c r="O335" i="9" s="1"/>
  <c r="J62" i="10"/>
  <c r="N873" i="9"/>
  <c r="O873" i="9" s="1"/>
  <c r="N970" i="9"/>
  <c r="AA970" i="9" s="1"/>
  <c r="AC765" i="9"/>
  <c r="O15" i="9"/>
  <c r="N839" i="9"/>
  <c r="O839" i="9" s="1"/>
  <c r="AC110" i="9"/>
  <c r="N110" i="9"/>
  <c r="N647" i="9"/>
  <c r="AA647" i="9" s="1"/>
  <c r="AA723" i="9"/>
  <c r="O723" i="9"/>
  <c r="O134" i="9"/>
  <c r="N559" i="9"/>
  <c r="AA559" i="9" s="1"/>
  <c r="N486" i="9"/>
  <c r="O486" i="9" s="1"/>
  <c r="N684" i="9"/>
  <c r="AA684" i="9" s="1"/>
  <c r="N46" i="9"/>
  <c r="O46" i="9" s="1"/>
  <c r="AA950" i="9"/>
  <c r="AA325" i="9"/>
  <c r="AC813" i="9"/>
  <c r="N449" i="9"/>
  <c r="O449" i="9" s="1"/>
  <c r="N675" i="9"/>
  <c r="AA675" i="9" s="1"/>
  <c r="AC870" i="9"/>
  <c r="N870" i="9"/>
  <c r="N744" i="9"/>
  <c r="O744" i="9" s="1"/>
  <c r="N784" i="9"/>
  <c r="O784" i="9" s="1"/>
  <c r="AA95" i="9"/>
  <c r="AA388" i="9"/>
  <c r="O564" i="9"/>
  <c r="AA214" i="9"/>
  <c r="O364" i="9"/>
  <c r="N83" i="9"/>
  <c r="AA83" i="9" s="1"/>
  <c r="AA524" i="9"/>
  <c r="AC250" i="9"/>
  <c r="AA667" i="9"/>
  <c r="AA97" i="9"/>
  <c r="O392" i="9"/>
  <c r="O352" i="9"/>
  <c r="N498" i="9"/>
  <c r="AA498" i="9" s="1"/>
  <c r="O165" i="9"/>
  <c r="N701" i="9"/>
  <c r="AA701" i="9" s="1"/>
  <c r="AC221" i="9"/>
  <c r="N20" i="9"/>
  <c r="O20" i="9" s="1"/>
  <c r="O783" i="9"/>
  <c r="N413" i="9"/>
  <c r="O413" i="9" s="1"/>
  <c r="O602" i="9"/>
  <c r="O103" i="9"/>
  <c r="N709" i="9"/>
  <c r="O709" i="9" s="1"/>
  <c r="N128" i="9"/>
  <c r="O128" i="9" s="1"/>
  <c r="O929" i="9"/>
  <c r="N365" i="9"/>
  <c r="O365" i="9" s="1"/>
  <c r="N612" i="9"/>
  <c r="AA612" i="9" s="1"/>
  <c r="O895" i="9"/>
  <c r="N80" i="9"/>
  <c r="O80" i="9" s="1"/>
  <c r="N899" i="9"/>
  <c r="O899" i="9" s="1"/>
  <c r="AA75" i="9"/>
  <c r="O733" i="9"/>
  <c r="O219" i="9"/>
  <c r="N911" i="9"/>
  <c r="AA911" i="9" s="1"/>
  <c r="N44" i="9"/>
  <c r="AA44" i="9" s="1"/>
  <c r="N769" i="9"/>
  <c r="O769" i="9" s="1"/>
  <c r="AA258" i="9"/>
  <c r="N757" i="9"/>
  <c r="O757" i="9" s="1"/>
  <c r="N188" i="9"/>
  <c r="AA188" i="9" s="1"/>
  <c r="N754" i="9"/>
  <c r="AA754" i="9" s="1"/>
  <c r="N482" i="9"/>
  <c r="AA482" i="9" s="1"/>
  <c r="AC668" i="9"/>
  <c r="N798" i="9"/>
  <c r="O798" i="9" s="1"/>
  <c r="AC611" i="9"/>
  <c r="N764" i="9"/>
  <c r="AA764" i="9" s="1"/>
  <c r="N722" i="9"/>
  <c r="AA722" i="9" s="1"/>
  <c r="N424" i="9"/>
  <c r="AA424" i="9" s="1"/>
  <c r="O369" i="9"/>
  <c r="AC786" i="9"/>
  <c r="N517" i="9"/>
  <c r="AA517" i="9" s="1"/>
  <c r="O474" i="9"/>
  <c r="N415" i="9"/>
  <c r="O415" i="9" s="1"/>
  <c r="N213" i="9"/>
  <c r="O213" i="9" s="1"/>
  <c r="N599" i="9"/>
  <c r="AA599" i="9" s="1"/>
  <c r="AC860" i="9"/>
  <c r="N490" i="9"/>
  <c r="AA490" i="9" s="1"/>
  <c r="AA206" i="9"/>
  <c r="N729" i="9"/>
  <c r="AA729" i="9" s="1"/>
  <c r="N121" i="9"/>
  <c r="AA121" i="9" s="1"/>
  <c r="N787" i="9"/>
  <c r="O787" i="9" s="1"/>
  <c r="N887" i="9"/>
  <c r="AA887" i="9" s="1"/>
  <c r="N967" i="9"/>
  <c r="AA967" i="9" s="1"/>
  <c r="N643" i="9"/>
  <c r="AA643" i="9" s="1"/>
  <c r="O403" i="9"/>
  <c r="N932" i="9"/>
  <c r="AA932" i="9" s="1"/>
  <c r="N762" i="9"/>
  <c r="AA762" i="9" s="1"/>
  <c r="N794" i="9"/>
  <c r="O794" i="9" s="1"/>
  <c r="N422" i="9"/>
  <c r="O422" i="9" s="1"/>
  <c r="O491" i="9"/>
  <c r="AC652" i="9"/>
  <c r="N276" i="9"/>
  <c r="O276" i="9" s="1"/>
  <c r="O746" i="9"/>
  <c r="N94" i="9"/>
  <c r="AA94" i="9" s="1"/>
  <c r="N248" i="9"/>
  <c r="AA248" i="9" s="1"/>
  <c r="N362" i="9"/>
  <c r="N829" i="9"/>
  <c r="AA829" i="9" s="1"/>
  <c r="AA201" i="9"/>
  <c r="N391" i="9"/>
  <c r="O391" i="9" s="1"/>
  <c r="N143" i="9"/>
  <c r="AA143" i="9" s="1"/>
  <c r="O816" i="9"/>
  <c r="N282" i="9"/>
  <c r="O282" i="9" s="1"/>
  <c r="O146" i="9"/>
  <c r="N737" i="9"/>
  <c r="AA737" i="9" s="1"/>
  <c r="N694" i="9"/>
  <c r="O694" i="9" s="1"/>
  <c r="N125" i="9"/>
  <c r="AA125" i="9" s="1"/>
  <c r="AA376" i="9"/>
  <c r="O383" i="9"/>
  <c r="N356" i="9"/>
  <c r="O356" i="9" s="1"/>
  <c r="N710" i="9"/>
  <c r="O710" i="9" s="1"/>
  <c r="N691" i="9"/>
  <c r="O691" i="9" s="1"/>
  <c r="N462" i="9"/>
  <c r="AA462" i="9" s="1"/>
  <c r="N621" i="9"/>
  <c r="AA621" i="9" s="1"/>
  <c r="N279" i="9"/>
  <c r="AA279" i="9" s="1"/>
  <c r="N761" i="9"/>
  <c r="O761" i="9" s="1"/>
  <c r="AC237" i="9"/>
  <c r="N854" i="9"/>
  <c r="AA854" i="9" s="1"/>
  <c r="AC321" i="9"/>
  <c r="N583" i="9"/>
  <c r="AA583" i="9" s="1"/>
  <c r="N127" i="9"/>
  <c r="AA127" i="9" s="1"/>
  <c r="N669" i="9"/>
  <c r="O669" i="9" s="1"/>
  <c r="N500" i="9"/>
  <c r="O500" i="9" s="1"/>
  <c r="N25" i="9"/>
  <c r="AA25" i="9" s="1"/>
  <c r="N655" i="9"/>
  <c r="O655" i="9" s="1"/>
  <c r="N569" i="9"/>
  <c r="AA569" i="9" s="1"/>
  <c r="N549" i="9"/>
  <c r="O549" i="9" s="1"/>
  <c r="N796" i="9"/>
  <c r="O796" i="9" s="1"/>
  <c r="N931" i="9"/>
  <c r="AA931" i="9" s="1"/>
  <c r="N781" i="9"/>
  <c r="AA781" i="9" s="1"/>
  <c r="AC888" i="9"/>
  <c r="N432" i="9"/>
  <c r="AA432" i="9" s="1"/>
  <c r="N928" i="9"/>
  <c r="O928" i="9" s="1"/>
  <c r="N639" i="9"/>
  <c r="AA639" i="9" s="1"/>
  <c r="N516" i="9"/>
  <c r="AA516" i="9" s="1"/>
  <c r="AA948" i="9"/>
  <c r="AA168" i="9"/>
  <c r="AC21" i="9"/>
  <c r="AC168" i="9"/>
  <c r="N427" i="9"/>
  <c r="AA427" i="9" s="1"/>
  <c r="O530" i="9"/>
  <c r="O19" i="9"/>
  <c r="AC365" i="9"/>
  <c r="O981" i="9"/>
  <c r="AC796" i="9"/>
  <c r="AA195" i="9"/>
  <c r="O404" i="9"/>
  <c r="O122" i="9"/>
  <c r="O315" i="9"/>
  <c r="AA315" i="9"/>
  <c r="AD891" i="9"/>
  <c r="N891" i="9"/>
  <c r="N48" i="9"/>
  <c r="AA48" i="9" s="1"/>
  <c r="AC140" i="9"/>
  <c r="N140" i="9"/>
  <c r="AC367" i="9"/>
  <c r="N367" i="9"/>
  <c r="AA59" i="9"/>
  <c r="O59" i="9"/>
  <c r="AC577" i="9"/>
  <c r="N577" i="9"/>
  <c r="O459" i="9"/>
  <c r="AA459" i="9"/>
  <c r="AA443" i="9"/>
  <c r="O443" i="9"/>
  <c r="O199" i="9"/>
  <c r="AA199" i="9"/>
  <c r="AA568" i="9"/>
  <c r="O568" i="9"/>
  <c r="AD688" i="9"/>
  <c r="N688" i="9"/>
  <c r="AC327" i="9"/>
  <c r="N327" i="9"/>
  <c r="N485" i="9"/>
  <c r="O485" i="9" s="1"/>
  <c r="N249" i="9"/>
  <c r="O249" i="9" s="1"/>
  <c r="AC909" i="9"/>
  <c r="N909" i="9"/>
  <c r="N69" i="9"/>
  <c r="AA217" i="9"/>
  <c r="N28" i="9"/>
  <c r="AC28" i="9"/>
  <c r="O263" i="9"/>
  <c r="AA263" i="9"/>
  <c r="AC534" i="9"/>
  <c r="N534" i="9"/>
  <c r="AC373" i="9"/>
  <c r="N373" i="9"/>
  <c r="O830" i="9"/>
  <c r="AA830" i="9"/>
  <c r="AA472" i="9"/>
  <c r="O472" i="9"/>
  <c r="AA858" i="9"/>
  <c r="O858" i="9"/>
  <c r="N558" i="9"/>
  <c r="AC261" i="9"/>
  <c r="N261" i="9"/>
  <c r="O786" i="9"/>
  <c r="AA786" i="9"/>
  <c r="AC339" i="9"/>
  <c r="N339" i="9"/>
  <c r="N273" i="9"/>
  <c r="AC273" i="9"/>
  <c r="O603" i="9"/>
  <c r="AA603" i="9"/>
  <c r="AC406" i="9"/>
  <c r="N406" i="9"/>
  <c r="AC745" i="9"/>
  <c r="N745" i="9"/>
  <c r="O412" i="9"/>
  <c r="AA663" i="9"/>
  <c r="AC508" i="9"/>
  <c r="AC764" i="9"/>
  <c r="N797" i="9"/>
  <c r="O797" i="9" s="1"/>
  <c r="N543" i="9"/>
  <c r="O543" i="9" s="1"/>
  <c r="N570" i="9"/>
  <c r="AA570" i="9" s="1"/>
  <c r="N162" i="9"/>
  <c r="O162" i="9" s="1"/>
  <c r="N492" i="9"/>
  <c r="O492" i="9" s="1"/>
  <c r="N853" i="9"/>
  <c r="O853" i="9" s="1"/>
  <c r="O330" i="9"/>
  <c r="AA336" i="9"/>
  <c r="O85" i="9"/>
  <c r="AC125" i="9"/>
  <c r="AA138" i="9"/>
  <c r="O256" i="9"/>
  <c r="AA936" i="9"/>
  <c r="N838" i="9"/>
  <c r="O838" i="9" s="1"/>
  <c r="N988" i="9"/>
  <c r="O988" i="9" s="1"/>
  <c r="N477" i="9"/>
  <c r="O477" i="9" s="1"/>
  <c r="N638" i="9"/>
  <c r="AA638" i="9" s="1"/>
  <c r="N940" i="9"/>
  <c r="O940" i="9" s="1"/>
  <c r="AC435" i="9"/>
  <c r="AA39" i="9"/>
  <c r="N484" i="9"/>
  <c r="O484" i="9" s="1"/>
  <c r="AA907" i="9"/>
  <c r="AA445" i="9"/>
  <c r="N308" i="9"/>
  <c r="AA308" i="9" s="1"/>
  <c r="N700" i="9"/>
  <c r="AA700" i="9" s="1"/>
  <c r="AA1001" i="9"/>
  <c r="AA246" i="9"/>
  <c r="AC657" i="9"/>
  <c r="AA671" i="9"/>
  <c r="AC477" i="9"/>
  <c r="N520" i="9"/>
  <c r="O520" i="9" s="1"/>
  <c r="AC599" i="9"/>
  <c r="AA954" i="9"/>
  <c r="O142" i="9"/>
  <c r="O665" i="9"/>
  <c r="N58" i="9"/>
  <c r="O58" i="9" s="1"/>
  <c r="N678" i="9"/>
  <c r="AA678" i="9" s="1"/>
  <c r="AA172" i="9"/>
  <c r="AC579" i="9"/>
  <c r="N326" i="9"/>
  <c r="AC326" i="9"/>
  <c r="O115" i="9"/>
  <c r="AA115" i="9"/>
  <c r="O661" i="9"/>
  <c r="AA661" i="9"/>
  <c r="O193" i="9"/>
  <c r="AA193" i="9"/>
  <c r="N464" i="9"/>
  <c r="O464" i="9" s="1"/>
  <c r="AA164" i="9"/>
  <c r="O164" i="9"/>
  <c r="N604" i="9"/>
  <c r="AC604" i="9"/>
  <c r="O813" i="9"/>
  <c r="AA813" i="9"/>
  <c r="N294" i="9"/>
  <c r="AC294" i="9"/>
  <c r="AA613" i="9"/>
  <c r="O613" i="9"/>
  <c r="O532" i="9"/>
  <c r="AA532" i="9"/>
  <c r="AC456" i="9"/>
  <c r="N456" i="9"/>
  <c r="AA908" i="9"/>
  <c r="O908" i="9"/>
  <c r="O455" i="9"/>
  <c r="AA455" i="9"/>
  <c r="AC156" i="9"/>
  <c r="N156" i="9"/>
  <c r="AA318" i="9"/>
  <c r="O318" i="9"/>
  <c r="O749" i="9"/>
  <c r="AA749" i="9"/>
  <c r="O268" i="9"/>
  <c r="AA268" i="9"/>
  <c r="O811" i="9"/>
  <c r="AA811" i="9"/>
  <c r="AA225" i="9"/>
  <c r="O225" i="9"/>
  <c r="O350" i="9"/>
  <c r="AA350" i="9"/>
  <c r="N580" i="9"/>
  <c r="AC580" i="9"/>
  <c r="AA826" i="9"/>
  <c r="O826" i="9"/>
  <c r="AC551" i="9"/>
  <c r="N551" i="9"/>
  <c r="AC440" i="9"/>
  <c r="N440" i="9"/>
  <c r="AC137" i="9"/>
  <c r="N137" i="9"/>
  <c r="N827" i="9"/>
  <c r="AA827" i="9" s="1"/>
  <c r="N450" i="9"/>
  <c r="AA450" i="9" s="1"/>
  <c r="AA572" i="9"/>
  <c r="O572" i="9"/>
  <c r="AA499" i="9"/>
  <c r="O499" i="9"/>
  <c r="N550" i="9"/>
  <c r="N800" i="9"/>
  <c r="AC800" i="9"/>
  <c r="AC408" i="9"/>
  <c r="N408" i="9"/>
  <c r="N527" i="9"/>
  <c r="AC527" i="9"/>
  <c r="N400" i="9"/>
  <c r="N1003" i="9"/>
  <c r="AA1003" i="9" s="1"/>
  <c r="AC988" i="9"/>
  <c r="AC249" i="9"/>
  <c r="N313" i="9"/>
  <c r="AA313" i="9" s="1"/>
  <c r="N664" i="9"/>
  <c r="AA664" i="9" s="1"/>
  <c r="AA489" i="9"/>
  <c r="N933" i="9"/>
  <c r="O933" i="9" s="1"/>
  <c r="N11" i="9"/>
  <c r="AA11" i="9" s="1"/>
  <c r="AC302" i="9"/>
  <c r="N914" i="9"/>
  <c r="AA914" i="9" s="1"/>
  <c r="O54" i="9"/>
  <c r="N949" i="9"/>
  <c r="O949" i="9" s="1"/>
  <c r="N832" i="9"/>
  <c r="AA832" i="9" s="1"/>
  <c r="AC80" i="9"/>
  <c r="N202" i="9"/>
  <c r="O202" i="9" s="1"/>
  <c r="AC464" i="9"/>
  <c r="AA959" i="9"/>
  <c r="AC757" i="9"/>
  <c r="AC894" i="9"/>
  <c r="O771" i="9"/>
  <c r="O84" i="9"/>
  <c r="O231" i="9"/>
  <c r="AA231" i="9"/>
  <c r="AC184" i="9"/>
  <c r="N184" i="9"/>
  <c r="N101" i="9"/>
  <c r="AC101" i="9"/>
  <c r="AA21" i="9"/>
  <c r="O21" i="9"/>
  <c r="AA196" i="9"/>
  <c r="N50" i="9"/>
  <c r="O50" i="9" s="1"/>
  <c r="N444" i="9"/>
  <c r="AA444" i="9" s="1"/>
  <c r="N828" i="9"/>
  <c r="O828" i="9" s="1"/>
  <c r="N725" i="9"/>
  <c r="AA725" i="9" s="1"/>
  <c r="AA597" i="9"/>
  <c r="AC669" i="9"/>
  <c r="AC691" i="9"/>
  <c r="N984" i="9"/>
  <c r="AA984" i="9" s="1"/>
  <c r="AC83" i="9"/>
  <c r="N151" i="9"/>
  <c r="O151" i="9" s="1"/>
  <c r="N808" i="9"/>
  <c r="AA808" i="9" s="1"/>
  <c r="N625" i="9"/>
  <c r="AA625" i="9" s="1"/>
  <c r="O297" i="9"/>
  <c r="AC295" i="9"/>
  <c r="N22" i="9"/>
  <c r="AA22" i="9" s="1"/>
  <c r="N291" i="9"/>
  <c r="O291" i="9" s="1"/>
  <c r="N660" i="9"/>
  <c r="AA660" i="9" s="1"/>
  <c r="N930" i="9"/>
  <c r="O930" i="9" s="1"/>
  <c r="AC121" i="9"/>
  <c r="N334" i="9"/>
  <c r="O334" i="9" s="1"/>
  <c r="O425" i="9"/>
  <c r="AA650" i="9"/>
  <c r="O460" i="9"/>
  <c r="N736" i="9"/>
  <c r="AA736" i="9" s="1"/>
  <c r="AA60" i="9"/>
  <c r="O60" i="9"/>
  <c r="AC620" i="9"/>
  <c r="N620" i="9"/>
  <c r="AA592" i="9"/>
  <c r="O592" i="9"/>
  <c r="O402" i="9"/>
  <c r="AA402" i="9"/>
  <c r="AC823" i="9"/>
  <c r="N823" i="9"/>
  <c r="AA14" i="9"/>
  <c r="O14" i="9"/>
  <c r="AC501" i="9"/>
  <c r="N501" i="9"/>
  <c r="O837" i="9"/>
  <c r="AA837" i="9"/>
  <c r="AC178" i="9"/>
  <c r="N178" i="9"/>
  <c r="AC139" i="9"/>
  <c r="N139" i="9"/>
  <c r="O538" i="9"/>
  <c r="AA538" i="9"/>
  <c r="N174" i="9"/>
  <c r="O174" i="9" s="1"/>
  <c r="AC901" i="9"/>
  <c r="N901" i="9"/>
  <c r="AA47" i="9"/>
  <c r="O47" i="9"/>
  <c r="O26" i="9"/>
  <c r="F103" i="10" s="1"/>
  <c r="AA26" i="9"/>
  <c r="N672" i="9"/>
  <c r="AC672" i="9"/>
  <c r="AC590" i="9"/>
  <c r="N590" i="9"/>
  <c r="O237" i="9"/>
  <c r="AA237" i="9"/>
  <c r="AC309" i="9"/>
  <c r="N309" i="9"/>
  <c r="O250" i="9"/>
  <c r="AA250" i="9"/>
  <c r="N74" i="9"/>
  <c r="AC74" i="9"/>
  <c r="N303" i="9"/>
  <c r="AC615" i="9"/>
  <c r="N615" i="9"/>
  <c r="O537" i="9"/>
  <c r="AA537" i="9"/>
  <c r="AC731" i="9"/>
  <c r="N731" i="9"/>
  <c r="O72" i="9"/>
  <c r="AA72" i="9"/>
  <c r="N862" i="9"/>
  <c r="N12" i="9"/>
  <c r="AC12" i="9"/>
  <c r="AA407" i="9"/>
  <c r="O407" i="9"/>
  <c r="AC417" i="9"/>
  <c r="N417" i="9"/>
  <c r="N272" i="9"/>
  <c r="AC272" i="9"/>
  <c r="N410" i="9"/>
  <c r="AC410" i="9"/>
  <c r="AC98" i="9"/>
  <c r="N98" i="9"/>
  <c r="AA266" i="9"/>
  <c r="O266" i="9"/>
  <c r="O211" i="9"/>
  <c r="AA211" i="9"/>
  <c r="O912" i="9"/>
  <c r="AA912" i="9"/>
  <c r="AA192" i="9"/>
  <c r="O192" i="9"/>
  <c r="AC210" i="9"/>
  <c r="N210" i="9"/>
  <c r="AC666" i="9"/>
  <c r="N666" i="9"/>
  <c r="O68" i="9"/>
  <c r="AA68" i="9"/>
  <c r="N633" i="9"/>
  <c r="AC633" i="9"/>
  <c r="N574" i="9"/>
  <c r="N521" i="9"/>
  <c r="N707" i="9"/>
  <c r="AA707" i="9" s="1"/>
  <c r="O641" i="9"/>
  <c r="AA641" i="9"/>
  <c r="O221" i="9"/>
  <c r="AA221" i="9"/>
  <c r="N368" i="9"/>
  <c r="AC368" i="9"/>
  <c r="AC885" i="9"/>
  <c r="N885" i="9"/>
  <c r="N834" i="9"/>
  <c r="AC834" i="9"/>
  <c r="AC600" i="9"/>
  <c r="N600" i="9"/>
  <c r="AA359" i="9"/>
  <c r="O359" i="9"/>
  <c r="O601" i="9"/>
  <c r="AA601" i="9"/>
  <c r="AA594" i="9"/>
  <c r="O594" i="9"/>
  <c r="AA752" i="9"/>
  <c r="O752" i="9"/>
  <c r="AA363" i="9"/>
  <c r="O363" i="9"/>
  <c r="AC619" i="9"/>
  <c r="N619" i="9"/>
  <c r="AC38" i="9"/>
  <c r="N38" i="9"/>
  <c r="N57" i="9"/>
  <c r="AC251" i="9"/>
  <c r="N251" i="9"/>
  <c r="AC785" i="9"/>
  <c r="N785" i="9"/>
  <c r="N544" i="9"/>
  <c r="O451" i="9"/>
  <c r="AA451" i="9"/>
  <c r="AC487" i="9"/>
  <c r="N487" i="9"/>
  <c r="O321" i="9"/>
  <c r="AA321" i="9"/>
  <c r="AA131" i="9"/>
  <c r="O131" i="9"/>
  <c r="O447" i="9"/>
  <c r="AA447" i="9"/>
  <c r="AC305" i="9"/>
  <c r="N305" i="9"/>
  <c r="AC463" i="9"/>
  <c r="N463" i="9"/>
  <c r="AC345" i="9"/>
  <c r="N345" i="9"/>
  <c r="O216" i="9"/>
  <c r="AA216" i="9"/>
  <c r="N437" i="9"/>
  <c r="O437" i="9" s="1"/>
  <c r="N760" i="9"/>
  <c r="AC760" i="9"/>
  <c r="O867" i="9"/>
  <c r="AA867" i="9"/>
  <c r="AA384" i="9"/>
  <c r="O384" i="9"/>
  <c r="AC622" i="9"/>
  <c r="N622" i="9"/>
  <c r="AC617" i="9"/>
  <c r="N617" i="9"/>
  <c r="AA894" i="9"/>
  <c r="O894" i="9"/>
  <c r="AA329" i="9"/>
  <c r="O329" i="9"/>
  <c r="N822" i="9"/>
  <c r="N224" i="9"/>
  <c r="AC224" i="9"/>
  <c r="N768" i="9"/>
  <c r="AC768" i="9"/>
  <c r="N646" i="9"/>
  <c r="AC646" i="9"/>
  <c r="O381" i="9"/>
  <c r="AA381" i="9"/>
  <c r="AA73" i="9"/>
  <c r="O73" i="9"/>
  <c r="AC878" i="9"/>
  <c r="N878" i="9"/>
  <c r="N182" i="9"/>
  <c r="N782" i="9"/>
  <c r="AC782" i="9"/>
  <c r="N896" i="9"/>
  <c r="AC896" i="9"/>
  <c r="AA790" i="9"/>
  <c r="O790" i="9"/>
  <c r="AA389" i="9"/>
  <c r="O389" i="9"/>
  <c r="N503" i="9"/>
  <c r="AC503" i="9"/>
  <c r="AC806" i="9"/>
  <c r="N806" i="9"/>
  <c r="O411" i="9"/>
  <c r="AA411" i="9"/>
  <c r="AC289" i="9"/>
  <c r="N289" i="9"/>
  <c r="N481" i="9"/>
  <c r="AC481" i="9"/>
  <c r="N820" i="9"/>
  <c r="AC504" i="9"/>
  <c r="N504" i="9"/>
  <c r="AA136" i="9"/>
  <c r="O136" i="9"/>
  <c r="AC286" i="9"/>
  <c r="N286" i="9"/>
  <c r="AA360" i="9"/>
  <c r="O360" i="9"/>
  <c r="O533" i="9"/>
  <c r="AA533" i="9"/>
  <c r="O718" i="9"/>
  <c r="AA718" i="9"/>
  <c r="AC817" i="9"/>
  <c r="N817" i="9"/>
  <c r="AA158" i="9"/>
  <c r="O158" i="9"/>
  <c r="O588" i="9"/>
  <c r="AA588" i="9"/>
  <c r="AC589" i="9"/>
  <c r="N589" i="9"/>
  <c r="AC788" i="9"/>
  <c r="N788" i="9"/>
  <c r="AC522" i="9"/>
  <c r="N522" i="9"/>
  <c r="AA298" i="9"/>
  <c r="O298" i="9"/>
  <c r="AC632" i="9"/>
  <c r="N632" i="9"/>
  <c r="AC245" i="9"/>
  <c r="N245" i="9"/>
  <c r="AA379" i="9"/>
  <c r="O379" i="9"/>
  <c r="O698" i="9"/>
  <c r="AA698" i="9"/>
  <c r="AA155" i="9"/>
  <c r="O155" i="9"/>
  <c r="AC636" i="9"/>
  <c r="N636" i="9"/>
  <c r="N562" i="9"/>
  <c r="AC562" i="9"/>
  <c r="AC831" i="9"/>
  <c r="N831" i="9"/>
  <c r="AC719" i="9"/>
  <c r="N719" i="9"/>
  <c r="N514" i="9"/>
  <c r="AC514" i="9"/>
  <c r="O114" i="9"/>
  <c r="AA114" i="9"/>
  <c r="AA442" i="9"/>
  <c r="O442" i="9"/>
  <c r="N759" i="9"/>
  <c r="O727" i="9"/>
  <c r="AA727" i="9"/>
  <c r="AC742" i="9"/>
  <c r="N742" i="9"/>
  <c r="O824" i="9"/>
  <c r="AA824" i="9"/>
  <c r="O323" i="9"/>
  <c r="AA323" i="9"/>
  <c r="O676" i="9"/>
  <c r="AA676" i="9"/>
  <c r="AA307" i="9"/>
  <c r="O307" i="9"/>
  <c r="N468" i="9"/>
  <c r="AC468" i="9"/>
  <c r="AC476" i="9"/>
  <c r="N476" i="9"/>
  <c r="N705" i="9"/>
  <c r="AC705" i="9"/>
  <c r="N825" i="9"/>
  <c r="AC825" i="9"/>
  <c r="O674" i="9"/>
  <c r="AA674" i="9"/>
  <c r="AC416" i="9"/>
  <c r="N416" i="9"/>
  <c r="O51" i="9"/>
  <c r="F35" i="10" s="1"/>
  <c r="AA51" i="9"/>
  <c r="N743" i="9"/>
  <c r="AC743" i="9"/>
  <c r="N840" i="9"/>
  <c r="AA536" i="9"/>
  <c r="O536" i="9"/>
  <c r="AA809" i="9"/>
  <c r="O809" i="9"/>
  <c r="AC704" i="9"/>
  <c r="N704" i="9"/>
  <c r="O882" i="9"/>
  <c r="AA882" i="9"/>
  <c r="O889" i="9"/>
  <c r="AA889" i="9"/>
  <c r="AC801" i="9"/>
  <c r="N801" i="9"/>
  <c r="O361" i="9"/>
  <c r="AA361" i="9"/>
  <c r="AC900" i="9"/>
  <c r="N900" i="9"/>
  <c r="O32" i="9"/>
  <c r="AA32" i="9"/>
  <c r="O557" i="9"/>
  <c r="AA557" i="9"/>
  <c r="AA872" i="9"/>
  <c r="O872" i="9"/>
  <c r="AC903" i="9"/>
  <c r="N903" i="9"/>
  <c r="AA668" i="9"/>
  <c r="O668" i="9"/>
  <c r="N711" i="9"/>
  <c r="O711" i="9" s="1"/>
  <c r="N642" i="9"/>
  <c r="AC642" i="9"/>
  <c r="N874" i="9"/>
  <c r="AC874" i="9"/>
  <c r="AC41" i="9"/>
  <c r="N41" i="9"/>
  <c r="AC836" i="9"/>
  <c r="N836" i="9"/>
  <c r="AC306" i="9"/>
  <c r="N306" i="9"/>
  <c r="AC260" i="9"/>
  <c r="N260" i="9"/>
  <c r="AA657" i="9"/>
  <c r="O657" i="9"/>
  <c r="AA353" i="9"/>
  <c r="O353" i="9"/>
  <c r="AC552" i="9"/>
  <c r="N552" i="9"/>
  <c r="O608" i="9"/>
  <c r="AA608" i="9"/>
  <c r="AC857" i="9"/>
  <c r="N857" i="9"/>
  <c r="AC374" i="9"/>
  <c r="N374" i="9"/>
  <c r="N877" i="9"/>
  <c r="AC877" i="9"/>
  <c r="AA865" i="9"/>
  <c r="O865" i="9"/>
  <c r="AA886" i="9"/>
  <c r="O886" i="9"/>
  <c r="O510" i="9"/>
  <c r="AA510" i="9"/>
  <c r="O465" i="9"/>
  <c r="AA465" i="9"/>
  <c r="O176" i="9"/>
  <c r="AA176" i="9"/>
  <c r="N835" i="9"/>
  <c r="AA835" i="9" s="1"/>
  <c r="N372" i="9"/>
  <c r="AC372" i="9"/>
  <c r="O33" i="9"/>
  <c r="AA33" i="9"/>
  <c r="O898" i="9"/>
  <c r="AA898" i="9"/>
  <c r="N623" i="9"/>
  <c r="AC623" i="9"/>
  <c r="AA333" i="9"/>
  <c r="O333" i="9"/>
  <c r="O124" i="9"/>
  <c r="AA124" i="9"/>
  <c r="AC478" i="9"/>
  <c r="N478" i="9"/>
  <c r="AC586" i="9"/>
  <c r="N586" i="9"/>
  <c r="N269" i="9"/>
  <c r="AC269" i="9"/>
  <c r="N573" i="9"/>
  <c r="O573" i="9" s="1"/>
  <c r="N30" i="9"/>
  <c r="AA30" i="9" s="1"/>
  <c r="AC656" i="9"/>
  <c r="N656" i="9"/>
  <c r="AC852" i="9"/>
  <c r="N852" i="9"/>
  <c r="O264" i="9"/>
  <c r="AA264" i="9"/>
  <c r="AA883" i="9"/>
  <c r="O883" i="9"/>
  <c r="AC566" i="9"/>
  <c r="N566" i="9"/>
  <c r="AC777" i="9"/>
  <c r="N777" i="9"/>
  <c r="AA546" i="9"/>
  <c r="O546" i="9"/>
  <c r="AC849" i="9"/>
  <c r="N849" i="9"/>
  <c r="O71" i="9"/>
  <c r="AA71" i="9"/>
  <c r="N470" i="9"/>
  <c r="AC470" i="9"/>
  <c r="O278" i="9"/>
  <c r="AA278" i="9"/>
  <c r="AC581" i="9"/>
  <c r="N581" i="9"/>
  <c r="AC409" i="9"/>
  <c r="N409" i="9"/>
  <c r="N913" i="9"/>
  <c r="AC913" i="9"/>
  <c r="AA728" i="9"/>
  <c r="O728" i="9"/>
  <c r="AA888" i="9"/>
  <c r="O888" i="9"/>
  <c r="AA869" i="9"/>
  <c r="O869" i="9"/>
  <c r="N648" i="9"/>
  <c r="O423" i="9"/>
  <c r="AA423" i="9"/>
  <c r="AC880" i="9"/>
  <c r="N880" i="9"/>
  <c r="N565" i="9"/>
  <c r="AC775" i="9"/>
  <c r="N775" i="9"/>
  <c r="AC795" i="9"/>
  <c r="N795" i="9"/>
  <c r="O200" i="9"/>
  <c r="AA200" i="9"/>
  <c r="AA681" i="9"/>
  <c r="O681" i="9"/>
  <c r="N976" i="9"/>
  <c r="N864" i="9"/>
  <c r="O864" i="9" s="1"/>
  <c r="O118" i="9"/>
  <c r="AA118" i="9"/>
  <c r="N703" i="9"/>
  <c r="N106" i="9"/>
  <c r="AA598" i="9"/>
  <c r="O598" i="9"/>
  <c r="AA720" i="9"/>
  <c r="O720" i="9"/>
  <c r="AC845" i="9"/>
  <c r="N845" i="9"/>
  <c r="O611" i="9"/>
  <c r="AA611" i="9"/>
  <c r="AA252" i="9"/>
  <c r="O252" i="9"/>
  <c r="N905" i="9"/>
  <c r="O357" i="9"/>
  <c r="AA357" i="9"/>
  <c r="O525" i="9"/>
  <c r="AA525" i="9"/>
  <c r="N649" i="9"/>
  <c r="N209" i="9"/>
  <c r="AC209" i="9"/>
  <c r="AC241" i="9"/>
  <c r="N241" i="9"/>
  <c r="AA23" i="9"/>
  <c r="O23" i="9"/>
  <c r="O418" i="9"/>
  <c r="AA418" i="9"/>
  <c r="O734" i="9"/>
  <c r="AA734" i="9"/>
  <c r="AC848" i="9"/>
  <c r="N848" i="9"/>
  <c r="O259" i="9"/>
  <c r="AA259" i="9"/>
  <c r="AC789" i="9"/>
  <c r="N789" i="9"/>
  <c r="AC773" i="9"/>
  <c r="N773" i="9"/>
  <c r="AA585" i="9"/>
  <c r="O585" i="9"/>
  <c r="AA40" i="9"/>
  <c r="O40" i="9"/>
  <c r="O112" i="9"/>
  <c r="AA112" i="9"/>
  <c r="AC576" i="9"/>
  <c r="N576" i="9"/>
  <c r="O741" i="9"/>
  <c r="AA741" i="9"/>
  <c r="N198" i="9"/>
  <c r="AC198" i="9"/>
  <c r="AA375" i="9"/>
  <c r="O375" i="9"/>
  <c r="O471" i="9"/>
  <c r="AA471" i="9"/>
  <c r="AC732" i="9"/>
  <c r="N732" i="9"/>
  <c r="O212" i="9"/>
  <c r="AA212" i="9"/>
  <c r="O715" i="9"/>
  <c r="AA715" i="9"/>
  <c r="N52" i="9"/>
  <c r="O434" i="9"/>
  <c r="AA434" i="9"/>
  <c r="AC328" i="9"/>
  <c r="N328" i="9"/>
  <c r="AC821" i="9"/>
  <c r="N821" i="9"/>
  <c r="AC175" i="9"/>
  <c r="N175" i="9"/>
  <c r="AA111" i="9"/>
  <c r="O111" i="9"/>
  <c r="AA275" i="9"/>
  <c r="O275" i="9"/>
  <c r="AC488" i="9"/>
  <c r="N488" i="9"/>
  <c r="O579" i="9"/>
  <c r="AA579" i="9"/>
  <c r="N778" i="9"/>
  <c r="AC778" i="9"/>
  <c r="AA405" i="9"/>
  <c r="O405" i="9"/>
  <c r="O186" i="9"/>
  <c r="AA186" i="9"/>
  <c r="AD1006" i="9"/>
  <c r="N1006" i="9"/>
  <c r="AC430" i="9"/>
  <c r="N430" i="9"/>
  <c r="AA117" i="9"/>
  <c r="O117" i="9"/>
  <c r="N567" i="9"/>
  <c r="N398" i="9"/>
  <c r="AC398" i="9"/>
  <c r="N337" i="9"/>
  <c r="AC337" i="9"/>
  <c r="AA67" i="9"/>
  <c r="O177" i="9"/>
  <c r="AA177" i="9"/>
  <c r="AA341" i="9"/>
  <c r="O341" i="9"/>
  <c r="N659" i="9"/>
  <c r="O659" i="9" s="1"/>
  <c r="N818" i="9"/>
  <c r="AC818" i="9"/>
  <c r="O292" i="9"/>
  <c r="F50" i="10" s="1"/>
  <c r="AA292" i="9"/>
  <c r="O479" i="9"/>
  <c r="AA479" i="9"/>
  <c r="N218" i="9"/>
  <c r="AC640" i="9"/>
  <c r="N640" i="9"/>
  <c r="AC371" i="9"/>
  <c r="N371" i="9"/>
  <c r="N851" i="9"/>
  <c r="AC851" i="9"/>
  <c r="N197" i="9"/>
  <c r="AC197" i="9"/>
  <c r="AC596" i="9"/>
  <c r="N596" i="9"/>
  <c r="N132" i="9"/>
  <c r="AC132" i="9"/>
  <c r="AA962" i="9"/>
  <c r="O962" i="9"/>
  <c r="AA751" i="9"/>
  <c r="O751" i="9"/>
  <c r="O170" i="9"/>
  <c r="AA170" i="9"/>
  <c r="AC505" i="9"/>
  <c r="N505" i="9"/>
  <c r="AC714" i="9"/>
  <c r="N714" i="9"/>
  <c r="AC378" i="9"/>
  <c r="N378" i="9"/>
  <c r="AC556" i="9"/>
  <c r="N556" i="9"/>
  <c r="AC695" i="9"/>
  <c r="N695" i="9"/>
  <c r="N582" i="9"/>
  <c r="AA435" i="9"/>
  <c r="O435" i="9"/>
  <c r="AA205" i="9"/>
  <c r="O205" i="9"/>
  <c r="N884" i="9"/>
  <c r="AC884" i="9"/>
  <c r="AC724" i="9"/>
  <c r="N724" i="9"/>
  <c r="N386" i="9"/>
  <c r="AC386" i="9"/>
  <c r="O563" i="9"/>
  <c r="AA563" i="9"/>
  <c r="N994" i="9"/>
  <c r="AC994" i="9"/>
  <c r="AC890" i="9"/>
  <c r="N890" i="9"/>
  <c r="N696" i="9"/>
  <c r="AC696" i="9"/>
  <c r="AC591" i="9"/>
  <c r="N591" i="9"/>
  <c r="AC893" i="9"/>
  <c r="N893" i="9"/>
  <c r="AC740" i="9"/>
  <c r="N740" i="9"/>
  <c r="AC871" i="9"/>
  <c r="N871" i="9"/>
  <c r="AC495" i="9"/>
  <c r="N495" i="9"/>
  <c r="AA780" i="9"/>
  <c r="O780" i="9"/>
  <c r="AC453" i="9"/>
  <c r="N453" i="9"/>
  <c r="AC320" i="9"/>
  <c r="N320" i="9"/>
  <c r="O977" i="9"/>
  <c r="AA977" i="9"/>
  <c r="AC77" i="9"/>
  <c r="N77" i="9"/>
  <c r="AA395" i="9"/>
  <c r="O395" i="9"/>
  <c r="AA975" i="9"/>
  <c r="O975" i="9"/>
  <c r="AC692" i="9"/>
  <c r="N692" i="9"/>
  <c r="N679" i="9"/>
  <c r="AC679" i="9"/>
  <c r="AC635" i="9"/>
  <c r="N635" i="9"/>
  <c r="AC299" i="9"/>
  <c r="N299" i="9"/>
  <c r="AC317" i="9"/>
  <c r="N317" i="9"/>
  <c r="N844" i="9"/>
  <c r="AC844" i="9"/>
  <c r="AC475" i="9"/>
  <c r="N475" i="9"/>
  <c r="AA652" i="9"/>
  <c r="O652" i="9"/>
  <c r="N804" i="9"/>
  <c r="AC804" i="9"/>
  <c r="AC234" i="9"/>
  <c r="N234" i="9"/>
  <c r="AA860" i="9"/>
  <c r="O860" i="9"/>
  <c r="N726" i="9"/>
  <c r="AC726" i="9"/>
  <c r="O508" i="9"/>
  <c r="AA508" i="9"/>
  <c r="AC748" i="9"/>
  <c r="N748" i="9"/>
  <c r="AC578" i="9"/>
  <c r="N578" i="9"/>
  <c r="N167" i="9"/>
  <c r="AC167" i="9"/>
  <c r="N274" i="9"/>
  <c r="AC274" i="9"/>
  <c r="O716" i="9"/>
  <c r="AA716" i="9"/>
  <c r="N523" i="9"/>
  <c r="AA349" i="9"/>
  <c r="O349" i="9"/>
  <c r="AC629" i="9"/>
  <c r="N629" i="9"/>
  <c r="AA879" i="9"/>
  <c r="O879" i="9"/>
  <c r="AC673" i="9"/>
  <c r="N673" i="9"/>
  <c r="AC767" i="9"/>
  <c r="N767" i="9"/>
  <c r="AC846" i="9"/>
  <c r="N846" i="9"/>
  <c r="AC902" i="9"/>
  <c r="N902" i="9"/>
  <c r="AA141" i="9"/>
  <c r="O141" i="9"/>
  <c r="AA314" i="9"/>
  <c r="O314" i="9"/>
  <c r="AC717" i="9"/>
  <c r="N717" i="9"/>
  <c r="AA302" i="9"/>
  <c r="O302" i="9"/>
  <c r="AC747" i="9"/>
  <c r="N747" i="9"/>
  <c r="AA267" i="9"/>
  <c r="O267" i="9"/>
  <c r="AC626" i="9"/>
  <c r="N626" i="9"/>
  <c r="AC358" i="9"/>
  <c r="N358" i="9"/>
  <c r="O841" i="9"/>
  <c r="AA841" i="9"/>
  <c r="AC897" i="9"/>
  <c r="N897" i="9"/>
  <c r="AC526" i="9"/>
  <c r="N526" i="9"/>
  <c r="O295" i="9"/>
  <c r="AA295" i="9"/>
  <c r="N944" i="9"/>
  <c r="AC944" i="9"/>
  <c r="N965" i="9"/>
  <c r="O965" i="9" s="1"/>
  <c r="O920" i="9"/>
  <c r="N958" i="9"/>
  <c r="O958" i="9" s="1"/>
  <c r="N1007" i="9"/>
  <c r="O1007" i="9" s="1"/>
  <c r="AC945" i="9"/>
  <c r="N945" i="9"/>
  <c r="AC937" i="9"/>
  <c r="N937" i="9"/>
  <c r="O921" i="9"/>
  <c r="AA921" i="9"/>
  <c r="O765" i="9"/>
  <c r="AA765" i="9"/>
  <c r="AC915" i="9"/>
  <c r="N915" i="9"/>
  <c r="AC774" i="9"/>
  <c r="N774" i="9"/>
  <c r="AC689" i="9"/>
  <c r="N689" i="9"/>
  <c r="AC755" i="9"/>
  <c r="N755" i="9"/>
  <c r="O682" i="9"/>
  <c r="AA682" i="9"/>
  <c r="N971" i="9"/>
  <c r="N935" i="9"/>
  <c r="AC935" i="9"/>
  <c r="AF10" i="9"/>
  <c r="AF4" i="9" s="1"/>
  <c r="B14" i="21" s="1"/>
  <c r="D14" i="21" s="1"/>
  <c r="AE4" i="9"/>
  <c r="AC793" i="9"/>
  <c r="N793" i="9"/>
  <c r="AC993" i="9"/>
  <c r="N993" i="9"/>
  <c r="AC922" i="9"/>
  <c r="N922" i="9"/>
  <c r="AC157" i="9"/>
  <c r="N157" i="9"/>
  <c r="AC946" i="9"/>
  <c r="N946" i="9"/>
  <c r="AA980" i="9"/>
  <c r="O980" i="9"/>
  <c r="O978" i="9"/>
  <c r="AA978" i="9"/>
  <c r="AC607" i="9"/>
  <c r="N607" i="9"/>
  <c r="AC10" i="9"/>
  <c r="N10" i="9"/>
  <c r="AC960" i="9"/>
  <c r="N960" i="9"/>
  <c r="AC228" i="9"/>
  <c r="N228" i="9"/>
  <c r="N644" i="9"/>
  <c r="AC644" i="9"/>
  <c r="AA1005" i="9"/>
  <c r="O1005" i="9"/>
  <c r="O113" i="9"/>
  <c r="AA113" i="9"/>
  <c r="AA204" i="9"/>
  <c r="O204" i="9"/>
  <c r="N702" i="9"/>
  <c r="AC702" i="9"/>
  <c r="AC938" i="9"/>
  <c r="N938" i="9"/>
  <c r="O144" i="9"/>
  <c r="AA144" i="9"/>
  <c r="AC992" i="9"/>
  <c r="N992" i="9"/>
  <c r="AC346" i="9"/>
  <c r="N346" i="9"/>
  <c r="AC941" i="9"/>
  <c r="N941" i="9"/>
  <c r="AB4" i="9"/>
  <c r="G88" i="10"/>
  <c r="O35" i="9"/>
  <c r="AA35" i="9"/>
  <c r="N240" i="9"/>
  <c r="N343" i="9"/>
  <c r="AC343" i="9"/>
  <c r="AA964" i="9"/>
  <c r="O964" i="9"/>
  <c r="N972" i="9"/>
  <c r="AC972" i="9"/>
  <c r="AC952" i="9"/>
  <c r="N952" i="9"/>
  <c r="AC968" i="9"/>
  <c r="N968" i="9"/>
  <c r="AC354" i="9"/>
  <c r="N354" i="9"/>
  <c r="AC677" i="9"/>
  <c r="N677" i="9"/>
  <c r="AC855" i="9"/>
  <c r="N855" i="9"/>
  <c r="AC998" i="9"/>
  <c r="N998" i="9"/>
  <c r="N969" i="9"/>
  <c r="AC969" i="9"/>
  <c r="O1004" i="9"/>
  <c r="AA1004" i="9"/>
  <c r="AC985" i="9"/>
  <c r="N985" i="9"/>
  <c r="AC847" i="9"/>
  <c r="N847" i="9"/>
  <c r="AA338" i="9"/>
  <c r="O338" i="9"/>
  <c r="AA991" i="9"/>
  <c r="O991" i="9"/>
  <c r="AC756" i="9"/>
  <c r="N756" i="9"/>
  <c r="AA919" i="9"/>
  <c r="O919" i="9"/>
  <c r="AC942" i="9"/>
  <c r="N942" i="9"/>
  <c r="AC923" i="9"/>
  <c r="N923" i="9"/>
  <c r="AC807" i="9"/>
  <c r="N807" i="9"/>
  <c r="AC990" i="9"/>
  <c r="N990" i="9"/>
  <c r="AA776" i="9"/>
  <c r="O776" i="9"/>
  <c r="AA560" i="9"/>
  <c r="O560" i="9"/>
  <c r="AC843" i="9"/>
  <c r="N843" i="9"/>
  <c r="O943" i="9"/>
  <c r="AA943" i="9"/>
  <c r="AC699" i="9"/>
  <c r="N699" i="9"/>
  <c r="AA996" i="9"/>
  <c r="O996" i="9"/>
  <c r="AC730" i="9"/>
  <c r="N730" i="9"/>
  <c r="O955" i="9"/>
  <c r="AA955" i="9"/>
  <c r="O401" i="9" l="1"/>
  <c r="F36" i="10"/>
  <c r="G7" i="10"/>
  <c r="F38" i="10"/>
  <c r="F47" i="10"/>
  <c r="E215" i="21"/>
  <c r="E173" i="21"/>
  <c r="E203" i="21" s="1"/>
  <c r="O712" i="9"/>
  <c r="J8" i="10"/>
  <c r="AA791" i="9"/>
  <c r="I8" i="10"/>
  <c r="O735" i="9"/>
  <c r="O693" i="9"/>
  <c r="AA637" i="9"/>
  <c r="AA859" i="9"/>
  <c r="O539" i="9"/>
  <c r="AA290" i="9"/>
  <c r="AA815" i="9"/>
  <c r="O511" i="9"/>
  <c r="AA721" i="9"/>
  <c r="O129" i="9"/>
  <c r="AA983" i="9"/>
  <c r="AA512" i="9"/>
  <c r="O904" i="9"/>
  <c r="AA653" i="9"/>
  <c r="O653" i="9"/>
  <c r="O236" i="9"/>
  <c r="AA236" i="9"/>
  <c r="AA173" i="9"/>
  <c r="AA233" i="9"/>
  <c r="O233" i="9"/>
  <c r="AA738" i="9"/>
  <c r="O426" i="9"/>
  <c r="AA426" i="9"/>
  <c r="O593" i="9"/>
  <c r="AA593" i="9"/>
  <c r="AA342" i="9"/>
  <c r="O342" i="9"/>
  <c r="AA253" i="9"/>
  <c r="O758" i="9"/>
  <c r="AA105" i="9"/>
  <c r="AA614" i="9"/>
  <c r="AA467" i="9"/>
  <c r="O683" i="9"/>
  <c r="O469" i="9"/>
  <c r="O970" i="9"/>
  <c r="O842" i="9"/>
  <c r="O344" i="9"/>
  <c r="AA344" i="9"/>
  <c r="G8" i="10"/>
  <c r="AA335" i="9"/>
  <c r="O458" i="9"/>
  <c r="AA873" i="9"/>
  <c r="O647" i="9"/>
  <c r="AA839" i="9"/>
  <c r="AA110" i="9"/>
  <c r="O110" i="9"/>
  <c r="AA46" i="9"/>
  <c r="O684" i="9"/>
  <c r="O559" i="9"/>
  <c r="AA486" i="9"/>
  <c r="O83" i="9"/>
  <c r="AA449" i="9"/>
  <c r="AA744" i="9"/>
  <c r="O701" i="9"/>
  <c r="O675" i="9"/>
  <c r="AA784" i="9"/>
  <c r="O870" i="9"/>
  <c r="AA870" i="9"/>
  <c r="AA709" i="9"/>
  <c r="O498" i="9"/>
  <c r="AA109" i="9"/>
  <c r="AA928" i="9"/>
  <c r="O599" i="9"/>
  <c r="O764" i="9"/>
  <c r="O482" i="9"/>
  <c r="AA20" i="9"/>
  <c r="AA798" i="9"/>
  <c r="AA413" i="9"/>
  <c r="O612" i="9"/>
  <c r="AA899" i="9"/>
  <c r="AA80" i="9"/>
  <c r="AA128" i="9"/>
  <c r="O911" i="9"/>
  <c r="AA365" i="9"/>
  <c r="AA769" i="9"/>
  <c r="O754" i="9"/>
  <c r="O188" i="9"/>
  <c r="O643" i="9"/>
  <c r="O44" i="9"/>
  <c r="AA757" i="9"/>
  <c r="O722" i="9"/>
  <c r="AA415" i="9"/>
  <c r="AA787" i="9"/>
  <c r="O569" i="9"/>
  <c r="O517" i="9"/>
  <c r="O729" i="9"/>
  <c r="O762" i="9"/>
  <c r="AA213" i="9"/>
  <c r="O424" i="9"/>
  <c r="O427" i="9"/>
  <c r="O94" i="9"/>
  <c r="AA655" i="9"/>
  <c r="AA282" i="9"/>
  <c r="AA356" i="9"/>
  <c r="O932" i="9"/>
  <c r="AA691" i="9"/>
  <c r="AA549" i="9"/>
  <c r="AA794" i="9"/>
  <c r="O121" i="9"/>
  <c r="O887" i="9"/>
  <c r="O490" i="9"/>
  <c r="O621" i="9"/>
  <c r="O967" i="9"/>
  <c r="O248" i="9"/>
  <c r="AA276" i="9"/>
  <c r="AA422" i="9"/>
  <c r="O143" i="9"/>
  <c r="O125" i="9"/>
  <c r="O829" i="9"/>
  <c r="O583" i="9"/>
  <c r="O127" i="9"/>
  <c r="O737" i="9"/>
  <c r="AA391" i="9"/>
  <c r="O279" i="9"/>
  <c r="F49" i="10" s="1"/>
  <c r="AA669" i="9"/>
  <c r="O462" i="9"/>
  <c r="AA500" i="9"/>
  <c r="O639" i="9"/>
  <c r="AA694" i="9"/>
  <c r="O48" i="9"/>
  <c r="O854" i="9"/>
  <c r="O432" i="9"/>
  <c r="O25" i="9"/>
  <c r="AA710" i="9"/>
  <c r="AA838" i="9"/>
  <c r="O362" i="9"/>
  <c r="AA362" i="9"/>
  <c r="O516" i="9"/>
  <c r="AA796" i="9"/>
  <c r="AA761" i="9"/>
  <c r="O931" i="9"/>
  <c r="AA485" i="9"/>
  <c r="O781" i="9"/>
  <c r="AA58" i="9"/>
  <c r="AD4" i="9"/>
  <c r="AD6" i="9" s="1"/>
  <c r="AE6" i="9" s="1"/>
  <c r="AA162" i="9"/>
  <c r="O678" i="9"/>
  <c r="AA797" i="9"/>
  <c r="AA484" i="9"/>
  <c r="O891" i="9"/>
  <c r="AA891" i="9"/>
  <c r="AA249" i="9"/>
  <c r="AA367" i="9"/>
  <c r="O367" i="9"/>
  <c r="AA327" i="9"/>
  <c r="O327" i="9"/>
  <c r="AA577" i="9"/>
  <c r="O577" i="9"/>
  <c r="O140" i="9"/>
  <c r="AA140" i="9"/>
  <c r="AA688" i="9"/>
  <c r="O688" i="9"/>
  <c r="O909" i="9"/>
  <c r="AA909" i="9"/>
  <c r="AA69" i="9"/>
  <c r="O69" i="9"/>
  <c r="O28" i="9"/>
  <c r="AA28" i="9"/>
  <c r="O638" i="9"/>
  <c r="AA543" i="9"/>
  <c r="O273" i="9"/>
  <c r="AA273" i="9"/>
  <c r="AA534" i="9"/>
  <c r="O534" i="9"/>
  <c r="AA558" i="9"/>
  <c r="O558" i="9"/>
  <c r="AA373" i="9"/>
  <c r="O373" i="9"/>
  <c r="O406" i="9"/>
  <c r="AA406" i="9"/>
  <c r="AA933" i="9"/>
  <c r="O339" i="9"/>
  <c r="AA339" i="9"/>
  <c r="AA745" i="9"/>
  <c r="O745" i="9"/>
  <c r="O261" i="9"/>
  <c r="AA261" i="9"/>
  <c r="AA477" i="9"/>
  <c r="AA853" i="9"/>
  <c r="O700" i="9"/>
  <c r="AA940" i="9"/>
  <c r="O570" i="9"/>
  <c r="AA492" i="9"/>
  <c r="AA988" i="9"/>
  <c r="O308" i="9"/>
  <c r="F58" i="10" s="1"/>
  <c r="AA520" i="9"/>
  <c r="AA949" i="9"/>
  <c r="AA334" i="9"/>
  <c r="O11" i="9"/>
  <c r="O832" i="9"/>
  <c r="O827" i="9"/>
  <c r="O1003" i="9"/>
  <c r="AA464" i="9"/>
  <c r="O914" i="9"/>
  <c r="O450" i="9"/>
  <c r="O664" i="9"/>
  <c r="AA930" i="9"/>
  <c r="AA580" i="9"/>
  <c r="O580" i="9"/>
  <c r="AA604" i="9"/>
  <c r="O604" i="9"/>
  <c r="O527" i="9"/>
  <c r="AA527" i="9"/>
  <c r="AA440" i="9"/>
  <c r="O440" i="9"/>
  <c r="AA408" i="9"/>
  <c r="O408" i="9"/>
  <c r="AA551" i="9"/>
  <c r="O551" i="9"/>
  <c r="O294" i="9"/>
  <c r="AA294" i="9"/>
  <c r="AA400" i="9"/>
  <c r="O400" i="9"/>
  <c r="O800" i="9"/>
  <c r="AA800" i="9"/>
  <c r="AA137" i="9"/>
  <c r="O137" i="9"/>
  <c r="AA156" i="9"/>
  <c r="O156" i="9"/>
  <c r="AA456" i="9"/>
  <c r="O456" i="9"/>
  <c r="O550" i="9"/>
  <c r="AA550" i="9"/>
  <c r="AA326" i="9"/>
  <c r="O326" i="9"/>
  <c r="O313" i="9"/>
  <c r="AA50" i="9"/>
  <c r="O725" i="9"/>
  <c r="O22" i="9"/>
  <c r="F46" i="10" s="1"/>
  <c r="AA202" i="9"/>
  <c r="AA151" i="9"/>
  <c r="AA828" i="9"/>
  <c r="O984" i="9"/>
  <c r="O808" i="9"/>
  <c r="AA101" i="9"/>
  <c r="O101" i="9"/>
  <c r="AA184" i="9"/>
  <c r="O184" i="9"/>
  <c r="O736" i="9"/>
  <c r="O444" i="9"/>
  <c r="AA291" i="9"/>
  <c r="O660" i="9"/>
  <c r="O625" i="9"/>
  <c r="O30" i="9"/>
  <c r="AA659" i="9"/>
  <c r="AA437" i="9"/>
  <c r="O835" i="9"/>
  <c r="AA174" i="9"/>
  <c r="O707" i="9"/>
  <c r="AA64" i="9"/>
  <c r="AA885" i="9"/>
  <c r="O885" i="9"/>
  <c r="O272" i="9"/>
  <c r="AA272" i="9"/>
  <c r="O615" i="9"/>
  <c r="AA615" i="9"/>
  <c r="O672" i="9"/>
  <c r="AA672" i="9"/>
  <c r="O666" i="9"/>
  <c r="AA666" i="9"/>
  <c r="O417" i="9"/>
  <c r="AA417" i="9"/>
  <c r="O309" i="9"/>
  <c r="AA309" i="9"/>
  <c r="O600" i="9"/>
  <c r="AA600" i="9"/>
  <c r="O633" i="9"/>
  <c r="AA633" i="9"/>
  <c r="O303" i="9"/>
  <c r="AA303" i="9"/>
  <c r="O501" i="9"/>
  <c r="AA501" i="9"/>
  <c r="O368" i="9"/>
  <c r="AA368" i="9"/>
  <c r="AA210" i="9"/>
  <c r="O210" i="9"/>
  <c r="AA410" i="9"/>
  <c r="O410" i="9"/>
  <c r="O731" i="9"/>
  <c r="AA731" i="9"/>
  <c r="AA139" i="9"/>
  <c r="O139" i="9"/>
  <c r="AA620" i="9"/>
  <c r="O620" i="9"/>
  <c r="O834" i="9"/>
  <c r="AA834" i="9"/>
  <c r="O521" i="9"/>
  <c r="AA521" i="9"/>
  <c r="AA98" i="9"/>
  <c r="O98" i="9"/>
  <c r="O590" i="9"/>
  <c r="AA590" i="9"/>
  <c r="O901" i="9"/>
  <c r="AA901" i="9"/>
  <c r="O574" i="9"/>
  <c r="AA574" i="9"/>
  <c r="O12" i="9"/>
  <c r="F62" i="10" s="1"/>
  <c r="AA12" i="9"/>
  <c r="O74" i="9"/>
  <c r="F83" i="10" s="1"/>
  <c r="AA74" i="9"/>
  <c r="O178" i="9"/>
  <c r="AA178" i="9"/>
  <c r="AA823" i="9"/>
  <c r="O823" i="9"/>
  <c r="O862" i="9"/>
  <c r="AA862" i="9"/>
  <c r="AA711" i="9"/>
  <c r="AA896" i="9"/>
  <c r="O896" i="9"/>
  <c r="O487" i="9"/>
  <c r="AA487" i="9"/>
  <c r="O619" i="9"/>
  <c r="AA619" i="9"/>
  <c r="AA504" i="9"/>
  <c r="O504" i="9"/>
  <c r="AA646" i="9"/>
  <c r="O646" i="9"/>
  <c r="AA622" i="9"/>
  <c r="O622" i="9"/>
  <c r="AA503" i="9"/>
  <c r="O503" i="9"/>
  <c r="O782" i="9"/>
  <c r="AA782" i="9"/>
  <c r="AA878" i="9"/>
  <c r="O878" i="9"/>
  <c r="O760" i="9"/>
  <c r="AA760" i="9"/>
  <c r="AA345" i="9"/>
  <c r="O345" i="9"/>
  <c r="O806" i="9"/>
  <c r="AA806" i="9"/>
  <c r="O182" i="9"/>
  <c r="AA182" i="9"/>
  <c r="O768" i="9"/>
  <c r="AA768" i="9"/>
  <c r="O251" i="9"/>
  <c r="AA251" i="9"/>
  <c r="O820" i="9"/>
  <c r="AA820" i="9"/>
  <c r="AA463" i="9"/>
  <c r="O463" i="9"/>
  <c r="AA224" i="9"/>
  <c r="O224" i="9"/>
  <c r="O57" i="9"/>
  <c r="AA57" i="9"/>
  <c r="O481" i="9"/>
  <c r="AA481" i="9"/>
  <c r="AA822" i="9"/>
  <c r="O822" i="9"/>
  <c r="AA305" i="9"/>
  <c r="O305" i="9"/>
  <c r="AA544" i="9"/>
  <c r="O544" i="9"/>
  <c r="O38" i="9"/>
  <c r="AA38" i="9"/>
  <c r="O289" i="9"/>
  <c r="AA289" i="9"/>
  <c r="O617" i="9"/>
  <c r="AA617" i="9"/>
  <c r="AA785" i="9"/>
  <c r="O785" i="9"/>
  <c r="AA573" i="9"/>
  <c r="AA514" i="9"/>
  <c r="O514" i="9"/>
  <c r="O743" i="9"/>
  <c r="AA743" i="9"/>
  <c r="O825" i="9"/>
  <c r="AA825" i="9"/>
  <c r="O719" i="9"/>
  <c r="AA719" i="9"/>
  <c r="O632" i="9"/>
  <c r="AA632" i="9"/>
  <c r="AA742" i="9"/>
  <c r="O742" i="9"/>
  <c r="AA900" i="9"/>
  <c r="O900" i="9"/>
  <c r="O705" i="9"/>
  <c r="AA705" i="9"/>
  <c r="AA831" i="9"/>
  <c r="O831" i="9"/>
  <c r="AA788" i="9"/>
  <c r="O788" i="9"/>
  <c r="O416" i="9"/>
  <c r="AA416" i="9"/>
  <c r="O476" i="9"/>
  <c r="AA476" i="9"/>
  <c r="O903" i="9"/>
  <c r="AA903" i="9"/>
  <c r="O704" i="9"/>
  <c r="AA704" i="9"/>
  <c r="O589" i="9"/>
  <c r="AA589" i="9"/>
  <c r="AA759" i="9"/>
  <c r="O759" i="9"/>
  <c r="AA562" i="9"/>
  <c r="O562" i="9"/>
  <c r="AA817" i="9"/>
  <c r="O817" i="9"/>
  <c r="AA286" i="9"/>
  <c r="O286" i="9"/>
  <c r="AA801" i="9"/>
  <c r="O801" i="9"/>
  <c r="AA840" i="9"/>
  <c r="O840" i="9"/>
  <c r="O468" i="9"/>
  <c r="AA468" i="9"/>
  <c r="O636" i="9"/>
  <c r="AA636" i="9"/>
  <c r="O245" i="9"/>
  <c r="AA245" i="9"/>
  <c r="AA522" i="9"/>
  <c r="O522" i="9"/>
  <c r="O775" i="9"/>
  <c r="AA775" i="9"/>
  <c r="O586" i="9"/>
  <c r="AA586" i="9"/>
  <c r="O857" i="9"/>
  <c r="AA857" i="9"/>
  <c r="AA552" i="9"/>
  <c r="O552" i="9"/>
  <c r="AA260" i="9"/>
  <c r="O260" i="9"/>
  <c r="O565" i="9"/>
  <c r="AA565" i="9"/>
  <c r="AA777" i="9"/>
  <c r="O777" i="9"/>
  <c r="O478" i="9"/>
  <c r="AA478" i="9"/>
  <c r="O874" i="9"/>
  <c r="AA874" i="9"/>
  <c r="O880" i="9"/>
  <c r="AA880" i="9"/>
  <c r="AA913" i="9"/>
  <c r="O913" i="9"/>
  <c r="AA470" i="9"/>
  <c r="O470" i="9"/>
  <c r="AA269" i="9"/>
  <c r="O269" i="9"/>
  <c r="O623" i="9"/>
  <c r="AA623" i="9"/>
  <c r="AA306" i="9"/>
  <c r="O306" i="9"/>
  <c r="O409" i="9"/>
  <c r="AA409" i="9"/>
  <c r="O852" i="9"/>
  <c r="AA852" i="9"/>
  <c r="O877" i="9"/>
  <c r="AA877" i="9"/>
  <c r="O642" i="9"/>
  <c r="AA642" i="9"/>
  <c r="O372" i="9"/>
  <c r="AA372" i="9"/>
  <c r="AA836" i="9"/>
  <c r="O836" i="9"/>
  <c r="AA795" i="9"/>
  <c r="O795" i="9"/>
  <c r="O581" i="9"/>
  <c r="AA581" i="9"/>
  <c r="AA849" i="9"/>
  <c r="O849" i="9"/>
  <c r="AA566" i="9"/>
  <c r="O566" i="9"/>
  <c r="AA656" i="9"/>
  <c r="O656" i="9"/>
  <c r="AA648" i="9"/>
  <c r="O648" i="9"/>
  <c r="O374" i="9"/>
  <c r="AA374" i="9"/>
  <c r="AA41" i="9"/>
  <c r="O41" i="9"/>
  <c r="AA976" i="9"/>
  <c r="O976" i="9"/>
  <c r="AA864" i="9"/>
  <c r="AA371" i="9"/>
  <c r="O371" i="9"/>
  <c r="AA778" i="9"/>
  <c r="O778" i="9"/>
  <c r="O789" i="9"/>
  <c r="AA789" i="9"/>
  <c r="AA132" i="9"/>
  <c r="O132" i="9"/>
  <c r="AA337" i="9"/>
  <c r="O337" i="9"/>
  <c r="AA175" i="9"/>
  <c r="O175" i="9"/>
  <c r="F32" i="10" s="1"/>
  <c r="O209" i="9"/>
  <c r="AA209" i="9"/>
  <c r="AA714" i="9"/>
  <c r="O714" i="9"/>
  <c r="AA596" i="9"/>
  <c r="O596" i="9"/>
  <c r="O649" i="9"/>
  <c r="AA649" i="9"/>
  <c r="AA106" i="9"/>
  <c r="O106" i="9"/>
  <c r="O582" i="9"/>
  <c r="AA582" i="9"/>
  <c r="AA398" i="9"/>
  <c r="O398" i="9"/>
  <c r="AA1006" i="9"/>
  <c r="O1006" i="9"/>
  <c r="O488" i="9"/>
  <c r="AA488" i="9"/>
  <c r="O703" i="9"/>
  <c r="AA703" i="9"/>
  <c r="O884" i="9"/>
  <c r="AA884" i="9"/>
  <c r="AA695" i="9"/>
  <c r="O695" i="9"/>
  <c r="O505" i="9"/>
  <c r="AA505" i="9"/>
  <c r="AA640" i="9"/>
  <c r="O640" i="9"/>
  <c r="AA818" i="9"/>
  <c r="O818" i="9"/>
  <c r="AA567" i="9"/>
  <c r="O567" i="9"/>
  <c r="O732" i="9"/>
  <c r="AA732" i="9"/>
  <c r="O576" i="9"/>
  <c r="AA576" i="9"/>
  <c r="AA848" i="9"/>
  <c r="O848" i="9"/>
  <c r="AA845" i="9"/>
  <c r="O845" i="9"/>
  <c r="AA197" i="9"/>
  <c r="O197" i="9"/>
  <c r="AA821" i="9"/>
  <c r="O821" i="9"/>
  <c r="O198" i="9"/>
  <c r="F60" i="10" s="1"/>
  <c r="AA198" i="9"/>
  <c r="O556" i="9"/>
  <c r="AA556" i="9"/>
  <c r="O378" i="9"/>
  <c r="AA378" i="9"/>
  <c r="AA218" i="9"/>
  <c r="O218" i="9"/>
  <c r="O773" i="9"/>
  <c r="AA773" i="9"/>
  <c r="AA241" i="9"/>
  <c r="O241" i="9"/>
  <c r="AA851" i="9"/>
  <c r="O851" i="9"/>
  <c r="AA430" i="9"/>
  <c r="O430" i="9"/>
  <c r="AA328" i="9"/>
  <c r="O328" i="9"/>
  <c r="AA52" i="9"/>
  <c r="O52" i="9"/>
  <c r="O905" i="9"/>
  <c r="AA905" i="9"/>
  <c r="AA320" i="9"/>
  <c r="O320" i="9"/>
  <c r="O358" i="9"/>
  <c r="AA358" i="9"/>
  <c r="O902" i="9"/>
  <c r="AA902" i="9"/>
  <c r="AA673" i="9"/>
  <c r="O673" i="9"/>
  <c r="O696" i="9"/>
  <c r="AA696" i="9"/>
  <c r="AA635" i="9"/>
  <c r="O635" i="9"/>
  <c r="AA748" i="9"/>
  <c r="O748" i="9"/>
  <c r="AA234" i="9"/>
  <c r="O234" i="9"/>
  <c r="O495" i="9"/>
  <c r="AA495" i="9"/>
  <c r="AA893" i="9"/>
  <c r="O893" i="9"/>
  <c r="O890" i="9"/>
  <c r="AA890" i="9"/>
  <c r="AA475" i="9"/>
  <c r="O475" i="9"/>
  <c r="AA740" i="9"/>
  <c r="O740" i="9"/>
  <c r="AA526" i="9"/>
  <c r="O526" i="9"/>
  <c r="AA897" i="9"/>
  <c r="O897" i="9"/>
  <c r="AA626" i="9"/>
  <c r="O626" i="9"/>
  <c r="AA274" i="9"/>
  <c r="O274" i="9"/>
  <c r="O844" i="9"/>
  <c r="AA844" i="9"/>
  <c r="O317" i="9"/>
  <c r="AA317" i="9"/>
  <c r="AA77" i="9"/>
  <c r="O77" i="9"/>
  <c r="AA453" i="9"/>
  <c r="O453" i="9"/>
  <c r="AA591" i="9"/>
  <c r="O591" i="9"/>
  <c r="AA846" i="9"/>
  <c r="O846" i="9"/>
  <c r="AA629" i="9"/>
  <c r="O629" i="9"/>
  <c r="O523" i="9"/>
  <c r="AA523" i="9"/>
  <c r="O167" i="9"/>
  <c r="AA167" i="9"/>
  <c r="O804" i="9"/>
  <c r="AA804" i="9"/>
  <c r="AA679" i="9"/>
  <c r="O679" i="9"/>
  <c r="O386" i="9"/>
  <c r="AA386" i="9"/>
  <c r="AA944" i="9"/>
  <c r="O944" i="9"/>
  <c r="AA578" i="9"/>
  <c r="O578" i="9"/>
  <c r="O299" i="9"/>
  <c r="AA299" i="9"/>
  <c r="AA692" i="9"/>
  <c r="O692" i="9"/>
  <c r="AA871" i="9"/>
  <c r="O871" i="9"/>
  <c r="O724" i="9"/>
  <c r="AA724" i="9"/>
  <c r="AA747" i="9"/>
  <c r="O747" i="9"/>
  <c r="O717" i="9"/>
  <c r="AA717" i="9"/>
  <c r="AA767" i="9"/>
  <c r="O767" i="9"/>
  <c r="AA726" i="9"/>
  <c r="O726" i="9"/>
  <c r="AA994" i="9"/>
  <c r="O994" i="9"/>
  <c r="AA965" i="9"/>
  <c r="AA958" i="9"/>
  <c r="AA1007" i="9"/>
  <c r="O699" i="9"/>
  <c r="AA699" i="9"/>
  <c r="O942" i="9"/>
  <c r="AA942" i="9"/>
  <c r="O998" i="9"/>
  <c r="AA998" i="9"/>
  <c r="AA923" i="9"/>
  <c r="O923" i="9"/>
  <c r="AA855" i="9"/>
  <c r="O855" i="9"/>
  <c r="O702" i="9"/>
  <c r="AA702" i="9"/>
  <c r="AA985" i="9"/>
  <c r="O985" i="9"/>
  <c r="O644" i="9"/>
  <c r="AA644" i="9"/>
  <c r="AA689" i="9"/>
  <c r="O689" i="9"/>
  <c r="C81" i="21"/>
  <c r="O992" i="9"/>
  <c r="AA992" i="9"/>
  <c r="AA938" i="9"/>
  <c r="O938" i="9"/>
  <c r="AA228" i="9"/>
  <c r="O228" i="9"/>
  <c r="AA10" i="9"/>
  <c r="O10" i="9"/>
  <c r="AA922" i="9"/>
  <c r="O922" i="9"/>
  <c r="AA793" i="9"/>
  <c r="O793" i="9"/>
  <c r="AC4" i="9"/>
  <c r="O774" i="9"/>
  <c r="AA774" i="9"/>
  <c r="AA937" i="9"/>
  <c r="O937" i="9"/>
  <c r="C185" i="21"/>
  <c r="E209" i="21"/>
  <c r="D17" i="21"/>
  <c r="D16" i="21" s="1"/>
  <c r="D19" i="21" s="1"/>
  <c r="C70" i="21"/>
  <c r="E70" i="21" s="1"/>
  <c r="C71" i="21"/>
  <c r="E71" i="21" s="1"/>
  <c r="D15" i="21"/>
  <c r="D20" i="21"/>
  <c r="C27" i="21"/>
  <c r="C28" i="21"/>
  <c r="O915" i="9"/>
  <c r="AA915" i="9"/>
  <c r="AA807" i="9"/>
  <c r="O807" i="9"/>
  <c r="AA952" i="9"/>
  <c r="O952" i="9"/>
  <c r="AA969" i="9"/>
  <c r="O969" i="9"/>
  <c r="AA941" i="9"/>
  <c r="O941" i="9"/>
  <c r="O946" i="9"/>
  <c r="AA946" i="9"/>
  <c r="AA993" i="9"/>
  <c r="O993" i="9"/>
  <c r="O354" i="9"/>
  <c r="AA354" i="9"/>
  <c r="AA607" i="9"/>
  <c r="O607" i="9"/>
  <c r="AA730" i="9"/>
  <c r="O730" i="9"/>
  <c r="O843" i="9"/>
  <c r="AA843" i="9"/>
  <c r="AA990" i="9"/>
  <c r="O990" i="9"/>
  <c r="O756" i="9"/>
  <c r="AA756" i="9"/>
  <c r="O847" i="9"/>
  <c r="AA847" i="9"/>
  <c r="AA677" i="9"/>
  <c r="O677" i="9"/>
  <c r="AA240" i="9"/>
  <c r="O240" i="9"/>
  <c r="O935" i="9"/>
  <c r="AA935" i="9"/>
  <c r="O755" i="9"/>
  <c r="AA755" i="9"/>
  <c r="AA945" i="9"/>
  <c r="O945" i="9"/>
  <c r="AA968" i="9"/>
  <c r="O968" i="9"/>
  <c r="O343" i="9"/>
  <c r="AA343" i="9"/>
  <c r="O960" i="9"/>
  <c r="AA960" i="9"/>
  <c r="O972" i="9"/>
  <c r="AA972" i="9"/>
  <c r="AA346" i="9"/>
  <c r="O346" i="9"/>
  <c r="AA157" i="9"/>
  <c r="O157" i="9"/>
  <c r="AA971" i="9"/>
  <c r="O971" i="9"/>
  <c r="F39" i="10" l="1"/>
  <c r="F12" i="10"/>
  <c r="F28" i="10"/>
  <c r="F59" i="10"/>
  <c r="F72" i="10"/>
  <c r="F71" i="10"/>
  <c r="F80" i="10"/>
  <c r="F69" i="10"/>
  <c r="F67" i="10"/>
  <c r="F63" i="10"/>
  <c r="F64" i="10"/>
  <c r="AA4" i="9"/>
  <c r="AC8" i="9" s="1"/>
  <c r="E76" i="21"/>
  <c r="E77" i="21" s="1"/>
  <c r="F27" i="21"/>
  <c r="G27" i="21" s="1"/>
  <c r="E29" i="21" s="1"/>
  <c r="F88" i="10"/>
  <c r="O1010" i="9"/>
  <c r="C172" i="21"/>
  <c r="E81" i="21"/>
  <c r="AC6" i="9"/>
  <c r="AD8" i="9" l="1"/>
  <c r="AH8" i="9"/>
  <c r="AB6" i="9"/>
  <c r="E185" i="21"/>
  <c r="E187" i="21"/>
  <c r="E189" i="21" s="1"/>
  <c r="E214" i="21"/>
  <c r="E217" i="21" s="1"/>
  <c r="O1011" i="9"/>
  <c r="O1012" i="9" s="1"/>
  <c r="D30" i="14"/>
  <c r="E172" i="21"/>
  <c r="F84" i="21" s="1"/>
  <c r="F163" i="21" l="1"/>
  <c r="F92" i="21"/>
  <c r="F118" i="21"/>
  <c r="H172" i="21"/>
  <c r="F82" i="21"/>
  <c r="F139" i="21"/>
  <c r="F160" i="21"/>
  <c r="F164" i="21"/>
  <c r="F95" i="21"/>
  <c r="F94" i="21"/>
  <c r="F21" i="10"/>
  <c r="F14" i="10"/>
  <c r="F119" i="21"/>
  <c r="F96" i="21"/>
  <c r="F120" i="21"/>
  <c r="F117" i="21"/>
  <c r="F137" i="21"/>
  <c r="F138" i="21"/>
  <c r="F113" i="21"/>
  <c r="F114" i="21"/>
  <c r="F111" i="21"/>
  <c r="F110" i="21"/>
  <c r="F99" i="21"/>
  <c r="F100" i="21"/>
  <c r="F107" i="21"/>
  <c r="F106" i="21"/>
  <c r="F89" i="21"/>
  <c r="F105" i="21"/>
  <c r="F29" i="21"/>
  <c r="F44" i="21"/>
  <c r="F81" i="21"/>
  <c r="F103" i="21"/>
  <c r="F77" i="21"/>
  <c r="E176" i="21"/>
  <c r="E190" i="21" s="1"/>
  <c r="E184" i="21"/>
  <c r="F172" i="21"/>
  <c r="E191" i="21" l="1"/>
  <c r="E194" i="21" s="1"/>
  <c r="E195" i="21" l="1"/>
  <c r="E196" i="21" s="1"/>
  <c r="E198" i="21" s="1"/>
  <c r="E219" i="21"/>
  <c r="E200" i="21"/>
  <c r="D188" i="21" l="1"/>
  <c r="E220" i="21"/>
  <c r="D220" i="21" s="1"/>
  <c r="D219" i="21"/>
  <c r="D190" i="21"/>
  <c r="D189" i="21"/>
  <c r="D185" i="21"/>
  <c r="D184" i="21"/>
  <c r="D187" i="21"/>
  <c r="E201" i="21"/>
  <c r="E205" i="21" s="1"/>
  <c r="F214" i="21" s="1"/>
  <c r="AA2" i="9" s="1"/>
  <c r="AA6"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tc={4FB01A3D-F1E9-4047-B197-8610510C5270}</author>
    <author>tc={9CA3F972-7B2A-4560-98F0-B5A5651AB03A}</author>
    <author>tc={A5375FB1-A8A3-4EBF-AFC6-9AF5E3ABD329}</author>
    <author>tc={EFE3C574-EEF5-4B5D-850E-DD17D8DBB734}</author>
    <author>tc={453C53F1-B1DA-475F-B8E6-18003951E6DE}</author>
    <author>Bamba NGOM</author>
    <author>tc={337EEEB4-AFC0-4FBB-9222-38796B1E62B7}</author>
    <author>tc={4A223B0E-02FD-405A-B129-C052D79E870E}</author>
    <author>tc={8B8D8C41-3427-4849-A1A5-CB4C215CE99C}</author>
    <author>tc={096E1F77-E618-4315-AA9C-DBE3EC8CE889}</author>
  </authors>
  <commentList>
    <comment ref="F14" authorId="0" shapeId="0" xr:uid="{4FB01A3D-F1E9-4047-B197-8610510C5270}">
      <text>
        <t>[Threaded comment]
Your version of Excel allows you to read this threaded comment; however, any edits to it will get removed if the file is opened in a newer version of Excel. Learn more: https://go.microsoft.com/fwlink/?linkid=870924
Comment:
    demo</t>
      </text>
    </comment>
    <comment ref="B17" authorId="1" shapeId="0" xr:uid="{9CA3F972-7B2A-4560-98F0-B5A5651AB03A}">
      <text>
        <t>[Threaded comment]
Your version of Excel allows you to read this threaded comment; however, any edits to it will get removed if the file is opened in a newer version of Excel. Learn more: https://go.microsoft.com/fwlink/?linkid=870924
Comment:
    Gaine de dn 100</t>
      </text>
    </comment>
    <comment ref="B22" authorId="2" shapeId="0" xr:uid="{A5375FB1-A8A3-4EBF-AFC6-9AF5E3ABD329}">
      <text>
        <t xml:space="preserve">[Threaded comment]
Your version of Excel allows you to read this threaded comment; however, any edits to it will get removed if the file is opened in a newer version of Excel. Learn more: https://go.microsoft.com/fwlink/?linkid=870924
Comment:
    Cable fibre + gaine de 100 </t>
      </text>
    </comment>
    <comment ref="B27" authorId="3" shapeId="0" xr:uid="{EFE3C574-EEF5-4B5D-850E-DD17D8DBB734}">
      <text>
        <t xml:space="preserve">[Threaded comment]
Your version of Excel allows you to read this threaded comment; however, any edits to it will get removed if the file is opened in a newer version of Excel. Learn more: https://go.microsoft.com/fwlink/?linkid=870924
Comment:
    Disjoncteur + déconnection de zone a démolir. </t>
      </text>
    </comment>
    <comment ref="B28" authorId="4" shapeId="0" xr:uid="{453C53F1-B1DA-475F-B8E6-18003951E6DE}">
      <text>
        <t>[Threaded comment]
Your version of Excel allows you to read this threaded comment; however, any edits to it will get removed if the file is opened in a newer version of Excel. Learn more: https://go.microsoft.com/fwlink/?linkid=870924
Comment:
    mettre hors service (hors tension) ce tableau+enlever son câble d’alimentation depuis le TD A Atelier</t>
      </text>
    </comment>
    <comment ref="B29" authorId="5" shapeId="0" xr:uid="{22424E7B-40B1-4FB9-98E5-1AB3A24B71B6}">
      <text>
        <r>
          <rPr>
            <b/>
            <sz val="9"/>
            <color indexed="81"/>
            <rFont val="Tahoma"/>
            <family val="2"/>
          </rPr>
          <t>Bamba NGOM:</t>
        </r>
        <r>
          <rPr>
            <sz val="9"/>
            <color indexed="81"/>
            <rFont val="Tahoma"/>
            <family val="2"/>
          </rPr>
          <t xml:space="preserve">
(hors tension) ce tableau ainsi que d’enlever son câble
d’alimentation depuis le TD A Atelier.</t>
        </r>
      </text>
    </comment>
    <comment ref="B32" authorId="6" shapeId="0" xr:uid="{337EEEB4-AFC0-4FBB-9222-38796B1E62B7}">
      <text>
        <t xml:space="preserve">[Threaded comment]
Your version of Excel allows you to read this threaded comment; however, any edits to it will get removed if the file is opened in a newer version of Excel. Learn more: https://go.microsoft.com/fwlink/?linkid=870924
Comment:
    Cable fibre + gaine de 100 </t>
      </text>
    </comment>
    <comment ref="B37" authorId="7" shapeId="0" xr:uid="{4A223B0E-02FD-405A-B129-C052D79E870E}">
      <text>
        <t>[Threaded comment]
Your version of Excel allows you to read this threaded comment; however, any edits to it will get removed if the file is opened in a newer version of Excel. Learn more: https://go.microsoft.com/fwlink/?linkid=870924
Comment:
    siemens</t>
      </text>
    </comment>
    <comment ref="E66" authorId="5" shapeId="0" xr:uid="{169DF392-D5E2-4A96-A083-56668943AAB8}">
      <text>
        <r>
          <rPr>
            <b/>
            <sz val="9"/>
            <color indexed="81"/>
            <rFont val="Tahoma"/>
            <family val="2"/>
          </rPr>
          <t>Bamba NGOM:</t>
        </r>
        <r>
          <rPr>
            <sz val="9"/>
            <color indexed="81"/>
            <rFont val="Tahoma"/>
            <family val="2"/>
          </rPr>
          <t xml:space="preserve">
3. Poste 61.2.05 transfo : prix élevé</t>
        </r>
      </text>
    </comment>
    <comment ref="F86" authorId="5" shapeId="0" xr:uid="{EBB3D2BE-AD3C-48D3-940C-E809FFF333D3}">
      <text>
        <r>
          <rPr>
            <b/>
            <sz val="9"/>
            <color indexed="81"/>
            <rFont val="Tahoma"/>
            <family val="2"/>
          </rPr>
          <t>Bamba NGOM:</t>
        </r>
        <r>
          <rPr>
            <sz val="9"/>
            <color indexed="81"/>
            <rFont val="Tahoma"/>
            <family val="2"/>
          </rPr>
          <t xml:space="preserve">
4. Poste 61.1.01.02.04 câblage 3G2.5 : prix bas</t>
        </r>
      </text>
    </comment>
    <comment ref="F138" authorId="5" shapeId="0" xr:uid="{A912213F-21ED-47BF-AD76-8DB1A880B6A0}">
      <text>
        <r>
          <rPr>
            <b/>
            <sz val="9"/>
            <color indexed="81"/>
            <rFont val="Tahoma"/>
            <family val="2"/>
          </rPr>
          <t>Bamba NGOM:</t>
        </r>
        <r>
          <rPr>
            <sz val="9"/>
            <color indexed="81"/>
            <rFont val="Tahoma"/>
            <family val="2"/>
          </rPr>
          <t xml:space="preserve">
5. Poste 63.1.Eclairage type A et B et H : prix bas</t>
        </r>
      </text>
    </comment>
    <comment ref="A171" authorId="8" shapeId="0" xr:uid="{8B8D8C41-3427-4849-A1A5-CB4C215CE99C}">
      <text>
        <t xml:space="preserve">[Threaded comment]
Your version of Excel allows you to read this threaded comment; however, any edits to it will get removed if the file is opened in a newer version of Excel. Learn more: https://go.microsoft.com/fwlink/?linkid=870924
Comment:
    La pose est compté dans le poteau
</t>
      </text>
    </comment>
    <comment ref="F285" authorId="5" shapeId="0" xr:uid="{6FFC37A0-1FAE-479B-A4F3-4F2148C911D8}">
      <text>
        <r>
          <rPr>
            <b/>
            <sz val="9"/>
            <color indexed="81"/>
            <rFont val="Tahoma"/>
            <family val="2"/>
          </rPr>
          <t>Bamba NGOM:</t>
        </r>
        <r>
          <rPr>
            <sz val="9"/>
            <color indexed="81"/>
            <rFont val="Tahoma"/>
            <family val="2"/>
          </rPr>
          <t xml:space="preserve">
6. 68.3.02 : centrale contrôle d’accès : prix élevé</t>
        </r>
      </text>
    </comment>
    <comment ref="S1021" authorId="9" shapeId="0" xr:uid="{096E1F77-E618-4315-AA9C-DBE3EC8CE889}">
      <text>
        <t xml:space="preserve">[Threaded comment]
Your version of Excel allows you to read this threaded comment; however, any edits to it will get removed if the file is opened in a newer version of Excel. Learn more: https://go.microsoft.com/fwlink/?linkid=870924
Comment:
    ELEC :
De manière général, votre offre est intéressante, vous êtes dans notre top 2.
Pour votre info, qqs travaux ont déjà été réalisés par nos soins.  Ceci concerne tout le chapitre 0 ( = travaux préalable à la démolition) et la boucle de terre.  
Poste 61.2.05 transfo : prix élevé
Poste 61.1.01.02.04 câblage 3G2.5 : prix bas
Poste 63.1.Eclairage type A et B et H : prix bas
68.3.02 : centrale contrôle d’accès : prix élevé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Sybe NATRAN</author>
    <author>Didier VANDEN BROUCKE</author>
  </authors>
  <commentList>
    <comment ref="B16" authorId="0" shapeId="0" xr:uid="{3123EEAE-031C-4F32-9834-16694A433E75}">
      <text>
        <r>
          <rPr>
            <sz val="9"/>
            <color indexed="81"/>
            <rFont val="Tahoma"/>
            <family val="2"/>
          </rPr>
          <t>Correctie van uren projectmanagement die in de meetstaat zitten maar ook hieronder worden bepaald</t>
        </r>
      </text>
    </comment>
    <comment ref="C23" authorId="0" shapeId="0" xr:uid="{57A7CF87-66A4-4BE7-A052-54E29A53772C}">
      <text>
        <r>
          <rPr>
            <b/>
            <sz val="9"/>
            <color indexed="81"/>
            <rFont val="Tahoma"/>
            <family val="2"/>
          </rPr>
          <t>tarief is incl gemiddeld mobiliteit
Chauffeur + bijzitters</t>
        </r>
      </text>
    </comment>
    <comment ref="B25" authorId="0" shapeId="0" xr:uid="{2351B524-EC63-4E75-B340-F6B476A50BB8}">
      <text>
        <r>
          <rPr>
            <b/>
            <sz val="9"/>
            <color indexed="81"/>
            <rFont val="Tahoma"/>
            <family val="2"/>
          </rPr>
          <t>periode vast = per jaar</t>
        </r>
      </text>
    </comment>
    <comment ref="C25" authorId="0" shapeId="0" xr:uid="{554F4D69-B7F6-4DE9-962A-6B1C4C8E2210}">
      <text>
        <r>
          <rPr>
            <b/>
            <sz val="9"/>
            <color indexed="81"/>
            <rFont val="Tahoma"/>
            <family val="2"/>
          </rPr>
          <t>Indien geen prijsherziening</t>
        </r>
      </text>
    </comment>
    <comment ref="F27" authorId="1" shapeId="0" xr:uid="{C30DB388-086C-4E1E-8C19-51B3E1511CA2}">
      <text>
        <r>
          <rPr>
            <sz val="9"/>
            <color indexed="81"/>
            <rFont val="Tahoma"/>
            <family val="2"/>
          </rPr>
          <t xml:space="preserve">Enkele afstand extra in mobiliteit 
</t>
        </r>
      </text>
    </comment>
    <comment ref="A60" authorId="0" shapeId="0" xr:uid="{B527BE77-C25C-4295-A8B3-0C6E6E92B2C3}">
      <text>
        <r>
          <rPr>
            <sz val="9"/>
            <color indexed="81"/>
            <rFont val="Tahoma"/>
            <family val="2"/>
          </rPr>
          <t xml:space="preserve">Indien infrastructuur ter plaatse op de werf. 
Anders zit dit in overhead
</t>
        </r>
      </text>
    </comment>
    <comment ref="A61" authorId="0" shapeId="0" xr:uid="{F41681F6-A16B-4A51-99B1-6F132C1480A2}">
      <text>
        <r>
          <rPr>
            <sz val="9"/>
            <color indexed="81"/>
            <rFont val="Tahoma"/>
            <family val="2"/>
          </rPr>
          <t xml:space="preserve">Indien infrastructuur ter plaatse op de werf. 
Anders zit dit in overhead
</t>
        </r>
      </text>
    </comment>
    <comment ref="D80" authorId="0" shapeId="0" xr:uid="{AB19CAE7-E2EE-4EC1-9E77-9B1F63818C4A}">
      <text>
        <r>
          <rPr>
            <sz val="9"/>
            <color indexed="81"/>
            <rFont val="Tahoma"/>
            <family val="2"/>
          </rPr>
          <t>Bijkomende aankooptarget die in uitvoering nog kan gehaald worden op de ontvangen offertes in offertefase</t>
        </r>
      </text>
    </comment>
    <comment ref="D194" authorId="0" shapeId="0" xr:uid="{6DE8EE32-07CF-49CC-BF04-18683D62DB19}">
      <text>
        <r>
          <rPr>
            <sz val="9"/>
            <color indexed="81"/>
            <rFont val="Tahoma"/>
            <family val="2"/>
          </rPr>
          <t>vast, jaarlijks bepaald tov omzet (7,5%); berekend op basis van directe kosten</t>
        </r>
      </text>
    </comment>
    <comment ref="E214" authorId="0" shapeId="0" xr:uid="{EA551DA4-A80D-4341-B013-D5863698DA2C}">
      <text>
        <r>
          <rPr>
            <sz val="9"/>
            <color indexed="81"/>
            <rFont val="Tahoma"/>
            <family val="2"/>
          </rPr>
          <t>totale offerteverkoopsprijs</t>
        </r>
      </text>
    </comment>
  </commentList>
</comments>
</file>

<file path=xl/sharedStrings.xml><?xml version="1.0" encoding="utf-8"?>
<sst xmlns="http://schemas.openxmlformats.org/spreadsheetml/2006/main" count="50772" uniqueCount="32580">
  <si>
    <t>EEG NV - Divisie Electro Entreprise</t>
  </si>
  <si>
    <t>Oostlaan 5 - 8560 Gullegem</t>
  </si>
  <si>
    <t>t. : 056 42 53 43</t>
  </si>
  <si>
    <t>f. : 056 42 14 43</t>
  </si>
  <si>
    <t>info@eeg.be</t>
  </si>
  <si>
    <t>OFFERTE:</t>
  </si>
  <si>
    <t>INHOUDSTAFEL CALCULATIEMAP</t>
  </si>
  <si>
    <t>Aankondiging - emails bh/arch/stb</t>
  </si>
  <si>
    <t>Checklijsten - formulieren - info bestaande situatie</t>
  </si>
  <si>
    <t>Offertes leveranciers</t>
  </si>
  <si>
    <t>Meetstaat</t>
  </si>
  <si>
    <t>Administratief lastenboek</t>
  </si>
  <si>
    <t>Technisch lastenboek</t>
  </si>
  <si>
    <t>Schema's</t>
  </si>
  <si>
    <t>Plannen - details - overzichtsschema's</t>
  </si>
  <si>
    <t>V&amp;G-plan</t>
  </si>
  <si>
    <t>Overige</t>
  </si>
  <si>
    <t>Projectnaam:</t>
  </si>
  <si>
    <t>Architect:</t>
  </si>
  <si>
    <t>Projectnummer:</t>
  </si>
  <si>
    <t>Studiebureau:</t>
  </si>
  <si>
    <t>uitvoeringstermijn:</t>
  </si>
  <si>
    <t>contactpersoon:</t>
  </si>
  <si>
    <t>Brussel</t>
  </si>
  <si>
    <t>BRUSSEL</t>
  </si>
  <si>
    <t>Extra info:</t>
  </si>
  <si>
    <t>[omschrijving van de werken]</t>
  </si>
  <si>
    <t xml:space="preserve">Verenigde Vergadering van de Gemeenschappelijke </t>
  </si>
  <si>
    <t>Raad van de Vlaamse Gemeenschapscommissie</t>
  </si>
  <si>
    <t>data</t>
  </si>
  <si>
    <t>Assemblée de la Commission Communautaire Française</t>
  </si>
  <si>
    <t>Klant:</t>
  </si>
  <si>
    <t>naam:</t>
  </si>
  <si>
    <t>opmaak:</t>
  </si>
  <si>
    <t>Kamer van Volksvertegenwoordigers</t>
  </si>
  <si>
    <t>straat:</t>
  </si>
  <si>
    <t>aangepast op:</t>
  </si>
  <si>
    <t>Belgische Senaat</t>
  </si>
  <si>
    <t>postnr. + gemeente</t>
  </si>
  <si>
    <t>aanbest. Datum (OW)</t>
  </si>
  <si>
    <t>Vlaams Parlement</t>
  </si>
  <si>
    <t>versie:</t>
  </si>
  <si>
    <t>Parlement de la communauté française</t>
  </si>
  <si>
    <t>OW:</t>
  </si>
  <si>
    <t>besteknr:</t>
  </si>
  <si>
    <t>Laken</t>
  </si>
  <si>
    <t>lotnr:</t>
  </si>
  <si>
    <t>Schaarbeek</t>
  </si>
  <si>
    <t>SCHAARBEEK</t>
  </si>
  <si>
    <t>opdracht:</t>
  </si>
  <si>
    <t>Christelijke Sociale Organisaties</t>
  </si>
  <si>
    <t>RTL-TVI</t>
  </si>
  <si>
    <t>Ministerie van het Brussels Hoofdstedelijk Gewest</t>
  </si>
  <si>
    <t>Openbare aanbesteding rechtstreeks</t>
  </si>
  <si>
    <t>Etterbeek</t>
  </si>
  <si>
    <t>ETTERBEEK</t>
  </si>
  <si>
    <t>Openbare aanbesteding via aannemer</t>
  </si>
  <si>
    <t>International press center</t>
  </si>
  <si>
    <t>Beperkte aanbesteding/prijsaanvraag</t>
  </si>
  <si>
    <t>VRT</t>
  </si>
  <si>
    <t>Technische fiches ingediend bij aanbesteding</t>
  </si>
  <si>
    <t>RTBF</t>
  </si>
  <si>
    <t>European External Action Service</t>
  </si>
  <si>
    <t>"X"</t>
  </si>
  <si>
    <t>administratief</t>
  </si>
  <si>
    <t>Opmerkingen</t>
  </si>
  <si>
    <t>Europees Parlement</t>
  </si>
  <si>
    <t>inschrijving</t>
  </si>
  <si>
    <t>Europese unie - Raad</t>
  </si>
  <si>
    <t>plaatsbezoek</t>
  </si>
  <si>
    <t>Europese unie - Commissie</t>
  </si>
  <si>
    <t>administratie</t>
  </si>
  <si>
    <t>Elsene</t>
  </si>
  <si>
    <t>ELSENE</t>
  </si>
  <si>
    <t>technische fiches</t>
  </si>
  <si>
    <t>Sint-Gillis</t>
  </si>
  <si>
    <t>SINT-GILLIS</t>
  </si>
  <si>
    <t>VGP</t>
  </si>
  <si>
    <t>Anderlecht</t>
  </si>
  <si>
    <t>ANDERLECHT</t>
  </si>
  <si>
    <t>budget breakdown</t>
  </si>
  <si>
    <t>Sint-Jans-Molenbeek</t>
  </si>
  <si>
    <t>SINT-JANS-MOLENBEEK</t>
  </si>
  <si>
    <t>concurrentie</t>
  </si>
  <si>
    <t>Koekelberg</t>
  </si>
  <si>
    <t>KOEKELBERG</t>
  </si>
  <si>
    <t>uitvoertermijn</t>
  </si>
  <si>
    <t>Sint-Agatha-Berchem</t>
  </si>
  <si>
    <t>SINT-AGATHA-BERCHEM</t>
  </si>
  <si>
    <t>pro-rata</t>
  </si>
  <si>
    <t>Ganshoren</t>
  </si>
  <si>
    <t>GANSHOREN</t>
  </si>
  <si>
    <t>Jette</t>
  </si>
  <si>
    <t>JETTE</t>
  </si>
  <si>
    <t>Brussel X</t>
  </si>
  <si>
    <t>Postcheque</t>
  </si>
  <si>
    <t>Scanning</t>
  </si>
  <si>
    <t>ACTISOC</t>
  </si>
  <si>
    <t>NATO</t>
  </si>
  <si>
    <t>Neder-Over-Heembeek</t>
  </si>
  <si>
    <t>Haren</t>
  </si>
  <si>
    <t>Evere</t>
  </si>
  <si>
    <t>EVERE</t>
  </si>
  <si>
    <t>Sint-Pieters-Woluwe</t>
  </si>
  <si>
    <t>SINT-PIETERS-WOLUWE</t>
  </si>
  <si>
    <t>Oudergem</t>
  </si>
  <si>
    <t>OUDERGEM</t>
  </si>
  <si>
    <t>Watermaal-Bosvoorde</t>
  </si>
  <si>
    <t>WATERMAAL-BOSVOORDE</t>
  </si>
  <si>
    <t>Ukkel</t>
  </si>
  <si>
    <t>UKKEL</t>
  </si>
  <si>
    <t>Vorst</t>
  </si>
  <si>
    <t>VORST</t>
  </si>
  <si>
    <t>Sint-Lambrechts-Woluwe</t>
  </si>
  <si>
    <t>SINT-LAMBRECHTS-WOLUWE</t>
  </si>
  <si>
    <t>Sint-Joost-ten-Node</t>
  </si>
  <si>
    <t>SINT-JOOST-TEN-NODE</t>
  </si>
  <si>
    <t>FOD Mobiliteit</t>
  </si>
  <si>
    <t>Limal</t>
  </si>
  <si>
    <t>WAVRE</t>
  </si>
  <si>
    <t>Wavre</t>
  </si>
  <si>
    <t>Bierges</t>
  </si>
  <si>
    <t>La Hulpe</t>
  </si>
  <si>
    <t>LA HULPE</t>
  </si>
  <si>
    <t>Glimes</t>
  </si>
  <si>
    <t>INCOURT</t>
  </si>
  <si>
    <t>Incourt</t>
  </si>
  <si>
    <t>Opprebais</t>
  </si>
  <si>
    <t>Piétrebais</t>
  </si>
  <si>
    <t>Roux-Miroir</t>
  </si>
  <si>
    <t>Beauvechain</t>
  </si>
  <si>
    <t>BEAUVECHAIN</t>
  </si>
  <si>
    <t>Hamme-Mille</t>
  </si>
  <si>
    <t>l'Écluse</t>
  </si>
  <si>
    <t>Nodebais</t>
  </si>
  <si>
    <t>Tourinnes-la-Grosse</t>
  </si>
  <si>
    <t>Bonlez</t>
  </si>
  <si>
    <t>CHAUMONT-GISTOUX</t>
  </si>
  <si>
    <t>Chaumont-Gistoux</t>
  </si>
  <si>
    <t>Corroy-le-Grand</t>
  </si>
  <si>
    <t>Dion-Valmont</t>
  </si>
  <si>
    <t>Longueville</t>
  </si>
  <si>
    <t>Rixensart</t>
  </si>
  <si>
    <t>RIXENSART</t>
  </si>
  <si>
    <t>Rosières</t>
  </si>
  <si>
    <t>Genval</t>
  </si>
  <si>
    <t>Ottignies</t>
  </si>
  <si>
    <t>OTTIGNIES-LOUVAIN-LA-NEUVE</t>
  </si>
  <si>
    <t>Céroux-Mousty</t>
  </si>
  <si>
    <t>Limelette</t>
  </si>
  <si>
    <t>Louvain-la-Neuve</t>
  </si>
  <si>
    <t>Enines</t>
  </si>
  <si>
    <t>ORP-JAUCHE</t>
  </si>
  <si>
    <t>Folx-les-Caves</t>
  </si>
  <si>
    <t>Jandrain-Jandrenouille</t>
  </si>
  <si>
    <t>Jauche</t>
  </si>
  <si>
    <t>Marilles</t>
  </si>
  <si>
    <t>Noduwez</t>
  </si>
  <si>
    <t>Orp-le-Grand</t>
  </si>
  <si>
    <t>Linsmeau</t>
  </si>
  <si>
    <t>HÉLÉCINE</t>
  </si>
  <si>
    <t>Neerheylissem</t>
  </si>
  <si>
    <t>Opheylissem</t>
  </si>
  <si>
    <t>Malèves-Sainte-Marie-Wastinnes</t>
  </si>
  <si>
    <t>PERWEZ</t>
  </si>
  <si>
    <t>Orbais</t>
  </si>
  <si>
    <t>Perwez</t>
  </si>
  <si>
    <t>Thorembais-les-Béguines</t>
  </si>
  <si>
    <t>Thorembais-Saint-Trond</t>
  </si>
  <si>
    <t>Autre-Eglise</t>
  </si>
  <si>
    <t>RAMILLIES</t>
  </si>
  <si>
    <t>Bomal</t>
  </si>
  <si>
    <t>Geest-Gérompont-Petit-Rosière</t>
  </si>
  <si>
    <t>Gérompont</t>
  </si>
  <si>
    <t>Grand-Rosière-Hottomont</t>
  </si>
  <si>
    <t>Huppaye</t>
  </si>
  <si>
    <t>Mont-Saint-André</t>
  </si>
  <si>
    <t>Ramillies</t>
  </si>
  <si>
    <t>Dongelberg</t>
  </si>
  <si>
    <t>JODOIGNE</t>
  </si>
  <si>
    <t>Jauchelette</t>
  </si>
  <si>
    <t>Jodoigne</t>
  </si>
  <si>
    <t>Jodoigne-Souveraine</t>
  </si>
  <si>
    <t>Lathuy</t>
  </si>
  <si>
    <t>Mélin</t>
  </si>
  <si>
    <t>Piétrain</t>
  </si>
  <si>
    <t>Saint-Jean-Geest</t>
  </si>
  <si>
    <t>Saint-Remy-Geest</t>
  </si>
  <si>
    <t>Zétrud-Lumay</t>
  </si>
  <si>
    <t>Couture-Saint-Germain</t>
  </si>
  <si>
    <t>LASNE</t>
  </si>
  <si>
    <t>Lasne-Chapelle-Saint-Lambert</t>
  </si>
  <si>
    <t>Maransart</t>
  </si>
  <si>
    <t>Ohain</t>
  </si>
  <si>
    <t>Plancenoit</t>
  </si>
  <si>
    <t>Archennes</t>
  </si>
  <si>
    <t>GREZ-DOICEAU</t>
  </si>
  <si>
    <t>Biez</t>
  </si>
  <si>
    <t>Bossut-Gottechain</t>
  </si>
  <si>
    <t>Grez-Doiceau</t>
  </si>
  <si>
    <t>Nethen</t>
  </si>
  <si>
    <t>Monstreux</t>
  </si>
  <si>
    <t>NIVELLES</t>
  </si>
  <si>
    <t>Nivelles</t>
  </si>
  <si>
    <t>Baulers</t>
  </si>
  <si>
    <t>Thines</t>
  </si>
  <si>
    <t>Bornival</t>
  </si>
  <si>
    <t>Waterloo</t>
  </si>
  <si>
    <t>WATERLOO</t>
  </si>
  <si>
    <t>Braine-l'Alleud</t>
  </si>
  <si>
    <t>BRAINE-L'ALLEUD</t>
  </si>
  <si>
    <t>Ophain-Bois-Seigneur-Isaac</t>
  </si>
  <si>
    <t>Lillois-Witterzée</t>
  </si>
  <si>
    <t>Bierghes</t>
  </si>
  <si>
    <t>REBECQ</t>
  </si>
  <si>
    <t>Quenast</t>
  </si>
  <si>
    <t>Rebecq-Rognon</t>
  </si>
  <si>
    <t>Corbais</t>
  </si>
  <si>
    <t>MONT-SAINT-GUIBERT</t>
  </si>
  <si>
    <t>Hévillers</t>
  </si>
  <si>
    <t>Mont-Saint-Guibert</t>
  </si>
  <si>
    <t>Braine-le-Château</t>
  </si>
  <si>
    <t>BRAINE-LE-CHÂTEAU</t>
  </si>
  <si>
    <t>Wauthier-Braine</t>
  </si>
  <si>
    <t>Chastre-Villeroux-Blanmont</t>
  </si>
  <si>
    <t>CHASTRE</t>
  </si>
  <si>
    <t>Cortil-Noirmont</t>
  </si>
  <si>
    <t>Gentinnes</t>
  </si>
  <si>
    <t>Saint-Géry</t>
  </si>
  <si>
    <t>Nil-Saint-Vincent-Saint-Martin</t>
  </si>
  <si>
    <t>WALHAIN</t>
  </si>
  <si>
    <t>Tourinnes-Saint-Lambert</t>
  </si>
  <si>
    <t>Walhain-Saint-Paul</t>
  </si>
  <si>
    <t>Ittre</t>
  </si>
  <si>
    <t>ITTRE</t>
  </si>
  <si>
    <t>Virginal-Samme</t>
  </si>
  <si>
    <t>Haut-Ittre</t>
  </si>
  <si>
    <t>Baisy-Thy</t>
  </si>
  <si>
    <t>GENAPPE</t>
  </si>
  <si>
    <t>Bousval</t>
  </si>
  <si>
    <t>Genappe</t>
  </si>
  <si>
    <t>Loupoigne</t>
  </si>
  <si>
    <t>Vieux-Genappe</t>
  </si>
  <si>
    <t>Glabais</t>
  </si>
  <si>
    <t>Ways</t>
  </si>
  <si>
    <t>Houtain-le-Val</t>
  </si>
  <si>
    <t>Clabecq</t>
  </si>
  <si>
    <t>TUBIZE</t>
  </si>
  <si>
    <t>Oisquercq</t>
  </si>
  <si>
    <t>Saintes</t>
  </si>
  <si>
    <t>Tubize</t>
  </si>
  <si>
    <t>Court-Saint-Etienne</t>
  </si>
  <si>
    <t>COURT-SAINT-ETIENNE</t>
  </si>
  <si>
    <t>Marbais</t>
  </si>
  <si>
    <t>VILLERS-LA-VILLE</t>
  </si>
  <si>
    <t>Mellery</t>
  </si>
  <si>
    <t>Sart-Dames-Avelines</t>
  </si>
  <si>
    <t>Tilly</t>
  </si>
  <si>
    <t>Villers-la-Ville</t>
  </si>
  <si>
    <t>Halle</t>
  </si>
  <si>
    <t>HALLE</t>
  </si>
  <si>
    <t>Buizingen</t>
  </si>
  <si>
    <t>Lembeek</t>
  </si>
  <si>
    <t>Herfelingen</t>
  </si>
  <si>
    <t>HERNE</t>
  </si>
  <si>
    <t>Herne</t>
  </si>
  <si>
    <t>Sint-Pieters-Kapelle</t>
  </si>
  <si>
    <t>Bever</t>
  </si>
  <si>
    <t>BEVER</t>
  </si>
  <si>
    <t>Hoeilaart</t>
  </si>
  <si>
    <t>HOEILAART</t>
  </si>
  <si>
    <t>Galmaarden</t>
  </si>
  <si>
    <t>GALMAARDEN</t>
  </si>
  <si>
    <t>Tollembeek</t>
  </si>
  <si>
    <t>Vollezele</t>
  </si>
  <si>
    <t>Oudenaken</t>
  </si>
  <si>
    <t>SINT-PIETERS-LEEUW</t>
  </si>
  <si>
    <t>Sint-Laureins-Berchem</t>
  </si>
  <si>
    <t>Sint-Pieters-Leeuw</t>
  </si>
  <si>
    <t>Ruisbroek</t>
  </si>
  <si>
    <t>Vlezenbeek</t>
  </si>
  <si>
    <t>Drogenbos</t>
  </si>
  <si>
    <t>DROGENBOS</t>
  </si>
  <si>
    <t>Linkebeek</t>
  </si>
  <si>
    <t>LINKEBEEK</t>
  </si>
  <si>
    <t>Sint-Genesius-Rode</t>
  </si>
  <si>
    <t>SINT-GENESIUS-RODE</t>
  </si>
  <si>
    <t>Beersel</t>
  </si>
  <si>
    <t>BEERSEL</t>
  </si>
  <si>
    <t>Lot</t>
  </si>
  <si>
    <t>Alsemberg</t>
  </si>
  <si>
    <t>Dworp</t>
  </si>
  <si>
    <t>Huizingen</t>
  </si>
  <si>
    <t>Bogaarden</t>
  </si>
  <si>
    <t>PEPINGEN</t>
  </si>
  <si>
    <t>Heikruis</t>
  </si>
  <si>
    <t>Pepingen</t>
  </si>
  <si>
    <t>Elingen</t>
  </si>
  <si>
    <t>Beert</t>
  </si>
  <si>
    <t>Bellingen</t>
  </si>
  <si>
    <t>Dilbeek</t>
  </si>
  <si>
    <t>DILBEEK</t>
  </si>
  <si>
    <t>Sint-Martens-Bodegem</t>
  </si>
  <si>
    <t>Sint-Ulriks-Kapelle</t>
  </si>
  <si>
    <t>Itterbeek</t>
  </si>
  <si>
    <t>Groot-Bijgaarden</t>
  </si>
  <si>
    <t>Schepdaal</t>
  </si>
  <si>
    <t>Asse</t>
  </si>
  <si>
    <t>ASSE</t>
  </si>
  <si>
    <t>Bekkerzeel</t>
  </si>
  <si>
    <t>Kobbegem</t>
  </si>
  <si>
    <t>Mollem</t>
  </si>
  <si>
    <t>Relegem</t>
  </si>
  <si>
    <t>Zellik</t>
  </si>
  <si>
    <t>HighCo DATA</t>
  </si>
  <si>
    <t>Ternat</t>
  </si>
  <si>
    <t>TERNAT</t>
  </si>
  <si>
    <t>Wambeek</t>
  </si>
  <si>
    <t>Sint-Katherina-Lombeek</t>
  </si>
  <si>
    <t>Mazenzele</t>
  </si>
  <si>
    <t>OPWIJK</t>
  </si>
  <si>
    <t>Opwijk</t>
  </si>
  <si>
    <t>Gaasbeek</t>
  </si>
  <si>
    <t>LENNIK</t>
  </si>
  <si>
    <t>Sint-Kwintens-Lennik</t>
  </si>
  <si>
    <t>Sint-Martens-Lennik</t>
  </si>
  <si>
    <t>Gooik</t>
  </si>
  <si>
    <t>GOOIK</t>
  </si>
  <si>
    <t>Kester</t>
  </si>
  <si>
    <t>Leerbeek</t>
  </si>
  <si>
    <t>Oetingen</t>
  </si>
  <si>
    <t>Onze-Lieve-Vrouw-Lombeek</t>
  </si>
  <si>
    <t>ROOSDAAL</t>
  </si>
  <si>
    <t>Pamel</t>
  </si>
  <si>
    <t>Roosdaal</t>
  </si>
  <si>
    <t>Strijtem</t>
  </si>
  <si>
    <t>Borchtlombeek</t>
  </si>
  <si>
    <t>Liedekerke</t>
  </si>
  <si>
    <t>LIEDEKERKE</t>
  </si>
  <si>
    <t>Wemmel</t>
  </si>
  <si>
    <t>WEMMEL</t>
  </si>
  <si>
    <t>Brussegem</t>
  </si>
  <si>
    <t>MERCHTEM</t>
  </si>
  <si>
    <t>Hamme</t>
  </si>
  <si>
    <t>Merchtem</t>
  </si>
  <si>
    <t>Affligem</t>
  </si>
  <si>
    <t>AFFLIGEM</t>
  </si>
  <si>
    <t>Essene</t>
  </si>
  <si>
    <t>Hekelgem</t>
  </si>
  <si>
    <t>Teralfene</t>
  </si>
  <si>
    <t>Peutie</t>
  </si>
  <si>
    <t>VILVOORDE</t>
  </si>
  <si>
    <t>Vilvoorde</t>
  </si>
  <si>
    <t>Cargovil</t>
  </si>
  <si>
    <t>VTM</t>
  </si>
  <si>
    <t>Melsbroek</t>
  </si>
  <si>
    <t>STEENOKKERZEEL</t>
  </si>
  <si>
    <t>Perk</t>
  </si>
  <si>
    <t>Steenokkerzeel</t>
  </si>
  <si>
    <t>Machelen</t>
  </si>
  <si>
    <t>MACHELEN</t>
  </si>
  <si>
    <t>Diegem</t>
  </si>
  <si>
    <t>Londerzeel</t>
  </si>
  <si>
    <t>LONDERZEEL</t>
  </si>
  <si>
    <t>Malderen</t>
  </si>
  <si>
    <t>Steenhuffel</t>
  </si>
  <si>
    <t>Grimbergen</t>
  </si>
  <si>
    <t>GRIMBERGEN</t>
  </si>
  <si>
    <t>Humbeek</t>
  </si>
  <si>
    <t>Beigem</t>
  </si>
  <si>
    <t>Strombeek-Bever</t>
  </si>
  <si>
    <t>Meise</t>
  </si>
  <si>
    <t>MEISE</t>
  </si>
  <si>
    <t>Wolvertem</t>
  </si>
  <si>
    <t>Kapelle-op-den-Bos</t>
  </si>
  <si>
    <t>KAPELLE-OP-DEN-BOS</t>
  </si>
  <si>
    <t>Nieuwenrode</t>
  </si>
  <si>
    <t>Ramsdonk</t>
  </si>
  <si>
    <t>Berg</t>
  </si>
  <si>
    <t>KAMPENHOUT</t>
  </si>
  <si>
    <t>Buken</t>
  </si>
  <si>
    <t>Kampenhout</t>
  </si>
  <si>
    <t>Nederokkerzeel</t>
  </si>
  <si>
    <t>Nossegem</t>
  </si>
  <si>
    <t>ZAVENTEM</t>
  </si>
  <si>
    <t>Zaventem</t>
  </si>
  <si>
    <t>Brucargo</t>
  </si>
  <si>
    <t>Sint-Stevens-Woluwe</t>
  </si>
  <si>
    <t>Sterrebeek</t>
  </si>
  <si>
    <t>Office Exchange Brussels Airport Remailing</t>
  </si>
  <si>
    <t>Corporate Village</t>
  </si>
  <si>
    <t>Kraainem</t>
  </si>
  <si>
    <t>KRAAINEM</t>
  </si>
  <si>
    <t>Wezembeek-Oppem</t>
  </si>
  <si>
    <t>WEZEMBEEK-OPPEM</t>
  </si>
  <si>
    <t>Eppegem</t>
  </si>
  <si>
    <t>ZEMST</t>
  </si>
  <si>
    <t>Zemst</t>
  </si>
  <si>
    <t>Hofstade</t>
  </si>
  <si>
    <t>Elewijt</t>
  </si>
  <si>
    <t>Weerde</t>
  </si>
  <si>
    <t>Antwerpen</t>
  </si>
  <si>
    <t>ANTWERPEN</t>
  </si>
  <si>
    <t>Berendrecht</t>
  </si>
  <si>
    <t>Lillo</t>
  </si>
  <si>
    <t>Zandvliet</t>
  </si>
  <si>
    <t>Burcht</t>
  </si>
  <si>
    <t>ZWIJNDRECHT</t>
  </si>
  <si>
    <t>Zwijndrecht</t>
  </si>
  <si>
    <t>Antwerpen X</t>
  </si>
  <si>
    <t>Deurne</t>
  </si>
  <si>
    <t>Wijnegem</t>
  </si>
  <si>
    <t>WIJNEGEM</t>
  </si>
  <si>
    <t>Borgerhout</t>
  </si>
  <si>
    <t>Borsbeek</t>
  </si>
  <si>
    <t>BORSBEEK</t>
  </si>
  <si>
    <t>Wommelgem</t>
  </si>
  <si>
    <t>WOMMELGEM</t>
  </si>
  <si>
    <t>Merksem</t>
  </si>
  <si>
    <t>Ekeren</t>
  </si>
  <si>
    <t>Herentals</t>
  </si>
  <si>
    <t>HERENTALS</t>
  </si>
  <si>
    <t>Morkhoven</t>
  </si>
  <si>
    <t>Noorderwijk</t>
  </si>
  <si>
    <t>Hallaar</t>
  </si>
  <si>
    <t>HEIST-OP-DEN-BERG</t>
  </si>
  <si>
    <t>Heist-op-den-Berg</t>
  </si>
  <si>
    <t>Booischot</t>
  </si>
  <si>
    <t>Itegem</t>
  </si>
  <si>
    <t>Wiekevorst</t>
  </si>
  <si>
    <t>Schriek</t>
  </si>
  <si>
    <t>Herselt</t>
  </si>
  <si>
    <t>HERSELT</t>
  </si>
  <si>
    <t>Ramsel</t>
  </si>
  <si>
    <t>Houtvenne</t>
  </si>
  <si>
    <t>HULSHOUT</t>
  </si>
  <si>
    <t>Hulshout</t>
  </si>
  <si>
    <t>Westmeerbeek</t>
  </si>
  <si>
    <t>Massenhoven</t>
  </si>
  <si>
    <t>ZANDHOVEN</t>
  </si>
  <si>
    <t>Viersel</t>
  </si>
  <si>
    <t>Zandhoven</t>
  </si>
  <si>
    <t>Pulderbos</t>
  </si>
  <si>
    <t>Pulle</t>
  </si>
  <si>
    <t>Olen</t>
  </si>
  <si>
    <t>OLEN</t>
  </si>
  <si>
    <t>Oevel</t>
  </si>
  <si>
    <t>WESTERLO</t>
  </si>
  <si>
    <t>Tongerlo</t>
  </si>
  <si>
    <t>Westerlo</t>
  </si>
  <si>
    <t>Zoerle-Parwijs</t>
  </si>
  <si>
    <t>Herenthout</t>
  </si>
  <si>
    <t>HERENTHOUT</t>
  </si>
  <si>
    <t>Gierle</t>
  </si>
  <si>
    <t>LILLE</t>
  </si>
  <si>
    <t>Lille</t>
  </si>
  <si>
    <t>Poederlee</t>
  </si>
  <si>
    <t>Wechelderzande</t>
  </si>
  <si>
    <t>Grobbendonk</t>
  </si>
  <si>
    <t>GROBBENDONK</t>
  </si>
  <si>
    <t>Bouwel</t>
  </si>
  <si>
    <t>Vorselaar</t>
  </si>
  <si>
    <t>VORSELAAR</t>
  </si>
  <si>
    <t>Turnhout</t>
  </si>
  <si>
    <t>TURNHOUT</t>
  </si>
  <si>
    <t>Rijkevorsel</t>
  </si>
  <si>
    <t>RIJKEVORSEL</t>
  </si>
  <si>
    <t>Hoogstraten</t>
  </si>
  <si>
    <t>HOOGSTRATEN</t>
  </si>
  <si>
    <t>Meer</t>
  </si>
  <si>
    <t>Minderhout</t>
  </si>
  <si>
    <t>Wortel</t>
  </si>
  <si>
    <t>Meerle</t>
  </si>
  <si>
    <t>Merksplas</t>
  </si>
  <si>
    <t>MERKSPLAS</t>
  </si>
  <si>
    <t>Beerse</t>
  </si>
  <si>
    <t>BEERSE</t>
  </si>
  <si>
    <t>Vlimmeren</t>
  </si>
  <si>
    <t>Vosselaar</t>
  </si>
  <si>
    <t>VOSSELAAR</t>
  </si>
  <si>
    <t>Oud-Turnhout</t>
  </si>
  <si>
    <t>OUD-TURNHOUT</t>
  </si>
  <si>
    <t>Arendonk</t>
  </si>
  <si>
    <t>ARENDONK</t>
  </si>
  <si>
    <t>Ravels</t>
  </si>
  <si>
    <t>RAVELS</t>
  </si>
  <si>
    <t>Weelde</t>
  </si>
  <si>
    <t>Poppel</t>
  </si>
  <si>
    <t>Baarle-Hertog</t>
  </si>
  <si>
    <t>BAARLE-HERTOG</t>
  </si>
  <si>
    <t>Malle</t>
  </si>
  <si>
    <t>MALLE</t>
  </si>
  <si>
    <t>Oostmalle</t>
  </si>
  <si>
    <t>Westmalle</t>
  </si>
  <si>
    <t>Mol</t>
  </si>
  <si>
    <t>MOL</t>
  </si>
  <si>
    <t>Eindhout</t>
  </si>
  <si>
    <t>LAAKDAL</t>
  </si>
  <si>
    <t>Varendonk</t>
  </si>
  <si>
    <t>Veerle</t>
  </si>
  <si>
    <t>Geel</t>
  </si>
  <si>
    <t>GEEL</t>
  </si>
  <si>
    <t>Meerhout</t>
  </si>
  <si>
    <t>MEERHOUT</t>
  </si>
  <si>
    <t>Kasterlee</t>
  </si>
  <si>
    <t>KASTERLEE</t>
  </si>
  <si>
    <t>Lichtaart</t>
  </si>
  <si>
    <t>Tielen</t>
  </si>
  <si>
    <t>Retie</t>
  </si>
  <si>
    <t>RETIE</t>
  </si>
  <si>
    <t>Dessel</t>
  </si>
  <si>
    <t>DESSEL</t>
  </si>
  <si>
    <t>Balen</t>
  </si>
  <si>
    <t>BALEN</t>
  </si>
  <si>
    <t>Olmen</t>
  </si>
  <si>
    <t>Koningshooikt</t>
  </si>
  <si>
    <t>LIER</t>
  </si>
  <si>
    <t>Lier</t>
  </si>
  <si>
    <t>Broechem</t>
  </si>
  <si>
    <t>RANST</t>
  </si>
  <si>
    <t>Emblem</t>
  </si>
  <si>
    <t>Oelegem</t>
  </si>
  <si>
    <t>Ranst</t>
  </si>
  <si>
    <t>Boechout</t>
  </si>
  <si>
    <t>BOECHOUT</t>
  </si>
  <si>
    <t>Vremde</t>
  </si>
  <si>
    <t>Hove</t>
  </si>
  <si>
    <t>HOVE</t>
  </si>
  <si>
    <t>Lint</t>
  </si>
  <si>
    <t>LINT</t>
  </si>
  <si>
    <t>Kontich</t>
  </si>
  <si>
    <t>KONTICH</t>
  </si>
  <si>
    <t>Waarloos</t>
  </si>
  <si>
    <t>Bevel</t>
  </si>
  <si>
    <t>NIJLEN</t>
  </si>
  <si>
    <t>Kessel</t>
  </si>
  <si>
    <t>Nijlen</t>
  </si>
  <si>
    <t>Duffel</t>
  </si>
  <si>
    <t>DUFFEL</t>
  </si>
  <si>
    <t>Beerzel</t>
  </si>
  <si>
    <t>PUTTE</t>
  </si>
  <si>
    <t>Putte</t>
  </si>
  <si>
    <t>Berlaar</t>
  </si>
  <si>
    <t>BERLAAR</t>
  </si>
  <si>
    <t>Gestel</t>
  </si>
  <si>
    <t>Berchem</t>
  </si>
  <si>
    <t>Wilrijk</t>
  </si>
  <si>
    <t>Hemiksem</t>
  </si>
  <si>
    <t>HEMIKSEM</t>
  </si>
  <si>
    <t>Schelle</t>
  </si>
  <si>
    <t>SCHELLE</t>
  </si>
  <si>
    <t>Aartselaar</t>
  </si>
  <si>
    <t>AARTSELAAR</t>
  </si>
  <si>
    <t>Mortsel</t>
  </si>
  <si>
    <t>MORTSEL</t>
  </si>
  <si>
    <t>Edegem</t>
  </si>
  <si>
    <t>EDEGEM</t>
  </si>
  <si>
    <t>Hoboken</t>
  </si>
  <si>
    <t>Mechelen</t>
  </si>
  <si>
    <t>MECHELEN</t>
  </si>
  <si>
    <t>Walem</t>
  </si>
  <si>
    <t>Heffen</t>
  </si>
  <si>
    <t>Hombeek</t>
  </si>
  <si>
    <t>Leest</t>
  </si>
  <si>
    <t>Muizen</t>
  </si>
  <si>
    <t>Bonheiden</t>
  </si>
  <si>
    <t>BONHEIDEN</t>
  </si>
  <si>
    <t>Rijmenam</t>
  </si>
  <si>
    <t>Blaasveld</t>
  </si>
  <si>
    <t>WILLEBROEK</t>
  </si>
  <si>
    <t>Heindonk</t>
  </si>
  <si>
    <t>Tisselt</t>
  </si>
  <si>
    <t>Willebroek</t>
  </si>
  <si>
    <t>Reet</t>
  </si>
  <si>
    <t>RUMST</t>
  </si>
  <si>
    <t>Rumst</t>
  </si>
  <si>
    <t>Terhagen</t>
  </si>
  <si>
    <t>Niel</t>
  </si>
  <si>
    <t>NIEL</t>
  </si>
  <si>
    <t>Boom</t>
  </si>
  <si>
    <t>BOOM</t>
  </si>
  <si>
    <t>Sint-Katelijne-Waver</t>
  </si>
  <si>
    <t>SINT-KATELIJNE-WAVER</t>
  </si>
  <si>
    <t>Onze-Lieve-Vrouw-Waver</t>
  </si>
  <si>
    <t>Breendonk</t>
  </si>
  <si>
    <t>PUURS-SINT-AMANDS</t>
  </si>
  <si>
    <t>Liezele</t>
  </si>
  <si>
    <t>Puurs</t>
  </si>
  <si>
    <t>Bornem</t>
  </si>
  <si>
    <t>BORNEM</t>
  </si>
  <si>
    <t>Hingene</t>
  </si>
  <si>
    <t>Mariekerke</t>
  </si>
  <si>
    <t>Weert</t>
  </si>
  <si>
    <t>Lippelo</t>
  </si>
  <si>
    <t>Oppuurs</t>
  </si>
  <si>
    <t>Sint-Amands</t>
  </si>
  <si>
    <t>Schoten</t>
  </si>
  <si>
    <t>SCHOTEN</t>
  </si>
  <si>
    <t>Essen</t>
  </si>
  <si>
    <t>ESSEN</t>
  </si>
  <si>
    <t>Kalmthout</t>
  </si>
  <si>
    <t>KALMTHOUT</t>
  </si>
  <si>
    <t>Brasschaat</t>
  </si>
  <si>
    <t>BRASSCHAAT</t>
  </si>
  <si>
    <t>Hoevenen</t>
  </si>
  <si>
    <t>STABROEK</t>
  </si>
  <si>
    <t>Stabroek</t>
  </si>
  <si>
    <t>Kapellen</t>
  </si>
  <si>
    <t>KAPELLEN</t>
  </si>
  <si>
    <t>Brecht</t>
  </si>
  <si>
    <t>BRECHT</t>
  </si>
  <si>
    <t>Sint-Job-in-'t-Goor</t>
  </si>
  <si>
    <t>Sint-Lenaarts</t>
  </si>
  <si>
    <t>'s Gravenwezel</t>
  </si>
  <si>
    <t>SCHILDE</t>
  </si>
  <si>
    <t>Schilde</t>
  </si>
  <si>
    <t>ZOERSEL</t>
  </si>
  <si>
    <t>Zoersel</t>
  </si>
  <si>
    <t>Loenhout</t>
  </si>
  <si>
    <t>WUUSTWEZEL</t>
  </si>
  <si>
    <t>Wuustwezel</t>
  </si>
  <si>
    <t>Leuven</t>
  </si>
  <si>
    <t>LEUVEN</t>
  </si>
  <si>
    <t>Heverlee</t>
  </si>
  <si>
    <t>Kessel Lo</t>
  </si>
  <si>
    <t>Wilsele</t>
  </si>
  <si>
    <t>Wijgmaal</t>
  </si>
  <si>
    <t>Herent</t>
  </si>
  <si>
    <t>HERENT</t>
  </si>
  <si>
    <t>Veltem-Beisem</t>
  </si>
  <si>
    <t>Winksele</t>
  </si>
  <si>
    <t>Huldenberg</t>
  </si>
  <si>
    <t>HULDENBERG</t>
  </si>
  <si>
    <t>Loonbeek</t>
  </si>
  <si>
    <t>Neerijse</t>
  </si>
  <si>
    <t>Ottenburg</t>
  </si>
  <si>
    <t>Sint-Agatha-Rode</t>
  </si>
  <si>
    <t>Oud-Heverlee</t>
  </si>
  <si>
    <t>OUD-HEVERLEE</t>
  </si>
  <si>
    <t>Sint-Joris-Weert</t>
  </si>
  <si>
    <t>Blanden</t>
  </si>
  <si>
    <t>Haasrode</t>
  </si>
  <si>
    <t>Vaalbeek</t>
  </si>
  <si>
    <t>Bertem</t>
  </si>
  <si>
    <t>BERTEM</t>
  </si>
  <si>
    <t>Korbeek-Dijle</t>
  </si>
  <si>
    <t>Leefdaal</t>
  </si>
  <si>
    <t>Kortenberg</t>
  </si>
  <si>
    <t>KORTENBERG</t>
  </si>
  <si>
    <t>Erps-Kwerps</t>
  </si>
  <si>
    <t>Everberg</t>
  </si>
  <si>
    <t>Meerbeek</t>
  </si>
  <si>
    <t>Duisburg</t>
  </si>
  <si>
    <t>TERVUREN</t>
  </si>
  <si>
    <t>Tervuren</t>
  </si>
  <si>
    <t>Vossem</t>
  </si>
  <si>
    <t>Overijse</t>
  </si>
  <si>
    <t>OVERIJSE</t>
  </si>
  <si>
    <t>Rotselaar</t>
  </si>
  <si>
    <t>ROTSELAAR</t>
  </si>
  <si>
    <t>Wezemaal</t>
  </si>
  <si>
    <t>Werchter</t>
  </si>
  <si>
    <t>Tremelo</t>
  </si>
  <si>
    <t>TREMELO</t>
  </si>
  <si>
    <t>Baal</t>
  </si>
  <si>
    <t>Begijnendijk</t>
  </si>
  <si>
    <t>BEGIJNENDIJK</t>
  </si>
  <si>
    <t>Betekom</t>
  </si>
  <si>
    <t>Keerbergen</t>
  </si>
  <si>
    <t>KEERBERGEN</t>
  </si>
  <si>
    <t>Haacht</t>
  </si>
  <si>
    <t>HAACHT</t>
  </si>
  <si>
    <t>Tildonk</t>
  </si>
  <si>
    <t>Wespelaar</t>
  </si>
  <si>
    <t>Boortmeerbeek</t>
  </si>
  <si>
    <t>BOORTMEERBEEK</t>
  </si>
  <si>
    <t>Hever</t>
  </si>
  <si>
    <t>Aarschot</t>
  </si>
  <si>
    <t>AARSCHOT</t>
  </si>
  <si>
    <t>Gelrode</t>
  </si>
  <si>
    <t>Langdorp</t>
  </si>
  <si>
    <t>Rillaar</t>
  </si>
  <si>
    <t>Linden</t>
  </si>
  <si>
    <t>LUBBEEK</t>
  </si>
  <si>
    <t>Lubbeek</t>
  </si>
  <si>
    <t>Binkom</t>
  </si>
  <si>
    <t>Pellenberg</t>
  </si>
  <si>
    <t>Holsbeek</t>
  </si>
  <si>
    <t>HOLSBEEK</t>
  </si>
  <si>
    <t>Kortrijk-Dutsel</t>
  </si>
  <si>
    <t>Sint-Pieters-Rode</t>
  </si>
  <si>
    <t>Nieuwrode</t>
  </si>
  <si>
    <t>Scherpenheuvel</t>
  </si>
  <si>
    <t>SCHERPENHEUVEL-ZICHEM</t>
  </si>
  <si>
    <t>Averbode</t>
  </si>
  <si>
    <t>Zichem</t>
  </si>
  <si>
    <t>Messelbroek</t>
  </si>
  <si>
    <t>Testelt</t>
  </si>
  <si>
    <t>DIEST</t>
  </si>
  <si>
    <t>Diest</t>
  </si>
  <si>
    <t>Schaffen</t>
  </si>
  <si>
    <t>Webbekom</t>
  </si>
  <si>
    <t>Kaggevinne</t>
  </si>
  <si>
    <t>Molenstede</t>
  </si>
  <si>
    <t>Bost</t>
  </si>
  <si>
    <t>TIENEN</t>
  </si>
  <si>
    <t>Goetsenhoven</t>
  </si>
  <si>
    <t>Hakendover</t>
  </si>
  <si>
    <t>Kumtich</t>
  </si>
  <si>
    <t>Oorbeek</t>
  </si>
  <si>
    <t>Oplinter</t>
  </si>
  <si>
    <t>Sint-Margriete-Houtem</t>
  </si>
  <si>
    <t>Tienen</t>
  </si>
  <si>
    <t>Vissenaken</t>
  </si>
  <si>
    <t>Hoegaarden</t>
  </si>
  <si>
    <t>HOEGAARDEN</t>
  </si>
  <si>
    <t>Meldert</t>
  </si>
  <si>
    <t>Outgaarden</t>
  </si>
  <si>
    <t>Drieslinter</t>
  </si>
  <si>
    <t>LINTER</t>
  </si>
  <si>
    <t>Linter</t>
  </si>
  <si>
    <t>Melkwezer</t>
  </si>
  <si>
    <t>Neerhespen</t>
  </si>
  <si>
    <t>Neerlinter</t>
  </si>
  <si>
    <t>Orsmaal-Gussenhoven</t>
  </si>
  <si>
    <t>Overhespen</t>
  </si>
  <si>
    <t>Wommersom</t>
  </si>
  <si>
    <t>Bierbeek</t>
  </si>
  <si>
    <t>BIERBEEK</t>
  </si>
  <si>
    <t>Korbeek-Lo</t>
  </si>
  <si>
    <t>Lovenjoel</t>
  </si>
  <si>
    <t>Opvelp</t>
  </si>
  <si>
    <t>Boutersem</t>
  </si>
  <si>
    <t>BOUTERSEM</t>
  </si>
  <si>
    <t>Kerkom</t>
  </si>
  <si>
    <t>Neervelp</t>
  </si>
  <si>
    <t>Roosbeek</t>
  </si>
  <si>
    <t>Vertrijk</t>
  </si>
  <si>
    <t>Willebringen</t>
  </si>
  <si>
    <t>Bunsbeek</t>
  </si>
  <si>
    <t>GLABBEEK</t>
  </si>
  <si>
    <t>Glabbeek</t>
  </si>
  <si>
    <t>Attenrode</t>
  </si>
  <si>
    <t>Houwaart</t>
  </si>
  <si>
    <t>TIELT-WINGE</t>
  </si>
  <si>
    <t>Sint-Joris-Winge</t>
  </si>
  <si>
    <t>Tielt</t>
  </si>
  <si>
    <t>Meensel-Kiezegem</t>
  </si>
  <si>
    <t>Eliksem</t>
  </si>
  <si>
    <t>LANDEN</t>
  </si>
  <si>
    <t>Ezemaal</t>
  </si>
  <si>
    <t>Laar</t>
  </si>
  <si>
    <t>Landen</t>
  </si>
  <si>
    <t>Neerwinden</t>
  </si>
  <si>
    <t>Overwinden</t>
  </si>
  <si>
    <t>Rumsdorp</t>
  </si>
  <si>
    <t>Wange</t>
  </si>
  <si>
    <t>Waasmont</t>
  </si>
  <si>
    <t>Walsbets</t>
  </si>
  <si>
    <t>Walshoutem</t>
  </si>
  <si>
    <t>Wezeren</t>
  </si>
  <si>
    <t>Attenhoven</t>
  </si>
  <si>
    <t>Neerlanden</t>
  </si>
  <si>
    <t>Budingen</t>
  </si>
  <si>
    <t>ZOUTLEEUW</t>
  </si>
  <si>
    <t>Dormaal</t>
  </si>
  <si>
    <t>Halle-Booienhoven</t>
  </si>
  <si>
    <t>Helen-Bos</t>
  </si>
  <si>
    <t>Zoutleeuw</t>
  </si>
  <si>
    <t>Geetbets</t>
  </si>
  <si>
    <t>GEETBETS</t>
  </si>
  <si>
    <t>Grazen</t>
  </si>
  <si>
    <t>Rummen</t>
  </si>
  <si>
    <t>Assent</t>
  </si>
  <si>
    <t>BEKKEVOORT</t>
  </si>
  <si>
    <t>Bekkevoort</t>
  </si>
  <si>
    <t>Molenbeek-Wersbeek</t>
  </si>
  <si>
    <t>Kortenaken</t>
  </si>
  <si>
    <t>KORTENAKEN</t>
  </si>
  <si>
    <t>Ransberg</t>
  </si>
  <si>
    <t>Hoeleden</t>
  </si>
  <si>
    <t>Kersbeek-Miskom</t>
  </si>
  <si>
    <t>Waanrode</t>
  </si>
  <si>
    <t>Hasselt</t>
  </si>
  <si>
    <t>HASSELT</t>
  </si>
  <si>
    <t>Sint-Lambrechts-Herk</t>
  </si>
  <si>
    <t>Wimmertingen</t>
  </si>
  <si>
    <t>Kermt</t>
  </si>
  <si>
    <t>Spalbeek</t>
  </si>
  <si>
    <t>Kuringen</t>
  </si>
  <si>
    <t>Stokrooie</t>
  </si>
  <si>
    <t>Stevoort</t>
  </si>
  <si>
    <t>Zonhoven</t>
  </si>
  <si>
    <t>ZONHOVEN</t>
  </si>
  <si>
    <t>Helchteren</t>
  </si>
  <si>
    <t>HOUTHALEN-HELCHTEREN</t>
  </si>
  <si>
    <t>Houthalen</t>
  </si>
  <si>
    <t>Berbroek</t>
  </si>
  <si>
    <t>HERK-DE-STAD</t>
  </si>
  <si>
    <t>Donk</t>
  </si>
  <si>
    <t>Herk-de-Stad</t>
  </si>
  <si>
    <t>Schulen</t>
  </si>
  <si>
    <t>Halen</t>
  </si>
  <si>
    <t>HALEN</t>
  </si>
  <si>
    <t>Loksbergen</t>
  </si>
  <si>
    <t>Zelem</t>
  </si>
  <si>
    <t>Heusden</t>
  </si>
  <si>
    <t>HEUSDEN-ZOLDER</t>
  </si>
  <si>
    <t>Heusden-Zolder</t>
  </si>
  <si>
    <t>Zolder</t>
  </si>
  <si>
    <t>Linkhout</t>
  </si>
  <si>
    <t>LUMMEN</t>
  </si>
  <si>
    <t>Lummen</t>
  </si>
  <si>
    <t>Alken</t>
  </si>
  <si>
    <t>ALKEN</t>
  </si>
  <si>
    <t>Beringen</t>
  </si>
  <si>
    <t>BERINGEN</t>
  </si>
  <si>
    <t>Beverlo</t>
  </si>
  <si>
    <t>Koersel</t>
  </si>
  <si>
    <t>Paal</t>
  </si>
  <si>
    <t>Diepenbeek</t>
  </si>
  <si>
    <t>DIEPENBEEK</t>
  </si>
  <si>
    <t>Genk</t>
  </si>
  <si>
    <t>GENK</t>
  </si>
  <si>
    <t>Gellik</t>
  </si>
  <si>
    <t>LANAKEN</t>
  </si>
  <si>
    <t>Lanaken</t>
  </si>
  <si>
    <t>Neerharen</t>
  </si>
  <si>
    <t>Veldwezelt</t>
  </si>
  <si>
    <t>Rekem</t>
  </si>
  <si>
    <t>Eisden</t>
  </si>
  <si>
    <t>MAASMECHELEN</t>
  </si>
  <si>
    <t>Leut</t>
  </si>
  <si>
    <t>Maasmechelen</t>
  </si>
  <si>
    <t>Mechelen-aan-de-Maas</t>
  </si>
  <si>
    <t>Meeswijk</t>
  </si>
  <si>
    <t>Opgrimbie</t>
  </si>
  <si>
    <t>Vucht</t>
  </si>
  <si>
    <t>Boorsem</t>
  </si>
  <si>
    <t>Uikhoven</t>
  </si>
  <si>
    <t>Kessenich</t>
  </si>
  <si>
    <t>KINROOI</t>
  </si>
  <si>
    <t>Kinrooi</t>
  </si>
  <si>
    <t>Molenbeersel</t>
  </si>
  <si>
    <t>Ophoven</t>
  </si>
  <si>
    <t>Dilsen</t>
  </si>
  <si>
    <t>DILSEN-STOKKEM</t>
  </si>
  <si>
    <t>Dilsen-Stokkem</t>
  </si>
  <si>
    <t>Elen</t>
  </si>
  <si>
    <t>Lanklaar</t>
  </si>
  <si>
    <t>Rotem</t>
  </si>
  <si>
    <t>Stokkem</t>
  </si>
  <si>
    <t>Opglabbeek</t>
  </si>
  <si>
    <t>OUDSBERGEN</t>
  </si>
  <si>
    <t>As</t>
  </si>
  <si>
    <t>AS</t>
  </si>
  <si>
    <t>Niel-bij-As</t>
  </si>
  <si>
    <t>Ellikom</t>
  </si>
  <si>
    <t>Gruitrode</t>
  </si>
  <si>
    <t>Meeuwen</t>
  </si>
  <si>
    <t>Neerglabbeek</t>
  </si>
  <si>
    <t>Wijshagen</t>
  </si>
  <si>
    <t>Maaseik</t>
  </si>
  <si>
    <t>MAASEIK</t>
  </si>
  <si>
    <t>Neeroeteren</t>
  </si>
  <si>
    <t>Opoeteren</t>
  </si>
  <si>
    <t>Zutendaal</t>
  </si>
  <si>
    <t>ZUTENDAAL</t>
  </si>
  <si>
    <t>'s Herenelderen</t>
  </si>
  <si>
    <t>TONGEREN</t>
  </si>
  <si>
    <t>Diets-Heur</t>
  </si>
  <si>
    <t>Henis</t>
  </si>
  <si>
    <t>Kolmont</t>
  </si>
  <si>
    <t>Koninksem</t>
  </si>
  <si>
    <t>Lauw</t>
  </si>
  <si>
    <t>Mal</t>
  </si>
  <si>
    <t>Neerrepen</t>
  </si>
  <si>
    <t>Nerem</t>
  </si>
  <si>
    <t>Overrepen</t>
  </si>
  <si>
    <t>Piringen</t>
  </si>
  <si>
    <t>Riksingen</t>
  </si>
  <si>
    <t>Rutten</t>
  </si>
  <si>
    <t>Sluizen</t>
  </si>
  <si>
    <t>Tongeren</t>
  </si>
  <si>
    <t>Vreren</t>
  </si>
  <si>
    <t>Widooie</t>
  </si>
  <si>
    <t>Herstappe</t>
  </si>
  <si>
    <t>HERSTAPPE</t>
  </si>
  <si>
    <t>Kortessem</t>
  </si>
  <si>
    <t>KORTESSEM</t>
  </si>
  <si>
    <t>Vliermaalroot</t>
  </si>
  <si>
    <t>Wintershoven</t>
  </si>
  <si>
    <t>Guigoven</t>
  </si>
  <si>
    <t>Vliermaal</t>
  </si>
  <si>
    <t>Hoeselt</t>
  </si>
  <si>
    <t>HOESELT</t>
  </si>
  <si>
    <t>Romershoven</t>
  </si>
  <si>
    <t>Sint-Huibrechts-Hern</t>
  </si>
  <si>
    <t>Werm</t>
  </si>
  <si>
    <t>Schalkhoven</t>
  </si>
  <si>
    <t>Beverst</t>
  </si>
  <si>
    <t>BILZEN</t>
  </si>
  <si>
    <t>Bilzen</t>
  </si>
  <si>
    <t>Eigenbilzen</t>
  </si>
  <si>
    <t>Grote-Spouwen</t>
  </si>
  <si>
    <t>Hees</t>
  </si>
  <si>
    <t>Kleine-Spouwen</t>
  </si>
  <si>
    <t>Mopertingen</t>
  </si>
  <si>
    <t>Munsterbilzen</t>
  </si>
  <si>
    <t>Rijkhoven</t>
  </si>
  <si>
    <t>Rosmeer</t>
  </si>
  <si>
    <t>Waltwilder</t>
  </si>
  <si>
    <t>Martenslinde</t>
  </si>
  <si>
    <t>Hoelbeek</t>
  </si>
  <si>
    <t>Genoelselderen</t>
  </si>
  <si>
    <t>RIEMST</t>
  </si>
  <si>
    <t>Herderen</t>
  </si>
  <si>
    <t>Kanne</t>
  </si>
  <si>
    <t>Membruggen</t>
  </si>
  <si>
    <t>Millen</t>
  </si>
  <si>
    <t>Riemst</t>
  </si>
  <si>
    <t>Val-Meer</t>
  </si>
  <si>
    <t>Vlijtingen</t>
  </si>
  <si>
    <t>Vroenhoven</t>
  </si>
  <si>
    <t>Zichen-Zussen-Bolder</t>
  </si>
  <si>
    <t>Moelingen</t>
  </si>
  <si>
    <t>VOEREN</t>
  </si>
  <si>
    <t>Sint-Martens-Voeren</t>
  </si>
  <si>
    <t>Remersdaal</t>
  </si>
  <si>
    <t>Sint-Pieters-Voeren</t>
  </si>
  <si>
    <t>Teuven</t>
  </si>
  <si>
    <t>'s-Gravenvoeren</t>
  </si>
  <si>
    <t>Aalst</t>
  </si>
  <si>
    <t>SINT-TRUIDEN</t>
  </si>
  <si>
    <t>Brustem</t>
  </si>
  <si>
    <t>Engelmanshoven</t>
  </si>
  <si>
    <t>Gelinden</t>
  </si>
  <si>
    <t>Groot-Gelmen</t>
  </si>
  <si>
    <t>Halmaal</t>
  </si>
  <si>
    <t>Kerkom-bij-Sint-Truiden</t>
  </si>
  <si>
    <t>Ordingen</t>
  </si>
  <si>
    <t>Sint-Truiden</t>
  </si>
  <si>
    <t>Zepperen</t>
  </si>
  <si>
    <t>Duras</t>
  </si>
  <si>
    <t>Gorsem</t>
  </si>
  <si>
    <t>Runkelen</t>
  </si>
  <si>
    <t>Wilderen</t>
  </si>
  <si>
    <t>Velm</t>
  </si>
  <si>
    <t>Berlingen</t>
  </si>
  <si>
    <t>WELLEN</t>
  </si>
  <si>
    <t>Wellen</t>
  </si>
  <si>
    <t>Herten</t>
  </si>
  <si>
    <t>Ulbeek</t>
  </si>
  <si>
    <t>Bommershoven</t>
  </si>
  <si>
    <t>BORGLOON</t>
  </si>
  <si>
    <t>Borgloon</t>
  </si>
  <si>
    <t>Broekom</t>
  </si>
  <si>
    <t>Gors-Opleeuw</t>
  </si>
  <si>
    <t>Gotem</t>
  </si>
  <si>
    <t>Groot-Loon</t>
  </si>
  <si>
    <t>Hendrieken</t>
  </si>
  <si>
    <t>Hoepertingen</t>
  </si>
  <si>
    <t>Jesseren</t>
  </si>
  <si>
    <t>Kerniel</t>
  </si>
  <si>
    <t>Kuttekoven</t>
  </si>
  <si>
    <t>Rijkel</t>
  </si>
  <si>
    <t>Voort</t>
  </si>
  <si>
    <t>Binderveld</t>
  </si>
  <si>
    <t>NIEUWERKERKEN</t>
  </si>
  <si>
    <t>Kozen</t>
  </si>
  <si>
    <t>Nieuwerkerken</t>
  </si>
  <si>
    <t>Wijer</t>
  </si>
  <si>
    <t>Batsheers</t>
  </si>
  <si>
    <t>HEERS</t>
  </si>
  <si>
    <t>Bovelingen</t>
  </si>
  <si>
    <t>Gutshoven</t>
  </si>
  <si>
    <t>Heers</t>
  </si>
  <si>
    <t>Heks</t>
  </si>
  <si>
    <t>Horpmaal</t>
  </si>
  <si>
    <t>Klein-Gelmen</t>
  </si>
  <si>
    <t>Mechelen-Bovelingen</t>
  </si>
  <si>
    <t>Mettekoven</t>
  </si>
  <si>
    <t>Opheers</t>
  </si>
  <si>
    <t>Rukkelingen-Loon</t>
  </si>
  <si>
    <t>Vechmaal</t>
  </si>
  <si>
    <t>Veulen</t>
  </si>
  <si>
    <t>Boekhout</t>
  </si>
  <si>
    <t>GINGELOM</t>
  </si>
  <si>
    <t>Gingelom</t>
  </si>
  <si>
    <t>Jeuk</t>
  </si>
  <si>
    <t>Kortijs</t>
  </si>
  <si>
    <t>Montenaken</t>
  </si>
  <si>
    <t>Niel-bij-Sint-Truiden</t>
  </si>
  <si>
    <t>Vorsen</t>
  </si>
  <si>
    <t>Borlo</t>
  </si>
  <si>
    <t>Buvingen</t>
  </si>
  <si>
    <t>Mielen-boven-Aalst</t>
  </si>
  <si>
    <t>Overpelt</t>
  </si>
  <si>
    <t>PELT</t>
  </si>
  <si>
    <t>Neerpelt</t>
  </si>
  <si>
    <t>Sint-Huibrechts-Lille</t>
  </si>
  <si>
    <t>Lommel</t>
  </si>
  <si>
    <t>LOMMEL</t>
  </si>
  <si>
    <t>Achel</t>
  </si>
  <si>
    <t>HAMONT-ACHEL</t>
  </si>
  <si>
    <t>Hamont</t>
  </si>
  <si>
    <t>Hechtel</t>
  </si>
  <si>
    <t>HECHTEL-EKSEL</t>
  </si>
  <si>
    <t>Eksel</t>
  </si>
  <si>
    <t>Kwaadmechelen</t>
  </si>
  <si>
    <t>HAM</t>
  </si>
  <si>
    <t>Oostham</t>
  </si>
  <si>
    <t>Bocholt</t>
  </si>
  <si>
    <t>BOCHOLT</t>
  </si>
  <si>
    <t>Kaulille</t>
  </si>
  <si>
    <t>Reppel</t>
  </si>
  <si>
    <t>Beek</t>
  </si>
  <si>
    <t>BREE</t>
  </si>
  <si>
    <t>Bree</t>
  </si>
  <si>
    <t>Gerdingen</t>
  </si>
  <si>
    <t>Opitter</t>
  </si>
  <si>
    <t>Leopoldsburg</t>
  </si>
  <si>
    <t>LEOPOLDSBURG</t>
  </si>
  <si>
    <t>Heppen</t>
  </si>
  <si>
    <t>Tessenderlo</t>
  </si>
  <si>
    <t>TESSENDERLO</t>
  </si>
  <si>
    <t>Grote-Brogel</t>
  </si>
  <si>
    <t>PEER</t>
  </si>
  <si>
    <t>Kleine-Brogel</t>
  </si>
  <si>
    <t>Peer</t>
  </si>
  <si>
    <t>Wijchmaal</t>
  </si>
  <si>
    <t>Glain</t>
  </si>
  <si>
    <t>LIÈGE</t>
  </si>
  <si>
    <t>Liège</t>
  </si>
  <si>
    <t>Rocourt</t>
  </si>
  <si>
    <t>Bressoux</t>
  </si>
  <si>
    <t>Jupille-sur-Meuse</t>
  </si>
  <si>
    <t>Wandre</t>
  </si>
  <si>
    <t>Grivegnée</t>
  </si>
  <si>
    <t>Angleur</t>
  </si>
  <si>
    <t>Chênée</t>
  </si>
  <si>
    <t>Herstal</t>
  </si>
  <si>
    <t>HERSTAL</t>
  </si>
  <si>
    <t>Milmort</t>
  </si>
  <si>
    <t>Vottem</t>
  </si>
  <si>
    <t>Liers</t>
  </si>
  <si>
    <t>Chaudfontaine</t>
  </si>
  <si>
    <t>CHAUDFONTAINE</t>
  </si>
  <si>
    <t>Vaux-sous-Chèvremont</t>
  </si>
  <si>
    <t>Beaufays</t>
  </si>
  <si>
    <t>Embourg</t>
  </si>
  <si>
    <t>Liège X</t>
  </si>
  <si>
    <t>Boncelles</t>
  </si>
  <si>
    <t>SERAING</t>
  </si>
  <si>
    <t>Seraing</t>
  </si>
  <si>
    <t>Jemeppe-sur-Meuse</t>
  </si>
  <si>
    <t>Ougrée</t>
  </si>
  <si>
    <t>Ehein</t>
  </si>
  <si>
    <t>NEUPRÉ</t>
  </si>
  <si>
    <t>Rotheux-Rimière</t>
  </si>
  <si>
    <t>Neuville-en-Condroz</t>
  </si>
  <si>
    <t>Plainevaux</t>
  </si>
  <si>
    <t>Esneux</t>
  </si>
  <si>
    <t>ESNEUX</t>
  </si>
  <si>
    <t>Tilff</t>
  </si>
  <si>
    <t>Dolembreux</t>
  </si>
  <si>
    <t>SPRIMONT</t>
  </si>
  <si>
    <t>Gomzé-Andoumont</t>
  </si>
  <si>
    <t>Rouvreux</t>
  </si>
  <si>
    <t>Sprimont</t>
  </si>
  <si>
    <t>Louveigné</t>
  </si>
  <si>
    <t>Anthisnes</t>
  </si>
  <si>
    <t>ANTHISNES</t>
  </si>
  <si>
    <t>Villers-aux-Tours</t>
  </si>
  <si>
    <t>Hody</t>
  </si>
  <si>
    <t>Tavier</t>
  </si>
  <si>
    <t>Comblain-au-Pont</t>
  </si>
  <si>
    <t>COMBLAIN-AU-PONT</t>
  </si>
  <si>
    <t>Poulseur</t>
  </si>
  <si>
    <t>Comblain-Fairon</t>
  </si>
  <si>
    <t>HAMOIR</t>
  </si>
  <si>
    <t>Comblain-la-Tour</t>
  </si>
  <si>
    <t>Hamoir</t>
  </si>
  <si>
    <t>Filot</t>
  </si>
  <si>
    <t>Ferrières</t>
  </si>
  <si>
    <t>FERRIÈRES</t>
  </si>
  <si>
    <t>My</t>
  </si>
  <si>
    <t>Vieuxville</t>
  </si>
  <si>
    <t>Werbomont</t>
  </si>
  <si>
    <t>Xhoris</t>
  </si>
  <si>
    <t>Burdinne</t>
  </si>
  <si>
    <t>BURDINNE</t>
  </si>
  <si>
    <t>Hannêche</t>
  </si>
  <si>
    <t>Lamontzée</t>
  </si>
  <si>
    <t>Marneffe</t>
  </si>
  <si>
    <t>Oteppe</t>
  </si>
  <si>
    <t>Héron</t>
  </si>
  <si>
    <t>HÉRON</t>
  </si>
  <si>
    <t>Lavoir</t>
  </si>
  <si>
    <t>Waret-l'Évêque</t>
  </si>
  <si>
    <t>Couthuin</t>
  </si>
  <si>
    <t>Acosse</t>
  </si>
  <si>
    <t>WASSEIGES</t>
  </si>
  <si>
    <t>Ambresin</t>
  </si>
  <si>
    <t>Meeffe</t>
  </si>
  <si>
    <t>Wasseiges</t>
  </si>
  <si>
    <t>Boëlhe</t>
  </si>
  <si>
    <t>GEER</t>
  </si>
  <si>
    <t>Geer</t>
  </si>
  <si>
    <t>Hollogne-sur-Geer</t>
  </si>
  <si>
    <t>Lens-Saint-Servais</t>
  </si>
  <si>
    <t>Omal</t>
  </si>
  <si>
    <t>Darion</t>
  </si>
  <si>
    <t>Ligney</t>
  </si>
  <si>
    <t>Berloz</t>
  </si>
  <si>
    <t>BERLOZ</t>
  </si>
  <si>
    <t>Corswarem</t>
  </si>
  <si>
    <t>Rosoux-Crenwick</t>
  </si>
  <si>
    <t>Avennes</t>
  </si>
  <si>
    <t>BRAIVES</t>
  </si>
  <si>
    <t>Braives</t>
  </si>
  <si>
    <t>Ciplet</t>
  </si>
  <si>
    <t>Fallais</t>
  </si>
  <si>
    <t>Fumal</t>
  </si>
  <si>
    <t>Ville-en-Hesbaye</t>
  </si>
  <si>
    <t>Latinne</t>
  </si>
  <si>
    <t>Tourinne</t>
  </si>
  <si>
    <t>Abolens</t>
  </si>
  <si>
    <t>HANNUT</t>
  </si>
  <si>
    <t>Avernas-le-Bauduin</t>
  </si>
  <si>
    <t>Avin</t>
  </si>
  <si>
    <t>Bertrée</t>
  </si>
  <si>
    <t>Blehen</t>
  </si>
  <si>
    <t>Cras-Avernas</t>
  </si>
  <si>
    <t>Crehen</t>
  </si>
  <si>
    <t>Grand-Hallet</t>
  </si>
  <si>
    <t>Hannut</t>
  </si>
  <si>
    <t>Lens-Saint-Remy</t>
  </si>
  <si>
    <t>Merdorp</t>
  </si>
  <si>
    <t>Moxhe</t>
  </si>
  <si>
    <t>Petit-Hallet</t>
  </si>
  <si>
    <t>Poucet</t>
  </si>
  <si>
    <t>Thisnes</t>
  </si>
  <si>
    <t>Trognée</t>
  </si>
  <si>
    <t>Villers-le-Peuplier</t>
  </si>
  <si>
    <t>Wansin</t>
  </si>
  <si>
    <t>Lincent</t>
  </si>
  <si>
    <t>LINCENT</t>
  </si>
  <si>
    <t>Pellaines</t>
  </si>
  <si>
    <t>Racour</t>
  </si>
  <si>
    <t>Bettincourt</t>
  </si>
  <si>
    <t>WAREMME</t>
  </si>
  <si>
    <t>Bleret</t>
  </si>
  <si>
    <t>Bovenistier</t>
  </si>
  <si>
    <t>Grand-Axhe</t>
  </si>
  <si>
    <t>Lantremange</t>
  </si>
  <si>
    <t>Oleye</t>
  </si>
  <si>
    <t>Waremme</t>
  </si>
  <si>
    <t>Aineffe</t>
  </si>
  <si>
    <t>FAIMES</t>
  </si>
  <si>
    <t>Borlez</t>
  </si>
  <si>
    <t>Celles</t>
  </si>
  <si>
    <t>Faimes</t>
  </si>
  <si>
    <t>Les Waleffes</t>
  </si>
  <si>
    <t>Viemme</t>
  </si>
  <si>
    <t>Awans</t>
  </si>
  <si>
    <t>AWANS</t>
  </si>
  <si>
    <t>Fooz</t>
  </si>
  <si>
    <t>Othée</t>
  </si>
  <si>
    <t>Villers-l'Evêque</t>
  </si>
  <si>
    <t>Hognoul</t>
  </si>
  <si>
    <t>Fexhe-le-Haut-Clocher</t>
  </si>
  <si>
    <t>FEXHE-LE-HAUT-CLOCHER</t>
  </si>
  <si>
    <t>Freloux</t>
  </si>
  <si>
    <t>Noville</t>
  </si>
  <si>
    <t>Roloux</t>
  </si>
  <si>
    <t>Voroux-Goreux</t>
  </si>
  <si>
    <t>Lamine</t>
  </si>
  <si>
    <t>REMICOURT</t>
  </si>
  <si>
    <t>Momalle</t>
  </si>
  <si>
    <t>Pousset</t>
  </si>
  <si>
    <t>Remicourt</t>
  </si>
  <si>
    <t>Hodeige</t>
  </si>
  <si>
    <t>Donceel</t>
  </si>
  <si>
    <t>DONCEEL</t>
  </si>
  <si>
    <t>Haneffe</t>
  </si>
  <si>
    <t>Jeneffe</t>
  </si>
  <si>
    <t>Limont</t>
  </si>
  <si>
    <t>Bergilers</t>
  </si>
  <si>
    <t>OREYE</t>
  </si>
  <si>
    <t>Grandville</t>
  </si>
  <si>
    <t>Lens-sur-Geer</t>
  </si>
  <si>
    <t>Oreye</t>
  </si>
  <si>
    <t>Otrange</t>
  </si>
  <si>
    <t>Crisnée</t>
  </si>
  <si>
    <t>CRISNÉE</t>
  </si>
  <si>
    <t>Fize-Le-Marsal</t>
  </si>
  <si>
    <t>Kemexhe</t>
  </si>
  <si>
    <t>Odeur</t>
  </si>
  <si>
    <t>Thys</t>
  </si>
  <si>
    <t>Awirs</t>
  </si>
  <si>
    <t>FLÉMALLE</t>
  </si>
  <si>
    <t>Chokier</t>
  </si>
  <si>
    <t>Flémalle-Grande</t>
  </si>
  <si>
    <t>Flémalle-Haute</t>
  </si>
  <si>
    <t>Gleixhe</t>
  </si>
  <si>
    <t>Ivoz-Ramet</t>
  </si>
  <si>
    <t>Mons-lez-Liège</t>
  </si>
  <si>
    <t>Montegnée</t>
  </si>
  <si>
    <t>SAINT-NICOLAS</t>
  </si>
  <si>
    <t>Saint-Nicolas</t>
  </si>
  <si>
    <t>Tilleur</t>
  </si>
  <si>
    <t>Ans</t>
  </si>
  <si>
    <t>ANS</t>
  </si>
  <si>
    <t>Loncin</t>
  </si>
  <si>
    <t>Alleur</t>
  </si>
  <si>
    <t>Xhendremael</t>
  </si>
  <si>
    <t>Juprelle</t>
  </si>
  <si>
    <t>JUPRELLE</t>
  </si>
  <si>
    <t>Lantin</t>
  </si>
  <si>
    <t>Slins</t>
  </si>
  <si>
    <t>Voroux-lez-Liers</t>
  </si>
  <si>
    <t>Paifve</t>
  </si>
  <si>
    <t>Wihogne</t>
  </si>
  <si>
    <t>Villers-Saint-Siméon</t>
  </si>
  <si>
    <t>Fexhe-Slins</t>
  </si>
  <si>
    <t>Bierset</t>
  </si>
  <si>
    <t>GRÂCE-HOLLOGNE</t>
  </si>
  <si>
    <t>Grâce-Berleur</t>
  </si>
  <si>
    <t>Grâce-Hollogne</t>
  </si>
  <si>
    <t>Hollogne-aux-Pierres</t>
  </si>
  <si>
    <t>Horion-Hozémont</t>
  </si>
  <si>
    <t>Velroux</t>
  </si>
  <si>
    <t>Saint-Georges-sur-Meuse</t>
  </si>
  <si>
    <t>SAINT-GEORGES-SUR-MEUSE</t>
  </si>
  <si>
    <t>Clermont-sous-Huy</t>
  </si>
  <si>
    <t>ENGIS</t>
  </si>
  <si>
    <t>Engis</t>
  </si>
  <si>
    <t>Hermalle-sous-Huy</t>
  </si>
  <si>
    <t>Ben-Ahin</t>
  </si>
  <si>
    <t>HUY</t>
  </si>
  <si>
    <t>Huy</t>
  </si>
  <si>
    <t>Tihange</t>
  </si>
  <si>
    <t>Antheit</t>
  </si>
  <si>
    <t>WANZE</t>
  </si>
  <si>
    <t>Bas-Oha</t>
  </si>
  <si>
    <t>Huccorgne</t>
  </si>
  <si>
    <t>Moha</t>
  </si>
  <si>
    <t>Vinalmont</t>
  </si>
  <si>
    <t>Wanze</t>
  </si>
  <si>
    <t>Fize-Fontaine</t>
  </si>
  <si>
    <t>VILLERS-LE-BOUILLET</t>
  </si>
  <si>
    <t>Vaux-et-Borset</t>
  </si>
  <si>
    <t>Vieux-Waleffe</t>
  </si>
  <si>
    <t>Villers-le-Bouillet</t>
  </si>
  <si>
    <t>Warnant-Dreye</t>
  </si>
  <si>
    <t>Bodegnée</t>
  </si>
  <si>
    <t>VERLAINE</t>
  </si>
  <si>
    <t>Chapon-Seraing</t>
  </si>
  <si>
    <t>Seraing-le-Château</t>
  </si>
  <si>
    <t>Verlaine</t>
  </si>
  <si>
    <t>Amay</t>
  </si>
  <si>
    <t>AMAY</t>
  </si>
  <si>
    <t>Ampsin</t>
  </si>
  <si>
    <t>Flône</t>
  </si>
  <si>
    <t>Jehay</t>
  </si>
  <si>
    <t>Ombret</t>
  </si>
  <si>
    <t>Nandrin</t>
  </si>
  <si>
    <t>NANDRIN</t>
  </si>
  <si>
    <t>Saint-Séverin</t>
  </si>
  <si>
    <t>Villers-le-Temple</t>
  </si>
  <si>
    <t>Yernée-Fraineux</t>
  </si>
  <si>
    <t>Abée</t>
  </si>
  <si>
    <t>TINLOT</t>
  </si>
  <si>
    <t>Fraiture</t>
  </si>
  <si>
    <t>Ramelot</t>
  </si>
  <si>
    <t>Seny</t>
  </si>
  <si>
    <t>Soheit-Tinlot</t>
  </si>
  <si>
    <t>Tinlot</t>
  </si>
  <si>
    <t>Bois-et-Borsu</t>
  </si>
  <si>
    <t>CLAVIER</t>
  </si>
  <si>
    <t>Clavier</t>
  </si>
  <si>
    <t>Les Avins</t>
  </si>
  <si>
    <t>Ocquier</t>
  </si>
  <si>
    <t>Pailhe</t>
  </si>
  <si>
    <t>Terwagne</t>
  </si>
  <si>
    <t>Marchin</t>
  </si>
  <si>
    <t>MARCHIN</t>
  </si>
  <si>
    <t>Vyle-et-Tharoul</t>
  </si>
  <si>
    <t>Modave</t>
  </si>
  <si>
    <t>MODAVE</t>
  </si>
  <si>
    <t>Outrelouxhe</t>
  </si>
  <si>
    <t>Strée-lez-Huy</t>
  </si>
  <si>
    <t>Vierset-Barse</t>
  </si>
  <si>
    <t>Ellemelle</t>
  </si>
  <si>
    <t>OUFFET</t>
  </si>
  <si>
    <t>Ouffet</t>
  </si>
  <si>
    <t>Warzée</t>
  </si>
  <si>
    <t>Lanaye</t>
  </si>
  <si>
    <t>VISÉ</t>
  </si>
  <si>
    <t>Lixhe</t>
  </si>
  <si>
    <t>Richelle</t>
  </si>
  <si>
    <t>Visé</t>
  </si>
  <si>
    <t>Argenteau</t>
  </si>
  <si>
    <t>Cheratte</t>
  </si>
  <si>
    <t>Saint-André</t>
  </si>
  <si>
    <t>DALHEM</t>
  </si>
  <si>
    <t>Berneau</t>
  </si>
  <si>
    <t>Bombaye</t>
  </si>
  <si>
    <t>Dalhem</t>
  </si>
  <si>
    <t>Feneur</t>
  </si>
  <si>
    <t>Mortroux</t>
  </si>
  <si>
    <t>Neufchâteau</t>
  </si>
  <si>
    <t>Warsage</t>
  </si>
  <si>
    <t>Bellaire</t>
  </si>
  <si>
    <t>BEYNE-HEUSAY</t>
  </si>
  <si>
    <t>Beyne-Heusay</t>
  </si>
  <si>
    <t>Queue-du-Bois</t>
  </si>
  <si>
    <t>Fléron</t>
  </si>
  <si>
    <t>FLÉRON</t>
  </si>
  <si>
    <t>Retinne</t>
  </si>
  <si>
    <t>Magnée</t>
  </si>
  <si>
    <t>Romsée</t>
  </si>
  <si>
    <t>Ayeneux</t>
  </si>
  <si>
    <t>SOUMAGNE</t>
  </si>
  <si>
    <t>Micheroux</t>
  </si>
  <si>
    <t>Soumagne</t>
  </si>
  <si>
    <t>Tignée</t>
  </si>
  <si>
    <t>Evegnée</t>
  </si>
  <si>
    <t>Cérexhe-Heuseux</t>
  </si>
  <si>
    <t>Melen</t>
  </si>
  <si>
    <t>Chaineux</t>
  </si>
  <si>
    <t>HERVE</t>
  </si>
  <si>
    <t>Grand-Rechain</t>
  </si>
  <si>
    <t>Herve</t>
  </si>
  <si>
    <t>Julémont</t>
  </si>
  <si>
    <t>Battice</t>
  </si>
  <si>
    <t>Xhendelesse</t>
  </si>
  <si>
    <t>Bolland</t>
  </si>
  <si>
    <t>Charneux</t>
  </si>
  <si>
    <t>Blégny</t>
  </si>
  <si>
    <t>BLÉGNY</t>
  </si>
  <si>
    <t>Mortier</t>
  </si>
  <si>
    <t>Trembleur</t>
  </si>
  <si>
    <t>Barchon</t>
  </si>
  <si>
    <t>Housse</t>
  </si>
  <si>
    <t>Saive</t>
  </si>
  <si>
    <t>Saint-Remy</t>
  </si>
  <si>
    <t>Hermée</t>
  </si>
  <si>
    <t>OUPEYE</t>
  </si>
  <si>
    <t>Oupeye</t>
  </si>
  <si>
    <t>Hermalle-sous-Argenteau</t>
  </si>
  <si>
    <t>Heure-le-Romain</t>
  </si>
  <si>
    <t>Houtain-Saint-Siméon</t>
  </si>
  <si>
    <t>Vivegnis</t>
  </si>
  <si>
    <t>Haccourt</t>
  </si>
  <si>
    <t>Bassenge</t>
  </si>
  <si>
    <t>BASSENGE</t>
  </si>
  <si>
    <t>Boirs</t>
  </si>
  <si>
    <t>Eben-Emael</t>
  </si>
  <si>
    <t>Glons</t>
  </si>
  <si>
    <t>Roclenge-sur-Geer</t>
  </si>
  <si>
    <t>Wonck</t>
  </si>
  <si>
    <t>Eupen</t>
  </si>
  <si>
    <t>EUPEN</t>
  </si>
  <si>
    <t>Kettenis</t>
  </si>
  <si>
    <t>Lontzen</t>
  </si>
  <si>
    <t>LONTZEN</t>
  </si>
  <si>
    <t>Walhorn</t>
  </si>
  <si>
    <t>Kelmis</t>
  </si>
  <si>
    <t>KELMIS</t>
  </si>
  <si>
    <t>Neu-Moresnet</t>
  </si>
  <si>
    <t>Hergenrath</t>
  </si>
  <si>
    <t>Hauset</t>
  </si>
  <si>
    <t>RAEREN</t>
  </si>
  <si>
    <t>Raeren</t>
  </si>
  <si>
    <t>Eynatten</t>
  </si>
  <si>
    <t>Butgenbach</t>
  </si>
  <si>
    <t>BUTGENBACH</t>
  </si>
  <si>
    <t>Elsenborn</t>
  </si>
  <si>
    <t>Büllingen</t>
  </si>
  <si>
    <t>BÜLLINGEN</t>
  </si>
  <si>
    <t>Manderfeld</t>
  </si>
  <si>
    <t>Rocherath</t>
  </si>
  <si>
    <t>Amel</t>
  </si>
  <si>
    <t>AMEL</t>
  </si>
  <si>
    <t>Meyerode</t>
  </si>
  <si>
    <t>Heppenbach</t>
  </si>
  <si>
    <t>Recht</t>
  </si>
  <si>
    <t>SANKT-VITH</t>
  </si>
  <si>
    <t>Sankt-Vith</t>
  </si>
  <si>
    <t>Schönberg</t>
  </si>
  <si>
    <t>Lommersweiler</t>
  </si>
  <si>
    <t>Crombach</t>
  </si>
  <si>
    <t>Reuland</t>
  </si>
  <si>
    <t>BURG-REULAND</t>
  </si>
  <si>
    <t>Thommen</t>
  </si>
  <si>
    <t>Ensival</t>
  </si>
  <si>
    <t>VERVIERS</t>
  </si>
  <si>
    <t>Lambermont</t>
  </si>
  <si>
    <t>Petit-Rechain</t>
  </si>
  <si>
    <t>Polleur</t>
  </si>
  <si>
    <t>Verviers</t>
  </si>
  <si>
    <t>Stembert</t>
  </si>
  <si>
    <t>Heusy</t>
  </si>
  <si>
    <t>Dison</t>
  </si>
  <si>
    <t>DISON</t>
  </si>
  <si>
    <t>Andrimont</t>
  </si>
  <si>
    <t>Limbourg</t>
  </si>
  <si>
    <t>LIMBOURG</t>
  </si>
  <si>
    <t>Bilstain</t>
  </si>
  <si>
    <t>Goé</t>
  </si>
  <si>
    <t>Baelen</t>
  </si>
  <si>
    <t>BAELEN</t>
  </si>
  <si>
    <t>Membach</t>
  </si>
  <si>
    <t>Welkenraedt</t>
  </si>
  <si>
    <t>WELKENRAEDT</t>
  </si>
  <si>
    <t>Henri-Chapelle</t>
  </si>
  <si>
    <t>Jalhay</t>
  </si>
  <si>
    <t>JALHAY</t>
  </si>
  <si>
    <t>Sart-lez-Spa</t>
  </si>
  <si>
    <t>Montzen</t>
  </si>
  <si>
    <t>PLOMBIÈRES</t>
  </si>
  <si>
    <t>Moresnet</t>
  </si>
  <si>
    <t>Gemmenich</t>
  </si>
  <si>
    <t>Sippenaeken</t>
  </si>
  <si>
    <t>Hombourg</t>
  </si>
  <si>
    <t>Cornesse</t>
  </si>
  <si>
    <t>PEPINSTER</t>
  </si>
  <si>
    <t>Pepinster</t>
  </si>
  <si>
    <t>Wegnez</t>
  </si>
  <si>
    <t>Soiron</t>
  </si>
  <si>
    <t>Forêt</t>
  </si>
  <si>
    <t>TROOZ</t>
  </si>
  <si>
    <t>Fraipont</t>
  </si>
  <si>
    <t>Nessonvaux</t>
  </si>
  <si>
    <t>Olne</t>
  </si>
  <si>
    <t>OLNE</t>
  </si>
  <si>
    <t>Aubel</t>
  </si>
  <si>
    <t>AUBEL</t>
  </si>
  <si>
    <t>Clermont</t>
  </si>
  <si>
    <t>THIMISTER-CLERMONT</t>
  </si>
  <si>
    <t>Thimister</t>
  </si>
  <si>
    <t>Spa</t>
  </si>
  <si>
    <t>SPA</t>
  </si>
  <si>
    <t>La Reid</t>
  </si>
  <si>
    <t>THEUX</t>
  </si>
  <si>
    <t>Theux</t>
  </si>
  <si>
    <t>Aywaille</t>
  </si>
  <si>
    <t>AYWAILLE</t>
  </si>
  <si>
    <t>Ernonheid</t>
  </si>
  <si>
    <t>Harzé</t>
  </si>
  <si>
    <t>Sougné-Remouchamps</t>
  </si>
  <si>
    <t>Faymonville</t>
  </si>
  <si>
    <t>WEISMES</t>
  </si>
  <si>
    <t>Robertville</t>
  </si>
  <si>
    <t>Sourbrodt</t>
  </si>
  <si>
    <t>Weismes</t>
  </si>
  <si>
    <t>Bellevaux-Ligneuville</t>
  </si>
  <si>
    <t>MALMEDY</t>
  </si>
  <si>
    <t>Bevercé</t>
  </si>
  <si>
    <t>Malmedy</t>
  </si>
  <si>
    <t>Francorchamps</t>
  </si>
  <si>
    <t>STAVELOT</t>
  </si>
  <si>
    <t>Stavelot</t>
  </si>
  <si>
    <t>Fosse</t>
  </si>
  <si>
    <t>TROIS-PONTS</t>
  </si>
  <si>
    <t>Trois-Ponts</t>
  </si>
  <si>
    <t>Wanne</t>
  </si>
  <si>
    <t>Basse-Bodeux</t>
  </si>
  <si>
    <t>Chevron</t>
  </si>
  <si>
    <t>STOUMONT</t>
  </si>
  <si>
    <t>La Gleize</t>
  </si>
  <si>
    <t>Lorcé</t>
  </si>
  <si>
    <t>Rahier</t>
  </si>
  <si>
    <t>Stoumont</t>
  </si>
  <si>
    <t>Arbrefontaine</t>
  </si>
  <si>
    <t>LIERNEUX</t>
  </si>
  <si>
    <t>Bra</t>
  </si>
  <si>
    <t>Lierneux</t>
  </si>
  <si>
    <t>Beez</t>
  </si>
  <si>
    <t>NAMUR</t>
  </si>
  <si>
    <t>Namur</t>
  </si>
  <si>
    <t>Belgrade</t>
  </si>
  <si>
    <t>Saint-Servais</t>
  </si>
  <si>
    <t>Saint-Marc</t>
  </si>
  <si>
    <t>Bouge</t>
  </si>
  <si>
    <t>SA SudPresse</t>
  </si>
  <si>
    <t>Parlement Wallon</t>
  </si>
  <si>
    <t>Champion</t>
  </si>
  <si>
    <t>Daussoulx</t>
  </si>
  <si>
    <t>Flawinne</t>
  </si>
  <si>
    <t>Malonne</t>
  </si>
  <si>
    <t>Suarlée</t>
  </si>
  <si>
    <t>Temploux</t>
  </si>
  <si>
    <t>Vedrin</t>
  </si>
  <si>
    <t>Boninne</t>
  </si>
  <si>
    <t>Cognelée</t>
  </si>
  <si>
    <t>Gelbressée</t>
  </si>
  <si>
    <t>Marche-les-Dames</t>
  </si>
  <si>
    <t>Beuzet</t>
  </si>
  <si>
    <t>GEMBLOUX</t>
  </si>
  <si>
    <t>Ernage</t>
  </si>
  <si>
    <t>Gembloux</t>
  </si>
  <si>
    <t>Grand-Manil</t>
  </si>
  <si>
    <t>Lonzée</t>
  </si>
  <si>
    <t>Sauvenière</t>
  </si>
  <si>
    <t>Grand-Leez</t>
  </si>
  <si>
    <t>Bossière</t>
  </si>
  <si>
    <t>Bothey</t>
  </si>
  <si>
    <t>Corroy-le-Château</t>
  </si>
  <si>
    <t>Isnes</t>
  </si>
  <si>
    <t>Mazy</t>
  </si>
  <si>
    <t>Arsimont</t>
  </si>
  <si>
    <t>SAMBREVILLE</t>
  </si>
  <si>
    <t>Auvelais</t>
  </si>
  <si>
    <t>Falisolle</t>
  </si>
  <si>
    <t>Keumiée</t>
  </si>
  <si>
    <t>Moignelée</t>
  </si>
  <si>
    <t>Tamines</t>
  </si>
  <si>
    <t>Velaine-sur-Sambre</t>
  </si>
  <si>
    <t>Aisemont</t>
  </si>
  <si>
    <t>FOSSES-LA-VILLE</t>
  </si>
  <si>
    <t>Fosses-la-Ville</t>
  </si>
  <si>
    <t>Le Roux</t>
  </si>
  <si>
    <t>Sart-Eustache</t>
  </si>
  <si>
    <t>Sart-Saint-Laurent</t>
  </si>
  <si>
    <t>Vitrival</t>
  </si>
  <si>
    <t>Emines</t>
  </si>
  <si>
    <t>LA BRUYÈRE</t>
  </si>
  <si>
    <t>Rhisnes</t>
  </si>
  <si>
    <t>Villers-lez-Heest</t>
  </si>
  <si>
    <t>Warisoulx</t>
  </si>
  <si>
    <t>Bovesse</t>
  </si>
  <si>
    <t>Meux</t>
  </si>
  <si>
    <t>Saint-Denis-Bovesse</t>
  </si>
  <si>
    <t>Dave</t>
  </si>
  <si>
    <t>Jambes</t>
  </si>
  <si>
    <t>Naninne</t>
  </si>
  <si>
    <t>Wépion</t>
  </si>
  <si>
    <t>Wierde</t>
  </si>
  <si>
    <t>Erpent</t>
  </si>
  <si>
    <t>Lives-sur-Meuse</t>
  </si>
  <si>
    <t>Loyers</t>
  </si>
  <si>
    <t>Boignée</t>
  </si>
  <si>
    <t>SOMBREFFE</t>
  </si>
  <si>
    <t>Ligny</t>
  </si>
  <si>
    <t>Sombreffe</t>
  </si>
  <si>
    <t>Tongrinne</t>
  </si>
  <si>
    <t>Floreffe</t>
  </si>
  <si>
    <t>FLOREFFE</t>
  </si>
  <si>
    <t>Floriffoux</t>
  </si>
  <si>
    <t>Franière</t>
  </si>
  <si>
    <t>Soye</t>
  </si>
  <si>
    <t>Arbre</t>
  </si>
  <si>
    <t>PROFONDEVILLE</t>
  </si>
  <si>
    <t>Bois-de-Villers</t>
  </si>
  <si>
    <t>Lesve</t>
  </si>
  <si>
    <t>Lustin</t>
  </si>
  <si>
    <t>Profondeville</t>
  </si>
  <si>
    <t>Rivière</t>
  </si>
  <si>
    <t>Balâtre</t>
  </si>
  <si>
    <t>JEMEPPE-SUR-SAMBRE</t>
  </si>
  <si>
    <t>Ham-sur-Sambre</t>
  </si>
  <si>
    <t>Jemeppe-sur-Sambre</t>
  </si>
  <si>
    <t>Mornimont</t>
  </si>
  <si>
    <t>Moustier-sur-Sambre</t>
  </si>
  <si>
    <t>Onoz</t>
  </si>
  <si>
    <t>Saint-Martin</t>
  </si>
  <si>
    <t>Spy</t>
  </si>
  <si>
    <t>Andenne</t>
  </si>
  <si>
    <t>ANDENNE</t>
  </si>
  <si>
    <t>Bonneville</t>
  </si>
  <si>
    <t>Coutisse</t>
  </si>
  <si>
    <t>Landenne</t>
  </si>
  <si>
    <t>Maizeret</t>
  </si>
  <si>
    <t>Namêche</t>
  </si>
  <si>
    <t>Sclayn</t>
  </si>
  <si>
    <t>Seilles</t>
  </si>
  <si>
    <t>Thon</t>
  </si>
  <si>
    <t>Vezin</t>
  </si>
  <si>
    <t>Aische-en-Refail</t>
  </si>
  <si>
    <t>EGHEZÉE</t>
  </si>
  <si>
    <t>Bolinne</t>
  </si>
  <si>
    <t>Boneffe</t>
  </si>
  <si>
    <t>Branchon</t>
  </si>
  <si>
    <t>Dhuy</t>
  </si>
  <si>
    <t>Eghezée</t>
  </si>
  <si>
    <t>Hanret</t>
  </si>
  <si>
    <t>Leuze</t>
  </si>
  <si>
    <t>Liernu</t>
  </si>
  <si>
    <t>Longchamps</t>
  </si>
  <si>
    <t>Mehaigne</t>
  </si>
  <si>
    <t>Noville-sur-Mehaigne</t>
  </si>
  <si>
    <t>Saint-Germain</t>
  </si>
  <si>
    <t>Taviers</t>
  </si>
  <si>
    <t>Upigny</t>
  </si>
  <si>
    <t>Waret-la-Chaussée</t>
  </si>
  <si>
    <t>Assesse</t>
  </si>
  <si>
    <t>ASSESSE</t>
  </si>
  <si>
    <t>Maillen</t>
  </si>
  <si>
    <t>Sart-Bernard</t>
  </si>
  <si>
    <t>Crupet</t>
  </si>
  <si>
    <t>Sorinne-la-Longue</t>
  </si>
  <si>
    <t>Florée</t>
  </si>
  <si>
    <t>Courrière</t>
  </si>
  <si>
    <t>Faulx-les-Tombes</t>
  </si>
  <si>
    <t>GESVES</t>
  </si>
  <si>
    <t>Gesves</t>
  </si>
  <si>
    <t>Haltinne</t>
  </si>
  <si>
    <t>Mozet</t>
  </si>
  <si>
    <t>Sorée</t>
  </si>
  <si>
    <t>Evelette</t>
  </si>
  <si>
    <t>OHEY</t>
  </si>
  <si>
    <t>Ohey</t>
  </si>
  <si>
    <t>Haillot</t>
  </si>
  <si>
    <t>Perwez-Haillot</t>
  </si>
  <si>
    <t>Goesnes</t>
  </si>
  <si>
    <t>Jallet</t>
  </si>
  <si>
    <t>Hamois</t>
  </si>
  <si>
    <t>HAMOIS</t>
  </si>
  <si>
    <t>Natoye</t>
  </si>
  <si>
    <t>Mohiville</t>
  </si>
  <si>
    <t>Scy</t>
  </si>
  <si>
    <t>Achet</t>
  </si>
  <si>
    <t>Emptinne</t>
  </si>
  <si>
    <t>Schaltin</t>
  </si>
  <si>
    <t>Barvaux-Condroz</t>
  </si>
  <si>
    <t>HAVELANGE</t>
  </si>
  <si>
    <t>Flostoy</t>
  </si>
  <si>
    <t>Havelange</t>
  </si>
  <si>
    <t>Porcheresse</t>
  </si>
  <si>
    <t>Verlée</t>
  </si>
  <si>
    <t>Méan</t>
  </si>
  <si>
    <t>Maffe</t>
  </si>
  <si>
    <t>Miécret</t>
  </si>
  <si>
    <t>Baillonville</t>
  </si>
  <si>
    <t>SOMME-LEUZE</t>
  </si>
  <si>
    <t>Bonsin</t>
  </si>
  <si>
    <t>Heure</t>
  </si>
  <si>
    <t>Hogne</t>
  </si>
  <si>
    <t>Nettinne</t>
  </si>
  <si>
    <t>Noiseux</t>
  </si>
  <si>
    <t>Sinsin</t>
  </si>
  <si>
    <t>Somme-Leuze</t>
  </si>
  <si>
    <t>Waillet</t>
  </si>
  <si>
    <t>Bierwart</t>
  </si>
  <si>
    <t>FERNELMONT</t>
  </si>
  <si>
    <t>Cortil-Wodon</t>
  </si>
  <si>
    <t>Forville</t>
  </si>
  <si>
    <t>Franc-Waret</t>
  </si>
  <si>
    <t>Hemptinne</t>
  </si>
  <si>
    <t>Hingeon</t>
  </si>
  <si>
    <t>Marchovelette</t>
  </si>
  <si>
    <t>Noville-les-Bois</t>
  </si>
  <si>
    <t>Pontillas</t>
  </si>
  <si>
    <t>Tillier</t>
  </si>
  <si>
    <t>Anseremme</t>
  </si>
  <si>
    <t>DINANT</t>
  </si>
  <si>
    <t>Bouvignes-sur-Meuse</t>
  </si>
  <si>
    <t>Dinant</t>
  </si>
  <si>
    <t>Dréhance</t>
  </si>
  <si>
    <t>Falmagne</t>
  </si>
  <si>
    <t>Falmignoul</t>
  </si>
  <si>
    <t>Furfooz</t>
  </si>
  <si>
    <t>Lisogne</t>
  </si>
  <si>
    <t>Thynes</t>
  </si>
  <si>
    <t>Sorinnes</t>
  </si>
  <si>
    <t>Foy-Notre-Dame</t>
  </si>
  <si>
    <t>Anthée</t>
  </si>
  <si>
    <t>ONHAYE</t>
  </si>
  <si>
    <t>Onhaye</t>
  </si>
  <si>
    <t>Serville</t>
  </si>
  <si>
    <t>Falaën</t>
  </si>
  <si>
    <t>Sommière</t>
  </si>
  <si>
    <t>Weillen</t>
  </si>
  <si>
    <t>Gérin</t>
  </si>
  <si>
    <t>Dorinne</t>
  </si>
  <si>
    <t>YVOIR</t>
  </si>
  <si>
    <t>Durnal</t>
  </si>
  <si>
    <t>Evrehailles</t>
  </si>
  <si>
    <t>Godinne</t>
  </si>
  <si>
    <t>Houx</t>
  </si>
  <si>
    <t>Mont</t>
  </si>
  <si>
    <t>Purnode</t>
  </si>
  <si>
    <t>Spontin</t>
  </si>
  <si>
    <t>Yvoir</t>
  </si>
  <si>
    <t>Anhée</t>
  </si>
  <si>
    <t>ANHÉE</t>
  </si>
  <si>
    <t>Annevoie-Rouillon</t>
  </si>
  <si>
    <t>Bioul</t>
  </si>
  <si>
    <t>Denée</t>
  </si>
  <si>
    <t>Haut-le-Wastia</t>
  </si>
  <si>
    <t>Sosoye</t>
  </si>
  <si>
    <t>Warnant</t>
  </si>
  <si>
    <t>Hastière-Lavaux</t>
  </si>
  <si>
    <t>HASTIÈRE</t>
  </si>
  <si>
    <t>Hermeton-sur-Meuse</t>
  </si>
  <si>
    <t>Waulsort</t>
  </si>
  <si>
    <t>Hastière-par-Delà</t>
  </si>
  <si>
    <t>Blaimont</t>
  </si>
  <si>
    <t>Heer</t>
  </si>
  <si>
    <t>Agimont</t>
  </si>
  <si>
    <t>Alle</t>
  </si>
  <si>
    <t>VRESSE-SUR-SEMOIS</t>
  </si>
  <si>
    <t>Bagimont</t>
  </si>
  <si>
    <t>Bohan</t>
  </si>
  <si>
    <t>Chairière</t>
  </si>
  <si>
    <t>Laforêt</t>
  </si>
  <si>
    <t>Membre</t>
  </si>
  <si>
    <t>Mouzaive</t>
  </si>
  <si>
    <t>Nafraiture</t>
  </si>
  <si>
    <t>Orchimont</t>
  </si>
  <si>
    <t>Pussemange</t>
  </si>
  <si>
    <t>Sugny</t>
  </si>
  <si>
    <t>Vresse-sur-Semois</t>
  </si>
  <si>
    <t>Baillamont</t>
  </si>
  <si>
    <t>BIÈVRE</t>
  </si>
  <si>
    <t>Bellefontaine</t>
  </si>
  <si>
    <t>Bièvre</t>
  </si>
  <si>
    <t>Cornimont</t>
  </si>
  <si>
    <t>Graide</t>
  </si>
  <si>
    <t>Gros-Fays</t>
  </si>
  <si>
    <t>Monceau-en-Ardenne</t>
  </si>
  <si>
    <t>Naomé</t>
  </si>
  <si>
    <t>Oizy</t>
  </si>
  <si>
    <t>Petit-Fays</t>
  </si>
  <si>
    <t>Ciergnon</t>
  </si>
  <si>
    <t>HOUYET</t>
  </si>
  <si>
    <t>Finnevaux</t>
  </si>
  <si>
    <t>Houyet</t>
  </si>
  <si>
    <t>Hulsonniaux</t>
  </si>
  <si>
    <t>Mesnil-Eglise</t>
  </si>
  <si>
    <t>Mesnil-Saint-Blaise</t>
  </si>
  <si>
    <t>Custinne</t>
  </si>
  <si>
    <t>Hour</t>
  </si>
  <si>
    <t>Wanlin</t>
  </si>
  <si>
    <t>Baronville</t>
  </si>
  <si>
    <t>BEAURAING</t>
  </si>
  <si>
    <t>Beauraing</t>
  </si>
  <si>
    <t>Dion</t>
  </si>
  <si>
    <t>Felenne</t>
  </si>
  <si>
    <t>Feschaux</t>
  </si>
  <si>
    <t>Honnay</t>
  </si>
  <si>
    <t>Javingue</t>
  </si>
  <si>
    <t>Vonêche</t>
  </si>
  <si>
    <t>Wancennes</t>
  </si>
  <si>
    <t>Winenne</t>
  </si>
  <si>
    <t>Wiesme</t>
  </si>
  <si>
    <t>Focant</t>
  </si>
  <si>
    <t>Martouzin-Neuville</t>
  </si>
  <si>
    <t>Pondrôme</t>
  </si>
  <si>
    <t>Bourseigne-Neuve</t>
  </si>
  <si>
    <t>GEDINNE</t>
  </si>
  <si>
    <t>Bourseigne-Vieille</t>
  </si>
  <si>
    <t>Gedinne</t>
  </si>
  <si>
    <t>Houdremont</t>
  </si>
  <si>
    <t>Louette-Saint-Denis</t>
  </si>
  <si>
    <t>Louette-Saint-Pierre</t>
  </si>
  <si>
    <t>Malvoisin</t>
  </si>
  <si>
    <t>Patignies</t>
  </si>
  <si>
    <t>Rienne</t>
  </si>
  <si>
    <t>Sart-Custinne</t>
  </si>
  <si>
    <t>Vencimont</t>
  </si>
  <si>
    <t>Willerzie</t>
  </si>
  <si>
    <t>Froidfontaine</t>
  </si>
  <si>
    <t>Ave-et-Auffe</t>
  </si>
  <si>
    <t>ROCHEFORT</t>
  </si>
  <si>
    <t>Buissonville</t>
  </si>
  <si>
    <t>Eprave</t>
  </si>
  <si>
    <t>Han-sur-Lesse</t>
  </si>
  <si>
    <t>Jemelle</t>
  </si>
  <si>
    <t>Lavaux-Sainte-Anne</t>
  </si>
  <si>
    <t>Lessive</t>
  </si>
  <si>
    <t>Mont-Gauthier</t>
  </si>
  <si>
    <t>Rochefort</t>
  </si>
  <si>
    <t>Villers-sur-Lesse</t>
  </si>
  <si>
    <t>Wavreille</t>
  </si>
  <si>
    <t>Achêne</t>
  </si>
  <si>
    <t>CINEY</t>
  </si>
  <si>
    <t>Braibant</t>
  </si>
  <si>
    <t>Chevetogne</t>
  </si>
  <si>
    <t>Ciney</t>
  </si>
  <si>
    <t>Conneux</t>
  </si>
  <si>
    <t>Haversin</t>
  </si>
  <si>
    <t>Leignon</t>
  </si>
  <si>
    <t>Pessoux</t>
  </si>
  <si>
    <t>Serinchamps</t>
  </si>
  <si>
    <t>Sovet</t>
  </si>
  <si>
    <t>Fagnolle</t>
  </si>
  <si>
    <t>PHILIPPEVILLE</t>
  </si>
  <si>
    <t>Franchimont</t>
  </si>
  <si>
    <t>Jamagne</t>
  </si>
  <si>
    <t>Jamiolle</t>
  </si>
  <si>
    <t>Merlemont</t>
  </si>
  <si>
    <t>Neuville</t>
  </si>
  <si>
    <t>Omezée</t>
  </si>
  <si>
    <t>Philippeville</t>
  </si>
  <si>
    <t>Roly</t>
  </si>
  <si>
    <t>Romedenne</t>
  </si>
  <si>
    <t>Samart</t>
  </si>
  <si>
    <t>Sart-en-Fagne</t>
  </si>
  <si>
    <t>Sautour</t>
  </si>
  <si>
    <t>Surice</t>
  </si>
  <si>
    <t>Villers-en-Fagne</t>
  </si>
  <si>
    <t>Villers-le-Gambon</t>
  </si>
  <si>
    <t>Vodecée</t>
  </si>
  <si>
    <t>Corenne</t>
  </si>
  <si>
    <t>FLORENNES</t>
  </si>
  <si>
    <t>Flavion</t>
  </si>
  <si>
    <t>Florennes</t>
  </si>
  <si>
    <t>Hemptinne-lez-Florennes</t>
  </si>
  <si>
    <t>Morville</t>
  </si>
  <si>
    <t>Rosée</t>
  </si>
  <si>
    <t>Saint-Aubin</t>
  </si>
  <si>
    <t>Hanzinelle</t>
  </si>
  <si>
    <t>Hanzinne</t>
  </si>
  <si>
    <t>Morialmé</t>
  </si>
  <si>
    <t>Thy-le-Bauduin</t>
  </si>
  <si>
    <t>Cerfontaine</t>
  </si>
  <si>
    <t>CERFONTAINE</t>
  </si>
  <si>
    <t>Daussois</t>
  </si>
  <si>
    <t>Senzeilles</t>
  </si>
  <si>
    <t>Silenrieux</t>
  </si>
  <si>
    <t>Soumoy</t>
  </si>
  <si>
    <t>Villers-Deux-Eglises</t>
  </si>
  <si>
    <t>Biesme</t>
  </si>
  <si>
    <t>METTET</t>
  </si>
  <si>
    <t>Biesmerée</t>
  </si>
  <si>
    <t>Graux</t>
  </si>
  <si>
    <t>Mettet</t>
  </si>
  <si>
    <t>Oret</t>
  </si>
  <si>
    <t>Saint-Gérard</t>
  </si>
  <si>
    <t>Furnaux</t>
  </si>
  <si>
    <t>Ermeton-sur-Biert</t>
  </si>
  <si>
    <t>Stave</t>
  </si>
  <si>
    <t>Castillon</t>
  </si>
  <si>
    <t>WALCOURT</t>
  </si>
  <si>
    <t>Chastrès</t>
  </si>
  <si>
    <t>Fontenelle</t>
  </si>
  <si>
    <t>Fraire</t>
  </si>
  <si>
    <t>Pry</t>
  </si>
  <si>
    <t>Vogenée</t>
  </si>
  <si>
    <t>Walcourt</t>
  </si>
  <si>
    <t>Yves-Gomezée</t>
  </si>
  <si>
    <t>Berzée</t>
  </si>
  <si>
    <t>Gourdinne</t>
  </si>
  <si>
    <t>Laneffe</t>
  </si>
  <si>
    <t>Rognée</t>
  </si>
  <si>
    <t>Somzée</t>
  </si>
  <si>
    <t>Tarcienne</t>
  </si>
  <si>
    <t>Thy-le-Château</t>
  </si>
  <si>
    <t>Aublain</t>
  </si>
  <si>
    <t>COUVIN</t>
  </si>
  <si>
    <t>Boussu-en-Fagne</t>
  </si>
  <si>
    <t>Brûly</t>
  </si>
  <si>
    <t>Brûly-de-Pesche</t>
  </si>
  <si>
    <t>Couvin</t>
  </si>
  <si>
    <t>Cul-des-Sarts</t>
  </si>
  <si>
    <t>Dailly</t>
  </si>
  <si>
    <t>Frasnes</t>
  </si>
  <si>
    <t>Gonrieux</t>
  </si>
  <si>
    <t>Mariembourg</t>
  </si>
  <si>
    <t>Pesche</t>
  </si>
  <si>
    <t>Pétigny</t>
  </si>
  <si>
    <t>Petite-Chapelle</t>
  </si>
  <si>
    <t>Presgaux</t>
  </si>
  <si>
    <t>Dourbes</t>
  </si>
  <si>
    <t>VIROINVAL</t>
  </si>
  <si>
    <t>Le Mesnil</t>
  </si>
  <si>
    <t>Mazée</t>
  </si>
  <si>
    <t>Nismes</t>
  </si>
  <si>
    <t>Oignies-en-Thiérache</t>
  </si>
  <si>
    <t>Olloy-Sur-Viroin</t>
  </si>
  <si>
    <t>Treignes</t>
  </si>
  <si>
    <t>Vierves-sur-Viroin</t>
  </si>
  <si>
    <t>Doische</t>
  </si>
  <si>
    <t>DOISCHE</t>
  </si>
  <si>
    <t>Gimnée</t>
  </si>
  <si>
    <t>Gochenée</t>
  </si>
  <si>
    <t>Matagne-la-Grande</t>
  </si>
  <si>
    <t>Matagne-la-Petite</t>
  </si>
  <si>
    <t>Niverlée</t>
  </si>
  <si>
    <t>Romerée</t>
  </si>
  <si>
    <t>Soulme</t>
  </si>
  <si>
    <t>Vaucelles</t>
  </si>
  <si>
    <t>Vodelée</t>
  </si>
  <si>
    <t>Charleroi</t>
  </si>
  <si>
    <t>CHARLEROI</t>
  </si>
  <si>
    <t>Marcinelle</t>
  </si>
  <si>
    <t>Couillet</t>
  </si>
  <si>
    <t>Dampremy</t>
  </si>
  <si>
    <t>Goutroux</t>
  </si>
  <si>
    <t>Marchienne-au-Pont</t>
  </si>
  <si>
    <t>Monceau-sur-Sambre</t>
  </si>
  <si>
    <t>Mont-sur-Marchienne</t>
  </si>
  <si>
    <t>Jumet</t>
  </si>
  <si>
    <t>Gosselies</t>
  </si>
  <si>
    <t>Lodelinsart</t>
  </si>
  <si>
    <t>Ransart</t>
  </si>
  <si>
    <t>Roux</t>
  </si>
  <si>
    <t>Gilly</t>
  </si>
  <si>
    <t>Montignies-sur-Sambre</t>
  </si>
  <si>
    <t>CSM Charleroi X</t>
  </si>
  <si>
    <t>Charleroi X</t>
  </si>
  <si>
    <t>Montigny-le-Tilleul</t>
  </si>
  <si>
    <t>MONTIGNY-LE-TILLEUL</t>
  </si>
  <si>
    <t>Landelies</t>
  </si>
  <si>
    <t>Cour-sur-Heure</t>
  </si>
  <si>
    <t>HAM-SUR-HEURE</t>
  </si>
  <si>
    <t>Ham-sur-Heure</t>
  </si>
  <si>
    <t>Jamioulx</t>
  </si>
  <si>
    <t>Marbaix</t>
  </si>
  <si>
    <t>Nalinnes</t>
  </si>
  <si>
    <t>Fontaine-l'Évêque</t>
  </si>
  <si>
    <t>FONTAINE-L'EVÊQUE</t>
  </si>
  <si>
    <t>Forchies-La-Marche</t>
  </si>
  <si>
    <t>Leernes</t>
  </si>
  <si>
    <t>Anderlues</t>
  </si>
  <si>
    <t>ANDERLUES</t>
  </si>
  <si>
    <t>Courcelles</t>
  </si>
  <si>
    <t>COURCELLES</t>
  </si>
  <si>
    <t>Gouy-lez-Piéton</t>
  </si>
  <si>
    <t>Souvret</t>
  </si>
  <si>
    <t>Trazegnies</t>
  </si>
  <si>
    <t>Bouffioulx</t>
  </si>
  <si>
    <t>CHÂTELET</t>
  </si>
  <si>
    <t>Châtelet</t>
  </si>
  <si>
    <t>Châtelineau</t>
  </si>
  <si>
    <t>Frasnes-lez-Gosselies</t>
  </si>
  <si>
    <t>LES BONS VILLERS</t>
  </si>
  <si>
    <t>Rèves</t>
  </si>
  <si>
    <t>Villers-Perwin</t>
  </si>
  <si>
    <t>Wayaux</t>
  </si>
  <si>
    <t>Mellet</t>
  </si>
  <si>
    <t>Fleurus</t>
  </si>
  <si>
    <t>FLEURUS</t>
  </si>
  <si>
    <t>Heppignies</t>
  </si>
  <si>
    <t>Lambusart</t>
  </si>
  <si>
    <t>Wangenies</t>
  </si>
  <si>
    <t>Saint-Amand</t>
  </si>
  <si>
    <t>Brye</t>
  </si>
  <si>
    <t>Wagnelée</t>
  </si>
  <si>
    <t>Wanfercée-Baulet</t>
  </si>
  <si>
    <t>Buzet</t>
  </si>
  <si>
    <t>PONT-À-CELLES</t>
  </si>
  <si>
    <t>Obaix</t>
  </si>
  <si>
    <t>Pont-à-Celles</t>
  </si>
  <si>
    <t>Thiméon</t>
  </si>
  <si>
    <t>Viesville</t>
  </si>
  <si>
    <t>Liberchies</t>
  </si>
  <si>
    <t>Luttre</t>
  </si>
  <si>
    <t>Farciennes</t>
  </si>
  <si>
    <t>FARCIENNES</t>
  </si>
  <si>
    <t>Pironchamps</t>
  </si>
  <si>
    <t>Aiseau</t>
  </si>
  <si>
    <t>AISEAU-PRESLES</t>
  </si>
  <si>
    <t>Pont-de-Loup</t>
  </si>
  <si>
    <t>Presles</t>
  </si>
  <si>
    <t>Roselies</t>
  </si>
  <si>
    <t>Acoz</t>
  </si>
  <si>
    <t>GERPINNES</t>
  </si>
  <si>
    <t>Gerpinnes</t>
  </si>
  <si>
    <t>Gougnies</t>
  </si>
  <si>
    <t>Joncret</t>
  </si>
  <si>
    <t>Loverval</t>
  </si>
  <si>
    <t>Villers-Poterie</t>
  </si>
  <si>
    <t>Boussu-lez-Walcourt</t>
  </si>
  <si>
    <t>FROIDCHAPELLE</t>
  </si>
  <si>
    <t>Fourbechies</t>
  </si>
  <si>
    <t>Froidchapelle</t>
  </si>
  <si>
    <t>Vergnies</t>
  </si>
  <si>
    <t>Erpion</t>
  </si>
  <si>
    <t>Bailièvre</t>
  </si>
  <si>
    <t>CHIMAY</t>
  </si>
  <si>
    <t>Chimay</t>
  </si>
  <si>
    <t>Robechies</t>
  </si>
  <si>
    <t>Salles</t>
  </si>
  <si>
    <t>Villers-la-Tour</t>
  </si>
  <si>
    <t>Virelles</t>
  </si>
  <si>
    <t>Vaulx-lez-Chimay</t>
  </si>
  <si>
    <t>Lompret</t>
  </si>
  <si>
    <t>Baileux</t>
  </si>
  <si>
    <t>Bourlers</t>
  </si>
  <si>
    <t>Forges</t>
  </si>
  <si>
    <t>l'Escaillère</t>
  </si>
  <si>
    <t>Rièzes</t>
  </si>
  <si>
    <t>Grandrieu</t>
  </si>
  <si>
    <t>SIVRY-RANCE</t>
  </si>
  <si>
    <t>Montbliart</t>
  </si>
  <si>
    <t>Rance</t>
  </si>
  <si>
    <t>Sautin</t>
  </si>
  <si>
    <t>Sivry</t>
  </si>
  <si>
    <t>Barbençon</t>
  </si>
  <si>
    <t>BEAUMONT</t>
  </si>
  <si>
    <t>Beaumont</t>
  </si>
  <si>
    <t>Leugnies</t>
  </si>
  <si>
    <t>Leval-Chaudeville</t>
  </si>
  <si>
    <t>Renlies</t>
  </si>
  <si>
    <t>Solre-Saint-Géry</t>
  </si>
  <si>
    <t>Thirimont</t>
  </si>
  <si>
    <t>Strée</t>
  </si>
  <si>
    <t>Leers-et-Fosteau</t>
  </si>
  <si>
    <t>THUIN</t>
  </si>
  <si>
    <t>Thuin</t>
  </si>
  <si>
    <t>Biesme-sous-Thuin</t>
  </si>
  <si>
    <t>Ragnies</t>
  </si>
  <si>
    <t>Biercée</t>
  </si>
  <si>
    <t>Gozée</t>
  </si>
  <si>
    <t>Donstiennes</t>
  </si>
  <si>
    <t>Thuillies</t>
  </si>
  <si>
    <t>Lobbes</t>
  </si>
  <si>
    <t>LOBBES</t>
  </si>
  <si>
    <t>Mont-Sainte-Geneviève</t>
  </si>
  <si>
    <t>Sars-la-Buissière</t>
  </si>
  <si>
    <t>Bienne-lez-Happart</t>
  </si>
  <si>
    <t>Bersillies-l'Abbaye</t>
  </si>
  <si>
    <t>ERQUELINNES</t>
  </si>
  <si>
    <t>Erquelinnes</t>
  </si>
  <si>
    <t>Grand-Reng</t>
  </si>
  <si>
    <t>Hantes-Wihéries</t>
  </si>
  <si>
    <t>Montignies-Saint-Christophe</t>
  </si>
  <si>
    <t>Solre-sur-Sambre</t>
  </si>
  <si>
    <t>Fontaine-Valmont</t>
  </si>
  <si>
    <t>MERBES-LE-CHÂTEAU</t>
  </si>
  <si>
    <t>Labuissière</t>
  </si>
  <si>
    <t>Merbes-le-Château</t>
  </si>
  <si>
    <t>Merbes-Sainte-Marie</t>
  </si>
  <si>
    <t>Momignies</t>
  </si>
  <si>
    <t>MOMIGNIES</t>
  </si>
  <si>
    <t>Macon</t>
  </si>
  <si>
    <t>Monceau-Imbrechies</t>
  </si>
  <si>
    <t>Macquenoise</t>
  </si>
  <si>
    <t>Beauwelz</t>
  </si>
  <si>
    <t>Forge-Philippe</t>
  </si>
  <si>
    <t>Seloignes</t>
  </si>
  <si>
    <t>Bastogne</t>
  </si>
  <si>
    <t>BASTOGNE</t>
  </si>
  <si>
    <t>Longvilly</t>
  </si>
  <si>
    <t>Villers-la-Bonne-Eau</t>
  </si>
  <si>
    <t>Wardin</t>
  </si>
  <si>
    <t>Martelange</t>
  </si>
  <si>
    <t>MARTELANGE</t>
  </si>
  <si>
    <t>Fauvillers</t>
  </si>
  <si>
    <t>FAUVILLERS</t>
  </si>
  <si>
    <t>Hollange</t>
  </si>
  <si>
    <t>Tintange</t>
  </si>
  <si>
    <t>Hompré</t>
  </si>
  <si>
    <t>VAUX-SUR-SÛRE</t>
  </si>
  <si>
    <t>Morhet</t>
  </si>
  <si>
    <t>Nives</t>
  </si>
  <si>
    <t>Sibret</t>
  </si>
  <si>
    <t>Vaux-lez-Rosières</t>
  </si>
  <si>
    <t>Vaux-sur-Sûre</t>
  </si>
  <si>
    <t>Juseret</t>
  </si>
  <si>
    <t>Houffalize</t>
  </si>
  <si>
    <t>HOUFFALIZE</t>
  </si>
  <si>
    <t>Nadrin</t>
  </si>
  <si>
    <t>Tailles</t>
  </si>
  <si>
    <t>Tavigny</t>
  </si>
  <si>
    <t>Mabompré</t>
  </si>
  <si>
    <t>Wibrin</t>
  </si>
  <si>
    <t>Gouvy</t>
  </si>
  <si>
    <t>GOUVY</t>
  </si>
  <si>
    <t>Limerlé</t>
  </si>
  <si>
    <t>Bovigny</t>
  </si>
  <si>
    <t>Beho</t>
  </si>
  <si>
    <t>Cherain</t>
  </si>
  <si>
    <t>Montleban</t>
  </si>
  <si>
    <t>Amberloup</t>
  </si>
  <si>
    <t>SAINTE-ODE</t>
  </si>
  <si>
    <t>Tillet</t>
  </si>
  <si>
    <t>Lavacherie</t>
  </si>
  <si>
    <t>Flamierge</t>
  </si>
  <si>
    <t>BERTOGNE</t>
  </si>
  <si>
    <t>Bertogne</t>
  </si>
  <si>
    <t>Bihain</t>
  </si>
  <si>
    <t>VIELSALM</t>
  </si>
  <si>
    <t>Vielsalm</t>
  </si>
  <si>
    <t>Petit-Thier</t>
  </si>
  <si>
    <t>Grand-Halleux</t>
  </si>
  <si>
    <t>Arlon</t>
  </si>
  <si>
    <t>ARLON</t>
  </si>
  <si>
    <t>Bonnert</t>
  </si>
  <si>
    <t>Heinsch</t>
  </si>
  <si>
    <t>Toernich</t>
  </si>
  <si>
    <t>Guirsch</t>
  </si>
  <si>
    <t>Autelbas</t>
  </si>
  <si>
    <t>Attert</t>
  </si>
  <si>
    <t>ATTERT</t>
  </si>
  <si>
    <t>Nobressart</t>
  </si>
  <si>
    <t>Nothomb</t>
  </si>
  <si>
    <t>Thiaumont</t>
  </si>
  <si>
    <t>Tontelange</t>
  </si>
  <si>
    <t>Habay-la-Neuve</t>
  </si>
  <si>
    <t>HABAY</t>
  </si>
  <si>
    <t>Hachy</t>
  </si>
  <si>
    <t>Anlier</t>
  </si>
  <si>
    <t>Habay-la-Vieille</t>
  </si>
  <si>
    <t>Houdemont</t>
  </si>
  <si>
    <t>Rulles</t>
  </si>
  <si>
    <t>TINTIGNY</t>
  </si>
  <si>
    <t>Rossignol</t>
  </si>
  <si>
    <t>Saint-Vincent</t>
  </si>
  <si>
    <t>Tintigny</t>
  </si>
  <si>
    <t>Etalle</t>
  </si>
  <si>
    <t>ETALLE</t>
  </si>
  <si>
    <t>Sainte-Marie-sur-Semois</t>
  </si>
  <si>
    <t>Villers-sur-Semois</t>
  </si>
  <si>
    <t>Vance</t>
  </si>
  <si>
    <t>Chantemelle</t>
  </si>
  <si>
    <t>Buzenol</t>
  </si>
  <si>
    <t>Châtillon</t>
  </si>
  <si>
    <t>SAINT-LÉGER</t>
  </si>
  <si>
    <t>Meix-le-Tige</t>
  </si>
  <si>
    <t>Saint-Léger</t>
  </si>
  <si>
    <t>Musson</t>
  </si>
  <si>
    <t>MUSSON</t>
  </si>
  <si>
    <t>Mussy-la-Ville</t>
  </si>
  <si>
    <t>Signeulx</t>
  </si>
  <si>
    <t>Bleid</t>
  </si>
  <si>
    <t>VIRTON</t>
  </si>
  <si>
    <t>Ethe</t>
  </si>
  <si>
    <t>Ruette</t>
  </si>
  <si>
    <t>Virton</t>
  </si>
  <si>
    <t>Latour</t>
  </si>
  <si>
    <t>Saint-Mard</t>
  </si>
  <si>
    <t>Dampicourt</t>
  </si>
  <si>
    <t>ROUVROY</t>
  </si>
  <si>
    <t>Harnoncourt</t>
  </si>
  <si>
    <t>Lamorteau</t>
  </si>
  <si>
    <t>Torgny</t>
  </si>
  <si>
    <t>Gérouville</t>
  </si>
  <si>
    <t>MEIX-DEVANT-VIRTON</t>
  </si>
  <si>
    <t>Meix-devant-Virton</t>
  </si>
  <si>
    <t>Robelmont</t>
  </si>
  <si>
    <t>Sommethonne</t>
  </si>
  <si>
    <t>Villers-la-Loue</t>
  </si>
  <si>
    <t>Hondelange</t>
  </si>
  <si>
    <t>MESSANCY</t>
  </si>
  <si>
    <t>Messancy</t>
  </si>
  <si>
    <t>Wolkrange</t>
  </si>
  <si>
    <t>Sélange</t>
  </si>
  <si>
    <t>Habergy</t>
  </si>
  <si>
    <t>Aubange</t>
  </si>
  <si>
    <t>AUBANGE</t>
  </si>
  <si>
    <t>Athus</t>
  </si>
  <si>
    <t>Halanzy</t>
  </si>
  <si>
    <t>Rachecourt</t>
  </si>
  <si>
    <t>Bras</t>
  </si>
  <si>
    <t>LIBRAMONT-CHEVIGNY</t>
  </si>
  <si>
    <t>Freux</t>
  </si>
  <si>
    <t>Libramont-Chevigny</t>
  </si>
  <si>
    <t>Moircy</t>
  </si>
  <si>
    <t>Recogne</t>
  </si>
  <si>
    <t>Remagne</t>
  </si>
  <si>
    <t>Saint-Pierre</t>
  </si>
  <si>
    <t>Sainte-Marie-Chevigny</t>
  </si>
  <si>
    <t>Chiny</t>
  </si>
  <si>
    <t>CHINY</t>
  </si>
  <si>
    <t>Izel</t>
  </si>
  <si>
    <t>Jamoigne</t>
  </si>
  <si>
    <t>Les Bulles</t>
  </si>
  <si>
    <t>Suxy</t>
  </si>
  <si>
    <t>Termes</t>
  </si>
  <si>
    <t>Florenville</t>
  </si>
  <si>
    <t>FLORENVILLE</t>
  </si>
  <si>
    <t>Fontenoille</t>
  </si>
  <si>
    <t>Muno</t>
  </si>
  <si>
    <t>Sainte-Cécile</t>
  </si>
  <si>
    <t>Lacuisine</t>
  </si>
  <si>
    <t>Villers-devant-Orval</t>
  </si>
  <si>
    <t>Chassepierre</t>
  </si>
  <si>
    <t>Bouillon</t>
  </si>
  <si>
    <t>BOUILLON</t>
  </si>
  <si>
    <t>Les Hayons</t>
  </si>
  <si>
    <t>Poupehan</t>
  </si>
  <si>
    <t>Rochehaut</t>
  </si>
  <si>
    <t>Noirfontaine</t>
  </si>
  <si>
    <t>Sensenruth</t>
  </si>
  <si>
    <t>Ucimont</t>
  </si>
  <si>
    <t>Vivy</t>
  </si>
  <si>
    <t>Bellevaux</t>
  </si>
  <si>
    <t>Dohan</t>
  </si>
  <si>
    <t>Corbion</t>
  </si>
  <si>
    <t>Grandvoir</t>
  </si>
  <si>
    <t>NEUFCHÂTEAU</t>
  </si>
  <si>
    <t>Grapfontaine</t>
  </si>
  <si>
    <t>Hamipré</t>
  </si>
  <si>
    <t>Longlier</t>
  </si>
  <si>
    <t>Tournay</t>
  </si>
  <si>
    <t>Carlsbourg</t>
  </si>
  <si>
    <t>PALISEUL</t>
  </si>
  <si>
    <t>Offagne</t>
  </si>
  <si>
    <t>Paliseul</t>
  </si>
  <si>
    <t>Nollevaux</t>
  </si>
  <si>
    <t>Maissin</t>
  </si>
  <si>
    <t>Opont</t>
  </si>
  <si>
    <t>Framont</t>
  </si>
  <si>
    <t>Fays-les-Veneurs</t>
  </si>
  <si>
    <t>Assenois</t>
  </si>
  <si>
    <t>LÉGLISE</t>
  </si>
  <si>
    <t>Ebly</t>
  </si>
  <si>
    <t>Léglise</t>
  </si>
  <si>
    <t>Mellier</t>
  </si>
  <si>
    <t>Witry</t>
  </si>
  <si>
    <t>Arville</t>
  </si>
  <si>
    <t>SAINT-HUBERT</t>
  </si>
  <si>
    <t>Awenne</t>
  </si>
  <si>
    <t>Hatrival</t>
  </si>
  <si>
    <t>Mirwart</t>
  </si>
  <si>
    <t>Saint-Hubert</t>
  </si>
  <si>
    <t>Vesqueville</t>
  </si>
  <si>
    <t>Auby-sur-Semois</t>
  </si>
  <si>
    <t>BERTRIX</t>
  </si>
  <si>
    <t>Bertrix</t>
  </si>
  <si>
    <t>Cugnon</t>
  </si>
  <si>
    <t>Jehonville</t>
  </si>
  <si>
    <t>Orgeo</t>
  </si>
  <si>
    <t>Herbeumont</t>
  </si>
  <si>
    <t>HERBEUMONT</t>
  </si>
  <si>
    <t>Saint-Médard</t>
  </si>
  <si>
    <t>Straimont</t>
  </si>
  <si>
    <t>Anloy</t>
  </si>
  <si>
    <t>LIBIN</t>
  </si>
  <si>
    <t>Libin</t>
  </si>
  <si>
    <t>Ochamps</t>
  </si>
  <si>
    <t>Redu</t>
  </si>
  <si>
    <t>Smuid</t>
  </si>
  <si>
    <t>Transinne</t>
  </si>
  <si>
    <t>Villance</t>
  </si>
  <si>
    <t>Aye</t>
  </si>
  <si>
    <t>MARCHE-EN-FAMENNE</t>
  </si>
  <si>
    <t>Hargimont</t>
  </si>
  <si>
    <t>Humain</t>
  </si>
  <si>
    <t>Marche-en-Famenne</t>
  </si>
  <si>
    <t>On</t>
  </si>
  <si>
    <t>Roy</t>
  </si>
  <si>
    <t>Waha</t>
  </si>
  <si>
    <t>Sohier</t>
  </si>
  <si>
    <t>WELLIN</t>
  </si>
  <si>
    <t>Wellin</t>
  </si>
  <si>
    <t>Chanly</t>
  </si>
  <si>
    <t>Halma</t>
  </si>
  <si>
    <t>Lomprez</t>
  </si>
  <si>
    <t>Bure</t>
  </si>
  <si>
    <t>TELLIN</t>
  </si>
  <si>
    <t>Grupont</t>
  </si>
  <si>
    <t>Resteigne</t>
  </si>
  <si>
    <t>Tellin</t>
  </si>
  <si>
    <t>Daverdisse</t>
  </si>
  <si>
    <t>DAVERDISSE</t>
  </si>
  <si>
    <t>Gembes</t>
  </si>
  <si>
    <t>Haut-Fays</t>
  </si>
  <si>
    <t>Barvaux-sur-Ourthe</t>
  </si>
  <si>
    <t>DURBUY</t>
  </si>
  <si>
    <t>Durbuy</t>
  </si>
  <si>
    <t>Grandhan</t>
  </si>
  <si>
    <t>Septon</t>
  </si>
  <si>
    <t>Wéris</t>
  </si>
  <si>
    <t>Bende</t>
  </si>
  <si>
    <t>Bomal-sur-Ourthe</t>
  </si>
  <si>
    <t>Borlon</t>
  </si>
  <si>
    <t>Heyd</t>
  </si>
  <si>
    <t>Izier</t>
  </si>
  <si>
    <t>Tohogne</t>
  </si>
  <si>
    <t>Villers-Sainte-Gertrude</t>
  </si>
  <si>
    <t>Harsin</t>
  </si>
  <si>
    <t>NASSOGNE</t>
  </si>
  <si>
    <t>Nassogne</t>
  </si>
  <si>
    <t>Bande</t>
  </si>
  <si>
    <t>Grune</t>
  </si>
  <si>
    <t>Ambly</t>
  </si>
  <si>
    <t>Forrières</t>
  </si>
  <si>
    <t>Lesterny</t>
  </si>
  <si>
    <t>Masbourg</t>
  </si>
  <si>
    <t>Dochamps</t>
  </si>
  <si>
    <t>MANHAY</t>
  </si>
  <si>
    <t>Grandménil</t>
  </si>
  <si>
    <t>Harre</t>
  </si>
  <si>
    <t>Malempré</t>
  </si>
  <si>
    <t>Odeigne</t>
  </si>
  <si>
    <t>Vaux-Chavanne</t>
  </si>
  <si>
    <t>Tenneville</t>
  </si>
  <si>
    <t>TENNEVILLE</t>
  </si>
  <si>
    <t>Champlon</t>
  </si>
  <si>
    <t>Erneuville</t>
  </si>
  <si>
    <t>Beausaint</t>
  </si>
  <si>
    <t>LA ROCHE-EN-ARDENNE</t>
  </si>
  <si>
    <t>La Roche-en-Ardenne</t>
  </si>
  <si>
    <t>Samrée</t>
  </si>
  <si>
    <t>Ortho</t>
  </si>
  <si>
    <t>Hives</t>
  </si>
  <si>
    <t>Halleux</t>
  </si>
  <si>
    <t>Beffe</t>
  </si>
  <si>
    <t>RENDEUX</t>
  </si>
  <si>
    <t>Hodister</t>
  </si>
  <si>
    <t>Marcourt</t>
  </si>
  <si>
    <t>Rendeux</t>
  </si>
  <si>
    <t>Fronville</t>
  </si>
  <si>
    <t>HOTTON</t>
  </si>
  <si>
    <t>Hampteau</t>
  </si>
  <si>
    <t>Hotton</t>
  </si>
  <si>
    <t>Marenne</t>
  </si>
  <si>
    <t>Amonines</t>
  </si>
  <si>
    <t>EREZÉE</t>
  </si>
  <si>
    <t>Erezée</t>
  </si>
  <si>
    <t>Mormont</t>
  </si>
  <si>
    <t>Soy</t>
  </si>
  <si>
    <t>Mons</t>
  </si>
  <si>
    <t>MONS</t>
  </si>
  <si>
    <t>SHAPE</t>
  </si>
  <si>
    <t>Ghlin</t>
  </si>
  <si>
    <t>Flénu</t>
  </si>
  <si>
    <t>Jemappes</t>
  </si>
  <si>
    <t>Maisières</t>
  </si>
  <si>
    <t>Nimy</t>
  </si>
  <si>
    <t>Havré</t>
  </si>
  <si>
    <t>Harmignies</t>
  </si>
  <si>
    <t>Harveng</t>
  </si>
  <si>
    <t>Hyon</t>
  </si>
  <si>
    <t>Mesvin</t>
  </si>
  <si>
    <t>Nouvelles</t>
  </si>
  <si>
    <t>Ciply</t>
  </si>
  <si>
    <t>Saint-Symphorien</t>
  </si>
  <si>
    <t>Villers-Saint-Ghislain</t>
  </si>
  <si>
    <t>Spiennes</t>
  </si>
  <si>
    <t>Cuesmes</t>
  </si>
  <si>
    <t>Obourg</t>
  </si>
  <si>
    <t>Saint-Denis</t>
  </si>
  <si>
    <t>Asquillies</t>
  </si>
  <si>
    <t>QUÉVY</t>
  </si>
  <si>
    <t>Aulnois</t>
  </si>
  <si>
    <t>Blaregnies</t>
  </si>
  <si>
    <t>Bougnies</t>
  </si>
  <si>
    <t>Genly</t>
  </si>
  <si>
    <t>Goegnies-Chaussée</t>
  </si>
  <si>
    <t>Quévy-le-Grand</t>
  </si>
  <si>
    <t>Quévy-le-Petit</t>
  </si>
  <si>
    <t>Givry</t>
  </si>
  <si>
    <t>Havay</t>
  </si>
  <si>
    <t>Erbaut</t>
  </si>
  <si>
    <t>JURBISE</t>
  </si>
  <si>
    <t>Erbisoeul</t>
  </si>
  <si>
    <t>Herchies</t>
  </si>
  <si>
    <t>Jurbise</t>
  </si>
  <si>
    <t>Masnuy-Saint-Jean</t>
  </si>
  <si>
    <t>Masnuy-Saint-Pierre</t>
  </si>
  <si>
    <t>Horrues</t>
  </si>
  <si>
    <t>SOIGNIES</t>
  </si>
  <si>
    <t>Soignies</t>
  </si>
  <si>
    <t>Casteau</t>
  </si>
  <si>
    <t>Thieusies</t>
  </si>
  <si>
    <t>Naast</t>
  </si>
  <si>
    <t>Chaussée-Notre-Dame-Louvignies</t>
  </si>
  <si>
    <t>Neufvilles</t>
  </si>
  <si>
    <t>Gottignies</t>
  </si>
  <si>
    <t>LE ROEULX</t>
  </si>
  <si>
    <t>Le Roeulx</t>
  </si>
  <si>
    <t>Mignault</t>
  </si>
  <si>
    <t>Thieu</t>
  </si>
  <si>
    <t>Ville-sur-Haine</t>
  </si>
  <si>
    <t>Eugies</t>
  </si>
  <si>
    <t>FRAMERIES</t>
  </si>
  <si>
    <t>Frameries</t>
  </si>
  <si>
    <t>La Bouverie</t>
  </si>
  <si>
    <t>Noirchain</t>
  </si>
  <si>
    <t>Sars-la-Bruyère</t>
  </si>
  <si>
    <t>Braine-le-Comte</t>
  </si>
  <si>
    <t>BRAINE-LE-COMTE</t>
  </si>
  <si>
    <t>Hennuyères</t>
  </si>
  <si>
    <t>Henripont</t>
  </si>
  <si>
    <t>Petit-Rulx-lez-Braine</t>
  </si>
  <si>
    <t>Ronquières</t>
  </si>
  <si>
    <t>Steenkerque</t>
  </si>
  <si>
    <t>Haine-Saint-Paul</t>
  </si>
  <si>
    <t>LA LOUVIÈRE</t>
  </si>
  <si>
    <t>Haine-Saint-Pierre</t>
  </si>
  <si>
    <t>La Louvière</t>
  </si>
  <si>
    <t>Saint-Vaast</t>
  </si>
  <si>
    <t>Trivières</t>
  </si>
  <si>
    <t>Boussoit</t>
  </si>
  <si>
    <t>Houdeng-Aimeries</t>
  </si>
  <si>
    <t>Houdeng-Goegnies</t>
  </si>
  <si>
    <t>Maurage</t>
  </si>
  <si>
    <t>Strépy-Bracquegnies</t>
  </si>
  <si>
    <t>Croix-lez-Rouveroy</t>
  </si>
  <si>
    <t>ESTINNES</t>
  </si>
  <si>
    <t>Estinnes-au-Mont</t>
  </si>
  <si>
    <t>Estinnes-au-Val</t>
  </si>
  <si>
    <t>Fauroeulx</t>
  </si>
  <si>
    <t>Haulchin</t>
  </si>
  <si>
    <t>Peissant</t>
  </si>
  <si>
    <t>Rouveroy</t>
  </si>
  <si>
    <t>Vellereille-le-Sec</t>
  </si>
  <si>
    <t>Vellereille-les-Brayeux</t>
  </si>
  <si>
    <t>Battignies</t>
  </si>
  <si>
    <t>BINCHE</t>
  </si>
  <si>
    <t>Binche</t>
  </si>
  <si>
    <t>Bray</t>
  </si>
  <si>
    <t>Waudrez</t>
  </si>
  <si>
    <t>Buvrinnes</t>
  </si>
  <si>
    <t>Epinois</t>
  </si>
  <si>
    <t>Leval-Trahegnies</t>
  </si>
  <si>
    <t>Péronnes-lez-Binche</t>
  </si>
  <si>
    <t>Ressaix</t>
  </si>
  <si>
    <t>Morlanwelz-Mariemont</t>
  </si>
  <si>
    <t>MORLANWELZ</t>
  </si>
  <si>
    <t>Carnières</t>
  </si>
  <si>
    <t>Mont-Sainte-Aldegonde</t>
  </si>
  <si>
    <t>Chapelle-lez-Herlaimont</t>
  </si>
  <si>
    <t>CHAPELLE-LEZ-HERLAIMONT</t>
  </si>
  <si>
    <t>Godarville</t>
  </si>
  <si>
    <t>Piéton</t>
  </si>
  <si>
    <t>Bellecourt</t>
  </si>
  <si>
    <t>MANAGE</t>
  </si>
  <si>
    <t>Bois-d'Haine</t>
  </si>
  <si>
    <t>Fayt-lez-Manage</t>
  </si>
  <si>
    <t>La Hestre</t>
  </si>
  <si>
    <t>Manage</t>
  </si>
  <si>
    <t>Seneffe</t>
  </si>
  <si>
    <t>SENEFFE</t>
  </si>
  <si>
    <t>Arquennes</t>
  </si>
  <si>
    <t>Familleureux</t>
  </si>
  <si>
    <t>Feluy</t>
  </si>
  <si>
    <t>Petit-Rulx-lez-Nivelles</t>
  </si>
  <si>
    <t>Écaussinnes-d'Enghien</t>
  </si>
  <si>
    <t>ECAUSSINNES</t>
  </si>
  <si>
    <t>Marche-lez-Écaussinnes</t>
  </si>
  <si>
    <t>Ecaussinnes-Lalaing</t>
  </si>
  <si>
    <t>Boussu</t>
  </si>
  <si>
    <t>BOUSSU</t>
  </si>
  <si>
    <t>Hornu</t>
  </si>
  <si>
    <t>Bernissart</t>
  </si>
  <si>
    <t>BERNISSART</t>
  </si>
  <si>
    <t>Blaton</t>
  </si>
  <si>
    <t>Harchies</t>
  </si>
  <si>
    <t>Pommeroeul</t>
  </si>
  <si>
    <t>Ville-Pommeroeul</t>
  </si>
  <si>
    <t>Saint-Ghislain</t>
  </si>
  <si>
    <t>SAINT-GHISLAIN</t>
  </si>
  <si>
    <t>Baudour</t>
  </si>
  <si>
    <t>Neufmaison</t>
  </si>
  <si>
    <t>Sirault</t>
  </si>
  <si>
    <t>Tertre</t>
  </si>
  <si>
    <t>Hautrage</t>
  </si>
  <si>
    <t>Villerot</t>
  </si>
  <si>
    <t>Colfontaine</t>
  </si>
  <si>
    <t>COLFONTAINE</t>
  </si>
  <si>
    <t>Pâturages</t>
  </si>
  <si>
    <t>Warquignies</t>
  </si>
  <si>
    <t>Wasmes</t>
  </si>
  <si>
    <t>Hainin</t>
  </si>
  <si>
    <t>HENSIES</t>
  </si>
  <si>
    <t>Hensies</t>
  </si>
  <si>
    <t>Montrul-sur-Haine</t>
  </si>
  <si>
    <t>Thulin</t>
  </si>
  <si>
    <t>Blaugies</t>
  </si>
  <si>
    <t>DOUR</t>
  </si>
  <si>
    <t>Dour</t>
  </si>
  <si>
    <t>Elouges</t>
  </si>
  <si>
    <t>Wihéries</t>
  </si>
  <si>
    <t>Baisieux</t>
  </si>
  <si>
    <t>QUIÉVRAIN</t>
  </si>
  <si>
    <t>Quiévrain</t>
  </si>
  <si>
    <t>Audregnies</t>
  </si>
  <si>
    <t>Angre</t>
  </si>
  <si>
    <t>HONNELLES</t>
  </si>
  <si>
    <t>Angreau</t>
  </si>
  <si>
    <t>Athis</t>
  </si>
  <si>
    <t>Autreppe</t>
  </si>
  <si>
    <t>Erquennes</t>
  </si>
  <si>
    <t>Fayt-le-Franc</t>
  </si>
  <si>
    <t>Marchipont</t>
  </si>
  <si>
    <t>Montignies-sur-Roc</t>
  </si>
  <si>
    <t>Onnezies</t>
  </si>
  <si>
    <t>Roisin</t>
  </si>
  <si>
    <t>Quaregnon</t>
  </si>
  <si>
    <t>QUAREGNON</t>
  </si>
  <si>
    <t>Wasmuel</t>
  </si>
  <si>
    <t>Ere</t>
  </si>
  <si>
    <t>TOURNAI</t>
  </si>
  <si>
    <t>Saint-Maur</t>
  </si>
  <si>
    <t>Tournai</t>
  </si>
  <si>
    <t>Orcq</t>
  </si>
  <si>
    <t>Esplechin</t>
  </si>
  <si>
    <t>Froyennes</t>
  </si>
  <si>
    <t>Froidmont</t>
  </si>
  <si>
    <t>Willemeau</t>
  </si>
  <si>
    <t>3 Suisses</t>
  </si>
  <si>
    <t>Vitrine Magique</t>
  </si>
  <si>
    <t>DANIEL JOUVANCE</t>
  </si>
  <si>
    <t>Yves Rocher</t>
  </si>
  <si>
    <t>Ramegnies-Chin</t>
  </si>
  <si>
    <t>Templeuve</t>
  </si>
  <si>
    <t>Chercq</t>
  </si>
  <si>
    <t>Blandain</t>
  </si>
  <si>
    <t>Hertain</t>
  </si>
  <si>
    <t>Lamain</t>
  </si>
  <si>
    <t>Marquain</t>
  </si>
  <si>
    <t>Gaurain-Ramecroix</t>
  </si>
  <si>
    <t>Havinnes</t>
  </si>
  <si>
    <t>Béclers</t>
  </si>
  <si>
    <t>Thimougies</t>
  </si>
  <si>
    <t>Barry</t>
  </si>
  <si>
    <t>Maulde</t>
  </si>
  <si>
    <t>Vaulx</t>
  </si>
  <si>
    <t>Vezon</t>
  </si>
  <si>
    <t>Kain</t>
  </si>
  <si>
    <t>Melles</t>
  </si>
  <si>
    <t>Quartes</t>
  </si>
  <si>
    <t>Rumillies</t>
  </si>
  <si>
    <t>Mont-Saint-Aubert</t>
  </si>
  <si>
    <t>Mourcourt</t>
  </si>
  <si>
    <t>Warchin</t>
  </si>
  <si>
    <t>Péruwelz</t>
  </si>
  <si>
    <t>PÉRUWELZ</t>
  </si>
  <si>
    <t>Roucourt</t>
  </si>
  <si>
    <t>Bury</t>
  </si>
  <si>
    <t>Bon-Secours</t>
  </si>
  <si>
    <t>Baugnies</t>
  </si>
  <si>
    <t>Braffe</t>
  </si>
  <si>
    <t>Brasménil</t>
  </si>
  <si>
    <t>Callenelle</t>
  </si>
  <si>
    <t>Wasmes-Audemez-Briffoeil</t>
  </si>
  <si>
    <t>Wiers</t>
  </si>
  <si>
    <t>Rumes</t>
  </si>
  <si>
    <t>RUMES</t>
  </si>
  <si>
    <t>La Glanerie</t>
  </si>
  <si>
    <t>Taintignies</t>
  </si>
  <si>
    <t>Bléharies</t>
  </si>
  <si>
    <t>BRUNEHAUT</t>
  </si>
  <si>
    <t>Guignies</t>
  </si>
  <si>
    <t>Hollain</t>
  </si>
  <si>
    <t>Jollain-Merlin</t>
  </si>
  <si>
    <t>Wez-Velvain</t>
  </si>
  <si>
    <t>Lesdain</t>
  </si>
  <si>
    <t>Laplaigne</t>
  </si>
  <si>
    <t>Rongy</t>
  </si>
  <si>
    <t>Howardries</t>
  </si>
  <si>
    <t>Antoing</t>
  </si>
  <si>
    <t>ANTOING</t>
  </si>
  <si>
    <t>Maubray</t>
  </si>
  <si>
    <t>Péronnes-lez-Antoing</t>
  </si>
  <si>
    <t>Bruyelle</t>
  </si>
  <si>
    <t>Calonne</t>
  </si>
  <si>
    <t>Fontenoy</t>
  </si>
  <si>
    <t>Luingne</t>
  </si>
  <si>
    <t>MOESKROEN</t>
  </si>
  <si>
    <t>Moeskroen</t>
  </si>
  <si>
    <t>Dottenijs</t>
  </si>
  <si>
    <t>Herseaux</t>
  </si>
  <si>
    <t>Bailleul</t>
  </si>
  <si>
    <t>ESTAIMPUIS</t>
  </si>
  <si>
    <t>Estaimbourg</t>
  </si>
  <si>
    <t>Estaimpuis</t>
  </si>
  <si>
    <t>Evregnies</t>
  </si>
  <si>
    <t>Leers-Nord</t>
  </si>
  <si>
    <t>Néchin</t>
  </si>
  <si>
    <t>Pecq</t>
  </si>
  <si>
    <t>PECQ</t>
  </si>
  <si>
    <t>Warcoing</t>
  </si>
  <si>
    <t>Hérinnes-lez-Pecq</t>
  </si>
  <si>
    <t>Esquelmes</t>
  </si>
  <si>
    <t>Obigies</t>
  </si>
  <si>
    <t>Amougies</t>
  </si>
  <si>
    <t>MONT-DE-L'ENCLUS</t>
  </si>
  <si>
    <t>Anseroeul</t>
  </si>
  <si>
    <t>Orroir</t>
  </si>
  <si>
    <t>Russeignies</t>
  </si>
  <si>
    <t>CELLES</t>
  </si>
  <si>
    <t>Escanaffles</t>
  </si>
  <si>
    <t>Molenbaix</t>
  </si>
  <si>
    <t>Popuelles</t>
  </si>
  <si>
    <t>Pottes</t>
  </si>
  <si>
    <t>Velaines</t>
  </si>
  <si>
    <t>Komen</t>
  </si>
  <si>
    <t>KOMEN-WAASTEN</t>
  </si>
  <si>
    <t>Komen-Waasten</t>
  </si>
  <si>
    <t>Houthem</t>
  </si>
  <si>
    <t>Ploegsteert</t>
  </si>
  <si>
    <t>Bizet</t>
  </si>
  <si>
    <t>Neerwaasten</t>
  </si>
  <si>
    <t>Waasten</t>
  </si>
  <si>
    <t>Ath</t>
  </si>
  <si>
    <t>ATH</t>
  </si>
  <si>
    <t>Lanquesaint</t>
  </si>
  <si>
    <t>Irchonwelz</t>
  </si>
  <si>
    <t>Ormeignies</t>
  </si>
  <si>
    <t>Bouvignies</t>
  </si>
  <si>
    <t>Ostiches</t>
  </si>
  <si>
    <t>Rebaix</t>
  </si>
  <si>
    <t>Maffle</t>
  </si>
  <si>
    <t>Houtaing</t>
  </si>
  <si>
    <t>Ligne</t>
  </si>
  <si>
    <t>Mainvault</t>
  </si>
  <si>
    <t>Moulbaix</t>
  </si>
  <si>
    <t>Villers-Notre-Dame</t>
  </si>
  <si>
    <t>Villers-Saint-Amand</t>
  </si>
  <si>
    <t>Ghislenghien</t>
  </si>
  <si>
    <t>Isières</t>
  </si>
  <si>
    <t>Meslin-l'Évêque</t>
  </si>
  <si>
    <t>Gibecq</t>
  </si>
  <si>
    <t>Bassilly</t>
  </si>
  <si>
    <t>SILLY</t>
  </si>
  <si>
    <t>Fouleng</t>
  </si>
  <si>
    <t>Gondregnies</t>
  </si>
  <si>
    <t>Graty</t>
  </si>
  <si>
    <t>Hellebecq</t>
  </si>
  <si>
    <t>Hoves</t>
  </si>
  <si>
    <t>Silly</t>
  </si>
  <si>
    <t>Thoricourt</t>
  </si>
  <si>
    <t>Edingen</t>
  </si>
  <si>
    <t>EDINGEN</t>
  </si>
  <si>
    <t>Lettelingen</t>
  </si>
  <si>
    <t>Mark</t>
  </si>
  <si>
    <t>Lessines</t>
  </si>
  <si>
    <t>LESSINES</t>
  </si>
  <si>
    <t>Papignies</t>
  </si>
  <si>
    <t>Wannebecq</t>
  </si>
  <si>
    <t>Ogy</t>
  </si>
  <si>
    <t>Ghoy</t>
  </si>
  <si>
    <t>Deux-Acren</t>
  </si>
  <si>
    <t>Bois-de-Lessines</t>
  </si>
  <si>
    <t>Ollignies</t>
  </si>
  <si>
    <t>Bauffe</t>
  </si>
  <si>
    <t>LENS</t>
  </si>
  <si>
    <t>Cambron-Saint-Vincent</t>
  </si>
  <si>
    <t>Lens</t>
  </si>
  <si>
    <t>Lombise</t>
  </si>
  <si>
    <t>Montignies-lez-Lens</t>
  </si>
  <si>
    <t>Vloesberg</t>
  </si>
  <si>
    <t>VLOESBERG</t>
  </si>
  <si>
    <t>Ellezelles</t>
  </si>
  <si>
    <t>ELLEZELLES</t>
  </si>
  <si>
    <t>Lahamaide</t>
  </si>
  <si>
    <t>Wodecq</t>
  </si>
  <si>
    <t>Grandmetz</t>
  </si>
  <si>
    <t>LEUZE-EN-HAINAUT</t>
  </si>
  <si>
    <t>Leuze-en-Hainaut</t>
  </si>
  <si>
    <t>Thieulain</t>
  </si>
  <si>
    <t>Blicquy</t>
  </si>
  <si>
    <t>Chapelle-à-Oie</t>
  </si>
  <si>
    <t>Chapelle-à-Wattines</t>
  </si>
  <si>
    <t>Pipaix</t>
  </si>
  <si>
    <t>Tourpes</t>
  </si>
  <si>
    <t>Willaupuis</t>
  </si>
  <si>
    <t>Gallaix</t>
  </si>
  <si>
    <t>Anvaing</t>
  </si>
  <si>
    <t>FRASNES-LEZ-ANVAING</t>
  </si>
  <si>
    <t>Arc-Ainières</t>
  </si>
  <si>
    <t>Arc-Wattripont</t>
  </si>
  <si>
    <t>Cordes</t>
  </si>
  <si>
    <t>Ellignies-lez-Frasnes</t>
  </si>
  <si>
    <t>Forest</t>
  </si>
  <si>
    <t>Wattripont</t>
  </si>
  <si>
    <t>Buissenal</t>
  </si>
  <si>
    <t>Frasnes-lez-Buissenal</t>
  </si>
  <si>
    <t>Hacquegnies</t>
  </si>
  <si>
    <t>Herquegies</t>
  </si>
  <si>
    <t>Montrul-au-Bois</t>
  </si>
  <si>
    <t>Moustier</t>
  </si>
  <si>
    <t>Oeudeghien</t>
  </si>
  <si>
    <t>Dergneau</t>
  </si>
  <si>
    <t>Saint-Sauveur</t>
  </si>
  <si>
    <t>Brugelette</t>
  </si>
  <si>
    <t>BRUGELETTE</t>
  </si>
  <si>
    <t>Cambron-Casteau</t>
  </si>
  <si>
    <t>Attre</t>
  </si>
  <si>
    <t>Mévergnies-lez-Lens</t>
  </si>
  <si>
    <t>Gages</t>
  </si>
  <si>
    <t>Chièvres</t>
  </si>
  <si>
    <t>CHIÈVRES</t>
  </si>
  <si>
    <t>Grosage</t>
  </si>
  <si>
    <t>Huissignies</t>
  </si>
  <si>
    <t>Ladeuze</t>
  </si>
  <si>
    <t>Tongre-Saint-Martin</t>
  </si>
  <si>
    <t>Tongre-Notre-Dame</t>
  </si>
  <si>
    <t>Beloeil</t>
  </si>
  <si>
    <t>BELOEIL</t>
  </si>
  <si>
    <t>Basècles</t>
  </si>
  <si>
    <t>Ramegnies</t>
  </si>
  <si>
    <t>Thumaide</t>
  </si>
  <si>
    <t>Wadelincourt</t>
  </si>
  <si>
    <t>Aubechies</t>
  </si>
  <si>
    <t>Ellignies-Sainte-Anne</t>
  </si>
  <si>
    <t>Quevaucamps</t>
  </si>
  <si>
    <t>Grandglise</t>
  </si>
  <si>
    <t>Stambruges</t>
  </si>
  <si>
    <t>Brugge</t>
  </si>
  <si>
    <t>BRUGGE</t>
  </si>
  <si>
    <t>Koolkerke</t>
  </si>
  <si>
    <t>Hertsberge</t>
  </si>
  <si>
    <t>OOSTKAMP</t>
  </si>
  <si>
    <t>Oostkamp</t>
  </si>
  <si>
    <t>Ruddervoorde</t>
  </si>
  <si>
    <t>Waardamme</t>
  </si>
  <si>
    <t>Sint-Andries</t>
  </si>
  <si>
    <t>Sint-Michiels</t>
  </si>
  <si>
    <t>Loppem</t>
  </si>
  <si>
    <t>ZEDELGEM</t>
  </si>
  <si>
    <t>Veldegem</t>
  </si>
  <si>
    <t>Zedelgem</t>
  </si>
  <si>
    <t>Aartrijke</t>
  </si>
  <si>
    <t>Knokke</t>
  </si>
  <si>
    <t>KNOKKE-HEIST</t>
  </si>
  <si>
    <t>Westkapelle</t>
  </si>
  <si>
    <t>Heist-aan-Zee</t>
  </si>
  <si>
    <t>Ramskapelle</t>
  </si>
  <si>
    <t>Assebroek</t>
  </si>
  <si>
    <t>Sint-Kruis</t>
  </si>
  <si>
    <t>Damme</t>
  </si>
  <si>
    <t>DAMME</t>
  </si>
  <si>
    <t>Hoeke</t>
  </si>
  <si>
    <t>Lapscheure</t>
  </si>
  <si>
    <t>Moerkerke</t>
  </si>
  <si>
    <t>Oostkerke</t>
  </si>
  <si>
    <t>Sijsele</t>
  </si>
  <si>
    <t>Blankenberge</t>
  </si>
  <si>
    <t>BLANKENBERGE</t>
  </si>
  <si>
    <t>Uitkerke</t>
  </si>
  <si>
    <t>Houtave</t>
  </si>
  <si>
    <t>ZUIENKERKE</t>
  </si>
  <si>
    <t>Meetkerke</t>
  </si>
  <si>
    <t>Nieuwmunster</t>
  </si>
  <si>
    <t>Zuienkerke</t>
  </si>
  <si>
    <t>Dudzele</t>
  </si>
  <si>
    <t>Lissewege</t>
  </si>
  <si>
    <t>Zeebrugge</t>
  </si>
  <si>
    <t>Oostende</t>
  </si>
  <si>
    <t>OOSTENDE</t>
  </si>
  <si>
    <t>Stene</t>
  </si>
  <si>
    <t>Zandvoorde</t>
  </si>
  <si>
    <t>De Haan</t>
  </si>
  <si>
    <t>DE HAAN</t>
  </si>
  <si>
    <t>Klemskerke</t>
  </si>
  <si>
    <t>Wenduine</t>
  </si>
  <si>
    <t>Vlissegem</t>
  </si>
  <si>
    <t>Middelkerke</t>
  </si>
  <si>
    <t>MIDDELKERKE</t>
  </si>
  <si>
    <t>Wilskerke</t>
  </si>
  <si>
    <t>Leffinge</t>
  </si>
  <si>
    <t>Mannekensvere</t>
  </si>
  <si>
    <t>Schore</t>
  </si>
  <si>
    <t>Slijpe</t>
  </si>
  <si>
    <t>Lombardsijde</t>
  </si>
  <si>
    <t>Westende</t>
  </si>
  <si>
    <t>Bredene</t>
  </si>
  <si>
    <t>BREDENE</t>
  </si>
  <si>
    <t>Ettelgem</t>
  </si>
  <si>
    <t>OUDENBURG</t>
  </si>
  <si>
    <t>Oudenburg</t>
  </si>
  <si>
    <t>Roksem</t>
  </si>
  <si>
    <t>Westkerke</t>
  </si>
  <si>
    <t>Gistel</t>
  </si>
  <si>
    <t>GISTEL</t>
  </si>
  <si>
    <t>Moere</t>
  </si>
  <si>
    <t>Snaaskerke</t>
  </si>
  <si>
    <t>Zevekote</t>
  </si>
  <si>
    <t>Bekegem</t>
  </si>
  <si>
    <t>ICHTEGEM</t>
  </si>
  <si>
    <t>Eernegem</t>
  </si>
  <si>
    <t>Ichtegem</t>
  </si>
  <si>
    <t>Jabbeke</t>
  </si>
  <si>
    <t>JABBEKE</t>
  </si>
  <si>
    <t>Snellegem</t>
  </si>
  <si>
    <t>Stalhille</t>
  </si>
  <si>
    <t>Varsenare</t>
  </si>
  <si>
    <t>Zerkegem</t>
  </si>
  <si>
    <t>Kortrijk</t>
  </si>
  <si>
    <t>KORTRIJK</t>
  </si>
  <si>
    <t>Bissegem</t>
  </si>
  <si>
    <t>Heule</t>
  </si>
  <si>
    <t>Bellegem</t>
  </si>
  <si>
    <t>Kooigem</t>
  </si>
  <si>
    <t>Marke</t>
  </si>
  <si>
    <t>Rollegem</t>
  </si>
  <si>
    <t>Aalbeke</t>
  </si>
  <si>
    <t>Kuurne</t>
  </si>
  <si>
    <t>KUURNE</t>
  </si>
  <si>
    <t>Harelbeke</t>
  </si>
  <si>
    <t>HARELBEKE</t>
  </si>
  <si>
    <t>Bavikhove</t>
  </si>
  <si>
    <t>Hulste</t>
  </si>
  <si>
    <t>Deerlijk</t>
  </si>
  <si>
    <t>DEERLIJK</t>
  </si>
  <si>
    <t>Zwevegem</t>
  </si>
  <si>
    <t>ZWEVEGEM</t>
  </si>
  <si>
    <t>Heestert</t>
  </si>
  <si>
    <t>Moen</t>
  </si>
  <si>
    <t>Otegem</t>
  </si>
  <si>
    <t>Sint-Denijs</t>
  </si>
  <si>
    <t>Gullegem</t>
  </si>
  <si>
    <t>WEVELGEM</t>
  </si>
  <si>
    <t>Moorsele</t>
  </si>
  <si>
    <t>Wevelgem</t>
  </si>
  <si>
    <t>Anzegem</t>
  </si>
  <si>
    <t>ANZEGEM</t>
  </si>
  <si>
    <t>Gijzelbrechtegem</t>
  </si>
  <si>
    <t>Ingooigem</t>
  </si>
  <si>
    <t>Vichte</t>
  </si>
  <si>
    <t>Kaster</t>
  </si>
  <si>
    <t>Tiegem</t>
  </si>
  <si>
    <t>Avelgem</t>
  </si>
  <si>
    <t>AVELGEM</t>
  </si>
  <si>
    <t>Kerkhove</t>
  </si>
  <si>
    <t>Waarmaarde</t>
  </si>
  <si>
    <t>Outrijve</t>
  </si>
  <si>
    <t>Bossuit</t>
  </si>
  <si>
    <t>Helkijn</t>
  </si>
  <si>
    <t>SPIERE-HELKIJN</t>
  </si>
  <si>
    <t>Spiere</t>
  </si>
  <si>
    <t>Beerst</t>
  </si>
  <si>
    <t>DIKSMUIDE</t>
  </si>
  <si>
    <t>Diksmuide</t>
  </si>
  <si>
    <t>Driekapellen</t>
  </si>
  <si>
    <t>Esen</t>
  </si>
  <si>
    <t>Kaaskerke</t>
  </si>
  <si>
    <t>Keiem</t>
  </si>
  <si>
    <t>Lampernisse</t>
  </si>
  <si>
    <t>Leke</t>
  </si>
  <si>
    <t>Nieuwkapelle</t>
  </si>
  <si>
    <t>Oudekapelle</t>
  </si>
  <si>
    <t>Pervijze</t>
  </si>
  <si>
    <t>Sint-Jacobs-Kapelle</t>
  </si>
  <si>
    <t>Stuivekenskerke</t>
  </si>
  <si>
    <t>Vladslo</t>
  </si>
  <si>
    <t>Woumen</t>
  </si>
  <si>
    <t>Handzame</t>
  </si>
  <si>
    <t>KORTEMARK</t>
  </si>
  <si>
    <t>Kortemark</t>
  </si>
  <si>
    <t>Werken</t>
  </si>
  <si>
    <t>Zarren</t>
  </si>
  <si>
    <t>Nieuwpoort</t>
  </si>
  <si>
    <t>NIEUWPOORT</t>
  </si>
  <si>
    <t>Sint-Joris</t>
  </si>
  <si>
    <t>Avekapelle</t>
  </si>
  <si>
    <t>VEURNE</t>
  </si>
  <si>
    <t>Booitshoeke</t>
  </si>
  <si>
    <t>Bulskamp</t>
  </si>
  <si>
    <t>De Moeren</t>
  </si>
  <si>
    <t>Eggewaartskapelle</t>
  </si>
  <si>
    <t>Houtem</t>
  </si>
  <si>
    <t>Steenkerke</t>
  </si>
  <si>
    <t>Veurne</t>
  </si>
  <si>
    <t>Vinkem</t>
  </si>
  <si>
    <t>Wulveringem</t>
  </si>
  <si>
    <t>Zoutenaaie</t>
  </si>
  <si>
    <t>Oostvleteren</t>
  </si>
  <si>
    <t>VLETEREN</t>
  </si>
  <si>
    <t>Westvleteren</t>
  </si>
  <si>
    <t>Woesten</t>
  </si>
  <si>
    <t>Lo</t>
  </si>
  <si>
    <t>LO-RENINGE</t>
  </si>
  <si>
    <t>Noordschote</t>
  </si>
  <si>
    <t>Pollinkhove</t>
  </si>
  <si>
    <t>Reninge</t>
  </si>
  <si>
    <t>Houthulst</t>
  </si>
  <si>
    <t>HOUTHULST</t>
  </si>
  <si>
    <t>Klerken</t>
  </si>
  <si>
    <t>Merkem</t>
  </si>
  <si>
    <t>Adinkerke</t>
  </si>
  <si>
    <t>DE PANNE</t>
  </si>
  <si>
    <t>De Panne</t>
  </si>
  <si>
    <t>Koksijde</t>
  </si>
  <si>
    <t>KOKSIJDE</t>
  </si>
  <si>
    <t>Oostduinkerke</t>
  </si>
  <si>
    <t>Wulpen</t>
  </si>
  <si>
    <t>Bovekerke</t>
  </si>
  <si>
    <t>KOEKELARE</t>
  </si>
  <si>
    <t>Koekelare</t>
  </si>
  <si>
    <t>Zande</t>
  </si>
  <si>
    <t>Alveringem</t>
  </si>
  <si>
    <t>ALVERINGEM</t>
  </si>
  <si>
    <t>Hoogstade</t>
  </si>
  <si>
    <t>Oeren</t>
  </si>
  <si>
    <t>Sint-Rijkers</t>
  </si>
  <si>
    <t>Beveren-aan-de-IJzer</t>
  </si>
  <si>
    <t>Gijverinkhove</t>
  </si>
  <si>
    <t>Izenberge</t>
  </si>
  <si>
    <t>Leisele</t>
  </si>
  <si>
    <t>Stavele</t>
  </si>
  <si>
    <t>Aarsele</t>
  </si>
  <si>
    <t>TIELT</t>
  </si>
  <si>
    <t>Kanegem</t>
  </si>
  <si>
    <t>Schuiferskapelle</t>
  </si>
  <si>
    <t>Ooigem</t>
  </si>
  <si>
    <t>WIELSBEKE</t>
  </si>
  <si>
    <t>Sint-Baafs-Vijve</t>
  </si>
  <si>
    <t>Wielsbeke</t>
  </si>
  <si>
    <t>Dentergem</t>
  </si>
  <si>
    <t>DENTERGEM</t>
  </si>
  <si>
    <t>Markegem</t>
  </si>
  <si>
    <t>Oeselgem</t>
  </si>
  <si>
    <t>Wakken</t>
  </si>
  <si>
    <t>Beernem</t>
  </si>
  <si>
    <t>BEERNEM</t>
  </si>
  <si>
    <t>Oedelem</t>
  </si>
  <si>
    <t>Egem</t>
  </si>
  <si>
    <t>PITTEM</t>
  </si>
  <si>
    <t>Pittem</t>
  </si>
  <si>
    <t>Wingene</t>
  </si>
  <si>
    <t>WINGENE</t>
  </si>
  <si>
    <t>Zwevezele</t>
  </si>
  <si>
    <t>Ruiselede</t>
  </si>
  <si>
    <t>RUISELEDE</t>
  </si>
  <si>
    <t>Meulebeke</t>
  </si>
  <si>
    <t>MEULEBEKE</t>
  </si>
  <si>
    <t>Ingelmunster</t>
  </si>
  <si>
    <t>INGELMUNSTER</t>
  </si>
  <si>
    <t>Oostrozebeke</t>
  </si>
  <si>
    <t>OOSTROZEBEKE</t>
  </si>
  <si>
    <t>Waregem</t>
  </si>
  <si>
    <t>WAREGEM</t>
  </si>
  <si>
    <t>Beveren</t>
  </si>
  <si>
    <t>Desselgem</t>
  </si>
  <si>
    <t>Sint-Eloois-Vijve</t>
  </si>
  <si>
    <t>ROESELARE</t>
  </si>
  <si>
    <t>Oekene</t>
  </si>
  <si>
    <t>Roeselare</t>
  </si>
  <si>
    <t>Rumbeke</t>
  </si>
  <si>
    <t>Lichtervelde</t>
  </si>
  <si>
    <t>LICHTERVELDE</t>
  </si>
  <si>
    <t>Torhout</t>
  </si>
  <si>
    <t>TORHOUT</t>
  </si>
  <si>
    <t>Gits</t>
  </si>
  <si>
    <t>HOOGLEDE</t>
  </si>
  <si>
    <t>Hooglede</t>
  </si>
  <si>
    <t>Oostnieuwkerke</t>
  </si>
  <si>
    <t>STADEN</t>
  </si>
  <si>
    <t>Staden</t>
  </si>
  <si>
    <t>Westrozebeke</t>
  </si>
  <si>
    <t>Ardooie</t>
  </si>
  <si>
    <t>ARDOOIE</t>
  </si>
  <si>
    <t>Koolskamp</t>
  </si>
  <si>
    <t>Lendelede</t>
  </si>
  <si>
    <t>LENDELEDE</t>
  </si>
  <si>
    <t>Emelgem</t>
  </si>
  <si>
    <t>IZEGEM</t>
  </si>
  <si>
    <t>Izegem</t>
  </si>
  <si>
    <t>Kachtem</t>
  </si>
  <si>
    <t>Ledegem</t>
  </si>
  <si>
    <t>LEDEGEM</t>
  </si>
  <si>
    <t>Rollegem-Kapelle</t>
  </si>
  <si>
    <t>Sint-Eloois-Winkel</t>
  </si>
  <si>
    <t>Dadizele</t>
  </si>
  <si>
    <t>MOORSLEDE</t>
  </si>
  <si>
    <t>Moorslede</t>
  </si>
  <si>
    <t>Brielen</t>
  </si>
  <si>
    <t>IEPER</t>
  </si>
  <si>
    <t>Dikkebus</t>
  </si>
  <si>
    <t>Ieper</t>
  </si>
  <si>
    <t>Sint-Jan</t>
  </si>
  <si>
    <t>Hollebeke</t>
  </si>
  <si>
    <t>Voormezele</t>
  </si>
  <si>
    <t>Zillebeke</t>
  </si>
  <si>
    <t>Boezinge</t>
  </si>
  <si>
    <t>Zuidschote</t>
  </si>
  <si>
    <t>Elverdinge</t>
  </si>
  <si>
    <t>Vlamertinge</t>
  </si>
  <si>
    <t>Bikschote</t>
  </si>
  <si>
    <t>LANGEMARK-POELKAPELLE</t>
  </si>
  <si>
    <t>Langemark</t>
  </si>
  <si>
    <t>Poelkapelle</t>
  </si>
  <si>
    <t>Lauwe</t>
  </si>
  <si>
    <t>MENEN</t>
  </si>
  <si>
    <t>Menen</t>
  </si>
  <si>
    <t>Rekkem</t>
  </si>
  <si>
    <t>Geluwe</t>
  </si>
  <si>
    <t>WERVIK</t>
  </si>
  <si>
    <t>Wervik</t>
  </si>
  <si>
    <t>Nieuwkerke</t>
  </si>
  <si>
    <t>HEUVELLAND</t>
  </si>
  <si>
    <t>Dranouter</t>
  </si>
  <si>
    <t>Wulvergem</t>
  </si>
  <si>
    <t>Wijtschate</t>
  </si>
  <si>
    <t>Westouter</t>
  </si>
  <si>
    <t>Kemmel</t>
  </si>
  <si>
    <t>Mesen</t>
  </si>
  <si>
    <t>MESEN</t>
  </si>
  <si>
    <t>Loker</t>
  </si>
  <si>
    <t>Poperinge</t>
  </si>
  <si>
    <t>POPERINGE</t>
  </si>
  <si>
    <t>Reningelst</t>
  </si>
  <si>
    <t>Krombeke</t>
  </si>
  <si>
    <t>Proven</t>
  </si>
  <si>
    <t>Roesbrugge-Haringe</t>
  </si>
  <si>
    <t>Watou</t>
  </si>
  <si>
    <t>Beselare</t>
  </si>
  <si>
    <t>ZONNEBEKE</t>
  </si>
  <si>
    <t>Geluveld</t>
  </si>
  <si>
    <t>Passendale</t>
  </si>
  <si>
    <t>Zonnebeke</t>
  </si>
  <si>
    <t>Gent</t>
  </si>
  <si>
    <t>GENT</t>
  </si>
  <si>
    <t>Mariakerke</t>
  </si>
  <si>
    <t>Drongen</t>
  </si>
  <si>
    <t>Wondelgem</t>
  </si>
  <si>
    <t>Sint-Amandsberg</t>
  </si>
  <si>
    <t>Oostakker</t>
  </si>
  <si>
    <t>Desteldonk</t>
  </si>
  <si>
    <t>Mendonk</t>
  </si>
  <si>
    <t>Sint-Kruis-Winkel</t>
  </si>
  <si>
    <t>Gentbrugge</t>
  </si>
  <si>
    <t>Ledeberg</t>
  </si>
  <si>
    <t>Afsnee</t>
  </si>
  <si>
    <t>Sint-Denijs-Westrem</t>
  </si>
  <si>
    <t>Zwijnaarde</t>
  </si>
  <si>
    <t>Zelzate</t>
  </si>
  <si>
    <t>ZELZATE</t>
  </si>
  <si>
    <t>Destelbergen</t>
  </si>
  <si>
    <t>DESTELBERGEN</t>
  </si>
  <si>
    <t>CSM Gent X</t>
  </si>
  <si>
    <t>Beervelde</t>
  </si>
  <si>
    <t>LOCHRISTI</t>
  </si>
  <si>
    <t>Lochristi</t>
  </si>
  <si>
    <t>Zaffelare</t>
  </si>
  <si>
    <t>Zeveneken</t>
  </si>
  <si>
    <t>Gontrode</t>
  </si>
  <si>
    <t>MELLE</t>
  </si>
  <si>
    <t>Melle</t>
  </si>
  <si>
    <t>Gent X</t>
  </si>
  <si>
    <t>Nieuwkerken-Waas</t>
  </si>
  <si>
    <t>SINT-NIKLAAS</t>
  </si>
  <si>
    <t>Sint-Niklaas</t>
  </si>
  <si>
    <t>Belsele</t>
  </si>
  <si>
    <t>Sinaai-Waas</t>
  </si>
  <si>
    <t>Beveren-Waas</t>
  </si>
  <si>
    <t>BEVEREN-WAAS</t>
  </si>
  <si>
    <t>Haasdonk</t>
  </si>
  <si>
    <t>Kallo</t>
  </si>
  <si>
    <t>Melsele</t>
  </si>
  <si>
    <t>Vrasene</t>
  </si>
  <si>
    <t>Doel</t>
  </si>
  <si>
    <t>Kieldrecht</t>
  </si>
  <si>
    <t>Verrebroek</t>
  </si>
  <si>
    <t>Elversele</t>
  </si>
  <si>
    <t>TEMSE</t>
  </si>
  <si>
    <t>Steendorp</t>
  </si>
  <si>
    <t>Temse</t>
  </si>
  <si>
    <t>Tielrode</t>
  </si>
  <si>
    <t>Bazel</t>
  </si>
  <si>
    <t>KRUIBEKE</t>
  </si>
  <si>
    <t>Kruibeke</t>
  </si>
  <si>
    <t>Rupelmonde</t>
  </si>
  <si>
    <t>Daknam</t>
  </si>
  <si>
    <t>LOKEREN</t>
  </si>
  <si>
    <t>Eksaarde</t>
  </si>
  <si>
    <t>Lokeren</t>
  </si>
  <si>
    <t>De Klinge</t>
  </si>
  <si>
    <t>SINT-GILLIS-WAAS</t>
  </si>
  <si>
    <t>Meerdonk</t>
  </si>
  <si>
    <t>Sint-Gillis-Waas</t>
  </si>
  <si>
    <t>Sint-Pauwels</t>
  </si>
  <si>
    <t>Moerbeke-Waas</t>
  </si>
  <si>
    <t>MOERBEKE-WAAS</t>
  </si>
  <si>
    <t>Wachtebeke</t>
  </si>
  <si>
    <t>WACHTEBEKE</t>
  </si>
  <si>
    <t>Kemzeke</t>
  </si>
  <si>
    <t>STEKENE</t>
  </si>
  <si>
    <t>Stekene</t>
  </si>
  <si>
    <t>Appels</t>
  </si>
  <si>
    <t>DENDERMONDE</t>
  </si>
  <si>
    <t>Baasrode</t>
  </si>
  <si>
    <t>Dendermonde</t>
  </si>
  <si>
    <t>Grembergen</t>
  </si>
  <si>
    <t>Mespelare</t>
  </si>
  <si>
    <t>Oudegem</t>
  </si>
  <si>
    <t>Schoonaarde</t>
  </si>
  <si>
    <t>Sint-Gillis-Dendermonde</t>
  </si>
  <si>
    <t>HAMME</t>
  </si>
  <si>
    <t>Moerzeke</t>
  </si>
  <si>
    <t>Massemen</t>
  </si>
  <si>
    <t>WETTEREN</t>
  </si>
  <si>
    <t>Westrem</t>
  </si>
  <si>
    <t>Wetteren</t>
  </si>
  <si>
    <t>Zele</t>
  </si>
  <si>
    <t>ZELE</t>
  </si>
  <si>
    <t>Waasmunster</t>
  </si>
  <si>
    <t>WAASMUNSTER</t>
  </si>
  <si>
    <t>Buggenhout</t>
  </si>
  <si>
    <t>BUGGENHOUT</t>
  </si>
  <si>
    <t>Opdorp</t>
  </si>
  <si>
    <t>Schellebelle</t>
  </si>
  <si>
    <t>WICHELEN</t>
  </si>
  <si>
    <t>Serskamp</t>
  </si>
  <si>
    <t>Wichelen</t>
  </si>
  <si>
    <t>Kalken</t>
  </si>
  <si>
    <t>LAARNE</t>
  </si>
  <si>
    <t>Laarne</t>
  </si>
  <si>
    <t>Denderbelle</t>
  </si>
  <si>
    <t>LEBBEKE</t>
  </si>
  <si>
    <t>Lebbeke</t>
  </si>
  <si>
    <t>Wieze</t>
  </si>
  <si>
    <t>Berlare</t>
  </si>
  <si>
    <t>BERLARE</t>
  </si>
  <si>
    <t>Overmere</t>
  </si>
  <si>
    <t>Uitbergen</t>
  </si>
  <si>
    <t>AALST</t>
  </si>
  <si>
    <t>Gijzegem</t>
  </si>
  <si>
    <t>Baardegem</t>
  </si>
  <si>
    <t>Herdersem</t>
  </si>
  <si>
    <t>Moorsel</t>
  </si>
  <si>
    <t>Erembodegem</t>
  </si>
  <si>
    <t>Impe</t>
  </si>
  <si>
    <t>LEDE</t>
  </si>
  <si>
    <t>Lede</t>
  </si>
  <si>
    <t>Oordegem</t>
  </si>
  <si>
    <t>Smetlede</t>
  </si>
  <si>
    <t>Wanzele</t>
  </si>
  <si>
    <t>Appelterre-Eichem</t>
  </si>
  <si>
    <t>NINOVE</t>
  </si>
  <si>
    <t>Denderwindeke</t>
  </si>
  <si>
    <t>Lieferinge</t>
  </si>
  <si>
    <t>Nederhasselt</t>
  </si>
  <si>
    <t>Ninove</t>
  </si>
  <si>
    <t>Okegem</t>
  </si>
  <si>
    <t>Voorde</t>
  </si>
  <si>
    <t>Pollare</t>
  </si>
  <si>
    <t>Meerbeke</t>
  </si>
  <si>
    <t>Neigem</t>
  </si>
  <si>
    <t>Aspelare</t>
  </si>
  <si>
    <t>Outer</t>
  </si>
  <si>
    <t>Aaigem</t>
  </si>
  <si>
    <t>ERPE-MERE</t>
  </si>
  <si>
    <t>Bambrugge</t>
  </si>
  <si>
    <t>Burst</t>
  </si>
  <si>
    <t>Erondegem</t>
  </si>
  <si>
    <t>Erpe</t>
  </si>
  <si>
    <t>Mere</t>
  </si>
  <si>
    <t>Ottergem</t>
  </si>
  <si>
    <t>Vlekkem</t>
  </si>
  <si>
    <t>Denderhoutem</t>
  </si>
  <si>
    <t>HAALTERT</t>
  </si>
  <si>
    <t>Haaltert</t>
  </si>
  <si>
    <t>Heldergem</t>
  </si>
  <si>
    <t>Kerksken</t>
  </si>
  <si>
    <t>Denderleeuw</t>
  </si>
  <si>
    <t>DENDERLEEUW</t>
  </si>
  <si>
    <t>Iddergem</t>
  </si>
  <si>
    <t>Welle</t>
  </si>
  <si>
    <t>Geraardsbergen</t>
  </si>
  <si>
    <t>GERAARDSBERGEN</t>
  </si>
  <si>
    <t>Goeferdinge</t>
  </si>
  <si>
    <t>Moerbeke</t>
  </si>
  <si>
    <t>Nederboelare</t>
  </si>
  <si>
    <t>Onkerzele</t>
  </si>
  <si>
    <t>Ophasselt</t>
  </si>
  <si>
    <t>Overboelare</t>
  </si>
  <si>
    <t>Viane</t>
  </si>
  <si>
    <t>Zarlardinge</t>
  </si>
  <si>
    <t>Grimminge</t>
  </si>
  <si>
    <t>Idegem</t>
  </si>
  <si>
    <t>Nieuwenhove</t>
  </si>
  <si>
    <t>Schendelbeke</t>
  </si>
  <si>
    <t>Smeerebbe-Vloerzegem</t>
  </si>
  <si>
    <t>Waarbeke</t>
  </si>
  <si>
    <t>Zandbergen</t>
  </si>
  <si>
    <t>Bavegem</t>
  </si>
  <si>
    <t>SINT-LIEVENS-HOUTEM</t>
  </si>
  <si>
    <t>Oombergen</t>
  </si>
  <si>
    <t>Sint-Lievens-Houtem</t>
  </si>
  <si>
    <t>Vlierzele</t>
  </si>
  <si>
    <t>Zonnegem</t>
  </si>
  <si>
    <t>Letterhoutem</t>
  </si>
  <si>
    <t>Herzele</t>
  </si>
  <si>
    <t>HERZELE</t>
  </si>
  <si>
    <t>Hillegem</t>
  </si>
  <si>
    <t>Sint-Antelinks</t>
  </si>
  <si>
    <t>Sint-Lievens-Esse</t>
  </si>
  <si>
    <t>Steenhuize-Wijnhuize</t>
  </si>
  <si>
    <t>Woubrechtegem</t>
  </si>
  <si>
    <t>Ressegem</t>
  </si>
  <si>
    <t>Borsbeke</t>
  </si>
  <si>
    <t>Deftinge</t>
  </si>
  <si>
    <t>LIERDE</t>
  </si>
  <si>
    <t>Sint-Maria-Lierde</t>
  </si>
  <si>
    <t>Hemelveerdegem</t>
  </si>
  <si>
    <t>Sint-Martens-Lierde</t>
  </si>
  <si>
    <t>Ronse</t>
  </si>
  <si>
    <t>RONSE</t>
  </si>
  <si>
    <t>Elene</t>
  </si>
  <si>
    <t>ZOTTEGEM</t>
  </si>
  <si>
    <t>Erwetegem</t>
  </si>
  <si>
    <t>Godveerdegem</t>
  </si>
  <si>
    <t>Grotenberge</t>
  </si>
  <si>
    <t>Leeuwergem</t>
  </si>
  <si>
    <t>Sint-Goriks-Oudenhove</t>
  </si>
  <si>
    <t>Sint-Maria-Oudenhove</t>
  </si>
  <si>
    <t>Strijpen</t>
  </si>
  <si>
    <t>Velzeke-Ruddershove</t>
  </si>
  <si>
    <t>Zottegem</t>
  </si>
  <si>
    <t>Beerlegem</t>
  </si>
  <si>
    <t>ZWALM</t>
  </si>
  <si>
    <t>Dikkele</t>
  </si>
  <si>
    <t>Hundelgem</t>
  </si>
  <si>
    <t>Meilegem</t>
  </si>
  <si>
    <t>Munkzwalm</t>
  </si>
  <si>
    <t>Paulatem</t>
  </si>
  <si>
    <t>Roborst</t>
  </si>
  <si>
    <t>Rozebeke</t>
  </si>
  <si>
    <t>Sint-Blasius-Boekel</t>
  </si>
  <si>
    <t>Sint-Denijs-Boekel</t>
  </si>
  <si>
    <t>Sint-Maria-Latem</t>
  </si>
  <si>
    <t>Nederzwalm-Hermelgem</t>
  </si>
  <si>
    <t>Brakel</t>
  </si>
  <si>
    <t>BRAKEL</t>
  </si>
  <si>
    <t>Elst</t>
  </si>
  <si>
    <t>Everbeek</t>
  </si>
  <si>
    <t>Michelbeke</t>
  </si>
  <si>
    <t>Nederbrakel</t>
  </si>
  <si>
    <t>Opbrakel</t>
  </si>
  <si>
    <t>Zegelsem</t>
  </si>
  <si>
    <t>Parike</t>
  </si>
  <si>
    <t>Sint-Kornelis-Horebeke</t>
  </si>
  <si>
    <t>HOREBEKE</t>
  </si>
  <si>
    <t>Sint-Maria-Horebeke</t>
  </si>
  <si>
    <t>Etikhove</t>
  </si>
  <si>
    <t>MAARKEDAL</t>
  </si>
  <si>
    <t>Maarke-Kerkem</t>
  </si>
  <si>
    <t>Nukerke</t>
  </si>
  <si>
    <t>Schorisse</t>
  </si>
  <si>
    <t>KLUISBERGEN</t>
  </si>
  <si>
    <t>Kwaremont</t>
  </si>
  <si>
    <t>Ruien</t>
  </si>
  <si>
    <t>Zulzeke</t>
  </si>
  <si>
    <t>Bevere</t>
  </si>
  <si>
    <t>OUDENAARDE</t>
  </si>
  <si>
    <t>Edelare</t>
  </si>
  <si>
    <t>Eine</t>
  </si>
  <si>
    <t>Ename</t>
  </si>
  <si>
    <t>Heurne</t>
  </si>
  <si>
    <t>Leupegem</t>
  </si>
  <si>
    <t>Mater</t>
  </si>
  <si>
    <t>Melden</t>
  </si>
  <si>
    <t>Mullem</t>
  </si>
  <si>
    <t>Nederename</t>
  </si>
  <si>
    <t>Ooike</t>
  </si>
  <si>
    <t>Oudenaarde</t>
  </si>
  <si>
    <t>Volkegem</t>
  </si>
  <si>
    <t>Welden</t>
  </si>
  <si>
    <t>Huise</t>
  </si>
  <si>
    <t>KRUISEM</t>
  </si>
  <si>
    <t>Ouwegem</t>
  </si>
  <si>
    <t>Zingem</t>
  </si>
  <si>
    <t>Kruishoutem</t>
  </si>
  <si>
    <t>Nokere</t>
  </si>
  <si>
    <t>Wannegem-Lede</t>
  </si>
  <si>
    <t>Elsegem</t>
  </si>
  <si>
    <t>WORTEGEM-PETEGEM</t>
  </si>
  <si>
    <t>Moregem</t>
  </si>
  <si>
    <t>Petegem-aan-de-Schelde</t>
  </si>
  <si>
    <t>Wortegem</t>
  </si>
  <si>
    <t>Astene</t>
  </si>
  <si>
    <t>DEINZE</t>
  </si>
  <si>
    <t>Bachte-Maria-Leerne</t>
  </si>
  <si>
    <t>Deinze</t>
  </si>
  <si>
    <t>Gottem</t>
  </si>
  <si>
    <t>Grammene</t>
  </si>
  <si>
    <t>Meigem</t>
  </si>
  <si>
    <t>Petegem-aan-de-Leie</t>
  </si>
  <si>
    <t>Sint-Martens-Leerne</t>
  </si>
  <si>
    <t>Vinkt</t>
  </si>
  <si>
    <t>Wontergem</t>
  </si>
  <si>
    <t>Zeveren</t>
  </si>
  <si>
    <t>Eke</t>
  </si>
  <si>
    <t>NAZARETH</t>
  </si>
  <si>
    <t>Nazareth</t>
  </si>
  <si>
    <t>Bottelare</t>
  </si>
  <si>
    <t>MERELBEKE</t>
  </si>
  <si>
    <t>Lemberge</t>
  </si>
  <si>
    <t>Melsen</t>
  </si>
  <si>
    <t>Merelbeke</t>
  </si>
  <si>
    <t>Munte</t>
  </si>
  <si>
    <t>Schelderode</t>
  </si>
  <si>
    <t>Sint-Martens-Latem</t>
  </si>
  <si>
    <t>SINT-MARTENS-LATEM</t>
  </si>
  <si>
    <t>Deurle</t>
  </si>
  <si>
    <t>De Pinte</t>
  </si>
  <si>
    <t>DE PINTE</t>
  </si>
  <si>
    <t>Zevergem</t>
  </si>
  <si>
    <t>Hansbeke</t>
  </si>
  <si>
    <t>Landegem</t>
  </si>
  <si>
    <t>Merendree</t>
  </si>
  <si>
    <t>Nevele</t>
  </si>
  <si>
    <t>Poesele</t>
  </si>
  <si>
    <t>Vosselare</t>
  </si>
  <si>
    <t>Balegem</t>
  </si>
  <si>
    <t>OOSTERZELE</t>
  </si>
  <si>
    <t>Gijzenzele</t>
  </si>
  <si>
    <t>Landskouter</t>
  </si>
  <si>
    <t>Moortsele</t>
  </si>
  <si>
    <t>Oosterzele</t>
  </si>
  <si>
    <t>Scheldewindeke</t>
  </si>
  <si>
    <t>ZULTE</t>
  </si>
  <si>
    <t>Olsene</t>
  </si>
  <si>
    <t>Zulte</t>
  </si>
  <si>
    <t>Aalter</t>
  </si>
  <si>
    <t>AALTER</t>
  </si>
  <si>
    <t>Lotenhulle</t>
  </si>
  <si>
    <t>Poeke</t>
  </si>
  <si>
    <t>Bellem</t>
  </si>
  <si>
    <t>Asper</t>
  </si>
  <si>
    <t>GAVERE</t>
  </si>
  <si>
    <t>Baaigem</t>
  </si>
  <si>
    <t>Dikkelvenne</t>
  </si>
  <si>
    <t>Gavere</t>
  </si>
  <si>
    <t>Semmerzake</t>
  </si>
  <si>
    <t>Vurste</t>
  </si>
  <si>
    <t>Eeklo</t>
  </si>
  <si>
    <t>EEKLO</t>
  </si>
  <si>
    <t>Knesselare</t>
  </si>
  <si>
    <t>Ursel</t>
  </si>
  <si>
    <t>Lovendegem</t>
  </si>
  <si>
    <t>LIEVEGEM</t>
  </si>
  <si>
    <t>Vinderhoute</t>
  </si>
  <si>
    <t>Zomergem</t>
  </si>
  <si>
    <t>Oostwinkel</t>
  </si>
  <si>
    <t>Ronsele</t>
  </si>
  <si>
    <t>Ertvelde</t>
  </si>
  <si>
    <t>EVERGEM</t>
  </si>
  <si>
    <t>Evergem</t>
  </si>
  <si>
    <t>Kluizen</t>
  </si>
  <si>
    <t>Sleidinge</t>
  </si>
  <si>
    <t>Waarschoot</t>
  </si>
  <si>
    <t>Assenede</t>
  </si>
  <si>
    <t>ASSENEDE</t>
  </si>
  <si>
    <t>Boekhoute</t>
  </si>
  <si>
    <t>Bassevelde</t>
  </si>
  <si>
    <t>Oosteeklo</t>
  </si>
  <si>
    <t>Kaprijke</t>
  </si>
  <si>
    <t>KAPRIJKE</t>
  </si>
  <si>
    <t>Lembeke</t>
  </si>
  <si>
    <t>Sint-Laureins</t>
  </si>
  <si>
    <t>SINT-LAUREINS</t>
  </si>
  <si>
    <t>Sint-Margriete</t>
  </si>
  <si>
    <t>Sint-Jan-in-Eremo</t>
  </si>
  <si>
    <t>Waterland-Oudeman</t>
  </si>
  <si>
    <t>Watervliet</t>
  </si>
  <si>
    <t>Maldegem</t>
  </si>
  <si>
    <t>MALDEGEM</t>
  </si>
  <si>
    <t>Adegem</t>
  </si>
  <si>
    <t>Middelburg</t>
  </si>
  <si>
    <t xml:space="preserve">onze ref.: </t>
  </si>
  <si>
    <t xml:space="preserve">bouwplaats gegevens: </t>
  </si>
  <si>
    <t>Geachte,</t>
  </si>
  <si>
    <t>Prijsaanbieding</t>
  </si>
  <si>
    <t>Hierbij vindt u onze aanbiedingsprijs voor de hogergenoemde installatie.</t>
  </si>
  <si>
    <t>In bijlage is een detailoverzicht gevoegd van de uit te voeren leveringen en werken.</t>
  </si>
  <si>
    <t>De volgende zaken zijn ten uwe laste indien niet voorzien in de bijgevoegde meetstaat:</t>
  </si>
  <si>
    <t>- de vermeldingen opgenomen op bijgevoegd blad "Project bemerkingen"</t>
  </si>
  <si>
    <t>- de bijgevoegde specifieke verkoopsvoorwaarden</t>
  </si>
  <si>
    <t>- de bijgevoegde algemene verkoopsvoorwaarden</t>
  </si>
  <si>
    <t xml:space="preserve">Aanbiedingsprijs excl. btw: </t>
  </si>
  <si>
    <t>Wij zijn steeds ter beschikking voor alle bijkomende inlichtingen en verdere bespreking van de opgemaakte offerte</t>
  </si>
  <si>
    <t>Deze aanbieding heeft een geldigheid van 30 kalenderdagen.</t>
  </si>
  <si>
    <t>Gelieve ons, bij akkoord, het dubbel getekend terug te sturen.</t>
  </si>
  <si>
    <t>Hopende op een gunstig gevolg</t>
  </si>
  <si>
    <t>Met de meeste hoogachting,</t>
  </si>
  <si>
    <t>voor akkoord,</t>
  </si>
  <si>
    <t>Verantwoordelijke Calculatie</t>
  </si>
  <si>
    <t>Maatschappelijke zetel:</t>
  </si>
  <si>
    <t>EEG Gullegem</t>
  </si>
  <si>
    <t>EEG NV</t>
  </si>
  <si>
    <t>Oostlaan 5 • 8560 Gullegem</t>
  </si>
  <si>
    <t>T +32 (0)56 42 53 43</t>
  </si>
  <si>
    <t>BE 0442.891.013 • RPR Gent afd. Kortrijk</t>
  </si>
  <si>
    <t>info@eeg.be • www.eeg.be</t>
  </si>
  <si>
    <t>Bénéfice à prendre</t>
  </si>
  <si>
    <t>Coef Vente MAT</t>
  </si>
  <si>
    <t>Extra Remise MAT</t>
  </si>
  <si>
    <t>Taux horaire PR</t>
  </si>
  <si>
    <t>Extra MO</t>
  </si>
  <si>
    <t>Coef Vente MO</t>
  </si>
  <si>
    <t>Coef Vente STRT</t>
  </si>
  <si>
    <t>t=titel</t>
  </si>
  <si>
    <t>st=subtitel</t>
  </si>
  <si>
    <t>EEG SA</t>
  </si>
  <si>
    <t>Projectnr:</t>
  </si>
  <si>
    <t>PV Offre Client</t>
  </si>
  <si>
    <t>Materiel</t>
  </si>
  <si>
    <t>MO (Main d'Oeuvre)</t>
  </si>
  <si>
    <t>STRT</t>
  </si>
  <si>
    <t>sp=stelpost</t>
  </si>
  <si>
    <t xml:space="preserve">Rue des Gerboises 6 </t>
  </si>
  <si>
    <t>op=optie</t>
  </si>
  <si>
    <t>5100 Namur (Naninne)</t>
  </si>
  <si>
    <t>Titel:</t>
  </si>
  <si>
    <t>BREAKDOWN</t>
  </si>
  <si>
    <t>%</t>
  </si>
  <si>
    <t>Marge</t>
  </si>
  <si>
    <t>gem loon</t>
  </si>
  <si>
    <t>var=variante</t>
  </si>
  <si>
    <t>+32 (0)81 21 27 02</t>
  </si>
  <si>
    <t>naninne@eeg.be</t>
  </si>
  <si>
    <t>Versie:</t>
  </si>
  <si>
    <t>STELPOST</t>
  </si>
  <si>
    <t>Matériel</t>
  </si>
  <si>
    <t>MO</t>
  </si>
  <si>
    <t>CODE</t>
  </si>
  <si>
    <t>MAT</t>
  </si>
  <si>
    <t>TECH (via BO)</t>
  </si>
  <si>
    <t>TYPE</t>
  </si>
  <si>
    <t>EXTRA</t>
  </si>
  <si>
    <t>NR</t>
  </si>
  <si>
    <t>N° Article</t>
  </si>
  <si>
    <t>Kolom1</t>
  </si>
  <si>
    <t>Description</t>
  </si>
  <si>
    <t>Marché</t>
  </si>
  <si>
    <t>Unité</t>
  </si>
  <si>
    <t>Qté</t>
  </si>
  <si>
    <t>Prix unitaire</t>
  </si>
  <si>
    <t>Prix total</t>
  </si>
  <si>
    <t>Materiel
PR/unité</t>
  </si>
  <si>
    <t>MO
min/unité</t>
  </si>
  <si>
    <t>STRT
PR/unité</t>
  </si>
  <si>
    <t>Choix Fournisseur</t>
  </si>
  <si>
    <t>Remarque(s)</t>
  </si>
  <si>
    <t>Coef Vente sur matériel</t>
  </si>
  <si>
    <t>Extra Remise</t>
  </si>
  <si>
    <t>Taux Horaire €/min</t>
  </si>
  <si>
    <t>Coef Vente sur MO</t>
  </si>
  <si>
    <t>Coef Vente sur STRT</t>
  </si>
  <si>
    <t>inschrijving
totaal</t>
  </si>
  <si>
    <t>PR (Prix de Revient)
MAT total net</t>
  </si>
  <si>
    <t>PV (Prix de Vente)
MAT total net</t>
  </si>
  <si>
    <t>Total coût horaire</t>
  </si>
  <si>
    <t>Total minutes</t>
  </si>
  <si>
    <t>Total heures</t>
  </si>
  <si>
    <t>PR (Prix de Reveint) STRT total</t>
  </si>
  <si>
    <t>PV (Prix de Vente) STRT total</t>
  </si>
  <si>
    <t>PR (Prix de Revient)
net €/unité</t>
  </si>
  <si>
    <t>PV (Prix de Vente)
€/unité</t>
  </si>
  <si>
    <t>Coût horaire PV
€/unité</t>
  </si>
  <si>
    <t>PV STRT
€/unité</t>
  </si>
  <si>
    <t>Kolom6</t>
  </si>
  <si>
    <t>Kolom7</t>
  </si>
  <si>
    <t>Kolom8</t>
  </si>
  <si>
    <t>Kolom9</t>
  </si>
  <si>
    <t>Kolom10</t>
  </si>
  <si>
    <t>Kolom11</t>
  </si>
  <si>
    <t>Kolom12</t>
  </si>
  <si>
    <t>Kolom13</t>
  </si>
  <si>
    <t>Kolom14</t>
  </si>
  <si>
    <t>Kolom15</t>
  </si>
  <si>
    <t>Kolom16</t>
  </si>
  <si>
    <t>Kolom17</t>
  </si>
  <si>
    <t>Kolom18</t>
  </si>
  <si>
    <t>Kolom19</t>
  </si>
  <si>
    <t>1</t>
  </si>
  <si>
    <t>Kolom20</t>
  </si>
  <si>
    <t>Kolom21</t>
  </si>
  <si>
    <t>2</t>
  </si>
  <si>
    <t>Kolom22</t>
  </si>
  <si>
    <t>Kolom23</t>
  </si>
  <si>
    <t>3</t>
  </si>
  <si>
    <t>Kolom24</t>
  </si>
  <si>
    <t>Kolom25</t>
  </si>
  <si>
    <t>4</t>
  </si>
  <si>
    <t>Kolom26</t>
  </si>
  <si>
    <t>Kolom27</t>
  </si>
  <si>
    <t>5</t>
  </si>
  <si>
    <t>Kolom28</t>
  </si>
  <si>
    <t>Kolom29</t>
  </si>
  <si>
    <t>6</t>
  </si>
  <si>
    <t>Kolom30</t>
  </si>
  <si>
    <t>Kolom31</t>
  </si>
  <si>
    <t>7</t>
  </si>
  <si>
    <t>Kolom32</t>
  </si>
  <si>
    <t>Kolom33</t>
  </si>
  <si>
    <t>8</t>
  </si>
  <si>
    <t>Kolom34</t>
  </si>
  <si>
    <t>Kolom35</t>
  </si>
  <si>
    <t>9</t>
  </si>
  <si>
    <t>Kolom36</t>
  </si>
  <si>
    <t>Kolom37</t>
  </si>
  <si>
    <t>10</t>
  </si>
  <si>
    <t>Kolom38</t>
  </si>
  <si>
    <t>Kolom39</t>
  </si>
  <si>
    <t>METRE RECAPITULATIF</t>
  </si>
  <si>
    <t>ELECTRICITE</t>
  </si>
  <si>
    <t>FRAIS GENERAUX &amp; TRAVAUX DE DEMOLITION</t>
  </si>
  <si>
    <t>00.3</t>
  </si>
  <si>
    <t>Travaux d'adaptation</t>
  </si>
  <si>
    <t>st</t>
  </si>
  <si>
    <t>00.3.01</t>
  </si>
  <si>
    <t>Salle de sport</t>
  </si>
  <si>
    <t>20&amp;u</t>
  </si>
  <si>
    <t>EB1</t>
  </si>
  <si>
    <t>00.3.01.01</t>
  </si>
  <si>
    <t>Nouveau TD E1</t>
  </si>
  <si>
    <t>FF</t>
  </si>
  <si>
    <t>PG</t>
  </si>
  <si>
    <t>Edbs</t>
  </si>
  <si>
    <t>50&amp;XGB5G25+3&amp;u</t>
  </si>
  <si>
    <t>VKO1</t>
  </si>
  <si>
    <t>00.3.01.02</t>
  </si>
  <si>
    <t>Alimentation du nouveau TD E1</t>
  </si>
  <si>
    <t>10&amp;u+450&amp;XGB3G2,5+100&amp;b20h</t>
  </si>
  <si>
    <t>VK1</t>
  </si>
  <si>
    <t>00.3.01.03</t>
  </si>
  <si>
    <t>Câblage des équipements à conserver</t>
  </si>
  <si>
    <t>50&amp;b32h</t>
  </si>
  <si>
    <t>00.3.01.04</t>
  </si>
  <si>
    <t>Alimentation du TD E1.1</t>
  </si>
  <si>
    <t>00.3.01.05</t>
  </si>
  <si>
    <t>Travaux sur les courants faibles</t>
  </si>
  <si>
    <t>252&amp;TGGF8+10&amp;u</t>
  </si>
  <si>
    <t>BD2</t>
  </si>
  <si>
    <t>00.3.01.05.01</t>
  </si>
  <si>
    <t>Détection incendie</t>
  </si>
  <si>
    <t>5u</t>
  </si>
  <si>
    <t>DA2</t>
  </si>
  <si>
    <t>00.3.01.05.02</t>
  </si>
  <si>
    <t>Informatique</t>
  </si>
  <si>
    <t>40&amp;u</t>
  </si>
  <si>
    <t>AFBR1</t>
  </si>
  <si>
    <t>00.3.01.06</t>
  </si>
  <si>
    <t>Démontage des équipements de la zone à démolir</t>
  </si>
  <si>
    <t>305 m²</t>
  </si>
  <si>
    <t>108&amp;XGB5G4+75&amp;B20h</t>
  </si>
  <si>
    <t>00.3.01.07</t>
  </si>
  <si>
    <t>Alimentation des containers</t>
  </si>
  <si>
    <t>00.3.02</t>
  </si>
  <si>
    <t>Bâtiment B</t>
  </si>
  <si>
    <t>sp</t>
  </si>
  <si>
    <t>00.3.02.01</t>
  </si>
  <si>
    <t>Alimentation du TD A Atelier</t>
  </si>
  <si>
    <t>SAJ</t>
  </si>
  <si>
    <t>SR</t>
  </si>
  <si>
    <t>40&amp;m+8u</t>
  </si>
  <si>
    <t>00.3.02.02</t>
  </si>
  <si>
    <t>TD A Atelier</t>
  </si>
  <si>
    <t>14&amp;u</t>
  </si>
  <si>
    <t>00.3.02.03</t>
  </si>
  <si>
    <t>TD B Atelier</t>
  </si>
  <si>
    <t>00.3.02.04</t>
  </si>
  <si>
    <t>TD C</t>
  </si>
  <si>
    <t>00.3.02.05</t>
  </si>
  <si>
    <t>122&amp;TGGF8+2&amp;u</t>
  </si>
  <si>
    <t>00.3.02.05.01</t>
  </si>
  <si>
    <t>4u</t>
  </si>
  <si>
    <t>00.3.02.05.02</t>
  </si>
  <si>
    <t>360&amp;XGB5G6</t>
  </si>
  <si>
    <t>00.3.02.06</t>
  </si>
  <si>
    <t>00.3.03</t>
  </si>
  <si>
    <t>Travaux dans le bâtiment principal (Bâtiment A)</t>
  </si>
  <si>
    <t>7281&amp;m+6378&amp;m</t>
  </si>
  <si>
    <t>00.3.03.01</t>
  </si>
  <si>
    <t>Démontage courant fort</t>
  </si>
  <si>
    <t>2126+2427m²*3mnt</t>
  </si>
  <si>
    <t>00.3.03.02</t>
  </si>
  <si>
    <t>Démontage des courants faibles</t>
  </si>
  <si>
    <t>1063&amp;m+1214&amp;m</t>
  </si>
  <si>
    <t>00.3.03.02.01</t>
  </si>
  <si>
    <t>2427m²*0,5mnt</t>
  </si>
  <si>
    <t>2126&amp;m+2428&amp;m</t>
  </si>
  <si>
    <t>00.3.03.02.02</t>
  </si>
  <si>
    <t>2427m*1mnt</t>
  </si>
  <si>
    <t>TOT3</t>
  </si>
  <si>
    <t>TOTAL 00 : FRAIS GENERAUX &amp; TRAVAUX DE DEMOLITION</t>
  </si>
  <si>
    <t>DIVERS</t>
  </si>
  <si>
    <t>59.1</t>
  </si>
  <si>
    <t>Documents à fournir</t>
  </si>
  <si>
    <t>ENGI1</t>
  </si>
  <si>
    <t>59.1.01</t>
  </si>
  <si>
    <t>Documents d'exécution</t>
  </si>
  <si>
    <t>59.1.02</t>
  </si>
  <si>
    <t>Dossier As-Built</t>
  </si>
  <si>
    <t>Compris</t>
  </si>
  <si>
    <t>TOTAL 59 : DIVERS</t>
  </si>
  <si>
    <t>ÉQUIPEMENTS ÉNERGÉTIQUES</t>
  </si>
  <si>
    <t>61.1</t>
  </si>
  <si>
    <t>Mise à la terre, parafoudres et protection contre la surtension</t>
  </si>
  <si>
    <t>61.1.01</t>
  </si>
  <si>
    <t>Mise à la terre</t>
  </si>
  <si>
    <t>61.1.01.01</t>
  </si>
  <si>
    <t>Mise à la terre haute tension</t>
  </si>
  <si>
    <t>15&amp;H07Z1R50</t>
  </si>
  <si>
    <t>AA1</t>
  </si>
  <si>
    <t>61.1.01.01.01</t>
  </si>
  <si>
    <t>61.1.01.02</t>
  </si>
  <si>
    <t>Mise à la terre basse tension</t>
  </si>
  <si>
    <t>50&amp;H07Z1R16</t>
  </si>
  <si>
    <t>61.1.01.02.01</t>
  </si>
  <si>
    <t>61.1.02</t>
  </si>
  <si>
    <t>Liaisons équipotentielles (mise à la terre basse tension)</t>
  </si>
  <si>
    <t>90&amp;H07Z1R16</t>
  </si>
  <si>
    <t>61.1.02.01</t>
  </si>
  <si>
    <t>Liaisons équipotentielles</t>
  </si>
  <si>
    <t>61.1.04</t>
  </si>
  <si>
    <t>Sécurités contre la foudre et les surtensions</t>
  </si>
  <si>
    <t>61.1.04.01</t>
  </si>
  <si>
    <t>Protection de l'alimentation - PM</t>
  </si>
  <si>
    <t>61.1.04.02</t>
  </si>
  <si>
    <t>Sécurité pour les tableaux secondaires ou les installations de sous-distribution (sécurité intermédiaire) - PM</t>
  </si>
  <si>
    <t>61.2</t>
  </si>
  <si>
    <t>Installation haute tension</t>
  </si>
  <si>
    <t>61.2.01</t>
  </si>
  <si>
    <t>Ampleur de l'installation</t>
  </si>
  <si>
    <t>61.2.02</t>
  </si>
  <si>
    <t>Matériel du local HT</t>
  </si>
  <si>
    <t>61.2.03</t>
  </si>
  <si>
    <t>Appareillage de commutation HT</t>
  </si>
  <si>
    <t>HS1</t>
  </si>
  <si>
    <t>61.2.03.01</t>
  </si>
  <si>
    <t>Interrupteurs de boucle</t>
  </si>
  <si>
    <t>QF</t>
  </si>
  <si>
    <t>PC</t>
  </si>
  <si>
    <t>61.2.03.04</t>
  </si>
  <si>
    <t>Armoire de protection avec disjoncteur de protection de transformateur</t>
  </si>
  <si>
    <t>61.2.03.05</t>
  </si>
  <si>
    <t>Armoire de mesure</t>
  </si>
  <si>
    <t>61.2.03.06</t>
  </si>
  <si>
    <t>Armoire pour alimentation auxiliaire et/ou détection de tension</t>
  </si>
  <si>
    <t>61.2.05</t>
  </si>
  <si>
    <t>Transformateurs de puissance</t>
  </si>
  <si>
    <t>16&amp;u</t>
  </si>
  <si>
    <t>61.2.05.02</t>
  </si>
  <si>
    <t>Transformateur à huile bi-tension au secondaire</t>
  </si>
  <si>
    <t>dnp</t>
  </si>
  <si>
    <t>61.2.08</t>
  </si>
  <si>
    <t>Équipements divers</t>
  </si>
  <si>
    <t>61.2.12</t>
  </si>
  <si>
    <t>Gestion technique centralisée - PM</t>
  </si>
  <si>
    <t>61.2.13</t>
  </si>
  <si>
    <t>Local</t>
  </si>
  <si>
    <t>61.2.13.02</t>
  </si>
  <si>
    <t>Local HT (préfabriqué)</t>
  </si>
  <si>
    <t>61.5</t>
  </si>
  <si>
    <t>Tableaux basse tension</t>
  </si>
  <si>
    <t>61.5.03</t>
  </si>
  <si>
    <t>Tableaux de distribution</t>
  </si>
  <si>
    <t>61.5.03.01</t>
  </si>
  <si>
    <t>Tableau de distribution compartimenté</t>
  </si>
  <si>
    <t>37&amp;u</t>
  </si>
  <si>
    <t>61.5.03.01.01</t>
  </si>
  <si>
    <t>TD Aile B Est</t>
  </si>
  <si>
    <t>35&amp;u</t>
  </si>
  <si>
    <t>61.5.03.01.02</t>
  </si>
  <si>
    <t>TD Cuisine</t>
  </si>
  <si>
    <t>38&amp;u</t>
  </si>
  <si>
    <t>61.5.03.01.03</t>
  </si>
  <si>
    <t>TGBT Bâtiments existants</t>
  </si>
  <si>
    <t>61.5.03.02</t>
  </si>
  <si>
    <t>Tableau de distribution non compartimenté</t>
  </si>
  <si>
    <t>20,5&amp;u</t>
  </si>
  <si>
    <t>61.5.03.02.01</t>
  </si>
  <si>
    <t>TD Aile B Ouest</t>
  </si>
  <si>
    <t>18&amp;u</t>
  </si>
  <si>
    <t>61.5.03.02.02</t>
  </si>
  <si>
    <t>TD Aile C (Sport)</t>
  </si>
  <si>
    <t>61.5.03.02.03</t>
  </si>
  <si>
    <t>TD Aile A Rez</t>
  </si>
  <si>
    <t>TOTAL 59+61 : ÉQUIPEMENTS ÉNERGÉTIQUES</t>
  </si>
  <si>
    <t>TRANSPORT ÉLECTRIQUE</t>
  </si>
  <si>
    <t>62.1</t>
  </si>
  <si>
    <t>Câbles, tubes d'installation et rails</t>
  </si>
  <si>
    <t>62.1.01</t>
  </si>
  <si>
    <t>Câbles</t>
  </si>
  <si>
    <t>62.1.01.02</t>
  </si>
  <si>
    <t>Câbles d'alimentation de la distribution d'énergie sans halogène XGB-F2</t>
  </si>
  <si>
    <t>13444&amp;XGB3x2,5+2588&amp;b20h</t>
  </si>
  <si>
    <t>VSK1</t>
  </si>
  <si>
    <t>62.1.01.02.04</t>
  </si>
  <si>
    <t>XGB-F2 3G2,5 mm²</t>
  </si>
  <si>
    <t xml:space="preserve">prise (419*10)
ecl int (795*5)
ecl ext (42*10)
ecl secr (236*7,8)
alim (2640 m) </t>
  </si>
  <si>
    <t>81&amp;XGB5G4+12&amp;b20h</t>
  </si>
  <si>
    <t>62.1.01.02.05</t>
  </si>
  <si>
    <t>XGB-F2 3G4 mm²</t>
  </si>
  <si>
    <t>XGB5G6+0,2&amp;b20h</t>
  </si>
  <si>
    <t>62.1.01.02.06</t>
  </si>
  <si>
    <t>XGB-F2 3G6 mm²</t>
  </si>
  <si>
    <t>M</t>
  </si>
  <si>
    <t>4232&amp;XGB5g2,5+846&amp;b25h</t>
  </si>
  <si>
    <t>62.1.01.02.13</t>
  </si>
  <si>
    <t>XGB-F2 5G2,5 mm²</t>
  </si>
  <si>
    <t>114&amp;XGB5G6+20&amp;b32h</t>
  </si>
  <si>
    <t>62.1.01.02.15</t>
  </si>
  <si>
    <t>XGB-F2 5G6 mm²</t>
  </si>
  <si>
    <t>114&amp;XGB5G16+12&amp;b40h</t>
  </si>
  <si>
    <t>62.1.01.02.17</t>
  </si>
  <si>
    <t>XGB-F2 5G16 mm²</t>
  </si>
  <si>
    <t>21&amp;XGB5G25+6&amp;b50h</t>
  </si>
  <si>
    <t>62.1.01.02.18</t>
  </si>
  <si>
    <t>XGB-F2 5G25 mm²</t>
  </si>
  <si>
    <t>62.1.01.06</t>
  </si>
  <si>
    <t>Câbles d'alimentation pour consommateurs spécifiques</t>
  </si>
  <si>
    <t>62.1.01.06.02</t>
  </si>
  <si>
    <t>Câble pour tableaux divisionnaires</t>
  </si>
  <si>
    <t>2&amp;XGB4G240+H07Z1R150</t>
  </si>
  <si>
    <t>62.1.01.06.02.0</t>
  </si>
  <si>
    <t>Câble d'alimentation du TD Aile B Est</t>
  </si>
  <si>
    <t>XGB5G6</t>
  </si>
  <si>
    <t>Câble d'alimentation du TD Aile C (Sport)</t>
  </si>
  <si>
    <t>XGB5G10</t>
  </si>
  <si>
    <t>Câble d'alimentation du TD Aile B Ouest</t>
  </si>
  <si>
    <t>XGB4G150+H07Z1R70</t>
  </si>
  <si>
    <t>Câble d'alimentation du TD CUISINE</t>
  </si>
  <si>
    <t>Câble d'alimentation du TD Aile A</t>
  </si>
  <si>
    <t>Câble d'alimentation du TGBT Bâtiments existants</t>
  </si>
  <si>
    <t>XGB4G240</t>
  </si>
  <si>
    <t>Câble d'alimentation du TGBT bâtiment A</t>
  </si>
  <si>
    <t>QP</t>
  </si>
  <si>
    <t>Câble d'alimentation du TD Cuisine (existant)</t>
  </si>
  <si>
    <t>XGB4G70</t>
  </si>
  <si>
    <t>Câble d'alimentation du TDA Atelier</t>
  </si>
  <si>
    <t>62.1.01.06.03</t>
  </si>
  <si>
    <t>Câble HVAC</t>
  </si>
  <si>
    <t>62.1.01.06.03.0</t>
  </si>
  <si>
    <t>Câble d'alimentation du TD HVAC Aile B</t>
  </si>
  <si>
    <t>Câble d'alimentation du TD HVAC Aile C (Sport)</t>
  </si>
  <si>
    <t>XGB5G4</t>
  </si>
  <si>
    <t>62.1.01.06.06</t>
  </si>
  <si>
    <t>Câble ascenseur</t>
  </si>
  <si>
    <t>XGB3G4</t>
  </si>
  <si>
    <t>62.1.01.06.08</t>
  </si>
  <si>
    <t>Câble enterré pour éclairage extérieur</t>
  </si>
  <si>
    <t>62.1.01.06.09</t>
  </si>
  <si>
    <t>Fourreau enterré</t>
  </si>
  <si>
    <t>Hors entreprise</t>
  </si>
  <si>
    <t>TOT4</t>
  </si>
  <si>
    <t>TOTAL 62.1 :Câbles, tubes d'installation et rails</t>
  </si>
  <si>
    <t>62.2</t>
  </si>
  <si>
    <t>Canalisation à câble</t>
  </si>
  <si>
    <t>62.2.01</t>
  </si>
  <si>
    <t>Treillis à câble</t>
  </si>
  <si>
    <t>DG200</t>
  </si>
  <si>
    <t>KD1</t>
  </si>
  <si>
    <t>62.2.01.02</t>
  </si>
  <si>
    <t>200mm</t>
  </si>
  <si>
    <t>62.2.02</t>
  </si>
  <si>
    <t>Chemin de cables</t>
  </si>
  <si>
    <t>62.2.02.01</t>
  </si>
  <si>
    <t>Chemin de câbles pour usage intérieur</t>
  </si>
  <si>
    <t>KG200x1</t>
  </si>
  <si>
    <t>62.2.02.01.02</t>
  </si>
  <si>
    <t>KG300x1</t>
  </si>
  <si>
    <t>62.2.02.01.03</t>
  </si>
  <si>
    <t>300mm</t>
  </si>
  <si>
    <t>62.2.03</t>
  </si>
  <si>
    <t>Échelles à câbles</t>
  </si>
  <si>
    <t>62.2.03.01</t>
  </si>
  <si>
    <t>Échelle à câble pour usage intérieur</t>
  </si>
  <si>
    <t>KL300</t>
  </si>
  <si>
    <t>62.2.03.01.02</t>
  </si>
  <si>
    <t>Échelle à câbles à usage intérieur 300 mm</t>
  </si>
  <si>
    <t>TOTAL 62.2 : Canalisation à câble</t>
  </si>
  <si>
    <t>62.5</t>
  </si>
  <si>
    <t>Prises</t>
  </si>
  <si>
    <t>62.5.01</t>
  </si>
  <si>
    <t>Prises encastrées</t>
  </si>
  <si>
    <t>62.5.01.01</t>
  </si>
  <si>
    <t>Prise de courant standard 230 VAC</t>
  </si>
  <si>
    <t>STNII</t>
  </si>
  <si>
    <t>SM1</t>
  </si>
  <si>
    <t>62.5.01.01.01</t>
  </si>
  <si>
    <t>Prise encastrée simple</t>
  </si>
  <si>
    <t>2STNIO</t>
  </si>
  <si>
    <t>62.5.01.01.02</t>
  </si>
  <si>
    <t>Prise encastrée double</t>
  </si>
  <si>
    <t>3STNII</t>
  </si>
  <si>
    <t>62.5.01.01.03</t>
  </si>
  <si>
    <t>Prise encastrée triple</t>
  </si>
  <si>
    <t>62.5.02</t>
  </si>
  <si>
    <t>Prises en saillie</t>
  </si>
  <si>
    <t>62.5.02.01</t>
  </si>
  <si>
    <t>Prises de courant standard 230 V CA</t>
  </si>
  <si>
    <t>CEEO5P16</t>
  </si>
  <si>
    <t>62.5.02.01.01</t>
  </si>
  <si>
    <t>Prise en saillie simple</t>
  </si>
  <si>
    <t>62.5.02.02</t>
  </si>
  <si>
    <t>Prises CEE</t>
  </si>
  <si>
    <t>62.5.02.02.02</t>
  </si>
  <si>
    <t>Prises CEE 400 V CA 3F+N+PE 16A</t>
  </si>
  <si>
    <t>CEEI5P63</t>
  </si>
  <si>
    <t>62.5.02.02.03</t>
  </si>
  <si>
    <t>Prises CEE 400 V CA 3F+N+PE 63A</t>
  </si>
  <si>
    <t>62.5.03</t>
  </si>
  <si>
    <t>Points d'alimentation</t>
  </si>
  <si>
    <t>62.5.03.01</t>
  </si>
  <si>
    <t>Point d'alimentation avec surlongueur - PM</t>
  </si>
  <si>
    <t>TOTAL 62.5 : Prises</t>
  </si>
  <si>
    <t>TOTAL 62 : TRANSPORT ÉLECTRIQUE</t>
  </si>
  <si>
    <t>ÉCLAIRAGE</t>
  </si>
  <si>
    <t>63.1</t>
  </si>
  <si>
    <t>Éclairage intérieur</t>
  </si>
  <si>
    <t>63.1.01</t>
  </si>
  <si>
    <t>Type A</t>
  </si>
  <si>
    <t>VI</t>
  </si>
  <si>
    <t>VER1</t>
  </si>
  <si>
    <t>63.1.01.01</t>
  </si>
  <si>
    <t>Type A1</t>
  </si>
  <si>
    <t xml:space="preserve">LEDLINES </t>
  </si>
  <si>
    <t>63.1.01.02</t>
  </si>
  <si>
    <t>Type A2</t>
  </si>
  <si>
    <t>63.1.01.03</t>
  </si>
  <si>
    <t>Type A3</t>
  </si>
  <si>
    <t>63.1.01.04</t>
  </si>
  <si>
    <t>Type A4</t>
  </si>
  <si>
    <t>63.1.01.05</t>
  </si>
  <si>
    <t>Type A5</t>
  </si>
  <si>
    <t>63.1.01.06</t>
  </si>
  <si>
    <t>Type A1 Dim</t>
  </si>
  <si>
    <t>63.1.01.07</t>
  </si>
  <si>
    <t>Type A2 Dim</t>
  </si>
  <si>
    <t>63.1.02</t>
  </si>
  <si>
    <t>Type B</t>
  </si>
  <si>
    <t>VO</t>
  </si>
  <si>
    <t>63.1.02.01</t>
  </si>
  <si>
    <t>Type B1</t>
  </si>
  <si>
    <t>63.1.02.02</t>
  </si>
  <si>
    <t>Type B2</t>
  </si>
  <si>
    <t>63.1.03</t>
  </si>
  <si>
    <t>Type C</t>
  </si>
  <si>
    <t>63.1.03.01</t>
  </si>
  <si>
    <t>Type C1</t>
  </si>
  <si>
    <t>63.1.03.02</t>
  </si>
  <si>
    <t>Type C2</t>
  </si>
  <si>
    <t>63.1.04</t>
  </si>
  <si>
    <t>Type D</t>
  </si>
  <si>
    <t>63.1.04.01</t>
  </si>
  <si>
    <t>Type D1</t>
  </si>
  <si>
    <t>linergy</t>
  </si>
  <si>
    <t>63.1.04.02</t>
  </si>
  <si>
    <t>Type D2</t>
  </si>
  <si>
    <t>63.1.04.03</t>
  </si>
  <si>
    <t>Type D3</t>
  </si>
  <si>
    <t>63.1.05</t>
  </si>
  <si>
    <t>Type E</t>
  </si>
  <si>
    <t>63.1.05.01</t>
  </si>
  <si>
    <t>Type E1</t>
  </si>
  <si>
    <t>63.1.05.02</t>
  </si>
  <si>
    <t>Type E2</t>
  </si>
  <si>
    <t>63.1.06</t>
  </si>
  <si>
    <t>Type F</t>
  </si>
  <si>
    <t>63.1.06.01</t>
  </si>
  <si>
    <t>Type F1</t>
  </si>
  <si>
    <t>Budget</t>
  </si>
  <si>
    <t>63.1.08</t>
  </si>
  <si>
    <t>Type H</t>
  </si>
  <si>
    <t>63.1.08.01</t>
  </si>
  <si>
    <t>Type H1</t>
  </si>
  <si>
    <t>63.1.09</t>
  </si>
  <si>
    <t>Type I</t>
  </si>
  <si>
    <t>63.1.09.01</t>
  </si>
  <si>
    <t>Type I1</t>
  </si>
  <si>
    <t>63.1.09.02</t>
  </si>
  <si>
    <t>Type I2</t>
  </si>
  <si>
    <t>TOTAL 63.1 : Éclairage intérieur</t>
  </si>
  <si>
    <t>63.2</t>
  </si>
  <si>
    <t>Éclairage extérieur</t>
  </si>
  <si>
    <t>63.2.01</t>
  </si>
  <si>
    <t>Type L</t>
  </si>
  <si>
    <t>BVER1</t>
  </si>
  <si>
    <t>63.2.01.01</t>
  </si>
  <si>
    <t>Type L1</t>
  </si>
  <si>
    <t xml:space="preserve">key4 </t>
  </si>
  <si>
    <t>VMAST</t>
  </si>
  <si>
    <t>63.2.01.02</t>
  </si>
  <si>
    <t>Poteau d'éclairage</t>
  </si>
  <si>
    <t>63.2.02</t>
  </si>
  <si>
    <t>Type M</t>
  </si>
  <si>
    <t>VOBUITEN</t>
  </si>
  <si>
    <t>63.2.02.01</t>
  </si>
  <si>
    <t>Type M1</t>
  </si>
  <si>
    <t>63.2.02.02</t>
  </si>
  <si>
    <t>Type M2</t>
  </si>
  <si>
    <t>TOTAL 63.2 : Éclairage extérieur</t>
  </si>
  <si>
    <t>63.3</t>
  </si>
  <si>
    <t>Éclairage de sécurité</t>
  </si>
  <si>
    <t>63.3.01</t>
  </si>
  <si>
    <t>Type S</t>
  </si>
  <si>
    <t>VVO</t>
  </si>
  <si>
    <t>NVER1</t>
  </si>
  <si>
    <t>63.3.01.01</t>
  </si>
  <si>
    <t>Type S1</t>
  </si>
  <si>
    <t>63.3.01.02</t>
  </si>
  <si>
    <t>Type S2</t>
  </si>
  <si>
    <t>63.3.01.03</t>
  </si>
  <si>
    <t>Type S3</t>
  </si>
  <si>
    <t>63.3.01.04</t>
  </si>
  <si>
    <t>Type S4</t>
  </si>
  <si>
    <t>63.3.01.05</t>
  </si>
  <si>
    <t>Type S5</t>
  </si>
  <si>
    <t>63.3.01.06</t>
  </si>
  <si>
    <t>Type S6</t>
  </si>
  <si>
    <t>2&amp;m</t>
  </si>
  <si>
    <t>63.3.02</t>
  </si>
  <si>
    <t>Pictogramme</t>
  </si>
  <si>
    <t>TOTAL 63.3 : Éclairage de sécurité</t>
  </si>
  <si>
    <t>63.4</t>
  </si>
  <si>
    <t>Contrôle de l'éclairage</t>
  </si>
  <si>
    <t>63.4.01</t>
  </si>
  <si>
    <t>Interrupteurs</t>
  </si>
  <si>
    <t>63.4.01.01</t>
  </si>
  <si>
    <t>Interrupteur encastrés</t>
  </si>
  <si>
    <t>S1NIO</t>
  </si>
  <si>
    <t>63.4.01.01.01</t>
  </si>
  <si>
    <t>Interrupteur unipolaire</t>
  </si>
  <si>
    <t>S7NIO</t>
  </si>
  <si>
    <t>63.4.01.01.02</t>
  </si>
  <si>
    <t>Interrupteur bipolaire</t>
  </si>
  <si>
    <t>S2NIO</t>
  </si>
  <si>
    <t>63.4.01.01.03</t>
  </si>
  <si>
    <t>Interrupteur deux directions</t>
  </si>
  <si>
    <t>S66NIO</t>
  </si>
  <si>
    <t>63.4.01.01.07</t>
  </si>
  <si>
    <t>Interrupteur bipolaire deux directions</t>
  </si>
  <si>
    <t>63.4.01.01.08</t>
  </si>
  <si>
    <t>Interrupteur double allumage</t>
  </si>
  <si>
    <t>63.4.01.02</t>
  </si>
  <si>
    <t>Interrupteur en saillie</t>
  </si>
  <si>
    <t>S6H</t>
  </si>
  <si>
    <t>63.4.01.02.02</t>
  </si>
  <si>
    <t>Interrupteur bipolaire en saillie</t>
  </si>
  <si>
    <t>63.4.02</t>
  </si>
  <si>
    <t>Détecteurs de mouvement</t>
  </si>
  <si>
    <t>20m</t>
  </si>
  <si>
    <t>ABM1</t>
  </si>
  <si>
    <t>63.4.02.01</t>
  </si>
  <si>
    <t>Type A : détecteur de mouvement encastré   10 m</t>
  </si>
  <si>
    <t>63.4.02.04</t>
  </si>
  <si>
    <t>Type D : détecteur de mouvement encastré   24 m QF pce</t>
  </si>
  <si>
    <t>63.4.02.07</t>
  </si>
  <si>
    <t>Type G : détecteur de mouvement - en saillie au plafond IP54 - 8 m</t>
  </si>
  <si>
    <t>63.4.02.08</t>
  </si>
  <si>
    <t>Type H : détecteur de mouvement - en saillie au plafond IP20 - 24 m</t>
  </si>
  <si>
    <t>63.4.02.11</t>
  </si>
  <si>
    <t>Type K : détecteur de mouvement en saillie sur le mur IP54 - 10 m</t>
  </si>
  <si>
    <t>63.4.03</t>
  </si>
  <si>
    <t>Détecteurs de présence</t>
  </si>
  <si>
    <t>63.4.03.01</t>
  </si>
  <si>
    <t>Type L : détecteur de présence encastré au plafond -10 m</t>
  </si>
  <si>
    <t>63.4.04</t>
  </si>
  <si>
    <t>Boutons poussoirs</t>
  </si>
  <si>
    <t>DKNIO</t>
  </si>
  <si>
    <t>63.4.04.01</t>
  </si>
  <si>
    <t>Bouton poussoir encastré</t>
  </si>
  <si>
    <t>63.4.05</t>
  </si>
  <si>
    <t>Variateurs</t>
  </si>
  <si>
    <t>63.4.05.01</t>
  </si>
  <si>
    <t>Variateur à bouton rotatif, 1-10 V</t>
  </si>
  <si>
    <t>TOTAL 63.4 : Contrôle de l'éclairage</t>
  </si>
  <si>
    <t>TOTAL 63 : ÉCLAIRAGE</t>
  </si>
  <si>
    <t>COMMUNICATION</t>
  </si>
  <si>
    <t>64.1</t>
  </si>
  <si>
    <t>Data</t>
  </si>
  <si>
    <t>64.1.01</t>
  </si>
  <si>
    <t>Normes et directives</t>
  </si>
  <si>
    <t>64.1.02</t>
  </si>
  <si>
    <t>Câblage horizontal</t>
  </si>
  <si>
    <t>64.1.02.01</t>
  </si>
  <si>
    <t>Câbles à paires torsadées</t>
  </si>
  <si>
    <t>64.1.02.01.02</t>
  </si>
  <si>
    <t>Category 6A</t>
  </si>
  <si>
    <t>F/FTP6A+0,1&amp;b20h</t>
  </si>
  <si>
    <t>64.1.02.01.02.0</t>
  </si>
  <si>
    <t>Câble 6A F/FTP</t>
  </si>
  <si>
    <t>64.1.02.02</t>
  </si>
  <si>
    <t>Prise télécoms</t>
  </si>
  <si>
    <t>64.1.02.02.02</t>
  </si>
  <si>
    <t>2RJF6NII</t>
  </si>
  <si>
    <t>DA1</t>
  </si>
  <si>
    <t>64.1.02.02.02.0</t>
  </si>
  <si>
    <t>Prise télécom blindée 2xRJ45</t>
  </si>
  <si>
    <t>1RJF6NII</t>
  </si>
  <si>
    <t>Prise télécom blindée 1xRJ45</t>
  </si>
  <si>
    <t>64.1.02.03</t>
  </si>
  <si>
    <t>Panneau de brassage pour câblage horizontal</t>
  </si>
  <si>
    <t>PAPFTP6</t>
  </si>
  <si>
    <t>64.1.02.03.02</t>
  </si>
  <si>
    <t>Panneau de brassage blindé</t>
  </si>
  <si>
    <t>64.1.03</t>
  </si>
  <si>
    <t>Câblage vertical</t>
  </si>
  <si>
    <t>64.1.03.05</t>
  </si>
  <si>
    <t>Câblage fibre optique : multimode</t>
  </si>
  <si>
    <t>3&amp;m+0,2&amp;b20h</t>
  </si>
  <si>
    <t>64.1.03.05.01</t>
  </si>
  <si>
    <t>Pour rack Aile B N+1</t>
  </si>
  <si>
    <t>64.1.03.05.02</t>
  </si>
  <si>
    <t>Pour rack Aile B Rez</t>
  </si>
  <si>
    <t>5m</t>
  </si>
  <si>
    <t>64.1.03.07</t>
  </si>
  <si>
    <t>Connections</t>
  </si>
  <si>
    <t>PAPFIBER24SCMM</t>
  </si>
  <si>
    <t>64.1.03.10</t>
  </si>
  <si>
    <t>Panneaux de brassage pour fibres optiques</t>
  </si>
  <si>
    <t>64.1.04</t>
  </si>
  <si>
    <t>Baies et confinement</t>
  </si>
  <si>
    <t>SK42</t>
  </si>
  <si>
    <t>64.1.04.01</t>
  </si>
  <si>
    <t>Rack de 42U</t>
  </si>
  <si>
    <t>PKW12</t>
  </si>
  <si>
    <t>64.1.04.02</t>
  </si>
  <si>
    <t>Rack de 12U</t>
  </si>
  <si>
    <t>64.1.05</t>
  </si>
  <si>
    <t>Mesure et tests</t>
  </si>
  <si>
    <t>315&amp;PCFTP63+315&amp;TESTDATA+315&amp;MARKDATA</t>
  </si>
  <si>
    <t>64.1.05.01</t>
  </si>
  <si>
    <t>Câblage horizontal : tests de classe EA</t>
  </si>
  <si>
    <t>8&amp;PIGOM3LC1+8&amp;FIBER</t>
  </si>
  <si>
    <t>64.1.05.02</t>
  </si>
  <si>
    <t>Fibre optique</t>
  </si>
  <si>
    <t>64.1.07</t>
  </si>
  <si>
    <t>Procédures - PM</t>
  </si>
  <si>
    <t>TOTAL 64.1 : Data</t>
  </si>
  <si>
    <t>64.4</t>
  </si>
  <si>
    <t>Interphonie et vidéophonie - PM</t>
  </si>
  <si>
    <t>TOTAL 64.4 : Interphonie et vidéophonie - PM</t>
  </si>
  <si>
    <t>64.9</t>
  </si>
  <si>
    <t>Équipement d'émission et de réception</t>
  </si>
  <si>
    <t>64.9.02</t>
  </si>
  <si>
    <t>ASTRID</t>
  </si>
  <si>
    <t>AS1</t>
  </si>
  <si>
    <t>64.9.02.01</t>
  </si>
  <si>
    <t>RF Design</t>
  </si>
  <si>
    <t>CONNEXT NV</t>
  </si>
  <si>
    <t>64.9.02.02</t>
  </si>
  <si>
    <t>Exécution des travaux</t>
  </si>
  <si>
    <t>64.9.02.02.01</t>
  </si>
  <si>
    <t>Antenne extérieure</t>
  </si>
  <si>
    <t>64.9.02.02.02</t>
  </si>
  <si>
    <t>Centrale</t>
  </si>
  <si>
    <t>64.9.02.02.03</t>
  </si>
  <si>
    <t>Antenne intérieure</t>
  </si>
  <si>
    <t>64.9.02.02.04</t>
  </si>
  <si>
    <t>Câblage</t>
  </si>
  <si>
    <t>64.9.02.03</t>
  </si>
  <si>
    <t>Mise en service et approbation par ASTRID</t>
  </si>
  <si>
    <t>64.9.02.04</t>
  </si>
  <si>
    <t>Maintenance et rapports à l'ASTRID pendant la période de garantie</t>
  </si>
  <si>
    <t>TOTAL 64.9 : Équipement d'émission et de réception</t>
  </si>
  <si>
    <t>TOTAL 64 : COMMUNICATION</t>
  </si>
  <si>
    <t>SÉCURITÉ ET CONTRÔLE</t>
  </si>
  <si>
    <t>68.1</t>
  </si>
  <si>
    <t>Protection contre l'incendie</t>
  </si>
  <si>
    <t>BC</t>
  </si>
  <si>
    <t>BD1</t>
  </si>
  <si>
    <t>68.1.01</t>
  </si>
  <si>
    <t>Centrale de détection d'incendie</t>
  </si>
  <si>
    <t>bemac</t>
  </si>
  <si>
    <t>BH</t>
  </si>
  <si>
    <t>68.1.02</t>
  </si>
  <si>
    <t>Répétiteur</t>
  </si>
  <si>
    <t>68.1.03</t>
  </si>
  <si>
    <t>Détecteurs</t>
  </si>
  <si>
    <t>BD</t>
  </si>
  <si>
    <t>68.1.03.01</t>
  </si>
  <si>
    <t>Détecteurs de fumée optiques</t>
  </si>
  <si>
    <t>68.1.03.02</t>
  </si>
  <si>
    <t>Détecteurs thermovélocimétriques</t>
  </si>
  <si>
    <t>BDK</t>
  </si>
  <si>
    <t>68.1.06</t>
  </si>
  <si>
    <t>Avertisseur à fenêtre incassable</t>
  </si>
  <si>
    <t>68.1.08</t>
  </si>
  <si>
    <t>Interrupteur à clé</t>
  </si>
  <si>
    <t>68.1.09</t>
  </si>
  <si>
    <t>Sirène et Flash</t>
  </si>
  <si>
    <t>BS</t>
  </si>
  <si>
    <t>68.1.09.01</t>
  </si>
  <si>
    <t>Sirène Flash</t>
  </si>
  <si>
    <t>68.1.09.02</t>
  </si>
  <si>
    <t>Flash</t>
  </si>
  <si>
    <t>BM</t>
  </si>
  <si>
    <t>68.1.10</t>
  </si>
  <si>
    <t>Aimant de support</t>
  </si>
  <si>
    <t>68.1.14</t>
  </si>
  <si>
    <t>Module d'isolation de court-circuit - PM</t>
  </si>
  <si>
    <t>3434&amp;f3/1p+3774&amp;f3/2x1,5+687&amp;b20h</t>
  </si>
  <si>
    <t>68.1.15</t>
  </si>
  <si>
    <t>20%</t>
  </si>
  <si>
    <t>68.1.16</t>
  </si>
  <si>
    <t>Tests de fourniture, mise en service, réglage et approbations</t>
  </si>
  <si>
    <t>8u</t>
  </si>
  <si>
    <t>68.1.16.01</t>
  </si>
  <si>
    <t>Approbation de l'installation</t>
  </si>
  <si>
    <t>68.1.16.02</t>
  </si>
  <si>
    <t>Mise en service et test</t>
  </si>
  <si>
    <t>TOTAL 68.1 : Protection contre l'incendie</t>
  </si>
  <si>
    <t>68.2</t>
  </si>
  <si>
    <t>Détection d'intrusion</t>
  </si>
  <si>
    <t>u</t>
  </si>
  <si>
    <t>INB1</t>
  </si>
  <si>
    <t>68.2.01</t>
  </si>
  <si>
    <t>the belgian</t>
  </si>
  <si>
    <t>ICODE</t>
  </si>
  <si>
    <t>68.2.02</t>
  </si>
  <si>
    <t>68.2.03</t>
  </si>
  <si>
    <t>Type de détecteur 'double technologie'</t>
  </si>
  <si>
    <t>ISBUI</t>
  </si>
  <si>
    <t>68.2.06</t>
  </si>
  <si>
    <t>Sirène d'alarme pour extérieur</t>
  </si>
  <si>
    <t>ISBIN</t>
  </si>
  <si>
    <t>68.2.07</t>
  </si>
  <si>
    <t>Sirène d'alarme pour l'intérieur</t>
  </si>
  <si>
    <t>510&amp;TGGF4+102&amp;b20h</t>
  </si>
  <si>
    <t>68.2.08</t>
  </si>
  <si>
    <t>câblage QF PT</t>
  </si>
  <si>
    <t>68.2.09</t>
  </si>
  <si>
    <t>Tests de fourniture, mise en service, réglage</t>
  </si>
  <si>
    <t>2u</t>
  </si>
  <si>
    <t>INB2</t>
  </si>
  <si>
    <t>68.2.09.01</t>
  </si>
  <si>
    <t>Mise en service et essais</t>
  </si>
  <si>
    <t>68.2.09.02</t>
  </si>
  <si>
    <t>Dossier as-built - PM</t>
  </si>
  <si>
    <t>68.2.09.03</t>
  </si>
  <si>
    <t>Formation</t>
  </si>
  <si>
    <t>H</t>
  </si>
  <si>
    <t>68.2.09.04</t>
  </si>
  <si>
    <t>Contrat d'entretien</t>
  </si>
  <si>
    <t>TOTAL 68.2 : Détection d'intrusion</t>
  </si>
  <si>
    <t>68.3</t>
  </si>
  <si>
    <t>Contrôle d'accès</t>
  </si>
  <si>
    <t>68.3.02</t>
  </si>
  <si>
    <t>Composants et caractéristiques</t>
  </si>
  <si>
    <t>TOEC</t>
  </si>
  <si>
    <t>TC1</t>
  </si>
  <si>
    <t>68.3.02.01</t>
  </si>
  <si>
    <t>Extension du central de contrôle d'accès</t>
  </si>
  <si>
    <t>TOEKL</t>
  </si>
  <si>
    <t>68.3.02.03</t>
  </si>
  <si>
    <t>Lecteur de badge et antenne</t>
  </si>
  <si>
    <t>68.3.02.04</t>
  </si>
  <si>
    <t>Badge</t>
  </si>
  <si>
    <t>TOECTRL1</t>
  </si>
  <si>
    <t>68.3.02.05</t>
  </si>
  <si>
    <t>Contrôleur</t>
  </si>
  <si>
    <t>TOESLOT</t>
  </si>
  <si>
    <t>68.3.02.06</t>
  </si>
  <si>
    <t>Ventouse électromagnétique</t>
  </si>
  <si>
    <t>68.3.02.07</t>
  </si>
  <si>
    <t>Bouton poussoir d'ouverture de porte</t>
  </si>
  <si>
    <t>1200&amp;TGGF4+240&amp;b20h</t>
  </si>
  <si>
    <t>TC2</t>
  </si>
  <si>
    <t>68.3.03</t>
  </si>
  <si>
    <t>68.3.05</t>
  </si>
  <si>
    <t>TOEI</t>
  </si>
  <si>
    <t>68.3.05.01</t>
  </si>
  <si>
    <t>TOTAL 68.3 : Contrôle d'accès</t>
  </si>
  <si>
    <t>68.9</t>
  </si>
  <si>
    <t>Système audio et d'alerte</t>
  </si>
  <si>
    <t>68.9.01</t>
  </si>
  <si>
    <t>Equipements</t>
  </si>
  <si>
    <t>Berdo 100% Conf. mais 20% en +</t>
  </si>
  <si>
    <t>2u+20&amp;TGGF4+5&amp;b20h</t>
  </si>
  <si>
    <t>UUR1</t>
  </si>
  <si>
    <t>68.9.01.01</t>
  </si>
  <si>
    <t>Horloge mère</t>
  </si>
  <si>
    <t>BODET</t>
  </si>
  <si>
    <t>20m+20&amp;TGGF4+5&amp;b20h</t>
  </si>
  <si>
    <t>68.9.01.02</t>
  </si>
  <si>
    <t>Microphone</t>
  </si>
  <si>
    <t>68.9.01.04</t>
  </si>
  <si>
    <t>Flash intérieur</t>
  </si>
  <si>
    <t>68.9.01.05</t>
  </si>
  <si>
    <t>Carillon + flash intérieur</t>
  </si>
  <si>
    <t>35&amp;m+20&amp;TGGF4+5&amp;b20h</t>
  </si>
  <si>
    <t>68.9.01.06</t>
  </si>
  <si>
    <t>Carillon extérieur</t>
  </si>
  <si>
    <t>68.9.01.07</t>
  </si>
  <si>
    <t>Flash extérieur</t>
  </si>
  <si>
    <t>30m+20&amp;TGGF4+5&amp;b20h</t>
  </si>
  <si>
    <t>68.9.01.08</t>
  </si>
  <si>
    <t>Boitier commande</t>
  </si>
  <si>
    <t>68.9.01.09</t>
  </si>
  <si>
    <t>Antenne GPS</t>
  </si>
  <si>
    <t>68.9.01.10</t>
  </si>
  <si>
    <t>Switch POE - PM</t>
  </si>
  <si>
    <t>68.9.02</t>
  </si>
  <si>
    <t>Câblage - PM</t>
  </si>
  <si>
    <t>68.9.03</t>
  </si>
  <si>
    <t>Programmation et mise en service</t>
  </si>
  <si>
    <t>TOTAL 68.9 : Système audio et d'alerte</t>
  </si>
  <si>
    <t>TOTAL 68 : SÉCURITÉ ET CONTRÔLE</t>
  </si>
  <si>
    <t>Opgemaakt te Gullegem,</t>
  </si>
  <si>
    <t>Totale prijs (excl. btw):</t>
  </si>
  <si>
    <t>Verkoopprijs (incl. btw):</t>
  </si>
  <si>
    <t>Totaal Variante (excl. btw)</t>
  </si>
  <si>
    <t>Totaal Opties (excl. btw)</t>
  </si>
  <si>
    <t xml:space="preserve">Chambre froid a chiffret  </t>
  </si>
  <si>
    <t>les alimentation td hvac</t>
  </si>
  <si>
    <t>MO Min</t>
  </si>
  <si>
    <t>MO heure</t>
  </si>
  <si>
    <t>Nom du tableaux électrique</t>
  </si>
  <si>
    <t>16/25</t>
  </si>
  <si>
    <t>6/10</t>
  </si>
  <si>
    <t>2.5</t>
  </si>
  <si>
    <t>7G2,5</t>
  </si>
  <si>
    <t>réserve</t>
  </si>
  <si>
    <t>Armoire</t>
  </si>
  <si>
    <t>Coffret</t>
  </si>
  <si>
    <t xml:space="preserve">TGBT </t>
  </si>
  <si>
    <t xml:space="preserve">TD 0 </t>
  </si>
  <si>
    <t>TD 2</t>
  </si>
  <si>
    <t xml:space="preserve">TD CUISINE </t>
  </si>
  <si>
    <t>TD 1,01</t>
  </si>
  <si>
    <t>TD 1,02</t>
  </si>
  <si>
    <t>TD 3</t>
  </si>
  <si>
    <t xml:space="preserve">TD EX </t>
  </si>
  <si>
    <t>PROJECT bemerkingen</t>
  </si>
  <si>
    <t>Artikelnr.</t>
  </si>
  <si>
    <t>Omschrijving van werken en leveringen</t>
  </si>
  <si>
    <t>Kolom2</t>
  </si>
  <si>
    <t>EH</t>
  </si>
  <si>
    <t>HVH</t>
  </si>
  <si>
    <t>EP in cijfers</t>
  </si>
  <si>
    <t>Totaal</t>
  </si>
  <si>
    <t>SPECIFIEKE VERKOOPSVOORWAARDEN</t>
  </si>
  <si>
    <t>De volgende zaken zijn ten laste van de opdrachtgever of te bespreken bij moment van gunning indien niet voorzien in de bijgevoegde meetstaat. 
Deze opmerkingen zijn geldig voor alle offertes ingediend door EEG nv of de EEG Group.</t>
  </si>
  <si>
    <t>Aannemingslimieten</t>
  </si>
  <si>
    <t>- het nodige kraanwerk/verticaal transport voor het ter plaatse brengen van de materialen en de gereedschappen</t>
  </si>
  <si>
    <t>- het nodige water en elektriciteit voor de uitvoering van de werken en dit binnen een afstand van maximum 200 meter van de werklocatie.</t>
  </si>
  <si>
    <t>- de ruimte voor de vergaderingen</t>
  </si>
  <si>
    <t>- een afzonderlijke kleed- en eetruimte voor het personeel</t>
  </si>
  <si>
    <t>- een afgesloten stapelruimte voor de materialen</t>
  </si>
  <si>
    <t>- afvalcontainer voor het deponeren van alle afval afkomstg van de uitgevoerde werken.</t>
  </si>
  <si>
    <t>- het vrijmaken van werkzones en opslagzones</t>
  </si>
  <si>
    <t>- het aanbrengen van een differentieel beveiligde spanning tot aan alle toestellen van de beschreven installatie.</t>
  </si>
  <si>
    <t>- bouwkundige werken zoals het maken en dichten van openingen in wanden en daken, sokkels, dakverstevigingen, dakverdichtingen,…</t>
  </si>
  <si>
    <t>- prestaties buiten de normale werkuren</t>
  </si>
  <si>
    <t>- kosten pro rata en ABR-verzekering</t>
  </si>
  <si>
    <t>- graafwerken en wederaanvullingen</t>
  </si>
  <si>
    <t>- afbraakwerken (tenzij anders vermeld in de meetstaatposten)</t>
  </si>
  <si>
    <t>- keuringen aan bestaande installaties (enkel het gedeelte van de nieuwe installatie die wij voorzien is inbegrepen)</t>
  </si>
  <si>
    <t>Uitgangsgegevens:</t>
  </si>
  <si>
    <t>- elektrische voeding: 3 X 400VAC+N - TN-S netvoeding - kortsluitvermogen netvoeding max. 10kA</t>
  </si>
  <si>
    <t>Materialen</t>
  </si>
  <si>
    <t>- Richtmerken opgenomen in de offerte en/of documentatie in bijlage zijn niet bindend. Wij behoudens ons het recht om gelijkwaardige materialen voor te stellen in het voortraject van de uitvoeringsfase.</t>
  </si>
  <si>
    <t>Betaling &amp; Facturatie:</t>
  </si>
  <si>
    <t>-Geldigheidsduur offerte: 1 maand</t>
  </si>
  <si>
    <t>-Wij voorzien onze eigen werfkeet en materiaalcontainer.</t>
  </si>
  <si>
    <t>-	Wij veronderstellen dat alle andere werfinrichtingen (sanitair, water, elektriciteit, parking, verticaal transport, afvalverwerking,…) kosteloos ter beschikking worden gesteld.</t>
  </si>
  <si>
    <t>-Betalingstermijn: 30 DEM, geen korting voor contant toegestaan.</t>
  </si>
  <si>
    <t xml:space="preserve"> </t>
  </si>
  <si>
    <t>-Onze offerte is herzienbaar volgens de formule: p= P x [ 0,4 x s/S + 0,4 x i/I + 0,2 ] categorie D en dit vanaf datum offerte tenzij anders specifiek vermeld.</t>
  </si>
  <si>
    <t>Om bijgevoegd te worden en van toepassing te zijn met de offerte.</t>
  </si>
  <si>
    <t>Verkoopsvoorwaarden</t>
  </si>
  <si>
    <t>Bestek en offerte</t>
  </si>
  <si>
    <t>Onze bestekken worden opgemaakt op basis van de daarin vermelde hoeveelheden en zijn slechts bindend ten aanzien voor zover de werkelijk geplaatste hoeveelheden met deze voorzien in het bestek.</t>
  </si>
  <si>
    <t>De offertes en de prijsbestekken zijn bindend gedurende een periode van één maand, tenzij uitdrukkelijk anders vermeld.</t>
  </si>
  <si>
    <t>Levering</t>
  </si>
  <si>
    <t>Behoudens tegenstrijdige bepaling, kan een vertraging inzake levering of uitvoering vanwege de verkoper geen aanleiding geven tot betaling van een schadevergoeding.</t>
  </si>
  <si>
    <t>Indien de werken niet kunnen aangevat worden na het verstrijken van een termijn van drie maanden na de, in het contract voorziene, aanvangstermijn, heeft elke partij het recht om, overeenkomstig artikel 1184 B.W., hetzij de ontbinding van de overeenkomst te vorderen, met betaling van schadevergoeding, hetzij de uitvoering van de overeenkomst te vorderen, en dit lastens de ingebreke blijvende partij.  De schadevergoeding welke de verkoper kan vorderen wordt forfaitair bepaald op 25 % van de waarde van het werk, tenzij het bewijs van grotere schade wordt geleverd.  De koper zal het bewijs van zijn schade leveren overeenkomstig de regelen van het gemeen recht.</t>
  </si>
  <si>
    <t>De koper houdt zich het recht om de bestelde materialen door een gelijkaardige kwaliteit te vervangen wanneer de productie door de fabrikant zou stopgezet of gewijzigd worden.  In dat geval kan de afgesloten overeenkomst niet verbroken worden.</t>
  </si>
  <si>
    <t>Alle taksen, belastingen en invoerkosten zijn ten laste van de bestemmeling.  De goederen worden verzonden op risico van de koper, ook bij franco levering, en dit van zodra ze de drempel van het magazijn verlaten hebben.</t>
  </si>
  <si>
    <t>De materialen blijven eigendom van de verkoper zolang ze niet effectief geïncorporeerd zijn in het onroerend goed van de koper of zijn opdrachtgever.  Ook na de levering op de werf blijven deze goederen eigendom van de verkoper, die er op elk ogenblik éénzijdig kan over beschikken.</t>
  </si>
  <si>
    <t>Geleverde materialen worden niet teruggenomen.</t>
  </si>
  <si>
    <t>Uitvoering</t>
  </si>
  <si>
    <t>Elke onderbreking van de werken, ingevolge de oorzaken afhankelijk van de wil van de koper, heeft de betaling tot gevolg van de verloren dagen.  De uren worden aangerekend vanaf het verlaten van de werkplaatsen en dit in regie overeenkomstig de officiële tarieven evenals de verplaatsings- en huisvestingkosten.  Tevens is in voormeld geval, de verkoper gerechtigd onmiddellijke betaling te vorderen voor de reeds geleverde materialen, alsmede voor het reeds gepresteerde werk.  De verkoper houdt tevens het recht om te factureren naargelang de leveringen, zelfs indien deze gedeeltelijk zijn.</t>
  </si>
  <si>
    <t>De dag der plaatsing wordt steeds aan de opdrachtgever meegedeeld.  Het te plaatsen materiaal dient voor de plaatsing door de opdrachtgever te worden nagezien inzake conformiteit met de bestelling.  Na de plaatsing zal in dit verband geen enkele klacht aanvaard worden.</t>
  </si>
  <si>
    <t>Eventuele klachten i.v.m. zichtbare gebreken aan materialen of in de uitvoering van de werken dienen ons, binnen de acht dagen, te tellen vanaf de uitvoering van de werken, per aangetekend schrijven gemeld te worden.  Verborgen gebreken dienen gemeld op dezelfde wijze, binnen de acht dagen nadat ze zichtbaar zijn geworden, of ter kennis van de koper zijn gekomen.  Voor de verkoop van doe-het-zelf materialen wordt de levering geacht plaats te hebben in de magazijnen van de verkoper, en dienen de goederen aldaar door de opdrachtgever nagezien te worden, zowel voor wat betreft de kwaliteit als de hoeveelheid.  Eventuele opmerkingen dienen ter plaatse gemeld te worden op de bestelbon.</t>
  </si>
  <si>
    <t>In ieder geval geldt het betrekken van de plaatsen waar de werken werden uitgevoerd als definitieve aanvaarding van de uitgevoerde werken.</t>
  </si>
  <si>
    <t>Waarborg &amp; onderhoud</t>
  </si>
  <si>
    <t>De geplaatste installaties worden gewaarborgd gedurende één jaar, na de plaatsing, tegen elke fout van onzentwege, en voor zover deze uitgevoerd worden in de voorwaarden voorzien in de bijgevoegde uitvoeringsvoorwaarden.  De waarborg is beperkt tot de vervanging van het niet goed bevonden materiaal, met uitsluiting van iedere vergoeding voor zover het defect niet te wijten is aan het gebrek aan onderhoud, nazicht of onoordeelkundig gebruik.</t>
  </si>
  <si>
    <t>De klant is gedurende de garantieperiode verantwoordelijk voor het preventief onderhoud, de controle en nazicht van de installatie en de andere taken die nodig zijn voor het behoud en de goede werking van de installatie, en dit volgens de voorschriften vermeld in het as-built dossier.</t>
  </si>
  <si>
    <t>Indien gewenst kan onze gespecialiseerde afdeling u een voorstel opmaken voor verschillende diensten zoals het preventief onderhoud tijdens en na de garantieperiode, depannage buiten de normale werkuren,…</t>
  </si>
  <si>
    <t>Betaling</t>
  </si>
  <si>
    <t>De facturen zijn contant betaalbaar te Gullegem.  Bij niet betaling tien dagen na factuurdatum zal van rechtswege en zonder ingebrekestelling een rente verschuldigd zijn van 1 % per maand vanaf de factuurdatum.  Tevens zal de opdrachtgever bij niet betaling op de vervaldag gehouden zijn tot de betaling van een conventionele en forfaitaire schadevergoeding van 10 % van het factuurbedrag met een minimum van € 62.00, en dit ter vergoeding van alle mogelijke schade.  Deze schadevergoeding is eisbaar van rechtswege en zonder voorafgaande ingebrekestelling.</t>
  </si>
  <si>
    <t>Er wordt uitdrukkelijk overeengekomen dat de verkoper de prijzen van de te leveren materialen en arbeidsuren zal mogen aanpassen aan de prijsstijgingen hem aangerekend door zijn leveranciers, en dit zolang de goederen niet geleverd zijn, alsook voor de tussentijdse officiële loonschommelingen, grondstoffenprijzen, enz…</t>
  </si>
  <si>
    <t>De verkoopsvoorwaarden vermeld op de brieven van de koper, die tegenstrijdig zijn met de onze, zullen als nietig worden beschouwd.  Iedere bestelling veronderstelt immers de aanvaarding van onze algemene verkoopsvoorwaarden.</t>
  </si>
  <si>
    <t>Bij laattijdige betaling heeft de verkoper het recht de leveringen en werken éénzijdig stop te zetten, mits aan de koper of de opdrachtgever, en zonder dat deze laatste uit dien hoofde enige aanspraak op schadevergoeding zal kunnen maken.</t>
  </si>
  <si>
    <t>Wissels zullen slechts gelen als betaling mits en na uitdrukkelijk schriftelijke aanvaarding door de verkoper en diens bankinstelling.</t>
  </si>
  <si>
    <t>Bevoegdheid</t>
  </si>
  <si>
    <t>Bij eventuele geschillen betreffende deze overeenkomst zijn enkel de rechtbanken van Gent bevoegd, tenzij de verkoper verkiest het geschil te brengen voor de rechtbank van het arrondissement bevoegd volgens de woonplaats van de opdrachtgever.</t>
  </si>
  <si>
    <t>Budget breakdown</t>
  </si>
  <si>
    <t>Verlofdagen EEG</t>
  </si>
  <si>
    <t>A) Prestations Ouvrières</t>
  </si>
  <si>
    <t>TARIEVEN INTERN VOOR CALCULATIE (= KOSTPRIJS dus excl Overhead en Winstmarge)</t>
  </si>
  <si>
    <t>Délai Exécution/Planning:</t>
  </si>
  <si>
    <t>Arbeider/Electricien</t>
  </si>
  <si>
    <t>Start Travaux</t>
  </si>
  <si>
    <t>Délai en J Cal</t>
  </si>
  <si>
    <t>Délai en J Ouv</t>
  </si>
  <si>
    <t>Fin Travaux</t>
  </si>
  <si>
    <t>Contractuele termijnen:</t>
  </si>
  <si>
    <t>* Indiquez toujours la date "Start Travaux" + 1 autre critère</t>
  </si>
  <si>
    <t>Projectdirecteur / Senior projectleider</t>
  </si>
  <si>
    <t>(dan nog verbergen)</t>
  </si>
  <si>
    <t>Projectleider</t>
  </si>
  <si>
    <t>Berekende einddatum:</t>
  </si>
  <si>
    <t>assistent projectleider</t>
  </si>
  <si>
    <t>Jours Calendriers</t>
  </si>
  <si>
    <t>Jours Ouvrables</t>
  </si>
  <si>
    <t>Semaines Ouvrables</t>
  </si>
  <si>
    <t>Project/concept engineer</t>
  </si>
  <si>
    <t>Techn tekenaar</t>
  </si>
  <si>
    <t>BIM Coordinator</t>
  </si>
  <si>
    <t>Calculée (du métré)</t>
  </si>
  <si>
    <t>BIM Modelleur</t>
  </si>
  <si>
    <t>Heures calculées</t>
  </si>
  <si>
    <t>Improductivité</t>
  </si>
  <si>
    <t>Correction des heures</t>
  </si>
  <si>
    <t>Eplan tekenaar</t>
  </si>
  <si>
    <t>Heures calculées au métré:</t>
  </si>
  <si>
    <t>Programmeur GBS / KNX  / Beveiligingstechniek</t>
  </si>
  <si>
    <t>Heures en régie</t>
  </si>
  <si>
    <t># semaine/homme:</t>
  </si>
  <si>
    <t>Sr. Concept engineer</t>
  </si>
  <si>
    <t>Après correction</t>
  </si>
  <si>
    <t># semaines</t>
  </si>
  <si>
    <t>Middenspanningsingenieur</t>
  </si>
  <si>
    <t># J Ouv</t>
  </si>
  <si>
    <t>Serviceverantwoordelijke</t>
  </si>
  <si>
    <t>A prévoir:</t>
  </si>
  <si>
    <t>Werfleider</t>
  </si>
  <si>
    <t>moyenne # équipes à prévoir:</t>
  </si>
  <si>
    <t>Middenspanningstechnieker</t>
  </si>
  <si>
    <t>moyenne # ouvrier à prévoir:</t>
  </si>
  <si>
    <t>Beveiligingstechnieker</t>
  </si>
  <si>
    <t>Meet- en regeltechnieker</t>
  </si>
  <si>
    <t>Frais de mobilité:</t>
  </si>
  <si>
    <t>Km</t>
  </si>
  <si>
    <t>Coût/km</t>
  </si>
  <si>
    <t>Afstand heen:</t>
  </si>
  <si>
    <t xml:space="preserve"> &gt;&gt;&gt;&gt;&gt;&gt;&gt;&gt;</t>
  </si>
  <si>
    <t>Ceci est un complément au 50km aller/retour déjà prévu dans le taux horaire !</t>
  </si>
  <si>
    <t>Coût horaire TOTAL:</t>
  </si>
  <si>
    <t>Periode vast</t>
  </si>
  <si>
    <t>Index/jr</t>
  </si>
  <si>
    <t>REGIE TARIEVEN EXTERN (= VERKOOP dus incl Overhead en Winstmarge)</t>
  </si>
  <si>
    <t>Répartition</t>
  </si>
  <si>
    <t>Heures</t>
  </si>
  <si>
    <t>Coût horaire</t>
  </si>
  <si>
    <t>Indexée</t>
  </si>
  <si>
    <t>Frais mobilité</t>
  </si>
  <si>
    <t>MO Ouvrière propre</t>
  </si>
  <si>
    <t>MO Sous-traitée</t>
  </si>
  <si>
    <t>Sous-total des Prestations Ouvrières</t>
  </si>
  <si>
    <t>B) ENCADREMENT DE CHANTIER</t>
  </si>
  <si>
    <t>! Veuillez vérifier qu'il n'y a pas des coûts déjà comptés au métré !</t>
  </si>
  <si>
    <t>Jours</t>
  </si>
  <si>
    <t>Taux horaire</t>
  </si>
  <si>
    <t>Total des coûts</t>
  </si>
  <si>
    <r>
      <t>Projectdirecteur</t>
    </r>
    <r>
      <rPr>
        <sz val="8"/>
        <color rgb="FF0070C0"/>
        <rFont val="Calibri"/>
        <family val="2"/>
        <scheme val="minor"/>
      </rPr>
      <t xml:space="preserve"> </t>
    </r>
    <r>
      <rPr>
        <u/>
        <sz val="8"/>
        <color rgb="FF0070C0"/>
        <rFont val="Calibri"/>
        <family val="2"/>
        <scheme val="minor"/>
      </rPr>
      <t>(Directeur de Projet)</t>
    </r>
  </si>
  <si>
    <t>*verdeelsleutel afstemmen met andere vestigingen</t>
  </si>
  <si>
    <t># jours</t>
  </si>
  <si>
    <t>€/h</t>
  </si>
  <si>
    <t>Coût</t>
  </si>
  <si>
    <r>
      <t xml:space="preserve">Projectleider </t>
    </r>
    <r>
      <rPr>
        <u/>
        <sz val="8"/>
        <color rgb="FF0070C0"/>
        <rFont val="Calibri"/>
        <family val="2"/>
        <scheme val="minor"/>
      </rPr>
      <t>(Chef de Projet)</t>
    </r>
  </si>
  <si>
    <t>PL</t>
  </si>
  <si>
    <t>jour/semaine</t>
  </si>
  <si>
    <t>50J dans métré</t>
  </si>
  <si>
    <r>
      <t>Assistent projectleider</t>
    </r>
    <r>
      <rPr>
        <sz val="8"/>
        <rFont val="Calibri"/>
        <family val="2"/>
        <scheme val="minor"/>
      </rPr>
      <t xml:space="preserve"> </t>
    </r>
    <r>
      <rPr>
        <u/>
        <sz val="8"/>
        <color rgb="FF0070C0"/>
        <rFont val="Calibri"/>
        <family val="2"/>
        <scheme val="minor"/>
      </rPr>
      <t>(Assistant Chef de Projet)</t>
    </r>
  </si>
  <si>
    <t>APL</t>
  </si>
  <si>
    <r>
      <t>Project engineer/werkvoorbereider</t>
    </r>
    <r>
      <rPr>
        <sz val="8"/>
        <color rgb="FF0070C0"/>
        <rFont val="Calibri"/>
        <family val="2"/>
        <scheme val="minor"/>
      </rPr>
      <t xml:space="preserve"> </t>
    </r>
    <r>
      <rPr>
        <u/>
        <sz val="8"/>
        <color rgb="FF0070C0"/>
        <rFont val="Calibri"/>
        <family val="2"/>
        <scheme val="minor"/>
      </rPr>
      <t>(Project Engineer)</t>
    </r>
  </si>
  <si>
    <t>PE</t>
  </si>
  <si>
    <r>
      <t>Werfleider</t>
    </r>
    <r>
      <rPr>
        <sz val="8"/>
        <color rgb="FF0070C0"/>
        <rFont val="Calibri"/>
        <family val="2"/>
        <scheme val="minor"/>
      </rPr>
      <t xml:space="preserve"> </t>
    </r>
    <r>
      <rPr>
        <u/>
        <sz val="8"/>
        <color rgb="FF0070C0"/>
        <rFont val="Calibri"/>
        <family val="2"/>
        <scheme val="minor"/>
      </rPr>
      <t>(Chef de Chantier)</t>
    </r>
  </si>
  <si>
    <t>P-PRESTATIES</t>
  </si>
  <si>
    <r>
      <t>BIM modelleur</t>
    </r>
    <r>
      <rPr>
        <sz val="8"/>
        <color rgb="FF0070C0"/>
        <rFont val="Calibri"/>
        <family val="2"/>
        <scheme val="minor"/>
      </rPr>
      <t xml:space="preserve"> </t>
    </r>
    <r>
      <rPr>
        <u/>
        <sz val="8"/>
        <color rgb="FF0070C0"/>
        <rFont val="Calibri"/>
        <family val="2"/>
        <scheme val="minor"/>
      </rPr>
      <t>(Dessinateur 3D)</t>
    </r>
  </si>
  <si>
    <t>TKB</t>
  </si>
  <si>
    <r>
      <t>Techn tekenaar</t>
    </r>
    <r>
      <rPr>
        <sz val="8"/>
        <color rgb="FF0070C0"/>
        <rFont val="Calibri"/>
        <family val="2"/>
        <scheme val="minor"/>
      </rPr>
      <t xml:space="preserve"> (Dessinateur 2D)</t>
    </r>
  </si>
  <si>
    <t>TKS</t>
  </si>
  <si>
    <t>PL MRT</t>
  </si>
  <si>
    <t>PE MRT</t>
  </si>
  <si>
    <t>Administratief medewerker</t>
  </si>
  <si>
    <t>AM</t>
  </si>
  <si>
    <t>Sous-total de l'Encadrement de Chantier</t>
  </si>
  <si>
    <t>C) COUTS DIVERS</t>
  </si>
  <si>
    <t>Werfinrichting</t>
  </si>
  <si>
    <t>Pièces</t>
  </si>
  <si>
    <t># Mois</t>
  </si>
  <si>
    <t>€/mois</t>
  </si>
  <si>
    <t>Coûts</t>
  </si>
  <si>
    <t>Installations de chantier</t>
  </si>
  <si>
    <t>Container Matériel</t>
  </si>
  <si>
    <t>Container à Déchets</t>
  </si>
  <si>
    <t>Logette WC</t>
  </si>
  <si>
    <t>Sous-total</t>
  </si>
  <si>
    <t>Extra coûts voyage et logement</t>
  </si>
  <si>
    <t>Nb_Personnes</t>
  </si>
  <si>
    <t># Jours</t>
  </si>
  <si>
    <t>€/jour</t>
  </si>
  <si>
    <t>Nuitée</t>
  </si>
  <si>
    <t>Frais d'indemnité</t>
  </si>
  <si>
    <t>Voiture/Avion</t>
  </si>
  <si>
    <t>Frais divers:</t>
  </si>
  <si>
    <t>Divers Coûts de chantier</t>
  </si>
  <si>
    <t>Matériel de bureau sur site</t>
  </si>
  <si>
    <t>Plotter / Imprimante / … sur site</t>
  </si>
  <si>
    <t>Impression de plans</t>
  </si>
  <si>
    <t>Coûts de Transport</t>
  </si>
  <si>
    <t>Nombre</t>
  </si>
  <si>
    <t>X-fois</t>
  </si>
  <si>
    <t>Coût par unité</t>
  </si>
  <si>
    <t>Camion</t>
  </si>
  <si>
    <t>en moyenne : 5 €/km trajet aller-retour</t>
  </si>
  <si>
    <t>Divers Outillage</t>
  </si>
  <si>
    <t>Outils</t>
  </si>
  <si>
    <t>Consommables</t>
  </si>
  <si>
    <t>Nacelles</t>
  </si>
  <si>
    <t>! Als ook in verkoop</t>
  </si>
  <si>
    <t>Frais PK</t>
  </si>
  <si>
    <t>Grue</t>
  </si>
  <si>
    <t>Sous-total Coût Divers</t>
  </si>
  <si>
    <t>D) ACHATS MATERIEL &amp; SOUS-TRAITANCE</t>
  </si>
  <si>
    <t>Coûts calculés</t>
  </si>
  <si>
    <t>Target%</t>
  </si>
  <si>
    <t>Coût d'achat</t>
  </si>
  <si>
    <t>% répartition</t>
  </si>
  <si>
    <t>NTP</t>
  </si>
  <si>
    <t>Poste Non Attribués</t>
  </si>
  <si>
    <t>BB1</t>
  </si>
  <si>
    <t>Paratonnerre</t>
  </si>
  <si>
    <t>Moyenne Tension (MT)</t>
  </si>
  <si>
    <t>HS2</t>
  </si>
  <si>
    <t>Canalisation MT</t>
  </si>
  <si>
    <t>EG1</t>
  </si>
  <si>
    <t>Groupe Electrogène</t>
  </si>
  <si>
    <t>UPS1</t>
  </si>
  <si>
    <t>UPS</t>
  </si>
  <si>
    <t>TB1</t>
  </si>
  <si>
    <t>Baie de comptage</t>
  </si>
  <si>
    <t>Tableaux Electriques</t>
  </si>
  <si>
    <t>CO1</t>
  </si>
  <si>
    <t>Batterie de Condensateurs</t>
  </si>
  <si>
    <t>MIT1</t>
  </si>
  <si>
    <t>Tranfo Médicaux/d'Isolement</t>
  </si>
  <si>
    <t>Gaines à câbles</t>
  </si>
  <si>
    <t>BUSB1</t>
  </si>
  <si>
    <t>Busbars / Canalis</t>
  </si>
  <si>
    <t>Canalisations Primaires</t>
  </si>
  <si>
    <t>Canalisations Primaires Enterrées</t>
  </si>
  <si>
    <t>Canalisations secondaires</t>
  </si>
  <si>
    <t>VSKO1</t>
  </si>
  <si>
    <t>Canalisations secondaires Enterrées</t>
  </si>
  <si>
    <t>GR1</t>
  </si>
  <si>
    <t>Tranchées</t>
  </si>
  <si>
    <t>Petit appareillage</t>
  </si>
  <si>
    <t>Détecteurs de présence/mouvement</t>
  </si>
  <si>
    <t>KNX1</t>
  </si>
  <si>
    <t>KNX</t>
  </si>
  <si>
    <t>KNX2</t>
  </si>
  <si>
    <t>Canalisation KNX</t>
  </si>
  <si>
    <t>GBS1</t>
  </si>
  <si>
    <t>GBS</t>
  </si>
  <si>
    <t>GBS2</t>
  </si>
  <si>
    <t>Canalisation GBS</t>
  </si>
  <si>
    <t>Eclairage Intérieur</t>
  </si>
  <si>
    <t>Eclairage de secours</t>
  </si>
  <si>
    <t>Eclairage Extérieur</t>
  </si>
  <si>
    <t>VP1</t>
  </si>
  <si>
    <t>Appel Infirmière</t>
  </si>
  <si>
    <t>VP2</t>
  </si>
  <si>
    <t>Canalisation Appel Infirmière</t>
  </si>
  <si>
    <t>Câblage Structuré</t>
  </si>
  <si>
    <t>Canalisation Câblage Structuré</t>
  </si>
  <si>
    <t>TEL1</t>
  </si>
  <si>
    <t>Téléphonie</t>
  </si>
  <si>
    <t>Détection Incendie</t>
  </si>
  <si>
    <t>Canalisation Détection Incendie</t>
  </si>
  <si>
    <t>CAM1</t>
  </si>
  <si>
    <t>CCTV</t>
  </si>
  <si>
    <t>CAM2</t>
  </si>
  <si>
    <t>Canalisation CCTV</t>
  </si>
  <si>
    <t>Intrusion</t>
  </si>
  <si>
    <t>Canalisation Intrusion</t>
  </si>
  <si>
    <t>Controle d'Accès</t>
  </si>
  <si>
    <t>Canalisation Controle d'Accès</t>
  </si>
  <si>
    <t>DE1</t>
  </si>
  <si>
    <t>Automatsatio de porte</t>
  </si>
  <si>
    <t>DE2</t>
  </si>
  <si>
    <t>Canalisation Automatisation de porte</t>
  </si>
  <si>
    <t>TR1</t>
  </si>
  <si>
    <t>Enregistrement du Temps</t>
  </si>
  <si>
    <t>TR2</t>
  </si>
  <si>
    <t>Canalisation Enregistrement du Temps</t>
  </si>
  <si>
    <t>VID1</t>
  </si>
  <si>
    <t>(Vidéo)parlophonie</t>
  </si>
  <si>
    <t>VID2</t>
  </si>
  <si>
    <t>Canalisation (Vidéo)parlophonie</t>
  </si>
  <si>
    <t>IF1</t>
  </si>
  <si>
    <t>Interphonie</t>
  </si>
  <si>
    <t>IF2</t>
  </si>
  <si>
    <t>Canalisation Interphonie</t>
  </si>
  <si>
    <t>MU1</t>
  </si>
  <si>
    <t>Sonorisation</t>
  </si>
  <si>
    <t>MU2</t>
  </si>
  <si>
    <t>Canalisation Sonorisation</t>
  </si>
  <si>
    <t>TELE1</t>
  </si>
  <si>
    <t>Distribution TV</t>
  </si>
  <si>
    <t>TELE2</t>
  </si>
  <si>
    <t>Canalisation Distribution TV</t>
  </si>
  <si>
    <t>MM1</t>
  </si>
  <si>
    <t>Multimedia</t>
  </si>
  <si>
    <t>MM2</t>
  </si>
  <si>
    <t>Canalisation Multimédia</t>
  </si>
  <si>
    <t>ZW1</t>
  </si>
  <si>
    <t>Stores</t>
  </si>
  <si>
    <t>ZW2</t>
  </si>
  <si>
    <t>Canalisation Stores</t>
  </si>
  <si>
    <t>Horloge</t>
  </si>
  <si>
    <t>UUR2</t>
  </si>
  <si>
    <t>Canalisation Horloge</t>
  </si>
  <si>
    <t>A.S.T.R.I.D.</t>
  </si>
  <si>
    <t>PV1</t>
  </si>
  <si>
    <t>Installation Panneaux Photovoltaïques</t>
  </si>
  <si>
    <t>LP1</t>
  </si>
  <si>
    <t>Borne de recharge V.E.</t>
  </si>
  <si>
    <t>PK1</t>
  </si>
  <si>
    <t>Equipement Parking</t>
  </si>
  <si>
    <t>PK2</t>
  </si>
  <si>
    <t>Canalisation Equipement Parking</t>
  </si>
  <si>
    <t>HUI1</t>
  </si>
  <si>
    <t>Electro-ménagers</t>
  </si>
  <si>
    <t>VW1</t>
  </si>
  <si>
    <t>Chauffage Electrique</t>
  </si>
  <si>
    <t>BU1</t>
  </si>
  <si>
    <t>Tubages</t>
  </si>
  <si>
    <t>MG1</t>
  </si>
  <si>
    <t>Gaz Médicaux</t>
  </si>
  <si>
    <t>LF1</t>
  </si>
  <si>
    <t>Ascenseurs</t>
  </si>
  <si>
    <t>VENT1</t>
  </si>
  <si>
    <t>Ventilation</t>
  </si>
  <si>
    <t>VH1</t>
  </si>
  <si>
    <t>Locations</t>
  </si>
  <si>
    <t>DIV1</t>
  </si>
  <si>
    <t>Divers</t>
  </si>
  <si>
    <t>DIV2</t>
  </si>
  <si>
    <t>Canalisation Divers</t>
  </si>
  <si>
    <t>RES11</t>
  </si>
  <si>
    <t>Reserve1</t>
  </si>
  <si>
    <t>RES12</t>
  </si>
  <si>
    <t>Canalmisation Reserve 1</t>
  </si>
  <si>
    <t>RES21</t>
  </si>
  <si>
    <t>Reserve2</t>
  </si>
  <si>
    <t>RES22</t>
  </si>
  <si>
    <t>Canalmisation Reserve 2</t>
  </si>
  <si>
    <t>RES31</t>
  </si>
  <si>
    <t>Reserve3</t>
  </si>
  <si>
    <t>RES32</t>
  </si>
  <si>
    <t>Canalmisation Reserve 3</t>
  </si>
  <si>
    <t>BROP1</t>
  </si>
  <si>
    <t>Resserrage RF</t>
  </si>
  <si>
    <t>Travaux préparatoires/démolitions</t>
  </si>
  <si>
    <t>KAPBO1</t>
  </si>
  <si>
    <t>Percements</t>
  </si>
  <si>
    <t>KEUR1</t>
  </si>
  <si>
    <t>Réceptions</t>
  </si>
  <si>
    <t>Etudes &amp; Ingénierie</t>
  </si>
  <si>
    <t>TEK1</t>
  </si>
  <si>
    <t>Dossier d'exécution / Travail de dessin</t>
  </si>
  <si>
    <t>WINF1</t>
  </si>
  <si>
    <t>Infrastructure de chantier / Container</t>
  </si>
  <si>
    <t>REGA1</t>
  </si>
  <si>
    <t>Travaux en Régie Taux Horaire 1</t>
  </si>
  <si>
    <t>REGA2</t>
  </si>
  <si>
    <t>Travaux en Régie Taux Horaire 2</t>
  </si>
  <si>
    <t>REGA3</t>
  </si>
  <si>
    <t>Travaux en Régie Taux Horaire 3</t>
  </si>
  <si>
    <t>REGAPL</t>
  </si>
  <si>
    <t>Travaux en Régie Assistant Chef de Projet</t>
  </si>
  <si>
    <t>REGPL</t>
  </si>
  <si>
    <t>Travaux en Régie Chef de Projet</t>
  </si>
  <si>
    <t>REGPM</t>
  </si>
  <si>
    <t>Travaux en Régie Project Manager</t>
  </si>
  <si>
    <t>Sous-total Fournitures</t>
  </si>
  <si>
    <t>SOMMES A JUSTIFIER (Poste avec "sp" dans la colonne E du métré)</t>
  </si>
  <si>
    <t>ENTRETIEN</t>
  </si>
  <si>
    <t>Impact de la révision des prix</t>
  </si>
  <si>
    <t>* Application d'une formule de révision ?</t>
  </si>
  <si>
    <t>Partie INTERCO - Prix de Vente</t>
  </si>
  <si>
    <t>*En INTERCO</t>
  </si>
  <si>
    <t>TOTAL STRT</t>
  </si>
  <si>
    <t>A décidier si dans la STRT il y a de l'INTERCO (MT, TE, BMS, … )</t>
  </si>
  <si>
    <t>EEG - MT</t>
  </si>
  <si>
    <t>* Suivant accord entre division</t>
  </si>
  <si>
    <t>SAMENVATTING</t>
  </si>
  <si>
    <t>SYNTHESE DES COÛTS:</t>
  </si>
  <si>
    <t>COÛTS DIRECTS</t>
  </si>
  <si>
    <t>Sous-total Matériel:</t>
  </si>
  <si>
    <t>Sous-total des Prestations Ouvrières:</t>
  </si>
  <si>
    <t>Sous-total Sous-traitance:</t>
  </si>
  <si>
    <t>Coûts Projet:</t>
  </si>
  <si>
    <t>- Coûts Divers</t>
  </si>
  <si>
    <t>- Encadrement de Chantier</t>
  </si>
  <si>
    <t>PR = Total Coûts Directs (Prix de Revient)</t>
  </si>
  <si>
    <t>COÛTS INDIRECTS</t>
  </si>
  <si>
    <t>Frais Généraux appliqués sur le PR</t>
  </si>
  <si>
    <t>Risico</t>
  </si>
  <si>
    <t>Total Coûts Indirect</t>
  </si>
  <si>
    <t>BEP = Total des Coûts (Break-Even Point):</t>
  </si>
  <si>
    <t>Marge Bénéficiaire souhaitée</t>
  </si>
  <si>
    <t>Prix de Vente Total (hors SAJ, entretien et INTERCO):</t>
  </si>
  <si>
    <t>TOTAL SAJ (Poste avec "sp" dans la colonne E du métré)</t>
  </si>
  <si>
    <t>Doublon</t>
  </si>
  <si>
    <t>Prix de Vente Total (y compris SAJ, STRT):</t>
  </si>
  <si>
    <t>OFFRE CLIENT</t>
  </si>
  <si>
    <t>Coefficient de Vente</t>
  </si>
  <si>
    <t>Prestation ouvrière prévue</t>
  </si>
  <si>
    <t>Taux horaire de base:</t>
  </si>
  <si>
    <t>Coefficient de vente sur MAT/STRT</t>
  </si>
  <si>
    <t>* peut varier par sous catégorie =&gt; Cf. détail CODE</t>
  </si>
  <si>
    <t>Remise projet autorisée</t>
  </si>
  <si>
    <t>Prix de Vente Total (suivant Métré)</t>
  </si>
  <si>
    <t>PV = Prix de Vente Total (hors SAJ, entretien et INTERCO):</t>
  </si>
  <si>
    <t>Marge Brute = PV - PR</t>
  </si>
  <si>
    <t>Marge Nette calculée = VP - BEP (Profit/Perte)</t>
  </si>
  <si>
    <t>EEG NV , Divisie Electro Entreprise</t>
  </si>
  <si>
    <t>Oostlaan 5</t>
  </si>
  <si>
    <t>8560 Gullegem</t>
  </si>
  <si>
    <t>+32 (0)56 42 53 43</t>
  </si>
  <si>
    <t>electro-entreprise@eeg.be</t>
  </si>
  <si>
    <t>CONTROLE</t>
  </si>
  <si>
    <t>= SI CETTE CELLULE DEVIENT ROUGE, IL Y A UN MAUVAIS CODE QUELQUE PART !</t>
  </si>
  <si>
    <t>Code</t>
  </si>
  <si>
    <t>Utilisé</t>
  </si>
  <si>
    <t>Total Vente par code</t>
  </si>
  <si>
    <t>Achats</t>
  </si>
  <si>
    <t>Ouvriers</t>
  </si>
  <si>
    <t>Heures Pretées</t>
  </si>
  <si>
    <t>Tâche</t>
  </si>
  <si>
    <t>Général</t>
  </si>
  <si>
    <t>11</t>
  </si>
  <si>
    <t>12</t>
  </si>
  <si>
    <t>13</t>
  </si>
  <si>
    <t>132</t>
  </si>
  <si>
    <t>14</t>
  </si>
  <si>
    <t>Démolitions</t>
  </si>
  <si>
    <t>Ja</t>
  </si>
  <si>
    <t>Installation d echantier</t>
  </si>
  <si>
    <t>MT</t>
  </si>
  <si>
    <t>GS</t>
  </si>
  <si>
    <t>PARATONNERRE</t>
  </si>
  <si>
    <t>ASC</t>
  </si>
  <si>
    <t>TUB</t>
  </si>
  <si>
    <t>FM</t>
  </si>
  <si>
    <t>PV</t>
  </si>
  <si>
    <t>Borne V.E.</t>
  </si>
  <si>
    <t>PK</t>
  </si>
  <si>
    <t>Ventilatie</t>
  </si>
  <si>
    <t>Location</t>
  </si>
  <si>
    <t>Canalisation Extérieure</t>
  </si>
  <si>
    <t>Resserrage</t>
  </si>
  <si>
    <t>Réception</t>
  </si>
  <si>
    <t>Canalisation Courant Fort</t>
  </si>
  <si>
    <t>Canalisation Courant Faible</t>
  </si>
  <si>
    <t>Montage Courant Fort</t>
  </si>
  <si>
    <t>Montage Courant Faible</t>
  </si>
  <si>
    <t>Finition Courant Fort</t>
  </si>
  <si>
    <t>OH1</t>
  </si>
  <si>
    <t>INTERN</t>
  </si>
  <si>
    <t>SP</t>
  </si>
  <si>
    <t>SAJ = Somme à justifier</t>
  </si>
  <si>
    <t>VAR</t>
  </si>
  <si>
    <t>Variantes</t>
  </si>
  <si>
    <t>OP</t>
  </si>
  <si>
    <t>Options</t>
  </si>
  <si>
    <t xml:space="preserve">Versie </t>
  </si>
  <si>
    <t xml:space="preserve">Auteur(s) </t>
  </si>
  <si>
    <t xml:space="preserve">Omschrijving / Wijziging </t>
  </si>
  <si>
    <t xml:space="preserve">Datum </t>
  </si>
  <si>
    <t xml:space="preserve">1.0 </t>
  </si>
  <si>
    <t>JRE</t>
  </si>
  <si>
    <t xml:space="preserve">Basisversie </t>
  </si>
  <si>
    <t>2.0</t>
  </si>
  <si>
    <t>BHA</t>
  </si>
  <si>
    <t>toevoeging kolommen AK, AT, OA, overzicht bovenaan ipv onderaan &amp; budget breakdown</t>
  </si>
  <si>
    <t>2.1</t>
  </si>
  <si>
    <t>GVE</t>
  </si>
  <si>
    <t>knoppen /OFF-INFO voor PDF offerte met voorwaarden</t>
  </si>
  <si>
    <t>2.2</t>
  </si>
  <si>
    <t>NDH</t>
  </si>
  <si>
    <t>slicer voor budgetcodes + update prijzen</t>
  </si>
  <si>
    <t>2.3</t>
  </si>
  <si>
    <t>kolommen atelier + algemene kost verwijderd</t>
  </si>
  <si>
    <t>2.3.1</t>
  </si>
  <si>
    <t>LDR</t>
  </si>
  <si>
    <t>update prijzen</t>
  </si>
  <si>
    <t>2.3.2</t>
  </si>
  <si>
    <t>update prijzen kabel</t>
  </si>
  <si>
    <t>2.3.3</t>
  </si>
  <si>
    <t>aanpassing foutieve totaalsommen in overzicht</t>
  </si>
  <si>
    <t>2.4</t>
  </si>
  <si>
    <t>aanpassing som materiaal met subtitels + aanmaak versiegeschiedenis</t>
  </si>
  <si>
    <t xml:space="preserve">Tarieven aangepast, automatische berekening van extra te nemen marge ifv BB, Correcte berekening met stelposten, projectopmerkingen in formaat meetstaat gezet. </t>
  </si>
  <si>
    <t>2.5.1</t>
  </si>
  <si>
    <t>controlecellen prijs-updates toegevoegd in /Meetstaat; code hersteld voor verbergen/zichtbaar maken; kader AK verwijderd uit /Meetstaat</t>
  </si>
  <si>
    <t>2.5.2</t>
  </si>
  <si>
    <t>voorwaardelijke opmaak /BB tabelAankoop</t>
  </si>
  <si>
    <t>Révision tps MO de VRI</t>
  </si>
  <si>
    <t>Decriptif CODE</t>
  </si>
  <si>
    <t>Kptot</t>
  </si>
  <si>
    <t>MONTAGE</t>
  </si>
  <si>
    <t>Ref1</t>
  </si>
  <si>
    <t>#</t>
  </si>
  <si>
    <t>KP/st</t>
  </si>
  <si>
    <t>Ref2</t>
  </si>
  <si>
    <t>Ref3</t>
  </si>
  <si>
    <t>Ref4</t>
  </si>
  <si>
    <t>Ref5</t>
  </si>
  <si>
    <t>Ref6</t>
  </si>
  <si>
    <t>Ref7</t>
  </si>
  <si>
    <t>Ref8</t>
  </si>
  <si>
    <t>XGB2x1,5</t>
  </si>
  <si>
    <t>XGB2X1,5-CCA B 1000</t>
  </si>
  <si>
    <t>XGB2x2,5</t>
  </si>
  <si>
    <t>XGB2X2,5-CCA B 1000</t>
  </si>
  <si>
    <t>XGB2x4</t>
  </si>
  <si>
    <t>XGB2X4-CCA B 1000</t>
  </si>
  <si>
    <t>XGB2x10</t>
  </si>
  <si>
    <t>XGB2X10-CCA B 1000</t>
  </si>
  <si>
    <t>XGB2x16</t>
  </si>
  <si>
    <t>XGB2X16-CCA B 1000</t>
  </si>
  <si>
    <t>XGB3x1,5</t>
  </si>
  <si>
    <t>XGB3X1,5-CCA B 1000</t>
  </si>
  <si>
    <t>XGB3x2,5</t>
  </si>
  <si>
    <t>XGB3X2,5-CCA B 1000</t>
  </si>
  <si>
    <t>XGB3x4</t>
  </si>
  <si>
    <t>XGB3X4-CCA B 1000</t>
  </si>
  <si>
    <t>XGB3x6</t>
  </si>
  <si>
    <t>XGB3X6-CCA B 1000</t>
  </si>
  <si>
    <t>XGB3x10</t>
  </si>
  <si>
    <t>XGB3X10-CCA B 1000</t>
  </si>
  <si>
    <t>XGB3x16</t>
  </si>
  <si>
    <t>XGB3X16-CCA B 1000</t>
  </si>
  <si>
    <t>XGB3x25</t>
  </si>
  <si>
    <t>XGB3X25-CCA B 1000</t>
  </si>
  <si>
    <t>XGB3x35</t>
  </si>
  <si>
    <t>XGB3X35-CCA B 1000</t>
  </si>
  <si>
    <t>XGB3x50</t>
  </si>
  <si>
    <t>XGB3X50-CCA B 1000</t>
  </si>
  <si>
    <t>XGB3x70</t>
  </si>
  <si>
    <t>XGB3X70-CCA B 1000</t>
  </si>
  <si>
    <t>XGB3x95</t>
  </si>
  <si>
    <t>XGB3X95-CCA B 1000</t>
  </si>
  <si>
    <t>XGB3x120</t>
  </si>
  <si>
    <t>XGB3X120-CCA B 1000</t>
  </si>
  <si>
    <t>XGB3x150</t>
  </si>
  <si>
    <t>XGB3X150-CCA B 1000</t>
  </si>
  <si>
    <t>XGB3x185</t>
  </si>
  <si>
    <t>XGB3X185-CCA B 1000</t>
  </si>
  <si>
    <t>XGB3x240</t>
  </si>
  <si>
    <t>XGB3X240-CCA B 1000</t>
  </si>
  <si>
    <t>XGB3G1,5</t>
  </si>
  <si>
    <t>XGB3G1,5-CCA R 100</t>
  </si>
  <si>
    <t>XGB3G2,5</t>
  </si>
  <si>
    <t>XGB3G2,5-CCA B 1000</t>
  </si>
  <si>
    <t>XGB3G4-CCA B 1000</t>
  </si>
  <si>
    <t>XGB3G6</t>
  </si>
  <si>
    <t>XGB3G6-CCA B 1000</t>
  </si>
  <si>
    <t>XGB3G10</t>
  </si>
  <si>
    <t>XGB3G10-CCA B 1000</t>
  </si>
  <si>
    <t>XGB3x35+16</t>
  </si>
  <si>
    <t>XGB3X35+16-CCA B 1000</t>
  </si>
  <si>
    <t>XGB3x50+25</t>
  </si>
  <si>
    <t>XGB3X50+25-CCA B 1000</t>
  </si>
  <si>
    <t>XGB3x70+35</t>
  </si>
  <si>
    <t>XGB3X70+35-CCA B 1000</t>
  </si>
  <si>
    <t>XGB3x95+50</t>
  </si>
  <si>
    <t>XGB3X95+50-CCA B 1000</t>
  </si>
  <si>
    <t>XGB3x120+70</t>
  </si>
  <si>
    <t>XGB3X120+70-CCA B 1000</t>
  </si>
  <si>
    <t>XGB3x150+70</t>
  </si>
  <si>
    <t>XGB3X150+70-CCA B 1000</t>
  </si>
  <si>
    <t>XGB3x185+95</t>
  </si>
  <si>
    <t>XGB3X185+95-CCA B 1000</t>
  </si>
  <si>
    <t>XGB3x240+120</t>
  </si>
  <si>
    <t>XGB3X240+120-CCA B 1000</t>
  </si>
  <si>
    <t>XGB3x35+G16</t>
  </si>
  <si>
    <t>XGB3X35+G16-CCA B 1000</t>
  </si>
  <si>
    <t>XGB3x50+G25</t>
  </si>
  <si>
    <t>XGB3X50+G25-CCA B 1000</t>
  </si>
  <si>
    <t>XGB3x70+G35</t>
  </si>
  <si>
    <t>XGB3X70+G35-CCA B 1000</t>
  </si>
  <si>
    <t>XGB3x95+G50</t>
  </si>
  <si>
    <t>XGB3X95+G50-CCA B 1000</t>
  </si>
  <si>
    <t>XGB3x120+G70</t>
  </si>
  <si>
    <t>XGB3X120+G70-CCA B 1000</t>
  </si>
  <si>
    <t>XGB3x150+G70</t>
  </si>
  <si>
    <t>XGB3X150+G70-CCA B 1000</t>
  </si>
  <si>
    <t>XGB3x185+G95</t>
  </si>
  <si>
    <t>XGB3X185+G95-CCA B 1000</t>
  </si>
  <si>
    <t>XGB3x240+G120</t>
  </si>
  <si>
    <t>XGB3X240+G120-CCA B 1000</t>
  </si>
  <si>
    <t>XGB4x1,5</t>
  </si>
  <si>
    <t>XGB4X1,5-CCA B 1000</t>
  </si>
  <si>
    <t>XGB4x2,5</t>
  </si>
  <si>
    <t>XGB4X2,5-CCA B 1000</t>
  </si>
  <si>
    <t>XGB4x4</t>
  </si>
  <si>
    <t>XGB4X4-CCA B 1000</t>
  </si>
  <si>
    <t>XGB4x6</t>
  </si>
  <si>
    <t>XGB4X6-CCA B 1000</t>
  </si>
  <si>
    <t>XGB4x10</t>
  </si>
  <si>
    <t>XGB4X10-CCA B 1000</t>
  </si>
  <si>
    <t>XGB4x16</t>
  </si>
  <si>
    <t>XGB4X16-CCA B 1000</t>
  </si>
  <si>
    <t>XGB4x25</t>
  </si>
  <si>
    <t>XGB4X25-CCA B 1000</t>
  </si>
  <si>
    <t>XGB4x35</t>
  </si>
  <si>
    <t>XGB4X35-CCA B 1000</t>
  </si>
  <si>
    <t>XGB4x50</t>
  </si>
  <si>
    <t>XGB4X50-CCA B 1000</t>
  </si>
  <si>
    <t>XGB4x70</t>
  </si>
  <si>
    <t>XGB4X70-CCA B 1000</t>
  </si>
  <si>
    <t>XGB4x95</t>
  </si>
  <si>
    <t>XGB4X95-CCA B 1000</t>
  </si>
  <si>
    <t>XGB4x120</t>
  </si>
  <si>
    <t>XGB4X120-CCA B 1000</t>
  </si>
  <si>
    <t>XGB4x150</t>
  </si>
  <si>
    <t>XGB4X150-CCA B 1000</t>
  </si>
  <si>
    <t>XGB4x185</t>
  </si>
  <si>
    <t>XGB4X185-CCA B 1000</t>
  </si>
  <si>
    <t>XGB4x240</t>
  </si>
  <si>
    <t>XGB4X240-CCA B 1000</t>
  </si>
  <si>
    <t>XGB4G1,5</t>
  </si>
  <si>
    <t>XGB4G1,5-CCA B 1000</t>
  </si>
  <si>
    <t>XGB4G2,5</t>
  </si>
  <si>
    <t>XGB4G2,5-CCA B 1000</t>
  </si>
  <si>
    <t>XGB4G4</t>
  </si>
  <si>
    <t>XGB4G4-CCA B 1000</t>
  </si>
  <si>
    <t>XGB4G6</t>
  </si>
  <si>
    <t>XGB4G6-CCA B 1000</t>
  </si>
  <si>
    <t>XGB4G10</t>
  </si>
  <si>
    <t>XGB4G10-CCA B 1000</t>
  </si>
  <si>
    <t>XGB4G16</t>
  </si>
  <si>
    <t>XGB4G16-CCA B 1000</t>
  </si>
  <si>
    <t>XGB4G25</t>
  </si>
  <si>
    <t>XGB4G25-CCA B 1000</t>
  </si>
  <si>
    <t>XGB4G35</t>
  </si>
  <si>
    <t>XGB4G35-CCA B 1000</t>
  </si>
  <si>
    <t>XGB4G50</t>
  </si>
  <si>
    <t>XGB4G50-CCA B 1000</t>
  </si>
  <si>
    <t>XGB4G70-CCA B 1000</t>
  </si>
  <si>
    <t>XGB4G95</t>
  </si>
  <si>
    <t>XGB4G95-CCA B 1000</t>
  </si>
  <si>
    <t>XGB4G120</t>
  </si>
  <si>
    <t>XGB4G120-CCA B 1000</t>
  </si>
  <si>
    <t>XGB4G150</t>
  </si>
  <si>
    <t>XGB4G150-CCA B 1000</t>
  </si>
  <si>
    <t>XGB4G185</t>
  </si>
  <si>
    <t>XGB4G185-CCA B 1000</t>
  </si>
  <si>
    <t>XGB4G240-CCA B 1000</t>
  </si>
  <si>
    <t>XGB5G1,5</t>
  </si>
  <si>
    <t>XGB5G1,5-CCA B 1000</t>
  </si>
  <si>
    <t>XGB5G2,5</t>
  </si>
  <si>
    <t>XGB5G2,5-CCA B 1000</t>
  </si>
  <si>
    <t>XGB5G4-CCA B 1000</t>
  </si>
  <si>
    <t>XGB5G6-CCA B 1000</t>
  </si>
  <si>
    <t>XGB5G10-CCA B 1000</t>
  </si>
  <si>
    <t>XGB5G16</t>
  </si>
  <si>
    <t>XGB5G16-CCA B 1000</t>
  </si>
  <si>
    <t>XGB5G25</t>
  </si>
  <si>
    <t>XGB5G25-CCA B 1000</t>
  </si>
  <si>
    <t>XGB7G1,5</t>
  </si>
  <si>
    <t>XGB7G1,5-CCA B 1000</t>
  </si>
  <si>
    <t>XGB9G1,5</t>
  </si>
  <si>
    <t>XGB9G1,5-CCA B 1000</t>
  </si>
  <si>
    <t>XGB10G1,5</t>
  </si>
  <si>
    <t>XGB10G1,5-CCA B 1000</t>
  </si>
  <si>
    <t>XGB12G1,5</t>
  </si>
  <si>
    <t>XGB12G1,5-CCA B 1000</t>
  </si>
  <si>
    <t>XGB14G1,5</t>
  </si>
  <si>
    <t>XGB14G1,5-CCA B 1000</t>
  </si>
  <si>
    <t>XGB19G1,5</t>
  </si>
  <si>
    <t>XGB19G1,5-CCA B 1000</t>
  </si>
  <si>
    <t>XGB21G1,5</t>
  </si>
  <si>
    <t>XGB21G1,5-CCA B 1000</t>
  </si>
  <si>
    <t>XGB24G1,5</t>
  </si>
  <si>
    <t>XGB24G1,5-CCA B 1000</t>
  </si>
  <si>
    <t>XGB30G1,5</t>
  </si>
  <si>
    <t>XGB30G1,5-CCA B 1000</t>
  </si>
  <si>
    <t>XGB7G2,5</t>
  </si>
  <si>
    <t>XGB7G2,5-CCA B 1000</t>
  </si>
  <si>
    <t>XGB12G2,5</t>
  </si>
  <si>
    <t>XGB12G2,5-CCA B 1000</t>
  </si>
  <si>
    <t>XGB19G2,5</t>
  </si>
  <si>
    <t>XGB19G2,5-CCA B 1000</t>
  </si>
  <si>
    <t>XGB24G2,5</t>
  </si>
  <si>
    <t>XGB24G2,5-CCA B 1000</t>
  </si>
  <si>
    <t>GGT2P</t>
  </si>
  <si>
    <t>GGT1Q0,6-cca B 1000</t>
  </si>
  <si>
    <t>GGT3P</t>
  </si>
  <si>
    <t>GGT3P0,6-cca B 1000</t>
  </si>
  <si>
    <t>GGT4P</t>
  </si>
  <si>
    <t>GGT4P0,6-cca B 1000</t>
  </si>
  <si>
    <t>GGT6P</t>
  </si>
  <si>
    <t>GGT6P0,6-cca B 1000</t>
  </si>
  <si>
    <t>GGT10P</t>
  </si>
  <si>
    <t>GGT10P0,6-cca B 1000</t>
  </si>
  <si>
    <t>GGT14P</t>
  </si>
  <si>
    <t>GGT14P0,6-cca B 1000</t>
  </si>
  <si>
    <t>GGT20P</t>
  </si>
  <si>
    <t>GGT20P0,6-cca B 1000</t>
  </si>
  <si>
    <t>GGT26P</t>
  </si>
  <si>
    <t>GGT26P0,6-CCA B 1000</t>
  </si>
  <si>
    <t>GGT30P</t>
  </si>
  <si>
    <t>GGT30P0,6-CCA B 1000</t>
  </si>
  <si>
    <t>GGT40P</t>
  </si>
  <si>
    <t>GGT40P0,6-CCA B 1000</t>
  </si>
  <si>
    <t>GGT50P</t>
  </si>
  <si>
    <t>GGT50P0,6-cca B 1000</t>
  </si>
  <si>
    <t>GGT100P</t>
  </si>
  <si>
    <t>GGT100P0,6-CCA B 1000</t>
  </si>
  <si>
    <t>H07Z1R6</t>
  </si>
  <si>
    <t>H07Z1-R6YG-CCA B 1000</t>
  </si>
  <si>
    <t>H07Z1R10</t>
  </si>
  <si>
    <t>H07Z1-R10YG-CCA B 1000</t>
  </si>
  <si>
    <t>H07Z1R16</t>
  </si>
  <si>
    <t>H07Z1-R16YG-CCA B 1000</t>
  </si>
  <si>
    <t>H07Z1R25</t>
  </si>
  <si>
    <t>H07Z1-R25YG-CCA B 1000</t>
  </si>
  <si>
    <t>H07Z1R35</t>
  </si>
  <si>
    <t>H07Z1-R35YG-CCA B 1000</t>
  </si>
  <si>
    <t>H07Z1R50</t>
  </si>
  <si>
    <t>H07Z1-R50YG-CCA B 1000</t>
  </si>
  <si>
    <t>H07Z1R70</t>
  </si>
  <si>
    <t>H07Z1-R70YG-CCA B 1000</t>
  </si>
  <si>
    <t>H07Z1R95</t>
  </si>
  <si>
    <t>H07Z1-R95YG-CCA B 1000</t>
  </si>
  <si>
    <t>H07Z1R120</t>
  </si>
  <si>
    <t>H07Z1-R120YG-CCA B 1000</t>
  </si>
  <si>
    <t>H07Z1R150</t>
  </si>
  <si>
    <t>H07Z1-R150YG-CCA B 1000</t>
  </si>
  <si>
    <t>H07Z1R185</t>
  </si>
  <si>
    <t>H07Z1-R185YG-CCA B 1000</t>
  </si>
  <si>
    <t>H07Z1R240</t>
  </si>
  <si>
    <t>H07Z1-R240YG-CCA B 1000</t>
  </si>
  <si>
    <t>TGGF4</t>
  </si>
  <si>
    <t>TGGF-1Q0,8-CCA B 1000</t>
  </si>
  <si>
    <t>TGGF8</t>
  </si>
  <si>
    <t>TGGF-4P0,8-CCA B 1000</t>
  </si>
  <si>
    <t>SGG4</t>
  </si>
  <si>
    <t>SGG4X0,8-CCA B 1000</t>
  </si>
  <si>
    <t>SGG8</t>
  </si>
  <si>
    <t>SGG8X0,8-CCA B 1000</t>
  </si>
  <si>
    <t>SGG16</t>
  </si>
  <si>
    <t>SGG16X0,8-CCA B 1000</t>
  </si>
  <si>
    <t>ALLSOH42</t>
  </si>
  <si>
    <t>AL2X0,75+4ZH-CCA. B 500</t>
  </si>
  <si>
    <t>ALLSOH62</t>
  </si>
  <si>
    <t>AL2X0,75+6ZH-CCA. B 500</t>
  </si>
  <si>
    <t>ALLSOH4</t>
  </si>
  <si>
    <t>AL4X0,22ZH-CCA. B 1000</t>
  </si>
  <si>
    <t>LIHCH4x0,75</t>
  </si>
  <si>
    <t>LIHCH4X0,75-JZ-CCA B 1000</t>
  </si>
  <si>
    <t>LIHCH4x1,5</t>
  </si>
  <si>
    <t>LIHCH4X1,5-JZ-CCA B 1000</t>
  </si>
  <si>
    <t>LIHCH7x0,75</t>
  </si>
  <si>
    <t>LIHCH7X0,75-JZ-CCA B 1000</t>
  </si>
  <si>
    <t>LIHCH7x1,5</t>
  </si>
  <si>
    <t>LIHCH7X1,5-JZ-CCA B 1000</t>
  </si>
  <si>
    <t>LIHCH12x0,75</t>
  </si>
  <si>
    <t>LIHCH12X0,75-JZ-CCA B 1000</t>
  </si>
  <si>
    <t>LIHCH12x1,5</t>
  </si>
  <si>
    <t>LIHCH12X1,5-JZ-CCA B 1000</t>
  </si>
  <si>
    <t>COAX14</t>
  </si>
  <si>
    <t>C0AXTVIN14-CCA B 500</t>
  </si>
  <si>
    <t>COAX20</t>
  </si>
  <si>
    <t>C0AXTVIN20-CCA B 500</t>
  </si>
  <si>
    <t>PVC6H</t>
  </si>
  <si>
    <t>C0AXTVIN6K0KA-B2CA B 500</t>
  </si>
  <si>
    <t>EIBLSOH</t>
  </si>
  <si>
    <t>HCHM1Q0,8-B2CA B 1000</t>
  </si>
  <si>
    <t>F3/1P</t>
  </si>
  <si>
    <t>ALSECURE1P0,9-1H30 B 6000</t>
  </si>
  <si>
    <t>F3/2P</t>
  </si>
  <si>
    <t>ALSECURE2P0,9-1H30 B 1000</t>
  </si>
  <si>
    <t>F3/4P</t>
  </si>
  <si>
    <t>EUR0SAFE-4P0,9 B 1000</t>
  </si>
  <si>
    <t>F3/2x1,5</t>
  </si>
  <si>
    <t>PREMIUM-2X1,5 B 500</t>
  </si>
  <si>
    <t>F3/2x2,5</t>
  </si>
  <si>
    <t>PREMIUM-2X2,5 B 500</t>
  </si>
  <si>
    <t>F3/3x1,5</t>
  </si>
  <si>
    <t>PREMIUM-3X1,5 B 500</t>
  </si>
  <si>
    <t>F3/3x2,5</t>
  </si>
  <si>
    <t>PREMIUM-3X2,5 B 1000</t>
  </si>
  <si>
    <t>F3/3G1,5</t>
  </si>
  <si>
    <t>PREMIUM-3G1,5 B 500</t>
  </si>
  <si>
    <t>F3/3G2,5</t>
  </si>
  <si>
    <t>PREMIUM-3G2,5 B 500</t>
  </si>
  <si>
    <t>F3/4G1,5</t>
  </si>
  <si>
    <t>PREMIUM-4G1,5 B 1000</t>
  </si>
  <si>
    <t>F3/4G2,5</t>
  </si>
  <si>
    <t>PREMIUM-4G2,5 B 1000</t>
  </si>
  <si>
    <t>F3/4G4</t>
  </si>
  <si>
    <t>PREMIUM-4G4 B 1000</t>
  </si>
  <si>
    <t>F3/3P0,9</t>
  </si>
  <si>
    <t>ALSECURE3P0,9-1H30 B 3000</t>
  </si>
  <si>
    <t>F3/4x1,5</t>
  </si>
  <si>
    <t>PREMIUM-4X1,5 B 500</t>
  </si>
  <si>
    <t>F3/4x2,5</t>
  </si>
  <si>
    <t>PREMIUM-4X2,5 B 1000</t>
  </si>
  <si>
    <t>F3/4x6</t>
  </si>
  <si>
    <t>EUR0-4X6-2H B 500</t>
  </si>
  <si>
    <t>F3/4x10</t>
  </si>
  <si>
    <t>EUR0-4X10-2H B 500</t>
  </si>
  <si>
    <t>F3/4x16</t>
  </si>
  <si>
    <t>EUR0-4X16 B 500</t>
  </si>
  <si>
    <t>F3/4x25</t>
  </si>
  <si>
    <t>EUR0-4X25-2h B 500</t>
  </si>
  <si>
    <t>F3/4x35</t>
  </si>
  <si>
    <t>EUR0-4X35-2H B 500</t>
  </si>
  <si>
    <t>F3/4x50</t>
  </si>
  <si>
    <t>EUR0-4X50-2h B 500</t>
  </si>
  <si>
    <t>F3/4x70</t>
  </si>
  <si>
    <t>EUR0-4X70-2H B 500</t>
  </si>
  <si>
    <t>F3/4x95</t>
  </si>
  <si>
    <t>EUR0-4X95-2h B 500</t>
  </si>
  <si>
    <t>F3/4x150</t>
  </si>
  <si>
    <t>EUR0-4X150-2h B 500</t>
  </si>
  <si>
    <t>f3/4x185</t>
  </si>
  <si>
    <t>EUR0-4X185 B 500</t>
  </si>
  <si>
    <t>F3/4x240</t>
  </si>
  <si>
    <t>EUR0-4X240 B 500</t>
  </si>
  <si>
    <t>F3/4G6</t>
  </si>
  <si>
    <t>PYR0-SNA-4G6 B 1000</t>
  </si>
  <si>
    <t>F3/4G10</t>
  </si>
  <si>
    <t>F3/4G16</t>
  </si>
  <si>
    <t>EUR0-4G16-2h B 500</t>
  </si>
  <si>
    <t>F3/4G25</t>
  </si>
  <si>
    <t>F3/4G50</t>
  </si>
  <si>
    <t>EUR0-4G50-2h B 500</t>
  </si>
  <si>
    <t>F3/4G95</t>
  </si>
  <si>
    <t>EUR0-4X95-2H B 500</t>
  </si>
  <si>
    <t>F3/5G1,5</t>
  </si>
  <si>
    <t>PREMIUM-5G1,5 B 5000</t>
  </si>
  <si>
    <t>F3/5G2,5</t>
  </si>
  <si>
    <t>PREMIUM-5G2,5 B 1000</t>
  </si>
  <si>
    <t>F3/5G4</t>
  </si>
  <si>
    <t>EUR0-5G4 B 500</t>
  </si>
  <si>
    <t>F3/5G6</t>
  </si>
  <si>
    <t>EUR0-5G6-2H B 500</t>
  </si>
  <si>
    <t>F3/5G10</t>
  </si>
  <si>
    <t>EUR0-5G10-2h B 500</t>
  </si>
  <si>
    <t>F3/5G16</t>
  </si>
  <si>
    <t>EUR0-5G16-2h B 500</t>
  </si>
  <si>
    <t>F3/5G25</t>
  </si>
  <si>
    <t>EUR0-5G25-2h B 500</t>
  </si>
  <si>
    <t>F3/7G1,5</t>
  </si>
  <si>
    <t>EUR0-7G1,5 B 1000</t>
  </si>
  <si>
    <t>F3/7G2,5</t>
  </si>
  <si>
    <t>EUR0-7G2,5 B 1000</t>
  </si>
  <si>
    <t>F3/12G1,5</t>
  </si>
  <si>
    <t>PYR0-SNA-12G1,5 B 1000</t>
  </si>
  <si>
    <t>F3/19G1,5</t>
  </si>
  <si>
    <t>EUR0-19G1,5 B 1000</t>
  </si>
  <si>
    <t>POWER1x70</t>
  </si>
  <si>
    <t>P0WERFLEX+1X70-CCA B 1000</t>
  </si>
  <si>
    <t>POWER1x95</t>
  </si>
  <si>
    <t>P0WERFLEX+1X95-CCA B 1000</t>
  </si>
  <si>
    <t>POWER1x120</t>
  </si>
  <si>
    <t>P0WERFLEX+1X120-CCA B 1000</t>
  </si>
  <si>
    <t>POWER1x150</t>
  </si>
  <si>
    <t>P0WERFLEX+1X150-CCA B 1000</t>
  </si>
  <si>
    <t>POWER1x185</t>
  </si>
  <si>
    <t>P0WERFLEX+1X185-CCA B 500</t>
  </si>
  <si>
    <t>POWER1x240</t>
  </si>
  <si>
    <t>P0WERFLEX+1X240-CCA B 500</t>
  </si>
  <si>
    <t>POWER1x300</t>
  </si>
  <si>
    <t>P0WERFLEX+1X300-CCA B 1000</t>
  </si>
  <si>
    <t>RZ1-K5G6</t>
  </si>
  <si>
    <t>RZ1-K5G6-CCA B 1000</t>
  </si>
  <si>
    <t>RZ1-K5G10</t>
  </si>
  <si>
    <t>RZ1-K5G10-B2CA B 1000</t>
  </si>
  <si>
    <t>RZ1-K5G16</t>
  </si>
  <si>
    <t>RZ1-K5G16-B2CA B 1000</t>
  </si>
  <si>
    <t>RZ1-K5G25</t>
  </si>
  <si>
    <t>RZ1-K5G25-B2CA B 1000</t>
  </si>
  <si>
    <t>RZ1-K5G35</t>
  </si>
  <si>
    <t>RZ1-K5G35-B2CA B 1000</t>
  </si>
  <si>
    <t>RZ1-5G50</t>
  </si>
  <si>
    <t>RZ1-K5G50-B2CA B 1000</t>
  </si>
  <si>
    <t>RZ1-5G70</t>
  </si>
  <si>
    <t>RZ1-K5G70-B2CA B 1000</t>
  </si>
  <si>
    <t>RZ1-5G95</t>
  </si>
  <si>
    <t>RZ1-K5G95-B2CA B 1000</t>
  </si>
  <si>
    <t>RZ1-5G120</t>
  </si>
  <si>
    <t>RZ1-K5G120-B2CA B 1000</t>
  </si>
  <si>
    <t>RZ1-K1X95</t>
  </si>
  <si>
    <t>RZ1-K1X95-B2CA B 1000</t>
  </si>
  <si>
    <t>RZ1-K1X120</t>
  </si>
  <si>
    <t>RZ1-K1X120-B2CA B 500</t>
  </si>
  <si>
    <t>RZ1-K1X150</t>
  </si>
  <si>
    <t>RZ1-K1X150-B2CA B 1000</t>
  </si>
  <si>
    <t>RZ1-K1X185</t>
  </si>
  <si>
    <t>RZ1-K1X185-B2CA B 1000</t>
  </si>
  <si>
    <t>RZ1-K1x240</t>
  </si>
  <si>
    <t>RZ1-K1X240-B2CA B 500</t>
  </si>
  <si>
    <t>EXAVB2x1,5</t>
  </si>
  <si>
    <t>EXAVB2X1,5-CCA B 1000</t>
  </si>
  <si>
    <t>EXAVB2x2,5</t>
  </si>
  <si>
    <t>EXAVB2X2,5-CCA B 1000</t>
  </si>
  <si>
    <t>EXAVB2x4</t>
  </si>
  <si>
    <t>EXAVB2X4-CCA B 1000</t>
  </si>
  <si>
    <t>EXAVB3x1,5</t>
  </si>
  <si>
    <t>EXAVB3X1,5-CCA B 1000</t>
  </si>
  <si>
    <t>EXAVB3x2,5</t>
  </si>
  <si>
    <t>EXAVB3X2,5-CCA B 1000</t>
  </si>
  <si>
    <t>EXAVB3x4</t>
  </si>
  <si>
    <t>EXAVB3X4-CCA B 1000</t>
  </si>
  <si>
    <t>EXAVB3x6</t>
  </si>
  <si>
    <t>EXAVB3X6-CCA B 1000</t>
  </si>
  <si>
    <t>EXAVB3x10</t>
  </si>
  <si>
    <t>EXAVB3X10-CCA B 1000</t>
  </si>
  <si>
    <t>EXAVB3x16</t>
  </si>
  <si>
    <t>EXAVB3X16-CCA B 1000</t>
  </si>
  <si>
    <t>EXAVB3x25</t>
  </si>
  <si>
    <t>EXAVB3X25-CCA B 1000</t>
  </si>
  <si>
    <t>EXAVB3x35</t>
  </si>
  <si>
    <t>EXAVB3X35-CCA B 1000</t>
  </si>
  <si>
    <t>EXAVB3x50</t>
  </si>
  <si>
    <t>EXAVB3X50-CCA B 1000</t>
  </si>
  <si>
    <t>EXAVB3x70</t>
  </si>
  <si>
    <t>EXAVB3X70-CCA B 1000</t>
  </si>
  <si>
    <t>EXAVB3x95</t>
  </si>
  <si>
    <t>EXAVB3X95-CCA B 1000</t>
  </si>
  <si>
    <t>EXAVB3x120</t>
  </si>
  <si>
    <t>EXAVB3X120-CCA B 500</t>
  </si>
  <si>
    <t>EXAVB3x150</t>
  </si>
  <si>
    <t>EXAVB3X150-CCA B 500</t>
  </si>
  <si>
    <t>EXAVB3x185</t>
  </si>
  <si>
    <t>EXAVB3X185-CCA B 500</t>
  </si>
  <si>
    <t>EXAVB3x240</t>
  </si>
  <si>
    <t>EXAVB3X240-CCA B 500</t>
  </si>
  <si>
    <t>EXAVB3G2,5</t>
  </si>
  <si>
    <t>EXAVB3G2,5-CCA B 1000</t>
  </si>
  <si>
    <t>EXAVB3x25+16</t>
  </si>
  <si>
    <t>EXAVB3X25+G16-CCA B 1000</t>
  </si>
  <si>
    <t>EXAVB3x35+16</t>
  </si>
  <si>
    <t>EXAVB3X35+16-CCA B 1000</t>
  </si>
  <si>
    <t>EXAVB3x50+25</t>
  </si>
  <si>
    <t>EXAVB3X50+25-CCA B 1000</t>
  </si>
  <si>
    <t>EXAVB3x70+35</t>
  </si>
  <si>
    <t>EXAVB3X70+35-CCA B 1000</t>
  </si>
  <si>
    <t>EXAVB3x95+50</t>
  </si>
  <si>
    <t>EXAVB3X95+50-CCA B 500</t>
  </si>
  <si>
    <t>EXAVB3x120+70</t>
  </si>
  <si>
    <t>EXAVB3X120+70-CCA B 500</t>
  </si>
  <si>
    <t>EXAVB3x150+70</t>
  </si>
  <si>
    <t>EXAVB3X150+70-CCA B 500</t>
  </si>
  <si>
    <t>EXAVB3x185+95</t>
  </si>
  <si>
    <t>EXAVB3X185+95-CCA B 500</t>
  </si>
  <si>
    <t>EXAVB3x240+120</t>
  </si>
  <si>
    <t>EXAVB3X240+120-CCA B 500</t>
  </si>
  <si>
    <t>EXAVB3x35+G16</t>
  </si>
  <si>
    <t>EXAVB3X35+G16-CCA B 1000</t>
  </si>
  <si>
    <t>EXAVB3x50+G25</t>
  </si>
  <si>
    <t>EXAVB3X50+G25-CCA B 1000</t>
  </si>
  <si>
    <t>EXAVB3x70+G35</t>
  </si>
  <si>
    <t>EXAVB3X70+G35-CCA B 1000</t>
  </si>
  <si>
    <t>EXAVB3x95+G50</t>
  </si>
  <si>
    <t>EXAVB3X95+G50-CCA B 500</t>
  </si>
  <si>
    <t>EXAVB3x120+G70</t>
  </si>
  <si>
    <t>EXAVB3X120+G70-CCA B 500</t>
  </si>
  <si>
    <t>EXAVB3x150+G70</t>
  </si>
  <si>
    <t>EXAVB3X150+G70-CCA B 500</t>
  </si>
  <si>
    <t>EXAVB3x185+G95</t>
  </si>
  <si>
    <t>EXAVB3X185+G95-CCA B 500</t>
  </si>
  <si>
    <t>EXAVB3x240+G120</t>
  </si>
  <si>
    <t>EXAVB3X240+G120-CCA B 500</t>
  </si>
  <si>
    <t>EXAVB4x1,5</t>
  </si>
  <si>
    <t>EXAVB4X1,5-CCA B 1000</t>
  </si>
  <si>
    <t>EXAVB4x2,5</t>
  </si>
  <si>
    <t>EXAVB4X2,5-CCA B 1000</t>
  </si>
  <si>
    <t>EXAVB4x4</t>
  </si>
  <si>
    <t>EXAVB4X4-CCA B 1000</t>
  </si>
  <si>
    <t>EXAVB4x6</t>
  </si>
  <si>
    <t>EXAVB4X6-CCA B 1000</t>
  </si>
  <si>
    <t>EXAVB4x10</t>
  </si>
  <si>
    <t>EXAVB4X10-CCA B 1000</t>
  </si>
  <si>
    <t>EXAVB4x16</t>
  </si>
  <si>
    <t>EXAVB4X16-CCA B 1000</t>
  </si>
  <si>
    <t>EXAVB4x25</t>
  </si>
  <si>
    <t>EXAVB4X25-CCA B 1000</t>
  </si>
  <si>
    <t>EXAVB4x35</t>
  </si>
  <si>
    <t>EXAVB4X35-CCA B 1000</t>
  </si>
  <si>
    <t>EXAVB4x50</t>
  </si>
  <si>
    <t>EXAVB4X50-CCA B 1000</t>
  </si>
  <si>
    <t>EXAVB4x70</t>
  </si>
  <si>
    <t>EXAVB4X70-CCA B 1000</t>
  </si>
  <si>
    <t>EXAVB4x95</t>
  </si>
  <si>
    <t>EXAVB4X95-CCA B 1000</t>
  </si>
  <si>
    <t>EXAVB4x120</t>
  </si>
  <si>
    <t>EXAVB4X120-CCA B 1000</t>
  </si>
  <si>
    <t>EXAVB4x150</t>
  </si>
  <si>
    <t>EXAVB4X150-CCA B 1000</t>
  </si>
  <si>
    <t>EXAVB4x185</t>
  </si>
  <si>
    <t>EXAVB4X185-CCA B 500</t>
  </si>
  <si>
    <t>EXAVB4x240</t>
  </si>
  <si>
    <t>EXAVB4X240-CCA B 1000</t>
  </si>
  <si>
    <t>EXAVB4G2,5</t>
  </si>
  <si>
    <t>EXAVB4G2,5-CCA B 1000</t>
  </si>
  <si>
    <t>EXAVB4G4</t>
  </si>
  <si>
    <t>EXAVB4G4-CCA B 1000</t>
  </si>
  <si>
    <t>EXAVB4G6</t>
  </si>
  <si>
    <t>EXAVB4G6-CCA B 1000</t>
  </si>
  <si>
    <t>EXAVB4G10</t>
  </si>
  <si>
    <t>EXAVB4G10-CCA B 1000</t>
  </si>
  <si>
    <t>EXAVB4G16</t>
  </si>
  <si>
    <t>EXAVB4G16-CCA B 1000</t>
  </si>
  <si>
    <t>EXAVB4G25</t>
  </si>
  <si>
    <t>EXAVB4G25-CCA B 1000</t>
  </si>
  <si>
    <t>EXAVB4G35</t>
  </si>
  <si>
    <t>EXAVB4G35-CCA B 1000</t>
  </si>
  <si>
    <t>EXAVB4G50</t>
  </si>
  <si>
    <t>EXAVB4G50-CCA B 1000</t>
  </si>
  <si>
    <t>EXAVB4G70</t>
  </si>
  <si>
    <t>EXAVB4G70-CCA B 1000</t>
  </si>
  <si>
    <t>EXAVB4G95</t>
  </si>
  <si>
    <t>EXAVB4G95-CCA B 500</t>
  </si>
  <si>
    <t>EXAVB4G120</t>
  </si>
  <si>
    <t>EXAVB4G120-CCA B 1000</t>
  </si>
  <si>
    <t>EXAVB4G150</t>
  </si>
  <si>
    <t>EXAVB4G150-CCA B 1000</t>
  </si>
  <si>
    <t>EXAVB4G185</t>
  </si>
  <si>
    <t>EXAVB4G185-CCA B 1000</t>
  </si>
  <si>
    <t>EXVB2x2,5</t>
  </si>
  <si>
    <t>EXVB2X2,5-ECA B 1000</t>
  </si>
  <si>
    <t>EXVB2x6</t>
  </si>
  <si>
    <t>EXVB2X6-ECA B 1000</t>
  </si>
  <si>
    <t>EXVB3G1,5</t>
  </si>
  <si>
    <t>EXVB3G1,5-ECA B 1000</t>
  </si>
  <si>
    <t>EXVB3G2,5</t>
  </si>
  <si>
    <t>EXVB3G2,5-ECA B 1000</t>
  </si>
  <si>
    <t>EXVB3G4</t>
  </si>
  <si>
    <t>EXVB3G4-ECA B 1000</t>
  </si>
  <si>
    <t>EXVB3G6</t>
  </si>
  <si>
    <t>EXVB3G6-ECA B 1000</t>
  </si>
  <si>
    <t>EXVB4x10</t>
  </si>
  <si>
    <t>EXVB4X10-ECA B 2000</t>
  </si>
  <si>
    <t>EXVB4x16</t>
  </si>
  <si>
    <t>EXVB4X16-ECA B 2000</t>
  </si>
  <si>
    <t>EXVB4x25</t>
  </si>
  <si>
    <t>EXVB4X25-ECA B 1000</t>
  </si>
  <si>
    <t>EXVB4x35</t>
  </si>
  <si>
    <t>EXVB4X35-ECA B 500</t>
  </si>
  <si>
    <t>EXVB4x50</t>
  </si>
  <si>
    <t>EXVB4X50-ECA B 500</t>
  </si>
  <si>
    <t>EXVB4x70</t>
  </si>
  <si>
    <t>EXVB4X70-ECA B 500</t>
  </si>
  <si>
    <t>EXVB4x95</t>
  </si>
  <si>
    <t>EXVB4X95-ECA B 500</t>
  </si>
  <si>
    <t>EXVB4x120</t>
  </si>
  <si>
    <t>EXVB4X120-ECA B 1000</t>
  </si>
  <si>
    <t>EXVB4x150</t>
  </si>
  <si>
    <t>EXVB4X150-ECA B 500</t>
  </si>
  <si>
    <t>EXVB4x185</t>
  </si>
  <si>
    <t>EXVB4X185-ECA B 500</t>
  </si>
  <si>
    <t>EXVB5G1,5</t>
  </si>
  <si>
    <t>EXVB5G1,5-ECA B 1000</t>
  </si>
  <si>
    <t>EXVB5G2,5</t>
  </si>
  <si>
    <t>EXVB5G2,5-ECA B 1000</t>
  </si>
  <si>
    <t>EXVB5G4</t>
  </si>
  <si>
    <t>EXVB5G4-ECA B 1000</t>
  </si>
  <si>
    <t>EXVB5G6</t>
  </si>
  <si>
    <t>EXVB5G6-ECA B 1000</t>
  </si>
  <si>
    <t>EXVB5G10</t>
  </si>
  <si>
    <t>EXVB5G10-ECA B 1000</t>
  </si>
  <si>
    <t>EXVB5G25</t>
  </si>
  <si>
    <t>EXVB5G25-ECA B 1000</t>
  </si>
  <si>
    <t>FLXGB3G1,5</t>
  </si>
  <si>
    <t>GFXGB3G1,5 R 100</t>
  </si>
  <si>
    <t>FLXGB3G2,5</t>
  </si>
  <si>
    <t>GFXGB3G2,5 R 100</t>
  </si>
  <si>
    <t>FL3G4</t>
  </si>
  <si>
    <t>TFZH3G4 R 100</t>
  </si>
  <si>
    <t>FL3G6</t>
  </si>
  <si>
    <t>TFZH3G6 R 50</t>
  </si>
  <si>
    <t>FLXGB5G1,5</t>
  </si>
  <si>
    <t>GFXGB5G1,5 R 100</t>
  </si>
  <si>
    <t>FLXGB5G2,5</t>
  </si>
  <si>
    <t>GFXGB5G2,5 R 100</t>
  </si>
  <si>
    <t>FL5G4</t>
  </si>
  <si>
    <t>TFZH5G4 R 50</t>
  </si>
  <si>
    <t>FL5G6</t>
  </si>
  <si>
    <t>GF5G6 R 50</t>
  </si>
  <si>
    <t>FLJHSTH2x2x0,8</t>
  </si>
  <si>
    <t>GFJHSTH2X2X0,8R R 100</t>
  </si>
  <si>
    <t>FLLSLSOH2x0,75</t>
  </si>
  <si>
    <t>GFLS2X1,5 R 100</t>
  </si>
  <si>
    <t>FLLSLSOH2x1,5</t>
  </si>
  <si>
    <t>FLLSLSOH2x2,5</t>
  </si>
  <si>
    <t>FLEIBLSOH</t>
  </si>
  <si>
    <t>TFZH2X2X0,8BUS R 100</t>
  </si>
  <si>
    <t>FLUTPLSCAT6</t>
  </si>
  <si>
    <t>TFZHF/UTP6L R 100</t>
  </si>
  <si>
    <t>FLFTPLSCAT6A</t>
  </si>
  <si>
    <t>nexans + 0,5</t>
  </si>
  <si>
    <t>FLALLSOH42</t>
  </si>
  <si>
    <t>GF4X0,22+2X0,75 R 100</t>
  </si>
  <si>
    <t>FLALLSOH62</t>
  </si>
  <si>
    <t>GF6X0,22+2X0,75 R 100</t>
  </si>
  <si>
    <t>FLFRNC6</t>
  </si>
  <si>
    <t>GFTRI6 R 100</t>
  </si>
  <si>
    <t>FL20</t>
  </si>
  <si>
    <t>GF3/4 R 100</t>
  </si>
  <si>
    <t>FL25</t>
  </si>
  <si>
    <t>GF1 R 50</t>
  </si>
  <si>
    <t>FL32</t>
  </si>
  <si>
    <t>TFLEX1/1/4 R 50</t>
  </si>
  <si>
    <t>FL40</t>
  </si>
  <si>
    <t>TFLEX1/1/2 R 25</t>
  </si>
  <si>
    <t>FLSGG4</t>
  </si>
  <si>
    <t>GF4X0,8 R 100</t>
  </si>
  <si>
    <t>FLSGG8</t>
  </si>
  <si>
    <t>GF8X0,8 R 300</t>
  </si>
  <si>
    <t>FLF32x1,5</t>
  </si>
  <si>
    <t>GFF3-2X1,5 R 100</t>
  </si>
  <si>
    <t>FLF3-1P</t>
  </si>
  <si>
    <t>GFF3-1P0,9 R 100</t>
  </si>
  <si>
    <t>FLF3-2P</t>
  </si>
  <si>
    <t>GFF3-2P0,9 R 100</t>
  </si>
  <si>
    <t>FLF3-3G1,5</t>
  </si>
  <si>
    <t>GFF3-3G1,5 R 100</t>
  </si>
  <si>
    <t>FLF3-3G2,5</t>
  </si>
  <si>
    <t>FL/3g1,5</t>
  </si>
  <si>
    <t>TFZH3G1,5 R 100</t>
  </si>
  <si>
    <t>FL/3g2,5</t>
  </si>
  <si>
    <t>TFZH3G2,5 R 100</t>
  </si>
  <si>
    <t>FL/3g6</t>
  </si>
  <si>
    <t>FL/5g1,5</t>
  </si>
  <si>
    <t>TFZH5G1,5 R 100</t>
  </si>
  <si>
    <t>FL/5g2,5</t>
  </si>
  <si>
    <t>TFZH5G2,5 R 100</t>
  </si>
  <si>
    <t>FL/5g6</t>
  </si>
  <si>
    <t>FL2x1,5</t>
  </si>
  <si>
    <t>TFZHLS2X1,5 R 100</t>
  </si>
  <si>
    <t>flfiberprox</t>
  </si>
  <si>
    <t>TFZHN164090Y R 500</t>
  </si>
  <si>
    <t>Flfiberdata</t>
  </si>
  <si>
    <t>TFZHMDIC+U/UTP6 R 250</t>
  </si>
  <si>
    <t>FL/cat7</t>
  </si>
  <si>
    <t>TFZHS/FTP7L R 100</t>
  </si>
  <si>
    <t>Fl2u/utpcat6</t>
  </si>
  <si>
    <t>TFZH2U/UTP6 R 100</t>
  </si>
  <si>
    <t>NIKO ORIGINAL</t>
  </si>
  <si>
    <t>STNIO</t>
  </si>
  <si>
    <t>Stopcontact Niko Original</t>
  </si>
  <si>
    <t>170-33100</t>
  </si>
  <si>
    <t>101-66601</t>
  </si>
  <si>
    <t>101-76100</t>
  </si>
  <si>
    <t>BAK</t>
  </si>
  <si>
    <t>2-voudig stopcontact Niko Original</t>
  </si>
  <si>
    <t>101-76800</t>
  </si>
  <si>
    <t>3STNIO</t>
  </si>
  <si>
    <t>3-voudig stopcontact Niko Original</t>
  </si>
  <si>
    <t>101-76700</t>
  </si>
  <si>
    <t>4STNIO</t>
  </si>
  <si>
    <t>4-voudig stopcontact Niko Original</t>
  </si>
  <si>
    <t>101-76400</t>
  </si>
  <si>
    <t>STRNIO</t>
  </si>
  <si>
    <t>Enkel stopcontact ROOD N iko Original</t>
  </si>
  <si>
    <t>199-66606</t>
  </si>
  <si>
    <t>2STRNIO</t>
  </si>
  <si>
    <t>2-voudig ROOD stopcontact Niko Original</t>
  </si>
  <si>
    <t>3STRNIO</t>
  </si>
  <si>
    <t>3-voudig ROOD stopcontact Niko Original</t>
  </si>
  <si>
    <t>4STRNIO</t>
  </si>
  <si>
    <t>4-voudig ROOD stopcontact Niko Original</t>
  </si>
  <si>
    <t>STVNIO</t>
  </si>
  <si>
    <t>Stopcontact Niko Original verlicht</t>
  </si>
  <si>
    <t>170-33107</t>
  </si>
  <si>
    <t>101-66607</t>
  </si>
  <si>
    <t>170-37423</t>
  </si>
  <si>
    <t>2STVNIO</t>
  </si>
  <si>
    <t>2-voudig stopcontact Niko Original verlicht</t>
  </si>
  <si>
    <t>3STVNIO</t>
  </si>
  <si>
    <t>3-voudig stopcontact Niko Original verlicht</t>
  </si>
  <si>
    <t>4STVNIO</t>
  </si>
  <si>
    <t>4-voudig stopcontact Niko Original verlicht</t>
  </si>
  <si>
    <t>STVRNIO</t>
  </si>
  <si>
    <t>197-66607</t>
  </si>
  <si>
    <t>2STVRNIO</t>
  </si>
  <si>
    <t>3STVRNIO</t>
  </si>
  <si>
    <t>4STVRNIO</t>
  </si>
  <si>
    <t>POTNIO</t>
  </si>
  <si>
    <t>Contactdoos met potentiaalvereffening Niko Original</t>
  </si>
  <si>
    <t>170-09510</t>
  </si>
  <si>
    <t>101-69512</t>
  </si>
  <si>
    <t>Enkelpolige schakelaar Niko Original</t>
  </si>
  <si>
    <t>170-01100</t>
  </si>
  <si>
    <t>101-61105</t>
  </si>
  <si>
    <t>2P schakelaar Niko Original</t>
  </si>
  <si>
    <t>170-01200</t>
  </si>
  <si>
    <t>S6NIO</t>
  </si>
  <si>
    <t>Wisselschakelaar Niko Original</t>
  </si>
  <si>
    <t>170-01600</t>
  </si>
  <si>
    <t>Kruisschakelaar Niko Original</t>
  </si>
  <si>
    <t>170-01700</t>
  </si>
  <si>
    <t>S1VNIO</t>
  </si>
  <si>
    <t>Enkelpolige schakelaar verlicht Niko Original</t>
  </si>
  <si>
    <t>101-60005</t>
  </si>
  <si>
    <t>S2VNIO</t>
  </si>
  <si>
    <t>2P schakelaar verlicht Niko Original</t>
  </si>
  <si>
    <t>S6VNIO</t>
  </si>
  <si>
    <t>Wisselschakelaar verlicht Niko Original</t>
  </si>
  <si>
    <t>S7VNIO</t>
  </si>
  <si>
    <t>Kruisschakelaar verlicht Niko Original</t>
  </si>
  <si>
    <t>S62NIO</t>
  </si>
  <si>
    <t>Wisselschakelaar dubbelpolig Niko Original</t>
  </si>
  <si>
    <t>170-02200</t>
  </si>
  <si>
    <t>S5NIO</t>
  </si>
  <si>
    <t>Serieschakelaar Niko Original</t>
  </si>
  <si>
    <t>170-01500</t>
  </si>
  <si>
    <t>101-61505</t>
  </si>
  <si>
    <t>2xwisselschakelaar Niko Original</t>
  </si>
  <si>
    <t>170-02600</t>
  </si>
  <si>
    <t>S62VNIO</t>
  </si>
  <si>
    <t>Wisselschakelaar 2P verlicht Niko Original</t>
  </si>
  <si>
    <t>S5VNIO</t>
  </si>
  <si>
    <t>Serieschakelaar verlicht Niko Original</t>
  </si>
  <si>
    <t>101-61507</t>
  </si>
  <si>
    <t>S66VNIO</t>
  </si>
  <si>
    <t>2xwisselschakelaar verlicht Niko Original</t>
  </si>
  <si>
    <t>SHOTELNIO</t>
  </si>
  <si>
    <t>Hotelschakelaar Niko Original</t>
  </si>
  <si>
    <t>101-61900</t>
  </si>
  <si>
    <t>TS2NIO</t>
  </si>
  <si>
    <t>Trekschakelaar 2P Niko Original</t>
  </si>
  <si>
    <t>101-63606</t>
  </si>
  <si>
    <t>TS6NIO</t>
  </si>
  <si>
    <t>Trekschakelaar wissel Niko Original</t>
  </si>
  <si>
    <t>TS7NIO</t>
  </si>
  <si>
    <t>Trekschakelaar kruis Niko Original</t>
  </si>
  <si>
    <t>TDKNIO</t>
  </si>
  <si>
    <t>Trekdrukknop Niko Original</t>
  </si>
  <si>
    <t>170-03000</t>
  </si>
  <si>
    <t>101-63906</t>
  </si>
  <si>
    <t>TIJDS15NIO</t>
  </si>
  <si>
    <t>Tijdschakelaar 15min Niko Original</t>
  </si>
  <si>
    <t>170-04800</t>
  </si>
  <si>
    <t>101-64806</t>
  </si>
  <si>
    <t>TIJDS120NIO</t>
  </si>
  <si>
    <t>Tijdschakelaar 120min Niko Original</t>
  </si>
  <si>
    <t>170-04900</t>
  </si>
  <si>
    <t>101-64906</t>
  </si>
  <si>
    <t>SROLNIO</t>
  </si>
  <si>
    <t>Rolluikschakelaar Niko Original</t>
  </si>
  <si>
    <t>170-05900</t>
  </si>
  <si>
    <t>101-65905</t>
  </si>
  <si>
    <t>DKROL1NIO</t>
  </si>
  <si>
    <t>Rolluikdrukknop Niko Original</t>
  </si>
  <si>
    <t>170-15900</t>
  </si>
  <si>
    <t>101-65914</t>
  </si>
  <si>
    <t>DKROL2NIO</t>
  </si>
  <si>
    <t>Rolluikdrukknop elektronisch Niko Original</t>
  </si>
  <si>
    <t>170-25900</t>
  </si>
  <si>
    <t>101-65918</t>
  </si>
  <si>
    <t>Drukknop Niko Original</t>
  </si>
  <si>
    <t>170-00000</t>
  </si>
  <si>
    <t>DKVNIO</t>
  </si>
  <si>
    <t>Drukknop verlicht Niko Original</t>
  </si>
  <si>
    <t>DK2NIO</t>
  </si>
  <si>
    <t>Drukknop dubbel Niko Original</t>
  </si>
  <si>
    <t>170-05000</t>
  </si>
  <si>
    <t>DK2VNIO</t>
  </si>
  <si>
    <t>Drukknop verlicht dubbel Niko Original</t>
  </si>
  <si>
    <t>DK424VNIO</t>
  </si>
  <si>
    <t>Drukknop 4voudig potentiaalvrij Niko Original</t>
  </si>
  <si>
    <t>170-40050</t>
  </si>
  <si>
    <t>101-40050</t>
  </si>
  <si>
    <t>DK4V24VNIO</t>
  </si>
  <si>
    <t>Drukknop verlicht 4voudig potentiaalvrij Niko Original</t>
  </si>
  <si>
    <t>170-40150</t>
  </si>
  <si>
    <t>101-40150</t>
  </si>
  <si>
    <t>DK624VNIO</t>
  </si>
  <si>
    <t>Drukknop 6voudig potentiaalvrij Niko Original</t>
  </si>
  <si>
    <t>170-60050</t>
  </si>
  <si>
    <t>101-60050</t>
  </si>
  <si>
    <t>DK6V24VNIO</t>
  </si>
  <si>
    <t>Drukknop verlicht 6voudig potentiaalvrij Niko Original</t>
  </si>
  <si>
    <t>170-60150</t>
  </si>
  <si>
    <t>101-60150</t>
  </si>
  <si>
    <t>DKBELNIO</t>
  </si>
  <si>
    <t>Drukknop belsymbool Niko Original</t>
  </si>
  <si>
    <t>170-04000</t>
  </si>
  <si>
    <t>101-64007</t>
  </si>
  <si>
    <t>DKLAMPNIO</t>
  </si>
  <si>
    <t>Drukknop Lampsymbool Niko Original</t>
  </si>
  <si>
    <t>101-64008</t>
  </si>
  <si>
    <t>DKSLEUTELNIO</t>
  </si>
  <si>
    <t>Drukknop Sleutelsymbool Niko Original</t>
  </si>
  <si>
    <t>101-64009</t>
  </si>
  <si>
    <t>BEW180NIO</t>
  </si>
  <si>
    <t>Bewegingsmelder 180° Niko Original</t>
  </si>
  <si>
    <t>101-78010</t>
  </si>
  <si>
    <t>DALIDIMNIO</t>
  </si>
  <si>
    <t>Dali dimmer met keuzegroepen</t>
  </si>
  <si>
    <t>310-02100</t>
  </si>
  <si>
    <t>101-31000</t>
  </si>
  <si>
    <t>DKDIM10VNIO</t>
  </si>
  <si>
    <t>Draaiknopdimmer 1-10V Niko Original</t>
  </si>
  <si>
    <t>310-01100</t>
  </si>
  <si>
    <t>DKDIMLEDNIO</t>
  </si>
  <si>
    <t>Drukknopdimmer spaarlampen en LED Niko Original</t>
  </si>
  <si>
    <t>310-02800</t>
  </si>
  <si>
    <t>101-31002</t>
  </si>
  <si>
    <t>BLINDNIO</t>
  </si>
  <si>
    <t>Blindplaat Niko Original</t>
  </si>
  <si>
    <t>170-68600</t>
  </si>
  <si>
    <t>101-76901</t>
  </si>
  <si>
    <t>BLINDTREKNIO</t>
  </si>
  <si>
    <t>Blindplaat met trekontlasting Niko Original</t>
  </si>
  <si>
    <t>170-00600</t>
  </si>
  <si>
    <t>101-76001</t>
  </si>
  <si>
    <t>CINCHNIO</t>
  </si>
  <si>
    <t>Audi CINCH Niko Original</t>
  </si>
  <si>
    <t>XLRVNIO</t>
  </si>
  <si>
    <t>Audio XLR vrouwelijk Niko Original</t>
  </si>
  <si>
    <t>XLRMNIO</t>
  </si>
  <si>
    <t>Audio XLR mannelijk Niko Original</t>
  </si>
  <si>
    <t>JACKNIO</t>
  </si>
  <si>
    <t>Audio JACK Niko Original</t>
  </si>
  <si>
    <t>LSNIO</t>
  </si>
  <si>
    <t>Luidsprekeraansluiting enkel Niko Original</t>
  </si>
  <si>
    <t>170-09800</t>
  </si>
  <si>
    <t>101-69801</t>
  </si>
  <si>
    <t>2LSNIO</t>
  </si>
  <si>
    <t>Luidsprekeraansluiting dubbel Niko Original</t>
  </si>
  <si>
    <t>170-09700</t>
  </si>
  <si>
    <t>101-69701</t>
  </si>
  <si>
    <t>SIGWITNIO</t>
  </si>
  <si>
    <t>Oriëntatieverl wit 830lux 6500K Niko Original</t>
  </si>
  <si>
    <t>170-38000</t>
  </si>
  <si>
    <t>SIGWWNIO</t>
  </si>
  <si>
    <t>Oriëntatieverl warm wit 360lux 2800K Niko Original</t>
  </si>
  <si>
    <t>170-38500</t>
  </si>
  <si>
    <t>SIG2100WITNIO</t>
  </si>
  <si>
    <t>Oriëntatieverl wit 2100lux 6500K Niko Original</t>
  </si>
  <si>
    <t>170-38200</t>
  </si>
  <si>
    <t>SIGWITNOODNIO</t>
  </si>
  <si>
    <t>Oriëntatieverl wit 830lux 6500K NOOD Niko Original</t>
  </si>
  <si>
    <t>170-38010</t>
  </si>
  <si>
    <t>170-38020</t>
  </si>
  <si>
    <t>SIGBLAUWNIO</t>
  </si>
  <si>
    <t>Oriëntatieverl blauw 270lux Niko Original</t>
  </si>
  <si>
    <t>170-38100</t>
  </si>
  <si>
    <t>SIGROODNIO</t>
  </si>
  <si>
    <t>Oriëntatieverl rood 460lux Niko Original</t>
  </si>
  <si>
    <t>170-38300</t>
  </si>
  <si>
    <t>SIGGROENNIO</t>
  </si>
  <si>
    <t>Oriëntatieverl groen 900lux Niko Original</t>
  </si>
  <si>
    <t>170-38400</t>
  </si>
  <si>
    <t>OPBOUWBAKNIO</t>
  </si>
  <si>
    <t>Opbouwdoos Niko Original</t>
  </si>
  <si>
    <t>100-77100</t>
  </si>
  <si>
    <t>31-866</t>
  </si>
  <si>
    <t>OPBOUWBAK2NIO</t>
  </si>
  <si>
    <t>Opbouwdoos 2voudig Niko Original</t>
  </si>
  <si>
    <t>100-77500</t>
  </si>
  <si>
    <t>TVNIO</t>
  </si>
  <si>
    <t>Coaxaansluiting Niko Original</t>
  </si>
  <si>
    <t>170-09531</t>
  </si>
  <si>
    <t>101-69702</t>
  </si>
  <si>
    <t>1RJU6NIO</t>
  </si>
  <si>
    <t>1 RJ45 UTP cat 6 Nexans Niko CP Original</t>
  </si>
  <si>
    <t>170-65101</t>
  </si>
  <si>
    <t>N420.660</t>
  </si>
  <si>
    <t>101-65100</t>
  </si>
  <si>
    <t>N429.626</t>
  </si>
  <si>
    <t>190-65000</t>
  </si>
  <si>
    <t>2RJU6NIO</t>
  </si>
  <si>
    <t>2 RJ45 UTP cat 6 Nexans Niko CP Original</t>
  </si>
  <si>
    <t>101-65200</t>
  </si>
  <si>
    <t>1RJU6ANIO</t>
  </si>
  <si>
    <t>1 RJ45 UTP cat 6A Nexans Niko CP Original</t>
  </si>
  <si>
    <t>N420.66A</t>
  </si>
  <si>
    <t>2RJU6ANIO</t>
  </si>
  <si>
    <t>2 RJ45 UTP cat 6A Nexans Niko CP Original</t>
  </si>
  <si>
    <t>1RJF6NIO</t>
  </si>
  <si>
    <t>1 RJ45 FTP cat 6 Nexans Niko CP Original</t>
  </si>
  <si>
    <t>N420.666</t>
  </si>
  <si>
    <t>2RJF6NIO</t>
  </si>
  <si>
    <t>2 RJ45 FTP cat 6 Nexans Niko CP Original</t>
  </si>
  <si>
    <t>1RJSF7NIO</t>
  </si>
  <si>
    <t>1 RJ45 S/FTP cat 7 Nexans Niko CP Original</t>
  </si>
  <si>
    <t>N420.735</t>
  </si>
  <si>
    <t>N429.620</t>
  </si>
  <si>
    <t>2RJSF7NIO</t>
  </si>
  <si>
    <t>2 RJ45 S/FTP cat 7 Nexans Niko CP Original</t>
  </si>
  <si>
    <t>1RJU6NEX</t>
  </si>
  <si>
    <t>1 RJ45 UTP cat 6 Nexans CP Original</t>
  </si>
  <si>
    <t>N423.540N</t>
  </si>
  <si>
    <t>2RJU6NEX</t>
  </si>
  <si>
    <t>2 RJ45 UTP cat 6 Nexans CP Original</t>
  </si>
  <si>
    <t>1RJU6ANEX</t>
  </si>
  <si>
    <t>1 RJ45 UTP cat 6A Nexans CP Original</t>
  </si>
  <si>
    <t>2RJU6ANEX</t>
  </si>
  <si>
    <t>2 RJ45 UTP cat 6A Nexans CP Original</t>
  </si>
  <si>
    <t>1RJF6NEX</t>
  </si>
  <si>
    <t>1 RJ45 FTP cat 6 Nexans CP Original</t>
  </si>
  <si>
    <t>2RJF6NEX</t>
  </si>
  <si>
    <t>2 RJ45 FTP cat 6 Nexans CP Original</t>
  </si>
  <si>
    <t>1RJSF7NEX</t>
  </si>
  <si>
    <t>1 RJ45 S/FTP cat 7 Nexans CP Original</t>
  </si>
  <si>
    <t>2RJSF7NEX</t>
  </si>
  <si>
    <t>2 RJ45 S/FTP cat 7 Nexans CP Original</t>
  </si>
  <si>
    <t>VGANIO</t>
  </si>
  <si>
    <t>VGA Niko Original</t>
  </si>
  <si>
    <t>VGAJACKNIO</t>
  </si>
  <si>
    <t>VGA + JACK Niko Original</t>
  </si>
  <si>
    <t>HDMINIO</t>
  </si>
  <si>
    <t>HDMI Niko Original</t>
  </si>
  <si>
    <t>NIKO INTENSE</t>
  </si>
  <si>
    <t>Stopcontact Niko Intense</t>
  </si>
  <si>
    <t>120-76100</t>
  </si>
  <si>
    <t>2STNII</t>
  </si>
  <si>
    <t>2-voudig stopcontact Niko Intense</t>
  </si>
  <si>
    <t>120-76800</t>
  </si>
  <si>
    <t>3-voudig stopcontact Niko Intense</t>
  </si>
  <si>
    <t>120-76700</t>
  </si>
  <si>
    <t>4STNII</t>
  </si>
  <si>
    <t>4-voudig stopcontact Niko Intense</t>
  </si>
  <si>
    <t>120-76400</t>
  </si>
  <si>
    <t>STRNII</t>
  </si>
  <si>
    <t>2STRNII</t>
  </si>
  <si>
    <t>2-voudig ROOD stopcontact Niko Intense</t>
  </si>
  <si>
    <t>3STRNII</t>
  </si>
  <si>
    <t>3-voudig ROOD stopcontact Niko Intense</t>
  </si>
  <si>
    <t>4STRNII</t>
  </si>
  <si>
    <t>4-voudig ROOD stopcontact Niko Intense</t>
  </si>
  <si>
    <t>STVNII</t>
  </si>
  <si>
    <t>Stopcontact Niko Intense verlicht</t>
  </si>
  <si>
    <t>2STVNII</t>
  </si>
  <si>
    <t>2-voudig stopcontact Niko Intense verlicht</t>
  </si>
  <si>
    <t>3STVNII</t>
  </si>
  <si>
    <t>3-voudig stopcontact Niko Intense verlicht</t>
  </si>
  <si>
    <t>4STVNII</t>
  </si>
  <si>
    <t>4-voudig stopcontact Niko Intense verlicht</t>
  </si>
  <si>
    <t>STRVNII</t>
  </si>
  <si>
    <t>2STRVNII</t>
  </si>
  <si>
    <t>3STRVNII</t>
  </si>
  <si>
    <t>4STRVNII</t>
  </si>
  <si>
    <t>TEKSTNII</t>
  </si>
  <si>
    <t>120-76101</t>
  </si>
  <si>
    <t>170-00090</t>
  </si>
  <si>
    <t>170-00091</t>
  </si>
  <si>
    <t>2TEKSTNII</t>
  </si>
  <si>
    <t>120-76801</t>
  </si>
  <si>
    <t>3TEKSTNII</t>
  </si>
  <si>
    <t>120-76701</t>
  </si>
  <si>
    <t>4TEKSTNII</t>
  </si>
  <si>
    <t>120-76401</t>
  </si>
  <si>
    <t>POTNII</t>
  </si>
  <si>
    <t>Contactdoos met potentiaalvereffening Niko Intense</t>
  </si>
  <si>
    <t>S1NII</t>
  </si>
  <si>
    <t>Enkelpolige schakelaar Niko Intense</t>
  </si>
  <si>
    <t>S2NII</t>
  </si>
  <si>
    <t>2P schakelaar Niko Intense</t>
  </si>
  <si>
    <t>S6NII</t>
  </si>
  <si>
    <t>Wisselschakelaar Niko Intense</t>
  </si>
  <si>
    <t>S7NII</t>
  </si>
  <si>
    <t>Kruisschakelaar Niko Intense</t>
  </si>
  <si>
    <t>S1VNII</t>
  </si>
  <si>
    <t>Enkelpolige schakelaar verlicht Niko Intense</t>
  </si>
  <si>
    <t>S2VNII</t>
  </si>
  <si>
    <t>2P schakelaar verlicht Niko Intense</t>
  </si>
  <si>
    <t>S6VNII</t>
  </si>
  <si>
    <t>Wisselschakelaar verlicht Niko Intense</t>
  </si>
  <si>
    <t>S7VNII</t>
  </si>
  <si>
    <t>Kruisschakelaar verlicht Niko Intense</t>
  </si>
  <si>
    <t>S62NII</t>
  </si>
  <si>
    <t>Wisselschakelaar dubbelpolig Niko Intense</t>
  </si>
  <si>
    <t>S5NII</t>
  </si>
  <si>
    <t>Serieschakelaar Niko Intense</t>
  </si>
  <si>
    <t>S66NII</t>
  </si>
  <si>
    <t>2xwisselschakelaar Niko Intense</t>
  </si>
  <si>
    <t>S62VNII</t>
  </si>
  <si>
    <t>Wisselschakelaar 2P verlicht Niko Intense</t>
  </si>
  <si>
    <t>S5VNII</t>
  </si>
  <si>
    <t>Serieschakelaar verlicht Niko Intense</t>
  </si>
  <si>
    <t>S66VNII</t>
  </si>
  <si>
    <t>2xwisselschakelaar verlicht Niko Intense</t>
  </si>
  <si>
    <t>SHOTELNII</t>
  </si>
  <si>
    <t>Hotelschakelaar Niko Intense</t>
  </si>
  <si>
    <t>TS2NII</t>
  </si>
  <si>
    <t>Trekschakelaar 2P Niko Intense</t>
  </si>
  <si>
    <t>TS6NII</t>
  </si>
  <si>
    <t>Trekschakelaar wissel Niko Intense</t>
  </si>
  <si>
    <t>TS7NII</t>
  </si>
  <si>
    <t>Trekschakelaar kruis Niko Intense</t>
  </si>
  <si>
    <t>TDKNII</t>
  </si>
  <si>
    <t>Trekdrukknop Niko Intense</t>
  </si>
  <si>
    <t>TIJDS15NII</t>
  </si>
  <si>
    <t>Tijdschakelaar 15min Niko Intense</t>
  </si>
  <si>
    <t>TIJDS120NII</t>
  </si>
  <si>
    <t>Tijdschakelaar 120min Niko Intense</t>
  </si>
  <si>
    <t>SROLNII</t>
  </si>
  <si>
    <t>Rolluikschakelaar Niko Intense</t>
  </si>
  <si>
    <t>DKROL1NII</t>
  </si>
  <si>
    <t>Rolluikdrukknop Niko Intense</t>
  </si>
  <si>
    <t>DKROL2NII</t>
  </si>
  <si>
    <t>Rolluikdrukknop elektronisch Niko Intense</t>
  </si>
  <si>
    <t>DKNII</t>
  </si>
  <si>
    <t>Drukknop Niko Intense</t>
  </si>
  <si>
    <t>DKVNII</t>
  </si>
  <si>
    <t>Drukknop verlicht Niko Intense</t>
  </si>
  <si>
    <t>DK2NII</t>
  </si>
  <si>
    <t>Drukknop dubbel Niko Intense</t>
  </si>
  <si>
    <t>DK2VNII</t>
  </si>
  <si>
    <t>Drukknop verlicht dubbel Niko Intense</t>
  </si>
  <si>
    <t>DK424VNII</t>
  </si>
  <si>
    <t>Drukknop 4voudig potentiaalvrij Niko Intense</t>
  </si>
  <si>
    <t>DK4V24VNII</t>
  </si>
  <si>
    <t>Drukknop verlicht 4voudig potentiaalvrij Niko Intense</t>
  </si>
  <si>
    <t>DK624VNII</t>
  </si>
  <si>
    <t>Drukknop 6voudig potentiaalvrij Niko Intense</t>
  </si>
  <si>
    <t>DK6V24VNII</t>
  </si>
  <si>
    <t>Drukknop verlicht 6voudig potentiaalvrij Niko Intense</t>
  </si>
  <si>
    <t>DKBELNII</t>
  </si>
  <si>
    <t>Drukknop belsymbool Niko Intense</t>
  </si>
  <si>
    <t>DKLAMPNII</t>
  </si>
  <si>
    <t>Drukknop Lampsymbool Niko Intense</t>
  </si>
  <si>
    <t>DKSLEUTELNII</t>
  </si>
  <si>
    <t>Drukknop Sleutelsymbool Niko Intense</t>
  </si>
  <si>
    <t>BEW180NII</t>
  </si>
  <si>
    <t>Bewegingsmelder 180° Niko Intense</t>
  </si>
  <si>
    <t>DALIDIMNII</t>
  </si>
  <si>
    <t>Draaiknopdimmer 450VA UNIVERSEEL Niko Intense</t>
  </si>
  <si>
    <t>DKDIM10VNII</t>
  </si>
  <si>
    <t>Draaiknopdimmer 1-10V Niko Intense</t>
  </si>
  <si>
    <t>DKDIMLEDNII</t>
  </si>
  <si>
    <t>Drukknopdimmer spaarlampen en LED Niko Intense</t>
  </si>
  <si>
    <t>BLINDNII</t>
  </si>
  <si>
    <t>Blindplaat Niko Intense</t>
  </si>
  <si>
    <t>BLINDTREKNII</t>
  </si>
  <si>
    <t>Blindplaat met trekontlasting Niko Intense</t>
  </si>
  <si>
    <t>CINCHNII</t>
  </si>
  <si>
    <t>Audi CINCH Niko Intense</t>
  </si>
  <si>
    <t>XLRVNII</t>
  </si>
  <si>
    <t>Audio XLR vrouwelijk Niko Intense</t>
  </si>
  <si>
    <t>XLRMNII</t>
  </si>
  <si>
    <t>Audio XLR mannelijk Niko Intense</t>
  </si>
  <si>
    <t>JACKNII</t>
  </si>
  <si>
    <t>Audio JACK Niko Intense</t>
  </si>
  <si>
    <t>LSNII</t>
  </si>
  <si>
    <t>Luidsprekeraansluiting enkel Niko Intense</t>
  </si>
  <si>
    <t>2LSNII</t>
  </si>
  <si>
    <t>Luidsprekeraansluiting dubbel Niko Intense</t>
  </si>
  <si>
    <t>SIGWITNII</t>
  </si>
  <si>
    <t>Oriëntatieverl wit 830lux 6500K Niko Intense</t>
  </si>
  <si>
    <t>SIGWWNII</t>
  </si>
  <si>
    <t>Oriëntatieverl warm wit 360lux 2800K Niko Intense</t>
  </si>
  <si>
    <t>SIG2100WITNII</t>
  </si>
  <si>
    <t>Oriëntatieverl wit 2100lux 6500K Niko Intense</t>
  </si>
  <si>
    <t>SIGWITNOODNII</t>
  </si>
  <si>
    <t>Oriëntatieverl wit 830lux 6500K NOOD Niko Intense</t>
  </si>
  <si>
    <t>SIGBLAUWNII</t>
  </si>
  <si>
    <t>Oriëntatieverl blauw 270lux Niko Intense</t>
  </si>
  <si>
    <t>SIGROODNII</t>
  </si>
  <si>
    <t>Oriëntatieverl rood 460lux Niko Intense</t>
  </si>
  <si>
    <t>SIGGROENNII</t>
  </si>
  <si>
    <t>Oriëntatieverl groen 900lux Niko Intense</t>
  </si>
  <si>
    <t>TVNII</t>
  </si>
  <si>
    <t>Coaxaansluiting Niko Intense</t>
  </si>
  <si>
    <t>1RJU6NII</t>
  </si>
  <si>
    <t>1 RJ45 UTP cat 6 Nexans Niko Intense</t>
  </si>
  <si>
    <t>2RJU6NII</t>
  </si>
  <si>
    <t>2 RJ45 UTP cat 6 Nexans Niko Intense</t>
  </si>
  <si>
    <t>1RJU6ANII</t>
  </si>
  <si>
    <t>1 RJ45 UTP cat 6A Nexans Niko Intense</t>
  </si>
  <si>
    <t>2RJU6ANII</t>
  </si>
  <si>
    <t>2 RJ45 UTP cat 6A Nexans Niko Intense</t>
  </si>
  <si>
    <t>1 RJ45 FTP cat 6 Nexans Niko Intense</t>
  </si>
  <si>
    <t>2 RJ45 FTP cat 6 Nexans Niko Intense</t>
  </si>
  <si>
    <t>1RJSF7NII</t>
  </si>
  <si>
    <t>1 RJ45 S/FTP cat 7 Nexans Niko Intense</t>
  </si>
  <si>
    <t>2RJSF7NII</t>
  </si>
  <si>
    <t>2 RJ45 S/FTP cat 7 Nexans Niko Intense</t>
  </si>
  <si>
    <t>1RJU6NEXNII</t>
  </si>
  <si>
    <t>1 RJ45 UTP cat 6 Nexans CP Intense</t>
  </si>
  <si>
    <t>2RJU6NEXNII</t>
  </si>
  <si>
    <t>2 RJ45 UTP cat 6 Nexans CP Intense</t>
  </si>
  <si>
    <t>1RJU6ANEXNII</t>
  </si>
  <si>
    <t>1 RJ45 UTP cat 6A Nexans CP Intense</t>
  </si>
  <si>
    <t>2RJU6ANEXNII</t>
  </si>
  <si>
    <t>2 RJ45 UTP cat 6A Nexans CP Intense</t>
  </si>
  <si>
    <t>1RJF6NEXNII</t>
  </si>
  <si>
    <t>1 RJ45 FTP cat 6 Nexans CP Intense</t>
  </si>
  <si>
    <t>2RJF6NEXNII</t>
  </si>
  <si>
    <t>2 RJ45 FTP cat 6 Nexans CP Intense</t>
  </si>
  <si>
    <t>1RJSF7NEXNII</t>
  </si>
  <si>
    <t>1 RJ45 S/FTP cat 7 Nexans CP Intense</t>
  </si>
  <si>
    <t>2RJSF7NEXNII</t>
  </si>
  <si>
    <t>2 RJ45 S/FTP cat 7 Nexans CP Intense</t>
  </si>
  <si>
    <t>VGANII</t>
  </si>
  <si>
    <t>VGA Niko Intense</t>
  </si>
  <si>
    <t>VGAJACKNII</t>
  </si>
  <si>
    <t>VGA + JACK Niko Intense</t>
  </si>
  <si>
    <t>HDMINII</t>
  </si>
  <si>
    <t>HDMI Niko Intense</t>
  </si>
  <si>
    <t>NIKO INTENSE APPARENT</t>
  </si>
  <si>
    <t>STNIIO</t>
  </si>
  <si>
    <t>101-80100</t>
  </si>
  <si>
    <t>2STNIIO</t>
  </si>
  <si>
    <t>101-80200</t>
  </si>
  <si>
    <t>3STNIIO</t>
  </si>
  <si>
    <t>4STNIIO</t>
  </si>
  <si>
    <t>STRNIIO</t>
  </si>
  <si>
    <t>2STRNIIO</t>
  </si>
  <si>
    <t>3STRNIIO</t>
  </si>
  <si>
    <t>4STRNIIO</t>
  </si>
  <si>
    <t>STVNIIO</t>
  </si>
  <si>
    <t>Stopcontact Niko intense opbouw verlicht</t>
  </si>
  <si>
    <t>2STVNIIO</t>
  </si>
  <si>
    <t>2-voudig stopcontact Niko intense opbouw verlicht</t>
  </si>
  <si>
    <t>3STVNIIO</t>
  </si>
  <si>
    <t>3-voudig stopcontact Niko intense opbouw verlicht</t>
  </si>
  <si>
    <t>4STVNIIO</t>
  </si>
  <si>
    <t>4-voudig stopcontact Niko intense opbouw verlicht</t>
  </si>
  <si>
    <t>STVRNIIO</t>
  </si>
  <si>
    <t>2STVRNIIO</t>
  </si>
  <si>
    <t>3STVRNIIO</t>
  </si>
  <si>
    <t>4STVRNIIO</t>
  </si>
  <si>
    <t>POTNIIO</t>
  </si>
  <si>
    <t>S1NIIO</t>
  </si>
  <si>
    <t>S2NIIO</t>
  </si>
  <si>
    <t>S6NIIO</t>
  </si>
  <si>
    <t>S7NIIO</t>
  </si>
  <si>
    <t>S1VNIIO</t>
  </si>
  <si>
    <t>S2VNIIO</t>
  </si>
  <si>
    <t>S6VNIIO</t>
  </si>
  <si>
    <t>S7VNIIO</t>
  </si>
  <si>
    <t>S62NIIO</t>
  </si>
  <si>
    <t>S5NIIO</t>
  </si>
  <si>
    <t>S66NIIO</t>
  </si>
  <si>
    <t>S62VNIIO</t>
  </si>
  <si>
    <t>S5VNIIO</t>
  </si>
  <si>
    <t>S66VNIIO</t>
  </si>
  <si>
    <t>SHOTELNIIO</t>
  </si>
  <si>
    <t>TS2NIIO</t>
  </si>
  <si>
    <t>TS6NIIO</t>
  </si>
  <si>
    <t>TS7NIIO</t>
  </si>
  <si>
    <t>TDKNIIO</t>
  </si>
  <si>
    <t>TIJDS15NIIO</t>
  </si>
  <si>
    <t>TIJDS120NIIO</t>
  </si>
  <si>
    <t>SROLNIIO</t>
  </si>
  <si>
    <t>DKROL1NIIO</t>
  </si>
  <si>
    <t>DKROL2NIIO</t>
  </si>
  <si>
    <t>DKNIIO</t>
  </si>
  <si>
    <t>DKVNIIO</t>
  </si>
  <si>
    <t>DK2NIIO</t>
  </si>
  <si>
    <t>DK2VNIIO</t>
  </si>
  <si>
    <t>DK424VNIIO</t>
  </si>
  <si>
    <t>DK4V24VNIIO</t>
  </si>
  <si>
    <t>DK624VNIIO</t>
  </si>
  <si>
    <t>DK6V24VNIIO</t>
  </si>
  <si>
    <t>DKBELNIIO</t>
  </si>
  <si>
    <t>DKLAMPNIIO</t>
  </si>
  <si>
    <t>DKSLEUTELNIIO</t>
  </si>
  <si>
    <t>BEW180NIIO</t>
  </si>
  <si>
    <t>DIMDALINIIO</t>
  </si>
  <si>
    <t>DKDIM10VNIIO</t>
  </si>
  <si>
    <t>DKDIMLEDNIIO</t>
  </si>
  <si>
    <t>BLINDNIIO</t>
  </si>
  <si>
    <t>BLINDTREKNIIO</t>
  </si>
  <si>
    <t>CINCHNIIO</t>
  </si>
  <si>
    <t>XLRVNIIO</t>
  </si>
  <si>
    <t>XLRMNIIO</t>
  </si>
  <si>
    <t>JACKNIIO</t>
  </si>
  <si>
    <t>LSNIIO</t>
  </si>
  <si>
    <t>2LSNIIO</t>
  </si>
  <si>
    <t>SIGWITNIIO</t>
  </si>
  <si>
    <t>SIGWWNIIO</t>
  </si>
  <si>
    <t>SIG2100WITNIIO</t>
  </si>
  <si>
    <t>SIGWITNOODNIIO</t>
  </si>
  <si>
    <t>SIGBLAUWNIIO</t>
  </si>
  <si>
    <t>SIGROODNIIO</t>
  </si>
  <si>
    <t>SIGGROENNIIO</t>
  </si>
  <si>
    <t>TVNIIO</t>
  </si>
  <si>
    <t>1RJU6NIIO</t>
  </si>
  <si>
    <t>2RJU6NIIO</t>
  </si>
  <si>
    <t>1RJU6ANIIO</t>
  </si>
  <si>
    <t>2RJU6ANIIO</t>
  </si>
  <si>
    <t>1RJF6NIIO</t>
  </si>
  <si>
    <t>2RJF6NIIO</t>
  </si>
  <si>
    <t>1RJSF7NIIO</t>
  </si>
  <si>
    <t>2RJSF7NIIO</t>
  </si>
  <si>
    <t>1RJU6NEXNIIO</t>
  </si>
  <si>
    <t>2RJU6NEXNIIO</t>
  </si>
  <si>
    <t>1RJU6ANEXNIIO</t>
  </si>
  <si>
    <t>2RJU6ANEXNIIO</t>
  </si>
  <si>
    <t>1RJF6NEXNIIO</t>
  </si>
  <si>
    <t>2RJF6NEXNIIO</t>
  </si>
  <si>
    <t>1RJSF7NEXNIIO</t>
  </si>
  <si>
    <t>2RJSF7NEXNIIO</t>
  </si>
  <si>
    <t>VGANIIO</t>
  </si>
  <si>
    <t>VGAJACKNIIO</t>
  </si>
  <si>
    <t>HDMINIIO</t>
  </si>
  <si>
    <t>NIKO INTENSE STERLING</t>
  </si>
  <si>
    <t>STNIIS</t>
  </si>
  <si>
    <t>Stopcontact Niko Intense Sterling Silver</t>
  </si>
  <si>
    <t>121-66601</t>
  </si>
  <si>
    <t>121-76100</t>
  </si>
  <si>
    <t>2STNIIS</t>
  </si>
  <si>
    <t>2-voudig stopcontact Niko Intense Sterling</t>
  </si>
  <si>
    <t>121-76800</t>
  </si>
  <si>
    <t>3STNIIS</t>
  </si>
  <si>
    <t>3-voudig stopcontact Niko Intense Sterling</t>
  </si>
  <si>
    <t>121-76700</t>
  </si>
  <si>
    <t>4STNIIS</t>
  </si>
  <si>
    <t>4-voudig stopcontact Niko Intense Sterling</t>
  </si>
  <si>
    <t>121-76400</t>
  </si>
  <si>
    <t>STRNIIS</t>
  </si>
  <si>
    <t>2STRNIIS</t>
  </si>
  <si>
    <t>2-voudig ROOD stopcontact Niko Intense Sterling</t>
  </si>
  <si>
    <t>3STRNIIS</t>
  </si>
  <si>
    <t>3-voudig ROOD stopcontact Niko Intense Sterling</t>
  </si>
  <si>
    <t>4STRNIIS</t>
  </si>
  <si>
    <t>4-voudig ROOD stopcontact Niko Intense Sterling</t>
  </si>
  <si>
    <t>Stopcontact Niko intense sterling verlicht</t>
  </si>
  <si>
    <t>121-66607</t>
  </si>
  <si>
    <t>2-voudig stopcontact Niko intense sterling verlicht</t>
  </si>
  <si>
    <t>3-voudig stopcontact Niko intense sterling verlicht</t>
  </si>
  <si>
    <t>4-voudig stopcontact Niko intense sterling verlicht</t>
  </si>
  <si>
    <t>S1NIIS</t>
  </si>
  <si>
    <t>Enkelpolige schakelaar Niko Intense Sterling</t>
  </si>
  <si>
    <t>121-61105</t>
  </si>
  <si>
    <t>S2NIIS</t>
  </si>
  <si>
    <t>2P schakelaar Niko Intense Sterling</t>
  </si>
  <si>
    <t>S6NIIS</t>
  </si>
  <si>
    <t>Wisselschakelaar Niko Intense Sterling</t>
  </si>
  <si>
    <t>S7NIIS</t>
  </si>
  <si>
    <t>Kruisschakelaar Niko Intense Sterling</t>
  </si>
  <si>
    <t>S1VNIIS</t>
  </si>
  <si>
    <t>Enkelpolige schakelaar verlicht Niko Intense Sterling</t>
  </si>
  <si>
    <t>121-60005</t>
  </si>
  <si>
    <t>S2VNIIS</t>
  </si>
  <si>
    <t>2P schakelaar verlicht Niko Intense Sterling</t>
  </si>
  <si>
    <t>S6VNIIS</t>
  </si>
  <si>
    <t>Wisselschakelaar verlicht Niko Intense Sterling</t>
  </si>
  <si>
    <t>S7VNIIS</t>
  </si>
  <si>
    <t>Kruisschakelaar verlicht Niko Intense Sterling</t>
  </si>
  <si>
    <t>S62NIIS</t>
  </si>
  <si>
    <t>Wisselschakelaar dubbelpolig Niko Intense Sterling</t>
  </si>
  <si>
    <t>S5NIIS</t>
  </si>
  <si>
    <t>Serieschakelaar Niko Intense Sterling</t>
  </si>
  <si>
    <t>121-61505</t>
  </si>
  <si>
    <t>S66NIIS</t>
  </si>
  <si>
    <t>2xwisselschakelaar Niko Intense Sterling</t>
  </si>
  <si>
    <t>S62VNIIS</t>
  </si>
  <si>
    <t>Wisselschakelaar 2P verlicht Niko Intense Sterling</t>
  </si>
  <si>
    <t>S5VNIIS</t>
  </si>
  <si>
    <t>Serieschakelaar verlicht Niko Intense Sterling</t>
  </si>
  <si>
    <t>121-61507</t>
  </si>
  <si>
    <t>S66VNIIS</t>
  </si>
  <si>
    <t>2xwisselschakelaar verlicht Niko Intense Sterling</t>
  </si>
  <si>
    <t>SHOTELNIIS</t>
  </si>
  <si>
    <t>Hotelschakelaar Niko Intense Sterling</t>
  </si>
  <si>
    <t>121-61900</t>
  </si>
  <si>
    <t>TS2NIIS</t>
  </si>
  <si>
    <t>Trekschakelaar 2P Niko Intense Sterling</t>
  </si>
  <si>
    <t>121-63606</t>
  </si>
  <si>
    <t>TS6NIIS</t>
  </si>
  <si>
    <t>Trekschakelaar wissel Niko Intense Sterling</t>
  </si>
  <si>
    <t>TS7NIIS</t>
  </si>
  <si>
    <t>Trekschakelaar kruis Niko Intense Sterling</t>
  </si>
  <si>
    <t>TDKNIIS</t>
  </si>
  <si>
    <t>Trekdrukknop Niko Intense Sterling</t>
  </si>
  <si>
    <t>121-63906</t>
  </si>
  <si>
    <t>TIJDS15NIIS</t>
  </si>
  <si>
    <t>Tijdschakelaar 15min Niko Intense Sterling</t>
  </si>
  <si>
    <t>121-64806</t>
  </si>
  <si>
    <t>TIJDS120NIIS</t>
  </si>
  <si>
    <t>Tijdschakelaar 120min Niko Intense Sterling</t>
  </si>
  <si>
    <t>121-64906</t>
  </si>
  <si>
    <t>SROLNIIS</t>
  </si>
  <si>
    <t>Rolluikschakelaar Niko Intense Sterling</t>
  </si>
  <si>
    <t>121-65905</t>
  </si>
  <si>
    <t>DKROL1NIIS</t>
  </si>
  <si>
    <t>Rolluikdrukknop Niko Intense Sterling</t>
  </si>
  <si>
    <t>121-65914</t>
  </si>
  <si>
    <t>DKROL2NIIS</t>
  </si>
  <si>
    <t>Rolluikdrukknop elektronisch Niko Intense Sterling</t>
  </si>
  <si>
    <t>121-65918</t>
  </si>
  <si>
    <t>DKNIIS</t>
  </si>
  <si>
    <t>Drukknop Niko Intense Sterling</t>
  </si>
  <si>
    <t>DKVNIIS</t>
  </si>
  <si>
    <t>Drukknop verlicht Niko Intense Sterling</t>
  </si>
  <si>
    <t>DK2NIIS</t>
  </si>
  <si>
    <t>Drukknop dubbel Niko Intense Sterling</t>
  </si>
  <si>
    <t>DK2VNIIS</t>
  </si>
  <si>
    <t>Drukknop verlicht dubbel Niko Intense Sterling</t>
  </si>
  <si>
    <t>DK424VNIIS</t>
  </si>
  <si>
    <t>Drukknop 4voudig potentiaalvrij Niko Intense Sterling</t>
  </si>
  <si>
    <t>DK4V24VNIIS</t>
  </si>
  <si>
    <t>Drukknop verlicht 4voudig potentiaalvrij Niko Intense Sterling</t>
  </si>
  <si>
    <t>DK624VNIIS</t>
  </si>
  <si>
    <t>Drukknop 6voudig potentiaalvrij Niko Intense Sterling</t>
  </si>
  <si>
    <t>DK6V24VNIIS</t>
  </si>
  <si>
    <t>Drukknop verlicht 6voudig potentiaalvrij Niko Intense Sterling</t>
  </si>
  <si>
    <t>DKBELNIIS</t>
  </si>
  <si>
    <t>Drukknop belsymbool Niko Intense Sterling</t>
  </si>
  <si>
    <t>121-64007</t>
  </si>
  <si>
    <t>DKLAMPNIIS</t>
  </si>
  <si>
    <t>Drukknop Lampsymbool Niko Intense Sterling</t>
  </si>
  <si>
    <t>121-64008</t>
  </si>
  <si>
    <t>DKSLEUTELNIIS</t>
  </si>
  <si>
    <t>Drukknop Sleutelsymbool Niko Intense Sterling</t>
  </si>
  <si>
    <t>121-64009</t>
  </si>
  <si>
    <t>DIMDALINIIS</t>
  </si>
  <si>
    <t>Draaiknopdimmer 450VA UNIVERSEEL Niko Intense Sterling</t>
  </si>
  <si>
    <t>121-31000</t>
  </si>
  <si>
    <t>DKDIM10VNIIS</t>
  </si>
  <si>
    <t>Draaiknopdimmer 1-10V Niko Intense Sterling</t>
  </si>
  <si>
    <t>DKDIMLEDNIIS</t>
  </si>
  <si>
    <t>Drukknopdimmer spaarlampen en LED Niko Intense Sterling</t>
  </si>
  <si>
    <t>121-31002</t>
  </si>
  <si>
    <t>BLINDNIIS</t>
  </si>
  <si>
    <t>Blindplaat Niko Intense Sterling</t>
  </si>
  <si>
    <t>121-76901</t>
  </si>
  <si>
    <t>BLINDTREKNIIS</t>
  </si>
  <si>
    <t>Blindplaat met trekontlasting Niko Intense Sterling</t>
  </si>
  <si>
    <t>121-76001</t>
  </si>
  <si>
    <t>CINCHNIIS</t>
  </si>
  <si>
    <t>Audi CINCH Niko Intense Sterling</t>
  </si>
  <si>
    <t>XLRVNIIS</t>
  </si>
  <si>
    <t>Audio XLR vrouwelijk Niko Intense Sterling</t>
  </si>
  <si>
    <t>XLRMNIIS</t>
  </si>
  <si>
    <t>Audio XLR mannelijk Niko Intense Sterling</t>
  </si>
  <si>
    <t>JACKNIIS</t>
  </si>
  <si>
    <t>Audio JACK Niko Intense Sterling</t>
  </si>
  <si>
    <t>LSNIIS</t>
  </si>
  <si>
    <t>Luidsprekeraansluiting enkel Niko Intense Sterling</t>
  </si>
  <si>
    <t>121-69801</t>
  </si>
  <si>
    <t>2LSNIIS</t>
  </si>
  <si>
    <t>Luidsprekeraansluiting dubbel Niko Intense Sterling</t>
  </si>
  <si>
    <t>121-69701</t>
  </si>
  <si>
    <t>SIGWITNIIS</t>
  </si>
  <si>
    <t>Oriëntatieverl wit 830lux 6500K Niko Intense Sterling</t>
  </si>
  <si>
    <t>SIGWWNIIS</t>
  </si>
  <si>
    <t>Oriëntatieverl warm wit 360lux 2800K Niko Intense Sterling</t>
  </si>
  <si>
    <t>SIG2100WITNIIS</t>
  </si>
  <si>
    <t>Oriëntatieverl wit 2100lux 6500K Niko Intense Sterling</t>
  </si>
  <si>
    <t>SIGWITNOODNIIS</t>
  </si>
  <si>
    <t>Oriëntatieverl wit 830lux 6500K NOOD Niko Intense Sterling</t>
  </si>
  <si>
    <t>SIGBLAUWNIIS</t>
  </si>
  <si>
    <t>Oriëntatieverl blauw 270lux Niko Intense Sterling</t>
  </si>
  <si>
    <t>SIGROODNIIS</t>
  </si>
  <si>
    <t>Oriëntatieverl rood 460lux Niko Intense Sterling</t>
  </si>
  <si>
    <t>SIGGROENNIIS</t>
  </si>
  <si>
    <t>Oriëntatieverl groen 900lux Niko Intense Sterling</t>
  </si>
  <si>
    <t>TVNIIS</t>
  </si>
  <si>
    <t>Coaxaansluiting Niko Intense Sterling</t>
  </si>
  <si>
    <t>121-69702</t>
  </si>
  <si>
    <t>1RJU6NIIS</t>
  </si>
  <si>
    <t>1 RJ45 UTP cat 6 Nexans Niko Intense Sterling</t>
  </si>
  <si>
    <t>121-65100</t>
  </si>
  <si>
    <t>2RJU6NIIS</t>
  </si>
  <si>
    <t>2 RJ45 UTP cat 6 Nexans Niko Intense Sterling</t>
  </si>
  <si>
    <t>121-65200</t>
  </si>
  <si>
    <t>1RJU6ANIIS</t>
  </si>
  <si>
    <t>1 RJ45 UTP cat 6A Nexans Niko Intense Sterling</t>
  </si>
  <si>
    <t>2RJU6ANIIS</t>
  </si>
  <si>
    <t>2 RJ45 UTP cat 6A Nexans Niko Intense Sterling</t>
  </si>
  <si>
    <t>1RJF6NIIS</t>
  </si>
  <si>
    <t>1 RJ45 FTP cat 6 Nexans Niko Intense Sterling</t>
  </si>
  <si>
    <t>2RJF6NIIS</t>
  </si>
  <si>
    <t>2 RJ45 FTP cat 6 Nexans Niko Intense Sterling</t>
  </si>
  <si>
    <t>1RJSF7NIIS</t>
  </si>
  <si>
    <t>1 RJ45 S/FTP cat 7 Nexans Niko Intense Sterling</t>
  </si>
  <si>
    <t>2RJSF7NIIS</t>
  </si>
  <si>
    <t>2 RJ45 S/FTP cat 7 Nexans Niko Intense Sterling</t>
  </si>
  <si>
    <t>VGANIIS</t>
  </si>
  <si>
    <t>VGA Niko Intense Sterling</t>
  </si>
  <si>
    <t>VGAJACKNIIS</t>
  </si>
  <si>
    <t>VGA + JACK Niko Intense Sterling</t>
  </si>
  <si>
    <t>HDMINIIS</t>
  </si>
  <si>
    <t>HDMI Niko Intense Sterling</t>
  </si>
  <si>
    <t>NIKO HERMETIQUE HYDRO</t>
  </si>
  <si>
    <t>STH</t>
  </si>
  <si>
    <t>Stopcontact hermetisch</t>
  </si>
  <si>
    <t>700-36600</t>
  </si>
  <si>
    <t>700-84101</t>
  </si>
  <si>
    <t>2STH</t>
  </si>
  <si>
    <t>Dubbel stopcontact hermetisch</t>
  </si>
  <si>
    <t>700-84802</t>
  </si>
  <si>
    <t>S2H</t>
  </si>
  <si>
    <t>Dubbelpolige schakelaar hermetisch</t>
  </si>
  <si>
    <t>700-31200</t>
  </si>
  <si>
    <t>Wisselschakelaar hermetisch</t>
  </si>
  <si>
    <t>700-31600</t>
  </si>
  <si>
    <t>S7H</t>
  </si>
  <si>
    <t>Kruisschakelaar hermetisch</t>
  </si>
  <si>
    <t>700-31700</t>
  </si>
  <si>
    <t>S5H</t>
  </si>
  <si>
    <t>Serieschakelaar hermetisch</t>
  </si>
  <si>
    <t>700-31500</t>
  </si>
  <si>
    <t>S62H</t>
  </si>
  <si>
    <t>2xWisselschakelaar hermetisch</t>
  </si>
  <si>
    <t>700-32600</t>
  </si>
  <si>
    <t>S2VH</t>
  </si>
  <si>
    <t>Dubbelpolige schakelaar verlicht hermetisch</t>
  </si>
  <si>
    <t>700-37200</t>
  </si>
  <si>
    <t>S6VH</t>
  </si>
  <si>
    <t>Wisselschakelaar verlicht hermetisch</t>
  </si>
  <si>
    <t>700-37600</t>
  </si>
  <si>
    <t>DKH</t>
  </si>
  <si>
    <t>Drukknop hermetisch</t>
  </si>
  <si>
    <t>700-33000</t>
  </si>
  <si>
    <t>DKVH</t>
  </si>
  <si>
    <t>Drukknop verlicht hermetisch</t>
  </si>
  <si>
    <t>700-30000</t>
  </si>
  <si>
    <t>DK2H</t>
  </si>
  <si>
    <t>2x Drukknop hermetisch</t>
  </si>
  <si>
    <t>700-35000</t>
  </si>
  <si>
    <t>DK2VH</t>
  </si>
  <si>
    <t>2x Drukknop verlicht hermetisch</t>
  </si>
  <si>
    <t>700-35100</t>
  </si>
  <si>
    <t>1RJU6H</t>
  </si>
  <si>
    <t>1 RJ45 UTP cat 6 Nexans Niko Hydro</t>
  </si>
  <si>
    <t>700-85000</t>
  </si>
  <si>
    <t>N423.550</t>
  </si>
  <si>
    <t>2RJU6H</t>
  </si>
  <si>
    <t>2 RJ45 UTP cat 6 Nexans Niko Hydro</t>
  </si>
  <si>
    <t>1RJU6AH</t>
  </si>
  <si>
    <t>1 RJ45 UTP cat 6A Nexans Niko Hydro</t>
  </si>
  <si>
    <t>2RJU6AH</t>
  </si>
  <si>
    <t>2 RJ45 UTP cat 6A Nexans Niko Hydro</t>
  </si>
  <si>
    <t>1RJF6H</t>
  </si>
  <si>
    <t>1 RJ45 FTP cat 6 Nexans Niko Hydro</t>
  </si>
  <si>
    <t>2RJF6H</t>
  </si>
  <si>
    <t>2 RJ45 FTP cat 6 Nexans Niko Hydro</t>
  </si>
  <si>
    <t>NIKO HERMETIQUE ENCASTRE HYDRO</t>
  </si>
  <si>
    <t>STHI</t>
  </si>
  <si>
    <t>700-73000</t>
  </si>
  <si>
    <t>2STHI</t>
  </si>
  <si>
    <t>701-75000</t>
  </si>
  <si>
    <t>S2HI</t>
  </si>
  <si>
    <t>S6HI</t>
  </si>
  <si>
    <t>S7HI</t>
  </si>
  <si>
    <t>S5HI</t>
  </si>
  <si>
    <t>S62HI</t>
  </si>
  <si>
    <t>S2VHI</t>
  </si>
  <si>
    <t>S6VHI</t>
  </si>
  <si>
    <t>DKHI</t>
  </si>
  <si>
    <t>DKVHI</t>
  </si>
  <si>
    <t>DK2HI</t>
  </si>
  <si>
    <t>DK2VHI</t>
  </si>
  <si>
    <t>1RJU6HI</t>
  </si>
  <si>
    <t>2RJU6HI</t>
  </si>
  <si>
    <t>1RJU6AHI</t>
  </si>
  <si>
    <t>2RJU6AHI</t>
  </si>
  <si>
    <t>1RJF6HI</t>
  </si>
  <si>
    <t>2RJF6HI</t>
  </si>
  <si>
    <t>PETIT MATERAIL DIVERS</t>
  </si>
  <si>
    <t>NEUS2P20</t>
  </si>
  <si>
    <t>Neusaansluiting opbouw 2P+A 2,5mm²</t>
  </si>
  <si>
    <t>NEUS2P63</t>
  </si>
  <si>
    <t>Neusaansluiting opbouw 2P 16mm²</t>
  </si>
  <si>
    <t>NEUS5P20</t>
  </si>
  <si>
    <t>Neusaansluiting opbouw 3P+N+A 2,5mm²</t>
  </si>
  <si>
    <t>NEUS5P32</t>
  </si>
  <si>
    <t>Neusaansluiting opbouw 2P+A 6mm²</t>
  </si>
  <si>
    <t>NEUSI2P20</t>
  </si>
  <si>
    <t>Neusaansluiting inbouw 2P+A 2,5mm²</t>
  </si>
  <si>
    <t>NEUSI2P63</t>
  </si>
  <si>
    <t>Neusaansluiting inbouw 2P 16mm²</t>
  </si>
  <si>
    <t>NEUSI5P20</t>
  </si>
  <si>
    <t>Neusaansluiting inbouw 3P+N+A 2,5mm²</t>
  </si>
  <si>
    <t>NEUSI5P32</t>
  </si>
  <si>
    <t>Neusaansluiting inbouw 2P+A 6mm²</t>
  </si>
  <si>
    <t>ST2PA16</t>
  </si>
  <si>
    <t>Stopcontact opbouw 2P+A 16A Vynckier incl stekker</t>
  </si>
  <si>
    <t>ST3PA16</t>
  </si>
  <si>
    <t>Stopcontact opbouw 3P+A 16A Vynckier incl stekker</t>
  </si>
  <si>
    <t>ST3PNA16</t>
  </si>
  <si>
    <t>Stopcontact opbouw 3P+N+A 16A Vynckier incl stekker</t>
  </si>
  <si>
    <t>STI2PA16</t>
  </si>
  <si>
    <t>Stopcontact inbouw 2P+A 16A Vynckier incl stekker</t>
  </si>
  <si>
    <t>STI3PA16</t>
  </si>
  <si>
    <t>Stopcontact inbouw 3P+A 16A Vynckier incl stekker</t>
  </si>
  <si>
    <t>STI3PNA16</t>
  </si>
  <si>
    <t>Stopcontact inbouw 3P+N+A 16A Vynckier incl stekker</t>
  </si>
  <si>
    <t>ST2PA32</t>
  </si>
  <si>
    <t>Stopcontact opbouw 2P+A 32A Vynckier incl stekker</t>
  </si>
  <si>
    <t>ST3PA32</t>
  </si>
  <si>
    <t>Stopcontact opbouw 3P+A 32A Vynckier incl stekker</t>
  </si>
  <si>
    <t>ST3PNA32</t>
  </si>
  <si>
    <t>Stopcontact opbouw 3P+N+A 32A Vynckier incl stekker</t>
  </si>
  <si>
    <t>STI2PA32</t>
  </si>
  <si>
    <t>Stopcontact inbouw 2P+A 32A Vynckier incl stekker</t>
  </si>
  <si>
    <t>STI3PA32</t>
  </si>
  <si>
    <t>Stopcontact inbouw 3P+A 32A Vynckier incl stekker</t>
  </si>
  <si>
    <t>STI3PNA32</t>
  </si>
  <si>
    <t>Stopcontact inbouw 3P+N+A 32A Vynckier incl stekker</t>
  </si>
  <si>
    <t>STH2PA16</t>
  </si>
  <si>
    <t>Stopcontact IP44 opbouw 2P+A 16A Vynckier incl stekker</t>
  </si>
  <si>
    <t>STH3PA16</t>
  </si>
  <si>
    <t>Stopcontact IP44 opbouw 3P+A 16A Vynckier incl stekker</t>
  </si>
  <si>
    <t>STH3PNA16</t>
  </si>
  <si>
    <t>Stopcontact IP44 opbouw 3P+N+A 16A Vynckier incl stekker</t>
  </si>
  <si>
    <t>STHI2PA16</t>
  </si>
  <si>
    <t>Stopcontact IP44 inbouw 2P+A 16A Vynckier incl stekker</t>
  </si>
  <si>
    <t>STHI3PA16</t>
  </si>
  <si>
    <t>Stopcontact IP44 inbouw 3P+A 16A Vynckier incl stekker</t>
  </si>
  <si>
    <t>STHI3PNA16</t>
  </si>
  <si>
    <t>Stopcontact IP44 inbouw 3P+N+A 16A Vynckier incl stekker</t>
  </si>
  <si>
    <t>STH2PA32</t>
  </si>
  <si>
    <t>Stopcontact IP44 opbouw 2P+A 32A Vynckier incl stekker</t>
  </si>
  <si>
    <t>STH3PA32</t>
  </si>
  <si>
    <t>Stopcontact IP44 opbouw 3P+A 32A Vynckier incl stekker</t>
  </si>
  <si>
    <t>STH3PNA32</t>
  </si>
  <si>
    <t>Stopcontact IP44 opbouw 3P+N+A 32A Vynckier incl stekker</t>
  </si>
  <si>
    <t>STHI2PA32</t>
  </si>
  <si>
    <t>Stopcontact IP44 inbouw 2P+A 32A Vynckier incl stekker</t>
  </si>
  <si>
    <t>STHI3PA32</t>
  </si>
  <si>
    <t>Stopcontact IP44 inbouw 3P+A 32A Vynckier incl stekker</t>
  </si>
  <si>
    <t>STHI3PNA32</t>
  </si>
  <si>
    <t>Stopcontact IP44 inbouw 3P+N+A 32A Vynckier incl stekker</t>
  </si>
  <si>
    <t>AFTAK</t>
  </si>
  <si>
    <t>Aftakdoos 100x100x55</t>
  </si>
  <si>
    <t>AFTAK2</t>
  </si>
  <si>
    <t>Aftakdoos 180x140x86</t>
  </si>
  <si>
    <t>AFTAK3</t>
  </si>
  <si>
    <t>Aftakdoos 360x270x124</t>
  </si>
  <si>
    <t>LEGRAND Materiel CEE</t>
  </si>
  <si>
    <t>CEE opbouw 5P16A</t>
  </si>
  <si>
    <t>CEEO5P16S</t>
  </si>
  <si>
    <t>CEE opbouw 5P16A + stekker</t>
  </si>
  <si>
    <t>CEEO5P32</t>
  </si>
  <si>
    <t>CEE opbouw 5P32A</t>
  </si>
  <si>
    <t>CEEO5P32S</t>
  </si>
  <si>
    <t>CEE opbouw 5P32A + stekker</t>
  </si>
  <si>
    <t>CEEO5P63</t>
  </si>
  <si>
    <t>CEE opbouw 5P63A</t>
  </si>
  <si>
    <t>CEEO5P63S</t>
  </si>
  <si>
    <t>CEE opbouw 5P63A + stekker</t>
  </si>
  <si>
    <t>CEEO3P16</t>
  </si>
  <si>
    <t>CEE opbouw 3P16A</t>
  </si>
  <si>
    <t>CEEO3P16S</t>
  </si>
  <si>
    <t>CEE opbouw 3P16A + stekker</t>
  </si>
  <si>
    <t>CEEO3P32</t>
  </si>
  <si>
    <t>CEE opbouw 3P32A</t>
  </si>
  <si>
    <t>CEEO3P32S</t>
  </si>
  <si>
    <t>CEE opbouw 3P32A + stekker</t>
  </si>
  <si>
    <t>CEEO3P63</t>
  </si>
  <si>
    <t>CEE opbouw 3P63A</t>
  </si>
  <si>
    <t>CEEO3P63S</t>
  </si>
  <si>
    <t>CEE opbouw 3P63A + stekker</t>
  </si>
  <si>
    <t>CEEI5P16</t>
  </si>
  <si>
    <t>CEE inbouw 5P16A</t>
  </si>
  <si>
    <t>CEEI5P16S</t>
  </si>
  <si>
    <t>CEE inbouw 5P16A + stekker</t>
  </si>
  <si>
    <t>CEEI5P32</t>
  </si>
  <si>
    <t>CEE inbouw 5P32A</t>
  </si>
  <si>
    <t>CEEI5P32S</t>
  </si>
  <si>
    <t>CEE inbouw 5P32A + stekker</t>
  </si>
  <si>
    <t>CEEI3P16</t>
  </si>
  <si>
    <t>CEE inbouw 3P16A</t>
  </si>
  <si>
    <t>CEEI3P16S</t>
  </si>
  <si>
    <t>CEE inbouw 3P16A + stekker</t>
  </si>
  <si>
    <t>CEEI3P32</t>
  </si>
  <si>
    <t>CEE inbouw 3P32A</t>
  </si>
  <si>
    <t>CEEI3P32S</t>
  </si>
  <si>
    <t>CEE inbouw 3P32A + stekker</t>
  </si>
  <si>
    <t>CEE inbouw 5P63A</t>
  </si>
  <si>
    <t>CEEI5P63s</t>
  </si>
  <si>
    <t>CEE inbouw 5P63A + stekker</t>
  </si>
  <si>
    <t>LEGRAND Materiel GOULOTTE</t>
  </si>
  <si>
    <t>WGST</t>
  </si>
  <si>
    <t>Stopcontact 45x45 voor wandgoot</t>
  </si>
  <si>
    <t>077145L</t>
  </si>
  <si>
    <t>WGSTR</t>
  </si>
  <si>
    <t>Stopcontact ROOD 45x45 voor wandgoot</t>
  </si>
  <si>
    <t>077118L</t>
  </si>
  <si>
    <t>WG2ST</t>
  </si>
  <si>
    <t>2x Stopcontact 45x45 voor wandgoot</t>
  </si>
  <si>
    <t>077142L</t>
  </si>
  <si>
    <t>WG2STR</t>
  </si>
  <si>
    <t>2x Stopcontact ROOD 45x45 voor wandgoot</t>
  </si>
  <si>
    <t>077152L</t>
  </si>
  <si>
    <t>WG3ST</t>
  </si>
  <si>
    <t>3x Stopcontact 45x45 voor wandgoot</t>
  </si>
  <si>
    <t>077143L</t>
  </si>
  <si>
    <t>WG3STR</t>
  </si>
  <si>
    <t>3x Stopcontact ROOD 45x45 voor wandgoot</t>
  </si>
  <si>
    <t>077153L</t>
  </si>
  <si>
    <t>WG1RJU6</t>
  </si>
  <si>
    <t>1 RJ45 UTP cat 6 Nexans 45x45 vr wandgoot</t>
  </si>
  <si>
    <t>WG2RJU6</t>
  </si>
  <si>
    <t>2 RJ45 UTP cat 6 Nexans 45x45 vr wandgoot</t>
  </si>
  <si>
    <t>WG1RJU6A</t>
  </si>
  <si>
    <t>1 RJ45 UTP cat 6A Nexans 45x45 vr wandgoot</t>
  </si>
  <si>
    <t>WG2RJU6A</t>
  </si>
  <si>
    <t>2 RJ45 UTP cat 6A Nexans 45x45 vr wandgoot</t>
  </si>
  <si>
    <t>WG1RJF6</t>
  </si>
  <si>
    <t>1 RJ45 FTP cat 6 Nexans 45x45 vr wandgoot</t>
  </si>
  <si>
    <t>WG2RJF6</t>
  </si>
  <si>
    <t>2 RJ45 FTP cat 6 Nexans 45x45 vr wandgoot</t>
  </si>
  <si>
    <t>GOULOTTE PVC &amp; ALU</t>
  </si>
  <si>
    <t>WGP40x20</t>
  </si>
  <si>
    <t>Wandgoot PVC 40x20 ENKEL TIJD</t>
  </si>
  <si>
    <t>WGP100x50</t>
  </si>
  <si>
    <t>Wandgoot PVC 100x50 ENKEL TIJD</t>
  </si>
  <si>
    <t>WGP150x65</t>
  </si>
  <si>
    <t>Wandgoot PVC 150x65 ENKEL TIJD</t>
  </si>
  <si>
    <t>WGPTSS</t>
  </si>
  <si>
    <t>Wandgoot PVC scheidingsschot ENKEL TIJD</t>
  </si>
  <si>
    <t>WGP40x20LE</t>
  </si>
  <si>
    <t>Wandgoot PVC 40x25 Legrand</t>
  </si>
  <si>
    <t>WGP100x50LE</t>
  </si>
  <si>
    <t>Wandgoot PVC 105x50 klik-in Legrand</t>
  </si>
  <si>
    <t>WGP150x50LE</t>
  </si>
  <si>
    <t>Wandgoot PVC 145x50 klik-in Legrand</t>
  </si>
  <si>
    <t>WGPTSSLE</t>
  </si>
  <si>
    <t>Wandgoot PVC scheidingsschot Legrand</t>
  </si>
  <si>
    <t>WGPZH100x50LE</t>
  </si>
  <si>
    <t>Wandgoot LSOH PVC 100x50 klik-in Legrand</t>
  </si>
  <si>
    <t>WGPZH150x50LE</t>
  </si>
  <si>
    <t>Wandgoot LSOH PVC 130x50 klik-in Legrand</t>
  </si>
  <si>
    <t>WGPTZHSSLE</t>
  </si>
  <si>
    <t>Wandgoot LSOH PVC scheidingsschot Legrand</t>
  </si>
  <si>
    <t>WGA105x50</t>
  </si>
  <si>
    <t>Wandgoot ALU 105x50 ENKEL TIJD</t>
  </si>
  <si>
    <t>WGA150x65</t>
  </si>
  <si>
    <t>Wandgoot ALU 150x65 ENKEL TIJD</t>
  </si>
  <si>
    <t>WGATSS</t>
  </si>
  <si>
    <t>Wandgoot ALU scheidingsschot ENKEL TIJD</t>
  </si>
  <si>
    <t>WGA105x50LE</t>
  </si>
  <si>
    <t>Wandgoot ALU 105x50 Legrand</t>
  </si>
  <si>
    <t>WGA150x65LE</t>
  </si>
  <si>
    <t>Wandgoot ALU 150x65 Legrand</t>
  </si>
  <si>
    <t>WGATSSLE</t>
  </si>
  <si>
    <t>Wandgoot ALU scheidingsschot Legrand</t>
  </si>
  <si>
    <t>COLONNE &amp; COLONNETTE</t>
  </si>
  <si>
    <t>ZUILALUMINI</t>
  </si>
  <si>
    <t>Zuil Aluminium min +/- 70cm ENKEL TIJD</t>
  </si>
  <si>
    <t>ZUILALU</t>
  </si>
  <si>
    <t>Zuil Aluminium ENKELTIJD</t>
  </si>
  <si>
    <t>GAINE DE SOL ET BOITE DE SOL</t>
  </si>
  <si>
    <t>VG</t>
  </si>
  <si>
    <t>Vloergoot ENKEL TIJD</t>
  </si>
  <si>
    <t>VD</t>
  </si>
  <si>
    <t>Vloerdoos ENKEL TIJD</t>
  </si>
  <si>
    <t>VDWD</t>
  </si>
  <si>
    <t>Vloerdoos waterdicht ENKEL TIJD</t>
  </si>
  <si>
    <t>TD</t>
  </si>
  <si>
    <t>Trekdoos ENKEL TIJD</t>
  </si>
  <si>
    <t>TDWD</t>
  </si>
  <si>
    <t>Trekdoos waterdicht ENKEL TIJD</t>
  </si>
  <si>
    <t>VDVV</t>
  </si>
  <si>
    <t>Vloerdoos verhoogde vloer ENKEL TIJD</t>
  </si>
  <si>
    <t>VSTOPINOX</t>
  </si>
  <si>
    <t>Stopcontact grond inox</t>
  </si>
  <si>
    <t>61613N</t>
  </si>
  <si>
    <t>VSTOPINOX66</t>
  </si>
  <si>
    <t>Stopcontact grond inox IP66</t>
  </si>
  <si>
    <t>71613N</t>
  </si>
  <si>
    <t>VSTOPMESSING</t>
  </si>
  <si>
    <t>Stopcontact grond messing</t>
  </si>
  <si>
    <t>VSTOPMESSING66</t>
  </si>
  <si>
    <t>Stopcontact grond messing IP66</t>
  </si>
  <si>
    <t>VDATAinox</t>
  </si>
  <si>
    <t>Data grond cat6 IP66 inox IP66</t>
  </si>
  <si>
    <t>VDATAmessing</t>
  </si>
  <si>
    <t>Data grond cat6 IP66 messing IP66</t>
  </si>
  <si>
    <t>61616n</t>
  </si>
  <si>
    <t>VDATAinoxip66</t>
  </si>
  <si>
    <t>VDATAmessingip66</t>
  </si>
  <si>
    <t>71616N</t>
  </si>
  <si>
    <t>VG28x2502</t>
  </si>
  <si>
    <t>Vloergoot 28x250 2 comp 1mm Vegokan</t>
  </si>
  <si>
    <t>VGLI28.250S1</t>
  </si>
  <si>
    <t>VK28.250</t>
  </si>
  <si>
    <t>VG28x25021,5</t>
  </si>
  <si>
    <t>Vloergoot 28x250 2 comp 1,5mm Vegokan</t>
  </si>
  <si>
    <t>VGI28.250S1</t>
  </si>
  <si>
    <t>VG28x2503</t>
  </si>
  <si>
    <t>Vloergoot 28x250 3 comp 1mm Vegokan</t>
  </si>
  <si>
    <t>VGLI28.250S2</t>
  </si>
  <si>
    <t>VG28x25031,5</t>
  </si>
  <si>
    <t>Vloergoot 28x250 3 comp 1,5mm Vegokan</t>
  </si>
  <si>
    <t>VGI28.250S2</t>
  </si>
  <si>
    <t>VG28x3502</t>
  </si>
  <si>
    <t>Vloergoot 28x350 2 comp 1mm Vegokan</t>
  </si>
  <si>
    <t>VGLI28.350S1</t>
  </si>
  <si>
    <t>VK28.350</t>
  </si>
  <si>
    <t>VG28x35021,5</t>
  </si>
  <si>
    <t>Vloergoot 28x350 2 comp 1,5mm Vegokan</t>
  </si>
  <si>
    <t>VGI28.350S1</t>
  </si>
  <si>
    <t>VG28x3503</t>
  </si>
  <si>
    <t>Vloergoot 28x350 3 comp 1mm Vegokan</t>
  </si>
  <si>
    <t>VGLI28.350S2</t>
  </si>
  <si>
    <t>VG28x35031,5</t>
  </si>
  <si>
    <t>Vloergoot 28x350 3 comp 1,5mm Vegokan</t>
  </si>
  <si>
    <t>VGI28.350S2</t>
  </si>
  <si>
    <t>VG38x2502</t>
  </si>
  <si>
    <t>Vloergoot 38x250 2 comp 1mm Vegokan</t>
  </si>
  <si>
    <t>VGLI38.250S1</t>
  </si>
  <si>
    <t>VK38.250</t>
  </si>
  <si>
    <t>VG38x25021,5</t>
  </si>
  <si>
    <t>Vloergoot 38x250 2 comp 1,5mm Vegokan</t>
  </si>
  <si>
    <t>VGI38.250S1</t>
  </si>
  <si>
    <t>VG38x2503</t>
  </si>
  <si>
    <t>Vloergoot 38x250 3 comp 1mm Vegokan</t>
  </si>
  <si>
    <t>VGLI38.250S2</t>
  </si>
  <si>
    <t>VG38x25031,5</t>
  </si>
  <si>
    <t>Vloergoot 38x250 3 comp 1,5mm Vegokan</t>
  </si>
  <si>
    <t>VGI38.250S2</t>
  </si>
  <si>
    <t>VG38x3502</t>
  </si>
  <si>
    <t>Vloergoot 38x350 2 comp 1mm Vegokan</t>
  </si>
  <si>
    <t>VGLI38.350S1</t>
  </si>
  <si>
    <t>VK38.350</t>
  </si>
  <si>
    <t>VG38x35021,5</t>
  </si>
  <si>
    <t>Vloergoot 38x350 2 comp 1,5mm Vegokan</t>
  </si>
  <si>
    <t>VGI38.350S1</t>
  </si>
  <si>
    <t>VG38x3503</t>
  </si>
  <si>
    <t>Vloergoot 38x350 3 comp 1mm Vegokan</t>
  </si>
  <si>
    <t>VGLI38.350S2</t>
  </si>
  <si>
    <t>VG38x35031,5</t>
  </si>
  <si>
    <t>Vloergoot 38x350 3 comp 1,5mm Vegokan</t>
  </si>
  <si>
    <t>VGI38.350S2</t>
  </si>
  <si>
    <t>VDPVC</t>
  </si>
  <si>
    <t>Vloerdoos PVC incl bakjes</t>
  </si>
  <si>
    <t>neo</t>
  </si>
  <si>
    <t>VEVV3</t>
  </si>
  <si>
    <t>KDVKK3.5-9011</t>
  </si>
  <si>
    <t>TSBO9.45</t>
  </si>
  <si>
    <t>SSBU</t>
  </si>
  <si>
    <t>TDPVC</t>
  </si>
  <si>
    <t>Trekdoos PVC incl bakjes</t>
  </si>
  <si>
    <t>BDVKK3.5-9011</t>
  </si>
  <si>
    <t>VDINOX</t>
  </si>
  <si>
    <t xml:space="preserve">Vloerdoos INOX  incl bakjes </t>
  </si>
  <si>
    <t>KDVIT3</t>
  </si>
  <si>
    <t>TDINOX</t>
  </si>
  <si>
    <t>Trekdoos INOX incl bakjes</t>
  </si>
  <si>
    <t>BDVITWD3</t>
  </si>
  <si>
    <t>VDWDINOX</t>
  </si>
  <si>
    <t xml:space="preserve">Vloerdoos waterdicht INOX incl bakjes </t>
  </si>
  <si>
    <t>KDVITWD3</t>
  </si>
  <si>
    <t>KUWDT</t>
  </si>
  <si>
    <t>TDWDINOX</t>
  </si>
  <si>
    <t xml:space="preserve">Trekdoos waterdicht INOX incl bakjes </t>
  </si>
  <si>
    <t>DVITWD3</t>
  </si>
  <si>
    <t>VDVVPVC</t>
  </si>
  <si>
    <t>Vloerdoos verh vloer PVC incl bakjes</t>
  </si>
  <si>
    <t>TDVVPVC</t>
  </si>
  <si>
    <t>Trekdoos verh vloer PVC incl bakjes</t>
  </si>
  <si>
    <t>VDVVINOX</t>
  </si>
  <si>
    <t>Vloerdoos verh vloer INOX incl bakjes</t>
  </si>
  <si>
    <t>KDVIRK3</t>
  </si>
  <si>
    <t>CHEMIN DE CABLES</t>
  </si>
  <si>
    <t>KG75x0,75</t>
  </si>
  <si>
    <t>Kabelgoot 75mm sendzimir D=0,75</t>
  </si>
  <si>
    <t>KBSCL60.075.075</t>
  </si>
  <si>
    <t>KBVCL</t>
  </si>
  <si>
    <t>VM6.20</t>
  </si>
  <si>
    <t>WSun100</t>
  </si>
  <si>
    <t>B8.40</t>
  </si>
  <si>
    <t>KG75x1</t>
  </si>
  <si>
    <t>Kabelgoot 75mm sendzimir D=1</t>
  </si>
  <si>
    <t>KBSCL60.075.100</t>
  </si>
  <si>
    <t>WSun200</t>
  </si>
  <si>
    <t>KG100x0,75</t>
  </si>
  <si>
    <t>Kabelgoot 100mm sendzimir D=0,75</t>
  </si>
  <si>
    <t>KBSCL60.100.075</t>
  </si>
  <si>
    <t>KG100x1</t>
  </si>
  <si>
    <t>Kabelgoot 100mm sendzimir D=1</t>
  </si>
  <si>
    <t>KBSCL60.100.100</t>
  </si>
  <si>
    <t>KG150x0,75</t>
  </si>
  <si>
    <t>Kabelgoot 150mm sendzimir D=0,75</t>
  </si>
  <si>
    <t>KBSCL60.150.075</t>
  </si>
  <si>
    <t>WSun150</t>
  </si>
  <si>
    <t>KG150x1</t>
  </si>
  <si>
    <t>KBSCL60.150.100</t>
  </si>
  <si>
    <t>KG200x0,75</t>
  </si>
  <si>
    <t>Kabelgoot 200mm sendzimir D=0,75</t>
  </si>
  <si>
    <t>KBSCL60.200.075</t>
  </si>
  <si>
    <t>Kabelgoot 200mm sendzimir D=1</t>
  </si>
  <si>
    <t>KBSCL60.200.100</t>
  </si>
  <si>
    <t>KG300x0,75</t>
  </si>
  <si>
    <t>Kabelgoot 300mm sendzimir D=0,75</t>
  </si>
  <si>
    <t>KBSCL60.300.075</t>
  </si>
  <si>
    <t>WSun300</t>
  </si>
  <si>
    <t>Kabelgoot 300mm sendzimir D=1</t>
  </si>
  <si>
    <t>KBSCL60.300.100</t>
  </si>
  <si>
    <t>WKS300</t>
  </si>
  <si>
    <t>KG400x1</t>
  </si>
  <si>
    <t>Kabelgoot 400mm sendzimir D=1</t>
  </si>
  <si>
    <t>KBSCL60.400.100</t>
  </si>
  <si>
    <t>hdwk400</t>
  </si>
  <si>
    <t>KG500x1</t>
  </si>
  <si>
    <t>Kabelgoot 500mm sendzimir D=1</t>
  </si>
  <si>
    <t>KBSi60.500.100</t>
  </si>
  <si>
    <t>KBV</t>
  </si>
  <si>
    <t>WKS500</t>
  </si>
  <si>
    <t>KG600x1</t>
  </si>
  <si>
    <t>Kabelgoot 600mm sendzimir D=1</t>
  </si>
  <si>
    <t>KBSI60.600.100</t>
  </si>
  <si>
    <t>hdwk600</t>
  </si>
  <si>
    <t>KG500x1,25</t>
  </si>
  <si>
    <t>Kabelgoot 500mm sendzimir D=1,25</t>
  </si>
  <si>
    <t>KBSI60.500.125</t>
  </si>
  <si>
    <t>KG600x1,25</t>
  </si>
  <si>
    <t>Kabelgoot 600mm sendzimir D=1,25</t>
  </si>
  <si>
    <t>KBSI60.600.125</t>
  </si>
  <si>
    <t>KG75x0,75T</t>
  </si>
  <si>
    <t>Kabelgoot 75mm thermisch verzinkt D=0,75</t>
  </si>
  <si>
    <t>ZMKBSCL60.075.075</t>
  </si>
  <si>
    <t>HDVM6.20</t>
  </si>
  <si>
    <t>hdwk100</t>
  </si>
  <si>
    <t>HDB8.40</t>
  </si>
  <si>
    <t>KG75x1T</t>
  </si>
  <si>
    <t>Kabelgoot 75mm thermisch verzinkt D=1</t>
  </si>
  <si>
    <t>ZMKBSCL60.075.100</t>
  </si>
  <si>
    <t>KG100x0,75T</t>
  </si>
  <si>
    <t>Kabelgoot 100mm thermisch verzinkt D=0,75</t>
  </si>
  <si>
    <t>ZMKBSCL60.100.075</t>
  </si>
  <si>
    <t>KG100x1T</t>
  </si>
  <si>
    <t>Kabelgoot 100mm thermisch verzinkt D=1</t>
  </si>
  <si>
    <t>ZMKBSCL60.100.100</t>
  </si>
  <si>
    <t>hdwk150</t>
  </si>
  <si>
    <t>KG150x0,75T</t>
  </si>
  <si>
    <t>Kabelgoot 150mm thermisch verzinkt D=0,75</t>
  </si>
  <si>
    <t>ZMKBSCL60.150.075</t>
  </si>
  <si>
    <t>KG150x1T</t>
  </si>
  <si>
    <t>Kabelgoot 150mm thermisch verzinkt D=1</t>
  </si>
  <si>
    <t>ZMKBSCL60.150.100</t>
  </si>
  <si>
    <t>hdwk200</t>
  </si>
  <si>
    <t>KG200x0,75T</t>
  </si>
  <si>
    <t>Kabelgoot 200mm thermisch verzinkt D=0,75</t>
  </si>
  <si>
    <t>ZMKBSCL60.200.075</t>
  </si>
  <si>
    <t>KG200x1T</t>
  </si>
  <si>
    <t>Kabelgoot 300mm thermisch verzinkt D=1</t>
  </si>
  <si>
    <t>ZMKBSCL60.200.100</t>
  </si>
  <si>
    <t>hdwk300</t>
  </si>
  <si>
    <t>KG300x0,75T</t>
  </si>
  <si>
    <t>Kabelgoot 300mm thermisch verzinkt D=0,75</t>
  </si>
  <si>
    <t>ZMKBSCL60.300.075</t>
  </si>
  <si>
    <t>KG300x1T</t>
  </si>
  <si>
    <t>Kabelgoot 400mm thermisch verzinkt D=1</t>
  </si>
  <si>
    <t>ZMKBSCL60.300.100</t>
  </si>
  <si>
    <t>KG400x1T</t>
  </si>
  <si>
    <t>ZMKBSCL60.400.100</t>
  </si>
  <si>
    <t>hdwk500</t>
  </si>
  <si>
    <t>KG500x1T</t>
  </si>
  <si>
    <t>Kabelgoot 500mm thermisch verzinkt D=1</t>
  </si>
  <si>
    <t>HDKBSI60.500.100</t>
  </si>
  <si>
    <t>KG600x1T</t>
  </si>
  <si>
    <t>HDKBSI60.600.100</t>
  </si>
  <si>
    <t>KGTSS</t>
  </si>
  <si>
    <t>Kabelgoot toebehoren scheidingsschot</t>
  </si>
  <si>
    <t>SLIS60</t>
  </si>
  <si>
    <t>CL</t>
  </si>
  <si>
    <t>KGTSST</t>
  </si>
  <si>
    <t>Kabelgoot toebehoren scheidingsschot thermisch verzinkt</t>
  </si>
  <si>
    <t>SLOS60</t>
  </si>
  <si>
    <t>HDVM6.10</t>
  </si>
  <si>
    <t>KGTD75</t>
  </si>
  <si>
    <t>Kabelgoot toebehoren Deksel D=75mm</t>
  </si>
  <si>
    <t>D075</t>
  </si>
  <si>
    <t>DCL</t>
  </si>
  <si>
    <t>KGTD100</t>
  </si>
  <si>
    <t>Kabelgoot toebehoren Deksel D=100mm</t>
  </si>
  <si>
    <t>D100</t>
  </si>
  <si>
    <t>KGTD150</t>
  </si>
  <si>
    <t>Kabelgoot toebehoren Deksel D=150mm</t>
  </si>
  <si>
    <t>D150</t>
  </si>
  <si>
    <t>KGTD200</t>
  </si>
  <si>
    <t>Kabelgoot toebehoren Deksel D=200mm</t>
  </si>
  <si>
    <t>D200</t>
  </si>
  <si>
    <t>KGTD250</t>
  </si>
  <si>
    <t>Kabelgoot toebehoren Deksel D=250mm</t>
  </si>
  <si>
    <t>D250</t>
  </si>
  <si>
    <t>KGTD300</t>
  </si>
  <si>
    <t>Kabelgoot toebehoren Deksel D=300mm</t>
  </si>
  <si>
    <t>D300</t>
  </si>
  <si>
    <t>KGTD400</t>
  </si>
  <si>
    <t>Kabelgoot toebehoren Deksel D=400mm</t>
  </si>
  <si>
    <t>D400</t>
  </si>
  <si>
    <t>KGTD500</t>
  </si>
  <si>
    <t>Kabelgoot toebehoren Deksel D=500mm</t>
  </si>
  <si>
    <t>D500</t>
  </si>
  <si>
    <t>KGTD600</t>
  </si>
  <si>
    <t>Kabelgoot toebehoren Deksel D=600mm</t>
  </si>
  <si>
    <t>D600</t>
  </si>
  <si>
    <t>Kabelgoot toebehoren Deksel D=75mm thermisch verzinkt</t>
  </si>
  <si>
    <t>HDD075</t>
  </si>
  <si>
    <t>Kabelgoot toebehoren Deksel D=100mm thermisch verzinkt</t>
  </si>
  <si>
    <t>HDD100</t>
  </si>
  <si>
    <t>Kabelgoot toebehoren Deksel D=150mm thermisch verzinkt</t>
  </si>
  <si>
    <t>HDD150</t>
  </si>
  <si>
    <t>Kabelgoot toebehoren Deksel D=200mm thermisch verzinkt</t>
  </si>
  <si>
    <t>HDD200</t>
  </si>
  <si>
    <t>Kabelgoot toebehoren Deksel D=250mm thermisch verzinkt</t>
  </si>
  <si>
    <t>HDD250</t>
  </si>
  <si>
    <t>Kabelgoot toebehoren Deksel D=300mm thermisch verzinkt</t>
  </si>
  <si>
    <t>HDD300</t>
  </si>
  <si>
    <t>Kabelgoot toebehoren Deksel D=400mm thermisch verzinkt</t>
  </si>
  <si>
    <t>HDD400</t>
  </si>
  <si>
    <t>Kabelgoot toebehoren Deksel D=500mm thermisch verzinkt</t>
  </si>
  <si>
    <t>HDD500</t>
  </si>
  <si>
    <t>Kabelgoot toebehoren Deksel D=600mm thermisch verzinkt</t>
  </si>
  <si>
    <t>HDD600</t>
  </si>
  <si>
    <t>ECHELLE A CABLES</t>
  </si>
  <si>
    <t>KL200</t>
  </si>
  <si>
    <t>Kabelladder 200mm sendzimir</t>
  </si>
  <si>
    <t>KL60.200</t>
  </si>
  <si>
    <t>V60.200</t>
  </si>
  <si>
    <t>VM6.10</t>
  </si>
  <si>
    <t>BK</t>
  </si>
  <si>
    <t>WKS200</t>
  </si>
  <si>
    <t>Kabelladder 300mm sendzimir</t>
  </si>
  <si>
    <t>KL60.300</t>
  </si>
  <si>
    <t>KL400</t>
  </si>
  <si>
    <t>Kabelladder 400mm sendzimir</t>
  </si>
  <si>
    <t>KL60.400</t>
  </si>
  <si>
    <t>WKS400</t>
  </si>
  <si>
    <t>KL500</t>
  </si>
  <si>
    <t>Kabelladder 500mm sendzimir</t>
  </si>
  <si>
    <t>KL60.500</t>
  </si>
  <si>
    <t>KL600</t>
  </si>
  <si>
    <t>Kabelladder 600mm sendzimir</t>
  </si>
  <si>
    <t>KL60.600</t>
  </si>
  <si>
    <t>KL200T</t>
  </si>
  <si>
    <t>Kabelladder 200mm thermisch verzinkt</t>
  </si>
  <si>
    <t>HDKL60.200</t>
  </si>
  <si>
    <t>HDV60.200</t>
  </si>
  <si>
    <t>HDBK</t>
  </si>
  <si>
    <t>KL300T</t>
  </si>
  <si>
    <t>Kabelladder 300mm thermisch verzinkt</t>
  </si>
  <si>
    <t>HDKL60.300</t>
  </si>
  <si>
    <t>KL400T</t>
  </si>
  <si>
    <t>Kabelladder 400mm thermisch verzinkt</t>
  </si>
  <si>
    <t>HDKL60.400</t>
  </si>
  <si>
    <t>KL500T</t>
  </si>
  <si>
    <t>Kabelladder 500mm thermisch verzinkt</t>
  </si>
  <si>
    <t>HDKL60.500</t>
  </si>
  <si>
    <t>KL600T</t>
  </si>
  <si>
    <t>Kabelladder 600mm thermisch verzinkt</t>
  </si>
  <si>
    <t>HDKL60.600</t>
  </si>
  <si>
    <t>KLV200</t>
  </si>
  <si>
    <t>Kabelladder VERTIKAAL 200mm sendzimir</t>
  </si>
  <si>
    <t>HDAB35.110</t>
  </si>
  <si>
    <t>KLV300</t>
  </si>
  <si>
    <t>Kabelladder VERTIKAAL 300mm sendzimir</t>
  </si>
  <si>
    <t>KLV400</t>
  </si>
  <si>
    <t>Kabelladder VERTIKAAL 400mm sendzimir</t>
  </si>
  <si>
    <t>KLV500</t>
  </si>
  <si>
    <t>Kabelladder VERTIKAAL 500mm sendzimir</t>
  </si>
  <si>
    <t>KLV600</t>
  </si>
  <si>
    <t>Kabelladder VERTIKAAL 600mm sendzimir</t>
  </si>
  <si>
    <t>KLTSS</t>
  </si>
  <si>
    <t>Kabelladder toebehoren scheidingsschot thermisch verzinkt</t>
  </si>
  <si>
    <t>GM6</t>
  </si>
  <si>
    <t>RB6.10</t>
  </si>
  <si>
    <t>KLTD75</t>
  </si>
  <si>
    <t>Kabelladder toebehoren Deksel D=75mm</t>
  </si>
  <si>
    <t>KLTD100</t>
  </si>
  <si>
    <t>Kabelladder toebehoren Deksel D=100mm</t>
  </si>
  <si>
    <t>KLTD150</t>
  </si>
  <si>
    <t>Kabelladder toebehoren Deksel D=150mm</t>
  </si>
  <si>
    <t>KLTD200</t>
  </si>
  <si>
    <t>Kabelladder toebehoren Deksel D=200mm</t>
  </si>
  <si>
    <t>KLTD250</t>
  </si>
  <si>
    <t>Kabelladder toebehoren Deksel D=250mm</t>
  </si>
  <si>
    <t>KLTD300</t>
  </si>
  <si>
    <t>Kabelladder toebehoren Deksel D=300mm</t>
  </si>
  <si>
    <t>KLTD400</t>
  </si>
  <si>
    <t>Kabelladder toebehoren Deksel D=400mm</t>
  </si>
  <si>
    <t>KLTD500</t>
  </si>
  <si>
    <t>Kabelladder toebehoren Deksel D=500mm</t>
  </si>
  <si>
    <t>KLTD600</t>
  </si>
  <si>
    <t>Kabelladder toebehoren Deksel D=600mm</t>
  </si>
  <si>
    <t>KLTD75T</t>
  </si>
  <si>
    <t>Kabelladder toebehoren Deksel D=75mm thermisch verzinkt</t>
  </si>
  <si>
    <t>KLTD100T</t>
  </si>
  <si>
    <t>Kabelladder toebehoren Deksel D=100mm thermisch verzinkt</t>
  </si>
  <si>
    <t>KLTD150T</t>
  </si>
  <si>
    <t>Kabelladder toebehoren Deksel D=150mm thermisch verzinkt</t>
  </si>
  <si>
    <t>KLTD200T</t>
  </si>
  <si>
    <t>Kabelladder toebehoren Deksel D=200mm thermisch verzinkt</t>
  </si>
  <si>
    <t>KLTD250T</t>
  </si>
  <si>
    <t>Kabelladder toebehoren Deksel D=250mm thermisch verzinkt</t>
  </si>
  <si>
    <t>KLTD300T</t>
  </si>
  <si>
    <t>Kabelladder toebehoren Deksel D=300mm thermisch verzinkt</t>
  </si>
  <si>
    <t>KLTD400T</t>
  </si>
  <si>
    <t>Kabelladder toebehoren Deksel D=400mm thermisch verzinkt</t>
  </si>
  <si>
    <t>KLTD500T</t>
  </si>
  <si>
    <t>Kabelladder toebehoren Deksel D=500mm thermisch verzinkt</t>
  </si>
  <si>
    <t>KLTD600T</t>
  </si>
  <si>
    <t>Kabelladder toebehoren Deksel D=600mm thermisch verzinkt</t>
  </si>
  <si>
    <t>TREILLIS A CABLE</t>
  </si>
  <si>
    <t>DG50</t>
  </si>
  <si>
    <t>Draadgoot 50mm Elektrolytisch verzinkt</t>
  </si>
  <si>
    <t>Vful60.050</t>
  </si>
  <si>
    <t>KPVF</t>
  </si>
  <si>
    <t>VFM</t>
  </si>
  <si>
    <t>DG100</t>
  </si>
  <si>
    <t>Draadgoot 100mm Elektrolytisch verzinkt</t>
  </si>
  <si>
    <t>VFul60.100</t>
  </si>
  <si>
    <t>COMEGACLu170.150</t>
  </si>
  <si>
    <t>DG150</t>
  </si>
  <si>
    <t>Draadgoot 150mm Elektrolytisch verzinkt</t>
  </si>
  <si>
    <t>VFul60.150</t>
  </si>
  <si>
    <t>Draadgoot 200mm Elektrolytisch verzinkt</t>
  </si>
  <si>
    <t>VFu60.200</t>
  </si>
  <si>
    <t>COMEGACLu170.200</t>
  </si>
  <si>
    <t>DG300</t>
  </si>
  <si>
    <t>Draadgoot 300mm Elektrolytisch verzinkt</t>
  </si>
  <si>
    <t>VFu60.300</t>
  </si>
  <si>
    <t>COMEGACLu170.300</t>
  </si>
  <si>
    <t>DG400</t>
  </si>
  <si>
    <t>Draadgoot 400mm Elektrolytisch verzinkt</t>
  </si>
  <si>
    <t>VFu60.400</t>
  </si>
  <si>
    <t>CoMEGACLu170.400</t>
  </si>
  <si>
    <t>DG500</t>
  </si>
  <si>
    <t>Draadgoot 500mm Elektrolytisch verzinkt</t>
  </si>
  <si>
    <t>VFu60.500</t>
  </si>
  <si>
    <t>DR550</t>
  </si>
  <si>
    <t>TIM10</t>
  </si>
  <si>
    <t>M10</t>
  </si>
  <si>
    <t>CRO10</t>
  </si>
  <si>
    <t>DG600</t>
  </si>
  <si>
    <t>Draadgoot 600mm Elektrolytisch verzinkt</t>
  </si>
  <si>
    <t>VFu60.600</t>
  </si>
  <si>
    <t>DR650</t>
  </si>
  <si>
    <t>DGTSS</t>
  </si>
  <si>
    <t>Draadgoot toebeh Scheidingsschot</t>
  </si>
  <si>
    <t>VFSLOSCL</t>
  </si>
  <si>
    <t>DGTD50</t>
  </si>
  <si>
    <t>Draadgoot toebeh Deksel D=50mm elektrolytisch verzinkt</t>
  </si>
  <si>
    <t>D050</t>
  </si>
  <si>
    <t>DCLVF</t>
  </si>
  <si>
    <t>DGTD100</t>
  </si>
  <si>
    <t>Draadgoot toebeh Deksel D=100mm elektrolytisch verzinkt</t>
  </si>
  <si>
    <t>DGTD200</t>
  </si>
  <si>
    <t>Draadgoot toebeh Deksel D=200mm elektrolytisch verzinkt</t>
  </si>
  <si>
    <t>DGTD250</t>
  </si>
  <si>
    <t>Draadgoot toebeh Deksel D=250mm elektrolytisch verzinkt</t>
  </si>
  <si>
    <t>DGTD300</t>
  </si>
  <si>
    <t>Draadgoot toebeh Deksel D=300mm elektrolytisch verzinkt</t>
  </si>
  <si>
    <t>DGTD400</t>
  </si>
  <si>
    <t>Draadgoot toebeh Deksel D=400mm elektrolytisch verzinkt</t>
  </si>
  <si>
    <t>DGTD500</t>
  </si>
  <si>
    <t>Draadgoot toebeh Deksel D=500mm elektrolytisch verzinkt</t>
  </si>
  <si>
    <t>DGTD600</t>
  </si>
  <si>
    <t>Draadgoot toebeh Deksel D=600mm elektrolytisch verzinkt</t>
  </si>
  <si>
    <t>DG50VLOER</t>
  </si>
  <si>
    <t>Draadgoot 50mm Elektrolytisch verzinkt vloermontage</t>
  </si>
  <si>
    <t>VFul60.050</t>
  </si>
  <si>
    <t>vmb100</t>
  </si>
  <si>
    <t>B10.40</t>
  </si>
  <si>
    <t>RO10</t>
  </si>
  <si>
    <t>DG100VLOER</t>
  </si>
  <si>
    <t>Draadgoot 100mm Elektrolytisch verzinkt vloermontage</t>
  </si>
  <si>
    <t>DG150VLOER</t>
  </si>
  <si>
    <t>Draadgoot 150mm Elektrolytisch verzinkt vloermontage</t>
  </si>
  <si>
    <t>vmb150</t>
  </si>
  <si>
    <t>DG200VLOER</t>
  </si>
  <si>
    <t>Draadgoot 200mm Elektrolytisch verzinkt vloermontage</t>
  </si>
  <si>
    <t>VFul60.200</t>
  </si>
  <si>
    <t>vmb200</t>
  </si>
  <si>
    <t>DG300VLOER</t>
  </si>
  <si>
    <t>Draadgoot 300mm Elektrolytisch verzinkt vloermontage</t>
  </si>
  <si>
    <t>VFul60.300</t>
  </si>
  <si>
    <t>vmb300</t>
  </si>
  <si>
    <t>DG400VLOER</t>
  </si>
  <si>
    <t>Draadgoot 400mm Elektrolytisch verzinkt vloermontage</t>
  </si>
  <si>
    <t>vmb400</t>
  </si>
  <si>
    <t>DG500VLOER</t>
  </si>
  <si>
    <t>Draadgoot 500mm Elektrolytisch verzinkt vloermontage</t>
  </si>
  <si>
    <t>vmb500</t>
  </si>
  <si>
    <t>DG600VLOER</t>
  </si>
  <si>
    <t>Draadgoot 600mm Elektrolytisch verzinkt vloermontage</t>
  </si>
  <si>
    <t>VMB600</t>
  </si>
  <si>
    <t>DGG100</t>
  </si>
  <si>
    <t>Draadgoot  100mm G-vormig  55mm hoog</t>
  </si>
  <si>
    <t>GVFUL55.100</t>
  </si>
  <si>
    <t>VFK</t>
  </si>
  <si>
    <t>DGG150</t>
  </si>
  <si>
    <t>Draadgoot  100mm G-vormig 100mm hoog</t>
  </si>
  <si>
    <t>GVFUL100.150</t>
  </si>
  <si>
    <t>APPAREIL D'ECLAIRAGE (POSE)</t>
  </si>
  <si>
    <t>Verlichtingstoestel opbouw</t>
  </si>
  <si>
    <t>RECUPTOESTEL</t>
  </si>
  <si>
    <t>RECUPLAMP</t>
  </si>
  <si>
    <t>Verlichtingstoestel inbouw</t>
  </si>
  <si>
    <t>VP</t>
  </si>
  <si>
    <t>Verlichtingstoestel pendel</t>
  </si>
  <si>
    <t>VO2</t>
  </si>
  <si>
    <t>Verlichtingstoestel opbouw 2lampen</t>
  </si>
  <si>
    <t>VI2</t>
  </si>
  <si>
    <t>Verlichtingstoestel inbouw 2lampen</t>
  </si>
  <si>
    <t>Verlichtingstoestel pendel 2lampen</t>
  </si>
  <si>
    <t>VO3</t>
  </si>
  <si>
    <t>Verlichtingstoestel opbouw 3lampen</t>
  </si>
  <si>
    <t>VI3</t>
  </si>
  <si>
    <t>Verlichtingstoestel inbouw 3lampen</t>
  </si>
  <si>
    <t>VP3</t>
  </si>
  <si>
    <t>Verlichtingstoestel pendel 3lampen</t>
  </si>
  <si>
    <t>VO4</t>
  </si>
  <si>
    <t>Verlichtingstoestel opbouw 4lampen</t>
  </si>
  <si>
    <t>VI4</t>
  </si>
  <si>
    <t>Verlichtingstoestel inbouw 4lampen</t>
  </si>
  <si>
    <t>VP4</t>
  </si>
  <si>
    <t>Verlichtingstoestel pendel 4lampen</t>
  </si>
  <si>
    <t>VBOLDER</t>
  </si>
  <si>
    <t>Bolderverlichting buiten</t>
  </si>
  <si>
    <t>Buitenverlichtingstoestel opbouw</t>
  </si>
  <si>
    <t>VIBUITEN</t>
  </si>
  <si>
    <t>Buitenverlichtingstoestel inbouw</t>
  </si>
  <si>
    <t>VIGROND</t>
  </si>
  <si>
    <t>Buitenverlichting inbouw grond</t>
  </si>
  <si>
    <t>Verlichting op mast</t>
  </si>
  <si>
    <t>Veiligheidsverlichting Opbouw</t>
  </si>
  <si>
    <t>RECUPBAT</t>
  </si>
  <si>
    <t>VVI</t>
  </si>
  <si>
    <t>Veiligheidsverlichting Inbouw</t>
  </si>
  <si>
    <t>VVP</t>
  </si>
  <si>
    <t>Veiligheidsverlichting Pendel</t>
  </si>
  <si>
    <t>TUBAGE</t>
  </si>
  <si>
    <t>B20</t>
  </si>
  <si>
    <t>Buis 20mm PVC</t>
  </si>
  <si>
    <t>B25</t>
  </si>
  <si>
    <t>Buis 25mm PVC</t>
  </si>
  <si>
    <t>B32</t>
  </si>
  <si>
    <t>Buis 32mm PVC</t>
  </si>
  <si>
    <t>B40</t>
  </si>
  <si>
    <t>Buis 40mm PVC</t>
  </si>
  <si>
    <t>B50</t>
  </si>
  <si>
    <t>Buis 50mm PVC</t>
  </si>
  <si>
    <t>SAIBA</t>
  </si>
  <si>
    <t>Saignée béton armé (en + sur pose tube)</t>
  </si>
  <si>
    <t>SAIBC</t>
  </si>
  <si>
    <t>Saignée béton cellulaire (en + sur pose tube)</t>
  </si>
  <si>
    <t>B20H</t>
  </si>
  <si>
    <t>B25H</t>
  </si>
  <si>
    <t>B32H</t>
  </si>
  <si>
    <t>B40H</t>
  </si>
  <si>
    <t>B50H</t>
  </si>
  <si>
    <t>BO40F</t>
  </si>
  <si>
    <t>Buis ondergronds 40mm rode flexibel</t>
  </si>
  <si>
    <t>BO60F</t>
  </si>
  <si>
    <t>Buis ondergronds 60mm rode flexibel</t>
  </si>
  <si>
    <t>BO90F</t>
  </si>
  <si>
    <t>Buis ondergronds 90mm rode flexibel</t>
  </si>
  <si>
    <t>BO110F</t>
  </si>
  <si>
    <t>Buis ondergronds 110mm rode flexibel</t>
  </si>
  <si>
    <t>BO160F</t>
  </si>
  <si>
    <t>Buis ondergronds 160mm rode flexibel</t>
  </si>
  <si>
    <t>CABLAGE STRUCTURE</t>
  </si>
  <si>
    <t>U/UTP6</t>
  </si>
  <si>
    <t>UTP Kabel cat 6 250Mhz</t>
  </si>
  <si>
    <t>N100.605-0C</t>
  </si>
  <si>
    <t>F/FTP6A</t>
  </si>
  <si>
    <t>FTP kabel cat 6A 250MHz</t>
  </si>
  <si>
    <t>N100.694G-0C</t>
  </si>
  <si>
    <t>F/UTP6A</t>
  </si>
  <si>
    <t>FTP kabel cat6A LSOH 500MHz</t>
  </si>
  <si>
    <t>N100.622G-0C</t>
  </si>
  <si>
    <t>S/FTP7</t>
  </si>
  <si>
    <t>SFTP kabel cat 7 LSOH 1000MHz</t>
  </si>
  <si>
    <t>N100.365-0C</t>
  </si>
  <si>
    <t>PAPUTP6</t>
  </si>
  <si>
    <t>Patchpanel UTP cat6 24xRJ45</t>
  </si>
  <si>
    <t>N521.661</t>
  </si>
  <si>
    <t>PAPFTP6A</t>
  </si>
  <si>
    <t>Patchpanel UTP cat6A 24xRJ45</t>
  </si>
  <si>
    <t>Patchpanel FTP cat6 24xRJ45</t>
  </si>
  <si>
    <t>PAPSFTP7</t>
  </si>
  <si>
    <t>Patchpanel S/FTP cat7 24xRJ45</t>
  </si>
  <si>
    <t>PAPTEL50P</t>
  </si>
  <si>
    <t>Patchpanel 50paar telefonie</t>
  </si>
  <si>
    <t>N500.350</t>
  </si>
  <si>
    <t>PAPGUIDE</t>
  </si>
  <si>
    <t>Patchguide</t>
  </si>
  <si>
    <t>N102.117</t>
  </si>
  <si>
    <t>PAPFIBER12LCMM</t>
  </si>
  <si>
    <t>Patchpanel Fiber met 12 vezels LC + multimode</t>
  </si>
  <si>
    <t>N439.4snw</t>
  </si>
  <si>
    <t>N890.090</t>
  </si>
  <si>
    <t>N890.092</t>
  </si>
  <si>
    <t>N890.147</t>
  </si>
  <si>
    <t>N205.617</t>
  </si>
  <si>
    <t>PAPFIBER24LCMM</t>
  </si>
  <si>
    <t>PAPFIBER12LCSM</t>
  </si>
  <si>
    <t>Patchpanel Fiber met 12 vezels LC + Singlemode</t>
  </si>
  <si>
    <t>N205.627</t>
  </si>
  <si>
    <t>PAPFIBER24LCSM</t>
  </si>
  <si>
    <t>Patchpanel Fiber met 24 vezels LC + Singlemode</t>
  </si>
  <si>
    <t>Patchpanel Fiber met 24 vezels SC + Multimode</t>
  </si>
  <si>
    <t>N205.619</t>
  </si>
  <si>
    <t>PAPFIBER24SCSM</t>
  </si>
  <si>
    <t>Patchpanel Fiber met 24 vezels SC + Singlemode</t>
  </si>
  <si>
    <t>N205.624</t>
  </si>
  <si>
    <t>PK42</t>
  </si>
  <si>
    <t>Patchkast 42HE 800x800 + sokkel en toebehoren</t>
  </si>
  <si>
    <t>F1 8820</t>
  </si>
  <si>
    <t>EPFU09</t>
  </si>
  <si>
    <t>KM06</t>
  </si>
  <si>
    <t>DK X1</t>
  </si>
  <si>
    <t>LL LED-A</t>
  </si>
  <si>
    <t>PR 42 X1</t>
  </si>
  <si>
    <t>PK38</t>
  </si>
  <si>
    <t>Patchkast 38HE 800x800 + sokkel en toebehoren</t>
  </si>
  <si>
    <t>F1 8818</t>
  </si>
  <si>
    <t>PR 38 X1</t>
  </si>
  <si>
    <t>PK33</t>
  </si>
  <si>
    <t>Patchkast 33HE 800x800 + sokkel en toebehoren</t>
  </si>
  <si>
    <t>F1 8816</t>
  </si>
  <si>
    <t>PR 33 X1</t>
  </si>
  <si>
    <t>PK29</t>
  </si>
  <si>
    <t>Patchkast 29HE 800x800 + sokkel en toebehoren</t>
  </si>
  <si>
    <t>F1 8814</t>
  </si>
  <si>
    <t>PR 29 X1</t>
  </si>
  <si>
    <t>PK24</t>
  </si>
  <si>
    <t>Patchkast 24HE 800x800 + sokkel en toebehoren</t>
  </si>
  <si>
    <t>F1 8812</t>
  </si>
  <si>
    <t>PR 24 X1</t>
  </si>
  <si>
    <t>PKW21</t>
  </si>
  <si>
    <t>Wandpatchkast 24HE 550x600 + sokkel en toebehoren</t>
  </si>
  <si>
    <t>W3 21-6</t>
  </si>
  <si>
    <t>PKW15</t>
  </si>
  <si>
    <t>Wandpatchkast 15HE 550x600 + sokkel en toebehoren</t>
  </si>
  <si>
    <t>W3 15-6</t>
  </si>
  <si>
    <t>Wandpatchkast 12HE 550x600 + sokkel en toebehoren</t>
  </si>
  <si>
    <t>W3 12-6</t>
  </si>
  <si>
    <t>PKW9</t>
  </si>
  <si>
    <t>Wandpatchkast 9HE 550x600 + sokkel en toebehoren</t>
  </si>
  <si>
    <t>W3 9-6</t>
  </si>
  <si>
    <t>Serverkast 42HE 800x1000 + sokkel en toebehoren</t>
  </si>
  <si>
    <t>S1 81020</t>
  </si>
  <si>
    <t>SK47</t>
  </si>
  <si>
    <t>Serverkast 47 HE 800x1000  + sokkel en toebehoren</t>
  </si>
  <si>
    <t>S1 81022</t>
  </si>
  <si>
    <t>PR 47 X1</t>
  </si>
  <si>
    <t>TESTDATA</t>
  </si>
  <si>
    <t>Testen van RJ45 aansluiting</t>
  </si>
  <si>
    <t>MARKDATA</t>
  </si>
  <si>
    <t>Markering van RJ45</t>
  </si>
  <si>
    <t>FIBER</t>
  </si>
  <si>
    <t>Trekken Fiber</t>
  </si>
  <si>
    <t>FIBER6OM3</t>
  </si>
  <si>
    <t xml:space="preserve">Trekken Fiber 6 vezels Multimode 50/125 OM3 LSZH </t>
  </si>
  <si>
    <t>N165.MBUN06-ABM0D6</t>
  </si>
  <si>
    <t>FIBER12OM3</t>
  </si>
  <si>
    <t xml:space="preserve">Trekken Fiber 12X Multimode 50/125 OM3 AQUA </t>
  </si>
  <si>
    <t>N165.MBUN12-AB</t>
  </si>
  <si>
    <t>FIBER12OM4</t>
  </si>
  <si>
    <t xml:space="preserve">Trekken Fiber 12X Multimode 50/125 OM4 aqua </t>
  </si>
  <si>
    <t>N167.MBUN12-AC</t>
  </si>
  <si>
    <t>FIBER24OM4</t>
  </si>
  <si>
    <t xml:space="preserve">Trekken Fiber 24X Multimode 50/125 OM4 aqua </t>
  </si>
  <si>
    <t>N167.MBUN24-AB</t>
  </si>
  <si>
    <t>FIBER12OS2</t>
  </si>
  <si>
    <t xml:space="preserve">Trekken Fiber 12X Singlemode OS2 aqua </t>
  </si>
  <si>
    <t>N164.MBUN12-YC B 4200</t>
  </si>
  <si>
    <t>FIBER24OS2</t>
  </si>
  <si>
    <t xml:space="preserve">Trekken Fiber 24X Singlemode OS2 aqua </t>
  </si>
  <si>
    <t>N164.MBUN24-YC B 4200</t>
  </si>
  <si>
    <t>PCUTP61</t>
  </si>
  <si>
    <t>Patchcord UTP cat 6 1m</t>
  </si>
  <si>
    <t>N116.P1A0100K</t>
  </si>
  <si>
    <t>PCUTP63</t>
  </si>
  <si>
    <t>Patchcord UTP cat 6 3m</t>
  </si>
  <si>
    <t>N116.P1A0300K</t>
  </si>
  <si>
    <t>PCUTP65</t>
  </si>
  <si>
    <t>Patchcord UTP cat 6 5m</t>
  </si>
  <si>
    <t>N116.P1A0500K</t>
  </si>
  <si>
    <t>PCUTP6A1</t>
  </si>
  <si>
    <t>Patchcord UTP cat 6A 1m</t>
  </si>
  <si>
    <t>N11A.U1F0100K</t>
  </si>
  <si>
    <t>PCUTP6A3</t>
  </si>
  <si>
    <t>Patchcord UTP cat 6A 3m</t>
  </si>
  <si>
    <t>N11A.U1F0300K</t>
  </si>
  <si>
    <t>PCUTP6A5</t>
  </si>
  <si>
    <t>Patchcord UTP cat 6A 5m</t>
  </si>
  <si>
    <t>N11A.U1F0500K</t>
  </si>
  <si>
    <t>PCFTP61</t>
  </si>
  <si>
    <t>Patchcord FTP cat 6 1m</t>
  </si>
  <si>
    <t>N10G.P1B0100K</t>
  </si>
  <si>
    <t>PCFTP63</t>
  </si>
  <si>
    <t>Patchcord FTP cat 6 3m</t>
  </si>
  <si>
    <t>N11G.P1B0300K</t>
  </si>
  <si>
    <t>PCFTP65</t>
  </si>
  <si>
    <t>Patchcord FTP cat 6 5m</t>
  </si>
  <si>
    <t>N11G.P1B0500K</t>
  </si>
  <si>
    <t>PCSFTP72</t>
  </si>
  <si>
    <t>Patchcord SFTP cat 7 2m</t>
  </si>
  <si>
    <t>N101.23AE0</t>
  </si>
  <si>
    <t>PCSFTP73</t>
  </si>
  <si>
    <t>Patchcord SFTP cat 7 3m</t>
  </si>
  <si>
    <t>N101.23AF0</t>
  </si>
  <si>
    <t>PCSFTP75</t>
  </si>
  <si>
    <t>Patchcord SFTP cat 7 5m</t>
  </si>
  <si>
    <t>N101.23AH0</t>
  </si>
  <si>
    <t>PCUTP5/1</t>
  </si>
  <si>
    <t>Patchcord UTP cat 5 1m</t>
  </si>
  <si>
    <t>N115.P1A0100U</t>
  </si>
  <si>
    <t>PCUTP5/3</t>
  </si>
  <si>
    <t>Patchcord UTP cat 5 3m</t>
  </si>
  <si>
    <t>N115.P1A0300U</t>
  </si>
  <si>
    <t>PCUTP5/5</t>
  </si>
  <si>
    <t>Patchcord UTP cat 5 5m</t>
  </si>
  <si>
    <t>N115.P1A0500U</t>
  </si>
  <si>
    <t>PIGOM3SC1</t>
  </si>
  <si>
    <t>Pigtail OM3 SC connector 1M</t>
  </si>
  <si>
    <t>N121.5MLA</t>
  </si>
  <si>
    <t>PIGOM3LC1</t>
  </si>
  <si>
    <t>Pigtail OM3 LC connector 1M</t>
  </si>
  <si>
    <t>N121.5MCA</t>
  </si>
  <si>
    <t>PIGOM4SC1</t>
  </si>
  <si>
    <t>Pigtail OM4 SC connector 1M</t>
  </si>
  <si>
    <t>N121.7MLA</t>
  </si>
  <si>
    <t>PIGOM4LC1</t>
  </si>
  <si>
    <t>Pigtail OM4 LC connector 1M</t>
  </si>
  <si>
    <t>N121.7MCA</t>
  </si>
  <si>
    <t>PIGOS2LC1</t>
  </si>
  <si>
    <t>Pigtail OS2 SC connector 1M</t>
  </si>
  <si>
    <t>N121.4MLY</t>
  </si>
  <si>
    <t>PIGOS2SC1</t>
  </si>
  <si>
    <t>Pigtail OS2 LC connector 1M</t>
  </si>
  <si>
    <t>N123.4MCY</t>
  </si>
  <si>
    <t>DETECTION INCENDIE</t>
  </si>
  <si>
    <t>Brandcentrale</t>
  </si>
  <si>
    <t>Branddetector</t>
  </si>
  <si>
    <t>Branddrukknop</t>
  </si>
  <si>
    <t>Herhaalbord Brand</t>
  </si>
  <si>
    <t>Brandsirene</t>
  </si>
  <si>
    <t>BSBUI</t>
  </si>
  <si>
    <t>Brandsirene Buiten</t>
  </si>
  <si>
    <t>Brandmagneet</t>
  </si>
  <si>
    <t>BI</t>
  </si>
  <si>
    <t>Branddetectie indienststelling</t>
  </si>
  <si>
    <t>BDIO</t>
  </si>
  <si>
    <t>I/O module enkelvoudig</t>
  </si>
  <si>
    <t>INTERPHONIE</t>
  </si>
  <si>
    <t>DBBUI</t>
  </si>
  <si>
    <t>Deurbode Buitenpost</t>
  </si>
  <si>
    <t>101-44500</t>
  </si>
  <si>
    <t>DBBIN</t>
  </si>
  <si>
    <t>Deurbode Binnenpost</t>
  </si>
  <si>
    <t>004-44600</t>
  </si>
  <si>
    <t>DBVOE</t>
  </si>
  <si>
    <t>Deurbode Voeding</t>
  </si>
  <si>
    <t>004-44800</t>
  </si>
  <si>
    <t>DETECTEUR PRESENCE</t>
  </si>
  <si>
    <t>BEWI</t>
  </si>
  <si>
    <t>Bewegingsdetector inbouw</t>
  </si>
  <si>
    <t>BEWO</t>
  </si>
  <si>
    <t>Bewegingsdetector opbouw</t>
  </si>
  <si>
    <t>bewo130</t>
  </si>
  <si>
    <t>RC-Plus next 130 wit</t>
  </si>
  <si>
    <t>bewo230</t>
  </si>
  <si>
    <t>RC-Plus next 230 wit</t>
  </si>
  <si>
    <t>bewo280</t>
  </si>
  <si>
    <t>RC-Plus next 280 wit</t>
  </si>
  <si>
    <t>bewipd3</t>
  </si>
  <si>
    <t xml:space="preserve">PD3N-1C inbouw </t>
  </si>
  <si>
    <t>bewopd3</t>
  </si>
  <si>
    <t>PD3N-1C opbouw</t>
  </si>
  <si>
    <t>bewipd4</t>
  </si>
  <si>
    <t>PD4N-1C inbouw grote oppervlakte</t>
  </si>
  <si>
    <t>bewopd4</t>
  </si>
  <si>
    <t>PD4N-1C opbouw grote oppervlakte</t>
  </si>
  <si>
    <t>bewigangpd4</t>
  </si>
  <si>
    <t>PD4N-1C inbouw lange gang</t>
  </si>
  <si>
    <t>bewogangpd4</t>
  </si>
  <si>
    <t>PD4N-1C opbouw lange gang</t>
  </si>
  <si>
    <t>anwipd2</t>
  </si>
  <si>
    <t>PD2-M-1C opbouw</t>
  </si>
  <si>
    <t>anwopd2</t>
  </si>
  <si>
    <t>PD2-M-1C inbouw</t>
  </si>
  <si>
    <t>anwipd4</t>
  </si>
  <si>
    <t>PD4N-M-1C grote oppervlakte</t>
  </si>
  <si>
    <t>anwopd4</t>
  </si>
  <si>
    <t>PD2IP54</t>
  </si>
  <si>
    <t>Sokkel voor pd2</t>
  </si>
  <si>
    <t>bewip65</t>
  </si>
  <si>
    <t>PD9-M-1C-IP65</t>
  </si>
  <si>
    <t>INTRUSION</t>
  </si>
  <si>
    <t>IC</t>
  </si>
  <si>
    <t>Inbraakcentrale</t>
  </si>
  <si>
    <t>Codeklavier inbraakcentrale</t>
  </si>
  <si>
    <t>ID</t>
  </si>
  <si>
    <t>Inbraakdetector PIR</t>
  </si>
  <si>
    <t>ILAMP</t>
  </si>
  <si>
    <t>Indicatielampje inbraakdetectie</t>
  </si>
  <si>
    <t>Inbraaksirene binnen</t>
  </si>
  <si>
    <t>Inbraaksirene buiten</t>
  </si>
  <si>
    <t>II</t>
  </si>
  <si>
    <t>Indienststelling inbraakdetectie</t>
  </si>
  <si>
    <t>APPEL INFIRMIERE</t>
  </si>
  <si>
    <t>VPKPN</t>
  </si>
  <si>
    <t>Kamerpost met node verpleegoproep</t>
  </si>
  <si>
    <t>VPAF</t>
  </si>
  <si>
    <t>Afstelunit verpleegoproep</t>
  </si>
  <si>
    <t>VPOP</t>
  </si>
  <si>
    <t>Oproepknop verpleegoproep</t>
  </si>
  <si>
    <t>VPKL</t>
  </si>
  <si>
    <t>Kamerlamp Verpleegoproep</t>
  </si>
  <si>
    <t>VPKLN</t>
  </si>
  <si>
    <t>Kamerlamp met Node verpleegoproep</t>
  </si>
  <si>
    <t>VPXT100</t>
  </si>
  <si>
    <t>Controller XT100 verpleegoproep</t>
  </si>
  <si>
    <t>VPADR</t>
  </si>
  <si>
    <t>Datarepeater verpleegoproep</t>
  </si>
  <si>
    <t>VPVOE</t>
  </si>
  <si>
    <t>Voeding verpleegoproep</t>
  </si>
  <si>
    <t>VPIM</t>
  </si>
  <si>
    <t>Intercom Matrix verpleegoproep</t>
  </si>
  <si>
    <t>VPKN</t>
  </si>
  <si>
    <t>Kamernode verpleegoproep</t>
  </si>
  <si>
    <t>VPREGIME</t>
  </si>
  <si>
    <t>Regimebord verpleegoproep</t>
  </si>
  <si>
    <t>VPI</t>
  </si>
  <si>
    <t>Indienststelling verpleegoproep</t>
  </si>
  <si>
    <t>CONTROLE D'ACCES</t>
  </si>
  <si>
    <t>Toegangscontrole Centrale</t>
  </si>
  <si>
    <t>Toegangscontrole kaartlezer</t>
  </si>
  <si>
    <t>Toegangscontrole Controller 1 DEUR</t>
  </si>
  <si>
    <t>TOECTRL2</t>
  </si>
  <si>
    <t>Toegangscontrole Controller 2 DEUR</t>
  </si>
  <si>
    <t>TOECTRL4</t>
  </si>
  <si>
    <t>Toegangscontrole Controller 4 DEUR</t>
  </si>
  <si>
    <t>Toegangscontrole Slot</t>
  </si>
  <si>
    <t>Toegangscontrole indienststelling</t>
  </si>
  <si>
    <t>PARLOPHONIE / VIDEOPHONIE</t>
  </si>
  <si>
    <t>PARBIN</t>
  </si>
  <si>
    <t>Parlofonie binnenpost</t>
  </si>
  <si>
    <t>PARBUI</t>
  </si>
  <si>
    <t>Parlofonie buitenpost</t>
  </si>
  <si>
    <t>PARVOE</t>
  </si>
  <si>
    <t>Parlofonie voeding</t>
  </si>
  <si>
    <t>PARSLOT</t>
  </si>
  <si>
    <t>Parlofonie slot</t>
  </si>
  <si>
    <t>PARBEL</t>
  </si>
  <si>
    <t>Parlofonie bel</t>
  </si>
  <si>
    <t>PARTF</t>
  </si>
  <si>
    <t>Parlofonie telefooninterface</t>
  </si>
  <si>
    <t>VIDBIN</t>
  </si>
  <si>
    <t>Videofonie binnenpost</t>
  </si>
  <si>
    <t>VIDBUI</t>
  </si>
  <si>
    <t>Videofonie buitenpost</t>
  </si>
  <si>
    <t>VIDVOE</t>
  </si>
  <si>
    <t>Videofonie voeding</t>
  </si>
  <si>
    <t>VIDSLOT</t>
  </si>
  <si>
    <t>Videofonie slot</t>
  </si>
  <si>
    <t>VIDBEL</t>
  </si>
  <si>
    <t>Videofonie bel</t>
  </si>
  <si>
    <t>VIDTF</t>
  </si>
  <si>
    <t>Videofonie telefooninterface</t>
  </si>
  <si>
    <t>SONNETTE ET ACCESSOIRE</t>
  </si>
  <si>
    <t>BELDKLE</t>
  </si>
  <si>
    <t>Beldrukknop Legrand</t>
  </si>
  <si>
    <t>BELDKNI</t>
  </si>
  <si>
    <t>Beldrukknop Niko</t>
  </si>
  <si>
    <t>05-540</t>
  </si>
  <si>
    <t>BELVOE</t>
  </si>
  <si>
    <t>Voeding belinstallatie</t>
  </si>
  <si>
    <t>BELLE230</t>
  </si>
  <si>
    <t>Bel Legrand 230</t>
  </si>
  <si>
    <t>BELLE1</t>
  </si>
  <si>
    <t>Bel Legrand incl transfo</t>
  </si>
  <si>
    <t>CAMERA</t>
  </si>
  <si>
    <t>CCTVREC</t>
  </si>
  <si>
    <t>Recorder CCTV</t>
  </si>
  <si>
    <t>CCTVCAMBIN</t>
  </si>
  <si>
    <t>Binnencamera CCTV</t>
  </si>
  <si>
    <t>CCTVCAMBUI</t>
  </si>
  <si>
    <t>Buitencamera CCTV</t>
  </si>
  <si>
    <t>ENREGISTREMENT DE L'HEURE</t>
  </si>
  <si>
    <t>TIJDMKLOK</t>
  </si>
  <si>
    <t>Moederklok tijdsmelding</t>
  </si>
  <si>
    <t>TIJDKLOK1</t>
  </si>
  <si>
    <t>Enkelzijdig klok</t>
  </si>
  <si>
    <t>TIJDKLOK2</t>
  </si>
  <si>
    <t>Dubbelzijdige klok</t>
  </si>
  <si>
    <t>PARASURTENSEUR</t>
  </si>
  <si>
    <t>OVERDET1</t>
  </si>
  <si>
    <t>Overspanningsbeveiliging ALSB T1</t>
  </si>
  <si>
    <t>OVERDET2</t>
  </si>
  <si>
    <t>Overspanningsbeveiliging BORD TNS type 2</t>
  </si>
  <si>
    <t>OVERDET3</t>
  </si>
  <si>
    <t>Overspanningsbeveiliging eindgebruiker Type3 230VAC</t>
  </si>
  <si>
    <t>OVERDETV</t>
  </si>
  <si>
    <t>Overpspanningsbeveiliging TV</t>
  </si>
  <si>
    <t>OVERDETELE</t>
  </si>
  <si>
    <t>Overpspanningsbeveiliging Telefonie</t>
  </si>
  <si>
    <t>REPARTITEUR TELEPHONIQUE</t>
  </si>
  <si>
    <t>TF10</t>
  </si>
  <si>
    <t>Telefoonverdeler 10P</t>
  </si>
  <si>
    <t>AU251A</t>
  </si>
  <si>
    <t>6089-1-121-02</t>
  </si>
  <si>
    <t>TF20</t>
  </si>
  <si>
    <t>Telefoonverdeler 20P</t>
  </si>
  <si>
    <t>TF30</t>
  </si>
  <si>
    <t>Telefoonverdeler 30P</t>
  </si>
  <si>
    <t>TF40</t>
  </si>
  <si>
    <t>Telefoonverdeler 40P</t>
  </si>
  <si>
    <t>TF50</t>
  </si>
  <si>
    <t>Telefoonverdeler 50P</t>
  </si>
  <si>
    <t>TF60</t>
  </si>
  <si>
    <t>Telefoonverdeler 60P</t>
  </si>
  <si>
    <t>AU301A</t>
  </si>
  <si>
    <t>TF70</t>
  </si>
  <si>
    <t>Telefoonverdeler 70P</t>
  </si>
  <si>
    <t>TF80</t>
  </si>
  <si>
    <t>Telefoonverdeler 80P</t>
  </si>
  <si>
    <t>TF90</t>
  </si>
  <si>
    <t>Telefoonverdeler 90P</t>
  </si>
  <si>
    <t>TF100</t>
  </si>
  <si>
    <t>Telefoonverdeler 100P</t>
  </si>
  <si>
    <t>SONORISATION</t>
  </si>
  <si>
    <t>MUBOXIN</t>
  </si>
  <si>
    <t>Muziek luidspreker inbouw</t>
  </si>
  <si>
    <t>MUBOXOP</t>
  </si>
  <si>
    <t>Muziek luidspreker opbouw</t>
  </si>
  <si>
    <t>MUVOLUME</t>
  </si>
  <si>
    <t>Muziek Volumeregelaar</t>
  </si>
  <si>
    <t>MURACK</t>
  </si>
  <si>
    <t>Muziek Rack</t>
  </si>
  <si>
    <t>MUKIEZER</t>
  </si>
  <si>
    <t>Muziek Muziekselector kiezer</t>
  </si>
  <si>
    <t>MUAPP</t>
  </si>
  <si>
    <t>Muziek apparaat</t>
  </si>
  <si>
    <t>DIMMERS</t>
  </si>
  <si>
    <t>DIMNI10V</t>
  </si>
  <si>
    <t>Dimmer 1-10V</t>
  </si>
  <si>
    <t>05-711</t>
  </si>
  <si>
    <t>DIMNI1400</t>
  </si>
  <si>
    <t>Dimmer universeel 1400VA</t>
  </si>
  <si>
    <t>65-410</t>
  </si>
  <si>
    <t>Alimentation</t>
  </si>
  <si>
    <t>voeding5A</t>
  </si>
  <si>
    <t>NDR-120-24</t>
  </si>
  <si>
    <t>voeding10A</t>
  </si>
  <si>
    <t>NDR-240-24</t>
  </si>
  <si>
    <t>Voeding20A</t>
  </si>
  <si>
    <t>NDR-480-24</t>
  </si>
  <si>
    <t>Blochet</t>
  </si>
  <si>
    <t>brandpot</t>
  </si>
  <si>
    <t xml:space="preserve">brandwerende doos Helia 9464-01 </t>
  </si>
  <si>
    <t>9464-01</t>
  </si>
  <si>
    <t>geluidpot</t>
  </si>
  <si>
    <t>Geluidisolerende doos Helia 9069-77</t>
  </si>
  <si>
    <t>9069-77</t>
  </si>
  <si>
    <t>stralingpot1</t>
  </si>
  <si>
    <t>stralingsbescherming doos Helia 9074-01</t>
  </si>
  <si>
    <t>9074-01</t>
  </si>
  <si>
    <t>stralingpot2</t>
  </si>
  <si>
    <t>stralingsbescherming doos Helia 9074-03</t>
  </si>
  <si>
    <t>9074-03</t>
  </si>
  <si>
    <t>TEMPS DE POSE</t>
  </si>
  <si>
    <t>m</t>
  </si>
  <si>
    <t>Minuten</t>
  </si>
  <si>
    <t>10m</t>
  </si>
  <si>
    <t>15m</t>
  </si>
  <si>
    <t>25m</t>
  </si>
  <si>
    <t>30m</t>
  </si>
  <si>
    <t>35m</t>
  </si>
  <si>
    <t>40m</t>
  </si>
  <si>
    <t>45m</t>
  </si>
  <si>
    <t>50m</t>
  </si>
  <si>
    <t>55m</t>
  </si>
  <si>
    <t>60m</t>
  </si>
  <si>
    <t>Uren</t>
  </si>
  <si>
    <t>3u</t>
  </si>
  <si>
    <t>6u</t>
  </si>
  <si>
    <t>7u</t>
  </si>
  <si>
    <t>dag</t>
  </si>
  <si>
    <t>Dagen</t>
  </si>
  <si>
    <t>week</t>
  </si>
  <si>
    <t>Weken</t>
  </si>
  <si>
    <t>RECEPTION</t>
  </si>
  <si>
    <t>ukeur</t>
  </si>
  <si>
    <t>Keuring 1 uur elektrische installatie</t>
  </si>
  <si>
    <t>2ukeur</t>
  </si>
  <si>
    <t>Keuring 2 uur elektrische installatie</t>
  </si>
  <si>
    <t>4ukeur</t>
  </si>
  <si>
    <t>Keuring 4 uur elektrische installatie</t>
  </si>
  <si>
    <t>dagkeur</t>
  </si>
  <si>
    <t>Keuring 1 dag elektrische installatie</t>
  </si>
  <si>
    <t>ukeurmed</t>
  </si>
  <si>
    <t>Keuring 1 uur medische elektrische installatie</t>
  </si>
  <si>
    <t>2ukeurmed</t>
  </si>
  <si>
    <t>Keuring 2 uur medische elektrische installatie</t>
  </si>
  <si>
    <t>4ukeurmed</t>
  </si>
  <si>
    <t>Keuring 4 uur medische elektrische installatie</t>
  </si>
  <si>
    <t>dagkeurmed</t>
  </si>
  <si>
    <t>Keuring 1 dag medische elektrische installatie</t>
  </si>
  <si>
    <t>keuringHS</t>
  </si>
  <si>
    <t>Keuring HS cabine</t>
  </si>
  <si>
    <t>hs cabine</t>
  </si>
  <si>
    <t>KeuringHSTPTI</t>
  </si>
  <si>
    <t>keuring HS cabine met uitmeting TI/TP</t>
  </si>
  <si>
    <t>hs cabine met uitmeting TI/TP</t>
  </si>
  <si>
    <t>KeuringHsrelais</t>
  </si>
  <si>
    <t>keuring HS cabine met relaistest</t>
  </si>
  <si>
    <t>hs cabine met relaistest</t>
  </si>
  <si>
    <t>DATUM IMPORT KABELLIJST</t>
  </si>
  <si>
    <t>Koperkoers</t>
  </si>
  <si>
    <t>https://www.cablebel.be/nl/metalprices/</t>
  </si>
  <si>
    <t>https://limka.be/</t>
  </si>
  <si>
    <t>MERK</t>
  </si>
  <si>
    <t>GAMMA</t>
  </si>
  <si>
    <t>REFERENTIE</t>
  </si>
  <si>
    <t>EIGEN REFERENTIE</t>
  </si>
  <si>
    <t>OMSCHRIJVING</t>
  </si>
  <si>
    <t>STOCK</t>
  </si>
  <si>
    <t>NETTO</t>
  </si>
  <si>
    <t>TARIEF</t>
  </si>
  <si>
    <t>AANT.</t>
  </si>
  <si>
    <t>Cebeo ID</t>
  </si>
  <si>
    <t>INSTALLATIEKABE</t>
  </si>
  <si>
    <t>XGB3G2,5-CCA R 100</t>
  </si>
  <si>
    <t>XGB installatiekabel XLPE/LS0H 1kV Cca s1d2a1 groen 3G2,5mm²</t>
  </si>
  <si>
    <t>XGB installatiekabel XLPE/LS0H 1kV Cca s1d2a1 groen 3G1,5mm²</t>
  </si>
  <si>
    <t>XGB3G2,5-CCA B 500</t>
  </si>
  <si>
    <t>XGB5G1,5-CCA R 100</t>
  </si>
  <si>
    <t>XGB installatiekabel XLPE/LS0H 1kV Cca s1d2a1 groen 5G1,5mm²</t>
  </si>
  <si>
    <t>XGB5G2,5-CCA R 100</t>
  </si>
  <si>
    <t>XGB installatiekabel XLPE/LS0H 1kV Cca s1d2a1 groen 5G2,5mm²</t>
  </si>
  <si>
    <t>XGB installatiekabel XLPE/LS0H 1kV Cca s1d2a1 groen 5G6mm²</t>
  </si>
  <si>
    <t>XGB installatiekabel XLPE/LS0H 1kV Cca s1d2a1 groen 5G10mm²</t>
  </si>
  <si>
    <t>XGB installatiekabel XLPE/LS0H 1kV Cca s1d2a1 groen 5G16mm²</t>
  </si>
  <si>
    <t>XGB5G6-CCA R 50</t>
  </si>
  <si>
    <t>XGB3G1,5-CCA B 500</t>
  </si>
  <si>
    <t>XGB installatiekabel XLPE/LS0H 1kV Cca s1d2a1 groen 4X10mm²</t>
  </si>
  <si>
    <t>XGB5G2,5-CCA B 500</t>
  </si>
  <si>
    <t>XGB5G1,5-CCA B 500</t>
  </si>
  <si>
    <t>XGB installatiekabel XLPE/LS0H 1kV Cca s1d2a1 groen 5G4mm²</t>
  </si>
  <si>
    <t>XGB installatiekabel XLPE/LS0H 1kV Cca s1d2a1 groen 3G4mm²</t>
  </si>
  <si>
    <t>XGB installatiekabel XLPE/LS0H 1kV Cca s1d2a1 groen 5G25mm²</t>
  </si>
  <si>
    <t>ENERGIEKABEL</t>
  </si>
  <si>
    <t>XGB installatiekabel XLPE/LS0H 1kV Cca s1d2a1 groen 4X35mm²</t>
  </si>
  <si>
    <t>XGB installatiekabel XLPE/LS0H 1kV Cca s1d2a1 groen 3G6mm²</t>
  </si>
  <si>
    <t>XGB installatiekabel XLPE/LS0H 1kV Cca s1d2a1 groen 4X16mm²</t>
  </si>
  <si>
    <t>XGB5G4-CCA R 50</t>
  </si>
  <si>
    <t>XGB installatiekabel XLPE/LS0H 1kV Cca s1d2a1 groen 4X50mm²</t>
  </si>
  <si>
    <t>XGB5G6-CCA R 100</t>
  </si>
  <si>
    <t>XGB3G1,5-CCA B 1000</t>
  </si>
  <si>
    <t>XGB installatiekabel XLPE/LS0H 1kV Cca s1d2a1 groen 4X70mm²</t>
  </si>
  <si>
    <t>NEXANS</t>
  </si>
  <si>
    <t>XGB3G2,5NB0X-CCA R 120</t>
  </si>
  <si>
    <t>XGB installatiekabel XLPE/LS0H 1kV Cca s1d2a1 groen 3G2,5mm² NEXANS NBOX</t>
  </si>
  <si>
    <t>XGB installatiekabel XLPE/LS0H 1kV Cca s1d2a1 groen 4X95mm²</t>
  </si>
  <si>
    <t>GREEN FLEX</t>
  </si>
  <si>
    <t>Green Flex voorbedrade buis 20mm LS0H groen + installatie XGB 3G2,5mm²</t>
  </si>
  <si>
    <t>XGB installatiekabel XLPE/LS0H 1kV Cca s1d2a1 groen 4X25mm²</t>
  </si>
  <si>
    <t>XGB5G10-CCA R 50</t>
  </si>
  <si>
    <t>XGB3G2,5M0BIWAY-CCA R 200</t>
  </si>
  <si>
    <t>XGB installatiekabel XLPE/LS0H 1kV Cca s1d2a1 groen 3G2,5mm² NEXANS MOBIWAY</t>
  </si>
  <si>
    <t>XGB5G6-CCA B 500</t>
  </si>
  <si>
    <t>XGB installatiekabel XLPE/LS0H 1kV Cca s1d2a1 groen 3G10mm²</t>
  </si>
  <si>
    <t>XGB5G4-CCA R 100</t>
  </si>
  <si>
    <t>XGB3G6-CCA R 100</t>
  </si>
  <si>
    <t>XGB3G4-CCA R 100</t>
  </si>
  <si>
    <t>XGB4X10-CCA B 500</t>
  </si>
  <si>
    <t>XGB installatiekabel XLPE/LS0H 1kV Cca s1d2a1 groen 4G2,5mm²</t>
  </si>
  <si>
    <t>XGB4G1,5-CCA R 100</t>
  </si>
  <si>
    <t>XGB installatiekabel XLPE/LS0H 1kV Cca s1d2a1 groen 4G1,5mm²</t>
  </si>
  <si>
    <t>XGB3G2,5E-CCA R 100</t>
  </si>
  <si>
    <t>XGB installatiekabel XLPE/LS0H 1kV Cca s1d2a1 groen 3G2,5mm² EUPEN</t>
  </si>
  <si>
    <t>XGB3G1,5NB0X-CCA R 140</t>
  </si>
  <si>
    <t>XGB installatiekabel XLPE/LS0H 1kV Cca s1d2a1 groen 3G1,5mm² NEXANS NBOX</t>
  </si>
  <si>
    <t>XGB1X150-CCA B 1000</t>
  </si>
  <si>
    <t>XGB installatiekabel XLPE/LS0H mono 1kV Cca s1d2a1 groen 1X150mm²</t>
  </si>
  <si>
    <t>XGB installatiekabel XLPE/LS0H 1kV Cca s1d2a1 groen 4X120mm²</t>
  </si>
  <si>
    <t>XGB installatiekabel XLPE/LS0H 1kV Cca s1d2a1 groen 4G6mm²</t>
  </si>
  <si>
    <t>XGB installatiekabel XLPE/LS0H 1kV Cca s1d2a1 groen 2X10mm²</t>
  </si>
  <si>
    <t>XGB1X240-CCA B 1000</t>
  </si>
  <si>
    <t>XGB installatiekabel XLPE/LS0H mono 1kV Cca s1d2a1 groen 1X240mm²</t>
  </si>
  <si>
    <t>XGB installatiekabel XLPE/LS0H 1kV Cca s1d2a1 groen 4G10mm²</t>
  </si>
  <si>
    <t>PREFLEX SAFE</t>
  </si>
  <si>
    <t>TFZHXGB3G2,5 R 100</t>
  </si>
  <si>
    <t>Preflex safe voorbedrade buis 20mm LS0H groen + installatie XGB 3G2,5mm²</t>
  </si>
  <si>
    <t>Green Flex voorbedrade buis 20mm LS0H groen + installatie XGB 3G1,5mm²</t>
  </si>
  <si>
    <t>XGB installatiekabel XLPE/LS0H 1kV Cca s1d2a1 groen 4G4mm²</t>
  </si>
  <si>
    <t>XGB installatiekabel XLPE/LS0H 1kV Cca s1d2a1 groen 4G16mm²</t>
  </si>
  <si>
    <t>XGB installatiekabel XLPE/LS0H multi 1kV Cca s1d2a1 groen 7G2,5mm²</t>
  </si>
  <si>
    <t>XGB1X120-CCA B 1000</t>
  </si>
  <si>
    <t>XGB installatiekabel XLPE/LS0H mono 1kV Cca s1d2a1 groen 1X120mm²</t>
  </si>
  <si>
    <t>Green Flex voorbedrade buis 20mm LS0H groen + installatie XGB 5G1,5mm²</t>
  </si>
  <si>
    <t>XGB installatiekabel XLPE/LS0H multi 1kV Cca s1d2a1 groen 7G1,5mm²</t>
  </si>
  <si>
    <t>XGB5G1,5NB0X-CCA R 100</t>
  </si>
  <si>
    <t>XGB installatiekabel XLPE/LS0H 1kV Cca s1d2a1 groen 5G1,5mm² NEXANS NBOX</t>
  </si>
  <si>
    <t>XGB installatiekabel XLPE/LS0H 1kV Cca s1d2a1 groen 4X150mm²</t>
  </si>
  <si>
    <t>XGB1X185-CCA B 1000</t>
  </si>
  <si>
    <t>XGB installatiekabel XLPE/LS0H mono 1kV Cca s1d2a1 groen 1X185mm²</t>
  </si>
  <si>
    <t>XGB3G1,5M0BIWAY-CCA R 300</t>
  </si>
  <si>
    <t>XGB installatiekabel XLPE/LS0H 1kV Cca s1d2a1 groen 3G1,5mm² NEXANS MOBIWAY</t>
  </si>
  <si>
    <t>XGB installatiekabel XLPE/LS0H 1kV Cca s1d2a1 groen 4G25mm²</t>
  </si>
  <si>
    <t>XGB5G2,5NB0X-CCA R 80</t>
  </si>
  <si>
    <t>XGB installatiekabel XLPE/LS0H 1kV Cca s1d2a1 groen 5G2,5mm² NEXANS NBOX</t>
  </si>
  <si>
    <t>Green Flex voorbedrade buis 20mm LS0H groen + installatie XGB 5G2,5mm²</t>
  </si>
  <si>
    <t>XGB installatiekabel XLPE/LS0H 1kV Cca s1d2a1 groen 4G35mm²</t>
  </si>
  <si>
    <t>XGB installatiekabel XLPE/LS0H 1kV Cca s1d2a1 groen 4X185mm²</t>
  </si>
  <si>
    <t>XGB4X10-CCA R 50</t>
  </si>
  <si>
    <t>XGB4G2,5-CCA R 100</t>
  </si>
  <si>
    <t>XGB5G1,5M0BIWAY-CCA R 200</t>
  </si>
  <si>
    <t>XGB installatiekabel XLPE/LS0H 1kV Cca s1d2a1 groen 5G1,5mm² NEXANS MOBIWAY</t>
  </si>
  <si>
    <t>XGB5G2,5M0BIWAY-CCA R 150</t>
  </si>
  <si>
    <t>XGB installatiekabel XLPE/LS0H 1kV Cca s1d2a1 groen 5G2,5mm² NEXANS MOBIWAY</t>
  </si>
  <si>
    <t>XGB1X95-CCA B 1000</t>
  </si>
  <si>
    <t>XGB installatiekabel XLPE/LS0H mono 1KV Cca s1d2a1 groen 1X95mm²</t>
  </si>
  <si>
    <t>XGB3G1,5E-CCA R 100</t>
  </si>
  <si>
    <t>XGB installatiekabel XLPE/LS0H 1kV Cca s1d2a1 groen 3G1,5mm² EUPEN</t>
  </si>
  <si>
    <t>TFZHXGB5G1,5 R 100</t>
  </si>
  <si>
    <t>Preflex safe voorbedrade buis 20mm LS0H groen + installatie XGB 5G1,5mm²</t>
  </si>
  <si>
    <t>XGB installatiekabel XLPE/LS0H 1kV Cca s1d2a1 groen 4G50mm²</t>
  </si>
  <si>
    <t>XGB installatiekabel XLPE/LS0H 1kV Cca s1d2a1 groen 4G95mm²</t>
  </si>
  <si>
    <t>XGB7G1,5-CCA R 100</t>
  </si>
  <si>
    <t>TFZHXGB3G1,5 R 100</t>
  </si>
  <si>
    <t>Preflex safe voorbedrade buis 20mm LS0H groen + installatie XGB 3G1,5mm²</t>
  </si>
  <si>
    <t>XGB installatiekabel XLPE/LS0H 1kV Cca s1d2a1 groen 2X16mm²</t>
  </si>
  <si>
    <t>XGB5G2,5E-CCA R 100</t>
  </si>
  <si>
    <t>XGB installatiekabel XLPE/LS0H 1kV Cca s1d2a1 groen 5G2,5mm² EUPEN</t>
  </si>
  <si>
    <t>XGB installatiekabel XLPE/LS0H 1kV Cca s1d2a1 groen 4G70mm²</t>
  </si>
  <si>
    <t>XGB3G2,5N-CCA R 100</t>
  </si>
  <si>
    <t>XGB installatiekabel XLPE/LS0H 1kV Cca s1d2a1 groen 3G2,5mm² NEXANS</t>
  </si>
  <si>
    <t>GFXGB3G2,5 R 500</t>
  </si>
  <si>
    <t>XGB installatiekabel XLPE/LS0H 1kV Cca s1d2a1 groen 2X1,5mm²</t>
  </si>
  <si>
    <t>XGB5G1,5E-CCA R 100</t>
  </si>
  <si>
    <t>XGB installatiekabel XLPE/LS0H 1kV Cca s1d2a1 groen 5G1,5mm² EUPEN</t>
  </si>
  <si>
    <t>TFZHXGB5G2,5 R 100</t>
  </si>
  <si>
    <t>Preflex safe voorbedrade buis 20mm LS0H groen + installatie XGB 5G2,5mm²</t>
  </si>
  <si>
    <t>XGB3X1,5-CCA R 100</t>
  </si>
  <si>
    <t>XGB installatiekabel XLPE/LS0H 1kV Cca s1d2a1 groen 3X1,5mm²</t>
  </si>
  <si>
    <t>XGB installatiekabel XLPE/LS0H 1kV Cca s1d2a1 groen 4X240mm²</t>
  </si>
  <si>
    <t>XGB2X2,5-CCA B 500</t>
  </si>
  <si>
    <t>XGB installatiekabel XLPE/LS0H 1kV Cca s1d2a1 groen 2X2,5mm²</t>
  </si>
  <si>
    <t>XGB2X1,5-CCA B 500</t>
  </si>
  <si>
    <t>XGB3G2,5N-CCA B 500</t>
  </si>
  <si>
    <t>XGB3G1,5N-CCA R 100</t>
  </si>
  <si>
    <t>XGB installatiekabel XLPE/LS0H 1kV Cca s1d2a1 groen 3G1,5mm² NEXANS</t>
  </si>
  <si>
    <t>XGB5G2,5N-CCA R 100</t>
  </si>
  <si>
    <t>XGB installatiekabel XLPE/LS0H 1kV Cca s1d2a1 groen 5G2,5mm² NEXANS</t>
  </si>
  <si>
    <t>XGB7G2,5-CCA R 100</t>
  </si>
  <si>
    <t>XGB3G2,5E-CCA B 500</t>
  </si>
  <si>
    <t>XGB5G2,5N-CCA B 500</t>
  </si>
  <si>
    <t>XGB4G10-CCA R 50</t>
  </si>
  <si>
    <t>XGB installatiekabel XLPE/LS0H 1kV Cca s1d2a1 groen 4G120mm²</t>
  </si>
  <si>
    <t>GFXGB3G1,5 R 200</t>
  </si>
  <si>
    <t>XGB installatiekabel XLPE/LS0H 1kV Cca s1d2a1 groen 4X6mm²</t>
  </si>
  <si>
    <t>XGB installatiekabel XLPE/LS0H multi 1kV Cca s1d2a1 groen 12G1,5mm²</t>
  </si>
  <si>
    <t>XGB installatiekabel XLPE/LS0H 1kV Cca s1d2a1 groen 4G150mm²</t>
  </si>
  <si>
    <t>GFXGB5G6 R 100</t>
  </si>
  <si>
    <t>Green Flex voorbedrade buis 25mm LS0H groen + installatie XGB 5G6mm²</t>
  </si>
  <si>
    <t>XGB installatiekabel XLPE/LS0H 1kV Cca s1d2a1 groen 4X1,5mm²</t>
  </si>
  <si>
    <t>XGB installatiekabel XLPE/LS0H multi 1kV Cca s1d2a1 groen 9G1,5mm²</t>
  </si>
  <si>
    <t>XGB5G1,5N-CCA R 100</t>
  </si>
  <si>
    <t>XGB installatiekabel XLPE/LS0H 1kV Cca s1d2a1 groen 5G1,5mm² NEXANS</t>
  </si>
  <si>
    <t>XGB5G2,5E-CCA B 500</t>
  </si>
  <si>
    <t>XGB installatiekabel XLPE/LS0H 1kV Cca s1d2a1 groen 3X2,5mm²</t>
  </si>
  <si>
    <t>XGB3X2,5-CCA R 100</t>
  </si>
  <si>
    <t>XGB installatiekabel XLPE/LS0H multi 1kV Cca s1d2a1 groen 12G2,5mm²</t>
  </si>
  <si>
    <t>XGB5G10N-CCA B 1000</t>
  </si>
  <si>
    <t>XGB installatiekabel XLPE/LS0H 1kV Cca s1d2a1 groen 5G10mm² NEXANS</t>
  </si>
  <si>
    <t>XGB installatiekabel XLPE/LS0H multi 1kV Cca s1d2a1 groen 10G1,5mm²</t>
  </si>
  <si>
    <t>XGB installatiekabel XLPE/LS0H multi 1kV Cca s1d2a1 groen 19G1,5mm²</t>
  </si>
  <si>
    <t>XGB3G1,5E-CCA B 500</t>
  </si>
  <si>
    <t>XGB1X70-CCA B 1000</t>
  </si>
  <si>
    <t>XGB installatiekabel XLPE/LS0H mono 1KV Cca s1d2a1 groen 1X70mm²</t>
  </si>
  <si>
    <t>XGB installatiekabel XLPE/LS0H 1kV Cca s1d2a1 groen 4G185mm²</t>
  </si>
  <si>
    <t>XGB installatiekabel XLPE/LS0H 1kV Cca s1d2a1 groen 4X2,5mm²</t>
  </si>
  <si>
    <t>XGB3G1,5N-CCA B 500</t>
  </si>
  <si>
    <t>XGB5G1,5N-CCA B 500</t>
  </si>
  <si>
    <t>GFXGB3G1,5 R 500</t>
  </si>
  <si>
    <t>XGB4X95N-CCA B 1000</t>
  </si>
  <si>
    <t>XGB installatiekabel XLPE/LS0H 1kV Cca s1d2a1 groen 4X95mm² NEXANS</t>
  </si>
  <si>
    <t>XGB installatiekabel XLPE/LS0H 1kV Cca s1d2a1 groen 4G240mm²</t>
  </si>
  <si>
    <t>GFXGB3G2,5 R 200</t>
  </si>
  <si>
    <t>NEXANS CABLING</t>
  </si>
  <si>
    <t>XGB5G6N-CCA B 500</t>
  </si>
  <si>
    <t>XGB installatiekabel XLPE/LS0H 1kV Cca s1d2a1 groen 5G6mm² NEXANS</t>
  </si>
  <si>
    <t>XGB4X35N-CCA B 1000</t>
  </si>
  <si>
    <t>XGB installatiekabel XLPE/LS0H 1kV Cca s1d2a1 groen 4X35mm² NEXANS</t>
  </si>
  <si>
    <t>XGB4X70N-CCA B 1000</t>
  </si>
  <si>
    <t>XGB installatiekabel XLPE/LS0H 1kV Cca s1d2a1 groen 4X70mm² NEXANS</t>
  </si>
  <si>
    <t>XGB5G4N-CCA B 1000</t>
  </si>
  <si>
    <t>XGB installatiekabel XLPE/LS0H 1kV Cca s1d2a1 groen 5G4mm² NEXANS</t>
  </si>
  <si>
    <t>XGB installatiekabel XLPE/LS0H multi 1kV Cca s1d2a1 groen 19G2,5mm²</t>
  </si>
  <si>
    <t>XGB5G16N-CCA B 1000</t>
  </si>
  <si>
    <t>XGB installatiekabel XLPE/LS0H 1kV Cca s1d2a1 groen 5G16mm² NEXANS</t>
  </si>
  <si>
    <t>XGB3G4N-CCA B 1000</t>
  </si>
  <si>
    <t>XGB installatiekabel XLPE/LS0H 1kV Cca s1d2a1 groen 3G4mm² NEXANS</t>
  </si>
  <si>
    <t>XGB4G2,5N-CCA B 1000</t>
  </si>
  <si>
    <t>XGB installatiekabel XLPE/LS0H 1kV Cca s1d2a1 groen 4G2,5mm² NEXANS</t>
  </si>
  <si>
    <t>XGB installatiekabel XLPE/LS0H 1kV Cca s1d2a1 groen 3X150mm²</t>
  </si>
  <si>
    <t>XGB5G6N-CCA R 50</t>
  </si>
  <si>
    <t>XGB5G6N-CCA R 100</t>
  </si>
  <si>
    <t>B-CABLES</t>
  </si>
  <si>
    <t>XGB5G16BC-CCA B 1000</t>
  </si>
  <si>
    <t>XGB installatiekabel XLPE/LS0H 1kV Cca s1d2a1 groen 5G16mm² B-CABLES</t>
  </si>
  <si>
    <t>XGB3G6N-CCA B 1000</t>
  </si>
  <si>
    <t>XGB installatiekabel XLPE/LS0H 1kV Cca s1d2a1 groen 3G6mm² NEXANS</t>
  </si>
  <si>
    <t>XGB3G10N-CCA B 1000</t>
  </si>
  <si>
    <t>XGB installatiekabel XLPE/LS0H 1kV Cca s1d2a1 groen 3G10mm² NEXANS</t>
  </si>
  <si>
    <t>XGB4G10N-CCA B 1000</t>
  </si>
  <si>
    <t>XGB installatiekabel XLPE/LS0H 1kV Cca s1d2a1 groen 4G10mm² NEXANS</t>
  </si>
  <si>
    <t>XGB4G4N-CCA B 1000</t>
  </si>
  <si>
    <t>XGB installatiekabel XLPE/LS0H 1kV Cca s1d2a1 groen 4G4mm² NEXANS</t>
  </si>
  <si>
    <t>XGB1X50-CCA B 1000</t>
  </si>
  <si>
    <t>XGB installatiekabel XLPE/LS0H mono 1KV Cca s1d2a1 groen 1X50mm²</t>
  </si>
  <si>
    <t>XGB2X2,5-CCA R 100</t>
  </si>
  <si>
    <t>XGB installatiekabel XLPE/LS0H 1kV Cca s1d2a1 groen 3X185+G95mm²</t>
  </si>
  <si>
    <t>XGB installatiekabel XLPE/LS0H 1kV Cca s1d2a1 groen 3X25mm²</t>
  </si>
  <si>
    <t>XGB4X50E-CCA B 1000</t>
  </si>
  <si>
    <t>XGB installatiekabel XLPE/LS0H 1kV Cca s1d2a1 groen 4X50mm² EUPEN</t>
  </si>
  <si>
    <t>XGB4G16N-CCA B 1000</t>
  </si>
  <si>
    <t>XGB installatiekabel XLPE/LS0H 1kV Cca s1d2a1 groen 4G16mm² NEXANS</t>
  </si>
  <si>
    <t>XGB5G4N-CCA R 100</t>
  </si>
  <si>
    <t>XGB1X35-CCA B 1000</t>
  </si>
  <si>
    <t>XGB installatiekabel XLPE/LS0H mono 1kV Cca s1d2a1 groen 1X35mm²</t>
  </si>
  <si>
    <t>XGB4X2,5-CCA R 100</t>
  </si>
  <si>
    <t>XGB installatiekabel XLPE/LS0H 1kV Cca s1d2a1 groen 3X95mm²</t>
  </si>
  <si>
    <t>XGB1X16-CCA B 1000</t>
  </si>
  <si>
    <t>XGB installatiekabel XLPE/LS0H mono 1kV Cca s1d2a1 groen 1X16mm²</t>
  </si>
  <si>
    <t>XGB1X25-CCA B 1000</t>
  </si>
  <si>
    <t>XGB installatiekabel XLPE/LS0H mono 1kV Cca s1d2a1 groen 1X25mm²</t>
  </si>
  <si>
    <t>XGB installatiekabel XLPE/LS0H multi 1kV Cca s1d2a1 groen 14G1,5mm²</t>
  </si>
  <si>
    <t>XGB installatiekabel XLPE/LS0H 1kV Cca s1d2a1 groen 2X4mm²</t>
  </si>
  <si>
    <t>XGB installatiekabel XLPE/LS0H multi 1kV Cca s1d2a1 groen 21G1,5mm²</t>
  </si>
  <si>
    <t>XGB installatiekabel XLPE/LS0H multi 1kV Cca s1d2a1 groen 24G1,5mm²</t>
  </si>
  <si>
    <t>XGB installatiekabel XLPE/LS0H multi 1kV Cca s1d2a1 groen 24G2,5mm²</t>
  </si>
  <si>
    <t>XGB installatiekabel XLPE/LS0H 1kV Cca s1d2a1 groen 3X10mm²</t>
  </si>
  <si>
    <t>XGB installatiekabel XLPE/LS0H 1kV Cca s1d2a1 groen 3X120+G70mm²</t>
  </si>
  <si>
    <t>XGB installatiekabel XLPE/LS0H 1kV Cca s1d2a1 groen 3X120+70mm²</t>
  </si>
  <si>
    <t>XGB installatiekabel XLPE/LS0H 1kV Cca s1d2a1 groen 3X120mm²</t>
  </si>
  <si>
    <t>XGB installatiekabel XLPE/LS0H 1kV Cca s1d2a1 groen 3X150+70mm²</t>
  </si>
  <si>
    <t>XGB installatiekabel XLPE/LS0H 1kV Cca s1d2a1 groen 3X185+95mm²</t>
  </si>
  <si>
    <t>XGB installatiekabel XLPE/LS0H 1kV Cca s1d2a1 groen 3X185mm²</t>
  </si>
  <si>
    <t>XGB installatiekabel XLPE/LS0H 1kV Cca s1d2a1 groen 3X240+G120mm²</t>
  </si>
  <si>
    <t>XGB installatiekabel XLPE/LS0H 1kV Cca s1d2a1 groen 3X240+120mm²</t>
  </si>
  <si>
    <t>XGB installatiekabel XLPE/LS0H 1kV Cca s1d2a1 groen 3X240mm²</t>
  </si>
  <si>
    <t>XGB installatiekabel XLPE/LS0H 1kV Cca s1d2a1 groen 3X35+G16mm²</t>
  </si>
  <si>
    <t>XGB installatiekabel XLPE/LS0H 1kV Cca s1d2a1 groen 3X35+16mm²</t>
  </si>
  <si>
    <t>XGB installatiekabel XLPE/LS0H 1kV Cca s1d2a1 groen 3X35mm²</t>
  </si>
  <si>
    <t>XGB installatiekabel XLPE/LS0H 1kV Cca s1d2a1 groen 3X4mm²</t>
  </si>
  <si>
    <t>XGB installatiekabel XLPE/LS0H 1kV Cca s1d2a1 groen 3X50+G25mm²</t>
  </si>
  <si>
    <t>XGB installatiekabel XLPE/LS0H 1kV Cca s1d2a1 groen 3X50+25mm²</t>
  </si>
  <si>
    <t>XGB installatiekabel XLPE/LS0H 1kV Cca s1d2a1 groen 3X50mm²</t>
  </si>
  <si>
    <t>XGB installatiekabel XLPE/LS0H 1kV Cca s1d2a1 groen 3X6mm²</t>
  </si>
  <si>
    <t>XGB installatiekabel XLPE/LS0H 1kV Cca s1d2a1 groen 3X70+G35mm²</t>
  </si>
  <si>
    <t>XGB installatiekabel XLPE/LS0H 1kV Cca s1d2a1 groen 3X70+35mm²</t>
  </si>
  <si>
    <t>XGB installatiekabel XLPE/LS0H 1kV Cca s1d2a1 groen 3X70mm²</t>
  </si>
  <si>
    <t>XGB installatiekabel XLPE/LS0H 1kV Cca s1d2a1 groen 3X95+G50mm²</t>
  </si>
  <si>
    <t>XGB installatiekabel XLPE/LS0H 1kV Cca s1d2a1 groen 30G1,5mm²</t>
  </si>
  <si>
    <t>XGB4X1,5-CCA R 100</t>
  </si>
  <si>
    <t>XGB installatiekabel XLPE/LS0H 1kV Cca s1d2a1 groen 4X4mm²</t>
  </si>
  <si>
    <t>CIRFLEX</t>
  </si>
  <si>
    <t>CIRFLEXXGB3G1,5 R 100</t>
  </si>
  <si>
    <t>CIRFLEX 20 + XGB 3G1,5MM² CCA S1D1A1</t>
  </si>
  <si>
    <t>CIRFLEXXGB3G1,5 R 200</t>
  </si>
  <si>
    <t>CIRFLEXXGB5G1,5 R 100</t>
  </si>
  <si>
    <t>CIRFLEX 20 + XGB 5G1,5MM² CCA S1D2A1</t>
  </si>
  <si>
    <t>CIRFLEXXGB3G2,5 R 100</t>
  </si>
  <si>
    <t>CIRFLEX 20 + XGB 3G2,5MM² CCA S1D1A1</t>
  </si>
  <si>
    <t>CIRFLEXXGB3G2,5 R 200</t>
  </si>
  <si>
    <t>CIRFLEXXGB5G2,5 R 100</t>
  </si>
  <si>
    <t>CIRFLEX 20 + XGB 5G2,5MM² CCA S1D2A1</t>
  </si>
  <si>
    <t>XGB4G1,5N-CCA B 1000</t>
  </si>
  <si>
    <t>XGB installatiekabel XLPE/LS0H 1kV Cca s1d2a1 groen 4G1,5mm² NEXANS</t>
  </si>
  <si>
    <t>XGB4X300N-CCA B 1000</t>
  </si>
  <si>
    <t>XGB installatiekabel XLPE/LS0H 1kV Cca s1d2a1 groen 4X300mm² NEXANS</t>
  </si>
  <si>
    <t>EXVB4X10-ECA B 500</t>
  </si>
  <si>
    <t>EXVB energie- en aansluitkabel XLPE/PVC 1kV Eca 4X10mm²</t>
  </si>
  <si>
    <t>EXVB3G2,5-ECA R 100</t>
  </si>
  <si>
    <t>EXVB energie- en aansluitkabel XLPE/PVC 1kV Eca 3G2,5mm²</t>
  </si>
  <si>
    <t>EXVB energie- en aansluitkabel XLPE/PVC 1kV Eca 4x16mm²</t>
  </si>
  <si>
    <t>EXVB energie- en aansluitkabel XLPE/PVC 1kV Eca 4X25mm²</t>
  </si>
  <si>
    <t>EXVB energie- en aansluitkabel XLPE/PVC 1kV Eca 5G6mm²</t>
  </si>
  <si>
    <t>EXVB3G1,5-ECA R 100</t>
  </si>
  <si>
    <t>EXVB energie- en aansluitkabel XLPE/PVC 1kV Eca 3G1,5mm²</t>
  </si>
  <si>
    <t>EXVB energie- en aansluitkabel XLPE/PVC 1kV Eca 5G10mm²</t>
  </si>
  <si>
    <t>EXVB4X16-ECA B 500</t>
  </si>
  <si>
    <t>EXVB energie- en aansluitkabel XLPE/PVC 1kV Eca 4X35mm²</t>
  </si>
  <si>
    <t>EXVB energie- en aansluitkabel XLPE/PVC 1kV Eca 4X50mm²</t>
  </si>
  <si>
    <t>EXVB3G2,5-ECA B 500</t>
  </si>
  <si>
    <t>EXVB energie- en aansluitkabel XLPE/PVC 1kV Eca 5G2,5mm²</t>
  </si>
  <si>
    <t>EXVB energie- en aansluitkabel XLPE/PVC 1kV Eca 5G4mm²</t>
  </si>
  <si>
    <t>EXVB4X25-ECA B 500</t>
  </si>
  <si>
    <t>EXVB5G6-ECA B 500</t>
  </si>
  <si>
    <t>EXVB energie- en aansluitkabel XLPE/PVC 1kV Eca 3G4mm²</t>
  </si>
  <si>
    <t>EXVB energie- en aansluitkabel XLPE/PVC 1kV Eca 5G1,5mm²</t>
  </si>
  <si>
    <t>EXVB energie- en aansluitkabel XLPE/PVC 1kV Eca 3G6mm²</t>
  </si>
  <si>
    <t>EXVB5G16-ECA B 1000</t>
  </si>
  <si>
    <t>EXVB energie- en aansluitkabel XLPE/PVC 1kV Eca 5G16mm²</t>
  </si>
  <si>
    <t>EXVB5G2,5-ECA B 500</t>
  </si>
  <si>
    <t>EXVB energie- en aansluitkabel XLPE/PVC 1kV Eca 4X95mm²</t>
  </si>
  <si>
    <t>EXVB energie- en aansluitkabel XLPE/PVC 1kV Eca 5G25mm²</t>
  </si>
  <si>
    <t>EXVB energie- en aansluitkabel XLPE/PVC 1kV Eca 4X70mm²</t>
  </si>
  <si>
    <t>EXVB3G10-ECA B 1000</t>
  </si>
  <si>
    <t>EXVB energie- en aansluitkabel XLPE/PVC 1kV Eca 3G10mm²</t>
  </si>
  <si>
    <t>EXVB4X10E-ECA B 500</t>
  </si>
  <si>
    <t>EXVB energie- en aansluitkabel XLPE/PVC EUPEN 1kV Eca 4X10mm²</t>
  </si>
  <si>
    <t>EXVB3G1,5-ECA B 500</t>
  </si>
  <si>
    <t>EXVB3G2,5E-ECA R 100</t>
  </si>
  <si>
    <t>EXVB energie- en aansluitkabel XLPE/PVC EUPEN 1kV Eca 3G2,5mm²</t>
  </si>
  <si>
    <t>EXVB energie- en aansluitkabel XLPE/PVC 1kV Eca 4X150mm²</t>
  </si>
  <si>
    <t>EXVB5G1,5E-ECA B 500</t>
  </si>
  <si>
    <t>EXVB energie- en aansluitkabel XLPE/PVC EUPEN 1kV Eca 5G1,5mm²</t>
  </si>
  <si>
    <t>EXVB5G2,5E-ECA B 500</t>
  </si>
  <si>
    <t>EXVB energie- en aansluitkabel XLPE/PVC EUPEN 1kV Eca 5G2,5mm²</t>
  </si>
  <si>
    <t>EXVB energie- en aansluitkabel XLPE/PVC 1kV Eca 4X120mm²</t>
  </si>
  <si>
    <t>EXVB4G2,5-ECA B 1000</t>
  </si>
  <si>
    <t>EXVB energie- en aansluitkabel XLPE/PVC 1kV Eca 4G2,5mm²</t>
  </si>
  <si>
    <t>EXVB4X16E-ECA B 500</t>
  </si>
  <si>
    <t>EXVB energie- en aansluitkabel XLPE/PVC EUPEN 1kV Eca 4X16mm²</t>
  </si>
  <si>
    <t>EXVB4X6-ECA B 1000</t>
  </si>
  <si>
    <t>EXVB energie- en aansluitkabel XLPE/PVC 1kV Eca 4X6mm²</t>
  </si>
  <si>
    <t>EXVB4G10-ECA B 1000</t>
  </si>
  <si>
    <t>EXVB energie- en aansluitkabel XLPE/PVC 1kV Eca 4G10mm²</t>
  </si>
  <si>
    <t>EXVB4G16-ECA B 1000</t>
  </si>
  <si>
    <t>EXVB energie- en aansluitkabel XLPE/PVC 1kV Eca 4G16mm²</t>
  </si>
  <si>
    <t>EXVB3G1,5E-ECA R 100</t>
  </si>
  <si>
    <t>EXVB energie- en aansluitkabel XLPE/PVC EUPEN 1kV Eca 3G1,5mm²</t>
  </si>
  <si>
    <t>EXVB energie- en aansluitkabel XLPE/PVC 1kV Eca 4X185mm²</t>
  </si>
  <si>
    <t>EXVB4X240-ECA B 500</t>
  </si>
  <si>
    <t>EXVB energie- en aansluitkabel XLPE/PVC 1kV Eca 4X240mm²</t>
  </si>
  <si>
    <t>ELFLEX</t>
  </si>
  <si>
    <t>ELFLEXEXVB5G2,5 R 100</t>
  </si>
  <si>
    <t>Elflex voorbedrade buis 25mm + energiekabel EXVB 5G2,5mm²</t>
  </si>
  <si>
    <t>EXVB4G10-ECA B 500</t>
  </si>
  <si>
    <t>EXVB energie- en aansluitkabel XLPE/PVC 1kV Eca 2X2,5mm²</t>
  </si>
  <si>
    <t>EXVB2X10-ECA B 1000</t>
  </si>
  <si>
    <t>EXVB energie- en aansluitkabel XLPE/PVC 1kV Eca 2X10mm²</t>
  </si>
  <si>
    <t>EXVB4G6-ECA B 1000</t>
  </si>
  <si>
    <t>EXVB energie- en aansluitkabel XLPE/PVC 1kV Eca 4G6mm²</t>
  </si>
  <si>
    <t>EXVB energie- en aansluitkabel XLPE/PVC 1kV Eca 2X6mm²</t>
  </si>
  <si>
    <t>SGG signalisatiekabel LS0H binnen 150V Cca s1d2a1 groen 4X0,8mm</t>
  </si>
  <si>
    <t>CONTROLEKABEL</t>
  </si>
  <si>
    <t>SGG-4X0,8R-CCA B 1000</t>
  </si>
  <si>
    <t>SGG signalisatiekabel LS0H binnen 150V Cca s1d2a1 rood 4X0,8mm</t>
  </si>
  <si>
    <t>SGG signalisatiekabel LS0H binnen 150V Cca s1d2a1 groen 8X0,8mm</t>
  </si>
  <si>
    <t>SGG6X0,8-CCA B 1000</t>
  </si>
  <si>
    <t>SGG signalisatiekabel LS0H binnen 150V Cca s1d2a1 groen 6X0,8mm</t>
  </si>
  <si>
    <t>Green Flex voorbedrade buis 16mm LS0H groen + telefonie SGG 4X0,8mm</t>
  </si>
  <si>
    <t>SGG10X0,8-CCA B 1000</t>
  </si>
  <si>
    <t>SGG signalisatiekabel LS0H binnen 150V Cca s1d2a1 groen 10X0,8mm</t>
  </si>
  <si>
    <t>SGG12X0,8-CCA B 1000</t>
  </si>
  <si>
    <t>SGG signalisatiekabel LS0H binnen 150V Cca s1d2a1 groen 12X0,8mm</t>
  </si>
  <si>
    <t>GF8X0,8 R 100</t>
  </si>
  <si>
    <t>Green Flex voorbedrade buis 16mm LS0H groen + telefonie SGG 8X0,8mm</t>
  </si>
  <si>
    <t>TFZH4X0,8 R 100</t>
  </si>
  <si>
    <t>Preflex safe voorbedrade buis 16mm LS0H groen + signalisatie SGG 4X0,8mm</t>
  </si>
  <si>
    <t>SGG signalisatiekabel LS0H binnen 150V Cca s1d2a1 groen 16X0,8mm</t>
  </si>
  <si>
    <t>SGG2X0,8-CCA B 1000</t>
  </si>
  <si>
    <t>SGG signalisatiekabel LS0H binnen 150V Cca s1d2a1 groen 2X0,8mm</t>
  </si>
  <si>
    <t>SGG2X0,8-CCA B 500</t>
  </si>
  <si>
    <t>TFZH8X0,8 R 100</t>
  </si>
  <si>
    <t>Preflex safe voorbedrade buis 16mm LS0H groen + signalisatie SGG 8X0,8mm</t>
  </si>
  <si>
    <t>SGG-2X0,8R-CCA B 1000</t>
  </si>
  <si>
    <t>SGG signalisatiekabel LS0H binnen 150V Cca s1d2a1 rood 2X0,8mm</t>
  </si>
  <si>
    <t>SGG20X0,8-CCA B 1000</t>
  </si>
  <si>
    <t>SGG signalisatiekabel LS0H binnen 150V Cca s1d2a1 groen 20X0,8mm</t>
  </si>
  <si>
    <t>GF4X0,8R R 100</t>
  </si>
  <si>
    <t>Green Flex voorbedrade buis 16mm LS0H groen + telefonie SGG 4X0,8mm rood</t>
  </si>
  <si>
    <t>GF6X0,8 R 100</t>
  </si>
  <si>
    <t>Green Flex voorbedrade buis 16mm LS0H groen + telefonie SGG 6X0,8mm</t>
  </si>
  <si>
    <t>SGG-4X0,8R-CCA B 500</t>
  </si>
  <si>
    <t>GF16X0,8 R 100</t>
  </si>
  <si>
    <t>Green Flex voorbedrade buis 20mm LS0H groen + telefonie SGG 16X0,8mm</t>
  </si>
  <si>
    <t>GF4X0,8 R 300</t>
  </si>
  <si>
    <t>GF10X0,8 R 100</t>
  </si>
  <si>
    <t>Green Flex voorbedrade buis 16mm LS0H groen + telefonie SGG 10X0,8mm</t>
  </si>
  <si>
    <t>GF12X0,8 R 100</t>
  </si>
  <si>
    <t>Green Flex voorbedrade buis 20mm LS0H groen + telefonie SGG 12X0,8mm</t>
  </si>
  <si>
    <t>TFZH10X0,8 R 100</t>
  </si>
  <si>
    <t>Preflex safe voorbedrade buis 16mm LS0H groen + signalisatie SGG 10X0,8mm</t>
  </si>
  <si>
    <t>GF2X0,8 R 100</t>
  </si>
  <si>
    <t>Green Flex voorbedrade buis 16mm LS0H groen + telefonie SGG 2X0,8mm</t>
  </si>
  <si>
    <t>SGG-2X0,8R-CCA B 500</t>
  </si>
  <si>
    <t>TFZH8X0,8 R 300</t>
  </si>
  <si>
    <t>TFZH12X0,8 R 100</t>
  </si>
  <si>
    <t>Preflex safe voorbedrade buis 16mm LS0H groen + signalisatie SGG 12X0,8mm</t>
  </si>
  <si>
    <t>TFZH16X0,8 R 100</t>
  </si>
  <si>
    <t>Preflex safe voorbedrade buis 20mm LS0H groen + signalisatie SGG 16X0,8mm</t>
  </si>
  <si>
    <t>TFZH4X0,8R R 100</t>
  </si>
  <si>
    <t>Preflex safe voorbedrade buis 16mm LS0H groen + signalisatie SGG 4X0,8mm rood</t>
  </si>
  <si>
    <t>GF4X0,8R R 300</t>
  </si>
  <si>
    <t>TFZH2X0,8 R 100</t>
  </si>
  <si>
    <t>Preflex safe voorbedrade buis 16mm LS0H groen + signalisatie SGG 2X0,8mm</t>
  </si>
  <si>
    <t>TFZH6X0,8 R 100</t>
  </si>
  <si>
    <t>Preflex safe voorbedrade buis 16mm LS0H groen + signalisatie SGG 6X0,8mm</t>
  </si>
  <si>
    <t>TFZH16X0,8D16 R 100</t>
  </si>
  <si>
    <t>Preflex safe voorbedrade buis 16mm LS0H groen + signalisatie SGG 16X0,8mm</t>
  </si>
  <si>
    <t>TFZH20X0,8 R 100</t>
  </si>
  <si>
    <t>Preflex safe voorbedrade buis 20mm LS0H groen + signalisatie SGG 20X0,8mm</t>
  </si>
  <si>
    <t>CIRFLEX2X0,8 R 100</t>
  </si>
  <si>
    <t>CIRFLEX 16 + SGG 2X0,8MM CCA S1D2A1</t>
  </si>
  <si>
    <t>TFZH12X0,8D20 R 100</t>
  </si>
  <si>
    <t>Preflex safe voorbedrade buis 20mm LS0H groen + signalisatie SGG 12X0,8mm</t>
  </si>
  <si>
    <t>GF4X0,8 R 500</t>
  </si>
  <si>
    <t>Green Flex voorbedrade buis 16mm LS0H groen + telefonie SGG 4X0,8mm haspel</t>
  </si>
  <si>
    <t>GF10X0,8 R 300</t>
  </si>
  <si>
    <t>GF16X0,8 R 200</t>
  </si>
  <si>
    <t>CIRFLEX4X0,8 R 100</t>
  </si>
  <si>
    <t>CIRFLEX 16 + SGG 4X0,8MM CCA S1D2A1</t>
  </si>
  <si>
    <t>CIRFLEX6X0,8 R 100</t>
  </si>
  <si>
    <t>CIRFLEX 16 + SGG 6X0,8MM CCA S1D2A1</t>
  </si>
  <si>
    <t>CIRFLEX8X0,8 R 100</t>
  </si>
  <si>
    <t>CIRFLEX 16 + SGG 8X0,8MM CCA S1D2A1</t>
  </si>
  <si>
    <t>CIRFLEX10X0,8 R 100</t>
  </si>
  <si>
    <t>CIRFLEX 16 + SGG 10X0,8MM CCA S1D2A1</t>
  </si>
  <si>
    <t>CIRFLEX12X0,8 R 100</t>
  </si>
  <si>
    <t>CIRFLEX 20 + SGG 12X0,8MM CCA S1D2A1</t>
  </si>
  <si>
    <t>CIRFLEX16X0,8 R 100</t>
  </si>
  <si>
    <t>CIRFLEX 20 + SGG 16X0,8MM CCA S1D2A1</t>
  </si>
  <si>
    <t>TGGF-1Q0,8R-CCA B 1000</t>
  </si>
  <si>
    <t>TGGF telefonie LS0H globaal afgeschermd binnen 150V Cca s1d2a1 rood 1X4X0,8mm²</t>
  </si>
  <si>
    <t>TGGF-1Q0,8-CCA B 500</t>
  </si>
  <si>
    <t>TGGF telefonie LS0H globaal afgeschermd binnen 150V Cca s1d2a1 groen 1X4X0,8mm²</t>
  </si>
  <si>
    <t>GFTGGF-1X4X0,8 R 100</t>
  </si>
  <si>
    <t>Green Flex voorbedrade buis 16mm LS0H groen + telefonie TGGF 1X4X0,8mm</t>
  </si>
  <si>
    <t>TGGF telefonie LS0H globaal afgeschermd binnen 150V Cca s1d2a1 groen 4X2X0,8mm²</t>
  </si>
  <si>
    <t>TGGF-1P0,8-CCA B 1000</t>
  </si>
  <si>
    <t>TGGF telefonie LS0H globaal afgeschermd binnen 150V Cca s1d2a1 groen 1X2X0,8mm²</t>
  </si>
  <si>
    <t>TFZHTGGF1X4X0,8 R 100</t>
  </si>
  <si>
    <t>Preflex safe voorbedrade buis 16mm LS0H groen + telefonie TGGF 1X4X0,8mm</t>
  </si>
  <si>
    <t>GFTGGF-1X2X0,8 R 100</t>
  </si>
  <si>
    <t>Green Flex voorbedrade buis 16mm LS0H groen + telefonie TGGF 1X2X0,8mm</t>
  </si>
  <si>
    <t>GFTGGF-1X2X0,8 R 300</t>
  </si>
  <si>
    <t>TFZH1X2X0,8 R 100</t>
  </si>
  <si>
    <t>Preflex safe voorbedrade buis 16mm LS0H groen + telefonie TGGF 1X2X0,8mm</t>
  </si>
  <si>
    <t>TFZH1X4X0,8 R 100</t>
  </si>
  <si>
    <t>CIRFLEXTGGF1X2X0,8 R 100</t>
  </si>
  <si>
    <t>CIRFLEX 16 + TGGF 1X2X0,8 CCA S1D2A1</t>
  </si>
  <si>
    <t>CIRFLEXTGGF1X4X0,8 R 100</t>
  </si>
  <si>
    <t>CIRFLEX 16 + TGGF 1X4X0,8 CCA S1D2A1</t>
  </si>
  <si>
    <t>LIHCH2X0,75-0Z-CCA B 1000</t>
  </si>
  <si>
    <t>LIHCH Cca s1d2a1 LS0H groen afgeschermd zwart genummerd 2X0,75mm²</t>
  </si>
  <si>
    <t>LIHCH4X0,75-0Z-CCA B 1000</t>
  </si>
  <si>
    <t>LIHCH Cca s1d2a1 LS0H groen afgeschermd zwart genummerd 4X0,75mm²</t>
  </si>
  <si>
    <t>LIHCH2X1,5-0Z-CCA B 1000</t>
  </si>
  <si>
    <t>LIHCH Cca s1d2a1 LS0H groen afgeschermd zwart genummerd 2X1,5mm²</t>
  </si>
  <si>
    <t>LIHCH3X0,75-JZ-CCA B 1000</t>
  </si>
  <si>
    <t>LIHCH Cca s1d2a1 LS0H groen afgeschermd zwart genummerd 3G0,75mm²</t>
  </si>
  <si>
    <t>LIHCH5X0,75-JZ-CCA B 1000</t>
  </si>
  <si>
    <t>LIHCH Cca s1d2a1 LS0H groen afgeschermd zwart genummerd 5G0,75mm²</t>
  </si>
  <si>
    <t>LIHCH2X0,75-0B-CCA B 1000</t>
  </si>
  <si>
    <t>LIHCH Cca s1d2a1 LS0H groen afgeschermd HAR HD308 2X0,75mm²</t>
  </si>
  <si>
    <t>LIHCH Cca s1d2a1 LS0H groen afgeschermd zwart genummerd 12G0,75mm²</t>
  </si>
  <si>
    <t>LIHCH3X0,75-0Z-CCA B 1000</t>
  </si>
  <si>
    <t>LIHCH Cca s1d2a1 LS0H groen afgeschermd zwart genummerd 3X0,75mm²</t>
  </si>
  <si>
    <t>LIHCH2X1-0Z-CCA B 1000</t>
  </si>
  <si>
    <t>LIHCH Cca s1d2a1 LS0H groen afgeschermd zwart genummerd 2X1mm²</t>
  </si>
  <si>
    <t>LIHCH7X0,75-0Z-CCA B 1000</t>
  </si>
  <si>
    <t>LIHCH Cca s1d2a1 LS0H groen afgeschermd zwart genummerd 7X0,75mm²</t>
  </si>
  <si>
    <t>LIHCH Cca s1d2a1 LS0H groen afgeschermd zwart genummerd 4G0,75mm²</t>
  </si>
  <si>
    <t>LIHCH2P0,75-DIN-CCA B 1000</t>
  </si>
  <si>
    <t>LIHCH Cca s1d2a1 LS0H groen afgeschermd DIN 47100 gepaard 2X2X0,75mm²</t>
  </si>
  <si>
    <t>LIHCH Cca s1d2a1 LS0H groen afgeschermd zwart genummerd 7G0,75mm²</t>
  </si>
  <si>
    <t>LIHCH3X1,5-JZ-CCA B 1000</t>
  </si>
  <si>
    <t>LIHCH Cca s1d2a1 LS0H groen afgeschermd zwart genummerd 3G1,5mm²</t>
  </si>
  <si>
    <t>LIHCH5X1,5-JZ-CCA B 1000</t>
  </si>
  <si>
    <t>LIHCH Cca s1d2a1 LS0H groen afgeschermd zwart genummerd 5G1,5mm²</t>
  </si>
  <si>
    <t>LIHCH4X0,75-DIN-CCA B 1000</t>
  </si>
  <si>
    <t>LIHCH Cca s1d2a1 LS0H groen afgeschermd DIN 47100 4X0,75mm²</t>
  </si>
  <si>
    <t>LIHCH4X2,5-JZ-CCA B 1000</t>
  </si>
  <si>
    <t>LIHCH Cca s1d2a1 LS0H groen afgeschermd zwart genummerd 4G2,5mm²</t>
  </si>
  <si>
    <t>LIHCH2P0,34-DIN-CCA B 1000</t>
  </si>
  <si>
    <t>LIHCH Cca s1d2a1 LS0H groen afgeschermd DIN 47100 gepaard 2X2X0,34mm²</t>
  </si>
  <si>
    <t>LIHCH5X1-JZ-CCA B 1000</t>
  </si>
  <si>
    <t>LIHCH Cca s1d2a1 LS0H groen afgeschermd zwart genummerd 5G1mm²</t>
  </si>
  <si>
    <t>LIHCH4X1-0Z-CCA B 1000</t>
  </si>
  <si>
    <t>LIHCH Cca s1d2a1 LS0H groen afgeschermd zwart genummerd 4X1mm²</t>
  </si>
  <si>
    <t>LIHCH5X0,75-0Z-CCA B 1000</t>
  </si>
  <si>
    <t>LIHCH Cca s1d2a1 LS0H groen afgeschermd zwart genummerd 5X0,75mm²</t>
  </si>
  <si>
    <t>LIHCH7X1-JZ-CCA B 1000</t>
  </si>
  <si>
    <t>LIHCH Cca s1d2a1 LS0H groen afgeschermd zwart genummerd 7G1mm²</t>
  </si>
  <si>
    <t>LIHCH3P0,5-DIN-CCA B 1000</t>
  </si>
  <si>
    <t>LIHCH Cca s1d2a1 LS0H groen afgeschermd DIN 47100 gepaard 3X2X0,5mm²</t>
  </si>
  <si>
    <t>LIHCH3X1-JZ-CCA B 1000</t>
  </si>
  <si>
    <t>LIHCH Cca s1d2a1 LS0H groen afgeschermd zwart genummerd 3G1mm²</t>
  </si>
  <si>
    <t>LIHCH6X0,75-0Z-CCA B 1000</t>
  </si>
  <si>
    <t>LIHCH Cca s1d2a1 LS0H groen afgeschermd zwart genummerd 6X0,75mm²</t>
  </si>
  <si>
    <t>LIHCH4X1,5-0Z-CCA B 1000</t>
  </si>
  <si>
    <t>LIHCH Cca s1d2a1 LS0H groen afgeschermd zwart genummerd 4X1,5mm²</t>
  </si>
  <si>
    <t>LIHCH2X1,5-0B-CCA B 1000</t>
  </si>
  <si>
    <t>LIHCH Cca s1d2a1 LS0H groen afgeschermd HAR HD308 2X1,5mm²</t>
  </si>
  <si>
    <t>LIHCH Cca s1d2a1 LS0H groen afgeschermd zwart genummerd 7G1,5mm²</t>
  </si>
  <si>
    <t>LIHCH3X1,5-0Z-CCA B 1000</t>
  </si>
  <si>
    <t>LIHCH Cca s1d2a1 LS0H groen afgeschermd zwart genummerd 3X1,5mm²</t>
  </si>
  <si>
    <t>LIHCH Cca s1d2a1 LS0H groen afgeschermd zwart genummerd 12G1,5mm²</t>
  </si>
  <si>
    <t>LIHCH Cca s1d2a1 LS0H groen afgeschermd zwart genummerd 4G1,5mm²</t>
  </si>
  <si>
    <t>LIHCH25X0,75-JZ-CCA B 1000</t>
  </si>
  <si>
    <t>LIHCH Cca s1d2a1 LS0H groen afgeschermd zwart genummerd 25G0,75mm²</t>
  </si>
  <si>
    <t>LIHCH2X0,5-DIN-CCA B 1000</t>
  </si>
  <si>
    <t>LIHCH Cca s1d2a1 LS0H groen afgeschermd DIN 47100 2X0,5mm²</t>
  </si>
  <si>
    <t>LIHCH18X0,75-JZ-CCA B 1000</t>
  </si>
  <si>
    <t>LIHCH Cca s1d2a1 LS0H groen afgeschermd zwart genummerd 18G0,75mm²</t>
  </si>
  <si>
    <t>LIHCH4X0,75-0B-CCA B 1000</t>
  </si>
  <si>
    <t>LIHCH Cca s1d2a1 LS0H groen afgeschermd HAR HD308 4X0,75mm²</t>
  </si>
  <si>
    <t>LIHCH3P0,34-DIN-CCA B 1000</t>
  </si>
  <si>
    <t>LIHCH Cca s1d2a1 LS0H groen afgeschermd DIN 47100 gepaard 3X2X0,34mm²</t>
  </si>
  <si>
    <t>LIHCH3P0,25-DIN-CCA B 1000</t>
  </si>
  <si>
    <t>LIHCH Cca s1d2a1 LS0H groen afgeschermd DIN 47100 gepaard 3X2X0,25mm²</t>
  </si>
  <si>
    <t>LIHCH3P0,75-DIN-CCA B 1000</t>
  </si>
  <si>
    <t>LIHCH Cca s1d2a1 LS0H groen afgeschermd DIN 47100 gepaard 3X2X0,75mm²</t>
  </si>
  <si>
    <t>LIHCH3X2,5-JZ-CCA B 1000</t>
  </si>
  <si>
    <t>LIHCH Cca s1d2a1 LS0H groen afgeschermd zwart genummerd 3G2,5mm²</t>
  </si>
  <si>
    <t>LIHCH4X4-JZ-CCA B 1000</t>
  </si>
  <si>
    <t>LIHCH Cca s1d2a1 LS0H groen afgeschermd zwart genummerd 4G4mm²</t>
  </si>
  <si>
    <t>LIHCH4X6-JZ-CCA B 1000</t>
  </si>
  <si>
    <t>LIHCH Cca s1d2a1 LS0H groen afgeschermd zwart genummerd 4G6mm²</t>
  </si>
  <si>
    <t>LIHCH4X1-JZ-CCA B 1000</t>
  </si>
  <si>
    <t>LIHCH Cca s1d2a1 LS0H groen afgeschermd zwart genummerd 4G1mm²</t>
  </si>
  <si>
    <t>LIHCH2P0,75-0Z-CCA B 1000</t>
  </si>
  <si>
    <t>LIHCH Cca s1d2a1 LS0H groen afgeschermd zwart genummerd gepaard 2X2X0,75mm²</t>
  </si>
  <si>
    <t>LAPP</t>
  </si>
  <si>
    <t>0038602 B 1000</t>
  </si>
  <si>
    <t>UNITRONIC LiHCH (TP) 250V DIN 47100 LS0H 2x2x0,5</t>
  </si>
  <si>
    <t>LIHCH2X0,5-0Z-CCA B 1000</t>
  </si>
  <si>
    <t>LIHCH Cca s1d2a1 LS0H groen afgeschermd zwart genummerd 2X0,5mm²</t>
  </si>
  <si>
    <t>LIHCH12X1-JZ-CCA B 1000</t>
  </si>
  <si>
    <t>LIHCH Cca s1d2a1 LS0H groen afgeschermd zwart genummerd 12G1mm²</t>
  </si>
  <si>
    <t>LIHCH18X1,5-JZ-CCA B 1000</t>
  </si>
  <si>
    <t>LIHCH Cca s1d2a1 LS0H groen afgeschermd zwart genummerd 18G1,5mm²</t>
  </si>
  <si>
    <t>LIHCH5X2,5-JZ-CCA B 1000</t>
  </si>
  <si>
    <t>LIHCH Cca s1d2a1 LS0H groen afgeschermd zwart genummerd 5G2,5mm²</t>
  </si>
  <si>
    <t>LIHCH25X1-JZ-CCA B 1000</t>
  </si>
  <si>
    <t>LIHCH Cca s1d2a1 LS0H groen afgeschermd zwart genummerd 25G1mm²</t>
  </si>
  <si>
    <t>LIHCH4P0,5-DIN-CCA B 1000</t>
  </si>
  <si>
    <t>LIHCH Cca s1d2a1 LS0H groen afgeschermd DIN 47100 gepaard 4X2X0,5mm²</t>
  </si>
  <si>
    <t>LIHCH4X10-JZ-CCA B 1000</t>
  </si>
  <si>
    <t>LIHCH Cca s1d2a1 LS0H groen afgeschermd zwart genummerd 4G10mm²</t>
  </si>
  <si>
    <t>LIHCH3X0,75-0B-CCA B 1000</t>
  </si>
  <si>
    <t>LIHCH Cca s1d2a1 LS0H groen afgeschermd HAR HD308 3X0,75mm²</t>
  </si>
  <si>
    <t>LIHCH3X1-0B-CCA B 1000</t>
  </si>
  <si>
    <t>LIHCH Cca s1d2a1 LS0H groen afgeschermd HAR HD308 3X1mm²</t>
  </si>
  <si>
    <t>LIHCH4X0,5-DIN-CCA B 1000</t>
  </si>
  <si>
    <t>LIHCH Cca s1d2a1 LS0H groen afgeschermd DIN 47100 4X0,5mm²</t>
  </si>
  <si>
    <t>LIHCH25X1,5-JZ-CCA B 1000</t>
  </si>
  <si>
    <t>LIHCH Cca s1d2a1 LS0H groen afgeschermd zwart genummerd 25G1,5mm²</t>
  </si>
  <si>
    <t>LIHCH2P1-DIN-CCA B 1000</t>
  </si>
  <si>
    <t>LIHCH Cca s1d2a1 LS0H groen afgeschermd DIN 47100 gepaard 2X2X1mm²</t>
  </si>
  <si>
    <t>LIHCH4X0,34-DIN-CCA B 1000</t>
  </si>
  <si>
    <t>LIHCH Cca s1d2a1 LS0H groen afgeschermd DIN 47100 4X0,34mm²</t>
  </si>
  <si>
    <t>LIHCH6X0,75-JZ-CCA B 1000</t>
  </si>
  <si>
    <t>LIHCH Cca s1d2a1 LS0H groen afgeschermd zwart genummerd 6G0,75mm²</t>
  </si>
  <si>
    <t>LIHCH4X0,75-JB-CCA B 1000</t>
  </si>
  <si>
    <t>LIHCH Cca s1d2a1 LS0H groen afgeschermd HAR HD308 4G0,75mm²</t>
  </si>
  <si>
    <t>LIHCH4X0,5-0B-CCA B 1000</t>
  </si>
  <si>
    <t>LIHCH Cca s1d2a1 LS0H groen afgeschermd HAR HD308 4X0,5mm²</t>
  </si>
  <si>
    <t>LIHCH5X1,5-0Z-CCA B 1000</t>
  </si>
  <si>
    <t>LIHCH Cca s1d2a1 LS0H groen afgeschermd zwart genummerd 5X1,5mm²</t>
  </si>
  <si>
    <t>0038402 B 1000</t>
  </si>
  <si>
    <t>UNITRONIC LiHCH (TP) 250V DIN 47100 LS0H 2x2x0,25</t>
  </si>
  <si>
    <t>LIHCH25X0,5-JZ-CCA B 1000</t>
  </si>
  <si>
    <t>LIHCH Cca s1d2a1 LS0H groen afgeschermd zwart genummerd 25G0,5mm²</t>
  </si>
  <si>
    <t>LIHCH3X0,5-JZ-CCA B 1000</t>
  </si>
  <si>
    <t>LIHCH Cca s1d2a1 LS0H groen afgeschermd zwart genummerd 3G0,5mm²</t>
  </si>
  <si>
    <t>LIHCH2P1,5-0Z-CCA B 1000</t>
  </si>
  <si>
    <t>LIHCH Cca s1d2a1 LS0H groen afgeschermd zwart genummerd gepaard 2X2X1,5mm²</t>
  </si>
  <si>
    <t>LIHCH4X0,25-DIN-CCA B 1000</t>
  </si>
  <si>
    <t>LIHCH Cca s1d2a1 LS0H groen afgeschermd DIN 47100 4X0,25mm²</t>
  </si>
  <si>
    <t>LIHCH2X1,5-DINR-CCA R 100</t>
  </si>
  <si>
    <t>LIHCH Cca s1d2a1 LS0H rood afgeschermd DIN 47100 2X1,5mm²</t>
  </si>
  <si>
    <t>0037605 B 1000</t>
  </si>
  <si>
    <t>UNITRONIC LiHCH 250V DIN 47100 LS0H 5x0,5</t>
  </si>
  <si>
    <t>0037504 B 1000</t>
  </si>
  <si>
    <t>UNITRONIC LiHCH 250V DIN 47100 LS0H 4x0,34</t>
  </si>
  <si>
    <t>0038404 B 1000</t>
  </si>
  <si>
    <t>UNITRONIC LiHCH (TP) 250V DIN 47100 LS0H 4x2x0,25</t>
  </si>
  <si>
    <t>0038708 B 1000</t>
  </si>
  <si>
    <t>UNITRONIC LiHCH (TP) 250V DIN 47100 LS0H 8x2x0,75</t>
  </si>
  <si>
    <t>0038704 B 1000</t>
  </si>
  <si>
    <t>UNITRONIC LiHCH (TP) 250V DIN 47100 LS0H 4x2x0,75</t>
  </si>
  <si>
    <t>0037510 B 1000</t>
  </si>
  <si>
    <t>UNITRONIC LiHCH 250V DIN 47100 LS0H 10x0,34</t>
  </si>
  <si>
    <t>0038403 B 1000</t>
  </si>
  <si>
    <t>UNITRONIC LiHCH (TP) 250V DIN 47100 LS0H 3x2x0,25</t>
  </si>
  <si>
    <t>0037406 B 1000</t>
  </si>
  <si>
    <t>UNITRONIC LiHCH 250V DIN 47100 LS0H 6x0,25</t>
  </si>
  <si>
    <t>0038804 B 1000</t>
  </si>
  <si>
    <t>UNITRONIC LiHCH (TP) 250V DIN 47100 LS0H 4x2x1</t>
  </si>
  <si>
    <t>0038302 B 1000</t>
  </si>
  <si>
    <t>UNITRONIC LiHCH (TP) 250V DIN 47100 LS0H 3x2x0,14</t>
  </si>
  <si>
    <t>0037618 B 1000</t>
  </si>
  <si>
    <t>UNITRONIC LiHCH 250V DIN 47100 LS0H 18x0,5</t>
  </si>
  <si>
    <t>0037507 B 1000</t>
  </si>
  <si>
    <t>UNITRONIC LiHCH 250V DIN 47100 LS0H 7x0,34</t>
  </si>
  <si>
    <t>H07Z1-R draad LS0H samengeslagen 750V Cca s1d2a1 60°C geel/groen 16mm²</t>
  </si>
  <si>
    <t>H07Z1-R draad LS0H samengeslagen 750V Cca s1d2a1 60°C geel/groen 6mm²</t>
  </si>
  <si>
    <t>H07Z1-R draad LS0H samengeslagen 750V Cca s1d2a1 60°C geel/groen 25mm²</t>
  </si>
  <si>
    <t>H07Z1-R draad LS0H samengeslagen 750V Cca s1d2a1 60°C geel/groen 35mm²</t>
  </si>
  <si>
    <t>H07Z1-R draad LS0H samengeslagen 750V Cca s1d2a1 60°C geel/groen 50mm²</t>
  </si>
  <si>
    <t>H07Z1-R draad LS0H samengeslagen 750V Cca s1d2a1 60°C geel/groen 95mm²</t>
  </si>
  <si>
    <t>H07Z1-R6YG-CCA R 100</t>
  </si>
  <si>
    <t>H07Z1-R draad LS0H samengeslagen 750V F1 60° geel/groen 10mm²</t>
  </si>
  <si>
    <t>H07Z1-R draad LS0H samengeslagen 750V Cca s1d2a1 60°C geel/groen 120mm²</t>
  </si>
  <si>
    <t>H07Z1-R16YG-CCA R 100</t>
  </si>
  <si>
    <t>H07Z1-R draad LS0H samengeslagen 750V Cca s1d2a1 60°C geel/groen 150mm²</t>
  </si>
  <si>
    <t>H07Z1-R draad LS0H samengeslagen 750V Cca s1d2a1 60°C geel/groen 240mm²</t>
  </si>
  <si>
    <t>H07Z1-R draad LS0H samengeslagen 750V Cca s1d2a1 60°C geel/groen 185mm²</t>
  </si>
  <si>
    <t>H07Z1-R50YGE-CCA B 1000</t>
  </si>
  <si>
    <t>H07Z1-R draad LS0H samengeslagen 750V Cca s1d2a1 60°C geel/groen 50mm² Eupen</t>
  </si>
  <si>
    <t>H07Z1-R185YGE-CCA B 1000</t>
  </si>
  <si>
    <t>H07Z1-R draad LS0H samengeslagen 750V Cca s1d2a1 60°C geel/groen 185mm² Eupen</t>
  </si>
  <si>
    <t>H07Z1-R10B-CCA B 1000</t>
  </si>
  <si>
    <t>H07Z1-R draad LS0H samengeslagen 750V Cca s1d2a1 60°C blauw 10mm²</t>
  </si>
  <si>
    <t>H07Z1-R10M-CCA B 1000</t>
  </si>
  <si>
    <t>H07Z1-R draad LS0H samengeslagen 750V Cca s1d2a1 60°C bruin 10mm²</t>
  </si>
  <si>
    <t>H07Z1-R35YGE-CCA B 1000</t>
  </si>
  <si>
    <t>H07Z1-R draad LS0H samengeslagen 750V Cca s1d2a1 60°C geel/groen 35mm² Eupen</t>
  </si>
  <si>
    <t>H07Z1-R70YGE-CCA B 1000</t>
  </si>
  <si>
    <t>H07Z1-R draad LS0H samengeslagen 750V Cca s1d2a1 60°C geel/groen 70mm² Eupen</t>
  </si>
  <si>
    <t>H07Z1-R95YGE-CCA B 1000</t>
  </si>
  <si>
    <t>H07Z1-R draad LS0H samengeslagen 750V Cca s1d2a1 60°C geel/groen 95mm² Eupen</t>
  </si>
  <si>
    <t>H07Z1-R120YGE-CCA B 1000</t>
  </si>
  <si>
    <t>H07Z1-R draad LS0H samengeslagen 750V Cca s1d2a1 60°C geel/groen 120mm² Eupen</t>
  </si>
  <si>
    <t>H07Z1-R150YGE-CCA B 1000</t>
  </si>
  <si>
    <t>H07Z1-R draad LS0H samengeslagen 750V Cca s1d2a1 60°C geel/groen 150mm² Eupen</t>
  </si>
  <si>
    <t>H07Z1-R10YG-CCA B 4000</t>
  </si>
  <si>
    <t>H07Z1-R CCA S1D2A1 GEEL/GROEN 10MM²</t>
  </si>
  <si>
    <t>H07Z1-R120YGN-CCA B 1000</t>
  </si>
  <si>
    <t>H07Z1-R CCA S1D2A1 GEEL/GROEN 120MM² NEX</t>
  </si>
  <si>
    <t>H07Z1-R16YGN-CCA R 100</t>
  </si>
  <si>
    <t>H07Z1-R CCA S1D2A1 GEEL/GROEN 16MM²</t>
  </si>
  <si>
    <t>H07Z1-R25YGE-CCA B 1000</t>
  </si>
  <si>
    <t>H07Z1-R draad LS0H samengeslagen 750V Cca s1d2a1 60°C geel/groen 25mm² Eupen</t>
  </si>
  <si>
    <t>H07Z1-R6YGE-CCA B 1000</t>
  </si>
  <si>
    <t>H07Z1-R CCA S1D2A1 GEEL/GROEN 6MM²</t>
  </si>
  <si>
    <t>H07Z1-R70YGN-CCA B 1000</t>
  </si>
  <si>
    <t>H07Z1-R CCA S1D2A1 GEEL/GROEN 70MM²</t>
  </si>
  <si>
    <t>H07Z1-U2,5YG-CCA R 100</t>
  </si>
  <si>
    <t>H07Z1-U CCA S1D1A1 GEEL/GROEN 2,5MM²</t>
  </si>
  <si>
    <t>H07Z1-K2,5YG-CCA B 1000</t>
  </si>
  <si>
    <t>H07Z1-K draad flexibel halogeenvrij Cca s1d2a1 750V 70° geel/groen 2,5mm²</t>
  </si>
  <si>
    <t>SPECIALE KABEL</t>
  </si>
  <si>
    <t>Alarmkabel+voeding globaal afgeschermd LS0H/LS0H groen Cca s1d2a1 2X0,75+6X0,22</t>
  </si>
  <si>
    <t>AL8X0,22-ECA. R 100</t>
  </si>
  <si>
    <t>Alarmkabel globaal afgeschermd PVC/PVC wit Eca 8X0,22mm²</t>
  </si>
  <si>
    <t>AL2X0,75+6X0,2-ECA. R 100</t>
  </si>
  <si>
    <t>Alarmkabel+voeding globaal afgeschermd PVC/PVC wit Eca 2X0,75+6X0,22</t>
  </si>
  <si>
    <t>AL6X0,22-ECA. R 100</t>
  </si>
  <si>
    <t>Alarmkabel globaal afgeschermd PVC/PVC wit Eca 6X0,22mm²</t>
  </si>
  <si>
    <t>AL2X0,75+6ZH-CCA. R 100</t>
  </si>
  <si>
    <t>AL2X0,75+4X0,2-ECA. R 100</t>
  </si>
  <si>
    <t>Alarmkabel+voeding globaal afgeschermd PVC/PVC wit Eca 2X0,75+4X0,22</t>
  </si>
  <si>
    <t>AL2X0,75+6ZH-CCA. B 1000</t>
  </si>
  <si>
    <t>AL2X0,75+8ZH-CCA. B 500</t>
  </si>
  <si>
    <t>Alarmkabel+voeding globaal afgeschermd LS0H/LS0H groen Cca s1d2a1 2X0,75+8X0,22</t>
  </si>
  <si>
    <t>AL8X0,22ZH-CCA. B 500</t>
  </si>
  <si>
    <t>Alarmkabel globaal afgeschermd LS0H/LS0H groen Cca s1d2a1 8X0,22mm²</t>
  </si>
  <si>
    <t>AL4X0,22-ECA. R 100</t>
  </si>
  <si>
    <t>Alarmkabel globaal afgeschermd PVC/PVC wit Eca 4X0,22mm²</t>
  </si>
  <si>
    <t>AL8X0,22ZH-CCA. R 100</t>
  </si>
  <si>
    <t>AL4X0,22ZH-CCA. B 500</t>
  </si>
  <si>
    <t>Alarmkabel globaal afgeschermd LS0H/LS0H groen Cca s1d2a1 4X0,22mm²</t>
  </si>
  <si>
    <t>AL6X0,22ZH-CCA. R 100</t>
  </si>
  <si>
    <t>Alarmkabel globaal afgeschermd LS0H/LS0H groen Cca s1d2a1 6X0,22mm²</t>
  </si>
  <si>
    <t>AL2X0,75+8X0,2-ECA. R 100</t>
  </si>
  <si>
    <t>Alarmkabel+voeding globaal afgeschermd PVC/PVC wit Eca 2X0,75+8X0,22</t>
  </si>
  <si>
    <t>AL2X0,75+10ZH-CCA. B 1000</t>
  </si>
  <si>
    <t>Alarmkabel+voeding globaal afgeschermd LS0H/LS0H groen Cca s1d2a1 2X0,75+10X0,22</t>
  </si>
  <si>
    <t>AL4X0,22ZH-CCA. R 100</t>
  </si>
  <si>
    <t>AL2X0,75+6X0,2-ECA. B 500</t>
  </si>
  <si>
    <t>AL2X0,75+10ZH-CCA. R 100</t>
  </si>
  <si>
    <t>AL2X0,75+4X0,2-ECA. B 500</t>
  </si>
  <si>
    <t>AL2X0,75+6X0,2-ECA. B 1000</t>
  </si>
  <si>
    <t>AL8X0,22ZH-CCA. B 1000</t>
  </si>
  <si>
    <t>AL6X0,22-ECA. B 500</t>
  </si>
  <si>
    <t>AL8X0,22-ECA. B 500</t>
  </si>
  <si>
    <t>AL4X0,22-ECA. B 500</t>
  </si>
  <si>
    <t>AL6X0,22ZH-CCA. B 1000</t>
  </si>
  <si>
    <t>AL20X0,22ZH-CCA. B 1000</t>
  </si>
  <si>
    <t>Alarmkabel globaal afgeschermd LS0H/LS0H groen Cca s1d2a1 20X0,22mm²</t>
  </si>
  <si>
    <t>AL2X0,75+4X0,2-ECA. B 1000</t>
  </si>
  <si>
    <t>AL20X0,22ZH-CCA. R 100</t>
  </si>
  <si>
    <t>AL2X1+8ZH-CCA. R 100</t>
  </si>
  <si>
    <t>Alarmkabel+voeding globaal afgeschermd LS0H/LS0H groen Cca s1d2a1 2X1+8X0,22</t>
  </si>
  <si>
    <t>AL8X0,22-ECA. B 1000</t>
  </si>
  <si>
    <t>AL20X0,22-ECA. R 100</t>
  </si>
  <si>
    <t>Alarmkabel globaal afgeschermd PVC/PVC wit Eca 20X0,22mm²</t>
  </si>
  <si>
    <t>AL10X0,22-ECA. R 100</t>
  </si>
  <si>
    <t>Alarmkabel globaal afgeschermd PVC/PVC wit Eca 10X0,22mm²</t>
  </si>
  <si>
    <t>AL2X0,75+8X0,2-ECA. B 1000</t>
  </si>
  <si>
    <t>AL2X1+8ZH-CCA. B 500</t>
  </si>
  <si>
    <t>AL6X0,22-ECA. B 1000</t>
  </si>
  <si>
    <t>AL2X0,7+10X0,2-ECA. B 1000</t>
  </si>
  <si>
    <t>Alarmkabel+voeding globaal afgeschermd PVC/PVC wit Eca 2X0,75+10X0,22</t>
  </si>
  <si>
    <t>AL2X0,75+8X0,2-ECA. B 500</t>
  </si>
  <si>
    <t>AL2X0,7+10X0,2-ECA. R 100</t>
  </si>
  <si>
    <t>AL2X0,75+2X0,2-ECA. B 1000</t>
  </si>
  <si>
    <t>Alarmkabel+voeding globaal afgeschermd PVC/PVC wit Eca 2X0,75+2X0,22</t>
  </si>
  <si>
    <t>AL20X0,22-ECA. B 500</t>
  </si>
  <si>
    <t>AL20X0,22-ECA. B 1000</t>
  </si>
  <si>
    <t>Alarmkabel+voeding globaal afgeschermd LS0H/LS0H groen Cca s1d2a1 2X0,75+4X0,22</t>
  </si>
  <si>
    <t>AL6X0,22ZH-CCA. B 500</t>
  </si>
  <si>
    <t>AL2X0,75+4ZH-CCA. R 100</t>
  </si>
  <si>
    <t>AL2X0,75+8ZH-CCA. R 100</t>
  </si>
  <si>
    <t>AL2X0,75+4ZH-CCA. B 1000</t>
  </si>
  <si>
    <t>AL2X0,75+8ZH-CCA. B 1000</t>
  </si>
  <si>
    <t>GGT1Q0,6-CCA B 1000</t>
  </si>
  <si>
    <t>GGT telefoniekabel LS0H samengedraaid per quart binnen 150V Cca s1d2a1 1X4X0,6mm</t>
  </si>
  <si>
    <t>GGT4P0,6-CCA B 1000</t>
  </si>
  <si>
    <t>GGT telefoniekabel LS0H samengedraaid per paar binnen 150V Cca s1d2a1 4X2X0,6mm</t>
  </si>
  <si>
    <t>GGT10P0,6-CCA B 1000</t>
  </si>
  <si>
    <t>GGT telefoniekabel LS0H samengedraaid per paar binnen 150V Cca s1d2a1 10X2X0,6mm</t>
  </si>
  <si>
    <t>GGT6P0,6-CCA B 1000</t>
  </si>
  <si>
    <t>GGT telefoniekabel LS0H samengedraaid per paar binnen 150V Cca s1d2a1 6X2X0,6mm</t>
  </si>
  <si>
    <t>GGT3P0,6-CCA B 1000</t>
  </si>
  <si>
    <t>GGT telefoniekabel LS0H samengedraaid per paar binnen 150V Cca s1d2a1 3X2X0,6mm</t>
  </si>
  <si>
    <t>TFZH1X4X0,6 R 100</t>
  </si>
  <si>
    <t>Preflex safe voorbedrade buis 16mm LS0H groen + telefonie GGT 1X4X0,6mm</t>
  </si>
  <si>
    <t>TFZH4X2X0,6 R 100</t>
  </si>
  <si>
    <t>Preflex safe voorbedrade buis 16mm LS0H groen + telefonie GGT 4X2X0,6mm</t>
  </si>
  <si>
    <t>TFZH10X2X0,6 R 100</t>
  </si>
  <si>
    <t>Preflex safe voorbedrade buis 20mm LS0H groen + telefonie GGT 10X2X0,6mm</t>
  </si>
  <si>
    <t>TFZH6X2X0,6 R 100</t>
  </si>
  <si>
    <t>Preflex safe voorbedrade buis 20mm LS0H groen + telefonie GGT 6X2X0,6mm</t>
  </si>
  <si>
    <t>GGT8P0,6-CCA B 1000</t>
  </si>
  <si>
    <t>GGT telefoniekabel LS0H samengedraaid per paar binnen 150V Cca s1d2a1 8X2X0,6mm</t>
  </si>
  <si>
    <t>GGT20P0,6-CCA B 1000</t>
  </si>
  <si>
    <t>GGT telefoniekabel LS0H samengedraaid per paar binnen 150V Cca s1d2a1 20X2X0,6mm</t>
  </si>
  <si>
    <t>GGT50P0,6-CCA B 1000</t>
  </si>
  <si>
    <t>GGT telefoniekabel LS0H samengedraaid per paar binnen 150V Cca s1d2a1 50X2X0,6mm</t>
  </si>
  <si>
    <t>GGT telefoniekabel LS0H samengedraaid per paar binnen 150V Cca s1d2a1 30X2X0,6mm</t>
  </si>
  <si>
    <t>GGT telefoniekabel LS0H samengedraaid per paar binnen 150V Cca s1d2a1 26X2X0,6mm</t>
  </si>
  <si>
    <t>GGT telefoniekabel LS0H samengedraaid per paar binnen 150V Cca s1d2a1 100X2X0,6m</t>
  </si>
  <si>
    <t>GGT telefoniekabel LS0H samengedraaid per paar binnen 150V Cca s1d2a1 40X2X0,6mm</t>
  </si>
  <si>
    <t>GGT14P0,6-CCA B 1000</t>
  </si>
  <si>
    <t>GGT telefoniekabel LS0H samengedraaid per paar binnen 150V Cca s1d2a1 14X2X0,6mm</t>
  </si>
  <si>
    <t>Veiligheidskabe</t>
  </si>
  <si>
    <t>EUR0SAFE-2P0,9 B 500</t>
  </si>
  <si>
    <t>EUROSAFE NBN 713-020 Rf 2h LS0H oranje 500V 2X2X0,9mm</t>
  </si>
  <si>
    <t>EUR0SAFE-2P0,9 B 1000</t>
  </si>
  <si>
    <t>PYRO-TEL</t>
  </si>
  <si>
    <t>ALSECURE2P0,9-1H30 R 100</t>
  </si>
  <si>
    <t>Alsecure + telefonie NBN C 30-004 F2 SD/SA/ST FR2 Rf 1h30 oranje 170V 1Q0,9</t>
  </si>
  <si>
    <t>ALSECURE PREMIU</t>
  </si>
  <si>
    <t>PREMIUM-2X1,5 R 100</t>
  </si>
  <si>
    <t>Alsecure premium NBN C 30-004 F2 FR2 SD/SA/ST NBN 713-020 Rf2h oranje 500V 2X1,5</t>
  </si>
  <si>
    <t>EUROSAFE NBN 713-020 Rf 1h30 LS0H oranje 500V 4X2X0,9mm</t>
  </si>
  <si>
    <t>AT0X-2X1,5 B 1000</t>
  </si>
  <si>
    <t>Atox NBN 713-020 RF1H30 oranje 300/500V 2X1,5mm²</t>
  </si>
  <si>
    <t>AT0X-2X2X0,9 B 1000</t>
  </si>
  <si>
    <t>Atox telefonie NBN 713-020 RF1H oranje 2X2X0,9mm</t>
  </si>
  <si>
    <t>EUR0SAFE-1P0,9 B 500</t>
  </si>
  <si>
    <t>EUROSAFE NBN 713-020 Rf 1h30 LS0H oranje 500V 1X2X0,9mm</t>
  </si>
  <si>
    <t>EUR0SAFE-3P0,9 B 1000</t>
  </si>
  <si>
    <t>EUROSAFE NBN 713-020 Rf 1h30 LS0H oranje 500V 3X2X0,9mm</t>
  </si>
  <si>
    <t>ALSECURE2P0,9-1H30 B 500</t>
  </si>
  <si>
    <t>AT0X-1X2X0,9 B 1000</t>
  </si>
  <si>
    <t>Atox telefonie NBN 713-020 RF1H oranje 1X2X0,9mm</t>
  </si>
  <si>
    <t>AT0X-2X2X0,9 B 500</t>
  </si>
  <si>
    <t>EUR0SAFE-1P0,9 B 1000</t>
  </si>
  <si>
    <t>PYROCONTROL</t>
  </si>
  <si>
    <t>PYR0C0NTR-2X1,5 B 500</t>
  </si>
  <si>
    <t>Pyrocontrol Power NBN C 30-004 F2 SD/SA/ST FR2 Rf 1h oranje 500V 2x1,5mm²</t>
  </si>
  <si>
    <t>PYR0C0NTR-3X1,5 B 1000</t>
  </si>
  <si>
    <t>Pyrocontrol Power NBN C 30-004 F2 SD/SA/ST FR2 Rf 1h oranje 500V 3X1,5mm²</t>
  </si>
  <si>
    <t>EUR0SAFE-5P0,9 B 1000</t>
  </si>
  <si>
    <t>EUROSAFE NBN 713-020 Rf 1h30 LS0H oranje 500V 5X2X0,9mm</t>
  </si>
  <si>
    <t>PYR0C0NTR-3G2,5 B 1000</t>
  </si>
  <si>
    <t>Pyrocontrol Power NBN C 30-004 F2 SD/SA/ST FR2 Rf 1h oranje 500V 3G2,5mm²</t>
  </si>
  <si>
    <t>AT0X-4X2X0,9 B 1000</t>
  </si>
  <si>
    <t>Atox telefonie NBN 713-020 RF1H oranje 4X2X0,9mm</t>
  </si>
  <si>
    <t>Alsecure premium NBN C 30-004 F2 FR2 SD/SA/ST NBN 713-020 Rf2h oranje 500V 4X1,5</t>
  </si>
  <si>
    <t>PYR0C0NTR-3G1,5 B 1000</t>
  </si>
  <si>
    <t>Pyrocontrol Power NBN C 30-004 F2 SD/SA/ST FR2 Rf 1h oranje 500V 3G1,5mm²</t>
  </si>
  <si>
    <t>Alsecure + telefonie NBN C 30-004 F2 SD/SA/ST FR2 Rf 1h30 oranje 170V 3P0,9</t>
  </si>
  <si>
    <t>PYR0C0NTR-2X1,5 B 1000</t>
  </si>
  <si>
    <t>Alsecure premium NBN C 30-004 F2 FR2 SD/SA/ST NBN 713-020 Rf2h oranje 500V 3G2,5</t>
  </si>
  <si>
    <t>PYR0C0NTR-5G1,5 B 1000</t>
  </si>
  <si>
    <t>Pyrocontrol Power NBN C 30-004 F2 SD/SA/ST FR2 Rf 1h oranje 500V 5G1,5mm²</t>
  </si>
  <si>
    <t>AT0X-4X1,5 B 1000</t>
  </si>
  <si>
    <t>Atox NBN 713-020 RF1H30 oranje 300/500V 4X1,5mm²</t>
  </si>
  <si>
    <t>ALSECURE1P0,9-1H30 B 500</t>
  </si>
  <si>
    <t>Alsecure + telefonie NBN C 30-004 F2 SD/SA/ST FR2 Rf 1h30 oranje 170V 1P0,9</t>
  </si>
  <si>
    <t>PREMIUM-2X1,5 B 5000</t>
  </si>
  <si>
    <t>EURO 300</t>
  </si>
  <si>
    <t>EUR0-3G2,5 B 500</t>
  </si>
  <si>
    <t>EURO 300 NBN C 30-004 F2 SD/SA/ST FR2 Rf 1h30 oranje 0,6/1kV 3G2,5mm²</t>
  </si>
  <si>
    <t>EUR0-2X1,5-2H B 500</t>
  </si>
  <si>
    <t>EURO 300 NBN C 30-004 F2 SD/SA/ST FR2 Rf 2h oranje 0,6/1kV 2X1,5mm²</t>
  </si>
  <si>
    <t>ALSECURE2P0,9-1H30 B 6000</t>
  </si>
  <si>
    <t>PYR0C0NTR-4X1,5 B 1000</t>
  </si>
  <si>
    <t>Pyrocontrol Power NBN C 30-004 F2 SD/SA/ST FR2 Rf 1h oranje 500V 4X1,5mm²</t>
  </si>
  <si>
    <t>EURO 300 NBN C 30-004 F2 SD/SA/ST FR2 Rf 2h oranje 0,6/1kV 5G6mm²</t>
  </si>
  <si>
    <t>PYR0C0NTR-2X2,5 B 1000</t>
  </si>
  <si>
    <t>Pyrocontrol Power NBN C 30-004 F2 SD/SA/ST FR2 Rf 1h oranje 500V 2x2,5mm²</t>
  </si>
  <si>
    <t>PREMIUM-3X1,5 B 5000</t>
  </si>
  <si>
    <t>Alsecure premium NBN C 30-004 F2 FR2 SD/SA/ST NBN 713-020 Rf2h oranje 500V 3X1,5</t>
  </si>
  <si>
    <t>EUR0-5G10-2H B 500</t>
  </si>
  <si>
    <t>EURO 300 NBN C 30-004 F2 SD/SA/ST FR2 Rf 2h oranje 0,6/1kV 5G10mm²</t>
  </si>
  <si>
    <t>EURO 300 NBN C 30-004 F2 SD/SA/ST FR2 Rf 1h30 oranje 0,6/1kV 5G4mm²</t>
  </si>
  <si>
    <t>Alsecure premium NBN C 30-004 F2 FR2 SD/SA/ST NBN 713-020 Rf2h oranje 500V 3G1,5</t>
  </si>
  <si>
    <t>PYR0C0NTR-3G1,5 B 500</t>
  </si>
  <si>
    <t>Alsecure premium NBN C 30-004 F2 FR2 SD/SA/ST NBN 713-020 Rf2h oranje 500V 5G1,5</t>
  </si>
  <si>
    <t>PYR0C0NTR-5G2,5 B 1000</t>
  </si>
  <si>
    <t>Pyrocontrol Power NBN C 30-004 F2 SD/SA/ST FR2 Rf 1h oranje 500V 5G2,5mm²</t>
  </si>
  <si>
    <t>EUR0-5G16-2H B 500</t>
  </si>
  <si>
    <t>EURO 300 NBN C 30-004 F2 SD/SA/ST FR2 Rf 2h oranje 0,6/1kV 5G16mm²</t>
  </si>
  <si>
    <t>AT0X-3G1,5 B 1000</t>
  </si>
  <si>
    <t>Atox NBN 713-020 RF1H30 oranje 300/500V 3G1,5mm²</t>
  </si>
  <si>
    <t>AT0X-3X2X0,9 B 1000</t>
  </si>
  <si>
    <t>Atox telefonie NBN 713-020 RF1H oranje 3X2X0,9mm</t>
  </si>
  <si>
    <t>PREMIUM-3G4 B 1000</t>
  </si>
  <si>
    <t>Alsecure premium NBN C 30-004 F2 FR2 SD/SA/ST NBN 713-020 Rf2h oranje 500V 3G4</t>
  </si>
  <si>
    <t>Alsecure premium NBN C 30-004 F2 FR2 SD/SA/ST NBN 713-020 Rf2h oranje 500V 2X2,5</t>
  </si>
  <si>
    <t>Alsecure premium NBN C 30-004 F2 FR2 SD/SA/ST NBN 713-020 Rf2h oranje 500V 4G2,5</t>
  </si>
  <si>
    <t>ALSECURE PLUS</t>
  </si>
  <si>
    <t>PYR0-SNA-7G1,5 B 1000</t>
  </si>
  <si>
    <t>Pyrosigna Alsecure+ NBN C 30-004 F2 FR2 SD/SA/ST RF1h oranje 500V 7G1,5</t>
  </si>
  <si>
    <t>EUR0-3G1,5 B 500</t>
  </si>
  <si>
    <t>EURO 300 NBN C 30-004 F2 SD/SA/ST FR2 Rf 1h30 oranje 0,6/1kV 3G1,5mm²</t>
  </si>
  <si>
    <t>EUR0-5G1,5 B 500</t>
  </si>
  <si>
    <t>EURO 300 NBN C 30-004 F2 SD/SA/ST FR2 Rf 1h30 oranje 0,6/1kV 5G1,5mm²</t>
  </si>
  <si>
    <t>EURO 300 NBN C 30-004 F2 SD/SA/ST FR2 Rf 2h blauw 0,6/1kV 4X95mm²</t>
  </si>
  <si>
    <t>EUR0-5G25-2H B 500</t>
  </si>
  <si>
    <t>EURO 300 NBN C 30-004 F2 SD/SA/ST FR2 Rf 2h oranje 0,6/1kV 5G25mm²</t>
  </si>
  <si>
    <t>EURO 300 NBN C 30-004 F2 SD/SA/ST FR2 Rf 2h blauw 0,6/1kV 4X35mm²</t>
  </si>
  <si>
    <t>PREMIUM-3G2,5 B 1000</t>
  </si>
  <si>
    <t>AT0X-3G2,5 B 1000</t>
  </si>
  <si>
    <t>Atox NBN 713-020 RF1H30 oranje 300/500V 3G2,5mm²</t>
  </si>
  <si>
    <t>EUR0SAFE-10P0,9 B 1000</t>
  </si>
  <si>
    <t>EUROSAFE NBN 713-020 Rf 1h30 LS0H oranje 500V 10X2X0,9mm</t>
  </si>
  <si>
    <t>PYR0-SNA-3G6 B 1000</t>
  </si>
  <si>
    <t>Pyrosigna Alsecure+ NBN C 30-004 F2 FR2 SD/SA/ST Rf1h30 oranje 500V 3G6</t>
  </si>
  <si>
    <t>PREMIUM-4X1,5 B 4000</t>
  </si>
  <si>
    <t>Alsecure premium NBN C 30-004 F2 FR2 SD/SA/ST NBN 713-020 Rf2h oranje 500V 4X2,5</t>
  </si>
  <si>
    <t>AT0X-3X1,5 B 500</t>
  </si>
  <si>
    <t>Atox NBN 713-020 RF1H30 oranje 300/500V 3X1,5mm²</t>
  </si>
  <si>
    <t>EURO 300 NBN C 30-004 F2 SD/SA/ST FR2 Rf 1h30 oranje 0,6/1kV 7G2,5mm²</t>
  </si>
  <si>
    <t>PYR0C0NTR-3X2,5 B 1000</t>
  </si>
  <si>
    <t>Pyrocontrol Power NBN C 30-004 F2 SD/SA/ST FR2 Rf 1h oranje 500V 3X2,5mm²</t>
  </si>
  <si>
    <t>Alsecure premium NBN C 30-004 F2 FR2 SD/SA/ST NBN 713-020 Rf2h oranje 500V 5G2,5</t>
  </si>
  <si>
    <t>AT0X-2X2,5 B 1000</t>
  </si>
  <si>
    <t>Atox NBN 713-020 RF1H30 oranje 300/500V 2X2,5mm²</t>
  </si>
  <si>
    <t>PREMIUM-2X2,5 B 1000</t>
  </si>
  <si>
    <t>EUR0-4X50-2H B 500</t>
  </si>
  <si>
    <t>EURO 300 NBN C 30-004 F2 SD/SA/ST FR2 Rf 2h blauw 0,6/1kV 4X50mm²</t>
  </si>
  <si>
    <t>AT0X-7G1,5 B 1000</t>
  </si>
  <si>
    <t>Atox NBN 713-020 RF1H30 oranje 300/500V 7G1,5mm²</t>
  </si>
  <si>
    <t>PYR0-SNA-5G6 B 1000</t>
  </si>
  <si>
    <t>Pyrosigna Alsecure+ NBN C 30-004 F2 FR2 SD/SA/ST Rf1h30 oranje 500V 5G6</t>
  </si>
  <si>
    <t>EUR0-4X120 B 500</t>
  </si>
  <si>
    <t>EURO 300 NBN C 30-004 F2 SD/SA/ST FR2 Rf 1h30 blauw 0,6/1kV 4X120mm²</t>
  </si>
  <si>
    <t>Alsecure premium NBN C 30-004 F2 FR2 SD/SA/ST NBN 713-020 Rf2h oranje 500V 4G1,5</t>
  </si>
  <si>
    <t>PYR0-SNA-5G16 B 1000</t>
  </si>
  <si>
    <t>Pyrosigna Alsecure+ NBN C 30-004 F2 FR2 SD/SA/ST Rf1h30 oranje 500V 5G16</t>
  </si>
  <si>
    <t>PREMIUM-3G1,5 B 5000</t>
  </si>
  <si>
    <t>EURO 300 NBN C 30-004 F2 SD/SA/ST FR2 Rf 1h30 oranje 0,6/1kV 7G1,5mm²</t>
  </si>
  <si>
    <t>AT0X-4G2,5 B 500</t>
  </si>
  <si>
    <t>Atox NBN 713-020 RF1H30 oranje 300/500V 4G2,5mm²</t>
  </si>
  <si>
    <t>EUR0-5G2,5 B 1000</t>
  </si>
  <si>
    <t>EURO 300 NBN C 30-004 F2 SD/SA/ST FR2 Rf 1h30 oranje 0,6/1kV 5G2,5mm²</t>
  </si>
  <si>
    <t>EUR0SAFE-7P0,9 B 1000</t>
  </si>
  <si>
    <t>EUROSAFE NBN 713-020 Rf 1h30 LS0H oranje 500V 7X2X0,9mm</t>
  </si>
  <si>
    <t>AT0X-5G2,5 B 1000</t>
  </si>
  <si>
    <t>Atox NBN 713-020 RF1H30 oranje 300/500V 5G2,5mm²</t>
  </si>
  <si>
    <t>EUR0-3X1,5 B 500</t>
  </si>
  <si>
    <t>EURO 300 NBN C 30-004 F2 SD/SA/ST FR2 Rf 1h30 oranje 0,6/1kV 3X1,5mm²</t>
  </si>
  <si>
    <t>AT0X-10X2X0,9 B 1000</t>
  </si>
  <si>
    <t>Atox telefonie NBN 713-020 RF1H30 oranje 10X2X0,9mm</t>
  </si>
  <si>
    <t>EURO 300 NBN C 30-004 F2 SD/SA/ST FR2 Rf 2h blauw 0,6/1kV 4X70mm²</t>
  </si>
  <si>
    <t>AT0X-5G1,5 B 500</t>
  </si>
  <si>
    <t>Atox NBN 713-020 RF1H30 oranje 300/500V 5G1,5mm²</t>
  </si>
  <si>
    <t>PYR0-SNA-5G10 B 1000</t>
  </si>
  <si>
    <t>Pyrosigna Alsecure+ NBN C 30-004 F2 FR2 SD/SA/ST Rf1h30 oranje 500V 5G10</t>
  </si>
  <si>
    <t>EUR0-4X150 B 500</t>
  </si>
  <si>
    <t>EURO 300 NBN C 30-004 F2 SD/SA/ST FR2 Rf 1h30 blauw 0,6/1kV 4X150mm²</t>
  </si>
  <si>
    <t>PREMIUM-2X2,5 B 6000</t>
  </si>
  <si>
    <t>ALSECURE PREMIUM F2 RF2H OR 500V 2X2,5</t>
  </si>
  <si>
    <t>Alsecure premium NBN C 30-004 F2 FR2 SD/SA/ST NBN 713-020 Rf2h oranje 500V 3X2,5</t>
  </si>
  <si>
    <t>Pyrosigna Alsecure+ NBN C 30-004 F2 FR2 SD/SA/ST RF1h oranje 500V 12G1,5</t>
  </si>
  <si>
    <t>EUR0-4G16-2H B 500</t>
  </si>
  <si>
    <t>EURO 300 NBN C 30-004 F2 SD/SA/ST FR2 Rf 2h oranje 0,6/1kV 4G16mm²</t>
  </si>
  <si>
    <t>EURO 300 NBN C 30-004 F2 SD/SA/ST FR2 Rf 1h30 oranje 0,6/1kV 19G1,5mm²</t>
  </si>
  <si>
    <t>AT0X-5X2X0,9 B 1000</t>
  </si>
  <si>
    <t>Atox telefonie NBN 713-020 RF1H oranje 5X2X0,9mm</t>
  </si>
  <si>
    <t>AT0X-12G1,5 B 1000</t>
  </si>
  <si>
    <t>Atox NBN 713-020 RF1H30 oranje 300/500V 12G1,5mm²</t>
  </si>
  <si>
    <t>JEHSTH2PE30R B 1000</t>
  </si>
  <si>
    <t>JE-H(St)H telefonie E30 FE180 rood Brandmeldekabel 225V 2X2X0,8mm</t>
  </si>
  <si>
    <t>AT0X-20X2X0,9 B 1000</t>
  </si>
  <si>
    <t>Atox telefonie NBN 713-020 RF1H oranje 20X2X0,9mm</t>
  </si>
  <si>
    <t>AT0X-4G1,5 B 500</t>
  </si>
  <si>
    <t>Atox NBN 713-020 RF1H30 oranje 300/500V 4G1,5mm²</t>
  </si>
  <si>
    <t>EUR0-4G50-2H B 500</t>
  </si>
  <si>
    <t>EURO 300 NBN C 30-004 F2 SD/SA/ST FR2 Rf 2h blauw 0,6/1kV 4G50mm²</t>
  </si>
  <si>
    <t>EURO 300 NBN C 30-004 F2 SD/SA/ST FR2 Rf 1h30 blauw 0,6/1kV 4X185mm²</t>
  </si>
  <si>
    <t>EUR0-5G2,5 B 500</t>
  </si>
  <si>
    <t>EUR0-1X240-2H B 1000</t>
  </si>
  <si>
    <t>EURO 300 RF2H BLAUW 0,6/1kV 1X240</t>
  </si>
  <si>
    <t>PYR0-SNA-19G1,5 B 1000</t>
  </si>
  <si>
    <t>Pyrosigna Alsecure+ NBN C 30-004 F2 FR2 SD/SA/ST RF1h oranje 500V 19G1,5</t>
  </si>
  <si>
    <t>EUR0-2X1-2H B 500</t>
  </si>
  <si>
    <t>EURO 300 NBN C 30-004 F2 SD/SA/ST FR2 Rf 2h oranje 0,6/1kV 2X1mm²</t>
  </si>
  <si>
    <t>EURO 300 NBN C 30-004 F2 SD/SA/ST FR2 Rf 1h30 oranje 0,6/1kV 4X16mm²</t>
  </si>
  <si>
    <t>EUR0-4X25-2H B 500</t>
  </si>
  <si>
    <t>EURO 300 NBN C 30-004 F2 SD/SA/ST FR2 Rf 2h oranje 0,6/1kV 4X25mm²</t>
  </si>
  <si>
    <t>EUR0-4X1,5-2H B 500</t>
  </si>
  <si>
    <t>EURO 300 NBN C 30-004 F2 SD/SA/ST FR2 Rf 2h oranje 0,6/1kV 4X1,5mm²</t>
  </si>
  <si>
    <t>PYR0BEL1-4X25 B 1000</t>
  </si>
  <si>
    <t>Pyrobelca EMXGB NBN C 30-004 F2 FR2 RF1h NBN C 30-004 SD/ST/SA blauw 1kV 4X25</t>
  </si>
  <si>
    <t>EUR0-2X2,5-2H B 1000</t>
  </si>
  <si>
    <t>EURO 300 NBN C 30-004 F2 SD/SA/ST FR2 Rf 2h oranje 0,6/1kV 2X2,5mm²</t>
  </si>
  <si>
    <t>EUR0-4X150-2H B 500</t>
  </si>
  <si>
    <t>EURO 300 NBN C 30-004 F2 SD/SA/ST FR2 Rf 2h blauw 0,6/1kV 4X150mm²</t>
  </si>
  <si>
    <t>EUR0-2X1-2H B 1000</t>
  </si>
  <si>
    <t>Alsecure premium NBN C 30-004 F2 FR2 SD/SA/ST NBN 713-020 Rf2h oranje 500V 4G4</t>
  </si>
  <si>
    <t>PYR0BEL1-5G2,5 B 1000</t>
  </si>
  <si>
    <t>Pyrobelca EMXGB NBN C 30-004 F2 FR2 RF1h NBN C 30-004 SD/ST/SA blauw 1kV 5G2,5</t>
  </si>
  <si>
    <t>PYR0BEL1-5G10 B 1000</t>
  </si>
  <si>
    <t>Pyrobelca EMXGB NBN C 30-004 F2 FR2 RF1h NBN C 30-004 SD/ST/SA blauw 1kV 5G10</t>
  </si>
  <si>
    <t>EUR0SAFE-3P0,9 B 500</t>
  </si>
  <si>
    <t>PYR0BEL1-4X95 B 1000</t>
  </si>
  <si>
    <t>Pyrobelca EMXGB NBN C 30-004 F2 FR2 RF1h NBN C 30-004 SD/ST/SA blauw 1kV 4X95</t>
  </si>
  <si>
    <t>EUR0-4G150 B 500</t>
  </si>
  <si>
    <t>EURO 300 NBN C 30-004 F2 SD/SA/ST FR2 Rf 1h30 blauw 0,6/1kV 4G150mm²</t>
  </si>
  <si>
    <t>PREMIUM-2X1,5 B 1000</t>
  </si>
  <si>
    <t>PYR0BEL1-5G16 B 1000</t>
  </si>
  <si>
    <t>Pyrobelca EMXGB NBN C 30-004 F2 FR2 RF1h NBN C 30-004 SD/ST/SA blauw 1kV 5G16</t>
  </si>
  <si>
    <t>PYR0-SNA-4G35 B 1000</t>
  </si>
  <si>
    <t>Pyrosigna Alsecure+ NBN C 30-004 F2 FR2 SD/SA/ST Rf1h30 oranje 500V 4G35</t>
  </si>
  <si>
    <t>PYR0C0NTR-5G4 B 1000</t>
  </si>
  <si>
    <t>Pyrocontrol Power NBN C 30-004 F2 SD/SA/ST FR2 Rf 1h oranje 500V 5G4mm²</t>
  </si>
  <si>
    <t>EUR0-4G1,5 B 500</t>
  </si>
  <si>
    <t>EURO 300 NBN C 30-004 F2 SD/SA/ST FR2 Rf 1h30 oranje 0,6/1kV 4G1,5mm²</t>
  </si>
  <si>
    <t>PYR0BEL1-4G70 B 1000</t>
  </si>
  <si>
    <t>Pyrobelca EMXGB NBN C 30-004 F2 FR2 RF1h NBN C 30-004 SD/ST/SA blauw 1kV 4G70</t>
  </si>
  <si>
    <t>AT0X-2X1 B 1000</t>
  </si>
  <si>
    <t>Atox NBN 713-020 RF1H30 oranje 300/500V 2X1mm²</t>
  </si>
  <si>
    <t>EURO 300 NBN C 30-004 F2 SD/SA/ST FR2 Rf 1h30 blauw 0,6/1kV 4X240mm²</t>
  </si>
  <si>
    <t>PYR0BEL1-4G95 B 1000</t>
  </si>
  <si>
    <t>Pyrobelca EMXGB NBN C 30-004 F2 FR2 RF1h NBN C 30-004 SD/ST/SA blauw 1kV 4G95</t>
  </si>
  <si>
    <t>PYR0BEL1-4X35 B 1000</t>
  </si>
  <si>
    <t>Pyrobelca EMXGB NBN C 30-004 F2 FR2 RF1h NBN C 30-004 SD/ST/SA blauw 1kV 4X35</t>
  </si>
  <si>
    <t>EUR0-4G240 B 500</t>
  </si>
  <si>
    <t>EURO 300 NBN C 30-004 F2 SD/SA/ST FR2 Rf 1h30 blauw 0,6/1kV 4G240mm²</t>
  </si>
  <si>
    <t>EUR0-4G35 B 500</t>
  </si>
  <si>
    <t>EURO 300 NBN C 30-004 F2 SD/SA/ST FR2 Rf 1h30 blauw 0,6/1kV 4G35mm²</t>
  </si>
  <si>
    <t>EUR0-4G70 B 500</t>
  </si>
  <si>
    <t>EURO 300 NBN C 30-004 F2 SD/SA/ST FR2 Rf 1h30 blauw 0,6/1kV 4G70mm²</t>
  </si>
  <si>
    <t>PYR0-SNA-1X120 B 1000</t>
  </si>
  <si>
    <t>Pyrosigna Alsecure+ NBN C 30-004 F2 FR2 SD/SA/ST Rf1h30 oranje 500V 1X120</t>
  </si>
  <si>
    <t>PYR0-SNA-1X185 B 1000</t>
  </si>
  <si>
    <t>Pyrosigna Alsecure+ NBN C 30-004 F2 FR2 SD/SA/ST Rf1h30 oranje 500V 1X185</t>
  </si>
  <si>
    <t>PYR0-SNA-1X240 B 1000</t>
  </si>
  <si>
    <t>Pyrosigna Alsecure+ NBN C 30-004 F2 FR2 SD/SA/ST Rf1h30 oranje 500V 1X240</t>
  </si>
  <si>
    <t>PYR0-SNA-1X35 B 1000</t>
  </si>
  <si>
    <t>Pyrosigna Alsecure+ NBN C 30-004 F2 FR2 SD/SA/ST Rf1h30 oranje 500V 1X35</t>
  </si>
  <si>
    <t>PYR0-SNA-1X50 B 1000</t>
  </si>
  <si>
    <t>Pyrosigna Alsecure+ NBN C 30-004 F2 FR2 SD/SA/ST Rf1h30 oranje 500V 1X50</t>
  </si>
  <si>
    <t>PYR0-SNA-1X70 B 1000</t>
  </si>
  <si>
    <t>Pyrosigna Alsecure+ NBN C 30-004 F2 FR2 SD/SA/ST Rf1h30 oranje 500V 1X70</t>
  </si>
  <si>
    <t>PYR0-SNA-3X25 B 1000</t>
  </si>
  <si>
    <t>Pyrosigna Alsecure+ NBN C 30-004 F2 FR2 SD/SA/ST Rf1h30 oranje 500V 3X25</t>
  </si>
  <si>
    <t>PYR0-SNA-4G16 B 1000</t>
  </si>
  <si>
    <t>Pyrosigna Alsecure+ NBN C 30-004 F2 FR2 SD/SA/ST Rf1h30 oranje 500V 4G16</t>
  </si>
  <si>
    <t>PYR0-SNA-4G25 B 1000</t>
  </si>
  <si>
    <t>Pyrosigna Alsecure+ NBN C 30-004 F2 FR2 SD/SA/ST Rf1h30 oranje 500V 4G25</t>
  </si>
  <si>
    <t>Pyrosigna Alsecure+ NBN C 30-004 F2 FR2 SD/SA/ST Rf1h30 oranje 500V 4G6</t>
  </si>
  <si>
    <t>PYR0-SNA-4X10 B 1000</t>
  </si>
  <si>
    <t>Pyrosigna Alsecure+ NBN C 30-004 F2 FR2 SD/SA/ST Rf1h30 oranje 500V 4X10</t>
  </si>
  <si>
    <t>PYR0-SNA-4X16 B 1000</t>
  </si>
  <si>
    <t>Pyrosigna Alsecure+ NBN C 30-004 F2 FR2 SD/SA/ST Rf1h30 oranje 500V 4X16</t>
  </si>
  <si>
    <t>PYR0-SNA-4X25 B 1000</t>
  </si>
  <si>
    <t>Pyrosigna Alsecure+ NBN C 30-004 F2 FR2 SD/SA/ST Rf1h30 oranje 500V 4X25</t>
  </si>
  <si>
    <t>PYR0-SNA-4X50 B 1000</t>
  </si>
  <si>
    <t>Pyrosigna Alsecure+ NBN C 30-004 F2 FR2 SD/SA/ST Rf1h30 oranje 500V 4X50</t>
  </si>
  <si>
    <t>PYR0-SNA-5G25 B 1000</t>
  </si>
  <si>
    <t>Pyrosigna Alsecure+ NBN C 30-004 F2 FR2 SD/SA/ST Rf1h30 oranje 500V 5G25</t>
  </si>
  <si>
    <t>PYR0BEL1-1X120 B 1000</t>
  </si>
  <si>
    <t>Pyrobelca EMXGB NBN C 30-004 F2 FR2 RF1h NBN C 30-004 SD/ST/SA blauw 1kV 1X120</t>
  </si>
  <si>
    <t>PYR0BEL1-1X150 B 1000</t>
  </si>
  <si>
    <t>Pyrobelca EMXGB NBN C 30-004 F2 FR2 RF1h NBN C 30-004 SD/ST/SA blauw1kV 1X150</t>
  </si>
  <si>
    <t>PYR0BEL1-1X185 B 1000</t>
  </si>
  <si>
    <t>Pyrobelca EMXGB NBN C 30-004 F2 FR2 RF1h NBN C 30-004 SD/ST/SA blauw 1kV 1X185</t>
  </si>
  <si>
    <t>PYR0BEL1-1X240 B 1000</t>
  </si>
  <si>
    <t>Pyrobelca EMXGB NBN C 30-004 F2 FR2 RF1h NBN C 30-004 SD/ST/SA blauw 1kV 1X240</t>
  </si>
  <si>
    <t>PYR0BEL1-1X300 B 1000</t>
  </si>
  <si>
    <t>Pyrobelca EMXGB NBN C 30-004 F2 FR2 RF1h NBN C 30-004 SD/ST/SA blauw 1kV 1X300</t>
  </si>
  <si>
    <t>PYR0BEL1-4G10 B 1000</t>
  </si>
  <si>
    <t>Pyrobelca EMXGB NBN C 30-004 F2 FR2 RF1h NBN C 30-004 SD/ST/SA blauw 1kV 4G10</t>
  </si>
  <si>
    <t>PYR0BEL1-4G16 B 1000</t>
  </si>
  <si>
    <t>Pyrobelca EMXGB NBN C 30-004 F2 FR2 RF1h NBN C 30-004 SD/ST/SA blauw 1kV 4G16</t>
  </si>
  <si>
    <t>PYR0BEL1-4G25 B 1000</t>
  </si>
  <si>
    <t>Pyrobelca EMXGB NBN C 30-004 F2 FR2 RF1h NBN C 30-004 SD/ST/SA blauw 1kV 4G25</t>
  </si>
  <si>
    <t>PYR0BEL1-4G50 B 1000</t>
  </si>
  <si>
    <t>Pyrobelca EMXGB NBN C 30-004 F2 FR2 RF1h NBN C 30-004 SD/ST/SA blauw 1kV 4G50</t>
  </si>
  <si>
    <t>PYR0BEL1-4X10 B 1000</t>
  </si>
  <si>
    <t>Pyrobelca EMXGB NBN C 30-004 F2 FR2 RF1h NBN C 30-004 SD/ST/SA blauw 1kV 4X10</t>
  </si>
  <si>
    <t>PYR0BEL1-4X16 B 1000</t>
  </si>
  <si>
    <t>Pyrobelca EMXGB NBN C 30-004 F2 FR2 RF1h NBN C 30-004 SD/ST/SA blauw 1kV 4X16</t>
  </si>
  <si>
    <t>PYR0BEL1-4X50 B 1000</t>
  </si>
  <si>
    <t>Pyrobelca EMXGB NBN C 30-004 F2 FR2 RF1h NBN C 30-004 SD/ST/SA blauw 1kV 4X50</t>
  </si>
  <si>
    <t>EUR0-4G185 B 500</t>
  </si>
  <si>
    <t>EURO 300 NBN C 30-004 F2 SD/SA/ST FR2 Rf 1h30 blauw 0,6/1kV 4G185mm²</t>
  </si>
  <si>
    <t>PYR0-SNA-3G16 B 1000</t>
  </si>
  <si>
    <t>Pyrosigna Alsecure+ NBN C 30-004 F2 FR2 SD/SA/ST Rf1h30 oranje 500V 3G16</t>
  </si>
  <si>
    <t>PYR0-SNA-3X6 B 1000</t>
  </si>
  <si>
    <t>Pyrosigna Alsecure+ NBN C 30-004 F2 FR2 SD/SA/ST Rf1h30 oranje 500V 3X6</t>
  </si>
  <si>
    <t>PREMIUM-3G1,5 B 1000</t>
  </si>
  <si>
    <t>PREMIUM-5G4 B 1000</t>
  </si>
  <si>
    <t>Alsecure premium NBN C 30-004 F2 FR2 SD/SA/ST NBN 713-020 Rf2h oranje 500V 5G4</t>
  </si>
  <si>
    <t>PREMIUM-4X1,5 B 1000</t>
  </si>
  <si>
    <t>EUR0-4G1,5 B 1000</t>
  </si>
  <si>
    <t>EUR0-3G2,5 B 1000</t>
  </si>
  <si>
    <t>AT0X-30X2X0,9 B 1000</t>
  </si>
  <si>
    <t>Atox telefonie NBN 713-020 RF1H oranje 30X2X0,9mm</t>
  </si>
  <si>
    <t>AT0X-50X2X0,9 B 1000</t>
  </si>
  <si>
    <t>ATOX RF1H ORANJE 50X2X0,9</t>
  </si>
  <si>
    <t>AT0X-20X2X0,9 B 500</t>
  </si>
  <si>
    <t>EUR0-2X1,5-2H B 1000</t>
  </si>
  <si>
    <t>EUR0-4G2,5-2H B 500</t>
  </si>
  <si>
    <t>EURO 300 NBN C 30-004 F2 SD/SA/ST FR2 Rf 2h oranje 0,6/1kV 4G2,5mm²</t>
  </si>
  <si>
    <t>EUR0-2X1,5 B 1000</t>
  </si>
  <si>
    <t>EURO 300 NBN C 30-004 F2 SD/SA/ST FR2 Rf 1h30 oranje 0,6/1kV 2X1,5mm²</t>
  </si>
  <si>
    <t>EURO 300 NBN C 30-004 F2 SD/SA/ST FR2 Rf 2h oranje 0,6/1kV 4X10mm²</t>
  </si>
  <si>
    <t>AT0X-3X2,5 B 500</t>
  </si>
  <si>
    <t>ATOX RF1H30 ORANJE 500V 3X2,5</t>
  </si>
  <si>
    <t>AT0X-100X2X0,9 B 1000</t>
  </si>
  <si>
    <t>ATOX RF1H ORANJE 100X2X0,9</t>
  </si>
  <si>
    <t>HCHM1Q0,8-B2CA B 500</t>
  </si>
  <si>
    <t>EIB BUS B2CA S1D2A1 LS0H GROEN 1Q0,8</t>
  </si>
  <si>
    <t>C0AXTV0UT11-FCA B 500</t>
  </si>
  <si>
    <t>Coax kabel PE11 TRI11 11mm buiten 30&amp;lt;&amp;gt;50m 75 ohm Telenet Voo Fca</t>
  </si>
  <si>
    <t>HIRSCHMANN</t>
  </si>
  <si>
    <t>C0AXTV0UT6K0KA-FCA B 500</t>
  </si>
  <si>
    <t>Coax kabel KOKA PE6 7mm buiten &amp;lt;30m 75 ohm Telenet Voo Fca</t>
  </si>
  <si>
    <t>C0AXTV0UT14 B 1000</t>
  </si>
  <si>
    <t>Coax kabel PE14 14mm buiten 50&amp;lt;&amp;gt;80m 75 ohm Telenet Voo</t>
  </si>
  <si>
    <t>C0AXTVIN6K0KA-B2CA R 100</t>
  </si>
  <si>
    <t>Coax KOKA LS0H FRNC6 TRI6 7mm binnen &amp;lt;30m 75 ohm Telenet Voo B2ca s1d1a1</t>
  </si>
  <si>
    <t>C0AXTV0UT11K0KA-FCA B 500</t>
  </si>
  <si>
    <t>Coax kabel KOKA PE11 TRI11 11mm buiten 30&amp;lt;&amp;gt;50m 75 ohm Telenet Voo Fca</t>
  </si>
  <si>
    <t>C0AXTV0UT6K0KA-FCA R 100</t>
  </si>
  <si>
    <t>C0AXTV0UT6-FCA B 500</t>
  </si>
  <si>
    <t>Coax kabel PE6 TRI6 7mm buiten &amp;lt;30m 75 ohm Telenet Voo Fca</t>
  </si>
  <si>
    <t>C0AXTV0UT20 B 1000</t>
  </si>
  <si>
    <t>Coax kabel PE20 20mm buiten &amp;gt;80m 75 ohm Telenet Voo</t>
  </si>
  <si>
    <t>Coax LS0H FRNC14 14mm binnen 50&amp;lt;&amp;gt;80m 75 ohm Telenet Voo Cca s1d2a1</t>
  </si>
  <si>
    <t>C0AXTVIN11K0KA-B2CA B 500</t>
  </si>
  <si>
    <t>Coax KOKA LS0H FRNC11 TRI11 11mm binnen 30&amp;lt;&amp;gt;50m 75 ohm Telenet Voo B2ca s1d1a1</t>
  </si>
  <si>
    <t>C0AXTVIN6-CCA B 500</t>
  </si>
  <si>
    <t>Coax LS0H FRNC6 TRI6 7mm binnen &amp;lt;30m 75 ohm Telenet Voo Cca s1d2a1</t>
  </si>
  <si>
    <t>C0AXTVIN11-CCA. B 500</t>
  </si>
  <si>
    <t>Coax LS0H FRNC11 TRI11 11mm binnen 30&amp;lt;&amp;gt;50m 75 ohm Telenet Voo Cca s1d2a1</t>
  </si>
  <si>
    <t>RG59BU-MIL-ECA. R 100</t>
  </si>
  <si>
    <t>Coax 75 Ohm MIL-C-17F PVC zwart massief verkoperd staal 6,2mm Eca</t>
  </si>
  <si>
    <t>RG58CU-MIL-ECA. B 1000</t>
  </si>
  <si>
    <t>COAX 50 OHM PVC 5MM ZWART-ECA</t>
  </si>
  <si>
    <t>C0AXTVIN6-CCA R 100</t>
  </si>
  <si>
    <t>C0AXTV0UT6-FCA R 100</t>
  </si>
  <si>
    <t>RG59BU-MILFLEX B 1000</t>
  </si>
  <si>
    <t>Coax 75 Ohm MIL-C-17F PVC zwart meerdradig verkoperd staal 6,2mm bobijn</t>
  </si>
  <si>
    <t>7118-HLFR B 500</t>
  </si>
  <si>
    <t>Coax 75 Ohm Telenet/VOO LS0H zwart IEC 60332-3 UV bestendig 14,3mm 50/80m</t>
  </si>
  <si>
    <t>RG213U-MIL-ECA. B 500</t>
  </si>
  <si>
    <t>Coax 50 Ohm MIL-C-17F PVC zwart meerdradig koper Eca 10,3mm bobijn</t>
  </si>
  <si>
    <t>RG59BU-MILLS0H B 1000</t>
  </si>
  <si>
    <t>Coax 75 Ohm MIL-C-17F LS0H zwart IEC 60332-3 massief verkoperd staal 6,2mm bob</t>
  </si>
  <si>
    <t>RG214U B 1000</t>
  </si>
  <si>
    <t>Coax 50 Ohm MIL-C-17F PVC zwart meerdradig verzilverd CU 2x afscherming 10,8mm</t>
  </si>
  <si>
    <t>C0AX/C70AG R 100</t>
  </si>
  <si>
    <t>Coax 75 Ohm PVC wit massief vertind koper 2x afscherming 6,6mm rol</t>
  </si>
  <si>
    <t>RG11AU-MIL-LS0H B 1000</t>
  </si>
  <si>
    <t>Coax 75 Ohm MIL-C-17F LS0H zwart meerdradig vertind koper 10,3mm bobijn</t>
  </si>
  <si>
    <t>RG59BU-MIL-ECA. B 1000</t>
  </si>
  <si>
    <t>C0AXTV0UT11T B 500</t>
  </si>
  <si>
    <t>Coax 75 Ohm Telenet/VOO PE zwart outdoor UV bestendig 10mm 30/50m + drager bob</t>
  </si>
  <si>
    <t>RG59BU-MIL-ECA. B 500</t>
  </si>
  <si>
    <t>Coax LS0H FRNC20 20mm binnen &amp;gt;80m 75 ohm Telenet Voo Cca s1d2a1</t>
  </si>
  <si>
    <t>ME45 R 100</t>
  </si>
  <si>
    <t>Coax 75 Ohm PVC wit massief koper 6,6mm rol</t>
  </si>
  <si>
    <t>RG59+2X0,75-ECA. R 100</t>
  </si>
  <si>
    <t>Combi kabel coax 75 Ohm RG59BU-MIL-C-17 PVC zwart + LIYY 2x0,75 Eca PVC grijs bo</t>
  </si>
  <si>
    <t>RG6ELECTRABEL B 500</t>
  </si>
  <si>
    <t>Coax 75 Ohm VOO type 1.02/4.55 PE zwart outdoor 7mm &amp;lt;30m bobijn</t>
  </si>
  <si>
    <t>RG59+2X0,75ZH B 500</t>
  </si>
  <si>
    <t>Combi kabel coax 75 Ohm RG59 LS0H zwart + LIHH 2x0 75 LS0H grijs bobijn</t>
  </si>
  <si>
    <t>RG58CU-MIL-ECA. R 100</t>
  </si>
  <si>
    <t>RG174U-MIL-ECA. B 1000</t>
  </si>
  <si>
    <t>Coax 50 Ohm MIL-C-17F PVC zwart meerdradig verkoperd staal Eca 2,8mm bobijn</t>
  </si>
  <si>
    <t>RG223U-MIL-ECA. B 1000</t>
  </si>
  <si>
    <t>Coax 50 Ohm MIL-C-17F PVC zwart massief verzilverd koper 2x afscherming Eca 5,4m</t>
  </si>
  <si>
    <t>RG59+2X0,75-ECA. B 1000</t>
  </si>
  <si>
    <t>RG59+2X0,75-ECA. B 500</t>
  </si>
  <si>
    <t>RG6AU-MIL B 1000</t>
  </si>
  <si>
    <t>Coax 75 Ohm MIL-C-17F PVC zwart massief verkoperd staal 2x afscherming 8,5mm bob</t>
  </si>
  <si>
    <t>RG11AU-MIL-ECA. B 1000</t>
  </si>
  <si>
    <t>COAX 75 OHM PVC 10,3MM ZWART MEERDR-ECA</t>
  </si>
  <si>
    <t>C0AX0.6L/3.7 B 1000</t>
  </si>
  <si>
    <t>Coax 75 Ohm PVC groen meerdradig koper 6mm KX6 bobijn</t>
  </si>
  <si>
    <t>RG62AU-MIL B 1000</t>
  </si>
  <si>
    <t>Coax 93 Ohm MIL-C-17F PVC zwart massief verkoperd staal 6,2mm bobijn</t>
  </si>
  <si>
    <t>EXAVB energiekabel XLPE/PVC gewapend 1kV Cca s3d2a3 3G2,5mm²</t>
  </si>
  <si>
    <t>EXAVB energiekabel XLPE/PVC gewapend 1kV Cca s3d2a3 4X6mm²</t>
  </si>
  <si>
    <t>EXAVB energiekabel XLPE/PVC gewapend 1kV Cca s3d2a3 4X16mm²</t>
  </si>
  <si>
    <t>EXAVB energiekabel XLPE/PVC gewapend 1kV Cca s3d2a3 4X10mm²</t>
  </si>
  <si>
    <t>EXAVB energiekabel XLPE/PVC gewapend 1kV Cca s3d2a3 4X25mm²</t>
  </si>
  <si>
    <t>EXAVB energiekabel XLPE/PVC gewapend 1kV Cca s3d2a3 4G2,5mm²</t>
  </si>
  <si>
    <t>EXAVB energiekabel XLPE/PVC gewapend 1kV Cca s3d2a3 4X35mm²</t>
  </si>
  <si>
    <t>EXAVB energiekabel XLPE/PVC gewapend 1kV Cca s3d2a3 4X95mm²</t>
  </si>
  <si>
    <t>EXAVB energiekabel XLPE/PVC gewapend 1kV Cca s3d2a3 4X70mm²</t>
  </si>
  <si>
    <t>EXAVB energiekabel XLPE/PVC gewapend 1kV Cca s3d2a3 4X4mm²</t>
  </si>
  <si>
    <t>EXAVB energiekabel XLPE/PVC gewapend 1kV Cca s3d2a3 4G6mm²</t>
  </si>
  <si>
    <t>EXAVB energiekabel XLPE/PVC gewapend 1kV Cca s3d2a3 4X50mm²</t>
  </si>
  <si>
    <t>EXAVB energiekabel XLPE/PVC gewapend 1kV Cca s3d2a3 2X2,5mm²</t>
  </si>
  <si>
    <t>EXAVB energiekabel XLPE/PVC gewapend 1kV Cca s3d2a3 4X2,5mm²</t>
  </si>
  <si>
    <t>EXAVB energiekabel XLPE/PVC gewapend 1kV Cca s3d2a3 3X2,5mm²</t>
  </si>
  <si>
    <t>EXAVB energiekabel XLPE/PVC gewapend 1kV Cca s3d2a3 4G4mm²</t>
  </si>
  <si>
    <t>EXAVB energiekabel XLPE/PVC gewapend 1kV Cca s3d2a3 4X120mm²</t>
  </si>
  <si>
    <t>EXAVB energiekabel XLPE/PVC gewapend 1kV Cca s3d2a3 4G10mm²</t>
  </si>
  <si>
    <t>EXAVB energiekabel XLPE/PVC gewapend 1kV Cca s3d2a3 2X4mm²</t>
  </si>
  <si>
    <t>EXAVB energiekabel XLPE/PVC gewapend 1kV Cca s3d2a3 4G25mm²</t>
  </si>
  <si>
    <t>EXAVB energiekabel XLPE/PVC gewapend 1kV Cca s3d2a3 3X95+50mm²</t>
  </si>
  <si>
    <t>EXAVB energiekabel XLPE/PVC gewapend 1kV Cca s3d2a3 4G35mm²</t>
  </si>
  <si>
    <t>EXAVB energiekabel XLPE/PVC gewapend 1kV Cca s3d2a3 4G16mm²</t>
  </si>
  <si>
    <t>EXAVB energiekabel XLPE/PVC gewapend 1kV Cca s3d2a3 4G50mm²</t>
  </si>
  <si>
    <t>EXAVB energiekabel XLPE/PVC gewapend 1kV Cca s3d2a3 4G95mm²</t>
  </si>
  <si>
    <t>EXAVB energiekabel XLPE/PVC gewapend 1kV Cca s3d2a3 4X185mm²</t>
  </si>
  <si>
    <t>EXAVB energiekabel XLPE/PVC gewapend 1kV Cca s3d2a3 2X1,5mm²</t>
  </si>
  <si>
    <t>EXAVB energiekabel XLPE/PVC gewapend 1kV Cca s3d2a3 3X120+70mm²</t>
  </si>
  <si>
    <t>EXAVB energiekabel XLPE/PVC gewapend 1kV Cca s3d2a3 4X1,5mm²</t>
  </si>
  <si>
    <t>EXAVB3X25+16-CCA B 500</t>
  </si>
  <si>
    <t>EXAVB energiekabel XLPE/PVC gewapend 1kV Cca s3d2a3 3X25+16mm²</t>
  </si>
  <si>
    <t>EXAVB energiekabel XLPE/PVC gewapend 1kV Cca s3d2a3 3X70+35mm²</t>
  </si>
  <si>
    <t>EXAVB energiekabel XLPE/PVC gewapend 1kV Cca s3d2a3 4G70mm²</t>
  </si>
  <si>
    <t>EXAVB energiekabel XLPE/PVC gewapend 1kV Cca s3d2a3 3X10mm²</t>
  </si>
  <si>
    <t>EXAVB energiekabel XLPE/PVC gewapend 1kV Cca s3d2a3 3X16mm²</t>
  </si>
  <si>
    <t>EXAVB energiekabel XLPE/PVC gewapend 1kV Cca s3d2a3 3X240+120mm²</t>
  </si>
  <si>
    <t>EXAVB4G240-CCA B 1000</t>
  </si>
  <si>
    <t>EXAVB energiekabel XLPE/PVC gewapend 1kV Cca s3d2a3 4G240mm²</t>
  </si>
  <si>
    <t>EXAVB energiekabel XLPE/PVC gewapend 1kV Cca s3d2a3 3X50+25mm²</t>
  </si>
  <si>
    <t>EXAVB energiekabel XLPE/PVC gewapend 1kV Cca s3d2a3 4G120mm²</t>
  </si>
  <si>
    <t>EXAVB energiekabel XLPE/PVC gewapend 1kV Cca s3d2a3 3X150+70mm²</t>
  </si>
  <si>
    <t>EXAVB energiekabel XLPE/PVC gewapend 1kV Cca s3d2a3 3X95mm²</t>
  </si>
  <si>
    <t>EXAVB energiekabel XLPE/PVC gewapend 1kV Cca s3d2a3 3X50mm²</t>
  </si>
  <si>
    <t>EXAVB energiekabel XLPE/PVC gewapend 1kV Cca s3d2a3 3X185+95mm²</t>
  </si>
  <si>
    <t>EXAVB energiekabel XLPE/PVC gewapend 1kV Cca s3d2a3 3X150G70mm²</t>
  </si>
  <si>
    <t>EXAVB2X6-CCA B 1000</t>
  </si>
  <si>
    <t>EXAVB energiekabel XLPE/PVC gewapend 1kV Cca s3d2a3 2X6mm²</t>
  </si>
  <si>
    <t>EXAVB energiekabel XLPE/PVC gewapend 1kV Cca s3d2a3 3X95G50mm²</t>
  </si>
  <si>
    <t>EXAVB energiekabel XLPE/PVC gewapend 1kV Cca s3d2a3 4G150mm²</t>
  </si>
  <si>
    <t>EXAVB energiekabel XLPE/PVC gewapend 1kV Cca s3d2a3 3X185mm²</t>
  </si>
  <si>
    <t>EXAVB energiekabel XLPE/PVC gewapend 1kV Cca s3d2a3 3X150mm²</t>
  </si>
  <si>
    <t>EXAVB energiekabel XLPE/PVC gewapend 1kV Cca s3d2a3 3X240mm²</t>
  </si>
  <si>
    <t>EXAVB energiekabel XLPE/PVC gewapend 1kV Cca s3d2a3 3X70G35mm²</t>
  </si>
  <si>
    <t>EXAVB energiekabel XLPE/PVC gewapend 1kV Cca s3d2a3 4G185mm²</t>
  </si>
  <si>
    <t>EXAVB energiekabel XLPE/PVC gewapend 1kV Cca s3d2a3 3X120G70mm²</t>
  </si>
  <si>
    <t>EXAVB3G6-CCA B 1000</t>
  </si>
  <si>
    <t>EXAVB energiekabel XLPE/PVC gewapend 1kV Cca s3d2a3 3G6mm²</t>
  </si>
  <si>
    <t>EXAVB energiekabel XLPE/PVC gewapend 1kV Cca s3d2a3 3X120mm²</t>
  </si>
  <si>
    <t>EXAVB energiekabel XLPE/PVC gewapend 1kV Cca s3d2a3 3X185G95mm²</t>
  </si>
  <si>
    <t>EXAVB energiekabel XLPE/PVC gewapend 1kV Cca s3d2a3 3X1,5mm²</t>
  </si>
  <si>
    <t>EXAVB energiekabel XLPE/PVC gewapend 1kV Cca s3d2a3 3X25mm²</t>
  </si>
  <si>
    <t>EXAVB energiekabel XLPE/PVC gewapend 1kV Cca s3d2a3 3X25G16mm²</t>
  </si>
  <si>
    <t>EXAVB energiekabel XLPE/PVC gewapend 1kV Cca s3d2a3 3X4mm²</t>
  </si>
  <si>
    <t>EXAVB energiekabel XLPE/PVC gewapend 1kV Cca s3d2a3 3X6mm²</t>
  </si>
  <si>
    <t>EXAVB energiekabel XLPE/PVC gewapend 1kV Cca s3d2a3 3X240G120mm²</t>
  </si>
  <si>
    <t>EXAVB energiekabel XLPE/PVC gewapend 1kV Cca s3d2a3 3X35G16mm²</t>
  </si>
  <si>
    <t>EXAVB energiekabel XLPE/PVC gewapend 1kV Cca s3d2a3 3X50G25mm²</t>
  </si>
  <si>
    <t>EXAVB energiekabel XLPE/PVC gewapend 1kV Cca s3d2a3 3X70mm²</t>
  </si>
  <si>
    <t>EXAVB3G25-CCA B 1000</t>
  </si>
  <si>
    <t>ENERGIE PVC GEWAPEND CCA S3D2A3 3G25mm²</t>
  </si>
  <si>
    <t>RZ1-K voedingskabel LS0H flexibel 1kV Kema Keur B2ca s1ad1a1 groen 1X240</t>
  </si>
  <si>
    <t>RZ1-K1X240AL-B2CA B 1500</t>
  </si>
  <si>
    <t>RZ1-K voedingskabel LS0H flexibel 1kV Kema Keur B2ca s1ad1a1 alu groen 1X240</t>
  </si>
  <si>
    <t>RZ1-K3G2,5-CCA B 1000</t>
  </si>
  <si>
    <t>RZ1-K voedingskabel LS0H flexibel 1kV Kema Keur Cca s1ad1a1 groen 3G2,5</t>
  </si>
  <si>
    <t>RZ1-K voedingskabel LS0H flexibel 1kV Kema Keur B2ca s1ad1a1 groen 1X185</t>
  </si>
  <si>
    <t>RZ1-K1X150AL-B2CA B 1500</t>
  </si>
  <si>
    <t>RZ1-K voedingskabel LS0H flexibel 1kV Kema Keur B2ca s1ad1a1 alu groen 1X150</t>
  </si>
  <si>
    <t>RZ1-K voedingskabel LS0H flexibel 1kV Kema Keur B2ca s1ad1a1 groen 1X150</t>
  </si>
  <si>
    <t>RZ1-K voedingskabel LS0H flexibel 1kV Kema Keur B2ca s1ad1a1 groen 5G35</t>
  </si>
  <si>
    <t>RZ1-K voedingskabel LS0H flexibel 1kV Kema Keur B2ca s1ad1a1 groen 5G10</t>
  </si>
  <si>
    <t>RZ1-K3G1,5-CCA B 1000</t>
  </si>
  <si>
    <t>RZ1-K voedingskabel LS0H flexibel 1kV Kema Keur Cca s1ad1a1 groen 3G1,5</t>
  </si>
  <si>
    <t>RZ1-K voedingskabel LS0H flexibel 1kV Kema Keur B2ca s1ad1a1 groen 1X120</t>
  </si>
  <si>
    <t>RZ1-K voedingskabel LS0H flexibel 1kV Kema Keur B2ca s1ad1a1 groen 5G50</t>
  </si>
  <si>
    <t>RZ1-K4G2,5-CCA B 1000</t>
  </si>
  <si>
    <t>RZ1-K voedingskabel LS0H flexibel 1kV Kema Keur Cca s1ad1a1 groen 4G2,5</t>
  </si>
  <si>
    <t>RZ1-K voedingskabel LS0H flexibel 1kV Kema Keur B2ca s1ad1a1 groen 5G25</t>
  </si>
  <si>
    <t>RZ1-K voedingskabel LS0H flexibel 1kV Kema Keur Cca s1ad1a1 groen 5G6</t>
  </si>
  <si>
    <t>RZ1-K1X70-B2CA B 1000</t>
  </si>
  <si>
    <t>RZ1-K voedingskabel LS0H flexibel 1kV Kema Keur B2ca s1ad1a1 groen 1X70</t>
  </si>
  <si>
    <t>RZ1-K voedingskabel LS0H flexibel 1kV Kema Keur B2ca s1ad1a1 groen 5G70</t>
  </si>
  <si>
    <t>RZ1-K1X300AL-B2CA B 1000</t>
  </si>
  <si>
    <t>RZ1-K voedingskabel LS0H flexibel 1kV Kema Keur B2ca s1ad1a1 alu groen 1X300</t>
  </si>
  <si>
    <t>RZ1-K4G4-CCA B 1000</t>
  </si>
  <si>
    <t>RZ1-K voedingskabel LS0H flexibel 1kV Kema Keur Cca s1ad1a1 groen 4G4</t>
  </si>
  <si>
    <t>RZ1-K3G4-CCA B 1000</t>
  </si>
  <si>
    <t>RZ1-K voedingskabel LS0H flexibel 1kV Kema Keur Cca s1ad1a1 groen 3G4</t>
  </si>
  <si>
    <t>RZ1-K voedingskabel LS0H flexibel 1kV Kema Keur B2ca s1ad1a1 groen 5G16</t>
  </si>
  <si>
    <t>RZ1-K voedingskabel LS0H flexibel 1kV Kema Keur B2ca s1ad1a1 groen 5G95</t>
  </si>
  <si>
    <t>RZ1-K5G1,5-CCA B 1000</t>
  </si>
  <si>
    <t>RZ1-K voedingskabel LS0H flexibel 1kV Kema Keur Cca s1ad1a1 groen 5G1,5</t>
  </si>
  <si>
    <t>RZ1-K4X95-B2CA B 1000</t>
  </si>
  <si>
    <t>RZ1-K voedingskabel LS0H flexibel 1kV Kema Keur B2ca s1ad1a1 groen 4X95</t>
  </si>
  <si>
    <t>RZ1-K5G2,5-CCA B 1000</t>
  </si>
  <si>
    <t>RZ1-K voedingskabel LS0H flexibel 1kV Kema Keur Cca s1ad1a1 groen 5G2,5</t>
  </si>
  <si>
    <t>RZ1-K1X50-B2CA B 1000</t>
  </si>
  <si>
    <t>RZ1-K voedingskabel LS0H flexibel 1kV Kema Keur B2ca s1ad1a1 groen 1X50</t>
  </si>
  <si>
    <t>RZ1-K5G4-CCA B 1000</t>
  </si>
  <si>
    <t>RZ1-K voedingskabel LS0H flexibel 1kV Kema Keur Cca s1ad1a1 groen 5G4</t>
  </si>
  <si>
    <t>RZ1-K voedingskabel LS0H flexibel 1kV Kema Keur B2ca s1ad1a1 groen 1X95</t>
  </si>
  <si>
    <t>RZ1-K4X70-B2CA B 500</t>
  </si>
  <si>
    <t>RZ1-K voedingskabel LS0H flexibel 1kV Kema Keur B2ca s1ad1a1 groen 4X70</t>
  </si>
  <si>
    <t>RZ1-K1X95AL-B2CA B 2000</t>
  </si>
  <si>
    <t>RZ1-K voedingskabel LS0H flexibel 1kV Kema Keur B2ca s1ad1a1 alu groen 1X95</t>
  </si>
  <si>
    <t>RZ1-K4X120-B2CA B 1000</t>
  </si>
  <si>
    <t>RZ1-K voedingskabel LS0H flexibel 1kV Kema Keur B2ca s1ad1a1 groen 4X120</t>
  </si>
  <si>
    <t>RZ1-K4G1,5-CCA B 1000</t>
  </si>
  <si>
    <t>RZ1-K voedingskabel LS0H flexibel 1kV Kema Keur Cca s1ad1a1 groen 4G1,5</t>
  </si>
  <si>
    <t>RZ1-K1X300-B2CA B 500</t>
  </si>
  <si>
    <t>RZ1-K voedingskabel LS0H flexibel 1kV Kema Keur B2ca s1ad1a1 groen 1X300</t>
  </si>
  <si>
    <t>RZ1-K1X25-B2CA B 1000</t>
  </si>
  <si>
    <t>RZ1-K voedingskabel LS0H flexibel 1kV Kema Keur B2ca s1ad1a1 groen 1X25</t>
  </si>
  <si>
    <t>RZ1-K4G50-CCA B 1000</t>
  </si>
  <si>
    <t>RZ1-K voedingskabel LS0H flexibel 1kV Kema Keur Cca s1ad1a1 groen 4G50</t>
  </si>
  <si>
    <t>RZ1-K4G16-B2CA B 1000</t>
  </si>
  <si>
    <t>RZ1-K voedingskabel LS0H flexibel 1kV Kema Keur B2ca s1ad1a1 groen 4G16</t>
  </si>
  <si>
    <t>RZ1-K4G6-CCA B 1000</t>
  </si>
  <si>
    <t>RZ1-K voedingskabel LS0H flexibel 1kV Kema Keur Cca s1ad1a1 groen 4G6</t>
  </si>
  <si>
    <t>RZ1-K3G1,5-CCA B 3000</t>
  </si>
  <si>
    <t>RZ1-K4G10-B2CA B 1000</t>
  </si>
  <si>
    <t>RZ1-K voedingskabel LS0H flexibel 1kV Kema Keur B2ca s1ad1a1 groen 4G10</t>
  </si>
  <si>
    <t>RZ1-K3G10-B2CA B 1000</t>
  </si>
  <si>
    <t>RZ1-K voedingskabel LS0H flexibel 1kV Kema Keur B2ca s1ad1a1 groen 3G10</t>
  </si>
  <si>
    <t>RZ1-K4X240AL-B2CA B 1000</t>
  </si>
  <si>
    <t>RZ1-K voedingskabel LS0H flexibel 1kV Kema Keur B2ca s1ad1a1 alu groen 4X240</t>
  </si>
  <si>
    <t>RZ1-K4G10-CCA B 1000</t>
  </si>
  <si>
    <t>RZ1-K voedingskabel LS0H flexibel 1kV Kema Keur Cca s1ad1a1 groen 4G10</t>
  </si>
  <si>
    <t>RZ1-K3G16-B2CA B 1000</t>
  </si>
  <si>
    <t>RZ1-K voedingskabel LS0H flexibel 1kV Kema Keur B2ca s1ad1a1 groen 3G16</t>
  </si>
  <si>
    <t>RZ1-K4G35-B2CA B 1000</t>
  </si>
  <si>
    <t>RZ1-K voedingskabel LS0H flexibel 1kV Kema Keur B2ca s1ad1a1 groen 4G35</t>
  </si>
  <si>
    <t>RZ1-K4G70-B2CA B 1000</t>
  </si>
  <si>
    <t>RZ1-K voedingskabel LS0H flexibel 1kV Kema Keur B2ca s1ad1a1 groen 4G70</t>
  </si>
  <si>
    <t>RZ1-K4G95-B2CA B 1000</t>
  </si>
  <si>
    <t>RZ1-K voedingskabel LS0H flexibel 1kV Kema Keur B2ca s1ad1a1 groen 4G95</t>
  </si>
  <si>
    <t>RZ1-K1X400-B2CA B 500</t>
  </si>
  <si>
    <t>RZ1-K voedingskabel LS0H flexibel 1kV Kema Keur B2ca s1ad1a1 groen 1X400</t>
  </si>
  <si>
    <t>RZ1-K4G25-B2CA B 1000</t>
  </si>
  <si>
    <t>RZ1-K voedingskabel LS0H flexibel 1kV Kema Keur B2ca s1ad1a1 groen 4G25</t>
  </si>
  <si>
    <t>RZ1-K1X300-B2CA B 1000</t>
  </si>
  <si>
    <t>RZ1-K4G185-B2CA B 1000</t>
  </si>
  <si>
    <t>RZ1-K voedingskabel LS0H flexibel 1kV Kema Keur B2ca s1ad1a1 groen 4G185</t>
  </si>
  <si>
    <t>RZ1-K voedingskabel LS0H flexibel 1kV Kema Keur B2ca s1ad1a1 groen 5G120</t>
  </si>
  <si>
    <t>RZ1-K3G2,5-CCA B 2000</t>
  </si>
  <si>
    <t>TFZHTRI6 R 100</t>
  </si>
  <si>
    <t>Preflex safe voorbedrade buis 16mm LS0H groen + coax Telenet TRI6</t>
  </si>
  <si>
    <t>TFZHF/UTP6AL R 100</t>
  </si>
  <si>
    <t>Preflex safe voorbedrade buis 16mm LS0H groen + data F/UTP CAT6A</t>
  </si>
  <si>
    <t>TFZHF/UTP6AL R 300</t>
  </si>
  <si>
    <t>TFZHF/UTP6AL R 250</t>
  </si>
  <si>
    <t>Preflex safe voorbedrade buis 16mm LS0H groen + data F/UTP CAT6</t>
  </si>
  <si>
    <t>TFZHF/UTP6L R 500</t>
  </si>
  <si>
    <t>TFZHF3-1P0,8 R 100</t>
  </si>
  <si>
    <t>Preflex safe voorbedrade buis 16mm LS0H groen + telefonie RF1H30 1P0,8mm</t>
  </si>
  <si>
    <t>TFZHF3-1P0,9 R 100</t>
  </si>
  <si>
    <t>Preflex safe voorbedrade buis 16mm LS0H groen + telefonie RF1H30 1P0,9mm</t>
  </si>
  <si>
    <t>TFZHF3-1P0,9 R 300</t>
  </si>
  <si>
    <t>TFZHF3-2P0,8 R 300</t>
  </si>
  <si>
    <t>Preflex safe voorbedrade buis 16mm LS0H groen + telefonie RF1H30 2P0,8MM</t>
  </si>
  <si>
    <t>TFZHF3-2P0,8 R 100</t>
  </si>
  <si>
    <t>Preflex safe voorbedrade buis 16mm LS0H groen + telefonie RF1H30 2P0,8mm</t>
  </si>
  <si>
    <t>TFZHF3-2P0,9 R 100</t>
  </si>
  <si>
    <t>Preflex safe voorbedrade buis 16mm LS0H groen + telefonie RF1H30 2P0,9mm</t>
  </si>
  <si>
    <t>TFZHF3-2P0,9 R 300</t>
  </si>
  <si>
    <t>TFZHF3-2P0,9D20 R 300</t>
  </si>
  <si>
    <t>Preflex safe voorbedrade buis 20mm LS0H groen + installatie RF1H30 2x2x0,9mm</t>
  </si>
  <si>
    <t>TFZHF3-2X1,5 R 100</t>
  </si>
  <si>
    <t>Preflex safe voorbedrade buis 16mm LS0H groen + installatie RF1H30 2X1,5mm²</t>
  </si>
  <si>
    <t>TFZHF3-2X1,5 R 300</t>
  </si>
  <si>
    <t>Preflex safe voorbedrade buis 20mm LS0H groen + installatie RF1H30 2X1,5mm²</t>
  </si>
  <si>
    <t>TFZHF3-2X2,5 R 100</t>
  </si>
  <si>
    <t>Preflex safe voorbedrade buis 20mm LS0H groen + installatie RF1H30 2X2,5mm²</t>
  </si>
  <si>
    <t>TFZHF3-2X2,5 R 300</t>
  </si>
  <si>
    <t>TFZHF3-3G1,5 R 100</t>
  </si>
  <si>
    <t>Preflex safe voorbedrade buis 16mm LS0H groen + installatie RF1H30 3G1,5mm²</t>
  </si>
  <si>
    <t>TFZHF3-3G2,5 R 100</t>
  </si>
  <si>
    <t>Preflex safe voorbedrade buis 20mm LS0H groen + installatie RF1H30 3G2,5mm²</t>
  </si>
  <si>
    <t>TFZHF3-3P0,9 R 100</t>
  </si>
  <si>
    <t>Preflex safe voorbedrade buis 20mm LS0H groen + telefonie RF1H30 3P0,9mm</t>
  </si>
  <si>
    <t>TFZHF3-3X1,5 R 100</t>
  </si>
  <si>
    <t>Preflex safe voorbedrade buis 16mm LS0H groen + installatie RF1H30 3X1,5mm²</t>
  </si>
  <si>
    <t>TFZHF3-3X1,5 R 300</t>
  </si>
  <si>
    <t>Preflex safe voorbedrade buis 20mm LS0H groen + installatie RF1H30 3X1,5mm²</t>
  </si>
  <si>
    <t>TFZHF3-4X1,5 R 100</t>
  </si>
  <si>
    <t>Preflex safe voorbedrade buis 20mm LS0H groen + installatie RF1H30 4X1,5mm²</t>
  </si>
  <si>
    <t>TFZHF3-5G1,5 R 100</t>
  </si>
  <si>
    <t>Preflex safe voorbedrade buis 20mm LS0H groen + installatie RF1H30 5G1,5mm</t>
  </si>
  <si>
    <t>TFZHLS2X0,75 R 300</t>
  </si>
  <si>
    <t>PREFLEX 16 LS0H + LS 2X0,75MM²</t>
  </si>
  <si>
    <t>Preflex safe voorbedrade buis 16mm LS0H groen + luidspreker LS 2X1,5mm²</t>
  </si>
  <si>
    <t>Preflex safe voorbedrade buis 16mm LS0H groen + fiber N164.090Y Proximus</t>
  </si>
  <si>
    <t>TFZHMDICF0PR0XI R 100</t>
  </si>
  <si>
    <t>Preflex safe voorbedrade buis 16mm LS0H groen + fiber MDIC G657.A1 Proximus</t>
  </si>
  <si>
    <t>TFZHMDICF0PR0XI R 500</t>
  </si>
  <si>
    <t>TFZHMDICF0PR0XI R 250</t>
  </si>
  <si>
    <t>TFZHMDIC+U/UTP6 R 100</t>
  </si>
  <si>
    <t>Preflex safe voorbedrade buis 16mm LS0H groen + fiber MDIC Proximus U/UTP CAT6</t>
  </si>
  <si>
    <t>Preflex safe voorbedrade buis 20mm LS0H groen + fiber MDIC Proximus U/UTP CAT6</t>
  </si>
  <si>
    <t>Preflex safe voorbedrade buis 16mm LS0H groen + data S/FTP CAT7</t>
  </si>
  <si>
    <t>TFZHS/FTP7L R 50</t>
  </si>
  <si>
    <t>TFZH2XS0LAR4 R 200</t>
  </si>
  <si>
    <t>Preflex safe voorbedrade buis 25mm LS0H groen + 2 x solar 4mm²</t>
  </si>
  <si>
    <t>TFZH2XS0LAR4 R 100</t>
  </si>
  <si>
    <t>PREFLEX 25 LS0H + 2X SOLAR 4MM²</t>
  </si>
  <si>
    <t>TFZH2XS0LAR4+1G6 R 200</t>
  </si>
  <si>
    <t>Preflex safe voorbedrade buis 25mm LS0H groen + 2x solar 4mm² + 1G6</t>
  </si>
  <si>
    <t>TFZH2XS0LAR4+1G6 R 100</t>
  </si>
  <si>
    <t>PREFLEX 25 LS0H + 2X SOLAR 4MM² + 1G6</t>
  </si>
  <si>
    <t>TFZHTRI11 R 100</t>
  </si>
  <si>
    <t>Preflex safe voorbedrade buis 20mm LS0H groen + coax Telenet TRI11</t>
  </si>
  <si>
    <t>TFZHTRI6H R 300</t>
  </si>
  <si>
    <t>TFZHTRI6H R 100</t>
  </si>
  <si>
    <t>TFZHU/UTP6 R 100</t>
  </si>
  <si>
    <t>Preflex safe voorbedrade buis 16mm LS0H groen + data U/UTP CAT6</t>
  </si>
  <si>
    <t>TFZHU/UTP6 R 500</t>
  </si>
  <si>
    <t>TFZHU/UTP6+TRI6 R 100</t>
  </si>
  <si>
    <t>Preflex safe voorbedrade buis 20mm LS0H groen + data U/UTP CAT6 +TRI6</t>
  </si>
  <si>
    <t>TFZHU/UTP6+TRI6H R 100</t>
  </si>
  <si>
    <t>Preflex safe voorbedrade buis 20mm LS0H groen + data U/UTP CAT6 +TRI6 Hirschmann</t>
  </si>
  <si>
    <t>TFZH1 R 100</t>
  </si>
  <si>
    <t>Preflex safe lege buis 25mm LS0H groen + trekdraad</t>
  </si>
  <si>
    <t>TFZH1/1/2 R 25</t>
  </si>
  <si>
    <t>Preflex safe lege buis 40mm LS0H groen + trekdraad rol 25m</t>
  </si>
  <si>
    <t>TFZH1/1/4 R 50</t>
  </si>
  <si>
    <t>Preflex safe lege buis 32mm LS0H groen + trekdraad rol 50m</t>
  </si>
  <si>
    <t>TFZH2F/UTP6AL R 100</t>
  </si>
  <si>
    <t>Preflex safe voorbedrade buis 25mm LS0H groen + data 2 X F/UTP CAT6A rol 100m</t>
  </si>
  <si>
    <t>TFZH2S/FTP7L R 100</t>
  </si>
  <si>
    <t>Preflex safe voorbedrade buis 25mm LS0H groen + data 2 X S/FTP CAT7E</t>
  </si>
  <si>
    <t>Preflex safe voorbedrade buis 20mm LS0H groen + data 2 X U/UTP CAT6</t>
  </si>
  <si>
    <t>PREFLEX</t>
  </si>
  <si>
    <t>TFZH2XS0LAR6 R 100</t>
  </si>
  <si>
    <t>PREFLEX 25 LS0H + 2X SOLAR 6MM²</t>
  </si>
  <si>
    <t>TFZH2XS0LAR6+1G6 R 100</t>
  </si>
  <si>
    <t>PREFLEX 25 LS0H + 2X SOLAR 6MM² + 1G6</t>
  </si>
  <si>
    <t>TFZH2X2,5 R 100</t>
  </si>
  <si>
    <t>Preflex safe voorbedrade buis 16mm LS0H groen + draad H07Z1-U 2X2,5mm²</t>
  </si>
  <si>
    <t>Preflex safe voorbedrade buis 16mm LS0H groen + buskabel KNX EIB 2X2X0,8mm</t>
  </si>
  <si>
    <t>TFZH2X2X0,8BUS R 500</t>
  </si>
  <si>
    <t>Preflex safe voorbedrade buis 16mm LS0H groen + draad H07Z1-U 3G1,5mm²</t>
  </si>
  <si>
    <t>TFZH3G1,5 R 300</t>
  </si>
  <si>
    <t>TFZH3G1,5 R 500</t>
  </si>
  <si>
    <t>Preflex safe voorbedrade buis 16mm LS0H groen + draad H07Z1-U 3G2,5mm²</t>
  </si>
  <si>
    <t>TFZH3G2,5 R 300</t>
  </si>
  <si>
    <t>TFZH3G2,5 R 500</t>
  </si>
  <si>
    <t>TFZH3G2,5/20 R 100</t>
  </si>
  <si>
    <t>Preflex safe voorbedrade buis 20mm LS0H groen + draad H07Z1-U 3G2,5mm²</t>
  </si>
  <si>
    <t>Preflex safe voorbedrade buis 20mm LS0H groen + draad H07Z1-U 3G4mm²</t>
  </si>
  <si>
    <t>Preflex safe voorbedrade buis 25mm LS0H groen + draad H07Z1-U 3G6mm²</t>
  </si>
  <si>
    <t>TFZH3/4 R 100</t>
  </si>
  <si>
    <t>Preflex safe lege buis 20mm LS0H groen + trekdraad rol 100m</t>
  </si>
  <si>
    <t>TFZH4G1,5 R 100</t>
  </si>
  <si>
    <t>Preflex safe voorbedrade buis 20mm LS0H groen + draad H07Z1-U 4G1,5mm²</t>
  </si>
  <si>
    <t>TFZH4G2,5 R 100</t>
  </si>
  <si>
    <t>Preflex safe voorbedrade buis 16mm LS0H groen + draad H07Z1-U 4G2,5mm²</t>
  </si>
  <si>
    <t>TFZH4X0,22 R 100</t>
  </si>
  <si>
    <t>Preflex safe voorbedrade buis 16mm LS0H groen + alarm 4X0,22mm²</t>
  </si>
  <si>
    <t>TFZH4X0,22+2X0, R 100</t>
  </si>
  <si>
    <t>Preflex safe voorbedrade buis 16mm LS0H groen + alarm 4X0,22mm² + 2X0,75mm²</t>
  </si>
  <si>
    <t>TFZH4X0,22+2X0,75 R 300</t>
  </si>
  <si>
    <t>Preflex safe voorbedrade buis 16mm LS0H groen + draad H07Z1-U 5G1,5mm²</t>
  </si>
  <si>
    <t>TFZH5G1,5 R 300</t>
  </si>
  <si>
    <t>TFZH5G1,5 R 500</t>
  </si>
  <si>
    <t>Preflex safe voorbedrade buis 20mm LS0H groen + draad H07Z1-U 5G2,5mm²</t>
  </si>
  <si>
    <t>Preflex safe voorbedrade buis 25mm LS0H groen + draad H07Z1-U 5G4mm²</t>
  </si>
  <si>
    <t>TFZH5G6 R 50</t>
  </si>
  <si>
    <t>Preflex safe voorbedrade buis 32mm LS0H groen + draad H07Z1-U 5G6mm²</t>
  </si>
  <si>
    <t>TFZH5/8 R 100</t>
  </si>
  <si>
    <t>Preflex safe lege buis 16mm LS0H groen + trekdraad rol 100m</t>
  </si>
  <si>
    <t>TFZH6X0,22 R 100</t>
  </si>
  <si>
    <t>Preflex safe voorbedrade buis 16mm LS0H groen + alarm 6X0,22mm²</t>
  </si>
  <si>
    <t>TFZH6X0,22+2X0, R 100</t>
  </si>
  <si>
    <t>Preflex safe voorbedrade buis 16mm LS0H groen + alarm 6X0,22mm² + 2X0,75mm²</t>
  </si>
  <si>
    <t>TFZH7G1,5 R 100</t>
  </si>
  <si>
    <t>Preflex safe voorbedrade buis 20mm LS0H groen + draad H07Z1-U 7G1,5mm²</t>
  </si>
  <si>
    <t>TFZH7G1,5 R 300</t>
  </si>
  <si>
    <t>Preflex safe voorbedrade buis 20mm LS0H groen + draad H07Z1-U 7G1,5MM²</t>
  </si>
  <si>
    <t>TFZH8X0,22 R 100</t>
  </si>
  <si>
    <t>Preflex safe voorbedrade buis 16mm LS0H groen + alarm 8X0,22mm²</t>
  </si>
  <si>
    <t>TFZH9G1,5 R 100</t>
  </si>
  <si>
    <t>Preflex safe voorbedrade buis 20mm LS0H groen + draad H07Z1-U 9G1,5mm²</t>
  </si>
  <si>
    <t>GFF/UTP6L R 100</t>
  </si>
  <si>
    <t>Green Flex voorbedrade buis 20mm LS0H groen + data F/UTP CAT6 LS0H</t>
  </si>
  <si>
    <t>GFF/UTP6L R 500</t>
  </si>
  <si>
    <t>Green Flex voorbedrade buis 16mm LS0H groen + FR2 Rf 1h30 1X2X0,9mm</t>
  </si>
  <si>
    <t>GFF3-1P0,9 R 300</t>
  </si>
  <si>
    <t>GFF3-1P0,9 R 500</t>
  </si>
  <si>
    <t>Green Flex voorbedrade buis 20mm LS0H groen + FR2 Rf 1h 2X2X0,9mm</t>
  </si>
  <si>
    <t>GFF3-2P0,9 R 500</t>
  </si>
  <si>
    <t>GFF3-2P0,9 R 200</t>
  </si>
  <si>
    <t>GFF3-2X1 R 100</t>
  </si>
  <si>
    <t>GREEN FLEX 20 FR2 RF1H30 KABEL 2X1 MM²</t>
  </si>
  <si>
    <t>Green Flex voorbedrade buis 20mm LS0H groen + FR2 Rf 1h30 2X1,5mm²</t>
  </si>
  <si>
    <t>GFF3-2X1,5 R 500</t>
  </si>
  <si>
    <t>GFF3-2X2,5 R 500</t>
  </si>
  <si>
    <t>Green Flex voorbedrade buis 20mm LS0H groen + FR2 Rf 2h 2X2,5mm²</t>
  </si>
  <si>
    <t>GFF3-2X2,5 R 100</t>
  </si>
  <si>
    <t>Green Flex voorbedrade buis 20mm LS0H groen + FR2 Rf 1h30 2X2,5mm²</t>
  </si>
  <si>
    <t>Green Flex voorbedrade buis 20mm LS0H groen + FR2 Rf 1h30 3G1,5mm²</t>
  </si>
  <si>
    <t>GFF3-3G2,5 R 100</t>
  </si>
  <si>
    <t>Green Flex voorbedrade buis 20mm LS0H groen + FR2 Rf 1h30 3G2,5mm²</t>
  </si>
  <si>
    <t>Green Flex voorbedrade buis 16mm LS0H groen + coax Telenet/Voo TRI6</t>
  </si>
  <si>
    <t>GFEIB2X2X0,8 R 100</t>
  </si>
  <si>
    <t>Green Flex voorbedrade buis 16mm LS0H groen + buskabel EIB LS0H 2X2X0,8mm</t>
  </si>
  <si>
    <t>GFEIB2X2X0,8 R 300</t>
  </si>
  <si>
    <t>GFEIB2X2X0,8 R 500</t>
  </si>
  <si>
    <t>Green Flex voorbedrade buis 16mm LS0H groen + buskabel EIB LS0H 2X2X0,8mm haspel</t>
  </si>
  <si>
    <t>Green Flex voorbedrade buis 16mm LS0H groen + telefonie JHSTH 2X2X0,8mm rood</t>
  </si>
  <si>
    <t>Green Flex voorbedrade buis 16mm LS0H groen + luidspreker LS LS0H 2X1,5mm²</t>
  </si>
  <si>
    <t>GFLS2X1,5 R 300</t>
  </si>
  <si>
    <t>GFLS2X2,5 R 100</t>
  </si>
  <si>
    <t>Green Flex voorbedrade buis 16mm LS0H groen + luidspreker LS LS0H 2X2,5mm²</t>
  </si>
  <si>
    <t>GFNHXMH-J5X1,5 R 100</t>
  </si>
  <si>
    <t>GREEN FLEX 20 + NHXMH-J 5X1,5</t>
  </si>
  <si>
    <t>GFNHXMH-J5X2,5 R 100</t>
  </si>
  <si>
    <t>GREEN FLEX 20 + NHXMH-J 5X2,5</t>
  </si>
  <si>
    <t>GFS/FTP7L R 100</t>
  </si>
  <si>
    <t>Green Flex voorbedrade buis 20mm LS0H groen + data S/FTP CAT7</t>
  </si>
  <si>
    <t>GFTPGF2X2X0,6 R 300</t>
  </si>
  <si>
    <t>Green Flex voorbedrade buis 16mm LS0H groen + telefonie TPGF 2X2X0,6mm</t>
  </si>
  <si>
    <t>GFTRI6 R 500</t>
  </si>
  <si>
    <t>GFTRI6 R 300</t>
  </si>
  <si>
    <t>GFUTP6A4PLSBCCCA R 100</t>
  </si>
  <si>
    <t>Green Flex voorbedrade buis 16mm LS0H groen + UTP6A-4P-LS-BC-Cca</t>
  </si>
  <si>
    <t>GFU/UTP6AL R 100</t>
  </si>
  <si>
    <t>Green Flex voorbedrade buis 16mm LS0H groen + data U/UTP CAT6A</t>
  </si>
  <si>
    <t>GFU/UTP6AL R 500</t>
  </si>
  <si>
    <t>GFU/UTP6AL R 300</t>
  </si>
  <si>
    <t>Green Flex voorbedrade buis 16mm LS0H groen + data U/UTP CAT6A LS0H</t>
  </si>
  <si>
    <t>GFU/UTP6AL/20 R 100</t>
  </si>
  <si>
    <t>Green Flex voorbedrade buis 20mm LS0H groen + data U/UTP CAT6A LS0H</t>
  </si>
  <si>
    <t>GFU/UTP6L R 100</t>
  </si>
  <si>
    <t>Green Flex voorbedrade buis 16mm LS0H groen + data U/UTP CAT6 LS0H</t>
  </si>
  <si>
    <t>GFU/UTP6L R 300</t>
  </si>
  <si>
    <t>Green Flex voorbedrade buis 16mm LS0H groen + data U/UTP CAT6</t>
  </si>
  <si>
    <t>GFU/UTP6L R 500</t>
  </si>
  <si>
    <t>Green Flex voorbedrade buis 16mm LS0H groen + data U/UTP CAT6 LS0H haspel</t>
  </si>
  <si>
    <t>GFU/UTP6L+TRI6 R 100</t>
  </si>
  <si>
    <t>Green Flex voorbedrade buis 20mm LS0H groen + data U/UTP CAT6 + coax TRI6</t>
  </si>
  <si>
    <t>Green Flex voorbedrade buis 25mm LS0H groen + trekdraad - diameter buis 1 inch</t>
  </si>
  <si>
    <t>GF1 R 100</t>
  </si>
  <si>
    <t>GF1 R 300</t>
  </si>
  <si>
    <t>GF1X6YG R 100</t>
  </si>
  <si>
    <t>Green Flex voorbedrade buis 16mm LS0H groen + installatie H07Z1-U 1X6mm² GG</t>
  </si>
  <si>
    <t>GF2F/UTP6L R 100</t>
  </si>
  <si>
    <t>Green Flex voorbedrade buis 25mm LS0H groen + 2X F/UTP CAT6</t>
  </si>
  <si>
    <t>GF2S/FTP7L R 100</t>
  </si>
  <si>
    <t>GREEN FLEX 25 + 2X S/FTP CAT7</t>
  </si>
  <si>
    <t>GF2U/UTP6L R 100</t>
  </si>
  <si>
    <t>Green Flex voorbedrade buis 20mm LS0H groen + data 2X U/UTP CAT6</t>
  </si>
  <si>
    <t>GF3G1,5 R 100</t>
  </si>
  <si>
    <t>Green Flex voorbedrade buis 16mm LS0H groen + installatie H07Z1-U 3G1,5mm²</t>
  </si>
  <si>
    <t>GF3G1,5 R 300</t>
  </si>
  <si>
    <t>GF3G1,5 R 500</t>
  </si>
  <si>
    <t>GF3G1,5EIB2X2X8 R 100</t>
  </si>
  <si>
    <t>Green Flex voorbedrade buis 20mm LS0H groen + H07Z1-U 3G1,5mm² + EIB2X2X0,8mm</t>
  </si>
  <si>
    <t>GF3G2,5 R 100</t>
  </si>
  <si>
    <t>Green Flex voorbedrade buis 16mm LS0H groen + installatie H07Z1-U 3G2,5mm²</t>
  </si>
  <si>
    <t>GF3G2,5 R 300</t>
  </si>
  <si>
    <t>GF3G2,5 R 500</t>
  </si>
  <si>
    <t>GF3G2,5/20 R 100</t>
  </si>
  <si>
    <t>Green Flex voorbedrade buis 20mm LS0H groen + installatie H07Z1-U 3G2,5mm²</t>
  </si>
  <si>
    <t>GF3G4 R 100</t>
  </si>
  <si>
    <t>Green Flex voorbedrade buis 20mm LS0H groen + installatie H07Z1-U 3G4mm²</t>
  </si>
  <si>
    <t>GF3G4 R 500</t>
  </si>
  <si>
    <t>GF3G6 R 50</t>
  </si>
  <si>
    <t>Green Flex voorbedrade buis 25mm LS0H groen + installatie H07Z1-R 3G6mm²</t>
  </si>
  <si>
    <t>Green Flex voorbedrade buis 20mm LS0H groen + trekdraad - diameter buis 3/4 inch</t>
  </si>
  <si>
    <t>GF3/4 R 500</t>
  </si>
  <si>
    <t>GF3/4 R 200</t>
  </si>
  <si>
    <t>GF4G1,5 R 100</t>
  </si>
  <si>
    <t>Green Flex voorbedrade buis 16mm LS0H groen + installatie H07Z1-U 4G1,5mm²</t>
  </si>
  <si>
    <t>GF4G2,5 R 100</t>
  </si>
  <si>
    <t>Green Flex voorbedrade buis 20mm LS0H groen + installatie H07Z1-U 4G2,5mm²</t>
  </si>
  <si>
    <t>Green Flex voorbedrade buis 16mm LS0H groen + alarm LS0H 4X0,22mm² + 2X0,75mm²</t>
  </si>
  <si>
    <t>GF4X0,22+2X0,75 R 300</t>
  </si>
  <si>
    <t>GF4X0,22+2X0,75 R 500</t>
  </si>
  <si>
    <t>GF4X1,5 R 100</t>
  </si>
  <si>
    <t>Green Flex voorbedrade buis 16mm LS0H groen + installatie H07Z1-U 4X1,5mm²</t>
  </si>
  <si>
    <t>GF5G1,5 R 100</t>
  </si>
  <si>
    <t>Green Flex voorbedrade buis 16mm LS0H groen + installatie H07Z1-U 5G1,5mm²</t>
  </si>
  <si>
    <t>GF5G1,5 R 300</t>
  </si>
  <si>
    <t>GF5G1,5 R 500</t>
  </si>
  <si>
    <t>GF5G1,5/20 R 100</t>
  </si>
  <si>
    <t>Green Flex voorbedrade buis 20mm LS0H groen + installatie H07Z1-U 5G1,5mm²</t>
  </si>
  <si>
    <t>GF5G2,5 R 100</t>
  </si>
  <si>
    <t>Green Flex voorbedrade buis 20mm LS0H groen + installatie H07Z1-U 5G2,5mm²</t>
  </si>
  <si>
    <t>GF5G2,5 R 500</t>
  </si>
  <si>
    <t>GF5G2,5 R 200</t>
  </si>
  <si>
    <t>GF5G4 R 50</t>
  </si>
  <si>
    <t>Green Flex voorbedrade buis 25mm LS0H groen + installatie H07Z1-U 5G4mm²</t>
  </si>
  <si>
    <t>GF5G4 R 100</t>
  </si>
  <si>
    <t>Green Flex voorbedrade buis 25mm LS0H groen + installatie H07Z1-U 5G6mm²</t>
  </si>
  <si>
    <t>GF5/8 R 100</t>
  </si>
  <si>
    <t>Green Flex voorbedrade buis 16mm LS0H groen + trekdraad - diameter buis 5/8 inch</t>
  </si>
  <si>
    <t>GF5/8 R 300</t>
  </si>
  <si>
    <t>GF6X0,22 R 100</t>
  </si>
  <si>
    <t>Green Flex voorbedrade buis 16mm LS0H groen + alarm LS0H 6X0,22mm²</t>
  </si>
  <si>
    <t>GF6X0,22 R 300</t>
  </si>
  <si>
    <t>GF6X0,22 R 500</t>
  </si>
  <si>
    <t>Green Flex voorbedrade buis 16mm LS0H groen + alarm LS0H 6X0,22 + 2X0,75mm²</t>
  </si>
  <si>
    <t>GF6X0,22+2X0,75 R 300</t>
  </si>
  <si>
    <t>Green Flex voorbedrade buis 16mm LS0H groen + alarm LS0H 6X0,22 + 2X0,75 haspel</t>
  </si>
  <si>
    <t>GF7G1,5 R 100</t>
  </si>
  <si>
    <t>Green Flex voorbedrade buis 20mm LS0H groen + installatie H07Z1-U 7G1,5mm²</t>
  </si>
  <si>
    <t>GF8X0,22 R 100</t>
  </si>
  <si>
    <t>Green Flex voorbedrade buis 16mm LS0H groen + alarm LS0H 8X0,22mm²</t>
  </si>
  <si>
    <t>GF8X0,22 R 300</t>
  </si>
  <si>
    <t>TFLEX1 R 50</t>
  </si>
  <si>
    <t>Preflex lege buis 25mm + trekdraad rol 50m</t>
  </si>
  <si>
    <t>TFLEX1 R 100</t>
  </si>
  <si>
    <t>Preflex lege buis 25mm + trekdraad rol 100m</t>
  </si>
  <si>
    <t>Preflex lege buis 32mm + trekdraad rol 50m</t>
  </si>
  <si>
    <t>Preflex lege buis 40mm + trekdraad rol 25m</t>
  </si>
  <si>
    <t>TOPCABLE</t>
  </si>
  <si>
    <t>PowerflexPlus voeding flexibel klasse 5 PVC AD7 1kV Cca s2d2a3 grijs 1X240</t>
  </si>
  <si>
    <t>PowerflexPlus voeding flexibel klasse 5 PVC AD7 1kV Cca s2d2a3 grijs 1X150</t>
  </si>
  <si>
    <t>PowerflexPlus voeding flexibel klasse 5 PVC AD7 1kV Cca s2d2a3 grijs 1X120</t>
  </si>
  <si>
    <t>PowerflexPlus voeding flexibel klasse 5 PVC AD7 1kV Cca s2d2a3 grijs 1X185</t>
  </si>
  <si>
    <t>PowerflexPlus voeding flexibel klasse 5 PVC AD7 1kV Cca s2d2a3 grijs 1X95</t>
  </si>
  <si>
    <t>PowerflexPlus voeding flexibel klasse 5 PVC AD7 1kV Cca s2d2a3 grijs 1X70</t>
  </si>
  <si>
    <t>PowerflexPlus voeding flexibel klasse 5 PVC AD7 1kV Cca s2d2a3 grijs 1X300</t>
  </si>
  <si>
    <t>REF</t>
  </si>
  <si>
    <t>Omschrijving</t>
  </si>
  <si>
    <t>LAATSTE UPDATE PRIJZEN</t>
  </si>
  <si>
    <t>=VANDAAG</t>
  </si>
  <si>
    <t>MANUEEL UP TE DATEN</t>
  </si>
  <si>
    <t>INBOUWBAK + klein mat voor inbouw schakeleenheden</t>
  </si>
  <si>
    <t>Als de prijs meer dan 60 dagen geleden is aangepast dan komt de leverancier ROOD</t>
  </si>
  <si>
    <t>Recupel lamp</t>
  </si>
  <si>
    <t>Legrand</t>
  </si>
  <si>
    <t>Netto Cebeo</t>
  </si>
  <si>
    <t>Recupel batterij</t>
  </si>
  <si>
    <t>Vergokan</t>
  </si>
  <si>
    <t>Bruto -80% + 20%</t>
  </si>
  <si>
    <t>Recupel verlichtingstoestel</t>
  </si>
  <si>
    <t>NIKO</t>
  </si>
  <si>
    <t>Nexans</t>
  </si>
  <si>
    <t>KEURING</t>
  </si>
  <si>
    <t>ENOC</t>
  </si>
  <si>
    <t>Keuring per uur medische elektrische installatie</t>
  </si>
  <si>
    <t>Helia</t>
  </si>
  <si>
    <t>Keuring per uur elektrische installatie</t>
  </si>
  <si>
    <t>Phoenix</t>
  </si>
  <si>
    <t>Netto JCP + 20%</t>
  </si>
  <si>
    <t>Vynckier</t>
  </si>
  <si>
    <t>Keuring</t>
  </si>
  <si>
    <t>Jaarprijs Vincotte</t>
  </si>
  <si>
    <t>DATA</t>
  </si>
  <si>
    <t>Luxomat</t>
  </si>
  <si>
    <t>Netto Cebeo +10%</t>
  </si>
  <si>
    <t>Ampi</t>
  </si>
  <si>
    <t>N521.661BK</t>
  </si>
  <si>
    <t>N42I.900</t>
  </si>
  <si>
    <t>N200.116</t>
  </si>
  <si>
    <t>N439.4SNW</t>
  </si>
  <si>
    <t>N521.663</t>
  </si>
  <si>
    <t>N423.520</t>
  </si>
  <si>
    <t>N420.567</t>
  </si>
  <si>
    <t>N439.4SNB</t>
  </si>
  <si>
    <t>N102.107</t>
  </si>
  <si>
    <t>N490.001</t>
  </si>
  <si>
    <t>N102.117BK</t>
  </si>
  <si>
    <t>N521.664BK</t>
  </si>
  <si>
    <t>N11A.U1F0200K</t>
  </si>
  <si>
    <t>N420.66AEC024</t>
  </si>
  <si>
    <t>N20I.004</t>
  </si>
  <si>
    <t>N102.105</t>
  </si>
  <si>
    <t>N420.66ABULK</t>
  </si>
  <si>
    <t>N102.105BK</t>
  </si>
  <si>
    <t>N420.655</t>
  </si>
  <si>
    <t>N890.095</t>
  </si>
  <si>
    <t>N521.671</t>
  </si>
  <si>
    <t>N420.550</t>
  </si>
  <si>
    <t>N521.663BK</t>
  </si>
  <si>
    <t>N890.097</t>
  </si>
  <si>
    <t>N420.67A</t>
  </si>
  <si>
    <t>N521.600</t>
  </si>
  <si>
    <t>N521.630</t>
  </si>
  <si>
    <t>N42I.101</t>
  </si>
  <si>
    <t>N11A.U1F1000K</t>
  </si>
  <si>
    <t>N42I.002</t>
  </si>
  <si>
    <t>N20I.002</t>
  </si>
  <si>
    <t>N20I.000</t>
  </si>
  <si>
    <t>N890.021</t>
  </si>
  <si>
    <t>N521.606</t>
  </si>
  <si>
    <t>N11A.U1F010DK</t>
  </si>
  <si>
    <t>N121.5MTA</t>
  </si>
  <si>
    <t>N42I.104</t>
  </si>
  <si>
    <t>N890.148</t>
  </si>
  <si>
    <t>N205.616</t>
  </si>
  <si>
    <t>N116.P1A050DK</t>
  </si>
  <si>
    <t>N420.110</t>
  </si>
  <si>
    <t>N11A.U1F020DK</t>
  </si>
  <si>
    <t>N115.P1B0100U</t>
  </si>
  <si>
    <t>N116.P1A0200K</t>
  </si>
  <si>
    <t>N422.117</t>
  </si>
  <si>
    <t>N420.655BK</t>
  </si>
  <si>
    <t>N116.P1A2000K</t>
  </si>
  <si>
    <t>N116.P1A020DK</t>
  </si>
  <si>
    <t>N116.P1A030DK</t>
  </si>
  <si>
    <t>N423.540NBK</t>
  </si>
  <si>
    <t>N116.P1A010DK</t>
  </si>
  <si>
    <t>N11A.U1F050DK</t>
  </si>
  <si>
    <t>N115.P1B050DK</t>
  </si>
  <si>
    <t>N121.7TLA</t>
  </si>
  <si>
    <t>N115.P1A0200U</t>
  </si>
  <si>
    <t>N10I.E34DJ</t>
  </si>
  <si>
    <t>N115.P1B030DK</t>
  </si>
  <si>
    <t>N420.555</t>
  </si>
  <si>
    <t>N121.4TLY</t>
  </si>
  <si>
    <t>N115.P1B020DK</t>
  </si>
  <si>
    <t>N521.612</t>
  </si>
  <si>
    <t>N122.7UUA2</t>
  </si>
  <si>
    <t>N11A.U1F2000K</t>
  </si>
  <si>
    <t>N11A.U1F100DK</t>
  </si>
  <si>
    <t>N11A.U1F030DK</t>
  </si>
  <si>
    <t>N429.625</t>
  </si>
  <si>
    <t>N122.4UUY2</t>
  </si>
  <si>
    <t>N200.050</t>
  </si>
  <si>
    <t>N116.P1A1000K</t>
  </si>
  <si>
    <t>N420.661</t>
  </si>
  <si>
    <t>N115.P1B100DK</t>
  </si>
  <si>
    <t>N122.4LLY2</t>
  </si>
  <si>
    <t>N121.4MCY</t>
  </si>
  <si>
    <t>N102.127BK</t>
  </si>
  <si>
    <t>N423.541N</t>
  </si>
  <si>
    <t>N123R.5LLA10</t>
  </si>
  <si>
    <t>N11G.P1B010DK</t>
  </si>
  <si>
    <t>N122.7UUA5</t>
  </si>
  <si>
    <t>N115.P1B010DK</t>
  </si>
  <si>
    <t>N11A.U1F3000K</t>
  </si>
  <si>
    <t>N11G.P1B1000K</t>
  </si>
  <si>
    <t>N10I.E34FJ</t>
  </si>
  <si>
    <t>N11A.U1F1500K</t>
  </si>
  <si>
    <t>N122.7UUA3</t>
  </si>
  <si>
    <t>N109.207</t>
  </si>
  <si>
    <t>N10I.E340J</t>
  </si>
  <si>
    <t>N102.127</t>
  </si>
  <si>
    <t>N101.23A00</t>
  </si>
  <si>
    <t>N122.4LLY3</t>
  </si>
  <si>
    <t>N11G.P1B0200K</t>
  </si>
  <si>
    <t>N116.P1A200DK</t>
  </si>
  <si>
    <t>N890.122</t>
  </si>
  <si>
    <t>N109.207BK</t>
  </si>
  <si>
    <t>N420.660EC024</t>
  </si>
  <si>
    <t>N421.701BLU</t>
  </si>
  <si>
    <t>N205.625</t>
  </si>
  <si>
    <t>N121.4TLS</t>
  </si>
  <si>
    <t>N521.622</t>
  </si>
  <si>
    <t>N122.4UUY3</t>
  </si>
  <si>
    <t>N42I.102</t>
  </si>
  <si>
    <t>N110.LPD</t>
  </si>
  <si>
    <t>N122.4LLY15</t>
  </si>
  <si>
    <t>N10G.P1B1000K</t>
  </si>
  <si>
    <t>N110.LPW</t>
  </si>
  <si>
    <t>N116.P1A100DK</t>
  </si>
  <si>
    <t>N421.701YEL</t>
  </si>
  <si>
    <t>N441.5L12LC0FS</t>
  </si>
  <si>
    <t>N122.4LLY10</t>
  </si>
  <si>
    <t>N115.P2B010DU</t>
  </si>
  <si>
    <t>N115.P2B050DU</t>
  </si>
  <si>
    <t>N11G.P1B050DK</t>
  </si>
  <si>
    <t>N421.701GRE</t>
  </si>
  <si>
    <t>N521.673</t>
  </si>
  <si>
    <t>N890.121</t>
  </si>
  <si>
    <t>N20I.005</t>
  </si>
  <si>
    <t>N122.5LLA1</t>
  </si>
  <si>
    <t>N121.4MDY</t>
  </si>
  <si>
    <t>N205.643</t>
  </si>
  <si>
    <t>N115.P1B0300U</t>
  </si>
  <si>
    <t>N420.035</t>
  </si>
  <si>
    <t>N429.627</t>
  </si>
  <si>
    <t>N881.671</t>
  </si>
  <si>
    <t>N439.2B24LCSM</t>
  </si>
  <si>
    <t>N11G.P1B020DK</t>
  </si>
  <si>
    <t>N110.LP0</t>
  </si>
  <si>
    <t>N110.LPY</t>
  </si>
  <si>
    <t>N890.091</t>
  </si>
  <si>
    <t>N11A.U1F003DK</t>
  </si>
  <si>
    <t>N521.606BK</t>
  </si>
  <si>
    <t>N122.5CCA1</t>
  </si>
  <si>
    <t>N122.4UUY5</t>
  </si>
  <si>
    <t>N122.4UUY15</t>
  </si>
  <si>
    <t>N345.600</t>
  </si>
  <si>
    <t>N101.23AR0</t>
  </si>
  <si>
    <t>N110.LPB</t>
  </si>
  <si>
    <t>N500.350BK</t>
  </si>
  <si>
    <t>N420.736</t>
  </si>
  <si>
    <t>N421.7010RA</t>
  </si>
  <si>
    <t>N122.5LLA3</t>
  </si>
  <si>
    <t>N122.4LLY1</t>
  </si>
  <si>
    <t>N121.5TLA</t>
  </si>
  <si>
    <t>N122.7UUA10</t>
  </si>
  <si>
    <t>N122.4LLY5</t>
  </si>
  <si>
    <t>N122.7UUA15</t>
  </si>
  <si>
    <t>N521.668KIT</t>
  </si>
  <si>
    <t>N115.P1B005DK</t>
  </si>
  <si>
    <t>N115.P1B015DK</t>
  </si>
  <si>
    <t>N10G.P1B1500K</t>
  </si>
  <si>
    <t>N10G.P1B2000K</t>
  </si>
  <si>
    <t>N423.540UN</t>
  </si>
  <si>
    <t>N521.681BK</t>
  </si>
  <si>
    <t>N205.ALC12SMB</t>
  </si>
  <si>
    <t>N11G.P1B030DK</t>
  </si>
  <si>
    <t>N439.2B96LCMM</t>
  </si>
  <si>
    <t>N122.5LLA5</t>
  </si>
  <si>
    <t>N123R.5LLA5</t>
  </si>
  <si>
    <t>N10G.P1B100DK</t>
  </si>
  <si>
    <t>N420.738</t>
  </si>
  <si>
    <t>N123.5MCA</t>
  </si>
  <si>
    <t>N115.P1B0200U</t>
  </si>
  <si>
    <t>N115.P1B0500U</t>
  </si>
  <si>
    <t>N115.P1B1000U</t>
  </si>
  <si>
    <t>N10I.E34HJ</t>
  </si>
  <si>
    <t>N421.701BLA</t>
  </si>
  <si>
    <t>N421.701DGR</t>
  </si>
  <si>
    <t>N421.701RED</t>
  </si>
  <si>
    <t>N205.630</t>
  </si>
  <si>
    <t>N420.667</t>
  </si>
  <si>
    <t>N422.118</t>
  </si>
  <si>
    <t>N11A.S1F2000K</t>
  </si>
  <si>
    <t>N521.6121</t>
  </si>
  <si>
    <t>N11A.U1F200DK</t>
  </si>
  <si>
    <t>N164.101Y</t>
  </si>
  <si>
    <t>N42I.001</t>
  </si>
  <si>
    <t>N42M.730</t>
  </si>
  <si>
    <t>N20I.003</t>
  </si>
  <si>
    <t>N115.P1B060DU</t>
  </si>
  <si>
    <t>N110.LPG</t>
  </si>
  <si>
    <t>N110.LPK</t>
  </si>
  <si>
    <t>N110.LPR</t>
  </si>
  <si>
    <t>N439.2B48LCMM0</t>
  </si>
  <si>
    <t>N100.100</t>
  </si>
  <si>
    <t>N439.2B48LCSM</t>
  </si>
  <si>
    <t>N439.2B96LCSM</t>
  </si>
  <si>
    <t>N102.230</t>
  </si>
  <si>
    <t>N101.001</t>
  </si>
  <si>
    <t>N102.221</t>
  </si>
  <si>
    <t>N102.222</t>
  </si>
  <si>
    <t>N102.223</t>
  </si>
  <si>
    <t>N102.224</t>
  </si>
  <si>
    <t>N102.225</t>
  </si>
  <si>
    <t>N102.226</t>
  </si>
  <si>
    <t>N200.051</t>
  </si>
  <si>
    <t>N200.115</t>
  </si>
  <si>
    <t>N205.127</t>
  </si>
  <si>
    <t>N205.623</t>
  </si>
  <si>
    <t>N345.400</t>
  </si>
  <si>
    <t>N345.401</t>
  </si>
  <si>
    <t>N800.305</t>
  </si>
  <si>
    <t>N800.306</t>
  </si>
  <si>
    <t>N890.003</t>
  </si>
  <si>
    <t>N890.004</t>
  </si>
  <si>
    <t>N890.044</t>
  </si>
  <si>
    <t>N890.120</t>
  </si>
  <si>
    <t>N890.144</t>
  </si>
  <si>
    <t>N890.145</t>
  </si>
  <si>
    <t>N521.672</t>
  </si>
  <si>
    <t>N521.678</t>
  </si>
  <si>
    <t>N102.228</t>
  </si>
  <si>
    <t>N116.P1A0750K</t>
  </si>
  <si>
    <t>N439.2B48LCMM</t>
  </si>
  <si>
    <t>N439.2B24LCMM</t>
  </si>
  <si>
    <t>N883.2B48LCMM</t>
  </si>
  <si>
    <t>N883.2B48LCSM</t>
  </si>
  <si>
    <t>N205.628</t>
  </si>
  <si>
    <t>N20M.001</t>
  </si>
  <si>
    <t>N890.070</t>
  </si>
  <si>
    <t>N423.702N</t>
  </si>
  <si>
    <t>N890.146</t>
  </si>
  <si>
    <t>N120.4MPY</t>
  </si>
  <si>
    <t>N205.AMTP6MMUD</t>
  </si>
  <si>
    <t>N122.7CCA5</t>
  </si>
  <si>
    <t>N122.7CLA2</t>
  </si>
  <si>
    <t>N205.AMTP6SMUD</t>
  </si>
  <si>
    <t>N122.5LLA7</t>
  </si>
  <si>
    <t>N122.4DLY10</t>
  </si>
  <si>
    <t>N122.4DLY25</t>
  </si>
  <si>
    <t>N884.5LLP1</t>
  </si>
  <si>
    <t>N884.5LLP5</t>
  </si>
  <si>
    <t>N205.635BULK</t>
  </si>
  <si>
    <t>N121.4MLS</t>
  </si>
  <si>
    <t>N123R.4LLY20</t>
  </si>
  <si>
    <t>N122.5CCA3</t>
  </si>
  <si>
    <t>N122.5LLA2</t>
  </si>
  <si>
    <t>N123R.5LLA2</t>
  </si>
  <si>
    <t>N521.667BK</t>
  </si>
  <si>
    <t>N121.4TDY</t>
  </si>
  <si>
    <t>N101.2DAC0</t>
  </si>
  <si>
    <t>N101.2DAE0</t>
  </si>
  <si>
    <t>N101.2DAF0</t>
  </si>
  <si>
    <t>N101.2DAH0</t>
  </si>
  <si>
    <t>N122.4LLY20</t>
  </si>
  <si>
    <t>N122.4DPY2</t>
  </si>
  <si>
    <t>N101.21EC00</t>
  </si>
  <si>
    <t>N890.170</t>
  </si>
  <si>
    <t>N890.050</t>
  </si>
  <si>
    <t>N890.060</t>
  </si>
  <si>
    <t>N123RS.4LLY10</t>
  </si>
  <si>
    <t>N123RS.4LLY15</t>
  </si>
  <si>
    <t>N123RS.4LLY20</t>
  </si>
  <si>
    <t>N123RS.4LLY25</t>
  </si>
  <si>
    <t>N123RS.4LLY30</t>
  </si>
  <si>
    <t>N123R.4LLY1</t>
  </si>
  <si>
    <t>N123R.4LLY2</t>
  </si>
  <si>
    <t>N123R.4LLY3</t>
  </si>
  <si>
    <t>N123R.4LLY5</t>
  </si>
  <si>
    <t>N123R.4LLY10</t>
  </si>
  <si>
    <t>N123R.4LLY40</t>
  </si>
  <si>
    <t>N123R.4LLY15</t>
  </si>
  <si>
    <t>N123R.4LLY50</t>
  </si>
  <si>
    <t>N122.5CCA2</t>
  </si>
  <si>
    <t>N122.4CCY2</t>
  </si>
  <si>
    <t>N122.5CLA2</t>
  </si>
  <si>
    <t>N121.7TCA</t>
  </si>
  <si>
    <t>N121.4TCY</t>
  </si>
  <si>
    <t>N122.5LLA25</t>
  </si>
  <si>
    <t>N122.5LLA20</t>
  </si>
  <si>
    <t>N122.5LLA15</t>
  </si>
  <si>
    <t>N122.5LLA10</t>
  </si>
  <si>
    <t>N101.23A250</t>
  </si>
  <si>
    <t>N101.23AT0</t>
  </si>
  <si>
    <t>N122.4LLY25</t>
  </si>
  <si>
    <t>N122.7UUA1</t>
  </si>
  <si>
    <t>N122.4PLY2</t>
  </si>
  <si>
    <t>N122.7UUA7</t>
  </si>
  <si>
    <t>N441.5L12LC0FC</t>
  </si>
  <si>
    <t>N121.5MLS</t>
  </si>
  <si>
    <t>N121.9MLL</t>
  </si>
  <si>
    <t>N115.P1B0050U</t>
  </si>
  <si>
    <t>N115.P1B0150U</t>
  </si>
  <si>
    <t>N10G.P1B010DK</t>
  </si>
  <si>
    <t>N10G.P1B020DK</t>
  </si>
  <si>
    <t>N10G.P1B050DK</t>
  </si>
  <si>
    <t>N10G.P1B150DK</t>
  </si>
  <si>
    <t>N10G.P1B200DK</t>
  </si>
  <si>
    <t>N10G.P1B0200K</t>
  </si>
  <si>
    <t>N10G.P1B0500K</t>
  </si>
  <si>
    <t>N10G.P1B030DK</t>
  </si>
  <si>
    <t>N122.4LLY30</t>
  </si>
  <si>
    <t>N164.MBUN06-YC B 4200</t>
  </si>
  <si>
    <t>N164.MBUN144-YC</t>
  </si>
  <si>
    <t>N164.TBUN12-YC B 2140</t>
  </si>
  <si>
    <t>N164.TBUN24-YC B 2140</t>
  </si>
  <si>
    <t>N164.090YC B 4200</t>
  </si>
  <si>
    <t>N165.MBUN06-AC B 4200</t>
  </si>
  <si>
    <t>N165.MBUN12-AC B 4200</t>
  </si>
  <si>
    <t>N165.MBUN24-AC B 4200</t>
  </si>
  <si>
    <t xml:space="preserve">N165.TBUN06-AC </t>
  </si>
  <si>
    <t>N167.MBUN06-AC B 4200</t>
  </si>
  <si>
    <t>N167.MBUN24-AC</t>
  </si>
  <si>
    <t>N167.MBUN48-AC</t>
  </si>
  <si>
    <t>N101.23AQ0</t>
  </si>
  <si>
    <t xml:space="preserve">N100.X72 </t>
  </si>
  <si>
    <t>N100.366-0D</t>
  </si>
  <si>
    <t>N100.367-0D</t>
  </si>
  <si>
    <t>N100.371-0B</t>
  </si>
  <si>
    <t>N100.371-0C</t>
  </si>
  <si>
    <t>N100.371-0D</t>
  </si>
  <si>
    <t>N100.373-0D</t>
  </si>
  <si>
    <t xml:space="preserve">N100.376 </t>
  </si>
  <si>
    <t xml:space="preserve">ACS100376 </t>
  </si>
  <si>
    <t xml:space="preserve">N100.381-0D </t>
  </si>
  <si>
    <t xml:space="preserve">N100.383-0D </t>
  </si>
  <si>
    <t xml:space="preserve">N100.507-0E </t>
  </si>
  <si>
    <t xml:space="preserve">ACS100552 </t>
  </si>
  <si>
    <t>N100.604-0E</t>
  </si>
  <si>
    <t>N100.605-0E</t>
  </si>
  <si>
    <t>N100.607-0E</t>
  </si>
  <si>
    <t>N100.622-0D</t>
  </si>
  <si>
    <t>N100.622G-0D</t>
  </si>
  <si>
    <t>N100.623G-0D</t>
  </si>
  <si>
    <t xml:space="preserve">N100.624-0D </t>
  </si>
  <si>
    <t>N100.693G-0C</t>
  </si>
  <si>
    <t xml:space="preserve">N164.090Y </t>
  </si>
  <si>
    <t xml:space="preserve">N164.MBUN12-YB </t>
  </si>
  <si>
    <t xml:space="preserve">N164.MBUN24-YB </t>
  </si>
  <si>
    <t>N167.MBUN12-AB</t>
  </si>
  <si>
    <t>N164.MBUN06-YB</t>
  </si>
  <si>
    <t>N164.MBUN48-YB</t>
  </si>
  <si>
    <t xml:space="preserve">N165.MBUN24-AB </t>
  </si>
  <si>
    <t>N167.MBUN12-ABM0D6</t>
  </si>
  <si>
    <t>N165.MBUN12-ABM0D6</t>
  </si>
  <si>
    <t>N164.MBCU24-BB</t>
  </si>
  <si>
    <t>N164.TBUN12-YC</t>
  </si>
  <si>
    <t>N164.TBUN02-YB</t>
  </si>
  <si>
    <t xml:space="preserve">N164.TBUN06-YB </t>
  </si>
  <si>
    <t xml:space="preserve">N164.MBUN04-YB </t>
  </si>
  <si>
    <t xml:space="preserve">N165.MBUN04-AB </t>
  </si>
  <si>
    <t xml:space="preserve">N167.TBUN06-AB </t>
  </si>
  <si>
    <t>IDC VERDEELKASTJE  50PAAR</t>
  </si>
  <si>
    <t>IDC VERDEELKASTJE 100PAAR</t>
  </si>
  <si>
    <t>LSA PROFIL VERBREEKSTROOK</t>
  </si>
  <si>
    <t>RACK 42HU GLASS 80x80x200 BEIGE</t>
  </si>
  <si>
    <t>RACK 38HU GLASS 80x80x180 BEIGE</t>
  </si>
  <si>
    <t>RACK 33HU GLASS 80x80x140 BEIGE</t>
  </si>
  <si>
    <t>RACK 29HU GLASS 80x80x140 BEIGE</t>
  </si>
  <si>
    <t>RACK 24HU GLASS 80x80x120 BEIGE</t>
  </si>
  <si>
    <t>W3 wall rack 21u 550x600x979 beige glass door</t>
  </si>
  <si>
    <t>W3 wall rack 15u 550x600x714 beige glass door</t>
  </si>
  <si>
    <t>W3 wall rack 12u 550x600x581 beige glass door</t>
  </si>
  <si>
    <t>W3 wall rack 9u 550x600x448 beige glass door</t>
  </si>
  <si>
    <t>SERVER RACK 42HU STEEL PERFORATED DOORS 80x100x200 ZWART</t>
  </si>
  <si>
    <t>SERVER RACK 47HU STEEL PERFORATED DOORS 80x100x220 ZWART</t>
  </si>
  <si>
    <t>Blok met 9 stopcontacten voor 19'' rack + 3m kabel 3G1,5mm² + UTE plug 250V - 16</t>
  </si>
  <si>
    <t>Kooimoer met kruisvormige kop M6 + nylon plaatje - 50 stuks</t>
  </si>
  <si>
    <t>19'' PROFIEL 47U 2 STUKS VR F1 EN S1</t>
  </si>
  <si>
    <t>19'' PROFIEL 42U 2 STUKS VR F1 EN S1</t>
  </si>
  <si>
    <t>19'' PROFIEL 38U 2 STUKS VR F1 EN S1</t>
  </si>
  <si>
    <t>19'' PROFIEL 33U 2 STUKS VR F1 EN S1</t>
  </si>
  <si>
    <t>19'' PROFIEL 29U 2 STUKS VR F1 EN S1</t>
  </si>
  <si>
    <t>19'' PROFIEL 24U 2 STUKS VR F1 EN S1</t>
  </si>
  <si>
    <t>PR 15 NSVE</t>
  </si>
  <si>
    <t>19'' PROFIEL 15U 2 STUKS VR NSVE</t>
  </si>
  <si>
    <t>PR12G</t>
  </si>
  <si>
    <t>19''  PROFILE  12U GA  2PCS</t>
  </si>
  <si>
    <t>VERLICHTING VOOR F1/S1</t>
  </si>
  <si>
    <t xml:space="preserve">DOOR CONTACT FOR LIGHTING </t>
  </si>
  <si>
    <t>Inox vloerstopcontact 2P+A met veiligheid</t>
  </si>
  <si>
    <t>Vloerstopcontact IP66 2P+A Inox</t>
  </si>
  <si>
    <t>Messing vloerstopcontact 2P+A met veiligheid</t>
  </si>
  <si>
    <t>Vloerstopcontact IP66- 2P+A-Messing</t>
  </si>
  <si>
    <t>Vloerstopcontact cat6 messing IP66</t>
  </si>
  <si>
    <t>Vloerstopcontact cat6 inox IP66</t>
  </si>
  <si>
    <t>Vloerstopcontact cat6 messing</t>
  </si>
  <si>
    <t>61616N</t>
  </si>
  <si>
    <t>Vloerstopcontact cat6 inox</t>
  </si>
  <si>
    <t>Mini-RC/Overspanningbegrenzer</t>
  </si>
  <si>
    <t>LC-Click-N 140 wit</t>
  </si>
  <si>
    <t>LC-Click-N 200 wit</t>
  </si>
  <si>
    <t>LC-plus 280 wit</t>
  </si>
  <si>
    <t>LC-Click-N 140 bruin</t>
  </si>
  <si>
    <t>LC-Click-N 200 bruin</t>
  </si>
  <si>
    <t>LC-plus 280 bruin</t>
  </si>
  <si>
    <t>buitenbewegingsmelder 140 lcclickN 140zw</t>
  </si>
  <si>
    <t>LC-Click-N 200 zwart</t>
  </si>
  <si>
    <t>LC-plus 280 zwart</t>
  </si>
  <si>
    <t>LC-plus 280 zilver</t>
  </si>
  <si>
    <t>ALC-ES wit</t>
  </si>
  <si>
    <t>ALC-ES zwart</t>
  </si>
  <si>
    <t>IR-RC</t>
  </si>
  <si>
    <t>IR-RC Mini</t>
  </si>
  <si>
    <t>IR-PD-DUO</t>
  </si>
  <si>
    <t>IR-LC Mini</t>
  </si>
  <si>
    <t>IR-PD-DALI</t>
  </si>
  <si>
    <t>Wandhouder IR</t>
  </si>
  <si>
    <t>Indoor 180-S-VZ</t>
  </si>
  <si>
    <t>Indoor 180-M-2C-VZ</t>
  </si>
  <si>
    <t>Afdekking IP54 - RAL 9010</t>
  </si>
  <si>
    <t>PD4-M-2C-OB</t>
  </si>
  <si>
    <t>Sokkel OB Indoor 180</t>
  </si>
  <si>
    <t>PD4-S-OB</t>
  </si>
  <si>
    <t>PD4-M-2C-C-IB</t>
  </si>
  <si>
    <t>PD4N-1C-OB</t>
  </si>
  <si>
    <t>PD4-M-DIM-OB</t>
  </si>
  <si>
    <t>PD4-M-2C-IB</t>
  </si>
  <si>
    <t>PD4N-1C-IB</t>
  </si>
  <si>
    <t>PD2-M-2C-OB</t>
  </si>
  <si>
    <t>PD4N-1C-VZ</t>
  </si>
  <si>
    <t>PD2-S-OB</t>
  </si>
  <si>
    <t>PD2-M-DIM-OB</t>
  </si>
  <si>
    <t>PD2-M-11-48V-3A-OB</t>
  </si>
  <si>
    <t>PD2-M-2C-VZ</t>
  </si>
  <si>
    <t>PD2-S-VZ</t>
  </si>
  <si>
    <t>PD2-M-DIM-VZ</t>
  </si>
  <si>
    <t>PD4-M-2C-DUO-OB</t>
  </si>
  <si>
    <t>IR-PD Mini</t>
  </si>
  <si>
    <t>IR-PD</t>
  </si>
  <si>
    <t>Sokkel IP54  PD2-OB,PD4-M</t>
  </si>
  <si>
    <t>PD4-S-VZ</t>
  </si>
  <si>
    <t>PD2-M-11-48V-3A-IB</t>
  </si>
  <si>
    <t>PD2-M-2C-IB</t>
  </si>
  <si>
    <t>PD2-S-IB</t>
  </si>
  <si>
    <t>PD2-M-DIM-IB</t>
  </si>
  <si>
    <t>PD3N-1C-IB-Micro</t>
  </si>
  <si>
    <t>PD3N-1C-VZ</t>
  </si>
  <si>
    <t>PD3N-2C-VZ</t>
  </si>
  <si>
    <t>PD3N-1C-OB</t>
  </si>
  <si>
    <t>PD3N-1C-IB</t>
  </si>
  <si>
    <t>PD3N-2C-IB</t>
  </si>
  <si>
    <t>Beschermingskorf BSK</t>
  </si>
  <si>
    <t>IR-PDim</t>
  </si>
  <si>
    <t>IR-PD9</t>
  </si>
  <si>
    <t>IR-PD4-GH</t>
  </si>
  <si>
    <t>PD4-M-DIM-C-IB</t>
  </si>
  <si>
    <t>PD3N-1C-OB-Micro</t>
  </si>
  <si>
    <t>Afdekring PD9 antraciet</t>
  </si>
  <si>
    <t>Afdekring PD9 36 mm zilver</t>
  </si>
  <si>
    <t>Afdekring PD9 wit</t>
  </si>
  <si>
    <t>PD4-M-1C-GH-OB</t>
  </si>
  <si>
    <t>PD4-M-DIM-IB</t>
  </si>
  <si>
    <t>PD4-M-DIM-VZ</t>
  </si>
  <si>
    <t>PD4-M-2C-DUO-IB</t>
  </si>
  <si>
    <t>PD4-M-2C-DUO-VZ</t>
  </si>
  <si>
    <t>PD4-S-IB</t>
  </si>
  <si>
    <t>PD4-M-2C-VZ</t>
  </si>
  <si>
    <t>PD4-S-GH-OB</t>
  </si>
  <si>
    <t>PD4N-1C-C-OB</t>
  </si>
  <si>
    <t>PD4-M-DUO-DIM-IB</t>
  </si>
  <si>
    <t>PD4N-1C-C-IB</t>
  </si>
  <si>
    <t>PD2-M-11-48V-RR-OB</t>
  </si>
  <si>
    <t>PD2-M-11-48V-RR-IB</t>
  </si>
  <si>
    <t>MiniClip LR1</t>
  </si>
  <si>
    <t>CdS-R</t>
  </si>
  <si>
    <t>CdS-T-OB</t>
  </si>
  <si>
    <t>IR-CdS-T</t>
  </si>
  <si>
    <t>CdS-OB</t>
  </si>
  <si>
    <t>PD4-M-2C-C-OB</t>
  </si>
  <si>
    <t>Muurhouder PD4-C-OB</t>
  </si>
  <si>
    <t>PD4-S-C-OB</t>
  </si>
  <si>
    <t>PD4-M-2C-C-VZ</t>
  </si>
  <si>
    <t>PD4-S-C-IB</t>
  </si>
  <si>
    <t>PD4-S-C-VZ</t>
  </si>
  <si>
    <t>PD2-M-1C-OB</t>
  </si>
  <si>
    <t>PD2-M-1C-VZ</t>
  </si>
  <si>
    <t>PD2-M-1C-IB</t>
  </si>
  <si>
    <t>Indoor 180-R-11-48V-3A</t>
  </si>
  <si>
    <t>Indoor 180-R</t>
  </si>
  <si>
    <t>Afdekking IP20 Indoor-180 RAL 9010</t>
  </si>
  <si>
    <t>Afdekking IP20 Indoor-180 RAL 9016</t>
  </si>
  <si>
    <t>Afdekking IP20 Indoor-180 RAL 1013</t>
  </si>
  <si>
    <t>Afdekking IP20 Indoor-180 RAL 9006</t>
  </si>
  <si>
    <t>Afdekking IP20 Indoor-180 RAL 7021</t>
  </si>
  <si>
    <t>Indoor 180-TR</t>
  </si>
  <si>
    <t>SI Indoor 180-S</t>
  </si>
  <si>
    <t>SI Indoor 180-M-2C</t>
  </si>
  <si>
    <t>SI Indoor 180-R</t>
  </si>
  <si>
    <t>SI Indoor 180-R-11-48V-3A</t>
  </si>
  <si>
    <t>SI Indoor 180-TR</t>
  </si>
  <si>
    <t>PD9-M-1C-IB</t>
  </si>
  <si>
    <t>PD9-1C-IB</t>
  </si>
  <si>
    <t>PD9-S-IB</t>
  </si>
  <si>
    <t>PD9-M-DIM-IB</t>
  </si>
  <si>
    <t>PD9-M-1C-SDB-IB wit</t>
  </si>
  <si>
    <t>PD9-M-1C-SDB-IB zilver</t>
  </si>
  <si>
    <t>PD9-S-SDB-IB</t>
  </si>
  <si>
    <t>RC-plus next buitenhoeksokkel wit</t>
  </si>
  <si>
    <t>RC-plus next buitenhoeksokkel bruin</t>
  </si>
  <si>
    <t>RC-plus next buitenhoeksokkel zwart</t>
  </si>
  <si>
    <t>RC-plus next buitenhoeksokkel zilver</t>
  </si>
  <si>
    <t>AL1 130 wit</t>
  </si>
  <si>
    <t>HF-MD1</t>
  </si>
  <si>
    <t>Afdeklamellen PD2</t>
  </si>
  <si>
    <t>9214424VDC</t>
  </si>
  <si>
    <t>Aanwezigheidsmelder, 24m,PD4-RC/M/DIM-AP</t>
  </si>
  <si>
    <t>PD4-M-DIM-C-OB</t>
  </si>
  <si>
    <t>Afdeklamellen Indoor 180 Wit</t>
  </si>
  <si>
    <t>SI Indoor 180-R-11-48V-RR</t>
  </si>
  <si>
    <t>PD4-M-TRIO-DIM-OB</t>
  </si>
  <si>
    <t>PD4-M-TRIO-DIM-IB</t>
  </si>
  <si>
    <t>PD4-M-3C-TRIO-OB</t>
  </si>
  <si>
    <t>PD4-M-3C-TRIO-IB</t>
  </si>
  <si>
    <t>PD9-DIGI-IB</t>
  </si>
  <si>
    <t>Lens PD4-C-IB/VZ</t>
  </si>
  <si>
    <t>Afdeklamellen RC-plus next</t>
  </si>
  <si>
    <t>Afdeklamellen LC-plus</t>
  </si>
  <si>
    <t>Afdeklamellen LC-ClickN</t>
  </si>
  <si>
    <t>Afdeklamellen  PD9</t>
  </si>
  <si>
    <t>Afdeklamellen  PD9-GH</t>
  </si>
  <si>
    <t>Afdeklamellen LC-Mini</t>
  </si>
  <si>
    <t>Fluolamp 24W R7s</t>
  </si>
  <si>
    <t>ALC-B-360 SVO wit</t>
  </si>
  <si>
    <t>ALC-K-360 wit</t>
  </si>
  <si>
    <t>ALC-B-360 SVO zwart</t>
  </si>
  <si>
    <t>ALC-K-360 zwart</t>
  </si>
  <si>
    <t>AL1 130 zwart</t>
  </si>
  <si>
    <t>RC-AL20</t>
  </si>
  <si>
    <t>IR-LC-PLUS</t>
  </si>
  <si>
    <t>IR-PD4-TRIO</t>
  </si>
  <si>
    <t>CdS-IB</t>
  </si>
  <si>
    <t>PD4-M-DUO-DALI/DSI-IB</t>
  </si>
  <si>
    <t>Opbouwsokkel IP54 PD4-TRIO-OB</t>
  </si>
  <si>
    <t>IR-CdS-IB</t>
  </si>
  <si>
    <t>PD4-M-1C-C-PS-IB</t>
  </si>
  <si>
    <t>PD4-M-1C-VZ</t>
  </si>
  <si>
    <t>PD4-M-1C-OB</t>
  </si>
  <si>
    <t>PD4-M-1C-IB</t>
  </si>
  <si>
    <t>SCT 1</t>
  </si>
  <si>
    <t>PD9-M-1C-GH-IB</t>
  </si>
  <si>
    <t>PD9-M-DIM-GH-IB</t>
  </si>
  <si>
    <t>PD9-S-GH-IB</t>
  </si>
  <si>
    <t>PD9-M-1C-SDB-GH-IB wit</t>
  </si>
  <si>
    <t>PD9-M-1C-SDB-GH-IB zilver</t>
  </si>
  <si>
    <t>PD9-S-SDB-GH-IB</t>
  </si>
  <si>
    <t>PD9-1C-GH-IB</t>
  </si>
  <si>
    <t>PD9-M-DIM-HVAC-IB</t>
  </si>
  <si>
    <t>Glass ALC-K</t>
  </si>
  <si>
    <t>HF-MD2-OB</t>
  </si>
  <si>
    <t>HF-MD1-ESL</t>
  </si>
  <si>
    <t>HF-H-MD1</t>
  </si>
  <si>
    <t>TS-DY2</t>
  </si>
  <si>
    <t>TS-ACC-FE</t>
  </si>
  <si>
    <t>TS-ACC-DS1</t>
  </si>
  <si>
    <t>TS-ACC-DS2</t>
  </si>
  <si>
    <t>TS-ASTRO1</t>
  </si>
  <si>
    <t>PD4-M-TRIO-DALI/DSI-OB</t>
  </si>
  <si>
    <t>PD4-M-TRIO-DALI-IB</t>
  </si>
  <si>
    <t>TS-DY1</t>
  </si>
  <si>
    <t>HF-L1</t>
  </si>
  <si>
    <t>IR-PD-2C</t>
  </si>
  <si>
    <t>HF-L7</t>
  </si>
  <si>
    <t>IR-PD3N</t>
  </si>
  <si>
    <t>IR-PD-DIM Mini</t>
  </si>
  <si>
    <t>IR-PD4-TRIO-DALI</t>
  </si>
  <si>
    <t>Opbouwdoos IP54  voor PD1N-VZ</t>
  </si>
  <si>
    <t>Beschermkorf PD2/4-RC plus next</t>
  </si>
  <si>
    <t>IR-PD-LD</t>
  </si>
  <si>
    <t>PD4-M-DIM-HVAC-IB</t>
  </si>
  <si>
    <t>IR-PD-1C</t>
  </si>
  <si>
    <t>KNXnet/IP Interface Web</t>
  </si>
  <si>
    <t>TS-DW1</t>
  </si>
  <si>
    <t>Afdekkader KNX touch panel wit</t>
  </si>
  <si>
    <t>Opbouwdoos IP65 PD4-OB (IP20) Wago</t>
  </si>
  <si>
    <t>PD4-M-1C-C-PS-OB</t>
  </si>
  <si>
    <t>KNXnet/IP Multicontrol Interface</t>
  </si>
  <si>
    <t>PD4-M-DIM-HVAC-IB 16A</t>
  </si>
  <si>
    <t>PD4-M-1C-C-IB</t>
  </si>
  <si>
    <t>PD4-M-1C-C-OB</t>
  </si>
  <si>
    <t>RC-plus next binnenhoeksokkel wit</t>
  </si>
  <si>
    <t>TS-DD</t>
  </si>
  <si>
    <t>Opbouwdoos IP65 PD4-OB (IP54) Weco</t>
  </si>
  <si>
    <t>PICO-S-IB</t>
  </si>
  <si>
    <t>CdS-DIM-IB</t>
  </si>
  <si>
    <t>PD3-1C-IB</t>
  </si>
  <si>
    <t>PD3-1C-OB</t>
  </si>
  <si>
    <t>PD4-M-2C-DS-IB</t>
  </si>
  <si>
    <t>IR-CdS</t>
  </si>
  <si>
    <t>IR-PD-1C-E</t>
  </si>
  <si>
    <t>IR-PD-DIM-HKL</t>
  </si>
  <si>
    <t>IR-PD3N-2C</t>
  </si>
  <si>
    <t>IR-PD-DALI-1C</t>
  </si>
  <si>
    <t>TS-AW2</t>
  </si>
  <si>
    <t>TS-AD1</t>
  </si>
  <si>
    <t>TS-AD2</t>
  </si>
  <si>
    <t>TS-AD3</t>
  </si>
  <si>
    <t>TS-AW1</t>
  </si>
  <si>
    <t>TS-AD4</t>
  </si>
  <si>
    <t>PD4-M-TRIO-2DALI/DSI-1C-OB</t>
  </si>
  <si>
    <t>PD4-M-TRIO-2DALI/DSI-1C-IB</t>
  </si>
  <si>
    <t>Glas HF-L8</t>
  </si>
  <si>
    <t>HF-L8</t>
  </si>
  <si>
    <t>L8</t>
  </si>
  <si>
    <t>HF-L11</t>
  </si>
  <si>
    <t>L11</t>
  </si>
  <si>
    <t>L7</t>
  </si>
  <si>
    <t>PD9-1C-12-48V-IB</t>
  </si>
  <si>
    <t>LC-Click 140 wit</t>
  </si>
  <si>
    <t>LC-Click 140 zwart</t>
  </si>
  <si>
    <t>LC-Click 200 wit</t>
  </si>
  <si>
    <t>LC-Click 200 zwart</t>
  </si>
  <si>
    <t>PD2N-LTMS-IB</t>
  </si>
  <si>
    <t>PD3N-1C-NO-PV-IB</t>
  </si>
  <si>
    <t>PD11-M-1C-FLAT-IB</t>
  </si>
  <si>
    <t>IR-PD-DALI-LD</t>
  </si>
  <si>
    <t>SI Indoor 140-L</t>
  </si>
  <si>
    <t>Afdeklamellen PD4(N)</t>
  </si>
  <si>
    <t>Afdekking IP20 Indoor 140-L RAL 9010</t>
  </si>
  <si>
    <t>Afdekring PD9 45 mm zilver</t>
  </si>
  <si>
    <t>PD11-S</t>
  </si>
  <si>
    <t>Afdeklamellen PD3(N)</t>
  </si>
  <si>
    <t>Afdeklamellen PICO</t>
  </si>
  <si>
    <t>IR-PD-KNX</t>
  </si>
  <si>
    <t>Afdekking IP20 Indoor 140-L RAL 7021</t>
  </si>
  <si>
    <t>Afdekking IP20 Indoor 140-L RAL 1013</t>
  </si>
  <si>
    <t>PD4-M-3C-TRIO-3P-C-IB</t>
  </si>
  <si>
    <t>IR-PD-DALI Mini</t>
  </si>
  <si>
    <t>Indoor 180 adapter 45x45 mm RAL 9016 mat</t>
  </si>
  <si>
    <t>PD9-M-2C-IB</t>
  </si>
  <si>
    <t>L8-LEDN-HF</t>
  </si>
  <si>
    <t>L9-LEDN-HF</t>
  </si>
  <si>
    <t>Indoor 180 adapter 45x45 mm RAL 1013 mat</t>
  </si>
  <si>
    <t>Afdekring PD11 zwart</t>
  </si>
  <si>
    <t>Indoor 140-L adapter 45x45 mm RAL 9016 m</t>
  </si>
  <si>
    <t>Afdekring PD2-IB antraciet</t>
  </si>
  <si>
    <t>Bescherming Indoor 180</t>
  </si>
  <si>
    <t>PD4N-LTMS-RR-IB</t>
  </si>
  <si>
    <t>Afdekring PD9 45 mm wit</t>
  </si>
  <si>
    <t>L1</t>
  </si>
  <si>
    <t>PD4-M-DAA4G-IB</t>
  </si>
  <si>
    <t>PD4-M-DAA4G-OB</t>
  </si>
  <si>
    <t>PD4-S-DAA4G-IB</t>
  </si>
  <si>
    <t>PD4-S-DAA4G-OB</t>
  </si>
  <si>
    <t>9219024VDC</t>
  </si>
  <si>
    <t>Bewegingsmelder opbouw, PD3N-1C/OB</t>
  </si>
  <si>
    <t>KNX Room Controller</t>
  </si>
  <si>
    <t>Connector set RCT</t>
  </si>
  <si>
    <t>Afdeklamellen Indoor 180</t>
  </si>
  <si>
    <t>L8-LEDN</t>
  </si>
  <si>
    <t>IR-RC-LD</t>
  </si>
  <si>
    <t>Montageset PD11</t>
  </si>
  <si>
    <t>Indoor 180-KNX-BA</t>
  </si>
  <si>
    <t>Indoor 180-KNX-ST</t>
  </si>
  <si>
    <t>Indoor 180-KNX-DX</t>
  </si>
  <si>
    <t>PD2N-KNX-BA-IB</t>
  </si>
  <si>
    <t>PD2N-KNX-BA-VZ</t>
  </si>
  <si>
    <t>PD4N-KNX-C-DX-IB</t>
  </si>
  <si>
    <t>PD4N-KNX-C-DX-VZ</t>
  </si>
  <si>
    <t>PD9-KNX-DX-IB</t>
  </si>
  <si>
    <t>PD9-KNX-GH-DX-IB</t>
  </si>
  <si>
    <t>Indoor 140-L-KNX-DX</t>
  </si>
  <si>
    <t>RC Plus Next 230-KNX-DX wit</t>
  </si>
  <si>
    <t>RC Plus Next 230-KNX-DX zwart</t>
  </si>
  <si>
    <t>PD4N-KNX-GH-DX-OB</t>
  </si>
  <si>
    <t>PS-DALISYS-USB-REG</t>
  </si>
  <si>
    <t>PD11-DALISYS-FLAT-IB</t>
  </si>
  <si>
    <t>PBM-DALISYS-4W</t>
  </si>
  <si>
    <t>PD11-LTMS-RR-IB</t>
  </si>
  <si>
    <t>IR-PD3/4N-E</t>
  </si>
  <si>
    <t>PD2-LTMS-RR-IB</t>
  </si>
  <si>
    <t>SW-DALISYS-PC-TOOLS</t>
  </si>
  <si>
    <t>RM-DALISYS-1C-REG</t>
  </si>
  <si>
    <t>PD2N-M-1C-LED-IB</t>
  </si>
  <si>
    <t>L9-LEDN</t>
  </si>
  <si>
    <t>PD11-KNX-FLAT-ST-IB</t>
  </si>
  <si>
    <t>IR-PD-DALI-E</t>
  </si>
  <si>
    <t>PBM-DALILINK-4W-BLE</t>
  </si>
  <si>
    <t>PICO-KNX-DX-IB</t>
  </si>
  <si>
    <t>OB Montageset</t>
  </si>
  <si>
    <t>Starterkit DALILINK PD11</t>
  </si>
  <si>
    <t>PD11-DALILINK-FLAT-IB</t>
  </si>
  <si>
    <t>PS-DALILINK-IB</t>
  </si>
  <si>
    <t>PD4-DALISYS-GH-OB</t>
  </si>
  <si>
    <t>VISTATION-DALISYS-REG</t>
  </si>
  <si>
    <t>RC-plus next N 230 wit</t>
  </si>
  <si>
    <t>RC-plus next N 280 zwart</t>
  </si>
  <si>
    <t>RC-plus next N 230 zwart</t>
  </si>
  <si>
    <t>RC-plus next N 230 zilver</t>
  </si>
  <si>
    <t>RC-plus next N 280 wit</t>
  </si>
  <si>
    <t>9258024VDC</t>
  </si>
  <si>
    <t>Aanwezigheidsmelder 9M PD4-M-1C-OB 24VDC</t>
  </si>
  <si>
    <t>RC-plus next N 130 wit</t>
  </si>
  <si>
    <t>RC-plus next N 130 bruin</t>
  </si>
  <si>
    <t>RC-plus next N 230 bruin</t>
  </si>
  <si>
    <t>RC-plus next N 280 bruin</t>
  </si>
  <si>
    <t>RC-plus next N 130 zwart</t>
  </si>
  <si>
    <t>AL8-25-300-LEDN</t>
  </si>
  <si>
    <t>Afdekring IP65 PD9  wit</t>
  </si>
  <si>
    <t>PD2N-DALISYS-IB</t>
  </si>
  <si>
    <t>9333324VDC</t>
  </si>
  <si>
    <t>Bewegingsdetector RC-plus next N  zwart</t>
  </si>
  <si>
    <t>9332124VDC</t>
  </si>
  <si>
    <t>Bewegingsmelder RC-PLUS NEXT N 130, wit</t>
  </si>
  <si>
    <t>9333124VDC</t>
  </si>
  <si>
    <t>Bewegingsdetector RC-plus next N 230 wit</t>
  </si>
  <si>
    <t>PD11-KNX-FLAT-BA-IB</t>
  </si>
  <si>
    <t>9333312VDC</t>
  </si>
  <si>
    <t>Bewegingsdetector RC-plus next N 230 zwa</t>
  </si>
  <si>
    <t>PICO-N-M-1C</t>
  </si>
  <si>
    <t>9332324VDC</t>
  </si>
  <si>
    <t>Bewegingsmelder RC-PLUS NEXT 130 N zwart</t>
  </si>
  <si>
    <t>Indoor 140-L adapter 45x45 mm RAL 1013 m</t>
  </si>
  <si>
    <t>9219824VDC</t>
  </si>
  <si>
    <t>Bewegingsmelder, PD3-2C/FP</t>
  </si>
  <si>
    <t>9334624VDC</t>
  </si>
  <si>
    <t>Bewegingsdetector RC-plus next N 230 zil</t>
  </si>
  <si>
    <t>PD4N-DALILINK-IB</t>
  </si>
  <si>
    <t>PD4N-DALISYS-IB</t>
  </si>
  <si>
    <t>9230524VDC</t>
  </si>
  <si>
    <t>Aanwezigheidsmelder, 10m, 24 VDC</t>
  </si>
  <si>
    <t>IR-LTMS</t>
  </si>
  <si>
    <t>PBM-DALILINK-4W</t>
  </si>
  <si>
    <t>9333124VAC</t>
  </si>
  <si>
    <t>PBM-KNX-DX-4W</t>
  </si>
  <si>
    <t>PSN-230/640/30 KNX REG</t>
  </si>
  <si>
    <t>SA8-230/16-KNX-REG</t>
  </si>
  <si>
    <t>PB4-KNX-ST</t>
  </si>
  <si>
    <t>PB6-KNX-ST</t>
  </si>
  <si>
    <t>TS-ASTRO2-NFC</t>
  </si>
  <si>
    <t>PS-DALILINK-USB-REG</t>
  </si>
  <si>
    <t>RM-DALILINK-1C-REG</t>
  </si>
  <si>
    <t>IP54-HF-L1 ring</t>
  </si>
  <si>
    <t>Indoor 180 adapter 55x55 mm RAL 9010 gla</t>
  </si>
  <si>
    <t>Afdekring PD2-IB zilver</t>
  </si>
  <si>
    <t>PD4-M-3C-TRIO-3P-C-OB</t>
  </si>
  <si>
    <t>IR-PD4-TRIO-3C</t>
  </si>
  <si>
    <t>Square cover PD3N</t>
  </si>
  <si>
    <t>Square cover PD4</t>
  </si>
  <si>
    <t>Square cover PD9</t>
  </si>
  <si>
    <t>Square cover PD11</t>
  </si>
  <si>
    <t>Afdekring PD11 wit</t>
  </si>
  <si>
    <t>AL8 ring</t>
  </si>
  <si>
    <t>AL12-25-300-LED-3C</t>
  </si>
  <si>
    <t>AL8-25-300-LED-3C</t>
  </si>
  <si>
    <t>Indoor 140-L met kader</t>
  </si>
  <si>
    <t>PB2-KNX-ST</t>
  </si>
  <si>
    <t>9332112VDC</t>
  </si>
  <si>
    <t>TS-ASTRO3-NFC</t>
  </si>
  <si>
    <t>SA4-230/16-KNX-REG</t>
  </si>
  <si>
    <t>9255024VDC</t>
  </si>
  <si>
    <t>Aanwezigheidsmelder, PD2/M-1C-AP - 24VDC</t>
  </si>
  <si>
    <t>SBA4-230/10/H/KNX</t>
  </si>
  <si>
    <t>SA8-230/16/EM-KNX-REG</t>
  </si>
  <si>
    <t>SA4-230/16/EM-KNX-REG</t>
  </si>
  <si>
    <t>9100124VAC</t>
  </si>
  <si>
    <t>Bewegingsmelder LC-click-N 140 wit 24VAC</t>
  </si>
  <si>
    <t>9224524VDC</t>
  </si>
  <si>
    <t>Aanwezigheidsmelder, 44m, 24 VDC</t>
  </si>
  <si>
    <t>9334124VAC</t>
  </si>
  <si>
    <t>Buitenbewegingsmelder 280°, reikwijdte</t>
  </si>
  <si>
    <t>VPN Remote control RUT950 incl. SIM card</t>
  </si>
  <si>
    <t>DIM4-230/UNI/250/H/KNX REG</t>
  </si>
  <si>
    <t>BLE-IR Adapter-Luxmeter</t>
  </si>
  <si>
    <t>DA64-230-KNX REG</t>
  </si>
  <si>
    <t>PD4-DALI-LINK-GH-OB</t>
  </si>
  <si>
    <t>9334112VAC</t>
  </si>
  <si>
    <t>RC-plus next N 280 wit, 12Vac</t>
  </si>
  <si>
    <t>Corridor lens PD4N type A</t>
  </si>
  <si>
    <t>Montagering PD11</t>
  </si>
  <si>
    <t>LK-TP/ KNX REG</t>
  </si>
  <si>
    <t>PD2N-BMS-VZ DALI-2</t>
  </si>
  <si>
    <t>LC-Plus Dalisys 280 White</t>
  </si>
  <si>
    <t>PD4N-BMS DALI-2</t>
  </si>
  <si>
    <t>PD2N-BMS-IB DALI-2</t>
  </si>
  <si>
    <t>PD11-BMS-FLAT-IB DALI-2</t>
  </si>
  <si>
    <t>PICO-DALI-LINK</t>
  </si>
  <si>
    <t>IR-BL</t>
  </si>
  <si>
    <t>LC-Mini 120-BMS DALI-2 / Wit mat, gelijk</t>
  </si>
  <si>
    <t>PD4-BMS-GH-OB DALI-2</t>
  </si>
  <si>
    <t>PICO-BMS-IB DALI-2</t>
  </si>
  <si>
    <t>CdS-LC-OB</t>
  </si>
  <si>
    <t>Temp.regelaar en luchtkwaliteitssensor</t>
  </si>
  <si>
    <t>PD5N-BMS-Lamella DALI2 wit</t>
  </si>
  <si>
    <t>PD5N-BMS-Lamella DALI2 zwart</t>
  </si>
  <si>
    <t>PD2N DALISYS opbouw</t>
  </si>
  <si>
    <t>USB-IF/KNX REG</t>
  </si>
  <si>
    <t>ROUTER2-DALI-SYS-REG</t>
  </si>
  <si>
    <t>BACnet-DALISYS-REG</t>
  </si>
  <si>
    <t>Lens apart voor 92279</t>
  </si>
  <si>
    <t>LK-IP/KNXsREG</t>
  </si>
  <si>
    <t>OCCULOG-1C-IB (NL)</t>
  </si>
  <si>
    <t>PICO-DALI-SYS-IB</t>
  </si>
  <si>
    <t>SI Indoor 180-BMS DALI-2</t>
  </si>
  <si>
    <t>VISTATION-DALI-SYS-REG-pro</t>
  </si>
  <si>
    <t>9334312VAC</t>
  </si>
  <si>
    <t>RC-plus next N 280 NOIR, 12Vac</t>
  </si>
  <si>
    <t>PB8-KNX-ST</t>
  </si>
  <si>
    <t>PD2N-KNXs-ST-IB</t>
  </si>
  <si>
    <t>PD4N-KNXs-ST-IB</t>
  </si>
  <si>
    <t>PD2N-KNXs-ST-VZ</t>
  </si>
  <si>
    <t>PD4N-M-DACO-DALI-2-IB</t>
  </si>
  <si>
    <t>SM KIT IP54 for PD4N</t>
  </si>
  <si>
    <t>PD4N-M-DACO-1C-FC DALI-2</t>
  </si>
  <si>
    <t>PD2N-M-DACO-DALI-2</t>
  </si>
  <si>
    <t>PD9-M-DACO-DE DALI-2</t>
  </si>
  <si>
    <t>PD2N-KNXs-DX-IB</t>
  </si>
  <si>
    <t>PD2N-KNXs-DX-VZ</t>
  </si>
  <si>
    <t>DT32/6/3DALI-LED</t>
  </si>
  <si>
    <t>Lens RC plus next 130/280</t>
  </si>
  <si>
    <t>Lens RC plus next 230</t>
  </si>
  <si>
    <t>Indoor 180 adapter 56x56mm glans RAL9010</t>
  </si>
  <si>
    <t>Lens PD4-VZ + afdeklamellen</t>
  </si>
  <si>
    <t>Set afdekring PD11 + afdeklamellen</t>
  </si>
  <si>
    <t>Indoor 180 adapter 55x55mm glans RAL9003</t>
  </si>
  <si>
    <t>Indoor 180 adapter 55x55mm glans RAL9010</t>
  </si>
  <si>
    <t>Voeding DIN-rail 5Vdc</t>
  </si>
  <si>
    <t>Pictogram voor 2DN14</t>
  </si>
  <si>
    <t>Beschermkorf 2DN14</t>
  </si>
  <si>
    <t>Pictogram voor DT32/2DN32</t>
  </si>
  <si>
    <t>LZ-230/UNI/420 REG</t>
  </si>
  <si>
    <t>LAN-IF/KNXs REG</t>
  </si>
  <si>
    <t>Sokkel LC-Click-N wit</t>
  </si>
  <si>
    <t>Afdekring PD2-M-IB wit</t>
  </si>
  <si>
    <t>Afdekring PD2-M-OB wit</t>
  </si>
  <si>
    <t>Afdekring PD2-S-IB zilver</t>
  </si>
  <si>
    <t>Afdekring PD2-S-IB wit</t>
  </si>
  <si>
    <t>Afdekring PD2-S-IB antraciet</t>
  </si>
  <si>
    <t>Afdekring PD2-M-IB zwart RAL9011</t>
  </si>
  <si>
    <t>IR-PD4-TRIO-2R1D</t>
  </si>
  <si>
    <t>IR-PD-DIM-LD</t>
  </si>
  <si>
    <t>PD9-S-SDB-IB zilver</t>
  </si>
  <si>
    <t>Afdekking PD9-GH 1/2</t>
  </si>
  <si>
    <t>Afdekking PD9-GH buis</t>
  </si>
  <si>
    <t>PL1-30120-LED-AG-DALI-TW</t>
  </si>
  <si>
    <t>PL1-31125-LED-AG-DALI-TW</t>
  </si>
  <si>
    <t>PL1-600-LED-AG-DALI-TW</t>
  </si>
  <si>
    <t>Pendelset + behuizing PL1</t>
  </si>
  <si>
    <t>PL1-625-LED-AG-DALI-TW</t>
  </si>
  <si>
    <t>DL10-18-172-LED-3C</t>
  </si>
  <si>
    <t>Plafondmontage PL1 - 600</t>
  </si>
  <si>
    <t>Valbeveilliging PL1</t>
  </si>
  <si>
    <t>Inbouwbeugel PL1</t>
  </si>
  <si>
    <t>DL11-18-172-LED-3C</t>
  </si>
  <si>
    <t>AL8-25-300-LED-3C-HF</t>
  </si>
  <si>
    <t>AL12-25-300-LED-3C-HF</t>
  </si>
  <si>
    <t>TS-DW3-NFC</t>
  </si>
  <si>
    <t>Muurhouder PD2N/4N type A</t>
  </si>
  <si>
    <t>DL12-18-172-LED-3C</t>
  </si>
  <si>
    <t>DSL-DALI-OB</t>
  </si>
  <si>
    <t>Plafondmontage PL1 - 625</t>
  </si>
  <si>
    <t>PD9-SH-24V-LED</t>
  </si>
  <si>
    <t>PD9-SH-24V</t>
  </si>
  <si>
    <t>DLD-50W-CCT-DT8</t>
  </si>
  <si>
    <t>VISTATION-KNX-REG</t>
  </si>
  <si>
    <t>Ring PD2 KNX Gen6 IB</t>
  </si>
  <si>
    <t>PBM-BMS-4W</t>
  </si>
  <si>
    <t>IR-HCL2-mini</t>
  </si>
  <si>
    <t>IR-BL-PLUS</t>
  </si>
  <si>
    <t>OB Montageset PD2N DACO</t>
  </si>
  <si>
    <t>PD2N-M-DACO-1C-DALI-2-IB</t>
  </si>
  <si>
    <t>PD11-M-DACO-DALI-2-IB</t>
  </si>
  <si>
    <t>PD4-M-DACO-GH-DALI-2-OB</t>
  </si>
  <si>
    <t>PD4-M-HCL2-IB</t>
  </si>
  <si>
    <t>PD4-M-HCL2-OB</t>
  </si>
  <si>
    <t>PD4N-KNXs-ST-VZ</t>
  </si>
  <si>
    <t>PD4N-KNXs-DX-IB</t>
  </si>
  <si>
    <t>PD4N-KNXs-DX-VZ</t>
  </si>
  <si>
    <t>PD11-KNXs-FLAT-ST-IB</t>
  </si>
  <si>
    <t>PD11-KNXs-FLAT-DX-IB</t>
  </si>
  <si>
    <t>IR-OCCULOG-1C</t>
  </si>
  <si>
    <t>AL93-20-300-LED-3C-HF</t>
  </si>
  <si>
    <t>AL93-20-300-LED-3C</t>
  </si>
  <si>
    <t>Data Control N</t>
  </si>
  <si>
    <t>Starterkit DALI-LINK BIG-OFFICE</t>
  </si>
  <si>
    <t>DIM4-230/1-10V/16/H/KNX REG</t>
  </si>
  <si>
    <t>HF-MD3</t>
  </si>
  <si>
    <t>HF-EM1</t>
  </si>
  <si>
    <t>PD3-MIC-2C-IB</t>
  </si>
  <si>
    <t>VYNCKIER</t>
  </si>
  <si>
    <t>Aansluitdoos 2,5mm² 2P+A met 3 klemmen ivoor</t>
  </si>
  <si>
    <t>Aansluitdoos 16mm² 2P+A met 3 klemmen grijs</t>
  </si>
  <si>
    <t xml:space="preserve">Aansluitdoos 2,5mm² 3P+N+A met 5 klemmen ivoor </t>
  </si>
  <si>
    <t>Aansluitdoos 6mm² 3P+N+A met 5 klemmen grijs</t>
  </si>
  <si>
    <t xml:space="preserve">Opbouwkader pour 16/32A grijs </t>
  </si>
  <si>
    <t>Inbouwdoos voor 16/32A grijs</t>
  </si>
  <si>
    <t>Opbouwdoos voor 16/32A grijs IP44</t>
  </si>
  <si>
    <t xml:space="preserve">Contactdoos 2P+A 16A grijs </t>
  </si>
  <si>
    <t xml:space="preserve">Contactdoos 3P+A 16A grijs </t>
  </si>
  <si>
    <t xml:space="preserve">Contactdoos 3P+N+A 16A grijs </t>
  </si>
  <si>
    <t>Contactdoos 2P+A 16A grijs IP44</t>
  </si>
  <si>
    <t>Contactdoos 3P+A 16A grijs IP44</t>
  </si>
  <si>
    <t>Contactdoos 3P+N+A 16A grijs IP44</t>
  </si>
  <si>
    <t xml:space="preserve">Stekker 2P+A 16A grijs </t>
  </si>
  <si>
    <t>Stekker 3P+A 16A grijs</t>
  </si>
  <si>
    <t>Stekker 3P+N+A 16A grijs</t>
  </si>
  <si>
    <t>Contactdoos 2P+A 32A grijs</t>
  </si>
  <si>
    <t>Contactdoos 3P+A 32A grijs</t>
  </si>
  <si>
    <t xml:space="preserve">Contactdoos 3P+N+A 32A grijs </t>
  </si>
  <si>
    <t>Contactdoos 2P+A 32A grijs IP44</t>
  </si>
  <si>
    <t>Contactdoos 3P+A 32A grijs IP44</t>
  </si>
  <si>
    <t>Contactdoos 3P+N+A 32A grijs IP44</t>
  </si>
  <si>
    <t>Stekker 2P+A 32A grijs</t>
  </si>
  <si>
    <t xml:space="preserve">Stekker 3P+A 32A grijs </t>
  </si>
  <si>
    <t xml:space="preserve">Stekker 3P+N+A 32A grijs </t>
  </si>
  <si>
    <t>AARDINGSRAIL 4P</t>
  </si>
  <si>
    <t>31-865</t>
  </si>
  <si>
    <t>Buisingang voor 16mm</t>
  </si>
  <si>
    <t>Buisingang voor 20mm</t>
  </si>
  <si>
    <t>05-501-06</t>
  </si>
  <si>
    <t>Lamp v/5540/06</t>
  </si>
  <si>
    <t>05-540-06</t>
  </si>
  <si>
    <t>Beldrukknop buiten 6v</t>
  </si>
  <si>
    <t>11-865</t>
  </si>
  <si>
    <t>Buisingang 16mm</t>
  </si>
  <si>
    <t>11-866</t>
  </si>
  <si>
    <t>Buisingang 20mm</t>
  </si>
  <si>
    <t>05-501-12</t>
  </si>
  <si>
    <t>Lamp voor 05-540  12-24V</t>
  </si>
  <si>
    <t>Beldrukknop buiten 12v</t>
  </si>
  <si>
    <t>05-201</t>
  </si>
  <si>
    <t>PC-Logic</t>
  </si>
  <si>
    <t>09-016-10</t>
  </si>
  <si>
    <t>Voorbelasting</t>
  </si>
  <si>
    <t>05-540-13</t>
  </si>
  <si>
    <t>Beldrukknop buiten</t>
  </si>
  <si>
    <t>05-540-23</t>
  </si>
  <si>
    <t>05-540-33</t>
  </si>
  <si>
    <t>05-309</t>
  </si>
  <si>
    <t>RF ext.antenne voor05-300</t>
  </si>
  <si>
    <t>05-336</t>
  </si>
  <si>
    <t>RF ontv-opb.2kan.  868MHz</t>
  </si>
  <si>
    <t>05-333</t>
  </si>
  <si>
    <t>RF ontvmini rolluik868MHz</t>
  </si>
  <si>
    <t>05-311</t>
  </si>
  <si>
    <t>RF zender mini 1k  868Mhz</t>
  </si>
  <si>
    <t>05-370</t>
  </si>
  <si>
    <t>RF Diagnose apparaat  868</t>
  </si>
  <si>
    <t>05-331</t>
  </si>
  <si>
    <t>Enkelpolige 1-kanaals inbouw</t>
  </si>
  <si>
    <t>05-008-02</t>
  </si>
  <si>
    <t>Nikobus 4 kan.dimcontrol.</t>
  </si>
  <si>
    <t>05-315</t>
  </si>
  <si>
    <t>Mini RF-interface voor drukknoppen</t>
  </si>
  <si>
    <t>05-332</t>
  </si>
  <si>
    <t>Enkelpolige RF-ontvanger</t>
  </si>
  <si>
    <t>05-340</t>
  </si>
  <si>
    <t>RF tussenstekker 1kan.</t>
  </si>
  <si>
    <t>67-710</t>
  </si>
  <si>
    <t>modulaire voeding 230V</t>
  </si>
  <si>
    <t>10-158</t>
  </si>
  <si>
    <t>buitenpost alu 8 beldrukk</t>
  </si>
  <si>
    <t>10-801</t>
  </si>
  <si>
    <t>voeding 20 - deurtelef.</t>
  </si>
  <si>
    <t>10-806</t>
  </si>
  <si>
    <t>videovoeding systeem 1/1</t>
  </si>
  <si>
    <t>10-151</t>
  </si>
  <si>
    <t>buitenpost alu 1 beldrukk</t>
  </si>
  <si>
    <t>10-152</t>
  </si>
  <si>
    <t>buitenpost alu 2 beldrukk</t>
  </si>
  <si>
    <t>10-830</t>
  </si>
  <si>
    <t>din rail relais</t>
  </si>
  <si>
    <t>10-106</t>
  </si>
  <si>
    <t>buitenpost alu 6 beldrukk</t>
  </si>
  <si>
    <t>10-153</t>
  </si>
  <si>
    <t>buitenpost alu 3 beldrukk</t>
  </si>
  <si>
    <t>10-112-01</t>
  </si>
  <si>
    <t>UITBREIDING 2x6 DRUKKN.</t>
  </si>
  <si>
    <t>Dimmer 6A</t>
  </si>
  <si>
    <t>10-154</t>
  </si>
  <si>
    <t>buitenpost alu 4 beldrukk</t>
  </si>
  <si>
    <t>10-104</t>
  </si>
  <si>
    <t>10-108</t>
  </si>
  <si>
    <t>10-114-01</t>
  </si>
  <si>
    <t>UITBREIDING 2x7 DRUKKN.</t>
  </si>
  <si>
    <t>10-116-01</t>
  </si>
  <si>
    <t>UITBREIDING 2x8 DRUKKN.</t>
  </si>
  <si>
    <t>10-301</t>
  </si>
  <si>
    <t>buitenpost alu inb.1 belk</t>
  </si>
  <si>
    <t>10-302</t>
  </si>
  <si>
    <t>buitenpost alu inb.2 belk</t>
  </si>
  <si>
    <t>10-303</t>
  </si>
  <si>
    <t>buitenpost alu inb.3 belk</t>
  </si>
  <si>
    <t>10-304</t>
  </si>
  <si>
    <t>buitenpost alu inb.4 belk</t>
  </si>
  <si>
    <t>10-308</t>
  </si>
  <si>
    <t>buitenpost alu inb.8 belk</t>
  </si>
  <si>
    <t>10-404</t>
  </si>
  <si>
    <t>10-406</t>
  </si>
  <si>
    <t>10-408</t>
  </si>
  <si>
    <t>10-509</t>
  </si>
  <si>
    <t>voet vr tafelmontage obje</t>
  </si>
  <si>
    <t>10-835</t>
  </si>
  <si>
    <t>DEUROPENER RELAIS</t>
  </si>
  <si>
    <t>10-836</t>
  </si>
  <si>
    <t>relais 2</t>
  </si>
  <si>
    <t>10-837</t>
  </si>
  <si>
    <t>inbouwrelais</t>
  </si>
  <si>
    <t>10-870</t>
  </si>
  <si>
    <t>servicetoestel</t>
  </si>
  <si>
    <t>10-876</t>
  </si>
  <si>
    <t>afschermkap</t>
  </si>
  <si>
    <t>10-312</t>
  </si>
  <si>
    <t>buitenpost alu inb. 2x6 b</t>
  </si>
  <si>
    <t>10-306</t>
  </si>
  <si>
    <t>buitenpost alu inb.6 belk</t>
  </si>
  <si>
    <t>10-324</t>
  </si>
  <si>
    <t>buitenpost alu inb. 3x8 b</t>
  </si>
  <si>
    <t>10-498</t>
  </si>
  <si>
    <t>video zender</t>
  </si>
  <si>
    <t>10-805-01</t>
  </si>
  <si>
    <t>Netvoeding 26V / 2,5A</t>
  </si>
  <si>
    <t>10-118-01</t>
  </si>
  <si>
    <t>UITBREIDING 2x9 DRUKKN.</t>
  </si>
  <si>
    <t>10-120-01</t>
  </si>
  <si>
    <t>UITBREIDING 2x10 DRUKKN.</t>
  </si>
  <si>
    <t>10-310</t>
  </si>
  <si>
    <t>VIDEO DEURST 2x5 DRUKKN.</t>
  </si>
  <si>
    <t>10-314</t>
  </si>
  <si>
    <t>VIDEO DEURST 2x7 DRUKKN.</t>
  </si>
  <si>
    <t>10-316</t>
  </si>
  <si>
    <t>VIDEO DEURST 2x8 DRUKKN.</t>
  </si>
  <si>
    <t>10-318</t>
  </si>
  <si>
    <t>VIDEO DEURST 3x6 DRUKKN.</t>
  </si>
  <si>
    <t>10-321</t>
  </si>
  <si>
    <t>VIDEO DEURST 3x7 DRUKKN.</t>
  </si>
  <si>
    <t>10-496</t>
  </si>
  <si>
    <t>INBOUW CAMERA</t>
  </si>
  <si>
    <t>10-855</t>
  </si>
  <si>
    <t>NAC USB-INTERFACE</t>
  </si>
  <si>
    <t>10-896</t>
  </si>
  <si>
    <t>MONTAGEKADER CAMERA</t>
  </si>
  <si>
    <t>CPL DATA 1xRJ STERLING</t>
  </si>
  <si>
    <t>CPL DATA 2xRJ STERLING</t>
  </si>
  <si>
    <t>122-65100</t>
  </si>
  <si>
    <t>CPL DATA 1xRJ ANTHRACITE</t>
  </si>
  <si>
    <t>122-65200</t>
  </si>
  <si>
    <t>CPL DATA 2xRJ ANTHRACITE</t>
  </si>
  <si>
    <t>123-65100</t>
  </si>
  <si>
    <t>CPL DATA 1xRJ BRONZE</t>
  </si>
  <si>
    <t>123-65200</t>
  </si>
  <si>
    <t>CPL DATA 2xRJ BRONZE</t>
  </si>
  <si>
    <t>124-65100</t>
  </si>
  <si>
    <t>CPL DATA 1xRJ BROWN</t>
  </si>
  <si>
    <t>124-65200</t>
  </si>
  <si>
    <t>CPL DATA 2xRJ BROWN</t>
  </si>
  <si>
    <t>154-65100</t>
  </si>
  <si>
    <t>CPL DATA 1xRJ WHITE</t>
  </si>
  <si>
    <t>154-65200</t>
  </si>
  <si>
    <t>CPL DATA 2xRJ WHITE</t>
  </si>
  <si>
    <t>157-65100</t>
  </si>
  <si>
    <t>157-65200</t>
  </si>
  <si>
    <t>CPL DATA 2xRJ CHAMP.</t>
  </si>
  <si>
    <t>DATA PASSTUK 1</t>
  </si>
  <si>
    <t>170-65201</t>
  </si>
  <si>
    <t>DATA PASSTUK 2</t>
  </si>
  <si>
    <t>170-65302</t>
  </si>
  <si>
    <t>DATA PASSTUK 3 DUBBEL</t>
  </si>
  <si>
    <t>170-65401</t>
  </si>
  <si>
    <t>DATA PASSTUK 4</t>
  </si>
  <si>
    <t>170-65402</t>
  </si>
  <si>
    <t>DATA PASSTUK 4 DUBBEL</t>
  </si>
  <si>
    <t>170-65501</t>
  </si>
  <si>
    <t>DATA PASSTUK 5</t>
  </si>
  <si>
    <t>170-65601</t>
  </si>
  <si>
    <t>DATA PASSTUK 6</t>
  </si>
  <si>
    <t>SET DIMMER</t>
  </si>
  <si>
    <t>TOETS LENS STERLING</t>
  </si>
  <si>
    <t>121-60905</t>
  </si>
  <si>
    <t>SET TEKSTVELD STERLING</t>
  </si>
  <si>
    <t>TOETS STERLING</t>
  </si>
  <si>
    <t>121-61106</t>
  </si>
  <si>
    <t>TOETS STERLING  VMC</t>
  </si>
  <si>
    <t>2x 1/2 TOETS STERLING</t>
  </si>
  <si>
    <t>2x1/2 TOETS LENS ST</t>
  </si>
  <si>
    <t>Centraalpl. trekschakelaar sterling</t>
  </si>
  <si>
    <t>SET TREKSCH STERLING</t>
  </si>
  <si>
    <t>121-64006</t>
  </si>
  <si>
    <t>SET DRUKKNOP 6A STERLING</t>
  </si>
  <si>
    <t>SET DRUKKNOP  BEL</t>
  </si>
  <si>
    <t>SET DRUKKNOP  LAMP</t>
  </si>
  <si>
    <t>SET DRUKKNOP  SLEUTEL</t>
  </si>
  <si>
    <t>SET TIJDSCH 15MIN STERL.</t>
  </si>
  <si>
    <t>SET TIJDSCH 120MIN ST.</t>
  </si>
  <si>
    <t>SET ROLLUIKSCH STERLING</t>
  </si>
  <si>
    <t>SET DRUKKNOP ROLLUIK</t>
  </si>
  <si>
    <t>SET DRUKKNOP ROLLUIKST.</t>
  </si>
  <si>
    <t>121-65926</t>
  </si>
  <si>
    <t>SET SCHAK. ROLLUIK</t>
  </si>
  <si>
    <t>121-65936</t>
  </si>
  <si>
    <t>SET SCHAK. VENTILATOR</t>
  </si>
  <si>
    <t>121-65937</t>
  </si>
  <si>
    <t>121-65938</t>
  </si>
  <si>
    <t>121-66101</t>
  </si>
  <si>
    <t>CPL WCD PEN+VEILIG ST.</t>
  </si>
  <si>
    <t>121-66501</t>
  </si>
  <si>
    <t>CPL WCD 2P+VEILIGH.</t>
  </si>
  <si>
    <t>CPL WCD PEN+VEILIGH.</t>
  </si>
  <si>
    <t>121-66603</t>
  </si>
  <si>
    <t>CPL WCD PEN KLAPDEKSEL</t>
  </si>
  <si>
    <t>121-69001</t>
  </si>
  <si>
    <t>CPL TELEFOONAANSL. BE</t>
  </si>
  <si>
    <t>121-69101</t>
  </si>
  <si>
    <t>CPL TV-AANSL</t>
  </si>
  <si>
    <t>121-69551</t>
  </si>
  <si>
    <t>CPL AANSL TV-SAT</t>
  </si>
  <si>
    <t>CPL 2xSPRINGCONNECTOR</t>
  </si>
  <si>
    <t>CPL  AANSLUITING TV/FM</t>
  </si>
  <si>
    <t>CPL 1xSPRINGCONNECTOR</t>
  </si>
  <si>
    <t>CPL AFSLUITPL. STERLING</t>
  </si>
  <si>
    <t>AFDEKPL. ENKEL STERLING</t>
  </si>
  <si>
    <t>121-76200</t>
  </si>
  <si>
    <t>AFDEKPL  2V VERT 60 STER</t>
  </si>
  <si>
    <t>121-76300</t>
  </si>
  <si>
    <t>AFDEKPL  3V VERT 60 STER</t>
  </si>
  <si>
    <t>AFDEKPL  4V  CA71 STER</t>
  </si>
  <si>
    <t>AFDEKPL  3V  CA71 ST</t>
  </si>
  <si>
    <t>AFDEKPL  2V CA71 STER</t>
  </si>
  <si>
    <t>CPL  BLINDPLAAT</t>
  </si>
  <si>
    <t>122-31000</t>
  </si>
  <si>
    <t>122-60005</t>
  </si>
  <si>
    <t>TOETS LENS ANTHRACITE</t>
  </si>
  <si>
    <t>122-60905</t>
  </si>
  <si>
    <t>SET TEKSTVELD ANTHRACITE</t>
  </si>
  <si>
    <t>122-61105</t>
  </si>
  <si>
    <t>TOETS ANTHRACITE</t>
  </si>
  <si>
    <t>122-61106</t>
  </si>
  <si>
    <t>TOETS ANTHRACITE  VMC</t>
  </si>
  <si>
    <t>122-61505</t>
  </si>
  <si>
    <t>2x 1/2 TOETS ANTHRACITE</t>
  </si>
  <si>
    <t>122-61507</t>
  </si>
  <si>
    <t>2x1/2 TOETS LENS ANTHRACITE</t>
  </si>
  <si>
    <t>122-63606</t>
  </si>
  <si>
    <t>Centraalpl. trekschakelaar antraciet</t>
  </si>
  <si>
    <t>122-63906</t>
  </si>
  <si>
    <t>SET TREKSCH ANTHRACITE</t>
  </si>
  <si>
    <t>122-64006</t>
  </si>
  <si>
    <t>SET DRUKKNOP 6A ANTHRACITE</t>
  </si>
  <si>
    <t>122-64007</t>
  </si>
  <si>
    <t>122-64008</t>
  </si>
  <si>
    <t>122-64009</t>
  </si>
  <si>
    <t>122-64806</t>
  </si>
  <si>
    <t>SET TIJDSCH 15MIN ANTHRACITE</t>
  </si>
  <si>
    <t>122-64906</t>
  </si>
  <si>
    <t>SET TIJDSCH 120MIN ANTHRACITE</t>
  </si>
  <si>
    <t>122-65905</t>
  </si>
  <si>
    <t>SET ROLLUIKSCH ANTHRACITE</t>
  </si>
  <si>
    <t>122-65914</t>
  </si>
  <si>
    <t>122-65918</t>
  </si>
  <si>
    <t>122-65926</t>
  </si>
  <si>
    <t>122-65936</t>
  </si>
  <si>
    <t>122-65937</t>
  </si>
  <si>
    <t>122-65938</t>
  </si>
  <si>
    <t>122-66101</t>
  </si>
  <si>
    <t>CPL WCD PEN+VEILIG</t>
  </si>
  <si>
    <t>122-66501</t>
  </si>
  <si>
    <t>122-66601</t>
  </si>
  <si>
    <t>122-66603</t>
  </si>
  <si>
    <t>122-69001</t>
  </si>
  <si>
    <t>122-69101</t>
  </si>
  <si>
    <t>122-69551</t>
  </si>
  <si>
    <t>122-69701</t>
  </si>
  <si>
    <t>122-69801</t>
  </si>
  <si>
    <t>122-76001</t>
  </si>
  <si>
    <t>CPL AFSLUITPL. ANTHRACITE</t>
  </si>
  <si>
    <t>122-76100</t>
  </si>
  <si>
    <t>AFDEKPL. ENKEL ANTHRACITE</t>
  </si>
  <si>
    <t>122-76200</t>
  </si>
  <si>
    <t>AFDEKPL. 2V VERT 60 ANTHRACITE</t>
  </si>
  <si>
    <t>122-76300</t>
  </si>
  <si>
    <t>AFDEKPL. DRIEV. 60 ANTHRACITE</t>
  </si>
  <si>
    <t>122-76400</t>
  </si>
  <si>
    <t>AFDEKPL. 4V CA71 ANTHRACITE</t>
  </si>
  <si>
    <t>122-76700</t>
  </si>
  <si>
    <t>AFDEKPL. 3V CA71 ANTHRACITE</t>
  </si>
  <si>
    <t>122-76800</t>
  </si>
  <si>
    <t>AFDEKPL. 2V CA71 ANTHRACITE</t>
  </si>
  <si>
    <t>122-76901</t>
  </si>
  <si>
    <t>CPL BLINDPLAAT</t>
  </si>
  <si>
    <t>123-31000</t>
  </si>
  <si>
    <t>123-60005</t>
  </si>
  <si>
    <t>TOETS LENS BRONZE</t>
  </si>
  <si>
    <t>123-60905</t>
  </si>
  <si>
    <t>SET TEKSTVELD BRONZE</t>
  </si>
  <si>
    <t>123-61105</t>
  </si>
  <si>
    <t>TOETS BRONZE</t>
  </si>
  <si>
    <t>123-61106</t>
  </si>
  <si>
    <t>TOETS BRONZE  VMC</t>
  </si>
  <si>
    <t>123-61505</t>
  </si>
  <si>
    <t>2x 1/2 TOETS BRONZE</t>
  </si>
  <si>
    <t>123-61507</t>
  </si>
  <si>
    <t>2x1/2 TOETS LENS BR</t>
  </si>
  <si>
    <t>123-63606</t>
  </si>
  <si>
    <t>Centraalpl. trekschakelaar brons</t>
  </si>
  <si>
    <t>123-63906</t>
  </si>
  <si>
    <t>SET TREKSCH BRONZE</t>
  </si>
  <si>
    <t>123-64006</t>
  </si>
  <si>
    <t>SET DRUKKNOP 6A BRONZE</t>
  </si>
  <si>
    <t>123-64007</t>
  </si>
  <si>
    <t>123-64008</t>
  </si>
  <si>
    <t>123-64009</t>
  </si>
  <si>
    <t>123-64806</t>
  </si>
  <si>
    <t>SET TIJDSCH 15MIN BRONZE</t>
  </si>
  <si>
    <t>123-64906</t>
  </si>
  <si>
    <t>SET TIJDSCH 120MIN BR.</t>
  </si>
  <si>
    <t>123-65905</t>
  </si>
  <si>
    <t>SET ROLLUIKSCH BRONZE</t>
  </si>
  <si>
    <t>123-65914</t>
  </si>
  <si>
    <t>123-65918</t>
  </si>
  <si>
    <t>123-65926</t>
  </si>
  <si>
    <t>123-65936</t>
  </si>
  <si>
    <t>123-65937</t>
  </si>
  <si>
    <t>123-65938</t>
  </si>
  <si>
    <t>123-66101</t>
  </si>
  <si>
    <t>123-66501</t>
  </si>
  <si>
    <t>123-66601</t>
  </si>
  <si>
    <t>123-66603</t>
  </si>
  <si>
    <t>123-69001</t>
  </si>
  <si>
    <t>123-69101</t>
  </si>
  <si>
    <t>123-69551</t>
  </si>
  <si>
    <t>123-69701</t>
  </si>
  <si>
    <t>123-69702</t>
  </si>
  <si>
    <t>123-69801</t>
  </si>
  <si>
    <t>123-76001</t>
  </si>
  <si>
    <t>CPL AFSLUITPL. BRONZE</t>
  </si>
  <si>
    <t>123-76100</t>
  </si>
  <si>
    <t>AFDEKPL. ENKEL BRONZE</t>
  </si>
  <si>
    <t>123-76200</t>
  </si>
  <si>
    <t>AFDEKPL  2V VERT 60 BR</t>
  </si>
  <si>
    <t>123-76300</t>
  </si>
  <si>
    <t>AFDEKPL  3V VERT 60 BR</t>
  </si>
  <si>
    <t>123-76400</t>
  </si>
  <si>
    <t>AFDEKPL  4V CA71 BR</t>
  </si>
  <si>
    <t>123-76700</t>
  </si>
  <si>
    <t>AFDEKPL  3V  71 BR</t>
  </si>
  <si>
    <t>123-76800</t>
  </si>
  <si>
    <t>AFDEKPL  2V CA71 BRONS</t>
  </si>
  <si>
    <t>123-76901</t>
  </si>
  <si>
    <t>124-31000</t>
  </si>
  <si>
    <t>124-60005</t>
  </si>
  <si>
    <t>TOETS LENS BROWN</t>
  </si>
  <si>
    <t>124-61105</t>
  </si>
  <si>
    <t>TOETS DARK BROWN</t>
  </si>
  <si>
    <t>124-61106</t>
  </si>
  <si>
    <t>TOETS BROWN  VMC</t>
  </si>
  <si>
    <t>124-61505</t>
  </si>
  <si>
    <t>2x 1/2 TOETS DARK BROWN</t>
  </si>
  <si>
    <t>124-61507</t>
  </si>
  <si>
    <t>2x 1/2 TOETS+LENS BROWN</t>
  </si>
  <si>
    <t>124-63606</t>
  </si>
  <si>
    <t>Centraalpl. trekschakelaar bruin</t>
  </si>
  <si>
    <t>124-63906</t>
  </si>
  <si>
    <t>SET TREKSCH DARK BROWN</t>
  </si>
  <si>
    <t>124-64006</t>
  </si>
  <si>
    <t>SET DRUKKNOP 6A D.BROWN</t>
  </si>
  <si>
    <t>124-64007</t>
  </si>
  <si>
    <t>124-64008</t>
  </si>
  <si>
    <t>124-64009</t>
  </si>
  <si>
    <t>124-64806</t>
  </si>
  <si>
    <t>SET TIJDSCH 15MIN BROWN</t>
  </si>
  <si>
    <t>124-64906</t>
  </si>
  <si>
    <t>124-65914</t>
  </si>
  <si>
    <t>124-65918</t>
  </si>
  <si>
    <t>124-65926</t>
  </si>
  <si>
    <t>124-65936</t>
  </si>
  <si>
    <t>124-65937</t>
  </si>
  <si>
    <t>124-65938</t>
  </si>
  <si>
    <t>124-66101</t>
  </si>
  <si>
    <t>124-66501</t>
  </si>
  <si>
    <t>124-66601</t>
  </si>
  <si>
    <t>124-66603</t>
  </si>
  <si>
    <t>124-69001</t>
  </si>
  <si>
    <t>124-69101</t>
  </si>
  <si>
    <t>124-69551</t>
  </si>
  <si>
    <t>124-69701</t>
  </si>
  <si>
    <t>124-69702</t>
  </si>
  <si>
    <t>124-69801</t>
  </si>
  <si>
    <t>124-76001</t>
  </si>
  <si>
    <t>CPL AFSLUITPL. BROWN</t>
  </si>
  <si>
    <t>124-76100</t>
  </si>
  <si>
    <t>AFDEKPL ENKELV. BRUIN</t>
  </si>
  <si>
    <t>124-76200</t>
  </si>
  <si>
    <t>AFDEKPL TWEEV. 60 BROWN</t>
  </si>
  <si>
    <t>124-76300</t>
  </si>
  <si>
    <t>AFDEKPL DRIEV. 60 BROWN</t>
  </si>
  <si>
    <t>124-76400</t>
  </si>
  <si>
    <t>AFDEKPL VIERV. 71 BROWN</t>
  </si>
  <si>
    <t>124-76700</t>
  </si>
  <si>
    <t>AFDEKPL DRIEV. 71 BROWN</t>
  </si>
  <si>
    <t>124-76800</t>
  </si>
  <si>
    <t>AFDEKPL TWEEV. 71 BROWN</t>
  </si>
  <si>
    <t>124-76901</t>
  </si>
  <si>
    <t>CPL  BLINDPLAAT BROWN</t>
  </si>
  <si>
    <t>150-76100</t>
  </si>
  <si>
    <t>AFDEKPL ENKELV. S.STEEL</t>
  </si>
  <si>
    <t>150-76200</t>
  </si>
  <si>
    <t>AFDEKPL TWEEV. 60 STEEL</t>
  </si>
  <si>
    <t>150-76300</t>
  </si>
  <si>
    <t>AFDEKPL DRIEV. 60 STEEL</t>
  </si>
  <si>
    <t>150-76700</t>
  </si>
  <si>
    <t>AFDEKPL DRIEV. 71 STEEL</t>
  </si>
  <si>
    <t>150-76800</t>
  </si>
  <si>
    <t>AFDEKPL TWEEV. 71 STEEL</t>
  </si>
  <si>
    <t>154-31000</t>
  </si>
  <si>
    <t>154-60005</t>
  </si>
  <si>
    <t>TOETS LENS WHITE</t>
  </si>
  <si>
    <t>154-60905</t>
  </si>
  <si>
    <t>SET TEKSTVELD WHITE</t>
  </si>
  <si>
    <t>154-61105</t>
  </si>
  <si>
    <t>TOETS WHITE</t>
  </si>
  <si>
    <t>154-61106</t>
  </si>
  <si>
    <t>TOETS WHITE  VMC</t>
  </si>
  <si>
    <t>154-61505</t>
  </si>
  <si>
    <t>2x 1/2 TOETS WHITE</t>
  </si>
  <si>
    <t>154-61507</t>
  </si>
  <si>
    <t>2x 1/2 TOETS+LENS WHITE</t>
  </si>
  <si>
    <t>154-63606</t>
  </si>
  <si>
    <t>Centraalpl. trekschakelaar white steel</t>
  </si>
  <si>
    <t>154-63906</t>
  </si>
  <si>
    <t>SET TREKSCH WHITE</t>
  </si>
  <si>
    <t>154-64006</t>
  </si>
  <si>
    <t>SET DRUKKNOP 6A WHITE</t>
  </si>
  <si>
    <t>154-64007</t>
  </si>
  <si>
    <t>154-64008</t>
  </si>
  <si>
    <t>154-64009</t>
  </si>
  <si>
    <t>154-64806</t>
  </si>
  <si>
    <t>SET TIJDSCH 15MIN WHITE</t>
  </si>
  <si>
    <t>154-64906</t>
  </si>
  <si>
    <t>SET TIJDSCH 120MIN WH.</t>
  </si>
  <si>
    <t>154-65905</t>
  </si>
  <si>
    <t>SET ROLLUIKSCH WHITE</t>
  </si>
  <si>
    <t>154-65914</t>
  </si>
  <si>
    <t>154-65918</t>
  </si>
  <si>
    <t>154-65926</t>
  </si>
  <si>
    <t>154-65936</t>
  </si>
  <si>
    <t>154-65937</t>
  </si>
  <si>
    <t>154-65938</t>
  </si>
  <si>
    <t>154-66101</t>
  </si>
  <si>
    <t>154-66501</t>
  </si>
  <si>
    <t>154-66601</t>
  </si>
  <si>
    <t>154-66603</t>
  </si>
  <si>
    <t>154-69001</t>
  </si>
  <si>
    <t>154-69101</t>
  </si>
  <si>
    <t>154-69551</t>
  </si>
  <si>
    <t>154-69701</t>
  </si>
  <si>
    <t>154-69702</t>
  </si>
  <si>
    <t>CPL  AANSLUITING TV/FM W</t>
  </si>
  <si>
    <t>154-69801</t>
  </si>
  <si>
    <t>154-76001</t>
  </si>
  <si>
    <t>CPL AFSLUITPL. WHITE</t>
  </si>
  <si>
    <t>154-76100</t>
  </si>
  <si>
    <t>AFDEKPL ENKELV. WHITE S.</t>
  </si>
  <si>
    <t>154-76200</t>
  </si>
  <si>
    <t>AFDEKPL TWEEV. 60 WHITE</t>
  </si>
  <si>
    <t>154-76300</t>
  </si>
  <si>
    <t>AFDEKPL DRIEV. 60 WHITE</t>
  </si>
  <si>
    <t>154-76700</t>
  </si>
  <si>
    <t>AFDEKPL DRIEV. 71 WHITE</t>
  </si>
  <si>
    <t>154-76800</t>
  </si>
  <si>
    <t>AFDEKPL TWEEV. 71 WHITE</t>
  </si>
  <si>
    <t>154-76901</t>
  </si>
  <si>
    <t>CPL  BLINDPLAAT WHITE</t>
  </si>
  <si>
    <t>155-76100</t>
  </si>
  <si>
    <t>AFDEKPL ENKELV. ALU GREY</t>
  </si>
  <si>
    <t>155-76200</t>
  </si>
  <si>
    <t>AFDEKPL TWEEV. 60 GREY</t>
  </si>
  <si>
    <t>155-76300</t>
  </si>
  <si>
    <t>AFDEKPL DRIEV. 60 GREY</t>
  </si>
  <si>
    <t>155-76700</t>
  </si>
  <si>
    <t>AFDEKPL DRIEV. 71 GREY</t>
  </si>
  <si>
    <t>155-76800</t>
  </si>
  <si>
    <t>AFDEKPL TWEEV. 71 GREY</t>
  </si>
  <si>
    <t>156-76100</t>
  </si>
  <si>
    <t>AFDEKPL ENKELV. BAMBOO</t>
  </si>
  <si>
    <t>156-76200</t>
  </si>
  <si>
    <t>AFDEKPL TWEEV. 60 BAMBOO</t>
  </si>
  <si>
    <t>156-76300</t>
  </si>
  <si>
    <t>AFDEKPL DRIEV. 60 BAMBOO</t>
  </si>
  <si>
    <t>156-76700</t>
  </si>
  <si>
    <t>AFDEKPL DRIEV. 71 BAMBOO</t>
  </si>
  <si>
    <t>157-31000</t>
  </si>
  <si>
    <t>157-60005</t>
  </si>
  <si>
    <t>TOETS LENS CHAMPAGNE</t>
  </si>
  <si>
    <t>157-60905</t>
  </si>
  <si>
    <t>SET TEKSTVELD CHAMPAGNE</t>
  </si>
  <si>
    <t>157-61105</t>
  </si>
  <si>
    <t>TOETS CHAMPAGNE</t>
  </si>
  <si>
    <t>157-61106</t>
  </si>
  <si>
    <t>TOETS CHAMPAGNE  VMC</t>
  </si>
  <si>
    <t>157-61505</t>
  </si>
  <si>
    <t>2x 1/2 TOETS CHAMPAGNE</t>
  </si>
  <si>
    <t>157-61507</t>
  </si>
  <si>
    <t>2x 1/2 TOETS+LENS CHAMP.</t>
  </si>
  <si>
    <t>157-63606</t>
  </si>
  <si>
    <t>Centraalpl. trekschakelaar champagne</t>
  </si>
  <si>
    <t>157-63906</t>
  </si>
  <si>
    <t>SET TREKSCH CHAMPAGNE</t>
  </si>
  <si>
    <t>157-64006</t>
  </si>
  <si>
    <t>SET DRUKKNOP 6A CHAMP.</t>
  </si>
  <si>
    <t>157-64007</t>
  </si>
  <si>
    <t>157-64008</t>
  </si>
  <si>
    <t>157-64009</t>
  </si>
  <si>
    <t>157-64806</t>
  </si>
  <si>
    <t>SET TIJDSCH 15MIN CHAMP.</t>
  </si>
  <si>
    <t>157-64906</t>
  </si>
  <si>
    <t>SET TIJDSCH 120MIN CH.</t>
  </si>
  <si>
    <t>157-65905</t>
  </si>
  <si>
    <t>SET ROLLUIKSCH CHAMP.</t>
  </si>
  <si>
    <t>157-65914</t>
  </si>
  <si>
    <t>157-65918</t>
  </si>
  <si>
    <t>157-65926</t>
  </si>
  <si>
    <t>157-65936</t>
  </si>
  <si>
    <t>157-65937</t>
  </si>
  <si>
    <t>157-65938</t>
  </si>
  <si>
    <t>157-66101</t>
  </si>
  <si>
    <t>157-66501</t>
  </si>
  <si>
    <t>157-66601</t>
  </si>
  <si>
    <t>157-66603</t>
  </si>
  <si>
    <t>157-69001</t>
  </si>
  <si>
    <t>157-69101</t>
  </si>
  <si>
    <t>157-69551</t>
  </si>
  <si>
    <t>157-69701</t>
  </si>
  <si>
    <t>157-69702</t>
  </si>
  <si>
    <t>CPL  AANSLUITING TV/FM C</t>
  </si>
  <si>
    <t>157-69801</t>
  </si>
  <si>
    <t>157-76001</t>
  </si>
  <si>
    <t>CPL AFSLUITPL. CHAMP.</t>
  </si>
  <si>
    <t>157-76100</t>
  </si>
  <si>
    <t>AFDEKPL ENKELV. CHAMP.</t>
  </si>
  <si>
    <t>157-76200</t>
  </si>
  <si>
    <t>AFDEKPL TWEEV. 60 CHAMP.</t>
  </si>
  <si>
    <t>157-76300</t>
  </si>
  <si>
    <t>AFDEKPL DRIEV. 60 CHAMP.</t>
  </si>
  <si>
    <t>157-76700</t>
  </si>
  <si>
    <t>AFDEKPL DRIEV. 71 CHAMP.</t>
  </si>
  <si>
    <t>157-76800</t>
  </si>
  <si>
    <t>AFDEKPL TWEEV. 71 CHAMP.</t>
  </si>
  <si>
    <t>157-76901</t>
  </si>
  <si>
    <t>CPL  BLINDPLAAT CHAMP.</t>
  </si>
  <si>
    <t>158-76100</t>
  </si>
  <si>
    <t>AFDEKPL ENKELV. ALU BLACK</t>
  </si>
  <si>
    <t>158-76200</t>
  </si>
  <si>
    <t>AFDEKPL TWEEV. 60 BLACK</t>
  </si>
  <si>
    <t>158-76300</t>
  </si>
  <si>
    <t>AFDEKPL DRIEV. 60 BLACK</t>
  </si>
  <si>
    <t>158-76700</t>
  </si>
  <si>
    <t>AFDEKPL DRIEV. 71 BLACK</t>
  </si>
  <si>
    <t>158-76800</t>
  </si>
  <si>
    <t>AFDEKPL TWEEV. 71 BLACK</t>
  </si>
  <si>
    <t>SOKKEL DRUKKNOP NO</t>
  </si>
  <si>
    <t>SCHAKELAAR ENKELPOLIG</t>
  </si>
  <si>
    <t>SCHAKELAAR 2P 10A 250V AC</t>
  </si>
  <si>
    <t>170-01300</t>
  </si>
  <si>
    <t>SOKKEL SCHAKELAAR 2P 16A 250V AC</t>
  </si>
  <si>
    <t>SERIESCHAKELAAR</t>
  </si>
  <si>
    <t>SCHAKELAAR WISSEL 10A 250V AC</t>
  </si>
  <si>
    <t>170-01616</t>
  </si>
  <si>
    <t>SOKKEL SCHAKELAAR WISSEL 16A 250V AC</t>
  </si>
  <si>
    <t>SCHAKELAAR KRUIS 10A 250V AC</t>
  </si>
  <si>
    <t>SCHAKELAAR TWEEP. WISSEL</t>
  </si>
  <si>
    <t>SCHAKELAAR 2X WISSEL</t>
  </si>
  <si>
    <t>DRUKKNOP NO/NG</t>
  </si>
  <si>
    <t>SOKKEL DRUKKNOP 6A</t>
  </si>
  <si>
    <t>SOKKEL TIJDSCH 15 MIN</t>
  </si>
  <si>
    <t>SOKKEL TIJDSCH 120 MIN</t>
  </si>
  <si>
    <t>DRUKKNOP 2X NORMAAL OPEN</t>
  </si>
  <si>
    <t>170-05600</t>
  </si>
  <si>
    <t>SCHAKELAAR+DRUKKNOP</t>
  </si>
  <si>
    <t>ROLLUIKSCHAKELAAR</t>
  </si>
  <si>
    <t>170-07100</t>
  </si>
  <si>
    <t>CONTROLESCHAKELAAR 1</t>
  </si>
  <si>
    <t>170-07600</t>
  </si>
  <si>
    <t>CONTROLESCHAKELAAR 6</t>
  </si>
  <si>
    <t>170-09000</t>
  </si>
  <si>
    <t>TELEFOONAANSL. BE</t>
  </si>
  <si>
    <t>170-09120</t>
  </si>
  <si>
    <t>SOKKEL AANSL TV ENKEL</t>
  </si>
  <si>
    <t>170-09500</t>
  </si>
  <si>
    <t>AANSLUITING TV/FM EDU</t>
  </si>
  <si>
    <t>TV/FM AANSL INTERKABEL</t>
  </si>
  <si>
    <t>170-09550</t>
  </si>
  <si>
    <t>SOKKEL AANSL TV/FM/SAT</t>
  </si>
  <si>
    <t>170-09600</t>
  </si>
  <si>
    <t>SOKKEL AANSL TV/FM GEDU</t>
  </si>
  <si>
    <t>SOKKEL ROLLUIKDRUKKNOP</t>
  </si>
  <si>
    <t>ROLLUIK drukknop</t>
  </si>
  <si>
    <t>170-29601</t>
  </si>
  <si>
    <t>AFSLUITWEERSTAND</t>
  </si>
  <si>
    <t>170-31100</t>
  </si>
  <si>
    <t>SOKKEL WANDCONTACTD. 2P</t>
  </si>
  <si>
    <t>170-32100</t>
  </si>
  <si>
    <t>WANDCONTACTDOOS PEN 21mm</t>
  </si>
  <si>
    <t>WANDCONTACTDOOS PEN</t>
  </si>
  <si>
    <t>170-35900</t>
  </si>
  <si>
    <t>DRAAISCHAKELAAR / IMPULS</t>
  </si>
  <si>
    <t>170-37001</t>
  </si>
  <si>
    <t>LAMP E10 / LED AMBER</t>
  </si>
  <si>
    <t>170-37002</t>
  </si>
  <si>
    <t>LAMP E10 / LED BLAUW</t>
  </si>
  <si>
    <t>170-37003</t>
  </si>
  <si>
    <t>LAMP E10 / LED ROOD</t>
  </si>
  <si>
    <t>170-37123</t>
  </si>
  <si>
    <t>VERLICHTINGSEENH 230V BL</t>
  </si>
  <si>
    <t>170-37212</t>
  </si>
  <si>
    <t>VERLICHTINGSEENH 12V BL</t>
  </si>
  <si>
    <t>170-37223</t>
  </si>
  <si>
    <t>VERLICHTINGSEENH. BLAUW</t>
  </si>
  <si>
    <t>170-37224</t>
  </si>
  <si>
    <t>LED verlichtingseenheid 24V, blauw 1st</t>
  </si>
  <si>
    <t>170-37323</t>
  </si>
  <si>
    <t>VERLICHTINGSEENH. AMBER</t>
  </si>
  <si>
    <t>170-37701</t>
  </si>
  <si>
    <t>SOKKEL WKD PEN DUBBEL</t>
  </si>
  <si>
    <t>ORIENTATIEVERLICHT. WIT</t>
  </si>
  <si>
    <t>170-38001</t>
  </si>
  <si>
    <t>ORIENTATIEVERL. BLAUW</t>
  </si>
  <si>
    <t>170-38101</t>
  </si>
  <si>
    <t>ORIENTATIEVERLICHT. ROOD</t>
  </si>
  <si>
    <t>170-38301</t>
  </si>
  <si>
    <t>ORIENTATIEVERL. GROEN</t>
  </si>
  <si>
    <t>170-38401</t>
  </si>
  <si>
    <t>ORIENTATIEVERL. WIT 360</t>
  </si>
  <si>
    <t>170-38501</t>
  </si>
  <si>
    <t>170-38701</t>
  </si>
  <si>
    <t>170-45900</t>
  </si>
  <si>
    <t>DRAAISCHAKELAAR 0-1-2</t>
  </si>
  <si>
    <t>170-55900</t>
  </si>
  <si>
    <t>DRAAISCHAKELAAR 1-0-2</t>
  </si>
  <si>
    <t>BRUG (61/71) 45X45 INBOUWRAAM KLAUWBEV</t>
  </si>
  <si>
    <t>170-68700</t>
  </si>
  <si>
    <t>INBOUWRAAM DATA 45X45</t>
  </si>
  <si>
    <t>170-71003</t>
  </si>
  <si>
    <t>LANGE KLAUW</t>
  </si>
  <si>
    <t>197-66600</t>
  </si>
  <si>
    <t>WCD PEN+VEILIGH. GROEN</t>
  </si>
  <si>
    <t>198-66600</t>
  </si>
  <si>
    <t>WCD PEN+VEILIGH. ORANJE</t>
  </si>
  <si>
    <t>199-66600</t>
  </si>
  <si>
    <t>WCD PEN+VEILIGH. ROOD</t>
  </si>
  <si>
    <t>122-88000</t>
  </si>
  <si>
    <t>Analoge thermostaat anthracite</t>
  </si>
  <si>
    <t>123-88000</t>
  </si>
  <si>
    <t>Analoge thermostaat bronz</t>
  </si>
  <si>
    <t>124-88000</t>
  </si>
  <si>
    <t>Thermostaat an. bruin</t>
  </si>
  <si>
    <t>154-88000</t>
  </si>
  <si>
    <t>Thermostaat an. steel</t>
  </si>
  <si>
    <t>157-88000</t>
  </si>
  <si>
    <t>Thermostaat an. cha.steel</t>
  </si>
  <si>
    <t>sokkel vr dub.potent.kont</t>
  </si>
  <si>
    <t>tweevoudige luidspreker</t>
  </si>
  <si>
    <t>122-69702</t>
  </si>
  <si>
    <t>CPL AANSLUITING TV/FM</t>
  </si>
  <si>
    <t>SOKKEL REGELPOTENTIOMET.</t>
  </si>
  <si>
    <t>SOKKEL blind pl + trekont</t>
  </si>
  <si>
    <t>SOKKEL AANSLUITING AUDIO</t>
  </si>
  <si>
    <t>124-65905</t>
  </si>
  <si>
    <t>310-01800</t>
  </si>
  <si>
    <t>SOKKEL DIMMER VENTILATOR</t>
  </si>
  <si>
    <t>170-37623</t>
  </si>
  <si>
    <t>VERLICHTINGSEENH. ROOD</t>
  </si>
  <si>
    <t>Mod.dimmer v.1-10Vsturing</t>
  </si>
  <si>
    <t>170-37823</t>
  </si>
  <si>
    <t>VERLICHTINGSEENH 230V G.</t>
  </si>
  <si>
    <t>10-824-01</t>
  </si>
  <si>
    <t>DIN-RAIL VIDEOSPLITTER</t>
  </si>
  <si>
    <t>AFDEKPL DRIEV 71 WHITE</t>
  </si>
  <si>
    <t>350-20050</t>
  </si>
  <si>
    <t>Bewegingsmelder, 180°, 16m, IP54, wit</t>
  </si>
  <si>
    <t>390-20050</t>
  </si>
  <si>
    <t>Montagebeugel bewegingsmelder</t>
  </si>
  <si>
    <t>410-00002</t>
  </si>
  <si>
    <t>Wandzender Rf 4 toetsen</t>
  </si>
  <si>
    <t>410-00001</t>
  </si>
  <si>
    <t>Wandzender Rf 2 toetsen</t>
  </si>
  <si>
    <t>05-335</t>
  </si>
  <si>
    <t>RF ONTVANGER 2 KANAAL</t>
  </si>
  <si>
    <t>100-03000</t>
  </si>
  <si>
    <t>DRUKKNOP NO/NG CREAM</t>
  </si>
  <si>
    <t>100-60000</t>
  </si>
  <si>
    <t>DRUKKNOP NO CREAM</t>
  </si>
  <si>
    <t>100-60005</t>
  </si>
  <si>
    <t>TOETS LENS CREAM</t>
  </si>
  <si>
    <t>100-60010</t>
  </si>
  <si>
    <t>100-60900</t>
  </si>
  <si>
    <t>DRUKKNOP NAAMPL CREAM</t>
  </si>
  <si>
    <t>100-60905</t>
  </si>
  <si>
    <t>SET TEKSTVELD CREAM</t>
  </si>
  <si>
    <t>100-61100</t>
  </si>
  <si>
    <t>SCHAKELAAR ENKELP.CREAM</t>
  </si>
  <si>
    <t>100-61105</t>
  </si>
  <si>
    <t>TOETS CREAM</t>
  </si>
  <si>
    <t>100-61106</t>
  </si>
  <si>
    <t>TOETS CREAM 'VMC'</t>
  </si>
  <si>
    <t>100-61200</t>
  </si>
  <si>
    <t>SCHAKELAAR TWEEP.CREAM</t>
  </si>
  <si>
    <t>100-61300</t>
  </si>
  <si>
    <t>SCHAKELAAR 2P/16A CREAM</t>
  </si>
  <si>
    <t>100-61500</t>
  </si>
  <si>
    <t>SCHAKELAAR SERIE CREAM</t>
  </si>
  <si>
    <t>100-61505</t>
  </si>
  <si>
    <t>2x 1/2 TOETS CREAM</t>
  </si>
  <si>
    <t>100-61507</t>
  </si>
  <si>
    <t>2x1/2 TOETS LENS CREAM</t>
  </si>
  <si>
    <t>100-61600</t>
  </si>
  <si>
    <t>SCHAKELAAR WISSEL CREAM</t>
  </si>
  <si>
    <t>100-61616</t>
  </si>
  <si>
    <t>SCHAKELAAR WISSEL 16A</t>
  </si>
  <si>
    <t>100-61700</t>
  </si>
  <si>
    <t>SCHAKELAAR KRUIS CREAM</t>
  </si>
  <si>
    <t>100-62200</t>
  </si>
  <si>
    <t>SCHAKELAAR 6/2P CREAM</t>
  </si>
  <si>
    <t>100-62600</t>
  </si>
  <si>
    <t>SCHAKELAAR 2xWISSEL CREAM</t>
  </si>
  <si>
    <t>100-63600</t>
  </si>
  <si>
    <t>TREKSCHAKELAAR CREME 10A 250V AC</t>
  </si>
  <si>
    <t>100-63606</t>
  </si>
  <si>
    <t>Centraalpl. trekschakelaar crème</t>
  </si>
  <si>
    <t>100-63906</t>
  </si>
  <si>
    <t>Toets vr trekdrukknop creme</t>
  </si>
  <si>
    <t>100-64000</t>
  </si>
  <si>
    <t>DRUKKNOP 6A CREAM</t>
  </si>
  <si>
    <t>100-64006</t>
  </si>
  <si>
    <t>SET DRUKKNOP 6A CREAM</t>
  </si>
  <si>
    <t>100-64007</t>
  </si>
  <si>
    <t>SET DRUKKNOP 'BEL'</t>
  </si>
  <si>
    <t>100-64008</t>
  </si>
  <si>
    <t>SET DRUKKNOP 'LAMP'</t>
  </si>
  <si>
    <t>100-64009</t>
  </si>
  <si>
    <t>SET DRUKKNOP 'SLEUTEL'</t>
  </si>
  <si>
    <t>100-64800</t>
  </si>
  <si>
    <t>TIJDSCH 15MIN CREAM</t>
  </si>
  <si>
    <t>100-64806</t>
  </si>
  <si>
    <t>SET TIJDSCH 15MIN CREAM</t>
  </si>
  <si>
    <t>100-64906</t>
  </si>
  <si>
    <t>SET TIJDSCH 120MIN CREAM</t>
  </si>
  <si>
    <t>100-65000</t>
  </si>
  <si>
    <t>DRUKKNOP 2X NO CREAM</t>
  </si>
  <si>
    <t>100-65016</t>
  </si>
  <si>
    <t>SCHAKELAAR+DRUKKN CREAM</t>
  </si>
  <si>
    <t>100-65900</t>
  </si>
  <si>
    <t>ROLLUIKSCHAKELAAR CREAM</t>
  </si>
  <si>
    <t>100-65905</t>
  </si>
  <si>
    <t>SET ROLLUIKSCH CREAM</t>
  </si>
  <si>
    <t>100-65914</t>
  </si>
  <si>
    <t>SET DRUKKNOP ROLLUIK CR</t>
  </si>
  <si>
    <t>100-65918</t>
  </si>
  <si>
    <t>100-65926</t>
  </si>
  <si>
    <t>100-65936</t>
  </si>
  <si>
    <t>100-65937</t>
  </si>
  <si>
    <t>100-65938</t>
  </si>
  <si>
    <t>100-66100</t>
  </si>
  <si>
    <t>WCD PEN+VEILIGH. CREAM</t>
  </si>
  <si>
    <t>100-66101</t>
  </si>
  <si>
    <t>100-66102</t>
  </si>
  <si>
    <t>WCD PEN+VEILIGH DUBBEL</t>
  </si>
  <si>
    <t>100-66500</t>
  </si>
  <si>
    <t>WCD 2P+VEILIGH. CREAM</t>
  </si>
  <si>
    <t>100-66501</t>
  </si>
  <si>
    <t>100-66600</t>
  </si>
  <si>
    <t>100-66601</t>
  </si>
  <si>
    <t>100-66602</t>
  </si>
  <si>
    <t>100-66603</t>
  </si>
  <si>
    <t>100-66607</t>
  </si>
  <si>
    <t>CPL WCD SPANNINGSAAND.</t>
  </si>
  <si>
    <t>100-66617</t>
  </si>
  <si>
    <t>WCD SPANNINGSAAND.</t>
  </si>
  <si>
    <t>100-67100</t>
  </si>
  <si>
    <t>CONTROLESCHAKELAAR 1P</t>
  </si>
  <si>
    <t>100-67200</t>
  </si>
  <si>
    <t>CONTROLESCHAKELAAR 2P</t>
  </si>
  <si>
    <t>100-67300</t>
  </si>
  <si>
    <t>CONTROLESCH.2P 16A</t>
  </si>
  <si>
    <t>100-67600</t>
  </si>
  <si>
    <t>CONTROLESCH. WISSEL</t>
  </si>
  <si>
    <t>100-67700</t>
  </si>
  <si>
    <t>WCD DUBBEL PEN +VEILIGH.</t>
  </si>
  <si>
    <t>100-69000</t>
  </si>
  <si>
    <t>100-69001</t>
  </si>
  <si>
    <t>100-69030</t>
  </si>
  <si>
    <t>2X RJ11 (TELEFOON)</t>
  </si>
  <si>
    <t>100-69101</t>
  </si>
  <si>
    <t>100-69120</t>
  </si>
  <si>
    <t>AANSLUITING TV ENKEL</t>
  </si>
  <si>
    <t>100-69500</t>
  </si>
  <si>
    <t>100-69510</t>
  </si>
  <si>
    <t>POT.VEREFF.KONT.DOOS</t>
  </si>
  <si>
    <t>100-69512</t>
  </si>
  <si>
    <t>CPL 2xPOT. VEREFFENING</t>
  </si>
  <si>
    <t>100-69531</t>
  </si>
  <si>
    <t>AANSL. TV+FM INTERKABEL</t>
  </si>
  <si>
    <t>100-69550</t>
  </si>
  <si>
    <t>AANSLUITING TV/FM/SAT</t>
  </si>
  <si>
    <t>100-69551</t>
  </si>
  <si>
    <t>100-69600</t>
  </si>
  <si>
    <t>AANSLUITING TV/FM GEDU</t>
  </si>
  <si>
    <t>100-69701</t>
  </si>
  <si>
    <t>100-69702</t>
  </si>
  <si>
    <t>100-69800</t>
  </si>
  <si>
    <t>AANSL 1xSPRINGCONNECTOR</t>
  </si>
  <si>
    <t>100-69801</t>
  </si>
  <si>
    <t>100-76000</t>
  </si>
  <si>
    <t>AFSLUITPL. CREAM</t>
  </si>
  <si>
    <t>100-76001</t>
  </si>
  <si>
    <t>CPL AFSLUITPL. CREAM</t>
  </si>
  <si>
    <t>100-76005</t>
  </si>
  <si>
    <t>AFDEKPL 5v Hor.71mm CREME</t>
  </si>
  <si>
    <t>100-76100</t>
  </si>
  <si>
    <t>AFDEKPL ENKELV. 60mm CREME</t>
  </si>
  <si>
    <t>100-76200</t>
  </si>
  <si>
    <t>AFDEKPL 2v Vert.60mmCREME</t>
  </si>
  <si>
    <t>100-76300</t>
  </si>
  <si>
    <t>AFDEKPL 3v Vert.60mmCREME</t>
  </si>
  <si>
    <t>100-76400</t>
  </si>
  <si>
    <t>AFDEKPL 4v Hor.71mm CREME</t>
  </si>
  <si>
    <t>100-76700</t>
  </si>
  <si>
    <t>AFDEKPL 3v Hor.71mm CREME</t>
  </si>
  <si>
    <t>100-76800</t>
  </si>
  <si>
    <t>AFDEKPL 2v Hor 71mm CREME</t>
  </si>
  <si>
    <t>100-76900</t>
  </si>
  <si>
    <t>AFSLUITPLAAT CREAM</t>
  </si>
  <si>
    <t>100-76901</t>
  </si>
  <si>
    <t>CPL  BLINDPLAAT CREAM</t>
  </si>
  <si>
    <t>OPBOUWDOOS CREAM</t>
  </si>
  <si>
    <t>OPBOUWDOOS TWEEV. CREAM</t>
  </si>
  <si>
    <t>101-60000</t>
  </si>
  <si>
    <t>DRUKKNOP NO</t>
  </si>
  <si>
    <t>101-60010</t>
  </si>
  <si>
    <t>DRUKKNOP NO WHITE</t>
  </si>
  <si>
    <t>101-60900</t>
  </si>
  <si>
    <t>DRUKKNOP NAAMPL</t>
  </si>
  <si>
    <t>101-60905</t>
  </si>
  <si>
    <t>101-61100</t>
  </si>
  <si>
    <t>SCHAKELAAR ENKELP.WHITE</t>
  </si>
  <si>
    <t>101-61106</t>
  </si>
  <si>
    <t>TOETS STERLING 'VMC'</t>
  </si>
  <si>
    <t>101-61200</t>
  </si>
  <si>
    <t>SCHAKELAAR TWEEP. WHITE</t>
  </si>
  <si>
    <t>101-61500</t>
  </si>
  <si>
    <t>SCHAKELAAR SERIE WHITE</t>
  </si>
  <si>
    <t>2x1/2 TOETS LENS White</t>
  </si>
  <si>
    <t>101-61600</t>
  </si>
  <si>
    <t>SCHAKELAAR WISSEL WHITE</t>
  </si>
  <si>
    <t>101-61616</t>
  </si>
  <si>
    <t>101-61700</t>
  </si>
  <si>
    <t>SCHAKELAAR KRUIS WHITE</t>
  </si>
  <si>
    <t>101-62200</t>
  </si>
  <si>
    <t>SCHAKELAAR 6/2P WHITE</t>
  </si>
  <si>
    <t>101-62600</t>
  </si>
  <si>
    <t>SCHAKELAAR 2x6 WHITE</t>
  </si>
  <si>
    <t>101-63600</t>
  </si>
  <si>
    <t>TREKSCHAKELAAR WIT 10A 250V AC</t>
  </si>
  <si>
    <t>Centraalpl. trekschakelaar wit</t>
  </si>
  <si>
    <t>SET TREKSCH NO WHITE</t>
  </si>
  <si>
    <t>101-64000</t>
  </si>
  <si>
    <t>DRUKKNOP 6A WHITE</t>
  </si>
  <si>
    <t>101-64006</t>
  </si>
  <si>
    <t>SET TIJDSCH 120MIN WHITE</t>
  </si>
  <si>
    <t>101-65000</t>
  </si>
  <si>
    <t>DRUKKNOP 2X NO WHITE</t>
  </si>
  <si>
    <t>101-65900</t>
  </si>
  <si>
    <t>SET DRUKKNOP ROLLUIK WH</t>
  </si>
  <si>
    <t>101-65926</t>
  </si>
  <si>
    <t>101-65936</t>
  </si>
  <si>
    <t>101-65937</t>
  </si>
  <si>
    <t>101-65938</t>
  </si>
  <si>
    <t>101-66100</t>
  </si>
  <si>
    <t>WCD PEN+VEILIGH. WHITE</t>
  </si>
  <si>
    <t>101-66101</t>
  </si>
  <si>
    <t>CPL WCD PEN+VEILIG ST. 21mm</t>
  </si>
  <si>
    <t>101-66102</t>
  </si>
  <si>
    <t>101-66500</t>
  </si>
  <si>
    <t>WCD 2P+VEILIGH. WHITE</t>
  </si>
  <si>
    <t>101-66501</t>
  </si>
  <si>
    <t>101-66600</t>
  </si>
  <si>
    <t>101-66602</t>
  </si>
  <si>
    <t>101-66603</t>
  </si>
  <si>
    <t>101-66617</t>
  </si>
  <si>
    <t>101-67100</t>
  </si>
  <si>
    <t>101-67200</t>
  </si>
  <si>
    <t>101-67300</t>
  </si>
  <si>
    <t>101-67600</t>
  </si>
  <si>
    <t>101-67700</t>
  </si>
  <si>
    <t>101-69000</t>
  </si>
  <si>
    <t>101-69001</t>
  </si>
  <si>
    <t>101-69002</t>
  </si>
  <si>
    <t>101-69030</t>
  </si>
  <si>
    <t>101-69032</t>
  </si>
  <si>
    <t>AANSL. 2xRJ11 45X45</t>
  </si>
  <si>
    <t>101-69101</t>
  </si>
  <si>
    <t>101-69121</t>
  </si>
  <si>
    <t>AANSL TV ENKEL 45X45</t>
  </si>
  <si>
    <t>101-69500</t>
  </si>
  <si>
    <t>101-69501</t>
  </si>
  <si>
    <t>101-69531</t>
  </si>
  <si>
    <t>101-69532</t>
  </si>
  <si>
    <t>101-69551</t>
  </si>
  <si>
    <t>101-69552</t>
  </si>
  <si>
    <t>AANSL TV/FM/SAT -45x45</t>
  </si>
  <si>
    <t>101-69600</t>
  </si>
  <si>
    <t>101-69601</t>
  </si>
  <si>
    <t>AANSL TV/FM GEDU -45x45</t>
  </si>
  <si>
    <t>101-69703</t>
  </si>
  <si>
    <t>AANSL 2xSPRINGCONNECTOR</t>
  </si>
  <si>
    <t>101-69800</t>
  </si>
  <si>
    <t>101-69803</t>
  </si>
  <si>
    <t>101-76000</t>
  </si>
  <si>
    <t>AFSLUITPL. WHITE</t>
  </si>
  <si>
    <t>101-76005</t>
  </si>
  <si>
    <t>AFDEKPL 5v Hor. 71mm WIT</t>
  </si>
  <si>
    <t>AFDEKPL ENKELV. WIT</t>
  </si>
  <si>
    <t>101-76200</t>
  </si>
  <si>
    <t>AFDEKPL 2v vert. 60mm WIT</t>
  </si>
  <si>
    <t>101-76300</t>
  </si>
  <si>
    <t>AFDEKPL 3v Vert. 60mm WIT</t>
  </si>
  <si>
    <t>AFDEKPL 4v Horiz 71mm WIT</t>
  </si>
  <si>
    <t>AFDEKPL 3v Hor. 71mm WIT</t>
  </si>
  <si>
    <t>AFDEKPL 2v horiz.71mm WIT</t>
  </si>
  <si>
    <t>101-76900</t>
  </si>
  <si>
    <t>AFSLUITPLAAT WHITE</t>
  </si>
  <si>
    <t>101-77100</t>
  </si>
  <si>
    <t>OPBOUWDOOS WHITE</t>
  </si>
  <si>
    <t>101-77500</t>
  </si>
  <si>
    <t>OPBOUWDOOS TWEEV. WHITE</t>
  </si>
  <si>
    <t>197-66606</t>
  </si>
  <si>
    <t>CPL WCD PEN+VEILIG GROEN</t>
  </si>
  <si>
    <t>CPL WCD PEN+VEILIGH ROOD</t>
  </si>
  <si>
    <t>101-00007</t>
  </si>
  <si>
    <t>TOETS 2x RF / BUS</t>
  </si>
  <si>
    <t>05-312</t>
  </si>
  <si>
    <t>RF HANDZENDER (52)</t>
  </si>
  <si>
    <t>100-00001</t>
  </si>
  <si>
    <t>Enkelvoudige toets voor draadloze</t>
  </si>
  <si>
    <t>100-00002</t>
  </si>
  <si>
    <t>TOETS RF / DOMOTICA I-0</t>
  </si>
  <si>
    <t>100-00004</t>
  </si>
  <si>
    <t>TOETS RF / BUS OP - NEER</t>
  </si>
  <si>
    <t>100-00007</t>
  </si>
  <si>
    <t>Tweevoudige toets voor draadloze</t>
  </si>
  <si>
    <t>100-00008</t>
  </si>
  <si>
    <t>TOETS 2x RF / BUS  I-O</t>
  </si>
  <si>
    <t>100-00010</t>
  </si>
  <si>
    <t>TOETS 2x RF / BUS O/N</t>
  </si>
  <si>
    <t>100-00013</t>
  </si>
  <si>
    <t>TOETS 2x RF/BUS VENTIL.</t>
  </si>
  <si>
    <t>101-00001</t>
  </si>
  <si>
    <t>101-00002</t>
  </si>
  <si>
    <t>101-00004</t>
  </si>
  <si>
    <t>101-00008</t>
  </si>
  <si>
    <t>101-00010</t>
  </si>
  <si>
    <t>101-00013</t>
  </si>
  <si>
    <t>121-00001</t>
  </si>
  <si>
    <t>TOETS RF / DOMOTICA</t>
  </si>
  <si>
    <t>121-00002</t>
  </si>
  <si>
    <t>121-00004</t>
  </si>
  <si>
    <t>121-00007</t>
  </si>
  <si>
    <t>121-00008</t>
  </si>
  <si>
    <t>121-00010</t>
  </si>
  <si>
    <t>121-00013</t>
  </si>
  <si>
    <t>122-00001</t>
  </si>
  <si>
    <t>122-00002</t>
  </si>
  <si>
    <t>122-00004</t>
  </si>
  <si>
    <t>122-00007</t>
  </si>
  <si>
    <t>122-00008</t>
  </si>
  <si>
    <t>122-00010</t>
  </si>
  <si>
    <t>122-00013</t>
  </si>
  <si>
    <t>123-00001</t>
  </si>
  <si>
    <t>123-00002</t>
  </si>
  <si>
    <t>123-00004</t>
  </si>
  <si>
    <t>123-00007</t>
  </si>
  <si>
    <t>123-00008</t>
  </si>
  <si>
    <t>123-00010</t>
  </si>
  <si>
    <t>124-00001</t>
  </si>
  <si>
    <t>124-00002</t>
  </si>
  <si>
    <t>124-00004</t>
  </si>
  <si>
    <t>124-00007</t>
  </si>
  <si>
    <t>124-00008</t>
  </si>
  <si>
    <t>124-00010</t>
  </si>
  <si>
    <t>124-00013</t>
  </si>
  <si>
    <t>154-00001</t>
  </si>
  <si>
    <t>154-00002</t>
  </si>
  <si>
    <t>154-00004</t>
  </si>
  <si>
    <t>154-00007</t>
  </si>
  <si>
    <t>154-00008</t>
  </si>
  <si>
    <t>154-00010</t>
  </si>
  <si>
    <t>154-00013</t>
  </si>
  <si>
    <t>157-00001</t>
  </si>
  <si>
    <t>157-00002</t>
  </si>
  <si>
    <t>157-00004</t>
  </si>
  <si>
    <t>157-00006</t>
  </si>
  <si>
    <t>TOETS RF / BUS TEKST</t>
  </si>
  <si>
    <t>157-00007</t>
  </si>
  <si>
    <t>157-00010</t>
  </si>
  <si>
    <t>157-00013</t>
  </si>
  <si>
    <t>09-794-31</t>
  </si>
  <si>
    <t>ZEKERINGHOUDER</t>
  </si>
  <si>
    <t>100-88000</t>
  </si>
  <si>
    <t>ANALOGE THERMOSTAAT</t>
  </si>
  <si>
    <t>101-88000</t>
  </si>
  <si>
    <t>121-88000</t>
  </si>
  <si>
    <t>450-00067</t>
  </si>
  <si>
    <t>NIKOBUS SET KLAUWEN</t>
  </si>
  <si>
    <t>450-00068</t>
  </si>
  <si>
    <t>10-821-01</t>
  </si>
  <si>
    <t>SIGNAALVERDELER 2-VOUDIG</t>
  </si>
  <si>
    <t>10-822-01</t>
  </si>
  <si>
    <t>SIGNAALVERDELER 4-VOUDIG</t>
  </si>
  <si>
    <t>10-901</t>
  </si>
  <si>
    <t>CODEKLAVIER</t>
  </si>
  <si>
    <t>100-31000</t>
  </si>
  <si>
    <t>SET DIMMER CREME</t>
  </si>
  <si>
    <t>100-65100</t>
  </si>
  <si>
    <t>CPL DATA 1xRJ CREAM</t>
  </si>
  <si>
    <t>100-69700</t>
  </si>
  <si>
    <t>101-69700</t>
  </si>
  <si>
    <t>SET DIMMER WIT</t>
  </si>
  <si>
    <t>100-65200</t>
  </si>
  <si>
    <t>CPL DATA 2xRJ CREAM</t>
  </si>
  <si>
    <t>Afdekplaat enkelvoudig wit</t>
  </si>
  <si>
    <t>120-76200</t>
  </si>
  <si>
    <t>350-20054</t>
  </si>
  <si>
    <t>Aanwezigheidsmelder,1-kan.,360°,20m,wit</t>
  </si>
  <si>
    <t>120-76300</t>
  </si>
  <si>
    <t>AFDEKPL VIERV. 71 WHITE</t>
  </si>
  <si>
    <t>ORIENTATIEVERL. WIT</t>
  </si>
  <si>
    <t>101-65600</t>
  </si>
  <si>
    <t>124-66607</t>
  </si>
  <si>
    <t>WCD SPANNINGSAAND GROEN</t>
  </si>
  <si>
    <t>198-66607</t>
  </si>
  <si>
    <t>170-37097</t>
  </si>
  <si>
    <t>VERLICHTINGSEENH 230V GR</t>
  </si>
  <si>
    <t>350-10030</t>
  </si>
  <si>
    <t>SCHEMERSCHAKELAAR 230V</t>
  </si>
  <si>
    <t>360-35010</t>
  </si>
  <si>
    <t>Lichtsturing</t>
  </si>
  <si>
    <t>350-10012</t>
  </si>
  <si>
    <t>LICHTMEETCEL INSTELBAAR</t>
  </si>
  <si>
    <t>350-30010</t>
  </si>
  <si>
    <t>Bewegingsmelder+lichtsensor,90°,15m,wit</t>
  </si>
  <si>
    <t>390-20010</t>
  </si>
  <si>
    <t>Beschermkap IP54 bewegingsmelder 90°</t>
  </si>
  <si>
    <t>101-65500</t>
  </si>
  <si>
    <t>CPL DATA 1xRJ WIT</t>
  </si>
  <si>
    <t>122-66607</t>
  </si>
  <si>
    <t>350-10032</t>
  </si>
  <si>
    <t>SCHEMERSCHAKELAAR</t>
  </si>
  <si>
    <t>101-65400</t>
  </si>
  <si>
    <t>CPL DATA SCHUIN WHITE</t>
  </si>
  <si>
    <t>170-37096</t>
  </si>
  <si>
    <t>VERLICHTINGEENH230V amber</t>
  </si>
  <si>
    <t>122-65400</t>
  </si>
  <si>
    <t>CPL DATA SCHUIN ANTHRACITE</t>
  </si>
  <si>
    <t>170-65404</t>
  </si>
  <si>
    <t>DATA PASSTUK 4 SCHUIN</t>
  </si>
  <si>
    <t>170-39513</t>
  </si>
  <si>
    <t>STEKKER POT.VEREFF.</t>
  </si>
  <si>
    <t>100-65400</t>
  </si>
  <si>
    <t>CPL DATA SCHUIN CREAM</t>
  </si>
  <si>
    <t>121-65400</t>
  </si>
  <si>
    <t>ENJ. DATA OBLIQUE STERL.</t>
  </si>
  <si>
    <t>154-65400</t>
  </si>
  <si>
    <t>ENJ. DATA OBLIQUE WHITE</t>
  </si>
  <si>
    <t>123-65400</t>
  </si>
  <si>
    <t>CPL DATA SCHUIN BRONZE</t>
  </si>
  <si>
    <t>157-65400</t>
  </si>
  <si>
    <t>CPL DATA SCHUIN CHAMP.</t>
  </si>
  <si>
    <t>124-65400</t>
  </si>
  <si>
    <t>CPL DATA SCHUIN BROWN</t>
  </si>
  <si>
    <t>170-38201</t>
  </si>
  <si>
    <t>123-61900</t>
  </si>
  <si>
    <t>INT CARTE-HOTEL BRONZE</t>
  </si>
  <si>
    <t>100-26610</t>
  </si>
  <si>
    <t>WCD VLOER</t>
  </si>
  <si>
    <t>100-61900</t>
  </si>
  <si>
    <t>HOTELKAARTSCH. CREAM</t>
  </si>
  <si>
    <t>100-61901</t>
  </si>
  <si>
    <t>SET HOTELKAARTSCH.</t>
  </si>
  <si>
    <t>HOTELKAARTSCH. WHITE</t>
  </si>
  <si>
    <t>101-61901</t>
  </si>
  <si>
    <t>101-69510</t>
  </si>
  <si>
    <t>102-31000</t>
  </si>
  <si>
    <t>102-60005</t>
  </si>
  <si>
    <t>TOETS LENS LIGHT GREY</t>
  </si>
  <si>
    <t>102-60905</t>
  </si>
  <si>
    <t>SET TEKSTVELD L.GREY</t>
  </si>
  <si>
    <t>102-61105</t>
  </si>
  <si>
    <t>TOETS LIGHT GREY</t>
  </si>
  <si>
    <t>102-61106</t>
  </si>
  <si>
    <t>102-61505</t>
  </si>
  <si>
    <t>2x 1/2 TOETS L.GREY</t>
  </si>
  <si>
    <t>102-61507</t>
  </si>
  <si>
    <t>102-61900</t>
  </si>
  <si>
    <t>HOTELKAARTSCH. L.GREY</t>
  </si>
  <si>
    <t>102-61901</t>
  </si>
  <si>
    <t>102-63606</t>
  </si>
  <si>
    <t>Centraalpl. trekschakelaar l.grijs</t>
  </si>
  <si>
    <t>102-63906</t>
  </si>
  <si>
    <t>SET TREKSCH NO L.GREY</t>
  </si>
  <si>
    <t>102-64006</t>
  </si>
  <si>
    <t>SET DRUKKNOP 6A L.GREY</t>
  </si>
  <si>
    <t>102-64007</t>
  </si>
  <si>
    <t>102-64008</t>
  </si>
  <si>
    <t>102-64009</t>
  </si>
  <si>
    <t>102-64806</t>
  </si>
  <si>
    <t>SET TIJDSCH 15MIN L.GREY</t>
  </si>
  <si>
    <t>102-65100</t>
  </si>
  <si>
    <t>CPL DATA 1xRJ L. GREY</t>
  </si>
  <si>
    <t>102-65200</t>
  </si>
  <si>
    <t>CPL DATA 2xRJ L.GREY</t>
  </si>
  <si>
    <t>102-65400</t>
  </si>
  <si>
    <t>CPL DATA SCHUIN L.GREY</t>
  </si>
  <si>
    <t>102-65905</t>
  </si>
  <si>
    <t>SET ROLLUIKSCH GREY</t>
  </si>
  <si>
    <t>102-65914</t>
  </si>
  <si>
    <t>SET DRUKKNOP ROLLUIK GR</t>
  </si>
  <si>
    <t>102-65918</t>
  </si>
  <si>
    <t>102-65926</t>
  </si>
  <si>
    <t>102-65936</t>
  </si>
  <si>
    <t>102-65937</t>
  </si>
  <si>
    <t>102-65938</t>
  </si>
  <si>
    <t>102-66101</t>
  </si>
  <si>
    <t>102-66501</t>
  </si>
  <si>
    <t>102-66601</t>
  </si>
  <si>
    <t>102-66603</t>
  </si>
  <si>
    <t>102-66607</t>
  </si>
  <si>
    <t>102-69001</t>
  </si>
  <si>
    <t>102-69101</t>
  </si>
  <si>
    <t>102-69551</t>
  </si>
  <si>
    <t>102-69701</t>
  </si>
  <si>
    <t>102-69702</t>
  </si>
  <si>
    <t>102-69801</t>
  </si>
  <si>
    <t>102-76001</t>
  </si>
  <si>
    <t>CPL AFSLUITPL. L.GREY</t>
  </si>
  <si>
    <t>102-76005</t>
  </si>
  <si>
    <t>AFDEKPL VIIJFV. 71</t>
  </si>
  <si>
    <t>102-76100</t>
  </si>
  <si>
    <t>AFDEKPL ENKELV.</t>
  </si>
  <si>
    <t>102-76200</t>
  </si>
  <si>
    <t>AFDEKPL TWEEV. 60</t>
  </si>
  <si>
    <t>102-76300</t>
  </si>
  <si>
    <t>AFDEKPL DRIEV. 60</t>
  </si>
  <si>
    <t>102-76400</t>
  </si>
  <si>
    <t>AFDEKPL VIERV. 71</t>
  </si>
  <si>
    <t>102-76700</t>
  </si>
  <si>
    <t>AFDEKPL DRIEV. 71</t>
  </si>
  <si>
    <t>102-76800</t>
  </si>
  <si>
    <t>AFDEKPL TWEEV. 71</t>
  </si>
  <si>
    <t>102-76901</t>
  </si>
  <si>
    <t>CPL  BLINDPLAAT L.GREY</t>
  </si>
  <si>
    <t>102-77100</t>
  </si>
  <si>
    <t>OPBOUWDOOS L.GREY</t>
  </si>
  <si>
    <t>102-77500</t>
  </si>
  <si>
    <t>OPBOUWDOOS TWEEV. L.GREY</t>
  </si>
  <si>
    <t>HOTELKAARTSCH. STERLING</t>
  </si>
  <si>
    <t>121-61901</t>
  </si>
  <si>
    <t>122-61900</t>
  </si>
  <si>
    <t>HOTELKAARTSCH ANTHRACITE</t>
  </si>
  <si>
    <t>122-61901</t>
  </si>
  <si>
    <t>123-61901</t>
  </si>
  <si>
    <t>123-66607</t>
  </si>
  <si>
    <t>124-60905</t>
  </si>
  <si>
    <t>SET TEKSTVELD BROWN</t>
  </si>
  <si>
    <t>124-61900</t>
  </si>
  <si>
    <t>HOTELKAARTSCH. D.BROWN</t>
  </si>
  <si>
    <t>124-61901</t>
  </si>
  <si>
    <t>154-61900</t>
  </si>
  <si>
    <t>154-61901</t>
  </si>
  <si>
    <t>154-66607</t>
  </si>
  <si>
    <t>157-61900</t>
  </si>
  <si>
    <t>HOTELKAARTSCH. CHAMPAGNE</t>
  </si>
  <si>
    <t>157-61901</t>
  </si>
  <si>
    <t>157-66607</t>
  </si>
  <si>
    <t>170-00099</t>
  </si>
  <si>
    <t>BESCHERMKAP</t>
  </si>
  <si>
    <t>170-37424</t>
  </si>
  <si>
    <t>VERLICHT.EENH. AMBER 24V</t>
  </si>
  <si>
    <t>170-65701</t>
  </si>
  <si>
    <t>DATA PASSTUK 7</t>
  </si>
  <si>
    <t>197-66617</t>
  </si>
  <si>
    <t>198-66617</t>
  </si>
  <si>
    <t>199-66617</t>
  </si>
  <si>
    <t>102-00001</t>
  </si>
  <si>
    <t>102-00002</t>
  </si>
  <si>
    <t>102-00004</t>
  </si>
  <si>
    <t>102-00007</t>
  </si>
  <si>
    <t>102-00008</t>
  </si>
  <si>
    <t>102-00010</t>
  </si>
  <si>
    <t>102-00013</t>
  </si>
  <si>
    <t>104-00013</t>
  </si>
  <si>
    <t>102-88000</t>
  </si>
  <si>
    <t>350-20011</t>
  </si>
  <si>
    <t>Bewegingsmelder, 90°, 9m, IP20, wit</t>
  </si>
  <si>
    <t>10-110</t>
  </si>
  <si>
    <t>AUDIO DEURST 2x5 DRUKKN.</t>
  </si>
  <si>
    <t>10-112</t>
  </si>
  <si>
    <t>AUDIO DEURST 2x6 DRUKKN.</t>
  </si>
  <si>
    <t>10-156</t>
  </si>
  <si>
    <t>AUDIO DEURST 6 DRUKKN.</t>
  </si>
  <si>
    <t>10-410</t>
  </si>
  <si>
    <t>10-412</t>
  </si>
  <si>
    <t>VIDEO DEURST 2x6 DRUKKN.</t>
  </si>
  <si>
    <t>10-416</t>
  </si>
  <si>
    <t>170-37099</t>
  </si>
  <si>
    <t>LIGHT UNIT BLAUW</t>
  </si>
  <si>
    <t>101-76101</t>
  </si>
  <si>
    <t>ORIGINAL AFDEKPL 1X TEKSTVELD WIT</t>
  </si>
  <si>
    <t>101-76801</t>
  </si>
  <si>
    <t>ORIGINAL AFDEKPL CA 71 WIT</t>
  </si>
  <si>
    <t>170-37098</t>
  </si>
  <si>
    <t>LIGHT UNIT ROOD</t>
  </si>
  <si>
    <t>ORIENTATIEVERLICHT. WIT + noodbatterij</t>
  </si>
  <si>
    <t>101-77001</t>
  </si>
  <si>
    <t>BLINDPLAAT RF ONTVANGER</t>
  </si>
  <si>
    <t>170-00096</t>
  </si>
  <si>
    <t>LABELDRAGER INBOUW TRANSPARANT</t>
  </si>
  <si>
    <t>05-058</t>
  </si>
  <si>
    <t>INTERFACE VR INTELLIGENTE SCHAK</t>
  </si>
  <si>
    <t>100-77001</t>
  </si>
  <si>
    <t>CENTRAALPL RF-ONTVANGER</t>
  </si>
  <si>
    <t>batterij orentatieverlichting</t>
  </si>
  <si>
    <t>320-00001</t>
  </si>
  <si>
    <t>Transfo elektromag.12V 35W</t>
  </si>
  <si>
    <t>320-00002</t>
  </si>
  <si>
    <t>320-00005</t>
  </si>
  <si>
    <t>Elektromagn transfo 200W klem</t>
  </si>
  <si>
    <t>320-00104</t>
  </si>
  <si>
    <t>Transfo elek.105W klem PRI en SEC</t>
  </si>
  <si>
    <t>320-00106</t>
  </si>
  <si>
    <t>Transfo elek.70W draad PRI en SEC</t>
  </si>
  <si>
    <t>320-00107</t>
  </si>
  <si>
    <t>Transfo elek.105W draad PRI en SEC</t>
  </si>
  <si>
    <t>199-66607</t>
  </si>
  <si>
    <t>102-77001</t>
  </si>
  <si>
    <t>320-00004</t>
  </si>
  <si>
    <t>Elektromagn transfo 150W klem</t>
  </si>
  <si>
    <t>320-00006</t>
  </si>
  <si>
    <t>Elektromagn transfo 300W klem</t>
  </si>
  <si>
    <t>320-00003</t>
  </si>
  <si>
    <t>Electromagn transfo 105W klem</t>
  </si>
  <si>
    <t>170-38011</t>
  </si>
  <si>
    <t>161-31000</t>
  </si>
  <si>
    <t>161-60005</t>
  </si>
  <si>
    <t>TOETS LENS zwart</t>
  </si>
  <si>
    <t>161-60905</t>
  </si>
  <si>
    <t>SET TEKSTVELD BLACK</t>
  </si>
  <si>
    <t>161-61105</t>
  </si>
  <si>
    <t>TOETS BLACK</t>
  </si>
  <si>
    <t>161-61106</t>
  </si>
  <si>
    <t>TOETS BLACK  VMC</t>
  </si>
  <si>
    <t>161-61505</t>
  </si>
  <si>
    <t>2x 1/2 TOETS BLACK</t>
  </si>
  <si>
    <t>161-61507</t>
  </si>
  <si>
    <t>2x 1/2 TOETS+LENS BLACK</t>
  </si>
  <si>
    <t>161-61900</t>
  </si>
  <si>
    <t>HOTELKAARTSCH. BLACK</t>
  </si>
  <si>
    <t>161-61901</t>
  </si>
  <si>
    <t>161-63606</t>
  </si>
  <si>
    <t>Centraalpl. trekschakelaar zwart</t>
  </si>
  <si>
    <t>161-63906</t>
  </si>
  <si>
    <t>SET TREKSCH BLACK</t>
  </si>
  <si>
    <t>161-64006</t>
  </si>
  <si>
    <t>SET DRUKKNOP 6A BLACK</t>
  </si>
  <si>
    <t>161-64007</t>
  </si>
  <si>
    <t>161-64008</t>
  </si>
  <si>
    <t>161-64009</t>
  </si>
  <si>
    <t>161-64806</t>
  </si>
  <si>
    <t>SET TIJDSCH 15MIN BLACK</t>
  </si>
  <si>
    <t>161-64906</t>
  </si>
  <si>
    <t>161-65905</t>
  </si>
  <si>
    <t>SET ROLLUIKSCH BLACK</t>
  </si>
  <si>
    <t>161-65914</t>
  </si>
  <si>
    <t>161-65918</t>
  </si>
  <si>
    <t>161-65926</t>
  </si>
  <si>
    <t>161-65936</t>
  </si>
  <si>
    <t>161-65937</t>
  </si>
  <si>
    <t>161-65938</t>
  </si>
  <si>
    <t>161-66101</t>
  </si>
  <si>
    <t>CPL WCD PEN+VEILIG zwart</t>
  </si>
  <si>
    <t>161-66501</t>
  </si>
  <si>
    <t>161-66601</t>
  </si>
  <si>
    <t>161-66603</t>
  </si>
  <si>
    <t>161-66607</t>
  </si>
  <si>
    <t>161-69001</t>
  </si>
  <si>
    <t>161-69101</t>
  </si>
  <si>
    <t>161-69551</t>
  </si>
  <si>
    <t>161-69701</t>
  </si>
  <si>
    <t>161-69702</t>
  </si>
  <si>
    <t>CPL  AANSLUITING TV/FM zwart</t>
  </si>
  <si>
    <t>161-69801</t>
  </si>
  <si>
    <t>161-76001</t>
  </si>
  <si>
    <t>CPL AFSLUITPL. BLACK</t>
  </si>
  <si>
    <t>161-76100</t>
  </si>
  <si>
    <t>AFDEKPL ENKELV. BLACK</t>
  </si>
  <si>
    <t>161-76200</t>
  </si>
  <si>
    <t>161-76300</t>
  </si>
  <si>
    <t>161-76700</t>
  </si>
  <si>
    <t>161-76800</t>
  </si>
  <si>
    <t>161-76901</t>
  </si>
  <si>
    <t>CPL  BLINDPLAAT BLACK</t>
  </si>
  <si>
    <t>100-65113</t>
  </si>
  <si>
    <t>1XRJ11 UTP CREAM</t>
  </si>
  <si>
    <t>100-65114</t>
  </si>
  <si>
    <t>2XRJ11 UTP CREAM</t>
  </si>
  <si>
    <t>100-65151</t>
  </si>
  <si>
    <t>1XRJ45 UTP CAT5E CREAM</t>
  </si>
  <si>
    <t>100-65152</t>
  </si>
  <si>
    <t>2XRJ45 UTP CAT5E CREAM</t>
  </si>
  <si>
    <t>100-65155</t>
  </si>
  <si>
    <t>1XRJ45 STP CAT5E CREAM</t>
  </si>
  <si>
    <t>100-65156</t>
  </si>
  <si>
    <t>2XRJ45 STP CAT5E CREAM</t>
  </si>
  <si>
    <t>100-65251</t>
  </si>
  <si>
    <t>100-65252</t>
  </si>
  <si>
    <t>100-65255</t>
  </si>
  <si>
    <t>100-65256</t>
  </si>
  <si>
    <t>101-65113</t>
  </si>
  <si>
    <t>1XRJ11 UTP WHITE</t>
  </si>
  <si>
    <t>101-65114</t>
  </si>
  <si>
    <t>2XRJ11 UTP WHITE</t>
  </si>
  <si>
    <t>101-65151</t>
  </si>
  <si>
    <t>1XRJ45 UTP CAT5E WHITE</t>
  </si>
  <si>
    <t>101-65152</t>
  </si>
  <si>
    <t>2XRJ45 UTP CAT5E WHITE</t>
  </si>
  <si>
    <t>101-65155</t>
  </si>
  <si>
    <t>1XRJ45 STP CAT5E WHITE</t>
  </si>
  <si>
    <t>101-65156</t>
  </si>
  <si>
    <t>2XRJ45 STP CAT5E WHITE</t>
  </si>
  <si>
    <t>101-65250</t>
  </si>
  <si>
    <t>MODULE 1xRJ45 WHITE</t>
  </si>
  <si>
    <t>101-65251</t>
  </si>
  <si>
    <t>101-65252</t>
  </si>
  <si>
    <t>101-65255</t>
  </si>
  <si>
    <t>101-65256</t>
  </si>
  <si>
    <t>161-65100</t>
  </si>
  <si>
    <t>CPL DATA 1xRJ BLACK</t>
  </si>
  <si>
    <t>161-65200</t>
  </si>
  <si>
    <t>CPL DATA 2xRJ BLACK</t>
  </si>
  <si>
    <t>161-65400</t>
  </si>
  <si>
    <t>CPL DATA SCHUIN BLACK</t>
  </si>
  <si>
    <t>170-65113</t>
  </si>
  <si>
    <t>INBOUWRAAM RJ11 UTP</t>
  </si>
  <si>
    <t>170-65114</t>
  </si>
  <si>
    <t>INBOUWR.2XRJ11 UTP</t>
  </si>
  <si>
    <t>170-65151</t>
  </si>
  <si>
    <t>INBOUWR 1XRJ45 UTP CAT5E</t>
  </si>
  <si>
    <t>170-65152</t>
  </si>
  <si>
    <t>INBOUWR 2XRJ45 UTP CAT5E</t>
  </si>
  <si>
    <t>170-65155</t>
  </si>
  <si>
    <t>INBOUWR 1XRJ45 STP CAT5E</t>
  </si>
  <si>
    <t>170-65156</t>
  </si>
  <si>
    <t>INBOUWR.2XRJ45 STP CAT5E</t>
  </si>
  <si>
    <t>170-65161</t>
  </si>
  <si>
    <t>INBOUWR 1XRJ45 UTP CAT6</t>
  </si>
  <si>
    <t>170-65162</t>
  </si>
  <si>
    <t>INBOUWR.2XRJ45 UTP CAT6</t>
  </si>
  <si>
    <t>170-65166</t>
  </si>
  <si>
    <t>INBOUWR 1XRJ45 STP CAT6</t>
  </si>
  <si>
    <t>170-65167</t>
  </si>
  <si>
    <t>INBOUWR.2XRJ45 STP CAT6</t>
  </si>
  <si>
    <t>170-65213</t>
  </si>
  <si>
    <t>170-65214</t>
  </si>
  <si>
    <t>170-65251</t>
  </si>
  <si>
    <t>170-65252</t>
  </si>
  <si>
    <t>170-65255</t>
  </si>
  <si>
    <t>170-65256</t>
  </si>
  <si>
    <t>170-65261</t>
  </si>
  <si>
    <t>170-65262</t>
  </si>
  <si>
    <t>170-65266</t>
  </si>
  <si>
    <t>170-65267</t>
  </si>
  <si>
    <t>170-65362</t>
  </si>
  <si>
    <t>INBOUWR 2XRJ45 UTP CAT6</t>
  </si>
  <si>
    <t>170-65367</t>
  </si>
  <si>
    <t>INBOUWR 2XRJ45 STP CAT6</t>
  </si>
  <si>
    <t>170-65901</t>
  </si>
  <si>
    <t>DATA PASSTUK 9</t>
  </si>
  <si>
    <t>170-65904</t>
  </si>
  <si>
    <t>DATA PASSTUK 9 DUBBEL</t>
  </si>
  <si>
    <t>650-11113</t>
  </si>
  <si>
    <t>OUTLET RJ11 UTP DIN</t>
  </si>
  <si>
    <t>650-14551</t>
  </si>
  <si>
    <t>OUTLET RJ45 UTP CAT5 DIN</t>
  </si>
  <si>
    <t>650-14555</t>
  </si>
  <si>
    <t>OUTLET RJ45 STP CAT5 DIN</t>
  </si>
  <si>
    <t>650-14561</t>
  </si>
  <si>
    <t>OUTLET RJ45 UTP CAT6 DIN</t>
  </si>
  <si>
    <t>650-14566</t>
  </si>
  <si>
    <t>OUTLET RJ45 STP CAT6 DIN</t>
  </si>
  <si>
    <t>650-16900</t>
  </si>
  <si>
    <t>COAX-CONNECTOR DIN</t>
  </si>
  <si>
    <t>650-45013</t>
  </si>
  <si>
    <t>OUTLET RJ11 UTP</t>
  </si>
  <si>
    <t>650-45051</t>
  </si>
  <si>
    <t>OUTLET RJ45 UTP CAT5</t>
  </si>
  <si>
    <t>650-45055</t>
  </si>
  <si>
    <t>OUTLET RJ45 STP CAT5</t>
  </si>
  <si>
    <t>650-45061</t>
  </si>
  <si>
    <t>OUTLET RJ45 UTP CAT6</t>
  </si>
  <si>
    <t>650-45066</t>
  </si>
  <si>
    <t>OUTLET RJ45 STP CAT6</t>
  </si>
  <si>
    <t>121-77001</t>
  </si>
  <si>
    <t>122-77001</t>
  </si>
  <si>
    <t>123-77001</t>
  </si>
  <si>
    <t>124-77001</t>
  </si>
  <si>
    <t>154-77001</t>
  </si>
  <si>
    <t>157-77001</t>
  </si>
  <si>
    <t>161-00001</t>
  </si>
  <si>
    <t>161-00002</t>
  </si>
  <si>
    <t>161-00004</t>
  </si>
  <si>
    <t>161-00007</t>
  </si>
  <si>
    <t>161-00008</t>
  </si>
  <si>
    <t>161-00010</t>
  </si>
  <si>
    <t>161-00013</t>
  </si>
  <si>
    <t>161-77001</t>
  </si>
  <si>
    <t>161-88000</t>
  </si>
  <si>
    <t>THERMOSTAAT AN. BLACK</t>
  </si>
  <si>
    <t>Opbouwdoos 1x G06 wit</t>
  </si>
  <si>
    <t>Opbouwdoos 2x G06 wit</t>
  </si>
  <si>
    <t>100-80100</t>
  </si>
  <si>
    <t>Opbouwdoos 1x G06 Hoog crème</t>
  </si>
  <si>
    <t>100-80200</t>
  </si>
  <si>
    <t>Opbouwdoos 2x  G06  Hoog  crème</t>
  </si>
  <si>
    <t>Tekstveld dubbel</t>
  </si>
  <si>
    <t>155-76400</t>
  </si>
  <si>
    <t>Afdekpl vierv.71 grijs</t>
  </si>
  <si>
    <t>155-76005</t>
  </si>
  <si>
    <t>Afdekpl vijfv.71 grijs</t>
  </si>
  <si>
    <t>10-571</t>
  </si>
  <si>
    <t>Monitor compact luxe</t>
  </si>
  <si>
    <t>New Hydro IP55 schakelaar 2-polig</t>
  </si>
  <si>
    <t>700-31300</t>
  </si>
  <si>
    <t>New Hydro IP55 schakelaar 2p 16A</t>
  </si>
  <si>
    <t>New Hydro wandkont.doos +veiligh</t>
  </si>
  <si>
    <t>700-37730</t>
  </si>
  <si>
    <t>New Hydro dubbel stopcont. vertik 2xM20</t>
  </si>
  <si>
    <t>700-37748</t>
  </si>
  <si>
    <t>New Hydro dubbel stopcont horizont 1xM20</t>
  </si>
  <si>
    <t>700-37749</t>
  </si>
  <si>
    <t>New Hydro dubbel stopcont horizont 2xM20</t>
  </si>
  <si>
    <t>New Hydro opb.doos 1 elem 1 ing M20</t>
  </si>
  <si>
    <t>700-84102</t>
  </si>
  <si>
    <t>New Hydro opb.doos 1 elem 1x2ing M20</t>
  </si>
  <si>
    <t>New Hydro opb.kader herm45x45</t>
  </si>
  <si>
    <t>New Hydro IP55 drukknop z/sym+lens</t>
  </si>
  <si>
    <t>New Hydro IP55 drukknop niet verlichtb</t>
  </si>
  <si>
    <t>700-30100</t>
  </si>
  <si>
    <t>New Hydro lens belsymbool</t>
  </si>
  <si>
    <t>700-30200</t>
  </si>
  <si>
    <t>New Hydro lens lampsymbool</t>
  </si>
  <si>
    <t>700-30300</t>
  </si>
  <si>
    <t>New Hydro lens sleutelsymbool</t>
  </si>
  <si>
    <t>New Hydro IP55 schakelaar serie</t>
  </si>
  <si>
    <t>New Hydro IP55 schakelaar wissel</t>
  </si>
  <si>
    <t>700-31616</t>
  </si>
  <si>
    <t>New Hydro IP55 schakelaar wissel 16A</t>
  </si>
  <si>
    <t>New Hydro IP55 schakelaar kruis</t>
  </si>
  <si>
    <t>New Hydro IP55 schakelaar 2xwissel</t>
  </si>
  <si>
    <t>New Hydro IP55 2xdrukknop niet verlicht</t>
  </si>
  <si>
    <t>New Hydro IP55 2xdrukknop verlicht</t>
  </si>
  <si>
    <t>700-35900</t>
  </si>
  <si>
    <t>New Hydro IP55 schakelaar rolluik</t>
  </si>
  <si>
    <t>700-35910</t>
  </si>
  <si>
    <t>New Hydro IP55 drukknop vr rolluik</t>
  </si>
  <si>
    <t>New Hydro IP55 schakelaar 2pol+lens</t>
  </si>
  <si>
    <t>New Hydro IP55 schakelaar wissel+lens</t>
  </si>
  <si>
    <t>700-38100</t>
  </si>
  <si>
    <t>New Hydro IP55 sign.app.+lens rood,trans</t>
  </si>
  <si>
    <t>700-38500</t>
  </si>
  <si>
    <t>New Hydro IP55 blindplaat</t>
  </si>
  <si>
    <t>New Hydro IP55 Inbouwkader</t>
  </si>
  <si>
    <t>700-83101</t>
  </si>
  <si>
    <t>New Hydro doos enkel wurgnippel 2 ing</t>
  </si>
  <si>
    <t>700-83201</t>
  </si>
  <si>
    <t>New Hydro doos dubbel wurgnippel 2 ing</t>
  </si>
  <si>
    <t>700-84000</t>
  </si>
  <si>
    <t>New Hydro afdichtstop M20</t>
  </si>
  <si>
    <t>700-84111</t>
  </si>
  <si>
    <t>New Hydro opb.doos 1 elem 2x1ing M20</t>
  </si>
  <si>
    <t>700-84112</t>
  </si>
  <si>
    <t>New Hydro opb.doos 1 elem 3 ing M20</t>
  </si>
  <si>
    <t>700-84201</t>
  </si>
  <si>
    <t>New Hydro opb.doos 2 elem 1 ing M20</t>
  </si>
  <si>
    <t>700-84202</t>
  </si>
  <si>
    <t>New Hydro opb.doos 2 elem 1x2ing M20</t>
  </si>
  <si>
    <t>700-84211</t>
  </si>
  <si>
    <t>New Hydro opb.doos 2 elem 2x1ing M20</t>
  </si>
  <si>
    <t>700-84212</t>
  </si>
  <si>
    <t>New Hydro opb.doos 2 elem 3 ing M20</t>
  </si>
  <si>
    <t>700-84801</t>
  </si>
  <si>
    <t>New Hydro opb.doos 2el.Horiz 1 ing M20</t>
  </si>
  <si>
    <t>New Hydro opb.doos 2el.Horiz 2 ing M20</t>
  </si>
  <si>
    <t>158-76400</t>
  </si>
  <si>
    <t>AFDEKPL VIERV. 71 BLACK</t>
  </si>
  <si>
    <t>122-76005</t>
  </si>
  <si>
    <t>Afdekplaat vijfv 71 antraciet</t>
  </si>
  <si>
    <t>150-76400</t>
  </si>
  <si>
    <t>Afdekpl viervoudig 71 stainless</t>
  </si>
  <si>
    <t>157-76400</t>
  </si>
  <si>
    <t>Afdekpl vierv.71 champagne</t>
  </si>
  <si>
    <t>161-76005</t>
  </si>
  <si>
    <t>Afdekplaat vijfv 71 zwart</t>
  </si>
  <si>
    <t>320-00121</t>
  </si>
  <si>
    <t>Transfo elek.70W</t>
  </si>
  <si>
    <t>650-16910</t>
  </si>
  <si>
    <t>DINRAIL COAX F-CONNECTOR</t>
  </si>
  <si>
    <t>120-76005</t>
  </si>
  <si>
    <t>Afdekpl vijfv 71 wit</t>
  </si>
  <si>
    <t>123-76005</t>
  </si>
  <si>
    <t>Afdekpl vijfv 71 brons</t>
  </si>
  <si>
    <t>121-76005</t>
  </si>
  <si>
    <t>Afdekpl vijfv.71 Sterling</t>
  </si>
  <si>
    <t>124-76005</t>
  </si>
  <si>
    <t>Afdekplaat vijfv. 71 donkerbruin</t>
  </si>
  <si>
    <t>154-76400</t>
  </si>
  <si>
    <t>Afdekplaat vierv 71 wit</t>
  </si>
  <si>
    <t>154-76005</t>
  </si>
  <si>
    <t>Afdekplaat vijfv 71 wit</t>
  </si>
  <si>
    <t>198-66606</t>
  </si>
  <si>
    <t>CPL WCD pen + veiligh oranje</t>
  </si>
  <si>
    <t>320-00122</t>
  </si>
  <si>
    <t>Transfo elek.11,5V 105W draad Pri en SEC</t>
  </si>
  <si>
    <t>156-76400</t>
  </si>
  <si>
    <t>Afdekpl vierv. 71 BAMBOO</t>
  </si>
  <si>
    <t>156-76005</t>
  </si>
  <si>
    <t>Afdekpl vijfv. 71 BAMBOO</t>
  </si>
  <si>
    <t>700-36800</t>
  </si>
  <si>
    <t>New Hydro wandcontactdoos randaarde</t>
  </si>
  <si>
    <t>150-76005</t>
  </si>
  <si>
    <t>Afdekpl vijfv. S.Steel</t>
  </si>
  <si>
    <t>320-00124</t>
  </si>
  <si>
    <t>Transfo elek.150W draad PRI en SEC</t>
  </si>
  <si>
    <t>161-76400</t>
  </si>
  <si>
    <t>Afdeklpl vierv 71 zwart</t>
  </si>
  <si>
    <t>350-20056</t>
  </si>
  <si>
    <t>Bewegingsmelder 360°/12M</t>
  </si>
  <si>
    <t>350-20057</t>
  </si>
  <si>
    <t>Afstandsbediening v. aanwezigheidsmelder</t>
  </si>
  <si>
    <t>340-00110</t>
  </si>
  <si>
    <t>RGB LED controler</t>
  </si>
  <si>
    <t>320-00123</t>
  </si>
  <si>
    <t>Transfo elek.150W</t>
  </si>
  <si>
    <t>100-66605</t>
  </si>
  <si>
    <t>WANDCONTACTDOOS 2P+A crème steekklemmen</t>
  </si>
  <si>
    <t>DRUKKNOPDIMMER LED 100VA (klauwbev.)</t>
  </si>
  <si>
    <t>350-20058</t>
  </si>
  <si>
    <t>Bewegingsmelder 180°/14M</t>
  </si>
  <si>
    <t>100-31002</t>
  </si>
  <si>
    <t>Toets drukkn Led dimmer</t>
  </si>
  <si>
    <t>122-31002</t>
  </si>
  <si>
    <t>Toets drukkn led dimmer</t>
  </si>
  <si>
    <t>Afwerkingset drukknop dimmer wit</t>
  </si>
  <si>
    <t>102-31002</t>
  </si>
  <si>
    <t>Toets Drukknop led Dimmer L.grey</t>
  </si>
  <si>
    <t>157-76005</t>
  </si>
  <si>
    <t>Afdekplaat vijfvoudig 71 champagne</t>
  </si>
  <si>
    <t>TOETS DRUKKN.LED-DIMMER</t>
  </si>
  <si>
    <t>320-00131</t>
  </si>
  <si>
    <t>Transfo electronisch 12V 70W</t>
  </si>
  <si>
    <t>320-00133</t>
  </si>
  <si>
    <t>320-00134</t>
  </si>
  <si>
    <t>Transfo electronisch 12V 105W</t>
  </si>
  <si>
    <t>161-31002</t>
  </si>
  <si>
    <t>Toets drukknop led dimmer</t>
  </si>
  <si>
    <t>320-00132</t>
  </si>
  <si>
    <t>Transfo electronisch 12V 70W rond</t>
  </si>
  <si>
    <t>550-00010</t>
  </si>
  <si>
    <t>voeding 26 V DCc 400mae</t>
  </si>
  <si>
    <t>550-00020</t>
  </si>
  <si>
    <t>din-rail koppeling</t>
  </si>
  <si>
    <t>550-00103</t>
  </si>
  <si>
    <t>Home Control 3V-schakelmodule</t>
  </si>
  <si>
    <t>550-00106</t>
  </si>
  <si>
    <t>Home Control 6V-schakelmodule</t>
  </si>
  <si>
    <t>550-00340</t>
  </si>
  <si>
    <t>Home Control dimmodule 2x400w</t>
  </si>
  <si>
    <t>550-00803</t>
  </si>
  <si>
    <t>Home Control meetmodule elektriciteit 3k</t>
  </si>
  <si>
    <t>550-00250</t>
  </si>
  <si>
    <t>Home Control pulsteller</t>
  </si>
  <si>
    <t>550-13050</t>
  </si>
  <si>
    <t>Home Control thermostaat</t>
  </si>
  <si>
    <t>550-00150</t>
  </si>
  <si>
    <t>Home Control verwarmings-/koelingsactor</t>
  </si>
  <si>
    <t>123-31002</t>
  </si>
  <si>
    <t>Toets drukknop led dimmer brons</t>
  </si>
  <si>
    <t>550-13040</t>
  </si>
  <si>
    <t>Home Control sfeerbediening</t>
  </si>
  <si>
    <t>550-00801</t>
  </si>
  <si>
    <t>Home Control meetmodule elektric. 1k</t>
  </si>
  <si>
    <t>100-51001</t>
  </si>
  <si>
    <t>Home Control enkelvoudige bediening</t>
  </si>
  <si>
    <t>100-51002</t>
  </si>
  <si>
    <t>Home Control tweevoudige bediening</t>
  </si>
  <si>
    <t>100-51004</t>
  </si>
  <si>
    <t>Home Control viervoudige bediening</t>
  </si>
  <si>
    <t>100-51006</t>
  </si>
  <si>
    <t>Home Control zesvoudige bediening</t>
  </si>
  <si>
    <t>100-52001</t>
  </si>
  <si>
    <t>Home Control 1-voudige bediening met led</t>
  </si>
  <si>
    <t>100-52002</t>
  </si>
  <si>
    <t>Home Control 2-voudige bediening met led</t>
  </si>
  <si>
    <t>100-52004</t>
  </si>
  <si>
    <t>Home Control 4-voudige bediening met led</t>
  </si>
  <si>
    <t>100-52006</t>
  </si>
  <si>
    <t>Home Control 6-voudige bediening met led</t>
  </si>
  <si>
    <t>100-55511</t>
  </si>
  <si>
    <t>Home Control inb. bew.melder sensor 180°</t>
  </si>
  <si>
    <t>101-51001</t>
  </si>
  <si>
    <t>101-51002</t>
  </si>
  <si>
    <t>101-51004</t>
  </si>
  <si>
    <t>101-51006</t>
  </si>
  <si>
    <t>101-52001</t>
  </si>
  <si>
    <t>101-52002</t>
  </si>
  <si>
    <t>101-52004</t>
  </si>
  <si>
    <t>101-52006</t>
  </si>
  <si>
    <t>101-55511</t>
  </si>
  <si>
    <t>102-51001</t>
  </si>
  <si>
    <t>102-51002</t>
  </si>
  <si>
    <t>102-51004</t>
  </si>
  <si>
    <t>102-51006</t>
  </si>
  <si>
    <t>102-52001</t>
  </si>
  <si>
    <t>102-52002</t>
  </si>
  <si>
    <t>102-52004</t>
  </si>
  <si>
    <t>102-52006</t>
  </si>
  <si>
    <t>102-55511</t>
  </si>
  <si>
    <t>121-51001</t>
  </si>
  <si>
    <t>121-51002</t>
  </si>
  <si>
    <t>121-51004</t>
  </si>
  <si>
    <t>121-51006</t>
  </si>
  <si>
    <t>121-52001</t>
  </si>
  <si>
    <t>121-52002</t>
  </si>
  <si>
    <t>121-52004</t>
  </si>
  <si>
    <t>121-52006</t>
  </si>
  <si>
    <t>121-55511</t>
  </si>
  <si>
    <t>122-51001</t>
  </si>
  <si>
    <t>122-51002</t>
  </si>
  <si>
    <t>122-51004</t>
  </si>
  <si>
    <t>122-51006</t>
  </si>
  <si>
    <t>122-52001</t>
  </si>
  <si>
    <t>122-52002</t>
  </si>
  <si>
    <t>122-52004</t>
  </si>
  <si>
    <t>122-52006</t>
  </si>
  <si>
    <t>122-55511</t>
  </si>
  <si>
    <t>123-51001</t>
  </si>
  <si>
    <t>123-51002</t>
  </si>
  <si>
    <t>123-51004</t>
  </si>
  <si>
    <t>123-51006</t>
  </si>
  <si>
    <t>123-52001</t>
  </si>
  <si>
    <t>123-52002</t>
  </si>
  <si>
    <t>123-52004</t>
  </si>
  <si>
    <t>123-52006</t>
  </si>
  <si>
    <t>123-55511</t>
  </si>
  <si>
    <t>124-51001</t>
  </si>
  <si>
    <t>124-51002</t>
  </si>
  <si>
    <t>124-51004</t>
  </si>
  <si>
    <t>124-51006</t>
  </si>
  <si>
    <t>124-52001</t>
  </si>
  <si>
    <t>124-52002</t>
  </si>
  <si>
    <t>124-52004</t>
  </si>
  <si>
    <t>124-52006</t>
  </si>
  <si>
    <t>124-55511</t>
  </si>
  <si>
    <t>154-51001</t>
  </si>
  <si>
    <t>154-51002</t>
  </si>
  <si>
    <t>154-51004</t>
  </si>
  <si>
    <t>154-51006</t>
  </si>
  <si>
    <t>154-52001</t>
  </si>
  <si>
    <t>154-52002</t>
  </si>
  <si>
    <t>154-52004</t>
  </si>
  <si>
    <t>154-52006</t>
  </si>
  <si>
    <t>154-55511</t>
  </si>
  <si>
    <t>Home Control inb. bew.melder sensor 18</t>
  </si>
  <si>
    <t>157-51001</t>
  </si>
  <si>
    <t>157-51002</t>
  </si>
  <si>
    <t>157-51004</t>
  </si>
  <si>
    <t>157-51006</t>
  </si>
  <si>
    <t>157-52001</t>
  </si>
  <si>
    <t>157-52002</t>
  </si>
  <si>
    <t>157-52004</t>
  </si>
  <si>
    <t>157-52006</t>
  </si>
  <si>
    <t>157-55511</t>
  </si>
  <si>
    <t>161-51001</t>
  </si>
  <si>
    <t>161-51002</t>
  </si>
  <si>
    <t>161-51004</t>
  </si>
  <si>
    <t>161-51006</t>
  </si>
  <si>
    <t>161-52001</t>
  </si>
  <si>
    <t>161-52002</t>
  </si>
  <si>
    <t>161-52004</t>
  </si>
  <si>
    <t>161-52006</t>
  </si>
  <si>
    <t>161-55511</t>
  </si>
  <si>
    <t>550-00130</t>
  </si>
  <si>
    <t>Home Control motormodule</t>
  </si>
  <si>
    <t>550-00140</t>
  </si>
  <si>
    <t>Home Control ventilatiemodule</t>
  </si>
  <si>
    <t>550-00210</t>
  </si>
  <si>
    <t>Home Control dig. pot.vrije sensormodule</t>
  </si>
  <si>
    <t>550-14020</t>
  </si>
  <si>
    <t>Home Control 2-v muurprint horiz. 71mm</t>
  </si>
  <si>
    <t>550-14021</t>
  </si>
  <si>
    <t>Home Control 2-v muurprint vert. 60mm</t>
  </si>
  <si>
    <t>550-14027</t>
  </si>
  <si>
    <t>Home Control 2-v muurprint vert. 71mm</t>
  </si>
  <si>
    <t>550-14030</t>
  </si>
  <si>
    <t>Home Control 3-v muurprint horiz. 71mm</t>
  </si>
  <si>
    <t>550-14031</t>
  </si>
  <si>
    <t>Home Control 3-v muurprint vert. 60mm</t>
  </si>
  <si>
    <t>550-14037</t>
  </si>
  <si>
    <t>Home Control 3-v muurprint vert. 71mm</t>
  </si>
  <si>
    <t>550-14090</t>
  </si>
  <si>
    <t>Home Control aansl.unit meerv. muurpri</t>
  </si>
  <si>
    <t>550-14110</t>
  </si>
  <si>
    <t>Home Control enkelvoudige muurprint</t>
  </si>
  <si>
    <t>550-20200</t>
  </si>
  <si>
    <t>Home Control buitenbew.melder 180°/0-1</t>
  </si>
  <si>
    <t>550-20210</t>
  </si>
  <si>
    <t>Home Control actor binnenbewegingsmeld</t>
  </si>
  <si>
    <t>320-00135</t>
  </si>
  <si>
    <t>100-51033</t>
  </si>
  <si>
    <t>HC enkelv. motorst.bediening 3xtoets</t>
  </si>
  <si>
    <t>100-51036</t>
  </si>
  <si>
    <t>HC 2-voudige motorst.bediening 6xtoets</t>
  </si>
  <si>
    <t>100-51043</t>
  </si>
  <si>
    <t>HC enkelv. dimbediening 3xtoets</t>
  </si>
  <si>
    <t>100-51046</t>
  </si>
  <si>
    <t>HC 2-voudige dimbediening 6xtoets</t>
  </si>
  <si>
    <t>100-52033</t>
  </si>
  <si>
    <t>HC enkelv. motorst.bediening 3xtoets+led</t>
  </si>
  <si>
    <t>100-52036</t>
  </si>
  <si>
    <t>HC 2-voud. motorst.bediening 6xtoets+led</t>
  </si>
  <si>
    <t>100-52043</t>
  </si>
  <si>
    <t>HC enkelv. dimbediening 3xtoets+led</t>
  </si>
  <si>
    <t>100-52046</t>
  </si>
  <si>
    <t>HC 2-voudige dimbediening 6xtoets+led</t>
  </si>
  <si>
    <t>100-52054</t>
  </si>
  <si>
    <t>HC ventilatiebediening+led crème</t>
  </si>
  <si>
    <t>101-51033</t>
  </si>
  <si>
    <t>101-51036</t>
  </si>
  <si>
    <t>101-51043</t>
  </si>
  <si>
    <t>101-51046</t>
  </si>
  <si>
    <t>101-52033</t>
  </si>
  <si>
    <t>101-52036</t>
  </si>
  <si>
    <t>101-52043</t>
  </si>
  <si>
    <t>101-52046</t>
  </si>
  <si>
    <t>101-52054</t>
  </si>
  <si>
    <t>HC ventilatiebediening+led wit</t>
  </si>
  <si>
    <t>102-51033</t>
  </si>
  <si>
    <t>102-51036</t>
  </si>
  <si>
    <t>102-51043</t>
  </si>
  <si>
    <t>102-51046</t>
  </si>
  <si>
    <t>102-52033</t>
  </si>
  <si>
    <t>102-52036</t>
  </si>
  <si>
    <t>102-52043</t>
  </si>
  <si>
    <t>102-52046</t>
  </si>
  <si>
    <t>102-52054</t>
  </si>
  <si>
    <t>HC ventilatiebediening+led lichtgrijs</t>
  </si>
  <si>
    <t>121-51033</t>
  </si>
  <si>
    <t>121-51036</t>
  </si>
  <si>
    <t>121-51043</t>
  </si>
  <si>
    <t>121-51046</t>
  </si>
  <si>
    <t>121-52033</t>
  </si>
  <si>
    <t>121-52036</t>
  </si>
  <si>
    <t>121-52043</t>
  </si>
  <si>
    <t>121-52046</t>
  </si>
  <si>
    <t>121-52054</t>
  </si>
  <si>
    <t>HC ventilatiebediening+led sterling</t>
  </si>
  <si>
    <t>122-51033</t>
  </si>
  <si>
    <t>122-51036</t>
  </si>
  <si>
    <t>122-51043</t>
  </si>
  <si>
    <t>122-51046</t>
  </si>
  <si>
    <t>122-52033</t>
  </si>
  <si>
    <t>122-52036</t>
  </si>
  <si>
    <t>122-52043</t>
  </si>
  <si>
    <t>122-52046</t>
  </si>
  <si>
    <t>122-52054</t>
  </si>
  <si>
    <t>HC ventilatiebediening+led antraciet</t>
  </si>
  <si>
    <t>123-51033</t>
  </si>
  <si>
    <t>123-51036</t>
  </si>
  <si>
    <t>123-51043</t>
  </si>
  <si>
    <t>123-51046</t>
  </si>
  <si>
    <t>123-52033</t>
  </si>
  <si>
    <t>123-52036</t>
  </si>
  <si>
    <t>123-52043</t>
  </si>
  <si>
    <t>123-52046</t>
  </si>
  <si>
    <t>123-52054</t>
  </si>
  <si>
    <t>HC ventilatiebediening+led brons</t>
  </si>
  <si>
    <t>124-51033</t>
  </si>
  <si>
    <t>124-51036</t>
  </si>
  <si>
    <t>124-51043</t>
  </si>
  <si>
    <t>124-51046</t>
  </si>
  <si>
    <t>124-52033</t>
  </si>
  <si>
    <t>124-52036</t>
  </si>
  <si>
    <t>124-52043</t>
  </si>
  <si>
    <t>124-52046</t>
  </si>
  <si>
    <t>124-52054</t>
  </si>
  <si>
    <t>HC ventilatiebediening+led bruin</t>
  </si>
  <si>
    <t>154-51033</t>
  </si>
  <si>
    <t>154-51036</t>
  </si>
  <si>
    <t>154-51043</t>
  </si>
  <si>
    <t>154-51046</t>
  </si>
  <si>
    <t>154-52033</t>
  </si>
  <si>
    <t>154-52036</t>
  </si>
  <si>
    <t>154-52043</t>
  </si>
  <si>
    <t>154-52046</t>
  </si>
  <si>
    <t>154-52054</t>
  </si>
  <si>
    <t>HC ventilatiebediening+led white steel</t>
  </si>
  <si>
    <t>157-51033</t>
  </si>
  <si>
    <t>157-51036</t>
  </si>
  <si>
    <t>157-51043</t>
  </si>
  <si>
    <t>157-51046</t>
  </si>
  <si>
    <t>157-52033</t>
  </si>
  <si>
    <t>157-52036</t>
  </si>
  <si>
    <t>157-52043</t>
  </si>
  <si>
    <t>157-52046</t>
  </si>
  <si>
    <t>157-52054</t>
  </si>
  <si>
    <t>HC ventilatiebediening+led champagne</t>
  </si>
  <si>
    <t>161-51033</t>
  </si>
  <si>
    <t>161-51036</t>
  </si>
  <si>
    <t>161-51043</t>
  </si>
  <si>
    <t>161-51046</t>
  </si>
  <si>
    <t>161-52033</t>
  </si>
  <si>
    <t>161-52036</t>
  </si>
  <si>
    <t>161-52043</t>
  </si>
  <si>
    <t>161-52046</t>
  </si>
  <si>
    <t>161-52054</t>
  </si>
  <si>
    <t>HC ventilatiebediening+led zwart</t>
  </si>
  <si>
    <t>100-65267</t>
  </si>
  <si>
    <t>2XRJ45 STP Cat6 creme</t>
  </si>
  <si>
    <t>330-00700</t>
  </si>
  <si>
    <t>Universele modulaire dimmer 350W</t>
  </si>
  <si>
    <t>550-20000</t>
  </si>
  <si>
    <t>Home Control drukknop interface</t>
  </si>
  <si>
    <t>390-20056</t>
  </si>
  <si>
    <t>montagedoos 350-20056</t>
  </si>
  <si>
    <t>350-20150</t>
  </si>
  <si>
    <t>Bewegingsmelder, 180°, 13m, IP44, zwart</t>
  </si>
  <si>
    <t>350-20158</t>
  </si>
  <si>
    <t>Bewegingsmelder 180°/13M, zwart</t>
  </si>
  <si>
    <t>157-31002</t>
  </si>
  <si>
    <t>330-00701</t>
  </si>
  <si>
    <t>Universele modulaire dimmer 350W analoog</t>
  </si>
  <si>
    <t>154-31002</t>
  </si>
  <si>
    <t>Toets drukknop leddimmer</t>
  </si>
  <si>
    <t>124-31002</t>
  </si>
  <si>
    <t>Toets drukknop led dimmer D.brown</t>
  </si>
  <si>
    <t>10-567</t>
  </si>
  <si>
    <t>Steun voor 10-570</t>
  </si>
  <si>
    <t>310-01900</t>
  </si>
  <si>
    <t>Universele inbouwdraaiknopdimmer 325W</t>
  </si>
  <si>
    <t>10-161</t>
  </si>
  <si>
    <t>Video deurst 1 drukknop</t>
  </si>
  <si>
    <t>158-76005</t>
  </si>
  <si>
    <t>102-31003</t>
  </si>
  <si>
    <t>Set univ.dimmer lichtgrijs</t>
  </si>
  <si>
    <t>550-00240</t>
  </si>
  <si>
    <t>Analoge stuurmodule 0-10V</t>
  </si>
  <si>
    <t>550-00230</t>
  </si>
  <si>
    <t>Analoge sensormodule 0-10V</t>
  </si>
  <si>
    <t>350-20065</t>
  </si>
  <si>
    <t>Aanwezigheidsdetector 360°</t>
  </si>
  <si>
    <t>350-20066</t>
  </si>
  <si>
    <t>Aanw.melder dualtech 360°,230V, slave</t>
  </si>
  <si>
    <t>350-20067</t>
  </si>
  <si>
    <t>Handzender</t>
  </si>
  <si>
    <t>550-00241</t>
  </si>
  <si>
    <t>Analoge stuurmodule 1-10V</t>
  </si>
  <si>
    <t>310-02000</t>
  </si>
  <si>
    <t>Draaiknopextensie vr 310-01900</t>
  </si>
  <si>
    <t>10-162</t>
  </si>
  <si>
    <t>VIDEO DEURST 2 DRUKKN.</t>
  </si>
  <si>
    <t>10-163</t>
  </si>
  <si>
    <t>101-31003</t>
  </si>
  <si>
    <t>Set universeel dimmer wit</t>
  </si>
  <si>
    <t>100-31003</t>
  </si>
  <si>
    <t>Set univ. dimmer creme</t>
  </si>
  <si>
    <t>122-31003</t>
  </si>
  <si>
    <t>Set univ dimmer antraciet</t>
  </si>
  <si>
    <t>121-31003</t>
  </si>
  <si>
    <t>Set univ. dimmer sterl</t>
  </si>
  <si>
    <t>123-31003</t>
  </si>
  <si>
    <t>Set univ. dimmer brons</t>
  </si>
  <si>
    <t>124-31003</t>
  </si>
  <si>
    <t>Set univ. dimmer dark br</t>
  </si>
  <si>
    <t>154-31003</t>
  </si>
  <si>
    <t>Set univ. dimmer wit</t>
  </si>
  <si>
    <t>157-31003</t>
  </si>
  <si>
    <t>Set univ. dimmer champagne</t>
  </si>
  <si>
    <t>161-31003</t>
  </si>
  <si>
    <t>Set univ. dimmer zwart</t>
  </si>
  <si>
    <t>100-65167</t>
  </si>
  <si>
    <t>2XRJ45 STP CAT6 CREME</t>
  </si>
  <si>
    <t>340-00048</t>
  </si>
  <si>
    <t>Leddimmer 8-24Vdc max 100W</t>
  </si>
  <si>
    <t>101-65167</t>
  </si>
  <si>
    <t>2XRJ45 STP CAT6 WIT</t>
  </si>
  <si>
    <t>100-78010</t>
  </si>
  <si>
    <t>Wandbewegingsmelder 180°, 230 V, 9 m,</t>
  </si>
  <si>
    <t>Sensor+actor bew.melder 180° white</t>
  </si>
  <si>
    <t>102-78010</t>
  </si>
  <si>
    <t>Sensor+actor bew.melder 180° light grey</t>
  </si>
  <si>
    <t>121-78010</t>
  </si>
  <si>
    <t>Sensor+actor bew.melder 180° sterling</t>
  </si>
  <si>
    <t>122-78010</t>
  </si>
  <si>
    <t>Sensor+actor bew.melder 180° anthracite</t>
  </si>
  <si>
    <t>123-78010</t>
  </si>
  <si>
    <t>Sensor+actor bew.melder 180° bronze</t>
  </si>
  <si>
    <t>124-78010</t>
  </si>
  <si>
    <t>Sensor+actor bew.melder 180° dark brown</t>
  </si>
  <si>
    <t>154-78010</t>
  </si>
  <si>
    <t>Sensor+actor bew.melder 180° white coat</t>
  </si>
  <si>
    <t>157-78010</t>
  </si>
  <si>
    <t>Sensor+actor bew.melder 180° champagne</t>
  </si>
  <si>
    <t>161-78010</t>
  </si>
  <si>
    <t>Sensor+actor bew.melder 180° black coat</t>
  </si>
  <si>
    <t>101-66605</t>
  </si>
  <si>
    <t>WANDCONTACTDOOS 2P+A wit steekklemmen</t>
  </si>
  <si>
    <t>701-31200</t>
  </si>
  <si>
    <t>Hydro schakelaar 2-p wit</t>
  </si>
  <si>
    <t>701-31600</t>
  </si>
  <si>
    <t>Hydro wisselschakelaar wit</t>
  </si>
  <si>
    <t>701-36600</t>
  </si>
  <si>
    <t>Hydro wcd. penaarde wit</t>
  </si>
  <si>
    <t>701-73000</t>
  </si>
  <si>
    <t>Hydro inbouwkader wit</t>
  </si>
  <si>
    <t>701-84000</t>
  </si>
  <si>
    <t>Hydro afdichtstop M20</t>
  </si>
  <si>
    <t>701-84101</t>
  </si>
  <si>
    <t>Hydro doos enkel 1 ingang - wit</t>
  </si>
  <si>
    <t>701-84102</t>
  </si>
  <si>
    <t>Hydro doos enkel 2 ingangen - wit</t>
  </si>
  <si>
    <t>701-84201</t>
  </si>
  <si>
    <t>Hydro doos tweev. 1 ingang - wit</t>
  </si>
  <si>
    <t>701-84202</t>
  </si>
  <si>
    <t>Hydro doos tweev. 2 ingangen - wit</t>
  </si>
  <si>
    <t>701-84801</t>
  </si>
  <si>
    <t>701-84802</t>
  </si>
  <si>
    <t>761-31200</t>
  </si>
  <si>
    <t>Hydro schakelaar 2-p zwart</t>
  </si>
  <si>
    <t>761-31600</t>
  </si>
  <si>
    <t>Hydro wisselschakelaar zwart</t>
  </si>
  <si>
    <t>761-36600</t>
  </si>
  <si>
    <t>Hydro wcd. penaarde zwart</t>
  </si>
  <si>
    <t>761-73000</t>
  </si>
  <si>
    <t>Hydro inbouwkader zwart</t>
  </si>
  <si>
    <t>761-84000</t>
  </si>
  <si>
    <t>Hydro afdichtstop M20 zwart</t>
  </si>
  <si>
    <t>761-84101</t>
  </si>
  <si>
    <t>Hydro doos enkel 1 ingang - zwart</t>
  </si>
  <si>
    <t>761-84102</t>
  </si>
  <si>
    <t>Hydro doos enkel 2 ingangen - zwart</t>
  </si>
  <si>
    <t>761-84201</t>
  </si>
  <si>
    <t>Hydro doos tweev. 1 ingang - zwart</t>
  </si>
  <si>
    <t>761-84202</t>
  </si>
  <si>
    <t>Hydro doos tweev. 2 ingangen - zwart</t>
  </si>
  <si>
    <t>761-84801</t>
  </si>
  <si>
    <t>761-84802</t>
  </si>
  <si>
    <t>100-68001</t>
  </si>
  <si>
    <t>CPL USB-LADER CREAM</t>
  </si>
  <si>
    <t>101-68001</t>
  </si>
  <si>
    <t>SET USB-LADER WHITE</t>
  </si>
  <si>
    <t>102-68001</t>
  </si>
  <si>
    <t>CPL USB-LADER L.GREY</t>
  </si>
  <si>
    <t>121-68001</t>
  </si>
  <si>
    <t>CPL USB-LADER STERLING</t>
  </si>
  <si>
    <t>122-68001</t>
  </si>
  <si>
    <t>CPL USB-LADER ANTHR.</t>
  </si>
  <si>
    <t>123-68001</t>
  </si>
  <si>
    <t>CPL USB-LADER BRONZE</t>
  </si>
  <si>
    <t>124-68001</t>
  </si>
  <si>
    <t>CPL USB-LADER D.BROWN</t>
  </si>
  <si>
    <t>550-20201</t>
  </si>
  <si>
    <t>NHC buitenbewegingsmelder anthracite</t>
  </si>
  <si>
    <t>10-505</t>
  </si>
  <si>
    <t>BINNENPOST AUDIO</t>
  </si>
  <si>
    <t>154-68001</t>
  </si>
  <si>
    <t>CPL USB-LADER WHITE</t>
  </si>
  <si>
    <t>170-33105</t>
  </si>
  <si>
    <t>Wandcontactdoos sokkel 2P+A steekklemmen</t>
  </si>
  <si>
    <t>390-20150</t>
  </si>
  <si>
    <t>Montagebeugel</t>
  </si>
  <si>
    <t>100-78010-19</t>
  </si>
  <si>
    <t>Bewegingsmelder 180° cream - 6 pack</t>
  </si>
  <si>
    <t>101-78010-19</t>
  </si>
  <si>
    <t>Bewegingsmelder 180° wit</t>
  </si>
  <si>
    <t>390-20057</t>
  </si>
  <si>
    <t>Inbouwdoos met veerklemmen</t>
  </si>
  <si>
    <t>161-68001</t>
  </si>
  <si>
    <t>CPL USB-LADER BLACK</t>
  </si>
  <si>
    <t>350-20078</t>
  </si>
  <si>
    <t>Aanwezig- of afwezigheidsmelder 360° opb</t>
  </si>
  <si>
    <t>350-20070</t>
  </si>
  <si>
    <t>Aanwezig- of afwezigheidsmelder 360°</t>
  </si>
  <si>
    <t>350-20089</t>
  </si>
  <si>
    <t>Afstandbediening IR</t>
  </si>
  <si>
    <t>350-20071</t>
  </si>
  <si>
    <t>Aanwezigheids melder slave</t>
  </si>
  <si>
    <t>350-20079</t>
  </si>
  <si>
    <t>05-360</t>
  </si>
  <si>
    <t>Dimmer universeel draadloos easywave</t>
  </si>
  <si>
    <t>100-69416</t>
  </si>
  <si>
    <t>AANSL HDMI-SCHR CREAM</t>
  </si>
  <si>
    <t>100-69417</t>
  </si>
  <si>
    <t>Aansluiting HDMI-HDMI creme</t>
  </si>
  <si>
    <t>122-69417</t>
  </si>
  <si>
    <t>aansluiting HDMI-HDMI antraciet</t>
  </si>
  <si>
    <t>701-30000</t>
  </si>
  <si>
    <t>Hydro drukknop 10A lens20 wit</t>
  </si>
  <si>
    <t>701-33000</t>
  </si>
  <si>
    <t>Hydro drukknop NO/NG wit</t>
  </si>
  <si>
    <t>701-35000</t>
  </si>
  <si>
    <t>Hydro 2xdrukknop NO/NG wit</t>
  </si>
  <si>
    <t>701-85000</t>
  </si>
  <si>
    <t>Hydro adapter 45X45mm wit</t>
  </si>
  <si>
    <t>761-30000</t>
  </si>
  <si>
    <t>Hydro drukknop 10A lens20 zwart</t>
  </si>
  <si>
    <t>761-33000</t>
  </si>
  <si>
    <t>Hydro drukknop NO/NG zwart</t>
  </si>
  <si>
    <t>761-35000</t>
  </si>
  <si>
    <t>Hydro 2xdrukknop NO/NG zwart</t>
  </si>
  <si>
    <t>761-85000</t>
  </si>
  <si>
    <t>Hydro adapter 45X45mm zwart</t>
  </si>
  <si>
    <t>101-69417</t>
  </si>
  <si>
    <t>AANSL HDMI-HDMI WHITE</t>
  </si>
  <si>
    <t>05-361</t>
  </si>
  <si>
    <t>Draadloze Easywave ontvanger met</t>
  </si>
  <si>
    <t>101-69416</t>
  </si>
  <si>
    <t>AANSL HDMI-SCHR WHITE</t>
  </si>
  <si>
    <t>05-363</t>
  </si>
  <si>
    <t>RF Deurcontact zender</t>
  </si>
  <si>
    <t>350-20085</t>
  </si>
  <si>
    <t>Mini-aanwezigheidsmelder , inbouw</t>
  </si>
  <si>
    <t>350-20090</t>
  </si>
  <si>
    <t>IR-afstandsbediening</t>
  </si>
  <si>
    <t>121-69417</t>
  </si>
  <si>
    <t>aansl HDMI-HDMI STERLING</t>
  </si>
  <si>
    <t>200-76100</t>
  </si>
  <si>
    <t>AFDEKPL ENKELV.BAK.BLACK</t>
  </si>
  <si>
    <t>200-66601</t>
  </si>
  <si>
    <t>CPL WCD PEN+VEILIGH. BLACK</t>
  </si>
  <si>
    <t>200-61505</t>
  </si>
  <si>
    <t>2x 1/2 TOETS BAK. BLACK</t>
  </si>
  <si>
    <t>200-76700</t>
  </si>
  <si>
    <t>AFDEKPL DRIEV.71 B.BLACK</t>
  </si>
  <si>
    <t>157-69417</t>
  </si>
  <si>
    <t>Aansluiting HDMI-HDMI champagne</t>
  </si>
  <si>
    <t>200-00001</t>
  </si>
  <si>
    <t>TOETS RF BAK. BLACK</t>
  </si>
  <si>
    <t>200-00007</t>
  </si>
  <si>
    <t>TOETS 2x RF BAK. BLACK</t>
  </si>
  <si>
    <t>200-31000</t>
  </si>
  <si>
    <t>SET DIMMER BAK. BLACK</t>
  </si>
  <si>
    <t>200-31003</t>
  </si>
  <si>
    <t>SET UNIV. DIMMER B.BLACK</t>
  </si>
  <si>
    <t>200-51001</t>
  </si>
  <si>
    <t>HC BEDIENING ENKELV. BLACK</t>
  </si>
  <si>
    <t>200-51002</t>
  </si>
  <si>
    <t>HC BEDIENING TWEEV. BLACK</t>
  </si>
  <si>
    <t>200-51004</t>
  </si>
  <si>
    <t>HC BEDIENING VIERVOUDIG BLACK</t>
  </si>
  <si>
    <t>200-51006</t>
  </si>
  <si>
    <t>HC BEDIENING ZESVOUDIG BLACK</t>
  </si>
  <si>
    <t>200-51033</t>
  </si>
  <si>
    <t>HC BEDIENING MOTOR 3x BLACK</t>
  </si>
  <si>
    <t>200-51036</t>
  </si>
  <si>
    <t>HC BEDIENING MOTOR 6x BLACK</t>
  </si>
  <si>
    <t>200-51043</t>
  </si>
  <si>
    <t>HC BEDIENING DIMMING 3x BLACK</t>
  </si>
  <si>
    <t>200-51046</t>
  </si>
  <si>
    <t>HC BEDIENING DIMMING 6x BLACK</t>
  </si>
  <si>
    <t>200-52001</t>
  </si>
  <si>
    <t>HC BEDIENING ENKELV.+LED BLACK</t>
  </si>
  <si>
    <t>200-52002</t>
  </si>
  <si>
    <t>HC BEDIENING TWEEV.+LED BLACK</t>
  </si>
  <si>
    <t>200-52004</t>
  </si>
  <si>
    <t>HC BEDIENING VIERV.+LED BLACK</t>
  </si>
  <si>
    <t>200-52006</t>
  </si>
  <si>
    <t>HC BEDIENING ZESV.+LED BLACK</t>
  </si>
  <si>
    <t>200-52033</t>
  </si>
  <si>
    <t>200-52036</t>
  </si>
  <si>
    <t>200-52043</t>
  </si>
  <si>
    <t>200-52046</t>
  </si>
  <si>
    <t>200-52054</t>
  </si>
  <si>
    <t>HC BEDIENING VENTILATIE BLACK</t>
  </si>
  <si>
    <t>200-55511</t>
  </si>
  <si>
    <t>HC SENSOR BEWEGINGSMELD. BLACK</t>
  </si>
  <si>
    <t>200-60005</t>
  </si>
  <si>
    <t>TOETS LENS BAK. BLACK</t>
  </si>
  <si>
    <t>200-61105</t>
  </si>
  <si>
    <t>TOETS BAK. BLACK</t>
  </si>
  <si>
    <t>200-61106</t>
  </si>
  <si>
    <t>TOETS 'VMC' BLACK</t>
  </si>
  <si>
    <t>200-61507</t>
  </si>
  <si>
    <t>2x1/2 TOETS LENS B.BLACK</t>
  </si>
  <si>
    <t>200-61901</t>
  </si>
  <si>
    <t>SET HOTELKAARTSCH. BLACK</t>
  </si>
  <si>
    <t>200-64006</t>
  </si>
  <si>
    <t>SET DRUKKNOP 6A B.BLACK</t>
  </si>
  <si>
    <t>200-65100</t>
  </si>
  <si>
    <t>CPL DATA 1xRJ B.BLACK</t>
  </si>
  <si>
    <t>200-65200</t>
  </si>
  <si>
    <t>CPL DATA 2xRJ B.BLACK</t>
  </si>
  <si>
    <t>200-65905</t>
  </si>
  <si>
    <t>SET ROLLUIKSCH B.BLACK</t>
  </si>
  <si>
    <t>200-65914</t>
  </si>
  <si>
    <t>SET DRUKKNOP ROLLUIK BLACK</t>
  </si>
  <si>
    <t>200-65918</t>
  </si>
  <si>
    <t>SET DRUKKNOP ROLLUIKST. BLACK</t>
  </si>
  <si>
    <t>200-65936</t>
  </si>
  <si>
    <t>SET SCHAK. VENTILATOR BLACK</t>
  </si>
  <si>
    <t>200-66101</t>
  </si>
  <si>
    <t>CPL WCD PEN+VEILIG ST. BLACK</t>
  </si>
  <si>
    <t>200-66603</t>
  </si>
  <si>
    <t>CPL WCD PEN KLAPDEKSEL BLACK</t>
  </si>
  <si>
    <t>200-66607</t>
  </si>
  <si>
    <t>CPL WCD SPANNINGSAAND. BLACK</t>
  </si>
  <si>
    <t>200-68001</t>
  </si>
  <si>
    <t>SET USB-LADER BAK. BLACK</t>
  </si>
  <si>
    <t>200-69416</t>
  </si>
  <si>
    <t>AANSL HDMI-SCHR B.BLACK</t>
  </si>
  <si>
    <t>200-69417</t>
  </si>
  <si>
    <t>AANSL HDMI-HDMI B.BLACK</t>
  </si>
  <si>
    <t>200-69551</t>
  </si>
  <si>
    <t>CPL AANSL TV-SAT B.BLACK</t>
  </si>
  <si>
    <t>200-69702</t>
  </si>
  <si>
    <t>CPL AANSLUITING TV/FM BLACK</t>
  </si>
  <si>
    <t>200-76200</t>
  </si>
  <si>
    <t>AFDEKPL TWEEV.60 B.BLACK</t>
  </si>
  <si>
    <t>200-76300</t>
  </si>
  <si>
    <t>AFDEKPL DRIEV.60 B.BLACK</t>
  </si>
  <si>
    <t>200-76800</t>
  </si>
  <si>
    <t>AFDEKPL TWEEV.71 B.BLACK</t>
  </si>
  <si>
    <t>200-76901</t>
  </si>
  <si>
    <t>CPL  BLINDPLAAT B.BLACK</t>
  </si>
  <si>
    <t>200-78010</t>
  </si>
  <si>
    <t>BEWEGINGSMELDER 180°  BLACK</t>
  </si>
  <si>
    <t>200-88000</t>
  </si>
  <si>
    <t>ANALOGE THERMOSTAAT BLACK</t>
  </si>
  <si>
    <t>550-00809</t>
  </si>
  <si>
    <t>Home Control spoelmodule</t>
  </si>
  <si>
    <t>122-69416</t>
  </si>
  <si>
    <t>aansluiting  HDMI-SCHR ANTHR.</t>
  </si>
  <si>
    <t>161-69417</t>
  </si>
  <si>
    <t>AANSL HDMI-HDMI BLACK</t>
  </si>
  <si>
    <t>350-20080</t>
  </si>
  <si>
    <t>Aanwezigheidsmelder MASTER</t>
  </si>
  <si>
    <t>350-20081</t>
  </si>
  <si>
    <t>Aanwezigheidsmelder SLAVE</t>
  </si>
  <si>
    <t>761-83201</t>
  </si>
  <si>
    <t>Hydro black vert.opbouwdoos 2 functies</t>
  </si>
  <si>
    <t>701-83101</t>
  </si>
  <si>
    <t>Hydro opbouwdoos 1 functie wit</t>
  </si>
  <si>
    <t>220-31000</t>
  </si>
  <si>
    <t>SET DIMMER ALU ST.GREY</t>
  </si>
  <si>
    <t>220-31003</t>
  </si>
  <si>
    <t>SET UNIV. DIMMER ALU ST.</t>
  </si>
  <si>
    <t>220-60005</t>
  </si>
  <si>
    <t>TOETS LENS ALU ST.GREY</t>
  </si>
  <si>
    <t>220-61105</t>
  </si>
  <si>
    <t>TOETS ALU ST.GREY</t>
  </si>
  <si>
    <t>220-61106</t>
  </si>
  <si>
    <t>TOETS ALU ST. GREY 'VMC'</t>
  </si>
  <si>
    <t>220-61505</t>
  </si>
  <si>
    <t>2x 1/2 TOETS ALU ST.GREY</t>
  </si>
  <si>
    <t>220-61507</t>
  </si>
  <si>
    <t>2x1/2 TOETS LENS ALU ST.</t>
  </si>
  <si>
    <t>220-61901</t>
  </si>
  <si>
    <t>220-64006</t>
  </si>
  <si>
    <t>SET DRUKKNOP 6A ALU ST.</t>
  </si>
  <si>
    <t>220-65905</t>
  </si>
  <si>
    <t>SET ROLLUIKSCH ALU ST.</t>
  </si>
  <si>
    <t>220-65914</t>
  </si>
  <si>
    <t>SET DRUKKNOP ROLLUIK ALU</t>
  </si>
  <si>
    <t>220-65918</t>
  </si>
  <si>
    <t>220-65936</t>
  </si>
  <si>
    <t>220-66101</t>
  </si>
  <si>
    <t>220-66601</t>
  </si>
  <si>
    <t>220-66603</t>
  </si>
  <si>
    <t>220-66607</t>
  </si>
  <si>
    <t>220-68001</t>
  </si>
  <si>
    <t>SET USB-LADER ALU ST.GR.</t>
  </si>
  <si>
    <t>220-69416</t>
  </si>
  <si>
    <t>AANSL HDMI-SCHR ALU ST.</t>
  </si>
  <si>
    <t>220-69417</t>
  </si>
  <si>
    <t>AANSL HDMI-HDMI ALU ST.</t>
  </si>
  <si>
    <t>220-69551</t>
  </si>
  <si>
    <t>CPL AANSL TV-SAT ALU ST.</t>
  </si>
  <si>
    <t>220-69702</t>
  </si>
  <si>
    <t>220-76100</t>
  </si>
  <si>
    <t>AFDEKPL ENKELV. ST.GREY</t>
  </si>
  <si>
    <t>220-76200</t>
  </si>
  <si>
    <t>AFDEKPL TWEEV.60 ST.GREY</t>
  </si>
  <si>
    <t>220-76300</t>
  </si>
  <si>
    <t>AFDEKPL DRIEV.60 ST.GREY</t>
  </si>
  <si>
    <t>220-76700</t>
  </si>
  <si>
    <t>AFDEKPL DRIEV. 71ST.GREY</t>
  </si>
  <si>
    <t>220-76800</t>
  </si>
  <si>
    <t>AFDEKPL TWEEV.71 ST.GREY</t>
  </si>
  <si>
    <t>220-76901</t>
  </si>
  <si>
    <t>CPL  BLINDPLAAT ALU ST.</t>
  </si>
  <si>
    <t>221-31000</t>
  </si>
  <si>
    <t>SET DIMMER ALU GOLD</t>
  </si>
  <si>
    <t>221-31003</t>
  </si>
  <si>
    <t>SET UNIV. DIMMER GOLD</t>
  </si>
  <si>
    <t>221-60005</t>
  </si>
  <si>
    <t>TOETS LENS GOLD</t>
  </si>
  <si>
    <t>221-61105</t>
  </si>
  <si>
    <t>TOETS ALU GOLD</t>
  </si>
  <si>
    <t>221-61106</t>
  </si>
  <si>
    <t>TOETS ALU GOLD 'VMC'</t>
  </si>
  <si>
    <t>221-61505</t>
  </si>
  <si>
    <t>2x 1/2 TOETS ALU GOLD</t>
  </si>
  <si>
    <t>221-61507</t>
  </si>
  <si>
    <t>2x1/2 TOETS LENS GOLD</t>
  </si>
  <si>
    <t>221-61901</t>
  </si>
  <si>
    <t>221-64006</t>
  </si>
  <si>
    <t>SET DRUKKNOP 6A ALU GOLD</t>
  </si>
  <si>
    <t>221-65905</t>
  </si>
  <si>
    <t>SET ROLLUIKSCH ALU GOLD</t>
  </si>
  <si>
    <t>221-65914</t>
  </si>
  <si>
    <t>SET DRUKKNOP ROLLUIK GO</t>
  </si>
  <si>
    <t>221-65918</t>
  </si>
  <si>
    <t>221-65936</t>
  </si>
  <si>
    <t>221-66101</t>
  </si>
  <si>
    <t>CPL WCD PEN+VEILIG GOLD</t>
  </si>
  <si>
    <t>221-66601</t>
  </si>
  <si>
    <t>221-66603</t>
  </si>
  <si>
    <t>221-66607</t>
  </si>
  <si>
    <t>221-68001</t>
  </si>
  <si>
    <t>SET USB-LADER ALU GOLD</t>
  </si>
  <si>
    <t>221-69416</t>
  </si>
  <si>
    <t>AANSL HDMI-SCHR GOLD</t>
  </si>
  <si>
    <t>221-69417</t>
  </si>
  <si>
    <t>AANSL HDMI-HDMI GOLD</t>
  </si>
  <si>
    <t>221-69551</t>
  </si>
  <si>
    <t>CPL AANSL TV-SAT GOLD</t>
  </si>
  <si>
    <t>221-69702</t>
  </si>
  <si>
    <t>221-76100</t>
  </si>
  <si>
    <t>AFDEKPL ENKELV. GOLD</t>
  </si>
  <si>
    <t>221-76200</t>
  </si>
  <si>
    <t>AFDEKPL TWEEV. 60 GOLD</t>
  </si>
  <si>
    <t>221-76300</t>
  </si>
  <si>
    <t>AFDEKPL DRIEV. 60 GOLD</t>
  </si>
  <si>
    <t>221-76700</t>
  </si>
  <si>
    <t>AFDEKPL DRIEV. 71 GOLD</t>
  </si>
  <si>
    <t>221-76800</t>
  </si>
  <si>
    <t>AFDEKPL TWEEV. 71 GOLD</t>
  </si>
  <si>
    <t>221-76901</t>
  </si>
  <si>
    <t>CPL  BLINDPLAAT GOLD</t>
  </si>
  <si>
    <t>241-76100</t>
  </si>
  <si>
    <t>AFDEKPL ENKELV. WHITE</t>
  </si>
  <si>
    <t>241-76200</t>
  </si>
  <si>
    <t>241-76300</t>
  </si>
  <si>
    <t>241-76700</t>
  </si>
  <si>
    <t>241-76800</t>
  </si>
  <si>
    <t>350-10033</t>
  </si>
  <si>
    <t>SCHEMERSCHAKELAAR 1-KAN.</t>
  </si>
  <si>
    <t>761-83101</t>
  </si>
  <si>
    <t>Hydro black enkelvoudige opbouwdoos</t>
  </si>
  <si>
    <t>157-68001</t>
  </si>
  <si>
    <t>Set USB-lader champagne D</t>
  </si>
  <si>
    <t>220-88000</t>
  </si>
  <si>
    <t>221-88000</t>
  </si>
  <si>
    <t>220-00001</t>
  </si>
  <si>
    <t>TOETS RF ALU ST.GREY</t>
  </si>
  <si>
    <t>220-00007</t>
  </si>
  <si>
    <t>TOETS 2x RF ALU ST.GREY</t>
  </si>
  <si>
    <t>220-51001</t>
  </si>
  <si>
    <t>HC BEDIENING ENKELV.</t>
  </si>
  <si>
    <t>220-51002</t>
  </si>
  <si>
    <t>HC BEDIENING TWEEV.</t>
  </si>
  <si>
    <t>220-51004</t>
  </si>
  <si>
    <t>HC BEDIENING VIERVOUDIG</t>
  </si>
  <si>
    <t>220-51006</t>
  </si>
  <si>
    <t>HC BEDIENING ZESVOUDIG</t>
  </si>
  <si>
    <t>220-51033</t>
  </si>
  <si>
    <t>HC BEDIENING MOTOR 3x</t>
  </si>
  <si>
    <t>220-51036</t>
  </si>
  <si>
    <t>HC BEDIENING MOTOR 6x</t>
  </si>
  <si>
    <t>220-51043</t>
  </si>
  <si>
    <t>HC BEDIENING DIMMING 3x</t>
  </si>
  <si>
    <t>220-51046</t>
  </si>
  <si>
    <t>HC BEDIENING DIMMING 6x</t>
  </si>
  <si>
    <t>220-52001</t>
  </si>
  <si>
    <t>HC BEDIENING ENKELV.+LED</t>
  </si>
  <si>
    <t>220-52002</t>
  </si>
  <si>
    <t>HC BEDIENING TWEEV.+LED</t>
  </si>
  <si>
    <t>220-52004</t>
  </si>
  <si>
    <t>HC BEDIENING VIERV.+LED</t>
  </si>
  <si>
    <t>220-52006</t>
  </si>
  <si>
    <t>HC BEDIENING ZESV.+LED</t>
  </si>
  <si>
    <t>220-52033</t>
  </si>
  <si>
    <t>220-52036</t>
  </si>
  <si>
    <t>220-52043</t>
  </si>
  <si>
    <t>220-52046</t>
  </si>
  <si>
    <t>220-52054</t>
  </si>
  <si>
    <t>HC BEDIENING VENTILATIE</t>
  </si>
  <si>
    <t>220-55511</t>
  </si>
  <si>
    <t>HC SENSOR BEWEGINGSMELD.</t>
  </si>
  <si>
    <t>220-65100</t>
  </si>
  <si>
    <t>CPL DATA 1xRJ ALU ST.</t>
  </si>
  <si>
    <t>220-65200</t>
  </si>
  <si>
    <t>CPL DATA 2xRJ ALU ST.</t>
  </si>
  <si>
    <t>220-78010</t>
  </si>
  <si>
    <t>BEWEGINGSMELDER 180° ALU</t>
  </si>
  <si>
    <t>221-00001</t>
  </si>
  <si>
    <t>TOETS RF ALU GOLD</t>
  </si>
  <si>
    <t>221-00007</t>
  </si>
  <si>
    <t>TOETS 2x RF ALU GOLD</t>
  </si>
  <si>
    <t>221-51001</t>
  </si>
  <si>
    <t>221-51002</t>
  </si>
  <si>
    <t>221-51004</t>
  </si>
  <si>
    <t>221-51006</t>
  </si>
  <si>
    <t>221-51033</t>
  </si>
  <si>
    <t>221-51036</t>
  </si>
  <si>
    <t>221-51043</t>
  </si>
  <si>
    <t>221-51046</t>
  </si>
  <si>
    <t>221-52001</t>
  </si>
  <si>
    <t>221-52002</t>
  </si>
  <si>
    <t>221-52004</t>
  </si>
  <si>
    <t>221-52006</t>
  </si>
  <si>
    <t>221-52033</t>
  </si>
  <si>
    <t>221-52036</t>
  </si>
  <si>
    <t>221-52043</t>
  </si>
  <si>
    <t>221-52046</t>
  </si>
  <si>
    <t>221-52054</t>
  </si>
  <si>
    <t>221-55511</t>
  </si>
  <si>
    <t>221-65100</t>
  </si>
  <si>
    <t>CPL DATA 1xRJ ALU GOLD</t>
  </si>
  <si>
    <t>221-65200</t>
  </si>
  <si>
    <t>CPL DATA 2xRJ ALU GOLD</t>
  </si>
  <si>
    <t>221-78010</t>
  </si>
  <si>
    <t>BEWEGINGSM. 180° GOLD</t>
  </si>
  <si>
    <t>05-317</t>
  </si>
  <si>
    <t>Mini RF-handzender-1CH-4x bedieningsknop</t>
  </si>
  <si>
    <t>121-69416</t>
  </si>
  <si>
    <t>aansl HDMI-SCHR STERLING</t>
  </si>
  <si>
    <t>390-20000</t>
  </si>
  <si>
    <t>Beschermkap muurmontage</t>
  </si>
  <si>
    <t>05-318</t>
  </si>
  <si>
    <t>RF Handzender 5kanalen+ 3 bedieningsknop</t>
  </si>
  <si>
    <t>154-69417</t>
  </si>
  <si>
    <t>170-01605</t>
  </si>
  <si>
    <t>SCHAKELAAR WISSEL 10A steekcontact</t>
  </si>
  <si>
    <t>102-69417</t>
  </si>
  <si>
    <t>AANSL HDMI-HDMI LIGHT GR</t>
  </si>
  <si>
    <t>350-20072</t>
  </si>
  <si>
    <t>Aanwezigheidsmelder 2 kanalen</t>
  </si>
  <si>
    <t>350-20082</t>
  </si>
  <si>
    <t>10-826</t>
  </si>
  <si>
    <t>Video-omschakelaar 4-V.</t>
  </si>
  <si>
    <t>10-575</t>
  </si>
  <si>
    <t>Videobinnenpost + hoorn</t>
  </si>
  <si>
    <t>123-69417</t>
  </si>
  <si>
    <t>Aansl HDMI-HDMI brons</t>
  </si>
  <si>
    <t>161-69416</t>
  </si>
  <si>
    <t>AANSL HDMI-SCHR BLACK</t>
  </si>
  <si>
    <t>701-83201</t>
  </si>
  <si>
    <t>HY55 doos Tweev+WURGN</t>
  </si>
  <si>
    <t>550-22001</t>
  </si>
  <si>
    <t>VIDEO-DOORSTATION 1 DK - VERLICHT</t>
  </si>
  <si>
    <t>550-22002</t>
  </si>
  <si>
    <t>VIDEO-DOORSTATION 2 DK - VERLICHT</t>
  </si>
  <si>
    <t>550-22091</t>
  </si>
  <si>
    <t>Naamplaat v. buitenpost 1 DK - Verlicht</t>
  </si>
  <si>
    <t>550-22092</t>
  </si>
  <si>
    <t>Naamplaat v. buitenpost 2/4 DK-Verlicht</t>
  </si>
  <si>
    <t>101-65158</t>
  </si>
  <si>
    <t>AANSL. COAX + RJ45 UTP wit</t>
  </si>
  <si>
    <t>350-41750</t>
  </si>
  <si>
    <t>MELDER 360° 3-ZONE/DALI</t>
  </si>
  <si>
    <t>350-41934</t>
  </si>
  <si>
    <t>IR-AFSTANDSBED.VOOR DALI</t>
  </si>
  <si>
    <t>170-65158</t>
  </si>
  <si>
    <t>Sokkel COAX + RJ45 UTP</t>
  </si>
  <si>
    <t>161-65702</t>
  </si>
  <si>
    <t>Pure cpl aansl TV+RJ45 black coated</t>
  </si>
  <si>
    <t>101-65702</t>
  </si>
  <si>
    <t>Afwerkingsset coax TV + RJ45 wit</t>
  </si>
  <si>
    <t>LABELDRAGER</t>
  </si>
  <si>
    <t>Afdekpl enkelv. white</t>
  </si>
  <si>
    <t>LABELS VOOR 170-00090</t>
  </si>
  <si>
    <t>100-65158</t>
  </si>
  <si>
    <t>AANSL. COAX + RJ45 UTP crème</t>
  </si>
  <si>
    <t>100-65702</t>
  </si>
  <si>
    <t>CPL AANSLUITING TV/RJ45</t>
  </si>
  <si>
    <t>102-65702</t>
  </si>
  <si>
    <t>Afwerkingsset coax TV + RJ45 licht grijs</t>
  </si>
  <si>
    <t>AFDEKPL VIERV. 71 WHITE HOR.</t>
  </si>
  <si>
    <t>120-76402</t>
  </si>
  <si>
    <t>AFDEKPL VIERV. 71 WHITE VERT.</t>
  </si>
  <si>
    <t>AFDEKPL DRIEV. 71 WHITE HOR.</t>
  </si>
  <si>
    <t>120-76702</t>
  </si>
  <si>
    <t>AFDEKPL DRIEV. 71 WHITE HORI.</t>
  </si>
  <si>
    <t>AFDEKPL TWEEV. 71 WHITE VERT.</t>
  </si>
  <si>
    <t>120-76802</t>
  </si>
  <si>
    <t>AFDEKPL TWEEV. 71 WHITE HOR.</t>
  </si>
  <si>
    <t>121-65702</t>
  </si>
  <si>
    <t>122-65702</t>
  </si>
  <si>
    <t>123-65702</t>
  </si>
  <si>
    <t>124-65702</t>
  </si>
  <si>
    <t>154-65702</t>
  </si>
  <si>
    <t>157-65702</t>
  </si>
  <si>
    <t>200-65702</t>
  </si>
  <si>
    <t>220-65702</t>
  </si>
  <si>
    <t>221-65702</t>
  </si>
  <si>
    <t>10-015</t>
  </si>
  <si>
    <t>AUDIOKIT 1 POST</t>
  </si>
  <si>
    <t>10-055</t>
  </si>
  <si>
    <t>AUDIOKIT 2 POSTEN</t>
  </si>
  <si>
    <t>10-568</t>
  </si>
  <si>
    <t>STEUN VOOR 10-571</t>
  </si>
  <si>
    <t>101-65267</t>
  </si>
  <si>
    <t>2XRJ45 STP CAT6 WHITE</t>
  </si>
  <si>
    <t>102-69416</t>
  </si>
  <si>
    <t>AANSL HDMI-SCHR LIGHT GR</t>
  </si>
  <si>
    <t>123-69416</t>
  </si>
  <si>
    <t>AANSL HDMI-SCHR BRONZE</t>
  </si>
  <si>
    <t>124-69416</t>
  </si>
  <si>
    <t>AANSL HDMI-SCHR DARK BR</t>
  </si>
  <si>
    <t>124-69417</t>
  </si>
  <si>
    <t>AANSL HDMI-HDMI DARK BR</t>
  </si>
  <si>
    <t>154-69416</t>
  </si>
  <si>
    <t>157-69416</t>
  </si>
  <si>
    <t>AANSL HDMI-SCHR CHAMP.</t>
  </si>
  <si>
    <t>550-00003</t>
  </si>
  <si>
    <t>Niko Home Control - Connected Controller</t>
  </si>
  <si>
    <t>350-41751</t>
  </si>
  <si>
    <t>Melder 360° 3-ZONE/DALI</t>
  </si>
  <si>
    <t>350-41753</t>
  </si>
  <si>
    <t>Melder 360° Dali/slave</t>
  </si>
  <si>
    <t>350-41761</t>
  </si>
  <si>
    <t>Melder 360° 3 Zone/Dali</t>
  </si>
  <si>
    <t>350-41763</t>
  </si>
  <si>
    <t>Melder 360° DALI-SLAVE</t>
  </si>
  <si>
    <t>DRUKKNOP VIERV. 24V</t>
  </si>
  <si>
    <t>100-40050</t>
  </si>
  <si>
    <t>SET 4xDRUKKNOP 24V</t>
  </si>
  <si>
    <t>100-40150</t>
  </si>
  <si>
    <t>SET 4xDRUKKNOP 24V+LED</t>
  </si>
  <si>
    <t>100-40250</t>
  </si>
  <si>
    <t>SET 4xDRUKKNOP 24V+LABEL</t>
  </si>
  <si>
    <t>100-40350</t>
  </si>
  <si>
    <t>SET 4xDRUKKN 24V+LED/L</t>
  </si>
  <si>
    <t>100-60050</t>
  </si>
  <si>
    <t>SET 6xDRUKKNOP 24V</t>
  </si>
  <si>
    <t>100-60150</t>
  </si>
  <si>
    <t>SET 6xDRUKKNOP 24V+LED</t>
  </si>
  <si>
    <t>101-40250</t>
  </si>
  <si>
    <t>101-40350</t>
  </si>
  <si>
    <t>102-40050</t>
  </si>
  <si>
    <t>102-40150</t>
  </si>
  <si>
    <t>102-40250</t>
  </si>
  <si>
    <t>102-40350</t>
  </si>
  <si>
    <t>102-60050</t>
  </si>
  <si>
    <t>102-60150</t>
  </si>
  <si>
    <t>104-40350</t>
  </si>
  <si>
    <t>121-40050</t>
  </si>
  <si>
    <t>121-40150</t>
  </si>
  <si>
    <t>121-40250</t>
  </si>
  <si>
    <t>121-40350</t>
  </si>
  <si>
    <t>121-60050</t>
  </si>
  <si>
    <t>121-60150</t>
  </si>
  <si>
    <t>122-40050</t>
  </si>
  <si>
    <t>122-40150</t>
  </si>
  <si>
    <t>122-40250</t>
  </si>
  <si>
    <t>122-40350</t>
  </si>
  <si>
    <t>122-60050</t>
  </si>
  <si>
    <t>122-60150</t>
  </si>
  <si>
    <t>123-40050</t>
  </si>
  <si>
    <t>123-40150</t>
  </si>
  <si>
    <t>123-40250</t>
  </si>
  <si>
    <t>123-40350</t>
  </si>
  <si>
    <t>123-60050</t>
  </si>
  <si>
    <t>123-60150</t>
  </si>
  <si>
    <t>124-40050</t>
  </si>
  <si>
    <t>124-40150</t>
  </si>
  <si>
    <t>124-40250</t>
  </si>
  <si>
    <t>124-40350</t>
  </si>
  <si>
    <t>124-60050</t>
  </si>
  <si>
    <t>124-60150</t>
  </si>
  <si>
    <t>154-40050</t>
  </si>
  <si>
    <t>154-40150</t>
  </si>
  <si>
    <t>154-40250</t>
  </si>
  <si>
    <t>154-40350</t>
  </si>
  <si>
    <t>154-60050</t>
  </si>
  <si>
    <t>154-60150</t>
  </si>
  <si>
    <t>157-40050</t>
  </si>
  <si>
    <t>157-40150</t>
  </si>
  <si>
    <t>157-40250</t>
  </si>
  <si>
    <t>157-40350</t>
  </si>
  <si>
    <t>157-60050</t>
  </si>
  <si>
    <t>157-60150</t>
  </si>
  <si>
    <t>161-40050</t>
  </si>
  <si>
    <t>161-40150</t>
  </si>
  <si>
    <t>161-40250</t>
  </si>
  <si>
    <t>161-40350</t>
  </si>
  <si>
    <t>161-60050</t>
  </si>
  <si>
    <t>161-60150</t>
  </si>
  <si>
    <t>DRUKKNOP VIERV. 24V+LED</t>
  </si>
  <si>
    <t>170-40160</t>
  </si>
  <si>
    <t>DRUKKNOP ZESVOUDIG 24V</t>
  </si>
  <si>
    <t>DRUKKNOP ZESV. 24V+LED</t>
  </si>
  <si>
    <t>170-60160</t>
  </si>
  <si>
    <t>200-40050</t>
  </si>
  <si>
    <t>200-40150</t>
  </si>
  <si>
    <t>200-60050</t>
  </si>
  <si>
    <t>200-60150</t>
  </si>
  <si>
    <t>220-40050</t>
  </si>
  <si>
    <t>220-40150</t>
  </si>
  <si>
    <t>220-60050</t>
  </si>
  <si>
    <t>220-60150</t>
  </si>
  <si>
    <t>221-40050</t>
  </si>
  <si>
    <t>SET 4xDRUKKNOP 24V GOLD</t>
  </si>
  <si>
    <t>221-40150</t>
  </si>
  <si>
    <t>221-60050</t>
  </si>
  <si>
    <t>221-60150</t>
  </si>
  <si>
    <t>350-41279</t>
  </si>
  <si>
    <t>BEWEGINGSMELDER 90° 24V</t>
  </si>
  <si>
    <t>350-41549</t>
  </si>
  <si>
    <t>BEWEGINGSMELDER 360° 24V</t>
  </si>
  <si>
    <t>350-41600</t>
  </si>
  <si>
    <t>AANWEZIGH.MELDER 360°</t>
  </si>
  <si>
    <t>350-41601</t>
  </si>
  <si>
    <t>AANWEZIGH.MELDER 360° SL</t>
  </si>
  <si>
    <t>350-41620</t>
  </si>
  <si>
    <t>350-41650</t>
  </si>
  <si>
    <t>350-41657</t>
  </si>
  <si>
    <t>350-41659</t>
  </si>
  <si>
    <t>MELDER 360° DALI-SLAVE</t>
  </si>
  <si>
    <t>350-41680</t>
  </si>
  <si>
    <t>350-41730</t>
  </si>
  <si>
    <t>MELDER 360° 3-ZONE/KNX</t>
  </si>
  <si>
    <t>350-41731</t>
  </si>
  <si>
    <t>350-41734</t>
  </si>
  <si>
    <t>350-41735</t>
  </si>
  <si>
    <t>350-41752</t>
  </si>
  <si>
    <t>350-41760</t>
  </si>
  <si>
    <t>350-41762</t>
  </si>
  <si>
    <t>350-41780</t>
  </si>
  <si>
    <t>350-41781</t>
  </si>
  <si>
    <t>350-41930</t>
  </si>
  <si>
    <t>IR-AFSTANDSBED. VOOR KNX</t>
  </si>
  <si>
    <t>350-41935</t>
  </si>
  <si>
    <t>IR-AFSTANDSBED. DALI</t>
  </si>
  <si>
    <t>350-41936</t>
  </si>
  <si>
    <t>AFSTANDSBEDIENING</t>
  </si>
  <si>
    <t>350-70020</t>
  </si>
  <si>
    <t>DALI-DRUKKNOPINTERFACE</t>
  </si>
  <si>
    <t>350-70021</t>
  </si>
  <si>
    <t>DALI-MODULE VOUWDEUREN</t>
  </si>
  <si>
    <t>350-70980</t>
  </si>
  <si>
    <t>RELAISMODULE 6A/250V</t>
  </si>
  <si>
    <t>350-70985</t>
  </si>
  <si>
    <t>DALI-VOEDING, BALLAST</t>
  </si>
  <si>
    <t>360-36194</t>
  </si>
  <si>
    <t>DAGLICHTSTUURMODULE</t>
  </si>
  <si>
    <t>550-20220</t>
  </si>
  <si>
    <t>NHC MINI SENSOR</t>
  </si>
  <si>
    <t>351-25310</t>
  </si>
  <si>
    <t>IR-AFSTANDSBED. USER</t>
  </si>
  <si>
    <t>351-25315</t>
  </si>
  <si>
    <t>351-25320</t>
  </si>
  <si>
    <t>IR-AFSTANDSBED. INSTALL</t>
  </si>
  <si>
    <t>351-03160</t>
  </si>
  <si>
    <t>BEWEGINGSMELDER 200°/12M</t>
  </si>
  <si>
    <t>351-03165</t>
  </si>
  <si>
    <t>351-10170</t>
  </si>
  <si>
    <t>MONTAGEBEUGEL</t>
  </si>
  <si>
    <t>351-10172</t>
  </si>
  <si>
    <t>351-25050</t>
  </si>
  <si>
    <t>BEWEGINGSMELDER 360°/30M</t>
  </si>
  <si>
    <t>351-25065</t>
  </si>
  <si>
    <t>351-25340</t>
  </si>
  <si>
    <t>BEWEGINGSMELDER 360°/16M</t>
  </si>
  <si>
    <t>351-25410</t>
  </si>
  <si>
    <t>ADAPTER VEERKLEMMEN</t>
  </si>
  <si>
    <t>351-25420</t>
  </si>
  <si>
    <t>OPBOUWKADER ROND</t>
  </si>
  <si>
    <t>351-25451</t>
  </si>
  <si>
    <t>AANWEZIGH.MELDER MASTER</t>
  </si>
  <si>
    <t>351-25457</t>
  </si>
  <si>
    <t>351-25459</t>
  </si>
  <si>
    <t>AANWEZIGH.MELDER SLAVE</t>
  </si>
  <si>
    <t>351-25463</t>
  </si>
  <si>
    <t>351-25467</t>
  </si>
  <si>
    <t>351-25469</t>
  </si>
  <si>
    <t>351-25475</t>
  </si>
  <si>
    <t>AANWEZIGH.MELDER DUAL T.</t>
  </si>
  <si>
    <t>351-26560</t>
  </si>
  <si>
    <t>BEWEGINGSMELDER 240°/16M</t>
  </si>
  <si>
    <t>351-26562</t>
  </si>
  <si>
    <t>351-26570</t>
  </si>
  <si>
    <t>BEWEGINGSMELDER 300°/16M</t>
  </si>
  <si>
    <t>351-26572</t>
  </si>
  <si>
    <t>351-27360</t>
  </si>
  <si>
    <t>BEWEGINGSMELDER 360°/10M</t>
  </si>
  <si>
    <t>351-27361</t>
  </si>
  <si>
    <t>241-76400</t>
  </si>
  <si>
    <t>Niko Pure Liquid snow white 4V 71mm</t>
  </si>
  <si>
    <t>170-65258</t>
  </si>
  <si>
    <t>AANSL.COAX+RJ45 UTP CAT6</t>
  </si>
  <si>
    <t>410-00362</t>
  </si>
  <si>
    <t>RF zender 2 kanalen</t>
  </si>
  <si>
    <t>550-20102</t>
  </si>
  <si>
    <t>NHC TOUCHSCREEN III</t>
  </si>
  <si>
    <t>10-386</t>
  </si>
  <si>
    <t>Videobuitenpost MODULAIR</t>
  </si>
  <si>
    <t>10-286</t>
  </si>
  <si>
    <t>Audiobuitenpost MODULAIR</t>
  </si>
  <si>
    <t>SEMAPHOR BELDRUKKNOP</t>
  </si>
  <si>
    <t>Binnenpost M Semaphor</t>
  </si>
  <si>
    <t>101-65258</t>
  </si>
  <si>
    <t>351-26470</t>
  </si>
  <si>
    <t>Buitenbewegingsmelder</t>
  </si>
  <si>
    <t>10-353</t>
  </si>
  <si>
    <t>SET BUITENPOST/3 MODULES</t>
  </si>
  <si>
    <t>10-360</t>
  </si>
  <si>
    <t>AUDIO-MODULE</t>
  </si>
  <si>
    <t>10-361</t>
  </si>
  <si>
    <t>DOMECAMERA-MODULE</t>
  </si>
  <si>
    <t>10-362</t>
  </si>
  <si>
    <t>DISPLAY-MODULE</t>
  </si>
  <si>
    <t>10-363</t>
  </si>
  <si>
    <t>CODESLOT-MODULE</t>
  </si>
  <si>
    <t>Sokkel voor DALI-draaiknopdimmer</t>
  </si>
  <si>
    <t>410-00021</t>
  </si>
  <si>
    <t>Inbouwraam zender</t>
  </si>
  <si>
    <t>351-26450</t>
  </si>
  <si>
    <t>Bewegingsmelder 200°/14M</t>
  </si>
  <si>
    <t>420-00510</t>
  </si>
  <si>
    <t>USB-lader, sokkel (60/71), met klauwen</t>
  </si>
  <si>
    <t>701-35100</t>
  </si>
  <si>
    <t>HYDRO 2xDRUKKNOP VERL.</t>
  </si>
  <si>
    <t>10-364</t>
  </si>
  <si>
    <t>TRANSPONDERLEZER-MODULE</t>
  </si>
  <si>
    <t>10-365</t>
  </si>
  <si>
    <t>HUISNUMMER/INFO-MODULE</t>
  </si>
  <si>
    <t>10-366</t>
  </si>
  <si>
    <t>BLIND-MODULE</t>
  </si>
  <si>
    <t>10-905</t>
  </si>
  <si>
    <t>TRANSPONDERLEZER</t>
  </si>
  <si>
    <t>10-905-01</t>
  </si>
  <si>
    <t>TRANSPONDER-SLEUTEL</t>
  </si>
  <si>
    <t>10-905-02</t>
  </si>
  <si>
    <t>TRANSPONDER-KAART</t>
  </si>
  <si>
    <t>10-351</t>
  </si>
  <si>
    <t>SET BUITENPOST/1 MODULE</t>
  </si>
  <si>
    <t>10-352</t>
  </si>
  <si>
    <t>SET BUITENPOST/2 MODULES</t>
  </si>
  <si>
    <t>10-803</t>
  </si>
  <si>
    <t>BUITENPOSTKOPPELING</t>
  </si>
  <si>
    <t>761-38500</t>
  </si>
  <si>
    <t>Hydro blindplaat zwart</t>
  </si>
  <si>
    <t>100-31004</t>
  </si>
  <si>
    <t>SET TWEEV. DRUKKNOP CR.</t>
  </si>
  <si>
    <t>100-32002</t>
  </si>
  <si>
    <t>Afwerkingsset met lens voor</t>
  </si>
  <si>
    <t>100-32004</t>
  </si>
  <si>
    <t>SET TWEEV.DRUKKNOP FEEDB</t>
  </si>
  <si>
    <t>101-31004</t>
  </si>
  <si>
    <t>SET TWEEV. DRUKKNOP WH.</t>
  </si>
  <si>
    <t>101-32002</t>
  </si>
  <si>
    <t>SET DRUKKNOP FEEDBACK WH</t>
  </si>
  <si>
    <t>101-32004</t>
  </si>
  <si>
    <t>102-31004</t>
  </si>
  <si>
    <t>SET TWEEV. DRUKKNOP</t>
  </si>
  <si>
    <t>102-32002</t>
  </si>
  <si>
    <t>SET DRUKKNOP FEEDBACK</t>
  </si>
  <si>
    <t>102-32004</t>
  </si>
  <si>
    <t>121-31004</t>
  </si>
  <si>
    <t>121-32002</t>
  </si>
  <si>
    <t>121-32004</t>
  </si>
  <si>
    <t>122-31004</t>
  </si>
  <si>
    <t>122-32002</t>
  </si>
  <si>
    <t>122-32004</t>
  </si>
  <si>
    <t>123-31004</t>
  </si>
  <si>
    <t>123-32002</t>
  </si>
  <si>
    <t>123-32004</t>
  </si>
  <si>
    <t>124-31004</t>
  </si>
  <si>
    <t>124-32002</t>
  </si>
  <si>
    <t>124-32004</t>
  </si>
  <si>
    <t>154-31004</t>
  </si>
  <si>
    <t>154-32002</t>
  </si>
  <si>
    <t>154-32004</t>
  </si>
  <si>
    <t>157-31004</t>
  </si>
  <si>
    <t>157-32002</t>
  </si>
  <si>
    <t>157-32004</t>
  </si>
  <si>
    <t>161-31004</t>
  </si>
  <si>
    <t>161-32002</t>
  </si>
  <si>
    <t>161-32004</t>
  </si>
  <si>
    <t>200-31002</t>
  </si>
  <si>
    <t>SET DRUKKNOP PIANO BLACK</t>
  </si>
  <si>
    <t>200-31004</t>
  </si>
  <si>
    <t>200-32002</t>
  </si>
  <si>
    <t>200-32004</t>
  </si>
  <si>
    <t>220-31002</t>
  </si>
  <si>
    <t>SET DRUKKNOP STEEL GREY</t>
  </si>
  <si>
    <t>220-31004</t>
  </si>
  <si>
    <t>220-32002</t>
  </si>
  <si>
    <t>220-32004</t>
  </si>
  <si>
    <t>221-31002</t>
  </si>
  <si>
    <t>SET DRUKKNOP ALU GOLD</t>
  </si>
  <si>
    <t>221-31004</t>
  </si>
  <si>
    <t>221-32002</t>
  </si>
  <si>
    <t>221-32004</t>
  </si>
  <si>
    <t>410-00100</t>
  </si>
  <si>
    <t>SLIMME SCHAKELAAR ENKELV</t>
  </si>
  <si>
    <t>410-00200</t>
  </si>
  <si>
    <t>SLIMME SCHAKELAAR TWEEV.</t>
  </si>
  <si>
    <t>700-74000</t>
  </si>
  <si>
    <t>New Hydro inbouwkader 2 x verticaal</t>
  </si>
  <si>
    <t>700-75000</t>
  </si>
  <si>
    <t>New Hydro inbouwkader 2xhorizontaal</t>
  </si>
  <si>
    <t>700-84302</t>
  </si>
  <si>
    <t>OPBOUWDOOS 3X VERTICAAL</t>
  </si>
  <si>
    <t>700-84902</t>
  </si>
  <si>
    <t>OPBOUWDOOS 3X HORIZONT.</t>
  </si>
  <si>
    <t>701-74000</t>
  </si>
  <si>
    <t>New Hydro inbouwkader 2xvertical</t>
  </si>
  <si>
    <t>New Hydro INBOUWKADER 2X HORIZONT.</t>
  </si>
  <si>
    <t>701-84302</t>
  </si>
  <si>
    <t>Hydro OPBOUWDOOS 3X VERTICAAL wit</t>
  </si>
  <si>
    <t>701-84902</t>
  </si>
  <si>
    <t>761-74000</t>
  </si>
  <si>
    <t>New Hydro INBOUWKADER 2X VERTICAAL</t>
  </si>
  <si>
    <t>761-75000</t>
  </si>
  <si>
    <t>New Hydro inbouwkader 2x horizontaal</t>
  </si>
  <si>
    <t>761-84302</t>
  </si>
  <si>
    <t>OPBOUWDOOS 3X VERTICAAL zwart</t>
  </si>
  <si>
    <t>761-84902</t>
  </si>
  <si>
    <t>310-02900</t>
  </si>
  <si>
    <t>Universele drukknopdimmer 2 draads</t>
  </si>
  <si>
    <t>761-37200</t>
  </si>
  <si>
    <t>HYDRO CONTROLESCHAK. 2P</t>
  </si>
  <si>
    <t>100-65258</t>
  </si>
  <si>
    <t>761-37730</t>
  </si>
  <si>
    <t>HYDRO WCD DUBBEL PEN ZWART</t>
  </si>
  <si>
    <t>761-32600</t>
  </si>
  <si>
    <t>Hydro schakel 2xWissel</t>
  </si>
  <si>
    <t>761-37748</t>
  </si>
  <si>
    <t>761-37749</t>
  </si>
  <si>
    <t>HYDRO WCD DUBBEL PEN</t>
  </si>
  <si>
    <t>220-76400</t>
  </si>
  <si>
    <t>Afdekplaat vierv.71 ST.grijs</t>
  </si>
  <si>
    <t>761-31616</t>
  </si>
  <si>
    <t>Hydro wisselschak. 16A</t>
  </si>
  <si>
    <t>761-31500</t>
  </si>
  <si>
    <t>Hydro serieschakelaar</t>
  </si>
  <si>
    <t>701-31300</t>
  </si>
  <si>
    <t>HYDRO SCHAKELAAR 2P 16A</t>
  </si>
  <si>
    <t>701-31500</t>
  </si>
  <si>
    <t>HYDRO SERIESCHAKELAAR</t>
  </si>
  <si>
    <t>701-31616</t>
  </si>
  <si>
    <t>HYDRO WISSELSCHAK. 16A</t>
  </si>
  <si>
    <t>701-31700</t>
  </si>
  <si>
    <t>HYDRO KRUISSCHAKELAAR</t>
  </si>
  <si>
    <t>701-32600</t>
  </si>
  <si>
    <t>HYDRO SCHAKEL.  2xWISSEL</t>
  </si>
  <si>
    <t>701-35900</t>
  </si>
  <si>
    <t>HYDRO ROLLUIKSCHAKELAAR</t>
  </si>
  <si>
    <t>701-35910</t>
  </si>
  <si>
    <t>HYDRO ROLLUIKDRUKKNOP</t>
  </si>
  <si>
    <t>701-37200</t>
  </si>
  <si>
    <t>701-37600</t>
  </si>
  <si>
    <t>HYDRO CONTROLESCHAK. 6</t>
  </si>
  <si>
    <t>701-37730</t>
  </si>
  <si>
    <t>701-37748</t>
  </si>
  <si>
    <t>701-37749</t>
  </si>
  <si>
    <t>701-38500</t>
  </si>
  <si>
    <t>HYDRO BLINDPLAAT</t>
  </si>
  <si>
    <t>701-84111</t>
  </si>
  <si>
    <t>HYDRO DOOS ENKEL 2 ING</t>
  </si>
  <si>
    <t>701-84112</t>
  </si>
  <si>
    <t>HYDRO DOOS ENKEL 3 ING</t>
  </si>
  <si>
    <t>701-84211</t>
  </si>
  <si>
    <t>HYDRO DOOS TWEEV. 2 ING</t>
  </si>
  <si>
    <t>701-84212</t>
  </si>
  <si>
    <t>HYDRO DOOS TWEEV. 3 ING</t>
  </si>
  <si>
    <t>761-31300</t>
  </si>
  <si>
    <t>761-31700</t>
  </si>
  <si>
    <t>761-35100</t>
  </si>
  <si>
    <t>761-35900</t>
  </si>
  <si>
    <t>761-35910</t>
  </si>
  <si>
    <t>761-37600</t>
  </si>
  <si>
    <t>761-84111</t>
  </si>
  <si>
    <t>761-84112</t>
  </si>
  <si>
    <t>761-84211</t>
  </si>
  <si>
    <t>761-84212</t>
  </si>
  <si>
    <t>241-76005</t>
  </si>
  <si>
    <t>AFDEKPL VIJFV. 71 WHITE</t>
  </si>
  <si>
    <t>410-00022</t>
  </si>
  <si>
    <t>Netvoeding Semaphor</t>
  </si>
  <si>
    <t>340-00051</t>
  </si>
  <si>
    <t>Modulaire Voeding 24 Vdc, 100W</t>
  </si>
  <si>
    <t>340-00050</t>
  </si>
  <si>
    <t>Modulaire Voeding 24 Vdc, 60W</t>
  </si>
  <si>
    <t>170-00093</t>
  </si>
  <si>
    <t>SCHROEF HI-LO 3.2x13</t>
  </si>
  <si>
    <t>351-26480</t>
  </si>
  <si>
    <t>310-03900</t>
  </si>
  <si>
    <t>Universele draaiknopdimmer 2 draads</t>
  </si>
  <si>
    <t>101-60008</t>
  </si>
  <si>
    <t>DRUKKNOP NO steekklemmen</t>
  </si>
  <si>
    <t>101-60018</t>
  </si>
  <si>
    <t>DRUKKNOP NO White steekklemmen</t>
  </si>
  <si>
    <t>101-61108</t>
  </si>
  <si>
    <t>Schakelaar 1P wit steekklemmen</t>
  </si>
  <si>
    <t>101-61208</t>
  </si>
  <si>
    <t>Schakelaar 2P wit steekklemmen</t>
  </si>
  <si>
    <t>101-61608</t>
  </si>
  <si>
    <t>Schakelaar wissel wit steekklemmen</t>
  </si>
  <si>
    <t>101-66622</t>
  </si>
  <si>
    <t>WCD SPANNINGSAAND.steekklemmen</t>
  </si>
  <si>
    <t>101-67208</t>
  </si>
  <si>
    <t>Controleschakelaar 2P steekklemmen</t>
  </si>
  <si>
    <t>101-67608</t>
  </si>
  <si>
    <t>Controleschakelaar wissel steekklemmen</t>
  </si>
  <si>
    <t>700-36605</t>
  </si>
  <si>
    <t>HYDRO WCD. PEN+VEILIGH steekklemmen</t>
  </si>
  <si>
    <t>101-67108</t>
  </si>
  <si>
    <t>Controleschakelaar 1P steekklemmen</t>
  </si>
  <si>
    <t>101-61508</t>
  </si>
  <si>
    <t>Schakelaar serie wit steekklemmen</t>
  </si>
  <si>
    <t>170-15905</t>
  </si>
  <si>
    <t>SOKKEL ROLLUIKDRUKKNOP steekklemmen</t>
  </si>
  <si>
    <t>700-31605</t>
  </si>
  <si>
    <t>HYDRO WISSELSCHAKELAAR steekklemmen</t>
  </si>
  <si>
    <t>700-33005</t>
  </si>
  <si>
    <t>HYDRO DRUKKNOP NO/NG steekklemmen</t>
  </si>
  <si>
    <t>200-00002</t>
  </si>
  <si>
    <t>200-00004</t>
  </si>
  <si>
    <t>200-00006</t>
  </si>
  <si>
    <t>200-00008</t>
  </si>
  <si>
    <t>TOETS 2x RF / BUS I-O</t>
  </si>
  <si>
    <t>200-00010</t>
  </si>
  <si>
    <t>200-00012</t>
  </si>
  <si>
    <t>TOETS 2x RF / BUS TEKST</t>
  </si>
  <si>
    <t>200-00013</t>
  </si>
  <si>
    <t>200-40250</t>
  </si>
  <si>
    <t>200-40350</t>
  </si>
  <si>
    <t>200-60905</t>
  </si>
  <si>
    <t>200-61900</t>
  </si>
  <si>
    <t>200-63606</t>
  </si>
  <si>
    <t>200-63906</t>
  </si>
  <si>
    <t>200-64007</t>
  </si>
  <si>
    <t>200-64008</t>
  </si>
  <si>
    <t>200-64009</t>
  </si>
  <si>
    <t>200-64806</t>
  </si>
  <si>
    <t>200-64906</t>
  </si>
  <si>
    <t>SET TIJDSCH 120MIN BLACK</t>
  </si>
  <si>
    <t>200-65400</t>
  </si>
  <si>
    <t>200-65926</t>
  </si>
  <si>
    <t>200-65937</t>
  </si>
  <si>
    <t>200-65938</t>
  </si>
  <si>
    <t>200-66501</t>
  </si>
  <si>
    <t>200-69001</t>
  </si>
  <si>
    <t>200-69101</t>
  </si>
  <si>
    <t>CPL TV-AANSL BLACK</t>
  </si>
  <si>
    <t>200-69701</t>
  </si>
  <si>
    <t>200-69801</t>
  </si>
  <si>
    <t>200-76001</t>
  </si>
  <si>
    <t>200-77001</t>
  </si>
  <si>
    <t>220-00002</t>
  </si>
  <si>
    <t>220-00004</t>
  </si>
  <si>
    <t>220-00006</t>
  </si>
  <si>
    <t>220-00008</t>
  </si>
  <si>
    <t>220-00010</t>
  </si>
  <si>
    <t>220-00012</t>
  </si>
  <si>
    <t>220-00013</t>
  </si>
  <si>
    <t>220-40250</t>
  </si>
  <si>
    <t>220-40350</t>
  </si>
  <si>
    <t>220-60905</t>
  </si>
  <si>
    <t>SET TEKSTVELD ST.GREY</t>
  </si>
  <si>
    <t>220-61900</t>
  </si>
  <si>
    <t>HOTELKAARTSCH. ST.GREY</t>
  </si>
  <si>
    <t>220-63606</t>
  </si>
  <si>
    <t>SET TREKSCH ST.GREY</t>
  </si>
  <si>
    <t>220-63906</t>
  </si>
  <si>
    <t>220-64007</t>
  </si>
  <si>
    <t>220-64008</t>
  </si>
  <si>
    <t>220-64009</t>
  </si>
  <si>
    <t>220-64806</t>
  </si>
  <si>
    <t>SET TIJDSCH 15MIN GREY</t>
  </si>
  <si>
    <t>220-64906</t>
  </si>
  <si>
    <t>220-65400</t>
  </si>
  <si>
    <t>CPL DATA SCHUIN ST.GREY</t>
  </si>
  <si>
    <t>220-65926</t>
  </si>
  <si>
    <t>220-65937</t>
  </si>
  <si>
    <t>220-65938</t>
  </si>
  <si>
    <t>220-66501</t>
  </si>
  <si>
    <t>220-69001</t>
  </si>
  <si>
    <t>220-69101</t>
  </si>
  <si>
    <t>CPL TV-AANSL STEEL GREY</t>
  </si>
  <si>
    <t>220-69701</t>
  </si>
  <si>
    <t>220-69717</t>
  </si>
  <si>
    <t>3x CINCH ST.GREY</t>
  </si>
  <si>
    <t>220-69801</t>
  </si>
  <si>
    <t>220-76001</t>
  </si>
  <si>
    <t>CPL AFSLUITPL. ST.GREY</t>
  </si>
  <si>
    <t>220-77001</t>
  </si>
  <si>
    <t>221-00002</t>
  </si>
  <si>
    <t>221-00004</t>
  </si>
  <si>
    <t>221-00006</t>
  </si>
  <si>
    <t>221-00008</t>
  </si>
  <si>
    <t>221-00010</t>
  </si>
  <si>
    <t>221-00012</t>
  </si>
  <si>
    <t>221-00013</t>
  </si>
  <si>
    <t>221-40250</t>
  </si>
  <si>
    <t>221-40350</t>
  </si>
  <si>
    <t>221-60905</t>
  </si>
  <si>
    <t>SET TEKSTVELD GOLD</t>
  </si>
  <si>
    <t>221-61900</t>
  </si>
  <si>
    <t>HOTELKAARTSCH. GOLD</t>
  </si>
  <si>
    <t>221-63606</t>
  </si>
  <si>
    <t>SET TREKSCH GOLD</t>
  </si>
  <si>
    <t>221-63906</t>
  </si>
  <si>
    <t>221-64007</t>
  </si>
  <si>
    <t>221-64008</t>
  </si>
  <si>
    <t>221-64009</t>
  </si>
  <si>
    <t>221-64806</t>
  </si>
  <si>
    <t>221-64906</t>
  </si>
  <si>
    <t>221-65400</t>
  </si>
  <si>
    <t>CPL DATA SCHUIN ALU GOLD</t>
  </si>
  <si>
    <t>221-65926</t>
  </si>
  <si>
    <t>SET SCHAK. ROLLUIK GOLD</t>
  </si>
  <si>
    <t>221-65937</t>
  </si>
  <si>
    <t>221-65938</t>
  </si>
  <si>
    <t>221-66501</t>
  </si>
  <si>
    <t>CPL WCD 2P+VEILIGH. GOLD</t>
  </si>
  <si>
    <t>221-69001</t>
  </si>
  <si>
    <t>221-69101</t>
  </si>
  <si>
    <t>CPL TV-AANSL GOLD</t>
  </si>
  <si>
    <t>221-69701</t>
  </si>
  <si>
    <t>221-69717</t>
  </si>
  <si>
    <t>3x CINCH GOLD</t>
  </si>
  <si>
    <t>221-69801</t>
  </si>
  <si>
    <t>221-76001</t>
  </si>
  <si>
    <t>CPL AFSLUITPL. GOLD</t>
  </si>
  <si>
    <t>221-77001</t>
  </si>
  <si>
    <t>700-37205</t>
  </si>
  <si>
    <t>New Hydro controleschakelaar 2P steeklem</t>
  </si>
  <si>
    <t>197-66605</t>
  </si>
  <si>
    <t>ORIG WCD PEN INSTEEK 28,5mm KLAUW(GROEN</t>
  </si>
  <si>
    <t>198-66605</t>
  </si>
  <si>
    <t>WCD PEN INSTEEK 28,5mm KLAUW oranje</t>
  </si>
  <si>
    <t>199-66605</t>
  </si>
  <si>
    <t>WCD PEN INSTEEK 28,5mm KLAUW ROOD</t>
  </si>
  <si>
    <t>100-52073</t>
  </si>
  <si>
    <t>NHC BEDIENING AUDIO CR.</t>
  </si>
  <si>
    <t>101-52073</t>
  </si>
  <si>
    <t>NHC BEDIENING AUDIO WH.</t>
  </si>
  <si>
    <t>102-52073</t>
  </si>
  <si>
    <t>NHC BEDIENING AUDIO</t>
  </si>
  <si>
    <t>121-52073</t>
  </si>
  <si>
    <t>NHC BEDIENING AUDIO ST.</t>
  </si>
  <si>
    <t>122-52073</t>
  </si>
  <si>
    <t>NHC BEDIENING AUDIO ANT.</t>
  </si>
  <si>
    <t>123-52073</t>
  </si>
  <si>
    <t>NHC BEDIENING AUDIO BR.</t>
  </si>
  <si>
    <t>124-52073</t>
  </si>
  <si>
    <t>154-52073</t>
  </si>
  <si>
    <t>157-52073</t>
  </si>
  <si>
    <t>NHC BEDIENING AUDIO CH.</t>
  </si>
  <si>
    <t>161-52073</t>
  </si>
  <si>
    <t>NHC BEDIENING AUDIO BL.</t>
  </si>
  <si>
    <t>170-37012</t>
  </si>
  <si>
    <t>VERLICHTINGSEENH 12V WIT</t>
  </si>
  <si>
    <t>170-37023</t>
  </si>
  <si>
    <t>VERLICHTINGSEENH 230V W.</t>
  </si>
  <si>
    <t>170-37024</t>
  </si>
  <si>
    <t>VERLICHTINGSEENH 24V WIT</t>
  </si>
  <si>
    <t>170-37100</t>
  </si>
  <si>
    <t>170-37923</t>
  </si>
  <si>
    <t>170-40170</t>
  </si>
  <si>
    <t>170-60170</t>
  </si>
  <si>
    <t>200-52073</t>
  </si>
  <si>
    <t>NHC BEDIENING AUDIO BAK.</t>
  </si>
  <si>
    <t>220-52073</t>
  </si>
  <si>
    <t>NHC BEDIENING AUDIO GREY</t>
  </si>
  <si>
    <t>221-52073</t>
  </si>
  <si>
    <t>NHC BEDIENING AUDIO GOLD</t>
  </si>
  <si>
    <t>410-00400</t>
  </si>
  <si>
    <t>SLIMME DRUKKNOPDIMMER</t>
  </si>
  <si>
    <t>101-61708</t>
  </si>
  <si>
    <t>SCHAKELAAR KRUIS wit steekklemmen</t>
  </si>
  <si>
    <t>101-63608</t>
  </si>
  <si>
    <t>100-03008</t>
  </si>
  <si>
    <t>100-26615</t>
  </si>
  <si>
    <t>100-60008</t>
  </si>
  <si>
    <t>100-60018</t>
  </si>
  <si>
    <t>100-60908</t>
  </si>
  <si>
    <t>100-61108</t>
  </si>
  <si>
    <t>100-61208</t>
  </si>
  <si>
    <t>100-61308</t>
  </si>
  <si>
    <t>100-61508</t>
  </si>
  <si>
    <t>100-61608</t>
  </si>
  <si>
    <t>100-61618</t>
  </si>
  <si>
    <t>100-61708</t>
  </si>
  <si>
    <t>100-61908</t>
  </si>
  <si>
    <t>100-62208</t>
  </si>
  <si>
    <t>100-62608</t>
  </si>
  <si>
    <t>SCHAKELAAR 2x6 CREAM</t>
  </si>
  <si>
    <t>100-63608</t>
  </si>
  <si>
    <t>TREKSCHAKELAAR 6 CREAM</t>
  </si>
  <si>
    <t>100-65008</t>
  </si>
  <si>
    <t>100-65018</t>
  </si>
  <si>
    <t>100-65908</t>
  </si>
  <si>
    <t>100-66105</t>
  </si>
  <si>
    <t>100-66125</t>
  </si>
  <si>
    <t>100-66505</t>
  </si>
  <si>
    <t>100-66622</t>
  </si>
  <si>
    <t>100-66625</t>
  </si>
  <si>
    <t>100-67108</t>
  </si>
  <si>
    <t>100-67208</t>
  </si>
  <si>
    <t>100-67308</t>
  </si>
  <si>
    <t>100-67608</t>
  </si>
  <si>
    <t>101-60908</t>
  </si>
  <si>
    <t>101-61618</t>
  </si>
  <si>
    <t>101-61908</t>
  </si>
  <si>
    <t>101-62208</t>
  </si>
  <si>
    <t>101-62608</t>
  </si>
  <si>
    <t>101-65008</t>
  </si>
  <si>
    <t>101-65908</t>
  </si>
  <si>
    <t>101-66105</t>
  </si>
  <si>
    <t>101-66125</t>
  </si>
  <si>
    <t>101-66505</t>
  </si>
  <si>
    <t>101-66625</t>
  </si>
  <si>
    <t>101-67308</t>
  </si>
  <si>
    <t>102-61908</t>
  </si>
  <si>
    <t>104-61908</t>
  </si>
  <si>
    <t>HOTELKAARTSCH. GREIGE</t>
  </si>
  <si>
    <t>121-61908</t>
  </si>
  <si>
    <t>122-61908</t>
  </si>
  <si>
    <t>123-61908</t>
  </si>
  <si>
    <t>HOTELKAARTSCH BRONZE</t>
  </si>
  <si>
    <t>124-61908</t>
  </si>
  <si>
    <t>154-61908</t>
  </si>
  <si>
    <t>157-61908</t>
  </si>
  <si>
    <t>161-61908</t>
  </si>
  <si>
    <t>170-00005</t>
  </si>
  <si>
    <t>170-01105</t>
  </si>
  <si>
    <t>170-01205</t>
  </si>
  <si>
    <t>SCHAKELAAR TWEEPOLIG</t>
  </si>
  <si>
    <t>170-01305</t>
  </si>
  <si>
    <t>SOKKEL SCHAKELAAR 2P-16A</t>
  </si>
  <si>
    <t>170-01505</t>
  </si>
  <si>
    <t>170-01617</t>
  </si>
  <si>
    <t>SOKKEL WISSELSCHAKEL.16A</t>
  </si>
  <si>
    <t>170-01705</t>
  </si>
  <si>
    <t>SCHAKELAAR KRUIS</t>
  </si>
  <si>
    <t>170-02205</t>
  </si>
  <si>
    <t>170-02605</t>
  </si>
  <si>
    <t>170-03005</t>
  </si>
  <si>
    <t>170-05005</t>
  </si>
  <si>
    <t>170-05605</t>
  </si>
  <si>
    <t>170-05905</t>
  </si>
  <si>
    <t>170-07105</t>
  </si>
  <si>
    <t>170-07605</t>
  </si>
  <si>
    <t>170-25905</t>
  </si>
  <si>
    <t>SOKKEL DRUKKN. ROLLUIK E</t>
  </si>
  <si>
    <t>170-31300</t>
  </si>
  <si>
    <t>170-32105</t>
  </si>
  <si>
    <t>170-33112</t>
  </si>
  <si>
    <t>170-37715</t>
  </si>
  <si>
    <t>170-38715</t>
  </si>
  <si>
    <t>197-26615</t>
  </si>
  <si>
    <t>WCD PEN+VEILIGH.</t>
  </si>
  <si>
    <t>197-66622</t>
  </si>
  <si>
    <t>198-66622</t>
  </si>
  <si>
    <t>199-66622</t>
  </si>
  <si>
    <t>200-61908</t>
  </si>
  <si>
    <t>HOTELKAARTSCH BLACK</t>
  </si>
  <si>
    <t>220-61908</t>
  </si>
  <si>
    <t>HOTELKAARTSCH STEEL GREY</t>
  </si>
  <si>
    <t>221-61908</t>
  </si>
  <si>
    <t>HOTELKAARTSCH GOLD</t>
  </si>
  <si>
    <t>700-30005</t>
  </si>
  <si>
    <t>HYDRO DRUKKNOP 10A LENS</t>
  </si>
  <si>
    <t>700-31205</t>
  </si>
  <si>
    <t>HYDRO SCHAKELAAR 2-POLIG</t>
  </si>
  <si>
    <t>700-31505</t>
  </si>
  <si>
    <t>700-31705</t>
  </si>
  <si>
    <t>700-32605</t>
  </si>
  <si>
    <t>700-35005</t>
  </si>
  <si>
    <t>HYDRO 2xDRUKKNOP</t>
  </si>
  <si>
    <t>700-35105</t>
  </si>
  <si>
    <t>700-35905</t>
  </si>
  <si>
    <t>700-35915</t>
  </si>
  <si>
    <t>700-37605</t>
  </si>
  <si>
    <t>700-37735</t>
  </si>
  <si>
    <t>700-37753</t>
  </si>
  <si>
    <t>700-37754</t>
  </si>
  <si>
    <t>701-30005</t>
  </si>
  <si>
    <t>701-31205</t>
  </si>
  <si>
    <t>HYDRO SCHAKELAAR 2-P WIT</t>
  </si>
  <si>
    <t>701-31505</t>
  </si>
  <si>
    <t>701-31605</t>
  </si>
  <si>
    <t>HYDRO WISSELSCH. WIT</t>
  </si>
  <si>
    <t>701-31705</t>
  </si>
  <si>
    <t>701-32605</t>
  </si>
  <si>
    <t>701-33005</t>
  </si>
  <si>
    <t>HYDRO DRUKKNOP NO/NG</t>
  </si>
  <si>
    <t>701-35005</t>
  </si>
  <si>
    <t>HYDRO 2xDRUKKNOP NO/NG</t>
  </si>
  <si>
    <t>701-35105</t>
  </si>
  <si>
    <t>701-35905</t>
  </si>
  <si>
    <t>701-35915</t>
  </si>
  <si>
    <t>701-36605</t>
  </si>
  <si>
    <t>HYDRO WCD. PENAARDE WIT</t>
  </si>
  <si>
    <t>701-37205</t>
  </si>
  <si>
    <t>701-37605</t>
  </si>
  <si>
    <t>701-37735</t>
  </si>
  <si>
    <t>701-37753</t>
  </si>
  <si>
    <t>701-37754</t>
  </si>
  <si>
    <t>761-30005</t>
  </si>
  <si>
    <t>761-31205</t>
  </si>
  <si>
    <t>HYDRO SCHAKELAAR 2-P ZW.</t>
  </si>
  <si>
    <t>761-31505</t>
  </si>
  <si>
    <t>761-31605</t>
  </si>
  <si>
    <t>HYDRO WISSELSCH. ZWART</t>
  </si>
  <si>
    <t>761-31705</t>
  </si>
  <si>
    <t>761-32605</t>
  </si>
  <si>
    <t>761-33005</t>
  </si>
  <si>
    <t>761-35005</t>
  </si>
  <si>
    <t>761-35105</t>
  </si>
  <si>
    <t>761-35905</t>
  </si>
  <si>
    <t>761-35915</t>
  </si>
  <si>
    <t>761-36605</t>
  </si>
  <si>
    <t>HYDRO WCD.PENAARDE ZWART</t>
  </si>
  <si>
    <t>761-37205</t>
  </si>
  <si>
    <t>761-37605</t>
  </si>
  <si>
    <t>761-37735</t>
  </si>
  <si>
    <t>761-37753</t>
  </si>
  <si>
    <t>761-37754</t>
  </si>
  <si>
    <t>100-31006</t>
  </si>
  <si>
    <t>SET SLIMME ROLLUIKSCHAK.</t>
  </si>
  <si>
    <t>100-32006</t>
  </si>
  <si>
    <t>SET ROLLUIKSCHAK. + LENS</t>
  </si>
  <si>
    <t>101-31006</t>
  </si>
  <si>
    <t>101-32006</t>
  </si>
  <si>
    <t>102-31006</t>
  </si>
  <si>
    <t>102-32006</t>
  </si>
  <si>
    <t>121-31006</t>
  </si>
  <si>
    <t>121-32006</t>
  </si>
  <si>
    <t>122-31006</t>
  </si>
  <si>
    <t>122-32006</t>
  </si>
  <si>
    <t>123-31006</t>
  </si>
  <si>
    <t>123-32006</t>
  </si>
  <si>
    <t>124-31006</t>
  </si>
  <si>
    <t>124-32006</t>
  </si>
  <si>
    <t>154-31006</t>
  </si>
  <si>
    <t>154-32006</t>
  </si>
  <si>
    <t>157-31006</t>
  </si>
  <si>
    <t>157-32006</t>
  </si>
  <si>
    <t>161-31006</t>
  </si>
  <si>
    <t>161-32006</t>
  </si>
  <si>
    <t>170-77023</t>
  </si>
  <si>
    <t>200-31006</t>
  </si>
  <si>
    <t>200-32006</t>
  </si>
  <si>
    <t>220-31006</t>
  </si>
  <si>
    <t>220-32006</t>
  </si>
  <si>
    <t>220-76005</t>
  </si>
  <si>
    <t>AFDEKPL VIJFV.71 ST.GREY</t>
  </si>
  <si>
    <t>221-31006</t>
  </si>
  <si>
    <t>221-32006</t>
  </si>
  <si>
    <t>221-76005</t>
  </si>
  <si>
    <t>AFDEKPL VIJFV. 71 GOLD</t>
  </si>
  <si>
    <t>221-76400</t>
  </si>
  <si>
    <t>AFDEKPL VIERV. 71 GOLD</t>
  </si>
  <si>
    <t>100-52901</t>
  </si>
  <si>
    <t>NHC ENK DRUKKNOP VERLATE</t>
  </si>
  <si>
    <t>100-65178</t>
  </si>
  <si>
    <t>2X RJ45 STP CAT6A, CREAM</t>
  </si>
  <si>
    <t>100-65278</t>
  </si>
  <si>
    <t>100-65358</t>
  </si>
  <si>
    <t>TV+RJ45 UTP CAT6A, CREAM</t>
  </si>
  <si>
    <t>101-52901</t>
  </si>
  <si>
    <t>101-65178</t>
  </si>
  <si>
    <t>2X RJ45 STP CAT6A, WHITE</t>
  </si>
  <si>
    <t>101-65278</t>
  </si>
  <si>
    <t>101-65358</t>
  </si>
  <si>
    <t>TV+RJ45 UTP CAT6A, WHITE</t>
  </si>
  <si>
    <t>102-52901</t>
  </si>
  <si>
    <t>121-52901</t>
  </si>
  <si>
    <t>122-52901</t>
  </si>
  <si>
    <t>123-52901</t>
  </si>
  <si>
    <t>124-52901</t>
  </si>
  <si>
    <t>154-52901</t>
  </si>
  <si>
    <t>157-52901</t>
  </si>
  <si>
    <t>161-52901</t>
  </si>
  <si>
    <t>170-65171</t>
  </si>
  <si>
    <t>1X RJ45 UTP CAT6A, VLAK</t>
  </si>
  <si>
    <t>170-65172</t>
  </si>
  <si>
    <t>2X RJ45 UTP CAT6A, VLAK</t>
  </si>
  <si>
    <t>170-65177</t>
  </si>
  <si>
    <t>1X RJ45 STP CAT6A, VLAK</t>
  </si>
  <si>
    <t>170-65179</t>
  </si>
  <si>
    <t>2X RJ45 STP CAT6A, VLAK</t>
  </si>
  <si>
    <t>170-65271</t>
  </si>
  <si>
    <t>170-65272</t>
  </si>
  <si>
    <t>170-65277</t>
  </si>
  <si>
    <t>170-65279</t>
  </si>
  <si>
    <t>170-65358</t>
  </si>
  <si>
    <t>TV+RJ45 UTP CAT6A, KLAUW</t>
  </si>
  <si>
    <t>170-65372</t>
  </si>
  <si>
    <t>2X RJ45 UTP CAT6A, SCHUI</t>
  </si>
  <si>
    <t>170-65377</t>
  </si>
  <si>
    <t>2X RJ45 STP CAT6A, SCHUI</t>
  </si>
  <si>
    <t>200-52901</t>
  </si>
  <si>
    <t>220-52901</t>
  </si>
  <si>
    <t>221-52901</t>
  </si>
  <si>
    <t>650-14571</t>
  </si>
  <si>
    <t>DIN RAIL RJ45 UTP CAT6A</t>
  </si>
  <si>
    <t>650-14577</t>
  </si>
  <si>
    <t>DIN RAIL RJ45 STP CAT6A</t>
  </si>
  <si>
    <t>650-45071</t>
  </si>
  <si>
    <t>RJ45 CONN UTP CAT6A</t>
  </si>
  <si>
    <t>650-45077</t>
  </si>
  <si>
    <t>RJ45 CONN STP CAT6A</t>
  </si>
  <si>
    <t>170-77123</t>
  </si>
  <si>
    <t>Light unit automatic insteek blauw 230V</t>
  </si>
  <si>
    <t>170-77323</t>
  </si>
  <si>
    <t>LIGHT UNIT AUTOMATIC INSTEEK AMBER 230V</t>
  </si>
  <si>
    <t>700-38700</t>
  </si>
  <si>
    <t>Sleutelschakelaar</t>
  </si>
  <si>
    <t>700-38800</t>
  </si>
  <si>
    <t>Hydro sleutelschakelaar grijs 16A</t>
  </si>
  <si>
    <t>700-36670</t>
  </si>
  <si>
    <t>Hydro bike charger, gre, pin e, screw</t>
  </si>
  <si>
    <t>510-31001</t>
  </si>
  <si>
    <t>Videobuitenpost, 2-draads, voor opbouw,</t>
  </si>
  <si>
    <t>510-50000</t>
  </si>
  <si>
    <t>Videobinnenpost voor 2-draadse</t>
  </si>
  <si>
    <t>510-21400</t>
  </si>
  <si>
    <t>DIN-rail controller voor</t>
  </si>
  <si>
    <t>510-01501</t>
  </si>
  <si>
    <t>Videokit, 2-draads, met controller,</t>
  </si>
  <si>
    <t>510-01001</t>
  </si>
  <si>
    <t>Videokit, 2-draads, met controller en</t>
  </si>
  <si>
    <t>100-68002</t>
  </si>
  <si>
    <t>AFWERKINGSSET USB LADER</t>
  </si>
  <si>
    <t>101-68002</t>
  </si>
  <si>
    <t>102-68002</t>
  </si>
  <si>
    <t>121-68002</t>
  </si>
  <si>
    <t>122-68002</t>
  </si>
  <si>
    <t>123-68002</t>
  </si>
  <si>
    <t>124-68002</t>
  </si>
  <si>
    <t>154-68002</t>
  </si>
  <si>
    <t>157-68002</t>
  </si>
  <si>
    <t>161-68002</t>
  </si>
  <si>
    <t>200-68002</t>
  </si>
  <si>
    <t>220-68002</t>
  </si>
  <si>
    <t>221-68002</t>
  </si>
  <si>
    <t>420-00512</t>
  </si>
  <si>
    <t>DUAL USB-A/C LADER KLAUW</t>
  </si>
  <si>
    <t>700-36675</t>
  </si>
  <si>
    <t>FIETSOPLAADPUNT GREY</t>
  </si>
  <si>
    <t>701-36670</t>
  </si>
  <si>
    <t>FIETSOPLAADPUNT WHITE</t>
  </si>
  <si>
    <t>701-36675</t>
  </si>
  <si>
    <t>701-38800</t>
  </si>
  <si>
    <t>SLEUTELSCHAKEL WHI SCHR</t>
  </si>
  <si>
    <t>761-36670</t>
  </si>
  <si>
    <t>FIETSOPLAADPUNT ZWART</t>
  </si>
  <si>
    <t>761-36675</t>
  </si>
  <si>
    <t>761-38800</t>
  </si>
  <si>
    <t>SLEUTELSCHAKEL BLK SCHR</t>
  </si>
  <si>
    <t>100-00060</t>
  </si>
  <si>
    <t>TWEEVOUDIGE TOETS HUE</t>
  </si>
  <si>
    <t>100-91004</t>
  </si>
  <si>
    <t>DIMSCHAKELAAR HUE</t>
  </si>
  <si>
    <t>101-00060</t>
  </si>
  <si>
    <t>101-91004</t>
  </si>
  <si>
    <t>102-00060</t>
  </si>
  <si>
    <t>120-91004</t>
  </si>
  <si>
    <t>NIKO DIMMER HUE, WHITE</t>
  </si>
  <si>
    <t>121-00060</t>
  </si>
  <si>
    <t>122-00060</t>
  </si>
  <si>
    <t>122-91004</t>
  </si>
  <si>
    <t>NIKO DIMMER HUE, ANTHRAC</t>
  </si>
  <si>
    <t>123-00060</t>
  </si>
  <si>
    <t>124-00060</t>
  </si>
  <si>
    <t>154-00060</t>
  </si>
  <si>
    <t>154-91004</t>
  </si>
  <si>
    <t>NIKO DIMMER HUE,PURE WHITE</t>
  </si>
  <si>
    <t>157-00060</t>
  </si>
  <si>
    <t>161-00060</t>
  </si>
  <si>
    <t>161-91004</t>
  </si>
  <si>
    <t>NIKO DIMMER HUE,PURE BLACK</t>
  </si>
  <si>
    <t>200-00060</t>
  </si>
  <si>
    <t>220-00060</t>
  </si>
  <si>
    <t>221-00060</t>
  </si>
  <si>
    <t>551-18000</t>
  </si>
  <si>
    <t>GECONN BEDIENSCHERM NHC 230V</t>
  </si>
  <si>
    <t>551-72102</t>
  </si>
  <si>
    <t>GECONN TWEEVOUD SCHAK KL</t>
  </si>
  <si>
    <t>551-72301</t>
  </si>
  <si>
    <t>GECONNECT MOTORBED KLAUW</t>
  </si>
  <si>
    <t>552-00001</t>
  </si>
  <si>
    <t>DRAADLOZE SMART HUB NHC</t>
  </si>
  <si>
    <t>552-80401</t>
  </si>
  <si>
    <t>DRAADLOZE BEWMELDER</t>
  </si>
  <si>
    <t>701-38700</t>
  </si>
  <si>
    <t>761-38700</t>
  </si>
  <si>
    <t>700-38200</t>
  </si>
  <si>
    <t>hydro signaal witte LED</t>
  </si>
  <si>
    <t>310-04900</t>
  </si>
  <si>
    <t>LED Draaiknopdimmer 4-200W,2DR.,KL</t>
  </si>
  <si>
    <t>550-18000</t>
  </si>
  <si>
    <t>GECONN BEDIENSCHERM NHC 24V</t>
  </si>
  <si>
    <t>170-33505</t>
  </si>
  <si>
    <t>GECONN WCD PENAARDE INST</t>
  </si>
  <si>
    <t>101-66630</t>
  </si>
  <si>
    <t>AFWERK.SET GECONN WCD</t>
  </si>
  <si>
    <t>410-00121</t>
  </si>
  <si>
    <t>DRAADLOZE LEDCONTROLLER</t>
  </si>
  <si>
    <t>101-90002</t>
  </si>
  <si>
    <t>AFWERKINGSSET LEDBED.</t>
  </si>
  <si>
    <t>122-66630</t>
  </si>
  <si>
    <t>550-00502</t>
  </si>
  <si>
    <t>VOEDING VOOR TOUCHSCREEN</t>
  </si>
  <si>
    <t>350-100111</t>
  </si>
  <si>
    <t>BEWEGINGSMELDER 9M</t>
  </si>
  <si>
    <t>350-213001</t>
  </si>
  <si>
    <t>BUITENBEWMELDER KNX</t>
  </si>
  <si>
    <t>350-500111</t>
  </si>
  <si>
    <t>BEWMELDER GANG 40M</t>
  </si>
  <si>
    <t>350-530311</t>
  </si>
  <si>
    <t>BEWMELDER GANG 40M KNX</t>
  </si>
  <si>
    <t>350-939998</t>
  </si>
  <si>
    <t>IR-AFSTANDSBED DETR KNX</t>
  </si>
  <si>
    <t>350-991999</t>
  </si>
  <si>
    <t>VEERKLEMMEN BEWMELDERS</t>
  </si>
  <si>
    <t>350-992901</t>
  </si>
  <si>
    <t>OPBOUWDOOS BEWMELDERS</t>
  </si>
  <si>
    <t>350-993991</t>
  </si>
  <si>
    <t>HOEKMONTAGEBEUGEL</t>
  </si>
  <si>
    <t>350-999908</t>
  </si>
  <si>
    <t>IR-AFSTBED BUITENDETRKNX</t>
  </si>
  <si>
    <t>510-81001</t>
  </si>
  <si>
    <t>NAAMPLAAT 2W VIDEO</t>
  </si>
  <si>
    <t>121-90002</t>
  </si>
  <si>
    <t>100-90002</t>
  </si>
  <si>
    <t>10-806-01</t>
  </si>
  <si>
    <t>102-66630</t>
  </si>
  <si>
    <t>154-66630</t>
  </si>
  <si>
    <t>122-90002</t>
  </si>
  <si>
    <t>121-66630</t>
  </si>
  <si>
    <t>123-66630</t>
  </si>
  <si>
    <t>161-66630</t>
  </si>
  <si>
    <t>124-90002</t>
  </si>
  <si>
    <t>100-66630</t>
  </si>
  <si>
    <t>AFWERKINGSSET WANDCONTACTDOOS</t>
  </si>
  <si>
    <t>220-66630</t>
  </si>
  <si>
    <t>130-76100</t>
  </si>
  <si>
    <t>Intense afdekplaat 1V matt black</t>
  </si>
  <si>
    <t>130-76800</t>
  </si>
  <si>
    <t>Intense afd 2V71 matt zwart</t>
  </si>
  <si>
    <t>130-76700</t>
  </si>
  <si>
    <t>Afdekplaat intense 3V71 matt zwart</t>
  </si>
  <si>
    <t>130-76200</t>
  </si>
  <si>
    <t>Intense afd 2V60 matt black</t>
  </si>
  <si>
    <t>130-76300</t>
  </si>
  <si>
    <t>Intense afdekplaat 3V60 matt black</t>
  </si>
  <si>
    <t>130-76400</t>
  </si>
  <si>
    <t>Intense afd 4V71 matt black</t>
  </si>
  <si>
    <t>130-76005</t>
  </si>
  <si>
    <t>Intense afd 5V71 matt black</t>
  </si>
  <si>
    <t>410-00351</t>
  </si>
  <si>
    <t>RF 2K ONTVANGER ON/OFF</t>
  </si>
  <si>
    <t>410-00352</t>
  </si>
  <si>
    <t>RF 2K ONTVANGER MOTOR</t>
  </si>
  <si>
    <t>410-00535</t>
  </si>
  <si>
    <t>RF REPEATER</t>
  </si>
  <si>
    <t>154-90002</t>
  </si>
  <si>
    <t>410-00099</t>
  </si>
  <si>
    <t>USB RF-INTERFACE</t>
  </si>
  <si>
    <t>130-91004</t>
  </si>
  <si>
    <t>NIKO DIMMER HUE, BLACK</t>
  </si>
  <si>
    <t>242-76100</t>
  </si>
  <si>
    <t>AFDEKPL ENKEL LIQ BLACK</t>
  </si>
  <si>
    <t>242-76200</t>
  </si>
  <si>
    <t>AFDEKPL 2V VERT 60 L BL</t>
  </si>
  <si>
    <t>242-76300</t>
  </si>
  <si>
    <t>AFDEKPL  3V VERT 60 L BL</t>
  </si>
  <si>
    <t>242-76700</t>
  </si>
  <si>
    <t>AFDEKPL  3V  CA71 L BL</t>
  </si>
  <si>
    <t>242-76800</t>
  </si>
  <si>
    <t>AFDEKPL  2V CA71 L BL</t>
  </si>
  <si>
    <t>242-76005</t>
  </si>
  <si>
    <t>AFDEKPL  5V  CA71 L BL</t>
  </si>
  <si>
    <t>100-32902</t>
  </si>
  <si>
    <t>AFWSET WONING VERL, CRE</t>
  </si>
  <si>
    <t>101-32902</t>
  </si>
  <si>
    <t>AFWSET WONING VERL, WHI</t>
  </si>
  <si>
    <t>102-32902</t>
  </si>
  <si>
    <t>AFWSET WONING VERL, LGR</t>
  </si>
  <si>
    <t>104-32902</t>
  </si>
  <si>
    <t>AFWSET WONING VERL, GRG</t>
  </si>
  <si>
    <t>121-32902</t>
  </si>
  <si>
    <t>AFWSET WONING VERL, STR</t>
  </si>
  <si>
    <t>122-32902</t>
  </si>
  <si>
    <t>AFWSET WONING VERL, ANT</t>
  </si>
  <si>
    <t>123-32902</t>
  </si>
  <si>
    <t>AFWSET WONING VERL, BRZ</t>
  </si>
  <si>
    <t>124-32902</t>
  </si>
  <si>
    <t>AFWSET WONING VERL, BRW</t>
  </si>
  <si>
    <t>154-32902</t>
  </si>
  <si>
    <t>AFWSET WONING VERL, WCO</t>
  </si>
  <si>
    <t>157-32902</t>
  </si>
  <si>
    <t>AFWSET WONING VERL, CHA</t>
  </si>
  <si>
    <t>157-66630</t>
  </si>
  <si>
    <t>161-32902</t>
  </si>
  <si>
    <t>AFWSET WONING VERL, BLA</t>
  </si>
  <si>
    <t>200-32902</t>
  </si>
  <si>
    <t>AFWSET WONING VERL, PIA</t>
  </si>
  <si>
    <t>200-66630</t>
  </si>
  <si>
    <t>220-32902</t>
  </si>
  <si>
    <t>AFWSET WONING VERL, STG</t>
  </si>
  <si>
    <t>221-32902</t>
  </si>
  <si>
    <t>AFWSET WONING VERL, GLD</t>
  </si>
  <si>
    <t>221-66630</t>
  </si>
  <si>
    <t>242-76400</t>
  </si>
  <si>
    <t>AFDEKPL  4V  CA71 L BL</t>
  </si>
  <si>
    <t>552-80699</t>
  </si>
  <si>
    <t>SLIMME STEKKER, ZIGBEE⌐</t>
  </si>
  <si>
    <t>124-66630</t>
  </si>
  <si>
    <t>550-00370</t>
  </si>
  <si>
    <t>DALI-2-ADDR MODULE</t>
  </si>
  <si>
    <t>550-00371</t>
  </si>
  <si>
    <t>DALI-2-BROADCASTMODULE</t>
  </si>
  <si>
    <t>410-00359</t>
  </si>
  <si>
    <t>EXTERNE ANTENNE</t>
  </si>
  <si>
    <t>102-90002</t>
  </si>
  <si>
    <t>Draadloze RGB(W)-wandbed RF lichtgrijs</t>
  </si>
  <si>
    <t>161-90002</t>
  </si>
  <si>
    <t>Buttons for RGBW RFcontrol-blackcoat K18</t>
  </si>
  <si>
    <t>10-850-01</t>
  </si>
  <si>
    <t>INTERFACE TELEFOONNET</t>
  </si>
  <si>
    <t>360-11001</t>
  </si>
  <si>
    <t>DIMSCHAKELR, ENOCEAN</t>
  </si>
  <si>
    <t>360-21001</t>
  </si>
  <si>
    <t>DIMSCHAKELR, BLUETOOTH</t>
  </si>
  <si>
    <t>360-31001</t>
  </si>
  <si>
    <t>DIMSCHAKELR, KNX</t>
  </si>
  <si>
    <t>360-33001</t>
  </si>
  <si>
    <t>MEDIAKOPPELR, KNX</t>
  </si>
  <si>
    <t>360-39001</t>
  </si>
  <si>
    <t>PROGRAMMEERADAPTR, KNX</t>
  </si>
  <si>
    <t>550-14106</t>
  </si>
  <si>
    <t>MUURPRINT</t>
  </si>
  <si>
    <t>700-36615</t>
  </si>
  <si>
    <t>TUINPAAL, ENKELVOUDIG</t>
  </si>
  <si>
    <t>700-36625</t>
  </si>
  <si>
    <t>TUINPAAL, TWEEVOUDIG</t>
  </si>
  <si>
    <t>700-36635</t>
  </si>
  <si>
    <t>TUINPAAL, DRIEVOUDIG</t>
  </si>
  <si>
    <t>700-36715</t>
  </si>
  <si>
    <t>700-36725</t>
  </si>
  <si>
    <t>700-36735</t>
  </si>
  <si>
    <t>700-36810</t>
  </si>
  <si>
    <t>700-36820</t>
  </si>
  <si>
    <t>700-36830</t>
  </si>
  <si>
    <t>700-36910</t>
  </si>
  <si>
    <t>700-36920</t>
  </si>
  <si>
    <t>700-36930</t>
  </si>
  <si>
    <t>701-36615</t>
  </si>
  <si>
    <t>701-36625</t>
  </si>
  <si>
    <t>701-36635</t>
  </si>
  <si>
    <t>701-36715</t>
  </si>
  <si>
    <t>701-36725</t>
  </si>
  <si>
    <t>701-36735</t>
  </si>
  <si>
    <t>701-36810</t>
  </si>
  <si>
    <t>701-36820</t>
  </si>
  <si>
    <t>701-36830</t>
  </si>
  <si>
    <t>701-36910</t>
  </si>
  <si>
    <t>701-36920</t>
  </si>
  <si>
    <t>701-36930</t>
  </si>
  <si>
    <t>761-36615</t>
  </si>
  <si>
    <t>TUINPAAL, ENKELVOUDIG ZWART</t>
  </si>
  <si>
    <t>761-36625</t>
  </si>
  <si>
    <t>TUINPAAL, TWEEVOUDIG ZWART</t>
  </si>
  <si>
    <t>761-36635</t>
  </si>
  <si>
    <t>TUINPAAL, DRIEVOUDIG ZWART</t>
  </si>
  <si>
    <t>761-36715</t>
  </si>
  <si>
    <t>761-36725</t>
  </si>
  <si>
    <t>761-36735</t>
  </si>
  <si>
    <t>761-36810</t>
  </si>
  <si>
    <t>761-36820</t>
  </si>
  <si>
    <t>761-36830</t>
  </si>
  <si>
    <t>761-36910</t>
  </si>
  <si>
    <t>761-36920</t>
  </si>
  <si>
    <t>761-36930</t>
  </si>
  <si>
    <t>10-577</t>
  </si>
  <si>
    <t>Compact handsfree internal video unit</t>
  </si>
  <si>
    <t>552-99099</t>
  </si>
  <si>
    <t>ENERGY STARTER KIT PEN</t>
  </si>
  <si>
    <t>552-72101</t>
  </si>
  <si>
    <t>GECON ENKELV SCHAKELAAR</t>
  </si>
  <si>
    <t>552-72102</t>
  </si>
  <si>
    <t>GECON TWEEV SCHAKELAAR</t>
  </si>
  <si>
    <t>552-72301</t>
  </si>
  <si>
    <t>Connectable motor control, Zigbee⌐</t>
  </si>
  <si>
    <t>550-00640</t>
  </si>
  <si>
    <t>Wireless bridge for Niko Home Control</t>
  </si>
  <si>
    <t>310-05001</t>
  </si>
  <si>
    <t>LEDCOMPENSATOR nieuw voor dimmers</t>
  </si>
  <si>
    <t>552-72201</t>
  </si>
  <si>
    <t>Geconnecteerde dimmer 2-dr 3-200W,60mm</t>
  </si>
  <si>
    <t>350-34002</t>
  </si>
  <si>
    <t>Aanwezigheidsmelder</t>
  </si>
  <si>
    <t>350-34003</t>
  </si>
  <si>
    <t>Bewegingsmelder</t>
  </si>
  <si>
    <t>104-90002</t>
  </si>
  <si>
    <t>AFWERKINGSSET</t>
  </si>
  <si>
    <t>123-90002</t>
  </si>
  <si>
    <t>131-76005</t>
  </si>
  <si>
    <t>VIJFVOUDIGE AFDEKPLAAT</t>
  </si>
  <si>
    <t>131-76100</t>
  </si>
  <si>
    <t>ENKELVOUDIGE AFDEKPLAAT</t>
  </si>
  <si>
    <t>131-76200</t>
  </si>
  <si>
    <t>TWEEVOUDIGE AFDEKPLAAT</t>
  </si>
  <si>
    <t>131-76300</t>
  </si>
  <si>
    <t>DRIEVOUDIGE AFDEKPLAAT</t>
  </si>
  <si>
    <t>131-76400</t>
  </si>
  <si>
    <t>VIERVOUDIGE AFDEKPLAAT</t>
  </si>
  <si>
    <t>131-76700</t>
  </si>
  <si>
    <t>131-76800</t>
  </si>
  <si>
    <t>157-90002</t>
  </si>
  <si>
    <t>200-90002</t>
  </si>
  <si>
    <t>220-90002</t>
  </si>
  <si>
    <t>221-90002</t>
  </si>
  <si>
    <t>310-02200</t>
  </si>
  <si>
    <t>DRUKKNOPINTERFACE</t>
  </si>
  <si>
    <t>310-02310</t>
  </si>
  <si>
    <t>RELAISMODULE</t>
  </si>
  <si>
    <t>310-02320</t>
  </si>
  <si>
    <t>MODULAIRE RELAISMODULE</t>
  </si>
  <si>
    <t>310-02400</t>
  </si>
  <si>
    <t>DALI-2-VOEDING</t>
  </si>
  <si>
    <t>350-34001</t>
  </si>
  <si>
    <t>MINI-MELDER</t>
  </si>
  <si>
    <t>350-34004</t>
  </si>
  <si>
    <t>BEWEGINGSMELDER</t>
  </si>
  <si>
    <t>350-34013</t>
  </si>
  <si>
    <t>350-34014</t>
  </si>
  <si>
    <t>350-34902</t>
  </si>
  <si>
    <t>AANWEZIGHEIDSMELDER</t>
  </si>
  <si>
    <t>353-650021</t>
  </si>
  <si>
    <t>353-650321</t>
  </si>
  <si>
    <t>353-652021</t>
  </si>
  <si>
    <t>353-750021</t>
  </si>
  <si>
    <t>353-751021</t>
  </si>
  <si>
    <t>353-752021</t>
  </si>
  <si>
    <t>353-852011</t>
  </si>
  <si>
    <t>390-34011</t>
  </si>
  <si>
    <t>SIERRING</t>
  </si>
  <si>
    <t>390-34012</t>
  </si>
  <si>
    <t>390-34102</t>
  </si>
  <si>
    <t>OPBOUWDOOS</t>
  </si>
  <si>
    <t>390-34103</t>
  </si>
  <si>
    <t>390-34104</t>
  </si>
  <si>
    <t>390-34112</t>
  </si>
  <si>
    <t>390-34113</t>
  </si>
  <si>
    <t>390-34114</t>
  </si>
  <si>
    <t>390-34203</t>
  </si>
  <si>
    <t>VEERKLEMMEN</t>
  </si>
  <si>
    <t>390-34912</t>
  </si>
  <si>
    <t>552-72131</t>
  </si>
  <si>
    <t>GECONN. 1V SCHAKELAAR</t>
  </si>
  <si>
    <t>552-72132</t>
  </si>
  <si>
    <t>GECONN. 2V SCHAKELAAR</t>
  </si>
  <si>
    <t>552-72231</t>
  </si>
  <si>
    <t>GECONNECTEERDE DIMMER</t>
  </si>
  <si>
    <t>552-72331</t>
  </si>
  <si>
    <t>GECONN. MOTORBEDIENING</t>
  </si>
  <si>
    <t>552-99089</t>
  </si>
  <si>
    <t>STARTERSKIT SLIM WONEN</t>
  </si>
  <si>
    <t>700-36099</t>
  </si>
  <si>
    <t>POEDERGELAKTE SCHROEF</t>
  </si>
  <si>
    <t>700-36609</t>
  </si>
  <si>
    <t>GRONDPIN</t>
  </si>
  <si>
    <t>700-36709</t>
  </si>
  <si>
    <t>POEDERGELAKTE VLOERPLAAT</t>
  </si>
  <si>
    <t>701-36099</t>
  </si>
  <si>
    <t>701-36709</t>
  </si>
  <si>
    <t>761-36099</t>
  </si>
  <si>
    <t>761-36709</t>
  </si>
  <si>
    <t>100-31008</t>
  </si>
  <si>
    <t>Afwerkingsset voor viervoudige elektroni</t>
  </si>
  <si>
    <t>101-31008</t>
  </si>
  <si>
    <t>102-31008</t>
  </si>
  <si>
    <t>104-31008</t>
  </si>
  <si>
    <t>121-31008</t>
  </si>
  <si>
    <t>122-31008</t>
  </si>
  <si>
    <t>123-31008</t>
  </si>
  <si>
    <t>124-31008</t>
  </si>
  <si>
    <t>154-31008</t>
  </si>
  <si>
    <t>157-31008</t>
  </si>
  <si>
    <t>161-31008</t>
  </si>
  <si>
    <t>200-31008</t>
  </si>
  <si>
    <t>220-31008</t>
  </si>
  <si>
    <t>221-31008</t>
  </si>
  <si>
    <t>353-601021</t>
  </si>
  <si>
    <t>Aanwezigheidsmelder P41MR, 230 V, secund</t>
  </si>
  <si>
    <t>353-601121</t>
  </si>
  <si>
    <t>Aanwezigheidsmelder P42MR, 230 V, master</t>
  </si>
  <si>
    <t>353-601221</t>
  </si>
  <si>
    <t>Aanwezigheidsmelder P42MR, 230 V, 2 kana</t>
  </si>
  <si>
    <t>353-602021</t>
  </si>
  <si>
    <t>353-602121</t>
  </si>
  <si>
    <t>353-602221</t>
  </si>
  <si>
    <t>353-651321</t>
  </si>
  <si>
    <t>Aanwezigheidsmelder P47MR, DALI-2, maste</t>
  </si>
  <si>
    <t>353-651421</t>
  </si>
  <si>
    <t>Aanwezigheidsmelder P48MR, DALI-2, maste</t>
  </si>
  <si>
    <t>353-652321</t>
  </si>
  <si>
    <t>353-652421</t>
  </si>
  <si>
    <t>353-701021</t>
  </si>
  <si>
    <t>Aanwezigheidsmelder P41LR, 230 V, secund</t>
  </si>
  <si>
    <t>353-701121</t>
  </si>
  <si>
    <t>Aanwezigheidsmelder P42LR, 230 V, master</t>
  </si>
  <si>
    <t>353-701221</t>
  </si>
  <si>
    <t>Aanwezigheidsmelder P42LR, 230 V, 2 kana</t>
  </si>
  <si>
    <t>353-702021</t>
  </si>
  <si>
    <t>353-702121</t>
  </si>
  <si>
    <t>353-702221</t>
  </si>
  <si>
    <t>353-750321</t>
  </si>
  <si>
    <t>Aanwezigheidsmelder P47LR, DALI-2, maste</t>
  </si>
  <si>
    <t>353-751321</t>
  </si>
  <si>
    <t>353-751421</t>
  </si>
  <si>
    <t>Aanwezigheidsmelder P48LR, DALI-2, maste</t>
  </si>
  <si>
    <t>353-752321</t>
  </si>
  <si>
    <t>353-752421</t>
  </si>
  <si>
    <t>353-990989</t>
  </si>
  <si>
    <t>Conversiering voor P4XLR- en M4XLR-melde</t>
  </si>
  <si>
    <t>353-990991</t>
  </si>
  <si>
    <t>Sierring voor P4XMR- en M4XMR-inbouwmeld</t>
  </si>
  <si>
    <t>353-990992</t>
  </si>
  <si>
    <t>353-991491</t>
  </si>
  <si>
    <t>Behuizing voor P4XMR-, P4XLR-, M4XMR- en</t>
  </si>
  <si>
    <t>353-991901</t>
  </si>
  <si>
    <t>Veerklemmen voor P4XMR-, P4XLR-, M4XMR-</t>
  </si>
  <si>
    <t>353-991971</t>
  </si>
  <si>
    <t>353-991981</t>
  </si>
  <si>
    <t>Binnenring voor P4XMR-, P4XLR-, M4XMR- e</t>
  </si>
  <si>
    <t>353-991982</t>
  </si>
  <si>
    <t>Montagering voor P4XMR-, P4XLR-, M4XMR-</t>
  </si>
  <si>
    <t>353-991991</t>
  </si>
  <si>
    <t>Sierring voor P4XLR- en M4XLR-inbouwmeld</t>
  </si>
  <si>
    <t>353-991992</t>
  </si>
  <si>
    <t>353-992891</t>
  </si>
  <si>
    <t>Sierring voor P4XLR-, M4XLR- en M4XHC-op</t>
  </si>
  <si>
    <t>353-992991</t>
  </si>
  <si>
    <t>Sierring voor P4XMR- en M4XMR-opbouwmeld</t>
  </si>
  <si>
    <t>353-999809</t>
  </si>
  <si>
    <t>Lenscover voor P4XMR- en M4XMR-melders</t>
  </si>
  <si>
    <t>353-999889</t>
  </si>
  <si>
    <t>Lenscover voor P4XLR-, M4XLR- en M4XHC-m</t>
  </si>
  <si>
    <t>552-72000</t>
  </si>
  <si>
    <t>Metalen sokkel voor draadloze Zigbee⌐ sc</t>
  </si>
  <si>
    <t>552-72001</t>
  </si>
  <si>
    <t>Draadloze schakelaar met batterij, enkel</t>
  </si>
  <si>
    <t>552-72002</t>
  </si>
  <si>
    <t>Draadloze schakelaar met batterij, tweev</t>
  </si>
  <si>
    <t>552-72004</t>
  </si>
  <si>
    <t>Draadloze schakelaar met batterij, vierv</t>
  </si>
  <si>
    <t>552-72010</t>
  </si>
  <si>
    <t>552-72011</t>
  </si>
  <si>
    <t>552-72012</t>
  </si>
  <si>
    <t>552-72014</t>
  </si>
  <si>
    <t>552-72020</t>
  </si>
  <si>
    <t>552-72030</t>
  </si>
  <si>
    <t>Cyl.zekering 6,3x23 6a</t>
  </si>
  <si>
    <t>Cyl.zekering 8,5x23 10a</t>
  </si>
  <si>
    <t>Cyl.zek.8,5x31,5 1a am</t>
  </si>
  <si>
    <t>Cyl.zek.8,5x31,5 2a am</t>
  </si>
  <si>
    <t>Cyl.zek.8,5x31,5 4a am</t>
  </si>
  <si>
    <t>Cyl.zek.8,5x31,5 6a am</t>
  </si>
  <si>
    <t>Cyl.zek.8,5x31,5 8a am</t>
  </si>
  <si>
    <t>Cyl.zekering 8,5x31,5 1a</t>
  </si>
  <si>
    <t>Cyl.zekering 8,5x31,5 2a</t>
  </si>
  <si>
    <t>Cyl.zekering 8,5x31,5 4a</t>
  </si>
  <si>
    <t>Cyl.zekering 8,5x31,5 6a</t>
  </si>
  <si>
    <t>Cyl.zekering 8,5x31,5 8a</t>
  </si>
  <si>
    <t>Cyl.zekering 8,5x31,5 10a</t>
  </si>
  <si>
    <t>Cyl.zekering 8,5x31,5 12a</t>
  </si>
  <si>
    <t>Cyl.zekering 8,5x31,5 16a</t>
  </si>
  <si>
    <t>Cyl.zekering 8,5x31,5 20a</t>
  </si>
  <si>
    <t>Cyl.zekering 10x38 1a am</t>
  </si>
  <si>
    <t>Cyl.zek.10x38 0,25a am</t>
  </si>
  <si>
    <t>Cyl.zek.10x38 0,5a am</t>
  </si>
  <si>
    <t>Cyl.zekering 10x38 1a gl</t>
  </si>
  <si>
    <t>Cyl.zekering 10,3x38 32a</t>
  </si>
  <si>
    <t>Cyl.zekering 14x51 25a am</t>
  </si>
  <si>
    <t>Cyl.zekering 14x51 32a am</t>
  </si>
  <si>
    <t>Cyl.zekering 14x51 40a am</t>
  </si>
  <si>
    <t>Cyl.zekering 14x51 2a gl</t>
  </si>
  <si>
    <t>Cyl.zekering 14x51 4a gl</t>
  </si>
  <si>
    <t>Cyl.zekering 14x51 6a gl</t>
  </si>
  <si>
    <t>Cyl.zekering 22x58 16a am</t>
  </si>
  <si>
    <t>Cyl.zekering 22x58 20a am</t>
  </si>
  <si>
    <t>Cyl.zekering 22x58 25a am</t>
  </si>
  <si>
    <t>Cyl.zekering 22x58 32a am</t>
  </si>
  <si>
    <t>Cyl.zekering 22x58 40a am</t>
  </si>
  <si>
    <t>Cyl.zekering 22x58 50a am</t>
  </si>
  <si>
    <t>Cyl.zekering 22x58 63a am</t>
  </si>
  <si>
    <t>Cyl.zek.22x58 100a am</t>
  </si>
  <si>
    <t>Cyl.zek.22x58 125a am</t>
  </si>
  <si>
    <t>Cyl.zekering 22x58 10a gl</t>
  </si>
  <si>
    <t>Cyl.zekering 22x58 16a gl</t>
  </si>
  <si>
    <t>Nagelklem 2x1mm² wit</t>
  </si>
  <si>
    <t>Nagelklem 3mm wit</t>
  </si>
  <si>
    <t>Nagelklem 5mm wit</t>
  </si>
  <si>
    <t>Nagelklem 8mm wit</t>
  </si>
  <si>
    <t>Nagelklem 12mm wit</t>
  </si>
  <si>
    <t>Nagelklem 5-7mm grijs</t>
  </si>
  <si>
    <t>Nagelklem 7-10mm grijs</t>
  </si>
  <si>
    <t>Clipsotube 5/8</t>
  </si>
  <si>
    <t>Clipsotube 3/4</t>
  </si>
  <si>
    <t>Colson voetstuk zwart</t>
  </si>
  <si>
    <t>Colring 3,5x280 kleurloos</t>
  </si>
  <si>
    <t>Klemmenstrook Nylbloc 2,5mm2</t>
  </si>
  <si>
    <t>Klemmenstrook cap. 6mm zwart</t>
  </si>
  <si>
    <t>Klemmenstrook cap. 10mm zwart</t>
  </si>
  <si>
    <t>Klemmenstrook 16mm2 zwart</t>
  </si>
  <si>
    <t>Klemmenstrook 25mm2 zwart</t>
  </si>
  <si>
    <t>Industriele bel 24v</t>
  </si>
  <si>
    <t>P17 cont.ds.16A 3PA 380-4</t>
  </si>
  <si>
    <t>P17 sokkel 32a 220v 2p+a</t>
  </si>
  <si>
    <t>Wandlicht ovaal 75w</t>
  </si>
  <si>
    <t>Bevestigingskit</t>
  </si>
  <si>
    <t>Slot + sleutel 850</t>
  </si>
  <si>
    <t>Trapautomaat stand.230V 16A 1 mod</t>
  </si>
  <si>
    <t>Bel 1mod 8vac 4,8va</t>
  </si>
  <si>
    <t>Scheider zek.8,5x31,5 1p</t>
  </si>
  <si>
    <t>Cyl.zek.8,5x31,5 10a am</t>
  </si>
  <si>
    <t>Cyl.zekering 10x38 2a am</t>
  </si>
  <si>
    <t>Cyl.zekering 10x38 4a am</t>
  </si>
  <si>
    <t>Cyl.zekering 10x38 6a am</t>
  </si>
  <si>
    <t>Cyl.zekering 10x38 8a am</t>
  </si>
  <si>
    <t>Cyl.zekering 10x38 10a am</t>
  </si>
  <si>
    <t>Cyl.zekering 10x38 12a am</t>
  </si>
  <si>
    <t>Cyl.zekering 10x38 16a am</t>
  </si>
  <si>
    <t>Cyl.zekering 10x38 20a am</t>
  </si>
  <si>
    <t>Cyl.nulleider 10x38</t>
  </si>
  <si>
    <t>Cyl.zekering 10x38 2a gl</t>
  </si>
  <si>
    <t>Cyl.zekering 10x38 4a gl</t>
  </si>
  <si>
    <t>Cyl.zekering 10x38 6a gl</t>
  </si>
  <si>
    <t>Cyl.zekering 10x38 8a gl</t>
  </si>
  <si>
    <t>Cyl.zekering 10x38 10a gl</t>
  </si>
  <si>
    <t>Cyl.zekering 10x38 12a gl</t>
  </si>
  <si>
    <t>Cyl.zekering 10x38 16a gl</t>
  </si>
  <si>
    <t>Cyl.zekering 10x38 20a gl</t>
  </si>
  <si>
    <t>Cyl.zekering 10x38 25a gl</t>
  </si>
  <si>
    <t>Cyl.zekering 14x51 2a am</t>
  </si>
  <si>
    <t>Cyl.zekering 14x51 4a am</t>
  </si>
  <si>
    <t>Cyl.zekering 14x51 6a am</t>
  </si>
  <si>
    <t>Cyl.zekering 14x51 8a am</t>
  </si>
  <si>
    <t>Cyl.zekering 14x51 10a am</t>
  </si>
  <si>
    <t>Cyl.zekering 14x51 12a am</t>
  </si>
  <si>
    <t>Cyl.zekering 14x51 16a am</t>
  </si>
  <si>
    <t>Cyl.zekering 14x51 20a am</t>
  </si>
  <si>
    <t>Cyl.zekering 14x51 45a am</t>
  </si>
  <si>
    <t>Cyl.zekering 14x51 50a am</t>
  </si>
  <si>
    <t>Cyl.nulleider 14x51</t>
  </si>
  <si>
    <t>Cyl.zekering 14x51 10a gl</t>
  </si>
  <si>
    <t>Cyl.zekering 14x51 16a gl</t>
  </si>
  <si>
    <t>Cyl.zekering 14x51 20a gl</t>
  </si>
  <si>
    <t>Cyl.zekering 14x51 25a gl</t>
  </si>
  <si>
    <t>Cyl.zekering 14x51 32a gl</t>
  </si>
  <si>
    <t>Cyl.zekering 14x51 40a gl</t>
  </si>
  <si>
    <t>Cyl.zekering 22x58 80a am</t>
  </si>
  <si>
    <t>Cyl.nulleider 22x58</t>
  </si>
  <si>
    <t>Cyl.zekering 22x58 20a gl</t>
  </si>
  <si>
    <t>Cyl.zekering 22x58 25a gl</t>
  </si>
  <si>
    <t>Cyl.zekering 22x58 32a gl</t>
  </si>
  <si>
    <t>Cyl.zekering 22x58 40a gl</t>
  </si>
  <si>
    <t>Cyl.zekering 22x58 50a gl</t>
  </si>
  <si>
    <t>Cyl.zekering 22x58 63a gl</t>
  </si>
  <si>
    <t>Cyl.zekering 22x58 80a gl</t>
  </si>
  <si>
    <t>Cyl.zek.22x58 100a gl</t>
  </si>
  <si>
    <t>Cyl.zek.22x58 125a gl</t>
  </si>
  <si>
    <t>Meszekering gr00 40a am</t>
  </si>
  <si>
    <t>Meszekering gr00 50a am</t>
  </si>
  <si>
    <t>Meszekering gr00 63a am</t>
  </si>
  <si>
    <t>Meszekering gr00 80a am</t>
  </si>
  <si>
    <t>Meszekering gr00 100a am</t>
  </si>
  <si>
    <t>Meszekering gr00 125a am</t>
  </si>
  <si>
    <t>Nulleidermes t00</t>
  </si>
  <si>
    <t>Meszekering gr00 25a gl</t>
  </si>
  <si>
    <t>Meszekering gr00 32a gl</t>
  </si>
  <si>
    <t>Meszekering gr00 35A gl</t>
  </si>
  <si>
    <t>Meszekering gr00 40a gl</t>
  </si>
  <si>
    <t>Meszekering gr00 50a gl</t>
  </si>
  <si>
    <t>Meszekering gr00 63a gl</t>
  </si>
  <si>
    <t>Meszekering gr00 80a gl</t>
  </si>
  <si>
    <t>Meszekering gr00 100a gl</t>
  </si>
  <si>
    <t>Meszekering gr00 125a gl</t>
  </si>
  <si>
    <t>Meszekering gr00 160a gl</t>
  </si>
  <si>
    <t>Meszekering gr0 63a am</t>
  </si>
  <si>
    <t>Meszekering gr0 80a am</t>
  </si>
  <si>
    <t>Meszekering gr0 100a am</t>
  </si>
  <si>
    <t>Meszekering gr0 125a am</t>
  </si>
  <si>
    <t>Meszekering gr0 160a am</t>
  </si>
  <si>
    <t>Nulleidermes gr0</t>
  </si>
  <si>
    <t>Meszekering gr0 63a gl</t>
  </si>
  <si>
    <t>Meszekering gr0 80a gl</t>
  </si>
  <si>
    <t>Meszekering gr0 100a gl</t>
  </si>
  <si>
    <t>Meszekering gr0 125a gl</t>
  </si>
  <si>
    <t>Meszekering gr0 160a gl</t>
  </si>
  <si>
    <t>Meszekering gr1 125a am</t>
  </si>
  <si>
    <t>Meszekering gr1 200a am</t>
  </si>
  <si>
    <t>Nulleidermes gr1</t>
  </si>
  <si>
    <t>Meszekering gr1 125a gl</t>
  </si>
  <si>
    <t>Meszekering gr1 160a gl</t>
  </si>
  <si>
    <t>Meszekering gr1 200a gl</t>
  </si>
  <si>
    <t>Meszekering gr1 250a gl</t>
  </si>
  <si>
    <t>Nulleidermes gr2</t>
  </si>
  <si>
    <t>Meszekering gr2 200a gl</t>
  </si>
  <si>
    <t>Meszekering gr2 250a gl</t>
  </si>
  <si>
    <t>Meszekering gr2 315a gl</t>
  </si>
  <si>
    <t>Meszekering gr2 400a gl</t>
  </si>
  <si>
    <t>Nulleidermes gr3</t>
  </si>
  <si>
    <t>Nulleidermes gr4</t>
  </si>
  <si>
    <t>Handgreep</t>
  </si>
  <si>
    <t>Drukkn.compl.verzonk.groen</t>
  </si>
  <si>
    <t>Osmoz compl. drukknop NO geel verzonken</t>
  </si>
  <si>
    <t>Kop drukknop verzonk.zwart</t>
  </si>
  <si>
    <t>Complete drukknop NC rood verhoogd</t>
  </si>
  <si>
    <t>DLP voetstuk kabelbanden</t>
  </si>
  <si>
    <t>DLP plug 8mm</t>
  </si>
  <si>
    <t>Klem 4 mm2</t>
  </si>
  <si>
    <t>Beugel voor buis 5/8</t>
  </si>
  <si>
    <t>Beugel voor buis 3/4</t>
  </si>
  <si>
    <t>Beugel voor buis 1</t>
  </si>
  <si>
    <t>Beugel voor buis 1 1/4</t>
  </si>
  <si>
    <t>Buiskl.SpitgereedschIRL16</t>
  </si>
  <si>
    <t>Buiskl.SpitgereedschIRL25</t>
  </si>
  <si>
    <t>Oteo kader DLP 12,5 2mech</t>
  </si>
  <si>
    <t>Kabeluitvoerplaat</t>
  </si>
  <si>
    <t>Nagelklem 4mm grijs</t>
  </si>
  <si>
    <t>Nagelklem 5mm grijs</t>
  </si>
  <si>
    <t>Nagelklem 6mm grijs</t>
  </si>
  <si>
    <t>Nagelklem 7mm grijs</t>
  </si>
  <si>
    <t>Nagelklem 8mm grijs</t>
  </si>
  <si>
    <t>Nagelklem 9mm grijs</t>
  </si>
  <si>
    <t>Nagelklem 10mm grijs</t>
  </si>
  <si>
    <t>Nagelklem 12mm grijs</t>
  </si>
  <si>
    <t>Nagelklem 14mm grijs</t>
  </si>
  <si>
    <t>Nagelklem 16mm grijs</t>
  </si>
  <si>
    <t>Nagelklem 17mm grijs</t>
  </si>
  <si>
    <t>Nagelklem 19mm grijs</t>
  </si>
  <si>
    <t>Nagelklem 22mm grijs</t>
  </si>
  <si>
    <t>Nagelklem 29mm grijs</t>
  </si>
  <si>
    <t>Nagelklem 2x0,75² wit</t>
  </si>
  <si>
    <t>Nagelklem 6mm wit</t>
  </si>
  <si>
    <t>Nagelklem 7mm wit</t>
  </si>
  <si>
    <t>Nagelklem 2x1,5mm² wit</t>
  </si>
  <si>
    <t>Nagelklem 3x1,5mm² wit</t>
  </si>
  <si>
    <t>Nagelklem 3x2,5mm² wit</t>
  </si>
  <si>
    <t>Mosaic kader</t>
  </si>
  <si>
    <t>Aanpasser Mosaic 45 kader</t>
  </si>
  <si>
    <t>Schuif /kad.4m.prof.H20mm</t>
  </si>
  <si>
    <t>Colson 9x185 grijs</t>
  </si>
  <si>
    <t>Colson 9x262 grijs</t>
  </si>
  <si>
    <t>Colson 9x357 grijs</t>
  </si>
  <si>
    <t>Colson voetstuk grijs</t>
  </si>
  <si>
    <t>Plug met schroefdraad</t>
  </si>
  <si>
    <t>Colson 9x123 zwart</t>
  </si>
  <si>
    <t>Colson 9x185 zwart</t>
  </si>
  <si>
    <t>Colson 9x262 zwart</t>
  </si>
  <si>
    <t>Colson 9x357 zwart</t>
  </si>
  <si>
    <t>Colson 9x498 zwart</t>
  </si>
  <si>
    <t>Colson 9x750 zwart</t>
  </si>
  <si>
    <t>Colson 6x119 zwart</t>
  </si>
  <si>
    <t>Colson 6x180 zwart</t>
  </si>
  <si>
    <t>Colson plaatgrendel</t>
  </si>
  <si>
    <t>Colson merkplaatje 9mm zw</t>
  </si>
  <si>
    <t>Colson tang</t>
  </si>
  <si>
    <t>Colring 4,6x180 zwart</t>
  </si>
  <si>
    <t>Colring 7,6x360 zwart</t>
  </si>
  <si>
    <t>Colring 2,4x95 kleurloos</t>
  </si>
  <si>
    <t>Colring 2,4x140 kleurloos</t>
  </si>
  <si>
    <t>Colring 2,4x180 kleurloos</t>
  </si>
  <si>
    <t>Colring 3,5x140 kleurloos</t>
  </si>
  <si>
    <t>Colring 3,5x180 kleurloos</t>
  </si>
  <si>
    <t>Colring 3,5x360 kleurloos</t>
  </si>
  <si>
    <t>Colring 4,6x180 kleurloos</t>
  </si>
  <si>
    <t>Colring 4,6x280 kleurloos</t>
  </si>
  <si>
    <t>Colring 4,6x360 kleurloos</t>
  </si>
  <si>
    <t>Voetstuk zelfklevend wit</t>
  </si>
  <si>
    <t>Voetstuk schroefbevestig.</t>
  </si>
  <si>
    <t>Voetstuk opklikbaar</t>
  </si>
  <si>
    <t>Merkplaatje 40x22 colring</t>
  </si>
  <si>
    <t>Tang p46 vr kabelbanden</t>
  </si>
  <si>
    <t>LCS³ pigtail - 50/125µm - OM4 PC</t>
  </si>
  <si>
    <t>BORSTELINVOER IP43</t>
  </si>
  <si>
    <t>Strook 10klemmen 2x6mm2</t>
  </si>
  <si>
    <t>Strook 10 klemmen 2x10mm2</t>
  </si>
  <si>
    <t>Strook 10 klemmen 2x16mm2</t>
  </si>
  <si>
    <t>Verbindingsklem 2x10mm2</t>
  </si>
  <si>
    <t>Verbindingsklem 2x18mm2</t>
  </si>
  <si>
    <t>Verbindingsklem 2x30mm2</t>
  </si>
  <si>
    <t>Verbindingsklem 2x50mm2</t>
  </si>
  <si>
    <t>Verbindingsklem 2x75mm2</t>
  </si>
  <si>
    <t>Klemmenstrook 4mm kleurls</t>
  </si>
  <si>
    <t>Klemmenstrook 10mm kleurl</t>
  </si>
  <si>
    <t>Klemmenstr.+stekker 6mm</t>
  </si>
  <si>
    <t>Klemmenstr.+stekker 10mm</t>
  </si>
  <si>
    <t>Capvis lasdop 1,5² blauw</t>
  </si>
  <si>
    <t>Capvis lasdop 2,5² oranje</t>
  </si>
  <si>
    <t>Capvis lasdop 4² geel</t>
  </si>
  <si>
    <t>Capvis lasdop 6²</t>
  </si>
  <si>
    <t>Aardingsonderbreker cosga</t>
  </si>
  <si>
    <t>Aardingsonderbreker</t>
  </si>
  <si>
    <t>Montageplaat 265x174mm</t>
  </si>
  <si>
    <t>Marina gep.mon.pl.400x300</t>
  </si>
  <si>
    <t>Marina gep.mon.pl.500x400</t>
  </si>
  <si>
    <t>Marina gep.mon.pl 600x400</t>
  </si>
  <si>
    <t>Marina gep.mon.pl.800x600</t>
  </si>
  <si>
    <t>Marina gep.mon.pl1000x800</t>
  </si>
  <si>
    <t>Volle plaat vr 400x300</t>
  </si>
  <si>
    <t>Volle plaat vr 500x400</t>
  </si>
  <si>
    <t>Volle plaat vr 600x400</t>
  </si>
  <si>
    <t>Volle plaat vr 700x500</t>
  </si>
  <si>
    <t>Volle plaat vr 800x600</t>
  </si>
  <si>
    <t>Aardgeleider 6mm2</t>
  </si>
  <si>
    <t>Alt43 bevest.steun (4p)</t>
  </si>
  <si>
    <t>Clipmoer dia 4</t>
  </si>
  <si>
    <t>Klipmoer voor schroef M5</t>
  </si>
  <si>
    <t>Clipmoer  dia 6</t>
  </si>
  <si>
    <t>Plannenzakje</t>
  </si>
  <si>
    <t>Schroefklem 1 verb. 4mm² (spoed 6 mm), b</t>
  </si>
  <si>
    <t>Schroefklem 1 verb. 6mm² (spoed 8 mm), b</t>
  </si>
  <si>
    <t>Schroefklem 1 verb. 4mm² (spoed 6 mm), o</t>
  </si>
  <si>
    <t>Schroefklem 1 verb. 4mm² (spoed 6 mm), r</t>
  </si>
  <si>
    <t>Veerklem null. 2 gel.- 1 ing/1 uitg-sp.</t>
  </si>
  <si>
    <t>Veerklem standaard 4 gel.- 1 ing/3 uitg-</t>
  </si>
  <si>
    <t>Veerklem null. 4 gel.- 1 ing/3 uitg-sp.</t>
  </si>
  <si>
    <t>Aardingsstaaf met gaten</t>
  </si>
  <si>
    <t>Railsteun DPX³-DMX³ 1600A 3P+N</t>
  </si>
  <si>
    <t>Railsteun DPX³-DMX³ 1600A 3P</t>
  </si>
  <si>
    <t>Isol. profiel koperen staven</t>
  </si>
  <si>
    <t>Viking verb.klem 2x10mm2</t>
  </si>
  <si>
    <t>Staaf Cu stijf l=990mm 12x2 110A</t>
  </si>
  <si>
    <t>Staaf Cu stijf l=990mm 12x4 160A</t>
  </si>
  <si>
    <t>Isoleeren. houder 1 staaf/pool</t>
  </si>
  <si>
    <t>Verdeelklem 4p 125a</t>
  </si>
  <si>
    <t>Set van 2 4p steunen</t>
  </si>
  <si>
    <t>Steun 1p CU 12x2-12x4</t>
  </si>
  <si>
    <t>Connector 6 vertrekken 250A alu/koper</t>
  </si>
  <si>
    <t>Dwarssteun Lina25 2m rail EN50035</t>
  </si>
  <si>
    <t>Rail 2m</t>
  </si>
  <si>
    <t>Rail dpt. 15mm</t>
  </si>
  <si>
    <t>Autom.verbindingsrail 10 klem. spoed 6 m</t>
  </si>
  <si>
    <t>Autom.verbindingsrail 3 klem. spoed 8 mm</t>
  </si>
  <si>
    <t>Grijper grijs - Viking 3</t>
  </si>
  <si>
    <t>Memocab 25x24st nr.0</t>
  </si>
  <si>
    <t>Memocab 25x24st nr.1</t>
  </si>
  <si>
    <t>Memocab 25x24st nr.2</t>
  </si>
  <si>
    <t>Memocab 25x24st nr.3</t>
  </si>
  <si>
    <t>Memocab 25x24st nr.4</t>
  </si>
  <si>
    <t>Memocab 25x24st nr.5</t>
  </si>
  <si>
    <t>Memocab 25x24st nr.6</t>
  </si>
  <si>
    <t>Memocab 25x24st nr.7</t>
  </si>
  <si>
    <t>Memocab 25x24st nr.8</t>
  </si>
  <si>
    <t>Memocab 25x24st nr.9</t>
  </si>
  <si>
    <t>Memocab 10x24st L</t>
  </si>
  <si>
    <t>Memocab 10x24st M</t>
  </si>
  <si>
    <t>Memocab 10x24st P</t>
  </si>
  <si>
    <t>Memocab 10x24st R</t>
  </si>
  <si>
    <t>Memocab 10x24st S</t>
  </si>
  <si>
    <t>Memocab 10x24st T</t>
  </si>
  <si>
    <t>Memocab 10x24st U</t>
  </si>
  <si>
    <t>Memocab 10x24st V</t>
  </si>
  <si>
    <t>Memocab 10x24st W</t>
  </si>
  <si>
    <t>Memocab 10x24st X</t>
  </si>
  <si>
    <t>Memocab 10x24st Y</t>
  </si>
  <si>
    <t>Memocab 10x24st Z</t>
  </si>
  <si>
    <t>Etiket. teken  /  10x24st</t>
  </si>
  <si>
    <t>Etiket teken  -  10x24st</t>
  </si>
  <si>
    <t>Etiket teken  ac  10x24st</t>
  </si>
  <si>
    <t>Etiket. tek.aard. 10x24st</t>
  </si>
  <si>
    <t>Etiketgryper</t>
  </si>
  <si>
    <t>Verzamelmap</t>
  </si>
  <si>
    <t>Kastje m/dubbele positie</t>
  </si>
  <si>
    <t>Plexo veiligh.kast 4 mod</t>
  </si>
  <si>
    <t>Veiligh.kast 6mod./sl.850</t>
  </si>
  <si>
    <t>Plexo uitrustbaar kastje IP55</t>
  </si>
  <si>
    <t>C-profiel</t>
  </si>
  <si>
    <t>Witte sirene + flash 90 dB</t>
  </si>
  <si>
    <t>Bel 8v</t>
  </si>
  <si>
    <t>Bel tango 220v</t>
  </si>
  <si>
    <t>Industriële bel 200/250v</t>
  </si>
  <si>
    <t>Industriele bel</t>
  </si>
  <si>
    <t>Opbouwsirene 24VDC</t>
  </si>
  <si>
    <t>Opbouwsirene 24VAC</t>
  </si>
  <si>
    <t>Opbouwsirene 230V 105dB</t>
  </si>
  <si>
    <t>Bel verlicht vr/telefoon</t>
  </si>
  <si>
    <t>Opt.beweg.detec.IP67 IK08</t>
  </si>
  <si>
    <t>Transfo-3f-220/380v-10kva</t>
  </si>
  <si>
    <t>Transfo 220v/12v-100va</t>
  </si>
  <si>
    <t>Transfo 220v/12v-160va</t>
  </si>
  <si>
    <t>Transfo 220v/12v-250va</t>
  </si>
  <si>
    <t>Afstandschakel.2p10a-220v</t>
  </si>
  <si>
    <t>Trapautomaat electr.</t>
  </si>
  <si>
    <t>Mosaic kontaktstop zls</t>
  </si>
  <si>
    <t>Coax tv stopkont.9,5mm</t>
  </si>
  <si>
    <t>Mosaic sleutel vr kont.ds</t>
  </si>
  <si>
    <t>Aanpasser 2P+A</t>
  </si>
  <si>
    <t>Toestelkontaktd.16a 2p+a</t>
  </si>
  <si>
    <t>Hypra stopct.32A 380V 3PA</t>
  </si>
  <si>
    <t>Hypra cont.ds.32A 380V 5P</t>
  </si>
  <si>
    <t>Stekker-20a-bakel-3p+a</t>
  </si>
  <si>
    <t>Stekker-20a-bakel-3p+n+a</t>
  </si>
  <si>
    <t>Sokkel-20a-3p+a</t>
  </si>
  <si>
    <t>Sokkel-20a-3p+n+a</t>
  </si>
  <si>
    <t>Stekker-plexo-20a-3p+a</t>
  </si>
  <si>
    <t>Stekker-plexo-20a-3p+n+a</t>
  </si>
  <si>
    <t>Plexo-koppelst.20a 3p+t</t>
  </si>
  <si>
    <t>Plexo kop.kont.stop3p+n+a</t>
  </si>
  <si>
    <t>Sokkel-plexo-3p+a</t>
  </si>
  <si>
    <t>Sokkel-plexo-3p+n+a</t>
  </si>
  <si>
    <t>Wandlicht 100w kunststof</t>
  </si>
  <si>
    <t>Wandlicht 100w</t>
  </si>
  <si>
    <t>Mosaic contactdoos 2P+A met polarisatie</t>
  </si>
  <si>
    <t>Mosaic cont.doos 2x2PA 10-16A 250V</t>
  </si>
  <si>
    <t>Mosaic contactdoos 4x2PA</t>
  </si>
  <si>
    <t>Doos metselwerk ronde 1 mech.</t>
  </si>
  <si>
    <t>Kabelinvoer 5-18mm</t>
  </si>
  <si>
    <t>PLEXO doos 220x170x140mm</t>
  </si>
  <si>
    <t>Wartel ISO25-IP68 metaal</t>
  </si>
  <si>
    <t>Opbouwdoos</t>
  </si>
  <si>
    <t>Monoblok-houder 3p-sp51</t>
  </si>
  <si>
    <t>Contactstop rubber 2 P + A</t>
  </si>
  <si>
    <t>Koppelcontactstop rubber 2P+A</t>
  </si>
  <si>
    <t>Aardingsonderbreker arei</t>
  </si>
  <si>
    <t>Glaszek.5x20 snel 0,2a</t>
  </si>
  <si>
    <t>Glaszek.5x20 snel 0,5a</t>
  </si>
  <si>
    <t>Glaszek.5x20 snel 1a</t>
  </si>
  <si>
    <t>Glaszek.5x20 snel 1,6a</t>
  </si>
  <si>
    <t>Glaszek.5x20 snel 2a</t>
  </si>
  <si>
    <t>Glaszek.5x20 snel 3,15a</t>
  </si>
  <si>
    <t>Glaszek.5x20 snel 5a</t>
  </si>
  <si>
    <t>Glaszek.5x20 snel 6,3a</t>
  </si>
  <si>
    <t>Glaszek.5x20 snel 10a</t>
  </si>
  <si>
    <t>Kop drukknop verzonk.groe</t>
  </si>
  <si>
    <t>Osmoz verzonken kop - geel impulswerking</t>
  </si>
  <si>
    <t>Osmoz verzonken kop - zwart impulswerk.</t>
  </si>
  <si>
    <t>Drukknop super-verzonken zwart Osmoz</t>
  </si>
  <si>
    <t>Cu staaf soepel 50x10mm²</t>
  </si>
  <si>
    <t>Beschermrooster vr 60483</t>
  </si>
  <si>
    <t>Kit van kabeldoorvoeren</t>
  </si>
  <si>
    <t>Verklikker 250vac</t>
  </si>
  <si>
    <t>Patroon neopreen-lijm</t>
  </si>
  <si>
    <t>Atlantic55kast300x400x200</t>
  </si>
  <si>
    <t>Atlantic55kast400x300x200</t>
  </si>
  <si>
    <t>Atlantic55kast500x400x200</t>
  </si>
  <si>
    <t>Atlantic55kast600x400x200</t>
  </si>
  <si>
    <t>Atlantic55kast400x600x250</t>
  </si>
  <si>
    <t>Atlantic55kast500x400x250</t>
  </si>
  <si>
    <t>Atlantic55kast600x600x250</t>
  </si>
  <si>
    <t>Atlantic55kast700x500x250</t>
  </si>
  <si>
    <t>Atlantic55kast800x600x250</t>
  </si>
  <si>
    <t>Atlantic55kast800x800x250</t>
  </si>
  <si>
    <t>Atlantic55kast1000x600x25</t>
  </si>
  <si>
    <t>Atlantic55kast1000x800x25</t>
  </si>
  <si>
    <t>Atlantic55kast600x600x300</t>
  </si>
  <si>
    <t>Atlantic55kast700x500x300</t>
  </si>
  <si>
    <t>Atlantic55kast800x600x300</t>
  </si>
  <si>
    <t>Atlantic55kast800x800x300</t>
  </si>
  <si>
    <t>Atlantic55kast1000x600x30</t>
  </si>
  <si>
    <t>Atlantic55kast1000x800x30</t>
  </si>
  <si>
    <t>Atlantic55kast800x600x400</t>
  </si>
  <si>
    <t>Geperfor. plaat v/700x500</t>
  </si>
  <si>
    <t>Geperfor. plaat v/800x600</t>
  </si>
  <si>
    <t>Hamermoer schroef 6x10</t>
  </si>
  <si>
    <t>Doorgangswipschakelaar</t>
  </si>
  <si>
    <t>Snoerschakelaar 2p wit</t>
  </si>
  <si>
    <t>Glaszek.5x20 snel 1,25a</t>
  </si>
  <si>
    <t>Geperfor.plaat v/1000x600</t>
  </si>
  <si>
    <t>Geperfor.plaat vr/1000x800</t>
  </si>
  <si>
    <t>Volle plaat vr1000x600</t>
  </si>
  <si>
    <t>Volle plaat vr 600x600</t>
  </si>
  <si>
    <t>Volle plaat vr 800x800</t>
  </si>
  <si>
    <t>Volle plaat vr1000x800</t>
  </si>
  <si>
    <t>Stel2geprof.steunen h300</t>
  </si>
  <si>
    <t>Stel2geprof.steunen h400</t>
  </si>
  <si>
    <t>Stel2geprof.steunen h500</t>
  </si>
  <si>
    <t>Stel2geprof.steunen h600</t>
  </si>
  <si>
    <t>Stel2geprof.steunen h700</t>
  </si>
  <si>
    <t>Stel2geprof.steunen h800</t>
  </si>
  <si>
    <t>Stel 2 vert.steunen h1000</t>
  </si>
  <si>
    <t>Stel 2 vert.steunen h1200</t>
  </si>
  <si>
    <t>Geprof.vertik.steun 2m.</t>
  </si>
  <si>
    <t>Bevest.op vloer v/400-800</t>
  </si>
  <si>
    <t>Verluchter 15mm diam.</t>
  </si>
  <si>
    <t>Verluchter 30,5mm diam.</t>
  </si>
  <si>
    <t>Veerklem-standaard-2 gel.- 1 ing/1 uitg-</t>
  </si>
  <si>
    <t>Klever gev.spanning 10st</t>
  </si>
  <si>
    <t>Verdeelklem trapvormig 125A 4p</t>
  </si>
  <si>
    <t>Verdeelklem trapvormig 160A 4p</t>
  </si>
  <si>
    <t>Set van 2 4p.steunen</t>
  </si>
  <si>
    <t>Staaf Cu stijf l=990mm 15x4 200A</t>
  </si>
  <si>
    <t>Staaf Cu stijf l=990mm 18x4 245/200A</t>
  </si>
  <si>
    <t>Verdeelklem trapvormig 250A 4p</t>
  </si>
  <si>
    <t>Steun 1p</t>
  </si>
  <si>
    <t>Staaf Cu stijf l=990mm 25x4 280/250A</t>
  </si>
  <si>
    <t>Beugel</t>
  </si>
  <si>
    <t>Memocab-houder</t>
  </si>
  <si>
    <t>Memocab-houder  15mm</t>
  </si>
  <si>
    <t>Grafoplast-houder</t>
  </si>
  <si>
    <t>Transfo-3f-220/380v063kva</t>
  </si>
  <si>
    <t>Transfo-3f-220/380v- 1kva</t>
  </si>
  <si>
    <t>Transfo-3f-220/380v1,6kva</t>
  </si>
  <si>
    <t>Transfo-3f-220/380v2,5kva</t>
  </si>
  <si>
    <t>Transfo-3f-220/380v- 4kva</t>
  </si>
  <si>
    <t>Transfo-3f-220/380v6,3kva</t>
  </si>
  <si>
    <t>Transfo-3f-220/380v-16kva</t>
  </si>
  <si>
    <t>Transfo-3f-220/380v-25kva</t>
  </si>
  <si>
    <t>Transfo-3f-220/380v-40kva</t>
  </si>
  <si>
    <t>Tijdrelais</t>
  </si>
  <si>
    <t>Lamph. monoblok 16a</t>
  </si>
  <si>
    <t>1p monoblok houder-sp38</t>
  </si>
  <si>
    <t>Monoblok-houder 1p-sp51</t>
  </si>
  <si>
    <t>1p monoblok houder-sp58</t>
  </si>
  <si>
    <t>Handgreep 1p scheider</t>
  </si>
  <si>
    <t>PLEXO doos 310x240x160</t>
  </si>
  <si>
    <t>3p monoblok houder-sp38</t>
  </si>
  <si>
    <t>Meszekering gr0 200a gl</t>
  </si>
  <si>
    <t>Scheidingsschot gr4</t>
  </si>
  <si>
    <t>Nagelklem 4mm wit</t>
  </si>
  <si>
    <t>Nagelklem 9mm wit</t>
  </si>
  <si>
    <t>Nagelklem 10mm wit</t>
  </si>
  <si>
    <t>Industriele bel 100mm</t>
  </si>
  <si>
    <t>Lina 25 mantel 50m d= 15mm</t>
  </si>
  <si>
    <t>Lina25-mantel-25m-d35mm</t>
  </si>
  <si>
    <t>Lina25-isolerende linafix</t>
  </si>
  <si>
    <t>Platte koperen staaf - 12x4 mm</t>
  </si>
  <si>
    <t>Nagelklem 10-14mm grijs</t>
  </si>
  <si>
    <t>Nagelklem 14-20mm grijs</t>
  </si>
  <si>
    <t>Colring 2,4x95 zwart</t>
  </si>
  <si>
    <t>Strook 10 klemmen 2x25mm2</t>
  </si>
  <si>
    <t>Strook 10 klemmen 2x35mm2</t>
  </si>
  <si>
    <t>Lamph. herm recht</t>
  </si>
  <si>
    <t>DLP plug 6mm</t>
  </si>
  <si>
    <t>Lina25-fix telequick</t>
  </si>
  <si>
    <t>Lina25-fix vr deur</t>
  </si>
  <si>
    <t>Vistop lastschak. 3P 63A</t>
  </si>
  <si>
    <t>Vistop lastschak. 4P 63A</t>
  </si>
  <si>
    <t>Vistop lastschak. 3P 100A</t>
  </si>
  <si>
    <t>Vistop lastschak. 4P 100A</t>
  </si>
  <si>
    <t>Vistop-lastschak. 4P 100A</t>
  </si>
  <si>
    <t>Volle plaat vr 300x220</t>
  </si>
  <si>
    <t>Monoblok-houder 2p-sp51</t>
  </si>
  <si>
    <t>Monoblok-houder 3p+n-sp51</t>
  </si>
  <si>
    <t>Transfo-  63va220380/220v</t>
  </si>
  <si>
    <t>Transfo- 100va220380/220v</t>
  </si>
  <si>
    <t>Transfo- 160va220380/220v</t>
  </si>
  <si>
    <t>Transfo- 250va220380/220v</t>
  </si>
  <si>
    <t>Transfo- 400va220380/220v</t>
  </si>
  <si>
    <t>Transfo- 630va220380/220v</t>
  </si>
  <si>
    <t>Transfo-1000va220380/220v</t>
  </si>
  <si>
    <t>Transfo-1600va220380/220v</t>
  </si>
  <si>
    <t>Transfo-2500va220380/220v</t>
  </si>
  <si>
    <t>Transfo-1000va220380/2x24</t>
  </si>
  <si>
    <t>Schroefplug 8mm zwart</t>
  </si>
  <si>
    <t>Klemmenstrook 4mm</t>
  </si>
  <si>
    <t>Kast met.vierk.150x150x80</t>
  </si>
  <si>
    <t>Kast met.vierk.150x200x80</t>
  </si>
  <si>
    <t>Kast met.vierk.200x200x80</t>
  </si>
  <si>
    <t>Kast met.recht150x300x120</t>
  </si>
  <si>
    <t>Kast met.recht200x300x120</t>
  </si>
  <si>
    <t>Kast met.recht300x400x120</t>
  </si>
  <si>
    <t>Kast met.recht.200x500x120</t>
  </si>
  <si>
    <t>Kast met.recht 200x600x120</t>
  </si>
  <si>
    <t>Kast met.vrk. 400x600x120</t>
  </si>
  <si>
    <t>Marina gep.mon.pl.300x400</t>
  </si>
  <si>
    <t>Marina gep.mon.pl.400x600</t>
  </si>
  <si>
    <t>Marina gep.mon.pl.600x600</t>
  </si>
  <si>
    <t>Marina gep.mon.pl.700x500</t>
  </si>
  <si>
    <t>Marina gep.mon.pl 800x800</t>
  </si>
  <si>
    <t>Marina gep.mon.pl1000x600</t>
  </si>
  <si>
    <t>Atlant.2 vert.steun h1400</t>
  </si>
  <si>
    <t>L prof.vert.kast pr/3m</t>
  </si>
  <si>
    <t>Atl.sokkel v.kast 800x400</t>
  </si>
  <si>
    <t>Atl.sokkel v kast1200x400</t>
  </si>
  <si>
    <t>Atlantic wartelplaat</t>
  </si>
  <si>
    <t>Dak staal 1200x400mm 6,8kg</t>
  </si>
  <si>
    <t>Afdruk vr sloten mar-atl</t>
  </si>
  <si>
    <t>Viking verb.klem 6-16mm2</t>
  </si>
  <si>
    <t>Viking verb.klem 10-35mm2</t>
  </si>
  <si>
    <t>Cab 0,5-1,5² zw/wit 01-20</t>
  </si>
  <si>
    <t>Cab 0,5-1,5² zw/wit 21-40</t>
  </si>
  <si>
    <t>Cab 0,5-1,5² zw/wit 41-60</t>
  </si>
  <si>
    <t>Cab 0,5-1,5² zw/wit 61-80</t>
  </si>
  <si>
    <t>Cab 0,5-1,5² zw/wi 81-100</t>
  </si>
  <si>
    <t>Cab 0,5-1,5² blanco numm.</t>
  </si>
  <si>
    <t>Cab 1,5-2,5² zw/wit 01-20</t>
  </si>
  <si>
    <t>Kompensator vr fluo dim.</t>
  </si>
  <si>
    <t>Transfo-  63va220380/2x24</t>
  </si>
  <si>
    <t>Transfo- 100va220380/2x24</t>
  </si>
  <si>
    <t>Transfo- 160va220380/2x24</t>
  </si>
  <si>
    <t>Transfo- 250va220380/2x24</t>
  </si>
  <si>
    <t>Transfo- 400va220380/2x24</t>
  </si>
  <si>
    <t>Transfo- 630va220380/2x24</t>
  </si>
  <si>
    <t>Colson voetstuk muurafst.</t>
  </si>
  <si>
    <t>Kit 10sleutels manuele bediening</t>
  </si>
  <si>
    <t>Sirene ip30-9 12v = 96dba</t>
  </si>
  <si>
    <t>Deur aanslagkontakt</t>
  </si>
  <si>
    <t>Voorbygaand deurkontakt</t>
  </si>
  <si>
    <t>Houder vr schakelklok</t>
  </si>
  <si>
    <t>Metaal rooster voor 60477</t>
  </si>
  <si>
    <t>Kabelinvoer 6-20mm</t>
  </si>
  <si>
    <t>Grijper vr grafopl. 15mm</t>
  </si>
  <si>
    <t>Uittrekpen vr grafopl 15m</t>
  </si>
  <si>
    <t>SCHEIDING BARENSTEL HORIZONT.</t>
  </si>
  <si>
    <t>3p monoblok houder sp58</t>
  </si>
  <si>
    <t>Verwarmingsweerstand 20W</t>
  </si>
  <si>
    <t>Verwarmingsweerstand 100W</t>
  </si>
  <si>
    <t>Verwarmingsweerstand 150W</t>
  </si>
  <si>
    <t>Hygro-thermostaat</t>
  </si>
  <si>
    <t>Sluitingsnok slot v.Marin</t>
  </si>
  <si>
    <t>Bin.werk slot vrouw.6mm</t>
  </si>
  <si>
    <t>Handgreep met slot</t>
  </si>
  <si>
    <t>Handgreep 3puntssl. 2433A</t>
  </si>
  <si>
    <t>Cilinder met afdrukslot man. 6,5mm</t>
  </si>
  <si>
    <t>Bin.werk dubbelb.slot met</t>
  </si>
  <si>
    <t>Cilinderslot + 2 sleutels</t>
  </si>
  <si>
    <t>Col6 7,6x194 zwart</t>
  </si>
  <si>
    <t>Universele contactstop rubber</t>
  </si>
  <si>
    <t>2p monoblok houder-sp38</t>
  </si>
  <si>
    <t>DLP lijst 40x16 2,1m wit</t>
  </si>
  <si>
    <t>DLP einddeksel 60x16 wit</t>
  </si>
  <si>
    <t>DLP binnenhoek 60x16 wit</t>
  </si>
  <si>
    <t>DLP buitenhoek 60x16 wit</t>
  </si>
  <si>
    <t>DLP platte hoek 60x16</t>
  </si>
  <si>
    <t>DLP einddeksel 75x20 wit</t>
  </si>
  <si>
    <t>DLP binnenhoek 75x20 wit</t>
  </si>
  <si>
    <t>DLP buitenhoek 75x20 wit</t>
  </si>
  <si>
    <t>DLP platte hoek 75x20</t>
  </si>
  <si>
    <t>DLP verhoging (plint)</t>
  </si>
  <si>
    <t>DLP verstekbak</t>
  </si>
  <si>
    <t>DLP binnen- buitenhoek wi</t>
  </si>
  <si>
    <t>DLP platte hoek wit</t>
  </si>
  <si>
    <t>DLP T-stuk 20x12,5 wit</t>
  </si>
  <si>
    <t>DLP T-stuk 32x20 wit</t>
  </si>
  <si>
    <t>Cab3 0,5-1,5²  0  zwart</t>
  </si>
  <si>
    <t>Cab3 0,5-1,5²  1  bruin</t>
  </si>
  <si>
    <t>Cab3 0,5-1,5²  2  rood</t>
  </si>
  <si>
    <t>Cab3 koffer merking</t>
  </si>
  <si>
    <t>Cab3 0,5-1,5²  3  oranje</t>
  </si>
  <si>
    <t>Cab3 0,5-1,5²  4  geel</t>
  </si>
  <si>
    <t>Cab3 0,5-1,5²  5  groen</t>
  </si>
  <si>
    <t>Cab3 0,5-1,5²  6  blauw</t>
  </si>
  <si>
    <t>Cab3 0,5-1,5²  7  violet</t>
  </si>
  <si>
    <t>Cab3 0,5-1,5²  8  grijs</t>
  </si>
  <si>
    <t>Cab3 0,5-1,5²  9  wit</t>
  </si>
  <si>
    <t>Cab3 1,5-2,5²  0  zwart</t>
  </si>
  <si>
    <t>Cab3 1,5-2,5²  1  bruin</t>
  </si>
  <si>
    <t>Cab3 1,5-2,5²  2  rood</t>
  </si>
  <si>
    <t>Cab3 1,5-2,5²  3  oranje</t>
  </si>
  <si>
    <t>Cab3 1,5-2,5²  4  geel</t>
  </si>
  <si>
    <t>Cab3 1,5-2,5²  5  groen</t>
  </si>
  <si>
    <t>Cab3 1,5-2,5²  6  blauw</t>
  </si>
  <si>
    <t>Cab3 1,5-2,5²  7  violet</t>
  </si>
  <si>
    <t>Cab3 1,5-2,5²  8  grijs</t>
  </si>
  <si>
    <t>Cab3 1,5-2,5²  9  wit</t>
  </si>
  <si>
    <t>Cab3 4-6mm²  0  zwart</t>
  </si>
  <si>
    <t>Cab3 4-6mm²  1  bruin</t>
  </si>
  <si>
    <t>Cab3 4-6mm²  2  rood</t>
  </si>
  <si>
    <t>Cab3 4-6mm²  3  oranje</t>
  </si>
  <si>
    <t>Cab3 4-6mm²  4  geel</t>
  </si>
  <si>
    <t>Cab3 4-6mm²  5  groen</t>
  </si>
  <si>
    <t>Cab3 4-6mm²  6  blauw</t>
  </si>
  <si>
    <t>Cab3 4-6mm²  7  violet</t>
  </si>
  <si>
    <t>Cab3 4-6mm²  8  grijs</t>
  </si>
  <si>
    <t>Cab3 4-6mm²  9  wit</t>
  </si>
  <si>
    <t>Cab3 0,5-1,5²  +</t>
  </si>
  <si>
    <t>Cab3 0,5-1,5²  -</t>
  </si>
  <si>
    <t>Cab3 0,5-1,5² aarding</t>
  </si>
  <si>
    <t>Cab3 1,5-2,5²  +</t>
  </si>
  <si>
    <t>Cab3 1,5-2,5²  -</t>
  </si>
  <si>
    <t>Cab3 1,5-2,5² aarding</t>
  </si>
  <si>
    <t>Cab3 4-6mm²  +</t>
  </si>
  <si>
    <t>Cab3 4-6mm²  -</t>
  </si>
  <si>
    <t>Cab3 4-6mm² aarding</t>
  </si>
  <si>
    <t>Cab3 0,5-1,5²  A</t>
  </si>
  <si>
    <t>Cab3 0,5-1,5²  B</t>
  </si>
  <si>
    <t>Cab3 0,5-1,5²  C</t>
  </si>
  <si>
    <t>Cab3 0,5-1,5²  D</t>
  </si>
  <si>
    <t>Cab3 0,5-1,5²  E</t>
  </si>
  <si>
    <t>Cab3 0,5-1,5²  L</t>
  </si>
  <si>
    <t>Cab3 0,5-1,5²  N</t>
  </si>
  <si>
    <t>Cab3 0,5-1,5²  R</t>
  </si>
  <si>
    <t>Cab3 0,5-1,5²  S</t>
  </si>
  <si>
    <t>Cab3 0,5-1,5²  T</t>
  </si>
  <si>
    <t>Cab3 0,5-1,5²  U</t>
  </si>
  <si>
    <t>Cab3 0,5-1,5²  V</t>
  </si>
  <si>
    <t>Cab3 0,5-1,5²  W</t>
  </si>
  <si>
    <t>Cab3 1,5-2,5²  A</t>
  </si>
  <si>
    <t>Cab3 1,5-2,5²  B</t>
  </si>
  <si>
    <t>Cab3 1,5-2,5²  C</t>
  </si>
  <si>
    <t>Cab3 1,5-2,5²  D</t>
  </si>
  <si>
    <t>Cab3 1,5-2,5²  E</t>
  </si>
  <si>
    <t>Cab3 1,5-2,5²  L</t>
  </si>
  <si>
    <t>Cab3 1,5-2,5²  N</t>
  </si>
  <si>
    <t>Cab3 1,5-2,5²  R</t>
  </si>
  <si>
    <t>Cab3 1,5-2,5²  S</t>
  </si>
  <si>
    <t>Cab3 1,5-2,5²  T</t>
  </si>
  <si>
    <t>Cab3 1,5-2,5²  U</t>
  </si>
  <si>
    <t>Cab3 1,5-2,5²  V</t>
  </si>
  <si>
    <t>Cab3 1,5-2,5²  W</t>
  </si>
  <si>
    <t>Cab3 4-6mm²  A</t>
  </si>
  <si>
    <t>Cab3 4-6mm²  B</t>
  </si>
  <si>
    <t>Cab3 4-6mm²  C</t>
  </si>
  <si>
    <t>Cab3 4-6mm²  D</t>
  </si>
  <si>
    <t>Cab3 4-6mm²  E</t>
  </si>
  <si>
    <t>Cab3 4-6mm²  L</t>
  </si>
  <si>
    <t>Cab3 4-6mm²  N</t>
  </si>
  <si>
    <t>Cab3 4-6mm²  R</t>
  </si>
  <si>
    <t>Cab3 4-6mm²  S</t>
  </si>
  <si>
    <t>Cab3 4-6mm²  T</t>
  </si>
  <si>
    <t>Cab3 4-6mm²  U</t>
  </si>
  <si>
    <t>Cab3 4-6mm²  V</t>
  </si>
  <si>
    <t>Cab3 4-6mm²  W</t>
  </si>
  <si>
    <t>Ingangsklem 2x6mm2</t>
  </si>
  <si>
    <t>Cab3 0,5-1,5²  /</t>
  </si>
  <si>
    <t>Cab3 0,5-1,5²  .</t>
  </si>
  <si>
    <t>Cab3 0,5-1,5² ac</t>
  </si>
  <si>
    <t>Cab3 0,5-1,5² dc</t>
  </si>
  <si>
    <t>Cab3 1,5-2,5²  /</t>
  </si>
  <si>
    <t>Cab3 1,5-2,5²  .</t>
  </si>
  <si>
    <t>Cab3 1,5-2,5² ac</t>
  </si>
  <si>
    <t>Cab3 1,5-2,5² dc</t>
  </si>
  <si>
    <t>Cab3 4-6mm²  /</t>
  </si>
  <si>
    <t>Cab3 4-6mm²  .</t>
  </si>
  <si>
    <t>Cab3 4-6mm² ac</t>
  </si>
  <si>
    <t>Cab3 4-6mm² dc</t>
  </si>
  <si>
    <t>Cab3 0,5-1,5²  F</t>
  </si>
  <si>
    <t>Cab3 0,5-1,5²  G</t>
  </si>
  <si>
    <t>Cab3 0,5-1,5²  H</t>
  </si>
  <si>
    <t>Cab3 0,5-1,5²  I</t>
  </si>
  <si>
    <t>Cab3 0,5-1,5²  J</t>
  </si>
  <si>
    <t>Cab3 0,5-1,5²  K</t>
  </si>
  <si>
    <t>Cab3 0,5-1,5²  M</t>
  </si>
  <si>
    <t>Cab3 0,5-1,5²  O</t>
  </si>
  <si>
    <t>Cab3 0,5-1,5²  P</t>
  </si>
  <si>
    <t>Cab3 0,5-1,5²  Q</t>
  </si>
  <si>
    <t>Cab3 0,5-1,5²  X</t>
  </si>
  <si>
    <t>Cab3 0,5-1,5²  Y</t>
  </si>
  <si>
    <t>Cab3 0,5-1,5²  Z</t>
  </si>
  <si>
    <t>Cab3 1,5-2,5²  F</t>
  </si>
  <si>
    <t>Cab3 1,5-2,5²  G</t>
  </si>
  <si>
    <t>Cab3 1,5-2,5²  H</t>
  </si>
  <si>
    <t>Cab3 1,5-2,5²  I</t>
  </si>
  <si>
    <t>Cab3 1,5-2,5²  J</t>
  </si>
  <si>
    <t>Cab3 1,5-2,5²  K</t>
  </si>
  <si>
    <t>Cab3 1,5-2,5²  M</t>
  </si>
  <si>
    <t>Cab3 1,5-2,5²  O</t>
  </si>
  <si>
    <t>Cab3 1,5-2,5²  P</t>
  </si>
  <si>
    <t>Cab3 1,5-2,5²  Q</t>
  </si>
  <si>
    <t>Cab3 1,5-2,5²  X</t>
  </si>
  <si>
    <t>Cab3 1,5-2,5²  Y</t>
  </si>
  <si>
    <t>Cab3 1,5-2,5²  Z</t>
  </si>
  <si>
    <t>Cab3 4-6mm²  F</t>
  </si>
  <si>
    <t>Cab3 4-6mm²  G</t>
  </si>
  <si>
    <t>Cab3 4-6mm²  H</t>
  </si>
  <si>
    <t>Cab3 4-6mm²  I</t>
  </si>
  <si>
    <t>Cab3 4-6mm²  J</t>
  </si>
  <si>
    <t>Cab3 4-6mm²  K</t>
  </si>
  <si>
    <t>Cab3 4-6mm²  O</t>
  </si>
  <si>
    <t>Cab3 4-6mm²  P</t>
  </si>
  <si>
    <t>Cab3 4-6mm²  Q</t>
  </si>
  <si>
    <t>Cab3 4-6mm²  X</t>
  </si>
  <si>
    <t>Cab3 4-6mm²  Y</t>
  </si>
  <si>
    <t>Cab3 4-6mm²  Z</t>
  </si>
  <si>
    <t>Montageplaat 310x240mm</t>
  </si>
  <si>
    <t>Kabelband+voet grijs</t>
  </si>
  <si>
    <t>Colring 3,5x140 zwart</t>
  </si>
  <si>
    <t>Colring 4,6x360 zwart</t>
  </si>
  <si>
    <t>Colring 7,6x360 kleurloos</t>
  </si>
  <si>
    <t>Sleutel vr atl&amp;marina</t>
  </si>
  <si>
    <t>Draad doorvoer rub. dia12</t>
  </si>
  <si>
    <t>Atl-mar sleutel 6mm</t>
  </si>
  <si>
    <t>Sleutel vierk. vrouw. 8mm</t>
  </si>
  <si>
    <t>Alt-mar sleutel 7mm</t>
  </si>
  <si>
    <t>Atl-mar sleutel db</t>
  </si>
  <si>
    <t>Tekening houder klein</t>
  </si>
  <si>
    <t>Spuitbus ral 7032 beige</t>
  </si>
  <si>
    <t>Veerklem standaard 3 gel.- 1 ing/2 uitg-</t>
  </si>
  <si>
    <t>Cyl.zekering 8,5x23 2a</t>
  </si>
  <si>
    <t>Cyl.zekering 8,5x23 4a</t>
  </si>
  <si>
    <t>Cyl.zekering 8,5x23 6a</t>
  </si>
  <si>
    <t>Cyl.nulleider 8,5x31,5</t>
  </si>
  <si>
    <t>Cil.zekering 10x38 2a gl</t>
  </si>
  <si>
    <t>Cyl.zekering 14x51 50a gl</t>
  </si>
  <si>
    <t>Meszekering gr1 250a am</t>
  </si>
  <si>
    <t>Monoblok houder 3p+n</t>
  </si>
  <si>
    <t>Monoblok houder</t>
  </si>
  <si>
    <t>Monoblok 5a+m 3p</t>
  </si>
  <si>
    <t>Monoblok sp58 3p+n</t>
  </si>
  <si>
    <t>Col6 7,6x260 zwart</t>
  </si>
  <si>
    <t>Col6 7,6x359 zwart</t>
  </si>
  <si>
    <t>Col6 7,6x500 zwart</t>
  </si>
  <si>
    <t>Colson merkplaatje 6mm zw</t>
  </si>
  <si>
    <t>Colring 7,6x180 kleurloos</t>
  </si>
  <si>
    <t>Colring 7,6x720 kleurloos</t>
  </si>
  <si>
    <t>Voetstuk schroefbevest.</t>
  </si>
  <si>
    <t>Kast pvc ip55-7 26x17x15</t>
  </si>
  <si>
    <t>Kast pvc ir 55-7 36x27x15</t>
  </si>
  <si>
    <t>Veerklem-met functie-4 gel.- 2 verdiep.-</t>
  </si>
  <si>
    <t>Veerklem standaard 2 gel.- 1 ing/1 uitg-</t>
  </si>
  <si>
    <t>Veerklem metalen voet 2 gel.- 1 ing/1 ui</t>
  </si>
  <si>
    <t>Beugel afscherm.kabel 3-8mm- schroef en</t>
  </si>
  <si>
    <t>Beugel afscherm.kabel 4-13,5mm schroef e</t>
  </si>
  <si>
    <t>Autom. kam voor 2 veerklemmen spoed 10 m</t>
  </si>
  <si>
    <t>Cab 1,5-2,5² zw/wit 21-40</t>
  </si>
  <si>
    <t>Cab 1,5-2,5² zw/wit 41-60</t>
  </si>
  <si>
    <t>Cab 1,5-2,5² zw/wit 61-80</t>
  </si>
  <si>
    <t>Cab 1,5-2,5²zw/wit 81-100</t>
  </si>
  <si>
    <t>Cab 1,5-2,5² zw/wit blank</t>
  </si>
  <si>
    <t>Cab3 4-6mm²  M</t>
  </si>
  <si>
    <t>Transfo tsp 63va 12v</t>
  </si>
  <si>
    <t>Transfo tsp 630va 12v</t>
  </si>
  <si>
    <t>Kit intrekbare USB Pop-up wit</t>
  </si>
  <si>
    <t>Stekker bak. 20a/38v 2p+a</t>
  </si>
  <si>
    <t>Lamphouder porc. zyd</t>
  </si>
  <si>
    <t>Lamph. e27 openbaar</t>
  </si>
  <si>
    <t>Kabelinvoer 6-22mm</t>
  </si>
  <si>
    <t>Kabelinvoer 6-28mm</t>
  </si>
  <si>
    <t>Kabelinvoer 25-32mm</t>
  </si>
  <si>
    <t>Rubber draaddoorv. d3</t>
  </si>
  <si>
    <t>Rubber draaddoorv. d5,5</t>
  </si>
  <si>
    <t>Rubber draaddoorv.d7</t>
  </si>
  <si>
    <t>Rubber draaddoorv. d13</t>
  </si>
  <si>
    <t>Rubber draaddoorv. d15</t>
  </si>
  <si>
    <t>Rubber draaddoorv.d17</t>
  </si>
  <si>
    <t>Meszekering gr1 160a am</t>
  </si>
  <si>
    <t>Rechte ct.stop 400V 125A 3P+A</t>
  </si>
  <si>
    <t>Cyl.zek.10x38 0,5a gl</t>
  </si>
  <si>
    <t>Kast pvc 31x24x15</t>
  </si>
  <si>
    <t>Half inb.kontds.2p+a</t>
  </si>
  <si>
    <t>Inbouwdoos voor beton 4 modules</t>
  </si>
  <si>
    <t>Afdekplaat wit cat6 legemodule</t>
  </si>
  <si>
    <t>Col6 7,6x753 zwart</t>
  </si>
  <si>
    <t>Atlantic kast 100x80x40</t>
  </si>
  <si>
    <t>Transfo 8v 0,5a</t>
  </si>
  <si>
    <t>Transfo 12/8v 1a</t>
  </si>
  <si>
    <t>Transfo 12/8v 2-3a</t>
  </si>
  <si>
    <t>Transfo 24/12v 1,5a</t>
  </si>
  <si>
    <t>Draagb.Veiligheid.5,5w 1h30</t>
  </si>
  <si>
    <t>Lp 6v 5,5w e10</t>
  </si>
  <si>
    <t>Monoblok sp58 3p +schak</t>
  </si>
  <si>
    <t>Microwisselsch.SP51 SP58</t>
  </si>
  <si>
    <t>RJ45 plug Cat6 UTP b 11.70mm</t>
  </si>
  <si>
    <t>Col6 7,6x128 zwart</t>
  </si>
  <si>
    <t>Scheidingsplaten veerklem. 2 verdiepinge</t>
  </si>
  <si>
    <t>Stekker plexo 2p+a</t>
  </si>
  <si>
    <t>Wandkontdz plexo 2p+a</t>
  </si>
  <si>
    <t>Meszekering gr2 200a am</t>
  </si>
  <si>
    <t>Meszekering gr2 250a am</t>
  </si>
  <si>
    <t>Meszekering gr2 315a am</t>
  </si>
  <si>
    <t>Meszekering gr2 400a am</t>
  </si>
  <si>
    <t>Nulleider monoblok</t>
  </si>
  <si>
    <t>Veerklem null. 3 gel.- 1 ing/2 uitg-sp.</t>
  </si>
  <si>
    <t>Viking verb.klem 4mm2</t>
  </si>
  <si>
    <t>Installatiekit pop-up 4 modules</t>
  </si>
  <si>
    <t>Cyl.zekering 6,3x23 4a</t>
  </si>
  <si>
    <t>Inbouwkontaktds pvc 2p+a</t>
  </si>
  <si>
    <t>Smeltverklikker 110/250V AC Viking 3</t>
  </si>
  <si>
    <t>Lina25-fix gepr. vert st.</t>
  </si>
  <si>
    <t>Memocab 10x24st A</t>
  </si>
  <si>
    <t>Memocab 10x24st B</t>
  </si>
  <si>
    <t>Memocab 10x24st C</t>
  </si>
  <si>
    <t>Memocab 10x24st D</t>
  </si>
  <si>
    <t>Memocab 10x24st E</t>
  </si>
  <si>
    <t>Memocab 10x24st F</t>
  </si>
  <si>
    <t>Memocab 10x24st G</t>
  </si>
  <si>
    <t>Memocab 10x24st H</t>
  </si>
  <si>
    <t>Memocab 10x24st I</t>
  </si>
  <si>
    <t>Memocab 10x24st J</t>
  </si>
  <si>
    <t>Memocab 10x24st K</t>
  </si>
  <si>
    <t>Memocab 10x24st N</t>
  </si>
  <si>
    <t>Memocab 10x24st O</t>
  </si>
  <si>
    <t>Memocab 10x24st Q</t>
  </si>
  <si>
    <t>Etiketten  -+-  10x24st</t>
  </si>
  <si>
    <t>Etiketten  -=- 10x24st</t>
  </si>
  <si>
    <t>Fixocap shr dia 4-.6</t>
  </si>
  <si>
    <t>Transfo draagb.400VA 2ct.</t>
  </si>
  <si>
    <t>Etiketten  -.- 10x24st</t>
  </si>
  <si>
    <t>Grafoplast-koffer</t>
  </si>
  <si>
    <t>Isol. houder 1 of 2 staaf/pool</t>
  </si>
  <si>
    <t>DLP lijst 11x10,5 1,2m</t>
  </si>
  <si>
    <t>DLP lijst 14x13,5 1,2m</t>
  </si>
  <si>
    <t>Cab3 lader 0,5-1,5 rood</t>
  </si>
  <si>
    <t>Cab3 lader 1,5-2,5 blauw</t>
  </si>
  <si>
    <t>Cab3 lader 4-6 geel</t>
  </si>
  <si>
    <t>Lamp fluo 6w</t>
  </si>
  <si>
    <t>Lamp fluo 8w</t>
  </si>
  <si>
    <t>Gereedsch. anti vandalism</t>
  </si>
  <si>
    <t>Mod thermostaat omschak.</t>
  </si>
  <si>
    <t>DLP plug snelle plaatsing</t>
  </si>
  <si>
    <t>Meszek. slagpin 630A GL-3</t>
  </si>
  <si>
    <t>Meszekering gr3 500a am</t>
  </si>
  <si>
    <t>Meszekering gr3 630a am</t>
  </si>
  <si>
    <t>Meszekering gr3 500a gl</t>
  </si>
  <si>
    <t>Meszekering gr4 630a am</t>
  </si>
  <si>
    <t>Meszekering gr4 800a am</t>
  </si>
  <si>
    <t>Meszekering gr4 1000a am</t>
  </si>
  <si>
    <t>Meszekering gr4 630a gl</t>
  </si>
  <si>
    <t>Meszekering gr4 800a gl</t>
  </si>
  <si>
    <t>Meszekering gr4 1000a gl</t>
  </si>
  <si>
    <t>Meszekering gr4 1250a gl</t>
  </si>
  <si>
    <t>Vistop-rood/geel 4p 32a</t>
  </si>
  <si>
    <t>Montageplaat 359x265mm</t>
  </si>
  <si>
    <t>Verdeelklem extra plat 125A 4p</t>
  </si>
  <si>
    <t>Atlantic55 1200x800x400</t>
  </si>
  <si>
    <t>Inbouwconnector luidsprek</t>
  </si>
  <si>
    <t>Beugel voor schroef Ø 4mm</t>
  </si>
  <si>
    <t>Fixobar /rails EN50035 M5</t>
  </si>
  <si>
    <t>Beugel voor schroef Ø 6mm</t>
  </si>
  <si>
    <t>Fixocap M6/M4 grijs</t>
  </si>
  <si>
    <t>Aanpassers voor rail 4mm</t>
  </si>
  <si>
    <t>Aanpasser rail schroef M6</t>
  </si>
  <si>
    <t>Sleutel ronis 455</t>
  </si>
  <si>
    <t>Vistop-lastschak.-4p-32a</t>
  </si>
  <si>
    <t>Atlan.kast 1200x1200x300</t>
  </si>
  <si>
    <t>Volle plaat vr 1200x1200</t>
  </si>
  <si>
    <t>Monoblok sp51+mic.kont.1p</t>
  </si>
  <si>
    <t>Montageplaat 220x170mm</t>
  </si>
  <si>
    <t>Meszek.63a gro met slagp</t>
  </si>
  <si>
    <t>Meszeker. gr0 80A gG 500V</t>
  </si>
  <si>
    <t>Blok met mikrowisselschak</t>
  </si>
  <si>
    <t>Glaszek.5x20 snel 2,5a</t>
  </si>
  <si>
    <t>Kabelgoot GTL - 65x355 2 deksels</t>
  </si>
  <si>
    <t>Kast atlantic 1200x800x300</t>
  </si>
  <si>
    <t>Kast met.recht300x500x120</t>
  </si>
  <si>
    <t>Vistop in kast 4p-100a</t>
  </si>
  <si>
    <t>Transformator 250va 2krin</t>
  </si>
  <si>
    <t>Dwarssteun LINA 25</t>
  </si>
  <si>
    <t>Veiligheidsplaat</t>
  </si>
  <si>
    <t>Kast inox 150x150x120</t>
  </si>
  <si>
    <t>Kabelband met steunstuk</t>
  </si>
  <si>
    <t>Vistop 4p 32a</t>
  </si>
  <si>
    <t>Atlantic 55 1200x1200x400</t>
  </si>
  <si>
    <t>Vistop lastschakelaar 32A</t>
  </si>
  <si>
    <t>Atlantic 55 1400x800x400</t>
  </si>
  <si>
    <t>Wandlicht-ip44  100w</t>
  </si>
  <si>
    <t>Staaf Cu stijf l=1750mm 32x5 450/400A</t>
  </si>
  <si>
    <t>Aanpasser vr montage rail</t>
  </si>
  <si>
    <t>Lina 25 dwarssteun</t>
  </si>
  <si>
    <t>Mont plaat perf 1200x800</t>
  </si>
  <si>
    <t>Starfix draadbusje isol.kraag</t>
  </si>
  <si>
    <t>Starfix 0,34mm² groen</t>
  </si>
  <si>
    <t>Starfix 0,5 mm2 wit</t>
  </si>
  <si>
    <t>Starfix 0,75mm2 blauw</t>
  </si>
  <si>
    <t>Starfix 1 mm2 rood</t>
  </si>
  <si>
    <t>Starfix 1,5mm2 zwart</t>
  </si>
  <si>
    <t>Starfix 2,5mm2 grijs</t>
  </si>
  <si>
    <t>Starfix 4 mm2 oranje</t>
  </si>
  <si>
    <t>Starfix 6 mm2 groen</t>
  </si>
  <si>
    <t>Starfix 10 mm2 bruin</t>
  </si>
  <si>
    <t>Starfix 16 mm2 wit</t>
  </si>
  <si>
    <t>Starfix 25 mm2 zwart</t>
  </si>
  <si>
    <t>Uitgeruste nulleider sp58</t>
  </si>
  <si>
    <t>Vistop-rood/geel 3p-32a</t>
  </si>
  <si>
    <t>Volle plaat vr1000x1000</t>
  </si>
  <si>
    <t>INTREKBARE RJ45 MODUL CAT6 UTP</t>
  </si>
  <si>
    <t>Pop-up unit leeg 4 modules alu</t>
  </si>
  <si>
    <t>Vistop-in kast 3p- 63a</t>
  </si>
  <si>
    <t>Volle plaat vr 1400x800</t>
  </si>
  <si>
    <t>Cyl.zekering 10x38 25a am</t>
  </si>
  <si>
    <t>Monoblok-houder uitg.nul.</t>
  </si>
  <si>
    <t>Vistop-in kast 4p- 63a</t>
  </si>
  <si>
    <t>Kast inb.24+2mod.doorz.de</t>
  </si>
  <si>
    <t>Kast inb.36+3mod.doorz.de</t>
  </si>
  <si>
    <t>Kooimoer  m6</t>
  </si>
  <si>
    <t>Plexo-koppelst.20a 2p+t</t>
  </si>
  <si>
    <t>Kast met.vrk. 400x400x120</t>
  </si>
  <si>
    <t>Kast atlantic 100x100x30</t>
  </si>
  <si>
    <t>Vistop-lastschak.-3p-32a</t>
  </si>
  <si>
    <t>ML contactdoos 16A 2P+A</t>
  </si>
  <si>
    <t>DLP T-stuk 32x12,5 wit</t>
  </si>
  <si>
    <t>Schemerschakelaar  10a</t>
  </si>
  <si>
    <t>DLP dekselafdichting</t>
  </si>
  <si>
    <t>Stekker coax tv vrouw.9,5</t>
  </si>
  <si>
    <t>Atlantic inox 500x400x200</t>
  </si>
  <si>
    <t>Schakelklok maxi-rex 100u</t>
  </si>
  <si>
    <t>Lina kunststof klinknagel</t>
  </si>
  <si>
    <t>Snoerschak.2p oud goud</t>
  </si>
  <si>
    <t>Grafoplast-houder kleef</t>
  </si>
  <si>
    <t>Atlan.kast 1200x1000x300</t>
  </si>
  <si>
    <t>Volle plaat vr1200x1000</t>
  </si>
  <si>
    <t>Atlantic inox 700x500x250</t>
  </si>
  <si>
    <t>Atlantic inox 300x200x160</t>
  </si>
  <si>
    <t>Atlantic inox 400x300x200</t>
  </si>
  <si>
    <t>Atlantic inox 600x400x250</t>
  </si>
  <si>
    <t>Atlantic inox 800x600x300</t>
  </si>
  <si>
    <t>Atlanti.inox 1000x800x300</t>
  </si>
  <si>
    <t>Set 4 bevest.beugels inox</t>
  </si>
  <si>
    <t>Vistop-in kast 4p- 32a</t>
  </si>
  <si>
    <t>Display voor cab3 starfix</t>
  </si>
  <si>
    <t>Oranje neonlamp</t>
  </si>
  <si>
    <t>HDMI snoer - 10M</t>
  </si>
  <si>
    <t>Snoer HDMI 5m</t>
  </si>
  <si>
    <t>Marina geper.pl1000x1000</t>
  </si>
  <si>
    <t>Marina geper.pl1200x1000</t>
  </si>
  <si>
    <t>Vistop-rood/geel 4p-32a</t>
  </si>
  <si>
    <t>Vistop-in kast 3p- 32a</t>
  </si>
  <si>
    <t>Vistop in kast 3p-100a</t>
  </si>
  <si>
    <t>Mosaic 45  groen fluo</t>
  </si>
  <si>
    <t>Mosaic 45  lampje 24v</t>
  </si>
  <si>
    <t>Bel 1mod 230vac 4va</t>
  </si>
  <si>
    <t>Hypra stekker 16a230v2p+a</t>
  </si>
  <si>
    <t>Hypra stekker 16a230v3p+a</t>
  </si>
  <si>
    <t>Hyprakop.stek.16a230v2p+a</t>
  </si>
  <si>
    <t>Hyprakop.stek.16a230v3p+a</t>
  </si>
  <si>
    <t>Hypra stekker 16a400v3p+a</t>
  </si>
  <si>
    <t>Hypra stek.16a400v 3p+n+a</t>
  </si>
  <si>
    <t>Hypra kopstek.16a400v3p+a</t>
  </si>
  <si>
    <t>Hyprakopstek16a400v3p+n+a</t>
  </si>
  <si>
    <t>Hypra stekker 32a230v2p+a</t>
  </si>
  <si>
    <t>Hypra stekker 32a230v3p+a</t>
  </si>
  <si>
    <t>Hyprakop.stek.32a230v2p+a</t>
  </si>
  <si>
    <t>Hyprakop.stek.32a230v3p+a</t>
  </si>
  <si>
    <t>Hypra stekker 32a400v3p+a</t>
  </si>
  <si>
    <t>Hypra stek.32a 400v 3pna</t>
  </si>
  <si>
    <t>Hypra kopstek.32a400v3p+a</t>
  </si>
  <si>
    <t>Hyprakopstek32a400v3p+n+a</t>
  </si>
  <si>
    <t>Kooimoer  m4</t>
  </si>
  <si>
    <t>Mosaic 45  lampje 12v</t>
  </si>
  <si>
    <t>Hyp.toestelkont.3p+n+a16a</t>
  </si>
  <si>
    <t>Opbouwdoos voor hypra</t>
  </si>
  <si>
    <t>Vistop in kast 3p-160a</t>
  </si>
  <si>
    <t>KNX - Actuator ON/OFF 10 DIN</t>
  </si>
  <si>
    <t>Hypra stekker 16a400v3pna</t>
  </si>
  <si>
    <t>Hypra inb.st.16a400v 3pna</t>
  </si>
  <si>
    <t>Hypra-koppel-2p+a 16a230v</t>
  </si>
  <si>
    <t>Mont plaat perf 1400x1000</t>
  </si>
  <si>
    <t>Hypra half inb.16a 2p 24v</t>
  </si>
  <si>
    <t>Cab3 0,15-0,5²  0  zwart</t>
  </si>
  <si>
    <t>Cab3 0,15-0,5²  1  bruin</t>
  </si>
  <si>
    <t>Cab3 0,15-0,5²  2  rood</t>
  </si>
  <si>
    <t>Cab3 0,15-0,5²  3  oranje</t>
  </si>
  <si>
    <t>Cab3 0,15-0,5²  4  geel</t>
  </si>
  <si>
    <t>Cab3 0,15-0,5²  5  groen</t>
  </si>
  <si>
    <t>Cab3 0,15-0,5²  6  blauw</t>
  </si>
  <si>
    <t>Cab3 0,15-0,5²  7  violet</t>
  </si>
  <si>
    <t>Cab3 0,15-0,5²  8  grijs</t>
  </si>
  <si>
    <t>Cab3 0,15-0,5²  9  wit</t>
  </si>
  <si>
    <t>Cab3 0,15-0,5²  A</t>
  </si>
  <si>
    <t>Cab3 0,15-0,5²  E</t>
  </si>
  <si>
    <t>Cab3 0,15-0,5²  +</t>
  </si>
  <si>
    <t>Cab3 0,15-0,5²  -</t>
  </si>
  <si>
    <t>Cab3 lader 0,8-2,2</t>
  </si>
  <si>
    <t>Hyprastekker32a400v3p+n+a</t>
  </si>
  <si>
    <t>Hypra inb.st.32a400v 3pna</t>
  </si>
  <si>
    <t>Hypra STEKKER 16a 2p 24v</t>
  </si>
  <si>
    <t>DLP var.hoek 32x12,5 brui</t>
  </si>
  <si>
    <t>DLP platte hoek 32x12,5 b</t>
  </si>
  <si>
    <t>DLP T-stuk 32x12,5 bruin</t>
  </si>
  <si>
    <t>DLP var.hoek 20x12,5 brui</t>
  </si>
  <si>
    <t>DLP platte hoek 20x12,5 b</t>
  </si>
  <si>
    <t>DLP T-stuk 20x12,5 bruin</t>
  </si>
  <si>
    <t>Marina geper.pl1150x1150</t>
  </si>
  <si>
    <t>Banaanstop mann. rood</t>
  </si>
  <si>
    <t>Merktekenhouder 7kar.zwar</t>
  </si>
  <si>
    <t>Merktekenhouder 7kar.rood</t>
  </si>
  <si>
    <t>Merktekenhouder 7kar.geel</t>
  </si>
  <si>
    <t>Hyprainb.st.63a400v3p+n+a</t>
  </si>
  <si>
    <t>Hyprastekker63a400v3p+n+a</t>
  </si>
  <si>
    <t>Hyprakopstek63a400v3p+n+a</t>
  </si>
  <si>
    <t>Merkteken duplix cijfer 0</t>
  </si>
  <si>
    <t>Merkteken duplix cijfer 1</t>
  </si>
  <si>
    <t>Merkteken duplix cijfer 2</t>
  </si>
  <si>
    <t>Merkteken duplix cijfer 3</t>
  </si>
  <si>
    <t>Merkteken duplix cijfer 4</t>
  </si>
  <si>
    <t>Merkteken duplix cijfer 5</t>
  </si>
  <si>
    <t>Merkteken duplix cijfer 6</t>
  </si>
  <si>
    <t>Merkteken duplix cijfer 7</t>
  </si>
  <si>
    <t>Merkteken duplix cijfer 8</t>
  </si>
  <si>
    <t>Merkteken duplix cijfer 9</t>
  </si>
  <si>
    <t>Merkteken duplix A</t>
  </si>
  <si>
    <t>Merkteken duplix B</t>
  </si>
  <si>
    <t>Merkteken duplix C</t>
  </si>
  <si>
    <t>Merkteken duplix E</t>
  </si>
  <si>
    <t>Merkteken duplix P</t>
  </si>
  <si>
    <t>Merkteken duplix R</t>
  </si>
  <si>
    <t>Merkteken duplix S</t>
  </si>
  <si>
    <t>Klemmenstrook Hypo 2,5mm²</t>
  </si>
  <si>
    <t>Klemmenstrook Hypo 4mm²</t>
  </si>
  <si>
    <t>ACO connector RJ45 cat.5</t>
  </si>
  <si>
    <t>Hypra doos 3ing. 63a 400v</t>
  </si>
  <si>
    <t>Deurcontactschak.2A 250V</t>
  </si>
  <si>
    <t>Banaanstop mann. zwart</t>
  </si>
  <si>
    <t>Banaanstop mann. blauw</t>
  </si>
  <si>
    <t>Banaanstop mann. geel</t>
  </si>
  <si>
    <t>Merktekenhouder14kar.zwar</t>
  </si>
  <si>
    <t>Etikethouder</t>
  </si>
  <si>
    <t>P17 half-in16a400v 3p+n+a</t>
  </si>
  <si>
    <t>Lastschak.-6p-25a ip65</t>
  </si>
  <si>
    <t>Merkteken duplix D</t>
  </si>
  <si>
    <t>Merkteken duplix F</t>
  </si>
  <si>
    <t>Merkteken duplix G</t>
  </si>
  <si>
    <t>Merkteken duplix H</t>
  </si>
  <si>
    <t>Merkteken duplix I</t>
  </si>
  <si>
    <t>Merkteken duplix J</t>
  </si>
  <si>
    <t>Merkteken duplix K</t>
  </si>
  <si>
    <t>Merkteken duplix L</t>
  </si>
  <si>
    <t>Merkteken duplix M</t>
  </si>
  <si>
    <t>Merkteken duplix N</t>
  </si>
  <si>
    <t>Merkteken duplix O letter</t>
  </si>
  <si>
    <t>Merkteken duplix Q</t>
  </si>
  <si>
    <t>Merkteken duplix T</t>
  </si>
  <si>
    <t>Merkteken duplix U</t>
  </si>
  <si>
    <t>Merkteken duplix V</t>
  </si>
  <si>
    <t>Merkteken duplix W</t>
  </si>
  <si>
    <t>Merkteken duplix X</t>
  </si>
  <si>
    <t>Merkteken duplix Y</t>
  </si>
  <si>
    <t>Merkteken duplix Z</t>
  </si>
  <si>
    <t>Merktekenhouder14kar.rood</t>
  </si>
  <si>
    <t>Merktekenhouder14kar.geel</t>
  </si>
  <si>
    <t>Hypra opbouwdoos 24V-42V</t>
  </si>
  <si>
    <t>Hypra koppelst 16a 2p 24v</t>
  </si>
  <si>
    <t>Hypra stekker 400v32a3p+a</t>
  </si>
  <si>
    <t>Thermostaat mechanisch</t>
  </si>
  <si>
    <t>Diodemodule 10paar gekath</t>
  </si>
  <si>
    <t>Diodemodule 10diod.anode</t>
  </si>
  <si>
    <t>Hypra rub.cont.400v 3p+a</t>
  </si>
  <si>
    <t>Kabelhaspel 50m 3G1,5</t>
  </si>
  <si>
    <t>Etiketgrijper dubbel</t>
  </si>
  <si>
    <t>Memocabhouder 1rol=1000st</t>
  </si>
  <si>
    <t>Verdeelklem 250/400a 4p</t>
  </si>
  <si>
    <t>Autotransfo 1f 750va</t>
  </si>
  <si>
    <t>Voetstuk zelfklev. zwart</t>
  </si>
  <si>
    <t>Volle montageplaat Altis kast</t>
  </si>
  <si>
    <t>Kabelhaspel 25m 3G2,5</t>
  </si>
  <si>
    <t>Bel lido 230vac</t>
  </si>
  <si>
    <t>Hypra inb.16a 2p+a 230v</t>
  </si>
  <si>
    <t>Hypra inb.16a 3p+a 230v</t>
  </si>
  <si>
    <t>Hypra opbouwdoos 400v 16a</t>
  </si>
  <si>
    <t>Bedrijfsurenteller 48vac</t>
  </si>
  <si>
    <t>P17 half-in32a400v 3p+n+a</t>
  </si>
  <si>
    <t>Hypra STEKKER 16a 2p 42v</t>
  </si>
  <si>
    <t>Vistop-front.onder.bed32A</t>
  </si>
  <si>
    <t>Elektrisch deurslot</t>
  </si>
  <si>
    <t>Hypra half inb.16a2p42vdc</t>
  </si>
  <si>
    <t>Scheider smeltveilig.SP58</t>
  </si>
  <si>
    <t>Transfo-1f-230/400v3150va</t>
  </si>
  <si>
    <t>Hypra inb.63a 3p+a 400v</t>
  </si>
  <si>
    <t>Hypra inb.63a 3p+a 230v</t>
  </si>
  <si>
    <t>Lastsch.3p 25a+kast ip65</t>
  </si>
  <si>
    <t>Bedrijfsurenteller 240vac</t>
  </si>
  <si>
    <t>Transfo BSM wandbev.100va</t>
  </si>
  <si>
    <t>Doos vr toestelkontaktd.</t>
  </si>
  <si>
    <t>Hypra stopk.16a 400v 3p+a</t>
  </si>
  <si>
    <t>Hypra 16a 230v 3pa contds</t>
  </si>
  <si>
    <t>Hypra kontds inb63a400v5p</t>
  </si>
  <si>
    <t>Hypra stekker 63a400v 3pa</t>
  </si>
  <si>
    <t>Hypra kop.stek.16a400v3pa</t>
  </si>
  <si>
    <t>Hypra kop.stek.63a400v3pa</t>
  </si>
  <si>
    <t>Diodemodule 10diod.gekath</t>
  </si>
  <si>
    <t>Omgevingsthermostaat 12/250 V</t>
  </si>
  <si>
    <t>Dak voor Altis kast 1200x500mm</t>
  </si>
  <si>
    <t>Afdekstrip venst.800x670</t>
  </si>
  <si>
    <t>Houder vr klemafschermpl.</t>
  </si>
  <si>
    <t>Hypra kontds 400v 16a 3pa</t>
  </si>
  <si>
    <t>Hypra stek.32a 230v 3p+a</t>
  </si>
  <si>
    <t>DIY kit vloercontactdoos 2P</t>
  </si>
  <si>
    <t>Hypra rub.cont.230v 2p+a</t>
  </si>
  <si>
    <t>Hypra stekker 400v32a3pna</t>
  </si>
  <si>
    <t>Hypra opbouwdoos kunstst.</t>
  </si>
  <si>
    <t>Hypra stekker 400v63a3p+a</t>
  </si>
  <si>
    <t>Hypra stekker 32a400v3pna</t>
  </si>
  <si>
    <t>Beugel voor schroef 4mm</t>
  </si>
  <si>
    <t>Klembeugel 17,5mm</t>
  </si>
  <si>
    <t>Klemmenafschermplaat</t>
  </si>
  <si>
    <t>Ct 130 naamhouder</t>
  </si>
  <si>
    <t>Staaf Cu stijf l=1750mm 25x5 330/270A</t>
  </si>
  <si>
    <t>Hyp.contactst.63a3p+a230v</t>
  </si>
  <si>
    <t>Verlengsnoer  octopus  3x2P+A 16A - IK10</t>
  </si>
  <si>
    <t>Hypra half inb.32a2p24vac</t>
  </si>
  <si>
    <t>Hypra STEKKER 32a 2p24vac</t>
  </si>
  <si>
    <t>Aansluitplaat 1 staaf/fase</t>
  </si>
  <si>
    <t>DLP aanpasser enkel</t>
  </si>
  <si>
    <t>Hypra stopk.16A400V3p+n+a</t>
  </si>
  <si>
    <t>Staaf Cu stijf l=1750mm 50x5 700/630A</t>
  </si>
  <si>
    <t>Diodemodule gemeen.anode</t>
  </si>
  <si>
    <t>Bedrijfsurenteller 24vac</t>
  </si>
  <si>
    <t>Einddeksel L/R 40x25 wit</t>
  </si>
  <si>
    <t>Verwarmingsweerstand 350 W</t>
  </si>
  <si>
    <t>Clipsotube 1</t>
  </si>
  <si>
    <t>Staaf Cu stijf l=1750mm 100x5 1250/1050A</t>
  </si>
  <si>
    <t>Cab3 0,15-0,5²  Z</t>
  </si>
  <si>
    <t>Hypra opbouwdoos 16a</t>
  </si>
  <si>
    <t>Merkteken duplix /</t>
  </si>
  <si>
    <t>Kabelhaspel 25m 3G1,5</t>
  </si>
  <si>
    <t>Hyp.contactst.32a3p+a400v</t>
  </si>
  <si>
    <t>Hypra stopk.32A400V 3p+a</t>
  </si>
  <si>
    <t>Massageleider - cap. 30 mm²</t>
  </si>
  <si>
    <t>Hypra opbouwdoos PVC 16A</t>
  </si>
  <si>
    <t>Hypra stekker 3pa 32a 500</t>
  </si>
  <si>
    <t>Cab3 0,15-0,5²  B</t>
  </si>
  <si>
    <t>Volle plaat vr 1200x800</t>
  </si>
  <si>
    <t>Transfo BSM wandbev.250va</t>
  </si>
  <si>
    <t>Hypra kopstek.63a 400 3pa</t>
  </si>
  <si>
    <t>P17 half-inb.16A230V 2p+a</t>
  </si>
  <si>
    <t>Massageleider - cap. 16 mm²</t>
  </si>
  <si>
    <t>Toebehoren altis kast</t>
  </si>
  <si>
    <t>Bedieningsmodule</t>
  </si>
  <si>
    <t>Transformator CNOMO TDCE 230V tot 400V</t>
  </si>
  <si>
    <t>Transfo-1f-230/400v1500va</t>
  </si>
  <si>
    <t>Bedrijfsurenteller 380vac</t>
  </si>
  <si>
    <t>Hypra koppelst.230 63a 4p</t>
  </si>
  <si>
    <t>Hypra stopk.32a 380v 4p</t>
  </si>
  <si>
    <t>Massageleider - cap. 6 mm²</t>
  </si>
  <si>
    <t>Zoemer 1mod 230vac 4va</t>
  </si>
  <si>
    <t>Kontaktdoos mod.2p+a+kv</t>
  </si>
  <si>
    <t>Kontaktdoos 2p+a+kv +pol.</t>
  </si>
  <si>
    <t>Zoemer 1mod 8vac 4va</t>
  </si>
  <si>
    <t>Transfo 230v/12v-400va</t>
  </si>
  <si>
    <t>Kit vr int.luchtvermeng.</t>
  </si>
  <si>
    <t>Klemmenstrook Hypo 6mm²</t>
  </si>
  <si>
    <t>Klemmenstrook Hypo 10mm²</t>
  </si>
  <si>
    <t>Cab3 0,15-0,5²  N</t>
  </si>
  <si>
    <t>Hyp.rub.cont.230v 3p+a16A</t>
  </si>
  <si>
    <t>Hypra-koppel-3p+a 16a230v</t>
  </si>
  <si>
    <t>Hyp.contactdoos 63A 3p+a</t>
  </si>
  <si>
    <t>Verdeelklem extra plat 160/250A 4p</t>
  </si>
  <si>
    <t>Hypra koppelst.32/230/2pa</t>
  </si>
  <si>
    <t>Hypra kontds 400v 16a3pna</t>
  </si>
  <si>
    <t>Hypra-koppel-3p+a 32a230v</t>
  </si>
  <si>
    <t>Schroef M6x10mm</t>
  </si>
  <si>
    <t>Hypra opbouwdoos 16A</t>
  </si>
  <si>
    <t>Hypra prisinter 3p+a</t>
  </si>
  <si>
    <t>Metalen afdrukslot 6mm vr</t>
  </si>
  <si>
    <t>Hypra wandct.doos kunstst</t>
  </si>
  <si>
    <t>Hyp.stekker ip44 3p rubbe</t>
  </si>
  <si>
    <t>Sleutel ronis 405</t>
  </si>
  <si>
    <t>Hypra inb.kont.ds 16a3p+a</t>
  </si>
  <si>
    <t>Hypra metal.doos 1 ingang</t>
  </si>
  <si>
    <t>Hypra opbouwdoos</t>
  </si>
  <si>
    <t>Volle plaat vr 1400x1000</t>
  </si>
  <si>
    <t>Atlan.kast 1400x1000x300</t>
  </si>
  <si>
    <t>Etiket zwart 0 25x24strok</t>
  </si>
  <si>
    <t>Etiket rood 2 25x24stroke</t>
  </si>
  <si>
    <t>Etiket bruin 1 25x24strok</t>
  </si>
  <si>
    <t>Eliocad voeding 24V 2,5A</t>
  </si>
  <si>
    <t>Oproeppeer 2A 360</t>
  </si>
  <si>
    <t>Merkteken duplix .</t>
  </si>
  <si>
    <t>Merkteken duplix +</t>
  </si>
  <si>
    <t>Merkteken duplix -</t>
  </si>
  <si>
    <t>Merkteken duplix</t>
  </si>
  <si>
    <t>Merkteken duplix blanco</t>
  </si>
  <si>
    <t>Etiket blauw 6 25x24strok</t>
  </si>
  <si>
    <t>Etiket geel 4  25x24strok</t>
  </si>
  <si>
    <t>Etiket groen 5 25x24strok</t>
  </si>
  <si>
    <t>Etiket grijs 8 25x24strok</t>
  </si>
  <si>
    <t>Etiket wit 9 25x24stroken</t>
  </si>
  <si>
    <t>Etiket oranje 3 25x24stro</t>
  </si>
  <si>
    <t>Etiket violet 7 25x24stro</t>
  </si>
  <si>
    <t>Toeb.verdeelk./vloerk.XL</t>
  </si>
  <si>
    <t>Staaf Cu stijf l=1750mm 63x5 800/700A</t>
  </si>
  <si>
    <t>Hyp.kontaktds.63A 3p+a+n</t>
  </si>
  <si>
    <t>Mosaic 45 sleutelhanger</t>
  </si>
  <si>
    <t>DLP aftakdoos 75x75mm</t>
  </si>
  <si>
    <t>DLP aftakdoos 110x110mm</t>
  </si>
  <si>
    <t>CONTACTSTOP 8 CONT.RJ45</t>
  </si>
  <si>
    <t>MOF RJ45.10E ZWART</t>
  </si>
  <si>
    <t>Scheider zek.10x38 1p</t>
  </si>
  <si>
    <t>Scheider zek.8,5x31,5 2p</t>
  </si>
  <si>
    <t>Scheider zek.8,5x31,5 3p</t>
  </si>
  <si>
    <t>Scheider zek.8,5x31,5 3pn</t>
  </si>
  <si>
    <t>Scheider zek.10x38 2p</t>
  </si>
  <si>
    <t>Scheider zek.10x38 3p</t>
  </si>
  <si>
    <t>Scheider zek.10x38 3pn</t>
  </si>
  <si>
    <t>Viking 3 vermogensklem staaf/kabelschoen</t>
  </si>
  <si>
    <t>Set van 2 montagesteunen 45o - 4 schroev</t>
  </si>
  <si>
    <t>Starfix grijs 2x2,5mm²</t>
  </si>
  <si>
    <t>Transfo 1f 4kva 115-230v</t>
  </si>
  <si>
    <t>Viking 3 scheidingsschot isolatieplaat -</t>
  </si>
  <si>
    <t>Viking3 cijfers 1-10(10x)</t>
  </si>
  <si>
    <t>Viking3 cijf. 11-20 (10x)</t>
  </si>
  <si>
    <t>Viking3 cijfers 1-50 (2x)</t>
  </si>
  <si>
    <t>Viking3 merkteken 1-100</t>
  </si>
  <si>
    <t>Viking3 cijfers 1-100 6mm</t>
  </si>
  <si>
    <t>Viking3 merkteken 101-200</t>
  </si>
  <si>
    <t>Viking3 cijf. 101-200 6mm</t>
  </si>
  <si>
    <t>Vistop in kast 4p 160a</t>
  </si>
  <si>
    <t>Viking 3 etikethouder bevestiging op ein</t>
  </si>
  <si>
    <t>Cilinderslot +sleutel 421</t>
  </si>
  <si>
    <t>Transfo 1f 6,3kva 115-230</t>
  </si>
  <si>
    <t>RJ45 plug Cat6 FTP b 11.70mm</t>
  </si>
  <si>
    <t>Cilinderslot+sleut. 3113a</t>
  </si>
  <si>
    <t>Starfix blauw 2x0,75mm²</t>
  </si>
  <si>
    <t>Starfix rood 2x1mm²</t>
  </si>
  <si>
    <t>Starfix zwart 2x1,5mm²</t>
  </si>
  <si>
    <t>LCS RJ45 PTCH.KAB.UTP1M C6 ROOD</t>
  </si>
  <si>
    <t>RJ45.TANG + 3 KRIMPPUNTEN</t>
  </si>
  <si>
    <t>Cab3 0,15-0,5²  L</t>
  </si>
  <si>
    <t>Cab3 0,15-0,5²  R</t>
  </si>
  <si>
    <t>Cab3 0,15-0,5²  S</t>
  </si>
  <si>
    <t>Cab3 0,15-0,5²  T</t>
  </si>
  <si>
    <t>Cab3 0,15-0,5²  U</t>
  </si>
  <si>
    <t>Cab3 0,15-0,5²  V</t>
  </si>
  <si>
    <t>Cab3 0,15-0,5²  W</t>
  </si>
  <si>
    <t>Cab3 0,15-0,5²  C</t>
  </si>
  <si>
    <t>Cab3 0,15-0,5²  D</t>
  </si>
  <si>
    <t>Cab3 0,15-0,5²  F</t>
  </si>
  <si>
    <t>Cab3 0,15-0,5²  G</t>
  </si>
  <si>
    <t>Cab3 0,15-0,5²  H</t>
  </si>
  <si>
    <t>Cab3 0,15-0,5²  I</t>
  </si>
  <si>
    <t>Cab3 0,15-0,5²  J</t>
  </si>
  <si>
    <t>Cab3 0,15-0,5²  K</t>
  </si>
  <si>
    <t>Cab3 0,15-0,5²  M</t>
  </si>
  <si>
    <t>Cab3 0,15-0,5²  O</t>
  </si>
  <si>
    <t>Cab3 0,15-0,5²  P</t>
  </si>
  <si>
    <t>Cab3 0,15-0,5²  Q</t>
  </si>
  <si>
    <t>Cab3 0,15-0,5²  X</t>
  </si>
  <si>
    <t>Cab3 0,15-0,5²  Y</t>
  </si>
  <si>
    <t>Cab3 0,15-0,5²  /</t>
  </si>
  <si>
    <t>Cab3 0,15-0,5²  .</t>
  </si>
  <si>
    <t>Cab3 0,15-0,5² ac</t>
  </si>
  <si>
    <t>Cab3 0,15-0,5² dc</t>
  </si>
  <si>
    <t>Cab3 0,15-0,5² aarding</t>
  </si>
  <si>
    <t>CONTACTSTOP 4 KONT.RJ11</t>
  </si>
  <si>
    <t>Graveeretiketten - wit zwarte gravure -</t>
  </si>
  <si>
    <t>Hypra prisinter 3p+a 32a</t>
  </si>
  <si>
    <t>Hypra half inb.kontaktdoo</t>
  </si>
  <si>
    <t>Hypra omkeerb.doos prisin</t>
  </si>
  <si>
    <t>Hypra kopst.32a400v3p+n+a</t>
  </si>
  <si>
    <t>CONTACTSTOP 6 CONT.RJ12</t>
  </si>
  <si>
    <t>CONTACTSTOP 9 CONT.RJ45</t>
  </si>
  <si>
    <t>Hypra kont.stop 400v 16a</t>
  </si>
  <si>
    <t>Hulpkontakt O+G 5a 250v</t>
  </si>
  <si>
    <t>Diodemodule lampentest</t>
  </si>
  <si>
    <t>Merktekenhouder afsnijdb.</t>
  </si>
  <si>
    <t>Viking3 blanco merktk.5mm</t>
  </si>
  <si>
    <t>DLP plafondlijst wit L=3m</t>
  </si>
  <si>
    <t>Scheider zek.uitger.null.</t>
  </si>
  <si>
    <t>Viking3 blanco merkt.6mm</t>
  </si>
  <si>
    <t>Viking3 cijfers 1-100 5mm</t>
  </si>
  <si>
    <t>P17 stekker 2p 16a 24v</t>
  </si>
  <si>
    <t>Vik.3 zwarte markeerstift</t>
  </si>
  <si>
    <t>Viking3 cijf. 21-30 (10x)</t>
  </si>
  <si>
    <t>Viking3 10 x1-100 6mm ver</t>
  </si>
  <si>
    <t>Viking3 blanco merktk.8mm</t>
  </si>
  <si>
    <t>AccessMaster doorvoerdoos</t>
  </si>
  <si>
    <t>P17 kont.doos 400v 3p+n</t>
  </si>
  <si>
    <t>Kabelhaspel 2p+a ip20</t>
  </si>
  <si>
    <t>Blanco memocab merktekens</t>
  </si>
  <si>
    <t>Blanco merktekens zelfkl.</t>
  </si>
  <si>
    <t>Merktekenhoud.Memo.blanco</t>
  </si>
  <si>
    <t>Merktekenhoud.zelfkl.blan</t>
  </si>
  <si>
    <t>Reinigingsvloeistof 30ml</t>
  </si>
  <si>
    <t>Viking 3 afschermplaat 3 klemmen - spoed</t>
  </si>
  <si>
    <t>Klemmenblok 4 fasen ip2</t>
  </si>
  <si>
    <t>Klemmenblok aarding ip2</t>
  </si>
  <si>
    <t>Viking3 cijf. 31-40 (10x)</t>
  </si>
  <si>
    <t>Duplix hoesje anti-UV</t>
  </si>
  <si>
    <t>Cylin.minia.huls 630mA(f)</t>
  </si>
  <si>
    <t>Viking3 10 x101-200 6mm v</t>
  </si>
  <si>
    <t>Toestelkontaktd.32a 2p+a</t>
  </si>
  <si>
    <t>Hypra stekker 400v 63a 5p</t>
  </si>
  <si>
    <t>Trekdrukknop uitwerpbaar</t>
  </si>
  <si>
    <t>Salsa drukkn.+naamkaarth.</t>
  </si>
  <si>
    <t>Amperemeter analoog</t>
  </si>
  <si>
    <t>Hypra stek.32a 230v 2p+a</t>
  </si>
  <si>
    <t>DLP aftakking+tussenschot</t>
  </si>
  <si>
    <t>Starfix tang</t>
  </si>
  <si>
    <t>Hypra doos 16A 2p+a 230v</t>
  </si>
  <si>
    <t>Plexo aanpasser enkel</t>
  </si>
  <si>
    <t>Kastje 12a 3p 1 snelheid</t>
  </si>
  <si>
    <t>Klemmenblok op houder</t>
  </si>
  <si>
    <t>Toestelkontd.32a 2p+a 400</t>
  </si>
  <si>
    <t>Hypra stekkervoet plastie</t>
  </si>
  <si>
    <t>LCS RJ45 PTCH.KAB.UTP2M C6 ROOD</t>
  </si>
  <si>
    <t>Hypra prisinter 3p+n+a</t>
  </si>
  <si>
    <t>Hypra prisinter 2p+a 16a</t>
  </si>
  <si>
    <t>Marina geper.plt.1400x800</t>
  </si>
  <si>
    <t>Modul. houder klemmenblok</t>
  </si>
  <si>
    <t>Verdeelklem blauw 113mm</t>
  </si>
  <si>
    <t>Verdeelklm.fase zwart ip2</t>
  </si>
  <si>
    <t>Mos.45 verb.uiteinde DLP</t>
  </si>
  <si>
    <t>Nokkensch.omsch.ampèremet</t>
  </si>
  <si>
    <t>Salsa drukknop verl.230v</t>
  </si>
  <si>
    <t>Slot driehoek ml 8mm</t>
  </si>
  <si>
    <t>Metal.sleutel drieh.vrw.8</t>
  </si>
  <si>
    <t>DLP variabele hoek</t>
  </si>
  <si>
    <t>DLP variabele platte hoek</t>
  </si>
  <si>
    <t>Vervangkabelinvoer Ø20mm</t>
  </si>
  <si>
    <t>Hypra prisinter 2p+a 32a</t>
  </si>
  <si>
    <t>KNX - Voeding 320mA 7 DIN</t>
  </si>
  <si>
    <t>Transfo 1f 1kva 115-230v</t>
  </si>
  <si>
    <t>Transfo 1f 10kva 115-230v</t>
  </si>
  <si>
    <t>Memocab-houder 0,75-4mm²</t>
  </si>
  <si>
    <t>Hypra stopk.32a 400v 3pna</t>
  </si>
  <si>
    <t>Viking 3 afschermplaat 4 klemmen - spoed</t>
  </si>
  <si>
    <t>Salsa drukknop 24v</t>
  </si>
  <si>
    <t>Viking3 cijf. 201-300 6mm</t>
  </si>
  <si>
    <t>P17 kontaktstop 24v 32a</t>
  </si>
  <si>
    <t>Lastschakelaar 3P 63A</t>
  </si>
  <si>
    <t>Kastje 12a 3p+n 1 snelh.</t>
  </si>
  <si>
    <t>Bedrijfsurenteller 110vac</t>
  </si>
  <si>
    <t>LCS RJ45 PTCH.KAB.UTP 3M C6 GROEN</t>
  </si>
  <si>
    <t>Voltmeter analoog</t>
  </si>
  <si>
    <t>DLP aftakdoos 150x150mm</t>
  </si>
  <si>
    <t>Hypra omk.doos 3p+a 63a</t>
  </si>
  <si>
    <t>P17 cont.ds 32a 230v 2p+a</t>
  </si>
  <si>
    <t>Memocabhouder 1rol=500st</t>
  </si>
  <si>
    <t>Grafoplast-houder v.kabel</t>
  </si>
  <si>
    <t>Snoer Cat 6 F/UTP rood 1 m</t>
  </si>
  <si>
    <t>Volle montageplaat Altis 800mm</t>
  </si>
  <si>
    <t>P17 koppelst.2p 16a 24v</t>
  </si>
  <si>
    <t>Bin.werk slot 4kant man.8</t>
  </si>
  <si>
    <t>Hypra opb.doos 16a 3p+a</t>
  </si>
  <si>
    <t>Hypra schuine fiche 16a</t>
  </si>
  <si>
    <t>Transfo BSM wandbev.400va</t>
  </si>
  <si>
    <t>Verdeelklem nulleid.blauw</t>
  </si>
  <si>
    <t>Dak voor Altis kast 1600x500mm</t>
  </si>
  <si>
    <t>Set ext.bedien.- korte as</t>
  </si>
  <si>
    <t>Hypra metaal ds.16a 2p+a</t>
  </si>
  <si>
    <t>Viking3 merkteken 201-300</t>
  </si>
  <si>
    <t>Vistop frontale bediening</t>
  </si>
  <si>
    <t>Hypra plastiek voet stekk</t>
  </si>
  <si>
    <t>Digitale frequentiemeter</t>
  </si>
  <si>
    <t>Hypra stekk.400v32a3p+n+a</t>
  </si>
  <si>
    <t>Armatuur met LED - 0,97m</t>
  </si>
  <si>
    <t>Hypra rub.kont.400v 3p+na</t>
  </si>
  <si>
    <t>Bedrijfsurenteller 12-36v</t>
  </si>
  <si>
    <t>Hypra contactds. 63A 3PNA</t>
  </si>
  <si>
    <t>Hypra kontaktds.63A 3p+a</t>
  </si>
  <si>
    <t>Hypra signal. hulpcontact</t>
  </si>
  <si>
    <t>Hypra haakse stekk.380v16</t>
  </si>
  <si>
    <t>Staaf Cu stijf l=1750mm 80x5 1000/900A</t>
  </si>
  <si>
    <t>Plast.stekk.3p+a380v10-15</t>
  </si>
  <si>
    <t>TEMPRA adapter 16a230v2pa</t>
  </si>
  <si>
    <t>Staaf cu l=2m 13x3mm 160a</t>
  </si>
  <si>
    <t>Viking3 cijfers 101-200 5</t>
  </si>
  <si>
    <t>Memocab-houd. 0,75-1,5mm²</t>
  </si>
  <si>
    <t>P17 afsluitdop ip67 32a3p</t>
  </si>
  <si>
    <t>Viking3 cijfers 1-100 8mm</t>
  </si>
  <si>
    <t>Viking3 cijfers 101-200 8</t>
  </si>
  <si>
    <t>Wijzerplaat 04600 0-100a</t>
  </si>
  <si>
    <t>P17 afsluitdop ip67 16a2p</t>
  </si>
  <si>
    <t>Hypra prisinter 3p+a 16a</t>
  </si>
  <si>
    <t>XL verbind.klem 7 uitgang</t>
  </si>
  <si>
    <t>Hypra prisinter 16a 2p+a</t>
  </si>
  <si>
    <t>Veiligheidsverl.1x13w np ip65</t>
  </si>
  <si>
    <t>Draaiknop voor 35504</t>
  </si>
  <si>
    <t>Zelftappende schroeven CBL Z</t>
  </si>
  <si>
    <t>LCS RJ45 PTCH.KAB.UTP2M C6 GROEN</t>
  </si>
  <si>
    <t>Set 4 glijrails v/dpt.300</t>
  </si>
  <si>
    <t>Batik inbouwdoos holle wanden</t>
  </si>
  <si>
    <t>Hypra opbouwds 32a metaal</t>
  </si>
  <si>
    <t>Ind.cont.d. HYPRA metaal</t>
  </si>
  <si>
    <t>Kabelhaspel 2p 10m</t>
  </si>
  <si>
    <t>Viking 3 cijf.301-400 6mm</t>
  </si>
  <si>
    <t>Hypra inb.16a 2P+A 230V</t>
  </si>
  <si>
    <t>Hypra inb.32a 2P+A 230V</t>
  </si>
  <si>
    <t>Zelfklev.merkt.houd.blanc</t>
  </si>
  <si>
    <t>Cilin.slot+2 sleut.1242 E</t>
  </si>
  <si>
    <t>Hypra stekker 63a380v 3pa</t>
  </si>
  <si>
    <t>Kabelhasp.15m 3x1,5 2P+T</t>
  </si>
  <si>
    <t>Dak voor Altis kast 800x400 mm</t>
  </si>
  <si>
    <t>Afstandsbedieningsmodule 230V</t>
  </si>
  <si>
    <t>Kast opbouw 2 mod</t>
  </si>
  <si>
    <t>P17 afsluitdop IP67 63A</t>
  </si>
  <si>
    <t>DLP T-aftakking DLP 16x16 wit</t>
  </si>
  <si>
    <t>Schaal 04600 0-400a</t>
  </si>
  <si>
    <t>Lina 25 dinrail 543mm</t>
  </si>
  <si>
    <t>Torus diameter 140 mm</t>
  </si>
  <si>
    <t>Hypra kontaktdoos metaal</t>
  </si>
  <si>
    <t>Ampèremeter</t>
  </si>
  <si>
    <t>Merktekenhouder Logicab</t>
  </si>
  <si>
    <t>Torus diameter 210 mm</t>
  </si>
  <si>
    <t>Kast opbouw 6 mod</t>
  </si>
  <si>
    <t>Kast opbouw 4 mod</t>
  </si>
  <si>
    <t>DLP plint wit 80x20mm</t>
  </si>
  <si>
    <t>DLP plint wit 120x20mm</t>
  </si>
  <si>
    <t>DLP vloerl.grijs 50x12mm</t>
  </si>
  <si>
    <t>DLP vloerl.grijs 75x18mm</t>
  </si>
  <si>
    <t>DLP binnenhoek plint wit</t>
  </si>
  <si>
    <t>DLP buitenhoek plint wit</t>
  </si>
  <si>
    <t>DLP plat.hoek plint wit</t>
  </si>
  <si>
    <t>Kabelbaan LINA25  B25xH60</t>
  </si>
  <si>
    <t>Kabelbaan LINA25  B40xH40</t>
  </si>
  <si>
    <t>Kabelbaan LINA25  B40xH60</t>
  </si>
  <si>
    <t>Kabelbaan LINA25  B40xH80</t>
  </si>
  <si>
    <t>Kabelbaan LINA25  B60xH60</t>
  </si>
  <si>
    <t>Sluitingsnok slot v.atlan</t>
  </si>
  <si>
    <t>Kast opbouw 8 mod</t>
  </si>
  <si>
    <t>Kast opbouw 1 mod</t>
  </si>
  <si>
    <t>Kabelbaan LINA25  B60xH80</t>
  </si>
  <si>
    <t>Vistop hulpkont.op rail</t>
  </si>
  <si>
    <t>Lastschakelaar - 4P - 250 A</t>
  </si>
  <si>
    <t>Torus diameter 80 mm</t>
  </si>
  <si>
    <t>Differentieelblok - 4 P - 400A</t>
  </si>
  <si>
    <t>DLP 40x16 binnen/buitenhk</t>
  </si>
  <si>
    <t>DLP 40x16 platte hoek wit</t>
  </si>
  <si>
    <t>Kabelbaan LINA25  B25xH25</t>
  </si>
  <si>
    <t>Kabelbaan LINA25  B40xH25</t>
  </si>
  <si>
    <t>Kast inb.1rij  8mod wit</t>
  </si>
  <si>
    <t>Kast inb.1rij  8mod trans</t>
  </si>
  <si>
    <t>DLP hoek bin./buit. 40x25</t>
  </si>
  <si>
    <t>DLP 32x16 binnen/buitenhk</t>
  </si>
  <si>
    <t>Kabelbaan LINA25  B60xH40</t>
  </si>
  <si>
    <t>Kabelbaan LINA25  B80xH60</t>
  </si>
  <si>
    <t>Kabelbaan LINA25  B80xH80</t>
  </si>
  <si>
    <t>Kabelbaan LINA25  B25xH40</t>
  </si>
  <si>
    <t>Kabelbaan LINA25 B120xH80</t>
  </si>
  <si>
    <t>Set 4 glijrails dpt.250mm</t>
  </si>
  <si>
    <t>Staaf Cu l=2m 24x4mm 250A</t>
  </si>
  <si>
    <t>Staaf Cu l=2m 32x5mm 400A</t>
  </si>
  <si>
    <t>Staaf Cu l=2m 50x5mm 630A</t>
  </si>
  <si>
    <t>Transformator 100va 1krin</t>
  </si>
  <si>
    <t>Transformator 160va 2krin</t>
  </si>
  <si>
    <t>Transformator 400va 3krin</t>
  </si>
  <si>
    <t>Transformator 630va 3krin</t>
  </si>
  <si>
    <t>Transformat. 1000va 3krin</t>
  </si>
  <si>
    <t>Transformat. 1600va 3krin</t>
  </si>
  <si>
    <t>STRIPTANG VOOR DATAKABEL</t>
  </si>
  <si>
    <t>Vaste meerv.cont.doos250V</t>
  </si>
  <si>
    <t>Snoer Cat 6 F/UTP groen 1 m</t>
  </si>
  <si>
    <t>Schakelklok dagprogrammer</t>
  </si>
  <si>
    <t>Stand. klemmenblok  73mm</t>
  </si>
  <si>
    <t>Atlantic55kast300x300x200</t>
  </si>
  <si>
    <t>Zoem.IP30-1 24VAC 4VA 1mo</t>
  </si>
  <si>
    <t>Looplamp 60w IP 45 m/stop</t>
  </si>
  <si>
    <t>Plexo wandl.75W m/lichte</t>
  </si>
  <si>
    <t>Plexo wandl.75W m/rode ve</t>
  </si>
  <si>
    <t>Looplamp 75w IP 45 m/scha</t>
  </si>
  <si>
    <t>DLP T-stuk 32x16 wit</t>
  </si>
  <si>
    <t>DLP lijst+deksel 3m wit</t>
  </si>
  <si>
    <t>DLP lijst+deksel 2,5m wit</t>
  </si>
  <si>
    <t>DLP dekselafdicht.plint</t>
  </si>
  <si>
    <t>DLP scheidingsschot 2m</t>
  </si>
  <si>
    <t>Vistop in kast 3p 125A</t>
  </si>
  <si>
    <t>Wijzerpl.ampèremet. 0-50A</t>
  </si>
  <si>
    <t>DLP 32x16 platte hoek</t>
  </si>
  <si>
    <t>Transf.1f 230/400V 2000VA</t>
  </si>
  <si>
    <t>DLP aftakking 40x16 wit</t>
  </si>
  <si>
    <t>Nagelklem 7-10mm zwart</t>
  </si>
  <si>
    <t>Omschak.2P wiss.+nulstand</t>
  </si>
  <si>
    <t>Conn.alleen vr.1,5-2,5mm²</t>
  </si>
  <si>
    <t>DLP aftakking 32x12,5 wit</t>
  </si>
  <si>
    <t>Geperf.mont.p.300x220 Mar</t>
  </si>
  <si>
    <t>Atlantic55kast400x400x200</t>
  </si>
  <si>
    <t>Volle plaat vr 400x400</t>
  </si>
  <si>
    <t>Verdeelk kab.invoer 01-08</t>
  </si>
  <si>
    <t>Afsluitdop 32A 4p IP67</t>
  </si>
  <si>
    <t>Hypra enk.wandcont.ds.16A</t>
  </si>
  <si>
    <t>Hypra haakse cont.stop 16</t>
  </si>
  <si>
    <t>Bedrijfsurenteller 230VAC</t>
  </si>
  <si>
    <t>Wandlicht 60w kunststof</t>
  </si>
  <si>
    <t>Atlanti.inox 1400x800x400</t>
  </si>
  <si>
    <t>Wandl.rond 100w wit</t>
  </si>
  <si>
    <t>Wandl.rond 2X9W wit</t>
  </si>
  <si>
    <t>Looplamp 75w IP 45</t>
  </si>
  <si>
    <t>Trapautomaat multi-spanni</t>
  </si>
  <si>
    <t>Scheid.transfo 3f 630VA</t>
  </si>
  <si>
    <t>Transfo 1600VA 230-400V/1</t>
  </si>
  <si>
    <t>AtlanticInox 1200x800x300</t>
  </si>
  <si>
    <t>Metalen houder vloer/muur</t>
  </si>
  <si>
    <t>DLP variab. platte hk.wit</t>
  </si>
  <si>
    <t>Kabelbaan LINA25 B60xH100</t>
  </si>
  <si>
    <t>MOF RJ45.10 WIT</t>
  </si>
  <si>
    <t>Memocab-merktekenhouder</t>
  </si>
  <si>
    <t>Hypra kop.ct.stop 32A 500</t>
  </si>
  <si>
    <t>Hypra kop.ct.stop 63A 400</t>
  </si>
  <si>
    <t>Atlantic55 kt.500x500x250</t>
  </si>
  <si>
    <t>Cyl.zek. 8,5x23 zon.verkl</t>
  </si>
  <si>
    <t>DLP afsnijdbare ts.afdich</t>
  </si>
  <si>
    <t>Hypra omk.doos 1ing. kuns</t>
  </si>
  <si>
    <t>Witte deur kast 8/9 modul</t>
  </si>
  <si>
    <t>Verbind.snoer 120mm 10mm²</t>
  </si>
  <si>
    <t>Atlantic55 kt.600x600x400</t>
  </si>
  <si>
    <t>Stand. klemmenblok  45mm</t>
  </si>
  <si>
    <t>Nagelklem 5-7mm zwart</t>
  </si>
  <si>
    <t>Kooiklem M5 Altis 19</t>
  </si>
  <si>
    <t>Volle plaat vr.300x300</t>
  </si>
  <si>
    <t>P17 afsl. dop IP67 16A 3P</t>
  </si>
  <si>
    <t>Scheid.transfo 3f 2500VA</t>
  </si>
  <si>
    <t>Montageplaat DPX</t>
  </si>
  <si>
    <t>Colson voetstuk kabelband</t>
  </si>
  <si>
    <t>Accessoire kast altis</t>
  </si>
  <si>
    <t>Nagelklem 10-14 zwart</t>
  </si>
  <si>
    <t>Nagelklem 14-20 zwart</t>
  </si>
  <si>
    <t>Merktekensteuntje</t>
  </si>
  <si>
    <t>Kabelbaan LINA25 B100x100</t>
  </si>
  <si>
    <t>LINA25 gep.plaat 300x300</t>
  </si>
  <si>
    <t>Stand.klemmenblok 122mm</t>
  </si>
  <si>
    <t>Fixomega voor schroef M4</t>
  </si>
  <si>
    <t>Klemmenblok blauw IP2</t>
  </si>
  <si>
    <t>Klemmenblok zwart IP2</t>
  </si>
  <si>
    <t>Klembare versieringskroon</t>
  </si>
  <si>
    <t>Hypra stekker 16A 230V 3p</t>
  </si>
  <si>
    <t>Volle plaat vr. 500x500</t>
  </si>
  <si>
    <t>Hypra omk.doos 3ing. meta</t>
  </si>
  <si>
    <t>Hypra wandct.ds. 16A 3PNA</t>
  </si>
  <si>
    <t>Hypra ct.st.63A 400V 3PNA</t>
  </si>
  <si>
    <t>Mont.plaat geper.800x1000</t>
  </si>
  <si>
    <t>Kabelbaan LINA25 B80xH100</t>
  </si>
  <si>
    <t>Batterij 3,6V - 1,5AH veiligh.verl.arm</t>
  </si>
  <si>
    <t>Mont.plaat geperf.500x500</t>
  </si>
  <si>
    <t>Dwarssteun L1143 B1200mm</t>
  </si>
  <si>
    <t>Transfo 1F 8kVA 230/400-4</t>
  </si>
  <si>
    <t>Hypra ct.stop 16A 3PA 400</t>
  </si>
  <si>
    <t>Kabelbaan LINA25 B40xH100</t>
  </si>
  <si>
    <t>Fixocap zwart schroef M5</t>
  </si>
  <si>
    <t>Merktekens memocab Logica</t>
  </si>
  <si>
    <t>Toestelcont.doos 400V 32A</t>
  </si>
  <si>
    <t>Memocab-merktek.houd.18mm</t>
  </si>
  <si>
    <t>Transfo 1F 4kVA 400-230/2</t>
  </si>
  <si>
    <t>Scheid. transfo 3F 1000VA</t>
  </si>
  <si>
    <t>Scheid. transfo 3F 1600VA</t>
  </si>
  <si>
    <t>Tang LINA25</t>
  </si>
  <si>
    <t>Mont.plaat geperf.400x400</t>
  </si>
  <si>
    <t>Hypra ct/stop haaks kunst</t>
  </si>
  <si>
    <t>P17 sokkel 16A 220V 2P+A</t>
  </si>
  <si>
    <t>Logic. memocab merktekens</t>
  </si>
  <si>
    <t>Memocab-houder 4 merktek.</t>
  </si>
  <si>
    <t>Klemmenblok stand. 192mm</t>
  </si>
  <si>
    <t>Bedradingskoker Transcab 40x25</t>
  </si>
  <si>
    <t>Bedradingskoker Transcab 40x60</t>
  </si>
  <si>
    <t>Bedradingskoker Transcab 40x40</t>
  </si>
  <si>
    <t>Bedradingskoker Transcab 25x60</t>
  </si>
  <si>
    <t>Geperf.mont.p.300x200 Atl</t>
  </si>
  <si>
    <t>Wartel IP68 M16</t>
  </si>
  <si>
    <t>Wartel IP68 M20</t>
  </si>
  <si>
    <t>Wartel IP68 M25</t>
  </si>
  <si>
    <t>Wartel IP68 M40</t>
  </si>
  <si>
    <t>Wartel IP68 M50</t>
  </si>
  <si>
    <t>Wartel IP68 M63</t>
  </si>
  <si>
    <t>Tijdrelais multifuncties</t>
  </si>
  <si>
    <t>Bedrijfsurenteller</t>
  </si>
  <si>
    <t>Tijdrelais vertraagd open</t>
  </si>
  <si>
    <t>Staaf 12x4 180A nt.geperf</t>
  </si>
  <si>
    <t>Hypra doos 32A 3PNA 400V</t>
  </si>
  <si>
    <t>P17 sokkel 32A 380V 3PNA</t>
  </si>
  <si>
    <t>Kastje met handgreep IP54</t>
  </si>
  <si>
    <t>Autotransfo 1F 1000VA</t>
  </si>
  <si>
    <t>Set van 2 klemmenafschermingen</t>
  </si>
  <si>
    <t>Elektromagneet selector</t>
  </si>
  <si>
    <t>Staaf Cu soep.L=2m 20x5mm</t>
  </si>
  <si>
    <t>P17 cont.ds.16A 2PA 200-2</t>
  </si>
  <si>
    <t>Hyp.lege kast 181x370x230</t>
  </si>
  <si>
    <t>Slot deur v.kast 8/9modul</t>
  </si>
  <si>
    <t>P17 ctds.16A 380-415V 3PA</t>
  </si>
  <si>
    <t>Tijdrelais impulsgever</t>
  </si>
  <si>
    <t>Hypra rechte ct. 16A 2P+A</t>
  </si>
  <si>
    <t>Isolerende schroef M6x10</t>
  </si>
  <si>
    <t>Doorz.deur kast 8/9 mod.</t>
  </si>
  <si>
    <t>Atlantic kast 800x1000x30</t>
  </si>
  <si>
    <t>Platte staaf 12x2/per met</t>
  </si>
  <si>
    <t>DLP aftak.+tuss.sch.40x25</t>
  </si>
  <si>
    <t>P17 contactdoos 16A 5P 400V</t>
  </si>
  <si>
    <t>Tijdschakelaar</t>
  </si>
  <si>
    <t>Atlant. kast 800x1000x250</t>
  </si>
  <si>
    <t>Inbouwdoos verlichtingsarm.</t>
  </si>
  <si>
    <t>P17 sokkel 32A 220V 2P+A</t>
  </si>
  <si>
    <t>VDI SPANBANDJE 150MM ROOD</t>
  </si>
  <si>
    <t>VDI SPANBANDJE 300MM ROOD</t>
  </si>
  <si>
    <t>P17 sokkel 3P+A 380/415AC</t>
  </si>
  <si>
    <t>Verbind. snoer 120mm 6mm²</t>
  </si>
  <si>
    <t>VDI SPANBANDJE 150MMZWART</t>
  </si>
  <si>
    <t>VDI SPANBANDJE 300MMZWART</t>
  </si>
  <si>
    <t>P17 sokkel 16A 400V 3pna</t>
  </si>
  <si>
    <t>DLP lijst 32x12,5 2,1m br</t>
  </si>
  <si>
    <t>Differentieelblok - 4 P - 630A</t>
  </si>
  <si>
    <t>Aansluitklemmen DPX-IS 630</t>
  </si>
  <si>
    <t>Transfo 1F 500VA</t>
  </si>
  <si>
    <t>DLP plint 75x20 2,1m wit</t>
  </si>
  <si>
    <t>DLP lijst 2,1m 16x16</t>
  </si>
  <si>
    <t>DLP lijst 20x12,5 2,1m wi</t>
  </si>
  <si>
    <t>DLP lijst 32x16 2,1m wit</t>
  </si>
  <si>
    <t>DLP plint 60x16 2,1m wit</t>
  </si>
  <si>
    <t>DLP lijst 32x20 2,1m wit</t>
  </si>
  <si>
    <t>DLP lijst 32x12,5 2,1m wi</t>
  </si>
  <si>
    <t>DLP lijst+dek. 40x25 l=2m</t>
  </si>
  <si>
    <t>DLP lijst 20x12,5 2,1m br</t>
  </si>
  <si>
    <t>DLP lijst 32x20 2,1m grij</t>
  </si>
  <si>
    <t>DLP lijst 11x10,5 2,1m wi</t>
  </si>
  <si>
    <t>DLP lijst 14x13,5 2,1m wi</t>
  </si>
  <si>
    <t>Scheidingstransfo 3F 4kVA</t>
  </si>
  <si>
    <t>Scheidingstransfo</t>
  </si>
  <si>
    <t>Transfo. 230/400V 24/630V</t>
  </si>
  <si>
    <t>PLEXO doos 65x65x40 7ing</t>
  </si>
  <si>
    <t>PLEXO doos 80x80x45 7ing</t>
  </si>
  <si>
    <t>PLEXO doos rond Ø60 h40</t>
  </si>
  <si>
    <t>PLEXO doos rond Ø70 h45</t>
  </si>
  <si>
    <t>PLEXO doos rond 70x45 wit</t>
  </si>
  <si>
    <t>PLEXO doos 80x80x45</t>
  </si>
  <si>
    <t>PLEXO doos 80x80x45 wit</t>
  </si>
  <si>
    <t>PLEXO doos 105x105x55</t>
  </si>
  <si>
    <t>PLEXO doos 105x105x55 7I</t>
  </si>
  <si>
    <t>PLEXO doos 105x105x55 wit</t>
  </si>
  <si>
    <t>Kit hamer + ketting</t>
  </si>
  <si>
    <t>Overspann.beveiliger  *F*</t>
  </si>
  <si>
    <t>Hypra inb.ct.ds. 200/250V</t>
  </si>
  <si>
    <t>P17 toest.ct.doos 32A 2PA</t>
  </si>
  <si>
    <t>Vloerdoorg.PVC grijs 4com</t>
  </si>
  <si>
    <t>Handgr. 380/415V 32A 3P+A</t>
  </si>
  <si>
    <t>Tijdrelais vertraagd slui</t>
  </si>
  <si>
    <t>Vistop lastschakel.4p 63A</t>
  </si>
  <si>
    <t>Batterij Nicd 4,8V 2,2Ah 661005 &amp; 661021</t>
  </si>
  <si>
    <t>Transfo 40VA 2x12V</t>
  </si>
  <si>
    <t>Hyp.lege kast 173x470x160</t>
  </si>
  <si>
    <t>Vistop-lastschak. 4P 125A</t>
  </si>
  <si>
    <t>Transfo 100VA 2x12V</t>
  </si>
  <si>
    <t>Beheermodule 3 richtingen</t>
  </si>
  <si>
    <t>Eliocad voeding</t>
  </si>
  <si>
    <t>Eliocad tafelcentrale</t>
  </si>
  <si>
    <t>Vistop lastschak. 4p 63A</t>
  </si>
  <si>
    <t>VDI SPANBANDJE 150MM GROE</t>
  </si>
  <si>
    <t>VDI SPANBANDJE 300MM GROE</t>
  </si>
  <si>
    <t>Viking3 cijfers 401-500 6mm</t>
  </si>
  <si>
    <t>Transfo 160VA 2x12V</t>
  </si>
  <si>
    <t>Scheid. transfo 3F 10kVA</t>
  </si>
  <si>
    <t>Verdeelklem 1p 160A</t>
  </si>
  <si>
    <t>P17 opb.ct.ds.2P 20/25VAC</t>
  </si>
  <si>
    <t>Oteo wisselschakelaar</t>
  </si>
  <si>
    <t>Oteo 2 x wisselschakelaar</t>
  </si>
  <si>
    <t>Oteo schakelaar 2-polig</t>
  </si>
  <si>
    <t>Oteo drukknop +verklikker</t>
  </si>
  <si>
    <t>Oteo contactdoos 2P</t>
  </si>
  <si>
    <t>Oteo contactdoos 2P+A</t>
  </si>
  <si>
    <t>Oteo opbouwkader 1 mech.</t>
  </si>
  <si>
    <t>Oteo opbouwkader 2 mech.</t>
  </si>
  <si>
    <t>Oteo opbouwkader 3 mech.</t>
  </si>
  <si>
    <t>Oteo kader DLP 12,5 1mech</t>
  </si>
  <si>
    <t>Oteo contactdoos Belgacom</t>
  </si>
  <si>
    <t>Oteo wisselschak.+verklik</t>
  </si>
  <si>
    <t>Oteo trekschakelaar</t>
  </si>
  <si>
    <t>Oteo schak.2P +verklikker</t>
  </si>
  <si>
    <t>Oteo kruisschakelaar</t>
  </si>
  <si>
    <t>Oteo drukknop</t>
  </si>
  <si>
    <t>Oteo drukknop+etik.houder</t>
  </si>
  <si>
    <t>Oteo dubbele drukknop</t>
  </si>
  <si>
    <t>Oteo contactdoos TV</t>
  </si>
  <si>
    <t>Oteo contactds. TV/FM/SAT</t>
  </si>
  <si>
    <t>Oteo contactdoos luidspre</t>
  </si>
  <si>
    <t>Oteo bebakeningslicht</t>
  </si>
  <si>
    <t>Oteo kleurloze verstrooie</t>
  </si>
  <si>
    <t>Oteo kader DLP 16mm 1mech</t>
  </si>
  <si>
    <t>Oteo kader DLP 20mm 1mech</t>
  </si>
  <si>
    <t>Oteo kader DLP 16mm 2mech</t>
  </si>
  <si>
    <t>Oteo kader DLP 20mm 2mech</t>
  </si>
  <si>
    <t>Transfo 310VA 2x12V</t>
  </si>
  <si>
    <t>PLEXO verd.ds.310x240x124</t>
  </si>
  <si>
    <t>Cyl.zek. 8,5x23 met verkl</t>
  </si>
  <si>
    <t>P17 opb.ct.ds.2P 24/42VDC</t>
  </si>
  <si>
    <t>P17 cont.stop recht 24-42</t>
  </si>
  <si>
    <t>DLP einddeksel wit</t>
  </si>
  <si>
    <t>DLP einddeksel 20x12,5 wi</t>
  </si>
  <si>
    <t>PLEXO verd.ds. 155x110x74</t>
  </si>
  <si>
    <t>Lastschakelaar - 4 P - 63 A</t>
  </si>
  <si>
    <t>Basis 3 afdekplaten 125x220</t>
  </si>
  <si>
    <t>Vistop lastschak. 3P 125A</t>
  </si>
  <si>
    <t>Scheid.transfo 450VA 1F</t>
  </si>
  <si>
    <t>Veil/scheid.transfo 160VA</t>
  </si>
  <si>
    <t>Transfo 1F 40VA 230/400V</t>
  </si>
  <si>
    <t>Afschermdeksel verloodb.</t>
  </si>
  <si>
    <t>Transfo 1F 450VA 230/400V</t>
  </si>
  <si>
    <t>Transfo 1F 160VA 230/400V</t>
  </si>
  <si>
    <t>Cont.doos mod.2PA+verklik</t>
  </si>
  <si>
    <t>DLP einddeksel 40x16 wit</t>
  </si>
  <si>
    <t>Oteo contactdoos</t>
  </si>
  <si>
    <t>Transfo 10kVA kl.10/10mm</t>
  </si>
  <si>
    <t>Verdeelklem 1P 125A</t>
  </si>
  <si>
    <t>Lastschakelaar - 4 P - 100 A</t>
  </si>
  <si>
    <t>Bevestigingsplaat DPX-IS 250</t>
  </si>
  <si>
    <t>DLP einddeksel 32x20 wit</t>
  </si>
  <si>
    <t>Scheid.transfo 40VA 1F</t>
  </si>
  <si>
    <t>DLP einddeksel 32x12,5 wi</t>
  </si>
  <si>
    <t>Lina 25 dinrail 743mm</t>
  </si>
  <si>
    <t>Kast industrieel</t>
  </si>
  <si>
    <t>Autotransfo 1f 250VA</t>
  </si>
  <si>
    <t>Breekglas vr 38014</t>
  </si>
  <si>
    <t>Verdeelklem 160A</t>
  </si>
  <si>
    <t>Scheidingstransfo 5kVA 1F</t>
  </si>
  <si>
    <t>Lina 25 dwarssteun 443mm</t>
  </si>
  <si>
    <t>DLP einddeksel 32x16 wit</t>
  </si>
  <si>
    <t>Hypra stek.32A 2PA 200-25</t>
  </si>
  <si>
    <t>Kast PVC IP66 130x75x74</t>
  </si>
  <si>
    <t>P17 cont.ds.16A 3PNA 380-</t>
  </si>
  <si>
    <t>P17 cont.ds.32A 3PNA 380-</t>
  </si>
  <si>
    <t>DLP einddeksel 80x20 wit</t>
  </si>
  <si>
    <t>PLEXO verd.ds. 130x130x74</t>
  </si>
  <si>
    <t>Transfo 1F 630VA 230/400V</t>
  </si>
  <si>
    <t>Oteo verdeelds.+ 4klemmen</t>
  </si>
  <si>
    <t>PLEXO verd.ds. 180x140x86</t>
  </si>
  <si>
    <t>PLEXO verd.ds. 220x170x86</t>
  </si>
  <si>
    <t>Kast PVC IP66 270x170x86</t>
  </si>
  <si>
    <t>Kast PVC IP66 360x270x124</t>
  </si>
  <si>
    <t>Kast PVC IP66 155x110x74</t>
  </si>
  <si>
    <t>Transfo 1F 1000VA 230/400</t>
  </si>
  <si>
    <t>Kast PVC IP55 180x140x86</t>
  </si>
  <si>
    <t>Kast PVC IP55 220x170x86</t>
  </si>
  <si>
    <t>Kast PVC IP55 270x170x86</t>
  </si>
  <si>
    <t>Klok vr looplamp m/gloeil</t>
  </si>
  <si>
    <t>Scheid. transfo 630VA 1F</t>
  </si>
  <si>
    <t>Ni-cd batterij 4,8v 1,5ah</t>
  </si>
  <si>
    <t>Kast PVC IP66 220x170x86</t>
  </si>
  <si>
    <t>Adapt. kunstst.PG13 ISO20</t>
  </si>
  <si>
    <t>Adapt. kunstst.PG16 ISO20</t>
  </si>
  <si>
    <t>Pen uitwisbaar vr/TRA-FIX</t>
  </si>
  <si>
    <t>Deurcontact 6A 250V nonc</t>
  </si>
  <si>
    <t>Transfo 63VA 2x12V</t>
  </si>
  <si>
    <t>Transfo 1F 310VA 230400V</t>
  </si>
  <si>
    <t>Lege houder 35gat. L276mm</t>
  </si>
  <si>
    <t>Hypra ct/stop haaks metaa</t>
  </si>
  <si>
    <t>P17 cont.ds.32A 3PA 380-4</t>
  </si>
  <si>
    <t>Transfo 1000VA klem 4/4mm</t>
  </si>
  <si>
    <t>DLP variabele binnenhoek</t>
  </si>
  <si>
    <t>Vistop lastschak.3P ro/ge</t>
  </si>
  <si>
    <t>Lichtsignalering  oranje knipperend</t>
  </si>
  <si>
    <t>Verdeelklem 1P 250A</t>
  </si>
  <si>
    <t>Hypra ct.ds.16A 3PNA 380-</t>
  </si>
  <si>
    <t>Overspan.beveil. 230/400V</t>
  </si>
  <si>
    <t>Wartel IP68 M32</t>
  </si>
  <si>
    <t>DLP einddeksel L/R bruin</t>
  </si>
  <si>
    <t>P17 cont.ds.32A 2PA 200-2</t>
  </si>
  <si>
    <t>Set van 4 bevestig.beugel</t>
  </si>
  <si>
    <t>Adaptor Plexo v/HVIS cont</t>
  </si>
  <si>
    <t>Set 2scharn/dozen inbegre</t>
  </si>
  <si>
    <t>Kast PVC 155x110x74 doorz</t>
  </si>
  <si>
    <t>Veil/scheid.transfo 100VA</t>
  </si>
  <si>
    <t>Transfo 1F 63VA 230-400V/</t>
  </si>
  <si>
    <t>Isolatietransfo 3F 16kVA</t>
  </si>
  <si>
    <t>Transfo 1F 100VA 230400V</t>
  </si>
  <si>
    <t>Transfo 1F 160VA 230400V</t>
  </si>
  <si>
    <t>Transfo 1F 220VA 230-400V</t>
  </si>
  <si>
    <t>Transfo 1F 63VA 230/400V</t>
  </si>
  <si>
    <t>Transfo 1F 100VA 230/400V</t>
  </si>
  <si>
    <t>Transfo 1F 220VA 230/400V</t>
  </si>
  <si>
    <t>Vistop lastschak. 4P 125A</t>
  </si>
  <si>
    <t>Oteo verstrooier rood</t>
  </si>
  <si>
    <t>Lamp E10 230V 3/4W</t>
  </si>
  <si>
    <t>Adaptor kunstst.PG9 ISO16</t>
  </si>
  <si>
    <t>Adapt. kunstst.PG11 ISO16</t>
  </si>
  <si>
    <t>Adapt. kunstst.PG16 ISO25</t>
  </si>
  <si>
    <t>Adapt. kunstst.PG11 ISO20</t>
  </si>
  <si>
    <t>Lastschakelaar - 4 P - 160 A</t>
  </si>
  <si>
    <t>Kast PVC IP55 310x240x130</t>
  </si>
  <si>
    <t>Transfo 220VA 2x12V</t>
  </si>
  <si>
    <t>Kast PVC IP55 155x100x80</t>
  </si>
  <si>
    <t>Grootvolumevullingen 1,5²</t>
  </si>
  <si>
    <t>Transfo 2500VA kl.10/10mm</t>
  </si>
  <si>
    <t>Transfo 6,3kVA kl.10/10mm</t>
  </si>
  <si>
    <t>DLP variabele buitenhoek</t>
  </si>
  <si>
    <t>Nabijheidskastje 25A</t>
  </si>
  <si>
    <t>P17 haakse cont.stop 3PNA</t>
  </si>
  <si>
    <t>Hypra wandcont.ds.3PA 32A</t>
  </si>
  <si>
    <t>Verbind.snoer 320mm 10mm²</t>
  </si>
  <si>
    <t>Vervangmod. oversp.beveil</t>
  </si>
  <si>
    <t>Montageplaat 180x140mm</t>
  </si>
  <si>
    <t>P17 haakse ct.st. 2PA 16A</t>
  </si>
  <si>
    <t>Transfo 2500VA 230-400V/1</t>
  </si>
  <si>
    <t>Lastschakelaar - 4 P - 250 A</t>
  </si>
  <si>
    <t>Lastschakelaar - 3 P - 160 A</t>
  </si>
  <si>
    <t>Hypra ct.st.haaks 3PA kun</t>
  </si>
  <si>
    <t>Vistop-lastschak. 4P 160A</t>
  </si>
  <si>
    <t>P17 haakse ct.st.2P+A 16A</t>
  </si>
  <si>
    <t>Halogeenlamp zwaailicht 12V 20W</t>
  </si>
  <si>
    <t>Snoer Cat. 6 F/UTP rood 3 m</t>
  </si>
  <si>
    <t>Hypra ct.st.haaks 32A 3PA</t>
  </si>
  <si>
    <t>Set van 3 isolerende schotten</t>
  </si>
  <si>
    <t>Kast PVC IP66 310x240x124</t>
  </si>
  <si>
    <t>Transfo 4kVA klem 10/10mm</t>
  </si>
  <si>
    <t>Veil/scheid.transfo 63VA</t>
  </si>
  <si>
    <t>Hypra wandct.ds. 3P+A 63A</t>
  </si>
  <si>
    <t>Hypra omkeerbare doos</t>
  </si>
  <si>
    <t>Oteo verstrooier groen</t>
  </si>
  <si>
    <t>Set 4 beugels muurbevest.</t>
  </si>
  <si>
    <t>P17 half-inb.contd.16A 2P</t>
  </si>
  <si>
    <t>Kast PVC IP55 360x270x124</t>
  </si>
  <si>
    <t>Gloeilamp BA15D 24VDC 5W</t>
  </si>
  <si>
    <t>Kastje reservesleutels</t>
  </si>
  <si>
    <t>Montageplaat 360x270mm</t>
  </si>
  <si>
    <t>Noodonderbreking opbouw</t>
  </si>
  <si>
    <t>Transfo 1F 310VA 230/400V</t>
  </si>
  <si>
    <t>Grootvolumevullingen 0,75</t>
  </si>
  <si>
    <t>Klemmenblok aard.(gr) IP2</t>
  </si>
  <si>
    <t>Hypra cont.ds/koelcontain</t>
  </si>
  <si>
    <t>Hypra rechte stekker 3P+A</t>
  </si>
  <si>
    <t>Kast PVC IP66 130x130x74</t>
  </si>
  <si>
    <t>Kast PVC IP55 130x75x74</t>
  </si>
  <si>
    <t>Kast PVC IP55 130x75x74 d</t>
  </si>
  <si>
    <t>Kast PVC IP55 130x130x74</t>
  </si>
  <si>
    <t>Kast PVC 130x130x74 doorz</t>
  </si>
  <si>
    <t>Kast PVC 180x140x86 doorz</t>
  </si>
  <si>
    <t>Kast PVC 220x170x86 doorz</t>
  </si>
  <si>
    <t>Kast PVC 270x170x86 doorz</t>
  </si>
  <si>
    <t>Kast PVC 310x240x124 door</t>
  </si>
  <si>
    <t>Kast PVC 360x270x124 door</t>
  </si>
  <si>
    <t>P17 ct.ds.16A 3PNA 200-25</t>
  </si>
  <si>
    <t>Gloeilamp BA15D 230AC 10W</t>
  </si>
  <si>
    <t>Tijdrelais modulair</t>
  </si>
  <si>
    <t>Scheidingstransfo 4kVA 1F</t>
  </si>
  <si>
    <t>Bevest.kit v/kast L=500mm</t>
  </si>
  <si>
    <t>Brandkast uitgerust vuist</t>
  </si>
  <si>
    <t>Lamp E10 12V 4W</t>
  </si>
  <si>
    <t>Verlengstuk voor aansluitvlak</t>
  </si>
  <si>
    <t>Set van verbreders - 4 P -</t>
  </si>
  <si>
    <t>Aansluitklemmen DPX-IS 250</t>
  </si>
  <si>
    <t>Wijzerplaat v/ampèremeter</t>
  </si>
  <si>
    <t>Vistop in kast 4P 125A</t>
  </si>
  <si>
    <t>Flitslicht BA9s 24VDC 20W</t>
  </si>
  <si>
    <t>Toebehoren kasten xl/xl-a</t>
  </si>
  <si>
    <t>Veil/scheid.transfo 630VA</t>
  </si>
  <si>
    <t>P17 cont.ds.32A 2PA 220V</t>
  </si>
  <si>
    <t>Vistop-lastschak. 3P 160A</t>
  </si>
  <si>
    <t>P17 cont.ds.16A 3PA 380V</t>
  </si>
  <si>
    <t>PLEXO verd.ds.360x270x124</t>
  </si>
  <si>
    <t>Buiskl.SpitgereedschIRL20</t>
  </si>
  <si>
    <t>Buiskl.SpitgereedschIRL32</t>
  </si>
  <si>
    <t>VDI THERMOSTAAT/MAGNEET</t>
  </si>
  <si>
    <t>Aftakdoos aftak.4richting</t>
  </si>
  <si>
    <t>Vlakke aftakking</t>
  </si>
  <si>
    <t>Dekselafdichting</t>
  </si>
  <si>
    <t>Einddeksel</t>
  </si>
  <si>
    <t>Soepele plastic houder A4</t>
  </si>
  <si>
    <t>LCS RJ45 PTCH.KAB.FTP1M C6</t>
  </si>
  <si>
    <t>LCS RJ45 PTCH.KAB.UTP1M C6</t>
  </si>
  <si>
    <t>LCS RJ45 PTCH.KAB.UTP2M C6</t>
  </si>
  <si>
    <t>LCS RJ45 PTCH.KAB.UTP 3M C6 BLAUW</t>
  </si>
  <si>
    <t>LCS RJ45 PTCH.KAB.UTP 5M C6 BLAUW</t>
  </si>
  <si>
    <t>LCS RJ45 PTCH.KAB.FTP2M C6</t>
  </si>
  <si>
    <t>LCS RJ45 PTCH.KAB.FTP3M C6</t>
  </si>
  <si>
    <t>LCS RJ45 PTCH.KAB.FTP5M C6</t>
  </si>
  <si>
    <t>LCS RJ45 PTCH.KAB.STP1M C6</t>
  </si>
  <si>
    <t>LCS RJ45 PTCH.KAB.STP2M C6</t>
  </si>
  <si>
    <t>LCS RJ45 PTCH.KAB.STP3M C6</t>
  </si>
  <si>
    <t>VDI ROOSTER.VR.KAB.BEHEER</t>
  </si>
  <si>
    <t>Montageplaat 270x170mm</t>
  </si>
  <si>
    <t>Vistop lastschakel.3P 63A</t>
  </si>
  <si>
    <t>Vistop hulpcontact no+nc</t>
  </si>
  <si>
    <t>DLP50x150 Kabelgoot wit zonder deksel</t>
  </si>
  <si>
    <t>DLP verdelingstussenschot</t>
  </si>
  <si>
    <t>Var binnenhoek DLP 50x80/50x105</t>
  </si>
  <si>
    <t>DLP50x105 Var.buitenhoek</t>
  </si>
  <si>
    <t>DLP kabelb.afdichting wit</t>
  </si>
  <si>
    <t>DLP65x150 Einddeksel 65mm</t>
  </si>
  <si>
    <t>DLP vlak.aftakk.kabelgoot</t>
  </si>
  <si>
    <t>DLP vlak.aftakk.tussensch</t>
  </si>
  <si>
    <t>DLP35x80 Dekselafdichting</t>
  </si>
  <si>
    <t>Differentieelblok - 3 P - 630A</t>
  </si>
  <si>
    <t>Veil/scheid.transfo 450VA</t>
  </si>
  <si>
    <t>Omschak.1P 4richt. m/0sta</t>
  </si>
  <si>
    <t>Lamp E10 24V 4W</t>
  </si>
  <si>
    <t>Vistop lastschak.2P 32A z</t>
  </si>
  <si>
    <t>Vistop lastschak. 4P 160A</t>
  </si>
  <si>
    <t>Verloodb.schroefafscherm.</t>
  </si>
  <si>
    <t>Vistop zijd.bedien.3P roo</t>
  </si>
  <si>
    <t>Montageplaat 155x110mm</t>
  </si>
  <si>
    <t>LCS Cable Cat5E FTP-PVC4p</t>
  </si>
  <si>
    <t>VDI BUNDELBANDJE 15X180MM</t>
  </si>
  <si>
    <t>Vistop lat.bedien.kit/roo</t>
  </si>
  <si>
    <t>Scheid. transfo 8kVA 1F</t>
  </si>
  <si>
    <t>Dakventilator 600 m³/u</t>
  </si>
  <si>
    <t>Veiligheidsverl.LED-1h-np 360lm</t>
  </si>
  <si>
    <t>Signis spec.dubbele houde</t>
  </si>
  <si>
    <t>Hypra ct.haaks 3PA 32A 38</t>
  </si>
  <si>
    <t>Hypra stekk.32A 380V 3PNA</t>
  </si>
  <si>
    <t>Veiligheidsverl.opb.45lm-1h-np</t>
  </si>
  <si>
    <t>Hypra cont.ds 16A 5P 380V</t>
  </si>
  <si>
    <t>Hypra sokkel 1ing.IP66/67</t>
  </si>
  <si>
    <t>Hypra stopct.16A 220V 2PA</t>
  </si>
  <si>
    <t>P17 ct.ds.16A 3PA 200-250</t>
  </si>
  <si>
    <t>Hypra stekk. 16A 220V 2PA</t>
  </si>
  <si>
    <t>Montageplaat 130x130mm</t>
  </si>
  <si>
    <t>ONTDUB.RJ45.2ETH.100BASET</t>
  </si>
  <si>
    <t>LCS Cable Cat5E UTP-PVC4p</t>
  </si>
  <si>
    <t>Scheider zeker. 10x38 1PN</t>
  </si>
  <si>
    <t>Hypra stopct.32A 3PNA 380</t>
  </si>
  <si>
    <t>Vervangkabelinvoer d25mm</t>
  </si>
  <si>
    <t>Hypra kopp.ct.32A 380V 5P</t>
  </si>
  <si>
    <t>VDI BUNDELBANDJE 15X227MM</t>
  </si>
  <si>
    <t>VDI BUNDELBANDJE 15X322MM</t>
  </si>
  <si>
    <t>PLEXO 66 opb.doos 1 mech.</t>
  </si>
  <si>
    <t>PLEXO 66 opb.doos 2 mech.</t>
  </si>
  <si>
    <t>PLEXO 66 contactdoos 2P+A</t>
  </si>
  <si>
    <t>LCS RJ45 PCRD.C5E UTP.1M</t>
  </si>
  <si>
    <t>LCS RJ45 PCRD.C5E UTP.2M</t>
  </si>
  <si>
    <t>IDROBOXPLUS DUBBELE DOOS OPB</t>
  </si>
  <si>
    <t>Hulpcontacten no+nc</t>
  </si>
  <si>
    <t>PLEXO 66 cont. m/klapdeks</t>
  </si>
  <si>
    <t>Lastschakelaar - 3 P - 63 A</t>
  </si>
  <si>
    <t>Kabelstripper</t>
  </si>
  <si>
    <t>38011+38091 kast+hamer</t>
  </si>
  <si>
    <t>DLP distri kabelgoot 120x80 mm</t>
  </si>
  <si>
    <t>Klem oranje vr/3geleiders</t>
  </si>
  <si>
    <t>Klem blauw vr/5 geleiders</t>
  </si>
  <si>
    <t>LCS RJ45 PCRD.C5E.UTP.3M</t>
  </si>
  <si>
    <t>LCS RJ45 PCRD.C5E.UTP.5M</t>
  </si>
  <si>
    <t>LCS RJ45 PCRD.C5E FTP.1M</t>
  </si>
  <si>
    <t>LCS RJ45 PCRD.C5E FTP.2M</t>
  </si>
  <si>
    <t>LCS RJ45 PCRD.C5E FTP.3M</t>
  </si>
  <si>
    <t>LCS RJ45 PCRD.C5E FTP.5M</t>
  </si>
  <si>
    <t>Hypra stekk.16A 380V 3PNA</t>
  </si>
  <si>
    <t>Voeding 1F 600W 25A 24VDC</t>
  </si>
  <si>
    <t>ONTDUB.RJ45.1ETH.100BASET</t>
  </si>
  <si>
    <t>ONTDUB.RJ45.2TEL.RJ12</t>
  </si>
  <si>
    <t>ONTDUB.RJ45.2TEL.ISDN</t>
  </si>
  <si>
    <t>Kniptang voor kabel UTP</t>
  </si>
  <si>
    <t>Salvena brandcentr.1 zone</t>
  </si>
  <si>
    <t>Voeding 1F 12V 300W 25A</t>
  </si>
  <si>
    <t>Klem grijs vr/8 geleiders</t>
  </si>
  <si>
    <t>Voeding 1F 240W 10A 24VDC</t>
  </si>
  <si>
    <t>Hypra stopct.32A 220V 3PA</t>
  </si>
  <si>
    <t>P17 afdekplaat 125x280mm</t>
  </si>
  <si>
    <t>Voeding 1F 24W 1A 24VDC</t>
  </si>
  <si>
    <t>5 glaasjes voor kastje 90x90</t>
  </si>
  <si>
    <t>Salvena opt. rookdetector</t>
  </si>
  <si>
    <t>Salvena brandcentr.8 zone</t>
  </si>
  <si>
    <t>Schuif /kad.2m.prof.H12,5</t>
  </si>
  <si>
    <t>Schuif /kad.4m.prof.H12,5</t>
  </si>
  <si>
    <t>Half-inb.ct.2PA 16A 200-2</t>
  </si>
  <si>
    <t>Adapterpl.v/half-inb.cont</t>
  </si>
  <si>
    <t>Rechte stekk.2PA 16A 200-</t>
  </si>
  <si>
    <t>OTEO CONTACTDOOS RJ45</t>
  </si>
  <si>
    <t>Voeding 1F 30W 2,5A 12VDC</t>
  </si>
  <si>
    <t>Voeding 1F 120W 5A 24VDC</t>
  </si>
  <si>
    <t>VDI 19   KOOIMOEREN - 50ST</t>
  </si>
  <si>
    <t>Permanente voeding 24v</t>
  </si>
  <si>
    <t>OTEO CONT.DS.RJ45 SAMENST</t>
  </si>
  <si>
    <t>Torus diameter 35 mm</t>
  </si>
  <si>
    <t>Hypra st.ct.32A 3PA 380-4</t>
  </si>
  <si>
    <t>PLEXO 66 wisselschakelaar</t>
  </si>
  <si>
    <t>Klem grijs vr/2 geleiders</t>
  </si>
  <si>
    <t>Voeding 1F 60W 2,5A 24VDC</t>
  </si>
  <si>
    <t>Hypra cont.ds 16A 2PA 200</t>
  </si>
  <si>
    <t>Salvena brandcentr.2 zone</t>
  </si>
  <si>
    <t>Starfix 35 mm² rood</t>
  </si>
  <si>
    <t>Salv.thermovelocimetr.det</t>
  </si>
  <si>
    <t>RTA 82044 2000 M25 metaal</t>
  </si>
  <si>
    <t>Voeding 1F 12W 0,5A 24VDC</t>
  </si>
  <si>
    <t>Voeding 1F 360W 15A 24VDC</t>
  </si>
  <si>
    <t>P17 ctds.huish.2PA IP44</t>
  </si>
  <si>
    <t>Bevest.kit v/kast b=300mm</t>
  </si>
  <si>
    <t>Bevest.kit v/kast b=400mm</t>
  </si>
  <si>
    <t>Gereedschap spant +snijdt</t>
  </si>
  <si>
    <t>Hypra contds 16A 2PA 230V</t>
  </si>
  <si>
    <t>Hypra sokkel 3 ing.</t>
  </si>
  <si>
    <t>OTEO RJ45 WCD SAM UTP C5E</t>
  </si>
  <si>
    <t>Starfix 50 mm² blauw</t>
  </si>
  <si>
    <t>Starfix koffer 10-50mm²</t>
  </si>
  <si>
    <t>Hypra stekk.16A 380V 3PA</t>
  </si>
  <si>
    <t>Hypra stekk.32A 380V 3PA</t>
  </si>
  <si>
    <t>Hyp koppelst.380V 5P 16A</t>
  </si>
  <si>
    <t>Hyp koppelst.380V 4P 16A</t>
  </si>
  <si>
    <t>Hyp koppelst.380V 4P 32A</t>
  </si>
  <si>
    <t>Hypra cont.ds 16A 4P 380V</t>
  </si>
  <si>
    <t>Idrobox - opb.klapdeksel IP44</t>
  </si>
  <si>
    <t>Ampèremeter 0-5A gat vier</t>
  </si>
  <si>
    <t>Voltmeter 500V</t>
  </si>
  <si>
    <t>Schaal ampèremeter 0-400A</t>
  </si>
  <si>
    <t>Salvena brandcentr.4 zone</t>
  </si>
  <si>
    <t>Veil/scheid.transfo 220VA</t>
  </si>
  <si>
    <t>PLEXO 66 DK 6A+verklikker</t>
  </si>
  <si>
    <t>Voeding 1F 60W 5A 12VDC</t>
  </si>
  <si>
    <t>PLEXO 66 wisselschakel.2P</t>
  </si>
  <si>
    <t>Inbouwdoos G5 Veiligheidsverl.</t>
  </si>
  <si>
    <t>Schuif /kad.2m.prof.H16mm</t>
  </si>
  <si>
    <t>Voeding 1F 48W 1A 48VDC</t>
  </si>
  <si>
    <t>Viking 3 vermogensklem kabel/kabel - spo</t>
  </si>
  <si>
    <t>Schuif /kad.4m.prof.H16mm</t>
  </si>
  <si>
    <t>Schuif /kad.6m.prof.H16mm</t>
  </si>
  <si>
    <t>PLEXO 66 aanpasser</t>
  </si>
  <si>
    <t>Verdeelklem 250A</t>
  </si>
  <si>
    <t>Voed.1F 230-400W 5A 24VDC</t>
  </si>
  <si>
    <t>Voeding 230-400V 24V 2,5A</t>
  </si>
  <si>
    <t>Hypra h-inb.doos 3PNA 63A</t>
  </si>
  <si>
    <t>Salveno herhaalbord</t>
  </si>
  <si>
    <t>Hypra stekk. 32A 220V 3PA</t>
  </si>
  <si>
    <t>Adapt.16A 230V 2PA+deksel</t>
  </si>
  <si>
    <t>Basis 2afdekpl. 125x280mm</t>
  </si>
  <si>
    <t>Houd.v/Nylbloc Auto klemm</t>
  </si>
  <si>
    <t>Batik klokzaag</t>
  </si>
  <si>
    <t>Zelfborende-tappende schroeven</t>
  </si>
  <si>
    <t>Beugel voor aardingsstaaf</t>
  </si>
  <si>
    <t>Schuif /kad.2m.prof.H20mm</t>
  </si>
  <si>
    <t>Schuif /kad.6m.prof.H20mm</t>
  </si>
  <si>
    <t>Oteo voll.verdeeldoos 4kl</t>
  </si>
  <si>
    <t>Viking 3 vermogensklem kabelschoen/kabel</t>
  </si>
  <si>
    <t>Dubbele verstrooier</t>
  </si>
  <si>
    <t>Scheid. transfo 6,3kVA 1F</t>
  </si>
  <si>
    <t>Schuif /kad.6m.prof.H12,5</t>
  </si>
  <si>
    <t>Schuif/plint 4m.80/120x20</t>
  </si>
  <si>
    <t>Voeding 1F 480W 10A 48VDC</t>
  </si>
  <si>
    <t>Schuif/plint 2m.80/120x20</t>
  </si>
  <si>
    <t>Voeding 1F 240W 5A 48VDC</t>
  </si>
  <si>
    <t>Voeding 1F 960W 40A 24VDC</t>
  </si>
  <si>
    <t>Hypra h-inb.32A 3PA 200-2</t>
  </si>
  <si>
    <t>Veiligheidsverl. access. G5</t>
  </si>
  <si>
    <t>Pictogr.G5 Veiligheid.</t>
  </si>
  <si>
    <t>Contactdoos 380V 63A 5P</t>
  </si>
  <si>
    <t>Afsluitdop ISO16 grijs</t>
  </si>
  <si>
    <t>Afsluitdop ISO20 grijs</t>
  </si>
  <si>
    <t>Afsluitdop ISO25 grijs</t>
  </si>
  <si>
    <t>Afsluitdop ISO32 grijs</t>
  </si>
  <si>
    <t>Afsluitdop ISO40 grijs</t>
  </si>
  <si>
    <t>Bevestigingsplaat</t>
  </si>
  <si>
    <t>Hyp koppelst. 220V 3P 16A</t>
  </si>
  <si>
    <t>Haakse stekk.32A 3PNA 380</t>
  </si>
  <si>
    <t>Haakse cont.st.16A 2PA 20</t>
  </si>
  <si>
    <t>Hypra stopct.63A 3PA 380-</t>
  </si>
  <si>
    <t>Oteo drukknop 6A 250VAC</t>
  </si>
  <si>
    <t>Directe draaibediening</t>
  </si>
  <si>
    <t>Hypra ct.ds.16A 3PNA 380V</t>
  </si>
  <si>
    <t>Set 4 glijrails v/dpt.400</t>
  </si>
  <si>
    <t>Bevest.beugel m/symm.rail</t>
  </si>
  <si>
    <t>Verv. kabelinv. d20mm wit</t>
  </si>
  <si>
    <t>Vistop lat.bedien.kit/zwa</t>
  </si>
  <si>
    <t>Oteo wisselschak.compleet</t>
  </si>
  <si>
    <t>Viking 3 vermogensklem kabel/kabelschoen</t>
  </si>
  <si>
    <t>Veiligheidshangslot</t>
  </si>
  <si>
    <t>RJ45 VOLL.CAT.6 UTP 8CONT</t>
  </si>
  <si>
    <t>Hypra ct.ds.2PA 32A 200-2</t>
  </si>
  <si>
    <t>Koppelct.st.32A 2PA 200-2</t>
  </si>
  <si>
    <t>Schuif/plint 6m.80/120x20</t>
  </si>
  <si>
    <t>Voeding 1F 720W 15A 48VDC</t>
  </si>
  <si>
    <t>Hypra stopct.63A 3PNA 380</t>
  </si>
  <si>
    <t>Hypra omkeerb.doos 1ingan</t>
  </si>
  <si>
    <t>Set verbreders - 4 P</t>
  </si>
  <si>
    <t>Vistop lastschak. 3P 160A</t>
  </si>
  <si>
    <t>OTEO RJ45 WCD SAM FTP CT6</t>
  </si>
  <si>
    <t>Voeding 1F 1200W 50A 24DC</t>
  </si>
  <si>
    <t>P17 sokk. v/afd.125x280mm</t>
  </si>
  <si>
    <t>Staaf Cu stijf l=1750mm 75x5 950/850A</t>
  </si>
  <si>
    <t>Draaischak.samenst.3P 25A</t>
  </si>
  <si>
    <t>Draaischak.samenst.3P 32A</t>
  </si>
  <si>
    <t>Draaischak.samenst.3P 50A</t>
  </si>
  <si>
    <t>Draaischak.samenst.3P 63A</t>
  </si>
  <si>
    <t>Draaischak.samenst.3P 80A</t>
  </si>
  <si>
    <t>Draaischak.samens.3P 100A</t>
  </si>
  <si>
    <t>Bijkom.nulleid.pool v/25A</t>
  </si>
  <si>
    <t>Bijkom.nulleid.pool v/32A</t>
  </si>
  <si>
    <t>Bijkom.nulleid.pool v/50A</t>
  </si>
  <si>
    <t>Bijkom.nulleid.pool v/63A</t>
  </si>
  <si>
    <t>Bijkom.nulleid.pool v/80A</t>
  </si>
  <si>
    <t>Bijkom.nulleid.pool /100A</t>
  </si>
  <si>
    <t>Bijkom.fase-element v/25A</t>
  </si>
  <si>
    <t>Bijkom.fase-element v/32A</t>
  </si>
  <si>
    <t>Bijkom.fase-element v/50A</t>
  </si>
  <si>
    <t>Bijkom.fase-element v/63A</t>
  </si>
  <si>
    <t>Bijkom.fase-element v/80A</t>
  </si>
  <si>
    <t>Bijkom.fase-element /100A</t>
  </si>
  <si>
    <t>Handgr. geel-rood 25-63A</t>
  </si>
  <si>
    <t>Handgr. geel-rood 80-100A</t>
  </si>
  <si>
    <t>Handgreep grijs 25-63A</t>
  </si>
  <si>
    <t>Handgreep grijs 80-100A</t>
  </si>
  <si>
    <t>Set ext.bedien.- lange as</t>
  </si>
  <si>
    <t>Sluitingskit CNOMO</t>
  </si>
  <si>
    <t>Kastje vuistslDK inb.IP30</t>
  </si>
  <si>
    <t>Opbouwdoos IP66/67-55</t>
  </si>
  <si>
    <t>Hypra ct.ds.16A 3P+A 380V</t>
  </si>
  <si>
    <t>Differentieelblok - 3 P - 400A</t>
  </si>
  <si>
    <t>Set achteraansluitingen - 3 P</t>
  </si>
  <si>
    <t>Voeding 12VDC 12W 1A 1F</t>
  </si>
  <si>
    <t>Lastschakelaar - 3 P - 400 A</t>
  </si>
  <si>
    <t>Afstandsbediening op deur</t>
  </si>
  <si>
    <t>ONTDUBB. RJ45-TV-LAN DATA</t>
  </si>
  <si>
    <t>CORD TEL-RJ45-RJ11</t>
  </si>
  <si>
    <t>Schakelkl.REX2000 dig.wek</t>
  </si>
  <si>
    <t>DLP distri kabelgoot 90x40 mm</t>
  </si>
  <si>
    <t>DLP distri kabelgoot 120x40mm</t>
  </si>
  <si>
    <t>DLP distri kabelgoot 120x60 mm</t>
  </si>
  <si>
    <t>DLP distri kabelgoot 150x60 mm</t>
  </si>
  <si>
    <t>DLP distri kabelgoot 200x80 mm</t>
  </si>
  <si>
    <t>Einddeksel links of rechts</t>
  </si>
  <si>
    <t>Variabele binnenhoek DLP distri</t>
  </si>
  <si>
    <t>Dekselafdichting DLP distri</t>
  </si>
  <si>
    <t>Voeding 1F 120W 10A 12VDC</t>
  </si>
  <si>
    <t>Transfo draagb. 100VA 24V</t>
  </si>
  <si>
    <t>DLP distri kabelgoot 200x60 mm lengte 2m</t>
  </si>
  <si>
    <t>Voeding 1F 1200W 25A 48DC</t>
  </si>
  <si>
    <t>Basis afdekpl. 125x280mm</t>
  </si>
  <si>
    <t>Volle afdekpl. 125x280mm</t>
  </si>
  <si>
    <t>Hypra h-inb.ct.ds.32A 3PA</t>
  </si>
  <si>
    <t>Inb.cont.ds.32A 3PNA 380-</t>
  </si>
  <si>
    <t>Hypra stopct.32A 220V 2PA</t>
  </si>
  <si>
    <t>Var binnenhoek DLP design 50x105(65)</t>
  </si>
  <si>
    <t>DLP50x105 Einddeksel 65mm</t>
  </si>
  <si>
    <t>DLP50x105 Kabelg+dek.65mm</t>
  </si>
  <si>
    <t>Pictogr.G5 nd.man -&gt; deur</t>
  </si>
  <si>
    <t>Scheidingstussenschot DLP distri</t>
  </si>
  <si>
    <t>T-aftakking DLP distri</t>
  </si>
  <si>
    <t>Merktekenhouder 25-35mm²</t>
  </si>
  <si>
    <t>Merktekenhoud.10-16mm²zwa</t>
  </si>
  <si>
    <t>Platte hoek DLP distri</t>
  </si>
  <si>
    <t>Koppelcontst.3PA 16A 200-</t>
  </si>
  <si>
    <t>Rechte stekk.16A 3PA 200-</t>
  </si>
  <si>
    <t>Hypra stekk.32A 230V 3P+A</t>
  </si>
  <si>
    <t>P17 haakse ct.st.2P+A 32A</t>
  </si>
  <si>
    <t>Wandkast XL³ 160 - 2 rijen</t>
  </si>
  <si>
    <t>Wandkast XL³ 160 - 3 rijen</t>
  </si>
  <si>
    <t>Wandkast XL³ 160 - 4 rijen</t>
  </si>
  <si>
    <t>Wandkast XL³ 160 - 5 rijen</t>
  </si>
  <si>
    <t>Wandkast XL³ 160 - 6 rijen</t>
  </si>
  <si>
    <t>Afsnijdbare afdekstrip 24 mod</t>
  </si>
  <si>
    <t>Houder kabelkanaal Lina 25</t>
  </si>
  <si>
    <t>Draadgeleidingsring vertikaal</t>
  </si>
  <si>
    <t>Draadgeleidingsring horizont.</t>
  </si>
  <si>
    <t>Bevestigingskit holle wanden</t>
  </si>
  <si>
    <t>Cilinderslot + sleutel - 405</t>
  </si>
  <si>
    <t>Gewelfde glazen deur h 450</t>
  </si>
  <si>
    <t>Gewelfde glazen deur h 600</t>
  </si>
  <si>
    <t>Gewelfde glazen deur h 750</t>
  </si>
  <si>
    <t>Gewelfde glazen deur h 900</t>
  </si>
  <si>
    <t>Gewelfde glazen deur h 1050</t>
  </si>
  <si>
    <t>Vlakke metalen deur h 450</t>
  </si>
  <si>
    <t>Vlakke metalen deur h 600</t>
  </si>
  <si>
    <t>Vlakke metalen deur h 750</t>
  </si>
  <si>
    <t>Vlakke metalen deur h 900</t>
  </si>
  <si>
    <t>Vlakke metalen deur h 1050</t>
  </si>
  <si>
    <t>Variabele buitenhoek DLP distri</t>
  </si>
  <si>
    <t>Schakelkl.Maxirex 24VAC</t>
  </si>
  <si>
    <t>DLP35x80 Kabelg+dek.65mm</t>
  </si>
  <si>
    <t>DLP35x80 Einddeksel 65mm</t>
  </si>
  <si>
    <t>DLP35x80 Varia.buitenhoek</t>
  </si>
  <si>
    <t>DLP35x80 Platte hoek</t>
  </si>
  <si>
    <t>DLP35x80 T-Aftakking</t>
  </si>
  <si>
    <t>DLP35x80 Kabelg.afdicht.</t>
  </si>
  <si>
    <t>DLP35x105 Kabelg+dek.85mm</t>
  </si>
  <si>
    <t>DLP35x105 Var.binnenhoek</t>
  </si>
  <si>
    <t>DLP35x105 Einddeksel 85mm</t>
  </si>
  <si>
    <t>DLP35x105 Platte hoek</t>
  </si>
  <si>
    <t>DLP35x105 T-Aftakking</t>
  </si>
  <si>
    <t>DLP35x105 Dekselafdichtin</t>
  </si>
  <si>
    <t>DLP50x105 Platte hoek</t>
  </si>
  <si>
    <t>DLP50x105 T-Aftakking</t>
  </si>
  <si>
    <t>DLP50x105 Kabelg.afdicht.</t>
  </si>
  <si>
    <t>DLP50x105 Kabelg+dek.85mm</t>
  </si>
  <si>
    <t>DLP50x105 Einddeksel 85mm</t>
  </si>
  <si>
    <t>DLP50x150 Kabelg+dek.65mm</t>
  </si>
  <si>
    <t>DLP50x150 Einddeksel 65mm</t>
  </si>
  <si>
    <t>DLP50x150 Var.binnenhoek</t>
  </si>
  <si>
    <t>DLP50x150 Var.buitenhoek</t>
  </si>
  <si>
    <t>DLP50x150 Platte hoek</t>
  </si>
  <si>
    <t>DLP Houder 1mech 85mm</t>
  </si>
  <si>
    <t>DLP Houder 2mech 85mm</t>
  </si>
  <si>
    <t>DLP Houder 3mech 85mm</t>
  </si>
  <si>
    <t>Directe noodbediening</t>
  </si>
  <si>
    <t>Lastschakelaar - 4 P - 400 A</t>
  </si>
  <si>
    <t>Hypra h-inb.doos 3P+A 63A</t>
  </si>
  <si>
    <t>Haakse stekk.2PA 16A 200-</t>
  </si>
  <si>
    <t>Kabeldoorvoerplaat</t>
  </si>
  <si>
    <t>Gewelfde deur metaal h 1050</t>
  </si>
  <si>
    <t>Gewelfde deur metaal h 900</t>
  </si>
  <si>
    <t>Dichtingsring voor IP 43</t>
  </si>
  <si>
    <t>Cilinderslot + sleutel - 2433A</t>
  </si>
  <si>
    <t>Int. kabelmantel - h 1950 mm</t>
  </si>
  <si>
    <t>Afdekplaat - hoogte 1800 mm</t>
  </si>
  <si>
    <t>Metalen vloerkast XL³ 800</t>
  </si>
  <si>
    <t>Set van 2 panelen - h 1995 mm</t>
  </si>
  <si>
    <t>Set van 2 bevestigingssteunen</t>
  </si>
  <si>
    <t>Universele rail - br 600 mm</t>
  </si>
  <si>
    <t>Bev.plaat - 1/3 DPX 250/630</t>
  </si>
  <si>
    <t>Met. afdekpl. - h 150mm - 1/4</t>
  </si>
  <si>
    <t>Met. afdekpl. - h 300mm - 1/4</t>
  </si>
  <si>
    <t>Afdekplaat - 1/3 DPX 250/630</t>
  </si>
  <si>
    <t>Afdekplaat - h 100mm - 24 mod.</t>
  </si>
  <si>
    <t>Afdekplaat - h 150mm - 24 mod.</t>
  </si>
  <si>
    <t>Afdekplaat - h 200mm - 24 mod.</t>
  </si>
  <si>
    <t>Vlakke met. deur - br 950 mm</t>
  </si>
  <si>
    <t>Isolerende houder vr barenstel 400A</t>
  </si>
  <si>
    <t>Set equipotentiaalverbinding</t>
  </si>
  <si>
    <t>Wandkast XL³ 400 - IP 55</t>
  </si>
  <si>
    <t>Modulaire rail breedte 515 mm</t>
  </si>
  <si>
    <t>Universele rail - br 515 mm</t>
  </si>
  <si>
    <t>Afdekplaat metaal - h 200 mm</t>
  </si>
  <si>
    <t>Afdekplaat metaal - h 150 mm</t>
  </si>
  <si>
    <t>Afdekplaat - hoogte 150 mm</t>
  </si>
  <si>
    <t>Afdekplaat - hoogte 100 mm</t>
  </si>
  <si>
    <t>Vlakke met. deur - br 700 mm</t>
  </si>
  <si>
    <t>Sokkel - h 100 mm - br 660 mm</t>
  </si>
  <si>
    <t>Steun voor kabelbevestiging</t>
  </si>
  <si>
    <t>Metalen gew. deur - br 910 mm</t>
  </si>
  <si>
    <t>Metalen afdekplaat - h 200 mm</t>
  </si>
  <si>
    <t>DLP65x150 Kabelgoot wit</t>
  </si>
  <si>
    <t>Deksel voor DLP b=65mm</t>
  </si>
  <si>
    <t>Isolerende wandkast XL³ 400</t>
  </si>
  <si>
    <t>Afdekplaat isolerend - h 200mm</t>
  </si>
  <si>
    <t>Afdekplaat - hoogte 50 mm</t>
  </si>
  <si>
    <t>Sokkel - h 100 mm - br 575 mm</t>
  </si>
  <si>
    <t>Metalen vloerkast XL³ 400</t>
  </si>
  <si>
    <t>Kabelmantel en sokkel h 1600mm</t>
  </si>
  <si>
    <t>Vlakke metalen deur - h 1500mm</t>
  </si>
  <si>
    <t>DLP soepel deksel</t>
  </si>
  <si>
    <t>Kabelhouder L140mm v/8kab</t>
  </si>
  <si>
    <t>DLP50x220 kabelg.+ deksel</t>
  </si>
  <si>
    <t>DLP design aftakking</t>
  </si>
  <si>
    <t>DLP design vloeraftakking</t>
  </si>
  <si>
    <t>DLP scheidingsschot</t>
  </si>
  <si>
    <t>Hyp koppelst.380V 3PNA 16</t>
  </si>
  <si>
    <t>Kabelmantel en sokkel h 1900mm</t>
  </si>
  <si>
    <t>Afdekplaat - hoogte 1000 mm</t>
  </si>
  <si>
    <t>Vlakke metalen deur - h 1900mm</t>
  </si>
  <si>
    <t>Afdekplaat isolerend - h 150mm</t>
  </si>
  <si>
    <t>Bordverlichting XL³ 400</t>
  </si>
  <si>
    <t>Batterij Lood 7Ah 12v</t>
  </si>
  <si>
    <t>Vlakke glazen deur h 1050</t>
  </si>
  <si>
    <t>Wandkast XL³ 800 - br 910 mm</t>
  </si>
  <si>
    <t>Metalen afdekplaat - h 150 mm</t>
  </si>
  <si>
    <t>DLP50x80 Kabelg+dek.65mm</t>
  </si>
  <si>
    <t>Set muurbevestigingsbeugels</t>
  </si>
  <si>
    <t>Afdekplaat - hoogte 200 mm</t>
  </si>
  <si>
    <t>Metalen wandkast XM³ 400</t>
  </si>
  <si>
    <t>Bev.plaat DPX-IS 250</t>
  </si>
  <si>
    <t>Metalen gew. deur - h 1500 mm</t>
  </si>
  <si>
    <t>Afdekplaat isolerend - h 300mm</t>
  </si>
  <si>
    <t>DLP houder modul.app.3mod</t>
  </si>
  <si>
    <t>Regelbaar bevestigingshulpstuk</t>
  </si>
  <si>
    <t>Met. afdekpl. - h 200mm - 1/4</t>
  </si>
  <si>
    <t>Bordverlichting XL³ 800/4000</t>
  </si>
  <si>
    <t>Metalen gew. deur - br 660 mm</t>
  </si>
  <si>
    <t>Vlakke glazen deur h 900</t>
  </si>
  <si>
    <t>Metalen wandkast XL³ 400</t>
  </si>
  <si>
    <t>Set van 2 panelen - h 1595 mm</t>
  </si>
  <si>
    <t>Metalen afdekplaat - h 300 mm</t>
  </si>
  <si>
    <t>Isolerende klinkbout</t>
  </si>
  <si>
    <t>Vlakke metalen deur - h 1200mm</t>
  </si>
  <si>
    <t>Vlakke glazen deur h 750</t>
  </si>
  <si>
    <t>Vlakke glazen deur h 600</t>
  </si>
  <si>
    <t>DLP design muurdoorgang</t>
  </si>
  <si>
    <t>DLP aftakking voor 10424</t>
  </si>
  <si>
    <t>TOEBEHOREN DOOS IDROBOX</t>
  </si>
  <si>
    <t>DLP design kabelhaak</t>
  </si>
  <si>
    <t>DLP T-Aftakking</t>
  </si>
  <si>
    <t>Metalen tegenmoer M40x1,5</t>
  </si>
  <si>
    <t>DLP distri kabelgoot 150x40 mm</t>
  </si>
  <si>
    <t>Isolerende kabelmantel h1200mm</t>
  </si>
  <si>
    <t>Afdekplaat - hoogte 300 mm</t>
  </si>
  <si>
    <t>Afdekplaat - hoogte 550 mm</t>
  </si>
  <si>
    <t>Metalen gew. deur - h 1200 mm</t>
  </si>
  <si>
    <t>Verdeelklem trapvormig 400A 4p</t>
  </si>
  <si>
    <t>Amp/Voltmeter dig.4mod</t>
  </si>
  <si>
    <t>Hypra ct.ds.16A 3P+A 220V</t>
  </si>
  <si>
    <t>DLP distri kabelgoot 90x60 mm</t>
  </si>
  <si>
    <t>Transfo 230/400-115/230V</t>
  </si>
  <si>
    <t>Torus diameter 150 mm open</t>
  </si>
  <si>
    <t>Marina kast 300x200x160</t>
  </si>
  <si>
    <t>Marina kast 400x300x200</t>
  </si>
  <si>
    <t>Marina kast 500x400x200</t>
  </si>
  <si>
    <t>Marina kast 600x400x250</t>
  </si>
  <si>
    <t>Marina kast 700x500x250</t>
  </si>
  <si>
    <t>Marina kast 800x600x300</t>
  </si>
  <si>
    <t>Marina kast 1000x800x300</t>
  </si>
  <si>
    <t>Haakse cont.st.16A 3PA 38</t>
  </si>
  <si>
    <t>Haakse cont.st16A 3PNA 38</t>
  </si>
  <si>
    <t>Haakse cont.st.32A 3PA 38</t>
  </si>
  <si>
    <t>DPX differentieelrelais</t>
  </si>
  <si>
    <t>Geperf. bev.plaat - h 300 mm</t>
  </si>
  <si>
    <t>Bev.plaat voor DPX-is 630</t>
  </si>
  <si>
    <t>Metalen gew. deur - h 1900 mm</t>
  </si>
  <si>
    <t>Afdekplaat voor DPX-IS 630</t>
  </si>
  <si>
    <t>Uitsnijdbare wartelplaat</t>
  </si>
  <si>
    <t>Gewelfde deur metaal h 750</t>
  </si>
  <si>
    <t>Cilinderslot + sleutel - 455</t>
  </si>
  <si>
    <t>Sokkel - h 100 - 475 x 725 mm</t>
  </si>
  <si>
    <t>Basis en dak br 725 diepte 475</t>
  </si>
  <si>
    <t>Set van 4 structuurstijlen</t>
  </si>
  <si>
    <t>Gewelfde metalen deur h 1800mm</t>
  </si>
  <si>
    <t>Achter- en zijpaneel br 725mm</t>
  </si>
  <si>
    <t>Achter- en zijpaneel br 475mm</t>
  </si>
  <si>
    <t>Schroefwerk structuurkoppeling</t>
  </si>
  <si>
    <t>Set 2 L-vormige verst.platen</t>
  </si>
  <si>
    <t>Set 2 platte verst.platen</t>
  </si>
  <si>
    <t>Afdekplaat - h 50mm - 24 mod.</t>
  </si>
  <si>
    <t>Afdekplaat - h 400mm - 24 mod.</t>
  </si>
  <si>
    <t>Afdekplaat - h 600mm - 24 mod.</t>
  </si>
  <si>
    <t>Gewelfde deur metaal h 600</t>
  </si>
  <si>
    <t>Set voor koppeling van sokkels</t>
  </si>
  <si>
    <t>Afwerkingskit IP 55</t>
  </si>
  <si>
    <t>Afdichtingskit IP 55</t>
  </si>
  <si>
    <t>Basis en dak br 975 diepte 475</t>
  </si>
  <si>
    <t>Sokkel - h 100 - 475 x 975 mm</t>
  </si>
  <si>
    <t>Vaste dwarssteun - l. 350 mm</t>
  </si>
  <si>
    <t>Achter- en zijpaneel br 975mm</t>
  </si>
  <si>
    <t>Vlakke metalen deur - h 1800mm</t>
  </si>
  <si>
    <t>Bev.plaat - 1 DPX-IS 630</t>
  </si>
  <si>
    <t>Gep. Bev.plaat - h 200 mm</t>
  </si>
  <si>
    <t>Afdekplaat - 1 DPX-IS 630</t>
  </si>
  <si>
    <t>Isolerende houder vr barenstel 800A</t>
  </si>
  <si>
    <t>Bev.plaat DPX 250/630 + diff.</t>
  </si>
  <si>
    <t>Afdekplaat  voor DPX 250/630</t>
  </si>
  <si>
    <t>Klipmoer voor M6 schroef</t>
  </si>
  <si>
    <t>Vlakke glazen deur - h 1900 mm</t>
  </si>
  <si>
    <t>Afdekplaat metaal - h 300 mm</t>
  </si>
  <si>
    <t>Bev.plaat voor DPX 250/630</t>
  </si>
  <si>
    <t>Marina kast 400x300x200 glazen deur</t>
  </si>
  <si>
    <t>Universele rail - br 850 mm</t>
  </si>
  <si>
    <t>Afdekplaat - h 100mm - 36 mod.</t>
  </si>
  <si>
    <t>Afdekplaat - h 150mm - 36 mod.</t>
  </si>
  <si>
    <t>Aardingsstaaf uit messing</t>
  </si>
  <si>
    <t>Dak vr/kast B500 Dpt250mm</t>
  </si>
  <si>
    <t>Lexiclic verdeler 3f+2n</t>
  </si>
  <si>
    <t>Set muurbevestig. beugels</t>
  </si>
  <si>
    <t>Transfo 230/400-24/48V</t>
  </si>
  <si>
    <t>Ext. kabelmantel - h 1950 mm</t>
  </si>
  <si>
    <t>Platte met. deur - h 1950 mm</t>
  </si>
  <si>
    <t>Transfo 1F 6,3kVA 230/400</t>
  </si>
  <si>
    <t>Marina kast 1200x800x300</t>
  </si>
  <si>
    <t>Afdekplaat - h 200mm - 36 mod.</t>
  </si>
  <si>
    <t>Bev.plaat - 1 of 2 DPX-IS 250</t>
  </si>
  <si>
    <t>Voeding 48VDC 120W 2,5A</t>
  </si>
  <si>
    <t>DLP50x220 Var.buitenhoek</t>
  </si>
  <si>
    <t>DLP50x220 Var.binnenhoek</t>
  </si>
  <si>
    <t>DLP50x220 Einddeksel 65mm</t>
  </si>
  <si>
    <t>DLP50x220 Platte hoek var</t>
  </si>
  <si>
    <t>TRANSFO  24V 40VA</t>
  </si>
  <si>
    <t>TRANSFO  24V 63VA</t>
  </si>
  <si>
    <t>TRANSFO  24V 100VA</t>
  </si>
  <si>
    <t>TRANSFO  24V 160VA</t>
  </si>
  <si>
    <t>TRANSFO  24V 250VA</t>
  </si>
  <si>
    <t>TRANSFO  24V 400VA</t>
  </si>
  <si>
    <t>TRANSFO  24V 630VA</t>
  </si>
  <si>
    <t>TRANSFO  24V 1000VA</t>
  </si>
  <si>
    <t>TRANSFO 24/48V 40VA</t>
  </si>
  <si>
    <t>TRANSFO 24/48V 63VA</t>
  </si>
  <si>
    <t>TRANSFO 24/48V 100VA</t>
  </si>
  <si>
    <t>TRANSFO 24/48V 160VA</t>
  </si>
  <si>
    <t>TRANSFO 24/48V 250VA</t>
  </si>
  <si>
    <t>TRANSFO 24/48V 400VA</t>
  </si>
  <si>
    <t>TRANSFO 24/48V 630VA</t>
  </si>
  <si>
    <t>TRANSFO 24/48V 1600VA</t>
  </si>
  <si>
    <t>TRANSFO 24/48V 2500VA</t>
  </si>
  <si>
    <t>TRANSFO 115/230V  40VA</t>
  </si>
  <si>
    <t>TRANSFO 115/230V  63VA</t>
  </si>
  <si>
    <t>TRANSFO 115/230V  100VA</t>
  </si>
  <si>
    <t>TRANSFO 115/230V  160VA</t>
  </si>
  <si>
    <t>TRANSFO 115/230V  400VA</t>
  </si>
  <si>
    <t>TRANSFO 115/230V  630VA</t>
  </si>
  <si>
    <t>TRANSFO 115/230V  2500VA</t>
  </si>
  <si>
    <t>TRANSFO 115/230V  4000VA</t>
  </si>
  <si>
    <t>TRANSFO 115/230V  5000VA</t>
  </si>
  <si>
    <t>TRANSFO 115/230V  6300VA</t>
  </si>
  <si>
    <t>TRANSFO 115/230V  8000VA</t>
  </si>
  <si>
    <t>geperf. plaat lina</t>
  </si>
  <si>
    <t>geperf.plaat</t>
  </si>
  <si>
    <t>zelftappende bout 4,8x16</t>
  </si>
  <si>
    <t>schroefafscherming h 4,8</t>
  </si>
  <si>
    <t>bevestigingsplaat 1400x80</t>
  </si>
  <si>
    <t>geperf.plaat 12,5 300x220</t>
  </si>
  <si>
    <t>geperf.plaat 12,5 400x300</t>
  </si>
  <si>
    <t>geperf.plaat 12,5 500x400</t>
  </si>
  <si>
    <t>geperf.plaat 12,5 600x400</t>
  </si>
  <si>
    <t>geperf.plaat 12,5 1200x80</t>
  </si>
  <si>
    <t>metalen insert m8  vanaf</t>
  </si>
  <si>
    <t>diepteregelaar</t>
  </si>
  <si>
    <t>koppelingskit</t>
  </si>
  <si>
    <t>hijsogen voor vloerkast m</t>
  </si>
  <si>
    <t>montagekit voor vloerkast</t>
  </si>
  <si>
    <t>vloerkast IP66 1400x800x4</t>
  </si>
  <si>
    <t>vloerkast IP66 1600x800x4</t>
  </si>
  <si>
    <t>vloerkast IP66 1800x800x4</t>
  </si>
  <si>
    <t>sokkel B 600 D 300</t>
  </si>
  <si>
    <t>sokkel B 800 D 300</t>
  </si>
  <si>
    <t>dak B 600 D 300</t>
  </si>
  <si>
    <t>dak B 800 D 300</t>
  </si>
  <si>
    <t>sokkel B 800 D 400 voor v</t>
  </si>
  <si>
    <t>dak B 800 D 400 voor vloe</t>
  </si>
  <si>
    <t>binnendeur  400x300</t>
  </si>
  <si>
    <t>binnendeur 500x400</t>
  </si>
  <si>
    <t>binnendeur 600x400</t>
  </si>
  <si>
    <t>binnendeur 700x500</t>
  </si>
  <si>
    <t>binnendeur 800x600</t>
  </si>
  <si>
    <t>binnendeur 1000x800</t>
  </si>
  <si>
    <t>binnendeur 1200x800</t>
  </si>
  <si>
    <t>set muurbevestiging</t>
  </si>
  <si>
    <t>hoogteregeling marina van</t>
  </si>
  <si>
    <t>dwarssteunen voor hoogter</t>
  </si>
  <si>
    <t>bevestigingskit cabstop</t>
  </si>
  <si>
    <t>klinknagel plastiek d. 6m</t>
  </si>
  <si>
    <t>Geperf. bev.plaat - h 200 mm</t>
  </si>
  <si>
    <t>Hypra stekker 250v32a2p+a</t>
  </si>
  <si>
    <t>afdekstrip 18 mod.- XL3</t>
  </si>
  <si>
    <t>Inbouwkast XL³ 160 - 3 rijen</t>
  </si>
  <si>
    <t>Inbouwkast XL³ 160 - 4 rijen</t>
  </si>
  <si>
    <t>Inbouwkast XL³ 160 - 5 rijen</t>
  </si>
  <si>
    <t>Inbouwkast XL³ 160 - 6 rijen</t>
  </si>
  <si>
    <t>Kabelbevestigingssteun</t>
  </si>
  <si>
    <t>Set van 2 steunen blok IP 2x</t>
  </si>
  <si>
    <t>Universele isolerende steunen</t>
  </si>
  <si>
    <t>Schroef M6</t>
  </si>
  <si>
    <t>Verfspuitbus ral 7035</t>
  </si>
  <si>
    <t>Sokkel - h 100 mm - br 310 mm</t>
  </si>
  <si>
    <t>Kabelmantel  - h 600 mm</t>
  </si>
  <si>
    <t>Kabelmantel - h 750 mm</t>
  </si>
  <si>
    <t>Kabelmantel - h 900 mm</t>
  </si>
  <si>
    <t>Kabelmantel - h 1050 mm</t>
  </si>
  <si>
    <t>Kabelmantel - h 1200 mm</t>
  </si>
  <si>
    <t>Kabelmantel - h 1500 mm</t>
  </si>
  <si>
    <t>Afdekplaat - hoogte 700 mm</t>
  </si>
  <si>
    <t>Afdekplaat - hoogte 850 mm</t>
  </si>
  <si>
    <t>Afdekplaat - hoogte 1150 mm</t>
  </si>
  <si>
    <t>Afdekplaat - hoogte 1450 mm</t>
  </si>
  <si>
    <t>Afdekplaat - hoogte 1750 mm</t>
  </si>
  <si>
    <t>Afwerkingskap DLP/kast</t>
  </si>
  <si>
    <t>Vlakke metalen deur - h 600mm</t>
  </si>
  <si>
    <t>Vlakke metalen deur - h 750mm</t>
  </si>
  <si>
    <t>Vlakke metalen deur - h 900mm</t>
  </si>
  <si>
    <t>Vlakke metalen deur - h 1020mm</t>
  </si>
  <si>
    <t>Isolerende kabelmantel h 600mm</t>
  </si>
  <si>
    <t>Isolerende kabelmantel h 750mm</t>
  </si>
  <si>
    <t>Isolerende kabelmantel h 900mm</t>
  </si>
  <si>
    <t>Isolerende kabelmantel h1050mm</t>
  </si>
  <si>
    <t>Met. scheidingsschot - br515mm</t>
  </si>
  <si>
    <t>Vertikale draadsgeleidingsband</t>
  </si>
  <si>
    <t>Set van 3 universele steunen</t>
  </si>
  <si>
    <t>Afdekplaat - hoogte 400 mm</t>
  </si>
  <si>
    <t>Regelbare universele rail</t>
  </si>
  <si>
    <t>Rail - breedte 250 mm</t>
  </si>
  <si>
    <t>Bev.plaat DPX 250/630 +diff.</t>
  </si>
  <si>
    <t>Bev.plaat voor DPX 250</t>
  </si>
  <si>
    <t>Bev.plaat DPX250/630 + diff.</t>
  </si>
  <si>
    <t>Gewelfde deur metaal h 450</t>
  </si>
  <si>
    <t>Glazen gew. deur - h 1200 mm</t>
  </si>
  <si>
    <t>Glazen gew. deur - h 1500 mm</t>
  </si>
  <si>
    <t>Glazen gew. deur - h 1900 mm</t>
  </si>
  <si>
    <t>Vlakke glazen deur h 450</t>
  </si>
  <si>
    <t>Vlakke glazen deur - h 1200 mm</t>
  </si>
  <si>
    <t>Vlakke glazen deur - h 1500 mm</t>
  </si>
  <si>
    <t>Cilinderslot + sleutel - 1242E</t>
  </si>
  <si>
    <t>Cilinderslot + sl. - dubbelb.</t>
  </si>
  <si>
    <t>Afdekplaat modulair - h 150 mm</t>
  </si>
  <si>
    <t>Afdekplaat modulair - h 200 mm</t>
  </si>
  <si>
    <t>Afdekplaat DPX 125/160/250 ER</t>
  </si>
  <si>
    <t>Afdekplaat voor DPX 250/630</t>
  </si>
  <si>
    <t>Afdekplaat voor DPX 250</t>
  </si>
  <si>
    <t>Afdekplaat DPX 250/630 + diff.</t>
  </si>
  <si>
    <t>Zelfklevende etikettenhouder</t>
  </si>
  <si>
    <t>Wandkast XL³ 800 - br 660 mm</t>
  </si>
  <si>
    <t>Sokkel - h 100 mm - br 910 mm</t>
  </si>
  <si>
    <t>Sokkel - h 100 mm - br 410 mm</t>
  </si>
  <si>
    <t>Uitsnijdbare kabelinvoerplaat</t>
  </si>
  <si>
    <t>Ext. kabelmantel - h 1550 mm</t>
  </si>
  <si>
    <t>Kit voor interne kabelmantel</t>
  </si>
  <si>
    <t>Int. kabelmantel - h 1550 mm</t>
  </si>
  <si>
    <t>Platte met. deur - h 1550 mm</t>
  </si>
  <si>
    <t>Afdekplaat - hoogte 1400 mm</t>
  </si>
  <si>
    <t>Afdekplaat - hoogte 1200 mm</t>
  </si>
  <si>
    <t>Metalen wandkast XL³ 800</t>
  </si>
  <si>
    <t>Set van 2 panelen - h 1095 mm</t>
  </si>
  <si>
    <t>Set van 2 panelen - h 1295 mm</t>
  </si>
  <si>
    <t>Externe kabelmantel - h 1595mm</t>
  </si>
  <si>
    <t>Externe kabelmantel - h 1995mm</t>
  </si>
  <si>
    <t>Set van 2 hijsogen</t>
  </si>
  <si>
    <t>Vlakke metalen deur - h 1400mm</t>
  </si>
  <si>
    <t>Koppelingskit</t>
  </si>
  <si>
    <t>Scheidingsschot - horizontaal</t>
  </si>
  <si>
    <t>DLP kabelklem</t>
  </si>
  <si>
    <t>Kabelbaan z/halogeen 40x40 6/6.5 L= 2m</t>
  </si>
  <si>
    <t>Kabelbaan z/halogeen 60x80 6/6.5 L= 2m</t>
  </si>
  <si>
    <t>Kabelbaan z/halogeen 80x80 6/6.5 L= 2m</t>
  </si>
  <si>
    <t>DLP65x220 Kabelgoot wit</t>
  </si>
  <si>
    <t>DLP65x105 Var.binnenhoek</t>
  </si>
  <si>
    <t>DLP65x150 Var.buitenhoek</t>
  </si>
  <si>
    <t>DLP65x150 T-Aftakking</t>
  </si>
  <si>
    <t>DLP65x220 T-Aftakking</t>
  </si>
  <si>
    <t>Set van verbreders - 3 P</t>
  </si>
  <si>
    <t>Transfo 16kVA kl.35/35mm</t>
  </si>
  <si>
    <t>DLP65x220 Einddeksel 65-1</t>
  </si>
  <si>
    <t>DLP65x195 Kabelgoot wit</t>
  </si>
  <si>
    <t>DLP Deksel vr/hoek b=85mm</t>
  </si>
  <si>
    <t>DLP65x195 Einddeksel 65-4</t>
  </si>
  <si>
    <t>Var.binnenhoek</t>
  </si>
  <si>
    <t>DLP65x195 Var.buitenhoek</t>
  </si>
  <si>
    <t>DLP65x195 Platte hoek var</t>
  </si>
  <si>
    <t>Lipso frontaal blauw</t>
  </si>
  <si>
    <t>Lipso frontaal wit</t>
  </si>
  <si>
    <t>Lipso frontaal rood</t>
  </si>
  <si>
    <t>Lipso lateraal blauw</t>
  </si>
  <si>
    <t>Lipso lateraal wit</t>
  </si>
  <si>
    <t>Lipso inbouwdoos</t>
  </si>
  <si>
    <t>Adaptor vr holle wanden</t>
  </si>
  <si>
    <t>Ronde afdekplaat 68mm</t>
  </si>
  <si>
    <t>DLP65x220 Platte hoek var</t>
  </si>
  <si>
    <t>Transfo 1600VA kl.10/10mm</t>
  </si>
  <si>
    <t>DLP Dekselafdicht. 130mm</t>
  </si>
  <si>
    <t>DLP Houder 1mech 130mm</t>
  </si>
  <si>
    <t>Voeding 1F 230-400V 24V50</t>
  </si>
  <si>
    <t>Vistop lastschak.32A fron</t>
  </si>
  <si>
    <t>Lastschakelaar - 4 P - 630 A</t>
  </si>
  <si>
    <t>Faseomschak. 16A 3PA 400V</t>
  </si>
  <si>
    <t>Faseomschak. 32A 3PA 400V</t>
  </si>
  <si>
    <t>Colring 7,6x550 kleurloos</t>
  </si>
  <si>
    <t>DLP alu kabelbaan 50x105</t>
  </si>
  <si>
    <t>DLP alu einddeksel 50x105</t>
  </si>
  <si>
    <t>Batterij Lood 12Ah 12v</t>
  </si>
  <si>
    <t>DLP alu univ.houder 1mech</t>
  </si>
  <si>
    <t>DLP alu univ.houder 2mech</t>
  </si>
  <si>
    <t>Kit voor aarding DLP alu</t>
  </si>
  <si>
    <t>Afdekplaat - h 50mm - 36 mod.</t>
  </si>
  <si>
    <t>Volle bev.plaat - h 200 mm</t>
  </si>
  <si>
    <t>Oteo wisselschak.10A 250V</t>
  </si>
  <si>
    <t>Oteo kader DLP compact</t>
  </si>
  <si>
    <t>Schakelkl.Maxirex 1 uitg.</t>
  </si>
  <si>
    <t>DLP dekselafd. 75x18 grij</t>
  </si>
  <si>
    <t>DLP platte hoek 75x18 gri</t>
  </si>
  <si>
    <t>DLP opb.vloerdoos 3x4mod.</t>
  </si>
  <si>
    <t>DLP opb.vloerdoos 2x4mod.</t>
  </si>
  <si>
    <t>Lastschak.compleet 4P 25A</t>
  </si>
  <si>
    <t>Lastschak.compleet 4P 32A</t>
  </si>
  <si>
    <t>Basis en dak br 475 diepte 475</t>
  </si>
  <si>
    <t>Vaste dwarssteun - l. 600 mm</t>
  </si>
  <si>
    <t>Regelb. dwarssteun - l. 350 mm</t>
  </si>
  <si>
    <t>Afdekplaat - h 300mm - 24 mod.</t>
  </si>
  <si>
    <t>Lastschakelaar - 3 P - 630 A</t>
  </si>
  <si>
    <t>Isolerende houder vr barenstel 1600A</t>
  </si>
  <si>
    <t>Merktekenhouder 50-70mm²</t>
  </si>
  <si>
    <t>Batterij 2,4v 1,5AH</t>
  </si>
  <si>
    <t>DLP design aftakking hoek</t>
  </si>
  <si>
    <t>DLP alu deksel 65mm L2m</t>
  </si>
  <si>
    <t>DLP alu gootafdichting</t>
  </si>
  <si>
    <t>DLP alu dekselafdichting</t>
  </si>
  <si>
    <t>Verhoogstuk 2m plintmont.</t>
  </si>
  <si>
    <t>P17ctds.huish.2PA 16A 250</t>
  </si>
  <si>
    <t>DLP alu deksel 85mm L2m</t>
  </si>
  <si>
    <t>DLP alu kabelbaan 50x150</t>
  </si>
  <si>
    <t>Volle plaat 200x400</t>
  </si>
  <si>
    <t>Kast inox vrk.300x300x120</t>
  </si>
  <si>
    <t>Volle plaat 300x300</t>
  </si>
  <si>
    <t>Oteo dimmer 10A 300W 250V</t>
  </si>
  <si>
    <t>Isolerende houder vr barenstel</t>
  </si>
  <si>
    <t>Verlengsnoer 10m 2P+A 16A</t>
  </si>
  <si>
    <t>Marina geperf.pl. 600x600</t>
  </si>
  <si>
    <t>Kopp.cont.stop IP66/67-55</t>
  </si>
  <si>
    <t>Lastschak.compleet 3P 32A</t>
  </si>
  <si>
    <t>P17 ct.ds.16A 2PA 200-250</t>
  </si>
  <si>
    <t>Draaikn.zwarte hendel 0-1</t>
  </si>
  <si>
    <t>Lege doos DK 1boorg.grijs</t>
  </si>
  <si>
    <t>Contactblok no</t>
  </si>
  <si>
    <t>Batterij Veiligheid.NI CD 7,2v</t>
  </si>
  <si>
    <t>Kast met.vrk. 300x300x120</t>
  </si>
  <si>
    <t>Variab. binnenhoek 85-95°</t>
  </si>
  <si>
    <t>DLP65x150 Platte hoek var</t>
  </si>
  <si>
    <t>Afstandsdimmer modulair</t>
  </si>
  <si>
    <t>Faseomschak.16A 3PNA 400V</t>
  </si>
  <si>
    <t>DLP Deksel vr/hoek B=40mm</t>
  </si>
  <si>
    <t>Volle plaat 400x600</t>
  </si>
  <si>
    <t>Faseomschak.32A 3PNA 400V</t>
  </si>
  <si>
    <t>DLP alu gootafdicht.H50mm</t>
  </si>
  <si>
    <t>DLP alu dekselafdicht. 65</t>
  </si>
  <si>
    <t>DLP alu scheidingsschot</t>
  </si>
  <si>
    <t>Oteo drukknop compleet 6A</t>
  </si>
  <si>
    <t>Verdeelklem modulair 250A 4p</t>
  </si>
  <si>
    <t>Kabelbaan z/halogeen 40x80 6/6.5 L= 2m</t>
  </si>
  <si>
    <t>Kop druk-draai rood D40</t>
  </si>
  <si>
    <t>Contactblok 2nc+houd.3pos</t>
  </si>
  <si>
    <t>DLP einddeksel 16x16 wit</t>
  </si>
  <si>
    <t>DLP hoekaftakking n/goten</t>
  </si>
  <si>
    <t>Cont.blok nc+houder 1post</t>
  </si>
  <si>
    <t>Cont.blok no+houder 1post</t>
  </si>
  <si>
    <t>DLP alu verd. tussenschot</t>
  </si>
  <si>
    <t>DLP alu einddeksel 50x150</t>
  </si>
  <si>
    <t>DLP soepel deksel B180mm</t>
  </si>
  <si>
    <t>Torus diameter 300 mm open</t>
  </si>
  <si>
    <t>Regelb. dwarssteun - l. 600 mm</t>
  </si>
  <si>
    <t>Sokkel - h 100 - 725 x 975 mm</t>
  </si>
  <si>
    <t>Basis en dak br 975 diepte 725</t>
  </si>
  <si>
    <t>Glazen gew. deur - br 910 mm</t>
  </si>
  <si>
    <t>Lastschak.compleet 4P 20A</t>
  </si>
  <si>
    <t>DLP isolatiedoos Mos.2mod</t>
  </si>
  <si>
    <t>Kast inb.2rij 24+2mod.met</t>
  </si>
  <si>
    <t>Voetstuk zelfklev.v/L20mm</t>
  </si>
  <si>
    <t>Volle plaat met glijbeugel</t>
  </si>
  <si>
    <t>Basis en dak br 725 diepte 725</t>
  </si>
  <si>
    <t>Sokkel - h 100 - 725 x 725 mm</t>
  </si>
  <si>
    <t>Buis polyamide SFP d=12</t>
  </si>
  <si>
    <t>Buis polyamide SFP d=20</t>
  </si>
  <si>
    <t>Lastschak.compleet 4P 63A</t>
  </si>
  <si>
    <t>Vlakke met. deur - br 1295 mm</t>
  </si>
  <si>
    <t>Beschermdeksel</t>
  </si>
  <si>
    <t>Afdekplaat - h 300mm - 36 mod.</t>
  </si>
  <si>
    <t>Glazen gew. deur - br 660 mm</t>
  </si>
  <si>
    <t>Kast inb.3rij 36+3mod.met</t>
  </si>
  <si>
    <t>Volle bev.plaat - h 400 mm</t>
  </si>
  <si>
    <t>Verlengsnoer 5m 2P+A 16A</t>
  </si>
  <si>
    <t>DLP Houder dubbel 130mm</t>
  </si>
  <si>
    <t>Kast inb.48+4mod.wit geïs</t>
  </si>
  <si>
    <t>DLP Isolatiedoos cont.doo</t>
  </si>
  <si>
    <t>DLP Houder industr.cont.d</t>
  </si>
  <si>
    <t>Set van 3 metalen steunen</t>
  </si>
  <si>
    <t>Lastschakelaar - 3 P - 100 A</t>
  </si>
  <si>
    <t>Afstandsdimmer mod. 600VA</t>
  </si>
  <si>
    <t>DLP alu univ.houder 3mech</t>
  </si>
  <si>
    <t>Vervangkabelinvoer d32mm</t>
  </si>
  <si>
    <t>Merkteken 8x27mm UCS Log.</t>
  </si>
  <si>
    <t>Kast inb.48+4mod.doorz.de</t>
  </si>
  <si>
    <t>DLP platte hoek 50x12 gri</t>
  </si>
  <si>
    <t>Oteo contactdoos TV voll.</t>
  </si>
  <si>
    <t>Volle plaat 300x400</t>
  </si>
  <si>
    <t>Kop met hendel 2st. zwart</t>
  </si>
  <si>
    <t>Cont.blok no+nc rood 230V</t>
  </si>
  <si>
    <t>DLP alu einddeksel 50x195</t>
  </si>
  <si>
    <t>DLP alu kabelbaan 50x195</t>
  </si>
  <si>
    <t>Volle plaat 400x400</t>
  </si>
  <si>
    <t>Dak staal 400x200mm 1,4kg</t>
  </si>
  <si>
    <t>Kast met.vier.200x200x120</t>
  </si>
  <si>
    <t>Set 2scharn./industr.kast</t>
  </si>
  <si>
    <t>Dubbelbaardslot vr./dozen</t>
  </si>
  <si>
    <t>Kast inox 150x150x80 IK10</t>
  </si>
  <si>
    <t>Etiket met tekst 0 I</t>
  </si>
  <si>
    <t>Cont.blok no/nc +houd.3po</t>
  </si>
  <si>
    <t>CRD.STP.10GIGALSOHGEEL.1M</t>
  </si>
  <si>
    <t>CRD.STP.10GIGA LSOH GEEL.2M</t>
  </si>
  <si>
    <t>CRD.STP.10GIGALSOHGEEL.3M</t>
  </si>
  <si>
    <t>CRD.STP.10GIGALSOHGEEL.5M</t>
  </si>
  <si>
    <t>Lastschak.compleet 3P 50A</t>
  </si>
  <si>
    <t>Wegwerpstift zwart d=0,25</t>
  </si>
  <si>
    <t>Kap voor sluiting Osmoz</t>
  </si>
  <si>
    <t>Kop druk-draai rood d=40</t>
  </si>
  <si>
    <t>Wegwerpstift zwart d=0,35</t>
  </si>
  <si>
    <t>Schaal ampèremeter 0-200A</t>
  </si>
  <si>
    <t>Schaal ampèremeter 0-600A</t>
  </si>
  <si>
    <t>Actie indicat. 5-24V IP30</t>
  </si>
  <si>
    <t>Kop druk-druk rood verzon</t>
  </si>
  <si>
    <t>Kop druk-druk groen verzo</t>
  </si>
  <si>
    <t>Contactblok nc +houd.3pos</t>
  </si>
  <si>
    <t>Contactblok no +houd.3pos</t>
  </si>
  <si>
    <t>Draaiknop m/sleutel 2vast</t>
  </si>
  <si>
    <t>Kop druk-druk zwart verzo</t>
  </si>
  <si>
    <t>Kast inb.12+1mod.wit met.</t>
  </si>
  <si>
    <t>Afdekplaat DPX 250 motorb.</t>
  </si>
  <si>
    <t>Signalisatiecontact</t>
  </si>
  <si>
    <t>Verlengstuk vr./barenstel</t>
  </si>
  <si>
    <t>Bev.hulpstuk voor DPX 250</t>
  </si>
  <si>
    <t>Verhoging van stijgprofiel</t>
  </si>
  <si>
    <t>DLP Dekselafdicht. 180mm</t>
  </si>
  <si>
    <t>Kop drukknop verzonk. wit</t>
  </si>
  <si>
    <t>Contactblok no wit 24VUC</t>
  </si>
  <si>
    <t>Basis en dak br 475 diepte 975</t>
  </si>
  <si>
    <t>Basis en dak br 725 diepte 975</t>
  </si>
  <si>
    <t>Basis en dak br.975 diepte 975</t>
  </si>
  <si>
    <t>Sokkel - h 100 - 975 x 975 mm</t>
  </si>
  <si>
    <t>Tussenstijgprofiel - h 1800 mm</t>
  </si>
  <si>
    <t>Bevestigingsplaat - h 400 mm</t>
  </si>
  <si>
    <t>Isolerende houder vr barenstel 4000A</t>
  </si>
  <si>
    <t>Lamp 8-12V</t>
  </si>
  <si>
    <t>Plexo Schemerschakelaar</t>
  </si>
  <si>
    <t>Plexo Wissel + Drukknop</t>
  </si>
  <si>
    <t>Plexo Tweepolig+Verl.</t>
  </si>
  <si>
    <t>Plexo Tweepolig+Verklikke</t>
  </si>
  <si>
    <t>Plexo Sleutelsch. 2 Pos.</t>
  </si>
  <si>
    <t>Plexo Drukknop (No)+Verl.</t>
  </si>
  <si>
    <t>Plexo Dubb. Drukknop</t>
  </si>
  <si>
    <t>Plexo Vuistknop Met Kwart</t>
  </si>
  <si>
    <t>Plexo Membraan Kabelinvoe</t>
  </si>
  <si>
    <t>Plexo Opbouwdoos 1 Mech.</t>
  </si>
  <si>
    <t>Plexo opbouwds 2 mech.ver</t>
  </si>
  <si>
    <t>Plexo Houder+Afdekpl. 1 M</t>
  </si>
  <si>
    <t>Plexo Sensor PIR 360°,opbouw,grijs,IP55</t>
  </si>
  <si>
    <t>Plexo Kabeluitvoer</t>
  </si>
  <si>
    <t>Plexo Bew. Detector 360°</t>
  </si>
  <si>
    <t>Plexo Europ. Slot</t>
  </si>
  <si>
    <t>Verlucht. rooster 150x150</t>
  </si>
  <si>
    <t>Kop met hendel 3st. zwart</t>
  </si>
  <si>
    <t>Contactblok 2no+houd.3pos</t>
  </si>
  <si>
    <t>Volle plaat 200x300</t>
  </si>
  <si>
    <t>Symm.rail dpt.7,5 300x280</t>
  </si>
  <si>
    <t>DLP65x220 Var. buitenhoek</t>
  </si>
  <si>
    <t>Kast inb.36+3mod.wit geïs</t>
  </si>
  <si>
    <t>Schaal ampèremeter 0-100A</t>
  </si>
  <si>
    <t>Contactdooseenheid 3p+N+A 63A</t>
  </si>
  <si>
    <t>Kast inb.4rij 48+4mod.met</t>
  </si>
  <si>
    <t>Kast inb.24+2mod.wit geïs</t>
  </si>
  <si>
    <t>Kop druk-trek rood n-verl</t>
  </si>
  <si>
    <t>Basis en dak br 475 diepte 725</t>
  </si>
  <si>
    <t>Bevestigingsplaat - h 200 mm</t>
  </si>
  <si>
    <t>Afdekplaat - 1 DPX 1600</t>
  </si>
  <si>
    <t>Kop drukknop verzonk.rood</t>
  </si>
  <si>
    <t>Horizontale scheidingskit</t>
  </si>
  <si>
    <t>Laterale scheidingskit</t>
  </si>
  <si>
    <t>Buis FTR 27 RTA gamma</t>
  </si>
  <si>
    <t>Verbindingsmof 2000 RTA gamma PG29</t>
  </si>
  <si>
    <t>Viking 3 shunt vermogensklem - spoed 36/</t>
  </si>
  <si>
    <t>Viking 3 shunt vermogensklem - spoed 55</t>
  </si>
  <si>
    <t>Colring 9x810 kleurloos</t>
  </si>
  <si>
    <t>RTA - FTR16 diam.16mm</t>
  </si>
  <si>
    <t>DLP Des. hoekaftakk. 65mm</t>
  </si>
  <si>
    <t>Aansluitklem voor DPX-IS 1600</t>
  </si>
  <si>
    <t>Etiket voor apparaten voor laser printer</t>
  </si>
  <si>
    <t>Lege behuizing grijs</t>
  </si>
  <si>
    <t>Vaste dwarssteun - l. 850 mm</t>
  </si>
  <si>
    <t>Montageplaat voor 1 DPX 250 ER</t>
  </si>
  <si>
    <t>Bev.plaat DPX 1600 hor</t>
  </si>
  <si>
    <t>Montageplaat voor 1 DPX 630</t>
  </si>
  <si>
    <t>Afdekplaat - 1 DPX 630</t>
  </si>
  <si>
    <t>Afdekplaat - h 400mm - 36 mod.</t>
  </si>
  <si>
    <t>Afdekplaat - h 600mm - 36 mod.</t>
  </si>
  <si>
    <t>Set achteraansluitingen - 4 P</t>
  </si>
  <si>
    <t>Colring 12,6x1030 kleurl.</t>
  </si>
  <si>
    <t>DLP Houder 3voudig 130mm</t>
  </si>
  <si>
    <t>Geperf.plaat 12,5 300x300</t>
  </si>
  <si>
    <t>Ventilator 30/160m3/u</t>
  </si>
  <si>
    <t>Lastschak.compleet 3P 25A</t>
  </si>
  <si>
    <t>Oteo dimmer 300W 10A 250V</t>
  </si>
  <si>
    <t>Ventilatieplaat voor sokkel</t>
  </si>
  <si>
    <t>Set van 4 hijsogen</t>
  </si>
  <si>
    <t>Afdekstrip wit 13 modules</t>
  </si>
  <si>
    <t>Draagbare veiligheidslamp</t>
  </si>
  <si>
    <t>Gele kraag v/behoud v/bre</t>
  </si>
  <si>
    <t>Houder 2x4modules DLPlijs</t>
  </si>
  <si>
    <t>Contactblok nc schroefbev</t>
  </si>
  <si>
    <t>Contactblok no schroefbev</t>
  </si>
  <si>
    <t>Lege doos DK 1boorg. geel</t>
  </si>
  <si>
    <t>Kader+etiket kl.transpar.</t>
  </si>
  <si>
    <t>Beschermkap transp. Osmoz</t>
  </si>
  <si>
    <t>Beugel v/3 functies Osmoz</t>
  </si>
  <si>
    <t>Cont.blok 2xno/nc+houd.3p</t>
  </si>
  <si>
    <t>Draaiknop geribd 2st.-90°</t>
  </si>
  <si>
    <t>Bevest.kit v/kast L=600mm</t>
  </si>
  <si>
    <t>Bevestigingshaak Linafix v/kabelbevestig</t>
  </si>
  <si>
    <t>Geperfor. plaat 1400x800</t>
  </si>
  <si>
    <t>Kop met hendel 2stan.rood</t>
  </si>
  <si>
    <t>Cont.blok 2no+nc+houd.3po</t>
  </si>
  <si>
    <t>Gep. Bev.plaat - h 400 mm</t>
  </si>
  <si>
    <t>Vertragingsmodule 230 V</t>
  </si>
  <si>
    <t>NC contact vr doos</t>
  </si>
  <si>
    <t>Led 24v wit vr doos</t>
  </si>
  <si>
    <t>Led 24v rood vr doos</t>
  </si>
  <si>
    <t>Led 24v groen vr doos</t>
  </si>
  <si>
    <t>Led 24v blauw vr doos</t>
  </si>
  <si>
    <t>Led 24v geel vr doos</t>
  </si>
  <si>
    <t>Led 130v wit vr doos</t>
  </si>
  <si>
    <t>Led 130v rood vr doos</t>
  </si>
  <si>
    <t>Led 130v groen vr doos</t>
  </si>
  <si>
    <t>Led 130v blauw vr doos</t>
  </si>
  <si>
    <t>Led 130v geel vr doos</t>
  </si>
  <si>
    <t>Led 230v wit vr doos</t>
  </si>
  <si>
    <t>Led 230v rood vr doos</t>
  </si>
  <si>
    <t>Led 230v groen vr doos</t>
  </si>
  <si>
    <t>Led 230v blauw vr doos</t>
  </si>
  <si>
    <t>Led 230v geel vr doos</t>
  </si>
  <si>
    <t>klein etiket wit</t>
  </si>
  <si>
    <t>klein etiket rood</t>
  </si>
  <si>
    <t>klein etiket alu</t>
  </si>
  <si>
    <t>klein etiket zwart</t>
  </si>
  <si>
    <t>klein etiket transparant</t>
  </si>
  <si>
    <t>groot etiket wit</t>
  </si>
  <si>
    <t>groot etiket rood</t>
  </si>
  <si>
    <t>groot etiket alu</t>
  </si>
  <si>
    <t>groot etiket zwart</t>
  </si>
  <si>
    <t>groot etiket transparant</t>
  </si>
  <si>
    <t>kleine ronde kader</t>
  </si>
  <si>
    <t>grote ronde kader</t>
  </si>
  <si>
    <t>vierkante kader</t>
  </si>
  <si>
    <t>ronde kader dubbele toets</t>
  </si>
  <si>
    <t>kader+etiket klein wit</t>
  </si>
  <si>
    <t>kader+etiket klein rood</t>
  </si>
  <si>
    <t>kader+etiket klein alu</t>
  </si>
  <si>
    <t>kader+etiket klein zwart</t>
  </si>
  <si>
    <t>kader+etiket groot wit</t>
  </si>
  <si>
    <t>kader+etiket groot rood</t>
  </si>
  <si>
    <t>kader+etiket groot zwart</t>
  </si>
  <si>
    <t>kader+etiket groot transp</t>
  </si>
  <si>
    <t>etiket tekst I O I</t>
  </si>
  <si>
    <t>etiket tekst manu-auto</t>
  </si>
  <si>
    <t>etiket tekst manu-0-auto</t>
  </si>
  <si>
    <t>etiket tekst start</t>
  </si>
  <si>
    <t>Sokkel - h 100 - 475 x 475 mm</t>
  </si>
  <si>
    <t>Afdekplaat - 1 DPX 630 - 1/4</t>
  </si>
  <si>
    <t>Signaalgever Mosaic wit</t>
  </si>
  <si>
    <t>Ampèremeter 0-5A rond gat</t>
  </si>
  <si>
    <t>Metalen tegenmoer PG29RTA</t>
  </si>
  <si>
    <t>Volle bev.plaat - h 600 mm</t>
  </si>
  <si>
    <t>Regelb. dwarssteun - l. 850 mm</t>
  </si>
  <si>
    <t>DLP profielafdich.v/50x12</t>
  </si>
  <si>
    <t>Vaste dwarssteun partiëel raam</t>
  </si>
  <si>
    <t>Ventilatierooster 138x138</t>
  </si>
  <si>
    <t>Draaikn.m/sleutel 2st.-45</t>
  </si>
  <si>
    <t>Gemotoriseerde bed. frontaal</t>
  </si>
  <si>
    <t>Lastschak.compleet 3P 63A</t>
  </si>
  <si>
    <t>DOOS HOLLE WAND 1 MECHAN.</t>
  </si>
  <si>
    <t>DOOS HOLLE WAND 2 MECHAN.</t>
  </si>
  <si>
    <t>KLOKZAAG DIAMETER 67MM</t>
  </si>
  <si>
    <t>Kast met.recht200x400x120</t>
  </si>
  <si>
    <t>DOOS HOLLE WAND 3 MECHAN.</t>
  </si>
  <si>
    <t>AFTEKENMAL</t>
  </si>
  <si>
    <t>Lastschak.compleet 4P 80A</t>
  </si>
  <si>
    <t>DOOS HOLLE WAND 1 MODULE</t>
  </si>
  <si>
    <t>Lastschak.compleet 3P 20A</t>
  </si>
  <si>
    <t>DOOS HOLLE WAND 4 MECHAN.</t>
  </si>
  <si>
    <t>DOOS HOLLE WAND 3 MODULES</t>
  </si>
  <si>
    <t>BATIBOX LANGE SCHROEVEN</t>
  </si>
  <si>
    <t>DOOS HOLLE WAND VR VERLICHT.</t>
  </si>
  <si>
    <t>DOOS HOLLE WAND DCL DIAM. 67MM</t>
  </si>
  <si>
    <t>DCL DEKSEL</t>
  </si>
  <si>
    <t>Afdekstrip wit 5 modules</t>
  </si>
  <si>
    <t>Dlp distri toebehoren</t>
  </si>
  <si>
    <t>Ct.st.haaks 63A 400V 3PNA</t>
  </si>
  <si>
    <t>Colring 9x710 kleurloos</t>
  </si>
  <si>
    <t>DLP einddek.bruin 20x12,5</t>
  </si>
  <si>
    <t>VENTILATOR  170/240M3/H</t>
  </si>
  <si>
    <t>DLP Mosaic houder6v 130mm</t>
  </si>
  <si>
    <t>TUSSENSCHOT MET BEVEST.PUNTEN</t>
  </si>
  <si>
    <t>Lastschak. compl. 4P 100A</t>
  </si>
  <si>
    <t>Vebreders vertrek of aankomst</t>
  </si>
  <si>
    <t>Kop drukknop verhoogd roo</t>
  </si>
  <si>
    <t>Set van 3 scheidingsschotten</t>
  </si>
  <si>
    <t>Atlantic inox 600x400x200</t>
  </si>
  <si>
    <t>DLP50x105 Kabelgoot wit</t>
  </si>
  <si>
    <t>Nulleiderklemmenblok</t>
  </si>
  <si>
    <t>Faseklemmenblok</t>
  </si>
  <si>
    <t>Noodonderbreking IP66</t>
  </si>
  <si>
    <t>Dagprogramm.2P+A 16A 230V</t>
  </si>
  <si>
    <t>Accupack 7,2V 1,5 aH</t>
  </si>
  <si>
    <t>Lastschakelaar - 3 P - 250 A</t>
  </si>
  <si>
    <t>Symm.rail dpt.7,5 400x380</t>
  </si>
  <si>
    <t>VENTILATOR 40/160M3/H</t>
  </si>
  <si>
    <t>Cont.blok no+nc+houd.3pos</t>
  </si>
  <si>
    <t>Kop drukkn.verz.+kap zwar</t>
  </si>
  <si>
    <t>Ventilatierooster 248x248</t>
  </si>
  <si>
    <t>Bev.plaat - 1 DPX 630</t>
  </si>
  <si>
    <t>Wartel IP68 M12</t>
  </si>
  <si>
    <t>Sokkel B600 D300 H200mm</t>
  </si>
  <si>
    <t>Lege doos DK 2boorg.grijs</t>
  </si>
  <si>
    <t>Vlakke met. deur - br 1095 mm</t>
  </si>
  <si>
    <t>Wandlichtje LED groen</t>
  </si>
  <si>
    <t>SATI noodverl BAES+BAEH</t>
  </si>
  <si>
    <t>Osmoz blok LED groen 24V</t>
  </si>
  <si>
    <t>Osmoz kop druk/druk groen</t>
  </si>
  <si>
    <t>Ventilatierooster 325x325</t>
  </si>
  <si>
    <t>Cont.blok no+nc groen 24V</t>
  </si>
  <si>
    <t>Kop druk-draai rood d=32</t>
  </si>
  <si>
    <t>Draaikn.grijze hendel 2st</t>
  </si>
  <si>
    <t>Draaikn.grijze hendel 3st</t>
  </si>
  <si>
    <t>Volle plaat 2000X800</t>
  </si>
  <si>
    <t>Gewelfde glazen deur h 1800 mm</t>
  </si>
  <si>
    <t>Osmoz blok LED geel 230V</t>
  </si>
  <si>
    <t>Weekprogramm.2PA 16A 230V</t>
  </si>
  <si>
    <t>Draaikn.m/sleutel 2st.-90</t>
  </si>
  <si>
    <t>Marina kast 610x400x257</t>
  </si>
  <si>
    <t>P17 cont.ds.32A 3PA 200-2</t>
  </si>
  <si>
    <t>Complete lastschakelaar</t>
  </si>
  <si>
    <t>Lastschak.compleet 4P 50A</t>
  </si>
  <si>
    <t>Hypra stopct.16A 220V 3PA</t>
  </si>
  <si>
    <t>Lege behuizing 3/4P ge/ro</t>
  </si>
  <si>
    <t>P17 half-inb.ct. 16A 2P+A</t>
  </si>
  <si>
    <t>Kast met.recht400x800x120</t>
  </si>
  <si>
    <t>Lastschakelaar - 3P - 250 A</t>
  </si>
  <si>
    <t>Bev.plaat - 1 DPX 250</t>
  </si>
  <si>
    <t>Kast inox 200x200x80</t>
  </si>
  <si>
    <t>Mosaic houder voor 2 mod met spanklauwen</t>
  </si>
  <si>
    <t>Cél houder lange spanklau</t>
  </si>
  <si>
    <t>Mosaic houder met schroeven</t>
  </si>
  <si>
    <t>Dubbele houder</t>
  </si>
  <si>
    <t>Mos vuistknop met sleutel</t>
  </si>
  <si>
    <t>DLP Mosaic houder 2mod</t>
  </si>
  <si>
    <t>DLP Mosaic houder 2m 85mm</t>
  </si>
  <si>
    <t>DLP Mosaic houder 4mod</t>
  </si>
  <si>
    <t>DLP Mosaic houder 4m 85mm</t>
  </si>
  <si>
    <t>DLP Mosaic houder 6mod</t>
  </si>
  <si>
    <t>DLP Mosaic houder 6m 85mm</t>
  </si>
  <si>
    <t>DLP Mosaic houder 8m 65mm</t>
  </si>
  <si>
    <t>DLP Mosaic houder 8m 130</t>
  </si>
  <si>
    <t>Doos metselwerk 1 mech. 40mm</t>
  </si>
  <si>
    <t>Doos metselwerk 2 mech. 40mm</t>
  </si>
  <si>
    <t>Doos metselwerk 3 mech. 40mm</t>
  </si>
  <si>
    <t>Doos metselwerk 1 mech. 50mm</t>
  </si>
  <si>
    <t>Doos metselwerk 1 mech. 60mm</t>
  </si>
  <si>
    <t>Dak staal 500x250mm 2kg</t>
  </si>
  <si>
    <t>Spanklauwverlening Mosaic-LL</t>
  </si>
  <si>
    <t>Mos vuistknop kwartslag</t>
  </si>
  <si>
    <t>Mos zoemer 8V</t>
  </si>
  <si>
    <t>Mos zoemer 230V</t>
  </si>
  <si>
    <t>Mos zoemer 12/24/48V</t>
  </si>
  <si>
    <t>Mos enkelpolig relais</t>
  </si>
  <si>
    <t>Badge in ISO kaartvorm</t>
  </si>
  <si>
    <t>Mos elektr. thermostaat</t>
  </si>
  <si>
    <t>Mos sonde thermostaat</t>
  </si>
  <si>
    <t>Mos trekschakelaar</t>
  </si>
  <si>
    <t>Mos rolluikbed. drukk. 50</t>
  </si>
  <si>
    <t>Mos rolluikbed. sch. 500W</t>
  </si>
  <si>
    <t>Mos trekmechanisme drukkn</t>
  </si>
  <si>
    <t>Mos afsluitplaat</t>
  </si>
  <si>
    <t>Mos sleutelsch. 2 standen</t>
  </si>
  <si>
    <t>Mos sleutelsch. 3 standen</t>
  </si>
  <si>
    <t>Mos sleutelsch. Eur. slot</t>
  </si>
  <si>
    <t>Mos drukknop sleutelvergr</t>
  </si>
  <si>
    <t>Mos module lostrekbeveil.</t>
  </si>
  <si>
    <t>Mos contactdoos 2P zonder aarding</t>
  </si>
  <si>
    <t>Mos ctdoos 2P+A schroefkl</t>
  </si>
  <si>
    <t>Mos ctdoos 2P+A+pol.+verk</t>
  </si>
  <si>
    <t>Mos ctdoos 2P+A+klapdekse</t>
  </si>
  <si>
    <t>Mos ctdoos 2P+A + hendel</t>
  </si>
  <si>
    <t>Mos ctdoos 2P+A plat</t>
  </si>
  <si>
    <t>Mos ctdoos 2P+A plat rood</t>
  </si>
  <si>
    <t>Mos.ctdoos 1mod.2P ZLS met schroeven</t>
  </si>
  <si>
    <t>Mos overspanningsbeveil.</t>
  </si>
  <si>
    <t>Mos vervangmod. overspann</t>
  </si>
  <si>
    <t>Mos kabeluitvoer 20A</t>
  </si>
  <si>
    <t>Mos kabeluitvoer 16A</t>
  </si>
  <si>
    <t>Mos draaduitvoer diam. 8m</t>
  </si>
  <si>
    <t>Mos aftakking 20A</t>
  </si>
  <si>
    <t>Mos dimmer 1000W</t>
  </si>
  <si>
    <t>Mos dimmer 0/1 10V</t>
  </si>
  <si>
    <t>Mos dimmer 600W</t>
  </si>
  <si>
    <t>Mos afst. dimmer</t>
  </si>
  <si>
    <t>Mos tijdschakelaar</t>
  </si>
  <si>
    <t>Mos programm. schakelklok</t>
  </si>
  <si>
    <t>Mos enkelvoudige verlicht</t>
  </si>
  <si>
    <t>Mos dubbele verlicht.</t>
  </si>
  <si>
    <t>Mos plintverlichting</t>
  </si>
  <si>
    <t>Mos verlichte indicator</t>
  </si>
  <si>
    <t>Mos auton. bebak.verl.</t>
  </si>
  <si>
    <t>Mos signal. LED wit</t>
  </si>
  <si>
    <t>Mos signal. LED blauw</t>
  </si>
  <si>
    <t>Mos signal. LED groen/roo</t>
  </si>
  <si>
    <t>Mos wandlichtje LED rood</t>
  </si>
  <si>
    <t>Mos wandlichtje LED wit</t>
  </si>
  <si>
    <t>Mos wandlichtje LED blauw</t>
  </si>
  <si>
    <t>Mos wandlichtje LED groen</t>
  </si>
  <si>
    <t>Mos ctdoos RJ11 4 contact</t>
  </si>
  <si>
    <t>Mos ctdoos RJ12 6 contact</t>
  </si>
  <si>
    <t>Mos ctdoos Belgacom 4 con</t>
  </si>
  <si>
    <t>Mos ctdoos luidspreker</t>
  </si>
  <si>
    <t>Mos ctdoos dubbele cinch</t>
  </si>
  <si>
    <t>Mos ctdoos drievoud. cinc</t>
  </si>
  <si>
    <t>Mos ctd. XLR neutrik vrou</t>
  </si>
  <si>
    <t>Mos ctd. XLR neutrik mann</t>
  </si>
  <si>
    <t>Mos ctdoos HD15 vrouw.</t>
  </si>
  <si>
    <t>Mos ctdoos BNC 75 ohm</t>
  </si>
  <si>
    <t>Mos speakon 4 contacten</t>
  </si>
  <si>
    <t>Mos ctdoos jack</t>
  </si>
  <si>
    <t>Mos ctdoos TV type  F</t>
  </si>
  <si>
    <t>Mos ctdoos TV enkel</t>
  </si>
  <si>
    <t>Mos ctdoos TV/FM kabel</t>
  </si>
  <si>
    <t>Mos ctdoos TV/FM/SAT</t>
  </si>
  <si>
    <t>Mos eindctdoos TV/FM</t>
  </si>
  <si>
    <t>Mos doorvoerctdoos TV/FM</t>
  </si>
  <si>
    <t>Mos sierplaat TV/FM</t>
  </si>
  <si>
    <t>Mos afdekpl. 2 mod. desin</t>
  </si>
  <si>
    <t>Mos afsluitplaat 4 mod.</t>
  </si>
  <si>
    <t>Mos afsluitplaat 6 mod.</t>
  </si>
  <si>
    <t>Mos afsluitplaat 10 mod.</t>
  </si>
  <si>
    <t>Mos afgeronde etikethoude</t>
  </si>
  <si>
    <t>Mos platte etikethouder</t>
  </si>
  <si>
    <t>Mos isolatiedoos 1 mod.</t>
  </si>
  <si>
    <t>Mos isolatiedoos 2 mod.</t>
  </si>
  <si>
    <t>Houder 1 mod.</t>
  </si>
  <si>
    <t>Houder 6, 8 of 3x2 mod.</t>
  </si>
  <si>
    <t>Houder 10 of 4x2 mod.</t>
  </si>
  <si>
    <t>Houder 3 mod.</t>
  </si>
  <si>
    <t>Houder 2x5 of 2x2x2 mod.</t>
  </si>
  <si>
    <t>Houder 2x6, 2x8, 2x3x2 mo</t>
  </si>
  <si>
    <t>Houder 2x10 mod.</t>
  </si>
  <si>
    <t>Mos opbouwkader vierkant</t>
  </si>
  <si>
    <t>Mos opbouwkader rechthoek</t>
  </si>
  <si>
    <t>Mos opbouwkader 2 mod.</t>
  </si>
  <si>
    <t>Mos opbouwkader vert.</t>
  </si>
  <si>
    <t>Mos opbouwkader horiz.</t>
  </si>
  <si>
    <t>Mos opbouwkader 3 mod.</t>
  </si>
  <si>
    <t>Mos houder dunne wanden</t>
  </si>
  <si>
    <t>Afdekscherm anti-plaaster</t>
  </si>
  <si>
    <t>Drukkn.compl.verzonk.rood</t>
  </si>
  <si>
    <t>Impulsdrukknop groen 230V</t>
  </si>
  <si>
    <t>Etiket EMERGENCY STOP gee</t>
  </si>
  <si>
    <t>Wartel ISO20-IP68 metaal</t>
  </si>
  <si>
    <t>Wartel ISO16-IP68 metaal</t>
  </si>
  <si>
    <t>Wartel ISO32-IP68 metaal</t>
  </si>
  <si>
    <t>Kit 2 zijplaten h. 100 d. 600</t>
  </si>
  <si>
    <t>Batt Ni-Cd 14,4V - 14AH</t>
  </si>
  <si>
    <t>Ctactd bureau 8x2P+A swit</t>
  </si>
  <si>
    <t>DLP alu houder 4mod. d 85mm</t>
  </si>
  <si>
    <t>Lastschak.compleet 3P 40A</t>
  </si>
  <si>
    <t>Kast inb.12+1mod.wit geïs</t>
  </si>
  <si>
    <t>Railklem clip groen/geel 4 mm2 viking -</t>
  </si>
  <si>
    <t>DLP alu platte hoek50x105</t>
  </si>
  <si>
    <t>DLP alu T-aftakk.50x105mm</t>
  </si>
  <si>
    <t>DLP alu houder 8mod. d 85mm</t>
  </si>
  <si>
    <t>DLP alu houder 6mod. d 85mm</t>
  </si>
  <si>
    <t>DLP alu houder 2mod. d 85mm</t>
  </si>
  <si>
    <t>Verb.snoer 320mm 6mm² zwa</t>
  </si>
  <si>
    <t>Verb.snoer 320mm 6mm² bla</t>
  </si>
  <si>
    <t>Houder Lexic 2modul.grijs</t>
  </si>
  <si>
    <t>Volle plaat 150x150</t>
  </si>
  <si>
    <t>Volle plaat 200x200</t>
  </si>
  <si>
    <t>Kabelhouder L240mm</t>
  </si>
  <si>
    <t>Oteo verstrooier oranje</t>
  </si>
  <si>
    <t>DLP alu binnenhoek/dek.65</t>
  </si>
  <si>
    <t>DLP alu buitenhoek/dek.65</t>
  </si>
  <si>
    <t>DLP alu T-aftakking/dek65</t>
  </si>
  <si>
    <t>DLP alu binnenh./2xdek.65</t>
  </si>
  <si>
    <t>DLP alu buitenh./2xdek.65</t>
  </si>
  <si>
    <t>DLP alu platte hoek50x150</t>
  </si>
  <si>
    <t>DLP alu deksel T-aftakk.50x150mm</t>
  </si>
  <si>
    <t>Kast IP66 800x600x300mm</t>
  </si>
  <si>
    <t>DLP alu houder 2mod. d 65mm</t>
  </si>
  <si>
    <t>DLP alu houder 4mod. d 65mm</t>
  </si>
  <si>
    <t>DLP alu houder 6mod. d 65mm</t>
  </si>
  <si>
    <t>DLP alu houder 8mod. d 65mm</t>
  </si>
  <si>
    <t>Samenst. kast 2000X800X600 - 1</t>
  </si>
  <si>
    <t>Set 2 zijpanelen 2000X600</t>
  </si>
  <si>
    <t>Kit sokkel h. 100mm br. 800mm</t>
  </si>
  <si>
    <t>Symm.rail dpt.7,5 200x280</t>
  </si>
  <si>
    <t>Kast inox 200x200x120</t>
  </si>
  <si>
    <t>Uitrust. kast xl3 4000</t>
  </si>
  <si>
    <t>SCHEIDINGSKIT IN U-VORM</t>
  </si>
  <si>
    <t>Scheidingskit U kast diep. 475</t>
  </si>
  <si>
    <t>Merktekenhouder 88x15mm</t>
  </si>
  <si>
    <t>Bodemplaat br. 800</t>
  </si>
  <si>
    <t>Bodemplaat br. 800 d. 600</t>
  </si>
  <si>
    <t>Contactdoos mod.2P+A 10-16A</t>
  </si>
  <si>
    <t>RJ45 SNOER UTP5E 8M PVC</t>
  </si>
  <si>
    <t>MOSAIC LCS RJ45 STP CAT6</t>
  </si>
  <si>
    <t>Set van 2 scharnieren</t>
  </si>
  <si>
    <t>Doos multimater. 2x3 mech.</t>
  </si>
  <si>
    <t>Doos multimater. 2x10 mod.</t>
  </si>
  <si>
    <t>P17 half-inb. 16A 24V 2P</t>
  </si>
  <si>
    <t>Knop druk/trek.rood noods</t>
  </si>
  <si>
    <t>Houder vr plannen 600/800/1000</t>
  </si>
  <si>
    <t>MOS CTDOOS JACK USB</t>
  </si>
  <si>
    <t>Merktekenhoud.70x15 blanc</t>
  </si>
  <si>
    <t>Railkl.clip groen/geel 2,5mm2 viking - v</t>
  </si>
  <si>
    <t>DLP alu binnenhoek/dek.85</t>
  </si>
  <si>
    <t>DLP alu buitenhoek/dek.85</t>
  </si>
  <si>
    <t>MOSAIC ENK SIERPL. SYSTIM</t>
  </si>
  <si>
    <t>MOSAIC OPTISCHE VEZEL 2 X ST</t>
  </si>
  <si>
    <t>Nooduitgangbeheerder automat.ontgrendel.</t>
  </si>
  <si>
    <t>MOSAIC OPTISCHE VEZEL 2 X LC</t>
  </si>
  <si>
    <t>Lastschakelaar compleet 4P+N 100A</t>
  </si>
  <si>
    <t>Markeringsetiketten zelfklev. 12,5x9,5mm</t>
  </si>
  <si>
    <t>Markeringsetiketten zelfklevend 25x11mm</t>
  </si>
  <si>
    <t>MOSAIC 2RJ45 CAT 6 UTP+HOUDERP</t>
  </si>
  <si>
    <t>Onderhoudskit voor plotter Logicab 2</t>
  </si>
  <si>
    <t>Oproeppaneel 6 richt. voeding inb. 230V</t>
  </si>
  <si>
    <t>Doos metselwerk 4 mech. 40mm</t>
  </si>
  <si>
    <t>Kabelbaan blauw 40x60</t>
  </si>
  <si>
    <t>Kabelbaan blauw 60x60</t>
  </si>
  <si>
    <t>Kabelbaan blauw 80x60</t>
  </si>
  <si>
    <t>Vlakke glazen deur - h 1800 mm</t>
  </si>
  <si>
    <t>Rail symmetrisch-te zagen-2m dpt. 7,5mm</t>
  </si>
  <si>
    <t>Rail symmetrisch-te zagen-2m diepte 15mm</t>
  </si>
  <si>
    <t>Vuistdrukknop 40mm geel</t>
  </si>
  <si>
    <t>Atlantic multi-afdrukslot</t>
  </si>
  <si>
    <t>Kast IP66 500x400x200mm</t>
  </si>
  <si>
    <t>Doos multimater. 2x2 mech.</t>
  </si>
  <si>
    <t>Nulleidersnoer 6mm² l.120mm</t>
  </si>
  <si>
    <t>Set verbreders - 3 P</t>
  </si>
  <si>
    <t>Contactblok no+nc groen 230V</t>
  </si>
  <si>
    <t>Kop drukknop verzonken groen</t>
  </si>
  <si>
    <t>Mosaic contactdoos 2P+A Schuko wit</t>
  </si>
  <si>
    <t>Koppelingskit voor XL³ 160</t>
  </si>
  <si>
    <t>RTA Buis LA11 rol 60,96m</t>
  </si>
  <si>
    <t>Set achteraansluiting - 4 P</t>
  </si>
  <si>
    <t>Uitrust. voor DPX 250/630 + d.</t>
  </si>
  <si>
    <t>MOSAIC SUB D9 TE SCHROEVEN</t>
  </si>
  <si>
    <t>Klimaatregel.vert. 1600/1230W</t>
  </si>
  <si>
    <t>Klimaatregel. verti.1600/1230W</t>
  </si>
  <si>
    <t>2 STEUNEN ZW. LAST ALTIS</t>
  </si>
  <si>
    <t>Doos metselwerk 1 mod. 40mm</t>
  </si>
  <si>
    <t>Doos metselwerk 3 modules 40mm</t>
  </si>
  <si>
    <t>P17 inbouwdoos voor 2 sokkels 16A</t>
  </si>
  <si>
    <t>P17 inbouwdoos voor 1 sokkel 16/32A</t>
  </si>
  <si>
    <t>Klimaatregel.vert.820/680W</t>
  </si>
  <si>
    <t>DLP T-aftakking tussenschot</t>
  </si>
  <si>
    <t>DLP50x170 Einddeksel wit</t>
  </si>
  <si>
    <t>DLP50x150 Kabelgoot + deksel</t>
  </si>
  <si>
    <t>DLP65x150 Kabelgoot + deksel</t>
  </si>
  <si>
    <t>Platte hoek DLP design 50x170 wit</t>
  </si>
  <si>
    <t>DLP50x170 Kabelgoot + deksel</t>
  </si>
  <si>
    <t>Sticker vr hoofdsch.</t>
  </si>
  <si>
    <t>Complete lastschakelaar 3P 100A</t>
  </si>
  <si>
    <t>Complete lastschakelaar 3P 80A</t>
  </si>
  <si>
    <t>Complete lastschakelaar 4P 25A</t>
  </si>
  <si>
    <t>Uitgeruste doos met vuistknop</t>
  </si>
  <si>
    <t>Contactblok no groen 230V</t>
  </si>
  <si>
    <t>Contactblok no rood 230V</t>
  </si>
  <si>
    <t>Draaiknop met sleutel 3 standen 90°</t>
  </si>
  <si>
    <t>Kop drukknop super-verzonken rood</t>
  </si>
  <si>
    <t>Kop drukknop super-verzonken groen</t>
  </si>
  <si>
    <t>Draaiknop met zwarte hendel 2 standen</t>
  </si>
  <si>
    <t>Mono kast 1800X1600X400 2 deur</t>
  </si>
  <si>
    <t>Volle plaat 1800X1600</t>
  </si>
  <si>
    <t>Kit sokkel h. 100mm br. 1600mm</t>
  </si>
  <si>
    <t>DLP65x195 Kabelgoot + deksel</t>
  </si>
  <si>
    <t>Glazen gew. deur - br 1550 mm</t>
  </si>
  <si>
    <t>Aansluitingsdoos Al/Cu 120mm² Al/Cu 300A</t>
  </si>
  <si>
    <t>Standaard buis SFP diameter 32mm</t>
  </si>
  <si>
    <t>Oteo opbouwkader DLP/Oteo</t>
  </si>
  <si>
    <t>Plexo schakelaar 2P DIY grijs</t>
  </si>
  <si>
    <t>Merkteken Memocab 4x18mm</t>
  </si>
  <si>
    <t>Kit sokkel h. 100mm br. 1000mm</t>
  </si>
  <si>
    <t>Merkteken voor stijve firmaplaat</t>
  </si>
  <si>
    <t>Stijf zelfklevende driehoek merktek 50mm</t>
  </si>
  <si>
    <t>Atlantic kast 600x800x300</t>
  </si>
  <si>
    <t>Klokzaag diam. 67mm</t>
  </si>
  <si>
    <t>Kit 2 zijplaten h. 100 d. 400</t>
  </si>
  <si>
    <t>Automaat el - 3 P - 40 A</t>
  </si>
  <si>
    <t>Veil./scheid.transfo 40VA</t>
  </si>
  <si>
    <t>Pictogram L31</t>
  </si>
  <si>
    <t>OSMOZ CMPL.DRUKKNOP NO BLAUW-NIET VERL.</t>
  </si>
  <si>
    <t>Inbouwsokkel + stekker RJ45 IP65</t>
  </si>
  <si>
    <t>MOSAIC DUBBEL SIERPL. SYSTIM</t>
  </si>
  <si>
    <t>Draaiknop met sleutel 3stand. 90° sl.455</t>
  </si>
  <si>
    <t>Complete lastschakelaar 3P nonc 20A</t>
  </si>
  <si>
    <t>Oproeppaneel 6 richt. v/externe voeding</t>
  </si>
  <si>
    <t>OPBOUWDOOS IDROBOX</t>
  </si>
  <si>
    <t>Vergrendelingsslot Profalux</t>
  </si>
  <si>
    <t>Vergrendelingsslot Ronis</t>
  </si>
  <si>
    <t>Vergrendelingstoebehoren</t>
  </si>
  <si>
    <t>Set van 4 verlengstukken</t>
  </si>
  <si>
    <t>Vergrendeling</t>
  </si>
  <si>
    <t>Standaard draaibediening</t>
  </si>
  <si>
    <t>Nood draaibediening</t>
  </si>
  <si>
    <t>Slotvergrendeling Ronis</t>
  </si>
  <si>
    <t>Slot voor Debro-lift</t>
  </si>
  <si>
    <t>Set connectoren 8 contacten</t>
  </si>
  <si>
    <t>Plaat - versie bronwisselaar</t>
  </si>
  <si>
    <t>Set achteraansluiting - 3 P</t>
  </si>
  <si>
    <t>Geïsoleerde zwengel</t>
  </si>
  <si>
    <t>AANSL.TOEBEH. DPX 250/630</t>
  </si>
  <si>
    <t>AANSLUITTOEB. DPX 250/630</t>
  </si>
  <si>
    <t>Standaardbediening op deur</t>
  </si>
  <si>
    <t>Noodbediening op deur</t>
  </si>
  <si>
    <t>Lastschakelaar - 3 P - 800 A</t>
  </si>
  <si>
    <t>Lastschakelaar - 3 P - 1000 A</t>
  </si>
  <si>
    <t>Lastschakelaar - 3 P - 1250 A</t>
  </si>
  <si>
    <t>Lastschakelaar - 3 P - 1600 A</t>
  </si>
  <si>
    <t>Lastschakelaar - 4 P - 800 A</t>
  </si>
  <si>
    <t>Lastschakelaar - 4 P - 1000 A</t>
  </si>
  <si>
    <t>Lastschakelaar - 4 P - 1250 A</t>
  </si>
  <si>
    <t>Lastschakelaar - 4 P - 1600 A</t>
  </si>
  <si>
    <t>Ring voor uitsnijdingen</t>
  </si>
  <si>
    <t>Function. stijgprofiel. vr kas</t>
  </si>
  <si>
    <t>Function. stijgprofiel.vr kast</t>
  </si>
  <si>
    <t>Verstevigingsset voor verbind.</t>
  </si>
  <si>
    <t>Set 4 beugels vr realisatie</t>
  </si>
  <si>
    <t>Horizontale scheiding mantel</t>
  </si>
  <si>
    <t>SCHEIDING BS - HORIZ. IN U</t>
  </si>
  <si>
    <t>Dwarsstuk voor ventilatie</t>
  </si>
  <si>
    <t>Kader afdekplaatsteunen vast</t>
  </si>
  <si>
    <t>Afwerkingskit IP30 br 475mm</t>
  </si>
  <si>
    <t>Afwerkingskit IP30 br 725mm</t>
  </si>
  <si>
    <t>Afwerkingskit IP30 br 975mm</t>
  </si>
  <si>
    <t>Kader afdekplaatst. opendraai.</t>
  </si>
  <si>
    <t>Scheiding horiz. br. 36 mod.</t>
  </si>
  <si>
    <t>Zijdelings schot voorzijde</t>
  </si>
  <si>
    <t>Cloison lateral face avant</t>
  </si>
  <si>
    <t>Uitrust. voor DPX 250/630</t>
  </si>
  <si>
    <t>Bevestigingsplaat - h 100 mm</t>
  </si>
  <si>
    <t>Bev.hulpstuk 2 DPX 1600 vast</t>
  </si>
  <si>
    <t>Bev.hulpstuk 2 DPX 1600 los</t>
  </si>
  <si>
    <t>Bevestigingshulpstuk - 24 mod.</t>
  </si>
  <si>
    <t>Afdekplaat - 1 DPX 250</t>
  </si>
  <si>
    <t>Montageplaat voor DPX 250</t>
  </si>
  <si>
    <t>Bev.plaat voor 1 DPX 1600</t>
  </si>
  <si>
    <t>Bevestigingshulpstuk - 36 mod.</t>
  </si>
  <si>
    <t>Montageplaat voor DPX 630</t>
  </si>
  <si>
    <t>Montageplaat - DPX 630 + diff.</t>
  </si>
  <si>
    <t>Montageplaat DPX 630 losk.</t>
  </si>
  <si>
    <t>Afdekplaat - 2 DPX-IS 250</t>
  </si>
  <si>
    <t>Scheidingskit U kast diep. 725</t>
  </si>
  <si>
    <t>Scheidingskit U-vorm 2B</t>
  </si>
  <si>
    <t>Scheidingskit U kast diep. 975</t>
  </si>
  <si>
    <t>Scheiding vr barenstel h.200mm</t>
  </si>
  <si>
    <t>Scheiding vr barenstel h.300mm</t>
  </si>
  <si>
    <t>Scheiding vr barenstel h.400mm</t>
  </si>
  <si>
    <t>KIT SEPARATION HORIZONT. EN U</t>
  </si>
  <si>
    <t>SCHEIDINGSKIT DPX HOOGTE 200MM</t>
  </si>
  <si>
    <t>Scheidingskit DPX hoogte 300mm</t>
  </si>
  <si>
    <t>Scheidingskit DPX hoogte 400mm</t>
  </si>
  <si>
    <t>Scheiding horiz. br. 24 mod.</t>
  </si>
  <si>
    <t>Scheiding vr horiz. barenstel</t>
  </si>
  <si>
    <t>Compartimentering zonder BS</t>
  </si>
  <si>
    <t>AFSLUITING ONDERAAN ZONE BS</t>
  </si>
  <si>
    <t>COMPARTIMENTERING ACHTERAAN</t>
  </si>
  <si>
    <t>HORIZONTALE SCHEIDINGSKIT</t>
  </si>
  <si>
    <t>Afdekplaat voor 1 DPX 630</t>
  </si>
  <si>
    <t>Afdekplaat DPX 1600 hor</t>
  </si>
  <si>
    <t>Afdekplaat 2 DPX 1600</t>
  </si>
  <si>
    <t>Afdekplaat 2 DPX 1600 motorb.</t>
  </si>
  <si>
    <t>Afdekplaat voor DPX 630</t>
  </si>
  <si>
    <t>Afdekplaat DPX 630 draaib.</t>
  </si>
  <si>
    <t>Afdekplaat DPX 630 motorb.</t>
  </si>
  <si>
    <t>Afdekplaat voor 1 DPX 1600</t>
  </si>
  <si>
    <t>Afdekplaat 1 DPX 1600 m/drb.</t>
  </si>
  <si>
    <t>Lexiclic verdeler f+n</t>
  </si>
  <si>
    <t>Alu C-staaf-sectie 524mm²</t>
  </si>
  <si>
    <t>Alu C-staaf-sectie 549mm²</t>
  </si>
  <si>
    <t>Alu C-staaf-sectie 586mm²</t>
  </si>
  <si>
    <t>Alu C-staaf-sectie 686mm²</t>
  </si>
  <si>
    <t>Alu C-staaf-sectie 824mm²</t>
  </si>
  <si>
    <t>Hamerschroef M10</t>
  </si>
  <si>
    <t>Isolerende houder alu C-staaf</t>
  </si>
  <si>
    <t>Verbindingsset voor steun</t>
  </si>
  <si>
    <t>Aansluitplaat 2 staven/fase</t>
  </si>
  <si>
    <t>Wartel ISO40-IP68 metaal</t>
  </si>
  <si>
    <t>Wartel ISO50-IP68 metaal</t>
  </si>
  <si>
    <t>Merktekens 15x27mm</t>
  </si>
  <si>
    <t>Contactblok no wit 230V</t>
  </si>
  <si>
    <t>Draaiknop met hendel 3 standen</t>
  </si>
  <si>
    <t>Mos contactdoos DLP 3x2P+A</t>
  </si>
  <si>
    <t>Afdruk dubbelbaard</t>
  </si>
  <si>
    <t>Kop drukknop verzonken rood</t>
  </si>
  <si>
    <t>Wijzerplaat ampèremeter 0-50A</t>
  </si>
  <si>
    <t>Soepel niet zelfklevende merktekens</t>
  </si>
  <si>
    <t>Uitrustbare handgreep-cilinder</t>
  </si>
  <si>
    <t>Handgreep met cilinder 2433 A</t>
  </si>
  <si>
    <t>Handgreep CNOMO driehoek 6,5mm</t>
  </si>
  <si>
    <t>DIN handgreep zonder sleutel</t>
  </si>
  <si>
    <t>Sluiting</t>
  </si>
  <si>
    <t>Vierkant vrouw. afdruk 6mm</t>
  </si>
  <si>
    <t>Vierkant mann. afdruk 8mm</t>
  </si>
  <si>
    <t>Driehoek mann. afdruk 6,5mm</t>
  </si>
  <si>
    <t>Driehoek mann. afdruk 8mm</t>
  </si>
  <si>
    <t>Cilinder met sleutel nr 405</t>
  </si>
  <si>
    <t>Cilinder met sleutel nr 421</t>
  </si>
  <si>
    <t>Cilinder met sleutel nr 455</t>
  </si>
  <si>
    <t>Cilinder met sleutel nr 1242 E</t>
  </si>
  <si>
    <t>Cilinder met sleutel nr 3113 A</t>
  </si>
  <si>
    <t>Cilinder met sleutel nr 2433 A</t>
  </si>
  <si>
    <t>Dakventilator 1000 m³/u</t>
  </si>
  <si>
    <t>Dakventilator zonder motor</t>
  </si>
  <si>
    <t>VENTILATOR  100/160M3/H</t>
  </si>
  <si>
    <t>VENTILATOR  360/800M3/H</t>
  </si>
  <si>
    <t>Dak voor Altis kast 1200x400mm</t>
  </si>
  <si>
    <t>Dak voor Altis kast 1600x400mm</t>
  </si>
  <si>
    <t>Dak voor Altis kast 800x500 mm</t>
  </si>
  <si>
    <t>Klimaatregel. verti.380/240W</t>
  </si>
  <si>
    <t>KLIMAATREGELAAR VERT.640/470W</t>
  </si>
  <si>
    <t>Klimaatregel. verti.1250/910W</t>
  </si>
  <si>
    <t>Klimaatregel.vert.2000/1510W</t>
  </si>
  <si>
    <t>Klimaatregel. verti.3850/2870W</t>
  </si>
  <si>
    <t>Klimaatregel. verti.2000/1510W</t>
  </si>
  <si>
    <t>Dakklimaatregelaar 1150/900W</t>
  </si>
  <si>
    <t>REGENKAPKLIM.1550/1200W - 230V</t>
  </si>
  <si>
    <t>Dakklimaatregelaar 2050/1560W</t>
  </si>
  <si>
    <t>Dakklimaatregelaar 3850/2870W</t>
  </si>
  <si>
    <t>Dakklimaatregelaar 1550/1200W</t>
  </si>
  <si>
    <t>Lucht/lucht wisselaar 35W/°C</t>
  </si>
  <si>
    <t>Lucht/lucht wisselaar 50W/°C</t>
  </si>
  <si>
    <t>WISSELAAR LUCHT/LUCHT 80W/C°</t>
  </si>
  <si>
    <t>Isol. houder 1 of 4 staaf/pool</t>
  </si>
  <si>
    <t>Mono kast 1600X600X400 1 deur</t>
  </si>
  <si>
    <t>Mono kast 1600X800X400 1 deur</t>
  </si>
  <si>
    <t>Mono kast 1600X1000X400 1 deur</t>
  </si>
  <si>
    <t>Mono kast 1600X1000X400 2 deur</t>
  </si>
  <si>
    <t>Mono kast 1600X1200X400 2 deur</t>
  </si>
  <si>
    <t>Mono kast 1800X600X400 1 deur</t>
  </si>
  <si>
    <t>Mono kast 1800X800X400 1 deur</t>
  </si>
  <si>
    <t>Mono kast 1800X1000X400 1 deur</t>
  </si>
  <si>
    <t>Mono kast 1800X1000X400 2 deur</t>
  </si>
  <si>
    <t>Mono kast 1800X1200X400 2 deur</t>
  </si>
  <si>
    <t>Mono kast 2000X600X400 1 deur</t>
  </si>
  <si>
    <t>Mono kast 2000X800X400 1 deur</t>
  </si>
  <si>
    <t>Mono kast 2000X1000X400 1 deur</t>
  </si>
  <si>
    <t>Mono kast 2000X1000X400 2 deur</t>
  </si>
  <si>
    <t>Mono kast 2000X1200X400 2 deur</t>
  </si>
  <si>
    <t>Mono kast 2000X1600X400 2 deur</t>
  </si>
  <si>
    <t>Mono kast 1800X600X500 1 deur</t>
  </si>
  <si>
    <t>Mono kast 1800X800X500 1 deur</t>
  </si>
  <si>
    <t>Mono kast 1800X1000X500 2 deur</t>
  </si>
  <si>
    <t>Mono kast 1800X1200X500 2 deur</t>
  </si>
  <si>
    <t>Mono kast 1800X1600X500 2 deur</t>
  </si>
  <si>
    <t>Mono kast 2000X800X500 1 deur</t>
  </si>
  <si>
    <t>Mono kast 2000X1000X500 2 deur</t>
  </si>
  <si>
    <t>Mono kast 2000X1200X500 2 deur</t>
  </si>
  <si>
    <t>Mono kast 2000X1600X500 2 deur</t>
  </si>
  <si>
    <t>Mono kast 1800X800X600 1 deur</t>
  </si>
  <si>
    <t>Mono kast 2000X800X600 1 deur</t>
  </si>
  <si>
    <t>Mono kast 2000X1200X600 2 deur</t>
  </si>
  <si>
    <t>Samenst. kast 1200X600X400 - 1</t>
  </si>
  <si>
    <t>Samenst. kast 1200X800X400 - 1</t>
  </si>
  <si>
    <t>Samenst. kast 1800X400X400 - 1</t>
  </si>
  <si>
    <t>Samenst. kast 1800X600X400 - 1</t>
  </si>
  <si>
    <t>Samenst. kast 1800X800X400 - 1</t>
  </si>
  <si>
    <t>Samenst. kast 1800x1000x400 -1</t>
  </si>
  <si>
    <t>Samenst. kast 1800x1000x400 -2</t>
  </si>
  <si>
    <t>Samenst. kast 1800X1200X400 -2</t>
  </si>
  <si>
    <t>Samenst. kast 2000X400X400 - 1</t>
  </si>
  <si>
    <t>Samenst. kast 2000X600X400 - 1</t>
  </si>
  <si>
    <t>Samenst. kast 2000X800X400 - 1</t>
  </si>
  <si>
    <t>Samenst. kast 2000X1000X400 -1</t>
  </si>
  <si>
    <t>Samenst. kast 2000X1000X400 -2</t>
  </si>
  <si>
    <t>Samenst. kast 2000X1200X400 -2</t>
  </si>
  <si>
    <t>Samenst. kast 1600X600X500 - 1</t>
  </si>
  <si>
    <t>Samenst. kast 1600X800X500 - 1</t>
  </si>
  <si>
    <t>Samenst. kast 1600X1200X500 -</t>
  </si>
  <si>
    <t>Samenst. kast 1800X400X500 - 1</t>
  </si>
  <si>
    <t>Samenst. kast 1800X600X500 - 1</t>
  </si>
  <si>
    <t>Samenst. kast 1800X800X500 - 1</t>
  </si>
  <si>
    <t>Samenst. kast 1800X1000X500 -</t>
  </si>
  <si>
    <t>Samenst. kast 1800X1200X500 -</t>
  </si>
  <si>
    <t>Samenst. kast 2000X400X500 - 1</t>
  </si>
  <si>
    <t>Samenst. kast 2000X600X500 - 1</t>
  </si>
  <si>
    <t>Samenst. kast 2000X800X500 - 1</t>
  </si>
  <si>
    <t>Samenst. kast 2000X1000X500 -</t>
  </si>
  <si>
    <t>Samenst. kast 2000X1200X500 -</t>
  </si>
  <si>
    <t>Samenst. kast 2000X1600X500 -</t>
  </si>
  <si>
    <t>Hechtprofiel lengte 600</t>
  </si>
  <si>
    <t>Hechtprofiel lengte 800</t>
  </si>
  <si>
    <t>Hechtprofiel lengte 1000</t>
  </si>
  <si>
    <t>Hechtprofiel lengte 1200</t>
  </si>
  <si>
    <t>Samenst. kast 1200X600X600 - 1</t>
  </si>
  <si>
    <t>Samenst. kast 1200X800X600 - 1</t>
  </si>
  <si>
    <t>Samenst. kast 1600X800X600 - 1</t>
  </si>
  <si>
    <t>Samenst. kast 1800X600X600 - 1</t>
  </si>
  <si>
    <t>Samenst. kast 1800X800X600 - 1</t>
  </si>
  <si>
    <t>Samenst. kast 1800X1000X600 -1</t>
  </si>
  <si>
    <t>Samenst. kast 1800X1200X600 -2</t>
  </si>
  <si>
    <t>Samenst. kast 2000X400X600 - 1</t>
  </si>
  <si>
    <t>Samenst. kast 2000X600X600 - 1</t>
  </si>
  <si>
    <t>Samenst. kast 2000X1000X600 -1</t>
  </si>
  <si>
    <t>Samenst. kast 2000X1000X600 -2</t>
  </si>
  <si>
    <t>Samenst. kast 2000X1200X600 -2</t>
  </si>
  <si>
    <t>Samenst. kast 2000X1600X600 -2</t>
  </si>
  <si>
    <t>Set 2 zijpanelen 1200X400</t>
  </si>
  <si>
    <t>Set 2 zijpanelen 1800X400</t>
  </si>
  <si>
    <t>Set 2 zijpanelen 2000X400</t>
  </si>
  <si>
    <t>Set 2 zijpanelen 1600X500</t>
  </si>
  <si>
    <t>Set 2 zijpanelen 1800X500</t>
  </si>
  <si>
    <t>Set 2 zijpanelen 2000X500</t>
  </si>
  <si>
    <t>Set 2 zijpanelen 1200X600</t>
  </si>
  <si>
    <t>Set 2 zijpanelen 1600X600</t>
  </si>
  <si>
    <t>Set 2 zijpanelen 1800X600</t>
  </si>
  <si>
    <t>Set 2 zijpanelen 2000X800</t>
  </si>
  <si>
    <t>Samenst. kast 2000X400X800 - 1</t>
  </si>
  <si>
    <t>Samenst. kast 2000X600X800 - 1</t>
  </si>
  <si>
    <t>Samenst. kast 2000X800X800 - 1</t>
  </si>
  <si>
    <t>Samenst. kast 2000X1000X800 -1</t>
  </si>
  <si>
    <t>Deurstopper</t>
  </si>
  <si>
    <t>Dwarssteun voor Altis 600mm</t>
  </si>
  <si>
    <t>Dwarssteun voor Altis 800mm</t>
  </si>
  <si>
    <t>Dwarssteun voor Altis 1000mm</t>
  </si>
  <si>
    <t>Sam kast glasdeur 2000X600X600</t>
  </si>
  <si>
    <t>Sam kast glasdeur 2000X800X600</t>
  </si>
  <si>
    <t>Sam kast glasdeur 2000X600X800</t>
  </si>
  <si>
    <t>Set 2 steunen lasten l. 600</t>
  </si>
  <si>
    <t>Set 2 steunen lasten l. 800</t>
  </si>
  <si>
    <t>Set 2 steunen lasten l. 1000</t>
  </si>
  <si>
    <t>partiële pl. Lina 25 1200X600</t>
  </si>
  <si>
    <t>partiële pl. Lina 25 1200X800</t>
  </si>
  <si>
    <t>partiële pl. Lina 25 800X600</t>
  </si>
  <si>
    <t>partiële pl. Lina 25 800X800</t>
  </si>
  <si>
    <t>partiële pl. Lina 25 800X1000</t>
  </si>
  <si>
    <t>partiële pl. Lina 25 800X1200</t>
  </si>
  <si>
    <t>partiële pl. Lina 25 800X1600</t>
  </si>
  <si>
    <t>partiële pl. Lina 25 1000X600</t>
  </si>
  <si>
    <t>partiële pl. Lina 25 1000X800</t>
  </si>
  <si>
    <t>partiële pl. Lina 25 1000X1000</t>
  </si>
  <si>
    <t>partiële pl. Lina 25 1000X1200</t>
  </si>
  <si>
    <t>partiële pl. Lina 25 1000X1600</t>
  </si>
  <si>
    <t>Totale volle plaat 1600X800</t>
  </si>
  <si>
    <t>Totale volle plaat 1600X1000</t>
  </si>
  <si>
    <t>Totale volle plaat 1600X1200</t>
  </si>
  <si>
    <t>Totale volle plaat 1800X600</t>
  </si>
  <si>
    <t>Totale volle plaat 1800X800</t>
  </si>
  <si>
    <t>Totale volle plaat 1800X1000</t>
  </si>
  <si>
    <t>Totale volle plaat 1800X1200</t>
  </si>
  <si>
    <t>Totale volle plaat 2000X600</t>
  </si>
  <si>
    <t>Totale volle plaat 2000X800</t>
  </si>
  <si>
    <t>Totale volle plaat 2000X1000</t>
  </si>
  <si>
    <t>Totale volle plaat 2000X1200</t>
  </si>
  <si>
    <t>Lina 12,5 plaat 1600X800</t>
  </si>
  <si>
    <t>Lina 12,5 plaat 1600X1000</t>
  </si>
  <si>
    <t>Lina 12,5 plaat 1600X1200</t>
  </si>
  <si>
    <t>Lina 12,5 plaat 1800X600</t>
  </si>
  <si>
    <t>Lina 12,5 plaat 1800X800</t>
  </si>
  <si>
    <t>Lina 12,5 plaat 1800X1000</t>
  </si>
  <si>
    <t>Lina 12,5 plaat 1800X1200</t>
  </si>
  <si>
    <t>Lina 12,5 plaat 2000X600</t>
  </si>
  <si>
    <t>Lina 12,5 plaat 2000X800</t>
  </si>
  <si>
    <t>Lina 12,5 plaat 2000X1000</t>
  </si>
  <si>
    <t>Lina 12,5 plaat 2000X1200</t>
  </si>
  <si>
    <t>Set 2 steunen kast h. 1200</t>
  </si>
  <si>
    <t>Set 2 steunen kast h. 1600</t>
  </si>
  <si>
    <t>Set 2 steunen kast h. 1800</t>
  </si>
  <si>
    <t>Set 2 steunen kast h. 2000</t>
  </si>
  <si>
    <t>Volle plaat 1200X600</t>
  </si>
  <si>
    <t>Volle plaat 1200X800</t>
  </si>
  <si>
    <t>Volle plaat 1600X600</t>
  </si>
  <si>
    <t>Volle plaat 1600X800</t>
  </si>
  <si>
    <t>Volle plaat 1600X1000</t>
  </si>
  <si>
    <t>Volle plaat 1600X1200</t>
  </si>
  <si>
    <t>Volle plaat 1800X400</t>
  </si>
  <si>
    <t>Volle plaat 1800X600</t>
  </si>
  <si>
    <t>Volle plaat 1800X800</t>
  </si>
  <si>
    <t>Volle plaat 1800X1000</t>
  </si>
  <si>
    <t>Volle plaat 1800X1200</t>
  </si>
  <si>
    <t>Volle plaat 2000X400</t>
  </si>
  <si>
    <t>Volle plaat 2000X600</t>
  </si>
  <si>
    <t>Volle plaat 2000X1000</t>
  </si>
  <si>
    <t>Volle plaat 2000X1200</t>
  </si>
  <si>
    <t>Volle plaat 2000X1600</t>
  </si>
  <si>
    <t>Deurcontact voor Altis</t>
  </si>
  <si>
    <t>Houder vr plannen br. 600</t>
  </si>
  <si>
    <t>Houder vr plannen br. 800</t>
  </si>
  <si>
    <t>Tussenstuk h. 1200</t>
  </si>
  <si>
    <t>Tussenstuk h. 1600</t>
  </si>
  <si>
    <t>Tussenstuk h. 1800</t>
  </si>
  <si>
    <t>Tussenstuk h. 2000</t>
  </si>
  <si>
    <t>Kit sokkel h. 100mm br. 400mm</t>
  </si>
  <si>
    <t>Kit sokkel h. 100mm br. 600mm</t>
  </si>
  <si>
    <t>Kit sokkel h. 100mm br. 1200mm</t>
  </si>
  <si>
    <t>Kit sokkel h. 200mm br. 400mm</t>
  </si>
  <si>
    <t>Kit sokkel h. 200mm br. 600mm</t>
  </si>
  <si>
    <t>Kit sokkel h. 200mm br. 800mm</t>
  </si>
  <si>
    <t>Kit sokkel h. 200mm br. 1000mm</t>
  </si>
  <si>
    <t>Kit sokkel h. 200mm br. 1200mm</t>
  </si>
  <si>
    <t>Kit sokkel h. 200mm br. 1600mm</t>
  </si>
  <si>
    <t>Plaat borstel h100 br/d 500</t>
  </si>
  <si>
    <t>Plaat borstel h100 br/d 600</t>
  </si>
  <si>
    <t>Plaat borstel h100 br/d 800</t>
  </si>
  <si>
    <t>Kit 2 zijplaten h. 100 d. 500</t>
  </si>
  <si>
    <t>Kit 2 zijplaten h. 100 d. 800</t>
  </si>
  <si>
    <t>Kit samen.kast buiten 500kg/m³</t>
  </si>
  <si>
    <t>Kit samen.kast binnen 500kg/m³</t>
  </si>
  <si>
    <t>Kit samen.kast binnen1000kg/m³</t>
  </si>
  <si>
    <t>Kit 4 zijplaten h. 200 d. 400</t>
  </si>
  <si>
    <t>Kit 4 zijplaten h. 200 d. 500</t>
  </si>
  <si>
    <t>Kit 4 zijplaten h. 200 d. 600</t>
  </si>
  <si>
    <t>Kit 4 zijplaten h. 200 d. 800</t>
  </si>
  <si>
    <t>Dwarssteun sokkel diepte 400</t>
  </si>
  <si>
    <t>Dwarssteun sokkel diepte 500</t>
  </si>
  <si>
    <t>Dwarssteun sokkel diepte 600</t>
  </si>
  <si>
    <t>Dwarssteun sokkel diepte 800</t>
  </si>
  <si>
    <t>Set van 4 hijsogen M14 metaal</t>
  </si>
  <si>
    <t>Set van 2 hefhoekijzers</t>
  </si>
  <si>
    <t>Set van 4 wieltjes</t>
  </si>
  <si>
    <t>Set van 2 inox wandbeugels</t>
  </si>
  <si>
    <t>Verbindingsinterface diepte 40</t>
  </si>
  <si>
    <t>Verbindingsinterface diepte 50</t>
  </si>
  <si>
    <t>Schrijfplankje deur br. 600</t>
  </si>
  <si>
    <t>Schrijfplankje deur br. 800</t>
  </si>
  <si>
    <t>Schrijfplankje deur br. 1000</t>
  </si>
  <si>
    <t>Rail voor deur br. 600</t>
  </si>
  <si>
    <t>Rail voor deur br. 800</t>
  </si>
  <si>
    <t>Rail voor deur br. 1000</t>
  </si>
  <si>
    <t>Set 2 beugels vr rail vr deur</t>
  </si>
  <si>
    <t>Hechtprof. deurtoebehor.l.600</t>
  </si>
  <si>
    <t>Hechtprof. deurtoebehor.l.800</t>
  </si>
  <si>
    <t>Hechtprof. deurtoebehor.l.1000</t>
  </si>
  <si>
    <t>Symmetr. rail h.15 kast br.400</t>
  </si>
  <si>
    <t>Symmetr. rail h.15 kast br.600</t>
  </si>
  <si>
    <t>Symmetr. rail h.15 kast br.800</t>
  </si>
  <si>
    <t>Symmetr rail h.15 kast br.1000</t>
  </si>
  <si>
    <t>Symmetr rail h.15 kast br.1200</t>
  </si>
  <si>
    <t>Symmetr rail h.15 kast br.1600</t>
  </si>
  <si>
    <t>Set 2 horiz dwarssteun br.400</t>
  </si>
  <si>
    <t>Set 2 horiz dwarssteun br.500</t>
  </si>
  <si>
    <t>Set 2 horiz dwarssteun br.600</t>
  </si>
  <si>
    <t>Set 2 horiz dwarssteun br.800</t>
  </si>
  <si>
    <t>Set 2 horiz dwarssteun br.1000</t>
  </si>
  <si>
    <t>Set van 2 verstevigingsbeugels</t>
  </si>
  <si>
    <t>Set 2 glijrails kast 1200/1600</t>
  </si>
  <si>
    <t>Set 2 multif dwarsteun br.400</t>
  </si>
  <si>
    <t>Set 2 multif dwarsteun br.500</t>
  </si>
  <si>
    <t>Set 2 multif dwarsteun br.600</t>
  </si>
  <si>
    <t>Set 2 multif dwarsteun br.800</t>
  </si>
  <si>
    <t>Set 2 multif dwarsteun br.1000</t>
  </si>
  <si>
    <t>Set 2 multif dwarsteun br.1200</t>
  </si>
  <si>
    <t>Set 2 multif dwarsteun br.1600</t>
  </si>
  <si>
    <t>Set 2 multif dwarsteun br.1800</t>
  </si>
  <si>
    <t>Set 2 multif dwarsteun br.2000</t>
  </si>
  <si>
    <t>Scheidingsschot 1800X400</t>
  </si>
  <si>
    <t>Scheidingsschot 1800X500</t>
  </si>
  <si>
    <t>Scheidingsschot 2000X400</t>
  </si>
  <si>
    <t>Scheidingsschot 2000X500</t>
  </si>
  <si>
    <t>Scheidingsschot 2000X600</t>
  </si>
  <si>
    <t>Scheidingsschot 2000X800</t>
  </si>
  <si>
    <t>partiële pl. Lina12,5 800X800</t>
  </si>
  <si>
    <t>partiële pl. Lina12,5 800X1000</t>
  </si>
  <si>
    <t>partiële pl. Lina12,5 800X1200</t>
  </si>
  <si>
    <t>partiële pl. Lina12,5 1000X800</t>
  </si>
  <si>
    <t>partiële pl. Lina12,5 1000X100</t>
  </si>
  <si>
    <t>partiële pl. Lina12,5 1000X120</t>
  </si>
  <si>
    <t>Bodemplaat br. 400</t>
  </si>
  <si>
    <t>Bodemplaat br. 600</t>
  </si>
  <si>
    <t>Bodemplaat br. 1000</t>
  </si>
  <si>
    <t>Bodemplaat br. 400 d. 500</t>
  </si>
  <si>
    <t>Bodemplaat br. 400 d. 600</t>
  </si>
  <si>
    <t>Bodemplaat br. 400 d. 800</t>
  </si>
  <si>
    <t>Bodemplaat br. 600 d. 500</t>
  </si>
  <si>
    <t>Bodemplaat br. 600 d. 600</t>
  </si>
  <si>
    <t>Bodemplaat br. 600 d. 800</t>
  </si>
  <si>
    <t>Bodemplaat br. 800 d. 500</t>
  </si>
  <si>
    <t>Bodemplaat br. 800 d. 800</t>
  </si>
  <si>
    <t>Bodemplaat br. 1000 d. 500</t>
  </si>
  <si>
    <t>Bodemplaat br. 1000 d. 600</t>
  </si>
  <si>
    <t>Bodemplaat br. 1000 d. 800</t>
  </si>
  <si>
    <t>Doos metselwerk 1 mech. 30mm</t>
  </si>
  <si>
    <t>Zelfklevend stijve merktekens 17x26mm</t>
  </si>
  <si>
    <t>Afstandsdimmer gloeil/halog.1000W/1000VA</t>
  </si>
  <si>
    <t>Draaiknop met greep 3 standen</t>
  </si>
  <si>
    <t>Oproeppaneel 6 richt. voeding inb. 12V</t>
  </si>
  <si>
    <t>Shuntcontactstop 12mm v/biomedisch alarm</t>
  </si>
  <si>
    <t>Bevestigingskit binnendeur</t>
  </si>
  <si>
    <t>Wijzerplaat ampèremeter 0-250A</t>
  </si>
  <si>
    <t>Knop met hendel 2st. zwart</t>
  </si>
  <si>
    <t>Doos metselwerk 1 mech. 85x85m</t>
  </si>
  <si>
    <t>Afstandsdimmer fluo 1000VA</t>
  </si>
  <si>
    <t>Kop dubbele toets verz. groen/rood</t>
  </si>
  <si>
    <t>Contactblok no groen 24VUC</t>
  </si>
  <si>
    <t>Kop drukknop verhoogd groen</t>
  </si>
  <si>
    <t>Merkteken Memocab 4x30mm</t>
  </si>
  <si>
    <t>Merktekenhouder voor 38712</t>
  </si>
  <si>
    <t>KRIMPKOUS 6 FO</t>
  </si>
  <si>
    <t>Looplamp Hypra stekker 10m</t>
  </si>
  <si>
    <t>Blanco merktekens 37x9,5mm voor kabels</t>
  </si>
  <si>
    <t>Merktekenhouder 50x10mm</t>
  </si>
  <si>
    <t>Sleutel driehoekig 11mm</t>
  </si>
  <si>
    <t>Mannelijke koppeling M16x1,5mm RTA gamma</t>
  </si>
  <si>
    <t>WARTEL ISO32 MULTI RJ45 ALLE KABELS</t>
  </si>
  <si>
    <t>DLP alu platte hoek 50x195</t>
  </si>
  <si>
    <t>DLP alu binnenhoek/dek.50x195</t>
  </si>
  <si>
    <t>Behuizing mortoropstarter 1snelh.3F PR12</t>
  </si>
  <si>
    <t>Contactblok 2no 230V LED wit</t>
  </si>
  <si>
    <t>Knop met hendel 3st-45o zwart-verlicht</t>
  </si>
  <si>
    <t>Beugel v/5 functies Osmoz</t>
  </si>
  <si>
    <t>DLP Dekselafdichting</t>
  </si>
  <si>
    <t>Aansluitingsdoos Al/Cu 300mm² Al/Cu 540A</t>
  </si>
  <si>
    <t>Aftakking plint 120x20mm vloerlijst</t>
  </si>
  <si>
    <t>Verfspuitbus RAL7035</t>
  </si>
  <si>
    <t>Penseel voor verf verbetering</t>
  </si>
  <si>
    <t>DLP alu univ.houder 4voudig</t>
  </si>
  <si>
    <t>Schroefklem1 verb. 2,5mm² (spoed 5 mm),</t>
  </si>
  <si>
    <t>Schroefklem 1 verb. 10mm² (spoed 10 mm),</t>
  </si>
  <si>
    <t>Schroefklem 1 verb. 16mm² (spoed 12 mm),</t>
  </si>
  <si>
    <t>Schroefklem 1 verb. 35mm² (spoed 15 mm),</t>
  </si>
  <si>
    <t>Schroefklem 2verb.-2verd. 2,5mm² (spoed</t>
  </si>
  <si>
    <t>Schroefklem 2verb.-2verd. 4mm² (spoed 6m</t>
  </si>
  <si>
    <t>Schroefklem 1verb.-2E/2S 4mm² (spoed 6mm</t>
  </si>
  <si>
    <t>Schroefklem recept.3verb.-3ver 2,5mm² (s</t>
  </si>
  <si>
    <t>Klem PNT/activ.3verb.-3verd. 2,5mm²(spoe</t>
  </si>
  <si>
    <t>Schroefklem uitrustbaar 1 verb. 4mm²(spo</t>
  </si>
  <si>
    <t>Schroefklem diode 1 verb. 4mm² (spoed 6m</t>
  </si>
  <si>
    <t>Schroefklem diode 2verb.-2verd 4mm²(spoe</t>
  </si>
  <si>
    <t>Schroefklem led spanningsaanwe 2verb.-2v</t>
  </si>
  <si>
    <t>Schroefklem 1 verb. 4mm² (spoed 6 mm), g</t>
  </si>
  <si>
    <t>Schroefklem 1 verb. 6mm² (spoed 8 mm), g</t>
  </si>
  <si>
    <t>Schroefklem 1 verb. 70mm² (spoed 22 mm),</t>
  </si>
  <si>
    <t>Schroefklem 2verb.-2verd. 4 mm² (spoed 6</t>
  </si>
  <si>
    <t>Schroefklem 1verb.-2E/2S 4 mm² (spoed 6m</t>
  </si>
  <si>
    <t>Schroefklem groen/geel 6 mm² Viking - me</t>
  </si>
  <si>
    <t>Schroefklem groen/geel 10 mm² Viking - m</t>
  </si>
  <si>
    <t>Schroefklem groen/geel 16 mm² Viking - m</t>
  </si>
  <si>
    <t>Schroefklem groen/geel 35 mm² Viking - m</t>
  </si>
  <si>
    <t>Schroefklem gr/geel 35 mm² naa Viking -</t>
  </si>
  <si>
    <t>Schroefklem 1verb. 4mm² groen (spoed 6mm</t>
  </si>
  <si>
    <t>Schroefklem 1verb. 6mm² groen (spoed 8mm</t>
  </si>
  <si>
    <t>Schroefklem groen/geel 1verb.- 4mm²(spoe</t>
  </si>
  <si>
    <t>Schroefklem scheider open 1ver 4mm²(spoe</t>
  </si>
  <si>
    <t>Schroefklem scheider vr zekeri 5x20 1 ve</t>
  </si>
  <si>
    <t>Schroefklem met deelbare nulle 1verb. 4m</t>
  </si>
  <si>
    <t>Schroefklem met scheider 1verb 4mm²</t>
  </si>
  <si>
    <t>Schroefklem scheider mestype 1verb. 4mm²</t>
  </si>
  <si>
    <t>Schroefklemmet scheider 1 verb 4mm²(pas</t>
  </si>
  <si>
    <t>Schroefklem scheider mestype 1 verb. 4mm</t>
  </si>
  <si>
    <t>Handgreep grijs 25-32A</t>
  </si>
  <si>
    <t>Hulpstuk spit pulsa 700e Dlp design</t>
  </si>
  <si>
    <t>Houder Lexic 2 modules wit</t>
  </si>
  <si>
    <t>Aftakking plint 75x20mm vloerlijst</t>
  </si>
  <si>
    <t>MOSAIC LCS RJ45 UTP CAT6</t>
  </si>
  <si>
    <t>Atlantic kast 300x300x150</t>
  </si>
  <si>
    <t>Zelfklevend stijve merktekens 6,5x17,5mm</t>
  </si>
  <si>
    <t>Scheid. transfo 1F 16kVA</t>
  </si>
  <si>
    <t>Plexo Wissel</t>
  </si>
  <si>
    <t>Geperf.plaat 12,5 300x200</t>
  </si>
  <si>
    <t>Kop drukknop verzonken blauw</t>
  </si>
  <si>
    <t>Markeringsetiketten zelfklev. 91,4x9,5mm</t>
  </si>
  <si>
    <t>Merktekens 4x12mm</t>
  </si>
  <si>
    <t>Volle plaat 150x200</t>
  </si>
  <si>
    <t>Volle plaat 150x300</t>
  </si>
  <si>
    <t>Mos contactdoos DLP 2x2P+A Schuko</t>
  </si>
  <si>
    <t>Ventilatierooster 250x250 met filter</t>
  </si>
  <si>
    <t>Scheid. transfo 1F 4kVA</t>
  </si>
  <si>
    <t>Mosaic ctdoos DLP 2P+A Schuko</t>
  </si>
  <si>
    <t>Starfix tang 5-2,5mm²</t>
  </si>
  <si>
    <t>Mos dubb.contactdoos DLP schuko steekkl.</t>
  </si>
  <si>
    <t>Ventilator 520/1000 m³/u</t>
  </si>
  <si>
    <t>Beschermkit voor ventilator</t>
  </si>
  <si>
    <t>Elektromagn.v/branddeur opbouw CMP 20DAN</t>
  </si>
  <si>
    <t>Contactdoos 380V 63A 3P+A IP66</t>
  </si>
  <si>
    <t>Verhoging ventilator 250x250mm</t>
  </si>
  <si>
    <t>Verhoging ventilator 150x150mm</t>
  </si>
  <si>
    <t>Kop met hendel 2standen</t>
  </si>
  <si>
    <t>Soepel niet zelfklev.merktekens</t>
  </si>
  <si>
    <t>Standaard buis SFP diameter 50mm</t>
  </si>
  <si>
    <t>Uitgeruste doos 2 drukknoppen groen</t>
  </si>
  <si>
    <t>Kast inbouw 12+1mod.</t>
  </si>
  <si>
    <t>Klemmenblok 157mm</t>
  </si>
  <si>
    <t>Markeringsetiketten zelfklev. 47x9mm</t>
  </si>
  <si>
    <t>Wijzerplaat ampèremeter</t>
  </si>
  <si>
    <t>STEKKER RJ45</t>
  </si>
  <si>
    <t>INBOUWSOKKEL RJ45</t>
  </si>
  <si>
    <t>blok vergaderzaal 8x2P+A</t>
  </si>
  <si>
    <t>Wijzerplaat 0 - 1250 A</t>
  </si>
  <si>
    <t>Doos metselwerk ctd. scheerap.</t>
  </si>
  <si>
    <t>Kabelinvoer -&gt;40mm</t>
  </si>
  <si>
    <t>DLP design voor Elioflux</t>
  </si>
  <si>
    <t>Buitenhoek 50x195 2xdeks. 85mm</t>
  </si>
  <si>
    <t>Markeringsetiketten zelfklev. 47x25mm</t>
  </si>
  <si>
    <t>Markeringsetiketten zelfklev. 25x24mm</t>
  </si>
  <si>
    <t>Kast inox 200x400x120</t>
  </si>
  <si>
    <t>Starfix koffer 0,5/2,5mm²</t>
  </si>
  <si>
    <t>Pictogram trap L31 veilighedisverlicht</t>
  </si>
  <si>
    <t>Contactblok 2no/nc +houd.3functies</t>
  </si>
  <si>
    <t>Colring 7,6x550 zwart</t>
  </si>
  <si>
    <t>Dak staal 300x200mm 1,2kg</t>
  </si>
  <si>
    <t>Buis polyamide SFP d=16</t>
  </si>
  <si>
    <t>Buis polyamide SFP d=25</t>
  </si>
  <si>
    <t>Hypra opb.125A 3PNA 400V</t>
  </si>
  <si>
    <t>Knop met hendel 2st-45o zwart-verlicht</t>
  </si>
  <si>
    <t>Standaard buis SFP diameter 40mm</t>
  </si>
  <si>
    <t>Merkteken Logicab klem 6mm</t>
  </si>
  <si>
    <t>Drukkn.compl.verzonk.geel</t>
  </si>
  <si>
    <t>Robotica buis SFP diameter 16mm</t>
  </si>
  <si>
    <t>Robotica buis SFP diameter 20mm</t>
  </si>
  <si>
    <t>Robotica buis SFP diameter 25mm</t>
  </si>
  <si>
    <t>Soliroc contactdoos 2PA 10-16A 250V IP55</t>
  </si>
  <si>
    <t>Grijper zekering 5x20 - Viking 3</t>
  </si>
  <si>
    <t>Smeltverklikker 12/24/48V AC-DC - Viking</t>
  </si>
  <si>
    <t>Geperforeerde plaat vr kast 12</t>
  </si>
  <si>
    <t>Artic wissel</t>
  </si>
  <si>
    <t>Artic contactdoos 2P+A</t>
  </si>
  <si>
    <t>Artic contactdoos TV/FM/SAT</t>
  </si>
  <si>
    <t>Artic dubbele wissel</t>
  </si>
  <si>
    <t>Artic 2P schakelaar</t>
  </si>
  <si>
    <t>Artic drukknop</t>
  </si>
  <si>
    <t>Artic verlichte drukknop</t>
  </si>
  <si>
    <t>Artic drukknop + etik. houder</t>
  </si>
  <si>
    <t>Artic doos 1 mechanisme</t>
  </si>
  <si>
    <t>Artic doos 2 mech hor.</t>
  </si>
  <si>
    <t>Artic doos 2 mech vert.</t>
  </si>
  <si>
    <t>Artic afdekpl. 2 mech vert.</t>
  </si>
  <si>
    <t>Artic kabeluitvoer</t>
  </si>
  <si>
    <t>Artic afdekpl. 1 mech</t>
  </si>
  <si>
    <t>Schroefklem-deelb.-zekering 5x20 - sp. 1</t>
  </si>
  <si>
    <t>Schroefklem voor meting-deelb. 4 mm² - s</t>
  </si>
  <si>
    <t>Veerklem-standaard-4 gel.- 2 verdiep.-sp</t>
  </si>
  <si>
    <t>Veerklem-standaard-4 gel.- 2 ing/2 uitg-</t>
  </si>
  <si>
    <t>Veerklem metalen voet 3 gel.- 1 ing/2 ui</t>
  </si>
  <si>
    <t>Veerklem metalen voet 4 gel.- 1 ing/3 ui</t>
  </si>
  <si>
    <t>Veerklem-standaard-3 gel.- 1 ing/2 uitg-</t>
  </si>
  <si>
    <t>Veerklem-met functie-4 gel.- 2 ing/2 uit</t>
  </si>
  <si>
    <t>Veerklem standaard 4 gel.- 2 ing/2 uitg-</t>
  </si>
  <si>
    <t>Veerklem met.v 4 gel.- 2 ing/2 uitg-sp.</t>
  </si>
  <si>
    <t>Veerklem deelb. - open uitrustbaar-sp. 6</t>
  </si>
  <si>
    <t>Veerklem deelb. - zekering 5x20-grijper-</t>
  </si>
  <si>
    <t>Veerklem deelb. - nulleider - grijper -</t>
  </si>
  <si>
    <t>Veerklem deelb. - standaard - grijper -</t>
  </si>
  <si>
    <t>Veerklem deelb. - standaard - mini-schei</t>
  </si>
  <si>
    <t>Veerklem deelb.-niet onderbrok grijper -</t>
  </si>
  <si>
    <t>Veerklem deelb.-niet onderbrok mini-sche</t>
  </si>
  <si>
    <t>Autom.verbindingsrail 10 klem. spoed 5 m</t>
  </si>
  <si>
    <t>Autom.verbindingsrail 2 klem. spoed 5 mm</t>
  </si>
  <si>
    <t>Autom.verbindingsrail 2 klem. spoed 6 mm</t>
  </si>
  <si>
    <t>Autom.verbindingsrail 2 klem. spoed 8 mm</t>
  </si>
  <si>
    <t>Autom. eindblok spoed 6 mm voor DIN rail</t>
  </si>
  <si>
    <t>Eindblok spoed 8 mm voor DIN rails - Vik</t>
  </si>
  <si>
    <t>Eindblok spoed 10 mm - staaf houder - Vi</t>
  </si>
  <si>
    <t>Eindblok spoed 12 mm voor 3-rails - Viki</t>
  </si>
  <si>
    <t>Grijper nulleider blauw - Viking 3</t>
  </si>
  <si>
    <t>Mini-scheider - Viking 3</t>
  </si>
  <si>
    <t>Verbindingspen voor 2 deelbare klemmen -</t>
  </si>
  <si>
    <t>Verbindingspen voor 3 deelbare klemmen -</t>
  </si>
  <si>
    <t>Meetbus voor railklemmen schroef en veer</t>
  </si>
  <si>
    <t>Beugel afscherm.kabel 10-20mm schroef en</t>
  </si>
  <si>
    <t>Afschermingsstaaf 10x3mm 1m schroef en v</t>
  </si>
  <si>
    <t>Staaf doorlopende afscherming vr schroef</t>
  </si>
  <si>
    <t>Verbindingsrail 12 schroefklem  -sp. 10m</t>
  </si>
  <si>
    <t>Verbindingsrail 12 schroefklem  -sp. 12m</t>
  </si>
  <si>
    <t>Verbindingsrail 12 schroefklem  -sp. 15m</t>
  </si>
  <si>
    <t>Bruine kam 12 schroefklem. 3 verd. - sp.</t>
  </si>
  <si>
    <t>Blauwe kam 12 schroefklem. 3 verd. - sp.</t>
  </si>
  <si>
    <t>Eindplaten schroefklem. 1 ing./1 uitg. s</t>
  </si>
  <si>
    <t>Eindplaten schroefklem. 2 ing./2 uitg.</t>
  </si>
  <si>
    <t>Eindplaten schroefklem. 2 verdiepingen</t>
  </si>
  <si>
    <t>Eindplaten schroefklem. 3 verdiepingen</t>
  </si>
  <si>
    <t>Eindplaten schroefklem. deelb. sp. 6 / f</t>
  </si>
  <si>
    <t>Eindplaten schroefklem.-deelb. zekering</t>
  </si>
  <si>
    <t>Eindplaten schroefklem. voor meting - de</t>
  </si>
  <si>
    <t>Scheidingsplaten schroefklem. 1 ing./1 u</t>
  </si>
  <si>
    <t>Scheidingsplaten schroefklem. 2 ing./2 u</t>
  </si>
  <si>
    <t>Scheidingsplaten schroefklem. 2 verdiepi</t>
  </si>
  <si>
    <t>Afschermkap enkelpol. schroef- klem 1I/1</t>
  </si>
  <si>
    <t>Afschermkap-schroefklem 1I/1U- sp. 5/6/8</t>
  </si>
  <si>
    <t>Afschermkap-schroefklem 1I/1U- sp. 10/12</t>
  </si>
  <si>
    <t>Meetbus voor schroefklem spoed 10 mm - V</t>
  </si>
  <si>
    <t>Meetbus voor schroefklem spoed 12 mm - V</t>
  </si>
  <si>
    <t>Meetbus voor meetklem Viking 3</t>
  </si>
  <si>
    <t>Autom. kam voor 2 veerklemmen spoed 12 m</t>
  </si>
  <si>
    <t>Eindplaten veerklemmen 1 ing./1 uitg.-sp</t>
  </si>
  <si>
    <t>Eindplaten veerklemmen 1 ing./2 uitg.-sp</t>
  </si>
  <si>
    <t>Eindplaten veerklemmen 2 ing./2 uitg.-sp</t>
  </si>
  <si>
    <t>Eindplaten veerklemmen 2 verdiep.-sp. 5m</t>
  </si>
  <si>
    <t>Eindplaten veerklemmen deelbaar-sp. 6mm-</t>
  </si>
  <si>
    <t>Scheidingsplaten veerklem. 1I/1U-1I/2U-2</t>
  </si>
  <si>
    <t>Vermogenskl. staaf/kabelschoen 35 mm² -</t>
  </si>
  <si>
    <t>Vermogenskl. staaf/kabelschoen 70 mm² -</t>
  </si>
  <si>
    <t>Vermogenskl. staaf/kabelschoen 120 mm² -</t>
  </si>
  <si>
    <t>Vermogenskl. staaf/kabelschoen 240 mm² -</t>
  </si>
  <si>
    <t>Volle afdekplaat voor kast 12</t>
  </si>
  <si>
    <t>Volle afdekplaat vr kast 18</t>
  </si>
  <si>
    <t>Koppelingskit voor Plexo3</t>
  </si>
  <si>
    <t>Set 2 scharnieren Plexo3</t>
  </si>
  <si>
    <t>Kast Plexo IP65 2+1 mod.</t>
  </si>
  <si>
    <t>Kast Plexo IP65 4 modules</t>
  </si>
  <si>
    <t>Kast Plexo IP65 6 modules</t>
  </si>
  <si>
    <t>Kast Plexo IP65 8 modules</t>
  </si>
  <si>
    <t>Kast Plexo IP65 1x12 mod.</t>
  </si>
  <si>
    <t>Kast Plexo IP65 2x12 mod.</t>
  </si>
  <si>
    <t>Kast Plexo IP65 3x12 mod.</t>
  </si>
  <si>
    <t>Kast Plexo IP65 1x18 mod.</t>
  </si>
  <si>
    <t>Kast Plexo IP65 2x18 mod.</t>
  </si>
  <si>
    <t>Kast Plexo IP65 3x18 mod.</t>
  </si>
  <si>
    <t>Kast Plexo IP65 4x18 mod.</t>
  </si>
  <si>
    <t>Drukkn.compl.verzonk.blauw</t>
  </si>
  <si>
    <t>Soliroc wissel 10A - 250V- IP55 - IK10</t>
  </si>
  <si>
    <t>Soliroc wissel verlicht</t>
  </si>
  <si>
    <t>Soliroc wissel etikethouder</t>
  </si>
  <si>
    <t>Soliroc wissel controlefunctie</t>
  </si>
  <si>
    <t>Soliroc kruisschakelaar</t>
  </si>
  <si>
    <t>Soliroc tweep. schakelaar</t>
  </si>
  <si>
    <t>Soliroc tijdschak. 3 draads</t>
  </si>
  <si>
    <t>Soliroc ctdoos 2P+A z. deksel</t>
  </si>
  <si>
    <t>Soliroc ctdoos 2P+A met slot</t>
  </si>
  <si>
    <t>Soliroc wisseldrukknop</t>
  </si>
  <si>
    <t>Soliroc wisseldrukkn. verlicht</t>
  </si>
  <si>
    <t>Soliroc wisseldrukkn. etiketh.</t>
  </si>
  <si>
    <t>Soliroc wisseldrukkn. controle</t>
  </si>
  <si>
    <t>Soliroc kabeluitvoer</t>
  </si>
  <si>
    <t>Soliroc afdekplaat 1 mech.</t>
  </si>
  <si>
    <t>Soliroc afdekplaat 2 mech.</t>
  </si>
  <si>
    <t>Soliroc afdekplaat 3 mech.</t>
  </si>
  <si>
    <t>Soliroc blinde afsluitplaat</t>
  </si>
  <si>
    <t>Soliroc circulatieverlichting</t>
  </si>
  <si>
    <t>Soliroc bebakeningslicht</t>
  </si>
  <si>
    <t>Soliroc sleutelschak. 2 stand</t>
  </si>
  <si>
    <t>Soliroc sleuteldrukkn. 3 stand</t>
  </si>
  <si>
    <t>Soliroc adaptor Mosaic+deksel</t>
  </si>
  <si>
    <t>Soliroc adapt. Mosaic z.deksel</t>
  </si>
  <si>
    <t>Soliroc ctdoos TV</t>
  </si>
  <si>
    <t>Soliroc afdichting 1 mech.</t>
  </si>
  <si>
    <t>Soliroc afdichting 2 mech.</t>
  </si>
  <si>
    <t>Soliroc afdichting 3 mech.</t>
  </si>
  <si>
    <t>Soliroc opbouwdoos 1 mech.</t>
  </si>
  <si>
    <t>Soliroc RJ45 ctdoos cat 6 FTP</t>
  </si>
  <si>
    <t>Soliroc opbouwdoos 2 mech.</t>
  </si>
  <si>
    <t>Soliroc vevangdoppen</t>
  </si>
  <si>
    <t>Buis FTR 12 RTA gamma d=12mm</t>
  </si>
  <si>
    <t>Hypra stekker 400V 63A 3PNA</t>
  </si>
  <si>
    <t>Scheid. transfo 1F 2,5kVA</t>
  </si>
  <si>
    <t>Osmoz compleet verklikker wit 230VAC</t>
  </si>
  <si>
    <t>RJ45 SNOER UTP5E 15M PVC</t>
  </si>
  <si>
    <t>MOSAIC DOORVOER KOPER CAT5E 2MOD</t>
  </si>
  <si>
    <t>Moerklem voor M8 schroef</t>
  </si>
  <si>
    <t>Moerklem voor M6 schroef</t>
  </si>
  <si>
    <t>Volle montageplaat voor kastje 300x600mm</t>
  </si>
  <si>
    <t>Kast met.recht300x600x120</t>
  </si>
  <si>
    <t>Geperforeerde plaat</t>
  </si>
  <si>
    <t>Klem equipotentiaalverbinding 16mm</t>
  </si>
  <si>
    <t>Klem equipotentiaalverbinding 22mm</t>
  </si>
  <si>
    <t>Klem equipotentiaalverbinding 32mm</t>
  </si>
  <si>
    <t>Draaikn.m/sleutel 2st. 90°</t>
  </si>
  <si>
    <t>Uitgeruste doos met draaiknop</t>
  </si>
  <si>
    <t>Draaikn.compl.NO/NC rood hendel 2st.vast</t>
  </si>
  <si>
    <t>Koppelct.stop 400V 125A 3P+N+A</t>
  </si>
  <si>
    <t>Hypra Half-inb.ctdoos 400V</t>
  </si>
  <si>
    <t>Kast IP66 700x500x250mm</t>
  </si>
  <si>
    <t>Rechte ctstop 400V 125A 3P+N+A IP66/67</t>
  </si>
  <si>
    <t>Wandcontactdoos 230V 63A 3P+A</t>
  </si>
  <si>
    <t>Osmoz compl.druk./draai. rood</t>
  </si>
  <si>
    <t>Starfix tang + 4/6 mm²</t>
  </si>
  <si>
    <t>Goot direct inklikker 50x105</t>
  </si>
  <si>
    <t>Buitenhoek 50 x 105</t>
  </si>
  <si>
    <t>Binnenhoek 50 x 105</t>
  </si>
  <si>
    <t>Hypra ct.ds.125A 3PA 400V</t>
  </si>
  <si>
    <t>OPT.VEZEL.KRIMP.12FO 250µ NAAR 900</t>
  </si>
  <si>
    <t>MOSAIC OPTISCHE VEZEL 2 X SC</t>
  </si>
  <si>
    <t>Osmoz complete vuitsknop</t>
  </si>
  <si>
    <t>Osmoz dubbele kop</t>
  </si>
  <si>
    <t>Complete lastschakelaar 3P 50A</t>
  </si>
  <si>
    <t>Rechte ct.stop 400V 63A 3P+A IP66/67-55</t>
  </si>
  <si>
    <t>Kabelbaan z/halogeen 60x60 6/6.5 L= 2m</t>
  </si>
  <si>
    <t>Dak staal 600x300mm 3kg</t>
  </si>
  <si>
    <t>Dak staal 800x300mm 3,6kg</t>
  </si>
  <si>
    <t>Sokkel B800 D300 H200mm</t>
  </si>
  <si>
    <t>Draaiknop met greep 2standen</t>
  </si>
  <si>
    <t>Volle montageplaat voor kastje 300x500mm</t>
  </si>
  <si>
    <t>MOSAIC LCS RJ45 UTP CAT6 ALU</t>
  </si>
  <si>
    <t>Etiket voor duplix v/laser printer</t>
  </si>
  <si>
    <t>Verklikker rood v/signalisatie</t>
  </si>
  <si>
    <t>Oproeppaneel 6 richtingen</t>
  </si>
  <si>
    <t>Lastschak. compl. 3P 100A</t>
  </si>
  <si>
    <t>Osmoz knop met hendel 2st.45° groen verl</t>
  </si>
  <si>
    <t>Osmoz knop met greep 3st. 45° niet verl.</t>
  </si>
  <si>
    <t>Opklikbare afdekstrip 5mod grijs</t>
  </si>
  <si>
    <t>Slot met sleutel nr 850</t>
  </si>
  <si>
    <t>Set van 4 bevestigingsbeugels</t>
  </si>
  <si>
    <t>Kop druk-draai zwart d=40</t>
  </si>
  <si>
    <t>Mosaic cont.doos 3x2PA 45°</t>
  </si>
  <si>
    <t>Verklikker groen v/signalisatie</t>
  </si>
  <si>
    <t>Verklikker wit v/signalisatie</t>
  </si>
  <si>
    <t>Osmoz blok LED wit 24V</t>
  </si>
  <si>
    <t>Osmoz blok LED rood 24V</t>
  </si>
  <si>
    <t>Draaikn.m/sleutel 2st. 45°</t>
  </si>
  <si>
    <t>Vergrendelingssteun hangslot</t>
  </si>
  <si>
    <t>Vervanglamp hal 6v-10w</t>
  </si>
  <si>
    <t>Uitgeruste doos 3 drukknoppen groen+rood</t>
  </si>
  <si>
    <t>Klemmenafscherming SPX maat NH1</t>
  </si>
  <si>
    <t>Scheiders smeltzekering.SPX 3P 250A DIN1</t>
  </si>
  <si>
    <t>Hypra ct.doos 400V 63A 3PNA</t>
  </si>
  <si>
    <t>Drukkn.compl.verklikker groen 12-24V</t>
  </si>
  <si>
    <t>Drukkn.compl.verklikker rood 12-24V</t>
  </si>
  <si>
    <t>Knop met hendel 3st. zwart</t>
  </si>
  <si>
    <t>Koppelct.stop 400V 63A 3P+A</t>
  </si>
  <si>
    <t>Kabelbaan z/halogeen 40x60 6/6.5 L= 2m</t>
  </si>
  <si>
    <t>Profielen v/ XL³ 4000 H2200mm</t>
  </si>
  <si>
    <t>Kader afdekplaten H2200mm</t>
  </si>
  <si>
    <t>Achter/zijpaneel H2200mm</t>
  </si>
  <si>
    <t>Gewelfde deur metaal H2200mm</t>
  </si>
  <si>
    <t>Marina gep.mon.pl.500x500</t>
  </si>
  <si>
    <t>Veil/scheid.transfo</t>
  </si>
  <si>
    <t>Gemotoriseerde bediening DPX1600 24VUC</t>
  </si>
  <si>
    <t>2-tonige gong 230V + transfo</t>
  </si>
  <si>
    <t>Gong 2 tonen 230V DIY</t>
  </si>
  <si>
    <t>Mos contactdoos DLP 4x2P+A</t>
  </si>
  <si>
    <t>Beugel v/1 functie Osmoz</t>
  </si>
  <si>
    <t>Stift zwart voor 38548</t>
  </si>
  <si>
    <t>Adaptor voor stift 38547</t>
  </si>
  <si>
    <t>Gong 8-12V</t>
  </si>
  <si>
    <t>Osmoz blok LED groen 230V</t>
  </si>
  <si>
    <t>Osmoz blok LED wit 230V</t>
  </si>
  <si>
    <t>Kop dubbele toets verz./verh. groen/rood</t>
  </si>
  <si>
    <t>MOSAIC LCS RJ45 FTP CAT6</t>
  </si>
  <si>
    <t>Vlakke deur metaal H2200mm</t>
  </si>
  <si>
    <t>Voorplaat interne mantel</t>
  </si>
  <si>
    <t>Afdekplaat H2200mm IP55</t>
  </si>
  <si>
    <t>Tussenliggend structuurprofiel</t>
  </si>
  <si>
    <t>Set van 2 functionele profielen</t>
  </si>
  <si>
    <t>Achter/lateraal paneel H2200mm</t>
  </si>
  <si>
    <t>Voorplaat externe mantel</t>
  </si>
  <si>
    <t>Multifunctionele mantel</t>
  </si>
  <si>
    <t>Verticale scheiding H2200mm</t>
  </si>
  <si>
    <t>Starfix lader 0,5-2,5mm²</t>
  </si>
  <si>
    <t>Osmoz verh. kop d=22mm rood</t>
  </si>
  <si>
    <t>Wartel ISO25 Multi RJ45 in UTP</t>
  </si>
  <si>
    <t>DCL contactstop - lamphouder</t>
  </si>
  <si>
    <t>Kast IP66 1000x800x300mm</t>
  </si>
  <si>
    <t>Hypra opb.125A 3P+A 400V</t>
  </si>
  <si>
    <t>Volle plaat 200x500</t>
  </si>
  <si>
    <t>Osmoz blok NO+2NC</t>
  </si>
  <si>
    <t>Osmoz complete drukknop NC rood</t>
  </si>
  <si>
    <t>Osmoz knop met greep 3st - 45gr</t>
  </si>
  <si>
    <t>Afdekstrip 25/32A</t>
  </si>
  <si>
    <t>Teleruptor 1P 10A 230VAC</t>
  </si>
  <si>
    <t>Bewegingsdetector vals plafond 2000W 360</t>
  </si>
  <si>
    <t>Koppelct.stop 400V 63A 3P+N+A</t>
  </si>
  <si>
    <t>Contactdoos equipotentiaal</t>
  </si>
  <si>
    <t>Bat.doos v/wandlicht dpt.40</t>
  </si>
  <si>
    <t>Robotica buis SFP diameter 12mm</t>
  </si>
  <si>
    <t>Osmoz knop sleutel rood d= 40</t>
  </si>
  <si>
    <t>CHASSIS 6U 19</t>
  </si>
  <si>
    <t>DLP alu kabelbaan 65x150mm</t>
  </si>
  <si>
    <t>Osmoz anti-rotatiedraaiknop</t>
  </si>
  <si>
    <t>LCS2 FTP6 1MOD RJ45 WIT MOSAIC</t>
  </si>
  <si>
    <t>KABELGELEIDINGSPANEEL 1U 19 INCH 2ASSEN</t>
  </si>
  <si>
    <t>LCS2 19  WANDKAST 16U 600X580MM VDI VAST</t>
  </si>
  <si>
    <t>Autom.verbindingsrail blauw</t>
  </si>
  <si>
    <t>19  WANDKAST 12U 600X400MM VDI VAST</t>
  </si>
  <si>
    <t>19  WANDKAST 16U 600X400MM VDI VAST</t>
  </si>
  <si>
    <t>Cont.blok no+nc wit 230V</t>
  </si>
  <si>
    <t>LCS2 BLOK  MONOMODE 4X SC</t>
  </si>
  <si>
    <t>Sirene m/flitslicht rood IP65</t>
  </si>
  <si>
    <t>LCS2 KASTXL.VDI.6U.350X600X400</t>
  </si>
  <si>
    <t>LCS2 KASTXL.VDI.9U.500X600X400</t>
  </si>
  <si>
    <t>LCS2 UTP6 1MOD RJ45 WIT MOSAIC</t>
  </si>
  <si>
    <t>19   KAST 42U 800X800MM VDI VLOERKAST</t>
  </si>
  <si>
    <t>SOKKEL 100MM X 800MM TOEBEHOREN</t>
  </si>
  <si>
    <t>2 VOLLE ZIJPLATEN H100 D800</t>
  </si>
  <si>
    <t>DRAADDOORVOERPANEEL 1 U BORSTEL</t>
  </si>
  <si>
    <t>SET 2 KABELSTEUNEN D800</t>
  </si>
  <si>
    <t>VLAK KABELGELEIDINGSROOSTER 42U</t>
  </si>
  <si>
    <t>PLAAT GEVENTILEERD H100 D/B800 SOKKEL</t>
  </si>
  <si>
    <t>DRAADGELEIDINGSHAAK 1U</t>
  </si>
  <si>
    <t>LCS2 VDI.KAST.19  9U.</t>
  </si>
  <si>
    <t>LCS2 VDI.KAST.19  12U.</t>
  </si>
  <si>
    <t>Batibox aansl. multimedia</t>
  </si>
  <si>
    <t>EOLM wit detectoren gepolariseerd</t>
  </si>
  <si>
    <t>EOLM rood sirenes gepolariseerd</t>
  </si>
  <si>
    <t>LCS2 KASTXL.VDI.9U.500X600X600</t>
  </si>
  <si>
    <t>LCS2 KASTXL.VDI12U.600X600X600</t>
  </si>
  <si>
    <t>LCS2 KASTXL.VDI16U.800X600X600</t>
  </si>
  <si>
    <t>LCS2 KASTXL.VDI21U1000X600X600</t>
  </si>
  <si>
    <t>LCS2 SMALL OFF.VDI.KAST.6U</t>
  </si>
  <si>
    <t>LCS2 LEGBORD SOHO KAST</t>
  </si>
  <si>
    <t>MUURCHASSIS 12U 19</t>
  </si>
  <si>
    <t>MUURCHASSIS 16U 19</t>
  </si>
  <si>
    <t>LCS2 XL.VDI.KABELINVOERPLAAT</t>
  </si>
  <si>
    <t>LCS2 VENTILATOR/SNOER 230V</t>
  </si>
  <si>
    <t>LCS2 VDI.19   KAST.24U.600X1208</t>
  </si>
  <si>
    <t>LCS2 VDI.19   KAST.29U.600X600</t>
  </si>
  <si>
    <t>LCS2 VDI.19   KAST.33U.600X1708</t>
  </si>
  <si>
    <t>LCS2 VDI.19   KAST.42U.600X2108</t>
  </si>
  <si>
    <t>LCS2 VDI.KAST.42U.2108X600X800</t>
  </si>
  <si>
    <t>LCS2 VDI.19   KAST.42U.800X2108</t>
  </si>
  <si>
    <t>LCS2 VDI KAST 42U UITBRD.KAST</t>
  </si>
  <si>
    <t>LCS2 VDI KAST 42U UITBR.KAST</t>
  </si>
  <si>
    <t>LCS2 VDI.19   KAST.4ST.800X1000</t>
  </si>
  <si>
    <t>LCS2 VDI KAB.2PROFIEL.600MM</t>
  </si>
  <si>
    <t>LCS2 VDI KAB.2PROFIEL.800MM</t>
  </si>
  <si>
    <t>LCS2 VDI ROOSTER 1400X50X200</t>
  </si>
  <si>
    <t>LCS2 VDI 2VRT.AFDEKSTRIP.800MM</t>
  </si>
  <si>
    <t>LCS2 SET 2 STEUNEN</t>
  </si>
  <si>
    <t>LCS2 VDI XL 19  .SET 4 WIELTJES</t>
  </si>
  <si>
    <t>LCS2 VDI 2.VENTIL.+SNOER.600MM</t>
  </si>
  <si>
    <t>LCS2 VDI 3.VENTIL.+SNOER.800MM</t>
  </si>
  <si>
    <t>LCS2 VDI.19   VAST LEGBORD250MM</t>
  </si>
  <si>
    <t>LCS2 XL.VDI.VST.LEGBORD1U300MM</t>
  </si>
  <si>
    <t>LCS2 VDI LEGBORD 1U DPT=600MM</t>
  </si>
  <si>
    <t>LCS2 VDI LEGBORD 1U DPT=800MM</t>
  </si>
  <si>
    <t>LCS2 VDI KAST.VAST LEGBORD 1M</t>
  </si>
  <si>
    <t>LCS2 VDI TELESC.LEGBORD 600MM</t>
  </si>
  <si>
    <t>LCS2 VDI TELESC.LEGBORD 800MM</t>
  </si>
  <si>
    <t>LCS2 VDI KAST.TELESCP.LEGBORD</t>
  </si>
  <si>
    <t>LCS2 VDI.L-RAIL.800MM</t>
  </si>
  <si>
    <t>DRAADDOORVOER</t>
  </si>
  <si>
    <t>VDI DRAADDOORVOER/BORSTEL</t>
  </si>
  <si>
    <t>AFSLUITPLAAT 19   2U</t>
  </si>
  <si>
    <t>LCS2 UTP5E 1MOD RJ45 WIT MOSAIC</t>
  </si>
  <si>
    <t>LCS2 FTP5E 1MOD RJ45 WIT MOSAIC</t>
  </si>
  <si>
    <t>LCS2 FTP5E 2MOD RJ45 WIT MOSAIC</t>
  </si>
  <si>
    <t>LCS2 UTP5E 2MOD RJ45 WIT MOSAIC</t>
  </si>
  <si>
    <t>MOSAIC LCS2 RJ45 STP CAT6</t>
  </si>
  <si>
    <t>LCS2 UTP6 2MOD RJ45 WIT MOSAIC</t>
  </si>
  <si>
    <t>LCS2 FTP6 2MOD RJ45 WIT MOSAIC</t>
  </si>
  <si>
    <t>LCS2 STP6A 1MOD RJ45 WIT MOSAIC</t>
  </si>
  <si>
    <t>LCS2 STP6A 2MOD RJ45 WIT MOSAIC</t>
  </si>
  <si>
    <t>LCS2 MOSAIC 2RJ45 CAT 6 UTPINSTALL 90°</t>
  </si>
  <si>
    <t>MOSAIC LCS2 RJ45 FTP CAT6</t>
  </si>
  <si>
    <t>LCS2 MOS RJ45CAT6 UTP1 MOD ALU</t>
  </si>
  <si>
    <t>LCS2 MOSAIC RJ45 FTP6.1MOD ALU</t>
  </si>
  <si>
    <t>LCS2 MOS RJ45 CAT6 UTP2 MODALU</t>
  </si>
  <si>
    <t>2 VOLLE ZIJPLATEN H100 D1000 SOKKEL 19</t>
  </si>
  <si>
    <t>Vergrendeling v/montage op grendel/handg</t>
  </si>
  <si>
    <t>Lastschakelaar compleet 4P+N 80A</t>
  </si>
  <si>
    <t>Sirene rood IP65 90db</t>
  </si>
  <si>
    <t>Sati eco 2 adr. IP42 IK 07 LED niet perm</t>
  </si>
  <si>
    <t>VDI KAST 19   42U 800X1000</t>
  </si>
  <si>
    <t>Vuistdrukknop 40mm rood</t>
  </si>
  <si>
    <t>DLP alu einddeksel 105x65mm</t>
  </si>
  <si>
    <t>DLP alu T-aftakk.150x195mm</t>
  </si>
  <si>
    <t>DLP alu binnenhoek/dek.65x105mm</t>
  </si>
  <si>
    <t>DLP alu kabelbaan 65x105mm</t>
  </si>
  <si>
    <t>LC/LC SNOER 50/125µ  3M</t>
  </si>
  <si>
    <t>ZIJPLATEN VDI</t>
  </si>
  <si>
    <t>SOKKEL VDI 100MM</t>
  </si>
  <si>
    <t>VDI DRAADDOORVOERPANNEEL 2U</t>
  </si>
  <si>
    <t>Sirene wit opbouw - IP21 - 90 db</t>
  </si>
  <si>
    <t>Sirene opb. IP44 105db</t>
  </si>
  <si>
    <t>HD15 CONTACTDOOS+JACK 3,5MM</t>
  </si>
  <si>
    <t>Volle plaat 400x800</t>
  </si>
  <si>
    <t>HYPRA Half-inb.ct.doos 400V 63A 3P+A</t>
  </si>
  <si>
    <t>Draaiknop met greep 3standen</t>
  </si>
  <si>
    <t>KIT Batibox 80051+80052</t>
  </si>
  <si>
    <t>Zelfklev. etiket. in P 30x10mm</t>
  </si>
  <si>
    <t>SET 50 KOOIMOEREN + M6 SCHROEF</t>
  </si>
  <si>
    <t>19  KAST 21U 600X580MM VAST VDI WAND</t>
  </si>
  <si>
    <t>SET VAN 4 WIELEN 19   KAST</t>
  </si>
  <si>
    <t>VDI KAST 19   47U 800X800 MM VDI 19</t>
  </si>
  <si>
    <t>VDI VLOERKAST 19   47U 800X1000MM</t>
  </si>
  <si>
    <t>KABELGELEIDING D.600 MM VDI 19</t>
  </si>
  <si>
    <t>KABELGELEIDING D.800 MM  VDI 19</t>
  </si>
  <si>
    <t>KOPPELINGSKIT D.600 MM  VDI 19</t>
  </si>
  <si>
    <t>KOPPELINGSKIT D.800 MM  VDI 19</t>
  </si>
  <si>
    <t>KOPPELINGSKIT D.1000 MM  VDI 19</t>
  </si>
  <si>
    <t>LCS2 SERVERKAST 42U 19   600X1000MM</t>
  </si>
  <si>
    <t>SOKKEL H.200MM BR.600MM  VDI 19</t>
  </si>
  <si>
    <t>SOKKEL H.200MM BR. 800MM  VDI 19</t>
  </si>
  <si>
    <t>PLAAT GEVENTIL. H100 D/B600 SOKKEL 19</t>
  </si>
  <si>
    <t>PLAAT MET BORSTEL H100 D/B600 SOKKEL</t>
  </si>
  <si>
    <t>PLAAT MET BORSTEL H100 D/B800 SOKKEL</t>
  </si>
  <si>
    <t>SOKKEL VDI KABELVERDEL.SOKKEL 19</t>
  </si>
  <si>
    <t>INTERFACE SOKKEL H200 D600 SOKKEL 19</t>
  </si>
  <si>
    <t>VAST 19   LEGBORD D.115 MM  VDI 19</t>
  </si>
  <si>
    <t>2 VASTE GLIJRAILS D.600  19   VDI KAST</t>
  </si>
  <si>
    <t>2 VASTE GLIJRAILS D.1000  19   VDI KAST</t>
  </si>
  <si>
    <t>KABELINVOER 19   BORSTEL - 2U RAL 9005</t>
  </si>
  <si>
    <t>DRAADDOORVOERPANEEL 1U RINGEN  19</t>
  </si>
  <si>
    <t>DRAADDOORVOERPANEEL 2U RINGEN  19</t>
  </si>
  <si>
    <t>AFSLUITPLAAT METAAL 19   1U ZWART</t>
  </si>
  <si>
    <t>AFSLUITPLAAT METAAL 19   3U ZWART</t>
  </si>
  <si>
    <t>DRAADGELEIDINGSHAAK 2U  19  -KUNST.</t>
  </si>
  <si>
    <t>DWARSSTEUN VOOR SOKKEL D.1000 MMT.</t>
  </si>
  <si>
    <t>SET VAN 2 19   STIJLEN H2000 MM ALTIS</t>
  </si>
  <si>
    <t>SNOER CAT6A S/FTP GROEN 1 M</t>
  </si>
  <si>
    <t>SNOER CAT6A S/FTP GROEN 2 M</t>
  </si>
  <si>
    <t>SNOER CAT6A S/FTP GROEN 3 M</t>
  </si>
  <si>
    <t>SNOER CAT6A S/FTP GROEN 5 M</t>
  </si>
  <si>
    <t>PLEXO LCS2 CAT5E FTP GRIJS SAMENST.</t>
  </si>
  <si>
    <t>RJ45 CAT6 FTP 2MOD GROEN LCS2 MOSAIC.</t>
  </si>
  <si>
    <t>RJ45 CAT6 FTP 2MOD ORANJE LCS2 MOSAIC</t>
  </si>
  <si>
    <t>RJ45 CAT6A STP 2MOD GROEN LCS2 MOSAIC</t>
  </si>
  <si>
    <t>RJ45 CAT6A STP 2MOD ORANJE LCS2 MOS.</t>
  </si>
  <si>
    <t>MOSAIC RJ45 CAT6 FTP LCS2 MET HASPEL</t>
  </si>
  <si>
    <t>RJ45 CAT6 UTP 2MOD ANTI-BACT LCS2 WIT</t>
  </si>
  <si>
    <t>RJ45 CAT6 FTP 2MOD ANTI-BACT LCS2 WIT</t>
  </si>
  <si>
    <t>MOSAIC ANTIBACT. CAT6 STP LCS2</t>
  </si>
  <si>
    <t>RJ45 CAT6 STP 2MOD 90° WIT LCS2 WIT</t>
  </si>
  <si>
    <t>RJ45 CAT6 UTP 2MOD VEILIGH. LCS2 WIT</t>
  </si>
  <si>
    <t>RJ45 CAT6 FTP 2MOD VEILIGH. LCS2 WIT</t>
  </si>
  <si>
    <t>RJ45 CAT6 STP 2MOD VEILIGH. LCS2 WIT</t>
  </si>
  <si>
    <t>RJ45 CAT5E UTP 2MOD VEILIGH. LCS2 WIT</t>
  </si>
  <si>
    <t>RJ45 CAT5E FTP 2MOD VEILIGH. LCS2 WIT</t>
  </si>
  <si>
    <t>MOSAIC DRVOER CU CAT5E FTP 2MOD. WIT</t>
  </si>
  <si>
    <t>MOSAIC DRVOER CU CAT5E FTP 2MOD. ALU</t>
  </si>
  <si>
    <t>MOSAIC DRVOER CU CAT6 FTP 2MOD. ALU</t>
  </si>
  <si>
    <t>MOSAIC RJ45 FTP CAT6 KL=ALU MET HASPEL</t>
  </si>
  <si>
    <t>RJ45 CAT5E UTP 1 MOD KL=ALU LCS2 MOSAIC</t>
  </si>
  <si>
    <t>RJ45 CAT5E FTP 1 MOD KL=ALU LCS2 MOSAIC</t>
  </si>
  <si>
    <t>RJ45 CAT5E FTP 2MOD KL=ALU LCS2 MOSAIC</t>
  </si>
  <si>
    <t>RJ45 CAT6 FTP 2MOD KL=ALU LCS2 MOSAIC</t>
  </si>
  <si>
    <t>RJ45 CAT6A STP 1 MOD KL=ALU LCS2 MOSAIC</t>
  </si>
  <si>
    <t>RJ45 CAT6A STP 2MOD KL=ALU LCS2 MOSAIC</t>
  </si>
  <si>
    <t>RJ45 CAT6 FTP 2MOD 90° KL=ALU LCS2 MOS.</t>
  </si>
  <si>
    <t>Kastje voor noodonderbreking</t>
  </si>
  <si>
    <t>Batterij Ni-Cd 4,8 V - 1, 6 Ah</t>
  </si>
  <si>
    <t>Osmoz blok LED rood 230V</t>
  </si>
  <si>
    <t>LCS RJ45 PTCH.KAB.UTP1M C6 GROEN</t>
  </si>
  <si>
    <t>LCS RJ45 PTCH.KAB.UTP 3M C6 ROOD</t>
  </si>
  <si>
    <t>LCS RJ45 PTCH.KAB.UTP 5M C6 GROEN</t>
  </si>
  <si>
    <t>LCS RJ45 PTCH.KAB.UTP 5M C6 ROOD</t>
  </si>
  <si>
    <t>JACK CONTACTDOOS 3,5 MOSAIC 1 MODULE</t>
  </si>
  <si>
    <t>XL³125 kast opbouw 1 rij 18mod</t>
  </si>
  <si>
    <t>XL³125 kast opbouw 2 rijen 36mod</t>
  </si>
  <si>
    <t>XL³125 kast opbouw 3 rijen 54mod</t>
  </si>
  <si>
    <t>XL³125 kast opbouw 4 rijen 72mod</t>
  </si>
  <si>
    <t>XL³125 kast opbouw 1 rij 18mod dz deur</t>
  </si>
  <si>
    <t>XL³125 kast opbouw 2 rijen 36mod dz deur</t>
  </si>
  <si>
    <t>XL³125 kast opbouw 3 rijen 54mod dz deur</t>
  </si>
  <si>
    <t>XL³125 kast opbouw 4 rijen 72mod dz deur</t>
  </si>
  <si>
    <t>Hypra stopcontact 125A</t>
  </si>
  <si>
    <t>Pictogram deur L31</t>
  </si>
  <si>
    <t>Verwarmingsweerstand 50 W</t>
  </si>
  <si>
    <t>Mosaic contactdoos 2P+A met deksel</t>
  </si>
  <si>
    <t>RJ45 CAT6 FTP 2MOD 1RJ 45° LCS2 MOSAIC</t>
  </si>
  <si>
    <t>RJ45 CAT6 FTP 2RJ 45°- 2MOD LCS2 MOSAIC.</t>
  </si>
  <si>
    <t>DLP halogeenvrij 25x25mm</t>
  </si>
  <si>
    <t>DLP halogeenvrij 40x25mm</t>
  </si>
  <si>
    <t>Gangdisplay - houder</t>
  </si>
  <si>
    <t>DLP klikbevest. 50 x 130mm</t>
  </si>
  <si>
    <t>Kast atlantic 1000x1200x300</t>
  </si>
  <si>
    <t>Mosaic antibac aanraakschak.</t>
  </si>
  <si>
    <t>MOD.TEL./ADSL VERDEEL.-3XRJ45</t>
  </si>
  <si>
    <t>VOEDING 2MODUL.9VDC-1,6A VOOR REF 413044</t>
  </si>
  <si>
    <t>TRIPLE PLAY CENTRALE 8 UITGANGEN</t>
  </si>
  <si>
    <t>Zwerfkast zonder snoer</t>
  </si>
  <si>
    <t>Blok vergaderzaal 7x2P+A+switch 6P</t>
  </si>
  <si>
    <t>Kop met hendel 2 standen</t>
  </si>
  <si>
    <t>Contactblok 2no 230V LED groen</t>
  </si>
  <si>
    <t>Bevestigingstoebehoren contactdoos Plexo</t>
  </si>
  <si>
    <t>Starfix tang 0,25 - 6mm²</t>
  </si>
  <si>
    <t>Toebehoren Soluclip</t>
  </si>
  <si>
    <t>Einddeksel 50 x 105 mm</t>
  </si>
  <si>
    <t>Stekker rubber 2P+A</t>
  </si>
  <si>
    <t>Koppelctstop rubber 2P+A</t>
  </si>
  <si>
    <t>Koppelctstop rubber 2P+A+dop</t>
  </si>
  <si>
    <t>Batibox energy 2 eenheden  40mm</t>
  </si>
  <si>
    <t>Batibox energy 1 post   50mm</t>
  </si>
  <si>
    <t>Batibox energy 1 post  40mm</t>
  </si>
  <si>
    <t>Batibox energy 3 eenheden 40mm</t>
  </si>
  <si>
    <t>Wandcontactdoos 400V 63A 3P+A</t>
  </si>
  <si>
    <t>Koppelstekker 2P 2,5A 250V</t>
  </si>
  <si>
    <t>Mos contactdoos luidsprekers alu</t>
  </si>
  <si>
    <t>P17 kast sokkel voor afdekplaat 125x220</t>
  </si>
  <si>
    <t>P17 afdekplaat 125x220mm</t>
  </si>
  <si>
    <t>Volle afdekplaat XL³125 kast</t>
  </si>
  <si>
    <t>Slot met sleutel nr 850 XL³125</t>
  </si>
  <si>
    <t>Switch sensor 2T 360° 8,5A</t>
  </si>
  <si>
    <t>Elektromagneet</t>
  </si>
  <si>
    <t>MULTIMEDIASNOER 0,2M</t>
  </si>
  <si>
    <t>Samenstelbare lastschakelaar</t>
  </si>
  <si>
    <t>Basis afdekplaat 125x220</t>
  </si>
  <si>
    <t>Handgreep kast rail 5 modules P17 Tempra</t>
  </si>
  <si>
    <t>Slot voor tempra kast</t>
  </si>
  <si>
    <t>P17 afdekplaat 2 sokkels 16A</t>
  </si>
  <si>
    <t>Plaat met noodstopknop</t>
  </si>
  <si>
    <t>Stekker 2P+A oriënt. Kabel</t>
  </si>
  <si>
    <t>Stekker 2P+A oriënt. kabel</t>
  </si>
  <si>
    <t>Stekker 2P+A gemakk. uittrekb.</t>
  </si>
  <si>
    <t>Stekker 2P+A rechte uitgang</t>
  </si>
  <si>
    <t>Stekker 2P+A zijdel. uitgang</t>
  </si>
  <si>
    <t>Koppelcontactstop 2P+A</t>
  </si>
  <si>
    <t>Stekker 2P+A met ring</t>
  </si>
  <si>
    <t>Koppelctstop 2P+A met ring</t>
  </si>
  <si>
    <t>Koppelcontactstop 2P+A met ring</t>
  </si>
  <si>
    <t>Stekker 2P 2,5A - 250V kunststof wit</t>
  </si>
  <si>
    <t>Stekker 2P 2,5A - 250V kunststof zwart</t>
  </si>
  <si>
    <t>Aardingsklemmenblok 1+ 6T</t>
  </si>
  <si>
    <t>Zwerfkast met snoer</t>
  </si>
  <si>
    <t>Vloerdoos 3 modules IP20-IK07</t>
  </si>
  <si>
    <t>DLP halogeenvrij 60x40mm</t>
  </si>
  <si>
    <t>Binnenhoek 50 x 130mm</t>
  </si>
  <si>
    <t>Dekselafdichting 45 mm</t>
  </si>
  <si>
    <t>Batibox aansl.multimedia</t>
  </si>
  <si>
    <t>Einddeksel 50 x 130mm</t>
  </si>
  <si>
    <t>HD15 CONTACTDOOS TE SOLDEREN</t>
  </si>
  <si>
    <t>Mosaic contactdoos LS Prise</t>
  </si>
  <si>
    <t>Platte hoek 50 x 105 mm</t>
  </si>
  <si>
    <t>DLP klik-in Mosaic 50 x 80mm</t>
  </si>
  <si>
    <t>DLP klik-in Mosaic 50 x 145mm</t>
  </si>
  <si>
    <t>DLP klik-in Mosaic 50 x180mm</t>
  </si>
  <si>
    <t>DLP klik-in Mosaic 45mm</t>
  </si>
  <si>
    <t>DLP klik-in Mosaic scheiding</t>
  </si>
  <si>
    <t>Einddeksel 50 x 80 mm</t>
  </si>
  <si>
    <t>Einddeksel 50 x 145 mm</t>
  </si>
  <si>
    <t>Einddeksel 50 x 180 mm</t>
  </si>
  <si>
    <t>Binnenhoek 50 x 80 mm</t>
  </si>
  <si>
    <t>Binnenhoek 50 x 145 mm</t>
  </si>
  <si>
    <t>Binnenhoek 50 x 180 mm</t>
  </si>
  <si>
    <t>Buitenhoek 50 x 80 mm</t>
  </si>
  <si>
    <t>Buitenhoek 50 x 130 mm</t>
  </si>
  <si>
    <t>Buitenhoek 50 x 145 mm</t>
  </si>
  <si>
    <t>Buitenhoek 50 x 180 mm</t>
  </si>
  <si>
    <t>Platte hoek 50 x 80 mm</t>
  </si>
  <si>
    <t>Platte hoek 50 x 130mm</t>
  </si>
  <si>
    <t>Platte hoek 50 x 145 mm</t>
  </si>
  <si>
    <t>Platte hoek 50 x 180 mm</t>
  </si>
  <si>
    <t>Gootafdichting 50x80/130/180</t>
  </si>
  <si>
    <t>Kabelgootafdichting (set van 2</t>
  </si>
  <si>
    <t>Gootafdichting 50x145</t>
  </si>
  <si>
    <t>T-aftakking 50 x 80 mm</t>
  </si>
  <si>
    <t>T-aftakking 50 x 105 mm</t>
  </si>
  <si>
    <t>T-aftakking 50 x 130 mm</t>
  </si>
  <si>
    <t>Hoekaftakking</t>
  </si>
  <si>
    <t>Aftakking vloerlijst</t>
  </si>
  <si>
    <t>Batibox energy D16mm</t>
  </si>
  <si>
    <t>Batibox energy 20mm</t>
  </si>
  <si>
    <t>Batibox energy 25mm</t>
  </si>
  <si>
    <t>DCL inbouwdoos diam. 54mm</t>
  </si>
  <si>
    <t>Doos metselwerk DCL</t>
  </si>
  <si>
    <t>Batik klokboor diam. 127 mm</t>
  </si>
  <si>
    <t>Bouwwerfkast 6 contactdozen 16A 400V 11k</t>
  </si>
  <si>
    <t>Plooibaar statief voor zwerfkast</t>
  </si>
  <si>
    <t>Handgreep geel-rood 25-32A</t>
  </si>
  <si>
    <t>MOSAIC 2XRJ 45 CAT 5E UTP KLIK</t>
  </si>
  <si>
    <t>Planhouder XL³ 125</t>
  </si>
  <si>
    <t>Inbouwdoos voor doos 3 modules</t>
  </si>
  <si>
    <t>Kit voor sluiting</t>
  </si>
  <si>
    <t>Koppelingskit stopbouwkast XL³ 125</t>
  </si>
  <si>
    <t>DCL stekker 2P+A 6A 250V met kabelhouder</t>
  </si>
  <si>
    <t>Geperforeerde plaat H= 150mm</t>
  </si>
  <si>
    <t>Symm.rail dpt.15 600x580</t>
  </si>
  <si>
    <t>DLP halogeenvrij 50x130mm kabelgoot</t>
  </si>
  <si>
    <t>Einddeksel 130x50mm DLP halogeenvrij</t>
  </si>
  <si>
    <t>Binnenhoek 130x50mm DLP halogeenvrij</t>
  </si>
  <si>
    <t>Buitenhoek 130x50mm DLP halogeenvrij</t>
  </si>
  <si>
    <t>Platte hoek 130x50mm DLP halogeenvrij</t>
  </si>
  <si>
    <t>Mosaic houder 2 modules DLP halogeenvrij</t>
  </si>
  <si>
    <t>Mosaic houder 4 modules DLP halogeenvrij</t>
  </si>
  <si>
    <t>Mosaic houder 6 modules DLP halogeenvrij</t>
  </si>
  <si>
    <t>Mos contactdoos RJ11 alu</t>
  </si>
  <si>
    <t>Osmoz verh. kop d=22mm groen</t>
  </si>
  <si>
    <t>Soliroc toebehoren metselwerk</t>
  </si>
  <si>
    <t>Soliroc contactdoos 2PA</t>
  </si>
  <si>
    <t>Drukkn.compl.verzonk. rood</t>
  </si>
  <si>
    <t>Osmoz compleet verklikker rood 230VAC</t>
  </si>
  <si>
    <t>Dekselafdichting 60x40mm</t>
  </si>
  <si>
    <t>Einddeksel 60x40mm</t>
  </si>
  <si>
    <t>Gong 2 tonen 230V elektromechanisch</t>
  </si>
  <si>
    <t>Basis 2 afdekplaten 125x220</t>
  </si>
  <si>
    <t>Atlantic kast 600x1000x300</t>
  </si>
  <si>
    <t>Verklikker geel v/signalisatie</t>
  </si>
  <si>
    <t>Osmoz blok LED geel 24V</t>
  </si>
  <si>
    <t>Verklikker blauw v/signalisatie</t>
  </si>
  <si>
    <t>Osmoz blok LED blauw 24V</t>
  </si>
  <si>
    <t>Einddeksel alu 150x65mm</t>
  </si>
  <si>
    <t>Binnenhoek 65x150mm alu deksel 2x65mm</t>
  </si>
  <si>
    <t>Buitenhoek 65x150mm alu deksel 2x65mm</t>
  </si>
  <si>
    <t>Platte hoek 65x150mm</t>
  </si>
  <si>
    <t>DLP alu T-aftakking H65mm</t>
  </si>
  <si>
    <t>Mosaic afsluitplaat antibact. 1mod. wit</t>
  </si>
  <si>
    <t>Mosaic afsluitplaat antibact. 2mod. wit</t>
  </si>
  <si>
    <t>Lege behuizing IP 65 3P/4P 50/63A grijs</t>
  </si>
  <si>
    <t>Drukkn.compl.verklikker geel 12-24V</t>
  </si>
  <si>
    <t>Mos contactdoos 2P+A</t>
  </si>
  <si>
    <t>Dekselafdichting 80mm DLP halogeenvrij</t>
  </si>
  <si>
    <t>Wandgootafdichting 85x50mm DLP hal.vrij</t>
  </si>
  <si>
    <t>Einddeksel 85x50mm DLP halogeenvrij</t>
  </si>
  <si>
    <t>Dekselafdichting 40x25mm</t>
  </si>
  <si>
    <t>Platte hoek 40x25mm</t>
  </si>
  <si>
    <t>DLP halogeenvrij 50x85mm kabelgoot</t>
  </si>
  <si>
    <t>MOSAIC 2XRJ 45 CAT 6 UTP KLIKD</t>
  </si>
  <si>
    <t>Osmoz verzonken kop - groen impulswerkin</t>
  </si>
  <si>
    <t>MULTIMEDIASNOER 0,2M CAT6</t>
  </si>
  <si>
    <t>MULTIMEDIASNOER 0,4M CAT6</t>
  </si>
  <si>
    <t>CORD TV IEC - RJ45</t>
  </si>
  <si>
    <t>Binnenhoek 40x25mm</t>
  </si>
  <si>
    <t>Artic mosaic aanpasser</t>
  </si>
  <si>
    <t>Buitenhoek 60x40mm DLP</t>
  </si>
  <si>
    <t>Contactdoos 20/25V transfo 160VA</t>
  </si>
  <si>
    <t>Contactblok no+nc wit 24VUC</t>
  </si>
  <si>
    <t>Osmoz verzonken kop - rood impulswerkin</t>
  </si>
  <si>
    <t>Contactblok no schroefbevestiging</t>
  </si>
  <si>
    <t>Osmoz afsluitknop - zwart</t>
  </si>
  <si>
    <t>Osmoz aanspansleutel gereedschap v/moere</t>
  </si>
  <si>
    <t>SC/LC SNOER 50/125µ 1M</t>
  </si>
  <si>
    <t>SC/LC SNOER 50/125µ 2M</t>
  </si>
  <si>
    <t>Energieteller 1F 32A</t>
  </si>
  <si>
    <t>Osmoz knop met greep 2st - 45gr</t>
  </si>
  <si>
    <t>Verwarmingsweerstand 150 W</t>
  </si>
  <si>
    <t>Etiket Arrêt d'urgence geel</t>
  </si>
  <si>
    <t>DLP alu platte hoek 65x105mm</t>
  </si>
  <si>
    <t>Osmoz compleet verklikker groen 230VAC</t>
  </si>
  <si>
    <t>Altis verlichting 11W</t>
  </si>
  <si>
    <t>Minimumspanningsspoel 220-240VAC/DC</t>
  </si>
  <si>
    <t>Handgreep kast rail 18modules P17 Tempra</t>
  </si>
  <si>
    <t>Set van 2 stijgprofielen voor Altis kast</t>
  </si>
  <si>
    <t>Vast kader afdekplaten voor Altis kast</t>
  </si>
  <si>
    <t>Draaischak.samenst.3P 20A</t>
  </si>
  <si>
    <t>Kast IP66 1200x800x300mm</t>
  </si>
  <si>
    <t>Batterij 6V - 1,5 Ah Vr 61467/77</t>
  </si>
  <si>
    <t>Batterij Ni-Cd 8,4V 1,5 Ah</t>
  </si>
  <si>
    <t>LVS mobiele infrarood configurator</t>
  </si>
  <si>
    <t>Switch sensor PIR 360° 8,5A</t>
  </si>
  <si>
    <t>Osmoz complete drukknop NC+NO wit</t>
  </si>
  <si>
    <t>Scheid.transfo 6,3kVA 230V/230V 1F</t>
  </si>
  <si>
    <t>Bouwwerfkast 7 contactdozen 32A 400V</t>
  </si>
  <si>
    <t>Bouwwerfkast 5 contactdozen 40A 400V</t>
  </si>
  <si>
    <t>Gewelfde glazen deur H2200mm</t>
  </si>
  <si>
    <t>Batterij Ni-Cd 2x4,8V-1,5Ah</t>
  </si>
  <si>
    <t>Dekselafdichting 25x25mm</t>
  </si>
  <si>
    <t>Platte hoek 25x25mm</t>
  </si>
  <si>
    <t>Platte hoek 60x40mm</t>
  </si>
  <si>
    <t>T-aftakking 25x25mm</t>
  </si>
  <si>
    <t>T-aftakking 40x25mm</t>
  </si>
  <si>
    <t>T-aftakking 60x40mm</t>
  </si>
  <si>
    <t>Beschermrooster voor SATI 62525</t>
  </si>
  <si>
    <t>HD 15 KABEL</t>
  </si>
  <si>
    <t>Schroefklem 1 verb. 25mm² (spoed 15 mm)</t>
  </si>
  <si>
    <t>MOSAIC 2XRJ 45 CAT 6 UTP -45°</t>
  </si>
  <si>
    <t>P17 half-inb.contd.32A 2P</t>
  </si>
  <si>
    <t>Koppelct.stop 400V 125A 3P+A</t>
  </si>
  <si>
    <t>Knop druk/draai rood noodstop</t>
  </si>
  <si>
    <t>Schemerschakelaar 1fct.250V 5A 1module</t>
  </si>
  <si>
    <t>Geperfor. plaat 1400x1000</t>
  </si>
  <si>
    <t>Draaiknop met sleutel 3stand. 45°</t>
  </si>
  <si>
    <t>Bevestigingsstuk contactdoos</t>
  </si>
  <si>
    <t>SCS opbouwdoos detector LM v/dia= 120mm</t>
  </si>
  <si>
    <t>vechte koppeling M2000 PG21 diam. 20.5mm</t>
  </si>
  <si>
    <t>RTA koppeling 2000 metaal ISO M20x1,5</t>
  </si>
  <si>
    <t>Afwerkingskit IP30 B475mm H2200mm</t>
  </si>
  <si>
    <t>Afwerkingskit IP30 B725mm H2200mm</t>
  </si>
  <si>
    <t>Einddeksel 25x25mm</t>
  </si>
  <si>
    <t>Binnenhoek 85x50mm DLP halogeenvrij</t>
  </si>
  <si>
    <t>Plaat DMX³ T1/2 vast L 600</t>
  </si>
  <si>
    <t>Plaat DMX³ T1/2 loskop. L 600</t>
  </si>
  <si>
    <t>Afdekplaat DMX³ maat 1 L 600</t>
  </si>
  <si>
    <t>Schakelaar DMX³-I 3P 2000A</t>
  </si>
  <si>
    <t>Aardingsklemmenblok 3+ 9T</t>
  </si>
  <si>
    <t>Kop druk-draai zwart d=32</t>
  </si>
  <si>
    <t>Batt kit Ni-Cd 3,6V 1,5AH</t>
  </si>
  <si>
    <t>TELESCOP. LEGBORD DIEP. 1000MM</t>
  </si>
  <si>
    <t>RTA gamma 82048 wartel M50</t>
  </si>
  <si>
    <t>RTA gamma tegenmoer ISO M50</t>
  </si>
  <si>
    <t>RTA gamma FTR 40</t>
  </si>
  <si>
    <t>Mosaic cont.doos 3x2PA rood</t>
  </si>
  <si>
    <t>Contactdoos 2P+A antibact.</t>
  </si>
  <si>
    <t>Bewegingsmelder opbouw IP55</t>
  </si>
  <si>
    <t>Mosaic ctdoos scheerapp.</t>
  </si>
  <si>
    <t>Batibox voor wandlicht</t>
  </si>
  <si>
    <t>Kit voor televisie</t>
  </si>
  <si>
    <t>Lege steun schroefklemmenblok</t>
  </si>
  <si>
    <t>Niloé wisselsch. 10Ax</t>
  </si>
  <si>
    <t>Niloé dubbele wisselsch.</t>
  </si>
  <si>
    <t>Niloé driev. schakelaar</t>
  </si>
  <si>
    <t>Niloé kruisschak. 10AX 250V</t>
  </si>
  <si>
    <t>Niloé drukknop 6A 250V NO-NF</t>
  </si>
  <si>
    <t>Niloé dubb.drukknop 6A 250V</t>
  </si>
  <si>
    <t>Niloé wisselsch. verlicht</t>
  </si>
  <si>
    <t>Niloé rolluikbediening</t>
  </si>
  <si>
    <t>Niloé drukknop rolluikbedien.</t>
  </si>
  <si>
    <t>Niloé drukknop etikethouder</t>
  </si>
  <si>
    <t>Niloé tweep. schak. 20AX 250V</t>
  </si>
  <si>
    <t>Niloé tweep. schak. verlicht</t>
  </si>
  <si>
    <t>Niloé treksch. 10AX 250V</t>
  </si>
  <si>
    <t>Niloé drukknop verlicht</t>
  </si>
  <si>
    <t>Niloé ctdoos 2P+A schuko 16A</t>
  </si>
  <si>
    <t>Niloé ctdoos 2P 16A bornes vi</t>
  </si>
  <si>
    <t>Niloé ctdoos 2P+A 230V</t>
  </si>
  <si>
    <t>Niloé ctdoos 2x2P+A compact</t>
  </si>
  <si>
    <t>Niloé ctdoos TV mann. 14dB</t>
  </si>
  <si>
    <t>Niloé ctdoos TV/R/SAT afgesch</t>
  </si>
  <si>
    <t>Niloé ctdoos RJ45 cat. 6 UTP</t>
  </si>
  <si>
    <t>Niloé dubb.RJ45 ctdoos cat. 6</t>
  </si>
  <si>
    <t>Niloé telefoonctdoos Belgacom</t>
  </si>
  <si>
    <t>Niloé ctdoos TV/FM kabelntw.</t>
  </si>
  <si>
    <t>Niloé kabeluitgang IP21</t>
  </si>
  <si>
    <t>Niloé wisselsch. 10AX 250V</t>
  </si>
  <si>
    <t>Niloé drukknop 6A 250V NO-NG</t>
  </si>
  <si>
    <t>Niloé ctdoos 2P+A 16A steekklemmen</t>
  </si>
  <si>
    <t>Niloé wissel 10AX + drukkn. 6</t>
  </si>
  <si>
    <t>Niloé multi-f. bedien.</t>
  </si>
  <si>
    <t>Niloé dubb. multi-f. bedien.</t>
  </si>
  <si>
    <t>Niloé wissel IP44 spatwaterd.</t>
  </si>
  <si>
    <t>Niloé drukkn. IP44 spatwaterd</t>
  </si>
  <si>
    <t>Niloé ctdoos 2x2P+A vrbekabel</t>
  </si>
  <si>
    <t>Niloé ctdoos 2x2P+A schuko 16</t>
  </si>
  <si>
    <t>Niloé kabeluitgang IP44</t>
  </si>
  <si>
    <t>Niloé dubb. luidsprekerctdoos</t>
  </si>
  <si>
    <t>Niloé omgevingsthermostaat</t>
  </si>
  <si>
    <t>Niloé ventil.bedien. 2 posit.</t>
  </si>
  <si>
    <t>Niloé opbouwdoos 1P wit</t>
  </si>
  <si>
    <t>Niloé opbouwdoos 2P wit</t>
  </si>
  <si>
    <t>Niloé opbouwdoos 1P crème</t>
  </si>
  <si>
    <t>Niloé opbouwdoos 2P crème</t>
  </si>
  <si>
    <t>Niloé afdekpl. 1 mech. IP44</t>
  </si>
  <si>
    <t>Niloé afdekplaat 1 mech.</t>
  </si>
  <si>
    <t>Niloé dubbele afdekpl. wit</t>
  </si>
  <si>
    <t>Niloé driev. afdekpl. wit</t>
  </si>
  <si>
    <t>Niloé viervoud. afdekpl. wit</t>
  </si>
  <si>
    <t>Niloé vijfvoud. afdekpl. wit</t>
  </si>
  <si>
    <t>Niloé enkelv. afdekpl. crème</t>
  </si>
  <si>
    <t>Niloé dubbele afdekpl. crème</t>
  </si>
  <si>
    <t>Niloé driev. afdekpl. crème</t>
  </si>
  <si>
    <t>Niloé viervoud. afdekpl. crèm</t>
  </si>
  <si>
    <t>Niloé vijfvoud. afdekpl. crèm</t>
  </si>
  <si>
    <t>Niloé LED verlicht 230V</t>
  </si>
  <si>
    <t>Niloé LED controle 230V</t>
  </si>
  <si>
    <t>Niloé LED verlicht 12-24-48V</t>
  </si>
  <si>
    <t>Niloé luchtdichte huls</t>
  </si>
  <si>
    <t>Niloé spanklauw  Rapido</t>
  </si>
  <si>
    <t>Niloé draaidimmer 400W</t>
  </si>
  <si>
    <t>Niloé afsluitpl.adapter Mosai</t>
  </si>
  <si>
    <t>Koppeling metal 2000 M25x1,5 20,5mminter</t>
  </si>
  <si>
    <t>Koppeling metal 2000 PG16</t>
  </si>
  <si>
    <t>Koppeling bocht 90° metaal 2000 12mm</t>
  </si>
  <si>
    <t>Contactdoos magnet.oproep voor 78240</t>
  </si>
  <si>
    <t>Einddeksel 40x25mm</t>
  </si>
  <si>
    <t>Buitenhoek 40x25mm</t>
  </si>
  <si>
    <t>MASTER ADSL FILTER MODULAIR - MULTIMEDIA</t>
  </si>
  <si>
    <t>Coaxiaal snoer man-vrouw</t>
  </si>
  <si>
    <t>Binnendeur 1400x800</t>
  </si>
  <si>
    <t>Lege behuizing IP65 6P 25/32A grijs</t>
  </si>
  <si>
    <t>SNOER CAT.6-FTP MET SCHERM IMP.-20M-WIT</t>
  </si>
  <si>
    <t>Contactblok 2no 230V LED rood</t>
  </si>
  <si>
    <t>Contactdoos magnet. oproep &amp; verlichting</t>
  </si>
  <si>
    <t>Aardingsklemmenblok 10 + 45T</t>
  </si>
  <si>
    <t>Hyp koppelst.380V 3P+A 16A</t>
  </si>
  <si>
    <t>Mosaic afzwakker 100V 25W</t>
  </si>
  <si>
    <t>Vuistslagknop geel zonder verklikker</t>
  </si>
  <si>
    <t>Complete lastschakelaar 3P 32A</t>
  </si>
  <si>
    <t>DLP halogeenvrij 50x190mm kabelgoot</t>
  </si>
  <si>
    <t>Wandgootafdichting 190x50mm DLP hal.vrij</t>
  </si>
  <si>
    <t>Niloé ctdoos 2P+A 16A schroefbevest. wit</t>
  </si>
  <si>
    <t>Geperforeerde plaat 12,5</t>
  </si>
  <si>
    <t>Buis polyamide SFP d=10</t>
  </si>
  <si>
    <t>Drukknop super-verzonken groen Osmoz</t>
  </si>
  <si>
    <t>Drukknop super-verzonken rood Osmoz</t>
  </si>
  <si>
    <t>RJ45 SNOER CAT6 FTP 8M PVC 0</t>
  </si>
  <si>
    <t>Binnenhoek 60x40mm DLP</t>
  </si>
  <si>
    <t>Hypra koppelstekker 16A 2P ZLS 50VDC</t>
  </si>
  <si>
    <t>SNOER RJ45/RJ45 CAT6 UTP 8M</t>
  </si>
  <si>
    <t>SNOER RJ45/RJ45 CAT6 UTP 15M</t>
  </si>
  <si>
    <t>Set van 4 steunen</t>
  </si>
  <si>
    <t>Binnendeur 1600x800</t>
  </si>
  <si>
    <t>RJ45 SNOER CAT6 UTP 20M PVC 0</t>
  </si>
  <si>
    <t>Drukknop compleet verzonken groen</t>
  </si>
  <si>
    <t>Gong 8-12V DIY electromechanisch</t>
  </si>
  <si>
    <t>Profielafdichting 32x16/32x20mm wit</t>
  </si>
  <si>
    <t>Profielafdichting DLP 60x16 wit RAL9003</t>
  </si>
  <si>
    <t>Profielafdichting DLP 75x20 wit RAL9003</t>
  </si>
  <si>
    <t>Etiket EMERGENCY STOP geel</t>
  </si>
  <si>
    <t>Contactdoos standaard 1x2P+A z/snoer</t>
  </si>
  <si>
    <t>Osmoz knop met hendel 2st.45° rood verl.</t>
  </si>
  <si>
    <t>Scheidingstransfo 3F 8kVA</t>
  </si>
  <si>
    <t>Sirene wit inbouw 90dB</t>
  </si>
  <si>
    <t>Knop met hendel 3st. 45° groen verlicht</t>
  </si>
  <si>
    <t>Mosaic badgeschakelaar</t>
  </si>
  <si>
    <t>Hoofdlessenaar verplegingsoproep SCS/bus</t>
  </si>
  <si>
    <t>Tafelbedieningsbord verplegingsoproep</t>
  </si>
  <si>
    <t>Uitbreiding BUS/SCS-80</t>
  </si>
  <si>
    <t>Deurblokeenheid met verklikker</t>
  </si>
  <si>
    <t>Witte sirene + flash inbouw 90dB</t>
  </si>
  <si>
    <t>Gemotoriseerde bediening 230VAC DPX1600</t>
  </si>
  <si>
    <t>Lastschakelaar compleet 4P+N 25A</t>
  </si>
  <si>
    <t>AANSLUITDOOS VERLICHTING MAX 25KG</t>
  </si>
  <si>
    <t>Profielafdichting 20x12,5mm wit</t>
  </si>
  <si>
    <t>Profielafdichting 32x12,5mm wit</t>
  </si>
  <si>
    <t>Verzegelingsset Plexo 3</t>
  </si>
  <si>
    <t>Sokkel C/CTX T000/00 3P 160A v/meszeker.</t>
  </si>
  <si>
    <t>Kop met hendel 2st. groen</t>
  </si>
  <si>
    <t>Complete lastschakelaar 3P 63A</t>
  </si>
  <si>
    <t>Sokkel C/CTX T4 1250A</t>
  </si>
  <si>
    <t>Binnenhoek 25x25mm</t>
  </si>
  <si>
    <t>Veiligheid.U33 1x8W 250lm 1u NP LVS2</t>
  </si>
  <si>
    <t>Veiligheid.U33 1x8W 200lm 1u NP</t>
  </si>
  <si>
    <t>Veiligheid.U33 2x8W 200lm 1u C</t>
  </si>
  <si>
    <t>Veiligheid.B66 1x8W 250lm 1u NP IP66</t>
  </si>
  <si>
    <t>Veiligheid.U33 1x8W 200lm 1u P</t>
  </si>
  <si>
    <t>Veiligheid.U33 2x8W 250lm 1u C LVS2</t>
  </si>
  <si>
    <t>Veiligheid.B66 1x8W 250lm 1u NP LVS2</t>
  </si>
  <si>
    <t>Veiligheid.B66 1x8W 400lm 1u NP LVS2</t>
  </si>
  <si>
    <t>Céliane bewegingsdetector 2-dr 180° 400W</t>
  </si>
  <si>
    <t>Vuistdrukknop 40mm groen</t>
  </si>
  <si>
    <t>RJ45 CAT6A STP 2 MOD ANTI-BACT WIT</t>
  </si>
  <si>
    <t>Schakelklok jaar 1s 16A 230V 50/60Hz</t>
  </si>
  <si>
    <t>Symm.rail dpt. 15mm 500x480</t>
  </si>
  <si>
    <t>Schakelklok week 1s 16A 230V 50/60Hz</t>
  </si>
  <si>
    <t>Automaat 4P 25A 25kA C</t>
  </si>
  <si>
    <t>Starfix lader 0,25-0,34mm²</t>
  </si>
  <si>
    <t>Vloerdoos 2 modules IP20-IK07</t>
  </si>
  <si>
    <t>Vloer-inbouwdoos hoogte 50 tot 80mm</t>
  </si>
  <si>
    <t>Verklikker voor vloerdoos LED</t>
  </si>
  <si>
    <t>Houder vloercontactdoos vierkant brons</t>
  </si>
  <si>
    <t>Automaat 4P 125A 16kA C</t>
  </si>
  <si>
    <t>Automaat 4P 125A 25kA C</t>
  </si>
  <si>
    <t>Veiligheid.U34 Led 250lm 1u NP/P</t>
  </si>
  <si>
    <t>Inbouwkader U33 fluo</t>
  </si>
  <si>
    <t>Test tool - magnetische kop</t>
  </si>
  <si>
    <t>CX³ teleruptor tijdvertragend 230V 16A</t>
  </si>
  <si>
    <t>DLP zwart klik-in 50x80 2m</t>
  </si>
  <si>
    <t>Soluclip zwart voor Mosaic</t>
  </si>
  <si>
    <t>Scheidingsschot kolom hoogte 60mm</t>
  </si>
  <si>
    <t>RODE KNOP DRUKKEN/TREKKEN 40MM</t>
  </si>
  <si>
    <t>Klemmenblokhouder voor XL³125</t>
  </si>
  <si>
    <t>Schroefklem voor meting-deelb. 16mm² - s</t>
  </si>
  <si>
    <t>Veiligheid.U34 Led 250lm 1u NP/P LVS2</t>
  </si>
  <si>
    <t>LVS2 centrale - adresseerbaar</t>
  </si>
  <si>
    <t>Supervisiesoftware LVS2</t>
  </si>
  <si>
    <t>Contactstop met schakelaar 16A</t>
  </si>
  <si>
    <t>Evacuatie pictogram U33</t>
  </si>
  <si>
    <t>Pictogram plaat U34 led</t>
  </si>
  <si>
    <t>Verbindingsrail met tanden 3p 57 modules</t>
  </si>
  <si>
    <t>Mosaic contactdoos HDMI voorbekabeld</t>
  </si>
  <si>
    <t>Programmeer software</t>
  </si>
  <si>
    <t>Programmasleutel voor schakelklok en sch</t>
  </si>
  <si>
    <t>Verbindingsrail met tanden 4p 18 modules</t>
  </si>
  <si>
    <t>Bescherming 2p + 3P rails met tanden en</t>
  </si>
  <si>
    <t>MOS CTDOOS HD 15 TYPE F</t>
  </si>
  <si>
    <t>Verbindingsrail met tanden 2p 12 modules</t>
  </si>
  <si>
    <t>Verbindingsrail met tanden 4p 12 modules</t>
  </si>
  <si>
    <t>Set 2 profielsteunen H=1800</t>
  </si>
  <si>
    <t>Houder vloercontactdoos rond Inox</t>
  </si>
  <si>
    <t>Vloercontactdozen rechthoekig 2x2P+A</t>
  </si>
  <si>
    <t>Afwezigheidsdetector PIR + US</t>
  </si>
  <si>
    <t>Scheidingskit T0 voor meszekeringhouder</t>
  </si>
  <si>
    <t>Sokkel C/CTX T0 1P 160A voor meszekering</t>
  </si>
  <si>
    <t>Plexo contactdoos 2P+A autom. deksel</t>
  </si>
  <si>
    <t>Batibox doos vloercontactdoos dpt.= 50mm</t>
  </si>
  <si>
    <t>Einddeksel 50x80mm DLP zwart klik in</t>
  </si>
  <si>
    <t>Platte hoek DLP zwart klik in</t>
  </si>
  <si>
    <t>Binnenhoek 50x80mm DLP zwart klik in</t>
  </si>
  <si>
    <t>Buitenhoek 50x80mm DLP zwart klik in</t>
  </si>
  <si>
    <t>Geluidsarme teleruptor 230V 16A NO</t>
  </si>
  <si>
    <t>Schemerschakelaar 1 uitgang 16A 230V</t>
  </si>
  <si>
    <t>Schemerschakelaar 2 uitgangen 16A 230V</t>
  </si>
  <si>
    <t>Scheiders smeltzekeringen SPX 400A</t>
  </si>
  <si>
    <t>Sokkel C/CTX T1 250A</t>
  </si>
  <si>
    <t>Afschermkap T1 1P IP20</t>
  </si>
  <si>
    <t>Afschermkap T00 3P IP20</t>
  </si>
  <si>
    <t>LCS2 UTP6A 1MOD RJ45 WIT MOSAIC</t>
  </si>
  <si>
    <t>DLP ALU wandgoot klik in</t>
  </si>
  <si>
    <t>Deksel DLP ALU klik in breedte 45mm</t>
  </si>
  <si>
    <t>Dekselafdichting  set 10 stuks DLP Alu</t>
  </si>
  <si>
    <t>Gootafdichting  set 20 stuks DLP Alu</t>
  </si>
  <si>
    <t>Einddeksel 50x85mm DLP Alu klik in</t>
  </si>
  <si>
    <t>KIT STEUNBEUGELS RACK DAKER DK</t>
  </si>
  <si>
    <t>DPX³ 160 auto mt+diff 4P 100A 16kA 400V</t>
  </si>
  <si>
    <t>DLP antibacterieel 50x130mm klik in wit</t>
  </si>
  <si>
    <t>Binnenhoek 50x130mm DLP antibacterieel</t>
  </si>
  <si>
    <t>Platte hoek 50x130mm DLP antibacterieel</t>
  </si>
  <si>
    <t>Gootafdichting 50x80/130/180 DLP antibac</t>
  </si>
  <si>
    <t>Einddeksel 50x130mm DLP antibacterieel</t>
  </si>
  <si>
    <t>Autonome rookdetector diam 110mm</t>
  </si>
  <si>
    <t>Mosaic contactdoos HD15 voorbekabeld</t>
  </si>
  <si>
    <t>Bewegingsdetector PIR wit</t>
  </si>
  <si>
    <t>Veiligheid.B66 Led 250lm 1u NP/P IP66</t>
  </si>
  <si>
    <t>Veiligheid.U34 Led 450lm 1u NP/P</t>
  </si>
  <si>
    <t>Soluclip Alu DLP Alu klik in</t>
  </si>
  <si>
    <t>RJ45 CAT6A UTP 2MOD KL=ALU LCS2 MOSAIC</t>
  </si>
  <si>
    <t>Knop druk/trek.rood noodstop</t>
  </si>
  <si>
    <t>Verklikker rood wit groen monoblok</t>
  </si>
  <si>
    <t>Veiligheid.U34 Led 450lm 1u NP/P LVS2</t>
  </si>
  <si>
    <t>SNOER CAT6A U/UTP GEEL 1M</t>
  </si>
  <si>
    <t>SNOER CAT6A U/UTP GROEN 1M</t>
  </si>
  <si>
    <t>SNOER CAT6A U/UTP ROOD 1M</t>
  </si>
  <si>
    <t>Kop drukknop super-verzonken geel</t>
  </si>
  <si>
    <t>DPX³ 160 auto mt+diff 4P 125A 16kA 400V</t>
  </si>
  <si>
    <t>DLP zwart klik-in 50x130 2m</t>
  </si>
  <si>
    <t>Teleruptor 24V 16A 2NO</t>
  </si>
  <si>
    <t>Transfo prim 460V/sec 24V 160VA</t>
  </si>
  <si>
    <t>XL³ alu rail vast 2stand. 36 modules</t>
  </si>
  <si>
    <t>DPX³ 250 elek. auto dif 4P 250A 25kA 400</t>
  </si>
  <si>
    <t>DPX³250 auto mt diff 4P 160A 25kA 400V</t>
  </si>
  <si>
    <t>DPX³ 160 auto mt+diff 4P 160A 16kA 400V</t>
  </si>
  <si>
    <t>DPX³160 auto mt+diff 4P 160A 25kA 400V</t>
  </si>
  <si>
    <t>Niloé ctdoos 2x2P+A compact schuko</t>
  </si>
  <si>
    <t>Wartel PG11-IP68 metaal</t>
  </si>
  <si>
    <t>Wartel PG21 IP68 metaal</t>
  </si>
  <si>
    <t>Automaat 2P 16A 25kA C</t>
  </si>
  <si>
    <t>Dubbele houder vloerctdoos rond brons</t>
  </si>
  <si>
    <t>Mosaic contactdoos</t>
  </si>
  <si>
    <t>DPX³ 250 auto mt+diff 4P 250A 25kA 400V</t>
  </si>
  <si>
    <t>DPX³ min.sp.uitsch. 200/240V</t>
  </si>
  <si>
    <t>DPX³250 klemafsch.voor 4P verloodb.</t>
  </si>
  <si>
    <t>Profielafdichting DLP 40x25 wit RAL9003</t>
  </si>
  <si>
    <t>Einddeksel 50x130mm DLP Alu klik in</t>
  </si>
  <si>
    <t>Soluclip wit DLP Alu klik in</t>
  </si>
  <si>
    <t>Sokkel C/CTX T2 400A</t>
  </si>
  <si>
    <t>Batterij Ni-Cd 2,4V-1,5Ah</t>
  </si>
  <si>
    <t>Schakelklok week 2s 16A 230V 50/60Hz</t>
  </si>
  <si>
    <t>Contactdoos 380V 63A 3PNA</t>
  </si>
  <si>
    <t>Starfix tang 0,25/0,34mm²</t>
  </si>
  <si>
    <t>Noodvoeding 12V-4A voor batterij 040749</t>
  </si>
  <si>
    <t>Aansluitrail met vorken 2P/3F 12 modules</t>
  </si>
  <si>
    <t>Einddeksel 50x130mm DLP zwart klik in</t>
  </si>
  <si>
    <t>Osmoz blok 2NO 24V LED groen Mech + beug</t>
  </si>
  <si>
    <t>Knop met hendel 3st. 45o groen verlicht</t>
  </si>
  <si>
    <t>Batterij Ni-MH 2,4V-2Ah</t>
  </si>
  <si>
    <t>Batterij Ni-MH 2x3,6V-2,2Ah</t>
  </si>
  <si>
    <t>repeater voor uitbreiding LVS2</t>
  </si>
  <si>
    <t>Vermogenscontactor 230V  2P  40A</t>
  </si>
  <si>
    <t>Complete lastschakelaar 3P 20A</t>
  </si>
  <si>
    <t>Teleruptor 24V 16A NO</t>
  </si>
  <si>
    <t>KIT RELAISINTERFACE</t>
  </si>
  <si>
    <t>XL³400 alu rail 24mod 2 standen</t>
  </si>
  <si>
    <t>DPX³ 160 rail adaptor diff.</t>
  </si>
  <si>
    <t>Volle plaat voor 1200x1200mm</t>
  </si>
  <si>
    <t>Contactor 25A-2P-230V-MAN-2NO</t>
  </si>
  <si>
    <t>Osmoz complete vuistknop</t>
  </si>
  <si>
    <t>Kdb DX³ 4P 125A AC 300mA 400V - 1.5mod/p</t>
  </si>
  <si>
    <t>Vermogenscontactor 230V 2P 63A</t>
  </si>
  <si>
    <t>Niloé wissel 10Ax met schroefbevest. wit</t>
  </si>
  <si>
    <t>Pictogram man + pijl U33 en U34 vert.</t>
  </si>
  <si>
    <t>Mosaic contactdoos display voorbekabeld</t>
  </si>
  <si>
    <t>Automaat 4P 100A 16kA C</t>
  </si>
  <si>
    <t>Automaat 4P 100A 25kA C</t>
  </si>
  <si>
    <t>Handgreep 400-800-4000</t>
  </si>
  <si>
    <t>Schakelklok AlphaRex3 digitaal</t>
  </si>
  <si>
    <t>Sokkel C/CTX T2 1P 400A</t>
  </si>
  <si>
    <t>Gelijkgerichte gefilterde voeding 24V</t>
  </si>
  <si>
    <t>Sokkel C/CTX T000/00 1P 100A v/meszeker.</t>
  </si>
  <si>
    <t>Profielafdichting DLP 40x16 wit RAL9003</t>
  </si>
  <si>
    <t>Veiligheidstransfo 12/24V - 63VA 5 mod.</t>
  </si>
  <si>
    <t>DPX³ 160 auto mt 3P 125A 50kA - 400V</t>
  </si>
  <si>
    <t>Bescherming 2p + 4P rails met tanden en</t>
  </si>
  <si>
    <t>Mosaic lader 2xUSB 2500mA 5V 2 modules</t>
  </si>
  <si>
    <t>DPX³ 250 elek. auto 4P 250A 25kA 400V</t>
  </si>
  <si>
    <t>DPX³ 250 elek. auto 4P 160A 25kA 400V</t>
  </si>
  <si>
    <t>Soluclip antibacterieel voor Mosaic</t>
  </si>
  <si>
    <t>DLP antibacterieel 50x80mm klik in wit</t>
  </si>
  <si>
    <t>Einddeksel 50x80mm DLP antibacterieel</t>
  </si>
  <si>
    <t>Houder vloercontactdoos rond brons</t>
  </si>
  <si>
    <t>LEGBORD VR TOETSENBORD LCS2</t>
  </si>
  <si>
    <t>Aansluitrail met vorken 2P  56 modules</t>
  </si>
  <si>
    <t>Niloé afsluitplaatje</t>
  </si>
  <si>
    <t>Schakelklok dagprogramma 3 modules</t>
  </si>
  <si>
    <t>Contactor 25A-2P-230V-AUTO-2NO</t>
  </si>
  <si>
    <t>Automaat 2P 10A 25kA C</t>
  </si>
  <si>
    <t>Automaat 2P 25A 25kA C</t>
  </si>
  <si>
    <t>XL³ alu rail vast 2 standen 24 modules</t>
  </si>
  <si>
    <t>Verbindingsrail met tanden 1p 13 modules</t>
  </si>
  <si>
    <t>Transfo bell. 12/8V - 8VA 0.66/1A - 2mod</t>
  </si>
  <si>
    <t>Mosaic contactdoos Xlr vrouw alu</t>
  </si>
  <si>
    <t>Verbindingssnoer voor fase L= 270mm</t>
  </si>
  <si>
    <t>Set van 2 verbindingssnoeren 1 fase + 1n</t>
  </si>
  <si>
    <t>Teleruptor 230V 16A NO</t>
  </si>
  <si>
    <t>Niloé dubbele wissel 10 AX wit</t>
  </si>
  <si>
    <t>Installatiekit pop-up 8 modules</t>
  </si>
  <si>
    <t>RJ45 CAT6A UTP 1 MOD KL=ALU LCS2 MOSAIC</t>
  </si>
  <si>
    <t>Mosaic lader 2xUSB 1500mA 5V  2 modules</t>
  </si>
  <si>
    <t>Mosaic lader USB 750mA 5V  1 module alu</t>
  </si>
  <si>
    <t>Intrekbare micro USB module intrekbaar</t>
  </si>
  <si>
    <t>Klokboor diameter 80 mm</t>
  </si>
  <si>
    <t>Verloodb. schroefafdekking voor DX³ auto</t>
  </si>
  <si>
    <t>Automaten DX³ 2P C 16A 230/400V - 36KA</t>
  </si>
  <si>
    <t>Houder univers.mechanisme DLP halog.vrij</t>
  </si>
  <si>
    <t>Binnenhoek 190x50mm DLP halogeenvrij</t>
  </si>
  <si>
    <t>Einddeksel 190x50mm DLP halogeenvrij</t>
  </si>
  <si>
    <t>Rijverdeelklemmen 125A HX³ plug auto</t>
  </si>
  <si>
    <t>Platte hoek 50x80mm DLP antibacterieel</t>
  </si>
  <si>
    <t>Set 10 lange schroeven vloerd.</t>
  </si>
  <si>
    <t>Veiligheid.B66 Led 250lm 1u NP/P LVS2</t>
  </si>
  <si>
    <t>Sokkel C/CTX T000/00 3P 100A v/meszeker.</t>
  </si>
  <si>
    <t>Schakelklok weekprogramma 3 modules</t>
  </si>
  <si>
    <t>Lampvoet E27 steekklemmen 4A - 100W</t>
  </si>
  <si>
    <t>Automaten DX³ DC 2P 4A 10kA/16kA - 2 mod</t>
  </si>
  <si>
    <t>Automaten DX³ 3P C 100A 400V 25KA 4,5mod</t>
  </si>
  <si>
    <t>Contactor 63A-2P-230V-MAN-2NO</t>
  </si>
  <si>
    <t>Etiket  Arrêt d'urgence  D80 Osmoz</t>
  </si>
  <si>
    <t>Kabelbaan z/halogeen 120x80 6/6.5 L= 2m</t>
  </si>
  <si>
    <t>Schakelklok dagprogramma 1 module</t>
  </si>
  <si>
    <t>Bda DX³ 4P 125A Hpi regelbaar</t>
  </si>
  <si>
    <t>Osmoz doos - 4 openingen grijs</t>
  </si>
  <si>
    <t>DPX³ 160 auto mt+diff 4P 125A 25kA 400V</t>
  </si>
  <si>
    <t>Scheiders smeltzekering. SPX-D 3P+N 160A</t>
  </si>
  <si>
    <t>Automaat 4P 80A 16kA C</t>
  </si>
  <si>
    <t>Kdb DX³ 4P 125A Hpi 30mA 400V - 1.5 mod.</t>
  </si>
  <si>
    <t>XL³ plaat DPX³ 160 met/zonder diff.24mod</t>
  </si>
  <si>
    <t>XL³ metalen afdekpl DPX³250 schroef h200</t>
  </si>
  <si>
    <t>Niloé drukknop 6A 250V NO-NG wit</t>
  </si>
  <si>
    <t>Gel.arm daluur cont. - NO+NG 25A -</t>
  </si>
  <si>
    <t>Bescherming tanden en vorken 12 onderbr.</t>
  </si>
  <si>
    <t>Kabelaansluitklem met tanden rails tand.</t>
  </si>
  <si>
    <t>T-aftakking 50x80mm DLP zwart klik in</t>
  </si>
  <si>
    <t>Evacuatie pictogram + pijl</t>
  </si>
  <si>
    <t>Contactor 63A-4P-230V-MAN-4NO</t>
  </si>
  <si>
    <t>LM Bewegingsdetector speciaal vr gangen</t>
  </si>
  <si>
    <t>Aansluitrail met vorken 3P  57 modules</t>
  </si>
  <si>
    <t>Plaat DPX³/DPX-IS vast</t>
  </si>
  <si>
    <t>Railverhoging aluminium 20 modules</t>
  </si>
  <si>
    <t>DPX³ 160 klemafscherming voor 4P verlood</t>
  </si>
  <si>
    <t>RJ45 CAT6A UTP 2 MOD WIT LCS² MOSAIC WIT</t>
  </si>
  <si>
    <t>XL³ plaat DPX³ 160/250 bevestiging rail</t>
  </si>
  <si>
    <t>DPX³ 160 auto mt 3P 125A 16kA - 400V</t>
  </si>
  <si>
    <t>DPX³ 160 rail adapt. zndr lat gemot.bed</t>
  </si>
  <si>
    <t>Gootafdichting 50x80/130 DLP zwart</t>
  </si>
  <si>
    <t>Dekselafdichting 45mm DLP zwart klik in</t>
  </si>
  <si>
    <t>Dekselafdichting 45mm DLP antibacterieel</t>
  </si>
  <si>
    <t>Automaten DX³ 2P C 10A 230/400V - 50KA</t>
  </si>
  <si>
    <t>Automaten DX³ 2P C 16A 230/400V - 50KA</t>
  </si>
  <si>
    <t>Bouwwerfkast 7 contactdozen 40A 400V</t>
  </si>
  <si>
    <t>Bevestigingsplaat DPX³ 160/250</t>
  </si>
  <si>
    <t>XL³ afdekplaat DPX³ 250 H= 300mm</t>
  </si>
  <si>
    <t>PVC kabelgoot 75x100mm</t>
  </si>
  <si>
    <t>PVC kabelgoot 75x200mm</t>
  </si>
  <si>
    <t>PVC kabelgoot PVS 75x300mm</t>
  </si>
  <si>
    <t>Deksel B=100mm</t>
  </si>
  <si>
    <t>PVC deksel breedte 150mm</t>
  </si>
  <si>
    <t>PVC deksel breedte 200mm</t>
  </si>
  <si>
    <t>PVC deksel 300mm breedte</t>
  </si>
  <si>
    <t>PVC kabelgoot 100x200mm</t>
  </si>
  <si>
    <t>XL³ plaat DPX/-IS 1600</t>
  </si>
  <si>
    <t>Automaten DX³ 2P C 120 230/400V - 36KA</t>
  </si>
  <si>
    <t>Automaten DX³ 4P C 20A 230/400V - 36KA</t>
  </si>
  <si>
    <t>DPX³ 160 auto mt 4P 160A 36kA - 400V</t>
  </si>
  <si>
    <t>DPX³ 160 auto mt+diff 4P 40A 16kA 400V</t>
  </si>
  <si>
    <t>DPX³ 160 auto mt+diff 4P 63A 16kA 400V</t>
  </si>
  <si>
    <t>Wandcontactdoos 200V 32A 3P+N+A P17 IP44</t>
  </si>
  <si>
    <t>Gelijkger.gefilt.voeding 12V 15W 1.3A 5m</t>
  </si>
  <si>
    <t>DPX³ 160 auto mt 4P 100A 36kA - 400V</t>
  </si>
  <si>
    <t>DPX³-I160 lastsch.sch 4P</t>
  </si>
  <si>
    <t>XL³ 400 plaat DPX³ 160/250 vast</t>
  </si>
  <si>
    <t>Colring 2,4x180 zwart</t>
  </si>
  <si>
    <t>Automaten DX³ 4P C 32A</t>
  </si>
  <si>
    <t>Automaten DX³ 4P C 40A</t>
  </si>
  <si>
    <t>Kdb DX³ 4P 63A Hpi 300mA</t>
  </si>
  <si>
    <t>DPX³160 auto mt+diff 4P 125A</t>
  </si>
  <si>
    <t>DPX³250 auto mt diff 4P 250A</t>
  </si>
  <si>
    <t>Adapt. voor DPX³250 diff.</t>
  </si>
  <si>
    <t>DPX³160 auto mt+diff 4P 63A</t>
  </si>
  <si>
    <t>Automaten DX³ 4P C 63A</t>
  </si>
  <si>
    <t>XL³400 plaat DPX³ 160 mt</t>
  </si>
  <si>
    <t>XL³ afdekpl. DPX³160 h.150mm</t>
  </si>
  <si>
    <t>DPX³160 auto mt 3P 63A</t>
  </si>
  <si>
    <t>DPX³160 auto mt 4P 100A</t>
  </si>
  <si>
    <t>DPX³ hulpct of fout signaal</t>
  </si>
  <si>
    <t>DPX³ hulpst.stroomuit 200-277V</t>
  </si>
  <si>
    <t>DPX³ gemot.bediening frontale</t>
  </si>
  <si>
    <t>XL³ plaat DPX³160/250 gem.bed</t>
  </si>
  <si>
    <t>XL³ plaat DPX³250 m/z dif</t>
  </si>
  <si>
    <t>Contactor 25A-4P-230V-AUTO-4NO</t>
  </si>
  <si>
    <t>DPX³160 auto mt 4P 63A</t>
  </si>
  <si>
    <t>DPX³160 auto mt 4P 160A</t>
  </si>
  <si>
    <t>DPX³-I160 lastsch.sch 4P diff</t>
  </si>
  <si>
    <t>DPX³-I 250 lastsch.sch 4P diff</t>
  </si>
  <si>
    <t>Stroomuitsc.spoel DX³ 110/415V</t>
  </si>
  <si>
    <t>Schakelklok dagprog. 3 mod</t>
  </si>
  <si>
    <t>Automaten DX³ 2P C 20A</t>
  </si>
  <si>
    <t>Contactor 25A-4P-24V-AUTO-4NO</t>
  </si>
  <si>
    <t>Plaat DMX³ T1/2 vast L 850</t>
  </si>
  <si>
    <t>Plaat DMX³ T1/2 loskop. L 850</t>
  </si>
  <si>
    <t>Scheiding voorzijde DMX³ L 600</t>
  </si>
  <si>
    <t>Scheiding voorzijde DMX³ L 850</t>
  </si>
  <si>
    <t>Compartiment DMX³ L 600</t>
  </si>
  <si>
    <t>Compartiment DMX³ L 850</t>
  </si>
  <si>
    <t>Afdekplaat DMX³ maat 2 L 600</t>
  </si>
  <si>
    <t>Afdekpl. DMX³ maat 1/2 L 850</t>
  </si>
  <si>
    <t>Gemotor.bedien. 24VAC DPX1600</t>
  </si>
  <si>
    <t>Verdeler voor DPX-IS 250</t>
  </si>
  <si>
    <t>Verdeler voor DPX-IS 630</t>
  </si>
  <si>
    <t>Verdeler voor DPX-IS 1600</t>
  </si>
  <si>
    <t>DMX³ 2500 auto. 3P - 50kA</t>
  </si>
  <si>
    <t>Automaat DMX³-N 3P 800A</t>
  </si>
  <si>
    <t>Automaat DMX³-N 3P 1000A</t>
  </si>
  <si>
    <t>Automaat DMX³-N 3P 1250A</t>
  </si>
  <si>
    <t>Automaat DMX³-N 3P 1600A</t>
  </si>
  <si>
    <t>Automaat DMX³-N 3P 2000A</t>
  </si>
  <si>
    <t>Automaat DMX³-N 3P 2500A</t>
  </si>
  <si>
    <t>Automaat DMX³-N 3P 3200A</t>
  </si>
  <si>
    <t>Automaat DMX³-N 3P 4000A</t>
  </si>
  <si>
    <t>DMX³ 2500 auto. 4P - 50kA</t>
  </si>
  <si>
    <t>Automaat DMX³-N 4P 800A</t>
  </si>
  <si>
    <t>Automaat DMX³-N 4P 1000A</t>
  </si>
  <si>
    <t>Automaat DMX³-N 4P 1250A</t>
  </si>
  <si>
    <t>Automaat DMX³-N 4P 1600A</t>
  </si>
  <si>
    <t>Automaat DMX³-N 4P 2000A</t>
  </si>
  <si>
    <t>Automaat DMX³-N 4P 2500A</t>
  </si>
  <si>
    <t>Automaat DMX³-N 4P 3200A</t>
  </si>
  <si>
    <t>Automaat DMX³-N 4P 4000A</t>
  </si>
  <si>
    <t>DMX³ 2500 auto. 3P - 65kA</t>
  </si>
  <si>
    <t>Automaat DMX³-H 3P 800A</t>
  </si>
  <si>
    <t>Automaat DMX³-H 3P 1000A</t>
  </si>
  <si>
    <t>Automaat DMX³-H 3P 1250A</t>
  </si>
  <si>
    <t>Automaat DMX³-H 3P 1600A</t>
  </si>
  <si>
    <t>Automaat DMX³-H 3P 2000A</t>
  </si>
  <si>
    <t>Automaat DMX³-H 3P 2500A</t>
  </si>
  <si>
    <t>Automaat DMX³-H 3P 3200A</t>
  </si>
  <si>
    <t>Automaat DMX³-H 3P 4000A</t>
  </si>
  <si>
    <t>DMX³ 2500 auto. 4P - 65kA</t>
  </si>
  <si>
    <t>Automaat DMX³-H 4P 800A</t>
  </si>
  <si>
    <t>Automaat DMX³-H 4P 1000A</t>
  </si>
  <si>
    <t>Automaat DMX³-H 4P 1250A</t>
  </si>
  <si>
    <t>Automaat DMX³-H 4P 1600A</t>
  </si>
  <si>
    <t>Automaat DMX³-H 4P 2000A</t>
  </si>
  <si>
    <t>Automaat DMX³-H 4P 2500A</t>
  </si>
  <si>
    <t>Automaat DMX³-H 4P 3200A</t>
  </si>
  <si>
    <t>Automaat DMX³-H 4P 4000A</t>
  </si>
  <si>
    <t>DMX³ 2500 auto. 3P - 100kA</t>
  </si>
  <si>
    <t>Automaat DMX³-L 3P 800A</t>
  </si>
  <si>
    <t>Automaat DMX³-L 3P 1000A</t>
  </si>
  <si>
    <t>Automaat DMX³-L 3P 1250A</t>
  </si>
  <si>
    <t>Automaat DMX³-L 3P 1600A</t>
  </si>
  <si>
    <t>Automaat DMX³-L 3P 2000A</t>
  </si>
  <si>
    <t>Automaat DMX³-L 3P 2500A</t>
  </si>
  <si>
    <t>Automaat DMX³-L 3P 3200A</t>
  </si>
  <si>
    <t>Automaat DMX³-L 3P 4000A</t>
  </si>
  <si>
    <t>DMX³ 2500 auto. 4P - 100kA</t>
  </si>
  <si>
    <t>Automaat DMX³-L 4P 800A</t>
  </si>
  <si>
    <t>Automaat DMX³-L 4P 1000A</t>
  </si>
  <si>
    <t>Automaat DMX³-L 4P 1250A</t>
  </si>
  <si>
    <t>Automaat DMX³-L 4P 1600A</t>
  </si>
  <si>
    <t>Automaat DMX³-L 4P 2000A</t>
  </si>
  <si>
    <t>Automaat DMX³-L 4P 2500A</t>
  </si>
  <si>
    <t>Automaat DMX³-L 4P 3200A</t>
  </si>
  <si>
    <t>Automaat DMX³-L 4P 4000A</t>
  </si>
  <si>
    <t>Schakelaar DMX³-I 3P 1250A</t>
  </si>
  <si>
    <t>Schakelaar DMX³-I 3P 1600A</t>
  </si>
  <si>
    <t>Schakelaar DMX³-I 3P 2500A</t>
  </si>
  <si>
    <t>Schakelaar DMX³-I 3P 3200A</t>
  </si>
  <si>
    <t>Schakelaar DMX³-I 3P 4000A</t>
  </si>
  <si>
    <t>Schakelaar DMX³-I 4P 1250A</t>
  </si>
  <si>
    <t>Schakelaar DMX³-I 4P 1600A</t>
  </si>
  <si>
    <t>Schakelaar DMX³-I 4P 2000A</t>
  </si>
  <si>
    <t>Schakelaar DMX³-I 4P 2500A</t>
  </si>
  <si>
    <t>Schakelaar DMX³-I 4P 3200A</t>
  </si>
  <si>
    <t>Schakelaar DMX³-I 4P 4000A</t>
  </si>
  <si>
    <t>DMX³ 2500 lokoppelb. 4P 630 A</t>
  </si>
  <si>
    <t>Beveiligingseenheid MP4 LI</t>
  </si>
  <si>
    <t>Beveiligingseenheid MP4 LSI</t>
  </si>
  <si>
    <t>Beveiligingseenheid MP6 LSI</t>
  </si>
  <si>
    <t>Beveiligingseenheid MP6 LSIg</t>
  </si>
  <si>
    <t>Communicatie beveiligingseenh.</t>
  </si>
  <si>
    <t>Externe hulpvoeding DC</t>
  </si>
  <si>
    <t>DMX³ bev.eenhed. ext nulleider</t>
  </si>
  <si>
    <t>Programmeerbare outputmodule</t>
  </si>
  <si>
    <t>Positiemeldingscontact</t>
  </si>
  <si>
    <t>Contact 'klaar voor sluiten'</t>
  </si>
  <si>
    <t>Bijkomend signalisatiecontact</t>
  </si>
  <si>
    <t>Signalisatiecontact voor</t>
  </si>
  <si>
    <t>Vergrendelingsslot voor deur</t>
  </si>
  <si>
    <t>Vergrendelingsslot open stand</t>
  </si>
  <si>
    <t>Deurkader IP 40</t>
  </si>
  <si>
    <t>Shakelingenteller</t>
  </si>
  <si>
    <t>Vergrendeling met drukknop</t>
  </si>
  <si>
    <t>Kaliberpolarisatie systeem</t>
  </si>
  <si>
    <t>Veiligheidsvergrendeling open</t>
  </si>
  <si>
    <t>Houder voor 2 sloten</t>
  </si>
  <si>
    <t>DMX³ lot vn 5 cillinders ronis</t>
  </si>
  <si>
    <t>Profalux slot met sleutel</t>
  </si>
  <si>
    <t>Ronis slot met sleutel</t>
  </si>
  <si>
    <t>Vergrendelingssl. loskop.stand</t>
  </si>
  <si>
    <t>Gemotoriseerde bediening 24V</t>
  </si>
  <si>
    <t>Gemotoriseerde bediening 48V</t>
  </si>
  <si>
    <t>Gemotoriseerde bediening 23V</t>
  </si>
  <si>
    <t>Uitschakelspoel 24V</t>
  </si>
  <si>
    <t>Uitschakelspoel 480V</t>
  </si>
  <si>
    <t>Uitschakelspoel 220-240V</t>
  </si>
  <si>
    <t>Stroomuitschakelspoel 24V</t>
  </si>
  <si>
    <t>Stroomuitschakelspoel 48V</t>
  </si>
  <si>
    <t>Stroomuitschakelspoel 220-240V</t>
  </si>
  <si>
    <t>Minimumspanningsspoel 24V</t>
  </si>
  <si>
    <t>Minimumspanningsspoel 48V</t>
  </si>
  <si>
    <t>Minimumspanningsspoel met</t>
  </si>
  <si>
    <t>Vergrendeling voor 1 DMX³</t>
  </si>
  <si>
    <t>DMX³ mech.onderl.vergr</t>
  </si>
  <si>
    <t>Hefplaten DMX³</t>
  </si>
  <si>
    <t>Klem verticale aansluiting</t>
  </si>
  <si>
    <t>Klem vlakke aansluiting</t>
  </si>
  <si>
    <t>Verbreder vlakke aansluiting</t>
  </si>
  <si>
    <t>Verbreder vertic. aansluiting</t>
  </si>
  <si>
    <t>Verbreder horiz. aansluiting</t>
  </si>
  <si>
    <t>Aansluitklem</t>
  </si>
  <si>
    <t>DMX³ scheidingschot 3P</t>
  </si>
  <si>
    <t>DMX³ scheidingschot 4P</t>
  </si>
  <si>
    <t>Basis vr loskoppelbare versie</t>
  </si>
  <si>
    <t>Kit voor loskoppelbare versie</t>
  </si>
  <si>
    <t>DMX³6300 transf vast en loskop</t>
  </si>
  <si>
    <t>DMX³ 6300 kit trans.vast-losk.</t>
  </si>
  <si>
    <t>DMX³ 6300 nt-nodomsc.kab.vergr</t>
  </si>
  <si>
    <t>Vergrendelingskabel 1</t>
  </si>
  <si>
    <t>Vergrendelingskabel 2</t>
  </si>
  <si>
    <t>Vergrendelingskabel 3</t>
  </si>
  <si>
    <t>Vergrendelingskabel 4</t>
  </si>
  <si>
    <t>Vergrendelingskabel 5</t>
  </si>
  <si>
    <t>Vergrendelingskabel 6</t>
  </si>
  <si>
    <t>DMX³ 6300 auto. vast 3P 5000A</t>
  </si>
  <si>
    <t>DMX³ 6300 auto. vast 3P 6300A</t>
  </si>
  <si>
    <t>DMX³ 6300 auto. Losk. 3P 5000A</t>
  </si>
  <si>
    <t>DMX³ 6300 auto. Losk. 3P 6300A</t>
  </si>
  <si>
    <t>DMX³ 6300 auto. vast 4P 5000A</t>
  </si>
  <si>
    <t>DMX³ 6300 auto. vast 4P 6300A</t>
  </si>
  <si>
    <t>DMX³ 6300 auto. Losk. 4P 5000A</t>
  </si>
  <si>
    <t>DMX³ 6300 auto. Losk. 4P 6300A</t>
  </si>
  <si>
    <t>DMX³-I sch. vast 3P 6300A</t>
  </si>
  <si>
    <t>DMX³-I sch. vast 4P 6300A</t>
  </si>
  <si>
    <t>DMX³-I sch. losk 4P 6300A</t>
  </si>
  <si>
    <t>DMX³-I 6300 débro 4P 6300A</t>
  </si>
  <si>
    <t>DPX³160 auto mt 3P 16A</t>
  </si>
  <si>
    <t>DPX³160 auto mt 3P 25A</t>
  </si>
  <si>
    <t>DPX³160 auto mt 3P 40A</t>
  </si>
  <si>
    <t>DPX³160 auto mt 3P 80A</t>
  </si>
  <si>
    <t>DPX³160 auto mt 3P 100A</t>
  </si>
  <si>
    <t>DPX³160 auto mt 3P 160A</t>
  </si>
  <si>
    <t>DPX³160 auto mt 4P 16A</t>
  </si>
  <si>
    <t>DPX³160 auto mt 4P 25A</t>
  </si>
  <si>
    <t>DPX³160 auto mt 4P 40A</t>
  </si>
  <si>
    <t>DPX³160 auto mt 4P 80A</t>
  </si>
  <si>
    <t>DPX³160 auto mt 4P 125A</t>
  </si>
  <si>
    <t>DPX³160 auto mt+diff 4P 16A</t>
  </si>
  <si>
    <t>DPX³160 auto mt+diff 4P 25A</t>
  </si>
  <si>
    <t>DPX³160 auto mt+diff 4P 80A</t>
  </si>
  <si>
    <t>DPX³160 auto mt 3P 125A</t>
  </si>
  <si>
    <t>DPX³160 auto mt+diff 4P 40A</t>
  </si>
  <si>
    <t>DPX³160 auto mt+diff 4P 100A</t>
  </si>
  <si>
    <t>DPX³160 auto mt+diff 4P 160A</t>
  </si>
  <si>
    <t>DPX³-I160 lastsch.sch 3P</t>
  </si>
  <si>
    <t>DPX³250 auto mt 3P 100A</t>
  </si>
  <si>
    <t>DPX³250 auto mt 3P 160A</t>
  </si>
  <si>
    <t>DPX³250 auto mt 3P 200A</t>
  </si>
  <si>
    <t>DPX³250 auto mt 3P 250A</t>
  </si>
  <si>
    <t>DPX³250 auto mt 4P 100A</t>
  </si>
  <si>
    <t>DPX³250 auto mt 4P 160A</t>
  </si>
  <si>
    <t>DPX³250 auto mt 4P 200A</t>
  </si>
  <si>
    <t>DPX³250 auto mt 4P 250A</t>
  </si>
  <si>
    <t>DPX³250 auto mt diff 4P 100A</t>
  </si>
  <si>
    <t>DPX³250 auto mt diff 4P 200A</t>
  </si>
  <si>
    <t>DPX³250 auto mt diff 4P 160A</t>
  </si>
  <si>
    <t>DPX³-I 250 lastsch.sch 3P</t>
  </si>
  <si>
    <t>DPX³-I 250 lastsch.sch 4P</t>
  </si>
  <si>
    <t>DPX³250 elek. auto 3P 40A</t>
  </si>
  <si>
    <t>DPX³250 elek. auto 3P 100A</t>
  </si>
  <si>
    <t>DPX³250 elek. auto 3P 160A</t>
  </si>
  <si>
    <t>DPX³250 elek. auto 3P 250A</t>
  </si>
  <si>
    <t>DPX³250 elek. auto 4P 40A</t>
  </si>
  <si>
    <t>DPX³250 elek. auto 4P 100A</t>
  </si>
  <si>
    <t>DPX³250 elek. auto dif 4P 40A</t>
  </si>
  <si>
    <t>DPX³250 elek. auto dif 4P 100A</t>
  </si>
  <si>
    <t>DPX³250 elek. auto dif 4P 160A</t>
  </si>
  <si>
    <t>DPX³250 elek. auto 4P 160A</t>
  </si>
  <si>
    <t>DPX³250 elek. auto 4P 250A</t>
  </si>
  <si>
    <t>DPX³250 elek. auto dif 4P 250A</t>
  </si>
  <si>
    <t>DPX³250 auto mt dif 4P 100A</t>
  </si>
  <si>
    <t>DPX³250 auto mt dif 4P 160A</t>
  </si>
  <si>
    <t>DPX³250 auto mt dif 4P 200A</t>
  </si>
  <si>
    <t>DPX³250 auto mt dif 4P 250A</t>
  </si>
  <si>
    <t>DPX³250 elek. auto 3P 200A</t>
  </si>
  <si>
    <t>DPX³250 elek. auto 4P 200A</t>
  </si>
  <si>
    <t>DPX³250 elek. auto dif 4P 200A</t>
  </si>
  <si>
    <t>DPX³ rechtstr.draai.bed. stand</t>
  </si>
  <si>
    <t>DPX³ rechtstr.dr.bed. mt en el</t>
  </si>
  <si>
    <t>DPX³ recht.dr.bed nood zdr dif</t>
  </si>
  <si>
    <t>DPX³ recht.dr.bed nd dif/ el</t>
  </si>
  <si>
    <t>DPX³ verpl.dr.bed - stand</t>
  </si>
  <si>
    <t>DPX³ verpl.dr.bed - nood</t>
  </si>
  <si>
    <t>DPX³ - cil. Ronis rechts.bed</t>
  </si>
  <si>
    <t>DPX³ - cil. profal rechts.bed</t>
  </si>
  <si>
    <t>DPX³ - cil. Ronis verpl.bed</t>
  </si>
  <si>
    <t>DPX³ - cil. profal verpl.bed</t>
  </si>
  <si>
    <t>DPX³ hulpct 1NG-1NO dr bed</t>
  </si>
  <si>
    <t>DPX³ hulpst.stroomuitsch. 12V</t>
  </si>
  <si>
    <t>DPX³ hulpst.stroomuitsch. 24V</t>
  </si>
  <si>
    <t>DPX³ hulpst.stroomuitsch. 48V</t>
  </si>
  <si>
    <t>DPX³ hulpst.stroomuit 380-480V</t>
  </si>
  <si>
    <t>DPX³ min.sp.uitsch. 12V</t>
  </si>
  <si>
    <t>DPX³ min.sp.uitsch. 24V</t>
  </si>
  <si>
    <t>DPX³ min.sp.uitsch. 48V</t>
  </si>
  <si>
    <t>DPX³ min.sp.uitsch. 277V</t>
  </si>
  <si>
    <t>DPX³ min.sp.uitsch. 380/415V</t>
  </si>
  <si>
    <t>DPX³ min.sp.uitsch. 440/480V</t>
  </si>
  <si>
    <t>DPX³160 klemmen gr.cap</t>
  </si>
  <si>
    <t>DPX³160 schr.kl kabelsch.</t>
  </si>
  <si>
    <t>DPX³250 kooiklemmen</t>
  </si>
  <si>
    <t>DPX³ 250 kooiklemmen</t>
  </si>
  <si>
    <t>DPX³160 verbr.str.opw. 3P</t>
  </si>
  <si>
    <t>DPX³160 verbr.str.opw. 4P</t>
  </si>
  <si>
    <t>DPX³250 verbr.str.opw. 3P</t>
  </si>
  <si>
    <t>DPX³250 verbr.str.opw. 4P</t>
  </si>
  <si>
    <t>DPX³160 achteraansl. 3stuks</t>
  </si>
  <si>
    <t>DPX³160 achteraansl. 4stuks</t>
  </si>
  <si>
    <t>DPX³250 achteraansl. 3stuks</t>
  </si>
  <si>
    <t>DPX³250 achteraansl. 4stuks</t>
  </si>
  <si>
    <t>DPX³160 basissen 3P uittrekb.</t>
  </si>
  <si>
    <t>DPX³160 basissen 4P uittrekb.</t>
  </si>
  <si>
    <t>Basis voor DPX³250 3P voor-</t>
  </si>
  <si>
    <t>Basis voor DPX³250 4P voor- of</t>
  </si>
  <si>
    <t>Connectorblok voor DPX³250</t>
  </si>
  <si>
    <t>DPX³ cil.ronis vr basissen</t>
  </si>
  <si>
    <t>DPX³ cil.profal vr basissen</t>
  </si>
  <si>
    <t>DPX³ vergr. Vr basissen</t>
  </si>
  <si>
    <t>DPX³ ct ing. auto</t>
  </si>
  <si>
    <t>DPX³ vergr. Vr open positie</t>
  </si>
  <si>
    <t>DPX³160 klemafsch.achter 3P</t>
  </si>
  <si>
    <t>DPX³160 klemafsch.achter 4P</t>
  </si>
  <si>
    <t>DPX³250 klemafsch.achter 3P</t>
  </si>
  <si>
    <t>DPX³250 klemafsch.achter 4P</t>
  </si>
  <si>
    <t>DPX³160 klemafsch.voor 3P</t>
  </si>
  <si>
    <t>DPX³250 klemafsch.voor 3P</t>
  </si>
  <si>
    <t>DPX³ net-noodomsch. vast</t>
  </si>
  <si>
    <t>DPX³ net-noodomsch. extract.</t>
  </si>
  <si>
    <t>DPX³ gemot.bediening laterale</t>
  </si>
  <si>
    <t>DPX³ toebeh. gemot.bed front</t>
  </si>
  <si>
    <t>DPX³ toebeh. gemot.bed lat.</t>
  </si>
  <si>
    <t>DPX³160 rail adapt.</t>
  </si>
  <si>
    <t>Adapt. voor DPX³250 met</t>
  </si>
  <si>
    <t>DPX³ scheid.schot. Set van 3</t>
  </si>
  <si>
    <t>Adapt. voor DPX³250 zonder</t>
  </si>
  <si>
    <t>Interface Modbus</t>
  </si>
  <si>
    <t>Binnenhoek 50x80mm</t>
  </si>
  <si>
    <t>Contactor 25A-4P-230V-AUTO-2NO/2NG</t>
  </si>
  <si>
    <t>VENTILATORSCHUIF DIEP.800/1000</t>
  </si>
  <si>
    <t>Contactor 25A-2P-230V-AUTO-2NG</t>
  </si>
  <si>
    <t>CX³ hulpstuk voor TL/CT 25A</t>
  </si>
  <si>
    <t>Niloé kruisschakelaar 10AX</t>
  </si>
  <si>
    <t>Aansluitrail met vorken 4P</t>
  </si>
  <si>
    <t>Transfo bellen 24/12V - 24-18VA</t>
  </si>
  <si>
    <t>Aansluitrail met vorken 2P 3F</t>
  </si>
  <si>
    <t>Zwerfkast P17 1 afdekplaat 6 sokkels</t>
  </si>
  <si>
    <t>Verbindingsrail met tanden 2p voor 3ph</t>
  </si>
  <si>
    <t>Contactor 40A-4P-24V-MAN-4NO</t>
  </si>
  <si>
    <t>Contactor 63A-4P-24V-MAN-4NO</t>
  </si>
  <si>
    <t>Contactor 25A-2P-024V-MAN-2NO</t>
  </si>
  <si>
    <t>Lastschakelaar compleet 4P+N 20A</t>
  </si>
  <si>
    <t>UPS MEGALINE 3,75 kVA</t>
  </si>
  <si>
    <t>Klem voor manipulator</t>
  </si>
  <si>
    <t>Contactdoos 2P+A anti-bacterieel</t>
  </si>
  <si>
    <t>Contactor 40A-4P-230V-MAN-4NO</t>
  </si>
  <si>
    <t>Afdekplaat - hoogte 150 mm DPX³160</t>
  </si>
  <si>
    <t>Gel.arm daluur cont. 2NO 25A 230V 1modul</t>
  </si>
  <si>
    <t>Osmoz filterblok 230V aanvullend filterb</t>
  </si>
  <si>
    <t>XL³ plaat DPX³ 160/250 bevest. rail vast</t>
  </si>
  <si>
    <t>Binnenhoek 50x130mm DLP zwart klik in</t>
  </si>
  <si>
    <t>Lastschakelaar compleet 3P 16A</t>
  </si>
  <si>
    <t>Mosaic lader USB 750mA 5V-1 module wit</t>
  </si>
  <si>
    <t>Scheider 1P 1000V 20A 1 module fotovolt.</t>
  </si>
  <si>
    <t>Scheider 2P 1000V 20A 2 modules fotovolt</t>
  </si>
  <si>
    <t>Cylindrische smeltzekering 8A 1000VDC</t>
  </si>
  <si>
    <t>Contactor 63A-4P-230V-MAN-4NG</t>
  </si>
  <si>
    <t>Cylindrische smeltzekering 5A 1000VDC</t>
  </si>
  <si>
    <t>Cylindrische smeltzekering 10A 1000VDC</t>
  </si>
  <si>
    <t>Automaten DX³ 4P C 63A 400V 36KA 6 modul</t>
  </si>
  <si>
    <t>Niloé wisselschakelaar met verklikker</t>
  </si>
  <si>
    <t>Niloé rolluikbediening met schroefbevest</t>
  </si>
  <si>
    <t>Veiligheidstransfo 12/24V - 40VA 5 mod.</t>
  </si>
  <si>
    <t>Vermogenscontactor 230V 4P 40A stil 250V</t>
  </si>
  <si>
    <t>Transfo bellen 12/8V - 24VA 2/3A - 4 mod</t>
  </si>
  <si>
    <t>CX³ hulpstuk bediening voor teleruptor</t>
  </si>
  <si>
    <t>Veiligheidstransfo 12/24V - 16VA 4 mod.</t>
  </si>
  <si>
    <t>Kabelaansluitklem met vorken</t>
  </si>
  <si>
    <t>Kabelaansluitklem met tanden</t>
  </si>
  <si>
    <t>Verbindingssnoer 10mm2</t>
  </si>
  <si>
    <t>Aansluitrail met vorken 2P</t>
  </si>
  <si>
    <t>Aansluitsrail met vorken 3p</t>
  </si>
  <si>
    <t>Aansluitsrail met vorken 4p</t>
  </si>
  <si>
    <t>Verbindingsrail met tanden 1P</t>
  </si>
  <si>
    <t>Verbindingsrail met tanden 2p</t>
  </si>
  <si>
    <t>Verbindingsrail met tanden 3p</t>
  </si>
  <si>
    <t>Verbindingsrail met tanden 4p</t>
  </si>
  <si>
    <t>Bescherming 1p rails</t>
  </si>
  <si>
    <t>CX³ stand.tele - 1P - 12V 16A</t>
  </si>
  <si>
    <t>CX³ stand.tele - 2P - 48V 16A</t>
  </si>
  <si>
    <t>CX³ stand.tele - 4P - 24V 16A</t>
  </si>
  <si>
    <t>CX³ stand.tele - 4P - 230V 16A</t>
  </si>
  <si>
    <t>CX³ stand.tele - 1P - 230V 16A</t>
  </si>
  <si>
    <t>CX³ hulpst. vr tl/ct 25A 2mod</t>
  </si>
  <si>
    <t>CX³ hulpst. vr tl/ct 40/63A</t>
  </si>
  <si>
    <t>hulpst.bed. vr tele - 24-48V</t>
  </si>
  <si>
    <t>hulpst.bed. vr tele - 230V</t>
  </si>
  <si>
    <t>CX³ compensator vor tl 230V</t>
  </si>
  <si>
    <t>gel.arm daluur cont. - 3NO</t>
  </si>
  <si>
    <t>Contactor 16A-2P-24V-AUTO-1NO/1NG</t>
  </si>
  <si>
    <t>Contactor 25A-2P-24V-AUTO-2NO</t>
  </si>
  <si>
    <t>Contactor 25A-4P-24V-AUTO-2NO/2NG</t>
  </si>
  <si>
    <t>Contactor 40A-2P-24V-MAN-2NO</t>
  </si>
  <si>
    <t>Contactor 63A-2P-24V-MAN-2NO</t>
  </si>
  <si>
    <t>Contactor 25A-4P-24V-MAN-4NO</t>
  </si>
  <si>
    <t>Contactor 16A-2P-230V-AUTO-1NO/1NG</t>
  </si>
  <si>
    <t>Contactor 63A-2P-230V-AUTO-2NO</t>
  </si>
  <si>
    <t>Contactor 25A-4P-230V-AUTO-4NG</t>
  </si>
  <si>
    <t>Contactor 63A-4P-230V-AUTO-4NO</t>
  </si>
  <si>
    <t>Contactor 40A-2P-230V-MAN-2NO</t>
  </si>
  <si>
    <t>Contactor 63A-2P-230V-MAN-2NG</t>
  </si>
  <si>
    <t>Contactor 40A-3P-230V-MAN-3NO</t>
  </si>
  <si>
    <t>Contactor 63A-3P-230V-MAN-3NO</t>
  </si>
  <si>
    <t>Contactor 25A-4P-230V-MAN-4NO</t>
  </si>
  <si>
    <t>CX³ verm.ct 230V-2P-25A</t>
  </si>
  <si>
    <t>CX³ verm.ct 230V-4P-25A</t>
  </si>
  <si>
    <t>CX³ verm. ct 230V - 4P-63A</t>
  </si>
  <si>
    <t>Transfo bell. 8V - 4VA</t>
  </si>
  <si>
    <t>Veil.transf. 12/24V - 25VA</t>
  </si>
  <si>
    <t>Gel.ger.voed. 24V 12W 0.5A</t>
  </si>
  <si>
    <t>MANUELE BYPASS EXTERN DAKER DK</t>
  </si>
  <si>
    <t>Niloé drukknop + etikethouder 6A</t>
  </si>
  <si>
    <t>Schakelklok weekprogramma 1 module</t>
  </si>
  <si>
    <t>Schakelkok weekprogramma 1 mod</t>
  </si>
  <si>
    <t>Equipotentiale verbinding</t>
  </si>
  <si>
    <t>DLP ALU wandgoot klik in 50x130</t>
  </si>
  <si>
    <t>Batibox Energy DCL centrale doos</t>
  </si>
  <si>
    <t>PVC kabelgoot 50x75mm</t>
  </si>
  <si>
    <t>Schakelklok week 1s 16A 24V 50/60Hz</t>
  </si>
  <si>
    <t>Deurblokeenheid fonie verplegingsoproep</t>
  </si>
  <si>
    <t>Deurblokeenheid met scherm</t>
  </si>
  <si>
    <t>Gangdisplay alfanumerisch 10 karakters</t>
  </si>
  <si>
    <t>Interface voor traceerbaarheid 2 modules</t>
  </si>
  <si>
    <t>Software voor traceerbaarheid op PC</t>
  </si>
  <si>
    <t>Snoer Cat 6A U/UTP rood 2 m</t>
  </si>
  <si>
    <t>Snoer Cat 6A U/UTP rood 3 m</t>
  </si>
  <si>
    <t>Snoer Cat 6A U/UTP rood 5 m</t>
  </si>
  <si>
    <t>Scheiders meszekering SPX 125A</t>
  </si>
  <si>
    <t>Scheiders meszekering SPX 160A</t>
  </si>
  <si>
    <t>Symmetrische rail diepte 7,5mm 150x130mm</t>
  </si>
  <si>
    <t>XL³ 400 afdekplaat DPX³ 250 H= 300mm</t>
  </si>
  <si>
    <t>Armatuur met LED - 1.4m leesverlichting</t>
  </si>
  <si>
    <t>Noodonderbreking lichtreclame</t>
  </si>
  <si>
    <t>MOSAIC HOUDER KEYSTONE</t>
  </si>
  <si>
    <t>Plaat NH 00/1/2/3 verticaal</t>
  </si>
  <si>
    <t>Automaten DX³ 4P C 16A</t>
  </si>
  <si>
    <t>XL³ afdekpl met. DPX1600 schr</t>
  </si>
  <si>
    <t>Vertikale verdeler 4P 63A 4r steekklem.</t>
  </si>
  <si>
    <t>Vertikale verdeler 4P 63A 5r steekklem.</t>
  </si>
  <si>
    <t>Rail 3P+N 12 modules</t>
  </si>
  <si>
    <t>Mosaic antibacterieel contactdoos 2P+A</t>
  </si>
  <si>
    <t>DLP antibacterieel 50x180mm klik in wit</t>
  </si>
  <si>
    <t>Binnenhoek 50x180mm DLP antibacterieel</t>
  </si>
  <si>
    <t>Buitenhoek 50x180mm DLP antibact.klik in</t>
  </si>
  <si>
    <t>Platte hoek 50x180mm DLP antibacterieel</t>
  </si>
  <si>
    <t>Einddeksel 50x180mm DLP antibacterieel</t>
  </si>
  <si>
    <t>Vertikale verdeler 4P 125A 6r steekklem.</t>
  </si>
  <si>
    <t>Vertikale verdeler 4P 125A 4r steekklem.</t>
  </si>
  <si>
    <t>Automaten DX³ 4P C 10A 400V 36KA 6 modul</t>
  </si>
  <si>
    <t>Draadgeleidingsbanden voor alu rail</t>
  </si>
  <si>
    <t>Mosaic contactdoos jack voorbekabeld</t>
  </si>
  <si>
    <t>Stroomuitschakelspoel DX³ 230V</t>
  </si>
  <si>
    <t>ATEX LED-400 lm-1h-NP/P-LVS2 IP67/68</t>
  </si>
  <si>
    <t>Automaat 4P 25A 400V 25kA B</t>
  </si>
  <si>
    <t>Automaat 4P 32A 400V 25kA B</t>
  </si>
  <si>
    <t>Automaat 4P 20A 400V 25kA C</t>
  </si>
  <si>
    <t>Kdb DX³ 2P 40A Hpi 30mA 230/400V 1mod./p</t>
  </si>
  <si>
    <t>Kdb DX³ 2P 40A Hpi 300mA 230/400V 1mod/p</t>
  </si>
  <si>
    <t>Kdb DX³ 4P 40A Hpi 300mA 400V 3mo 1mod/p</t>
  </si>
  <si>
    <t>Automaten DX³ 4P C 50A 400V 25kA 6 mod.</t>
  </si>
  <si>
    <t>Afschermkap T00 1P IP20</t>
  </si>
  <si>
    <t>Sokkel C/CTX T3 630A</t>
  </si>
  <si>
    <t>Afschermkap T2 1P IP20</t>
  </si>
  <si>
    <t>Meervoudig contactstop 2P+A 16A 16A/250V</t>
  </si>
  <si>
    <t>Haakse contactstop 380V 16A 3P+N+A</t>
  </si>
  <si>
    <t>Automaten DX³ 3P C 40A 400V 25KA 4,5mod.</t>
  </si>
  <si>
    <t>Automaat 2P 6A 25kA C 230/400V 2 modules</t>
  </si>
  <si>
    <t>Automaten DX³ 4P C 32A 400V 25kA 6 mod.</t>
  </si>
  <si>
    <t>Hoofdlastschakelaar 2P 63A 800VDC 4 mod.</t>
  </si>
  <si>
    <t>Kdb DX³ 4P 63A Hpi-s 300mA 400V 1mod/p 3</t>
  </si>
  <si>
    <t>Nokkenschak.3pos.zonder stop PR12 16A 1P</t>
  </si>
  <si>
    <t>Automaat 2P 80A 16kA B 3 modules</t>
  </si>
  <si>
    <t>Automaten 2P 63A 10kA/16kA 2 modules</t>
  </si>
  <si>
    <t>Veiligheid.B66 Led 450lm 1u NP/P IP66</t>
  </si>
  <si>
    <t>Automaten DX³ 4P C 80A 400V 25KA 6 modul</t>
  </si>
  <si>
    <t>Automaten DX³ 3P C 63A 400V 25KA 4,5mod.</t>
  </si>
  <si>
    <t>Mosaic ecodimmer 2 draads wit</t>
  </si>
  <si>
    <t>Complete lastschakelaar 3P+NO/NC 25A</t>
  </si>
  <si>
    <t>Scheidingskit T1/2 vr.meszekeringhouder</t>
  </si>
  <si>
    <t>Binnenhoek 50x130mm DLP Alu klik in</t>
  </si>
  <si>
    <t>Buitenhoek 50x130mm DLP Alu klik in</t>
  </si>
  <si>
    <t>Platte hoek 50x130mm DLP Alu klik in</t>
  </si>
  <si>
    <t>Oteo contactdoos 2x2P+A voorbekabeld hor</t>
  </si>
  <si>
    <t>Hypra contactdoos 125A 3PNA 400V</t>
  </si>
  <si>
    <t>Afdekstrip 3P 25/32A</t>
  </si>
  <si>
    <t>Centraalpl Mosaic RJ45 Kestone 2 mod wit</t>
  </si>
  <si>
    <t>Opbouw contactdoos EV 3,2kVA</t>
  </si>
  <si>
    <t>Drivia wandkast opbouw 13modules 3 rijen</t>
  </si>
  <si>
    <t>Automaat 4P 16A 400V 25kA C</t>
  </si>
  <si>
    <t>Automaat 2P 100A 16kA C</t>
  </si>
  <si>
    <t>Kdb DX³ 2P 125A Hpi 30mA 230/400V</t>
  </si>
  <si>
    <t>Automaat 3P 80A 16kA C</t>
  </si>
  <si>
    <t>3 RCA contactdoos Alu Mosaic</t>
  </si>
  <si>
    <t>Niloé ct.doos TV type  F  sterbekabeling</t>
  </si>
  <si>
    <t>Buitenhoek 25x25mm</t>
  </si>
  <si>
    <t>Drivia wandkast opbouw 13modules 2 rijen</t>
  </si>
  <si>
    <t>Drivia witte deur 13mod.2rijen IP40 IK07</t>
  </si>
  <si>
    <t>RJ45 CAT 5E UTP 2 MOD ALU</t>
  </si>
  <si>
    <t>Automaten DX³ MA 4P 63A 400V 25KA 6 mod.</t>
  </si>
  <si>
    <t>Aan- en afwezigheidsdetector multizone</t>
  </si>
  <si>
    <t>Drivia wandkast opbouw 13 modules 1 rij</t>
  </si>
  <si>
    <t>Drivia doorz.deur 13mod. 1rij IP40 IK07</t>
  </si>
  <si>
    <t>SC/SC SNOER 50/125µ 1M OM3 MM</t>
  </si>
  <si>
    <t>Osmoz doos - 5 openingen grijs</t>
  </si>
  <si>
    <t>Lateraal schot voorzijde H2200mm</t>
  </si>
  <si>
    <t>Osmoz compleet verklikker geel 230VAC</t>
  </si>
  <si>
    <t>XL³ zwevende steun staven alu afst. 75mm</t>
  </si>
  <si>
    <t>XL³ isol.houders staven alu afst. 75mm</t>
  </si>
  <si>
    <t>Aansl. kit aft. losk. DMX³ 1000 of 2000A</t>
  </si>
  <si>
    <t>Basis draad 1 module p/ DX/DX³ 1P null.</t>
  </si>
  <si>
    <t>Basis draad 1 module /p - DX/DX³ 1P fase</t>
  </si>
  <si>
    <t>Frame houder alu staaf d= 725mm</t>
  </si>
  <si>
    <t>Koper staaf alu H= 1800mm 2000A</t>
  </si>
  <si>
    <t>Basis IS 333 WWW 4P DPX³ 160 zonder diff</t>
  </si>
  <si>
    <t>Basis IS 333 WWW 4P DPX³ 250 zonder diff</t>
  </si>
  <si>
    <t>Basis IS 333 WWW 3P DPX³ 630 zonder diff</t>
  </si>
  <si>
    <t>Basis IS 333 WWW 4P DPX³ 630 zonder diff</t>
  </si>
  <si>
    <t>Rijverdeelklem 400A 24 modules</t>
  </si>
  <si>
    <t>Bevestigingsbeugel afdekplaat schroeven</t>
  </si>
  <si>
    <t>Afdekplaat DPX³ 160/250 zonder toebehor.</t>
  </si>
  <si>
    <t>Afdekplaat DPX³ 630 zonder toebehoren</t>
  </si>
  <si>
    <t>Aansluitingskit barenstel in 2000A hz -</t>
  </si>
  <si>
    <t>Vertikale verdeler 4P 125A 5r steekklem.</t>
  </si>
  <si>
    <t>Universele basis leeg 1 mod zonder voed.</t>
  </si>
  <si>
    <t>Koper staaf alu H= 1800mm 1250A</t>
  </si>
  <si>
    <t>Afdekplaat IS 223 voor HX3 400A</t>
  </si>
  <si>
    <t>Afdekplaat IS 223 voor HX3 125A</t>
  </si>
  <si>
    <t>Afdekplaat DPX³ 160/250 met toebehoren</t>
  </si>
  <si>
    <t>Reserveschot H= 300mm</t>
  </si>
  <si>
    <t>Aansluitingskit barenstel in 1250A hz -</t>
  </si>
  <si>
    <t>Scheidingsschot barenstel hz ext.kabelma</t>
  </si>
  <si>
    <t>Basis draad 1 mod/p DX/DX³ 4P In &lt;=63A</t>
  </si>
  <si>
    <t>Zwerfkast P17  5 cont.dozen met snoer 3m</t>
  </si>
  <si>
    <t>Automaten DX³ 4P D 80A 400V 10kA/16kA 6m</t>
  </si>
  <si>
    <t>Oteo contactdoos 2x2P+A voorbekabeld</t>
  </si>
  <si>
    <t>UPS Multi OS Agent shutdown software</t>
  </si>
  <si>
    <t>Osmoz dubbele kop verz./verh. groen/rood</t>
  </si>
  <si>
    <t>Scheidingskit T3 voor meszekeringhouder</t>
  </si>
  <si>
    <t>Drivia wandkast opbouw 13modules 4 rijen</t>
  </si>
  <si>
    <t>Witte deur Drivia 13 mod.1 rij IP40 IK07</t>
  </si>
  <si>
    <t>Witte deur Drivia 13 mod.3 rij IP40 IK07</t>
  </si>
  <si>
    <t>Witte deur Drivia 13 mod.4 rij IP40 IK07</t>
  </si>
  <si>
    <t>Doorzichtige deur Drivia 13 mod. 2 rijen</t>
  </si>
  <si>
    <t>Doorzichtige deur Drivia 13 mod. 3 rijen</t>
  </si>
  <si>
    <t>Doorzichtige deur Drivia 13 mod. 4 rijen</t>
  </si>
  <si>
    <t>Buitenhoek 85x50mm DLP halogeenvrij</t>
  </si>
  <si>
    <t>Platte hoek 85x50mm DLP halogeenvrij</t>
  </si>
  <si>
    <t>Sokkel 200x1200x300</t>
  </si>
  <si>
    <t>Automaat 3P 100A 16kA C</t>
  </si>
  <si>
    <t>Scheidingstuss.schot Alu DLP Alu klik in</t>
  </si>
  <si>
    <t>Automaten DX³ 4P C 63A 400V 50KA 6 modul</t>
  </si>
  <si>
    <t>Automaten DX³ 4P C 25A 400V 50KA 6 modul</t>
  </si>
  <si>
    <t>Relais voor 040518</t>
  </si>
  <si>
    <t>Electrisch deurslot 12V 600mA</t>
  </si>
  <si>
    <t>Gangdisplay - 2 kanten</t>
  </si>
  <si>
    <t>Bevestiging lessenaar</t>
  </si>
  <si>
    <t>Opbouwkader lessenaar</t>
  </si>
  <si>
    <t>Configuratie met PC</t>
  </si>
  <si>
    <t>Configuratiekit</t>
  </si>
  <si>
    <t>Interface voor transfer DECT</t>
  </si>
  <si>
    <t>Armband radiogolf</t>
  </si>
  <si>
    <t>Transmissie antenne</t>
  </si>
  <si>
    <t>Deur controller</t>
  </si>
  <si>
    <t>Oproepblok waterdicht IP55</t>
  </si>
  <si>
    <t>Oproepblok Soliroc</t>
  </si>
  <si>
    <t>Armatuur met LEDs - 1.4m</t>
  </si>
  <si>
    <t>Armatuur LED - 1.4m uitgerust</t>
  </si>
  <si>
    <t>Armatuur met LED</t>
  </si>
  <si>
    <t>Bevestigingsplaat voor EV</t>
  </si>
  <si>
    <t>Schakelaar 3 posities</t>
  </si>
  <si>
    <t>Diff.blok DX³ 4P 40A AC 300mA 400V</t>
  </si>
  <si>
    <t>Kdb DX³ 4P 40A AC 30mA 400V 1mod/p 3mod.</t>
  </si>
  <si>
    <t>Wandgootafdichting 130x50mm DLP hal.vrij</t>
  </si>
  <si>
    <t>VAST LEGBORD DIEPTE 1000 MM</t>
  </si>
  <si>
    <t>Colring 3,5x180 zwart</t>
  </si>
  <si>
    <t>Kdb DX³ 3P 125A Hpi 300-1000mA</t>
  </si>
  <si>
    <t>Switch sensor PIR 360°</t>
  </si>
  <si>
    <t>Kdb DX³ 3P 63A Hpi 300-1000mA</t>
  </si>
  <si>
    <t>Automaat 3P 63A 25kA D</t>
  </si>
  <si>
    <t>Minimumspann. uitschakelspoel 230V 1 mod</t>
  </si>
  <si>
    <t>Veiligheid.Ura One LED 200lm NP/P</t>
  </si>
  <si>
    <t>Koppelcontactstop 230V 63A 2P+A</t>
  </si>
  <si>
    <t>Inbouw toestelcontactdoos 230V 63A 2P+A</t>
  </si>
  <si>
    <t>Inbouw toestelcontactdoos 200-250V 63A</t>
  </si>
  <si>
    <t>Koppelcontactstop 200-250V 63A 2P+A</t>
  </si>
  <si>
    <t>Buitenhoek 190x50mm DLP halogeenvrij</t>
  </si>
  <si>
    <t>Platte hoek 190x50mm DLP halogeenvrij</t>
  </si>
  <si>
    <t>CENTRALE OPTIMUN AUTO MULTIMEDIA</t>
  </si>
  <si>
    <t>VENTILATORSCHUIF DIEP.600/800</t>
  </si>
  <si>
    <t>Buitenhoek 50x130mm DLP antibact.klik in</t>
  </si>
  <si>
    <t>Automaat 4P 80A 16kA B</t>
  </si>
  <si>
    <t>Kdb DX³ 4P 125A AC 30mA 400V - 1.5 mod.</t>
  </si>
  <si>
    <t>Niloé universele ecodimmer 400W</t>
  </si>
  <si>
    <t>Veiligheid.Ura21 LED 1,6W 100lm 1u NP</t>
  </si>
  <si>
    <t>Toestelcontactdoos P17 32A 20/25VAC IP44</t>
  </si>
  <si>
    <t>Rijverdeelklemmen 400A 4P met verbinding</t>
  </si>
  <si>
    <t>Basis plug-in 1mod/p - DX³ 4P</t>
  </si>
  <si>
    <t>Basis plug-in 1mod/p - DX³ 3P</t>
  </si>
  <si>
    <t>Inbouwkader Ura One wit</t>
  </si>
  <si>
    <t>Waaklamp met schemerschakelaar</t>
  </si>
  <si>
    <t>Blanco merktteken voor prin. 18 modules</t>
  </si>
  <si>
    <t>Blanco merktteken voor prin. 6 modules</t>
  </si>
  <si>
    <t>VOLT FREE CONTACT CARD</t>
  </si>
  <si>
    <t>SENSOR MANAGER (CS121 &amp; CS121SK)</t>
  </si>
  <si>
    <t>Stroomuitschakelspoel DX³ 12/48V 1 mod.</t>
  </si>
  <si>
    <t>Isolatiedoos</t>
  </si>
  <si>
    <t>LC/LC SNOER 9/125µ 1M OS1 SM DX</t>
  </si>
  <si>
    <t>LC/LC SNOER 9/125µ 2M OS1 SM DX</t>
  </si>
  <si>
    <t>Afdekplaat DPX³ 160 m/z diff.</t>
  </si>
  <si>
    <t>Automaten DX³ 4P D 63A 400V 50KA 6 mod.</t>
  </si>
  <si>
    <t>Automaat 3P 125A 400V 25kA C</t>
  </si>
  <si>
    <t>Automaten DX³ 4P D 63A 400V 25KA 6 mod.</t>
  </si>
  <si>
    <t>Niloé DIY wisselsch. 10AX</t>
  </si>
  <si>
    <t>Niloé DIY dubbele wissel</t>
  </si>
  <si>
    <t>Niloé DIY driev. schak.</t>
  </si>
  <si>
    <t>Niloé DIY kruisschak.10AX 250V</t>
  </si>
  <si>
    <t>Niloé DIY drukknop 6A 250V</t>
  </si>
  <si>
    <t>Niloé DIY autom. schak. 400W</t>
  </si>
  <si>
    <t>Niloé DIY tweep. schak. 20AX</t>
  </si>
  <si>
    <t>Niloé DIY ctdoos 2P+A 16A</t>
  </si>
  <si>
    <t>Niloé DIY ctdoos 2x2P+A</t>
  </si>
  <si>
    <t>Niloé DIY ctdoos 2P</t>
  </si>
  <si>
    <t>Niloé DIY ctdoos TV/FM kabeln.</t>
  </si>
  <si>
    <t>Niloé DIY ctdoos Belgacom</t>
  </si>
  <si>
    <t>Niloé DIY aanpasser Mosaic</t>
  </si>
  <si>
    <t>Niloé DIY opbouwkader 1M</t>
  </si>
  <si>
    <t>Niloé DIY opbouwkader 2M</t>
  </si>
  <si>
    <t>Niloé DIY enkelv. afdekpl. wit</t>
  </si>
  <si>
    <t>Niloé DIY dubb. afdekpl. wit</t>
  </si>
  <si>
    <t>Niloé DIY driev. afdekpl. wit</t>
  </si>
  <si>
    <t>Verhoging Drivia 13 modules 1 rij</t>
  </si>
  <si>
    <t>Verhoging Drivia 13 modules 2 rijen</t>
  </si>
  <si>
    <t>Verhoging Drivia 13 modules 3 rijen</t>
  </si>
  <si>
    <t>Verhoging Drivia 13 modules 4 rijen</t>
  </si>
  <si>
    <t>Aardingsklemmenblok 5 + 27T</t>
  </si>
  <si>
    <t>Verdeelklemmenblok 3P+N IP 2x  L= 227mm</t>
  </si>
  <si>
    <t>Lege steun 28 vertrekken</t>
  </si>
  <si>
    <t>Slot met sleutel nr 850 Drivia</t>
  </si>
  <si>
    <t>Planhouder Drivia 13 modules</t>
  </si>
  <si>
    <t>Automaten DX³ D 3P 100A 400V 10000A/16kA</t>
  </si>
  <si>
    <t>BATTERIJKAST TRIMOD 16 LADES BAT. 9Ah</t>
  </si>
  <si>
    <t>Mosaic contactdoos 2x2PA rood</t>
  </si>
  <si>
    <t>Koppelfiche 110V - 16A - 2P+T</t>
  </si>
  <si>
    <t>Koppelfiche 110V - 16A - 3P+T</t>
  </si>
  <si>
    <t>Koppelfiche 230V - 16A - 2P+T</t>
  </si>
  <si>
    <t>Koppelfiche 230V - 16A - 3P+T</t>
  </si>
  <si>
    <t>Koppelfiche 230V - 16A - 4P+T</t>
  </si>
  <si>
    <t>Koppelfiche 400V - 16A - 2P+T</t>
  </si>
  <si>
    <t>Koppelfiche 400V - 16A - 3P+T</t>
  </si>
  <si>
    <t>Koppelfiche 400V - 16A - 4P+T</t>
  </si>
  <si>
    <t>Koppelfiche 500V - 16A - 3P+T</t>
  </si>
  <si>
    <t>Stekker 110V - 16A - 2P+T</t>
  </si>
  <si>
    <t>Stekker 110V - 16A - 3P+T</t>
  </si>
  <si>
    <t>Stekker 230V - 16A - 2P+T</t>
  </si>
  <si>
    <t>Stekker 230V - 16A - 3P+T</t>
  </si>
  <si>
    <t>Stekker 230V - 16A - 4P+T</t>
  </si>
  <si>
    <t>Stekker 400V - 16A - 2P+T</t>
  </si>
  <si>
    <t>Stekker 400V - 16A - 3P+T</t>
  </si>
  <si>
    <t>Stekker 400V - 16A - 4P+T</t>
  </si>
  <si>
    <t>Stekker 500V -16A - 3P+T</t>
  </si>
  <si>
    <t>Stekker 500V - 16A - 4P+T</t>
  </si>
  <si>
    <t>Opb. sokkel 110V - 16A - 2P+T</t>
  </si>
  <si>
    <t>Opb. sokkel 110V - 16A - 3P+T</t>
  </si>
  <si>
    <t>Opb. sokkel 230V - 16A - 2P+T</t>
  </si>
  <si>
    <t>Opb. sokkel 230V - 16A - 3P+T</t>
  </si>
  <si>
    <t>Opb. sokkel 230V - 16A - 4P+T</t>
  </si>
  <si>
    <t>Opb. sokkel 400V - 16A - 2P+T</t>
  </si>
  <si>
    <t>Opb. sokkel 400V - 16A - 3P+T</t>
  </si>
  <si>
    <t>Opb. sokkel 400V - 16A - 4P+T</t>
  </si>
  <si>
    <t>Opb. sokkel 500V - 16A - 3P+T</t>
  </si>
  <si>
    <t>Inb. sokkel 110V - 16A - 2P+T</t>
  </si>
  <si>
    <t>Inb. sokkel 230V - 16A - 2P+T</t>
  </si>
  <si>
    <t>Inb. sokkel 230V - 16A - 3P+T</t>
  </si>
  <si>
    <t>Inb. sokkel 230V - 16A - 4P+T</t>
  </si>
  <si>
    <t>Inb. sokkel 400V - 16A - 3P+T</t>
  </si>
  <si>
    <t>Inb. sokkel 400V - 16A - 4P+T</t>
  </si>
  <si>
    <t>Inb. sokkel 500V - 16A - 3P+T</t>
  </si>
  <si>
    <t>Koppelfiche 110V - 32A - 2P+T</t>
  </si>
  <si>
    <t>Koppelfiche 230V - 32A - 2P+T</t>
  </si>
  <si>
    <t>Koppelfiche 230V - 32A - 3P+T</t>
  </si>
  <si>
    <t>Koppelfiche 230V - 32A - 4P+T</t>
  </si>
  <si>
    <t>Koppelfiche 400V - 32A - 2P+T</t>
  </si>
  <si>
    <t>Koppelfiche 400V - 32A- 3P+T</t>
  </si>
  <si>
    <t>Koppelfiche 400V - 32A - 4P+T</t>
  </si>
  <si>
    <t>Koppelfiche 500V - 32A - 3P+T</t>
  </si>
  <si>
    <t>Koppelfiche 500V - 32A - 4P+T</t>
  </si>
  <si>
    <t>Stekker 110V - 32A - 2P+T</t>
  </si>
  <si>
    <t>Stekker 230V - 32A - 2P+A</t>
  </si>
  <si>
    <t>Stekker 230V - 32A - 3P+T</t>
  </si>
  <si>
    <t>Stekker 230V - 32A - 4P+T</t>
  </si>
  <si>
    <t>Stekker 400V - 32A - 2P+T</t>
  </si>
  <si>
    <t>Stekker 400V - 32A - 3P+T</t>
  </si>
  <si>
    <t>Stekker 400V - 32A - 4P+T</t>
  </si>
  <si>
    <t>Stekker 500V - 32A - 3P+T</t>
  </si>
  <si>
    <t>Stekker 500V - 32A - 4P+T</t>
  </si>
  <si>
    <t>Opb. sokkel 110V - 32A - 2P+T</t>
  </si>
  <si>
    <t>Opb. sokkel 230V - 32A - 2P+T</t>
  </si>
  <si>
    <t>Opb. sokkel 230V - 32A - 3P+T</t>
  </si>
  <si>
    <t>Opb. sokkel 230V - 32A - 4P+T</t>
  </si>
  <si>
    <t>Opb. sokkel 400V - 32A - 2P+T</t>
  </si>
  <si>
    <t>Opb. sokkel 400V - 32A - 3P+T</t>
  </si>
  <si>
    <t>Opb. sokkel 400V - 32A - 4P+T</t>
  </si>
  <si>
    <t>Opb. sokkel 500V - 32A - 3P+T</t>
  </si>
  <si>
    <t>Opb. sokkel 500V - 32A - 4P+T</t>
  </si>
  <si>
    <t>Inb. sokkel 110V - 32A - 2P+T</t>
  </si>
  <si>
    <t>Inb. sokkel 230V - 32A - 2P+T</t>
  </si>
  <si>
    <t>Inb. sokkel 230V - 32A - 3P+T</t>
  </si>
  <si>
    <t>Inb. sokkel 230V - 32A - 4P+T</t>
  </si>
  <si>
    <t>Inb. sokkel 400V - 32A - 3P+T</t>
  </si>
  <si>
    <t>Inb. sokkel 400V - 32A - 4P+T</t>
  </si>
  <si>
    <t>Inb. sokkel 500V - 32A - 3P+T</t>
  </si>
  <si>
    <t>Inb. sokkel 400V - 16A- 4P+T</t>
  </si>
  <si>
    <t>Koppelfiche 400V - 32A - 3P+T</t>
  </si>
  <si>
    <t>Stekker 230V - 32A - 2P+T</t>
  </si>
  <si>
    <t>Automaten DX³ 4P B 63A</t>
  </si>
  <si>
    <t>Kdb DX³ 4P 63A Hpi regelbaar</t>
  </si>
  <si>
    <t>XL³ afdekpl. met DPX 1600</t>
  </si>
  <si>
    <t>Automaten DX³ 3P D 80A</t>
  </si>
  <si>
    <t>Verhoging universele houder</t>
  </si>
  <si>
    <t>Niloé dubbele drukknop 6A 250V NO-NC wit</t>
  </si>
  <si>
    <t>Vuistdrukknop 40mm zwart</t>
  </si>
  <si>
    <t>Niloé wissel 10AX 250V</t>
  </si>
  <si>
    <t>XL³ regelbare platen 1 DPX³ 250</t>
  </si>
  <si>
    <t>XL³ metalen afdekplaat DPX³250 kwarts</t>
  </si>
  <si>
    <t>DX³ vergr. toebeh. diam. 5/6mm</t>
  </si>
  <si>
    <t>Automaat DX³ 4P D 100A 400V 10kA/16kA 6m</t>
  </si>
  <si>
    <t>Veiligheid. Ura One NP/P-200lm 1h IP42</t>
  </si>
  <si>
    <t>Veiligheid. Ura One NP/P-350lm 1h IP42</t>
  </si>
  <si>
    <t>Decor afwerking Ura One wit</t>
  </si>
  <si>
    <t>Niloé drukknop 6A 250V NO-NC crème</t>
  </si>
  <si>
    <t>Niloé contactdoos 2P+A 16A steekklemmen</t>
  </si>
  <si>
    <t>Pictogram man + pijl links/rechts</t>
  </si>
  <si>
    <t>Aardingsklemmenblok 5 + 36T</t>
  </si>
  <si>
    <t>Veiligheid.B66 LED 450lm 1u NP/P -LVS2</t>
  </si>
  <si>
    <t>Lastzekeringsscheider SPX-D 630A</t>
  </si>
  <si>
    <t>UPS TRIMOD 10 KVA 0 MIN</t>
  </si>
  <si>
    <t>UPS TRIMOD 15 KVA 0 MIN</t>
  </si>
  <si>
    <t>Robotica buis SFP diameter 50mm</t>
  </si>
  <si>
    <t>Wartel ISO63-IP68 metaal</t>
  </si>
  <si>
    <t>Pictogram trap + pijl</t>
  </si>
  <si>
    <t>Pictogram houder Ura One</t>
  </si>
  <si>
    <t>RJ45 snoer cat 6 FTP 20m PVC 0</t>
  </si>
  <si>
    <t>Decor afwerking Ura One alu</t>
  </si>
  <si>
    <t>Kop drukknop verzonken wit</t>
  </si>
  <si>
    <t>Nokkenschakelaar wissel 10A 4 richt. 1P</t>
  </si>
  <si>
    <t>Buitenhoek 50x80mm DLP antibacterieel</t>
  </si>
  <si>
    <t>Lastschakelaar zekering SPX 3P 630A</t>
  </si>
  <si>
    <t>Inbouwdoos diepte 50mm</t>
  </si>
  <si>
    <t>Vervangdeksel 2m DLP zwart klik in</t>
  </si>
  <si>
    <t>Platte hoek 50x85mm DLP Alu klik in</t>
  </si>
  <si>
    <t>Geperforeerde plaat Lina 25 1000x1200</t>
  </si>
  <si>
    <t>RJ45 FORMAAT ITD</t>
  </si>
  <si>
    <t>Zwerfkast P17  1 afdekplaat</t>
  </si>
  <si>
    <t>Automaten DX³ 4P C 20A 400V 50KA 6 modul</t>
  </si>
  <si>
    <t>Pictogram evacuatie + pijl</t>
  </si>
  <si>
    <t>Ura One inbouwkit</t>
  </si>
  <si>
    <t>Automaat 2P 32A 25kA C</t>
  </si>
  <si>
    <t>RJ45 sockets plexo IP66</t>
  </si>
  <si>
    <t>Rijverdeelklemmen 250/400A</t>
  </si>
  <si>
    <t>Rijverdeelklemmen 400A 4P</t>
  </si>
  <si>
    <t>Basis draad 1.5 mod/p - DX³ 3P</t>
  </si>
  <si>
    <t>Verb.kit DPX³160 barenstel lat hz</t>
  </si>
  <si>
    <t>Verb.kit DPX³630 barenstel lat hz</t>
  </si>
  <si>
    <t>Aansl.kit rijverd.kl lat. kabelmantel</t>
  </si>
  <si>
    <t>Diff schak DX³ 2P 30mA 40A</t>
  </si>
  <si>
    <t>Kabelgoot PVC 200X50mm</t>
  </si>
  <si>
    <t>Scheidingsschot H 50mm</t>
  </si>
  <si>
    <t>Nokkenschakelaar</t>
  </si>
  <si>
    <t>Automaat DX³ 2P C 80A 230/400V</t>
  </si>
  <si>
    <t>Automaten DX³ MA 4P 25A 400V 25KA 6 mod.</t>
  </si>
  <si>
    <t>CENTRALE OPTIMUN AUTO MULTIMEDIA + SAT</t>
  </si>
  <si>
    <t>Veiligheid. U34 Led 200lm autonomie 3h</t>
  </si>
  <si>
    <t>XL³ metalen afdekplaat DPX³</t>
  </si>
  <si>
    <t>Hypra inb.tst.ctdoos 400V 63A 3PNA</t>
  </si>
  <si>
    <t>Kdb DX³ 3P 125A Hpi 30mA 400V 1,5mod/p</t>
  </si>
  <si>
    <t>Automaten DX³ 3P C 63A 400V 36KA 4,5mod.</t>
  </si>
  <si>
    <t>Optische verdeeldoos</t>
  </si>
  <si>
    <t>Koppelstekker</t>
  </si>
  <si>
    <t>UPS Keor LP 3 kVA Online</t>
  </si>
  <si>
    <t>UPS Keor LP 2 kVA Online</t>
  </si>
  <si>
    <t>UPS Keor LP 1 kVA Online</t>
  </si>
  <si>
    <t>Dagprogrammator 2P+A Schuko</t>
  </si>
  <si>
    <t>Automaten DX³ 2P C 40A 230/400V - 36KA</t>
  </si>
  <si>
    <t>C-staven alu 400A H= 1600mm</t>
  </si>
  <si>
    <t>Isolerende bodem h1900mm afst. 43mm</t>
  </si>
  <si>
    <t>Houder alu C-staaf 250/400A afst. 43mm</t>
  </si>
  <si>
    <t>Isolerende houder hielstuk C-st.</t>
  </si>
  <si>
    <t>Beschermingskit staven 250/400A</t>
  </si>
  <si>
    <t>Voedingskit DPX³ 630</t>
  </si>
  <si>
    <t>Rijverdeelklem 250A HX³</t>
  </si>
  <si>
    <t>Basis HX³ vermogensautomaat DPX³ 160</t>
  </si>
  <si>
    <t>Basis HX³ vermogensautomaat DPX³ 250</t>
  </si>
  <si>
    <t>Koppelingsbocht 45° PG36 D 40 RTA</t>
  </si>
  <si>
    <t>Mannelijke koppeling M40x1,5 2000 metaal</t>
  </si>
  <si>
    <t>Kabelgoot PVC 300X50mm</t>
  </si>
  <si>
    <t>Koppeling PVC H50 L 200/400</t>
  </si>
  <si>
    <t>PVC console L300mm</t>
  </si>
  <si>
    <t>U profiel PVC 2 meter</t>
  </si>
  <si>
    <t>Bevestigingspen PVC</t>
  </si>
  <si>
    <t>Polyamid bouten+ snoeren M8X20</t>
  </si>
  <si>
    <t>Sokkel 200x1000x300</t>
  </si>
  <si>
    <t>Automaat TX³ 3kA 1P C01</t>
  </si>
  <si>
    <t>Automaat TX³ 3kA 1P C02</t>
  </si>
  <si>
    <t>Automaat TX³ 3kA 1P C04</t>
  </si>
  <si>
    <t>Automaat TX³ 3kA 1P C06</t>
  </si>
  <si>
    <t>Automaat TX³ 3kA 1P C10</t>
  </si>
  <si>
    <t>Automaat TX³ 3kA 1P C16</t>
  </si>
  <si>
    <t>Automaat TX³ 3kA 1P C20</t>
  </si>
  <si>
    <t>Automaat TX³ 3kA 1P C25</t>
  </si>
  <si>
    <t>Automaat TX³ 3kA 1P C32</t>
  </si>
  <si>
    <t>Automaat TX³ 3kA 1P C40</t>
  </si>
  <si>
    <t>Automaat TX³ 3kA 2P C01</t>
  </si>
  <si>
    <t>Automaat TX³ 3kA 2P C02</t>
  </si>
  <si>
    <t>Automaat TX³ 3kA 2P C04</t>
  </si>
  <si>
    <t>Automaat TX³ 3kA 2P C06</t>
  </si>
  <si>
    <t>Automaat TX³ 3kA 2P C10</t>
  </si>
  <si>
    <t>Automaat TX³ 3kA 2P C16</t>
  </si>
  <si>
    <t>Automaat TX³ 3kA 2P C20</t>
  </si>
  <si>
    <t>Automaat TX³ 3kA 2P C25</t>
  </si>
  <si>
    <t>Automaat TX³ 3kA 2P C32</t>
  </si>
  <si>
    <t>Automaat TX³ 3kA 2P C40</t>
  </si>
  <si>
    <t>Automaat TX³ 3kA 3P C04</t>
  </si>
  <si>
    <t>Automaat TX³ 3kA 3P C06</t>
  </si>
  <si>
    <t>Automaat TX³ 3kA 3P C10</t>
  </si>
  <si>
    <t>Automaat TX³ 3kA 3P C16</t>
  </si>
  <si>
    <t>Automaat TX³ 3kA 3P C20</t>
  </si>
  <si>
    <t>Automaat TX³ 3kA 3P C25</t>
  </si>
  <si>
    <t>Automaat TX³ 3kA 3P C32</t>
  </si>
  <si>
    <t>Automaat TX³ 3kA 3P C40</t>
  </si>
  <si>
    <t>Automaat TX³ 3kA 4P C04</t>
  </si>
  <si>
    <t>Automaat TX³ 3kA 4P C06</t>
  </si>
  <si>
    <t>Automaat TX³ 3kA 4P C10</t>
  </si>
  <si>
    <t>Automaat TX³ 3kA 4P C16</t>
  </si>
  <si>
    <t>Automaat TX³ 3kA 4P C20</t>
  </si>
  <si>
    <t>Automaat TX³ 3kA 4P C25</t>
  </si>
  <si>
    <t>Automaat TX³ 3kA 4P C32</t>
  </si>
  <si>
    <t>Automaat TX³ 3kA 4P C40</t>
  </si>
  <si>
    <t>Automaat TX³ 6kA 1P B01</t>
  </si>
  <si>
    <t>Automaat TX³ 6kA 1P B02</t>
  </si>
  <si>
    <t>Automaat TX³ 6kA 1P B04</t>
  </si>
  <si>
    <t>Automaat TX³ 6kA 1P B06</t>
  </si>
  <si>
    <t>Automaat TX³ 6kA 1P B10</t>
  </si>
  <si>
    <t>Automaat TX³ 6kA 1P B16</t>
  </si>
  <si>
    <t>Automaat TX³ 6kA 1P B20</t>
  </si>
  <si>
    <t>Automaat TX³ 6kA 1P B25</t>
  </si>
  <si>
    <t>Automaat TX³ 6kA 1P B32</t>
  </si>
  <si>
    <t>Automaat TX³ 6kA 1P B40</t>
  </si>
  <si>
    <t>Automaat TX³ 6kA 1P B50</t>
  </si>
  <si>
    <t>Automaat TX³ 6kA 1P B63</t>
  </si>
  <si>
    <t>Automaat TX³ 6kA 2P B01</t>
  </si>
  <si>
    <t>Automaat TX³ 6kA 2P B02</t>
  </si>
  <si>
    <t>Automaat TX³ 6kA 2P B04</t>
  </si>
  <si>
    <t>Automaat TX³ 6kA 2P B06</t>
  </si>
  <si>
    <t>Automaat TX³ 6kA 2P B10</t>
  </si>
  <si>
    <t>Automaat TX³ 6kA 2P B16</t>
  </si>
  <si>
    <t>Automaat TX³ 6kA 2P B20</t>
  </si>
  <si>
    <t>Automaat TX³ 6kA 2P B25</t>
  </si>
  <si>
    <t>Automaat TX³ 6kA 2P B32</t>
  </si>
  <si>
    <t>Automaat TX³ 6kA 2P B40</t>
  </si>
  <si>
    <t>Automaat TX³ 6kA 2P B50</t>
  </si>
  <si>
    <t>Automaat TX³ 6kA 2P B63</t>
  </si>
  <si>
    <t>Automaat TX³ 6kA 3P B04</t>
  </si>
  <si>
    <t>Automaat TX³ 6kA 3P B06</t>
  </si>
  <si>
    <t>Automaat TX³ 6kA 3P B10</t>
  </si>
  <si>
    <t>Automaat TX³ 6kA 3P B16</t>
  </si>
  <si>
    <t>Automaat TX³ 6kA 3P B20</t>
  </si>
  <si>
    <t>Automaat TX³ 6kA 3P B25</t>
  </si>
  <si>
    <t>Automaat TX³ 6kA 3P B32</t>
  </si>
  <si>
    <t>Automaat TX³ 6kA 3P B40</t>
  </si>
  <si>
    <t>Automaat TX³ 6kA 3P B50</t>
  </si>
  <si>
    <t>Automaat TX³ 6kA 3P B63</t>
  </si>
  <si>
    <t>Automaat TX³ 6kA 4P B04</t>
  </si>
  <si>
    <t>Automaat TX³ 6kA 4P B06</t>
  </si>
  <si>
    <t>Automaat TX³ 6kA 4P B10</t>
  </si>
  <si>
    <t>Automaat TX³ 6kA 4P B16</t>
  </si>
  <si>
    <t>Automaat TX³ 6kA 4P B20</t>
  </si>
  <si>
    <t>Automaat TX³ 6kA 4P B25</t>
  </si>
  <si>
    <t>Automaat TX³ 6kA 4P B32</t>
  </si>
  <si>
    <t>Automaat TX³ 6kA 4P B40</t>
  </si>
  <si>
    <t>Automaat TX³ 6kA 4P B50</t>
  </si>
  <si>
    <t>Automaat TX³ 6kA 4P B63</t>
  </si>
  <si>
    <t>Automaat TX³ 6kA 1P C01</t>
  </si>
  <si>
    <t>Automaat TX³ 6kA 1P C02</t>
  </si>
  <si>
    <t>Automaat TX³ 6kA 1P C04</t>
  </si>
  <si>
    <t>Automaat TX³ 6kA 1P C06</t>
  </si>
  <si>
    <t>Automaat TX³ 6kA 1P C10</t>
  </si>
  <si>
    <t>Automaat TX³ 6kA 1P C16</t>
  </si>
  <si>
    <t>Automaat TX³ 6kA 1P C20</t>
  </si>
  <si>
    <t>Automaat TX³ 6kA 1P C25</t>
  </si>
  <si>
    <t>Automaat TX³ 6kA 1P C32</t>
  </si>
  <si>
    <t>Automaat TX³ 6kA 1P C40</t>
  </si>
  <si>
    <t>Automaat TX³ 6kA 1P C50</t>
  </si>
  <si>
    <t>Automaat TX³ 6kA 1P C63</t>
  </si>
  <si>
    <t>Automaat TX³ 6kA 2P C01</t>
  </si>
  <si>
    <t>Automaat TX³ 6kA 2P C02</t>
  </si>
  <si>
    <t>Automaat TX³ 6kA 2P C04</t>
  </si>
  <si>
    <t>Automaat TX³ 6kA 2P C06</t>
  </si>
  <si>
    <t>Automaat TX³ 6kA 2P C10</t>
  </si>
  <si>
    <t>Automaat TX³ 6kA 2P C16</t>
  </si>
  <si>
    <t>Automaat TX³ 6kA 2P C20</t>
  </si>
  <si>
    <t>Automaat TX³ 6kA 2P C25</t>
  </si>
  <si>
    <t>Automaat TX³ 6kA 2P C32</t>
  </si>
  <si>
    <t>Automaat TX³ 6kA 2P C40</t>
  </si>
  <si>
    <t>Automaat TX³ 6kA 2P C50</t>
  </si>
  <si>
    <t>Automaat TX³ 6kA 2P C63</t>
  </si>
  <si>
    <t>Automaat TX³ 6kA 3P C04</t>
  </si>
  <si>
    <t>Automaat TX³ 6kA 3P C06</t>
  </si>
  <si>
    <t>Automaat TX³ 6kA 3P C10</t>
  </si>
  <si>
    <t>Automaat TX³ 6kA 3P C16</t>
  </si>
  <si>
    <t>Automaat TX³ 6kA 3P C20</t>
  </si>
  <si>
    <t>Automaat TX³ 6kA 3P C25</t>
  </si>
  <si>
    <t>Automaat TX³ 6kA 3P C32</t>
  </si>
  <si>
    <t>Automaat TX³ 6kA 3P C40</t>
  </si>
  <si>
    <t>Automaat TX³ 6kA 3P C50</t>
  </si>
  <si>
    <t>Automaat TX³ 6kA 3P C63</t>
  </si>
  <si>
    <t>Automaat TX³ 6kA 4P C04</t>
  </si>
  <si>
    <t>Automaat TX³ 6kA 4P C06</t>
  </si>
  <si>
    <t>Automaat TX³ 6kA 4P C10</t>
  </si>
  <si>
    <t>Automaat TX³ 6kA 4P C16</t>
  </si>
  <si>
    <t>Automaat TX³ 6kA 4P C20</t>
  </si>
  <si>
    <t>Automaat TX³ 6kA 4P C25</t>
  </si>
  <si>
    <t>Automaat TX³ 6kA 4P C32</t>
  </si>
  <si>
    <t>Automaat TX³ 6kA 4P C40</t>
  </si>
  <si>
    <t>Automaat TX³ 6kA 4P C50</t>
  </si>
  <si>
    <t>Automaat TX³ 6kA 4P C63</t>
  </si>
  <si>
    <t>Automaat TX³ 6kA 1P D01</t>
  </si>
  <si>
    <t>Automaat TX³ 6kA 1P D02</t>
  </si>
  <si>
    <t>Automaat TX³ 6kA 1P D04</t>
  </si>
  <si>
    <t>Automaat TX³ 6kA 1P D06</t>
  </si>
  <si>
    <t>Automaat TX³ 6kA 1P D10</t>
  </si>
  <si>
    <t>Automaat TX³ 6kA 1P D16</t>
  </si>
  <si>
    <t>Automaat TX³ 6kA 1P D20</t>
  </si>
  <si>
    <t>Automaat TX³ 6kA 1P D25</t>
  </si>
  <si>
    <t>Automaat TX³ 6kA 1P D32</t>
  </si>
  <si>
    <t>Automaat TX³ 6kA 1P D40</t>
  </si>
  <si>
    <t>Automaat TX³ 6kA 1P D50</t>
  </si>
  <si>
    <t>Automaat TX³ 6kA 1P D63</t>
  </si>
  <si>
    <t>Automaat TX³ 6kA 2P D01</t>
  </si>
  <si>
    <t>Automaat TX³ 6kA 2P D02</t>
  </si>
  <si>
    <t>Automaat TX³ 6kA 2P D04</t>
  </si>
  <si>
    <t>Automaat TX³ 6kA 2P D06</t>
  </si>
  <si>
    <t>Automaat TX³ 6kA 2P D10</t>
  </si>
  <si>
    <t>Automaat TX³ 6kA 2P D16</t>
  </si>
  <si>
    <t>Automaat TX³ 6kA 2P D20</t>
  </si>
  <si>
    <t>Automaat TX³ 6kA 2P D25</t>
  </si>
  <si>
    <t>Automaat TX³ 6kA 2P D32</t>
  </si>
  <si>
    <t>Automaat TX³ 6kA 2P D40</t>
  </si>
  <si>
    <t>Automaat TX³ 6kA 2P D50</t>
  </si>
  <si>
    <t>Automaat TX³ 6kA 2P D63</t>
  </si>
  <si>
    <t>Automaat TX³ 6kA 3P D04</t>
  </si>
  <si>
    <t>Automaat TX³ 6kA 3P D06</t>
  </si>
  <si>
    <t>Automaat TX³ 6kA 3P D10</t>
  </si>
  <si>
    <t>Automaat TX³ 6kA 3P D16</t>
  </si>
  <si>
    <t>Automaat TX³ 6kA 3P D20</t>
  </si>
  <si>
    <t>Automaat TX³ 6kA 3P D25</t>
  </si>
  <si>
    <t>Automaat TX³ 6kA 3P D32</t>
  </si>
  <si>
    <t>Automaat TX³ 6kA 3P D40</t>
  </si>
  <si>
    <t>Automaat TX³ 6kA 3P D50</t>
  </si>
  <si>
    <t>Automaat TX³ 6kA 3P D63</t>
  </si>
  <si>
    <t>Automaat TX³ 6kA 4P D04</t>
  </si>
  <si>
    <t>Automaat TX³ 6kA 4P D06</t>
  </si>
  <si>
    <t>Automaat TX³ 6kA 4P D10</t>
  </si>
  <si>
    <t>Automaat TX³ 6kA 4P D16</t>
  </si>
  <si>
    <t>Automaat TX³ 6kA 4P D20</t>
  </si>
  <si>
    <t>Automaat TX³ 6kA 4P D25</t>
  </si>
  <si>
    <t>Automaat TX³ 6kA 4P D32</t>
  </si>
  <si>
    <t>Automaat TX³ 6kA 4P D40</t>
  </si>
  <si>
    <t>Automaat TX³ 6kA 4P D50</t>
  </si>
  <si>
    <t>Automaat TX³ 6kA 4P D63</t>
  </si>
  <si>
    <t>Aut. DX³ 6kA/10kA 1P B01</t>
  </si>
  <si>
    <t>Aut. DX³ 6kA/10kA 1P B02</t>
  </si>
  <si>
    <t>Aut. DX³ 6kA/10kA 1P B03</t>
  </si>
  <si>
    <t>Aut. DX³ 6kA/10kA 1P B04</t>
  </si>
  <si>
    <t>Aut. DX³ 6kA/10kA 1P B06</t>
  </si>
  <si>
    <t>Aut. DX³ 6kA/10kA 1P B10</t>
  </si>
  <si>
    <t>Aut. DX³ 6kA/10kA 1P B16</t>
  </si>
  <si>
    <t>Aut. DX³ 6kA/10kA 1P B20</t>
  </si>
  <si>
    <t>Aut. DX³ 6kA/10kA 1P B25</t>
  </si>
  <si>
    <t>Aut. DX³ 6kA/10kA 1P B32</t>
  </si>
  <si>
    <t>Aut. DX³ 6kA/10kA 1P B40</t>
  </si>
  <si>
    <t>Aut. DX³ 6kA/10kA 1P B50</t>
  </si>
  <si>
    <t>Aut. DX³ 6kA/10kA 1P B63</t>
  </si>
  <si>
    <t>Aut. DX³ 6kA/10kA 2P B01</t>
  </si>
  <si>
    <t>Aut. DX³ 6kA/10kA 2P B02</t>
  </si>
  <si>
    <t>Aut. DX³ 6kA/10kA 2P B03</t>
  </si>
  <si>
    <t>Aut. DX³ 6kA/10kA 2P B04</t>
  </si>
  <si>
    <t>Aut. DX³ 6kA/10kA 2P B06</t>
  </si>
  <si>
    <t>Aut. DX³ 6kA/10kA 2P B10</t>
  </si>
  <si>
    <t>Aut. DX³ 6kA/10kA 2P B16</t>
  </si>
  <si>
    <t>Aut. DX³ 6kA/10kA 2P B20</t>
  </si>
  <si>
    <t>Aut. DX³ 6kA/10kA 2P B25</t>
  </si>
  <si>
    <t>Aut. DX³ 6kA/10kA 2P B32</t>
  </si>
  <si>
    <t>Aut. DX³ 6kA/10kA 2P B40</t>
  </si>
  <si>
    <t>Aut. DX³ 6kA/10kA 2P B50</t>
  </si>
  <si>
    <t>Aut. DX³ 6kA/10kA 2P B63</t>
  </si>
  <si>
    <t>Aut. DX³ 6kA/10kA 3P B01</t>
  </si>
  <si>
    <t>Aut. DX³ 6kA/10kA 3P B02</t>
  </si>
  <si>
    <t>Aut. DX³ 6kA/10kA 3P B03</t>
  </si>
  <si>
    <t>Aut. DX³ 6kA/10kA 3P B04</t>
  </si>
  <si>
    <t>Aut. DX³ 6kA/10kA 3P B06</t>
  </si>
  <si>
    <t>Aut. DX³ 6kA/10kA 3P B10</t>
  </si>
  <si>
    <t>Aut. DX³ 6kA/10kA 3P B16</t>
  </si>
  <si>
    <t>Aut. DX³ 6kA/10kA 3P B20</t>
  </si>
  <si>
    <t>Aut. DX³ 6kA/10kA 3P B25</t>
  </si>
  <si>
    <t>Aut. DX³ 6kA/10kA 3P B32</t>
  </si>
  <si>
    <t>Aut. DX³ 6kA/10kA 3P B40</t>
  </si>
  <si>
    <t>Aut. DX³ 6kA/10kA 3P B50</t>
  </si>
  <si>
    <t>Aut. DX³ 6kA/10kA 3P B63</t>
  </si>
  <si>
    <t>Aut. DX³ 6kA/10kA 4P B01</t>
  </si>
  <si>
    <t>Aut. DX³ 6kA/10kA 4P B02</t>
  </si>
  <si>
    <t>Aut. DX³ 6kA/10kA 4P B03</t>
  </si>
  <si>
    <t>Aut. DX³ 6kA/10kA 4P B04</t>
  </si>
  <si>
    <t>Aut. DX³ 6kA/10kA 4P B06</t>
  </si>
  <si>
    <t>Aut. DX³ 6kA/10kA 4P B10</t>
  </si>
  <si>
    <t>Aut. DX³ 6kA/10kA 4P B16</t>
  </si>
  <si>
    <t>Aut. DX³ 6kA/10kA 4P B20</t>
  </si>
  <si>
    <t>Aut. DX³ 6kA/10kA 4P B25</t>
  </si>
  <si>
    <t>Aut. DX³ 6kA/10kA 4P B32</t>
  </si>
  <si>
    <t>Aut. DX³ 6kA/10kA 4P B40</t>
  </si>
  <si>
    <t>Aut. DX³ 6kA/10kA 4P B50</t>
  </si>
  <si>
    <t>Aut. DX³ 6kA/10kA 4P B63</t>
  </si>
  <si>
    <t>Aut. DX³ 6kA/10kA 1P C01</t>
  </si>
  <si>
    <t>Aut. DX³ 6kA/10kA 1P C02</t>
  </si>
  <si>
    <t>Aut. DX³ 6kA/10kA 1P C03</t>
  </si>
  <si>
    <t>Aut. DX³ 6kA/10kA 1P C04</t>
  </si>
  <si>
    <t>Aut. DX³ 6kA/10kA 1P C06</t>
  </si>
  <si>
    <t>Aut. DX³ 6kA/10kA 1P C10</t>
  </si>
  <si>
    <t>Aut. DX³ 6kA/10kA 1P C16</t>
  </si>
  <si>
    <t>Aut. DX³ 6kA/10kA 1P C20</t>
  </si>
  <si>
    <t>Aut. DX³ 6kA/10kA 1P C25</t>
  </si>
  <si>
    <t>Aut. DX³ 6kA/10kA 1P C32</t>
  </si>
  <si>
    <t>Aut. DX³ 6kA/10kA 1P C40</t>
  </si>
  <si>
    <t>Aut. DX³ 6kA/10kA 1P C50</t>
  </si>
  <si>
    <t>Aut. DX³ 6kA/10kA 1P C63</t>
  </si>
  <si>
    <t>Aut. DX³ 6kA/10kA 2P C01</t>
  </si>
  <si>
    <t>Aut. DX³ 6kA/10kA 2P C02</t>
  </si>
  <si>
    <t>Aut. DX³ 6kA/10kA 2P C03</t>
  </si>
  <si>
    <t>Aut. DX³ 6kA/10kA 2P C04</t>
  </si>
  <si>
    <t>Aut. DX³ 6kA/10kA 2P C06</t>
  </si>
  <si>
    <t>Aut. DX³ 6kA/10kA 2P C10</t>
  </si>
  <si>
    <t>Aut. DX³ 6kA/10kA 2P C16</t>
  </si>
  <si>
    <t>Aut. DX³ 6kA/10kA 2P C20</t>
  </si>
  <si>
    <t>Aut. DX³ 6kA/10kA 2P C25</t>
  </si>
  <si>
    <t>Aut. DX³ 6kA/10kA 2P C32</t>
  </si>
  <si>
    <t>Aut. DX³ 6kA/10kA 2P C40</t>
  </si>
  <si>
    <t>Aut. DX³ 6kA/10kA 2P C50</t>
  </si>
  <si>
    <t>Aut. DX³ 6kA/10kA 2P C63</t>
  </si>
  <si>
    <t>Aut. DX³ 6kA/10kA 3P C01</t>
  </si>
  <si>
    <t>Aut. DX³ 6kA/10kA 3P C02</t>
  </si>
  <si>
    <t>Aut. DX³ 6kA/10kA 3P C03</t>
  </si>
  <si>
    <t>Aut. DX³ 6kA/10kA 3P C04</t>
  </si>
  <si>
    <t>Aut. DX³ 6kA/10kA 3P C06</t>
  </si>
  <si>
    <t>Aut. DX³ 6kA/10kA 3P C10</t>
  </si>
  <si>
    <t>Aut. DX³ 6kA/10kA 3P C16</t>
  </si>
  <si>
    <t>Aut. DX³ 6kA/10kA 3P C20</t>
  </si>
  <si>
    <t>Aut. DX³ 6kA/10kA 3P C25</t>
  </si>
  <si>
    <t>Aut. DX³ 6kA/10kA 3P C32</t>
  </si>
  <si>
    <t>Aut. DX³ 6kA/10kA 3P C40</t>
  </si>
  <si>
    <t>Aut. DX³ 6kA/10kA 3P C50</t>
  </si>
  <si>
    <t>Aut. DX³ 6kA/10kA 3P C63</t>
  </si>
  <si>
    <t>Aut. DX³ 6kA/10kA 4P C01</t>
  </si>
  <si>
    <t>Aut. DX³ 6kA/10kA 4P C02</t>
  </si>
  <si>
    <t>Aut. DX³ 6kA/10kA 4P C03</t>
  </si>
  <si>
    <t>Aut. DX³ 6kA/10kA 4P C04</t>
  </si>
  <si>
    <t>Aut. DX³ 6kA/10kA 4P C06</t>
  </si>
  <si>
    <t>Aut. DX³ 6kA/10kA 4P C10</t>
  </si>
  <si>
    <t>Aut. DX³ 6kA/10kA 4P C16</t>
  </si>
  <si>
    <t>Aut. DX³ 6kA/10kA 4P C20</t>
  </si>
  <si>
    <t>Aut. DX³ 6kA/10kA 4P C25</t>
  </si>
  <si>
    <t>Aut. DX³ 6kA/10kA 4P C32</t>
  </si>
  <si>
    <t>Aut. DX³ 6kA/10kA 4P C40</t>
  </si>
  <si>
    <t>Aut. DX³ 6kA/10kA 4P C50</t>
  </si>
  <si>
    <t>Aut. DX³ 6kA/10kA 4P C63</t>
  </si>
  <si>
    <t>Aut. DX³ 6kA/10kA 1P D01</t>
  </si>
  <si>
    <t>Aut. DX³ 6kA/10kA 1P D02</t>
  </si>
  <si>
    <t>Aut. DX³ 6kA/10kA 1P D03</t>
  </si>
  <si>
    <t>Aut. DX³ 6kA/10kA 1P D04</t>
  </si>
  <si>
    <t>Aut. DX³ 6kA/10kA 1P D06</t>
  </si>
  <si>
    <t>Aut. DX³ 6kA/10kA 1P D10</t>
  </si>
  <si>
    <t>Aut. DX³ 6kA/10kA 1P D16</t>
  </si>
  <si>
    <t>Aut. DX³ 6kA/10kA 1P D20</t>
  </si>
  <si>
    <t>Aut. DX³ 6kA/10kA 1P D25</t>
  </si>
  <si>
    <t>Aut. DX³ 6kA/10kA 1P D32</t>
  </si>
  <si>
    <t>Aut. DX³ 6kA/10kA 1P D40</t>
  </si>
  <si>
    <t>Aut. DX³ 6kA/10kA 1P D50</t>
  </si>
  <si>
    <t>Aut. DX³ 6kA/10kA 1P D63</t>
  </si>
  <si>
    <t>Aut. DX³ 6kA/10kA 2P D01</t>
  </si>
  <si>
    <t>Aut. DX³ 6kA/10kA 2P D02</t>
  </si>
  <si>
    <t>Aut. DX³ 6kA/10kA 2P D03</t>
  </si>
  <si>
    <t>Aut. DX³ 6kA/10kA 2P D04</t>
  </si>
  <si>
    <t>Aut. DX³ 6kA/10kA 2P D06</t>
  </si>
  <si>
    <t>Aut. DX³ 6kA/10kA 2P D10</t>
  </si>
  <si>
    <t>Aut. DX³ 6kA/10kA 2P D16</t>
  </si>
  <si>
    <t>Aut. DX³ 6kA/10kA 2P D20</t>
  </si>
  <si>
    <t>Aut. DX³ 6kA/10kA 2P D25</t>
  </si>
  <si>
    <t>Aut. DX³ 6kA/10kA 2P D32</t>
  </si>
  <si>
    <t>Aut. DX³ 6kA/10kA 2P D40</t>
  </si>
  <si>
    <t>Aut. DX³ 6kA/10kA 2P D50</t>
  </si>
  <si>
    <t>Aut. DX³ 6kA/10kA 2P D63</t>
  </si>
  <si>
    <t>Aut. DX³ 6kA/10kA 3P D01</t>
  </si>
  <si>
    <t>Aut. DX³ 6kA/10kA 3P D02</t>
  </si>
  <si>
    <t>Aut. DX³ 6kA/10kA 3P D03</t>
  </si>
  <si>
    <t>Aut. DX³ 6kA/10kA 3P D04</t>
  </si>
  <si>
    <t>Aut. DX³ 6kA/10kA 3P D06</t>
  </si>
  <si>
    <t>Aut. DX³ 6kA/10kA 3P D10</t>
  </si>
  <si>
    <t>Aut. DX³ 6kA/10kA 3P D16</t>
  </si>
  <si>
    <t>Aut. DX³ 6kA/10kA 3P D20</t>
  </si>
  <si>
    <t>Aut. DX³ 6kA/10kA 3P D25</t>
  </si>
  <si>
    <t>Aut. DX³ 6kA/10kA 3P D32</t>
  </si>
  <si>
    <t>Aut. DX³ 6kA/10kA 3P D40</t>
  </si>
  <si>
    <t>Aut. DX³ 6kA/10kA 3P D50</t>
  </si>
  <si>
    <t>Aut. DX³ 6kA/10kA 3P D63</t>
  </si>
  <si>
    <t>Aut. DX³ 6kA/10kA 4P D06</t>
  </si>
  <si>
    <t>Aut. DX³ 6kA/10kA 4P D10</t>
  </si>
  <si>
    <t>Aut. DX³ 6kA/10kA 4P D16</t>
  </si>
  <si>
    <t>Aut. DX³ 6kA/10kA 4P D20</t>
  </si>
  <si>
    <t>Aut. DX³ 6kA/10kA 4P D25</t>
  </si>
  <si>
    <t>Aut. DX³ 6kA/10kA 4P D32</t>
  </si>
  <si>
    <t>Aut. DX³ 6kA/10kA 4P D40</t>
  </si>
  <si>
    <t>Aut. DX³ 6kA/10kA 4P D50</t>
  </si>
  <si>
    <t>Aut. DX³ 6kA/10kA 4P D63</t>
  </si>
  <si>
    <t>Aut. DX³ 10kA/16kA 1P B01</t>
  </si>
  <si>
    <t>Aut. DX³ 10kA/16kA 1P B02</t>
  </si>
  <si>
    <t>Aut. DX³ 10kA/16kA 1P B03</t>
  </si>
  <si>
    <t>Aut. DX³ 10kA/16kA 1P B04</t>
  </si>
  <si>
    <t>Aut. DX³ 10kA/16kA 1P B06</t>
  </si>
  <si>
    <t>Aut. DX³ 10kA/16kA 1P B10</t>
  </si>
  <si>
    <t>Aut. DX³ 10kA/16kA 1P B16</t>
  </si>
  <si>
    <t>Aut. DX³ 10kA/16kA 1P B20</t>
  </si>
  <si>
    <t>Aut. DX³ 10kA/16kA 1P B25</t>
  </si>
  <si>
    <t>Aut. DX³ 10kA/16kA 1P B32</t>
  </si>
  <si>
    <t>Aut. DX³ 10kA/16kA 1P B40</t>
  </si>
  <si>
    <t>Aut. DX³ 10kA/16kA 1P B50</t>
  </si>
  <si>
    <t>Aut. DX³ 10kA/16kA 1P B63</t>
  </si>
  <si>
    <t>Aut. DX³ 10kA/16kA 2P B01</t>
  </si>
  <si>
    <t>Aut. DX³ 10kA/16kA 2P B02</t>
  </si>
  <si>
    <t>Aut. DX³ 10kA/16kA 2P B03</t>
  </si>
  <si>
    <t>Aut. DX³ 10kA/16kA 2P B04</t>
  </si>
  <si>
    <t>Aut. DX³ 10kA/16kA 2P B06</t>
  </si>
  <si>
    <t>Aut. DX³ 10kA/16kA 2P B10</t>
  </si>
  <si>
    <t>Aut. DX³ 10kA/16kA 2P B16</t>
  </si>
  <si>
    <t>Aut. DX³ 10kA/16kA 2P B20</t>
  </si>
  <si>
    <t>Aut. DX³ 10kA/16kA 2P B25</t>
  </si>
  <si>
    <t>Aut. DX³ 10kA/16kA 2P B32</t>
  </si>
  <si>
    <t>Aut. DX³ 10kA/16kA 2P B40</t>
  </si>
  <si>
    <t>Aut. DX³ 10kA/16kA 2P B50</t>
  </si>
  <si>
    <t>Aut. DX³ 10kA/16kA 2P B63</t>
  </si>
  <si>
    <t>Aut. DX³ 10kA/16kA 3P B01</t>
  </si>
  <si>
    <t>Aut. DX³ 10kA/16kA 3P B02</t>
  </si>
  <si>
    <t>Aut. DX³ 10kA/16kA 3P B03</t>
  </si>
  <si>
    <t>Aut. DX³ 10kA/16kA 3P B04</t>
  </si>
  <si>
    <t>Aut. DX³ 10kA/16kA 3P B06</t>
  </si>
  <si>
    <t>Aut. DX³ 10kA/16kA 3P B10</t>
  </si>
  <si>
    <t>Aut. DX³ 10kA/16kA 3P B16</t>
  </si>
  <si>
    <t>Aut. DX³ 10kA/16kA 3P B20</t>
  </si>
  <si>
    <t>Aut. DX³ 10kA/16kA 3P B25</t>
  </si>
  <si>
    <t>Aut. DX³ 10kA/16kA 3P B32</t>
  </si>
  <si>
    <t>Aut. DX³ 10kA/16kA 3P B40</t>
  </si>
  <si>
    <t>Aut. DX³ 10kA/16kA 3P B50</t>
  </si>
  <si>
    <t>Aut. DX³ 10kA/16kA 3P B63</t>
  </si>
  <si>
    <t>Aut. DX³ 10kA/16kA 4P B01</t>
  </si>
  <si>
    <t>Aut. DX³ 10kA/16kA 4P B02</t>
  </si>
  <si>
    <t>Aut. DX³ 10kA/16kA 4P B03</t>
  </si>
  <si>
    <t>Aut. DX³ 10kA/16kA 4P B04</t>
  </si>
  <si>
    <t>Aut. DX³ 10kA/16kA 4P B06</t>
  </si>
  <si>
    <t>Aut. DX³ 10kA/16kA 4P B10</t>
  </si>
  <si>
    <t>Aut. DX³ 10kA/16kA 4P B16</t>
  </si>
  <si>
    <t>Aut. DX³ 10kA/16kA 4P B20</t>
  </si>
  <si>
    <t>Aut. DX³ 10kA/16kA 4P B25</t>
  </si>
  <si>
    <t>Aut. DX³ 10kA/16kA 4P B32</t>
  </si>
  <si>
    <t>Aut. DX³ 10kA/16kA 4P B40</t>
  </si>
  <si>
    <t>Aut. DX³ 10kA/16kA 4P B50</t>
  </si>
  <si>
    <t>Aut. DX³ 10kA/16kA 4P B63</t>
  </si>
  <si>
    <t>Aut. DX³ 10kA/16kA 1P C01</t>
  </si>
  <si>
    <t>Aut. DX³ 10kA/16kA 1P C02</t>
  </si>
  <si>
    <t>Aut. DX³ 10kA/16kA 1P C03</t>
  </si>
  <si>
    <t>Aut. DX³ 10kA/16kA 1P C04</t>
  </si>
  <si>
    <t>Aut. DX³ 10kA/16kA 1P C06</t>
  </si>
  <si>
    <t>Aut. DX³ 10kA/16kA 1P C10</t>
  </si>
  <si>
    <t>Aut. DX³ 10kA/16kA 1P C16</t>
  </si>
  <si>
    <t>Aut. DX³ 10kA/16kA 1P C20</t>
  </si>
  <si>
    <t>Aut. DX³ 10kA/16kA 1P C25</t>
  </si>
  <si>
    <t>Aut. DX³ 10kA/16kA 1P C32</t>
  </si>
  <si>
    <t>Aut. DX³ 10kA/16kA 1P C40</t>
  </si>
  <si>
    <t>Aut. DX³ 10kA/16kA 1P C50</t>
  </si>
  <si>
    <t>Aut. DX³ 10kA/16kA 1P C63</t>
  </si>
  <si>
    <t>Aut. DX³ 10kA/16kA 2P C01</t>
  </si>
  <si>
    <t>Aut. DX³ 10kA/16kA 2P C02</t>
  </si>
  <si>
    <t>Aut. DX³ 10kA/16kA 2P C03</t>
  </si>
  <si>
    <t>Aut. DX³ 10kA/16kA 2P C04</t>
  </si>
  <si>
    <t>Aut. DX³ 10kA/16kA 2P C06</t>
  </si>
  <si>
    <t>Aut. DX³ 10kA/16kA 2P C10</t>
  </si>
  <si>
    <t>Aut. DX³ 10kA/16kA 2P C16</t>
  </si>
  <si>
    <t>Aut. DX³ 10kA/16kA 2P C20</t>
  </si>
  <si>
    <t>Aut. DX³ 10kA/16kA 2P C25</t>
  </si>
  <si>
    <t>Aut. DX³ 10kA/16kA 2P C32</t>
  </si>
  <si>
    <t>Aut. DX³ 10kA/16kA 2P C40</t>
  </si>
  <si>
    <t>Aut. DX³ 10kA/16kA 2P C50</t>
  </si>
  <si>
    <t>Aut. DX³ 10kA/16kA 2P C63</t>
  </si>
  <si>
    <t>Aut. DX³ 10kA/16kA 3P C01</t>
  </si>
  <si>
    <t>Aut. DX³ 10kA/16kA 3P C02</t>
  </si>
  <si>
    <t>Aut. DX³ 10kA/16kA 3P C03</t>
  </si>
  <si>
    <t>Aut. DX³ 10kA/16kA 3P C04</t>
  </si>
  <si>
    <t>Aut. DX³ 10kA/16kA 3P C06</t>
  </si>
  <si>
    <t>Aut. DX³ 10kA/16kA 3P C10</t>
  </si>
  <si>
    <t>Aut. DX³ 10kA/16kA 3P C16</t>
  </si>
  <si>
    <t>Aut. DX³ 10kA/16kA 3P C20</t>
  </si>
  <si>
    <t>Aut. DX³ 10kA/16kA 3P C25</t>
  </si>
  <si>
    <t>Aut. DX³ 10kA/16kA 3P C32</t>
  </si>
  <si>
    <t>Aut. DX³ 10kA/16kA 3P C40</t>
  </si>
  <si>
    <t>Aut. DX³ 10kA/16kA 3P C50</t>
  </si>
  <si>
    <t>Aut. DX³ 10kA/16kA 3P C63</t>
  </si>
  <si>
    <t>Aut. DX³ 10kA/16kA 4P C01</t>
  </si>
  <si>
    <t>Aut. DX³ 10kA/16kA 4P C02</t>
  </si>
  <si>
    <t>Aut. DX³ 10kA/16kA 4P C03</t>
  </si>
  <si>
    <t>Aut. DX³ 10kA/16kA 4P C04</t>
  </si>
  <si>
    <t>Aut. DX³ 10kA/16kA 4P C06</t>
  </si>
  <si>
    <t>Aut. DX³ 10kA/16kA 4P C10</t>
  </si>
  <si>
    <t>Aut. DX³ 10kA/16kA 4P C16</t>
  </si>
  <si>
    <t>Aut. DX³ 10kA/16kA 4P C20</t>
  </si>
  <si>
    <t>Aut. DX³ 10kA/16kA 4P C25</t>
  </si>
  <si>
    <t>Aut. DX³ 10kA/16kA 4P C32</t>
  </si>
  <si>
    <t>Aut. DX³ 10kA/16kA 4P C40</t>
  </si>
  <si>
    <t>Aut. DX³ 10kA/16kA 4P C50</t>
  </si>
  <si>
    <t>Aut. DX³ 10kA/16kA 4P C63</t>
  </si>
  <si>
    <t>Aut. DX³ 10kA/16kA 1P D02</t>
  </si>
  <si>
    <t>Aut. DX³ 10kA/16kA 1P D06</t>
  </si>
  <si>
    <t>Aut. DX³ 10kA/16kA 1P D10</t>
  </si>
  <si>
    <t>Aut. DX³ 10kA/16kA 1P D16</t>
  </si>
  <si>
    <t>Aut. DX³ 10kA/16kA 1P D20</t>
  </si>
  <si>
    <t>Aut. DX³ 10kA/16kA 1P D25</t>
  </si>
  <si>
    <t>Aut. DX³ 10kA/16kA 1P D32</t>
  </si>
  <si>
    <t>Aut. DX³ 10kA/16kA 1P D40</t>
  </si>
  <si>
    <t>Aut. DX³ 10kA/16kA 1P D63</t>
  </si>
  <si>
    <t>Aut. DX³ 10kA/16kA 2P D02</t>
  </si>
  <si>
    <t>Aut. DX³ 10kA/16kA 2P D06</t>
  </si>
  <si>
    <t>Aut. DX³ 10kA/16kA 2P D10</t>
  </si>
  <si>
    <t>Aut. DX³ 10kA/16kA 2P D16</t>
  </si>
  <si>
    <t>Aut. DX³ 10kA/16kA 2P D20</t>
  </si>
  <si>
    <t>Aut. DX³ 10kA/16kA 2P D25</t>
  </si>
  <si>
    <t>Aut. DX³ 10kA/16kA 2P D32</t>
  </si>
  <si>
    <t>Aut. DX³ 10kA/16kA 2P D40</t>
  </si>
  <si>
    <t>Aut. DX³ 10kA/16kA 2P D63</t>
  </si>
  <si>
    <t>Aut. DX³ 10kA/16kA 3P D02</t>
  </si>
  <si>
    <t>Aut. DX³ 10kA/16kA 3P D06</t>
  </si>
  <si>
    <t>Aut. DX³ 10kA/16kA 3P D10</t>
  </si>
  <si>
    <t>Aut. DX³ 10kA/16kA 3P D16</t>
  </si>
  <si>
    <t>Aut. DX³ 10kA/16kA 3P D20</t>
  </si>
  <si>
    <t>Aut. DX³ 10kA/16kA 3P D25</t>
  </si>
  <si>
    <t>Aut. DX³ 10kA/16kA 3P D32</t>
  </si>
  <si>
    <t>Aut. DX³ 10kA/16kA 3P D40</t>
  </si>
  <si>
    <t>Aut. DX³ 10kA/16kA 3P D63</t>
  </si>
  <si>
    <t>Aut. DX³ 10kA/16kA 4P D02</t>
  </si>
  <si>
    <t>Aut. DX³ 10kA/16kA 4P D06</t>
  </si>
  <si>
    <t>Aut. DX³ 10kA/16kA 4P D10</t>
  </si>
  <si>
    <t>Aut. DX³ 10kA/16kA 4P D16</t>
  </si>
  <si>
    <t>Aut. DX³ 10kA/16kA 4P D20</t>
  </si>
  <si>
    <t>Aut. DX³ 10kA/16kA 4P D25</t>
  </si>
  <si>
    <t>Aut. DX³ 10kA/16kA 4P D32</t>
  </si>
  <si>
    <t>Aut. DX³ 10kA/16kA 4P D40</t>
  </si>
  <si>
    <t>Aut. DX³ 10kA/16kA 4P D63</t>
  </si>
  <si>
    <t>Diff schak DX³ 2P 10mA 16A</t>
  </si>
  <si>
    <t>Diff schak DX³ 2P 30mA 25A</t>
  </si>
  <si>
    <t>Diff schak DX³ 2P 30mA 63A</t>
  </si>
  <si>
    <t>Diff schak DX³ 2P 30mA 80A</t>
  </si>
  <si>
    <t>Diff schak DX³ 2P 300mA 25A</t>
  </si>
  <si>
    <t>Diff schak DX³ 2P 300mA 40A</t>
  </si>
  <si>
    <t>Diff schak DX³ 2P 300mA 63A</t>
  </si>
  <si>
    <t>Diff schak DX³ 2P 300mA 80A</t>
  </si>
  <si>
    <t>Diff schak TX³ 2P 30mA 25A</t>
  </si>
  <si>
    <t>Diff schak TX³ 2P 30mA 40A</t>
  </si>
  <si>
    <t>Diff schak TX³ 2P 30mA 63A</t>
  </si>
  <si>
    <t>Diff schak DX³ 4P 30mA 40A</t>
  </si>
  <si>
    <t>Diff schak DX³ 4P 30mA 63A</t>
  </si>
  <si>
    <t>Diff schak DX³ 4P 30mA 80A</t>
  </si>
  <si>
    <t>Diff schak DX³ 4P 30mA 100A</t>
  </si>
  <si>
    <t>Diff schak TX³ 4P 30mA 80A</t>
  </si>
  <si>
    <t>Diff schak DX³ 4P 100mA 40A</t>
  </si>
  <si>
    <t>Diff schak DX³ 4P 100mA 63A</t>
  </si>
  <si>
    <t>Diff schak DX³ 4P 100mA 80A</t>
  </si>
  <si>
    <t>Diff schak DX³ 4P 100mA 100A</t>
  </si>
  <si>
    <t>Diff schak DX³ 4P 300mA 40A</t>
  </si>
  <si>
    <t>Diff schak DX³ 4P 300mA 63A</t>
  </si>
  <si>
    <t>Diff schak DX³ 4P 300mA 80A</t>
  </si>
  <si>
    <t>Diff schak DX³ 4P 300mA 100A</t>
  </si>
  <si>
    <t>Diff schak TX³ 4P 300mA 80A</t>
  </si>
  <si>
    <t>Diff schak DX³ 4P 500mA 40A</t>
  </si>
  <si>
    <t>Diff schak DX³ 4P 500mA 63A</t>
  </si>
  <si>
    <t>Diff schak DX³ 4P 500mA 80A</t>
  </si>
  <si>
    <t>Diff schak DX³ 4P 500mA 100A</t>
  </si>
  <si>
    <t>Diff schak TX³ 4P 30mA 25A</t>
  </si>
  <si>
    <t>Diff schak TX³ 4P 30mA 40A</t>
  </si>
  <si>
    <t>Diff schak TX³ 4P 30mA 63A</t>
  </si>
  <si>
    <t>Diff schak TX³ 2P 10mA 16A</t>
  </si>
  <si>
    <t>Diff schak TX³ 2P 30mA 80A</t>
  </si>
  <si>
    <t>Diff schak TX³ 2P 300mA 40A</t>
  </si>
  <si>
    <t>Diff schak TX³ 2P 300mA 63A</t>
  </si>
  <si>
    <t>Diff schak TX³ 2P 300mA 80A</t>
  </si>
  <si>
    <t>Diff schak TX³ 4P 100mA 25A</t>
  </si>
  <si>
    <t>Diff schak TX³ 4P 100mA 40A</t>
  </si>
  <si>
    <t>Diff schak TX³ 4P 100mA 63A</t>
  </si>
  <si>
    <t>Diff schak TX³ 4P 300mA 40A</t>
  </si>
  <si>
    <t>Diff schak TX³ 4P 300mA 63A</t>
  </si>
  <si>
    <t>Mosaic 2 RCA voorgemonteerd</t>
  </si>
  <si>
    <t>Niloé eco-detector</t>
  </si>
  <si>
    <t>Gemengd snoer Cat. 6 - FTP 8M</t>
  </si>
  <si>
    <t>Gemengd snoer Cat. 6 - FTP 15M</t>
  </si>
  <si>
    <t>Batibox Energy DCL kit centraal punt</t>
  </si>
  <si>
    <t>Signalisatie contact</t>
  </si>
  <si>
    <t>Veiligheid.B65 Led 200lm 1h NP/P IP65</t>
  </si>
  <si>
    <t>Niloé universele ecodimmer</t>
  </si>
  <si>
    <t>Rechte koppeling ISO 40 di 40 RTA</t>
  </si>
  <si>
    <t>Kabelgoot PVC 200X75mm</t>
  </si>
  <si>
    <t>Kabelgoot PVC 300X75mm</t>
  </si>
  <si>
    <t>XL³ regelbare platen 1 DPX³ 160</t>
  </si>
  <si>
    <t>Inbouwstopcontact VE 3,2kVA</t>
  </si>
  <si>
    <t>Kabelgoot PVC 75X50mm</t>
  </si>
  <si>
    <t>Bocht 90° PVC 75X50</t>
  </si>
  <si>
    <t>Stijgstuk PVC 75X50</t>
  </si>
  <si>
    <t>Vervalstuk PVC 75X50</t>
  </si>
  <si>
    <t>Eindschot PVC 75X50</t>
  </si>
  <si>
    <t>Kabelgoot PVC 100X50mm</t>
  </si>
  <si>
    <t>Kabelgoot PVC 50X100mm</t>
  </si>
  <si>
    <t>Bocht 90° PVC 100X50</t>
  </si>
  <si>
    <t>Stijgstuk PVC 100X50</t>
  </si>
  <si>
    <t>Vervalstuk PVC 100X50</t>
  </si>
  <si>
    <t>Eindschot PVC 100X50</t>
  </si>
  <si>
    <t>Kabelgoot PVC 150X50mm</t>
  </si>
  <si>
    <t>PVC kabelgoot 50x150mm</t>
  </si>
  <si>
    <t>Bocht 90° PVC 150X50</t>
  </si>
  <si>
    <t>Stijgstuk PVC 150X50</t>
  </si>
  <si>
    <t>Vervalstuk PVC 150X50</t>
  </si>
  <si>
    <t>Eindschot PVC 150X50</t>
  </si>
  <si>
    <t>Bocht 90° PVC 200X50</t>
  </si>
  <si>
    <t>Stijgstuk PVC 200X50</t>
  </si>
  <si>
    <t>Vervalstuk PVC 200X50</t>
  </si>
  <si>
    <t>Eindschot PVC 200X50</t>
  </si>
  <si>
    <t>Bocht 90° PVC 300X50</t>
  </si>
  <si>
    <t>Stijgstuk PVC 300X50</t>
  </si>
  <si>
    <t>Vervalstuk PVC 300X50</t>
  </si>
  <si>
    <t>Eindschot PVC 300X50</t>
  </si>
  <si>
    <t>Kabelgoot PVC 400X50mm</t>
  </si>
  <si>
    <t>Bocht 90° PVC 400X50</t>
  </si>
  <si>
    <t>Stijgstuk PVC 400X50</t>
  </si>
  <si>
    <t>Vervalstuk PVC 400X50</t>
  </si>
  <si>
    <t>Eindschot PVC 400X50</t>
  </si>
  <si>
    <t>Deksel PVC breedte 400mm</t>
  </si>
  <si>
    <t>Console PVC voor 75/100</t>
  </si>
  <si>
    <t>Console PVC voor 150</t>
  </si>
  <si>
    <t>PVC console L200mm</t>
  </si>
  <si>
    <t>Ophanging PVC voor breedtes</t>
  </si>
  <si>
    <t>Ophanging PVC voor breedte</t>
  </si>
  <si>
    <t>Trapeze ophanging voor 200</t>
  </si>
  <si>
    <t>Trapeze ophanging voor 300</t>
  </si>
  <si>
    <t>Trapeze ophanging voor 400</t>
  </si>
  <si>
    <t>Verhoging PVC voor 75/100</t>
  </si>
  <si>
    <t>Verhoging PVC voor 150</t>
  </si>
  <si>
    <t>Verhoging PVC voor 200</t>
  </si>
  <si>
    <t>Verhoging PVC voor 300</t>
  </si>
  <si>
    <t>Verhoging PVC voor 400</t>
  </si>
  <si>
    <t>PVC koppelplaat hoogte 50mm</t>
  </si>
  <si>
    <t>Scharnier koppeling 75/150</t>
  </si>
  <si>
    <t>Kabelgoot PVC 75X75mm</t>
  </si>
  <si>
    <t>Bocht 90° PVC 75X75</t>
  </si>
  <si>
    <t>Stijgstuk PVC 75X75</t>
  </si>
  <si>
    <t>Vervalstuk PVC 75X75</t>
  </si>
  <si>
    <t>Eindschot PVC 75X75</t>
  </si>
  <si>
    <t>Kabelgoot PVC 100X75mm</t>
  </si>
  <si>
    <t>Bocht 90° PVC 100X75</t>
  </si>
  <si>
    <t>Stijgstuk PVC 100X75</t>
  </si>
  <si>
    <t>Vervalstuk PVC 100X75</t>
  </si>
  <si>
    <t>Eindschot PVC 100X75</t>
  </si>
  <si>
    <t>Kabelgoot PVC 150X75mm</t>
  </si>
  <si>
    <t>Bocht 90° PVC 150X75</t>
  </si>
  <si>
    <t>Stijgstuk PVC 150X75</t>
  </si>
  <si>
    <t>Vervalstuk PVC 150X75</t>
  </si>
  <si>
    <t>Eindschot PVC 150X75</t>
  </si>
  <si>
    <t>Bocht 90° PVC 200X75</t>
  </si>
  <si>
    <t>Stijgstuk PVC 200X75</t>
  </si>
  <si>
    <t>Vervalstuk PVC 200X75</t>
  </si>
  <si>
    <t>Eindschot PVC 200X75</t>
  </si>
  <si>
    <t>Bocht 90° PVC 300X75</t>
  </si>
  <si>
    <t>Stijgstuk PVC 300X75</t>
  </si>
  <si>
    <t>Vervalstuk PVC 300X75</t>
  </si>
  <si>
    <t>Eindschot PVC 300X75</t>
  </si>
  <si>
    <t>Kabelgoot PVC 400X75mm</t>
  </si>
  <si>
    <t>Bocht 90° PVC 400X75</t>
  </si>
  <si>
    <t>Stijgstuk PVC 400X75</t>
  </si>
  <si>
    <t>Vervalstuk PVC 400X75</t>
  </si>
  <si>
    <t>Eindschot PVC 400X75</t>
  </si>
  <si>
    <t>T aftakstuk PVC H 50/75</t>
  </si>
  <si>
    <t>T stuk kit 75X50/75</t>
  </si>
  <si>
    <t>T stuk kit 100X50/75</t>
  </si>
  <si>
    <t>T stuk kit 150X50/75</t>
  </si>
  <si>
    <t>T stuk kit 200X50/75</t>
  </si>
  <si>
    <t>T stuk kit 300X50/75</t>
  </si>
  <si>
    <t>T stuk kit 400X50/75</t>
  </si>
  <si>
    <t>Koppeling PVC H75 L75/150</t>
  </si>
  <si>
    <t>Koppeling PVC H75 200/400</t>
  </si>
  <si>
    <t>Kabelgoot PVC 200X100mm</t>
  </si>
  <si>
    <t>Bocht 90° PVC 200X100</t>
  </si>
  <si>
    <t>Stijgstuk PVC 200X100</t>
  </si>
  <si>
    <t>Vervalstuk PVC 200X100</t>
  </si>
  <si>
    <t>Eindschot PVC 200X100</t>
  </si>
  <si>
    <t>Kabelgoot PVC 300X100mm</t>
  </si>
  <si>
    <t>PVC kabelgoot 100X300mm</t>
  </si>
  <si>
    <t>Bocht 90° PVC 300X100</t>
  </si>
  <si>
    <t>Stijgstuk PVC 300X100</t>
  </si>
  <si>
    <t>Vervalstuk PVC 300X100</t>
  </si>
  <si>
    <t>Eindschot PVC 300X100</t>
  </si>
  <si>
    <t>Kabelgoot PVC 400X100mm</t>
  </si>
  <si>
    <t>Bocht 90° PVC 400X100</t>
  </si>
  <si>
    <t>Stijgstuk PVC 400X100</t>
  </si>
  <si>
    <t>Vervalstuk PVC 400X100</t>
  </si>
  <si>
    <t>Eindschot PVC 400X100</t>
  </si>
  <si>
    <t>Kabelgoot PVC 500X100mm</t>
  </si>
  <si>
    <t>Bocht 90° PVC 500X100</t>
  </si>
  <si>
    <t>Stijgstuk PVC 500X100</t>
  </si>
  <si>
    <t>Vervalstuk PVC 500X100</t>
  </si>
  <si>
    <t>Eindschot PVC 500X100</t>
  </si>
  <si>
    <t>Kabelgoot PVC 600X100mm</t>
  </si>
  <si>
    <t>Bocht 90° PVC 600X100</t>
  </si>
  <si>
    <t>Stijgstuk PVC 600X100</t>
  </si>
  <si>
    <t>Vervalstuk PVC 600X100</t>
  </si>
  <si>
    <t>Bevestigingspen RVS</t>
  </si>
  <si>
    <t>Bevestigingsdop PVC</t>
  </si>
  <si>
    <t>Plafondbeugel PVC voor U profi</t>
  </si>
  <si>
    <t>Telerail PVC 60X19,6</t>
  </si>
  <si>
    <t>T aftakstuk PVC H 100</t>
  </si>
  <si>
    <t>Deksel PVC breedte 500</t>
  </si>
  <si>
    <t>Deksel PVC breedte 600</t>
  </si>
  <si>
    <t>T stuk kit 200X100</t>
  </si>
  <si>
    <t>T stuk kit 300X100</t>
  </si>
  <si>
    <t>T stuk kit 400X100</t>
  </si>
  <si>
    <t>T stuk kit 500X100</t>
  </si>
  <si>
    <t>T stuk kit 600X100</t>
  </si>
  <si>
    <t>Trapeze ophanging voor 500</t>
  </si>
  <si>
    <t>Trapeze ophanging voor 600</t>
  </si>
  <si>
    <t>Console staal epoxy 300</t>
  </si>
  <si>
    <t>Console staal epoxy 400</t>
  </si>
  <si>
    <t>Console staal epoxy 500</t>
  </si>
  <si>
    <t>Console staal epoxy 600</t>
  </si>
  <si>
    <t>Verhoging PVC voor 500mm</t>
  </si>
  <si>
    <t>Verhoging PVC voor 600mm</t>
  </si>
  <si>
    <t>Plafondbeugel staal epoxy U pr</t>
  </si>
  <si>
    <t>U profiel staal epoxy 2 meter</t>
  </si>
  <si>
    <t>Bouten en moeren RVS M8X20</t>
  </si>
  <si>
    <t>Scheidingsschot H 100mm</t>
  </si>
  <si>
    <t>Koppeling PVC H100 voor 200/60</t>
  </si>
  <si>
    <t>Scharnier koppeling L200/600</t>
  </si>
  <si>
    <t>Telexrail PVC 50X17</t>
  </si>
  <si>
    <t>Kabelgoot PVC 75X17</t>
  </si>
  <si>
    <t>Kabelgoot PVC 100X17</t>
  </si>
  <si>
    <t>Kabelgoot PVC 150X17</t>
  </si>
  <si>
    <t>Kabelgoot PVC 200X17</t>
  </si>
  <si>
    <t>Diff blok DX³ 2P 30mA 63A AC 2 mod</t>
  </si>
  <si>
    <t>Diff blok DX³ 2P 100mA 40A A 2 mod</t>
  </si>
  <si>
    <t>Diff blok DX³ 2P 100mA 63A A 2 mod</t>
  </si>
  <si>
    <t>Diff blok DX³ 2P 300mA 63A AC 2 mod</t>
  </si>
  <si>
    <t>Diff blok DX³ 2P 300mA 63A A-S 2 mod</t>
  </si>
  <si>
    <t>Diff blok DX³ 2P 1000mA 63A A-S 2 mod</t>
  </si>
  <si>
    <t>Diff blok DX³ 2P 30mA 40A A 2 mod</t>
  </si>
  <si>
    <t>Diff blok DX³ 2P 30mA 63A A 2 mod</t>
  </si>
  <si>
    <t>Diff blok DX³ 2P 300mA 40A A 2 mod</t>
  </si>
  <si>
    <t>Diff blok DX³ 2P 300mA 63A A 2 mod</t>
  </si>
  <si>
    <t>Diff blok DX³ 2P 30mA 63A HPI 2 mod</t>
  </si>
  <si>
    <t>Diff blok DX³ 3P 30mA 63A AC 3 mod</t>
  </si>
  <si>
    <t>Diff blok DX³ 3P 300mA 63A AC 3 mod</t>
  </si>
  <si>
    <t>Diff blok DX³ 3P 300mA 63A AC-S 3 mod</t>
  </si>
  <si>
    <t>Diff blok DX³ 3P 30mA 63A A 3 mod</t>
  </si>
  <si>
    <t>Diff blok DX³ 3P 300mA 63A A 3 mod</t>
  </si>
  <si>
    <t>Diff blok DX³ 4P 30mA 63A AC 4 mod</t>
  </si>
  <si>
    <t>Diff blok DX³ 4P 100mA 40A A 4 mod</t>
  </si>
  <si>
    <t>Diff blok DX³ 4P 100mA 63A A 4 mod</t>
  </si>
  <si>
    <t>Diff blok DX³ 4P 300mA 63A AC 4 mod</t>
  </si>
  <si>
    <t>Diff blok DX³ 4P 300mA 40A AC-S 4 mod</t>
  </si>
  <si>
    <t>Diff blok DX³ 4P 300mA 63A AC-S 4 mod</t>
  </si>
  <si>
    <t>Diff blok DX³ 4P 1000mA 63A AC-S 4 mod</t>
  </si>
  <si>
    <t>Diff blok DX³ 4P 30mA 40A A 4 mod</t>
  </si>
  <si>
    <t>Diff blok DX³ 4P 30mA 63A A 4 mod</t>
  </si>
  <si>
    <t>Diff blok DX³ 4P 300mA 40A A 4 mod</t>
  </si>
  <si>
    <t>Diff blok DX³ 4P 300mA 63A A 4 mod</t>
  </si>
  <si>
    <t>Diff blok DX³ 4P 300mA 63A A-S 4 mod</t>
  </si>
  <si>
    <t>Diff blok DX³ 4P 30mA 63A HPI 4 mod</t>
  </si>
  <si>
    <t>Diff blok DX³ 4P 300mA 63A HPI 4 mod</t>
  </si>
  <si>
    <t>Diff blok 4P 63A meter HPI 4 mod</t>
  </si>
  <si>
    <t>Diff blok 4P 125A meter HPI 4 mod</t>
  </si>
  <si>
    <t>Diff blok 4P centraal HPI 4 mod</t>
  </si>
  <si>
    <t>Mosaic verklikkerlampje 230V 0.15mA</t>
  </si>
  <si>
    <t>Scheider smeltzekering SPX 3P 160A DINOO</t>
  </si>
  <si>
    <t>Mosaic verklikkerlampje 230V</t>
  </si>
  <si>
    <t>Diff.aut PN 30mA C10 A</t>
  </si>
  <si>
    <t>Schemerschakelaar 1 functie 250A 16A</t>
  </si>
  <si>
    <t>Motorstarter 4P PR26 32A 8 contacten</t>
  </si>
  <si>
    <t>Bevestigingshouder diam 25mm</t>
  </si>
  <si>
    <t>Mosaic RJ45 Cat 6A UTP - 45°</t>
  </si>
  <si>
    <t>Niloé dubbele drukknop verlicht</t>
  </si>
  <si>
    <t>Autotransfo 3f 160kVA</t>
  </si>
  <si>
    <t>Buitenhoek 50x130mm DLP zwart klik in</t>
  </si>
  <si>
    <t>Scheidingstussenschot b 50mm 2m</t>
  </si>
  <si>
    <t>Niloé contactdoos 2P 16A</t>
  </si>
  <si>
    <t>Nokkenschakelaar 3P 63A</t>
  </si>
  <si>
    <t>Rechte koppeling ISO 16 di 16 RTA</t>
  </si>
  <si>
    <t>Isolatietransfo 40 kVA</t>
  </si>
  <si>
    <t>Vertikale verdeler 4P 63A 3r steekklem.</t>
  </si>
  <si>
    <t>Afwerkingskit IP30  B= 975mm  H= 2200mm</t>
  </si>
  <si>
    <t>UPS Keor S 3kVA 20min</t>
  </si>
  <si>
    <t>UPS Keor S 3kVA 42min</t>
  </si>
  <si>
    <t>UPS Keor S 3kVA 8min</t>
  </si>
  <si>
    <t>Buis met vlecht TR d= 12mm RTA</t>
  </si>
  <si>
    <t>Kit intrekbare RJ45 Cat6 UTP Pop-up wit</t>
  </si>
  <si>
    <t>Bureaumodule ingebouwd 2P+A USB lader</t>
  </si>
  <si>
    <t>DX³ hulpwisselcontact 6A 250V 0,5modules</t>
  </si>
  <si>
    <t>Foutmeldingswisselcontact 6A 250V 0,5mod</t>
  </si>
  <si>
    <t>Hulp en foutmeldingscontact 6A 250V 1mod</t>
  </si>
  <si>
    <t>PDU verticaal KIT 42U</t>
  </si>
  <si>
    <t>Voed. AS 1F 24VDC 120W</t>
  </si>
  <si>
    <t>Nokkenschakelaar 1P PR12 16A 1 contact</t>
  </si>
  <si>
    <t>Buis LED-400 lm-1h -NP/P -LVS2 IP67</t>
  </si>
  <si>
    <t>Nokkenschakelaar 1snelh.PR12 5 contacten</t>
  </si>
  <si>
    <t>Vloerbevestigingskit VDI</t>
  </si>
  <si>
    <t>ART ctdoos 2P+A vlak</t>
  </si>
  <si>
    <t>ART ctdoos 2x2P+A vlak</t>
  </si>
  <si>
    <t>ART ctdoos 3x2P+A vlak</t>
  </si>
  <si>
    <t>ART ctdoos 2P+A +TV +RJ45 FTP</t>
  </si>
  <si>
    <t>ART doos kleine rechth.</t>
  </si>
  <si>
    <t>ART doos dubb. kleine rechth.</t>
  </si>
  <si>
    <t>XL³400 plaat DPX³ 630 zonder diff.</t>
  </si>
  <si>
    <t>Dekselset 16 modules vertikaal IK-3</t>
  </si>
  <si>
    <t>Beschermkappen (2st) IK-3</t>
  </si>
  <si>
    <t>Isolatietransfo 25 kVA</t>
  </si>
  <si>
    <t>Isolatietransfo 50 kVA</t>
  </si>
  <si>
    <t>Gootafdichting 50x100 DLP halogeenvrij</t>
  </si>
  <si>
    <t>Instortdoos (H50 -70mm)</t>
  </si>
  <si>
    <t>Rechte koppeling ISO 12 di 10 RTA</t>
  </si>
  <si>
    <t>Zwarte moer ISO 12 voor wartel ISO 12</t>
  </si>
  <si>
    <t>RTA rechte koppeling LGPD19 M25 zwart</t>
  </si>
  <si>
    <t>ACCESSOIRES DAKER DK</t>
  </si>
  <si>
    <t>Motorbev.MPX³ 32S 4 à 6A</t>
  </si>
  <si>
    <t>Diff.aut PN 10mA B16 AC</t>
  </si>
  <si>
    <t>Diff.aut PN 30mA B6 AC</t>
  </si>
  <si>
    <t>Diff.aut PN 30mA B10 AC</t>
  </si>
  <si>
    <t>Diff.aut PN 30mA B16 AC</t>
  </si>
  <si>
    <t>Diff.aut PN 30mA B20 AC</t>
  </si>
  <si>
    <t>Diff.aut PN 30mA B25 AC</t>
  </si>
  <si>
    <t>Diff.aut PN 30mA B32 AC</t>
  </si>
  <si>
    <t>Diff.aut PN 30mA B40 AC</t>
  </si>
  <si>
    <t>Diff.aut PN 10mA B16 A</t>
  </si>
  <si>
    <t>Diff.aut PN 30mA B6 A</t>
  </si>
  <si>
    <t>Diff.aut PN 30mA B10 A</t>
  </si>
  <si>
    <t>Diff.aut PN 30mA B16 A</t>
  </si>
  <si>
    <t>Diff.aut PN 30mA B20 A</t>
  </si>
  <si>
    <t>Diff.aut PN 30mA B25 A</t>
  </si>
  <si>
    <t>Diff.aut PN 30mA B32 A</t>
  </si>
  <si>
    <t>Diff.aut PN 30mA B40 A</t>
  </si>
  <si>
    <t>Diff.aut PN 10mA C16 AC</t>
  </si>
  <si>
    <t>Diff.aut PN 30mA C2 AC</t>
  </si>
  <si>
    <t>Diff.aut PN 30mA C6 AC</t>
  </si>
  <si>
    <t>Diff.aut PN 30mA C10 AC</t>
  </si>
  <si>
    <t>Diff.aut PN 30mA C16 AC</t>
  </si>
  <si>
    <t>Diff.aut PN 30mA C20 AC</t>
  </si>
  <si>
    <t>Diff.aut PN 30mA C25 AC</t>
  </si>
  <si>
    <t>Diff.aut PN 30mA C32 AC</t>
  </si>
  <si>
    <t>Diff.aut PN 30mA C40 AC</t>
  </si>
  <si>
    <t>Diff.aut PN 300mA C10 AC</t>
  </si>
  <si>
    <t>Diff.aut PN 300mA C16 AC</t>
  </si>
  <si>
    <t>Diff.aut PN 30mA C6 A</t>
  </si>
  <si>
    <t>Diff.aut PN 30mA C16 A</t>
  </si>
  <si>
    <t>Diff.aut PN 30mA C20 A</t>
  </si>
  <si>
    <t>Diff.aut PN 30mA C25 A</t>
  </si>
  <si>
    <t>Diff.aut PN 30mA C32 A</t>
  </si>
  <si>
    <t>Diff.aut PN 30mA C40 A</t>
  </si>
  <si>
    <t>Diff.aut PN 300mA C10 A</t>
  </si>
  <si>
    <t>Diff.aut PN 300mA C16 A</t>
  </si>
  <si>
    <t>Diff.aut PN 300mA C20 A</t>
  </si>
  <si>
    <t>Diff.aut PN 30mA C6 HPI</t>
  </si>
  <si>
    <t>Diff.aut PN 30mA C10 HPI</t>
  </si>
  <si>
    <t>Diff.aut PN 30mA C16 HPI</t>
  </si>
  <si>
    <t>Diff.aut PN 30mA C20 HPI</t>
  </si>
  <si>
    <t>Diff.aut PN 30mA C25 HPI</t>
  </si>
  <si>
    <t>Diff.aut PN 30mA C32 HPI</t>
  </si>
  <si>
    <t>Diff.aut PN 30mA C40 HPI</t>
  </si>
  <si>
    <t>Diff.aut 4P 30mA B10 A</t>
  </si>
  <si>
    <t>Diff.aut 4P 30mA B16 A</t>
  </si>
  <si>
    <t>Diff.aut 4P 30mA B20 A</t>
  </si>
  <si>
    <t>Diff.aut 4P 30mA B25 A</t>
  </si>
  <si>
    <t>Diff.aut 4P 30mA B32 A</t>
  </si>
  <si>
    <t>Diff.aut 4P 300mA B10 A</t>
  </si>
  <si>
    <t>Diff.aut 4P 300mA B16 A</t>
  </si>
  <si>
    <t>Diff.aut 4P 300mA B20 A</t>
  </si>
  <si>
    <t>Diff.aut 4P 300mA B25 A</t>
  </si>
  <si>
    <t>Diff.aut 4P 300mA B32 A</t>
  </si>
  <si>
    <t>Diff.aut 4P 30mA C10 A</t>
  </si>
  <si>
    <t>Diff.aut 4P 30mA C16 A</t>
  </si>
  <si>
    <t>Diff.aut 4P 30mA C20 A</t>
  </si>
  <si>
    <t>Diff.aut 4P 30mA C25 A</t>
  </si>
  <si>
    <t>Diff.aut 4P 30mA C32 A</t>
  </si>
  <si>
    <t>Diff.aut 4P 300mA C10 A</t>
  </si>
  <si>
    <t>Diff.aut 4P 300mA C16 A</t>
  </si>
  <si>
    <t>Diff.aut 4P 300mA C20 A</t>
  </si>
  <si>
    <t>Diff.aut 4P 300mA C25 A</t>
  </si>
  <si>
    <t>Diff.aut 4P 300mA C32 A</t>
  </si>
  <si>
    <t>Diff.aut 4P 30mA C16 HPI</t>
  </si>
  <si>
    <t>Diff.aut 4P 30mA C20 HPI</t>
  </si>
  <si>
    <t>Diff.aut 4P 30mA C25 HPI</t>
  </si>
  <si>
    <t>Diff.aut 4P 30mA C32 HPI</t>
  </si>
  <si>
    <t>Overspann. T2 - 1P - 20kA</t>
  </si>
  <si>
    <t>Overspann. T2 - 2P - 20kA</t>
  </si>
  <si>
    <t>Overspann. T2 - 4P - 20kA</t>
  </si>
  <si>
    <t>Overspann. T2 - 1P - 40kA</t>
  </si>
  <si>
    <t>Overspann. T2 - 3P - 40kA</t>
  </si>
  <si>
    <t>Overspann. T2 - 4P - 40kA</t>
  </si>
  <si>
    <t>Overspann. T2 - 2P - 40kA</t>
  </si>
  <si>
    <t>Overspann. T1+T2 2P 8kA</t>
  </si>
  <si>
    <t>Overspann. T1+T2 3P 8kA</t>
  </si>
  <si>
    <t>Overspann. T1+T2 4P 8kA</t>
  </si>
  <si>
    <t>Overspann. T1+T2 3P+N 8kA</t>
  </si>
  <si>
    <t>Oversp T1+T2 2P 12.5kA</t>
  </si>
  <si>
    <t>Oversp T1+T2 3P 12.5kA</t>
  </si>
  <si>
    <t>Oversp T1+T2 4P 12.5kA</t>
  </si>
  <si>
    <t>Oversp T1+T23P+N -12.5kA</t>
  </si>
  <si>
    <t>Oversp T1 1P -25 en 35kA</t>
  </si>
  <si>
    <t>Oversp T1 1P+N-25 en 35kA</t>
  </si>
  <si>
    <t>Oversp T1 3P -25 en 35kA</t>
  </si>
  <si>
    <t>Oversp T1 3P+N-25 en 35kA</t>
  </si>
  <si>
    <t>Vervangcassette T1 / 25kA</t>
  </si>
  <si>
    <t>Module N-PE T1 / 25kA</t>
  </si>
  <si>
    <t>Vervangcassette T1 / 35kA</t>
  </si>
  <si>
    <t>Vervangcassette T2 / 20kA</t>
  </si>
  <si>
    <t>Vervangcassette T2 / 40kA</t>
  </si>
  <si>
    <t>Vervangcass T2/40kA (440V)</t>
  </si>
  <si>
    <t>Vervangcass T1+T2 8kA</t>
  </si>
  <si>
    <t>Vervangcass T1+T2 12.5kA</t>
  </si>
  <si>
    <t>Bekabelingskit overspanningsb.</t>
  </si>
  <si>
    <t>Stroomtransfo TI gesloten 200/5 - 4VA</t>
  </si>
  <si>
    <t>Lege behuizing IP65 3P 80/100A grijs</t>
  </si>
  <si>
    <t>Geschak voed 1F 24VDC 24W</t>
  </si>
  <si>
    <t>Autotransfo 3f 125kVA</t>
  </si>
  <si>
    <t>Autotransfo 3f 63kVA</t>
  </si>
  <si>
    <t>Autotransfo 3f 100kVA</t>
  </si>
  <si>
    <t>Isolatietransfo 63 kVA</t>
  </si>
  <si>
    <t>Isolatietransfo 80 kVA</t>
  </si>
  <si>
    <t>Isolatietransfo 100 kVA</t>
  </si>
  <si>
    <t>Scheidingstransfo 10 kVA</t>
  </si>
  <si>
    <t>Scheidingstransfo 12.5kVA</t>
  </si>
  <si>
    <t>Scheidingstransfo 16 kVA</t>
  </si>
  <si>
    <t>Scheidingstransfo 20 kVA</t>
  </si>
  <si>
    <t>Scheidingstransfo 25 kVA</t>
  </si>
  <si>
    <t>Isolatietransfo 125 kVA</t>
  </si>
  <si>
    <t>Isolatietransfo 160 kVA</t>
  </si>
  <si>
    <t>Isolatietransfo 200 kVA</t>
  </si>
  <si>
    <t>Isolatietransfo 250 kVA</t>
  </si>
  <si>
    <t>Isolatietransfo 315 kVA</t>
  </si>
  <si>
    <t>Isolatietransfo 400 kVA</t>
  </si>
  <si>
    <t>Geschak voed 1F 12VDC 20W</t>
  </si>
  <si>
    <t>Geschak voed 1F 12VDC 40W</t>
  </si>
  <si>
    <t>Geschak voed 1F 12VDC 60W</t>
  </si>
  <si>
    <t>Geschak voed 1F 24VDC 40W</t>
  </si>
  <si>
    <t>Geschak voed 1F 24VDC 60W</t>
  </si>
  <si>
    <t>Geschak voed 1F 48VDC 60W</t>
  </si>
  <si>
    <t>Voed. AS 1F 12VDC 75W</t>
  </si>
  <si>
    <t>Voed. AS 1F 12VDC 120W</t>
  </si>
  <si>
    <t>Voed. AS 1F 24VDC 75W</t>
  </si>
  <si>
    <t>Voed. AS 1F 24VDC 240W</t>
  </si>
  <si>
    <t>Voed. AS 1F 24VDC 480W</t>
  </si>
  <si>
    <t>Voed. AS 1F 24VDC 960W</t>
  </si>
  <si>
    <t>Voed. 3F 24VDC 960W</t>
  </si>
  <si>
    <t>Voed. 3F 48VDC 960W</t>
  </si>
  <si>
    <t>Voed. AS 1F 48VDC 120W</t>
  </si>
  <si>
    <t>Voed. AS 1F 48VDC 240W</t>
  </si>
  <si>
    <t>Voed. AS 1F 48VDC 480W</t>
  </si>
  <si>
    <t>Voed. 1F/2F 12VDC 120W</t>
  </si>
  <si>
    <t>Voed. 1F/2F 24VDC 120W</t>
  </si>
  <si>
    <t>Voed. 1F/2F 24VDC 240W</t>
  </si>
  <si>
    <t>Voed. 1F/2F 24VDC 480W</t>
  </si>
  <si>
    <t>Voed. 1F/2F 48VDC 120W</t>
  </si>
  <si>
    <t>Voed. 1F/2F 48VDC 240W</t>
  </si>
  <si>
    <t>Voed. 1F/2F 48VDC 480W</t>
  </si>
  <si>
    <t>Module batt-onderst. functie</t>
  </si>
  <si>
    <t>Batterij pack 9Ah batt-onderst</t>
  </si>
  <si>
    <t>Module redundantie-functie</t>
  </si>
  <si>
    <t>MOSAIC 2XRJ45 CAT 6 UTP -45°  WIT</t>
  </si>
  <si>
    <t>Oteo drukknop + etikethouder</t>
  </si>
  <si>
    <t>Ura One-NP/P-200lm-2h IP42 autotest/adr.</t>
  </si>
  <si>
    <t>B65 NP/P 350lm 1h IP65 LED autotest/adr.</t>
  </si>
  <si>
    <t>Doos 2posten 4/5 mod</t>
  </si>
  <si>
    <t>Doos 3posten 6/8 mod</t>
  </si>
  <si>
    <t>Automaten DX³ 4P D 50A 400V - 25KA - 6</t>
  </si>
  <si>
    <t>DIN RAIL KIT</t>
  </si>
  <si>
    <t>BATTERIJKAST KEOR LP 2000VA ZONDER BAT</t>
  </si>
  <si>
    <t>Metalen moer ISO 16</t>
  </si>
  <si>
    <t>Metalen moer ISO 25</t>
  </si>
  <si>
    <t>Metalen moer ISO 32</t>
  </si>
  <si>
    <t>Scheidingstransfo 3Ph 400V 6,3Kva</t>
  </si>
  <si>
    <t>Scheidingstransfo 3Ph 400V 4Kva</t>
  </si>
  <si>
    <t>DPX³630 auto MT 4P 250A 36kA</t>
  </si>
  <si>
    <t>Lastschakelaar DX³ 4P 40A</t>
  </si>
  <si>
    <t>Lastschakelaar DX³ 4P 125A</t>
  </si>
  <si>
    <t>Etiket voor afdekplaat hoofdschakelaar</t>
  </si>
  <si>
    <t>Niloé lange spanklauwen</t>
  </si>
  <si>
    <t>Niloé aut. schak 230V 2 draad</t>
  </si>
  <si>
    <t>Y aftakking diam 20/12-12mm RTA</t>
  </si>
  <si>
    <t>Y aftakking diam 20/16-16mm RTA</t>
  </si>
  <si>
    <t>Automaat DX³ 4P D 125A 400V 10kA/16kA 6m</t>
  </si>
  <si>
    <t>set van schroeven voor racks HD</t>
  </si>
  <si>
    <t>UPS Keor line RT 1000 VA</t>
  </si>
  <si>
    <t>Linkeo socle h=100  b=800 d=800</t>
  </si>
  <si>
    <t>Linkeo socle h=100  b=600 d=600</t>
  </si>
  <si>
    <t>Linkeo set van 2 19  stijlen 42HU</t>
  </si>
  <si>
    <t>DPX³630 auto MT 3P 400A 36kA</t>
  </si>
  <si>
    <t>DPX³630 auto MT 3P 630A 36kA</t>
  </si>
  <si>
    <t>Kijkvenster voor deuren 300x400 (hxbr)</t>
  </si>
  <si>
    <t>Sokkel C/CTX T000/00 1P 160A v/meszeker.</t>
  </si>
  <si>
    <t>C-staven alu 250A H= 1600mm</t>
  </si>
  <si>
    <t>Isolerende houder alu C-staaf 250/400A</t>
  </si>
  <si>
    <t>Isolerende hielstuk alu C-staaf 250/400A</t>
  </si>
  <si>
    <t>Voedingskit DPX³ 250 m/z diff kabelmant.</t>
  </si>
  <si>
    <t>Automatische verdeler 24 modules</t>
  </si>
  <si>
    <t>Voedingsmodule + beschermkap 125A</t>
  </si>
  <si>
    <t>Set 10 aansluitingsmodules N</t>
  </si>
  <si>
    <t>PV-beveiligingskast brandweer</t>
  </si>
  <si>
    <t>Adaptor sokkel IP55 Hypra voor Mosaic</t>
  </si>
  <si>
    <t>Mosaic rolluikbediening 1 of meerdere DK</t>
  </si>
  <si>
    <t>Niloé afsluitplaat adapter Mosaic</t>
  </si>
  <si>
    <t>Paal metaal voet 3.2kW IP55 IK08</t>
  </si>
  <si>
    <t>Motorbev.MPX³ 32S 0.63 à 1A</t>
  </si>
  <si>
    <t>Motorbev.MPX³ 32S 6 à 10A</t>
  </si>
  <si>
    <t>Voedingsblok ingebouwd 4 ctdozen + 4RJ45</t>
  </si>
  <si>
    <t>Lastschakelaar DX³ 2P 16A</t>
  </si>
  <si>
    <t>Inbouwcontactdoos EV 3.2kVA</t>
  </si>
  <si>
    <t>Linkeo sokkel 100x800x1000</t>
  </si>
  <si>
    <t>Linkeo kabelgeleider vertikaal 42U</t>
  </si>
  <si>
    <t>Linkeo set van 6 banden</t>
  </si>
  <si>
    <t>Linkeo ventilatiekit met thermostaat 4st</t>
  </si>
  <si>
    <t>Stekker 2P+A schuko Wit</t>
  </si>
  <si>
    <t>Osmoz comp draaikn NO+NG groen</t>
  </si>
  <si>
    <t>Afdekplaat hoogte 1950 mm</t>
  </si>
  <si>
    <t>XL³800 DPX-IS 630 bev.hulpst.</t>
  </si>
  <si>
    <t>Invoerplaat buis vr Quickbox</t>
  </si>
  <si>
    <t>Lastschakelaar DX³ 2P 32A</t>
  </si>
  <si>
    <t>Rechte koppeling ISO 25 di 15</t>
  </si>
  <si>
    <t>Spanningsuitschakelaar POP</t>
  </si>
  <si>
    <t>Lastzek.scheid SPX-D 3P 250A</t>
  </si>
  <si>
    <t>DPX³630 auto MT 4P 500A 70kA</t>
  </si>
  <si>
    <t>Moer ISO 25 RAL 9011 zwart</t>
  </si>
  <si>
    <t>rechte koppeling LGPD15M20 zwart</t>
  </si>
  <si>
    <t>DPX³-I 630 lastsch.sch 3P 630A</t>
  </si>
  <si>
    <t>DPX³min.spanningsuitsch.230V</t>
  </si>
  <si>
    <t>FA buis PVC/metaal di 12mm</t>
  </si>
  <si>
    <t>UPS vermogenmodule 6.7 kVA</t>
  </si>
  <si>
    <t>Automaat 2P 16A 25kA D 230/400V</t>
  </si>
  <si>
    <t>Y aftakking diam 12/10-10mm RTA</t>
  </si>
  <si>
    <t>Y aftakking diam 16/12-12mm RTA</t>
  </si>
  <si>
    <t>Mosaic antibact. rolluikschakelaar</t>
  </si>
  <si>
    <t>T-aftakking 50x80mm</t>
  </si>
  <si>
    <t>Batterijkast KEOR LP 3000VA met batterij</t>
  </si>
  <si>
    <t>Rooster kabelgeleiding 200x54</t>
  </si>
  <si>
    <t>DPX³630 elektr S2 4P 630A 70kA</t>
  </si>
  <si>
    <t>DLP 50x100mm halogeenvrij</t>
  </si>
  <si>
    <t>Mosaic drvoer koper-Cat6A-STP</t>
  </si>
  <si>
    <t>Buitenhoek 50x85mm</t>
  </si>
  <si>
    <t>Kit voor bronwisselaar gemotoriseerd</t>
  </si>
  <si>
    <t>Verb.kit DPX³160 barenstel lat</t>
  </si>
  <si>
    <t>Verb.kit DPX³250 barenstel lat</t>
  </si>
  <si>
    <t>Aansl.kit rijverd.kl lat.</t>
  </si>
  <si>
    <t>Lastschakelaar DX³ 4P 63A</t>
  </si>
  <si>
    <t>Lastschakelaar DX³ 4P 100A</t>
  </si>
  <si>
    <t>Interface Ethernet 2 module</t>
  </si>
  <si>
    <t>DPX³630 auto MT 3P 250A 36kA</t>
  </si>
  <si>
    <t>Teleruptor CTX³2NO+2NG-230VAC</t>
  </si>
  <si>
    <t>DPX³630 auto MT 4P 400A 36kA</t>
  </si>
  <si>
    <t>DPX³-I 630 lastsch.sch 4P 400A</t>
  </si>
  <si>
    <t>Set van 2 afschermkappen 4P</t>
  </si>
  <si>
    <t>Contact.3P CTX³22 9A 24VAC</t>
  </si>
  <si>
    <t>Contact.3P CTX³22 9A 24VDC</t>
  </si>
  <si>
    <t>Contact.3P CTX³22 9A 230VAC</t>
  </si>
  <si>
    <t>Contact.3P CTX³22 9A 415VAC</t>
  </si>
  <si>
    <t>Contact.3P CTX³22 12A 24VAC</t>
  </si>
  <si>
    <t>Contact.3P CTX³22 12A 24VDC</t>
  </si>
  <si>
    <t>Contact.3P CTX³22 12A 230VAC</t>
  </si>
  <si>
    <t>Contact.3P CTX³22 12A 415VAC</t>
  </si>
  <si>
    <t>Contact.3P CTX³22 18A 24VAC</t>
  </si>
  <si>
    <t>Contact.3P CTX³22 18A 24VDC</t>
  </si>
  <si>
    <t>Contact.3P CTX³22 18A 230VAC</t>
  </si>
  <si>
    <t>Contact.3P CTX³22 18A 415VAC</t>
  </si>
  <si>
    <t>Contact.3P CTX³22 22A 24VAC</t>
  </si>
  <si>
    <t>Contact.3P CTX³22 22A 24VDC</t>
  </si>
  <si>
    <t>Contact.3P CTX³22 22A 230VAC</t>
  </si>
  <si>
    <t>Contact.3P CTX³22 22A 415VAC</t>
  </si>
  <si>
    <t>Contact.3P CTX³40 32A 24VAC</t>
  </si>
  <si>
    <t>Contact.3P CTX³40 32A 24VDC</t>
  </si>
  <si>
    <t>Contact.3P CTX³40 32A 230VAC</t>
  </si>
  <si>
    <t>Contact.3P CTX³40 32A 415VAC</t>
  </si>
  <si>
    <t>Contact.3P CTX³40 40A 24VAC</t>
  </si>
  <si>
    <t>Contact.3P CTX³40 40A 24VDC</t>
  </si>
  <si>
    <t>Contact.3P CTX³40 40A 230VAC</t>
  </si>
  <si>
    <t>Contact.3P CTX³40 40A 415VAC</t>
  </si>
  <si>
    <t>Contact.3P CTX³65 50A 24VAC</t>
  </si>
  <si>
    <t>Contact.3P CTX³65 50A 24VDC</t>
  </si>
  <si>
    <t>Contact.3P CTX³65 50A 230VAC</t>
  </si>
  <si>
    <t>Contact.3P CTX³65 50A 415VAC</t>
  </si>
  <si>
    <t>Contact.3P CTX³65 65A 24VAC</t>
  </si>
  <si>
    <t>Contact.3P CTX³65 65A 24VDC</t>
  </si>
  <si>
    <t>Contact.3P CTX³65 65A 230VAC</t>
  </si>
  <si>
    <t>Contact.3P CTX³65 65A 415VAC</t>
  </si>
  <si>
    <t>Contact.3P CTX³100 75A 24VAC</t>
  </si>
  <si>
    <t>Contact.3P CTX³100 75A 24VDC</t>
  </si>
  <si>
    <t>Contact.3P CTX³100 75A 230VAC</t>
  </si>
  <si>
    <t>Contact.3P CTX³100 75A 415VAC</t>
  </si>
  <si>
    <t>Contact.3P CTX³100 85A 24VAC</t>
  </si>
  <si>
    <t>Contact.3P CTX³100 85A 24VDC</t>
  </si>
  <si>
    <t>Contact.3P CTX³100 85A 230VAC</t>
  </si>
  <si>
    <t>Contact.3P CTX³100 85A 415VAC</t>
  </si>
  <si>
    <t>Contact.3P CTX³100 100A 24VAC</t>
  </si>
  <si>
    <t>Contact.3P CTX³100 100A 24VDC</t>
  </si>
  <si>
    <t>Contact.3P CTX³100 100A 230VAC</t>
  </si>
  <si>
    <t>Contact.3P CTX³100 100A 415VAC</t>
  </si>
  <si>
    <t>Contact.3P CTX³150 130A 24VAC</t>
  </si>
  <si>
    <t>Contact.3P CTX³150 130A 24VDC</t>
  </si>
  <si>
    <t>Contact.3P CTX³150 130A 100-</t>
  </si>
  <si>
    <t>Contact.3P CTX³150 130A 400-</t>
  </si>
  <si>
    <t>Contact.3P CTX³150 150A 24VAC</t>
  </si>
  <si>
    <t>Contact.3P CTX³150 150A 24VDC</t>
  </si>
  <si>
    <t>Contact.3P CTX³150 150A 100-</t>
  </si>
  <si>
    <t>Contact.3P CTX³150 150A 400-</t>
  </si>
  <si>
    <t>Cont.3P CTX³225 185A 24VAC/DC</t>
  </si>
  <si>
    <t>Contact.3P CTX³225 185A 100-</t>
  </si>
  <si>
    <t>Contact.3P CTX³225 185A 380-</t>
  </si>
  <si>
    <t>Cont.3P CTX³225 225A 24VAC/DC</t>
  </si>
  <si>
    <t>Contact.3P CTX³225 225A 100-</t>
  </si>
  <si>
    <t>Contact.3P CTX³225 225A 380-</t>
  </si>
  <si>
    <t>Contact.3P CTX³400 265A 100-</t>
  </si>
  <si>
    <t>Contact.3P CTX³400 265A 380-</t>
  </si>
  <si>
    <t>Contact.3P CTX³400 330A 100-</t>
  </si>
  <si>
    <t>Contact.3P CTX³400 330A 380-</t>
  </si>
  <si>
    <t>Contact.3P CTX³400 400A 100-</t>
  </si>
  <si>
    <t>Contact.3P CTX³400 400A 380-</t>
  </si>
  <si>
    <t>Contact.3P CTX³500 500A 200-</t>
  </si>
  <si>
    <t>Contact.3P CTX³500 500A 380-</t>
  </si>
  <si>
    <t>Contact.3P CTX³500 630A 200-</t>
  </si>
  <si>
    <t>Contact.3P CTX³500 630A 380-</t>
  </si>
  <si>
    <t>Contact.3P CTX³500 800A 200-</t>
  </si>
  <si>
    <t>Contact.3P CTX³500 800A 380-</t>
  </si>
  <si>
    <t>Contact.4P CTX³ 40A 230VAC</t>
  </si>
  <si>
    <t>Contact.4P CTX³ 60A 230VAC</t>
  </si>
  <si>
    <t>Contact.4P CTX³ 100A 230VAC</t>
  </si>
  <si>
    <t>Contact.4P CTX³ 135A 230VAC</t>
  </si>
  <si>
    <t>Contact.4P CTX³ 155A 100-</t>
  </si>
  <si>
    <t>Contact.4P CTX³ 200A 100-</t>
  </si>
  <si>
    <t>Contact.4P CTX³ 260A 100-</t>
  </si>
  <si>
    <t>Contact.4P CTX³ 350A 100-</t>
  </si>
  <si>
    <t>Contact.4P CTX³ 420A 100-</t>
  </si>
  <si>
    <t>Contact.4P CTX³ 660A 200-</t>
  </si>
  <si>
    <t>Contact.4P CTX³ 800A 200-</t>
  </si>
  <si>
    <t>Individ.montage-eenh.RTX³40</t>
  </si>
  <si>
    <t>Individ.montage-eenh.RTX³65</t>
  </si>
  <si>
    <t>Individ.montage-eenh.RTX³100</t>
  </si>
  <si>
    <t>Individ.montage-eenh.RTX³150</t>
  </si>
  <si>
    <t>Therm.relais RTX³40-0.1-0.16A</t>
  </si>
  <si>
    <t>Therm relais RTX³40-0.16-0.25A</t>
  </si>
  <si>
    <t>Therm.relais RTX³40-0.25-0.4A</t>
  </si>
  <si>
    <t>Therm.relais RTX³40-0.4-0.63A</t>
  </si>
  <si>
    <t>Therm.relais RTX³40-0.63-1A</t>
  </si>
  <si>
    <t>Therm.relais RTX³40-1-1.6A</t>
  </si>
  <si>
    <t>Therm.relais RTX³40-1.6-2.5A</t>
  </si>
  <si>
    <t>Therm.relais RTX³40-2.5-4A</t>
  </si>
  <si>
    <t>Therm.relais RTX³40-4-6A</t>
  </si>
  <si>
    <t>Therm.relais RTX³40-5-8A</t>
  </si>
  <si>
    <t>Therm.relais RTX³40-6-9A</t>
  </si>
  <si>
    <t>Therm.relais RTX³40-7-10A</t>
  </si>
  <si>
    <t>Therm.relais RTX³40-9-13A</t>
  </si>
  <si>
    <t>Therm.relais RTX³40-12-18A</t>
  </si>
  <si>
    <t>Therm.relais RTX³40-16-22A</t>
  </si>
  <si>
    <t>Therm.relais RTX³40-18-25A</t>
  </si>
  <si>
    <t>Therm.relais RTX³40-22-32A</t>
  </si>
  <si>
    <t>Therm.relais RTX³40-28-40A</t>
  </si>
  <si>
    <t>Therm.relais RTX³65-9-13A</t>
  </si>
  <si>
    <t>Therm.relais RTX³65-12-18A</t>
  </si>
  <si>
    <t>Therm.relais RTX³65-16-22A</t>
  </si>
  <si>
    <t>Therm.relais RTX³65-18-25A</t>
  </si>
  <si>
    <t>Therm.relais RTX³65-24-36A</t>
  </si>
  <si>
    <t>Therm.relais RTX³65-28-40A</t>
  </si>
  <si>
    <t>Therm.relais RTX³65-34-50A</t>
  </si>
  <si>
    <t>Therm.relais RTX³65-45-65A</t>
  </si>
  <si>
    <t>Therm.relais RTX³100-18-25A</t>
  </si>
  <si>
    <t>Therm.relais RTX³100-24-36A</t>
  </si>
  <si>
    <t>Therm.relais RTX³100-28-40A</t>
  </si>
  <si>
    <t>Therm.relais RTX³100-34-50A</t>
  </si>
  <si>
    <t>Therm.relais RTX³100-45-65A</t>
  </si>
  <si>
    <t>Therm.relais RTX³100-54-75A</t>
  </si>
  <si>
    <t>Therm.relais RTX³100-63-85A</t>
  </si>
  <si>
    <t>Therm.relais RTX³100-70-95A</t>
  </si>
  <si>
    <t>Therm.relais RTX³100-80-100A</t>
  </si>
  <si>
    <t>Therm.relais RTX³150-45-65A</t>
  </si>
  <si>
    <t>Therm.relais RTX³150-54-75A</t>
  </si>
  <si>
    <t>Therm.relais RTX³150-63-85A</t>
  </si>
  <si>
    <t>Therm.relais RTX³150-80-105A</t>
  </si>
  <si>
    <t>Therm.relais RTX³150-95-130A</t>
  </si>
  <si>
    <t>Therm.relais RTX³150-110-150A</t>
  </si>
  <si>
    <t>Therm.relais RTX³225-65-100A</t>
  </si>
  <si>
    <t>Therm.relais RTX³225-85-125A</t>
  </si>
  <si>
    <t>Therm.relais RTX³225-100-160A</t>
  </si>
  <si>
    <t>Therm.relais RTX³225-120-185A</t>
  </si>
  <si>
    <t>Therm.relais RTX³225-160-240A</t>
  </si>
  <si>
    <t>Therm.relais RTX³400-85-125A</t>
  </si>
  <si>
    <t>Therm.relais RTX³400-100-160A</t>
  </si>
  <si>
    <t>Therm.relais RTX³400-120-185A</t>
  </si>
  <si>
    <t>Therm.relais RTX³400-160-240A</t>
  </si>
  <si>
    <t>Therm.relais RTX³400-200-330A</t>
  </si>
  <si>
    <t>Therm.relais RTX³400-260-400A</t>
  </si>
  <si>
    <t>Therm.relais RTX³800-200-300A</t>
  </si>
  <si>
    <t>Therm.relais RTX³800-260-400A</t>
  </si>
  <si>
    <t>Therm.relais RTX³800-400-600A</t>
  </si>
  <si>
    <t>Therm.relais RTX³800-520-800A</t>
  </si>
  <si>
    <t>Teleruptor CTX³ 4NO - 24VAC</t>
  </si>
  <si>
    <t>Teleruptor CTX³ 4NO - 24VDC</t>
  </si>
  <si>
    <t>Teleruptor CTX³ 4NO - 230VAC</t>
  </si>
  <si>
    <t>Teleruptor CTX³ 4NO - 415VAC</t>
  </si>
  <si>
    <t>Teleruptor CTX³ 3NO+1NG-24VAC</t>
  </si>
  <si>
    <t>Teleruptor CTX³ 3NO+1NG-24VDC</t>
  </si>
  <si>
    <t>Teleruptor CTX³3NO+1NG-230VAC</t>
  </si>
  <si>
    <t>Teleruptor CTX³3NO+1NG-415VAC</t>
  </si>
  <si>
    <t>Teleruptor CTX³ 2NO+2NG-24VAC</t>
  </si>
  <si>
    <t>Teleruptor CTX³ 2NO+2NG-24VDC</t>
  </si>
  <si>
    <t>Teleruptor CTX³2NO+2NG-415VAC</t>
  </si>
  <si>
    <t>Beschermkap frontaal CTX³</t>
  </si>
  <si>
    <t>Klemmenafdekking CTX³ 225 3P</t>
  </si>
  <si>
    <t>Klemmenafdekking CTX³ 400 3P</t>
  </si>
  <si>
    <t>Klemmenafdekking CTX³ 800 3P</t>
  </si>
  <si>
    <t>Klemmenafdekking CTX³ 225 4P</t>
  </si>
  <si>
    <t>Klemmenafdekking CTX³ 400 4P</t>
  </si>
  <si>
    <t>Klemmenafdekking CTX³ 800 4P</t>
  </si>
  <si>
    <t>Hulpcontact CTX³2P-lateraal vr</t>
  </si>
  <si>
    <t>HulpcontCTX³2/4P-16A-voorzijde</t>
  </si>
  <si>
    <t>Timer vertraging bij inschak.</t>
  </si>
  <si>
    <t>Timer vertraging bij uitschak.</t>
  </si>
  <si>
    <t>Ontladingsweerstand condensat.</t>
  </si>
  <si>
    <t>Mechanische vergrendeling voor</t>
  </si>
  <si>
    <t>Kabelset voor CTX³22</t>
  </si>
  <si>
    <t>Kabelset voor CTX³40</t>
  </si>
  <si>
    <t>Kabelset voor CTX³65</t>
  </si>
  <si>
    <t>Kabelset voor CTX³100</t>
  </si>
  <si>
    <t>Mecanische vergrendeling voor</t>
  </si>
  <si>
    <t>Doos voor motorstarter zonder</t>
  </si>
  <si>
    <t>Doos voor motorstarter met</t>
  </si>
  <si>
    <t>Reseteenheid op afstand RTX³</t>
  </si>
  <si>
    <t>Begrenzer van overgangspanning</t>
  </si>
  <si>
    <t>Set van 3 klemmen DPX³250</t>
  </si>
  <si>
    <t>DPX³250 schroefkl.kabelsch.</t>
  </si>
  <si>
    <t>Set 4 vijzen voor bevestiging</t>
  </si>
  <si>
    <t>Batterijhouder-DPX3</t>
  </si>
  <si>
    <t>Voeding voor DPX3</t>
  </si>
  <si>
    <t>Bevestigingsschroeven vr DPX³</t>
  </si>
  <si>
    <t>DPX³630 auto MT 3P 320A 36kA</t>
  </si>
  <si>
    <t>DPX³630 auto MT 3P 500A 36kA</t>
  </si>
  <si>
    <t>DPX³630 auto MT 4P 320A 36kA</t>
  </si>
  <si>
    <t>DPX³630 auto MT 4P 500A 36kA</t>
  </si>
  <si>
    <t>DPX³630 auto MT 4P 630A 36kA</t>
  </si>
  <si>
    <t>DPX³630 auto MT 3P 250A 50kA</t>
  </si>
  <si>
    <t>DPX³630 auto MT 3P 320A 50kA</t>
  </si>
  <si>
    <t>DPX³630 auto MT 3P 400A 50kA</t>
  </si>
  <si>
    <t>DPX³630 auto MT 3P 500A 50kA</t>
  </si>
  <si>
    <t>DPX³630 auto MT 3P 630A 50kA</t>
  </si>
  <si>
    <t>DPX³630 auto MT 4P 250A 50kA</t>
  </si>
  <si>
    <t>DPX³630 auto MT 4P 320A 50kA</t>
  </si>
  <si>
    <t>DPX³630 auto MT 4P 400A 50kA</t>
  </si>
  <si>
    <t>DPX³630 auto MT 4P 500A 50kA</t>
  </si>
  <si>
    <t>DPX³630 auto MT 4P 630A 50kA</t>
  </si>
  <si>
    <t>DPX³630 auto MT 3P 250A 70kA</t>
  </si>
  <si>
    <t>DPX³630 auto MT 3P 320A 70kA</t>
  </si>
  <si>
    <t>DPX³630 auto MT 3P 400A 70kA</t>
  </si>
  <si>
    <t>DPX³630 auto MT 3P 500A 70kA</t>
  </si>
  <si>
    <t>DPX³630 auto MT 3P 630A 70kA</t>
  </si>
  <si>
    <t>DPX³630 auto MT 4P 250A 70kA</t>
  </si>
  <si>
    <t>DPX³630 auto MT 4P 320A 70kA</t>
  </si>
  <si>
    <t>DPX³630 auto MT 4P 400A 70kA</t>
  </si>
  <si>
    <t>DPX³630 auto MT 4P 630A 70kA</t>
  </si>
  <si>
    <t>DPX³630 auto MT 3P 250A 100kA</t>
  </si>
  <si>
    <t>DPX³630 auto MT 3P 320A 100kA</t>
  </si>
  <si>
    <t>DPX³630 auto MT 3P 400A 100kA</t>
  </si>
  <si>
    <t>DPX³630 auto MT 3P 500A 100kA</t>
  </si>
  <si>
    <t>DPX³630 auto MT 3P 630A 100kA</t>
  </si>
  <si>
    <t>DPX³630 auto MT 4P 250A 100kA</t>
  </si>
  <si>
    <t>DPX³630 auto MT 4P 320A 100kA</t>
  </si>
  <si>
    <t>DPX³630 auto MT 4P 400A 100kA</t>
  </si>
  <si>
    <t>DPX³630 auto MT 4P 500A 100kA</t>
  </si>
  <si>
    <t>DPX³630 auto MT 4P 630A 100kA</t>
  </si>
  <si>
    <t>DPX³630 elektr S2 3P 250A 36kA</t>
  </si>
  <si>
    <t>DPX³630 elektr S2 3P 320A 36kA</t>
  </si>
  <si>
    <t>DPX³630 elektr S2 3P 400A 36kA</t>
  </si>
  <si>
    <t>DPX³630 elektr S2 3P 500A 36kA</t>
  </si>
  <si>
    <t>DPX³630 elektr S2 3P 630A 36kA</t>
  </si>
  <si>
    <t>DPX³630 elektr S2 4P 250A 36kA</t>
  </si>
  <si>
    <t>DPX³630 elektr S2 4P 320A 36kA</t>
  </si>
  <si>
    <t>DPX³630 elektr S2 4P 400A 36kA</t>
  </si>
  <si>
    <t>DPX³630 elektr S2 4P 500A 36kA</t>
  </si>
  <si>
    <t>DPX³630 elektr S2 4P 630A 36kA</t>
  </si>
  <si>
    <t>DPX³630 elektr S2 3P 250A 50kA</t>
  </si>
  <si>
    <t>DPX³630 elektr S2 3P 320A 50kA</t>
  </si>
  <si>
    <t>DPX³630 elektr S2 3P 400A 50kA</t>
  </si>
  <si>
    <t>DPX³630 elektr S2 3P 500A 50kA</t>
  </si>
  <si>
    <t>DPX³630 elektr S2 3P 630A 50kA</t>
  </si>
  <si>
    <t>DPX³630 elektr S2 4P 250A 50kA</t>
  </si>
  <si>
    <t>DPX³630 elektr S2 4P 320A 50kA</t>
  </si>
  <si>
    <t>DPX³630 elektr S2 4P 400A 50kA</t>
  </si>
  <si>
    <t>DPX³630 elektr S2 4P 500A 50kA</t>
  </si>
  <si>
    <t>DPX³630 elektr S2 4P 630A 50kA</t>
  </si>
  <si>
    <t>DPX³630 elektr S2 3P 250A 70kA</t>
  </si>
  <si>
    <t>DPX³630 elektr S2 3P 320A 70kA</t>
  </si>
  <si>
    <t>DPX³630 elektr S2 3P 400A 70kA</t>
  </si>
  <si>
    <t>DPX³630 elektr S2 3P 500A 70kA</t>
  </si>
  <si>
    <t>DPX³630 elektr S2 3P 630A 70kA</t>
  </si>
  <si>
    <t>DPX³630 elektr S2 4P 250A 70kA</t>
  </si>
  <si>
    <t>DPX³630 elektr S2 4P 320A 70kA</t>
  </si>
  <si>
    <t>DPX³630 elektr S2 4P 400A 70kA</t>
  </si>
  <si>
    <t>DPX³630 elektr S2 4P 500A 70kA</t>
  </si>
  <si>
    <t>DPX³630 elekt S2 3P 250A 100kA</t>
  </si>
  <si>
    <t>DPX³630 elekt S2 3P 320A 100kA</t>
  </si>
  <si>
    <t>DPX³630 elekt S2 3P 400A 100kA</t>
  </si>
  <si>
    <t>DPX³630 elekt S2 3P 500A 100kA</t>
  </si>
  <si>
    <t>DPX³630 elekt S2 3P 630A 100kA</t>
  </si>
  <si>
    <t>DPX³630 elekt S2 4P 250A 100kA</t>
  </si>
  <si>
    <t>DPX³630 elekt S2 4P 320A 100kA</t>
  </si>
  <si>
    <t>DPX³630 elekt S2 4P 400A 100kA</t>
  </si>
  <si>
    <t>DPX³630 elekt S2 4P 500A 100kA</t>
  </si>
  <si>
    <t>DPX³630 elekt S2 4P 630A 100kA</t>
  </si>
  <si>
    <t>DPX³630 S2+meten 3P 250A 36kA</t>
  </si>
  <si>
    <t>DPX³630 S2+meten 3P 320A 36kA</t>
  </si>
  <si>
    <t>DPX³630 S2+meten 3P 400A 36kA</t>
  </si>
  <si>
    <t>DPX³630 S2+meten 3P 500A 36kA</t>
  </si>
  <si>
    <t>DPX³630 S2+meten 3P 630A 36kA</t>
  </si>
  <si>
    <t>DPX³630 S2+meten 4P 250A 36kA</t>
  </si>
  <si>
    <t>DPX³630 S2+meten 4P 320A 36kA</t>
  </si>
  <si>
    <t>DPX³630 S2+meten 4P 400A 36kA</t>
  </si>
  <si>
    <t>DPX³630 S2+meten 4P 500A 36kA</t>
  </si>
  <si>
    <t>DPX³630 S2+meten 4P 630A 36kA</t>
  </si>
  <si>
    <t>DPX³630 S2+meten 3P 250A 50kA</t>
  </si>
  <si>
    <t>DPX³630 S2+meten 3P 320A 50kA</t>
  </si>
  <si>
    <t>DPX³630 S2+meten 3P 400A 50kA</t>
  </si>
  <si>
    <t>DPX³630 S2+meten 3P 500A 50kA</t>
  </si>
  <si>
    <t>DPX³630 S2+meten 3P 630A 50kA</t>
  </si>
  <si>
    <t>DPX³630 S2+meten 4P 250A 50kA</t>
  </si>
  <si>
    <t>DPX³630 S2+meten 4P 320A 50kA</t>
  </si>
  <si>
    <t>DPX³630 S2+meten 4P 400A 50kA</t>
  </si>
  <si>
    <t>DPX³630 S2+meten 4P 500A 50kA</t>
  </si>
  <si>
    <t>DPX³630 S2+meten 4P 630A 50kA</t>
  </si>
  <si>
    <t>DPX³630 S2+meten 3P 250A 70kA</t>
  </si>
  <si>
    <t>DPX³630 S2+meten 3P 320A 70kA</t>
  </si>
  <si>
    <t>DPX³630 S2+meten 3P 400A 70kA</t>
  </si>
  <si>
    <t>DPX³630 S2+meten 3P 500A 70kA</t>
  </si>
  <si>
    <t>DPX³630 S2+meten 3P 630A 70kA</t>
  </si>
  <si>
    <t>DPX³630 S2+meten 4P 250A 70kA</t>
  </si>
  <si>
    <t>DPX³630 S2+meten 4P 320A 70kA</t>
  </si>
  <si>
    <t>DPX³630 S2+meten 4P 400A 70kA</t>
  </si>
  <si>
    <t>DPX³630 S2+meten 4P 500A 70kA</t>
  </si>
  <si>
    <t>DPX³630 S2+meten 4P 630A 70kA</t>
  </si>
  <si>
    <t>DPX³630 S2+meten 3P 250A 100kA</t>
  </si>
  <si>
    <t>DPX³630 S2+meten 3P 320A 100kA</t>
  </si>
  <si>
    <t>DPX³630 S2+meten 3P 400A 100kA</t>
  </si>
  <si>
    <t>DPX³630 S2+meten 3P 500A 100kA</t>
  </si>
  <si>
    <t>DPX³630 S2+meten 3P 630A 100kA</t>
  </si>
  <si>
    <t>DPX³630 S2+meten 4P 250A 100kA</t>
  </si>
  <si>
    <t>DPX³630 S2+meten 4P 320A 100kA</t>
  </si>
  <si>
    <t>DPX³630 S2+meten 4P 400A 100kA</t>
  </si>
  <si>
    <t>DPX³630 S2+meten 4P 500A 100kA</t>
  </si>
  <si>
    <t>DPX³630 S2+meten 4P 630A 100kA</t>
  </si>
  <si>
    <t>DPX³-I 630 lastsch.sch 3P 400A</t>
  </si>
  <si>
    <t>DPX³-I 630 lastsch.sch 4P 630A</t>
  </si>
  <si>
    <t>Set van 6 aansluitbussen DPX³</t>
  </si>
  <si>
    <t>Set van 8 aansluitbussen DPX³</t>
  </si>
  <si>
    <t>Basis vooraansluiting-3P DPX³/</t>
  </si>
  <si>
    <t>Basis vooraansluiting-4P DPX³/</t>
  </si>
  <si>
    <t>Basis achteraansluiting-3P</t>
  </si>
  <si>
    <t>Basis achteraansluiting-4P</t>
  </si>
  <si>
    <t>Set van 2 uittrekhendels DPX³</t>
  </si>
  <si>
    <t>Hulpcontacten steekklemmen</t>
  </si>
  <si>
    <t>Debro-lift mech.DPX³630-3P</t>
  </si>
  <si>
    <t>Debro-lift mech.DPX³630-4P</t>
  </si>
  <si>
    <t>Set van 2 afschermkappen 3P</t>
  </si>
  <si>
    <t>DPX³ hulpst.stroomuitsch.24V</t>
  </si>
  <si>
    <t>DPX³ hulpst.stroomuitsch.230V</t>
  </si>
  <si>
    <t>DPX³ hulpst.stroomuitsch.400V</t>
  </si>
  <si>
    <t>DPX³min.spanningsuitsch.24Vdc</t>
  </si>
  <si>
    <t>DPX³min.spanningsuitsch.24Vac</t>
  </si>
  <si>
    <t>DPX³min.spanningsuitsch.400V</t>
  </si>
  <si>
    <t>DPX³1600 auto MT 3P 630A 36kA</t>
  </si>
  <si>
    <t>DPX³1600 auto MT 3P 800A 36kA</t>
  </si>
  <si>
    <t>DPX³1600 auto MT 3P 1000A 36kA</t>
  </si>
  <si>
    <t>DPX³1600 auto MT 3P 1250A 36kA</t>
  </si>
  <si>
    <t>DPX³1600 auto MT 4P 630A 36kA</t>
  </si>
  <si>
    <t>DPX³1600 auto MT 4P 800A 36kA</t>
  </si>
  <si>
    <t>DPX³1600 auto MT 4P 1000A 36kA</t>
  </si>
  <si>
    <t>DPX³1600 auto MT 4P 1250A 36kA</t>
  </si>
  <si>
    <t>DPX³1600 auto MT 3P 630A 50kA</t>
  </si>
  <si>
    <t>DPX³1600 auto MT 3P 800A 50kA</t>
  </si>
  <si>
    <t>DPX³1600 auto MT 3P 1000A 50kA</t>
  </si>
  <si>
    <t>DPX³1600 auto MT 3P 1250A 50kA</t>
  </si>
  <si>
    <t>DPX³1600 auto MT 4P 630A 50kA</t>
  </si>
  <si>
    <t>DPX³1600 auto MT 4P 800A 50kA</t>
  </si>
  <si>
    <t>DPX³1600 auto MT 4P 1000A 50kA</t>
  </si>
  <si>
    <t>DPX³1600 auto MT 4P 1250A 50kA</t>
  </si>
  <si>
    <t>DPX³1600 auto MT 3P 630A 70kA</t>
  </si>
  <si>
    <t>DPX³1600 auto MT 3P 800A 70kA</t>
  </si>
  <si>
    <t>DPX³1600 auto MT 3P 1000A 70kA</t>
  </si>
  <si>
    <t>DPX³1600 auto MT 3P 1250A 70kA</t>
  </si>
  <si>
    <t>DPX³1600 auto MT 4P 630A 70kA</t>
  </si>
  <si>
    <t>DPX³1600 auto MT 4P 800A 70kA</t>
  </si>
  <si>
    <t>DPX³1600 auto MT 4P 1000A 70kA</t>
  </si>
  <si>
    <t>DPX³1600 auto MT 4P 1250A 70kA</t>
  </si>
  <si>
    <t>DPX³1600 auto MT 3P 630A 100kA</t>
  </si>
  <si>
    <t>DPX³1600 auto MT 3P 800A 100kA</t>
  </si>
  <si>
    <t>DPX³1600 autoMT 3P 1000A 100kA</t>
  </si>
  <si>
    <t>DPX³1600 autoMT 3P 1250A 100kA</t>
  </si>
  <si>
    <t>DPX³1600 auto MT 4P 630A 100kA</t>
  </si>
  <si>
    <t>DPX³1600 auto MT 4P 800A 100kA</t>
  </si>
  <si>
    <t>DPX³1600 autoMT 4P 1000A 100kA</t>
  </si>
  <si>
    <t>DPX³1600 autoMT 4P 1250A 100kA</t>
  </si>
  <si>
    <t>DPX³1600 elek S2 3P 630A 36kA</t>
  </si>
  <si>
    <t>DPX³1600 elek S2 3P 800A 36kA</t>
  </si>
  <si>
    <t>DPX³1600 elek S2 3P 1000A 36kA</t>
  </si>
  <si>
    <t>DPX³1600 elek S2 3P 1250A 36kA</t>
  </si>
  <si>
    <t>DPX³1600 elek S2 3P 1600A 36kA</t>
  </si>
  <si>
    <t>DPX³1600 elek S2 4P 630A 36kA</t>
  </si>
  <si>
    <t>DPX³1600 elek S2 4P 800A 36kA</t>
  </si>
  <si>
    <t>DPX³1600 elek S2 4P 1000A 36kA</t>
  </si>
  <si>
    <t>DPX³1600 elek S2 4P 1250A 36kA</t>
  </si>
  <si>
    <t>DPX³1600 elek S2 4P 1600A 36kA</t>
  </si>
  <si>
    <t>DPX³1600 elek S2 3P 630A 50kA</t>
  </si>
  <si>
    <t>DPX³1600 elek S2 3P 800A 50kA</t>
  </si>
  <si>
    <t>DPX³1600 elek S2 3P 1000A 50kA</t>
  </si>
  <si>
    <t>DPX³1600 elek S2 3P 1250A 50kA</t>
  </si>
  <si>
    <t>DPX³1600 elek S2 3P 1600A 50kA</t>
  </si>
  <si>
    <t>DPX³1600 elek S2 4P 630A 50kA</t>
  </si>
  <si>
    <t>DPX³1600 elek S2 4P 800A 50kA</t>
  </si>
  <si>
    <t>DPX³1600 elek S2 4P 1000A 50kA</t>
  </si>
  <si>
    <t>DPX³1600 elek S2 4P 1250A 50kA</t>
  </si>
  <si>
    <t>DPX³1600 elek S2 4P 1600A 50kA</t>
  </si>
  <si>
    <t>DPX³1600 elek S2 3P 630A 70kA</t>
  </si>
  <si>
    <t>DPX³1600 elek S2 3P 800A 70kA</t>
  </si>
  <si>
    <t>DPX³1600 elek S2 3P 1000A 70kA</t>
  </si>
  <si>
    <t>DPX³1600 elek S2 3P 1250A 70kA</t>
  </si>
  <si>
    <t>DPX³1600 elek S2 3P 1600A 70kA</t>
  </si>
  <si>
    <t>DPX³1600 elek S2 4P 630A 70kA</t>
  </si>
  <si>
    <t>DPX³1600 elek S2 4P 800A 70kA</t>
  </si>
  <si>
    <t>DPX³1600 elek S2 4P 1000A 70kA</t>
  </si>
  <si>
    <t>DPX³1600 elek S2 4P 1250A 70kA</t>
  </si>
  <si>
    <t>DPX³1600 elek S2 4P 1600A 70kA</t>
  </si>
  <si>
    <t>DPX³1600 elek S2 3P 630A 100kA</t>
  </si>
  <si>
    <t>DPX³1600 elek S2 3P 800A 100kA</t>
  </si>
  <si>
    <t>DPX³1600 elekS2 3P 1000A 100kA</t>
  </si>
  <si>
    <t>DPX³1600 elekS2 3P 1250A 100kA</t>
  </si>
  <si>
    <t>DPX³1600 elek S2 4P 630A 100kA</t>
  </si>
  <si>
    <t>DPX³1600 elek S2 4P 800A 100kA</t>
  </si>
  <si>
    <t>DPX³1600 elekS2 4P 1000A 100kA</t>
  </si>
  <si>
    <t>DPX³1600 elekS2 4P 1250A 100kA</t>
  </si>
  <si>
    <t>DPX³1600 S2+meten 3P 630A 36</t>
  </si>
  <si>
    <t>DPX³1600 S2+meten 3P 800A 36</t>
  </si>
  <si>
    <t>DPX³1600 S2+meten 3P 1000A 36</t>
  </si>
  <si>
    <t>DPX³1600 S2+meten 3P 1250A 36</t>
  </si>
  <si>
    <t>DPX³1600 S2+meten 3P 1600A 36</t>
  </si>
  <si>
    <t>DPX³1600 S2+meten 4P 630A 36</t>
  </si>
  <si>
    <t>DPX³1600 S2+meten 4P 800A 36</t>
  </si>
  <si>
    <t>DPX³1600 S2+meten 4P 1000A 36</t>
  </si>
  <si>
    <t>DPX³1600 S2+meten 4P 1250A 36</t>
  </si>
  <si>
    <t>DPX³1600 S2+meten 4P 1600A 36</t>
  </si>
  <si>
    <t>DPX³1600 S2+meten 3P 630A 50</t>
  </si>
  <si>
    <t>DPX³1600 S2+meten 3P 800A 50</t>
  </si>
  <si>
    <t>DPX³1600 S2+meten 3P 1000A 50</t>
  </si>
  <si>
    <t>DPX³1600 S2+meten 3P 1250A 50</t>
  </si>
  <si>
    <t>DPX³1600 S2+meten 3P 1600A 50</t>
  </si>
  <si>
    <t>DPX³1600 S2+meten 4P 630A 50</t>
  </si>
  <si>
    <t>DPX³1600 S2+meten 4P 800A 50</t>
  </si>
  <si>
    <t>DPX³1600 S2+meten 4P 1000A 50</t>
  </si>
  <si>
    <t>DPX³1600 S2+meten 4P 1250A 50</t>
  </si>
  <si>
    <t>DPX³1600 S2+meten 4P 1600A 50</t>
  </si>
  <si>
    <t>DPX³1600 S2+meten 3P 630A 70</t>
  </si>
  <si>
    <t>DPX³1600 S2+meten 3P 800A 70</t>
  </si>
  <si>
    <t>DPX³1600 S2+meten 3P 1000A 70</t>
  </si>
  <si>
    <t>DPX³1600 S2+meten 3P 1250A 70</t>
  </si>
  <si>
    <t>DPX³1600 S2+meten 3P 1600A 70</t>
  </si>
  <si>
    <t>DPX³1600 S2+meten 4P 630A 70</t>
  </si>
  <si>
    <t>DPX³1600 S2+meten 4P 800A 70</t>
  </si>
  <si>
    <t>DPX³1600 S2+meten 4P 1000A 70</t>
  </si>
  <si>
    <t>DPX³1600 S2+meten 4P 1250A 70</t>
  </si>
  <si>
    <t>DPX³1600 S2+meten 4P 1600A 70</t>
  </si>
  <si>
    <t>DPX³1600 S2+meten3P 630A 100</t>
  </si>
  <si>
    <t>DPX³1600 S2+meten3P 800A 100</t>
  </si>
  <si>
    <t>DPX³1600 S2+meten3P 1000A 100</t>
  </si>
  <si>
    <t>DPX³1600 S2+meten3P 1250A 100</t>
  </si>
  <si>
    <t>DPX³1600 S2+meten4P 630A 100</t>
  </si>
  <si>
    <t>DPX³1600 S2+meten4P 800A 100</t>
  </si>
  <si>
    <t>DPX³1600 S2+meten4P 1000A 100</t>
  </si>
  <si>
    <t>DPX³1600 S2+meten4P 1250A 100</t>
  </si>
  <si>
    <t>DPX³-I 1600 lastsch.sch 3P 630A</t>
  </si>
  <si>
    <t>DPX³-I 1600 lastsch.sch 3P 800A</t>
  </si>
  <si>
    <t>DPX³-I 1600 lastsch.sch 3P 1250A</t>
  </si>
  <si>
    <t>DPX³-I 1600 lastsch.sch 3P 1600A</t>
  </si>
  <si>
    <t>DPX³-I 1600 lastsch.sch 4P 630A</t>
  </si>
  <si>
    <t>DPX³-I 1600 lastsch.sch 4P 800A</t>
  </si>
  <si>
    <t>DPX³-I 1600 lastsch.sch 4P 1250A</t>
  </si>
  <si>
    <t>DPX³-I 1600 lastsch.sch 4P 1600A</t>
  </si>
  <si>
    <t>DPX³630 elektr S1 3P 250A 36kA</t>
  </si>
  <si>
    <t>DPX³630 elektr S1 3P 320A 36kA</t>
  </si>
  <si>
    <t>DPX³630 elektr S1 3P 400A 36kA</t>
  </si>
  <si>
    <t>DPX³630 elektr S1 3P 500A 36kA</t>
  </si>
  <si>
    <t>DPX³630 elektr S1 3P 630A 36kA</t>
  </si>
  <si>
    <t>DPX³630 elektr S1 4P 250A 36kA</t>
  </si>
  <si>
    <t>DPX³630 elektr S1 4P 320A 36kA</t>
  </si>
  <si>
    <t>DPX³630 elektr S1 4P 400A 36kA</t>
  </si>
  <si>
    <t>DPX³630 elektr S1 4P 500A 36kA</t>
  </si>
  <si>
    <t>DPX³630 elektr S1 4P 630A 36kA</t>
  </si>
  <si>
    <t>DPX³630 elektr S1 3P 250A 50kA</t>
  </si>
  <si>
    <t>DPX³630 elektr S1 3P 320A 50kA</t>
  </si>
  <si>
    <t>DPX³630 elektr S1 3P 400A 50kA</t>
  </si>
  <si>
    <t>DPX³630 elektr S1 3P 500A 50kA</t>
  </si>
  <si>
    <t>DPX³630 elektr S1 3P 630A 50kA</t>
  </si>
  <si>
    <t>DPX³630 elektr S1 4P 250A 50kA</t>
  </si>
  <si>
    <t>DPX³630 elektr S1 4P 320A 50kA</t>
  </si>
  <si>
    <t>DPX³630 elektr S1 4P 400A 50kA</t>
  </si>
  <si>
    <t>DPX³630 elektr S1 4P 500A 50kA</t>
  </si>
  <si>
    <t>DPX³630 elektr S1 4P 630A 50kA</t>
  </si>
  <si>
    <t>DPX³630 elektr S1 3P 250A 70kA</t>
  </si>
  <si>
    <t>DPX³630 elektr S1 3P 320A 70kA</t>
  </si>
  <si>
    <t>DPX³630 elektr S1 3P 400A 70kA</t>
  </si>
  <si>
    <t>DPX³630 elektr S1 3P 500A 70kA</t>
  </si>
  <si>
    <t>DPX³630 elektr S1 3P 630A 70kA</t>
  </si>
  <si>
    <t>DPX³630 elektr S1 4P 250A 70kA</t>
  </si>
  <si>
    <t>DPX³630 elektr S1 4P 320A 70kA</t>
  </si>
  <si>
    <t>DPX³630 elektr S1 4P 400A 70kA</t>
  </si>
  <si>
    <t>DPX³630 elektr S1 4P 500A 70kA</t>
  </si>
  <si>
    <t>DPX³630 elektr S1 4P 630A 70kA</t>
  </si>
  <si>
    <t>DPX³630 elekt S1 3P 250A 100kA</t>
  </si>
  <si>
    <t>DPX³630 elekt S1 3P 320A 100kA</t>
  </si>
  <si>
    <t>DPX³630 elekt S1 3P 400A 100kA</t>
  </si>
  <si>
    <t>DPX³630 elekt S1 3P 500A 100kA</t>
  </si>
  <si>
    <t>DPX³630 elekt S1 3P 630A 100kA</t>
  </si>
  <si>
    <t>DPX³630 elekt S1 4P 250A 100kA</t>
  </si>
  <si>
    <t>DPX³630 elekt S1 4P 320A 100kA</t>
  </si>
  <si>
    <t>DPX³630 elekt S1 4P 400A 100kA</t>
  </si>
  <si>
    <t>DPX³630 elekt S1 4P 500A 100kA</t>
  </si>
  <si>
    <t>DPX³630 elekt S1 4P 630A 100kA</t>
  </si>
  <si>
    <t>DPX³1600 elek S1 3P 630A 36kA</t>
  </si>
  <si>
    <t>DPX³1600 elek S1 3P 800A 36kA</t>
  </si>
  <si>
    <t>DPX³1600 elek S1 3P 1000A 36kA</t>
  </si>
  <si>
    <t>DPX³1600 elek S1 3P 1250A 36kA</t>
  </si>
  <si>
    <t>DPX³1600 elek S1 3P 1600A 36kA</t>
  </si>
  <si>
    <t>DPX³1600 elek S1 4P 630A 36kA</t>
  </si>
  <si>
    <t>DPX³1600 elek S1 4P 800A 36kA</t>
  </si>
  <si>
    <t>DPX³1600 elek S1 4P 1000A 36kA</t>
  </si>
  <si>
    <t>DPX³1600 elek S1 4P 1250A 36kA</t>
  </si>
  <si>
    <t>DPX³1600 elek S1 4P 1600A 36kA</t>
  </si>
  <si>
    <t>DPX³1600 elek S1 3P 630A 50kA</t>
  </si>
  <si>
    <t>DPX³1600 elek S1 3P 800A 50kA</t>
  </si>
  <si>
    <t>DPX³1600 elek S1 3P 1000A 50kA</t>
  </si>
  <si>
    <t>DPX³1600 elek S1 3P 1250A 50kA</t>
  </si>
  <si>
    <t>DPX³1600 elek S1 3P 1600A 50kA</t>
  </si>
  <si>
    <t>DPX³1600 elek S1 4P 630A 50kA</t>
  </si>
  <si>
    <t>DPX³1600 elek S1 4P 800A 50kA</t>
  </si>
  <si>
    <t>DPX³1600 elek S1 4P 1000A 50kA</t>
  </si>
  <si>
    <t>DPX³1600 elek S1 4P 1250A 50kA</t>
  </si>
  <si>
    <t>DPX³1600 elek S1 4P 1600A 50kA</t>
  </si>
  <si>
    <t>DPX³1600 elek S1 3P 630A 70kA</t>
  </si>
  <si>
    <t>DPX³1600 elek S1 3P 800A 70kA</t>
  </si>
  <si>
    <t>DPX³1600 elek S1 3P 1000A 70kA</t>
  </si>
  <si>
    <t>DPX³1600 elek S1 3P 1250A 70kA</t>
  </si>
  <si>
    <t>DPX³1600 elek S1 3P 1600A 70kA</t>
  </si>
  <si>
    <t>DPX³1600 elek S1 4P 630A 70kA</t>
  </si>
  <si>
    <t>DPX³1600 elek S1 4P 800A 70kA</t>
  </si>
  <si>
    <t>DPX³1600 elek S1 4P 1000A 70kA</t>
  </si>
  <si>
    <t>DPX³1600 elek S1 4P 1250A 70kA</t>
  </si>
  <si>
    <t>DPX³1600 elek S1 4P 1600A 70kA</t>
  </si>
  <si>
    <t>DPX³1600 elek S1 3P 630A 100kA</t>
  </si>
  <si>
    <t>DPX³1600 elek S1 3P 800A 100kA</t>
  </si>
  <si>
    <t>DPX³1600 elekS1 3P 1000A 100kA</t>
  </si>
  <si>
    <t>DPX³1600 elekS1 3P 1250A 100kA</t>
  </si>
  <si>
    <t>DPX³1600 elek S1 4P 630A 100kA</t>
  </si>
  <si>
    <t>DPX³1600 elek S1 4P 800A 100kA</t>
  </si>
  <si>
    <t>DPX³1600 elekS1 4P 1000A 100kA</t>
  </si>
  <si>
    <t>DPX³1600 elekS1 4P 1250A 100kA</t>
  </si>
  <si>
    <t>Loskoppel.basis vooraansl.-3P</t>
  </si>
  <si>
    <t>Loskoppel.basis vooraansl.-4P</t>
  </si>
  <si>
    <t>Loskop.basis achteraansl.-3P</t>
  </si>
  <si>
    <t>Loskop.basis achteraansl.-4P</t>
  </si>
  <si>
    <t>Set van 2 afschermkap.3P</t>
  </si>
  <si>
    <t>Set van 2 afschermkap.4P</t>
  </si>
  <si>
    <t>Debro-lift mech.DPX³1600-3P</t>
  </si>
  <si>
    <t>Debro-lift mech.DPX³1600-4P</t>
  </si>
  <si>
    <t>DCX-M net-noodomsch.100A 3P</t>
  </si>
  <si>
    <t>DCX-M net-noodomsch.125A 3P</t>
  </si>
  <si>
    <t>DCX-M net-noodomsch.160A 3P</t>
  </si>
  <si>
    <t>DCX-M net-noodomsch.200A 3P</t>
  </si>
  <si>
    <t>DCX-M net-noodomsch.250A 3P</t>
  </si>
  <si>
    <t>DCX-M net-noodomsch.315A 3P</t>
  </si>
  <si>
    <t>DCX-M net-noodomsch.400A 3P</t>
  </si>
  <si>
    <t>DCX-M net-noodomsch.630A 3P</t>
  </si>
  <si>
    <t>DCX-M net-noodomsch.800A 3P</t>
  </si>
  <si>
    <t>DCX-M net-noodomsch.1000A 3P</t>
  </si>
  <si>
    <t>DCX-M net-noodomsch.1250A 3P</t>
  </si>
  <si>
    <t>DCX-M net-noodomsch.1600A 3P</t>
  </si>
  <si>
    <t>DCX-M net-noodomsch.100A 3PN</t>
  </si>
  <si>
    <t>DCX-M net-noodomsch.125A 3PN</t>
  </si>
  <si>
    <t>DCX-M net-noodomsch.160A 3PN</t>
  </si>
  <si>
    <t>DCX-M net-noodomsch.200A 3PN</t>
  </si>
  <si>
    <t>DCX-M net-noodomsch.250A 3PN</t>
  </si>
  <si>
    <t>DCX-M net-noodomsch.315A 3PN</t>
  </si>
  <si>
    <t>DCX-M net-noodomsch.400A 3PN</t>
  </si>
  <si>
    <t>DCX-M net-noodomsch.630A 3PN</t>
  </si>
  <si>
    <t>DCX-M net-noodomsch.800A 3PN</t>
  </si>
  <si>
    <t>DCX-Mnet-noodomsch.1000A 3PN</t>
  </si>
  <si>
    <t>DCX-Mnet-noodomsch.1250A 3PN</t>
  </si>
  <si>
    <t>DCX-Mnet-noodomsch.1600A 3PN</t>
  </si>
  <si>
    <t>Verpl.draaibed.DCX-M van 40A</t>
  </si>
  <si>
    <t>Verpl.draaibed.DCX-M van 200A</t>
  </si>
  <si>
    <t>Verpl.draaibed.DCX-M 630A</t>
  </si>
  <si>
    <t>Verpl.draaibed.DCX-M 1000A</t>
  </si>
  <si>
    <t>Verpl.draaibed.DCX-M 1600A</t>
  </si>
  <si>
    <t>Rechtstr.draaibed DCX-M vn 40A</t>
  </si>
  <si>
    <t>Rechtst.draaibed DCX-M vn 200A</t>
  </si>
  <si>
    <t>Rechtst.draaibed DCX-M 630A</t>
  </si>
  <si>
    <t>Rechtst.draaibed DCX-M 1000A</t>
  </si>
  <si>
    <t>Rechtst.draaibed DCX-M 1600A</t>
  </si>
  <si>
    <t>Verlengstaaf DCX-M van 40A</t>
  </si>
  <si>
    <t>Verlengstaaf DCX-M van 200A</t>
  </si>
  <si>
    <t>Hulpcontact DCX-M 1NO1NG</t>
  </si>
  <si>
    <t>Hulpcontact DCX-M 2NO2NG</t>
  </si>
  <si>
    <t>Aansluitingsbrug DCX-M 40A en</t>
  </si>
  <si>
    <t>Aansluitingsbrug DCX-M 100A en</t>
  </si>
  <si>
    <t>Aansluitingsbrug DCX-M 1600A</t>
  </si>
  <si>
    <t>Berscherm.plaat DCX-M 200A</t>
  </si>
  <si>
    <t>Berscherm.plaat DCX-M 630A</t>
  </si>
  <si>
    <t>Berscherm.plaat DCX-M 1000A</t>
  </si>
  <si>
    <t>Enkel vergrend.slot DCX-M 40A</t>
  </si>
  <si>
    <t>Enkel vergrend.slot DCX-M 200A</t>
  </si>
  <si>
    <t>Enkel vergrend.slot DCX-M 630A</t>
  </si>
  <si>
    <t>Enkel vergren.slot DCX-M 1000A</t>
  </si>
  <si>
    <t>Enkel vergren.slot DCX-M 1600A</t>
  </si>
  <si>
    <t>Dubb.vergrend.slot DCX-M 40A</t>
  </si>
  <si>
    <t>Dubb.vergrend.slot DCX-M 200A</t>
  </si>
  <si>
    <t>Dubb.vergrend.slot DCX-M 630A</t>
  </si>
  <si>
    <t>Dubb.vergren.slot DCX-M 1000A</t>
  </si>
  <si>
    <t>Dubb.vergren.slot DCX-M 1600A</t>
  </si>
  <si>
    <t>Klemmenblok aarding 227mm</t>
  </si>
  <si>
    <t>Binnenhoek 50x100 DLP halogeenvrij</t>
  </si>
  <si>
    <t>Buitenhoek 50x100 DLP halogeenvrij</t>
  </si>
  <si>
    <t>Platte hoek 50x100 DLP halogeenvrij</t>
  </si>
  <si>
    <t>Einddeksel 50x100 DLP halogeenvrij</t>
  </si>
  <si>
    <t>Lastschakelaar DX³ 1P 16A</t>
  </si>
  <si>
    <t>Lastschakelaar DX³ 1P 20A</t>
  </si>
  <si>
    <t>Lastschakelaar DX³ 1P 32A</t>
  </si>
  <si>
    <t>Lastschakelaar DX³ 1P 40A</t>
  </si>
  <si>
    <t>Lastschakelaar DX³ 1P 63A</t>
  </si>
  <si>
    <t>Lastschakelaar DX³ 2P 20A</t>
  </si>
  <si>
    <t>Lastschakelaar DX³ 2P 40A</t>
  </si>
  <si>
    <t>Lastschakelaar DX³ 2P 63A</t>
  </si>
  <si>
    <t>Lastschakelaar DX³ 3P 20A</t>
  </si>
  <si>
    <t>Lastschakelaar DX³ 3P 32A</t>
  </si>
  <si>
    <t>Lastschakelaar DX³ 3P 40A</t>
  </si>
  <si>
    <t>Lastschakelaar DX³ 3P 63A</t>
  </si>
  <si>
    <t>Lastschakelaar DX³ 3P 100A</t>
  </si>
  <si>
    <t>Lastschakelaar DX³ 3P 125A</t>
  </si>
  <si>
    <t>Lastschakelaar DX³ 4P 20A</t>
  </si>
  <si>
    <t>Lastschakelaar DX³ 4P 32A</t>
  </si>
  <si>
    <t>Motorbev.MPX³ 32S 0.1 à 0.16A</t>
  </si>
  <si>
    <t>Motorbev.MPX³ 32S 0.16 à 0.25A</t>
  </si>
  <si>
    <t>Motorbev.MPX³ 32S 0.25 à 0.4A</t>
  </si>
  <si>
    <t>Motorbev.MPX³ 32S 0.4 à 0.63A</t>
  </si>
  <si>
    <t>Motorbev.MPX³ 32S 1 à 1.6A</t>
  </si>
  <si>
    <t>Motorbev.MPX³ 32S 1.6 à 2.5A</t>
  </si>
  <si>
    <t>Motorbev.MPX³ 32S 2.5 à 4A</t>
  </si>
  <si>
    <t>Motorbev.MPX³ 32S 5 à 8A</t>
  </si>
  <si>
    <t>Motorbev.MPX³ 32S 9 à 13A</t>
  </si>
  <si>
    <t>Motorbev.MPX³ 32S 11 à 17A</t>
  </si>
  <si>
    <t>Motorbev.MPX³ 32S 14 à 22A</t>
  </si>
  <si>
    <t>Motorbev.MPX³ 32S 18 à 26A</t>
  </si>
  <si>
    <t>Motorbev.MPX³ 32S 22 à 32A</t>
  </si>
  <si>
    <t>Motorbev.MPX³ 32H 0.1 à 0.16A</t>
  </si>
  <si>
    <t>Motorbev.MPX³ 32H 0.16 à 0.25A</t>
  </si>
  <si>
    <t>Motorbev.MPX³ 32H 0.25 à 0.4A</t>
  </si>
  <si>
    <t>Motorbev.MPX³ 32H 0.4 à 0.63A</t>
  </si>
  <si>
    <t>Motorbev.MPX³ 32H 0.63 à 1A</t>
  </si>
  <si>
    <t>Motorbev.MPX³ 32H 1 à 1.6A</t>
  </si>
  <si>
    <t>Motorbev.MPX³ 32H 1.6 à 2.5A</t>
  </si>
  <si>
    <t>Motorbev.MPX³ 32H 2.5 à 4A</t>
  </si>
  <si>
    <t>Motorbev.MPX³ 32H 4 à 6A</t>
  </si>
  <si>
    <t>Motorbev.MPX³ 32H 5 à 8A</t>
  </si>
  <si>
    <t>Motorbev.MPX³ 32H 6 à 10A</t>
  </si>
  <si>
    <t>Motorbev.MPX³ 32H 9 à 13A</t>
  </si>
  <si>
    <t>Motorbev.MPX³ 32H 11 à 17A</t>
  </si>
  <si>
    <t>Motorbev.MPX³ 32H 14 à 22A</t>
  </si>
  <si>
    <t>Motorbev.MPX³ 32H 18 à 26A</t>
  </si>
  <si>
    <t>Motorbev.MPX³ 32H 22 à 32A</t>
  </si>
  <si>
    <t>Motorbev.MPX³ 32MA 0.16A</t>
  </si>
  <si>
    <t>Motorbev.MPX³ 32MA 0.25A</t>
  </si>
  <si>
    <t>Motorbev.MPX³ 32MA 0.4A</t>
  </si>
  <si>
    <t>Motorbev.MPX³ 32MA 0.63A</t>
  </si>
  <si>
    <t>Motorbev.MPX³ 32MA 1A</t>
  </si>
  <si>
    <t>Motorbev.MPX³ 32MA 1.6A</t>
  </si>
  <si>
    <t>Motorbev.MPX³ 32MA 2.5A</t>
  </si>
  <si>
    <t>Motorbev.MPX³ 32MA 4A</t>
  </si>
  <si>
    <t>Motorbev.MPX³ 32MA 6A</t>
  </si>
  <si>
    <t>Motorbev.MPX³ 32MA 8A</t>
  </si>
  <si>
    <t>Motorbev.MPX³ 32MA 10A</t>
  </si>
  <si>
    <t>Motorbev.MPX³ 32MA 13A</t>
  </si>
  <si>
    <t>Motorbev.MPX³ 32MA 17A</t>
  </si>
  <si>
    <t>Motorbev.MPX³ 32MA 22A</t>
  </si>
  <si>
    <t>Motorbev.MPX³ 32MA 26A</t>
  </si>
  <si>
    <t>Motorbev.MPX³ 32MA 32A</t>
  </si>
  <si>
    <t>Motorbev.MPX³ 63H 18 à 26A</t>
  </si>
  <si>
    <t>Motorbev.MPX³ 63H 22 à 32A</t>
  </si>
  <si>
    <t>Motorbev.MPX³ 63H 28 à 40A</t>
  </si>
  <si>
    <t>Motorbev.MPX³ 63H 34 à 50A</t>
  </si>
  <si>
    <t>Motorbev.MPX³ 63H 45 à 63A</t>
  </si>
  <si>
    <t>Motorbev.MPX³ 100H 34 à 50A</t>
  </si>
  <si>
    <t>Motorbev.MPX³ 100H 45 à 63A</t>
  </si>
  <si>
    <t>Motorbev.MPX³ 100H 55 à 75A</t>
  </si>
  <si>
    <t>Motorbev.MPX³ 100H 70 à 90A</t>
  </si>
  <si>
    <t>Motorbev.MPX³ 100H 80 à 100A</t>
  </si>
  <si>
    <t>Hulpcontact MPX³ - lateraal</t>
  </si>
  <si>
    <t>Hulpcontact MPX³ - voorzijde</t>
  </si>
  <si>
    <t>Foutmeldingcont. MPX³-alle</t>
  </si>
  <si>
    <t>Foutmeldingcont. MPX³-alleen</t>
  </si>
  <si>
    <t>Stroomuitsch.spoel MPX³ 24V-</t>
  </si>
  <si>
    <t>Stroomuitsch.spoel MPX³ 220-</t>
  </si>
  <si>
    <t>Stroomuitsch.spoel MPX³ 380-</t>
  </si>
  <si>
    <t>Min.spanningspoel MPX³24V-50Hz</t>
  </si>
  <si>
    <t>Min.spanningspoel MPX³220-230V</t>
  </si>
  <si>
    <t>Min.spanningspoel MPX³380-400V</t>
  </si>
  <si>
    <t>Connector MPX³32S CTX³22AC</t>
  </si>
  <si>
    <t>Connector MPX³32S CTX³22DC</t>
  </si>
  <si>
    <t>Connector MPX³32H/MA CTX³22AC</t>
  </si>
  <si>
    <t>Connector MPX³32H/MA CTX³22DC</t>
  </si>
  <si>
    <t>Connector MPX³32S CTX³40AC</t>
  </si>
  <si>
    <t>Connector MPX³32S CTX³40DC</t>
  </si>
  <si>
    <t>Connector MPX³32H/MA CTX³40AC</t>
  </si>
  <si>
    <t>Connector MPX³32H/MA CTX³40DC</t>
  </si>
  <si>
    <t>Connector MPX³63H CTX³65AC</t>
  </si>
  <si>
    <t>Connector MPX³63H CTX³65DC</t>
  </si>
  <si>
    <t>Connector MPX³100H CTX³100AC</t>
  </si>
  <si>
    <t>Connector MPX³100H CTX³100DC</t>
  </si>
  <si>
    <t>Montageplaat MPX³32S/H/MA</t>
  </si>
  <si>
    <t>Montageplaat MPX³63H</t>
  </si>
  <si>
    <t>Montageplaat MPX³100H</t>
  </si>
  <si>
    <t>Draaibediening op deur</t>
  </si>
  <si>
    <t>Verbindingsrail 2 apparaten</t>
  </si>
  <si>
    <t>Verbindingsrail 3 apparaten</t>
  </si>
  <si>
    <t>Verbindingsrail 4 apparaten</t>
  </si>
  <si>
    <t>Verbindingsrail 5 apparaten</t>
  </si>
  <si>
    <t>Verloodbare afschermkap</t>
  </si>
  <si>
    <t>Doos met draaibediening geel/</t>
  </si>
  <si>
    <t>Doos met draaibediening zwart</t>
  </si>
  <si>
    <t>Kdb DX³ 2P 40A AC 30mA</t>
  </si>
  <si>
    <t>Schijnwerper veiligheidsverl LED 900lm</t>
  </si>
  <si>
    <t>Schijnwerper NP LED 1500lm LVS</t>
  </si>
  <si>
    <t>Lastzek.scheid SPX-D 250-400A</t>
  </si>
  <si>
    <t>Lastzek.sch SPX-D klemafsch.A</t>
  </si>
  <si>
    <t>DX³ afst.elem. vr kabeldrvoer</t>
  </si>
  <si>
    <t>FA buis PVC/metaal di 20.5mm</t>
  </si>
  <si>
    <t>Stroomtransfo ST open 1500/5 8Va</t>
  </si>
  <si>
    <t>Dekselafdichting B45mm</t>
  </si>
  <si>
    <t>Osmoz compl.dubbele knop NO+NG</t>
  </si>
  <si>
    <t>UPS Keor S 10 kVA 8min</t>
  </si>
  <si>
    <t>Bat. kast Keor S 2x20x12Ah</t>
  </si>
  <si>
    <t>Linkeo kabelgeleidingspaneel 19  1u 1as</t>
  </si>
  <si>
    <t>S.T te open 800/5 3Va</t>
  </si>
  <si>
    <t>Contactstop + beveiliging + RJ45+2RJ4</t>
  </si>
  <si>
    <t>Bijkom. lader 1000W Daker DK</t>
  </si>
  <si>
    <t>IP68 afdichtingsring diam.25mm</t>
  </si>
  <si>
    <t>Stroomtransfo TI 300/5</t>
  </si>
  <si>
    <t>SC/SC snoer 9/125micronm 1 m</t>
  </si>
  <si>
    <t>SC/SC snoer 9/125micronm 2 m</t>
  </si>
  <si>
    <t>SC/SC snoer 9/125micronm 3 m</t>
  </si>
  <si>
    <t>SC/LC snoer 9/125micronm 1 m</t>
  </si>
  <si>
    <t>SC/LC snoer 9/125micronm 2 m</t>
  </si>
  <si>
    <t>SC/LC snoer 9/125micronm 3 m</t>
  </si>
  <si>
    <t>LC/LC snoer 9/125micronm 3 m</t>
  </si>
  <si>
    <t>SC/SC snoer 50/125micronm 2 m</t>
  </si>
  <si>
    <t>SC/SC snoer 50/125micronm 3 m</t>
  </si>
  <si>
    <t>SC/LC snoer 50/125micronm 3 m</t>
  </si>
  <si>
    <t>LC/LC snoer 50/125micronm 1 m</t>
  </si>
  <si>
    <t>LC/LC snoer 50/125micronm 2 m</t>
  </si>
  <si>
    <t>Kit pigtail LC/UPC - 12 vezels</t>
  </si>
  <si>
    <t>Kit pigtail LC/PC - 12 vezels</t>
  </si>
  <si>
    <t>snoer LC/LC OS1/OS2 duplex</t>
  </si>
  <si>
    <t>snoer LC/LC OS1/OS2  duplex</t>
  </si>
  <si>
    <t>Snoer SC/SC OM4  duplex 1m</t>
  </si>
  <si>
    <t>Snoer SC/SC OM4  duplex 2m</t>
  </si>
  <si>
    <t>Snoer SC/SC OM4  duplex 3m</t>
  </si>
  <si>
    <t>Snoer LC/LC OM4  duplex 0.5m</t>
  </si>
  <si>
    <t>Snoer LC/LC OM4  duplex 1m</t>
  </si>
  <si>
    <t>Snoer LC/LC OM4  duplex 2m</t>
  </si>
  <si>
    <t>Snoer LC/LC OM4  duplex 3m</t>
  </si>
  <si>
    <t>Snoer LC/LC OM4  duplex 5m</t>
  </si>
  <si>
    <t>50 krimpkousen voor pigtails</t>
  </si>
  <si>
    <t>Optische vezel connector LC</t>
  </si>
  <si>
    <t>LCS vloerkast 19'' 42U 800x600</t>
  </si>
  <si>
    <t>LCS vloerkast 19'' 42U 800x800</t>
  </si>
  <si>
    <t>LCS vloerkast 19'' 42U 800x1000</t>
  </si>
  <si>
    <t>Bati-rack 19'' 42U 2 stijlen</t>
  </si>
  <si>
    <t>Bati-rack 19'' 42U 4 stijlen</t>
  </si>
  <si>
    <t>Kabelgeleidingsmantel</t>
  </si>
  <si>
    <t>Rack 19'' HD - 45U</t>
  </si>
  <si>
    <t>Afwerkplaat rack 19'' HD</t>
  </si>
  <si>
    <t>Houder voor draadgoot</t>
  </si>
  <si>
    <t>Rooster voor snoergeleiding</t>
  </si>
  <si>
    <t>LCS Sokkel verhoger</t>
  </si>
  <si>
    <t>2 LCS beugels voor laterale</t>
  </si>
  <si>
    <t>Rooster kabelgeleiding 400x54</t>
  </si>
  <si>
    <t>Houder voor rooster 600/800</t>
  </si>
  <si>
    <t>Houder voor rooster 1000</t>
  </si>
  <si>
    <t>Wieltjes voor serverkast</t>
  </si>
  <si>
    <t>Anti-kantelkit</t>
  </si>
  <si>
    <t>Dak bati-rack 4 stijlen</t>
  </si>
  <si>
    <t>Wieltjes voor bati-rack</t>
  </si>
  <si>
    <t>Achterzijde 19`DIN rail kit</t>
  </si>
  <si>
    <t>Paneel kabelgeleiding 1U</t>
  </si>
  <si>
    <t>Paneel kabelgeleiding 2U</t>
  </si>
  <si>
    <t>Kit voor verticale PDU  47U</t>
  </si>
  <si>
    <t>RJ45 snoer cat 5e UTP 20m PVC</t>
  </si>
  <si>
    <t>RJ45 snoer cat 5e FTP 8m PVC</t>
  </si>
  <si>
    <t>RJ45 snoer cat 5e FTP 15m PVC</t>
  </si>
  <si>
    <t>RJ45 snoer cat 5e FTP 20m PVC</t>
  </si>
  <si>
    <t>RJ45 snoer cat 6 FTP 15m PVC</t>
  </si>
  <si>
    <t>Snoer-Cat6A-STP-8m</t>
  </si>
  <si>
    <t>Snoer-Cat6A-STP-15m</t>
  </si>
  <si>
    <t>Snoer-Cat6A-STP-20m</t>
  </si>
  <si>
    <t>Gemengd snoer Cat. 6 - UTP</t>
  </si>
  <si>
    <t>Gemengd snoer-Cat6A-STP-8m</t>
  </si>
  <si>
    <t>Gemengd snoer-Cat6A-STP-15m</t>
  </si>
  <si>
    <t>Gemengd snoer-Cat6A-STP-20m</t>
  </si>
  <si>
    <t>Snoer Cat 6 F/UTP rood 2 m</t>
  </si>
  <si>
    <t>Snoer Cat 6A U/UTP groen 2 m</t>
  </si>
  <si>
    <t>Snoer Cat 6A U/UTP groen 3 m</t>
  </si>
  <si>
    <t>Snoer Cat 6A U/UTP groen 5 m</t>
  </si>
  <si>
    <t>Snoer Cat 6A U/UTP geel 2 m</t>
  </si>
  <si>
    <t>Snoer Cat 6A U/UTP geel 3 m</t>
  </si>
  <si>
    <t>Snoer Cat 6A U/UTP geel 5 m</t>
  </si>
  <si>
    <t>Multimedia aansluitset</t>
  </si>
  <si>
    <t>Koppelingskit Linkeo 19''</t>
  </si>
  <si>
    <t>Linkeo set van 2 19''stijlen</t>
  </si>
  <si>
    <t>Linkeo sokkel h=100</t>
  </si>
  <si>
    <t>Linkeo vert. kabelgeleiding</t>
  </si>
  <si>
    <t>Linkeo borstelingang</t>
  </si>
  <si>
    <t>Linkeo kit 2 ventilatoren</t>
  </si>
  <si>
    <t>Linkeo Vast 19'' legbord</t>
  </si>
  <si>
    <t>Linkeo Telesc 19'' legbord</t>
  </si>
  <si>
    <t>Linkeo kabelgeleidingspaneel</t>
  </si>
  <si>
    <t>Binnenhoek 50x85mm DLP Alu klik in</t>
  </si>
  <si>
    <t>Zwarte moer ISO 20 RAL 9011</t>
  </si>
  <si>
    <t>BATTERIJKAST VOOR 2 STRINGS VAN 30BAT</t>
  </si>
  <si>
    <t>BATTERIJ 12V 55Ah</t>
  </si>
  <si>
    <t>KABELS INTERNE BATTERIJ</t>
  </si>
  <si>
    <t>Dwarssteun Lina 25 kast br. 1000mm</t>
  </si>
  <si>
    <t>Nokkenwisselschak.-4P-PR12-16A</t>
  </si>
  <si>
    <t>FA buis PVC/metaal diam. 10mm</t>
  </si>
  <si>
    <t>FA buis PVC/metaal diam.15.5mm flexi</t>
  </si>
  <si>
    <t>Metalen moer ISO 20</t>
  </si>
  <si>
    <t>DPX minimumspanningsp</t>
  </si>
  <si>
    <t>Automaten DX³ 4P B 125A 400V 25KA - 6mod</t>
  </si>
  <si>
    <t>UPS MEGALINE 1,25 kVA</t>
  </si>
  <si>
    <t>BATTERIJKAST MEGALINE + 3 KITS BATTERIJ</t>
  </si>
  <si>
    <t>BATTERIJKAST MEGALINE + 10 KITS BATTERIJ</t>
  </si>
  <si>
    <t>AANSLUITKABEL Y MEGALINE BIJKOMENDE KAST</t>
  </si>
  <si>
    <t>Zwarte moer ISO 16 RAL 9011</t>
  </si>
  <si>
    <t>Rechte koppeling ISO 16 di 12</t>
  </si>
  <si>
    <t>Branddrukknop opbouw, groen met membraan</t>
  </si>
  <si>
    <t>Gemot.bed. Auto herinsch.</t>
  </si>
  <si>
    <t>Kdb DX³ 2P 40A AC 300mA</t>
  </si>
  <si>
    <t>Hechtklem Multifix ronde kabel</t>
  </si>
  <si>
    <t>UPS management software</t>
  </si>
  <si>
    <t>Kdb DX³ 4P 40A Hpi 30mA</t>
  </si>
  <si>
    <t>BATTERIJKAST TRIMOD 12 LADES BAT. 9Ah</t>
  </si>
  <si>
    <t>UPS Trimod HE 10 kVA  35 min Online VFI</t>
  </si>
  <si>
    <t>UPS Keor line RT 1500VA</t>
  </si>
  <si>
    <t>UPS Keor line RT 2200VA</t>
  </si>
  <si>
    <t>UPS Keor line RT 3000VA</t>
  </si>
  <si>
    <t>UPS Keor S 3 KVA 8min</t>
  </si>
  <si>
    <t>UPS Keor S 6 KVA 17min</t>
  </si>
  <si>
    <t>UPS Keor S 6 KVA 0min + isolatie transfo</t>
  </si>
  <si>
    <t>UPS Keor S 10KVA 0min + isolatie transfo</t>
  </si>
  <si>
    <t>UPS Keor LP 1000VA FR</t>
  </si>
  <si>
    <t>UPS Keor LP 2000VA FR</t>
  </si>
  <si>
    <t>UPS Keor LP 3000VA FR</t>
  </si>
  <si>
    <t>UPS Megaline 2,5 kVA</t>
  </si>
  <si>
    <t>UPS Megaline 5 kVA</t>
  </si>
  <si>
    <t>UPS Megaline 1,25kVA</t>
  </si>
  <si>
    <t>UPS Megaline 3,75kVA</t>
  </si>
  <si>
    <t>UPS Megaline2 - 5 kVA omv</t>
  </si>
  <si>
    <t>UPS Megaline2 - 6,25 kVA omv</t>
  </si>
  <si>
    <t>UPS Megaline2 -7,5 kVA omv</t>
  </si>
  <si>
    <t>UPS Megaline2 - 8,75 kVA omv</t>
  </si>
  <si>
    <t>UPS Megaline2 - 10 kVA omv</t>
  </si>
  <si>
    <t>UPS Trimod HE 10 kVA  0 min Maxi-Online</t>
  </si>
  <si>
    <t>UPS Trimod HE 10 kVA  49 min Online VFI</t>
  </si>
  <si>
    <t>UPS Trimod HE 15 kVA  0 min Maxi-Online</t>
  </si>
  <si>
    <t>UPS Trimod HE 15 kVA  29 min Online VFI</t>
  </si>
  <si>
    <t>UPS Trimod HE 20 kVA  0 min Maxi-Online</t>
  </si>
  <si>
    <t>UPS Trimod HE 20 kVA  20 min Online VFI</t>
  </si>
  <si>
    <t>UPS Trimod HE 20 kVA  0 min Online VFI</t>
  </si>
  <si>
    <t>UPS Trimod HE 30 kVA  0 min Maxi-Online</t>
  </si>
  <si>
    <t>UPS Trimod HE 30 kVA  8 min Online VFI</t>
  </si>
  <si>
    <t>UPS Trimod HE 30 kVA  0 min Online VFI</t>
  </si>
  <si>
    <t>UPS Trimod HE 40 kVA  0 min Online VFI</t>
  </si>
  <si>
    <t>UPS Trimod HE 60 kVA  0 min Online VFI</t>
  </si>
  <si>
    <t>UPS lege kast vr 10 kVA Trimod HE - 3/12</t>
  </si>
  <si>
    <t>UPS lege kast 15/20 kVA Trimod HE-3/12</t>
  </si>
  <si>
    <t>UPS lege kast vr 30kVA Trimod HE-6-3/3ph</t>
  </si>
  <si>
    <t>UPS lege kast vr 30kVA Trimod HE-6-1/3ph</t>
  </si>
  <si>
    <t>UPS lege kast vr 40kVA Trimod HE-6-3/3ph</t>
  </si>
  <si>
    <t>UPS lege kast vr 60kVA Trimod HE-9-3/3ph</t>
  </si>
  <si>
    <t>UPS lege doos vr 10 kVA Trimod HE - 3/16</t>
  </si>
  <si>
    <t>UPS lege doos vr 20 kVA Trimod HE - 6/12</t>
  </si>
  <si>
    <t>UPS lege kast 15/20 kVA Trimod HE-3/16</t>
  </si>
  <si>
    <t>UPS lege doos vr 30 kVA Trimod HE - 6/12</t>
  </si>
  <si>
    <t>UPS Trimod HE 10 kVA  11 min Online VFI</t>
  </si>
  <si>
    <t>UPS Trimod HE 10 kVA  17 min Online VFI</t>
  </si>
  <si>
    <t>UPS Trimod HE 15 kVA  13 min Online VFI</t>
  </si>
  <si>
    <t>UPS Trimod HE 15 kVA  21 min Online VFI</t>
  </si>
  <si>
    <t>UPS Trimod HE 20 kVA  9 min Online VFI</t>
  </si>
  <si>
    <t>UPS Trimod HE 20 kVA  14 min Online VFI</t>
  </si>
  <si>
    <t>Batterijkast Keor LP 1000VA + batterijen</t>
  </si>
  <si>
    <t>Batterijkast Keor S Zonder batterijen</t>
  </si>
  <si>
    <t>Batterijkast Keor S 2X6X12Ah</t>
  </si>
  <si>
    <t>Batterijkast Keor S 3X6X12Ah</t>
  </si>
  <si>
    <t>Batterijkast Keor S 6X6X12Ah</t>
  </si>
  <si>
    <t>Batterijkast Keor S 20X12Ah</t>
  </si>
  <si>
    <t>Batterijkast Trimod 4 tiroirs batt.(9Ah)</t>
  </si>
  <si>
    <t>Batterijkast Trimod 8 tiroirs batt.(9Ah)</t>
  </si>
  <si>
    <t>Batterijkast Trimod 20 tiroirs batt.9Ah</t>
  </si>
  <si>
    <t>Batterijkast Megaline + 1 kit batterijen</t>
  </si>
  <si>
    <t>Batterijkast Megaline+2 kits batterijen</t>
  </si>
  <si>
    <t>Batterijkast Megaline+4 kits batterijen</t>
  </si>
  <si>
    <t>Batterijkast Megaline+5 kits batterijen</t>
  </si>
  <si>
    <t>Batterijkast Megaline+6 kits batterijen</t>
  </si>
  <si>
    <t>Batterijkast Megaline+7 kits batterijen</t>
  </si>
  <si>
    <t>Batterijkast Megaline+8 kits batterijen</t>
  </si>
  <si>
    <t>Batterijkast Megaline+9 kits batterijen</t>
  </si>
  <si>
    <t>Bjkomende lader Megaline</t>
  </si>
  <si>
    <t>Batterijkast Megaline+1 kit batt.+lader</t>
  </si>
  <si>
    <t>Batt.kast Megaline+2 kits batt.+lader</t>
  </si>
  <si>
    <t>Batterijkast Megaline+3 kits batt.+lader</t>
  </si>
  <si>
    <t>Batterijkast Megaline+4 kits batt.+lader</t>
  </si>
  <si>
    <t>Batterijkast Megaline+5 kits batt.+lader</t>
  </si>
  <si>
    <t>Batterijkast Megaline+6 kits batt.+lader</t>
  </si>
  <si>
    <t>Batterijkast Megaline+7 kits batt.+lader</t>
  </si>
  <si>
    <t>Batterijkast Megaline+8 kits batt.+lader</t>
  </si>
  <si>
    <t>Batterijkast Megaline+9 kits batt.+lader</t>
  </si>
  <si>
    <t>Batt.kast Megaline+10 kits batt.+lader</t>
  </si>
  <si>
    <t>Batterijkast Trimod - 16 cassettes</t>
  </si>
  <si>
    <t>Batterijkast Trimod - 20 cassettes</t>
  </si>
  <si>
    <t>Vermogenmod. Megaline 1,25kVA</t>
  </si>
  <si>
    <t>Bijkom. batterijlader Trimod</t>
  </si>
  <si>
    <t>Kit van 4 lege batterijlades Trimod</t>
  </si>
  <si>
    <t>Expans</t>
  </si>
  <si>
    <t>Uitbr.autonomie kast dubbel - Megaline</t>
  </si>
  <si>
    <t>Batterijkast Megaline leeg</t>
  </si>
  <si>
    <t>Uitbreidingskabel Megaline</t>
  </si>
  <si>
    <t>Sluitdeur voor/achteraan Archimod</t>
  </si>
  <si>
    <t>UPS vermogenmodule 3.4 kVA vr Trimod HE</t>
  </si>
  <si>
    <t>UPS vermogenmodule 5 kVA voor Trimod HE</t>
  </si>
  <si>
    <t>UPS management software RS232 .</t>
  </si>
  <si>
    <t>Pack 25 RCCMD-licenties multi OS vr UPS</t>
  </si>
  <si>
    <t>Pack 50 RCCMD-licenties multi OS vr UPS</t>
  </si>
  <si>
    <t>UNMS-licentie voor 25 UPS</t>
  </si>
  <si>
    <t>UNMS-licentie voor 50 UPS</t>
  </si>
  <si>
    <t>UNMS-licentie voor 150 UPS</t>
  </si>
  <si>
    <t>UPS Temperatuursensor</t>
  </si>
  <si>
    <t>UPS Temp./vochtigheid sensor</t>
  </si>
  <si>
    <t>UPS Temperatuursensor voor SenSormanager</t>
  </si>
  <si>
    <t>UPS Temp./vochtigheid voor SenSormanager</t>
  </si>
  <si>
    <t>UPS Knipperlichtsignalisatie</t>
  </si>
  <si>
    <t>GE-PVC buis diam. 10mm</t>
  </si>
  <si>
    <t>GE-PVC buis diam. 12mm</t>
  </si>
  <si>
    <t>GE-PVC buis diam. 15,5mm</t>
  </si>
  <si>
    <t>GE-PVC buis diam. 20,5mm</t>
  </si>
  <si>
    <t>GE PVC buis ISO 32 diam. 24</t>
  </si>
  <si>
    <t>GE-PVC buis diam. 34.5mm</t>
  </si>
  <si>
    <t>GE-PVC buis diam. 39.5mm</t>
  </si>
  <si>
    <t>GE-PVC buis diam. 51mm</t>
  </si>
  <si>
    <t>Tegenmoer metaal PG9</t>
  </si>
  <si>
    <t>Tegenmoer metaal PG11</t>
  </si>
  <si>
    <t>Gemotor. Bediening DX³ 230V</t>
  </si>
  <si>
    <t>Manuele bediening opbouw wit</t>
  </si>
  <si>
    <t>Foto electr.vervangcel IP65 schemerschak</t>
  </si>
  <si>
    <t>Auto herinsch. Stop&amp;go stand. 230V 2mod</t>
  </si>
  <si>
    <t>Keor T - Parallel kit for inverter cabin</t>
  </si>
  <si>
    <t>Autonome zoemer baken</t>
  </si>
  <si>
    <t>Nokkenwisselschak.-1P-PR12-16A</t>
  </si>
  <si>
    <t>Automaten DX³ 4P C 10A</t>
  </si>
  <si>
    <t>Kdb DX³ 3P 40A AC 300mA</t>
  </si>
  <si>
    <t>Bevestigingshouder diam 20mm</t>
  </si>
  <si>
    <t>DLP distri kabelgoot 1,50m 200x60mm wit</t>
  </si>
  <si>
    <t>Aut. DX³ MA 4P 10A 25kA</t>
  </si>
  <si>
    <t>Mosaic RJ45 Cat 6A STP - 45°</t>
  </si>
  <si>
    <t>Rechte koppeling M2000 ISO25 d= 26,5mm</t>
  </si>
  <si>
    <t>Veiligheid.B65 Led 100lm 3h NP/P IP65</t>
  </si>
  <si>
    <t>S.T. gesloten 400/5 - 8 VA</t>
  </si>
  <si>
    <t>Rechte koppeling ISO20 d=12mm</t>
  </si>
  <si>
    <t>Batterij Ni-Cd 1,5 Ah</t>
  </si>
  <si>
    <t>Mechanische status indicator</t>
  </si>
  <si>
    <t>CX3 wisselschakelaar 250V</t>
  </si>
  <si>
    <t>CX3 dubbele wisselschakelaar</t>
  </si>
  <si>
    <t>CX3 wisselschakel. middelpunt</t>
  </si>
  <si>
    <t>CX3 dubbelwisselsch.middelpunt</t>
  </si>
  <si>
    <t>CX3 schakelaar NO + NG 250V</t>
  </si>
  <si>
    <t>CX3 drukknop NO 20A 250V</t>
  </si>
  <si>
    <t>CX3 drukknop NG 20A 250V</t>
  </si>
  <si>
    <t>CX3 druk. schak. 2NO 20A 250V</t>
  </si>
  <si>
    <t>CX3 druk. schak. NO+NG 20A</t>
  </si>
  <si>
    <t>CX3 druk. schak. NO+LED groen</t>
  </si>
  <si>
    <t>CX3 druk. schak. NG+LED rood</t>
  </si>
  <si>
    <t>CX3 drukknop NO+NG (rood)20A</t>
  </si>
  <si>
    <t>CX3 verklikker enkel LED groen</t>
  </si>
  <si>
    <t>CX3 verklikker enkel LED rood</t>
  </si>
  <si>
    <t>CX3 verklikker enkel LED geel</t>
  </si>
  <si>
    <t>CX3 verklikker enkel LED blauw</t>
  </si>
  <si>
    <t>CX3 verklikker enkel LED wit</t>
  </si>
  <si>
    <t>CX3 verklik. dubbel LED groen+</t>
  </si>
  <si>
    <t>CX3 verklik. drievoud. LED wit</t>
  </si>
  <si>
    <t>CX3 verklik. driev. LED rood</t>
  </si>
  <si>
    <t>CX3 verklik. driev. LED rood/geel/roen</t>
  </si>
  <si>
    <t>Bevestigingshouder diam 32mm</t>
  </si>
  <si>
    <t>Rechte koppeling ISO25 di.20mm</t>
  </si>
  <si>
    <t>Stroomtransformator gesloten 100/5</t>
  </si>
  <si>
    <t>ART ctdoos 2P+A + RJ45 FTP</t>
  </si>
  <si>
    <t>Automaten DX³ 4P C 40A 400V 50KA 6mod</t>
  </si>
  <si>
    <t>XL³400afdekpl. DPX³/DPX-IS 250</t>
  </si>
  <si>
    <t>Niloé ecodetector 2-draads</t>
  </si>
  <si>
    <t>Soliroc ctdoos 2P+A schuko</t>
  </si>
  <si>
    <t>Manuele bediening geel</t>
  </si>
  <si>
    <t>Dak vr Atlantic kast 600 x 250</t>
  </si>
  <si>
    <t>Rechte koppeling M2000 PG11 diam. 12mm</t>
  </si>
  <si>
    <t>Rechte koppeling ISO20 di.15mm</t>
  </si>
  <si>
    <t>Mosaic trekschakelaar 1 mod wit</t>
  </si>
  <si>
    <t>Rechte koppeling M2000 PG13.5 d=15,5mm</t>
  </si>
  <si>
    <t>Blinde afdekplaat RVS</t>
  </si>
  <si>
    <t>XL³400 plaat DPX³ 160/250</t>
  </si>
  <si>
    <t>XL³ plaat DPX-IS 250 v/a aansl</t>
  </si>
  <si>
    <t>Bevestigingshouder diam 17mm</t>
  </si>
  <si>
    <t>Schijnwerper veiligheidsverl. LED 1500lm</t>
  </si>
  <si>
    <t>Schijnwerper veiligheidsverl. LED 2500lm</t>
  </si>
  <si>
    <t>S.T. te open 2000/5 - 15 VA</t>
  </si>
  <si>
    <t>Draaischak. 1000Vdc - 63A</t>
  </si>
  <si>
    <t>Draaischak. 1000Vdc - 125A</t>
  </si>
  <si>
    <t>Niloé eco wisselschakelaar</t>
  </si>
  <si>
    <t>Automaten DX³ 4P D 125A 400V 25KA 6 mod.</t>
  </si>
  <si>
    <t>Rechte koppeling PG16 di.15mm</t>
  </si>
  <si>
    <t>Automaten DX³ 4P C 25A</t>
  </si>
  <si>
    <t>Nokkenstarter PR12-2 snelh.</t>
  </si>
  <si>
    <t>Nokkenomsch. PR12-1 snelh.</t>
  </si>
  <si>
    <t>Nokkenschak-ampèremet-PR12-16A</t>
  </si>
  <si>
    <t>XL³ met.afdekpl DPX-IS 250</t>
  </si>
  <si>
    <t>Nokkenschak-voltmeter-PR12-16A</t>
  </si>
  <si>
    <t>DLP distri kabelgoot 1,20m 200x60mm wit</t>
  </si>
  <si>
    <t>Nokkenschak.4P PR17 20A</t>
  </si>
  <si>
    <t>Mosaic Bewegingsdetector PIR</t>
  </si>
  <si>
    <t>Inbouwkader Ura One Alu</t>
  </si>
  <si>
    <t>Metselwerk doos 2x3 modules</t>
  </si>
  <si>
    <t>Automaat 2P 20A 25kA D</t>
  </si>
  <si>
    <t>Automaten DX³ 4P D 40A 400V 25KA</t>
  </si>
  <si>
    <t>Aansl.kit DPX³160 bar.stel alu</t>
  </si>
  <si>
    <t>Aansl.kit DPX³250 bar.stel alu</t>
  </si>
  <si>
    <t>LM Bewegingsdetector PIR-US</t>
  </si>
  <si>
    <t>LM Bewegingsdetector PIR</t>
  </si>
  <si>
    <t>C-staven alu 800A</t>
  </si>
  <si>
    <t>Isol.hou. alu C-staaf 800A</t>
  </si>
  <si>
    <t>Isol.hielst alu C-st 800A</t>
  </si>
  <si>
    <t>Besch.kit staven 800A</t>
  </si>
  <si>
    <t>Voedingskit DPX-IS 630</t>
  </si>
  <si>
    <t>Toeb.alu sta. 800A kl.aft</t>
  </si>
  <si>
    <t>Verb.kit DPX³630 barenstel lat</t>
  </si>
  <si>
    <t>Osmoz knop met greep 2st 90o</t>
  </si>
  <si>
    <t>B65 NP/P 250lm 1h IP65 LED autotest/adr.</t>
  </si>
  <si>
    <t>Mosaic dimmer RGB 1 zone</t>
  </si>
  <si>
    <t>lastschakelaar Opb deurvergr 3p 80A</t>
  </si>
  <si>
    <t>Automaten DX³ 3P B 63A</t>
  </si>
  <si>
    <t>Osmoz dubbele kop verz./verh.</t>
  </si>
  <si>
    <t>Osmoz compleet verklikker wit</t>
  </si>
  <si>
    <t>Koppeling 90° diam 32mm ISO 32</t>
  </si>
  <si>
    <t>Buis RTA flexibele LGP D19 zwart</t>
  </si>
  <si>
    <t>Koppelstuk DMX³ grootte 1</t>
  </si>
  <si>
    <t>Schot.vr scheid. barenstel hz</t>
  </si>
  <si>
    <t>Afdekpl. rijverd.kl 400A</t>
  </si>
  <si>
    <t>Afdekpl. DPX³160/250 zdr toeb.</t>
  </si>
  <si>
    <t>Basis. IS 233 WWD 4P DPX³ 250</t>
  </si>
  <si>
    <t>Basis plug-in 1mod/p - DX³ 1P</t>
  </si>
  <si>
    <t>Afdekpl. DPX³630 zdr toeb.</t>
  </si>
  <si>
    <t>Basis. IS 233 WWD 4P DPX³ 630</t>
  </si>
  <si>
    <t>Omhulselkit DMX³2500/4000 24m</t>
  </si>
  <si>
    <t>XL³ met.afdekpl DPX³160 kwarts</t>
  </si>
  <si>
    <t>XL³ afdekpl met. DPX1600 kwart</t>
  </si>
  <si>
    <t>Manuele bediening opbouw rood</t>
  </si>
  <si>
    <t>Basis.IS 233 WWD 4P DPX³ 160</t>
  </si>
  <si>
    <t>Beschermring diam 12mm</t>
  </si>
  <si>
    <t>Beschermring diam 20mm</t>
  </si>
  <si>
    <t>beschermring diam 32mm</t>
  </si>
  <si>
    <t>Rechte koppeling ISO 20 di 16</t>
  </si>
  <si>
    <t>Rechte koppeling ISO 32 di 32</t>
  </si>
  <si>
    <t>Niloé univ. ecodimmer 400W</t>
  </si>
  <si>
    <t>Compl kabelgoot GTL Driv.</t>
  </si>
  <si>
    <t>Kdb DX³ 3P 63A Hpi 30mA</t>
  </si>
  <si>
    <t>Kdb DX³ 3P 63A Hpi 300mA</t>
  </si>
  <si>
    <t>Bevestigingshouder diam 50mm</t>
  </si>
  <si>
    <t>Aansl.kit aft. DPX1600 losk vr</t>
  </si>
  <si>
    <t>Automaten DX³ 3P C 125</t>
  </si>
  <si>
    <t>Automaten DX³ 3P D 125A</t>
  </si>
  <si>
    <t>Verluchter voor verdeelkasten</t>
  </si>
  <si>
    <t>Automaten DX³ 3P C 16A400V-25KA - 3mod</t>
  </si>
  <si>
    <t>Automaten DX³ 3P C 20A 400V 25KA 3 mod</t>
  </si>
  <si>
    <t>Automaten DX³ 3P C 25A 400V 25KA 3mod.</t>
  </si>
  <si>
    <t>Automaten DX³ 3P C 32A 400V 25KA 4,5mod</t>
  </si>
  <si>
    <t>XL³ afdekpl. met DPX /-IS 1600</t>
  </si>
  <si>
    <t>Aansl.kit aft. DPX1600 vst.vr</t>
  </si>
  <si>
    <t>Aansl.kit DPX³6300 alu staven</t>
  </si>
  <si>
    <t>Toeb.alu sta. 250/400A kl.aft</t>
  </si>
  <si>
    <t>Voed.kit DPX³ 250 hz m/z diff</t>
  </si>
  <si>
    <t>Oteo ctdoos 2P+A schuko</t>
  </si>
  <si>
    <t>Gloeilamp 230V 5W BA15</t>
  </si>
  <si>
    <t>S.T. te open 400/5 - 1.5 VA</t>
  </si>
  <si>
    <t>Kit rac DPX 630 hz av/ss dif</t>
  </si>
  <si>
    <t>Voed.kit DPX 630 m/z diff</t>
  </si>
  <si>
    <t>Basis dr. 1.5 mod/p - DX³ 3P</t>
  </si>
  <si>
    <t>Voedingskit DPX³250 m/z diff</t>
  </si>
  <si>
    <t>Profielafdicht. DLP-20x12.5mm</t>
  </si>
  <si>
    <t>Nokkenschakelaar 2P PR17 20A</t>
  </si>
  <si>
    <t>Niloé wissel 10AX + drukkn. 6A</t>
  </si>
  <si>
    <t>Inbouwkader U21LED wit</t>
  </si>
  <si>
    <t>ART stand.schroef goud</t>
  </si>
  <si>
    <t>ART stand. schroef staal</t>
  </si>
  <si>
    <t>ART lange schroef goud</t>
  </si>
  <si>
    <t>ART lange schroef staal</t>
  </si>
  <si>
    <t>ART stand. schroef</t>
  </si>
  <si>
    <t>ART lange schroef</t>
  </si>
  <si>
    <t>ART klokboor vr doos</t>
  </si>
  <si>
    <t>ART doos klein vierkant</t>
  </si>
  <si>
    <t>ART wissel</t>
  </si>
  <si>
    <t>ART dubbele wissel</t>
  </si>
  <si>
    <t>ART 2x wissel vert.</t>
  </si>
  <si>
    <t>ART 3x wissel vert.</t>
  </si>
  <si>
    <t>ART wissel verlicht</t>
  </si>
  <si>
    <t>ART 4x wissel vert.</t>
  </si>
  <si>
    <t>ART drukknop rond</t>
  </si>
  <si>
    <t>ART drukknop rond verlicht</t>
  </si>
  <si>
    <t>ART dubbele drukknop +hendel</t>
  </si>
  <si>
    <t>ART drukknop +hendel</t>
  </si>
  <si>
    <t>ART drukknop +hendel verlicht</t>
  </si>
  <si>
    <t>ART rolluikbediening</t>
  </si>
  <si>
    <t>ART rolluikbediening 3 pos.</t>
  </si>
  <si>
    <t>ART dubbele oplader USB</t>
  </si>
  <si>
    <t>ART ctdoos RJ45 FTP cat 6</t>
  </si>
  <si>
    <t>ART ctdoos TV enkel</t>
  </si>
  <si>
    <t>ART ctdoos 2P+A + TV</t>
  </si>
  <si>
    <t>ART ctdoos TV/FM/SAT</t>
  </si>
  <si>
    <t>ART verl. drkp Porte</t>
  </si>
  <si>
    <t>ART verl. drkp Lumière</t>
  </si>
  <si>
    <t>ART verl. drkp Porte+Lumière</t>
  </si>
  <si>
    <t>ART universele dimmer 3/400W</t>
  </si>
  <si>
    <t>ART autom. Schakelaar 3-draads</t>
  </si>
  <si>
    <t>ART MH lichtbediening</t>
  </si>
  <si>
    <t>ART MH dubbele lichtbediening</t>
  </si>
  <si>
    <t>ART MH rolluik en lichtbed.</t>
  </si>
  <si>
    <t>ART MH rolluikbediening</t>
  </si>
  <si>
    <t>ART MH geluidsbediening</t>
  </si>
  <si>
    <t>ART MH thermostaatbediening</t>
  </si>
  <si>
    <t>ART MH alarmdetector orient</t>
  </si>
  <si>
    <t>ART MH bediening 4 scenarios</t>
  </si>
  <si>
    <t>ART verlichte drukknop   Porte</t>
  </si>
  <si>
    <t>ART verlichte drkknp   Lumière</t>
  </si>
  <si>
    <t>ART verl. drukknop   Lumière</t>
  </si>
  <si>
    <t>ART verl. drkknp Porte+Lumière</t>
  </si>
  <si>
    <t>ART MH cde dubbele lum. on/off</t>
  </si>
  <si>
    <t>ART MH cde 4 scénarios</t>
  </si>
  <si>
    <t>Verbindingsmof m16 Serie 2000</t>
  </si>
  <si>
    <t>Mosaic contactdoos 2x2P+A klik-in 3P wit</t>
  </si>
  <si>
    <t>19 patchpaneel 50xRJ45</t>
  </si>
  <si>
    <t>Niloé contactdoos met klapdeksel 2P+A</t>
  </si>
  <si>
    <t>Stroomtransfo 250/5</t>
  </si>
  <si>
    <t>Automaten DX³ 4P D 20A</t>
  </si>
  <si>
    <t>Automaten DX³ 4P D 25A</t>
  </si>
  <si>
    <t>Osmoz knop druk/trek zwart d40</t>
  </si>
  <si>
    <t>Stekker rubber 2P+T 16A</t>
  </si>
  <si>
    <t>PN buis PVC/metaal di 15.5mm</t>
  </si>
  <si>
    <t>90° koppeling M2000 PG16</t>
  </si>
  <si>
    <t>Metalen tegenmoer PG 16 0</t>
  </si>
  <si>
    <t>Stekker 16A met oog zwart</t>
  </si>
  <si>
    <t>Rechte koppeling ISO 50 diameter 50mm</t>
  </si>
  <si>
    <t>Moer ISO 50 RAL 9011 zwart</t>
  </si>
  <si>
    <t>90° koppeling M2000 PG13,5</t>
  </si>
  <si>
    <t>Automaten DX³ 4P D 32A</t>
  </si>
  <si>
    <t>Soliroc schemerschakelaar</t>
  </si>
  <si>
    <t>Lichtspot LED adaptor 2P 10A</t>
  </si>
  <si>
    <t>Veiligheidsverlichting  1.5h</t>
  </si>
  <si>
    <t>USB-adaptor 2P 10A</t>
  </si>
  <si>
    <t>Dubbele USB autolader</t>
  </si>
  <si>
    <t>Bewegingsdetector 360° DIY</t>
  </si>
  <si>
    <t>Bewegingsdetect. 140° DIY IP42</t>
  </si>
  <si>
    <t>Bwegingsdetect. 360° DIY IP55</t>
  </si>
  <si>
    <t>YIY kit dubbele vloerctdoos</t>
  </si>
  <si>
    <t>Zwarte moer ISO 40 RAL 9011</t>
  </si>
  <si>
    <t>Kdb DX³ 2P 63A Hpi regelbaar</t>
  </si>
  <si>
    <t>Automaten DX³ 2P C 25A 230/400V 36KA</t>
  </si>
  <si>
    <t>Automaten DX³ 2P C 10A 230/400V36KA 3mod</t>
  </si>
  <si>
    <t>Automaten DX³ 3P C 40A 400V 36KA 4,5mod</t>
  </si>
  <si>
    <t>TOETS MOSAIC RJ45 INFRA+</t>
  </si>
  <si>
    <t>LM Hoeksteun voor detector 048933</t>
  </si>
  <si>
    <t>Dekselset 4 modules los deksel rvs</t>
  </si>
  <si>
    <t>Snoeruitlaat los deksel</t>
  </si>
  <si>
    <t>Dekselset IP66 rond 4modules deksel RVS</t>
  </si>
  <si>
    <t>Instortdoos IP66 betonnen vloer</t>
  </si>
  <si>
    <t>Voed.kit DPX³ 160 hz m/z diff</t>
  </si>
  <si>
    <t>Lastzek.scheid SPX-D 3P 400A</t>
  </si>
  <si>
    <t>Veiligheid. Ura One NP 200lm LED 1h IP42</t>
  </si>
  <si>
    <t>RTA gamma tegenmoer ISO M63</t>
  </si>
  <si>
    <t>LM detector/minuterie</t>
  </si>
  <si>
    <t>Sokkel C/CTX T1 1P 250A Schak.</t>
  </si>
  <si>
    <t>Automaten DX³ 4P C 50A</t>
  </si>
  <si>
    <t>Batterij Ni-Cd 1,6 Ah</t>
  </si>
  <si>
    <t>Meetcentrale typePremium op de deur</t>
  </si>
  <si>
    <t>Manuele bediening opbouw groen</t>
  </si>
  <si>
    <t>S.T. gesloten 800/5 - 8 VA</t>
  </si>
  <si>
    <t>Communicatiemodule RS485 v/Premium centr</t>
  </si>
  <si>
    <t>Plexo³ kast 1x12 modules</t>
  </si>
  <si>
    <t>Plexo³ kast 2x12 modules</t>
  </si>
  <si>
    <t>Nylon bocht 90° MV PG16</t>
  </si>
  <si>
    <t>Vertic. scheiding achter H2200</t>
  </si>
  <si>
    <t>Gemot.bed DX³ stand. 230V - 1mod</t>
  </si>
  <si>
    <t>Basis. IS 223 WFD 4P DPX³ 250</t>
  </si>
  <si>
    <t>Basis.IS 223 WFD 4P DPX³ 630</t>
  </si>
  <si>
    <t>Basis HX³ verm.aut DPX³160 3P</t>
  </si>
  <si>
    <t>Aansl.kit aft. br.wis losk.</t>
  </si>
  <si>
    <t>DPX touchscreen</t>
  </si>
  <si>
    <t>Veiligheid. Ura One NP 350lm LED 1h IP42</t>
  </si>
  <si>
    <t>Veiligheid.B65 Led 350lm 1h NP/P IP65</t>
  </si>
  <si>
    <t>Verticale scheiding H2200mm D725mm</t>
  </si>
  <si>
    <t>Differentieelblok - 4P - 400A</t>
  </si>
  <si>
    <t>Automaten DX³ 4P C 80A</t>
  </si>
  <si>
    <t>Nokkenschak.-3P-mini-10A</t>
  </si>
  <si>
    <t>Nokkenschak.-2P-PR12-16A</t>
  </si>
  <si>
    <t>Kdb DX³ 2P 63A Hpi-sel. 1000mA</t>
  </si>
  <si>
    <t>Meetcentrale typeACCESS  op de deur</t>
  </si>
  <si>
    <t>90° koppeling M2000 ISO16</t>
  </si>
  <si>
    <t>90° koppeling M2000 ISO20</t>
  </si>
  <si>
    <t>90° koppeling M2000 ISO25</t>
  </si>
  <si>
    <t>90° koppeling M2000 ISO50</t>
  </si>
  <si>
    <t>Nokkenwisselschak. 2P-PR12-16A</t>
  </si>
  <si>
    <t>Stroomtransformator gesloten 50/5 1,25VA</t>
  </si>
  <si>
    <t>Auto herinsch. Stop&amp;go</t>
  </si>
  <si>
    <t>Niloé module USB wit</t>
  </si>
  <si>
    <t>FA buis PVC/metaal di 26,5mm 25m-bobijn</t>
  </si>
  <si>
    <t>Automatisatie unit std vr bronwisselaar</t>
  </si>
  <si>
    <t>Automatisatie unit 2I/3 autom</t>
  </si>
  <si>
    <t>Module vr dubbele voeding vr wisselaar</t>
  </si>
  <si>
    <t>Frontale USB connector vr bronwisselaar</t>
  </si>
  <si>
    <t>Frontale WIFI connector vr bronwisselaar</t>
  </si>
  <si>
    <t>Interface RS485 geisol vr bronwisselaar</t>
  </si>
  <si>
    <t>Mod 4 stat uitgangen vr bronwisselaar</t>
  </si>
  <si>
    <t>Mod 2 relaisuitg 5A/250V vr wisselaar</t>
  </si>
  <si>
    <t>Mod 2 dig ingang/2 relais vr wisselaar</t>
  </si>
  <si>
    <t>XL³ plaat vr 4 SPX 000/00</t>
  </si>
  <si>
    <t>Voed.kit DPX³ 160 m/z diff kabelmantel</t>
  </si>
  <si>
    <t>Plexo3 kast 1x18 modules</t>
  </si>
  <si>
    <t>Automaten DX³ 3PC 50A400V 25KA 4,5mod</t>
  </si>
  <si>
    <t>Niloé dubbele wissel</t>
  </si>
  <si>
    <t>Niloé kruisschakel. 10AX 250V</t>
  </si>
  <si>
    <t>Niloé DIY afdekpl. 1mechan,antractiet</t>
  </si>
  <si>
    <t>Niloé DIY afdekpl.2 mechan,71mm antr.</t>
  </si>
  <si>
    <t>Niloé DIY afdekpl.3 mechan,71mm antr.</t>
  </si>
  <si>
    <t>Niloé DIY drukknop 6A250V anrtr.spankl.</t>
  </si>
  <si>
    <t>Niloé DIY ctdoos TV/FM kabeltelenet antr</t>
  </si>
  <si>
    <t>Niloé DIY ctdoos RJ45 UTP cat6 antraciet</t>
  </si>
  <si>
    <t>XL³ afdekpl. SPX00 h.300mm vertical24mod</t>
  </si>
  <si>
    <t>Niloé afdekplaat 1 mechanisme</t>
  </si>
  <si>
    <t>Metalen tegenmoer PG 48 RTA</t>
  </si>
  <si>
    <t>Kdb DX³ 4P 63A Hpi 30mA 400V - 1.5 mod.</t>
  </si>
  <si>
    <t>S.T. gesloten 700/5 - 8 VA</t>
  </si>
  <si>
    <t>Automaten gelijkstroom 2P 0.5A</t>
  </si>
  <si>
    <t>Automaten gelijkstroom 2P 1A</t>
  </si>
  <si>
    <t>Automaat DX³ 2P B 100A 16kA</t>
  </si>
  <si>
    <t>Automaat DX³ 3P B 80A 16kA</t>
  </si>
  <si>
    <t>Automaat DX³ 3P B 100A 16kA</t>
  </si>
  <si>
    <t>Automaat DX³ 4P B 100A 16kA</t>
  </si>
  <si>
    <t>Automaat DX³ 2P C 125A 16kA</t>
  </si>
  <si>
    <t>Automaat DX³ 2P D 80A 16kA</t>
  </si>
  <si>
    <t>Automaat DX³ 2P D 100A 16kA</t>
  </si>
  <si>
    <t>Automaat DX³ 2P D 125A 16kA</t>
  </si>
  <si>
    <t>Automaat DX³ DC 2P 1.6A 16kA</t>
  </si>
  <si>
    <t>Automaat DX³ DC 2P 2A 16kA</t>
  </si>
  <si>
    <t>Automaat DX³ DC 2P 3A 16kA</t>
  </si>
  <si>
    <t>Automaat DX³ DC 2P 6A 16kA</t>
  </si>
  <si>
    <t>Automaat DX³ DC 2P 8A 16kA</t>
  </si>
  <si>
    <t>Automaat DX³ DC 2P 10A 16kA</t>
  </si>
  <si>
    <t>Automaat DX³ DC 2P 16A 16kA</t>
  </si>
  <si>
    <t>Automaat DX³ DC 2P 20A 16kA</t>
  </si>
  <si>
    <t>Automaat DX³ DC 2P 25A 16kA</t>
  </si>
  <si>
    <t>Automaat DX³ DC 2P 32A 16kA</t>
  </si>
  <si>
    <t>Automaat DX³ DC 2P 40A 16kA</t>
  </si>
  <si>
    <t>Automaat DX³ DC 2P 50A 16kA</t>
  </si>
  <si>
    <t>Automaat DX³ 2P B 10A 25kA</t>
  </si>
  <si>
    <t>Automaat DX³ 2P B 16A 25kA</t>
  </si>
  <si>
    <t>Automaat DX³ 2P B 20A 25kA</t>
  </si>
  <si>
    <t>Automaat DX³ 2P B 25A 25kA</t>
  </si>
  <si>
    <t>Automaat DX³ 2P B 32A 25kA</t>
  </si>
  <si>
    <t>Automaat DX³ 2P B 40A 25kA</t>
  </si>
  <si>
    <t>Automaat DX³ 2P B 50A 25kA</t>
  </si>
  <si>
    <t>Automaat DX³ 2P B 63A 25kA</t>
  </si>
  <si>
    <t>Automaat DX³ 3P B 10A 25kA</t>
  </si>
  <si>
    <t>Automaat DX³ 3P B 16A 25kA</t>
  </si>
  <si>
    <t>Automaat DX³ 3P B 20A 25kA</t>
  </si>
  <si>
    <t>Automaat DX³ 3P B 25A 25kA</t>
  </si>
  <si>
    <t>Automaat DX³ 3P B 32A 25kA</t>
  </si>
  <si>
    <t>Automaat DX³ 3P B 40A 25kA</t>
  </si>
  <si>
    <t>Automaat DX³ 3P B 50A 25kA</t>
  </si>
  <si>
    <t>Automaat DX³ 4P B 10A 25kA</t>
  </si>
  <si>
    <t>Automaat DX³ 4P B 16A 25kA</t>
  </si>
  <si>
    <t>Automaat DX³ 4P B 20A 25kA</t>
  </si>
  <si>
    <t>Automaat DX³ 4P B 40A 25kA</t>
  </si>
  <si>
    <t>Automaat DX³ 4P B 50A 25kA</t>
  </si>
  <si>
    <t>Automaat DX³ 4P B 80A 25kA</t>
  </si>
  <si>
    <t>Automaat DX³ 4P B 100A 25kA</t>
  </si>
  <si>
    <t>Automaat DX³ 2P C 40A 25kA</t>
  </si>
  <si>
    <t>Automaat DX³ 2P C 50A 25kA</t>
  </si>
  <si>
    <t>Automaat DX³ 2P C 63A 25kA</t>
  </si>
  <si>
    <t>Automaat DX³ 2P C 80A 25kA</t>
  </si>
  <si>
    <t>Automaat DX³ 2P C 100A 25kA</t>
  </si>
  <si>
    <t>Automaat DX³ 2P C 125A 25kA</t>
  </si>
  <si>
    <t>Automaat DX³ 3P C 6A 25kA</t>
  </si>
  <si>
    <t>Automaat DX³ 3P C 10A 25kA</t>
  </si>
  <si>
    <t>Automaat DX³ 3P C 80A 25kA</t>
  </si>
  <si>
    <t>Automaat DX³ 4P C 6A 25kA</t>
  </si>
  <si>
    <t>Automaat DX³ 2P D 6A 25kA</t>
  </si>
  <si>
    <t>Automaat DX³ 2P D 10A 25kA</t>
  </si>
  <si>
    <t>Automaat DX³ 2P D 25A 25kA</t>
  </si>
  <si>
    <t>Automaat DX³ 2P D 32A 25kA</t>
  </si>
  <si>
    <t>Automaat DX³ 2P D 40A 25kA</t>
  </si>
  <si>
    <t>Automaat DX³ 3P D 6A 25kA</t>
  </si>
  <si>
    <t>Automaat DX³ 3P D 10A 25kA</t>
  </si>
  <si>
    <t>Automaat DX³ 3P D 16A 25kA</t>
  </si>
  <si>
    <t>Automaat DX³ 3P D 20A 25kA</t>
  </si>
  <si>
    <t>Automaat DX³ 3P D 25A 25kA</t>
  </si>
  <si>
    <t>Automaat DX³ 3P D 32A 25kA</t>
  </si>
  <si>
    <t>Automaat DX³ 3P D 40A 25kA</t>
  </si>
  <si>
    <t>Automaat DX³ 3P D 50A 25kA</t>
  </si>
  <si>
    <t>Automaat DX³ 3P D 100A 25kA</t>
  </si>
  <si>
    <t>Automaat DX³ 3P D 125A 25kA</t>
  </si>
  <si>
    <t>Automaat DX³ 4P D 6A 25kA</t>
  </si>
  <si>
    <t>Automaat DX³ 4P D 10A 25kA</t>
  </si>
  <si>
    <t>Automaat DX³ 4P D 16A 25kA</t>
  </si>
  <si>
    <t>Automaat DX³ 4P D 80A 25kA</t>
  </si>
  <si>
    <t>Automaat DX³ 4P D 100A 25kA</t>
  </si>
  <si>
    <t>Automaat DX³ MA 2P 1.6A 25kA</t>
  </si>
  <si>
    <t>Automaat DX³ MA 2P 2.5A 25kA</t>
  </si>
  <si>
    <t>Automaat DX³ MA 2P 4A 25kA</t>
  </si>
  <si>
    <t>Automaat DX³ MA 2P 6.3A 25kA</t>
  </si>
  <si>
    <t>Automaat DX³ MA 2P 10A 25kA</t>
  </si>
  <si>
    <t>Automaat DX³ MA 2P 12.5A 25kA</t>
  </si>
  <si>
    <t>Automaat DX³ MA 2P 16A 25kA</t>
  </si>
  <si>
    <t>Automaat DX³ MA 2P 25A 25kA</t>
  </si>
  <si>
    <t>Automaat DX³ MA 3P 1.6A 25kA</t>
  </si>
  <si>
    <t>Automaat DX³ MA 3P 2.5A 25kA</t>
  </si>
  <si>
    <t>Automaat DX³ MA 3P 4A 25kA</t>
  </si>
  <si>
    <t>Automaat DX³ MA 3P 6.3A 25kA</t>
  </si>
  <si>
    <t>Automaat DX³ MA 3P 10A 25kA</t>
  </si>
  <si>
    <t>Automaat DX³ MA 3P 12.5A 25kA</t>
  </si>
  <si>
    <t>Automaat DX³ MA 3P 16A 25kA</t>
  </si>
  <si>
    <t>Automaat DX³ MA 3P 25A 25kA</t>
  </si>
  <si>
    <t>Automaat DX³ MA 3P 40A 25kA</t>
  </si>
  <si>
    <t>Automaat DX³ MA 3P 63A 25kA</t>
  </si>
  <si>
    <t>Automaat DX³ MA 4P 1.6A 25kA</t>
  </si>
  <si>
    <t>Automaat DX³ MA 4P 2.5A 25kA</t>
  </si>
  <si>
    <t>Automaat DX³ MA 4P 4A 25kA</t>
  </si>
  <si>
    <t>Automaat DX³ MA 4P 6.3A 25kA</t>
  </si>
  <si>
    <t>Automaat DX³ MA 4P 12.5A 25kA</t>
  </si>
  <si>
    <t>Automaat DX³ MA 4P 16A 25kA</t>
  </si>
  <si>
    <t>Automaat DX³ MA 4P 40A 25kA</t>
  </si>
  <si>
    <t>Automaat DX³ 2P C 32A 36kA</t>
  </si>
  <si>
    <t>Automaat DX³ 2P C 50A 36kA</t>
  </si>
  <si>
    <t>Automaat DX³ 2P C 63A 36kA</t>
  </si>
  <si>
    <t>Automaat DX³ 2P C 80A 36kA</t>
  </si>
  <si>
    <t>Automaat DX³ 3P C 10A 36kA</t>
  </si>
  <si>
    <t>Automaat DX³ 3P C 16A 36kA</t>
  </si>
  <si>
    <t>Automaat DX³ 3P C 20A 36kA</t>
  </si>
  <si>
    <t>Automaat DX³ 3P C 25A 36kA</t>
  </si>
  <si>
    <t>Automaat DX³ 3P C 32A 36kA</t>
  </si>
  <si>
    <t>Automaat DX³ 3P C 50A 36kA</t>
  </si>
  <si>
    <t>Automaat DX³ 3P C 80A 36kA</t>
  </si>
  <si>
    <t>Automaat DX³ 2P B 10A 50kA</t>
  </si>
  <si>
    <t>Automaat DX³ 2P B 16A 50kA</t>
  </si>
  <si>
    <t>Automaat DX³ 2P B 20A 50kA</t>
  </si>
  <si>
    <t>Automaat DX³ 2P B 25A 50kA</t>
  </si>
  <si>
    <t>Automaat DX³ 2P B 32A 50kA</t>
  </si>
  <si>
    <t>Automaat DX³ 2P B 40A 50kA</t>
  </si>
  <si>
    <t>Automaat DX³ 4P B 10A 50kA</t>
  </si>
  <si>
    <t>Automaat DX³ 4P B 16A 50kA</t>
  </si>
  <si>
    <t>Automaat DX³ 4P B 20A 50kA</t>
  </si>
  <si>
    <t>Automaat DX³ 4P B 25A 50kA</t>
  </si>
  <si>
    <t>Automaat DX³ 4P B 32A 50kA</t>
  </si>
  <si>
    <t>Automaat DX³ 4P B 40A 50kA</t>
  </si>
  <si>
    <t>Automaat DX³ 4P B 50A 50kA</t>
  </si>
  <si>
    <t>Automaat DX³ 4P B 63A 50kA</t>
  </si>
  <si>
    <t>Automaat DX³ 2P C 20A 50kA</t>
  </si>
  <si>
    <t>Automaat DX³ 2P C 25A 50kA</t>
  </si>
  <si>
    <t>Automaat DX³ 2P C 32A 50kA</t>
  </si>
  <si>
    <t>Automaat DX³ 2P C 40A 50kA</t>
  </si>
  <si>
    <t>Automaat DX³ 2P C 50A 50kA</t>
  </si>
  <si>
    <t>Automaat DX³ 2P C 63A 50kA</t>
  </si>
  <si>
    <t>Automaat DX³ 3P C 10A 50kA</t>
  </si>
  <si>
    <t>Automaat DX³ 3P C 16A 50kA</t>
  </si>
  <si>
    <t>Automaat DX³ 3P C 20A 50kA</t>
  </si>
  <si>
    <t>Automaat DX³ 3P C 25A 50kA</t>
  </si>
  <si>
    <t>Automaat DX³ 3P C 32A 50kA</t>
  </si>
  <si>
    <t>Automaat DX³ 3P C 40A 50kA</t>
  </si>
  <si>
    <t>Automaat DX³ 3P C 50A 50kA</t>
  </si>
  <si>
    <t>Automaat DX³ 3P C 63A 50kA</t>
  </si>
  <si>
    <t>Automaat DX³ 4P C 16A 50kA</t>
  </si>
  <si>
    <t>Automaat DX³ 4P C 50A 50kA</t>
  </si>
  <si>
    <t>Automaat DX³ 2P D 10A 50kA</t>
  </si>
  <si>
    <t>Automaat DX³ 2P D 16A 50kA</t>
  </si>
  <si>
    <t>Automaat DX³ 2P D 20A 50kA</t>
  </si>
  <si>
    <t>Automaat DX³ 2P D 25A 50kA</t>
  </si>
  <si>
    <t>Automaat DX³ 2P D 32A 50kA</t>
  </si>
  <si>
    <t>Automaat DX³ 2P D 40A 50kA</t>
  </si>
  <si>
    <t>Automaat DX³ 3P D 10A 50kA</t>
  </si>
  <si>
    <t>Automaat DX³ 3P D 16A 50kA</t>
  </si>
  <si>
    <t>Automaat DX³ 3P D 20A 50kA</t>
  </si>
  <si>
    <t>Automaat DX³ 3P D 25A 50kA</t>
  </si>
  <si>
    <t>Automaat DX³ 3P D 32A 50kA</t>
  </si>
  <si>
    <t>Automaat DX³ 3P D 40A 50kA</t>
  </si>
  <si>
    <t>Automaat DX³ 3P D 50A 50kA</t>
  </si>
  <si>
    <t>Automaat DX³ 3P D 63A 50kA</t>
  </si>
  <si>
    <t>Automaat DX³ 4P D 10A 50kA</t>
  </si>
  <si>
    <t>Automaat DX³ 4P D 16A 50kA</t>
  </si>
  <si>
    <t>Automaat DX³ 4P D 20A 50kA</t>
  </si>
  <si>
    <t>Automaat DX³ 4P D 25A 50kA</t>
  </si>
  <si>
    <t>Automaat DX³ 4P D 32A 50kA</t>
  </si>
  <si>
    <t>Automaat DX³ 4P D 40A 50kA</t>
  </si>
  <si>
    <t>Automaat DX³ 4P D 50A 50kA</t>
  </si>
  <si>
    <t>Automaat DX³ MA 3P 1.6A 50kA</t>
  </si>
  <si>
    <t>Automaat DX³ MA 3P 2.5A 50kA</t>
  </si>
  <si>
    <t>Automaat DX³ MA 3P 4A 50kA</t>
  </si>
  <si>
    <t>Automaat DX³ MA 3P 6.3A 50kA</t>
  </si>
  <si>
    <t>Automaat DX³ MA 3P 10A 50kA</t>
  </si>
  <si>
    <t>Automaat DX³ MA 3P 12.5A 50kA</t>
  </si>
  <si>
    <t>Automaat DX³ MA 3P 16A 50kA</t>
  </si>
  <si>
    <t>Automaat DX³ MA 3P 25A 50kA</t>
  </si>
  <si>
    <t>Automaat DX³ MA 3P 40A 50kA</t>
  </si>
  <si>
    <t>Automaat DX³ MA 3P 63A 50kA</t>
  </si>
  <si>
    <t>Automaat DX³ MA 4P 1.6A 50kA</t>
  </si>
  <si>
    <t>Automaat DX³ MA 4P 2.5A 50kA</t>
  </si>
  <si>
    <t>Automaat DX³ MA 4P 4A 50kA</t>
  </si>
  <si>
    <t>Automaat DX³ MA 4P 6.3A 50kA</t>
  </si>
  <si>
    <t>Automaat DX³ MA 4P 10A 50kA</t>
  </si>
  <si>
    <t>Automaat DX³ MA 4P 12.5A 50kA</t>
  </si>
  <si>
    <t>Automaat DX³ MA 4P 16A 50kA</t>
  </si>
  <si>
    <t>Automaat DX³ MA 4P 25A 50kA</t>
  </si>
  <si>
    <t>Automaat DX³ MA 4P 40A 50kA</t>
  </si>
  <si>
    <t>Automaat DX³ MA 4P 63A 50kA</t>
  </si>
  <si>
    <t>S.T. gesloten 75/5 - 1.5 VA</t>
  </si>
  <si>
    <t>S.T. gesloten 125/5 - 2.5 VA</t>
  </si>
  <si>
    <t>S.T. gesloten 160/5 - 3 VA</t>
  </si>
  <si>
    <t>S.T. gesloten 400/5 - 10 VA</t>
  </si>
  <si>
    <t>S.T. gesloten 600/5 - 12 VA</t>
  </si>
  <si>
    <t>S.T. gesloten 250/5 - 3 VA</t>
  </si>
  <si>
    <t>S.T. gesloten 400/5 - 6 VA</t>
  </si>
  <si>
    <t>S.T. gesloten 1000/5 - 10 VA</t>
  </si>
  <si>
    <t>S.T. gesloten 600/5 - 8 VA</t>
  </si>
  <si>
    <t>S.T. gesloten 800/5 - 12 VA</t>
  </si>
  <si>
    <t>S.T. gesloten 1000/5 - 15 VA</t>
  </si>
  <si>
    <t>S.T. gesloten 1250/5 - 12 VA</t>
  </si>
  <si>
    <t>S.T. gesloten 1600/5 - 10 VA</t>
  </si>
  <si>
    <t>S.T. gesloten 2000/5 - 15 VA</t>
  </si>
  <si>
    <t>S.T. gesloten 3200/5 - 25 VA</t>
  </si>
  <si>
    <t>S.T. gesloten 1600/5 - 20 VA</t>
  </si>
  <si>
    <t>S.T. gesloten 2000/5 - 25 VA</t>
  </si>
  <si>
    <t>S.T. gesloten 2500/5 - 30 VA</t>
  </si>
  <si>
    <t>S.T. gesloten 3200/5 - 30 VA</t>
  </si>
  <si>
    <t>S.T. gesloten 4000/5 - 30 VA</t>
  </si>
  <si>
    <t>S.T. 3 fase gesloten 250/5</t>
  </si>
  <si>
    <t>S.T. 3 fase gesloten 400/5</t>
  </si>
  <si>
    <t>S.T. te open 1000/5 - 5 VA</t>
  </si>
  <si>
    <t>S.T. te open 2500/5 - 15 VA</t>
  </si>
  <si>
    <t>S.T. te open 3000/5 - 20 VA</t>
  </si>
  <si>
    <t>S.T. te open 4000/5 - 20 VA</t>
  </si>
  <si>
    <t>Platte hoek 50x130mm</t>
  </si>
  <si>
    <t>Mosaic contactdoos usb 3.0</t>
  </si>
  <si>
    <t>Kdb DX³ 3P 63A Hpi-s 300mA</t>
  </si>
  <si>
    <t>Bewegingdsdetector 360°, plafond</t>
  </si>
  <si>
    <t>Bewegingdsdetector 140°, IP42</t>
  </si>
  <si>
    <t>Bewegingdsdetector 360°, IP55</t>
  </si>
  <si>
    <t>Zelfklevend pictogram met tekst EXIT</t>
  </si>
  <si>
    <t>Rechte koppeling ISO 32 dia 25mm</t>
  </si>
  <si>
    <t>Scheidingskit T00 voor meszekeringhouder</t>
  </si>
  <si>
    <t>Minimumspan.uitschakelspoel 24/48V 1mod.</t>
  </si>
  <si>
    <t>Modulaire meetcentrale 4 modules</t>
  </si>
  <si>
    <t>Voed.kit DPX-IS 630</t>
  </si>
  <si>
    <t>Voed.kit DPX-IS 250</t>
  </si>
  <si>
    <t>Kdb DX³ 3P 40A AC 30mA 400V 1mod/p 3mod</t>
  </si>
  <si>
    <t>Kdb DX³ 2P 63A Hpi 30mA 230/400V 1,5mod.</t>
  </si>
  <si>
    <t>Set voor IP65 voor manuele bediening</t>
  </si>
  <si>
    <t>Communicerende rookmelder</t>
  </si>
  <si>
    <t>Netwerkinterface inbouw slot</t>
  </si>
  <si>
    <t>Kunststof koppeling M16x1.5</t>
  </si>
  <si>
    <t>Mosaic meerv stpct randaarde</t>
  </si>
  <si>
    <t>Externe Bypass 400V 40A connectie onder</t>
  </si>
  <si>
    <t>Niloé DIY dubbele USB-lader</t>
  </si>
  <si>
    <t>Manuele brandmelder</t>
  </si>
  <si>
    <t>Doorgangsdetector</t>
  </si>
  <si>
    <t>buis met vlecht TR diam 20mm</t>
  </si>
  <si>
    <t>buis met vlecht TR diam 40mm</t>
  </si>
  <si>
    <t>beschermring diam 40mm</t>
  </si>
  <si>
    <t>koppelingsbocht 45°Iso 20 D 20</t>
  </si>
  <si>
    <t>90° koppeling ISO 20 di 20</t>
  </si>
  <si>
    <t>IP68 afdichtingsring diam.20mm</t>
  </si>
  <si>
    <t>koppelingsbocht 45°Iso 40 D 40</t>
  </si>
  <si>
    <t>Wandkoppeling 90° diam 40mm</t>
  </si>
  <si>
    <t>IP68 afdichtingsring diam.40mm</t>
  </si>
  <si>
    <t>Bevestigingshouder diam 40mm</t>
  </si>
  <si>
    <t>Niloé DIY universel LED-dimmer</t>
  </si>
  <si>
    <t>Niloé DIY rolluikbediening</t>
  </si>
  <si>
    <t>Niloé DIY wisselsch 10AX 250V</t>
  </si>
  <si>
    <t>Niloé DIY tweepol. schakelaar</t>
  </si>
  <si>
    <t>Draaischakelaar 600Vdc - 16A</t>
  </si>
  <si>
    <t>XL³ mont.platen 1 DPX³160</t>
  </si>
  <si>
    <t>XL³ regelb. mont. vr 3 DPX³</t>
  </si>
  <si>
    <t>Symmetrische rail diepte 15 mm</t>
  </si>
  <si>
    <t>Niloé DIY rolluikbed. Antrac.</t>
  </si>
  <si>
    <t>Niloé DIY ctdoos alu</t>
  </si>
  <si>
    <t>Aansl.kit.aft. DPX 1600 diep 725mm</t>
  </si>
  <si>
    <t>Voed kit DPX³160 hz m/z diff</t>
  </si>
  <si>
    <t>Aans.kit vr verd.kl 4st. 400A</t>
  </si>
  <si>
    <t>Bevestigingshouder diam 10mm voor SFP</t>
  </si>
  <si>
    <t>Klem Viking 1000Vdc 4mm²</t>
  </si>
  <si>
    <t>Klem Viking 1000Vdc 6mm²</t>
  </si>
  <si>
    <t>Set van 10 aansluit.mod L1 voor XH3</t>
  </si>
  <si>
    <t>Set van 10 aansluit.mod L2 voor XH3</t>
  </si>
  <si>
    <t>Set van 10 aansluit.mod L3 voor XH3</t>
  </si>
  <si>
    <t>Bewegingsdetector 360 graden</t>
  </si>
  <si>
    <t>Modulaire houder voor Mosaic 2 mod</t>
  </si>
  <si>
    <t>Lastzek.sch.mes SPX 250A f.1</t>
  </si>
  <si>
    <t>Osmoz adapter vr houder op rail DX</t>
  </si>
  <si>
    <t>Koppelstekker 200-250V 63A</t>
  </si>
  <si>
    <t>Koppelstekker 380-415V 63A</t>
  </si>
  <si>
    <t>Toestelcontactd. 200-250V 63A</t>
  </si>
  <si>
    <t>Toestelcontactd. 380-415V 63A</t>
  </si>
  <si>
    <t>Rechte stekker 200-250V 63A</t>
  </si>
  <si>
    <t>Rechte stekker 380-415V 63A</t>
  </si>
  <si>
    <t>Rechte stekker 480-500V 63A</t>
  </si>
  <si>
    <t>Opbouw contactd. 200-250V 63A</t>
  </si>
  <si>
    <t>Opbouw contactd. 380-415V 63A</t>
  </si>
  <si>
    <t>Opbouw contactd. 480-500V 63A</t>
  </si>
  <si>
    <t>Inbouw contactd. 200-250V 63A</t>
  </si>
  <si>
    <t>Inbouw contactd. 380-415V 63A</t>
  </si>
  <si>
    <t>Inbouw contactd. 480-500V 63A</t>
  </si>
  <si>
    <t>Koppelstekker 380-415V 125A</t>
  </si>
  <si>
    <t>Toestelcontactd. 380-415V 125A</t>
  </si>
  <si>
    <t>Rechte stekker 380-415V 125A</t>
  </si>
  <si>
    <t>Opbouw contactd. 380-415V 125A</t>
  </si>
  <si>
    <t>Inbouw contactd. 380-415V 125A</t>
  </si>
  <si>
    <t>Mespatroonlastscheider vert. SPX3-V 400A</t>
  </si>
  <si>
    <t>Rechte koppeling PG9 di 12</t>
  </si>
  <si>
    <t>Rechte koppeling PG11 di 12</t>
  </si>
  <si>
    <t>Rechte koppeling PG11 di 16</t>
  </si>
  <si>
    <t>Rechte koppeling PG 13.5 di 16</t>
  </si>
  <si>
    <t>Rechte koppeling PG13.5 di 20</t>
  </si>
  <si>
    <t>Rechte koppeling PG16 di 20</t>
  </si>
  <si>
    <t>Rechte koppeling PG36 di 40</t>
  </si>
  <si>
    <t>Rechte koppeling PG7 di 10</t>
  </si>
  <si>
    <t>Rechte koppeling PG9 di 10</t>
  </si>
  <si>
    <t>Rechte koppeling PG7 di 12</t>
  </si>
  <si>
    <t>Rechte koppeling PG16 di 25</t>
  </si>
  <si>
    <t>Rechte koppeling PG21 di 25</t>
  </si>
  <si>
    <t>Rechte koppeling PG29 di 32</t>
  </si>
  <si>
    <t>Rechte koppeling PG42 di 50</t>
  </si>
  <si>
    <t>Rechte koppeling PG48 di 50</t>
  </si>
  <si>
    <t>90° koppeling ISO 12 di 10</t>
  </si>
  <si>
    <t>90° koppeling ISO 16 di 12</t>
  </si>
  <si>
    <t>90° koppeling ISO 16 di 16</t>
  </si>
  <si>
    <t>90° koppeling ISO 20 di 16</t>
  </si>
  <si>
    <t>90° koppeling ISO 25 di 20</t>
  </si>
  <si>
    <t>90° koppeling ISO 25 di 25</t>
  </si>
  <si>
    <t>90° koppeling PG7 di 10</t>
  </si>
  <si>
    <t>90° koppeling PG7 di 12</t>
  </si>
  <si>
    <t>90° koppeling PG9 di 12</t>
  </si>
  <si>
    <t>90° koppeling PG11 di 16</t>
  </si>
  <si>
    <t>90° koppeling PG 13.5 di 16</t>
  </si>
  <si>
    <t>90° koppeling PG13.5 di 20</t>
  </si>
  <si>
    <t>90° koppeling PG16 di 20</t>
  </si>
  <si>
    <t>90° koppeling PG16 di 25</t>
  </si>
  <si>
    <t>90° koppeling PG21 di 25</t>
  </si>
  <si>
    <t>90° koppeling PG29 di 32</t>
  </si>
  <si>
    <t>koppelingsbocht 45°Iso 12 D10</t>
  </si>
  <si>
    <t>koppelingsbocht 45°Iso 16 D 12</t>
  </si>
  <si>
    <t>koppelingsbocht 45°Iso 16 D 16</t>
  </si>
  <si>
    <t>koppelingsbocht 45°Iso 20 D 12</t>
  </si>
  <si>
    <t>koppelingsbocht 45°Iso 25 D 20</t>
  </si>
  <si>
    <t>koppelingsbocht 45°Iso 25 D 25</t>
  </si>
  <si>
    <t>koppelingsbocht 45°Iso 32 D 32</t>
  </si>
  <si>
    <t>koppelingsbocht 45°Iso 50 D 50</t>
  </si>
  <si>
    <t>koppelingsbocht 45° PG7 D 10</t>
  </si>
  <si>
    <t>koppelingsbocht 45° PG7 D 12</t>
  </si>
  <si>
    <t>koppelingsbocht 45° PG9 D 12</t>
  </si>
  <si>
    <t>koppelingsbocht 45° PG11 D 16</t>
  </si>
  <si>
    <t>koppelingsbocht 45° PG13.5 D20</t>
  </si>
  <si>
    <t>koppelingsbocht 45° PG13.5 D17</t>
  </si>
  <si>
    <t>koppelingsbocht 45° PG16 D 20</t>
  </si>
  <si>
    <t>koppelingsbocht 45° PG16 D 19</t>
  </si>
  <si>
    <t>koppelingsbocht 45° PG21 D 25</t>
  </si>
  <si>
    <t>koppelingsbocht 45° PG29 D 32</t>
  </si>
  <si>
    <t>koppelingsbocht 45° PG42 D 50</t>
  </si>
  <si>
    <t>Wandkoppeling 90° diam 50mm</t>
  </si>
  <si>
    <t>Y aftakking diam 17/12mm</t>
  </si>
  <si>
    <t>Y aftakking diam 25/20-20mm</t>
  </si>
  <si>
    <t>beschermring diam 16mm</t>
  </si>
  <si>
    <t>beschermring diam 25mm</t>
  </si>
  <si>
    <t>beschermring diam 50mm</t>
  </si>
  <si>
    <t>IP68 afdichtingsring diam.10mm</t>
  </si>
  <si>
    <t>IP68 afdichtingsring diam.12mm</t>
  </si>
  <si>
    <t>IP68 afdichtingsring diam.16mm</t>
  </si>
  <si>
    <t>IP68 afdichtingsring diam.32mm</t>
  </si>
  <si>
    <t>IP68 afdichtingsring diam.50mm</t>
  </si>
  <si>
    <t>Bevestigingshouder diam 12mm</t>
  </si>
  <si>
    <t>Bevestigingshouder diam 16mm</t>
  </si>
  <si>
    <t>Rechte koppeling ISO16 d=10mm</t>
  </si>
  <si>
    <t>Voed.kit DPX³ 630 hz m/z diff</t>
  </si>
  <si>
    <t>Voedingskit DPX³160 m/z diff</t>
  </si>
  <si>
    <t>Mosaic  Bewegingsdetector</t>
  </si>
  <si>
    <t>Aansl.kit rijverd.kl</t>
  </si>
  <si>
    <t>Bevestig.kit vert. DCX-M 200A</t>
  </si>
  <si>
    <t>Reserv. Batt.voor uitsch.spoel</t>
  </si>
  <si>
    <t>Nokkenwisselschak.-2P-PR17-20A</t>
  </si>
  <si>
    <t>Set 100 Hamermoeren L40</t>
  </si>
  <si>
    <t>Kit batterij Ni-Cd 4XCS 1.5Ah</t>
  </si>
  <si>
    <t>XL³ mont.platen 1 DPX³250</t>
  </si>
  <si>
    <t>Bedradingskoker 40x80 z witte stroken</t>
  </si>
  <si>
    <t>Soliroc autom. schak. 2 draads</t>
  </si>
  <si>
    <t>Afdichtingskit inbouw</t>
  </si>
  <si>
    <t>Nokkenschak.-1P-mini-10A-C</t>
  </si>
  <si>
    <t>Nokkenwisselschak.-1P-mini-10A</t>
  </si>
  <si>
    <t>Uitrustbare adapter vr houder</t>
  </si>
  <si>
    <t>Aans.mod hulpst.bas. IS223/233</t>
  </si>
  <si>
    <t>Schot. scheid.acht.IS 223/233</t>
  </si>
  <si>
    <t>Afdekpl. DPX³160/250 met toeb.</t>
  </si>
  <si>
    <t>Set 100 Hamermoeren L27</t>
  </si>
  <si>
    <t>Potentiaalstekker voor elioflux</t>
  </si>
  <si>
    <t>Kit van 4 muurbevestigingsbeugels</t>
  </si>
  <si>
    <t>Rechte koppeling PG21di.20mm</t>
  </si>
  <si>
    <t>Bevest. DPX³630 in XL³4000</t>
  </si>
  <si>
    <t>Afdekpl. DPX³630 in XL³4000</t>
  </si>
  <si>
    <t>Multif. afstandsdimmer 300W</t>
  </si>
  <si>
    <t>Overspan. T2+T3 beveiligd 3P+N</t>
  </si>
  <si>
    <t>Osmoz verklik. LED 24 V groen</t>
  </si>
  <si>
    <t>Osmoz verklik. LED 24 V blauw</t>
  </si>
  <si>
    <t>Osmoz verklik. LED 24 V geel</t>
  </si>
  <si>
    <t>Osmoz verklik. LED 130 V rood</t>
  </si>
  <si>
    <t>Osmoz verklik. LED 230 V wit</t>
  </si>
  <si>
    <t>Volle plaat - 300 x 200 mm</t>
  </si>
  <si>
    <t>Stekker 2x2P+A met klapdeksel</t>
  </si>
  <si>
    <t>Zuil voor vloerbevestiging</t>
  </si>
  <si>
    <t>Muurbevestigingskit/kap</t>
  </si>
  <si>
    <t>Communicatiekit IP</t>
  </si>
  <si>
    <t>Hypra contactdooseenheid leeg</t>
  </si>
  <si>
    <t>2-voudig gongenkit premium wit</t>
  </si>
  <si>
    <t>XL3 S 160 opbouw 2x24M</t>
  </si>
  <si>
    <t>Optische vezel connector SC</t>
  </si>
  <si>
    <t>HDMI snoer en audio jack</t>
  </si>
  <si>
    <t>HDMI snoer mannelijk - vrouwelijk 1 m</t>
  </si>
  <si>
    <t>HDMI snoer mannelijk - vrouwelijk 2 m</t>
  </si>
  <si>
    <t>Overspan. T2+T3 beveiligd 1P+N</t>
  </si>
  <si>
    <t>Bevest. DMX³1600 voor mantel</t>
  </si>
  <si>
    <t>Bevest. DMX³1600 Breed 24 mod</t>
  </si>
  <si>
    <t>Bevest. DMX³1600 Breed 36 mod</t>
  </si>
  <si>
    <t>Bevest. DPX³630 diff. XL³4000</t>
  </si>
  <si>
    <t>Plaat DPX³630 in XL³4000</t>
  </si>
  <si>
    <t>Plaat DPX³630 diff. XL³4000</t>
  </si>
  <si>
    <t>Afdekpl. DPX³630 diff. XL³4000</t>
  </si>
  <si>
    <t>Afdekpl. DMX³1600 voor mantel</t>
  </si>
  <si>
    <t>Afdekpl. vol hoogte 200 mm</t>
  </si>
  <si>
    <t>Afdekpl. vol hoogte 600 mm</t>
  </si>
  <si>
    <t>Afdekpl. DMX³1600 Breed 24 mod</t>
  </si>
  <si>
    <t>Afdekpl. DMX³1600 Breed 36 mod</t>
  </si>
  <si>
    <t>Osmoz verklik. LED 24 V wit</t>
  </si>
  <si>
    <t>Osmoz verklik. LED 24 V rood</t>
  </si>
  <si>
    <t>Osmoz verklik. LED 130 V wit</t>
  </si>
  <si>
    <t>Osmoz verklik. LED 130 V groen</t>
  </si>
  <si>
    <t>Osmoz verklik. LED 130 V blauw</t>
  </si>
  <si>
    <t>Osmoz verklik. LED 130 V geel</t>
  </si>
  <si>
    <t>Osmoz verklik. LED 230 V rood</t>
  </si>
  <si>
    <t>Osmoz verklik. LED 230 V groen</t>
  </si>
  <si>
    <t>Osmoz verklik. LED 230 V blauw</t>
  </si>
  <si>
    <t>Osmoz verklik. LED 230 V geel</t>
  </si>
  <si>
    <t>Automaat DMX³ 3P 630A - 42kA</t>
  </si>
  <si>
    <t>Automaat DMX³ 3P 800A - 42kA</t>
  </si>
  <si>
    <t>Automaat DMX³ 3P 1000A - 42kA</t>
  </si>
  <si>
    <t>Automaat DMX³ 3P 1250A - 42kA</t>
  </si>
  <si>
    <t>Automaat DMX³ 3P 1600A - 42kA</t>
  </si>
  <si>
    <t>Automaat DMX³ 4P 630A - 42kA</t>
  </si>
  <si>
    <t>Automaat DMX³ 4P 800A - 42kA</t>
  </si>
  <si>
    <t>Automaat DMX³ 4P 1000A - 42kA</t>
  </si>
  <si>
    <t>Automaat DMX³ 4P 1250A - 42kA</t>
  </si>
  <si>
    <t>Automaat DMX³ 4P 1600A - 42kA</t>
  </si>
  <si>
    <t>Automaat DMX³ 3P 630A - 50kA</t>
  </si>
  <si>
    <t>Automaat DMX³ 3P 800A - 50kA</t>
  </si>
  <si>
    <t>Automaat DMX³ 3P 1000A - 50kA</t>
  </si>
  <si>
    <t>Automaat DMX³ 3P 1250A - 50kA</t>
  </si>
  <si>
    <t>Automaat DMX³ 3P 1600A - 50kA</t>
  </si>
  <si>
    <t>Automaat DMX³ 4P 630A - 50kA</t>
  </si>
  <si>
    <t>Automaat DMX³ 4P 800A - 50kA</t>
  </si>
  <si>
    <t>Automaat DMX³ 4P 1000A - 50kA</t>
  </si>
  <si>
    <t>Automaat DMX³ 4P 1250A - 50kA</t>
  </si>
  <si>
    <t>Automaat DMX³ 4P 1600A - 50kA</t>
  </si>
  <si>
    <t>Lastschakel. DMX³-I 3P 1000A</t>
  </si>
  <si>
    <t>Lastschakel. DMX³-I 3P 1250A</t>
  </si>
  <si>
    <t>Lastschakel. DMX³-I 3P 1600A</t>
  </si>
  <si>
    <t>Lastschakel. DMX³-I 4P 1000A</t>
  </si>
  <si>
    <t>Lastschakel. DMX³-I 4P 1250A</t>
  </si>
  <si>
    <t>Lastschakel. DMX³-I 4P 1600A</t>
  </si>
  <si>
    <t>Hulpstuk motorbediening 24V</t>
  </si>
  <si>
    <t>Hulpstuk motorbediening 48V</t>
  </si>
  <si>
    <t>Hulpstuk motorbedien. 220-250V</t>
  </si>
  <si>
    <t>Sluitspoel 24V</t>
  </si>
  <si>
    <t>Sluitspoel 48V</t>
  </si>
  <si>
    <t>Sluitspoel 220-250V</t>
  </si>
  <si>
    <t>Stroomuitschakelspl 220-250V</t>
  </si>
  <si>
    <t>Min. spanningsuitschakelsp 24V</t>
  </si>
  <si>
    <t>Min. spanningsuitschakelsp 48V</t>
  </si>
  <si>
    <t>Min spanning uits sp 220-250V</t>
  </si>
  <si>
    <t>Module vertraging 1s spoel MS</t>
  </si>
  <si>
    <t>Module vertraging 3s spoel MS</t>
  </si>
  <si>
    <t>Module vertraging 5s spoel MS</t>
  </si>
  <si>
    <t>Scheidingsschotten 3P</t>
  </si>
  <si>
    <t>Scheidingsschotten 4P</t>
  </si>
  <si>
    <t>Vooraansluit. 3P DMX³1600 vast</t>
  </si>
  <si>
    <t>Vooraansluit. 4P DMX³1600 vast</t>
  </si>
  <si>
    <t>Verbreder 3P achteraansluiting</t>
  </si>
  <si>
    <t>Verbreder 4P achteraansluiting</t>
  </si>
  <si>
    <t>Beveiligingsunit MP4 - LI</t>
  </si>
  <si>
    <t>Beveiligingsunit MP4 - LSI</t>
  </si>
  <si>
    <t>Beveiligingsunit MP4 - LSIg</t>
  </si>
  <si>
    <t>Optie communicatie DMX³ 1600</t>
  </si>
  <si>
    <t>Optie externe nulleider</t>
  </si>
  <si>
    <t>Optie externe voeding 230V</t>
  </si>
  <si>
    <t>Signaalcontact uitrijdb. aut</t>
  </si>
  <si>
    <t>Signaalcontact sluitklaar</t>
  </si>
  <si>
    <t>Module met 6 hulpcontacten</t>
  </si>
  <si>
    <t>Sluiting voor drukknop</t>
  </si>
  <si>
    <t>Cilinderslot type Ronis</t>
  </si>
  <si>
    <t>Cilinderslot type Profalux</t>
  </si>
  <si>
    <t>Deurvergrendeling DMX³ 1600</t>
  </si>
  <si>
    <t>Bouton blocage embr/test/débr</t>
  </si>
  <si>
    <t>Compteur de manoeuvres</t>
  </si>
  <si>
    <t>Vergrendelingssysteem</t>
  </si>
  <si>
    <t>Optie programmeerbare uitgang</t>
  </si>
  <si>
    <t>Scheidingsschot 3P uitrijdbaar</t>
  </si>
  <si>
    <t>Scheidingsschot 4P uitrijdbaar</t>
  </si>
  <si>
    <t>Vergrendelingskabel 1000 mm</t>
  </si>
  <si>
    <t>Volle plaat - 600 x 500 mm</t>
  </si>
  <si>
    <t>Volle plaat - 1200 x 600 mm</t>
  </si>
  <si>
    <t>Metalen binnendeur 400 X 300</t>
  </si>
  <si>
    <t>Metalen binnendeur 500 X 400</t>
  </si>
  <si>
    <t>Metalen binnendeur 600 X 400</t>
  </si>
  <si>
    <t>Metalen binnendeur 700 X 500</t>
  </si>
  <si>
    <t>Metalen binnendeur 800 X 600</t>
  </si>
  <si>
    <t>Metalen binnendeur 1000 X 600</t>
  </si>
  <si>
    <t>Metalen binnendeur 1000 X 800</t>
  </si>
  <si>
    <t>Metalen binnendeur 1200 X 600</t>
  </si>
  <si>
    <t>Metalen binnendeur 1200 X 800</t>
  </si>
  <si>
    <t>Dak vr Atlantic kast 500x200</t>
  </si>
  <si>
    <t>Dak vr Atlantic kast 600x200</t>
  </si>
  <si>
    <t>Kast Atlantic 300X200X160</t>
  </si>
  <si>
    <t>Kast Atlantic 300X400X160</t>
  </si>
  <si>
    <t>Kast Atlantic 400X300X160</t>
  </si>
  <si>
    <t>Kast Atlantic 500X400X160</t>
  </si>
  <si>
    <t>Kast Atlantic 400X300X200</t>
  </si>
  <si>
    <t>Kast Atlantic 500X400X200</t>
  </si>
  <si>
    <t>Kast Atlantic 600X400X200</t>
  </si>
  <si>
    <t>Kast Atlantic 600X500X200</t>
  </si>
  <si>
    <t>Kast Atlantic 700X500X200</t>
  </si>
  <si>
    <t>Kast Atlantic 500X400X250</t>
  </si>
  <si>
    <t>Kast Atlantic 600X400X250</t>
  </si>
  <si>
    <t>Kast Atlantic DD 400X300X200</t>
  </si>
  <si>
    <t>Kast Atlantic DD 500X400X200</t>
  </si>
  <si>
    <t>Kast Atlantic DD 600X400X200</t>
  </si>
  <si>
    <t>Kast Atlantic 700X500X250</t>
  </si>
  <si>
    <t>Kast Atlantic 800X600X250</t>
  </si>
  <si>
    <t>Kast Atlantic 1000X600X250</t>
  </si>
  <si>
    <t>Kast Atlantic 1000X800X250</t>
  </si>
  <si>
    <t>Kast Atlantic DD 600X400X250</t>
  </si>
  <si>
    <t>Kast Atlantic 800X600X300</t>
  </si>
  <si>
    <t>Kast Atlantic 1000X600X300</t>
  </si>
  <si>
    <t>Kast Atlantic 1000X800X300</t>
  </si>
  <si>
    <t>Kast Atlantic DD 700X500X250</t>
  </si>
  <si>
    <t>Kast Atlantic DD 800X600X250</t>
  </si>
  <si>
    <t>Kast Atlantic 1200X600X300</t>
  </si>
  <si>
    <t>Kast Atlantic 1200X800X300</t>
  </si>
  <si>
    <t>Kast Atlantic 800X600X400</t>
  </si>
  <si>
    <t>Kast Atlantic 1000X800X400</t>
  </si>
  <si>
    <t>Kast Atlantic 1200X800X400</t>
  </si>
  <si>
    <t>Kast Atlantic DD 800X600X300</t>
  </si>
  <si>
    <t>Kast Atlantic DD 1000X600X300</t>
  </si>
  <si>
    <t>Kast Atlantic DD 1000X800X300</t>
  </si>
  <si>
    <t>Kast Atlantic 1400X800X400</t>
  </si>
  <si>
    <t>Kast Atlantic 300X300X160</t>
  </si>
  <si>
    <t>Kast Atlantic 300X300X200</t>
  </si>
  <si>
    <t>Kast Atlantic DD 1200X800X400</t>
  </si>
  <si>
    <t>Kast Atlantic 400X400X200</t>
  </si>
  <si>
    <t>Kast Atlantic 500X500X200</t>
  </si>
  <si>
    <t>Kast Atlantic DD 1400X800X400</t>
  </si>
  <si>
    <t>Kast Atlantic 500X500X250</t>
  </si>
  <si>
    <t>Kast Atlantic 600X600X250</t>
  </si>
  <si>
    <t>Kast Atlantic 800X800X300</t>
  </si>
  <si>
    <t>Kast Atlantic 600X600X400</t>
  </si>
  <si>
    <t>Kast Atlantic DD 600X600X250</t>
  </si>
  <si>
    <t>Kast Atlantic 300X400X200</t>
  </si>
  <si>
    <t>Kast Atlantic 400X600X200</t>
  </si>
  <si>
    <t>Kast Atlantic 400X600X250</t>
  </si>
  <si>
    <t>Kast Atlantic 600X800X300</t>
  </si>
  <si>
    <t>Kast Atlantic 600X1000X300</t>
  </si>
  <si>
    <t>Kast Atlantic 800X1000X300</t>
  </si>
  <si>
    <t>Kast Atlantic 1000X1200X300</t>
  </si>
  <si>
    <t>Half-inbouw contactdoos Hypra</t>
  </si>
  <si>
    <t>Adaptorplaat Hypra</t>
  </si>
  <si>
    <t>Intrekbare RJ45 mod. cat.6 FTP</t>
  </si>
  <si>
    <t>Bureaublok leeg -</t>
  </si>
  <si>
    <t>Steun voor bevestiging van de</t>
  </si>
  <si>
    <t>Kit RFID badgelezer met badge</t>
  </si>
  <si>
    <t>Verklikker verlichte functie</t>
  </si>
  <si>
    <t>Voedingsblok alu -</t>
  </si>
  <si>
    <t>Voedingsblok alu - 2x 2P+A +</t>
  </si>
  <si>
    <t>Voedingsblok alu -  3x 2P+A +</t>
  </si>
  <si>
    <t>Voedingsblok alu -  4x 2P+A +</t>
  </si>
  <si>
    <t>Voedingsblok alu -  5x 2P+A +</t>
  </si>
  <si>
    <t>Voedingsblok alu -  3x 2P+A -</t>
  </si>
  <si>
    <t>Voedingsblok alu -  4x 2P+A -</t>
  </si>
  <si>
    <t>Voedingsblok alu -  2x 2P+A +</t>
  </si>
  <si>
    <t>Voedingsblok - bev. set</t>
  </si>
  <si>
    <t>Voedingsblok alu - 2 x RJ45</t>
  </si>
  <si>
    <t>Voedingsblok alu - 2 x RJ45 +</t>
  </si>
  <si>
    <t>Voedingsblok alu - 3 x RJ45 +</t>
  </si>
  <si>
    <t>Mosaic wissel met ecofunctie</t>
  </si>
  <si>
    <t>Mosaic voorbek. ctdoos 2x2P+A</t>
  </si>
  <si>
    <t>Mosaic voorbek. ctdoos 3x2P+A</t>
  </si>
  <si>
    <t>Mosaic USB lader type C</t>
  </si>
  <si>
    <t>Mosaic USB lader type A+C</t>
  </si>
  <si>
    <t>Mosaic combi USB/ctd 2P+A</t>
  </si>
  <si>
    <t>Mosaic inductielader</t>
  </si>
  <si>
    <t>Mosaic basis bewegingsmelder</t>
  </si>
  <si>
    <t>Mosaic bewegingsmelder PIR</t>
  </si>
  <si>
    <t>Mosaic USB data uitbreiding</t>
  </si>
  <si>
    <t>Mosaic adaptor 50x50 2modules</t>
  </si>
  <si>
    <t>Ecobatibox 4 mechan. diep 40mm</t>
  </si>
  <si>
    <t>Ecobatibox 2 mechan. diep 50mm</t>
  </si>
  <si>
    <t>Ecobatibox 3 mechan. diep 50mm</t>
  </si>
  <si>
    <t>Ecobatibox 4 mechan. diep 50mm</t>
  </si>
  <si>
    <t>Gongenkit tot 50m wit</t>
  </si>
  <si>
    <t>Gongenkit stand batterij wit</t>
  </si>
  <si>
    <t>Gongenkit stand batterij antra</t>
  </si>
  <si>
    <t>Gongenkit stand plugin wit</t>
  </si>
  <si>
    <t>Gongenkit premium batterij wit</t>
  </si>
  <si>
    <t>Gongenkit premium batterij alu</t>
  </si>
  <si>
    <t>Standaard deurbel wit IP44</t>
  </si>
  <si>
    <t>Premium deurbel wit IP54</t>
  </si>
  <si>
    <t>Bewegingsdetector IR wit IP20</t>
  </si>
  <si>
    <t>Geschakelde voeding 5V - 15W</t>
  </si>
  <si>
    <t>Geschakelde voeding 12V - 24W</t>
  </si>
  <si>
    <t>Geschakelde voeding 12V - 54W</t>
  </si>
  <si>
    <t>Geschakelde voeding 24V - 15W</t>
  </si>
  <si>
    <t>Geschakelde voeding 24V - 36W</t>
  </si>
  <si>
    <t>Geschakelde voeding 24V - 60W</t>
  </si>
  <si>
    <t>Geschakelde voeding 24V - 100W</t>
  </si>
  <si>
    <t>XL3 S 160 opbouw 3x24M</t>
  </si>
  <si>
    <t>XL3 S 160 opbouw 4x24M</t>
  </si>
  <si>
    <t>XL3 S 160 opbouw 5x24M</t>
  </si>
  <si>
    <t>XL3 S 160 opbouw 6x24M</t>
  </si>
  <si>
    <t>XL3 S 160 opbouw 7x24M</t>
  </si>
  <si>
    <t>XL3 S 160 opbouw 8x24M</t>
  </si>
  <si>
    <t>XL3 S 160 opbouw 4x36M</t>
  </si>
  <si>
    <t>XL3 S 160 opbouw 5x36M</t>
  </si>
  <si>
    <t>XL3 S 160 opbouw 6x36M</t>
  </si>
  <si>
    <t>XL3 S 160 opbouw 7x36M</t>
  </si>
  <si>
    <t>XL3 S 160 opbouw 8x36M</t>
  </si>
  <si>
    <t>XL3 S 160 inbouw 2x24M</t>
  </si>
  <si>
    <t>XL3 S 160 inbouw 3x24M</t>
  </si>
  <si>
    <t>XL3 S 160 inbouw 4x24M</t>
  </si>
  <si>
    <t>XL3 S 160 inbouw 5x24M</t>
  </si>
  <si>
    <t>XL3 S 160 inbouw 6x24M</t>
  </si>
  <si>
    <t>XL3 S 160 inbouw 7x24M</t>
  </si>
  <si>
    <t>XL3 S 160 inbouw 8x24M</t>
  </si>
  <si>
    <t>XL3 S 160 inbouw 4x36M</t>
  </si>
  <si>
    <t>XL3 S 160 inbouw 5x36M</t>
  </si>
  <si>
    <t>XL3 S 160 inbouw 6x36M</t>
  </si>
  <si>
    <t>XL3 S 160 inbouw 7x36M</t>
  </si>
  <si>
    <t>XL3 S 160 inbouw 8x36M</t>
  </si>
  <si>
    <t>Metal. deur vr XL3 S 160 2x24M</t>
  </si>
  <si>
    <t>Metal. deur vr XL3 S 160 3x24M</t>
  </si>
  <si>
    <t>Metal. deur vr XL3 S 160 4x24M</t>
  </si>
  <si>
    <t>Metal. deur vr XL3 S 160 5x24M</t>
  </si>
  <si>
    <t>Metal. deur vr XL3 S 160 6x24M</t>
  </si>
  <si>
    <t>Metal. deur vr XL3 S 160 7x24M</t>
  </si>
  <si>
    <t>Metal. deur vr XL3 S 160 8x24M</t>
  </si>
  <si>
    <t>Metal. deur vr XL3 S 160 4x36M</t>
  </si>
  <si>
    <t>Metal. deur vr XL3 S 160 5x36M</t>
  </si>
  <si>
    <t>Metal. deur vr XL3 S 160 6x36M</t>
  </si>
  <si>
    <t>Metal. deur vr XL3 S 160 7x36M</t>
  </si>
  <si>
    <t>Metal. deur vr XL3 S 160 8x36M</t>
  </si>
  <si>
    <t>Glazen deur XL³S 160 2 rijen</t>
  </si>
  <si>
    <t>Glazen deur XL³S 160 3 rijen</t>
  </si>
  <si>
    <t>Glazen deur XL³S 160 4 rijen</t>
  </si>
  <si>
    <t>Glazen deur XL³S 160 5 rijen</t>
  </si>
  <si>
    <t>Glazen deur XL³S 160 6 rijen</t>
  </si>
  <si>
    <t>Glazen deur XL³S 160 7 rijen</t>
  </si>
  <si>
    <t>Glazen deur XL³S 160 8 rijen</t>
  </si>
  <si>
    <t>Koppelingkit</t>
  </si>
  <si>
    <t>Kabelmantel hoogte 750 mm</t>
  </si>
  <si>
    <t>XL3 S 630 16M 750mm</t>
  </si>
  <si>
    <t>XL3 S 630 24M 750mm</t>
  </si>
  <si>
    <t>XL3 S 630 36M 750mm</t>
  </si>
  <si>
    <t>XL3 S 630 16M 900mm</t>
  </si>
  <si>
    <t>XL3 S 630 24M 900mm</t>
  </si>
  <si>
    <t>XL3 S 630 36M 900mm</t>
  </si>
  <si>
    <t>Kabelmantel hoogte 1050 mm</t>
  </si>
  <si>
    <t>XL3 S 630 16M 1050mm</t>
  </si>
  <si>
    <t>XL3 S 630 24M 1050mm</t>
  </si>
  <si>
    <t>XL3 S 630 36M 1050mm</t>
  </si>
  <si>
    <t>Kabelmantel hoogte 1200 mm</t>
  </si>
  <si>
    <t>XL3 S 630 16M 1200mm</t>
  </si>
  <si>
    <t>XL3 S 630 24M 1200mm</t>
  </si>
  <si>
    <t>XL3 S 630 36M 1200mm</t>
  </si>
  <si>
    <t>Kabelmantel hoogte 1350 mm</t>
  </si>
  <si>
    <t>XL3 S 630 16M 1350mm</t>
  </si>
  <si>
    <t>XL3 S 630 24M 1350mm</t>
  </si>
  <si>
    <t>XL3 S 630 36M 1350mm</t>
  </si>
  <si>
    <t>Kabelmantel hoogte 1500 mm</t>
  </si>
  <si>
    <t>XL3 S 630 16M 1500mm</t>
  </si>
  <si>
    <t>XL3 S 630 24M 1500mm</t>
  </si>
  <si>
    <t>XL3 S 630 36M 1500mm</t>
  </si>
  <si>
    <t>Kabelmantel hoogte 1650 mm</t>
  </si>
  <si>
    <t>XL3 S 630 16M 1650mm</t>
  </si>
  <si>
    <t>XL3 S 630 24M 1650mm</t>
  </si>
  <si>
    <t>XL3 S 630 36M 1650mm</t>
  </si>
  <si>
    <t>Kabelmantel hoogte 1800 mm</t>
  </si>
  <si>
    <t>XL3 S 630 16M 1800mm</t>
  </si>
  <si>
    <t>XL3 S 630 24M 1800mm</t>
  </si>
  <si>
    <t>XL3 S 630 36M 1800mm</t>
  </si>
  <si>
    <t>XL3 S 630 16M 1950mm</t>
  </si>
  <si>
    <t>XL3 S 630 24M 1950mm</t>
  </si>
  <si>
    <t>XL3 S 630 36M 1950mm</t>
  </si>
  <si>
    <t>Kabelmantel hoogte 2100 mm</t>
  </si>
  <si>
    <t>XL3 S 630 16M 2100mm</t>
  </si>
  <si>
    <t>XL3 S 630 24M 2100mm</t>
  </si>
  <si>
    <t>XL3 S 630 36M 2100mm</t>
  </si>
  <si>
    <t>Kabelmantel hoogte 2250 mm</t>
  </si>
  <si>
    <t>XL3 S 630 16M 2250mm</t>
  </si>
  <si>
    <t>XL3 S 630 24M 2250mm</t>
  </si>
  <si>
    <t>XL3 S 630 36M 2250mm</t>
  </si>
  <si>
    <t>Volle deur mantel hoog. 750mm</t>
  </si>
  <si>
    <t>Metal. deur vr XL3 S 630 16M</t>
  </si>
  <si>
    <t>Metal. deur vr XL3 S 630 24M</t>
  </si>
  <si>
    <t>Metal. deur vr XL3 S 630 36M</t>
  </si>
  <si>
    <t>Volle deur mantel hoog. 900mm</t>
  </si>
  <si>
    <t>Volle deur mantel hoog. 1050mm</t>
  </si>
  <si>
    <t>Volle deur mantel hoog. 1200mm</t>
  </si>
  <si>
    <t>Volle deur mantel hoog. 1350mm</t>
  </si>
  <si>
    <t>Volle deur mantel hoog. 1500mm</t>
  </si>
  <si>
    <t>Volle deur mantel hoog. 1950mm</t>
  </si>
  <si>
    <t>Volle deur mantel hoog. 2100mm</t>
  </si>
  <si>
    <t>Volle deur mantel hoog. 2250mm</t>
  </si>
  <si>
    <t>Zijdelings paneel XL3 S 630</t>
  </si>
  <si>
    <t>Verbindingsplaat XL³S</t>
  </si>
  <si>
    <t>Koppelingskit XL3S 630</t>
  </si>
  <si>
    <t>Set muurbevestiging XL3 S 630</t>
  </si>
  <si>
    <t>Afwerkingskit IP30 750mm</t>
  </si>
  <si>
    <t>Afwerkingskit IP30 900mm</t>
  </si>
  <si>
    <t>Afwerkingskit IP30 1050mm</t>
  </si>
  <si>
    <t>Afwerkingskit IP30 1200mm</t>
  </si>
  <si>
    <t>Afwerkingskit IP30 1350mm</t>
  </si>
  <si>
    <t>Afwerkingskit IP30 1500mm</t>
  </si>
  <si>
    <t>Afwerkingskit IP30 1650mm</t>
  </si>
  <si>
    <t>Afwerkingskit IP30 1800mm</t>
  </si>
  <si>
    <t>Afwerkingskit IP30 1950mm</t>
  </si>
  <si>
    <t>Afwerkingskit IP30 2100mm</t>
  </si>
  <si>
    <t>Afwerkingskit IP30 2250mm</t>
  </si>
  <si>
    <t>Afwerkingskit IP30 16 modules</t>
  </si>
  <si>
    <t>Afwerkingskit IP30 24 modules</t>
  </si>
  <si>
    <t>Afwerkingskit IP30 36 modules</t>
  </si>
  <si>
    <t>Zijdelings paneel XL3S 4000</t>
  </si>
  <si>
    <t>Zijdel/achter paneel XL3S 4000</t>
  </si>
  <si>
    <t>zijdelings paneel XL3S 4000</t>
  </si>
  <si>
    <t>Achterpaneel XL3S 4000</t>
  </si>
  <si>
    <t>Set van 4 hoeken voor sokkels</t>
  </si>
  <si>
    <t>Paneel Voor/achter voor sokkel</t>
  </si>
  <si>
    <t>Zijpaneel voor sokkel</t>
  </si>
  <si>
    <t>Rail DIN 3 standen 16M</t>
  </si>
  <si>
    <t>Rail DIN 3 standen 24M</t>
  </si>
  <si>
    <t>Rail DIN 3 standen 36M</t>
  </si>
  <si>
    <t>Adapter rail DPX3 + modulair</t>
  </si>
  <si>
    <t>Afdekplaat DIN 16M 150mm</t>
  </si>
  <si>
    <t>Afdekplaat DIN 24M 150mm</t>
  </si>
  <si>
    <t>Afdekplaat DIN 36M 150mm</t>
  </si>
  <si>
    <t>Afdekplaat DIN 16M 200mm</t>
  </si>
  <si>
    <t>Afdekplaat DIN 24M 200mm</t>
  </si>
  <si>
    <t>Afdekplaat DIN 36M 200mm</t>
  </si>
  <si>
    <t>Afdekplaat DIN 16M 300mm</t>
  </si>
  <si>
    <t>Afdekplaat DIN 24M 300mm</t>
  </si>
  <si>
    <t>Afdekplaat DIN 36M 300mm</t>
  </si>
  <si>
    <t>Plaat DPX3 160 3P 16M</t>
  </si>
  <si>
    <t>Plaat DPX3 160 4P 16M</t>
  </si>
  <si>
    <t>Plaat DPX3 160 3P 24M</t>
  </si>
  <si>
    <t>Plaat DPX3 160 4P 24M</t>
  </si>
  <si>
    <t>Plaat DPX3 160 3P 36M</t>
  </si>
  <si>
    <t>Plaat DPX3 160 4P 36M</t>
  </si>
  <si>
    <t>Afdekplaat DPX3 160 3P 16M</t>
  </si>
  <si>
    <t>Afdekplaat DPX3 160 4P 16M</t>
  </si>
  <si>
    <t>Afdekplaat DPX3 160 3P 24M</t>
  </si>
  <si>
    <t>Afdekplaat DPX3 160 4P 24M</t>
  </si>
  <si>
    <t>Afdekplaat DPX3 160 3P 36M</t>
  </si>
  <si>
    <t>Afdekplaat DPX3 160 4P 36M</t>
  </si>
  <si>
    <t>Plaat DPX3 250 3P 16M</t>
  </si>
  <si>
    <t>Plaat DPX3 250 4P 16M</t>
  </si>
  <si>
    <t>Plaat DPX3 250 3P 24M</t>
  </si>
  <si>
    <t>Plaat DPX3 250 4P 24M</t>
  </si>
  <si>
    <t>Plaat DPX3 250 3P 36M</t>
  </si>
  <si>
    <t>Plaat DPX3 250 4P 36M</t>
  </si>
  <si>
    <t>Afdekplaat DPX3 250 3P 16M</t>
  </si>
  <si>
    <t>Afdekplaat DPX3 250 4P 16M</t>
  </si>
  <si>
    <t>Afdekplaat DPX3 250 3P 24M</t>
  </si>
  <si>
    <t>Afdekplaat DPX3 250 4P 24M</t>
  </si>
  <si>
    <t>Afdekplaat DPX3 250 3P 36M</t>
  </si>
  <si>
    <t>Afdekplaat DPX3 250 4P 36M</t>
  </si>
  <si>
    <t>Plaat MCCB 630 3P 16M</t>
  </si>
  <si>
    <t>Plaat MCCB 630 4P 16M</t>
  </si>
  <si>
    <t>Plaat MCCB 630 3P 24M</t>
  </si>
  <si>
    <t>Plaat MCCB 630 4P 24M</t>
  </si>
  <si>
    <t>Plaat MCCB 630 3P 36M</t>
  </si>
  <si>
    <t>Plaat MCCB 630 4P 36M</t>
  </si>
  <si>
    <t>Plaat MCCB 630 16M</t>
  </si>
  <si>
    <t>Bevestigpl. DPX³ 630 diff.</t>
  </si>
  <si>
    <t>Bevestigpl. DPX³ 630 4P diff.</t>
  </si>
  <si>
    <t>Afdekplaat DPX3 630 3P 16M</t>
  </si>
  <si>
    <t>Afdekplaat DPX3 630 4P 16M</t>
  </si>
  <si>
    <t>Afdekplaat DPX3 630 3P 24M</t>
  </si>
  <si>
    <t>Afdekplaat DPX3 630 4P 24M</t>
  </si>
  <si>
    <t>Afdekplaat DPX3 630 3P 36M</t>
  </si>
  <si>
    <t>Afdekplaat DPX3 630 4P 36M</t>
  </si>
  <si>
    <t>Afdekpl. DPX³ 630 4P diff 36M</t>
  </si>
  <si>
    <t>Afdekplaat DPX3 630 16M</t>
  </si>
  <si>
    <t>Afdekpl. DPX³ 630 diff 16M</t>
  </si>
  <si>
    <t>Afdekpl. DPX³ 630 4P diff. 24M</t>
  </si>
  <si>
    <t>Afdekpl. DPX³ 630 4P diff. 36M</t>
  </si>
  <si>
    <t>Bevestigpl DPX-IS 630 3/4P 16M</t>
  </si>
  <si>
    <t>Bevestigpl. DPX-IS 630 4P 24M</t>
  </si>
  <si>
    <t>Bevestigpl. DPX-IS 630 4P 36M</t>
  </si>
  <si>
    <t>Afdekplaat DPX-IS 630 3/4P 16M</t>
  </si>
  <si>
    <t>Afdekplaat DPX-IS 630 4P 24M</t>
  </si>
  <si>
    <t>Afdekplaat DPX-IS 630 4P 36M</t>
  </si>
  <si>
    <t>Houder railstel SPX 000</t>
  </si>
  <si>
    <t>Plaat SPX 000 16M</t>
  </si>
  <si>
    <t>Plaat SPX 000 24M</t>
  </si>
  <si>
    <t>Plaat SPX 000 36M</t>
  </si>
  <si>
    <t>Afdekplaat SPX 000 16M</t>
  </si>
  <si>
    <t>Afdekplaat SPX 000 24M</t>
  </si>
  <si>
    <t>Afdekplaat SPX 000 36M</t>
  </si>
  <si>
    <t>Afdekplaat SPX 00 16M</t>
  </si>
  <si>
    <t>Afdekplaat SPX 00 24M</t>
  </si>
  <si>
    <t>Afdekplaat SPX 00 36M</t>
  </si>
  <si>
    <t>plaat SPX 1 16M</t>
  </si>
  <si>
    <t>plaat SPX 1 24M</t>
  </si>
  <si>
    <t>plaat SPX 1 36M</t>
  </si>
  <si>
    <t>Afdekplaat SPX 1 16M</t>
  </si>
  <si>
    <t>Afdekplaat SPX 1 24M</t>
  </si>
  <si>
    <t>Afdekplaat SPX 1 36M</t>
  </si>
  <si>
    <t>Bevestigingsplaat SPX 2 16M</t>
  </si>
  <si>
    <t>Bevestigingsplaat SPX 2 24M</t>
  </si>
  <si>
    <t>Bevestigingsplaat SPX 2 36M</t>
  </si>
  <si>
    <t>Afdekplaat SPX 2 16 modules</t>
  </si>
  <si>
    <t>Afdekplaat SPX 2 24 modules</t>
  </si>
  <si>
    <t>Afdekplaat SPX 2 36 modules</t>
  </si>
  <si>
    <t>Bevestigingsplaat SPX 3 24M</t>
  </si>
  <si>
    <t>Bevestigingsplaat SPX 3 36M</t>
  </si>
  <si>
    <t>Afdekplaat SPX 3 24 modules</t>
  </si>
  <si>
    <t>Afdekplaat SPX 3 36 modules</t>
  </si>
  <si>
    <t>Plaat SPX-D 160 3P/4P 16M</t>
  </si>
  <si>
    <t>Plaat SPX-D 160 3P/4P 24M</t>
  </si>
  <si>
    <t>Plaat SPX-D 160 3P/4P 36M</t>
  </si>
  <si>
    <t>Afdekplaat SPX-D 160 4P 16M</t>
  </si>
  <si>
    <t>Afdekplaat SPX-D 160 4P 24M</t>
  </si>
  <si>
    <t>Afdekplaat SPX-D 160 4P 36M</t>
  </si>
  <si>
    <t>Universel bevestigpl 200mm 16M</t>
  </si>
  <si>
    <t>Universel bevestigpl 300mm 16M</t>
  </si>
  <si>
    <t>Universel bevestigpl 400mm 16M</t>
  </si>
  <si>
    <t>Universel bevestigpl 600mm 16M</t>
  </si>
  <si>
    <t>Universel bevestigpl 200mm 24M</t>
  </si>
  <si>
    <t>Universel bevestigpl 300mm 24M</t>
  </si>
  <si>
    <t>Universel bevestigpl 400mm 24M</t>
  </si>
  <si>
    <t>Universel bevestigpl 600mm 24M</t>
  </si>
  <si>
    <t>Universel bevestigpl 200mm 36M</t>
  </si>
  <si>
    <t>universel bevestigpl 300mm 36M</t>
  </si>
  <si>
    <t>Universel bevestigpl 400mm 36M</t>
  </si>
  <si>
    <t>universel bevestigpl 600mm 36M</t>
  </si>
  <si>
    <t>Volle afdekplaat 200mm 16M</t>
  </si>
  <si>
    <t>Volle afdekplaat 300mm 16M</t>
  </si>
  <si>
    <t>Volle afdekplaat 400mm 16M</t>
  </si>
  <si>
    <t>Volle afdekplaat 600mm 16M</t>
  </si>
  <si>
    <t>Volle afdekplaat 200mm 24M</t>
  </si>
  <si>
    <t>Volle afdekplaat 300mm 24M</t>
  </si>
  <si>
    <t>Volle afdekplaat 400mm 24M</t>
  </si>
  <si>
    <t>Volle afdekplaat 600mm 24M</t>
  </si>
  <si>
    <t>Volle afdekplaat 200mm 36M</t>
  </si>
  <si>
    <t>Volle afdekplaat 300mm 36M</t>
  </si>
  <si>
    <t>Volle afdekplaat 400mm 36M</t>
  </si>
  <si>
    <t>Volle afdekplaat 600mm 36M</t>
  </si>
  <si>
    <t>Volle afdekplaat 50mm 16M</t>
  </si>
  <si>
    <t>Volle afdekplaat 100mm 16M</t>
  </si>
  <si>
    <t>Volle afdekplaat 150mm 16M</t>
  </si>
  <si>
    <t>Volle afdekplaat 50mm 24M</t>
  </si>
  <si>
    <t>Volle afdekplaat 100mm 24M</t>
  </si>
  <si>
    <t>Volle afdekplaat 150mm 24M</t>
  </si>
  <si>
    <t>Volle afdekplaat 50mm 36M</t>
  </si>
  <si>
    <t>Volle afdekplaat 100mm 36M</t>
  </si>
  <si>
    <t>Volle afdekplaat 150mm 36M</t>
  </si>
  <si>
    <t>Kit van 100 schroeven</t>
  </si>
  <si>
    <t>Houder voor aardingsstaaf 16M</t>
  </si>
  <si>
    <t>Houder voor vlakke staven 400A</t>
  </si>
  <si>
    <t>Lage houder vlakke staven 400A</t>
  </si>
  <si>
    <t>Houder voor barenstel 630/800A</t>
  </si>
  <si>
    <t>Teller enkelf. 45A - RS 485</t>
  </si>
  <si>
    <t>Teller enkelf. 45A - MID</t>
  </si>
  <si>
    <t>Energiemeter driefasig 125A</t>
  </si>
  <si>
    <t>Energiemeter drief. 125A MID</t>
  </si>
  <si>
    <t>Overspan telefoon/ADSL - 1 mod</t>
  </si>
  <si>
    <t>CX³ drukknop 1NO+lamp 12/48V</t>
  </si>
  <si>
    <t>CX³ drukknop 1NG+lamp 12/48V</t>
  </si>
  <si>
    <t>CX³ drukknop 1NO+lamp 110/400V</t>
  </si>
  <si>
    <t>CX³ drukknop 1NG+lamp 110/400V</t>
  </si>
  <si>
    <t>CX³ lampje groen + rood 12/48V</t>
  </si>
  <si>
    <t>EMS CX³ datarail 18mod</t>
  </si>
  <si>
    <t>EMS CX³ datarail 24mod</t>
  </si>
  <si>
    <t>EMS CX³ datarail 36mod</t>
  </si>
  <si>
    <t>EMS CX³ datasnoer 250 mm</t>
  </si>
  <si>
    <t>EMS CX³ datasnoer 500 mm</t>
  </si>
  <si>
    <t>EMS CX³ datasnoer 1000 mm</t>
  </si>
  <si>
    <t>EMS CX³ koppelingsconnector</t>
  </si>
  <si>
    <t>EMS CX³ afschermkap datarail</t>
  </si>
  <si>
    <t>EMS CX³ meetmodule 1P + TI</t>
  </si>
  <si>
    <t>EMS CX³ meetmodule 3P + 3TI</t>
  </si>
  <si>
    <t>EMS CX³ meetmodule hoge In</t>
  </si>
  <si>
    <t>EMS CX³ concentratiemodule</t>
  </si>
  <si>
    <t>EMS CX³ hulpsignalisatiemodule</t>
  </si>
  <si>
    <t>EMS CX³ signalisatiemodule</t>
  </si>
  <si>
    <t>EMS CX³ status/bedieningmodule</t>
  </si>
  <si>
    <t>EMS CX³ bedieningsmodule</t>
  </si>
  <si>
    <t>EMS CX³ mini configurator</t>
  </si>
  <si>
    <t>EMS CX³ communicatie interface</t>
  </si>
  <si>
    <t>EMS CX³ voeding 500mA 12V</t>
  </si>
  <si>
    <t>MPX³ hulpcontact 10A - 2NG</t>
  </si>
  <si>
    <t>MPX³ spoel MS + 2NO - 24V</t>
  </si>
  <si>
    <t>MPX³ spoel MS + 2NO - 220/230V</t>
  </si>
  <si>
    <t>MPX³ spoel MS + 2NO - 380/400V</t>
  </si>
  <si>
    <t>DPX³ kit van 3 kooiklemmen</t>
  </si>
  <si>
    <t>Microkabel OS2 MTP - 6 fibres</t>
  </si>
  <si>
    <t>Microkabel OS2 MTP - 12 fibres</t>
  </si>
  <si>
    <t>set van 12 Pigtails LC OM4 1M</t>
  </si>
  <si>
    <t>Kabel cat. 6A - LSOH - F/FTP</t>
  </si>
  <si>
    <t>RJ45 cat 6A STP Keystone LCS2</t>
  </si>
  <si>
    <t>Sleutel voor beveiligde RJ45</t>
  </si>
  <si>
    <t>HDMI snoer mannelijk - manneklijk 3m</t>
  </si>
  <si>
    <t>HDMI snoer mannelijk -</t>
  </si>
  <si>
    <t>RJ 45 verd.snoer Cat. 5e UTP</t>
  </si>
  <si>
    <t>RJ 45 verdeelsn. -Cat. 6- FTP</t>
  </si>
  <si>
    <t>Snoer RJ 45 - 10 Gbit - STP</t>
  </si>
  <si>
    <t>RJ 45 verdeelsoer Cat5e</t>
  </si>
  <si>
    <t>Patchsnoer coderingsset à 200</t>
  </si>
  <si>
    <t>Mosaic 2xRJ 45 Cat 5e UTP -</t>
  </si>
  <si>
    <t>Mosaic RJ45 Cat 6 STP - 45°</t>
  </si>
  <si>
    <t>RJ45 cat 6A UTP 2 mod groen</t>
  </si>
  <si>
    <t>RJ45 cat 6A UTP 2 mod oranje</t>
  </si>
  <si>
    <t>Mosaic RJ 45 cat 6 UTP</t>
  </si>
  <si>
    <t>RJ45 cat 5e UTP Keystone LCS2</t>
  </si>
  <si>
    <t>RJ45 cat 6 UTP Keystone</t>
  </si>
  <si>
    <t>RJ45 cat 6A UTP Keystone LCS2</t>
  </si>
  <si>
    <t>RJ45 cat6A UTP 2 mod veiligh.</t>
  </si>
  <si>
    <t>Mosaic optische vezel 2xsimpl</t>
  </si>
  <si>
    <t>Mosaic infrarood bediening</t>
  </si>
  <si>
    <t>UPS Daker DK + 1KVA</t>
  </si>
  <si>
    <t>UPS Daker DK + 2KVA</t>
  </si>
  <si>
    <t>UPS Daker DK + 3KVA</t>
  </si>
  <si>
    <t>UPS Daker DK + 5KVA</t>
  </si>
  <si>
    <t>UPS Daker DK + 6KVA</t>
  </si>
  <si>
    <t>UPS Daker DK + 10KVA</t>
  </si>
  <si>
    <t>UPS Daker DK + 3/1 10KVA</t>
  </si>
  <si>
    <t>Megaline rack 1250VA</t>
  </si>
  <si>
    <t>Megaline rack 2500VA</t>
  </si>
  <si>
    <t>Megaline rack 5000VA</t>
  </si>
  <si>
    <t>Megaline rack 3750VA</t>
  </si>
  <si>
    <t>UPS Trimod multi lege kast</t>
  </si>
  <si>
    <t>UPS Daker DK+ 5/6KVA</t>
  </si>
  <si>
    <t>UPS Daker DK+ 10KVA</t>
  </si>
  <si>
    <t>Megaline rack batterij 1 kit</t>
  </si>
  <si>
    <t>Megaline rack batterij 2 kits</t>
  </si>
  <si>
    <t>Megaline rack batterij 3 kits</t>
  </si>
  <si>
    <t>Batterijkast Megaline rack</t>
  </si>
  <si>
    <t>Keor T batterij lade</t>
  </si>
  <si>
    <t>Keor T batterij kabel</t>
  </si>
  <si>
    <t>Netwerkinterface inbouw (slot)</t>
  </si>
  <si>
    <t>Netwerkinterface extern</t>
  </si>
  <si>
    <t>Bypass manuel externe Daker DK</t>
  </si>
  <si>
    <t>Megaline rack telescopic</t>
  </si>
  <si>
    <t>UPS Bypass geassembl. 400V</t>
  </si>
  <si>
    <t>Linkeo2 19   wandkast 6U</t>
  </si>
  <si>
    <t>Linkeo2 19   wandkast 9U</t>
  </si>
  <si>
    <t>Linkeo2 19   wandkast 12U</t>
  </si>
  <si>
    <t>Linkeo2 19   wandkast 15U</t>
  </si>
  <si>
    <t>Linkeo2 19   wandkast 18U</t>
  </si>
  <si>
    <t>Linkeo2 19   wandkast 21U</t>
  </si>
  <si>
    <t>Linkeo2 10   wandkast 6U</t>
  </si>
  <si>
    <t>Linkeo2 kit 2 ventilatoren</t>
  </si>
  <si>
    <t>Linkeo2 set van 2 19  stijlen</t>
  </si>
  <si>
    <t>Linkeo2 set van 4 wielen voor</t>
  </si>
  <si>
    <t>Linkeo2 set van 2 19   stijlen</t>
  </si>
  <si>
    <t>Linkeo2 PDU steun voor 42U</t>
  </si>
  <si>
    <t>Linkeo2 PDU steun voor 47U</t>
  </si>
  <si>
    <t>Linkeo2 verticale</t>
  </si>
  <si>
    <t>Linkeo2 set van 2 verticale</t>
  </si>
  <si>
    <t>Linkeo2 Kast 19   24U 600x600mm</t>
  </si>
  <si>
    <t>Linkeo2 Kast 19   24U 800x800mm</t>
  </si>
  <si>
    <t>Linkeo2 Kast 19   33U 600x600mm</t>
  </si>
  <si>
    <t>Linkeo2 Kast 19   33U 800x800mm</t>
  </si>
  <si>
    <t>Linkeo2 Kast 19   42U 600x600mm</t>
  </si>
  <si>
    <t>Linkeo2 Kast 19   42U 600x800mm</t>
  </si>
  <si>
    <t>Linkeo2 Kast 19   42U 600x1000m</t>
  </si>
  <si>
    <t>Linkeo2 Kast 19   42U 800x600 m</t>
  </si>
  <si>
    <t>Linkeo2 Kast 19   42U 800x800mm</t>
  </si>
  <si>
    <t>Linkeo2 Kast 19   42U 800x1000</t>
  </si>
  <si>
    <t>Linkeo2 Kast 19   42U 800x600mm</t>
  </si>
  <si>
    <t>Linkeo2 uitbreidingskast 19</t>
  </si>
  <si>
    <t>Linkeo2 Kast 19   47U 800x800mm</t>
  </si>
  <si>
    <t>Linkeo2 Kast 19   47U 800x1000</t>
  </si>
  <si>
    <t>Linkeo2 Kast 19   42U 600x1000</t>
  </si>
  <si>
    <t>PDU 10   4x Belgische contact</t>
  </si>
  <si>
    <t>PDU 10   4x Duitse contactdozen</t>
  </si>
  <si>
    <t>PDU 19   6x Belgische contact-</t>
  </si>
  <si>
    <t>PDU 19   6x Duitse contactdozen</t>
  </si>
  <si>
    <t>PDU 19   6 x C19 cord locking</t>
  </si>
  <si>
    <t>PDU 19   6xC13 en 2xC19 met</t>
  </si>
  <si>
    <t>PDU 19   9xBelgische standaard</t>
  </si>
  <si>
    <t>PDU 19 inch 9xDuitse standaard</t>
  </si>
  <si>
    <t>PDU 19   8 x BS1363 en 3 meter</t>
  </si>
  <si>
    <t>PDU 19   10 x C13 - met cord</t>
  </si>
  <si>
    <t>PDU 19   12 x C13 en 3m snoer 1</t>
  </si>
  <si>
    <t>PDU 19   9 x Belgisch spannings</t>
  </si>
  <si>
    <t>PDU 19   9 x Duitse standaard</t>
  </si>
  <si>
    <t>PDU 19   8 x Belgische standaar</t>
  </si>
  <si>
    <t>PDU 19   8 x Duitse standaard</t>
  </si>
  <si>
    <t>PDU 19   6 x Belgischestandaard</t>
  </si>
  <si>
    <t>PDU 19   6 x Duitse standaard</t>
  </si>
  <si>
    <t>PDU 19   6 x Belgische</t>
  </si>
  <si>
    <t>PDU Zero U vertikaal 12+12</t>
  </si>
  <si>
    <t>PDU Zero U 12+12 Belgisch</t>
  </si>
  <si>
    <t>PDU Zero U 12+12 Duitse stand</t>
  </si>
  <si>
    <t>PDU ZeroU 12+12 BS standaard</t>
  </si>
  <si>
    <t>PDU ZeroU 2x 12x C13 2x C16A</t>
  </si>
  <si>
    <t>PDU ZeroU 2x12xC13 2x C16A</t>
  </si>
  <si>
    <t>PDU ZeroU 20xC13 en 4xC19</t>
  </si>
  <si>
    <t>PDU ZeroU 18xC13 en 6xC19</t>
  </si>
  <si>
    <t>Blindplug Belgische en Duitse</t>
  </si>
  <si>
    <t>Blindplug BS standaard set</t>
  </si>
  <si>
    <t>Blindplug C13 standaard set</t>
  </si>
  <si>
    <t>Blindplug C19 standaard set</t>
  </si>
  <si>
    <t>PDU OSB Cassette</t>
  </si>
  <si>
    <t>PDU 10   leeg voor 8 Mosaic</t>
  </si>
  <si>
    <t>PDU 19   leeg voor 16 Mosaic</t>
  </si>
  <si>
    <t>Deur voor 10   SOHO kast</t>
  </si>
  <si>
    <t>Slot met sleutel Linkeo</t>
  </si>
  <si>
    <t>SL - Chartres Infini 1000lm ON/OFF 300mm</t>
  </si>
  <si>
    <t>Kdb DX³ 4P 63A Hpi-s 1000mA 400V 1mod/p</t>
  </si>
  <si>
    <t>Osmoz verzonk. kop + kap rood</t>
  </si>
  <si>
    <t>Osmoz verzonk. kop + kap groen</t>
  </si>
  <si>
    <t>Lastzek.sch SPX-D verl.as 160A</t>
  </si>
  <si>
    <t>Lastzek.scheid SPX-D 160A</t>
  </si>
  <si>
    <t>Lastzek.scheid SPX-D 3P 160A</t>
  </si>
  <si>
    <t>Basis. IS 233 WWD 3P DPX³ 250</t>
  </si>
  <si>
    <t>Osmoz compl.druk./trekken rood</t>
  </si>
  <si>
    <t>90° koppeling M2000 ISO32</t>
  </si>
  <si>
    <t>Samenst lastschakelaar Afdekstr 3P 50/63</t>
  </si>
  <si>
    <t>Samenst lastschakl Afdekstr 3P 80/100A</t>
  </si>
  <si>
    <t>Samenst lastschakelaar Afdekstr 50/63A</t>
  </si>
  <si>
    <t>Zwarte moer ISO 32 RAL 9011 zeskantmoer</t>
  </si>
  <si>
    <t>Niloé wisselsch 2P 20AX</t>
  </si>
  <si>
    <t>Afdekpl. DPX 250m/z diff.</t>
  </si>
  <si>
    <t>Nokkenschk. 2P PR 12 16 A</t>
  </si>
  <si>
    <t>Pigtail multimode OM3 SC connector 1M</t>
  </si>
  <si>
    <t>Rechte koppeling ISO50 di.50mm</t>
  </si>
  <si>
    <t>Gemot. bed. Auto herinsch</t>
  </si>
  <si>
    <t>DLP lijst 32 x 16 mm - wit</t>
  </si>
  <si>
    <t>XL plaat DPX 160/250</t>
  </si>
  <si>
    <t>XL met afdekpl DPX dr bed</t>
  </si>
  <si>
    <t>Hypra ip44 socle de prise 200v - 16a -</t>
  </si>
  <si>
    <t>Waarschuwingsbel 100DB 24V AC/DC</t>
  </si>
  <si>
    <t>Differentieelblok - 4 P - 630A LED</t>
  </si>
  <si>
    <t>Veiligheid. U21 LED-NP-160lm-1u-IP42 st.</t>
  </si>
  <si>
    <t>Soliroc autom. schak. 3 draads</t>
  </si>
  <si>
    <t>DX³ klem vr alu kabel &lt;=63A</t>
  </si>
  <si>
    <t>Interface signal. en bediening</t>
  </si>
  <si>
    <t>buis met vlecht TR diam 16mm</t>
  </si>
  <si>
    <t>Concentrator impulsen</t>
  </si>
  <si>
    <t>Afschermkap T0 1P IP20</t>
  </si>
  <si>
    <t>Kastje met vuistslagdrukknop</t>
  </si>
  <si>
    <t>Vervangingsdeksel DLP Klik-in</t>
  </si>
  <si>
    <t>Wartel iso40</t>
  </si>
  <si>
    <t>Cilindr.smeltzek. 15A-1000Vdc</t>
  </si>
  <si>
    <t>DPX³min.spanningsuitsch. 48Vdc DPX³630/1</t>
  </si>
  <si>
    <t>Lege behuizing IP 65</t>
  </si>
  <si>
    <t>Voed kit DPX³250 hz m/z diff</t>
  </si>
  <si>
    <t>Bewegingsmelder CP130046</t>
  </si>
  <si>
    <t>Koppelctstop 16A rubber 2P+A met barcode</t>
  </si>
  <si>
    <t>Toebehoren vlagmontage Ura One wit</t>
  </si>
  <si>
    <t>Set van 100 hamermoeren L.22 Lengte 22</t>
  </si>
  <si>
    <t>Modulaire strip 24 mod</t>
  </si>
  <si>
    <t>Zelfklevende markeerclips</t>
  </si>
  <si>
    <t>Hangslot diameter 5mm</t>
  </si>
  <si>
    <t>Dwarssteun ma,tel 16 mod vr kast</t>
  </si>
  <si>
    <t>Handgreep vr XL3 S160</t>
  </si>
  <si>
    <t>Afdekplaat wit lege module</t>
  </si>
  <si>
    <t>Actieve compensator lichtbed</t>
  </si>
  <si>
    <t>Glazen deur h.2250mm - br.16M</t>
  </si>
  <si>
    <t>Glazen deur h.2250mm - br.36M</t>
  </si>
  <si>
    <t>Hulplastschakelaar Vistop 2P 16A 400V</t>
  </si>
  <si>
    <t>DLP klik-in Mosaic 50 x 80 mm wit - 2,5m</t>
  </si>
  <si>
    <t>Voed.kit DPX³ 630 m/z diff</t>
  </si>
  <si>
    <t>DLP lijst 20 x 12,5 mm - wit</t>
  </si>
  <si>
    <t>Soliroc RJ 45 connector Cat 6A STP</t>
  </si>
  <si>
    <t>Zelfklev. etiketten 38,1x12,7m</t>
  </si>
  <si>
    <t>Zelfklev. etiketten 12,7x12,7m</t>
  </si>
  <si>
    <t>Nokkenwisselschak.-4P-PR17-20A</t>
  </si>
  <si>
    <t>Aardingsrail XL S 36 mod</t>
  </si>
  <si>
    <t>Samenst lastschakelaar</t>
  </si>
  <si>
    <t>Klemmenhouder Plexo3</t>
  </si>
  <si>
    <t>Niloé DIY dubbele wisselsch.</t>
  </si>
  <si>
    <t>Niloé RJ45 ctdoos FTP cat 6</t>
  </si>
  <si>
    <t>Set van 2 compacte stijgprof.</t>
  </si>
  <si>
    <t>Glazen Deur 8 rijen</t>
  </si>
  <si>
    <t>Holle wanddoos 2X3 MOD.</t>
  </si>
  <si>
    <t>CPE - Uitbr. opbouwd. vr 76mm detectoren</t>
  </si>
  <si>
    <t>CPE - Opbouwdoos voor 76mm detectoren</t>
  </si>
  <si>
    <t>CPE - Opbouwdoos IP65</t>
  </si>
  <si>
    <t>CPE - EBDHS aanw.det.inbouw 1-10V IP65</t>
  </si>
  <si>
    <t>CPE - EBDHS aanw.det. inbouw 1-10V IP65</t>
  </si>
  <si>
    <t>CPE - Muurbeugel voor het gamma EBDHS</t>
  </si>
  <si>
    <t>CPE - EBDHS aanw.det. Inb DALI/DSI IP65</t>
  </si>
  <si>
    <t>EBDHS aanw.det.inb.DALI/DSI IP65- 30°C</t>
  </si>
  <si>
    <t>CPE -EBDHS aanwezigh.det.inbouw KNX IP65</t>
  </si>
  <si>
    <t>CPE - EBDHS aanw.det.retrofit 1-10V IP65</t>
  </si>
  <si>
    <t>CPE - EBDHS aanw.det. retro 1-10V IP65</t>
  </si>
  <si>
    <t>CPE - EBDHS aanw.det.retro DALI/DSI IP65</t>
  </si>
  <si>
    <t>EBDHS aanw.det.retro DALI/DSI IP65 -30°C</t>
  </si>
  <si>
    <t>CPE - EBDHS aanw.det. retro ON/OFF IP65</t>
  </si>
  <si>
    <t>EBDHS aanw.det. retro ON/OFF IP65 -30°C</t>
  </si>
  <si>
    <t>CPE - EBDHS aanw.det. inbouw ON/OFF IP65</t>
  </si>
  <si>
    <t>EBDHS aanw.det. inbouw ON/OFF IP65 -30°C</t>
  </si>
  <si>
    <t>CPE - EBDMR aanw.det. inbouw ON/OFF IP40</t>
  </si>
  <si>
    <t>CPE - EBDMR aanw.det. inb DALI/DSI IP40</t>
  </si>
  <si>
    <t>CPE - EBDSM aanw.det. opbouw 1-10V</t>
  </si>
  <si>
    <t>EBDSM aanw.det.opbouw DALI/DSI IP40/IP54</t>
  </si>
  <si>
    <t>EBDSM aanw.det. opbouw ON/OFF IP40/IP54</t>
  </si>
  <si>
    <t>EBDSPIR aanw.det. Inb.1-10V IP40 compact</t>
  </si>
  <si>
    <t>EBDSPIR aanw.det.inbouw 1-10V IP55 -30°C</t>
  </si>
  <si>
    <t>EBDSPIR aanw.det. Inb. 1-10V IP40 12-24V</t>
  </si>
  <si>
    <t>EBDSPIR aanw.det. inbouw DALI/DSI IP40</t>
  </si>
  <si>
    <t>EBDSPIR aanw.det.Inb DALI/DSI IP55 -30°C</t>
  </si>
  <si>
    <t>EBDSPIR aanw.det.inb DALI/DSI IP40</t>
  </si>
  <si>
    <t>EBDSPIR aanw.det.inbouw KNX IP40 compact</t>
  </si>
  <si>
    <t>Toeb. vr maskeren van gamma EBDSEBDSPIR</t>
  </si>
  <si>
    <t>EBDSPIR aanw.det.Inb ON/OFF IP40 compact</t>
  </si>
  <si>
    <t>EBDSPIR aanw.det.inb ON/OFF IP40 2 uitg.</t>
  </si>
  <si>
    <t>EBDSPIR aanw.det.inb ON/OFF IP55 compact</t>
  </si>
  <si>
    <t>EBDSPIR aanw.det. Inb.ON/OFF IP40 12-24V</t>
  </si>
  <si>
    <t>EBDSPIR aanw.det. Inb.ON/OFF IP40 1 x NO</t>
  </si>
  <si>
    <t>EBDSPIR aanw.det. Inb.ON/OFF IP40 1 x NF</t>
  </si>
  <si>
    <t>CPE - EBMHS aanw.det.Inb.1-10V IP40 mini</t>
  </si>
  <si>
    <t>CPE - EBMHS aanw.det. inbouw DALI/DSI</t>
  </si>
  <si>
    <t>CPE - EBMHS aanw.det. inbouw ON/OFF</t>
  </si>
  <si>
    <t>CPE - EBMINT aanw.det. retro 1-10V IP40</t>
  </si>
  <si>
    <t>EBMINT aanw.det.retro DALI/DSI IP40 mini</t>
  </si>
  <si>
    <t>EBMINT aanw.det. retro ON/OFF IP40 mini</t>
  </si>
  <si>
    <t>CPE - EBMPIR aanw.det. retro 1-10V IP65</t>
  </si>
  <si>
    <t>EBMPIR aanw.det. retro 1-10V IP65 -30°C</t>
  </si>
  <si>
    <t>EBMPIR aanw.det. retro ON/OFF IP65 mini</t>
  </si>
  <si>
    <t>EBMPIR aanw.det.retro DALI/DSI IP65 mini</t>
  </si>
  <si>
    <t>EBMPIR aanw.det.retro DALI/DSI IP65-30°C</t>
  </si>
  <si>
    <t>EBMPIR aanw.det.retro ON/OFF IP65 mini</t>
  </si>
  <si>
    <t>CPE - Toebehoren voor kablage</t>
  </si>
  <si>
    <t>CPE - Opbouwdoos voor het gamma MWS3A</t>
  </si>
  <si>
    <t>CPE - Uitbr.vr opbouwd. vr gamma MWS3A</t>
  </si>
  <si>
    <t>CPE - Muurbeugel voor het gamma MWS3A</t>
  </si>
  <si>
    <t>HF MWS3A aanw.det.Inb ON/OFF IP40 12-24V</t>
  </si>
  <si>
    <t>CPE - Transp.besch.voor het gamma MWS3A</t>
  </si>
  <si>
    <t>HF MWS5 aanw.det. inbouw DALI/DSI IP40</t>
  </si>
  <si>
    <t>HF MWS5 aanw.det.inb ON/OFF IP40 compact</t>
  </si>
  <si>
    <t>HF MWS6 aanw.det. Inb.1-10V IP40 compact</t>
  </si>
  <si>
    <t>HF MWS6 aanw.det. inbouw DALI/DSI IP40</t>
  </si>
  <si>
    <t>HF MWS6 aanw.det.inbouw KNX IP40 compact</t>
  </si>
  <si>
    <t>HF MWS6 aanw.det.inb ON/OFF IP40 compact</t>
  </si>
  <si>
    <t>HF MWS6 aanw.det.inb ON/OFF IP40 2 uitg.</t>
  </si>
  <si>
    <t>HF MWS6 aanw.det. Inb.ON/OFF IP40 12-24V</t>
  </si>
  <si>
    <t>HF MWS6 aanw.det. Inb.ON/OFF IP40 1 x NO</t>
  </si>
  <si>
    <t>HF MWS6SM aanw.det.opb 1-10V IP40 comp.</t>
  </si>
  <si>
    <t>HF MWS6SM aanw.det.opb DALI/DSI IP40</t>
  </si>
  <si>
    <t>CPE - HF MWS6SM aanw.det. Opbouw</t>
  </si>
  <si>
    <t>HF MWSINT aanw.det. Inb. 1-10V IP40</t>
  </si>
  <si>
    <t>HF MWSINT aanw.det. inbouw DALI/DSI IP40</t>
  </si>
  <si>
    <t>HF MWSINT aanw.det. inb ON/OFF IP41</t>
  </si>
  <si>
    <t>CPE - Afstandsbediening vr programmatie</t>
  </si>
  <si>
    <t>CPE - Afstandsbediening vr de gebruiker</t>
  </si>
  <si>
    <t>CPE - Afst.bed.vr geavanceerde programm.</t>
  </si>
  <si>
    <t>CS101 - WEB/SNMP card - Slot version</t>
  </si>
  <si>
    <t>Webserver energie 10 punten</t>
  </si>
  <si>
    <t>Glazen deur H1050 vr XL</t>
  </si>
  <si>
    <t>Veiligheid.B65 NP/P 100lm 3h IP65 LED</t>
  </si>
  <si>
    <t>Aftakdoos Alu</t>
  </si>
  <si>
    <t>U21 LED-P-NP-100lm-1u-IP42 standaard</t>
  </si>
  <si>
    <t>Mosaic 2x2P+A standaard</t>
  </si>
  <si>
    <t>Mosaic ecodimmer 2 draads Alu</t>
  </si>
  <si>
    <t>Rechte koppeling M2000 PG36</t>
  </si>
  <si>
    <t>Nokkenschak.-2P-PR17-20A-</t>
  </si>
  <si>
    <t>C/CT EQUIP.1P 250V  5X20</t>
  </si>
  <si>
    <t>Nokkenschak.4P-PR26-32A</t>
  </si>
  <si>
    <t>Metalen tegenmoer PG 21</t>
  </si>
  <si>
    <t>Klemmenstrook Nylbloc</t>
  </si>
  <si>
    <t>Pigtail 50/125 ST OM3 MM</t>
  </si>
  <si>
    <t>Nokkenschak.-1P-PR12-16A-3cont</t>
  </si>
  <si>
    <t>CPE - MWS3A aanw. detector inb. 10A IP40</t>
  </si>
  <si>
    <t>XL³ plaat DPX-IS 630 v/a aansl</t>
  </si>
  <si>
    <t>XL³ met.afdekpl DPX-IS 630</t>
  </si>
  <si>
    <t>Paneel vr sokkel br350 mm</t>
  </si>
  <si>
    <t>Toebehoren pendel Ura One wit</t>
  </si>
  <si>
    <t>Grendel met slot</t>
  </si>
  <si>
    <t>Robotica buis SFP diam 10mm</t>
  </si>
  <si>
    <t>DLP klik-in Mosaic 50 x 130 mm</t>
  </si>
  <si>
    <t>Veiligheidsvoeding 24V/70W</t>
  </si>
  <si>
    <t>Toestelcontactdoos P17 16A</t>
  </si>
  <si>
    <t>Contactstop haaks 380v 32a 4p</t>
  </si>
  <si>
    <t>Contactstop haaks 380v 32a 5p</t>
  </si>
  <si>
    <t>Contactstop haaks 220v 32a 3p</t>
  </si>
  <si>
    <t>Inbouwcontact. 16A 2P+A 230V</t>
  </si>
  <si>
    <t>Inbouwcontact. 16A 4P+A 400V</t>
  </si>
  <si>
    <t>Mosaic stpc randaarde spec DLP</t>
  </si>
  <si>
    <t>Mosaic stopcontact TV/FM/SAT</t>
  </si>
  <si>
    <t>Equipotentiaalgeleider</t>
  </si>
  <si>
    <t>Vert.verdel. 4P 63A 6r</t>
  </si>
  <si>
    <t>Kdb DX 3P 63A Hpi 30mA</t>
  </si>
  <si>
    <t>Super 400 glas E27 uitterusten</t>
  </si>
  <si>
    <t>Ura One-NP/P-100lm-3h</t>
  </si>
  <si>
    <t>Zelfklevend pictogram</t>
  </si>
  <si>
    <t>Stekker 2P+A ring 16A</t>
  </si>
  <si>
    <t>Osmoz compl. verklikker blauw</t>
  </si>
  <si>
    <t>T-aftakking 50 x 100 mm DLP</t>
  </si>
  <si>
    <t>Glazen Deur 6 rijen</t>
  </si>
  <si>
    <t>CPE - EBMHS inbouwrand mini</t>
  </si>
  <si>
    <t>Glazen Deur 7 rijen</t>
  </si>
  <si>
    <t>XL³ plaat SPX-D 250-400A</t>
  </si>
  <si>
    <t>XL³afdekplaat SPX-D 250/400A</t>
  </si>
  <si>
    <t>Rijverd.kl 250A 4P zndr verb.</t>
  </si>
  <si>
    <t>Aans.kit vr verd.kl 4st. 250A</t>
  </si>
  <si>
    <t>Nokkenwisselschak.-2P-PR12-16A</t>
  </si>
  <si>
    <t>CPE MWS1A aanw.det. opbouw muraal 6A</t>
  </si>
  <si>
    <t>LCS³ leeg paneel 1U 4 cass glasvezel</t>
  </si>
  <si>
    <t>LCS³ paneel compl 1U SC dx voor 12 MM</t>
  </si>
  <si>
    <t>LCS³ paneel compl 1U LC dx voor 24 MM</t>
  </si>
  <si>
    <t>LCS³ LC duplex voor 6 singlemode vezels</t>
  </si>
  <si>
    <t>LCS³ LC duplex voor 12 singlemode vezels</t>
  </si>
  <si>
    <t>LCS³ SC duplex voor 6 multimode vezels</t>
  </si>
  <si>
    <t>LCS³ SC duplex HD 12 multimode vezels</t>
  </si>
  <si>
    <t>LCS³ Afsluitmodule glasvezelpaneel</t>
  </si>
  <si>
    <t>LCS³ glasvezel lascassette 24 pigtails</t>
  </si>
  <si>
    <t>LCS³ FO paneel HD spoel voor glasvezel</t>
  </si>
  <si>
    <t>LCS3 Glaspan compleet 12 SC dx multimode</t>
  </si>
  <si>
    <t>LCS³ paneel compl 1U LC dx vr 48 MM vzls</t>
  </si>
  <si>
    <t>LCS³ Pigtail multimode OM4 LC LSZH 1m</t>
  </si>
  <si>
    <t>LCS³ paneel 1U 19   incl 24st Cat5e UTP</t>
  </si>
  <si>
    <t>LCS³ paneel 1U 19   incl 24st Cat5e FTP</t>
  </si>
  <si>
    <t>LCS³ connector 6 stuks Cat5e UTP RJ45</t>
  </si>
  <si>
    <t>LCS³ connector 6 stuks Cat5e FTP RJ45</t>
  </si>
  <si>
    <t>LCS³ Cassette leeg paneel voor 6 LCS³</t>
  </si>
  <si>
    <t>Afsluitplaat voor 1 LCS³ set van 6st</t>
  </si>
  <si>
    <t>Afsluitcassette voor LCS³ patchpaneel</t>
  </si>
  <si>
    <t>LCS³ Patchpan draadgeleiding accessoire</t>
  </si>
  <si>
    <t>LCS³ paneel 1U 19   incl 24st Cat6 UTP</t>
  </si>
  <si>
    <t>LCS³ paneel 1U 19   incl 24st Cat6 FTP</t>
  </si>
  <si>
    <t>LCS³ paneel 1U 19   incl 24st Cat6 STP</t>
  </si>
  <si>
    <t>LCS³ connector 6 stuks Cat6 UTP RJ45</t>
  </si>
  <si>
    <t>LCS³ connector 6 stuks Cat6 FTP RJ45</t>
  </si>
  <si>
    <t>LCS³ connector 6 stuks Cat6 STP RJ45</t>
  </si>
  <si>
    <t>LCS³ paneel 1U 19   incl 24st Cat6A UTP</t>
  </si>
  <si>
    <t>LCS³ paneel 1U 19   incl 24st Cat6A STP</t>
  </si>
  <si>
    <t>LCS³ connector 6 stuks Cat 6A UTP RJ45</t>
  </si>
  <si>
    <t>LCS³ connector 6 stuks Cat6A STP RJ45</t>
  </si>
  <si>
    <t>LCS³ paneel 1U 19   incl 4 lege cass</t>
  </si>
  <si>
    <t>LCS³ paneel 1U 19   excl cassettes</t>
  </si>
  <si>
    <t>LCS³ Hoek patchpan 1U 19   excl cassett</t>
  </si>
  <si>
    <t>LCS³ paneel leeg 1U 19   voor 48 HD</t>
  </si>
  <si>
    <t>LCS³ Hoek paneel 1U 19   voor 48 HD</t>
  </si>
  <si>
    <t>LCS³ paneel leeg HD cass blok 12st LCS³</t>
  </si>
  <si>
    <t>Nokkenwisselschak.-3P-PR12-16A</t>
  </si>
  <si>
    <t>90° koppeling M2000 PG11</t>
  </si>
  <si>
    <t>Dwarssteun mantel 24m vr kast XL</t>
  </si>
  <si>
    <t>Bevestig.kit vert. DCX-M 100A</t>
  </si>
  <si>
    <t>UPS Keor Multiplug LI 800VA FrBel stand</t>
  </si>
  <si>
    <t>UPS Keor Multiplug LI 600VA FrBel stand</t>
  </si>
  <si>
    <t>Basis. IS 223 WFD 3P DPX³ 250</t>
  </si>
  <si>
    <t>CPE MWS3A aanw.detector</t>
  </si>
  <si>
    <t>KNX DALI interface 4 uitgangen</t>
  </si>
  <si>
    <t>Ura One Vlagmontage Alu</t>
  </si>
  <si>
    <t>FA buis PVC/metaal diam.34.5mm</t>
  </si>
  <si>
    <t>XL³125 voorbekabelde kast 3 rijen</t>
  </si>
  <si>
    <t>Afdekpl. DPX³630 uitrijdb.</t>
  </si>
  <si>
    <t>Afdekpl. DPX³630 diff uitrijdb</t>
  </si>
  <si>
    <t>Afdekpl. DPX³630 diff. motor</t>
  </si>
  <si>
    <t>Bevestiging DPX³630 bronw.</t>
  </si>
  <si>
    <t>Afdekpl. DPX³630 diff. bronw.</t>
  </si>
  <si>
    <t>Afdekpl. DPX³630 motor. bronw.</t>
  </si>
  <si>
    <t>Afdekpl. DPX³630 bronwisselaar</t>
  </si>
  <si>
    <t>Vooraansluiting op 3P DMX³1600</t>
  </si>
  <si>
    <t>Vooraansluiting op 4P DMX³1600</t>
  </si>
  <si>
    <t>Bevestigingsbeugel Lina 25</t>
  </si>
  <si>
    <t>Volle deur mantel h.1650mm</t>
  </si>
  <si>
    <t>Volle deur mantel h.1800mm</t>
  </si>
  <si>
    <t>Glazen deur h.750mm - br.16M</t>
  </si>
  <si>
    <t>Glazen deur h.750mm - br.24M</t>
  </si>
  <si>
    <t>Glazen deur h.750mm - br.36M</t>
  </si>
  <si>
    <t>Glazen deur h.900mm - br.16M</t>
  </si>
  <si>
    <t>Glazen deur h.900mm - br.24M</t>
  </si>
  <si>
    <t>Glazen deur h.900mm - br.36M</t>
  </si>
  <si>
    <t>Glazen deur h.1050mm - br.16M</t>
  </si>
  <si>
    <t>Glazen deur h.1050mm - br.36M</t>
  </si>
  <si>
    <t>Glazen deur h.1200mm - br.16M</t>
  </si>
  <si>
    <t>Glazen deur h.1200mm - br.24M</t>
  </si>
  <si>
    <t>Glazen deur h.1200mm - br.36M</t>
  </si>
  <si>
    <t>Glazen deur h.1350mm - br.16M</t>
  </si>
  <si>
    <t>Glazen deur h.1350mm - br.24M</t>
  </si>
  <si>
    <t>Glazen deur h.1350mm - br.36M</t>
  </si>
  <si>
    <t>Glazen deur h.1500mm - br.16M</t>
  </si>
  <si>
    <t>Glazen deur h.1500mm - br.24M</t>
  </si>
  <si>
    <t>Glazen deur h.1500mm - br.36M</t>
  </si>
  <si>
    <t>Glazen deur h.1650mm - br.16M</t>
  </si>
  <si>
    <t>Glazen deur h.1650mm - br.24M</t>
  </si>
  <si>
    <t>Glazen deur h.1650mm - br.36M</t>
  </si>
  <si>
    <t>Glazen deur h.1800mm - br.16M</t>
  </si>
  <si>
    <t>Glazen deur h.1800mm - br.24M</t>
  </si>
  <si>
    <t>Glazen deur h.1800mm - br.36M</t>
  </si>
  <si>
    <t>Glazen deur h.1950mm - br.16M</t>
  </si>
  <si>
    <t>Glazen deur h.1950mm - br.24M</t>
  </si>
  <si>
    <t>Glazen deur h.1950mm - br.36M</t>
  </si>
  <si>
    <t>Glazen deur h.2100mm - br.16M</t>
  </si>
  <si>
    <t>Glazen deur h.2100mm - br.24M</t>
  </si>
  <si>
    <t>Glazen deur h.2100mm - br.36M</t>
  </si>
  <si>
    <t>Glazen deur h.2250mm - br.24M</t>
  </si>
  <si>
    <t>Afdekplaat ext mantel h.750mm</t>
  </si>
  <si>
    <t>Afdekplaat ext mantel h.900mm</t>
  </si>
  <si>
    <t>Afdekplaat ext mantel h.1050mm</t>
  </si>
  <si>
    <t>Afdekplaat ext mantel h.1200mm</t>
  </si>
  <si>
    <t>Afdekplaat ext mantel h.1350mm</t>
  </si>
  <si>
    <t>Afdekplaat ext mantel h.1500mm</t>
  </si>
  <si>
    <t>Afdekplaat ext mantel h.1650mm</t>
  </si>
  <si>
    <t>Afdekplaat ext mantel h.1800mm</t>
  </si>
  <si>
    <t>Afdekplaat ext mantel h.1950mm</t>
  </si>
  <si>
    <t>Afdekplaat ext mantel h.2100mm</t>
  </si>
  <si>
    <t>Afdekplaat ext mantel h.2250mm</t>
  </si>
  <si>
    <t>Afdekplaat int mantel h.750mm</t>
  </si>
  <si>
    <t>Afdekplaat int mantel h.900mm</t>
  </si>
  <si>
    <t>Afdekplaat int mantel h.1050mm</t>
  </si>
  <si>
    <t>Afdekplaat int mantel h.1200mm</t>
  </si>
  <si>
    <t>Afdekplaat int mantel h.1350mm</t>
  </si>
  <si>
    <t>Afdekplaat int mantel h.1500mm</t>
  </si>
  <si>
    <t>Afdekplaat int mantel h.1650mm</t>
  </si>
  <si>
    <t>Afdekplaat int mantel h.1800mm</t>
  </si>
  <si>
    <t>Afdekplaat int mantel h.1950mm</t>
  </si>
  <si>
    <t>Afdekplaat int mantel h.2100mm</t>
  </si>
  <si>
    <t>Afdekplaat int mantel h.2250mm</t>
  </si>
  <si>
    <t>Kit voor int. mantel h.750mm</t>
  </si>
  <si>
    <t>Kit voor int. mantel h.900mm</t>
  </si>
  <si>
    <t>Kit voor int. mantel h.1050mm</t>
  </si>
  <si>
    <t>Kit voor int. mantel h.1200mm</t>
  </si>
  <si>
    <t>Kit voor int. mantel h.1350mm</t>
  </si>
  <si>
    <t>Kit voor int. mantel h.1500mm</t>
  </si>
  <si>
    <t>Kit voor int. mantel h.1650mm</t>
  </si>
  <si>
    <t>Kit voor int. mantel h.1800mm</t>
  </si>
  <si>
    <t>Kit voor int. mantel h.1950mm</t>
  </si>
  <si>
    <t>Kit voor int. mantel h.2100mm</t>
  </si>
  <si>
    <t>Kit voor int. mantel h.2250mm</t>
  </si>
  <si>
    <t>Afdichtingsset IP43 voor XL³S</t>
  </si>
  <si>
    <t>Kabelinvoerplaat voor XL³S</t>
  </si>
  <si>
    <t>Afwerkingskit IP30 horizontaal</t>
  </si>
  <si>
    <t>Dwarssteun barenstelhouder</t>
  </si>
  <si>
    <t>Ext. mantel - 2000x350x400mm</t>
  </si>
  <si>
    <t>Ext. mantel - 2000x350x600mm</t>
  </si>
  <si>
    <t>Ext. mantel - 2000x350x800mm</t>
  </si>
  <si>
    <t>Ext. mantel - 2200x350x400mm</t>
  </si>
  <si>
    <t>Ext. mantel - 2200x350x600mm</t>
  </si>
  <si>
    <t>Ext. mantel - 2200x350x800mm</t>
  </si>
  <si>
    <t>Zij-/achterpaneel - 2000x350mm</t>
  </si>
  <si>
    <t>Zij-/achterpaneel - 2200x350mm</t>
  </si>
  <si>
    <t>Volle deur h.2000mm - br.350mm</t>
  </si>
  <si>
    <t>Volle deur h.2200mm - br.350mm</t>
  </si>
  <si>
    <t>Glaz. deur h.2000mm - br.450mm</t>
  </si>
  <si>
    <t>Glaz. deur h.2000mm - br.600mm</t>
  </si>
  <si>
    <t>Glaz. deur h.2000mm - br.800mm</t>
  </si>
  <si>
    <t>Glaz. deur h.2200mm - br.450mm</t>
  </si>
  <si>
    <t>Glaz. deur h.2200mm - br.600mm</t>
  </si>
  <si>
    <t>Glaz. deur h.2200mm - br.800mm</t>
  </si>
  <si>
    <t>Kit interne mantel h. 2000 mm</t>
  </si>
  <si>
    <t>Intern stijgprofiel h. 2000 mm</t>
  </si>
  <si>
    <t>Intern stijgprofiel h. 2200 mm</t>
  </si>
  <si>
    <t>Afdekpl vol. hoogte 2200x350mm</t>
  </si>
  <si>
    <t>Kit interne mantel h. 2200 mm</t>
  </si>
  <si>
    <t>Centraal stijgprof. 2000x450mm</t>
  </si>
  <si>
    <t>Centraal stijgprof. 2000x600mm</t>
  </si>
  <si>
    <t>Centraal stijgprof. 2000x800mm</t>
  </si>
  <si>
    <t>Centraal stijgprof. 2200x450mm</t>
  </si>
  <si>
    <t>Centraal stijgprof. 2200x600mm</t>
  </si>
  <si>
    <t>Centraal stijgprof. 2200x800mm</t>
  </si>
  <si>
    <t>Universele plaat 2000x600mm</t>
  </si>
  <si>
    <t>Universele plaat 2000x800mm</t>
  </si>
  <si>
    <t>Universele plaat 2200x600mm</t>
  </si>
  <si>
    <t>Universele plaat 2200x800mm</t>
  </si>
  <si>
    <t>Tussenplaat</t>
  </si>
  <si>
    <t>Afwerkingskit IP30 verticaal</t>
  </si>
  <si>
    <t>Aanpasser rail DRX en modul.</t>
  </si>
  <si>
    <t>Aanpasser rail DPX³ en DRX</t>
  </si>
  <si>
    <t>Univers. DIN-rail 16 modules</t>
  </si>
  <si>
    <t>Univers. DIN-rail 24 modules</t>
  </si>
  <si>
    <t>Univers. DIN-rail 36 modules</t>
  </si>
  <si>
    <t>Afdekpl. DPX³250 diff br.16mod</t>
  </si>
  <si>
    <t>Afdekpl. DPX³250 diff br.24mod</t>
  </si>
  <si>
    <t>Afdekpl. DPX³250 diff br.36mod</t>
  </si>
  <si>
    <t>Bev.plaat DPX³160 - br.16M</t>
  </si>
  <si>
    <t>Bev.plaat DPX³160 diff br.16M.</t>
  </si>
  <si>
    <t>Bev.plaat DPX³160 - 3P br.24M.</t>
  </si>
  <si>
    <t>Bev.plaat DPX³160 - 4P br.24M.</t>
  </si>
  <si>
    <t>Bev.plaat DPX³160 diff br.24M.</t>
  </si>
  <si>
    <t>Bev.plaat DPX³160 - 3P br.36M.</t>
  </si>
  <si>
    <t>Bev.plaat DPX³160 - 4P br.36M.</t>
  </si>
  <si>
    <t>Bev.plaat DPX³160 diff br.36M.</t>
  </si>
  <si>
    <t>Bev.plaat DPX³250 - br.16M.</t>
  </si>
  <si>
    <t>Bev.plaat DPX³250 diff br.16M.</t>
  </si>
  <si>
    <t>Bev.plaat DPX³250 - 3P br.24M.</t>
  </si>
  <si>
    <t>Bev.plaat DPX³250 - 4P br.24M.</t>
  </si>
  <si>
    <t>Bev.plaat DPX³250 diff br.24M.</t>
  </si>
  <si>
    <t>Bev.plaat DPX³250 - 3P br.36M.</t>
  </si>
  <si>
    <t>Bev.plaat DPX³250 - 4P br.36M.</t>
  </si>
  <si>
    <t>Bev.plaat DPX³250 diff br.36M.</t>
  </si>
  <si>
    <t>Afdekpl 3P DPX-IS1600 hor br24</t>
  </si>
  <si>
    <t>Afdekpl 4P DPX-IS1600 hor br24</t>
  </si>
  <si>
    <t>Afdekpl 3P DPX-IS1600 hor br36</t>
  </si>
  <si>
    <t>Afdekpl 4P DPX-IS1600 hor br36</t>
  </si>
  <si>
    <t>Afdekpl 3P DPX-IS1600 ver br16</t>
  </si>
  <si>
    <t>Afdekpl. DPX-IS1600 vert br24M</t>
  </si>
  <si>
    <t>Afdekpl. DPX-IS1600 vert br36M</t>
  </si>
  <si>
    <t>Bev.plaat DPX-IS250 hor br.24M</t>
  </si>
  <si>
    <t>Bev.plaat DPX-IS250 hor br.36M</t>
  </si>
  <si>
    <t>Bev.plaat DPX-IS250 ver br.16M</t>
  </si>
  <si>
    <t>Bev.plaat DPX-IS250 ver br.24M</t>
  </si>
  <si>
    <t>Bev.plaat DPX-IS250 ver br.36M</t>
  </si>
  <si>
    <t>Afdekpl. DPX-IS250 hor br.24M</t>
  </si>
  <si>
    <t>Afdekpl. DPX-IS250 hor br.36M</t>
  </si>
  <si>
    <t>Bev.plaat DPX-IS630 hor br.24M</t>
  </si>
  <si>
    <t>Bev.plaat DPX-IS630 hor br.36M</t>
  </si>
  <si>
    <t>Afdekpl. DPX-IS630 hor br.24M</t>
  </si>
  <si>
    <t>Afdekpl. DPX-IS630 hor br.36M</t>
  </si>
  <si>
    <t>Afdekpl. SPX 2 horiz. br.24M</t>
  </si>
  <si>
    <t>Afdekpl. SPX 2 horiz. br.36M</t>
  </si>
  <si>
    <t>Afdekpl. SPX 3 horiz. br.24M</t>
  </si>
  <si>
    <t>Afdekpl. SPX 3 horiz. br.36M</t>
  </si>
  <si>
    <t>Beugel SPX³-V vert op railstel</t>
  </si>
  <si>
    <t>Beugel SPX³-V hori op railstel</t>
  </si>
  <si>
    <t>Afdekpl. SPX³-V horiz. br.36M</t>
  </si>
  <si>
    <t>Afdekplaat DPX³1600 op SPX³-V</t>
  </si>
  <si>
    <t>Bev.plaat SPX-D630 vert br.24M</t>
  </si>
  <si>
    <t>Bev.plaat SPX-D630 vert br.36M</t>
  </si>
  <si>
    <t>Afdekpl. SPX-D630 vert. br.24M</t>
  </si>
  <si>
    <t>Afdekpl. SPX-D630 vert. br.36M</t>
  </si>
  <si>
    <t>Geperf. plaat h. 200mm br.16M</t>
  </si>
  <si>
    <t>Geperf. plaat h. 300mm br.16M</t>
  </si>
  <si>
    <t>Geperf. plaat h. 400mm br.16M</t>
  </si>
  <si>
    <t>Geperf. plaat h. 600mm br.16M</t>
  </si>
  <si>
    <t>Geperf. plaat h. 200mm br.24M</t>
  </si>
  <si>
    <t>Geperf. plaat h. 300mm br.24M</t>
  </si>
  <si>
    <t>Geperf. plaat h. 400mm br.24M</t>
  </si>
  <si>
    <t>Geperf. plaat h. 600mm br.24M</t>
  </si>
  <si>
    <t>Geperf. plaat h. 200mm br.36M</t>
  </si>
  <si>
    <t>Geperf. plaat h. 300mm br.36M</t>
  </si>
  <si>
    <t>Geperf. plaat h. 400mm br.36M</t>
  </si>
  <si>
    <t>Geperf. plaat h. 600mm br.36M</t>
  </si>
  <si>
    <t>Bev.plaat 4P DPX³160 hor centr</t>
  </si>
  <si>
    <t>Bev.plaat 4P DPX³250 hor centr</t>
  </si>
  <si>
    <t>Bev.plaat 4P DPX³630 hor centr</t>
  </si>
  <si>
    <t>Bev.plaat 3/4P DPX-IS250 centr</t>
  </si>
  <si>
    <t>Bev.plaat 3P DPX-IS630 centr</t>
  </si>
  <si>
    <t>Bev.plaat 3P DPX³160 hor centr</t>
  </si>
  <si>
    <t>Bev.plaat 3P DPX³250 hor centr</t>
  </si>
  <si>
    <t>Bev.plaat 3P DPX³630 hor centr</t>
  </si>
  <si>
    <t>Grendel voor deur XL³S 4000</t>
  </si>
  <si>
    <t>Grendel met slot nr405 XL³S630</t>
  </si>
  <si>
    <t>Grendel mt slot nr405 XL³S4000</t>
  </si>
  <si>
    <t>Set van steunen interne mantel</t>
  </si>
  <si>
    <t>Univ. steun voor mantel XL³S</t>
  </si>
  <si>
    <t>Zelfklev. markeerstrips 24 mod</t>
  </si>
  <si>
    <t>Bevestigingsbeugels Lina 25</t>
  </si>
  <si>
    <t>Steun railstel diep. 400/450mm</t>
  </si>
  <si>
    <t>Steun railstel diepte 600 mm</t>
  </si>
  <si>
    <t>Steun railstel diepte 800 mm</t>
  </si>
  <si>
    <t>Extra steun voor railstel</t>
  </si>
  <si>
    <t>Kit railstelhouder voor C-rail</t>
  </si>
  <si>
    <t>Steun BS Cu 4000A uitgelijnd</t>
  </si>
  <si>
    <t>Steun zwevend BS Cu 4000A</t>
  </si>
  <si>
    <t>Steun railstel kastdiep. 400mm</t>
  </si>
  <si>
    <t>Steun railstel kastdiep. 600mm</t>
  </si>
  <si>
    <t>Steun railstel kastdiep. 800mm</t>
  </si>
  <si>
    <t>Kit railstelhouder koperrails</t>
  </si>
  <si>
    <t>C-staaf alu 630A h.1600mm</t>
  </si>
  <si>
    <t>Cilinder Ronis EL43525 voor</t>
  </si>
  <si>
    <t>Cilinder Ronis EL43363 voor</t>
  </si>
  <si>
    <t>Diazed patroonhouder DIII 63A</t>
  </si>
  <si>
    <t>Diazed Afscherming DIII 63A</t>
  </si>
  <si>
    <t>Diazed railafsch. 1100 mm</t>
  </si>
  <si>
    <t>Diazed houder railafsch 605164</t>
  </si>
  <si>
    <t>Schakelklok 7d. 1 uitgang</t>
  </si>
  <si>
    <t>Nokkenwisselschak.-3P-mini-10A</t>
  </si>
  <si>
    <t>Nokkenschak.-3P-PR12-16A-</t>
  </si>
  <si>
    <t>Nokkenwisselschak.-4P-PR21-25A</t>
  </si>
  <si>
    <t>Stekker Schuko 2P+A + etik.</t>
  </si>
  <si>
    <t>Niloé inductielader +USB-lader</t>
  </si>
  <si>
    <t>Rechte koppeling ISO16 di.12mm</t>
  </si>
  <si>
    <t>Kit batterij Ni-Cd voor LED schijnwerper</t>
  </si>
  <si>
    <t>Manipulator voor verlichting</t>
  </si>
  <si>
    <t>LCS³ glasvezelpaneel HD 24 LC naar MTP</t>
  </si>
  <si>
    <t>Mosaic Voeding DALI</t>
  </si>
  <si>
    <t>XL³ afdekplaat voor SPX 1</t>
  </si>
  <si>
    <t>XL³ plaat vr 2 SPX 1</t>
  </si>
  <si>
    <t>EBDSPIR aanw.det. Inb.ON/OFF 12-24v</t>
  </si>
  <si>
    <t>Niloé DIY kruisschak. 10AX</t>
  </si>
  <si>
    <t>Aansl.kit aft. losk.</t>
  </si>
  <si>
    <t>LCS³ glasvezelpaneel compleet 1U</t>
  </si>
  <si>
    <t>LCS³ Spoel voor glasvezel</t>
  </si>
  <si>
    <t>LCS³ LC duplex voor 6 multimode vezels</t>
  </si>
  <si>
    <t>Dwarssteun mantel 36 modules</t>
  </si>
  <si>
    <t>Soliroc aanpasser met sleutel</t>
  </si>
  <si>
    <t>LCS³ Pigtail singlemode OS2 SC-APC 1m</t>
  </si>
  <si>
    <t>Nokkenstarter 2 snelh. PR12</t>
  </si>
  <si>
    <t>CPE - MWS3A aanw.detector inb. ON/OFF</t>
  </si>
  <si>
    <t>Nokkenschak.-4P-PR12-16A</t>
  </si>
  <si>
    <t>Bevestig.kit vert. DCX-M 40A</t>
  </si>
  <si>
    <t>ups keor sp 600va</t>
  </si>
  <si>
    <t>CPE aanw. dectetor EBDRC</t>
  </si>
  <si>
    <t>Digitale schakelklok 1x 16A 24u/7d</t>
  </si>
  <si>
    <t>Afdichtingsplaatje voor CEI</t>
  </si>
  <si>
    <t>XL³125 voorbekabelde kast 2 rijen</t>
  </si>
  <si>
    <t>Manuele bronwiss. voor app. 2P</t>
  </si>
  <si>
    <t>PN buis PVC/metaal di 20.5mm</t>
  </si>
  <si>
    <t>PN buis PVC/metaal di 26.5mm</t>
  </si>
  <si>
    <t>PN buis PVC/metaal diam. 12mm</t>
  </si>
  <si>
    <t>Osmoz knop met hendel 2st-90</t>
  </si>
  <si>
    <t>Osmoz blok NO 24V LED rood</t>
  </si>
  <si>
    <t>Osmoz blok met LED groen 130 V</t>
  </si>
  <si>
    <t>Nokkenschak.-2P-mini 10A</t>
  </si>
  <si>
    <t>Nokkenstarter 1 snelh. PR12</t>
  </si>
  <si>
    <t>Nokkenschak.-3P-PR17-20A</t>
  </si>
  <si>
    <t>UPS Keor SP - VI - 600VA 4 x IEC - USB</t>
  </si>
  <si>
    <t>UPS Keor SP - VI - 1500VA</t>
  </si>
  <si>
    <t>Kdb DX³ 2P 125a Hpi regelbaar</t>
  </si>
  <si>
    <t>UPS Keor SP - VI - 1000VA</t>
  </si>
  <si>
    <t>Kit batterij Ni-Mh 2Ah</t>
  </si>
  <si>
    <t>Stijgprof H1650mm S630</t>
  </si>
  <si>
    <t>Osmoz compl. drukknop NO groen</t>
  </si>
  <si>
    <t>Osmoz compl. drukknop NG rood</t>
  </si>
  <si>
    <t>Manipulator voor oproep IP67</t>
  </si>
  <si>
    <t>Manipulator voor rolluik</t>
  </si>
  <si>
    <t>ups keor sp 800va</t>
  </si>
  <si>
    <t>XL³800 afdekpl. DPX-IS 630</t>
  </si>
  <si>
    <t>porte verre pr armoire linkeo2 19  42u</t>
  </si>
  <si>
    <t>Hypra CEE kast dicht leeg</t>
  </si>
  <si>
    <t>Kabelbanden zwart 2,4 x 140</t>
  </si>
  <si>
    <t>UPS Keor SP - Line interactive - 1000VA</t>
  </si>
  <si>
    <t>Webserver energie 32 punten</t>
  </si>
  <si>
    <t>XL3S 4000 2000 x 450 x 400mm</t>
  </si>
  <si>
    <t>XL3S 4000 2000 x 600 x 400mm</t>
  </si>
  <si>
    <t>XL3S 4000 2000 x 800 x 400mm</t>
  </si>
  <si>
    <t>Metalen deur voor XL3S 4000</t>
  </si>
  <si>
    <t>Funct. profielen XL3 S 4000</t>
  </si>
  <si>
    <t>Houder vr afdekraam XL3 S 4000</t>
  </si>
  <si>
    <t>Half-inbouwcontactd. ip44 400v</t>
  </si>
  <si>
    <t>Ctdoos P17 afdekpl 280x125 mm</t>
  </si>
  <si>
    <t>XL³ plaat SPX-D 630A</t>
  </si>
  <si>
    <t>XL³afdekplaat SPX-D 630A</t>
  </si>
  <si>
    <t>Module 2 impulsuitgangen</t>
  </si>
  <si>
    <t>XL3S 4000 2000 x 800 x 800mm</t>
  </si>
  <si>
    <t>XL3S 4000 2000 x 600 x 800mm</t>
  </si>
  <si>
    <t>XL3S 4000 2000 x 450 x 800mm</t>
  </si>
  <si>
    <t>Plaat DPX3/DPX-IS 1600 4P diff</t>
  </si>
  <si>
    <t>Afdekpl. DPX3 1600 4P diff 24M</t>
  </si>
  <si>
    <t>Sokkel C/CTX T0 1P Schak. 160A</t>
  </si>
  <si>
    <t>XL³ plaat DPX /-IS 1600 v.ansl</t>
  </si>
  <si>
    <t>UPS Keor SP - VI - 800VA 1 x IEC</t>
  </si>
  <si>
    <t>Wandkast opbouw 1 rij-18 mod.</t>
  </si>
  <si>
    <t>Wandkast opbouw 2 rijen-36mod.</t>
  </si>
  <si>
    <t>Wandkast opbouw 3 rijen-54mod.</t>
  </si>
  <si>
    <t>Wandkast opbouw 4 rijen-72mod.</t>
  </si>
  <si>
    <t>XL³ regelb. Platen 1 DPX³ 250</t>
  </si>
  <si>
    <t>XL³ afdekp met. 1DPX³ dr.bed</t>
  </si>
  <si>
    <t>Pictogram brandslang + pijl</t>
  </si>
  <si>
    <t>DPX³ log.sel. Kablekit250</t>
  </si>
  <si>
    <t>Valena NWN - Micromodule</t>
  </si>
  <si>
    <t>Val afdekplaat 1 mech.</t>
  </si>
  <si>
    <t>Val afdekplaat 2 mech.hor/vert</t>
  </si>
  <si>
    <t>Val afdekplaat 3 mech.hor/vert</t>
  </si>
  <si>
    <t>Val afdekplaat 5 mech.hor/vert</t>
  </si>
  <si>
    <t>Val afdekplaat 2 mech. vert</t>
  </si>
  <si>
    <t>Val afdekplaat 3 mech. vert</t>
  </si>
  <si>
    <t>Val afdekplaat 4 mech.hor/vert</t>
  </si>
  <si>
    <t>Val ctdoos 2P+A 16A</t>
  </si>
  <si>
    <t>Val ctdoos 2P zonder aarding</t>
  </si>
  <si>
    <t>Val ctdoos 2x2P+A voorbekabeld</t>
  </si>
  <si>
    <t>Val ctdoos 3x2P+A voorbekabeld</t>
  </si>
  <si>
    <t>Val vlakke ctdoos 2P+A 16A</t>
  </si>
  <si>
    <t>Val vlakke ctdoos 2x2P+A 16A</t>
  </si>
  <si>
    <t>Val vlakke ctdoos 3x2P+A 16A</t>
  </si>
  <si>
    <t>Val ctdoos 2P+A + dubbele USB</t>
  </si>
  <si>
    <t>Val ctdoos 2xUSB type A+C</t>
  </si>
  <si>
    <t>Val ctdoos + geïntegr. USB</t>
  </si>
  <si>
    <t>Val wisselschakelaar 10AX</t>
  </si>
  <si>
    <t>Val wisselsch. verlicht 10AX</t>
  </si>
  <si>
    <t>Val dubbele wisselsch. 10AX</t>
  </si>
  <si>
    <t>Val tweepolige schakelaar 16AX</t>
  </si>
  <si>
    <t>Val kruisschakelaar 10AX</t>
  </si>
  <si>
    <t>Val trekschakelaar 10AX</t>
  </si>
  <si>
    <t>Val drukknop 6A</t>
  </si>
  <si>
    <t>Val drukknop verlicht 6A</t>
  </si>
  <si>
    <t>Val dubbele drukknop 6A</t>
  </si>
  <si>
    <t>Val drukknop met etiketh. 6A</t>
  </si>
  <si>
    <t>Val wissel 10AX + drukknop 6A</t>
  </si>
  <si>
    <t>Val trekdrukknop 6A</t>
  </si>
  <si>
    <t>Val 4 compacte drukknoppen</t>
  </si>
  <si>
    <t>Val rolluikdrukknop</t>
  </si>
  <si>
    <t>Val rolluikschakelaar</t>
  </si>
  <si>
    <t>Val autom. schak. 3 draads</t>
  </si>
  <si>
    <t>Val autom. schak. 2 dr.+on/off</t>
  </si>
  <si>
    <t>Val autom. schak. 2 draads</t>
  </si>
  <si>
    <t>Val ecodimmer 2 draads 400W</t>
  </si>
  <si>
    <t>Val ctdoos RJ45 UTP cat6</t>
  </si>
  <si>
    <t>Val ctdoos 2xRJ45 UTP cat6</t>
  </si>
  <si>
    <t>Val TV/FM ctdoos kabelnetwerk</t>
  </si>
  <si>
    <t>Val TV/FM/SAT ctdoos ster</t>
  </si>
  <si>
    <t>Val telefooncontactdoos</t>
  </si>
  <si>
    <t>Val enkelv. TV ctdoos</t>
  </si>
  <si>
    <t>Val blindplaat</t>
  </si>
  <si>
    <t>Val kabeluitvoer</t>
  </si>
  <si>
    <t>Val ctdoos 2xUSB type A</t>
  </si>
  <si>
    <t>Val ctdoos 2P+A+2xUSB vlak</t>
  </si>
  <si>
    <t>Val enkelpol. schakelaar 10AX</t>
  </si>
  <si>
    <t>Val ventilatiebediening 3 pos.</t>
  </si>
  <si>
    <t>Valena NWN - RF-bediening</t>
  </si>
  <si>
    <t>Valena NWN - Geconnecteerde</t>
  </si>
  <si>
    <t>Valena NWN - kant-en-klare kit</t>
  </si>
  <si>
    <t>Valena NWN - Starterskit met</t>
  </si>
  <si>
    <t>Valena NWN - Uitbreidingskit</t>
  </si>
  <si>
    <t>Valena NWN - Geconnecteerd</t>
  </si>
  <si>
    <t>Webserver energie 255 puntence</t>
  </si>
  <si>
    <t>Handgreep kast rail 12 modules</t>
  </si>
  <si>
    <t>Dubbelzijdige kleefstrips</t>
  </si>
  <si>
    <t>Val tweep. schak.verlicht 16AX</t>
  </si>
  <si>
    <t>Lichtsignalisatie  basis lage</t>
  </si>
  <si>
    <t>Lichtsignalering  rood</t>
  </si>
  <si>
    <t>Basis. IS 223 WFD 4P DPX³ 160</t>
  </si>
  <si>
    <t>Lichtsignalering, basis IP65 120-240VAC</t>
  </si>
  <si>
    <t>UPS Keor SP - VI - 2000VA</t>
  </si>
  <si>
    <t>LCS³ Modul glasvezelpan compl</t>
  </si>
  <si>
    <t>LCS³ SC duplex</t>
  </si>
  <si>
    <t>LCS³ SC duplex Hoge Dichtheid</t>
  </si>
  <si>
    <t>LCS³ SC/APC duplex</t>
  </si>
  <si>
    <t>LCS³ LC duplex HD</t>
  </si>
  <si>
    <t>LCS³ LC/APC duplex</t>
  </si>
  <si>
    <t>LCS³ ST duplex</t>
  </si>
  <si>
    <t>LCS³ LC duplex Hoge Dichtheid</t>
  </si>
  <si>
    <t>LCS³ Fan-Out access. achter</t>
  </si>
  <si>
    <t>LCS³ Cassblok voor 5st vezels</t>
  </si>
  <si>
    <t>LCS³ 4 MTP adapter</t>
  </si>
  <si>
    <t>LCS³ glasvezelpaneel HD</t>
  </si>
  <si>
    <t>LCS³ Invoer accessoire achter</t>
  </si>
  <si>
    <t>LCS³ UHD glasvezelpan 1U MTP</t>
  </si>
  <si>
    <t>LCS³ UHD glasvezelpan 2U MTP</t>
  </si>
  <si>
    <t>LCS³ UHD glasvezelpan 4U MTP</t>
  </si>
  <si>
    <t>LCS³ UHD glasvezel OM4 cass</t>
  </si>
  <si>
    <t>LCS³ UHD glasvezel OS2 cass</t>
  </si>
  <si>
    <t>LCS³ glasvezel MTP adapter 4st</t>
  </si>
  <si>
    <t>LCS³ glasvezel adapt 12st LC</t>
  </si>
  <si>
    <t>LCS³ glasvezelpaneel compl 1U</t>
  </si>
  <si>
    <t>LCS³ draaibaar glasvezelpaneel</t>
  </si>
  <si>
    <t>LCS³ Pigtail voor multimode</t>
  </si>
  <si>
    <t>LCS³ Pigtail voor singlemode</t>
  </si>
  <si>
    <t>LCS³ Gereedschapskoffer voor</t>
  </si>
  <si>
    <t>LCS³ Snelkrimpconnector LC</t>
  </si>
  <si>
    <t>LCS³ Snelkrimpconnector SC</t>
  </si>
  <si>
    <t>LCS³ Snelkrimpconnector SC/APC</t>
  </si>
  <si>
    <t>Spuitbus reinigingsvloeistof</t>
  </si>
  <si>
    <t>LCS³ precisie cleaver</t>
  </si>
  <si>
    <t>LCS³ glasvezelferrule mecha</t>
  </si>
  <si>
    <t>LCS³ navulling reinigingspen</t>
  </si>
  <si>
    <t>Optisch snoer LC/LC OS2 1m</t>
  </si>
  <si>
    <t>Optisch snoer LC/LC OS2 2m</t>
  </si>
  <si>
    <t>Optisch snoer LC/LC OS2 3m</t>
  </si>
  <si>
    <t>Optisch snoer LC/LC OS2 5m</t>
  </si>
  <si>
    <t>Optisch snoer LC/LC OS2 10m</t>
  </si>
  <si>
    <t>Optisch snoer LC/LC OM4 1m</t>
  </si>
  <si>
    <t>Optisch snoer LC/LC OM4 3m</t>
  </si>
  <si>
    <t>Optisch snoer LC/LC OM4 5m</t>
  </si>
  <si>
    <t>Optisch snoer LC/LC OM4 10m</t>
  </si>
  <si>
    <t>LCS³ Deksel voor hoek</t>
  </si>
  <si>
    <t>Linkeo hoekstuk voor sokkel</t>
  </si>
  <si>
    <t>Zakje schroeven + moer</t>
  </si>
  <si>
    <t>Plexo³ kast 3x18 modules</t>
  </si>
  <si>
    <t>Draaischakelaar 600Vdc - 40A</t>
  </si>
  <si>
    <t>Kabeldoorvoerplaat 16 mod.</t>
  </si>
  <si>
    <t>Kabeldoorvoerplaat 36 mod.</t>
  </si>
  <si>
    <t>Aanpasser 2P US/EURO 6A</t>
  </si>
  <si>
    <t>Kit van 100 schroeven 1/4 draai</t>
  </si>
  <si>
    <t>Nokkenomsch. PR21-1 snelh.</t>
  </si>
  <si>
    <t>Colson automatische tang</t>
  </si>
  <si>
    <t>Gemotor. Bediening DX³ 24/48V</t>
  </si>
  <si>
    <t>Nokkenwisselschak.-2P-PR40-50A</t>
  </si>
  <si>
    <t>Wandkast opbouw 1 rij 18mod witte deur</t>
  </si>
  <si>
    <t>Wandkast opbouw 3 rij 54 mod witte deur</t>
  </si>
  <si>
    <t>Wandkast opbouw 4 rij 72 mod witte deur</t>
  </si>
  <si>
    <t>Slot met sleutel voor kasten</t>
  </si>
  <si>
    <t>Extra aardingsklemmenblok</t>
  </si>
  <si>
    <t>Automaat 2P 6A 800Vdc</t>
  </si>
  <si>
    <t>Tooless RJ45 field plug</t>
  </si>
  <si>
    <t>Toeb.montage XL³ 160</t>
  </si>
  <si>
    <t>Nokkenwisselschak.-3P-PR17-20A</t>
  </si>
  <si>
    <t>Nokkenschak.-2P-PR26-32A-</t>
  </si>
  <si>
    <t>Kabel S/FTP Cat8 LSOH 500m</t>
  </si>
  <si>
    <t>CPE - ALC-PRM-VFC lichtsensor</t>
  </si>
  <si>
    <t>CPE An-10 wandzender wit</t>
  </si>
  <si>
    <t>CPE An-10 Input interface</t>
  </si>
  <si>
    <t>CPE An-10 Slim-line 1-10V</t>
  </si>
  <si>
    <t>CPE An-10 Slim-line Dali/DSI</t>
  </si>
  <si>
    <t>CPE An-10 Slim-line relais 2A</t>
  </si>
  <si>
    <t>CPE An-10 EBDHS hoge montage</t>
  </si>
  <si>
    <t>CPE - toebehoren voor het</t>
  </si>
  <si>
    <t>CPE EBDMR An-10 detector 1-10V</t>
  </si>
  <si>
    <t>CPE EBDMR An-10 detector DALI</t>
  </si>
  <si>
    <t>CPE EBDMR An-10 detect ON OFF</t>
  </si>
  <si>
    <t>CPE - EBDMR detector  1-10V</t>
  </si>
  <si>
    <t>CPE EBDMR detector ON/OFF</t>
  </si>
  <si>
    <t>CPE EBDMR detector DALI/DSI</t>
  </si>
  <si>
    <t>CPE  EBDRC aanwezigheidsdetect</t>
  </si>
  <si>
    <t>CPE An-10 EBDSPIR  vlakke</t>
  </si>
  <si>
    <t>CPE EBDSPIR detector ON/OFF</t>
  </si>
  <si>
    <t>CPE EBDSPIR detector DALI/DSI</t>
  </si>
  <si>
    <t>CPE - MWS1A aanw.detector</t>
  </si>
  <si>
    <t>CPE - MWS1A aanw.detector opb.</t>
  </si>
  <si>
    <t>CPE - MWS1A detector opb. Muur</t>
  </si>
  <si>
    <t>CPE - MWS3A aanw.detector</t>
  </si>
  <si>
    <t>CPE - MWS3A aanw.detector inb.</t>
  </si>
  <si>
    <t>CPE MWS3A detector ON/OFF</t>
  </si>
  <si>
    <t>CPE MWS3A detector ON/OFF 10A</t>
  </si>
  <si>
    <t>CPE MWS3A detector DALI/DSI</t>
  </si>
  <si>
    <t>CPE - MWS5 aanwezig.detector</t>
  </si>
  <si>
    <t>CPE - MWS6 aanwezig.detector</t>
  </si>
  <si>
    <t>CPE MWS6 detector ON/OFF</t>
  </si>
  <si>
    <t>CPE MWS6 detector DALI/DSI</t>
  </si>
  <si>
    <t>CPE An-10 programmatie</t>
  </si>
  <si>
    <t>Vervangmod.oversp. beveiliger</t>
  </si>
  <si>
    <t>Scheider eenpolig cilindrisch</t>
  </si>
  <si>
    <t>Scheider eenpolig + nul cilind</t>
  </si>
  <si>
    <t>Compartimenteerset D. 725 mm</t>
  </si>
  <si>
    <t>Compartimenteerset D. 975 mm</t>
  </si>
  <si>
    <t>Lichtsignalering  basis voor</t>
  </si>
  <si>
    <t>Lichtsignalering bescherm-</t>
  </si>
  <si>
    <t>Lichtsignalering  basis IP65</t>
  </si>
  <si>
    <t>Lichtsignalering  groen</t>
  </si>
  <si>
    <t>Lichtsignalering  multikleur</t>
  </si>
  <si>
    <t>Lichtsignalering oranje</t>
  </si>
  <si>
    <t>Lichtsignaal oranje zwaailicht</t>
  </si>
  <si>
    <t>Lichtsignal rood zwaailicht</t>
  </si>
  <si>
    <t>Lichtsignalering  oranje</t>
  </si>
  <si>
    <t>Lichtsignalering  oranje en</t>
  </si>
  <si>
    <t>Lichtsignalering  rood en</t>
  </si>
  <si>
    <t>Sirene  105dB</t>
  </si>
  <si>
    <t>Bureaublok 3x2P+A + 2XUSB +</t>
  </si>
  <si>
    <t>USB-adapter type A versus</t>
  </si>
  <si>
    <t>USB-kabel type A + Micro-USB +</t>
  </si>
  <si>
    <t>Contactdooseenheid 4 contactd.</t>
  </si>
  <si>
    <t>Mosaic kruisschakelaar</t>
  </si>
  <si>
    <t>Dekselset kunststof rechthoek</t>
  </si>
  <si>
    <t>Dekselset kunststof vierkant</t>
  </si>
  <si>
    <t>Dekselset metaal rechthoekig</t>
  </si>
  <si>
    <t>Dekselset metaal vierkant</t>
  </si>
  <si>
    <t>Afdekplaat RVS-dekselset</t>
  </si>
  <si>
    <t>Inbouwframe lege hor Inbouw</t>
  </si>
  <si>
    <t>Inbouwframe lege vert Inbouw</t>
  </si>
  <si>
    <t>Afschermkappen inbouwframe</t>
  </si>
  <si>
    <t>Inbouwframe zonder hor Inbouw</t>
  </si>
  <si>
    <t>Inbouwframe 8/12 mod.</t>
  </si>
  <si>
    <t>Inbouwframe 12/18 mod.</t>
  </si>
  <si>
    <t>Inbouwframe 16/24 mod.</t>
  </si>
  <si>
    <t>Inbouwunit horiz leeg 4 mod</t>
  </si>
  <si>
    <t>Inbouwunit horiz leeg 6 mod</t>
  </si>
  <si>
    <t>Inbouwunit horiz leeg 8 mod</t>
  </si>
  <si>
    <t>Afdekplaat RVS dekselset</t>
  </si>
  <si>
    <t>Afdekplaat messing-dekselset</t>
  </si>
  <si>
    <t>IK-3 vloerdoos instort met</t>
  </si>
  <si>
    <t>Instortdoos universeel</t>
  </si>
  <si>
    <t>Bovenplaat rechthoekig</t>
  </si>
  <si>
    <t>Bovenplaat vierkant</t>
  </si>
  <si>
    <t>Ophoogkader H50mm (polybeton)</t>
  </si>
  <si>
    <t>Verlengpennen 4 stuks -</t>
  </si>
  <si>
    <t>Schuimblok voor ophoging</t>
  </si>
  <si>
    <t>Bovenplaat rond 12/20 mod</t>
  </si>
  <si>
    <t>Instortdoos 8/12 mod.</t>
  </si>
  <si>
    <t>Instortdoos 12/18 mod.</t>
  </si>
  <si>
    <t>Instortdoos 16/24 mod.</t>
  </si>
  <si>
    <t>Bevestigingsklemmen (4x)</t>
  </si>
  <si>
    <t>Slot met sleutel universeel</t>
  </si>
  <si>
    <t>Slot zonder sleutel universeel</t>
  </si>
  <si>
    <t>Inbouwframe met lege hor.</t>
  </si>
  <si>
    <t>Inbouwframe met lege vert.</t>
  </si>
  <si>
    <t>Dekselset kunststof rond 20</t>
  </si>
  <si>
    <t>Dekselset kunststof rond 12/16</t>
  </si>
  <si>
    <t>Inbouwframe 8/12 mod.inspectie</t>
  </si>
  <si>
    <t>Ophoogkit - markeerrand</t>
  </si>
  <si>
    <t>Afdekplt RVS dekselset kunst</t>
  </si>
  <si>
    <t>Afdekplt RVS dekselset metaal</t>
  </si>
  <si>
    <t>Afdekplt messing-dekselset</t>
  </si>
  <si>
    <t>UPS Keor Multiplug VI 600VA</t>
  </si>
  <si>
    <t>UPS Keor Multiplug VI 800VA</t>
  </si>
  <si>
    <t>UPS Keor SP VI - 800VA - 1+1</t>
  </si>
  <si>
    <t>UPS Keor SP VI - 1kVA - 2+2</t>
  </si>
  <si>
    <t>UPS Keor SP VI - 1.5kVA - 2+2</t>
  </si>
  <si>
    <t>UPS Keor SP VI - 2kVA - 2+2</t>
  </si>
  <si>
    <t>Bev.plaat en afdekpl. DPX³160</t>
  </si>
  <si>
    <t>Kabeldoorvoerplaat 24 mod.</t>
  </si>
  <si>
    <t>Functioneel stijgprof H.750mm</t>
  </si>
  <si>
    <t>Functioneel stijgprof H.900mm</t>
  </si>
  <si>
    <t>Functioneel stijgprof H.1050mm</t>
  </si>
  <si>
    <t>Functioneel stijgprof H.1200mm</t>
  </si>
  <si>
    <t>Functioneel stijgprof H.1350mm</t>
  </si>
  <si>
    <t>Functioneel stijgprof H.1500mm</t>
  </si>
  <si>
    <t>Functioneel stijgprof H.1800mm</t>
  </si>
  <si>
    <t>Functioneel stijgprof H.1950mm</t>
  </si>
  <si>
    <t>Functioneel stijgprof H.2100mm</t>
  </si>
  <si>
    <t>Functioneel stijgprof H.2250mm</t>
  </si>
  <si>
    <t>Afdekpl 3P DPX³250HP hor br16M</t>
  </si>
  <si>
    <t>Afdekpl 4P DPX³250HP hor br16M</t>
  </si>
  <si>
    <t>Afdekpl 3P DPX³250HP hor br24M</t>
  </si>
  <si>
    <t>Afdekpl 4P DPX³250HP hor br24M</t>
  </si>
  <si>
    <t>Afdekpl 3P DPX³250HP hor br36M</t>
  </si>
  <si>
    <t>Afdekpl 4P DPX³250HP hor br36M</t>
  </si>
  <si>
    <t>Afdekpl 4P DPX³250HP ver br16M</t>
  </si>
  <si>
    <t>Afdekpl 4P DPX³250HP ver br24M</t>
  </si>
  <si>
    <t>Afdekpl 4P DPX³250HP ver br36M</t>
  </si>
  <si>
    <t>Zakje van 50 afdekkapjes M8</t>
  </si>
  <si>
    <t>Zakje van 50 afdekkapjes M10</t>
  </si>
  <si>
    <t>Zakje van 50 afdekkapjes M12</t>
  </si>
  <si>
    <t>Aftakdoos X - aluminium</t>
  </si>
  <si>
    <t>Montagedoos enkelvoudig voor</t>
  </si>
  <si>
    <t>Montagedoos tweevoudig voor</t>
  </si>
  <si>
    <t>Lasdoos enkelvoudig voor</t>
  </si>
  <si>
    <t>Energiezuil Snap-on 45mm 1</t>
  </si>
  <si>
    <t>Energiezuil Snap-on 45mm mob.</t>
  </si>
  <si>
    <t>Energiezuil Snap-on 45mm 2</t>
  </si>
  <si>
    <t>Rolzuil Snap-on 45mm prefab 2</t>
  </si>
  <si>
    <t>Energiezuil Snap-on 45mm 4</t>
  </si>
  <si>
    <t>Energiezuil wit 0,68m tot 3,35m</t>
  </si>
  <si>
    <t>Ovaline zuil 3.2m compl. + ss</t>
  </si>
  <si>
    <t>Ovaline zuil Lengte=3.2meter</t>
  </si>
  <si>
    <t>Flexibele Ovaline slang 1m met</t>
  </si>
  <si>
    <t>Kabeluitgang voor Ovaline zuil</t>
  </si>
  <si>
    <t>Ovaline knooppunt 90 graden</t>
  </si>
  <si>
    <t>Ovaline bevestigingsbeugel</t>
  </si>
  <si>
    <t>Ovaline kit zuil L=2.7m voor</t>
  </si>
  <si>
    <t>Afdekkit wit voor profiel van</t>
  </si>
  <si>
    <t>Afdekkit alu voor profiel van</t>
  </si>
  <si>
    <t>Afdekkit zwart vr profiel van</t>
  </si>
  <si>
    <t>Support voor Lexic 2 modules</t>
  </si>
  <si>
    <t>Bevestigingsset voor de slang</t>
  </si>
  <si>
    <t>Adapter om schakelmat. Mosaic</t>
  </si>
  <si>
    <t>Signaleringssupport 150x150mm</t>
  </si>
  <si>
    <t>Lessenaar voor zuil</t>
  </si>
  <si>
    <t>Tafel voor minizuil 1 en 2</t>
  </si>
  <si>
    <t>Verpltsbare voet vr mini zuil</t>
  </si>
  <si>
    <t>4 wielen voor verpl bare voet</t>
  </si>
  <si>
    <t>Energiezuil UNIV 80mm 1 comp.</t>
  </si>
  <si>
    <t>Energiezuil UNIV 80mm 2 comp.</t>
  </si>
  <si>
    <t>Scheidingsschot  L= 1.1m voor</t>
  </si>
  <si>
    <t>Adapter voor 2 of 3 mod Mosaic</t>
  </si>
  <si>
    <t>Adapter 4 mod Mosaic en voor</t>
  </si>
  <si>
    <t>Lessenaar voor energiezuil</t>
  </si>
  <si>
    <t>Val opbouwdoos voor 1 mech</t>
  </si>
  <si>
    <t>Val opbouwdoos voor 2 mech</t>
  </si>
  <si>
    <t>Val opbouwdoos voor 3 mech</t>
  </si>
  <si>
    <t>Batterijkast BC00</t>
  </si>
  <si>
    <t>Batterijkast BC40</t>
  </si>
  <si>
    <t>Batterijkast BC60</t>
  </si>
  <si>
    <t>Batterijkast BC55</t>
  </si>
  <si>
    <t>Batterijkast V14</t>
  </si>
  <si>
    <t>Batterijkast V15</t>
  </si>
  <si>
    <t>Batterijkast V24</t>
  </si>
  <si>
    <t>Batterijkast V34</t>
  </si>
  <si>
    <t>Legrand PIR detector 360°</t>
  </si>
  <si>
    <t>Afzonderlijke afdekplaat</t>
  </si>
  <si>
    <t>Set 50 zelftappende schroeven</t>
  </si>
  <si>
    <t>Automatische verdeler 36 mod.</t>
  </si>
  <si>
    <t>Nokkenwisselschak.4P-PR21-25A</t>
  </si>
  <si>
    <t>Bacnet SCS Multi applicatie</t>
  </si>
  <si>
    <t>Legrand UX - thermostaat</t>
  </si>
  <si>
    <t>Bewegingsmelder PIR 8-40V DC</t>
  </si>
  <si>
    <t>Inbouwdoos voor Sati toestel</t>
  </si>
  <si>
    <t>UX RFID badge schakelaar</t>
  </si>
  <si>
    <t>UX bediening beduiteinde</t>
  </si>
  <si>
    <t>Batibox deksel DCL 85mm</t>
  </si>
  <si>
    <t>Niloé DIY dubbele luidspreker</t>
  </si>
  <si>
    <t>Kooikl SPX op instal. plaat</t>
  </si>
  <si>
    <t>Kit de connecteurs à sertir type MC4</t>
  </si>
  <si>
    <t>Kit de connecteurs à embases type MC4</t>
  </si>
  <si>
    <t>Valena NWN - RF-bediening vr verlichting</t>
  </si>
  <si>
    <t>Wijzerplaat 0 - 1500 A</t>
  </si>
  <si>
    <t>Set connectoren 6 contacten</t>
  </si>
  <si>
    <t>DLP klik-in Mosaic 50 x 180 mm</t>
  </si>
  <si>
    <t>Cyl.smeltpatronen</t>
  </si>
  <si>
    <t>Cyl. smeltpatronen</t>
  </si>
  <si>
    <t>Cyl. smeltzek. huish.</t>
  </si>
  <si>
    <t>Cyl. zekeringen/edf</t>
  </si>
  <si>
    <t>Zekering ERDF cyl - AD 60</t>
  </si>
  <si>
    <t>Zekering ERDF cyl- AD null.</t>
  </si>
  <si>
    <t>Plaat voor SPX NH 000/00</t>
  </si>
  <si>
    <t>XL³400 plat.fonct.stijgpr SPX2</t>
  </si>
  <si>
    <t>XL³400 mont.rail 60mm SPX 00</t>
  </si>
  <si>
    <t>XL³400 mont.rail 60mm SPX 1/2</t>
  </si>
  <si>
    <t>Afdekplaat voor SPXOO-h 300 mm</t>
  </si>
  <si>
    <t>XL³400 afdekpl. Vert. SPX2</t>
  </si>
  <si>
    <t>XL³ net-nood omsch. Vr 2 DPX³</t>
  </si>
  <si>
    <t>XL³ nt-nd omsch.mont 2 DPX³160</t>
  </si>
  <si>
    <t>XL³ nt-nd omsch.mont 1 DPX³250</t>
  </si>
  <si>
    <t>XL³ nt-nd omsch.mont 1 DPX³160</t>
  </si>
  <si>
    <t>Kit voor bronwisselaar</t>
  </si>
  <si>
    <t>XL³ regelb. Mont. vr 3 DPX³</t>
  </si>
  <si>
    <t>XL³ regelb. Platen 1 DPX³ 160</t>
  </si>
  <si>
    <t>Omhulselkit DMX³2500/4000 36m</t>
  </si>
  <si>
    <t>XL³ met.afdekpl 3 DPX³ kwartsl</t>
  </si>
  <si>
    <t>XL³ met.afdekpl DPX-IS 1600</t>
  </si>
  <si>
    <t>Verticaal schot achterin</t>
  </si>
  <si>
    <t>XL³ adapt.rail st. SPX 000/00</t>
  </si>
  <si>
    <t>XL³ plaat vr 1 SPX 2</t>
  </si>
  <si>
    <t>XL³ plaat vr 1 SPX 3</t>
  </si>
  <si>
    <t>XL³ met.afdekp 3 DPX³ dr.bed</t>
  </si>
  <si>
    <t>XL³ afdekpl. SPX-V 2 h.400mm</t>
  </si>
  <si>
    <t>Bevestigingsteun SPX³-V</t>
  </si>
  <si>
    <t>Afdekplaat SPX³-V 24M</t>
  </si>
  <si>
    <t>Afdekplaat SPX³-V 32M</t>
  </si>
  <si>
    <t>Afdekplaat DPX³ 1600 - SPX³-V</t>
  </si>
  <si>
    <t>Afdekplaat voor SPX³-V</t>
  </si>
  <si>
    <t>Afdekstrip voor SPX³-V</t>
  </si>
  <si>
    <t>XL³ bev.loskop. DPX1600 v.ansl</t>
  </si>
  <si>
    <t>XL³ afdekp met DPX 1600 dr.bed</t>
  </si>
  <si>
    <t>Bevestig.kit vert. DCX-M 630A</t>
  </si>
  <si>
    <t>Bevestig.kit vert. DCX-M 1000A</t>
  </si>
  <si>
    <t>Bevestig.kit vert. DCX-M 1600A</t>
  </si>
  <si>
    <t>Bevestig.kit horiz. DCX-M 100A</t>
  </si>
  <si>
    <t>Bevestig.kit horiz. DCX-M 200A</t>
  </si>
  <si>
    <t>Bevestig.kit horiz. DCX-M 630A</t>
  </si>
  <si>
    <t>Sokkel - h 100 - 1425 x 475 mm</t>
  </si>
  <si>
    <t>Sokkel - h 100 - 1425 x 725 mm</t>
  </si>
  <si>
    <t>Sokkel - h 100 - 1425 x 975 mm</t>
  </si>
  <si>
    <t>Basis+dak - br 1425 diepte 475</t>
  </si>
  <si>
    <t>Basis+dak - br 1425 diepte 725</t>
  </si>
  <si>
    <t>Basis+dak - br 1425 diepte 975</t>
  </si>
  <si>
    <t>Set van 2 stijgprofielen</t>
  </si>
  <si>
    <t>Bevestigingssyst. vr DMX³6300</t>
  </si>
  <si>
    <t>Afdekpl. metaal h600 DMX³6300</t>
  </si>
  <si>
    <t>Achterpaneel l.1300x2000mm</t>
  </si>
  <si>
    <t>DIN rail breedte 1300mm 36 mod</t>
  </si>
  <si>
    <t>Afdekpl. metaal voor modulair</t>
  </si>
  <si>
    <t>Volle metalen afdekplaat h200</t>
  </si>
  <si>
    <t>Volle metalen afdekplaat h400</t>
  </si>
  <si>
    <t>Compartimentenkit DMX³6300</t>
  </si>
  <si>
    <t>Scheidingschot vr staven 6300A</t>
  </si>
  <si>
    <t>Afwerkingskit IP30 br 1300mm</t>
  </si>
  <si>
    <t>Horizondale scheidingskit</t>
  </si>
  <si>
    <t>XL³ afdekp met. 3 DPX³ dr.bed</t>
  </si>
  <si>
    <t>XL³ afdekp met. 3DPX³ z dr.bed</t>
  </si>
  <si>
    <t>Afdichtingskit opbouw</t>
  </si>
  <si>
    <t>Etiket vr afdekplaat</t>
  </si>
  <si>
    <t>Osmoz blok met LED wit 48 V</t>
  </si>
  <si>
    <t>Osmoz blok met LED rood 48 V</t>
  </si>
  <si>
    <t>Osmoz blok met LED groen 48 V</t>
  </si>
  <si>
    <t>Osmoz blok met LED blauw 48 V</t>
  </si>
  <si>
    <t>Osmoz blok met LED geel 48 V</t>
  </si>
  <si>
    <t>Osmoz blok met LED wit 130 V</t>
  </si>
  <si>
    <t>Osmoz blok met LED rood 130 V</t>
  </si>
  <si>
    <t>Osmoz blok met LED blauw 130 V</t>
  </si>
  <si>
    <t>Osmoz blok met LED geel 130 V</t>
  </si>
  <si>
    <t>Osmoz blok met LED blauw 230 V</t>
  </si>
  <si>
    <t>Osmoz testblok 1 diode</t>
  </si>
  <si>
    <t>Osmoz testblok 2 diodes</t>
  </si>
  <si>
    <t>Osmoz filterblok 130 V</t>
  </si>
  <si>
    <t>Osmoz transfoblok 230/24 V</t>
  </si>
  <si>
    <t>Osmoz transfoblok 400/24 V</t>
  </si>
  <si>
    <t>Osmoz bl 2NO/NG 24V LED wit</t>
  </si>
  <si>
    <t>Osmoz bl 2NO/NG 24V LED rood</t>
  </si>
  <si>
    <t>Osmoz bl 2NO/NG 230V LED wit</t>
  </si>
  <si>
    <t>Osmoz bl 2NO/NG 230V LED rood</t>
  </si>
  <si>
    <t>Osmoz bl 2NO/NG 230V LED groen</t>
  </si>
  <si>
    <t>Osmoz blok NO+NG 24V LED rood</t>
  </si>
  <si>
    <t>Osmoz blok 2NO 24V LED wit</t>
  </si>
  <si>
    <t>Osmoz blok 2NO 24V LED rood</t>
  </si>
  <si>
    <t>Nokkenschak.-2P-mini-10A-</t>
  </si>
  <si>
    <t>Nokkenschak.-3P-mini-10A-</t>
  </si>
  <si>
    <t>Nokkenwisselschak.-2P-mini-10A</t>
  </si>
  <si>
    <t>Nokkenwisselschak.-4P-mini-10A</t>
  </si>
  <si>
    <t>Nokkenschak.-1P-mini-10A</t>
  </si>
  <si>
    <t>Nokkenschak.-2P-mini-10A</t>
  </si>
  <si>
    <t>Nokkenschak-voltmeter-mini-10A</t>
  </si>
  <si>
    <t>Osmoz compl drukkn. NG+NO rood</t>
  </si>
  <si>
    <t>Osmoz compl drukkn NG+NO groen</t>
  </si>
  <si>
    <t>Osmoz comp draaikn NO+NG zwart</t>
  </si>
  <si>
    <t>Osmoz compleet verklikker rood</t>
  </si>
  <si>
    <t>Osmoz compl. verklikker groen</t>
  </si>
  <si>
    <t>Osmoz compleet verklikker geel</t>
  </si>
  <si>
    <t>Osmoz verh. kop d. 22 mm zwart</t>
  </si>
  <si>
    <t>Osmoz kop druk/druk verh.rood</t>
  </si>
  <si>
    <t>Osmoz kop druk/druk verh.groen</t>
  </si>
  <si>
    <t>Osmoz kop druk/druk verh.zwart</t>
  </si>
  <si>
    <t>Osmoz knop druk/trek rood d.54</t>
  </si>
  <si>
    <t>Osmoz knop met hendel 2st-45o</t>
  </si>
  <si>
    <t>Osmoz knop met hendel 3st-45o</t>
  </si>
  <si>
    <t>Osmoz knop met hendel 3st-90o</t>
  </si>
  <si>
    <t>Osmoz knop met greep 2st - 45o</t>
  </si>
  <si>
    <t>Osmoz knop met greep 3st - 45o</t>
  </si>
  <si>
    <t>Osmoz knop sleutel 3 st - 45o</t>
  </si>
  <si>
    <t>Osmoz knop sleutel 3 st - 90o</t>
  </si>
  <si>
    <t>Osmoz geribde knop 2 hst - 45o</t>
  </si>
  <si>
    <t>Osmoz geribde knop 3 st - 90o</t>
  </si>
  <si>
    <t>Potentiometerkop   Osmoz</t>
  </si>
  <si>
    <t>Osmoz kop druk/druk verz.rood</t>
  </si>
  <si>
    <t>Kop drukken/drukken rood</t>
  </si>
  <si>
    <t>Kop drukken/drukken groen</t>
  </si>
  <si>
    <t>Kop dubbele knop verz./verz.</t>
  </si>
  <si>
    <t>Osmoz verkleiningsring</t>
  </si>
  <si>
    <t>Osmoz zwarte kraag</t>
  </si>
  <si>
    <t>Osmoz beschermkap IP 67 rood</t>
  </si>
  <si>
    <t>Osmoz beschermkap IP 67 groen</t>
  </si>
  <si>
    <t>Osmoz beschermkap IP 67 zwart</t>
  </si>
  <si>
    <t>Osmoz beschermkap IP 67 transp</t>
  </si>
  <si>
    <t>Insert Osmoz - Marché</t>
  </si>
  <si>
    <t>Insert Osmoz - Sous Tension</t>
  </si>
  <si>
    <t>DPX 1250/1600 gemot. Bediening</t>
  </si>
  <si>
    <t>Elektron. interface DPX S2</t>
  </si>
  <si>
    <t>Sluiting met platte sleutel</t>
  </si>
  <si>
    <t>Nokkenschak.-1P-PR12-16A-</t>
  </si>
  <si>
    <t>Nokkenschak.-2P-PR12-16A-</t>
  </si>
  <si>
    <t>Nokkenschak.-3P-PR17-20A-</t>
  </si>
  <si>
    <t>Nokkenschak.-2P-PR21-25A-</t>
  </si>
  <si>
    <t>Nokkenschak.-3P-PR21-25A-</t>
  </si>
  <si>
    <t>Nokkenschak.-4P-PR21-25A-</t>
  </si>
  <si>
    <t>Nokkenschak.-3P-PR26-32A-</t>
  </si>
  <si>
    <t>Nokkenschak.-2P-PR40-50A-</t>
  </si>
  <si>
    <t>Nokkenschak.-3P-PR40-50A-</t>
  </si>
  <si>
    <t>Nokkenschak.-4P-PR40-50A-</t>
  </si>
  <si>
    <t>Nokkenschak.-2P-PR63-63A-</t>
  </si>
  <si>
    <t>Nokkenschak.-4P-PR63-63A-</t>
  </si>
  <si>
    <t>Nokkenwisselschak.-1P-PR17-20A</t>
  </si>
  <si>
    <t>Nokkenwisselschak.-2P-PR21-25A</t>
  </si>
  <si>
    <t>Nokkenwisselschak.-3P-PR21-25A</t>
  </si>
  <si>
    <t>Nokkenwisselschak.-2P-PR26-32A</t>
  </si>
  <si>
    <t>Nokkenwisselschak.-3P-PR26-32A</t>
  </si>
  <si>
    <t>Nokkenwisselschak.-3P-PR40-50A</t>
  </si>
  <si>
    <t>Nokkenwisselschak.-4P-PR40-50A</t>
  </si>
  <si>
    <t>Nokkenwisselschak.-2P-PR63-63A</t>
  </si>
  <si>
    <t>Nokkenwisselschak.-3P-PR63-63A</t>
  </si>
  <si>
    <t>Nokkenwisselschak.-4P-PR63-63A</t>
  </si>
  <si>
    <t>Nokkenschak.-1P-PR17-20A</t>
  </si>
  <si>
    <t>Nokkenschak.-1P-PR26-32A</t>
  </si>
  <si>
    <t>Nokkenschak.-1P-PR12-16A</t>
  </si>
  <si>
    <t>Nokkenschak.-3P-PR12-16A</t>
  </si>
  <si>
    <t>Nokkenschak.-3P-PR26-32A</t>
  </si>
  <si>
    <t>Nokkenschak.-2P-PR40-50A</t>
  </si>
  <si>
    <t>Nokkenschak.-2P-PR63-63A</t>
  </si>
  <si>
    <t>Nokkenomschakel. 1 snelh. PR17</t>
  </si>
  <si>
    <t>Nokkenstarter 1 snelh. PR17</t>
  </si>
  <si>
    <t>Nokkenstarter 2 snelh. PR17</t>
  </si>
  <si>
    <t>Nokkenomschakel. 1 snelh. PR21</t>
  </si>
  <si>
    <t>Nokkenstarter 1 snelh. PR21</t>
  </si>
  <si>
    <t>Nokkenstarter 2 snelh. PR21</t>
  </si>
  <si>
    <t>Nokkenomschakel. 1 snelh. PR26</t>
  </si>
  <si>
    <t>Nokkenstarter 1 snelh. PR26</t>
  </si>
  <si>
    <t>Nokkenstarter 2 snelh. PR26</t>
  </si>
  <si>
    <t>Nokkenomschakel. 1 snelh. PR40</t>
  </si>
  <si>
    <t>Nokkenstarter 1 snelh. PR40</t>
  </si>
  <si>
    <t>Nokkenstarter 2 snelh. PR40</t>
  </si>
  <si>
    <t>Nokkenomschakel. 1 snelh. PR63</t>
  </si>
  <si>
    <t>Nokkenstarter 1 snelh. PR63</t>
  </si>
  <si>
    <t>Nokkenschak.-ampèremeter-PR12</t>
  </si>
  <si>
    <t>Nokkenschak.-4P-PR12-16A-</t>
  </si>
  <si>
    <t>Nokkenschak. kop -2P-PR12-16A-</t>
  </si>
  <si>
    <t>Nokkenschak. kop -3P-PR12-16A-</t>
  </si>
  <si>
    <t>Nokkenschak. kop -4P-PR12-16A-</t>
  </si>
  <si>
    <t>Nokkenwissel. kop-2P-PR12-16A</t>
  </si>
  <si>
    <t>Nokkenwissel. kop-3P-PR12-16A</t>
  </si>
  <si>
    <t>Nokkenwissel. kop-4P-PR12-16A</t>
  </si>
  <si>
    <t>Nokkenwissel. kop-1P-PR12-16A</t>
  </si>
  <si>
    <t>Nokkenschak. kop-1P-PR12-16A</t>
  </si>
  <si>
    <t>Nokkenschak. kop-2P-PR12-16A</t>
  </si>
  <si>
    <t>Nokkenwissel. sl.-2P-PR12-16A</t>
  </si>
  <si>
    <t>Nokkenwissel. sl.-4P-PR12-16A</t>
  </si>
  <si>
    <t>Nokkenschakelaar 1P PR 12</t>
  </si>
  <si>
    <t>Nokkenschak.-4P-PR17-20A-</t>
  </si>
  <si>
    <t>Nokkenwisselschak.-4P-PR26-32A</t>
  </si>
  <si>
    <t>Nokkenschak.-2P-PR12-16A-6cont</t>
  </si>
  <si>
    <t>Nokkenomsch. PR40-2 snelh.</t>
  </si>
  <si>
    <t>Nokkenomsch. PR17-1 snelh.</t>
  </si>
  <si>
    <t>Nokkenstarter PR17-1 snelh.</t>
  </si>
  <si>
    <t>Nokkenstarter PR17-2 snelh.</t>
  </si>
  <si>
    <t>Nokkenstarter PR21-1 snelh.</t>
  </si>
  <si>
    <t>Nokkenstarter PR21-2 snelh.</t>
  </si>
  <si>
    <t>Nokkenomsch. PR26-1 snelh.</t>
  </si>
  <si>
    <t>Nokkenomsch. PR26-2 snelh.</t>
  </si>
  <si>
    <t>Nokkenomsch. PR40-1 snelh.</t>
  </si>
  <si>
    <t>Drivia afwerkkap GTL 18mod</t>
  </si>
  <si>
    <t>Buisklem voor Spitgereedschap</t>
  </si>
  <si>
    <t>Colring kabelband 2,4 x 95 mm</t>
  </si>
  <si>
    <t>Colring kabelband 2,4 x 140mm</t>
  </si>
  <si>
    <t>Collier kabelband 3,5x 140mm</t>
  </si>
  <si>
    <t>Collier kabelband 3,5x 180mm</t>
  </si>
  <si>
    <t>Colring kabelband 3,5x 280mm</t>
  </si>
  <si>
    <t>Colring kabelband 3,5x 360mm</t>
  </si>
  <si>
    <t>Colring kabelband 4,6x 180mm</t>
  </si>
  <si>
    <t>Colring kabelband 4,6x 280mm</t>
  </si>
  <si>
    <t>Colring kabelband 4,6x 360mm</t>
  </si>
  <si>
    <t>Colring kabelband 7,6x 360mm</t>
  </si>
  <si>
    <t>Colring kabelband 7,6x 720mm</t>
  </si>
  <si>
    <t>Colring kabelband 4,6 x 430mm</t>
  </si>
  <si>
    <t>Clipsotube</t>
  </si>
  <si>
    <t>Colring kabelband kleurloos</t>
  </si>
  <si>
    <t>Behuizing 100x80x36</t>
  </si>
  <si>
    <t>Behuizing 118x92x45</t>
  </si>
  <si>
    <t>Klemmenstrook Nylbloc 6mm2</t>
  </si>
  <si>
    <t>Verhoging ventilator 325X325mm</t>
  </si>
  <si>
    <t>Volle montageplaat voor kastje</t>
  </si>
  <si>
    <t>Geperfor. plaat Lina 25 voor</t>
  </si>
  <si>
    <t>Geperforeerde plaat Lina 12,5</t>
  </si>
  <si>
    <t>Geperforeerde plaat lina 12,5</t>
  </si>
  <si>
    <t>Draadkanaal 25x25 spoed 6/6.5</t>
  </si>
  <si>
    <t>Draadkanaal 25x40 spoed 6/6,5</t>
  </si>
  <si>
    <t>Draadkanaal 25x80 6/6,5</t>
  </si>
  <si>
    <t>Draadkanaal 60x40 spoed 6/6,5</t>
  </si>
  <si>
    <t>Monoblok sokkel  kast d. 400mm</t>
  </si>
  <si>
    <t>Dak vr Atlantic kast 400 x 250</t>
  </si>
  <si>
    <t>Dak vr Atlantic kast 800 x 400</t>
  </si>
  <si>
    <t>Dak vr Atlantic kast 1000x300</t>
  </si>
  <si>
    <t>Dak vr Atlantic kast 1200x300</t>
  </si>
  <si>
    <t>Linagraf etikethouder voor</t>
  </si>
  <si>
    <t>Deksel vr di cab breedte 15mm</t>
  </si>
  <si>
    <t>XL³ zwev.steun staven alu</t>
  </si>
  <si>
    <t>Blanc.merkt vr pr dub.verdbl</t>
  </si>
  <si>
    <t>Zelfklev. etiket. in T 30x10mm</t>
  </si>
  <si>
    <t>Optische rookdetector nf</t>
  </si>
  <si>
    <t>Thermische detector nf</t>
  </si>
  <si>
    <t>Gloeilamp</t>
  </si>
  <si>
    <t>Transfo CNOMO 630VA 2x24V</t>
  </si>
  <si>
    <t>Gelijkg.ngf.enkelf.voeding 48V</t>
  </si>
  <si>
    <t>Dakverhoging IP12B</t>
  </si>
  <si>
    <t>Telescopische plank voor Altis</t>
  </si>
  <si>
    <t>Kijkvenster vr deuren 400X400</t>
  </si>
  <si>
    <t>Kijkvenster vr deuren 500X500</t>
  </si>
  <si>
    <t>Kijkvenster vr deuren 600X400</t>
  </si>
  <si>
    <t>Kijkvenster vr deuren 600X600</t>
  </si>
  <si>
    <t>Beschermingsrooster voor</t>
  </si>
  <si>
    <t>Analoge uurtellers</t>
  </si>
  <si>
    <t>Opbouwschakelbord    MaxiRex</t>
  </si>
  <si>
    <t>Stekker 16A rechte uitg wit</t>
  </si>
  <si>
    <t>Stekker 16A zijdel. uitg wit</t>
  </si>
  <si>
    <t>Koppelctst 16A 2P+A wit</t>
  </si>
  <si>
    <t>Stekker 16A 2P+A met oog wit</t>
  </si>
  <si>
    <t>Koppelctstop 16A met oog wit</t>
  </si>
  <si>
    <t>Koppel ctstop 2P+A ring 16A</t>
  </si>
  <si>
    <t>Koppelctstop 16A met oog zwart</t>
  </si>
  <si>
    <t>Koppel ctstop rubber 2P+T+DOP</t>
  </si>
  <si>
    <t>Stekker Schuko 2P+A</t>
  </si>
  <si>
    <t>Verlengsnoer   octopus   3x2P+A</t>
  </si>
  <si>
    <t>Contactstop 10v - 16a - 2p+a</t>
  </si>
  <si>
    <t>Koppelstekker Hypra 2P+A - 16A</t>
  </si>
  <si>
    <t>Adaptor P17 Tempra</t>
  </si>
  <si>
    <t>Ind.cont.d.hypra kunstzwart</t>
  </si>
  <si>
    <t>Haakse ct.stop 380V 32A 3P+N+A</t>
  </si>
  <si>
    <t>Half-inbouwcontactdoos Hypra</t>
  </si>
  <si>
    <t>Toestelcontactdoos 32A - 3P+A</t>
  </si>
  <si>
    <t>Rechte stekker Hypra PVC 400V</t>
  </si>
  <si>
    <t>Haakse cont.stop 200V 32A 2P+A</t>
  </si>
  <si>
    <t>Koppelcont.stop 200V 32A 3P+A</t>
  </si>
  <si>
    <t>Inb.tst.ct.doos 380V 32A 3P+A</t>
  </si>
  <si>
    <t>Voedingsblok ingebouwd 2 rijen</t>
  </si>
  <si>
    <t>H.inb.contd. Hypra kunstof</t>
  </si>
  <si>
    <t>H.inb.contd. 200V-63A-2P+A</t>
  </si>
  <si>
    <t>Rechte cont.stop Hypra kunstst</t>
  </si>
  <si>
    <t>Haakse c.stop Hypra metaal</t>
  </si>
  <si>
    <t>Koppelcont.stop Hypra rubber</t>
  </si>
  <si>
    <t>Hypra mobiele prisinter</t>
  </si>
  <si>
    <t>Wandcontactdoos Hypra kunstst.</t>
  </si>
  <si>
    <t>H.inb.contd. Hypra metaal</t>
  </si>
  <si>
    <t>Afdekplaat zwart lege module</t>
  </si>
  <si>
    <t>Afdekplaat inox lege module</t>
  </si>
  <si>
    <t>Intrekbare RJ45 modul CAT6 FTP</t>
  </si>
  <si>
    <t>Basis afdekplaat 125x280</t>
  </si>
  <si>
    <t>Frame voor verdeelkast P17</t>
  </si>
  <si>
    <t>Ctdoos P17 noodstopknop</t>
  </si>
  <si>
    <t>Ctdoos P17 Tempra IP66 3P + A</t>
  </si>
  <si>
    <t>Contactd. 20/25V transfo 150VA</t>
  </si>
  <si>
    <t>P17 kast 230/24v</t>
  </si>
  <si>
    <t>Uitgeruste verdeelkast</t>
  </si>
  <si>
    <t>Hypra contactdooseenheid IP44</t>
  </si>
  <si>
    <t>Stekkerkast 16A 400V 3P+A</t>
  </si>
  <si>
    <t>Hypra kast 1 contactd. 16a</t>
  </si>
  <si>
    <t>Contactd. eenh. Hypra</t>
  </si>
  <si>
    <t>Stekkerkast 32A 400V 4P+A</t>
  </si>
  <si>
    <t>Hypra kast  16A 380/415V 3P+A</t>
  </si>
  <si>
    <t>Hypra kast 32A/400V 3P+A</t>
  </si>
  <si>
    <t>Stekkerkast 63A 400V 3P+N+A</t>
  </si>
  <si>
    <t>Contactdoos Hypra 400V 63A</t>
  </si>
  <si>
    <t>Half-inb.ct.doos 230V 63A 2P+A</t>
  </si>
  <si>
    <t>Wandcontactdoos 230V 63A 2P+A</t>
  </si>
  <si>
    <t>Rechte ct.stop 230V 63A 2P+A</t>
  </si>
  <si>
    <t>Rechte ct.stop 230V 63A 3P+A</t>
  </si>
  <si>
    <t>Koppelcont.stop 230V 63A 3P+A</t>
  </si>
  <si>
    <t>Inb.tst.ct.doos 400V 63A 3P+A</t>
  </si>
  <si>
    <t>Stekkerkast Hypra 32A 400V</t>
  </si>
  <si>
    <t>Hypra kast 63A+415V 3P+A</t>
  </si>
  <si>
    <t>Hypra aft. doos transp.</t>
  </si>
  <si>
    <t>UITGERUSTE CONTACTDOOSEENHEID</t>
  </si>
  <si>
    <t>Contactdooseenheid Hypra</t>
  </si>
  <si>
    <t>Contactdooseenheid Hypra - 2</t>
  </si>
  <si>
    <t>Lamphouder Plexo 4A 250V IP20</t>
  </si>
  <si>
    <t>Looplamp veiligheidslamp 100lm</t>
  </si>
  <si>
    <t>schroevendraaier antivandaal</t>
  </si>
  <si>
    <t>Pictogram pijl 45 graden</t>
  </si>
  <si>
    <t>Sticker invalide</t>
  </si>
  <si>
    <t>Beschermrooster - IK20</t>
  </si>
  <si>
    <t>Set 4 antivandaal schroeven</t>
  </si>
  <si>
    <t>Robotica buis SFP diam 32mm</t>
  </si>
  <si>
    <t>Robotica buis SFP diam 40mm</t>
  </si>
  <si>
    <t>Inbouwadapter IK08</t>
  </si>
  <si>
    <t>Mosaic ct ds 2x2P+A Schuko led</t>
  </si>
  <si>
    <t>Sierplaat modul. appar. 2 mod</t>
  </si>
  <si>
    <t>Mosaic kabeluitvoer 2 modules</t>
  </si>
  <si>
    <t>Batibox afsluitpl. Energy 32mm</t>
  </si>
  <si>
    <t>Rail DIN 2 mod</t>
  </si>
  <si>
    <t>Verhoging univers. houder</t>
  </si>
  <si>
    <t>Oteo wissel verlicht z. null.</t>
  </si>
  <si>
    <t>Batibox klokzaag diam. 40mm</t>
  </si>
  <si>
    <t>Stekker 2 P+A schuko</t>
  </si>
  <si>
    <t>Stekker 2P+A met uitrekring</t>
  </si>
  <si>
    <t>Stekker later. 2 P+A schuko</t>
  </si>
  <si>
    <t>Stekker vrouw 2 P+A schuko</t>
  </si>
  <si>
    <t>Koppelf. 2 P+A schuko</t>
  </si>
  <si>
    <t>Metaal wartel PG7-IP68</t>
  </si>
  <si>
    <t>Metaal wartel PG29-IP68</t>
  </si>
  <si>
    <t>Metaal wartel PG36-IP68</t>
  </si>
  <si>
    <t>Metaal wartel PG42-IP68</t>
  </si>
  <si>
    <t>Wartel kunststof IP68 - PG13,5</t>
  </si>
  <si>
    <t>Wartel kunststof IP68 - PG21</t>
  </si>
  <si>
    <t>Wartel kunststof IP68 - PG29</t>
  </si>
  <si>
    <t>Wartel kunststof IP68 - PG36</t>
  </si>
  <si>
    <t>Dichtingsring PVC meerv.</t>
  </si>
  <si>
    <t>Adekplaat voor inbouwdoos</t>
  </si>
  <si>
    <t>HERMETISCHE OPBOUWD IP55 MET</t>
  </si>
  <si>
    <t>HERMETISCHE OPBOUWDOOS IP55</t>
  </si>
  <si>
    <t>XL³S 4000 2000 x 450 x 600mm</t>
  </si>
  <si>
    <t>XL³S 4000 2000 x 600 x 600mm</t>
  </si>
  <si>
    <t>XL³S 4000 2000 x 800 x 600mm</t>
  </si>
  <si>
    <t>XL³S 4000 2200 x 450 x 400mm</t>
  </si>
  <si>
    <t>XL³S 4000 2200 x 600 x 400mm</t>
  </si>
  <si>
    <t>XL³S 4000 2200 x 800 x 400mm</t>
  </si>
  <si>
    <t>XL³S 4000 2200 x 450 x 600mm</t>
  </si>
  <si>
    <t>XL³S 4000 2200 x 600 x 600mm</t>
  </si>
  <si>
    <t>XL³S 4000 2200 x 800 x 600mm</t>
  </si>
  <si>
    <t>XL³S 4000 2200 x 450 x 800mm</t>
  </si>
  <si>
    <t>XL³S 4000 2200 x 600 x 800mm</t>
  </si>
  <si>
    <t>XL³S 4000 2200 x 800 x 800mm</t>
  </si>
  <si>
    <t>Metalen deur voor XL³S 4000</t>
  </si>
  <si>
    <t>Funct. profielen XL³ S 4000</t>
  </si>
  <si>
    <t>Houder vr afdekraam XL³ S 4000</t>
  </si>
  <si>
    <t>Plaat DPX³/DPX-IS 1600 3P diff</t>
  </si>
  <si>
    <t>Plaat DPX³/DPX-IS 1600 4P diff</t>
  </si>
  <si>
    <t>Afdekpl. DPX³ 1600 3P diff 24M</t>
  </si>
  <si>
    <t>Afdekpl. DPX³ 1600 4P diff 24M</t>
  </si>
  <si>
    <t>Afdekpl. DPX³ 1600 3P diff 36M</t>
  </si>
  <si>
    <t>Afdekpl. DPX³ 1600 4P diff 36M</t>
  </si>
  <si>
    <t>Afdekpl. DPX³ 1600 3P diff 16M</t>
  </si>
  <si>
    <t>Plaat DMX3 vast T0 4P 16M</t>
  </si>
  <si>
    <t>Plaat DMX3 vast T0 4P 24M</t>
  </si>
  <si>
    <t>Plaat DMX3 vast T0 4P 36M</t>
  </si>
  <si>
    <t>Afdekplaat DMX3 vast T0 3P 16M</t>
  </si>
  <si>
    <t>Afdekplaat DMX3 vast T0 4P 24M</t>
  </si>
  <si>
    <t>Afdekplaat DMX3 vast T0 4P 36M</t>
  </si>
  <si>
    <t>Afdekplaat DMX3 T0 3P 16M</t>
  </si>
  <si>
    <t>Afdekplaat DMX3 T0 4P 24M</t>
  </si>
  <si>
    <t>Afdekplaat DMX3 T0 4P 36M</t>
  </si>
  <si>
    <t>Plaat DMX3 vast T1 4P 24M</t>
  </si>
  <si>
    <t>Plaat DMX3 vast T1 4P 36M</t>
  </si>
  <si>
    <t>Afdekplaat DMX3 vast T1 4P 24M</t>
  </si>
  <si>
    <t>Afdekplaat DMX3 vast T1 4P 36M</t>
  </si>
  <si>
    <t>Plaat DMX3 vast T2 4P 36M</t>
  </si>
  <si>
    <t>Afdekplaat DMX3 vast T2 4P 36M</t>
  </si>
  <si>
    <t>Afdekplaat SPX3-V 24M</t>
  </si>
  <si>
    <t>Afdekplaat SPX3-V 36M</t>
  </si>
  <si>
    <t>Afsluiter vr afdekplaat SPX3-V</t>
  </si>
  <si>
    <t>Plaat SPX-D 250 3P/4P 24M</t>
  </si>
  <si>
    <t>Platine SPX-D 250 3P/4P 36M</t>
  </si>
  <si>
    <t>Afdekplaat SPX-D 250 4P 24M</t>
  </si>
  <si>
    <t>Afdekplaat SPX-D 250 4P 36M</t>
  </si>
  <si>
    <t>Kit van 100 autom. sloten</t>
  </si>
  <si>
    <t>Handgreep voor XL³ S vast</t>
  </si>
  <si>
    <t>Handgreep voor XL³ S draaiend</t>
  </si>
  <si>
    <t>Set van dwarssteunen voor KM</t>
  </si>
  <si>
    <t>Set van dwarssteunen voor 16M</t>
  </si>
  <si>
    <t>Set van dwarssteunen</t>
  </si>
  <si>
    <t>Houder voor alu C-staven 630A</t>
  </si>
  <si>
    <t>Hielsteun voor alu C-staven</t>
  </si>
  <si>
    <t>Hielsteun alu C-staven 630A</t>
  </si>
  <si>
    <t>Delta koppeling 1/2   12mm</t>
  </si>
  <si>
    <t>Delta koppeling 1/2   20mm</t>
  </si>
  <si>
    <t>Rta gamma toebehoren</t>
  </si>
  <si>
    <t>MF nylon koppeling PG9 10mm</t>
  </si>
  <si>
    <t>MF nylon koppeling PG16</t>
  </si>
  <si>
    <t>Nylon koppeling MG-PG11</t>
  </si>
  <si>
    <t>Nylon koppeling MG-PG13,5 10mm</t>
  </si>
  <si>
    <t>MG nylon koppeling PG13,5</t>
  </si>
  <si>
    <t>Nylon koppeling MG-13,5  15mm</t>
  </si>
  <si>
    <t>Nylon koppeling MG-PG16 15mm</t>
  </si>
  <si>
    <t>MF nylon koppeling grijs PG16</t>
  </si>
  <si>
    <t>MG nylon koppeling zwart D28</t>
  </si>
  <si>
    <t>RTA koppeling metaal 2000</t>
  </si>
  <si>
    <t>Rta gamma</t>
  </si>
  <si>
    <t>Rechte koppeling M2000 PG11</t>
  </si>
  <si>
    <t>Gamme rta</t>
  </si>
  <si>
    <t>FX - PVC buis - grijs D10mm</t>
  </si>
  <si>
    <t>FX - PVC buis grijs D13mm</t>
  </si>
  <si>
    <t>FX - PVC buis grijs D15mm</t>
  </si>
  <si>
    <t>FX - PVC buis D17</t>
  </si>
  <si>
    <t>90° koppeling M2000 PG9</t>
  </si>
  <si>
    <t>90° koppeling M2000 PG21</t>
  </si>
  <si>
    <t>90° koppeling M2000 PG29</t>
  </si>
  <si>
    <t>90° koppeling M2000 PG36</t>
  </si>
  <si>
    <t>90° koppeling M2000 PG42</t>
  </si>
  <si>
    <t>90° koppeling M2000 PG48</t>
  </si>
  <si>
    <t>90° koppeling M2000 ISO63</t>
  </si>
  <si>
    <t>Rechte koppeling PG9 di.10mm</t>
  </si>
  <si>
    <t>Rechte koppeling PG11 di.12mm</t>
  </si>
  <si>
    <t>Rechte koppeling PG13.5 d.12mm</t>
  </si>
  <si>
    <t>Rechte koppeling PG13.5 d.15mm</t>
  </si>
  <si>
    <t>Rechte koppeling PG29 di.27mm</t>
  </si>
  <si>
    <t>Rechte koppeling ISO40 di.39mm</t>
  </si>
  <si>
    <t>RTA PVC buis FX zwart D28MM</t>
  </si>
  <si>
    <t>Bocht 90 MF nylon 32 x 1,5</t>
  </si>
  <si>
    <t>Aansluiting NIPPLE - M50 x 1,5</t>
  </si>
  <si>
    <t>Metalen tegenmoer PG 7</t>
  </si>
  <si>
    <t>Metalen tegenmoer PG 13.5</t>
  </si>
  <si>
    <t>RTA tegenmoer in nikkel PG36</t>
  </si>
  <si>
    <t>Metalen tegenmoer PG 42</t>
  </si>
  <si>
    <t>Kunststof tegenmoer PG7</t>
  </si>
  <si>
    <t>Kunststof tegenmoer PG9</t>
  </si>
  <si>
    <t>Kunststof tegenmoer PG11</t>
  </si>
  <si>
    <t>Kunststof tegenmoer PG13</t>
  </si>
  <si>
    <t>Kunststof tegenmoer PG16</t>
  </si>
  <si>
    <t>Kunststof tegenmoer PG21</t>
  </si>
  <si>
    <t>Kunststof tegenmoer PG29</t>
  </si>
  <si>
    <t>Kunststof tegenmoer PG36</t>
  </si>
  <si>
    <t>Kunststof tegenmoer PG42</t>
  </si>
  <si>
    <t>Kunststof tegenmoer PG48</t>
  </si>
  <si>
    <t>Zwarte moer ISO 63 RAL 9011</t>
  </si>
  <si>
    <t>FTR buis PVC/Metaal diam.35mm</t>
  </si>
  <si>
    <t>FTR buis PVC/Metaal diam.51mm</t>
  </si>
  <si>
    <t>GE buis PVC-D16 zwart</t>
  </si>
  <si>
    <t>GETR-buis-PVC bekl.staal 12mm</t>
  </si>
  <si>
    <t>GETR-buis-PVC bekl.staal 20mm</t>
  </si>
  <si>
    <t>FA buis PVC/metaal di 39.5mm</t>
  </si>
  <si>
    <t>FA buis PVC/metaal di 50.5mm</t>
  </si>
  <si>
    <t>PN buis PVC/metaal diam. 10mm</t>
  </si>
  <si>
    <t>PN buis PVC/metaal di 34.5mm</t>
  </si>
  <si>
    <t>PN buis PVC/metaal di 39.5mm</t>
  </si>
  <si>
    <t>PN buis PVC/metaal di 50.5mm</t>
  </si>
  <si>
    <t>Aftakdoos alu C-serie M63 RTA</t>
  </si>
  <si>
    <t>TAIX - inox buis 40mm L=4mtr</t>
  </si>
  <si>
    <t>Aftakdoos RTA</t>
  </si>
  <si>
    <t>Niloé DIY ctdoos 2P+A schuko</t>
  </si>
  <si>
    <t>Niloé DIY ctdoos 2x2P+A schuko</t>
  </si>
  <si>
    <t>Niloé DIY wissel met verkl.</t>
  </si>
  <si>
    <t>Niloé DIY tweep. schak.+verkl.</t>
  </si>
  <si>
    <t>Niloé DIY RJ11 tel.ctdoos</t>
  </si>
  <si>
    <t>Niloé DIY ctdoos RJ45 cat6 UTP</t>
  </si>
  <si>
    <t>Niloé DIY dubb. luidsprekerctd</t>
  </si>
  <si>
    <t>Niloé DIY ctcds TV/FM/SAT 10dB</t>
  </si>
  <si>
    <t>Niloé DIY ctcds TV/FM/SAT 14dB</t>
  </si>
  <si>
    <t>Niloé DIY ctdoos TV 14dB</t>
  </si>
  <si>
    <t>Niloé DIY ctdoos TV/FM/SAT</t>
  </si>
  <si>
    <t>Niloé DIY afdekpl. 1 mechan.</t>
  </si>
  <si>
    <t>Niloé DIY afdekpl. 2 mechan.</t>
  </si>
  <si>
    <t>Niloé DIY afdekpl. 3 mechan.</t>
  </si>
  <si>
    <t>Niloé DIY driev. schakelaar</t>
  </si>
  <si>
    <t>Niloé DIY kruissch. 10AX</t>
  </si>
  <si>
    <t>Niloé DIY drukknop 6A</t>
  </si>
  <si>
    <t>Niloé DIY ctdoos 2x2P+A compac</t>
  </si>
  <si>
    <t>Niloé DIY ctdoos TV mann. 14dB</t>
  </si>
  <si>
    <t>Niloé DIY ctdoos RJ45 UTP cat6</t>
  </si>
  <si>
    <t>Niloé DIY ctdoos TV/FM kabel</t>
  </si>
  <si>
    <t>Niloé DIY wisselsch 10AX-250V</t>
  </si>
  <si>
    <t>Niloé DIY auto schakelaar 400W</t>
  </si>
  <si>
    <t>Niloé DIY rolluikbed. Alu</t>
  </si>
  <si>
    <t>Niloé DIY contactd 2P 230V</t>
  </si>
  <si>
    <t>Niloé DIY TV/FM/SAT cntctd 2dB</t>
  </si>
  <si>
    <t>Niloé DIY afdekplaat IP44</t>
  </si>
  <si>
    <t>Niloé DIY enkelv. afdekpl.</t>
  </si>
  <si>
    <t>Niloé DIY dubb. afdekpl. crème</t>
  </si>
  <si>
    <t>Niloé DIY driev. afdekpl crème</t>
  </si>
  <si>
    <t>Aansluitingskit SCP1600</t>
  </si>
  <si>
    <t>Aansluitingskit SCP2000</t>
  </si>
  <si>
    <t>Aansluitingskit SCP2500</t>
  </si>
  <si>
    <t>Aansl.kit aft. vast</t>
  </si>
  <si>
    <t>Aansl.kit aft. br.wis. vast</t>
  </si>
  <si>
    <t>Aansl.kit aft. DPX1600 losk a</t>
  </si>
  <si>
    <t>Voed.kit DPX 1600</t>
  </si>
  <si>
    <t>Verb.kit voed DPX630 m/z diff</t>
  </si>
  <si>
    <t>Voed kit DPX1600/DPX-IS1600 hz</t>
  </si>
  <si>
    <t>Verb.kit str.opw. DPX1600 hz</t>
  </si>
  <si>
    <t>Basis HX³ verm.aut DPX³250 3P</t>
  </si>
  <si>
    <t>Basis dr. 1.5 mod/p - DX³ 1P</t>
  </si>
  <si>
    <t>Basis dr. 1 mod/p - DX/DX³ 3P</t>
  </si>
  <si>
    <t>Voed.kit barenstel alu</t>
  </si>
  <si>
    <t>Voed.kit barenstel koper</t>
  </si>
  <si>
    <t>Verb.kit sta. afst.vert. 75mm</t>
  </si>
  <si>
    <t>Frame houd.alu staaf d.975mm</t>
  </si>
  <si>
    <t>Basis. IS 223 WFD 3P DPX³ 160</t>
  </si>
  <si>
    <t>Basis. IS 223 WFD 3P DPX³ 630</t>
  </si>
  <si>
    <t>Basis. IS 233 WWD 3P DPX³ 160</t>
  </si>
  <si>
    <t>Basis. IS 233 WWD 3P DPX³ 630</t>
  </si>
  <si>
    <t>Basis. IS 233 WWD 4P DPX³ 160</t>
  </si>
  <si>
    <t>Basis. IS 333 WWW 3P DPX³ 160</t>
  </si>
  <si>
    <t>Basis. IS 333 WWW 3P DPX³ 250</t>
  </si>
  <si>
    <t>Basis. IS 333 WWW 4P DPX³ 160</t>
  </si>
  <si>
    <t>Basis. IS 333 WWW 4P DPX³ 250</t>
  </si>
  <si>
    <t>Basis. IS 333 WWW 3P DPX³ 630</t>
  </si>
  <si>
    <t>Basis. IS 333 WWW 4P DPX³ 630</t>
  </si>
  <si>
    <t>Verd.univ.basissen IS 223</t>
  </si>
  <si>
    <t>Verd.univ.basissen IS 233</t>
  </si>
  <si>
    <t>Verd.univ.basissen IS 333</t>
  </si>
  <si>
    <t>Rijverd.kl. HX³ 125A IS 233</t>
  </si>
  <si>
    <t>Afdekpl. DPX³630 met toeb.</t>
  </si>
  <si>
    <t>Afdekpl. rijverd.kl 125A</t>
  </si>
  <si>
    <t>Aansl.kit barenstel in 1250A</t>
  </si>
  <si>
    <t>Aansl.kit barenstel in 2000A</t>
  </si>
  <si>
    <t>Eindkap voor aansluitrail 2P</t>
  </si>
  <si>
    <t>Eindkap voor aansluitrail 3P</t>
  </si>
  <si>
    <t>Aansluitmodule rail DX³</t>
  </si>
  <si>
    <t>Isol.schotten vr autom. DX³</t>
  </si>
  <si>
    <t>Klemmenafsch. vr DX³</t>
  </si>
  <si>
    <t>Voedingsmodule DX³ steekklem</t>
  </si>
  <si>
    <t>DX³ klem vr alu kabel 80-125A</t>
  </si>
  <si>
    <t>Manuele bronwiss. voor app. 3P</t>
  </si>
  <si>
    <t>Manuele bronwiss. voor app. 4P</t>
  </si>
  <si>
    <t>Externe draaibed. zwart</t>
  </si>
  <si>
    <t>Externe draaibed. rood</t>
  </si>
  <si>
    <t>Kdb DX³ 2P 63A Hpi-sel. 300mA</t>
  </si>
  <si>
    <t>Temperatuursmodule</t>
  </si>
  <si>
    <t>Module 2 analoge uitgangen</t>
  </si>
  <si>
    <t>Schakelklok week 2s 16A 24V</t>
  </si>
  <si>
    <t>Plexo³ kast 2x18 modules -</t>
  </si>
  <si>
    <t>Plexo³ kast 4x18 modules -</t>
  </si>
  <si>
    <t>Hoofdlastschakelaar 2P-16A</t>
  </si>
  <si>
    <t>Hoofdlastschakelaar 2P - 25A</t>
  </si>
  <si>
    <t>Hoofdlastschakelaar 2P - 32A</t>
  </si>
  <si>
    <t>Draaischakelaar 600Vdc - 25A</t>
  </si>
  <si>
    <t>Draaischak. 1000Vdc - 32A</t>
  </si>
  <si>
    <t>Automaat 2P - 8A - 800Vdc</t>
  </si>
  <si>
    <t>Automaat 2P - 10A - 800Vdc</t>
  </si>
  <si>
    <t>Automaat 2P - 13A - 800Vdc</t>
  </si>
  <si>
    <t>Automaat 2P - 16A - 800Vdc</t>
  </si>
  <si>
    <t>Automaat 2P - 20A - 800Vdc</t>
  </si>
  <si>
    <t>Automaat 1000Vdc - 10A</t>
  </si>
  <si>
    <t>Automaat 1000Vdc - 13A</t>
  </si>
  <si>
    <t>Automaat 1000Vdc - 16A</t>
  </si>
  <si>
    <t>Automaat 1000Vdc - 20A</t>
  </si>
  <si>
    <t>Cylindr.smeltzek.12A - 1000Vdc</t>
  </si>
  <si>
    <t>Cilindr.smeltzek. 20A-1000Vdc</t>
  </si>
  <si>
    <t>Klem Viking - 1000Vdc - 10mm²</t>
  </si>
  <si>
    <t>Klem Viking - 1000Vdc - 16mm²</t>
  </si>
  <si>
    <t>Klem Viking - 1000Vdc - 35mm²</t>
  </si>
  <si>
    <t>Voeding verbindingsrail</t>
  </si>
  <si>
    <t>DPX³160 instal.kit achter.</t>
  </si>
  <si>
    <t>DPX³250 instal.kit achter.</t>
  </si>
  <si>
    <t>DPX³ kooiklemmen voor 1 DPX³</t>
  </si>
  <si>
    <t>Montagepl. DPX³630 loskoppel.</t>
  </si>
  <si>
    <t>Montagepl. DPX³630 uittrekbaar</t>
  </si>
  <si>
    <t>Nooddraaibediening DPX³</t>
  </si>
  <si>
    <t>Externe nulleider DPX³1600</t>
  </si>
  <si>
    <t>Montagepl. DPX³1600 loskoppel.</t>
  </si>
  <si>
    <t>Mosaic ctdoos 2x2P+A klik-in</t>
  </si>
  <si>
    <t>Arteor leeslamp 230V-3.3W 1mod</t>
  </si>
  <si>
    <t>Lastzek.scheid SPX-D 3P 630A</t>
  </si>
  <si>
    <t>Lastzek.scheid SPX-D 630A</t>
  </si>
  <si>
    <t>Lastzek.sch SPX-D hulpct 160A</t>
  </si>
  <si>
    <t>Lastzek.sch SPX-D hulpct 250A</t>
  </si>
  <si>
    <t>Lastzek.sch SPX-D verl.as 250A</t>
  </si>
  <si>
    <t>Lastzek.sch SPX-D klemafsch.</t>
  </si>
  <si>
    <t>XL³afdekplaat SPX-D 160A</t>
  </si>
  <si>
    <t>Diff.schak. 2P 40A - type A</t>
  </si>
  <si>
    <t>Totaal inbouwframe Jean-Muller</t>
  </si>
  <si>
    <t>Lastzek.sch.mes SPX125A f.000</t>
  </si>
  <si>
    <t>Lastzek.sch.mes SPX 400A f.2</t>
  </si>
  <si>
    <t>Lastzek.sch.mes SPX 630A f.3</t>
  </si>
  <si>
    <t>Kkl.pris kop.rail SPX/-V f.00</t>
  </si>
  <si>
    <t>Kkl.pris kop.rail SPX f.1</t>
  </si>
  <si>
    <t>Kkl.pris kop.rail SPX/-V f.2</t>
  </si>
  <si>
    <t>Kkl.pris kop.rail SPX f.3</t>
  </si>
  <si>
    <t>Kooikl SPX uitg. verz.rail</t>
  </si>
  <si>
    <t>Kooikl SPX uitg. alle types</t>
  </si>
  <si>
    <t>Verz.rail houd. 60mm SPX000-3</t>
  </si>
  <si>
    <t>Patroonlastscheid. SPX3-V 160A</t>
  </si>
  <si>
    <t>Patroonlastscheid. SPX3-V 250A</t>
  </si>
  <si>
    <t>Patroonlastscheid. SPX3-V 630A</t>
  </si>
  <si>
    <t>Adapter DPX³ 1600 -aansl boven</t>
  </si>
  <si>
    <t>Klemmen vr SPX3-V 250/400/630</t>
  </si>
  <si>
    <t>Stroomtransfo 80A NH01</t>
  </si>
  <si>
    <t>Stroomtransfo 150A NH01</t>
  </si>
  <si>
    <t>Stroomtransfo 150A NH 1/2/3</t>
  </si>
  <si>
    <t>Stroomtransfo 200A NH 1/2/3</t>
  </si>
  <si>
    <t>Stroomtransfo 250A NH 1/2/3</t>
  </si>
  <si>
    <t>Stroomtransfo400A NH 1/2/3</t>
  </si>
  <si>
    <t>Stroomtransfo 600A NH 1/2/3</t>
  </si>
  <si>
    <t>Barenstelhouder 185mm</t>
  </si>
  <si>
    <t>Bedradingskoker Transcab 25x80</t>
  </si>
  <si>
    <t>Bedradingskoker Transcab100x80</t>
  </si>
  <si>
    <t>Blok vergaderzaal 7X2P+PA</t>
  </si>
  <si>
    <t>Kit batterij Ni-Mh 2.2Ah</t>
  </si>
  <si>
    <t>Kit batterij Ni-Cd</t>
  </si>
  <si>
    <t>U21 LED-P-NP-200lm-1u-IP42</t>
  </si>
  <si>
    <t>U21 LED-P-NP-350lm-1u-IP42</t>
  </si>
  <si>
    <t>U21 LED-NP-200lm-1u-IP42</t>
  </si>
  <si>
    <t>U21 LED-P-NP-100lm-3u-IP42</t>
  </si>
  <si>
    <t>Ura One-NP/P-200lm-2h</t>
  </si>
  <si>
    <t>Toebehoren pendel Ura One</t>
  </si>
  <si>
    <t>Niloé dubbele USBlader + ctcds</t>
  </si>
  <si>
    <t>Niloé wisselsch met verklikker</t>
  </si>
  <si>
    <t>Niloé badgeschakelaar</t>
  </si>
  <si>
    <t>Niloé ctdoos 2P+A 16A schuko</t>
  </si>
  <si>
    <t>P2 buis PVC/metaal diam. 10mm</t>
  </si>
  <si>
    <t>P2 buis PVC/metaal diam. 12mm</t>
  </si>
  <si>
    <t>P2 buis PVC/metaal di 15.5mm</t>
  </si>
  <si>
    <t>P2 buis PVC/metaal di 20.5mm</t>
  </si>
  <si>
    <t>P2 buis PVC/metaal di 26.5mm</t>
  </si>
  <si>
    <t>P2 buis PVC/metaal di 34.5mm</t>
  </si>
  <si>
    <t>P2 buis PVC/metaal di 39.5mm</t>
  </si>
  <si>
    <t>P2 buis PVC/metaal di 50.5mm</t>
  </si>
  <si>
    <t>buis met vlecht TR diam 25mm</t>
  </si>
  <si>
    <t>buis met vlecht TR diam 32mm</t>
  </si>
  <si>
    <t>buis met vlecht TR diam 50mm</t>
  </si>
  <si>
    <t>Contactstop+ beveiliging+ RJ45</t>
  </si>
  <si>
    <t>Huishoudprogrammator shuko</t>
  </si>
  <si>
    <t>LCS³ - Zone verdeeldoos</t>
  </si>
  <si>
    <t>U-Power - 4 contactdozen 2xUSB</t>
  </si>
  <si>
    <t>Afstandsbediening BAES Eliot</t>
  </si>
  <si>
    <t>Plexo doos 80x43x34mm voor</t>
  </si>
  <si>
    <t>Lege batterijkast 25-125kW</t>
  </si>
  <si>
    <t>Lege batterijkast 25-250kW</t>
  </si>
  <si>
    <t>Vermogenmodule van 25 kW</t>
  </si>
  <si>
    <t>Lege kit batterijblokken voor</t>
  </si>
  <si>
    <t>Kit 2 lege batterijschuiven</t>
  </si>
  <si>
    <t>Kit 4 batterijblokken</t>
  </si>
  <si>
    <t>UPS Keor T evo 10 kVA 0 min</t>
  </si>
  <si>
    <t>UPS Keor T evo 10 kVA 24 min</t>
  </si>
  <si>
    <t>UPS Keor T evo 10 kVA 35 min</t>
  </si>
  <si>
    <t>UPS Keor T evo 10 kVA 56 min</t>
  </si>
  <si>
    <t>UPS Keor T evo 15 kVA 0 min</t>
  </si>
  <si>
    <t>UPS Keor T evo 15 kVA 12 min</t>
  </si>
  <si>
    <t>UPS Keor T evo 15 kVA 20 min</t>
  </si>
  <si>
    <t>UPS Keor T evo 15 kVA 33 min</t>
  </si>
  <si>
    <t>UPS Keor T evo 20 kVA 0 min</t>
  </si>
  <si>
    <t>UPS Keor T evo 20 kVA 8 min</t>
  </si>
  <si>
    <t>UPS Keor T evo 20 kVA 14 min</t>
  </si>
  <si>
    <t>UPS Keor T evo 20 kVA 36 min</t>
  </si>
  <si>
    <t>UPS Keor T evo 30 kVA 0 min</t>
  </si>
  <si>
    <t>UPS Keor T evo 30 kVA 8 min</t>
  </si>
  <si>
    <t>UPS Keor T evo 30 kVA 13 min</t>
  </si>
  <si>
    <t>UPS Keor T evo 40 kVA 0 min</t>
  </si>
  <si>
    <t>UPS Keor T evo 40 kVA 8 min</t>
  </si>
  <si>
    <t>UPS Keor T evo 40 kVA 13 min</t>
  </si>
  <si>
    <t>UPS Keor T evo 40 kVA 22 min</t>
  </si>
  <si>
    <t>UPS Keor T evo 60 kVA 0 min</t>
  </si>
  <si>
    <t>UPS Keor T evo 60 kVA 8 min</t>
  </si>
  <si>
    <t>UPS Keor T evo 60 kVA 14 min</t>
  </si>
  <si>
    <t>Netatmo PRO radiatorkraan</t>
  </si>
  <si>
    <t>Netatmo PRO buitencamera</t>
  </si>
  <si>
    <t>Netatmo PRO rookmelder</t>
  </si>
  <si>
    <t>Netatmo PRO binnencamera</t>
  </si>
  <si>
    <t>Netatmo PRO thermostaat</t>
  </si>
  <si>
    <t>Netatmo PRO verwarmingskit</t>
  </si>
  <si>
    <t>Glasvezelkabel - OM3 - 6 vezels - LC/LC</t>
  </si>
  <si>
    <t>UX - Indicateur DND - MUR</t>
  </si>
  <si>
    <t>Mos.Link USB lader A+C-3A-15W 2 mod zw</t>
  </si>
  <si>
    <t>Behuizing 76x66x33 voor klemmen 6-10mm²</t>
  </si>
  <si>
    <t>LVS2 centrale - adresserbaar</t>
  </si>
  <si>
    <t>Linkeo 19  42u 800x800 Zijpanelen</t>
  </si>
  <si>
    <t>Mosaic vlakke ctdoos 2P+A 2 mod zwart</t>
  </si>
  <si>
    <t>Uit te rusten vierk.vloerdoos 2 mod</t>
  </si>
  <si>
    <t>st Mos.Link ctdoos 2P+A vlak 45°-2 mod</t>
  </si>
  <si>
    <t>Mosaic contactdoos 2P+T affl. 2 mod wit</t>
  </si>
  <si>
    <t>Mosaic afdekplaat 2 mod zwart</t>
  </si>
  <si>
    <t>Netatmo PRO 3 slimme melders</t>
  </si>
  <si>
    <t>Netatmo PRO binnensirene smart</t>
  </si>
  <si>
    <t>DLP vloerlijst 75x18mm zwart 2M RAL 9017</t>
  </si>
  <si>
    <t>Vloerlijst 75x18mm wit L=2M</t>
  </si>
  <si>
    <t>Mosaic afdekplaat 10 mod wit</t>
  </si>
  <si>
    <t>Mosaic afdekplaat 4x2 mod wit</t>
  </si>
  <si>
    <t>Arteor ctdoos ZLS - 2P - 1 module - wit</t>
  </si>
  <si>
    <t>Mosaic HDMI voorgemont.ctdoos 2 mod wit</t>
  </si>
  <si>
    <t>Mosaic drukknop+eth.easyled-6A 2 mod wit</t>
  </si>
  <si>
    <t>Linkeo 19  verticale wandkast - 3U +1U</t>
  </si>
  <si>
    <t>Mosaic HDMI voorgemont. ctdoos 2 mod</t>
  </si>
  <si>
    <t>Mosaic vlakke ctdoos 2P+A 2 mod alu</t>
  </si>
  <si>
    <t>Mosaic afekpl. 2x2x2 mod wit horizontaal</t>
  </si>
  <si>
    <t>Klokzaag diam. 80mm</t>
  </si>
  <si>
    <t>Basis P17 half-inb. contactd. 70x70</t>
  </si>
  <si>
    <t>Mosaic drukknop easyled-6A 2 mod wit</t>
  </si>
  <si>
    <t>Mosaic wisselsch. easyled 10AX 1 mod wit</t>
  </si>
  <si>
    <t>Mosaic wisselsch. easyled 10AX 2 mod wit</t>
  </si>
  <si>
    <t>Deur glas voor kast Linkeo2 - 19  47U</t>
  </si>
  <si>
    <t>Mosaic afdekplaat 2 mod wit</t>
  </si>
  <si>
    <t>Mosaic afdekplaat 2x2 mod wit</t>
  </si>
  <si>
    <t>Mosaic afdekplaat 3x2 mod wit</t>
  </si>
  <si>
    <t>Overspann. + autom 3P+N 20kA T2 2.5kV</t>
  </si>
  <si>
    <t>LED kastverlichting met</t>
  </si>
  <si>
    <t>Set 2 beugels voor verlichting</t>
  </si>
  <si>
    <t>Vloerctdoos 2x2P+A-vlak rechth 4 mod</t>
  </si>
  <si>
    <t>Mosaic afekpl. 2x2 mod wit 71 verticaal</t>
  </si>
  <si>
    <t>LCS3 10  paneel capaciteit 12 RJ</t>
  </si>
  <si>
    <t>LCS3 10  paneel   capaciteit 6 RJ</t>
  </si>
  <si>
    <t>Kabel FO OS2 12 vezels loose</t>
  </si>
  <si>
    <t>Kabel S/FTP  Cat 7 500m LSZH</t>
  </si>
  <si>
    <t>Vervangmod. oversp.beveiliger</t>
  </si>
  <si>
    <t>Gemotoris. bediening DPX³ 630</t>
  </si>
  <si>
    <t>Achteraansluiting DMX³1600 3P</t>
  </si>
  <si>
    <t>Achteraansluiting DMX³1600 4P</t>
  </si>
  <si>
    <t>Automaat DMX³ 3P 630A + MP2</t>
  </si>
  <si>
    <t>Automaat DMX³ 3P 800A + MP2</t>
  </si>
  <si>
    <t>Automaat DMX³ 3P 1000A + MP2</t>
  </si>
  <si>
    <t>Automaat DMX³ 3P 1250A + MP2</t>
  </si>
  <si>
    <t>Automaat DMX³ 3P 1600A + MP2</t>
  </si>
  <si>
    <t>Automaat DMX³ 4P 630A + MP2</t>
  </si>
  <si>
    <t>Automaat DMX³ 4P 800A + MP2</t>
  </si>
  <si>
    <t>Automaat DMX³ 4P 1000A + MP2</t>
  </si>
  <si>
    <t>Automaat DMX³ 3P 1000A + MP4</t>
  </si>
  <si>
    <t>Automaat DMX³ 3P 1600A + MP4</t>
  </si>
  <si>
    <t>Automaat DMX³ 4P 1000A + MP4</t>
  </si>
  <si>
    <t>Automaat DMX³ 4P 1600A + MP4</t>
  </si>
  <si>
    <t>Automaat DMX³ 4P 1250A + MP2</t>
  </si>
  <si>
    <t>Automaat DMX³ 4P 1600A + MP2</t>
  </si>
  <si>
    <t>Basis voor DMX³1600 - 3P</t>
  </si>
  <si>
    <t>Basis voor DMX³1600 - 4P</t>
  </si>
  <si>
    <t>Beveiligingsunit MP2 - LSI</t>
  </si>
  <si>
    <t>Beveiligingsunit MP2 - LSIg</t>
  </si>
  <si>
    <t>Vlak cilinderslot DMX³6300</t>
  </si>
  <si>
    <t>LCS³ Patchpaneel 19inch 1HE</t>
  </si>
  <si>
    <t>LCS³ Patchpaneel connector</t>
  </si>
  <si>
    <t>LCS3 Zonedoos leeg - uit te</t>
  </si>
  <si>
    <t>Connector Alu rails 630A</t>
  </si>
  <si>
    <t>Mosaic easyled wit 230V</t>
  </si>
  <si>
    <t>Mosaic easyled wit12/24/48V</t>
  </si>
  <si>
    <t>Mosaic easyled wit 12/24/48V</t>
  </si>
  <si>
    <t>Contactdoos oproeppeer 12mm</t>
  </si>
  <si>
    <t>Sanitair oproepblok</t>
  </si>
  <si>
    <t>Wandlicht gang rood 24V</t>
  </si>
  <si>
    <t>LED gangwandlamp</t>
  </si>
  <si>
    <t>Wandlicht kleur R+W+G 24V</t>
  </si>
  <si>
    <t>Deurblokeenheid 24V</t>
  </si>
  <si>
    <t>Mosaic kruissch.easyled-10AX</t>
  </si>
  <si>
    <t>Mosaic ventilatiebed.-10AX</t>
  </si>
  <si>
    <t>Mosaic drukknop easyled-6A</t>
  </si>
  <si>
    <t>Mosaic drukknop easyled-6A+eq.</t>
  </si>
  <si>
    <t>Mosaic tweepl.sch.easyled-16A</t>
  </si>
  <si>
    <t>Mosaic wisselsch.easyled-20AX</t>
  </si>
  <si>
    <t>Mosaic tweepol. wisselsch.16AX</t>
  </si>
  <si>
    <t>Mos.Link aansluittoebehoren</t>
  </si>
  <si>
    <t>Mos.Link ctdoos 2P+A vlak</t>
  </si>
  <si>
    <t>Mos.Link ctdoos 2x2P+A vlak</t>
  </si>
  <si>
    <t>Mos.Link ctdoos 3x2P+A vlak</t>
  </si>
  <si>
    <t>Mos.Link ctdoos 4x2P+A vlak</t>
  </si>
  <si>
    <t>Mosaic ctdoos 2P+A vlak</t>
  </si>
  <si>
    <t>Mos.Link ctdoos 2P+A vlak pol.</t>
  </si>
  <si>
    <t>Mos.Link ctdoos 2x2P+A vl.pol.</t>
  </si>
  <si>
    <t>Mos.Link ctdoos 3x2P+A vl.pol.</t>
  </si>
  <si>
    <t>Mos.Link ctdoos 4x2P+A vl.pol.</t>
  </si>
  <si>
    <t>Mos.Link ctdoos 2P+A vlak verl</t>
  </si>
  <si>
    <t>Mosaic ctdoos 2P+A vlak verl</t>
  </si>
  <si>
    <t>Mos.Link ctdoos 2P+A vl.pol.</t>
  </si>
  <si>
    <t>Mos.Link USB lader A+C-3A-15W</t>
  </si>
  <si>
    <t>Mosaic USB lader C-1.5A-7.5W</t>
  </si>
  <si>
    <t>Eliocad ziekenhuissign.</t>
  </si>
  <si>
    <t>Deurblok 2 kleuren + drukknop</t>
  </si>
  <si>
    <t>Contactdoos magnetisch</t>
  </si>
  <si>
    <t>Trekoproepknop uitwerpbaar</t>
  </si>
  <si>
    <t>Mosaic wisselsch.easyled-10AX</t>
  </si>
  <si>
    <t>Mosaic wisseldrukkn. easyled</t>
  </si>
  <si>
    <t>Mosaic afdekpl. 2 mod wit</t>
  </si>
  <si>
    <t>Mosaic afdekpl. 2x2 mod wit 71</t>
  </si>
  <si>
    <t>Mosaic afdekpl. 4 mod wit</t>
  </si>
  <si>
    <t>Mosaic afdekpl. 6 mod wit</t>
  </si>
  <si>
    <t>Mosaic 2x equipot.ctd 2 mod</t>
  </si>
  <si>
    <t>Mosaic afdekpl. 1 mod wit</t>
  </si>
  <si>
    <t>Mosaic afdekpl. 3 mod wit</t>
  </si>
  <si>
    <t>Mosaic afdekpl. 5 mod wit</t>
  </si>
  <si>
    <t>Mosaic afdekpl. 8 mod wit</t>
  </si>
  <si>
    <t>Mosaic afdekpl. 3x2 mod wit 71</t>
  </si>
  <si>
    <t>Mosaic afdekpl. 2x10 mod wit</t>
  </si>
  <si>
    <t>Mosaic afdekpl. 2x5 mod wit</t>
  </si>
  <si>
    <t>Mosaic afdekpl. 2x3x2 mod wit</t>
  </si>
  <si>
    <t>Mosaic afdekpl. 2x6 mod wit</t>
  </si>
  <si>
    <t>Mosaic afdekpl. 2x8 mod wit</t>
  </si>
  <si>
    <t>Mosaic afdekpl. 2x2 mod wit 57</t>
  </si>
  <si>
    <t>Mosaic afdekpl. 3x2 mod wit 57</t>
  </si>
  <si>
    <t>Mosaic inbouwkit 2x4 mod</t>
  </si>
  <si>
    <t>Mosaic inbouwkit 3x4 mod</t>
  </si>
  <si>
    <t>Mosaic inbouwkit 4x4 mod</t>
  </si>
  <si>
    <t>Mosaic opbouwkit 2x4 mod</t>
  </si>
  <si>
    <t>Mosaic opbouwkit 3x4 mod</t>
  </si>
  <si>
    <t>Mosaic opbouwkit 4x4 mod</t>
  </si>
  <si>
    <t>Mosaic afdekpl.2x2mod zwart 71</t>
  </si>
  <si>
    <t>Mosaic afdekpl.3x2mod zwart 71</t>
  </si>
  <si>
    <t>Mosaic afdekpl. 4 mod zwart</t>
  </si>
  <si>
    <t>Mosaic afdekpl. 6 mod zwart</t>
  </si>
  <si>
    <t>Mosaic afdekpl. 8 mod zwart</t>
  </si>
  <si>
    <t>Mosaic afdekpl. 2x6 mod zwart</t>
  </si>
  <si>
    <t>Mosaic afdekpl. 2x8 mod zwart</t>
  </si>
  <si>
    <t>Mosaic rolluikbed. 500W</t>
  </si>
  <si>
    <t>Mosaic wisseldrukkn.easyled</t>
  </si>
  <si>
    <t>Mosaic ctd 2x2P+A-vlak-vbkd.</t>
  </si>
  <si>
    <t>Mosaic ctd 3x2P+A-vlak-vbkd.</t>
  </si>
  <si>
    <t>Mos.Link vlakke ctdoos 2P+A</t>
  </si>
  <si>
    <t>Mosaic kabeluitvoer</t>
  </si>
  <si>
    <t>Mosaic blinde plaat</t>
  </si>
  <si>
    <t>Mos.Link vlakke ctd 2x2P+A</t>
  </si>
  <si>
    <t>Mosaic lader 2xUSB A-2,4A-12W</t>
  </si>
  <si>
    <t>Mos.Link vlakke ctdoos 2x2P+A</t>
  </si>
  <si>
    <t>Mosaic HDMI voorgemont. ctdoos</t>
  </si>
  <si>
    <t>Mosaic afdekpl. 1 mod alu</t>
  </si>
  <si>
    <t>Mosaic afdekpl. 2 mod alu</t>
  </si>
  <si>
    <t>Mosaic afdekpl. 3 mod alu</t>
  </si>
  <si>
    <t>Mosaic afdekpl. 2x2 mod alu 71</t>
  </si>
  <si>
    <t>Mosaic afdekpl. 3x2 mod alu 71</t>
  </si>
  <si>
    <t>Mosaic afdekpl. 4x2 mod alu 71</t>
  </si>
  <si>
    <t>Mosaic afdekpl. 10 mod alu</t>
  </si>
  <si>
    <t>Mosaic afdekpl. 4 mod alu</t>
  </si>
  <si>
    <t>Mosaic afdekpl. 5 mod alu</t>
  </si>
  <si>
    <t>Mosaic afdekpl. 6 mod alu</t>
  </si>
  <si>
    <t>Mosaic afdekpl. 8 mod alu</t>
  </si>
  <si>
    <t>Mosaic afdekpl. 2x10 mod alu</t>
  </si>
  <si>
    <t>Mosaic afdekpl. 2x5 mod alu</t>
  </si>
  <si>
    <t>Mosaic afdekpl. 2x3x2 mod alu</t>
  </si>
  <si>
    <t>Mosaic afdekpl. 2x6 mod alu</t>
  </si>
  <si>
    <t>Mosaic afdekpl. 2x8 mod alu</t>
  </si>
  <si>
    <t>Mosaic afdekpl. 2x2x2 mod alu</t>
  </si>
  <si>
    <t>Mosaic verlichting vr houder</t>
  </si>
  <si>
    <t>Mosaic houder vr dunne wanden</t>
  </si>
  <si>
    <t>Gateway voor de configuratie</t>
  </si>
  <si>
    <t>Uit te rusten rechth.vloerdoos</t>
  </si>
  <si>
    <t>Vloerctdoos 2P+A-vlak-vierkant</t>
  </si>
  <si>
    <t>Vloerctdoos 2P+A-vlak-rond</t>
  </si>
  <si>
    <t>LCS3 preconnect TB OM3 6F</t>
  </si>
  <si>
    <t>LCS3 preconnect TB OM3 12F</t>
  </si>
  <si>
    <t>UPS Keor PDU 800VA - 8 x 2P+A</t>
  </si>
  <si>
    <t>UPS Keor PDU 800VA - 8 x IEC</t>
  </si>
  <si>
    <t>Externe manuele bypass EPO</t>
  </si>
  <si>
    <t>UPS Keor DC 25W 9-12-15-19Vdc</t>
  </si>
  <si>
    <t>UPS Keor T evo 30 kVA 20 min</t>
  </si>
  <si>
    <t>Kit holle wandbevestiging</t>
  </si>
  <si>
    <t>Regelingskit voor rail XL³S160</t>
  </si>
  <si>
    <t>Dwarssteun externe mantel</t>
  </si>
  <si>
    <t>Hoekkast XL³S 4000</t>
  </si>
  <si>
    <t>Zijpaneel 2000x200 mm</t>
  </si>
  <si>
    <t>Zijpaneel 2200x200 mm</t>
  </si>
  <si>
    <t>Sokkel voor XL³S4000 400x400mm</t>
  </si>
  <si>
    <t>Sokkel voor XL³S4000 600x600mm</t>
  </si>
  <si>
    <t>Sokkel voor XL³S4000 800x800mm</t>
  </si>
  <si>
    <t>Bev.plaat DPX³160/250 - 16 mod</t>
  </si>
  <si>
    <t>Bev.plaat DPX³160/250 - 24 mod</t>
  </si>
  <si>
    <t>Bev.plaat DPX³160/250 - 36 mod</t>
  </si>
  <si>
    <t>Bev.plaat DPX³630 - 16 mod.</t>
  </si>
  <si>
    <t>Bev.plaat DPX³630 - 24 mod.</t>
  </si>
  <si>
    <t>Bev.plaat DPX³630 - 36 mod.</t>
  </si>
  <si>
    <t>Afdekplaat DPX³630 - 16 mod.</t>
  </si>
  <si>
    <t>Afdekplaat DPX³630 - 24 mod.</t>
  </si>
  <si>
    <t>Afdekplaat DPX³630 - 36 mod.</t>
  </si>
  <si>
    <t>Bev.plaat N/N DPX³630 - 24 mod</t>
  </si>
  <si>
    <t>Bev.plaat N/N DPX³630 - 36 mod</t>
  </si>
  <si>
    <t>Afdekplaat N/N DPX³630 - 24mod</t>
  </si>
  <si>
    <t>Afdekplaat N/N DPX³630 - 36mod</t>
  </si>
  <si>
    <t>Bev.plaat DPX³HP250 smal - 16M</t>
  </si>
  <si>
    <t>Bev.plaat DPX³HP250 16 modules</t>
  </si>
  <si>
    <t>Bev.plaat DPX³HP250 smal - 24M</t>
  </si>
  <si>
    <t>Bev.plaat DPX³HP250 24 modules</t>
  </si>
  <si>
    <t>Bev.plaat DPX³HP250 smal - 36M</t>
  </si>
  <si>
    <t>Bev.plaat DPX³HP250 36 modules</t>
  </si>
  <si>
    <t>Plaat voor DCX-M 63A - T1</t>
  </si>
  <si>
    <t>Afdekplaat voor DCX-M 63A -T1</t>
  </si>
  <si>
    <t>Plaat voor DCX-M 160A - T2</t>
  </si>
  <si>
    <t>Afdekplaat voor DCX-M 160A-T2</t>
  </si>
  <si>
    <t>Plaat voor DCX-M 400A - T3</t>
  </si>
  <si>
    <t>Afdekplaat voor DCX-M 400A-T3</t>
  </si>
  <si>
    <t>Plaat voor DCX-M 800A - T4</t>
  </si>
  <si>
    <t>Afdekplaat voor DCX-M 800A-T4</t>
  </si>
  <si>
    <t>Plaat voor DCX-M 1250A - T5</t>
  </si>
  <si>
    <t>Afdekplaat vr DCX-M 1250A-T5</t>
  </si>
  <si>
    <t>Plaat voor DCX-M 1600A - T6</t>
  </si>
  <si>
    <t>Afdekplaat vr DCX-M 1600A-T6</t>
  </si>
  <si>
    <t>Verluchtingsafdekpl. - 16 mod.</t>
  </si>
  <si>
    <t>Verluchtingsafdekpl. - 24 mod.</t>
  </si>
  <si>
    <t>Verluchtingsafdekpl. - 36 mod.</t>
  </si>
  <si>
    <t>Bev.plaat DPX³HP250 4P central</t>
  </si>
  <si>
    <t>Bev.plaat DPX³HP250 3P central</t>
  </si>
  <si>
    <t>Plastic afscherming IP40 20mod</t>
  </si>
  <si>
    <t>Stroomtransfo max. 60A</t>
  </si>
  <si>
    <t>Ecoteller standaard 5 kringen</t>
  </si>
  <si>
    <t>Teller drief. TI 5A - geen MID</t>
  </si>
  <si>
    <t>Teller drief. TI 5A - MID</t>
  </si>
  <si>
    <t>Teller eenf. 63A direct</t>
  </si>
  <si>
    <t>Teller eenf. 63A direct - MID</t>
  </si>
  <si>
    <t>Teller drief. 63A direct</t>
  </si>
  <si>
    <t>Teller drief. 63A direct  paS 01/04</t>
  </si>
  <si>
    <t>Teller drief. 63A direct - MID</t>
  </si>
  <si>
    <t>Overspann + autom 1P+N-20kA-T2</t>
  </si>
  <si>
    <t>Overspann + autom 1P+N-40kA-T2</t>
  </si>
  <si>
    <t>Overspann + autom 3P+N-40kA-T2</t>
  </si>
  <si>
    <t>Overspann. 1P+N - 20kA - T2</t>
  </si>
  <si>
    <t>Overspann. 3P+N - 20kA - T2</t>
  </si>
  <si>
    <t>Overspann. 1P - 40kA - T2</t>
  </si>
  <si>
    <t>Overspann. 1P+N - 40kA - T2</t>
  </si>
  <si>
    <t>Overspann. 3P+N - 40kA - T2</t>
  </si>
  <si>
    <t>Overspann. 1P - 12.5kA - T1/2</t>
  </si>
  <si>
    <t>Overspann. 1P+N - 12.5kA -T1/2</t>
  </si>
  <si>
    <t>Digitale schakdelklok 1 x 16A</t>
  </si>
  <si>
    <t>Digitale schakdelklok 2 x 16A</t>
  </si>
  <si>
    <t>DCF antenne IP54 voor schakel</t>
  </si>
  <si>
    <t>GPS antenne IP65 voor schakel</t>
  </si>
  <si>
    <t>Overspann. PV 600Vdc - 40kA</t>
  </si>
  <si>
    <t>Overspann. PV 1000Vdc - 40kA</t>
  </si>
  <si>
    <t>Uittrekbare vervangcassette</t>
  </si>
  <si>
    <t>EMS CX³ meetmodule 3xmonof. +</t>
  </si>
  <si>
    <t>EMS CX³ meetmodule drief. +</t>
  </si>
  <si>
    <t>EMS CX³ meetmodule 630A +</t>
  </si>
  <si>
    <t>EMS CX³ meetmodule 1600A +</t>
  </si>
  <si>
    <t>EMS CX³ meetmodule 3200A +</t>
  </si>
  <si>
    <t>EMS CX³ meetmodule 6300A +</t>
  </si>
  <si>
    <t>Draaibediening DPX³ 160/250</t>
  </si>
  <si>
    <t>Draaibediening DPX³ 630</t>
  </si>
  <si>
    <t>Cilinderslot DPX³160/250 vlak</t>
  </si>
  <si>
    <t>Cilinderslot DPX³630 vlak</t>
  </si>
  <si>
    <t>Minimumspanningspoel vertraagd</t>
  </si>
  <si>
    <t>Frontale motorbediening</t>
  </si>
  <si>
    <t>Val ctdoos 2P+A duits 16A wit</t>
  </si>
  <si>
    <t>Val ctdoos 2P+A duits 16A alu</t>
  </si>
  <si>
    <t>Val ctdoos 2P+A duits 16A zwrt</t>
  </si>
  <si>
    <t>Mos wisseldrukk. + etiket</t>
  </si>
  <si>
    <t>Plexo IP55 multiwartel PG16</t>
  </si>
  <si>
    <t>DRAADKANAAL 40X80 SPOED</t>
  </si>
  <si>
    <t>Draadkanaal 60x80 spoed</t>
  </si>
  <si>
    <t>Glazendeur Linkeo 12UX19P</t>
  </si>
  <si>
    <t>Geconnecteerde teleruptor 1NO 230V 16A</t>
  </si>
  <si>
    <t>Mosaic RJ45 ctd FTP cat6 1 mod zwart</t>
  </si>
  <si>
    <t>LED kastverlichting met bewegingsmelder</t>
  </si>
  <si>
    <t>Lastschakelaar - 3 P - 250 A DPX-IS 250</t>
  </si>
  <si>
    <t>CPE - Opbouwdoos zwart</t>
  </si>
  <si>
    <t>CPE - EBDSPIR aanwezig.detect.</t>
  </si>
  <si>
    <t>LCS3 modulaire glasvezellade</t>
  </si>
  <si>
    <t>LCS3 LC duplex module voor 6</t>
  </si>
  <si>
    <t>LCS3 LC duplex module voor 12</t>
  </si>
  <si>
    <t>LCS3 MTP-12LC cassette OM4 HD</t>
  </si>
  <si>
    <t>LCS3 MTP-12LC cassette OS2 HD</t>
  </si>
  <si>
    <t>LCS3 casstt +SC dupl kopplbus</t>
  </si>
  <si>
    <t>LCS3 csstte incl koppelbus LC</t>
  </si>
  <si>
    <t>LCS3 csstt inc SC Koppelbussen</t>
  </si>
  <si>
    <t>LCS3 csstte incl LC koppelbuss</t>
  </si>
  <si>
    <t>LCS3 cstte incl SC koppelbus</t>
  </si>
  <si>
    <t>LCS3 csste incl LC koppelbus</t>
  </si>
  <si>
    <t>LCS3 csste incl SC koppelbus</t>
  </si>
  <si>
    <t>LCS3 csste inc LC koppelbus</t>
  </si>
  <si>
    <t>LCS3 UHD8 1U FO paneel leeg vr</t>
  </si>
  <si>
    <t>LCS3 UHD8 2U FO paneel leeg vr</t>
  </si>
  <si>
    <t>LCS3 UHD8 4U FO paneel leeg vr</t>
  </si>
  <si>
    <t>LCS3 UHD8 MPO cassette</t>
  </si>
  <si>
    <t>LCS3 UHD8 4 MTP adapter</t>
  </si>
  <si>
    <t>LCS3 UHD8 8 LC adapter MM</t>
  </si>
  <si>
    <t>LCS3 UHD8 8 LC adapter SM</t>
  </si>
  <si>
    <t>LCS3 UHD8 8 LC adapter APC SM</t>
  </si>
  <si>
    <t>LCS3 12 poort RJ45 GbE switch</t>
  </si>
  <si>
    <t>LCS3 26 poort RJ45 GbE switch</t>
  </si>
  <si>
    <t>LCS3 kabel koppelstuk CAT6 UTP</t>
  </si>
  <si>
    <t>LCS3 kabel koppelstk CAT6A STP</t>
  </si>
  <si>
    <t>LCS3 kabel koppelstuk CAT6 FTP</t>
  </si>
  <si>
    <t>LCS3 6 poort RJ 45 cass. mod.</t>
  </si>
  <si>
    <t>Railsteun DPX³ 160A 3P+N</t>
  </si>
  <si>
    <t>Railsteun DPX³ 160A 3P</t>
  </si>
  <si>
    <t>Railsteun DPX³ 250/630 3P+N</t>
  </si>
  <si>
    <t>Railsteun DPX³ 250/630 3P</t>
  </si>
  <si>
    <t>Railsteun DMX³ 1600/2500A</t>
  </si>
  <si>
    <t>Railsteun DMX³ 3200/4000A</t>
  </si>
  <si>
    <t>UX - 6-voudige touchbediening</t>
  </si>
  <si>
    <t>HDMI audio- en video-extender</t>
  </si>
  <si>
    <t>Mosaic vlakke ctd 2P+A verl. rood antiba</t>
  </si>
  <si>
    <t>Mosaic mod. HDMI ontvanger AV</t>
  </si>
  <si>
    <t>Mosaic RJ45 ctd FTP cat6</t>
  </si>
  <si>
    <t>Mosaic RJ45 ctd STP cat6A</t>
  </si>
  <si>
    <t>Mosaic kruissch. 10AX</t>
  </si>
  <si>
    <t>Vloercontactdoos RJ45 Cat6 FTP</t>
  </si>
  <si>
    <t>Stop Arc aut. 2P C16 3000A</t>
  </si>
  <si>
    <t>Stop Arc diff.aut F+N C16 30mA</t>
  </si>
  <si>
    <t>Deur ALTIS 1600x800 met</t>
  </si>
  <si>
    <t>Deur ALTIS 1800x1000 +</t>
  </si>
  <si>
    <t>UPS 1 extra // (121 - 500kVA)</t>
  </si>
  <si>
    <t>UPS 1 extra parallel (120kVA)</t>
  </si>
  <si>
    <t>Kabel F/FTP  Cat 6A LSOH 500 meter  Cca</t>
  </si>
  <si>
    <t>Moer in kunststof ISO 12 IP 55</t>
  </si>
  <si>
    <t>Moer in kunststof ISO 16 IP 55</t>
  </si>
  <si>
    <t>Moer in kunststof ISO 20 IP 55</t>
  </si>
  <si>
    <t>Moer in kunststof ISO 25 IP 55</t>
  </si>
  <si>
    <t>Moer in kunststof ISO 32 IP 55</t>
  </si>
  <si>
    <t>Moer in kunststof ISO 40 IP 55</t>
  </si>
  <si>
    <t>Moer in kunststof ISO 50 IP 55</t>
  </si>
  <si>
    <t>Moer in kunststof ISO 63 IP 55</t>
  </si>
  <si>
    <t>Netatmo PRO deurbel smart met camera</t>
  </si>
  <si>
    <t>LCS3 Patchkabel HD Cat6A S/FTP LSZH RJ45</t>
  </si>
  <si>
    <t>LCS3 Patchkabel HD Cat6A S/ FTP LSZH</t>
  </si>
  <si>
    <t>Uit te rusten ronde vloerdoor 2mod</t>
  </si>
  <si>
    <t>Netatmo PRO buitencamera Smart</t>
  </si>
  <si>
    <t>FP 2000 buis PVC diam. 52mm</t>
  </si>
  <si>
    <t>LCS³ patchpaneel 1U 19inch incl</t>
  </si>
  <si>
    <t>Val badgeschakelaar 2 modules zwart</t>
  </si>
  <si>
    <t>19  LCS³ modulair paneel diepte 182mm</t>
  </si>
  <si>
    <t>FP 2000 buis PVC diam. 16mm flexibele</t>
  </si>
  <si>
    <t>FP 2000 buis PVC diam. 21mm</t>
  </si>
  <si>
    <t>FP 2000 buis PVC diam. 35.5mm</t>
  </si>
  <si>
    <t>Valena NWN - Bewegingsdetect. RF</t>
  </si>
  <si>
    <t>Moer in kunststof PG 13 IP 55 RAL 7035</t>
  </si>
  <si>
    <t>Moer in kunststof PG 16 IP 55 RAL 7035</t>
  </si>
  <si>
    <t>FP 2000 buis PVC diam. 27mm flexibele</t>
  </si>
  <si>
    <t>Schakelklok week 1 kan.</t>
  </si>
  <si>
    <t>Valena NWN-Geconnect. schakel.</t>
  </si>
  <si>
    <t>Kabelbanden Colring 3,5x360mm polyamide</t>
  </si>
  <si>
    <t>Val TV ctdoos + RJ45 UTP cat6 wit</t>
  </si>
  <si>
    <t>Val TV ctdoos + RJ45 UTP cat6 alu</t>
  </si>
  <si>
    <t>Val TV ctdoos + RJ45 UTP cat6 zwart</t>
  </si>
  <si>
    <t>Schroefdeksel voor diff schakelaar 4P</t>
  </si>
  <si>
    <t>Klemafscherming voor diff 2P type B</t>
  </si>
  <si>
    <t>FP 2000 buis PVC diam. 10mm flexibele</t>
  </si>
  <si>
    <t>Nylbloc klemmenstr. 24A cap. 2,5mm2</t>
  </si>
  <si>
    <t>Mosaic enkelvoudige USB lader Type C</t>
  </si>
  <si>
    <t>Standaard contactdoos 3x2P+A 1,5m snoer</t>
  </si>
  <si>
    <t>Zwerfkast met snoer 6 contactdozen</t>
  </si>
  <si>
    <t>Standaard contactdoos 3x2P+A 3m snoer</t>
  </si>
  <si>
    <t>MOES FB 3X2P+E CORNER ANGLE USB</t>
  </si>
  <si>
    <t>Domino contactstop met zij- aansluiting</t>
  </si>
  <si>
    <t>Corner contactstop zijaansluiting</t>
  </si>
  <si>
    <t>Inductie lader met USB-A+C 2x2P+A</t>
  </si>
  <si>
    <t>90° monteerbare contactdoos 4x2P+A</t>
  </si>
  <si>
    <t>90° monteerbare contactdoos 3x2P+A</t>
  </si>
  <si>
    <t>Verticaal staande contactdoos</t>
  </si>
  <si>
    <t>Inductie lader USB-A+C 2x2P+A</t>
  </si>
  <si>
    <t>Premium contactdoos OSB 4x2P+A</t>
  </si>
  <si>
    <t>Premium contactdoos USB A+C</t>
  </si>
  <si>
    <t>Premium contactdoos met OSB</t>
  </si>
  <si>
    <t>Premium contactdoos 6x2P+A</t>
  </si>
  <si>
    <t>Premium contactdoos 5x2P+A</t>
  </si>
  <si>
    <t>Domino contactstop 2x2P+A</t>
  </si>
  <si>
    <t>Premium contactdoos 4X2P+T</t>
  </si>
  <si>
    <t>Premium contactdoos 3x2P+A</t>
  </si>
  <si>
    <t>Premium contactdoos 4x2P+A</t>
  </si>
  <si>
    <t>Standaard contactdoos 3x2P+A</t>
  </si>
  <si>
    <t>Standaard contactdoos 4x2P+A</t>
  </si>
  <si>
    <t>Standaard contactdoos 5x2P+A</t>
  </si>
  <si>
    <t>Standaard contactdoos 6x2P+A</t>
  </si>
  <si>
    <t>90° monteerb contactds 3x2P+A</t>
  </si>
  <si>
    <t>90° monteerb contactds 4x2P+A</t>
  </si>
  <si>
    <t>Verticale vloercontactactdoos 4x2P+A</t>
  </si>
  <si>
    <t>Monteerbare contactdoos OSB 4x2P+A</t>
  </si>
  <si>
    <t>Monteerbare contactdoos USB A+C</t>
  </si>
  <si>
    <t>Monteerbare contactdoos OSB 6x2P+A SCH</t>
  </si>
  <si>
    <t>Monteerbare contactdoos USB A+C OSB</t>
  </si>
  <si>
    <t>LED kastverlichting</t>
  </si>
  <si>
    <t>Monteerbare contactdoos USB A+C USB</t>
  </si>
  <si>
    <t>Monteerbare contactdoos OSB 6x2P+A</t>
  </si>
  <si>
    <t>Monteerbare contactdoos USB 5x2P+A</t>
  </si>
  <si>
    <t>TV Corner contactdoos 4x2P+A</t>
  </si>
  <si>
    <t>Domino contactstop 2x2P+A schuko</t>
  </si>
  <si>
    <t>Domino contactstop 3x2P+A schuko</t>
  </si>
  <si>
    <t>Draaibare domino premium contactstop</t>
  </si>
  <si>
    <t>Draaibare domino contactstop 3x2P+A</t>
  </si>
  <si>
    <t>Premium contactdoos automaat 4x2P+A</t>
  </si>
  <si>
    <t>Premium contactdoos automaat 6x2P+A</t>
  </si>
  <si>
    <t>Premium contactdoos 3x2P+A schuko</t>
  </si>
  <si>
    <t>Premium contactdoos 3x2P+A schuko 1.5m</t>
  </si>
  <si>
    <t>Premium contactdoos 4x2P+A schuko</t>
  </si>
  <si>
    <t>Premium contactdoos 5x2P+A schuko</t>
  </si>
  <si>
    <t>Premium contactdoos 5x2P+A schuko 1.5m</t>
  </si>
  <si>
    <t>Premium contactdoos 6x2P+A schuko 1.5m</t>
  </si>
  <si>
    <t>Premium contactdoos 6x2P+A schuko</t>
  </si>
  <si>
    <t>Standaard contactdoos 3x2P+A schuko</t>
  </si>
  <si>
    <t>Standaard contactdoos 3x2P+A SCHUKO</t>
  </si>
  <si>
    <t>Standaard contactdoos 4x2P+A schuko</t>
  </si>
  <si>
    <t>Standaard contactdoos 5x2P+A schuko</t>
  </si>
  <si>
    <t>Standaard contactdoos 6x2P+A schuko</t>
  </si>
  <si>
    <t>PROMOPACK Valena Next With Netatmo</t>
  </si>
  <si>
    <t>Gateway Geconnecteerde bord</t>
  </si>
  <si>
    <t>Geconnecteerde contactor 1NO 230V</t>
  </si>
  <si>
    <t>LCS3 Cat 6 UTP connector voor DIN-rail</t>
  </si>
  <si>
    <t>LCS3 Cat6 STP mod. de brassage</t>
  </si>
  <si>
    <t>Netatmo PRO - Security pack met binnenca</t>
  </si>
  <si>
    <t>Netatmo - Luchtkwaliteitsmeter smart</t>
  </si>
  <si>
    <t>Netatmo - Weerstation smart</t>
  </si>
  <si>
    <t>Cil.smeltpatroon 6,3x23 - 2 A Zonder ver</t>
  </si>
  <si>
    <t>Mespatroon aM 160A grootte 1 500V 120kA</t>
  </si>
  <si>
    <t>Scheider - SP38 - 1F+N uitger. smeltveil</t>
  </si>
  <si>
    <t>Complete lastschakelaar Ingeb vergr - 3p</t>
  </si>
  <si>
    <t>Samenst lastschakelaar Handgreep grijs 2</t>
  </si>
  <si>
    <t>Hoofddraaischakelaar 3p 16a</t>
  </si>
  <si>
    <t>Toebeh. instal.kabelband Bevest.hulpst.k</t>
  </si>
  <si>
    <t>Colring kabelb.zwart 4,6 mm lengte 280mm</t>
  </si>
  <si>
    <t>LCS³ Zero U kit voor universele montage</t>
  </si>
  <si>
    <t>LCS³ Kabel management kit voor 1 U panee</t>
  </si>
  <si>
    <t>LCS3 datakabel OM3 LT outd. 8 vezels gea</t>
  </si>
  <si>
    <t>LCS3 datakabel OM3 LT outd. 12 vezels ge</t>
  </si>
  <si>
    <t>LCS3 datakabel OM3 LT outd. 24 vezels ge</t>
  </si>
  <si>
    <t>LCS3 datakabel OM4 LT outd. 4 vezels gea</t>
  </si>
  <si>
    <t>LCS3 datakabel OM4 LT outd. 8 vezels gea</t>
  </si>
  <si>
    <t>LCS3 datakabel OM4 LT outd. 12 vezels ge</t>
  </si>
  <si>
    <t>Datakabel U/UTP cat.6A LSZH 500 meter -</t>
  </si>
  <si>
    <t>LCS3 kbl F/FTP 2x4P Cat6A LSZH 500m Dca</t>
  </si>
  <si>
    <t>6 poorts Gigabit switch PoE en 1 upl. po</t>
  </si>
  <si>
    <t>6 poorts Gigabit switch PoE + 3 PoE Wifi</t>
  </si>
  <si>
    <t>Power Over Ethernet Wifi access point</t>
  </si>
  <si>
    <t>Kroonsteen porselein 2P en 1 bevestiging</t>
  </si>
  <si>
    <t>Kroonsteen porselein 2P en 2 bevestiging</t>
  </si>
  <si>
    <t>Atlantic kast 300x200x160mm IP 55 - IK 1</t>
  </si>
  <si>
    <t>Atlantic kast 600x400x250mm IP 55 - IK 1</t>
  </si>
  <si>
    <t>Bedieningsmodule Centr./defectoverdracht</t>
  </si>
  <si>
    <t>LED verl.set vr datak. 1U met. 19''pan.</t>
  </si>
  <si>
    <t>Gelijkg.ngf.enkelf.voeding 48V 240 W - 5</t>
  </si>
  <si>
    <t>Stekker 2P 16A extra vlak wit</t>
  </si>
  <si>
    <t>Stekker 2P 16A extra vlak zwart</t>
  </si>
  <si>
    <t>Snoer Cat 6 F/UTP groen 2 m</t>
  </si>
  <si>
    <t>Mobile prisinter Hypra IP44/55 32A 200-2</t>
  </si>
  <si>
    <t>Half-inb.ctd kst 380V 32A 3P+A aanpassin</t>
  </si>
  <si>
    <t>Half-inb.ctd met 380V 32A 3P+A aanpassin</t>
  </si>
  <si>
    <t>Mobile prisinter Hypra IP44/55 32A 380-4</t>
  </si>
  <si>
    <t>Inbouwcontactdoos 400v 32a 4p Recht p17</t>
  </si>
  <si>
    <t>Stekkerkast 16A 230V 2P+A met differenti</t>
  </si>
  <si>
    <t>Batterij Ni-Mh 1.2 V - 1.1 Ah voor onder</t>
  </si>
  <si>
    <t>Plexo contactdoos 2P+A compleet Schuko</t>
  </si>
  <si>
    <t>Oteo contactdoos TV/FM/SAT volledig</t>
  </si>
  <si>
    <t>Batibox verdeeldoos dia 85 x 40 holle wa</t>
  </si>
  <si>
    <t>Batibox verdeeldoos 160x105x40 holle wan</t>
  </si>
  <si>
    <t>Batibox verdeeldoos 170x170x50 holle wan</t>
  </si>
  <si>
    <t>Batibox verdeeldoos 230x170x50 holle wan</t>
  </si>
  <si>
    <t>Metaal wartel PG13,5-IP68 mini aanspanca</t>
  </si>
  <si>
    <t>Dichtingsring PVC meerv. ingang vr warte</t>
  </si>
  <si>
    <t>UPS Keor T evo 10 kVA 0 bat 120x12V</t>
  </si>
  <si>
    <t>UPS Keor T evo 15 kVA 0 bat 120x12V</t>
  </si>
  <si>
    <t>UPS Keor T evo 20 kVA 0 bat 120x12V</t>
  </si>
  <si>
    <t>UPS Keor T evo 30 kVA 0 bat 120x12V</t>
  </si>
  <si>
    <t>ASI KEOR HPE 60KW-0</t>
  </si>
  <si>
    <t>ASI KEOR HPE 60KW-1</t>
  </si>
  <si>
    <t>ASI KEOR HPE 60KW-2</t>
  </si>
  <si>
    <t>HP PARALLEL CARD</t>
  </si>
  <si>
    <t>Rechte koppeling ISO40 di.35mm PVC RTA</t>
  </si>
  <si>
    <t>Moer in kunststof PG 7 IP 55 RAL 7035 -</t>
  </si>
  <si>
    <t>Moer in kunststof PG 9 IP 55 RAL 7035 -</t>
  </si>
  <si>
    <t>Moer in kunststof PG 11 IP 55 RAL 7035 -</t>
  </si>
  <si>
    <t>Moer in kunststof PG 21 IP 55 RAL 7035 -</t>
  </si>
  <si>
    <t>Moer in kunststof PG 29 IP 55 RAL 7035 -</t>
  </si>
  <si>
    <t>Moer in kunststof PG 36 IP 55 RAL 7035 -</t>
  </si>
  <si>
    <t>Moer in kunststof PG 42 IP 55 RAL 7035 -</t>
  </si>
  <si>
    <t>Moer in kunststof PG 48 IP 55 RAL 7035 -</t>
  </si>
  <si>
    <t>FP 2000 buis PVC diam. 12.5mm flexibele</t>
  </si>
  <si>
    <t>FP 2000 buis PVC diam. 40.5mm flexibele</t>
  </si>
  <si>
    <t>Automaat DNX³ 1P+N 16A 6kA B</t>
  </si>
  <si>
    <t>Datasleutel lezer Bluetooth voor schakel</t>
  </si>
  <si>
    <t>Schakelklok week 1 kan. - BLE 2 modules</t>
  </si>
  <si>
    <t>Schakelklok week/astro 1 kan. BLE 2 mod</t>
  </si>
  <si>
    <t>Schakelklok week/astro 2k. BLE 2 mod - d</t>
  </si>
  <si>
    <t>Schakelklok jaar 1 kan. - BLE 2 modules</t>
  </si>
  <si>
    <t>LCS2 Cat 6 FTP voor modulaire DIN rail b</t>
  </si>
  <si>
    <t>LCS3 Cat 6A STP connector voor DIN-rail</t>
  </si>
  <si>
    <t>Double Play Switch 4 uitgangen</t>
  </si>
  <si>
    <t>Houder 4 connectoren UTP</t>
  </si>
  <si>
    <t>Houder 4 connectoren FTP/STP</t>
  </si>
  <si>
    <t>Connector RJ45 CAT 6 UTP</t>
  </si>
  <si>
    <t>Connector RJ45 CAT 6 FTP</t>
  </si>
  <si>
    <t>Connector RJ45 CAT 6 STP</t>
  </si>
  <si>
    <t>Connector RJ45 CAT 6A STP</t>
  </si>
  <si>
    <t>Stop Arc diff.aut F+N C20 30mA AFDD - 10</t>
  </si>
  <si>
    <t>Kabels vr externe voeding DPX³</t>
  </si>
  <si>
    <t>DPX³ 250HP MT automaat 3P 16A 36kA - 400</t>
  </si>
  <si>
    <t>DPX³ 250HP MT automaat 3P 20A 36kA - 400</t>
  </si>
  <si>
    <t>DPX³ 250HP MT automaat 3P 25A 36kA - 400</t>
  </si>
  <si>
    <t>DPX³ 250HP MT automaat 3P 32A 36kA - 400</t>
  </si>
  <si>
    <t>DPX³ 250HP MT automaat 3P 40A 36kA - 400</t>
  </si>
  <si>
    <t>DPX³ 250HP MT automaat 3P 50A 36kA - 400</t>
  </si>
  <si>
    <t>DPX³ 250HP MT automaat 3P 63A 36kA - 400</t>
  </si>
  <si>
    <t>DPX³ 250HP MT automaat 3P 80A 36kA - 400</t>
  </si>
  <si>
    <t>DPX³ 250HP MT automaat 3P 100A 36kA - 40</t>
  </si>
  <si>
    <t>DPX³ 250HP MT automaat 3P 125A 36kA - 40</t>
  </si>
  <si>
    <t>DPX³ 250HP MT automaat 3P 160A 36kA - 40</t>
  </si>
  <si>
    <t>DPX³ 250HP MT automaat 3P 200A 36kA - 40</t>
  </si>
  <si>
    <t>DPX³ 250HP MT automaat 3P 250A 36kA - 40</t>
  </si>
  <si>
    <t>DPX³ 250HP MT automaat 4P 16A 36kA - 400</t>
  </si>
  <si>
    <t>DPX³ 250HP MT automaat 4P 20A 36kA - 400</t>
  </si>
  <si>
    <t>DPX³ 250HP MT automaat 4P 25A 36kA - 400</t>
  </si>
  <si>
    <t>DPX³ 250HP MT automaat 4P 32A 36kA - 400</t>
  </si>
  <si>
    <t>DPX³ 250HP MT automaat 4P 40A 36kA - 400</t>
  </si>
  <si>
    <t>DPX³ 250HP MT automaat 4P 50A 36kA - 400</t>
  </si>
  <si>
    <t>DPX³ 250HP MT automaat 4P 63A 36kA - 400</t>
  </si>
  <si>
    <t>DPX³ 250HP MT automaat 4P 80A 36kA - 400</t>
  </si>
  <si>
    <t>DPX³ 250HP MT automaat 4P 100A 36kA - 40</t>
  </si>
  <si>
    <t>DPX³ 250HP MT automaat 4P 125A 36kA - 40</t>
  </si>
  <si>
    <t>DPX³ 250HP MT automaat 4P 160A 36kA - 40</t>
  </si>
  <si>
    <t>DPX³ 250HP MT automaat 4P 200A 36kA - 40</t>
  </si>
  <si>
    <t>DPX³ 250HP MT automaat 4P 250A 36kA - 40</t>
  </si>
  <si>
    <t>DPX³ 250HP MT automaat met diff. 4P 16A</t>
  </si>
  <si>
    <t>DPX³ 250HP MT automaat met diff. 4P 20A</t>
  </si>
  <si>
    <t>DPX³ 250HP MT automaat met diff. 4P 25A</t>
  </si>
  <si>
    <t>DPX³ 250HP MT automaat met diff. 4P 32A</t>
  </si>
  <si>
    <t>DPX³ 250HP MT automaat met diff. 4P 40A</t>
  </si>
  <si>
    <t>DPX³ 250HP MT automaat met diff. 4P 50A</t>
  </si>
  <si>
    <t>DPX³ 250HP MT automaat met diff. 4P 63A</t>
  </si>
  <si>
    <t>DPX³ 250HP MT automaat met diff. 4P 80A</t>
  </si>
  <si>
    <t>DPX³ 250HP MT automaat met diff. 4P 100A</t>
  </si>
  <si>
    <t>DPX³ 250HP MT automaat met diff. 4P 125A</t>
  </si>
  <si>
    <t>DPX³ 250HP MT automaat met diff. 4P 160A</t>
  </si>
  <si>
    <t>DPX³ 250HP MT automaat met diff. 4P 200A</t>
  </si>
  <si>
    <t>DPX³ 250HP MT automaat met diff. 4P 250A</t>
  </si>
  <si>
    <t>DPX³ 250HP MT automaat 3P 16A 50kA - 400</t>
  </si>
  <si>
    <t>DPX³ 250HP MT automaat 3P 20A 50kA - 400</t>
  </si>
  <si>
    <t>DPX³ 250HP MT automaat 3P 25A 50kA - 400</t>
  </si>
  <si>
    <t>DPX³ 250HP MT automaat 3P 32A 50kA - 400</t>
  </si>
  <si>
    <t>DPX³ 250HP MT automaat 3P 40A 50kA - 400</t>
  </si>
  <si>
    <t>DPX³ 250HP MT automaat 3P 50A 50kA - 400</t>
  </si>
  <si>
    <t>DPX³ 250HP MT automaat 3P 63A 50kA - 400</t>
  </si>
  <si>
    <t>DPX³ 250HP MT automaat 3P 80A 50kA - 400</t>
  </si>
  <si>
    <t>DPX³ 250HP MT automaat 3P 100A 50kA - 40</t>
  </si>
  <si>
    <t>DPX³ 250HP MT automaat 3P 125A 50kA - 40</t>
  </si>
  <si>
    <t>DPX³ 250HP MT automaat 3P 160A 50kA - 40</t>
  </si>
  <si>
    <t>DPX³ 250HP MT automaat 3P 200A 50kA - 40</t>
  </si>
  <si>
    <t>DPX³ 250HP MT automaat 3P 250A 50kA - 40</t>
  </si>
  <si>
    <t>DPX³ 250HP MT automaat 4P 16A 50kA - 400</t>
  </si>
  <si>
    <t>DPX³ 250HP MT automaat 4P 20A 50kA - 400</t>
  </si>
  <si>
    <t>DPX³ 250HP MT automaat 4P 25A 50kA - 400</t>
  </si>
  <si>
    <t>DPX³ 250HP MT automaat 4P 32A 50kA - 400</t>
  </si>
  <si>
    <t>DPX³ 250HP MT automaat 4P 40A 50kA - 400</t>
  </si>
  <si>
    <t>DPX³ 250HP MT automaat 4P 50A 50kA - 400</t>
  </si>
  <si>
    <t>DPX³ 250HP MT automaat 4P 63A 50kA - 400</t>
  </si>
  <si>
    <t>DPX³ 250HP MT automaat 4P 80A 50kA - 400</t>
  </si>
  <si>
    <t>DPX³ 250HP MT automaat 4P 100A 50kA - 40</t>
  </si>
  <si>
    <t>DPX³ 250HP MT automaat 4P 125A 50kA - 40</t>
  </si>
  <si>
    <t>DPX³ 250HP MT automaat 4P 160A 50kA - 40</t>
  </si>
  <si>
    <t>DPX³ 250HP MT automaat 4P 200A 50kA - 40</t>
  </si>
  <si>
    <t>DPX³ 250HP MT automaat 4P 250A 50kA - 40</t>
  </si>
  <si>
    <t>DPX³ 250HP MT automaat 3P 16A 70kA - 400</t>
  </si>
  <si>
    <t>DPX³ 250HP MT automaat 3P 20A 70kA - 400</t>
  </si>
  <si>
    <t>DPX³ 250HP MT automaat 3P 25A 70kA - 400</t>
  </si>
  <si>
    <t>DPX³ 250HP MT automaat 3P 32A 70kA - 400</t>
  </si>
  <si>
    <t>DPX³ 250HP MT automaat 3P 40A 70kA - 400</t>
  </si>
  <si>
    <t>DPX³ 250HP MT automaat 3P 50A 70kA - 400</t>
  </si>
  <si>
    <t>DPX³ 250HP MT automaat 3P 63A 70kA - 400</t>
  </si>
  <si>
    <t>DPX³ 250HP MT automaat 3P 80A 70kA - 400</t>
  </si>
  <si>
    <t>DPX³ 250HP MT automaat 3P 100A 70kA - 40</t>
  </si>
  <si>
    <t>DPX³ 250HP MT automaat 3P 125A 70kA - 40</t>
  </si>
  <si>
    <t>DPX³ 250HP MT automaat 3P 160A 70kA - 40</t>
  </si>
  <si>
    <t>DPX³ 250HP MT automaat 3P 200A 70kA - 40</t>
  </si>
  <si>
    <t>DPX³ 250HP MT automaat 3P 250A 70kA - 40</t>
  </si>
  <si>
    <t>DPX³ 250HP MT automaat 4P 16A 70kA - 400</t>
  </si>
  <si>
    <t>DPX³ 250HP MT automaat 4P 20A 70kA - 400</t>
  </si>
  <si>
    <t>DPX³ 250HP MT automaat 4P 25A 70kA - 400</t>
  </si>
  <si>
    <t>DPX³ 250HP MT automaat 4P 32A 70kA - 400</t>
  </si>
  <si>
    <t>DPX³ 250HP MT automaat 4P 40A 70kA - 400</t>
  </si>
  <si>
    <t>DPX³ 250HP MT automaat 4P 50A 70kA - 400</t>
  </si>
  <si>
    <t>DPX³ 250HP MT automaat 4P 63A 70kA - 400</t>
  </si>
  <si>
    <t>DPX³ 250HP MT automaat 4P 80A 70kA - 400</t>
  </si>
  <si>
    <t>DPX³ 250HP MT automaat 4P 100A 70kA - 40</t>
  </si>
  <si>
    <t>DPX³ 250HP MT automaat 4P 125A 70kA - 40</t>
  </si>
  <si>
    <t>DPX³ 250HP MT automaat 4P 160A 70kA - 40</t>
  </si>
  <si>
    <t>DPX³ 250HP MT automaat 4P 200A 70kA - 40</t>
  </si>
  <si>
    <t>DPX³ 250HP MT automaat 4P 250A 70kA - 40</t>
  </si>
  <si>
    <t>DPX³ 250HP MT automaat 3P 16A 100kA - 40</t>
  </si>
  <si>
    <t>DPX³ 250HP MT automaat 3P 20A 100kA - 40</t>
  </si>
  <si>
    <t>DPX³ 250HP MT automaat 3P 25A 100kA - 40</t>
  </si>
  <si>
    <t>DPX³ 250HP MT automaat 3P 32A 100kA - 40</t>
  </si>
  <si>
    <t>DPX³ 250HP MT automaat 3P 40A 100kA - 40</t>
  </si>
  <si>
    <t>DPX³ 250HP MT automaat 3P 50A 100kA - 40</t>
  </si>
  <si>
    <t>DPX³ 250HP MT automaat 3P 63A 100kA - 40</t>
  </si>
  <si>
    <t>DPX³ 250HP MT automaat 3P 80A 100kA - 40</t>
  </si>
  <si>
    <t>DPX³ 250HP MT automaat 3P 100A 100kA - 4</t>
  </si>
  <si>
    <t>DPX³ 250HP MT automaat 3P 125A 100kA - 4</t>
  </si>
  <si>
    <t>DPX³ 250HP MT automaat 3P 160A 100kA - 4</t>
  </si>
  <si>
    <t>DPX³ 250HP MT automaat 3P 200A 100kA - 4</t>
  </si>
  <si>
    <t>DPX³ 250HP MT automaat 3P 250A 100kA - 4</t>
  </si>
  <si>
    <t>DPX³ 250HP MT automaat 4P 16A 100kA - 40</t>
  </si>
  <si>
    <t>DPX³ 250HP MT automaat 4P 20A 100kA - 40</t>
  </si>
  <si>
    <t>DPX³ 250HP MT automaat 4P 25A 100kA - 40</t>
  </si>
  <si>
    <t>DPX³ 250HP MT automaat 4P 32A 100kA - 40</t>
  </si>
  <si>
    <t>DPX³ 250HP MT automaat 4P 40A 100kA - 40</t>
  </si>
  <si>
    <t>DPX³ 250HP MT automaat 4P 50A 100kA - 40</t>
  </si>
  <si>
    <t>DPX³ 250HP MT automaat 4P 63A 100kA - 40</t>
  </si>
  <si>
    <t>DPX³ 250HP MT automaat 4P 80A 100kA - 40</t>
  </si>
  <si>
    <t>DPX³ 250HP MT automaat 4P 100A 100kA - 4</t>
  </si>
  <si>
    <t>DPX³ 250HP MT automaat 4P 125A 100kA - 4</t>
  </si>
  <si>
    <t>DPX³ 250HP MT automaat 4P 160A 100kA - 4</t>
  </si>
  <si>
    <t>DPX³ 250HP MT automaat 4P 200A 100kA - 4</t>
  </si>
  <si>
    <t>DPX³ 250HP MT automaat 4P 250A 100kA - 4</t>
  </si>
  <si>
    <t>DPX³-I 250HP lastschakelaar 3P 250A - AC</t>
  </si>
  <si>
    <t>DPX³-I 250HP lastschakelaar 4P 250A - AC</t>
  </si>
  <si>
    <t>DPX³-I 250HP lastschakelaar met diff.  4</t>
  </si>
  <si>
    <t>DPX³-I 125HP lastschakelaar 3P 125A - AC</t>
  </si>
  <si>
    <t>DPX³-I 125HP lastschakelaar 4P 125A - AC</t>
  </si>
  <si>
    <t>DPX³-I 125HP lastschakelaar met diff.  4</t>
  </si>
  <si>
    <t>DPX³ 250HP ELE automaat type S1.1 - 3P 4</t>
  </si>
  <si>
    <t>DPX³ 250HP ELE automaat type S1.1 - 3P 1</t>
  </si>
  <si>
    <t>DPX³ 250HP ELE automaat type S1.1 - 3P 2</t>
  </si>
  <si>
    <t>DPX³ 250HP ELE automaat type S1.1 - 4P 4</t>
  </si>
  <si>
    <t>DPX³ 250HP ELE automaat type S1.1 - 4P 1</t>
  </si>
  <si>
    <t>DPX³ 250HP ELE automaat type S1.1 - 4P 2</t>
  </si>
  <si>
    <t>DPX³ 250HP ELE automaat met diff. S1.1 -</t>
  </si>
  <si>
    <t>DPX³ 125HP MT automaat 3P 16A 36kA - 400</t>
  </si>
  <si>
    <t>DPX³ 125HP MT automaat 3P 20A 36kA - 400</t>
  </si>
  <si>
    <t>DPX³ 125HP MT automaat 3P 25A 36kA - 400</t>
  </si>
  <si>
    <t>DPX³ 125HP MT automaat 3P 32A 36kA - 400</t>
  </si>
  <si>
    <t>DPX³ 125HP MT automaat 3P 40A 36kA - 400</t>
  </si>
  <si>
    <t>DPX³ 125HP MT automaat 3P 50A 36kA - 400</t>
  </si>
  <si>
    <t>DPX³ 125HP MT automaat 3P 63A 36kA - 400</t>
  </si>
  <si>
    <t>DPX³ 125HP MT automaat 3P 80A 36kA - 400</t>
  </si>
  <si>
    <t>DPX³ 125HP MT automaat 3P 100A 36kA - 40</t>
  </si>
  <si>
    <t>DPX³ 125HP MT automaat 3P 125A 36kA - 40</t>
  </si>
  <si>
    <t>DPX³ 125HP MT automaat 3P 160A 36kA - 40</t>
  </si>
  <si>
    <t>DPX³ 125HP MT automaat 3P 200A 36kA - 40</t>
  </si>
  <si>
    <t>DPX³ 125HP MT automaat 3P 250A 36kA - 40</t>
  </si>
  <si>
    <t>DPX³ 125HP MT automaat 4P 32A 36kA - 400</t>
  </si>
  <si>
    <t>DPX³ 125HP MT automaat 4P 40A 36kA - 400</t>
  </si>
  <si>
    <t>DPX³ 125HP MT automaat 4P 50A 36kA - 400</t>
  </si>
  <si>
    <t>DPX³ 125HP MT automaat 4P 63A 36kA - 400</t>
  </si>
  <si>
    <t>DPX³ 125HP MT automaat 4P 80A 36kA - 400</t>
  </si>
  <si>
    <t>DPX³ 125HP MT automaat 4P 100A 36kA - 40</t>
  </si>
  <si>
    <t>DPX³ 125HP MT automaat 4P 125A 36kA - 40</t>
  </si>
  <si>
    <t>DPX³ 125HP MT automaat met diff. 4P 16A</t>
  </si>
  <si>
    <t>DPX³ 125HP MT automaat met diff. 4P 20A</t>
  </si>
  <si>
    <t>DPX³ 125HP MT automaat met diff. 4P 25A</t>
  </si>
  <si>
    <t>DPX³ 125HP MT automaat met diff. 4P 32A</t>
  </si>
  <si>
    <t>DPX³ 125HP MT automaat met diff. 4P 40A</t>
  </si>
  <si>
    <t>DPX³ 125HP MT automaat met diff. 4P 50A</t>
  </si>
  <si>
    <t>DPX³ 125HP MT automaat met diff. 4P 63A</t>
  </si>
  <si>
    <t>DPX³ 125HP MT automaat met diff. 4P 80A</t>
  </si>
  <si>
    <t>DPX³ 125HP MT automaat met diff. 4P 100A</t>
  </si>
  <si>
    <t>DPX³ 125HP MT automaat met diff. 4P 125A</t>
  </si>
  <si>
    <t>DPX³ 125HP MT automaat 3P 16A 50kA - 400</t>
  </si>
  <si>
    <t>DPX³ 125HP MT automaat 3P 20A 50kA - 400</t>
  </si>
  <si>
    <t>DPX³ 125HP MT automaat 3P 25A 50kA - 400</t>
  </si>
  <si>
    <t>DPX³ 125HP MT automaat 3P 32A 50kA - 400</t>
  </si>
  <si>
    <t>DPX³ 125HP MT automaat 3P 40A 50kA - 400</t>
  </si>
  <si>
    <t>DPX³ 125HP MT automaat 3P 50A 50kA - 400</t>
  </si>
  <si>
    <t>DPX³ 125HP MT automaat 3P 63A 50kA - 400</t>
  </si>
  <si>
    <t>DPX³ 125HP MT automaat 3P 80A 50kA - 400</t>
  </si>
  <si>
    <t>DPX³ 125HP MT automaat 3P 100A 50kA - 40</t>
  </si>
  <si>
    <t>DPX³ 125HP MT automaat 3P 125A 50kA - 40</t>
  </si>
  <si>
    <t>DPX³ 125HP MT automaat 4P 16A 50kA - 400</t>
  </si>
  <si>
    <t>DPX³ 125HP MT automaat 4P 20A 50kA - 400</t>
  </si>
  <si>
    <t>DPX³ 125HP MT automaat 4P 25A 50kA - 400</t>
  </si>
  <si>
    <t>DPX³ 125HP MT automaat 4P 32A 50kA - 400</t>
  </si>
  <si>
    <t>DPX³ 125HP MT automaat 4P 40A 50kA - 400</t>
  </si>
  <si>
    <t>DPX³ 125HP MT automaat 4P 50A 50kA - 400</t>
  </si>
  <si>
    <t>DPX³ 125HP MT automaat 4P 63A 50kA - 400</t>
  </si>
  <si>
    <t>DPX³ 125HP MT automaat 4P 80A 50kA - 400</t>
  </si>
  <si>
    <t>DPX³ 125HP MT automaat 4P 100A 50kA - 40</t>
  </si>
  <si>
    <t>DPX³ 125HP MT automaat 4P 125A 50kA - 40</t>
  </si>
  <si>
    <t>DPX³ 125HP MT automaat 3P 16A 70kA - 400</t>
  </si>
  <si>
    <t>DPX³ 125HP MT automaat 3P 20A 70kA - 400</t>
  </si>
  <si>
    <t>DPX³ 125HP MT automaat 3P 25A 70kA - 400</t>
  </si>
  <si>
    <t>DPX³ 125HP MT automaat 3P 32A 70kA - 400</t>
  </si>
  <si>
    <t>DPX³ 125HP MT automaat 3P 40A 70kA - 400</t>
  </si>
  <si>
    <t>DPX³ 125HP MT automaat 3P 50A 70kA - 400</t>
  </si>
  <si>
    <t>DPX³ 125HP MT automaat 3P 63A 70kA - 400</t>
  </si>
  <si>
    <t>DPX³ 125HP MT automaat 3P 80A 70kA - 400</t>
  </si>
  <si>
    <t>DPX³ 125HP MT automaat 3P 100A 70kA - 40</t>
  </si>
  <si>
    <t>DPX³ 125HP MT automaat 3P 125A 70kA - 40</t>
  </si>
  <si>
    <t>DPX³ 125HP MT automaat 4P 16A 70kA - 400</t>
  </si>
  <si>
    <t>DPX³ 125HP MT automaat 4P 20A 70kA - 400</t>
  </si>
  <si>
    <t>DPX³ 125HP MT automaat 4P 25A 70kA - 400</t>
  </si>
  <si>
    <t>DPX³ 125HP MT automaat 4P 32A 70kA - 400</t>
  </si>
  <si>
    <t>DPX³ 125HP MT automaat 4P 40A 70kA - 400</t>
  </si>
  <si>
    <t>DPX³ 125HP MT automaat 4P 50A 70kA - 400</t>
  </si>
  <si>
    <t>DPX³ 125HP MT automaat 4P 63A 70kA - 400</t>
  </si>
  <si>
    <t>DPX³ 125HP MT automaat 4P 80A 70kA - 400</t>
  </si>
  <si>
    <t>DPX³ 125HP MT automaat 4P 100A 70kA - 40</t>
  </si>
  <si>
    <t>DPX³ 125HP MT automaat 4P 125A 70kA - 40</t>
  </si>
  <si>
    <t>DPX³ 125HP MT automaat 3P 16A 100kA - 40</t>
  </si>
  <si>
    <t>DPX³ 125HP MT automaat 3P 20A 100kA - 40</t>
  </si>
  <si>
    <t>DPX³ 125HP MT automaat 3P 25A 100kA - 40</t>
  </si>
  <si>
    <t>DPX³ 125HP MT automaat 3P 32A 100kA - 40</t>
  </si>
  <si>
    <t>DPX³ 125HP MT automaat 3P 40A 100kA - 40</t>
  </si>
  <si>
    <t>DPX³ 125HP MT automaat 3P 50A 100kA - 40</t>
  </si>
  <si>
    <t>DPX³ 125HP MT automaat 3P 63A 100kA - 40</t>
  </si>
  <si>
    <t>DPX³ 125HP MT automaat 3P 80A 100kA - 40</t>
  </si>
  <si>
    <t>DPX³ 125HP MT automaat 3P 100A 100kA - 4</t>
  </si>
  <si>
    <t>DPX³ 125HP MT automaat 3P 125A 100kA - 4</t>
  </si>
  <si>
    <t>DPX³ 125HP MT automaat 4P 16A 100kA - 40</t>
  </si>
  <si>
    <t>DPX³ 125HP MT automaat 4P 20A 100kA - 40</t>
  </si>
  <si>
    <t>DPX³ 125HP MT automaat 4P 25A 100kA - 40</t>
  </si>
  <si>
    <t>DPX³ 125HP MT automaat 4P 32A 100kA - 40</t>
  </si>
  <si>
    <t>DPX³ 125HP MT automaat 4P 40A 100kA - 40</t>
  </si>
  <si>
    <t>DPX³ 125HP MT automaat 4P 50A 100kA - 40</t>
  </si>
  <si>
    <t>DPX³ 125HP MT automaat 4P 63A 100kA - 40</t>
  </si>
  <si>
    <t>DPX³ 125HP MT automaat 4P 80A 100kA - 40</t>
  </si>
  <si>
    <t>DPX³ 125HP MT automaat 4P 100A 100kA - 4</t>
  </si>
  <si>
    <t>DPX³ 125HP MT automaat 4P 125A 100kA - 4</t>
  </si>
  <si>
    <t>Soluclip zwart DLP Alu klik in</t>
  </si>
  <si>
    <t>LCS3 T sensor PDU SNMP/mail Incl Cat 6 U</t>
  </si>
  <si>
    <t>LCS3 T/vocht sen PDU SNMP/mail Incl Cat</t>
  </si>
  <si>
    <t>LCS3 dub contactsluit sens PDU 3rd party</t>
  </si>
  <si>
    <t>Bureaublok 3x2P+A+2XUSB+ tabl.houd. snoe</t>
  </si>
  <si>
    <t>Bureaublok 3x2P+A + 2XUSB+ tabl.houder s</t>
  </si>
  <si>
    <t>Valena Next Voordeelpack 6 stopcontacten</t>
  </si>
  <si>
    <t>Valena Next Promopack 6 stop- contacten</t>
  </si>
  <si>
    <t>Val USB lader 30W power del. volledig ap</t>
  </si>
  <si>
    <t>ASI KEOR HPE 250KW</t>
  </si>
  <si>
    <t>ASI KEOR HPE 300KW</t>
  </si>
  <si>
    <t>ASI KEOR HPE 400KW</t>
  </si>
  <si>
    <t>ASI KEOR HPE 500KW</t>
  </si>
  <si>
    <t>HPE PARALLEL CARD</t>
  </si>
  <si>
    <t>HPE MODBUS RS485 CARD</t>
  </si>
  <si>
    <t>ASI KEOR HP 100KVA</t>
  </si>
  <si>
    <t>ASI KEOR HP 125KVA</t>
  </si>
  <si>
    <t>ASI KEOR HP 160KVA</t>
  </si>
  <si>
    <t>ASI KEOR HP 200KVA</t>
  </si>
  <si>
    <t>ASI KEOR HP 250KVA</t>
  </si>
  <si>
    <t>ASI KEOR HP 300KVA</t>
  </si>
  <si>
    <t>ASI KEOR HP 400KVA</t>
  </si>
  <si>
    <t>ASI KEOR HP 500KVA</t>
  </si>
  <si>
    <t>ASI KEOR HP 600KVA</t>
  </si>
  <si>
    <t>ASI KEOR HP 800KVA</t>
  </si>
  <si>
    <t>ASI KEOR HPE 100KW</t>
  </si>
  <si>
    <t>ASI KEOR HPE 125KW</t>
  </si>
  <si>
    <t>ASI KEOR HPE 160KW</t>
  </si>
  <si>
    <t>ASI KEOR HPE 200KW</t>
  </si>
  <si>
    <t>Battery fused switch box 60-80 kVa</t>
  </si>
  <si>
    <t>Battery fused switch box 100 - 125 kVa</t>
  </si>
  <si>
    <t>Battery fused switch box 160 kVa</t>
  </si>
  <si>
    <t>Battery fused switch box 200 kVa</t>
  </si>
  <si>
    <t>Bevestigingskit + 1 kabel voor batterij</t>
  </si>
  <si>
    <t>Bevestigingskit + 1 kabel voor batt. UPS</t>
  </si>
  <si>
    <t>Ringbasis met klapdeksel T2 S voor laadu</t>
  </si>
  <si>
    <t>Plexo contactdoos EV 2P+A voor laadunit</t>
  </si>
  <si>
    <t>T2 S vervangcontactdoos mode 3 voor laad</t>
  </si>
  <si>
    <t>Soliroc contactdoos EV 2P+A voor laaduni</t>
  </si>
  <si>
    <t>Set van 4 blinde afsluitplaten voor laad</t>
  </si>
  <si>
    <t>Kit met afwerkingskap bovenaan voor laad</t>
  </si>
  <si>
    <t>Kit voor display enkele paal voor laadun</t>
  </si>
  <si>
    <t>Kit voor display dubbele paal voor laadu</t>
  </si>
  <si>
    <t>Adapter vloerbevestiging oude en nieuwe</t>
  </si>
  <si>
    <t>Vergrendelingsysteem mode 3 voor laaduni</t>
  </si>
  <si>
    <t>Deur glas vr kast Linkeo 2 19'' - 33U x</t>
  </si>
  <si>
    <t>LCS3 Patchcord HD Cat6 U/UTP Blauw 0.5m</t>
  </si>
  <si>
    <t>LCS3 Patchcord HD Cat6 U/UTP Blauw 1m</t>
  </si>
  <si>
    <t>LCS3 Patchcord HD Cat6 U/UTP Blauw 3m</t>
  </si>
  <si>
    <t>LCS3 Patchcord HD Cat6 U/UTP  Blauw 5m</t>
  </si>
  <si>
    <t>LCS3 Patchkabel HD CAT6A S/FTP geel 0,5m</t>
  </si>
  <si>
    <t>LCS3 Patchkabel HD Cat6A S/ Geel 3m</t>
  </si>
  <si>
    <t>LCS3 Patchkabel HD Cat6A S/FTP Geel 5m</t>
  </si>
  <si>
    <t>Starterskit Geconnecteerd bord Gateway +</t>
  </si>
  <si>
    <t>Zoemer-bel Ø62mm 8-12VAC</t>
  </si>
  <si>
    <t>EBDHS aanwezig.detector Casambi DALI/DSI</t>
  </si>
  <si>
    <t>EBDSPIR aanwezigheidsdet. Casambi</t>
  </si>
  <si>
    <t>EBDMR aanwezigheidsdetector Casambi</t>
  </si>
  <si>
    <t>Lot de 100 embouts ISO 20</t>
  </si>
  <si>
    <t>Mosaic drukknop controle 6A</t>
  </si>
  <si>
    <t>Snoer Cat 6A S/FTP rood 1 m</t>
  </si>
  <si>
    <t>Snoer Cat 6A S/FTP rood 2 m</t>
  </si>
  <si>
    <t>Snoer Cat 6A S/FTP rood 3 m</t>
  </si>
  <si>
    <t>Snoer Cat 6A S/FTP rood 5 m</t>
  </si>
  <si>
    <t>417372</t>
  </si>
  <si>
    <t>417370</t>
  </si>
  <si>
    <t>417373</t>
  </si>
  <si>
    <t>AP-EBMHS-PRM-L03</t>
  </si>
  <si>
    <t>Verdeelklem 2P 40A - 13 aansl.</t>
  </si>
  <si>
    <t>Verdeelklem 2P 100A - 7 aansl.</t>
  </si>
  <si>
    <t>Verdeelklem 2P 100A - 11 aansl</t>
  </si>
  <si>
    <t>Verdeelklem 2P 125A - 15 aansl</t>
  </si>
  <si>
    <t>Verdeelklem 4P 40A - 13 aansl.</t>
  </si>
  <si>
    <t>Verdeelklem 4P 100A - 7 aansl.</t>
  </si>
  <si>
    <t>Verdeelklem 4P 100A - 11 aansl</t>
  </si>
  <si>
    <t>Verdeelklem 4P 100A - 12 aansl</t>
  </si>
  <si>
    <t>Verdeelklem 4P 125A - 11 aansl</t>
  </si>
  <si>
    <t>Verdeelklem 4P 125A - 15 aansl</t>
  </si>
  <si>
    <t>Verdeelklem 4P 125A - 16 aansl</t>
  </si>
  <si>
    <t>Verdeelklem 4P 160A - 15 aansl</t>
  </si>
  <si>
    <t>UPS Battery replacement Kit</t>
  </si>
  <si>
    <t>Kunststaal laadpaal 22kW</t>
  </si>
  <si>
    <t>Laadp. metaal 2V 22kW mode 2/3 3F</t>
  </si>
  <si>
    <t>Valena NWN - contactinterface</t>
  </si>
  <si>
    <t>Automatisatie-unit standaard</t>
  </si>
  <si>
    <t>Manipulator v/oproep IP67 voor 78241</t>
  </si>
  <si>
    <t>Laadp. metaal 1V 22kW mode 2/3</t>
  </si>
  <si>
    <t>Kit met intel. deurbel</t>
  </si>
  <si>
    <t>Netatmo Pro - Intelligente</t>
  </si>
  <si>
    <t>Toebehoren letteringsyst.</t>
  </si>
  <si>
    <t>Symboolplaatjes</t>
  </si>
  <si>
    <t>Cil.smeltpatr. gG 8,5x31,5 20A</t>
  </si>
  <si>
    <t>Mespatroon aM 250A grootte 1</t>
  </si>
  <si>
    <t>Mespatroon aM 200A grootte 2</t>
  </si>
  <si>
    <t>Mespatroon aM 250A grootte 2</t>
  </si>
  <si>
    <t>Mespatroon aM 315A grootte 2</t>
  </si>
  <si>
    <t>Mespatroon aM 400A grootte 2</t>
  </si>
  <si>
    <t>Plaat DPX³ 125 HP verticaal</t>
  </si>
  <si>
    <t>Plaat DPX³ 125 HP horizontaal</t>
  </si>
  <si>
    <t>Afdekpl. DPX³ 125 HP verticaal</t>
  </si>
  <si>
    <t>Afdekpl. DPX³ 125 HP horizont.</t>
  </si>
  <si>
    <t>Plaat DPX³ 250 HP verticaal</t>
  </si>
  <si>
    <t>Plaat DPX³ 250 HP horizontaal</t>
  </si>
  <si>
    <t>Afdekpl. DPX³ 250 HP verticaal</t>
  </si>
  <si>
    <t>Afdekpl. DPX³ 250 HP horizont.</t>
  </si>
  <si>
    <t>LCS3 Patchkabel Cat8 S/FTP</t>
  </si>
  <si>
    <t>Klemmenstrook suprem 960 Grijs</t>
  </si>
  <si>
    <t>Klemmenstrook suprem 960</t>
  </si>
  <si>
    <t>Snoer SXGA HD15 man/man</t>
  </si>
  <si>
    <t>Snoer HDMI 1.4 man/man</t>
  </si>
  <si>
    <t>Snoer HDMI 1.4 man</t>
  </si>
  <si>
    <t>hoekadaptater 90°</t>
  </si>
  <si>
    <t>Snoer displayport man/man</t>
  </si>
  <si>
    <t>Snoer USB 3.0 A man/A man</t>
  </si>
  <si>
    <t>Snoer USB 3.0 A man/B man</t>
  </si>
  <si>
    <t>Snoer USB 2.0 A man</t>
  </si>
  <si>
    <t>Snoer lad &amp; sync USB A man</t>
  </si>
  <si>
    <t>Snoer USB 3.1 C man/C man</t>
  </si>
  <si>
    <t>Snoer USB 2.0 C man/A mâle</t>
  </si>
  <si>
    <t>Snoer USB 2.0 C man</t>
  </si>
  <si>
    <t>Adaptater USB 3.1 C man</t>
  </si>
  <si>
    <t>Snoer audio (2)RCA man/man</t>
  </si>
  <si>
    <t>Snoer audio jack 3.5 mm man</t>
  </si>
  <si>
    <t>Optische digitaal snoer</t>
  </si>
  <si>
    <t>Installatiekabels CAT 6 UTP</t>
  </si>
  <si>
    <t>Sam kast glasdeur 2000X800X800</t>
  </si>
  <si>
    <t>TV Corner contactdoos</t>
  </si>
  <si>
    <t>Schakelklok 24u. 1 uitgang</t>
  </si>
  <si>
    <t>Contactstop 2P+A</t>
  </si>
  <si>
    <t>LCS3 Patchcord High Density</t>
  </si>
  <si>
    <t>LCS3 Patchkabel CAT6 U/UTP</t>
  </si>
  <si>
    <t>Half-inb.ctd met 200V 16A 2P+A</t>
  </si>
  <si>
    <t>Half-inb.ctd met 380V 16A 3P+A</t>
  </si>
  <si>
    <t>Half-inbcd met 380V 16A 3P+N+A</t>
  </si>
  <si>
    <t>Rechte contactstop 40V 16A 3P</t>
  </si>
  <si>
    <t>Inbouwdoos voor beton 8 mod</t>
  </si>
  <si>
    <t>Pop-up unit leeg 4mod.alu</t>
  </si>
  <si>
    <t>Pop-up unit leeg 8mod.alu</t>
  </si>
  <si>
    <t>Kunstst. laadp. 3.7kW mode 3</t>
  </si>
  <si>
    <t>Kunstst. laadp. 7.4kW mode 3</t>
  </si>
  <si>
    <t>Kunstst. laadp. 3.7kW mode 2/3</t>
  </si>
  <si>
    <t>Laadp metaal 1V 3.7kW mode 2/3</t>
  </si>
  <si>
    <t>Laadp metaal 2V 3.7kW mode 2/3</t>
  </si>
  <si>
    <t>Laadp metaal 1V 7.4kW mode 2/3</t>
  </si>
  <si>
    <t>Laadp metaal 2V 7.4kW mode 2/3</t>
  </si>
  <si>
    <t>Kunstst. laadp. 22kW mode 3</t>
  </si>
  <si>
    <t>Kunstst. laadp. 7.4kW mode 2/3</t>
  </si>
  <si>
    <t>Sarlam - hublot E27 100W</t>
  </si>
  <si>
    <t>Verklikkerl. 12-24-48V voor</t>
  </si>
  <si>
    <t>Mosaic rolluikbed. drukk. 500W</t>
  </si>
  <si>
    <t>Mosaic drukknop vr rolluikbed.</t>
  </si>
  <si>
    <t>Lange spanklauw voor Sagane</t>
  </si>
  <si>
    <t>Inbouwdoos metselwerk</t>
  </si>
  <si>
    <t>Klokzaag diameter 65 mm</t>
  </si>
  <si>
    <t>Temperatuursonde Keor Compact</t>
  </si>
  <si>
    <t>Batterijkast leeg voor UPS</t>
  </si>
  <si>
    <t>Batterijkast 15 kVA voor UPS</t>
  </si>
  <si>
    <t>Batterijkast 20 kVA voor UPS</t>
  </si>
  <si>
    <t>Parallelset voor UPS Keor</t>
  </si>
  <si>
    <t>Kaart RS485 Modb. voor UPS</t>
  </si>
  <si>
    <t>UPS triph. Keor Compact 10 kVA</t>
  </si>
  <si>
    <t>UPS drief. Keor Compact 15 kVA</t>
  </si>
  <si>
    <t>UPS drief. Keor Compact 20 kVA</t>
  </si>
  <si>
    <t>Kaart potentiaalvrij contact</t>
  </si>
  <si>
    <t>Plaat  DPX³ 125 HP 3P 16M</t>
  </si>
  <si>
    <t>Plaat  DPX³ 125 HP 4P 16M</t>
  </si>
  <si>
    <t>Plaat  DPX³ 125 HP 3P 24M</t>
  </si>
  <si>
    <t>Plaat  DPX³ 125 HP 4P 24M</t>
  </si>
  <si>
    <t>Plaat  DPX³ 125 HP 3P 36M</t>
  </si>
  <si>
    <t>Plaat  DPX³ 125 HP 4P 36M</t>
  </si>
  <si>
    <t>Plaat  DPX³ 125 HP diff 16M</t>
  </si>
  <si>
    <t>Afdekpl.  DPX³ 125 HP 3P 16M</t>
  </si>
  <si>
    <t>Afdekpl.  DPX³ 125 HP 4P 16M</t>
  </si>
  <si>
    <t>Afdekpl.  DPX³ 125 HP 3P 24M</t>
  </si>
  <si>
    <t>Afdekpl.  DPX³ 125 HP 4P 24M</t>
  </si>
  <si>
    <t>Afdekpl.  DPX³ 125 HP 3P 36M</t>
  </si>
  <si>
    <t>Afdekpl.  DPX³ 125 HP 4P 36M</t>
  </si>
  <si>
    <t>Afdekpl.  DPX³ 125 HP diff 16M</t>
  </si>
  <si>
    <t>Autom.-unit 3 bronnen/5 autom.</t>
  </si>
  <si>
    <t>Hendel directe stand. draai-</t>
  </si>
  <si>
    <t>Hendel directe noodbediening</t>
  </si>
  <si>
    <t>Hendel stand. draaibediening</t>
  </si>
  <si>
    <t>Hendel noodbediening op deur</t>
  </si>
  <si>
    <t>Vergrendelsysteem voor directe</t>
  </si>
  <si>
    <t>Vergrendelsyst. draaibediening</t>
  </si>
  <si>
    <t>Hulpcontact draaibedieningen</t>
  </si>
  <si>
    <t>Set van 3 oriënteerbare vlakke</t>
  </si>
  <si>
    <t>Set van 4 oriënteerbare vlakke</t>
  </si>
  <si>
    <t>Verzegelbare klemafschermingen</t>
  </si>
  <si>
    <t>Montageplaat voor net-nood-</t>
  </si>
  <si>
    <t>Vergrendelingsmechanisme voor</t>
  </si>
  <si>
    <t>Set van 3 kooiklemmen voor</t>
  </si>
  <si>
    <t>Set van 4 kooiklemmen voor</t>
  </si>
  <si>
    <t>Set 2 isoler. klemscheidings-</t>
  </si>
  <si>
    <t>Set 3 isoler. Klemscheidings-</t>
  </si>
  <si>
    <t>Frontale motorbediening 24VAC/</t>
  </si>
  <si>
    <t>Frontale motorbediening 48VAC/</t>
  </si>
  <si>
    <t>Frontale motorbediening 110VAC</t>
  </si>
  <si>
    <t>Frontale motorbediening 230VAC</t>
  </si>
  <si>
    <t>Vergrendelingsaccessoire voor</t>
  </si>
  <si>
    <t>Hangslot voor frontale motor-</t>
  </si>
  <si>
    <t>Plug-in basis voor uittrekbare</t>
  </si>
  <si>
    <t>Plug-in mobiele set voor uit-</t>
  </si>
  <si>
    <t>Uitrijdbare frontplaat masker</t>
  </si>
  <si>
    <t>Debro-lift mechanisme voor</t>
  </si>
  <si>
    <t>Vergrendelmech. in uitgereden</t>
  </si>
  <si>
    <t>Vergrendelmechanisme voor</t>
  </si>
  <si>
    <t>Hangslot debro-lift mechanisme</t>
  </si>
  <si>
    <t>Hendel voor noodbediening op</t>
  </si>
  <si>
    <t>Set van 3 kooiklemmen voor Cu/</t>
  </si>
  <si>
    <t>Set van 4 kooiklemmen voor Cu/</t>
  </si>
  <si>
    <t>Cilinderslot + vlakke sleutel</t>
  </si>
  <si>
    <t>Cilinderslot + ster sleutel</t>
  </si>
  <si>
    <t>Set 3 spreidklemmen voor rails</t>
  </si>
  <si>
    <t>Set 4 spreidklemmen voor rails</t>
  </si>
  <si>
    <t>Set van 3 achteraansluitingen</t>
  </si>
  <si>
    <t>Set van 4 achteraansluitingen</t>
  </si>
  <si>
    <t>Modulair frame 400x300mm incl.</t>
  </si>
  <si>
    <t>Modulair frame 500x400mm incl.</t>
  </si>
  <si>
    <t>Modulair frame 500x500mm incl.</t>
  </si>
  <si>
    <t>Modulair frame 600x400mm incl.</t>
  </si>
  <si>
    <t>Modulair frame 700x500mm incl.</t>
  </si>
  <si>
    <t>Modulair frame 800x600mm incl.</t>
  </si>
  <si>
    <t>Modulair basisframe vr kunst.</t>
  </si>
  <si>
    <t>Modulair basisframe vr metalen</t>
  </si>
  <si>
    <t>Montageplaat vermogensautomaat</t>
  </si>
  <si>
    <t>Kuststof frontplaat voor</t>
  </si>
  <si>
    <t>Kunststof gesloten frontplaat</t>
  </si>
  <si>
    <t>Kunststoffen gesloten frontpl.</t>
  </si>
  <si>
    <t>Metalen gesloten frontplaat</t>
  </si>
  <si>
    <t>Metalen frontplaat vr modulair</t>
  </si>
  <si>
    <t>Metalen frontplaat voor</t>
  </si>
  <si>
    <t>Set van 2 montagebeugels voor</t>
  </si>
  <si>
    <t>B65 LED - 100lm-1u-IP65</t>
  </si>
  <si>
    <t>B65 LED - 200lm-1u-IP65</t>
  </si>
  <si>
    <t>B65 LED - NP-350lm-1u-IP65</t>
  </si>
  <si>
    <t>B65 LED - NP-500lm-1u-IP65</t>
  </si>
  <si>
    <t>URA ONE - NP-100lm-1u-IP42</t>
  </si>
  <si>
    <t>URA ONE - NP-200lm-1u-IP42</t>
  </si>
  <si>
    <t>URA ONE - NP-350lm-1u-IP42</t>
  </si>
  <si>
    <t>URA ONE - NP-500lm-1u-IP42</t>
  </si>
  <si>
    <t>B65 LED - 350lm-1u-IP65</t>
  </si>
  <si>
    <t>B65 LED - 500lm-1u-IP65</t>
  </si>
  <si>
    <t>URA ONE - P/NP-500lm-1u-IP42</t>
  </si>
  <si>
    <t>Val badgeschakelaar 2 modules</t>
  </si>
  <si>
    <t>Koolmonoxidemelder</t>
  </si>
  <si>
    <t>RJ45 CAT6 UTP Module LCS3 MAT zwart</t>
  </si>
  <si>
    <t>Lijst 32 x 12.5 zwart</t>
  </si>
  <si>
    <t>Bureaublok 3x 2P+A + USB</t>
  </si>
  <si>
    <t>LSOH Cca OM4 LOOSE TUBE INT/EXT vezel 24</t>
  </si>
  <si>
    <t>battery replacement kit 310772BRK</t>
  </si>
  <si>
    <t>UPS KEOR SPE TOWER 1,5 kVA 8X10A IEC</t>
  </si>
  <si>
    <t>UPS KEOR SPE Tower 2 kVA 8x10A IEC</t>
  </si>
  <si>
    <t>Bureaublok - 4x 2P+A + 3 x RJ45</t>
  </si>
  <si>
    <t>Val drukknop met belsymb.</t>
  </si>
  <si>
    <t>Diff.schak.type B - 2P - 63A</t>
  </si>
  <si>
    <t>Diff.schak.type B - 2P - 40A</t>
  </si>
  <si>
    <t>Diff.schak.type B - 4P</t>
  </si>
  <si>
    <t>Incara Disq80 wit-1x 2P+A</t>
  </si>
  <si>
    <t>Incara Disq80 zwart - 1x 2P+A</t>
  </si>
  <si>
    <t>Incara Disq80 RVS -1x 2P+A</t>
  </si>
  <si>
    <t>Incara Disq80 deksel RVS</t>
  </si>
  <si>
    <t>Incara Disq60 wit -</t>
  </si>
  <si>
    <t>Incara Disq60 wit- 1x 2P+A -</t>
  </si>
  <si>
    <t>Incara Disq60 zwart -</t>
  </si>
  <si>
    <t>Incara Disq60 zwart- 1x 2P+A-</t>
  </si>
  <si>
    <t>Incara Disq60 RVS -</t>
  </si>
  <si>
    <t>Incara Disq60 RVS -1x 2P+A -</t>
  </si>
  <si>
    <t>Incara Disq60 deksel RVS-</t>
  </si>
  <si>
    <t>Incara Disq60 deksel RVS -</t>
  </si>
  <si>
    <t>Incara Disq60 wit-USB A+C -</t>
  </si>
  <si>
    <t>Incara Disq60 zwart -USB A+C -</t>
  </si>
  <si>
    <t>Incara Disq60 RVS -USB A+C -</t>
  </si>
  <si>
    <t>Incara Disq60 -</t>
  </si>
  <si>
    <t>Incara Disq'in - wit -</t>
  </si>
  <si>
    <t>Incara Disq'in - zwart -</t>
  </si>
  <si>
    <t>Incara Disq'In - afdekplaat</t>
  </si>
  <si>
    <t>Incara Multilink - wit -</t>
  </si>
  <si>
    <t>Incara Multilink - zwart -</t>
  </si>
  <si>
    <t>Incara Multilink -zwart metaal</t>
  </si>
  <si>
    <t>Incara Multilink zwart metaal-</t>
  </si>
  <si>
    <t>Incara beschermende behuizing</t>
  </si>
  <si>
    <t>Incara Pop Up 4 modules -</t>
  </si>
  <si>
    <t>Incara Pop Up 2X4 modules -</t>
  </si>
  <si>
    <t>Incara Pop Up 2x4 modules -</t>
  </si>
  <si>
    <t>Incara Pop Up 8 modules -</t>
  </si>
  <si>
    <t>Incara Pop Up 4 modules RVS -</t>
  </si>
  <si>
    <t>Incara Pop Up 4 modules -RVS +</t>
  </si>
  <si>
    <t>Incara Pop Up 4 modules wit +</t>
  </si>
  <si>
    <t>Incara Pop Up 2x4 mod. -RVS +</t>
  </si>
  <si>
    <t>Incara Pop Up 2x4 mod. -wit +</t>
  </si>
  <si>
    <t>Incara Pop Up 8 modules -RVS +</t>
  </si>
  <si>
    <t>Incara Flip Up -RVS (metaal)-</t>
  </si>
  <si>
    <t>Incara Multilink inbouw wand-</t>
  </si>
  <si>
    <t>Incara Top Access 295mm -</t>
  </si>
  <si>
    <t>Incara Top Access 385mm -</t>
  </si>
  <si>
    <t>Incara Link'On - zwart -</t>
  </si>
  <si>
    <t>Incara Link'On zwart- 4x2P+A-</t>
  </si>
  <si>
    <t>Incara Link'On - uitbreiding</t>
  </si>
  <si>
    <t>Incara Electr'On - wit -</t>
  </si>
  <si>
    <t>Incara Electr'On - zwart -</t>
  </si>
  <si>
    <t>Incara Electr'On - wit - kit -</t>
  </si>
  <si>
    <t>Incara Electr'On - zwart-kit -</t>
  </si>
  <si>
    <t>Incara Electr'On - afwerking</t>
  </si>
  <si>
    <t>Incara Electr'On -</t>
  </si>
  <si>
    <t>Incara Tower 60-afw. metaal-</t>
  </si>
  <si>
    <t>Incara Tower 120-metaal zwart-</t>
  </si>
  <si>
    <t>Incara combisnoer Wieland</t>
  </si>
  <si>
    <t>Incara Vertebra -4 compartim.-</t>
  </si>
  <si>
    <t>Incara Vertebra -2 compartim.-</t>
  </si>
  <si>
    <t>Diff.schak.type B - 4P - 40A 230/400V</t>
  </si>
  <si>
    <t>RJ45 UTP CAT6 Mosaic LCS3 mat zwart</t>
  </si>
  <si>
    <t>Lijst 20 x 12.5 zwart</t>
  </si>
  <si>
    <t>Bureaublok 4x 2P+A polar.+verlichte scha</t>
  </si>
  <si>
    <t>Plexo Inox verhoging</t>
  </si>
  <si>
    <t>Plexo lampje 12-24-48V blauw</t>
  </si>
  <si>
    <t>Plexo lampje voor verlichting</t>
  </si>
  <si>
    <t>Plexo lampje voor controle</t>
  </si>
  <si>
    <t>Plexo tijdschakelaar 25s-15min</t>
  </si>
  <si>
    <t>Plexo multi bediening 1 of 2</t>
  </si>
  <si>
    <t>Plexo thermostaat 250V</t>
  </si>
  <si>
    <t>Plexo wisselschakelaar 10AX</t>
  </si>
  <si>
    <t>Plexo wisselschak. controle</t>
  </si>
  <si>
    <t>Plexo wisselschak verlicht</t>
  </si>
  <si>
    <t>Plexo wissel contr zonder nul</t>
  </si>
  <si>
    <t>Plexo schemerschak 2-1500Lux</t>
  </si>
  <si>
    <t>Plexo detector PIR 2-draads</t>
  </si>
  <si>
    <t>Plexo kruisschakelaar</t>
  </si>
  <si>
    <t>Plexo detector PIR 3-draads</t>
  </si>
  <si>
    <t>Plexo wisselschakelaar 16AX</t>
  </si>
  <si>
    <t>Plexo dubbel wissel-drukknop</t>
  </si>
  <si>
    <t>Plexo 2-polige schakelaar 16AX</t>
  </si>
  <si>
    <t>Plexo 2P 16AX schak. controle</t>
  </si>
  <si>
    <t>Plexo 2P schak verlicht. zndr</t>
  </si>
  <si>
    <t>Plexo drukknop NO controle</t>
  </si>
  <si>
    <t>Plexo sleut.schak 2 stand 0-I</t>
  </si>
  <si>
    <t>Plexo sleut.schak 3 sta I-0-II</t>
  </si>
  <si>
    <t>Plexo drukknop NO verlicht</t>
  </si>
  <si>
    <t>Plexo blindplaat</t>
  </si>
  <si>
    <t>Plexo rolluik schakelaar</t>
  </si>
  <si>
    <t>Plexo rolluik dubbele drukknop</t>
  </si>
  <si>
    <t>Plexo drukknop NO 10A 250V</t>
  </si>
  <si>
    <t>Plexo drukknop NO-NG 10A</t>
  </si>
  <si>
    <t>Plexo drukknop NO-NG etiquette</t>
  </si>
  <si>
    <t>Plexo noodstop 3A-250V NG</t>
  </si>
  <si>
    <t>Plexo noodstop sleut. NG-NG-3A</t>
  </si>
  <si>
    <t>Plexo noodstop kwartslag ontgr</t>
  </si>
  <si>
    <t>Plexo kabeluitg ISO32 12-25mm</t>
  </si>
  <si>
    <t>Plexo contactdoos 2P+A</t>
  </si>
  <si>
    <t>Plexo cntctds schroefklem 2P+A</t>
  </si>
  <si>
    <t>Plexo contactdoos 2P+A polaris</t>
  </si>
  <si>
    <t>Plexo cntctds RJ45 cat 6A STP</t>
  </si>
  <si>
    <t>Plexo contctds RJ45 cat 6 UTP</t>
  </si>
  <si>
    <t>Plexo contactds 2Vx2P+A horiz</t>
  </si>
  <si>
    <t>Plexo contactds 2Vx2P+A vert.</t>
  </si>
  <si>
    <t>Plexo contactds 3Vx2P+A horiz</t>
  </si>
  <si>
    <t>Plexo adapter Ø 22mm grijs</t>
  </si>
  <si>
    <t>Plexo contctds RJ45 cat 6A FTP</t>
  </si>
  <si>
    <t>Plexo adapter Mosaic 2 mod</t>
  </si>
  <si>
    <t>Plexo adapter Mosaic RJ45</t>
  </si>
  <si>
    <t>Plexo markeringslicht LED</t>
  </si>
  <si>
    <t>Plexo transparante verstrooier</t>
  </si>
  <si>
    <t>Plexo groene verstrooier</t>
  </si>
  <si>
    <t>Plexo oranje verstrooier</t>
  </si>
  <si>
    <t>Plexo rode verstrooier</t>
  </si>
  <si>
    <t>Plexo kabelinvoer 1 membraan</t>
  </si>
  <si>
    <t>Plexo dunne wand accessoire</t>
  </si>
  <si>
    <t>Plexo set van 4 doppen</t>
  </si>
  <si>
    <t>Plexo kabelinvoer 2 membranen</t>
  </si>
  <si>
    <t>Plexo opbouwdoos 1 mechanisme</t>
  </si>
  <si>
    <t>Plexo opbouwdoos 2 mechanismen</t>
  </si>
  <si>
    <t>Plexo opbouwdoos 3 mechanismen</t>
  </si>
  <si>
    <t>Plexo inbouwkader 1 mechanisme</t>
  </si>
  <si>
    <t>Plexo inbouwkader 2 mechanisme</t>
  </si>
  <si>
    <t>Plexo inbouwkader 3 mechanisme</t>
  </si>
  <si>
    <t>Plexo wisselschak controle</t>
  </si>
  <si>
    <t>Plexo contactdoos 1V 2P+A</t>
  </si>
  <si>
    <t>Plexo 2P schak verlichtbaar</t>
  </si>
  <si>
    <t>Plexo rolluik schakelaar 6AX</t>
  </si>
  <si>
    <t>Plexo drukknp NO 10AX verlicht</t>
  </si>
  <si>
    <t>Plexo contactds 2Vx2P+A verti</t>
  </si>
  <si>
    <t>Plexo wartelingang 1 x M20</t>
  </si>
  <si>
    <t>Plexo koppelstuk opbouwdozen</t>
  </si>
  <si>
    <t>Plexo wartelingang 2 x M20</t>
  </si>
  <si>
    <t>Plexo pulsschakelaar 3 standen</t>
  </si>
  <si>
    <t>Plexo sleutelschak 2 standen</t>
  </si>
  <si>
    <t>Plexo drukkn 250V 10A verlicht</t>
  </si>
  <si>
    <t>Plexo 2P controle schakel. met</t>
  </si>
  <si>
    <t>Plexo 2P+A contactdoos 1V</t>
  </si>
  <si>
    <t>Plexo tuinpaal met contactdoos</t>
  </si>
  <si>
    <t>Plexo contactdoos 3V 2P+A</t>
  </si>
  <si>
    <t>Plexo contactdoos 2V 2P+A</t>
  </si>
  <si>
    <t>Plexo contactdoos Green'up</t>
  </si>
  <si>
    <t>Plexo contactdoos fietsoplader</t>
  </si>
  <si>
    <t>Plexo spanklauw standaard</t>
  </si>
  <si>
    <t>Plexo lange spanklauw</t>
  </si>
  <si>
    <t>Plexo wisselschakelaar inbouw</t>
  </si>
  <si>
    <t>Plexo drukknop NO verl compl</t>
  </si>
  <si>
    <t>Plexo drukknop NO etikethouder</t>
  </si>
  <si>
    <t>Plexo contactdoos 1V inbouw</t>
  </si>
  <si>
    <t>Plexo contactdoos schroefklem</t>
  </si>
  <si>
    <t>Plexo contactdoos 2V</t>
  </si>
  <si>
    <t>Plexo contactdoos 3V</t>
  </si>
  <si>
    <t>Plexo kabeluitg 5-13mm IP55</t>
  </si>
  <si>
    <t>Plexo kabeluitg schroefklem</t>
  </si>
  <si>
    <t>Plexo kabeluitgang - ISO32</t>
  </si>
  <si>
    <t>Plexo inbouw WCD 1V IP55</t>
  </si>
  <si>
    <t>Plexo kabeluitg 5-13mm  IP55</t>
  </si>
  <si>
    <t>Plexo contactdoos 1V</t>
  </si>
  <si>
    <t>Plexo rolluikbedien. 6AX 500W</t>
  </si>
  <si>
    <t>Plexo DIY wisselschakelaar</t>
  </si>
  <si>
    <t>Plexo DIY dubbel wissel /</t>
  </si>
  <si>
    <t>Plexo DIY contactdoos</t>
  </si>
  <si>
    <t>Plexo DIY contactdoos 2 voudig</t>
  </si>
  <si>
    <t>Plexo DIY drukkknop</t>
  </si>
  <si>
    <t>Plexo DIY drukkknop verlicht</t>
  </si>
  <si>
    <t>Plexo DIY wissel + contactdoos</t>
  </si>
  <si>
    <t>Plexo DIY contactdoos 3-voudig</t>
  </si>
  <si>
    <t>Plexo DIY 2P + contactdoos</t>
  </si>
  <si>
    <t>Plexo DIY 2-Polige schakelaar</t>
  </si>
  <si>
    <t>Plexo DIY 2-P met verklikker</t>
  </si>
  <si>
    <t>Plexo DIY drukkknop 10A</t>
  </si>
  <si>
    <t>Plexo DIY dubbel wissel of</t>
  </si>
  <si>
    <t>Plexo DIY fietsoplaad cont ds</t>
  </si>
  <si>
    <t>Plexo DIY 2-polige schakelaar</t>
  </si>
  <si>
    <t>Plexo DIY 2P schakelaar</t>
  </si>
  <si>
    <t>Plexo DIY 2P schak controle</t>
  </si>
  <si>
    <t>Plexo DIY 2P schakelaar met</t>
  </si>
  <si>
    <t>Bureaublok -  6x 2P+A</t>
  </si>
  <si>
    <t>Mosaic ctdoos TV mann 9.52mm</t>
  </si>
  <si>
    <t>Pack geconnecteerde ecoteller</t>
  </si>
  <si>
    <t>Einddeksel links/rechts</t>
  </si>
  <si>
    <t>Variabele binnen/buitenhoek</t>
  </si>
  <si>
    <t>Variabele platte hoek</t>
  </si>
  <si>
    <t>T-aftakking - hoogte 12.5 mm</t>
  </si>
  <si>
    <t>videofoon binnenpost</t>
  </si>
  <si>
    <t>Kunststof wartel PG11 IP68</t>
  </si>
  <si>
    <t>Colli Plexo grijs</t>
  </si>
  <si>
    <t>Bureaublok -  4x 2P+A +</t>
  </si>
  <si>
    <t>CP reserve ring EBDSPIR</t>
  </si>
  <si>
    <t>CPE-EN-2G-SM-W dubbelvoudige</t>
  </si>
  <si>
    <t>CPE-EN-1G-SM-W enkelvoudige</t>
  </si>
  <si>
    <t>Vooraansluiting 3P DMX³ 1600</t>
  </si>
  <si>
    <t>Vooraansluiting 4P DMX³ 1600</t>
  </si>
  <si>
    <t>Vergrendelingsknop DMX³</t>
  </si>
  <si>
    <t>Hoekadaptater 90°</t>
  </si>
  <si>
    <t>Bureaublok -  2x 2P+A +</t>
  </si>
  <si>
    <t>Bureaublok -  3x 2P+A +</t>
  </si>
  <si>
    <t>Bureaublok 5x 2P+A +</t>
  </si>
  <si>
    <t>Batterij voor noodverlichting</t>
  </si>
  <si>
    <t>Looplamp LED 900 lm IK05 snoer</t>
  </si>
  <si>
    <t>Mosaic ctdoos 2P+A 45°</t>
  </si>
  <si>
    <t>Voeding inductielader</t>
  </si>
  <si>
    <t>Kit inductielader 3A-15W</t>
  </si>
  <si>
    <t>Inductielader samenstelbaar</t>
  </si>
  <si>
    <t>Kit 4x inductielader 3A-15W</t>
  </si>
  <si>
    <t>Mosaic inductielader 10W</t>
  </si>
  <si>
    <t>Mosaic afdekpl 4x2 mod zwart</t>
  </si>
  <si>
    <t>Mosaic afdekpl 10 mod zwart</t>
  </si>
  <si>
    <t>Mosaic afdekpl 1 mod mat zwart</t>
  </si>
  <si>
    <t>Mosaic dimmer 400W 2 draads</t>
  </si>
  <si>
    <t>Mosaic rolluikdrukknop</t>
  </si>
  <si>
    <t>Mosaic detector 3 draads</t>
  </si>
  <si>
    <t>Mosaic detector 2 draads</t>
  </si>
  <si>
    <t>RJ45 cat 6A STP 1 module LCS3</t>
  </si>
  <si>
    <t>Mosaic USB lader 30W Powdel</t>
  </si>
  <si>
    <t>Mosaic 2xUSB lader type C</t>
  </si>
  <si>
    <t>Mosaic kruisschakelaar 10AX</t>
  </si>
  <si>
    <t>Mos.Link ctd 2x2P+A schuko</t>
  </si>
  <si>
    <t>Mosaic ctdoos luidspreker</t>
  </si>
  <si>
    <t>Mosaic ctdoos XLR 3 polen vr.</t>
  </si>
  <si>
    <t>Mosaic ctdoos jack vrouw 3.5mm</t>
  </si>
  <si>
    <t>Mosaic ctdoos  jack 3.5mm</t>
  </si>
  <si>
    <t>Looplamp E25 75W kabel 5m</t>
  </si>
  <si>
    <t>Looplamp E25 100W kabel 5m</t>
  </si>
  <si>
    <t>Kunststof wartel ISO16 IP68</t>
  </si>
  <si>
    <t>Kunststof wartel ISO25 IP68</t>
  </si>
  <si>
    <t>UPS Battery replacement</t>
  </si>
  <si>
    <t>UPS KEOR SPE Tower 750 VA</t>
  </si>
  <si>
    <t>UPS KEOR SPE Tower 1 kVA</t>
  </si>
  <si>
    <t>UPS KEOR SPE Tower 3 kVA</t>
  </si>
  <si>
    <t>Kunststof wartel ISO12 IP68</t>
  </si>
  <si>
    <t>Kunststof wartel ISO32 IP68</t>
  </si>
  <si>
    <t>Kunststof wartel ISO40 IP68</t>
  </si>
  <si>
    <t>Kunststof wartel ISO50 IP68</t>
  </si>
  <si>
    <t>Kunststof wartel ISO63 IP68</t>
  </si>
  <si>
    <t>Kunststof wartel PG9 IP68</t>
  </si>
  <si>
    <t>Kunststof wartel PG13.5 IP68</t>
  </si>
  <si>
    <t>Kunststof wartel PG16 IP68</t>
  </si>
  <si>
    <t>Kunststof wartel PG21 IP68</t>
  </si>
  <si>
    <t>Kunststof wartel PG36 IP68</t>
  </si>
  <si>
    <t>Kunststof wartel PG42 IP68</t>
  </si>
  <si>
    <t>Kunststof wartel PG48 IP68</t>
  </si>
  <si>
    <t>Kunststof wartel ISO20 IP68</t>
  </si>
  <si>
    <t>Koper staaf alu HD h1780mm</t>
  </si>
  <si>
    <t>Schakelklok week 1 kan. - BLE</t>
  </si>
  <si>
    <t>Schakelklok week/astro 1 kan.</t>
  </si>
  <si>
    <t>Schakelklok jaar 1 kan. - BLE</t>
  </si>
  <si>
    <t>Uitbreidingsset lengte 1 meter</t>
  </si>
  <si>
    <t>Uitbreidingsset lengte 3 meter</t>
  </si>
  <si>
    <t>DPX³ minima uitsch. spoel 110V</t>
  </si>
  <si>
    <t>Arteor ctdoos 2P+A zwitsers</t>
  </si>
  <si>
    <t>Kabelgel. zwart 14x13.5 L2.1m</t>
  </si>
  <si>
    <t>Kabelgel. zwart 14x13.5 L1.2m</t>
  </si>
  <si>
    <t>Kabelgel. zwart 11x10.5 L1.2m</t>
  </si>
  <si>
    <t>Variabele binnen/buitenhoek -</t>
  </si>
  <si>
    <t>T-aftakking - hoogte 12.5 mm -</t>
  </si>
  <si>
    <t>Draadloze omgevingssensor voor</t>
  </si>
  <si>
    <t>Draadloze contactsluitings</t>
  </si>
  <si>
    <t>PDU verticaal Zero-U 36xC13 +</t>
  </si>
  <si>
    <t>Koppelcontd. ZLS 20/25V-32A-2P</t>
  </si>
  <si>
    <t>LEGRAND DEUR SLOT LINKEO MURAL</t>
  </si>
  <si>
    <t>st Mos.Link ctdoos 2P+A vlak 45°-2 mod wit</t>
  </si>
  <si>
    <t>Mosaic Link contactdoos 2P+A -vlak- contactdoos op 45°-2 modules rood</t>
  </si>
  <si>
    <t>VERGOKAN</t>
  </si>
  <si>
    <t>0P1000TX6</t>
  </si>
  <si>
    <t>Montageprofiel</t>
  </si>
  <si>
    <t>0P1000X3</t>
  </si>
  <si>
    <t>0P1000X6</t>
  </si>
  <si>
    <t>0P1026</t>
  </si>
  <si>
    <t>Verbindingsstuk</t>
  </si>
  <si>
    <t>0P3300T10X6</t>
  </si>
  <si>
    <t>0P3300X6</t>
  </si>
  <si>
    <t>0P5000X6</t>
  </si>
  <si>
    <t>124.10.76</t>
  </si>
  <si>
    <t>Schuif polyamide M10</t>
  </si>
  <si>
    <t>124.12.95</t>
  </si>
  <si>
    <t>Schuif-M RA 1XM10/12</t>
  </si>
  <si>
    <t>125.70.48</t>
  </si>
  <si>
    <t>Geluidsisolerende buisklem, 2 schroeven</t>
  </si>
  <si>
    <t>139.21.96</t>
  </si>
  <si>
    <t>Witte Beschermdop</t>
  </si>
  <si>
    <t>139.21.97</t>
  </si>
  <si>
    <t>Zwarte Beschermdop</t>
  </si>
  <si>
    <t>139.41.96</t>
  </si>
  <si>
    <t>139.41.97</t>
  </si>
  <si>
    <t>146.00.81</t>
  </si>
  <si>
    <t>Basisplaat M8</t>
  </si>
  <si>
    <t>146.01.01</t>
  </si>
  <si>
    <t>Basisplaat M10</t>
  </si>
  <si>
    <t>146.01.08</t>
  </si>
  <si>
    <t>Basisplaat M8/M12</t>
  </si>
  <si>
    <t>154.19.02</t>
  </si>
  <si>
    <t>Geperforeerde staalband</t>
  </si>
  <si>
    <t>154.27.02</t>
  </si>
  <si>
    <t>155.25.02</t>
  </si>
  <si>
    <t>170.0034.02</t>
  </si>
  <si>
    <t>Korte U-bout 25mm M6</t>
  </si>
  <si>
    <t>170.0034.12</t>
  </si>
  <si>
    <t>Korte U-bout 25mm M8</t>
  </si>
  <si>
    <t>170.0034.22</t>
  </si>
  <si>
    <t>Korte U-bout 25mm M10</t>
  </si>
  <si>
    <t>170.0042.12</t>
  </si>
  <si>
    <t>Korte U-bout 32mm M8</t>
  </si>
  <si>
    <t>170.0042.22</t>
  </si>
  <si>
    <t>Korte U-bout 32mm M10</t>
  </si>
  <si>
    <t>170.0048.12</t>
  </si>
  <si>
    <t>Korte U-bout 40mm M8</t>
  </si>
  <si>
    <t>170.0048.22</t>
  </si>
  <si>
    <t>Korte U-bout 40mm M10</t>
  </si>
  <si>
    <t>170.0060.12</t>
  </si>
  <si>
    <t>Korte U-bout 50mm M8</t>
  </si>
  <si>
    <t>170.0060.22</t>
  </si>
  <si>
    <t>Korte U-bout 50mm M10</t>
  </si>
  <si>
    <t>170.0060.32</t>
  </si>
  <si>
    <t>Korte U-bout 50mm M12</t>
  </si>
  <si>
    <t>170.0076.22</t>
  </si>
  <si>
    <t>Korte U-bout 65mm M10</t>
  </si>
  <si>
    <t>170.0089.22</t>
  </si>
  <si>
    <t>Korte U-bout 80mm M10</t>
  </si>
  <si>
    <t>170.0089.32</t>
  </si>
  <si>
    <t>Korte U-bout 80mm M12</t>
  </si>
  <si>
    <t>170.0114.32</t>
  </si>
  <si>
    <t>Korte U-bout 100mm M12</t>
  </si>
  <si>
    <t>170.0139.32</t>
  </si>
  <si>
    <t>Korte U-bout 125mm M12</t>
  </si>
  <si>
    <t>170.0168.32</t>
  </si>
  <si>
    <t>Korte U-bout 150mm M12</t>
  </si>
  <si>
    <t>171.0034.02</t>
  </si>
  <si>
    <t>Lange U-bout 25mm M6</t>
  </si>
  <si>
    <t>171.0042.12</t>
  </si>
  <si>
    <t>Lange U-bout 32mm M8</t>
  </si>
  <si>
    <t>171.0048.12</t>
  </si>
  <si>
    <t>Lange U-bout 40mm M8</t>
  </si>
  <si>
    <t>171.0048.22</t>
  </si>
  <si>
    <t>Lange U-bout 40mm M10</t>
  </si>
  <si>
    <t>171.0060.12</t>
  </si>
  <si>
    <t>Lange U-bout 50mm M8</t>
  </si>
  <si>
    <t>171.0060.22</t>
  </si>
  <si>
    <t>Lange U-bout 50mm M10</t>
  </si>
  <si>
    <t>171.0076.22</t>
  </si>
  <si>
    <t>Lange U-bout 65mm M10</t>
  </si>
  <si>
    <t>171.0089.22</t>
  </si>
  <si>
    <t>Lange U-bout 80mm M10</t>
  </si>
  <si>
    <t>171.0114.22</t>
  </si>
  <si>
    <t>Lange U-bout 100mm M10</t>
  </si>
  <si>
    <t>171.0168.32</t>
  </si>
  <si>
    <t>Lange U-bout 150mm M12</t>
  </si>
  <si>
    <t>171.0273.32</t>
  </si>
  <si>
    <t>Lange U-bout 250mm M12</t>
  </si>
  <si>
    <t>17AF</t>
  </si>
  <si>
    <t>Channel socket</t>
  </si>
  <si>
    <t>17AF/P3300</t>
  </si>
  <si>
    <t>19AF</t>
  </si>
  <si>
    <t>ADPO9.45</t>
  </si>
  <si>
    <t>Afdekplaat Snapconnector TSBOB</t>
  </si>
  <si>
    <t>ADPOB</t>
  </si>
  <si>
    <t>Afdekplaat bodem TSBOB</t>
  </si>
  <si>
    <t>ADPOD3.36ANGLE</t>
  </si>
  <si>
    <t>ADPOK3</t>
  </si>
  <si>
    <t>ADSU45.45</t>
  </si>
  <si>
    <t>Afdekstop</t>
  </si>
  <si>
    <t>AM6.48</t>
  </si>
  <si>
    <t>Afstandsmoer</t>
  </si>
  <si>
    <t>AM6.96</t>
  </si>
  <si>
    <t>AS110.150</t>
  </si>
  <si>
    <t>Aftakstuk 90°</t>
  </si>
  <si>
    <t>AS110.200</t>
  </si>
  <si>
    <t>AS110.300</t>
  </si>
  <si>
    <t>AS110.400</t>
  </si>
  <si>
    <t>AS110.500</t>
  </si>
  <si>
    <t>AS110.600</t>
  </si>
  <si>
    <t>AS35.050</t>
  </si>
  <si>
    <t>AS35.075</t>
  </si>
  <si>
    <t>AS35.100</t>
  </si>
  <si>
    <t>AS35.150</t>
  </si>
  <si>
    <t>AS35.200</t>
  </si>
  <si>
    <t>AS35.300</t>
  </si>
  <si>
    <t>AS35.400</t>
  </si>
  <si>
    <t>AS35.500</t>
  </si>
  <si>
    <t>AS35.600</t>
  </si>
  <si>
    <t>AS60.050</t>
  </si>
  <si>
    <t>AS60.075</t>
  </si>
  <si>
    <t>AS60.100</t>
  </si>
  <si>
    <t>AS60.150</t>
  </si>
  <si>
    <t>AS60.200</t>
  </si>
  <si>
    <t>AS60.300</t>
  </si>
  <si>
    <t>AS60.400</t>
  </si>
  <si>
    <t>AS60.500</t>
  </si>
  <si>
    <t>AS60.600</t>
  </si>
  <si>
    <t>AS85.100</t>
  </si>
  <si>
    <t>AS85.150</t>
  </si>
  <si>
    <t>AS85.200</t>
  </si>
  <si>
    <t>AS85.300</t>
  </si>
  <si>
    <t>AS85.400</t>
  </si>
  <si>
    <t>AS85.500</t>
  </si>
  <si>
    <t>AS85.600</t>
  </si>
  <si>
    <t>ASTFCL110.150</t>
  </si>
  <si>
    <t>ASTFCL110.200</t>
  </si>
  <si>
    <t>ASTFCL110.250</t>
  </si>
  <si>
    <t>ASTFCL110.300</t>
  </si>
  <si>
    <t>ASTFCL60.100</t>
  </si>
  <si>
    <t>ASTFCL60.150</t>
  </si>
  <si>
    <t>ASTFCL60.200</t>
  </si>
  <si>
    <t>ASTFCL60.250</t>
  </si>
  <si>
    <t>ASTFCL60.300</t>
  </si>
  <si>
    <t>ASTFCL85.100</t>
  </si>
  <si>
    <t>ASTFCL85.150</t>
  </si>
  <si>
    <t>ASTFCL85.200</t>
  </si>
  <si>
    <t>ASTFCL85.250</t>
  </si>
  <si>
    <t>ASTFCL85.300</t>
  </si>
  <si>
    <t>ASTSBL</t>
  </si>
  <si>
    <t>Adapterstuk toestellenbeker lage inbouw</t>
  </si>
  <si>
    <t>AZH110</t>
  </si>
  <si>
    <t>Aanzethoekstuk 90°</t>
  </si>
  <si>
    <t>AZH35</t>
  </si>
  <si>
    <t>AZH60</t>
  </si>
  <si>
    <t>AZH85</t>
  </si>
  <si>
    <t>B10.20</t>
  </si>
  <si>
    <t>Bout (DIN 933)</t>
  </si>
  <si>
    <t>B10.30</t>
  </si>
  <si>
    <t>B10.80</t>
  </si>
  <si>
    <t>B12.20</t>
  </si>
  <si>
    <t>B12.30</t>
  </si>
  <si>
    <t>B12.40</t>
  </si>
  <si>
    <t>B12.50</t>
  </si>
  <si>
    <t>B6.20</t>
  </si>
  <si>
    <t>B6.30</t>
  </si>
  <si>
    <t>B8.20</t>
  </si>
  <si>
    <t>B8.30</t>
  </si>
  <si>
    <t>B8.50</t>
  </si>
  <si>
    <t>B8.70</t>
  </si>
  <si>
    <t>B90.110.150</t>
  </si>
  <si>
    <t>Horizontale bocht 90°</t>
  </si>
  <si>
    <t>B90.110.200</t>
  </si>
  <si>
    <t>B90.110.300</t>
  </si>
  <si>
    <t>B90.110.400</t>
  </si>
  <si>
    <t>B90.110.500</t>
  </si>
  <si>
    <t>B90.110.600</t>
  </si>
  <si>
    <t>B90.35.050</t>
  </si>
  <si>
    <t>B90.35.075</t>
  </si>
  <si>
    <t>B90.35.100</t>
  </si>
  <si>
    <t>B90.35.150</t>
  </si>
  <si>
    <t>B90.35.200</t>
  </si>
  <si>
    <t>B90.35.300</t>
  </si>
  <si>
    <t>B90.35.400</t>
  </si>
  <si>
    <t>B90.35.500</t>
  </si>
  <si>
    <t>B90.35.600</t>
  </si>
  <si>
    <t>B90.60.050</t>
  </si>
  <si>
    <t>B90.60.075</t>
  </si>
  <si>
    <t>B90.60.100</t>
  </si>
  <si>
    <t>B90.60.150</t>
  </si>
  <si>
    <t>B90.60.200</t>
  </si>
  <si>
    <t>B90.60.300</t>
  </si>
  <si>
    <t>B90.60.400</t>
  </si>
  <si>
    <t>B90.60.500</t>
  </si>
  <si>
    <t>B90.60.600</t>
  </si>
  <si>
    <t>B90.85.100</t>
  </si>
  <si>
    <t>B90.85.150</t>
  </si>
  <si>
    <t>B90.85.200</t>
  </si>
  <si>
    <t>B90.85.300</t>
  </si>
  <si>
    <t>B90.85.400</t>
  </si>
  <si>
    <t>B90.85.500</t>
  </si>
  <si>
    <t>B90.85.600</t>
  </si>
  <si>
    <t>BDRITWD3</t>
  </si>
  <si>
    <t>Blinddeksel rond waterdicht</t>
  </si>
  <si>
    <t>BDRKK3.5-7011</t>
  </si>
  <si>
    <t>Blinddeksel rond, universeel</t>
  </si>
  <si>
    <t>BDRKK3.5-9011</t>
  </si>
  <si>
    <t>BDVITWD2</t>
  </si>
  <si>
    <t>Blinddeksel rechthoekig waterdicht</t>
  </si>
  <si>
    <t>Blinddeksel vierkant waterdicht</t>
  </si>
  <si>
    <t>BDVITWDV3</t>
  </si>
  <si>
    <t>Blinddeksel vierkant vol</t>
  </si>
  <si>
    <t>BDVIZ2</t>
  </si>
  <si>
    <t>Kit voor zware last</t>
  </si>
  <si>
    <t>BDVIZ3</t>
  </si>
  <si>
    <t>BDVKK2.5-7011</t>
  </si>
  <si>
    <t>Blinddeksel rechthoekig, universeel</t>
  </si>
  <si>
    <t>BDVKK2.5-9011</t>
  </si>
  <si>
    <t>BDVKK3.5-7011</t>
  </si>
  <si>
    <t>Blinddeksel vierkant, universeel</t>
  </si>
  <si>
    <t>BG35.075</t>
  </si>
  <si>
    <t>Binnenliggende gootbeugel</t>
  </si>
  <si>
    <t>BG35.100</t>
  </si>
  <si>
    <t>BG35.150</t>
  </si>
  <si>
    <t>BG35.200</t>
  </si>
  <si>
    <t>BG35.250</t>
  </si>
  <si>
    <t>BG35.300</t>
  </si>
  <si>
    <t>BG35.400</t>
  </si>
  <si>
    <t>BG60.075</t>
  </si>
  <si>
    <t>BG60.100</t>
  </si>
  <si>
    <t>BG60.150</t>
  </si>
  <si>
    <t>BG60.200</t>
  </si>
  <si>
    <t>BG60.250</t>
  </si>
  <si>
    <t>BG60.300</t>
  </si>
  <si>
    <t>BG60.400</t>
  </si>
  <si>
    <t>BGVF050</t>
  </si>
  <si>
    <t>Buitenliggende gootbeugel voor VFU(L)</t>
  </si>
  <si>
    <t>BGVF100</t>
  </si>
  <si>
    <t>BHD3</t>
  </si>
  <si>
    <t>Extensie Bekerhouder Universeel</t>
  </si>
  <si>
    <t>Bevestigingsklem</t>
  </si>
  <si>
    <t>BP200</t>
  </si>
  <si>
    <t>Bodemplaat</t>
  </si>
  <si>
    <t>BP300</t>
  </si>
  <si>
    <t>BP400</t>
  </si>
  <si>
    <t>BP500</t>
  </si>
  <si>
    <t>BP600</t>
  </si>
  <si>
    <t>BPFM16</t>
  </si>
  <si>
    <t>Basisplaat voor draadbuis</t>
  </si>
  <si>
    <t>BPFM20</t>
  </si>
  <si>
    <t>BPFW050</t>
  </si>
  <si>
    <t>Basisplaat voor draadbuis Wirtworth BIW</t>
  </si>
  <si>
    <t>BPFW075</t>
  </si>
  <si>
    <t>Basisplaat voor draadbuis Witworth BIW</t>
  </si>
  <si>
    <t>BPFW100</t>
  </si>
  <si>
    <t>BPLM1012</t>
  </si>
  <si>
    <t>Basisplaat voor draadstang</t>
  </si>
  <si>
    <t>BPLM12</t>
  </si>
  <si>
    <t>BPLM8</t>
  </si>
  <si>
    <t>BSTAG</t>
  </si>
  <si>
    <t>Identificatielabel functiebehoud</t>
  </si>
  <si>
    <t>BTFCL110.150</t>
  </si>
  <si>
    <t>BTFCL110.200</t>
  </si>
  <si>
    <t>BTFCL110.250</t>
  </si>
  <si>
    <t>BTFCL110.300</t>
  </si>
  <si>
    <t>BTFCL60.100</t>
  </si>
  <si>
    <t>BTFCL60.150</t>
  </si>
  <si>
    <t>BTFCL60.200</t>
  </si>
  <si>
    <t>BTFCL60.250</t>
  </si>
  <si>
    <t>BTFCL60.300</t>
  </si>
  <si>
    <t>BTFCL85.100</t>
  </si>
  <si>
    <t>BTFCL85.150</t>
  </si>
  <si>
    <t>BTFCL85.200</t>
  </si>
  <si>
    <t>BTFCL85.250</t>
  </si>
  <si>
    <t>BTFCL85.300</t>
  </si>
  <si>
    <t>BUKDU.010R</t>
  </si>
  <si>
    <t>Buisklem DUO met inleg</t>
  </si>
  <si>
    <t>BUKDU.013R</t>
  </si>
  <si>
    <t>BUKDU.015</t>
  </si>
  <si>
    <t>Buisklem DUO</t>
  </si>
  <si>
    <t>BUKDU.017R</t>
  </si>
  <si>
    <t>BUKDU.018</t>
  </si>
  <si>
    <t>BUKDU.020R</t>
  </si>
  <si>
    <t>BUKDU.023</t>
  </si>
  <si>
    <t>BUKDU.026R</t>
  </si>
  <si>
    <t>BUKDU.028</t>
  </si>
  <si>
    <t>BUKDU.031R</t>
  </si>
  <si>
    <t>BUKDU.033</t>
  </si>
  <si>
    <t>BUKDU.036R</t>
  </si>
  <si>
    <t>BUKDU.039</t>
  </si>
  <si>
    <t>BUKDU.041R</t>
  </si>
  <si>
    <t>BUKDU.045</t>
  </si>
  <si>
    <t>BUKDU.046R</t>
  </si>
  <si>
    <t>BUKDU.050</t>
  </si>
  <si>
    <t>BUKDU.053R</t>
  </si>
  <si>
    <t>BUKDU.056</t>
  </si>
  <si>
    <t>BUKDU.059R</t>
  </si>
  <si>
    <t>BUKDU.060</t>
  </si>
  <si>
    <t>BUKDU.065R</t>
  </si>
  <si>
    <t>BUKDU.066</t>
  </si>
  <si>
    <t>BUKDU.072</t>
  </si>
  <si>
    <t>BUKDU.072R</t>
  </si>
  <si>
    <t>BUKDU.079</t>
  </si>
  <si>
    <t>BUKDU.079R</t>
  </si>
  <si>
    <t>BUKDU.085</t>
  </si>
  <si>
    <t>BUKDU.086R</t>
  </si>
  <si>
    <t>BUKDU.092</t>
  </si>
  <si>
    <t>BUKDU.093R</t>
  </si>
  <si>
    <t>BUKDU.099</t>
  </si>
  <si>
    <t>BUKDU.100R</t>
  </si>
  <si>
    <t>BUKDU.106</t>
  </si>
  <si>
    <t>BUKDU.108R</t>
  </si>
  <si>
    <t>BUKDU.114</t>
  </si>
  <si>
    <t>BUKDU.116R</t>
  </si>
  <si>
    <t>BUKDU.123</t>
  </si>
  <si>
    <t>BUKDU.125R</t>
  </si>
  <si>
    <t>BUKDU.132</t>
  </si>
  <si>
    <t>BUKDU.133R</t>
  </si>
  <si>
    <t>BUKDU.141</t>
  </si>
  <si>
    <t>BUKDU.142R</t>
  </si>
  <si>
    <t>BUKDU.149</t>
  </si>
  <si>
    <t>BUKDU.151R</t>
  </si>
  <si>
    <t>BUKDU.158</t>
  </si>
  <si>
    <t>BUKDU.160R</t>
  </si>
  <si>
    <t>BUKDU.168</t>
  </si>
  <si>
    <t>BUKEX.010</t>
  </si>
  <si>
    <t>Buisklem EXPERT</t>
  </si>
  <si>
    <t>BUKEX.016</t>
  </si>
  <si>
    <t>BUKEX.016R</t>
  </si>
  <si>
    <t>Buisklem EXPERT met inleg</t>
  </si>
  <si>
    <t>BUKEX.020R</t>
  </si>
  <si>
    <t>BUKEX.021</t>
  </si>
  <si>
    <t>BUKEX.026</t>
  </si>
  <si>
    <t>BUKEX.026R</t>
  </si>
  <si>
    <t>BUKEX.033</t>
  </si>
  <si>
    <t>BUKEX.034R</t>
  </si>
  <si>
    <t>BUKEX.041</t>
  </si>
  <si>
    <t>BUKEX.041R</t>
  </si>
  <si>
    <t>BUKEX.048</t>
  </si>
  <si>
    <t>BUKEX.048R</t>
  </si>
  <si>
    <t>BUKEX.052R</t>
  </si>
  <si>
    <t>BUKEX.059</t>
  </si>
  <si>
    <t>BUKEX.059R</t>
  </si>
  <si>
    <t>BUKEX.074R</t>
  </si>
  <si>
    <t>BUKEX.075</t>
  </si>
  <si>
    <t>BUKEX.078R</t>
  </si>
  <si>
    <t>BUKEX.085R</t>
  </si>
  <si>
    <t>BUKEX.087</t>
  </si>
  <si>
    <t>BUKEX.099</t>
  </si>
  <si>
    <t>BUKEX.102R</t>
  </si>
  <si>
    <t>BUKEX.107R</t>
  </si>
  <si>
    <t>BUKEX.109</t>
  </si>
  <si>
    <t>BUKEX.112R</t>
  </si>
  <si>
    <t>BUKEX.114</t>
  </si>
  <si>
    <t>BUKEX.119</t>
  </si>
  <si>
    <t>BUKEX.123</t>
  </si>
  <si>
    <t>BUKEX.124R</t>
  </si>
  <si>
    <t>BUKEX.130R</t>
  </si>
  <si>
    <t>BUKEX.131</t>
  </si>
  <si>
    <t>BUKEX.141R</t>
  </si>
  <si>
    <t>BUKEX.146</t>
  </si>
  <si>
    <t>BUKEX.158R</t>
  </si>
  <si>
    <t>BUKEX.160</t>
  </si>
  <si>
    <t>BUKEX.164R</t>
  </si>
  <si>
    <t>BUKEX.169</t>
  </si>
  <si>
    <t>BUKEX.197</t>
  </si>
  <si>
    <t>BUKEX.200R</t>
  </si>
  <si>
    <t>BUKEX.210R</t>
  </si>
  <si>
    <t>BUKEX.214R</t>
  </si>
  <si>
    <t>BUKEX.219</t>
  </si>
  <si>
    <t>BUKEX.244R</t>
  </si>
  <si>
    <t>BUKEX.249</t>
  </si>
  <si>
    <t>BUKEX.264R</t>
  </si>
  <si>
    <t>BUKEX.269</t>
  </si>
  <si>
    <t>BUKEX.307R</t>
  </si>
  <si>
    <t>BUKEX.312</t>
  </si>
  <si>
    <t>BUKEX.317R</t>
  </si>
  <si>
    <t>BUKEX.322</t>
  </si>
  <si>
    <t>BUKEX.347</t>
  </si>
  <si>
    <t>BUKEX.355R</t>
  </si>
  <si>
    <t>BUKEX.395R</t>
  </si>
  <si>
    <t>BUKEX.400</t>
  </si>
  <si>
    <t>BUKEX.495R</t>
  </si>
  <si>
    <t>BUKEX.500</t>
  </si>
  <si>
    <t>BUKSPFM.025</t>
  </si>
  <si>
    <t>Klem voor sprinklerleiding DN-F</t>
  </si>
  <si>
    <t>BUKSPFM.060</t>
  </si>
  <si>
    <t>BUKSPFM.076</t>
  </si>
  <si>
    <t>BUKSPFM.088</t>
  </si>
  <si>
    <t>BUKSPFM.110</t>
  </si>
  <si>
    <t>BUKSPFM.167</t>
  </si>
  <si>
    <t>BUKSPFM.219</t>
  </si>
  <si>
    <t>BUKSPV.020</t>
  </si>
  <si>
    <t>Klem voor sprinklerleiding DN-V</t>
  </si>
  <si>
    <t>BUKSPV.025</t>
  </si>
  <si>
    <t>BUKSPV.031</t>
  </si>
  <si>
    <t>BUKSPV.040</t>
  </si>
  <si>
    <t>BUKSPV.048</t>
  </si>
  <si>
    <t>BUKSPV.102</t>
  </si>
  <si>
    <t>BUKSPV.117</t>
  </si>
  <si>
    <t>BUKSPV.133</t>
  </si>
  <si>
    <t>BUKSPV.159</t>
  </si>
  <si>
    <t>BUKTH.010L2</t>
  </si>
  <si>
    <t>Thermische isolatieklem L2</t>
  </si>
  <si>
    <t>BUKTH.010L4</t>
  </si>
  <si>
    <t>Thermische isolatieklem L4</t>
  </si>
  <si>
    <t>BUKTH.010P13</t>
  </si>
  <si>
    <t>Thermische isolatieklem PX-13</t>
  </si>
  <si>
    <t>BUKTH.010R13</t>
  </si>
  <si>
    <t>Thermische isolatieklem LX-13</t>
  </si>
  <si>
    <t>BUKTH.010R19</t>
  </si>
  <si>
    <t>Thermische isolatieklem LX-19</t>
  </si>
  <si>
    <t>BUKTH.012L2</t>
  </si>
  <si>
    <t>BUKTH.012L4</t>
  </si>
  <si>
    <t>BUKTH.012P13</t>
  </si>
  <si>
    <t>BUKTH.012R13</t>
  </si>
  <si>
    <t>BUKTH.012R19</t>
  </si>
  <si>
    <t>BUKTH.014L2</t>
  </si>
  <si>
    <t>BUKTH.014L4</t>
  </si>
  <si>
    <t>BUKTH.015L2</t>
  </si>
  <si>
    <t>BUKTH.015L4</t>
  </si>
  <si>
    <t>BUKTH.015L6</t>
  </si>
  <si>
    <t>Thermische isolatieklem L6</t>
  </si>
  <si>
    <t>BUKTH.015P13</t>
  </si>
  <si>
    <t>BUKTH.015P20</t>
  </si>
  <si>
    <t>Thermische isolatieklem PX-20</t>
  </si>
  <si>
    <t>BUKTH.015P30</t>
  </si>
  <si>
    <t>Thermische isolatieklem PX-30</t>
  </si>
  <si>
    <t>BUKTH.015P50</t>
  </si>
  <si>
    <t>Thermische isolatieklem PX-50</t>
  </si>
  <si>
    <t>BUKTH.015R13</t>
  </si>
  <si>
    <t>BUKTH.015R19</t>
  </si>
  <si>
    <t>BUKTH.015R25</t>
  </si>
  <si>
    <t>Thermische isolatieklem LX-25</t>
  </si>
  <si>
    <t>BUKTH.018L2</t>
  </si>
  <si>
    <t>BUKTH.018L4</t>
  </si>
  <si>
    <t>BUKTH.018L6</t>
  </si>
  <si>
    <t>BUKTH.018P13</t>
  </si>
  <si>
    <t>BUKTH.018P20</t>
  </si>
  <si>
    <t>BUKTH.018P30</t>
  </si>
  <si>
    <t>BUKTH.018P50</t>
  </si>
  <si>
    <t>BUKTH.018R13</t>
  </si>
  <si>
    <t>BUKTH.018R19</t>
  </si>
  <si>
    <t>BUKTH.018R25</t>
  </si>
  <si>
    <t>BUKTH.022L2</t>
  </si>
  <si>
    <t>BUKTH.022L4</t>
  </si>
  <si>
    <t>BUKTH.022L6</t>
  </si>
  <si>
    <t>BUKTH.022P13</t>
  </si>
  <si>
    <t>BUKTH.022P20</t>
  </si>
  <si>
    <t>BUKTH.022P30</t>
  </si>
  <si>
    <t>BUKTH.022P50</t>
  </si>
  <si>
    <t>BUKTH.022R13</t>
  </si>
  <si>
    <t>BUKTH.022R19</t>
  </si>
  <si>
    <t>BUKTH.022R25</t>
  </si>
  <si>
    <t>BUKTH.025L2</t>
  </si>
  <si>
    <t>BUKTH.025L4</t>
  </si>
  <si>
    <t>BUKTH.025L6</t>
  </si>
  <si>
    <t>BUKTH.025R13</t>
  </si>
  <si>
    <t>BUKTH.025R19</t>
  </si>
  <si>
    <t>BUKTH.025R25</t>
  </si>
  <si>
    <t>BUKTH.028L2</t>
  </si>
  <si>
    <t>BUKTH.028L4</t>
  </si>
  <si>
    <t>BUKTH.028L6</t>
  </si>
  <si>
    <t>BUKTH.028P13</t>
  </si>
  <si>
    <t>BUKTH.028P20</t>
  </si>
  <si>
    <t>BUKTH.028P30</t>
  </si>
  <si>
    <t>BUKTH.028P50</t>
  </si>
  <si>
    <t>BUKTH.028R13</t>
  </si>
  <si>
    <t>BUKTH.028R19</t>
  </si>
  <si>
    <t>BUKTH.028R25</t>
  </si>
  <si>
    <t>BUKTH.030L2</t>
  </si>
  <si>
    <t>BUKTH.030L4</t>
  </si>
  <si>
    <t>BUKTH.030L6</t>
  </si>
  <si>
    <t>BUKTH.030R13</t>
  </si>
  <si>
    <t>BUKTH.030R19</t>
  </si>
  <si>
    <t>BUKTH.035L2</t>
  </si>
  <si>
    <t>BUKTH.035L4</t>
  </si>
  <si>
    <t>BUKTH.035L6</t>
  </si>
  <si>
    <t>BUKTH.035P13</t>
  </si>
  <si>
    <t>BUKTH.035P20</t>
  </si>
  <si>
    <t>BUKTH.035P30</t>
  </si>
  <si>
    <t>BUKTH.035P50</t>
  </si>
  <si>
    <t>BUKTH.035R13</t>
  </si>
  <si>
    <t>BUKTH.035R19</t>
  </si>
  <si>
    <t>BUKTH.035R25</t>
  </si>
  <si>
    <t>BUKTH.038L2</t>
  </si>
  <si>
    <t>BUKTH.038L4</t>
  </si>
  <si>
    <t>BUKTH.038L6</t>
  </si>
  <si>
    <t>BUKTH.042L2</t>
  </si>
  <si>
    <t>BUKTH.042L4</t>
  </si>
  <si>
    <t>BUKTH.042L6</t>
  </si>
  <si>
    <t>BUKTH.042P13</t>
  </si>
  <si>
    <t>BUKTH.042P20</t>
  </si>
  <si>
    <t>BUKTH.042P30</t>
  </si>
  <si>
    <t>BUKTH.042P50</t>
  </si>
  <si>
    <t>BUKTH.042R13</t>
  </si>
  <si>
    <t>BUKTH.042R19</t>
  </si>
  <si>
    <t>BUKTH.042R25</t>
  </si>
  <si>
    <t>BUKTH.045L2</t>
  </si>
  <si>
    <t>BUKTH.045L4</t>
  </si>
  <si>
    <t>BUKTH.045L6</t>
  </si>
  <si>
    <t>BUKTH.048L2</t>
  </si>
  <si>
    <t>BUKTH.048L4</t>
  </si>
  <si>
    <t>BUKTH.048L6</t>
  </si>
  <si>
    <t>BUKTH.048P13</t>
  </si>
  <si>
    <t>BUKTH.048P20</t>
  </si>
  <si>
    <t>BUKTH.048P30</t>
  </si>
  <si>
    <t>BUKTH.048P50</t>
  </si>
  <si>
    <t>Thermische isolatieklem PX-25</t>
  </si>
  <si>
    <t>BUKTH.048R13</t>
  </si>
  <si>
    <t>BUKTH.048R19</t>
  </si>
  <si>
    <t>BUKTH.048R25</t>
  </si>
  <si>
    <t>BUKTH.054L2</t>
  </si>
  <si>
    <t>BUKTH.054L4</t>
  </si>
  <si>
    <t>BUKTH.054L6</t>
  </si>
  <si>
    <t>BUKTH.054P13</t>
  </si>
  <si>
    <t>BUKTH.054P20</t>
  </si>
  <si>
    <t>BUKTH.054P30</t>
  </si>
  <si>
    <t>BUKTH.054P50</t>
  </si>
  <si>
    <t>BUKTH.054R13</t>
  </si>
  <si>
    <t>BUKTH.054R19</t>
  </si>
  <si>
    <t>BUKTH.054R25</t>
  </si>
  <si>
    <t>BUKTH.057L2</t>
  </si>
  <si>
    <t>BUKTH.057L4</t>
  </si>
  <si>
    <t>BUKTH.057L6</t>
  </si>
  <si>
    <t>BUKTH.057P20</t>
  </si>
  <si>
    <t>BUKTH.057P30</t>
  </si>
  <si>
    <t>BUKTH.057P50</t>
  </si>
  <si>
    <t>BUKTH.060L2</t>
  </si>
  <si>
    <t>BUKTH.060L4</t>
  </si>
  <si>
    <t>BUKTH.060L6</t>
  </si>
  <si>
    <t>BUKTH.060P13</t>
  </si>
  <si>
    <t>BUKTH.060P20</t>
  </si>
  <si>
    <t>BUKTH.060P30</t>
  </si>
  <si>
    <t>BUKTH.060P50</t>
  </si>
  <si>
    <t>BUKTH.060R13</t>
  </si>
  <si>
    <t>BUKTH.060R19</t>
  </si>
  <si>
    <t>BUKTH.060R25</t>
  </si>
  <si>
    <t>BUKTH.064L2</t>
  </si>
  <si>
    <t>BUKTH.064L4</t>
  </si>
  <si>
    <t>BUKTH.064L6</t>
  </si>
  <si>
    <t>BUKTH.064P13</t>
  </si>
  <si>
    <t>BUKTH.064P20</t>
  </si>
  <si>
    <t>BUKTH.064P30</t>
  </si>
  <si>
    <t>BUKTH.064P50</t>
  </si>
  <si>
    <t>BUKTH.064R13</t>
  </si>
  <si>
    <t>BUKTH.064R19</t>
  </si>
  <si>
    <t>BUKTH.064R25</t>
  </si>
  <si>
    <t>BUKTH.070L2</t>
  </si>
  <si>
    <t>BUKTH.070L4</t>
  </si>
  <si>
    <t>BUKTH.070L6</t>
  </si>
  <si>
    <t>BUKTH.070R13</t>
  </si>
  <si>
    <t>BUKTH.070R19</t>
  </si>
  <si>
    <t>BUKTH.070R25</t>
  </si>
  <si>
    <t>BUKTH.076L2</t>
  </si>
  <si>
    <t>BUKTH.076L4</t>
  </si>
  <si>
    <t>BUKTH.076L6</t>
  </si>
  <si>
    <t>BUKTH.076P13</t>
  </si>
  <si>
    <t>BUKTH.076P20</t>
  </si>
  <si>
    <t>BUKTH.076P30</t>
  </si>
  <si>
    <t>BUKTH.076P50</t>
  </si>
  <si>
    <t>BUKTH.076R13</t>
  </si>
  <si>
    <t>BUKTH.076R19</t>
  </si>
  <si>
    <t>BUKTH.076R25</t>
  </si>
  <si>
    <t>BUKTH.080L2</t>
  </si>
  <si>
    <t>BUKTH.080L4</t>
  </si>
  <si>
    <t>BUKTH.080L6</t>
  </si>
  <si>
    <t>BUKTH.089L2</t>
  </si>
  <si>
    <t>BUKTH.089L4</t>
  </si>
  <si>
    <t>BUKTH.089L6</t>
  </si>
  <si>
    <t>BUKTH.089P13</t>
  </si>
  <si>
    <t>BUKTH.089P20</t>
  </si>
  <si>
    <t>BUKTH.089P30</t>
  </si>
  <si>
    <t>BUKTH.089P50</t>
  </si>
  <si>
    <t>BUKTH.089R13</t>
  </si>
  <si>
    <t>BUKTH.089R19</t>
  </si>
  <si>
    <t>BUKTH.089R25</t>
  </si>
  <si>
    <t>BUKTH.101L2</t>
  </si>
  <si>
    <t>BUKTH.102L4</t>
  </si>
  <si>
    <t>BUKTH.102L6</t>
  </si>
  <si>
    <t>BUKTH.108L2</t>
  </si>
  <si>
    <t>BUKTH.108L4</t>
  </si>
  <si>
    <t>BUKTH.108L6</t>
  </si>
  <si>
    <t>BUKTH.108P13</t>
  </si>
  <si>
    <t>BUKTH.108P20</t>
  </si>
  <si>
    <t>BUKTH.108P30</t>
  </si>
  <si>
    <t>BUKTH.108P50</t>
  </si>
  <si>
    <t>BUKTH.114L2</t>
  </si>
  <si>
    <t>BUKTH.114L4</t>
  </si>
  <si>
    <t>BUKTH.114L6</t>
  </si>
  <si>
    <t>BUKTH.114P13</t>
  </si>
  <si>
    <t>BUKTH.114P20</t>
  </si>
  <si>
    <t>BUKTH.114P30</t>
  </si>
  <si>
    <t>BUKTH.114P50</t>
  </si>
  <si>
    <t>BUKTH.125L2</t>
  </si>
  <si>
    <t>BUKTH.125L4</t>
  </si>
  <si>
    <t>BUKTH.125L6</t>
  </si>
  <si>
    <t>BUKTH.133L2</t>
  </si>
  <si>
    <t>BUKTH.133L4</t>
  </si>
  <si>
    <t>BUKTH.133L6</t>
  </si>
  <si>
    <t>BUKTH.133P13</t>
  </si>
  <si>
    <t>BUKTH.133P20</t>
  </si>
  <si>
    <t>BUKTH.133P30</t>
  </si>
  <si>
    <t>BUKTH.133P50</t>
  </si>
  <si>
    <t>BUKTH.140L2</t>
  </si>
  <si>
    <t>BUKTH.140L4</t>
  </si>
  <si>
    <t>BUKTH.140L6</t>
  </si>
  <si>
    <t>BUKTH.140P13</t>
  </si>
  <si>
    <t>BUKTH.140P20</t>
  </si>
  <si>
    <t>BUKTH.140P30</t>
  </si>
  <si>
    <t>BUKTH.140P50</t>
  </si>
  <si>
    <t>BUKTH.159L2</t>
  </si>
  <si>
    <t>BUKTH.159P20</t>
  </si>
  <si>
    <t>BUKTH.159P30</t>
  </si>
  <si>
    <t>BUKTH.159P50</t>
  </si>
  <si>
    <t>BUKTH.160L4</t>
  </si>
  <si>
    <t>BUKTH.160L6</t>
  </si>
  <si>
    <t>BUKTH.165L2</t>
  </si>
  <si>
    <t>BUKTH.165L4</t>
  </si>
  <si>
    <t>BUKTH.165L6</t>
  </si>
  <si>
    <t>BUKTH.168L2</t>
  </si>
  <si>
    <t>BUKTH.168L4</t>
  </si>
  <si>
    <t>BUKTH.168L6</t>
  </si>
  <si>
    <t>BUKTH.168P20</t>
  </si>
  <si>
    <t>BUKTH.168P30</t>
  </si>
  <si>
    <t>BUKTH.168P50</t>
  </si>
  <si>
    <t>BUKTH.200L4</t>
  </si>
  <si>
    <t>BUKTH.200L6</t>
  </si>
  <si>
    <t>BUKTH.216L4</t>
  </si>
  <si>
    <t>BUKTH.216L6</t>
  </si>
  <si>
    <t>BUKTH.219L4</t>
  </si>
  <si>
    <t>BUKTH.219L6</t>
  </si>
  <si>
    <t>BUKTH.219P30</t>
  </si>
  <si>
    <t>BUKTH.219P50</t>
  </si>
  <si>
    <t>BUKTH.250L4</t>
  </si>
  <si>
    <t>BUKTH.267L4</t>
  </si>
  <si>
    <t>BUKTH.273L4</t>
  </si>
  <si>
    <t>BUKTH.273P30</t>
  </si>
  <si>
    <t>BUKTH.273P50</t>
  </si>
  <si>
    <t>BUKTH.324P50</t>
  </si>
  <si>
    <t>BUKTH.356P50</t>
  </si>
  <si>
    <t>BUKWE.010R</t>
  </si>
  <si>
    <t>Buisklem WESTA met inleg</t>
  </si>
  <si>
    <t>BUKWE.015R</t>
  </si>
  <si>
    <t>BUKWE.021R</t>
  </si>
  <si>
    <t>BUKWE.025R</t>
  </si>
  <si>
    <t>BUKWE.031R</t>
  </si>
  <si>
    <t>BUKWE.037R</t>
  </si>
  <si>
    <t>BUKWE.047R</t>
  </si>
  <si>
    <t>BUKWE.052R</t>
  </si>
  <si>
    <t>BUKWE.058R</t>
  </si>
  <si>
    <t>BUKZD.020</t>
  </si>
  <si>
    <t>Buisklem zware last PST</t>
  </si>
  <si>
    <t>BUKZD.025</t>
  </si>
  <si>
    <t>BUKZD.032</t>
  </si>
  <si>
    <t>BUKZD.040</t>
  </si>
  <si>
    <t>BUKZD.047</t>
  </si>
  <si>
    <t>BUKZD.053</t>
  </si>
  <si>
    <t>BUKZD.057</t>
  </si>
  <si>
    <t>BUKZD.063</t>
  </si>
  <si>
    <t>BUKZD.067</t>
  </si>
  <si>
    <t>BUKZD.075</t>
  </si>
  <si>
    <t>BUKZD.088</t>
  </si>
  <si>
    <t>BUKZD.108</t>
  </si>
  <si>
    <t>BUKZD.125</t>
  </si>
  <si>
    <t>BUKZD.133</t>
  </si>
  <si>
    <t>BUKZD.158</t>
  </si>
  <si>
    <t>BUKZD.164</t>
  </si>
  <si>
    <t>BUKZD.198</t>
  </si>
  <si>
    <t>BUKZD.215</t>
  </si>
  <si>
    <t>BUKZD.403</t>
  </si>
  <si>
    <t>BUKZD.453</t>
  </si>
  <si>
    <t>BUKZE.020</t>
  </si>
  <si>
    <t>BUKZE.025</t>
  </si>
  <si>
    <t>BUKZE.032</t>
  </si>
  <si>
    <t>BUKZE.040</t>
  </si>
  <si>
    <t>BUKZE.047</t>
  </si>
  <si>
    <t>BUKZE.053</t>
  </si>
  <si>
    <t>BUKZE.057</t>
  </si>
  <si>
    <t>BUKZE.063</t>
  </si>
  <si>
    <t>BUKZE.067</t>
  </si>
  <si>
    <t>BUKZE.075</t>
  </si>
  <si>
    <t>BUKZE.088</t>
  </si>
  <si>
    <t>BUKZE.108</t>
  </si>
  <si>
    <t>BUKZE.125</t>
  </si>
  <si>
    <t>BUKZE.133</t>
  </si>
  <si>
    <t>BUKZE.158</t>
  </si>
  <si>
    <t>BUKZE.164</t>
  </si>
  <si>
    <t>BUKZE.198</t>
  </si>
  <si>
    <t>BUKZE.215</t>
  </si>
  <si>
    <t>BUKZE.269</t>
  </si>
  <si>
    <t>BUKZE.320</t>
  </si>
  <si>
    <t>BUKZE.352</t>
  </si>
  <si>
    <t>BUKZE.403</t>
  </si>
  <si>
    <t>BUKZE.453</t>
  </si>
  <si>
    <t>BUKZE.504</t>
  </si>
  <si>
    <t>BUKZQ.020</t>
  </si>
  <si>
    <t>Buisklem zware last PSF</t>
  </si>
  <si>
    <t>BUKZQ.025</t>
  </si>
  <si>
    <t>BUKZQ.032</t>
  </si>
  <si>
    <t>BUKZQ.040</t>
  </si>
  <si>
    <t>BUKZQ.047</t>
  </si>
  <si>
    <t>BUKZQ.057</t>
  </si>
  <si>
    <t>BUKZQ.067</t>
  </si>
  <si>
    <t>BUKZQ.075</t>
  </si>
  <si>
    <t>BUKZQ.088</t>
  </si>
  <si>
    <t>BUKZQ.108</t>
  </si>
  <si>
    <t>BUKZQ.125</t>
  </si>
  <si>
    <t>BUKZQ.133</t>
  </si>
  <si>
    <t>BUKZQ.158</t>
  </si>
  <si>
    <t>BUKZQ.164</t>
  </si>
  <si>
    <t>BUKZQ.198</t>
  </si>
  <si>
    <t>BUKZQ.215</t>
  </si>
  <si>
    <t>BUKZQ.269</t>
  </si>
  <si>
    <t>BUKZQ.320</t>
  </si>
  <si>
    <t>BUKZQ.352</t>
  </si>
  <si>
    <t>BUKZQ.403</t>
  </si>
  <si>
    <t>BUKZQ.453</t>
  </si>
  <si>
    <t>BUKZQ.504</t>
  </si>
  <si>
    <t>BUKZR.020</t>
  </si>
  <si>
    <t>BUKZR.025</t>
  </si>
  <si>
    <t>BUKZR.032</t>
  </si>
  <si>
    <t>BUKZR.040</t>
  </si>
  <si>
    <t>BUKZR.047</t>
  </si>
  <si>
    <t>BUKZR.057</t>
  </si>
  <si>
    <t>BUKZR.067</t>
  </si>
  <si>
    <t>BUKZR.075</t>
  </si>
  <si>
    <t>BUKZR.088</t>
  </si>
  <si>
    <t>BUKZR.108</t>
  </si>
  <si>
    <t>BUKZR.125</t>
  </si>
  <si>
    <t>BUKZR.133</t>
  </si>
  <si>
    <t>BUKZR.158</t>
  </si>
  <si>
    <t>BUKZR.164</t>
  </si>
  <si>
    <t>BUKZR.215</t>
  </si>
  <si>
    <t>BUKZR.269</t>
  </si>
  <si>
    <t>BUKZR.320</t>
  </si>
  <si>
    <t>BUKZR.352</t>
  </si>
  <si>
    <t>BUKZR.403</t>
  </si>
  <si>
    <t>BUKZR.453</t>
  </si>
  <si>
    <t>BUKZR.504</t>
  </si>
  <si>
    <t>BULSP.033</t>
  </si>
  <si>
    <t>Sprinkler beugel KPL</t>
  </si>
  <si>
    <t>BULSP.042</t>
  </si>
  <si>
    <t>BULSP.048</t>
  </si>
  <si>
    <t>BULSP.058</t>
  </si>
  <si>
    <t>BULSP.075</t>
  </si>
  <si>
    <t>BULSP.087</t>
  </si>
  <si>
    <t>BULSP.110</t>
  </si>
  <si>
    <t>BULSP.137</t>
  </si>
  <si>
    <t>BULSP.167</t>
  </si>
  <si>
    <t>BULSP.217</t>
  </si>
  <si>
    <t>BVSI050</t>
  </si>
  <si>
    <t>Bodemversteviger</t>
  </si>
  <si>
    <t>BVSI075</t>
  </si>
  <si>
    <t>BVSI100</t>
  </si>
  <si>
    <t>BVSI150</t>
  </si>
  <si>
    <t>BVSI200</t>
  </si>
  <si>
    <t>BVSI300</t>
  </si>
  <si>
    <t>BVSI400</t>
  </si>
  <si>
    <t>BVSI500</t>
  </si>
  <si>
    <t>BVSI600</t>
  </si>
  <si>
    <t>CCLI100</t>
  </si>
  <si>
    <t>Console voor wand, plafond en kabel</t>
  </si>
  <si>
    <t>CCLI150</t>
  </si>
  <si>
    <t>CCLI200</t>
  </si>
  <si>
    <t>CCLI300</t>
  </si>
  <si>
    <t>CCLI400</t>
  </si>
  <si>
    <t>Clips voor SLIS</t>
  </si>
  <si>
    <t>CLHS</t>
  </si>
  <si>
    <t>Hulpstuk clipsbaar voor HDHSLECL</t>
  </si>
  <si>
    <t>COMEGA290.150</t>
  </si>
  <si>
    <t>Open ophangbeugel</t>
  </si>
  <si>
    <t>COMEGA290.200</t>
  </si>
  <si>
    <t>COMEGA290.250</t>
  </si>
  <si>
    <t>COMEGA290.300</t>
  </si>
  <si>
    <t>COMEGA290.400</t>
  </si>
  <si>
    <t>COMEGACLU170.150</t>
  </si>
  <si>
    <t>Open ophangbeugel universeel</t>
  </si>
  <si>
    <t>COMEGACLU170.200</t>
  </si>
  <si>
    <t>COMEGACLU170.300</t>
  </si>
  <si>
    <t>COMEGACLU170.400</t>
  </si>
  <si>
    <t>COMEGACLU290.100</t>
  </si>
  <si>
    <t>COMEGACLU290.150</t>
  </si>
  <si>
    <t>COMEGACLU290.200</t>
  </si>
  <si>
    <t>COMEGACLU290.250</t>
  </si>
  <si>
    <t>COMEGACLU290.300</t>
  </si>
  <si>
    <t>COMEGACLU290.400</t>
  </si>
  <si>
    <t>Vlakke sluitring (DIN 9021)</t>
  </si>
  <si>
    <t>CRO12</t>
  </si>
  <si>
    <t>CRO6</t>
  </si>
  <si>
    <t>CRO8</t>
  </si>
  <si>
    <t>CS45LP1</t>
  </si>
  <si>
    <t>Kabelophanging met lus</t>
  </si>
  <si>
    <t>CS45LP10</t>
  </si>
  <si>
    <t>CS45LP2</t>
  </si>
  <si>
    <t>CS45LP3</t>
  </si>
  <si>
    <t>CS45LP4</t>
  </si>
  <si>
    <t>CS45LP5</t>
  </si>
  <si>
    <t>CS45M61</t>
  </si>
  <si>
    <t>Kabelophanging met draadanker M6</t>
  </si>
  <si>
    <t>CS45M610</t>
  </si>
  <si>
    <t>CS45M62</t>
  </si>
  <si>
    <t>CS45M63</t>
  </si>
  <si>
    <t>CS45M64</t>
  </si>
  <si>
    <t>CS45M65</t>
  </si>
  <si>
    <t>CS45SH1</t>
  </si>
  <si>
    <t>Kabelophanging met haak</t>
  </si>
  <si>
    <t>CS45SH10</t>
  </si>
  <si>
    <t>CS45SH150Y1</t>
  </si>
  <si>
    <t>Kabelophanging Y-split met haken</t>
  </si>
  <si>
    <t>CS45SH150Y2</t>
  </si>
  <si>
    <t>CS45SH150Y3</t>
  </si>
  <si>
    <t>CS45SH150YA</t>
  </si>
  <si>
    <t>Kabelophanging Y-split acces. met haken</t>
  </si>
  <si>
    <t>CS45SH2</t>
  </si>
  <si>
    <t>CS45SH3</t>
  </si>
  <si>
    <t>CS45SH300Y1</t>
  </si>
  <si>
    <t>CS45SH300Y2</t>
  </si>
  <si>
    <t>CS45SH300Y3</t>
  </si>
  <si>
    <t>CS45SH300YA</t>
  </si>
  <si>
    <t>CS45SH4</t>
  </si>
  <si>
    <t>CS45SH5</t>
  </si>
  <si>
    <t>CS45SH500Y1</t>
  </si>
  <si>
    <t>CS45SH500Y2</t>
  </si>
  <si>
    <t>CS45SH500Y3</t>
  </si>
  <si>
    <t>CS45SH500YA</t>
  </si>
  <si>
    <t>CS45SH800Y1</t>
  </si>
  <si>
    <t>CS45SH800Y2</t>
  </si>
  <si>
    <t>CS45SH800Y3</t>
  </si>
  <si>
    <t>CS45SH800YA</t>
  </si>
  <si>
    <t>CS45TG1</t>
  </si>
  <si>
    <t>Kabelophanging met dwarsanker</t>
  </si>
  <si>
    <t>CS45TG10</t>
  </si>
  <si>
    <t>CS45TG2</t>
  </si>
  <si>
    <t>CS45TG3</t>
  </si>
  <si>
    <t>CS45TG4</t>
  </si>
  <si>
    <t>CS45TG5</t>
  </si>
  <si>
    <t>CS90EY1</t>
  </si>
  <si>
    <t>Kabelophanging met oog</t>
  </si>
  <si>
    <t>CS90EY10</t>
  </si>
  <si>
    <t>CS90EY2</t>
  </si>
  <si>
    <t>CS90EY3</t>
  </si>
  <si>
    <t>CS90EY4</t>
  </si>
  <si>
    <t>CS90EY5</t>
  </si>
  <si>
    <t>CS90LP1</t>
  </si>
  <si>
    <t>CS90LP10</t>
  </si>
  <si>
    <t>CS90LP2</t>
  </si>
  <si>
    <t>CS90LP3</t>
  </si>
  <si>
    <t>CS90LP4</t>
  </si>
  <si>
    <t>CS90LP5</t>
  </si>
  <si>
    <t>CS90M81</t>
  </si>
  <si>
    <t>Kabelophanging met draadanker M8</t>
  </si>
  <si>
    <t>CS90M810</t>
  </si>
  <si>
    <t>CS90M82</t>
  </si>
  <si>
    <t>CS90M83</t>
  </si>
  <si>
    <t>CS90M84</t>
  </si>
  <si>
    <t>CS90M85</t>
  </si>
  <si>
    <t>CS90SH1</t>
  </si>
  <si>
    <t>CS90SH10</t>
  </si>
  <si>
    <t>CS90SH150Y1</t>
  </si>
  <si>
    <t>CS90SH150Y2</t>
  </si>
  <si>
    <t>CS90SH150Y3</t>
  </si>
  <si>
    <t>CS90SH150YA</t>
  </si>
  <si>
    <t>CS90SH2</t>
  </si>
  <si>
    <t>CS90SH3</t>
  </si>
  <si>
    <t>CS90SH300Y1</t>
  </si>
  <si>
    <t>CS90SH300Y2</t>
  </si>
  <si>
    <t>CS90SH300Y3</t>
  </si>
  <si>
    <t>CS90SH300YA</t>
  </si>
  <si>
    <t>CS90SH4</t>
  </si>
  <si>
    <t>CS90SH5</t>
  </si>
  <si>
    <t>CS90SH500Y1</t>
  </si>
  <si>
    <t>CS90SH500Y2</t>
  </si>
  <si>
    <t>CS90SH500Y3</t>
  </si>
  <si>
    <t>CS90SH500YA</t>
  </si>
  <si>
    <t>CS90SH800Y1</t>
  </si>
  <si>
    <t>CS90SH800Y2</t>
  </si>
  <si>
    <t>CS90SH800Y3</t>
  </si>
  <si>
    <t>CS90SH800YA</t>
  </si>
  <si>
    <t>CS90TG1</t>
  </si>
  <si>
    <t>CS90TG10</t>
  </si>
  <si>
    <t>CS90TG2</t>
  </si>
  <si>
    <t>CS90TG3</t>
  </si>
  <si>
    <t>CS90TG4</t>
  </si>
  <si>
    <t>CS90TG5</t>
  </si>
  <si>
    <t>CSL45</t>
  </si>
  <si>
    <t>Kabelophanging slot</t>
  </si>
  <si>
    <t>CSL90</t>
  </si>
  <si>
    <t>Universeel deksel</t>
  </si>
  <si>
    <t>DAS050</t>
  </si>
  <si>
    <t>Deksel voor aftakstuk</t>
  </si>
  <si>
    <t>DAS075</t>
  </si>
  <si>
    <t>DAS100</t>
  </si>
  <si>
    <t>DAS150</t>
  </si>
  <si>
    <t>DAS200</t>
  </si>
  <si>
    <t>DAS300</t>
  </si>
  <si>
    <t>DAS400</t>
  </si>
  <si>
    <t>DAS500</t>
  </si>
  <si>
    <t>DAS600</t>
  </si>
  <si>
    <t>DAVIDKV</t>
  </si>
  <si>
    <t>Dekselklem voor HDKS</t>
  </si>
  <si>
    <t>DB90.050</t>
  </si>
  <si>
    <t>Deksel voor horizontale bocht 90°</t>
  </si>
  <si>
    <t>DB90.075</t>
  </si>
  <si>
    <t>DB90.100</t>
  </si>
  <si>
    <t>DB90.150</t>
  </si>
  <si>
    <t>DB90.200</t>
  </si>
  <si>
    <t>DB90.300</t>
  </si>
  <si>
    <t>DB90.400</t>
  </si>
  <si>
    <t>DB90.500</t>
  </si>
  <si>
    <t>DB90.600</t>
  </si>
  <si>
    <t>DBTFCL100</t>
  </si>
  <si>
    <t>Deksel voor horizontale bocht</t>
  </si>
  <si>
    <t>DBTFCL150</t>
  </si>
  <si>
    <t>DBTFCL200</t>
  </si>
  <si>
    <t>DBTFCL250</t>
  </si>
  <si>
    <t>DBTFCL300</t>
  </si>
  <si>
    <t>Dekselklem clipsbaar</t>
  </si>
  <si>
    <t>DCLVF35</t>
  </si>
  <si>
    <t>DCO</t>
  </si>
  <si>
    <t>Onverliesbare dekselklem</t>
  </si>
  <si>
    <t>DGBTFCL100</t>
  </si>
  <si>
    <t>Deksel gat voor horizontale bocht</t>
  </si>
  <si>
    <t>DGBTFCL150</t>
  </si>
  <si>
    <t>DGBTFCL200</t>
  </si>
  <si>
    <t>DGBTFCL250</t>
  </si>
  <si>
    <t>DGBTFCL300</t>
  </si>
  <si>
    <t>DGTFCL100</t>
  </si>
  <si>
    <t>Deksel gat industrieel vloerkanaal</t>
  </si>
  <si>
    <t>DGTFCL150</t>
  </si>
  <si>
    <t>DGTFCL200</t>
  </si>
  <si>
    <t>DGTFCL250</t>
  </si>
  <si>
    <t>DGTFCL300</t>
  </si>
  <si>
    <t>DKBS100</t>
  </si>
  <si>
    <t>Dubbele console (BS)</t>
  </si>
  <si>
    <t>DKBS150</t>
  </si>
  <si>
    <t>DKBS200</t>
  </si>
  <si>
    <t>DKBS250</t>
  </si>
  <si>
    <t>DKBS300</t>
  </si>
  <si>
    <t>DKI</t>
  </si>
  <si>
    <t>Dekselklem voor HDKLIE</t>
  </si>
  <si>
    <t>DKR050</t>
  </si>
  <si>
    <t>Deksel voor kruisstuk</t>
  </si>
  <si>
    <t>DKR075</t>
  </si>
  <si>
    <t>DKR100</t>
  </si>
  <si>
    <t>DKR150</t>
  </si>
  <si>
    <t>DKR200</t>
  </si>
  <si>
    <t>DKR300</t>
  </si>
  <si>
    <t>DKR400</t>
  </si>
  <si>
    <t>DKR500</t>
  </si>
  <si>
    <t>DKR600</t>
  </si>
  <si>
    <t>DOP41.21</t>
  </si>
  <si>
    <t>Beschermdop voor MP41.21</t>
  </si>
  <si>
    <t>DOP41.41</t>
  </si>
  <si>
    <t>Beschermdop voor MP41.41</t>
  </si>
  <si>
    <t>DOP41.82</t>
  </si>
  <si>
    <t>Beschermdop voor MP41.82</t>
  </si>
  <si>
    <t>DOPHSMU</t>
  </si>
  <si>
    <t>Beschermdop voor HSMU50</t>
  </si>
  <si>
    <t>DOPIPE80</t>
  </si>
  <si>
    <t>Beschermdop voor HDIPE80S</t>
  </si>
  <si>
    <t>DOPKLIE</t>
  </si>
  <si>
    <t>Beschermdop voor HDKLIE</t>
  </si>
  <si>
    <t>DOPKLL110</t>
  </si>
  <si>
    <t>Beschermdop voor KLL</t>
  </si>
  <si>
    <t>DOPKLL60</t>
  </si>
  <si>
    <t>DOPKLL60.M</t>
  </si>
  <si>
    <t>Beschermdop voor KLLI60 vernauwd deel</t>
  </si>
  <si>
    <t>DOPKLL85</t>
  </si>
  <si>
    <t>DOPKLM</t>
  </si>
  <si>
    <t>Beschermdop voor KLM</t>
  </si>
  <si>
    <t>DOPKLW</t>
  </si>
  <si>
    <t>Beschermdop voor KLW</t>
  </si>
  <si>
    <t>DOPKLZ</t>
  </si>
  <si>
    <t>Beschermdop voor KLZ</t>
  </si>
  <si>
    <t>DOPKS</t>
  </si>
  <si>
    <t>Beschermdop voor HDKS(R) en I6KSF</t>
  </si>
  <si>
    <t>DOVG250.3</t>
  </si>
  <si>
    <t>Deksel voor open vloerkanaal</t>
  </si>
  <si>
    <t>DOVG350.3</t>
  </si>
  <si>
    <t>DOVG450.4</t>
  </si>
  <si>
    <t>DOVGR450.4.3</t>
  </si>
  <si>
    <t>DOVGV250.3.2</t>
  </si>
  <si>
    <t>DOVGV350.3.3</t>
  </si>
  <si>
    <t>DOVGV450.4.3</t>
  </si>
  <si>
    <t>DR100</t>
  </si>
  <si>
    <t>Draagprofiel</t>
  </si>
  <si>
    <t>DR15.30.2000</t>
  </si>
  <si>
    <t>DR150</t>
  </si>
  <si>
    <t>DR200</t>
  </si>
  <si>
    <t>DR250</t>
  </si>
  <si>
    <t>DR300</t>
  </si>
  <si>
    <t>DR350</t>
  </si>
  <si>
    <t>DR450</t>
  </si>
  <si>
    <t>DRIT3</t>
  </si>
  <si>
    <t>Blinddeksel rond met kabeluitvoer</t>
  </si>
  <si>
    <t>DRITWD3</t>
  </si>
  <si>
    <t>Deksel rond, waterdichte kabeluitgang</t>
  </si>
  <si>
    <t>DS60</t>
  </si>
  <si>
    <t>Scharnierende koppelplaat</t>
  </si>
  <si>
    <t>DSB90.050</t>
  </si>
  <si>
    <t>Deksel voor stijgbocht 90°</t>
  </si>
  <si>
    <t>DSB90.075</t>
  </si>
  <si>
    <t>DSB90.100</t>
  </si>
  <si>
    <t>DSB90.150</t>
  </si>
  <si>
    <t>DSB90.200</t>
  </si>
  <si>
    <t>DSB90.300</t>
  </si>
  <si>
    <t>DSB90.400</t>
  </si>
  <si>
    <t>DSB90.500</t>
  </si>
  <si>
    <t>DSB90.600</t>
  </si>
  <si>
    <t>DT050</t>
  </si>
  <si>
    <t>Deksel voor T-stuk</t>
  </si>
  <si>
    <t>DT075</t>
  </si>
  <si>
    <t>DT100</t>
  </si>
  <si>
    <t>DT150</t>
  </si>
  <si>
    <t>DT200</t>
  </si>
  <si>
    <t>DT300</t>
  </si>
  <si>
    <t>DT400</t>
  </si>
  <si>
    <t>DT500</t>
  </si>
  <si>
    <t>DT600</t>
  </si>
  <si>
    <t>DTFCL100</t>
  </si>
  <si>
    <t>Deksel industrieel vloerkanaal</t>
  </si>
  <si>
    <t>DTFCL150</t>
  </si>
  <si>
    <t>DTFCL200</t>
  </si>
  <si>
    <t>DTFCL250</t>
  </si>
  <si>
    <t>DTFCL300</t>
  </si>
  <si>
    <t>DUAB35.110</t>
  </si>
  <si>
    <t>Afstandsbeugel</t>
  </si>
  <si>
    <t>DUABIE200</t>
  </si>
  <si>
    <t>Afstandsbeugel voor HDKLIE</t>
  </si>
  <si>
    <t>DUABIE300</t>
  </si>
  <si>
    <t>DUABIE400</t>
  </si>
  <si>
    <t>DUABIE500</t>
  </si>
  <si>
    <t>DUABIE600</t>
  </si>
  <si>
    <t>DUAHIE</t>
  </si>
  <si>
    <t>Aftakhaak voor HDKLIE</t>
  </si>
  <si>
    <t>DUBKID25</t>
  </si>
  <si>
    <t>Bevestigingsbeugel SLOS voor HDKLIE</t>
  </si>
  <si>
    <t>DUBKIE25</t>
  </si>
  <si>
    <t>Bevestigingsklem voor HDKLIE</t>
  </si>
  <si>
    <t>DUBKIE40</t>
  </si>
  <si>
    <t>DUDI200</t>
  </si>
  <si>
    <t>Deksel industrieel</t>
  </si>
  <si>
    <t>DUDI300</t>
  </si>
  <si>
    <t>DUDI400</t>
  </si>
  <si>
    <t>DUDI500</t>
  </si>
  <si>
    <t>DUDI600</t>
  </si>
  <si>
    <t>DUDIB200</t>
  </si>
  <si>
    <t>Deksel industrieel voor bocht</t>
  </si>
  <si>
    <t>DUDIB300</t>
  </si>
  <si>
    <t>DUDIB400</t>
  </si>
  <si>
    <t>DUDIB500</t>
  </si>
  <si>
    <t>DUDIB600</t>
  </si>
  <si>
    <t>DUDIG200</t>
  </si>
  <si>
    <t>DUDIG300</t>
  </si>
  <si>
    <t>DUDIG400</t>
  </si>
  <si>
    <t>DUDIG500</t>
  </si>
  <si>
    <t>DUDIG600</t>
  </si>
  <si>
    <t>DUDIT200</t>
  </si>
  <si>
    <t>Deksel industrieel voor T-stuk</t>
  </si>
  <si>
    <t>DUDIT300</t>
  </si>
  <si>
    <t>DUDIT400</t>
  </si>
  <si>
    <t>DUDIT500</t>
  </si>
  <si>
    <t>DUDIT600</t>
  </si>
  <si>
    <t>DUDKIG</t>
  </si>
  <si>
    <t>Dekselklem</t>
  </si>
  <si>
    <t>DUDKIPE</t>
  </si>
  <si>
    <t>Dwarskoppelplaat HDIPE80S</t>
  </si>
  <si>
    <t>DUDSIH</t>
  </si>
  <si>
    <t>Horizontaal scharnierstuk voor HDKLIE</t>
  </si>
  <si>
    <t>DUDSIV</t>
  </si>
  <si>
    <t>Vertikaal scharnierstuk voor HDKLIE</t>
  </si>
  <si>
    <t>DUDSKSH</t>
  </si>
  <si>
    <t>Horizontale scharnier voor HDKS</t>
  </si>
  <si>
    <t>DUHKI100</t>
  </si>
  <si>
    <t>Gelaste klemconsole</t>
  </si>
  <si>
    <t>DUHKI150</t>
  </si>
  <si>
    <t>DUHKI200</t>
  </si>
  <si>
    <t>DUHKI250</t>
  </si>
  <si>
    <t>DUHKI300</t>
  </si>
  <si>
    <t>DUHKI400</t>
  </si>
  <si>
    <t>DUHKI500</t>
  </si>
  <si>
    <t>DUHKI600</t>
  </si>
  <si>
    <t>DUHKIZ300</t>
  </si>
  <si>
    <t>Zware gelaste klemconsole</t>
  </si>
  <si>
    <t>DUHKIZ400</t>
  </si>
  <si>
    <t>DUHKIZ500</t>
  </si>
  <si>
    <t>DUHKIZ600</t>
  </si>
  <si>
    <t>DUHSIZ1000</t>
  </si>
  <si>
    <t>Zware hangsteun</t>
  </si>
  <si>
    <t>DUHSIZ1200</t>
  </si>
  <si>
    <t>DUHSIZ1500</t>
  </si>
  <si>
    <t>DUHSIZ1800</t>
  </si>
  <si>
    <t>DUHSIZ200</t>
  </si>
  <si>
    <t>DUHSIZ2000</t>
  </si>
  <si>
    <t>DUHSIZ400</t>
  </si>
  <si>
    <t>DUHSIZ500</t>
  </si>
  <si>
    <t>DUHSIZ600</t>
  </si>
  <si>
    <t>DUHSIZ800</t>
  </si>
  <si>
    <t>DUHSLDCL1000</t>
  </si>
  <si>
    <t>Dubbele hangsteun</t>
  </si>
  <si>
    <t>DUHSLDCL1200</t>
  </si>
  <si>
    <t>DUHSLDCL200</t>
  </si>
  <si>
    <t>DUHSLDCL300</t>
  </si>
  <si>
    <t>DUHSLDCL400</t>
  </si>
  <si>
    <t>DUHSLDCL500</t>
  </si>
  <si>
    <t>DUHSLDCL600</t>
  </si>
  <si>
    <t>DUHSLDCL800</t>
  </si>
  <si>
    <t>DUHSLECL1000</t>
  </si>
  <si>
    <t>Enkele hangsteun clipsbaar</t>
  </si>
  <si>
    <t>DUHSLECL1200</t>
  </si>
  <si>
    <t>DUHSLECL200</t>
  </si>
  <si>
    <t>DUHSLECL300</t>
  </si>
  <si>
    <t>DUHSLECL400</t>
  </si>
  <si>
    <t>DUHSLECL500</t>
  </si>
  <si>
    <t>DUHSLECL600</t>
  </si>
  <si>
    <t>DUHSLECL800</t>
  </si>
  <si>
    <t>DUHSMD1000</t>
  </si>
  <si>
    <t>DUHSMD1200</t>
  </si>
  <si>
    <t>DUHSMD1500</t>
  </si>
  <si>
    <t>DUHSMD200</t>
  </si>
  <si>
    <t>DUHSMD300</t>
  </si>
  <si>
    <t>DUHSMD400</t>
  </si>
  <si>
    <t>DUHSMD500</t>
  </si>
  <si>
    <t>DUHSMD600</t>
  </si>
  <si>
    <t>DUHSMD800</t>
  </si>
  <si>
    <t>DUIPL06</t>
  </si>
  <si>
    <t>Kopplaat voor HDIPE80S</t>
  </si>
  <si>
    <t>DUIPL10</t>
  </si>
  <si>
    <t>DUKIPE</t>
  </si>
  <si>
    <t>Bevestigingsstuk HDIPE80S</t>
  </si>
  <si>
    <t>DUKK</t>
  </si>
  <si>
    <t>Bevestigingsklem voor HDKS</t>
  </si>
  <si>
    <t>DUKLIB200</t>
  </si>
  <si>
    <t>Horizontale bocht voor HDKLIE</t>
  </si>
  <si>
    <t>DUKLIB300</t>
  </si>
  <si>
    <t>DUKLIB400</t>
  </si>
  <si>
    <t>DUKLIB500</t>
  </si>
  <si>
    <t>DUKLIB600</t>
  </si>
  <si>
    <t>DUKLIE200</t>
  </si>
  <si>
    <t>Kabelladder industrieel</t>
  </si>
  <si>
    <t>DUKLIE300</t>
  </si>
  <si>
    <t>DUKLIE400</t>
  </si>
  <si>
    <t>DUKLIE500</t>
  </si>
  <si>
    <t>DUKLIE600</t>
  </si>
  <si>
    <t>DUKLIT200</t>
  </si>
  <si>
    <t>T-stuk voor HDKLIE</t>
  </si>
  <si>
    <t>DUKLIT300</t>
  </si>
  <si>
    <t>DUKLIT400</t>
  </si>
  <si>
    <t>DUKLIT500</t>
  </si>
  <si>
    <t>DUKLIT600</t>
  </si>
  <si>
    <t>DUKLIVSB200</t>
  </si>
  <si>
    <t>Val- en stijgbocht voor HDKLIE</t>
  </si>
  <si>
    <t>DUKLIVSB300</t>
  </si>
  <si>
    <t>DUKLIVSB400</t>
  </si>
  <si>
    <t>DUKLIVSB500</t>
  </si>
  <si>
    <t>DUKLIVSB600</t>
  </si>
  <si>
    <t>DUKLIX200</t>
  </si>
  <si>
    <t>Kruisstuk voor HDKLIE</t>
  </si>
  <si>
    <t>DUKLIX300</t>
  </si>
  <si>
    <t>DUKLIX400</t>
  </si>
  <si>
    <t>DUKLIX500</t>
  </si>
  <si>
    <t>DUKLIX600</t>
  </si>
  <si>
    <t>DUKPIPE</t>
  </si>
  <si>
    <t>Koppelstuk HDIPE80S</t>
  </si>
  <si>
    <t>DUKS60.200</t>
  </si>
  <si>
    <t>Kabelladder DAVID</t>
  </si>
  <si>
    <t>DUKS60.300</t>
  </si>
  <si>
    <t>DUKS60.400</t>
  </si>
  <si>
    <t>DUKS60.500</t>
  </si>
  <si>
    <t>DUKS60.600</t>
  </si>
  <si>
    <t>DUKS90.200</t>
  </si>
  <si>
    <t>Horizontale bocht voor HDKS</t>
  </si>
  <si>
    <t>DUKS90.300</t>
  </si>
  <si>
    <t>DUKS90.400</t>
  </si>
  <si>
    <t>DUKS90.500</t>
  </si>
  <si>
    <t>DUKS90.600</t>
  </si>
  <si>
    <t>DUKSR60.200</t>
  </si>
  <si>
    <t>Kabelladder DAVID ronde sporten</t>
  </si>
  <si>
    <t>DUKSR60.300</t>
  </si>
  <si>
    <t>DUKSR60.400</t>
  </si>
  <si>
    <t>DUKSR60.500</t>
  </si>
  <si>
    <t>DUKSR60.600</t>
  </si>
  <si>
    <t>DUKST200</t>
  </si>
  <si>
    <t>T-stuk voor HDKS</t>
  </si>
  <si>
    <t>DUKST300</t>
  </si>
  <si>
    <t>DUKST400</t>
  </si>
  <si>
    <t>DUKST500</t>
  </si>
  <si>
    <t>DUKST600</t>
  </si>
  <si>
    <t>DUKSVSB200</t>
  </si>
  <si>
    <t>Val- en stijgbocht voor HDKS</t>
  </si>
  <si>
    <t>DUKSVSB300</t>
  </si>
  <si>
    <t>DUKSVSB400</t>
  </si>
  <si>
    <t>DUKSVSB500</t>
  </si>
  <si>
    <t>DUKSVSB600</t>
  </si>
  <si>
    <t>DUKSX200</t>
  </si>
  <si>
    <t>Kruisstuk voor HDKS</t>
  </si>
  <si>
    <t>DUKSX300</t>
  </si>
  <si>
    <t>DUKSX400</t>
  </si>
  <si>
    <t>DUKSX500</t>
  </si>
  <si>
    <t>DUKSX600</t>
  </si>
  <si>
    <t>DULVIE</t>
  </si>
  <si>
    <t>Koppelplaat voor HDKLIE</t>
  </si>
  <si>
    <t>DULVIRL100</t>
  </si>
  <si>
    <t>Verloopstuk links voor HDKLIE</t>
  </si>
  <si>
    <t>DULVIRL200</t>
  </si>
  <si>
    <t>DULVIRL300</t>
  </si>
  <si>
    <t>DULVIRL400</t>
  </si>
  <si>
    <t>DULVIRR100</t>
  </si>
  <si>
    <t>Verloopstuk rechts voor HDKLIE</t>
  </si>
  <si>
    <t>DULVIRR200</t>
  </si>
  <si>
    <t>DULVIRR300</t>
  </si>
  <si>
    <t>DULVIRR400</t>
  </si>
  <si>
    <t>DUMBZ075</t>
  </si>
  <si>
    <t>Wandbeugel</t>
  </si>
  <si>
    <t>DUMBZ100</t>
  </si>
  <si>
    <t>DUMBZ150</t>
  </si>
  <si>
    <t>DUMBZ200</t>
  </si>
  <si>
    <t>DUNL</t>
  </si>
  <si>
    <t>Scharnierende koppelplaat voor HDKS</t>
  </si>
  <si>
    <t>DUP3300T10X6</t>
  </si>
  <si>
    <t>DUSKIPE</t>
  </si>
  <si>
    <t>Scharnierende koppelplaat HDIPE80S</t>
  </si>
  <si>
    <t>DUSSU</t>
  </si>
  <si>
    <t>Koppelplaat voor HDKS</t>
  </si>
  <si>
    <t>DUVK2</t>
  </si>
  <si>
    <t>Afstandsbeugel voor HDKS</t>
  </si>
  <si>
    <t>DUVS41.05</t>
  </si>
  <si>
    <t>DUVS41.43</t>
  </si>
  <si>
    <t>DUVS41.44</t>
  </si>
  <si>
    <t>DUVS41.45</t>
  </si>
  <si>
    <t>DUVSIE</t>
  </si>
  <si>
    <t>Voetsteun voor HDKLIE</t>
  </si>
  <si>
    <t>DUWK100</t>
  </si>
  <si>
    <t>Gelaste wandconsole</t>
  </si>
  <si>
    <t>DUWK150</t>
  </si>
  <si>
    <t>DUWK200</t>
  </si>
  <si>
    <t>DUWK250</t>
  </si>
  <si>
    <t>DUWK300</t>
  </si>
  <si>
    <t>DUWK400</t>
  </si>
  <si>
    <t>DUWK500</t>
  </si>
  <si>
    <t>DUWK600</t>
  </si>
  <si>
    <t>DUWKM100</t>
  </si>
  <si>
    <t>DUWKM1000</t>
  </si>
  <si>
    <t>DUWKM200</t>
  </si>
  <si>
    <t>DUWKM300</t>
  </si>
  <si>
    <t>DUWKM400</t>
  </si>
  <si>
    <t>DUWKM500</t>
  </si>
  <si>
    <t>DUWKM600</t>
  </si>
  <si>
    <t>DUWKM800</t>
  </si>
  <si>
    <t>DUWKMD1000</t>
  </si>
  <si>
    <t>Dubbele verstevigde wandconsole</t>
  </si>
  <si>
    <t>DUWKMD500</t>
  </si>
  <si>
    <t>DUWKMD600</t>
  </si>
  <si>
    <t>DUWKMD800</t>
  </si>
  <si>
    <t>DUWKMP41.21.150</t>
  </si>
  <si>
    <t>Wandconsole MP41.21</t>
  </si>
  <si>
    <t>DUWKMP41.21.200</t>
  </si>
  <si>
    <t>DUWKMP41.21.300</t>
  </si>
  <si>
    <t>DUWVPIPE</t>
  </si>
  <si>
    <t>Universeel bevestigingsstuk HDIPE80S</t>
  </si>
  <si>
    <t>DVB90.110.150</t>
  </si>
  <si>
    <t>Deksel voor valbocht 90°</t>
  </si>
  <si>
    <t>DVB90.110.200</t>
  </si>
  <si>
    <t>DVB90.110.300</t>
  </si>
  <si>
    <t>DVB90.110.400</t>
  </si>
  <si>
    <t>DVB90.110.500</t>
  </si>
  <si>
    <t>DVB90.110.600</t>
  </si>
  <si>
    <t>DVB90.35.050</t>
  </si>
  <si>
    <t>DVB90.35.075</t>
  </si>
  <si>
    <t>DVB90.35.100</t>
  </si>
  <si>
    <t>DVB90.35.150</t>
  </si>
  <si>
    <t>DVB90.35.200</t>
  </si>
  <si>
    <t>DVB90.35.300</t>
  </si>
  <si>
    <t>DVB90.35.400</t>
  </si>
  <si>
    <t>DVB90.35.500</t>
  </si>
  <si>
    <t>DVB90.35.600</t>
  </si>
  <si>
    <t>DVB90.60.050</t>
  </si>
  <si>
    <t>DVB90.60.075</t>
  </si>
  <si>
    <t>DVB90.60.100</t>
  </si>
  <si>
    <t>DVB90.60.150</t>
  </si>
  <si>
    <t>DVB90.60.200</t>
  </si>
  <si>
    <t>DVB90.60.300</t>
  </si>
  <si>
    <t>DVB90.60.400</t>
  </si>
  <si>
    <t>DVB90.60.500</t>
  </si>
  <si>
    <t>DVB90.60.600</t>
  </si>
  <si>
    <t>DVB90.85.100</t>
  </si>
  <si>
    <t>DVB90.85.150</t>
  </si>
  <si>
    <t>DVB90.85.200</t>
  </si>
  <si>
    <t>DVB90.85.300</t>
  </si>
  <si>
    <t>DVB90.85.400</t>
  </si>
  <si>
    <t>DVB90.85.500</t>
  </si>
  <si>
    <t>DVB90.85.600</t>
  </si>
  <si>
    <t>Deksel vierkant waterdichte kabeluitgang</t>
  </si>
  <si>
    <t>DVITWDV3</t>
  </si>
  <si>
    <t>Deksel vierkant vlak, waterdicht</t>
  </si>
  <si>
    <t>DZ050</t>
  </si>
  <si>
    <t>Deksel met zwenkklemmen</t>
  </si>
  <si>
    <t>DZ075</t>
  </si>
  <si>
    <t>DZ100</t>
  </si>
  <si>
    <t>DZ150</t>
  </si>
  <si>
    <t>DZ200</t>
  </si>
  <si>
    <t>DZ300</t>
  </si>
  <si>
    <t>DZK</t>
  </si>
  <si>
    <t>Zwenkklem</t>
  </si>
  <si>
    <t>E110.150</t>
  </si>
  <si>
    <t>Eindstuk</t>
  </si>
  <si>
    <t>E110.200</t>
  </si>
  <si>
    <t>E110.300</t>
  </si>
  <si>
    <t>E110.400</t>
  </si>
  <si>
    <t>E110.500</t>
  </si>
  <si>
    <t>E110.600</t>
  </si>
  <si>
    <t>E35.050</t>
  </si>
  <si>
    <t>E35.075</t>
  </si>
  <si>
    <t>E35.100</t>
  </si>
  <si>
    <t>E35.150</t>
  </si>
  <si>
    <t>E35.200</t>
  </si>
  <si>
    <t>E35.300</t>
  </si>
  <si>
    <t>E35.400</t>
  </si>
  <si>
    <t>E35.500</t>
  </si>
  <si>
    <t>E35.600</t>
  </si>
  <si>
    <t>E60.050</t>
  </si>
  <si>
    <t>E60.075</t>
  </si>
  <si>
    <t>E60.100</t>
  </si>
  <si>
    <t>E60.150</t>
  </si>
  <si>
    <t>E60.200</t>
  </si>
  <si>
    <t>E60.300</t>
  </si>
  <si>
    <t>E60.400</t>
  </si>
  <si>
    <t>E60.500</t>
  </si>
  <si>
    <t>E60.600</t>
  </si>
  <si>
    <t>E85.100</t>
  </si>
  <si>
    <t>E85.150</t>
  </si>
  <si>
    <t>E85.200</t>
  </si>
  <si>
    <t>E85.300</t>
  </si>
  <si>
    <t>E85.400</t>
  </si>
  <si>
    <t>E85.500</t>
  </si>
  <si>
    <t>E85.600</t>
  </si>
  <si>
    <t>FL1</t>
  </si>
  <si>
    <t>Spanklem voor draadstang</t>
  </si>
  <si>
    <t>FL2</t>
  </si>
  <si>
    <t>FL3</t>
  </si>
  <si>
    <t>GBP</t>
  </si>
  <si>
    <t>Blindplaat</t>
  </si>
  <si>
    <t>Glijmoer voor draagprofielen</t>
  </si>
  <si>
    <t>GM8</t>
  </si>
  <si>
    <t>GVFUL100.100</t>
  </si>
  <si>
    <t>G-vormige draadgoot</t>
  </si>
  <si>
    <t>GVFUL60.150</t>
  </si>
  <si>
    <t>HDABIE200</t>
  </si>
  <si>
    <t>HDABIE300</t>
  </si>
  <si>
    <t>HDABIE400</t>
  </si>
  <si>
    <t>HDABIE500</t>
  </si>
  <si>
    <t>HDABIE600</t>
  </si>
  <si>
    <t>HDAHIE</t>
  </si>
  <si>
    <t>HDAS110.150</t>
  </si>
  <si>
    <t>HDAS110.200</t>
  </si>
  <si>
    <t>HDAS110.300</t>
  </si>
  <si>
    <t>HDAS110.400</t>
  </si>
  <si>
    <t>HDAS110.500</t>
  </si>
  <si>
    <t>HDAS110.600</t>
  </si>
  <si>
    <t>HDAS35.050</t>
  </si>
  <si>
    <t>HDAS35.075</t>
  </si>
  <si>
    <t>HDAS35.100</t>
  </si>
  <si>
    <t>HDAS35.150</t>
  </si>
  <si>
    <t>HDAS35.200</t>
  </si>
  <si>
    <t>HDAS35.300</t>
  </si>
  <si>
    <t>HDAS35.400</t>
  </si>
  <si>
    <t>HDAS35.500</t>
  </si>
  <si>
    <t>HDAS35.600</t>
  </si>
  <si>
    <t>HDAS60.050</t>
  </si>
  <si>
    <t>HDAS60.075</t>
  </si>
  <si>
    <t>HDAS60.100</t>
  </si>
  <si>
    <t>HDAS60.150</t>
  </si>
  <si>
    <t>HDAS60.200</t>
  </si>
  <si>
    <t>HDAS60.300</t>
  </si>
  <si>
    <t>HDAS60.400</t>
  </si>
  <si>
    <t>HDAS60.500</t>
  </si>
  <si>
    <t>HDAS60.600</t>
  </si>
  <si>
    <t>HDAS85.100</t>
  </si>
  <si>
    <t>HDAS85.150</t>
  </si>
  <si>
    <t>HDAS85.200</t>
  </si>
  <si>
    <t>HDAS85.300</t>
  </si>
  <si>
    <t>HDAS85.400</t>
  </si>
  <si>
    <t>HDAS85.500</t>
  </si>
  <si>
    <t>HDAS85.600</t>
  </si>
  <si>
    <t>HDASTFCL110.150</t>
  </si>
  <si>
    <t>HDASTFCL110.200</t>
  </si>
  <si>
    <t>HDASTFCL110.250</t>
  </si>
  <si>
    <t>HDASTFCL110.300</t>
  </si>
  <si>
    <t>HDASTFCL60.100</t>
  </si>
  <si>
    <t>HDASTFCL60.150</t>
  </si>
  <si>
    <t>HDASTFCL60.200</t>
  </si>
  <si>
    <t>HDASTFCL60.250</t>
  </si>
  <si>
    <t>HDASTFCL60.300</t>
  </si>
  <si>
    <t>HDASTFCL85.100</t>
  </si>
  <si>
    <t>HDASTFCL85.150</t>
  </si>
  <si>
    <t>HDASTFCL85.200</t>
  </si>
  <si>
    <t>HDASTFCL85.250</t>
  </si>
  <si>
    <t>HDASTFCL85.300</t>
  </si>
  <si>
    <t>HDAZH110</t>
  </si>
  <si>
    <t>HDAZH35</t>
  </si>
  <si>
    <t>HDAZH60</t>
  </si>
  <si>
    <t>HDAZH85</t>
  </si>
  <si>
    <t>HDB10.20</t>
  </si>
  <si>
    <t>HDB10.30</t>
  </si>
  <si>
    <t>HDB10.40</t>
  </si>
  <si>
    <t>HDB10.80</t>
  </si>
  <si>
    <t>HDB12.20</t>
  </si>
  <si>
    <t>HDB12.30</t>
  </si>
  <si>
    <t>HDB12.40</t>
  </si>
  <si>
    <t>HDB12.50</t>
  </si>
  <si>
    <t>HDB6.20</t>
  </si>
  <si>
    <t>HDB6.30</t>
  </si>
  <si>
    <t>HDB8.20</t>
  </si>
  <si>
    <t>HDB8.30</t>
  </si>
  <si>
    <t>HDB8.50</t>
  </si>
  <si>
    <t>HDB8.70</t>
  </si>
  <si>
    <t>HDB90.110.150</t>
  </si>
  <si>
    <t>HDB90.110.200</t>
  </si>
  <si>
    <t>HDB90.110.300</t>
  </si>
  <si>
    <t>HDB90.110.400</t>
  </si>
  <si>
    <t>HDB90.110.500</t>
  </si>
  <si>
    <t>HDB90.110.600</t>
  </si>
  <si>
    <t>HDB90.35.050</t>
  </si>
  <si>
    <t>HDB90.35.075</t>
  </si>
  <si>
    <t>HDB90.35.100</t>
  </si>
  <si>
    <t>HDB90.35.150</t>
  </si>
  <si>
    <t>HDB90.35.200</t>
  </si>
  <si>
    <t>HDB90.35.300</t>
  </si>
  <si>
    <t>HDB90.35.400</t>
  </si>
  <si>
    <t>HDB90.35.500</t>
  </si>
  <si>
    <t>HDB90.35.600</t>
  </si>
  <si>
    <t>HDB90.60.050</t>
  </si>
  <si>
    <t>HDB90.60.075</t>
  </si>
  <si>
    <t>HDB90.60.100</t>
  </si>
  <si>
    <t>HDB90.60.150</t>
  </si>
  <si>
    <t>HDB90.60.200</t>
  </si>
  <si>
    <t>HDB90.60.300</t>
  </si>
  <si>
    <t>HDB90.60.400</t>
  </si>
  <si>
    <t>HDB90.60.500</t>
  </si>
  <si>
    <t>HDB90.60.600</t>
  </si>
  <si>
    <t>HDB90.85.100</t>
  </si>
  <si>
    <t>HDB90.85.150</t>
  </si>
  <si>
    <t>HDB90.85.200</t>
  </si>
  <si>
    <t>HDB90.85.300</t>
  </si>
  <si>
    <t>HDB90.85.400</t>
  </si>
  <si>
    <t>HDB90.85.500</t>
  </si>
  <si>
    <t>HDB90.85.600</t>
  </si>
  <si>
    <t>HDBG35.075</t>
  </si>
  <si>
    <t>HDBG35.100</t>
  </si>
  <si>
    <t>HDBG35.150</t>
  </si>
  <si>
    <t>HDBG35.200</t>
  </si>
  <si>
    <t>HDBG35.250</t>
  </si>
  <si>
    <t>HDBG35.300</t>
  </si>
  <si>
    <t>HDBG35.400</t>
  </si>
  <si>
    <t>HDBG60.075</t>
  </si>
  <si>
    <t>HDBG60.100</t>
  </si>
  <si>
    <t>HDBG60.150</t>
  </si>
  <si>
    <t>HDBG60.200</t>
  </si>
  <si>
    <t>HDBG60.250</t>
  </si>
  <si>
    <t>HDBG60.300</t>
  </si>
  <si>
    <t>HDBG60.400</t>
  </si>
  <si>
    <t>HDBKID25</t>
  </si>
  <si>
    <t>HDBKIE25</t>
  </si>
  <si>
    <t>HDBKIE40</t>
  </si>
  <si>
    <t>HDBP200</t>
  </si>
  <si>
    <t>HDBP300</t>
  </si>
  <si>
    <t>HDBP400</t>
  </si>
  <si>
    <t>HDBP500</t>
  </si>
  <si>
    <t>HDBP600</t>
  </si>
  <si>
    <t>HDBSKLEM</t>
  </si>
  <si>
    <t>Klem voor draadstangborging (BS)</t>
  </si>
  <si>
    <t>HDBTFCL110.150</t>
  </si>
  <si>
    <t>HDBTFCL110.200</t>
  </si>
  <si>
    <t>HDBTFCL110.250</t>
  </si>
  <si>
    <t>HDBTFCL110.300</t>
  </si>
  <si>
    <t>HDBTFCL60.100</t>
  </si>
  <si>
    <t>HDBTFCL60.150</t>
  </si>
  <si>
    <t>HDBTFCL60.200</t>
  </si>
  <si>
    <t>HDBTFCL60.250</t>
  </si>
  <si>
    <t>HDBTFCL60.300</t>
  </si>
  <si>
    <t>HDBTFCL85.100</t>
  </si>
  <si>
    <t>HDBTFCL85.150</t>
  </si>
  <si>
    <t>HDBTFCL85.200</t>
  </si>
  <si>
    <t>HDBTFCL85.250</t>
  </si>
  <si>
    <t>HDBTFCL85.300</t>
  </si>
  <si>
    <t>HDBUKEX.020R</t>
  </si>
  <si>
    <t>HDBUKEX.026R</t>
  </si>
  <si>
    <t>HDBUKEX.034R</t>
  </si>
  <si>
    <t>HDBUKEX.041R</t>
  </si>
  <si>
    <t>HDBUKEX.048R</t>
  </si>
  <si>
    <t>HDBUKEX.052R</t>
  </si>
  <si>
    <t>HDBUKEX.059R</t>
  </si>
  <si>
    <t>HDBUKEX.074R</t>
  </si>
  <si>
    <t>HDBUKEX.085R</t>
  </si>
  <si>
    <t>HDBUKEX.107R</t>
  </si>
  <si>
    <t>HDBUKEX.112R</t>
  </si>
  <si>
    <t>HDBUKEX.130R</t>
  </si>
  <si>
    <t>HDBUKEX.141R</t>
  </si>
  <si>
    <t>HDBUKEX.158R</t>
  </si>
  <si>
    <t>HDBUKEX.164R</t>
  </si>
  <si>
    <t>HDBUKEX.200R</t>
  </si>
  <si>
    <t>HDBUKEX.214R</t>
  </si>
  <si>
    <t>HDBUKEX.244R</t>
  </si>
  <si>
    <t>HDBUKEX.264R</t>
  </si>
  <si>
    <t>HDBUKZE.020</t>
  </si>
  <si>
    <t>HDBUKZE.025</t>
  </si>
  <si>
    <t>HDBUKZE.032</t>
  </si>
  <si>
    <t>HDBUKZE.040</t>
  </si>
  <si>
    <t>HDBUKZE.047</t>
  </si>
  <si>
    <t>HDBUKZE.057</t>
  </si>
  <si>
    <t>HDBUKZE.075</t>
  </si>
  <si>
    <t>HDBUKZE.088</t>
  </si>
  <si>
    <t>HDBUKZE.108</t>
  </si>
  <si>
    <t>HDBUKZE.133</t>
  </si>
  <si>
    <t>HDBUKZE.158</t>
  </si>
  <si>
    <t>HDBUKZE.164</t>
  </si>
  <si>
    <t>HDBUKZE.215</t>
  </si>
  <si>
    <t>HDBUKZE.269</t>
  </si>
  <si>
    <t>HDBUKZE.320</t>
  </si>
  <si>
    <t>HDBUKZE.352</t>
  </si>
  <si>
    <t>HDBUKZE.403</t>
  </si>
  <si>
    <t>HDBUKZE.504</t>
  </si>
  <si>
    <t>HDBUKZQ.108</t>
  </si>
  <si>
    <t>HDBUKZQ.133</t>
  </si>
  <si>
    <t>HDBUKZQ.158</t>
  </si>
  <si>
    <t>HDBUKZQ.164</t>
  </si>
  <si>
    <t>HDBUKZQ.215</t>
  </si>
  <si>
    <t>HDBUKZQ.269</t>
  </si>
  <si>
    <t>HDBUKZQ.403</t>
  </si>
  <si>
    <t>HDBVSI050</t>
  </si>
  <si>
    <t>HDBVSI075</t>
  </si>
  <si>
    <t>HDBVSI100</t>
  </si>
  <si>
    <t>HDBVSI150</t>
  </si>
  <si>
    <t>HDBVSI200</t>
  </si>
  <si>
    <t>HDBVSI300</t>
  </si>
  <si>
    <t>HDBVSI400</t>
  </si>
  <si>
    <t>HDBVSI500</t>
  </si>
  <si>
    <t>HDBVSI600</t>
  </si>
  <si>
    <t>HDCOMEGACLU170.150</t>
  </si>
  <si>
    <t>HDCOMEGACLU170.200</t>
  </si>
  <si>
    <t>HDCOMEGACLU170.300</t>
  </si>
  <si>
    <t>HDCOMEGACLU170.400</t>
  </si>
  <si>
    <t>HDCOMEGACLU290.100</t>
  </si>
  <si>
    <t>HDCOMEGACLU290.150</t>
  </si>
  <si>
    <t>HDCOMEGACLU290.200</t>
  </si>
  <si>
    <t>HDCOMEGACLU290.250</t>
  </si>
  <si>
    <t>HDCOMEGACLU290.300</t>
  </si>
  <si>
    <t>HDCOMEGACLU290.400</t>
  </si>
  <si>
    <t>HDCRO10</t>
  </si>
  <si>
    <t>HDCRO12</t>
  </si>
  <si>
    <t>HDCRO6</t>
  </si>
  <si>
    <t>HDCRO8</t>
  </si>
  <si>
    <t>HDD050</t>
  </si>
  <si>
    <t>HDDAS050</t>
  </si>
  <si>
    <t>HDDAS075</t>
  </si>
  <si>
    <t>HDDAS100</t>
  </si>
  <si>
    <t>HDDAS150</t>
  </si>
  <si>
    <t>HDDAS200</t>
  </si>
  <si>
    <t>HDDAS300</t>
  </si>
  <si>
    <t>HDDAS400</t>
  </si>
  <si>
    <t>HDDAS500</t>
  </si>
  <si>
    <t>HDDAS600</t>
  </si>
  <si>
    <t>HDDB90.050</t>
  </si>
  <si>
    <t>HDDB90.075</t>
  </si>
  <si>
    <t>HDDB90.100</t>
  </si>
  <si>
    <t>HDDB90.150</t>
  </si>
  <si>
    <t>HDDB90.200</t>
  </si>
  <si>
    <t>HDDB90.300</t>
  </si>
  <si>
    <t>HDDB90.400</t>
  </si>
  <si>
    <t>HDDB90.500</t>
  </si>
  <si>
    <t>HDDB90.600</t>
  </si>
  <si>
    <t>HDDBTFCL100</t>
  </si>
  <si>
    <t>HDDBTFCL150</t>
  </si>
  <si>
    <t>HDDBTFCL200</t>
  </si>
  <si>
    <t>HDDBTFCL250</t>
  </si>
  <si>
    <t>HDDBTFCL300</t>
  </si>
  <si>
    <t>HDDGBTFCL100</t>
  </si>
  <si>
    <t>HDDGBTFCL150</t>
  </si>
  <si>
    <t>HDDGBTFCL200</t>
  </si>
  <si>
    <t>HDDGBTFCL250</t>
  </si>
  <si>
    <t>HDDGBTFCL300</t>
  </si>
  <si>
    <t>HDDGTFCL100</t>
  </si>
  <si>
    <t>HDDGTFCL150</t>
  </si>
  <si>
    <t>HDDGTFCL200</t>
  </si>
  <si>
    <t>HDDGTFCL250</t>
  </si>
  <si>
    <t>HDDGTFCL300</t>
  </si>
  <si>
    <t>HDDI200</t>
  </si>
  <si>
    <t>HDDI300</t>
  </si>
  <si>
    <t>HDDI400</t>
  </si>
  <si>
    <t>HDDI500</t>
  </si>
  <si>
    <t>HDDI600</t>
  </si>
  <si>
    <t>HDDIB200</t>
  </si>
  <si>
    <t>HDDIB300</t>
  </si>
  <si>
    <t>HDDIB400</t>
  </si>
  <si>
    <t>HDDIB500</t>
  </si>
  <si>
    <t>HDDIB600</t>
  </si>
  <si>
    <t>HDDIG200</t>
  </si>
  <si>
    <t>HDDIG300</t>
  </si>
  <si>
    <t>HDDIG400</t>
  </si>
  <si>
    <t>HDDIG500</t>
  </si>
  <si>
    <t>HDDIG600</t>
  </si>
  <si>
    <t>HDDIT200</t>
  </si>
  <si>
    <t>HDDIT300</t>
  </si>
  <si>
    <t>HDDIT400</t>
  </si>
  <si>
    <t>HDDIT500</t>
  </si>
  <si>
    <t>HDDIT600</t>
  </si>
  <si>
    <t>HDDKBS100</t>
  </si>
  <si>
    <t>HDDKBS150</t>
  </si>
  <si>
    <t>HDDKBS200</t>
  </si>
  <si>
    <t>HDDKBS250</t>
  </si>
  <si>
    <t>HDDKBS300</t>
  </si>
  <si>
    <t>HDDKIG</t>
  </si>
  <si>
    <t>HDDKIPE</t>
  </si>
  <si>
    <t>HDDKR050</t>
  </si>
  <si>
    <t>HDDKR075</t>
  </si>
  <si>
    <t>HDDKR100</t>
  </si>
  <si>
    <t>HDDKR150</t>
  </si>
  <si>
    <t>HDDKR200</t>
  </si>
  <si>
    <t>HDDKR300</t>
  </si>
  <si>
    <t>HDDKR400</t>
  </si>
  <si>
    <t>HDDKR500</t>
  </si>
  <si>
    <t>HDDKR600</t>
  </si>
  <si>
    <t>HDDR100</t>
  </si>
  <si>
    <t>HDDR15.30.2000</t>
  </si>
  <si>
    <t>HDDR150</t>
  </si>
  <si>
    <t>HDDR200</t>
  </si>
  <si>
    <t>HDDR250</t>
  </si>
  <si>
    <t>HDDR300</t>
  </si>
  <si>
    <t>HDDR350</t>
  </si>
  <si>
    <t>HDDR450</t>
  </si>
  <si>
    <t>HDDR550</t>
  </si>
  <si>
    <t>HDDR650</t>
  </si>
  <si>
    <t>HDDS110</t>
  </si>
  <si>
    <t>HDDS35</t>
  </si>
  <si>
    <t>HDDS85</t>
  </si>
  <si>
    <t>HDDSB90.050</t>
  </si>
  <si>
    <t>HDDSB90.075</t>
  </si>
  <si>
    <t>HDDSB90.100</t>
  </si>
  <si>
    <t>HDDSB90.150</t>
  </si>
  <si>
    <t>HDDSB90.200</t>
  </si>
  <si>
    <t>HDDSB90.300</t>
  </si>
  <si>
    <t>HDDSB90.400</t>
  </si>
  <si>
    <t>HDDSB90.500</t>
  </si>
  <si>
    <t>HDDSB90.600</t>
  </si>
  <si>
    <t>HDDSIH</t>
  </si>
  <si>
    <t>HDDSIV</t>
  </si>
  <si>
    <t>HDDSKSH</t>
  </si>
  <si>
    <t>HDDT050</t>
  </si>
  <si>
    <t>HDDT075</t>
  </si>
  <si>
    <t>HDDT100</t>
  </si>
  <si>
    <t>HDDT150</t>
  </si>
  <si>
    <t>HDDT200</t>
  </si>
  <si>
    <t>HDDT300</t>
  </si>
  <si>
    <t>HDDT400</t>
  </si>
  <si>
    <t>HDDT500</t>
  </si>
  <si>
    <t>HDDT600</t>
  </si>
  <si>
    <t>HDDTFCL100</t>
  </si>
  <si>
    <t>HDDTFCL150</t>
  </si>
  <si>
    <t>HDDTFCL200</t>
  </si>
  <si>
    <t>HDDTFCL250</t>
  </si>
  <si>
    <t>HDDTFCL300</t>
  </si>
  <si>
    <t>HDDVB90.110.150</t>
  </si>
  <si>
    <t>HDDVB90.110.200</t>
  </si>
  <si>
    <t>HDDVB90.110.300</t>
  </si>
  <si>
    <t>HDDVB90.110.400</t>
  </si>
  <si>
    <t>HDDVB90.110.500</t>
  </si>
  <si>
    <t>HDDVB90.110.600</t>
  </si>
  <si>
    <t>HDDVB90.35.050</t>
  </si>
  <si>
    <t>HDDVB90.35.075</t>
  </si>
  <si>
    <t>HDDVB90.35.100</t>
  </si>
  <si>
    <t>HDDVB90.35.150</t>
  </si>
  <si>
    <t>HDDVB90.35.200</t>
  </si>
  <si>
    <t>HDDVB90.35.300</t>
  </si>
  <si>
    <t>HDDVB90.35.400</t>
  </si>
  <si>
    <t>HDDVB90.35.500</t>
  </si>
  <si>
    <t>HDDVB90.35.600</t>
  </si>
  <si>
    <t>HDDVB90.60.050</t>
  </si>
  <si>
    <t>HDDVB90.60.075</t>
  </si>
  <si>
    <t>HDDVB90.60.100</t>
  </si>
  <si>
    <t>HDDVB90.60.150</t>
  </si>
  <si>
    <t>HDDVB90.60.200</t>
  </si>
  <si>
    <t>HDDVB90.60.300</t>
  </si>
  <si>
    <t>HDDVB90.60.400</t>
  </si>
  <si>
    <t>HDDVB90.60.500</t>
  </si>
  <si>
    <t>HDDVB90.60.600</t>
  </si>
  <si>
    <t>HDDVB90.85.100</t>
  </si>
  <si>
    <t>HDDVB90.85.150</t>
  </si>
  <si>
    <t>HDDVB90.85.200</t>
  </si>
  <si>
    <t>HDDVB90.85.300</t>
  </si>
  <si>
    <t>HDDVB90.85.400</t>
  </si>
  <si>
    <t>HDDVB90.85.500</t>
  </si>
  <si>
    <t>HDDVB90.85.600</t>
  </si>
  <si>
    <t>HDE110.150</t>
  </si>
  <si>
    <t>HDE110.200</t>
  </si>
  <si>
    <t>HDE110.300</t>
  </si>
  <si>
    <t>HDE110.400</t>
  </si>
  <si>
    <t>HDE110.500</t>
  </si>
  <si>
    <t>HDE110.600</t>
  </si>
  <si>
    <t>HDE35.050</t>
  </si>
  <si>
    <t>HDE35.075</t>
  </si>
  <si>
    <t>HDE35.100</t>
  </si>
  <si>
    <t>HDE35.150</t>
  </si>
  <si>
    <t>HDE35.200</t>
  </si>
  <si>
    <t>HDE35.300</t>
  </si>
  <si>
    <t>HDE35.400</t>
  </si>
  <si>
    <t>HDE35.500</t>
  </si>
  <si>
    <t>HDE35.600</t>
  </si>
  <si>
    <t>HDE60.050</t>
  </si>
  <si>
    <t>HDE60.075</t>
  </si>
  <si>
    <t>HDE60.100</t>
  </si>
  <si>
    <t>HDE60.150</t>
  </si>
  <si>
    <t>HDE60.200</t>
  </si>
  <si>
    <t>HDE60.300</t>
  </si>
  <si>
    <t>HDE60.400</t>
  </si>
  <si>
    <t>HDE60.500</t>
  </si>
  <si>
    <t>HDE60.600</t>
  </si>
  <si>
    <t>HDE85.100</t>
  </si>
  <si>
    <t>HDE85.150</t>
  </si>
  <si>
    <t>HDE85.200</t>
  </si>
  <si>
    <t>HDE85.300</t>
  </si>
  <si>
    <t>HDE85.400</t>
  </si>
  <si>
    <t>HDE85.500</t>
  </si>
  <si>
    <t>HDE85.600</t>
  </si>
  <si>
    <t>HDGM6</t>
  </si>
  <si>
    <t>HDGM8</t>
  </si>
  <si>
    <t>HDGVFUL100.100</t>
  </si>
  <si>
    <t>HDGVFUL100.150</t>
  </si>
  <si>
    <t>HDGVFUL55.100</t>
  </si>
  <si>
    <t>HDGVFUL60.150</t>
  </si>
  <si>
    <t>HDHKI100</t>
  </si>
  <si>
    <t>HDHKI150</t>
  </si>
  <si>
    <t>HDHKI200</t>
  </si>
  <si>
    <t>HDHKI250</t>
  </si>
  <si>
    <t>HDHKI300</t>
  </si>
  <si>
    <t>HDHKI400</t>
  </si>
  <si>
    <t>HDHKI500</t>
  </si>
  <si>
    <t>HDHKI600</t>
  </si>
  <si>
    <t>HDHKIZ300</t>
  </si>
  <si>
    <t>HDHKIZ400</t>
  </si>
  <si>
    <t>HDHKIZ500</t>
  </si>
  <si>
    <t>HDHKIZ600</t>
  </si>
  <si>
    <t>HDHSIZ1000</t>
  </si>
  <si>
    <t>HDHSIZ1200</t>
  </si>
  <si>
    <t>HDHSIZ1500</t>
  </si>
  <si>
    <t>HDHSIZ1800</t>
  </si>
  <si>
    <t>HDHSIZ200</t>
  </si>
  <si>
    <t>HDHSIZ2000</t>
  </si>
  <si>
    <t>HDHSIZ400</t>
  </si>
  <si>
    <t>HDHSIZ500</t>
  </si>
  <si>
    <t>HDHSIZ600</t>
  </si>
  <si>
    <t>HDHSIZ800</t>
  </si>
  <si>
    <t>HDHSLDCL1000</t>
  </si>
  <si>
    <t>HDHSLDCL1200</t>
  </si>
  <si>
    <t>HDHSLDCL200</t>
  </si>
  <si>
    <t>HDHSLDCL300</t>
  </si>
  <si>
    <t>HDHSLDCL400</t>
  </si>
  <si>
    <t>HDHSLDCL500</t>
  </si>
  <si>
    <t>HDHSLDCL600</t>
  </si>
  <si>
    <t>HDHSLDCL800</t>
  </si>
  <si>
    <t>HDHSLE3.1000</t>
  </si>
  <si>
    <t>Enkele hangsteun, perfo 3 zijdes</t>
  </si>
  <si>
    <t>HDHSLE3.1200</t>
  </si>
  <si>
    <t>HDHSLE3.1500</t>
  </si>
  <si>
    <t>HDHSLE3.300</t>
  </si>
  <si>
    <t>HDHSLE3.400</t>
  </si>
  <si>
    <t>HDHSLE3.500</t>
  </si>
  <si>
    <t>HDHSLE3.600</t>
  </si>
  <si>
    <t>HDHSLE3.700</t>
  </si>
  <si>
    <t>HDHSLE3.800</t>
  </si>
  <si>
    <t>HDHSLE3.900</t>
  </si>
  <si>
    <t>HDHSLECL1000</t>
  </si>
  <si>
    <t>HDHSLECL1200</t>
  </si>
  <si>
    <t>HDHSLECL200</t>
  </si>
  <si>
    <t>HDHSLECL300</t>
  </si>
  <si>
    <t>HDHSLECL400</t>
  </si>
  <si>
    <t>HDHSLECL500</t>
  </si>
  <si>
    <t>HDHSLECL600</t>
  </si>
  <si>
    <t>HDHSLECL800</t>
  </si>
  <si>
    <t>HDHSMD1000</t>
  </si>
  <si>
    <t>HDHSMD1200</t>
  </si>
  <si>
    <t>HDHSMD1500</t>
  </si>
  <si>
    <t>HDHSMD200</t>
  </si>
  <si>
    <t>HDHSMD300</t>
  </si>
  <si>
    <t>HDHSMD400</t>
  </si>
  <si>
    <t>HDHSMD500</t>
  </si>
  <si>
    <t>HDHSMD600</t>
  </si>
  <si>
    <t>HDHSMD800</t>
  </si>
  <si>
    <t>HDHSMES1000</t>
  </si>
  <si>
    <t>Enkele hangsteun</t>
  </si>
  <si>
    <t>HDHSMES1200</t>
  </si>
  <si>
    <t>HDHSMES1500</t>
  </si>
  <si>
    <t>HDHSMES200</t>
  </si>
  <si>
    <t>HDHSMES300</t>
  </si>
  <si>
    <t>HDHSMES400</t>
  </si>
  <si>
    <t>HDHSMES500</t>
  </si>
  <si>
    <t>HDHSMES600</t>
  </si>
  <si>
    <t>HDHSMES800</t>
  </si>
  <si>
    <t>HDHSMU50.1000</t>
  </si>
  <si>
    <t>Middelzware hangsteun</t>
  </si>
  <si>
    <t>HDHSMU50.1200</t>
  </si>
  <si>
    <t>HDHSMU50.1500</t>
  </si>
  <si>
    <t>HDHSMU50.200</t>
  </si>
  <si>
    <t>HDHSMU50.300</t>
  </si>
  <si>
    <t>HDHSMU50.400</t>
  </si>
  <si>
    <t>HDHSMU50.500</t>
  </si>
  <si>
    <t>HDHSMU50.600</t>
  </si>
  <si>
    <t>HDHSMU50.800</t>
  </si>
  <si>
    <t>HDIPE80S</t>
  </si>
  <si>
    <t>Geperforeerd I profiel</t>
  </si>
  <si>
    <t>HDIPL06</t>
  </si>
  <si>
    <t>HDIPL10</t>
  </si>
  <si>
    <t>HDKBS110.100.100</t>
  </si>
  <si>
    <t>Kabelbaan langs-dwarsperfo</t>
  </si>
  <si>
    <t>HDKBS110.150.125</t>
  </si>
  <si>
    <t>HDKBS110.200.125</t>
  </si>
  <si>
    <t>HDKBS110.200.150.6</t>
  </si>
  <si>
    <t>HDKBS110.300.125</t>
  </si>
  <si>
    <t>HDKBS110.300.150.6</t>
  </si>
  <si>
    <t>HDKBS110.400.125</t>
  </si>
  <si>
    <t>HDKBS110.400.150.6</t>
  </si>
  <si>
    <t>HDKBS110.500.125</t>
  </si>
  <si>
    <t>HDKBS110.500.150.6</t>
  </si>
  <si>
    <t>HDKBS110.600.125</t>
  </si>
  <si>
    <t>HDKBS110.600.150.6</t>
  </si>
  <si>
    <t>HDKBS35.050.075</t>
  </si>
  <si>
    <t>HDKBS35.050.100</t>
  </si>
  <si>
    <t>HDKBS35.400.100</t>
  </si>
  <si>
    <t>HDKBS35.500.100</t>
  </si>
  <si>
    <t>HDKBS60.050.075</t>
  </si>
  <si>
    <t>HDKBS60.050.100</t>
  </si>
  <si>
    <t>HDKBS60.100.150</t>
  </si>
  <si>
    <t>HDKBS60.150.150</t>
  </si>
  <si>
    <t>HDKBS60.200.150</t>
  </si>
  <si>
    <t>HDKBS60.300.150</t>
  </si>
  <si>
    <t>HDKBS60.400.150</t>
  </si>
  <si>
    <t>HDKBS60.500.150</t>
  </si>
  <si>
    <t>HDKBS60.600.150</t>
  </si>
  <si>
    <t>HDKBS85.100.100</t>
  </si>
  <si>
    <t>HDKBS85.150.100</t>
  </si>
  <si>
    <t>HDKBS85.200.100</t>
  </si>
  <si>
    <t>HDKBS85.300.100</t>
  </si>
  <si>
    <t>HDKBS85.400.100</t>
  </si>
  <si>
    <t>HDKBS85.500.125</t>
  </si>
  <si>
    <t>HDKBS85.600.125</t>
  </si>
  <si>
    <t>HDKBSI35.075.075</t>
  </si>
  <si>
    <t>Kabelbaan ineenschuifbaar</t>
  </si>
  <si>
    <t>HDKBSI35.075.100</t>
  </si>
  <si>
    <t>HDKBSI35.100.075</t>
  </si>
  <si>
    <t>HDKBSI35.100.100</t>
  </si>
  <si>
    <t>HDKBSI35.150.075</t>
  </si>
  <si>
    <t>HDKBSI35.150.100</t>
  </si>
  <si>
    <t>HDKBSI35.200.075</t>
  </si>
  <si>
    <t>HDKBSI35.200.100</t>
  </si>
  <si>
    <t>HDKBSI35.300.075</t>
  </si>
  <si>
    <t>HDKBSI35.300.100</t>
  </si>
  <si>
    <t>HDKBSI60.075.100</t>
  </si>
  <si>
    <t>HDKBSI60.100.075</t>
  </si>
  <si>
    <t>HDKBSI60.100.100</t>
  </si>
  <si>
    <t>HDKBSI60.150.075</t>
  </si>
  <si>
    <t>HDKBSI60.150.100</t>
  </si>
  <si>
    <t>HDKBSI60.200.075</t>
  </si>
  <si>
    <t>HDKBSI60.200.100</t>
  </si>
  <si>
    <t>HDKBSI60.300.075</t>
  </si>
  <si>
    <t>HDKBSI60.300.100</t>
  </si>
  <si>
    <t>HDKBSI60.400.100</t>
  </si>
  <si>
    <t>HDKG110.100.150</t>
  </si>
  <si>
    <t>Kabelbaan met gesloten bodem</t>
  </si>
  <si>
    <t>HDKG110.100.150S12</t>
  </si>
  <si>
    <t>KG met SIN</t>
  </si>
  <si>
    <t>HDKG110.100.150S13</t>
  </si>
  <si>
    <t>HDKG110.150.150</t>
  </si>
  <si>
    <t>HDKG110.150.150S12</t>
  </si>
  <si>
    <t>HDKG110.150.150S13</t>
  </si>
  <si>
    <t>HDKG110.150.150S23</t>
  </si>
  <si>
    <t>HDKG110.200.150</t>
  </si>
  <si>
    <t>HDKG110.200.150S12</t>
  </si>
  <si>
    <t>HDKG110.200.150S13</t>
  </si>
  <si>
    <t>HDKG110.200.150S23</t>
  </si>
  <si>
    <t>HDKG110.300.150</t>
  </si>
  <si>
    <t>HDKG110.300.150S12</t>
  </si>
  <si>
    <t>HDKG110.300.150S13</t>
  </si>
  <si>
    <t>HDKG110.300.150S23</t>
  </si>
  <si>
    <t>HDKG110.400.150</t>
  </si>
  <si>
    <t>HDKG110.400.150S12</t>
  </si>
  <si>
    <t>HDKG110.400.150S13</t>
  </si>
  <si>
    <t>HDKG110.400.150S23</t>
  </si>
  <si>
    <t>HDKG110.500.150</t>
  </si>
  <si>
    <t>HDKG110.500.150S12</t>
  </si>
  <si>
    <t>HDKG110.500.150S13</t>
  </si>
  <si>
    <t>HDKG110.500.150S23</t>
  </si>
  <si>
    <t>HDKG110.600.150</t>
  </si>
  <si>
    <t>HDKG110.600.150S12</t>
  </si>
  <si>
    <t>HDKG110.600.150S13</t>
  </si>
  <si>
    <t>HDKG110.600.150S23</t>
  </si>
  <si>
    <t>HDKIPE</t>
  </si>
  <si>
    <t>HDKK</t>
  </si>
  <si>
    <t>Kabelladder</t>
  </si>
  <si>
    <t>HDKLB60.200</t>
  </si>
  <si>
    <t>Horizontale bocht voor KL</t>
  </si>
  <si>
    <t>HDKLB60.300</t>
  </si>
  <si>
    <t>HDKLB60.400</t>
  </si>
  <si>
    <t>HDKLB60.500</t>
  </si>
  <si>
    <t>HDKLB60.600</t>
  </si>
  <si>
    <t>HDKLIB200</t>
  </si>
  <si>
    <t>HDKLIB300</t>
  </si>
  <si>
    <t>HDKLIB400</t>
  </si>
  <si>
    <t>HDKLIB500</t>
  </si>
  <si>
    <t>HDKLIB600</t>
  </si>
  <si>
    <t>HDKLIE200</t>
  </si>
  <si>
    <t>HDKLIE300</t>
  </si>
  <si>
    <t>HDKLIE400</t>
  </si>
  <si>
    <t>HDKLIE500</t>
  </si>
  <si>
    <t>HDKLIE600</t>
  </si>
  <si>
    <t>HDKLIT200</t>
  </si>
  <si>
    <t>HDKLIT300</t>
  </si>
  <si>
    <t>HDKLIT400</t>
  </si>
  <si>
    <t>HDKLIT500</t>
  </si>
  <si>
    <t>HDKLIT600</t>
  </si>
  <si>
    <t>HDKLIVSB200</t>
  </si>
  <si>
    <t>HDKLIVSB300</t>
  </si>
  <si>
    <t>HDKLIVSB400</t>
  </si>
  <si>
    <t>HDKLIVSB500</t>
  </si>
  <si>
    <t>HDKLIVSB600</t>
  </si>
  <si>
    <t>HDKLIX200</t>
  </si>
  <si>
    <t>HDKLIX300</t>
  </si>
  <si>
    <t>HDKLIX400</t>
  </si>
  <si>
    <t>HDKLIX500</t>
  </si>
  <si>
    <t>HDKLIX600</t>
  </si>
  <si>
    <t>HDKLL110.150</t>
  </si>
  <si>
    <t>HDKLL110.200</t>
  </si>
  <si>
    <t>HDKLL110.200.6</t>
  </si>
  <si>
    <t>HDKLL110.300</t>
  </si>
  <si>
    <t>HDKLL110.300.6</t>
  </si>
  <si>
    <t>HDKLL110.400</t>
  </si>
  <si>
    <t>HDKLL110.400.6</t>
  </si>
  <si>
    <t>HDKLL110.450</t>
  </si>
  <si>
    <t>HDKLL110.500</t>
  </si>
  <si>
    <t>HDKLL110.500.6</t>
  </si>
  <si>
    <t>HDKLL110.600</t>
  </si>
  <si>
    <t>HDKLL110.600.6</t>
  </si>
  <si>
    <t>HDKLL110.750</t>
  </si>
  <si>
    <t>HDKLL110.800</t>
  </si>
  <si>
    <t>HDKLL110.900</t>
  </si>
  <si>
    <t>HDKLL85.150</t>
  </si>
  <si>
    <t>HDKLL85.200</t>
  </si>
  <si>
    <t>HDKLL85.300</t>
  </si>
  <si>
    <t>HDKLL85.400</t>
  </si>
  <si>
    <t>HDKLL85.450</t>
  </si>
  <si>
    <t>HDKLL85.500</t>
  </si>
  <si>
    <t>HDKLL85.600</t>
  </si>
  <si>
    <t>HDKLL85.750</t>
  </si>
  <si>
    <t>HDKLL85.800</t>
  </si>
  <si>
    <t>HDKLL85.900</t>
  </si>
  <si>
    <t>HDKLLABD</t>
  </si>
  <si>
    <t>Afstandsbeugel voor deksel KLL</t>
  </si>
  <si>
    <t>HDKLLAH110</t>
  </si>
  <si>
    <t>Horizontale aftakhaak voor KLL</t>
  </si>
  <si>
    <t>HDKLLAH60</t>
  </si>
  <si>
    <t>HDKLLAH85</t>
  </si>
  <si>
    <t>HDKLLAHV110</t>
  </si>
  <si>
    <t>Vertikale aftakhaak voor KLL</t>
  </si>
  <si>
    <t>HDKLLAHV60</t>
  </si>
  <si>
    <t>HDKLLAHV85</t>
  </si>
  <si>
    <t>HDKLLB110.150</t>
  </si>
  <si>
    <t>Horizontale bocht voor KLL</t>
  </si>
  <si>
    <t>HDKLLB110.150.45</t>
  </si>
  <si>
    <t>Horizontale bocht 45° voor KLL</t>
  </si>
  <si>
    <t>HDKLLB110.200</t>
  </si>
  <si>
    <t>HDKLLB110.200.45</t>
  </si>
  <si>
    <t>HDKLLB110.300</t>
  </si>
  <si>
    <t>HDKLLB110.300.45</t>
  </si>
  <si>
    <t>HDKLLB110.400</t>
  </si>
  <si>
    <t>HDKLLB110.400.45</t>
  </si>
  <si>
    <t>HDKLLB110.450</t>
  </si>
  <si>
    <t>HDKLLB110.450.45</t>
  </si>
  <si>
    <t>HDKLLB110.500</t>
  </si>
  <si>
    <t>HDKLLB110.500.45</t>
  </si>
  <si>
    <t>HDKLLB110.600</t>
  </si>
  <si>
    <t>HDKLLB110.600.45</t>
  </si>
  <si>
    <t>HDKLLB60.150</t>
  </si>
  <si>
    <t>HDKLLB60.150.45</t>
  </si>
  <si>
    <t>HDKLLB60.200</t>
  </si>
  <si>
    <t>HDKLLB60.200.45</t>
  </si>
  <si>
    <t>HDKLLB60.300</t>
  </si>
  <si>
    <t>HDKLLB60.300.45</t>
  </si>
  <si>
    <t>HDKLLB60.400</t>
  </si>
  <si>
    <t>HDKLLB60.400.45</t>
  </si>
  <si>
    <t>HDKLLB60.450</t>
  </si>
  <si>
    <t>HDKLLB60.450.45</t>
  </si>
  <si>
    <t>HDKLLB60.500</t>
  </si>
  <si>
    <t>HDKLLB60.500.45</t>
  </si>
  <si>
    <t>HDKLLB60.600</t>
  </si>
  <si>
    <t>HDKLLB60.600.45</t>
  </si>
  <si>
    <t>HDKLLB85.150</t>
  </si>
  <si>
    <t>HDKLLB85.150.45</t>
  </si>
  <si>
    <t>HDKLLB85.200</t>
  </si>
  <si>
    <t>HDKLLB85.200.45</t>
  </si>
  <si>
    <t>HDKLLB85.300</t>
  </si>
  <si>
    <t>HDKLLB85.300.45</t>
  </si>
  <si>
    <t>HDKLLB85.400</t>
  </si>
  <si>
    <t>HDKLLB85.400.45</t>
  </si>
  <si>
    <t>HDKLLB85.450</t>
  </si>
  <si>
    <t>HDKLLB85.450.45</t>
  </si>
  <si>
    <t>HDKLLB85.500</t>
  </si>
  <si>
    <t>HDKLLB85.500.45</t>
  </si>
  <si>
    <t>HDKLLB85.600</t>
  </si>
  <si>
    <t>HDKLLB85.600.45</t>
  </si>
  <si>
    <t>HDKLLBK25</t>
  </si>
  <si>
    <t>Bevestigingsklem KLL</t>
  </si>
  <si>
    <t>HDKLLBK40</t>
  </si>
  <si>
    <t>HDKLLDK</t>
  </si>
  <si>
    <t>Dekselklem voor KLL</t>
  </si>
  <si>
    <t>HDKLLDSH110</t>
  </si>
  <si>
    <t>Horizontaal scharnierstuk voor KLL</t>
  </si>
  <si>
    <t>HDKLLDSH60</t>
  </si>
  <si>
    <t>HDKLLDSH85</t>
  </si>
  <si>
    <t>HDKLLDSV110</t>
  </si>
  <si>
    <t>Vertikaal scharnierstuk voor KLL</t>
  </si>
  <si>
    <t>HDKLLDSV60</t>
  </si>
  <si>
    <t>HDKLLDSV85</t>
  </si>
  <si>
    <t>HDKLLI60.150</t>
  </si>
  <si>
    <t>Kabelladder ineenschuifbaar</t>
  </si>
  <si>
    <t>HDKLLI60.150.6</t>
  </si>
  <si>
    <t>HDKLLI60.200</t>
  </si>
  <si>
    <t>HDKLLI60.200.6</t>
  </si>
  <si>
    <t>HDKLLI60.300</t>
  </si>
  <si>
    <t>HDKLLI60.300.6</t>
  </si>
  <si>
    <t>HDKLLI60.400</t>
  </si>
  <si>
    <t>HDKLLI60.400.6</t>
  </si>
  <si>
    <t>HDKLLI60.450</t>
  </si>
  <si>
    <t>HDKLLI60.500</t>
  </si>
  <si>
    <t>HDKLLI60.500.6</t>
  </si>
  <si>
    <t>HDKLLI60.600</t>
  </si>
  <si>
    <t>HDKLLI60.600.6</t>
  </si>
  <si>
    <t>HDKLLI60.750</t>
  </si>
  <si>
    <t>HDKLLI60.800</t>
  </si>
  <si>
    <t>HDKLLI60.800.6</t>
  </si>
  <si>
    <t>HDKLLI60.900</t>
  </si>
  <si>
    <t>HDKLLIBS60.150</t>
  </si>
  <si>
    <t>Kabelladder ineenschuifbaar (BS)</t>
  </si>
  <si>
    <t>HDKLLIBS60.200</t>
  </si>
  <si>
    <t>HDKLLIBS60.300</t>
  </si>
  <si>
    <t>HDKLLIBS60.400</t>
  </si>
  <si>
    <t>HDKLLKP110</t>
  </si>
  <si>
    <t>Koppelplaat voor KLL</t>
  </si>
  <si>
    <t>HDKLLKP60</t>
  </si>
  <si>
    <t>HDKLLKP85</t>
  </si>
  <si>
    <t>HDKLLSB110.150</t>
  </si>
  <si>
    <t>Stijgbocht voor KLL</t>
  </si>
  <si>
    <t>HDKLLSB110.150.45</t>
  </si>
  <si>
    <t>Stijgbocht 45° voor KLL</t>
  </si>
  <si>
    <t>HDKLLSB110.200</t>
  </si>
  <si>
    <t>HDKLLSB110.200.45</t>
  </si>
  <si>
    <t>HDKLLSB110.300</t>
  </si>
  <si>
    <t>HDKLLSB110.300.45</t>
  </si>
  <si>
    <t>HDKLLSB110.400</t>
  </si>
  <si>
    <t>HDKLLSB110.400.45</t>
  </si>
  <si>
    <t>HDKLLSB110.450</t>
  </si>
  <si>
    <t>HDKLLSB110.450.45</t>
  </si>
  <si>
    <t>HDKLLSB110.500</t>
  </si>
  <si>
    <t>HDKLLSB110.500.45</t>
  </si>
  <si>
    <t>HDKLLSB110.600</t>
  </si>
  <si>
    <t>HDKLLSB110.600.45</t>
  </si>
  <si>
    <t>HDKLLSB60.150</t>
  </si>
  <si>
    <t>HDKLLSB60.150.45</t>
  </si>
  <si>
    <t>HDKLLSB60.200</t>
  </si>
  <si>
    <t>HDKLLSB60.200.45</t>
  </si>
  <si>
    <t>HDKLLSB60.300</t>
  </si>
  <si>
    <t>HDKLLSB60.300.45</t>
  </si>
  <si>
    <t>HDKLLSB60.400</t>
  </si>
  <si>
    <t>HDKLLSB60.400.45</t>
  </si>
  <si>
    <t>HDKLLSB60.450</t>
  </si>
  <si>
    <t>HDKLLSB60.450.45</t>
  </si>
  <si>
    <t>HDKLLSB60.500</t>
  </si>
  <si>
    <t>HDKLLSB60.500.45</t>
  </si>
  <si>
    <t>HDKLLSB60.600</t>
  </si>
  <si>
    <t>HDKLLSB60.600.45</t>
  </si>
  <si>
    <t>HDKLLSB85.150</t>
  </si>
  <si>
    <t>HDKLLSB85.150.45</t>
  </si>
  <si>
    <t>HDKLLSB85.200</t>
  </si>
  <si>
    <t>HDKLLSB85.200.45</t>
  </si>
  <si>
    <t>HDKLLSB85.300</t>
  </si>
  <si>
    <t>HDKLLSB85.300.45</t>
  </si>
  <si>
    <t>HDKLLSB85.400</t>
  </si>
  <si>
    <t>HDKLLSB85.400.45</t>
  </si>
  <si>
    <t>HDKLLSB85.450</t>
  </si>
  <si>
    <t>HDKLLSB85.450.45</t>
  </si>
  <si>
    <t>HDKLLSB85.500</t>
  </si>
  <si>
    <t>HDKLLSB85.500.45</t>
  </si>
  <si>
    <t>HDKLLSB85.600</t>
  </si>
  <si>
    <t>HDKLLSB85.600.45</t>
  </si>
  <si>
    <t>HDKLLT110.150</t>
  </si>
  <si>
    <t>T-stuk voor KLL</t>
  </si>
  <si>
    <t>HDKLLT110.200</t>
  </si>
  <si>
    <t>HDKLLT110.300</t>
  </si>
  <si>
    <t>HDKLLT110.400</t>
  </si>
  <si>
    <t>HDKLLT110.450</t>
  </si>
  <si>
    <t>HDKLLT110.500</t>
  </si>
  <si>
    <t>HDKLLT110.600</t>
  </si>
  <si>
    <t>HDKLLT60.150</t>
  </si>
  <si>
    <t>HDKLLT60.200</t>
  </si>
  <si>
    <t>HDKLLT60.300</t>
  </si>
  <si>
    <t>HDKLLT60.400</t>
  </si>
  <si>
    <t>HDKLLT60.450</t>
  </si>
  <si>
    <t>HDKLLT60.500</t>
  </si>
  <si>
    <t>HDKLLT60.600</t>
  </si>
  <si>
    <t>HDKLLT85.150</t>
  </si>
  <si>
    <t>HDKLLT85.200</t>
  </si>
  <si>
    <t>HDKLLT85.300</t>
  </si>
  <si>
    <t>HDKLLT85.400</t>
  </si>
  <si>
    <t>HDKLLT85.450</t>
  </si>
  <si>
    <t>HDKLLT85.500</t>
  </si>
  <si>
    <t>HDKLLT85.600</t>
  </si>
  <si>
    <t>HDKLLVB110.150</t>
  </si>
  <si>
    <t>Valbocht voor KLL</t>
  </si>
  <si>
    <t>HDKLLVB110.150.45</t>
  </si>
  <si>
    <t>Valbocht 45° voor KLL</t>
  </si>
  <si>
    <t>HDKLLVB110.200</t>
  </si>
  <si>
    <t>HDKLLVB110.200.45</t>
  </si>
  <si>
    <t>HDKLLVB110.300</t>
  </si>
  <si>
    <t>HDKLLVB110.300.45</t>
  </si>
  <si>
    <t>HDKLLVB110.400</t>
  </si>
  <si>
    <t>HDKLLVB110.400.45</t>
  </si>
  <si>
    <t>HDKLLVB110.450</t>
  </si>
  <si>
    <t>HDKLLVB110.450.45</t>
  </si>
  <si>
    <t>HDKLLVB110.500</t>
  </si>
  <si>
    <t>HDKLLVB110.500.45</t>
  </si>
  <si>
    <t>HDKLLVB110.600</t>
  </si>
  <si>
    <t>HDKLLVB110.600.45</t>
  </si>
  <si>
    <t>HDKLLVB60.150</t>
  </si>
  <si>
    <t>HDKLLVB60.150.45</t>
  </si>
  <si>
    <t>HDKLLVB60.200</t>
  </si>
  <si>
    <t>HDKLLVB60.200.45</t>
  </si>
  <si>
    <t>HDKLLVB60.300</t>
  </si>
  <si>
    <t>HDKLLVB60.300.45</t>
  </si>
  <si>
    <t>HDKLLVB60.400</t>
  </si>
  <si>
    <t>HDKLLVB60.400.45</t>
  </si>
  <si>
    <t>HDKLLVB60.450</t>
  </si>
  <si>
    <t>HDKLLVB60.450.45</t>
  </si>
  <si>
    <t>HDKLLVB60.500</t>
  </si>
  <si>
    <t>HDKLLVB60.500.45</t>
  </si>
  <si>
    <t>HDKLLVB60.600</t>
  </si>
  <si>
    <t>HDKLLVB60.600.45</t>
  </si>
  <si>
    <t>HDKLLVB85.150</t>
  </si>
  <si>
    <t>HDKLLVB85.150.45</t>
  </si>
  <si>
    <t>HDKLLVB85.200</t>
  </si>
  <si>
    <t>HDKLLVB85.200.45</t>
  </si>
  <si>
    <t>HDKLLVB85.300</t>
  </si>
  <si>
    <t>HDKLLVB85.300.45</t>
  </si>
  <si>
    <t>HDKLLVB85.400</t>
  </si>
  <si>
    <t>HDKLLVB85.400.45</t>
  </si>
  <si>
    <t>HDKLLVB85.450</t>
  </si>
  <si>
    <t>HDKLLVB85.450.45</t>
  </si>
  <si>
    <t>HDKLLVB85.500</t>
  </si>
  <si>
    <t>HDKLLVB85.500.45</t>
  </si>
  <si>
    <t>HDKLLVB85.600</t>
  </si>
  <si>
    <t>HDKLLVB85.600.45</t>
  </si>
  <si>
    <t>HDKLLVS110</t>
  </si>
  <si>
    <t>Verloopstuk voor KLL</t>
  </si>
  <si>
    <t>HDKLLVS60</t>
  </si>
  <si>
    <t>HDKLLVS85</t>
  </si>
  <si>
    <t>HDKLLVSB110.150</t>
  </si>
  <si>
    <t>Val- en stijgbocht voor KLL</t>
  </si>
  <si>
    <t>HDKLLVSB110.200</t>
  </si>
  <si>
    <t>HDKLLVSB110.300</t>
  </si>
  <si>
    <t>HDKLLVSB110.400</t>
  </si>
  <si>
    <t>HDKLLVSB110.450</t>
  </si>
  <si>
    <t>HDKLLVSB110.500</t>
  </si>
  <si>
    <t>HDKLLVSB110.600</t>
  </si>
  <si>
    <t>HDKLLVSB60.150</t>
  </si>
  <si>
    <t>HDKLLVSB60.200</t>
  </si>
  <si>
    <t>HDKLLVSB60.300</t>
  </si>
  <si>
    <t>HDKLLVSB60.400</t>
  </si>
  <si>
    <t>HDKLLVSB60.450</t>
  </si>
  <si>
    <t>HDKLLVSB60.500</t>
  </si>
  <si>
    <t>HDKLLVSB60.600</t>
  </si>
  <si>
    <t>HDKLLVSB85.150</t>
  </si>
  <si>
    <t>HDKLLVSB85.200</t>
  </si>
  <si>
    <t>HDKLLVSB85.300</t>
  </si>
  <si>
    <t>HDKLLVSB85.400</t>
  </si>
  <si>
    <t>HDKLLVSB85.450</t>
  </si>
  <si>
    <t>HDKLLVSB85.500</t>
  </si>
  <si>
    <t>HDKLLVSB85.600</t>
  </si>
  <si>
    <t>HDKLLVST110</t>
  </si>
  <si>
    <t>Voetsteun voor KLL</t>
  </si>
  <si>
    <t>HDKLLVST60</t>
  </si>
  <si>
    <t>HDKLLVST85</t>
  </si>
  <si>
    <t>HDKLLX110.150</t>
  </si>
  <si>
    <t>Kruisstuk voor KLL</t>
  </si>
  <si>
    <t>HDKLLX110.200</t>
  </si>
  <si>
    <t>HDKLLX110.300</t>
  </si>
  <si>
    <t>HDKLLX110.400</t>
  </si>
  <si>
    <t>HDKLLX110.450</t>
  </si>
  <si>
    <t>HDKLLX110.500</t>
  </si>
  <si>
    <t>HDKLLX110.600</t>
  </si>
  <si>
    <t>HDKLLX60.150</t>
  </si>
  <si>
    <t>HDKLLX60.200</t>
  </si>
  <si>
    <t>HDKLLX60.300</t>
  </si>
  <si>
    <t>HDKLLX60.400</t>
  </si>
  <si>
    <t>HDKLLX60.450</t>
  </si>
  <si>
    <t>HDKLLX60.500</t>
  </si>
  <si>
    <t>HDKLLX60.600</t>
  </si>
  <si>
    <t>HDKLLX85.150</t>
  </si>
  <si>
    <t>HDKLLX85.200</t>
  </si>
  <si>
    <t>HDKLLX85.300</t>
  </si>
  <si>
    <t>HDKLLX85.400</t>
  </si>
  <si>
    <t>HDKLLX85.450</t>
  </si>
  <si>
    <t>HDKLLX85.500</t>
  </si>
  <si>
    <t>HDKLLX85.600</t>
  </si>
  <si>
    <t>HDKLM1000</t>
  </si>
  <si>
    <t>Kabelladder hoogte 125</t>
  </si>
  <si>
    <t>HDKLM200</t>
  </si>
  <si>
    <t>HDKLM300</t>
  </si>
  <si>
    <t>HDKLM400</t>
  </si>
  <si>
    <t>HDKLM500</t>
  </si>
  <si>
    <t>HDKLM600</t>
  </si>
  <si>
    <t>HDKLM800</t>
  </si>
  <si>
    <t>HDKLMAH</t>
  </si>
  <si>
    <t>Horizontale aftakhaak voor KLM</t>
  </si>
  <si>
    <t>HDKLMAHV</t>
  </si>
  <si>
    <t>Vertikale aftakhaak voor KLM</t>
  </si>
  <si>
    <t>HDKLMB200</t>
  </si>
  <si>
    <t>Horizontale bocht voor KLM</t>
  </si>
  <si>
    <t>HDKLMB300</t>
  </si>
  <si>
    <t>HDKLMB400</t>
  </si>
  <si>
    <t>HDKLMB500</t>
  </si>
  <si>
    <t>HDKLMB600</t>
  </si>
  <si>
    <t>HDKLMDSH</t>
  </si>
  <si>
    <t>Horizontaal scharnierstuk voor KLM</t>
  </si>
  <si>
    <t>HDKLMDSV</t>
  </si>
  <si>
    <t>Vertikaal scharnierstuk voor KLM</t>
  </si>
  <si>
    <t>HDKLMKP</t>
  </si>
  <si>
    <t>Koppelplaat voor KLM</t>
  </si>
  <si>
    <t>HDKLMSB200</t>
  </si>
  <si>
    <t>Stijgbocht voor KLM</t>
  </si>
  <si>
    <t>HDKLMSB300</t>
  </si>
  <si>
    <t>HDKLMSB400</t>
  </si>
  <si>
    <t>HDKLMSB500</t>
  </si>
  <si>
    <t>HDKLMSB600</t>
  </si>
  <si>
    <t>HDKLMT200</t>
  </si>
  <si>
    <t>T-stuk voor KLM</t>
  </si>
  <si>
    <t>HDKLMT300</t>
  </si>
  <si>
    <t>HDKLMT400</t>
  </si>
  <si>
    <t>HDKLMT500</t>
  </si>
  <si>
    <t>HDKLMT600</t>
  </si>
  <si>
    <t>HDKLMVB200</t>
  </si>
  <si>
    <t>Valbocht voor KLM</t>
  </si>
  <si>
    <t>HDKLMVB300</t>
  </si>
  <si>
    <t>HDKLMVB400</t>
  </si>
  <si>
    <t>HDKLMVB500</t>
  </si>
  <si>
    <t>HDKLMVB600</t>
  </si>
  <si>
    <t>HDKLMVS</t>
  </si>
  <si>
    <t>Verloopstuk voor KLM</t>
  </si>
  <si>
    <t>HDKLMVSB200</t>
  </si>
  <si>
    <t>Val- en stijgbocht voor KLM</t>
  </si>
  <si>
    <t>HDKLMVSB300</t>
  </si>
  <si>
    <t>HDKLMVSB400</t>
  </si>
  <si>
    <t>HDKLMVSB500</t>
  </si>
  <si>
    <t>HDKLMVSB600</t>
  </si>
  <si>
    <t>HDKLMVST</t>
  </si>
  <si>
    <t>Voetsteun voor KLM</t>
  </si>
  <si>
    <t>HDKLMX200</t>
  </si>
  <si>
    <t>Kruisstuk voor KLM</t>
  </si>
  <si>
    <t>HDKLMX300</t>
  </si>
  <si>
    <t>HDKLMX400</t>
  </si>
  <si>
    <t>HDKLMX500</t>
  </si>
  <si>
    <t>HDKLMX600</t>
  </si>
  <si>
    <t>HDKLMZWAB</t>
  </si>
  <si>
    <t>HDKLMZWABD</t>
  </si>
  <si>
    <t>Afstandsbeugel voor deksel</t>
  </si>
  <si>
    <t>HDKLMZWBK25</t>
  </si>
  <si>
    <t>HDKLMZWBK40</t>
  </si>
  <si>
    <t>HDKLT60.200</t>
  </si>
  <si>
    <t>T-stuk voor KL</t>
  </si>
  <si>
    <t>HDKLT60.300</t>
  </si>
  <si>
    <t>HDKLT60.400</t>
  </si>
  <si>
    <t>HDKLT60.500</t>
  </si>
  <si>
    <t>HDKLT60.600</t>
  </si>
  <si>
    <t>HDKLVB60.200</t>
  </si>
  <si>
    <t>Val- en stijgbocht voor KL</t>
  </si>
  <si>
    <t>HDKLVB60.300</t>
  </si>
  <si>
    <t>HDKLVB60.400</t>
  </si>
  <si>
    <t>HDKLVB60.500</t>
  </si>
  <si>
    <t>HDKLVB60.600</t>
  </si>
  <si>
    <t>HDKLW1000</t>
  </si>
  <si>
    <t>Kabelladder hoogte 200</t>
  </si>
  <si>
    <t>HDKLW200</t>
  </si>
  <si>
    <t>HDKLW300</t>
  </si>
  <si>
    <t>HDKLW400</t>
  </si>
  <si>
    <t>HDKLW500</t>
  </si>
  <si>
    <t>HDKLW600</t>
  </si>
  <si>
    <t>HDKLW800</t>
  </si>
  <si>
    <t>HDKLWAH</t>
  </si>
  <si>
    <t>Horizontale aftakhaak voor KLW</t>
  </si>
  <si>
    <t>HDKLWAHV</t>
  </si>
  <si>
    <t>Vertikale aftakhaak voor KLW</t>
  </si>
  <si>
    <t>HDKLWB200</t>
  </si>
  <si>
    <t>Horizontale bocht voor KLW</t>
  </si>
  <si>
    <t>HDKLWB300</t>
  </si>
  <si>
    <t>HDKLWB400</t>
  </si>
  <si>
    <t>HDKLWB500</t>
  </si>
  <si>
    <t>HDKLWB600</t>
  </si>
  <si>
    <t>HDKLWDSH</t>
  </si>
  <si>
    <t>Horizontaal scharnierstuk voor KLW</t>
  </si>
  <si>
    <t>HDKLWDSV</t>
  </si>
  <si>
    <t>Vertikaal scharnierstuk voor KLW</t>
  </si>
  <si>
    <t>HDKLWKP</t>
  </si>
  <si>
    <t>Koppelplaat voor KLW</t>
  </si>
  <si>
    <t>HDKLWSB200</t>
  </si>
  <si>
    <t>Stijgbocht voor KLW</t>
  </si>
  <si>
    <t>HDKLWSB300</t>
  </si>
  <si>
    <t>HDKLWSB400</t>
  </si>
  <si>
    <t>HDKLWSB500</t>
  </si>
  <si>
    <t>HDKLWSB600</t>
  </si>
  <si>
    <t>HDKLWT200</t>
  </si>
  <si>
    <t>T-stuk voor KLW</t>
  </si>
  <si>
    <t>HDKLWT300</t>
  </si>
  <si>
    <t>HDKLWT400</t>
  </si>
  <si>
    <t>HDKLWT500</t>
  </si>
  <si>
    <t>HDKLWT600</t>
  </si>
  <si>
    <t>HDKLWVB200</t>
  </si>
  <si>
    <t>Valbocht voor KLW</t>
  </si>
  <si>
    <t>HDKLWVB300</t>
  </si>
  <si>
    <t>HDKLWVB400</t>
  </si>
  <si>
    <t>HDKLWVB500</t>
  </si>
  <si>
    <t>HDKLWVB600</t>
  </si>
  <si>
    <t>HDKLWVS</t>
  </si>
  <si>
    <t>Verloopstuk voor KLW</t>
  </si>
  <si>
    <t>HDKLWVSB200</t>
  </si>
  <si>
    <t>Val- en stijgbocht voor KLW</t>
  </si>
  <si>
    <t>HDKLWVSB300</t>
  </si>
  <si>
    <t>HDKLWVSB400</t>
  </si>
  <si>
    <t>HDKLWVSB500</t>
  </si>
  <si>
    <t>HDKLWVSB600</t>
  </si>
  <si>
    <t>HDKLWVST</t>
  </si>
  <si>
    <t>Voetsteun voor KLW</t>
  </si>
  <si>
    <t>HDKLWX200</t>
  </si>
  <si>
    <t>Kruisstuk voor KLW</t>
  </si>
  <si>
    <t>HDKLWX300</t>
  </si>
  <si>
    <t>HDKLWX400</t>
  </si>
  <si>
    <t>HDKLWX500</t>
  </si>
  <si>
    <t>HDKLWX600</t>
  </si>
  <si>
    <t>HDKLX60.200</t>
  </si>
  <si>
    <t>Kruisstuk voor KL</t>
  </si>
  <si>
    <t>HDKLX60.300</t>
  </si>
  <si>
    <t>HDKLX60.400</t>
  </si>
  <si>
    <t>HDKLX60.500</t>
  </si>
  <si>
    <t>HDKLX60.600</t>
  </si>
  <si>
    <t>HDKLZ1000</t>
  </si>
  <si>
    <t>Kabelladder hoogte 150</t>
  </si>
  <si>
    <t>HDKLZ200</t>
  </si>
  <si>
    <t>HDKLZ300</t>
  </si>
  <si>
    <t>HDKLZ400</t>
  </si>
  <si>
    <t>HDKLZ500</t>
  </si>
  <si>
    <t>HDKLZ600</t>
  </si>
  <si>
    <t>HDKLZ800</t>
  </si>
  <si>
    <t>HDKLZAH</t>
  </si>
  <si>
    <t>Horizontale aftakhaak voor KLZ</t>
  </si>
  <si>
    <t>HDKLZAHV</t>
  </si>
  <si>
    <t>Vertikale aftakhaak voor KLZ</t>
  </si>
  <si>
    <t>HDKLZB200</t>
  </si>
  <si>
    <t>Horizontale bocht voor KLZ</t>
  </si>
  <si>
    <t>HDKLZB300</t>
  </si>
  <si>
    <t>HDKLZB400</t>
  </si>
  <si>
    <t>HDKLZB500</t>
  </si>
  <si>
    <t>HDKLZB600</t>
  </si>
  <si>
    <t>HDKLZDSH</t>
  </si>
  <si>
    <t>Horizontaal scharnierstuk voor KLZ</t>
  </si>
  <si>
    <t>HDKLZDSV</t>
  </si>
  <si>
    <t>Vertikaal scharnierstuk voor KLZ</t>
  </si>
  <si>
    <t>HDKLZKP</t>
  </si>
  <si>
    <t>Koppelplaat voor KLZ</t>
  </si>
  <si>
    <t>HDKLZSB200</t>
  </si>
  <si>
    <t>Stijgbocht voor KLZ</t>
  </si>
  <si>
    <t>HDKLZSB300</t>
  </si>
  <si>
    <t>HDKLZSB400</t>
  </si>
  <si>
    <t>HDKLZSB500</t>
  </si>
  <si>
    <t>HDKLZSB600</t>
  </si>
  <si>
    <t>HDKLZT200</t>
  </si>
  <si>
    <t>T-stuk voor KLZ</t>
  </si>
  <si>
    <t>HDKLZT300</t>
  </si>
  <si>
    <t>HDKLZT400</t>
  </si>
  <si>
    <t>HDKLZT500</t>
  </si>
  <si>
    <t>HDKLZT600</t>
  </si>
  <si>
    <t>HDKLZVB200</t>
  </si>
  <si>
    <t>Valbocht voor KLZ</t>
  </si>
  <si>
    <t>HDKLZVB300</t>
  </si>
  <si>
    <t>HDKLZVB400</t>
  </si>
  <si>
    <t>HDKLZVB500</t>
  </si>
  <si>
    <t>HDKLZVB600</t>
  </si>
  <si>
    <t>HDKLZVS</t>
  </si>
  <si>
    <t>Verloopstuk voor KLZ</t>
  </si>
  <si>
    <t>HDKLZVSB200</t>
  </si>
  <si>
    <t>Val- en stijgbocht voor KLZ</t>
  </si>
  <si>
    <t>HDKLZVSB300</t>
  </si>
  <si>
    <t>HDKLZVSB400</t>
  </si>
  <si>
    <t>HDKLZVSB500</t>
  </si>
  <si>
    <t>HDKLZVSB600</t>
  </si>
  <si>
    <t>HDKLZVST</t>
  </si>
  <si>
    <t>Voetsteun voor KLZ</t>
  </si>
  <si>
    <t>HDKLZX200</t>
  </si>
  <si>
    <t>Kruisstuk voor KLZ</t>
  </si>
  <si>
    <t>HDKLZX300</t>
  </si>
  <si>
    <t>HDKLZX400</t>
  </si>
  <si>
    <t>HDKLZX500</t>
  </si>
  <si>
    <t>HDKLZX600</t>
  </si>
  <si>
    <t>HDKPBS100</t>
  </si>
  <si>
    <t>Koppelstuk voor kabelbaan (BS)</t>
  </si>
  <si>
    <t>HDKPBS150</t>
  </si>
  <si>
    <t>HDKPBS200</t>
  </si>
  <si>
    <t>HDKPBS300</t>
  </si>
  <si>
    <t>HDKPIPE</t>
  </si>
  <si>
    <t>HDKPVF</t>
  </si>
  <si>
    <t>Koppelplaat clipsbaar voor VFU(L)</t>
  </si>
  <si>
    <t>HDKPVFL35</t>
  </si>
  <si>
    <t>Koppelplaat clipsbaar voor VFU(L)35</t>
  </si>
  <si>
    <t>HDKPW</t>
  </si>
  <si>
    <t>Koppelplaat voor weitspann</t>
  </si>
  <si>
    <t>HDKR110.150</t>
  </si>
  <si>
    <t>Kruisstuk</t>
  </si>
  <si>
    <t>HDKR110.200</t>
  </si>
  <si>
    <t>HDKR110.300</t>
  </si>
  <si>
    <t>HDKR110.400</t>
  </si>
  <si>
    <t>HDKR110.500</t>
  </si>
  <si>
    <t>HDKR110.600</t>
  </si>
  <si>
    <t>HDKR35.050</t>
  </si>
  <si>
    <t>HDKR35.075</t>
  </si>
  <si>
    <t>HDKR35.100</t>
  </si>
  <si>
    <t>HDKR35.150</t>
  </si>
  <si>
    <t>HDKR35.200</t>
  </si>
  <si>
    <t>HDKR35.300</t>
  </si>
  <si>
    <t>HDKR35.400</t>
  </si>
  <si>
    <t>HDKR35.500</t>
  </si>
  <si>
    <t>HDKR35.600</t>
  </si>
  <si>
    <t>HDKR60.050</t>
  </si>
  <si>
    <t>HDKR60.075</t>
  </si>
  <si>
    <t>HDKR60.100</t>
  </si>
  <si>
    <t>HDKR60.150</t>
  </si>
  <si>
    <t>HDKR60.200</t>
  </si>
  <si>
    <t>HDKR60.300</t>
  </si>
  <si>
    <t>HDKR60.400</t>
  </si>
  <si>
    <t>HDKR60.500</t>
  </si>
  <si>
    <t>HDKR60.600</t>
  </si>
  <si>
    <t>HDKR85.100</t>
  </si>
  <si>
    <t>HDKR85.150</t>
  </si>
  <si>
    <t>HDKR85.200</t>
  </si>
  <si>
    <t>HDKR85.300</t>
  </si>
  <si>
    <t>HDKR85.400</t>
  </si>
  <si>
    <t>HDKR85.500</t>
  </si>
  <si>
    <t>HDKR85.600</t>
  </si>
  <si>
    <t>HDKS60.200</t>
  </si>
  <si>
    <t>HDKS60.300</t>
  </si>
  <si>
    <t>HDKS60.400</t>
  </si>
  <si>
    <t>HDKS60.500</t>
  </si>
  <si>
    <t>HDKS60.600</t>
  </si>
  <si>
    <t>HDKS90.200</t>
  </si>
  <si>
    <t>HDKS90.300</t>
  </si>
  <si>
    <t>HDKS90.400</t>
  </si>
  <si>
    <t>HDKS90.500</t>
  </si>
  <si>
    <t>HDKS90.600</t>
  </si>
  <si>
    <t>HDKSR60.200</t>
  </si>
  <si>
    <t>HDKSR60.300</t>
  </si>
  <si>
    <t>HDKSR60.400</t>
  </si>
  <si>
    <t>HDKSR60.500</t>
  </si>
  <si>
    <t>HDKSR60.600</t>
  </si>
  <si>
    <t>HDKST200</t>
  </si>
  <si>
    <t>HDKST300</t>
  </si>
  <si>
    <t>HDKST400</t>
  </si>
  <si>
    <t>HDKST500</t>
  </si>
  <si>
    <t>HDKST600</t>
  </si>
  <si>
    <t>HDKSVSB200</t>
  </si>
  <si>
    <t>HDKSVSB300</t>
  </si>
  <si>
    <t>HDKSVSB400</t>
  </si>
  <si>
    <t>HDKSVSB500</t>
  </si>
  <si>
    <t>HDKSVSB600</t>
  </si>
  <si>
    <t>HDKSX200</t>
  </si>
  <si>
    <t>HDKSX300</t>
  </si>
  <si>
    <t>HDKSX400</t>
  </si>
  <si>
    <t>HDKSX500</t>
  </si>
  <si>
    <t>HDKSX600</t>
  </si>
  <si>
    <t>HDL25.125</t>
  </si>
  <si>
    <t>L-profiel</t>
  </si>
  <si>
    <t>HDL25.200</t>
  </si>
  <si>
    <t>HDL25.50.125</t>
  </si>
  <si>
    <t>HDL25.50.200</t>
  </si>
  <si>
    <t>HDL50.50.125</t>
  </si>
  <si>
    <t>HDL50.50.200</t>
  </si>
  <si>
    <t>HDLBS60.1000</t>
  </si>
  <si>
    <t>Lat (BS)</t>
  </si>
  <si>
    <t>HDLBS60.1200</t>
  </si>
  <si>
    <t>HDLBS60.1500</t>
  </si>
  <si>
    <t>HDLBS60.200</t>
  </si>
  <si>
    <t>HDLBS60.300</t>
  </si>
  <si>
    <t>HDLBS60.400</t>
  </si>
  <si>
    <t>HDLBS60.500</t>
  </si>
  <si>
    <t>HDLBS60.600</t>
  </si>
  <si>
    <t>HDLBS60.800</t>
  </si>
  <si>
    <t>HDLOMEGA150.100</t>
  </si>
  <si>
    <t>Console / hangsteun</t>
  </si>
  <si>
    <t>HDLOMEGA150.150</t>
  </si>
  <si>
    <t>HDLOMEGA150.200</t>
  </si>
  <si>
    <t>HDLOMEGA150.250</t>
  </si>
  <si>
    <t>HDLOMEGA150.300</t>
  </si>
  <si>
    <t>HDLOMEGA150.400</t>
  </si>
  <si>
    <t>HDLOMEGACLU150.100</t>
  </si>
  <si>
    <t>Wandbeugel universeel</t>
  </si>
  <si>
    <t>HDLOMEGACLU150.150</t>
  </si>
  <si>
    <t>HDLOMEGACLU150.200</t>
  </si>
  <si>
    <t>HDLOMEGACLU150.250</t>
  </si>
  <si>
    <t>HDLOMEGACLU150.300</t>
  </si>
  <si>
    <t>HDLOMEGACLU150.400</t>
  </si>
  <si>
    <t>HDLOMEGACLU150.500</t>
  </si>
  <si>
    <t>HDLOMEGACLU150.600</t>
  </si>
  <si>
    <t>HDLV110</t>
  </si>
  <si>
    <t>Verstevigingskoppelplaat</t>
  </si>
  <si>
    <t>HDLV35</t>
  </si>
  <si>
    <t>HDLV60.85</t>
  </si>
  <si>
    <t>HDLVBS60</t>
  </si>
  <si>
    <t>Koppelplaat voor stijgladder (BS)</t>
  </si>
  <si>
    <t>HDLVIE</t>
  </si>
  <si>
    <t>HDLVIRL100</t>
  </si>
  <si>
    <t>HDLVIRL200</t>
  </si>
  <si>
    <t>HDLVIRL300</t>
  </si>
  <si>
    <t>HDLVIRL400</t>
  </si>
  <si>
    <t>HDLVIRR100</t>
  </si>
  <si>
    <t>HDLVIRR200</t>
  </si>
  <si>
    <t>HDLVIRR300</t>
  </si>
  <si>
    <t>HDLVIRR400</t>
  </si>
  <si>
    <t>HDM10</t>
  </si>
  <si>
    <t>Moer (DIN 934)</t>
  </si>
  <si>
    <t>HDM1127</t>
  </si>
  <si>
    <t>M-Buisklem 61mm</t>
  </si>
  <si>
    <t>HDM1133</t>
  </si>
  <si>
    <t>M-Buisklem 90mm</t>
  </si>
  <si>
    <t>HDM1136</t>
  </si>
  <si>
    <t>M-Buisklem 109mm</t>
  </si>
  <si>
    <t>HDM1141</t>
  </si>
  <si>
    <t>M-Buisklem 155mm</t>
  </si>
  <si>
    <t>HDM1147</t>
  </si>
  <si>
    <t>M Buisklem 218mm</t>
  </si>
  <si>
    <t>HDM1149</t>
  </si>
  <si>
    <t>M Buisklem 244mm</t>
  </si>
  <si>
    <t>HDM1155</t>
  </si>
  <si>
    <t>M Buisklem 320mm</t>
  </si>
  <si>
    <t>HDM12</t>
  </si>
  <si>
    <t>HDM6</t>
  </si>
  <si>
    <t>HDM8</t>
  </si>
  <si>
    <t>HDMBZ075</t>
  </si>
  <si>
    <t>HDMBZ100</t>
  </si>
  <si>
    <t>HDMBZ150</t>
  </si>
  <si>
    <t>HDMBZ200</t>
  </si>
  <si>
    <t>HDMP</t>
  </si>
  <si>
    <t>Montageplaat geplooid</t>
  </si>
  <si>
    <t>HDMPV</t>
  </si>
  <si>
    <t>Montageplaat vlak</t>
  </si>
  <si>
    <t>HDMPVFCL3000</t>
  </si>
  <si>
    <t>Clipsbaar profiel voor VFU en VFUL</t>
  </si>
  <si>
    <t>HDNATO15.050.125</t>
  </si>
  <si>
    <t>Scheepskabelbaan</t>
  </si>
  <si>
    <t>HDNATO15.100.125</t>
  </si>
  <si>
    <t>HDNATO15.150.125</t>
  </si>
  <si>
    <t>HDNATO15.200.125</t>
  </si>
  <si>
    <t>HDNATO15.300.125</t>
  </si>
  <si>
    <t>HDNL</t>
  </si>
  <si>
    <t>HDOBG050</t>
  </si>
  <si>
    <t>Bovenliggende gootbeugel</t>
  </si>
  <si>
    <t>HDOBG075</t>
  </si>
  <si>
    <t>HDOBG100</t>
  </si>
  <si>
    <t>HDOBG150</t>
  </si>
  <si>
    <t>HDOBG200</t>
  </si>
  <si>
    <t>HDOBG250</t>
  </si>
  <si>
    <t>HDOBG300</t>
  </si>
  <si>
    <t>HDOBG400</t>
  </si>
  <si>
    <t>HDOBZ130.075</t>
  </si>
  <si>
    <t>HDOBZ130.100</t>
  </si>
  <si>
    <t>HDOBZ130.150</t>
  </si>
  <si>
    <t>HDOBZ130.200</t>
  </si>
  <si>
    <t>HDOBZ130.250</t>
  </si>
  <si>
    <t>HDOBZ130.300</t>
  </si>
  <si>
    <t>HDOBZ130.400</t>
  </si>
  <si>
    <t>HDOBZ180.075</t>
  </si>
  <si>
    <t>HDOBZ180.100</t>
  </si>
  <si>
    <t>HDOBZ180.150</t>
  </si>
  <si>
    <t>HDOBZ180.200</t>
  </si>
  <si>
    <t>HDOBZ180.250</t>
  </si>
  <si>
    <t>HDOBZ180.300</t>
  </si>
  <si>
    <t>HDOBZ180.400</t>
  </si>
  <si>
    <t>HDP1000TTTX3</t>
  </si>
  <si>
    <t>Montageprofiel perforatie 3 zijdes</t>
  </si>
  <si>
    <t>HDP1000TX3</t>
  </si>
  <si>
    <t>HDP1000TX6</t>
  </si>
  <si>
    <t>HDP1000X3</t>
  </si>
  <si>
    <t>HDP1000X6</t>
  </si>
  <si>
    <t>HDP1001-AX6</t>
  </si>
  <si>
    <t>HDP1001TX6</t>
  </si>
  <si>
    <t>HDP1001X6</t>
  </si>
  <si>
    <t>HDP1019</t>
  </si>
  <si>
    <t>Verbindingsstuk vlak 40x40 D9</t>
  </si>
  <si>
    <t>HDP1020</t>
  </si>
  <si>
    <t>Verbindingsstuk vlak 40x40 D13</t>
  </si>
  <si>
    <t>HDP1026</t>
  </si>
  <si>
    <t>Verbindingsstuk hoek 90° L 2D14</t>
  </si>
  <si>
    <t>HDP1031</t>
  </si>
  <si>
    <t>Verbindingsstuk vlak T 4D14</t>
  </si>
  <si>
    <t>HDP1033</t>
  </si>
  <si>
    <t>Verbindingsstuk hoek 90° T 3D14</t>
  </si>
  <si>
    <t>HDP1036</t>
  </si>
  <si>
    <t>Verbindingsstuk vlak L 3D14</t>
  </si>
  <si>
    <t>HDP1037</t>
  </si>
  <si>
    <t>Verbindingsstuk hoek 90° Lb 3D14</t>
  </si>
  <si>
    <t>HDP1038</t>
  </si>
  <si>
    <t>HDP1043</t>
  </si>
  <si>
    <t>OM41 Verbindingsstuk dubbel profiel 6D14</t>
  </si>
  <si>
    <t>HDP1044</t>
  </si>
  <si>
    <t>C96 Verbindingsstuk 4D14</t>
  </si>
  <si>
    <t>HDP1045</t>
  </si>
  <si>
    <t>Z41 Verbindingsstuk enkel profiel 3D14</t>
  </si>
  <si>
    <t>HDP1047</t>
  </si>
  <si>
    <t>OM41 Verbindingsstuk enkel profiel 5D14</t>
  </si>
  <si>
    <t>HDP1065</t>
  </si>
  <si>
    <t>Verbindingsstuk vlak 2D14</t>
  </si>
  <si>
    <t>HDP1066</t>
  </si>
  <si>
    <t>Verbindingsstuk vlak 3D14</t>
  </si>
  <si>
    <t>HDP1067</t>
  </si>
  <si>
    <t>Verbindingsstuk vlak 4D14</t>
  </si>
  <si>
    <t>HDP1068</t>
  </si>
  <si>
    <t>HDP1074</t>
  </si>
  <si>
    <t>Verbindingsstuk geplooid 45° 4D14</t>
  </si>
  <si>
    <t>HDP1100TX6</t>
  </si>
  <si>
    <t>HDP1186</t>
  </si>
  <si>
    <t>Verbindingsstuk geplooid 135° 2D14</t>
  </si>
  <si>
    <t>HDP1271</t>
  </si>
  <si>
    <t>I-balk klem C63</t>
  </si>
  <si>
    <t>HDP1272</t>
  </si>
  <si>
    <t>I-balk klem C25</t>
  </si>
  <si>
    <t>HDP1278</t>
  </si>
  <si>
    <t>Verbindingsstuk hoek 90° L 4D14</t>
  </si>
  <si>
    <t>HDP1325</t>
  </si>
  <si>
    <t>HDP1326</t>
  </si>
  <si>
    <t>HDP1346</t>
  </si>
  <si>
    <t>Verbindingsstuk hoek 90° L 3D14</t>
  </si>
  <si>
    <t>HDP1347</t>
  </si>
  <si>
    <t>Z47 Verbindingsstuk enkel profiel 2D14</t>
  </si>
  <si>
    <t>HDP1358</t>
  </si>
  <si>
    <t>Verbindingsstuk vlak TR 4D14</t>
  </si>
  <si>
    <t>HDP1359</t>
  </si>
  <si>
    <t>Verbindingsstuk hoek 90° LTR 4D14</t>
  </si>
  <si>
    <t>HDP1377</t>
  </si>
  <si>
    <t>U184 Verbindingsstuk 4D14</t>
  </si>
  <si>
    <t>HDP1386</t>
  </si>
  <si>
    <t>I-balk klem nok M12</t>
  </si>
  <si>
    <t>HDP1453</t>
  </si>
  <si>
    <t>Z83 Verbindingsstuk dubbel profiel 3D14</t>
  </si>
  <si>
    <t>HDP1458</t>
  </si>
  <si>
    <t>HDP1546</t>
  </si>
  <si>
    <t>Verbindingsstuk geplooid 45° 2D14</t>
  </si>
  <si>
    <t>HDP1580</t>
  </si>
  <si>
    <t>Verbindingsstuk vlak X 4D14</t>
  </si>
  <si>
    <t>HDP1727</t>
  </si>
  <si>
    <t>HDP1737</t>
  </si>
  <si>
    <t>OM83 Verbindingsstuk dubbel profiel 3D14</t>
  </si>
  <si>
    <t>HDP1796</t>
  </si>
  <si>
    <t>I-balk klem S41</t>
  </si>
  <si>
    <t>HDP1796-A</t>
  </si>
  <si>
    <t>I-balk klem S21</t>
  </si>
  <si>
    <t>HDP1796-B</t>
  </si>
  <si>
    <t>I-balk klem S83</t>
  </si>
  <si>
    <t>HDP1834</t>
  </si>
  <si>
    <t>HDP1834A</t>
  </si>
  <si>
    <t>HDP1941</t>
  </si>
  <si>
    <t>Verbindingsstuk vlak 5D14</t>
  </si>
  <si>
    <t>HDP1983</t>
  </si>
  <si>
    <t>Z50 Klem</t>
  </si>
  <si>
    <t>HDP2072A</t>
  </si>
  <si>
    <t>Vloersteun 152 enkel profiel 10D14</t>
  </si>
  <si>
    <t>HDP2072-S1</t>
  </si>
  <si>
    <t>Vloersteun 93 enkel profiel 1D14</t>
  </si>
  <si>
    <t>HDP2072-S2</t>
  </si>
  <si>
    <t>HDP2072-S3</t>
  </si>
  <si>
    <t>Vloersteun L 93 enkel profiel S68</t>
  </si>
  <si>
    <t>HDP2073</t>
  </si>
  <si>
    <t>Vloersteun 193 dubbel Profiel 6D14</t>
  </si>
  <si>
    <t>HDP2073A</t>
  </si>
  <si>
    <t>Vloersteun 152 dubbel Profiel 12D14</t>
  </si>
  <si>
    <t>HDP2095</t>
  </si>
  <si>
    <t>Verbindingsstuk geplooid 75° 2D14</t>
  </si>
  <si>
    <t>HDP2097</t>
  </si>
  <si>
    <t>Verbindingsstuk geplooid 60° 2D14</t>
  </si>
  <si>
    <t>HDP2101</t>
  </si>
  <si>
    <t>Verbindingsstuk geplooid 30° 2D14</t>
  </si>
  <si>
    <t>HDP2103</t>
  </si>
  <si>
    <t>Verbindingsstuk geplooid 15° 2D14</t>
  </si>
  <si>
    <t>HDP2106</t>
  </si>
  <si>
    <t>Verbindingsstuk geplooid 105° 2D14</t>
  </si>
  <si>
    <t>HDP2108</t>
  </si>
  <si>
    <t>Verbindingsstuk geplooid 120° 2D14</t>
  </si>
  <si>
    <t>HDP2223</t>
  </si>
  <si>
    <t>Vleugel verbindingsstuk 2L 4D14</t>
  </si>
  <si>
    <t>HDP2322</t>
  </si>
  <si>
    <t>HDP2341L</t>
  </si>
  <si>
    <t>Vleugel verbindingsstuk LL 2D14</t>
  </si>
  <si>
    <t>HDP2341R</t>
  </si>
  <si>
    <t>Vleugel verbindingsstuk LR 2D14</t>
  </si>
  <si>
    <t>HDP2346</t>
  </si>
  <si>
    <t>Vleugel verbindingsstuk U 8D14</t>
  </si>
  <si>
    <t>HDP2348-S1</t>
  </si>
  <si>
    <t>Vloersteun TR305 enkel profiel 8D14</t>
  </si>
  <si>
    <t>HDP2348-S2</t>
  </si>
  <si>
    <t>Vloersteun TR305 dubbel profiel 10D14</t>
  </si>
  <si>
    <t>HDP2484</t>
  </si>
  <si>
    <t>Verbindingsstuk hoek 90° TR 7D14</t>
  </si>
  <si>
    <t>HDP2489</t>
  </si>
  <si>
    <t>I-balk klem T M12</t>
  </si>
  <si>
    <t>HDP2785</t>
  </si>
  <si>
    <t>Balk Verbindingsstuk H21-41</t>
  </si>
  <si>
    <t>HDP2786</t>
  </si>
  <si>
    <t>Balk Verbindingsstuk H62-83</t>
  </si>
  <si>
    <t>HDP2787</t>
  </si>
  <si>
    <t>Balk Verbindingsstuk H124-164</t>
  </si>
  <si>
    <t>HDP3087</t>
  </si>
  <si>
    <t>Balk Verbindingsstuk voet</t>
  </si>
  <si>
    <t>HDP3100T10X6</t>
  </si>
  <si>
    <t>HDP3300T10X3</t>
  </si>
  <si>
    <t>HDP3300T10X6</t>
  </si>
  <si>
    <t>HDP3300X6</t>
  </si>
  <si>
    <t>HDP3301T10X6</t>
  </si>
  <si>
    <t>HDP4045</t>
  </si>
  <si>
    <t>Z21 Verbindingsstuk enkel profiel 2D14</t>
  </si>
  <si>
    <t>HDP4047</t>
  </si>
  <si>
    <t>OM21 Verbindingsstuk 3D14</t>
  </si>
  <si>
    <t>HDP5000TX6</t>
  </si>
  <si>
    <t>HDP5001X6</t>
  </si>
  <si>
    <t>HDP5501TX6</t>
  </si>
  <si>
    <t>HDPNL06</t>
  </si>
  <si>
    <t>HDPNL08</t>
  </si>
  <si>
    <t>HDPNL10</t>
  </si>
  <si>
    <t>HDPNL12</t>
  </si>
  <si>
    <t>HDPNL12A</t>
  </si>
  <si>
    <t>HDPNP06</t>
  </si>
  <si>
    <t>HDPNP08</t>
  </si>
  <si>
    <t>HDPNP10</t>
  </si>
  <si>
    <t>HDPNP12</t>
  </si>
  <si>
    <t>HDPNP12A</t>
  </si>
  <si>
    <t>HDPNS06</t>
  </si>
  <si>
    <t>HDPNS08</t>
  </si>
  <si>
    <t>HDPNS10</t>
  </si>
  <si>
    <t>HDPNS12A</t>
  </si>
  <si>
    <t>HDPS0153</t>
  </si>
  <si>
    <t>Pijpzadel 15mm</t>
  </si>
  <si>
    <t>HDPS0203</t>
  </si>
  <si>
    <t>Pijpzadel 20mm</t>
  </si>
  <si>
    <t>HDPS0253</t>
  </si>
  <si>
    <t>Pijpzadel 25mm</t>
  </si>
  <si>
    <t>HDPS0323</t>
  </si>
  <si>
    <t>Pijpzadel 32mm</t>
  </si>
  <si>
    <t>HDPS0403</t>
  </si>
  <si>
    <t>Pijpzadel 40mm</t>
  </si>
  <si>
    <t>HDPS0503</t>
  </si>
  <si>
    <t>Pijpzadel 50mm</t>
  </si>
  <si>
    <t>HDPS0653</t>
  </si>
  <si>
    <t>Pijpzadel 65mm</t>
  </si>
  <si>
    <t>HDPS0803</t>
  </si>
  <si>
    <t>Pijpzadel 80mm</t>
  </si>
  <si>
    <t>HDPS1003</t>
  </si>
  <si>
    <t>Pijpzadel 100mm</t>
  </si>
  <si>
    <t>HDPS1253</t>
  </si>
  <si>
    <t>Pijpzadel 125mm</t>
  </si>
  <si>
    <t>HDPS1503</t>
  </si>
  <si>
    <t>Pijpzadel 150mm</t>
  </si>
  <si>
    <t>HDPS2003</t>
  </si>
  <si>
    <t>Pijpzadel 200mm</t>
  </si>
  <si>
    <t>HDPS2503</t>
  </si>
  <si>
    <t>Pijpzadel 250mm</t>
  </si>
  <si>
    <t>HDPS3003</t>
  </si>
  <si>
    <t>Pijpzadel 300mm</t>
  </si>
  <si>
    <t>HDQL6</t>
  </si>
  <si>
    <t>Verbindingsschakel</t>
  </si>
  <si>
    <t>HDQL8</t>
  </si>
  <si>
    <t>HDRB6.10</t>
  </si>
  <si>
    <t>Zelfborgende bolkopbout</t>
  </si>
  <si>
    <t>HDRB6.20</t>
  </si>
  <si>
    <t>HDRBK12.20</t>
  </si>
  <si>
    <t>Zelfborgende kraagbout (DIN 603)</t>
  </si>
  <si>
    <t>HDRBK6.10</t>
  </si>
  <si>
    <t>HDRBK6.20</t>
  </si>
  <si>
    <t>HDRBK8.30</t>
  </si>
  <si>
    <t>HDRM10</t>
  </si>
  <si>
    <t>Zelfborgende flensmoer (DIN 6923)</t>
  </si>
  <si>
    <t>HDRM12</t>
  </si>
  <si>
    <t>HDRM6</t>
  </si>
  <si>
    <t>HDRM8</t>
  </si>
  <si>
    <t>HDRO10</t>
  </si>
  <si>
    <t>Sluitring (DIN 125-1 A)</t>
  </si>
  <si>
    <t>HDRO12</t>
  </si>
  <si>
    <t>HDRO8</t>
  </si>
  <si>
    <t>HDSB90.110.150</t>
  </si>
  <si>
    <t>Stijgbocht 90°</t>
  </si>
  <si>
    <t>HDSB90.110.200</t>
  </si>
  <si>
    <t>HDSB90.110.300</t>
  </si>
  <si>
    <t>HDSB90.110.400</t>
  </si>
  <si>
    <t>HDSB90.110.500</t>
  </si>
  <si>
    <t>HDSB90.110.600</t>
  </si>
  <si>
    <t>HDSB90.35.050</t>
  </si>
  <si>
    <t>HDSB90.35.075</t>
  </si>
  <si>
    <t>HDSB90.35.100</t>
  </si>
  <si>
    <t>HDSB90.35.150</t>
  </si>
  <si>
    <t>HDSB90.35.200</t>
  </si>
  <si>
    <t>HDSB90.35.300</t>
  </si>
  <si>
    <t>HDSB90.35.400</t>
  </si>
  <si>
    <t>HDSB90.35.500</t>
  </si>
  <si>
    <t>HDSB90.35.600</t>
  </si>
  <si>
    <t>HDSB90.60.050</t>
  </si>
  <si>
    <t>HDSB90.60.075</t>
  </si>
  <si>
    <t>HDSB90.60.100</t>
  </si>
  <si>
    <t>HDSB90.60.150</t>
  </si>
  <si>
    <t>HDSB90.60.200</t>
  </si>
  <si>
    <t>HDSB90.60.300</t>
  </si>
  <si>
    <t>HDSB90.60.400</t>
  </si>
  <si>
    <t>HDSB90.60.500</t>
  </si>
  <si>
    <t>HDSB90.60.600</t>
  </si>
  <si>
    <t>HDSB90.85.100</t>
  </si>
  <si>
    <t>HDSB90.85.150</t>
  </si>
  <si>
    <t>HDSB90.85.200</t>
  </si>
  <si>
    <t>HDSB90.85.300</t>
  </si>
  <si>
    <t>HDSB90.85.400</t>
  </si>
  <si>
    <t>HDSB90.85.500</t>
  </si>
  <si>
    <t>HDSB90.85.600</t>
  </si>
  <si>
    <t>HDSKIPE</t>
  </si>
  <si>
    <t>HDSKL60.200</t>
  </si>
  <si>
    <t>Stijgkabelladder</t>
  </si>
  <si>
    <t>HDSKL60.300</t>
  </si>
  <si>
    <t>HDSKL60.400</t>
  </si>
  <si>
    <t>HDSKL60.500</t>
  </si>
  <si>
    <t>HDSKL60.600</t>
  </si>
  <si>
    <t>HDSKP</t>
  </si>
  <si>
    <t>Scharnierende kopplaat</t>
  </si>
  <si>
    <t>HDSLOS110</t>
  </si>
  <si>
    <t>Scheidingsschot los</t>
  </si>
  <si>
    <t>HDSLOS35</t>
  </si>
  <si>
    <t>HDSLOS60</t>
  </si>
  <si>
    <t>HDSLOS85</t>
  </si>
  <si>
    <t>HDSS2/A</t>
  </si>
  <si>
    <t>SS2 Buisklem</t>
  </si>
  <si>
    <t>HDSS2/B</t>
  </si>
  <si>
    <t>HDSS2/C</t>
  </si>
  <si>
    <t>HDSS2/D</t>
  </si>
  <si>
    <t>HDSS2/E</t>
  </si>
  <si>
    <t>HDSS2/F</t>
  </si>
  <si>
    <t>HDSS2/G</t>
  </si>
  <si>
    <t>HDSS2/H</t>
  </si>
  <si>
    <t>HDSS2/J</t>
  </si>
  <si>
    <t>HDSS2/K</t>
  </si>
  <si>
    <t>HDSS2/M</t>
  </si>
  <si>
    <t>HDSS2/N</t>
  </si>
  <si>
    <t>HDSSU</t>
  </si>
  <si>
    <t>HDSYBS</t>
  </si>
  <si>
    <t>Stop voor Y kabelklemmen (BS)</t>
  </si>
  <si>
    <t>HDT110.150</t>
  </si>
  <si>
    <t>T-stuk</t>
  </si>
  <si>
    <t>HDT110.200</t>
  </si>
  <si>
    <t>HDT110.300</t>
  </si>
  <si>
    <t>HDT110.400</t>
  </si>
  <si>
    <t>HDT110.500</t>
  </si>
  <si>
    <t>HDT110.600</t>
  </si>
  <si>
    <t>HDT35.050</t>
  </si>
  <si>
    <t>HDT35.075</t>
  </si>
  <si>
    <t>HDT35.100</t>
  </si>
  <si>
    <t>HDT35.150</t>
  </si>
  <si>
    <t>HDT35.200</t>
  </si>
  <si>
    <t>HDT35.300</t>
  </si>
  <si>
    <t>HDT35.400</t>
  </si>
  <si>
    <t>HDT35.500</t>
  </si>
  <si>
    <t>HDT35.600</t>
  </si>
  <si>
    <t>HDT60.050</t>
  </si>
  <si>
    <t>HDT60.075</t>
  </si>
  <si>
    <t>HDT60.100</t>
  </si>
  <si>
    <t>HDT60.150</t>
  </si>
  <si>
    <t>HDT60.200</t>
  </si>
  <si>
    <t>HDT60.300</t>
  </si>
  <si>
    <t>HDT60.400</t>
  </si>
  <si>
    <t>HDT60.500</t>
  </si>
  <si>
    <t>HDT60.600</t>
  </si>
  <si>
    <t>HDT85.100</t>
  </si>
  <si>
    <t>HDT85.150</t>
  </si>
  <si>
    <t>HDT85.200</t>
  </si>
  <si>
    <t>HDT85.300</t>
  </si>
  <si>
    <t>HDT85.400</t>
  </si>
  <si>
    <t>HDT85.500</t>
  </si>
  <si>
    <t>HDT85.600</t>
  </si>
  <si>
    <t>HDTFCL110.150.200</t>
  </si>
  <si>
    <t>Industrieel vloerkanaal</t>
  </si>
  <si>
    <t>HDTFCL110.150.2S12</t>
  </si>
  <si>
    <t>TFCL met SIN</t>
  </si>
  <si>
    <t>HDTFCL110.150.2S13</t>
  </si>
  <si>
    <t>HDTFCL110.150.2S23</t>
  </si>
  <si>
    <t>HDTFCL110.200.200</t>
  </si>
  <si>
    <t>HDTFCL110.200.2S12</t>
  </si>
  <si>
    <t>HDTFCL110.200.2S13</t>
  </si>
  <si>
    <t>HDTFCL110.200.2S23</t>
  </si>
  <si>
    <t>HDTFCL110.250.200</t>
  </si>
  <si>
    <t>HDTFCL110.250.2S12</t>
  </si>
  <si>
    <t>HDTFCL110.250.2S13</t>
  </si>
  <si>
    <t>HDTFCL110.250.2S23</t>
  </si>
  <si>
    <t>HDTFCL110.300.200</t>
  </si>
  <si>
    <t>HDTFCL110.300.2S12</t>
  </si>
  <si>
    <t>HDTFCL110.300.2S13</t>
  </si>
  <si>
    <t>HDTFCL110.300.2S23</t>
  </si>
  <si>
    <t>HDTFCL60.100.200</t>
  </si>
  <si>
    <t>HDTFCL60.100.2S12</t>
  </si>
  <si>
    <t>HDTFCL60.100.2S13</t>
  </si>
  <si>
    <t>HDTFCL60.150.200</t>
  </si>
  <si>
    <t>HDTFCL60.150.2S12</t>
  </si>
  <si>
    <t>HDTFCL60.150.2S13</t>
  </si>
  <si>
    <t>HDTFCL60.150.2S23</t>
  </si>
  <si>
    <t>HDTFCL60.200.200</t>
  </si>
  <si>
    <t>HDTFCL60.200.2S12</t>
  </si>
  <si>
    <t>HDTFCL60.200.2S13</t>
  </si>
  <si>
    <t>HDTFCL60.200.2S23</t>
  </si>
  <si>
    <t>HDTFCL60.250.200</t>
  </si>
  <si>
    <t>HDTFCL60.250.2S12</t>
  </si>
  <si>
    <t>HDTFCL60.250.2S13</t>
  </si>
  <si>
    <t>HDTFCL60.250.2S23</t>
  </si>
  <si>
    <t>HDTFCL60.300.200</t>
  </si>
  <si>
    <t>HDTFCL60.300.2S12</t>
  </si>
  <si>
    <t>HDTFCL60.300.2S13</t>
  </si>
  <si>
    <t>HDTFCL60.300.2S23</t>
  </si>
  <si>
    <t>HDTFCL85.100.200</t>
  </si>
  <si>
    <t>HDTFCL85.100.2S12</t>
  </si>
  <si>
    <t>HDTFCL85.100.2S13</t>
  </si>
  <si>
    <t>HDTFCL85.150.200</t>
  </si>
  <si>
    <t>HDTFCL85.150.2S12</t>
  </si>
  <si>
    <t>HDTFCL85.150.2S13</t>
  </si>
  <si>
    <t>HDTFCL85.150.2S23</t>
  </si>
  <si>
    <t>HDTFCL85.200.200</t>
  </si>
  <si>
    <t>HDTFCL85.200.2S12</t>
  </si>
  <si>
    <t>HDTFCL85.200.2S13</t>
  </si>
  <si>
    <t>HDTFCL85.200.2S23</t>
  </si>
  <si>
    <t>HDTFCL85.250.200</t>
  </si>
  <si>
    <t>HDTFCL85.250.2S12</t>
  </si>
  <si>
    <t>HDTFCL85.250.2S13</t>
  </si>
  <si>
    <t>HDTFCL85.250.2S23</t>
  </si>
  <si>
    <t>HDTFCL85.300.200</t>
  </si>
  <si>
    <t>HDTFCL85.300.2S12</t>
  </si>
  <si>
    <t>HDTFCL85.300.2S13</t>
  </si>
  <si>
    <t>HDTFCL85.300.2S23</t>
  </si>
  <si>
    <t>HDTIM10</t>
  </si>
  <si>
    <t>Draadstang (DIN 976)</t>
  </si>
  <si>
    <t>HDTIM12</t>
  </si>
  <si>
    <t>HDTIM6</t>
  </si>
  <si>
    <t>HDTIM8</t>
  </si>
  <si>
    <t>HDTSU50</t>
  </si>
  <si>
    <t>Tussenstuk voor HDHSMU50</t>
  </si>
  <si>
    <t>HDU24.125</t>
  </si>
  <si>
    <t>U-profiel 24</t>
  </si>
  <si>
    <t>HDU48.125</t>
  </si>
  <si>
    <t>U-profiel 48</t>
  </si>
  <si>
    <t>HDUKPIM</t>
  </si>
  <si>
    <t>Universele wandbevestiging</t>
  </si>
  <si>
    <t>HDV110.200</t>
  </si>
  <si>
    <t>Koppelplaat</t>
  </si>
  <si>
    <t>HDV15.200</t>
  </si>
  <si>
    <t>Knijpkoppelplaat</t>
  </si>
  <si>
    <t>HDV35.200</t>
  </si>
  <si>
    <t>HDV85.200</t>
  </si>
  <si>
    <t>HDVB90.110.150</t>
  </si>
  <si>
    <t>Valbocht 90°</t>
  </si>
  <si>
    <t>HDVB90.110.200</t>
  </si>
  <si>
    <t>HDVB90.110.300</t>
  </si>
  <si>
    <t>HDVB90.110.400</t>
  </si>
  <si>
    <t>HDVB90.110.500</t>
  </si>
  <si>
    <t>HDVB90.110.600</t>
  </si>
  <si>
    <t>HDVB90.35.050</t>
  </si>
  <si>
    <t>HDVB90.35.075</t>
  </si>
  <si>
    <t>HDVB90.35.100</t>
  </si>
  <si>
    <t>HDVB90.35.150</t>
  </si>
  <si>
    <t>HDVB90.35.200</t>
  </si>
  <si>
    <t>HDVB90.35.300</t>
  </si>
  <si>
    <t>HDVB90.35.400</t>
  </si>
  <si>
    <t>HDVB90.35.500</t>
  </si>
  <si>
    <t>HDVB90.35.600</t>
  </si>
  <si>
    <t>HDVB90.60.050</t>
  </si>
  <si>
    <t>HDVB90.60.075</t>
  </si>
  <si>
    <t>HDVB90.60.100</t>
  </si>
  <si>
    <t>HDVB90.60.150</t>
  </si>
  <si>
    <t>HDVB90.60.200</t>
  </si>
  <si>
    <t>HDVB90.60.300</t>
  </si>
  <si>
    <t>HDVB90.60.400</t>
  </si>
  <si>
    <t>HDVB90.60.500</t>
  </si>
  <si>
    <t>HDVB90.60.600</t>
  </si>
  <si>
    <t>HDVB90.85.100</t>
  </si>
  <si>
    <t>HDVB90.85.150</t>
  </si>
  <si>
    <t>HDVB90.85.200</t>
  </si>
  <si>
    <t>HDVB90.85.300</t>
  </si>
  <si>
    <t>HDVB90.85.400</t>
  </si>
  <si>
    <t>HDVB90.85.500</t>
  </si>
  <si>
    <t>HDVB90.85.600</t>
  </si>
  <si>
    <t>HDVFCB</t>
  </si>
  <si>
    <t>Centrale ophangbeugel</t>
  </si>
  <si>
    <t>HDVFK</t>
  </si>
  <si>
    <t>Koppelklem</t>
  </si>
  <si>
    <t>HDVFKG30</t>
  </si>
  <si>
    <t>Koppelklem voor VFU(L)</t>
  </si>
  <si>
    <t>HDVFKK25</t>
  </si>
  <si>
    <t>HDVFKS</t>
  </si>
  <si>
    <t>Steunkoppelplaat voor VFU(L)</t>
  </si>
  <si>
    <t>HDVFM</t>
  </si>
  <si>
    <t>Muurbeugel voor VFU(L)</t>
  </si>
  <si>
    <t>HDVFMM</t>
  </si>
  <si>
    <t>Muur- en montagebeugel voor VFU(L)</t>
  </si>
  <si>
    <t>HDVFMM35</t>
  </si>
  <si>
    <t>HDVFO</t>
  </si>
  <si>
    <t>Ophangbeugel voor VFU(L)</t>
  </si>
  <si>
    <t>HDVFU110.200</t>
  </si>
  <si>
    <t>Draadgoot voor zware last</t>
  </si>
  <si>
    <t>HDVFU110.300</t>
  </si>
  <si>
    <t>HDVFU110.400</t>
  </si>
  <si>
    <t>HDVFU35.150</t>
  </si>
  <si>
    <t>HDVFU35.250</t>
  </si>
  <si>
    <t>HDVFU35.350</t>
  </si>
  <si>
    <t>HDVFU35.450</t>
  </si>
  <si>
    <t>HDVFU35.550</t>
  </si>
  <si>
    <t>HDVFU60.100</t>
  </si>
  <si>
    <t>HDVFU60.200</t>
  </si>
  <si>
    <t>HDVFU60.300</t>
  </si>
  <si>
    <t>HDVFU60.400</t>
  </si>
  <si>
    <t>HDVFU60.500</t>
  </si>
  <si>
    <t>HDVFU60.600</t>
  </si>
  <si>
    <t>HDVFU85.150</t>
  </si>
  <si>
    <t>HDVFU85.250</t>
  </si>
  <si>
    <t>HDVFU85.350</t>
  </si>
  <si>
    <t>HDVFU85.450</t>
  </si>
  <si>
    <t>HDVFUL30.065</t>
  </si>
  <si>
    <t>Draadgoot</t>
  </si>
  <si>
    <t>HDVFUL35.100</t>
  </si>
  <si>
    <t>HDVFUL35.150</t>
  </si>
  <si>
    <t>HDVFUL35.200</t>
  </si>
  <si>
    <t>HDVFUL35.250</t>
  </si>
  <si>
    <t>HDVFUL35.350</t>
  </si>
  <si>
    <t>HDVFUL60.050</t>
  </si>
  <si>
    <t>HDVFUL60.100</t>
  </si>
  <si>
    <t>HDVFUL60.150</t>
  </si>
  <si>
    <t>HDVFUL60.200</t>
  </si>
  <si>
    <t>HDVFUL60.300</t>
  </si>
  <si>
    <t>HDVH110.150</t>
  </si>
  <si>
    <t>Verstelbaar hoekstuk</t>
  </si>
  <si>
    <t>HDVH110.200</t>
  </si>
  <si>
    <t>HDVH110.300</t>
  </si>
  <si>
    <t>HDVH110.400</t>
  </si>
  <si>
    <t>HDVH110.500</t>
  </si>
  <si>
    <t>HDVH110.600</t>
  </si>
  <si>
    <t>HDVH35.050</t>
  </si>
  <si>
    <t>HDVH35.075</t>
  </si>
  <si>
    <t>HDVH35.100</t>
  </si>
  <si>
    <t>HDVH35.150</t>
  </si>
  <si>
    <t>HDVH35.200</t>
  </si>
  <si>
    <t>HDVH35.300</t>
  </si>
  <si>
    <t>HDVH35.400</t>
  </si>
  <si>
    <t>HDVH35.500</t>
  </si>
  <si>
    <t>HDVH35.600</t>
  </si>
  <si>
    <t>HDVH60.050</t>
  </si>
  <si>
    <t>HDVH60.075</t>
  </si>
  <si>
    <t>HDVH60.100</t>
  </si>
  <si>
    <t>HDVH60.150</t>
  </si>
  <si>
    <t>HDVH60.200</t>
  </si>
  <si>
    <t>HDVH60.300</t>
  </si>
  <si>
    <t>HDVH60.400</t>
  </si>
  <si>
    <t>HDVH60.500</t>
  </si>
  <si>
    <t>HDVH60.600</t>
  </si>
  <si>
    <t>HDVH85.100</t>
  </si>
  <si>
    <t>HDVH85.150</t>
  </si>
  <si>
    <t>HDVH85.200</t>
  </si>
  <si>
    <t>HDVH85.300</t>
  </si>
  <si>
    <t>HDVH85.400</t>
  </si>
  <si>
    <t>HDVH85.500</t>
  </si>
  <si>
    <t>HDVH85.600</t>
  </si>
  <si>
    <t>HDVK2</t>
  </si>
  <si>
    <t>Zelfborgende moer en bout</t>
  </si>
  <si>
    <t>HDVMB100</t>
  </si>
  <si>
    <t>Vloer- en muurbeugel</t>
  </si>
  <si>
    <t>HDVMB150</t>
  </si>
  <si>
    <t>HDVMB200</t>
  </si>
  <si>
    <t>HDVMB300</t>
  </si>
  <si>
    <t>HDVMB400</t>
  </si>
  <si>
    <t>HDVMB500</t>
  </si>
  <si>
    <t>HDVMB600</t>
  </si>
  <si>
    <t>HDVMK12.20</t>
  </si>
  <si>
    <t>Zelfborgende moer en kraagbout</t>
  </si>
  <si>
    <t>HDVMK6.10</t>
  </si>
  <si>
    <t>HDVOMEGA</t>
  </si>
  <si>
    <t>HDVS110.025</t>
  </si>
  <si>
    <t>Verloopstuk</t>
  </si>
  <si>
    <t>HDVS110.050</t>
  </si>
  <si>
    <t>HDVS110.075</t>
  </si>
  <si>
    <t>HDVS110.100</t>
  </si>
  <si>
    <t>HDVS110.125</t>
  </si>
  <si>
    <t>HDVS110.150</t>
  </si>
  <si>
    <t>HDVS110.200</t>
  </si>
  <si>
    <t>HDVS110.250</t>
  </si>
  <si>
    <t>HDVS110.300</t>
  </si>
  <si>
    <t>HDVS110.350</t>
  </si>
  <si>
    <t>HDVS110.400</t>
  </si>
  <si>
    <t>HDVS35.025</t>
  </si>
  <si>
    <t>HDVS35.050</t>
  </si>
  <si>
    <t>HDVS35.075</t>
  </si>
  <si>
    <t>HDVS35.100</t>
  </si>
  <si>
    <t>HDVS35.125</t>
  </si>
  <si>
    <t>HDVS35.150</t>
  </si>
  <si>
    <t>HDVS35.200</t>
  </si>
  <si>
    <t>HDVS35.250</t>
  </si>
  <si>
    <t>HDVS35.300</t>
  </si>
  <si>
    <t>HDVS35.350</t>
  </si>
  <si>
    <t>HDVS35.400</t>
  </si>
  <si>
    <t>HDVS41.05</t>
  </si>
  <si>
    <t>HDVS41.43</t>
  </si>
  <si>
    <t>HDVS41.44</t>
  </si>
  <si>
    <t>HDVS41.45</t>
  </si>
  <si>
    <t>HDVS41.46</t>
  </si>
  <si>
    <t>HDVS41.54</t>
  </si>
  <si>
    <t>HDVS41.55</t>
  </si>
  <si>
    <t>HDVS41.56</t>
  </si>
  <si>
    <t>HDVS41.57</t>
  </si>
  <si>
    <t>HDVS60.025</t>
  </si>
  <si>
    <t>HDVS60.050</t>
  </si>
  <si>
    <t>HDVS60.075</t>
  </si>
  <si>
    <t>HDVS60.100</t>
  </si>
  <si>
    <t>HDVS60.125</t>
  </si>
  <si>
    <t>HDVS60.150</t>
  </si>
  <si>
    <t>HDVS60.200</t>
  </si>
  <si>
    <t>HDVS60.250</t>
  </si>
  <si>
    <t>HDVS60.300</t>
  </si>
  <si>
    <t>HDVS60.350</t>
  </si>
  <si>
    <t>HDVS60.400</t>
  </si>
  <si>
    <t>HDVS85.025</t>
  </si>
  <si>
    <t>HDVS85.050</t>
  </si>
  <si>
    <t>HDVS85.075</t>
  </si>
  <si>
    <t>HDVS85.100</t>
  </si>
  <si>
    <t>HDVS85.125</t>
  </si>
  <si>
    <t>HDVS85.150</t>
  </si>
  <si>
    <t>HDVS85.200</t>
  </si>
  <si>
    <t>HDVS85.250</t>
  </si>
  <si>
    <t>HDVS85.300</t>
  </si>
  <si>
    <t>HDVS85.350</t>
  </si>
  <si>
    <t>HDVS85.400</t>
  </si>
  <si>
    <t>HDVSCL41.60</t>
  </si>
  <si>
    <t>Verbindingsstuk clipsbaar</t>
  </si>
  <si>
    <t>HDVSIE</t>
  </si>
  <si>
    <t>HDWK100</t>
  </si>
  <si>
    <t>HDWK150</t>
  </si>
  <si>
    <t>HDWK200</t>
  </si>
  <si>
    <t>HDWK250</t>
  </si>
  <si>
    <t>HDWK300</t>
  </si>
  <si>
    <t>HDWK400</t>
  </si>
  <si>
    <t>HDWK500</t>
  </si>
  <si>
    <t>HDWK600</t>
  </si>
  <si>
    <t>HDWKCL100</t>
  </si>
  <si>
    <t>Console clipsbaar v. MP-profiel</t>
  </si>
  <si>
    <t>HDWKCL150</t>
  </si>
  <si>
    <t>HDWKCL200</t>
  </si>
  <si>
    <t>HDWKCL300</t>
  </si>
  <si>
    <t>HDWKCL400</t>
  </si>
  <si>
    <t>HDWKCL500</t>
  </si>
  <si>
    <t>HDWKM100</t>
  </si>
  <si>
    <t>HDWKM1000</t>
  </si>
  <si>
    <t>HDWKM200</t>
  </si>
  <si>
    <t>HDWKM300</t>
  </si>
  <si>
    <t>HDWKM400</t>
  </si>
  <si>
    <t>HDWKM500</t>
  </si>
  <si>
    <t>HDWKM600</t>
  </si>
  <si>
    <t>HDWKM800</t>
  </si>
  <si>
    <t>HDWKMD1000</t>
  </si>
  <si>
    <t>HDWKMD500</t>
  </si>
  <si>
    <t>HDWKMD600</t>
  </si>
  <si>
    <t>HDWKMD800</t>
  </si>
  <si>
    <t>HDWKMP41.21.150</t>
  </si>
  <si>
    <t>HDWKMP41.21.200</t>
  </si>
  <si>
    <t>HDWKMP41.21.300</t>
  </si>
  <si>
    <t>HDWKMP41.41.1000</t>
  </si>
  <si>
    <t>Wandconsole MP41.41</t>
  </si>
  <si>
    <t>HDWKMP41.41.300</t>
  </si>
  <si>
    <t>HDWKMP41.41.400</t>
  </si>
  <si>
    <t>HDWKMP41.41.500</t>
  </si>
  <si>
    <t>HDWKMP41.41.600</t>
  </si>
  <si>
    <t>HDWKMP41.41.750</t>
  </si>
  <si>
    <t>HDWKMPCL41.21.150</t>
  </si>
  <si>
    <t>Wandconsole MP41.21 clipsbaar</t>
  </si>
  <si>
    <t>HDWKMPCL41.21.200</t>
  </si>
  <si>
    <t>HDWKMPCL41.21.300</t>
  </si>
  <si>
    <t>HDWKMPCL41.41.300</t>
  </si>
  <si>
    <t>Wandconsole MP41.41 clipsbaar</t>
  </si>
  <si>
    <t>HDWKMPCL41.41.400</t>
  </si>
  <si>
    <t>HDWKMPCL41.41.500</t>
  </si>
  <si>
    <t>HDWKMPCL41.41.600</t>
  </si>
  <si>
    <t>HDWKS100</t>
  </si>
  <si>
    <t>Geschroefde wandconsole</t>
  </si>
  <si>
    <t>HDWKS150</t>
  </si>
  <si>
    <t>HDWKS200</t>
  </si>
  <si>
    <t>HDWKS300</t>
  </si>
  <si>
    <t>HDWKS400</t>
  </si>
  <si>
    <t>HDWKS500</t>
  </si>
  <si>
    <t>HDWKS600</t>
  </si>
  <si>
    <t>HDWKSS100</t>
  </si>
  <si>
    <t>Geschroefde console met instelbare hoek</t>
  </si>
  <si>
    <t>HDWKSS150</t>
  </si>
  <si>
    <t>HDWKSS200</t>
  </si>
  <si>
    <t>HDWKSS300</t>
  </si>
  <si>
    <t>HDWKSS400</t>
  </si>
  <si>
    <t>HDWKSS500</t>
  </si>
  <si>
    <t>HDWKSS600</t>
  </si>
  <si>
    <t>HDWKUMP41.41.1000</t>
  </si>
  <si>
    <t>Console MP41.41 v. hangsteun</t>
  </si>
  <si>
    <t>HDWKUMP41.41.300</t>
  </si>
  <si>
    <t>HDWKUMP41.41.400</t>
  </si>
  <si>
    <t>HDWKUMP41.41.500</t>
  </si>
  <si>
    <t>HDWKUMP41.41.600</t>
  </si>
  <si>
    <t>HDWKUMP41.41.750</t>
  </si>
  <si>
    <t>HDWKUMPCL41.41.150</t>
  </si>
  <si>
    <t>Console MP41.41 clipsbaar v. hangsteun</t>
  </si>
  <si>
    <t>HDWKUMPCL41.41.200</t>
  </si>
  <si>
    <t>HDWKUMPCL41.41.300</t>
  </si>
  <si>
    <t>HDWKUMPCL41.41.400</t>
  </si>
  <si>
    <t>HDWKUMPCL41.41.500</t>
  </si>
  <si>
    <t>HDWKUMPCL41.41.600</t>
  </si>
  <si>
    <t>HDWSUN100</t>
  </si>
  <si>
    <t>Wandsteun universeel</t>
  </si>
  <si>
    <t>HDWSUN150</t>
  </si>
  <si>
    <t>HDWSUN200</t>
  </si>
  <si>
    <t>HDWSUN300</t>
  </si>
  <si>
    <t>HDWSUN400</t>
  </si>
  <si>
    <t>HDWSUN500</t>
  </si>
  <si>
    <t>HDWSUN600</t>
  </si>
  <si>
    <t>HDWVPIPE</t>
  </si>
  <si>
    <t>HDY1198</t>
  </si>
  <si>
    <t>Profielklem</t>
  </si>
  <si>
    <t>HDY1199</t>
  </si>
  <si>
    <t>HDY1200</t>
  </si>
  <si>
    <t>HDY1201</t>
  </si>
  <si>
    <t>HDY1202</t>
  </si>
  <si>
    <t>HDY1203</t>
  </si>
  <si>
    <t>HDY1204</t>
  </si>
  <si>
    <t>HDY1205</t>
  </si>
  <si>
    <t>HDY1206</t>
  </si>
  <si>
    <t>HDY1207</t>
  </si>
  <si>
    <t>HDY1208</t>
  </si>
  <si>
    <t>HDY1209</t>
  </si>
  <si>
    <t>HDY1210</t>
  </si>
  <si>
    <t>HDY1211</t>
  </si>
  <si>
    <t>HDY1212</t>
  </si>
  <si>
    <t>HDY1213</t>
  </si>
  <si>
    <t>HDY1214</t>
  </si>
  <si>
    <t>HDY1215</t>
  </si>
  <si>
    <t>HDY1216</t>
  </si>
  <si>
    <t>HDY1217</t>
  </si>
  <si>
    <t>HDY1218</t>
  </si>
  <si>
    <t>HDY1219</t>
  </si>
  <si>
    <t>HDY1220</t>
  </si>
  <si>
    <t>HDY1221</t>
  </si>
  <si>
    <t>HDY1223</t>
  </si>
  <si>
    <t>HDY1224</t>
  </si>
  <si>
    <t>HDY2186</t>
  </si>
  <si>
    <t>HDY2187</t>
  </si>
  <si>
    <t>HDY2188</t>
  </si>
  <si>
    <t>HDY2189</t>
  </si>
  <si>
    <t>HDY2190</t>
  </si>
  <si>
    <t>HDY2191</t>
  </si>
  <si>
    <t>HDY2192</t>
  </si>
  <si>
    <t>HDY2193</t>
  </si>
  <si>
    <t>HDY2194</t>
  </si>
  <si>
    <t>HDY2197</t>
  </si>
  <si>
    <t>HDZ25.25.25.125</t>
  </si>
  <si>
    <t>Z-profiel</t>
  </si>
  <si>
    <t>HDZ50.50.50.125</t>
  </si>
  <si>
    <t>HDZCL100</t>
  </si>
  <si>
    <t>Z-steun clipsbaar</t>
  </si>
  <si>
    <t>HDZCL150</t>
  </si>
  <si>
    <t>HDZCL200</t>
  </si>
  <si>
    <t>HDZCL300</t>
  </si>
  <si>
    <t>HDZCL400</t>
  </si>
  <si>
    <t>HDZCL500</t>
  </si>
  <si>
    <t>HDZCL600</t>
  </si>
  <si>
    <t>HSLE3.1000</t>
  </si>
  <si>
    <t>HSLE3.1200</t>
  </si>
  <si>
    <t>HSLE3.1500</t>
  </si>
  <si>
    <t>HSLE3.300</t>
  </si>
  <si>
    <t>HSLE3.400</t>
  </si>
  <si>
    <t>HSLE3.500</t>
  </si>
  <si>
    <t>HSLE3.600</t>
  </si>
  <si>
    <t>HSLE3.700</t>
  </si>
  <si>
    <t>HSLE3.800</t>
  </si>
  <si>
    <t>HSLE3.900</t>
  </si>
  <si>
    <t>HSMD200</t>
  </si>
  <si>
    <t>HSMD300</t>
  </si>
  <si>
    <t>HSMD400</t>
  </si>
  <si>
    <t>HSMD500</t>
  </si>
  <si>
    <t>HSMD600</t>
  </si>
  <si>
    <t>HSMES1000</t>
  </si>
  <si>
    <t>HSMES1200</t>
  </si>
  <si>
    <t>HSMES1500</t>
  </si>
  <si>
    <t>HSMES200</t>
  </si>
  <si>
    <t>HSMES300</t>
  </si>
  <si>
    <t>HSMES400</t>
  </si>
  <si>
    <t>HSMES500</t>
  </si>
  <si>
    <t>HSMES600</t>
  </si>
  <si>
    <t>HSMES800</t>
  </si>
  <si>
    <t>I4BPFM20</t>
  </si>
  <si>
    <t>I4BPLM10</t>
  </si>
  <si>
    <t>I4BPLM12</t>
  </si>
  <si>
    <t>I4BPLM8</t>
  </si>
  <si>
    <t>I4COMEGA290.100</t>
  </si>
  <si>
    <t>I4COMEGA290.150</t>
  </si>
  <si>
    <t>I4COMEGA290.200</t>
  </si>
  <si>
    <t>I4COMEGA290.300</t>
  </si>
  <si>
    <t>I4COMEGA290.400</t>
  </si>
  <si>
    <t>I4D100</t>
  </si>
  <si>
    <t>I4D200</t>
  </si>
  <si>
    <t>I4D300</t>
  </si>
  <si>
    <t>I4D400</t>
  </si>
  <si>
    <t>I4KBSI60.100.080</t>
  </si>
  <si>
    <t>I4KBSI60.200.080</t>
  </si>
  <si>
    <t>I4KBSI60.300.080</t>
  </si>
  <si>
    <t>I4KBSI60.400.100</t>
  </si>
  <si>
    <t>I4KG60.100.080</t>
  </si>
  <si>
    <t>I4KG60.200.080</t>
  </si>
  <si>
    <t>I4KG60.300.080</t>
  </si>
  <si>
    <t>I4KG60.400.100</t>
  </si>
  <si>
    <t>I4KLL110.200</t>
  </si>
  <si>
    <t>I4KLL110.300</t>
  </si>
  <si>
    <t>I4KLL110.400</t>
  </si>
  <si>
    <t>I4KLL110.500</t>
  </si>
  <si>
    <t>I4KLL110.600</t>
  </si>
  <si>
    <t>I4KLLDK</t>
  </si>
  <si>
    <t>Dekselklem voor I4KLL</t>
  </si>
  <si>
    <t>I4KLLI60.150</t>
  </si>
  <si>
    <t>I4KLLI60.200</t>
  </si>
  <si>
    <t>I4KLLI60.300</t>
  </si>
  <si>
    <t>I4KLLI60.400</t>
  </si>
  <si>
    <t>I4KLLI60.500</t>
  </si>
  <si>
    <t>I4KLLI60.600</t>
  </si>
  <si>
    <t>I4KPM60</t>
  </si>
  <si>
    <t>Multifunctionele koppelplaat</t>
  </si>
  <si>
    <t>I4LOMEGA150.100</t>
  </si>
  <si>
    <t>I4LOMEGA150.150</t>
  </si>
  <si>
    <t>I4LOMEGA150.200</t>
  </si>
  <si>
    <t>I4LOMEGA150.300</t>
  </si>
  <si>
    <t>I4LOMEGA150.400</t>
  </si>
  <si>
    <t>I4LOMEGA150.500</t>
  </si>
  <si>
    <t>I4LOMEGA150.600</t>
  </si>
  <si>
    <t>I4P1000TX3</t>
  </si>
  <si>
    <t>I4P1000TX6</t>
  </si>
  <si>
    <t>I4P3300T10X6</t>
  </si>
  <si>
    <t>I4PNK08</t>
  </si>
  <si>
    <t>Glijmoer met PVC houder</t>
  </si>
  <si>
    <t>I4PNK10</t>
  </si>
  <si>
    <t>I4PNK12</t>
  </si>
  <si>
    <t>I4PS0154</t>
  </si>
  <si>
    <t>I4PS0204</t>
  </si>
  <si>
    <t>I4PS0254</t>
  </si>
  <si>
    <t>I4PS0324</t>
  </si>
  <si>
    <t>I4PS0404</t>
  </si>
  <si>
    <t>I4PS0504</t>
  </si>
  <si>
    <t>I4PS0654</t>
  </si>
  <si>
    <t>I4PS0804</t>
  </si>
  <si>
    <t>I4PS1004</t>
  </si>
  <si>
    <t>I4PS1254</t>
  </si>
  <si>
    <t>I4PS1504</t>
  </si>
  <si>
    <t>I4PS2004</t>
  </si>
  <si>
    <t>I4PS2504</t>
  </si>
  <si>
    <t>I4PS3004</t>
  </si>
  <si>
    <t>I4RO12MP41</t>
  </si>
  <si>
    <t>Onderlegplaat U-vormig</t>
  </si>
  <si>
    <t>I4SDBGD11</t>
  </si>
  <si>
    <t>Steeldeck beugel</t>
  </si>
  <si>
    <t>I4SDBGM10</t>
  </si>
  <si>
    <t>I4SDBGM8</t>
  </si>
  <si>
    <t>I4VOMEGA</t>
  </si>
  <si>
    <t>I4VS41.54</t>
  </si>
  <si>
    <t>Verticale gootsteun ST-S90 breedte 41</t>
  </si>
  <si>
    <t>I4VS41.55</t>
  </si>
  <si>
    <t>Gootsteun ST-S breedte 41</t>
  </si>
  <si>
    <t>I4WK100</t>
  </si>
  <si>
    <t>I4WK150</t>
  </si>
  <si>
    <t>I4WK200</t>
  </si>
  <si>
    <t>I4WK300</t>
  </si>
  <si>
    <t>I4WK400</t>
  </si>
  <si>
    <t>I4WK500</t>
  </si>
  <si>
    <t>I4WK600</t>
  </si>
  <si>
    <t>I6135.02.82</t>
  </si>
  <si>
    <t>Std 2SC Clip Ins 27mm</t>
  </si>
  <si>
    <t>I6135.06.02</t>
  </si>
  <si>
    <t>Std 2SC Clip Ins 59mm</t>
  </si>
  <si>
    <t>I6135.17.02</t>
  </si>
  <si>
    <t>I6AS60.100</t>
  </si>
  <si>
    <t>I6AS60.200</t>
  </si>
  <si>
    <t>I6AS60.300</t>
  </si>
  <si>
    <t>I6AS60.400</t>
  </si>
  <si>
    <t>I6B10.20</t>
  </si>
  <si>
    <t>I6B10.30</t>
  </si>
  <si>
    <t>I6B12.20</t>
  </si>
  <si>
    <t>I6B6.20</t>
  </si>
  <si>
    <t>I6B6.30</t>
  </si>
  <si>
    <t>I6B8.20</t>
  </si>
  <si>
    <t>I6B8.30</t>
  </si>
  <si>
    <t>I6B90.60.100</t>
  </si>
  <si>
    <t>I6B90.60.200</t>
  </si>
  <si>
    <t>I6B90.60.300</t>
  </si>
  <si>
    <t>I6B90.60.400</t>
  </si>
  <si>
    <t>I6BUKDU.017R</t>
  </si>
  <si>
    <t>I6BUKDU.020R</t>
  </si>
  <si>
    <t>I6BUKDU.026R</t>
  </si>
  <si>
    <t>I6BUKDU.031R</t>
  </si>
  <si>
    <t>I6BUKDU.041R</t>
  </si>
  <si>
    <t>I6BUKDU.046R</t>
  </si>
  <si>
    <t>I6BUKDU.059R</t>
  </si>
  <si>
    <t>I6COMEGA290.100</t>
  </si>
  <si>
    <t>I6COMEGA290.150</t>
  </si>
  <si>
    <t>I6COMEGA290.200</t>
  </si>
  <si>
    <t>I6COMEGA290.300</t>
  </si>
  <si>
    <t>I6COMEGA290.400</t>
  </si>
  <si>
    <t>I6CRO10</t>
  </si>
  <si>
    <t>I6CRO12</t>
  </si>
  <si>
    <t>I6CRO6</t>
  </si>
  <si>
    <t>I6CRO8</t>
  </si>
  <si>
    <t>I6D100</t>
  </si>
  <si>
    <t>I6D200</t>
  </si>
  <si>
    <t>I6D300</t>
  </si>
  <si>
    <t>I6D400</t>
  </si>
  <si>
    <t>I6DAS100</t>
  </si>
  <si>
    <t>Deksel voor aftakstuk 90°</t>
  </si>
  <si>
    <t>I6DAS200</t>
  </si>
  <si>
    <t>I6DAS300</t>
  </si>
  <si>
    <t>I6DAS400</t>
  </si>
  <si>
    <t>I6DB90.100</t>
  </si>
  <si>
    <t>I6DB90.200</t>
  </si>
  <si>
    <t>I6DB90.300</t>
  </si>
  <si>
    <t>I6DB90.400</t>
  </si>
  <si>
    <t>I6DIG200</t>
  </si>
  <si>
    <t>I6DIG300</t>
  </si>
  <si>
    <t>I6DIG400</t>
  </si>
  <si>
    <t>I6DIG500</t>
  </si>
  <si>
    <t>I6DIG600</t>
  </si>
  <si>
    <t>I6DKIG</t>
  </si>
  <si>
    <t>I6DS60</t>
  </si>
  <si>
    <t>I6GM6</t>
  </si>
  <si>
    <t>I6HSLES1000</t>
  </si>
  <si>
    <t>I6HSLES1200</t>
  </si>
  <si>
    <t>I6HSLES200</t>
  </si>
  <si>
    <t>I6HSLES300</t>
  </si>
  <si>
    <t>I6HSLES400</t>
  </si>
  <si>
    <t>I6HSLES500</t>
  </si>
  <si>
    <t>I6HSLES600</t>
  </si>
  <si>
    <t>I6HSLES800</t>
  </si>
  <si>
    <t>I6HSMU50.200</t>
  </si>
  <si>
    <t>I6HSMU50.300</t>
  </si>
  <si>
    <t>I6HSMU50.400</t>
  </si>
  <si>
    <t>I6KBSI60.100.080</t>
  </si>
  <si>
    <t>I6KBSI60.200.080</t>
  </si>
  <si>
    <t>I6KBSI60.300.080</t>
  </si>
  <si>
    <t>I6KBSI60.400.100</t>
  </si>
  <si>
    <t>I6KBSI60.500.100</t>
  </si>
  <si>
    <t>I6KG60.100.080</t>
  </si>
  <si>
    <t>I6KG60.200.080</t>
  </si>
  <si>
    <t>I6KG60.300.080</t>
  </si>
  <si>
    <t>I6KG60.400.100</t>
  </si>
  <si>
    <t>I6KLL110.200</t>
  </si>
  <si>
    <t>I6KLL110.200.6</t>
  </si>
  <si>
    <t>I6KLL110.300</t>
  </si>
  <si>
    <t>I6KLL110.400</t>
  </si>
  <si>
    <t>I6KLL110.400.6</t>
  </si>
  <si>
    <t>I6KLL110.500</t>
  </si>
  <si>
    <t>I6KLL110.600</t>
  </si>
  <si>
    <t>I6KLL110.600.6</t>
  </si>
  <si>
    <t>I6KLLABD</t>
  </si>
  <si>
    <t>Afstandsbeugel voor deksel I6KLL</t>
  </si>
  <si>
    <t>I6KLLAH110</t>
  </si>
  <si>
    <t>Horizontale aftakhaak voor I6KLL</t>
  </si>
  <si>
    <t>I6KLLAH60</t>
  </si>
  <si>
    <t>I6KLLAHV110</t>
  </si>
  <si>
    <t>Vertikale aftakhaak voor I6KLL</t>
  </si>
  <si>
    <t>I6KLLAHV60</t>
  </si>
  <si>
    <t>I6KLLB110.200</t>
  </si>
  <si>
    <t>Horizontale bocht voor I6KLL</t>
  </si>
  <si>
    <t>I6KLLB110.300</t>
  </si>
  <si>
    <t>I6KLLB110.400</t>
  </si>
  <si>
    <t>I6KLLB110.500</t>
  </si>
  <si>
    <t>I6KLLB110.600</t>
  </si>
  <si>
    <t>I6KLLB60.150</t>
  </si>
  <si>
    <t>I6KLLB60.200</t>
  </si>
  <si>
    <t>I6KLLB60.300</t>
  </si>
  <si>
    <t>I6KLLB60.400</t>
  </si>
  <si>
    <t>I6KLLB60.500</t>
  </si>
  <si>
    <t>I6KLLB60.600</t>
  </si>
  <si>
    <t>I6KLLBK25</t>
  </si>
  <si>
    <t>Bevestigingsklem I6KLL</t>
  </si>
  <si>
    <t>I6KLLBK40</t>
  </si>
  <si>
    <t>I6KLLDK</t>
  </si>
  <si>
    <t>Dekselklem voor I6KLL</t>
  </si>
  <si>
    <t>I6KLLDSH110</t>
  </si>
  <si>
    <t>Horizontaal scharnierstuk voor I6KLL</t>
  </si>
  <si>
    <t>I6KLLDSH60</t>
  </si>
  <si>
    <t>I6KLLDSV110</t>
  </si>
  <si>
    <t>Vertikaal scharnierstuk voor I6KLL</t>
  </si>
  <si>
    <t>I6KLLDSV60</t>
  </si>
  <si>
    <t>I6KLLI60.150</t>
  </si>
  <si>
    <t>I6KLLI60.200</t>
  </si>
  <si>
    <t>I6KLLI60.300</t>
  </si>
  <si>
    <t>I6KLLI60.400</t>
  </si>
  <si>
    <t>I6KLLI60.500</t>
  </si>
  <si>
    <t>I6KLLI60.600</t>
  </si>
  <si>
    <t>I6KLLKP110</t>
  </si>
  <si>
    <t>Koppelplaat voor I6KLL</t>
  </si>
  <si>
    <t>I6KLLKP60</t>
  </si>
  <si>
    <t>I6KLLSB110.200</t>
  </si>
  <si>
    <t>Stijgbocht voor I6KLL</t>
  </si>
  <si>
    <t>I6KLLSB110.300</t>
  </si>
  <si>
    <t>I6KLLSB110.400</t>
  </si>
  <si>
    <t>I6KLLSB110.500</t>
  </si>
  <si>
    <t>I6KLLSB110.600</t>
  </si>
  <si>
    <t>I6KLLSB60.150</t>
  </si>
  <si>
    <t>I6KLLSB60.200</t>
  </si>
  <si>
    <t>I6KLLSB60.300</t>
  </si>
  <si>
    <t>I6KLLSB60.400</t>
  </si>
  <si>
    <t>I6KLLSB60.500</t>
  </si>
  <si>
    <t>I6KLLSB60.600</t>
  </si>
  <si>
    <t>I6KLLT110.200</t>
  </si>
  <si>
    <t>T-stuk voor I6KLL</t>
  </si>
  <si>
    <t>I6KLLT110.300</t>
  </si>
  <si>
    <t>I6KLLT110.400</t>
  </si>
  <si>
    <t>I6KLLT110.500</t>
  </si>
  <si>
    <t>I6KLLT110.600</t>
  </si>
  <si>
    <t>I6KLLT60.150</t>
  </si>
  <si>
    <t>I6KLLT60.200</t>
  </si>
  <si>
    <t>I6KLLT60.300</t>
  </si>
  <si>
    <t>I6KLLT60.400</t>
  </si>
  <si>
    <t>I6KLLT60.500</t>
  </si>
  <si>
    <t>I6KLLT60.600</t>
  </si>
  <si>
    <t>I6KLLVB110.200</t>
  </si>
  <si>
    <t>Valbocht voor I6KLL</t>
  </si>
  <si>
    <t>I6KLLVB110.300</t>
  </si>
  <si>
    <t>I6KLLVB110.400</t>
  </si>
  <si>
    <t>I6KLLVB110.500</t>
  </si>
  <si>
    <t>I6KLLVB110.600</t>
  </si>
  <si>
    <t>I6KLLVB60.150</t>
  </si>
  <si>
    <t>I6KLLVB60.200</t>
  </si>
  <si>
    <t>I6KLLVB60.300</t>
  </si>
  <si>
    <t>I6KLLVB60.400</t>
  </si>
  <si>
    <t>I6KLLVB60.500</t>
  </si>
  <si>
    <t>I6KLLVB60.600</t>
  </si>
  <si>
    <t>I6KLLVS110</t>
  </si>
  <si>
    <t>Verloopstuk voor I6KLL</t>
  </si>
  <si>
    <t>I6KLLVS60</t>
  </si>
  <si>
    <t>I6KLLVSB110.200</t>
  </si>
  <si>
    <t>Val- en stijgbocht voor I6KLL</t>
  </si>
  <si>
    <t>I6KLLVSB110.300</t>
  </si>
  <si>
    <t>I6KLLVSB110.400</t>
  </si>
  <si>
    <t>I6KLLVSB110.500</t>
  </si>
  <si>
    <t>I6KLLVSB110.600</t>
  </si>
  <si>
    <t>I6KLLVSB60.150</t>
  </si>
  <si>
    <t>I6KLLVSB60.200</t>
  </si>
  <si>
    <t>I6KLLVSB60.300</t>
  </si>
  <si>
    <t>I6KLLVSB60.400</t>
  </si>
  <si>
    <t>I6KLLVSB60.500</t>
  </si>
  <si>
    <t>I6KLLVSB60.600</t>
  </si>
  <si>
    <t>I6KLLVST110</t>
  </si>
  <si>
    <t>Voetsteun voor I6KLL</t>
  </si>
  <si>
    <t>I6KLLVST60</t>
  </si>
  <si>
    <t>I6KLLX110.200</t>
  </si>
  <si>
    <t>Kruisstuk voor I6KLL</t>
  </si>
  <si>
    <t>I6KLLX110.300</t>
  </si>
  <si>
    <t>I6KLLX110.400</t>
  </si>
  <si>
    <t>I6KLLX110.500</t>
  </si>
  <si>
    <t>I6KLLX110.600</t>
  </si>
  <si>
    <t>I6KLLX60.150</t>
  </si>
  <si>
    <t>I6KLLX60.200</t>
  </si>
  <si>
    <t>I6KLLX60.300</t>
  </si>
  <si>
    <t>I6KLLX60.400</t>
  </si>
  <si>
    <t>I6KLLX60.500</t>
  </si>
  <si>
    <t>I6KLLX60.600</t>
  </si>
  <si>
    <t>I6KLM200</t>
  </si>
  <si>
    <t>I6KLM300</t>
  </si>
  <si>
    <t>I6KLM400</t>
  </si>
  <si>
    <t>I6KLM500</t>
  </si>
  <si>
    <t>I6KLM600</t>
  </si>
  <si>
    <t>I6KLMAH</t>
  </si>
  <si>
    <t>Horizontale aftakhaak voor I6KLM</t>
  </si>
  <si>
    <t>I6KLMAHV</t>
  </si>
  <si>
    <t>Vertikale aftakhaak voor I6KLM</t>
  </si>
  <si>
    <t>I6KLMB200</t>
  </si>
  <si>
    <t>Horizontale bocht voor I6KLM</t>
  </si>
  <si>
    <t>I6KLMB300</t>
  </si>
  <si>
    <t>I6KLMB400</t>
  </si>
  <si>
    <t>I6KLMB500</t>
  </si>
  <si>
    <t>I6KLMB600</t>
  </si>
  <si>
    <t>I6KLMDSH</t>
  </si>
  <si>
    <t>Horizontaal scharnierstuk voor I6KLM</t>
  </si>
  <si>
    <t>I6KLMDSV</t>
  </si>
  <si>
    <t>Vertikaal scharnierstuk voor I6KLM</t>
  </si>
  <si>
    <t>I6KLMKP</t>
  </si>
  <si>
    <t>Koppelplaat voor I6KLM</t>
  </si>
  <si>
    <t>I6KLMSB200</t>
  </si>
  <si>
    <t>Stijgbocht voor I6KLM</t>
  </si>
  <si>
    <t>I6KLMSB300</t>
  </si>
  <si>
    <t>I6KLMSB400</t>
  </si>
  <si>
    <t>I6KLMSB500</t>
  </si>
  <si>
    <t>I6KLMSB600</t>
  </si>
  <si>
    <t>I6KLMT200</t>
  </si>
  <si>
    <t>T-stuk voor I6KLM</t>
  </si>
  <si>
    <t>I6KLMT300</t>
  </si>
  <si>
    <t>I6KLMT400</t>
  </si>
  <si>
    <t>I6KLMT500</t>
  </si>
  <si>
    <t>I6KLMT600</t>
  </si>
  <si>
    <t>I6KLMVB200</t>
  </si>
  <si>
    <t>Valbocht voor I6KLM</t>
  </si>
  <si>
    <t>I6KLMVB300</t>
  </si>
  <si>
    <t>I6KLMVB400</t>
  </si>
  <si>
    <t>I6KLMVB500</t>
  </si>
  <si>
    <t>I6KLMVB600</t>
  </si>
  <si>
    <t>I6KLMVS</t>
  </si>
  <si>
    <t>Verloopstuk voor I6KLM</t>
  </si>
  <si>
    <t>I6KLMVSB200</t>
  </si>
  <si>
    <t>Val- en stijgbocht voor I6KLM</t>
  </si>
  <si>
    <t>I6KLMVSB300</t>
  </si>
  <si>
    <t>I6KLMVSB400</t>
  </si>
  <si>
    <t>I6KLMVSB500</t>
  </si>
  <si>
    <t>I6KLMVSB600</t>
  </si>
  <si>
    <t>I6KLMVST</t>
  </si>
  <si>
    <t>Voetsteun voor I6KLM</t>
  </si>
  <si>
    <t>I6KLMX200</t>
  </si>
  <si>
    <t>Kruisstuk voor I6KLM</t>
  </si>
  <si>
    <t>I6KLMX300</t>
  </si>
  <si>
    <t>I6KLMX400</t>
  </si>
  <si>
    <t>I6KLMX500</t>
  </si>
  <si>
    <t>I6KLMX600</t>
  </si>
  <si>
    <t>I6KLMZWAB</t>
  </si>
  <si>
    <t>Afstandsbeugel I6KLM/I6KLZ/I6KLW</t>
  </si>
  <si>
    <t>I6KLMZWABD</t>
  </si>
  <si>
    <t>Afstandsbeugel deksel I6KLM/I6KLZ/I6KLW</t>
  </si>
  <si>
    <t>I6KLMZWBK25</t>
  </si>
  <si>
    <t>BevestigingsklemI6KLM/I6KLZ/I6KLW</t>
  </si>
  <si>
    <t>I6KLMZWBK40</t>
  </si>
  <si>
    <t>I6KLZ200</t>
  </si>
  <si>
    <t>I6KLZ300</t>
  </si>
  <si>
    <t>I6KLZ400</t>
  </si>
  <si>
    <t>I6KLZ500</t>
  </si>
  <si>
    <t>I6KLZ600</t>
  </si>
  <si>
    <t>I6KLZAH</t>
  </si>
  <si>
    <t>Horizontale aftakhaak voor I6KLZ</t>
  </si>
  <si>
    <t>I6KLZAHV</t>
  </si>
  <si>
    <t>Vertikale aftakhaak voor I6KLZ</t>
  </si>
  <si>
    <t>I6KLZB200</t>
  </si>
  <si>
    <t>Horizontale bocht voor I6KLZ</t>
  </si>
  <si>
    <t>I6KLZB300</t>
  </si>
  <si>
    <t>I6KLZB400</t>
  </si>
  <si>
    <t>I6KLZB500</t>
  </si>
  <si>
    <t>I6KLZB600</t>
  </si>
  <si>
    <t>I6KLZDSH</t>
  </si>
  <si>
    <t>Horizontaal scharnierstuk voor I6KLZ</t>
  </si>
  <si>
    <t>I6KLZDSV</t>
  </si>
  <si>
    <t>Vertikaal scharnierstuk voor I6KLZ</t>
  </si>
  <si>
    <t>I6KLZKP</t>
  </si>
  <si>
    <t>Koppelplaat voor I6KLZ</t>
  </si>
  <si>
    <t>I6KLZSB200</t>
  </si>
  <si>
    <t>Stijgbocht voor I6KLZ</t>
  </si>
  <si>
    <t>I6KLZSB300</t>
  </si>
  <si>
    <t>I6KLZSB400</t>
  </si>
  <si>
    <t>I6KLZSB500</t>
  </si>
  <si>
    <t>I6KLZSB600</t>
  </si>
  <si>
    <t>I6KLZT200</t>
  </si>
  <si>
    <t>T-stuk voor I6KLZ</t>
  </si>
  <si>
    <t>I6KLZT300</t>
  </si>
  <si>
    <t>I6KLZT400</t>
  </si>
  <si>
    <t>I6KLZT500</t>
  </si>
  <si>
    <t>I6KLZT600</t>
  </si>
  <si>
    <t>I6KLZVB200</t>
  </si>
  <si>
    <t>Valbocht voor I6KLZ</t>
  </si>
  <si>
    <t>I6KLZVB300</t>
  </si>
  <si>
    <t>I6KLZVB400</t>
  </si>
  <si>
    <t>I6KLZVB500</t>
  </si>
  <si>
    <t>I6KLZVB600</t>
  </si>
  <si>
    <t>I6KLZVS</t>
  </si>
  <si>
    <t>Verloopstuk voor I6KLZ</t>
  </si>
  <si>
    <t>I6KLZVSB200</t>
  </si>
  <si>
    <t>Val- en stijgbocht voor I6KLZ</t>
  </si>
  <si>
    <t>I6KLZVSB300</t>
  </si>
  <si>
    <t>I6KLZVSB400</t>
  </si>
  <si>
    <t>I6KLZVSB500</t>
  </si>
  <si>
    <t>I6KLZVSB600</t>
  </si>
  <si>
    <t>I6KLZVST</t>
  </si>
  <si>
    <t>Voetsteun voor I6KLZ</t>
  </si>
  <si>
    <t>I6KLZX200</t>
  </si>
  <si>
    <t>Kruisstuk voor I6KLZ</t>
  </si>
  <si>
    <t>I6KLZX300</t>
  </si>
  <si>
    <t>I6KLZX400</t>
  </si>
  <si>
    <t>I6KLZX500</t>
  </si>
  <si>
    <t>I6KLZX600</t>
  </si>
  <si>
    <t>I6KPM60</t>
  </si>
  <si>
    <t>I6KPVF</t>
  </si>
  <si>
    <t>Koppelplaat clipsbaar</t>
  </si>
  <si>
    <t>I6KSF200</t>
  </si>
  <si>
    <t>Kabelladder voedsel en farma</t>
  </si>
  <si>
    <t>I6KSF300</t>
  </si>
  <si>
    <t>I6KSF400</t>
  </si>
  <si>
    <t>I6KSF600</t>
  </si>
  <si>
    <t>I6KSFB200</t>
  </si>
  <si>
    <t>Horizontale bocht voor I6KSF</t>
  </si>
  <si>
    <t>I6KSFB300</t>
  </si>
  <si>
    <t>I6KSFB400</t>
  </si>
  <si>
    <t>I6KSFB600</t>
  </si>
  <si>
    <t>I6KSFKK</t>
  </si>
  <si>
    <t>Bevestigingsklem voor I6KSF</t>
  </si>
  <si>
    <t>I6KSFKP</t>
  </si>
  <si>
    <t>Koppelplaat voor I6KSF</t>
  </si>
  <si>
    <t>I6LOMEGA150.100</t>
  </si>
  <si>
    <t>I6LOMEGA150.150</t>
  </si>
  <si>
    <t>I6LOMEGA150.200</t>
  </si>
  <si>
    <t>I6LOMEGA150.300</t>
  </si>
  <si>
    <t>I6LOMEGA150.400</t>
  </si>
  <si>
    <t>I6LOMEGA150.500</t>
  </si>
  <si>
    <t>I6LOMEGA150.600</t>
  </si>
  <si>
    <t>I6M10</t>
  </si>
  <si>
    <t>I6M10X40SN</t>
  </si>
  <si>
    <t>Draadeindmoer voor draagprofiel</t>
  </si>
  <si>
    <t>I6M1108</t>
  </si>
  <si>
    <t>Buisklem</t>
  </si>
  <si>
    <t>I6M1109</t>
  </si>
  <si>
    <t>I6M1110</t>
  </si>
  <si>
    <t>I6M1111</t>
  </si>
  <si>
    <t>I6M1112</t>
  </si>
  <si>
    <t>I6M1113</t>
  </si>
  <si>
    <t>I6M1114</t>
  </si>
  <si>
    <t>I6M1115</t>
  </si>
  <si>
    <t>I6M1116</t>
  </si>
  <si>
    <t>I6M1117</t>
  </si>
  <si>
    <t>I6M1118</t>
  </si>
  <si>
    <t>I6M1119</t>
  </si>
  <si>
    <t>I6M1120</t>
  </si>
  <si>
    <t>I6M1121</t>
  </si>
  <si>
    <t>I6M1122</t>
  </si>
  <si>
    <t>I6M1123</t>
  </si>
  <si>
    <t>I6M1124</t>
  </si>
  <si>
    <t>I6M1125</t>
  </si>
  <si>
    <t>I6M1126</t>
  </si>
  <si>
    <t>I6M1127</t>
  </si>
  <si>
    <t>I6M1128</t>
  </si>
  <si>
    <t>I6M1129</t>
  </si>
  <si>
    <t>I6M1130</t>
  </si>
  <si>
    <t>I6M1131</t>
  </si>
  <si>
    <t>I6M1132</t>
  </si>
  <si>
    <t>I6M1133</t>
  </si>
  <si>
    <t>I6M1134</t>
  </si>
  <si>
    <t>I6M1135</t>
  </si>
  <si>
    <t>I6M1136</t>
  </si>
  <si>
    <t>I6M1137</t>
  </si>
  <si>
    <t>I6M1138</t>
  </si>
  <si>
    <t>I6M1139</t>
  </si>
  <si>
    <t>I6M1140</t>
  </si>
  <si>
    <t>I6M1141</t>
  </si>
  <si>
    <t>I6M1142</t>
  </si>
  <si>
    <t>I6M1143</t>
  </si>
  <si>
    <t>I6M1144</t>
  </si>
  <si>
    <t>I6M1145</t>
  </si>
  <si>
    <t>I6M1146</t>
  </si>
  <si>
    <t>I6M1147</t>
  </si>
  <si>
    <t>I6M1148</t>
  </si>
  <si>
    <t>I6M1149</t>
  </si>
  <si>
    <t>I6M1150</t>
  </si>
  <si>
    <t>I6M1151</t>
  </si>
  <si>
    <t>I6M1152</t>
  </si>
  <si>
    <t>I6M1153</t>
  </si>
  <si>
    <t>I6M1154</t>
  </si>
  <si>
    <t>I6M1155</t>
  </si>
  <si>
    <t>I6M12</t>
  </si>
  <si>
    <t>I6M12X40SN</t>
  </si>
  <si>
    <t>I6M6</t>
  </si>
  <si>
    <t>I6M8</t>
  </si>
  <si>
    <t>I6M8X40SN</t>
  </si>
  <si>
    <t>I6P1000TX3</t>
  </si>
  <si>
    <t>I6P1000TX6</t>
  </si>
  <si>
    <t>I6P1000X3</t>
  </si>
  <si>
    <t>I6P1000X6</t>
  </si>
  <si>
    <t>I6P1001TX6</t>
  </si>
  <si>
    <t>I6P1019</t>
  </si>
  <si>
    <t>I6P1020</t>
  </si>
  <si>
    <t>I6P1026</t>
  </si>
  <si>
    <t>I6P1031</t>
  </si>
  <si>
    <t>I6P1033</t>
  </si>
  <si>
    <t>I6P1036</t>
  </si>
  <si>
    <t>I6P1037</t>
  </si>
  <si>
    <t>I6P1043</t>
  </si>
  <si>
    <t>I6P1044</t>
  </si>
  <si>
    <t>I6P1045</t>
  </si>
  <si>
    <t>I6P1047</t>
  </si>
  <si>
    <t>I6P1063/06</t>
  </si>
  <si>
    <t>Verbindingsstuk vlak 32x32</t>
  </si>
  <si>
    <t>I6P1063/08</t>
  </si>
  <si>
    <t>I6P1063/10</t>
  </si>
  <si>
    <t>I6P1063/12</t>
  </si>
  <si>
    <t>I6P1065</t>
  </si>
  <si>
    <t>I6P1066</t>
  </si>
  <si>
    <t>I6P1067</t>
  </si>
  <si>
    <t>I6P1068</t>
  </si>
  <si>
    <t>I6P1074</t>
  </si>
  <si>
    <t>I6P1186</t>
  </si>
  <si>
    <t>I6P1271</t>
  </si>
  <si>
    <t>I6P1272</t>
  </si>
  <si>
    <t>I6P1278</t>
  </si>
  <si>
    <t>I6P1325</t>
  </si>
  <si>
    <t>I6P1326</t>
  </si>
  <si>
    <t>I6P1346</t>
  </si>
  <si>
    <t>I6P1347</t>
  </si>
  <si>
    <t>I6P1358</t>
  </si>
  <si>
    <t>I6P1359</t>
  </si>
  <si>
    <t>I6P1377</t>
  </si>
  <si>
    <t>I6P1386</t>
  </si>
  <si>
    <t>I6P1453</t>
  </si>
  <si>
    <t>I6P1458</t>
  </si>
  <si>
    <t>I6P1546</t>
  </si>
  <si>
    <t>I6P1580</t>
  </si>
  <si>
    <t>I6P1727</t>
  </si>
  <si>
    <t>I6P1737</t>
  </si>
  <si>
    <t>I6P1796</t>
  </si>
  <si>
    <t>I6P1796-A</t>
  </si>
  <si>
    <t>I6P1796-B</t>
  </si>
  <si>
    <t>I6P1941</t>
  </si>
  <si>
    <t>I6P1983</t>
  </si>
  <si>
    <t>I6P2072A</t>
  </si>
  <si>
    <t>I6P2072-S1</t>
  </si>
  <si>
    <t>I6P2072-S2</t>
  </si>
  <si>
    <t>I6P2073</t>
  </si>
  <si>
    <t>I6P2073A</t>
  </si>
  <si>
    <t>I6P2095</t>
  </si>
  <si>
    <t>I6P2097</t>
  </si>
  <si>
    <t>I6P2106</t>
  </si>
  <si>
    <t>I6P2108</t>
  </si>
  <si>
    <t>I6P2223</t>
  </si>
  <si>
    <t>I6P2341L</t>
  </si>
  <si>
    <t>I6P2341R</t>
  </si>
  <si>
    <t>I6P2346</t>
  </si>
  <si>
    <t>I6P2348S1</t>
  </si>
  <si>
    <t>I6P2348S2</t>
  </si>
  <si>
    <t>I6P2484</t>
  </si>
  <si>
    <t>I6P2785</t>
  </si>
  <si>
    <t>I6P2786</t>
  </si>
  <si>
    <t>I6P3087</t>
  </si>
  <si>
    <t>I6P3300T10X3</t>
  </si>
  <si>
    <t>I6P3300T10X6</t>
  </si>
  <si>
    <t>I6P3300X6</t>
  </si>
  <si>
    <t>I6P3301T10X6</t>
  </si>
  <si>
    <t>I6P4045</t>
  </si>
  <si>
    <t>I6P4047</t>
  </si>
  <si>
    <t>I6PB</t>
  </si>
  <si>
    <t>Plafondbeugel</t>
  </si>
  <si>
    <t>I6PNL06</t>
  </si>
  <si>
    <t>I6PNL08</t>
  </si>
  <si>
    <t>I6PNL10</t>
  </si>
  <si>
    <t>I6PNL12A</t>
  </si>
  <si>
    <t>I6PNP06</t>
  </si>
  <si>
    <t>I6PNP08</t>
  </si>
  <si>
    <t>I6PNP10</t>
  </si>
  <si>
    <t>I6PNP12A</t>
  </si>
  <si>
    <t>I6PNS06</t>
  </si>
  <si>
    <t>I6PNS08</t>
  </si>
  <si>
    <t>I6PNS10</t>
  </si>
  <si>
    <t>I6PNS12A</t>
  </si>
  <si>
    <t>I6RB6.10</t>
  </si>
  <si>
    <t>I6RB6.20</t>
  </si>
  <si>
    <t>I6RBK12.20</t>
  </si>
  <si>
    <t>Zelfborgende kraagbout</t>
  </si>
  <si>
    <t>I6RM6</t>
  </si>
  <si>
    <t>I6RO10</t>
  </si>
  <si>
    <t>I6RO12</t>
  </si>
  <si>
    <t>I6RO6</t>
  </si>
  <si>
    <t>I6RO8</t>
  </si>
  <si>
    <t>I6SLOS110</t>
  </si>
  <si>
    <t>I6SLOS35</t>
  </si>
  <si>
    <t>I6SLOS60</t>
  </si>
  <si>
    <t>I6SLOS85</t>
  </si>
  <si>
    <t>I6SS2/C</t>
  </si>
  <si>
    <t>I6SS2/E</t>
  </si>
  <si>
    <t>I6SS2/F</t>
  </si>
  <si>
    <t>I6TIM10</t>
  </si>
  <si>
    <t>I6TIM6</t>
  </si>
  <si>
    <t>I6TIM8</t>
  </si>
  <si>
    <t>I6V60.200</t>
  </si>
  <si>
    <t>I6VF60.050</t>
  </si>
  <si>
    <t>I6VF60.100</t>
  </si>
  <si>
    <t>I6VF60.200</t>
  </si>
  <si>
    <t>I6VF60.300</t>
  </si>
  <si>
    <t>I6VF60.400</t>
  </si>
  <si>
    <t>I6VF60.500</t>
  </si>
  <si>
    <t>I6VFCB</t>
  </si>
  <si>
    <t>I6VFK</t>
  </si>
  <si>
    <t>I6VFKG30</t>
  </si>
  <si>
    <t>I6VFKK25</t>
  </si>
  <si>
    <t>I6VFKS</t>
  </si>
  <si>
    <t>Steunkoppelplaat</t>
  </si>
  <si>
    <t>I6VFM</t>
  </si>
  <si>
    <t>Muurbeugel</t>
  </si>
  <si>
    <t>I6VFMM</t>
  </si>
  <si>
    <t>Muur- en montagebeugel</t>
  </si>
  <si>
    <t>I6VFO</t>
  </si>
  <si>
    <t>Ophangbeugel</t>
  </si>
  <si>
    <t>I6VM6.10</t>
  </si>
  <si>
    <t>I6VM6.20</t>
  </si>
  <si>
    <t>I6VMB100</t>
  </si>
  <si>
    <t>I6VMB200</t>
  </si>
  <si>
    <t>I6VMB300</t>
  </si>
  <si>
    <t>I6VMB400</t>
  </si>
  <si>
    <t>I6VOMEGA</t>
  </si>
  <si>
    <t>I6WK100</t>
  </si>
  <si>
    <t>I6WK150</t>
  </si>
  <si>
    <t>I6WK200</t>
  </si>
  <si>
    <t>I6WK300</t>
  </si>
  <si>
    <t>I6WK400</t>
  </si>
  <si>
    <t>I6WK500</t>
  </si>
  <si>
    <t>I6WK600</t>
  </si>
  <si>
    <t>I6WKM200</t>
  </si>
  <si>
    <t>I6WKM300</t>
  </si>
  <si>
    <t>I6WKM400</t>
  </si>
  <si>
    <t>I6WSU100</t>
  </si>
  <si>
    <t>I6WSU150</t>
  </si>
  <si>
    <t>I6WSU200</t>
  </si>
  <si>
    <t>I6WSU250</t>
  </si>
  <si>
    <t>I6WSU300</t>
  </si>
  <si>
    <t>I6WSU400</t>
  </si>
  <si>
    <t>I6WSU500</t>
  </si>
  <si>
    <t>I6WSU600</t>
  </si>
  <si>
    <t>IDP00</t>
  </si>
  <si>
    <t>Inbouwplaat voor ADPUD</t>
  </si>
  <si>
    <t>IDP01</t>
  </si>
  <si>
    <t>IDP02</t>
  </si>
  <si>
    <t>IDP03</t>
  </si>
  <si>
    <t>IDP04</t>
  </si>
  <si>
    <t>IDP05</t>
  </si>
  <si>
    <t>IDP06</t>
  </si>
  <si>
    <t>IKUWDS</t>
  </si>
  <si>
    <t>sleutel voor tubusdeksel</t>
  </si>
  <si>
    <t>IOK2</t>
  </si>
  <si>
    <t>Opvulrand voor deksel</t>
  </si>
  <si>
    <t>IOK3</t>
  </si>
  <si>
    <t>IOKR</t>
  </si>
  <si>
    <t>KBS110.100.100</t>
  </si>
  <si>
    <t>KBS110.150.125</t>
  </si>
  <si>
    <t>KBS110.200.125</t>
  </si>
  <si>
    <t>KBS110.200.150.6</t>
  </si>
  <si>
    <t>KBS110.300.125</t>
  </si>
  <si>
    <t>KBS110.300.150.6</t>
  </si>
  <si>
    <t>KBS110.400.125</t>
  </si>
  <si>
    <t>KBS110.400.150.6</t>
  </si>
  <si>
    <t>KBS110.500.125</t>
  </si>
  <si>
    <t>KBS110.500.150.6</t>
  </si>
  <si>
    <t>KBS110.600.125</t>
  </si>
  <si>
    <t>KBS110.600.150.6</t>
  </si>
  <si>
    <t>KBS35.050.075</t>
  </si>
  <si>
    <t>KBS35.050.100</t>
  </si>
  <si>
    <t>KBS35.400.100</t>
  </si>
  <si>
    <t>KBS60.050.075</t>
  </si>
  <si>
    <t>KBS60.050.100</t>
  </si>
  <si>
    <t>KBS60.100.150</t>
  </si>
  <si>
    <t>KBS60.150.150</t>
  </si>
  <si>
    <t>KBS60.200.150</t>
  </si>
  <si>
    <t>KBS60.300.150</t>
  </si>
  <si>
    <t>KBS60.400.150</t>
  </si>
  <si>
    <t>KBS60.500.150</t>
  </si>
  <si>
    <t>KBS60.600.150</t>
  </si>
  <si>
    <t>KBS85.100.100</t>
  </si>
  <si>
    <t>KBS85.150.100</t>
  </si>
  <si>
    <t>KBS85.200.100</t>
  </si>
  <si>
    <t>KBS85.300.100</t>
  </si>
  <si>
    <t>KBS85.400.100</t>
  </si>
  <si>
    <t>KBS85.400.150</t>
  </si>
  <si>
    <t>KBS85.500.125</t>
  </si>
  <si>
    <t>KBS85.600.125</t>
  </si>
  <si>
    <t>Kabelbaan klikbaar</t>
  </si>
  <si>
    <t>KBSCL60.075.10.6</t>
  </si>
  <si>
    <t>KBSCL60.100.060</t>
  </si>
  <si>
    <t>KBSCL60.100.10.6</t>
  </si>
  <si>
    <t>KBSCL60.100.75.2</t>
  </si>
  <si>
    <t>KBSCL60.150.10.6</t>
  </si>
  <si>
    <t>KBSCL60.200.060</t>
  </si>
  <si>
    <t>KBSCL60.200.10.6</t>
  </si>
  <si>
    <t>KBSCL60.200.75.2</t>
  </si>
  <si>
    <t>KBSCL60.300.060</t>
  </si>
  <si>
    <t>KBSCL60.300.10.6</t>
  </si>
  <si>
    <t>KBSCL60.300.75.2</t>
  </si>
  <si>
    <t>KBSCL60.400.075</t>
  </si>
  <si>
    <t>KBSCL60.400.10.2</t>
  </si>
  <si>
    <t>KBSCL60.400.10.6</t>
  </si>
  <si>
    <t>KBSCL60.500.100</t>
  </si>
  <si>
    <t>KBSCL60.600.100</t>
  </si>
  <si>
    <t>KBSI35.075.075</t>
  </si>
  <si>
    <t>KBSI35.075.100</t>
  </si>
  <si>
    <t>KBSI35.100.075</t>
  </si>
  <si>
    <t>KBSI35.100.100</t>
  </si>
  <si>
    <t>KBSI35.150.075</t>
  </si>
  <si>
    <t>KBSI35.150.100</t>
  </si>
  <si>
    <t>KBSI35.200.075</t>
  </si>
  <si>
    <t>KBSI35.200.100</t>
  </si>
  <si>
    <t>KBSI35.300.075</t>
  </si>
  <si>
    <t>KBSI35.300.100</t>
  </si>
  <si>
    <t>KBSI60.075.100</t>
  </si>
  <si>
    <t>KBSI60.075.125</t>
  </si>
  <si>
    <t>KBSI60.100.075</t>
  </si>
  <si>
    <t>KBSI60.100.100</t>
  </si>
  <si>
    <t>KBSI60.100.125</t>
  </si>
  <si>
    <t>KBSI60.150.075</t>
  </si>
  <si>
    <t>KBSI60.150.100</t>
  </si>
  <si>
    <t>KBSI60.150.125</t>
  </si>
  <si>
    <t>KBSI60.200.075</t>
  </si>
  <si>
    <t>KBSI60.200.100</t>
  </si>
  <si>
    <t>KBSI60.200.125</t>
  </si>
  <si>
    <t>KBSI60.300.075</t>
  </si>
  <si>
    <t>KBSI60.300.100</t>
  </si>
  <si>
    <t>KBSI60.300.125</t>
  </si>
  <si>
    <t>KBSI60.400.100</t>
  </si>
  <si>
    <t>KBSI60.400.125</t>
  </si>
  <si>
    <t>KBSI60.500.100</t>
  </si>
  <si>
    <t>KBSM60.050.100</t>
  </si>
  <si>
    <t>Kabelbaan machinebouw</t>
  </si>
  <si>
    <t>KBSMCL60.100.100</t>
  </si>
  <si>
    <t>Kabelbaan machinebouw klikbaar</t>
  </si>
  <si>
    <t>KBSMCL60.150.100</t>
  </si>
  <si>
    <t>KBSMCL60.200.100</t>
  </si>
  <si>
    <t>KBSMCL60.300.100</t>
  </si>
  <si>
    <t>KBSMI60.075.100</t>
  </si>
  <si>
    <t>Kabelbaan machinebouw ineenschuifbaar</t>
  </si>
  <si>
    <t>KBSMI60.100.100</t>
  </si>
  <si>
    <t>KBSMI60.150.100</t>
  </si>
  <si>
    <t>KBSMI60.200.100</t>
  </si>
  <si>
    <t>KBSMI60.300.100</t>
  </si>
  <si>
    <t>Snelkoppeling voor KBSI</t>
  </si>
  <si>
    <t>Clipskoppeling voor KBSCL</t>
  </si>
  <si>
    <t>KCL100</t>
  </si>
  <si>
    <t>Console clipsbaar</t>
  </si>
  <si>
    <t>KCL150</t>
  </si>
  <si>
    <t>KCL200</t>
  </si>
  <si>
    <t>KCL250</t>
  </si>
  <si>
    <t>KCL300</t>
  </si>
  <si>
    <t>KCL400</t>
  </si>
  <si>
    <t>KCL500</t>
  </si>
  <si>
    <t>KCL600</t>
  </si>
  <si>
    <t>KCLBS100</t>
  </si>
  <si>
    <t>Console clipsbaar (BS)</t>
  </si>
  <si>
    <t>KCLBS200</t>
  </si>
  <si>
    <t>KCLBS300</t>
  </si>
  <si>
    <t>KCLBS400</t>
  </si>
  <si>
    <t>KDRKK3.5-7011</t>
  </si>
  <si>
    <t>Klapdeksel rond, universeel</t>
  </si>
  <si>
    <t>KDRKK3.5-9011</t>
  </si>
  <si>
    <t>KDVIRK2</t>
  </si>
  <si>
    <t>Klapdeksel rechthoekig, met rand</t>
  </si>
  <si>
    <t>Klapdeksel vierkant, met rand</t>
  </si>
  <si>
    <t>KDVIRKV3</t>
  </si>
  <si>
    <t>Klapdeksel vierkant vlak, met rand</t>
  </si>
  <si>
    <t>KDVIT2</t>
  </si>
  <si>
    <t>Klapdeksel rechthoekig</t>
  </si>
  <si>
    <t>Klapdeksel vierkant</t>
  </si>
  <si>
    <t>KDVITV3</t>
  </si>
  <si>
    <t>Klapdeksel vierkant vlak, inox</t>
  </si>
  <si>
    <t>Klapdeksel vierkant waterdicht</t>
  </si>
  <si>
    <t>KDVITWDV3</t>
  </si>
  <si>
    <t>Klapdeksel vierkant vlak, waterdicht</t>
  </si>
  <si>
    <t>KDVIZ2</t>
  </si>
  <si>
    <t>KDVIZ3</t>
  </si>
  <si>
    <t>KDVKK2.5-7011</t>
  </si>
  <si>
    <t>Klapdeksel rechthoekig, universeel</t>
  </si>
  <si>
    <t>KDVKK2.5-9011</t>
  </si>
  <si>
    <t>KDVKK3.5-7011</t>
  </si>
  <si>
    <t>Klapdeksel vierkant, universeel</t>
  </si>
  <si>
    <t>KG110.100.150</t>
  </si>
  <si>
    <t>KG110.100.150S12</t>
  </si>
  <si>
    <t>KG110.100.150S13</t>
  </si>
  <si>
    <t>KG110.150.150</t>
  </si>
  <si>
    <t>KG110.150.150S12</t>
  </si>
  <si>
    <t>KG110.150.150S13</t>
  </si>
  <si>
    <t>KG110.150.150S23</t>
  </si>
  <si>
    <t>KG110.200.150</t>
  </si>
  <si>
    <t>KG110.200.150S12</t>
  </si>
  <si>
    <t>KG110.200.150S13</t>
  </si>
  <si>
    <t>KG110.200.150S23</t>
  </si>
  <si>
    <t>KG110.300.150</t>
  </si>
  <si>
    <t>KG110.300.150S12</t>
  </si>
  <si>
    <t>KG110.300.150S13</t>
  </si>
  <si>
    <t>KG110.300.150S23</t>
  </si>
  <si>
    <t>KG110.400.150</t>
  </si>
  <si>
    <t>KG110.400.150S12</t>
  </si>
  <si>
    <t>KG110.400.150S13</t>
  </si>
  <si>
    <t>KG110.400.150S23</t>
  </si>
  <si>
    <t>KG110.500.150</t>
  </si>
  <si>
    <t>KG110.500.150S12</t>
  </si>
  <si>
    <t>KG110.500.150S13</t>
  </si>
  <si>
    <t>KG110.500.150S23</t>
  </si>
  <si>
    <t>KG110.600.150</t>
  </si>
  <si>
    <t>KG110.600.150S12</t>
  </si>
  <si>
    <t>KG110.600.150S13</t>
  </si>
  <si>
    <t>KG110.600.150S23</t>
  </si>
  <si>
    <t>KGCL60.075.100</t>
  </si>
  <si>
    <t>Kabelbaan gesloten bodem, klikbaar</t>
  </si>
  <si>
    <t>KGCL60.075.100S12</t>
  </si>
  <si>
    <t>KGCL met SLOS</t>
  </si>
  <si>
    <t>KGCL60.075.100S13</t>
  </si>
  <si>
    <t>KGCL60.100.100</t>
  </si>
  <si>
    <t>KGCL60.100.100S12</t>
  </si>
  <si>
    <t>KGCL60.100.100S13</t>
  </si>
  <si>
    <t>KGCL60.150.100</t>
  </si>
  <si>
    <t>KGCL60.150.100S12</t>
  </si>
  <si>
    <t>KGCL60.150.100S13</t>
  </si>
  <si>
    <t>KGCL60.150.100S23</t>
  </si>
  <si>
    <t>KGCL60.200.100</t>
  </si>
  <si>
    <t>KGCL60.200.100S12</t>
  </si>
  <si>
    <t>KGCL60.200.100S13</t>
  </si>
  <si>
    <t>KGCL60.200.100S23</t>
  </si>
  <si>
    <t>KGCL60.300.100</t>
  </si>
  <si>
    <t>KGCL60.300.100S12</t>
  </si>
  <si>
    <t>KGCL60.300.100S13</t>
  </si>
  <si>
    <t>KGCL60.300.100S23</t>
  </si>
  <si>
    <t>KGCL60.400.100</t>
  </si>
  <si>
    <t>KGCL60.400.100S12</t>
  </si>
  <si>
    <t>KGCL60.400.100S13</t>
  </si>
  <si>
    <t>KGCL60.400.100S23</t>
  </si>
  <si>
    <t>KGI60.300.125</t>
  </si>
  <si>
    <t>Kabelbaan gesloten bodem ineenschuifbaar</t>
  </si>
  <si>
    <t>KGI60.300.125S12</t>
  </si>
  <si>
    <t>KGI met SIN</t>
  </si>
  <si>
    <t>KGI60.300.125S13</t>
  </si>
  <si>
    <t>KGI60.300.125S23</t>
  </si>
  <si>
    <t>KGI60.400.125</t>
  </si>
  <si>
    <t>KGI60.400.125S12</t>
  </si>
  <si>
    <t>KGI60.400.125S13</t>
  </si>
  <si>
    <t>KGI60.400.125S23</t>
  </si>
  <si>
    <t>KGI60.500.125</t>
  </si>
  <si>
    <t>KGI60.500.125S12</t>
  </si>
  <si>
    <t>KGI60.500.125S13</t>
  </si>
  <si>
    <t>KGI60.500.125S23</t>
  </si>
  <si>
    <t>KGI60.600.125</t>
  </si>
  <si>
    <t>KGI60.600.125S12</t>
  </si>
  <si>
    <t>KGI60.600.125S13</t>
  </si>
  <si>
    <t>KGI60.600.125S23</t>
  </si>
  <si>
    <t>KLB60.200</t>
  </si>
  <si>
    <t>KLB60.300</t>
  </si>
  <si>
    <t>KLB60.400</t>
  </si>
  <si>
    <t>KLB60.500</t>
  </si>
  <si>
    <t>KLB60.600</t>
  </si>
  <si>
    <t>KLBS60.200</t>
  </si>
  <si>
    <t>Kabelladder KL (BS)</t>
  </si>
  <si>
    <t>KLBS60.300</t>
  </si>
  <si>
    <t>KLBS60.400</t>
  </si>
  <si>
    <t>KLL110.150</t>
  </si>
  <si>
    <t>KLL110.200</t>
  </si>
  <si>
    <t>KLL110.200.6</t>
  </si>
  <si>
    <t>KLL110.300</t>
  </si>
  <si>
    <t>KLL110.300.6</t>
  </si>
  <si>
    <t>KLL110.400</t>
  </si>
  <si>
    <t>KLL110.400.6</t>
  </si>
  <si>
    <t>KLL110.450</t>
  </si>
  <si>
    <t>KLL110.500</t>
  </si>
  <si>
    <t>KLL110.500.6</t>
  </si>
  <si>
    <t>KLL110.600</t>
  </si>
  <si>
    <t>KLL110.600.6</t>
  </si>
  <si>
    <t>KLL110.750</t>
  </si>
  <si>
    <t>KLL110.800</t>
  </si>
  <si>
    <t>KLL110.900</t>
  </si>
  <si>
    <t>KLL85.150</t>
  </si>
  <si>
    <t>KLL85.200</t>
  </si>
  <si>
    <t>KLL85.300</t>
  </si>
  <si>
    <t>KLL85.400</t>
  </si>
  <si>
    <t>KLL85.450</t>
  </si>
  <si>
    <t>KLL85.500</t>
  </si>
  <si>
    <t>KLL85.600</t>
  </si>
  <si>
    <t>KLL85.750</t>
  </si>
  <si>
    <t>KLL85.800</t>
  </si>
  <si>
    <t>KLL85.900</t>
  </si>
  <si>
    <t>KLLABD</t>
  </si>
  <si>
    <t>KLLAH110</t>
  </si>
  <si>
    <t>KLLAH60</t>
  </si>
  <si>
    <t>KLLAH85</t>
  </si>
  <si>
    <t>KLLAHV110</t>
  </si>
  <si>
    <t>KLLAHV60</t>
  </si>
  <si>
    <t>KLLAHV85</t>
  </si>
  <si>
    <t>KLLB110.150</t>
  </si>
  <si>
    <t>KLLB110.150.45</t>
  </si>
  <si>
    <t>KLLB110.200</t>
  </si>
  <si>
    <t>KLLB110.200.45</t>
  </si>
  <si>
    <t>KLLB110.300</t>
  </si>
  <si>
    <t>KLLB110.300.45</t>
  </si>
  <si>
    <t>KLLB110.400</t>
  </si>
  <si>
    <t>KLLB110.400.45</t>
  </si>
  <si>
    <t>KLLB110.450</t>
  </si>
  <si>
    <t>KLLB110.450.45</t>
  </si>
  <si>
    <t>KLLB110.500</t>
  </si>
  <si>
    <t>KLLB110.500.45</t>
  </si>
  <si>
    <t>KLLB110.600</t>
  </si>
  <si>
    <t>KLLB110.600.45</t>
  </si>
  <si>
    <t>KLLB110.750.45</t>
  </si>
  <si>
    <t>KLLB110.900.45</t>
  </si>
  <si>
    <t>KLLB60.150</t>
  </si>
  <si>
    <t>KLLB60.150.45</t>
  </si>
  <si>
    <t>KLLB60.200</t>
  </si>
  <si>
    <t>KLLB60.200.45</t>
  </si>
  <si>
    <t>KLLB60.300</t>
  </si>
  <si>
    <t>KLLB60.300.45</t>
  </si>
  <si>
    <t>KLLB60.400</t>
  </si>
  <si>
    <t>KLLB60.400.45</t>
  </si>
  <si>
    <t>KLLB60.450</t>
  </si>
  <si>
    <t>KLLB60.450.45</t>
  </si>
  <si>
    <t>KLLB60.500</t>
  </si>
  <si>
    <t>KLLB60.500.45</t>
  </si>
  <si>
    <t>KLLB60.600</t>
  </si>
  <si>
    <t>KLLB60.600.45</t>
  </si>
  <si>
    <t>KLLB85.150</t>
  </si>
  <si>
    <t>KLLB85.150.45</t>
  </si>
  <si>
    <t>KLLB85.200</t>
  </si>
  <si>
    <t>KLLB85.200.45</t>
  </si>
  <si>
    <t>KLLB85.300</t>
  </si>
  <si>
    <t>KLLB85.300.45</t>
  </si>
  <si>
    <t>KLLB85.400</t>
  </si>
  <si>
    <t>KLLB85.400.45</t>
  </si>
  <si>
    <t>KLLB85.450</t>
  </si>
  <si>
    <t>KLLB85.450.45</t>
  </si>
  <si>
    <t>KLLB85.500</t>
  </si>
  <si>
    <t>KLLB85.500.45</t>
  </si>
  <si>
    <t>KLLB85.600</t>
  </si>
  <si>
    <t>KLLB85.600.45</t>
  </si>
  <si>
    <t>KLLBK25</t>
  </si>
  <si>
    <t>KLLBK40</t>
  </si>
  <si>
    <t>KLLDK</t>
  </si>
  <si>
    <t>KLLDSH110</t>
  </si>
  <si>
    <t>KLLDSH60</t>
  </si>
  <si>
    <t>KLLDSH85</t>
  </si>
  <si>
    <t>KLLDSV110</t>
  </si>
  <si>
    <t>KLLDSV60</t>
  </si>
  <si>
    <t>KLLDSV85</t>
  </si>
  <si>
    <t>KLLI60.150</t>
  </si>
  <si>
    <t>KLLI60.150.6</t>
  </si>
  <si>
    <t>KLLI60.200</t>
  </si>
  <si>
    <t>KLLI60.200.6</t>
  </si>
  <si>
    <t>KLLI60.300</t>
  </si>
  <si>
    <t>KLLI60.300.6</t>
  </si>
  <si>
    <t>KLLI60.400</t>
  </si>
  <si>
    <t>KLLI60.400.6</t>
  </si>
  <si>
    <t>KLLI60.450</t>
  </si>
  <si>
    <t>KLLI60.500</t>
  </si>
  <si>
    <t>KLLI60.500.6</t>
  </si>
  <si>
    <t>KLLI60.600</t>
  </si>
  <si>
    <t>KLLI60.600.6</t>
  </si>
  <si>
    <t>KLLI60.750</t>
  </si>
  <si>
    <t>KLLI60.800</t>
  </si>
  <si>
    <t>KLLI60.800.6</t>
  </si>
  <si>
    <t>KLLI60.900</t>
  </si>
  <si>
    <t>KLLIBS60.150</t>
  </si>
  <si>
    <t>KLLIBS60.200</t>
  </si>
  <si>
    <t>KLLIBS60.300</t>
  </si>
  <si>
    <t>KLLIBS60.400</t>
  </si>
  <si>
    <t>KLLKP110</t>
  </si>
  <si>
    <t>KLLKP60</t>
  </si>
  <si>
    <t>KLLKP85</t>
  </si>
  <si>
    <t>KLLSB110.150</t>
  </si>
  <si>
    <t>KLLSB110.150.45</t>
  </si>
  <si>
    <t>KLLSB110.200</t>
  </si>
  <si>
    <t>KLLSB110.200.45</t>
  </si>
  <si>
    <t>KLLSB110.300</t>
  </si>
  <si>
    <t>KLLSB110.300.45</t>
  </si>
  <si>
    <t>KLLSB110.400</t>
  </si>
  <si>
    <t>KLLSB110.400.45</t>
  </si>
  <si>
    <t>KLLSB110.450</t>
  </si>
  <si>
    <t>KLLSB110.450.45</t>
  </si>
  <si>
    <t>KLLSB110.500</t>
  </si>
  <si>
    <t>KLLSB110.500.45</t>
  </si>
  <si>
    <t>KLLSB110.600</t>
  </si>
  <si>
    <t>KLLSB110.600.45</t>
  </si>
  <si>
    <t>KLLSB60.150</t>
  </si>
  <si>
    <t>KLLSB60.150.45</t>
  </si>
  <si>
    <t>KLLSB60.200</t>
  </si>
  <si>
    <t>KLLSB60.200.45</t>
  </si>
  <si>
    <t>KLLSB60.300</t>
  </si>
  <si>
    <t>KLLSB60.300.45</t>
  </si>
  <si>
    <t>KLLSB60.400</t>
  </si>
  <si>
    <t>KLLSB60.400.45</t>
  </si>
  <si>
    <t>KLLSB60.450</t>
  </si>
  <si>
    <t>KLLSB60.450.45</t>
  </si>
  <si>
    <t>KLLSB60.500</t>
  </si>
  <si>
    <t>KLLSB60.500.45</t>
  </si>
  <si>
    <t>KLLSB60.600</t>
  </si>
  <si>
    <t>KLLSB60.600.45</t>
  </si>
  <si>
    <t>KLLSB85.150</t>
  </si>
  <si>
    <t>KLLSB85.150.45</t>
  </si>
  <si>
    <t>KLLSB85.200</t>
  </si>
  <si>
    <t>KLLSB85.200.45</t>
  </si>
  <si>
    <t>KLLSB85.300</t>
  </si>
  <si>
    <t>KLLSB85.300.45</t>
  </si>
  <si>
    <t>KLLSB85.400</t>
  </si>
  <si>
    <t>KLLSB85.400.45</t>
  </si>
  <si>
    <t>KLLSB85.450</t>
  </si>
  <si>
    <t>KLLSB85.450.45</t>
  </si>
  <si>
    <t>KLLSB85.500</t>
  </si>
  <si>
    <t>KLLSB85.500.45</t>
  </si>
  <si>
    <t>KLLSB85.600</t>
  </si>
  <si>
    <t>KLLSB85.600.45</t>
  </si>
  <si>
    <t>KLLT110.150</t>
  </si>
  <si>
    <t>KLLT110.200</t>
  </si>
  <si>
    <t>KLLT110.300</t>
  </si>
  <si>
    <t>KLLT110.400</t>
  </si>
  <si>
    <t>KLLT110.450</t>
  </si>
  <si>
    <t>KLLT110.500</t>
  </si>
  <si>
    <t>KLLT110.600</t>
  </si>
  <si>
    <t>KLLT60.150</t>
  </si>
  <si>
    <t>KLLT60.200</t>
  </si>
  <si>
    <t>KLLT60.300</t>
  </si>
  <si>
    <t>KLLT60.400</t>
  </si>
  <si>
    <t>KLLT60.450</t>
  </si>
  <si>
    <t>KLLT60.500</t>
  </si>
  <si>
    <t>KLLT60.600</t>
  </si>
  <si>
    <t>KLLT85.150</t>
  </si>
  <si>
    <t>KLLT85.200</t>
  </si>
  <si>
    <t>KLLT85.300</t>
  </si>
  <si>
    <t>KLLT85.400</t>
  </si>
  <si>
    <t>KLLT85.450</t>
  </si>
  <si>
    <t>KLLT85.500</t>
  </si>
  <si>
    <t>KLLT85.600</t>
  </si>
  <si>
    <t>KLLVB110.150</t>
  </si>
  <si>
    <t>KLLVB110.150.45</t>
  </si>
  <si>
    <t>KLLVB110.200</t>
  </si>
  <si>
    <t>KLLVB110.200.45</t>
  </si>
  <si>
    <t>KLLVB110.300</t>
  </si>
  <si>
    <t>KLLVB110.300.45</t>
  </si>
  <si>
    <t>KLLVB110.400</t>
  </si>
  <si>
    <t>KLLVB110.400.45</t>
  </si>
  <si>
    <t>KLLVB110.450</t>
  </si>
  <si>
    <t>KLLVB110.450.45</t>
  </si>
  <si>
    <t>KLLVB110.500</t>
  </si>
  <si>
    <t>KLLVB110.500.45</t>
  </si>
  <si>
    <t>KLLVB110.600</t>
  </si>
  <si>
    <t>KLLVB110.600.45</t>
  </si>
  <si>
    <t>KLLVB60.150</t>
  </si>
  <si>
    <t>KLLVB60.150.45</t>
  </si>
  <si>
    <t>KLLVB60.200</t>
  </si>
  <si>
    <t>KLLVB60.200.45</t>
  </si>
  <si>
    <t>KLLVB60.300</t>
  </si>
  <si>
    <t>KLLVB60.300.45</t>
  </si>
  <si>
    <t>KLLVB60.400</t>
  </si>
  <si>
    <t>KLLVB60.400.45</t>
  </si>
  <si>
    <t>KLLVB60.450</t>
  </si>
  <si>
    <t>KLLVB60.450.45</t>
  </si>
  <si>
    <t>KLLVB60.500</t>
  </si>
  <si>
    <t>KLLVB60.500.45</t>
  </si>
  <si>
    <t>KLLVB60.600</t>
  </si>
  <si>
    <t>KLLVB60.600.45</t>
  </si>
  <si>
    <t>KLLVB85.150</t>
  </si>
  <si>
    <t>KLLVB85.150.45</t>
  </si>
  <si>
    <t>KLLVB85.200</t>
  </si>
  <si>
    <t>KLLVB85.200.45</t>
  </si>
  <si>
    <t>KLLVB85.300</t>
  </si>
  <si>
    <t>KLLVB85.300.45</t>
  </si>
  <si>
    <t>KLLVB85.400</t>
  </si>
  <si>
    <t>KLLVB85.400.45</t>
  </si>
  <si>
    <t>KLLVB85.450</t>
  </si>
  <si>
    <t>KLLVB85.450.45</t>
  </si>
  <si>
    <t>KLLVB85.500</t>
  </si>
  <si>
    <t>KLLVB85.500.45</t>
  </si>
  <si>
    <t>KLLVB85.600</t>
  </si>
  <si>
    <t>KLLVB85.600.45</t>
  </si>
  <si>
    <t>KLLVS110</t>
  </si>
  <si>
    <t>KLLVS60</t>
  </si>
  <si>
    <t>KLLVS85</t>
  </si>
  <si>
    <t>KLLVSB110.150</t>
  </si>
  <si>
    <t>KLLVSB110.200</t>
  </si>
  <si>
    <t>KLLVSB110.300</t>
  </si>
  <si>
    <t>KLLVSB110.400</t>
  </si>
  <si>
    <t>KLLVSB110.450</t>
  </si>
  <si>
    <t>KLLVSB110.500</t>
  </si>
  <si>
    <t>KLLVSB110.600</t>
  </si>
  <si>
    <t>KLLVSB60.150</t>
  </si>
  <si>
    <t>KLLVSB60.200</t>
  </si>
  <si>
    <t>KLLVSB60.300</t>
  </si>
  <si>
    <t>KLLVSB60.400</t>
  </si>
  <si>
    <t>KLLVSB60.450</t>
  </si>
  <si>
    <t>KLLVSB60.500</t>
  </si>
  <si>
    <t>KLLVSB60.600</t>
  </si>
  <si>
    <t>KLLVSB85.150</t>
  </si>
  <si>
    <t>KLLVSB85.200</t>
  </si>
  <si>
    <t>KLLVSB85.300</t>
  </si>
  <si>
    <t>KLLVSB85.400</t>
  </si>
  <si>
    <t>KLLVSB85.450</t>
  </si>
  <si>
    <t>KLLVSB85.500</t>
  </si>
  <si>
    <t>KLLVSB85.600</t>
  </si>
  <si>
    <t>KLLVST110</t>
  </si>
  <si>
    <t>KLLVST60</t>
  </si>
  <si>
    <t>KLLVST85</t>
  </si>
  <si>
    <t>KLLX110.150</t>
  </si>
  <si>
    <t>KLLX110.200</t>
  </si>
  <si>
    <t>KLLX110.300</t>
  </si>
  <si>
    <t>KLLX110.400</t>
  </si>
  <si>
    <t>KLLX110.450</t>
  </si>
  <si>
    <t>KLLX110.500</t>
  </si>
  <si>
    <t>KLLX110.600</t>
  </si>
  <si>
    <t>KLLX60.150</t>
  </si>
  <si>
    <t>KLLX60.200</t>
  </si>
  <si>
    <t>KLLX60.300</t>
  </si>
  <si>
    <t>KLLX60.400</t>
  </si>
  <si>
    <t>KLLX60.450</t>
  </si>
  <si>
    <t>KLLX60.500</t>
  </si>
  <si>
    <t>KLLX60.600</t>
  </si>
  <si>
    <t>KLLX85.150</t>
  </si>
  <si>
    <t>KLLX85.200</t>
  </si>
  <si>
    <t>KLLX85.300</t>
  </si>
  <si>
    <t>KLLX85.400</t>
  </si>
  <si>
    <t>KLLX85.450</t>
  </si>
  <si>
    <t>KLLX85.500</t>
  </si>
  <si>
    <t>KLLX85.600</t>
  </si>
  <si>
    <t>KLM1000</t>
  </si>
  <si>
    <t>KLM200</t>
  </si>
  <si>
    <t>KLM300</t>
  </si>
  <si>
    <t>KLM400</t>
  </si>
  <si>
    <t>KLM500</t>
  </si>
  <si>
    <t>KLM600</t>
  </si>
  <si>
    <t>KLM800</t>
  </si>
  <si>
    <t>KLMAH</t>
  </si>
  <si>
    <t>KLMAHV</t>
  </si>
  <si>
    <t>KLMB200</t>
  </si>
  <si>
    <t>KLMB300</t>
  </si>
  <si>
    <t>KLMB400</t>
  </si>
  <si>
    <t>KLMB500</t>
  </si>
  <si>
    <t>KLMB600</t>
  </si>
  <si>
    <t>KLMDSH</t>
  </si>
  <si>
    <t>KLMDSV</t>
  </si>
  <si>
    <t>KLMKP</t>
  </si>
  <si>
    <t>KLMSB200</t>
  </si>
  <si>
    <t>KLMSB300</t>
  </si>
  <si>
    <t>KLMSB400</t>
  </si>
  <si>
    <t>KLMSB500</t>
  </si>
  <si>
    <t>KLMSB600</t>
  </si>
  <si>
    <t>KLMT200</t>
  </si>
  <si>
    <t>KLMT300</t>
  </si>
  <si>
    <t>KLMT400</t>
  </si>
  <si>
    <t>KLMT500</t>
  </si>
  <si>
    <t>KLMT600</t>
  </si>
  <si>
    <t>KLMVB200</t>
  </si>
  <si>
    <t>KLMVB300</t>
  </si>
  <si>
    <t>KLMVB400</t>
  </si>
  <si>
    <t>KLMVB500</t>
  </si>
  <si>
    <t>KLMVB600</t>
  </si>
  <si>
    <t>KLMVS</t>
  </si>
  <si>
    <t>KLMVSB200</t>
  </si>
  <si>
    <t>KLMVSB300</t>
  </si>
  <si>
    <t>KLMVSB400</t>
  </si>
  <si>
    <t>KLMVSB500</t>
  </si>
  <si>
    <t>KLMVSB600</t>
  </si>
  <si>
    <t>KLMVST</t>
  </si>
  <si>
    <t>KLMX200</t>
  </si>
  <si>
    <t>KLMX300</t>
  </si>
  <si>
    <t>KLMX400</t>
  </si>
  <si>
    <t>KLMX500</t>
  </si>
  <si>
    <t>KLMX600</t>
  </si>
  <si>
    <t>KLMZWAB</t>
  </si>
  <si>
    <t>KLMZWABD</t>
  </si>
  <si>
    <t>KLMZWBK25</t>
  </si>
  <si>
    <t>KLMZWBK40</t>
  </si>
  <si>
    <t>KLT60.200</t>
  </si>
  <si>
    <t>KLT60.300</t>
  </si>
  <si>
    <t>KLT60.400</t>
  </si>
  <si>
    <t>KLT60.500</t>
  </si>
  <si>
    <t>KLT60.600</t>
  </si>
  <si>
    <t>KLVB60.200</t>
  </si>
  <si>
    <t>KLVB60.300</t>
  </si>
  <si>
    <t>KLVB60.400</t>
  </si>
  <si>
    <t>KLVB60.500</t>
  </si>
  <si>
    <t>KLVB60.600</t>
  </si>
  <si>
    <t>KLW1000</t>
  </si>
  <si>
    <t>KLW200</t>
  </si>
  <si>
    <t>KLW300</t>
  </si>
  <si>
    <t>KLW400</t>
  </si>
  <si>
    <t>KLW500</t>
  </si>
  <si>
    <t>KLW600</t>
  </si>
  <si>
    <t>KLW800</t>
  </si>
  <si>
    <t>KLWAH</t>
  </si>
  <si>
    <t>KLWAHV</t>
  </si>
  <si>
    <t>KLWB200</t>
  </si>
  <si>
    <t>KLWB300</t>
  </si>
  <si>
    <t>KLWB400</t>
  </si>
  <si>
    <t>KLWB500</t>
  </si>
  <si>
    <t>KLWB600</t>
  </si>
  <si>
    <t>KLWDSH</t>
  </si>
  <si>
    <t>KLWDSV</t>
  </si>
  <si>
    <t>KLWKP</t>
  </si>
  <si>
    <t>KLWSB200</t>
  </si>
  <si>
    <t>KLWSB300</t>
  </si>
  <si>
    <t>KLWSB400</t>
  </si>
  <si>
    <t>KLWSB500</t>
  </si>
  <si>
    <t>KLWSB600</t>
  </si>
  <si>
    <t>KLWT200</t>
  </si>
  <si>
    <t>KLWT300</t>
  </si>
  <si>
    <t>KLWT400</t>
  </si>
  <si>
    <t>KLWT500</t>
  </si>
  <si>
    <t>KLWT600</t>
  </si>
  <si>
    <t>KLWVB200</t>
  </si>
  <si>
    <t>KLWVB300</t>
  </si>
  <si>
    <t>KLWVB400</t>
  </si>
  <si>
    <t>KLWVB500</t>
  </si>
  <si>
    <t>KLWVB600</t>
  </si>
  <si>
    <t>KLWVS</t>
  </si>
  <si>
    <t>KLWVSB200</t>
  </si>
  <si>
    <t>KLWVSB300</t>
  </si>
  <si>
    <t>KLWVSB400</t>
  </si>
  <si>
    <t>KLWVSB500</t>
  </si>
  <si>
    <t>KLWVSB600</t>
  </si>
  <si>
    <t>KLWVST</t>
  </si>
  <si>
    <t>KLWX200</t>
  </si>
  <si>
    <t>KLWX300</t>
  </si>
  <si>
    <t>KLWX400</t>
  </si>
  <si>
    <t>KLWX500</t>
  </si>
  <si>
    <t>KLWX600</t>
  </si>
  <si>
    <t>KLX60.200</t>
  </si>
  <si>
    <t>KLX60.300</t>
  </si>
  <si>
    <t>KLX60.400</t>
  </si>
  <si>
    <t>KLX60.500</t>
  </si>
  <si>
    <t>KLX60.600</t>
  </si>
  <si>
    <t>KLZ1000</t>
  </si>
  <si>
    <t>KLZ200</t>
  </si>
  <si>
    <t>KLZ300</t>
  </si>
  <si>
    <t>KLZ400</t>
  </si>
  <si>
    <t>KLZ500</t>
  </si>
  <si>
    <t>KLZ600</t>
  </si>
  <si>
    <t>KLZ800</t>
  </si>
  <si>
    <t>KLZAH</t>
  </si>
  <si>
    <t>KLZAHV</t>
  </si>
  <si>
    <t>KLZB200</t>
  </si>
  <si>
    <t>KLZB300</t>
  </si>
  <si>
    <t>KLZB400</t>
  </si>
  <si>
    <t>KLZB500</t>
  </si>
  <si>
    <t>KLZB600</t>
  </si>
  <si>
    <t>KLZDSH</t>
  </si>
  <si>
    <t>KLZDSV</t>
  </si>
  <si>
    <t>KLZKP</t>
  </si>
  <si>
    <t>KLZSB200</t>
  </si>
  <si>
    <t>KLZSB300</t>
  </si>
  <si>
    <t>KLZSB400</t>
  </si>
  <si>
    <t>KLZSB500</t>
  </si>
  <si>
    <t>KLZSB600</t>
  </si>
  <si>
    <t>KLZT200</t>
  </si>
  <si>
    <t>KLZT300</t>
  </si>
  <si>
    <t>KLZT400</t>
  </si>
  <si>
    <t>KLZT500</t>
  </si>
  <si>
    <t>KLZT600</t>
  </si>
  <si>
    <t>KLZVB200</t>
  </si>
  <si>
    <t>KLZVB300</t>
  </si>
  <si>
    <t>KLZVB400</t>
  </si>
  <si>
    <t>KLZVB500</t>
  </si>
  <si>
    <t>KLZVB600</t>
  </si>
  <si>
    <t>KLZVS</t>
  </si>
  <si>
    <t>KLZVSB200</t>
  </si>
  <si>
    <t>KLZVSB300</t>
  </si>
  <si>
    <t>KLZVSB400</t>
  </si>
  <si>
    <t>KLZVSB500</t>
  </si>
  <si>
    <t>KLZVSB600</t>
  </si>
  <si>
    <t>KLZVST</t>
  </si>
  <si>
    <t>KLZX200</t>
  </si>
  <si>
    <t>KLZX300</t>
  </si>
  <si>
    <t>KLZX400</t>
  </si>
  <si>
    <t>KLZX500</t>
  </si>
  <si>
    <t>KLZX600</t>
  </si>
  <si>
    <t>KPBS100</t>
  </si>
  <si>
    <t>KPBS150</t>
  </si>
  <si>
    <t>KPBS200</t>
  </si>
  <si>
    <t>KPBS300</t>
  </si>
  <si>
    <t>KPBSKL200</t>
  </si>
  <si>
    <t>Koppelplaat voor kabelladders (BS)</t>
  </si>
  <si>
    <t>KPBSKL300</t>
  </si>
  <si>
    <t>KPBSKL400</t>
  </si>
  <si>
    <t>KPCL41.21</t>
  </si>
  <si>
    <t>Kopplaat clipsbaar</t>
  </si>
  <si>
    <t>KPM60</t>
  </si>
  <si>
    <t>KPVFL35</t>
  </si>
  <si>
    <t>KPW</t>
  </si>
  <si>
    <t>KR110.150</t>
  </si>
  <si>
    <t>KR110.200</t>
  </si>
  <si>
    <t>KR110.300</t>
  </si>
  <si>
    <t>KR110.400</t>
  </si>
  <si>
    <t>KR110.500</t>
  </si>
  <si>
    <t>KR110.600</t>
  </si>
  <si>
    <t>KR35.050</t>
  </si>
  <si>
    <t>KR35.075</t>
  </si>
  <si>
    <t>KR35.100</t>
  </si>
  <si>
    <t>KR35.150</t>
  </si>
  <si>
    <t>KR35.200</t>
  </si>
  <si>
    <t>KR35.300</t>
  </si>
  <si>
    <t>KR35.400</t>
  </si>
  <si>
    <t>KR35.500</t>
  </si>
  <si>
    <t>KR35.600</t>
  </si>
  <si>
    <t>KR60.050</t>
  </si>
  <si>
    <t>KR60.075</t>
  </si>
  <si>
    <t>KR60.100</t>
  </si>
  <si>
    <t>KR60.150</t>
  </si>
  <si>
    <t>KR60.200</t>
  </si>
  <si>
    <t>KR60.300</t>
  </si>
  <si>
    <t>KR60.400</t>
  </si>
  <si>
    <t>KR60.500</t>
  </si>
  <si>
    <t>KR60.600</t>
  </si>
  <si>
    <t>KR85.100</t>
  </si>
  <si>
    <t>KR85.150</t>
  </si>
  <si>
    <t>KR85.200</t>
  </si>
  <si>
    <t>KR85.300</t>
  </si>
  <si>
    <t>KR85.400</t>
  </si>
  <si>
    <t>KR85.500</t>
  </si>
  <si>
    <t>KR85.600</t>
  </si>
  <si>
    <t>KUB-7011</t>
  </si>
  <si>
    <t>Kabelhouder</t>
  </si>
  <si>
    <t>KURFL-7011</t>
  </si>
  <si>
    <t>Kabeluitgang links</t>
  </si>
  <si>
    <t>KURFL-9011</t>
  </si>
  <si>
    <t>KURFR-7011</t>
  </si>
  <si>
    <t>Kabeluitgang rechts</t>
  </si>
  <si>
    <t>KURFR-9011</t>
  </si>
  <si>
    <t>KURH3-7011</t>
  </si>
  <si>
    <t>Hendel inclusief as</t>
  </si>
  <si>
    <t>KURH3-9011</t>
  </si>
  <si>
    <t>KURV3-7011</t>
  </si>
  <si>
    <t>Kabeluitgang geheel</t>
  </si>
  <si>
    <t>KURV3-9011</t>
  </si>
  <si>
    <t>KUVA2-7011</t>
  </si>
  <si>
    <t>Frame voor klapdeksel</t>
  </si>
  <si>
    <t>KUVA3-7011</t>
  </si>
  <si>
    <t>KUVFL-7011</t>
  </si>
  <si>
    <t>KUVFL-9011</t>
  </si>
  <si>
    <t>KUVFR-7011</t>
  </si>
  <si>
    <t>KUVFR-9011</t>
  </si>
  <si>
    <t>KUVH2-7011</t>
  </si>
  <si>
    <t>KUVH2-9011</t>
  </si>
  <si>
    <t>KUVH3-7011</t>
  </si>
  <si>
    <t>KUVH3-9011</t>
  </si>
  <si>
    <t>KUVV2-7011</t>
  </si>
  <si>
    <t>KUVV2-9011</t>
  </si>
  <si>
    <t>KUVV3-7011</t>
  </si>
  <si>
    <t>KUVV3-9011</t>
  </si>
  <si>
    <t>KUWDD</t>
  </si>
  <si>
    <t>Deksel voor waterdichte kabeluitgang</t>
  </si>
  <si>
    <t>Tubus voor waterdichte kabeluitgang</t>
  </si>
  <si>
    <t>L25.125</t>
  </si>
  <si>
    <t>L25.200</t>
  </si>
  <si>
    <t>L25.50.125</t>
  </si>
  <si>
    <t>L25.50.200</t>
  </si>
  <si>
    <t>L50.50.125</t>
  </si>
  <si>
    <t>L50.50.200</t>
  </si>
  <si>
    <t>LBS60.1000</t>
  </si>
  <si>
    <t>LBS60.1200</t>
  </si>
  <si>
    <t>LBS60.1500</t>
  </si>
  <si>
    <t>LBS60.200</t>
  </si>
  <si>
    <t>LBS60.300</t>
  </si>
  <si>
    <t>LBS60.400</t>
  </si>
  <si>
    <t>LBS60.500</t>
  </si>
  <si>
    <t>LBS60.600</t>
  </si>
  <si>
    <t>LBS60.800</t>
  </si>
  <si>
    <t>LOMEGA150.100</t>
  </si>
  <si>
    <t>LOMEGA150.150</t>
  </si>
  <si>
    <t>LOMEGA150.200</t>
  </si>
  <si>
    <t>LOMEGA150.250</t>
  </si>
  <si>
    <t>LOMEGA150.300</t>
  </si>
  <si>
    <t>LOMEGA150.400</t>
  </si>
  <si>
    <t>LOMEGACLU150.100</t>
  </si>
  <si>
    <t>LOMEGACLU150.150</t>
  </si>
  <si>
    <t>LOMEGACLU150.200</t>
  </si>
  <si>
    <t>LOMEGACLU150.250</t>
  </si>
  <si>
    <t>LOMEGACLU150.300</t>
  </si>
  <si>
    <t>LOMEGACLU150.400</t>
  </si>
  <si>
    <t>LOMEGACLU150.500</t>
  </si>
  <si>
    <t>LOMEGACLU150.600</t>
  </si>
  <si>
    <t>LV110</t>
  </si>
  <si>
    <t>LV35</t>
  </si>
  <si>
    <t>LV60.85</t>
  </si>
  <si>
    <t>LVBS60</t>
  </si>
  <si>
    <t>M10X100SN</t>
  </si>
  <si>
    <t>M10X30SN</t>
  </si>
  <si>
    <t>M10X40SN</t>
  </si>
  <si>
    <t>M10X50SN</t>
  </si>
  <si>
    <t>M10X60SN</t>
  </si>
  <si>
    <t>M10X75SN</t>
  </si>
  <si>
    <t>M1108</t>
  </si>
  <si>
    <t>M1109</t>
  </si>
  <si>
    <t>M1110</t>
  </si>
  <si>
    <t>M1111</t>
  </si>
  <si>
    <t>M1112</t>
  </si>
  <si>
    <t>M1113</t>
  </si>
  <si>
    <t>M1114</t>
  </si>
  <si>
    <t>M1115</t>
  </si>
  <si>
    <t>M1116</t>
  </si>
  <si>
    <t>M1117</t>
  </si>
  <si>
    <t>M1118</t>
  </si>
  <si>
    <t>M1119</t>
  </si>
  <si>
    <t>M1120</t>
  </si>
  <si>
    <t>M1121</t>
  </si>
  <si>
    <t>M1122</t>
  </si>
  <si>
    <t>M1123</t>
  </si>
  <si>
    <t>M1124</t>
  </si>
  <si>
    <t>M1125</t>
  </si>
  <si>
    <t>M1126</t>
  </si>
  <si>
    <t>M1127</t>
  </si>
  <si>
    <t>M1128</t>
  </si>
  <si>
    <t>M1129</t>
  </si>
  <si>
    <t>M1130</t>
  </si>
  <si>
    <t>M1131</t>
  </si>
  <si>
    <t>M1132</t>
  </si>
  <si>
    <t>M1133</t>
  </si>
  <si>
    <t>M1134</t>
  </si>
  <si>
    <t>M1135</t>
  </si>
  <si>
    <t>M1136</t>
  </si>
  <si>
    <t>M1137</t>
  </si>
  <si>
    <t>M1138</t>
  </si>
  <si>
    <t>M1139</t>
  </si>
  <si>
    <t>M1140</t>
  </si>
  <si>
    <t>M1141</t>
  </si>
  <si>
    <t>M1142</t>
  </si>
  <si>
    <t>M1143</t>
  </si>
  <si>
    <t>M1144</t>
  </si>
  <si>
    <t>M1145</t>
  </si>
  <si>
    <t>M1146</t>
  </si>
  <si>
    <t>M1147</t>
  </si>
  <si>
    <t>M1148</t>
  </si>
  <si>
    <t>M1149</t>
  </si>
  <si>
    <t>M1150</t>
  </si>
  <si>
    <t>M1151</t>
  </si>
  <si>
    <t>M1152</t>
  </si>
  <si>
    <t>M1153</t>
  </si>
  <si>
    <t>M1154</t>
  </si>
  <si>
    <t>M1155</t>
  </si>
  <si>
    <t>M12</t>
  </si>
  <si>
    <t>M12X100SN</t>
  </si>
  <si>
    <t>M12X30SN</t>
  </si>
  <si>
    <t>M12X40SN</t>
  </si>
  <si>
    <t>M12X50SN</t>
  </si>
  <si>
    <t>M12X60SN</t>
  </si>
  <si>
    <t>M12X75SN</t>
  </si>
  <si>
    <t>M16X102SN</t>
  </si>
  <si>
    <t>M16X63SN</t>
  </si>
  <si>
    <t>M6</t>
  </si>
  <si>
    <t>M6X30SN</t>
  </si>
  <si>
    <t>M8</t>
  </si>
  <si>
    <t>M8X100SN</t>
  </si>
  <si>
    <t>M8X30SN</t>
  </si>
  <si>
    <t>M8X40SN</t>
  </si>
  <si>
    <t>M8X50SN</t>
  </si>
  <si>
    <t>M8X60SN</t>
  </si>
  <si>
    <t>M8X75SN</t>
  </si>
  <si>
    <t>MK</t>
  </si>
  <si>
    <t>Montagekit siliconen</t>
  </si>
  <si>
    <t>MP</t>
  </si>
  <si>
    <t>MPCL41.21.150.200</t>
  </si>
  <si>
    <t>Montageprofiel clipsbaar</t>
  </si>
  <si>
    <t>MPCL41.21.150.3</t>
  </si>
  <si>
    <t>MPCL41.21.150.300</t>
  </si>
  <si>
    <t>MPCL41.21.150.400</t>
  </si>
  <si>
    <t>MPCL41.21.150.500</t>
  </si>
  <si>
    <t>MPCL41.21.150.600</t>
  </si>
  <si>
    <t>MPCL41.21.150.800</t>
  </si>
  <si>
    <t>MPV</t>
  </si>
  <si>
    <t>MPVCL</t>
  </si>
  <si>
    <t>Montageplaat vlak clipsbaar</t>
  </si>
  <si>
    <t>MPVFCL3000</t>
  </si>
  <si>
    <t>Clipsbaar profiel voor VFU(L)</t>
  </si>
  <si>
    <t>MW06</t>
  </si>
  <si>
    <t>Speciaal plafondbevestigingssysteem</t>
  </si>
  <si>
    <t>MW08</t>
  </si>
  <si>
    <t>MW10</t>
  </si>
  <si>
    <t>NATO15.050.125</t>
  </si>
  <si>
    <t>NATO15.100.125</t>
  </si>
  <si>
    <t>NATO15.150.125</t>
  </si>
  <si>
    <t>NATO15.200.125</t>
  </si>
  <si>
    <t>NATO15.300.125</t>
  </si>
  <si>
    <t>NEO</t>
  </si>
  <si>
    <t>Universele vloerdoos</t>
  </si>
  <si>
    <t>NEOAVT</t>
  </si>
  <si>
    <t>Ankervoet NEO</t>
  </si>
  <si>
    <t>NEOT2</t>
  </si>
  <si>
    <t>Ondersteunende Alu-kader</t>
  </si>
  <si>
    <t>NEOT3</t>
  </si>
  <si>
    <t>NEOTVT</t>
  </si>
  <si>
    <t>Voet NEOT</t>
  </si>
  <si>
    <t>OBG050</t>
  </si>
  <si>
    <t>OBG075</t>
  </si>
  <si>
    <t>OBG100</t>
  </si>
  <si>
    <t>OBG150</t>
  </si>
  <si>
    <t>OBG200</t>
  </si>
  <si>
    <t>OBG250</t>
  </si>
  <si>
    <t>OBG300</t>
  </si>
  <si>
    <t>OBG400</t>
  </si>
  <si>
    <t>OBGVF050</t>
  </si>
  <si>
    <t>Open C-beugel voor VFU(L)</t>
  </si>
  <si>
    <t>OBGVF100</t>
  </si>
  <si>
    <t>OBZ130.075</t>
  </si>
  <si>
    <t>OBZ130.100</t>
  </si>
  <si>
    <t>OBZ130.150</t>
  </si>
  <si>
    <t>OBZ130.200</t>
  </si>
  <si>
    <t>OBZ130.250</t>
  </si>
  <si>
    <t>OBZ130.300</t>
  </si>
  <si>
    <t>OBZ130.400</t>
  </si>
  <si>
    <t>OBZ180.075</t>
  </si>
  <si>
    <t>OBZ180.100</t>
  </si>
  <si>
    <t>OBZ180.150</t>
  </si>
  <si>
    <t>OBZ180.200</t>
  </si>
  <si>
    <t>OBZ180.250</t>
  </si>
  <si>
    <t>OBZ180.300</t>
  </si>
  <si>
    <t>OBZ180.400</t>
  </si>
  <si>
    <t>OHER3.2</t>
  </si>
  <si>
    <t>Ophoogelement vloerdeksel</t>
  </si>
  <si>
    <t>OHER3.5</t>
  </si>
  <si>
    <t>OHEV2.2</t>
  </si>
  <si>
    <t>OHEV2.5</t>
  </si>
  <si>
    <t>OHEV3.2</t>
  </si>
  <si>
    <t>OHEV3.5</t>
  </si>
  <si>
    <t>OHEVB2.2</t>
  </si>
  <si>
    <t>OHEVB2.5</t>
  </si>
  <si>
    <t>OHEVB3.2</t>
  </si>
  <si>
    <t>OHEVB3.5</t>
  </si>
  <si>
    <t>OV</t>
  </si>
  <si>
    <t>Ontvetter</t>
  </si>
  <si>
    <t>OVG250.3</t>
  </si>
  <si>
    <t>Open vloerkanaal</t>
  </si>
  <si>
    <t>OVG350.3</t>
  </si>
  <si>
    <t>OVG450.4</t>
  </si>
  <si>
    <t>OVGAN</t>
  </si>
  <si>
    <t>Betonanker voor OVG</t>
  </si>
  <si>
    <t>OVGB250.3</t>
  </si>
  <si>
    <t>Bocht voor open vloerkanaal</t>
  </si>
  <si>
    <t>OVGB350.3</t>
  </si>
  <si>
    <t>OVGB450.4</t>
  </si>
  <si>
    <t>OVGBP250</t>
  </si>
  <si>
    <t>Bodemplaat voor OVG250.3</t>
  </si>
  <si>
    <t>OVGBP350</t>
  </si>
  <si>
    <t>Bodemplaat voor OVG350.3</t>
  </si>
  <si>
    <t>OVGBP450</t>
  </si>
  <si>
    <t>Bodemplaat voor OVG450.4</t>
  </si>
  <si>
    <t>OVGE250.3</t>
  </si>
  <si>
    <t>Eindstuk voor open vloerkanaal</t>
  </si>
  <si>
    <t>OVGE350.3</t>
  </si>
  <si>
    <t>OVGE450.4</t>
  </si>
  <si>
    <t>OVGEQ</t>
  </si>
  <si>
    <t>Aardingsklem voor OVG</t>
  </si>
  <si>
    <t>OVGEQH</t>
  </si>
  <si>
    <t>OVGHV</t>
  </si>
  <si>
    <t>Hoekverbinder voor OVG</t>
  </si>
  <si>
    <t>OVGK250.3</t>
  </si>
  <si>
    <t>Kruisstuk voor open vloerkanaal</t>
  </si>
  <si>
    <t>OVGK350.3</t>
  </si>
  <si>
    <t>OVGK450.4</t>
  </si>
  <si>
    <t>OVGP4</t>
  </si>
  <si>
    <t>Extrusieprofiel voor OVG</t>
  </si>
  <si>
    <t>OVGT250.3</t>
  </si>
  <si>
    <t>T-stuk voor open vloerkanaal</t>
  </si>
  <si>
    <t>OVGT350.3</t>
  </si>
  <si>
    <t>OVGT450.4</t>
  </si>
  <si>
    <t>OVGTAP3</t>
  </si>
  <si>
    <t>Tapijtrand voor OVG</t>
  </si>
  <si>
    <t>OVGTAP4</t>
  </si>
  <si>
    <t>OVGTR250</t>
  </si>
  <si>
    <t>Traverse voor open vloerkanaal</t>
  </si>
  <si>
    <t>OVGTR350</t>
  </si>
  <si>
    <t>OVGTR450</t>
  </si>
  <si>
    <t>OVGVST</t>
  </si>
  <si>
    <t>Voet voor open vloerkanaal</t>
  </si>
  <si>
    <t>OVGZ</t>
  </si>
  <si>
    <t>Universele zijkant voor OVG</t>
  </si>
  <si>
    <t>P1000TTTX3</t>
  </si>
  <si>
    <t>P1000TX3</t>
  </si>
  <si>
    <t>P1000TX6</t>
  </si>
  <si>
    <t>P1000X3</t>
  </si>
  <si>
    <t>P1000X6</t>
  </si>
  <si>
    <t>P1001TX3</t>
  </si>
  <si>
    <t>P1001TX6</t>
  </si>
  <si>
    <t>P1001X6</t>
  </si>
  <si>
    <t>P1026-S1</t>
  </si>
  <si>
    <t>Verbindingsstuk hoek 90° L 2D14 t3</t>
  </si>
  <si>
    <t>P1062AT</t>
  </si>
  <si>
    <t>Verbindingsstuk vlak 40x40 1D8</t>
  </si>
  <si>
    <t>P1062T</t>
  </si>
  <si>
    <t>P1063/06</t>
  </si>
  <si>
    <t>P1063/08</t>
  </si>
  <si>
    <t>P1063/10</t>
  </si>
  <si>
    <t>P1063/12</t>
  </si>
  <si>
    <t>P1063T</t>
  </si>
  <si>
    <t>Verbindingsstuk vlak 40x40 1D12</t>
  </si>
  <si>
    <t>P1064T</t>
  </si>
  <si>
    <t>Verbindingsstuk vlak 40x40 1D14</t>
  </si>
  <si>
    <t>P1100TX3</t>
  </si>
  <si>
    <t>P1100TX6</t>
  </si>
  <si>
    <t>P1184-F</t>
  </si>
  <si>
    <t>Deksel montageprofiel</t>
  </si>
  <si>
    <t>P1184-PB</t>
  </si>
  <si>
    <t>P1184-PW</t>
  </si>
  <si>
    <t>P1218</t>
  </si>
  <si>
    <t>41x2.5-profiel Koppeling</t>
  </si>
  <si>
    <t>P1219</t>
  </si>
  <si>
    <t>21x2.5-profiel Koppeling</t>
  </si>
  <si>
    <t>P1354</t>
  </si>
  <si>
    <t>Scharnier verbindingsstuk 4D14</t>
  </si>
  <si>
    <t>P1386-S1</t>
  </si>
  <si>
    <t>J46 Profiel klem</t>
  </si>
  <si>
    <t>P2000TX3</t>
  </si>
  <si>
    <t>P2000TX6</t>
  </si>
  <si>
    <t>P2600</t>
  </si>
  <si>
    <t>Buffer voor buisklemmen</t>
  </si>
  <si>
    <t>P2749</t>
  </si>
  <si>
    <t>Montageprofiel trolley</t>
  </si>
  <si>
    <t>P2750/1</t>
  </si>
  <si>
    <t>P2785</t>
  </si>
  <si>
    <t>P2786</t>
  </si>
  <si>
    <t>P2787</t>
  </si>
  <si>
    <t>P2815S</t>
  </si>
  <si>
    <t>Vloersteun variabele hoek</t>
  </si>
  <si>
    <t>P2949</t>
  </si>
  <si>
    <t>P2950</t>
  </si>
  <si>
    <t>P3100T10X3</t>
  </si>
  <si>
    <t>P3100T10X6</t>
  </si>
  <si>
    <t>P3300T10X3</t>
  </si>
  <si>
    <t>P3300T10X6</t>
  </si>
  <si>
    <t>P3300X3</t>
  </si>
  <si>
    <t>P3300X6</t>
  </si>
  <si>
    <t>P3301T10X3</t>
  </si>
  <si>
    <t>P3301T10X6</t>
  </si>
  <si>
    <t>P4000T10X3</t>
  </si>
  <si>
    <t>P4000T10X6</t>
  </si>
  <si>
    <t>P5000TX6</t>
  </si>
  <si>
    <t>P5000X6</t>
  </si>
  <si>
    <t>P5001TX6</t>
  </si>
  <si>
    <t>P5500TX3</t>
  </si>
  <si>
    <t>P5500TX6</t>
  </si>
  <si>
    <t>P5500X6</t>
  </si>
  <si>
    <t>P5501TX6</t>
  </si>
  <si>
    <t>PBR</t>
  </si>
  <si>
    <t>Regelbare plafondbeugel</t>
  </si>
  <si>
    <t>PEAS110.150</t>
  </si>
  <si>
    <t>PEAS110.200</t>
  </si>
  <si>
    <t>PEAS110.300</t>
  </si>
  <si>
    <t>PEAS110.400</t>
  </si>
  <si>
    <t>PEAS110.500</t>
  </si>
  <si>
    <t>PEAS110.600</t>
  </si>
  <si>
    <t>PEAS35.050</t>
  </si>
  <si>
    <t>PEAS35.075</t>
  </si>
  <si>
    <t>PEAS35.100</t>
  </si>
  <si>
    <t>PEAS35.150</t>
  </si>
  <si>
    <t>PEAS35.200</t>
  </si>
  <si>
    <t>PEAS35.300</t>
  </si>
  <si>
    <t>PEAS35.400</t>
  </si>
  <si>
    <t>PEAS35.500</t>
  </si>
  <si>
    <t>PEAS35.600</t>
  </si>
  <si>
    <t>PEAS60.050</t>
  </si>
  <si>
    <t>PEAS60.075</t>
  </si>
  <si>
    <t>PEAS60.100</t>
  </si>
  <si>
    <t>PEAS60.150</t>
  </si>
  <si>
    <t>PEAS60.200</t>
  </si>
  <si>
    <t>PEAS60.300</t>
  </si>
  <si>
    <t>PEAS60.400</t>
  </si>
  <si>
    <t>PEAS60.500</t>
  </si>
  <si>
    <t>PEAS60.600</t>
  </si>
  <si>
    <t>PEAS85.100</t>
  </si>
  <si>
    <t>PEAS85.150</t>
  </si>
  <si>
    <t>PEAS85.200</t>
  </si>
  <si>
    <t>PEAS85.300</t>
  </si>
  <si>
    <t>PEAS85.400</t>
  </si>
  <si>
    <t>PEAS85.500</t>
  </si>
  <si>
    <t>PEAS85.600</t>
  </si>
  <si>
    <t>PEASTFCL110.150</t>
  </si>
  <si>
    <t>PEASTFCL110.200</t>
  </si>
  <si>
    <t>PEASTFCL110.250</t>
  </si>
  <si>
    <t>PEASTFCL110.300</t>
  </si>
  <si>
    <t>PEASTFCL60.100</t>
  </si>
  <si>
    <t>PEASTFCL60.150</t>
  </si>
  <si>
    <t>PEASTFCL60.200</t>
  </si>
  <si>
    <t>PEASTFCL60.250</t>
  </si>
  <si>
    <t>PEASTFCL60.300</t>
  </si>
  <si>
    <t>PEASTFCL85.100</t>
  </si>
  <si>
    <t>PEASTFCL85.150</t>
  </si>
  <si>
    <t>PEASTFCL85.200</t>
  </si>
  <si>
    <t>PEASTFCL85.250</t>
  </si>
  <si>
    <t>PEASTFCL85.300</t>
  </si>
  <si>
    <t>PEAZH110</t>
  </si>
  <si>
    <t>PEAZH35</t>
  </si>
  <si>
    <t>PEAZH60</t>
  </si>
  <si>
    <t>PEAZH85</t>
  </si>
  <si>
    <t>PEB90.110.150</t>
  </si>
  <si>
    <t>PEB90.110.200</t>
  </si>
  <si>
    <t>PEB90.110.300</t>
  </si>
  <si>
    <t>PEB90.110.400</t>
  </si>
  <si>
    <t>PEB90.110.500</t>
  </si>
  <si>
    <t>PEB90.110.600</t>
  </si>
  <si>
    <t>PEB90.35.050</t>
  </si>
  <si>
    <t>PEB90.35.075</t>
  </si>
  <si>
    <t>PEB90.35.100</t>
  </si>
  <si>
    <t>PEB90.35.150</t>
  </si>
  <si>
    <t>PEB90.35.200</t>
  </si>
  <si>
    <t>PEB90.35.300</t>
  </si>
  <si>
    <t>PEB90.35.400</t>
  </si>
  <si>
    <t>PEB90.35.500</t>
  </si>
  <si>
    <t>PEB90.35.600</t>
  </si>
  <si>
    <t>PEB90.60.050</t>
  </si>
  <si>
    <t>PEB90.60.075</t>
  </si>
  <si>
    <t>PEB90.60.100</t>
  </si>
  <si>
    <t>PEB90.60.150</t>
  </si>
  <si>
    <t>PEB90.60.200</t>
  </si>
  <si>
    <t>PEB90.60.300</t>
  </si>
  <si>
    <t>PEB90.60.400</t>
  </si>
  <si>
    <t>PEB90.60.500</t>
  </si>
  <si>
    <t>PEB90.60.600</t>
  </si>
  <si>
    <t>PEB90.85.100</t>
  </si>
  <si>
    <t>PEB90.85.150</t>
  </si>
  <si>
    <t>PEB90.85.200</t>
  </si>
  <si>
    <t>PEB90.85.300</t>
  </si>
  <si>
    <t>PEB90.85.400</t>
  </si>
  <si>
    <t>PEB90.85.500</t>
  </si>
  <si>
    <t>PEB90.85.600</t>
  </si>
  <si>
    <t>PEBG35.075</t>
  </si>
  <si>
    <t>PEBG35.100</t>
  </si>
  <si>
    <t>PEBG35.150</t>
  </si>
  <si>
    <t>PEBG35.200</t>
  </si>
  <si>
    <t>PEBG35.250</t>
  </si>
  <si>
    <t>PEBG35.300</t>
  </si>
  <si>
    <t>PEBG35.400</t>
  </si>
  <si>
    <t>PEBG60.075</t>
  </si>
  <si>
    <t>PEBG60.100</t>
  </si>
  <si>
    <t>PEBG60.150</t>
  </si>
  <si>
    <t>PEBG60.200</t>
  </si>
  <si>
    <t>PEBG60.250</t>
  </si>
  <si>
    <t>PEBG60.300</t>
  </si>
  <si>
    <t>PEBG60.400</t>
  </si>
  <si>
    <t>PEBK</t>
  </si>
  <si>
    <t>PEBP200</t>
  </si>
  <si>
    <t>PEBP300</t>
  </si>
  <si>
    <t>PEBP400</t>
  </si>
  <si>
    <t>PEBP500</t>
  </si>
  <si>
    <t>PEBP600</t>
  </si>
  <si>
    <t>PEBTFCL110.150</t>
  </si>
  <si>
    <t>PEBTFCL110.200</t>
  </si>
  <si>
    <t>PEBTFCL110.250</t>
  </si>
  <si>
    <t>PEBTFCL110.300</t>
  </si>
  <si>
    <t>PEBTFCL60.100</t>
  </si>
  <si>
    <t>PEBTFCL60.150</t>
  </si>
  <si>
    <t>PEBTFCL60.200</t>
  </si>
  <si>
    <t>PEBTFCL60.250</t>
  </si>
  <si>
    <t>PEBTFCL60.300</t>
  </si>
  <si>
    <t>PEBTFCL85.100</t>
  </si>
  <si>
    <t>PEBTFCL85.150</t>
  </si>
  <si>
    <t>PEBTFCL85.200</t>
  </si>
  <si>
    <t>PEBTFCL85.250</t>
  </si>
  <si>
    <t>PEBTFCL85.300</t>
  </si>
  <si>
    <t>PEBVSI050</t>
  </si>
  <si>
    <t>PEBVSI075</t>
  </si>
  <si>
    <t>PEBVSI100</t>
  </si>
  <si>
    <t>PEBVSI150</t>
  </si>
  <si>
    <t>PEBVSI200</t>
  </si>
  <si>
    <t>PEBVSI300</t>
  </si>
  <si>
    <t>PEBVSI400</t>
  </si>
  <si>
    <t>PEBVSI500</t>
  </si>
  <si>
    <t>PEBVSI600</t>
  </si>
  <si>
    <t>PECCLI100</t>
  </si>
  <si>
    <t>PECCLI150</t>
  </si>
  <si>
    <t>PECCLI200</t>
  </si>
  <si>
    <t>PECCLI300</t>
  </si>
  <si>
    <t>PECCLI400</t>
  </si>
  <si>
    <t>PECOMEGACLU170.150</t>
  </si>
  <si>
    <t>PECOMEGACLU170.200</t>
  </si>
  <si>
    <t>PECOMEGACLU170.300</t>
  </si>
  <si>
    <t>PECOMEGACLU170.400</t>
  </si>
  <si>
    <t>PECOMEGACLU290.100</t>
  </si>
  <si>
    <t>PECOMEGACLU290.150</t>
  </si>
  <si>
    <t>PECOMEGACLU290.200</t>
  </si>
  <si>
    <t>PECOMEGACLU290.250</t>
  </si>
  <si>
    <t>PECOMEGACLU290.300</t>
  </si>
  <si>
    <t>PECOMEGACLU290.400</t>
  </si>
  <si>
    <t>PED050</t>
  </si>
  <si>
    <t>PED075</t>
  </si>
  <si>
    <t>PED100</t>
  </si>
  <si>
    <t>PED150</t>
  </si>
  <si>
    <t>PED200</t>
  </si>
  <si>
    <t>PED250</t>
  </si>
  <si>
    <t>PED300</t>
  </si>
  <si>
    <t>PED400</t>
  </si>
  <si>
    <t>PED500</t>
  </si>
  <si>
    <t>PED600</t>
  </si>
  <si>
    <t>PEDAS050</t>
  </si>
  <si>
    <t>PEDAS075</t>
  </si>
  <si>
    <t>PEDAS100</t>
  </si>
  <si>
    <t>PEDAS150</t>
  </si>
  <si>
    <t>PEDAS200</t>
  </si>
  <si>
    <t>PEDAS300</t>
  </si>
  <si>
    <t>PEDAS400</t>
  </si>
  <si>
    <t>PEDAS500</t>
  </si>
  <si>
    <t>PEDAS600</t>
  </si>
  <si>
    <t>PEDB90.050</t>
  </si>
  <si>
    <t>PEDB90.075</t>
  </si>
  <si>
    <t>PEDB90.100</t>
  </si>
  <si>
    <t>PEDB90.150</t>
  </si>
  <si>
    <t>PEDB90.200</t>
  </si>
  <si>
    <t>PEDB90.300</t>
  </si>
  <si>
    <t>PEDB90.400</t>
  </si>
  <si>
    <t>PEDB90.500</t>
  </si>
  <si>
    <t>PEDB90.600</t>
  </si>
  <si>
    <t>PEDBTFCL100</t>
  </si>
  <si>
    <t>PEDBTFCL150</t>
  </si>
  <si>
    <t>PEDBTFCL200</t>
  </si>
  <si>
    <t>PEDBTFCL250</t>
  </si>
  <si>
    <t>PEDBTFCL300</t>
  </si>
  <si>
    <t>PEDGBTFCL100</t>
  </si>
  <si>
    <t>PEDGBTFCL150</t>
  </si>
  <si>
    <t>PEDGBTFCL200</t>
  </si>
  <si>
    <t>PEDGBTFCL250</t>
  </si>
  <si>
    <t>PEDGBTFCL300</t>
  </si>
  <si>
    <t>PEDGTFCL100</t>
  </si>
  <si>
    <t>PEDGTFCL150</t>
  </si>
  <si>
    <t>PEDGTFCL200</t>
  </si>
  <si>
    <t>PEDGTFCL250</t>
  </si>
  <si>
    <t>PEDGTFCL300</t>
  </si>
  <si>
    <t>PEDKI</t>
  </si>
  <si>
    <t>PEDKR050</t>
  </si>
  <si>
    <t>PEDKR075</t>
  </si>
  <si>
    <t>PEDKR100</t>
  </si>
  <si>
    <t>PEDKR150</t>
  </si>
  <si>
    <t>PEDKR200</t>
  </si>
  <si>
    <t>PEDKR300</t>
  </si>
  <si>
    <t>PEDKR400</t>
  </si>
  <si>
    <t>PEDKR500</t>
  </si>
  <si>
    <t>PEDKR600</t>
  </si>
  <si>
    <t>PEDR100</t>
  </si>
  <si>
    <t>PEDR15.30.2000</t>
  </si>
  <si>
    <t>PEDR150</t>
  </si>
  <si>
    <t>PEDR200</t>
  </si>
  <si>
    <t>PEDR250</t>
  </si>
  <si>
    <t>PEDR300</t>
  </si>
  <si>
    <t>PEDR350</t>
  </si>
  <si>
    <t>PEDR450</t>
  </si>
  <si>
    <t>PEDR550</t>
  </si>
  <si>
    <t>PEDR650</t>
  </si>
  <si>
    <t>PEDS35</t>
  </si>
  <si>
    <t>PEDS60</t>
  </si>
  <si>
    <t>PEDS85</t>
  </si>
  <si>
    <t>PEDSB90.050</t>
  </si>
  <si>
    <t>PEDSB90.075</t>
  </si>
  <si>
    <t>PEDSB90.100</t>
  </si>
  <si>
    <t>PEDSB90.150</t>
  </si>
  <si>
    <t>PEDSB90.200</t>
  </si>
  <si>
    <t>PEDSB90.300</t>
  </si>
  <si>
    <t>PEDSB90.400</t>
  </si>
  <si>
    <t>PEDSB90.500</t>
  </si>
  <si>
    <t>PEDSB90.600</t>
  </si>
  <si>
    <t>PEDT050</t>
  </si>
  <si>
    <t>PEDT075</t>
  </si>
  <si>
    <t>PEDT100</t>
  </si>
  <si>
    <t>PEDT150</t>
  </si>
  <si>
    <t>PEDT200</t>
  </si>
  <si>
    <t>PEDT300</t>
  </si>
  <si>
    <t>PEDT400</t>
  </si>
  <si>
    <t>PEDT500</t>
  </si>
  <si>
    <t>PEDT600</t>
  </si>
  <si>
    <t>PEDTFCL100</t>
  </si>
  <si>
    <t>PEDTFCL150</t>
  </si>
  <si>
    <t>PEDTFCL200</t>
  </si>
  <si>
    <t>PEDTFCL250</t>
  </si>
  <si>
    <t>PEDTFCL300</t>
  </si>
  <si>
    <t>PEDVB90.110.150</t>
  </si>
  <si>
    <t>PEDVB90.110.200</t>
  </si>
  <si>
    <t>PEDVB90.110.300</t>
  </si>
  <si>
    <t>PEDVB90.110.400</t>
  </si>
  <si>
    <t>PEDVB90.110.500</t>
  </si>
  <si>
    <t>PEDVB90.110.600</t>
  </si>
  <si>
    <t>PEDVB90.35.050</t>
  </si>
  <si>
    <t>PEDVB90.35.075</t>
  </si>
  <si>
    <t>PEDVB90.35.100</t>
  </si>
  <si>
    <t>PEDVB90.35.150</t>
  </si>
  <si>
    <t>PEDVB90.35.200</t>
  </si>
  <si>
    <t>PEDVB90.35.300</t>
  </si>
  <si>
    <t>PEDVB90.35.400</t>
  </si>
  <si>
    <t>PEDVB90.35.500</t>
  </si>
  <si>
    <t>PEDVB90.35.600</t>
  </si>
  <si>
    <t>PEDVB90.60.050</t>
  </si>
  <si>
    <t>PEDVB90.60.075</t>
  </si>
  <si>
    <t>PEDVB90.60.100</t>
  </si>
  <si>
    <t>PEDVB90.60.150</t>
  </si>
  <si>
    <t>PEDVB90.60.200</t>
  </si>
  <si>
    <t>PEDVB90.60.300</t>
  </si>
  <si>
    <t>PEDVB90.60.400</t>
  </si>
  <si>
    <t>PEDVB90.60.500</t>
  </si>
  <si>
    <t>PEDVB90.60.600</t>
  </si>
  <si>
    <t>PEDVB90.85.100</t>
  </si>
  <si>
    <t>PEDVB90.85.150</t>
  </si>
  <si>
    <t>PEDVB90.85.200</t>
  </si>
  <si>
    <t>PEDVB90.85.300</t>
  </si>
  <si>
    <t>PEDVB90.85.400</t>
  </si>
  <si>
    <t>PEDVB90.85.500</t>
  </si>
  <si>
    <t>PEDVB90.85.600</t>
  </si>
  <si>
    <t>PEE110.150</t>
  </si>
  <si>
    <t>PEE110.200</t>
  </si>
  <si>
    <t>PEE110.300</t>
  </si>
  <si>
    <t>PEE110.400</t>
  </si>
  <si>
    <t>PEE110.500</t>
  </si>
  <si>
    <t>PEE110.600</t>
  </si>
  <si>
    <t>PEE35.050</t>
  </si>
  <si>
    <t>PEE35.075</t>
  </si>
  <si>
    <t>PEE35.100</t>
  </si>
  <si>
    <t>PEE35.150</t>
  </si>
  <si>
    <t>PEE35.200</t>
  </si>
  <si>
    <t>PEE35.300</t>
  </si>
  <si>
    <t>PEE35.400</t>
  </si>
  <si>
    <t>PEE35.500</t>
  </si>
  <si>
    <t>PEE35.600</t>
  </si>
  <si>
    <t>PEE60.050</t>
  </si>
  <si>
    <t>PEE60.075</t>
  </si>
  <si>
    <t>PEE60.100</t>
  </si>
  <si>
    <t>PEE60.150</t>
  </si>
  <si>
    <t>PEE60.200</t>
  </si>
  <si>
    <t>PEE60.300</t>
  </si>
  <si>
    <t>PEE60.400</t>
  </si>
  <si>
    <t>PEE60.500</t>
  </si>
  <si>
    <t>PEE60.600</t>
  </si>
  <si>
    <t>PEE85.100</t>
  </si>
  <si>
    <t>PEE85.150</t>
  </si>
  <si>
    <t>PEE85.200</t>
  </si>
  <si>
    <t>PEE85.300</t>
  </si>
  <si>
    <t>PEE85.400</t>
  </si>
  <si>
    <t>PEE85.500</t>
  </si>
  <si>
    <t>PEE85.600</t>
  </si>
  <si>
    <t>PEGVFUL100.100</t>
  </si>
  <si>
    <t>PEGVFUL100.150</t>
  </si>
  <si>
    <t>PEGVFUL55.100</t>
  </si>
  <si>
    <t>PEGVFUL60.150</t>
  </si>
  <si>
    <t>PEHSMD200</t>
  </si>
  <si>
    <t>PEHSMD300</t>
  </si>
  <si>
    <t>PEHSMD400</t>
  </si>
  <si>
    <t>PEHSMD500</t>
  </si>
  <si>
    <t>PEHSMD600</t>
  </si>
  <si>
    <t>PEHSMES1000</t>
  </si>
  <si>
    <t>PEHSMES1200</t>
  </si>
  <si>
    <t>PEHSMES1500</t>
  </si>
  <si>
    <t>PEHSMES200</t>
  </si>
  <si>
    <t>PEHSMES300</t>
  </si>
  <si>
    <t>PEHSMES400</t>
  </si>
  <si>
    <t>PEHSMES500</t>
  </si>
  <si>
    <t>PEHSMES600</t>
  </si>
  <si>
    <t>PEHSMES800</t>
  </si>
  <si>
    <t>PEKBS110.100.100</t>
  </si>
  <si>
    <t>PEKBS110.150.125</t>
  </si>
  <si>
    <t>PEKBS110.200.125</t>
  </si>
  <si>
    <t>PEKBS110.200.150.6</t>
  </si>
  <si>
    <t>PEKBS110.300.125</t>
  </si>
  <si>
    <t>PEKBS110.300.150.6</t>
  </si>
  <si>
    <t>PEKBS110.400.125</t>
  </si>
  <si>
    <t>PEKBS110.400.150.6</t>
  </si>
  <si>
    <t>PEKBS110.500.125</t>
  </si>
  <si>
    <t>PEKBS110.500.150.6</t>
  </si>
  <si>
    <t>PEKBS110.600.125</t>
  </si>
  <si>
    <t>PEKBS110.600.150.6</t>
  </si>
  <si>
    <t>PEKBS35.050.075</t>
  </si>
  <si>
    <t>PEKBS35.050.100</t>
  </si>
  <si>
    <t>PEKBS35.400.100</t>
  </si>
  <si>
    <t>PEKBS35.500.100</t>
  </si>
  <si>
    <t>PEKBS60.050.075</t>
  </si>
  <si>
    <t>PEKBS60.050.100</t>
  </si>
  <si>
    <t>PEKBS60.100.150</t>
  </si>
  <si>
    <t>PEKBS60.150.150</t>
  </si>
  <si>
    <t>PEKBS60.200.150</t>
  </si>
  <si>
    <t>PEKBS60.300.150</t>
  </si>
  <si>
    <t>PEKBS60.400.150</t>
  </si>
  <si>
    <t>PEKBS60.500.150</t>
  </si>
  <si>
    <t>PEKBS60.600.150</t>
  </si>
  <si>
    <t>PEKBS85.100.100</t>
  </si>
  <si>
    <t>PEKBS85.150.100</t>
  </si>
  <si>
    <t>PEKBS85.200.100</t>
  </si>
  <si>
    <t>PEKBS85.300.100</t>
  </si>
  <si>
    <t>PEKBS85.400.100</t>
  </si>
  <si>
    <t>PEKBS85.500.125</t>
  </si>
  <si>
    <t>PEKBS85.600.125</t>
  </si>
  <si>
    <t>PEKBSCL60.075.075</t>
  </si>
  <si>
    <t>PEKBSCL60.075.10.6</t>
  </si>
  <si>
    <t>PEKBSCL60.075.100</t>
  </si>
  <si>
    <t>PEKBSCL60.100.060</t>
  </si>
  <si>
    <t>PEKBSCL60.100.075</t>
  </si>
  <si>
    <t>PEKBSCL60.100.10.6</t>
  </si>
  <si>
    <t>PEKBSCL60.100.100</t>
  </si>
  <si>
    <t>PEKBSCL60.150.075</t>
  </si>
  <si>
    <t>PEKBSCL60.150.10.6</t>
  </si>
  <si>
    <t>PEKBSCL60.150.100</t>
  </si>
  <si>
    <t>PEKBSCL60.200.060</t>
  </si>
  <si>
    <t>PEKBSCL60.200.075</t>
  </si>
  <si>
    <t>PEKBSCL60.200.10.6</t>
  </si>
  <si>
    <t>PEKBSCL60.200.100</t>
  </si>
  <si>
    <t>PEKBSCL60.300.060</t>
  </si>
  <si>
    <t>PEKBSCL60.300.075</t>
  </si>
  <si>
    <t>PEKBSCL60.300.10.6</t>
  </si>
  <si>
    <t>PEKBSCL60.300.100</t>
  </si>
  <si>
    <t>PEKBSCL60.400.075</t>
  </si>
  <si>
    <t>PEKBSCL60.400.10.6</t>
  </si>
  <si>
    <t>PEKBSCL60.400.100</t>
  </si>
  <si>
    <t>PEKBSM60.050.100</t>
  </si>
  <si>
    <t>PEKBSMI60.075.100</t>
  </si>
  <si>
    <t>PEKG110.100.150</t>
  </si>
  <si>
    <t>PEKG110.100.150S12</t>
  </si>
  <si>
    <t>PEKG110.100.150S13</t>
  </si>
  <si>
    <t>PEKG110.150.150</t>
  </si>
  <si>
    <t>PEKG110.150.150S12</t>
  </si>
  <si>
    <t>PEKG110.150.150S13</t>
  </si>
  <si>
    <t>PEKG110.150.150S23</t>
  </si>
  <si>
    <t>PEKG110.200.150</t>
  </si>
  <si>
    <t>PEKG110.200.150S12</t>
  </si>
  <si>
    <t>PEKG110.200.150S13</t>
  </si>
  <si>
    <t>PEKG110.200.150S23</t>
  </si>
  <si>
    <t>PEKG110.300.150</t>
  </si>
  <si>
    <t>PEKG110.300.150S12</t>
  </si>
  <si>
    <t>PEKG110.300.150S13</t>
  </si>
  <si>
    <t>PEKG110.300.150S23</t>
  </si>
  <si>
    <t>PEKG110.400.150</t>
  </si>
  <si>
    <t>PEKG110.400.150S12</t>
  </si>
  <si>
    <t>PEKG110.400.150S13</t>
  </si>
  <si>
    <t>PEKG110.400.150S23</t>
  </si>
  <si>
    <t>PEKG110.500.150</t>
  </si>
  <si>
    <t>PEKG110.500.150S12</t>
  </si>
  <si>
    <t>PEKG110.500.150S13</t>
  </si>
  <si>
    <t>PEKG110.500.150S23</t>
  </si>
  <si>
    <t>PEKG110.600.150</t>
  </si>
  <si>
    <t>PEKG110.600.150S12</t>
  </si>
  <si>
    <t>PEKG110.600.150S13</t>
  </si>
  <si>
    <t>PEKG110.600.150S23</t>
  </si>
  <si>
    <t>PEKGCL60.075.100</t>
  </si>
  <si>
    <t>Kabelbaan gesloten bodem klikbaar</t>
  </si>
  <si>
    <t>PEKGCL60.075.10S12</t>
  </si>
  <si>
    <t>PEKGCL60.075.10S13</t>
  </si>
  <si>
    <t>PEKGCL60.100.100</t>
  </si>
  <si>
    <t>PEKGCL60.100.10S12</t>
  </si>
  <si>
    <t>PEKGCL60.100.10S13</t>
  </si>
  <si>
    <t>PEKGCL60.150.100</t>
  </si>
  <si>
    <t>PEKGCL60.150.10S12</t>
  </si>
  <si>
    <t>PEKGCL60.150.10S13</t>
  </si>
  <si>
    <t>PEKGCL60.150.10S23</t>
  </si>
  <si>
    <t>PEKGCL60.200.100</t>
  </si>
  <si>
    <t>PEKGCL60.200.10S12</t>
  </si>
  <si>
    <t>PEKGCL60.200.10S13</t>
  </si>
  <si>
    <t>PEKGCL60.200.10S23</t>
  </si>
  <si>
    <t>PEKGCL60.300.100</t>
  </si>
  <si>
    <t>PEKGCL60.300.10S12</t>
  </si>
  <si>
    <t>PEKGCL60.300.10S13</t>
  </si>
  <si>
    <t>PEKGCL60.300.10S23</t>
  </si>
  <si>
    <t>PEKGCL60.400.100</t>
  </si>
  <si>
    <t>PEKGCL60.400.10S12</t>
  </si>
  <si>
    <t>PEKGCL60.400.10S13</t>
  </si>
  <si>
    <t>PEKGCL60.400.10S23</t>
  </si>
  <si>
    <t>PEKL60.200</t>
  </si>
  <si>
    <t>PEKL60.300</t>
  </si>
  <si>
    <t>PEKL60.400</t>
  </si>
  <si>
    <t>PEKL60.500</t>
  </si>
  <si>
    <t>PEKL60.600</t>
  </si>
  <si>
    <t>PEKLB60.200</t>
  </si>
  <si>
    <t>PEKLB60.300</t>
  </si>
  <si>
    <t>PEKLB60.400</t>
  </si>
  <si>
    <t>PEKLB60.500</t>
  </si>
  <si>
    <t>PEKLB60.600</t>
  </si>
  <si>
    <t>PEKLL110.150</t>
  </si>
  <si>
    <t>PEKLL110.200</t>
  </si>
  <si>
    <t>PEKLL110.200.6</t>
  </si>
  <si>
    <t>PEKLL110.300</t>
  </si>
  <si>
    <t>PEKLL110.300.6</t>
  </si>
  <si>
    <t>PEKLL110.400</t>
  </si>
  <si>
    <t>PEKLL110.400.6</t>
  </si>
  <si>
    <t>PEKLL110.450</t>
  </si>
  <si>
    <t>PEKLL110.500</t>
  </si>
  <si>
    <t>PEKLL110.500.6</t>
  </si>
  <si>
    <t>PEKLL110.600</t>
  </si>
  <si>
    <t>PEKLL110.600.6</t>
  </si>
  <si>
    <t>PEKLL110.750</t>
  </si>
  <si>
    <t>PEKLL110.800</t>
  </si>
  <si>
    <t>PEKLL110.900</t>
  </si>
  <si>
    <t>PEKLL85.150</t>
  </si>
  <si>
    <t>PEKLL85.200</t>
  </si>
  <si>
    <t>PEKLL85.300</t>
  </si>
  <si>
    <t>PEKLL85.400</t>
  </si>
  <si>
    <t>PEKLL85.450</t>
  </si>
  <si>
    <t>PEKLL85.500</t>
  </si>
  <si>
    <t>PEKLL85.600</t>
  </si>
  <si>
    <t>PEKLL85.750</t>
  </si>
  <si>
    <t>PEKLL85.800</t>
  </si>
  <si>
    <t>PEKLL85.900</t>
  </si>
  <si>
    <t>PEKLLABD</t>
  </si>
  <si>
    <t>PEKLLAH110</t>
  </si>
  <si>
    <t>PEKLLAH60</t>
  </si>
  <si>
    <t>PEKLLAH85</t>
  </si>
  <si>
    <t>PEKLLAHV110</t>
  </si>
  <si>
    <t>PEKLLAHV60</t>
  </si>
  <si>
    <t>PEKLLAHV85</t>
  </si>
  <si>
    <t>PEKLLB110.150</t>
  </si>
  <si>
    <t>PEKLLB110.150.45</t>
  </si>
  <si>
    <t>PEKLLB110.200</t>
  </si>
  <si>
    <t>PEKLLB110.200.45</t>
  </si>
  <si>
    <t>PEKLLB110.300</t>
  </si>
  <si>
    <t>PEKLLB110.300.45</t>
  </si>
  <si>
    <t>PEKLLB110.400</t>
  </si>
  <si>
    <t>PEKLLB110.400.45</t>
  </si>
  <si>
    <t>PEKLLB110.450</t>
  </si>
  <si>
    <t>PEKLLB110.450.45</t>
  </si>
  <si>
    <t>PEKLLB110.500</t>
  </si>
  <si>
    <t>PEKLLB110.500.45</t>
  </si>
  <si>
    <t>PEKLLB110.600</t>
  </si>
  <si>
    <t>PEKLLB110.600.45</t>
  </si>
  <si>
    <t>PEKLLB60.150</t>
  </si>
  <si>
    <t>PEKLLB60.150.45</t>
  </si>
  <si>
    <t>PEKLLB60.200</t>
  </si>
  <si>
    <t>PEKLLB60.200.45</t>
  </si>
  <si>
    <t>PEKLLB60.300</t>
  </si>
  <si>
    <t>PEKLLB60.300.45</t>
  </si>
  <si>
    <t>PEKLLB60.400</t>
  </si>
  <si>
    <t>PEKLLB60.400.45</t>
  </si>
  <si>
    <t>PEKLLB60.450</t>
  </si>
  <si>
    <t>PEKLLB60.450.45</t>
  </si>
  <si>
    <t>PEKLLB60.500</t>
  </si>
  <si>
    <t>PEKLLB60.500.45</t>
  </si>
  <si>
    <t>PEKLLB60.600</t>
  </si>
  <si>
    <t>PEKLLB60.600.45</t>
  </si>
  <si>
    <t>PEKLLB85.150</t>
  </si>
  <si>
    <t>PEKLLB85.150.45</t>
  </si>
  <si>
    <t>PEKLLB85.200</t>
  </si>
  <si>
    <t>PEKLLB85.200.45</t>
  </si>
  <si>
    <t>PEKLLB85.300</t>
  </si>
  <si>
    <t>PEKLLB85.300.45</t>
  </si>
  <si>
    <t>PEKLLB85.400</t>
  </si>
  <si>
    <t>PEKLLB85.400.45</t>
  </si>
  <si>
    <t>PEKLLB85.450</t>
  </si>
  <si>
    <t>PEKLLB85.450.45</t>
  </si>
  <si>
    <t>PEKLLB85.500</t>
  </si>
  <si>
    <t>PEKLLB85.500.45</t>
  </si>
  <si>
    <t>PEKLLB85.600</t>
  </si>
  <si>
    <t>PEKLLB85.600.45</t>
  </si>
  <si>
    <t>PEKLLBK25</t>
  </si>
  <si>
    <t>PEKLLBK40</t>
  </si>
  <si>
    <t>PEKLLDK</t>
  </si>
  <si>
    <t>PEKLLDSH110</t>
  </si>
  <si>
    <t>PEKLLDSH60</t>
  </si>
  <si>
    <t>PEKLLDSH85</t>
  </si>
  <si>
    <t>PEKLLDSV110</t>
  </si>
  <si>
    <t>PEKLLDSV60</t>
  </si>
  <si>
    <t>PEKLLDSV85</t>
  </si>
  <si>
    <t>PEKLLI60.150</t>
  </si>
  <si>
    <t>PEKLLI60.150.6</t>
  </si>
  <si>
    <t>PEKLLI60.200</t>
  </si>
  <si>
    <t>PEKLLI60.200.6</t>
  </si>
  <si>
    <t>PEKLLI60.300</t>
  </si>
  <si>
    <t>PEKLLI60.300.6</t>
  </si>
  <si>
    <t>PEKLLI60.400</t>
  </si>
  <si>
    <t>PEKLLI60.400.6</t>
  </si>
  <si>
    <t>PEKLLI60.450</t>
  </si>
  <si>
    <t>PEKLLI60.500</t>
  </si>
  <si>
    <t>PEKLLI60.500.6</t>
  </si>
  <si>
    <t>PEKLLI60.600</t>
  </si>
  <si>
    <t>PEKLLI60.600.6</t>
  </si>
  <si>
    <t>PEKLLI60.750</t>
  </si>
  <si>
    <t>PEKLLI60.800</t>
  </si>
  <si>
    <t>PEKLLI60.800.6</t>
  </si>
  <si>
    <t>PEKLLI60.900</t>
  </si>
  <si>
    <t>PEKLLKP110</t>
  </si>
  <si>
    <t>PEKLLKP60</t>
  </si>
  <si>
    <t>PEKLLKP85</t>
  </si>
  <si>
    <t>PEKLLSB110.150</t>
  </si>
  <si>
    <t>PEKLLSB110.150.45</t>
  </si>
  <si>
    <t>PEKLLSB110.200</t>
  </si>
  <si>
    <t>PEKLLSB110.200.45</t>
  </si>
  <si>
    <t>PEKLLSB110.300</t>
  </si>
  <si>
    <t>PEKLLSB110.300.45</t>
  </si>
  <si>
    <t>PEKLLSB110.400</t>
  </si>
  <si>
    <t>PEKLLSB110.400.45</t>
  </si>
  <si>
    <t>PEKLLSB110.450</t>
  </si>
  <si>
    <t>PEKLLSB110.450.45</t>
  </si>
  <si>
    <t>PEKLLSB110.500</t>
  </si>
  <si>
    <t>PEKLLSB110.500.45</t>
  </si>
  <si>
    <t>PEKLLSB110.600</t>
  </si>
  <si>
    <t>PEKLLSB110.600.45</t>
  </si>
  <si>
    <t>PEKLLSB60.150</t>
  </si>
  <si>
    <t>PEKLLSB60.150.45</t>
  </si>
  <si>
    <t>PEKLLSB60.200</t>
  </si>
  <si>
    <t>PEKLLSB60.200.45</t>
  </si>
  <si>
    <t>PEKLLSB60.300</t>
  </si>
  <si>
    <t>PEKLLSB60.300.45</t>
  </si>
  <si>
    <t>PEKLLSB60.400</t>
  </si>
  <si>
    <t>PEKLLSB60.400.45</t>
  </si>
  <si>
    <t>PEKLLSB60.450</t>
  </si>
  <si>
    <t>PEKLLSB60.450.45</t>
  </si>
  <si>
    <t>PEKLLSB60.500</t>
  </si>
  <si>
    <t>PEKLLSB60.500.45</t>
  </si>
  <si>
    <t>PEKLLSB60.600</t>
  </si>
  <si>
    <t>PEKLLSB60.600.45</t>
  </si>
  <si>
    <t>PEKLLSB85.150</t>
  </si>
  <si>
    <t>PEKLLSB85.150.45</t>
  </si>
  <si>
    <t>PEKLLSB85.200</t>
  </si>
  <si>
    <t>PEKLLSB85.200.45</t>
  </si>
  <si>
    <t>PEKLLSB85.300</t>
  </si>
  <si>
    <t>PEKLLSB85.300.45</t>
  </si>
  <si>
    <t>PEKLLSB85.400</t>
  </si>
  <si>
    <t>PEKLLSB85.400.45</t>
  </si>
  <si>
    <t>PEKLLSB85.450</t>
  </si>
  <si>
    <t>PEKLLSB85.450.45</t>
  </si>
  <si>
    <t>PEKLLSB85.500</t>
  </si>
  <si>
    <t>PEKLLSB85.500.45</t>
  </si>
  <si>
    <t>PEKLLSB85.600</t>
  </si>
  <si>
    <t>PEKLLSB85.600.45</t>
  </si>
  <si>
    <t>PEKLLT110.150</t>
  </si>
  <si>
    <t>PEKLLT110.200</t>
  </si>
  <si>
    <t>PEKLLT110.300</t>
  </si>
  <si>
    <t>PEKLLT110.400</t>
  </si>
  <si>
    <t>PEKLLT110.450</t>
  </si>
  <si>
    <t>PEKLLT110.500</t>
  </si>
  <si>
    <t>PEKLLT110.600</t>
  </si>
  <si>
    <t>PEKLLT60.150</t>
  </si>
  <si>
    <t>PEKLLT60.200</t>
  </si>
  <si>
    <t>PEKLLT60.300</t>
  </si>
  <si>
    <t>PEKLLT60.400</t>
  </si>
  <si>
    <t>PEKLLT60.450</t>
  </si>
  <si>
    <t>PEKLLT60.500</t>
  </si>
  <si>
    <t>PEKLLT60.600</t>
  </si>
  <si>
    <t>PEKLLT85.150</t>
  </si>
  <si>
    <t>PEKLLT85.200</t>
  </si>
  <si>
    <t>PEKLLT85.300</t>
  </si>
  <si>
    <t>PEKLLT85.400</t>
  </si>
  <si>
    <t>PEKLLT85.450</t>
  </si>
  <si>
    <t>PEKLLT85.500</t>
  </si>
  <si>
    <t>PEKLLT85.600</t>
  </si>
  <si>
    <t>PEKLLVB110.150</t>
  </si>
  <si>
    <t>PEKLLVB110.150.45</t>
  </si>
  <si>
    <t>PEKLLVB110.200</t>
  </si>
  <si>
    <t>PEKLLVB110.200.45</t>
  </si>
  <si>
    <t>PEKLLVB110.300</t>
  </si>
  <si>
    <t>PEKLLVB110.300.45</t>
  </si>
  <si>
    <t>PEKLLVB110.400</t>
  </si>
  <si>
    <t>PEKLLVB110.400.45</t>
  </si>
  <si>
    <t>PEKLLVB110.450</t>
  </si>
  <si>
    <t>PEKLLVB110.450.45</t>
  </si>
  <si>
    <t>PEKLLVB110.500</t>
  </si>
  <si>
    <t>PEKLLVB110.500.45</t>
  </si>
  <si>
    <t>PEKLLVB110.600</t>
  </si>
  <si>
    <t>PEKLLVB110.600.45</t>
  </si>
  <si>
    <t>PEKLLVB60.150</t>
  </si>
  <si>
    <t>PEKLLVB60.150.45</t>
  </si>
  <si>
    <t>PEKLLVB60.200</t>
  </si>
  <si>
    <t>PEKLLVB60.200.45</t>
  </si>
  <si>
    <t>PEKLLVB60.300</t>
  </si>
  <si>
    <t>PEKLLVB60.300.45</t>
  </si>
  <si>
    <t>PEKLLVB60.400</t>
  </si>
  <si>
    <t>PEKLLVB60.400.45</t>
  </si>
  <si>
    <t>PEKLLVB60.450</t>
  </si>
  <si>
    <t>PEKLLVB60.450.45</t>
  </si>
  <si>
    <t>PEKLLVB60.500</t>
  </si>
  <si>
    <t>PEKLLVB60.500.45</t>
  </si>
  <si>
    <t>PEKLLVB60.600</t>
  </si>
  <si>
    <t>PEKLLVB60.600.45</t>
  </si>
  <si>
    <t>PEKLLVB85.150</t>
  </si>
  <si>
    <t>PEKLLVB85.150.45</t>
  </si>
  <si>
    <t>PEKLLVB85.200</t>
  </si>
  <si>
    <t>PEKLLVB85.200.45</t>
  </si>
  <si>
    <t>PEKLLVB85.300</t>
  </si>
  <si>
    <t>PEKLLVB85.300.45</t>
  </si>
  <si>
    <t>PEKLLVB85.400</t>
  </si>
  <si>
    <t>PEKLLVB85.400.45</t>
  </si>
  <si>
    <t>PEKLLVB85.450</t>
  </si>
  <si>
    <t>PEKLLVB85.450.45</t>
  </si>
  <si>
    <t>PEKLLVB85.500</t>
  </si>
  <si>
    <t>PEKLLVB85.500.45</t>
  </si>
  <si>
    <t>PEKLLVB85.600</t>
  </si>
  <si>
    <t>PEKLLVB85.600.45</t>
  </si>
  <si>
    <t>PEKLLVS110</t>
  </si>
  <si>
    <t>PEKLLVS60</t>
  </si>
  <si>
    <t>PEKLLVS85</t>
  </si>
  <si>
    <t>PEKLLVSB110.150</t>
  </si>
  <si>
    <t>PEKLLVSB110.200</t>
  </si>
  <si>
    <t>PEKLLVSB110.300</t>
  </si>
  <si>
    <t>PEKLLVSB110.400</t>
  </si>
  <si>
    <t>PEKLLVSB110.450</t>
  </si>
  <si>
    <t>PEKLLVSB110.500</t>
  </si>
  <si>
    <t>PEKLLVSB110.600</t>
  </si>
  <si>
    <t>PEKLLVSB60.150</t>
  </si>
  <si>
    <t>PEKLLVSB60.200</t>
  </si>
  <si>
    <t>PEKLLVSB60.300</t>
  </si>
  <si>
    <t>PEKLLVSB60.400</t>
  </si>
  <si>
    <t>PEKLLVSB60.450</t>
  </si>
  <si>
    <t>PEKLLVSB60.500</t>
  </si>
  <si>
    <t>PEKLLVSB60.600</t>
  </si>
  <si>
    <t>PEKLLVSB85.150</t>
  </si>
  <si>
    <t>PEKLLVSB85.200</t>
  </si>
  <si>
    <t>PEKLLVSB85.300</t>
  </si>
  <si>
    <t>PEKLLVSB85.400</t>
  </si>
  <si>
    <t>PEKLLVSB85.450</t>
  </si>
  <si>
    <t>PEKLLVSB85.500</t>
  </si>
  <si>
    <t>PEKLLVSB85.600</t>
  </si>
  <si>
    <t>PEKLLVST110</t>
  </si>
  <si>
    <t>PEKLLVST60</t>
  </si>
  <si>
    <t>PEKLLVST85</t>
  </si>
  <si>
    <t>PEKLLX110.150</t>
  </si>
  <si>
    <t>PEKLLX110.200</t>
  </si>
  <si>
    <t>PEKLLX110.300</t>
  </si>
  <si>
    <t>PEKLLX110.400</t>
  </si>
  <si>
    <t>PEKLLX110.450</t>
  </si>
  <si>
    <t>PEKLLX110.500</t>
  </si>
  <si>
    <t>PEKLLX110.600</t>
  </si>
  <si>
    <t>PEKLLX60.150</t>
  </si>
  <si>
    <t>PEKLLX60.200</t>
  </si>
  <si>
    <t>PEKLLX60.300</t>
  </si>
  <si>
    <t>PEKLLX60.400</t>
  </si>
  <si>
    <t>PEKLLX60.450</t>
  </si>
  <si>
    <t>PEKLLX60.500</t>
  </si>
  <si>
    <t>PEKLLX60.600</t>
  </si>
  <si>
    <t>PEKLLX85.150</t>
  </si>
  <si>
    <t>PEKLLX85.200</t>
  </si>
  <si>
    <t>PEKLLX85.300</t>
  </si>
  <si>
    <t>PEKLLX85.400</t>
  </si>
  <si>
    <t>PEKLLX85.450</t>
  </si>
  <si>
    <t>PEKLLX85.500</t>
  </si>
  <si>
    <t>PEKLLX85.600</t>
  </si>
  <si>
    <t>PEKLM1000</t>
  </si>
  <si>
    <t>PEKLM200</t>
  </si>
  <si>
    <t>PEKLM300</t>
  </si>
  <si>
    <t>PEKLM400</t>
  </si>
  <si>
    <t>PEKLM500</t>
  </si>
  <si>
    <t>PEKLM600</t>
  </si>
  <si>
    <t>PEKLM800</t>
  </si>
  <si>
    <t>PEKLMAH</t>
  </si>
  <si>
    <t>PEKLMAHV</t>
  </si>
  <si>
    <t>PEKLMB200</t>
  </si>
  <si>
    <t>PEKLMB300</t>
  </si>
  <si>
    <t>PEKLMB400</t>
  </si>
  <si>
    <t>PEKLMB500</t>
  </si>
  <si>
    <t>PEKLMB600</t>
  </si>
  <si>
    <t>PEKLMDSH</t>
  </si>
  <si>
    <t>PEKLMDSV</t>
  </si>
  <si>
    <t>PEKLMKP</t>
  </si>
  <si>
    <t>PEKLMSB200</t>
  </si>
  <si>
    <t>PEKLMSB300</t>
  </si>
  <si>
    <t>PEKLMSB400</t>
  </si>
  <si>
    <t>PEKLMSB500</t>
  </si>
  <si>
    <t>PEKLMSB600</t>
  </si>
  <si>
    <t>PEKLMT200</t>
  </si>
  <si>
    <t>PEKLMT300</t>
  </si>
  <si>
    <t>PEKLMT400</t>
  </si>
  <si>
    <t>PEKLMT500</t>
  </si>
  <si>
    <t>PEKLMT600</t>
  </si>
  <si>
    <t>PEKLMVB200</t>
  </si>
  <si>
    <t>PEKLMVB300</t>
  </si>
  <si>
    <t>PEKLMVB400</t>
  </si>
  <si>
    <t>PEKLMVB500</t>
  </si>
  <si>
    <t>PEKLMVB600</t>
  </si>
  <si>
    <t>PEKLMVS</t>
  </si>
  <si>
    <t>PEKLMVSB200</t>
  </si>
  <si>
    <t>PEKLMVSB300</t>
  </si>
  <si>
    <t>PEKLMVSB400</t>
  </si>
  <si>
    <t>PEKLMVSB500</t>
  </si>
  <si>
    <t>PEKLMVSB600</t>
  </si>
  <si>
    <t>PEKLMVST</t>
  </si>
  <si>
    <t>PEKLMX200</t>
  </si>
  <si>
    <t>PEKLMX300</t>
  </si>
  <si>
    <t>PEKLMX400</t>
  </si>
  <si>
    <t>PEKLMX500</t>
  </si>
  <si>
    <t>PEKLMX600</t>
  </si>
  <si>
    <t>PEKLMZWAB</t>
  </si>
  <si>
    <t>PEKLMZWABD</t>
  </si>
  <si>
    <t>PEKLMZWBK25</t>
  </si>
  <si>
    <t>PEKLT60.200</t>
  </si>
  <si>
    <t>PEKLT60.300</t>
  </si>
  <si>
    <t>PEKLT60.400</t>
  </si>
  <si>
    <t>PEKLT60.500</t>
  </si>
  <si>
    <t>PEKLT60.600</t>
  </si>
  <si>
    <t>PEKLVB60.200</t>
  </si>
  <si>
    <t>PEKLVB60.300</t>
  </si>
  <si>
    <t>PEKLVB60.400</t>
  </si>
  <si>
    <t>PEKLVB60.500</t>
  </si>
  <si>
    <t>PEKLVB60.600</t>
  </si>
  <si>
    <t>PEKLW1000</t>
  </si>
  <si>
    <t>PEKLW200</t>
  </si>
  <si>
    <t>PEKLW300</t>
  </si>
  <si>
    <t>PEKLW400</t>
  </si>
  <si>
    <t>PEKLW500</t>
  </si>
  <si>
    <t>PEKLW600</t>
  </si>
  <si>
    <t>PEKLW800</t>
  </si>
  <si>
    <t>PEKLWAH</t>
  </si>
  <si>
    <t>PEKLWAHV</t>
  </si>
  <si>
    <t>PEKLWB200</t>
  </si>
  <si>
    <t>PEKLWB300</t>
  </si>
  <si>
    <t>PEKLWB400</t>
  </si>
  <si>
    <t>PEKLWB500</t>
  </si>
  <si>
    <t>PEKLWB600</t>
  </si>
  <si>
    <t>PEKLWDSH</t>
  </si>
  <si>
    <t>PEKLWDSV</t>
  </si>
  <si>
    <t>PEKLWKP</t>
  </si>
  <si>
    <t>PEKLWSB200</t>
  </si>
  <si>
    <t>PEKLWSB300</t>
  </si>
  <si>
    <t>PEKLWSB400</t>
  </si>
  <si>
    <t>PEKLWSB500</t>
  </si>
  <si>
    <t>PEKLWSB600</t>
  </si>
  <si>
    <t>PEKLWT200</t>
  </si>
  <si>
    <t>PEKLWT300</t>
  </si>
  <si>
    <t>PEKLWT400</t>
  </si>
  <si>
    <t>PEKLWT500</t>
  </si>
  <si>
    <t>PEKLWT600</t>
  </si>
  <si>
    <t>PEKLWVB200</t>
  </si>
  <si>
    <t>PEKLWVB300</t>
  </si>
  <si>
    <t>PEKLWVB400</t>
  </si>
  <si>
    <t>PEKLWVB500</t>
  </si>
  <si>
    <t>PEKLWVB600</t>
  </si>
  <si>
    <t>PEKLWVS</t>
  </si>
  <si>
    <t>PEKLWVSB200</t>
  </si>
  <si>
    <t>PEKLWVSB300</t>
  </si>
  <si>
    <t>PEKLWVSB400</t>
  </si>
  <si>
    <t>PEKLWVSB500</t>
  </si>
  <si>
    <t>PEKLWVSB600</t>
  </si>
  <si>
    <t>PEKLWVST</t>
  </si>
  <si>
    <t>PEKLWX200</t>
  </si>
  <si>
    <t>PEKLWX300</t>
  </si>
  <si>
    <t>PEKLWX400</t>
  </si>
  <si>
    <t>PEKLWX500</t>
  </si>
  <si>
    <t>PEKLWX600</t>
  </si>
  <si>
    <t>PEKLX60.200</t>
  </si>
  <si>
    <t>PEKLX60.300</t>
  </si>
  <si>
    <t>PEKLX60.400</t>
  </si>
  <si>
    <t>PEKLX60.500</t>
  </si>
  <si>
    <t>PEKLX60.600</t>
  </si>
  <si>
    <t>PEKLZ1000</t>
  </si>
  <si>
    <t>PEKLZ200</t>
  </si>
  <si>
    <t>PEKLZ300</t>
  </si>
  <si>
    <t>PEKLZ400</t>
  </si>
  <si>
    <t>PEKLZ500</t>
  </si>
  <si>
    <t>PEKLZ600</t>
  </si>
  <si>
    <t>PEKLZ800</t>
  </si>
  <si>
    <t>PEKLZAH</t>
  </si>
  <si>
    <t>PEKLZAHV</t>
  </si>
  <si>
    <t>PEKLZB200</t>
  </si>
  <si>
    <t>PEKLZB300</t>
  </si>
  <si>
    <t>PEKLZB400</t>
  </si>
  <si>
    <t>PEKLZB500</t>
  </si>
  <si>
    <t>PEKLZB600</t>
  </si>
  <si>
    <t>PEKLZDSH</t>
  </si>
  <si>
    <t>PEKLZDSV</t>
  </si>
  <si>
    <t>PEKLZKP</t>
  </si>
  <si>
    <t>PEKLZSB200</t>
  </si>
  <si>
    <t>PEKLZSB300</t>
  </si>
  <si>
    <t>PEKLZSB400</t>
  </si>
  <si>
    <t>PEKLZSB500</t>
  </si>
  <si>
    <t>PEKLZSB600</t>
  </si>
  <si>
    <t>PEKLZT200</t>
  </si>
  <si>
    <t>PEKLZT300</t>
  </si>
  <si>
    <t>PEKLZT400</t>
  </si>
  <si>
    <t>PEKLZT500</t>
  </si>
  <si>
    <t>PEKLZT600</t>
  </si>
  <si>
    <t>PEKLZVB200</t>
  </si>
  <si>
    <t>PEKLZVB300</t>
  </si>
  <si>
    <t>PEKLZVB400</t>
  </si>
  <si>
    <t>PEKLZVB500</t>
  </si>
  <si>
    <t>PEKLZVB600</t>
  </si>
  <si>
    <t>PEKLZVS</t>
  </si>
  <si>
    <t>PEKLZVSB200</t>
  </si>
  <si>
    <t>PEKLZVSB300</t>
  </si>
  <si>
    <t>PEKLZVSB400</t>
  </si>
  <si>
    <t>PEKLZVSB500</t>
  </si>
  <si>
    <t>PEKLZVSB600</t>
  </si>
  <si>
    <t>PEKLZVST</t>
  </si>
  <si>
    <t>PEKLZX200</t>
  </si>
  <si>
    <t>PEKLZX300</t>
  </si>
  <si>
    <t>PEKLZX400</t>
  </si>
  <si>
    <t>PEKLZX500</t>
  </si>
  <si>
    <t>PEKLZX600</t>
  </si>
  <si>
    <t>PEKPVF</t>
  </si>
  <si>
    <t>PEKPVFL35</t>
  </si>
  <si>
    <t>PEKPW</t>
  </si>
  <si>
    <t>PEKR110.150</t>
  </si>
  <si>
    <t>PEKR110.200</t>
  </si>
  <si>
    <t>PEKR110.300</t>
  </si>
  <si>
    <t>PEKR110.400</t>
  </si>
  <si>
    <t>PEKR110.500</t>
  </si>
  <si>
    <t>PEKR110.600</t>
  </si>
  <si>
    <t>PEKR35.050</t>
  </si>
  <si>
    <t>PEKR35.075</t>
  </si>
  <si>
    <t>PEKR35.100</t>
  </si>
  <si>
    <t>PEKR35.150</t>
  </si>
  <si>
    <t>PEKR35.200</t>
  </si>
  <si>
    <t>PEKR35.300</t>
  </si>
  <si>
    <t>PEKR35.400</t>
  </si>
  <si>
    <t>PEKR35.500</t>
  </si>
  <si>
    <t>PEKR35.600</t>
  </si>
  <si>
    <t>PEKR60.050</t>
  </si>
  <si>
    <t>PEKR60.075</t>
  </si>
  <si>
    <t>PEKR60.100</t>
  </si>
  <si>
    <t>PEKR60.150</t>
  </si>
  <si>
    <t>PEKR60.200</t>
  </si>
  <si>
    <t>PEKR60.300</t>
  </si>
  <si>
    <t>PEKR60.400</t>
  </si>
  <si>
    <t>PEKR60.500</t>
  </si>
  <si>
    <t>PEKR60.600</t>
  </si>
  <si>
    <t>PEKR85.100</t>
  </si>
  <si>
    <t>PEKR85.150</t>
  </si>
  <si>
    <t>PEKR85.200</t>
  </si>
  <si>
    <t>PEKR85.300</t>
  </si>
  <si>
    <t>PEKR85.400</t>
  </si>
  <si>
    <t>PEKR85.500</t>
  </si>
  <si>
    <t>PEKR85.600</t>
  </si>
  <si>
    <t>PEL25.125</t>
  </si>
  <si>
    <t>PEL25.200</t>
  </si>
  <si>
    <t>PEL25.50.125</t>
  </si>
  <si>
    <t>PEL25.50.200</t>
  </si>
  <si>
    <t>PEL50.50.125</t>
  </si>
  <si>
    <t>PEL50.50.200</t>
  </si>
  <si>
    <t>PELOMEGACLU150.100</t>
  </si>
  <si>
    <t>PELOMEGACLU150.150</t>
  </si>
  <si>
    <t>PELOMEGACLU150.200</t>
  </si>
  <si>
    <t>PELOMEGACLU150.250</t>
  </si>
  <si>
    <t>PELOMEGACLU150.300</t>
  </si>
  <si>
    <t>PELOMEGACLU150.400</t>
  </si>
  <si>
    <t>PELOMEGACLU150.500</t>
  </si>
  <si>
    <t>PELOMEGACLU150.600</t>
  </si>
  <si>
    <t>PELV110</t>
  </si>
  <si>
    <t>PELV35</t>
  </si>
  <si>
    <t>PELV60.85</t>
  </si>
  <si>
    <t>PEMP</t>
  </si>
  <si>
    <t>PEMPV</t>
  </si>
  <si>
    <t>PEMPVCL</t>
  </si>
  <si>
    <t>PENATO15.050.125</t>
  </si>
  <si>
    <t>PENATO15.100.125</t>
  </si>
  <si>
    <t>PENATO15.150.125</t>
  </si>
  <si>
    <t>PENATO15.200.125</t>
  </si>
  <si>
    <t>PENATO15.300.125</t>
  </si>
  <si>
    <t>PEOBG050</t>
  </si>
  <si>
    <t>PEOBG075</t>
  </si>
  <si>
    <t>PEOBG100</t>
  </si>
  <si>
    <t>PEOBG150</t>
  </si>
  <si>
    <t>PEOBG200</t>
  </si>
  <si>
    <t>PEOBG250</t>
  </si>
  <si>
    <t>PEOBG300</t>
  </si>
  <si>
    <t>PEOBG400</t>
  </si>
  <si>
    <t>PEOBZ130.075</t>
  </si>
  <si>
    <t>PEOBZ130.100</t>
  </si>
  <si>
    <t>PEOBZ130.150</t>
  </si>
  <si>
    <t>PEOBZ130.200</t>
  </si>
  <si>
    <t>PEOBZ130.250</t>
  </si>
  <si>
    <t>PEOBZ130.300</t>
  </si>
  <si>
    <t>PEOBZ130.400</t>
  </si>
  <si>
    <t>PEOBZ180.075</t>
  </si>
  <si>
    <t>PEOBZ180.100</t>
  </si>
  <si>
    <t>PEOBZ180.150</t>
  </si>
  <si>
    <t>PEOBZ180.200</t>
  </si>
  <si>
    <t>PEOBZ180.250</t>
  </si>
  <si>
    <t>PEOBZ180.300</t>
  </si>
  <si>
    <t>PEOBZ180.400</t>
  </si>
  <si>
    <t>PESB90.110.150</t>
  </si>
  <si>
    <t>PESB90.110.200</t>
  </si>
  <si>
    <t>PESB90.110.300</t>
  </si>
  <si>
    <t>PESB90.110.400</t>
  </si>
  <si>
    <t>PESB90.110.500</t>
  </si>
  <si>
    <t>PESB90.110.600</t>
  </si>
  <si>
    <t>PESB90.35.050</t>
  </si>
  <si>
    <t>PESB90.35.075</t>
  </si>
  <si>
    <t>PESB90.35.100</t>
  </si>
  <si>
    <t>PESB90.35.150</t>
  </si>
  <si>
    <t>PESB90.35.200</t>
  </si>
  <si>
    <t>PESB90.35.300</t>
  </si>
  <si>
    <t>PESB90.35.400</t>
  </si>
  <si>
    <t>PESB90.35.500</t>
  </si>
  <si>
    <t>PESB90.35.600</t>
  </si>
  <si>
    <t>PESB90.60.050</t>
  </si>
  <si>
    <t>PESB90.60.075</t>
  </si>
  <si>
    <t>PESB90.60.100</t>
  </si>
  <si>
    <t>PESB90.60.150</t>
  </si>
  <si>
    <t>PESB90.60.200</t>
  </si>
  <si>
    <t>PESB90.60.300</t>
  </si>
  <si>
    <t>PESB90.60.400</t>
  </si>
  <si>
    <t>PESB90.60.500</t>
  </si>
  <si>
    <t>PESB90.60.600</t>
  </si>
  <si>
    <t>PESB90.85.100</t>
  </si>
  <si>
    <t>PESB90.85.150</t>
  </si>
  <si>
    <t>PESB90.85.200</t>
  </si>
  <si>
    <t>PESB90.85.300</t>
  </si>
  <si>
    <t>PESB90.85.400</t>
  </si>
  <si>
    <t>PESB90.85.500</t>
  </si>
  <si>
    <t>PESB90.85.600</t>
  </si>
  <si>
    <t>PESBCL90.60.050</t>
  </si>
  <si>
    <t>Stijgbocht 90° clipsbaar</t>
  </si>
  <si>
    <t>PESBCL90.60.075</t>
  </si>
  <si>
    <t>PESBCL90.60.100</t>
  </si>
  <si>
    <t>PESBCL90.60.150</t>
  </si>
  <si>
    <t>PESBCL90.60.200</t>
  </si>
  <si>
    <t>PESBCL90.60.300</t>
  </si>
  <si>
    <t>PESBCL90.60.400</t>
  </si>
  <si>
    <t>PESBCL90.60.500</t>
  </si>
  <si>
    <t>PESBCL90.60.600</t>
  </si>
  <si>
    <t>PESKL60.200</t>
  </si>
  <si>
    <t>PESKL60.300</t>
  </si>
  <si>
    <t>PESKL60.400</t>
  </si>
  <si>
    <t>PESKL60.500</t>
  </si>
  <si>
    <t>PESKL60.600</t>
  </si>
  <si>
    <t>PESLOS110</t>
  </si>
  <si>
    <t>PESLOS35</t>
  </si>
  <si>
    <t>PESLOS60</t>
  </si>
  <si>
    <t>PESLOS85</t>
  </si>
  <si>
    <t>PET110.150</t>
  </si>
  <si>
    <t>PET110.200</t>
  </si>
  <si>
    <t>PET110.300</t>
  </si>
  <si>
    <t>PET110.400</t>
  </si>
  <si>
    <t>PET110.500</t>
  </si>
  <si>
    <t>PET110.600</t>
  </si>
  <si>
    <t>PET35.050</t>
  </si>
  <si>
    <t>PET35.075</t>
  </si>
  <si>
    <t>PET35.100</t>
  </si>
  <si>
    <t>PET35.150</t>
  </si>
  <si>
    <t>PET35.200</t>
  </si>
  <si>
    <t>PET35.300</t>
  </si>
  <si>
    <t>PET35.400</t>
  </si>
  <si>
    <t>PET35.500</t>
  </si>
  <si>
    <t>PET35.600</t>
  </si>
  <si>
    <t>PET60.050</t>
  </si>
  <si>
    <t>PET60.075</t>
  </si>
  <si>
    <t>PET60.100</t>
  </si>
  <si>
    <t>PET60.150</t>
  </si>
  <si>
    <t>PET60.200</t>
  </si>
  <si>
    <t>PET60.300</t>
  </si>
  <si>
    <t>PET60.400</t>
  </si>
  <si>
    <t>PET60.500</t>
  </si>
  <si>
    <t>PET60.600</t>
  </si>
  <si>
    <t>PET85.100</t>
  </si>
  <si>
    <t>PET85.150</t>
  </si>
  <si>
    <t>PET85.200</t>
  </si>
  <si>
    <t>PET85.300</t>
  </si>
  <si>
    <t>PET85.400</t>
  </si>
  <si>
    <t>PET85.500</t>
  </si>
  <si>
    <t>PET85.600</t>
  </si>
  <si>
    <t>PETFCL110.150.200</t>
  </si>
  <si>
    <t>PETFCL110.150.2S12</t>
  </si>
  <si>
    <t>PETFCL110.150.2S13</t>
  </si>
  <si>
    <t>PETFCL110.150.2S23</t>
  </si>
  <si>
    <t>PETFCL110.200.200</t>
  </si>
  <si>
    <t>PETFCL110.200.2S12</t>
  </si>
  <si>
    <t>PETFCL110.200.2S13</t>
  </si>
  <si>
    <t>PETFCL110.200.2S23</t>
  </si>
  <si>
    <t>PETFCL110.250.200</t>
  </si>
  <si>
    <t>PETFCL110.250.2S12</t>
  </si>
  <si>
    <t>PETFCL110.250.2S13</t>
  </si>
  <si>
    <t>PETFCL110.250.2S23</t>
  </si>
  <si>
    <t>PETFCL110.300.200</t>
  </si>
  <si>
    <t>PETFCL110.300.2S12</t>
  </si>
  <si>
    <t>PETFCL110.300.2S13</t>
  </si>
  <si>
    <t>PETFCL110.300.2S23</t>
  </si>
  <si>
    <t>PETFCL60.100.200</t>
  </si>
  <si>
    <t>PETFCL60.100.2S12</t>
  </si>
  <si>
    <t>PETFCL60.100.2S13</t>
  </si>
  <si>
    <t>PETFCL60.150.200</t>
  </si>
  <si>
    <t>PETFCL60.150.2S12</t>
  </si>
  <si>
    <t>PETFCL60.150.2S13</t>
  </si>
  <si>
    <t>PETFCL60.150.2S23</t>
  </si>
  <si>
    <t>PETFCL60.200.200</t>
  </si>
  <si>
    <t>PETFCL60.200.2S12</t>
  </si>
  <si>
    <t>PETFCL60.200.2S13</t>
  </si>
  <si>
    <t>PETFCL60.200.2S23</t>
  </si>
  <si>
    <t>PETFCL60.250.200</t>
  </si>
  <si>
    <t>PETFCL60.250.2S12</t>
  </si>
  <si>
    <t>PETFCL60.250.2S13</t>
  </si>
  <si>
    <t>PETFCL60.250.2S23</t>
  </si>
  <si>
    <t>PETFCL60.300.200</t>
  </si>
  <si>
    <t>PETFCL60.300.2S12</t>
  </si>
  <si>
    <t>PETFCL60.300.2S13</t>
  </si>
  <si>
    <t>PETFCL60.300.2S23</t>
  </si>
  <si>
    <t>PETFCL85.100.200</t>
  </si>
  <si>
    <t>PETFCL85.100.2S12</t>
  </si>
  <si>
    <t>PETFCL85.100.2S13</t>
  </si>
  <si>
    <t>PETFCL85.150.200</t>
  </si>
  <si>
    <t>PETFCL85.150.2S12</t>
  </si>
  <si>
    <t>PETFCL85.150.2S13</t>
  </si>
  <si>
    <t>PETFCL85.150.2S23</t>
  </si>
  <si>
    <t>PETFCL85.200.200</t>
  </si>
  <si>
    <t>PETFCL85.200.2S12</t>
  </si>
  <si>
    <t>PETFCL85.200.2S13</t>
  </si>
  <si>
    <t>PETFCL85.200.2S23</t>
  </si>
  <si>
    <t>PETFCL85.250.200</t>
  </si>
  <si>
    <t>PETFCL85.250.2S12</t>
  </si>
  <si>
    <t>PETFCL85.250.2S13</t>
  </si>
  <si>
    <t>PETFCL85.250.2S23</t>
  </si>
  <si>
    <t>PETFCL85.300.200</t>
  </si>
  <si>
    <t>PETFCL85.300.2S12</t>
  </si>
  <si>
    <t>PETFCL85.300.2S13</t>
  </si>
  <si>
    <t>PETFCL85.300.2S23</t>
  </si>
  <si>
    <t>PEV110.200</t>
  </si>
  <si>
    <t>PEV15.200</t>
  </si>
  <si>
    <t>PEV35</t>
  </si>
  <si>
    <t>Snelkoppelplaat</t>
  </si>
  <si>
    <t>PEV35.200</t>
  </si>
  <si>
    <t>PEV60</t>
  </si>
  <si>
    <t>PEV60.200</t>
  </si>
  <si>
    <t>PEV85.200</t>
  </si>
  <si>
    <t>PEVB90.110.150</t>
  </si>
  <si>
    <t>PEVB90.110.200</t>
  </si>
  <si>
    <t>PEVB90.110.300</t>
  </si>
  <si>
    <t>PEVB90.110.400</t>
  </si>
  <si>
    <t>PEVB90.110.500</t>
  </si>
  <si>
    <t>PEVB90.110.600</t>
  </si>
  <si>
    <t>PEVB90.35.050</t>
  </si>
  <si>
    <t>PEVB90.35.075</t>
  </si>
  <si>
    <t>PEVB90.35.100</t>
  </si>
  <si>
    <t>PEVB90.35.150</t>
  </si>
  <si>
    <t>PEVB90.35.200</t>
  </si>
  <si>
    <t>PEVB90.35.300</t>
  </si>
  <si>
    <t>PEVB90.35.400</t>
  </si>
  <si>
    <t>PEVB90.35.500</t>
  </si>
  <si>
    <t>PEVB90.35.600</t>
  </si>
  <si>
    <t>PEVB90.60.050</t>
  </si>
  <si>
    <t>PEVB90.60.075</t>
  </si>
  <si>
    <t>PEVB90.60.100</t>
  </si>
  <si>
    <t>PEVB90.60.150</t>
  </si>
  <si>
    <t>PEVB90.60.200</t>
  </si>
  <si>
    <t>PEVB90.60.300</t>
  </si>
  <si>
    <t>PEVB90.60.400</t>
  </si>
  <si>
    <t>PEVB90.60.500</t>
  </si>
  <si>
    <t>PEVB90.60.600</t>
  </si>
  <si>
    <t>PEVB90.85.100</t>
  </si>
  <si>
    <t>PEVB90.85.150</t>
  </si>
  <si>
    <t>PEVB90.85.200</t>
  </si>
  <si>
    <t>PEVB90.85.300</t>
  </si>
  <si>
    <t>PEVB90.85.400</t>
  </si>
  <si>
    <t>PEVB90.85.500</t>
  </si>
  <si>
    <t>PEVB90.85.600</t>
  </si>
  <si>
    <t>PEVBCL90.60.050</t>
  </si>
  <si>
    <t>Valbocht 90° clipsbaar</t>
  </si>
  <si>
    <t>PEVBCL90.60.075</t>
  </si>
  <si>
    <t>PEVBCL90.60.100</t>
  </si>
  <si>
    <t>PEVBCL90.60.150</t>
  </si>
  <si>
    <t>PEVBCL90.60.200</t>
  </si>
  <si>
    <t>PEVBCL90.60.300</t>
  </si>
  <si>
    <t>PEVBCL90.60.400</t>
  </si>
  <si>
    <t>PEVBCL90.60.500</t>
  </si>
  <si>
    <t>PEVBCL90.60.600</t>
  </si>
  <si>
    <t>PEVFCB</t>
  </si>
  <si>
    <t>PEVFK</t>
  </si>
  <si>
    <t>PEVFKG30</t>
  </si>
  <si>
    <t>PEVFKK25</t>
  </si>
  <si>
    <t>PEVFKS</t>
  </si>
  <si>
    <t>PEVFM</t>
  </si>
  <si>
    <t>PEVFMM</t>
  </si>
  <si>
    <t>PEVFMM35</t>
  </si>
  <si>
    <t>PEVFO</t>
  </si>
  <si>
    <t>PEVFU110.200</t>
  </si>
  <si>
    <t>PEVFU110.300</t>
  </si>
  <si>
    <t>PEVFU110.400</t>
  </si>
  <si>
    <t>PEVFU35.150</t>
  </si>
  <si>
    <t>PEVFU35.250</t>
  </si>
  <si>
    <t>PEVFU35.350</t>
  </si>
  <si>
    <t>PEVFU35.450</t>
  </si>
  <si>
    <t>PEVFU35.550</t>
  </si>
  <si>
    <t>PEVFU60.100</t>
  </si>
  <si>
    <t>PEVFU60.200</t>
  </si>
  <si>
    <t>PEVFU60.300</t>
  </si>
  <si>
    <t>PEVFU60.400</t>
  </si>
  <si>
    <t>PEVFU60.500</t>
  </si>
  <si>
    <t>PEVFU60.600</t>
  </si>
  <si>
    <t>PEVFU85.150</t>
  </si>
  <si>
    <t>PEVFU85.250</t>
  </si>
  <si>
    <t>PEVFU85.350</t>
  </si>
  <si>
    <t>PEVFU85.450</t>
  </si>
  <si>
    <t>PEVFUL30.065</t>
  </si>
  <si>
    <t>PEVFUL35.100</t>
  </si>
  <si>
    <t>PEVFUL35.150</t>
  </si>
  <si>
    <t>PEVFUL35.200</t>
  </si>
  <si>
    <t>PEVFUL35.250</t>
  </si>
  <si>
    <t>PEVFUL35.350</t>
  </si>
  <si>
    <t>PEVFUL60.050</t>
  </si>
  <si>
    <t>PEVFUL60.100</t>
  </si>
  <si>
    <t>PEVFUL60.150</t>
  </si>
  <si>
    <t>PEVFUL60.200</t>
  </si>
  <si>
    <t>PEVFUL60.300</t>
  </si>
  <si>
    <t>PEVH110.150</t>
  </si>
  <si>
    <t>PEVH110.200</t>
  </si>
  <si>
    <t>PEVH110.300</t>
  </si>
  <si>
    <t>PEVH110.400</t>
  </si>
  <si>
    <t>PEVH110.500</t>
  </si>
  <si>
    <t>PEVH110.600</t>
  </si>
  <si>
    <t>PEVH35.050</t>
  </si>
  <si>
    <t>PEVH35.075</t>
  </si>
  <si>
    <t>PEVH35.100</t>
  </si>
  <si>
    <t>PEVH35.150</t>
  </si>
  <si>
    <t>PEVH35.200</t>
  </si>
  <si>
    <t>PEVH35.300</t>
  </si>
  <si>
    <t>PEVH35.400</t>
  </si>
  <si>
    <t>PEVH35.500</t>
  </si>
  <si>
    <t>PEVH35.600</t>
  </si>
  <si>
    <t>PEVH60.050</t>
  </si>
  <si>
    <t>PEVH60.075</t>
  </si>
  <si>
    <t>PEVH60.100</t>
  </si>
  <si>
    <t>PEVH60.150</t>
  </si>
  <si>
    <t>PEVH60.200</t>
  </si>
  <si>
    <t>PEVH60.300</t>
  </si>
  <si>
    <t>PEVH60.400</t>
  </si>
  <si>
    <t>PEVH60.500</t>
  </si>
  <si>
    <t>PEVH60.600</t>
  </si>
  <si>
    <t>PEVH85.100</t>
  </si>
  <si>
    <t>PEVH85.150</t>
  </si>
  <si>
    <t>PEVH85.200</t>
  </si>
  <si>
    <t>PEVH85.300</t>
  </si>
  <si>
    <t>PEVH85.400</t>
  </si>
  <si>
    <t>PEVH85.500</t>
  </si>
  <si>
    <t>PEVH85.600</t>
  </si>
  <si>
    <t>PEVMB100</t>
  </si>
  <si>
    <t>PEVMB150</t>
  </si>
  <si>
    <t>PEVMB200</t>
  </si>
  <si>
    <t>PEVMB300</t>
  </si>
  <si>
    <t>PEVMB400</t>
  </si>
  <si>
    <t>PEVMB500</t>
  </si>
  <si>
    <t>PEVMB600</t>
  </si>
  <si>
    <t>PEVOMEGA</t>
  </si>
  <si>
    <t>PEVS110.025</t>
  </si>
  <si>
    <t>PEVS110.050</t>
  </si>
  <si>
    <t>PEVS110.075</t>
  </si>
  <si>
    <t>PEVS110.100</t>
  </si>
  <si>
    <t>PEVS110.125</t>
  </si>
  <si>
    <t>PEVS110.150</t>
  </si>
  <si>
    <t>PEVS110.200</t>
  </si>
  <si>
    <t>PEVS110.250</t>
  </si>
  <si>
    <t>PEVS110.300</t>
  </si>
  <si>
    <t>PEVS110.350</t>
  </si>
  <si>
    <t>PEVS110.400</t>
  </si>
  <si>
    <t>PEVS35.025</t>
  </si>
  <si>
    <t>PEVS35.050</t>
  </si>
  <si>
    <t>PEVS35.075</t>
  </si>
  <si>
    <t>PEVS35.100</t>
  </si>
  <si>
    <t>PEVS35.125</t>
  </si>
  <si>
    <t>PEVS35.150</t>
  </si>
  <si>
    <t>PEVS35.200</t>
  </si>
  <si>
    <t>PEVS35.250</t>
  </si>
  <si>
    <t>PEVS35.300</t>
  </si>
  <si>
    <t>PEVS35.350</t>
  </si>
  <si>
    <t>PEVS35.400</t>
  </si>
  <si>
    <t>PEVS60.025</t>
  </si>
  <si>
    <t>PEVS60.050</t>
  </si>
  <si>
    <t>PEVS60.075</t>
  </si>
  <si>
    <t>PEVS60.100</t>
  </si>
  <si>
    <t>PEVS60.125</t>
  </si>
  <si>
    <t>PEVS60.150</t>
  </si>
  <si>
    <t>PEVS60.200</t>
  </si>
  <si>
    <t>PEVS60.250</t>
  </si>
  <si>
    <t>PEVS60.300</t>
  </si>
  <si>
    <t>PEVS60.350</t>
  </si>
  <si>
    <t>PEVS60.400</t>
  </si>
  <si>
    <t>PEVS85.025</t>
  </si>
  <si>
    <t>PEVS85.050</t>
  </si>
  <si>
    <t>PEVS85.075</t>
  </si>
  <si>
    <t>PEVS85.100</t>
  </si>
  <si>
    <t>PEVS85.125</t>
  </si>
  <si>
    <t>PEVS85.150</t>
  </si>
  <si>
    <t>PEVS85.200</t>
  </si>
  <si>
    <t>PEVS85.250</t>
  </si>
  <si>
    <t>PEVS85.300</t>
  </si>
  <si>
    <t>PEVS85.350</t>
  </si>
  <si>
    <t>PEVS85.400</t>
  </si>
  <si>
    <t>PEWKS100</t>
  </si>
  <si>
    <t>PEWKS150</t>
  </si>
  <si>
    <t>PEWKS200</t>
  </si>
  <si>
    <t>PEWKS300</t>
  </si>
  <si>
    <t>PEWKS400</t>
  </si>
  <si>
    <t>PEWKS500</t>
  </si>
  <si>
    <t>PEWKS600</t>
  </si>
  <si>
    <t>PEWKSS100</t>
  </si>
  <si>
    <t>PEWKSS150</t>
  </si>
  <si>
    <t>PEWKSS200</t>
  </si>
  <si>
    <t>PEWKSS300</t>
  </si>
  <si>
    <t>PEWKSS400</t>
  </si>
  <si>
    <t>PEWKSS500</t>
  </si>
  <si>
    <t>PEWKSS600</t>
  </si>
  <si>
    <t>PEWSUN100</t>
  </si>
  <si>
    <t>PEWSUN150</t>
  </si>
  <si>
    <t>PEWSUN200</t>
  </si>
  <si>
    <t>PEWSUN300</t>
  </si>
  <si>
    <t>PEWSUN400</t>
  </si>
  <si>
    <t>PEWSUN500</t>
  </si>
  <si>
    <t>PEWSUN600</t>
  </si>
  <si>
    <t>PEZ25.25.25.125</t>
  </si>
  <si>
    <t>PEZ50.50.50.125</t>
  </si>
  <si>
    <t>PNK08</t>
  </si>
  <si>
    <t>PNK10</t>
  </si>
  <si>
    <t>PNK12</t>
  </si>
  <si>
    <t>PNL06</t>
  </si>
  <si>
    <t>Glijmoer met veer voor draagprofielen</t>
  </si>
  <si>
    <t>PNL08</t>
  </si>
  <si>
    <t>PNL10</t>
  </si>
  <si>
    <t>PNL12</t>
  </si>
  <si>
    <t>PNL12A</t>
  </si>
  <si>
    <t>PNM08</t>
  </si>
  <si>
    <t>Glijmoer met metalen klemplaat</t>
  </si>
  <si>
    <t>PNM10</t>
  </si>
  <si>
    <t>PNM12</t>
  </si>
  <si>
    <t>PNP06</t>
  </si>
  <si>
    <t>PNP08</t>
  </si>
  <si>
    <t>PNP10</t>
  </si>
  <si>
    <t>PNP12</t>
  </si>
  <si>
    <t>PNP12A</t>
  </si>
  <si>
    <t>PNP16</t>
  </si>
  <si>
    <t>PNS06</t>
  </si>
  <si>
    <t>PNS08</t>
  </si>
  <si>
    <t>PNS10</t>
  </si>
  <si>
    <t>PNS12A</t>
  </si>
  <si>
    <t>QL6</t>
  </si>
  <si>
    <t>QL8</t>
  </si>
  <si>
    <t>RB6.20</t>
  </si>
  <si>
    <t>RBK12.20</t>
  </si>
  <si>
    <t>RBK6.10</t>
  </si>
  <si>
    <t>RBK6.20</t>
  </si>
  <si>
    <t>RBKBSM</t>
  </si>
  <si>
    <t>Randbescherming KBSM(I)</t>
  </si>
  <si>
    <t>RBS075.250</t>
  </si>
  <si>
    <t>Randbescherming</t>
  </si>
  <si>
    <t>RM10</t>
  </si>
  <si>
    <t>RM12</t>
  </si>
  <si>
    <t>RM6</t>
  </si>
  <si>
    <t>RM8</t>
  </si>
  <si>
    <t>RO12</t>
  </si>
  <si>
    <t>RO12MP41</t>
  </si>
  <si>
    <t>RO4</t>
  </si>
  <si>
    <t>RO6</t>
  </si>
  <si>
    <t>RO8</t>
  </si>
  <si>
    <t>ROTD8</t>
  </si>
  <si>
    <t>Trillingsdempende sluitring</t>
  </si>
  <si>
    <t>RSL</t>
  </si>
  <si>
    <t>Universele daksteun large</t>
  </si>
  <si>
    <t>RSM</t>
  </si>
  <si>
    <t>Universele daksteun</t>
  </si>
  <si>
    <t>SB90.110.150</t>
  </si>
  <si>
    <t>SB90.110.200</t>
  </si>
  <si>
    <t>SB90.110.300</t>
  </si>
  <si>
    <t>SB90.110.400</t>
  </si>
  <si>
    <t>SB90.110.500</t>
  </si>
  <si>
    <t>SB90.110.600</t>
  </si>
  <si>
    <t>SB90.35.050</t>
  </si>
  <si>
    <t>SB90.35.075</t>
  </si>
  <si>
    <t>SB90.35.100</t>
  </si>
  <si>
    <t>SB90.35.150</t>
  </si>
  <si>
    <t>SB90.35.200</t>
  </si>
  <si>
    <t>SB90.35.300</t>
  </si>
  <si>
    <t>SB90.35.400</t>
  </si>
  <si>
    <t>SB90.35.500</t>
  </si>
  <si>
    <t>SB90.35.600</t>
  </si>
  <si>
    <t>SB90.60.050</t>
  </si>
  <si>
    <t>SB90.60.075</t>
  </si>
  <si>
    <t>SB90.60.100</t>
  </si>
  <si>
    <t>SB90.60.150</t>
  </si>
  <si>
    <t>SB90.60.200</t>
  </si>
  <si>
    <t>SB90.60.300</t>
  </si>
  <si>
    <t>SB90.60.400</t>
  </si>
  <si>
    <t>SB90.60.500</t>
  </si>
  <si>
    <t>SB90.60.600</t>
  </si>
  <si>
    <t>SB90.85.100</t>
  </si>
  <si>
    <t>SB90.85.150</t>
  </si>
  <si>
    <t>SB90.85.200</t>
  </si>
  <si>
    <t>SB90.85.300</t>
  </si>
  <si>
    <t>SB90.85.400</t>
  </si>
  <si>
    <t>SB90.85.500</t>
  </si>
  <si>
    <t>SB90.85.600</t>
  </si>
  <si>
    <t>SBCL90.60.050</t>
  </si>
  <si>
    <t>SBCL90.60.075</t>
  </si>
  <si>
    <t>SBCL90.60.100</t>
  </si>
  <si>
    <t>SBCL90.60.150</t>
  </si>
  <si>
    <t>SBCL90.60.200</t>
  </si>
  <si>
    <t>SBCL90.60.300</t>
  </si>
  <si>
    <t>SBCL90.60.400</t>
  </si>
  <si>
    <t>SBCL90.60.500</t>
  </si>
  <si>
    <t>SBCL90.60.600</t>
  </si>
  <si>
    <t>SDBG</t>
  </si>
  <si>
    <t>SKL60.200</t>
  </si>
  <si>
    <t>SKL60.300</t>
  </si>
  <si>
    <t>SKL60.400</t>
  </si>
  <si>
    <t>SKL60.500</t>
  </si>
  <si>
    <t>SKL60.600</t>
  </si>
  <si>
    <t>SKPD41</t>
  </si>
  <si>
    <t>Scharnierende kopplaat dubbel</t>
  </si>
  <si>
    <t>SKPE41</t>
  </si>
  <si>
    <t>Scharnierende kopplaat enkel</t>
  </si>
  <si>
    <t>Scheidingsschot clipsbaar</t>
  </si>
  <si>
    <t>SLOS110</t>
  </si>
  <si>
    <t>SLOS35</t>
  </si>
  <si>
    <t>SLOS85</t>
  </si>
  <si>
    <t>Scheidingsschot voor TSBU</t>
  </si>
  <si>
    <t>SYBS</t>
  </si>
  <si>
    <t>T110.150</t>
  </si>
  <si>
    <t>T110.200</t>
  </si>
  <si>
    <t>T110.300</t>
  </si>
  <si>
    <t>T110.400</t>
  </si>
  <si>
    <t>T110.500</t>
  </si>
  <si>
    <t>T110.600</t>
  </si>
  <si>
    <t>T35.050</t>
  </si>
  <si>
    <t>T35.075</t>
  </si>
  <si>
    <t>T35.100</t>
  </si>
  <si>
    <t>T35.150</t>
  </si>
  <si>
    <t>T35.200</t>
  </si>
  <si>
    <t>T35.300</t>
  </si>
  <si>
    <t>T35.400</t>
  </si>
  <si>
    <t>T35.500</t>
  </si>
  <si>
    <t>T35.600</t>
  </si>
  <si>
    <t>T60.050</t>
  </si>
  <si>
    <t>T60.075</t>
  </si>
  <si>
    <t>T60.100</t>
  </si>
  <si>
    <t>T60.150</t>
  </si>
  <si>
    <t>T60.200</t>
  </si>
  <si>
    <t>T60.300</t>
  </si>
  <si>
    <t>T60.400</t>
  </si>
  <si>
    <t>T60.500</t>
  </si>
  <si>
    <t>T60.600</t>
  </si>
  <si>
    <t>T85.100</t>
  </si>
  <si>
    <t>T85.150</t>
  </si>
  <si>
    <t>T85.200</t>
  </si>
  <si>
    <t>T85.300</t>
  </si>
  <si>
    <t>T85.400</t>
  </si>
  <si>
    <t>T85.500</t>
  </si>
  <si>
    <t>T85.600</t>
  </si>
  <si>
    <t>TDM10X100</t>
  </si>
  <si>
    <t>Knevelklem voor holle plafonds</t>
  </si>
  <si>
    <t>TDM8X100</t>
  </si>
  <si>
    <t>TFCL110.150.200</t>
  </si>
  <si>
    <t>TFCL110.150.200S12</t>
  </si>
  <si>
    <t>TFCL110.150.200S13</t>
  </si>
  <si>
    <t>TFCL110.150.200S23</t>
  </si>
  <si>
    <t>TFCL110.200.200</t>
  </si>
  <si>
    <t>TFCL110.200.200S12</t>
  </si>
  <si>
    <t>TFCL110.200.200S13</t>
  </si>
  <si>
    <t>TFCL110.200.200S23</t>
  </si>
  <si>
    <t>TFCL110.250.200</t>
  </si>
  <si>
    <t>TFCL110.250.200S12</t>
  </si>
  <si>
    <t>TFCL110.250.200S13</t>
  </si>
  <si>
    <t>TFCL110.250.200S23</t>
  </si>
  <si>
    <t>TFCL110.300.200</t>
  </si>
  <si>
    <t>TFCL110.300.200S12</t>
  </si>
  <si>
    <t>TFCL110.300.200S13</t>
  </si>
  <si>
    <t>TFCL110.300.200S23</t>
  </si>
  <si>
    <t>TFCL60.100.200</t>
  </si>
  <si>
    <t>TFCL60.100.200S12</t>
  </si>
  <si>
    <t>TFCL60.100.200S13</t>
  </si>
  <si>
    <t>TFCL60.150.200</t>
  </si>
  <si>
    <t>TFCL60.150.200S12</t>
  </si>
  <si>
    <t>TFCL60.150.200S13</t>
  </si>
  <si>
    <t>TFCL60.150.200S23</t>
  </si>
  <si>
    <t>TFCL60.200.200</t>
  </si>
  <si>
    <t>TFCL60.200.200S12</t>
  </si>
  <si>
    <t>TFCL60.200.200S13</t>
  </si>
  <si>
    <t>TFCL60.200.200S23</t>
  </si>
  <si>
    <t>TFCL60.250.200</t>
  </si>
  <si>
    <t>TFCL60.250.200S12</t>
  </si>
  <si>
    <t>TFCL60.250.200S13</t>
  </si>
  <si>
    <t>TFCL60.250.200S23</t>
  </si>
  <si>
    <t>TFCL60.300.200</t>
  </si>
  <si>
    <t>TFCL60.300.200S12</t>
  </si>
  <si>
    <t>TFCL60.300.200S13</t>
  </si>
  <si>
    <t>TFCL60.300.200S23</t>
  </si>
  <si>
    <t>TFCL85.100.200</t>
  </si>
  <si>
    <t>TFCL85.100.200S12</t>
  </si>
  <si>
    <t>TFCL85.100.200S13</t>
  </si>
  <si>
    <t>TFCL85.150.200</t>
  </si>
  <si>
    <t>TFCL85.150.200S12</t>
  </si>
  <si>
    <t>TFCL85.150.200S13</t>
  </si>
  <si>
    <t>TFCL85.150.200S23</t>
  </si>
  <si>
    <t>TFCL85.200.200</t>
  </si>
  <si>
    <t>TFCL85.200.200S12</t>
  </si>
  <si>
    <t>TFCL85.200.200S13</t>
  </si>
  <si>
    <t>TFCL85.200.200S23</t>
  </si>
  <si>
    <t>TFCL85.250.200</t>
  </si>
  <si>
    <t>TFCL85.250.200S12</t>
  </si>
  <si>
    <t>TFCL85.250.200S13</t>
  </si>
  <si>
    <t>TFCL85.250.200S23</t>
  </si>
  <si>
    <t>TFCL85.300.200</t>
  </si>
  <si>
    <t>TFCL85.300.200S12</t>
  </si>
  <si>
    <t>TFCL85.300.200S13</t>
  </si>
  <si>
    <t>TFCL85.300.200S23</t>
  </si>
  <si>
    <t>TIM12</t>
  </si>
  <si>
    <t>TIM6</t>
  </si>
  <si>
    <t>TIM8</t>
  </si>
  <si>
    <t>TIW050</t>
  </si>
  <si>
    <t>Draadstang Withworth BIW</t>
  </si>
  <si>
    <t>TIW075</t>
  </si>
  <si>
    <t>TIW100</t>
  </si>
  <si>
    <t>TIW125</t>
  </si>
  <si>
    <t>TSB3</t>
  </si>
  <si>
    <t>Drievoudige toestellenbeker</t>
  </si>
  <si>
    <t>TSBL2</t>
  </si>
  <si>
    <t>Toestellenbeker lage inbouw</t>
  </si>
  <si>
    <t>TSBL3</t>
  </si>
  <si>
    <t>Toestellenbeker 9 modules 45</t>
  </si>
  <si>
    <t>TSBOB</t>
  </si>
  <si>
    <t>Toestellenbeker geoptimaliseerd</t>
  </si>
  <si>
    <t>TSBOD3.36ANGLE</t>
  </si>
  <si>
    <t>Toestellenbeker data onder hoek</t>
  </si>
  <si>
    <t>U24.125</t>
  </si>
  <si>
    <t>U48.125</t>
  </si>
  <si>
    <t>UB021M8</t>
  </si>
  <si>
    <t>U-bout</t>
  </si>
  <si>
    <t>UB027M8</t>
  </si>
  <si>
    <t>UB034M10</t>
  </si>
  <si>
    <t>UB034M8</t>
  </si>
  <si>
    <t>UB042M10</t>
  </si>
  <si>
    <t>UB042M8</t>
  </si>
  <si>
    <t>UB048M10</t>
  </si>
  <si>
    <t>UB048M8</t>
  </si>
  <si>
    <t>UB060M10</t>
  </si>
  <si>
    <t>UB060M8</t>
  </si>
  <si>
    <t>UB076M10</t>
  </si>
  <si>
    <t>UB076M8</t>
  </si>
  <si>
    <t>UB089M10</t>
  </si>
  <si>
    <t>UB114M10</t>
  </si>
  <si>
    <t>UB114M8</t>
  </si>
  <si>
    <t>UB139M12</t>
  </si>
  <si>
    <t>UB168M10</t>
  </si>
  <si>
    <t>UB168M12</t>
  </si>
  <si>
    <t>UB200M12</t>
  </si>
  <si>
    <t>UB219M12</t>
  </si>
  <si>
    <t>UB250M12</t>
  </si>
  <si>
    <t>UB273M12</t>
  </si>
  <si>
    <t>UB324M12</t>
  </si>
  <si>
    <t>USP25</t>
  </si>
  <si>
    <t>Lange hanger 25mm M8</t>
  </si>
  <si>
    <t>USP32</t>
  </si>
  <si>
    <t>Lange hanger 32mm M8</t>
  </si>
  <si>
    <t>USP40</t>
  </si>
  <si>
    <t>Lange hanger 40mm M8</t>
  </si>
  <si>
    <t>V110.200</t>
  </si>
  <si>
    <t>V15.200</t>
  </si>
  <si>
    <t>V35</t>
  </si>
  <si>
    <t>V35.200</t>
  </si>
  <si>
    <t>V60</t>
  </si>
  <si>
    <t>V85</t>
  </si>
  <si>
    <t>V85.200</t>
  </si>
  <si>
    <t>VB90.110.150</t>
  </si>
  <si>
    <t>VB90.110.200</t>
  </si>
  <si>
    <t>VB90.110.300</t>
  </si>
  <si>
    <t>VB90.110.400</t>
  </si>
  <si>
    <t>VB90.110.500</t>
  </si>
  <si>
    <t>VB90.110.600</t>
  </si>
  <si>
    <t>VB90.35.050</t>
  </si>
  <si>
    <t>VB90.35.075</t>
  </si>
  <si>
    <t>VB90.35.100</t>
  </si>
  <si>
    <t>VB90.35.150</t>
  </si>
  <si>
    <t>VB90.35.200</t>
  </si>
  <si>
    <t>VB90.35.300</t>
  </si>
  <si>
    <t>VB90.35.400</t>
  </si>
  <si>
    <t>VB90.35.500</t>
  </si>
  <si>
    <t>VB90.35.600</t>
  </si>
  <si>
    <t>VB90.60.050</t>
  </si>
  <si>
    <t>VB90.60.075</t>
  </si>
  <si>
    <t>VB90.60.100</t>
  </si>
  <si>
    <t>VB90.60.150</t>
  </si>
  <si>
    <t>VB90.60.200</t>
  </si>
  <si>
    <t>VB90.60.300</t>
  </si>
  <si>
    <t>VB90.60.400</t>
  </si>
  <si>
    <t>VB90.60.500</t>
  </si>
  <si>
    <t>VB90.60.600</t>
  </si>
  <si>
    <t>VB90.85.100</t>
  </si>
  <si>
    <t>VB90.85.150</t>
  </si>
  <si>
    <t>VB90.85.200</t>
  </si>
  <si>
    <t>VB90.85.300</t>
  </si>
  <si>
    <t>VB90.85.400</t>
  </si>
  <si>
    <t>VB90.85.500</t>
  </si>
  <si>
    <t>VB90.85.600</t>
  </si>
  <si>
    <t>VBCL90.60.050</t>
  </si>
  <si>
    <t>VBCL90.60.075</t>
  </si>
  <si>
    <t>VBCL90.60.100</t>
  </si>
  <si>
    <t>VBCL90.60.150</t>
  </si>
  <si>
    <t>VBCL90.60.200</t>
  </si>
  <si>
    <t>VBCL90.60.300</t>
  </si>
  <si>
    <t>VBCL90.60.400</t>
  </si>
  <si>
    <t>VBCL90.60.500</t>
  </si>
  <si>
    <t>VBCL90.60.600</t>
  </si>
  <si>
    <t>VE28.170</t>
  </si>
  <si>
    <t>Eindstuk voor vloergoot</t>
  </si>
  <si>
    <t>VE28.250</t>
  </si>
  <si>
    <t>VE28.350</t>
  </si>
  <si>
    <t>VE38.170</t>
  </si>
  <si>
    <t>VE38.250</t>
  </si>
  <si>
    <t>VE38.350</t>
  </si>
  <si>
    <t>VE48.170</t>
  </si>
  <si>
    <t>VE48.250</t>
  </si>
  <si>
    <t>VE48.350</t>
  </si>
  <si>
    <t>VERP3</t>
  </si>
  <si>
    <t>Vormelement rond voor polybeton</t>
  </si>
  <si>
    <t>VERV3</t>
  </si>
  <si>
    <t>Vormelement rond</t>
  </si>
  <si>
    <t>VERVS3</t>
  </si>
  <si>
    <t>Binnenlaag rond vormelement</t>
  </si>
  <si>
    <t>VEVP2</t>
  </si>
  <si>
    <t>Vormelement voor polybeton</t>
  </si>
  <si>
    <t>VEVP3</t>
  </si>
  <si>
    <t>VEVV2</t>
  </si>
  <si>
    <t>Vormelement</t>
  </si>
  <si>
    <t>VEVVS2</t>
  </si>
  <si>
    <t>Binnenlaag rechthoekig vormelement</t>
  </si>
  <si>
    <t>VEVVS3</t>
  </si>
  <si>
    <t>Binnenlaag vierkant vormelement</t>
  </si>
  <si>
    <t>VFAMP</t>
  </si>
  <si>
    <t>VFB35</t>
  </si>
  <si>
    <t>VFCA</t>
  </si>
  <si>
    <t>4-Delige klem</t>
  </si>
  <si>
    <t>VFCB</t>
  </si>
  <si>
    <t>VFCB3</t>
  </si>
  <si>
    <t>3-Delige klem</t>
  </si>
  <si>
    <t>VFCL</t>
  </si>
  <si>
    <t>Consoleklem clipsbaar voor VFU(L)</t>
  </si>
  <si>
    <t>VFCL55.050</t>
  </si>
  <si>
    <t>VFCL55.100</t>
  </si>
  <si>
    <t>VFCL55.150</t>
  </si>
  <si>
    <t>VFCL55.200</t>
  </si>
  <si>
    <t>VFCL55.300</t>
  </si>
  <si>
    <t>VFCL55.400</t>
  </si>
  <si>
    <t>VFCL55.500</t>
  </si>
  <si>
    <t>VFCL55.600</t>
  </si>
  <si>
    <t>Draadgoot met clips</t>
  </si>
  <si>
    <t>VFCM</t>
  </si>
  <si>
    <t>Medium klem</t>
  </si>
  <si>
    <t>VFCS</t>
  </si>
  <si>
    <t>Klem small</t>
  </si>
  <si>
    <t>VFDOP</t>
  </si>
  <si>
    <t>Drop Out Plate</t>
  </si>
  <si>
    <t>VFET16</t>
  </si>
  <si>
    <t>Earth Terminal</t>
  </si>
  <si>
    <t>VFFFB</t>
  </si>
  <si>
    <t>Fast-Fix vloerbeugel</t>
  </si>
  <si>
    <t>VFFJC</t>
  </si>
  <si>
    <t>Integrale koppeling</t>
  </si>
  <si>
    <t>VFFJCL</t>
  </si>
  <si>
    <t>Integrale koppeling large</t>
  </si>
  <si>
    <t>VFFJCM</t>
  </si>
  <si>
    <t>Integrale koppeling medium</t>
  </si>
  <si>
    <t>VFFUSC</t>
  </si>
  <si>
    <t>Fast-Fix Unistrut klem</t>
  </si>
  <si>
    <t>VFKG30</t>
  </si>
  <si>
    <t>VFKK25</t>
  </si>
  <si>
    <t>VFKNIP</t>
  </si>
  <si>
    <t>Boutenschaar</t>
  </si>
  <si>
    <t>VFKS</t>
  </si>
  <si>
    <t>VFLC</t>
  </si>
  <si>
    <t>Grote bevestigingsklem</t>
  </si>
  <si>
    <t>VFM620NW</t>
  </si>
  <si>
    <t>M6x20 bout en getande moer</t>
  </si>
  <si>
    <t>VFMM</t>
  </si>
  <si>
    <t>VFMM35</t>
  </si>
  <si>
    <t>VFO</t>
  </si>
  <si>
    <t>VFOCL</t>
  </si>
  <si>
    <t>Ophangbeugel clipsbaar voor VFU(L)</t>
  </si>
  <si>
    <t>VFQC</t>
  </si>
  <si>
    <t>Snelle koppeling</t>
  </si>
  <si>
    <t>VFQLL</t>
  </si>
  <si>
    <t>Quick lock large</t>
  </si>
  <si>
    <t>VFQLS</t>
  </si>
  <si>
    <t>Quick lock small</t>
  </si>
  <si>
    <t>VFSB100</t>
  </si>
  <si>
    <t>Suspension Bracket</t>
  </si>
  <si>
    <t>VFSB1012</t>
  </si>
  <si>
    <t>Suspension Bracket 10 &amp; 12 mm</t>
  </si>
  <si>
    <t>VFSB150</t>
  </si>
  <si>
    <t>VFSB50</t>
  </si>
  <si>
    <t>VFSB68</t>
  </si>
  <si>
    <t>Suspension Bracket 6 &amp; 8 mm</t>
  </si>
  <si>
    <t>Klemveer SLOS VFU(L)</t>
  </si>
  <si>
    <t>VFSP</t>
  </si>
  <si>
    <t>VFSP90</t>
  </si>
  <si>
    <t>Koppelplaat 90°</t>
  </si>
  <si>
    <t>VFSSC</t>
  </si>
  <si>
    <t>Snelle zijkoppeling</t>
  </si>
  <si>
    <t>VFSSCL</t>
  </si>
  <si>
    <t>VFTAGB</t>
  </si>
  <si>
    <t>Blauwe neutrale tags</t>
  </si>
  <si>
    <t>VFTAGG</t>
  </si>
  <si>
    <t>Groene neutrale tags</t>
  </si>
  <si>
    <t>VFTAGR</t>
  </si>
  <si>
    <t>Rode neutrale tags</t>
  </si>
  <si>
    <t>VFTAGW</t>
  </si>
  <si>
    <t>Witte neutrale tags</t>
  </si>
  <si>
    <t>VFTAGY</t>
  </si>
  <si>
    <t>Gele neutrale tags</t>
  </si>
  <si>
    <t>VFTS35</t>
  </si>
  <si>
    <t>Ondersteunende beugel goot</t>
  </si>
  <si>
    <t>VFU110.200</t>
  </si>
  <si>
    <t>VFU110.300</t>
  </si>
  <si>
    <t>VFU110.400</t>
  </si>
  <si>
    <t>VFU35.150</t>
  </si>
  <si>
    <t>VFU35.250</t>
  </si>
  <si>
    <t>VFU35.350</t>
  </si>
  <si>
    <t>VFU35.450</t>
  </si>
  <si>
    <t>VFU35.550</t>
  </si>
  <si>
    <t>VFU60.100</t>
  </si>
  <si>
    <t>VFU60.200</t>
  </si>
  <si>
    <t>VFU60.300</t>
  </si>
  <si>
    <t>VFU60.400</t>
  </si>
  <si>
    <t>VFU60.500</t>
  </si>
  <si>
    <t>VFU60.600</t>
  </si>
  <si>
    <t>VFU85.150</t>
  </si>
  <si>
    <t>VFU85.250</t>
  </si>
  <si>
    <t>VFU85.350</t>
  </si>
  <si>
    <t>VFU85.450</t>
  </si>
  <si>
    <t>VFUL30.065</t>
  </si>
  <si>
    <t>VFUL35.100</t>
  </si>
  <si>
    <t>VFUL35.150</t>
  </si>
  <si>
    <t>VFUL35.200</t>
  </si>
  <si>
    <t>VFUL35.250</t>
  </si>
  <si>
    <t>VFUL35.350</t>
  </si>
  <si>
    <t>VFUL60.050</t>
  </si>
  <si>
    <t>VFUL60.100</t>
  </si>
  <si>
    <t>VFUL60.150</t>
  </si>
  <si>
    <t>VFUL60.200</t>
  </si>
  <si>
    <t>VFUL60.300</t>
  </si>
  <si>
    <t>VFVLB</t>
  </si>
  <si>
    <t>Vloerbeugel voor VFU(L)</t>
  </si>
  <si>
    <t>VGI28.170S1</t>
  </si>
  <si>
    <t>Verzonken vloergoot ineenschuifbaar</t>
  </si>
  <si>
    <t>VGI28.170S2</t>
  </si>
  <si>
    <t>VGI38.170S1</t>
  </si>
  <si>
    <t>VGI38.170S2</t>
  </si>
  <si>
    <t>VGI48.170S1</t>
  </si>
  <si>
    <t>VGI48.170S2</t>
  </si>
  <si>
    <t>VGI48.250S1</t>
  </si>
  <si>
    <t>VGI48.250S2</t>
  </si>
  <si>
    <t>VGI48.350S1</t>
  </si>
  <si>
    <t>VGI48.350S2</t>
  </si>
  <si>
    <t>VGLI28.170S1</t>
  </si>
  <si>
    <t>Lichte vloergoot ineenschuifbaar</t>
  </si>
  <si>
    <t>VGLI28.170S2</t>
  </si>
  <si>
    <t>VGLI38.170S1</t>
  </si>
  <si>
    <t>VGLI38.170S2</t>
  </si>
  <si>
    <t>VGLI48.170S1</t>
  </si>
  <si>
    <t>VGLI48.170S2</t>
  </si>
  <si>
    <t>VGLI48.250S1</t>
  </si>
  <si>
    <t>VGLI48.250S2</t>
  </si>
  <si>
    <t>VGLI48.350S1</t>
  </si>
  <si>
    <t>VGLI48.350S2</t>
  </si>
  <si>
    <t>VH110.150</t>
  </si>
  <si>
    <t>VH110.200</t>
  </si>
  <si>
    <t>VH110.300</t>
  </si>
  <si>
    <t>VH110.400</t>
  </si>
  <si>
    <t>VH110.500</t>
  </si>
  <si>
    <t>VH110.600</t>
  </si>
  <si>
    <t>VH35.050</t>
  </si>
  <si>
    <t>VH35.075</t>
  </si>
  <si>
    <t>VH35.100</t>
  </si>
  <si>
    <t>VH35.150</t>
  </si>
  <si>
    <t>VH35.200</t>
  </si>
  <si>
    <t>VH35.300</t>
  </si>
  <si>
    <t>VH35.400</t>
  </si>
  <si>
    <t>VH35.500</t>
  </si>
  <si>
    <t>VH35.600</t>
  </si>
  <si>
    <t>VH60.050</t>
  </si>
  <si>
    <t>VH60.075</t>
  </si>
  <si>
    <t>VH60.100</t>
  </si>
  <si>
    <t>VH60.150</t>
  </si>
  <si>
    <t>VH60.200</t>
  </si>
  <si>
    <t>VH60.300</t>
  </si>
  <si>
    <t>VH60.400</t>
  </si>
  <si>
    <t>VH60.500</t>
  </si>
  <si>
    <t>VH60.600</t>
  </si>
  <si>
    <t>VH85.100</t>
  </si>
  <si>
    <t>VH85.150</t>
  </si>
  <si>
    <t>VH85.200</t>
  </si>
  <si>
    <t>VH85.300</t>
  </si>
  <si>
    <t>VH85.400</t>
  </si>
  <si>
    <t>VH85.500</t>
  </si>
  <si>
    <t>VH85.600</t>
  </si>
  <si>
    <t>VK28.170</t>
  </si>
  <si>
    <t>Koppelbeugel voor vloergoot</t>
  </si>
  <si>
    <t>VK38.170</t>
  </si>
  <si>
    <t>VK48.170</t>
  </si>
  <si>
    <t>VK48.250</t>
  </si>
  <si>
    <t>VK48.350</t>
  </si>
  <si>
    <t>VM10</t>
  </si>
  <si>
    <t>Verbindingsmof (DIN 6334)</t>
  </si>
  <si>
    <t>VM10.50</t>
  </si>
  <si>
    <t>VM12</t>
  </si>
  <si>
    <t>VM4.40</t>
  </si>
  <si>
    <t>VM6</t>
  </si>
  <si>
    <t>VM6.50</t>
  </si>
  <si>
    <t>VM8</t>
  </si>
  <si>
    <t>VM8.16</t>
  </si>
  <si>
    <t>VMB100</t>
  </si>
  <si>
    <t>VMB150</t>
  </si>
  <si>
    <t>VMB200</t>
  </si>
  <si>
    <t>VMB300</t>
  </si>
  <si>
    <t>VMB400</t>
  </si>
  <si>
    <t>VMB500</t>
  </si>
  <si>
    <t>VMK12.20</t>
  </si>
  <si>
    <t>VMK6.10</t>
  </si>
  <si>
    <t>VMK8.15</t>
  </si>
  <si>
    <t>VMM16</t>
  </si>
  <si>
    <t>Draadstangmoffen zeskant</t>
  </si>
  <si>
    <t>VMM20</t>
  </si>
  <si>
    <t>VN10</t>
  </si>
  <si>
    <t>VOMEGA</t>
  </si>
  <si>
    <t>VRM06M08</t>
  </si>
  <si>
    <t>Verloopstuk zeskant M/V</t>
  </si>
  <si>
    <t>VRM08M06</t>
  </si>
  <si>
    <t>VRM08M10</t>
  </si>
  <si>
    <t>VRM10M08</t>
  </si>
  <si>
    <t>VRM10M12</t>
  </si>
  <si>
    <t>VRM10M16</t>
  </si>
  <si>
    <t>VRM10W025</t>
  </si>
  <si>
    <t>VRM12M08</t>
  </si>
  <si>
    <t>VRM12M16</t>
  </si>
  <si>
    <t>VRM12W025</t>
  </si>
  <si>
    <t>VRM16W025</t>
  </si>
  <si>
    <t>VS110.025</t>
  </si>
  <si>
    <t>VS110.050</t>
  </si>
  <si>
    <t>VS110.075</t>
  </si>
  <si>
    <t>VS110.100</t>
  </si>
  <si>
    <t>VS110.125</t>
  </si>
  <si>
    <t>VS110.150</t>
  </si>
  <si>
    <t>VS110.200</t>
  </si>
  <si>
    <t>VS110.250</t>
  </si>
  <si>
    <t>VS110.300</t>
  </si>
  <si>
    <t>VS110.350</t>
  </si>
  <si>
    <t>VS110.400</t>
  </si>
  <si>
    <t>VS35.025</t>
  </si>
  <si>
    <t>VS35.050</t>
  </si>
  <si>
    <t>VS35.075</t>
  </si>
  <si>
    <t>VS35.100</t>
  </si>
  <si>
    <t>VS35.125</t>
  </si>
  <si>
    <t>VS35.150</t>
  </si>
  <si>
    <t>VS35.200</t>
  </si>
  <si>
    <t>VS35.250</t>
  </si>
  <si>
    <t>VS35.300</t>
  </si>
  <si>
    <t>VS35.350</t>
  </si>
  <si>
    <t>VS35.400</t>
  </si>
  <si>
    <t>VS60.025</t>
  </si>
  <si>
    <t>VS60.050</t>
  </si>
  <si>
    <t>VS60.075</t>
  </si>
  <si>
    <t>VS60.100</t>
  </si>
  <si>
    <t>VS60.125</t>
  </si>
  <si>
    <t>VS60.150</t>
  </si>
  <si>
    <t>VS60.200</t>
  </si>
  <si>
    <t>VS60.250</t>
  </si>
  <si>
    <t>VS60.300</t>
  </si>
  <si>
    <t>VS60.350</t>
  </si>
  <si>
    <t>VS60.400</t>
  </si>
  <si>
    <t>VS85.025</t>
  </si>
  <si>
    <t>VS85.050</t>
  </si>
  <si>
    <t>VS85.075</t>
  </si>
  <si>
    <t>VS85.100</t>
  </si>
  <si>
    <t>VS85.125</t>
  </si>
  <si>
    <t>VS85.150</t>
  </si>
  <si>
    <t>VS85.200</t>
  </si>
  <si>
    <t>VS85.250</t>
  </si>
  <si>
    <t>VS85.300</t>
  </si>
  <si>
    <t>VS85.350</t>
  </si>
  <si>
    <t>VS85.400</t>
  </si>
  <si>
    <t>VSB28.170S1</t>
  </si>
  <si>
    <t>Val- en stijgbocht voor vloergoot</t>
  </si>
  <si>
    <t>VSB28.170S2</t>
  </si>
  <si>
    <t>VSB28.250S1</t>
  </si>
  <si>
    <t>VSB28.250S2</t>
  </si>
  <si>
    <t>VSB28.350S1</t>
  </si>
  <si>
    <t>VSB28.350S2</t>
  </si>
  <si>
    <t>VSB38.170S1</t>
  </si>
  <si>
    <t>VSB38.170S2</t>
  </si>
  <si>
    <t>VSB38.250S1</t>
  </si>
  <si>
    <t>VSB38.250S2</t>
  </si>
  <si>
    <t>VSB38.350S1</t>
  </si>
  <si>
    <t>VSB38.350S2</t>
  </si>
  <si>
    <t>VSB48.170S1</t>
  </si>
  <si>
    <t>VSB48.170S2</t>
  </si>
  <si>
    <t>VSB48.250S1</t>
  </si>
  <si>
    <t>VSB48.250S2</t>
  </si>
  <si>
    <t>VSB48.350S1</t>
  </si>
  <si>
    <t>VSB48.350S2</t>
  </si>
  <si>
    <t>VSSPRAY</t>
  </si>
  <si>
    <t>Galva spray spuitbus 400ml</t>
  </si>
  <si>
    <t>VZBG</t>
  </si>
  <si>
    <t>Hermann verzamelbeugel E30-E90</t>
  </si>
  <si>
    <t>VZBGS</t>
  </si>
  <si>
    <t>Hermann S verzamelbeugel E30-E90</t>
  </si>
  <si>
    <t>WKCL100</t>
  </si>
  <si>
    <t>WKCL150</t>
  </si>
  <si>
    <t>WKCL200</t>
  </si>
  <si>
    <t>WKCL300</t>
  </si>
  <si>
    <t>WKCL400</t>
  </si>
  <si>
    <t>WKCL500</t>
  </si>
  <si>
    <t>WKMP41.21.150</t>
  </si>
  <si>
    <t>WKMP41.21.200</t>
  </si>
  <si>
    <t>WKMP41.21.300</t>
  </si>
  <si>
    <t>WKMP41.41.1000</t>
  </si>
  <si>
    <t>WKMP41.41.300</t>
  </si>
  <si>
    <t>WKMP41.41.400</t>
  </si>
  <si>
    <t>WKMP41.41.500</t>
  </si>
  <si>
    <t>WKMP41.41.600</t>
  </si>
  <si>
    <t>WKMP41.41.750</t>
  </si>
  <si>
    <t>WKMPCL41.21.150</t>
  </si>
  <si>
    <t>WKMPCL41.21.200</t>
  </si>
  <si>
    <t>WKMPCL41.21.300</t>
  </si>
  <si>
    <t>WKMPCL41.41.300</t>
  </si>
  <si>
    <t>WKMPCL41.41.400</t>
  </si>
  <si>
    <t>WKMPCL41.41.500</t>
  </si>
  <si>
    <t>WKMPCL41.41.600</t>
  </si>
  <si>
    <t>WKS100</t>
  </si>
  <si>
    <t>WKS150</t>
  </si>
  <si>
    <t>WKS600</t>
  </si>
  <si>
    <t>WKSS100</t>
  </si>
  <si>
    <t>WKSS150</t>
  </si>
  <si>
    <t>WKSS200</t>
  </si>
  <si>
    <t>WKSS300</t>
  </si>
  <si>
    <t>WKSS400</t>
  </si>
  <si>
    <t>WKSS500</t>
  </si>
  <si>
    <t>WKSS600</t>
  </si>
  <si>
    <t>WKUMP41.41.1000</t>
  </si>
  <si>
    <t>WKUMP41.41.300</t>
  </si>
  <si>
    <t>WKUMP41.41.400</t>
  </si>
  <si>
    <t>WKUMP41.41.500</t>
  </si>
  <si>
    <t>WKUMP41.41.600</t>
  </si>
  <si>
    <t>WKUMP41.41.750</t>
  </si>
  <si>
    <t>WKUMPCL41.41.150</t>
  </si>
  <si>
    <t>WKUMPCL41.41.200</t>
  </si>
  <si>
    <t>WKUMPCL41.41.300</t>
  </si>
  <si>
    <t>WKUMPCL41.41.400</t>
  </si>
  <si>
    <t>WKUMPCL41.41.500</t>
  </si>
  <si>
    <t>WKUMPCL41.41.600</t>
  </si>
  <si>
    <t>WSUN100</t>
  </si>
  <si>
    <t>WSUN150</t>
  </si>
  <si>
    <t>WSUN200</t>
  </si>
  <si>
    <t>WSUN300</t>
  </si>
  <si>
    <t>WSUN400</t>
  </si>
  <si>
    <t>WSUN500</t>
  </si>
  <si>
    <t>WSUN600</t>
  </si>
  <si>
    <t>WUM300.E90</t>
  </si>
  <si>
    <t>Ondersteuning verticale kabelinstallatie</t>
  </si>
  <si>
    <t>WUM400.E90</t>
  </si>
  <si>
    <t>WUM500.E90</t>
  </si>
  <si>
    <t>XPBUKDU.015</t>
  </si>
  <si>
    <t>XPBUKDU.017R</t>
  </si>
  <si>
    <t>XPBUKDU.018</t>
  </si>
  <si>
    <t>XPBUKDU.021R</t>
  </si>
  <si>
    <t>XPBUKDU.023</t>
  </si>
  <si>
    <t>XPBUKDU.026R</t>
  </si>
  <si>
    <t>XPBUKDU.031R</t>
  </si>
  <si>
    <t>XPBUKDU.033</t>
  </si>
  <si>
    <t>XPBUKDU.039</t>
  </si>
  <si>
    <t>XPBUKDU.041R</t>
  </si>
  <si>
    <t>XPBUKDU.045</t>
  </si>
  <si>
    <t>XPBUKDU.047R</t>
  </si>
  <si>
    <t>XPBUKDU.050</t>
  </si>
  <si>
    <t>XPBUKDU.059R</t>
  </si>
  <si>
    <t>XPBUKDU.060</t>
  </si>
  <si>
    <t>XPBUKDU.065R</t>
  </si>
  <si>
    <t>XPBUKDU.072</t>
  </si>
  <si>
    <t>XPBUKDU.072R</t>
  </si>
  <si>
    <t>XPBUKDU.079R</t>
  </si>
  <si>
    <t>XPBUKDU.085</t>
  </si>
  <si>
    <t>XPBUKDU.086R</t>
  </si>
  <si>
    <t>XPBUKDU.093R</t>
  </si>
  <si>
    <t>XPBUKDU.099</t>
  </si>
  <si>
    <t>XPBUKDU.100R</t>
  </si>
  <si>
    <t>XPBUKDU.106</t>
  </si>
  <si>
    <t>XPBUKDU.108R</t>
  </si>
  <si>
    <t>XPBUKDU.114</t>
  </si>
  <si>
    <t>XPBUKDU.116R</t>
  </si>
  <si>
    <t>XPBUKDU.123</t>
  </si>
  <si>
    <t>XPBUKDU.125R</t>
  </si>
  <si>
    <t>XPBUKDU.132</t>
  </si>
  <si>
    <t>XPBUKDU.133R</t>
  </si>
  <si>
    <t>XPBUKDU.142R</t>
  </si>
  <si>
    <t>XPBUKDU.149</t>
  </si>
  <si>
    <t>XPBUKDU.151R</t>
  </si>
  <si>
    <t>XPBUKDU.158</t>
  </si>
  <si>
    <t>XPBUKDU.160R</t>
  </si>
  <si>
    <t>XPBUKDU.168</t>
  </si>
  <si>
    <t>XPBUKDU.200R</t>
  </si>
  <si>
    <t>Z10U</t>
  </si>
  <si>
    <t>Balk Verbindingsstuk stang</t>
  </si>
  <si>
    <t>Z25.25.25.125</t>
  </si>
  <si>
    <t>Z50.50.50.125</t>
  </si>
  <si>
    <t>ZAVFUL30.065</t>
  </si>
  <si>
    <t>ZAVFUL35.100</t>
  </si>
  <si>
    <t>ZAVFUL35.150</t>
  </si>
  <si>
    <t>ZAVFUL60.050</t>
  </si>
  <si>
    <t>ZAVFUL60.100</t>
  </si>
  <si>
    <t>ZAVFUL60.150</t>
  </si>
  <si>
    <t>ZAVFUL60.200</t>
  </si>
  <si>
    <t>ZAVFUL60.300</t>
  </si>
  <si>
    <t>ZCL100</t>
  </si>
  <si>
    <t>ZCL150</t>
  </si>
  <si>
    <t>ZCL200</t>
  </si>
  <si>
    <t>ZCL300</t>
  </si>
  <si>
    <t>ZCL400</t>
  </si>
  <si>
    <t>ZCL500</t>
  </si>
  <si>
    <t>ZCL600</t>
  </si>
  <si>
    <t>ZMD050</t>
  </si>
  <si>
    <t>ZMD075</t>
  </si>
  <si>
    <t>ZMD100</t>
  </si>
  <si>
    <t>ZMD150</t>
  </si>
  <si>
    <t>ZMD200</t>
  </si>
  <si>
    <t>ZMD250</t>
  </si>
  <si>
    <t>ZMD300</t>
  </si>
  <si>
    <t>ZMD400</t>
  </si>
  <si>
    <t>ZMD500</t>
  </si>
  <si>
    <t>ZMD600</t>
  </si>
  <si>
    <t>ZMDIG200</t>
  </si>
  <si>
    <t>ZMDIG300</t>
  </si>
  <si>
    <t>ZMDIG400</t>
  </si>
  <si>
    <t>ZMDIG500</t>
  </si>
  <si>
    <t>ZMDIG600</t>
  </si>
  <si>
    <t>ZMDS110</t>
  </si>
  <si>
    <t>ZMDS35</t>
  </si>
  <si>
    <t>ZMDS60</t>
  </si>
  <si>
    <t>ZMDS85</t>
  </si>
  <si>
    <t>ZMKBSCL60.075.10.6</t>
  </si>
  <si>
    <t>ZMKBSCL60.100.10.6</t>
  </si>
  <si>
    <t>ZMKBSCL60.150.10.6</t>
  </si>
  <si>
    <t>ZMKBSCL60.200.10.6</t>
  </si>
  <si>
    <t>ZMKBSCL60.300.10.6</t>
  </si>
  <si>
    <t>ZMKBSCL60.400.075</t>
  </si>
  <si>
    <t>ZMKBSCL60.400.10.6</t>
  </si>
  <si>
    <t>ZMKBSCL60.500.100</t>
  </si>
  <si>
    <t>ZMKBSCL60.600.100</t>
  </si>
  <si>
    <t>ZMKGCL60.075.100</t>
  </si>
  <si>
    <t>ZMKGCL60.075.10S12</t>
  </si>
  <si>
    <t>ZMKGCL60.075.10S13</t>
  </si>
  <si>
    <t>ZMKGCL60.100.100</t>
  </si>
  <si>
    <t>ZMKGCL60.100.10S12</t>
  </si>
  <si>
    <t>ZMKGCL60.100.10S13</t>
  </si>
  <si>
    <t>ZMKGCL60.150.100</t>
  </si>
  <si>
    <t>ZMKGCL60.150.10S12</t>
  </si>
  <si>
    <t>ZMKGCL60.150.10S13</t>
  </si>
  <si>
    <t>ZMKGCL60.150.10S23</t>
  </si>
  <si>
    <t>ZMKGCL60.200.100</t>
  </si>
  <si>
    <t>ZMKGCL60.200.10S12</t>
  </si>
  <si>
    <t>ZMKGCL60.200.10S13</t>
  </si>
  <si>
    <t>ZMKGCL60.200.10S23</t>
  </si>
  <si>
    <t>ZMKGCL60.300.100</t>
  </si>
  <si>
    <t>ZMKGCL60.300.10S12</t>
  </si>
  <si>
    <t>ZMKGCL60.300.10S13</t>
  </si>
  <si>
    <t>ZMKGCL60.300.10S23</t>
  </si>
  <si>
    <t>ZMKGCL60.400.100</t>
  </si>
  <si>
    <t>ZMKGCL60.400.10S12</t>
  </si>
  <si>
    <t>ZMKGCL60.400.10S13</t>
  </si>
  <si>
    <t>ZMKGCL60.400.10S23</t>
  </si>
  <si>
    <t>ZMKLL110.150</t>
  </si>
  <si>
    <t>ZMKLL110.200</t>
  </si>
  <si>
    <t>ZMKLL110.200.6</t>
  </si>
  <si>
    <t>ZMKLL110.300</t>
  </si>
  <si>
    <t>ZMKLL110.300.6</t>
  </si>
  <si>
    <t>ZMKLL110.400</t>
  </si>
  <si>
    <t>ZMKLL110.400.6</t>
  </si>
  <si>
    <t>ZMKLL110.450</t>
  </si>
  <si>
    <t>ZMKLL110.500</t>
  </si>
  <si>
    <t>ZMKLL110.500.6</t>
  </si>
  <si>
    <t>ZMKLL110.600</t>
  </si>
  <si>
    <t>ZMKLL110.600.6</t>
  </si>
  <si>
    <t>ZMKLL110.750</t>
  </si>
  <si>
    <t>ZMKLL110.800</t>
  </si>
  <si>
    <t>ZMKLL110.900</t>
  </si>
  <si>
    <t>ZMKLL85.150</t>
  </si>
  <si>
    <t>ZMKLL85.200</t>
  </si>
  <si>
    <t>ZMKLL85.300</t>
  </si>
  <si>
    <t>ZMKLL85.400</t>
  </si>
  <si>
    <t>ZMKLL85.450</t>
  </si>
  <si>
    <t>ZMKLL85.500</t>
  </si>
  <si>
    <t>ZMKLL85.600</t>
  </si>
  <si>
    <t>ZMKLL85.750</t>
  </si>
  <si>
    <t>ZMKLL85.800</t>
  </si>
  <si>
    <t>ZMKLL85.900</t>
  </si>
  <si>
    <t>ZMKLLI60.150</t>
  </si>
  <si>
    <t>ZMKLLI60.150.6</t>
  </si>
  <si>
    <t>ZMKLLI60.200</t>
  </si>
  <si>
    <t>ZMKLLI60.200.6</t>
  </si>
  <si>
    <t>ZMKLLI60.300</t>
  </si>
  <si>
    <t>ZMKLLI60.300.6</t>
  </si>
  <si>
    <t>ZMKLLI60.400</t>
  </si>
  <si>
    <t>ZMKLLI60.400.6</t>
  </si>
  <si>
    <t>ZMKLLI60.450</t>
  </si>
  <si>
    <t>ZMKLLI60.500</t>
  </si>
  <si>
    <t>ZMKLLI60.500.6</t>
  </si>
  <si>
    <t>ZMKLLI60.600</t>
  </si>
  <si>
    <t>ZMKLLI60.600.6</t>
  </si>
  <si>
    <t>ZMKLLI60.750</t>
  </si>
  <si>
    <t>ZMKLLI60.800</t>
  </si>
  <si>
    <t>ZMKLLI60.800.6</t>
  </si>
  <si>
    <t>ZMKLLI60.900</t>
  </si>
  <si>
    <t>ZMKPM110</t>
  </si>
  <si>
    <t>ZMKPM35</t>
  </si>
  <si>
    <t>ZMKPM60</t>
  </si>
  <si>
    <t>ZMKPM85</t>
  </si>
  <si>
    <t>ZMKPVF</t>
  </si>
  <si>
    <t>ZMKPVFL35</t>
  </si>
  <si>
    <t>ZMSDB110.150</t>
  </si>
  <si>
    <t>Scharnierend stijg- en daalstuk</t>
  </si>
  <si>
    <t>ZMSDB110.200</t>
  </si>
  <si>
    <t>ZMSDB110.300</t>
  </si>
  <si>
    <t>ZMSDB110.400</t>
  </si>
  <si>
    <t>ZMSDB110.500</t>
  </si>
  <si>
    <t>ZMSDB110.600</t>
  </si>
  <si>
    <t>ZMSDB35.050</t>
  </si>
  <si>
    <t>ZMSDB35.075</t>
  </si>
  <si>
    <t>ZMSDB35.100</t>
  </si>
  <si>
    <t>ZMSDB35.150</t>
  </si>
  <si>
    <t>ZMSDB35.200</t>
  </si>
  <si>
    <t>ZMSDB35.300</t>
  </si>
  <si>
    <t>ZMSDB35.400</t>
  </si>
  <si>
    <t>ZMSDB35.500</t>
  </si>
  <si>
    <t>ZMSDB35.600</t>
  </si>
  <si>
    <t>ZMSDB60.050</t>
  </si>
  <si>
    <t>ZMSDB60.075</t>
  </si>
  <si>
    <t>ZMSDB60.100</t>
  </si>
  <si>
    <t>ZMSDB60.150</t>
  </si>
  <si>
    <t>ZMSDB60.200</t>
  </si>
  <si>
    <t>ZMSDB60.300</t>
  </si>
  <si>
    <t>ZMSDB60.400</t>
  </si>
  <si>
    <t>ZMSDB60.500</t>
  </si>
  <si>
    <t>ZMSDB60.600</t>
  </si>
  <si>
    <t>ZMSDB85.100</t>
  </si>
  <si>
    <t>ZMSDB85.150</t>
  </si>
  <si>
    <t>ZMSDB85.200</t>
  </si>
  <si>
    <t>ZMSDB85.300</t>
  </si>
  <si>
    <t>ZMSDB85.400</t>
  </si>
  <si>
    <t>ZMSDB85.500</t>
  </si>
  <si>
    <t>ZMSDB85.600</t>
  </si>
  <si>
    <t>ZMSLOS110</t>
  </si>
  <si>
    <t>ZMSLOS35</t>
  </si>
  <si>
    <t>ZMSLOS60</t>
  </si>
  <si>
    <t>ZMSLOS85</t>
  </si>
  <si>
    <t>code</t>
  </si>
  <si>
    <t>external_code</t>
  </si>
  <si>
    <t>name</t>
  </si>
  <si>
    <t>import_market_type</t>
  </si>
  <si>
    <t>display_market_type</t>
  </si>
  <si>
    <t>requisition_group_id</t>
  </si>
  <si>
    <t>import_sale_uom</t>
  </si>
  <si>
    <t>display_sale_uom</t>
  </si>
  <si>
    <t>sale_units</t>
  </si>
  <si>
    <t>sale_unit_price</t>
  </si>
  <si>
    <t>import_material_unit_amount</t>
  </si>
  <si>
    <t>import_material_uom</t>
  </si>
  <si>
    <t>import_material_unit_price</t>
  </si>
  <si>
    <t>import_calc_material_unit_price</t>
  </si>
  <si>
    <t>import_material_code</t>
  </si>
  <si>
    <t>import_hours_unit_amount</t>
  </si>
  <si>
    <t>import_calc_hours_unit_amount</t>
  </si>
  <si>
    <t>import_hours_unit_price</t>
  </si>
  <si>
    <t>import_activity_code</t>
  </si>
  <si>
    <t>import_subcontractor_unit_price</t>
  </si>
  <si>
    <t>import_calc_subcontractor_unit_price</t>
  </si>
  <si>
    <t>import_metric</t>
  </si>
  <si>
    <t>is_requisition_line</t>
  </si>
  <si>
    <t>revisable</t>
  </si>
  <si>
    <t>split</t>
  </si>
  <si>
    <t>000000</t>
  </si>
  <si>
    <t>Interne kosten</t>
  </si>
  <si>
    <t>budget</t>
  </si>
  <si>
    <t>000000.01</t>
  </si>
  <si>
    <t>Project management in BBD</t>
  </si>
  <si>
    <t>000000.01.01</t>
  </si>
  <si>
    <t>Chargé d'affaires</t>
  </si>
  <si>
    <t>000000.01.02</t>
  </si>
  <si>
    <t>Ingénieur de projet</t>
  </si>
  <si>
    <t>000000.01.03</t>
  </si>
  <si>
    <t>Dessinateurs</t>
  </si>
  <si>
    <t>000000.01.04</t>
  </si>
  <si>
    <t>Superviseur de site</t>
  </si>
  <si>
    <t>WL</t>
  </si>
  <si>
    <t>000000.02</t>
  </si>
  <si>
    <t>Meer kosten op uurwerken in BBD</t>
  </si>
  <si>
    <t>000000.02.01</t>
  </si>
  <si>
    <t>Frais de mobilité</t>
  </si>
  <si>
    <t>SOG</t>
  </si>
  <si>
    <t>A-DIV</t>
  </si>
  <si>
    <t>000000.03</t>
  </si>
  <si>
    <t>Diverse projectkosten in BBD</t>
  </si>
  <si>
    <t>000000.03.01</t>
  </si>
  <si>
    <t>Conteneur à matériel</t>
  </si>
  <si>
    <t>A-VH</t>
  </si>
  <si>
    <t>000000.03.02</t>
  </si>
  <si>
    <t>Conteneur à déchets</t>
  </si>
  <si>
    <t>000000.03.03</t>
  </si>
  <si>
    <t>A-WI</t>
  </si>
  <si>
    <t>000000.03.04</t>
  </si>
  <si>
    <t>A-F&amp;B</t>
  </si>
  <si>
    <t>000000.04</t>
  </si>
  <si>
    <t>Administratieve dekking rol SPOC in BDD</t>
  </si>
  <si>
    <t>000000.04.01</t>
  </si>
  <si>
    <t>Totale verkoop Ventilatie via BELTHERM</t>
  </si>
  <si>
    <t/>
  </si>
  <si>
    <t>Referentie</t>
  </si>
  <si>
    <t>Français</t>
  </si>
  <si>
    <t>Naam</t>
  </si>
  <si>
    <t>Forfaitaire Hoeveelheid</t>
  </si>
  <si>
    <t>Quantité forfaitaire</t>
  </si>
  <si>
    <t>FH</t>
  </si>
  <si>
    <t>QF = Quantité forfaitaire</t>
  </si>
  <si>
    <t>Vermoedelijke Hoeveelheid</t>
  </si>
  <si>
    <t>Quantité présumée</t>
  </si>
  <si>
    <t>VH</t>
  </si>
  <si>
    <t>QP = qantité présumée</t>
  </si>
  <si>
    <t>Som Over Geheel</t>
  </si>
  <si>
    <t>Somme sur le tout</t>
  </si>
  <si>
    <t>Pro Memorie</t>
  </si>
  <si>
    <t>Mémorandum pro</t>
  </si>
  <si>
    <t>PM</t>
  </si>
  <si>
    <t>Pour mémoire</t>
  </si>
  <si>
    <t>Totaalprijs</t>
  </si>
  <si>
    <t>TP</t>
  </si>
  <si>
    <t>Te Verrekenen Som</t>
  </si>
  <si>
    <t>Somme à régler</t>
  </si>
  <si>
    <t>TVS</t>
  </si>
  <si>
    <t>Nihil</t>
  </si>
  <si>
    <t>Stelpost</t>
  </si>
  <si>
    <t>Article</t>
  </si>
  <si>
    <t>Globale prijs</t>
  </si>
  <si>
    <t>Prix global</t>
  </si>
  <si>
    <t>GP</t>
  </si>
  <si>
    <t>FFT = forfait</t>
  </si>
  <si>
    <t>Maateenheid</t>
  </si>
  <si>
    <t>unité de mesure FR</t>
  </si>
  <si>
    <t>Categorie</t>
  </si>
  <si>
    <t>Catégorie FR</t>
  </si>
  <si>
    <t>Import Code à utiliser</t>
  </si>
  <si>
    <t>Blad</t>
  </si>
  <si>
    <t>Feuille</t>
  </si>
  <si>
    <t>Oppervlakte</t>
  </si>
  <si>
    <t>Surface</t>
  </si>
  <si>
    <t>BLAD</t>
  </si>
  <si>
    <t>Blik</t>
  </si>
  <si>
    <t>Étain</t>
  </si>
  <si>
    <t>BLIK</t>
  </si>
  <si>
    <t>Blister</t>
  </si>
  <si>
    <t>Fer blanc</t>
  </si>
  <si>
    <t>BLISTER</t>
  </si>
  <si>
    <t>Bobijn</t>
  </si>
  <si>
    <t>Bobbin</t>
  </si>
  <si>
    <t>BOBIJN</t>
  </si>
  <si>
    <t>Bus</t>
  </si>
  <si>
    <t>Canister</t>
  </si>
  <si>
    <t>Can</t>
  </si>
  <si>
    <t>BUS</t>
  </si>
  <si>
    <t>Cm</t>
  </si>
  <si>
    <t>Lengte / Afstand</t>
  </si>
  <si>
    <t>Longueur / Distance</t>
  </si>
  <si>
    <t>CM</t>
  </si>
  <si>
    <t>Cylinder</t>
  </si>
  <si>
    <t>Cylindre</t>
  </si>
  <si>
    <t>CYL</t>
  </si>
  <si>
    <t>Dag(en)</t>
  </si>
  <si>
    <t>Jour(s)</t>
  </si>
  <si>
    <t>Werktijd</t>
  </si>
  <si>
    <t>Temps de travail</t>
  </si>
  <si>
    <t>DAG</t>
  </si>
  <si>
    <t>Doos</t>
  </si>
  <si>
    <t>Boîte</t>
  </si>
  <si>
    <t>DOOS</t>
  </si>
  <si>
    <t>Dozijn(en)</t>
  </si>
  <si>
    <t>Douzaine</t>
  </si>
  <si>
    <t>Eenheid</t>
  </si>
  <si>
    <t>DOZIJN</t>
  </si>
  <si>
    <t>Emmer</t>
  </si>
  <si>
    <t>Seau</t>
  </si>
  <si>
    <t>EMMER</t>
  </si>
  <si>
    <t>Fles</t>
  </si>
  <si>
    <t>Bouteille</t>
  </si>
  <si>
    <t>FLES</t>
  </si>
  <si>
    <t>G</t>
  </si>
  <si>
    <t>Gewicht</t>
  </si>
  <si>
    <t>Poids</t>
  </si>
  <si>
    <t>Gal(s)</t>
  </si>
  <si>
    <t>Volume</t>
  </si>
  <si>
    <t>GAL</t>
  </si>
  <si>
    <t>Inch(es)</t>
  </si>
  <si>
    <t>Pouce(s)</t>
  </si>
  <si>
    <t>INCH</t>
  </si>
  <si>
    <t>Jaar</t>
  </si>
  <si>
    <t>Année</t>
  </si>
  <si>
    <t>J</t>
  </si>
  <si>
    <t>Kg</t>
  </si>
  <si>
    <t>UPN 100x50 conversie</t>
  </si>
  <si>
    <t>Conversion UPN 100x50</t>
  </si>
  <si>
    <t>KiloWatt</t>
  </si>
  <si>
    <t>Vermogen</t>
  </si>
  <si>
    <t>Puissance</t>
  </si>
  <si>
    <t>kW</t>
  </si>
  <si>
    <t>KM</t>
  </si>
  <si>
    <t>Koker</t>
  </si>
  <si>
    <t>Manchon</t>
  </si>
  <si>
    <t>KOKER</t>
  </si>
  <si>
    <t>Lb(s)</t>
  </si>
  <si>
    <t>LB</t>
  </si>
  <si>
    <t>Lengte</t>
  </si>
  <si>
    <t>Longueur</t>
  </si>
  <si>
    <t>LENGTE</t>
  </si>
  <si>
    <t>Liter</t>
  </si>
  <si>
    <t>Litres</t>
  </si>
  <si>
    <t>LITER</t>
  </si>
  <si>
    <t>Maand</t>
  </si>
  <si>
    <t>Mois</t>
  </si>
  <si>
    <t>MAAND</t>
  </si>
  <si>
    <t>Mijl(en)</t>
  </si>
  <si>
    <t>Mile(s)</t>
  </si>
  <si>
    <t>MIJL</t>
  </si>
  <si>
    <t>Mm</t>
  </si>
  <si>
    <t>M²</t>
  </si>
  <si>
    <t>M2</t>
  </si>
  <si>
    <t>Oz(s)</t>
  </si>
  <si>
    <t>OZ</t>
  </si>
  <si>
    <t>Paar</t>
  </si>
  <si>
    <t>Paire</t>
  </si>
  <si>
    <t>PAAR</t>
  </si>
  <si>
    <t>Pak</t>
  </si>
  <si>
    <t>Pack</t>
  </si>
  <si>
    <t>PAK</t>
  </si>
  <si>
    <t>Pakket</t>
  </si>
  <si>
    <t>PAKKET</t>
  </si>
  <si>
    <t>Plaat</t>
  </si>
  <si>
    <t>PLAAT</t>
  </si>
  <si>
    <t>Pot</t>
  </si>
  <si>
    <t>Bocal</t>
  </si>
  <si>
    <t>POT</t>
  </si>
  <si>
    <t>Rol</t>
  </si>
  <si>
    <t>Rouleau</t>
  </si>
  <si>
    <t>ROL</t>
  </si>
  <si>
    <t>ST</t>
  </si>
  <si>
    <t>KG</t>
  </si>
  <si>
    <t>Set</t>
  </si>
  <si>
    <t>Définir</t>
  </si>
  <si>
    <t>SET</t>
  </si>
  <si>
    <t>Définir l'élément</t>
  </si>
  <si>
    <t>STEL</t>
  </si>
  <si>
    <t>Stuk</t>
  </si>
  <si>
    <t>Pièce</t>
  </si>
  <si>
    <t>St</t>
  </si>
  <si>
    <t>Ton</t>
  </si>
  <si>
    <t>Tonnes</t>
  </si>
  <si>
    <t>T</t>
  </si>
  <si>
    <t>Uur/Uren</t>
  </si>
  <si>
    <t>U</t>
  </si>
  <si>
    <t>Voet (vt)</t>
  </si>
  <si>
    <t>Pied (ft)</t>
  </si>
  <si>
    <t>VOET</t>
  </si>
  <si>
    <t>Watt</t>
  </si>
  <si>
    <t>W</t>
  </si>
  <si>
    <t>Week</t>
  </si>
  <si>
    <t>Semaine</t>
  </si>
  <si>
    <t>WE</t>
  </si>
  <si>
    <t>Worst</t>
  </si>
  <si>
    <t>Saucisse</t>
  </si>
  <si>
    <t>WORST</t>
  </si>
  <si>
    <t>Zak</t>
  </si>
  <si>
    <t>Sac</t>
  </si>
  <si>
    <t>ZAK</t>
  </si>
  <si>
    <t>Traduit avec www.DeepL.com/Translator (version gratuite)</t>
  </si>
  <si>
    <t>09.PURCHASE</t>
  </si>
  <si>
    <t>&gt; Dossier reprenant les documents pour nos achats et nos sous-traitances 
&gt; DDP, Comparatifs, Contrats, Appels, Logistique, …
Différencier si 
&gt; Achat propre à EEG Namur (Sous-dossier "MATERIAL")
&gt; Sous-traitance (Sous-dossier "SUBCONTRACTORS") + INTERCO ou non !</t>
  </si>
  <si>
    <t>V</t>
  </si>
  <si>
    <t>01.GROUP</t>
  </si>
  <si>
    <t>&gt;  Sous-dossier reprenant les achats "Divers" 
&gt; DDP, Comparatifs, Contrats, Appels, Logistique, …</t>
  </si>
  <si>
    <t>Organisation libre, mais plus que conseillée !!</t>
  </si>
  <si>
    <t>01. Externalisation des études et des dessins</t>
  </si>
  <si>
    <t>Bureau d'études externe</t>
  </si>
  <si>
    <t>Code ODOO = A-UITV</t>
  </si>
  <si>
    <t>02. Location de ressources de chantier</t>
  </si>
  <si>
    <t>Baraquements, contenaires, nacelles, groupes de secours, outillages spéciaux, …</t>
  </si>
  <si>
    <t>Code ODOO = A-VH</t>
  </si>
  <si>
    <t>03. Installations de chantier</t>
  </si>
  <si>
    <t>Frais de raccordements provisoires, matériel IT, ...</t>
  </si>
  <si>
    <t>Code ODOO = A-WI</t>
  </si>
  <si>
    <t>04. Fixations et supports</t>
  </si>
  <si>
    <t>Contrats spécifiques pour nos "Runners" et "Consommables"</t>
  </si>
  <si>
    <t>Code ODOO = A-F&amp;B</t>
  </si>
  <si>
    <t>05. Saignées - Percements - Resserrages</t>
  </si>
  <si>
    <t>Sous-traitance de main d'œuvre pour des travaux de saignées, de percements et de resserrages de tous types (sauf RF)</t>
  </si>
  <si>
    <t>Code ODOO = E-BO</t>
  </si>
  <si>
    <t>06. Resserrages RF</t>
  </si>
  <si>
    <t>Sous-traitance de main d'œuvre pour des travaux de resserrages RF</t>
  </si>
  <si>
    <t>Code ODOO = FPS-BA</t>
  </si>
  <si>
    <t>06. Transports verticaux (MANUTENTION)</t>
  </si>
  <si>
    <t>Grues, élévateurs, …</t>
  </si>
  <si>
    <t>Code ODOO = VEN-16</t>
  </si>
  <si>
    <t>07. Travaux de Génie Civil</t>
  </si>
  <si>
    <t>Tranchées, passages de route, sciage de béton, …</t>
  </si>
  <si>
    <t>Code ODOO = A-GR</t>
  </si>
  <si>
    <t>08. Entretien</t>
  </si>
  <si>
    <t>Contrat d'entretien pendant et après la période de garantie</t>
  </si>
  <si>
    <t>Code ODOO = A-OH</t>
  </si>
  <si>
    <t>09. Réception par Organisme Agréé (O.A.)</t>
  </si>
  <si>
    <t>Frais de réception des installations et de certification</t>
  </si>
  <si>
    <t>Code ODOO = HVAC-2</t>
  </si>
  <si>
    <t>10. Frais Généraux</t>
  </si>
  <si>
    <t>Frais adminstratifs d'ouverture de chantier, frais d'avocat, état  des lieux, frais d'expertises, frais d'assurances, …</t>
  </si>
  <si>
    <t>Code ODOO = A-ALG</t>
  </si>
  <si>
    <t>11. Divers</t>
  </si>
  <si>
    <t>Tout ce qui n'est pas repris dans les points 1 à 10</t>
  </si>
  <si>
    <t>Code ODOO = A-DIV</t>
  </si>
  <si>
    <t>02.ELEC</t>
  </si>
  <si>
    <t>&gt;  Sous-dossier reprenant les achats "ELEC" 
&gt; DDP, Comparatifs, Contrats, Appels, Logistique, …</t>
  </si>
  <si>
    <t>01. Installation Moyenne Tension (MT)</t>
  </si>
  <si>
    <t>Code ODOO = E-HS</t>
  </si>
  <si>
    <t>02. Installation Groupe de Secours (GS)</t>
  </si>
  <si>
    <t>Code ODOO = E-EG</t>
  </si>
  <si>
    <t>03. Installation No-Break (UPS)</t>
  </si>
  <si>
    <t>Code ODOO = E-UPS</t>
  </si>
  <si>
    <t>04. Installation Panneaux Photovoltaïques (PV)</t>
  </si>
  <si>
    <t>Code ODOO = E-PV</t>
  </si>
  <si>
    <t>05. Installation Tableaux Electriques (TE)</t>
  </si>
  <si>
    <t>Code ODOO = E-EB</t>
  </si>
  <si>
    <t>06. Installation Batterie de Condensateurs (COND)</t>
  </si>
  <si>
    <t>Code ODOO = E-CO</t>
  </si>
  <si>
    <t>07. Installation Stations de charge (STA)</t>
  </si>
  <si>
    <t>Code ODOO = E-LP</t>
  </si>
  <si>
    <t>08. Mise à la terre (TERRE)</t>
  </si>
  <si>
    <t>Code ODOO = E-AA</t>
  </si>
  <si>
    <t>09. Installation Paratonerre (PARA)</t>
  </si>
  <si>
    <t>Code ODOO =E-BBL</t>
  </si>
  <si>
    <t xml:space="preserve">10. Equipement de protection contre la foudre </t>
  </si>
  <si>
    <t>Code ODOO = E-BB</t>
  </si>
  <si>
    <t>11. Câblage MT</t>
  </si>
  <si>
    <t>Code ODOO = E-BHS</t>
  </si>
  <si>
    <t>12. Câblage primaire BT</t>
  </si>
  <si>
    <t>Code ODOO = E-BS</t>
  </si>
  <si>
    <t>13. Câblage secondaire BT &amp; Courant faible</t>
  </si>
  <si>
    <t>Y compris câblage DI, CA, VP, CCTV, INTRU, …</t>
  </si>
  <si>
    <t>Code ODOO = E-VOE</t>
  </si>
  <si>
    <t>14. Tubages</t>
  </si>
  <si>
    <t>Tous les types</t>
  </si>
  <si>
    <t>Code ODOO = E-BU</t>
  </si>
  <si>
    <t>15. Support à câbles</t>
  </si>
  <si>
    <t>CDC, ECH, TREILLIS, GOU, Colonne(tte)s, Gaines de sol, …</t>
  </si>
  <si>
    <t>Code ODOO = E-KD</t>
  </si>
  <si>
    <t>16. Distribution gaine préfabriquée (BUSBAR)</t>
  </si>
  <si>
    <t>Code ODOO = E-STR</t>
  </si>
  <si>
    <t>17. Petit appareillage BT</t>
  </si>
  <si>
    <t>Int, BP, PC, DET MOUV, DET PRES, Boîte de sol, … y compris les blochets spécifiques</t>
  </si>
  <si>
    <t>Code ODOO = E-SCHAK</t>
  </si>
  <si>
    <t>18. Boîtiers et cordons souples (WIELAND)</t>
  </si>
  <si>
    <t>Code ODOO = E-BZ</t>
  </si>
  <si>
    <t>19. Domotique, KNX et GTC (Hors BMS)</t>
  </si>
  <si>
    <t>Hardware, software, canalisations, unités terminales et mise en service</t>
  </si>
  <si>
    <t>Code ODOO = E-ST</t>
  </si>
  <si>
    <t>20. Installation de protections solaires (STORE)</t>
  </si>
  <si>
    <t>Code ODOO = E-ZW</t>
  </si>
  <si>
    <t>21. Appareils d'éclairage intérieurs et extérieurs</t>
  </si>
  <si>
    <t>Code ODOO = E-VER</t>
  </si>
  <si>
    <t>22. Appareils d'éclairage de sécurité</t>
  </si>
  <si>
    <t>Y compris système de gestion</t>
  </si>
  <si>
    <t>Code ODOO = E-NVER</t>
  </si>
  <si>
    <t>23. Chauffage électrique</t>
  </si>
  <si>
    <t>Code ODOO = E-VW</t>
  </si>
  <si>
    <t>24. Ventilation électrique</t>
  </si>
  <si>
    <t>Code ODOO = E-VENT</t>
  </si>
  <si>
    <t>25. Installation multimédia</t>
  </si>
  <si>
    <t>Code ODOO = E-MM</t>
  </si>
  <si>
    <t>26. Sonorisation</t>
  </si>
  <si>
    <t>Code ODOO = E-MU</t>
  </si>
  <si>
    <t>27. Distribution de l'heure</t>
  </si>
  <si>
    <t>Code ODOO = E-UUR</t>
  </si>
  <si>
    <t>28. Alimentation Gaz Médicaux</t>
  </si>
  <si>
    <t>Code ODOO = E-MG</t>
  </si>
  <si>
    <t>29. Transformateur Médicaux</t>
  </si>
  <si>
    <t>TFO MED, CPI, Afficheur, …</t>
  </si>
  <si>
    <t>Code ODOO = E-MED</t>
  </si>
  <si>
    <t>30. Installation Appel Infirmière</t>
  </si>
  <si>
    <t>Y compris Interphonie, encodage des soins, …</t>
  </si>
  <si>
    <t>Code ODOO = E-VP</t>
  </si>
  <si>
    <t>31. Réseau de communication</t>
  </si>
  <si>
    <t>WIFI, DECT, 4G/5G, …</t>
  </si>
  <si>
    <t>Code ODOO = E-AAPP</t>
  </si>
  <si>
    <t>32. Réseau A.S.T.R.I.D.</t>
  </si>
  <si>
    <t>Code ODOO = E-AS</t>
  </si>
  <si>
    <t>33. Câblage Structuré (DATA)</t>
  </si>
  <si>
    <t>Hors câblage</t>
  </si>
  <si>
    <t>Code ODOO = E-DA</t>
  </si>
  <si>
    <t>34. Câblage DATA/TEL/IP (FO et CUIVRE)</t>
  </si>
  <si>
    <t>Code ODOO = E-BDA</t>
  </si>
  <si>
    <t>35. Téléphonie (TEL)</t>
  </si>
  <si>
    <t>Code ODOO = E-TEL</t>
  </si>
  <si>
    <t>36. Installation (vidéo)parlophonie (VP)</t>
  </si>
  <si>
    <t>Code ODOO = E-VID</t>
  </si>
  <si>
    <t>37. Interphonie</t>
  </si>
  <si>
    <t>Code ODOO = E-INT</t>
  </si>
  <si>
    <t>38. CCTV (CCTV)</t>
  </si>
  <si>
    <t>Code ODOO = E-CA</t>
  </si>
  <si>
    <t>39. Contrôle d'accès (ACCES)</t>
  </si>
  <si>
    <t>Code ODOO = E-TC</t>
  </si>
  <si>
    <t>40. Système d'enregistrement du temps</t>
  </si>
  <si>
    <t>Code ODOO = E-TR</t>
  </si>
  <si>
    <t>41. Gestion des parkings</t>
  </si>
  <si>
    <t>Code ODOO = E-PA</t>
  </si>
  <si>
    <t>42. Gestion/Automatisation des portes</t>
  </si>
  <si>
    <t>Code ODOO = E-DE</t>
  </si>
  <si>
    <t>43. Système ALARME (INTRU)</t>
  </si>
  <si>
    <t>Code ODOO = E-INB</t>
  </si>
  <si>
    <t>44. Installation de détection incendie (DI)</t>
  </si>
  <si>
    <t>Code ODOO = E-BD</t>
  </si>
  <si>
    <t>45. Equipement Electroménager</t>
  </si>
  <si>
    <t>Code ODOO = E-HUI</t>
  </si>
  <si>
    <t>03.HVAC/SAN</t>
  </si>
  <si>
    <t>&gt;  Sous-dossier reprenant les achats "HVAC/SAN" 
&gt; DDP, Comparatifs, Contrats, Appels, Logistique, …</t>
  </si>
  <si>
    <t>01. Chaufferie</t>
  </si>
  <si>
    <t>Equipements de la chaufferie : Chaudière, brûleur, Cheminée, Echangeurs, Ballon de stockage, détection Gaz, …</t>
  </si>
  <si>
    <t>Code ODOO = CVK-1</t>
  </si>
  <si>
    <t>02. Réseaux hydrauliques pour chauffage (ECC)</t>
  </si>
  <si>
    <t>Code ODOO = CVK-2</t>
  </si>
  <si>
    <t xml:space="preserve">03. Unités terminales de chauffage </t>
  </si>
  <si>
    <t>Radiateurs, Aérothermes, …</t>
  </si>
  <si>
    <t>Code ODOO = CVK-3</t>
  </si>
  <si>
    <t>04. Circulateurs et pompes pour réseaux ECC</t>
  </si>
  <si>
    <t>Code ODOO = CVK-4</t>
  </si>
  <si>
    <t>05. Vannes et robinetteries des réseaux ECC</t>
  </si>
  <si>
    <t>Code ODOO = CVK-5</t>
  </si>
  <si>
    <t>06. Isolation pour les équipements et réseaux ECC</t>
  </si>
  <si>
    <t>Code ODOO = CVK-6</t>
  </si>
  <si>
    <t>07. Ballon d'expension</t>
  </si>
  <si>
    <t>Code ODOO = CVK-7</t>
  </si>
  <si>
    <t>11. Traitement de l'eau</t>
  </si>
  <si>
    <t>Code ODOO = SAN-1</t>
  </si>
  <si>
    <t>12. Circulateurs et pompes pour réseau SANITAIRE</t>
  </si>
  <si>
    <t>Code ODOO = SAN-4</t>
  </si>
  <si>
    <t>13. Vannes et robinetteries réseau SANITAIRE</t>
  </si>
  <si>
    <t>Code ODOO = SAN-5</t>
  </si>
  <si>
    <t>14. Unités terminales SANITAIRE</t>
  </si>
  <si>
    <t>Equipements et accessoires sanitaire</t>
  </si>
  <si>
    <t>Code ODOO = SAN-6</t>
  </si>
  <si>
    <t>15. Lutte contre l'incendie</t>
  </si>
  <si>
    <t>Hydrants, bornes incendie, …</t>
  </si>
  <si>
    <t>Code ODOO = SAN-7</t>
  </si>
  <si>
    <t>04.VEN</t>
  </si>
  <si>
    <t>&gt;  Sous-dossier reprenant les achats "VENTILATION" 
&gt; DDP, Comparatifs, Contrats, Appels, Logistique, …</t>
  </si>
  <si>
    <t>1. Travaux généraux en Ventialtion</t>
  </si>
  <si>
    <t>Code ODOO = VEN-1</t>
  </si>
  <si>
    <t>2. Centrales de traitement d'air (CTA)</t>
  </si>
  <si>
    <t>Code ODOO = VEN-2</t>
  </si>
  <si>
    <t>3. Extracteurs</t>
  </si>
  <si>
    <t>Code ODOO = VEN-3</t>
  </si>
  <si>
    <t>4. Ventilateurs</t>
  </si>
  <si>
    <t>Code ODOO = VEN-4</t>
  </si>
  <si>
    <t>5. Gaines rondes</t>
  </si>
  <si>
    <t>Code ODOO = VEN-5</t>
  </si>
  <si>
    <t>6. Gaines rectangulaires</t>
  </si>
  <si>
    <t>Code ODOO = VEN-6</t>
  </si>
  <si>
    <t xml:space="preserve">7. Equipements de réglages </t>
  </si>
  <si>
    <t>Code ODOO = VEN-7</t>
  </si>
  <si>
    <t>8. Vannes de réglages</t>
  </si>
  <si>
    <t>Code ODOO = VEN-8</t>
  </si>
  <si>
    <t>9. Amortisseurs (accoustique)</t>
  </si>
  <si>
    <t>Code ODOO = VEN-9</t>
  </si>
  <si>
    <t>10. Isolations des équipements de ventialtion</t>
  </si>
  <si>
    <t>Code ODOO = VEN-10</t>
  </si>
  <si>
    <t>11. Equipements pour Salles d'opération (SOP)</t>
  </si>
  <si>
    <t>Code ODOO = VEN-11</t>
  </si>
  <si>
    <t>12. Clapets CF</t>
  </si>
  <si>
    <t>Code ODOO = VEN-12</t>
  </si>
  <si>
    <t>13. Isolation des réseaux de ventilation</t>
  </si>
  <si>
    <t>Code ODOO = VEN-13</t>
  </si>
  <si>
    <t>14. Réserve 1</t>
  </si>
  <si>
    <t>Code ODOO = VEN-14</t>
  </si>
  <si>
    <t>15. Réserve 2</t>
  </si>
  <si>
    <t>Code ODOO = VEN-15</t>
  </si>
  <si>
    <t>16. Réserve 3</t>
  </si>
  <si>
    <t>17. Réserve 4</t>
  </si>
  <si>
    <t>Code ODOO = VEN-17</t>
  </si>
  <si>
    <t>05.BMS</t>
  </si>
  <si>
    <t>&gt;  Sous-dossier reprenant les achats "Building Management System" 
&gt; DDP, Comparatifs, Contrats, Appels, Logistique, …</t>
  </si>
  <si>
    <t>01. GBS</t>
  </si>
  <si>
    <t>Différencier si 
&gt; Achat propre à EEG Namur (Sous-dossier "MATERIAL")
&gt; Sous-traitance (Sous-dossier "SUBCONTRACTORS") + INTERCO ou non !</t>
  </si>
  <si>
    <t>01. Installation Building Management System (BMS)</t>
  </si>
  <si>
    <t>Code ODOO = MRT-1</t>
  </si>
  <si>
    <t>02. HVACBORDEN</t>
  </si>
  <si>
    <t>01. Tableaux Electriques pour HVAC/SAN</t>
  </si>
  <si>
    <t>Code ODOO = MRT-2</t>
  </si>
  <si>
    <t>03. ELEKTRLEIDINGENMRT</t>
  </si>
  <si>
    <t>01. Canalisations Electriques pour HVAC/SAN</t>
  </si>
  <si>
    <t>Code ODOO = MRT-3</t>
  </si>
  <si>
    <t>06.FPS</t>
  </si>
  <si>
    <t>&gt;  Sous-dossier reprenant les achats "Protection incendie" 
&gt; DDP, Comparatifs, Contrats, Appels, Logistique, …</t>
  </si>
  <si>
    <t>01. MATERIAL</t>
  </si>
  <si>
    <t>Achats propres à EEG Namur</t>
  </si>
  <si>
    <t>01. Installation de SPRINKLER</t>
  </si>
  <si>
    <t>Code ODOO = FPS-ELEK</t>
  </si>
  <si>
    <t>02. Installation de dévidoirs &amp; Extincteurs à poudre</t>
  </si>
  <si>
    <t>Code ODOO = FPS-HAS</t>
  </si>
  <si>
    <t>02. SUBCONTRACTORS</t>
  </si>
  <si>
    <t>Bien différencier si INTERCO ou Sous-traitant externe</t>
  </si>
  <si>
    <t>07.MG</t>
  </si>
  <si>
    <t>&gt;  Sous-dossier reprenant les achats "Fluides Médicaux" 
&gt; DDP, Comparatifs, Contrats, Appels, Logistique, …</t>
  </si>
  <si>
    <t>01. Central Gaz Médicaux</t>
  </si>
  <si>
    <t>Code ODOO = MG-9</t>
  </si>
  <si>
    <t>02. Bandeux de lit</t>
  </si>
  <si>
    <t>Code ODOO = MG-5</t>
  </si>
  <si>
    <t>03. Gaines médicales/ Gaines techniques</t>
  </si>
  <si>
    <t>Code ODOO = MG-8</t>
  </si>
  <si>
    <t>Nom FR</t>
  </si>
  <si>
    <t>Code à utiliser</t>
  </si>
  <si>
    <t>Uurtarief</t>
  </si>
  <si>
    <t>Bedrijfseenheid</t>
  </si>
  <si>
    <t>Assistent Projectleiding</t>
  </si>
  <si>
    <t>Assistant gestion de projet</t>
  </si>
  <si>
    <t>Activité</t>
  </si>
  <si>
    <t>Afwerking Data</t>
  </si>
  <si>
    <t>Finition des données</t>
  </si>
  <si>
    <t>P-ADA</t>
  </si>
  <si>
    <t>Afwerking sterkstroom</t>
  </si>
  <si>
    <t>Finition courante forte</t>
  </si>
  <si>
    <t>P-AS</t>
  </si>
  <si>
    <t>Afwerking zwakstroom</t>
  </si>
  <si>
    <t>Finition basse tension</t>
  </si>
  <si>
    <t>P-AZ</t>
  </si>
  <si>
    <t>Bekabelingswerken Data</t>
  </si>
  <si>
    <t>Travaux de câblage de données</t>
  </si>
  <si>
    <t>P-BDA</t>
  </si>
  <si>
    <t>Bekabelingswerken sterkstroom</t>
  </si>
  <si>
    <t>Travaux de câblage haute tension</t>
  </si>
  <si>
    <t>P-BS</t>
  </si>
  <si>
    <t>Bekabelingswerken Zwakstroom</t>
  </si>
  <si>
    <t>Travaux de câblage basse tension</t>
  </si>
  <si>
    <t>P-BZ</t>
  </si>
  <si>
    <t>Project coördinator</t>
  </si>
  <si>
    <t>Coordinateur de projet</t>
  </si>
  <si>
    <t>Aansluiten datakast</t>
  </si>
  <si>
    <t>Connexion de l'armoire de données</t>
  </si>
  <si>
    <t>P-DAK</t>
  </si>
  <si>
    <t>Project Engineer</t>
  </si>
  <si>
    <t>Project Engineer Mrt</t>
  </si>
  <si>
    <t>Ingénieur de projet Mrt</t>
  </si>
  <si>
    <t>Aansluiten bord</t>
  </si>
  <si>
    <t>Carte de connexion</t>
  </si>
  <si>
    <t>P-EB</t>
  </si>
  <si>
    <t>Werken Installatiemateriaal</t>
  </si>
  <si>
    <t>Matériel d'installation de travail</t>
  </si>
  <si>
    <t>P-KD</t>
  </si>
  <si>
    <t>Projectleiding</t>
  </si>
  <si>
    <t>Projectleider Mrt</t>
  </si>
  <si>
    <t>Chargé d'affaires MRT</t>
  </si>
  <si>
    <t>Ondersteuning programmatie</t>
  </si>
  <si>
    <t>Soutien à la programmation</t>
  </si>
  <si>
    <t>P-PROG</t>
  </si>
  <si>
    <t>Prestaties</t>
  </si>
  <si>
    <t>Performance = ouvrier EEG Namur</t>
  </si>
  <si>
    <t>Bekabelingswerken Voedingskabels</t>
  </si>
  <si>
    <t>Travaux de câblage Câbles d'alimentation</t>
  </si>
  <si>
    <t>P-VOE</t>
  </si>
  <si>
    <t>Senior projectleiding</t>
  </si>
  <si>
    <t>Gestion de projet senior</t>
  </si>
  <si>
    <t>SPL</t>
  </si>
  <si>
    <t>Tekenaars</t>
  </si>
  <si>
    <t>TK</t>
  </si>
  <si>
    <t>3D Tekenaar</t>
  </si>
  <si>
    <t>Dessinateur 3D</t>
  </si>
  <si>
    <t>TK3D</t>
  </si>
  <si>
    <t>Tekenaar BIM</t>
  </si>
  <si>
    <t>Dessinateur BIM (= 3D)</t>
  </si>
  <si>
    <t>Tekenaar plannen autocad/2D</t>
  </si>
  <si>
    <t>Dessinateur de plans autocad/2D</t>
  </si>
  <si>
    <t>TKP</t>
  </si>
  <si>
    <t>Tekenaar schema's</t>
  </si>
  <si>
    <t>Dessinateur schématique (= 2D)</t>
  </si>
  <si>
    <t>Werkvoorbereider</t>
  </si>
  <si>
    <t>Planificateur de travail</t>
  </si>
  <si>
    <t>WV</t>
  </si>
  <si>
    <t>Algemene kosten</t>
  </si>
  <si>
    <t>Frais généraux</t>
  </si>
  <si>
    <t>A-ALG</t>
  </si>
  <si>
    <t>Matériau</t>
  </si>
  <si>
    <t>Fittingen en beugels</t>
  </si>
  <si>
    <t>Raccords et supports</t>
  </si>
  <si>
    <t>Graafwerk</t>
  </si>
  <si>
    <t>Excavation</t>
  </si>
  <si>
    <t>A-GR</t>
  </si>
  <si>
    <t>Onderhoud</t>
  </si>
  <si>
    <t>Maintenance</t>
  </si>
  <si>
    <t>A-OH</t>
  </si>
  <si>
    <t>Studie en opvolging</t>
  </si>
  <si>
    <t>Étude et suivi</t>
  </si>
  <si>
    <t>A-UITV</t>
  </si>
  <si>
    <t>Verhuur</t>
  </si>
  <si>
    <t>Équipement du site</t>
  </si>
  <si>
    <t>Productie</t>
  </si>
  <si>
    <t>Production</t>
  </si>
  <si>
    <t>CVK-1</t>
  </si>
  <si>
    <t>HVAC</t>
  </si>
  <si>
    <t>Leidingen</t>
  </si>
  <si>
    <t>Tuyaux</t>
  </si>
  <si>
    <t>CVK-2</t>
  </si>
  <si>
    <t>Eindelementen CVK</t>
  </si>
  <si>
    <t>Éléments d'extrémité CVK</t>
  </si>
  <si>
    <t>CVK-3</t>
  </si>
  <si>
    <t>Circulatoren</t>
  </si>
  <si>
    <t>Circulateurs</t>
  </si>
  <si>
    <t>CVK-4</t>
  </si>
  <si>
    <t>Tussenelementen CVK</t>
  </si>
  <si>
    <t>Éléments intermédiaires CVK</t>
  </si>
  <si>
    <t>CVK-5</t>
  </si>
  <si>
    <t>Isolatie</t>
  </si>
  <si>
    <t>Isolation</t>
  </si>
  <si>
    <t>CVK-6</t>
  </si>
  <si>
    <t>Expansie</t>
  </si>
  <si>
    <t>Expansion</t>
  </si>
  <si>
    <t>CVK-7</t>
  </si>
  <si>
    <t>Aarding</t>
  </si>
  <si>
    <t>E-AA</t>
  </si>
  <si>
    <t>ELEC</t>
  </si>
  <si>
    <t>Actieve Apparatuur</t>
  </si>
  <si>
    <t>Équipement actif</t>
  </si>
  <si>
    <t>E-AAPP</t>
  </si>
  <si>
    <t>Astrid</t>
  </si>
  <si>
    <t>E-AS</t>
  </si>
  <si>
    <t>Bliksembeveiliging</t>
  </si>
  <si>
    <t>Protection contre la foudre</t>
  </si>
  <si>
    <t>E-BB</t>
  </si>
  <si>
    <t>Bedbalken</t>
  </si>
  <si>
    <t>Poutres de lit</t>
  </si>
  <si>
    <t>E-BBL</t>
  </si>
  <si>
    <t>Branddetectie</t>
  </si>
  <si>
    <t>Détection d'incendie</t>
  </si>
  <si>
    <t>E-BD</t>
  </si>
  <si>
    <t>Databekabeling</t>
  </si>
  <si>
    <t>Câblage de données</t>
  </si>
  <si>
    <t>E-BDA</t>
  </si>
  <si>
    <t>Bekabeling Hoogspanning</t>
  </si>
  <si>
    <t>Câblage haute tension</t>
  </si>
  <si>
    <t>E-BHS</t>
  </si>
  <si>
    <t>Boringen</t>
  </si>
  <si>
    <t>Forage</t>
  </si>
  <si>
    <t>E-BO</t>
  </si>
  <si>
    <t>Bekabeling sterkstroom</t>
  </si>
  <si>
    <t>Câblage du courant électrique</t>
  </si>
  <si>
    <t>E-BS</t>
  </si>
  <si>
    <t>Buizenpost</t>
  </si>
  <si>
    <t>Courrier tubulaire</t>
  </si>
  <si>
    <t>E-BU</t>
  </si>
  <si>
    <t>Bekabeling zwakstroom</t>
  </si>
  <si>
    <t>Câblage basse tension</t>
  </si>
  <si>
    <t>E-BZ</t>
  </si>
  <si>
    <t>Camerabewaking</t>
  </si>
  <si>
    <t>Surveillance par caméra</t>
  </si>
  <si>
    <t>E-CA</t>
  </si>
  <si>
    <t>Condensatorbatterij</t>
  </si>
  <si>
    <t>Batterie de condensateurs</t>
  </si>
  <si>
    <t>E-CO</t>
  </si>
  <si>
    <t>Data (excl. datakabel)</t>
  </si>
  <si>
    <t>Données (hors câble de données)</t>
  </si>
  <si>
    <t>E-DA</t>
  </si>
  <si>
    <t>Deurautomatisatie</t>
  </si>
  <si>
    <t>Automatisation des portes</t>
  </si>
  <si>
    <t>E-DE</t>
  </si>
  <si>
    <t>Borden</t>
  </si>
  <si>
    <t>Signes</t>
  </si>
  <si>
    <t>E-EB</t>
  </si>
  <si>
    <t>Electrogeengroep</t>
  </si>
  <si>
    <t>Electrogegroup</t>
  </si>
  <si>
    <t>E-EG</t>
  </si>
  <si>
    <t>Hoogspanning</t>
  </si>
  <si>
    <t>Haute tension</t>
  </si>
  <si>
    <t>E-HS</t>
  </si>
  <si>
    <t>Huishoudtoestellen</t>
  </si>
  <si>
    <t>Appareils ménagers</t>
  </si>
  <si>
    <t>E-HUI</t>
  </si>
  <si>
    <t>Inbraakdetectie</t>
  </si>
  <si>
    <t>E-INB</t>
  </si>
  <si>
    <t>Interfonie</t>
  </si>
  <si>
    <t>E-INT</t>
  </si>
  <si>
    <t>Kabeldistributie/kabelwegen</t>
  </si>
  <si>
    <t>Distribution par câble/routes câblées</t>
  </si>
  <si>
    <t>E-KD</t>
  </si>
  <si>
    <t>Liften</t>
  </si>
  <si>
    <t>E-LF</t>
  </si>
  <si>
    <t>Laadpalen</t>
  </si>
  <si>
    <t>Points de charge</t>
  </si>
  <si>
    <t>E-LP</t>
  </si>
  <si>
    <t>Medische transformatoren</t>
  </si>
  <si>
    <t>Transformateurs médicaux</t>
  </si>
  <si>
    <t>E-MED</t>
  </si>
  <si>
    <t>Medische gassen</t>
  </si>
  <si>
    <t>Gaz médicaux</t>
  </si>
  <si>
    <t>E-MG</t>
  </si>
  <si>
    <t>Multimédia</t>
  </si>
  <si>
    <t>E-MM</t>
  </si>
  <si>
    <t>Muziekdistributie</t>
  </si>
  <si>
    <t>Distribution de musique</t>
  </si>
  <si>
    <t>E-MU</t>
  </si>
  <si>
    <t>Noodverlichting</t>
  </si>
  <si>
    <t>Éclairage de secours</t>
  </si>
  <si>
    <t>E-NVER</t>
  </si>
  <si>
    <t>Parking</t>
  </si>
  <si>
    <t>E-PA</t>
  </si>
  <si>
    <t>PV-installaties</t>
  </si>
  <si>
    <t>Systèmes PV</t>
  </si>
  <si>
    <t>E-PV</t>
  </si>
  <si>
    <t>Schakelmaterialen</t>
  </si>
  <si>
    <t>Changement de matériaux</t>
  </si>
  <si>
    <t>E-SCHAK</t>
  </si>
  <si>
    <t>Gebouwsturing</t>
  </si>
  <si>
    <t>Contrôle des bâtiments</t>
  </si>
  <si>
    <t>E-ST</t>
  </si>
  <si>
    <t>Stroomrail</t>
  </si>
  <si>
    <t>Barre omnibus</t>
  </si>
  <si>
    <t>E-STR</t>
  </si>
  <si>
    <t>Tellerbatterij</t>
  </si>
  <si>
    <t>Batterie de comptoir</t>
  </si>
  <si>
    <t>E-TB</t>
  </si>
  <si>
    <t>Toegangscontrole</t>
  </si>
  <si>
    <t>E-TC</t>
  </si>
  <si>
    <t>Telefonie</t>
  </si>
  <si>
    <t>E-TEL</t>
  </si>
  <si>
    <t>Tijdsregistratie</t>
  </si>
  <si>
    <t>Enregistrement du temps</t>
  </si>
  <si>
    <t>E-TR</t>
  </si>
  <si>
    <t>E-UPS</t>
  </si>
  <si>
    <t>Uurwerk</t>
  </si>
  <si>
    <t>E-UUR</t>
  </si>
  <si>
    <t>E-VENT</t>
  </si>
  <si>
    <t>Verlichting</t>
  </si>
  <si>
    <t>Éclairage</t>
  </si>
  <si>
    <t>E-VER</t>
  </si>
  <si>
    <t>Parlo- en videofonie</t>
  </si>
  <si>
    <t>Parlo et vidéophone</t>
  </si>
  <si>
    <t>E-VID</t>
  </si>
  <si>
    <t>Voedingskabels</t>
  </si>
  <si>
    <t>Câbles d'alimentation</t>
  </si>
  <si>
    <t>E-VOE</t>
  </si>
  <si>
    <t>Verpleegoproep</t>
  </si>
  <si>
    <t>appel infirmier</t>
  </si>
  <si>
    <t>E-VP</t>
  </si>
  <si>
    <t>Verwarming</t>
  </si>
  <si>
    <t>Chauffage</t>
  </si>
  <si>
    <t>E-VW</t>
  </si>
  <si>
    <t>Zonnewering</t>
  </si>
  <si>
    <t>Protection solaire</t>
  </si>
  <si>
    <t>E-ZW</t>
  </si>
  <si>
    <t>HVAC specifieke werken</t>
  </si>
  <si>
    <t>Travaux spécifiques CVC</t>
  </si>
  <si>
    <t>HVAC-1</t>
  </si>
  <si>
    <t>Opstart &amp; Commisioning</t>
  </si>
  <si>
    <t>Démarrage et mise en service</t>
  </si>
  <si>
    <t>HVAC-2</t>
  </si>
  <si>
    <t>MRT-1</t>
  </si>
  <si>
    <t>HVAC-borden</t>
  </si>
  <si>
    <t>Panneaux HVAC</t>
  </si>
  <si>
    <t>MRT-2</t>
  </si>
  <si>
    <t>Elektrische leidingen</t>
  </si>
  <si>
    <t>Conduits électriques</t>
  </si>
  <si>
    <t>MRT-3</t>
  </si>
  <si>
    <t>Waterbehandeling</t>
  </si>
  <si>
    <t>Traitement de l'eau</t>
  </si>
  <si>
    <t>SAN-1</t>
  </si>
  <si>
    <t>Sanitaire pompen</t>
  </si>
  <si>
    <t>Pompes sanitaires</t>
  </si>
  <si>
    <t>SAN-4</t>
  </si>
  <si>
    <t>Tussenelementen SAN</t>
  </si>
  <si>
    <t>Éléments intermédiaires SAN</t>
  </si>
  <si>
    <t>SAN-5</t>
  </si>
  <si>
    <t>Eindelementen SAN</t>
  </si>
  <si>
    <t>Éléments d'extrémité SAN</t>
  </si>
  <si>
    <t>SAN-6</t>
  </si>
  <si>
    <t>Brandbestrijding</t>
  </si>
  <si>
    <t>Lutte contre les incendies</t>
  </si>
  <si>
    <t>SAN-7</t>
  </si>
  <si>
    <t>Algemene werkposten VEN</t>
  </si>
  <si>
    <t>Postes de travail généraux VEN</t>
  </si>
  <si>
    <t>VEN-1</t>
  </si>
  <si>
    <t>VENT</t>
  </si>
  <si>
    <t>Isolatie VEN</t>
  </si>
  <si>
    <t>Isolation VEN</t>
  </si>
  <si>
    <t>VEN-10</t>
  </si>
  <si>
    <t>Maatwerk VEN</t>
  </si>
  <si>
    <t>Travail sur mesure VEN</t>
  </si>
  <si>
    <t>VEN-11</t>
  </si>
  <si>
    <t>Operatiezalen VEN</t>
  </si>
  <si>
    <t>Salles d'opération VEN</t>
  </si>
  <si>
    <t>VEN-12</t>
  </si>
  <si>
    <t>Verwarmings-en koellichamen</t>
  </si>
  <si>
    <t>Éléments de chauffage et de refroidissement</t>
  </si>
  <si>
    <t>VEN-2</t>
  </si>
  <si>
    <t>Luchtbehandelingskasten</t>
  </si>
  <si>
    <t>Unités de traitement de l'air</t>
  </si>
  <si>
    <t>VEN-3</t>
  </si>
  <si>
    <t>Ventilatoren</t>
  </si>
  <si>
    <t>Ventilateurs</t>
  </si>
  <si>
    <t>VEN-4</t>
  </si>
  <si>
    <t>Luchtkanalen</t>
  </si>
  <si>
    <t>Conduits d'air</t>
  </si>
  <si>
    <t>VEN-5</t>
  </si>
  <si>
    <t>Kunststof luchtkanalen</t>
  </si>
  <si>
    <t>Conduits d'air en plastique</t>
  </si>
  <si>
    <t>VEN-6</t>
  </si>
  <si>
    <t>Tussengeschakelde eenheden VEN</t>
  </si>
  <si>
    <t>Unités intermédiaires VEN</t>
  </si>
  <si>
    <t>VEN-7</t>
  </si>
  <si>
    <t>Eindeenheden VEN</t>
  </si>
  <si>
    <t>Unités finales VEN</t>
  </si>
  <si>
    <t>VEN-8</t>
  </si>
  <si>
    <t>Brandbeveiliging VEN</t>
  </si>
  <si>
    <t>Protection contre l'incendie VEN</t>
  </si>
  <si>
    <t>VEN-9</t>
  </si>
  <si>
    <t>En jaune</t>
  </si>
  <si>
    <t>Ce qui apparaîtra sur les différents imprimés (E.A., créances, ....)</t>
  </si>
  <si>
    <t>Kolom</t>
  </si>
  <si>
    <t>Veld</t>
  </si>
  <si>
    <t>A</t>
  </si>
  <si>
    <r>
      <t xml:space="preserve">Code utilisé pour structuré le métré &gt; </t>
    </r>
    <r>
      <rPr>
        <b/>
        <sz val="11"/>
        <color rgb="FFFF0000"/>
        <rFont val="Calibri"/>
        <family val="2"/>
      </rPr>
      <t xml:space="preserve">Pas de doublon !! </t>
    </r>
    <r>
      <rPr>
        <b/>
        <sz val="11"/>
        <rFont val="Calibri"/>
        <family val="2"/>
      </rPr>
      <t>&gt; A partir de la ligne rouge, dénombrer les lignes à partir de 1</t>
    </r>
  </si>
  <si>
    <t>B</t>
  </si>
  <si>
    <t>Référence fournie par le bureau d'études</t>
  </si>
  <si>
    <t>C</t>
  </si>
  <si>
    <t>Description du poste</t>
  </si>
  <si>
    <t>D</t>
  </si>
  <si>
    <t>Type de marché importé dans ODOO : code d'importation configuré selon l'onglet "MARKET TYPE"</t>
  </si>
  <si>
    <t>E</t>
  </si>
  <si>
    <t>A remplir si le code du type de marché du client diffère du type de marché importé dans ODOO</t>
  </si>
  <si>
    <t>F</t>
  </si>
  <si>
    <t>requistion_group_id</t>
  </si>
  <si>
    <r>
      <t xml:space="preserve">Phasage ou lot du marché &gt; Doit être défini à l'avance dans Odoo &gt; </t>
    </r>
    <r>
      <rPr>
        <b/>
        <sz val="11"/>
        <color rgb="FFFF0000"/>
        <rFont val="Calibri"/>
        <family val="2"/>
      </rPr>
      <t>Sinon laisser vide !!</t>
    </r>
  </si>
  <si>
    <t>Unité de mesure de vente importé dans ODOO : code d'importation configuré selon l'onglet "UOM"</t>
  </si>
  <si>
    <t>A remplir si le code de l'unité de mesure du client diffère de l'unité de mesure importée dans ODOO</t>
  </si>
  <si>
    <t>I</t>
  </si>
  <si>
    <t>Unités vendues au client</t>
  </si>
  <si>
    <t>Prix ​​unitaire vendu au client</t>
  </si>
  <si>
    <t>K</t>
  </si>
  <si>
    <r>
      <t xml:space="preserve">Unités de matère par unité de vente nécessaires pour livrer 1 pièce (quantité des postes de détail) &gt; </t>
    </r>
    <r>
      <rPr>
        <b/>
        <sz val="11"/>
        <color rgb="FFFF0000"/>
        <rFont val="Calibri"/>
        <family val="2"/>
      </rPr>
      <t>Sinon "1" !!</t>
    </r>
  </si>
  <si>
    <t>L</t>
  </si>
  <si>
    <t>Unité de mesure matière importé dans ODOO  :  code d'importation configuré selon l'onglet "UOM"</t>
  </si>
  <si>
    <r>
      <t xml:space="preserve">Coût par unité de matériau </t>
    </r>
    <r>
      <rPr>
        <b/>
        <sz val="11"/>
        <color rgb="FFFF0000"/>
        <rFont val="Calibri"/>
        <family val="2"/>
      </rPr>
      <t>tenant compte des hypothèses d'achat !</t>
    </r>
  </si>
  <si>
    <t>N</t>
  </si>
  <si>
    <r>
      <t xml:space="preserve">Prix ​​calculé par unité de matériau </t>
    </r>
    <r>
      <rPr>
        <b/>
        <sz val="11"/>
        <color rgb="FFFF0000"/>
        <rFont val="Calibri"/>
        <family val="2"/>
      </rPr>
      <t>provenant des offres sans tenir compte des hypothèses d'achat !</t>
    </r>
  </si>
  <si>
    <t>O</t>
  </si>
  <si>
    <t>Code matière importé dans ODOO : code d'importation configuré selon l'onglet "MATERIAL CODES"</t>
  </si>
  <si>
    <t>P</t>
  </si>
  <si>
    <r>
      <t xml:space="preserve">Nombre d'heures (coût) par unité de vente nécessaires pour livrer 1 pièce </t>
    </r>
    <r>
      <rPr>
        <b/>
        <sz val="11"/>
        <color rgb="FFFF0000"/>
        <rFont val="Calibri"/>
        <family val="2"/>
      </rPr>
      <t>tenant compte des rendements définis !</t>
    </r>
  </si>
  <si>
    <t>Q</t>
  </si>
  <si>
    <r>
      <t>Nombre d'heures calculé</t>
    </r>
    <r>
      <rPr>
        <b/>
        <sz val="11"/>
        <color rgb="FFFF0000"/>
        <rFont val="Calibri"/>
        <family val="2"/>
      </rPr>
      <t xml:space="preserve"> provenant de nos temps standards sans tenir compte des rendements spécifiques au projet !</t>
    </r>
  </si>
  <si>
    <t>R</t>
  </si>
  <si>
    <t>Taux horaire importé dans ODOO : taux horaire configuré selon l'onglet "BUDGETCODES"</t>
  </si>
  <si>
    <t>S</t>
  </si>
  <si>
    <t>Code activité importé dans ODOO : code d'importation configuré selon l'onglet "BUDGETCODES"</t>
  </si>
  <si>
    <r>
      <t>Total budget sous-traitance avec les remises calculées &gt;</t>
    </r>
    <r>
      <rPr>
        <b/>
        <sz val="11"/>
        <color rgb="FFFF0000"/>
        <rFont val="Calibri"/>
        <family val="2"/>
      </rPr>
      <t xml:space="preserve"> ATTENTION ICI, IL S'AGIT DU TOTAL ET PAS DU PRIX UNITAIRE !!</t>
    </r>
  </si>
  <si>
    <r>
      <t xml:space="preserve">Budget de sous-traitance calculé sans aucune remise &gt; </t>
    </r>
    <r>
      <rPr>
        <b/>
        <sz val="11"/>
        <color rgb="FFFF0000"/>
        <rFont val="Calibri"/>
        <family val="2"/>
      </rPr>
      <t>Pour l'instant, il faut encoder le même total que la colonne "T" !!</t>
    </r>
  </si>
  <si>
    <r>
      <t xml:space="preserve">Indique ce qui est importé. </t>
    </r>
    <r>
      <rPr>
        <b/>
        <sz val="11"/>
        <color rgb="FFFF0000"/>
        <rFont val="Calibri"/>
        <family val="2"/>
      </rPr>
      <t>Actuellement, seulement « budget »</t>
    </r>
  </si>
  <si>
    <t>Indique si une ligne peut apparaître sur les différents imprimés (E.A., créances, ....)</t>
  </si>
  <si>
    <t>X</t>
  </si>
  <si>
    <r>
      <t>1 ou 0. indique si une ligne peut être soumisse à une révision de prix &gt;</t>
    </r>
    <r>
      <rPr>
        <b/>
        <sz val="11"/>
        <color rgb="FFFF0000"/>
        <rFont val="Calibri"/>
        <family val="2"/>
      </rPr>
      <t xml:space="preserve"> Toujours indiquer "1" !!</t>
    </r>
  </si>
  <si>
    <t>Y</t>
  </si>
  <si>
    <t>"Vide" &gt; Indique que la ligne ne doit pas être détaillée
"1" &gt; Indique que la ligne contient un budget fractionné. La partie" vente" est reprise à cette ligne tandis que les autres parties seront reprise dans les lignes directement en-dessous avec un code "0".
"0" &gt; Inqique les lignes de détails reprenant uniquement les parties P.R. de la ligne qu'elles détails reprise directe au-dessus avec un code "1".</t>
  </si>
  <si>
    <t>Provient du métré contractuel client &gt; P.V. = Prix de vente</t>
  </si>
  <si>
    <t>Provient de notre devis &gt; P.R. = Prix de revient - partie matériel</t>
  </si>
  <si>
    <t>Provient de notre devis &gt; P.R. = Prix de revient - partie MO</t>
  </si>
  <si>
    <t>Provient de notre devis &gt; P.R. = Prix de revient - partie STRT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</si>
</sst>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4" formatCode="_ &quot;€&quot;\ * #,##0.00_ ;_ &quot;€&quot;\ * \-#,##0.00_ ;_ &quot;€&quot;\ * &quot;-&quot;??_ ;_ @_ "/>
    <numFmt numFmtId="43" formatCode="_ * #,##0.00_ ;_ * \-#,##0.00_ ;_ * &quot;-&quot;??_ ;_ @_ "/>
    <numFmt numFmtId="164" formatCode="#,##0.00\ &quot;€&quot;;[Red]\-#,##0.00\ &quot;€&quot;"/>
    <numFmt numFmtId="165" formatCode="_-* #,##0.00\ &quot;€&quot;_-;\-* #,##0.00\ &quot;€&quot;_-;_-* &quot;-&quot;??\ &quot;€&quot;_-;_-@_-"/>
    <numFmt numFmtId="166" formatCode="_-* #,##0.00_-;\-* #,##0.00_-;_-* &quot;-&quot;??_-;_-@_-"/>
    <numFmt numFmtId="167" formatCode="_-&quot;€&quot;\ * #,##0.00_-;\-&quot;€&quot;\ * #,##0.00_-;_-&quot;€&quot;\ * &quot;-&quot;??_-;_-@_-"/>
    <numFmt numFmtId="168" formatCode="#,##0.0000"/>
    <numFmt numFmtId="169" formatCode="0.0000"/>
    <numFmt numFmtId="170" formatCode="#,##0\ _€"/>
    <numFmt numFmtId="171" formatCode="#,##0.00_ ;[Red]\-#,##0.00\ "/>
    <numFmt numFmtId="172" formatCode="0.000"/>
    <numFmt numFmtId="173" formatCode="&quot;btw bedrag (&quot;0%&quot;):&quot;"/>
    <numFmt numFmtId="174" formatCode="_ &quot;€ &quot;\ * #,##0.00_ ;_ &quot;€ &quot;\ * \-#,##0.00_ ;_ &quot;€ &quot;\ * &quot;-&quot;??_ ;_ @_ "/>
    <numFmt numFmtId="175" formatCode="&quot;€ &quot;\ #,##0.00;&quot;€ &quot;\ \-#,##0.00"/>
    <numFmt numFmtId="176" formatCode="#,##0.000"/>
    <numFmt numFmtId="177" formatCode="#,##0\ &quot;weken&quot;"/>
    <numFmt numFmtId="178" formatCode="0.0"/>
    <numFmt numFmtId="179" formatCode="_-* #,##0_-;\-* #,##0_-;_-* &quot;-&quot;??_-;_-@_-"/>
    <numFmt numFmtId="180" formatCode="#,##0.00\ &quot;€&quot;&quot;/km&quot;"/>
    <numFmt numFmtId="181" formatCode="&quot;€&quot;\ #,##0.00"/>
    <numFmt numFmtId="182" formatCode="#,##0.00\ &quot;€&quot;"/>
    <numFmt numFmtId="183" formatCode="0.0%"/>
    <numFmt numFmtId="184" formatCode="0\ &quot;uren&quot;"/>
    <numFmt numFmtId="185" formatCode="#,##0\ &quot;uren&quot;"/>
    <numFmt numFmtId="186" formatCode="&quot;€ &quot;\ #,##0.00&quot;/u&quot;;[Red]&quot;€ &quot;\ \-#,##0.00"/>
    <numFmt numFmtId="187" formatCode="#,##0_ &quot;u&quot;;[Red]\-#,##0\ "/>
    <numFmt numFmtId="188" formatCode="_-* #,##0.0\ &quot;€&quot;_-;\-* #,##0.0\ &quot;€&quot;_-;_-* &quot;-&quot;??\ &quot;€&quot;_-;_-@_-"/>
    <numFmt numFmtId="189" formatCode="_-* #,##0\ &quot;€&quot;_-;\-* #,##0\ &quot;€&quot;_-;_-* &quot;-&quot;??\ &quot;€&quot;_-;_-@_-"/>
    <numFmt numFmtId="190" formatCode="0\ &quot;dagen geleden&quot;"/>
    <numFmt numFmtId="191" formatCode="_ [$€-2]\ * #,##0.00_ ;_ [$€-2]\ * \-#,##0.00_ ;_ [$€-2]\ * &quot;-&quot;??_ ;_ @_ "/>
  </numFmts>
  <fonts count="106">
    <font>
      <sz val="10"/>
      <name val="Helv"/>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Helv"/>
    </font>
    <font>
      <sz val="10"/>
      <name val="Arial"/>
      <family val="2"/>
    </font>
    <font>
      <b/>
      <u/>
      <sz val="10"/>
      <name val="Helv"/>
    </font>
    <font>
      <sz val="10"/>
      <name val="Arial"/>
      <family val="2"/>
    </font>
    <font>
      <sz val="11"/>
      <name val="Calibri"/>
      <family val="2"/>
      <scheme val="minor"/>
    </font>
    <font>
      <b/>
      <u/>
      <sz val="11"/>
      <name val="Calibri"/>
      <family val="2"/>
      <scheme val="minor"/>
    </font>
    <font>
      <b/>
      <sz val="11"/>
      <color rgb="FF3C6E90"/>
      <name val="Calibri"/>
      <family val="2"/>
      <scheme val="minor"/>
    </font>
    <font>
      <b/>
      <sz val="11"/>
      <name val="Calibri"/>
      <family val="2"/>
      <scheme val="minor"/>
    </font>
    <font>
      <b/>
      <sz val="11"/>
      <color theme="1"/>
      <name val="Calibri"/>
      <family val="2"/>
      <scheme val="minor"/>
    </font>
    <font>
      <b/>
      <sz val="10"/>
      <name val="Calibri"/>
      <family val="2"/>
      <scheme val="minor"/>
    </font>
    <font>
      <b/>
      <sz val="12"/>
      <color theme="1"/>
      <name val="Calibri"/>
      <family val="2"/>
      <scheme val="minor"/>
    </font>
    <font>
      <b/>
      <sz val="12"/>
      <color rgb="FF3C6E90"/>
      <name val="Calibri"/>
      <family val="2"/>
      <scheme val="minor"/>
    </font>
    <font>
      <sz val="10"/>
      <color theme="1"/>
      <name val="Calibri"/>
      <family val="2"/>
      <scheme val="minor"/>
    </font>
    <font>
      <sz val="10"/>
      <name val="Calibri"/>
      <family val="2"/>
      <scheme val="minor"/>
    </font>
    <font>
      <sz val="10"/>
      <name val="Times New Roman"/>
      <family val="1"/>
    </font>
    <font>
      <b/>
      <sz val="10"/>
      <color rgb="FF3C6E90"/>
      <name val="Calibri"/>
      <family val="2"/>
      <scheme val="minor"/>
    </font>
    <font>
      <sz val="10"/>
      <name val="Helv"/>
    </font>
    <font>
      <b/>
      <sz val="11"/>
      <color rgb="FFFF0000"/>
      <name val="Calibri"/>
      <family val="2"/>
    </font>
    <font>
      <b/>
      <sz val="11"/>
      <color theme="0"/>
      <name val="Calibri"/>
      <family val="2"/>
      <scheme val="minor"/>
    </font>
    <font>
      <b/>
      <i/>
      <sz val="10"/>
      <color indexed="12"/>
      <name val="Calibri"/>
      <family val="2"/>
      <scheme val="minor"/>
    </font>
    <font>
      <b/>
      <i/>
      <sz val="10"/>
      <name val="Calibri"/>
      <family val="2"/>
      <scheme val="minor"/>
    </font>
    <font>
      <b/>
      <sz val="10"/>
      <color rgb="FFFF0000"/>
      <name val="Calibri"/>
      <family val="2"/>
      <scheme val="minor"/>
    </font>
    <font>
      <b/>
      <sz val="10"/>
      <color rgb="FFFDFDFD"/>
      <name val="Calibri"/>
      <family val="2"/>
      <scheme val="minor"/>
    </font>
    <font>
      <b/>
      <sz val="10"/>
      <color theme="0"/>
      <name val="Calibri"/>
      <family val="2"/>
      <scheme val="minor"/>
    </font>
    <font>
      <b/>
      <u/>
      <sz val="11"/>
      <color theme="1"/>
      <name val="Calibri"/>
      <family val="2"/>
      <scheme val="minor"/>
    </font>
    <font>
      <b/>
      <sz val="10"/>
      <color theme="3"/>
      <name val="Calibri"/>
      <family val="2"/>
      <scheme val="minor"/>
    </font>
    <font>
      <i/>
      <sz val="10"/>
      <color theme="1"/>
      <name val="Calibri"/>
      <family val="2"/>
      <scheme val="minor"/>
    </font>
    <font>
      <i/>
      <sz val="11"/>
      <color theme="1"/>
      <name val="Calibri"/>
      <family val="2"/>
      <scheme val="minor"/>
    </font>
    <font>
      <u/>
      <sz val="11"/>
      <color theme="1"/>
      <name val="Calibri"/>
      <family val="2"/>
      <scheme val="minor"/>
    </font>
    <font>
      <b/>
      <sz val="11"/>
      <color indexed="12"/>
      <name val="Calibri"/>
      <family val="2"/>
      <scheme val="minor"/>
    </font>
    <font>
      <sz val="11"/>
      <color indexed="12"/>
      <name val="Calibri"/>
      <family val="2"/>
      <scheme val="minor"/>
    </font>
    <font>
      <b/>
      <u/>
      <sz val="12"/>
      <color theme="1"/>
      <name val="Calibri"/>
      <family val="2"/>
      <scheme val="minor"/>
    </font>
    <font>
      <sz val="9"/>
      <color theme="1"/>
      <name val="Calibri"/>
      <family val="2"/>
      <scheme val="minor"/>
    </font>
    <font>
      <b/>
      <u/>
      <sz val="10"/>
      <color theme="1"/>
      <name val="Calibri"/>
      <family val="2"/>
      <scheme val="minor"/>
    </font>
    <font>
      <b/>
      <i/>
      <sz val="12"/>
      <color indexed="18"/>
      <name val="Arial"/>
      <family val="2"/>
    </font>
    <font>
      <sz val="11"/>
      <color theme="1"/>
      <name val="Calibri"/>
      <family val="2"/>
    </font>
    <font>
      <b/>
      <sz val="16"/>
      <color theme="1" tint="0.34998626667073579"/>
      <name val="Calibri"/>
      <family val="2"/>
      <scheme val="minor"/>
    </font>
    <font>
      <b/>
      <sz val="9"/>
      <color theme="1" tint="0.34998626667073579"/>
      <name val="Calibri"/>
      <family val="2"/>
      <scheme val="minor"/>
    </font>
    <font>
      <u/>
      <sz val="11"/>
      <color theme="10"/>
      <name val="Calibri"/>
      <family val="2"/>
      <scheme val="minor"/>
    </font>
    <font>
      <b/>
      <sz val="14"/>
      <color theme="1"/>
      <name val="Calibri"/>
      <family val="2"/>
      <scheme val="minor"/>
    </font>
    <font>
      <sz val="12"/>
      <color theme="1"/>
      <name val="Calibri"/>
      <family val="2"/>
      <scheme val="minor"/>
    </font>
    <font>
      <b/>
      <sz val="9"/>
      <color theme="3"/>
      <name val="Calibri"/>
      <family val="2"/>
    </font>
    <font>
      <sz val="9"/>
      <color theme="1"/>
      <name val="Calibri"/>
      <family val="2"/>
    </font>
    <font>
      <sz val="11"/>
      <color rgb="FF000000"/>
      <name val="Calibri"/>
      <family val="2"/>
    </font>
    <font>
      <i/>
      <sz val="11"/>
      <name val="Calibri"/>
      <family val="2"/>
      <scheme val="minor"/>
    </font>
    <font>
      <sz val="11"/>
      <color theme="0"/>
      <name val="Calibri"/>
      <family val="2"/>
      <scheme val="minor"/>
    </font>
    <font>
      <sz val="8"/>
      <name val="MS Sans Serif"/>
    </font>
    <font>
      <i/>
      <sz val="9"/>
      <color rgb="FF3B50ED"/>
      <name val="Calibri"/>
      <family val="2"/>
      <scheme val="minor"/>
    </font>
    <font>
      <i/>
      <sz val="11"/>
      <color rgb="FFFF0000"/>
      <name val="Calibri"/>
      <family val="2"/>
      <scheme val="minor"/>
    </font>
    <font>
      <i/>
      <sz val="9"/>
      <color theme="1"/>
      <name val="Calibri"/>
      <family val="2"/>
      <scheme val="minor"/>
    </font>
    <font>
      <i/>
      <sz val="8"/>
      <color rgb="FFFF0000"/>
      <name val="Calibri"/>
      <family val="2"/>
      <scheme val="minor"/>
    </font>
    <font>
      <i/>
      <u/>
      <sz val="11"/>
      <color theme="1"/>
      <name val="Calibri"/>
      <family val="2"/>
      <scheme val="minor"/>
    </font>
    <font>
      <sz val="11"/>
      <color rgb="FFFFFFFF"/>
      <name val="Calibri"/>
      <family val="2"/>
      <scheme val="minor"/>
    </font>
    <font>
      <b/>
      <sz val="10"/>
      <color indexed="12"/>
      <name val="Calibri"/>
      <family val="2"/>
      <scheme val="minor"/>
    </font>
    <font>
      <sz val="9"/>
      <color indexed="81"/>
      <name val="Tahoma"/>
      <family val="2"/>
    </font>
    <font>
      <b/>
      <sz val="9"/>
      <color indexed="81"/>
      <name val="Tahoma"/>
      <family val="2"/>
    </font>
    <font>
      <b/>
      <i/>
      <sz val="10"/>
      <color theme="1"/>
      <name val="Calibri"/>
      <family val="2"/>
      <scheme val="minor"/>
    </font>
    <font>
      <b/>
      <sz val="10"/>
      <color theme="8" tint="0.59999389629810485"/>
      <name val="Calibri"/>
      <family val="2"/>
      <scheme val="minor"/>
    </font>
    <font>
      <b/>
      <sz val="14"/>
      <color rgb="FFFF0000"/>
      <name val="Calibri"/>
      <family val="2"/>
      <scheme val="minor"/>
    </font>
    <font>
      <b/>
      <sz val="14"/>
      <color theme="0"/>
      <name val="Calibri"/>
      <family val="2"/>
      <scheme val="minor"/>
    </font>
    <font>
      <b/>
      <sz val="11"/>
      <color rgb="FFFF0000"/>
      <name val="Calibri"/>
      <family val="2"/>
      <scheme val="minor"/>
    </font>
    <font>
      <b/>
      <sz val="8"/>
      <name val="Calibri"/>
      <family val="2"/>
      <scheme val="minor"/>
    </font>
    <font>
      <sz val="8"/>
      <name val="Calibri"/>
      <family val="2"/>
      <scheme val="minor"/>
    </font>
    <font>
      <sz val="7"/>
      <color rgb="FF000000"/>
      <name val="Arial"/>
      <family val="2"/>
    </font>
    <font>
      <b/>
      <sz val="16"/>
      <name val="Calibri"/>
      <family val="2"/>
      <scheme val="minor"/>
    </font>
    <font>
      <sz val="12"/>
      <name val="Arial"/>
      <family val="2"/>
    </font>
    <font>
      <b/>
      <sz val="14"/>
      <name val="Arial"/>
      <family val="2"/>
    </font>
    <font>
      <b/>
      <sz val="18"/>
      <name val="Arial"/>
      <family val="2"/>
    </font>
    <font>
      <b/>
      <sz val="8"/>
      <color rgb="FF3C6E90"/>
      <name val="Arial"/>
      <family val="2"/>
    </font>
    <font>
      <b/>
      <sz val="14"/>
      <name val="Calibri"/>
      <family val="2"/>
      <scheme val="minor"/>
    </font>
    <font>
      <sz val="14"/>
      <color theme="1"/>
      <name val="Calibri"/>
      <family val="2"/>
      <scheme val="minor"/>
    </font>
    <font>
      <b/>
      <sz val="10"/>
      <color rgb="FF000000"/>
      <name val="Calibri"/>
      <family val="2"/>
    </font>
    <font>
      <sz val="10"/>
      <color rgb="FF000000"/>
      <name val="Calibri"/>
      <family val="2"/>
    </font>
    <font>
      <u/>
      <sz val="10"/>
      <color theme="10"/>
      <name val="Helv"/>
    </font>
    <font>
      <sz val="11"/>
      <color rgb="FF3F3F76"/>
      <name val="Calibri"/>
      <family val="2"/>
      <scheme val="minor"/>
    </font>
    <font>
      <sz val="10"/>
      <color theme="1"/>
      <name val="Helv"/>
    </font>
    <font>
      <sz val="8"/>
      <name val="Helv"/>
    </font>
    <font>
      <sz val="8"/>
      <color rgb="FF0070C0"/>
      <name val="Calibri"/>
      <family val="2"/>
      <scheme val="minor"/>
    </font>
    <font>
      <i/>
      <sz val="11"/>
      <color rgb="FF0070C0"/>
      <name val="Calibri"/>
      <family val="2"/>
      <scheme val="minor"/>
    </font>
    <font>
      <u/>
      <sz val="8"/>
      <color rgb="FF0070C0"/>
      <name val="Calibri"/>
      <family val="2"/>
      <scheme val="minor"/>
    </font>
    <font>
      <sz val="11"/>
      <color rgb="FFFF0000"/>
      <name val="Calibri"/>
      <family val="2"/>
      <scheme val="minor"/>
    </font>
    <font>
      <sz val="11"/>
      <color rgb="FF000000"/>
      <name val="Calibri"/>
      <family val="2"/>
      <charset val="1"/>
    </font>
    <font>
      <b/>
      <sz val="11"/>
      <color rgb="FF000000"/>
      <name val="Calibri"/>
      <family val="2"/>
      <charset val="1"/>
    </font>
    <font>
      <b/>
      <sz val="11"/>
      <color rgb="FF000000"/>
      <name val="Calibri"/>
      <family val="2"/>
    </font>
    <font>
      <sz val="11"/>
      <name val="Calibri"/>
      <family val="2"/>
    </font>
    <font>
      <sz val="11"/>
      <color rgb="FF000000"/>
      <name val="Calibri"/>
      <family val="2"/>
      <scheme val="minor"/>
    </font>
    <font>
      <u/>
      <sz val="11"/>
      <color rgb="FF000000"/>
      <name val="Calibri"/>
      <family val="2"/>
    </font>
    <font>
      <b/>
      <sz val="12"/>
      <color rgb="FF0070C0"/>
      <name val="Rage Italic"/>
      <family val="4"/>
    </font>
    <font>
      <sz val="14"/>
      <color theme="0"/>
      <name val="Calibri"/>
      <family val="2"/>
      <scheme val="minor"/>
    </font>
    <font>
      <sz val="13"/>
      <color theme="0"/>
      <name val="Calibri"/>
      <family val="2"/>
      <scheme val="minor"/>
    </font>
    <font>
      <b/>
      <sz val="11"/>
      <name val="Calibri"/>
      <family val="2"/>
    </font>
    <font>
      <sz val="8"/>
      <name val="Arial"/>
      <family val="2"/>
    </font>
    <font>
      <b/>
      <sz val="9"/>
      <name val="Arial"/>
      <family val="2"/>
    </font>
    <font>
      <b/>
      <sz val="10"/>
      <name val="Arial"/>
      <family val="2"/>
    </font>
    <font>
      <b/>
      <sz val="8"/>
      <name val="Arial"/>
      <family val="2"/>
    </font>
    <font>
      <sz val="11"/>
      <color rgb="FF00B050"/>
      <name val="Calibri"/>
      <family val="2"/>
      <scheme val="minor"/>
    </font>
  </fonts>
  <fills count="4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theme="0" tint="-0.249977111117893"/>
        <bgColor indexed="64"/>
      </patternFill>
    </fill>
    <fill>
      <patternFill patternType="solid">
        <fgColor rgb="FF92D050"/>
        <bgColor indexed="64"/>
      </patternFill>
    </fill>
    <fill>
      <patternFill patternType="solid">
        <fgColor rgb="FF00B0F0"/>
        <bgColor indexed="64"/>
      </patternFill>
    </fill>
    <fill>
      <patternFill patternType="solid">
        <fgColor indexed="9"/>
        <bgColor indexed="64"/>
      </patternFill>
    </fill>
    <fill>
      <patternFill patternType="solid">
        <fgColor theme="1"/>
        <bgColor indexed="64"/>
      </patternFill>
    </fill>
    <fill>
      <patternFill patternType="solid">
        <fgColor theme="9" tint="0.79998168889431442"/>
        <bgColor indexed="64"/>
      </patternFill>
    </fill>
    <fill>
      <patternFill patternType="solid">
        <fgColor rgb="FF0070C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indexed="47"/>
        <bgColor indexed="64"/>
      </patternFill>
    </fill>
    <fill>
      <patternFill patternType="solid">
        <fgColor theme="6" tint="0.79998168889431442"/>
        <bgColor indexed="64"/>
      </patternFill>
    </fill>
    <fill>
      <patternFill patternType="solid">
        <fgColor rgb="FF00206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4"/>
        <bgColor indexed="64"/>
      </patternFill>
    </fill>
    <fill>
      <patternFill patternType="solid">
        <fgColor indexed="22"/>
        <bgColor indexed="64"/>
      </patternFill>
    </fill>
    <fill>
      <patternFill patternType="solid">
        <fgColor rgb="FFFF000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CC99"/>
      </patternFill>
    </fill>
    <fill>
      <patternFill patternType="solid">
        <fgColor theme="5" tint="0.39997558519241921"/>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rgb="FF00B050"/>
        <bgColor indexed="64"/>
      </patternFill>
    </fill>
    <fill>
      <patternFill patternType="solid">
        <fgColor indexed="43"/>
        <bgColor indexed="64"/>
      </patternFill>
    </fill>
    <fill>
      <patternFill patternType="solid">
        <fgColor indexed="41"/>
        <bgColor indexed="64"/>
      </patternFill>
    </fill>
    <fill>
      <patternFill patternType="solid">
        <fgColor indexed="11"/>
        <bgColor indexed="64"/>
      </patternFill>
    </fill>
    <fill>
      <patternFill patternType="solid">
        <fgColor indexed="42"/>
        <bgColor indexed="64"/>
      </patternFill>
    </fill>
    <fill>
      <patternFill patternType="solid">
        <fgColor indexed="15"/>
        <bgColor indexed="64"/>
      </patternFill>
    </fill>
    <fill>
      <patternFill patternType="solid">
        <fgColor theme="5" tint="0.79998168889431442"/>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diagonal/>
    </border>
    <border>
      <left/>
      <right/>
      <top style="medium">
        <color indexed="64"/>
      </top>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diagonal/>
    </border>
    <border>
      <left/>
      <right style="medium">
        <color indexed="64"/>
      </right>
      <top/>
      <bottom/>
      <diagonal/>
    </border>
    <border>
      <left/>
      <right/>
      <top style="thin">
        <color indexed="64"/>
      </top>
      <bottom style="medium">
        <color indexed="64"/>
      </bottom>
      <diagonal/>
    </border>
    <border>
      <left style="dotted">
        <color theme="0" tint="-0.499984740745262"/>
      </left>
      <right style="thin">
        <color indexed="64"/>
      </right>
      <top style="thin">
        <color theme="0" tint="-0.14996795556505021"/>
      </top>
      <bottom style="thin">
        <color theme="0" tint="-0.14996795556505021"/>
      </bottom>
      <diagonal/>
    </border>
    <border>
      <left style="medium">
        <color indexed="64"/>
      </left>
      <right style="medium">
        <color indexed="64"/>
      </right>
      <top style="medium">
        <color indexed="64"/>
      </top>
      <bottom/>
      <diagonal/>
    </border>
    <border>
      <left style="thin">
        <color auto="1"/>
      </left>
      <right style="thin">
        <color auto="1"/>
      </right>
      <top/>
      <bottom/>
      <diagonal/>
    </border>
    <border>
      <left style="medium">
        <color indexed="64"/>
      </left>
      <right style="medium">
        <color indexed="64"/>
      </right>
      <top/>
      <bottom/>
      <diagonal/>
    </border>
    <border>
      <left style="thin">
        <color auto="1"/>
      </left>
      <right style="thin">
        <color auto="1"/>
      </right>
      <top style="thin">
        <color auto="1"/>
      </top>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double">
        <color auto="1"/>
      </top>
      <bottom style="thin">
        <color auto="1"/>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right style="dotted">
        <color theme="0" tint="-0.499984740745262"/>
      </right>
      <top/>
      <bottom style="thin">
        <color theme="0" tint="-0.14996795556505021"/>
      </bottom>
      <diagonal/>
    </border>
    <border>
      <left style="thin">
        <color indexed="64"/>
      </left>
      <right style="thin">
        <color indexed="64"/>
      </right>
      <top style="thin">
        <color theme="0" tint="-0.14996795556505021"/>
      </top>
      <bottom style="thin">
        <color theme="0" tint="-0.14996795556505021"/>
      </bottom>
      <diagonal/>
    </border>
    <border>
      <left style="medium">
        <color rgb="FFFF0000"/>
      </left>
      <right/>
      <top style="medium">
        <color rgb="FFFF0000"/>
      </top>
      <bottom style="medium">
        <color rgb="FFFF0000"/>
      </bottom>
      <diagonal/>
    </border>
    <border>
      <left/>
      <right style="medium">
        <color rgb="FFFF0000"/>
      </right>
      <top/>
      <bottom/>
      <diagonal/>
    </border>
    <border>
      <left style="medium">
        <color rgb="FFFF0000"/>
      </left>
      <right style="medium">
        <color rgb="FFFF0000"/>
      </right>
      <top style="medium">
        <color rgb="FFFF0000"/>
      </top>
      <bottom style="medium">
        <color rgb="FFFF0000"/>
      </bottom>
      <diagonal/>
    </border>
    <border>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theme="4" tint="0.39997558519241921"/>
      </top>
      <bottom style="medium">
        <color indexed="64"/>
      </bottom>
      <diagonal/>
    </border>
    <border>
      <left style="thin">
        <color indexed="64"/>
      </left>
      <right style="thin">
        <color indexed="64"/>
      </right>
      <top/>
      <bottom style="thin">
        <color theme="0" tint="-0.14996795556505021"/>
      </bottom>
      <diagonal/>
    </border>
    <border>
      <left style="dotted">
        <color theme="0" tint="-0.499984740745262"/>
      </left>
      <right style="thin">
        <color indexed="64"/>
      </right>
      <top/>
      <bottom style="thin">
        <color theme="0" tint="-0.14996795556505021"/>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thin">
        <color auto="1"/>
      </left>
      <right style="medium">
        <color indexed="64"/>
      </right>
      <top style="thin">
        <color auto="1"/>
      </top>
      <bottom/>
      <diagonal/>
    </border>
    <border>
      <left/>
      <right style="medium">
        <color indexed="64"/>
      </right>
      <top/>
      <bottom style="thin">
        <color indexed="64"/>
      </bottom>
      <diagonal/>
    </border>
    <border>
      <left style="medium">
        <color rgb="FFB4C6E7"/>
      </left>
      <right style="medium">
        <color rgb="FFB4C6E7"/>
      </right>
      <top style="medium">
        <color rgb="FFB4C6E7"/>
      </top>
      <bottom style="thick">
        <color rgb="FF8EAADB"/>
      </bottom>
      <diagonal/>
    </border>
    <border>
      <left/>
      <right style="medium">
        <color rgb="FFB4C6E7"/>
      </right>
      <top style="medium">
        <color rgb="FFB4C6E7"/>
      </top>
      <bottom style="thick">
        <color rgb="FF8EAADB"/>
      </bottom>
      <diagonal/>
    </border>
    <border>
      <left style="medium">
        <color rgb="FFB4C6E7"/>
      </left>
      <right style="medium">
        <color rgb="FFB4C6E7"/>
      </right>
      <top/>
      <bottom style="medium">
        <color rgb="FFB4C6E7"/>
      </bottom>
      <diagonal/>
    </border>
    <border>
      <left/>
      <right style="medium">
        <color rgb="FFB4C6E7"/>
      </right>
      <top/>
      <bottom style="medium">
        <color rgb="FFB4C6E7"/>
      </bottom>
      <diagonal/>
    </border>
    <border>
      <left style="medium">
        <color rgb="FFB4C6E7"/>
      </left>
      <right/>
      <top style="medium">
        <color rgb="FFB4C6E7"/>
      </top>
      <bottom style="medium">
        <color rgb="FFB4C6E7"/>
      </bottom>
      <diagonal/>
    </border>
    <border>
      <left/>
      <right/>
      <top style="medium">
        <color rgb="FFB4C6E7"/>
      </top>
      <bottom style="medium">
        <color rgb="FFB4C6E7"/>
      </bottom>
      <diagonal/>
    </border>
    <border>
      <left/>
      <right style="medium">
        <color rgb="FFB4C6E7"/>
      </right>
      <top style="medium">
        <color rgb="FFB4C6E7"/>
      </top>
      <bottom style="medium">
        <color rgb="FFB4C6E7"/>
      </bottom>
      <diagonal/>
    </border>
    <border>
      <left style="medium">
        <color rgb="FFB4C6E7"/>
      </left>
      <right/>
      <top style="thick">
        <color rgb="FF8EAADB"/>
      </top>
      <bottom style="medium">
        <color rgb="FFB4C6E7"/>
      </bottom>
      <diagonal/>
    </border>
    <border>
      <left/>
      <right/>
      <top style="thick">
        <color rgb="FF8EAADB"/>
      </top>
      <bottom style="medium">
        <color rgb="FFB4C6E7"/>
      </bottom>
      <diagonal/>
    </border>
    <border>
      <left/>
      <right style="medium">
        <color rgb="FFB4C6E7"/>
      </right>
      <top style="thick">
        <color rgb="FF8EAADB"/>
      </top>
      <bottom style="medium">
        <color rgb="FFB4C6E7"/>
      </bottom>
      <diagonal/>
    </border>
    <border>
      <left style="medium">
        <color rgb="FFB4C6E7"/>
      </left>
      <right/>
      <top style="medium">
        <color rgb="FFB4C6E7"/>
      </top>
      <bottom style="thick">
        <color rgb="FF8EAADB"/>
      </bottom>
      <diagonal/>
    </border>
    <border>
      <left/>
      <right/>
      <top style="medium">
        <color rgb="FFB4C6E7"/>
      </top>
      <bottom style="thick">
        <color rgb="FF8EAADB"/>
      </bottom>
      <diagonal/>
    </border>
    <border>
      <left style="thin">
        <color rgb="FF7F7F7F"/>
      </left>
      <right style="thin">
        <color rgb="FF7F7F7F"/>
      </right>
      <top style="thin">
        <color rgb="FF7F7F7F"/>
      </top>
      <bottom style="thin">
        <color rgb="FF7F7F7F"/>
      </bottom>
      <diagonal/>
    </border>
    <border>
      <left/>
      <right/>
      <top style="thin">
        <color theme="4" tint="0.39997558519241921"/>
      </top>
      <bottom style="thin">
        <color theme="4" tint="0.39997558519241921"/>
      </bottom>
      <diagonal/>
    </border>
    <border>
      <left/>
      <right/>
      <top style="thick">
        <color rgb="FFFF0000"/>
      </top>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s>
  <cellStyleXfs count="30">
    <xf numFmtId="0" fontId="0" fillId="0" borderId="0"/>
    <xf numFmtId="0" fontId="11" fillId="0" borderId="0"/>
    <xf numFmtId="0" fontId="13" fillId="0" borderId="0"/>
    <xf numFmtId="0" fontId="11" fillId="0" borderId="0"/>
    <xf numFmtId="0" fontId="9" fillId="0" borderId="0"/>
    <xf numFmtId="2" fontId="24" fillId="0" borderId="0">
      <alignment horizontal="justify" vertical="top"/>
      <protection locked="0"/>
    </xf>
    <xf numFmtId="2" fontId="24" fillId="0" borderId="0" applyProtection="0">
      <alignment horizontal="justify" vertical="top"/>
    </xf>
    <xf numFmtId="9" fontId="26" fillId="0" borderId="0" applyFont="0" applyFill="0" applyBorder="0" applyAlignment="0" applyProtection="0"/>
    <xf numFmtId="165" fontId="26" fillId="0" borderId="0" applyFont="0" applyFill="0" applyBorder="0" applyAlignment="0" applyProtection="0"/>
    <xf numFmtId="0" fontId="8" fillId="0" borderId="0"/>
    <xf numFmtId="0" fontId="48" fillId="0" borderId="0" applyNumberFormat="0" applyFill="0" applyBorder="0" applyAlignment="0" applyProtection="0"/>
    <xf numFmtId="174" fontId="8" fillId="0" borderId="0" applyFont="0" applyFill="0" applyBorder="0" applyAlignment="0" applyProtection="0"/>
    <xf numFmtId="0" fontId="7" fillId="0" borderId="0"/>
    <xf numFmtId="0" fontId="6" fillId="0" borderId="0"/>
    <xf numFmtId="0" fontId="56" fillId="0" borderId="0"/>
    <xf numFmtId="166" fontId="6" fillId="0" borderId="0" applyFont="0" applyFill="0" applyBorder="0" applyAlignment="0" applyProtection="0"/>
    <xf numFmtId="165" fontId="6" fillId="0" borderId="0" applyFont="0" applyFill="0" applyBorder="0" applyAlignment="0" applyProtection="0"/>
    <xf numFmtId="9" fontId="6" fillId="0" borderId="0" applyFont="0" applyFill="0" applyBorder="0" applyAlignment="0" applyProtection="0"/>
    <xf numFmtId="0" fontId="11" fillId="0" borderId="0"/>
    <xf numFmtId="0" fontId="5" fillId="0" borderId="0"/>
    <xf numFmtId="0" fontId="5" fillId="0" borderId="0"/>
    <xf numFmtId="0" fontId="5" fillId="0" borderId="0"/>
    <xf numFmtId="0" fontId="83" fillId="0" borderId="0" applyNumberFormat="0" applyFill="0" applyBorder="0" applyAlignment="0" applyProtection="0"/>
    <xf numFmtId="43" fontId="26" fillId="0" borderId="0" applyFont="0" applyFill="0" applyBorder="0" applyAlignment="0" applyProtection="0"/>
    <xf numFmtId="0" fontId="84" fillId="24" borderId="85" applyNumberFormat="0" applyAlignment="0" applyProtection="0"/>
    <xf numFmtId="0" fontId="91" fillId="0" borderId="0"/>
    <xf numFmtId="9" fontId="91" fillId="0" borderId="0" applyBorder="0" applyProtection="0"/>
    <xf numFmtId="0" fontId="2" fillId="0" borderId="0"/>
    <xf numFmtId="0" fontId="2" fillId="0" borderId="0"/>
    <xf numFmtId="0" fontId="2" fillId="0" borderId="0"/>
  </cellStyleXfs>
  <cellXfs count="970">
    <xf numFmtId="0" fontId="0" fillId="0" borderId="0" xfId="0"/>
    <xf numFmtId="0" fontId="0" fillId="4" borderId="0" xfId="0" applyFill="1"/>
    <xf numFmtId="0" fontId="0" fillId="0" borderId="1" xfId="0" applyBorder="1"/>
    <xf numFmtId="0" fontId="0" fillId="0" borderId="15" xfId="0" applyBorder="1"/>
    <xf numFmtId="0" fontId="0" fillId="0" borderId="17" xfId="0" applyBorder="1"/>
    <xf numFmtId="0" fontId="0" fillId="0" borderId="21" xfId="0" applyBorder="1"/>
    <xf numFmtId="0" fontId="0" fillId="3" borderId="0" xfId="0" applyFill="1"/>
    <xf numFmtId="0" fontId="0" fillId="0" borderId="16" xfId="0" applyBorder="1"/>
    <xf numFmtId="0" fontId="0" fillId="0" borderId="27" xfId="0" applyBorder="1"/>
    <xf numFmtId="0" fontId="0" fillId="0" borderId="28" xfId="0" applyBorder="1"/>
    <xf numFmtId="0" fontId="0" fillId="0" borderId="29" xfId="0" applyBorder="1"/>
    <xf numFmtId="0" fontId="10" fillId="3" borderId="22" xfId="0" applyFont="1" applyFill="1" applyBorder="1"/>
    <xf numFmtId="0" fontId="10" fillId="3" borderId="23" xfId="0" applyFont="1" applyFill="1" applyBorder="1"/>
    <xf numFmtId="0" fontId="10" fillId="3" borderId="24" xfId="0" applyFont="1" applyFill="1" applyBorder="1"/>
    <xf numFmtId="0" fontId="0" fillId="5" borderId="15" xfId="0" applyFill="1" applyBorder="1"/>
    <xf numFmtId="0" fontId="12" fillId="5" borderId="1" xfId="0" applyFont="1" applyFill="1" applyBorder="1"/>
    <xf numFmtId="0" fontId="0" fillId="5" borderId="16" xfId="0" applyFill="1" applyBorder="1"/>
    <xf numFmtId="0" fontId="12" fillId="0" borderId="28" xfId="0" applyFont="1" applyBorder="1"/>
    <xf numFmtId="0" fontId="0" fillId="5" borderId="27" xfId="0" applyFill="1" applyBorder="1"/>
    <xf numFmtId="0" fontId="12" fillId="5" borderId="28" xfId="0" applyFont="1" applyFill="1" applyBorder="1"/>
    <xf numFmtId="0" fontId="0" fillId="5" borderId="29" xfId="0" applyFill="1" applyBorder="1"/>
    <xf numFmtId="0" fontId="14" fillId="0" borderId="22" xfId="0" applyFont="1" applyBorder="1"/>
    <xf numFmtId="0" fontId="14" fillId="0" borderId="23" xfId="0" applyFont="1" applyBorder="1"/>
    <xf numFmtId="0" fontId="14" fillId="4" borderId="23" xfId="0" applyFont="1" applyFill="1" applyBorder="1"/>
    <xf numFmtId="0" fontId="14" fillId="3" borderId="24" xfId="0" applyFont="1" applyFill="1" applyBorder="1"/>
    <xf numFmtId="0" fontId="14" fillId="0" borderId="25" xfId="0" applyFont="1" applyBorder="1"/>
    <xf numFmtId="0" fontId="14" fillId="0" borderId="26" xfId="0" applyFont="1" applyBorder="1"/>
    <xf numFmtId="0" fontId="14" fillId="4" borderId="26" xfId="0" applyFont="1" applyFill="1" applyBorder="1"/>
    <xf numFmtId="0" fontId="14" fillId="4" borderId="24" xfId="0" applyFont="1" applyFill="1" applyBorder="1"/>
    <xf numFmtId="0" fontId="14" fillId="0" borderId="0" xfId="0" applyFont="1"/>
    <xf numFmtId="0" fontId="15" fillId="0" borderId="0" xfId="0" applyFont="1"/>
    <xf numFmtId="0" fontId="14" fillId="4" borderId="14" xfId="0" applyFont="1" applyFill="1" applyBorder="1"/>
    <xf numFmtId="0" fontId="14" fillId="3" borderId="0" xfId="0" applyFont="1" applyFill="1"/>
    <xf numFmtId="0" fontId="14" fillId="4" borderId="16" xfId="0" applyFont="1" applyFill="1" applyBorder="1"/>
    <xf numFmtId="0" fontId="14" fillId="0" borderId="15" xfId="0" applyFont="1" applyBorder="1"/>
    <xf numFmtId="0" fontId="14" fillId="0" borderId="1" xfId="0" applyFont="1" applyBorder="1"/>
    <xf numFmtId="0" fontId="14" fillId="0" borderId="27" xfId="0" applyFont="1" applyBorder="1"/>
    <xf numFmtId="0" fontId="14" fillId="0" borderId="0" xfId="0" applyFont="1" applyAlignment="1" applyProtection="1">
      <alignment wrapText="1"/>
      <protection locked="0"/>
    </xf>
    <xf numFmtId="0" fontId="14" fillId="0" borderId="0" xfId="0" applyFont="1" applyProtection="1">
      <protection locked="0"/>
    </xf>
    <xf numFmtId="0" fontId="14" fillId="0" borderId="0" xfId="0" applyFont="1" applyAlignment="1" applyProtection="1">
      <alignment horizontal="center"/>
      <protection locked="0"/>
    </xf>
    <xf numFmtId="3" fontId="14" fillId="0" borderId="0" xfId="0" applyNumberFormat="1" applyFont="1" applyAlignment="1" applyProtection="1">
      <alignment horizontal="right"/>
      <protection locked="0"/>
    </xf>
    <xf numFmtId="4" fontId="14" fillId="0" borderId="0" xfId="0" applyNumberFormat="1" applyFont="1" applyProtection="1">
      <protection locked="0"/>
    </xf>
    <xf numFmtId="2" fontId="14" fillId="0" borderId="0" xfId="0" applyNumberFormat="1" applyFont="1" applyAlignment="1" applyProtection="1">
      <alignment horizontal="center"/>
      <protection locked="0"/>
    </xf>
    <xf numFmtId="169" fontId="14" fillId="0" borderId="0" xfId="0" applyNumberFormat="1" applyFont="1" applyAlignment="1" applyProtection="1">
      <alignment horizontal="center"/>
      <protection locked="0"/>
    </xf>
    <xf numFmtId="3" fontId="14" fillId="0" borderId="0" xfId="0" applyNumberFormat="1" applyFont="1" applyProtection="1">
      <protection locked="0"/>
    </xf>
    <xf numFmtId="4" fontId="14" fillId="6" borderId="1" xfId="0" applyNumberFormat="1" applyFont="1" applyFill="1" applyBorder="1" applyAlignment="1" applyProtection="1">
      <alignment horizontal="center"/>
      <protection locked="0"/>
    </xf>
    <xf numFmtId="4" fontId="14" fillId="0" borderId="0" xfId="0" applyNumberFormat="1" applyFont="1" applyAlignment="1" applyProtection="1">
      <alignment horizontal="right"/>
      <protection locked="0"/>
    </xf>
    <xf numFmtId="3" fontId="14" fillId="0" borderId="0" xfId="0" applyNumberFormat="1" applyFont="1" applyAlignment="1" applyProtection="1">
      <alignment horizontal="center"/>
      <protection locked="0"/>
    </xf>
    <xf numFmtId="0" fontId="14" fillId="3" borderId="16" xfId="0" applyFont="1" applyFill="1" applyBorder="1"/>
    <xf numFmtId="0" fontId="0" fillId="5" borderId="1" xfId="0" applyFill="1" applyBorder="1"/>
    <xf numFmtId="0" fontId="9" fillId="0" borderId="0" xfId="4"/>
    <xf numFmtId="3" fontId="17" fillId="0" borderId="0" xfId="0" applyNumberFormat="1" applyFont="1" applyAlignment="1" applyProtection="1">
      <alignment horizontal="right"/>
      <protection locked="0"/>
    </xf>
    <xf numFmtId="0" fontId="14" fillId="0" borderId="0" xfId="0" applyFont="1" applyAlignment="1" applyProtection="1">
      <alignment horizontal="left" wrapText="1"/>
      <protection locked="0"/>
    </xf>
    <xf numFmtId="49" fontId="14" fillId="0" borderId="15" xfId="0" applyNumberFormat="1" applyFont="1" applyBorder="1"/>
    <xf numFmtId="49" fontId="14" fillId="0" borderId="15" xfId="0" applyNumberFormat="1" applyFont="1" applyBorder="1" applyAlignment="1">
      <alignment horizontal="right"/>
    </xf>
    <xf numFmtId="0" fontId="14" fillId="0" borderId="15" xfId="0" applyFont="1" applyBorder="1" applyAlignment="1">
      <alignment wrapText="1"/>
    </xf>
    <xf numFmtId="4" fontId="17" fillId="0" borderId="0" xfId="0" applyNumberFormat="1" applyFont="1" applyProtection="1">
      <protection locked="0"/>
    </xf>
    <xf numFmtId="0" fontId="0" fillId="0" borderId="0" xfId="0" applyAlignment="1">
      <alignment vertical="top"/>
    </xf>
    <xf numFmtId="49" fontId="22" fillId="0" borderId="0" xfId="0" applyNumberFormat="1" applyFont="1" applyAlignment="1">
      <alignment horizontal="center" vertical="top"/>
    </xf>
    <xf numFmtId="0" fontId="22" fillId="0" borderId="0" xfId="0" applyFont="1" applyAlignment="1">
      <alignment horizontal="center" vertical="top"/>
    </xf>
    <xf numFmtId="49" fontId="22" fillId="8" borderId="0" xfId="0" applyNumberFormat="1" applyFont="1" applyFill="1" applyAlignment="1">
      <alignment horizontal="center" vertical="top"/>
    </xf>
    <xf numFmtId="1" fontId="23" fillId="0" borderId="0" xfId="0" applyNumberFormat="1" applyFont="1" applyAlignment="1">
      <alignment vertical="top"/>
    </xf>
    <xf numFmtId="1" fontId="0" fillId="0" borderId="0" xfId="0" applyNumberFormat="1" applyAlignment="1">
      <alignment vertical="top"/>
    </xf>
    <xf numFmtId="0" fontId="29" fillId="0" borderId="0" xfId="0" applyFont="1" applyAlignment="1">
      <alignment vertical="top"/>
    </xf>
    <xf numFmtId="0" fontId="22" fillId="0" borderId="0" xfId="9" applyFont="1" applyAlignment="1">
      <alignment vertical="top"/>
    </xf>
    <xf numFmtId="0" fontId="24" fillId="0" borderId="0" xfId="6" applyNumberFormat="1" applyAlignment="1" applyProtection="1">
      <alignment vertical="top" wrapText="1"/>
    </xf>
    <xf numFmtId="0" fontId="8" fillId="0" borderId="0" xfId="9"/>
    <xf numFmtId="0" fontId="8" fillId="0" borderId="48" xfId="9" applyBorder="1" applyAlignment="1">
      <alignment horizontal="justify" vertical="top"/>
    </xf>
    <xf numFmtId="0" fontId="8" fillId="0" borderId="4" xfId="9" applyBorder="1" applyAlignment="1">
      <alignment horizontal="left" vertical="top"/>
    </xf>
    <xf numFmtId="0" fontId="8" fillId="0" borderId="0" xfId="9" applyAlignment="1">
      <alignment horizontal="left" vertical="top"/>
    </xf>
    <xf numFmtId="0" fontId="8" fillId="0" borderId="3" xfId="9" applyBorder="1" applyAlignment="1">
      <alignment horizontal="left"/>
    </xf>
    <xf numFmtId="0" fontId="8" fillId="0" borderId="0" xfId="9" quotePrefix="1" applyAlignment="1">
      <alignment vertical="top" wrapText="1"/>
    </xf>
    <xf numFmtId="0" fontId="8" fillId="0" borderId="4" xfId="9" applyBorder="1" applyAlignment="1" applyProtection="1">
      <alignment horizontal="left" vertical="top"/>
      <protection locked="0"/>
    </xf>
    <xf numFmtId="0" fontId="8" fillId="0" borderId="0" xfId="9" applyAlignment="1" applyProtection="1">
      <alignment horizontal="left" vertical="top"/>
      <protection locked="0"/>
    </xf>
    <xf numFmtId="0" fontId="8" fillId="0" borderId="3" xfId="9" applyBorder="1" applyAlignment="1" applyProtection="1">
      <alignment horizontal="left"/>
      <protection locked="0"/>
    </xf>
    <xf numFmtId="0" fontId="38" fillId="0" borderId="4" xfId="9" applyFont="1" applyBorder="1" applyAlignment="1" applyProtection="1">
      <alignment horizontal="left" vertical="top"/>
      <protection locked="0"/>
    </xf>
    <xf numFmtId="0" fontId="8" fillId="0" borderId="4" xfId="9" quotePrefix="1" applyBorder="1" applyAlignment="1" applyProtection="1">
      <alignment horizontal="left" vertical="top"/>
      <protection locked="0"/>
    </xf>
    <xf numFmtId="14" fontId="8" fillId="0" borderId="0" xfId="9" applyNumberFormat="1" applyAlignment="1">
      <alignment vertical="top"/>
    </xf>
    <xf numFmtId="0" fontId="8" fillId="0" borderId="4" xfId="9" applyBorder="1" applyAlignment="1">
      <alignment horizontal="left"/>
    </xf>
    <xf numFmtId="0" fontId="37" fillId="0" borderId="0" xfId="9" applyFont="1" applyAlignment="1">
      <alignment horizontal="left"/>
    </xf>
    <xf numFmtId="0" fontId="8" fillId="0" borderId="36" xfId="9" applyBorder="1" applyAlignment="1">
      <alignment horizontal="left"/>
    </xf>
    <xf numFmtId="0" fontId="8" fillId="0" borderId="35" xfId="9" applyBorder="1" applyAlignment="1">
      <alignment horizontal="left"/>
    </xf>
    <xf numFmtId="0" fontId="8" fillId="0" borderId="30" xfId="9" applyBorder="1" applyAlignment="1">
      <alignment horizontal="left"/>
    </xf>
    <xf numFmtId="0" fontId="8" fillId="0" borderId="0" xfId="9" applyAlignment="1">
      <alignment vertical="top"/>
    </xf>
    <xf numFmtId="0" fontId="8" fillId="0" borderId="0" xfId="9" applyAlignment="1">
      <alignment horizontal="left" vertical="top" wrapText="1"/>
    </xf>
    <xf numFmtId="0" fontId="46" fillId="0" borderId="0" xfId="9" quotePrefix="1" applyFont="1" applyAlignment="1">
      <alignment horizontal="left" vertical="top"/>
    </xf>
    <xf numFmtId="0" fontId="46" fillId="0" borderId="0" xfId="9" applyFont="1" applyAlignment="1">
      <alignment horizontal="left" vertical="top"/>
    </xf>
    <xf numFmtId="0" fontId="47" fillId="0" borderId="0" xfId="9" applyFont="1" applyAlignment="1">
      <alignment vertical="center"/>
    </xf>
    <xf numFmtId="0" fontId="47" fillId="0" borderId="0" xfId="10" applyFont="1" applyAlignment="1">
      <alignment vertical="center"/>
    </xf>
    <xf numFmtId="0" fontId="49" fillId="0" borderId="0" xfId="9" applyFont="1" applyAlignment="1">
      <alignment horizontal="left" vertical="center"/>
    </xf>
    <xf numFmtId="0" fontId="50" fillId="0" borderId="0" xfId="9" applyFont="1" applyAlignment="1">
      <alignment horizontal="left" vertical="center"/>
    </xf>
    <xf numFmtId="14" fontId="8" fillId="0" borderId="0" xfId="9" quotePrefix="1" applyNumberFormat="1" applyAlignment="1">
      <alignment horizontal="left" vertical="top"/>
    </xf>
    <xf numFmtId="0" fontId="8" fillId="0" borderId="0" xfId="9" quotePrefix="1" applyAlignment="1">
      <alignment horizontal="right" vertical="top"/>
    </xf>
    <xf numFmtId="0" fontId="49" fillId="0" borderId="0" xfId="9" applyFont="1" applyAlignment="1">
      <alignment vertical="top"/>
    </xf>
    <xf numFmtId="0" fontId="22" fillId="0" borderId="0" xfId="9" quotePrefix="1" applyFont="1" applyAlignment="1">
      <alignment horizontal="left" vertical="top"/>
    </xf>
    <xf numFmtId="0" fontId="22" fillId="0" borderId="0" xfId="9" quotePrefix="1" applyFont="1" applyAlignment="1">
      <alignment vertical="top"/>
    </xf>
    <xf numFmtId="0" fontId="8" fillId="0" borderId="0" xfId="9" quotePrefix="1" applyAlignment="1">
      <alignment vertical="top"/>
    </xf>
    <xf numFmtId="0" fontId="18" fillId="0" borderId="0" xfId="9" quotePrefix="1" applyFont="1" applyAlignment="1">
      <alignment horizontal="right" vertical="top"/>
    </xf>
    <xf numFmtId="175" fontId="20" fillId="0" borderId="0" xfId="11" applyNumberFormat="1" applyFont="1" applyAlignment="1">
      <alignment horizontal="left" vertical="top"/>
    </xf>
    <xf numFmtId="0" fontId="45" fillId="0" borderId="0" xfId="9" applyFont="1" applyAlignment="1">
      <alignment horizontal="center" vertical="top"/>
    </xf>
    <xf numFmtId="0" fontId="8" fillId="0" borderId="0" xfId="9" quotePrefix="1" applyAlignment="1">
      <alignment horizontal="left" vertical="top"/>
    </xf>
    <xf numFmtId="0" fontId="51" fillId="0" borderId="0" xfId="9" applyFont="1" applyAlignment="1">
      <alignment vertical="top"/>
    </xf>
    <xf numFmtId="0" fontId="51" fillId="0" borderId="0" xfId="9" applyFont="1" applyAlignment="1">
      <alignment horizontal="right" vertical="top"/>
    </xf>
    <xf numFmtId="0" fontId="52" fillId="0" borderId="0" xfId="9" applyFont="1" applyAlignment="1">
      <alignment horizontal="right" vertical="top"/>
    </xf>
    <xf numFmtId="0" fontId="52" fillId="0" borderId="0" xfId="9" applyFont="1" applyAlignment="1">
      <alignment vertical="top"/>
    </xf>
    <xf numFmtId="0" fontId="22" fillId="0" borderId="0" xfId="9" applyFont="1" applyAlignment="1">
      <alignment horizontal="left" vertical="top"/>
    </xf>
    <xf numFmtId="0" fontId="22" fillId="0" borderId="0" xfId="9" applyFont="1" applyAlignment="1">
      <alignment horizontal="justify" vertical="top"/>
    </xf>
    <xf numFmtId="0" fontId="43" fillId="0" borderId="0" xfId="9" applyFont="1" applyAlignment="1">
      <alignment horizontal="left" vertical="top"/>
    </xf>
    <xf numFmtId="0" fontId="22" fillId="0" borderId="0" xfId="9" applyFont="1" applyAlignment="1">
      <alignment horizontal="justify" vertical="top" wrapText="1"/>
    </xf>
    <xf numFmtId="0" fontId="21" fillId="0" borderId="0" xfId="0" applyFont="1" applyProtection="1">
      <protection locked="0"/>
    </xf>
    <xf numFmtId="4" fontId="17" fillId="0" borderId="0" xfId="0" applyNumberFormat="1" applyFont="1" applyAlignment="1" applyProtection="1">
      <alignment horizontal="right"/>
      <protection locked="0"/>
    </xf>
    <xf numFmtId="0" fontId="17" fillId="0" borderId="0" xfId="0" applyFont="1" applyAlignment="1" applyProtection="1">
      <alignment vertical="top"/>
      <protection locked="0"/>
    </xf>
    <xf numFmtId="0" fontId="17" fillId="0" borderId="0" xfId="0" applyFont="1" applyAlignment="1" applyProtection="1">
      <alignment horizontal="right"/>
      <protection locked="0"/>
    </xf>
    <xf numFmtId="0" fontId="21" fillId="0" borderId="0" xfId="0" quotePrefix="1" applyFont="1" applyProtection="1">
      <protection locked="0"/>
    </xf>
    <xf numFmtId="0" fontId="16" fillId="0" borderId="0" xfId="0" applyFont="1" applyProtection="1">
      <protection locked="0"/>
    </xf>
    <xf numFmtId="4" fontId="17" fillId="0" borderId="0" xfId="0" applyNumberFormat="1" applyFont="1" applyAlignment="1" applyProtection="1">
      <alignment horizontal="left"/>
      <protection locked="0"/>
    </xf>
    <xf numFmtId="4" fontId="14" fillId="0" borderId="0" xfId="0" applyNumberFormat="1" applyFont="1" applyAlignment="1" applyProtection="1">
      <alignment horizontal="center"/>
      <protection locked="0"/>
    </xf>
    <xf numFmtId="0" fontId="23" fillId="0" borderId="0" xfId="6" applyNumberFormat="1" applyFont="1" applyAlignment="1" applyProtection="1">
      <alignment horizontal="right" vertical="top" wrapText="1"/>
    </xf>
    <xf numFmtId="0" fontId="23" fillId="0" borderId="0" xfId="6" applyNumberFormat="1" applyFont="1" applyAlignment="1" applyProtection="1">
      <alignment horizontal="left" vertical="top" wrapText="1"/>
    </xf>
    <xf numFmtId="171" fontId="31" fillId="0" borderId="1" xfId="0" applyNumberFormat="1" applyFont="1" applyBorder="1" applyAlignment="1">
      <alignment horizontal="center" vertical="top"/>
    </xf>
    <xf numFmtId="4" fontId="14" fillId="5" borderId="1" xfId="0" applyNumberFormat="1" applyFont="1" applyFill="1" applyBorder="1" applyProtection="1">
      <protection locked="0"/>
    </xf>
    <xf numFmtId="168" fontId="14" fillId="0" borderId="0" xfId="0" applyNumberFormat="1" applyFont="1" applyAlignment="1" applyProtection="1">
      <alignment horizontal="center"/>
      <protection locked="0"/>
    </xf>
    <xf numFmtId="4" fontId="15" fillId="0" borderId="0" xfId="0" applyNumberFormat="1" applyFont="1" applyProtection="1">
      <protection locked="0"/>
    </xf>
    <xf numFmtId="49" fontId="23" fillId="0" borderId="1" xfId="0" quotePrefix="1" applyNumberFormat="1" applyFont="1" applyBorder="1" applyAlignment="1">
      <alignment horizontal="center" vertical="top"/>
    </xf>
    <xf numFmtId="0" fontId="23" fillId="0" borderId="1" xfId="0" applyFont="1" applyBorder="1" applyAlignment="1">
      <alignment horizontal="left" vertical="top"/>
    </xf>
    <xf numFmtId="171" fontId="23" fillId="0" borderId="1" xfId="5" quotePrefix="1" applyNumberFormat="1" applyFont="1" applyBorder="1" applyAlignment="1" applyProtection="1">
      <alignment vertical="top"/>
    </xf>
    <xf numFmtId="0" fontId="23" fillId="0" borderId="1" xfId="0" quotePrefix="1" applyFont="1" applyBorder="1" applyAlignment="1">
      <alignment horizontal="left" vertical="top"/>
    </xf>
    <xf numFmtId="0" fontId="30" fillId="0" borderId="1" xfId="0" quotePrefix="1" applyFont="1" applyBorder="1" applyAlignment="1">
      <alignment vertical="top"/>
    </xf>
    <xf numFmtId="0" fontId="30" fillId="8" borderId="52" xfId="5" applyNumberFormat="1" applyFont="1" applyFill="1" applyBorder="1" applyAlignment="1" applyProtection="1">
      <alignment horizontal="center" vertical="top"/>
    </xf>
    <xf numFmtId="49" fontId="19" fillId="8" borderId="53" xfId="0" quotePrefix="1" applyNumberFormat="1" applyFont="1" applyFill="1" applyBorder="1" applyAlignment="1">
      <alignment horizontal="left" vertical="top"/>
    </xf>
    <xf numFmtId="0" fontId="19" fillId="8" borderId="53" xfId="0" quotePrefix="1" applyFont="1" applyFill="1" applyBorder="1" applyAlignment="1">
      <alignment horizontal="left" vertical="top"/>
    </xf>
    <xf numFmtId="171" fontId="32" fillId="8" borderId="53" xfId="5" quotePrefix="1" applyNumberFormat="1" applyFont="1" applyFill="1" applyBorder="1" applyAlignment="1" applyProtection="1">
      <alignment horizontal="right" vertical="top"/>
    </xf>
    <xf numFmtId="171" fontId="19" fillId="8" borderId="53" xfId="5" quotePrefix="1" applyNumberFormat="1" applyFont="1" applyFill="1" applyBorder="1" applyAlignment="1" applyProtection="1">
      <alignment vertical="top"/>
    </xf>
    <xf numFmtId="171" fontId="19" fillId="8" borderId="54" xfId="5" quotePrefix="1" applyNumberFormat="1" applyFont="1" applyFill="1" applyBorder="1" applyAlignment="1" applyProtection="1">
      <alignment vertical="top"/>
    </xf>
    <xf numFmtId="171" fontId="31" fillId="8" borderId="52" xfId="0" applyNumberFormat="1" applyFont="1" applyFill="1" applyBorder="1" applyAlignment="1">
      <alignment horizontal="center" vertical="top"/>
    </xf>
    <xf numFmtId="49" fontId="23" fillId="0" borderId="21" xfId="0" quotePrefix="1" applyNumberFormat="1" applyFont="1" applyBorder="1" applyAlignment="1">
      <alignment horizontal="center" vertical="top"/>
    </xf>
    <xf numFmtId="0" fontId="23" fillId="0" borderId="21" xfId="0" applyFont="1" applyBorder="1" applyAlignment="1">
      <alignment horizontal="left" vertical="top"/>
    </xf>
    <xf numFmtId="171" fontId="23" fillId="0" borderId="21" xfId="5" quotePrefix="1" applyNumberFormat="1" applyFont="1" applyBorder="1" applyAlignment="1" applyProtection="1">
      <alignment vertical="top"/>
    </xf>
    <xf numFmtId="171" fontId="31" fillId="0" borderId="21" xfId="0" applyNumberFormat="1" applyFont="1" applyBorder="1" applyAlignment="1">
      <alignment horizontal="center" vertical="top"/>
    </xf>
    <xf numFmtId="0" fontId="28" fillId="0" borderId="0" xfId="0" applyFont="1"/>
    <xf numFmtId="0" fontId="28" fillId="10" borderId="51" xfId="0" applyFont="1" applyFill="1" applyBorder="1"/>
    <xf numFmtId="165" fontId="28" fillId="10" borderId="11" xfId="8" applyFont="1" applyFill="1" applyBorder="1" applyAlignment="1">
      <alignment wrapText="1"/>
    </xf>
    <xf numFmtId="49" fontId="23" fillId="0" borderId="28" xfId="0" quotePrefix="1" applyNumberFormat="1" applyFont="1" applyBorder="1" applyAlignment="1">
      <alignment horizontal="center" vertical="top"/>
    </xf>
    <xf numFmtId="0" fontId="23" fillId="0" borderId="28" xfId="0" applyFont="1" applyBorder="1" applyAlignment="1">
      <alignment horizontal="left" vertical="top"/>
    </xf>
    <xf numFmtId="171" fontId="23" fillId="0" borderId="28" xfId="5" quotePrefix="1" applyNumberFormat="1" applyFont="1" applyBorder="1" applyAlignment="1" applyProtection="1">
      <alignment vertical="top"/>
    </xf>
    <xf numFmtId="171" fontId="31" fillId="0" borderId="28" xfId="0" applyNumberFormat="1" applyFont="1" applyBorder="1" applyAlignment="1">
      <alignment horizontal="center" vertical="top"/>
    </xf>
    <xf numFmtId="171" fontId="28" fillId="10" borderId="11" xfId="0" applyNumberFormat="1" applyFont="1" applyFill="1" applyBorder="1" applyAlignment="1">
      <alignment wrapText="1"/>
    </xf>
    <xf numFmtId="0" fontId="14" fillId="0" borderId="33" xfId="0" applyFont="1" applyBorder="1" applyAlignment="1" applyProtection="1">
      <alignment horizontal="center"/>
      <protection locked="0"/>
    </xf>
    <xf numFmtId="169" fontId="14" fillId="0" borderId="0" xfId="0" applyNumberFormat="1" applyFont="1" applyAlignment="1">
      <alignment horizontal="center"/>
    </xf>
    <xf numFmtId="2" fontId="14" fillId="0" borderId="0" xfId="0" applyNumberFormat="1" applyFont="1" applyAlignment="1">
      <alignment horizontal="center"/>
    </xf>
    <xf numFmtId="0" fontId="18" fillId="0" borderId="0" xfId="0" quotePrefix="1" applyFont="1" applyAlignment="1" applyProtection="1">
      <alignment horizontal="left" vertical="top"/>
      <protection locked="0"/>
    </xf>
    <xf numFmtId="0" fontId="18" fillId="0" borderId="0" xfId="0" applyFont="1" applyAlignment="1" applyProtection="1">
      <alignment horizontal="left" vertical="top" wrapText="1"/>
      <protection locked="0"/>
    </xf>
    <xf numFmtId="0" fontId="18" fillId="0" borderId="0" xfId="0" applyFont="1" applyAlignment="1" applyProtection="1">
      <alignment horizontal="center" vertical="top"/>
      <protection locked="0"/>
    </xf>
    <xf numFmtId="4" fontId="17" fillId="0" borderId="0" xfId="1" applyNumberFormat="1" applyFont="1" applyAlignment="1" applyProtection="1">
      <alignment vertical="top"/>
      <protection locked="0"/>
    </xf>
    <xf numFmtId="171" fontId="39" fillId="0" borderId="0" xfId="5" applyNumberFormat="1" applyFont="1" applyAlignment="1">
      <alignment vertical="top"/>
      <protection locked="0"/>
    </xf>
    <xf numFmtId="0" fontId="49" fillId="12" borderId="2" xfId="13" applyFont="1" applyFill="1" applyBorder="1"/>
    <xf numFmtId="0" fontId="49" fillId="0" borderId="0" xfId="13" applyFont="1"/>
    <xf numFmtId="0" fontId="18" fillId="0" borderId="0" xfId="13" applyFont="1"/>
    <xf numFmtId="0" fontId="34" fillId="0" borderId="0" xfId="0" applyFont="1" applyAlignment="1">
      <alignment horizontal="left"/>
    </xf>
    <xf numFmtId="0" fontId="57" fillId="0" borderId="0" xfId="13" applyFont="1"/>
    <xf numFmtId="0" fontId="37" fillId="0" borderId="0" xfId="0" applyFont="1" applyAlignment="1">
      <alignment horizontal="right"/>
    </xf>
    <xf numFmtId="14" fontId="37" fillId="0" borderId="1" xfId="13" applyNumberFormat="1" applyFont="1" applyBorder="1"/>
    <xf numFmtId="1" fontId="37" fillId="0" borderId="1" xfId="13" applyNumberFormat="1" applyFont="1" applyBorder="1"/>
    <xf numFmtId="14" fontId="54" fillId="0" borderId="1" xfId="13" applyNumberFormat="1" applyFont="1" applyBorder="1"/>
    <xf numFmtId="0" fontId="58" fillId="0" borderId="0" xfId="13" applyFont="1"/>
    <xf numFmtId="1" fontId="37" fillId="0" borderId="28" xfId="13" applyNumberFormat="1" applyFont="1" applyBorder="1"/>
    <xf numFmtId="14" fontId="54" fillId="0" borderId="0" xfId="13" applyNumberFormat="1" applyFont="1"/>
    <xf numFmtId="3" fontId="18" fillId="9" borderId="1" xfId="13" applyNumberFormat="1" applyFont="1" applyFill="1" applyBorder="1"/>
    <xf numFmtId="177" fontId="18" fillId="9" borderId="1" xfId="13" applyNumberFormat="1" applyFont="1" applyFill="1" applyBorder="1"/>
    <xf numFmtId="178" fontId="18" fillId="9" borderId="1" xfId="0" applyNumberFormat="1" applyFont="1" applyFill="1" applyBorder="1" applyAlignment="1">
      <alignment horizontal="right"/>
    </xf>
    <xf numFmtId="0" fontId="34" fillId="0" borderId="0" xfId="13" applyFont="1"/>
    <xf numFmtId="182" fontId="54" fillId="12" borderId="0" xfId="13" applyNumberFormat="1" applyFont="1" applyFill="1" applyAlignment="1" applyProtection="1">
      <alignment horizontal="center"/>
      <protection locked="0"/>
    </xf>
    <xf numFmtId="0" fontId="55" fillId="10" borderId="2" xfId="13" applyFont="1" applyFill="1" applyBorder="1"/>
    <xf numFmtId="181" fontId="55" fillId="10" borderId="1" xfId="16" applyNumberFormat="1" applyFont="1" applyFill="1" applyBorder="1" applyProtection="1"/>
    <xf numFmtId="183" fontId="55" fillId="10" borderId="1" xfId="7" applyNumberFormat="1" applyFont="1" applyFill="1" applyBorder="1" applyProtection="1"/>
    <xf numFmtId="166" fontId="58" fillId="0" borderId="0" xfId="15" applyFont="1" applyProtection="1"/>
    <xf numFmtId="0" fontId="59" fillId="0" borderId="0" xfId="13" applyFont="1"/>
    <xf numFmtId="0" fontId="55" fillId="10" borderId="12" xfId="13" applyFont="1" applyFill="1" applyBorder="1"/>
    <xf numFmtId="165" fontId="55" fillId="10" borderId="1" xfId="16" applyFont="1" applyFill="1" applyBorder="1" applyProtection="1"/>
    <xf numFmtId="0" fontId="58" fillId="12" borderId="12" xfId="13" applyFont="1" applyFill="1" applyBorder="1"/>
    <xf numFmtId="0" fontId="18" fillId="0" borderId="0" xfId="13" applyFont="1" applyAlignment="1">
      <alignment horizontal="right"/>
    </xf>
    <xf numFmtId="165" fontId="18" fillId="0" borderId="44" xfId="16" applyFont="1" applyBorder="1" applyProtection="1"/>
    <xf numFmtId="0" fontId="60" fillId="0" borderId="0" xfId="13" applyFont="1"/>
    <xf numFmtId="183" fontId="14" fillId="12" borderId="1" xfId="17" applyNumberFormat="1" applyFont="1" applyFill="1" applyBorder="1" applyProtection="1">
      <protection locked="0"/>
    </xf>
    <xf numFmtId="0" fontId="42" fillId="0" borderId="0" xfId="13" applyFont="1"/>
    <xf numFmtId="0" fontId="37" fillId="0" borderId="0" xfId="13" applyFont="1"/>
    <xf numFmtId="0" fontId="49" fillId="15" borderId="2" xfId="13" applyFont="1" applyFill="1" applyBorder="1"/>
    <xf numFmtId="0" fontId="18" fillId="0" borderId="34" xfId="13" applyFont="1" applyBorder="1"/>
    <xf numFmtId="0" fontId="61" fillId="0" borderId="0" xfId="13" applyFont="1"/>
    <xf numFmtId="9" fontId="55" fillId="10" borderId="1" xfId="7" applyFont="1" applyFill="1" applyBorder="1" applyProtection="1"/>
    <xf numFmtId="167" fontId="55" fillId="10" borderId="1" xfId="13" applyNumberFormat="1" applyFont="1" applyFill="1" applyBorder="1"/>
    <xf numFmtId="185" fontId="55" fillId="10" borderId="12" xfId="13" applyNumberFormat="1" applyFont="1" applyFill="1" applyBorder="1"/>
    <xf numFmtId="0" fontId="62" fillId="10" borderId="34" xfId="13" applyFont="1" applyFill="1" applyBorder="1"/>
    <xf numFmtId="0" fontId="54" fillId="0" borderId="33" xfId="13" quotePrefix="1" applyFont="1" applyBorder="1"/>
    <xf numFmtId="0" fontId="54" fillId="0" borderId="33" xfId="13" applyFont="1" applyBorder="1"/>
    <xf numFmtId="183" fontId="54" fillId="0" borderId="44" xfId="7" applyNumberFormat="1" applyFont="1" applyFill="1" applyBorder="1" applyProtection="1"/>
    <xf numFmtId="167" fontId="54" fillId="0" borderId="44" xfId="13" applyNumberFormat="1" applyFont="1" applyBorder="1"/>
    <xf numFmtId="0" fontId="62" fillId="10" borderId="4" xfId="13" applyFont="1" applyFill="1" applyBorder="1" applyAlignment="1">
      <alignment horizontal="right"/>
    </xf>
    <xf numFmtId="0" fontId="54" fillId="0" borderId="0" xfId="13" quotePrefix="1" applyFont="1"/>
    <xf numFmtId="0" fontId="54" fillId="0" borderId="0" xfId="13" applyFont="1"/>
    <xf numFmtId="167" fontId="54" fillId="0" borderId="42" xfId="13" applyNumberFormat="1" applyFont="1" applyBorder="1"/>
    <xf numFmtId="0" fontId="55" fillId="10" borderId="36" xfId="13" applyFont="1" applyFill="1" applyBorder="1"/>
    <xf numFmtId="0" fontId="55" fillId="10" borderId="35" xfId="13" applyFont="1" applyFill="1" applyBorder="1"/>
    <xf numFmtId="9" fontId="55" fillId="10" borderId="28" xfId="7" applyFont="1" applyFill="1" applyBorder="1" applyProtection="1"/>
    <xf numFmtId="167" fontId="55" fillId="10" borderId="28" xfId="13" applyNumberFormat="1" applyFont="1" applyFill="1" applyBorder="1"/>
    <xf numFmtId="0" fontId="55" fillId="16" borderId="0" xfId="13" applyFont="1" applyFill="1"/>
    <xf numFmtId="167" fontId="55" fillId="16" borderId="33" xfId="13" applyNumberFormat="1" applyFont="1" applyFill="1" applyBorder="1"/>
    <xf numFmtId="0" fontId="18" fillId="0" borderId="35" xfId="13" applyFont="1" applyBorder="1"/>
    <xf numFmtId="0" fontId="23" fillId="0" borderId="36" xfId="14" applyFont="1" applyBorder="1" applyAlignment="1">
      <alignment horizontal="left"/>
    </xf>
    <xf numFmtId="0" fontId="23" fillId="0" borderId="35" xfId="14" applyFont="1" applyBorder="1" applyAlignment="1">
      <alignment horizontal="left"/>
    </xf>
    <xf numFmtId="0" fontId="23" fillId="0" borderId="30" xfId="14" applyFont="1" applyBorder="1" applyAlignment="1">
      <alignment horizontal="left"/>
    </xf>
    <xf numFmtId="167" fontId="14" fillId="0" borderId="28" xfId="16" applyNumberFormat="1" applyFont="1" applyFill="1" applyBorder="1" applyAlignment="1" applyProtection="1">
      <alignment horizontal="left"/>
    </xf>
    <xf numFmtId="0" fontId="23" fillId="0" borderId="2" xfId="14" applyFont="1" applyBorder="1" applyAlignment="1">
      <alignment horizontal="left"/>
    </xf>
    <xf numFmtId="0" fontId="23" fillId="0" borderId="12" xfId="14" applyFont="1" applyBorder="1" applyAlignment="1">
      <alignment horizontal="left"/>
    </xf>
    <xf numFmtId="0" fontId="23" fillId="0" borderId="9" xfId="14" applyFont="1" applyBorder="1" applyAlignment="1">
      <alignment horizontal="left"/>
    </xf>
    <xf numFmtId="0" fontId="55" fillId="10" borderId="0" xfId="13" applyFont="1" applyFill="1"/>
    <xf numFmtId="167" fontId="55" fillId="10" borderId="57" xfId="13" applyNumberFormat="1" applyFont="1" applyFill="1" applyBorder="1"/>
    <xf numFmtId="0" fontId="55" fillId="16" borderId="58" xfId="13" applyFont="1" applyFill="1" applyBorder="1"/>
    <xf numFmtId="167" fontId="55" fillId="16" borderId="59" xfId="13" applyNumberFormat="1" applyFont="1" applyFill="1" applyBorder="1"/>
    <xf numFmtId="167" fontId="14" fillId="0" borderId="1" xfId="16" applyNumberFormat="1" applyFont="1" applyFill="1" applyBorder="1" applyAlignment="1" applyProtection="1">
      <alignment horizontal="left"/>
    </xf>
    <xf numFmtId="0" fontId="34" fillId="0" borderId="0" xfId="13" applyFont="1" applyAlignment="1">
      <alignment vertical="top"/>
    </xf>
    <xf numFmtId="165" fontId="18" fillId="0" borderId="9" xfId="13" applyNumberFormat="1" applyFont="1" applyBorder="1" applyAlignment="1">
      <alignment horizontal="center" wrapText="1"/>
    </xf>
    <xf numFmtId="0" fontId="18" fillId="0" borderId="1" xfId="13" applyFont="1" applyBorder="1" applyAlignment="1">
      <alignment horizontal="center" wrapText="1"/>
    </xf>
    <xf numFmtId="9" fontId="63" fillId="9" borderId="1" xfId="7" applyFont="1" applyFill="1" applyBorder="1" applyAlignment="1" applyProtection="1">
      <alignment horizontal="center" vertical="top"/>
      <protection locked="0"/>
    </xf>
    <xf numFmtId="186" fontId="63" fillId="9" borderId="1" xfId="0" applyNumberFormat="1" applyFont="1" applyFill="1" applyBorder="1" applyAlignment="1">
      <alignment horizontal="center" vertical="top"/>
    </xf>
    <xf numFmtId="187" fontId="63" fillId="9" borderId="1" xfId="0" applyNumberFormat="1" applyFont="1" applyFill="1" applyBorder="1" applyAlignment="1">
      <alignment horizontal="center" vertical="top"/>
    </xf>
    <xf numFmtId="9" fontId="63" fillId="9" borderId="1" xfId="7" applyFont="1" applyFill="1" applyBorder="1" applyAlignment="1" applyProtection="1">
      <alignment horizontal="center" vertical="top"/>
    </xf>
    <xf numFmtId="183" fontId="23" fillId="0" borderId="9" xfId="17" applyNumberFormat="1" applyFont="1" applyFill="1" applyBorder="1" applyAlignment="1" applyProtection="1">
      <alignment horizontal="right"/>
    </xf>
    <xf numFmtId="183" fontId="23" fillId="0" borderId="30" xfId="17" applyNumberFormat="1" applyFont="1" applyFill="1" applyBorder="1" applyAlignment="1" applyProtection="1">
      <alignment horizontal="right"/>
    </xf>
    <xf numFmtId="9" fontId="23" fillId="0" borderId="9" xfId="17" applyFont="1" applyFill="1" applyBorder="1" applyAlignment="1" applyProtection="1">
      <alignment horizontal="right"/>
    </xf>
    <xf numFmtId="0" fontId="33" fillId="10" borderId="2" xfId="14" applyFont="1" applyFill="1" applyBorder="1" applyAlignment="1">
      <alignment horizontal="left"/>
    </xf>
    <xf numFmtId="0" fontId="33" fillId="10" borderId="12" xfId="14" applyFont="1" applyFill="1" applyBorder="1" applyAlignment="1">
      <alignment horizontal="left"/>
    </xf>
    <xf numFmtId="0" fontId="33" fillId="10" borderId="9" xfId="14" applyFont="1" applyFill="1" applyBorder="1" applyAlignment="1">
      <alignment horizontal="left"/>
    </xf>
    <xf numFmtId="9" fontId="33" fillId="10" borderId="1" xfId="7" applyFont="1" applyFill="1" applyBorder="1" applyAlignment="1" applyProtection="1">
      <alignment horizontal="right"/>
    </xf>
    <xf numFmtId="167" fontId="28" fillId="10" borderId="1" xfId="17" applyNumberFormat="1" applyFont="1" applyFill="1" applyBorder="1" applyAlignment="1" applyProtection="1">
      <alignment horizontal="left"/>
    </xf>
    <xf numFmtId="4" fontId="14" fillId="17" borderId="1" xfId="0" applyNumberFormat="1" applyFont="1" applyFill="1" applyBorder="1" applyAlignment="1" applyProtection="1">
      <alignment horizontal="center"/>
      <protection locked="0"/>
    </xf>
    <xf numFmtId="4" fontId="14" fillId="18" borderId="1" xfId="0" applyNumberFormat="1" applyFont="1" applyFill="1" applyBorder="1" applyAlignment="1" applyProtection="1">
      <alignment horizontal="center"/>
      <protection locked="0"/>
    </xf>
    <xf numFmtId="3" fontId="14" fillId="11" borderId="1" xfId="0" applyNumberFormat="1" applyFont="1" applyFill="1" applyBorder="1" applyProtection="1">
      <protection locked="0"/>
    </xf>
    <xf numFmtId="0" fontId="35" fillId="0" borderId="61" xfId="5" applyNumberFormat="1" applyFont="1" applyBorder="1" applyAlignment="1">
      <alignment horizontal="center" vertical="top"/>
      <protection locked="0"/>
    </xf>
    <xf numFmtId="0" fontId="28" fillId="10" borderId="43" xfId="0" applyFont="1" applyFill="1" applyBorder="1"/>
    <xf numFmtId="183" fontId="22" fillId="0" borderId="2" xfId="16" applyNumberFormat="1" applyFont="1" applyFill="1" applyBorder="1" applyAlignment="1" applyProtection="1">
      <alignment horizontal="left" vertical="center"/>
    </xf>
    <xf numFmtId="165" fontId="55" fillId="10" borderId="35" xfId="13" applyNumberFormat="1" applyFont="1" applyFill="1" applyBorder="1"/>
    <xf numFmtId="165" fontId="55" fillId="10" borderId="28" xfId="16" applyFont="1" applyFill="1" applyBorder="1"/>
    <xf numFmtId="183" fontId="55" fillId="10" borderId="28" xfId="7" applyNumberFormat="1" applyFont="1" applyFill="1" applyBorder="1" applyProtection="1"/>
    <xf numFmtId="183" fontId="14" fillId="0" borderId="1" xfId="17" applyNumberFormat="1" applyFont="1" applyFill="1" applyBorder="1" applyProtection="1">
      <protection locked="0"/>
    </xf>
    <xf numFmtId="14" fontId="14" fillId="0" borderId="0" xfId="0" applyNumberFormat="1" applyFont="1" applyAlignment="1" applyProtection="1">
      <alignment horizontal="left"/>
      <protection locked="0"/>
    </xf>
    <xf numFmtId="3" fontId="17" fillId="0" borderId="0" xfId="0" applyNumberFormat="1" applyFont="1" applyAlignment="1" applyProtection="1">
      <alignment horizontal="left"/>
      <protection locked="0"/>
    </xf>
    <xf numFmtId="176" fontId="14" fillId="0" borderId="0" xfId="0" applyNumberFormat="1" applyFont="1" applyProtection="1">
      <protection locked="0"/>
    </xf>
    <xf numFmtId="4" fontId="14" fillId="13" borderId="1" xfId="0" applyNumberFormat="1" applyFont="1" applyFill="1" applyBorder="1" applyAlignment="1" applyProtection="1">
      <alignment horizontal="center"/>
      <protection locked="0"/>
    </xf>
    <xf numFmtId="0" fontId="35" fillId="0" borderId="30" xfId="5" applyNumberFormat="1" applyFont="1" applyBorder="1" applyAlignment="1">
      <alignment horizontal="left" vertical="top"/>
      <protection locked="0"/>
    </xf>
    <xf numFmtId="0" fontId="35" fillId="0" borderId="9" xfId="5" applyNumberFormat="1" applyFont="1" applyBorder="1" applyAlignment="1">
      <alignment horizontal="left" vertical="top"/>
      <protection locked="0"/>
    </xf>
    <xf numFmtId="0" fontId="66" fillId="0" borderId="23" xfId="0" quotePrefix="1" applyFont="1" applyBorder="1" applyAlignment="1">
      <alignment vertical="top"/>
    </xf>
    <xf numFmtId="0" fontId="22" fillId="0" borderId="23" xfId="0" applyFont="1" applyBorder="1" applyAlignment="1">
      <alignment horizontal="left" vertical="top"/>
    </xf>
    <xf numFmtId="171" fontId="22" fillId="0" borderId="23" xfId="5" quotePrefix="1" applyNumberFormat="1" applyFont="1" applyBorder="1" applyAlignment="1" applyProtection="1">
      <alignment vertical="top"/>
    </xf>
    <xf numFmtId="171" fontId="31" fillId="0" borderId="23" xfId="0" applyNumberFormat="1" applyFont="1" applyBorder="1" applyAlignment="1">
      <alignment horizontal="center" vertical="top"/>
    </xf>
    <xf numFmtId="0" fontId="36" fillId="0" borderId="23" xfId="0" quotePrefix="1" applyFont="1" applyBorder="1" applyAlignment="1">
      <alignment vertical="top"/>
    </xf>
    <xf numFmtId="169" fontId="14" fillId="4" borderId="16" xfId="0" applyNumberFormat="1" applyFont="1" applyFill="1" applyBorder="1"/>
    <xf numFmtId="0" fontId="14" fillId="0" borderId="15" xfId="0" applyFont="1" applyBorder="1" applyAlignment="1">
      <alignment horizontal="left" vertical="center"/>
    </xf>
    <xf numFmtId="0" fontId="14" fillId="0" borderId="0" xfId="0" applyFont="1" applyAlignment="1" applyProtection="1">
      <alignment vertical="center"/>
      <protection locked="0"/>
    </xf>
    <xf numFmtId="4" fontId="14" fillId="0" borderId="0" xfId="0" applyNumberFormat="1" applyFont="1" applyAlignment="1" applyProtection="1">
      <alignment vertical="center"/>
      <protection locked="0"/>
    </xf>
    <xf numFmtId="4" fontId="14" fillId="0" borderId="9" xfId="0" applyNumberFormat="1" applyFont="1" applyBorder="1" applyAlignment="1" applyProtection="1">
      <alignment vertical="center"/>
      <protection locked="0"/>
    </xf>
    <xf numFmtId="4" fontId="14" fillId="0" borderId="1" xfId="0" applyNumberFormat="1" applyFont="1" applyBorder="1" applyAlignment="1" applyProtection="1">
      <alignment vertical="center"/>
      <protection locked="0"/>
    </xf>
    <xf numFmtId="4" fontId="14" fillId="11" borderId="1" xfId="0" applyNumberFormat="1" applyFont="1" applyFill="1" applyBorder="1" applyAlignment="1" applyProtection="1">
      <alignment vertical="center"/>
      <protection locked="0"/>
    </xf>
    <xf numFmtId="172" fontId="14" fillId="2" borderId="1" xfId="0" applyNumberFormat="1" applyFont="1" applyFill="1" applyBorder="1" applyAlignment="1" applyProtection="1">
      <alignment horizontal="center" vertical="center"/>
      <protection locked="0"/>
    </xf>
    <xf numFmtId="2" fontId="14" fillId="2" borderId="1" xfId="0" applyNumberFormat="1" applyFont="1" applyFill="1" applyBorder="1" applyAlignment="1" applyProtection="1">
      <alignment horizontal="center" vertical="center"/>
      <protection locked="0"/>
    </xf>
    <xf numFmtId="169" fontId="14" fillId="2" borderId="1" xfId="0" applyNumberFormat="1" applyFont="1" applyFill="1" applyBorder="1" applyAlignment="1">
      <alignment horizontal="center" vertical="center"/>
    </xf>
    <xf numFmtId="2" fontId="14" fillId="2" borderId="1" xfId="0" applyNumberFormat="1" applyFont="1" applyFill="1" applyBorder="1" applyAlignment="1">
      <alignment horizontal="center" vertical="center"/>
    </xf>
    <xf numFmtId="172" fontId="14" fillId="2" borderId="1" xfId="0" applyNumberFormat="1" applyFont="1" applyFill="1" applyBorder="1" applyAlignment="1">
      <alignment horizontal="center" vertical="center"/>
    </xf>
    <xf numFmtId="4" fontId="14" fillId="0" borderId="34" xfId="0" applyNumberFormat="1" applyFont="1" applyBorder="1" applyAlignment="1" applyProtection="1">
      <alignment vertical="center"/>
      <protection locked="0"/>
    </xf>
    <xf numFmtId="4" fontId="14" fillId="0" borderId="32" xfId="0" applyNumberFormat="1" applyFont="1" applyBorder="1" applyAlignment="1" applyProtection="1">
      <alignment vertical="center"/>
      <protection locked="0"/>
    </xf>
    <xf numFmtId="4" fontId="14" fillId="0" borderId="44" xfId="0" applyNumberFormat="1" applyFont="1" applyBorder="1" applyAlignment="1" applyProtection="1">
      <alignment vertical="center"/>
      <protection locked="0"/>
    </xf>
    <xf numFmtId="0" fontId="14" fillId="3" borderId="0" xfId="0" applyFont="1" applyFill="1" applyAlignment="1" applyProtection="1">
      <alignment vertical="center"/>
      <protection locked="0"/>
    </xf>
    <xf numFmtId="4" fontId="14" fillId="0" borderId="56" xfId="1" applyNumberFormat="1" applyFont="1" applyBorder="1" applyAlignment="1" applyProtection="1">
      <alignment vertical="center"/>
      <protection locked="0"/>
    </xf>
    <xf numFmtId="0" fontId="14" fillId="0" borderId="42" xfId="0" applyFont="1" applyBorder="1" applyAlignment="1" applyProtection="1">
      <alignment vertical="center"/>
      <protection locked="0"/>
    </xf>
    <xf numFmtId="0" fontId="14" fillId="0" borderId="42" xfId="0" applyFont="1" applyBorder="1" applyAlignment="1" applyProtection="1">
      <alignment horizontal="left" vertical="center" wrapText="1"/>
      <protection locked="0"/>
    </xf>
    <xf numFmtId="0" fontId="14" fillId="0" borderId="42" xfId="0" applyFont="1" applyBorder="1" applyAlignment="1" applyProtection="1">
      <alignment horizontal="center" vertical="center"/>
      <protection locked="0"/>
    </xf>
    <xf numFmtId="0" fontId="5" fillId="0" borderId="0" xfId="21"/>
    <xf numFmtId="164" fontId="0" fillId="0" borderId="0" xfId="0" applyNumberFormat="1"/>
    <xf numFmtId="0" fontId="0" fillId="19" borderId="27" xfId="0" applyFill="1" applyBorder="1"/>
    <xf numFmtId="169" fontId="0" fillId="4" borderId="0" xfId="0" applyNumberFormat="1" applyFill="1"/>
    <xf numFmtId="169" fontId="14" fillId="4" borderId="23" xfId="0" applyNumberFormat="1" applyFont="1" applyFill="1" applyBorder="1"/>
    <xf numFmtId="169" fontId="14" fillId="4" borderId="14" xfId="0" applyNumberFormat="1" applyFont="1" applyFill="1" applyBorder="1"/>
    <xf numFmtId="169" fontId="14" fillId="19" borderId="16" xfId="0" applyNumberFormat="1" applyFont="1" applyFill="1" applyBorder="1"/>
    <xf numFmtId="0" fontId="17" fillId="0" borderId="15" xfId="0" applyFont="1" applyBorder="1"/>
    <xf numFmtId="0" fontId="14" fillId="6" borderId="1" xfId="0" applyFont="1" applyFill="1" applyBorder="1"/>
    <xf numFmtId="1" fontId="0" fillId="0" borderId="0" xfId="0" applyNumberFormat="1"/>
    <xf numFmtId="4" fontId="14" fillId="0" borderId="63" xfId="1" applyNumberFormat="1" applyFont="1" applyBorder="1" applyAlignment="1" applyProtection="1">
      <alignment vertical="center"/>
      <protection locked="0"/>
    </xf>
    <xf numFmtId="0" fontId="14" fillId="0" borderId="34" xfId="0" applyFont="1" applyBorder="1" applyAlignment="1" applyProtection="1">
      <alignment horizontal="center"/>
      <protection locked="0"/>
    </xf>
    <xf numFmtId="0" fontId="21" fillId="0" borderId="33" xfId="0" applyFont="1" applyBorder="1" applyProtection="1">
      <protection locked="0"/>
    </xf>
    <xf numFmtId="4" fontId="17" fillId="0" borderId="33" xfId="0" applyNumberFormat="1" applyFont="1" applyBorder="1" applyAlignment="1" applyProtection="1">
      <alignment horizontal="right"/>
      <protection locked="0"/>
    </xf>
    <xf numFmtId="0" fontId="14" fillId="0" borderId="4" xfId="0" applyFont="1" applyBorder="1" applyAlignment="1" applyProtection="1">
      <alignment horizontal="center"/>
      <protection locked="0"/>
    </xf>
    <xf numFmtId="0" fontId="17" fillId="0" borderId="3" xfId="0" applyFont="1" applyBorder="1" applyAlignment="1" applyProtection="1">
      <alignment vertical="top"/>
      <protection locked="0"/>
    </xf>
    <xf numFmtId="3" fontId="17" fillId="0" borderId="3" xfId="0" applyNumberFormat="1" applyFont="1" applyBorder="1" applyAlignment="1" applyProtection="1">
      <alignment horizontal="right"/>
      <protection locked="0"/>
    </xf>
    <xf numFmtId="0" fontId="14" fillId="4" borderId="15" xfId="0" applyFont="1" applyFill="1" applyBorder="1"/>
    <xf numFmtId="0" fontId="14" fillId="4" borderId="1" xfId="0" applyFont="1" applyFill="1" applyBorder="1"/>
    <xf numFmtId="0" fontId="14" fillId="4" borderId="13" xfId="0" applyFont="1" applyFill="1" applyBorder="1"/>
    <xf numFmtId="0" fontId="14" fillId="4" borderId="20" xfId="0" applyFont="1" applyFill="1" applyBorder="1"/>
    <xf numFmtId="0" fontId="68" fillId="0" borderId="0" xfId="6" quotePrefix="1" applyNumberFormat="1" applyFont="1" applyAlignment="1" applyProtection="1">
      <alignment horizontal="left" vertical="top"/>
    </xf>
    <xf numFmtId="0" fontId="68" fillId="0" borderId="0" xfId="6" applyNumberFormat="1" applyFont="1" applyAlignment="1" applyProtection="1">
      <alignment horizontal="right" vertical="top"/>
    </xf>
    <xf numFmtId="165" fontId="69" fillId="10" borderId="11" xfId="8" applyFont="1" applyFill="1" applyBorder="1" applyAlignment="1">
      <alignment wrapText="1"/>
    </xf>
    <xf numFmtId="183" fontId="14" fillId="3" borderId="1" xfId="17" applyNumberFormat="1" applyFont="1" applyFill="1" applyBorder="1" applyProtection="1">
      <protection locked="0"/>
    </xf>
    <xf numFmtId="183" fontId="22" fillId="3" borderId="2" xfId="16" applyNumberFormat="1" applyFont="1" applyFill="1" applyBorder="1" applyAlignment="1" applyProtection="1">
      <alignment horizontal="left" vertical="center"/>
    </xf>
    <xf numFmtId="0" fontId="49" fillId="0" borderId="2" xfId="13" applyFont="1" applyBorder="1" applyAlignment="1">
      <alignment horizontal="center"/>
    </xf>
    <xf numFmtId="0" fontId="49" fillId="0" borderId="12" xfId="13" applyFont="1" applyBorder="1" applyAlignment="1">
      <alignment horizontal="center"/>
    </xf>
    <xf numFmtId="0" fontId="4" fillId="0" borderId="0" xfId="13" applyFont="1"/>
    <xf numFmtId="0" fontId="23" fillId="0" borderId="0" xfId="0" applyFont="1" applyAlignment="1">
      <alignment horizontal="right"/>
    </xf>
    <xf numFmtId="0" fontId="71" fillId="13" borderId="1" xfId="14" applyFont="1" applyFill="1" applyBorder="1" applyAlignment="1">
      <alignment horizontal="center"/>
    </xf>
    <xf numFmtId="14" fontId="23" fillId="12" borderId="1" xfId="13" applyNumberFormat="1" applyFont="1" applyFill="1" applyBorder="1" applyProtection="1">
      <protection locked="0"/>
    </xf>
    <xf numFmtId="0" fontId="71" fillId="13" borderId="28" xfId="14" applyFont="1" applyFill="1" applyBorder="1" applyAlignment="1">
      <alignment horizontal="center"/>
    </xf>
    <xf numFmtId="3" fontId="23" fillId="9" borderId="1" xfId="13" applyNumberFormat="1" applyFont="1" applyFill="1" applyBorder="1"/>
    <xf numFmtId="10" fontId="23" fillId="12" borderId="1" xfId="7" applyNumberFormat="1" applyFont="1" applyFill="1" applyBorder="1" applyProtection="1">
      <protection locked="0"/>
    </xf>
    <xf numFmtId="0" fontId="23" fillId="0" borderId="0" xfId="13" applyFont="1" applyAlignment="1">
      <alignment horizontal="right"/>
    </xf>
    <xf numFmtId="2" fontId="23" fillId="12" borderId="1" xfId="7" applyNumberFormat="1" applyFont="1" applyFill="1" applyBorder="1" applyProtection="1">
      <protection locked="0"/>
    </xf>
    <xf numFmtId="1" fontId="71" fillId="13" borderId="1" xfId="14" applyNumberFormat="1" applyFont="1" applyFill="1" applyBorder="1" applyAlignment="1">
      <alignment horizontal="center"/>
    </xf>
    <xf numFmtId="179" fontId="23" fillId="0" borderId="0" xfId="15" applyNumberFormat="1" applyFont="1" applyBorder="1" applyProtection="1"/>
    <xf numFmtId="2" fontId="23" fillId="12" borderId="1" xfId="13" applyNumberFormat="1" applyFont="1" applyFill="1" applyBorder="1" applyProtection="1">
      <protection locked="0"/>
    </xf>
    <xf numFmtId="9" fontId="23" fillId="12" borderId="1" xfId="7" applyFont="1" applyFill="1" applyBorder="1" applyProtection="1">
      <protection locked="0"/>
    </xf>
    <xf numFmtId="181" fontId="23" fillId="12" borderId="1" xfId="13" applyNumberFormat="1" applyFont="1" applyFill="1" applyBorder="1" applyProtection="1">
      <protection locked="0"/>
    </xf>
    <xf numFmtId="0" fontId="23" fillId="0" borderId="0" xfId="13" applyFont="1"/>
    <xf numFmtId="165" fontId="23" fillId="0" borderId="1" xfId="16" applyFont="1" applyBorder="1" applyProtection="1"/>
    <xf numFmtId="0" fontId="23" fillId="0" borderId="0" xfId="0" applyFont="1"/>
    <xf numFmtId="182" fontId="23" fillId="0" borderId="1" xfId="0" applyNumberFormat="1" applyFont="1" applyBorder="1" applyProtection="1">
      <protection locked="0"/>
    </xf>
    <xf numFmtId="165" fontId="23" fillId="0" borderId="44" xfId="16" applyFont="1" applyBorder="1" applyProtection="1"/>
    <xf numFmtId="2" fontId="23" fillId="12" borderId="1" xfId="13" applyNumberFormat="1" applyFont="1" applyFill="1" applyBorder="1"/>
    <xf numFmtId="165" fontId="23" fillId="13" borderId="1" xfId="16" applyFont="1" applyFill="1" applyBorder="1" applyProtection="1"/>
    <xf numFmtId="182" fontId="23" fillId="12" borderId="1" xfId="13" applyNumberFormat="1" applyFont="1" applyFill="1" applyBorder="1" applyProtection="1">
      <protection locked="0"/>
    </xf>
    <xf numFmtId="165" fontId="23" fillId="12" borderId="1" xfId="16" applyFont="1" applyFill="1" applyBorder="1" applyProtection="1">
      <protection locked="0"/>
    </xf>
    <xf numFmtId="0" fontId="71" fillId="14" borderId="1" xfId="14" applyFont="1" applyFill="1" applyBorder="1" applyAlignment="1">
      <alignment horizontal="center"/>
    </xf>
    <xf numFmtId="0" fontId="23" fillId="12" borderId="12" xfId="13" applyFont="1" applyFill="1" applyBorder="1"/>
    <xf numFmtId="0" fontId="71" fillId="0" borderId="0" xfId="14" applyFont="1" applyAlignment="1">
      <alignment horizontal="left"/>
    </xf>
    <xf numFmtId="0" fontId="71" fillId="0" borderId="3" xfId="14" applyFont="1" applyBorder="1" applyAlignment="1">
      <alignment horizontal="center"/>
    </xf>
    <xf numFmtId="0" fontId="71" fillId="0" borderId="42" xfId="14" applyFont="1" applyBorder="1" applyAlignment="1">
      <alignment horizontal="center"/>
    </xf>
    <xf numFmtId="0" fontId="71" fillId="0" borderId="4" xfId="14" applyFont="1" applyBorder="1" applyAlignment="1">
      <alignment horizontal="center"/>
    </xf>
    <xf numFmtId="0" fontId="71" fillId="3" borderId="32" xfId="14" applyFont="1" applyFill="1" applyBorder="1" applyAlignment="1">
      <alignment horizontal="left"/>
    </xf>
    <xf numFmtId="165" fontId="23" fillId="3" borderId="1" xfId="16" applyFont="1" applyFill="1" applyBorder="1"/>
    <xf numFmtId="0" fontId="71" fillId="0" borderId="32" xfId="14" applyFont="1" applyBorder="1" applyAlignment="1">
      <alignment horizontal="left"/>
    </xf>
    <xf numFmtId="165" fontId="23" fillId="0" borderId="1" xfId="16" applyFont="1" applyFill="1" applyBorder="1"/>
    <xf numFmtId="0" fontId="72" fillId="0" borderId="2" xfId="14" applyFont="1" applyBorder="1" applyAlignment="1">
      <alignment horizontal="left"/>
    </xf>
    <xf numFmtId="0" fontId="23" fillId="0" borderId="9" xfId="13" applyFont="1" applyBorder="1"/>
    <xf numFmtId="165" fontId="23" fillId="0" borderId="1" xfId="16" applyFont="1" applyBorder="1"/>
    <xf numFmtId="0" fontId="72" fillId="0" borderId="9" xfId="14" applyFont="1" applyBorder="1" applyAlignment="1">
      <alignment horizontal="center"/>
    </xf>
    <xf numFmtId="0" fontId="72" fillId="0" borderId="4" xfId="14" applyFont="1" applyBorder="1" applyAlignment="1">
      <alignment horizontal="left"/>
    </xf>
    <xf numFmtId="0" fontId="72" fillId="0" borderId="0" xfId="14" applyFont="1" applyAlignment="1">
      <alignment horizontal="center"/>
    </xf>
    <xf numFmtId="9" fontId="23" fillId="0" borderId="0" xfId="17" applyFont="1" applyBorder="1"/>
    <xf numFmtId="165" fontId="23" fillId="0" borderId="0" xfId="16" applyFont="1" applyBorder="1"/>
    <xf numFmtId="0" fontId="23" fillId="0" borderId="2" xfId="13" applyFont="1" applyBorder="1"/>
    <xf numFmtId="183" fontId="23" fillId="12" borderId="1" xfId="17" applyNumberFormat="1" applyFont="1" applyFill="1" applyBorder="1" applyProtection="1">
      <protection locked="0"/>
    </xf>
    <xf numFmtId="165" fontId="23" fillId="0" borderId="9" xfId="16" applyFont="1" applyBorder="1" applyProtection="1"/>
    <xf numFmtId="0" fontId="23" fillId="0" borderId="12" xfId="13" applyFont="1" applyBorder="1"/>
    <xf numFmtId="165" fontId="23" fillId="0" borderId="12" xfId="16" applyFont="1" applyFill="1" applyBorder="1" applyProtection="1"/>
    <xf numFmtId="165" fontId="23" fillId="0" borderId="1" xfId="16" applyFont="1" applyFill="1" applyBorder="1" applyProtection="1"/>
    <xf numFmtId="165" fontId="23" fillId="0" borderId="0" xfId="16" applyFont="1" applyBorder="1" applyProtection="1"/>
    <xf numFmtId="0" fontId="23" fillId="15" borderId="12" xfId="13" applyFont="1" applyFill="1" applyBorder="1"/>
    <xf numFmtId="0" fontId="3" fillId="0" borderId="0" xfId="4" applyFont="1"/>
    <xf numFmtId="169" fontId="14" fillId="6" borderId="16" xfId="0" applyNumberFormat="1" applyFont="1" applyFill="1" applyBorder="1"/>
    <xf numFmtId="0" fontId="14" fillId="0" borderId="15" xfId="0" applyFont="1" applyBorder="1" applyAlignment="1">
      <alignment horizontal="left"/>
    </xf>
    <xf numFmtId="0" fontId="0" fillId="3" borderId="1" xfId="0" applyFill="1" applyBorder="1"/>
    <xf numFmtId="0" fontId="0" fillId="3" borderId="16" xfId="0" applyFill="1" applyBorder="1"/>
    <xf numFmtId="0" fontId="73" fillId="3" borderId="0" xfId="0" applyFont="1" applyFill="1"/>
    <xf numFmtId="0" fontId="75" fillId="0" borderId="0" xfId="3" applyFont="1"/>
    <xf numFmtId="0" fontId="75" fillId="7" borderId="65" xfId="3" applyFont="1" applyFill="1" applyBorder="1"/>
    <xf numFmtId="0" fontId="75" fillId="7" borderId="0" xfId="3" applyFont="1" applyFill="1"/>
    <xf numFmtId="0" fontId="75" fillId="7" borderId="38" xfId="3" applyFont="1" applyFill="1" applyBorder="1" applyAlignment="1">
      <alignment horizontal="centerContinuous"/>
    </xf>
    <xf numFmtId="0" fontId="76" fillId="20" borderId="10" xfId="3" applyFont="1" applyFill="1" applyBorder="1" applyAlignment="1">
      <alignment horizontal="centerContinuous"/>
    </xf>
    <xf numFmtId="0" fontId="76" fillId="20" borderId="31" xfId="3" applyFont="1" applyFill="1" applyBorder="1" applyAlignment="1">
      <alignment horizontal="centerContinuous"/>
    </xf>
    <xf numFmtId="0" fontId="76" fillId="20" borderId="6" xfId="3" applyFont="1" applyFill="1" applyBorder="1" applyAlignment="1">
      <alignment horizontal="centerContinuous"/>
    </xf>
    <xf numFmtId="0" fontId="76" fillId="0" borderId="0" xfId="3" applyFont="1"/>
    <xf numFmtId="0" fontId="11" fillId="0" borderId="0" xfId="3"/>
    <xf numFmtId="0" fontId="77" fillId="0" borderId="13" xfId="3" applyFont="1" applyBorder="1" applyAlignment="1">
      <alignment horizontal="center" vertical="center"/>
    </xf>
    <xf numFmtId="0" fontId="77" fillId="0" borderId="15" xfId="3" applyFont="1" applyBorder="1" applyAlignment="1">
      <alignment horizontal="center" vertical="center"/>
    </xf>
    <xf numFmtId="0" fontId="77" fillId="0" borderId="17" xfId="3" applyFont="1" applyBorder="1" applyAlignment="1">
      <alignment horizontal="center" vertical="center"/>
    </xf>
    <xf numFmtId="0" fontId="74" fillId="0" borderId="10" xfId="3" applyFont="1" applyBorder="1"/>
    <xf numFmtId="0" fontId="77" fillId="0" borderId="0" xfId="3" applyFont="1" applyAlignment="1">
      <alignment horizontal="center" vertical="center"/>
    </xf>
    <xf numFmtId="0" fontId="76" fillId="0" borderId="0" xfId="3" applyFont="1" applyAlignment="1">
      <alignment horizontal="left" vertical="center" shrinkToFit="1"/>
    </xf>
    <xf numFmtId="0" fontId="11" fillId="0" borderId="65" xfId="3" applyBorder="1"/>
    <xf numFmtId="0" fontId="16" fillId="0" borderId="0" xfId="3" applyFont="1"/>
    <xf numFmtId="0" fontId="11" fillId="0" borderId="38" xfId="3" applyBorder="1"/>
    <xf numFmtId="0" fontId="78" fillId="0" borderId="0" xfId="3" applyFont="1"/>
    <xf numFmtId="0" fontId="9" fillId="0" borderId="66" xfId="4" applyBorder="1"/>
    <xf numFmtId="0" fontId="9" fillId="0" borderId="5" xfId="4" applyBorder="1"/>
    <xf numFmtId="0" fontId="9" fillId="0" borderId="67" xfId="4" applyBorder="1"/>
    <xf numFmtId="0" fontId="11" fillId="0" borderId="68" xfId="3" applyBorder="1"/>
    <xf numFmtId="0" fontId="16" fillId="0" borderId="51" xfId="3" applyFont="1" applyBorder="1" applyAlignment="1">
      <alignment vertical="top"/>
    </xf>
    <xf numFmtId="0" fontId="11" fillId="0" borderId="51" xfId="3" applyBorder="1"/>
    <xf numFmtId="0" fontId="11" fillId="0" borderId="69" xfId="3" applyBorder="1"/>
    <xf numFmtId="0" fontId="50" fillId="0" borderId="0" xfId="4" applyFont="1" applyAlignment="1">
      <alignment horizontal="center"/>
    </xf>
    <xf numFmtId="0" fontId="50" fillId="0" borderId="33" xfId="4" applyFont="1" applyBorder="1" applyAlignment="1">
      <alignment horizontal="right"/>
    </xf>
    <xf numFmtId="0" fontId="50" fillId="0" borderId="0" xfId="4" applyFont="1" applyAlignment="1">
      <alignment horizontal="right"/>
    </xf>
    <xf numFmtId="0" fontId="50" fillId="0" borderId="35" xfId="4" applyFont="1" applyBorder="1" applyAlignment="1">
      <alignment horizontal="right"/>
    </xf>
    <xf numFmtId="0" fontId="80" fillId="0" borderId="0" xfId="4" applyFont="1"/>
    <xf numFmtId="0" fontId="80" fillId="0" borderId="0" xfId="4" applyFont="1" applyAlignment="1">
      <alignment horizontal="center"/>
    </xf>
    <xf numFmtId="0" fontId="49" fillId="0" borderId="0" xfId="4" applyFont="1"/>
    <xf numFmtId="0" fontId="49" fillId="0" borderId="34" xfId="4" applyFont="1" applyBorder="1"/>
    <xf numFmtId="0" fontId="80" fillId="0" borderId="33" xfId="4" applyFont="1" applyBorder="1" applyAlignment="1">
      <alignment horizontal="left"/>
    </xf>
    <xf numFmtId="0" fontId="80" fillId="0" borderId="32" xfId="4" applyFont="1" applyBorder="1" applyAlignment="1">
      <alignment horizontal="center"/>
    </xf>
    <xf numFmtId="14" fontId="80" fillId="0" borderId="44" xfId="4" applyNumberFormat="1" applyFont="1" applyBorder="1" applyAlignment="1">
      <alignment horizontal="center" vertical="center"/>
    </xf>
    <xf numFmtId="0" fontId="80" fillId="0" borderId="4" xfId="4" applyFont="1" applyBorder="1"/>
    <xf numFmtId="0" fontId="80" fillId="0" borderId="0" xfId="4" applyFont="1" applyAlignment="1">
      <alignment horizontal="left"/>
    </xf>
    <xf numFmtId="0" fontId="80" fillId="0" borderId="3" xfId="4" applyFont="1" applyBorder="1" applyAlignment="1">
      <alignment horizontal="center"/>
    </xf>
    <xf numFmtId="14" fontId="80" fillId="0" borderId="42" xfId="4" quotePrefix="1" applyNumberFormat="1" applyFont="1" applyBorder="1" applyAlignment="1">
      <alignment horizontal="center" vertical="center"/>
    </xf>
    <xf numFmtId="0" fontId="80" fillId="0" borderId="36" xfId="4" applyFont="1" applyBorder="1"/>
    <xf numFmtId="0" fontId="80" fillId="0" borderId="35" xfId="4" applyFont="1" applyBorder="1" applyAlignment="1">
      <alignment horizontal="left"/>
    </xf>
    <xf numFmtId="0" fontId="80" fillId="0" borderId="30" xfId="4" applyFont="1" applyBorder="1" applyAlignment="1">
      <alignment horizontal="center"/>
    </xf>
    <xf numFmtId="0" fontId="80" fillId="0" borderId="42" xfId="4" quotePrefix="1" applyFont="1" applyBorder="1" applyAlignment="1">
      <alignment horizontal="center" vertical="center"/>
    </xf>
    <xf numFmtId="0" fontId="80" fillId="0" borderId="32" xfId="4" applyFont="1" applyBorder="1" applyAlignment="1">
      <alignment horizontal="left"/>
    </xf>
    <xf numFmtId="0" fontId="80" fillId="0" borderId="3" xfId="4" applyFont="1" applyBorder="1" applyAlignment="1">
      <alignment horizontal="left"/>
    </xf>
    <xf numFmtId="0" fontId="80" fillId="0" borderId="30" xfId="4" applyFont="1" applyBorder="1" applyAlignment="1">
      <alignment horizontal="left"/>
    </xf>
    <xf numFmtId="0" fontId="79" fillId="7" borderId="15" xfId="4" applyFont="1" applyFill="1" applyBorder="1" applyAlignment="1">
      <alignment horizontal="center" vertical="center"/>
    </xf>
    <xf numFmtId="0" fontId="79" fillId="7" borderId="37" xfId="4" applyFont="1" applyFill="1" applyBorder="1" applyAlignment="1">
      <alignment horizontal="center" vertical="center"/>
    </xf>
    <xf numFmtId="0" fontId="79" fillId="7" borderId="17" xfId="4" applyFont="1" applyFill="1" applyBorder="1" applyAlignment="1">
      <alignment horizontal="center" vertical="center"/>
    </xf>
    <xf numFmtId="0" fontId="49" fillId="0" borderId="11" xfId="4" applyFont="1" applyBorder="1" applyAlignment="1">
      <alignment horizontal="center"/>
    </xf>
    <xf numFmtId="0" fontId="49" fillId="0" borderId="28" xfId="4" applyFont="1" applyBorder="1" applyAlignment="1">
      <alignment horizontal="center"/>
    </xf>
    <xf numFmtId="0" fontId="49" fillId="0" borderId="1" xfId="4" applyFont="1" applyBorder="1" applyAlignment="1">
      <alignment horizontal="center"/>
    </xf>
    <xf numFmtId="3" fontId="14" fillId="0" borderId="16" xfId="0" applyNumberFormat="1" applyFont="1" applyBorder="1" applyAlignment="1" applyProtection="1">
      <alignment vertical="center"/>
      <protection locked="0"/>
    </xf>
    <xf numFmtId="0" fontId="14" fillId="0" borderId="65" xfId="0" applyFont="1" applyBorder="1" applyAlignment="1" applyProtection="1">
      <alignment vertical="center"/>
      <protection locked="0"/>
    </xf>
    <xf numFmtId="3" fontId="14" fillId="0" borderId="71" xfId="0" applyNumberFormat="1" applyFont="1" applyBorder="1" applyAlignment="1" applyProtection="1">
      <alignment vertical="center"/>
      <protection locked="0"/>
    </xf>
    <xf numFmtId="0" fontId="14" fillId="0" borderId="66" xfId="0" applyFont="1" applyBorder="1" applyProtection="1">
      <protection locked="0"/>
    </xf>
    <xf numFmtId="0" fontId="14" fillId="0" borderId="5" xfId="0" applyFont="1" applyBorder="1" applyProtection="1">
      <protection locked="0"/>
    </xf>
    <xf numFmtId="0" fontId="14" fillId="0" borderId="5" xfId="0" applyFont="1" applyBorder="1" applyAlignment="1" applyProtection="1">
      <alignment horizontal="left" wrapText="1"/>
      <protection locked="0"/>
    </xf>
    <xf numFmtId="0" fontId="14" fillId="0" borderId="5" xfId="0" applyFont="1" applyBorder="1" applyAlignment="1" applyProtection="1">
      <alignment horizontal="center"/>
      <protection locked="0"/>
    </xf>
    <xf numFmtId="3" fontId="14" fillId="0" borderId="5" xfId="0" applyNumberFormat="1" applyFont="1" applyBorder="1" applyAlignment="1" applyProtection="1">
      <alignment horizontal="right"/>
      <protection locked="0"/>
    </xf>
    <xf numFmtId="4" fontId="14" fillId="0" borderId="5" xfId="0" applyNumberFormat="1" applyFont="1" applyBorder="1" applyAlignment="1" applyProtection="1">
      <alignment horizontal="right"/>
      <protection locked="0"/>
    </xf>
    <xf numFmtId="4" fontId="14" fillId="0" borderId="67" xfId="0" applyNumberFormat="1" applyFont="1" applyBorder="1" applyAlignment="1" applyProtection="1">
      <alignment horizontal="right"/>
      <protection locked="0"/>
    </xf>
    <xf numFmtId="0" fontId="14" fillId="0" borderId="65" xfId="0" applyFont="1" applyBorder="1" applyProtection="1">
      <protection locked="0"/>
    </xf>
    <xf numFmtId="4" fontId="17" fillId="0" borderId="38" xfId="0" applyNumberFormat="1" applyFont="1" applyBorder="1" applyAlignment="1" applyProtection="1">
      <alignment horizontal="right"/>
      <protection locked="0"/>
    </xf>
    <xf numFmtId="4" fontId="17" fillId="0" borderId="72" xfId="0" applyNumberFormat="1" applyFont="1" applyBorder="1" applyAlignment="1" applyProtection="1">
      <alignment horizontal="right"/>
      <protection locked="0"/>
    </xf>
    <xf numFmtId="4" fontId="14" fillId="0" borderId="38" xfId="0" applyNumberFormat="1" applyFont="1" applyBorder="1" applyAlignment="1" applyProtection="1">
      <alignment horizontal="right"/>
      <protection locked="0"/>
    </xf>
    <xf numFmtId="0" fontId="14" fillId="0" borderId="68" xfId="0" applyFont="1" applyBorder="1" applyProtection="1">
      <protection locked="0"/>
    </xf>
    <xf numFmtId="0" fontId="14" fillId="0" borderId="51" xfId="0" applyFont="1" applyBorder="1" applyProtection="1">
      <protection locked="0"/>
    </xf>
    <xf numFmtId="0" fontId="14" fillId="0" borderId="51" xfId="0" applyFont="1" applyBorder="1" applyAlignment="1" applyProtection="1">
      <alignment horizontal="left" wrapText="1"/>
      <protection locked="0"/>
    </xf>
    <xf numFmtId="0" fontId="14" fillId="0" borderId="51" xfId="0" applyFont="1" applyBorder="1" applyAlignment="1" applyProtection="1">
      <alignment horizontal="center"/>
      <protection locked="0"/>
    </xf>
    <xf numFmtId="3" fontId="14" fillId="0" borderId="51" xfId="0" applyNumberFormat="1" applyFont="1" applyBorder="1" applyAlignment="1" applyProtection="1">
      <alignment horizontal="right"/>
      <protection locked="0"/>
    </xf>
    <xf numFmtId="4" fontId="14" fillId="0" borderId="51" xfId="0" applyNumberFormat="1" applyFont="1" applyBorder="1" applyAlignment="1" applyProtection="1">
      <alignment horizontal="right"/>
      <protection locked="0"/>
    </xf>
    <xf numFmtId="4" fontId="14" fillId="0" borderId="69" xfId="0" applyNumberFormat="1" applyFont="1" applyBorder="1" applyAlignment="1" applyProtection="1">
      <alignment horizontal="right"/>
      <protection locked="0"/>
    </xf>
    <xf numFmtId="0" fontId="49" fillId="0" borderId="0" xfId="13" applyFont="1" applyAlignment="1">
      <alignment vertical="center"/>
    </xf>
    <xf numFmtId="0" fontId="34" fillId="0" borderId="0" xfId="13" applyFont="1" applyAlignment="1">
      <alignment horizontal="center" vertical="center"/>
    </xf>
    <xf numFmtId="14" fontId="23" fillId="0" borderId="0" xfId="0" applyNumberFormat="1" applyFont="1" applyAlignment="1">
      <alignment vertical="center"/>
    </xf>
    <xf numFmtId="0" fontId="4" fillId="0" borderId="0" xfId="13" applyFont="1" applyAlignment="1">
      <alignment vertical="center"/>
    </xf>
    <xf numFmtId="0" fontId="70" fillId="0" borderId="0" xfId="13" quotePrefix="1" applyFont="1" applyAlignment="1">
      <alignment vertical="center"/>
    </xf>
    <xf numFmtId="0" fontId="49" fillId="0" borderId="12" xfId="13" applyFont="1" applyBorder="1" applyAlignment="1">
      <alignment horizontal="center" vertical="center"/>
    </xf>
    <xf numFmtId="0" fontId="49" fillId="0" borderId="9" xfId="13" applyFont="1" applyBorder="1" applyAlignment="1">
      <alignment horizontal="center" vertical="center"/>
    </xf>
    <xf numFmtId="0" fontId="23" fillId="15" borderId="12" xfId="13" applyFont="1" applyFill="1" applyBorder="1" applyAlignment="1">
      <alignment vertical="center"/>
    </xf>
    <xf numFmtId="0" fontId="81" fillId="0" borderId="73" xfId="0" applyFont="1" applyBorder="1" applyAlignment="1">
      <alignment vertical="center" wrapText="1"/>
    </xf>
    <xf numFmtId="0" fontId="81" fillId="0" borderId="74" xfId="0" applyFont="1" applyBorder="1" applyAlignment="1">
      <alignment vertical="center" wrapText="1"/>
    </xf>
    <xf numFmtId="0" fontId="82" fillId="0" borderId="75" xfId="0" applyFont="1" applyBorder="1" applyAlignment="1">
      <alignment vertical="center" wrapText="1"/>
    </xf>
    <xf numFmtId="0" fontId="82" fillId="0" borderId="76" xfId="0" applyFont="1" applyBorder="1" applyAlignment="1">
      <alignment vertical="center" wrapText="1"/>
    </xf>
    <xf numFmtId="14" fontId="82" fillId="0" borderId="76" xfId="0" applyNumberFormat="1" applyFont="1" applyBorder="1" applyAlignment="1">
      <alignment vertical="center" wrapText="1"/>
    </xf>
    <xf numFmtId="0" fontId="81" fillId="0" borderId="74" xfId="0" applyFont="1" applyBorder="1" applyAlignment="1">
      <alignment horizontal="center" vertical="center" wrapText="1"/>
    </xf>
    <xf numFmtId="0" fontId="82" fillId="0" borderId="76" xfId="0" applyFont="1" applyBorder="1" applyAlignment="1">
      <alignment horizontal="center" vertical="center" wrapText="1"/>
    </xf>
    <xf numFmtId="4" fontId="14" fillId="6" borderId="2" xfId="0" applyNumberFormat="1" applyFont="1" applyFill="1" applyBorder="1" applyAlignment="1" applyProtection="1">
      <alignment horizontal="center" wrapText="1"/>
      <protection locked="0"/>
    </xf>
    <xf numFmtId="4" fontId="14" fillId="18" borderId="1" xfId="0" applyNumberFormat="1" applyFont="1" applyFill="1" applyBorder="1" applyAlignment="1" applyProtection="1">
      <alignment horizontal="center" wrapText="1"/>
      <protection locked="0"/>
    </xf>
    <xf numFmtId="4" fontId="14" fillId="18" borderId="9" xfId="0" applyNumberFormat="1" applyFont="1" applyFill="1" applyBorder="1" applyAlignment="1" applyProtection="1">
      <alignment horizontal="center" wrapText="1"/>
      <protection locked="0"/>
    </xf>
    <xf numFmtId="176" fontId="14" fillId="3" borderId="1" xfId="0" applyNumberFormat="1" applyFont="1" applyFill="1" applyBorder="1" applyAlignment="1" applyProtection="1">
      <alignment horizontal="center"/>
      <protection locked="0"/>
    </xf>
    <xf numFmtId="4" fontId="14" fillId="5" borderId="1" xfId="0" applyNumberFormat="1" applyFont="1" applyFill="1" applyBorder="1" applyAlignment="1" applyProtection="1">
      <alignment horizontal="center"/>
      <protection locked="0"/>
    </xf>
    <xf numFmtId="4" fontId="14" fillId="5" borderId="44" xfId="0" applyNumberFormat="1" applyFont="1" applyFill="1" applyBorder="1" applyAlignment="1" applyProtection="1">
      <alignment horizontal="center"/>
      <protection locked="0"/>
    </xf>
    <xf numFmtId="4" fontId="0" fillId="5" borderId="44" xfId="0" applyNumberFormat="1" applyFill="1" applyBorder="1" applyAlignment="1" applyProtection="1">
      <alignment horizontal="center"/>
      <protection locked="0"/>
    </xf>
    <xf numFmtId="4" fontId="14" fillId="0" borderId="34" xfId="0" applyNumberFormat="1" applyFont="1" applyBorder="1" applyAlignment="1" applyProtection="1">
      <alignment horizontal="center" vertical="center"/>
      <protection locked="0"/>
    </xf>
    <xf numFmtId="4" fontId="14" fillId="0" borderId="32" xfId="0" applyNumberFormat="1" applyFont="1" applyBorder="1" applyAlignment="1" applyProtection="1">
      <alignment horizontal="center" vertical="center"/>
      <protection locked="0"/>
    </xf>
    <xf numFmtId="4" fontId="14" fillId="0" borderId="33" xfId="0" applyNumberFormat="1" applyFont="1" applyBorder="1" applyAlignment="1" applyProtection="1">
      <alignment horizontal="center" vertical="center"/>
      <protection locked="0"/>
    </xf>
    <xf numFmtId="10" fontId="14" fillId="22" borderId="1" xfId="7" applyNumberFormat="1" applyFont="1" applyFill="1" applyBorder="1" applyProtection="1">
      <protection locked="0"/>
    </xf>
    <xf numFmtId="167" fontId="55" fillId="16" borderId="57" xfId="13" applyNumberFormat="1" applyFont="1" applyFill="1" applyBorder="1"/>
    <xf numFmtId="0" fontId="0" fillId="23" borderId="0" xfId="0" applyFill="1"/>
    <xf numFmtId="0" fontId="10" fillId="3" borderId="0" xfId="0" applyFont="1" applyFill="1"/>
    <xf numFmtId="0" fontId="10" fillId="3" borderId="0" xfId="0" quotePrefix="1" applyFont="1" applyFill="1"/>
    <xf numFmtId="14" fontId="10" fillId="3" borderId="0" xfId="0" applyNumberFormat="1" applyFont="1" applyFill="1"/>
    <xf numFmtId="0" fontId="10" fillId="4" borderId="15" xfId="0" applyFont="1" applyFill="1" applyBorder="1"/>
    <xf numFmtId="0" fontId="10" fillId="4" borderId="28" xfId="0" applyFont="1" applyFill="1" applyBorder="1"/>
    <xf numFmtId="0" fontId="10" fillId="4" borderId="29" xfId="0" applyFont="1" applyFill="1" applyBorder="1"/>
    <xf numFmtId="0" fontId="0" fillId="4" borderId="15" xfId="0" applyFill="1" applyBorder="1"/>
    <xf numFmtId="0" fontId="12" fillId="4" borderId="28" xfId="0" applyFont="1" applyFill="1" applyBorder="1"/>
    <xf numFmtId="0" fontId="0" fillId="4" borderId="29" xfId="0" applyFill="1" applyBorder="1"/>
    <xf numFmtId="0" fontId="0" fillId="4" borderId="27" xfId="0" applyFill="1" applyBorder="1"/>
    <xf numFmtId="14" fontId="0" fillId="0" borderId="1" xfId="0" applyNumberFormat="1" applyBorder="1"/>
    <xf numFmtId="0" fontId="0" fillId="0" borderId="13" xfId="0" applyBorder="1"/>
    <xf numFmtId="14" fontId="0" fillId="0" borderId="20" xfId="0" applyNumberFormat="1" applyBorder="1"/>
    <xf numFmtId="0" fontId="0" fillId="0" borderId="14" xfId="0" applyBorder="1"/>
    <xf numFmtId="0" fontId="0" fillId="0" borderId="18" xfId="0" applyBorder="1"/>
    <xf numFmtId="0" fontId="10" fillId="5" borderId="0" xfId="0" applyFont="1" applyFill="1" applyAlignment="1">
      <alignment horizontal="left"/>
    </xf>
    <xf numFmtId="0" fontId="83" fillId="0" borderId="0" xfId="22"/>
    <xf numFmtId="0" fontId="8" fillId="0" borderId="0" xfId="9" applyAlignment="1">
      <alignment horizontal="justify" vertical="top"/>
    </xf>
    <xf numFmtId="0" fontId="25" fillId="11" borderId="34" xfId="0" applyFont="1" applyFill="1" applyBorder="1" applyAlignment="1" applyProtection="1">
      <alignment vertical="center"/>
      <protection locked="0"/>
    </xf>
    <xf numFmtId="0" fontId="67" fillId="11" borderId="33" xfId="0" applyFont="1" applyFill="1" applyBorder="1" applyAlignment="1" applyProtection="1">
      <alignment vertical="center"/>
      <protection locked="0"/>
    </xf>
    <xf numFmtId="0" fontId="25" fillId="11" borderId="33" xfId="0" applyFont="1" applyFill="1" applyBorder="1" applyAlignment="1" applyProtection="1">
      <alignment vertical="center"/>
      <protection locked="0"/>
    </xf>
    <xf numFmtId="4" fontId="67" fillId="11" borderId="33" xfId="0" applyNumberFormat="1" applyFont="1" applyFill="1" applyBorder="1" applyAlignment="1" applyProtection="1">
      <alignment vertical="center"/>
      <protection locked="0"/>
    </xf>
    <xf numFmtId="170" fontId="25" fillId="11" borderId="33" xfId="0" applyNumberFormat="1" applyFont="1" applyFill="1" applyBorder="1" applyAlignment="1" applyProtection="1">
      <alignment vertical="center"/>
      <protection locked="0"/>
    </xf>
    <xf numFmtId="4" fontId="25" fillId="11" borderId="33" xfId="0" applyNumberFormat="1" applyFont="1" applyFill="1" applyBorder="1" applyAlignment="1" applyProtection="1">
      <alignment vertical="center"/>
      <protection locked="0"/>
    </xf>
    <xf numFmtId="4" fontId="25" fillId="11" borderId="32" xfId="0" applyNumberFormat="1" applyFont="1" applyFill="1" applyBorder="1" applyAlignment="1" applyProtection="1">
      <alignment vertical="center"/>
      <protection locked="0"/>
    </xf>
    <xf numFmtId="3" fontId="79" fillId="0" borderId="0" xfId="0" applyNumberFormat="1" applyFont="1" applyProtection="1">
      <protection locked="0"/>
    </xf>
    <xf numFmtId="3" fontId="79" fillId="0" borderId="0" xfId="0" applyNumberFormat="1" applyFont="1" applyAlignment="1" applyProtection="1">
      <alignment horizontal="left"/>
      <protection locked="0"/>
    </xf>
    <xf numFmtId="4" fontId="14" fillId="0" borderId="0" xfId="0" applyNumberFormat="1" applyFont="1" applyAlignment="1" applyProtection="1">
      <alignment horizontal="center" vertical="center"/>
      <protection locked="0"/>
    </xf>
    <xf numFmtId="4" fontId="0" fillId="0" borderId="38" xfId="0" applyNumberFormat="1" applyBorder="1" applyAlignment="1" applyProtection="1">
      <alignment horizontal="right"/>
      <protection locked="0"/>
    </xf>
    <xf numFmtId="4" fontId="14" fillId="0" borderId="4" xfId="0" applyNumberFormat="1" applyFont="1" applyBorder="1" applyAlignment="1" applyProtection="1">
      <alignment vertical="center"/>
      <protection locked="0"/>
    </xf>
    <xf numFmtId="4" fontId="14" fillId="0" borderId="4" xfId="0" applyNumberFormat="1" applyFont="1" applyBorder="1" applyAlignment="1" applyProtection="1">
      <alignment horizontal="center" vertical="center"/>
      <protection locked="0"/>
    </xf>
    <xf numFmtId="4" fontId="14" fillId="0" borderId="3" xfId="0" applyNumberFormat="1" applyFont="1" applyBorder="1" applyAlignment="1" applyProtection="1">
      <alignment horizontal="center" vertical="center"/>
      <protection locked="0"/>
    </xf>
    <xf numFmtId="4" fontId="14" fillId="0" borderId="3" xfId="0" applyNumberFormat="1" applyFont="1" applyBorder="1" applyAlignment="1" applyProtection="1">
      <alignment vertical="center"/>
      <protection locked="0"/>
    </xf>
    <xf numFmtId="4" fontId="14" fillId="0" borderId="42" xfId="0" applyNumberFormat="1" applyFont="1" applyBorder="1" applyAlignment="1" applyProtection="1">
      <alignment vertical="center"/>
      <protection locked="0"/>
    </xf>
    <xf numFmtId="3" fontId="14" fillId="0" borderId="42" xfId="0" applyNumberFormat="1" applyFont="1" applyBorder="1" applyAlignment="1" applyProtection="1">
      <alignment vertical="center"/>
      <protection locked="0"/>
    </xf>
    <xf numFmtId="0" fontId="34" fillId="0" borderId="0" xfId="13" applyFont="1" applyAlignment="1">
      <alignment vertical="center"/>
    </xf>
    <xf numFmtId="43" fontId="10" fillId="3" borderId="0" xfId="23" applyFont="1" applyFill="1"/>
    <xf numFmtId="43" fontId="0" fillId="0" borderId="0" xfId="23" applyFont="1"/>
    <xf numFmtId="190" fontId="0" fillId="0" borderId="50" xfId="23" applyNumberFormat="1" applyFont="1" applyBorder="1"/>
    <xf numFmtId="190" fontId="0" fillId="0" borderId="9" xfId="23" applyNumberFormat="1" applyFont="1" applyBorder="1"/>
    <xf numFmtId="190" fontId="0" fillId="0" borderId="61" xfId="23" applyNumberFormat="1" applyFont="1" applyBorder="1"/>
    <xf numFmtId="14" fontId="84" fillId="24" borderId="85" xfId="24" applyNumberFormat="1"/>
    <xf numFmtId="43" fontId="14" fillId="21" borderId="1" xfId="0" applyNumberFormat="1" applyFont="1" applyFill="1" applyBorder="1" applyAlignment="1" applyProtection="1">
      <alignment horizontal="center"/>
      <protection locked="0"/>
    </xf>
    <xf numFmtId="14" fontId="14" fillId="21" borderId="1" xfId="0" applyNumberFormat="1" applyFont="1" applyFill="1" applyBorder="1" applyAlignment="1" applyProtection="1">
      <alignment horizontal="center"/>
      <protection locked="0"/>
    </xf>
    <xf numFmtId="14" fontId="17" fillId="0" borderId="0" xfId="0" applyNumberFormat="1" applyFont="1" applyAlignment="1" applyProtection="1">
      <alignment horizontal="left"/>
      <protection locked="0"/>
    </xf>
    <xf numFmtId="14" fontId="80" fillId="0" borderId="28" xfId="4" applyNumberFormat="1" applyFont="1" applyBorder="1" applyAlignment="1">
      <alignment horizontal="center" vertical="center"/>
    </xf>
    <xf numFmtId="171" fontId="40" fillId="0" borderId="55" xfId="5" applyNumberFormat="1" applyFont="1" applyBorder="1" applyAlignment="1">
      <alignment vertical="center"/>
      <protection locked="0"/>
    </xf>
    <xf numFmtId="171" fontId="40" fillId="0" borderId="64" xfId="5" applyNumberFormat="1" applyFont="1" applyBorder="1" applyAlignment="1">
      <alignment vertical="center"/>
      <protection locked="0"/>
    </xf>
    <xf numFmtId="171" fontId="40" fillId="0" borderId="40" xfId="5" applyNumberFormat="1" applyFont="1" applyBorder="1" applyAlignment="1">
      <alignment vertical="center"/>
      <protection locked="0"/>
    </xf>
    <xf numFmtId="0" fontId="85" fillId="0" borderId="86" xfId="0" applyFont="1" applyBorder="1"/>
    <xf numFmtId="0" fontId="10" fillId="0" borderId="0" xfId="0" applyFont="1"/>
    <xf numFmtId="169" fontId="0" fillId="0" borderId="0" xfId="0" applyNumberFormat="1"/>
    <xf numFmtId="0" fontId="14" fillId="0" borderId="15" xfId="0" applyFont="1" applyBorder="1" applyAlignment="1">
      <alignment horizontal="right"/>
    </xf>
    <xf numFmtId="182" fontId="23" fillId="3" borderId="1" xfId="0" applyNumberFormat="1" applyFont="1" applyFill="1" applyBorder="1" applyProtection="1">
      <protection locked="0"/>
    </xf>
    <xf numFmtId="171" fontId="23" fillId="0" borderId="1" xfId="0" applyNumberFormat="1" applyFont="1" applyBorder="1" applyAlignment="1">
      <alignment vertical="top"/>
    </xf>
    <xf numFmtId="171" fontId="23" fillId="0" borderId="28" xfId="0" applyNumberFormat="1" applyFont="1" applyBorder="1" applyAlignment="1">
      <alignment vertical="top"/>
    </xf>
    <xf numFmtId="171" fontId="23" fillId="0" borderId="44" xfId="0" applyNumberFormat="1" applyFont="1" applyBorder="1" applyAlignment="1">
      <alignment vertical="top"/>
    </xf>
    <xf numFmtId="0" fontId="23" fillId="0" borderId="1" xfId="0" applyFont="1" applyBorder="1" applyAlignment="1">
      <alignment vertical="top"/>
    </xf>
    <xf numFmtId="49" fontId="23" fillId="0" borderId="1" xfId="0" applyNumberFormat="1" applyFont="1" applyBorder="1" applyAlignment="1">
      <alignment vertical="top"/>
    </xf>
    <xf numFmtId="0" fontId="35" fillId="0" borderId="60" xfId="5" applyNumberFormat="1" applyFont="1" applyBorder="1" applyAlignment="1">
      <alignment horizontal="left" vertical="top"/>
      <protection locked="0"/>
    </xf>
    <xf numFmtId="0" fontId="35" fillId="3" borderId="9" xfId="5" applyNumberFormat="1" applyFont="1" applyFill="1" applyBorder="1" applyAlignment="1">
      <alignment horizontal="left" vertical="top"/>
      <protection locked="0"/>
    </xf>
    <xf numFmtId="0" fontId="30" fillId="0" borderId="23" xfId="0" quotePrefix="1" applyFont="1" applyBorder="1" applyAlignment="1">
      <alignment vertical="top"/>
    </xf>
    <xf numFmtId="49" fontId="23" fillId="3" borderId="1" xfId="0" quotePrefix="1" applyNumberFormat="1" applyFont="1" applyFill="1" applyBorder="1" applyAlignment="1">
      <alignment horizontal="center" vertical="top"/>
    </xf>
    <xf numFmtId="0" fontId="23" fillId="0" borderId="23" xfId="0" applyFont="1" applyBorder="1" applyAlignment="1">
      <alignment horizontal="left" vertical="top"/>
    </xf>
    <xf numFmtId="0" fontId="23" fillId="3" borderId="1" xfId="0" applyFont="1" applyFill="1" applyBorder="1" applyAlignment="1">
      <alignment horizontal="left" vertical="top"/>
    </xf>
    <xf numFmtId="171" fontId="23" fillId="0" borderId="23" xfId="5" quotePrefix="1" applyNumberFormat="1" applyFont="1" applyBorder="1" applyAlignment="1" applyProtection="1">
      <alignment vertical="top"/>
    </xf>
    <xf numFmtId="171" fontId="0" fillId="3" borderId="1" xfId="5" quotePrefix="1" applyNumberFormat="1" applyFont="1" applyFill="1" applyBorder="1" applyAlignment="1" applyProtection="1">
      <alignment vertical="top"/>
    </xf>
    <xf numFmtId="171" fontId="23" fillId="3" borderId="1" xfId="5" quotePrefix="1" applyNumberFormat="1" applyFont="1" applyFill="1" applyBorder="1" applyAlignment="1" applyProtection="1">
      <alignment vertical="top"/>
    </xf>
    <xf numFmtId="171" fontId="31" fillId="3" borderId="1" xfId="0" applyNumberFormat="1" applyFont="1" applyFill="1" applyBorder="1" applyAlignment="1">
      <alignment horizontal="center" vertical="top"/>
    </xf>
    <xf numFmtId="0" fontId="23" fillId="0" borderId="28" xfId="0" applyFont="1" applyBorder="1" applyAlignment="1">
      <alignment vertical="top"/>
    </xf>
    <xf numFmtId="165" fontId="23" fillId="25" borderId="1" xfId="16" applyFont="1" applyFill="1" applyBorder="1"/>
    <xf numFmtId="0" fontId="83" fillId="0" borderId="0" xfId="22" applyProtection="1">
      <protection locked="0"/>
    </xf>
    <xf numFmtId="0" fontId="0" fillId="26" borderId="0" xfId="0" applyFill="1"/>
    <xf numFmtId="0" fontId="14" fillId="26" borderId="0" xfId="0" applyFont="1" applyFill="1"/>
    <xf numFmtId="0" fontId="14" fillId="26" borderId="16" xfId="0" applyFont="1" applyFill="1" applyBorder="1"/>
    <xf numFmtId="0" fontId="14" fillId="0" borderId="0" xfId="0" applyFont="1" applyAlignment="1" applyProtection="1">
      <alignment vertical="top"/>
      <protection locked="0"/>
    </xf>
    <xf numFmtId="4" fontId="14" fillId="6" borderId="20" xfId="0" applyNumberFormat="1" applyFont="1" applyFill="1" applyBorder="1" applyAlignment="1" applyProtection="1">
      <alignment horizontal="center" vertical="top" wrapText="1"/>
      <protection locked="0"/>
    </xf>
    <xf numFmtId="4" fontId="14" fillId="18" borderId="20" xfId="0" applyNumberFormat="1" applyFont="1" applyFill="1" applyBorder="1" applyAlignment="1" applyProtection="1">
      <alignment horizontal="center" vertical="top" wrapText="1"/>
      <protection locked="0"/>
    </xf>
    <xf numFmtId="4" fontId="14" fillId="17" borderId="20" xfId="0" applyNumberFormat="1" applyFont="1" applyFill="1" applyBorder="1" applyAlignment="1" applyProtection="1">
      <alignment horizontal="center" vertical="top" wrapText="1"/>
      <protection locked="0"/>
    </xf>
    <xf numFmtId="4" fontId="14" fillId="11" borderId="20" xfId="0" applyNumberFormat="1" applyFont="1" applyFill="1" applyBorder="1" applyAlignment="1" applyProtection="1">
      <alignment horizontal="center" vertical="top" wrapText="1"/>
      <protection locked="0"/>
    </xf>
    <xf numFmtId="2" fontId="14" fillId="6" borderId="20" xfId="0" applyNumberFormat="1" applyFont="1" applyFill="1" applyBorder="1" applyAlignment="1" applyProtection="1">
      <alignment horizontal="center" vertical="top" wrapText="1"/>
      <protection locked="0"/>
    </xf>
    <xf numFmtId="169" fontId="14" fillId="18" borderId="20" xfId="0" applyNumberFormat="1" applyFont="1" applyFill="1" applyBorder="1" applyAlignment="1" applyProtection="1">
      <alignment horizontal="center" vertical="top" wrapText="1"/>
      <protection locked="0"/>
    </xf>
    <xf numFmtId="2" fontId="14" fillId="18" borderId="20" xfId="0" applyNumberFormat="1" applyFont="1" applyFill="1" applyBorder="1" applyAlignment="1" applyProtection="1">
      <alignment horizontal="center" vertical="top" wrapText="1"/>
      <protection locked="0"/>
    </xf>
    <xf numFmtId="2" fontId="14" fillId="17" borderId="20" xfId="0" applyNumberFormat="1" applyFont="1" applyFill="1" applyBorder="1" applyAlignment="1" applyProtection="1">
      <alignment horizontal="center" vertical="top" wrapText="1"/>
      <protection locked="0"/>
    </xf>
    <xf numFmtId="3" fontId="14" fillId="18" borderId="20" xfId="0" applyNumberFormat="1" applyFont="1" applyFill="1" applyBorder="1" applyAlignment="1" applyProtection="1">
      <alignment horizontal="center" vertical="top" wrapText="1"/>
      <protection locked="0"/>
    </xf>
    <xf numFmtId="3" fontId="14" fillId="17" borderId="14" xfId="0" applyNumberFormat="1" applyFont="1" applyFill="1" applyBorder="1" applyAlignment="1" applyProtection="1">
      <alignment horizontal="center" vertical="top" wrapText="1"/>
      <protection locked="0"/>
    </xf>
    <xf numFmtId="4" fontId="14" fillId="0" borderId="0" xfId="0" applyNumberFormat="1" applyFont="1" applyAlignment="1" applyProtection="1">
      <alignment vertical="top"/>
      <protection locked="0"/>
    </xf>
    <xf numFmtId="0" fontId="14" fillId="0" borderId="2" xfId="0" applyFont="1" applyBorder="1" applyAlignment="1" applyProtection="1">
      <alignment vertical="top"/>
      <protection locked="0"/>
    </xf>
    <xf numFmtId="0" fontId="14" fillId="0" borderId="12" xfId="0" applyFont="1" applyBorder="1" applyAlignment="1" applyProtection="1">
      <alignment vertical="top"/>
      <protection locked="0"/>
    </xf>
    <xf numFmtId="0" fontId="14" fillId="0" borderId="9" xfId="0" applyFont="1" applyBorder="1" applyAlignment="1" applyProtection="1">
      <alignment vertical="top"/>
      <protection locked="0"/>
    </xf>
    <xf numFmtId="0" fontId="25" fillId="11" borderId="70" xfId="0" applyFont="1" applyFill="1" applyBorder="1" applyAlignment="1" applyProtection="1">
      <alignment horizontal="center" vertical="top"/>
      <protection locked="0"/>
    </xf>
    <xf numFmtId="0" fontId="67" fillId="11" borderId="49" xfId="0" applyFont="1" applyFill="1" applyBorder="1" applyAlignment="1" applyProtection="1">
      <alignment horizontal="center" vertical="top"/>
      <protection locked="0"/>
    </xf>
    <xf numFmtId="0" fontId="25" fillId="11" borderId="49" xfId="0" applyFont="1" applyFill="1" applyBorder="1" applyAlignment="1" applyProtection="1">
      <alignment horizontal="center" vertical="top"/>
      <protection locked="0"/>
    </xf>
    <xf numFmtId="170" fontId="25" fillId="11" borderId="49" xfId="0" applyNumberFormat="1" applyFont="1" applyFill="1" applyBorder="1" applyAlignment="1" applyProtection="1">
      <alignment horizontal="center" vertical="top"/>
      <protection locked="0"/>
    </xf>
    <xf numFmtId="4" fontId="25" fillId="11" borderId="49" xfId="0" applyNumberFormat="1" applyFont="1" applyFill="1" applyBorder="1" applyAlignment="1" applyProtection="1">
      <alignment horizontal="center" vertical="top"/>
      <protection locked="0"/>
    </xf>
    <xf numFmtId="4" fontId="25" fillId="11" borderId="50" xfId="0" applyNumberFormat="1" applyFont="1" applyFill="1" applyBorder="1" applyAlignment="1" applyProtection="1">
      <alignment horizontal="center" vertical="top"/>
      <protection locked="0"/>
    </xf>
    <xf numFmtId="0" fontId="14" fillId="0" borderId="0" xfId="0" applyFont="1" applyAlignment="1" applyProtection="1">
      <alignment horizontal="center" vertical="top"/>
      <protection locked="0"/>
    </xf>
    <xf numFmtId="4" fontId="14" fillId="6" borderId="0" xfId="0" applyNumberFormat="1" applyFont="1" applyFill="1" applyAlignment="1" applyProtection="1">
      <alignment horizontal="center" vertical="top"/>
      <protection locked="0"/>
    </xf>
    <xf numFmtId="4" fontId="14" fillId="17" borderId="0" xfId="0" applyNumberFormat="1" applyFont="1" applyFill="1" applyAlignment="1" applyProtection="1">
      <alignment horizontal="center" vertical="top"/>
      <protection locked="0"/>
    </xf>
    <xf numFmtId="0" fontId="14" fillId="0" borderId="0" xfId="0" applyFont="1" applyAlignment="1" applyProtection="1">
      <alignment horizontal="center" vertical="top" wrapText="1"/>
      <protection locked="0"/>
    </xf>
    <xf numFmtId="3" fontId="14" fillId="18" borderId="44" xfId="0" applyNumberFormat="1" applyFont="1" applyFill="1" applyBorder="1" applyAlignment="1" applyProtection="1">
      <alignment horizontal="center"/>
      <protection locked="0"/>
    </xf>
    <xf numFmtId="3" fontId="14" fillId="17" borderId="44" xfId="0" applyNumberFormat="1" applyFont="1" applyFill="1" applyBorder="1" applyAlignment="1" applyProtection="1">
      <alignment horizontal="center"/>
      <protection locked="0"/>
    </xf>
    <xf numFmtId="0" fontId="87" fillId="23" borderId="0" xfId="13" applyFont="1" applyFill="1"/>
    <xf numFmtId="179" fontId="88" fillId="0" borderId="0" xfId="15" applyNumberFormat="1" applyFont="1" applyBorder="1" applyAlignment="1" applyProtection="1">
      <alignment horizontal="center"/>
    </xf>
    <xf numFmtId="166" fontId="60" fillId="0" borderId="0" xfId="15" applyFont="1" applyProtection="1"/>
    <xf numFmtId="182" fontId="23" fillId="3" borderId="44" xfId="0" applyNumberFormat="1" applyFont="1" applyFill="1" applyBorder="1" applyProtection="1">
      <protection locked="0"/>
    </xf>
    <xf numFmtId="0" fontId="23" fillId="17" borderId="1" xfId="0" applyFont="1" applyFill="1" applyBorder="1" applyAlignment="1">
      <alignment horizontal="left" vertical="top"/>
    </xf>
    <xf numFmtId="0" fontId="35" fillId="27" borderId="22" xfId="5" applyNumberFormat="1" applyFont="1" applyFill="1" applyBorder="1" applyAlignment="1" applyProtection="1">
      <alignment horizontal="center" vertical="top"/>
    </xf>
    <xf numFmtId="0" fontId="28" fillId="10" borderId="62" xfId="0" applyFont="1" applyFill="1" applyBorder="1" applyAlignment="1">
      <alignment horizontal="center" wrapText="1"/>
    </xf>
    <xf numFmtId="0" fontId="28" fillId="10" borderId="11" xfId="0" applyFont="1" applyFill="1" applyBorder="1" applyAlignment="1">
      <alignment horizontal="center" wrapText="1"/>
    </xf>
    <xf numFmtId="0" fontId="28" fillId="10" borderId="41" xfId="0" applyFont="1" applyFill="1" applyBorder="1" applyAlignment="1">
      <alignment horizontal="center"/>
    </xf>
    <xf numFmtId="167" fontId="14" fillId="21" borderId="1" xfId="16" applyNumberFormat="1" applyFont="1" applyFill="1" applyBorder="1" applyAlignment="1" applyProtection="1">
      <alignment horizontal="left"/>
    </xf>
    <xf numFmtId="0" fontId="27" fillId="0" borderId="0" xfId="0" applyFont="1"/>
    <xf numFmtId="165" fontId="70" fillId="0" borderId="0" xfId="13" applyNumberFormat="1" applyFont="1"/>
    <xf numFmtId="0" fontId="14" fillId="5" borderId="0" xfId="0" applyFont="1" applyFill="1"/>
    <xf numFmtId="0" fontId="91" fillId="0" borderId="0" xfId="25"/>
    <xf numFmtId="0" fontId="91" fillId="0" borderId="0" xfId="25" applyAlignment="1">
      <alignment horizontal="right"/>
    </xf>
    <xf numFmtId="2" fontId="91" fillId="29" borderId="0" xfId="25" applyNumberFormat="1" applyFill="1"/>
    <xf numFmtId="0" fontId="91" fillId="22" borderId="0" xfId="25" applyFill="1"/>
    <xf numFmtId="2" fontId="91" fillId="22" borderId="0" xfId="25" applyNumberFormat="1" applyFill="1"/>
    <xf numFmtId="2" fontId="0" fillId="22" borderId="0" xfId="26" applyNumberFormat="1" applyFont="1" applyFill="1" applyBorder="1" applyProtection="1"/>
    <xf numFmtId="0" fontId="91" fillId="13" borderId="0" xfId="25" applyFill="1"/>
    <xf numFmtId="2" fontId="91" fillId="13" borderId="0" xfId="25" applyNumberFormat="1" applyFill="1"/>
    <xf numFmtId="2" fontId="91" fillId="30" borderId="0" xfId="25" applyNumberFormat="1" applyFill="1"/>
    <xf numFmtId="0" fontId="91" fillId="30" borderId="0" xfId="25" applyFill="1"/>
    <xf numFmtId="0" fontId="91" fillId="30" borderId="0" xfId="25" applyFill="1" applyAlignment="1">
      <alignment horizontal="center"/>
    </xf>
    <xf numFmtId="0" fontId="91" fillId="0" borderId="0" xfId="25" applyAlignment="1">
      <alignment horizontal="left"/>
    </xf>
    <xf numFmtId="0" fontId="92" fillId="0" borderId="0" xfId="25" applyFont="1" applyAlignment="1">
      <alignment horizontal="center"/>
    </xf>
    <xf numFmtId="0" fontId="93" fillId="0" borderId="0" xfId="25" applyFont="1"/>
    <xf numFmtId="0" fontId="93" fillId="0" borderId="87" xfId="25" applyFont="1" applyBorder="1" applyAlignment="1">
      <alignment horizontal="center"/>
    </xf>
    <xf numFmtId="2" fontId="93" fillId="29" borderId="87" xfId="25" applyNumberFormat="1" applyFont="1" applyFill="1" applyBorder="1" applyAlignment="1">
      <alignment horizontal="center"/>
    </xf>
    <xf numFmtId="0" fontId="53" fillId="22" borderId="87" xfId="25" applyFont="1" applyFill="1" applyBorder="1" applyAlignment="1">
      <alignment horizontal="center"/>
    </xf>
    <xf numFmtId="2" fontId="53" fillId="22" borderId="87" xfId="25" applyNumberFormat="1" applyFont="1" applyFill="1" applyBorder="1" applyAlignment="1">
      <alignment horizontal="center"/>
    </xf>
    <xf numFmtId="0" fontId="53" fillId="13" borderId="87" xfId="25" applyFont="1" applyFill="1" applyBorder="1" applyAlignment="1">
      <alignment horizontal="center"/>
    </xf>
    <xf numFmtId="2" fontId="53" fillId="13" borderId="87" xfId="25" applyNumberFormat="1" applyFont="1" applyFill="1" applyBorder="1" applyAlignment="1">
      <alignment horizontal="center"/>
    </xf>
    <xf numFmtId="2" fontId="53" fillId="30" borderId="87" xfId="25" applyNumberFormat="1" applyFont="1" applyFill="1" applyBorder="1" applyAlignment="1">
      <alignment horizontal="center"/>
    </xf>
    <xf numFmtId="0" fontId="53" fillId="30" borderId="87" xfId="25" applyFont="1" applyFill="1" applyBorder="1"/>
    <xf numFmtId="0" fontId="53" fillId="30" borderId="87" xfId="25" applyFont="1" applyFill="1" applyBorder="1" applyAlignment="1">
      <alignment horizontal="center"/>
    </xf>
    <xf numFmtId="0" fontId="94" fillId="0" borderId="87" xfId="25" applyFont="1" applyBorder="1" applyAlignment="1">
      <alignment horizontal="left" vertical="top" wrapText="1"/>
    </xf>
    <xf numFmtId="49" fontId="94" fillId="0" borderId="87" xfId="25" applyNumberFormat="1" applyFont="1" applyBorder="1" applyAlignment="1">
      <alignment horizontal="center" vertical="center"/>
    </xf>
    <xf numFmtId="0" fontId="94" fillId="0" borderId="87" xfId="25" applyFont="1" applyBorder="1" applyAlignment="1">
      <alignment horizontal="center" vertical="center"/>
    </xf>
    <xf numFmtId="0" fontId="92" fillId="0" borderId="0" xfId="25" applyFont="1"/>
    <xf numFmtId="2" fontId="92" fillId="29" borderId="0" xfId="25" applyNumberFormat="1" applyFont="1" applyFill="1" applyAlignment="1">
      <alignment horizontal="center"/>
    </xf>
    <xf numFmtId="0" fontId="92" fillId="22" borderId="0" xfId="25" applyFont="1" applyFill="1" applyAlignment="1">
      <alignment horizontal="center"/>
    </xf>
    <xf numFmtId="2" fontId="92" fillId="22" borderId="0" xfId="25" applyNumberFormat="1" applyFont="1" applyFill="1" applyAlignment="1">
      <alignment horizontal="center"/>
    </xf>
    <xf numFmtId="0" fontId="92" fillId="13" borderId="0" xfId="25" applyFont="1" applyFill="1" applyAlignment="1">
      <alignment horizontal="center"/>
    </xf>
    <xf numFmtId="2" fontId="92" fillId="13" borderId="0" xfId="25" applyNumberFormat="1" applyFont="1" applyFill="1" applyAlignment="1">
      <alignment horizontal="center"/>
    </xf>
    <xf numFmtId="2" fontId="92" fillId="30" borderId="0" xfId="25" applyNumberFormat="1" applyFont="1" applyFill="1" applyAlignment="1">
      <alignment horizontal="center"/>
    </xf>
    <xf numFmtId="0" fontId="92" fillId="30" borderId="0" xfId="25" applyFont="1" applyFill="1"/>
    <xf numFmtId="0" fontId="95" fillId="30" borderId="0" xfId="25" applyFont="1" applyFill="1"/>
    <xf numFmtId="0" fontId="92" fillId="30" borderId="0" xfId="25" applyFont="1" applyFill="1" applyAlignment="1">
      <alignment horizontal="center"/>
    </xf>
    <xf numFmtId="0" fontId="91" fillId="0" borderId="0" xfId="25" applyAlignment="1">
      <alignment wrapText="1"/>
    </xf>
    <xf numFmtId="0" fontId="91" fillId="0" borderId="0" xfId="25" applyAlignment="1">
      <alignment horizontal="center" vertical="top"/>
    </xf>
    <xf numFmtId="0" fontId="96" fillId="0" borderId="0" xfId="25" applyFont="1" applyAlignment="1">
      <alignment vertical="top"/>
    </xf>
    <xf numFmtId="0" fontId="96" fillId="0" borderId="0" xfId="25" quotePrefix="1" applyFont="1" applyAlignment="1">
      <alignment horizontal="center" vertical="top"/>
    </xf>
    <xf numFmtId="0" fontId="53" fillId="0" borderId="0" xfId="25" applyFont="1" applyAlignment="1">
      <alignment vertical="top"/>
    </xf>
    <xf numFmtId="0" fontId="93" fillId="0" borderId="0" xfId="25" applyFont="1" applyAlignment="1">
      <alignment vertical="top"/>
    </xf>
    <xf numFmtId="0" fontId="93" fillId="0" borderId="0" xfId="25" quotePrefix="1" applyFont="1" applyAlignment="1">
      <alignment horizontal="center" vertical="top"/>
    </xf>
    <xf numFmtId="2" fontId="92" fillId="29" borderId="0" xfId="25" applyNumberFormat="1" applyFont="1" applyFill="1"/>
    <xf numFmtId="0" fontId="92" fillId="22" borderId="0" xfId="25" applyFont="1" applyFill="1"/>
    <xf numFmtId="2" fontId="92" fillId="22" borderId="0" xfId="25" applyNumberFormat="1" applyFont="1" applyFill="1"/>
    <xf numFmtId="0" fontId="92" fillId="13" borderId="0" xfId="25" applyFont="1" applyFill="1"/>
    <xf numFmtId="2" fontId="92" fillId="13" borderId="0" xfId="25" applyNumberFormat="1" applyFont="1" applyFill="1"/>
    <xf numFmtId="2" fontId="92" fillId="30" borderId="0" xfId="25" applyNumberFormat="1" applyFont="1" applyFill="1"/>
    <xf numFmtId="0" fontId="92" fillId="3" borderId="0" xfId="25" applyFont="1" applyFill="1"/>
    <xf numFmtId="0" fontId="92" fillId="0" borderId="0" xfId="25" applyFont="1" applyAlignment="1">
      <alignment horizontal="left"/>
    </xf>
    <xf numFmtId="0" fontId="91" fillId="3" borderId="0" xfId="25" applyFill="1"/>
    <xf numFmtId="0" fontId="2" fillId="3" borderId="0" xfId="27" applyFill="1" applyAlignment="1">
      <alignment wrapText="1"/>
    </xf>
    <xf numFmtId="0" fontId="2" fillId="0" borderId="0" xfId="27" applyAlignment="1">
      <alignment wrapText="1"/>
    </xf>
    <xf numFmtId="0" fontId="18" fillId="0" borderId="0" xfId="27" applyFont="1"/>
    <xf numFmtId="0" fontId="2" fillId="0" borderId="0" xfId="28"/>
    <xf numFmtId="0" fontId="2" fillId="0" borderId="0" xfId="28" applyAlignment="1">
      <alignment wrapText="1"/>
    </xf>
    <xf numFmtId="0" fontId="2" fillId="0" borderId="0" xfId="28" applyAlignment="1">
      <alignment vertical="center"/>
    </xf>
    <xf numFmtId="0" fontId="2" fillId="0" borderId="0" xfId="28" applyAlignment="1">
      <alignment vertical="top" wrapText="1"/>
    </xf>
    <xf numFmtId="0" fontId="2" fillId="31" borderId="38" xfId="28" applyFill="1" applyBorder="1" applyAlignment="1">
      <alignment vertical="center"/>
    </xf>
    <xf numFmtId="0" fontId="18" fillId="31" borderId="0" xfId="28" applyFont="1" applyFill="1" applyAlignment="1">
      <alignment vertical="center"/>
    </xf>
    <xf numFmtId="0" fontId="2" fillId="31" borderId="65" xfId="28" applyFill="1" applyBorder="1" applyAlignment="1">
      <alignment vertical="center"/>
    </xf>
    <xf numFmtId="0" fontId="97" fillId="0" borderId="0" xfId="28" applyFont="1" applyAlignment="1">
      <alignment horizontal="center" vertical="center"/>
    </xf>
    <xf numFmtId="0" fontId="2" fillId="31" borderId="38" xfId="28" applyFill="1" applyBorder="1" applyAlignment="1">
      <alignment vertical="center" wrapText="1"/>
    </xf>
    <xf numFmtId="0" fontId="2" fillId="28" borderId="11" xfId="28" applyFill="1" applyBorder="1" applyAlignment="1">
      <alignment vertical="center"/>
    </xf>
    <xf numFmtId="0" fontId="2" fillId="31" borderId="0" xfId="28" applyFill="1" applyAlignment="1">
      <alignment vertical="center" wrapText="1"/>
    </xf>
    <xf numFmtId="0" fontId="2" fillId="31" borderId="0" xfId="28" applyFill="1" applyAlignment="1">
      <alignment vertical="center"/>
    </xf>
    <xf numFmtId="0" fontId="2" fillId="0" borderId="0" xfId="28" applyAlignment="1">
      <alignment vertical="center" wrapText="1"/>
    </xf>
    <xf numFmtId="0" fontId="90" fillId="31" borderId="0" xfId="28" applyFont="1" applyFill="1" applyAlignment="1">
      <alignment vertical="center"/>
    </xf>
    <xf numFmtId="0" fontId="2" fillId="31" borderId="0" xfId="28" applyFill="1" applyAlignment="1">
      <alignment vertical="top" wrapText="1"/>
    </xf>
    <xf numFmtId="0" fontId="2" fillId="31" borderId="0" xfId="28" applyFill="1" applyAlignment="1">
      <alignment vertical="top"/>
    </xf>
    <xf numFmtId="0" fontId="2" fillId="28" borderId="11" xfId="28" applyFill="1" applyBorder="1" applyAlignment="1">
      <alignment vertical="center" wrapText="1"/>
    </xf>
    <xf numFmtId="0" fontId="2" fillId="31" borderId="51" xfId="28" applyFill="1" applyBorder="1" applyAlignment="1">
      <alignment vertical="center"/>
    </xf>
    <xf numFmtId="0" fontId="2" fillId="0" borderId="0" xfId="28" applyAlignment="1">
      <alignment vertical="top"/>
    </xf>
    <xf numFmtId="0" fontId="2" fillId="31" borderId="38" xfId="28" applyFill="1" applyBorder="1" applyAlignment="1">
      <alignment horizontal="left" vertical="top" wrapText="1"/>
    </xf>
    <xf numFmtId="0" fontId="2" fillId="31" borderId="65" xfId="28" applyFill="1" applyBorder="1" applyAlignment="1">
      <alignment vertical="top"/>
    </xf>
    <xf numFmtId="0" fontId="91" fillId="0" borderId="0" xfId="25" applyAlignment="1">
      <alignment horizontal="center"/>
    </xf>
    <xf numFmtId="0" fontId="2" fillId="0" borderId="0" xfId="29" applyAlignment="1">
      <alignment wrapText="1"/>
    </xf>
    <xf numFmtId="0" fontId="2" fillId="0" borderId="0" xfId="29" applyAlignment="1">
      <alignment horizontal="center" wrapText="1"/>
    </xf>
    <xf numFmtId="0" fontId="2" fillId="3" borderId="0" xfId="29" applyFill="1" applyAlignment="1">
      <alignment horizontal="center" wrapText="1"/>
    </xf>
    <xf numFmtId="0" fontId="2" fillId="3" borderId="0" xfId="29" applyFill="1" applyAlignment="1">
      <alignment wrapText="1"/>
    </xf>
    <xf numFmtId="0" fontId="18" fillId="0" borderId="0" xfId="29" applyFont="1"/>
    <xf numFmtId="0" fontId="18" fillId="0" borderId="0" xfId="29" applyFont="1" applyAlignment="1">
      <alignment horizontal="center"/>
    </xf>
    <xf numFmtId="1" fontId="92" fillId="0" borderId="0" xfId="26" applyNumberFormat="1" applyFont="1" applyBorder="1" applyProtection="1"/>
    <xf numFmtId="0" fontId="91" fillId="0" borderId="0" xfId="25" applyAlignment="1">
      <alignment vertical="top"/>
    </xf>
    <xf numFmtId="0" fontId="91" fillId="0" borderId="34" xfId="25" applyBorder="1"/>
    <xf numFmtId="0" fontId="92" fillId="0" borderId="32" xfId="25" applyFont="1" applyBorder="1"/>
    <xf numFmtId="0" fontId="91" fillId="0" borderId="2" xfId="25" applyBorder="1"/>
    <xf numFmtId="0" fontId="92" fillId="0" borderId="9" xfId="25" applyFont="1" applyBorder="1"/>
    <xf numFmtId="0" fontId="92" fillId="3" borderId="9" xfId="25" applyFont="1" applyFill="1" applyBorder="1"/>
    <xf numFmtId="0" fontId="91" fillId="0" borderId="36" xfId="25" applyBorder="1"/>
    <xf numFmtId="0" fontId="91" fillId="0" borderId="30" xfId="25" applyBorder="1"/>
    <xf numFmtId="0" fontId="101" fillId="0" borderId="0" xfId="0" applyFont="1" applyProtection="1">
      <protection locked="0"/>
    </xf>
    <xf numFmtId="0" fontId="76" fillId="34" borderId="51" xfId="0" applyFont="1" applyFill="1" applyBorder="1" applyAlignment="1" applyProtection="1">
      <alignment horizontal="left"/>
      <protection locked="0"/>
    </xf>
    <xf numFmtId="0" fontId="76" fillId="34" borderId="0" xfId="0" applyFont="1" applyFill="1" applyAlignment="1" applyProtection="1">
      <alignment horizontal="left"/>
      <protection locked="0"/>
    </xf>
    <xf numFmtId="0" fontId="76" fillId="34" borderId="11" xfId="0" applyFont="1" applyFill="1" applyBorder="1" applyAlignment="1" applyProtection="1">
      <alignment horizontal="left"/>
      <protection locked="0"/>
    </xf>
    <xf numFmtId="0" fontId="11" fillId="35" borderId="22" xfId="0" applyFont="1" applyFill="1" applyBorder="1" applyAlignment="1" applyProtection="1">
      <alignment horizontal="left"/>
      <protection locked="0"/>
    </xf>
    <xf numFmtId="0" fontId="76" fillId="35" borderId="23" xfId="0" applyFont="1" applyFill="1" applyBorder="1" applyAlignment="1" applyProtection="1">
      <alignment horizontal="left"/>
      <protection locked="0"/>
    </xf>
    <xf numFmtId="4" fontId="101" fillId="35" borderId="23" xfId="0" applyNumberFormat="1" applyFont="1" applyFill="1" applyBorder="1" applyAlignment="1" applyProtection="1">
      <alignment horizontal="center"/>
      <protection locked="0"/>
    </xf>
    <xf numFmtId="4" fontId="101" fillId="35" borderId="24" xfId="0" applyNumberFormat="1" applyFont="1" applyFill="1" applyBorder="1" applyAlignment="1" applyProtection="1">
      <alignment horizontal="center"/>
      <protection locked="0"/>
    </xf>
    <xf numFmtId="0" fontId="11" fillId="0" borderId="10" xfId="0" applyFont="1" applyBorder="1" applyAlignment="1" applyProtection="1">
      <alignment vertical="center"/>
      <protection locked="0"/>
    </xf>
    <xf numFmtId="49" fontId="11" fillId="0" borderId="42" xfId="0" applyNumberFormat="1" applyFont="1" applyBorder="1" applyAlignment="1" applyProtection="1">
      <alignment vertical="center"/>
      <protection locked="0"/>
    </xf>
    <xf numFmtId="0" fontId="11" fillId="36" borderId="42" xfId="0" applyFont="1" applyFill="1" applyBorder="1" applyAlignment="1" applyProtection="1">
      <alignment horizontal="center" vertical="center"/>
      <protection locked="0"/>
    </xf>
    <xf numFmtId="0" fontId="11" fillId="36" borderId="26" xfId="0" applyFont="1" applyFill="1" applyBorder="1" applyAlignment="1" applyProtection="1">
      <alignment horizontal="center" vertical="center"/>
      <protection locked="0"/>
    </xf>
    <xf numFmtId="0" fontId="11" fillId="36" borderId="88" xfId="0" applyFont="1" applyFill="1" applyBorder="1" applyAlignment="1" applyProtection="1">
      <alignment horizontal="center" vertical="center"/>
      <protection locked="0"/>
    </xf>
    <xf numFmtId="0" fontId="11" fillId="36" borderId="23" xfId="0" applyFont="1" applyFill="1" applyBorder="1" applyAlignment="1" applyProtection="1">
      <alignment horizontal="center" vertical="center"/>
      <protection locked="0"/>
    </xf>
    <xf numFmtId="0" fontId="11" fillId="36" borderId="24" xfId="0" applyFont="1" applyFill="1" applyBorder="1" applyAlignment="1" applyProtection="1">
      <alignment horizontal="center"/>
      <protection locked="0"/>
    </xf>
    <xf numFmtId="4" fontId="102" fillId="0" borderId="11" xfId="0" applyNumberFormat="1" applyFont="1" applyBorder="1" applyAlignment="1" applyProtection="1">
      <alignment horizontal="center" vertical="center"/>
      <protection locked="0"/>
    </xf>
    <xf numFmtId="49" fontId="102" fillId="14" borderId="22" xfId="0" applyNumberFormat="1" applyFont="1" applyFill="1" applyBorder="1" applyAlignment="1" applyProtection="1">
      <alignment vertical="center" wrapText="1"/>
      <protection locked="0"/>
    </xf>
    <xf numFmtId="0" fontId="103" fillId="0" borderId="23" xfId="0" applyFont="1" applyBorder="1" applyAlignment="1" applyProtection="1">
      <alignment horizontal="center" vertical="center" wrapText="1"/>
      <protection locked="0"/>
    </xf>
    <xf numFmtId="0" fontId="103" fillId="34" borderId="23" xfId="0" applyFont="1" applyFill="1" applyBorder="1" applyAlignment="1" applyProtection="1">
      <alignment horizontal="center" vertical="center" wrapText="1"/>
      <protection locked="0"/>
    </xf>
    <xf numFmtId="0" fontId="103" fillId="0" borderId="23" xfId="0" quotePrefix="1" applyFont="1" applyBorder="1" applyAlignment="1" applyProtection="1">
      <alignment horizontal="center" vertical="center" wrapText="1"/>
      <protection locked="0"/>
    </xf>
    <xf numFmtId="16" fontId="103" fillId="34" borderId="23" xfId="0" quotePrefix="1" applyNumberFormat="1" applyFont="1" applyFill="1" applyBorder="1" applyAlignment="1" applyProtection="1">
      <alignment horizontal="center" vertical="center" wrapText="1"/>
      <protection locked="0"/>
    </xf>
    <xf numFmtId="0" fontId="103" fillId="0" borderId="89" xfId="0" quotePrefix="1" applyFont="1" applyBorder="1" applyAlignment="1" applyProtection="1">
      <alignment horizontal="center" vertical="center" wrapText="1"/>
      <protection locked="0"/>
    </xf>
    <xf numFmtId="0" fontId="103" fillId="34" borderId="89" xfId="0" applyFont="1" applyFill="1" applyBorder="1" applyAlignment="1" applyProtection="1">
      <alignment horizontal="center" vertical="center" wrapText="1"/>
      <protection locked="0"/>
    </xf>
    <xf numFmtId="0" fontId="103" fillId="0" borderId="89" xfId="0" applyFont="1" applyBorder="1" applyAlignment="1" applyProtection="1">
      <alignment horizontal="center" vertical="center" wrapText="1"/>
      <protection locked="0"/>
    </xf>
    <xf numFmtId="16" fontId="103" fillId="34" borderId="89" xfId="0" quotePrefix="1" applyNumberFormat="1" applyFont="1" applyFill="1" applyBorder="1" applyAlignment="1" applyProtection="1">
      <alignment horizontal="center" vertical="center" wrapText="1"/>
      <protection locked="0"/>
    </xf>
    <xf numFmtId="0" fontId="103" fillId="0" borderId="24" xfId="0" quotePrefix="1" applyFont="1" applyBorder="1" applyAlignment="1" applyProtection="1">
      <alignment horizontal="center" vertical="center" wrapText="1"/>
      <protection locked="0"/>
    </xf>
    <xf numFmtId="2" fontId="103" fillId="37" borderId="43" xfId="0" applyNumberFormat="1" applyFont="1" applyFill="1" applyBorder="1" applyProtection="1">
      <protection locked="0"/>
    </xf>
    <xf numFmtId="49" fontId="103" fillId="14" borderId="27" xfId="0" applyNumberFormat="1" applyFont="1" applyFill="1" applyBorder="1" applyAlignment="1" applyProtection="1">
      <alignment horizontal="left" vertical="top" wrapText="1"/>
      <protection locked="0"/>
    </xf>
    <xf numFmtId="0" fontId="11" fillId="0" borderId="28" xfId="0" applyFont="1" applyBorder="1" applyAlignment="1" applyProtection="1">
      <alignment horizontal="center"/>
      <protection locked="0"/>
    </xf>
    <xf numFmtId="0" fontId="11" fillId="34" borderId="28" xfId="0" applyFont="1" applyFill="1" applyBorder="1" applyAlignment="1" applyProtection="1">
      <alignment horizontal="center"/>
      <protection locked="0"/>
    </xf>
    <xf numFmtId="0" fontId="11" fillId="0" borderId="36" xfId="0" applyFont="1" applyBorder="1" applyAlignment="1" applyProtection="1">
      <alignment horizontal="center"/>
      <protection locked="0"/>
    </xf>
    <xf numFmtId="0" fontId="11" fillId="34" borderId="36" xfId="0" applyFont="1" applyFill="1" applyBorder="1" applyAlignment="1" applyProtection="1">
      <alignment horizontal="center"/>
      <protection locked="0"/>
    </xf>
    <xf numFmtId="0" fontId="11" fillId="0" borderId="29" xfId="0" applyFont="1" applyBorder="1" applyAlignment="1" applyProtection="1">
      <alignment horizontal="center"/>
      <protection locked="0"/>
    </xf>
    <xf numFmtId="2" fontId="103" fillId="38" borderId="43" xfId="0" applyNumberFormat="1" applyFont="1" applyFill="1" applyBorder="1" applyProtection="1">
      <protection locked="0"/>
    </xf>
    <xf numFmtId="49" fontId="103" fillId="14" borderId="15" xfId="0" applyNumberFormat="1" applyFont="1" applyFill="1" applyBorder="1" applyAlignment="1" applyProtection="1">
      <alignment horizontal="left" vertical="top" wrapText="1"/>
      <protection locked="0"/>
    </xf>
    <xf numFmtId="0" fontId="11" fillId="0" borderId="1" xfId="0" applyFont="1" applyBorder="1" applyAlignment="1" applyProtection="1">
      <alignment horizontal="center"/>
      <protection locked="0"/>
    </xf>
    <xf numFmtId="0" fontId="11" fillId="34" borderId="1" xfId="0" applyFont="1" applyFill="1" applyBorder="1" applyAlignment="1" applyProtection="1">
      <alignment horizontal="center"/>
      <protection locked="0"/>
    </xf>
    <xf numFmtId="0" fontId="11" fillId="0" borderId="2" xfId="0" applyFont="1" applyBorder="1" applyAlignment="1" applyProtection="1">
      <alignment horizontal="center"/>
      <protection locked="0"/>
    </xf>
    <xf numFmtId="0" fontId="11" fillId="34" borderId="2" xfId="0" applyFont="1" applyFill="1" applyBorder="1" applyAlignment="1" applyProtection="1">
      <alignment horizontal="center"/>
      <protection locked="0"/>
    </xf>
    <xf numFmtId="0" fontId="11" fillId="0" borderId="16" xfId="0" applyFont="1" applyBorder="1" applyAlignment="1" applyProtection="1">
      <alignment horizontal="center"/>
      <protection locked="0"/>
    </xf>
    <xf numFmtId="0" fontId="104" fillId="0" borderId="0" xfId="0" applyFont="1" applyProtection="1">
      <protection locked="0"/>
    </xf>
    <xf numFmtId="49" fontId="103" fillId="14" borderId="17" xfId="0" applyNumberFormat="1" applyFont="1" applyFill="1" applyBorder="1" applyAlignment="1" applyProtection="1">
      <alignment horizontal="left" vertical="top" wrapText="1"/>
      <protection locked="0"/>
    </xf>
    <xf numFmtId="0" fontId="11" fillId="0" borderId="21" xfId="0" applyFont="1" applyBorder="1" applyAlignment="1" applyProtection="1">
      <alignment horizontal="center"/>
      <protection locked="0"/>
    </xf>
    <xf numFmtId="0" fontId="11" fillId="34" borderId="21" xfId="0" applyFont="1" applyFill="1" applyBorder="1" applyAlignment="1" applyProtection="1">
      <alignment horizontal="center"/>
      <protection locked="0"/>
    </xf>
    <xf numFmtId="0" fontId="11" fillId="0" borderId="90" xfId="0" applyFont="1" applyBorder="1" applyAlignment="1" applyProtection="1">
      <alignment horizontal="center"/>
      <protection locked="0"/>
    </xf>
    <xf numFmtId="0" fontId="11" fillId="34" borderId="90" xfId="0" applyFont="1" applyFill="1" applyBorder="1" applyAlignment="1" applyProtection="1">
      <alignment horizontal="center"/>
      <protection locked="0"/>
    </xf>
    <xf numFmtId="0" fontId="11" fillId="0" borderId="18" xfId="0" applyFont="1" applyBorder="1" applyAlignment="1" applyProtection="1">
      <alignment horizontal="center"/>
      <protection locked="0"/>
    </xf>
    <xf numFmtId="0" fontId="14" fillId="6" borderId="42" xfId="0" applyFont="1" applyFill="1" applyBorder="1" applyAlignment="1" applyProtection="1">
      <alignment horizontal="center" vertical="center"/>
      <protection locked="0"/>
    </xf>
    <xf numFmtId="0" fontId="14" fillId="21" borderId="0" xfId="0" applyFont="1" applyFill="1" applyAlignment="1" applyProtection="1">
      <alignment vertical="center"/>
      <protection locked="0"/>
    </xf>
    <xf numFmtId="167" fontId="55" fillId="5" borderId="1" xfId="13" applyNumberFormat="1" applyFont="1" applyFill="1" applyBorder="1"/>
    <xf numFmtId="0" fontId="14" fillId="5" borderId="0" xfId="0" applyFont="1" applyFill="1" applyAlignment="1" applyProtection="1">
      <alignment vertical="center"/>
      <protection locked="0"/>
    </xf>
    <xf numFmtId="4" fontId="14" fillId="5" borderId="1" xfId="0" applyNumberFormat="1" applyFont="1" applyFill="1" applyBorder="1" applyAlignment="1" applyProtection="1">
      <alignment vertical="center"/>
      <protection locked="0"/>
    </xf>
    <xf numFmtId="4" fontId="14" fillId="5" borderId="1" xfId="0" quotePrefix="1" applyNumberFormat="1" applyFont="1" applyFill="1" applyBorder="1" applyAlignment="1" applyProtection="1">
      <alignment vertical="center"/>
      <protection locked="0"/>
    </xf>
    <xf numFmtId="4" fontId="14" fillId="17" borderId="1" xfId="0" applyNumberFormat="1" applyFont="1" applyFill="1" applyBorder="1" applyAlignment="1" applyProtection="1">
      <alignment vertical="center"/>
      <protection locked="0"/>
    </xf>
    <xf numFmtId="183" fontId="54" fillId="0" borderId="42" xfId="7" applyNumberFormat="1" applyFont="1" applyFill="1" applyBorder="1" applyProtection="1"/>
    <xf numFmtId="171" fontId="40" fillId="28" borderId="55" xfId="5" applyNumberFormat="1" applyFont="1" applyFill="1" applyBorder="1" applyAlignment="1">
      <alignment vertical="center"/>
      <protection locked="0"/>
    </xf>
    <xf numFmtId="171" fontId="40" fillId="28" borderId="40" xfId="5" applyNumberFormat="1" applyFont="1" applyFill="1" applyBorder="1" applyAlignment="1">
      <alignment vertical="center"/>
      <protection locked="0"/>
    </xf>
    <xf numFmtId="0" fontId="94" fillId="0" borderId="0" xfId="0" applyFont="1" applyAlignment="1">
      <alignment vertical="center"/>
    </xf>
    <xf numFmtId="4" fontId="105" fillId="3" borderId="1" xfId="0" applyNumberFormat="1" applyFont="1" applyFill="1" applyBorder="1" applyAlignment="1" applyProtection="1">
      <alignment horizontal="center"/>
      <protection locked="0"/>
    </xf>
    <xf numFmtId="176" fontId="105" fillId="3" borderId="1" xfId="0" applyNumberFormat="1" applyFont="1" applyFill="1" applyBorder="1" applyAlignment="1" applyProtection="1">
      <alignment horizontal="center"/>
      <protection locked="0"/>
    </xf>
    <xf numFmtId="181" fontId="23" fillId="33" borderId="1" xfId="16" applyNumberFormat="1" applyFont="1" applyFill="1" applyBorder="1" applyProtection="1">
      <protection locked="0"/>
    </xf>
    <xf numFmtId="2" fontId="23" fillId="33" borderId="1" xfId="13" applyNumberFormat="1" applyFont="1" applyFill="1" applyBorder="1" applyProtection="1">
      <protection locked="0"/>
    </xf>
    <xf numFmtId="182" fontId="14" fillId="33" borderId="1" xfId="15" applyNumberFormat="1" applyFont="1" applyFill="1" applyBorder="1" applyProtection="1"/>
    <xf numFmtId="182" fontId="23" fillId="33" borderId="1" xfId="0" applyNumberFormat="1" applyFont="1" applyFill="1" applyBorder="1" applyProtection="1">
      <protection locked="0"/>
    </xf>
    <xf numFmtId="0" fontId="14" fillId="33" borderId="0" xfId="0" applyFont="1" applyFill="1" applyAlignment="1" applyProtection="1">
      <alignment vertical="center"/>
      <protection locked="0"/>
    </xf>
    <xf numFmtId="183" fontId="14" fillId="33" borderId="1" xfId="17" applyNumberFormat="1" applyFont="1" applyFill="1" applyBorder="1" applyProtection="1">
      <protection locked="0"/>
    </xf>
    <xf numFmtId="4" fontId="14" fillId="17" borderId="0" xfId="0" applyNumberFormat="1" applyFont="1" applyFill="1" applyProtection="1">
      <protection locked="0"/>
    </xf>
    <xf numFmtId="0" fontId="14" fillId="17" borderId="0" xfId="0" applyFont="1" applyFill="1" applyAlignment="1" applyProtection="1">
      <alignment vertical="center"/>
      <protection locked="0"/>
    </xf>
    <xf numFmtId="4" fontId="14" fillId="11" borderId="1" xfId="0" applyNumberFormat="1" applyFont="1" applyFill="1" applyBorder="1" applyAlignment="1" applyProtection="1">
      <alignment vertical="center" wrapText="1"/>
      <protection locked="0"/>
    </xf>
    <xf numFmtId="4" fontId="14" fillId="21" borderId="56" xfId="1" applyNumberFormat="1" applyFont="1" applyFill="1" applyBorder="1" applyAlignment="1" applyProtection="1">
      <alignment vertical="center"/>
      <protection locked="0"/>
    </xf>
    <xf numFmtId="0" fontId="1" fillId="0" borderId="42" xfId="0" applyFont="1" applyBorder="1" applyAlignment="1" applyProtection="1">
      <alignment horizontal="left" vertical="center" wrapText="1"/>
      <protection locked="0"/>
    </xf>
    <xf numFmtId="0" fontId="1" fillId="0" borderId="0" xfId="4" applyFont="1"/>
    <xf numFmtId="0" fontId="1" fillId="0" borderId="0" xfId="4" applyFont="1" applyAlignment="1">
      <alignment horizontal="right"/>
    </xf>
    <xf numFmtId="0" fontId="1" fillId="0" borderId="0" xfId="9" quotePrefix="1" applyFont="1" applyAlignment="1">
      <alignment horizontal="left" vertical="top"/>
    </xf>
    <xf numFmtId="0" fontId="1" fillId="0" borderId="65" xfId="0" quotePrefix="1" applyFont="1" applyBorder="1" applyAlignment="1" applyProtection="1">
      <alignment horizontal="left" vertical="center"/>
      <protection locked="0"/>
    </xf>
    <xf numFmtId="0" fontId="1" fillId="0" borderId="42" xfId="0" quotePrefix="1" applyFont="1" applyBorder="1" applyAlignment="1" applyProtection="1">
      <alignment horizontal="left" vertical="center"/>
      <protection locked="0"/>
    </xf>
    <xf numFmtId="0" fontId="1" fillId="0" borderId="42" xfId="0" applyFont="1" applyBorder="1" applyAlignment="1" applyProtection="1">
      <alignment horizontal="center" vertical="center"/>
      <protection locked="0"/>
    </xf>
    <xf numFmtId="0" fontId="1" fillId="21" borderId="65" xfId="0" quotePrefix="1" applyFont="1" applyFill="1" applyBorder="1" applyAlignment="1" applyProtection="1">
      <alignment horizontal="left" vertical="center"/>
      <protection locked="0"/>
    </xf>
    <xf numFmtId="0" fontId="1" fillId="21" borderId="42" xfId="0" quotePrefix="1" applyFont="1" applyFill="1" applyBorder="1" applyAlignment="1" applyProtection="1">
      <alignment horizontal="left" vertical="center"/>
      <protection locked="0"/>
    </xf>
    <xf numFmtId="0" fontId="1" fillId="21" borderId="42" xfId="0" applyFont="1" applyFill="1" applyBorder="1" applyAlignment="1" applyProtection="1">
      <alignment horizontal="left" vertical="center" wrapText="1"/>
      <protection locked="0"/>
    </xf>
    <xf numFmtId="0" fontId="1" fillId="21" borderId="42" xfId="0" applyFont="1" applyFill="1" applyBorder="1" applyAlignment="1" applyProtection="1">
      <alignment horizontal="center" vertical="center"/>
      <protection locked="0"/>
    </xf>
    <xf numFmtId="0" fontId="1" fillId="0" borderId="34" xfId="9" quotePrefix="1" applyFont="1" applyBorder="1" applyAlignment="1" applyProtection="1">
      <alignment horizontal="left" vertical="top"/>
      <protection locked="0"/>
    </xf>
    <xf numFmtId="0" fontId="1" fillId="0" borderId="33" xfId="9" applyFont="1" applyBorder="1" applyProtection="1">
      <protection locked="0"/>
    </xf>
    <xf numFmtId="0" fontId="1" fillId="0" borderId="33" xfId="9" applyFont="1" applyBorder="1" applyAlignment="1" applyProtection="1">
      <alignment wrapText="1"/>
      <protection locked="0"/>
    </xf>
    <xf numFmtId="0" fontId="1" fillId="0" borderId="33" xfId="9" quotePrefix="1" applyFont="1" applyBorder="1" applyAlignment="1">
      <alignment vertical="top" wrapText="1"/>
    </xf>
    <xf numFmtId="0" fontId="1" fillId="0" borderId="32" xfId="9" quotePrefix="1" applyFont="1" applyBorder="1" applyAlignment="1">
      <alignment vertical="top" wrapText="1"/>
    </xf>
    <xf numFmtId="0" fontId="1" fillId="0" borderId="4" xfId="9" applyFont="1" applyBorder="1" applyAlignment="1" applyProtection="1">
      <alignment horizontal="left" vertical="top"/>
      <protection locked="0"/>
    </xf>
    <xf numFmtId="0" fontId="1" fillId="0" borderId="0" xfId="9" applyFont="1" applyAlignment="1" applyProtection="1">
      <alignment horizontal="left" vertical="top"/>
      <protection locked="0"/>
    </xf>
    <xf numFmtId="0" fontId="1" fillId="0" borderId="0" xfId="9" applyFont="1" applyAlignment="1" applyProtection="1">
      <alignment wrapText="1"/>
      <protection locked="0"/>
    </xf>
    <xf numFmtId="0" fontId="1" fillId="0" borderId="0" xfId="9" applyFont="1"/>
    <xf numFmtId="0" fontId="1" fillId="0" borderId="3" xfId="9" applyFont="1" applyBorder="1"/>
    <xf numFmtId="0" fontId="1" fillId="0" borderId="4" xfId="9" quotePrefix="1" applyFont="1" applyBorder="1" applyAlignment="1" applyProtection="1">
      <alignment horizontal="left" vertical="top"/>
      <protection locked="0"/>
    </xf>
    <xf numFmtId="0" fontId="1" fillId="0" borderId="0" xfId="9" applyFont="1" applyProtection="1">
      <protection locked="0"/>
    </xf>
    <xf numFmtId="0" fontId="1" fillId="0" borderId="0" xfId="9" quotePrefix="1" applyFont="1" applyAlignment="1" applyProtection="1">
      <alignment horizontal="left" vertical="top"/>
      <protection locked="0"/>
    </xf>
    <xf numFmtId="0" fontId="1" fillId="0" borderId="0" xfId="9" applyFont="1" applyAlignment="1" applyProtection="1">
      <alignment vertical="top"/>
      <protection locked="0"/>
    </xf>
    <xf numFmtId="0" fontId="1" fillId="0" borderId="4" xfId="9" applyFont="1" applyBorder="1" applyAlignment="1" applyProtection="1">
      <alignment horizontal="left"/>
      <protection locked="0"/>
    </xf>
    <xf numFmtId="0" fontId="1" fillId="0" borderId="0" xfId="9" applyFont="1" applyAlignment="1" applyProtection="1">
      <alignment horizontal="left"/>
      <protection locked="0"/>
    </xf>
    <xf numFmtId="0" fontId="1" fillId="0" borderId="36" xfId="9" applyFont="1" applyBorder="1" applyAlignment="1">
      <alignment horizontal="left"/>
    </xf>
    <xf numFmtId="0" fontId="1" fillId="0" borderId="35" xfId="9" applyFont="1" applyBorder="1" applyAlignment="1">
      <alignment horizontal="left"/>
    </xf>
    <xf numFmtId="0" fontId="1" fillId="0" borderId="35" xfId="9" applyFont="1" applyBorder="1" applyAlignment="1">
      <alignment wrapText="1"/>
    </xf>
    <xf numFmtId="0" fontId="1" fillId="0" borderId="35" xfId="9" applyFont="1" applyBorder="1"/>
    <xf numFmtId="0" fontId="1" fillId="0" borderId="30" xfId="9" applyFont="1" applyBorder="1"/>
    <xf numFmtId="0" fontId="1" fillId="0" borderId="4" xfId="9" applyFont="1" applyBorder="1" applyAlignment="1">
      <alignment horizontal="left" vertical="top"/>
    </xf>
    <xf numFmtId="0" fontId="1" fillId="0" borderId="0" xfId="13" applyFont="1" applyAlignment="1">
      <alignment vertical="center"/>
    </xf>
    <xf numFmtId="0" fontId="1" fillId="0" borderId="0" xfId="13" applyFont="1"/>
    <xf numFmtId="14" fontId="1" fillId="0" borderId="0" xfId="13" applyNumberFormat="1" applyFont="1"/>
    <xf numFmtId="0" fontId="1" fillId="0" borderId="34" xfId="13" applyFont="1" applyBorder="1" applyAlignment="1">
      <alignment vertical="center"/>
    </xf>
    <xf numFmtId="188" fontId="1" fillId="0" borderId="32" xfId="8" applyNumberFormat="1" applyFont="1" applyBorder="1" applyAlignment="1">
      <alignment vertical="center"/>
    </xf>
    <xf numFmtId="0" fontId="1" fillId="0" borderId="4" xfId="13" applyFont="1" applyBorder="1" applyAlignment="1">
      <alignment vertical="center"/>
    </xf>
    <xf numFmtId="188" fontId="1" fillId="0" borderId="3" xfId="8" applyNumberFormat="1" applyFont="1" applyBorder="1" applyAlignment="1">
      <alignment vertical="center"/>
    </xf>
    <xf numFmtId="1" fontId="1" fillId="12" borderId="1" xfId="13" applyNumberFormat="1" applyFont="1" applyFill="1" applyBorder="1" applyProtection="1">
      <protection locked="0"/>
    </xf>
    <xf numFmtId="14" fontId="1" fillId="12" borderId="1" xfId="13" applyNumberFormat="1" applyFont="1" applyFill="1" applyBorder="1" applyProtection="1">
      <protection locked="0"/>
    </xf>
    <xf numFmtId="189" fontId="1" fillId="0" borderId="3" xfId="8" applyNumberFormat="1" applyFont="1" applyBorder="1" applyAlignment="1">
      <alignment vertical="center"/>
    </xf>
    <xf numFmtId="14" fontId="1" fillId="9" borderId="1" xfId="13" applyNumberFormat="1" applyFont="1" applyFill="1" applyBorder="1"/>
    <xf numFmtId="1" fontId="1" fillId="9" borderId="1" xfId="13" applyNumberFormat="1" applyFont="1" applyFill="1" applyBorder="1"/>
    <xf numFmtId="4" fontId="1" fillId="0" borderId="0" xfId="13" applyNumberFormat="1" applyFont="1"/>
    <xf numFmtId="0" fontId="1" fillId="0" borderId="36" xfId="13" applyFont="1" applyBorder="1" applyAlignment="1">
      <alignment vertical="center"/>
    </xf>
    <xf numFmtId="188" fontId="1" fillId="0" borderId="30" xfId="8" applyNumberFormat="1" applyFont="1" applyBorder="1" applyAlignment="1">
      <alignment vertical="center"/>
    </xf>
    <xf numFmtId="180" fontId="1" fillId="13" borderId="1" xfId="13" applyNumberFormat="1" applyFont="1" applyFill="1" applyBorder="1"/>
    <xf numFmtId="0" fontId="1" fillId="23" borderId="0" xfId="13" applyFont="1" applyFill="1"/>
    <xf numFmtId="10" fontId="1" fillId="12" borderId="1" xfId="13" applyNumberFormat="1" applyFont="1" applyFill="1" applyBorder="1" applyProtection="1">
      <protection locked="0"/>
    </xf>
    <xf numFmtId="189" fontId="1" fillId="0" borderId="32" xfId="8" applyNumberFormat="1" applyFont="1" applyBorder="1" applyAlignment="1">
      <alignment vertical="center"/>
    </xf>
    <xf numFmtId="0" fontId="1" fillId="0" borderId="1" xfId="13" applyFont="1" applyBorder="1"/>
    <xf numFmtId="181" fontId="1" fillId="9" borderId="1" xfId="13" applyNumberFormat="1" applyFont="1" applyFill="1" applyBorder="1"/>
    <xf numFmtId="0" fontId="1" fillId="10" borderId="0" xfId="13" applyFont="1" applyFill="1"/>
    <xf numFmtId="0" fontId="1" fillId="12" borderId="12" xfId="13" applyFont="1" applyFill="1" applyBorder="1"/>
    <xf numFmtId="0" fontId="1" fillId="12" borderId="9" xfId="13" applyFont="1" applyFill="1" applyBorder="1"/>
    <xf numFmtId="182" fontId="1" fillId="0" borderId="1" xfId="13" applyNumberFormat="1" applyFont="1" applyBorder="1" applyProtection="1">
      <protection locked="0"/>
    </xf>
    <xf numFmtId="0" fontId="1" fillId="12" borderId="1" xfId="13" applyFont="1" applyFill="1" applyBorder="1" applyProtection="1">
      <protection locked="0"/>
    </xf>
    <xf numFmtId="0" fontId="1" fillId="5" borderId="0" xfId="13" applyFont="1" applyFill="1"/>
    <xf numFmtId="191" fontId="1" fillId="0" borderId="0" xfId="13" applyNumberFormat="1" applyFont="1"/>
    <xf numFmtId="181" fontId="1" fillId="0" borderId="0" xfId="13" applyNumberFormat="1" applyFont="1" applyAlignment="1">
      <alignment vertical="center"/>
    </xf>
    <xf numFmtId="189" fontId="1" fillId="0" borderId="30" xfId="8" applyNumberFormat="1" applyFont="1" applyBorder="1" applyAlignment="1">
      <alignment vertical="center"/>
    </xf>
    <xf numFmtId="182" fontId="1" fillId="0" borderId="1" xfId="13" applyNumberFormat="1" applyFont="1" applyBorder="1"/>
    <xf numFmtId="182" fontId="1" fillId="12" borderId="1" xfId="13" applyNumberFormat="1" applyFont="1" applyFill="1" applyBorder="1" applyProtection="1">
      <protection locked="0"/>
    </xf>
    <xf numFmtId="184" fontId="1" fillId="13" borderId="1" xfId="13" applyNumberFormat="1" applyFont="1" applyFill="1" applyBorder="1"/>
    <xf numFmtId="0" fontId="1" fillId="3" borderId="9" xfId="13" applyFont="1" applyFill="1" applyBorder="1"/>
    <xf numFmtId="0" fontId="1" fillId="0" borderId="9" xfId="13" applyFont="1" applyBorder="1"/>
    <xf numFmtId="4" fontId="1" fillId="0" borderId="9" xfId="13" applyNumberFormat="1" applyFont="1" applyBorder="1"/>
    <xf numFmtId="14" fontId="1" fillId="0" borderId="0" xfId="13" applyNumberFormat="1" applyFont="1" applyAlignment="1">
      <alignment vertical="center"/>
    </xf>
    <xf numFmtId="10" fontId="1" fillId="5" borderId="0" xfId="13" applyNumberFormat="1" applyFont="1" applyFill="1"/>
    <xf numFmtId="44" fontId="1" fillId="0" borderId="0" xfId="13" applyNumberFormat="1" applyFont="1" applyAlignment="1">
      <alignment vertical="center"/>
    </xf>
    <xf numFmtId="183" fontId="1" fillId="0" borderId="0" xfId="7" applyNumberFormat="1" applyFont="1"/>
    <xf numFmtId="0" fontId="1" fillId="0" borderId="12" xfId="13" applyFont="1" applyBorder="1"/>
    <xf numFmtId="165" fontId="1" fillId="0" borderId="1" xfId="8" applyFont="1" applyBorder="1" applyAlignment="1">
      <alignment vertical="center"/>
    </xf>
    <xf numFmtId="0" fontId="1" fillId="15" borderId="12" xfId="13" applyFont="1" applyFill="1" applyBorder="1"/>
    <xf numFmtId="0" fontId="1" fillId="15" borderId="9" xfId="13" applyFont="1" applyFill="1" applyBorder="1" applyAlignment="1">
      <alignment vertical="center"/>
    </xf>
    <xf numFmtId="0" fontId="1" fillId="0" borderId="33" xfId="13" applyFont="1" applyBorder="1"/>
    <xf numFmtId="44" fontId="1" fillId="0" borderId="0" xfId="13" applyNumberFormat="1" applyFont="1"/>
    <xf numFmtId="0" fontId="1" fillId="0" borderId="2" xfId="13" applyFont="1" applyBorder="1"/>
    <xf numFmtId="9" fontId="1" fillId="0" borderId="1" xfId="7" applyFont="1" applyBorder="1" applyProtection="1"/>
    <xf numFmtId="167" fontId="1" fillId="0" borderId="1" xfId="13" applyNumberFormat="1" applyFont="1" applyBorder="1"/>
    <xf numFmtId="0" fontId="1" fillId="0" borderId="35" xfId="13" applyFont="1" applyBorder="1"/>
    <xf numFmtId="165" fontId="1" fillId="0" borderId="35" xfId="13" applyNumberFormat="1" applyFont="1" applyBorder="1"/>
    <xf numFmtId="165" fontId="1" fillId="0" borderId="0" xfId="13" applyNumberFormat="1" applyFont="1"/>
    <xf numFmtId="0" fontId="1" fillId="0" borderId="0" xfId="13" applyFont="1" applyAlignment="1">
      <alignment horizontal="center"/>
    </xf>
    <xf numFmtId="10" fontId="1" fillId="0" borderId="11" xfId="7" applyNumberFormat="1" applyFont="1" applyBorder="1"/>
    <xf numFmtId="167" fontId="1" fillId="0" borderId="0" xfId="13" applyNumberFormat="1" applyFont="1" applyAlignment="1">
      <alignment vertical="center"/>
    </xf>
    <xf numFmtId="171" fontId="40" fillId="0" borderId="55" xfId="5" applyNumberFormat="1" applyFont="1" applyBorder="1" applyAlignment="1">
      <alignment horizontal="center" vertical="center"/>
      <protection locked="0"/>
    </xf>
    <xf numFmtId="0" fontId="90" fillId="39" borderId="65" xfId="0" quotePrefix="1" applyFont="1" applyFill="1" applyBorder="1" applyAlignment="1" applyProtection="1">
      <alignment horizontal="left" vertical="center"/>
      <protection locked="0"/>
    </xf>
    <xf numFmtId="0" fontId="90" fillId="39" borderId="42" xfId="0" quotePrefix="1" applyFont="1" applyFill="1" applyBorder="1" applyAlignment="1" applyProtection="1">
      <alignment horizontal="left" vertical="center"/>
      <protection locked="0"/>
    </xf>
    <xf numFmtId="0" fontId="90" fillId="39" borderId="42" xfId="0" applyFont="1" applyFill="1" applyBorder="1" applyAlignment="1" applyProtection="1">
      <alignment horizontal="left" vertical="center" wrapText="1"/>
      <protection locked="0"/>
    </xf>
    <xf numFmtId="0" fontId="90" fillId="39" borderId="42" xfId="0" applyFont="1" applyFill="1" applyBorder="1" applyAlignment="1" applyProtection="1">
      <alignment horizontal="center" vertical="center"/>
      <protection locked="0"/>
    </xf>
    <xf numFmtId="4" fontId="90" fillId="39" borderId="56" xfId="1" applyNumberFormat="1" applyFont="1" applyFill="1" applyBorder="1" applyAlignment="1" applyProtection="1">
      <alignment vertical="center"/>
      <protection locked="0"/>
    </xf>
    <xf numFmtId="171" fontId="90" fillId="39" borderId="55" xfId="5" applyNumberFormat="1" applyFont="1" applyFill="1" applyBorder="1" applyAlignment="1">
      <alignment vertical="center"/>
      <protection locked="0"/>
    </xf>
    <xf numFmtId="171" fontId="90" fillId="39" borderId="40" xfId="5" applyNumberFormat="1" applyFont="1" applyFill="1" applyBorder="1" applyAlignment="1">
      <alignment vertical="center"/>
      <protection locked="0"/>
    </xf>
    <xf numFmtId="2" fontId="23" fillId="33" borderId="1" xfId="13" applyNumberFormat="1" applyFont="1" applyFill="1" applyBorder="1"/>
    <xf numFmtId="10" fontId="14" fillId="33" borderId="1" xfId="17" applyNumberFormat="1" applyFont="1" applyFill="1" applyBorder="1" applyProtection="1">
      <protection locked="0"/>
    </xf>
    <xf numFmtId="0" fontId="76" fillId="0" borderId="21" xfId="3" applyFont="1" applyBorder="1" applyAlignment="1">
      <alignment horizontal="left" vertical="center" shrinkToFit="1"/>
    </xf>
    <xf numFmtId="0" fontId="76" fillId="0" borderId="18" xfId="3" applyFont="1" applyBorder="1" applyAlignment="1">
      <alignment horizontal="left" vertical="center" shrinkToFit="1"/>
    </xf>
    <xf numFmtId="0" fontId="49" fillId="0" borderId="2" xfId="4" applyFont="1" applyBorder="1" applyAlignment="1">
      <alignment horizontal="left"/>
    </xf>
    <xf numFmtId="0" fontId="49" fillId="0" borderId="9" xfId="4" applyFont="1" applyBorder="1" applyAlignment="1">
      <alignment horizontal="left"/>
    </xf>
    <xf numFmtId="0" fontId="49" fillId="0" borderId="2" xfId="4" applyFont="1" applyBorder="1" applyAlignment="1">
      <alignment horizontal="center"/>
    </xf>
    <xf numFmtId="0" fontId="49" fillId="0" borderId="12" xfId="4" applyFont="1" applyBorder="1" applyAlignment="1">
      <alignment horizontal="center"/>
    </xf>
    <xf numFmtId="0" fontId="49" fillId="0" borderId="9" xfId="4" applyFont="1" applyBorder="1" applyAlignment="1">
      <alignment horizontal="center"/>
    </xf>
    <xf numFmtId="0" fontId="79" fillId="7" borderId="1" xfId="4" applyFont="1" applyFill="1" applyBorder="1" applyAlignment="1">
      <alignment horizontal="left" vertical="center" wrapText="1"/>
    </xf>
    <xf numFmtId="0" fontId="79" fillId="7" borderId="21" xfId="4" applyFont="1" applyFill="1" applyBorder="1" applyAlignment="1">
      <alignment horizontal="left" vertical="center" wrapText="1"/>
    </xf>
    <xf numFmtId="14" fontId="79" fillId="7" borderId="1" xfId="4" applyNumberFormat="1" applyFont="1" applyFill="1" applyBorder="1" applyAlignment="1" applyProtection="1">
      <alignment horizontal="left" vertical="center"/>
      <protection locked="0"/>
    </xf>
    <xf numFmtId="0" fontId="79" fillId="7" borderId="16" xfId="4" applyFont="1" applyFill="1" applyBorder="1" applyAlignment="1" applyProtection="1">
      <alignment horizontal="left" vertical="center"/>
      <protection locked="0"/>
    </xf>
    <xf numFmtId="0" fontId="79" fillId="7" borderId="21" xfId="4" applyFont="1" applyFill="1" applyBorder="1" applyAlignment="1" applyProtection="1">
      <alignment horizontal="left" vertical="center"/>
      <protection locked="0"/>
    </xf>
    <xf numFmtId="0" fontId="79" fillId="7" borderId="18" xfId="4" applyFont="1" applyFill="1" applyBorder="1" applyAlignment="1" applyProtection="1">
      <alignment horizontal="left" vertical="center"/>
      <protection locked="0"/>
    </xf>
    <xf numFmtId="0" fontId="79" fillId="7" borderId="2" xfId="4" applyFont="1" applyFill="1" applyBorder="1" applyAlignment="1">
      <alignment horizontal="left" vertical="center"/>
    </xf>
    <xf numFmtId="0" fontId="79" fillId="7" borderId="12" xfId="4" applyFont="1" applyFill="1" applyBorder="1" applyAlignment="1">
      <alignment horizontal="left" vertical="center"/>
    </xf>
    <xf numFmtId="0" fontId="79" fillId="7" borderId="7" xfId="4" applyFont="1" applyFill="1" applyBorder="1" applyAlignment="1">
      <alignment horizontal="left" vertical="center"/>
    </xf>
    <xf numFmtId="0" fontId="79" fillId="7" borderId="0" xfId="4" applyFont="1" applyFill="1" applyAlignment="1">
      <alignment horizontal="left" vertical="center"/>
    </xf>
    <xf numFmtId="0" fontId="79" fillId="7" borderId="38" xfId="4" applyFont="1" applyFill="1" applyBorder="1" applyAlignment="1">
      <alignment horizontal="left" vertical="center"/>
    </xf>
    <xf numFmtId="0" fontId="79" fillId="7" borderId="15" xfId="4" applyFont="1" applyFill="1" applyBorder="1" applyAlignment="1">
      <alignment horizontal="left" vertical="center"/>
    </xf>
    <xf numFmtId="0" fontId="79" fillId="7" borderId="1" xfId="4" applyFont="1" applyFill="1" applyBorder="1" applyAlignment="1">
      <alignment horizontal="left" vertical="center"/>
    </xf>
    <xf numFmtId="0" fontId="76" fillId="0" borderId="1" xfId="3" applyFont="1" applyBorder="1" applyAlignment="1">
      <alignment horizontal="left" vertical="center" shrinkToFit="1"/>
    </xf>
    <xf numFmtId="0" fontId="76" fillId="0" borderId="16" xfId="3" applyFont="1" applyBorder="1" applyAlignment="1">
      <alignment horizontal="left" vertical="center" shrinkToFit="1"/>
    </xf>
    <xf numFmtId="0" fontId="76" fillId="0" borderId="20" xfId="3" applyFont="1" applyBorder="1" applyAlignment="1">
      <alignment horizontal="left" vertical="center" shrinkToFit="1"/>
    </xf>
    <xf numFmtId="0" fontId="76" fillId="0" borderId="14" xfId="3" applyFont="1" applyBorder="1" applyAlignment="1">
      <alignment horizontal="left" vertical="center" shrinkToFit="1"/>
    </xf>
    <xf numFmtId="0" fontId="76" fillId="0" borderId="1" xfId="3" applyFont="1" applyBorder="1" applyAlignment="1">
      <alignment horizontal="left" vertical="center" wrapText="1" shrinkToFit="1"/>
    </xf>
    <xf numFmtId="0" fontId="76" fillId="0" borderId="16" xfId="3" applyFont="1" applyBorder="1" applyAlignment="1">
      <alignment horizontal="left" vertical="center" wrapText="1" shrinkToFit="1"/>
    </xf>
    <xf numFmtId="0" fontId="74" fillId="7" borderId="31" xfId="3" applyFont="1" applyFill="1" applyBorder="1" applyAlignment="1">
      <alignment horizontal="left" wrapText="1"/>
    </xf>
    <xf numFmtId="0" fontId="74" fillId="7" borderId="6" xfId="3" applyFont="1" applyFill="1" applyBorder="1" applyAlignment="1">
      <alignment horizontal="left" wrapText="1"/>
    </xf>
    <xf numFmtId="0" fontId="79" fillId="7" borderId="20" xfId="4" applyFont="1" applyFill="1" applyBorder="1" applyAlignment="1" applyProtection="1">
      <alignment horizontal="left" vertical="center"/>
      <protection locked="0"/>
    </xf>
    <xf numFmtId="0" fontId="79" fillId="7" borderId="14" xfId="4" applyFont="1" applyFill="1" applyBorder="1" applyAlignment="1" applyProtection="1">
      <alignment horizontal="left" vertical="center"/>
      <protection locked="0"/>
    </xf>
    <xf numFmtId="0" fontId="79" fillId="7" borderId="2" xfId="4" applyFont="1" applyFill="1" applyBorder="1" applyAlignment="1" applyProtection="1">
      <alignment horizontal="left" vertical="center"/>
      <protection locked="0"/>
    </xf>
    <xf numFmtId="0" fontId="79" fillId="7" borderId="7" xfId="4" applyFont="1" applyFill="1" applyBorder="1" applyAlignment="1" applyProtection="1">
      <alignment horizontal="left" vertical="center"/>
      <protection locked="0"/>
    </xf>
    <xf numFmtId="0" fontId="79" fillId="7" borderId="39" xfId="4" applyFont="1" applyFill="1" applyBorder="1" applyAlignment="1">
      <alignment horizontal="left" vertical="center"/>
    </xf>
    <xf numFmtId="0" fontId="79" fillId="7" borderId="8" xfId="4" applyFont="1" applyFill="1" applyBorder="1" applyAlignment="1">
      <alignment horizontal="left" vertical="center"/>
    </xf>
    <xf numFmtId="0" fontId="79" fillId="7" borderId="17" xfId="4" applyFont="1" applyFill="1" applyBorder="1" applyAlignment="1">
      <alignment horizontal="left" vertical="center"/>
    </xf>
    <xf numFmtId="0" fontId="79" fillId="7" borderId="21" xfId="4" applyFont="1" applyFill="1" applyBorder="1" applyAlignment="1">
      <alignment horizontal="left" vertical="center"/>
    </xf>
    <xf numFmtId="0" fontId="49" fillId="0" borderId="10" xfId="4" applyFont="1" applyBorder="1" applyAlignment="1">
      <alignment horizontal="center"/>
    </xf>
    <xf numFmtId="0" fontId="49" fillId="0" borderId="6" xfId="4" applyFont="1" applyBorder="1" applyAlignment="1">
      <alignment horizontal="center"/>
    </xf>
    <xf numFmtId="0" fontId="49" fillId="0" borderId="31" xfId="4" applyFont="1" applyBorder="1" applyAlignment="1">
      <alignment horizontal="center"/>
    </xf>
    <xf numFmtId="0" fontId="49" fillId="0" borderId="19" xfId="4" applyFont="1" applyBorder="1" applyAlignment="1">
      <alignment horizontal="left"/>
    </xf>
    <xf numFmtId="0" fontId="49" fillId="0" borderId="50" xfId="4" applyFont="1" applyBorder="1" applyAlignment="1">
      <alignment horizontal="left"/>
    </xf>
    <xf numFmtId="0" fontId="49" fillId="0" borderId="19" xfId="4" applyFont="1" applyBorder="1" applyAlignment="1">
      <alignment horizontal="center"/>
    </xf>
    <xf numFmtId="0" fontId="49" fillId="0" borderId="49" xfId="4" applyFont="1" applyBorder="1" applyAlignment="1">
      <alignment horizontal="center"/>
    </xf>
    <xf numFmtId="0" fontId="49" fillId="0" borderId="50" xfId="4" applyFont="1" applyBorder="1" applyAlignment="1">
      <alignment horizontal="center"/>
    </xf>
    <xf numFmtId="0" fontId="79" fillId="7" borderId="13" xfId="4" applyFont="1" applyFill="1" applyBorder="1" applyAlignment="1">
      <alignment horizontal="left" vertical="center"/>
    </xf>
    <xf numFmtId="0" fontId="79" fillId="7" borderId="20" xfId="4" applyFont="1" applyFill="1" applyBorder="1" applyAlignment="1">
      <alignment horizontal="left" vertical="center"/>
    </xf>
    <xf numFmtId="0" fontId="79" fillId="7" borderId="20" xfId="4" applyFont="1" applyFill="1" applyBorder="1" applyAlignment="1">
      <alignment vertical="center"/>
    </xf>
    <xf numFmtId="0" fontId="22" fillId="0" borderId="0" xfId="9" applyFont="1" applyAlignment="1">
      <alignment horizontal="left" vertical="top" wrapText="1"/>
    </xf>
    <xf numFmtId="0" fontId="49" fillId="0" borderId="0" xfId="9" applyFont="1" applyAlignment="1">
      <alignment horizontal="left" vertical="center"/>
    </xf>
    <xf numFmtId="0" fontId="50" fillId="0" borderId="0" xfId="9" applyFont="1" applyAlignment="1">
      <alignment horizontal="left"/>
    </xf>
    <xf numFmtId="0" fontId="50" fillId="0" borderId="0" xfId="9" applyFont="1" applyAlignment="1">
      <alignment horizontal="left" vertical="center"/>
    </xf>
    <xf numFmtId="0" fontId="1" fillId="0" borderId="0" xfId="9" quotePrefix="1" applyFont="1" applyAlignment="1">
      <alignment horizontal="left" vertical="top"/>
    </xf>
    <xf numFmtId="0" fontId="8" fillId="0" borderId="0" xfId="9" quotePrefix="1" applyAlignment="1">
      <alignment horizontal="left" vertical="top"/>
    </xf>
    <xf numFmtId="14" fontId="8" fillId="0" borderId="0" xfId="9" quotePrefix="1" applyNumberFormat="1" applyAlignment="1">
      <alignment horizontal="left" vertical="top"/>
    </xf>
    <xf numFmtId="0" fontId="22" fillId="0" borderId="0" xfId="9" quotePrefix="1" applyFont="1" applyAlignment="1">
      <alignment horizontal="left" vertical="top" wrapText="1"/>
    </xf>
    <xf numFmtId="0" fontId="1" fillId="0" borderId="0" xfId="9" quotePrefix="1" applyFont="1" applyAlignment="1">
      <alignment vertical="top"/>
    </xf>
    <xf numFmtId="0" fontId="8" fillId="0" borderId="0" xfId="9" quotePrefix="1" applyAlignment="1">
      <alignment vertical="top"/>
    </xf>
    <xf numFmtId="175" fontId="20" fillId="0" borderId="0" xfId="11" applyNumberFormat="1" applyFont="1" applyAlignment="1">
      <alignment horizontal="left" vertical="top"/>
    </xf>
    <xf numFmtId="2" fontId="14" fillId="6" borderId="34" xfId="0" applyNumberFormat="1" applyFont="1" applyFill="1" applyBorder="1" applyAlignment="1" applyProtection="1">
      <alignment horizontal="center"/>
      <protection locked="0"/>
    </xf>
    <xf numFmtId="2" fontId="14" fillId="6" borderId="32" xfId="0" applyNumberFormat="1" applyFont="1" applyFill="1" applyBorder="1" applyAlignment="1" applyProtection="1">
      <alignment horizontal="center"/>
      <protection locked="0"/>
    </xf>
    <xf numFmtId="169" fontId="14" fillId="18" borderId="34" xfId="0" applyNumberFormat="1" applyFont="1" applyFill="1" applyBorder="1" applyAlignment="1" applyProtection="1">
      <alignment horizontal="center"/>
      <protection locked="0"/>
    </xf>
    <xf numFmtId="169" fontId="14" fillId="18" borderId="33" xfId="0" applyNumberFormat="1" applyFont="1" applyFill="1" applyBorder="1" applyAlignment="1" applyProtection="1">
      <alignment horizontal="center"/>
      <protection locked="0"/>
    </xf>
    <xf numFmtId="169" fontId="14" fillId="18" borderId="32" xfId="0" applyNumberFormat="1" applyFont="1" applyFill="1" applyBorder="1" applyAlignment="1" applyProtection="1">
      <alignment horizontal="center"/>
      <protection locked="0"/>
    </xf>
    <xf numFmtId="0" fontId="17" fillId="0" borderId="0" xfId="0" applyFont="1" applyAlignment="1" applyProtection="1">
      <alignment horizontal="left" vertical="top" wrapText="1"/>
      <protection locked="0"/>
    </xf>
    <xf numFmtId="0" fontId="17" fillId="0" borderId="3" xfId="0" applyFont="1" applyBorder="1" applyAlignment="1" applyProtection="1">
      <alignment horizontal="left" vertical="top" wrapText="1"/>
      <protection locked="0"/>
    </xf>
    <xf numFmtId="0" fontId="17" fillId="0" borderId="33" xfId="0" applyFont="1" applyBorder="1" applyAlignment="1" applyProtection="1">
      <alignment horizontal="left" vertical="top"/>
      <protection locked="0"/>
    </xf>
    <xf numFmtId="0" fontId="17" fillId="0" borderId="32" xfId="0" applyFont="1" applyBorder="1" applyAlignment="1" applyProtection="1">
      <alignment horizontal="left" vertical="top"/>
      <protection locked="0"/>
    </xf>
    <xf numFmtId="4" fontId="14" fillId="0" borderId="0" xfId="0" applyNumberFormat="1" applyFont="1" applyAlignment="1" applyProtection="1">
      <alignment horizontal="center"/>
      <protection locked="0"/>
    </xf>
    <xf numFmtId="4" fontId="14" fillId="6" borderId="34" xfId="0" applyNumberFormat="1" applyFont="1" applyFill="1" applyBorder="1" applyAlignment="1" applyProtection="1">
      <alignment horizontal="center"/>
      <protection locked="0"/>
    </xf>
    <xf numFmtId="4" fontId="14" fillId="6" borderId="32" xfId="0" applyNumberFormat="1" applyFont="1" applyFill="1" applyBorder="1" applyAlignment="1" applyProtection="1">
      <alignment horizontal="center"/>
      <protection locked="0"/>
    </xf>
    <xf numFmtId="4" fontId="14" fillId="17" borderId="2" xfId="0" applyNumberFormat="1" applyFont="1" applyFill="1" applyBorder="1" applyAlignment="1" applyProtection="1">
      <alignment horizontal="center"/>
      <protection locked="0"/>
    </xf>
    <xf numFmtId="4" fontId="14" fillId="17" borderId="9" xfId="0" applyNumberFormat="1" applyFont="1" applyFill="1" applyBorder="1" applyAlignment="1" applyProtection="1">
      <alignment horizontal="center"/>
      <protection locked="0"/>
    </xf>
    <xf numFmtId="4" fontId="14" fillId="18" borderId="2" xfId="0" applyNumberFormat="1" applyFont="1" applyFill="1" applyBorder="1" applyAlignment="1" applyProtection="1">
      <alignment horizontal="center"/>
      <protection locked="0"/>
    </xf>
    <xf numFmtId="4" fontId="14" fillId="18" borderId="12" xfId="0" applyNumberFormat="1" applyFont="1" applyFill="1" applyBorder="1" applyAlignment="1" applyProtection="1">
      <alignment horizontal="center"/>
      <protection locked="0"/>
    </xf>
    <xf numFmtId="4" fontId="14" fillId="18" borderId="9" xfId="0" applyNumberFormat="1" applyFont="1" applyFill="1" applyBorder="1" applyAlignment="1" applyProtection="1">
      <alignment horizontal="center"/>
      <protection locked="0"/>
    </xf>
    <xf numFmtId="4" fontId="14" fillId="6" borderId="2" xfId="0" applyNumberFormat="1" applyFont="1" applyFill="1" applyBorder="1" applyAlignment="1" applyProtection="1">
      <alignment horizontal="center"/>
      <protection locked="0"/>
    </xf>
    <xf numFmtId="4" fontId="14" fillId="6" borderId="9" xfId="0" applyNumberFormat="1" applyFont="1" applyFill="1" applyBorder="1" applyAlignment="1" applyProtection="1">
      <alignment horizontal="center"/>
      <protection locked="0"/>
    </xf>
    <xf numFmtId="172" fontId="17" fillId="0" borderId="0" xfId="6" applyNumberFormat="1" applyFont="1" applyAlignment="1" applyProtection="1">
      <alignment horizontal="left" vertical="top"/>
      <protection locked="0"/>
    </xf>
    <xf numFmtId="173" fontId="17" fillId="0" borderId="0" xfId="7" quotePrefix="1" applyNumberFormat="1" applyFont="1" applyBorder="1" applyAlignment="1" applyProtection="1">
      <alignment horizontal="left" vertical="top"/>
      <protection locked="0"/>
    </xf>
    <xf numFmtId="0" fontId="76" fillId="34" borderId="51" xfId="0" applyFont="1" applyFill="1" applyBorder="1" applyAlignment="1" applyProtection="1">
      <alignment horizontal="left"/>
      <protection locked="0"/>
    </xf>
    <xf numFmtId="0" fontId="76" fillId="34" borderId="0" xfId="0" applyFont="1" applyFill="1" applyAlignment="1" applyProtection="1">
      <alignment horizontal="left"/>
      <protection locked="0"/>
    </xf>
    <xf numFmtId="0" fontId="44" fillId="0" borderId="45" xfId="9" quotePrefix="1" applyFont="1" applyBorder="1" applyAlignment="1">
      <alignment horizontal="center" vertical="center"/>
    </xf>
    <xf numFmtId="0" fontId="44" fillId="0" borderId="46" xfId="9" quotePrefix="1" applyFont="1" applyBorder="1" applyAlignment="1">
      <alignment horizontal="center" vertical="center"/>
    </xf>
    <xf numFmtId="0" fontId="44" fillId="0" borderId="47" xfId="9" quotePrefix="1" applyFont="1" applyBorder="1" applyAlignment="1">
      <alignment horizontal="center" vertical="center"/>
    </xf>
    <xf numFmtId="0" fontId="8" fillId="0" borderId="34" xfId="9" quotePrefix="1" applyBorder="1" applyAlignment="1" applyProtection="1">
      <alignment horizontal="left" vertical="top" wrapText="1"/>
      <protection locked="0"/>
    </xf>
    <xf numFmtId="0" fontId="8" fillId="0" borderId="33" xfId="9" quotePrefix="1" applyBorder="1" applyAlignment="1" applyProtection="1">
      <alignment horizontal="left" vertical="top" wrapText="1"/>
      <protection locked="0"/>
    </xf>
    <xf numFmtId="0" fontId="8" fillId="0" borderId="32" xfId="9" quotePrefix="1" applyBorder="1" applyAlignment="1" applyProtection="1">
      <alignment horizontal="left" vertical="top" wrapText="1"/>
      <protection locked="0"/>
    </xf>
    <xf numFmtId="0" fontId="8" fillId="0" borderId="36" xfId="9" quotePrefix="1" applyBorder="1" applyAlignment="1" applyProtection="1">
      <alignment horizontal="left" vertical="top" wrapText="1"/>
      <protection locked="0"/>
    </xf>
    <xf numFmtId="0" fontId="8" fillId="0" borderId="35" xfId="9" quotePrefix="1" applyBorder="1" applyAlignment="1" applyProtection="1">
      <alignment horizontal="left" vertical="top" wrapText="1"/>
      <protection locked="0"/>
    </xf>
    <xf numFmtId="0" fontId="8" fillId="0" borderId="30" xfId="9" quotePrefix="1" applyBorder="1" applyAlignment="1" applyProtection="1">
      <alignment horizontal="left" vertical="top" wrapText="1"/>
      <protection locked="0"/>
    </xf>
    <xf numFmtId="0" fontId="1" fillId="0" borderId="0" xfId="9" quotePrefix="1" applyFont="1" applyAlignment="1" applyProtection="1">
      <alignment horizontal="left" vertical="top" wrapText="1"/>
      <protection locked="0"/>
    </xf>
    <xf numFmtId="0" fontId="1" fillId="0" borderId="3" xfId="9" quotePrefix="1" applyFont="1" applyBorder="1" applyAlignment="1" applyProtection="1">
      <alignment horizontal="left" vertical="top" wrapText="1"/>
      <protection locked="0"/>
    </xf>
    <xf numFmtId="14" fontId="1" fillId="0" borderId="0" xfId="9" quotePrefix="1" applyNumberFormat="1" applyFont="1" applyAlignment="1">
      <alignment horizontal="left" vertical="top" wrapText="1"/>
    </xf>
    <xf numFmtId="14" fontId="1" fillId="0" borderId="3" xfId="9" quotePrefix="1" applyNumberFormat="1" applyFont="1" applyBorder="1" applyAlignment="1">
      <alignment horizontal="left" vertical="top" wrapText="1"/>
    </xf>
    <xf numFmtId="0" fontId="8" fillId="0" borderId="3" xfId="9" quotePrefix="1" applyBorder="1" applyAlignment="1" applyProtection="1">
      <alignment horizontal="left" vertical="top" wrapText="1"/>
      <protection locked="0"/>
    </xf>
    <xf numFmtId="0" fontId="8" fillId="0" borderId="0" xfId="9" quotePrefix="1" applyAlignment="1" applyProtection="1">
      <alignment horizontal="left" vertical="top" wrapText="1"/>
      <protection locked="0"/>
    </xf>
    <xf numFmtId="0" fontId="8" fillId="0" borderId="4" xfId="9" quotePrefix="1" applyBorder="1" applyAlignment="1" applyProtection="1">
      <alignment horizontal="left" vertical="top" wrapText="1"/>
      <protection locked="0"/>
    </xf>
    <xf numFmtId="0" fontId="8" fillId="0" borderId="0" xfId="9" quotePrefix="1" applyAlignment="1" applyProtection="1">
      <alignment horizontal="left" vertical="top"/>
      <protection locked="0"/>
    </xf>
    <xf numFmtId="0" fontId="8" fillId="0" borderId="3" xfId="9" quotePrefix="1" applyBorder="1" applyAlignment="1" applyProtection="1">
      <alignment horizontal="left" vertical="top"/>
      <protection locked="0"/>
    </xf>
    <xf numFmtId="0" fontId="1" fillId="0" borderId="0" xfId="9" quotePrefix="1" applyFont="1" applyAlignment="1" applyProtection="1">
      <alignment horizontal="left" vertical="top"/>
      <protection locked="0"/>
    </xf>
    <xf numFmtId="0" fontId="41" fillId="0" borderId="0" xfId="9" applyFont="1" applyAlignment="1">
      <alignment horizontal="center" vertical="top" wrapText="1"/>
    </xf>
    <xf numFmtId="2" fontId="23" fillId="12" borderId="1" xfId="13" applyNumberFormat="1" applyFont="1" applyFill="1" applyBorder="1" applyAlignment="1" applyProtection="1">
      <alignment horizontal="left"/>
      <protection locked="0"/>
    </xf>
    <xf numFmtId="0" fontId="49" fillId="0" borderId="2" xfId="13" applyFont="1" applyBorder="1" applyAlignment="1">
      <alignment horizontal="center"/>
    </xf>
    <xf numFmtId="0" fontId="49" fillId="0" borderId="12" xfId="13" applyFont="1" applyBorder="1" applyAlignment="1">
      <alignment horizontal="center"/>
    </xf>
    <xf numFmtId="0" fontId="49" fillId="0" borderId="9" xfId="13" applyFont="1" applyBorder="1" applyAlignment="1">
      <alignment horizontal="center"/>
    </xf>
    <xf numFmtId="0" fontId="49" fillId="12" borderId="2" xfId="13" applyFont="1" applyFill="1" applyBorder="1" applyAlignment="1">
      <alignment horizontal="center"/>
    </xf>
    <xf numFmtId="0" fontId="49" fillId="12" borderId="12" xfId="13" applyFont="1" applyFill="1" applyBorder="1" applyAlignment="1">
      <alignment horizontal="center"/>
    </xf>
    <xf numFmtId="0" fontId="49" fillId="12" borderId="9" xfId="13" applyFont="1" applyFill="1" applyBorder="1" applyAlignment="1">
      <alignment horizontal="center"/>
    </xf>
    <xf numFmtId="0" fontId="28" fillId="10" borderId="41" xfId="0" applyFont="1" applyFill="1" applyBorder="1" applyAlignment="1">
      <alignment horizontal="center" wrapText="1"/>
    </xf>
    <xf numFmtId="0" fontId="28" fillId="10" borderId="43" xfId="0" applyFont="1" applyFill="1" applyBorder="1" applyAlignment="1">
      <alignment horizontal="center" wrapText="1"/>
    </xf>
    <xf numFmtId="0" fontId="28" fillId="10" borderId="31" xfId="0" applyFont="1" applyFill="1" applyBorder="1" applyAlignment="1">
      <alignment horizontal="center" wrapText="1"/>
    </xf>
    <xf numFmtId="0" fontId="28" fillId="10" borderId="6" xfId="0" applyFont="1" applyFill="1" applyBorder="1" applyAlignment="1">
      <alignment horizontal="center" wrapText="1"/>
    </xf>
    <xf numFmtId="0" fontId="17" fillId="0" borderId="0" xfId="0" applyFont="1" applyAlignment="1" applyProtection="1">
      <alignment horizontal="left" vertical="top"/>
      <protection locked="0"/>
    </xf>
    <xf numFmtId="0" fontId="28" fillId="10" borderId="10" xfId="0" applyFont="1" applyFill="1" applyBorder="1" applyAlignment="1">
      <alignment horizontal="center" wrapText="1"/>
    </xf>
    <xf numFmtId="0" fontId="81" fillId="0" borderId="83" xfId="0" applyFont="1" applyBorder="1" applyAlignment="1">
      <alignment horizontal="left" vertical="center" wrapText="1"/>
    </xf>
    <xf numFmtId="0" fontId="81" fillId="0" borderId="84" xfId="0" applyFont="1" applyBorder="1" applyAlignment="1">
      <alignment horizontal="left" vertical="center" wrapText="1"/>
    </xf>
    <xf numFmtId="0" fontId="81" fillId="0" borderId="74" xfId="0" applyFont="1" applyBorder="1" applyAlignment="1">
      <alignment horizontal="left" vertical="center" wrapText="1"/>
    </xf>
    <xf numFmtId="0" fontId="82" fillId="0" borderId="77" xfId="0" applyFont="1" applyBorder="1" applyAlignment="1">
      <alignment horizontal="left" vertical="center" wrapText="1"/>
    </xf>
    <xf numFmtId="0" fontId="82" fillId="0" borderId="78" xfId="0" applyFont="1" applyBorder="1" applyAlignment="1">
      <alignment horizontal="left" vertical="center" wrapText="1"/>
    </xf>
    <xf numFmtId="0" fontId="82" fillId="0" borderId="79" xfId="0" applyFont="1" applyBorder="1" applyAlignment="1">
      <alignment horizontal="left" vertical="center" wrapText="1"/>
    </xf>
    <xf numFmtId="0" fontId="82" fillId="0" borderId="80" xfId="0" applyFont="1" applyBorder="1" applyAlignment="1">
      <alignment horizontal="left" vertical="center" wrapText="1"/>
    </xf>
    <xf numFmtId="0" fontId="82" fillId="0" borderId="81" xfId="0" applyFont="1" applyBorder="1" applyAlignment="1">
      <alignment horizontal="left" vertical="center" wrapText="1"/>
    </xf>
    <xf numFmtId="0" fontId="82" fillId="0" borderId="82" xfId="0" applyFont="1" applyBorder="1" applyAlignment="1">
      <alignment horizontal="left" vertical="center" wrapText="1"/>
    </xf>
    <xf numFmtId="0" fontId="98" fillId="32" borderId="10" xfId="28" applyFont="1" applyFill="1" applyBorder="1" applyAlignment="1">
      <alignment horizontal="left" vertical="center"/>
    </xf>
    <xf numFmtId="0" fontId="98" fillId="32" borderId="6" xfId="28" applyFont="1" applyFill="1" applyBorder="1" applyAlignment="1">
      <alignment horizontal="left" vertical="center"/>
    </xf>
    <xf numFmtId="0" fontId="98" fillId="32" borderId="10" xfId="28" applyFont="1" applyFill="1" applyBorder="1" applyAlignment="1">
      <alignment horizontal="left" vertical="top"/>
    </xf>
    <xf numFmtId="0" fontId="98" fillId="32" borderId="6" xfId="28" applyFont="1" applyFill="1" applyBorder="1" applyAlignment="1">
      <alignment horizontal="left" vertical="top"/>
    </xf>
    <xf numFmtId="0" fontId="99" fillId="33" borderId="10" xfId="28" applyFont="1" applyFill="1" applyBorder="1" applyAlignment="1">
      <alignment horizontal="left" vertical="top"/>
    </xf>
    <xf numFmtId="0" fontId="99" fillId="33" borderId="31" xfId="28" applyFont="1" applyFill="1" applyBorder="1" applyAlignment="1">
      <alignment horizontal="left" vertical="top"/>
    </xf>
    <xf numFmtId="0" fontId="99" fillId="33" borderId="6" xfId="28" applyFont="1" applyFill="1" applyBorder="1" applyAlignment="1">
      <alignment horizontal="left" vertical="top"/>
    </xf>
    <xf numFmtId="0" fontId="69" fillId="10" borderId="10" xfId="28" applyFont="1" applyFill="1" applyBorder="1" applyAlignment="1">
      <alignment horizontal="left" vertical="top"/>
    </xf>
    <xf numFmtId="0" fontId="69" fillId="10" borderId="31" xfId="28" applyFont="1" applyFill="1" applyBorder="1" applyAlignment="1">
      <alignment horizontal="left" vertical="top"/>
    </xf>
    <xf numFmtId="0" fontId="69" fillId="10" borderId="6" xfId="28" applyFont="1" applyFill="1" applyBorder="1" applyAlignment="1">
      <alignment horizontal="left" vertical="top"/>
    </xf>
  </cellXfs>
  <cellStyles count="30">
    <cellStyle name="Entrée" xfId="24" builtinId="20"/>
    <cellStyle name="Hyperlink 2" xfId="10" xr:uid="{00000000-0005-0000-0000-000001000000}"/>
    <cellStyle name="Komma [0] 2" xfId="5" xr:uid="{00000000-0005-0000-0000-000002000000}"/>
    <cellStyle name="Komma 2" xfId="6" xr:uid="{00000000-0005-0000-0000-000003000000}"/>
    <cellStyle name="Komma 3" xfId="15" xr:uid="{25E2B444-8D9F-4755-97EF-48CFECF6CCCC}"/>
    <cellStyle name="Lien hypertexte" xfId="22" builtinId="8"/>
    <cellStyle name="Milliers" xfId="23" builtinId="3"/>
    <cellStyle name="Monétaire" xfId="8" builtinId="4"/>
    <cellStyle name="Normal" xfId="0" builtinId="0"/>
    <cellStyle name="Normal 2" xfId="25" xr:uid="{D98A063A-13B4-4515-B9AD-29359DD77432}"/>
    <cellStyle name="Normal 3" xfId="28" xr:uid="{7F75AA2B-75F1-4427-96C3-97FCEC815766}"/>
    <cellStyle name="Normal_P.R." xfId="14" xr:uid="{DA420D81-A770-4E7D-BE61-46FE2124CC17}"/>
    <cellStyle name="Pourcentage" xfId="7" builtinId="5"/>
    <cellStyle name="Pourcentage 2" xfId="26" xr:uid="{809FDFB2-9E56-4CE8-8543-368200F4F296}"/>
    <cellStyle name="Procent 2" xfId="17" xr:uid="{77A8EF65-AC1D-4AD5-9D0C-E2D3CC521592}"/>
    <cellStyle name="Standaard 2" xfId="1" xr:uid="{00000000-0005-0000-0000-000007000000}"/>
    <cellStyle name="Standaard 2 2" xfId="27" xr:uid="{84F2E51B-007E-4FC9-A4D4-092088276022}"/>
    <cellStyle name="Standaard 3" xfId="2" xr:uid="{00000000-0005-0000-0000-000008000000}"/>
    <cellStyle name="Standaard 3 2" xfId="3" xr:uid="{00000000-0005-0000-0000-000009000000}"/>
    <cellStyle name="Standaard 3 3" xfId="29" xr:uid="{321C3C90-62CC-4B01-B2B7-171E4B80D2A2}"/>
    <cellStyle name="Standaard 3_CODES" xfId="18" xr:uid="{A990B1CA-88F7-47C1-9B35-036E3CDA4B74}"/>
    <cellStyle name="Standaard 4" xfId="4" xr:uid="{00000000-0005-0000-0000-00000A000000}"/>
    <cellStyle name="Standaard 4 2" xfId="12" xr:uid="{00000000-0005-0000-0000-00000B000000}"/>
    <cellStyle name="Standaard 4_CODES" xfId="19" xr:uid="{BD902EE6-4E17-44D0-B7E5-F7A2558676B4}"/>
    <cellStyle name="Standaard 5" xfId="9" xr:uid="{00000000-0005-0000-0000-00000C000000}"/>
    <cellStyle name="Standaard 6" xfId="13" xr:uid="{A54453E7-6B11-416F-B70E-5CF1B5B833CE}"/>
    <cellStyle name="Standaard 7" xfId="20" xr:uid="{F8047B51-0101-4F3D-9895-F9B6A33C12AF}"/>
    <cellStyle name="Standaard_KABELLIJST" xfId="21" xr:uid="{F9F5585A-A42D-4C99-B522-5D6C4EA5552A}"/>
    <cellStyle name="Valuta 2" xfId="11" xr:uid="{00000000-0005-0000-0000-00000E000000}"/>
    <cellStyle name="Valuta 3" xfId="16" xr:uid="{DE3AD60B-05E2-4692-A356-E948C629B112}"/>
  </cellStyles>
  <dxfs count="67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0"/>
        <color rgb="FFFF0000"/>
        <name val="Helv"/>
        <scheme val="none"/>
      </font>
      <fill>
        <patternFill patternType="solid">
          <fgColor indexed="64"/>
          <bgColor rgb="FFFFFF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patternType="none">
          <bgColor auto="1"/>
        </patternFill>
      </fill>
    </dxf>
    <dxf>
      <fill>
        <patternFill>
          <bgColor rgb="FFFF0000"/>
        </patternFill>
      </fill>
    </dxf>
    <dxf>
      <fill>
        <patternFill patternType="none">
          <bgColor auto="1"/>
        </patternFill>
      </fill>
    </dxf>
    <dxf>
      <fill>
        <patternFill>
          <bgColor rgb="FFFF0000"/>
        </patternFill>
      </fill>
    </dxf>
    <dxf>
      <fill>
        <patternFill patternType="none">
          <bgColor auto="1"/>
        </patternFill>
      </fill>
    </dxf>
    <dxf>
      <fill>
        <patternFill>
          <bgColor rgb="FFFF0000"/>
        </patternFill>
      </fill>
    </dxf>
    <dxf>
      <fill>
        <patternFill patternType="none">
          <bgColor auto="1"/>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theme="0"/>
        </patternFill>
      </fill>
    </dxf>
    <dxf>
      <fill>
        <patternFill>
          <bgColor rgb="FFFF0000"/>
        </patternFill>
      </fill>
    </dxf>
    <dxf>
      <fill>
        <patternFill>
          <bgColor rgb="FFFF0000"/>
        </patternFill>
      </fill>
    </dxf>
    <dxf>
      <font>
        <b val="0"/>
        <i val="0"/>
        <strike val="0"/>
        <condense val="0"/>
        <extend val="0"/>
        <outline val="0"/>
        <shadow val="0"/>
        <u val="none"/>
        <vertAlign val="baseline"/>
        <sz val="10"/>
        <color auto="1"/>
        <name val="Calibri"/>
        <family val="2"/>
        <scheme val="minor"/>
      </font>
      <numFmt numFmtId="171" formatCode="#,##0.00_ ;[Red]\-#,##0.00\ "/>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Calibri"/>
        <family val="2"/>
        <scheme val="minor"/>
      </font>
      <numFmt numFmtId="171" formatCode="#,##0.00_ ;[Red]\-#,##0.00\ "/>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Calibri"/>
        <family val="2"/>
        <scheme val="minor"/>
      </font>
      <numFmt numFmtId="171" formatCode="#,##0.00_ ;[Red]\-#,##0.00\ "/>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rgb="FFFF0000"/>
        <name val="Calibri"/>
        <family val="2"/>
        <scheme val="minor"/>
      </font>
      <numFmt numFmtId="171" formatCode="#,##0.00_ ;[Red]\-#,##0.00\ "/>
      <fill>
        <patternFill patternType="none">
          <fgColor indexed="64"/>
          <bgColor indexed="65"/>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Calibri"/>
        <family val="2"/>
        <scheme val="minor"/>
      </font>
      <numFmt numFmtId="171" formatCode="#,##0.00_ ;[Red]\-#,##0.00\ "/>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Calibri"/>
        <family val="2"/>
        <scheme val="minor"/>
      </font>
      <numFmt numFmtId="171" formatCode="#,##0.00_ ;[Red]\-#,##0.00\ "/>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Calibri"/>
        <family val="2"/>
        <scheme val="minor"/>
      </font>
      <numFmt numFmtId="171" formatCode="#,##0.00_ ;[Red]\-#,##0.00\ "/>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Calibri"/>
        <family val="2"/>
        <scheme val="minor"/>
      </font>
      <numFmt numFmtId="171" formatCode="#,##0.00_ ;[Red]\-#,##0.00\ "/>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Calibri"/>
        <family val="2"/>
        <scheme val="minor"/>
      </font>
      <numFmt numFmtId="171" formatCode="#,##0.00_ ;[Red]\-#,##0.00\ "/>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indexed="65"/>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theme="3"/>
        <name val="Calibri"/>
        <family val="2"/>
        <scheme val="minor"/>
      </font>
      <numFmt numFmtId="0" formatCode="General"/>
      <fill>
        <patternFill patternType="none">
          <fgColor indexed="64"/>
          <bgColor indexed="65"/>
        </patternFill>
      </fill>
      <alignment horizontal="center" vertical="top"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bottom style="medium">
          <color indexed="64"/>
        </bottom>
      </border>
    </dxf>
    <dxf>
      <border outline="0">
        <left style="medium">
          <color indexed="64"/>
        </left>
        <right style="medium">
          <color indexed="64"/>
        </right>
        <top style="medium">
          <color indexed="64"/>
        </top>
      </border>
    </dxf>
    <dxf>
      <font>
        <b/>
        <i val="0"/>
        <strike val="0"/>
        <condense val="0"/>
        <extend val="0"/>
        <outline val="0"/>
        <shadow val="0"/>
        <u val="none"/>
        <vertAlign val="baseline"/>
        <sz val="11"/>
        <color theme="0"/>
        <name val="Calibri"/>
        <family val="2"/>
        <scheme val="minor"/>
      </font>
      <fill>
        <patternFill patternType="solid">
          <fgColor indexed="64"/>
          <bgColor rgb="FF0070C0"/>
        </patternFill>
      </fill>
      <alignment horizontal="general" vertical="bottom" textRotation="0" wrapText="0" indent="0" justifyLastLine="0" shrinkToFit="0" readingOrder="0"/>
    </dxf>
    <dxf>
      <fill>
        <patternFill>
          <bgColor rgb="FF92D050"/>
        </patternFill>
      </fill>
    </dxf>
    <dxf>
      <fill>
        <patternFill>
          <bgColor rgb="FFFF0000"/>
        </patternFill>
      </fill>
    </dxf>
    <dxf>
      <font>
        <b val="0"/>
        <i val="0"/>
        <strike val="0"/>
        <condense val="0"/>
        <extend val="0"/>
        <outline val="0"/>
        <shadow val="0"/>
        <u val="none"/>
        <vertAlign val="baseline"/>
        <sz val="10"/>
        <color theme="1"/>
        <name val="Calibri"/>
        <family val="2"/>
        <scheme val="minor"/>
      </font>
      <numFmt numFmtId="183" formatCode="0.0%"/>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10"/>
        <color auto="1"/>
        <name val="Calibri"/>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numFmt numFmtId="183"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Calibri"/>
        <family val="2"/>
        <scheme val="minor"/>
      </font>
      <numFmt numFmtId="165" formatCode="_-* #,##0.00\ &quot;€&quot;_-;\-* #,##0.00\ &quot;€&quot;_-;_-* &quot;-&quot;??\ &quot;€&quot;_-;_-@_-"/>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vertAlign val="baseline"/>
        <name val="Calibri"/>
        <family val="2"/>
        <scheme val="minor"/>
      </font>
      <fill>
        <patternFill patternType="none">
          <fgColor indexed="64"/>
          <bgColor auto="1"/>
        </patternFill>
      </fill>
    </dxf>
    <dxf>
      <font>
        <b/>
        <i val="0"/>
        <strike val="0"/>
        <condense val="0"/>
        <extend val="0"/>
        <outline val="0"/>
        <shadow val="0"/>
        <u val="none"/>
        <vertAlign val="baseline"/>
        <sz val="8"/>
        <color auto="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style="thin">
          <color auto="1"/>
        </right>
        <top/>
        <bottom/>
      </border>
      <protection locked="1" hidden="0"/>
    </dxf>
    <dxf>
      <font>
        <color rgb="FF9C0006"/>
      </font>
      <fill>
        <patternFill>
          <bgColor rgb="FFFFC7CE"/>
        </patternFill>
      </fill>
    </dxf>
    <dxf>
      <fill>
        <patternFill>
          <bgColor rgb="FF92D050"/>
        </patternFill>
      </fill>
    </dxf>
    <dxf>
      <fill>
        <patternFill>
          <bgColor rgb="FFFF0000"/>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rgb="FFFFFF00"/>
        </patternFill>
      </fill>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4" formatCode="#,##0.00"/>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3" formatCode="#,##0"/>
      <alignment vertical="center" textRotation="0" indent="0" justifyLastLine="0" shrinkToFit="0" readingOrder="0"/>
      <border diagonalUp="0" diagonalDown="0">
        <left style="thin">
          <color auto="1"/>
        </left>
        <right style="thin">
          <color auto="1"/>
        </right>
        <top/>
        <bottom/>
      </border>
      <protection locked="0" hidden="0"/>
    </dxf>
    <dxf>
      <font>
        <b val="0"/>
        <i val="0"/>
        <strike val="0"/>
        <condense val="0"/>
        <extend val="0"/>
        <outline val="0"/>
        <shadow val="0"/>
        <u val="none"/>
        <vertAlign val="baseline"/>
        <sz val="11"/>
        <color auto="1"/>
        <name val="Calibri"/>
        <family val="2"/>
        <scheme val="minor"/>
      </font>
      <numFmt numFmtId="4" formatCode="#,##0.00"/>
      <alignment vertical="center" textRotation="0" indent="0" justifyLastLine="0" shrinkToFit="0" readingOrder="0"/>
      <border diagonalUp="0" diagonalDown="0">
        <left style="thin">
          <color auto="1"/>
        </left>
        <right style="thin">
          <color auto="1"/>
        </right>
        <top/>
        <bottom/>
      </border>
      <protection locked="0" hidden="0"/>
    </dxf>
    <dxf>
      <font>
        <b val="0"/>
        <i val="0"/>
        <strike val="0"/>
        <condense val="0"/>
        <extend val="0"/>
        <outline val="0"/>
        <shadow val="0"/>
        <u val="none"/>
        <vertAlign val="baseline"/>
        <sz val="11"/>
        <color auto="1"/>
        <name val="Calibri"/>
        <family val="2"/>
        <scheme val="minor"/>
      </font>
      <numFmt numFmtId="4" formatCode="#,##0.00"/>
      <alignment vertical="center" textRotation="0" indent="0" justifyLastLine="0" shrinkToFit="0" readingOrder="0"/>
      <border diagonalUp="0" diagonalDown="0">
        <left/>
        <right style="thin">
          <color indexed="64"/>
        </right>
        <top/>
        <bottom/>
      </border>
      <protection locked="0" hidden="0"/>
    </dxf>
    <dxf>
      <font>
        <b val="0"/>
        <i val="0"/>
        <strike val="0"/>
        <condense val="0"/>
        <extend val="0"/>
        <outline val="0"/>
        <shadow val="0"/>
        <u val="none"/>
        <vertAlign val="baseline"/>
        <sz val="11"/>
        <color auto="1"/>
        <name val="Calibri"/>
        <family val="2"/>
        <scheme val="minor"/>
      </font>
      <numFmt numFmtId="4" formatCode="#,##0.00"/>
      <alignment vertical="center" textRotation="0" indent="0" justifyLastLine="0" shrinkToFit="0" readingOrder="0"/>
      <border diagonalUp="0" diagonalDown="0">
        <left style="thin">
          <color indexed="64"/>
        </left>
        <right/>
        <top/>
        <bottom/>
      </border>
      <protection locked="0" hidden="0"/>
    </dxf>
    <dxf>
      <font>
        <b val="0"/>
        <i val="0"/>
        <strike val="0"/>
        <condense val="0"/>
        <extend val="0"/>
        <outline val="0"/>
        <shadow val="0"/>
        <u val="none"/>
        <vertAlign val="baseline"/>
        <sz val="11"/>
        <color auto="1"/>
        <name val="Calibri"/>
        <family val="2"/>
        <scheme val="minor"/>
      </font>
      <numFmt numFmtId="4" formatCode="#,##0.00"/>
      <alignment horizontal="center" vertical="center" textRotation="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1"/>
        <color auto="1"/>
        <name val="Calibri"/>
        <family val="2"/>
        <scheme val="minor"/>
      </font>
      <numFmt numFmtId="4" formatCode="#,##0.00"/>
      <alignment horizontal="center" vertical="center" textRotation="0"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Calibri"/>
        <family val="2"/>
        <scheme val="minor"/>
      </font>
      <numFmt numFmtId="4" formatCode="#,##0.00"/>
      <alignment horizontal="center" vertical="center" textRotation="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1"/>
        <color auto="1"/>
        <name val="Calibri"/>
        <family val="2"/>
        <scheme val="minor"/>
      </font>
      <numFmt numFmtId="4" formatCode="#,##0.00"/>
      <alignment horizontal="center"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4" formatCode="#,##0.00"/>
      <alignment horizontal="center" vertical="center" textRotation="0"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Calibri"/>
        <family val="2"/>
        <scheme val="minor"/>
      </font>
      <numFmt numFmtId="4" formatCode="#,##0.00"/>
      <alignment horizontal="center" vertical="center" textRotation="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1"/>
        <color auto="1"/>
        <name val="Calibri"/>
        <family val="2"/>
        <scheme val="minor"/>
      </font>
      <numFmt numFmtId="4" formatCode="#,##0.00"/>
      <alignment horizontal="center" vertical="center" textRotation="0"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Calibri"/>
        <family val="2"/>
        <scheme val="minor"/>
      </font>
      <numFmt numFmtId="4" formatCode="#,##0.00"/>
      <alignment vertical="center" textRotation="0" indent="0" justifyLastLine="0" shrinkToFit="0" readingOrder="0"/>
      <border diagonalUp="0" diagonalDown="0">
        <left style="thin">
          <color indexed="64"/>
        </left>
        <right/>
        <top/>
        <bottom/>
      </border>
      <protection locked="0" hidden="0"/>
    </dxf>
    <dxf>
      <font>
        <b val="0"/>
        <i val="0"/>
        <strike val="0"/>
        <condense val="0"/>
        <extend val="0"/>
        <outline val="0"/>
        <shadow val="0"/>
        <u val="none"/>
        <vertAlign val="baseline"/>
        <sz val="11"/>
        <color auto="1"/>
        <name val="Calibri"/>
        <family val="2"/>
        <scheme val="minor"/>
      </font>
      <numFmt numFmtId="172" formatCode="0.000"/>
      <fill>
        <patternFill patternType="solid">
          <fgColor indexed="64"/>
          <bgColor indexed="1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family val="2"/>
        <scheme val="minor"/>
      </font>
      <numFmt numFmtId="172" formatCode="0.000"/>
      <fill>
        <patternFill patternType="solid">
          <fgColor indexed="64"/>
          <bgColor indexed="1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family val="2"/>
        <scheme val="minor"/>
      </font>
      <numFmt numFmtId="2" formatCode="0.00"/>
      <fill>
        <patternFill patternType="solid">
          <fgColor indexed="64"/>
          <bgColor indexed="1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family val="2"/>
        <scheme val="minor"/>
      </font>
      <numFmt numFmtId="169" formatCode="0.0000"/>
      <fill>
        <patternFill patternType="solid">
          <fgColor indexed="64"/>
          <bgColor indexed="1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family val="2"/>
        <scheme val="minor"/>
      </font>
      <numFmt numFmtId="2" formatCode="0.00"/>
      <fill>
        <patternFill patternType="solid">
          <fgColor indexed="64"/>
          <bgColor indexed="1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family val="2"/>
        <scheme val="minor"/>
      </font>
      <numFmt numFmtId="172" formatCode="0.000"/>
      <fill>
        <patternFill patternType="solid">
          <fgColor indexed="64"/>
          <bgColor indexed="1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family val="2"/>
        <scheme val="minor"/>
      </font>
      <numFmt numFmtId="4" formatCode="#,##0.00"/>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family val="2"/>
        <scheme val="minor"/>
      </font>
      <numFmt numFmtId="4" formatCode="#,##0.00"/>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family val="2"/>
        <scheme val="minor"/>
      </font>
      <numFmt numFmtId="4" formatCode="#,##0.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family val="2"/>
        <scheme val="minor"/>
      </font>
      <numFmt numFmtId="4" formatCode="#,##0.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family val="2"/>
        <scheme val="minor"/>
      </font>
      <numFmt numFmtId="4" formatCode="#,##0.00"/>
      <fill>
        <patternFill patternType="none">
          <fgColor indexed="64"/>
          <bgColor indexed="65"/>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indexed="12"/>
        <name val="Calibri"/>
        <family val="2"/>
        <scheme val="minor"/>
      </font>
      <numFmt numFmtId="171" formatCode="#,##0.00_ ;[Red]\-#,##0.00\ "/>
      <fill>
        <patternFill patternType="none">
          <fgColor indexed="64"/>
          <bgColor indexed="65"/>
        </patternFill>
      </fill>
      <alignment horizontal="general" vertical="center" textRotation="0" wrapText="0" indent="0" justifyLastLine="0" shrinkToFit="0" readingOrder="0"/>
      <border diagonalUp="0" diagonalDown="0">
        <left style="dotted">
          <color theme="0" tint="-0.499984740745262"/>
        </left>
        <right style="thin">
          <color indexed="64"/>
        </right>
        <top style="thin">
          <color theme="0" tint="-0.14996795556505021"/>
        </top>
        <bottom style="thin">
          <color theme="0" tint="-0.14996795556505021"/>
        </bottom>
      </border>
      <protection locked="0" hidden="0"/>
    </dxf>
    <dxf>
      <font>
        <b val="0"/>
        <i val="0"/>
        <strike val="0"/>
        <condense val="0"/>
        <extend val="0"/>
        <outline val="0"/>
        <shadow val="0"/>
        <u val="none"/>
        <vertAlign val="baseline"/>
        <sz val="11"/>
        <color indexed="12"/>
        <name val="Calibri"/>
        <family val="2"/>
        <scheme val="minor"/>
      </font>
      <numFmt numFmtId="171" formatCode="#,##0.00_ ;[Red]\-#,##0.00\ "/>
      <fill>
        <patternFill patternType="none">
          <fgColor indexed="64"/>
          <bgColor indexed="65"/>
        </patternFill>
      </fill>
      <alignment horizontal="general" vertical="center" textRotation="0" wrapText="0" indent="0" justifyLastLine="0" shrinkToFit="0" readingOrder="0"/>
      <border diagonalUp="0" diagonalDown="0">
        <left/>
        <right style="dotted">
          <color theme="0" tint="-0.499984740745262"/>
        </right>
        <top/>
        <bottom style="thin">
          <color theme="0" tint="-0.14996795556505021"/>
        </bottom>
      </border>
      <protection locked="0" hidden="0"/>
    </dxf>
    <dxf>
      <font>
        <b val="0"/>
        <i val="0"/>
        <strike val="0"/>
        <condense val="0"/>
        <extend val="0"/>
        <outline val="0"/>
        <shadow val="0"/>
        <u val="none"/>
        <vertAlign val="baseline"/>
        <sz val="11"/>
        <color auto="1"/>
        <name val="Calibri"/>
        <family val="2"/>
        <scheme val="minor"/>
      </font>
      <numFmt numFmtId="4" formatCode="#,##0.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theme="0" tint="-0.14996795556505021"/>
        </top>
        <bottom style="thin">
          <color theme="0" tint="-0.14996795556505021"/>
        </bottom>
      </border>
      <protection locked="0" hidden="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left style="thin">
          <color auto="1"/>
        </left>
        <right style="thin">
          <color auto="1"/>
        </right>
        <top/>
        <bottom/>
      </border>
      <protection locked="0" hidden="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left style="thin">
          <color auto="1"/>
        </left>
        <right style="thin">
          <color auto="1"/>
        </right>
        <top/>
        <bottom/>
      </border>
      <protection locked="0" hidden="0"/>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1" indent="0" justifyLastLine="0" shrinkToFit="0" readingOrder="0"/>
      <border diagonalUp="0" diagonalDown="0">
        <left style="thin">
          <color auto="1"/>
        </left>
        <right style="thin">
          <color auto="1"/>
        </right>
        <top/>
        <bottom/>
      </border>
      <protection locked="0" hidden="0"/>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style="thin">
          <color auto="1"/>
        </left>
        <right style="thin">
          <color auto="1"/>
        </right>
        <top/>
        <bottom/>
      </border>
      <protection locked="0" hidden="0"/>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style="medium">
          <color indexed="64"/>
        </left>
        <right/>
        <top/>
        <bottom/>
      </border>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0" formatCode="Genera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4" formatCode="#,##0.00"/>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4" formatCode="#,##0.00"/>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vertical="center" textRotation="0" indent="0" justifyLastLine="0" shrinkToFit="0" readingOrder="0"/>
      <protection locked="0" hidden="0"/>
    </dxf>
    <dxf>
      <font>
        <b val="0"/>
        <i val="0"/>
        <strike val="0"/>
        <condense val="0"/>
        <extend val="0"/>
        <outline val="0"/>
        <shadow val="0"/>
        <u val="none"/>
        <vertAlign val="baseline"/>
        <sz val="11"/>
        <color auto="1"/>
        <name val="Calibri"/>
        <family val="2"/>
        <scheme val="minor"/>
      </font>
      <alignment horizontal="general" vertical="top" textRotation="0" wrapText="0" indent="0" justifyLastLine="0" shrinkToFit="0" readingOrder="0"/>
      <protection locked="0" hidden="0"/>
    </dxf>
    <dxf>
      <font>
        <b val="0"/>
        <i/>
      </font>
    </dxf>
    <dxf>
      <font>
        <b val="0"/>
        <i/>
      </font>
    </dxf>
    <dxf>
      <font>
        <b val="0"/>
        <i/>
      </font>
    </dxf>
    <dxf>
      <font>
        <b val="0"/>
        <i/>
      </font>
    </dxf>
    <dxf>
      <font>
        <b val="0"/>
        <i/>
      </font>
    </dxf>
    <dxf>
      <font>
        <b val="0"/>
        <i/>
      </font>
    </dxf>
    <dxf>
      <fill>
        <patternFill>
          <bgColor rgb="FFFF0000"/>
        </patternFill>
      </fill>
    </dxf>
    <dxf>
      <fill>
        <patternFill>
          <bgColor rgb="FF92D050"/>
        </patternFill>
      </fill>
    </dxf>
    <dxf>
      <fill>
        <patternFill>
          <bgColor rgb="FFFF0000"/>
        </patternFill>
      </fill>
    </dxf>
    <dxf>
      <fill>
        <patternFill>
          <bgColor rgb="FF92D05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b val="0"/>
        <i/>
      </font>
    </dxf>
    <dxf>
      <font>
        <b val="0"/>
        <i/>
      </font>
    </dxf>
    <dxf>
      <font>
        <b/>
        <i val="0"/>
      </font>
      <fill>
        <patternFill>
          <bgColor theme="8" tint="0.59996337778862885"/>
        </patternFill>
      </fill>
    </dxf>
    <dxf>
      <font>
        <u/>
      </font>
      <fill>
        <patternFill>
          <bgColor theme="0" tint="-0.24994659260841701"/>
        </patternFill>
      </fill>
    </dxf>
    <dxf>
      <fill>
        <patternFill>
          <bgColor rgb="FFFF0000"/>
        </patternFill>
      </fill>
    </dxf>
    <dxf>
      <fill>
        <patternFill>
          <bgColor rgb="FFFF0000"/>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3C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microsoft.com/office/2017/10/relationships/person" Target="persons/person.xml"/><Relationship Id="rId30"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2" Type="http://schemas.openxmlformats.org/officeDocument/2006/relationships/image" Target="cid:image001.jpg@01D6D235.4257AC70" TargetMode="External"/><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1135380</xdr:colOff>
          <xdr:row>48</xdr:row>
          <xdr:rowOff>60960</xdr:rowOff>
        </xdr:from>
        <xdr:to>
          <xdr:col>7</xdr:col>
          <xdr:colOff>1089660</xdr:colOff>
          <xdr:row>49</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BE" sz="1100" b="0" i="0" u="none" strike="noStrike" baseline="0">
                  <a:solidFill>
                    <a:srgbClr val="000000"/>
                  </a:solidFill>
                  <a:latin typeface="Calibri"/>
                  <a:ea typeface="Calibri"/>
                  <a:cs typeface="Calibri"/>
                </a:rPr>
                <a:t>PDF OFFERTE</a:t>
              </a:r>
            </a:p>
            <a:p>
              <a:pPr algn="ctr" rtl="0">
                <a:defRPr sz="1000"/>
              </a:pPr>
              <a:endParaRPr lang="fr-BE"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48</xdr:row>
          <xdr:rowOff>60960</xdr:rowOff>
        </xdr:from>
        <xdr:to>
          <xdr:col>6</xdr:col>
          <xdr:colOff>899160</xdr:colOff>
          <xdr:row>49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BE" sz="1100" b="0" i="0" u="none" strike="noStrike" baseline="0">
                  <a:solidFill>
                    <a:srgbClr val="000000"/>
                  </a:solidFill>
                  <a:latin typeface="Calibri"/>
                  <a:ea typeface="Calibri"/>
                  <a:cs typeface="Calibri"/>
                </a:rPr>
                <a:t>HIDE ALL</a:t>
              </a:r>
            </a:p>
            <a:p>
              <a:pPr algn="ctr" rtl="0">
                <a:defRPr sz="1000"/>
              </a:pPr>
              <a:endParaRPr lang="fr-BE"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2118360</xdr:colOff>
          <xdr:row>48</xdr:row>
          <xdr:rowOff>60960</xdr:rowOff>
        </xdr:from>
        <xdr:to>
          <xdr:col>4</xdr:col>
          <xdr:colOff>579120</xdr:colOff>
          <xdr:row>49</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BE" sz="1100" b="0" i="0" u="none" strike="noStrike" baseline="0">
                  <a:solidFill>
                    <a:srgbClr val="000000"/>
                  </a:solidFill>
                  <a:latin typeface="Calibri"/>
                  <a:ea typeface="Calibri"/>
                  <a:cs typeface="Calibri"/>
                </a:rPr>
                <a:t>SHOW ALL</a:t>
              </a:r>
            </a:p>
            <a:p>
              <a:pPr algn="ctr" rtl="0">
                <a:defRPr sz="1000"/>
              </a:pPr>
              <a:endParaRPr lang="fr-BE" sz="1100" b="0" i="0" u="none" strike="noStrike" baseline="0">
                <a:solidFill>
                  <a:srgbClr val="000000"/>
                </a:solidFill>
                <a:latin typeface="Calibri"/>
                <a:ea typeface="Calibri"/>
                <a:cs typeface="Calibri"/>
              </a:endParaRPr>
            </a:p>
            <a:p>
              <a:pPr algn="ctr" rtl="0">
                <a:defRPr sz="1000"/>
              </a:pPr>
              <a:endParaRPr lang="fr-BE" sz="1100" b="0" i="0" u="none" strike="noStrike" baseline="0">
                <a:solidFill>
                  <a:srgbClr val="000000"/>
                </a:solidFill>
                <a:latin typeface="Calibri"/>
                <a:ea typeface="Calibri"/>
                <a:cs typeface="Calibri"/>
              </a:endParaRPr>
            </a:p>
          </xdr:txBody>
        </xdr:sp>
        <xdr:clientData fPrintsWithSheet="0"/>
      </xdr:twoCellAnchor>
    </mc:Choice>
    <mc:Fallback/>
  </mc:AlternateContent>
  <xdr:oneCellAnchor>
    <xdr:from>
      <xdr:col>7</xdr:col>
      <xdr:colOff>173182</xdr:colOff>
      <xdr:row>0</xdr:row>
      <xdr:rowOff>69273</xdr:rowOff>
    </xdr:from>
    <xdr:ext cx="1274620" cy="1105453"/>
    <xdr:pic>
      <xdr:nvPicPr>
        <xdr:cNvPr id="6" name="Afbeelding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18864" y="69273"/>
          <a:ext cx="1274620" cy="1105453"/>
        </a:xfrm>
        <a:prstGeom prst="rect">
          <a:avLst/>
        </a:prstGeom>
      </xdr:spPr>
    </xdr:pic>
    <xdr:clientData/>
  </xdr:oneCellAnchor>
  <xdr:twoCellAnchor editAs="oneCell">
    <xdr:from>
      <xdr:col>0</xdr:col>
      <xdr:colOff>38100</xdr:colOff>
      <xdr:row>1</xdr:row>
      <xdr:rowOff>38100</xdr:rowOff>
    </xdr:from>
    <xdr:to>
      <xdr:col>0</xdr:col>
      <xdr:colOff>892549</xdr:colOff>
      <xdr:row>5</xdr:row>
      <xdr:rowOff>25573</xdr:rowOff>
    </xdr:to>
    <xdr:pic>
      <xdr:nvPicPr>
        <xdr:cNvPr id="7" name="Afbeelding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8100" y="228600"/>
          <a:ext cx="854449" cy="7494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7</xdr:col>
      <xdr:colOff>69272</xdr:colOff>
      <xdr:row>30</xdr:row>
      <xdr:rowOff>121228</xdr:rowOff>
    </xdr:from>
    <xdr:ext cx="1274620" cy="1105453"/>
    <xdr:pic>
      <xdr:nvPicPr>
        <xdr:cNvPr id="3" name="Afbeelding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14954" y="14651183"/>
          <a:ext cx="1274620" cy="1105453"/>
        </a:xfrm>
        <a:prstGeom prst="rect">
          <a:avLst/>
        </a:prstGeom>
      </xdr:spPr>
    </xdr:pic>
    <xdr:clientData/>
  </xdr:oneCellAnchor>
  <xdr:oneCellAnchor>
    <xdr:from>
      <xdr:col>0</xdr:col>
      <xdr:colOff>38100</xdr:colOff>
      <xdr:row>31</xdr:row>
      <xdr:rowOff>38100</xdr:rowOff>
    </xdr:from>
    <xdr:ext cx="854449" cy="749473"/>
    <xdr:pic>
      <xdr:nvPicPr>
        <xdr:cNvPr id="4" name="Afbeelding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8100" y="228600"/>
          <a:ext cx="854449" cy="7494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1</xdr:col>
      <xdr:colOff>402257</xdr:colOff>
      <xdr:row>4</xdr:row>
      <xdr:rowOff>161925</xdr:rowOff>
    </xdr:to>
    <xdr:pic>
      <xdr:nvPicPr>
        <xdr:cNvPr id="2" name="Afbeelding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1021382" cy="8858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68580</xdr:colOff>
          <xdr:row>2</xdr:row>
          <xdr:rowOff>7620</xdr:rowOff>
        </xdr:from>
        <xdr:to>
          <xdr:col>16</xdr:col>
          <xdr:colOff>640080</xdr:colOff>
          <xdr:row>4</xdr:row>
          <xdr:rowOff>175260</xdr:rowOff>
        </xdr:to>
        <xdr:sp macro="" textlink="">
          <xdr:nvSpPr>
            <xdr:cNvPr id="4098" name="Button 2" descr="UITREKENEN"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0" u="none" strike="noStrike" baseline="0">
                  <a:solidFill>
                    <a:srgbClr val="FF0000"/>
                  </a:solidFill>
                  <a:latin typeface="Calibri"/>
                  <a:ea typeface="Calibri"/>
                  <a:cs typeface="Calibri"/>
                </a:rPr>
                <a:t>MEETSTAAT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68580</xdr:colOff>
          <xdr:row>5</xdr:row>
          <xdr:rowOff>22860</xdr:rowOff>
        </xdr:from>
        <xdr:to>
          <xdr:col>16</xdr:col>
          <xdr:colOff>640080</xdr:colOff>
          <xdr:row>7</xdr:row>
          <xdr:rowOff>182880</xdr:rowOff>
        </xdr:to>
        <xdr:sp macro="" textlink="">
          <xdr:nvSpPr>
            <xdr:cNvPr id="4099" name="Button 3" descr="UITREKENEN"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0" u="none" strike="noStrike" baseline="0">
                  <a:solidFill>
                    <a:srgbClr val="FF0000"/>
                  </a:solidFill>
                  <a:latin typeface="Calibri"/>
                  <a:ea typeface="Calibri"/>
                  <a:cs typeface="Calibri"/>
                </a:rPr>
                <a:t>PDF</a:t>
              </a:r>
            </a:p>
          </xdr:txBody>
        </xdr:sp>
        <xdr:clientData fPrintsWithSheet="0"/>
      </xdr:twoCellAnchor>
    </mc:Choice>
    <mc:Fallback/>
  </mc:AlternateContent>
  <xdr:twoCellAnchor editAs="absolute">
    <xdr:from>
      <xdr:col>0</xdr:col>
      <xdr:colOff>60415</xdr:colOff>
      <xdr:row>0</xdr:row>
      <xdr:rowOff>40822</xdr:rowOff>
    </xdr:from>
    <xdr:to>
      <xdr:col>6</xdr:col>
      <xdr:colOff>22317</xdr:colOff>
      <xdr:row>7</xdr:row>
      <xdr:rowOff>149678</xdr:rowOff>
    </xdr:to>
    <mc:AlternateContent xmlns:mc="http://schemas.openxmlformats.org/markup-compatibility/2006" xmlns:sle15="http://schemas.microsoft.com/office/drawing/2012/slicer">
      <mc:Choice Requires="sle15">
        <xdr:graphicFrame macro="">
          <xdr:nvGraphicFramePr>
            <xdr:cNvPr id="3" name="TECH">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TECH"/>
            </a:graphicData>
          </a:graphic>
        </xdr:graphicFrame>
      </mc:Choice>
      <mc:Fallback xmlns="">
        <xdr:sp macro="" textlink="">
          <xdr:nvSpPr>
            <xdr:cNvPr id="0" name=""/>
            <xdr:cNvSpPr>
              <a:spLocks noTextEdit="1"/>
            </xdr:cNvSpPr>
          </xdr:nvSpPr>
          <xdr:spPr>
            <a:xfrm>
              <a:off x="17689" y="0"/>
              <a:ext cx="3833131" cy="1700893"/>
            </a:xfrm>
            <a:prstGeom prst="rect">
              <a:avLst/>
            </a:prstGeom>
            <a:solidFill>
              <a:prstClr val="white"/>
            </a:solidFill>
            <a:ln w="1">
              <a:solidFill>
                <a:prstClr val="green"/>
              </a:solidFill>
            </a:ln>
          </xdr:spPr>
          <xdr:txBody>
            <a:bodyPr vertOverflow="clip" horzOverflow="clip"/>
            <a:lstStyle/>
            <a:p>
              <a:r>
                <a:rPr lang="nl-BE" sz="1100"/>
                <a:t>Deze vorm vertegenwoordigt een tabelslicer. Tabelslicers worden niet ondersteund in deze versie van Excel.
De slicer kan niet worden gebruikt als de vorm is gewijzigd in een eerdere versie van Excel of als de werkmap is opgeslagen in Excel 2007 of eerder.</a:t>
              </a:r>
            </a:p>
          </xdr:txBody>
        </xdr:sp>
      </mc:Fallback>
    </mc:AlternateContent>
    <xdr:clientData/>
  </xdr:twoCellAnchor>
  <xdr:twoCellAnchor editAs="oneCell">
    <xdr:from>
      <xdr:col>7</xdr:col>
      <xdr:colOff>10882</xdr:colOff>
      <xdr:row>2</xdr:row>
      <xdr:rowOff>10883</xdr:rowOff>
    </xdr:from>
    <xdr:to>
      <xdr:col>7</xdr:col>
      <xdr:colOff>858338</xdr:colOff>
      <xdr:row>6</xdr:row>
      <xdr:rowOff>79039</xdr:rowOff>
    </xdr:to>
    <xdr:pic>
      <xdr:nvPicPr>
        <xdr:cNvPr id="4" name="Image 3" descr="LOGO EEG ">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4190996" y="576940"/>
          <a:ext cx="870860" cy="851928"/>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16</xdr:col>
          <xdr:colOff>502920</xdr:colOff>
          <xdr:row>2</xdr:row>
          <xdr:rowOff>7620</xdr:rowOff>
        </xdr:from>
        <xdr:to>
          <xdr:col>18</xdr:col>
          <xdr:colOff>175260</xdr:colOff>
          <xdr:row>4</xdr:row>
          <xdr:rowOff>175260</xdr:rowOff>
        </xdr:to>
        <xdr:sp macro="" textlink="">
          <xdr:nvSpPr>
            <xdr:cNvPr id="4100" name="Button 4" descr="UITREKENEN"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0" u="none" strike="noStrike" baseline="0">
                  <a:solidFill>
                    <a:srgbClr val="FF0000"/>
                  </a:solidFill>
                  <a:latin typeface="Calibri"/>
                  <a:ea typeface="Calibri"/>
                  <a:cs typeface="Calibri"/>
                </a:rPr>
                <a:t>Voorbeeld</a:t>
              </a:r>
            </a:p>
            <a:p>
              <a:pPr algn="ctr" rtl="0">
                <a:defRPr sz="1000"/>
              </a:pPr>
              <a:r>
                <a:rPr lang="fr-BE" sz="1100" b="1" i="0" u="none" strike="noStrike" baseline="0">
                  <a:solidFill>
                    <a:srgbClr val="FF0000"/>
                  </a:solidFill>
                  <a:latin typeface="Calibri"/>
                  <a:ea typeface="Calibri"/>
                  <a:cs typeface="Calibri"/>
                </a:rPr>
                <a:t>ODOO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9</xdr:row>
          <xdr:rowOff>60960</xdr:rowOff>
        </xdr:from>
        <xdr:to>
          <xdr:col>6</xdr:col>
          <xdr:colOff>502920</xdr:colOff>
          <xdr:row>11</xdr:row>
          <xdr:rowOff>38100</xdr:rowOff>
        </xdr:to>
        <xdr:sp macro="" textlink="">
          <xdr:nvSpPr>
            <xdr:cNvPr id="15371" name="Button 11" descr="UITREKENEN" hidden="1">
              <a:extLst>
                <a:ext uri="{63B3BB69-23CF-44E3-9099-C40C66FF867C}">
                  <a14:compatExt spid="_x0000_s15371"/>
                </a:ext>
                <a:ext uri="{FF2B5EF4-FFF2-40B4-BE49-F238E27FC236}">
                  <a16:creationId xmlns:a16="http://schemas.microsoft.com/office/drawing/2014/main" id="{00000000-0008-0000-0800-00000B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0" u="none" strike="noStrike" baseline="0">
                  <a:solidFill>
                    <a:srgbClr val="FF0000"/>
                  </a:solidFill>
                  <a:latin typeface="Calibri"/>
                  <a:ea typeface="Calibri"/>
                  <a:cs typeface="Calibri"/>
                </a:rPr>
                <a:t>UPDATE TABEL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xdr:col>
      <xdr:colOff>54428</xdr:colOff>
      <xdr:row>0</xdr:row>
      <xdr:rowOff>108857</xdr:rowOff>
    </xdr:from>
    <xdr:to>
      <xdr:col>3</xdr:col>
      <xdr:colOff>231241</xdr:colOff>
      <xdr:row>4</xdr:row>
      <xdr:rowOff>133442</xdr:rowOff>
    </xdr:to>
    <xdr:pic>
      <xdr:nvPicPr>
        <xdr:cNvPr id="5" name="Afbeelding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39535" y="108857"/>
          <a:ext cx="857170" cy="7789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70801</xdr:colOff>
      <xdr:row>1</xdr:row>
      <xdr:rowOff>59054</xdr:rowOff>
    </xdr:from>
    <xdr:to>
      <xdr:col>2</xdr:col>
      <xdr:colOff>305277</xdr:colOff>
      <xdr:row>2</xdr:row>
      <xdr:rowOff>154781</xdr:rowOff>
    </xdr:to>
    <xdr:sp macro="" textlink="">
      <xdr:nvSpPr>
        <xdr:cNvPr id="2" name="Flèche à angle droit 27">
          <a:extLst>
            <a:ext uri="{FF2B5EF4-FFF2-40B4-BE49-F238E27FC236}">
              <a16:creationId xmlns:a16="http://schemas.microsoft.com/office/drawing/2014/main" id="{1287DE63-2FB5-486D-B750-155AC98C2710}"/>
            </a:ext>
          </a:extLst>
        </xdr:cNvPr>
        <xdr:cNvSpPr/>
      </xdr:nvSpPr>
      <xdr:spPr>
        <a:xfrm rot="5400000">
          <a:off x="1627981" y="258284"/>
          <a:ext cx="280512" cy="236381"/>
        </a:xfrm>
        <a:prstGeom prst="bentUpArrow">
          <a:avLst>
            <a:gd name="adj1" fmla="val 8951"/>
            <a:gd name="adj2" fmla="val 14506"/>
            <a:gd name="adj3" fmla="val 24383"/>
          </a:avLst>
        </a:prstGeom>
        <a:solidFill>
          <a:srgbClr val="00B050"/>
        </a:solidFill>
        <a:ln>
          <a:solidFill>
            <a:srgbClr val="00B05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endParaRPr lang="fr-FR"/>
        </a:p>
      </xdr:txBody>
    </xdr:sp>
    <xdr:clientData/>
  </xdr:twoCellAnchor>
  <xdr:twoCellAnchor>
    <xdr:from>
      <xdr:col>2</xdr:col>
      <xdr:colOff>68896</xdr:colOff>
      <xdr:row>2</xdr:row>
      <xdr:rowOff>135257</xdr:rowOff>
    </xdr:from>
    <xdr:to>
      <xdr:col>2</xdr:col>
      <xdr:colOff>297656</xdr:colOff>
      <xdr:row>28</xdr:row>
      <xdr:rowOff>131449</xdr:rowOff>
    </xdr:to>
    <xdr:sp macro="" textlink="">
      <xdr:nvSpPr>
        <xdr:cNvPr id="3" name="Flèche à angle droit 27">
          <a:extLst>
            <a:ext uri="{FF2B5EF4-FFF2-40B4-BE49-F238E27FC236}">
              <a16:creationId xmlns:a16="http://schemas.microsoft.com/office/drawing/2014/main" id="{8F95F1DF-541E-43C6-BB37-DF10894E33FC}"/>
            </a:ext>
          </a:extLst>
        </xdr:cNvPr>
        <xdr:cNvSpPr/>
      </xdr:nvSpPr>
      <xdr:spPr>
        <a:xfrm rot="5400000">
          <a:off x="-592060" y="2733598"/>
          <a:ext cx="4709162" cy="228760"/>
        </a:xfrm>
        <a:prstGeom prst="bentUpArrow">
          <a:avLst>
            <a:gd name="adj1" fmla="val 8951"/>
            <a:gd name="adj2" fmla="val 14506"/>
            <a:gd name="adj3" fmla="val 24383"/>
          </a:avLst>
        </a:prstGeom>
        <a:solidFill>
          <a:srgbClr val="00B050"/>
        </a:solidFill>
        <a:ln>
          <a:solidFill>
            <a:srgbClr val="00B05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endParaRPr lang="fr-FR"/>
        </a:p>
      </xdr:txBody>
    </xdr:sp>
    <xdr:clientData/>
  </xdr:twoCellAnchor>
  <xdr:twoCellAnchor>
    <xdr:from>
      <xdr:col>2</xdr:col>
      <xdr:colOff>74135</xdr:colOff>
      <xdr:row>28</xdr:row>
      <xdr:rowOff>130968</xdr:rowOff>
    </xdr:from>
    <xdr:to>
      <xdr:col>2</xdr:col>
      <xdr:colOff>285750</xdr:colOff>
      <xdr:row>120</xdr:row>
      <xdr:rowOff>135258</xdr:rowOff>
    </xdr:to>
    <xdr:sp macro="" textlink="">
      <xdr:nvSpPr>
        <xdr:cNvPr id="4" name="Flèche à angle droit 27">
          <a:extLst>
            <a:ext uri="{FF2B5EF4-FFF2-40B4-BE49-F238E27FC236}">
              <a16:creationId xmlns:a16="http://schemas.microsoft.com/office/drawing/2014/main" id="{3ABD5EF6-3AA1-4DD1-892F-68115B84D27B}"/>
            </a:ext>
          </a:extLst>
        </xdr:cNvPr>
        <xdr:cNvSpPr/>
      </xdr:nvSpPr>
      <xdr:spPr>
        <a:xfrm rot="5400000">
          <a:off x="-6563997" y="13421360"/>
          <a:ext cx="16646370" cy="207805"/>
        </a:xfrm>
        <a:prstGeom prst="bentUpArrow">
          <a:avLst>
            <a:gd name="adj1" fmla="val 8951"/>
            <a:gd name="adj2" fmla="val 14506"/>
            <a:gd name="adj3" fmla="val 24383"/>
          </a:avLst>
        </a:prstGeom>
        <a:solidFill>
          <a:srgbClr val="00B050"/>
        </a:solidFill>
        <a:ln>
          <a:solidFill>
            <a:srgbClr val="00B05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endParaRPr lang="fr-FR"/>
        </a:p>
      </xdr:txBody>
    </xdr:sp>
    <xdr:clientData/>
  </xdr:twoCellAnchor>
  <xdr:twoCellAnchor>
    <xdr:from>
      <xdr:col>2</xdr:col>
      <xdr:colOff>74136</xdr:colOff>
      <xdr:row>120</xdr:row>
      <xdr:rowOff>126682</xdr:rowOff>
    </xdr:from>
    <xdr:to>
      <xdr:col>2</xdr:col>
      <xdr:colOff>273844</xdr:colOff>
      <xdr:row>162</xdr:row>
      <xdr:rowOff>135258</xdr:rowOff>
    </xdr:to>
    <xdr:sp macro="" textlink="">
      <xdr:nvSpPr>
        <xdr:cNvPr id="5" name="Flèche à angle droit 27">
          <a:extLst>
            <a:ext uri="{FF2B5EF4-FFF2-40B4-BE49-F238E27FC236}">
              <a16:creationId xmlns:a16="http://schemas.microsoft.com/office/drawing/2014/main" id="{4558421E-8F3E-48C9-98B5-1FD6DC66F61B}"/>
            </a:ext>
          </a:extLst>
        </xdr:cNvPr>
        <xdr:cNvSpPr/>
      </xdr:nvSpPr>
      <xdr:spPr>
        <a:xfrm rot="5400000">
          <a:off x="-2044860" y="25547638"/>
          <a:ext cx="7601906" cy="201613"/>
        </a:xfrm>
        <a:prstGeom prst="bentUpArrow">
          <a:avLst>
            <a:gd name="adj1" fmla="val 8951"/>
            <a:gd name="adj2" fmla="val 14506"/>
            <a:gd name="adj3" fmla="val 24383"/>
          </a:avLst>
        </a:prstGeom>
        <a:solidFill>
          <a:srgbClr val="00B050"/>
        </a:solidFill>
        <a:ln>
          <a:solidFill>
            <a:srgbClr val="00B05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endParaRPr lang="fr-FR"/>
        </a:p>
      </xdr:txBody>
    </xdr:sp>
    <xdr:clientData/>
  </xdr:twoCellAnchor>
  <xdr:twoCellAnchor>
    <xdr:from>
      <xdr:col>2</xdr:col>
      <xdr:colOff>74136</xdr:colOff>
      <xdr:row>162</xdr:row>
      <xdr:rowOff>97631</xdr:rowOff>
    </xdr:from>
    <xdr:to>
      <xdr:col>2</xdr:col>
      <xdr:colOff>261937</xdr:colOff>
      <xdr:row>204</xdr:row>
      <xdr:rowOff>166687</xdr:rowOff>
    </xdr:to>
    <xdr:sp macro="" textlink="">
      <xdr:nvSpPr>
        <xdr:cNvPr id="6" name="Flèche à angle droit 27">
          <a:extLst>
            <a:ext uri="{FF2B5EF4-FFF2-40B4-BE49-F238E27FC236}">
              <a16:creationId xmlns:a16="http://schemas.microsoft.com/office/drawing/2014/main" id="{256F1561-E85A-42FC-A848-DFAB5D75E865}"/>
            </a:ext>
          </a:extLst>
        </xdr:cNvPr>
        <xdr:cNvSpPr/>
      </xdr:nvSpPr>
      <xdr:spPr>
        <a:xfrm rot="5400000">
          <a:off x="-2090579" y="33157636"/>
          <a:ext cx="7677626" cy="185896"/>
        </a:xfrm>
        <a:prstGeom prst="bentUpArrow">
          <a:avLst>
            <a:gd name="adj1" fmla="val 8951"/>
            <a:gd name="adj2" fmla="val 14506"/>
            <a:gd name="adj3" fmla="val 24383"/>
          </a:avLst>
        </a:prstGeom>
        <a:solidFill>
          <a:srgbClr val="00B050"/>
        </a:solidFill>
        <a:ln>
          <a:solidFill>
            <a:srgbClr val="00B05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endParaRPr lang="fr-FR"/>
        </a:p>
      </xdr:txBody>
    </xdr:sp>
    <xdr:clientData/>
  </xdr:twoCellAnchor>
  <xdr:twoCellAnchor>
    <xdr:from>
      <xdr:col>2</xdr:col>
      <xdr:colOff>74136</xdr:colOff>
      <xdr:row>218</xdr:row>
      <xdr:rowOff>97632</xdr:rowOff>
    </xdr:from>
    <xdr:to>
      <xdr:col>2</xdr:col>
      <xdr:colOff>273844</xdr:colOff>
      <xdr:row>228</xdr:row>
      <xdr:rowOff>135259</xdr:rowOff>
    </xdr:to>
    <xdr:sp macro="" textlink="">
      <xdr:nvSpPr>
        <xdr:cNvPr id="7" name="Flèche à angle droit 27">
          <a:extLst>
            <a:ext uri="{FF2B5EF4-FFF2-40B4-BE49-F238E27FC236}">
              <a16:creationId xmlns:a16="http://schemas.microsoft.com/office/drawing/2014/main" id="{F5652849-7477-4282-B37C-E5912F32D976}"/>
            </a:ext>
          </a:extLst>
        </xdr:cNvPr>
        <xdr:cNvSpPr/>
      </xdr:nvSpPr>
      <xdr:spPr>
        <a:xfrm rot="5400000">
          <a:off x="832404" y="40369254"/>
          <a:ext cx="1847377" cy="201613"/>
        </a:xfrm>
        <a:prstGeom prst="bentUpArrow">
          <a:avLst>
            <a:gd name="adj1" fmla="val 8951"/>
            <a:gd name="adj2" fmla="val 14506"/>
            <a:gd name="adj3" fmla="val 24383"/>
          </a:avLst>
        </a:prstGeom>
        <a:solidFill>
          <a:srgbClr val="00B050"/>
        </a:solidFill>
        <a:ln>
          <a:solidFill>
            <a:srgbClr val="00B05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endParaRPr lang="fr-FR"/>
        </a:p>
      </xdr:txBody>
    </xdr:sp>
    <xdr:clientData/>
  </xdr:twoCellAnchor>
  <xdr:twoCellAnchor>
    <xdr:from>
      <xdr:col>1</xdr:col>
      <xdr:colOff>105251</xdr:colOff>
      <xdr:row>0</xdr:row>
      <xdr:rowOff>0</xdr:rowOff>
    </xdr:from>
    <xdr:to>
      <xdr:col>1</xdr:col>
      <xdr:colOff>309562</xdr:colOff>
      <xdr:row>0</xdr:row>
      <xdr:rowOff>142877</xdr:rowOff>
    </xdr:to>
    <xdr:sp macro="" textlink="">
      <xdr:nvSpPr>
        <xdr:cNvPr id="8" name="Flèche à angle droit 23">
          <a:extLst>
            <a:ext uri="{FF2B5EF4-FFF2-40B4-BE49-F238E27FC236}">
              <a16:creationId xmlns:a16="http://schemas.microsoft.com/office/drawing/2014/main" id="{0C3D931F-E3CF-48A4-9372-BB861BDE4398}"/>
            </a:ext>
          </a:extLst>
        </xdr:cNvPr>
        <xdr:cNvSpPr/>
      </xdr:nvSpPr>
      <xdr:spPr>
        <a:xfrm rot="5400000">
          <a:off x="927496" y="-33575"/>
          <a:ext cx="140972" cy="208121"/>
        </a:xfrm>
        <a:prstGeom prst="bentUpArrow">
          <a:avLst>
            <a:gd name="adj1" fmla="val 8951"/>
            <a:gd name="adj2" fmla="val 14506"/>
            <a:gd name="adj3" fmla="val 24383"/>
          </a:avLst>
        </a:prstGeom>
        <a:solidFill>
          <a:srgbClr val="0070C0"/>
        </a:solidFill>
        <a:ln>
          <a:solidFill>
            <a:srgbClr val="0070C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endParaRPr lang="fr-FR"/>
        </a:p>
      </xdr:txBody>
    </xdr:sp>
    <xdr:clientData/>
  </xdr:twoCellAnchor>
  <xdr:twoCellAnchor>
    <xdr:from>
      <xdr:col>1</xdr:col>
      <xdr:colOff>95246</xdr:colOff>
      <xdr:row>0</xdr:row>
      <xdr:rowOff>206694</xdr:rowOff>
    </xdr:from>
    <xdr:to>
      <xdr:col>1</xdr:col>
      <xdr:colOff>309561</xdr:colOff>
      <xdr:row>240</xdr:row>
      <xdr:rowOff>0</xdr:rowOff>
    </xdr:to>
    <xdr:sp macro="" textlink="">
      <xdr:nvSpPr>
        <xdr:cNvPr id="9" name="Flèche à angle droit 23">
          <a:extLst>
            <a:ext uri="{FF2B5EF4-FFF2-40B4-BE49-F238E27FC236}">
              <a16:creationId xmlns:a16="http://schemas.microsoft.com/office/drawing/2014/main" id="{86642270-E061-4D90-AA85-E195D1A56D57}"/>
            </a:ext>
          </a:extLst>
        </xdr:cNvPr>
        <xdr:cNvSpPr/>
      </xdr:nvSpPr>
      <xdr:spPr>
        <a:xfrm rot="5400000">
          <a:off x="-20630200" y="21701760"/>
          <a:ext cx="43252071" cy="212410"/>
        </a:xfrm>
        <a:prstGeom prst="bentUpArrow">
          <a:avLst>
            <a:gd name="adj1" fmla="val 8951"/>
            <a:gd name="adj2" fmla="val 14506"/>
            <a:gd name="adj3" fmla="val 24383"/>
          </a:avLst>
        </a:prstGeom>
        <a:solidFill>
          <a:srgbClr val="0070C0"/>
        </a:solidFill>
        <a:ln>
          <a:solidFill>
            <a:srgbClr val="0070C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endParaRPr lang="fr-FR"/>
        </a:p>
      </xdr:txBody>
    </xdr:sp>
    <xdr:clientData/>
  </xdr:twoCellAnchor>
  <xdr:twoCellAnchor>
    <xdr:from>
      <xdr:col>2</xdr:col>
      <xdr:colOff>75720</xdr:colOff>
      <xdr:row>204</xdr:row>
      <xdr:rowOff>131445</xdr:rowOff>
    </xdr:from>
    <xdr:to>
      <xdr:col>2</xdr:col>
      <xdr:colOff>258126</xdr:colOff>
      <xdr:row>218</xdr:row>
      <xdr:rowOff>134778</xdr:rowOff>
    </xdr:to>
    <xdr:sp macro="" textlink="">
      <xdr:nvSpPr>
        <xdr:cNvPr id="10" name="Flèche à angle droit 27">
          <a:extLst>
            <a:ext uri="{FF2B5EF4-FFF2-40B4-BE49-F238E27FC236}">
              <a16:creationId xmlns:a16="http://schemas.microsoft.com/office/drawing/2014/main" id="{B55C42C5-563F-4E32-B523-F71D8E594088}"/>
            </a:ext>
          </a:extLst>
        </xdr:cNvPr>
        <xdr:cNvSpPr/>
      </xdr:nvSpPr>
      <xdr:spPr>
        <a:xfrm rot="5400000">
          <a:off x="482439" y="38228586"/>
          <a:ext cx="2529363" cy="180501"/>
        </a:xfrm>
        <a:prstGeom prst="bentUpArrow">
          <a:avLst>
            <a:gd name="adj1" fmla="val 8951"/>
            <a:gd name="adj2" fmla="val 14506"/>
            <a:gd name="adj3" fmla="val 24383"/>
          </a:avLst>
        </a:prstGeom>
        <a:solidFill>
          <a:srgbClr val="00B050"/>
        </a:solidFill>
        <a:ln>
          <a:solidFill>
            <a:srgbClr val="00B05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endParaRPr lang="fr-F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originelen\02.%20calculatie\IN%20OPMAAK%20-%20prijsberekeningen%20-%2002%20-%20origineel-versie31%20EE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lectro-entreprise.be\eeg\Calculatie\03a.%20Project\02.%20In%20calculatie\ELEK\O-002363%20-%20Eke%20-%20nieuwbouw%20&amp;%20verbouwing%20basisschool\02.%20Calculatie\O-002363%20-%20Eke%20-%20basisschool%20cal0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lectro-entreprise.be\eeg\Calculatie\04.%20Op%20te%20volgen\ELEK\O20-0014%20-%20Zeebrugge%20-%20Lingang%20Overseas%20-%20kantoorwarehouse\02.%20Calculatie\O20-0014%20-%20Zeebrugge%20-%20Lingang%20Overseas%20-%20cal05v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basisgegevens"/>
      <sheetName val="EVOLUTIE"/>
      <sheetName val="Budget breakdown"/>
      <sheetName val="PRIJSVRAGEN"/>
      <sheetName val="LIJST LEV"/>
      <sheetName val="PRI-OFFERTE-VOORBLAD"/>
      <sheetName val="PRI-DETAIL"/>
      <sheetName val="PRI-Verkoopsvoorwaarden"/>
      <sheetName val="EEG-REKENBLAD"/>
      <sheetName val="EEG-Code"/>
      <sheetName val="EEG-Engineering"/>
      <sheetName val="EEG-info"/>
      <sheetName val="EEG-OFFERTE-VOORBLAD"/>
      <sheetName val="EEG-OFFERTE-MEETSTAAT"/>
      <sheetName val="EEG-Commentaar"/>
      <sheetName val="EEG-Commentaar ALG"/>
      <sheetName val="EEG-Verkoopsvoorwaarden"/>
      <sheetName val="CAL-REKENBLAD"/>
      <sheetName val="CAL-DETAIL-FORF"/>
      <sheetName val="CAL-PM"/>
      <sheetName val="CAL-Code"/>
      <sheetName val="CAL-info"/>
      <sheetName val="OFFERTE-VOORBLAD"/>
      <sheetName val="INSCHRIJVINGSFORM"/>
      <sheetName val="MEETSTAAT"/>
      <sheetName val="COMMENTAAR"/>
      <sheetName val="AANNEMINGSLIMIETEN"/>
      <sheetName val="ALG VERKOOPSVWD"/>
      <sheetName val="Bib-Indeling"/>
      <sheetName val="Bib-Samenstelling"/>
      <sheetName val="Bib-berekenen buiz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orbereiding"/>
      <sheetName val="Technieken"/>
      <sheetName val="aanbesteding"/>
      <sheetName val="CODES"/>
      <sheetName val="Info"/>
      <sheetName val="PRI-OFFERTE-VOORBLAD"/>
      <sheetName val="EEG - VKPVW"/>
      <sheetName val="EEG-Commentaar ALG"/>
      <sheetName val="AA-OFFERTE-VOORBLAD"/>
      <sheetName val="OW-INSCHR"/>
      <sheetName val="Commentaar"/>
      <sheetName val="Materiaal"/>
      <sheetName val="KABELLIJ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get breakdown"/>
      <sheetName val="voorbereiding"/>
      <sheetName val="uitvoer"/>
      <sheetName val="Technieken"/>
      <sheetName val="aanbesteding"/>
      <sheetName val="CODES"/>
      <sheetName val="Info"/>
      <sheetName val="PRI-OFFERTE-VOORBLAD"/>
      <sheetName val="EEG - VKPVW"/>
      <sheetName val="EEG-Commentaar ALG"/>
      <sheetName val="AA-OFFERTE-VOORBLAD"/>
      <sheetName val="OW-INSCHR"/>
      <sheetName val="Commentaar"/>
      <sheetName val="Materiaal"/>
      <sheetName val="KABELLIJ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persons/person.xml><?xml version="1.0" encoding="utf-8"?>
<personList xmlns="http://schemas.microsoft.com/office/spreadsheetml/2018/threadedcomments" xmlns:x="http://schemas.openxmlformats.org/spreadsheetml/2006/main">
  <person displayName="Bamba NGOM" id="{3B409D85-5E08-47AC-9E91-0B3878388834}" userId="S::Bamba.NGOM@eeg.be::8b925a1e-a5da-400e-a620-d6f19ef200a9" providerId="AD"/>
</personLis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CH" xr10:uid="{4BBEEE4E-20BA-463C-82E1-209741767454}" sourceName="TECH (via BO)">
  <extLst>
    <x:ext xmlns:x15="http://schemas.microsoft.com/office/spreadsheetml/2010/11/main" uri="{2F2917AC-EB37-4324-AD4E-5DD8C200BD13}">
      <x15:tableSlicerCache tableId="4"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CH" xr10:uid="{431A860A-56AF-452E-901A-F4E75D648654}" cache="Slicer_TECH" caption="TECH (via BO)" columnCount="5"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D45B9C5-96EE-416F-A69E-5DD793111ECA}" name="TabelOfferte" displayName="TabelOfferte" ref="A9:CD1008" totalsRowShown="0" headerRowDxfId="352" dataDxfId="351">
  <autoFilter ref="A9:CD1008" xr:uid="{1271B051-C325-4800-AEFB-D314BC4575FA}"/>
  <tableColumns count="82">
    <tableColumn id="1" xr3:uid="{BAD010DE-E874-460F-9BA0-CBBB74E74E34}" name="CODE" dataDxfId="350"/>
    <tableColumn id="2" xr3:uid="{517A3FBB-0D2A-454C-93AB-8DF98A061672}" name="MAT" dataDxfId="349"/>
    <tableColumn id="3" xr3:uid="{C0DDFC9A-112A-42B5-823D-58DF4D566980}" name="STRT" dataDxfId="348"/>
    <tableColumn id="5" xr3:uid="{B4E2C2AA-77D4-4C1C-B52E-2FE4895DC4DC}" name="TECH (via BO)" dataDxfId="347">
      <calculatedColumnFormula>IF(TabelOfferte[[#This Row],[TYPE]]="sp","sp","")</calculatedColumnFormula>
    </tableColumn>
    <tableColumn id="6" xr3:uid="{CE5672E0-E9DB-48F3-B7C3-FF39D6479298}" name="TYPE" dataDxfId="346"/>
    <tableColumn id="7" xr3:uid="{668CF0E7-39E8-4180-A3CD-8034BB55D99F}" name="EXTRA" dataDxfId="345"/>
    <tableColumn id="8" xr3:uid="{1A739624-1A00-4934-B911-96A90CDBEA3C}" name="NR" dataDxfId="344"/>
    <tableColumn id="9" xr3:uid="{5A99520C-0ECA-4B01-8B2B-A323498CF579}" name="N° Article" dataDxfId="343"/>
    <tableColumn id="10" xr3:uid="{DA166646-6A06-41D4-AEFD-D9A9895A98B0}" name="Kolom1" dataDxfId="342"/>
    <tableColumn id="11" xr3:uid="{CC954FFF-7124-434C-BE69-6B93B05A8DC2}" name="Description" dataDxfId="341"/>
    <tableColumn id="12" xr3:uid="{8A2330E9-373F-46B9-9113-32033A44805D}" name="Marché" dataDxfId="340"/>
    <tableColumn id="13" xr3:uid="{7EAE1698-AEDA-43E9-8FF5-3AB416CB954F}" name="Unité" dataDxfId="339"/>
    <tableColumn id="14" xr3:uid="{6BE6D56F-97E4-444C-AEE3-9DE918B9EF1F}" name="Qté" dataDxfId="338"/>
    <tableColumn id="15" xr3:uid="{818C388B-5B0D-49B8-A4E3-7D7AA65395C7}" name="Prix unitaire" dataDxfId="337">
      <calculatedColumnFormula>ROUND(AJ10+AK10+AL10,2)</calculatedColumnFormula>
    </tableColumn>
    <tableColumn id="16" xr3:uid="{BE83303D-1021-4F05-AE0F-9C21855BB150}" name="Prix total" dataDxfId="336">
      <calculatedColumnFormula>N10*M10</calculatedColumnFormula>
    </tableColumn>
    <tableColumn id="17" xr3:uid="{1D9F65FE-FE9A-4C67-AF85-571059A9AD13}" name="Materiel_x000a_PR/unité" dataDxfId="335">
      <calculatedColumnFormula>IFERROR(AO10,"")</calculatedColumnFormula>
    </tableColumn>
    <tableColumn id="18" xr3:uid="{C8BDE9CB-2491-413A-ACCB-933CFFC606FD}" name="MO_x000a_min/unité" dataDxfId="334">
      <calculatedColumnFormula>AN10</calculatedColumnFormula>
    </tableColumn>
    <tableColumn id="19" xr3:uid="{14746CA3-5CDD-417E-A15E-C1D6B1A393A3}" name="STRT_x000a_PR/unité" dataDxfId="333">
      <calculatedColumnFormula>C10</calculatedColumnFormula>
    </tableColumn>
    <tableColumn id="22" xr3:uid="{46E42582-4BEF-420D-A2C1-AA8D3BDDB4D1}" name="Choix Fournisseur" dataDxfId="332"/>
    <tableColumn id="23" xr3:uid="{97C5742B-725B-4319-B990-D207CB55C38A}" name="Remarque(s)" dataDxfId="331"/>
    <tableColumn id="24" xr3:uid="{3F3CCB6A-704B-46A6-A3D9-80368019128E}" name="Coef Vente sur matériel" dataDxfId="330">
      <calculatedColumnFormula>IF(E10="SP",1,BasisMarge)</calculatedColumnFormula>
    </tableColumn>
    <tableColumn id="25" xr3:uid="{0DA240D8-E25C-49F0-9C63-88023C6AC803}" name="Extra Remise" dataDxfId="329">
      <calculatedColumnFormula>IF(E10="SP",1,IF(D10="",ExtraMargeMateriaal,(1-VLOOKUP(D10,TabelAankoop[],4,FALSE))))</calculatedColumnFormula>
    </tableColumn>
    <tableColumn id="26" xr3:uid="{DCCF2196-6022-496B-949F-C2B772653E21}" name="Taux Horaire €/min" dataDxfId="328">
      <calculatedColumnFormula>BasisUurloon/60</calculatedColumnFormula>
    </tableColumn>
    <tableColumn id="27" xr3:uid="{2AA45D56-EB4F-4B3D-8715-0FB1A0348A5A}" name="Extra MO" dataDxfId="327">
      <calculatedColumnFormula>ExtraArbeid</calculatedColumnFormula>
    </tableColumn>
    <tableColumn id="28" xr3:uid="{BB76272C-C022-4160-B35D-534A3A763DEB}" name="Coef Vente sur MO" dataDxfId="326">
      <calculatedColumnFormula>ExtraMargeUurloon</calculatedColumnFormula>
    </tableColumn>
    <tableColumn id="29" xr3:uid="{CB43F465-0EBB-4177-ABB1-E8796D619D46}" name="Coef Vente sur STRT" dataDxfId="325">
      <calculatedColumnFormula>MargeOA</calculatedColumnFormula>
    </tableColumn>
    <tableColumn id="31" xr3:uid="{64002A6D-E697-4EE3-BA5D-940D671F4BE2}" name="inschrijving_x000a_totaal" dataDxfId="324">
      <calculatedColumnFormula>IFERROR(ROUND(M10*N10,2),"")</calculatedColumnFormula>
    </tableColumn>
    <tableColumn id="32" xr3:uid="{9AE6B748-2A82-4D53-B8DB-C8D255C4C18D}" name="PR (Prix de Revient)_x000a_MAT total net" dataDxfId="323">
      <calculatedColumnFormula>IFERROR(ROUND(M10*AI10,2),"")</calculatedColumnFormula>
    </tableColumn>
    <tableColumn id="33" xr3:uid="{EF7862CD-877C-45CD-A6D5-A5EB277B8E5F}" name="PV (Prix de Vente)_x000a_MAT total net" dataDxfId="322">
      <calculatedColumnFormula>IFERROR(ROUND(M10*AJ10,2),"")</calculatedColumnFormula>
    </tableColumn>
    <tableColumn id="34" xr3:uid="{DACAEE3B-B894-4215-88C8-52984FEF90DB}" name="Total coût horaire" dataDxfId="321">
      <calculatedColumnFormula>ROUND(M10*AK10,2)</calculatedColumnFormula>
    </tableColumn>
    <tableColumn id="35" xr3:uid="{9E1BD0F6-660B-4333-A658-278959FAF496}" name="Total minutes" dataDxfId="320">
      <calculatedColumnFormula>ROUND(M10*Q10*X10,2)</calculatedColumnFormula>
    </tableColumn>
    <tableColumn id="36" xr3:uid="{2C0C456C-043C-410F-937C-1B886B663D58}" name="Total heures" dataDxfId="319">
      <calculatedColumnFormula>AE10/60</calculatedColumnFormula>
    </tableColumn>
    <tableColumn id="37" xr3:uid="{FCC2BC28-A46A-4038-9594-8729A6ECD301}" name="PR (Prix de Reveint) STRT total" dataDxfId="318">
      <calculatedColumnFormula>ROUND(M10*R10,2)</calculatedColumnFormula>
    </tableColumn>
    <tableColumn id="38" xr3:uid="{E9201DC4-6C34-4319-8D8C-BBF9D1C14F0D}" name="PV (Prix de Vente) STRT total" dataDxfId="317">
      <calculatedColumnFormula>ROUND(AG10*U10*V10,2)</calculatedColumnFormula>
    </tableColumn>
    <tableColumn id="43" xr3:uid="{FFCE9991-94B7-4E28-988B-0356BFA2EB8C}" name="PR (Prix de Revient)_x000a_net €/unité" dataDxfId="316">
      <calculatedColumnFormula>P10</calculatedColumnFormula>
    </tableColumn>
    <tableColumn id="44" xr3:uid="{EDCF4830-9CB1-4206-8192-EEECC985E804}" name="PV (Prix de Vente)_x000a_€/unité" dataDxfId="315">
      <calculatedColumnFormula>AI10*U10*V10</calculatedColumnFormula>
    </tableColumn>
    <tableColumn id="45" xr3:uid="{F6B5FD58-9C66-477E-94C1-624BAC431BE6}" name="Coût horaire PV_x000a_€/unité" dataDxfId="314">
      <calculatedColumnFormula>Q10*W10*X10*Y10</calculatedColumnFormula>
    </tableColumn>
    <tableColumn id="46" xr3:uid="{77454FEE-2A02-4500-8851-13E54DF3E501}" name="PV STRT_x000a_€/unité" dataDxfId="313">
      <calculatedColumnFormula>ROUND(R10*Z10,2)</calculatedColumnFormula>
    </tableColumn>
    <tableColumn id="48" xr3:uid="{839C4297-7BAD-453C-A2D9-62F771D3EEDA}" name="Kolom6" dataDxfId="312">
      <calculatedColumnFormula>IF(AP10="","",IFERROR(VLOOKUP(AP10,CODES!$A$3:$D$1348,4,FALSE),"X"))&amp;IF(AQ10="","",IFERROR(VLOOKUP(AQ10,CODES!$A$3:$D$1348,4,FALSE),"X"))&amp;IF(AR10="","",IFERROR(VLOOKUP(AR10,CODES!$A$3:$D$1348,4,FALSE),"X"))&amp;IF(AS10="","",IFERROR(VLOOKUP(AS10,CODES!$A$3:$D$1348,4,FALSE),"X"))&amp;IF(AT10="","",IFERROR(VLOOKUP(AT10,CODES!$A$3:$D$1348,4,FALSE),"X"))&amp;IF(AU10="","",IFERROR(VLOOKUP(AU10,CODES!$A$3:$D$1348,4,FALSE),"X"))&amp;IF(AV10="","",IFERROR(VLOOKUP(AV10,CODES!$A$3:$D$1348,4,FALSE),"X"))&amp;IF(AW10="","",IFERROR(VLOOKUP(AW10,CODES!$A$3:$D$1348,4,FALSE),"X"))&amp;IF(AX10="","",IFERROR(VLOOKUP(AX10,CODES!$A$3:$D$1348,4,FALSE),"X"))&amp;IF(AY10="","",IFERROR(VLOOKUP(AY10,CODES!$A$3:$D$1348,4,FALSE),"X"))</calculatedColumnFormula>
    </tableColumn>
    <tableColumn id="49" xr3:uid="{A8E160E0-A098-4819-A88D-950ED9A13658}" name="Kolom7" dataDxfId="311">
      <calculatedColumnFormula>SUM(IFERROR(VLOOKUP(AP10,CODES!$A$3:$D$1348,4,FALSE)*BC10,0),IFERROR(VLOOKUP(AQ10,CODES!$A$3:$D$1348,4,FALSE)*BF10,0),IFERROR(VLOOKUP(AR10,CODES!$A$3:$D$1348,4,FALSE)*BI10,0),IFERROR(VLOOKUP(AS10,CODES!$A$3:$D$1348,4,FALSE)*BL10,0),IFERROR(VLOOKUP(AT10,CODES!$A$3:$D$1348,4,FALSE)*BO10,0),IFERROR(VLOOKUP(AU10,CODES!$A$3:$D$1348,4,FALSE)*BR10,0),IFERROR(VLOOKUP(AV10,CODES!$A$3:$D$1348,4,FALSE)*BU10,0),IFERROR(VLOOKUP(AW10,CODES!$A$3:$D$1348,4,FALSE)*BX10,0),IFERROR(VLOOKUP(AX10,CODES!$A$3:$D$1348,4,FALSE)*CA10,0),IFERROR(VLOOKUP(AY10,CODES!$A$3:$D$1348,4,FALSE)*CD10,0))</calculatedColumnFormula>
    </tableColumn>
    <tableColumn id="50" xr3:uid="{B25FE003-801C-413F-919F-FB99A7DCDB96}" name="Kolom8" dataDxfId="310">
      <calculatedColumnFormula>SUM(IFERROR(VLOOKUP(AP10,CODES!$A$3:$D$1348,3,FALSE)*BC10,0),IFERROR(VLOOKUP(AQ10,CODES!$A$3:$D$1348,3,FALSE)*BF10,0),IFERROR(VLOOKUP(AR10,CODES!$A$3:$D$1348,3,FALSE)*BI10,0),IFERROR(VLOOKUP(AS10,CODES!$A$3:$D$1348,3,FALSE)*BL10,0),IFERROR(VLOOKUP(AT10,CODES!$A$3:$D$1348,3,FALSE)*BO10,0),IFERROR(VLOOKUP(AU10,CODES!$A$3:$D$1348,3,FALSE)*BR10,0),IFERROR(VLOOKUP(AV10,CODES!$A$3:$D$1348,3,FALSE)*BU10,0),IFERROR(VLOOKUP(AW10,CODES!$A$3:$D$1348,3,FALSE)*BX10,0),IFERROR(VLOOKUP(AX10,CODES!$A$3:$D$1348,3,FALSE)*CA10,0),IFERROR(VLOOKUP(AY10,CODES!$A$3:$D$1348,3,FALSE)*CD10,0))+B10</calculatedColumnFormula>
    </tableColumn>
    <tableColumn id="51" xr3:uid="{104A3FA5-2BC0-4501-9B46-EF99D99955D8}" name="Kolom9" dataDxfId="309">
      <calculatedColumnFormula>IFERROR(MID($A10,BB10+1,BA10-BB10-1),"")</calculatedColumnFormula>
    </tableColumn>
    <tableColumn id="52" xr3:uid="{0E84E934-79DD-4DC1-B6F4-DD10C9547294}" name="Kolom10" dataDxfId="308">
      <calculatedColumnFormula>IFERROR(MID($A10,BA10+BE10+1,BD10-BA10-BE10-1),"")</calculatedColumnFormula>
    </tableColumn>
    <tableColumn id="53" xr3:uid="{027B113C-28E6-43BE-9B86-327D460AA445}" name="Kolom11" dataDxfId="307">
      <calculatedColumnFormula>IFERROR(MID($A10,BD10+BH10+1,BG10-BD10-BH10-1),"")</calculatedColumnFormula>
    </tableColumn>
    <tableColumn id="54" xr3:uid="{B70AB45A-20D5-46BB-BAD8-3BA3ABBB0E8D}" name="Kolom12" dataDxfId="306">
      <calculatedColumnFormula>IFERROR(MID($A10,BG10+BK10+1,BJ10-BG10-BK10-1),"")</calculatedColumnFormula>
    </tableColumn>
    <tableColumn id="55" xr3:uid="{5EF3C92A-B39F-4C1B-B3D8-A80A553EFDA4}" name="Kolom13" dataDxfId="305">
      <calculatedColumnFormula>IFERROR(MID($A10,BJ10+BN10+1,BM10-BJ10-BN10-1),"")</calculatedColumnFormula>
    </tableColumn>
    <tableColumn id="56" xr3:uid="{05116A60-3D46-483F-A90F-29C1BEC980FC}" name="Kolom14" dataDxfId="304">
      <calculatedColumnFormula>IFERROR(MID($A10,BM10+BQ10+1,BP10-BM10-BQ10-1),"")</calculatedColumnFormula>
    </tableColumn>
    <tableColumn id="57" xr3:uid="{E2BF9100-E33E-4289-B0EC-1AF02F3C7341}" name="Kolom15" dataDxfId="303">
      <calculatedColumnFormula>IFERROR(MID($A10,BP10+BT10+1,BS10-BP10-BT10-1),"")</calculatedColumnFormula>
    </tableColumn>
    <tableColumn id="58" xr3:uid="{F3DF2EDC-6306-49BD-A089-EC6525B95856}" name="Kolom16" dataDxfId="302">
      <calculatedColumnFormula>IFERROR(MID($A10,BS10+BW10+1,BV10-BS10-BW10-1),"")</calculatedColumnFormula>
    </tableColumn>
    <tableColumn id="59" xr3:uid="{CA7CD6E7-CBB7-4317-A33D-25F663891DFA}" name="Kolom17" dataDxfId="301">
      <calculatedColumnFormula>IFERROR(MID($A10,BV10+BZ10+1,BY10-BV10-BZ10-1),"")</calculatedColumnFormula>
    </tableColumn>
    <tableColumn id="60" xr3:uid="{48A81391-4F5C-4945-B626-DC90CC218710}" name="Kolom18" dataDxfId="300">
      <calculatedColumnFormula>IFERROR(MID($A10,BY10+CC10+1,CB10-BY10-CC10-1),"")</calculatedColumnFormula>
    </tableColumn>
    <tableColumn id="61" xr3:uid="{A05F2E95-0673-4597-9152-FA864642780D}" name="Kolom19" dataDxfId="299">
      <calculatedColumnFormula>LEN(A10)</calculatedColumnFormula>
    </tableColumn>
    <tableColumn id="62" xr3:uid="{88084C0A-59D1-48B8-9907-0395DA42B234}" name="1" dataDxfId="298">
      <calculatedColumnFormula>IFERROR(SEARCH("+",$A10,1),$AZ10+1)</calculatedColumnFormula>
    </tableColumn>
    <tableColumn id="63" xr3:uid="{BC37AAFD-3304-4376-B3EE-66BFA23ABEC4}" name="Kolom20" dataDxfId="297">
      <calculatedColumnFormula>IFERROR(SEARCH("&amp;",IFERROR(LEFT($A10,BA10),""),1),0)</calculatedColumnFormula>
    </tableColumn>
    <tableColumn id="64" xr3:uid="{3F051D50-A2E1-4951-8639-A4AFD011125C}" name="Kolom21" dataDxfId="296">
      <calculatedColumnFormula>IFERROR(MID($A10,1,BB10-1),1)</calculatedColumnFormula>
    </tableColumn>
    <tableColumn id="65" xr3:uid="{D6FD5DF5-637B-401C-AADE-418A870DEFDD}" name="2" dataDxfId="295">
      <calculatedColumnFormula>IFERROR(SEARCH("+",$A10,BA10+1),$AZ10+1)</calculatedColumnFormula>
    </tableColumn>
    <tableColumn id="66" xr3:uid="{AFE4EF8E-706C-4350-A6C1-6EA931B3F583}" name="Kolom22" dataDxfId="294">
      <calculatedColumnFormula>IFERROR(SEARCH("&amp;",IFERROR(MID($A10,BA10+1,BD10-BA10),""),1),0)</calculatedColumnFormula>
    </tableColumn>
    <tableColumn id="67" xr3:uid="{5C4F79AC-B260-4EE6-84C8-2D8C555841A7}" name="Kolom23" dataDxfId="293">
      <calculatedColumnFormula>IFERROR(MID($A10,BA10+1,BE10-1),1)</calculatedColumnFormula>
    </tableColumn>
    <tableColumn id="68" xr3:uid="{3E733CC6-3939-495B-90E7-271D4264BB6B}" name="3" dataDxfId="292">
      <calculatedColumnFormula>IFERROR(SEARCH("+",$A10,BD10+1),$AZ10+1)</calculatedColumnFormula>
    </tableColumn>
    <tableColumn id="69" xr3:uid="{958BB0C4-13C8-4E35-B176-7D471AF46E53}" name="Kolom24" dataDxfId="291">
      <calculatedColumnFormula>IFERROR(SEARCH("&amp;",IFERROR(MID($A10,BD10+1,BG10-BD10),""),1),0)</calculatedColumnFormula>
    </tableColumn>
    <tableColumn id="70" xr3:uid="{5E8B5FCF-0EBF-4CF7-B952-5038F054F854}" name="Kolom25" dataDxfId="290">
      <calculatedColumnFormula>IFERROR(MID($A10,BD10+1,BH10-1),1)</calculatedColumnFormula>
    </tableColumn>
    <tableColumn id="71" xr3:uid="{917A357E-F1CC-47BA-AC9E-82EA0404FB33}" name="4" dataDxfId="289">
      <calculatedColumnFormula>IFERROR(SEARCH("+",$A10,BG10+1),$AZ10+1)</calculatedColumnFormula>
    </tableColumn>
    <tableColumn id="72" xr3:uid="{3D1F5FBE-23BF-401C-849E-A421F8F9D151}" name="Kolom26" dataDxfId="288">
      <calculatedColumnFormula>IFERROR(SEARCH("&amp;",IFERROR(MID($A10,BG10+1,BJ10-BG10),""),1),0)</calculatedColumnFormula>
    </tableColumn>
    <tableColumn id="73" xr3:uid="{AEC46E17-EBD4-4CD3-835A-DE5EFC13086A}" name="Kolom27" dataDxfId="287">
      <calculatedColumnFormula>IFERROR(MID($A10,BG10+1,BK10-1),1)</calculatedColumnFormula>
    </tableColumn>
    <tableColumn id="74" xr3:uid="{1DC00815-FA08-4679-A900-7DDFE02A2C19}" name="5" dataDxfId="286">
      <calculatedColumnFormula>IFERROR(SEARCH("+",$A10,BJ10+1),$AZ10+1)</calculatedColumnFormula>
    </tableColumn>
    <tableColumn id="75" xr3:uid="{AA1C877D-6429-4C2D-9DA9-44A80D8F5919}" name="Kolom28" dataDxfId="285">
      <calculatedColumnFormula>IFERROR(SEARCH("&amp;",IFERROR(MID($A10,BJ10+1,BM10-BJ10),""),1),0)</calculatedColumnFormula>
    </tableColumn>
    <tableColumn id="76" xr3:uid="{67719637-173F-468E-A345-B548A617F890}" name="Kolom29" dataDxfId="284">
      <calculatedColumnFormula>IFERROR(MID($A10,BJ10+1,BN10-1),1)</calculatedColumnFormula>
    </tableColumn>
    <tableColumn id="77" xr3:uid="{40F0BEF1-A8F1-439C-93F5-E4EFA6DB63ED}" name="6" dataDxfId="283">
      <calculatedColumnFormula>IFERROR(SEARCH("+",$A10,BM10+1),$AZ10+1)</calculatedColumnFormula>
    </tableColumn>
    <tableColumn id="78" xr3:uid="{8529A8E0-94E1-42D4-A67B-4C33485820FF}" name="Kolom30" dataDxfId="282">
      <calculatedColumnFormula>IFERROR(SEARCH("&amp;",IFERROR(MID($A10,BM10+1,BP10-BM10),""),1),0)</calculatedColumnFormula>
    </tableColumn>
    <tableColumn id="79" xr3:uid="{DE8540DF-E8D9-4850-9410-AAB0B08318D6}" name="Kolom31" dataDxfId="281">
      <calculatedColumnFormula>IFERROR(MID($A10,BM10+1,BQ10-1),1)</calculatedColumnFormula>
    </tableColumn>
    <tableColumn id="80" xr3:uid="{C855F0D7-1BB5-4CE9-9EB8-5F30FAE4D896}" name="7" dataDxfId="280">
      <calculatedColumnFormula>IFERROR(SEARCH("+",$A10,BP10+1),$AZ10+1)</calculatedColumnFormula>
    </tableColumn>
    <tableColumn id="81" xr3:uid="{B8A92237-5A6C-4050-BCE4-7F3EDB3EDE36}" name="Kolom32" dataDxfId="279">
      <calculatedColumnFormula>IFERROR(SEARCH("&amp;",IFERROR(MID($A10,BP10+1,BS10-BP10),""),1),0)</calculatedColumnFormula>
    </tableColumn>
    <tableColumn id="82" xr3:uid="{394F3578-DCCF-4875-8D7A-3DAF5214B2F2}" name="Kolom33" dataDxfId="278">
      <calculatedColumnFormula>IFERROR(MID($A10,BP10+1,BT10-1),1)</calculatedColumnFormula>
    </tableColumn>
    <tableColumn id="83" xr3:uid="{AFBB1FFB-4981-4829-B8F9-CD99B7B652F2}" name="8" dataDxfId="277">
      <calculatedColumnFormula>IFERROR(SEARCH("+",$A10,BS10+1),$AZ10+1)</calculatedColumnFormula>
    </tableColumn>
    <tableColumn id="84" xr3:uid="{927D8621-262D-4D9D-8293-710387D95B3C}" name="Kolom34" dataDxfId="276">
      <calculatedColumnFormula>IFERROR(SEARCH("&amp;",IFERROR(MID($A10,BS10+1,BV10-BS10),""),1),0)</calculatedColumnFormula>
    </tableColumn>
    <tableColumn id="85" xr3:uid="{61574449-A442-4209-984F-5071EE8EE133}" name="Kolom35" dataDxfId="275">
      <calculatedColumnFormula>IFERROR(MID($A10,BS10+1,BW10-1),1)</calculatedColumnFormula>
    </tableColumn>
    <tableColumn id="86" xr3:uid="{937E8D33-8D16-48BC-BAEF-2FF6768E857F}" name="9" dataDxfId="274">
      <calculatedColumnFormula>IFERROR(SEARCH("+",$A10,BV10+1),$AZ10+1)</calculatedColumnFormula>
    </tableColumn>
    <tableColumn id="87" xr3:uid="{214010DC-A037-42FF-B80E-8185A34D83A9}" name="Kolom36" dataDxfId="273">
      <calculatedColumnFormula>IFERROR(SEARCH("&amp;",IFERROR(MID($A10,BV10+1,BY10-BV10),""),1),0)</calculatedColumnFormula>
    </tableColumn>
    <tableColumn id="88" xr3:uid="{CA84F7C7-8299-4DFE-967C-7FDA88B3DCDF}" name="Kolom37" dataDxfId="272">
      <calculatedColumnFormula>IFERROR(MID($A10,BV10+1,BZ10-1),1)</calculatedColumnFormula>
    </tableColumn>
    <tableColumn id="89" xr3:uid="{2C39136C-C8DF-4E09-8E92-3B98DAFAF33E}" name="10" dataDxfId="271">
      <calculatedColumnFormula>IFERROR(SEARCH("+",$A10,BY10+1),$AZ10+1)</calculatedColumnFormula>
    </tableColumn>
    <tableColumn id="90" xr3:uid="{CECA8669-1499-4882-A128-74064576EB97}" name="Kolom38" dataDxfId="270">
      <calculatedColumnFormula>IFERROR(SEARCH("&amp;",IFERROR(MID($A10,BY10+1,CB10-BY10),""),1),0)</calculatedColumnFormula>
    </tableColumn>
    <tableColumn id="91" xr3:uid="{EF21B0B0-A62E-4ED7-B8B5-F2C6AB5A1C1D}" name="Kolom39" dataDxfId="269">
      <calculatedColumnFormula>IFERROR(MID($A10,BY10+1,CC10-1),1)</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F899CB8-4476-4E62-85E1-E190BFA6D157}" name="TabelAankoop" displayName="TabelAankoop" ref="A80:F171" totalsRowShown="0" headerRowDxfId="261" dataDxfId="260" tableBorderDxfId="259">
  <autoFilter ref="A80:F171" xr:uid="{F19F5427-0A69-403A-B6F1-96CAD6E4FB8D}"/>
  <tableColumns count="6">
    <tableColumn id="1" xr3:uid="{E6FC50F1-D790-49B5-9D2D-F9EAA8F649BD}" name="CODE" dataDxfId="258"/>
    <tableColumn id="2" xr3:uid="{5EAE1198-638F-4ABC-AEBC-B64F0789C48D}" name="Description" dataDxfId="257"/>
    <tableColumn id="3" xr3:uid="{0BDC0AD3-F7AB-4421-B3BF-7A8AACCB85F5}" name="Coûts calculés" dataDxfId="256">
      <calculatedColumnFormula>VLOOKUP(TabelAankoop[[#This Row],[CODE]],TabelInfo[],5,FALSE)/(1-TabelAankoop[[#This Row],[Target%]])</calculatedColumnFormula>
    </tableColumn>
    <tableColumn id="4" xr3:uid="{51682CAF-BE79-47B2-9FF9-C4A44D3D8153}" name="Target%" dataDxfId="255"/>
    <tableColumn id="5" xr3:uid="{723552A9-DD72-4A10-9544-48297BF9C019}" name="Coût d'achat" dataDxfId="254">
      <calculatedColumnFormula>C81*(1-D81)</calculatedColumnFormula>
    </tableColumn>
    <tableColumn id="6" xr3:uid="{F81D20A7-E73E-4F67-94DB-219330DDE828}" name="% répartition" dataDxfId="253">
      <calculatedColumnFormula>IF(E81=0,"",E81/$E$172)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86A5F4-FEF5-47E8-AD8E-B73E70A2419F}" name="TabelInfo" displayName="TabelInfo" ref="C11:N98" totalsRowShown="0" headerRowDxfId="250" headerRowBorderDxfId="248" tableBorderDxfId="249">
  <autoFilter ref="C11:N98" xr:uid="{B45E9673-A9C9-4196-9D04-DE7CEB6595E4}"/>
  <sortState xmlns:xlrd2="http://schemas.microsoft.com/office/spreadsheetml/2017/richdata2" ref="C12:N98">
    <sortCondition ref="M11:M98"/>
  </sortState>
  <tableColumns count="12">
    <tableColumn id="1" xr3:uid="{96A38CA2-96E9-42DF-8A60-7CC5E726C8AE}" name="1" dataDxfId="247"/>
    <tableColumn id="2" xr3:uid="{3D4EB7B1-2E23-41F4-9615-9AC93A412BF9}" name="2" dataDxfId="246"/>
    <tableColumn id="3" xr3:uid="{31527DBC-6BC3-466B-8E8E-483B57FC7038}" name="3" dataDxfId="245"/>
    <tableColumn id="4" xr3:uid="{C40453B5-E042-42B3-8B29-F2DCF4855245}" name="5" dataDxfId="244"/>
    <tableColumn id="5" xr3:uid="{C11E7C42-630C-4193-83CD-E252D498DE30}" name="7" dataDxfId="243"/>
    <tableColumn id="6" xr3:uid="{29D84C89-DE5C-4C5B-97DB-C6AE4A800061}" name="8" dataDxfId="242"/>
    <tableColumn id="8" xr3:uid="{82C54E98-EEF2-4423-A7AC-D9417EF5731A}" name="10" dataDxfId="241"/>
    <tableColumn id="9" xr3:uid="{3FA3E673-3F9C-4C0B-B9E6-F8A837579CD0}" name="11" dataDxfId="240"/>
    <tableColumn id="10" xr3:uid="{C7D62FC5-CA83-44A1-86D0-42F83640BE82}" name="12" dataDxfId="239"/>
    <tableColumn id="7" xr3:uid="{2F7308A9-7D98-45FE-87F2-6BF6986A39F0}" name="13" dataDxfId="238"/>
    <tableColumn id="12" xr3:uid="{FEDC150F-0D8E-4978-9D9D-F5D88BFA2549}" name="132" dataDxfId="237"/>
    <tableColumn id="11" xr3:uid="{153B3398-0AB3-4F4A-9C2A-33E567585589}" name="14" dataDxfId="236"/>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1" displayName="Tabel1" ref="A2:J1096" totalsRowShown="0" headerRowDxfId="17">
  <autoFilter ref="A2:J1096" xr:uid="{00000000-0009-0000-0100-000001000000}"/>
  <tableColumns count="10">
    <tableColumn id="1" xr3:uid="{00000000-0010-0000-0000-000001000000}" name="MERK" dataDxfId="16"/>
    <tableColumn id="2" xr3:uid="{00000000-0010-0000-0000-000002000000}" name="GAMMA" dataDxfId="15"/>
    <tableColumn id="3" xr3:uid="{00000000-0010-0000-0000-000003000000}" name="REFERENTIE" dataDxfId="14"/>
    <tableColumn id="4" xr3:uid="{00000000-0010-0000-0000-000004000000}" name="EIGEN REFERENTIE" dataDxfId="13"/>
    <tableColumn id="5" xr3:uid="{00000000-0010-0000-0000-000005000000}" name="OMSCHRIJVING" dataDxfId="12"/>
    <tableColumn id="6" xr3:uid="{00000000-0010-0000-0000-000006000000}" name="STOCK" dataDxfId="11"/>
    <tableColumn id="7" xr3:uid="{00000000-0010-0000-0000-000007000000}" name="NETTO" dataDxfId="10"/>
    <tableColumn id="8" xr3:uid="{00000000-0010-0000-0000-000008000000}" name="TARIEF" dataDxfId="9"/>
    <tableColumn id="9" xr3:uid="{00000000-0010-0000-0000-000009000000}" name="AANT." dataDxfId="8"/>
    <tableColumn id="10" xr3:uid="{00000000-0010-0000-0000-00000A000000}" name="Cebeo ID"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98A9A43-EBF8-4096-A1DA-E015E0A290BD}" name="Tabel16" displayName="Tabel16" ref="B2:E27" totalsRowShown="0">
  <tableColumns count="4">
    <tableColumn id="1" xr3:uid="{00000000-0010-0000-0000-000001000000}" name="Kolom"/>
    <tableColumn id="2" xr3:uid="{00000000-0010-0000-0000-000002000000}" name="Veld"/>
    <tableColumn id="3" xr3:uid="{00000000-0010-0000-0000-000003000000}" name="Omschrijving"/>
    <tableColumn id="4" xr3:uid="{B4C3E85E-0219-4524-92F5-DCADB892AE35}" name="Kolom1"/>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14" dT="2025-01-14T09:54:26.19" personId="{3B409D85-5E08-47AC-9E91-0B3878388834}" id="{4FB01A3D-F1E9-4047-B197-8610510C5270}">
    <text>demo</text>
  </threadedComment>
  <threadedComment ref="B17" dT="2024-10-28T08:43:40.92" personId="{3B409D85-5E08-47AC-9E91-0B3878388834}" id="{9CA3F972-7B2A-4560-98F0-B5A5651AB03A}">
    <text>Gaine de dn 100</text>
  </threadedComment>
  <threadedComment ref="B22" dT="2024-10-28T09:35:27.09" personId="{3B409D85-5E08-47AC-9E91-0B3878388834}" id="{A5375FB1-A8A3-4EBF-AFC6-9AF5E3ABD329}">
    <text xml:space="preserve">Cable fibre + gaine de 100 </text>
  </threadedComment>
  <threadedComment ref="B27" dT="2024-10-28T10:46:42.99" personId="{3B409D85-5E08-47AC-9E91-0B3878388834}" id="{EFE3C574-EEF5-4B5D-850E-DD17D8DBB734}">
    <text xml:space="preserve">Disjoncteur + déconnection de zone a démolir. </text>
  </threadedComment>
  <threadedComment ref="B28" dT="2024-10-28T10:50:16.17" personId="{3B409D85-5E08-47AC-9E91-0B3878388834}" id="{453C53F1-B1DA-475F-B8E6-18003951E6DE}">
    <text>mettre hors service (hors tension) ce tableau+enlever son câble d’alimentation depuis le TD A Atelier</text>
  </threadedComment>
  <threadedComment ref="B32" dT="2024-10-28T09:35:27.09" personId="{3B409D85-5E08-47AC-9E91-0B3878388834}" id="{337EEEB4-AFC0-4FBB-9222-38796B1E62B7}">
    <text xml:space="preserve">Cable fibre + gaine de 100 </text>
  </threadedComment>
  <threadedComment ref="B37" dT="2025-01-15T13:25:17.53" personId="{3B409D85-5E08-47AC-9E91-0B3878388834}" id="{4A223B0E-02FD-405A-B129-C052D79E870E}">
    <text>siemens</text>
  </threadedComment>
  <threadedComment ref="A171" dT="2024-10-30T13:54:18.10" personId="{3B409D85-5E08-47AC-9E91-0B3878388834}" id="{8B8D8C41-3427-4849-A1A5-CB4C215CE99C}">
    <text xml:space="preserve">La pose est compté dans le poteau
</text>
  </threadedComment>
  <threadedComment ref="S1021" dT="2025-01-14T09:52:33.99" personId="{3B409D85-5E08-47AC-9E91-0B3878388834}" id="{096E1F77-E618-4315-AA9C-DBE3EC8CE889}">
    <text xml:space="preserve">ELEC :
De manière général, votre offre est intéressante, vous êtes dans notre top 2.
Pour votre info, qqs travaux ont déjà été réalisés par nos soins.  Ceci concerne tout le chapitre 0 ( = travaux préalable à la démolition) et la boucle de terre.  
Poste 61.2.05 transfo : prix élevé
Poste 61.1.01.02.04 câblage 3G2.5 : prix bas
Poste 63.1.Eclairage type A et B et H : prix bas
68.3.02 : centrale contrôle d’accès : prix élevé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mailto:eeg@electro-entreprise.be" TargetMode="External"/><Relationship Id="rId1" Type="http://schemas.openxmlformats.org/officeDocument/2006/relationships/hyperlink" Target="mailto:eeg@electro-entreprise.be"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3.xml"/><Relationship Id="rId7"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mailto:naninne@eeg.be" TargetMode="External"/><Relationship Id="rId6" Type="http://schemas.openxmlformats.org/officeDocument/2006/relationships/ctrlProp" Target="../ctrlProps/ctrlProp5.xml"/><Relationship Id="rId11" Type="http://schemas.microsoft.com/office/2017/10/relationships/threadedComment" Target="../threadedComments/threadedComment1.xml"/><Relationship Id="rId5" Type="http://schemas.openxmlformats.org/officeDocument/2006/relationships/ctrlProp" Target="../ctrlProps/ctrlProp4.xml"/><Relationship Id="rId10" Type="http://schemas.openxmlformats.org/officeDocument/2006/relationships/comments" Target="../comments1.xml"/><Relationship Id="rId4" Type="http://schemas.openxmlformats.org/officeDocument/2006/relationships/vmlDrawing" Target="../drawings/vmlDrawing2.v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3" Type="http://schemas.openxmlformats.org/officeDocument/2006/relationships/hyperlink" Target="javascript:PopupWindow('Artdetail.htm?token=000064491-S8H8j912HFTGp8XVnshc3YptWqxkR8Dm2NjRtHb0&amp;arid=4777864',%20'620',%20'600',%20'detail')" TargetMode="External"/><Relationship Id="rId18" Type="http://schemas.openxmlformats.org/officeDocument/2006/relationships/hyperlink" Target="javascript:PopupWindow('Artdetail.htm?token=000064491-nhhq3g06WwvVTT528QJsQjBCHbvdYdpLSB5kG6w8&amp;arid=4623101',%20'620',%20'600',%20'detail')" TargetMode="External"/><Relationship Id="rId26" Type="http://schemas.openxmlformats.org/officeDocument/2006/relationships/hyperlink" Target="http://www.helia-elektro.be/catalogue/catalogue.do?act=showIO&amp;forward=showProduct&amp;oid=36343C1F948EA7507C946CF149CC1FE1" TargetMode="External"/><Relationship Id="rId21" Type="http://schemas.openxmlformats.org/officeDocument/2006/relationships/hyperlink" Target="javascript:PopupWindow('Artdetail.htm?token=000064491-nhhq3g06WwvVTT528QJsQjBCHbvdYdpLSB5kG6w8&amp;arid=5611434',%20'620',%20'600',%20'detail')" TargetMode="External"/><Relationship Id="rId34" Type="http://schemas.openxmlformats.org/officeDocument/2006/relationships/hyperlink" Target="javascript:PopupWindow('Artdetail.htm?token=000064491-nhhq3g06WwvVTT528QJsQjBCHbvdYdpLSB5kG6w8&amp;arid=4623101',%20'620',%20'600',%20'detail')" TargetMode="External"/><Relationship Id="rId7" Type="http://schemas.openxmlformats.org/officeDocument/2006/relationships/hyperlink" Target="javascript:PopupWindow('Artdetail.htm?token=000064491-nhhq3g06WwvVTT528QJsQjBCHbvdYdpLSB5kG6w8&amp;arid=5600458',%20'620',%20'600',%20'detail')" TargetMode="External"/><Relationship Id="rId12" Type="http://schemas.openxmlformats.org/officeDocument/2006/relationships/hyperlink" Target="javascript:PopupWindow('Artdetail.htm?token=000064491-nhhq3g06WwvVTT528QJsQjBCHbvdYdpLSB5kG6w8&amp;arid=4623101',%20'620',%20'600',%20'detail')" TargetMode="External"/><Relationship Id="rId17" Type="http://schemas.openxmlformats.org/officeDocument/2006/relationships/hyperlink" Target="http://www.helia-elektro.be/catalogue/catalogue.do?act=showIO&amp;forward=showProduct&amp;oid=36343C1F948EA7507C946CF149CC1FE1" TargetMode="External"/><Relationship Id="rId25" Type="http://schemas.openxmlformats.org/officeDocument/2006/relationships/hyperlink" Target="http://www.helia-elektro.be/catalogue/catalogue.do?act=showIO&amp;forward=showProduct&amp;oid=36343C1F948EA7507C946CF149CC1FE1" TargetMode="External"/><Relationship Id="rId33" Type="http://schemas.openxmlformats.org/officeDocument/2006/relationships/hyperlink" Target="http://www.helia-elektro.be/catalogue/catalogue.do?act=showIO&amp;forward=showProduct&amp;oid=36343C1F948EA7507C946CF149CC1FE1" TargetMode="External"/><Relationship Id="rId38" Type="http://schemas.openxmlformats.org/officeDocument/2006/relationships/printerSettings" Target="../printerSettings/printerSettings9.bin"/><Relationship Id="rId2" Type="http://schemas.openxmlformats.org/officeDocument/2006/relationships/hyperlink" Target="javascript:PopupWindow('Artdetail.htm?token=000064491-nhhq3g06WwvVTT528QJsQjBCHbvdYdpLSB5kG6w8&amp;arid=5581882',%20'620',%20'600',%20'detail')" TargetMode="External"/><Relationship Id="rId16" Type="http://schemas.openxmlformats.org/officeDocument/2006/relationships/hyperlink" Target="http://www.helia-elektro.be/catalogue/catalogue.do?act=showIO&amp;forward=showProduct&amp;oid=36343C1F948EA7507C946CF149CC1FE1" TargetMode="External"/><Relationship Id="rId20" Type="http://schemas.openxmlformats.org/officeDocument/2006/relationships/hyperlink" Target="javascript:PopupWindow('Artdetail.htm?token=000064491-S8H8j912HFTGp8XVnshc3YptWqxkR8Dm2NjRtHb0&amp;arid=4777864',%20'620',%20'600',%20'detail')" TargetMode="External"/><Relationship Id="rId29" Type="http://schemas.openxmlformats.org/officeDocument/2006/relationships/hyperlink" Target="javascript:PopupWindow('Artdetail.htm?token=000064491-nhhq3g06WwvVTT528QJsQjBCHbvdYdpLSB5kG6w8&amp;arid=5600458',%20'620',%20'600',%20'detail')" TargetMode="External"/><Relationship Id="rId1" Type="http://schemas.openxmlformats.org/officeDocument/2006/relationships/hyperlink" Target="javascript:PopupWindow('Artdetail.htm?token=000064491-nhhq3g06WwvVTT528QJsQjBCHbvdYdpLSB5kG6w8&amp;arid=5600458',%20'620',%20'600',%20'detail')" TargetMode="External"/><Relationship Id="rId6" Type="http://schemas.openxmlformats.org/officeDocument/2006/relationships/hyperlink" Target="javascript:PopupWindow('Artdetail.htm?token=000064491-nhhq3g06WwvVTT528QJsQjBCHbvdYdpLSB5kG6w8&amp;arid=5611161',%20'620',%20'600',%20'detail')" TargetMode="External"/><Relationship Id="rId11" Type="http://schemas.openxmlformats.org/officeDocument/2006/relationships/hyperlink" Target="http://www.helia-elektro.be/catalogue/catalogue.do?act=showIO&amp;forward=showProduct&amp;oid=36343C1F948EA7507C946CF149CC1FE1" TargetMode="External"/><Relationship Id="rId24" Type="http://schemas.openxmlformats.org/officeDocument/2006/relationships/hyperlink" Target="javascript:PopupWindow('Artdetail.htm?token=000064491-nhhq3g06WwvVTT528QJsQjBCHbvdYdpLSB5kG6w8&amp;arid=5581882',%20'620',%20'600',%20'detail')" TargetMode="External"/><Relationship Id="rId32" Type="http://schemas.openxmlformats.org/officeDocument/2006/relationships/hyperlink" Target="http://www.helia-elektro.be/catalogue/catalogue.do?act=showIO&amp;forward=showProduct&amp;oid=36343C1F948EA7507C946CF149CC1FE1" TargetMode="External"/><Relationship Id="rId37" Type="http://schemas.openxmlformats.org/officeDocument/2006/relationships/hyperlink" Target="http://www.helia-elektro.be/catalogue/catalogue.do?act=showIO&amp;forward=showProduct&amp;oid=36343C1F948EA7507C946CF149CC1FE1" TargetMode="External"/><Relationship Id="rId5" Type="http://schemas.openxmlformats.org/officeDocument/2006/relationships/hyperlink" Target="http://www.helia-elektro.be/catalogue/catalogue.do?act=showIO&amp;forward=showProduct&amp;oid=36343C1F948EA7507C946CF149CC1FE1" TargetMode="External"/><Relationship Id="rId15" Type="http://schemas.openxmlformats.org/officeDocument/2006/relationships/hyperlink" Target="javascript:PopupWindow('Artdetail.htm?token=000064491-nhhq3g06WwvVTT528QJsQjBCHbvdYdpLSB5kG6w8&amp;arid=5611434',%20'620',%20'600',%20'detail')" TargetMode="External"/><Relationship Id="rId23" Type="http://schemas.openxmlformats.org/officeDocument/2006/relationships/hyperlink" Target="javascript:PopupWindow('Artdetail.htm?token=000064491-nhhq3g06WwvVTT528QJsQjBCHbvdYdpLSB5kG6w8&amp;arid=5611161',%20'620',%20'600',%20'detail')" TargetMode="External"/><Relationship Id="rId28" Type="http://schemas.openxmlformats.org/officeDocument/2006/relationships/hyperlink" Target="javascript:PopupWindow('Artdetail.htm?token=000064491-nhhq3g06WwvVTT528QJsQjBCHbvdYdpLSB5kG6w8&amp;arid=5611161',%20'620',%20'600',%20'detail')" TargetMode="External"/><Relationship Id="rId36" Type="http://schemas.openxmlformats.org/officeDocument/2006/relationships/hyperlink" Target="javascript:PopupWindow('Artdetail.htm?token=000064491-nhhq3g06WwvVTT528QJsQjBCHbvdYdpLSB5kG6w8&amp;arid=5611161',%20'620',%20'600',%20'detail')" TargetMode="External"/><Relationship Id="rId10" Type="http://schemas.openxmlformats.org/officeDocument/2006/relationships/hyperlink" Target="http://www.helia-elektro.be/catalogue/catalogue.do?act=showIO&amp;forward=showProduct&amp;oid=36343C1F948EA7507C946CF149CC1FE1" TargetMode="External"/><Relationship Id="rId19" Type="http://schemas.openxmlformats.org/officeDocument/2006/relationships/hyperlink" Target="javascript:PopupWindow('Artdetail.htm?token=000064491-S8H8j912HFTGp8XVnshc3YptWqxkR8Dm2NjRtHb0&amp;arid=4777864',%20'620',%20'600',%20'detail')" TargetMode="External"/><Relationship Id="rId31" Type="http://schemas.openxmlformats.org/officeDocument/2006/relationships/hyperlink" Target="javascript:PopupWindow('Artdetail.htm?token=000064491-nhhq3g06WwvVTT528QJsQjBCHbvdYdpLSB5kG6w8&amp;arid=5611434',%20'620',%20'600',%20'detail')" TargetMode="External"/><Relationship Id="rId4" Type="http://schemas.openxmlformats.org/officeDocument/2006/relationships/hyperlink" Target="http://www.helia-elektro.be/catalogue/catalogue.do?act=showIO&amp;forward=showProduct&amp;oid=36343C1F948EA7507C946CF149CC1FE1" TargetMode="External"/><Relationship Id="rId9" Type="http://schemas.openxmlformats.org/officeDocument/2006/relationships/hyperlink" Target="javascript:PopupWindow('Artdetail.htm?token=000064491-nhhq3g06WwvVTT528QJsQjBCHbvdYdpLSB5kG6w8&amp;arid=5611434',%20'620',%20'600',%20'detail')" TargetMode="External"/><Relationship Id="rId14" Type="http://schemas.openxmlformats.org/officeDocument/2006/relationships/hyperlink" Target="javascript:PopupWindow('Artdetail.htm?token=000064491-nhhq3g06WwvVTT528QJsQjBCHbvdYdpLSB5kG6w8&amp;arid=5600458',%20'620',%20'600',%20'detail')" TargetMode="External"/><Relationship Id="rId22" Type="http://schemas.openxmlformats.org/officeDocument/2006/relationships/hyperlink" Target="javascript:PopupWindow('Artdetail.htm?token=000064491-nhhq3g06WwvVTT528QJsQjBCHbvdYdpLSB5kG6w8&amp;arid=5600458',%20'620',%20'600',%20'detail')" TargetMode="External"/><Relationship Id="rId27" Type="http://schemas.openxmlformats.org/officeDocument/2006/relationships/hyperlink" Target="javascript:PopupWindow('Artdetail.htm?token=000064491-nhhq3g06WwvVTT528QJsQjBCHbvdYdpLSB5kG6w8&amp;arid=4623101',%20'620',%20'600',%20'detail')" TargetMode="External"/><Relationship Id="rId30" Type="http://schemas.openxmlformats.org/officeDocument/2006/relationships/hyperlink" Target="javascript:PopupWindow('Artdetail.htm?token=000064491-nhhq3g06WwvVTT528QJsQjBCHbvdYdpLSB5kG6w8&amp;arid=5581882',%20'620',%20'600',%20'detail')" TargetMode="External"/><Relationship Id="rId35" Type="http://schemas.openxmlformats.org/officeDocument/2006/relationships/hyperlink" Target="javascript:PopupWindow('Artdetail.htm?token=000064491-S8H8j912HFTGp8XVnshc3YptWqxkR8Dm2NjRtHb0&amp;arid=4777864',%20'620',%20'600',%20'detail')" TargetMode="External"/><Relationship Id="rId8" Type="http://schemas.openxmlformats.org/officeDocument/2006/relationships/hyperlink" Target="javascript:PopupWindow('Artdetail.htm?token=000064491-nhhq3g06WwvVTT528QJsQjBCHbvdYdpLSB5kG6w8&amp;arid=5581882',%20'620',%20'600',%20'detail')" TargetMode="External"/><Relationship Id="rId3" Type="http://schemas.openxmlformats.org/officeDocument/2006/relationships/hyperlink" Target="javascript:PopupWindow('Artdetail.htm?token=000064491-nhhq3g06WwvVTT528QJsQjBCHbvdYdpLSB5kG6w8&amp;arid=5611434',%20'620',%20'600',%20'detail')"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limka.be/" TargetMode="External"/><Relationship Id="rId1" Type="http://schemas.openxmlformats.org/officeDocument/2006/relationships/hyperlink" Target="https://www.cablebel.be/nl/metalprices/" TargetMode="External"/><Relationship Id="rId4"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8" Type="http://schemas.openxmlformats.org/officeDocument/2006/relationships/hyperlink" Target="javascript:PopupWindow('Artdetail.htm?token=000064491-nhhq3g06WwvVTT528QJsQjBCHbvdYdpLSB5kG6w8&amp;arid=5600458',%20'620',%20'600',%20'detail')" TargetMode="External"/><Relationship Id="rId3" Type="http://schemas.openxmlformats.org/officeDocument/2006/relationships/hyperlink" Target="javascript:PopupWindow('Artdetail.htm?token=000064491-nhhq3g06WwvVTT528QJsQjBCHbvdYdpLSB5kG6w8&amp;arid=5611161',%20'620',%20'600',%20'detail')" TargetMode="External"/><Relationship Id="rId7" Type="http://schemas.openxmlformats.org/officeDocument/2006/relationships/hyperlink" Target="javascript:PopupWindow('Artdetail.htm?token=000064491-nhhq3g06WwvVTT528QJsQjBCHbvdYdpLSB5kG6w8&amp;arid=5611161',%20'620',%20'600',%20'detail')" TargetMode="External"/><Relationship Id="rId12" Type="http://schemas.openxmlformats.org/officeDocument/2006/relationships/printerSettings" Target="../printerSettings/printerSettings11.bin"/><Relationship Id="rId2" Type="http://schemas.openxmlformats.org/officeDocument/2006/relationships/hyperlink" Target="javascript:PopupWindow('Artdetail.htm?arid=4425020',%20'620',%20'600',%20'detail')" TargetMode="External"/><Relationship Id="rId1" Type="http://schemas.openxmlformats.org/officeDocument/2006/relationships/hyperlink" Target="javascript:PopupWindow('Artdetail.htm?arid=3458643',%20'620',%20'600',%20'detail')" TargetMode="External"/><Relationship Id="rId6" Type="http://schemas.openxmlformats.org/officeDocument/2006/relationships/hyperlink" Target="javascript:PopupWindow('Artdetail.htm?token=000064491-nhhq3g06WwvVTT528QJsQjBCHbvdYdpLSB5kG6w8&amp;arid=5611434',%20'620',%20'600',%20'detail')" TargetMode="External"/><Relationship Id="rId11" Type="http://schemas.openxmlformats.org/officeDocument/2006/relationships/hyperlink" Target="javascript:PopupWindow('Artdetail.htm?token=000064491-nhhq3g06WwvVTT528QJsQjBCHbvdYdpLSB5kG6w8&amp;arid=5581879',%20'620',%20'600',%20'detail')" TargetMode="External"/><Relationship Id="rId5" Type="http://schemas.openxmlformats.org/officeDocument/2006/relationships/hyperlink" Target="javascript:PopupWindow('Artdetail.htm?token=000064491-nhhq3g06WwvVTT528QJsQjBCHbvdYdpLSB5kG6w8&amp;arid=5581882',%20'620',%20'600',%20'detail')" TargetMode="External"/><Relationship Id="rId10" Type="http://schemas.openxmlformats.org/officeDocument/2006/relationships/hyperlink" Target="javascript:PopupWindow('Artdetail.htm?token=000064491-nhhq3g06WwvVTT528QJsQjBCHbvdYdpLSB5kG6w8&amp;arid=5611434',%20'620',%20'600',%20'detail')" TargetMode="External"/><Relationship Id="rId4" Type="http://schemas.openxmlformats.org/officeDocument/2006/relationships/hyperlink" Target="javascript:PopupWindow('Artdetail.htm?token=000064491-nhhq3g06WwvVTT528QJsQjBCHbvdYdpLSB5kG6w8&amp;arid=5600458',%20'620',%20'600',%20'detail')" TargetMode="External"/><Relationship Id="rId9" Type="http://schemas.openxmlformats.org/officeDocument/2006/relationships/hyperlink" Target="javascript:PopupWindow('Artdetail.htm?token=000064491-nhhq3g06WwvVTT528QJsQjBCHbvdYdpLSB5kG6w8&amp;arid=5581882',%20'620',%20'600',%20'detail')"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pageSetUpPr fitToPage="1"/>
  </sheetPr>
  <dimension ref="A1:M2806"/>
  <sheetViews>
    <sheetView topLeftCell="A41" workbookViewId="0">
      <selection activeCell="N45" sqref="N45"/>
    </sheetView>
  </sheetViews>
  <sheetFormatPr defaultColWidth="9.140625" defaultRowHeight="14.45"/>
  <cols>
    <col min="1" max="1" width="14.42578125" style="50" customWidth="1"/>
    <col min="2" max="2" width="9.5703125" style="50" customWidth="1"/>
    <col min="3" max="3" width="15" style="50" customWidth="1"/>
    <col min="4" max="4" width="43.7109375" style="50" bestFit="1" customWidth="1"/>
    <col min="5" max="5" width="10.7109375" style="50" bestFit="1" customWidth="1"/>
    <col min="6" max="6" width="10.140625" style="50" customWidth="1"/>
    <col min="7" max="7" width="21.42578125" style="50" bestFit="1" customWidth="1"/>
    <col min="8" max="8" width="21.85546875" style="50" customWidth="1"/>
    <col min="9" max="9" width="13.28515625" style="50" bestFit="1" customWidth="1"/>
    <col min="10" max="10" width="51.7109375" style="353" hidden="1" customWidth="1"/>
    <col min="11" max="11" width="0" style="353" hidden="1" customWidth="1"/>
    <col min="12" max="12" width="51.7109375" style="353" hidden="1" customWidth="1"/>
    <col min="13" max="13" width="21.7109375" style="50" hidden="1" customWidth="1"/>
    <col min="14" max="16384" width="9.140625" style="50"/>
  </cols>
  <sheetData>
    <row r="1" spans="1:13" ht="15" customHeight="1">
      <c r="A1" s="378"/>
      <c r="B1" s="379"/>
      <c r="C1" s="379"/>
      <c r="D1" s="379"/>
      <c r="E1" s="379"/>
      <c r="F1" s="379"/>
      <c r="G1" s="379"/>
      <c r="H1" s="380"/>
      <c r="J1" s="740"/>
      <c r="K1" s="740"/>
      <c r="L1" s="740"/>
    </row>
    <row r="2" spans="1:13" s="367" customFormat="1" ht="15" customHeight="1">
      <c r="A2" s="374"/>
      <c r="B2" s="375" t="s">
        <v>0</v>
      </c>
      <c r="H2" s="376"/>
    </row>
    <row r="3" spans="1:13" s="367" customFormat="1" ht="15" customHeight="1">
      <c r="A3" s="374"/>
      <c r="B3" s="375" t="s">
        <v>1</v>
      </c>
      <c r="H3" s="376"/>
      <c r="M3" s="377"/>
    </row>
    <row r="4" spans="1:13" s="367" customFormat="1" ht="15" customHeight="1">
      <c r="A4" s="374"/>
      <c r="B4" s="375" t="s">
        <v>2</v>
      </c>
      <c r="H4" s="376"/>
      <c r="M4" s="377"/>
    </row>
    <row r="5" spans="1:13" s="367" customFormat="1" ht="15" customHeight="1">
      <c r="A5" s="374"/>
      <c r="B5" s="375" t="s">
        <v>3</v>
      </c>
      <c r="H5" s="376"/>
      <c r="M5" s="377"/>
    </row>
    <row r="6" spans="1:13" s="367" customFormat="1" ht="22.5" customHeight="1" thickBot="1">
      <c r="A6" s="381"/>
      <c r="B6" s="382" t="s">
        <v>4</v>
      </c>
      <c r="C6" s="383"/>
      <c r="D6" s="383"/>
      <c r="E6" s="383"/>
      <c r="F6" s="383"/>
      <c r="G6" s="383"/>
      <c r="H6" s="384"/>
    </row>
    <row r="7" spans="1:13" s="359" customFormat="1" ht="42" customHeight="1" thickBot="1">
      <c r="A7" s="371" t="s">
        <v>5</v>
      </c>
      <c r="B7" s="863" t="str">
        <f>IF(D45="","",C38&amp;" - "&amp;D45&amp;" - "&amp;C43&amp;" - "&amp;C37)</f>
        <v/>
      </c>
      <c r="C7" s="863"/>
      <c r="D7" s="863"/>
      <c r="E7" s="863"/>
      <c r="F7" s="863"/>
      <c r="G7" s="863"/>
      <c r="H7" s="864"/>
    </row>
    <row r="8" spans="1:13" s="359" customFormat="1" ht="15.6" thickBot="1">
      <c r="A8" s="360"/>
      <c r="B8" s="361"/>
      <c r="C8" s="361"/>
      <c r="D8" s="361"/>
      <c r="E8" s="361"/>
      <c r="F8" s="361"/>
      <c r="G8" s="361"/>
      <c r="H8" s="362"/>
    </row>
    <row r="9" spans="1:13" s="366" customFormat="1" ht="18" thickBot="1">
      <c r="A9" s="363" t="s">
        <v>6</v>
      </c>
      <c r="B9" s="364"/>
      <c r="C9" s="364"/>
      <c r="D9" s="364"/>
      <c r="E9" s="364"/>
      <c r="F9" s="364"/>
      <c r="G9" s="364"/>
      <c r="H9" s="365"/>
    </row>
    <row r="10" spans="1:13" s="367" customFormat="1" ht="13.9" thickBot="1"/>
    <row r="11" spans="1:13" s="367" customFormat="1" ht="47.25" customHeight="1">
      <c r="A11" s="368">
        <v>1</v>
      </c>
      <c r="B11" s="859" t="s">
        <v>7</v>
      </c>
      <c r="C11" s="859"/>
      <c r="D11" s="859"/>
      <c r="E11" s="859"/>
      <c r="F11" s="859"/>
      <c r="G11" s="859"/>
      <c r="H11" s="860"/>
    </row>
    <row r="12" spans="1:13" s="367" customFormat="1" ht="47.25" customHeight="1">
      <c r="A12" s="369">
        <v>2</v>
      </c>
      <c r="B12" s="857" t="s">
        <v>8</v>
      </c>
      <c r="C12" s="857"/>
      <c r="D12" s="857"/>
      <c r="E12" s="857"/>
      <c r="F12" s="857"/>
      <c r="G12" s="857"/>
      <c r="H12" s="858"/>
    </row>
    <row r="13" spans="1:13" s="367" customFormat="1" ht="47.25" customHeight="1">
      <c r="A13" s="369">
        <v>3</v>
      </c>
      <c r="B13" s="861" t="s">
        <v>9</v>
      </c>
      <c r="C13" s="861"/>
      <c r="D13" s="861"/>
      <c r="E13" s="861"/>
      <c r="F13" s="861"/>
      <c r="G13" s="861"/>
      <c r="H13" s="862"/>
    </row>
    <row r="14" spans="1:13" s="367" customFormat="1" ht="47.25" customHeight="1">
      <c r="A14" s="369">
        <v>4</v>
      </c>
      <c r="B14" s="857" t="s">
        <v>10</v>
      </c>
      <c r="C14" s="857"/>
      <c r="D14" s="857"/>
      <c r="E14" s="857"/>
      <c r="F14" s="857"/>
      <c r="G14" s="857"/>
      <c r="H14" s="858"/>
    </row>
    <row r="15" spans="1:13" s="367" customFormat="1" ht="47.25" customHeight="1">
      <c r="A15" s="369">
        <v>5</v>
      </c>
      <c r="B15" s="857" t="s">
        <v>11</v>
      </c>
      <c r="C15" s="857"/>
      <c r="D15" s="857"/>
      <c r="E15" s="857"/>
      <c r="F15" s="857"/>
      <c r="G15" s="857"/>
      <c r="H15" s="858"/>
    </row>
    <row r="16" spans="1:13" s="367" customFormat="1" ht="47.25" customHeight="1">
      <c r="A16" s="369">
        <v>6</v>
      </c>
      <c r="B16" s="857" t="s">
        <v>12</v>
      </c>
      <c r="C16" s="857"/>
      <c r="D16" s="857"/>
      <c r="E16" s="857"/>
      <c r="F16" s="857"/>
      <c r="G16" s="857"/>
      <c r="H16" s="858"/>
    </row>
    <row r="17" spans="1:8" s="367" customFormat="1" ht="47.25" customHeight="1">
      <c r="A17" s="369">
        <v>7</v>
      </c>
      <c r="B17" s="857" t="s">
        <v>13</v>
      </c>
      <c r="C17" s="857"/>
      <c r="D17" s="857"/>
      <c r="E17" s="857"/>
      <c r="F17" s="857"/>
      <c r="G17" s="857"/>
      <c r="H17" s="858"/>
    </row>
    <row r="18" spans="1:8" s="367" customFormat="1" ht="47.25" customHeight="1">
      <c r="A18" s="369">
        <v>8</v>
      </c>
      <c r="B18" s="857" t="s">
        <v>14</v>
      </c>
      <c r="C18" s="857"/>
      <c r="D18" s="857"/>
      <c r="E18" s="857"/>
      <c r="F18" s="857"/>
      <c r="G18" s="857"/>
      <c r="H18" s="858"/>
    </row>
    <row r="19" spans="1:8" s="367" customFormat="1" ht="47.25" customHeight="1">
      <c r="A19" s="369">
        <v>9</v>
      </c>
      <c r="B19" s="857" t="s">
        <v>15</v>
      </c>
      <c r="C19" s="857"/>
      <c r="D19" s="857"/>
      <c r="E19" s="857"/>
      <c r="F19" s="857"/>
      <c r="G19" s="857"/>
      <c r="H19" s="858"/>
    </row>
    <row r="20" spans="1:8" s="367" customFormat="1" ht="47.25" customHeight="1">
      <c r="A20" s="369">
        <v>10</v>
      </c>
      <c r="B20" s="857" t="s">
        <v>16</v>
      </c>
      <c r="C20" s="857"/>
      <c r="D20" s="857"/>
      <c r="E20" s="857"/>
      <c r="F20" s="857"/>
      <c r="G20" s="857"/>
      <c r="H20" s="858"/>
    </row>
    <row r="21" spans="1:8" s="367" customFormat="1" ht="47.25" customHeight="1">
      <c r="A21" s="369">
        <v>11</v>
      </c>
      <c r="B21" s="857"/>
      <c r="C21" s="857"/>
      <c r="D21" s="857"/>
      <c r="E21" s="857"/>
      <c r="F21" s="857"/>
      <c r="G21" s="857"/>
      <c r="H21" s="858"/>
    </row>
    <row r="22" spans="1:8" s="367" customFormat="1" ht="47.25" customHeight="1">
      <c r="A22" s="369">
        <v>12</v>
      </c>
      <c r="B22" s="857"/>
      <c r="C22" s="857"/>
      <c r="D22" s="857"/>
      <c r="E22" s="857"/>
      <c r="F22" s="857"/>
      <c r="G22" s="857"/>
      <c r="H22" s="858"/>
    </row>
    <row r="23" spans="1:8" s="367" customFormat="1" ht="47.25" customHeight="1">
      <c r="A23" s="369">
        <v>13</v>
      </c>
      <c r="B23" s="857"/>
      <c r="C23" s="857"/>
      <c r="D23" s="857"/>
      <c r="E23" s="857"/>
      <c r="F23" s="857"/>
      <c r="G23" s="857"/>
      <c r="H23" s="858"/>
    </row>
    <row r="24" spans="1:8" s="367" customFormat="1" ht="47.25" customHeight="1">
      <c r="A24" s="369">
        <v>14</v>
      </c>
      <c r="B24" s="857"/>
      <c r="C24" s="857"/>
      <c r="D24" s="857"/>
      <c r="E24" s="857"/>
      <c r="F24" s="857"/>
      <c r="G24" s="857"/>
      <c r="H24" s="858"/>
    </row>
    <row r="25" spans="1:8" s="367" customFormat="1" ht="47.25" customHeight="1">
      <c r="A25" s="369">
        <v>15</v>
      </c>
      <c r="B25" s="857"/>
      <c r="C25" s="857"/>
      <c r="D25" s="857"/>
      <c r="E25" s="857"/>
      <c r="F25" s="857"/>
      <c r="G25" s="857"/>
      <c r="H25" s="858"/>
    </row>
    <row r="26" spans="1:8" s="367" customFormat="1" ht="47.25" customHeight="1">
      <c r="A26" s="369">
        <v>16</v>
      </c>
      <c r="B26" s="857"/>
      <c r="C26" s="857"/>
      <c r="D26" s="857"/>
      <c r="E26" s="857"/>
      <c r="F26" s="857"/>
      <c r="G26" s="857"/>
      <c r="H26" s="858"/>
    </row>
    <row r="27" spans="1:8" s="367" customFormat="1" ht="47.25" customHeight="1">
      <c r="A27" s="369">
        <v>17</v>
      </c>
      <c r="B27" s="857"/>
      <c r="C27" s="857"/>
      <c r="D27" s="857"/>
      <c r="E27" s="857"/>
      <c r="F27" s="857"/>
      <c r="G27" s="857"/>
      <c r="H27" s="858"/>
    </row>
    <row r="28" spans="1:8" s="367" customFormat="1" ht="47.25" customHeight="1">
      <c r="A28" s="369">
        <v>18</v>
      </c>
      <c r="B28" s="857"/>
      <c r="C28" s="857"/>
      <c r="D28" s="857"/>
      <c r="E28" s="857"/>
      <c r="F28" s="857"/>
      <c r="G28" s="857"/>
      <c r="H28" s="858"/>
    </row>
    <row r="29" spans="1:8" s="367" customFormat="1" ht="47.25" customHeight="1">
      <c r="A29" s="369">
        <v>19</v>
      </c>
      <c r="B29" s="857"/>
      <c r="C29" s="857"/>
      <c r="D29" s="857"/>
      <c r="E29" s="857"/>
      <c r="F29" s="857"/>
      <c r="G29" s="857"/>
      <c r="H29" s="858"/>
    </row>
    <row r="30" spans="1:8" s="367" customFormat="1" ht="47.25" customHeight="1" thickBot="1">
      <c r="A30" s="370">
        <v>20</v>
      </c>
      <c r="B30" s="837"/>
      <c r="C30" s="837"/>
      <c r="D30" s="837"/>
      <c r="E30" s="837"/>
      <c r="F30" s="837"/>
      <c r="G30" s="837"/>
      <c r="H30" s="838"/>
    </row>
    <row r="31" spans="1:8" s="367" customFormat="1" ht="22.9">
      <c r="A31" s="372"/>
      <c r="B31" s="373"/>
      <c r="C31" s="373"/>
      <c r="D31" s="373"/>
      <c r="E31" s="373"/>
      <c r="F31" s="373"/>
      <c r="G31" s="373"/>
      <c r="H31" s="373"/>
    </row>
    <row r="32" spans="1:8" s="367" customFormat="1" ht="15" customHeight="1">
      <c r="A32" s="374"/>
      <c r="B32" s="375" t="s">
        <v>0</v>
      </c>
    </row>
    <row r="33" spans="1:13" s="367" customFormat="1" ht="15" customHeight="1">
      <c r="A33" s="374"/>
      <c r="B33" s="375" t="s">
        <v>1</v>
      </c>
      <c r="M33" s="377"/>
    </row>
    <row r="34" spans="1:13" s="367" customFormat="1" ht="15" customHeight="1">
      <c r="A34" s="374"/>
      <c r="B34" s="375" t="s">
        <v>2</v>
      </c>
      <c r="M34" s="377"/>
    </row>
    <row r="35" spans="1:13" s="367" customFormat="1" ht="15" customHeight="1">
      <c r="A35" s="374"/>
      <c r="B35" s="375" t="s">
        <v>3</v>
      </c>
      <c r="M35" s="377"/>
    </row>
    <row r="36" spans="1:13" s="367" customFormat="1" ht="22.5" customHeight="1" thickBot="1">
      <c r="A36" s="381"/>
      <c r="B36" s="382" t="s">
        <v>4</v>
      </c>
      <c r="C36" s="383"/>
      <c r="D36" s="383"/>
      <c r="E36" s="383"/>
      <c r="F36" s="383"/>
      <c r="G36" s="383"/>
      <c r="H36" s="383"/>
    </row>
    <row r="37" spans="1:13" s="389" customFormat="1" ht="18">
      <c r="A37" s="881" t="s">
        <v>17</v>
      </c>
      <c r="B37" s="882"/>
      <c r="C37" s="883"/>
      <c r="D37" s="883"/>
      <c r="E37" s="882" t="s">
        <v>18</v>
      </c>
      <c r="F37" s="882"/>
      <c r="G37" s="865"/>
      <c r="H37" s="866"/>
    </row>
    <row r="38" spans="1:13" s="389" customFormat="1" ht="18">
      <c r="A38" s="855" t="s">
        <v>19</v>
      </c>
      <c r="B38" s="856"/>
      <c r="C38" s="856"/>
      <c r="D38" s="856"/>
      <c r="E38" s="856" t="s">
        <v>20</v>
      </c>
      <c r="F38" s="856"/>
      <c r="G38" s="867"/>
      <c r="H38" s="868"/>
    </row>
    <row r="39" spans="1:13" s="389" customFormat="1" ht="18">
      <c r="A39" s="855" t="s">
        <v>21</v>
      </c>
      <c r="B39" s="856"/>
      <c r="C39" s="856"/>
      <c r="D39" s="856"/>
      <c r="E39" s="856" t="s">
        <v>22</v>
      </c>
      <c r="F39" s="856"/>
      <c r="G39" s="867"/>
      <c r="H39" s="868"/>
      <c r="J39" s="389" t="s">
        <v>23</v>
      </c>
      <c r="K39" s="389">
        <v>1000</v>
      </c>
      <c r="L39" s="389" t="s">
        <v>24</v>
      </c>
    </row>
    <row r="40" spans="1:13" s="389" customFormat="1" ht="22.5" customHeight="1">
      <c r="A40" s="855" t="s">
        <v>25</v>
      </c>
      <c r="B40" s="856"/>
      <c r="C40" s="844" t="s">
        <v>26</v>
      </c>
      <c r="D40" s="844"/>
      <c r="E40" s="844"/>
      <c r="F40" s="844"/>
      <c r="G40" s="846"/>
      <c r="H40" s="847"/>
      <c r="J40" s="389" t="s">
        <v>27</v>
      </c>
      <c r="K40" s="389">
        <v>1005</v>
      </c>
      <c r="L40" s="389" t="s">
        <v>27</v>
      </c>
    </row>
    <row r="41" spans="1:13" s="389" customFormat="1" ht="18.600000000000001" thickBot="1">
      <c r="A41" s="871"/>
      <c r="B41" s="872"/>
      <c r="C41" s="845"/>
      <c r="D41" s="845"/>
      <c r="E41" s="845"/>
      <c r="F41" s="845"/>
      <c r="G41" s="848"/>
      <c r="H41" s="849"/>
      <c r="J41" s="389" t="s">
        <v>28</v>
      </c>
      <c r="K41" s="389">
        <v>1006</v>
      </c>
      <c r="L41" s="389" t="s">
        <v>28</v>
      </c>
    </row>
    <row r="42" spans="1:13" s="389" customFormat="1" ht="18">
      <c r="F42" s="390"/>
      <c r="G42" s="391" t="s">
        <v>29</v>
      </c>
      <c r="J42" s="389" t="s">
        <v>30</v>
      </c>
      <c r="K42" s="389">
        <v>1007</v>
      </c>
      <c r="L42" s="389" t="s">
        <v>30</v>
      </c>
    </row>
    <row r="43" spans="1:13" s="389" customFormat="1" ht="18">
      <c r="A43" s="392" t="s">
        <v>31</v>
      </c>
      <c r="B43" s="386" t="s">
        <v>32</v>
      </c>
      <c r="C43" s="393"/>
      <c r="D43" s="394"/>
      <c r="F43" s="741" t="s">
        <v>33</v>
      </c>
      <c r="G43" s="395"/>
      <c r="J43" s="389" t="s">
        <v>34</v>
      </c>
      <c r="K43" s="389">
        <v>1008</v>
      </c>
      <c r="L43" s="389" t="s">
        <v>34</v>
      </c>
    </row>
    <row r="44" spans="1:13" s="389" customFormat="1" ht="18">
      <c r="A44" s="396"/>
      <c r="B44" s="387" t="s">
        <v>35</v>
      </c>
      <c r="C44" s="397"/>
      <c r="D44" s="398"/>
      <c r="F44" s="741" t="s">
        <v>36</v>
      </c>
      <c r="G44" s="399">
        <f ca="1">TODAY()</f>
        <v>45841</v>
      </c>
      <c r="J44" s="389" t="s">
        <v>37</v>
      </c>
      <c r="K44" s="389">
        <v>1009</v>
      </c>
      <c r="L44" s="389" t="s">
        <v>37</v>
      </c>
    </row>
    <row r="45" spans="1:13" s="389" customFormat="1" ht="18">
      <c r="A45" s="400"/>
      <c r="B45" s="388" t="s">
        <v>38</v>
      </c>
      <c r="C45" s="401" t="str">
        <f>_xlfn.IFNA(VLOOKUP(D45,Postcodes,2,FALSE),"[Postcode]")</f>
        <v>[Postcode]</v>
      </c>
      <c r="D45" s="402"/>
      <c r="F45" s="741" t="s">
        <v>39</v>
      </c>
      <c r="G45" s="403"/>
      <c r="J45" s="389" t="s">
        <v>40</v>
      </c>
      <c r="K45" s="389">
        <v>1011</v>
      </c>
      <c r="L45" s="389" t="s">
        <v>40</v>
      </c>
    </row>
    <row r="46" spans="1:13" s="389" customFormat="1" ht="18">
      <c r="A46" s="390"/>
      <c r="B46" s="385"/>
      <c r="C46" s="390"/>
      <c r="F46" s="741" t="s">
        <v>41</v>
      </c>
      <c r="G46" s="507"/>
      <c r="J46" s="389" t="s">
        <v>42</v>
      </c>
      <c r="K46" s="389">
        <v>1012</v>
      </c>
      <c r="L46" s="389" t="s">
        <v>42</v>
      </c>
    </row>
    <row r="47" spans="1:13" s="389" customFormat="1" ht="18">
      <c r="A47" s="392" t="s">
        <v>43</v>
      </c>
      <c r="B47" s="386" t="s">
        <v>44</v>
      </c>
      <c r="C47" s="404"/>
      <c r="J47" s="389" t="s">
        <v>45</v>
      </c>
      <c r="K47" s="389">
        <v>1020</v>
      </c>
      <c r="L47" s="389" t="s">
        <v>24</v>
      </c>
    </row>
    <row r="48" spans="1:13" s="389" customFormat="1" ht="18">
      <c r="A48" s="396"/>
      <c r="B48" s="387" t="s">
        <v>46</v>
      </c>
      <c r="C48" s="405"/>
      <c r="J48" s="389" t="s">
        <v>47</v>
      </c>
      <c r="K48" s="389">
        <v>1030</v>
      </c>
      <c r="L48" s="389" t="s">
        <v>48</v>
      </c>
    </row>
    <row r="49" spans="1:12" s="389" customFormat="1" ht="18">
      <c r="A49" s="400"/>
      <c r="B49" s="388" t="s">
        <v>49</v>
      </c>
      <c r="C49" s="406"/>
      <c r="J49" s="389" t="s">
        <v>50</v>
      </c>
      <c r="K49" s="389">
        <v>1031</v>
      </c>
      <c r="L49" s="389" t="s">
        <v>50</v>
      </c>
    </row>
    <row r="50" spans="1:12" s="389" customFormat="1" ht="18">
      <c r="J50" s="389" t="s">
        <v>51</v>
      </c>
      <c r="K50" s="389">
        <v>1033</v>
      </c>
      <c r="L50" s="389" t="s">
        <v>51</v>
      </c>
    </row>
    <row r="51" spans="1:12" s="389" customFormat="1" ht="18">
      <c r="J51" s="389" t="s">
        <v>52</v>
      </c>
      <c r="K51" s="389">
        <v>1035</v>
      </c>
      <c r="L51" s="389" t="s">
        <v>52</v>
      </c>
    </row>
    <row r="52" spans="1:12" s="389" customFormat="1" ht="18">
      <c r="A52" s="407"/>
      <c r="B52" s="850" t="s">
        <v>53</v>
      </c>
      <c r="C52" s="851"/>
      <c r="D52" s="851"/>
      <c r="E52" s="851"/>
      <c r="F52" s="851"/>
      <c r="G52" s="851"/>
      <c r="H52" s="852"/>
      <c r="J52" s="389" t="s">
        <v>54</v>
      </c>
      <c r="K52" s="389">
        <v>1040</v>
      </c>
      <c r="L52" s="389" t="s">
        <v>55</v>
      </c>
    </row>
    <row r="53" spans="1:12" s="389" customFormat="1" ht="18">
      <c r="A53" s="408"/>
      <c r="B53" s="853" t="s">
        <v>56</v>
      </c>
      <c r="C53" s="853"/>
      <c r="D53" s="853"/>
      <c r="E53" s="853"/>
      <c r="F53" s="853"/>
      <c r="G53" s="853"/>
      <c r="H53" s="854"/>
      <c r="J53" s="389" t="s">
        <v>57</v>
      </c>
      <c r="K53" s="389">
        <v>1041</v>
      </c>
      <c r="L53" s="389" t="s">
        <v>57</v>
      </c>
    </row>
    <row r="54" spans="1:12" s="389" customFormat="1" ht="18">
      <c r="A54" s="407"/>
      <c r="B54" s="851" t="s">
        <v>58</v>
      </c>
      <c r="C54" s="851"/>
      <c r="D54" s="851"/>
      <c r="E54" s="851"/>
      <c r="F54" s="851"/>
      <c r="G54" s="851"/>
      <c r="H54" s="852"/>
      <c r="J54" s="389" t="s">
        <v>59</v>
      </c>
      <c r="K54" s="389">
        <v>1043</v>
      </c>
      <c r="L54" s="389" t="s">
        <v>59</v>
      </c>
    </row>
    <row r="55" spans="1:12" s="389" customFormat="1" ht="18.600000000000001" thickBot="1">
      <c r="A55" s="409"/>
      <c r="B55" s="869" t="s">
        <v>60</v>
      </c>
      <c r="C55" s="869"/>
      <c r="D55" s="869"/>
      <c r="E55" s="869"/>
      <c r="F55" s="869"/>
      <c r="G55" s="869"/>
      <c r="H55" s="870"/>
      <c r="J55" s="389" t="s">
        <v>61</v>
      </c>
      <c r="K55" s="389">
        <v>1044</v>
      </c>
      <c r="L55" s="389" t="s">
        <v>61</v>
      </c>
    </row>
    <row r="56" spans="1:12" s="389" customFormat="1" ht="18.600000000000001" thickBot="1">
      <c r="J56" s="389" t="s">
        <v>62</v>
      </c>
      <c r="K56" s="389">
        <v>1046</v>
      </c>
      <c r="L56" s="389" t="s">
        <v>62</v>
      </c>
    </row>
    <row r="57" spans="1:12" s="389" customFormat="1" ht="35.25" customHeight="1" thickBot="1">
      <c r="A57" s="410" t="s">
        <v>63</v>
      </c>
      <c r="B57" s="873" t="s">
        <v>64</v>
      </c>
      <c r="C57" s="874"/>
      <c r="D57" s="873" t="s">
        <v>65</v>
      </c>
      <c r="E57" s="875"/>
      <c r="F57" s="875"/>
      <c r="G57" s="875"/>
      <c r="H57" s="874"/>
      <c r="J57" s="389" t="s">
        <v>66</v>
      </c>
      <c r="K57" s="389">
        <v>1047</v>
      </c>
      <c r="L57" s="389" t="s">
        <v>66</v>
      </c>
    </row>
    <row r="58" spans="1:12" s="391" customFormat="1" ht="35.25" customHeight="1">
      <c r="A58" s="411"/>
      <c r="B58" s="876" t="s">
        <v>67</v>
      </c>
      <c r="C58" s="877"/>
      <c r="D58" s="878"/>
      <c r="E58" s="879"/>
      <c r="F58" s="879"/>
      <c r="G58" s="879"/>
      <c r="H58" s="880"/>
      <c r="J58" s="391" t="s">
        <v>68</v>
      </c>
      <c r="K58" s="391">
        <v>1048</v>
      </c>
      <c r="L58" s="391" t="s">
        <v>68</v>
      </c>
    </row>
    <row r="59" spans="1:12" s="391" customFormat="1" ht="35.25" customHeight="1">
      <c r="A59" s="411"/>
      <c r="B59" s="839" t="s">
        <v>69</v>
      </c>
      <c r="C59" s="840"/>
      <c r="D59" s="841"/>
      <c r="E59" s="842"/>
      <c r="F59" s="842"/>
      <c r="G59" s="842"/>
      <c r="H59" s="843"/>
      <c r="J59" s="391" t="s">
        <v>70</v>
      </c>
      <c r="K59" s="391">
        <v>1049</v>
      </c>
      <c r="L59" s="391" t="s">
        <v>70</v>
      </c>
    </row>
    <row r="60" spans="1:12" s="391" customFormat="1" ht="35.25" customHeight="1">
      <c r="A60" s="412"/>
      <c r="B60" s="839" t="s">
        <v>71</v>
      </c>
      <c r="C60" s="840"/>
      <c r="D60" s="841"/>
      <c r="E60" s="842"/>
      <c r="F60" s="842"/>
      <c r="G60" s="842"/>
      <c r="H60" s="843"/>
      <c r="J60" s="391" t="s">
        <v>72</v>
      </c>
      <c r="K60" s="391">
        <v>1050</v>
      </c>
      <c r="L60" s="391" t="s">
        <v>73</v>
      </c>
    </row>
    <row r="61" spans="1:12" s="391" customFormat="1" ht="35.25" customHeight="1">
      <c r="A61" s="412"/>
      <c r="B61" s="839" t="s">
        <v>74</v>
      </c>
      <c r="C61" s="840"/>
      <c r="D61" s="841"/>
      <c r="E61" s="842"/>
      <c r="F61" s="842"/>
      <c r="G61" s="842"/>
      <c r="H61" s="843"/>
      <c r="J61" s="391" t="s">
        <v>75</v>
      </c>
      <c r="K61" s="391">
        <v>1060</v>
      </c>
      <c r="L61" s="391" t="s">
        <v>76</v>
      </c>
    </row>
    <row r="62" spans="1:12" s="391" customFormat="1" ht="35.25" customHeight="1">
      <c r="A62" s="412"/>
      <c r="B62" s="839" t="s">
        <v>77</v>
      </c>
      <c r="C62" s="840"/>
      <c r="D62" s="841"/>
      <c r="E62" s="842"/>
      <c r="F62" s="842"/>
      <c r="G62" s="842"/>
      <c r="H62" s="843"/>
      <c r="J62" s="391" t="s">
        <v>78</v>
      </c>
      <c r="K62" s="391">
        <v>1070</v>
      </c>
      <c r="L62" s="391" t="s">
        <v>79</v>
      </c>
    </row>
    <row r="63" spans="1:12" s="391" customFormat="1" ht="35.25" customHeight="1">
      <c r="A63" s="412"/>
      <c r="B63" s="839" t="s">
        <v>80</v>
      </c>
      <c r="C63" s="840"/>
      <c r="D63" s="841"/>
      <c r="E63" s="842"/>
      <c r="F63" s="842"/>
      <c r="G63" s="842"/>
      <c r="H63" s="843"/>
      <c r="J63" s="391" t="s">
        <v>81</v>
      </c>
      <c r="K63" s="391">
        <v>1080</v>
      </c>
      <c r="L63" s="391" t="s">
        <v>82</v>
      </c>
    </row>
    <row r="64" spans="1:12" s="391" customFormat="1" ht="35.25" customHeight="1">
      <c r="A64" s="412"/>
      <c r="B64" s="839" t="s">
        <v>83</v>
      </c>
      <c r="C64" s="840"/>
      <c r="D64" s="841"/>
      <c r="E64" s="842"/>
      <c r="F64" s="842"/>
      <c r="G64" s="842"/>
      <c r="H64" s="843"/>
      <c r="J64" s="391" t="s">
        <v>84</v>
      </c>
      <c r="K64" s="391">
        <v>1081</v>
      </c>
      <c r="L64" s="391" t="s">
        <v>85</v>
      </c>
    </row>
    <row r="65" spans="1:12" s="391" customFormat="1" ht="35.25" customHeight="1">
      <c r="A65" s="412"/>
      <c r="B65" s="839" t="s">
        <v>86</v>
      </c>
      <c r="C65" s="840"/>
      <c r="D65" s="841"/>
      <c r="E65" s="842"/>
      <c r="F65" s="842"/>
      <c r="G65" s="842"/>
      <c r="H65" s="843"/>
      <c r="J65" s="391" t="s">
        <v>87</v>
      </c>
      <c r="K65" s="391">
        <v>1082</v>
      </c>
      <c r="L65" s="391" t="s">
        <v>88</v>
      </c>
    </row>
    <row r="66" spans="1:12" s="391" customFormat="1" ht="35.25" customHeight="1">
      <c r="A66" s="412"/>
      <c r="B66" s="839" t="s">
        <v>89</v>
      </c>
      <c r="C66" s="840"/>
      <c r="D66" s="841"/>
      <c r="E66" s="842"/>
      <c r="F66" s="842"/>
      <c r="G66" s="842"/>
      <c r="H66" s="843"/>
      <c r="J66" s="391" t="s">
        <v>90</v>
      </c>
      <c r="K66" s="391">
        <v>1083</v>
      </c>
      <c r="L66" s="391" t="s">
        <v>91</v>
      </c>
    </row>
    <row r="67" spans="1:12" s="391" customFormat="1" ht="35.25" customHeight="1">
      <c r="A67" s="412"/>
      <c r="B67" s="839"/>
      <c r="C67" s="840"/>
      <c r="D67" s="841"/>
      <c r="E67" s="842"/>
      <c r="F67" s="842"/>
      <c r="G67" s="842"/>
      <c r="H67" s="843"/>
      <c r="J67" s="391" t="s">
        <v>92</v>
      </c>
      <c r="K67" s="391">
        <v>1090</v>
      </c>
      <c r="L67" s="391" t="s">
        <v>93</v>
      </c>
    </row>
    <row r="68" spans="1:12" s="391" customFormat="1" ht="35.25" customHeight="1">
      <c r="A68" s="412"/>
      <c r="B68" s="839"/>
      <c r="C68" s="840"/>
      <c r="D68" s="841"/>
      <c r="E68" s="842"/>
      <c r="F68" s="842"/>
      <c r="G68" s="842"/>
      <c r="H68" s="843"/>
      <c r="J68" s="391" t="s">
        <v>94</v>
      </c>
      <c r="K68" s="391">
        <v>1099</v>
      </c>
      <c r="L68" s="391" t="s">
        <v>94</v>
      </c>
    </row>
    <row r="69" spans="1:12" s="391" customFormat="1" ht="35.25" customHeight="1">
      <c r="A69" s="412"/>
      <c r="B69" s="839"/>
      <c r="C69" s="840"/>
      <c r="D69" s="841"/>
      <c r="E69" s="842"/>
      <c r="F69" s="842"/>
      <c r="G69" s="842"/>
      <c r="H69" s="843"/>
      <c r="J69" s="391" t="s">
        <v>92</v>
      </c>
      <c r="K69" s="391">
        <v>1090</v>
      </c>
      <c r="L69" s="391" t="s">
        <v>93</v>
      </c>
    </row>
    <row r="70" spans="1:12" s="391" customFormat="1" ht="35.25" customHeight="1">
      <c r="A70" s="412"/>
      <c r="B70" s="839"/>
      <c r="C70" s="840"/>
      <c r="D70" s="841"/>
      <c r="E70" s="842"/>
      <c r="F70" s="842"/>
      <c r="G70" s="842"/>
      <c r="H70" s="843"/>
      <c r="J70" s="391" t="s">
        <v>94</v>
      </c>
      <c r="K70" s="391">
        <v>1099</v>
      </c>
      <c r="L70" s="391" t="s">
        <v>94</v>
      </c>
    </row>
    <row r="71" spans="1:12" s="391" customFormat="1" ht="35.25" customHeight="1">
      <c r="A71" s="412"/>
      <c r="B71" s="839"/>
      <c r="C71" s="840"/>
      <c r="D71" s="841"/>
      <c r="E71" s="842"/>
      <c r="F71" s="842"/>
      <c r="G71" s="842"/>
      <c r="H71" s="843"/>
      <c r="J71" s="391" t="s">
        <v>92</v>
      </c>
      <c r="K71" s="391">
        <v>1090</v>
      </c>
      <c r="L71" s="391" t="s">
        <v>93</v>
      </c>
    </row>
    <row r="72" spans="1:12" s="391" customFormat="1" ht="35.25" customHeight="1">
      <c r="A72" s="412"/>
      <c r="B72" s="839"/>
      <c r="C72" s="840"/>
      <c r="D72" s="841"/>
      <c r="E72" s="842"/>
      <c r="F72" s="842"/>
      <c r="G72" s="842"/>
      <c r="H72" s="843"/>
      <c r="J72" s="391" t="s">
        <v>94</v>
      </c>
      <c r="K72" s="391">
        <v>1099</v>
      </c>
      <c r="L72" s="391" t="s">
        <v>94</v>
      </c>
    </row>
    <row r="73" spans="1:12" s="391" customFormat="1" ht="35.25" customHeight="1">
      <c r="A73" s="412"/>
      <c r="B73" s="839"/>
      <c r="C73" s="840"/>
      <c r="D73" s="841"/>
      <c r="E73" s="842"/>
      <c r="F73" s="842"/>
      <c r="G73" s="842"/>
      <c r="H73" s="843"/>
      <c r="J73" s="391" t="s">
        <v>95</v>
      </c>
      <c r="K73" s="391">
        <v>1100</v>
      </c>
      <c r="L73" s="391" t="s">
        <v>95</v>
      </c>
    </row>
    <row r="74" spans="1:12" s="389" customFormat="1" ht="18">
      <c r="J74" s="389" t="s">
        <v>96</v>
      </c>
      <c r="K74" s="389">
        <v>1101</v>
      </c>
      <c r="L74" s="389" t="s">
        <v>96</v>
      </c>
    </row>
    <row r="75" spans="1:12" s="389" customFormat="1" ht="18">
      <c r="J75" s="389" t="s">
        <v>97</v>
      </c>
      <c r="K75" s="389">
        <v>1105</v>
      </c>
      <c r="L75" s="389" t="s">
        <v>97</v>
      </c>
    </row>
    <row r="76" spans="1:12" s="389" customFormat="1" ht="18">
      <c r="J76" s="389" t="s">
        <v>98</v>
      </c>
      <c r="K76" s="389">
        <v>1110</v>
      </c>
      <c r="L76" s="389" t="s">
        <v>98</v>
      </c>
    </row>
    <row r="77" spans="1:12" s="389" customFormat="1" ht="18">
      <c r="J77" s="389" t="s">
        <v>99</v>
      </c>
      <c r="K77" s="389">
        <v>1120</v>
      </c>
      <c r="L77" s="389" t="s">
        <v>24</v>
      </c>
    </row>
    <row r="78" spans="1:12" s="389" customFormat="1" ht="18">
      <c r="J78" s="389" t="s">
        <v>100</v>
      </c>
      <c r="K78" s="389">
        <v>1130</v>
      </c>
      <c r="L78" s="389" t="s">
        <v>24</v>
      </c>
    </row>
    <row r="79" spans="1:12">
      <c r="J79" s="740" t="s">
        <v>101</v>
      </c>
      <c r="K79" s="740">
        <v>1140</v>
      </c>
      <c r="L79" s="740" t="s">
        <v>102</v>
      </c>
    </row>
    <row r="80" spans="1:12">
      <c r="J80" s="740" t="s">
        <v>103</v>
      </c>
      <c r="K80" s="740">
        <v>1150</v>
      </c>
      <c r="L80" s="740" t="s">
        <v>104</v>
      </c>
    </row>
    <row r="81" spans="10:12">
      <c r="J81" s="740" t="s">
        <v>105</v>
      </c>
      <c r="K81" s="740">
        <v>1160</v>
      </c>
      <c r="L81" s="740" t="s">
        <v>106</v>
      </c>
    </row>
    <row r="82" spans="10:12">
      <c r="J82" s="740" t="s">
        <v>107</v>
      </c>
      <c r="K82" s="740">
        <v>1170</v>
      </c>
      <c r="L82" s="740" t="s">
        <v>108</v>
      </c>
    </row>
    <row r="83" spans="10:12">
      <c r="J83" s="740" t="s">
        <v>109</v>
      </c>
      <c r="K83" s="740">
        <v>1180</v>
      </c>
      <c r="L83" s="740" t="s">
        <v>110</v>
      </c>
    </row>
    <row r="84" spans="10:12">
      <c r="J84" s="740" t="s">
        <v>111</v>
      </c>
      <c r="K84" s="740">
        <v>1190</v>
      </c>
      <c r="L84" s="740" t="s">
        <v>112</v>
      </c>
    </row>
    <row r="85" spans="10:12">
      <c r="J85" s="740" t="s">
        <v>113</v>
      </c>
      <c r="K85" s="740">
        <v>1200</v>
      </c>
      <c r="L85" s="740" t="s">
        <v>114</v>
      </c>
    </row>
    <row r="86" spans="10:12">
      <c r="J86" s="740" t="s">
        <v>115</v>
      </c>
      <c r="K86" s="740">
        <v>1210</v>
      </c>
      <c r="L86" s="740" t="s">
        <v>116</v>
      </c>
    </row>
    <row r="87" spans="10:12">
      <c r="J87" s="740" t="s">
        <v>117</v>
      </c>
      <c r="K87" s="740">
        <v>1212</v>
      </c>
      <c r="L87" s="740" t="s">
        <v>117</v>
      </c>
    </row>
    <row r="88" spans="10:12">
      <c r="J88" s="740" t="s">
        <v>118</v>
      </c>
      <c r="K88" s="740">
        <v>1300</v>
      </c>
      <c r="L88" s="740" t="s">
        <v>119</v>
      </c>
    </row>
    <row r="89" spans="10:12">
      <c r="J89" s="740" t="s">
        <v>120</v>
      </c>
      <c r="K89" s="740">
        <v>1300</v>
      </c>
      <c r="L89" s="740" t="s">
        <v>119</v>
      </c>
    </row>
    <row r="90" spans="10:12">
      <c r="J90" s="740" t="s">
        <v>121</v>
      </c>
      <c r="K90" s="740">
        <v>1301</v>
      </c>
      <c r="L90" s="740" t="s">
        <v>119</v>
      </c>
    </row>
    <row r="91" spans="10:12">
      <c r="J91" s="740" t="s">
        <v>122</v>
      </c>
      <c r="K91" s="740">
        <v>1310</v>
      </c>
      <c r="L91" s="740" t="s">
        <v>123</v>
      </c>
    </row>
    <row r="92" spans="10:12">
      <c r="J92" s="740" t="s">
        <v>124</v>
      </c>
      <c r="K92" s="740">
        <v>1315</v>
      </c>
      <c r="L92" s="740" t="s">
        <v>125</v>
      </c>
    </row>
    <row r="93" spans="10:12">
      <c r="J93" s="740" t="s">
        <v>126</v>
      </c>
      <c r="K93" s="740">
        <v>1315</v>
      </c>
      <c r="L93" s="740" t="s">
        <v>125</v>
      </c>
    </row>
    <row r="94" spans="10:12">
      <c r="J94" s="740" t="s">
        <v>127</v>
      </c>
      <c r="K94" s="740">
        <v>1315</v>
      </c>
      <c r="L94" s="740" t="s">
        <v>125</v>
      </c>
    </row>
    <row r="95" spans="10:12">
      <c r="J95" s="740" t="s">
        <v>128</v>
      </c>
      <c r="K95" s="740">
        <v>1315</v>
      </c>
      <c r="L95" s="740" t="s">
        <v>125</v>
      </c>
    </row>
    <row r="96" spans="10:12">
      <c r="J96" s="740" t="s">
        <v>129</v>
      </c>
      <c r="K96" s="740">
        <v>1315</v>
      </c>
      <c r="L96" s="740" t="s">
        <v>125</v>
      </c>
    </row>
    <row r="97" spans="10:12">
      <c r="J97" s="740" t="s">
        <v>130</v>
      </c>
      <c r="K97" s="740">
        <v>1320</v>
      </c>
      <c r="L97" s="740" t="s">
        <v>131</v>
      </c>
    </row>
    <row r="98" spans="10:12">
      <c r="J98" s="740" t="s">
        <v>132</v>
      </c>
      <c r="K98" s="740">
        <v>1320</v>
      </c>
      <c r="L98" s="740" t="s">
        <v>131</v>
      </c>
    </row>
    <row r="99" spans="10:12">
      <c r="J99" s="740" t="s">
        <v>133</v>
      </c>
      <c r="K99" s="740">
        <v>1320</v>
      </c>
      <c r="L99" s="740" t="s">
        <v>131</v>
      </c>
    </row>
    <row r="100" spans="10:12">
      <c r="J100" s="740" t="s">
        <v>134</v>
      </c>
      <c r="K100" s="740">
        <v>1320</v>
      </c>
      <c r="L100" s="740" t="s">
        <v>131</v>
      </c>
    </row>
    <row r="101" spans="10:12">
      <c r="J101" s="740" t="s">
        <v>135</v>
      </c>
      <c r="K101" s="740">
        <v>1320</v>
      </c>
      <c r="L101" s="740" t="s">
        <v>131</v>
      </c>
    </row>
    <row r="102" spans="10:12">
      <c r="J102" s="740" t="s">
        <v>136</v>
      </c>
      <c r="K102" s="740">
        <v>1325</v>
      </c>
      <c r="L102" s="740" t="s">
        <v>137</v>
      </c>
    </row>
    <row r="103" spans="10:12">
      <c r="J103" s="740" t="s">
        <v>138</v>
      </c>
      <c r="K103" s="740">
        <v>1325</v>
      </c>
      <c r="L103" s="740" t="s">
        <v>137</v>
      </c>
    </row>
    <row r="104" spans="10:12">
      <c r="J104" s="740" t="s">
        <v>139</v>
      </c>
      <c r="K104" s="740">
        <v>1325</v>
      </c>
      <c r="L104" s="740" t="s">
        <v>137</v>
      </c>
    </row>
    <row r="105" spans="10:12">
      <c r="J105" s="740" t="s">
        <v>140</v>
      </c>
      <c r="K105" s="740">
        <v>1325</v>
      </c>
      <c r="L105" s="740" t="s">
        <v>137</v>
      </c>
    </row>
    <row r="106" spans="10:12">
      <c r="J106" s="740" t="s">
        <v>141</v>
      </c>
      <c r="K106" s="740">
        <v>1325</v>
      </c>
      <c r="L106" s="740" t="s">
        <v>137</v>
      </c>
    </row>
    <row r="107" spans="10:12">
      <c r="J107" s="740" t="s">
        <v>142</v>
      </c>
      <c r="K107" s="740">
        <v>1330</v>
      </c>
      <c r="L107" s="740" t="s">
        <v>143</v>
      </c>
    </row>
    <row r="108" spans="10:12">
      <c r="J108" s="740" t="s">
        <v>144</v>
      </c>
      <c r="K108" s="740">
        <v>1331</v>
      </c>
      <c r="L108" s="740" t="s">
        <v>143</v>
      </c>
    </row>
    <row r="109" spans="10:12">
      <c r="J109" s="740" t="s">
        <v>145</v>
      </c>
      <c r="K109" s="740">
        <v>1332</v>
      </c>
      <c r="L109" s="740" t="s">
        <v>143</v>
      </c>
    </row>
    <row r="110" spans="10:12">
      <c r="J110" s="740" t="s">
        <v>146</v>
      </c>
      <c r="K110" s="740">
        <v>1340</v>
      </c>
      <c r="L110" s="740" t="s">
        <v>147</v>
      </c>
    </row>
    <row r="111" spans="10:12">
      <c r="J111" s="740" t="s">
        <v>148</v>
      </c>
      <c r="K111" s="740">
        <v>1341</v>
      </c>
      <c r="L111" s="740" t="s">
        <v>147</v>
      </c>
    </row>
    <row r="112" spans="10:12">
      <c r="J112" s="740" t="s">
        <v>149</v>
      </c>
      <c r="K112" s="740">
        <v>1342</v>
      </c>
      <c r="L112" s="740" t="s">
        <v>147</v>
      </c>
    </row>
    <row r="113" spans="10:12">
      <c r="J113" s="740" t="s">
        <v>150</v>
      </c>
      <c r="K113" s="740">
        <v>1348</v>
      </c>
      <c r="L113" s="740" t="s">
        <v>147</v>
      </c>
    </row>
    <row r="114" spans="10:12">
      <c r="J114" s="740" t="s">
        <v>151</v>
      </c>
      <c r="K114" s="740">
        <v>1350</v>
      </c>
      <c r="L114" s="740" t="s">
        <v>152</v>
      </c>
    </row>
    <row r="115" spans="10:12">
      <c r="J115" s="740" t="s">
        <v>153</v>
      </c>
      <c r="K115" s="740">
        <v>1350</v>
      </c>
      <c r="L115" s="740" t="s">
        <v>152</v>
      </c>
    </row>
    <row r="116" spans="10:12">
      <c r="J116" s="740" t="s">
        <v>154</v>
      </c>
      <c r="K116" s="740">
        <v>1350</v>
      </c>
      <c r="L116" s="740" t="s">
        <v>152</v>
      </c>
    </row>
    <row r="117" spans="10:12">
      <c r="J117" s="740" t="s">
        <v>155</v>
      </c>
      <c r="K117" s="740">
        <v>1350</v>
      </c>
      <c r="L117" s="740" t="s">
        <v>152</v>
      </c>
    </row>
    <row r="118" spans="10:12">
      <c r="J118" s="740" t="s">
        <v>156</v>
      </c>
      <c r="K118" s="740">
        <v>1350</v>
      </c>
      <c r="L118" s="740" t="s">
        <v>152</v>
      </c>
    </row>
    <row r="119" spans="10:12">
      <c r="J119" s="740" t="s">
        <v>157</v>
      </c>
      <c r="K119" s="740">
        <v>1350</v>
      </c>
      <c r="L119" s="740" t="s">
        <v>152</v>
      </c>
    </row>
    <row r="120" spans="10:12">
      <c r="J120" s="740" t="s">
        <v>158</v>
      </c>
      <c r="K120" s="740">
        <v>1350</v>
      </c>
      <c r="L120" s="740" t="s">
        <v>152</v>
      </c>
    </row>
    <row r="121" spans="10:12">
      <c r="J121" s="740" t="s">
        <v>159</v>
      </c>
      <c r="K121" s="740">
        <v>1357</v>
      </c>
      <c r="L121" s="740" t="s">
        <v>160</v>
      </c>
    </row>
    <row r="122" spans="10:12">
      <c r="J122" s="740" t="s">
        <v>161</v>
      </c>
      <c r="K122" s="740">
        <v>1357</v>
      </c>
      <c r="L122" s="740" t="s">
        <v>160</v>
      </c>
    </row>
    <row r="123" spans="10:12">
      <c r="J123" s="740" t="s">
        <v>162</v>
      </c>
      <c r="K123" s="740">
        <v>1357</v>
      </c>
      <c r="L123" s="740" t="s">
        <v>160</v>
      </c>
    </row>
    <row r="124" spans="10:12">
      <c r="J124" s="740" t="s">
        <v>163</v>
      </c>
      <c r="K124" s="740">
        <v>1360</v>
      </c>
      <c r="L124" s="740" t="s">
        <v>164</v>
      </c>
    </row>
    <row r="125" spans="10:12">
      <c r="J125" s="740" t="s">
        <v>165</v>
      </c>
      <c r="K125" s="740">
        <v>1360</v>
      </c>
      <c r="L125" s="740" t="s">
        <v>164</v>
      </c>
    </row>
    <row r="126" spans="10:12">
      <c r="J126" s="740" t="s">
        <v>166</v>
      </c>
      <c r="K126" s="740">
        <v>1360</v>
      </c>
      <c r="L126" s="740" t="s">
        <v>164</v>
      </c>
    </row>
    <row r="127" spans="10:12">
      <c r="J127" s="740" t="s">
        <v>167</v>
      </c>
      <c r="K127" s="740">
        <v>1360</v>
      </c>
      <c r="L127" s="740" t="s">
        <v>164</v>
      </c>
    </row>
    <row r="128" spans="10:12">
      <c r="J128" s="740" t="s">
        <v>168</v>
      </c>
      <c r="K128" s="740">
        <v>1360</v>
      </c>
      <c r="L128" s="740" t="s">
        <v>164</v>
      </c>
    </row>
    <row r="129" spans="10:12">
      <c r="J129" s="740" t="s">
        <v>169</v>
      </c>
      <c r="K129" s="740">
        <v>1367</v>
      </c>
      <c r="L129" s="740" t="s">
        <v>170</v>
      </c>
    </row>
    <row r="130" spans="10:12">
      <c r="J130" s="740" t="s">
        <v>171</v>
      </c>
      <c r="K130" s="740">
        <v>1367</v>
      </c>
      <c r="L130" s="740" t="s">
        <v>170</v>
      </c>
    </row>
    <row r="131" spans="10:12">
      <c r="J131" s="740" t="s">
        <v>172</v>
      </c>
      <c r="K131" s="740">
        <v>1367</v>
      </c>
      <c r="L131" s="740" t="s">
        <v>170</v>
      </c>
    </row>
    <row r="132" spans="10:12">
      <c r="J132" s="740" t="s">
        <v>173</v>
      </c>
      <c r="K132" s="740">
        <v>1367</v>
      </c>
      <c r="L132" s="740" t="s">
        <v>170</v>
      </c>
    </row>
    <row r="133" spans="10:12">
      <c r="J133" s="740" t="s">
        <v>174</v>
      </c>
      <c r="K133" s="740">
        <v>1367</v>
      </c>
      <c r="L133" s="740" t="s">
        <v>170</v>
      </c>
    </row>
    <row r="134" spans="10:12">
      <c r="J134" s="740" t="s">
        <v>175</v>
      </c>
      <c r="K134" s="740">
        <v>1367</v>
      </c>
      <c r="L134" s="740" t="s">
        <v>170</v>
      </c>
    </row>
    <row r="135" spans="10:12">
      <c r="J135" s="740" t="s">
        <v>176</v>
      </c>
      <c r="K135" s="740">
        <v>1367</v>
      </c>
      <c r="L135" s="740" t="s">
        <v>170</v>
      </c>
    </row>
    <row r="136" spans="10:12">
      <c r="J136" s="740" t="s">
        <v>177</v>
      </c>
      <c r="K136" s="740">
        <v>1367</v>
      </c>
      <c r="L136" s="740" t="s">
        <v>170</v>
      </c>
    </row>
    <row r="137" spans="10:12">
      <c r="J137" s="740" t="s">
        <v>178</v>
      </c>
      <c r="K137" s="740">
        <v>1370</v>
      </c>
      <c r="L137" s="740" t="s">
        <v>179</v>
      </c>
    </row>
    <row r="138" spans="10:12">
      <c r="J138" s="740" t="s">
        <v>180</v>
      </c>
      <c r="K138" s="740">
        <v>1370</v>
      </c>
      <c r="L138" s="740" t="s">
        <v>179</v>
      </c>
    </row>
    <row r="139" spans="10:12">
      <c r="J139" s="740" t="s">
        <v>181</v>
      </c>
      <c r="K139" s="740">
        <v>1370</v>
      </c>
      <c r="L139" s="740" t="s">
        <v>179</v>
      </c>
    </row>
    <row r="140" spans="10:12">
      <c r="J140" s="740" t="s">
        <v>182</v>
      </c>
      <c r="K140" s="740">
        <v>1370</v>
      </c>
      <c r="L140" s="740" t="s">
        <v>179</v>
      </c>
    </row>
    <row r="141" spans="10:12">
      <c r="J141" s="740" t="s">
        <v>183</v>
      </c>
      <c r="K141" s="740">
        <v>1370</v>
      </c>
      <c r="L141" s="740" t="s">
        <v>179</v>
      </c>
    </row>
    <row r="142" spans="10:12">
      <c r="J142" s="740" t="s">
        <v>184</v>
      </c>
      <c r="K142" s="740">
        <v>1370</v>
      </c>
      <c r="L142" s="740" t="s">
        <v>179</v>
      </c>
    </row>
    <row r="143" spans="10:12">
      <c r="J143" s="740" t="s">
        <v>185</v>
      </c>
      <c r="K143" s="740">
        <v>1370</v>
      </c>
      <c r="L143" s="740" t="s">
        <v>179</v>
      </c>
    </row>
    <row r="144" spans="10:12">
      <c r="J144" s="740" t="s">
        <v>186</v>
      </c>
      <c r="K144" s="740">
        <v>1370</v>
      </c>
      <c r="L144" s="740" t="s">
        <v>179</v>
      </c>
    </row>
    <row r="145" spans="10:12">
      <c r="J145" s="740" t="s">
        <v>187</v>
      </c>
      <c r="K145" s="740">
        <v>1370</v>
      </c>
      <c r="L145" s="740" t="s">
        <v>179</v>
      </c>
    </row>
    <row r="146" spans="10:12">
      <c r="J146" s="740" t="s">
        <v>188</v>
      </c>
      <c r="K146" s="740">
        <v>1370</v>
      </c>
      <c r="L146" s="740" t="s">
        <v>179</v>
      </c>
    </row>
    <row r="147" spans="10:12">
      <c r="J147" s="740" t="s">
        <v>189</v>
      </c>
      <c r="K147" s="740">
        <v>1380</v>
      </c>
      <c r="L147" s="740" t="s">
        <v>190</v>
      </c>
    </row>
    <row r="148" spans="10:12">
      <c r="J148" s="740" t="s">
        <v>191</v>
      </c>
      <c r="K148" s="740">
        <v>1380</v>
      </c>
      <c r="L148" s="740" t="s">
        <v>190</v>
      </c>
    </row>
    <row r="149" spans="10:12">
      <c r="J149" s="740" t="s">
        <v>192</v>
      </c>
      <c r="K149" s="740">
        <v>1380</v>
      </c>
      <c r="L149" s="740" t="s">
        <v>190</v>
      </c>
    </row>
    <row r="150" spans="10:12">
      <c r="J150" s="740" t="s">
        <v>193</v>
      </c>
      <c r="K150" s="740">
        <v>1380</v>
      </c>
      <c r="L150" s="740" t="s">
        <v>190</v>
      </c>
    </row>
    <row r="151" spans="10:12">
      <c r="J151" s="740" t="s">
        <v>194</v>
      </c>
      <c r="K151" s="740">
        <v>1380</v>
      </c>
      <c r="L151" s="740" t="s">
        <v>190</v>
      </c>
    </row>
    <row r="152" spans="10:12">
      <c r="J152" s="740" t="s">
        <v>195</v>
      </c>
      <c r="K152" s="740">
        <v>1390</v>
      </c>
      <c r="L152" s="740" t="s">
        <v>196</v>
      </c>
    </row>
    <row r="153" spans="10:12">
      <c r="J153" s="740" t="s">
        <v>197</v>
      </c>
      <c r="K153" s="740">
        <v>1390</v>
      </c>
      <c r="L153" s="740" t="s">
        <v>196</v>
      </c>
    </row>
    <row r="154" spans="10:12">
      <c r="J154" s="740" t="s">
        <v>198</v>
      </c>
      <c r="K154" s="740">
        <v>1390</v>
      </c>
      <c r="L154" s="740" t="s">
        <v>196</v>
      </c>
    </row>
    <row r="155" spans="10:12">
      <c r="J155" s="740" t="s">
        <v>199</v>
      </c>
      <c r="K155" s="740">
        <v>1390</v>
      </c>
      <c r="L155" s="740" t="s">
        <v>196</v>
      </c>
    </row>
    <row r="156" spans="10:12">
      <c r="J156" s="740" t="s">
        <v>200</v>
      </c>
      <c r="K156" s="740">
        <v>1390</v>
      </c>
      <c r="L156" s="740" t="s">
        <v>196</v>
      </c>
    </row>
    <row r="157" spans="10:12">
      <c r="J157" s="740" t="s">
        <v>201</v>
      </c>
      <c r="K157" s="740">
        <v>1400</v>
      </c>
      <c r="L157" s="740" t="s">
        <v>202</v>
      </c>
    </row>
    <row r="158" spans="10:12">
      <c r="J158" s="740" t="s">
        <v>203</v>
      </c>
      <c r="K158" s="740">
        <v>1400</v>
      </c>
      <c r="L158" s="740" t="s">
        <v>202</v>
      </c>
    </row>
    <row r="159" spans="10:12">
      <c r="J159" s="740" t="s">
        <v>204</v>
      </c>
      <c r="K159" s="740">
        <v>1401</v>
      </c>
      <c r="L159" s="740" t="s">
        <v>202</v>
      </c>
    </row>
    <row r="160" spans="10:12">
      <c r="J160" s="740" t="s">
        <v>205</v>
      </c>
      <c r="K160" s="740">
        <v>1402</v>
      </c>
      <c r="L160" s="740" t="s">
        <v>202</v>
      </c>
    </row>
    <row r="161" spans="10:12">
      <c r="J161" s="740" t="s">
        <v>206</v>
      </c>
      <c r="K161" s="740">
        <v>1404</v>
      </c>
      <c r="L161" s="740" t="s">
        <v>202</v>
      </c>
    </row>
    <row r="162" spans="10:12">
      <c r="J162" s="740" t="s">
        <v>207</v>
      </c>
      <c r="K162" s="740">
        <v>1410</v>
      </c>
      <c r="L162" s="740" t="s">
        <v>208</v>
      </c>
    </row>
    <row r="163" spans="10:12">
      <c r="J163" s="740" t="s">
        <v>209</v>
      </c>
      <c r="K163" s="740">
        <v>1420</v>
      </c>
      <c r="L163" s="740" t="s">
        <v>210</v>
      </c>
    </row>
    <row r="164" spans="10:12">
      <c r="J164" s="740" t="s">
        <v>211</v>
      </c>
      <c r="K164" s="740">
        <v>1421</v>
      </c>
      <c r="L164" s="740" t="s">
        <v>210</v>
      </c>
    </row>
    <row r="165" spans="10:12">
      <c r="J165" s="740" t="s">
        <v>212</v>
      </c>
      <c r="K165" s="740">
        <v>1428</v>
      </c>
      <c r="L165" s="740" t="s">
        <v>210</v>
      </c>
    </row>
    <row r="166" spans="10:12">
      <c r="J166" s="740" t="s">
        <v>213</v>
      </c>
      <c r="K166" s="740">
        <v>1430</v>
      </c>
      <c r="L166" s="740" t="s">
        <v>214</v>
      </c>
    </row>
    <row r="167" spans="10:12">
      <c r="J167" s="740" t="s">
        <v>215</v>
      </c>
      <c r="K167" s="740">
        <v>1430</v>
      </c>
      <c r="L167" s="740" t="s">
        <v>214</v>
      </c>
    </row>
    <row r="168" spans="10:12">
      <c r="J168" s="740" t="s">
        <v>216</v>
      </c>
      <c r="K168" s="740">
        <v>1430</v>
      </c>
      <c r="L168" s="740" t="s">
        <v>214</v>
      </c>
    </row>
    <row r="169" spans="10:12">
      <c r="J169" s="740" t="s">
        <v>217</v>
      </c>
      <c r="K169" s="740">
        <v>1435</v>
      </c>
      <c r="L169" s="740" t="s">
        <v>218</v>
      </c>
    </row>
    <row r="170" spans="10:12">
      <c r="J170" s="740" t="s">
        <v>219</v>
      </c>
      <c r="K170" s="740">
        <v>1435</v>
      </c>
      <c r="L170" s="740" t="s">
        <v>218</v>
      </c>
    </row>
    <row r="171" spans="10:12">
      <c r="J171" s="740" t="s">
        <v>220</v>
      </c>
      <c r="K171" s="740">
        <v>1435</v>
      </c>
      <c r="L171" s="740" t="s">
        <v>218</v>
      </c>
    </row>
    <row r="172" spans="10:12">
      <c r="J172" s="740" t="s">
        <v>221</v>
      </c>
      <c r="K172" s="740">
        <v>1440</v>
      </c>
      <c r="L172" s="740" t="s">
        <v>222</v>
      </c>
    </row>
    <row r="173" spans="10:12">
      <c r="J173" s="740" t="s">
        <v>223</v>
      </c>
      <c r="K173" s="740">
        <v>1440</v>
      </c>
      <c r="L173" s="740" t="s">
        <v>222</v>
      </c>
    </row>
    <row r="174" spans="10:12">
      <c r="J174" s="740" t="s">
        <v>224</v>
      </c>
      <c r="K174" s="740">
        <v>1450</v>
      </c>
      <c r="L174" s="740" t="s">
        <v>225</v>
      </c>
    </row>
    <row r="175" spans="10:12">
      <c r="J175" s="740" t="s">
        <v>226</v>
      </c>
      <c r="K175" s="740">
        <v>1450</v>
      </c>
      <c r="L175" s="740" t="s">
        <v>225</v>
      </c>
    </row>
    <row r="176" spans="10:12">
      <c r="J176" s="740" t="s">
        <v>227</v>
      </c>
      <c r="K176" s="740">
        <v>1450</v>
      </c>
      <c r="L176" s="740" t="s">
        <v>225</v>
      </c>
    </row>
    <row r="177" spans="10:12">
      <c r="J177" s="740" t="s">
        <v>228</v>
      </c>
      <c r="K177" s="740">
        <v>1450</v>
      </c>
      <c r="L177" s="740" t="s">
        <v>225</v>
      </c>
    </row>
    <row r="178" spans="10:12">
      <c r="J178" s="740" t="s">
        <v>229</v>
      </c>
      <c r="K178" s="740">
        <v>1457</v>
      </c>
      <c r="L178" s="740" t="s">
        <v>230</v>
      </c>
    </row>
    <row r="179" spans="10:12">
      <c r="J179" s="740" t="s">
        <v>231</v>
      </c>
      <c r="K179" s="740">
        <v>1457</v>
      </c>
      <c r="L179" s="740" t="s">
        <v>230</v>
      </c>
    </row>
    <row r="180" spans="10:12">
      <c r="J180" s="740" t="s">
        <v>232</v>
      </c>
      <c r="K180" s="740">
        <v>1457</v>
      </c>
      <c r="L180" s="740" t="s">
        <v>230</v>
      </c>
    </row>
    <row r="181" spans="10:12">
      <c r="J181" s="740" t="s">
        <v>233</v>
      </c>
      <c r="K181" s="740">
        <v>1460</v>
      </c>
      <c r="L181" s="740" t="s">
        <v>234</v>
      </c>
    </row>
    <row r="182" spans="10:12">
      <c r="J182" s="740" t="s">
        <v>235</v>
      </c>
      <c r="K182" s="740">
        <v>1460</v>
      </c>
      <c r="L182" s="740" t="s">
        <v>234</v>
      </c>
    </row>
    <row r="183" spans="10:12">
      <c r="J183" s="740" t="s">
        <v>236</v>
      </c>
      <c r="K183" s="740">
        <v>1461</v>
      </c>
      <c r="L183" s="740" t="s">
        <v>234</v>
      </c>
    </row>
    <row r="184" spans="10:12">
      <c r="J184" s="740" t="s">
        <v>237</v>
      </c>
      <c r="K184" s="740">
        <v>1470</v>
      </c>
      <c r="L184" s="740" t="s">
        <v>238</v>
      </c>
    </row>
    <row r="185" spans="10:12">
      <c r="J185" s="740" t="s">
        <v>239</v>
      </c>
      <c r="K185" s="740">
        <v>1470</v>
      </c>
      <c r="L185" s="740" t="s">
        <v>238</v>
      </c>
    </row>
    <row r="186" spans="10:12">
      <c r="J186" s="740" t="s">
        <v>240</v>
      </c>
      <c r="K186" s="740">
        <v>1470</v>
      </c>
      <c r="L186" s="740" t="s">
        <v>238</v>
      </c>
    </row>
    <row r="187" spans="10:12">
      <c r="J187" s="740" t="s">
        <v>241</v>
      </c>
      <c r="K187" s="740">
        <v>1471</v>
      </c>
      <c r="L187" s="740" t="s">
        <v>238</v>
      </c>
    </row>
    <row r="188" spans="10:12">
      <c r="J188" s="740" t="s">
        <v>242</v>
      </c>
      <c r="K188" s="740">
        <v>1472</v>
      </c>
      <c r="L188" s="740" t="s">
        <v>238</v>
      </c>
    </row>
    <row r="189" spans="10:12">
      <c r="J189" s="740" t="s">
        <v>243</v>
      </c>
      <c r="K189" s="740">
        <v>1473</v>
      </c>
      <c r="L189" s="740" t="s">
        <v>238</v>
      </c>
    </row>
    <row r="190" spans="10:12">
      <c r="J190" s="740" t="s">
        <v>244</v>
      </c>
      <c r="K190" s="740">
        <v>1474</v>
      </c>
      <c r="L190" s="740" t="s">
        <v>238</v>
      </c>
    </row>
    <row r="191" spans="10:12">
      <c r="J191" s="740" t="s">
        <v>245</v>
      </c>
      <c r="K191" s="740">
        <v>1476</v>
      </c>
      <c r="L191" s="740" t="s">
        <v>238</v>
      </c>
    </row>
    <row r="192" spans="10:12">
      <c r="J192" s="740" t="s">
        <v>246</v>
      </c>
      <c r="K192" s="740">
        <v>1480</v>
      </c>
      <c r="L192" s="740" t="s">
        <v>247</v>
      </c>
    </row>
    <row r="193" spans="10:12">
      <c r="J193" s="740" t="s">
        <v>248</v>
      </c>
      <c r="K193" s="740">
        <v>1480</v>
      </c>
      <c r="L193" s="740" t="s">
        <v>247</v>
      </c>
    </row>
    <row r="194" spans="10:12">
      <c r="J194" s="740" t="s">
        <v>249</v>
      </c>
      <c r="K194" s="740">
        <v>1480</v>
      </c>
      <c r="L194" s="740" t="s">
        <v>247</v>
      </c>
    </row>
    <row r="195" spans="10:12">
      <c r="J195" s="740" t="s">
        <v>250</v>
      </c>
      <c r="K195" s="740">
        <v>1480</v>
      </c>
      <c r="L195" s="740" t="s">
        <v>247</v>
      </c>
    </row>
    <row r="196" spans="10:12">
      <c r="J196" s="740" t="s">
        <v>251</v>
      </c>
      <c r="K196" s="740">
        <v>1490</v>
      </c>
      <c r="L196" s="740" t="s">
        <v>252</v>
      </c>
    </row>
    <row r="197" spans="10:12">
      <c r="J197" s="740" t="s">
        <v>253</v>
      </c>
      <c r="K197" s="740">
        <v>1495</v>
      </c>
      <c r="L197" s="740" t="s">
        <v>254</v>
      </c>
    </row>
    <row r="198" spans="10:12">
      <c r="J198" s="740" t="s">
        <v>255</v>
      </c>
      <c r="K198" s="740">
        <v>1495</v>
      </c>
      <c r="L198" s="740" t="s">
        <v>254</v>
      </c>
    </row>
    <row r="199" spans="10:12">
      <c r="J199" s="740" t="s">
        <v>256</v>
      </c>
      <c r="K199" s="740">
        <v>1495</v>
      </c>
      <c r="L199" s="740" t="s">
        <v>254</v>
      </c>
    </row>
    <row r="200" spans="10:12">
      <c r="J200" s="740" t="s">
        <v>257</v>
      </c>
      <c r="K200" s="740">
        <v>1495</v>
      </c>
      <c r="L200" s="740" t="s">
        <v>254</v>
      </c>
    </row>
    <row r="201" spans="10:12">
      <c r="J201" s="740" t="s">
        <v>258</v>
      </c>
      <c r="K201" s="740">
        <v>1495</v>
      </c>
      <c r="L201" s="740" t="s">
        <v>254</v>
      </c>
    </row>
    <row r="202" spans="10:12">
      <c r="J202" s="740" t="s">
        <v>259</v>
      </c>
      <c r="K202" s="740">
        <v>1500</v>
      </c>
      <c r="L202" s="740" t="s">
        <v>260</v>
      </c>
    </row>
    <row r="203" spans="10:12">
      <c r="J203" s="740" t="s">
        <v>261</v>
      </c>
      <c r="K203" s="740">
        <v>1501</v>
      </c>
      <c r="L203" s="740" t="s">
        <v>260</v>
      </c>
    </row>
    <row r="204" spans="10:12">
      <c r="J204" s="740" t="s">
        <v>262</v>
      </c>
      <c r="K204" s="740">
        <v>1502</v>
      </c>
      <c r="L204" s="740" t="s">
        <v>260</v>
      </c>
    </row>
    <row r="205" spans="10:12">
      <c r="J205" s="740" t="s">
        <v>263</v>
      </c>
      <c r="K205" s="740">
        <v>1540</v>
      </c>
      <c r="L205" s="740" t="s">
        <v>264</v>
      </c>
    </row>
    <row r="206" spans="10:12">
      <c r="J206" s="740" t="s">
        <v>265</v>
      </c>
      <c r="K206" s="740">
        <v>1540</v>
      </c>
      <c r="L206" s="740" t="s">
        <v>264</v>
      </c>
    </row>
    <row r="207" spans="10:12">
      <c r="J207" s="740" t="s">
        <v>266</v>
      </c>
      <c r="K207" s="740">
        <v>1541</v>
      </c>
      <c r="L207" s="740" t="s">
        <v>264</v>
      </c>
    </row>
    <row r="208" spans="10:12">
      <c r="J208" s="740" t="s">
        <v>267</v>
      </c>
      <c r="K208" s="740">
        <v>1547</v>
      </c>
      <c r="L208" s="740" t="s">
        <v>268</v>
      </c>
    </row>
    <row r="209" spans="10:12">
      <c r="J209" s="740" t="s">
        <v>269</v>
      </c>
      <c r="K209" s="740">
        <v>1560</v>
      </c>
      <c r="L209" s="740" t="s">
        <v>270</v>
      </c>
    </row>
    <row r="210" spans="10:12">
      <c r="J210" s="740" t="s">
        <v>271</v>
      </c>
      <c r="K210" s="740">
        <v>1570</v>
      </c>
      <c r="L210" s="740" t="s">
        <v>272</v>
      </c>
    </row>
    <row r="211" spans="10:12">
      <c r="J211" s="740" t="s">
        <v>273</v>
      </c>
      <c r="K211" s="740">
        <v>1570</v>
      </c>
      <c r="L211" s="740" t="s">
        <v>272</v>
      </c>
    </row>
    <row r="212" spans="10:12">
      <c r="J212" s="740" t="s">
        <v>274</v>
      </c>
      <c r="K212" s="740">
        <v>1570</v>
      </c>
      <c r="L212" s="740" t="s">
        <v>272</v>
      </c>
    </row>
    <row r="213" spans="10:12">
      <c r="J213" s="740" t="s">
        <v>275</v>
      </c>
      <c r="K213" s="740">
        <v>1600</v>
      </c>
      <c r="L213" s="740" t="s">
        <v>276</v>
      </c>
    </row>
    <row r="214" spans="10:12">
      <c r="J214" s="740" t="s">
        <v>277</v>
      </c>
      <c r="K214" s="740">
        <v>1600</v>
      </c>
      <c r="L214" s="740" t="s">
        <v>276</v>
      </c>
    </row>
    <row r="215" spans="10:12">
      <c r="J215" s="740" t="s">
        <v>278</v>
      </c>
      <c r="K215" s="740">
        <v>1600</v>
      </c>
      <c r="L215" s="740" t="s">
        <v>276</v>
      </c>
    </row>
    <row r="216" spans="10:12">
      <c r="J216" s="740" t="s">
        <v>279</v>
      </c>
      <c r="K216" s="740">
        <v>1601</v>
      </c>
      <c r="L216" s="740" t="s">
        <v>276</v>
      </c>
    </row>
    <row r="217" spans="10:12">
      <c r="J217" s="740" t="s">
        <v>280</v>
      </c>
      <c r="K217" s="740">
        <v>1602</v>
      </c>
      <c r="L217" s="740" t="s">
        <v>276</v>
      </c>
    </row>
    <row r="218" spans="10:12">
      <c r="J218" s="740" t="s">
        <v>281</v>
      </c>
      <c r="K218" s="740">
        <v>1620</v>
      </c>
      <c r="L218" s="740" t="s">
        <v>282</v>
      </c>
    </row>
    <row r="219" spans="10:12">
      <c r="J219" s="740" t="s">
        <v>283</v>
      </c>
      <c r="K219" s="740">
        <v>1630</v>
      </c>
      <c r="L219" s="740" t="s">
        <v>284</v>
      </c>
    </row>
    <row r="220" spans="10:12">
      <c r="J220" s="740" t="s">
        <v>285</v>
      </c>
      <c r="K220" s="740">
        <v>1640</v>
      </c>
      <c r="L220" s="740" t="s">
        <v>286</v>
      </c>
    </row>
    <row r="221" spans="10:12">
      <c r="J221" s="740" t="s">
        <v>287</v>
      </c>
      <c r="K221" s="740">
        <v>1650</v>
      </c>
      <c r="L221" s="740" t="s">
        <v>288</v>
      </c>
    </row>
    <row r="222" spans="10:12">
      <c r="J222" s="740" t="s">
        <v>289</v>
      </c>
      <c r="K222" s="740">
        <v>1651</v>
      </c>
      <c r="L222" s="740" t="s">
        <v>288</v>
      </c>
    </row>
    <row r="223" spans="10:12">
      <c r="J223" s="740" t="s">
        <v>290</v>
      </c>
      <c r="K223" s="740">
        <v>1652</v>
      </c>
      <c r="L223" s="740" t="s">
        <v>288</v>
      </c>
    </row>
    <row r="224" spans="10:12">
      <c r="J224" s="740" t="s">
        <v>291</v>
      </c>
      <c r="K224" s="740">
        <v>1653</v>
      </c>
      <c r="L224" s="740" t="s">
        <v>288</v>
      </c>
    </row>
    <row r="225" spans="10:12">
      <c r="J225" s="740" t="s">
        <v>292</v>
      </c>
      <c r="K225" s="740">
        <v>1654</v>
      </c>
      <c r="L225" s="740" t="s">
        <v>288</v>
      </c>
    </row>
    <row r="226" spans="10:12">
      <c r="J226" s="740" t="s">
        <v>293</v>
      </c>
      <c r="K226" s="740">
        <v>1670</v>
      </c>
      <c r="L226" s="740" t="s">
        <v>294</v>
      </c>
    </row>
    <row r="227" spans="10:12">
      <c r="J227" s="740" t="s">
        <v>295</v>
      </c>
      <c r="K227" s="740">
        <v>1670</v>
      </c>
      <c r="L227" s="740" t="s">
        <v>294</v>
      </c>
    </row>
    <row r="228" spans="10:12">
      <c r="J228" s="740" t="s">
        <v>296</v>
      </c>
      <c r="K228" s="740">
        <v>1670</v>
      </c>
      <c r="L228" s="740" t="s">
        <v>294</v>
      </c>
    </row>
    <row r="229" spans="10:12">
      <c r="J229" s="740" t="s">
        <v>297</v>
      </c>
      <c r="K229" s="740">
        <v>1671</v>
      </c>
      <c r="L229" s="740" t="s">
        <v>294</v>
      </c>
    </row>
    <row r="230" spans="10:12">
      <c r="J230" s="740" t="s">
        <v>298</v>
      </c>
      <c r="K230" s="740">
        <v>1673</v>
      </c>
      <c r="L230" s="740" t="s">
        <v>294</v>
      </c>
    </row>
    <row r="231" spans="10:12">
      <c r="J231" s="740" t="s">
        <v>299</v>
      </c>
      <c r="K231" s="740">
        <v>1674</v>
      </c>
      <c r="L231" s="740" t="s">
        <v>294</v>
      </c>
    </row>
    <row r="232" spans="10:12">
      <c r="J232" s="740" t="s">
        <v>300</v>
      </c>
      <c r="K232" s="740">
        <v>1700</v>
      </c>
      <c r="L232" s="740" t="s">
        <v>301</v>
      </c>
    </row>
    <row r="233" spans="10:12">
      <c r="J233" s="740" t="s">
        <v>302</v>
      </c>
      <c r="K233" s="740">
        <v>1700</v>
      </c>
      <c r="L233" s="740" t="s">
        <v>301</v>
      </c>
    </row>
    <row r="234" spans="10:12">
      <c r="J234" s="740" t="s">
        <v>303</v>
      </c>
      <c r="K234" s="740">
        <v>1700</v>
      </c>
      <c r="L234" s="740" t="s">
        <v>301</v>
      </c>
    </row>
    <row r="235" spans="10:12">
      <c r="J235" s="740" t="s">
        <v>304</v>
      </c>
      <c r="K235" s="740">
        <v>1701</v>
      </c>
      <c r="L235" s="740" t="s">
        <v>301</v>
      </c>
    </row>
    <row r="236" spans="10:12">
      <c r="J236" s="740" t="s">
        <v>305</v>
      </c>
      <c r="K236" s="740">
        <v>1702</v>
      </c>
      <c r="L236" s="740" t="s">
        <v>301</v>
      </c>
    </row>
    <row r="237" spans="10:12">
      <c r="J237" s="740" t="s">
        <v>306</v>
      </c>
      <c r="K237" s="740">
        <v>1703</v>
      </c>
      <c r="L237" s="740" t="s">
        <v>301</v>
      </c>
    </row>
    <row r="238" spans="10:12">
      <c r="J238" s="740" t="s">
        <v>307</v>
      </c>
      <c r="K238" s="740">
        <v>1730</v>
      </c>
      <c r="L238" s="740" t="s">
        <v>308</v>
      </c>
    </row>
    <row r="239" spans="10:12">
      <c r="J239" s="740" t="s">
        <v>309</v>
      </c>
      <c r="K239" s="740">
        <v>1730</v>
      </c>
      <c r="L239" s="740" t="s">
        <v>308</v>
      </c>
    </row>
    <row r="240" spans="10:12">
      <c r="J240" s="740" t="s">
        <v>310</v>
      </c>
      <c r="K240" s="740">
        <v>1730</v>
      </c>
      <c r="L240" s="740" t="s">
        <v>308</v>
      </c>
    </row>
    <row r="241" spans="10:12">
      <c r="J241" s="740" t="s">
        <v>311</v>
      </c>
      <c r="K241" s="740">
        <v>1730</v>
      </c>
      <c r="L241" s="740" t="s">
        <v>308</v>
      </c>
    </row>
    <row r="242" spans="10:12">
      <c r="J242" s="740" t="s">
        <v>312</v>
      </c>
      <c r="K242" s="740">
        <v>1731</v>
      </c>
      <c r="L242" s="740" t="s">
        <v>308</v>
      </c>
    </row>
    <row r="243" spans="10:12">
      <c r="J243" s="740" t="s">
        <v>313</v>
      </c>
      <c r="K243" s="740">
        <v>1731</v>
      </c>
      <c r="L243" s="740" t="s">
        <v>308</v>
      </c>
    </row>
    <row r="244" spans="10:12">
      <c r="J244" s="740" t="s">
        <v>314</v>
      </c>
      <c r="K244" s="740">
        <v>1733</v>
      </c>
      <c r="L244" s="740" t="s">
        <v>314</v>
      </c>
    </row>
    <row r="245" spans="10:12">
      <c r="J245" s="740" t="s">
        <v>315</v>
      </c>
      <c r="K245" s="740">
        <v>1740</v>
      </c>
      <c r="L245" s="740" t="s">
        <v>316</v>
      </c>
    </row>
    <row r="246" spans="10:12">
      <c r="J246" s="740" t="s">
        <v>317</v>
      </c>
      <c r="K246" s="740">
        <v>1741</v>
      </c>
      <c r="L246" s="740" t="s">
        <v>316</v>
      </c>
    </row>
    <row r="247" spans="10:12">
      <c r="J247" s="740" t="s">
        <v>318</v>
      </c>
      <c r="K247" s="740">
        <v>1742</v>
      </c>
      <c r="L247" s="740" t="s">
        <v>316</v>
      </c>
    </row>
    <row r="248" spans="10:12">
      <c r="J248" s="740" t="s">
        <v>319</v>
      </c>
      <c r="K248" s="740">
        <v>1745</v>
      </c>
      <c r="L248" s="740" t="s">
        <v>320</v>
      </c>
    </row>
    <row r="249" spans="10:12">
      <c r="J249" s="740" t="s">
        <v>321</v>
      </c>
      <c r="K249" s="740">
        <v>1745</v>
      </c>
      <c r="L249" s="740" t="s">
        <v>320</v>
      </c>
    </row>
    <row r="250" spans="10:12">
      <c r="J250" s="740" t="s">
        <v>322</v>
      </c>
      <c r="K250" s="740">
        <v>1750</v>
      </c>
      <c r="L250" s="740" t="s">
        <v>323</v>
      </c>
    </row>
    <row r="251" spans="10:12">
      <c r="J251" s="740" t="s">
        <v>324</v>
      </c>
      <c r="K251" s="740">
        <v>1750</v>
      </c>
      <c r="L251" s="740" t="s">
        <v>323</v>
      </c>
    </row>
    <row r="252" spans="10:12">
      <c r="J252" s="740" t="s">
        <v>325</v>
      </c>
      <c r="K252" s="740">
        <v>1750</v>
      </c>
      <c r="L252" s="740" t="s">
        <v>323</v>
      </c>
    </row>
    <row r="253" spans="10:12">
      <c r="J253" s="740" t="s">
        <v>326</v>
      </c>
      <c r="K253" s="740">
        <v>1755</v>
      </c>
      <c r="L253" s="740" t="s">
        <v>327</v>
      </c>
    </row>
    <row r="254" spans="10:12">
      <c r="J254" s="740" t="s">
        <v>328</v>
      </c>
      <c r="K254" s="740">
        <v>1755</v>
      </c>
      <c r="L254" s="740" t="s">
        <v>327</v>
      </c>
    </row>
    <row r="255" spans="10:12">
      <c r="J255" s="740" t="s">
        <v>329</v>
      </c>
      <c r="K255" s="740">
        <v>1755</v>
      </c>
      <c r="L255" s="740" t="s">
        <v>327</v>
      </c>
    </row>
    <row r="256" spans="10:12">
      <c r="J256" s="740" t="s">
        <v>330</v>
      </c>
      <c r="K256" s="740">
        <v>1755</v>
      </c>
      <c r="L256" s="740" t="s">
        <v>327</v>
      </c>
    </row>
    <row r="257" spans="10:12">
      <c r="J257" s="740" t="s">
        <v>331</v>
      </c>
      <c r="K257" s="740">
        <v>1760</v>
      </c>
      <c r="L257" s="740" t="s">
        <v>332</v>
      </c>
    </row>
    <row r="258" spans="10:12">
      <c r="J258" s="740" t="s">
        <v>333</v>
      </c>
      <c r="K258" s="740">
        <v>1760</v>
      </c>
      <c r="L258" s="740" t="s">
        <v>332</v>
      </c>
    </row>
    <row r="259" spans="10:12">
      <c r="J259" s="740" t="s">
        <v>334</v>
      </c>
      <c r="K259" s="740">
        <v>1760</v>
      </c>
      <c r="L259" s="740" t="s">
        <v>332</v>
      </c>
    </row>
    <row r="260" spans="10:12">
      <c r="J260" s="740" t="s">
        <v>335</v>
      </c>
      <c r="K260" s="740">
        <v>1760</v>
      </c>
      <c r="L260" s="740" t="s">
        <v>332</v>
      </c>
    </row>
    <row r="261" spans="10:12">
      <c r="J261" s="740" t="s">
        <v>336</v>
      </c>
      <c r="K261" s="740">
        <v>1761</v>
      </c>
      <c r="L261" s="740" t="s">
        <v>332</v>
      </c>
    </row>
    <row r="262" spans="10:12">
      <c r="J262" s="740" t="s">
        <v>337</v>
      </c>
      <c r="K262" s="740">
        <v>1770</v>
      </c>
      <c r="L262" s="740" t="s">
        <v>338</v>
      </c>
    </row>
    <row r="263" spans="10:12">
      <c r="J263" s="740" t="s">
        <v>339</v>
      </c>
      <c r="K263" s="740">
        <v>1780</v>
      </c>
      <c r="L263" s="740" t="s">
        <v>340</v>
      </c>
    </row>
    <row r="264" spans="10:12">
      <c r="J264" s="740" t="s">
        <v>341</v>
      </c>
      <c r="K264" s="740">
        <v>1785</v>
      </c>
      <c r="L264" s="740" t="s">
        <v>342</v>
      </c>
    </row>
    <row r="265" spans="10:12">
      <c r="J265" s="740" t="s">
        <v>343</v>
      </c>
      <c r="K265" s="740">
        <v>1785</v>
      </c>
      <c r="L265" s="740" t="s">
        <v>342</v>
      </c>
    </row>
    <row r="266" spans="10:12">
      <c r="J266" s="740" t="s">
        <v>344</v>
      </c>
      <c r="K266" s="740">
        <v>1785</v>
      </c>
      <c r="L266" s="740" t="s">
        <v>342</v>
      </c>
    </row>
    <row r="267" spans="10:12">
      <c r="J267" s="740" t="s">
        <v>345</v>
      </c>
      <c r="K267" s="740">
        <v>1790</v>
      </c>
      <c r="L267" s="740" t="s">
        <v>346</v>
      </c>
    </row>
    <row r="268" spans="10:12">
      <c r="J268" s="740" t="s">
        <v>347</v>
      </c>
      <c r="K268" s="740">
        <v>1790</v>
      </c>
      <c r="L268" s="740" t="s">
        <v>346</v>
      </c>
    </row>
    <row r="269" spans="10:12">
      <c r="J269" s="740" t="s">
        <v>348</v>
      </c>
      <c r="K269" s="740">
        <v>1790</v>
      </c>
      <c r="L269" s="740" t="s">
        <v>346</v>
      </c>
    </row>
    <row r="270" spans="10:12">
      <c r="J270" s="740" t="s">
        <v>349</v>
      </c>
      <c r="K270" s="740">
        <v>1790</v>
      </c>
      <c r="L270" s="740" t="s">
        <v>346</v>
      </c>
    </row>
    <row r="271" spans="10:12">
      <c r="J271" s="740" t="s">
        <v>350</v>
      </c>
      <c r="K271" s="740">
        <v>1800</v>
      </c>
      <c r="L271" s="740" t="s">
        <v>351</v>
      </c>
    </row>
    <row r="272" spans="10:12">
      <c r="J272" s="740" t="s">
        <v>352</v>
      </c>
      <c r="K272" s="740">
        <v>1800</v>
      </c>
      <c r="L272" s="740" t="s">
        <v>351</v>
      </c>
    </row>
    <row r="273" spans="10:12">
      <c r="J273" s="740" t="s">
        <v>353</v>
      </c>
      <c r="K273" s="740">
        <v>1804</v>
      </c>
      <c r="L273" s="740" t="s">
        <v>353</v>
      </c>
    </row>
    <row r="274" spans="10:12">
      <c r="J274" s="740" t="s">
        <v>354</v>
      </c>
      <c r="K274" s="740">
        <v>1818</v>
      </c>
      <c r="L274" s="740" t="s">
        <v>354</v>
      </c>
    </row>
    <row r="275" spans="10:12">
      <c r="J275" s="740" t="s">
        <v>355</v>
      </c>
      <c r="K275" s="740">
        <v>1820</v>
      </c>
      <c r="L275" s="740" t="s">
        <v>356</v>
      </c>
    </row>
    <row r="276" spans="10:12">
      <c r="J276" s="740" t="s">
        <v>357</v>
      </c>
      <c r="K276" s="740">
        <v>1820</v>
      </c>
      <c r="L276" s="740" t="s">
        <v>356</v>
      </c>
    </row>
    <row r="277" spans="10:12">
      <c r="J277" s="740" t="s">
        <v>358</v>
      </c>
      <c r="K277" s="740">
        <v>1820</v>
      </c>
      <c r="L277" s="740" t="s">
        <v>356</v>
      </c>
    </row>
    <row r="278" spans="10:12">
      <c r="J278" s="740" t="s">
        <v>359</v>
      </c>
      <c r="K278" s="740">
        <v>1830</v>
      </c>
      <c r="L278" s="740" t="s">
        <v>360</v>
      </c>
    </row>
    <row r="279" spans="10:12">
      <c r="J279" s="740" t="s">
        <v>361</v>
      </c>
      <c r="K279" s="740">
        <v>1831</v>
      </c>
      <c r="L279" s="740" t="s">
        <v>360</v>
      </c>
    </row>
    <row r="280" spans="10:12">
      <c r="J280" s="740" t="s">
        <v>362</v>
      </c>
      <c r="K280" s="740">
        <v>1840</v>
      </c>
      <c r="L280" s="740" t="s">
        <v>363</v>
      </c>
    </row>
    <row r="281" spans="10:12">
      <c r="J281" s="740" t="s">
        <v>364</v>
      </c>
      <c r="K281" s="740">
        <v>1840</v>
      </c>
      <c r="L281" s="740" t="s">
        <v>363</v>
      </c>
    </row>
    <row r="282" spans="10:12">
      <c r="J282" s="740" t="s">
        <v>365</v>
      </c>
      <c r="K282" s="740">
        <v>1840</v>
      </c>
      <c r="L282" s="740" t="s">
        <v>363</v>
      </c>
    </row>
    <row r="283" spans="10:12">
      <c r="J283" s="740" t="s">
        <v>366</v>
      </c>
      <c r="K283" s="740">
        <v>1850</v>
      </c>
      <c r="L283" s="740" t="s">
        <v>367</v>
      </c>
    </row>
    <row r="284" spans="10:12">
      <c r="J284" s="740" t="s">
        <v>368</v>
      </c>
      <c r="K284" s="740">
        <v>1851</v>
      </c>
      <c r="L284" s="740" t="s">
        <v>367</v>
      </c>
    </row>
    <row r="285" spans="10:12">
      <c r="J285" s="740" t="s">
        <v>369</v>
      </c>
      <c r="K285" s="740">
        <v>1852</v>
      </c>
      <c r="L285" s="740" t="s">
        <v>367</v>
      </c>
    </row>
    <row r="286" spans="10:12">
      <c r="J286" s="740" t="s">
        <v>370</v>
      </c>
      <c r="K286" s="740">
        <v>1853</v>
      </c>
      <c r="L286" s="740" t="s">
        <v>367</v>
      </c>
    </row>
    <row r="287" spans="10:12">
      <c r="J287" s="740" t="s">
        <v>371</v>
      </c>
      <c r="K287" s="740">
        <v>1860</v>
      </c>
      <c r="L287" s="740" t="s">
        <v>372</v>
      </c>
    </row>
    <row r="288" spans="10:12">
      <c r="J288" s="740" t="s">
        <v>373</v>
      </c>
      <c r="K288" s="740">
        <v>1861</v>
      </c>
      <c r="L288" s="740" t="s">
        <v>372</v>
      </c>
    </row>
    <row r="289" spans="10:12">
      <c r="J289" s="740" t="s">
        <v>374</v>
      </c>
      <c r="K289" s="740">
        <v>1880</v>
      </c>
      <c r="L289" s="740" t="s">
        <v>375</v>
      </c>
    </row>
    <row r="290" spans="10:12">
      <c r="J290" s="740" t="s">
        <v>376</v>
      </c>
      <c r="K290" s="740">
        <v>1880</v>
      </c>
      <c r="L290" s="740" t="s">
        <v>375</v>
      </c>
    </row>
    <row r="291" spans="10:12">
      <c r="J291" s="740" t="s">
        <v>377</v>
      </c>
      <c r="K291" s="740">
        <v>1880</v>
      </c>
      <c r="L291" s="740" t="s">
        <v>375</v>
      </c>
    </row>
    <row r="292" spans="10:12">
      <c r="J292" s="740" t="s">
        <v>378</v>
      </c>
      <c r="K292" s="740">
        <v>1910</v>
      </c>
      <c r="L292" s="740" t="s">
        <v>379</v>
      </c>
    </row>
    <row r="293" spans="10:12">
      <c r="J293" s="740" t="s">
        <v>380</v>
      </c>
      <c r="K293" s="740">
        <v>1910</v>
      </c>
      <c r="L293" s="740" t="s">
        <v>379</v>
      </c>
    </row>
    <row r="294" spans="10:12">
      <c r="J294" s="740" t="s">
        <v>381</v>
      </c>
      <c r="K294" s="740">
        <v>1910</v>
      </c>
      <c r="L294" s="740" t="s">
        <v>379</v>
      </c>
    </row>
    <row r="295" spans="10:12">
      <c r="J295" s="740" t="s">
        <v>382</v>
      </c>
      <c r="K295" s="740">
        <v>1910</v>
      </c>
      <c r="L295" s="740" t="s">
        <v>379</v>
      </c>
    </row>
    <row r="296" spans="10:12">
      <c r="J296" s="740" t="s">
        <v>383</v>
      </c>
      <c r="K296" s="740">
        <v>1930</v>
      </c>
      <c r="L296" s="740" t="s">
        <v>384</v>
      </c>
    </row>
    <row r="297" spans="10:12">
      <c r="J297" s="740" t="s">
        <v>385</v>
      </c>
      <c r="K297" s="740">
        <v>1930</v>
      </c>
      <c r="L297" s="740" t="s">
        <v>384</v>
      </c>
    </row>
    <row r="298" spans="10:12">
      <c r="J298" s="740" t="s">
        <v>386</v>
      </c>
      <c r="K298" s="740">
        <v>1931</v>
      </c>
      <c r="L298" s="740" t="s">
        <v>386</v>
      </c>
    </row>
    <row r="299" spans="10:12">
      <c r="J299" s="740" t="s">
        <v>387</v>
      </c>
      <c r="K299" s="740">
        <v>1932</v>
      </c>
      <c r="L299" s="740" t="s">
        <v>384</v>
      </c>
    </row>
    <row r="300" spans="10:12">
      <c r="J300" s="740" t="s">
        <v>388</v>
      </c>
      <c r="K300" s="740">
        <v>1933</v>
      </c>
      <c r="L300" s="740" t="s">
        <v>384</v>
      </c>
    </row>
    <row r="301" spans="10:12">
      <c r="J301" s="740" t="s">
        <v>389</v>
      </c>
      <c r="K301" s="740">
        <v>1934</v>
      </c>
      <c r="L301" s="740" t="s">
        <v>389</v>
      </c>
    </row>
    <row r="302" spans="10:12">
      <c r="J302" s="740" t="s">
        <v>390</v>
      </c>
      <c r="K302" s="740">
        <v>1935</v>
      </c>
      <c r="L302" s="740" t="s">
        <v>390</v>
      </c>
    </row>
    <row r="303" spans="10:12">
      <c r="J303" s="740" t="s">
        <v>391</v>
      </c>
      <c r="K303" s="740">
        <v>1950</v>
      </c>
      <c r="L303" s="740" t="s">
        <v>392</v>
      </c>
    </row>
    <row r="304" spans="10:12">
      <c r="J304" s="740" t="s">
        <v>393</v>
      </c>
      <c r="K304" s="740">
        <v>1970</v>
      </c>
      <c r="L304" s="740" t="s">
        <v>394</v>
      </c>
    </row>
    <row r="305" spans="10:12">
      <c r="J305" s="740" t="s">
        <v>395</v>
      </c>
      <c r="K305" s="740">
        <v>1980</v>
      </c>
      <c r="L305" s="740" t="s">
        <v>396</v>
      </c>
    </row>
    <row r="306" spans="10:12">
      <c r="J306" s="740" t="s">
        <v>397</v>
      </c>
      <c r="K306" s="740">
        <v>1980</v>
      </c>
      <c r="L306" s="740" t="s">
        <v>396</v>
      </c>
    </row>
    <row r="307" spans="10:12">
      <c r="J307" s="740" t="s">
        <v>398</v>
      </c>
      <c r="K307" s="740">
        <v>1981</v>
      </c>
      <c r="L307" s="740" t="s">
        <v>396</v>
      </c>
    </row>
    <row r="308" spans="10:12">
      <c r="J308" s="740" t="s">
        <v>399</v>
      </c>
      <c r="K308" s="740">
        <v>1982</v>
      </c>
      <c r="L308" s="740" t="s">
        <v>396</v>
      </c>
    </row>
    <row r="309" spans="10:12">
      <c r="J309" s="740" t="s">
        <v>400</v>
      </c>
      <c r="K309" s="740">
        <v>1982</v>
      </c>
      <c r="L309" s="740" t="s">
        <v>396</v>
      </c>
    </row>
    <row r="310" spans="10:12">
      <c r="J310" s="740" t="s">
        <v>401</v>
      </c>
      <c r="K310" s="740">
        <v>2000</v>
      </c>
      <c r="L310" s="740" t="s">
        <v>402</v>
      </c>
    </row>
    <row r="311" spans="10:12">
      <c r="J311" s="740" t="s">
        <v>401</v>
      </c>
      <c r="K311" s="740">
        <v>2018</v>
      </c>
      <c r="L311" s="740" t="s">
        <v>402</v>
      </c>
    </row>
    <row r="312" spans="10:12">
      <c r="J312" s="740" t="s">
        <v>401</v>
      </c>
      <c r="K312" s="740">
        <v>2020</v>
      </c>
      <c r="L312" s="740" t="s">
        <v>402</v>
      </c>
    </row>
    <row r="313" spans="10:12">
      <c r="J313" s="740" t="s">
        <v>401</v>
      </c>
      <c r="K313" s="740">
        <v>2030</v>
      </c>
      <c r="L313" s="740" t="s">
        <v>402</v>
      </c>
    </row>
    <row r="314" spans="10:12">
      <c r="J314" s="740" t="s">
        <v>401</v>
      </c>
      <c r="K314" s="740">
        <v>2040</v>
      </c>
      <c r="L314" s="740" t="s">
        <v>402</v>
      </c>
    </row>
    <row r="315" spans="10:12">
      <c r="J315" s="740" t="s">
        <v>403</v>
      </c>
      <c r="K315" s="740">
        <v>2040</v>
      </c>
      <c r="L315" s="740" t="s">
        <v>402</v>
      </c>
    </row>
    <row r="316" spans="10:12">
      <c r="J316" s="740" t="s">
        <v>404</v>
      </c>
      <c r="K316" s="740">
        <v>2040</v>
      </c>
      <c r="L316" s="740" t="s">
        <v>402</v>
      </c>
    </row>
    <row r="317" spans="10:12">
      <c r="J317" s="740" t="s">
        <v>405</v>
      </c>
      <c r="K317" s="740">
        <v>2040</v>
      </c>
      <c r="L317" s="740" t="s">
        <v>402</v>
      </c>
    </row>
    <row r="318" spans="10:12">
      <c r="J318" s="740" t="s">
        <v>401</v>
      </c>
      <c r="K318" s="740">
        <v>2050</v>
      </c>
      <c r="L318" s="740" t="s">
        <v>402</v>
      </c>
    </row>
    <row r="319" spans="10:12">
      <c r="J319" s="740" t="s">
        <v>401</v>
      </c>
      <c r="K319" s="740">
        <v>2060</v>
      </c>
      <c r="L319" s="740" t="s">
        <v>402</v>
      </c>
    </row>
    <row r="320" spans="10:12">
      <c r="J320" s="740" t="s">
        <v>406</v>
      </c>
      <c r="K320" s="740">
        <v>2070</v>
      </c>
      <c r="L320" s="740" t="s">
        <v>407</v>
      </c>
    </row>
    <row r="321" spans="10:12">
      <c r="J321" s="740" t="s">
        <v>408</v>
      </c>
      <c r="K321" s="740">
        <v>2070</v>
      </c>
      <c r="L321" s="740" t="s">
        <v>407</v>
      </c>
    </row>
    <row r="322" spans="10:12">
      <c r="J322" s="740" t="s">
        <v>409</v>
      </c>
      <c r="K322" s="740">
        <v>2099</v>
      </c>
      <c r="L322" s="740" t="s">
        <v>409</v>
      </c>
    </row>
    <row r="323" spans="10:12">
      <c r="J323" s="740" t="s">
        <v>410</v>
      </c>
      <c r="K323" s="740">
        <v>2100</v>
      </c>
      <c r="L323" s="740" t="s">
        <v>402</v>
      </c>
    </row>
    <row r="324" spans="10:12">
      <c r="J324" s="740" t="s">
        <v>411</v>
      </c>
      <c r="K324" s="740">
        <v>2110</v>
      </c>
      <c r="L324" s="740" t="s">
        <v>412</v>
      </c>
    </row>
    <row r="325" spans="10:12">
      <c r="J325" s="740" t="s">
        <v>413</v>
      </c>
      <c r="K325" s="740">
        <v>2140</v>
      </c>
      <c r="L325" s="740" t="s">
        <v>402</v>
      </c>
    </row>
    <row r="326" spans="10:12">
      <c r="J326" s="740" t="s">
        <v>414</v>
      </c>
      <c r="K326" s="740">
        <v>2150</v>
      </c>
      <c r="L326" s="740" t="s">
        <v>415</v>
      </c>
    </row>
    <row r="327" spans="10:12">
      <c r="J327" s="740" t="s">
        <v>416</v>
      </c>
      <c r="K327" s="740">
        <v>2160</v>
      </c>
      <c r="L327" s="740" t="s">
        <v>417</v>
      </c>
    </row>
    <row r="328" spans="10:12">
      <c r="J328" s="740" t="s">
        <v>418</v>
      </c>
      <c r="K328" s="740">
        <v>2170</v>
      </c>
      <c r="L328" s="740" t="s">
        <v>402</v>
      </c>
    </row>
    <row r="329" spans="10:12">
      <c r="J329" s="740" t="s">
        <v>419</v>
      </c>
      <c r="K329" s="740">
        <v>2180</v>
      </c>
      <c r="L329" s="740" t="s">
        <v>402</v>
      </c>
    </row>
    <row r="330" spans="10:12">
      <c r="J330" s="740" t="s">
        <v>420</v>
      </c>
      <c r="K330" s="740">
        <v>2200</v>
      </c>
      <c r="L330" s="740" t="s">
        <v>421</v>
      </c>
    </row>
    <row r="331" spans="10:12">
      <c r="J331" s="740" t="s">
        <v>422</v>
      </c>
      <c r="K331" s="740">
        <v>2200</v>
      </c>
      <c r="L331" s="740" t="s">
        <v>421</v>
      </c>
    </row>
    <row r="332" spans="10:12">
      <c r="J332" s="740" t="s">
        <v>423</v>
      </c>
      <c r="K332" s="740">
        <v>2200</v>
      </c>
      <c r="L332" s="740" t="s">
        <v>421</v>
      </c>
    </row>
    <row r="333" spans="10:12">
      <c r="J333" s="740" t="s">
        <v>424</v>
      </c>
      <c r="K333" s="740">
        <v>2220</v>
      </c>
      <c r="L333" s="740" t="s">
        <v>425</v>
      </c>
    </row>
    <row r="334" spans="10:12">
      <c r="J334" s="740" t="s">
        <v>426</v>
      </c>
      <c r="K334" s="740">
        <v>2220</v>
      </c>
      <c r="L334" s="740" t="s">
        <v>425</v>
      </c>
    </row>
    <row r="335" spans="10:12">
      <c r="J335" s="740" t="s">
        <v>427</v>
      </c>
      <c r="K335" s="740">
        <v>2221</v>
      </c>
      <c r="L335" s="740" t="s">
        <v>425</v>
      </c>
    </row>
    <row r="336" spans="10:12">
      <c r="J336" s="740" t="s">
        <v>428</v>
      </c>
      <c r="K336" s="740">
        <v>2222</v>
      </c>
      <c r="L336" s="740" t="s">
        <v>425</v>
      </c>
    </row>
    <row r="337" spans="10:12">
      <c r="J337" s="740" t="s">
        <v>429</v>
      </c>
      <c r="K337" s="740">
        <v>2222</v>
      </c>
      <c r="L337" s="740" t="s">
        <v>425</v>
      </c>
    </row>
    <row r="338" spans="10:12">
      <c r="J338" s="740" t="s">
        <v>430</v>
      </c>
      <c r="K338" s="740">
        <v>2223</v>
      </c>
      <c r="L338" s="740" t="s">
        <v>425</v>
      </c>
    </row>
    <row r="339" spans="10:12">
      <c r="J339" s="740" t="s">
        <v>431</v>
      </c>
      <c r="K339" s="740">
        <v>2230</v>
      </c>
      <c r="L339" s="740" t="s">
        <v>432</v>
      </c>
    </row>
    <row r="340" spans="10:12">
      <c r="J340" s="740" t="s">
        <v>433</v>
      </c>
      <c r="K340" s="740">
        <v>2230</v>
      </c>
      <c r="L340" s="740" t="s">
        <v>432</v>
      </c>
    </row>
    <row r="341" spans="10:12">
      <c r="J341" s="740" t="s">
        <v>434</v>
      </c>
      <c r="K341" s="740">
        <v>2235</v>
      </c>
      <c r="L341" s="740" t="s">
        <v>435</v>
      </c>
    </row>
    <row r="342" spans="10:12">
      <c r="J342" s="740" t="s">
        <v>436</v>
      </c>
      <c r="K342" s="740">
        <v>2235</v>
      </c>
      <c r="L342" s="740" t="s">
        <v>435</v>
      </c>
    </row>
    <row r="343" spans="10:12">
      <c r="J343" s="740" t="s">
        <v>437</v>
      </c>
      <c r="K343" s="740">
        <v>2235</v>
      </c>
      <c r="L343" s="740" t="s">
        <v>435</v>
      </c>
    </row>
    <row r="344" spans="10:12">
      <c r="J344" s="740" t="s">
        <v>438</v>
      </c>
      <c r="K344" s="740">
        <v>2240</v>
      </c>
      <c r="L344" s="740" t="s">
        <v>439</v>
      </c>
    </row>
    <row r="345" spans="10:12">
      <c r="J345" s="740" t="s">
        <v>440</v>
      </c>
      <c r="K345" s="740">
        <v>2240</v>
      </c>
      <c r="L345" s="740" t="s">
        <v>439</v>
      </c>
    </row>
    <row r="346" spans="10:12">
      <c r="J346" s="740" t="s">
        <v>441</v>
      </c>
      <c r="K346" s="740">
        <v>2240</v>
      </c>
      <c r="L346" s="740" t="s">
        <v>439</v>
      </c>
    </row>
    <row r="347" spans="10:12">
      <c r="J347" s="740" t="s">
        <v>442</v>
      </c>
      <c r="K347" s="740">
        <v>2242</v>
      </c>
      <c r="L347" s="740" t="s">
        <v>439</v>
      </c>
    </row>
    <row r="348" spans="10:12">
      <c r="J348" s="740" t="s">
        <v>443</v>
      </c>
      <c r="K348" s="740">
        <v>2243</v>
      </c>
      <c r="L348" s="740" t="s">
        <v>439</v>
      </c>
    </row>
    <row r="349" spans="10:12">
      <c r="J349" s="740" t="s">
        <v>444</v>
      </c>
      <c r="K349" s="740">
        <v>2250</v>
      </c>
      <c r="L349" s="740" t="s">
        <v>445</v>
      </c>
    </row>
    <row r="350" spans="10:12">
      <c r="J350" s="740" t="s">
        <v>446</v>
      </c>
      <c r="K350" s="740">
        <v>2260</v>
      </c>
      <c r="L350" s="740" t="s">
        <v>447</v>
      </c>
    </row>
    <row r="351" spans="10:12">
      <c r="J351" s="740" t="s">
        <v>448</v>
      </c>
      <c r="K351" s="740">
        <v>2260</v>
      </c>
      <c r="L351" s="740" t="s">
        <v>447</v>
      </c>
    </row>
    <row r="352" spans="10:12">
      <c r="J352" s="740" t="s">
        <v>449</v>
      </c>
      <c r="K352" s="740">
        <v>2260</v>
      </c>
      <c r="L352" s="740" t="s">
        <v>447</v>
      </c>
    </row>
    <row r="353" spans="10:12">
      <c r="J353" s="740" t="s">
        <v>450</v>
      </c>
      <c r="K353" s="740">
        <v>2260</v>
      </c>
      <c r="L353" s="740" t="s">
        <v>447</v>
      </c>
    </row>
    <row r="354" spans="10:12">
      <c r="J354" s="740" t="s">
        <v>451</v>
      </c>
      <c r="K354" s="740">
        <v>2270</v>
      </c>
      <c r="L354" s="740" t="s">
        <v>452</v>
      </c>
    </row>
    <row r="355" spans="10:12">
      <c r="J355" s="740" t="s">
        <v>453</v>
      </c>
      <c r="K355" s="740">
        <v>2275</v>
      </c>
      <c r="L355" s="740" t="s">
        <v>454</v>
      </c>
    </row>
    <row r="356" spans="10:12">
      <c r="J356" s="740" t="s">
        <v>455</v>
      </c>
      <c r="K356" s="740">
        <v>2275</v>
      </c>
      <c r="L356" s="740" t="s">
        <v>454</v>
      </c>
    </row>
    <row r="357" spans="10:12">
      <c r="J357" s="740" t="s">
        <v>456</v>
      </c>
      <c r="K357" s="740">
        <v>2275</v>
      </c>
      <c r="L357" s="740" t="s">
        <v>454</v>
      </c>
    </row>
    <row r="358" spans="10:12">
      <c r="J358" s="740" t="s">
        <v>457</v>
      </c>
      <c r="K358" s="740">
        <v>2275</v>
      </c>
      <c r="L358" s="740" t="s">
        <v>454</v>
      </c>
    </row>
    <row r="359" spans="10:12">
      <c r="J359" s="740" t="s">
        <v>458</v>
      </c>
      <c r="K359" s="740">
        <v>2280</v>
      </c>
      <c r="L359" s="740" t="s">
        <v>459</v>
      </c>
    </row>
    <row r="360" spans="10:12">
      <c r="J360" s="740" t="s">
        <v>460</v>
      </c>
      <c r="K360" s="740">
        <v>2288</v>
      </c>
      <c r="L360" s="740" t="s">
        <v>459</v>
      </c>
    </row>
    <row r="361" spans="10:12">
      <c r="J361" s="740" t="s">
        <v>461</v>
      </c>
      <c r="K361" s="740">
        <v>2290</v>
      </c>
      <c r="L361" s="740" t="s">
        <v>462</v>
      </c>
    </row>
    <row r="362" spans="10:12">
      <c r="J362" s="740" t="s">
        <v>463</v>
      </c>
      <c r="K362" s="740">
        <v>2300</v>
      </c>
      <c r="L362" s="740" t="s">
        <v>464</v>
      </c>
    </row>
    <row r="363" spans="10:12">
      <c r="J363" s="740" t="s">
        <v>465</v>
      </c>
      <c r="K363" s="740">
        <v>2310</v>
      </c>
      <c r="L363" s="740" t="s">
        <v>466</v>
      </c>
    </row>
    <row r="364" spans="10:12">
      <c r="J364" s="740" t="s">
        <v>467</v>
      </c>
      <c r="K364" s="740">
        <v>2320</v>
      </c>
      <c r="L364" s="740" t="s">
        <v>468</v>
      </c>
    </row>
    <row r="365" spans="10:12">
      <c r="J365" s="740" t="s">
        <v>469</v>
      </c>
      <c r="K365" s="740">
        <v>2321</v>
      </c>
      <c r="L365" s="740" t="s">
        <v>468</v>
      </c>
    </row>
    <row r="366" spans="10:12">
      <c r="J366" s="740" t="s">
        <v>470</v>
      </c>
      <c r="K366" s="740">
        <v>2322</v>
      </c>
      <c r="L366" s="740" t="s">
        <v>468</v>
      </c>
    </row>
    <row r="367" spans="10:12">
      <c r="J367" s="740" t="s">
        <v>471</v>
      </c>
      <c r="K367" s="740">
        <v>2323</v>
      </c>
      <c r="L367" s="740" t="s">
        <v>468</v>
      </c>
    </row>
    <row r="368" spans="10:12">
      <c r="J368" s="740" t="s">
        <v>472</v>
      </c>
      <c r="K368" s="740">
        <v>2328</v>
      </c>
      <c r="L368" s="740" t="s">
        <v>468</v>
      </c>
    </row>
    <row r="369" spans="10:12">
      <c r="J369" s="740" t="s">
        <v>473</v>
      </c>
      <c r="K369" s="740">
        <v>2330</v>
      </c>
      <c r="L369" s="740" t="s">
        <v>474</v>
      </c>
    </row>
    <row r="370" spans="10:12">
      <c r="J370" s="740" t="s">
        <v>475</v>
      </c>
      <c r="K370" s="740">
        <v>2340</v>
      </c>
      <c r="L370" s="740" t="s">
        <v>476</v>
      </c>
    </row>
    <row r="371" spans="10:12">
      <c r="J371" s="740" t="s">
        <v>477</v>
      </c>
      <c r="K371" s="740">
        <v>2340</v>
      </c>
      <c r="L371" s="740" t="s">
        <v>476</v>
      </c>
    </row>
    <row r="372" spans="10:12">
      <c r="J372" s="740" t="s">
        <v>478</v>
      </c>
      <c r="K372" s="740">
        <v>2350</v>
      </c>
      <c r="L372" s="740" t="s">
        <v>479</v>
      </c>
    </row>
    <row r="373" spans="10:12">
      <c r="J373" s="740" t="s">
        <v>480</v>
      </c>
      <c r="K373" s="740">
        <v>2360</v>
      </c>
      <c r="L373" s="740" t="s">
        <v>481</v>
      </c>
    </row>
    <row r="374" spans="10:12">
      <c r="J374" s="740" t="s">
        <v>482</v>
      </c>
      <c r="K374" s="740">
        <v>2370</v>
      </c>
      <c r="L374" s="740" t="s">
        <v>483</v>
      </c>
    </row>
    <row r="375" spans="10:12">
      <c r="J375" s="740" t="s">
        <v>484</v>
      </c>
      <c r="K375" s="740">
        <v>2380</v>
      </c>
      <c r="L375" s="740" t="s">
        <v>485</v>
      </c>
    </row>
    <row r="376" spans="10:12">
      <c r="J376" s="740" t="s">
        <v>486</v>
      </c>
      <c r="K376" s="740">
        <v>2381</v>
      </c>
      <c r="L376" s="740" t="s">
        <v>485</v>
      </c>
    </row>
    <row r="377" spans="10:12">
      <c r="J377" s="740" t="s">
        <v>487</v>
      </c>
      <c r="K377" s="740">
        <v>2382</v>
      </c>
      <c r="L377" s="740" t="s">
        <v>485</v>
      </c>
    </row>
    <row r="378" spans="10:12">
      <c r="J378" s="740" t="s">
        <v>488</v>
      </c>
      <c r="K378" s="740">
        <v>2387</v>
      </c>
      <c r="L378" s="740" t="s">
        <v>489</v>
      </c>
    </row>
    <row r="379" spans="10:12">
      <c r="J379" s="740" t="s">
        <v>490</v>
      </c>
      <c r="K379" s="740">
        <v>2390</v>
      </c>
      <c r="L379" s="740" t="s">
        <v>491</v>
      </c>
    </row>
    <row r="380" spans="10:12">
      <c r="J380" s="740" t="s">
        <v>492</v>
      </c>
      <c r="K380" s="740">
        <v>2390</v>
      </c>
      <c r="L380" s="740" t="s">
        <v>491</v>
      </c>
    </row>
    <row r="381" spans="10:12">
      <c r="J381" s="740" t="s">
        <v>493</v>
      </c>
      <c r="K381" s="740">
        <v>2390</v>
      </c>
      <c r="L381" s="740" t="s">
        <v>491</v>
      </c>
    </row>
    <row r="382" spans="10:12">
      <c r="J382" s="740" t="s">
        <v>494</v>
      </c>
      <c r="K382" s="740">
        <v>2400</v>
      </c>
      <c r="L382" s="740" t="s">
        <v>495</v>
      </c>
    </row>
    <row r="383" spans="10:12">
      <c r="J383" s="740" t="s">
        <v>496</v>
      </c>
      <c r="K383" s="740">
        <v>2430</v>
      </c>
      <c r="L383" s="740" t="s">
        <v>497</v>
      </c>
    </row>
    <row r="384" spans="10:12">
      <c r="J384" s="740" t="s">
        <v>111</v>
      </c>
      <c r="K384" s="740">
        <v>2430</v>
      </c>
      <c r="L384" s="740" t="s">
        <v>497</v>
      </c>
    </row>
    <row r="385" spans="10:12">
      <c r="J385" s="740" t="s">
        <v>498</v>
      </c>
      <c r="K385" s="740">
        <v>2431</v>
      </c>
      <c r="L385" s="740" t="s">
        <v>497</v>
      </c>
    </row>
    <row r="386" spans="10:12">
      <c r="J386" s="740" t="s">
        <v>499</v>
      </c>
      <c r="K386" s="740">
        <v>2431</v>
      </c>
      <c r="L386" s="740" t="s">
        <v>497</v>
      </c>
    </row>
    <row r="387" spans="10:12">
      <c r="J387" s="740" t="s">
        <v>500</v>
      </c>
      <c r="K387" s="740">
        <v>2440</v>
      </c>
      <c r="L387" s="740" t="s">
        <v>501</v>
      </c>
    </row>
    <row r="388" spans="10:12">
      <c r="J388" s="740" t="s">
        <v>502</v>
      </c>
      <c r="K388" s="740">
        <v>2450</v>
      </c>
      <c r="L388" s="740" t="s">
        <v>503</v>
      </c>
    </row>
    <row r="389" spans="10:12">
      <c r="J389" s="740" t="s">
        <v>504</v>
      </c>
      <c r="K389" s="740">
        <v>2460</v>
      </c>
      <c r="L389" s="740" t="s">
        <v>505</v>
      </c>
    </row>
    <row r="390" spans="10:12">
      <c r="J390" s="740" t="s">
        <v>506</v>
      </c>
      <c r="K390" s="740">
        <v>2460</v>
      </c>
      <c r="L390" s="740" t="s">
        <v>505</v>
      </c>
    </row>
    <row r="391" spans="10:12">
      <c r="J391" s="740" t="s">
        <v>507</v>
      </c>
      <c r="K391" s="740">
        <v>2460</v>
      </c>
      <c r="L391" s="740" t="s">
        <v>505</v>
      </c>
    </row>
    <row r="392" spans="10:12">
      <c r="J392" s="740" t="s">
        <v>508</v>
      </c>
      <c r="K392" s="740">
        <v>2470</v>
      </c>
      <c r="L392" s="740" t="s">
        <v>509</v>
      </c>
    </row>
    <row r="393" spans="10:12">
      <c r="J393" s="740" t="s">
        <v>510</v>
      </c>
      <c r="K393" s="740">
        <v>2480</v>
      </c>
      <c r="L393" s="740" t="s">
        <v>511</v>
      </c>
    </row>
    <row r="394" spans="10:12">
      <c r="J394" s="740" t="s">
        <v>512</v>
      </c>
      <c r="K394" s="740">
        <v>2490</v>
      </c>
      <c r="L394" s="740" t="s">
        <v>513</v>
      </c>
    </row>
    <row r="395" spans="10:12">
      <c r="J395" s="740" t="s">
        <v>514</v>
      </c>
      <c r="K395" s="740">
        <v>2491</v>
      </c>
      <c r="L395" s="740" t="s">
        <v>513</v>
      </c>
    </row>
    <row r="396" spans="10:12">
      <c r="J396" s="740" t="s">
        <v>515</v>
      </c>
      <c r="K396" s="740">
        <v>2500</v>
      </c>
      <c r="L396" s="740" t="s">
        <v>516</v>
      </c>
    </row>
    <row r="397" spans="10:12">
      <c r="J397" s="740" t="s">
        <v>517</v>
      </c>
      <c r="K397" s="740">
        <v>2500</v>
      </c>
      <c r="L397" s="740" t="s">
        <v>516</v>
      </c>
    </row>
    <row r="398" spans="10:12">
      <c r="J398" s="740" t="s">
        <v>518</v>
      </c>
      <c r="K398" s="740">
        <v>2520</v>
      </c>
      <c r="L398" s="740" t="s">
        <v>519</v>
      </c>
    </row>
    <row r="399" spans="10:12">
      <c r="J399" s="740" t="s">
        <v>520</v>
      </c>
      <c r="K399" s="740">
        <v>2520</v>
      </c>
      <c r="L399" s="740" t="s">
        <v>519</v>
      </c>
    </row>
    <row r="400" spans="10:12">
      <c r="J400" s="740" t="s">
        <v>521</v>
      </c>
      <c r="K400" s="740">
        <v>2520</v>
      </c>
      <c r="L400" s="740" t="s">
        <v>519</v>
      </c>
    </row>
    <row r="401" spans="10:12">
      <c r="J401" s="740" t="s">
        <v>522</v>
      </c>
      <c r="K401" s="740">
        <v>2520</v>
      </c>
      <c r="L401" s="740" t="s">
        <v>519</v>
      </c>
    </row>
    <row r="402" spans="10:12">
      <c r="J402" s="740" t="s">
        <v>523</v>
      </c>
      <c r="K402" s="740">
        <v>2530</v>
      </c>
      <c r="L402" s="740" t="s">
        <v>524</v>
      </c>
    </row>
    <row r="403" spans="10:12">
      <c r="J403" s="740" t="s">
        <v>525</v>
      </c>
      <c r="K403" s="740">
        <v>2531</v>
      </c>
      <c r="L403" s="740" t="s">
        <v>524</v>
      </c>
    </row>
    <row r="404" spans="10:12">
      <c r="J404" s="740" t="s">
        <v>526</v>
      </c>
      <c r="K404" s="740">
        <v>2540</v>
      </c>
      <c r="L404" s="740" t="s">
        <v>527</v>
      </c>
    </row>
    <row r="405" spans="10:12">
      <c r="J405" s="740" t="s">
        <v>528</v>
      </c>
      <c r="K405" s="740">
        <v>2547</v>
      </c>
      <c r="L405" s="740" t="s">
        <v>529</v>
      </c>
    </row>
    <row r="406" spans="10:12">
      <c r="J406" s="740" t="s">
        <v>530</v>
      </c>
      <c r="K406" s="740">
        <v>2550</v>
      </c>
      <c r="L406" s="740" t="s">
        <v>531</v>
      </c>
    </row>
    <row r="407" spans="10:12">
      <c r="J407" s="740" t="s">
        <v>532</v>
      </c>
      <c r="K407" s="740">
        <v>2550</v>
      </c>
      <c r="L407" s="740" t="s">
        <v>531</v>
      </c>
    </row>
    <row r="408" spans="10:12">
      <c r="J408" s="740" t="s">
        <v>533</v>
      </c>
      <c r="K408" s="740">
        <v>2560</v>
      </c>
      <c r="L408" s="740" t="s">
        <v>534</v>
      </c>
    </row>
    <row r="409" spans="10:12">
      <c r="J409" s="740" t="s">
        <v>535</v>
      </c>
      <c r="K409" s="740">
        <v>2560</v>
      </c>
      <c r="L409" s="740" t="s">
        <v>534</v>
      </c>
    </row>
    <row r="410" spans="10:12">
      <c r="J410" s="740" t="s">
        <v>536</v>
      </c>
      <c r="K410" s="740">
        <v>2560</v>
      </c>
      <c r="L410" s="740" t="s">
        <v>534</v>
      </c>
    </row>
    <row r="411" spans="10:12">
      <c r="J411" s="740" t="s">
        <v>537</v>
      </c>
      <c r="K411" s="740">
        <v>2570</v>
      </c>
      <c r="L411" s="740" t="s">
        <v>538</v>
      </c>
    </row>
    <row r="412" spans="10:12">
      <c r="J412" s="740" t="s">
        <v>539</v>
      </c>
      <c r="K412" s="740">
        <v>2580</v>
      </c>
      <c r="L412" s="740" t="s">
        <v>540</v>
      </c>
    </row>
    <row r="413" spans="10:12">
      <c r="J413" s="740" t="s">
        <v>541</v>
      </c>
      <c r="K413" s="740">
        <v>2580</v>
      </c>
      <c r="L413" s="740" t="s">
        <v>540</v>
      </c>
    </row>
    <row r="414" spans="10:12">
      <c r="J414" s="740" t="s">
        <v>542</v>
      </c>
      <c r="K414" s="740">
        <v>2590</v>
      </c>
      <c r="L414" s="740" t="s">
        <v>543</v>
      </c>
    </row>
    <row r="415" spans="10:12">
      <c r="J415" s="740" t="s">
        <v>544</v>
      </c>
      <c r="K415" s="740">
        <v>2590</v>
      </c>
      <c r="L415" s="740" t="s">
        <v>543</v>
      </c>
    </row>
    <row r="416" spans="10:12">
      <c r="J416" s="740" t="s">
        <v>545</v>
      </c>
      <c r="K416" s="740">
        <v>2600</v>
      </c>
      <c r="L416" s="740" t="s">
        <v>402</v>
      </c>
    </row>
    <row r="417" spans="10:12">
      <c r="J417" s="740" t="s">
        <v>546</v>
      </c>
      <c r="K417" s="740">
        <v>2610</v>
      </c>
      <c r="L417" s="740" t="s">
        <v>402</v>
      </c>
    </row>
    <row r="418" spans="10:12">
      <c r="J418" s="740" t="s">
        <v>547</v>
      </c>
      <c r="K418" s="740">
        <v>2620</v>
      </c>
      <c r="L418" s="740" t="s">
        <v>548</v>
      </c>
    </row>
    <row r="419" spans="10:12">
      <c r="J419" s="740" t="s">
        <v>549</v>
      </c>
      <c r="K419" s="740">
        <v>2627</v>
      </c>
      <c r="L419" s="740" t="s">
        <v>550</v>
      </c>
    </row>
    <row r="420" spans="10:12">
      <c r="J420" s="740" t="s">
        <v>551</v>
      </c>
      <c r="K420" s="740">
        <v>2630</v>
      </c>
      <c r="L420" s="740" t="s">
        <v>552</v>
      </c>
    </row>
    <row r="421" spans="10:12">
      <c r="J421" s="740" t="s">
        <v>553</v>
      </c>
      <c r="K421" s="740">
        <v>2640</v>
      </c>
      <c r="L421" s="740" t="s">
        <v>554</v>
      </c>
    </row>
    <row r="422" spans="10:12">
      <c r="J422" s="740" t="s">
        <v>555</v>
      </c>
      <c r="K422" s="740">
        <v>2650</v>
      </c>
      <c r="L422" s="740" t="s">
        <v>556</v>
      </c>
    </row>
    <row r="423" spans="10:12">
      <c r="J423" s="740" t="s">
        <v>557</v>
      </c>
      <c r="K423" s="740">
        <v>2660</v>
      </c>
      <c r="L423" s="740" t="s">
        <v>402</v>
      </c>
    </row>
    <row r="424" spans="10:12">
      <c r="J424" s="740" t="s">
        <v>558</v>
      </c>
      <c r="K424" s="740">
        <v>2800</v>
      </c>
      <c r="L424" s="740" t="s">
        <v>559</v>
      </c>
    </row>
    <row r="425" spans="10:12">
      <c r="J425" s="740" t="s">
        <v>560</v>
      </c>
      <c r="K425" s="740">
        <v>2800</v>
      </c>
      <c r="L425" s="740" t="s">
        <v>559</v>
      </c>
    </row>
    <row r="426" spans="10:12">
      <c r="J426" s="740" t="s">
        <v>561</v>
      </c>
      <c r="K426" s="740">
        <v>2801</v>
      </c>
      <c r="L426" s="740" t="s">
        <v>559</v>
      </c>
    </row>
    <row r="427" spans="10:12">
      <c r="J427" s="740" t="s">
        <v>562</v>
      </c>
      <c r="K427" s="740">
        <v>2811</v>
      </c>
      <c r="L427" s="740" t="s">
        <v>559</v>
      </c>
    </row>
    <row r="428" spans="10:12">
      <c r="J428" s="740" t="s">
        <v>563</v>
      </c>
      <c r="K428" s="740">
        <v>2811</v>
      </c>
      <c r="L428" s="740" t="s">
        <v>559</v>
      </c>
    </row>
    <row r="429" spans="10:12">
      <c r="J429" s="740" t="s">
        <v>564</v>
      </c>
      <c r="K429" s="740">
        <v>2812</v>
      </c>
      <c r="L429" s="740" t="s">
        <v>559</v>
      </c>
    </row>
    <row r="430" spans="10:12">
      <c r="J430" s="740" t="s">
        <v>565</v>
      </c>
      <c r="K430" s="740">
        <v>2820</v>
      </c>
      <c r="L430" s="740" t="s">
        <v>566</v>
      </c>
    </row>
    <row r="431" spans="10:12">
      <c r="J431" s="740" t="s">
        <v>567</v>
      </c>
      <c r="K431" s="740">
        <v>2820</v>
      </c>
      <c r="L431" s="740" t="s">
        <v>566</v>
      </c>
    </row>
    <row r="432" spans="10:12">
      <c r="J432" s="740" t="s">
        <v>568</v>
      </c>
      <c r="K432" s="740">
        <v>2830</v>
      </c>
      <c r="L432" s="740" t="s">
        <v>569</v>
      </c>
    </row>
    <row r="433" spans="10:12">
      <c r="J433" s="740" t="s">
        <v>570</v>
      </c>
      <c r="K433" s="740">
        <v>2830</v>
      </c>
      <c r="L433" s="740" t="s">
        <v>569</v>
      </c>
    </row>
    <row r="434" spans="10:12">
      <c r="J434" s="740" t="s">
        <v>571</v>
      </c>
      <c r="K434" s="740">
        <v>2830</v>
      </c>
      <c r="L434" s="740" t="s">
        <v>569</v>
      </c>
    </row>
    <row r="435" spans="10:12">
      <c r="J435" s="740" t="s">
        <v>572</v>
      </c>
      <c r="K435" s="740">
        <v>2830</v>
      </c>
      <c r="L435" s="740" t="s">
        <v>569</v>
      </c>
    </row>
    <row r="436" spans="10:12">
      <c r="J436" s="740" t="s">
        <v>573</v>
      </c>
      <c r="K436" s="740">
        <v>2840</v>
      </c>
      <c r="L436" s="740" t="s">
        <v>574</v>
      </c>
    </row>
    <row r="437" spans="10:12">
      <c r="J437" s="740" t="s">
        <v>575</v>
      </c>
      <c r="K437" s="740">
        <v>2840</v>
      </c>
      <c r="L437" s="740" t="s">
        <v>574</v>
      </c>
    </row>
    <row r="438" spans="10:12">
      <c r="J438" s="740" t="s">
        <v>576</v>
      </c>
      <c r="K438" s="740">
        <v>2840</v>
      </c>
      <c r="L438" s="740" t="s">
        <v>574</v>
      </c>
    </row>
    <row r="439" spans="10:12">
      <c r="J439" s="740" t="s">
        <v>577</v>
      </c>
      <c r="K439" s="740">
        <v>2845</v>
      </c>
      <c r="L439" s="740" t="s">
        <v>578</v>
      </c>
    </row>
    <row r="440" spans="10:12">
      <c r="J440" s="740" t="s">
        <v>579</v>
      </c>
      <c r="K440" s="740">
        <v>2850</v>
      </c>
      <c r="L440" s="740" t="s">
        <v>580</v>
      </c>
    </row>
    <row r="441" spans="10:12">
      <c r="J441" s="740" t="s">
        <v>581</v>
      </c>
      <c r="K441" s="740">
        <v>2860</v>
      </c>
      <c r="L441" s="740" t="s">
        <v>582</v>
      </c>
    </row>
    <row r="442" spans="10:12">
      <c r="J442" s="740" t="s">
        <v>583</v>
      </c>
      <c r="K442" s="740">
        <v>2861</v>
      </c>
      <c r="L442" s="740" t="s">
        <v>582</v>
      </c>
    </row>
    <row r="443" spans="10:12">
      <c r="J443" s="740" t="s">
        <v>584</v>
      </c>
      <c r="K443" s="740">
        <v>2870</v>
      </c>
      <c r="L443" s="740" t="s">
        <v>585</v>
      </c>
    </row>
    <row r="444" spans="10:12">
      <c r="J444" s="740" t="s">
        <v>586</v>
      </c>
      <c r="K444" s="740">
        <v>2870</v>
      </c>
      <c r="L444" s="740" t="s">
        <v>585</v>
      </c>
    </row>
    <row r="445" spans="10:12">
      <c r="J445" s="740" t="s">
        <v>587</v>
      </c>
      <c r="K445" s="740">
        <v>2870</v>
      </c>
      <c r="L445" s="740" t="s">
        <v>585</v>
      </c>
    </row>
    <row r="446" spans="10:12">
      <c r="J446" s="740" t="s">
        <v>279</v>
      </c>
      <c r="K446" s="740">
        <v>2870</v>
      </c>
      <c r="L446" s="740" t="s">
        <v>585</v>
      </c>
    </row>
    <row r="447" spans="10:12">
      <c r="J447" s="740" t="s">
        <v>588</v>
      </c>
      <c r="K447" s="740">
        <v>2880</v>
      </c>
      <c r="L447" s="740" t="s">
        <v>589</v>
      </c>
    </row>
    <row r="448" spans="10:12">
      <c r="J448" s="740" t="s">
        <v>590</v>
      </c>
      <c r="K448" s="740">
        <v>2880</v>
      </c>
      <c r="L448" s="740" t="s">
        <v>589</v>
      </c>
    </row>
    <row r="449" spans="10:12">
      <c r="J449" s="740" t="s">
        <v>591</v>
      </c>
      <c r="K449" s="740">
        <v>2880</v>
      </c>
      <c r="L449" s="740" t="s">
        <v>589</v>
      </c>
    </row>
    <row r="450" spans="10:12">
      <c r="J450" s="740" t="s">
        <v>592</v>
      </c>
      <c r="K450" s="740">
        <v>2880</v>
      </c>
      <c r="L450" s="740" t="s">
        <v>589</v>
      </c>
    </row>
    <row r="451" spans="10:12">
      <c r="J451" s="740" t="s">
        <v>593</v>
      </c>
      <c r="K451" s="740">
        <v>2890</v>
      </c>
      <c r="L451" s="740" t="s">
        <v>585</v>
      </c>
    </row>
    <row r="452" spans="10:12">
      <c r="J452" s="740" t="s">
        <v>594</v>
      </c>
      <c r="K452" s="740">
        <v>2890</v>
      </c>
      <c r="L452" s="740" t="s">
        <v>585</v>
      </c>
    </row>
    <row r="453" spans="10:12">
      <c r="J453" s="740" t="s">
        <v>595</v>
      </c>
      <c r="K453" s="740">
        <v>2890</v>
      </c>
      <c r="L453" s="740" t="s">
        <v>585</v>
      </c>
    </row>
    <row r="454" spans="10:12">
      <c r="J454" s="740" t="s">
        <v>596</v>
      </c>
      <c r="K454" s="740">
        <v>2900</v>
      </c>
      <c r="L454" s="740" t="s">
        <v>597</v>
      </c>
    </row>
    <row r="455" spans="10:12">
      <c r="J455" s="740" t="s">
        <v>598</v>
      </c>
      <c r="K455" s="740">
        <v>2910</v>
      </c>
      <c r="L455" s="740" t="s">
        <v>599</v>
      </c>
    </row>
    <row r="456" spans="10:12">
      <c r="J456" s="740" t="s">
        <v>600</v>
      </c>
      <c r="K456" s="740">
        <v>2920</v>
      </c>
      <c r="L456" s="740" t="s">
        <v>601</v>
      </c>
    </row>
    <row r="457" spans="10:12">
      <c r="J457" s="740" t="s">
        <v>602</v>
      </c>
      <c r="K457" s="740">
        <v>2930</v>
      </c>
      <c r="L457" s="740" t="s">
        <v>603</v>
      </c>
    </row>
    <row r="458" spans="10:12">
      <c r="J458" s="740" t="s">
        <v>604</v>
      </c>
      <c r="K458" s="740">
        <v>2940</v>
      </c>
      <c r="L458" s="740" t="s">
        <v>605</v>
      </c>
    </row>
    <row r="459" spans="10:12">
      <c r="J459" s="740" t="s">
        <v>606</v>
      </c>
      <c r="K459" s="740">
        <v>2940</v>
      </c>
      <c r="L459" s="740" t="s">
        <v>605</v>
      </c>
    </row>
    <row r="460" spans="10:12">
      <c r="J460" s="740" t="s">
        <v>607</v>
      </c>
      <c r="K460" s="740">
        <v>2950</v>
      </c>
      <c r="L460" s="740" t="s">
        <v>608</v>
      </c>
    </row>
    <row r="461" spans="10:12">
      <c r="J461" s="740" t="s">
        <v>609</v>
      </c>
      <c r="K461" s="740">
        <v>2960</v>
      </c>
      <c r="L461" s="740" t="s">
        <v>610</v>
      </c>
    </row>
    <row r="462" spans="10:12">
      <c r="J462" s="740" t="s">
        <v>611</v>
      </c>
      <c r="K462" s="740">
        <v>2960</v>
      </c>
      <c r="L462" s="740" t="s">
        <v>610</v>
      </c>
    </row>
    <row r="463" spans="10:12">
      <c r="J463" s="740" t="s">
        <v>612</v>
      </c>
      <c r="K463" s="740">
        <v>2960</v>
      </c>
      <c r="L463" s="740" t="s">
        <v>610</v>
      </c>
    </row>
    <row r="464" spans="10:12">
      <c r="J464" s="740" t="s">
        <v>613</v>
      </c>
      <c r="K464" s="740">
        <v>2970</v>
      </c>
      <c r="L464" s="740" t="s">
        <v>614</v>
      </c>
    </row>
    <row r="465" spans="10:12">
      <c r="J465" s="740" t="s">
        <v>615</v>
      </c>
      <c r="K465" s="740">
        <v>2970</v>
      </c>
      <c r="L465" s="740" t="s">
        <v>614</v>
      </c>
    </row>
    <row r="466" spans="10:12">
      <c r="J466" s="740" t="s">
        <v>259</v>
      </c>
      <c r="K466" s="740">
        <v>2980</v>
      </c>
      <c r="L466" s="740" t="s">
        <v>616</v>
      </c>
    </row>
    <row r="467" spans="10:12">
      <c r="J467" s="740" t="s">
        <v>617</v>
      </c>
      <c r="K467" s="740">
        <v>2980</v>
      </c>
      <c r="L467" s="740" t="s">
        <v>616</v>
      </c>
    </row>
    <row r="468" spans="10:12">
      <c r="J468" s="740" t="s">
        <v>618</v>
      </c>
      <c r="K468" s="740">
        <v>2990</v>
      </c>
      <c r="L468" s="740" t="s">
        <v>619</v>
      </c>
    </row>
    <row r="469" spans="10:12">
      <c r="J469" s="740" t="s">
        <v>620</v>
      </c>
      <c r="K469" s="740">
        <v>2990</v>
      </c>
      <c r="L469" s="740" t="s">
        <v>619</v>
      </c>
    </row>
    <row r="470" spans="10:12">
      <c r="J470" s="740" t="s">
        <v>621</v>
      </c>
      <c r="K470" s="740">
        <v>3000</v>
      </c>
      <c r="L470" s="740" t="s">
        <v>622</v>
      </c>
    </row>
    <row r="471" spans="10:12">
      <c r="J471" s="740" t="s">
        <v>623</v>
      </c>
      <c r="K471" s="740">
        <v>3001</v>
      </c>
      <c r="L471" s="740" t="s">
        <v>622</v>
      </c>
    </row>
    <row r="472" spans="10:12">
      <c r="J472" s="740" t="s">
        <v>624</v>
      </c>
      <c r="K472" s="740">
        <v>3010</v>
      </c>
      <c r="L472" s="740" t="s">
        <v>622</v>
      </c>
    </row>
    <row r="473" spans="10:12">
      <c r="J473" s="740" t="s">
        <v>625</v>
      </c>
      <c r="K473" s="740">
        <v>3012</v>
      </c>
      <c r="L473" s="740" t="s">
        <v>622</v>
      </c>
    </row>
    <row r="474" spans="10:12">
      <c r="J474" s="740" t="s">
        <v>626</v>
      </c>
      <c r="K474" s="740">
        <v>3018</v>
      </c>
      <c r="L474" s="740" t="s">
        <v>622</v>
      </c>
    </row>
    <row r="475" spans="10:12">
      <c r="J475" s="740" t="s">
        <v>627</v>
      </c>
      <c r="K475" s="740">
        <v>3020</v>
      </c>
      <c r="L475" s="740" t="s">
        <v>628</v>
      </c>
    </row>
    <row r="476" spans="10:12">
      <c r="J476" s="740" t="s">
        <v>629</v>
      </c>
      <c r="K476" s="740">
        <v>3020</v>
      </c>
      <c r="L476" s="740" t="s">
        <v>628</v>
      </c>
    </row>
    <row r="477" spans="10:12">
      <c r="J477" s="740" t="s">
        <v>630</v>
      </c>
      <c r="K477" s="740">
        <v>3020</v>
      </c>
      <c r="L477" s="740" t="s">
        <v>628</v>
      </c>
    </row>
    <row r="478" spans="10:12">
      <c r="J478" s="740" t="s">
        <v>631</v>
      </c>
      <c r="K478" s="740">
        <v>3040</v>
      </c>
      <c r="L478" s="740" t="s">
        <v>632</v>
      </c>
    </row>
    <row r="479" spans="10:12">
      <c r="J479" s="740" t="s">
        <v>633</v>
      </c>
      <c r="K479" s="740">
        <v>3040</v>
      </c>
      <c r="L479" s="740" t="s">
        <v>632</v>
      </c>
    </row>
    <row r="480" spans="10:12">
      <c r="J480" s="740" t="s">
        <v>634</v>
      </c>
      <c r="K480" s="740">
        <v>3040</v>
      </c>
      <c r="L480" s="740" t="s">
        <v>632</v>
      </c>
    </row>
    <row r="481" spans="10:12">
      <c r="J481" s="740" t="s">
        <v>635</v>
      </c>
      <c r="K481" s="740">
        <v>3040</v>
      </c>
      <c r="L481" s="740" t="s">
        <v>632</v>
      </c>
    </row>
    <row r="482" spans="10:12">
      <c r="J482" s="740" t="s">
        <v>636</v>
      </c>
      <c r="K482" s="740">
        <v>3040</v>
      </c>
      <c r="L482" s="740" t="s">
        <v>632</v>
      </c>
    </row>
    <row r="483" spans="10:12">
      <c r="J483" s="740" t="s">
        <v>637</v>
      </c>
      <c r="K483" s="740">
        <v>3050</v>
      </c>
      <c r="L483" s="740" t="s">
        <v>638</v>
      </c>
    </row>
    <row r="484" spans="10:12">
      <c r="J484" s="740" t="s">
        <v>639</v>
      </c>
      <c r="K484" s="740">
        <v>3051</v>
      </c>
      <c r="L484" s="740" t="s">
        <v>638</v>
      </c>
    </row>
    <row r="485" spans="10:12">
      <c r="J485" s="740" t="s">
        <v>640</v>
      </c>
      <c r="K485" s="740">
        <v>3052</v>
      </c>
      <c r="L485" s="740" t="s">
        <v>638</v>
      </c>
    </row>
    <row r="486" spans="10:12">
      <c r="J486" s="740" t="s">
        <v>641</v>
      </c>
      <c r="K486" s="740">
        <v>3053</v>
      </c>
      <c r="L486" s="740" t="s">
        <v>638</v>
      </c>
    </row>
    <row r="487" spans="10:12">
      <c r="J487" s="740" t="s">
        <v>642</v>
      </c>
      <c r="K487" s="740">
        <v>3054</v>
      </c>
      <c r="L487" s="740" t="s">
        <v>638</v>
      </c>
    </row>
    <row r="488" spans="10:12">
      <c r="J488" s="740" t="s">
        <v>643</v>
      </c>
      <c r="K488" s="740">
        <v>3060</v>
      </c>
      <c r="L488" s="740" t="s">
        <v>644</v>
      </c>
    </row>
    <row r="489" spans="10:12">
      <c r="J489" s="740" t="s">
        <v>645</v>
      </c>
      <c r="K489" s="740">
        <v>3060</v>
      </c>
      <c r="L489" s="740" t="s">
        <v>644</v>
      </c>
    </row>
    <row r="490" spans="10:12">
      <c r="J490" s="740" t="s">
        <v>646</v>
      </c>
      <c r="K490" s="740">
        <v>3061</v>
      </c>
      <c r="L490" s="740" t="s">
        <v>644</v>
      </c>
    </row>
    <row r="491" spans="10:12">
      <c r="J491" s="740" t="s">
        <v>647</v>
      </c>
      <c r="K491" s="740">
        <v>3070</v>
      </c>
      <c r="L491" s="740" t="s">
        <v>648</v>
      </c>
    </row>
    <row r="492" spans="10:12">
      <c r="J492" s="740" t="s">
        <v>649</v>
      </c>
      <c r="K492" s="740">
        <v>3071</v>
      </c>
      <c r="L492" s="740" t="s">
        <v>648</v>
      </c>
    </row>
    <row r="493" spans="10:12">
      <c r="J493" s="740" t="s">
        <v>650</v>
      </c>
      <c r="K493" s="740">
        <v>3078</v>
      </c>
      <c r="L493" s="740" t="s">
        <v>648</v>
      </c>
    </row>
    <row r="494" spans="10:12">
      <c r="J494" s="740" t="s">
        <v>651</v>
      </c>
      <c r="K494" s="740">
        <v>3078</v>
      </c>
      <c r="L494" s="740" t="s">
        <v>648</v>
      </c>
    </row>
    <row r="495" spans="10:12">
      <c r="J495" s="740" t="s">
        <v>652</v>
      </c>
      <c r="K495" s="740">
        <v>3080</v>
      </c>
      <c r="L495" s="740" t="s">
        <v>653</v>
      </c>
    </row>
    <row r="496" spans="10:12">
      <c r="J496" s="740" t="s">
        <v>654</v>
      </c>
      <c r="K496" s="740">
        <v>3080</v>
      </c>
      <c r="L496" s="740" t="s">
        <v>653</v>
      </c>
    </row>
    <row r="497" spans="10:12">
      <c r="J497" s="740" t="s">
        <v>655</v>
      </c>
      <c r="K497" s="740">
        <v>3080</v>
      </c>
      <c r="L497" s="740" t="s">
        <v>653</v>
      </c>
    </row>
    <row r="498" spans="10:12">
      <c r="J498" s="740" t="s">
        <v>656</v>
      </c>
      <c r="K498" s="740">
        <v>3090</v>
      </c>
      <c r="L498" s="740" t="s">
        <v>657</v>
      </c>
    </row>
    <row r="499" spans="10:12">
      <c r="J499" s="740" t="s">
        <v>658</v>
      </c>
      <c r="K499" s="740">
        <v>3110</v>
      </c>
      <c r="L499" s="740" t="s">
        <v>659</v>
      </c>
    </row>
    <row r="500" spans="10:12">
      <c r="J500" s="740" t="s">
        <v>660</v>
      </c>
      <c r="K500" s="740">
        <v>3111</v>
      </c>
      <c r="L500" s="740" t="s">
        <v>659</v>
      </c>
    </row>
    <row r="501" spans="10:12">
      <c r="J501" s="740" t="s">
        <v>661</v>
      </c>
      <c r="K501" s="740">
        <v>3118</v>
      </c>
      <c r="L501" s="740" t="s">
        <v>659</v>
      </c>
    </row>
    <row r="502" spans="10:12">
      <c r="J502" s="740" t="s">
        <v>662</v>
      </c>
      <c r="K502" s="740">
        <v>3120</v>
      </c>
      <c r="L502" s="740" t="s">
        <v>663</v>
      </c>
    </row>
    <row r="503" spans="10:12">
      <c r="J503" s="740" t="s">
        <v>664</v>
      </c>
      <c r="K503" s="740">
        <v>3128</v>
      </c>
      <c r="L503" s="740" t="s">
        <v>663</v>
      </c>
    </row>
    <row r="504" spans="10:12">
      <c r="J504" s="740" t="s">
        <v>665</v>
      </c>
      <c r="K504" s="740">
        <v>3130</v>
      </c>
      <c r="L504" s="740" t="s">
        <v>666</v>
      </c>
    </row>
    <row r="505" spans="10:12">
      <c r="J505" s="740" t="s">
        <v>667</v>
      </c>
      <c r="K505" s="740">
        <v>3130</v>
      </c>
      <c r="L505" s="740" t="s">
        <v>666</v>
      </c>
    </row>
    <row r="506" spans="10:12">
      <c r="J506" s="740" t="s">
        <v>668</v>
      </c>
      <c r="K506" s="740">
        <v>3140</v>
      </c>
      <c r="L506" s="740" t="s">
        <v>669</v>
      </c>
    </row>
    <row r="507" spans="10:12">
      <c r="J507" s="740" t="s">
        <v>670</v>
      </c>
      <c r="K507" s="740">
        <v>3150</v>
      </c>
      <c r="L507" s="740" t="s">
        <v>671</v>
      </c>
    </row>
    <row r="508" spans="10:12">
      <c r="J508" s="740" t="s">
        <v>672</v>
      </c>
      <c r="K508" s="740">
        <v>3150</v>
      </c>
      <c r="L508" s="740" t="s">
        <v>671</v>
      </c>
    </row>
    <row r="509" spans="10:12">
      <c r="J509" s="740" t="s">
        <v>673</v>
      </c>
      <c r="K509" s="740">
        <v>3150</v>
      </c>
      <c r="L509" s="740" t="s">
        <v>671</v>
      </c>
    </row>
    <row r="510" spans="10:12">
      <c r="J510" s="740" t="s">
        <v>674</v>
      </c>
      <c r="K510" s="740">
        <v>3190</v>
      </c>
      <c r="L510" s="740" t="s">
        <v>675</v>
      </c>
    </row>
    <row r="511" spans="10:12">
      <c r="J511" s="740" t="s">
        <v>676</v>
      </c>
      <c r="K511" s="740">
        <v>3191</v>
      </c>
      <c r="L511" s="740" t="s">
        <v>675</v>
      </c>
    </row>
    <row r="512" spans="10:12">
      <c r="J512" s="740" t="s">
        <v>677</v>
      </c>
      <c r="K512" s="740">
        <v>3200</v>
      </c>
      <c r="L512" s="740" t="s">
        <v>678</v>
      </c>
    </row>
    <row r="513" spans="10:12">
      <c r="J513" s="740" t="s">
        <v>679</v>
      </c>
      <c r="K513" s="740">
        <v>3200</v>
      </c>
      <c r="L513" s="740" t="s">
        <v>678</v>
      </c>
    </row>
    <row r="514" spans="10:12">
      <c r="J514" s="740" t="s">
        <v>680</v>
      </c>
      <c r="K514" s="740">
        <v>3201</v>
      </c>
      <c r="L514" s="740" t="s">
        <v>678</v>
      </c>
    </row>
    <row r="515" spans="10:12">
      <c r="J515" s="740" t="s">
        <v>681</v>
      </c>
      <c r="K515" s="740">
        <v>3202</v>
      </c>
      <c r="L515" s="740" t="s">
        <v>678</v>
      </c>
    </row>
    <row r="516" spans="10:12">
      <c r="J516" s="740" t="s">
        <v>682</v>
      </c>
      <c r="K516" s="740">
        <v>3210</v>
      </c>
      <c r="L516" s="740" t="s">
        <v>683</v>
      </c>
    </row>
    <row r="517" spans="10:12">
      <c r="J517" s="740" t="s">
        <v>684</v>
      </c>
      <c r="K517" s="740">
        <v>3210</v>
      </c>
      <c r="L517" s="740" t="s">
        <v>683</v>
      </c>
    </row>
    <row r="518" spans="10:12">
      <c r="J518" s="740" t="s">
        <v>685</v>
      </c>
      <c r="K518" s="740">
        <v>3211</v>
      </c>
      <c r="L518" s="740" t="s">
        <v>683</v>
      </c>
    </row>
    <row r="519" spans="10:12">
      <c r="J519" s="740" t="s">
        <v>686</v>
      </c>
      <c r="K519" s="740">
        <v>3212</v>
      </c>
      <c r="L519" s="740" t="s">
        <v>683</v>
      </c>
    </row>
    <row r="520" spans="10:12">
      <c r="J520" s="740" t="s">
        <v>687</v>
      </c>
      <c r="K520" s="740">
        <v>3220</v>
      </c>
      <c r="L520" s="740" t="s">
        <v>688</v>
      </c>
    </row>
    <row r="521" spans="10:12">
      <c r="J521" s="740" t="s">
        <v>689</v>
      </c>
      <c r="K521" s="740">
        <v>3220</v>
      </c>
      <c r="L521" s="740" t="s">
        <v>688</v>
      </c>
    </row>
    <row r="522" spans="10:12">
      <c r="J522" s="740" t="s">
        <v>690</v>
      </c>
      <c r="K522" s="740">
        <v>3220</v>
      </c>
      <c r="L522" s="740" t="s">
        <v>688</v>
      </c>
    </row>
    <row r="523" spans="10:12">
      <c r="J523" s="740" t="s">
        <v>691</v>
      </c>
      <c r="K523" s="740">
        <v>3221</v>
      </c>
      <c r="L523" s="740" t="s">
        <v>688</v>
      </c>
    </row>
    <row r="524" spans="10:12">
      <c r="J524" s="740" t="s">
        <v>692</v>
      </c>
      <c r="K524" s="740">
        <v>3270</v>
      </c>
      <c r="L524" s="740" t="s">
        <v>693</v>
      </c>
    </row>
    <row r="525" spans="10:12">
      <c r="J525" s="740" t="s">
        <v>694</v>
      </c>
      <c r="K525" s="740">
        <v>3271</v>
      </c>
      <c r="L525" s="740" t="s">
        <v>693</v>
      </c>
    </row>
    <row r="526" spans="10:12">
      <c r="J526" s="740" t="s">
        <v>695</v>
      </c>
      <c r="K526" s="740">
        <v>3271</v>
      </c>
      <c r="L526" s="740" t="s">
        <v>693</v>
      </c>
    </row>
    <row r="527" spans="10:12">
      <c r="J527" s="740" t="s">
        <v>696</v>
      </c>
      <c r="K527" s="740">
        <v>3272</v>
      </c>
      <c r="L527" s="740" t="s">
        <v>693</v>
      </c>
    </row>
    <row r="528" spans="10:12">
      <c r="J528" s="740" t="s">
        <v>697</v>
      </c>
      <c r="K528" s="740">
        <v>3272</v>
      </c>
      <c r="L528" s="740" t="s">
        <v>693</v>
      </c>
    </row>
    <row r="529" spans="10:12">
      <c r="J529" s="740" t="s">
        <v>410</v>
      </c>
      <c r="K529" s="740">
        <v>3290</v>
      </c>
      <c r="L529" s="740" t="s">
        <v>698</v>
      </c>
    </row>
    <row r="530" spans="10:12">
      <c r="J530" s="740" t="s">
        <v>699</v>
      </c>
      <c r="K530" s="740">
        <v>3290</v>
      </c>
      <c r="L530" s="740" t="s">
        <v>698</v>
      </c>
    </row>
    <row r="531" spans="10:12">
      <c r="J531" s="740" t="s">
        <v>700</v>
      </c>
      <c r="K531" s="740">
        <v>3290</v>
      </c>
      <c r="L531" s="740" t="s">
        <v>698</v>
      </c>
    </row>
    <row r="532" spans="10:12">
      <c r="J532" s="740" t="s">
        <v>701</v>
      </c>
      <c r="K532" s="740">
        <v>3290</v>
      </c>
      <c r="L532" s="740" t="s">
        <v>698</v>
      </c>
    </row>
    <row r="533" spans="10:12">
      <c r="J533" s="740" t="s">
        <v>702</v>
      </c>
      <c r="K533" s="740">
        <v>3293</v>
      </c>
      <c r="L533" s="740" t="s">
        <v>698</v>
      </c>
    </row>
    <row r="534" spans="10:12">
      <c r="J534" s="740" t="s">
        <v>703</v>
      </c>
      <c r="K534" s="740">
        <v>3294</v>
      </c>
      <c r="L534" s="740" t="s">
        <v>698</v>
      </c>
    </row>
    <row r="535" spans="10:12">
      <c r="J535" s="740" t="s">
        <v>704</v>
      </c>
      <c r="K535" s="740">
        <v>3300</v>
      </c>
      <c r="L535" s="740" t="s">
        <v>705</v>
      </c>
    </row>
    <row r="536" spans="10:12">
      <c r="J536" s="740" t="s">
        <v>706</v>
      </c>
      <c r="K536" s="740">
        <v>3300</v>
      </c>
      <c r="L536" s="740" t="s">
        <v>705</v>
      </c>
    </row>
    <row r="537" spans="10:12">
      <c r="J537" s="740" t="s">
        <v>707</v>
      </c>
      <c r="K537" s="740">
        <v>3300</v>
      </c>
      <c r="L537" s="740" t="s">
        <v>705</v>
      </c>
    </row>
    <row r="538" spans="10:12">
      <c r="J538" s="740" t="s">
        <v>708</v>
      </c>
      <c r="K538" s="740">
        <v>3300</v>
      </c>
      <c r="L538" s="740" t="s">
        <v>705</v>
      </c>
    </row>
    <row r="539" spans="10:12">
      <c r="J539" s="740" t="s">
        <v>709</v>
      </c>
      <c r="K539" s="740">
        <v>3300</v>
      </c>
      <c r="L539" s="740" t="s">
        <v>705</v>
      </c>
    </row>
    <row r="540" spans="10:12">
      <c r="J540" s="740" t="s">
        <v>710</v>
      </c>
      <c r="K540" s="740">
        <v>3300</v>
      </c>
      <c r="L540" s="740" t="s">
        <v>705</v>
      </c>
    </row>
    <row r="541" spans="10:12">
      <c r="J541" s="740" t="s">
        <v>711</v>
      </c>
      <c r="K541" s="740">
        <v>3300</v>
      </c>
      <c r="L541" s="740" t="s">
        <v>705</v>
      </c>
    </row>
    <row r="542" spans="10:12">
      <c r="J542" s="740" t="s">
        <v>712</v>
      </c>
      <c r="K542" s="740">
        <v>3300</v>
      </c>
      <c r="L542" s="740" t="s">
        <v>705</v>
      </c>
    </row>
    <row r="543" spans="10:12">
      <c r="J543" s="740" t="s">
        <v>713</v>
      </c>
      <c r="K543" s="740">
        <v>3300</v>
      </c>
      <c r="L543" s="740" t="s">
        <v>705</v>
      </c>
    </row>
    <row r="544" spans="10:12">
      <c r="J544" s="740" t="s">
        <v>714</v>
      </c>
      <c r="K544" s="740">
        <v>3320</v>
      </c>
      <c r="L544" s="740" t="s">
        <v>715</v>
      </c>
    </row>
    <row r="545" spans="10:12">
      <c r="J545" s="740" t="s">
        <v>716</v>
      </c>
      <c r="K545" s="740">
        <v>3320</v>
      </c>
      <c r="L545" s="740" t="s">
        <v>715</v>
      </c>
    </row>
    <row r="546" spans="10:12">
      <c r="J546" s="740" t="s">
        <v>717</v>
      </c>
      <c r="K546" s="740">
        <v>3321</v>
      </c>
      <c r="L546" s="740" t="s">
        <v>715</v>
      </c>
    </row>
    <row r="547" spans="10:12">
      <c r="J547" s="740" t="s">
        <v>718</v>
      </c>
      <c r="K547" s="740">
        <v>3350</v>
      </c>
      <c r="L547" s="740" t="s">
        <v>719</v>
      </c>
    </row>
    <row r="548" spans="10:12">
      <c r="J548" s="740" t="s">
        <v>720</v>
      </c>
      <c r="K548" s="740">
        <v>3350</v>
      </c>
      <c r="L548" s="740" t="s">
        <v>719</v>
      </c>
    </row>
    <row r="549" spans="10:12">
      <c r="J549" s="740" t="s">
        <v>721</v>
      </c>
      <c r="K549" s="740">
        <v>3350</v>
      </c>
      <c r="L549" s="740" t="s">
        <v>719</v>
      </c>
    </row>
    <row r="550" spans="10:12">
      <c r="J550" s="740" t="s">
        <v>722</v>
      </c>
      <c r="K550" s="740">
        <v>3350</v>
      </c>
      <c r="L550" s="740" t="s">
        <v>719</v>
      </c>
    </row>
    <row r="551" spans="10:12">
      <c r="J551" s="740" t="s">
        <v>723</v>
      </c>
      <c r="K551" s="740">
        <v>3350</v>
      </c>
      <c r="L551" s="740" t="s">
        <v>719</v>
      </c>
    </row>
    <row r="552" spans="10:12">
      <c r="J552" s="740" t="s">
        <v>724</v>
      </c>
      <c r="K552" s="740">
        <v>3350</v>
      </c>
      <c r="L552" s="740" t="s">
        <v>719</v>
      </c>
    </row>
    <row r="553" spans="10:12">
      <c r="J553" s="740" t="s">
        <v>725</v>
      </c>
      <c r="K553" s="740">
        <v>3350</v>
      </c>
      <c r="L553" s="740" t="s">
        <v>719</v>
      </c>
    </row>
    <row r="554" spans="10:12">
      <c r="J554" s="740" t="s">
        <v>726</v>
      </c>
      <c r="K554" s="740">
        <v>3350</v>
      </c>
      <c r="L554" s="740" t="s">
        <v>719</v>
      </c>
    </row>
    <row r="555" spans="10:12">
      <c r="J555" s="740" t="s">
        <v>727</v>
      </c>
      <c r="K555" s="740">
        <v>3360</v>
      </c>
      <c r="L555" s="740" t="s">
        <v>728</v>
      </c>
    </row>
    <row r="556" spans="10:12">
      <c r="J556" s="740" t="s">
        <v>729</v>
      </c>
      <c r="K556" s="740">
        <v>3360</v>
      </c>
      <c r="L556" s="740" t="s">
        <v>728</v>
      </c>
    </row>
    <row r="557" spans="10:12">
      <c r="J557" s="740" t="s">
        <v>730</v>
      </c>
      <c r="K557" s="740">
        <v>3360</v>
      </c>
      <c r="L557" s="740" t="s">
        <v>728</v>
      </c>
    </row>
    <row r="558" spans="10:12">
      <c r="J558" s="740" t="s">
        <v>731</v>
      </c>
      <c r="K558" s="740">
        <v>3360</v>
      </c>
      <c r="L558" s="740" t="s">
        <v>728</v>
      </c>
    </row>
    <row r="559" spans="10:12">
      <c r="J559" s="740" t="s">
        <v>732</v>
      </c>
      <c r="K559" s="740">
        <v>3370</v>
      </c>
      <c r="L559" s="740" t="s">
        <v>733</v>
      </c>
    </row>
    <row r="560" spans="10:12">
      <c r="J560" s="740" t="s">
        <v>734</v>
      </c>
      <c r="K560" s="740">
        <v>3370</v>
      </c>
      <c r="L560" s="740" t="s">
        <v>733</v>
      </c>
    </row>
    <row r="561" spans="10:12">
      <c r="J561" s="740" t="s">
        <v>735</v>
      </c>
      <c r="K561" s="740">
        <v>3370</v>
      </c>
      <c r="L561" s="740" t="s">
        <v>733</v>
      </c>
    </row>
    <row r="562" spans="10:12">
      <c r="J562" s="740" t="s">
        <v>736</v>
      </c>
      <c r="K562" s="740">
        <v>3370</v>
      </c>
      <c r="L562" s="740" t="s">
        <v>733</v>
      </c>
    </row>
    <row r="563" spans="10:12">
      <c r="J563" s="740" t="s">
        <v>737</v>
      </c>
      <c r="K563" s="740">
        <v>3370</v>
      </c>
      <c r="L563" s="740" t="s">
        <v>733</v>
      </c>
    </row>
    <row r="564" spans="10:12">
      <c r="J564" s="740" t="s">
        <v>738</v>
      </c>
      <c r="K564" s="740">
        <v>3370</v>
      </c>
      <c r="L564" s="740" t="s">
        <v>733</v>
      </c>
    </row>
    <row r="565" spans="10:12">
      <c r="J565" s="740" t="s">
        <v>739</v>
      </c>
      <c r="K565" s="740">
        <v>3380</v>
      </c>
      <c r="L565" s="740" t="s">
        <v>740</v>
      </c>
    </row>
    <row r="566" spans="10:12">
      <c r="J566" s="740" t="s">
        <v>741</v>
      </c>
      <c r="K566" s="740">
        <v>3380</v>
      </c>
      <c r="L566" s="740" t="s">
        <v>740</v>
      </c>
    </row>
    <row r="567" spans="10:12">
      <c r="J567" s="740" t="s">
        <v>607</v>
      </c>
      <c r="K567" s="740">
        <v>3381</v>
      </c>
      <c r="L567" s="740" t="s">
        <v>740</v>
      </c>
    </row>
    <row r="568" spans="10:12">
      <c r="J568" s="740" t="s">
        <v>742</v>
      </c>
      <c r="K568" s="740">
        <v>3384</v>
      </c>
      <c r="L568" s="740" t="s">
        <v>740</v>
      </c>
    </row>
    <row r="569" spans="10:12">
      <c r="J569" s="740" t="s">
        <v>743</v>
      </c>
      <c r="K569" s="740">
        <v>3390</v>
      </c>
      <c r="L569" s="740" t="s">
        <v>744</v>
      </c>
    </row>
    <row r="570" spans="10:12">
      <c r="J570" s="740" t="s">
        <v>745</v>
      </c>
      <c r="K570" s="740">
        <v>3390</v>
      </c>
      <c r="L570" s="740" t="s">
        <v>744</v>
      </c>
    </row>
    <row r="571" spans="10:12">
      <c r="J571" s="740" t="s">
        <v>746</v>
      </c>
      <c r="K571" s="740">
        <v>3390</v>
      </c>
      <c r="L571" s="740" t="s">
        <v>744</v>
      </c>
    </row>
    <row r="572" spans="10:12">
      <c r="J572" s="740" t="s">
        <v>747</v>
      </c>
      <c r="K572" s="740">
        <v>3391</v>
      </c>
      <c r="L572" s="740" t="s">
        <v>744</v>
      </c>
    </row>
    <row r="573" spans="10:12">
      <c r="J573" s="740" t="s">
        <v>748</v>
      </c>
      <c r="K573" s="740">
        <v>3400</v>
      </c>
      <c r="L573" s="740" t="s">
        <v>749</v>
      </c>
    </row>
    <row r="574" spans="10:12">
      <c r="J574" s="740" t="s">
        <v>750</v>
      </c>
      <c r="K574" s="740">
        <v>3400</v>
      </c>
      <c r="L574" s="740" t="s">
        <v>749</v>
      </c>
    </row>
    <row r="575" spans="10:12">
      <c r="J575" s="740" t="s">
        <v>751</v>
      </c>
      <c r="K575" s="740">
        <v>3400</v>
      </c>
      <c r="L575" s="740" t="s">
        <v>749</v>
      </c>
    </row>
    <row r="576" spans="10:12">
      <c r="J576" s="740" t="s">
        <v>752</v>
      </c>
      <c r="K576" s="740">
        <v>3400</v>
      </c>
      <c r="L576" s="740" t="s">
        <v>749</v>
      </c>
    </row>
    <row r="577" spans="10:12">
      <c r="J577" s="740" t="s">
        <v>753</v>
      </c>
      <c r="K577" s="740">
        <v>3400</v>
      </c>
      <c r="L577" s="740" t="s">
        <v>749</v>
      </c>
    </row>
    <row r="578" spans="10:12">
      <c r="J578" s="740" t="s">
        <v>754</v>
      </c>
      <c r="K578" s="740">
        <v>3400</v>
      </c>
      <c r="L578" s="740" t="s">
        <v>749</v>
      </c>
    </row>
    <row r="579" spans="10:12">
      <c r="J579" s="740" t="s">
        <v>755</v>
      </c>
      <c r="K579" s="740">
        <v>3400</v>
      </c>
      <c r="L579" s="740" t="s">
        <v>749</v>
      </c>
    </row>
    <row r="580" spans="10:12">
      <c r="J580" s="740" t="s">
        <v>756</v>
      </c>
      <c r="K580" s="740">
        <v>3400</v>
      </c>
      <c r="L580" s="740" t="s">
        <v>749</v>
      </c>
    </row>
    <row r="581" spans="10:12">
      <c r="J581" s="740" t="s">
        <v>757</v>
      </c>
      <c r="K581" s="740">
        <v>3401</v>
      </c>
      <c r="L581" s="740" t="s">
        <v>749</v>
      </c>
    </row>
    <row r="582" spans="10:12">
      <c r="J582" s="740" t="s">
        <v>758</v>
      </c>
      <c r="K582" s="740">
        <v>3401</v>
      </c>
      <c r="L582" s="740" t="s">
        <v>749</v>
      </c>
    </row>
    <row r="583" spans="10:12">
      <c r="J583" s="740" t="s">
        <v>759</v>
      </c>
      <c r="K583" s="740">
        <v>3401</v>
      </c>
      <c r="L583" s="740" t="s">
        <v>749</v>
      </c>
    </row>
    <row r="584" spans="10:12">
      <c r="J584" s="740" t="s">
        <v>760</v>
      </c>
      <c r="K584" s="740">
        <v>3401</v>
      </c>
      <c r="L584" s="740" t="s">
        <v>749</v>
      </c>
    </row>
    <row r="585" spans="10:12">
      <c r="J585" s="740" t="s">
        <v>761</v>
      </c>
      <c r="K585" s="740">
        <v>3404</v>
      </c>
      <c r="L585" s="740" t="s">
        <v>749</v>
      </c>
    </row>
    <row r="586" spans="10:12">
      <c r="J586" s="740" t="s">
        <v>762</v>
      </c>
      <c r="K586" s="740">
        <v>3404</v>
      </c>
      <c r="L586" s="740" t="s">
        <v>749</v>
      </c>
    </row>
    <row r="587" spans="10:12">
      <c r="J587" s="740" t="s">
        <v>763</v>
      </c>
      <c r="K587" s="740">
        <v>3440</v>
      </c>
      <c r="L587" s="740" t="s">
        <v>764</v>
      </c>
    </row>
    <row r="588" spans="10:12">
      <c r="J588" s="740" t="s">
        <v>765</v>
      </c>
      <c r="K588" s="740">
        <v>3440</v>
      </c>
      <c r="L588" s="740" t="s">
        <v>764</v>
      </c>
    </row>
    <row r="589" spans="10:12">
      <c r="J589" s="740" t="s">
        <v>766</v>
      </c>
      <c r="K589" s="740">
        <v>3440</v>
      </c>
      <c r="L589" s="740" t="s">
        <v>764</v>
      </c>
    </row>
    <row r="590" spans="10:12">
      <c r="J590" s="740" t="s">
        <v>767</v>
      </c>
      <c r="K590" s="740">
        <v>3440</v>
      </c>
      <c r="L590" s="740" t="s">
        <v>764</v>
      </c>
    </row>
    <row r="591" spans="10:12">
      <c r="J591" s="740" t="s">
        <v>768</v>
      </c>
      <c r="K591" s="740">
        <v>3440</v>
      </c>
      <c r="L591" s="740" t="s">
        <v>764</v>
      </c>
    </row>
    <row r="592" spans="10:12">
      <c r="J592" s="740" t="s">
        <v>769</v>
      </c>
      <c r="K592" s="740">
        <v>3450</v>
      </c>
      <c r="L592" s="740" t="s">
        <v>770</v>
      </c>
    </row>
    <row r="593" spans="10:12">
      <c r="J593" s="740" t="s">
        <v>771</v>
      </c>
      <c r="K593" s="740">
        <v>3450</v>
      </c>
      <c r="L593" s="740" t="s">
        <v>770</v>
      </c>
    </row>
    <row r="594" spans="10:12">
      <c r="J594" s="740" t="s">
        <v>772</v>
      </c>
      <c r="K594" s="740">
        <v>3454</v>
      </c>
      <c r="L594" s="740" t="s">
        <v>770</v>
      </c>
    </row>
    <row r="595" spans="10:12">
      <c r="J595" s="740" t="s">
        <v>773</v>
      </c>
      <c r="K595" s="740">
        <v>3460</v>
      </c>
      <c r="L595" s="740" t="s">
        <v>774</v>
      </c>
    </row>
    <row r="596" spans="10:12">
      <c r="J596" s="740" t="s">
        <v>775</v>
      </c>
      <c r="K596" s="740">
        <v>3460</v>
      </c>
      <c r="L596" s="740" t="s">
        <v>774</v>
      </c>
    </row>
    <row r="597" spans="10:12">
      <c r="J597" s="740" t="s">
        <v>776</v>
      </c>
      <c r="K597" s="740">
        <v>3461</v>
      </c>
      <c r="L597" s="740" t="s">
        <v>774</v>
      </c>
    </row>
    <row r="598" spans="10:12">
      <c r="J598" s="740" t="s">
        <v>777</v>
      </c>
      <c r="K598" s="740">
        <v>3470</v>
      </c>
      <c r="L598" s="740" t="s">
        <v>778</v>
      </c>
    </row>
    <row r="599" spans="10:12">
      <c r="J599" s="740" t="s">
        <v>779</v>
      </c>
      <c r="K599" s="740">
        <v>3470</v>
      </c>
      <c r="L599" s="740" t="s">
        <v>778</v>
      </c>
    </row>
    <row r="600" spans="10:12">
      <c r="J600" s="740" t="s">
        <v>711</v>
      </c>
      <c r="K600" s="740">
        <v>3470</v>
      </c>
      <c r="L600" s="740" t="s">
        <v>778</v>
      </c>
    </row>
    <row r="601" spans="10:12">
      <c r="J601" s="740" t="s">
        <v>780</v>
      </c>
      <c r="K601" s="740">
        <v>3471</v>
      </c>
      <c r="L601" s="740" t="s">
        <v>778</v>
      </c>
    </row>
    <row r="602" spans="10:12">
      <c r="J602" s="740" t="s">
        <v>781</v>
      </c>
      <c r="K602" s="740">
        <v>3472</v>
      </c>
      <c r="L602" s="740" t="s">
        <v>778</v>
      </c>
    </row>
    <row r="603" spans="10:12">
      <c r="J603" s="740" t="s">
        <v>782</v>
      </c>
      <c r="K603" s="740">
        <v>3473</v>
      </c>
      <c r="L603" s="740" t="s">
        <v>778</v>
      </c>
    </row>
    <row r="604" spans="10:12">
      <c r="J604" s="740" t="s">
        <v>783</v>
      </c>
      <c r="K604" s="740">
        <v>3500</v>
      </c>
      <c r="L604" s="740" t="s">
        <v>784</v>
      </c>
    </row>
    <row r="605" spans="10:12">
      <c r="J605" s="740" t="s">
        <v>785</v>
      </c>
      <c r="K605" s="740">
        <v>3500</v>
      </c>
      <c r="L605" s="740" t="s">
        <v>784</v>
      </c>
    </row>
    <row r="606" spans="10:12">
      <c r="J606" s="740" t="s">
        <v>786</v>
      </c>
      <c r="K606" s="740">
        <v>3501</v>
      </c>
      <c r="L606" s="740" t="s">
        <v>784</v>
      </c>
    </row>
    <row r="607" spans="10:12">
      <c r="J607" s="740" t="s">
        <v>787</v>
      </c>
      <c r="K607" s="740">
        <v>3510</v>
      </c>
      <c r="L607" s="740" t="s">
        <v>784</v>
      </c>
    </row>
    <row r="608" spans="10:12">
      <c r="J608" s="740" t="s">
        <v>788</v>
      </c>
      <c r="K608" s="740">
        <v>3510</v>
      </c>
      <c r="L608" s="740" t="s">
        <v>784</v>
      </c>
    </row>
    <row r="609" spans="10:12">
      <c r="J609" s="740" t="s">
        <v>789</v>
      </c>
      <c r="K609" s="740">
        <v>3511</v>
      </c>
      <c r="L609" s="740" t="s">
        <v>784</v>
      </c>
    </row>
    <row r="610" spans="10:12">
      <c r="J610" s="740" t="s">
        <v>790</v>
      </c>
      <c r="K610" s="740">
        <v>3511</v>
      </c>
      <c r="L610" s="740" t="s">
        <v>784</v>
      </c>
    </row>
    <row r="611" spans="10:12">
      <c r="J611" s="740" t="s">
        <v>791</v>
      </c>
      <c r="K611" s="740">
        <v>3512</v>
      </c>
      <c r="L611" s="740" t="s">
        <v>784</v>
      </c>
    </row>
    <row r="612" spans="10:12">
      <c r="J612" s="740" t="s">
        <v>792</v>
      </c>
      <c r="K612" s="740">
        <v>3520</v>
      </c>
      <c r="L612" s="740" t="s">
        <v>793</v>
      </c>
    </row>
    <row r="613" spans="10:12">
      <c r="J613" s="740" t="s">
        <v>794</v>
      </c>
      <c r="K613" s="740">
        <v>3530</v>
      </c>
      <c r="L613" s="740" t="s">
        <v>795</v>
      </c>
    </row>
    <row r="614" spans="10:12">
      <c r="J614" s="740" t="s">
        <v>796</v>
      </c>
      <c r="K614" s="740">
        <v>3530</v>
      </c>
      <c r="L614" s="740" t="s">
        <v>795</v>
      </c>
    </row>
    <row r="615" spans="10:12">
      <c r="J615" s="740" t="s">
        <v>797</v>
      </c>
      <c r="K615" s="740">
        <v>3540</v>
      </c>
      <c r="L615" s="740" t="s">
        <v>798</v>
      </c>
    </row>
    <row r="616" spans="10:12">
      <c r="J616" s="740" t="s">
        <v>799</v>
      </c>
      <c r="K616" s="740">
        <v>3540</v>
      </c>
      <c r="L616" s="740" t="s">
        <v>798</v>
      </c>
    </row>
    <row r="617" spans="10:12">
      <c r="J617" s="740" t="s">
        <v>800</v>
      </c>
      <c r="K617" s="740">
        <v>3540</v>
      </c>
      <c r="L617" s="740" t="s">
        <v>798</v>
      </c>
    </row>
    <row r="618" spans="10:12">
      <c r="J618" s="740" t="s">
        <v>801</v>
      </c>
      <c r="K618" s="740">
        <v>3540</v>
      </c>
      <c r="L618" s="740" t="s">
        <v>798</v>
      </c>
    </row>
    <row r="619" spans="10:12">
      <c r="J619" s="740" t="s">
        <v>802</v>
      </c>
      <c r="K619" s="740">
        <v>3545</v>
      </c>
      <c r="L619" s="740" t="s">
        <v>803</v>
      </c>
    </row>
    <row r="620" spans="10:12">
      <c r="J620" s="740" t="s">
        <v>804</v>
      </c>
      <c r="K620" s="740">
        <v>3545</v>
      </c>
      <c r="L620" s="740" t="s">
        <v>803</v>
      </c>
    </row>
    <row r="621" spans="10:12">
      <c r="J621" s="740" t="s">
        <v>805</v>
      </c>
      <c r="K621" s="740">
        <v>3545</v>
      </c>
      <c r="L621" s="740" t="s">
        <v>803</v>
      </c>
    </row>
    <row r="622" spans="10:12">
      <c r="J622" s="740" t="s">
        <v>806</v>
      </c>
      <c r="K622" s="740">
        <v>3550</v>
      </c>
      <c r="L622" s="740" t="s">
        <v>807</v>
      </c>
    </row>
    <row r="623" spans="10:12">
      <c r="J623" s="740" t="s">
        <v>808</v>
      </c>
      <c r="K623" s="740">
        <v>3550</v>
      </c>
      <c r="L623" s="740" t="s">
        <v>807</v>
      </c>
    </row>
    <row r="624" spans="10:12">
      <c r="J624" s="740" t="s">
        <v>809</v>
      </c>
      <c r="K624" s="740">
        <v>3550</v>
      </c>
      <c r="L624" s="740" t="s">
        <v>807</v>
      </c>
    </row>
    <row r="625" spans="10:12">
      <c r="J625" s="740" t="s">
        <v>810</v>
      </c>
      <c r="K625" s="740">
        <v>3560</v>
      </c>
      <c r="L625" s="740" t="s">
        <v>811</v>
      </c>
    </row>
    <row r="626" spans="10:12">
      <c r="J626" s="740" t="s">
        <v>812</v>
      </c>
      <c r="K626" s="740">
        <v>3560</v>
      </c>
      <c r="L626" s="740" t="s">
        <v>811</v>
      </c>
    </row>
    <row r="627" spans="10:12">
      <c r="J627" s="740" t="s">
        <v>716</v>
      </c>
      <c r="K627" s="740">
        <v>3560</v>
      </c>
      <c r="L627" s="740" t="s">
        <v>811</v>
      </c>
    </row>
    <row r="628" spans="10:12">
      <c r="J628" s="740" t="s">
        <v>813</v>
      </c>
      <c r="K628" s="740">
        <v>3570</v>
      </c>
      <c r="L628" s="740" t="s">
        <v>814</v>
      </c>
    </row>
    <row r="629" spans="10:12">
      <c r="J629" s="740" t="s">
        <v>815</v>
      </c>
      <c r="K629" s="740">
        <v>3580</v>
      </c>
      <c r="L629" s="740" t="s">
        <v>816</v>
      </c>
    </row>
    <row r="630" spans="10:12">
      <c r="J630" s="740" t="s">
        <v>817</v>
      </c>
      <c r="K630" s="740">
        <v>3581</v>
      </c>
      <c r="L630" s="740" t="s">
        <v>816</v>
      </c>
    </row>
    <row r="631" spans="10:12">
      <c r="J631" s="740" t="s">
        <v>818</v>
      </c>
      <c r="K631" s="740">
        <v>3582</v>
      </c>
      <c r="L631" s="740" t="s">
        <v>816</v>
      </c>
    </row>
    <row r="632" spans="10:12">
      <c r="J632" s="740" t="s">
        <v>819</v>
      </c>
      <c r="K632" s="740">
        <v>3583</v>
      </c>
      <c r="L632" s="740" t="s">
        <v>816</v>
      </c>
    </row>
    <row r="633" spans="10:12">
      <c r="J633" s="740" t="s">
        <v>820</v>
      </c>
      <c r="K633" s="740">
        <v>3590</v>
      </c>
      <c r="L633" s="740" t="s">
        <v>821</v>
      </c>
    </row>
    <row r="634" spans="10:12">
      <c r="J634" s="740" t="s">
        <v>822</v>
      </c>
      <c r="K634" s="740">
        <v>3600</v>
      </c>
      <c r="L634" s="740" t="s">
        <v>823</v>
      </c>
    </row>
    <row r="635" spans="10:12">
      <c r="J635" s="740" t="s">
        <v>824</v>
      </c>
      <c r="K635" s="740">
        <v>3620</v>
      </c>
      <c r="L635" s="740" t="s">
        <v>825</v>
      </c>
    </row>
    <row r="636" spans="10:12">
      <c r="J636" s="740" t="s">
        <v>826</v>
      </c>
      <c r="K636" s="740">
        <v>3620</v>
      </c>
      <c r="L636" s="740" t="s">
        <v>825</v>
      </c>
    </row>
    <row r="637" spans="10:12">
      <c r="J637" s="740" t="s">
        <v>827</v>
      </c>
      <c r="K637" s="740">
        <v>3620</v>
      </c>
      <c r="L637" s="740" t="s">
        <v>825</v>
      </c>
    </row>
    <row r="638" spans="10:12">
      <c r="J638" s="740" t="s">
        <v>828</v>
      </c>
      <c r="K638" s="740">
        <v>3620</v>
      </c>
      <c r="L638" s="740" t="s">
        <v>825</v>
      </c>
    </row>
    <row r="639" spans="10:12">
      <c r="J639" s="740" t="s">
        <v>829</v>
      </c>
      <c r="K639" s="740">
        <v>3621</v>
      </c>
      <c r="L639" s="740" t="s">
        <v>825</v>
      </c>
    </row>
    <row r="640" spans="10:12">
      <c r="J640" s="740" t="s">
        <v>830</v>
      </c>
      <c r="K640" s="740">
        <v>3630</v>
      </c>
      <c r="L640" s="740" t="s">
        <v>831</v>
      </c>
    </row>
    <row r="641" spans="10:12">
      <c r="J641" s="740" t="s">
        <v>832</v>
      </c>
      <c r="K641" s="740">
        <v>3630</v>
      </c>
      <c r="L641" s="740" t="s">
        <v>831</v>
      </c>
    </row>
    <row r="642" spans="10:12">
      <c r="J642" s="740" t="s">
        <v>833</v>
      </c>
      <c r="K642" s="740">
        <v>3630</v>
      </c>
      <c r="L642" s="740" t="s">
        <v>831</v>
      </c>
    </row>
    <row r="643" spans="10:12">
      <c r="J643" s="740" t="s">
        <v>834</v>
      </c>
      <c r="K643" s="740">
        <v>3630</v>
      </c>
      <c r="L643" s="740" t="s">
        <v>831</v>
      </c>
    </row>
    <row r="644" spans="10:12">
      <c r="J644" s="740" t="s">
        <v>835</v>
      </c>
      <c r="K644" s="740">
        <v>3630</v>
      </c>
      <c r="L644" s="740" t="s">
        <v>831</v>
      </c>
    </row>
    <row r="645" spans="10:12">
      <c r="J645" s="740" t="s">
        <v>836</v>
      </c>
      <c r="K645" s="740">
        <v>3630</v>
      </c>
      <c r="L645" s="740" t="s">
        <v>831</v>
      </c>
    </row>
    <row r="646" spans="10:12">
      <c r="J646" s="740" t="s">
        <v>837</v>
      </c>
      <c r="K646" s="740">
        <v>3630</v>
      </c>
      <c r="L646" s="740" t="s">
        <v>831</v>
      </c>
    </row>
    <row r="647" spans="10:12">
      <c r="J647" s="740" t="s">
        <v>838</v>
      </c>
      <c r="K647" s="740">
        <v>3631</v>
      </c>
      <c r="L647" s="740" t="s">
        <v>831</v>
      </c>
    </row>
    <row r="648" spans="10:12">
      <c r="J648" s="740" t="s">
        <v>839</v>
      </c>
      <c r="K648" s="740">
        <v>3631</v>
      </c>
      <c r="L648" s="740" t="s">
        <v>831</v>
      </c>
    </row>
    <row r="649" spans="10:12">
      <c r="J649" s="740" t="s">
        <v>840</v>
      </c>
      <c r="K649" s="740">
        <v>3640</v>
      </c>
      <c r="L649" s="740" t="s">
        <v>841</v>
      </c>
    </row>
    <row r="650" spans="10:12">
      <c r="J650" s="740" t="s">
        <v>842</v>
      </c>
      <c r="K650" s="740">
        <v>3640</v>
      </c>
      <c r="L650" s="740" t="s">
        <v>841</v>
      </c>
    </row>
    <row r="651" spans="10:12">
      <c r="J651" s="740" t="s">
        <v>843</v>
      </c>
      <c r="K651" s="740">
        <v>3640</v>
      </c>
      <c r="L651" s="740" t="s">
        <v>841</v>
      </c>
    </row>
    <row r="652" spans="10:12">
      <c r="J652" s="740" t="s">
        <v>844</v>
      </c>
      <c r="K652" s="740">
        <v>3640</v>
      </c>
      <c r="L652" s="740" t="s">
        <v>841</v>
      </c>
    </row>
    <row r="653" spans="10:12">
      <c r="J653" s="740" t="s">
        <v>845</v>
      </c>
      <c r="K653" s="740">
        <v>3650</v>
      </c>
      <c r="L653" s="740" t="s">
        <v>846</v>
      </c>
    </row>
    <row r="654" spans="10:12">
      <c r="J654" s="740" t="s">
        <v>847</v>
      </c>
      <c r="K654" s="740">
        <v>3650</v>
      </c>
      <c r="L654" s="740" t="s">
        <v>846</v>
      </c>
    </row>
    <row r="655" spans="10:12">
      <c r="J655" s="740" t="s">
        <v>848</v>
      </c>
      <c r="K655" s="740">
        <v>3650</v>
      </c>
      <c r="L655" s="740" t="s">
        <v>846</v>
      </c>
    </row>
    <row r="656" spans="10:12">
      <c r="J656" s="740" t="s">
        <v>849</v>
      </c>
      <c r="K656" s="740">
        <v>3650</v>
      </c>
      <c r="L656" s="740" t="s">
        <v>846</v>
      </c>
    </row>
    <row r="657" spans="10:12">
      <c r="J657" s="740" t="s">
        <v>850</v>
      </c>
      <c r="K657" s="740">
        <v>3650</v>
      </c>
      <c r="L657" s="740" t="s">
        <v>846</v>
      </c>
    </row>
    <row r="658" spans="10:12">
      <c r="J658" s="740" t="s">
        <v>851</v>
      </c>
      <c r="K658" s="740">
        <v>3650</v>
      </c>
      <c r="L658" s="740" t="s">
        <v>846</v>
      </c>
    </row>
    <row r="659" spans="10:12">
      <c r="J659" s="740" t="s">
        <v>852</v>
      </c>
      <c r="K659" s="740">
        <v>3660</v>
      </c>
      <c r="L659" s="740" t="s">
        <v>853</v>
      </c>
    </row>
    <row r="660" spans="10:12">
      <c r="J660" s="740" t="s">
        <v>854</v>
      </c>
      <c r="K660" s="740">
        <v>3665</v>
      </c>
      <c r="L660" s="740" t="s">
        <v>855</v>
      </c>
    </row>
    <row r="661" spans="10:12">
      <c r="J661" s="740" t="s">
        <v>856</v>
      </c>
      <c r="K661" s="740">
        <v>3668</v>
      </c>
      <c r="L661" s="740" t="s">
        <v>855</v>
      </c>
    </row>
    <row r="662" spans="10:12">
      <c r="J662" s="740" t="s">
        <v>857</v>
      </c>
      <c r="K662" s="740">
        <v>3670</v>
      </c>
      <c r="L662" s="740" t="s">
        <v>853</v>
      </c>
    </row>
    <row r="663" spans="10:12">
      <c r="J663" s="740" t="s">
        <v>858</v>
      </c>
      <c r="K663" s="740">
        <v>3670</v>
      </c>
      <c r="L663" s="740" t="s">
        <v>853</v>
      </c>
    </row>
    <row r="664" spans="10:12">
      <c r="J664" s="740" t="s">
        <v>859</v>
      </c>
      <c r="K664" s="740">
        <v>3670</v>
      </c>
      <c r="L664" s="740" t="s">
        <v>853</v>
      </c>
    </row>
    <row r="665" spans="10:12">
      <c r="J665" s="740" t="s">
        <v>860</v>
      </c>
      <c r="K665" s="740">
        <v>3670</v>
      </c>
      <c r="L665" s="740" t="s">
        <v>853</v>
      </c>
    </row>
    <row r="666" spans="10:12">
      <c r="J666" s="740" t="s">
        <v>861</v>
      </c>
      <c r="K666" s="740">
        <v>3670</v>
      </c>
      <c r="L666" s="740" t="s">
        <v>853</v>
      </c>
    </row>
    <row r="667" spans="10:12">
      <c r="J667" s="740" t="s">
        <v>862</v>
      </c>
      <c r="K667" s="740">
        <v>3680</v>
      </c>
      <c r="L667" s="740" t="s">
        <v>863</v>
      </c>
    </row>
    <row r="668" spans="10:12">
      <c r="J668" s="740" t="s">
        <v>864</v>
      </c>
      <c r="K668" s="740">
        <v>3680</v>
      </c>
      <c r="L668" s="740" t="s">
        <v>863</v>
      </c>
    </row>
    <row r="669" spans="10:12">
      <c r="J669" s="740" t="s">
        <v>865</v>
      </c>
      <c r="K669" s="740">
        <v>3680</v>
      </c>
      <c r="L669" s="740" t="s">
        <v>863</v>
      </c>
    </row>
    <row r="670" spans="10:12">
      <c r="J670" s="740" t="s">
        <v>866</v>
      </c>
      <c r="K670" s="740">
        <v>3690</v>
      </c>
      <c r="L670" s="740" t="s">
        <v>867</v>
      </c>
    </row>
    <row r="671" spans="10:12">
      <c r="J671" s="740" t="s">
        <v>868</v>
      </c>
      <c r="K671" s="740">
        <v>3700</v>
      </c>
      <c r="L671" s="740" t="s">
        <v>869</v>
      </c>
    </row>
    <row r="672" spans="10:12">
      <c r="J672" s="740" t="s">
        <v>378</v>
      </c>
      <c r="K672" s="740">
        <v>3700</v>
      </c>
      <c r="L672" s="740" t="s">
        <v>869</v>
      </c>
    </row>
    <row r="673" spans="10:12">
      <c r="J673" s="740" t="s">
        <v>870</v>
      </c>
      <c r="K673" s="740">
        <v>3700</v>
      </c>
      <c r="L673" s="740" t="s">
        <v>869</v>
      </c>
    </row>
    <row r="674" spans="10:12">
      <c r="J674" s="740" t="s">
        <v>100</v>
      </c>
      <c r="K674" s="740">
        <v>3700</v>
      </c>
      <c r="L674" s="740" t="s">
        <v>869</v>
      </c>
    </row>
    <row r="675" spans="10:12">
      <c r="J675" s="740" t="s">
        <v>871</v>
      </c>
      <c r="K675" s="740">
        <v>3700</v>
      </c>
      <c r="L675" s="740" t="s">
        <v>869</v>
      </c>
    </row>
    <row r="676" spans="10:12">
      <c r="J676" s="740" t="s">
        <v>872</v>
      </c>
      <c r="K676" s="740">
        <v>3700</v>
      </c>
      <c r="L676" s="740" t="s">
        <v>869</v>
      </c>
    </row>
    <row r="677" spans="10:12">
      <c r="J677" s="740" t="s">
        <v>873</v>
      </c>
      <c r="K677" s="740">
        <v>3700</v>
      </c>
      <c r="L677" s="740" t="s">
        <v>869</v>
      </c>
    </row>
    <row r="678" spans="10:12">
      <c r="J678" s="740" t="s">
        <v>874</v>
      </c>
      <c r="K678" s="740">
        <v>3700</v>
      </c>
      <c r="L678" s="740" t="s">
        <v>869</v>
      </c>
    </row>
    <row r="679" spans="10:12">
      <c r="J679" s="740" t="s">
        <v>875</v>
      </c>
      <c r="K679" s="740">
        <v>3700</v>
      </c>
      <c r="L679" s="740" t="s">
        <v>869</v>
      </c>
    </row>
    <row r="680" spans="10:12">
      <c r="J680" s="740" t="s">
        <v>876</v>
      </c>
      <c r="K680" s="740">
        <v>3700</v>
      </c>
      <c r="L680" s="740" t="s">
        <v>869</v>
      </c>
    </row>
    <row r="681" spans="10:12">
      <c r="J681" s="740" t="s">
        <v>877</v>
      </c>
      <c r="K681" s="740">
        <v>3700</v>
      </c>
      <c r="L681" s="740" t="s">
        <v>869</v>
      </c>
    </row>
    <row r="682" spans="10:12">
      <c r="J682" s="740" t="s">
        <v>878</v>
      </c>
      <c r="K682" s="740">
        <v>3700</v>
      </c>
      <c r="L682" s="740" t="s">
        <v>869</v>
      </c>
    </row>
    <row r="683" spans="10:12">
      <c r="J683" s="740" t="s">
        <v>879</v>
      </c>
      <c r="K683" s="740">
        <v>3700</v>
      </c>
      <c r="L683" s="740" t="s">
        <v>869</v>
      </c>
    </row>
    <row r="684" spans="10:12">
      <c r="J684" s="740" t="s">
        <v>880</v>
      </c>
      <c r="K684" s="740">
        <v>3700</v>
      </c>
      <c r="L684" s="740" t="s">
        <v>869</v>
      </c>
    </row>
    <row r="685" spans="10:12">
      <c r="J685" s="740" t="s">
        <v>881</v>
      </c>
      <c r="K685" s="740">
        <v>3700</v>
      </c>
      <c r="L685" s="740" t="s">
        <v>869</v>
      </c>
    </row>
    <row r="686" spans="10:12">
      <c r="J686" s="740" t="s">
        <v>882</v>
      </c>
      <c r="K686" s="740">
        <v>3700</v>
      </c>
      <c r="L686" s="740" t="s">
        <v>869</v>
      </c>
    </row>
    <row r="687" spans="10:12">
      <c r="J687" s="740" t="s">
        <v>883</v>
      </c>
      <c r="K687" s="740">
        <v>3700</v>
      </c>
      <c r="L687" s="740" t="s">
        <v>869</v>
      </c>
    </row>
    <row r="688" spans="10:12">
      <c r="J688" s="740" t="s">
        <v>884</v>
      </c>
      <c r="K688" s="740">
        <v>3700</v>
      </c>
      <c r="L688" s="740" t="s">
        <v>869</v>
      </c>
    </row>
    <row r="689" spans="10:12">
      <c r="J689" s="740" t="s">
        <v>885</v>
      </c>
      <c r="K689" s="740">
        <v>3700</v>
      </c>
      <c r="L689" s="740" t="s">
        <v>869</v>
      </c>
    </row>
    <row r="690" spans="10:12">
      <c r="J690" s="740" t="s">
        <v>886</v>
      </c>
      <c r="K690" s="740">
        <v>3717</v>
      </c>
      <c r="L690" s="740" t="s">
        <v>887</v>
      </c>
    </row>
    <row r="691" spans="10:12">
      <c r="J691" s="740" t="s">
        <v>888</v>
      </c>
      <c r="K691" s="740">
        <v>3720</v>
      </c>
      <c r="L691" s="740" t="s">
        <v>889</v>
      </c>
    </row>
    <row r="692" spans="10:12">
      <c r="J692" s="740" t="s">
        <v>890</v>
      </c>
      <c r="K692" s="740">
        <v>3721</v>
      </c>
      <c r="L692" s="740" t="s">
        <v>889</v>
      </c>
    </row>
    <row r="693" spans="10:12">
      <c r="J693" s="740" t="s">
        <v>891</v>
      </c>
      <c r="K693" s="740">
        <v>3722</v>
      </c>
      <c r="L693" s="740" t="s">
        <v>889</v>
      </c>
    </row>
    <row r="694" spans="10:12">
      <c r="J694" s="740" t="s">
        <v>892</v>
      </c>
      <c r="K694" s="740">
        <v>3723</v>
      </c>
      <c r="L694" s="740" t="s">
        <v>889</v>
      </c>
    </row>
    <row r="695" spans="10:12">
      <c r="J695" s="740" t="s">
        <v>893</v>
      </c>
      <c r="K695" s="740">
        <v>3724</v>
      </c>
      <c r="L695" s="740" t="s">
        <v>889</v>
      </c>
    </row>
    <row r="696" spans="10:12">
      <c r="J696" s="740" t="s">
        <v>894</v>
      </c>
      <c r="K696" s="740">
        <v>3730</v>
      </c>
      <c r="L696" s="740" t="s">
        <v>895</v>
      </c>
    </row>
    <row r="697" spans="10:12">
      <c r="J697" s="740" t="s">
        <v>896</v>
      </c>
      <c r="K697" s="740">
        <v>3730</v>
      </c>
      <c r="L697" s="740" t="s">
        <v>895</v>
      </c>
    </row>
    <row r="698" spans="10:12">
      <c r="J698" s="740" t="s">
        <v>897</v>
      </c>
      <c r="K698" s="740">
        <v>3730</v>
      </c>
      <c r="L698" s="740" t="s">
        <v>895</v>
      </c>
    </row>
    <row r="699" spans="10:12">
      <c r="J699" s="740" t="s">
        <v>898</v>
      </c>
      <c r="K699" s="740">
        <v>3730</v>
      </c>
      <c r="L699" s="740" t="s">
        <v>895</v>
      </c>
    </row>
    <row r="700" spans="10:12">
      <c r="J700" s="740" t="s">
        <v>899</v>
      </c>
      <c r="K700" s="740">
        <v>3732</v>
      </c>
      <c r="L700" s="740" t="s">
        <v>895</v>
      </c>
    </row>
    <row r="701" spans="10:12">
      <c r="J701" s="740" t="s">
        <v>900</v>
      </c>
      <c r="K701" s="740">
        <v>3740</v>
      </c>
      <c r="L701" s="740" t="s">
        <v>901</v>
      </c>
    </row>
    <row r="702" spans="10:12">
      <c r="J702" s="740" t="s">
        <v>902</v>
      </c>
      <c r="K702" s="740">
        <v>3740</v>
      </c>
      <c r="L702" s="740" t="s">
        <v>901</v>
      </c>
    </row>
    <row r="703" spans="10:12">
      <c r="J703" s="740" t="s">
        <v>903</v>
      </c>
      <c r="K703" s="740">
        <v>3740</v>
      </c>
      <c r="L703" s="740" t="s">
        <v>901</v>
      </c>
    </row>
    <row r="704" spans="10:12">
      <c r="J704" s="740" t="s">
        <v>904</v>
      </c>
      <c r="K704" s="740">
        <v>3740</v>
      </c>
      <c r="L704" s="740" t="s">
        <v>901</v>
      </c>
    </row>
    <row r="705" spans="10:12">
      <c r="J705" s="740" t="s">
        <v>905</v>
      </c>
      <c r="K705" s="740">
        <v>3740</v>
      </c>
      <c r="L705" s="740" t="s">
        <v>901</v>
      </c>
    </row>
    <row r="706" spans="10:12">
      <c r="J706" s="740" t="s">
        <v>906</v>
      </c>
      <c r="K706" s="740">
        <v>3740</v>
      </c>
      <c r="L706" s="740" t="s">
        <v>901</v>
      </c>
    </row>
    <row r="707" spans="10:12">
      <c r="J707" s="740" t="s">
        <v>907</v>
      </c>
      <c r="K707" s="740">
        <v>3740</v>
      </c>
      <c r="L707" s="740" t="s">
        <v>901</v>
      </c>
    </row>
    <row r="708" spans="10:12">
      <c r="J708" s="740" t="s">
        <v>908</v>
      </c>
      <c r="K708" s="740">
        <v>3740</v>
      </c>
      <c r="L708" s="740" t="s">
        <v>901</v>
      </c>
    </row>
    <row r="709" spans="10:12">
      <c r="J709" s="740" t="s">
        <v>909</v>
      </c>
      <c r="K709" s="740">
        <v>3740</v>
      </c>
      <c r="L709" s="740" t="s">
        <v>901</v>
      </c>
    </row>
    <row r="710" spans="10:12">
      <c r="J710" s="740" t="s">
        <v>910</v>
      </c>
      <c r="K710" s="740">
        <v>3740</v>
      </c>
      <c r="L710" s="740" t="s">
        <v>901</v>
      </c>
    </row>
    <row r="711" spans="10:12">
      <c r="J711" s="740" t="s">
        <v>911</v>
      </c>
      <c r="K711" s="740">
        <v>3740</v>
      </c>
      <c r="L711" s="740" t="s">
        <v>901</v>
      </c>
    </row>
    <row r="712" spans="10:12">
      <c r="J712" s="740" t="s">
        <v>912</v>
      </c>
      <c r="K712" s="740">
        <v>3742</v>
      </c>
      <c r="L712" s="740" t="s">
        <v>901</v>
      </c>
    </row>
    <row r="713" spans="10:12">
      <c r="J713" s="740" t="s">
        <v>913</v>
      </c>
      <c r="K713" s="740">
        <v>3746</v>
      </c>
      <c r="L713" s="740" t="s">
        <v>901</v>
      </c>
    </row>
    <row r="714" spans="10:12">
      <c r="J714" s="740" t="s">
        <v>914</v>
      </c>
      <c r="K714" s="740">
        <v>3770</v>
      </c>
      <c r="L714" s="740" t="s">
        <v>915</v>
      </c>
    </row>
    <row r="715" spans="10:12">
      <c r="J715" s="740" t="s">
        <v>916</v>
      </c>
      <c r="K715" s="740">
        <v>3770</v>
      </c>
      <c r="L715" s="740" t="s">
        <v>915</v>
      </c>
    </row>
    <row r="716" spans="10:12">
      <c r="J716" s="740" t="s">
        <v>917</v>
      </c>
      <c r="K716" s="740">
        <v>3770</v>
      </c>
      <c r="L716" s="740" t="s">
        <v>915</v>
      </c>
    </row>
    <row r="717" spans="10:12">
      <c r="J717" s="740" t="s">
        <v>918</v>
      </c>
      <c r="K717" s="740">
        <v>3770</v>
      </c>
      <c r="L717" s="740" t="s">
        <v>915</v>
      </c>
    </row>
    <row r="718" spans="10:12">
      <c r="J718" s="740" t="s">
        <v>919</v>
      </c>
      <c r="K718" s="740">
        <v>3770</v>
      </c>
      <c r="L718" s="740" t="s">
        <v>915</v>
      </c>
    </row>
    <row r="719" spans="10:12">
      <c r="J719" s="740" t="s">
        <v>920</v>
      </c>
      <c r="K719" s="740">
        <v>3770</v>
      </c>
      <c r="L719" s="740" t="s">
        <v>915</v>
      </c>
    </row>
    <row r="720" spans="10:12">
      <c r="J720" s="740" t="s">
        <v>921</v>
      </c>
      <c r="K720" s="740">
        <v>3770</v>
      </c>
      <c r="L720" s="740" t="s">
        <v>915</v>
      </c>
    </row>
    <row r="721" spans="10:12">
      <c r="J721" s="740" t="s">
        <v>922</v>
      </c>
      <c r="K721" s="740">
        <v>3770</v>
      </c>
      <c r="L721" s="740" t="s">
        <v>915</v>
      </c>
    </row>
    <row r="722" spans="10:12">
      <c r="J722" s="740" t="s">
        <v>923</v>
      </c>
      <c r="K722" s="740">
        <v>3770</v>
      </c>
      <c r="L722" s="740" t="s">
        <v>915</v>
      </c>
    </row>
    <row r="723" spans="10:12">
      <c r="J723" s="740" t="s">
        <v>924</v>
      </c>
      <c r="K723" s="740">
        <v>3770</v>
      </c>
      <c r="L723" s="740" t="s">
        <v>915</v>
      </c>
    </row>
    <row r="724" spans="10:12">
      <c r="J724" s="740" t="s">
        <v>925</v>
      </c>
      <c r="K724" s="740">
        <v>3790</v>
      </c>
      <c r="L724" s="740" t="s">
        <v>926</v>
      </c>
    </row>
    <row r="725" spans="10:12">
      <c r="J725" s="740" t="s">
        <v>927</v>
      </c>
      <c r="K725" s="740">
        <v>3790</v>
      </c>
      <c r="L725" s="740" t="s">
        <v>926</v>
      </c>
    </row>
    <row r="726" spans="10:12">
      <c r="J726" s="740" t="s">
        <v>928</v>
      </c>
      <c r="K726" s="740">
        <v>3791</v>
      </c>
      <c r="L726" s="740" t="s">
        <v>926</v>
      </c>
    </row>
    <row r="727" spans="10:12">
      <c r="J727" s="740" t="s">
        <v>929</v>
      </c>
      <c r="K727" s="740">
        <v>3792</v>
      </c>
      <c r="L727" s="740" t="s">
        <v>926</v>
      </c>
    </row>
    <row r="728" spans="10:12">
      <c r="J728" s="740" t="s">
        <v>930</v>
      </c>
      <c r="K728" s="740">
        <v>3793</v>
      </c>
      <c r="L728" s="740" t="s">
        <v>926</v>
      </c>
    </row>
    <row r="729" spans="10:12">
      <c r="J729" s="740" t="s">
        <v>931</v>
      </c>
      <c r="K729" s="740">
        <v>3798</v>
      </c>
      <c r="L729" s="740" t="s">
        <v>926</v>
      </c>
    </row>
    <row r="730" spans="10:12">
      <c r="J730" s="740" t="s">
        <v>932</v>
      </c>
      <c r="K730" s="740">
        <v>3800</v>
      </c>
      <c r="L730" s="740" t="s">
        <v>933</v>
      </c>
    </row>
    <row r="731" spans="10:12">
      <c r="J731" s="740" t="s">
        <v>934</v>
      </c>
      <c r="K731" s="740">
        <v>3800</v>
      </c>
      <c r="L731" s="740" t="s">
        <v>933</v>
      </c>
    </row>
    <row r="732" spans="10:12">
      <c r="J732" s="740" t="s">
        <v>935</v>
      </c>
      <c r="K732" s="740">
        <v>3800</v>
      </c>
      <c r="L732" s="740" t="s">
        <v>933</v>
      </c>
    </row>
    <row r="733" spans="10:12">
      <c r="J733" s="740" t="s">
        <v>936</v>
      </c>
      <c r="K733" s="740">
        <v>3800</v>
      </c>
      <c r="L733" s="740" t="s">
        <v>933</v>
      </c>
    </row>
    <row r="734" spans="10:12">
      <c r="J734" s="740" t="s">
        <v>937</v>
      </c>
      <c r="K734" s="740">
        <v>3800</v>
      </c>
      <c r="L734" s="740" t="s">
        <v>933</v>
      </c>
    </row>
    <row r="735" spans="10:12">
      <c r="J735" s="740" t="s">
        <v>938</v>
      </c>
      <c r="K735" s="740">
        <v>3800</v>
      </c>
      <c r="L735" s="740" t="s">
        <v>933</v>
      </c>
    </row>
    <row r="736" spans="10:12">
      <c r="J736" s="740" t="s">
        <v>939</v>
      </c>
      <c r="K736" s="740">
        <v>3800</v>
      </c>
      <c r="L736" s="740" t="s">
        <v>933</v>
      </c>
    </row>
    <row r="737" spans="10:12">
      <c r="J737" s="740" t="s">
        <v>940</v>
      </c>
      <c r="K737" s="740">
        <v>3800</v>
      </c>
      <c r="L737" s="740" t="s">
        <v>933</v>
      </c>
    </row>
    <row r="738" spans="10:12">
      <c r="J738" s="740" t="s">
        <v>941</v>
      </c>
      <c r="K738" s="740">
        <v>3800</v>
      </c>
      <c r="L738" s="740" t="s">
        <v>933</v>
      </c>
    </row>
    <row r="739" spans="10:12">
      <c r="J739" s="740" t="s">
        <v>942</v>
      </c>
      <c r="K739" s="740">
        <v>3800</v>
      </c>
      <c r="L739" s="740" t="s">
        <v>933</v>
      </c>
    </row>
    <row r="740" spans="10:12">
      <c r="J740" s="740" t="s">
        <v>943</v>
      </c>
      <c r="K740" s="740">
        <v>3803</v>
      </c>
      <c r="L740" s="740" t="s">
        <v>933</v>
      </c>
    </row>
    <row r="741" spans="10:12">
      <c r="J741" s="740" t="s">
        <v>944</v>
      </c>
      <c r="K741" s="740">
        <v>3803</v>
      </c>
      <c r="L741" s="740" t="s">
        <v>933</v>
      </c>
    </row>
    <row r="742" spans="10:12">
      <c r="J742" s="740" t="s">
        <v>945</v>
      </c>
      <c r="K742" s="740">
        <v>3803</v>
      </c>
      <c r="L742" s="740" t="s">
        <v>933</v>
      </c>
    </row>
    <row r="743" spans="10:12">
      <c r="J743" s="740" t="s">
        <v>946</v>
      </c>
      <c r="K743" s="740">
        <v>3803</v>
      </c>
      <c r="L743" s="740" t="s">
        <v>933</v>
      </c>
    </row>
    <row r="744" spans="10:12">
      <c r="J744" s="740" t="s">
        <v>947</v>
      </c>
      <c r="K744" s="740">
        <v>3806</v>
      </c>
      <c r="L744" s="740" t="s">
        <v>933</v>
      </c>
    </row>
    <row r="745" spans="10:12">
      <c r="J745" s="740" t="s">
        <v>948</v>
      </c>
      <c r="K745" s="740">
        <v>3830</v>
      </c>
      <c r="L745" s="740" t="s">
        <v>949</v>
      </c>
    </row>
    <row r="746" spans="10:12">
      <c r="J746" s="740" t="s">
        <v>950</v>
      </c>
      <c r="K746" s="740">
        <v>3830</v>
      </c>
      <c r="L746" s="740" t="s">
        <v>949</v>
      </c>
    </row>
    <row r="747" spans="10:12">
      <c r="J747" s="740" t="s">
        <v>951</v>
      </c>
      <c r="K747" s="740">
        <v>3831</v>
      </c>
      <c r="L747" s="740" t="s">
        <v>949</v>
      </c>
    </row>
    <row r="748" spans="10:12">
      <c r="J748" s="740" t="s">
        <v>952</v>
      </c>
      <c r="K748" s="740">
        <v>3832</v>
      </c>
      <c r="L748" s="740" t="s">
        <v>949</v>
      </c>
    </row>
    <row r="749" spans="10:12">
      <c r="J749" s="740" t="s">
        <v>953</v>
      </c>
      <c r="K749" s="740">
        <v>3840</v>
      </c>
      <c r="L749" s="740" t="s">
        <v>954</v>
      </c>
    </row>
    <row r="750" spans="10:12">
      <c r="J750" s="740" t="s">
        <v>955</v>
      </c>
      <c r="K750" s="740">
        <v>3840</v>
      </c>
      <c r="L750" s="740" t="s">
        <v>954</v>
      </c>
    </row>
    <row r="751" spans="10:12">
      <c r="J751" s="740" t="s">
        <v>956</v>
      </c>
      <c r="K751" s="740">
        <v>3840</v>
      </c>
      <c r="L751" s="740" t="s">
        <v>954</v>
      </c>
    </row>
    <row r="752" spans="10:12">
      <c r="J752" s="740" t="s">
        <v>957</v>
      </c>
      <c r="K752" s="740">
        <v>3840</v>
      </c>
      <c r="L752" s="740" t="s">
        <v>954</v>
      </c>
    </row>
    <row r="753" spans="10:12">
      <c r="J753" s="740" t="s">
        <v>958</v>
      </c>
      <c r="K753" s="740">
        <v>3840</v>
      </c>
      <c r="L753" s="740" t="s">
        <v>954</v>
      </c>
    </row>
    <row r="754" spans="10:12">
      <c r="J754" s="740" t="s">
        <v>959</v>
      </c>
      <c r="K754" s="740">
        <v>3840</v>
      </c>
      <c r="L754" s="740" t="s">
        <v>954</v>
      </c>
    </row>
    <row r="755" spans="10:12">
      <c r="J755" s="740" t="s">
        <v>100</v>
      </c>
      <c r="K755" s="740">
        <v>3840</v>
      </c>
      <c r="L755" s="740" t="s">
        <v>954</v>
      </c>
    </row>
    <row r="756" spans="10:12">
      <c r="J756" s="740" t="s">
        <v>960</v>
      </c>
      <c r="K756" s="740">
        <v>3840</v>
      </c>
      <c r="L756" s="740" t="s">
        <v>954</v>
      </c>
    </row>
    <row r="757" spans="10:12">
      <c r="J757" s="740" t="s">
        <v>961</v>
      </c>
      <c r="K757" s="740">
        <v>3840</v>
      </c>
      <c r="L757" s="740" t="s">
        <v>954</v>
      </c>
    </row>
    <row r="758" spans="10:12">
      <c r="J758" s="740" t="s">
        <v>962</v>
      </c>
      <c r="K758" s="740">
        <v>3840</v>
      </c>
      <c r="L758" s="740" t="s">
        <v>954</v>
      </c>
    </row>
    <row r="759" spans="10:12">
      <c r="J759" s="740" t="s">
        <v>963</v>
      </c>
      <c r="K759" s="740">
        <v>3840</v>
      </c>
      <c r="L759" s="740" t="s">
        <v>954</v>
      </c>
    </row>
    <row r="760" spans="10:12">
      <c r="J760" s="740" t="s">
        <v>872</v>
      </c>
      <c r="K760" s="740">
        <v>3840</v>
      </c>
      <c r="L760" s="740" t="s">
        <v>954</v>
      </c>
    </row>
    <row r="761" spans="10:12">
      <c r="J761" s="740" t="s">
        <v>964</v>
      </c>
      <c r="K761" s="740">
        <v>3840</v>
      </c>
      <c r="L761" s="740" t="s">
        <v>954</v>
      </c>
    </row>
    <row r="762" spans="10:12">
      <c r="J762" s="740" t="s">
        <v>965</v>
      </c>
      <c r="K762" s="740">
        <v>3840</v>
      </c>
      <c r="L762" s="740" t="s">
        <v>954</v>
      </c>
    </row>
    <row r="763" spans="10:12">
      <c r="J763" s="740" t="s">
        <v>966</v>
      </c>
      <c r="K763" s="740">
        <v>3840</v>
      </c>
      <c r="L763" s="740" t="s">
        <v>954</v>
      </c>
    </row>
    <row r="764" spans="10:12">
      <c r="J764" s="740" t="s">
        <v>967</v>
      </c>
      <c r="K764" s="740">
        <v>3850</v>
      </c>
      <c r="L764" s="740" t="s">
        <v>968</v>
      </c>
    </row>
    <row r="765" spans="10:12">
      <c r="J765" s="740" t="s">
        <v>969</v>
      </c>
      <c r="K765" s="740">
        <v>3850</v>
      </c>
      <c r="L765" s="740" t="s">
        <v>968</v>
      </c>
    </row>
    <row r="766" spans="10:12">
      <c r="J766" s="740" t="s">
        <v>970</v>
      </c>
      <c r="K766" s="740">
        <v>3850</v>
      </c>
      <c r="L766" s="740" t="s">
        <v>968</v>
      </c>
    </row>
    <row r="767" spans="10:12">
      <c r="J767" s="740" t="s">
        <v>971</v>
      </c>
      <c r="K767" s="740">
        <v>3850</v>
      </c>
      <c r="L767" s="740" t="s">
        <v>968</v>
      </c>
    </row>
    <row r="768" spans="10:12">
      <c r="J768" s="740" t="s">
        <v>972</v>
      </c>
      <c r="K768" s="740">
        <v>3870</v>
      </c>
      <c r="L768" s="740" t="s">
        <v>973</v>
      </c>
    </row>
    <row r="769" spans="10:12">
      <c r="J769" s="740" t="s">
        <v>974</v>
      </c>
      <c r="K769" s="740">
        <v>3870</v>
      </c>
      <c r="L769" s="740" t="s">
        <v>973</v>
      </c>
    </row>
    <row r="770" spans="10:12">
      <c r="J770" s="740" t="s">
        <v>975</v>
      </c>
      <c r="K770" s="740">
        <v>3870</v>
      </c>
      <c r="L770" s="740" t="s">
        <v>973</v>
      </c>
    </row>
    <row r="771" spans="10:12">
      <c r="J771" s="740" t="s">
        <v>976</v>
      </c>
      <c r="K771" s="740">
        <v>3870</v>
      </c>
      <c r="L771" s="740" t="s">
        <v>973</v>
      </c>
    </row>
    <row r="772" spans="10:12">
      <c r="J772" s="740" t="s">
        <v>977</v>
      </c>
      <c r="K772" s="740">
        <v>3870</v>
      </c>
      <c r="L772" s="740" t="s">
        <v>973</v>
      </c>
    </row>
    <row r="773" spans="10:12">
      <c r="J773" s="740" t="s">
        <v>978</v>
      </c>
      <c r="K773" s="740">
        <v>3870</v>
      </c>
      <c r="L773" s="740" t="s">
        <v>973</v>
      </c>
    </row>
    <row r="774" spans="10:12">
      <c r="J774" s="740" t="s">
        <v>979</v>
      </c>
      <c r="K774" s="740">
        <v>3870</v>
      </c>
      <c r="L774" s="740" t="s">
        <v>973</v>
      </c>
    </row>
    <row r="775" spans="10:12">
      <c r="J775" s="740" t="s">
        <v>980</v>
      </c>
      <c r="K775" s="740">
        <v>3870</v>
      </c>
      <c r="L775" s="740" t="s">
        <v>973</v>
      </c>
    </row>
    <row r="776" spans="10:12">
      <c r="J776" s="740" t="s">
        <v>981</v>
      </c>
      <c r="K776" s="740">
        <v>3870</v>
      </c>
      <c r="L776" s="740" t="s">
        <v>973</v>
      </c>
    </row>
    <row r="777" spans="10:12">
      <c r="J777" s="740" t="s">
        <v>982</v>
      </c>
      <c r="K777" s="740">
        <v>3870</v>
      </c>
      <c r="L777" s="740" t="s">
        <v>973</v>
      </c>
    </row>
    <row r="778" spans="10:12">
      <c r="J778" s="740" t="s">
        <v>983</v>
      </c>
      <c r="K778" s="740">
        <v>3870</v>
      </c>
      <c r="L778" s="740" t="s">
        <v>973</v>
      </c>
    </row>
    <row r="779" spans="10:12">
      <c r="J779" s="740" t="s">
        <v>984</v>
      </c>
      <c r="K779" s="740">
        <v>3870</v>
      </c>
      <c r="L779" s="740" t="s">
        <v>973</v>
      </c>
    </row>
    <row r="780" spans="10:12">
      <c r="J780" s="740" t="s">
        <v>985</v>
      </c>
      <c r="K780" s="740">
        <v>3870</v>
      </c>
      <c r="L780" s="740" t="s">
        <v>973</v>
      </c>
    </row>
    <row r="781" spans="10:12">
      <c r="J781" s="740" t="s">
        <v>986</v>
      </c>
      <c r="K781" s="740">
        <v>3890</v>
      </c>
      <c r="L781" s="740" t="s">
        <v>987</v>
      </c>
    </row>
    <row r="782" spans="10:12">
      <c r="J782" s="740" t="s">
        <v>988</v>
      </c>
      <c r="K782" s="740">
        <v>3890</v>
      </c>
      <c r="L782" s="740" t="s">
        <v>987</v>
      </c>
    </row>
    <row r="783" spans="10:12">
      <c r="J783" s="740" t="s">
        <v>989</v>
      </c>
      <c r="K783" s="740">
        <v>3890</v>
      </c>
      <c r="L783" s="740" t="s">
        <v>987</v>
      </c>
    </row>
    <row r="784" spans="10:12">
      <c r="J784" s="740" t="s">
        <v>990</v>
      </c>
      <c r="K784" s="740">
        <v>3890</v>
      </c>
      <c r="L784" s="740" t="s">
        <v>987</v>
      </c>
    </row>
    <row r="785" spans="10:12">
      <c r="J785" s="740" t="s">
        <v>991</v>
      </c>
      <c r="K785" s="740">
        <v>3890</v>
      </c>
      <c r="L785" s="740" t="s">
        <v>987</v>
      </c>
    </row>
    <row r="786" spans="10:12">
      <c r="J786" s="740" t="s">
        <v>992</v>
      </c>
      <c r="K786" s="740">
        <v>3890</v>
      </c>
      <c r="L786" s="740" t="s">
        <v>987</v>
      </c>
    </row>
    <row r="787" spans="10:12">
      <c r="J787" s="740" t="s">
        <v>993</v>
      </c>
      <c r="K787" s="740">
        <v>3890</v>
      </c>
      <c r="L787" s="740" t="s">
        <v>987</v>
      </c>
    </row>
    <row r="788" spans="10:12">
      <c r="J788" s="740" t="s">
        <v>994</v>
      </c>
      <c r="K788" s="740">
        <v>3891</v>
      </c>
      <c r="L788" s="740" t="s">
        <v>987</v>
      </c>
    </row>
    <row r="789" spans="10:12">
      <c r="J789" s="740" t="s">
        <v>995</v>
      </c>
      <c r="K789" s="740">
        <v>3891</v>
      </c>
      <c r="L789" s="740" t="s">
        <v>987</v>
      </c>
    </row>
    <row r="790" spans="10:12">
      <c r="J790" s="740" t="s">
        <v>996</v>
      </c>
      <c r="K790" s="740">
        <v>3891</v>
      </c>
      <c r="L790" s="740" t="s">
        <v>987</v>
      </c>
    </row>
    <row r="791" spans="10:12">
      <c r="J791" s="740" t="s">
        <v>564</v>
      </c>
      <c r="K791" s="740">
        <v>3891</v>
      </c>
      <c r="L791" s="740" t="s">
        <v>987</v>
      </c>
    </row>
    <row r="792" spans="10:12">
      <c r="J792" s="740" t="s">
        <v>997</v>
      </c>
      <c r="K792" s="740">
        <v>3900</v>
      </c>
      <c r="L792" s="740" t="s">
        <v>998</v>
      </c>
    </row>
    <row r="793" spans="10:12">
      <c r="J793" s="740" t="s">
        <v>999</v>
      </c>
      <c r="K793" s="740">
        <v>3910</v>
      </c>
      <c r="L793" s="740" t="s">
        <v>998</v>
      </c>
    </row>
    <row r="794" spans="10:12">
      <c r="J794" s="740" t="s">
        <v>1000</v>
      </c>
      <c r="K794" s="740">
        <v>3910</v>
      </c>
      <c r="L794" s="740" t="s">
        <v>998</v>
      </c>
    </row>
    <row r="795" spans="10:12">
      <c r="J795" s="740" t="s">
        <v>1001</v>
      </c>
      <c r="K795" s="740">
        <v>3920</v>
      </c>
      <c r="L795" s="740" t="s">
        <v>1002</v>
      </c>
    </row>
    <row r="796" spans="10:12">
      <c r="J796" s="740" t="s">
        <v>1003</v>
      </c>
      <c r="K796" s="740">
        <v>3930</v>
      </c>
      <c r="L796" s="740" t="s">
        <v>1004</v>
      </c>
    </row>
    <row r="797" spans="10:12">
      <c r="J797" s="740" t="s">
        <v>1005</v>
      </c>
      <c r="K797" s="740">
        <v>3930</v>
      </c>
      <c r="L797" s="740" t="s">
        <v>1004</v>
      </c>
    </row>
    <row r="798" spans="10:12">
      <c r="J798" s="740" t="s">
        <v>1006</v>
      </c>
      <c r="K798" s="740">
        <v>3940</v>
      </c>
      <c r="L798" s="740" t="s">
        <v>1007</v>
      </c>
    </row>
    <row r="799" spans="10:12">
      <c r="J799" s="740" t="s">
        <v>1008</v>
      </c>
      <c r="K799" s="740">
        <v>3941</v>
      </c>
      <c r="L799" s="740" t="s">
        <v>1007</v>
      </c>
    </row>
    <row r="800" spans="10:12">
      <c r="J800" s="740" t="s">
        <v>1009</v>
      </c>
      <c r="K800" s="740">
        <v>3945</v>
      </c>
      <c r="L800" s="740" t="s">
        <v>1010</v>
      </c>
    </row>
    <row r="801" spans="10:12">
      <c r="J801" s="740" t="s">
        <v>1011</v>
      </c>
      <c r="K801" s="740">
        <v>3945</v>
      </c>
      <c r="L801" s="740" t="s">
        <v>1010</v>
      </c>
    </row>
    <row r="802" spans="10:12">
      <c r="J802" s="740" t="s">
        <v>1012</v>
      </c>
      <c r="K802" s="740">
        <v>3950</v>
      </c>
      <c r="L802" s="740" t="s">
        <v>1013</v>
      </c>
    </row>
    <row r="803" spans="10:12">
      <c r="J803" s="740" t="s">
        <v>1014</v>
      </c>
      <c r="K803" s="740">
        <v>3950</v>
      </c>
      <c r="L803" s="740" t="s">
        <v>1013</v>
      </c>
    </row>
    <row r="804" spans="10:12">
      <c r="J804" s="740" t="s">
        <v>1015</v>
      </c>
      <c r="K804" s="740">
        <v>3950</v>
      </c>
      <c r="L804" s="740" t="s">
        <v>1013</v>
      </c>
    </row>
    <row r="805" spans="10:12">
      <c r="J805" s="740" t="s">
        <v>1016</v>
      </c>
      <c r="K805" s="740">
        <v>3960</v>
      </c>
      <c r="L805" s="740" t="s">
        <v>1017</v>
      </c>
    </row>
    <row r="806" spans="10:12">
      <c r="J806" s="740" t="s">
        <v>1018</v>
      </c>
      <c r="K806" s="740">
        <v>3960</v>
      </c>
      <c r="L806" s="740" t="s">
        <v>1017</v>
      </c>
    </row>
    <row r="807" spans="10:12">
      <c r="J807" s="740" t="s">
        <v>1019</v>
      </c>
      <c r="K807" s="740">
        <v>3960</v>
      </c>
      <c r="L807" s="740" t="s">
        <v>1017</v>
      </c>
    </row>
    <row r="808" spans="10:12">
      <c r="J808" s="740" t="s">
        <v>1020</v>
      </c>
      <c r="K808" s="740">
        <v>3960</v>
      </c>
      <c r="L808" s="740" t="s">
        <v>1017</v>
      </c>
    </row>
    <row r="809" spans="10:12">
      <c r="J809" s="740" t="s">
        <v>448</v>
      </c>
      <c r="K809" s="740">
        <v>3960</v>
      </c>
      <c r="L809" s="740" t="s">
        <v>1017</v>
      </c>
    </row>
    <row r="810" spans="10:12">
      <c r="J810" s="740" t="s">
        <v>1021</v>
      </c>
      <c r="K810" s="740">
        <v>3970</v>
      </c>
      <c r="L810" s="740" t="s">
        <v>1022</v>
      </c>
    </row>
    <row r="811" spans="10:12">
      <c r="J811" s="740" t="s">
        <v>1023</v>
      </c>
      <c r="K811" s="740">
        <v>3971</v>
      </c>
      <c r="L811" s="740" t="s">
        <v>1022</v>
      </c>
    </row>
    <row r="812" spans="10:12">
      <c r="J812" s="740" t="s">
        <v>1024</v>
      </c>
      <c r="K812" s="740">
        <v>3980</v>
      </c>
      <c r="L812" s="740" t="s">
        <v>1025</v>
      </c>
    </row>
    <row r="813" spans="10:12">
      <c r="J813" s="740" t="s">
        <v>1026</v>
      </c>
      <c r="K813" s="740">
        <v>3990</v>
      </c>
      <c r="L813" s="740" t="s">
        <v>1027</v>
      </c>
    </row>
    <row r="814" spans="10:12">
      <c r="J814" s="740" t="s">
        <v>1028</v>
      </c>
      <c r="K814" s="740">
        <v>3990</v>
      </c>
      <c r="L814" s="740" t="s">
        <v>1027</v>
      </c>
    </row>
    <row r="815" spans="10:12">
      <c r="J815" s="740" t="s">
        <v>1029</v>
      </c>
      <c r="K815" s="740">
        <v>3990</v>
      </c>
      <c r="L815" s="740" t="s">
        <v>1027</v>
      </c>
    </row>
    <row r="816" spans="10:12">
      <c r="J816" s="740" t="s">
        <v>1030</v>
      </c>
      <c r="K816" s="740">
        <v>3990</v>
      </c>
      <c r="L816" s="740" t="s">
        <v>1027</v>
      </c>
    </row>
    <row r="817" spans="10:12">
      <c r="J817" s="740" t="s">
        <v>1031</v>
      </c>
      <c r="K817" s="740">
        <v>4000</v>
      </c>
      <c r="L817" s="740" t="s">
        <v>1032</v>
      </c>
    </row>
    <row r="818" spans="10:12">
      <c r="J818" s="740" t="s">
        <v>1033</v>
      </c>
      <c r="K818" s="740">
        <v>4000</v>
      </c>
      <c r="L818" s="740" t="s">
        <v>1032</v>
      </c>
    </row>
    <row r="819" spans="10:12">
      <c r="J819" s="740" t="s">
        <v>1034</v>
      </c>
      <c r="K819" s="740">
        <v>4000</v>
      </c>
      <c r="L819" s="740" t="s">
        <v>1032</v>
      </c>
    </row>
    <row r="820" spans="10:12">
      <c r="J820" s="740" t="s">
        <v>1035</v>
      </c>
      <c r="K820" s="740">
        <v>4020</v>
      </c>
      <c r="L820" s="740" t="s">
        <v>1032</v>
      </c>
    </row>
    <row r="821" spans="10:12">
      <c r="J821" s="740" t="s">
        <v>1036</v>
      </c>
      <c r="K821" s="740">
        <v>4020</v>
      </c>
      <c r="L821" s="740" t="s">
        <v>1032</v>
      </c>
    </row>
    <row r="822" spans="10:12">
      <c r="J822" s="740" t="s">
        <v>1033</v>
      </c>
      <c r="K822" s="740">
        <v>4020</v>
      </c>
      <c r="L822" s="740" t="s">
        <v>1032</v>
      </c>
    </row>
    <row r="823" spans="10:12">
      <c r="J823" s="740" t="s">
        <v>1037</v>
      </c>
      <c r="K823" s="740">
        <v>4020</v>
      </c>
      <c r="L823" s="740" t="s">
        <v>1032</v>
      </c>
    </row>
    <row r="824" spans="10:12">
      <c r="J824" s="740" t="s">
        <v>1038</v>
      </c>
      <c r="K824" s="740">
        <v>4030</v>
      </c>
      <c r="L824" s="740" t="s">
        <v>1032</v>
      </c>
    </row>
    <row r="825" spans="10:12">
      <c r="J825" s="740" t="s">
        <v>1039</v>
      </c>
      <c r="K825" s="740">
        <v>4031</v>
      </c>
      <c r="L825" s="740" t="s">
        <v>1032</v>
      </c>
    </row>
    <row r="826" spans="10:12">
      <c r="J826" s="740" t="s">
        <v>1040</v>
      </c>
      <c r="K826" s="740">
        <v>4032</v>
      </c>
      <c r="L826" s="740" t="s">
        <v>1032</v>
      </c>
    </row>
    <row r="827" spans="10:12">
      <c r="J827" s="740" t="s">
        <v>1041</v>
      </c>
      <c r="K827" s="740">
        <v>4040</v>
      </c>
      <c r="L827" s="740" t="s">
        <v>1042</v>
      </c>
    </row>
    <row r="828" spans="10:12">
      <c r="J828" s="740" t="s">
        <v>1043</v>
      </c>
      <c r="K828" s="740">
        <v>4041</v>
      </c>
      <c r="L828" s="740" t="s">
        <v>1042</v>
      </c>
    </row>
    <row r="829" spans="10:12">
      <c r="J829" s="740" t="s">
        <v>1044</v>
      </c>
      <c r="K829" s="740">
        <v>4041</v>
      </c>
      <c r="L829" s="740" t="s">
        <v>1042</v>
      </c>
    </row>
    <row r="830" spans="10:12">
      <c r="J830" s="740" t="s">
        <v>1045</v>
      </c>
      <c r="K830" s="740">
        <v>4042</v>
      </c>
      <c r="L830" s="740" t="s">
        <v>1042</v>
      </c>
    </row>
    <row r="831" spans="10:12">
      <c r="J831" s="740" t="s">
        <v>1046</v>
      </c>
      <c r="K831" s="740">
        <v>4050</v>
      </c>
      <c r="L831" s="740" t="s">
        <v>1047</v>
      </c>
    </row>
    <row r="832" spans="10:12">
      <c r="J832" s="740" t="s">
        <v>1048</v>
      </c>
      <c r="K832" s="740">
        <v>4051</v>
      </c>
      <c r="L832" s="740" t="s">
        <v>1047</v>
      </c>
    </row>
    <row r="833" spans="10:12">
      <c r="J833" s="740" t="s">
        <v>1049</v>
      </c>
      <c r="K833" s="740">
        <v>4052</v>
      </c>
      <c r="L833" s="740" t="s">
        <v>1047</v>
      </c>
    </row>
    <row r="834" spans="10:12">
      <c r="J834" s="740" t="s">
        <v>1050</v>
      </c>
      <c r="K834" s="740">
        <v>4053</v>
      </c>
      <c r="L834" s="740" t="s">
        <v>1047</v>
      </c>
    </row>
    <row r="835" spans="10:12">
      <c r="J835" s="740" t="s">
        <v>1051</v>
      </c>
      <c r="K835" s="740">
        <v>4099</v>
      </c>
      <c r="L835" s="740" t="s">
        <v>1051</v>
      </c>
    </row>
    <row r="836" spans="10:12">
      <c r="J836" s="740" t="s">
        <v>1052</v>
      </c>
      <c r="K836" s="740">
        <v>4100</v>
      </c>
      <c r="L836" s="740" t="s">
        <v>1053</v>
      </c>
    </row>
    <row r="837" spans="10:12">
      <c r="J837" s="740" t="s">
        <v>1054</v>
      </c>
      <c r="K837" s="740">
        <v>4100</v>
      </c>
      <c r="L837" s="740" t="s">
        <v>1053</v>
      </c>
    </row>
    <row r="838" spans="10:12">
      <c r="J838" s="740" t="s">
        <v>1055</v>
      </c>
      <c r="K838" s="740">
        <v>4101</v>
      </c>
      <c r="L838" s="740" t="s">
        <v>1053</v>
      </c>
    </row>
    <row r="839" spans="10:12">
      <c r="J839" s="740" t="s">
        <v>1056</v>
      </c>
      <c r="K839" s="740">
        <v>4102</v>
      </c>
      <c r="L839" s="740" t="s">
        <v>1053</v>
      </c>
    </row>
    <row r="840" spans="10:12">
      <c r="J840" s="740" t="s">
        <v>1057</v>
      </c>
      <c r="K840" s="740">
        <v>4120</v>
      </c>
      <c r="L840" s="740" t="s">
        <v>1058</v>
      </c>
    </row>
    <row r="841" spans="10:12">
      <c r="J841" s="740" t="s">
        <v>1059</v>
      </c>
      <c r="K841" s="740">
        <v>4120</v>
      </c>
      <c r="L841" s="740" t="s">
        <v>1058</v>
      </c>
    </row>
    <row r="842" spans="10:12">
      <c r="J842" s="740" t="s">
        <v>1060</v>
      </c>
      <c r="K842" s="740">
        <v>4121</v>
      </c>
      <c r="L842" s="740" t="s">
        <v>1058</v>
      </c>
    </row>
    <row r="843" spans="10:12">
      <c r="J843" s="740" t="s">
        <v>1061</v>
      </c>
      <c r="K843" s="740">
        <v>4122</v>
      </c>
      <c r="L843" s="740" t="s">
        <v>1058</v>
      </c>
    </row>
    <row r="844" spans="10:12">
      <c r="J844" s="740" t="s">
        <v>1062</v>
      </c>
      <c r="K844" s="740">
        <v>4130</v>
      </c>
      <c r="L844" s="740" t="s">
        <v>1063</v>
      </c>
    </row>
    <row r="845" spans="10:12">
      <c r="J845" s="740" t="s">
        <v>1064</v>
      </c>
      <c r="K845" s="740">
        <v>4130</v>
      </c>
      <c r="L845" s="740" t="s">
        <v>1063</v>
      </c>
    </row>
    <row r="846" spans="10:12">
      <c r="J846" s="740" t="s">
        <v>1065</v>
      </c>
      <c r="K846" s="740">
        <v>4140</v>
      </c>
      <c r="L846" s="740" t="s">
        <v>1066</v>
      </c>
    </row>
    <row r="847" spans="10:12">
      <c r="J847" s="740" t="s">
        <v>1067</v>
      </c>
      <c r="K847" s="740">
        <v>4140</v>
      </c>
      <c r="L847" s="740" t="s">
        <v>1066</v>
      </c>
    </row>
    <row r="848" spans="10:12">
      <c r="J848" s="740" t="s">
        <v>1068</v>
      </c>
      <c r="K848" s="740">
        <v>4140</v>
      </c>
      <c r="L848" s="740" t="s">
        <v>1066</v>
      </c>
    </row>
    <row r="849" spans="10:12">
      <c r="J849" s="740" t="s">
        <v>1069</v>
      </c>
      <c r="K849" s="740">
        <v>4140</v>
      </c>
      <c r="L849" s="740" t="s">
        <v>1066</v>
      </c>
    </row>
    <row r="850" spans="10:12">
      <c r="J850" s="740" t="s">
        <v>1070</v>
      </c>
      <c r="K850" s="740">
        <v>4141</v>
      </c>
      <c r="L850" s="740" t="s">
        <v>1066</v>
      </c>
    </row>
    <row r="851" spans="10:12">
      <c r="J851" s="740" t="s">
        <v>1071</v>
      </c>
      <c r="K851" s="740">
        <v>4160</v>
      </c>
      <c r="L851" s="740" t="s">
        <v>1072</v>
      </c>
    </row>
    <row r="852" spans="10:12">
      <c r="J852" s="740" t="s">
        <v>1073</v>
      </c>
      <c r="K852" s="740">
        <v>4161</v>
      </c>
      <c r="L852" s="740" t="s">
        <v>1072</v>
      </c>
    </row>
    <row r="853" spans="10:12">
      <c r="J853" s="740" t="s">
        <v>1074</v>
      </c>
      <c r="K853" s="740">
        <v>4162</v>
      </c>
      <c r="L853" s="740" t="s">
        <v>1072</v>
      </c>
    </row>
    <row r="854" spans="10:12">
      <c r="J854" s="740" t="s">
        <v>1075</v>
      </c>
      <c r="K854" s="740">
        <v>4163</v>
      </c>
      <c r="L854" s="740" t="s">
        <v>1072</v>
      </c>
    </row>
    <row r="855" spans="10:12">
      <c r="J855" s="740" t="s">
        <v>1076</v>
      </c>
      <c r="K855" s="740">
        <v>4170</v>
      </c>
      <c r="L855" s="740" t="s">
        <v>1077</v>
      </c>
    </row>
    <row r="856" spans="10:12">
      <c r="J856" s="740" t="s">
        <v>1078</v>
      </c>
      <c r="K856" s="740">
        <v>4171</v>
      </c>
      <c r="L856" s="740" t="s">
        <v>1077</v>
      </c>
    </row>
    <row r="857" spans="10:12">
      <c r="J857" s="740" t="s">
        <v>1079</v>
      </c>
      <c r="K857" s="740">
        <v>4180</v>
      </c>
      <c r="L857" s="740" t="s">
        <v>1080</v>
      </c>
    </row>
    <row r="858" spans="10:12">
      <c r="J858" s="740" t="s">
        <v>1081</v>
      </c>
      <c r="K858" s="740">
        <v>4180</v>
      </c>
      <c r="L858" s="740" t="s">
        <v>1080</v>
      </c>
    </row>
    <row r="859" spans="10:12">
      <c r="J859" s="740" t="s">
        <v>1082</v>
      </c>
      <c r="K859" s="740">
        <v>4180</v>
      </c>
      <c r="L859" s="740" t="s">
        <v>1080</v>
      </c>
    </row>
    <row r="860" spans="10:12">
      <c r="J860" s="740" t="s">
        <v>1083</v>
      </c>
      <c r="K860" s="740">
        <v>4181</v>
      </c>
      <c r="L860" s="740" t="s">
        <v>1080</v>
      </c>
    </row>
    <row r="861" spans="10:12">
      <c r="J861" s="740" t="s">
        <v>1084</v>
      </c>
      <c r="K861" s="740">
        <v>4190</v>
      </c>
      <c r="L861" s="740" t="s">
        <v>1085</v>
      </c>
    </row>
    <row r="862" spans="10:12">
      <c r="J862" s="740" t="s">
        <v>1086</v>
      </c>
      <c r="K862" s="740">
        <v>4190</v>
      </c>
      <c r="L862" s="740" t="s">
        <v>1085</v>
      </c>
    </row>
    <row r="863" spans="10:12">
      <c r="J863" s="740" t="s">
        <v>1087</v>
      </c>
      <c r="K863" s="740">
        <v>4190</v>
      </c>
      <c r="L863" s="740" t="s">
        <v>1085</v>
      </c>
    </row>
    <row r="864" spans="10:12">
      <c r="J864" s="740" t="s">
        <v>1088</v>
      </c>
      <c r="K864" s="740">
        <v>4190</v>
      </c>
      <c r="L864" s="740" t="s">
        <v>1085</v>
      </c>
    </row>
    <row r="865" spans="10:12">
      <c r="J865" s="740" t="s">
        <v>1089</v>
      </c>
      <c r="K865" s="740">
        <v>4190</v>
      </c>
      <c r="L865" s="740" t="s">
        <v>1085</v>
      </c>
    </row>
    <row r="866" spans="10:12">
      <c r="J866" s="740" t="s">
        <v>1090</v>
      </c>
      <c r="K866" s="740">
        <v>4210</v>
      </c>
      <c r="L866" s="740" t="s">
        <v>1091</v>
      </c>
    </row>
    <row r="867" spans="10:12">
      <c r="J867" s="740" t="s">
        <v>1092</v>
      </c>
      <c r="K867" s="740">
        <v>4210</v>
      </c>
      <c r="L867" s="740" t="s">
        <v>1091</v>
      </c>
    </row>
    <row r="868" spans="10:12">
      <c r="J868" s="740" t="s">
        <v>1093</v>
      </c>
      <c r="K868" s="740">
        <v>4210</v>
      </c>
      <c r="L868" s="740" t="s">
        <v>1091</v>
      </c>
    </row>
    <row r="869" spans="10:12">
      <c r="J869" s="740" t="s">
        <v>1094</v>
      </c>
      <c r="K869" s="740">
        <v>4210</v>
      </c>
      <c r="L869" s="740" t="s">
        <v>1091</v>
      </c>
    </row>
    <row r="870" spans="10:12">
      <c r="J870" s="740" t="s">
        <v>1095</v>
      </c>
      <c r="K870" s="740">
        <v>4210</v>
      </c>
      <c r="L870" s="740" t="s">
        <v>1091</v>
      </c>
    </row>
    <row r="871" spans="10:12">
      <c r="J871" s="740" t="s">
        <v>1096</v>
      </c>
      <c r="K871" s="740">
        <v>4217</v>
      </c>
      <c r="L871" s="740" t="s">
        <v>1097</v>
      </c>
    </row>
    <row r="872" spans="10:12">
      <c r="J872" s="740" t="s">
        <v>1098</v>
      </c>
      <c r="K872" s="740">
        <v>4217</v>
      </c>
      <c r="L872" s="740" t="s">
        <v>1097</v>
      </c>
    </row>
    <row r="873" spans="10:12">
      <c r="J873" s="740" t="s">
        <v>1099</v>
      </c>
      <c r="K873" s="740">
        <v>4217</v>
      </c>
      <c r="L873" s="740" t="s">
        <v>1097</v>
      </c>
    </row>
    <row r="874" spans="10:12">
      <c r="J874" s="740" t="s">
        <v>1100</v>
      </c>
      <c r="K874" s="740">
        <v>4218</v>
      </c>
      <c r="L874" s="740" t="s">
        <v>1097</v>
      </c>
    </row>
    <row r="875" spans="10:12">
      <c r="J875" s="740" t="s">
        <v>1101</v>
      </c>
      <c r="K875" s="740">
        <v>4219</v>
      </c>
      <c r="L875" s="740" t="s">
        <v>1102</v>
      </c>
    </row>
    <row r="876" spans="10:12">
      <c r="J876" s="740" t="s">
        <v>1103</v>
      </c>
      <c r="K876" s="740">
        <v>4219</v>
      </c>
      <c r="L876" s="740" t="s">
        <v>1102</v>
      </c>
    </row>
    <row r="877" spans="10:12">
      <c r="J877" s="740" t="s">
        <v>1104</v>
      </c>
      <c r="K877" s="740">
        <v>4219</v>
      </c>
      <c r="L877" s="740" t="s">
        <v>1102</v>
      </c>
    </row>
    <row r="878" spans="10:12">
      <c r="J878" s="740" t="s">
        <v>1105</v>
      </c>
      <c r="K878" s="740">
        <v>4219</v>
      </c>
      <c r="L878" s="740" t="s">
        <v>1102</v>
      </c>
    </row>
    <row r="879" spans="10:12">
      <c r="J879" s="740" t="s">
        <v>1106</v>
      </c>
      <c r="K879" s="740">
        <v>4250</v>
      </c>
      <c r="L879" s="740" t="s">
        <v>1107</v>
      </c>
    </row>
    <row r="880" spans="10:12">
      <c r="J880" s="740" t="s">
        <v>1108</v>
      </c>
      <c r="K880" s="740">
        <v>4250</v>
      </c>
      <c r="L880" s="740" t="s">
        <v>1107</v>
      </c>
    </row>
    <row r="881" spans="10:12">
      <c r="J881" s="740" t="s">
        <v>1109</v>
      </c>
      <c r="K881" s="740">
        <v>4250</v>
      </c>
      <c r="L881" s="740" t="s">
        <v>1107</v>
      </c>
    </row>
    <row r="882" spans="10:12">
      <c r="J882" s="740" t="s">
        <v>1110</v>
      </c>
      <c r="K882" s="740">
        <v>4250</v>
      </c>
      <c r="L882" s="740" t="s">
        <v>1107</v>
      </c>
    </row>
    <row r="883" spans="10:12">
      <c r="J883" s="740" t="s">
        <v>1111</v>
      </c>
      <c r="K883" s="740">
        <v>4252</v>
      </c>
      <c r="L883" s="740" t="s">
        <v>1107</v>
      </c>
    </row>
    <row r="884" spans="10:12">
      <c r="J884" s="740" t="s">
        <v>1112</v>
      </c>
      <c r="K884" s="740">
        <v>4253</v>
      </c>
      <c r="L884" s="740" t="s">
        <v>1107</v>
      </c>
    </row>
    <row r="885" spans="10:12">
      <c r="J885" s="740" t="s">
        <v>1113</v>
      </c>
      <c r="K885" s="740">
        <v>4254</v>
      </c>
      <c r="L885" s="740" t="s">
        <v>1107</v>
      </c>
    </row>
    <row r="886" spans="10:12">
      <c r="J886" s="740" t="s">
        <v>1114</v>
      </c>
      <c r="K886" s="740">
        <v>4257</v>
      </c>
      <c r="L886" s="740" t="s">
        <v>1115</v>
      </c>
    </row>
    <row r="887" spans="10:12">
      <c r="J887" s="740" t="s">
        <v>1116</v>
      </c>
      <c r="K887" s="740">
        <v>4257</v>
      </c>
      <c r="L887" s="740" t="s">
        <v>1115</v>
      </c>
    </row>
    <row r="888" spans="10:12">
      <c r="J888" s="740" t="s">
        <v>1117</v>
      </c>
      <c r="K888" s="740">
        <v>4257</v>
      </c>
      <c r="L888" s="740" t="s">
        <v>1115</v>
      </c>
    </row>
    <row r="889" spans="10:12">
      <c r="J889" s="740" t="s">
        <v>1118</v>
      </c>
      <c r="K889" s="740">
        <v>4260</v>
      </c>
      <c r="L889" s="740" t="s">
        <v>1119</v>
      </c>
    </row>
    <row r="890" spans="10:12">
      <c r="J890" s="740" t="s">
        <v>1120</v>
      </c>
      <c r="K890" s="740">
        <v>4260</v>
      </c>
      <c r="L890" s="740" t="s">
        <v>1119</v>
      </c>
    </row>
    <row r="891" spans="10:12">
      <c r="J891" s="740" t="s">
        <v>1121</v>
      </c>
      <c r="K891" s="740">
        <v>4260</v>
      </c>
      <c r="L891" s="740" t="s">
        <v>1119</v>
      </c>
    </row>
    <row r="892" spans="10:12">
      <c r="J892" s="740" t="s">
        <v>1122</v>
      </c>
      <c r="K892" s="740">
        <v>4260</v>
      </c>
      <c r="L892" s="740" t="s">
        <v>1119</v>
      </c>
    </row>
    <row r="893" spans="10:12">
      <c r="J893" s="740" t="s">
        <v>1123</v>
      </c>
      <c r="K893" s="740">
        <v>4260</v>
      </c>
      <c r="L893" s="740" t="s">
        <v>1119</v>
      </c>
    </row>
    <row r="894" spans="10:12">
      <c r="J894" s="740" t="s">
        <v>1124</v>
      </c>
      <c r="K894" s="740">
        <v>4260</v>
      </c>
      <c r="L894" s="740" t="s">
        <v>1119</v>
      </c>
    </row>
    <row r="895" spans="10:12">
      <c r="J895" s="740" t="s">
        <v>1125</v>
      </c>
      <c r="K895" s="740">
        <v>4261</v>
      </c>
      <c r="L895" s="740" t="s">
        <v>1119</v>
      </c>
    </row>
    <row r="896" spans="10:12">
      <c r="J896" s="740" t="s">
        <v>1126</v>
      </c>
      <c r="K896" s="740">
        <v>4263</v>
      </c>
      <c r="L896" s="740" t="s">
        <v>1119</v>
      </c>
    </row>
    <row r="897" spans="10:12">
      <c r="J897" s="740" t="s">
        <v>1127</v>
      </c>
      <c r="K897" s="740">
        <v>4280</v>
      </c>
      <c r="L897" s="740" t="s">
        <v>1128</v>
      </c>
    </row>
    <row r="898" spans="10:12">
      <c r="J898" s="740" t="s">
        <v>1129</v>
      </c>
      <c r="K898" s="740">
        <v>4280</v>
      </c>
      <c r="L898" s="740" t="s">
        <v>1128</v>
      </c>
    </row>
    <row r="899" spans="10:12">
      <c r="J899" s="740" t="s">
        <v>1130</v>
      </c>
      <c r="K899" s="740">
        <v>4280</v>
      </c>
      <c r="L899" s="740" t="s">
        <v>1128</v>
      </c>
    </row>
    <row r="900" spans="10:12">
      <c r="J900" s="740" t="s">
        <v>1131</v>
      </c>
      <c r="K900" s="740">
        <v>4280</v>
      </c>
      <c r="L900" s="740" t="s">
        <v>1128</v>
      </c>
    </row>
    <row r="901" spans="10:12">
      <c r="J901" s="740" t="s">
        <v>1132</v>
      </c>
      <c r="K901" s="740">
        <v>4280</v>
      </c>
      <c r="L901" s="740" t="s">
        <v>1128</v>
      </c>
    </row>
    <row r="902" spans="10:12">
      <c r="J902" s="740" t="s">
        <v>1133</v>
      </c>
      <c r="K902" s="740">
        <v>4280</v>
      </c>
      <c r="L902" s="740" t="s">
        <v>1128</v>
      </c>
    </row>
    <row r="903" spans="10:12">
      <c r="J903" s="740" t="s">
        <v>1134</v>
      </c>
      <c r="K903" s="740">
        <v>4280</v>
      </c>
      <c r="L903" s="740" t="s">
        <v>1128</v>
      </c>
    </row>
    <row r="904" spans="10:12">
      <c r="J904" s="740" t="s">
        <v>1135</v>
      </c>
      <c r="K904" s="740">
        <v>4280</v>
      </c>
      <c r="L904" s="740" t="s">
        <v>1128</v>
      </c>
    </row>
    <row r="905" spans="10:12">
      <c r="J905" s="740" t="s">
        <v>1136</v>
      </c>
      <c r="K905" s="740">
        <v>4280</v>
      </c>
      <c r="L905" s="740" t="s">
        <v>1128</v>
      </c>
    </row>
    <row r="906" spans="10:12">
      <c r="J906" s="740" t="s">
        <v>1137</v>
      </c>
      <c r="K906" s="740">
        <v>4280</v>
      </c>
      <c r="L906" s="740" t="s">
        <v>1128</v>
      </c>
    </row>
    <row r="907" spans="10:12">
      <c r="J907" s="740" t="s">
        <v>1138</v>
      </c>
      <c r="K907" s="740">
        <v>4280</v>
      </c>
      <c r="L907" s="740" t="s">
        <v>1128</v>
      </c>
    </row>
    <row r="908" spans="10:12">
      <c r="J908" s="740" t="s">
        <v>1139</v>
      </c>
      <c r="K908" s="740">
        <v>4280</v>
      </c>
      <c r="L908" s="740" t="s">
        <v>1128</v>
      </c>
    </row>
    <row r="909" spans="10:12">
      <c r="J909" s="740" t="s">
        <v>1140</v>
      </c>
      <c r="K909" s="740">
        <v>4280</v>
      </c>
      <c r="L909" s="740" t="s">
        <v>1128</v>
      </c>
    </row>
    <row r="910" spans="10:12">
      <c r="J910" s="740" t="s">
        <v>1141</v>
      </c>
      <c r="K910" s="740">
        <v>4280</v>
      </c>
      <c r="L910" s="740" t="s">
        <v>1128</v>
      </c>
    </row>
    <row r="911" spans="10:12">
      <c r="J911" s="740" t="s">
        <v>1142</v>
      </c>
      <c r="K911" s="740">
        <v>4280</v>
      </c>
      <c r="L911" s="740" t="s">
        <v>1128</v>
      </c>
    </row>
    <row r="912" spans="10:12">
      <c r="J912" s="740" t="s">
        <v>1143</v>
      </c>
      <c r="K912" s="740">
        <v>4280</v>
      </c>
      <c r="L912" s="740" t="s">
        <v>1128</v>
      </c>
    </row>
    <row r="913" spans="10:12">
      <c r="J913" s="740" t="s">
        <v>1144</v>
      </c>
      <c r="K913" s="740">
        <v>4280</v>
      </c>
      <c r="L913" s="740" t="s">
        <v>1128</v>
      </c>
    </row>
    <row r="914" spans="10:12">
      <c r="J914" s="740" t="s">
        <v>1145</v>
      </c>
      <c r="K914" s="740">
        <v>4280</v>
      </c>
      <c r="L914" s="740" t="s">
        <v>1128</v>
      </c>
    </row>
    <row r="915" spans="10:12">
      <c r="J915" s="740" t="s">
        <v>1146</v>
      </c>
      <c r="K915" s="740">
        <v>4287</v>
      </c>
      <c r="L915" s="740" t="s">
        <v>1147</v>
      </c>
    </row>
    <row r="916" spans="10:12">
      <c r="J916" s="740" t="s">
        <v>1148</v>
      </c>
      <c r="K916" s="740">
        <v>4287</v>
      </c>
      <c r="L916" s="740" t="s">
        <v>1147</v>
      </c>
    </row>
    <row r="917" spans="10:12">
      <c r="J917" s="740" t="s">
        <v>1149</v>
      </c>
      <c r="K917" s="740">
        <v>4287</v>
      </c>
      <c r="L917" s="740" t="s">
        <v>1147</v>
      </c>
    </row>
    <row r="918" spans="10:12">
      <c r="J918" s="740" t="s">
        <v>1150</v>
      </c>
      <c r="K918" s="740">
        <v>4300</v>
      </c>
      <c r="L918" s="740" t="s">
        <v>1151</v>
      </c>
    </row>
    <row r="919" spans="10:12">
      <c r="J919" s="740" t="s">
        <v>1152</v>
      </c>
      <c r="K919" s="740">
        <v>4300</v>
      </c>
      <c r="L919" s="740" t="s">
        <v>1151</v>
      </c>
    </row>
    <row r="920" spans="10:12">
      <c r="J920" s="740" t="s">
        <v>1153</v>
      </c>
      <c r="K920" s="740">
        <v>4300</v>
      </c>
      <c r="L920" s="740" t="s">
        <v>1151</v>
      </c>
    </row>
    <row r="921" spans="10:12">
      <c r="J921" s="740" t="s">
        <v>1154</v>
      </c>
      <c r="K921" s="740">
        <v>4300</v>
      </c>
      <c r="L921" s="740" t="s">
        <v>1151</v>
      </c>
    </row>
    <row r="922" spans="10:12">
      <c r="J922" s="740" t="s">
        <v>1155</v>
      </c>
      <c r="K922" s="740">
        <v>4300</v>
      </c>
      <c r="L922" s="740" t="s">
        <v>1151</v>
      </c>
    </row>
    <row r="923" spans="10:12">
      <c r="J923" s="740" t="s">
        <v>1156</v>
      </c>
      <c r="K923" s="740">
        <v>4300</v>
      </c>
      <c r="L923" s="740" t="s">
        <v>1151</v>
      </c>
    </row>
    <row r="924" spans="10:12">
      <c r="J924" s="740" t="s">
        <v>1157</v>
      </c>
      <c r="K924" s="740">
        <v>4300</v>
      </c>
      <c r="L924" s="740" t="s">
        <v>1151</v>
      </c>
    </row>
    <row r="925" spans="10:12">
      <c r="J925" s="740" t="s">
        <v>1158</v>
      </c>
      <c r="K925" s="740">
        <v>4317</v>
      </c>
      <c r="L925" s="740" t="s">
        <v>1159</v>
      </c>
    </row>
    <row r="926" spans="10:12">
      <c r="J926" s="740" t="s">
        <v>1160</v>
      </c>
      <c r="K926" s="740">
        <v>4317</v>
      </c>
      <c r="L926" s="740" t="s">
        <v>1159</v>
      </c>
    </row>
    <row r="927" spans="10:12">
      <c r="J927" s="740" t="s">
        <v>1161</v>
      </c>
      <c r="K927" s="740">
        <v>4317</v>
      </c>
      <c r="L927" s="740" t="s">
        <v>1159</v>
      </c>
    </row>
    <row r="928" spans="10:12">
      <c r="J928" s="740" t="s">
        <v>1162</v>
      </c>
      <c r="K928" s="740">
        <v>4317</v>
      </c>
      <c r="L928" s="740" t="s">
        <v>1159</v>
      </c>
    </row>
    <row r="929" spans="10:12">
      <c r="J929" s="740" t="s">
        <v>1163</v>
      </c>
      <c r="K929" s="740">
        <v>4317</v>
      </c>
      <c r="L929" s="740" t="s">
        <v>1159</v>
      </c>
    </row>
    <row r="930" spans="10:12">
      <c r="J930" s="740" t="s">
        <v>1164</v>
      </c>
      <c r="K930" s="740">
        <v>4317</v>
      </c>
      <c r="L930" s="740" t="s">
        <v>1159</v>
      </c>
    </row>
    <row r="931" spans="10:12">
      <c r="J931" s="740" t="s">
        <v>1165</v>
      </c>
      <c r="K931" s="740">
        <v>4340</v>
      </c>
      <c r="L931" s="740" t="s">
        <v>1166</v>
      </c>
    </row>
    <row r="932" spans="10:12">
      <c r="J932" s="740" t="s">
        <v>1167</v>
      </c>
      <c r="K932" s="740">
        <v>4340</v>
      </c>
      <c r="L932" s="740" t="s">
        <v>1166</v>
      </c>
    </row>
    <row r="933" spans="10:12">
      <c r="J933" s="740" t="s">
        <v>1168</v>
      </c>
      <c r="K933" s="740">
        <v>4340</v>
      </c>
      <c r="L933" s="740" t="s">
        <v>1166</v>
      </c>
    </row>
    <row r="934" spans="10:12">
      <c r="J934" s="740" t="s">
        <v>1169</v>
      </c>
      <c r="K934" s="740">
        <v>4340</v>
      </c>
      <c r="L934" s="740" t="s">
        <v>1166</v>
      </c>
    </row>
    <row r="935" spans="10:12">
      <c r="J935" s="740" t="s">
        <v>1170</v>
      </c>
      <c r="K935" s="740">
        <v>4342</v>
      </c>
      <c r="L935" s="740" t="s">
        <v>1166</v>
      </c>
    </row>
    <row r="936" spans="10:12">
      <c r="J936" s="740" t="s">
        <v>1171</v>
      </c>
      <c r="K936" s="740">
        <v>4347</v>
      </c>
      <c r="L936" s="740" t="s">
        <v>1172</v>
      </c>
    </row>
    <row r="937" spans="10:12">
      <c r="J937" s="740" t="s">
        <v>1173</v>
      </c>
      <c r="K937" s="740">
        <v>4347</v>
      </c>
      <c r="L937" s="740" t="s">
        <v>1172</v>
      </c>
    </row>
    <row r="938" spans="10:12">
      <c r="J938" s="740" t="s">
        <v>1174</v>
      </c>
      <c r="K938" s="740">
        <v>4347</v>
      </c>
      <c r="L938" s="740" t="s">
        <v>1172</v>
      </c>
    </row>
    <row r="939" spans="10:12">
      <c r="J939" s="740" t="s">
        <v>1175</v>
      </c>
      <c r="K939" s="740">
        <v>4347</v>
      </c>
      <c r="L939" s="740" t="s">
        <v>1172</v>
      </c>
    </row>
    <row r="940" spans="10:12">
      <c r="J940" s="740" t="s">
        <v>1176</v>
      </c>
      <c r="K940" s="740">
        <v>4347</v>
      </c>
      <c r="L940" s="740" t="s">
        <v>1172</v>
      </c>
    </row>
    <row r="941" spans="10:12">
      <c r="J941" s="740" t="s">
        <v>1177</v>
      </c>
      <c r="K941" s="740">
        <v>4350</v>
      </c>
      <c r="L941" s="740" t="s">
        <v>1178</v>
      </c>
    </row>
    <row r="942" spans="10:12">
      <c r="J942" s="740" t="s">
        <v>1179</v>
      </c>
      <c r="K942" s="740">
        <v>4350</v>
      </c>
      <c r="L942" s="740" t="s">
        <v>1178</v>
      </c>
    </row>
    <row r="943" spans="10:12">
      <c r="J943" s="740" t="s">
        <v>1180</v>
      </c>
      <c r="K943" s="740">
        <v>4350</v>
      </c>
      <c r="L943" s="740" t="s">
        <v>1178</v>
      </c>
    </row>
    <row r="944" spans="10:12">
      <c r="J944" s="740" t="s">
        <v>1181</v>
      </c>
      <c r="K944" s="740">
        <v>4350</v>
      </c>
      <c r="L944" s="740" t="s">
        <v>1178</v>
      </c>
    </row>
    <row r="945" spans="10:12">
      <c r="J945" s="740" t="s">
        <v>1182</v>
      </c>
      <c r="K945" s="740">
        <v>4351</v>
      </c>
      <c r="L945" s="740" t="s">
        <v>1178</v>
      </c>
    </row>
    <row r="946" spans="10:12">
      <c r="J946" s="740" t="s">
        <v>1183</v>
      </c>
      <c r="K946" s="740">
        <v>4357</v>
      </c>
      <c r="L946" s="740" t="s">
        <v>1184</v>
      </c>
    </row>
    <row r="947" spans="10:12">
      <c r="J947" s="740" t="s">
        <v>1185</v>
      </c>
      <c r="K947" s="740">
        <v>4357</v>
      </c>
      <c r="L947" s="740" t="s">
        <v>1184</v>
      </c>
    </row>
    <row r="948" spans="10:12">
      <c r="J948" s="740" t="s">
        <v>1186</v>
      </c>
      <c r="K948" s="740">
        <v>4357</v>
      </c>
      <c r="L948" s="740" t="s">
        <v>1184</v>
      </c>
    </row>
    <row r="949" spans="10:12">
      <c r="J949" s="740" t="s">
        <v>1187</v>
      </c>
      <c r="K949" s="740">
        <v>4357</v>
      </c>
      <c r="L949" s="740" t="s">
        <v>1184</v>
      </c>
    </row>
    <row r="950" spans="10:12">
      <c r="J950" s="740" t="s">
        <v>1188</v>
      </c>
      <c r="K950" s="740">
        <v>4360</v>
      </c>
      <c r="L950" s="740" t="s">
        <v>1189</v>
      </c>
    </row>
    <row r="951" spans="10:12">
      <c r="J951" s="740" t="s">
        <v>1190</v>
      </c>
      <c r="K951" s="740">
        <v>4360</v>
      </c>
      <c r="L951" s="740" t="s">
        <v>1189</v>
      </c>
    </row>
    <row r="952" spans="10:12">
      <c r="J952" s="740" t="s">
        <v>1191</v>
      </c>
      <c r="K952" s="740">
        <v>4360</v>
      </c>
      <c r="L952" s="740" t="s">
        <v>1189</v>
      </c>
    </row>
    <row r="953" spans="10:12">
      <c r="J953" s="740" t="s">
        <v>1192</v>
      </c>
      <c r="K953" s="740">
        <v>4360</v>
      </c>
      <c r="L953" s="740" t="s">
        <v>1189</v>
      </c>
    </row>
    <row r="954" spans="10:12">
      <c r="J954" s="740" t="s">
        <v>1193</v>
      </c>
      <c r="K954" s="740">
        <v>4360</v>
      </c>
      <c r="L954" s="740" t="s">
        <v>1189</v>
      </c>
    </row>
    <row r="955" spans="10:12">
      <c r="J955" s="740" t="s">
        <v>1194</v>
      </c>
      <c r="K955" s="740">
        <v>4367</v>
      </c>
      <c r="L955" s="740" t="s">
        <v>1195</v>
      </c>
    </row>
    <row r="956" spans="10:12">
      <c r="J956" s="740" t="s">
        <v>1196</v>
      </c>
      <c r="K956" s="740">
        <v>4367</v>
      </c>
      <c r="L956" s="740" t="s">
        <v>1195</v>
      </c>
    </row>
    <row r="957" spans="10:12">
      <c r="J957" s="740" t="s">
        <v>1197</v>
      </c>
      <c r="K957" s="740">
        <v>4367</v>
      </c>
      <c r="L957" s="740" t="s">
        <v>1195</v>
      </c>
    </row>
    <row r="958" spans="10:12">
      <c r="J958" s="740" t="s">
        <v>1198</v>
      </c>
      <c r="K958" s="740">
        <v>4367</v>
      </c>
      <c r="L958" s="740" t="s">
        <v>1195</v>
      </c>
    </row>
    <row r="959" spans="10:12">
      <c r="J959" s="740" t="s">
        <v>1199</v>
      </c>
      <c r="K959" s="740">
        <v>4367</v>
      </c>
      <c r="L959" s="740" t="s">
        <v>1195</v>
      </c>
    </row>
    <row r="960" spans="10:12">
      <c r="J960" s="740" t="s">
        <v>1200</v>
      </c>
      <c r="K960" s="740">
        <v>4400</v>
      </c>
      <c r="L960" s="740" t="s">
        <v>1201</v>
      </c>
    </row>
    <row r="961" spans="10:12">
      <c r="J961" s="740" t="s">
        <v>1202</v>
      </c>
      <c r="K961" s="740">
        <v>4400</v>
      </c>
      <c r="L961" s="740" t="s">
        <v>1201</v>
      </c>
    </row>
    <row r="962" spans="10:12">
      <c r="J962" s="740" t="s">
        <v>1203</v>
      </c>
      <c r="K962" s="740">
        <v>4400</v>
      </c>
      <c r="L962" s="740" t="s">
        <v>1201</v>
      </c>
    </row>
    <row r="963" spans="10:12">
      <c r="J963" s="740" t="s">
        <v>1204</v>
      </c>
      <c r="K963" s="740">
        <v>4400</v>
      </c>
      <c r="L963" s="740" t="s">
        <v>1201</v>
      </c>
    </row>
    <row r="964" spans="10:12">
      <c r="J964" s="740" t="s">
        <v>1205</v>
      </c>
      <c r="K964" s="740">
        <v>4400</v>
      </c>
      <c r="L964" s="740" t="s">
        <v>1201</v>
      </c>
    </row>
    <row r="965" spans="10:12">
      <c r="J965" s="740" t="s">
        <v>1206</v>
      </c>
      <c r="K965" s="740">
        <v>4400</v>
      </c>
      <c r="L965" s="740" t="s">
        <v>1201</v>
      </c>
    </row>
    <row r="966" spans="10:12">
      <c r="J966" s="740" t="s">
        <v>1207</v>
      </c>
      <c r="K966" s="740">
        <v>4400</v>
      </c>
      <c r="L966" s="740" t="s">
        <v>1201</v>
      </c>
    </row>
    <row r="967" spans="10:12">
      <c r="J967" s="740" t="s">
        <v>1208</v>
      </c>
      <c r="K967" s="740">
        <v>4420</v>
      </c>
      <c r="L967" s="740" t="s">
        <v>1209</v>
      </c>
    </row>
    <row r="968" spans="10:12">
      <c r="J968" s="740" t="s">
        <v>1210</v>
      </c>
      <c r="K968" s="740">
        <v>4420</v>
      </c>
      <c r="L968" s="740" t="s">
        <v>1209</v>
      </c>
    </row>
    <row r="969" spans="10:12">
      <c r="J969" s="740" t="s">
        <v>1211</v>
      </c>
      <c r="K969" s="740">
        <v>4420</v>
      </c>
      <c r="L969" s="740" t="s">
        <v>1209</v>
      </c>
    </row>
    <row r="970" spans="10:12">
      <c r="J970" s="740" t="s">
        <v>1212</v>
      </c>
      <c r="K970" s="740">
        <v>4430</v>
      </c>
      <c r="L970" s="740" t="s">
        <v>1213</v>
      </c>
    </row>
    <row r="971" spans="10:12">
      <c r="J971" s="740" t="s">
        <v>1214</v>
      </c>
      <c r="K971" s="740">
        <v>4431</v>
      </c>
      <c r="L971" s="740" t="s">
        <v>1213</v>
      </c>
    </row>
    <row r="972" spans="10:12">
      <c r="J972" s="740" t="s">
        <v>1215</v>
      </c>
      <c r="K972" s="740">
        <v>4432</v>
      </c>
      <c r="L972" s="740" t="s">
        <v>1213</v>
      </c>
    </row>
    <row r="973" spans="10:12">
      <c r="J973" s="740" t="s">
        <v>1216</v>
      </c>
      <c r="K973" s="740">
        <v>4432</v>
      </c>
      <c r="L973" s="740" t="s">
        <v>1213</v>
      </c>
    </row>
    <row r="974" spans="10:12">
      <c r="J974" s="740" t="s">
        <v>1217</v>
      </c>
      <c r="K974" s="740">
        <v>4450</v>
      </c>
      <c r="L974" s="740" t="s">
        <v>1218</v>
      </c>
    </row>
    <row r="975" spans="10:12">
      <c r="J975" s="740" t="s">
        <v>1219</v>
      </c>
      <c r="K975" s="740">
        <v>4450</v>
      </c>
      <c r="L975" s="740" t="s">
        <v>1218</v>
      </c>
    </row>
    <row r="976" spans="10:12">
      <c r="J976" s="740" t="s">
        <v>1220</v>
      </c>
      <c r="K976" s="740">
        <v>4450</v>
      </c>
      <c r="L976" s="740" t="s">
        <v>1218</v>
      </c>
    </row>
    <row r="977" spans="10:12">
      <c r="J977" s="740" t="s">
        <v>1221</v>
      </c>
      <c r="K977" s="740">
        <v>4451</v>
      </c>
      <c r="L977" s="740" t="s">
        <v>1218</v>
      </c>
    </row>
    <row r="978" spans="10:12">
      <c r="J978" s="740" t="s">
        <v>1222</v>
      </c>
      <c r="K978" s="740">
        <v>4452</v>
      </c>
      <c r="L978" s="740" t="s">
        <v>1218</v>
      </c>
    </row>
    <row r="979" spans="10:12">
      <c r="J979" s="740" t="s">
        <v>1223</v>
      </c>
      <c r="K979" s="740">
        <v>4452</v>
      </c>
      <c r="L979" s="740" t="s">
        <v>1218</v>
      </c>
    </row>
    <row r="980" spans="10:12">
      <c r="J980" s="740" t="s">
        <v>1224</v>
      </c>
      <c r="K980" s="740">
        <v>4453</v>
      </c>
      <c r="L980" s="740" t="s">
        <v>1218</v>
      </c>
    </row>
    <row r="981" spans="10:12">
      <c r="J981" s="740" t="s">
        <v>1225</v>
      </c>
      <c r="K981" s="740">
        <v>4458</v>
      </c>
      <c r="L981" s="740" t="s">
        <v>1218</v>
      </c>
    </row>
    <row r="982" spans="10:12">
      <c r="J982" s="740" t="s">
        <v>1226</v>
      </c>
      <c r="K982" s="740">
        <v>4460</v>
      </c>
      <c r="L982" s="740" t="s">
        <v>1227</v>
      </c>
    </row>
    <row r="983" spans="10:12">
      <c r="J983" s="740" t="s">
        <v>1228</v>
      </c>
      <c r="K983" s="740">
        <v>4460</v>
      </c>
      <c r="L983" s="740" t="s">
        <v>1227</v>
      </c>
    </row>
    <row r="984" spans="10:12">
      <c r="J984" s="740" t="s">
        <v>1229</v>
      </c>
      <c r="K984" s="740">
        <v>4460</v>
      </c>
      <c r="L984" s="740" t="s">
        <v>1227</v>
      </c>
    </row>
    <row r="985" spans="10:12">
      <c r="J985" s="740" t="s">
        <v>1230</v>
      </c>
      <c r="K985" s="740">
        <v>4460</v>
      </c>
      <c r="L985" s="740" t="s">
        <v>1227</v>
      </c>
    </row>
    <row r="986" spans="10:12">
      <c r="J986" s="740" t="s">
        <v>1231</v>
      </c>
      <c r="K986" s="740">
        <v>4460</v>
      </c>
      <c r="L986" s="740" t="s">
        <v>1227</v>
      </c>
    </row>
    <row r="987" spans="10:12">
      <c r="J987" s="740" t="s">
        <v>1232</v>
      </c>
      <c r="K987" s="740">
        <v>4460</v>
      </c>
      <c r="L987" s="740" t="s">
        <v>1227</v>
      </c>
    </row>
    <row r="988" spans="10:12">
      <c r="J988" s="740" t="s">
        <v>1233</v>
      </c>
      <c r="K988" s="740">
        <v>4470</v>
      </c>
      <c r="L988" s="740" t="s">
        <v>1234</v>
      </c>
    </row>
    <row r="989" spans="10:12">
      <c r="J989" s="740" t="s">
        <v>1235</v>
      </c>
      <c r="K989" s="740">
        <v>4480</v>
      </c>
      <c r="L989" s="740" t="s">
        <v>1236</v>
      </c>
    </row>
    <row r="990" spans="10:12">
      <c r="J990" s="740" t="s">
        <v>1057</v>
      </c>
      <c r="K990" s="740">
        <v>4480</v>
      </c>
      <c r="L990" s="740" t="s">
        <v>1236</v>
      </c>
    </row>
    <row r="991" spans="10:12">
      <c r="J991" s="740" t="s">
        <v>1237</v>
      </c>
      <c r="K991" s="740">
        <v>4480</v>
      </c>
      <c r="L991" s="740" t="s">
        <v>1236</v>
      </c>
    </row>
    <row r="992" spans="10:12">
      <c r="J992" s="740" t="s">
        <v>1238</v>
      </c>
      <c r="K992" s="740">
        <v>4480</v>
      </c>
      <c r="L992" s="740" t="s">
        <v>1236</v>
      </c>
    </row>
    <row r="993" spans="10:12">
      <c r="J993" s="740" t="s">
        <v>1239</v>
      </c>
      <c r="K993" s="740">
        <v>4500</v>
      </c>
      <c r="L993" s="740" t="s">
        <v>1240</v>
      </c>
    </row>
    <row r="994" spans="10:12">
      <c r="J994" s="740" t="s">
        <v>1241</v>
      </c>
      <c r="K994" s="740">
        <v>4500</v>
      </c>
      <c r="L994" s="740" t="s">
        <v>1240</v>
      </c>
    </row>
    <row r="995" spans="10:12">
      <c r="J995" s="740" t="s">
        <v>1242</v>
      </c>
      <c r="K995" s="740">
        <v>4500</v>
      </c>
      <c r="L995" s="740" t="s">
        <v>1240</v>
      </c>
    </row>
    <row r="996" spans="10:12">
      <c r="J996" s="740" t="s">
        <v>1243</v>
      </c>
      <c r="K996" s="740">
        <v>4520</v>
      </c>
      <c r="L996" s="740" t="s">
        <v>1244</v>
      </c>
    </row>
    <row r="997" spans="10:12">
      <c r="J997" s="740" t="s">
        <v>1245</v>
      </c>
      <c r="K997" s="740">
        <v>4520</v>
      </c>
      <c r="L997" s="740" t="s">
        <v>1244</v>
      </c>
    </row>
    <row r="998" spans="10:12">
      <c r="J998" s="740" t="s">
        <v>1246</v>
      </c>
      <c r="K998" s="740">
        <v>4520</v>
      </c>
      <c r="L998" s="740" t="s">
        <v>1244</v>
      </c>
    </row>
    <row r="999" spans="10:12">
      <c r="J999" s="740" t="s">
        <v>1247</v>
      </c>
      <c r="K999" s="740">
        <v>4520</v>
      </c>
      <c r="L999" s="740" t="s">
        <v>1244</v>
      </c>
    </row>
    <row r="1000" spans="10:12">
      <c r="J1000" s="740" t="s">
        <v>1248</v>
      </c>
      <c r="K1000" s="740">
        <v>4520</v>
      </c>
      <c r="L1000" s="740" t="s">
        <v>1244</v>
      </c>
    </row>
    <row r="1001" spans="10:12">
      <c r="J1001" s="740" t="s">
        <v>1249</v>
      </c>
      <c r="K1001" s="740">
        <v>4520</v>
      </c>
      <c r="L1001" s="740" t="s">
        <v>1244</v>
      </c>
    </row>
    <row r="1002" spans="10:12">
      <c r="J1002" s="740" t="s">
        <v>1250</v>
      </c>
      <c r="K1002" s="740">
        <v>4530</v>
      </c>
      <c r="L1002" s="740" t="s">
        <v>1251</v>
      </c>
    </row>
    <row r="1003" spans="10:12">
      <c r="J1003" s="740" t="s">
        <v>1252</v>
      </c>
      <c r="K1003" s="740">
        <v>4530</v>
      </c>
      <c r="L1003" s="740" t="s">
        <v>1251</v>
      </c>
    </row>
    <row r="1004" spans="10:12">
      <c r="J1004" s="740" t="s">
        <v>1253</v>
      </c>
      <c r="K1004" s="740">
        <v>4530</v>
      </c>
      <c r="L1004" s="740" t="s">
        <v>1251</v>
      </c>
    </row>
    <row r="1005" spans="10:12">
      <c r="J1005" s="740" t="s">
        <v>1254</v>
      </c>
      <c r="K1005" s="740">
        <v>4530</v>
      </c>
      <c r="L1005" s="740" t="s">
        <v>1251</v>
      </c>
    </row>
    <row r="1006" spans="10:12">
      <c r="J1006" s="740" t="s">
        <v>1255</v>
      </c>
      <c r="K1006" s="740">
        <v>4530</v>
      </c>
      <c r="L1006" s="740" t="s">
        <v>1251</v>
      </c>
    </row>
    <row r="1007" spans="10:12">
      <c r="J1007" s="740" t="s">
        <v>1256</v>
      </c>
      <c r="K1007" s="740">
        <v>4537</v>
      </c>
      <c r="L1007" s="740" t="s">
        <v>1257</v>
      </c>
    </row>
    <row r="1008" spans="10:12">
      <c r="J1008" s="740" t="s">
        <v>1258</v>
      </c>
      <c r="K1008" s="740">
        <v>4537</v>
      </c>
      <c r="L1008" s="740" t="s">
        <v>1257</v>
      </c>
    </row>
    <row r="1009" spans="10:12">
      <c r="J1009" s="740" t="s">
        <v>1259</v>
      </c>
      <c r="K1009" s="740">
        <v>4537</v>
      </c>
      <c r="L1009" s="740" t="s">
        <v>1257</v>
      </c>
    </row>
    <row r="1010" spans="10:12">
      <c r="J1010" s="740" t="s">
        <v>1260</v>
      </c>
      <c r="K1010" s="740">
        <v>4537</v>
      </c>
      <c r="L1010" s="740" t="s">
        <v>1257</v>
      </c>
    </row>
    <row r="1011" spans="10:12">
      <c r="J1011" s="740" t="s">
        <v>1261</v>
      </c>
      <c r="K1011" s="740">
        <v>4540</v>
      </c>
      <c r="L1011" s="740" t="s">
        <v>1262</v>
      </c>
    </row>
    <row r="1012" spans="10:12">
      <c r="J1012" s="740" t="s">
        <v>1263</v>
      </c>
      <c r="K1012" s="740">
        <v>4540</v>
      </c>
      <c r="L1012" s="740" t="s">
        <v>1262</v>
      </c>
    </row>
    <row r="1013" spans="10:12">
      <c r="J1013" s="740" t="s">
        <v>1264</v>
      </c>
      <c r="K1013" s="740">
        <v>4540</v>
      </c>
      <c r="L1013" s="740" t="s">
        <v>1262</v>
      </c>
    </row>
    <row r="1014" spans="10:12">
      <c r="J1014" s="740" t="s">
        <v>1265</v>
      </c>
      <c r="K1014" s="740">
        <v>4540</v>
      </c>
      <c r="L1014" s="740" t="s">
        <v>1262</v>
      </c>
    </row>
    <row r="1015" spans="10:12">
      <c r="J1015" s="740" t="s">
        <v>1266</v>
      </c>
      <c r="K1015" s="740">
        <v>4540</v>
      </c>
      <c r="L1015" s="740" t="s">
        <v>1262</v>
      </c>
    </row>
    <row r="1016" spans="10:12">
      <c r="J1016" s="740" t="s">
        <v>1267</v>
      </c>
      <c r="K1016" s="740">
        <v>4550</v>
      </c>
      <c r="L1016" s="740" t="s">
        <v>1268</v>
      </c>
    </row>
    <row r="1017" spans="10:12">
      <c r="J1017" s="740" t="s">
        <v>1269</v>
      </c>
      <c r="K1017" s="740">
        <v>4550</v>
      </c>
      <c r="L1017" s="740" t="s">
        <v>1268</v>
      </c>
    </row>
    <row r="1018" spans="10:12">
      <c r="J1018" s="740" t="s">
        <v>1270</v>
      </c>
      <c r="K1018" s="740">
        <v>4550</v>
      </c>
      <c r="L1018" s="740" t="s">
        <v>1268</v>
      </c>
    </row>
    <row r="1019" spans="10:12">
      <c r="J1019" s="740" t="s">
        <v>1271</v>
      </c>
      <c r="K1019" s="740">
        <v>4550</v>
      </c>
      <c r="L1019" s="740" t="s">
        <v>1268</v>
      </c>
    </row>
    <row r="1020" spans="10:12">
      <c r="J1020" s="740" t="s">
        <v>1272</v>
      </c>
      <c r="K1020" s="740">
        <v>4557</v>
      </c>
      <c r="L1020" s="740" t="s">
        <v>1273</v>
      </c>
    </row>
    <row r="1021" spans="10:12">
      <c r="J1021" s="740" t="s">
        <v>1274</v>
      </c>
      <c r="K1021" s="740">
        <v>4557</v>
      </c>
      <c r="L1021" s="740" t="s">
        <v>1273</v>
      </c>
    </row>
    <row r="1022" spans="10:12">
      <c r="J1022" s="740" t="s">
        <v>1275</v>
      </c>
      <c r="K1022" s="740">
        <v>4557</v>
      </c>
      <c r="L1022" s="740" t="s">
        <v>1273</v>
      </c>
    </row>
    <row r="1023" spans="10:12">
      <c r="J1023" s="740" t="s">
        <v>1276</v>
      </c>
      <c r="K1023" s="740">
        <v>4557</v>
      </c>
      <c r="L1023" s="740" t="s">
        <v>1273</v>
      </c>
    </row>
    <row r="1024" spans="10:12">
      <c r="J1024" s="740" t="s">
        <v>1277</v>
      </c>
      <c r="K1024" s="740">
        <v>4557</v>
      </c>
      <c r="L1024" s="740" t="s">
        <v>1273</v>
      </c>
    </row>
    <row r="1025" spans="10:12">
      <c r="J1025" s="740" t="s">
        <v>1278</v>
      </c>
      <c r="K1025" s="740">
        <v>4557</v>
      </c>
      <c r="L1025" s="740" t="s">
        <v>1273</v>
      </c>
    </row>
    <row r="1026" spans="10:12">
      <c r="J1026" s="740" t="s">
        <v>1279</v>
      </c>
      <c r="K1026" s="740">
        <v>4560</v>
      </c>
      <c r="L1026" s="740" t="s">
        <v>1280</v>
      </c>
    </row>
    <row r="1027" spans="10:12">
      <c r="J1027" s="740" t="s">
        <v>1281</v>
      </c>
      <c r="K1027" s="740">
        <v>4560</v>
      </c>
      <c r="L1027" s="740" t="s">
        <v>1280</v>
      </c>
    </row>
    <row r="1028" spans="10:12">
      <c r="J1028" s="740" t="s">
        <v>1282</v>
      </c>
      <c r="K1028" s="740">
        <v>4560</v>
      </c>
      <c r="L1028" s="740" t="s">
        <v>1280</v>
      </c>
    </row>
    <row r="1029" spans="10:12">
      <c r="J1029" s="740" t="s">
        <v>1283</v>
      </c>
      <c r="K1029" s="740">
        <v>4560</v>
      </c>
      <c r="L1029" s="740" t="s">
        <v>1280</v>
      </c>
    </row>
    <row r="1030" spans="10:12">
      <c r="J1030" s="740" t="s">
        <v>1284</v>
      </c>
      <c r="K1030" s="740">
        <v>4560</v>
      </c>
      <c r="L1030" s="740" t="s">
        <v>1280</v>
      </c>
    </row>
    <row r="1031" spans="10:12">
      <c r="J1031" s="740" t="s">
        <v>1285</v>
      </c>
      <c r="K1031" s="740">
        <v>4560</v>
      </c>
      <c r="L1031" s="740" t="s">
        <v>1280</v>
      </c>
    </row>
    <row r="1032" spans="10:12">
      <c r="J1032" s="740" t="s">
        <v>1286</v>
      </c>
      <c r="K1032" s="740">
        <v>4570</v>
      </c>
      <c r="L1032" s="740" t="s">
        <v>1287</v>
      </c>
    </row>
    <row r="1033" spans="10:12">
      <c r="J1033" s="740" t="s">
        <v>1288</v>
      </c>
      <c r="K1033" s="740">
        <v>4570</v>
      </c>
      <c r="L1033" s="740" t="s">
        <v>1287</v>
      </c>
    </row>
    <row r="1034" spans="10:12">
      <c r="J1034" s="740" t="s">
        <v>1289</v>
      </c>
      <c r="K1034" s="740">
        <v>4577</v>
      </c>
      <c r="L1034" s="740" t="s">
        <v>1290</v>
      </c>
    </row>
    <row r="1035" spans="10:12">
      <c r="J1035" s="740" t="s">
        <v>1291</v>
      </c>
      <c r="K1035" s="740">
        <v>4577</v>
      </c>
      <c r="L1035" s="740" t="s">
        <v>1290</v>
      </c>
    </row>
    <row r="1036" spans="10:12">
      <c r="J1036" s="740" t="s">
        <v>1292</v>
      </c>
      <c r="K1036" s="740">
        <v>4577</v>
      </c>
      <c r="L1036" s="740" t="s">
        <v>1290</v>
      </c>
    </row>
    <row r="1037" spans="10:12">
      <c r="J1037" s="740" t="s">
        <v>1293</v>
      </c>
      <c r="K1037" s="740">
        <v>4577</v>
      </c>
      <c r="L1037" s="740" t="s">
        <v>1290</v>
      </c>
    </row>
    <row r="1038" spans="10:12">
      <c r="J1038" s="740" t="s">
        <v>1294</v>
      </c>
      <c r="K1038" s="740">
        <v>4590</v>
      </c>
      <c r="L1038" s="740" t="s">
        <v>1295</v>
      </c>
    </row>
    <row r="1039" spans="10:12">
      <c r="J1039" s="740" t="s">
        <v>1296</v>
      </c>
      <c r="K1039" s="740">
        <v>4590</v>
      </c>
      <c r="L1039" s="740" t="s">
        <v>1295</v>
      </c>
    </row>
    <row r="1040" spans="10:12">
      <c r="J1040" s="740" t="s">
        <v>1297</v>
      </c>
      <c r="K1040" s="740">
        <v>4590</v>
      </c>
      <c r="L1040" s="740" t="s">
        <v>1295</v>
      </c>
    </row>
    <row r="1041" spans="10:12">
      <c r="J1041" s="740" t="s">
        <v>1298</v>
      </c>
      <c r="K1041" s="740">
        <v>4600</v>
      </c>
      <c r="L1041" s="740" t="s">
        <v>1299</v>
      </c>
    </row>
    <row r="1042" spans="10:12">
      <c r="J1042" s="740" t="s">
        <v>1300</v>
      </c>
      <c r="K1042" s="740">
        <v>4600</v>
      </c>
      <c r="L1042" s="740" t="s">
        <v>1299</v>
      </c>
    </row>
    <row r="1043" spans="10:12">
      <c r="J1043" s="740" t="s">
        <v>1301</v>
      </c>
      <c r="K1043" s="740">
        <v>4600</v>
      </c>
      <c r="L1043" s="740" t="s">
        <v>1299</v>
      </c>
    </row>
    <row r="1044" spans="10:12">
      <c r="J1044" s="740" t="s">
        <v>1302</v>
      </c>
      <c r="K1044" s="740">
        <v>4600</v>
      </c>
      <c r="L1044" s="740" t="s">
        <v>1299</v>
      </c>
    </row>
    <row r="1045" spans="10:12">
      <c r="J1045" s="740" t="s">
        <v>1303</v>
      </c>
      <c r="K1045" s="740">
        <v>4601</v>
      </c>
      <c r="L1045" s="740" t="s">
        <v>1299</v>
      </c>
    </row>
    <row r="1046" spans="10:12">
      <c r="J1046" s="740" t="s">
        <v>1304</v>
      </c>
      <c r="K1046" s="740">
        <v>4602</v>
      </c>
      <c r="L1046" s="740" t="s">
        <v>1299</v>
      </c>
    </row>
    <row r="1047" spans="10:12">
      <c r="J1047" s="740" t="s">
        <v>1305</v>
      </c>
      <c r="K1047" s="740">
        <v>4606</v>
      </c>
      <c r="L1047" s="740" t="s">
        <v>1306</v>
      </c>
    </row>
    <row r="1048" spans="10:12">
      <c r="J1048" s="740" t="s">
        <v>1307</v>
      </c>
      <c r="K1048" s="740">
        <v>4607</v>
      </c>
      <c r="L1048" s="740" t="s">
        <v>1306</v>
      </c>
    </row>
    <row r="1049" spans="10:12">
      <c r="J1049" s="740" t="s">
        <v>1308</v>
      </c>
      <c r="K1049" s="740">
        <v>4607</v>
      </c>
      <c r="L1049" s="740" t="s">
        <v>1306</v>
      </c>
    </row>
    <row r="1050" spans="10:12">
      <c r="J1050" s="740" t="s">
        <v>1309</v>
      </c>
      <c r="K1050" s="740">
        <v>4607</v>
      </c>
      <c r="L1050" s="740" t="s">
        <v>1306</v>
      </c>
    </row>
    <row r="1051" spans="10:12">
      <c r="J1051" s="740" t="s">
        <v>1310</v>
      </c>
      <c r="K1051" s="740">
        <v>4607</v>
      </c>
      <c r="L1051" s="740" t="s">
        <v>1306</v>
      </c>
    </row>
    <row r="1052" spans="10:12">
      <c r="J1052" s="740" t="s">
        <v>1311</v>
      </c>
      <c r="K1052" s="740">
        <v>4607</v>
      </c>
      <c r="L1052" s="740" t="s">
        <v>1306</v>
      </c>
    </row>
    <row r="1053" spans="10:12">
      <c r="J1053" s="740" t="s">
        <v>1312</v>
      </c>
      <c r="K1053" s="740">
        <v>4608</v>
      </c>
      <c r="L1053" s="740" t="s">
        <v>1306</v>
      </c>
    </row>
    <row r="1054" spans="10:12">
      <c r="J1054" s="740" t="s">
        <v>1313</v>
      </c>
      <c r="K1054" s="740">
        <v>4608</v>
      </c>
      <c r="L1054" s="740" t="s">
        <v>1306</v>
      </c>
    </row>
    <row r="1055" spans="10:12">
      <c r="J1055" s="740" t="s">
        <v>1314</v>
      </c>
      <c r="K1055" s="740">
        <v>4610</v>
      </c>
      <c r="L1055" s="740" t="s">
        <v>1315</v>
      </c>
    </row>
    <row r="1056" spans="10:12">
      <c r="J1056" s="740" t="s">
        <v>1316</v>
      </c>
      <c r="K1056" s="740">
        <v>4610</v>
      </c>
      <c r="L1056" s="740" t="s">
        <v>1315</v>
      </c>
    </row>
    <row r="1057" spans="10:12">
      <c r="J1057" s="740" t="s">
        <v>1317</v>
      </c>
      <c r="K1057" s="740">
        <v>4610</v>
      </c>
      <c r="L1057" s="740" t="s">
        <v>1315</v>
      </c>
    </row>
    <row r="1058" spans="10:12">
      <c r="J1058" s="740" t="s">
        <v>1318</v>
      </c>
      <c r="K1058" s="740">
        <v>4620</v>
      </c>
      <c r="L1058" s="740" t="s">
        <v>1319</v>
      </c>
    </row>
    <row r="1059" spans="10:12">
      <c r="J1059" s="740" t="s">
        <v>1320</v>
      </c>
      <c r="K1059" s="740">
        <v>4621</v>
      </c>
      <c r="L1059" s="740" t="s">
        <v>1319</v>
      </c>
    </row>
    <row r="1060" spans="10:12">
      <c r="J1060" s="740" t="s">
        <v>1321</v>
      </c>
      <c r="K1060" s="740">
        <v>4623</v>
      </c>
      <c r="L1060" s="740" t="s">
        <v>1319</v>
      </c>
    </row>
    <row r="1061" spans="10:12">
      <c r="J1061" s="740" t="s">
        <v>1322</v>
      </c>
      <c r="K1061" s="740">
        <v>4624</v>
      </c>
      <c r="L1061" s="740" t="s">
        <v>1319</v>
      </c>
    </row>
    <row r="1062" spans="10:12">
      <c r="J1062" s="740" t="s">
        <v>1323</v>
      </c>
      <c r="K1062" s="740">
        <v>4630</v>
      </c>
      <c r="L1062" s="740" t="s">
        <v>1324</v>
      </c>
    </row>
    <row r="1063" spans="10:12">
      <c r="J1063" s="740" t="s">
        <v>1325</v>
      </c>
      <c r="K1063" s="740">
        <v>4630</v>
      </c>
      <c r="L1063" s="740" t="s">
        <v>1324</v>
      </c>
    </row>
    <row r="1064" spans="10:12">
      <c r="J1064" s="740" t="s">
        <v>1326</v>
      </c>
      <c r="K1064" s="740">
        <v>4630</v>
      </c>
      <c r="L1064" s="740" t="s">
        <v>1324</v>
      </c>
    </row>
    <row r="1065" spans="10:12">
      <c r="J1065" s="740" t="s">
        <v>1327</v>
      </c>
      <c r="K1065" s="740">
        <v>4630</v>
      </c>
      <c r="L1065" s="740" t="s">
        <v>1324</v>
      </c>
    </row>
    <row r="1066" spans="10:12">
      <c r="J1066" s="740" t="s">
        <v>1328</v>
      </c>
      <c r="K1066" s="740">
        <v>4631</v>
      </c>
      <c r="L1066" s="740" t="s">
        <v>1324</v>
      </c>
    </row>
    <row r="1067" spans="10:12">
      <c r="J1067" s="740" t="s">
        <v>1329</v>
      </c>
      <c r="K1067" s="740">
        <v>4632</v>
      </c>
      <c r="L1067" s="740" t="s">
        <v>1324</v>
      </c>
    </row>
    <row r="1068" spans="10:12">
      <c r="J1068" s="740" t="s">
        <v>1330</v>
      </c>
      <c r="K1068" s="740">
        <v>4633</v>
      </c>
      <c r="L1068" s="740" t="s">
        <v>1324</v>
      </c>
    </row>
    <row r="1069" spans="10:12">
      <c r="J1069" s="740" t="s">
        <v>1331</v>
      </c>
      <c r="K1069" s="740">
        <v>4650</v>
      </c>
      <c r="L1069" s="740" t="s">
        <v>1332</v>
      </c>
    </row>
    <row r="1070" spans="10:12">
      <c r="J1070" s="740" t="s">
        <v>1333</v>
      </c>
      <c r="K1070" s="740">
        <v>4650</v>
      </c>
      <c r="L1070" s="740" t="s">
        <v>1332</v>
      </c>
    </row>
    <row r="1071" spans="10:12">
      <c r="J1071" s="740" t="s">
        <v>1334</v>
      </c>
      <c r="K1071" s="740">
        <v>4650</v>
      </c>
      <c r="L1071" s="740" t="s">
        <v>1332</v>
      </c>
    </row>
    <row r="1072" spans="10:12">
      <c r="J1072" s="740" t="s">
        <v>1335</v>
      </c>
      <c r="K1072" s="740">
        <v>4650</v>
      </c>
      <c r="L1072" s="740" t="s">
        <v>1332</v>
      </c>
    </row>
    <row r="1073" spans="10:12">
      <c r="J1073" s="740" t="s">
        <v>1336</v>
      </c>
      <c r="K1073" s="740">
        <v>4651</v>
      </c>
      <c r="L1073" s="740" t="s">
        <v>1332</v>
      </c>
    </row>
    <row r="1074" spans="10:12">
      <c r="J1074" s="740" t="s">
        <v>1337</v>
      </c>
      <c r="K1074" s="740">
        <v>4652</v>
      </c>
      <c r="L1074" s="740" t="s">
        <v>1332</v>
      </c>
    </row>
    <row r="1075" spans="10:12">
      <c r="J1075" s="740" t="s">
        <v>1338</v>
      </c>
      <c r="K1075" s="740">
        <v>4653</v>
      </c>
      <c r="L1075" s="740" t="s">
        <v>1332</v>
      </c>
    </row>
    <row r="1076" spans="10:12">
      <c r="J1076" s="740" t="s">
        <v>1339</v>
      </c>
      <c r="K1076" s="740">
        <v>4654</v>
      </c>
      <c r="L1076" s="740" t="s">
        <v>1332</v>
      </c>
    </row>
    <row r="1077" spans="10:12">
      <c r="J1077" s="740" t="s">
        <v>1340</v>
      </c>
      <c r="K1077" s="740">
        <v>4670</v>
      </c>
      <c r="L1077" s="740" t="s">
        <v>1341</v>
      </c>
    </row>
    <row r="1078" spans="10:12">
      <c r="J1078" s="740" t="s">
        <v>1342</v>
      </c>
      <c r="K1078" s="740">
        <v>4670</v>
      </c>
      <c r="L1078" s="740" t="s">
        <v>1341</v>
      </c>
    </row>
    <row r="1079" spans="10:12">
      <c r="J1079" s="740" t="s">
        <v>1343</v>
      </c>
      <c r="K1079" s="740">
        <v>4670</v>
      </c>
      <c r="L1079" s="740" t="s">
        <v>1341</v>
      </c>
    </row>
    <row r="1080" spans="10:12">
      <c r="J1080" s="740" t="s">
        <v>1344</v>
      </c>
      <c r="K1080" s="740">
        <v>4671</v>
      </c>
      <c r="L1080" s="740" t="s">
        <v>1341</v>
      </c>
    </row>
    <row r="1081" spans="10:12">
      <c r="J1081" s="740" t="s">
        <v>1345</v>
      </c>
      <c r="K1081" s="740">
        <v>4671</v>
      </c>
      <c r="L1081" s="740" t="s">
        <v>1341</v>
      </c>
    </row>
    <row r="1082" spans="10:12">
      <c r="J1082" s="740" t="s">
        <v>1346</v>
      </c>
      <c r="K1082" s="740">
        <v>4671</v>
      </c>
      <c r="L1082" s="740" t="s">
        <v>1341</v>
      </c>
    </row>
    <row r="1083" spans="10:12">
      <c r="J1083" s="740" t="s">
        <v>1347</v>
      </c>
      <c r="K1083" s="740">
        <v>4672</v>
      </c>
      <c r="L1083" s="740" t="s">
        <v>1341</v>
      </c>
    </row>
    <row r="1084" spans="10:12">
      <c r="J1084" s="740" t="s">
        <v>1348</v>
      </c>
      <c r="K1084" s="740">
        <v>4680</v>
      </c>
      <c r="L1084" s="740" t="s">
        <v>1349</v>
      </c>
    </row>
    <row r="1085" spans="10:12">
      <c r="J1085" s="740" t="s">
        <v>1350</v>
      </c>
      <c r="K1085" s="740">
        <v>4680</v>
      </c>
      <c r="L1085" s="740" t="s">
        <v>1349</v>
      </c>
    </row>
    <row r="1086" spans="10:12">
      <c r="J1086" s="740" t="s">
        <v>1351</v>
      </c>
      <c r="K1086" s="740">
        <v>4681</v>
      </c>
      <c r="L1086" s="740" t="s">
        <v>1349</v>
      </c>
    </row>
    <row r="1087" spans="10:12">
      <c r="J1087" s="740" t="s">
        <v>1352</v>
      </c>
      <c r="K1087" s="740">
        <v>4682</v>
      </c>
      <c r="L1087" s="740" t="s">
        <v>1349</v>
      </c>
    </row>
    <row r="1088" spans="10:12">
      <c r="J1088" s="740" t="s">
        <v>1353</v>
      </c>
      <c r="K1088" s="740">
        <v>4682</v>
      </c>
      <c r="L1088" s="740" t="s">
        <v>1349</v>
      </c>
    </row>
    <row r="1089" spans="10:12">
      <c r="J1089" s="740" t="s">
        <v>1354</v>
      </c>
      <c r="K1089" s="740">
        <v>4683</v>
      </c>
      <c r="L1089" s="740" t="s">
        <v>1349</v>
      </c>
    </row>
    <row r="1090" spans="10:12">
      <c r="J1090" s="740" t="s">
        <v>1355</v>
      </c>
      <c r="K1090" s="740">
        <v>4684</v>
      </c>
      <c r="L1090" s="740" t="s">
        <v>1349</v>
      </c>
    </row>
    <row r="1091" spans="10:12">
      <c r="J1091" s="740" t="s">
        <v>1356</v>
      </c>
      <c r="K1091" s="740">
        <v>4690</v>
      </c>
      <c r="L1091" s="740" t="s">
        <v>1357</v>
      </c>
    </row>
    <row r="1092" spans="10:12">
      <c r="J1092" s="740" t="s">
        <v>1358</v>
      </c>
      <c r="K1092" s="740">
        <v>4690</v>
      </c>
      <c r="L1092" s="740" t="s">
        <v>1357</v>
      </c>
    </row>
    <row r="1093" spans="10:12">
      <c r="J1093" s="740" t="s">
        <v>1359</v>
      </c>
      <c r="K1093" s="740">
        <v>4690</v>
      </c>
      <c r="L1093" s="740" t="s">
        <v>1357</v>
      </c>
    </row>
    <row r="1094" spans="10:12">
      <c r="J1094" s="740" t="s">
        <v>1360</v>
      </c>
      <c r="K1094" s="740">
        <v>4690</v>
      </c>
      <c r="L1094" s="740" t="s">
        <v>1357</v>
      </c>
    </row>
    <row r="1095" spans="10:12">
      <c r="J1095" s="740" t="s">
        <v>1361</v>
      </c>
      <c r="K1095" s="740">
        <v>4690</v>
      </c>
      <c r="L1095" s="740" t="s">
        <v>1357</v>
      </c>
    </row>
    <row r="1096" spans="10:12">
      <c r="J1096" s="740" t="s">
        <v>1362</v>
      </c>
      <c r="K1096" s="740">
        <v>4690</v>
      </c>
      <c r="L1096" s="740" t="s">
        <v>1357</v>
      </c>
    </row>
    <row r="1097" spans="10:12">
      <c r="J1097" s="740" t="s">
        <v>1363</v>
      </c>
      <c r="K1097" s="740">
        <v>4700</v>
      </c>
      <c r="L1097" s="740" t="s">
        <v>1364</v>
      </c>
    </row>
    <row r="1098" spans="10:12">
      <c r="J1098" s="740" t="s">
        <v>1365</v>
      </c>
      <c r="K1098" s="740">
        <v>4701</v>
      </c>
      <c r="L1098" s="740" t="s">
        <v>1364</v>
      </c>
    </row>
    <row r="1099" spans="10:12">
      <c r="J1099" s="740" t="s">
        <v>1366</v>
      </c>
      <c r="K1099" s="740">
        <v>4710</v>
      </c>
      <c r="L1099" s="740" t="s">
        <v>1367</v>
      </c>
    </row>
    <row r="1100" spans="10:12">
      <c r="J1100" s="740" t="s">
        <v>1368</v>
      </c>
      <c r="K1100" s="740">
        <v>4711</v>
      </c>
      <c r="L1100" s="740" t="s">
        <v>1367</v>
      </c>
    </row>
    <row r="1101" spans="10:12">
      <c r="J1101" s="740" t="s">
        <v>1369</v>
      </c>
      <c r="K1101" s="740">
        <v>4720</v>
      </c>
      <c r="L1101" s="740" t="s">
        <v>1370</v>
      </c>
    </row>
    <row r="1102" spans="10:12">
      <c r="J1102" s="740" t="s">
        <v>1371</v>
      </c>
      <c r="K1102" s="740">
        <v>4721</v>
      </c>
      <c r="L1102" s="740" t="s">
        <v>1370</v>
      </c>
    </row>
    <row r="1103" spans="10:12">
      <c r="J1103" s="740" t="s">
        <v>1372</v>
      </c>
      <c r="K1103" s="740">
        <v>4728</v>
      </c>
      <c r="L1103" s="740" t="s">
        <v>1370</v>
      </c>
    </row>
    <row r="1104" spans="10:12">
      <c r="J1104" s="740" t="s">
        <v>1373</v>
      </c>
      <c r="K1104" s="740">
        <v>4730</v>
      </c>
      <c r="L1104" s="740" t="s">
        <v>1374</v>
      </c>
    </row>
    <row r="1105" spans="10:12">
      <c r="J1105" s="740" t="s">
        <v>1375</v>
      </c>
      <c r="K1105" s="740">
        <v>4730</v>
      </c>
      <c r="L1105" s="740" t="s">
        <v>1374</v>
      </c>
    </row>
    <row r="1106" spans="10:12">
      <c r="J1106" s="740" t="s">
        <v>1376</v>
      </c>
      <c r="K1106" s="740">
        <v>4731</v>
      </c>
      <c r="L1106" s="740" t="s">
        <v>1374</v>
      </c>
    </row>
    <row r="1107" spans="10:12">
      <c r="J1107" s="740" t="s">
        <v>1377</v>
      </c>
      <c r="K1107" s="740">
        <v>4750</v>
      </c>
      <c r="L1107" s="740" t="s">
        <v>1378</v>
      </c>
    </row>
    <row r="1108" spans="10:12">
      <c r="J1108" s="740" t="s">
        <v>1379</v>
      </c>
      <c r="K1108" s="740">
        <v>4750</v>
      </c>
      <c r="L1108" s="740" t="s">
        <v>1378</v>
      </c>
    </row>
    <row r="1109" spans="10:12">
      <c r="J1109" s="740" t="s">
        <v>1380</v>
      </c>
      <c r="K1109" s="740">
        <v>4760</v>
      </c>
      <c r="L1109" s="740" t="s">
        <v>1381</v>
      </c>
    </row>
    <row r="1110" spans="10:12">
      <c r="J1110" s="740" t="s">
        <v>1382</v>
      </c>
      <c r="K1110" s="740">
        <v>4760</v>
      </c>
      <c r="L1110" s="740" t="s">
        <v>1381</v>
      </c>
    </row>
    <row r="1111" spans="10:12">
      <c r="J1111" s="740" t="s">
        <v>1383</v>
      </c>
      <c r="K1111" s="740">
        <v>4761</v>
      </c>
      <c r="L1111" s="740" t="s">
        <v>1381</v>
      </c>
    </row>
    <row r="1112" spans="10:12">
      <c r="J1112" s="740" t="s">
        <v>1384</v>
      </c>
      <c r="K1112" s="740">
        <v>4770</v>
      </c>
      <c r="L1112" s="740" t="s">
        <v>1385</v>
      </c>
    </row>
    <row r="1113" spans="10:12">
      <c r="J1113" s="740" t="s">
        <v>1386</v>
      </c>
      <c r="K1113" s="740">
        <v>4770</v>
      </c>
      <c r="L1113" s="740" t="s">
        <v>1385</v>
      </c>
    </row>
    <row r="1114" spans="10:12">
      <c r="J1114" s="740" t="s">
        <v>1387</v>
      </c>
      <c r="K1114" s="740">
        <v>4771</v>
      </c>
      <c r="L1114" s="740" t="s">
        <v>1385</v>
      </c>
    </row>
    <row r="1115" spans="10:12">
      <c r="J1115" s="740" t="s">
        <v>1388</v>
      </c>
      <c r="K1115" s="740">
        <v>4780</v>
      </c>
      <c r="L1115" s="740" t="s">
        <v>1389</v>
      </c>
    </row>
    <row r="1116" spans="10:12">
      <c r="J1116" s="740" t="s">
        <v>1390</v>
      </c>
      <c r="K1116" s="740">
        <v>4780</v>
      </c>
      <c r="L1116" s="740" t="s">
        <v>1389</v>
      </c>
    </row>
    <row r="1117" spans="10:12">
      <c r="J1117" s="740" t="s">
        <v>1391</v>
      </c>
      <c r="K1117" s="740">
        <v>4782</v>
      </c>
      <c r="L1117" s="740" t="s">
        <v>1389</v>
      </c>
    </row>
    <row r="1118" spans="10:12">
      <c r="J1118" s="740" t="s">
        <v>1392</v>
      </c>
      <c r="K1118" s="740">
        <v>4783</v>
      </c>
      <c r="L1118" s="740" t="s">
        <v>1389</v>
      </c>
    </row>
    <row r="1119" spans="10:12">
      <c r="J1119" s="740" t="s">
        <v>1393</v>
      </c>
      <c r="K1119" s="740">
        <v>4784</v>
      </c>
      <c r="L1119" s="740" t="s">
        <v>1389</v>
      </c>
    </row>
    <row r="1120" spans="10:12">
      <c r="J1120" s="740" t="s">
        <v>1394</v>
      </c>
      <c r="K1120" s="740">
        <v>4790</v>
      </c>
      <c r="L1120" s="740" t="s">
        <v>1395</v>
      </c>
    </row>
    <row r="1121" spans="10:12">
      <c r="J1121" s="740" t="s">
        <v>1396</v>
      </c>
      <c r="K1121" s="740">
        <v>4791</v>
      </c>
      <c r="L1121" s="740" t="s">
        <v>1395</v>
      </c>
    </row>
    <row r="1122" spans="10:12">
      <c r="J1122" s="740" t="s">
        <v>1397</v>
      </c>
      <c r="K1122" s="740">
        <v>4800</v>
      </c>
      <c r="L1122" s="740" t="s">
        <v>1398</v>
      </c>
    </row>
    <row r="1123" spans="10:12">
      <c r="J1123" s="740" t="s">
        <v>1399</v>
      </c>
      <c r="K1123" s="740">
        <v>4800</v>
      </c>
      <c r="L1123" s="740" t="s">
        <v>1398</v>
      </c>
    </row>
    <row r="1124" spans="10:12">
      <c r="J1124" s="740" t="s">
        <v>1400</v>
      </c>
      <c r="K1124" s="740">
        <v>4800</v>
      </c>
      <c r="L1124" s="740" t="s">
        <v>1398</v>
      </c>
    </row>
    <row r="1125" spans="10:12">
      <c r="J1125" s="740" t="s">
        <v>1401</v>
      </c>
      <c r="K1125" s="740">
        <v>4800</v>
      </c>
      <c r="L1125" s="740" t="s">
        <v>1398</v>
      </c>
    </row>
    <row r="1126" spans="10:12">
      <c r="J1126" s="740" t="s">
        <v>1402</v>
      </c>
      <c r="K1126" s="740">
        <v>4800</v>
      </c>
      <c r="L1126" s="740" t="s">
        <v>1398</v>
      </c>
    </row>
    <row r="1127" spans="10:12">
      <c r="J1127" s="740" t="s">
        <v>1403</v>
      </c>
      <c r="K1127" s="740">
        <v>4801</v>
      </c>
      <c r="L1127" s="740" t="s">
        <v>1398</v>
      </c>
    </row>
    <row r="1128" spans="10:12">
      <c r="J1128" s="740" t="s">
        <v>1404</v>
      </c>
      <c r="K1128" s="740">
        <v>4802</v>
      </c>
      <c r="L1128" s="740" t="s">
        <v>1398</v>
      </c>
    </row>
    <row r="1129" spans="10:12">
      <c r="J1129" s="740" t="s">
        <v>1405</v>
      </c>
      <c r="K1129" s="740">
        <v>4820</v>
      </c>
      <c r="L1129" s="740" t="s">
        <v>1406</v>
      </c>
    </row>
    <row r="1130" spans="10:12">
      <c r="J1130" s="740" t="s">
        <v>1407</v>
      </c>
      <c r="K1130" s="740">
        <v>4821</v>
      </c>
      <c r="L1130" s="740" t="s">
        <v>1406</v>
      </c>
    </row>
    <row r="1131" spans="10:12">
      <c r="J1131" s="740" t="s">
        <v>1408</v>
      </c>
      <c r="K1131" s="740">
        <v>4830</v>
      </c>
      <c r="L1131" s="740" t="s">
        <v>1409</v>
      </c>
    </row>
    <row r="1132" spans="10:12">
      <c r="J1132" s="740" t="s">
        <v>1410</v>
      </c>
      <c r="K1132" s="740">
        <v>4831</v>
      </c>
      <c r="L1132" s="740" t="s">
        <v>1409</v>
      </c>
    </row>
    <row r="1133" spans="10:12">
      <c r="J1133" s="740" t="s">
        <v>1411</v>
      </c>
      <c r="K1133" s="740">
        <v>4834</v>
      </c>
      <c r="L1133" s="740" t="s">
        <v>1409</v>
      </c>
    </row>
    <row r="1134" spans="10:12">
      <c r="J1134" s="740" t="s">
        <v>1412</v>
      </c>
      <c r="K1134" s="740">
        <v>4837</v>
      </c>
      <c r="L1134" s="740" t="s">
        <v>1413</v>
      </c>
    </row>
    <row r="1135" spans="10:12">
      <c r="J1135" s="740" t="s">
        <v>1414</v>
      </c>
      <c r="K1135" s="740">
        <v>4837</v>
      </c>
      <c r="L1135" s="740" t="s">
        <v>1413</v>
      </c>
    </row>
    <row r="1136" spans="10:12">
      <c r="J1136" s="740" t="s">
        <v>1415</v>
      </c>
      <c r="K1136" s="740">
        <v>4840</v>
      </c>
      <c r="L1136" s="740" t="s">
        <v>1416</v>
      </c>
    </row>
    <row r="1137" spans="10:12">
      <c r="J1137" s="740" t="s">
        <v>1417</v>
      </c>
      <c r="K1137" s="740">
        <v>4841</v>
      </c>
      <c r="L1137" s="740" t="s">
        <v>1416</v>
      </c>
    </row>
    <row r="1138" spans="10:12">
      <c r="J1138" s="740" t="s">
        <v>1418</v>
      </c>
      <c r="K1138" s="740">
        <v>4845</v>
      </c>
      <c r="L1138" s="740" t="s">
        <v>1419</v>
      </c>
    </row>
    <row r="1139" spans="10:12">
      <c r="J1139" s="740" t="s">
        <v>1420</v>
      </c>
      <c r="K1139" s="740">
        <v>4845</v>
      </c>
      <c r="L1139" s="740" t="s">
        <v>1419</v>
      </c>
    </row>
    <row r="1140" spans="10:12">
      <c r="J1140" s="740" t="s">
        <v>1421</v>
      </c>
      <c r="K1140" s="740">
        <v>4850</v>
      </c>
      <c r="L1140" s="740" t="s">
        <v>1422</v>
      </c>
    </row>
    <row r="1141" spans="10:12">
      <c r="J1141" s="740" t="s">
        <v>1423</v>
      </c>
      <c r="K1141" s="740">
        <v>4850</v>
      </c>
      <c r="L1141" s="740" t="s">
        <v>1422</v>
      </c>
    </row>
    <row r="1142" spans="10:12">
      <c r="J1142" s="740" t="s">
        <v>1424</v>
      </c>
      <c r="K1142" s="740">
        <v>4851</v>
      </c>
      <c r="L1142" s="740" t="s">
        <v>1422</v>
      </c>
    </row>
    <row r="1143" spans="10:12">
      <c r="J1143" s="740" t="s">
        <v>1425</v>
      </c>
      <c r="K1143" s="740">
        <v>4851</v>
      </c>
      <c r="L1143" s="740" t="s">
        <v>1422</v>
      </c>
    </row>
    <row r="1144" spans="10:12">
      <c r="J1144" s="740" t="s">
        <v>1426</v>
      </c>
      <c r="K1144" s="740">
        <v>4852</v>
      </c>
      <c r="L1144" s="740" t="s">
        <v>1422</v>
      </c>
    </row>
    <row r="1145" spans="10:12">
      <c r="J1145" s="740" t="s">
        <v>1427</v>
      </c>
      <c r="K1145" s="740">
        <v>4860</v>
      </c>
      <c r="L1145" s="740" t="s">
        <v>1428</v>
      </c>
    </row>
    <row r="1146" spans="10:12">
      <c r="J1146" s="740" t="s">
        <v>1429</v>
      </c>
      <c r="K1146" s="740">
        <v>4860</v>
      </c>
      <c r="L1146" s="740" t="s">
        <v>1428</v>
      </c>
    </row>
    <row r="1147" spans="10:12">
      <c r="J1147" s="740" t="s">
        <v>1430</v>
      </c>
      <c r="K1147" s="740">
        <v>4860</v>
      </c>
      <c r="L1147" s="740" t="s">
        <v>1428</v>
      </c>
    </row>
    <row r="1148" spans="10:12">
      <c r="J1148" s="740" t="s">
        <v>1431</v>
      </c>
      <c r="K1148" s="740">
        <v>4861</v>
      </c>
      <c r="L1148" s="740" t="s">
        <v>1428</v>
      </c>
    </row>
    <row r="1149" spans="10:12">
      <c r="J1149" s="740" t="s">
        <v>1432</v>
      </c>
      <c r="K1149" s="740">
        <v>4870</v>
      </c>
      <c r="L1149" s="740" t="s">
        <v>1433</v>
      </c>
    </row>
    <row r="1150" spans="10:12">
      <c r="J1150" s="740" t="s">
        <v>1434</v>
      </c>
      <c r="K1150" s="740">
        <v>4870</v>
      </c>
      <c r="L1150" s="740" t="s">
        <v>1433</v>
      </c>
    </row>
    <row r="1151" spans="10:12">
      <c r="J1151" s="740" t="s">
        <v>1435</v>
      </c>
      <c r="K1151" s="740">
        <v>4870</v>
      </c>
      <c r="L1151" s="740" t="s">
        <v>1433</v>
      </c>
    </row>
    <row r="1152" spans="10:12">
      <c r="J1152" s="740" t="s">
        <v>1436</v>
      </c>
      <c r="K1152" s="740">
        <v>4877</v>
      </c>
      <c r="L1152" s="740" t="s">
        <v>1437</v>
      </c>
    </row>
    <row r="1153" spans="10:12">
      <c r="J1153" s="740" t="s">
        <v>1438</v>
      </c>
      <c r="K1153" s="740">
        <v>4880</v>
      </c>
      <c r="L1153" s="740" t="s">
        <v>1439</v>
      </c>
    </row>
    <row r="1154" spans="10:12">
      <c r="J1154" s="740" t="s">
        <v>1440</v>
      </c>
      <c r="K1154" s="740">
        <v>4890</v>
      </c>
      <c r="L1154" s="740" t="s">
        <v>1441</v>
      </c>
    </row>
    <row r="1155" spans="10:12">
      <c r="J1155" s="740" t="s">
        <v>1442</v>
      </c>
      <c r="K1155" s="740">
        <v>4890</v>
      </c>
      <c r="L1155" s="740" t="s">
        <v>1441</v>
      </c>
    </row>
    <row r="1156" spans="10:12">
      <c r="J1156" s="740" t="s">
        <v>1443</v>
      </c>
      <c r="K1156" s="740">
        <v>4900</v>
      </c>
      <c r="L1156" s="740" t="s">
        <v>1444</v>
      </c>
    </row>
    <row r="1157" spans="10:12">
      <c r="J1157" s="740" t="s">
        <v>1445</v>
      </c>
      <c r="K1157" s="740">
        <v>4910</v>
      </c>
      <c r="L1157" s="740" t="s">
        <v>1446</v>
      </c>
    </row>
    <row r="1158" spans="10:12">
      <c r="J1158" s="740" t="s">
        <v>1401</v>
      </c>
      <c r="K1158" s="740">
        <v>4910</v>
      </c>
      <c r="L1158" s="740" t="s">
        <v>1446</v>
      </c>
    </row>
    <row r="1159" spans="10:12">
      <c r="J1159" s="740" t="s">
        <v>1447</v>
      </c>
      <c r="K1159" s="740">
        <v>4910</v>
      </c>
      <c r="L1159" s="740" t="s">
        <v>1446</v>
      </c>
    </row>
    <row r="1160" spans="10:12">
      <c r="J1160" s="740" t="s">
        <v>1448</v>
      </c>
      <c r="K1160" s="740">
        <v>4920</v>
      </c>
      <c r="L1160" s="740" t="s">
        <v>1449</v>
      </c>
    </row>
    <row r="1161" spans="10:12">
      <c r="J1161" s="740" t="s">
        <v>1450</v>
      </c>
      <c r="K1161" s="740">
        <v>4920</v>
      </c>
      <c r="L1161" s="740" t="s">
        <v>1449</v>
      </c>
    </row>
    <row r="1162" spans="10:12">
      <c r="J1162" s="740" t="s">
        <v>1451</v>
      </c>
      <c r="K1162" s="740">
        <v>4920</v>
      </c>
      <c r="L1162" s="740" t="s">
        <v>1449</v>
      </c>
    </row>
    <row r="1163" spans="10:12">
      <c r="J1163" s="740" t="s">
        <v>1070</v>
      </c>
      <c r="K1163" s="740">
        <v>4920</v>
      </c>
      <c r="L1163" s="740" t="s">
        <v>1449</v>
      </c>
    </row>
    <row r="1164" spans="10:12">
      <c r="J1164" s="740" t="s">
        <v>1452</v>
      </c>
      <c r="K1164" s="740">
        <v>4920</v>
      </c>
      <c r="L1164" s="740" t="s">
        <v>1449</v>
      </c>
    </row>
    <row r="1165" spans="10:12">
      <c r="J1165" s="740" t="s">
        <v>1453</v>
      </c>
      <c r="K1165" s="740">
        <v>4950</v>
      </c>
      <c r="L1165" s="740" t="s">
        <v>1454</v>
      </c>
    </row>
    <row r="1166" spans="10:12">
      <c r="J1166" s="740" t="s">
        <v>1455</v>
      </c>
      <c r="K1166" s="740">
        <v>4950</v>
      </c>
      <c r="L1166" s="740" t="s">
        <v>1454</v>
      </c>
    </row>
    <row r="1167" spans="10:12">
      <c r="J1167" s="740" t="s">
        <v>1456</v>
      </c>
      <c r="K1167" s="740">
        <v>4950</v>
      </c>
      <c r="L1167" s="740" t="s">
        <v>1454</v>
      </c>
    </row>
    <row r="1168" spans="10:12">
      <c r="J1168" s="740" t="s">
        <v>1457</v>
      </c>
      <c r="K1168" s="740">
        <v>4950</v>
      </c>
      <c r="L1168" s="740" t="s">
        <v>1454</v>
      </c>
    </row>
    <row r="1169" spans="10:12">
      <c r="J1169" s="740" t="s">
        <v>1458</v>
      </c>
      <c r="K1169" s="740">
        <v>4960</v>
      </c>
      <c r="L1169" s="740" t="s">
        <v>1459</v>
      </c>
    </row>
    <row r="1170" spans="10:12">
      <c r="J1170" s="740" t="s">
        <v>1460</v>
      </c>
      <c r="K1170" s="740">
        <v>4960</v>
      </c>
      <c r="L1170" s="740" t="s">
        <v>1459</v>
      </c>
    </row>
    <row r="1171" spans="10:12">
      <c r="J1171" s="740" t="s">
        <v>1461</v>
      </c>
      <c r="K1171" s="740">
        <v>4960</v>
      </c>
      <c r="L1171" s="740" t="s">
        <v>1459</v>
      </c>
    </row>
    <row r="1172" spans="10:12">
      <c r="J1172" s="740" t="s">
        <v>1462</v>
      </c>
      <c r="K1172" s="740">
        <v>4970</v>
      </c>
      <c r="L1172" s="740" t="s">
        <v>1463</v>
      </c>
    </row>
    <row r="1173" spans="10:12">
      <c r="J1173" s="740" t="s">
        <v>1464</v>
      </c>
      <c r="K1173" s="740">
        <v>4970</v>
      </c>
      <c r="L1173" s="740" t="s">
        <v>1463</v>
      </c>
    </row>
    <row r="1174" spans="10:12">
      <c r="J1174" s="740" t="s">
        <v>1465</v>
      </c>
      <c r="K1174" s="740">
        <v>4980</v>
      </c>
      <c r="L1174" s="740" t="s">
        <v>1466</v>
      </c>
    </row>
    <row r="1175" spans="10:12">
      <c r="J1175" s="740" t="s">
        <v>1467</v>
      </c>
      <c r="K1175" s="740">
        <v>4980</v>
      </c>
      <c r="L1175" s="740" t="s">
        <v>1466</v>
      </c>
    </row>
    <row r="1176" spans="10:12">
      <c r="J1176" s="740" t="s">
        <v>1468</v>
      </c>
      <c r="K1176" s="740">
        <v>4980</v>
      </c>
      <c r="L1176" s="740" t="s">
        <v>1466</v>
      </c>
    </row>
    <row r="1177" spans="10:12">
      <c r="J1177" s="740" t="s">
        <v>1469</v>
      </c>
      <c r="K1177" s="740">
        <v>4983</v>
      </c>
      <c r="L1177" s="740" t="s">
        <v>1466</v>
      </c>
    </row>
    <row r="1178" spans="10:12">
      <c r="J1178" s="740" t="s">
        <v>1470</v>
      </c>
      <c r="K1178" s="740">
        <v>4987</v>
      </c>
      <c r="L1178" s="740" t="s">
        <v>1471</v>
      </c>
    </row>
    <row r="1179" spans="10:12">
      <c r="J1179" s="740" t="s">
        <v>1472</v>
      </c>
      <c r="K1179" s="740">
        <v>4987</v>
      </c>
      <c r="L1179" s="740" t="s">
        <v>1471</v>
      </c>
    </row>
    <row r="1180" spans="10:12">
      <c r="J1180" s="740" t="s">
        <v>1473</v>
      </c>
      <c r="K1180" s="740">
        <v>4987</v>
      </c>
      <c r="L1180" s="740" t="s">
        <v>1471</v>
      </c>
    </row>
    <row r="1181" spans="10:12">
      <c r="J1181" s="740" t="s">
        <v>1474</v>
      </c>
      <c r="K1181" s="740">
        <v>4987</v>
      </c>
      <c r="L1181" s="740" t="s">
        <v>1471</v>
      </c>
    </row>
    <row r="1182" spans="10:12">
      <c r="J1182" s="740" t="s">
        <v>1475</v>
      </c>
      <c r="K1182" s="740">
        <v>4987</v>
      </c>
      <c r="L1182" s="740" t="s">
        <v>1471</v>
      </c>
    </row>
    <row r="1183" spans="10:12">
      <c r="J1183" s="740" t="s">
        <v>1476</v>
      </c>
      <c r="K1183" s="740">
        <v>4990</v>
      </c>
      <c r="L1183" s="740" t="s">
        <v>1477</v>
      </c>
    </row>
    <row r="1184" spans="10:12">
      <c r="J1184" s="740" t="s">
        <v>1478</v>
      </c>
      <c r="K1184" s="740">
        <v>4990</v>
      </c>
      <c r="L1184" s="740" t="s">
        <v>1477</v>
      </c>
    </row>
    <row r="1185" spans="10:12">
      <c r="J1185" s="740" t="s">
        <v>1479</v>
      </c>
      <c r="K1185" s="740">
        <v>4990</v>
      </c>
      <c r="L1185" s="740" t="s">
        <v>1477</v>
      </c>
    </row>
    <row r="1186" spans="10:12">
      <c r="J1186" s="740" t="s">
        <v>1480</v>
      </c>
      <c r="K1186" s="740">
        <v>5000</v>
      </c>
      <c r="L1186" s="740" t="s">
        <v>1481</v>
      </c>
    </row>
    <row r="1187" spans="10:12">
      <c r="J1187" s="740" t="s">
        <v>1482</v>
      </c>
      <c r="K1187" s="740">
        <v>5000</v>
      </c>
      <c r="L1187" s="740" t="s">
        <v>1481</v>
      </c>
    </row>
    <row r="1188" spans="10:12">
      <c r="J1188" s="740" t="s">
        <v>1483</v>
      </c>
      <c r="K1188" s="740">
        <v>5001</v>
      </c>
      <c r="L1188" s="740" t="s">
        <v>1481</v>
      </c>
    </row>
    <row r="1189" spans="10:12">
      <c r="J1189" s="740" t="s">
        <v>1484</v>
      </c>
      <c r="K1189" s="740">
        <v>5002</v>
      </c>
      <c r="L1189" s="740" t="s">
        <v>1481</v>
      </c>
    </row>
    <row r="1190" spans="10:12">
      <c r="J1190" s="740" t="s">
        <v>1485</v>
      </c>
      <c r="K1190" s="740">
        <v>5003</v>
      </c>
      <c r="L1190" s="740" t="s">
        <v>1481</v>
      </c>
    </row>
    <row r="1191" spans="10:12">
      <c r="J1191" s="740" t="s">
        <v>1486</v>
      </c>
      <c r="K1191" s="740">
        <v>5004</v>
      </c>
      <c r="L1191" s="740" t="s">
        <v>1481</v>
      </c>
    </row>
    <row r="1192" spans="10:12">
      <c r="J1192" s="740" t="s">
        <v>1487</v>
      </c>
      <c r="K1192" s="740">
        <v>5010</v>
      </c>
      <c r="L1192" s="740" t="s">
        <v>1487</v>
      </c>
    </row>
    <row r="1193" spans="10:12">
      <c r="J1193" s="740" t="s">
        <v>1488</v>
      </c>
      <c r="K1193" s="740">
        <v>5012</v>
      </c>
      <c r="L1193" s="740" t="s">
        <v>1488</v>
      </c>
    </row>
    <row r="1194" spans="10:12">
      <c r="J1194" s="740" t="s">
        <v>1489</v>
      </c>
      <c r="K1194" s="740">
        <v>5020</v>
      </c>
      <c r="L1194" s="740" t="s">
        <v>1481</v>
      </c>
    </row>
    <row r="1195" spans="10:12">
      <c r="J1195" s="740" t="s">
        <v>1490</v>
      </c>
      <c r="K1195" s="740">
        <v>5020</v>
      </c>
      <c r="L1195" s="740" t="s">
        <v>1481</v>
      </c>
    </row>
    <row r="1196" spans="10:12">
      <c r="J1196" s="740" t="s">
        <v>1491</v>
      </c>
      <c r="K1196" s="740">
        <v>5020</v>
      </c>
      <c r="L1196" s="740" t="s">
        <v>1481</v>
      </c>
    </row>
    <row r="1197" spans="10:12">
      <c r="J1197" s="740" t="s">
        <v>1492</v>
      </c>
      <c r="K1197" s="740">
        <v>5020</v>
      </c>
      <c r="L1197" s="740" t="s">
        <v>1481</v>
      </c>
    </row>
    <row r="1198" spans="10:12">
      <c r="J1198" s="740" t="s">
        <v>1493</v>
      </c>
      <c r="K1198" s="740">
        <v>5020</v>
      </c>
      <c r="L1198" s="740" t="s">
        <v>1481</v>
      </c>
    </row>
    <row r="1199" spans="10:12">
      <c r="J1199" s="740" t="s">
        <v>1494</v>
      </c>
      <c r="K1199" s="740">
        <v>5020</v>
      </c>
      <c r="L1199" s="740" t="s">
        <v>1481</v>
      </c>
    </row>
    <row r="1200" spans="10:12">
      <c r="J1200" s="740" t="s">
        <v>1495</v>
      </c>
      <c r="K1200" s="740">
        <v>5020</v>
      </c>
      <c r="L1200" s="740" t="s">
        <v>1481</v>
      </c>
    </row>
    <row r="1201" spans="10:12">
      <c r="J1201" s="740" t="s">
        <v>1496</v>
      </c>
      <c r="K1201" s="740">
        <v>5021</v>
      </c>
      <c r="L1201" s="740" t="s">
        <v>1481</v>
      </c>
    </row>
    <row r="1202" spans="10:12">
      <c r="J1202" s="740" t="s">
        <v>1497</v>
      </c>
      <c r="K1202" s="740">
        <v>5022</v>
      </c>
      <c r="L1202" s="740" t="s">
        <v>1481</v>
      </c>
    </row>
    <row r="1203" spans="10:12">
      <c r="J1203" s="740" t="s">
        <v>1498</v>
      </c>
      <c r="K1203" s="740">
        <v>5024</v>
      </c>
      <c r="L1203" s="740" t="s">
        <v>1481</v>
      </c>
    </row>
    <row r="1204" spans="10:12">
      <c r="J1204" s="740" t="s">
        <v>1499</v>
      </c>
      <c r="K1204" s="740">
        <v>5024</v>
      </c>
      <c r="L1204" s="740" t="s">
        <v>1481</v>
      </c>
    </row>
    <row r="1205" spans="10:12">
      <c r="J1205" s="740" t="s">
        <v>1500</v>
      </c>
      <c r="K1205" s="740">
        <v>5030</v>
      </c>
      <c r="L1205" s="740" t="s">
        <v>1501</v>
      </c>
    </row>
    <row r="1206" spans="10:12">
      <c r="J1206" s="740" t="s">
        <v>1502</v>
      </c>
      <c r="K1206" s="740">
        <v>5030</v>
      </c>
      <c r="L1206" s="740" t="s">
        <v>1501</v>
      </c>
    </row>
    <row r="1207" spans="10:12">
      <c r="J1207" s="740" t="s">
        <v>1503</v>
      </c>
      <c r="K1207" s="740">
        <v>5030</v>
      </c>
      <c r="L1207" s="740" t="s">
        <v>1501</v>
      </c>
    </row>
    <row r="1208" spans="10:12">
      <c r="J1208" s="740" t="s">
        <v>1504</v>
      </c>
      <c r="K1208" s="740">
        <v>5030</v>
      </c>
      <c r="L1208" s="740" t="s">
        <v>1501</v>
      </c>
    </row>
    <row r="1209" spans="10:12">
      <c r="J1209" s="740" t="s">
        <v>1505</v>
      </c>
      <c r="K1209" s="740">
        <v>5030</v>
      </c>
      <c r="L1209" s="740" t="s">
        <v>1501</v>
      </c>
    </row>
    <row r="1210" spans="10:12">
      <c r="J1210" s="740" t="s">
        <v>1506</v>
      </c>
      <c r="K1210" s="740">
        <v>5030</v>
      </c>
      <c r="L1210" s="740" t="s">
        <v>1501</v>
      </c>
    </row>
    <row r="1211" spans="10:12">
      <c r="J1211" s="740" t="s">
        <v>1507</v>
      </c>
      <c r="K1211" s="740">
        <v>5031</v>
      </c>
      <c r="L1211" s="740" t="s">
        <v>1501</v>
      </c>
    </row>
    <row r="1212" spans="10:12">
      <c r="J1212" s="740" t="s">
        <v>1508</v>
      </c>
      <c r="K1212" s="740">
        <v>5032</v>
      </c>
      <c r="L1212" s="740" t="s">
        <v>1501</v>
      </c>
    </row>
    <row r="1213" spans="10:12">
      <c r="J1213" s="740" t="s">
        <v>1509</v>
      </c>
      <c r="K1213" s="740">
        <v>5032</v>
      </c>
      <c r="L1213" s="740" t="s">
        <v>1501</v>
      </c>
    </row>
    <row r="1214" spans="10:12">
      <c r="J1214" s="740" t="s">
        <v>1510</v>
      </c>
      <c r="K1214" s="740">
        <v>5032</v>
      </c>
      <c r="L1214" s="740" t="s">
        <v>1501</v>
      </c>
    </row>
    <row r="1215" spans="10:12">
      <c r="J1215" s="740" t="s">
        <v>1511</v>
      </c>
      <c r="K1215" s="740">
        <v>5032</v>
      </c>
      <c r="L1215" s="740" t="s">
        <v>1501</v>
      </c>
    </row>
    <row r="1216" spans="10:12">
      <c r="J1216" s="740" t="s">
        <v>1512</v>
      </c>
      <c r="K1216" s="740">
        <v>5032</v>
      </c>
      <c r="L1216" s="740" t="s">
        <v>1501</v>
      </c>
    </row>
    <row r="1217" spans="10:12">
      <c r="J1217" s="740" t="s">
        <v>1513</v>
      </c>
      <c r="K1217" s="740">
        <v>5060</v>
      </c>
      <c r="L1217" s="740" t="s">
        <v>1514</v>
      </c>
    </row>
    <row r="1218" spans="10:12">
      <c r="J1218" s="740" t="s">
        <v>1515</v>
      </c>
      <c r="K1218" s="740">
        <v>5060</v>
      </c>
      <c r="L1218" s="740" t="s">
        <v>1514</v>
      </c>
    </row>
    <row r="1219" spans="10:12">
      <c r="J1219" s="740" t="s">
        <v>1516</v>
      </c>
      <c r="K1219" s="740">
        <v>5060</v>
      </c>
      <c r="L1219" s="740" t="s">
        <v>1514</v>
      </c>
    </row>
    <row r="1220" spans="10:12">
      <c r="J1220" s="740" t="s">
        <v>1517</v>
      </c>
      <c r="K1220" s="740">
        <v>5060</v>
      </c>
      <c r="L1220" s="740" t="s">
        <v>1514</v>
      </c>
    </row>
    <row r="1221" spans="10:12">
      <c r="J1221" s="740" t="s">
        <v>1518</v>
      </c>
      <c r="K1221" s="740">
        <v>5060</v>
      </c>
      <c r="L1221" s="740" t="s">
        <v>1514</v>
      </c>
    </row>
    <row r="1222" spans="10:12">
      <c r="J1222" s="740" t="s">
        <v>1519</v>
      </c>
      <c r="K1222" s="740">
        <v>5060</v>
      </c>
      <c r="L1222" s="740" t="s">
        <v>1514</v>
      </c>
    </row>
    <row r="1223" spans="10:12">
      <c r="J1223" s="740" t="s">
        <v>1520</v>
      </c>
      <c r="K1223" s="740">
        <v>5060</v>
      </c>
      <c r="L1223" s="740" t="s">
        <v>1514</v>
      </c>
    </row>
    <row r="1224" spans="10:12">
      <c r="J1224" s="740" t="s">
        <v>1521</v>
      </c>
      <c r="K1224" s="740">
        <v>5070</v>
      </c>
      <c r="L1224" s="740" t="s">
        <v>1522</v>
      </c>
    </row>
    <row r="1225" spans="10:12">
      <c r="J1225" s="740" t="s">
        <v>1523</v>
      </c>
      <c r="K1225" s="740">
        <v>5070</v>
      </c>
      <c r="L1225" s="740" t="s">
        <v>1522</v>
      </c>
    </row>
    <row r="1226" spans="10:12">
      <c r="J1226" s="740" t="s">
        <v>1524</v>
      </c>
      <c r="K1226" s="740">
        <v>5070</v>
      </c>
      <c r="L1226" s="740" t="s">
        <v>1522</v>
      </c>
    </row>
    <row r="1227" spans="10:12">
      <c r="J1227" s="740" t="s">
        <v>1525</v>
      </c>
      <c r="K1227" s="740">
        <v>5070</v>
      </c>
      <c r="L1227" s="740" t="s">
        <v>1522</v>
      </c>
    </row>
    <row r="1228" spans="10:12">
      <c r="J1228" s="740" t="s">
        <v>1526</v>
      </c>
      <c r="K1228" s="740">
        <v>5070</v>
      </c>
      <c r="L1228" s="740" t="s">
        <v>1522</v>
      </c>
    </row>
    <row r="1229" spans="10:12">
      <c r="J1229" s="740" t="s">
        <v>1527</v>
      </c>
      <c r="K1229" s="740">
        <v>5070</v>
      </c>
      <c r="L1229" s="740" t="s">
        <v>1522</v>
      </c>
    </row>
    <row r="1230" spans="10:12">
      <c r="J1230" s="740" t="s">
        <v>1528</v>
      </c>
      <c r="K1230" s="740">
        <v>5080</v>
      </c>
      <c r="L1230" s="740" t="s">
        <v>1529</v>
      </c>
    </row>
    <row r="1231" spans="10:12">
      <c r="J1231" s="740" t="s">
        <v>1530</v>
      </c>
      <c r="K1231" s="740">
        <v>5080</v>
      </c>
      <c r="L1231" s="740" t="s">
        <v>1529</v>
      </c>
    </row>
    <row r="1232" spans="10:12">
      <c r="J1232" s="740" t="s">
        <v>1531</v>
      </c>
      <c r="K1232" s="740">
        <v>5080</v>
      </c>
      <c r="L1232" s="740" t="s">
        <v>1529</v>
      </c>
    </row>
    <row r="1233" spans="10:12">
      <c r="J1233" s="740" t="s">
        <v>1532</v>
      </c>
      <c r="K1233" s="740">
        <v>5080</v>
      </c>
      <c r="L1233" s="740" t="s">
        <v>1529</v>
      </c>
    </row>
    <row r="1234" spans="10:12">
      <c r="J1234" s="740" t="s">
        <v>1533</v>
      </c>
      <c r="K1234" s="740">
        <v>5081</v>
      </c>
      <c r="L1234" s="740" t="s">
        <v>1529</v>
      </c>
    </row>
    <row r="1235" spans="10:12">
      <c r="J1235" s="740" t="s">
        <v>1534</v>
      </c>
      <c r="K1235" s="740">
        <v>5081</v>
      </c>
      <c r="L1235" s="740" t="s">
        <v>1529</v>
      </c>
    </row>
    <row r="1236" spans="10:12">
      <c r="J1236" s="740" t="s">
        <v>1535</v>
      </c>
      <c r="K1236" s="740">
        <v>5081</v>
      </c>
      <c r="L1236" s="740" t="s">
        <v>1529</v>
      </c>
    </row>
    <row r="1237" spans="10:12">
      <c r="J1237" s="740" t="s">
        <v>1536</v>
      </c>
      <c r="K1237" s="740">
        <v>5100</v>
      </c>
      <c r="L1237" s="740" t="s">
        <v>1481</v>
      </c>
    </row>
    <row r="1238" spans="10:12">
      <c r="J1238" s="740" t="s">
        <v>1537</v>
      </c>
      <c r="K1238" s="740">
        <v>5100</v>
      </c>
      <c r="L1238" s="740" t="s">
        <v>1481</v>
      </c>
    </row>
    <row r="1239" spans="10:12">
      <c r="J1239" s="740" t="s">
        <v>1538</v>
      </c>
      <c r="K1239" s="740">
        <v>5100</v>
      </c>
      <c r="L1239" s="740" t="s">
        <v>1481</v>
      </c>
    </row>
    <row r="1240" spans="10:12">
      <c r="J1240" s="740" t="s">
        <v>1539</v>
      </c>
      <c r="K1240" s="740">
        <v>5100</v>
      </c>
      <c r="L1240" s="740" t="s">
        <v>1481</v>
      </c>
    </row>
    <row r="1241" spans="10:12">
      <c r="J1241" s="740" t="s">
        <v>1540</v>
      </c>
      <c r="K1241" s="740">
        <v>5100</v>
      </c>
      <c r="L1241" s="740" t="s">
        <v>1481</v>
      </c>
    </row>
    <row r="1242" spans="10:12">
      <c r="J1242" s="740" t="s">
        <v>1541</v>
      </c>
      <c r="K1242" s="740">
        <v>5101</v>
      </c>
      <c r="L1242" s="740" t="s">
        <v>1481</v>
      </c>
    </row>
    <row r="1243" spans="10:12">
      <c r="J1243" s="740" t="s">
        <v>1542</v>
      </c>
      <c r="K1243" s="740">
        <v>5101</v>
      </c>
      <c r="L1243" s="740" t="s">
        <v>1481</v>
      </c>
    </row>
    <row r="1244" spans="10:12">
      <c r="J1244" s="740" t="s">
        <v>1543</v>
      </c>
      <c r="K1244" s="740">
        <v>5101</v>
      </c>
      <c r="L1244" s="740" t="s">
        <v>1481</v>
      </c>
    </row>
    <row r="1245" spans="10:12">
      <c r="J1245" s="740" t="s">
        <v>1544</v>
      </c>
      <c r="K1245" s="740">
        <v>5140</v>
      </c>
      <c r="L1245" s="740" t="s">
        <v>1545</v>
      </c>
    </row>
    <row r="1246" spans="10:12">
      <c r="J1246" s="740" t="s">
        <v>1546</v>
      </c>
      <c r="K1246" s="740">
        <v>5140</v>
      </c>
      <c r="L1246" s="740" t="s">
        <v>1545</v>
      </c>
    </row>
    <row r="1247" spans="10:12">
      <c r="J1247" s="740" t="s">
        <v>1547</v>
      </c>
      <c r="K1247" s="740">
        <v>5140</v>
      </c>
      <c r="L1247" s="740" t="s">
        <v>1545</v>
      </c>
    </row>
    <row r="1248" spans="10:12">
      <c r="J1248" s="740" t="s">
        <v>1548</v>
      </c>
      <c r="K1248" s="740">
        <v>5140</v>
      </c>
      <c r="L1248" s="740" t="s">
        <v>1545</v>
      </c>
    </row>
    <row r="1249" spans="10:12">
      <c r="J1249" s="740" t="s">
        <v>1549</v>
      </c>
      <c r="K1249" s="740">
        <v>5150</v>
      </c>
      <c r="L1249" s="740" t="s">
        <v>1550</v>
      </c>
    </row>
    <row r="1250" spans="10:12">
      <c r="J1250" s="740" t="s">
        <v>1551</v>
      </c>
      <c r="K1250" s="740">
        <v>5150</v>
      </c>
      <c r="L1250" s="740" t="s">
        <v>1550</v>
      </c>
    </row>
    <row r="1251" spans="10:12">
      <c r="J1251" s="740" t="s">
        <v>1552</v>
      </c>
      <c r="K1251" s="740">
        <v>5150</v>
      </c>
      <c r="L1251" s="740" t="s">
        <v>1550</v>
      </c>
    </row>
    <row r="1252" spans="10:12">
      <c r="J1252" s="740" t="s">
        <v>1553</v>
      </c>
      <c r="K1252" s="740">
        <v>5150</v>
      </c>
      <c r="L1252" s="740" t="s">
        <v>1550</v>
      </c>
    </row>
    <row r="1253" spans="10:12">
      <c r="J1253" s="740" t="s">
        <v>1554</v>
      </c>
      <c r="K1253" s="740">
        <v>5170</v>
      </c>
      <c r="L1253" s="740" t="s">
        <v>1555</v>
      </c>
    </row>
    <row r="1254" spans="10:12">
      <c r="J1254" s="740" t="s">
        <v>1556</v>
      </c>
      <c r="K1254" s="740">
        <v>5170</v>
      </c>
      <c r="L1254" s="740" t="s">
        <v>1555</v>
      </c>
    </row>
    <row r="1255" spans="10:12">
      <c r="J1255" s="740" t="s">
        <v>1557</v>
      </c>
      <c r="K1255" s="740">
        <v>5170</v>
      </c>
      <c r="L1255" s="740" t="s">
        <v>1555</v>
      </c>
    </row>
    <row r="1256" spans="10:12">
      <c r="J1256" s="740" t="s">
        <v>1558</v>
      </c>
      <c r="K1256" s="740">
        <v>5170</v>
      </c>
      <c r="L1256" s="740" t="s">
        <v>1555</v>
      </c>
    </row>
    <row r="1257" spans="10:12">
      <c r="J1257" s="740" t="s">
        <v>1559</v>
      </c>
      <c r="K1257" s="740">
        <v>5170</v>
      </c>
      <c r="L1257" s="740" t="s">
        <v>1555</v>
      </c>
    </row>
    <row r="1258" spans="10:12">
      <c r="J1258" s="740" t="s">
        <v>1560</v>
      </c>
      <c r="K1258" s="740">
        <v>5170</v>
      </c>
      <c r="L1258" s="740" t="s">
        <v>1555</v>
      </c>
    </row>
    <row r="1259" spans="10:12">
      <c r="J1259" s="740" t="s">
        <v>1561</v>
      </c>
      <c r="K1259" s="740">
        <v>5190</v>
      </c>
      <c r="L1259" s="740" t="s">
        <v>1562</v>
      </c>
    </row>
    <row r="1260" spans="10:12">
      <c r="J1260" s="740" t="s">
        <v>1563</v>
      </c>
      <c r="K1260" s="740">
        <v>5190</v>
      </c>
      <c r="L1260" s="740" t="s">
        <v>1562</v>
      </c>
    </row>
    <row r="1261" spans="10:12">
      <c r="J1261" s="740" t="s">
        <v>1564</v>
      </c>
      <c r="K1261" s="740">
        <v>5190</v>
      </c>
      <c r="L1261" s="740" t="s">
        <v>1562</v>
      </c>
    </row>
    <row r="1262" spans="10:12">
      <c r="J1262" s="740" t="s">
        <v>1565</v>
      </c>
      <c r="K1262" s="740">
        <v>5190</v>
      </c>
      <c r="L1262" s="740" t="s">
        <v>1562</v>
      </c>
    </row>
    <row r="1263" spans="10:12">
      <c r="J1263" s="740" t="s">
        <v>1566</v>
      </c>
      <c r="K1263" s="740">
        <v>5190</v>
      </c>
      <c r="L1263" s="740" t="s">
        <v>1562</v>
      </c>
    </row>
    <row r="1264" spans="10:12">
      <c r="J1264" s="740" t="s">
        <v>1567</v>
      </c>
      <c r="K1264" s="740">
        <v>5190</v>
      </c>
      <c r="L1264" s="740" t="s">
        <v>1562</v>
      </c>
    </row>
    <row r="1265" spans="10:12">
      <c r="J1265" s="740" t="s">
        <v>1568</v>
      </c>
      <c r="K1265" s="740">
        <v>5190</v>
      </c>
      <c r="L1265" s="740" t="s">
        <v>1562</v>
      </c>
    </row>
    <row r="1266" spans="10:12">
      <c r="J1266" s="740" t="s">
        <v>1569</v>
      </c>
      <c r="K1266" s="740">
        <v>5190</v>
      </c>
      <c r="L1266" s="740" t="s">
        <v>1562</v>
      </c>
    </row>
    <row r="1267" spans="10:12">
      <c r="J1267" s="740" t="s">
        <v>1570</v>
      </c>
      <c r="K1267" s="740">
        <v>5300</v>
      </c>
      <c r="L1267" s="740" t="s">
        <v>1571</v>
      </c>
    </row>
    <row r="1268" spans="10:12">
      <c r="J1268" s="740" t="s">
        <v>1572</v>
      </c>
      <c r="K1268" s="740">
        <v>5300</v>
      </c>
      <c r="L1268" s="740" t="s">
        <v>1571</v>
      </c>
    </row>
    <row r="1269" spans="10:12">
      <c r="J1269" s="740" t="s">
        <v>1573</v>
      </c>
      <c r="K1269" s="740">
        <v>5300</v>
      </c>
      <c r="L1269" s="740" t="s">
        <v>1571</v>
      </c>
    </row>
    <row r="1270" spans="10:12">
      <c r="J1270" s="740" t="s">
        <v>1574</v>
      </c>
      <c r="K1270" s="740">
        <v>5300</v>
      </c>
      <c r="L1270" s="740" t="s">
        <v>1571</v>
      </c>
    </row>
    <row r="1271" spans="10:12">
      <c r="J1271" s="740" t="s">
        <v>1575</v>
      </c>
      <c r="K1271" s="740">
        <v>5300</v>
      </c>
      <c r="L1271" s="740" t="s">
        <v>1571</v>
      </c>
    </row>
    <row r="1272" spans="10:12">
      <c r="J1272" s="740" t="s">
        <v>1576</v>
      </c>
      <c r="K1272" s="740">
        <v>5300</v>
      </c>
      <c r="L1272" s="740" t="s">
        <v>1571</v>
      </c>
    </row>
    <row r="1273" spans="10:12">
      <c r="J1273" s="740" t="s">
        <v>1577</v>
      </c>
      <c r="K1273" s="740">
        <v>5300</v>
      </c>
      <c r="L1273" s="740" t="s">
        <v>1571</v>
      </c>
    </row>
    <row r="1274" spans="10:12">
      <c r="J1274" s="740" t="s">
        <v>1578</v>
      </c>
      <c r="K1274" s="740">
        <v>5300</v>
      </c>
      <c r="L1274" s="740" t="s">
        <v>1571</v>
      </c>
    </row>
    <row r="1275" spans="10:12">
      <c r="J1275" s="740" t="s">
        <v>1579</v>
      </c>
      <c r="K1275" s="740">
        <v>5300</v>
      </c>
      <c r="L1275" s="740" t="s">
        <v>1571</v>
      </c>
    </row>
    <row r="1276" spans="10:12">
      <c r="J1276" s="740" t="s">
        <v>1580</v>
      </c>
      <c r="K1276" s="740">
        <v>5300</v>
      </c>
      <c r="L1276" s="740" t="s">
        <v>1571</v>
      </c>
    </row>
    <row r="1277" spans="10:12">
      <c r="J1277" s="740" t="s">
        <v>1581</v>
      </c>
      <c r="K1277" s="740">
        <v>5310</v>
      </c>
      <c r="L1277" s="740" t="s">
        <v>1582</v>
      </c>
    </row>
    <row r="1278" spans="10:12">
      <c r="J1278" s="740" t="s">
        <v>1583</v>
      </c>
      <c r="K1278" s="740">
        <v>5310</v>
      </c>
      <c r="L1278" s="740" t="s">
        <v>1582</v>
      </c>
    </row>
    <row r="1279" spans="10:12">
      <c r="J1279" s="740" t="s">
        <v>1584</v>
      </c>
      <c r="K1279" s="740">
        <v>5310</v>
      </c>
      <c r="L1279" s="740" t="s">
        <v>1582</v>
      </c>
    </row>
    <row r="1280" spans="10:12">
      <c r="J1280" s="740" t="s">
        <v>1585</v>
      </c>
      <c r="K1280" s="740">
        <v>5310</v>
      </c>
      <c r="L1280" s="740" t="s">
        <v>1582</v>
      </c>
    </row>
    <row r="1281" spans="10:12">
      <c r="J1281" s="740" t="s">
        <v>1586</v>
      </c>
      <c r="K1281" s="740">
        <v>5310</v>
      </c>
      <c r="L1281" s="740" t="s">
        <v>1582</v>
      </c>
    </row>
    <row r="1282" spans="10:12">
      <c r="J1282" s="740" t="s">
        <v>1587</v>
      </c>
      <c r="K1282" s="740">
        <v>5310</v>
      </c>
      <c r="L1282" s="740" t="s">
        <v>1582</v>
      </c>
    </row>
    <row r="1283" spans="10:12">
      <c r="J1283" s="740" t="s">
        <v>1588</v>
      </c>
      <c r="K1283" s="740">
        <v>5310</v>
      </c>
      <c r="L1283" s="740" t="s">
        <v>1582</v>
      </c>
    </row>
    <row r="1284" spans="10:12">
      <c r="J1284" s="740" t="s">
        <v>1589</v>
      </c>
      <c r="K1284" s="740">
        <v>5310</v>
      </c>
      <c r="L1284" s="740" t="s">
        <v>1582</v>
      </c>
    </row>
    <row r="1285" spans="10:12">
      <c r="J1285" s="740" t="s">
        <v>1590</v>
      </c>
      <c r="K1285" s="740">
        <v>5310</v>
      </c>
      <c r="L1285" s="740" t="s">
        <v>1582</v>
      </c>
    </row>
    <row r="1286" spans="10:12">
      <c r="J1286" s="740" t="s">
        <v>1591</v>
      </c>
      <c r="K1286" s="740">
        <v>5310</v>
      </c>
      <c r="L1286" s="740" t="s">
        <v>1582</v>
      </c>
    </row>
    <row r="1287" spans="10:12">
      <c r="J1287" s="740" t="s">
        <v>1592</v>
      </c>
      <c r="K1287" s="740">
        <v>5310</v>
      </c>
      <c r="L1287" s="740" t="s">
        <v>1582</v>
      </c>
    </row>
    <row r="1288" spans="10:12">
      <c r="J1288" s="740" t="s">
        <v>1593</v>
      </c>
      <c r="K1288" s="740">
        <v>5310</v>
      </c>
      <c r="L1288" s="740" t="s">
        <v>1582</v>
      </c>
    </row>
    <row r="1289" spans="10:12">
      <c r="J1289" s="740" t="s">
        <v>1594</v>
      </c>
      <c r="K1289" s="740">
        <v>5310</v>
      </c>
      <c r="L1289" s="740" t="s">
        <v>1582</v>
      </c>
    </row>
    <row r="1290" spans="10:12">
      <c r="J1290" s="740" t="s">
        <v>1595</v>
      </c>
      <c r="K1290" s="740">
        <v>5310</v>
      </c>
      <c r="L1290" s="740" t="s">
        <v>1582</v>
      </c>
    </row>
    <row r="1291" spans="10:12">
      <c r="J1291" s="740" t="s">
        <v>1596</v>
      </c>
      <c r="K1291" s="740">
        <v>5310</v>
      </c>
      <c r="L1291" s="740" t="s">
        <v>1582</v>
      </c>
    </row>
    <row r="1292" spans="10:12">
      <c r="J1292" s="740" t="s">
        <v>1597</v>
      </c>
      <c r="K1292" s="740">
        <v>5310</v>
      </c>
      <c r="L1292" s="740" t="s">
        <v>1582</v>
      </c>
    </row>
    <row r="1293" spans="10:12">
      <c r="J1293" s="740" t="s">
        <v>1598</v>
      </c>
      <c r="K1293" s="740">
        <v>5330</v>
      </c>
      <c r="L1293" s="740" t="s">
        <v>1599</v>
      </c>
    </row>
    <row r="1294" spans="10:12">
      <c r="J1294" s="740" t="s">
        <v>1600</v>
      </c>
      <c r="K1294" s="740">
        <v>5330</v>
      </c>
      <c r="L1294" s="740" t="s">
        <v>1599</v>
      </c>
    </row>
    <row r="1295" spans="10:12">
      <c r="J1295" s="740" t="s">
        <v>1601</v>
      </c>
      <c r="K1295" s="740">
        <v>5330</v>
      </c>
      <c r="L1295" s="740" t="s">
        <v>1599</v>
      </c>
    </row>
    <row r="1296" spans="10:12">
      <c r="J1296" s="740" t="s">
        <v>1602</v>
      </c>
      <c r="K1296" s="740">
        <v>5332</v>
      </c>
      <c r="L1296" s="740" t="s">
        <v>1599</v>
      </c>
    </row>
    <row r="1297" spans="10:12">
      <c r="J1297" s="740" t="s">
        <v>1603</v>
      </c>
      <c r="K1297" s="740">
        <v>5333</v>
      </c>
      <c r="L1297" s="740" t="s">
        <v>1599</v>
      </c>
    </row>
    <row r="1298" spans="10:12">
      <c r="J1298" s="740" t="s">
        <v>1604</v>
      </c>
      <c r="K1298" s="740">
        <v>5334</v>
      </c>
      <c r="L1298" s="740" t="s">
        <v>1599</v>
      </c>
    </row>
    <row r="1299" spans="10:12">
      <c r="J1299" s="740" t="s">
        <v>1605</v>
      </c>
      <c r="K1299" s="740">
        <v>5336</v>
      </c>
      <c r="L1299" s="740" t="s">
        <v>1599</v>
      </c>
    </row>
    <row r="1300" spans="10:12">
      <c r="J1300" s="740" t="s">
        <v>1606</v>
      </c>
      <c r="K1300" s="740">
        <v>5340</v>
      </c>
      <c r="L1300" s="740" t="s">
        <v>1607</v>
      </c>
    </row>
    <row r="1301" spans="10:12">
      <c r="J1301" s="740" t="s">
        <v>1608</v>
      </c>
      <c r="K1301" s="740">
        <v>5340</v>
      </c>
      <c r="L1301" s="740" t="s">
        <v>1607</v>
      </c>
    </row>
    <row r="1302" spans="10:12">
      <c r="J1302" s="740" t="s">
        <v>1609</v>
      </c>
      <c r="K1302" s="740">
        <v>5340</v>
      </c>
      <c r="L1302" s="740" t="s">
        <v>1607</v>
      </c>
    </row>
    <row r="1303" spans="10:12">
      <c r="J1303" s="740" t="s">
        <v>1610</v>
      </c>
      <c r="K1303" s="740">
        <v>5340</v>
      </c>
      <c r="L1303" s="740" t="s">
        <v>1607</v>
      </c>
    </row>
    <row r="1304" spans="10:12">
      <c r="J1304" s="740" t="s">
        <v>1611</v>
      </c>
      <c r="K1304" s="740">
        <v>5340</v>
      </c>
      <c r="L1304" s="740" t="s">
        <v>1607</v>
      </c>
    </row>
    <row r="1305" spans="10:12">
      <c r="J1305" s="740" t="s">
        <v>1612</v>
      </c>
      <c r="K1305" s="740">
        <v>5350</v>
      </c>
      <c r="L1305" s="740" t="s">
        <v>1613</v>
      </c>
    </row>
    <row r="1306" spans="10:12">
      <c r="J1306" s="740" t="s">
        <v>1614</v>
      </c>
      <c r="K1306" s="740">
        <v>5350</v>
      </c>
      <c r="L1306" s="740" t="s">
        <v>1613</v>
      </c>
    </row>
    <row r="1307" spans="10:12">
      <c r="J1307" s="740" t="s">
        <v>1615</v>
      </c>
      <c r="K1307" s="740">
        <v>5351</v>
      </c>
      <c r="L1307" s="740" t="s">
        <v>1613</v>
      </c>
    </row>
    <row r="1308" spans="10:12">
      <c r="J1308" s="740" t="s">
        <v>1616</v>
      </c>
      <c r="K1308" s="740">
        <v>5352</v>
      </c>
      <c r="L1308" s="740" t="s">
        <v>1613</v>
      </c>
    </row>
    <row r="1309" spans="10:12">
      <c r="J1309" s="740" t="s">
        <v>1617</v>
      </c>
      <c r="K1309" s="740">
        <v>5353</v>
      </c>
      <c r="L1309" s="740" t="s">
        <v>1613</v>
      </c>
    </row>
    <row r="1310" spans="10:12">
      <c r="J1310" s="740" t="s">
        <v>1618</v>
      </c>
      <c r="K1310" s="740">
        <v>5354</v>
      </c>
      <c r="L1310" s="740" t="s">
        <v>1613</v>
      </c>
    </row>
    <row r="1311" spans="10:12">
      <c r="J1311" s="740" t="s">
        <v>1619</v>
      </c>
      <c r="K1311" s="740">
        <v>5360</v>
      </c>
      <c r="L1311" s="740" t="s">
        <v>1620</v>
      </c>
    </row>
    <row r="1312" spans="10:12">
      <c r="J1312" s="740" t="s">
        <v>1621</v>
      </c>
      <c r="K1312" s="740">
        <v>5360</v>
      </c>
      <c r="L1312" s="740" t="s">
        <v>1620</v>
      </c>
    </row>
    <row r="1313" spans="10:12">
      <c r="J1313" s="740" t="s">
        <v>1622</v>
      </c>
      <c r="K1313" s="740">
        <v>5361</v>
      </c>
      <c r="L1313" s="740" t="s">
        <v>1620</v>
      </c>
    </row>
    <row r="1314" spans="10:12">
      <c r="J1314" s="740" t="s">
        <v>1623</v>
      </c>
      <c r="K1314" s="740">
        <v>5361</v>
      </c>
      <c r="L1314" s="740" t="s">
        <v>1620</v>
      </c>
    </row>
    <row r="1315" spans="10:12">
      <c r="J1315" s="740" t="s">
        <v>1624</v>
      </c>
      <c r="K1315" s="740">
        <v>5362</v>
      </c>
      <c r="L1315" s="740" t="s">
        <v>1620</v>
      </c>
    </row>
    <row r="1316" spans="10:12">
      <c r="J1316" s="740" t="s">
        <v>1625</v>
      </c>
      <c r="K1316" s="740">
        <v>5363</v>
      </c>
      <c r="L1316" s="740" t="s">
        <v>1620</v>
      </c>
    </row>
    <row r="1317" spans="10:12">
      <c r="J1317" s="740" t="s">
        <v>1626</v>
      </c>
      <c r="K1317" s="740">
        <v>5364</v>
      </c>
      <c r="L1317" s="740" t="s">
        <v>1620</v>
      </c>
    </row>
    <row r="1318" spans="10:12">
      <c r="J1318" s="740" t="s">
        <v>1627</v>
      </c>
      <c r="K1318" s="740">
        <v>5370</v>
      </c>
      <c r="L1318" s="740" t="s">
        <v>1628</v>
      </c>
    </row>
    <row r="1319" spans="10:12">
      <c r="J1319" s="740" t="s">
        <v>1629</v>
      </c>
      <c r="K1319" s="740">
        <v>5370</v>
      </c>
      <c r="L1319" s="740" t="s">
        <v>1628</v>
      </c>
    </row>
    <row r="1320" spans="10:12">
      <c r="J1320" s="740" t="s">
        <v>1630</v>
      </c>
      <c r="K1320" s="740">
        <v>5370</v>
      </c>
      <c r="L1320" s="740" t="s">
        <v>1628</v>
      </c>
    </row>
    <row r="1321" spans="10:12">
      <c r="J1321" s="740" t="s">
        <v>1186</v>
      </c>
      <c r="K1321" s="740">
        <v>5370</v>
      </c>
      <c r="L1321" s="740" t="s">
        <v>1628</v>
      </c>
    </row>
    <row r="1322" spans="10:12">
      <c r="J1322" s="740" t="s">
        <v>1631</v>
      </c>
      <c r="K1322" s="740">
        <v>5370</v>
      </c>
      <c r="L1322" s="740" t="s">
        <v>1628</v>
      </c>
    </row>
    <row r="1323" spans="10:12">
      <c r="J1323" s="740" t="s">
        <v>1632</v>
      </c>
      <c r="K1323" s="740">
        <v>5370</v>
      </c>
      <c r="L1323" s="740" t="s">
        <v>1628</v>
      </c>
    </row>
    <row r="1324" spans="10:12">
      <c r="J1324" s="740" t="s">
        <v>1633</v>
      </c>
      <c r="K1324" s="740">
        <v>5372</v>
      </c>
      <c r="L1324" s="740" t="s">
        <v>1628</v>
      </c>
    </row>
    <row r="1325" spans="10:12">
      <c r="J1325" s="740" t="s">
        <v>1634</v>
      </c>
      <c r="K1325" s="740">
        <v>5374</v>
      </c>
      <c r="L1325" s="740" t="s">
        <v>1628</v>
      </c>
    </row>
    <row r="1326" spans="10:12">
      <c r="J1326" s="740" t="s">
        <v>1635</v>
      </c>
      <c r="K1326" s="740">
        <v>5376</v>
      </c>
      <c r="L1326" s="740" t="s">
        <v>1628</v>
      </c>
    </row>
    <row r="1327" spans="10:12">
      <c r="J1327" s="740" t="s">
        <v>1636</v>
      </c>
      <c r="K1327" s="740">
        <v>5377</v>
      </c>
      <c r="L1327" s="740" t="s">
        <v>1637</v>
      </c>
    </row>
    <row r="1328" spans="10:12">
      <c r="J1328" s="740" t="s">
        <v>1638</v>
      </c>
      <c r="K1328" s="740">
        <v>5377</v>
      </c>
      <c r="L1328" s="740" t="s">
        <v>1637</v>
      </c>
    </row>
    <row r="1329" spans="10:12">
      <c r="J1329" s="740" t="s">
        <v>1639</v>
      </c>
      <c r="K1329" s="740">
        <v>5377</v>
      </c>
      <c r="L1329" s="740" t="s">
        <v>1637</v>
      </c>
    </row>
    <row r="1330" spans="10:12">
      <c r="J1330" s="740" t="s">
        <v>1640</v>
      </c>
      <c r="K1330" s="740">
        <v>5377</v>
      </c>
      <c r="L1330" s="740" t="s">
        <v>1637</v>
      </c>
    </row>
    <row r="1331" spans="10:12">
      <c r="J1331" s="740" t="s">
        <v>1641</v>
      </c>
      <c r="K1331" s="740">
        <v>5377</v>
      </c>
      <c r="L1331" s="740" t="s">
        <v>1637</v>
      </c>
    </row>
    <row r="1332" spans="10:12">
      <c r="J1332" s="740" t="s">
        <v>1642</v>
      </c>
      <c r="K1332" s="740">
        <v>5377</v>
      </c>
      <c r="L1332" s="740" t="s">
        <v>1637</v>
      </c>
    </row>
    <row r="1333" spans="10:12">
      <c r="J1333" s="740" t="s">
        <v>1643</v>
      </c>
      <c r="K1333" s="740">
        <v>5377</v>
      </c>
      <c r="L1333" s="740" t="s">
        <v>1637</v>
      </c>
    </row>
    <row r="1334" spans="10:12">
      <c r="J1334" s="740" t="s">
        <v>1644</v>
      </c>
      <c r="K1334" s="740">
        <v>5377</v>
      </c>
      <c r="L1334" s="740" t="s">
        <v>1637</v>
      </c>
    </row>
    <row r="1335" spans="10:12">
      <c r="J1335" s="740" t="s">
        <v>1645</v>
      </c>
      <c r="K1335" s="740">
        <v>5377</v>
      </c>
      <c r="L1335" s="740" t="s">
        <v>1637</v>
      </c>
    </row>
    <row r="1336" spans="10:12">
      <c r="J1336" s="740" t="s">
        <v>1646</v>
      </c>
      <c r="K1336" s="740">
        <v>5380</v>
      </c>
      <c r="L1336" s="740" t="s">
        <v>1647</v>
      </c>
    </row>
    <row r="1337" spans="10:12">
      <c r="J1337" s="740" t="s">
        <v>1648</v>
      </c>
      <c r="K1337" s="740">
        <v>5380</v>
      </c>
      <c r="L1337" s="740" t="s">
        <v>1647</v>
      </c>
    </row>
    <row r="1338" spans="10:12">
      <c r="J1338" s="740" t="s">
        <v>1649</v>
      </c>
      <c r="K1338" s="740">
        <v>5380</v>
      </c>
      <c r="L1338" s="740" t="s">
        <v>1647</v>
      </c>
    </row>
    <row r="1339" spans="10:12">
      <c r="J1339" s="740" t="s">
        <v>1650</v>
      </c>
      <c r="K1339" s="740">
        <v>5380</v>
      </c>
      <c r="L1339" s="740" t="s">
        <v>1647</v>
      </c>
    </row>
    <row r="1340" spans="10:12">
      <c r="J1340" s="740" t="s">
        <v>1651</v>
      </c>
      <c r="K1340" s="740">
        <v>5380</v>
      </c>
      <c r="L1340" s="740" t="s">
        <v>1647</v>
      </c>
    </row>
    <row r="1341" spans="10:12">
      <c r="J1341" s="740" t="s">
        <v>1652</v>
      </c>
      <c r="K1341" s="740">
        <v>5380</v>
      </c>
      <c r="L1341" s="740" t="s">
        <v>1647</v>
      </c>
    </row>
    <row r="1342" spans="10:12">
      <c r="J1342" s="740" t="s">
        <v>1653</v>
      </c>
      <c r="K1342" s="740">
        <v>5380</v>
      </c>
      <c r="L1342" s="740" t="s">
        <v>1647</v>
      </c>
    </row>
    <row r="1343" spans="10:12">
      <c r="J1343" s="740" t="s">
        <v>1654</v>
      </c>
      <c r="K1343" s="740">
        <v>5380</v>
      </c>
      <c r="L1343" s="740" t="s">
        <v>1647</v>
      </c>
    </row>
    <row r="1344" spans="10:12">
      <c r="J1344" s="740" t="s">
        <v>1655</v>
      </c>
      <c r="K1344" s="740">
        <v>5380</v>
      </c>
      <c r="L1344" s="740" t="s">
        <v>1647</v>
      </c>
    </row>
    <row r="1345" spans="10:12">
      <c r="J1345" s="740" t="s">
        <v>1656</v>
      </c>
      <c r="K1345" s="740">
        <v>5380</v>
      </c>
      <c r="L1345" s="740" t="s">
        <v>1647</v>
      </c>
    </row>
    <row r="1346" spans="10:12">
      <c r="J1346" s="740" t="s">
        <v>1657</v>
      </c>
      <c r="K1346" s="740">
        <v>5500</v>
      </c>
      <c r="L1346" s="740" t="s">
        <v>1658</v>
      </c>
    </row>
    <row r="1347" spans="10:12">
      <c r="J1347" s="740" t="s">
        <v>1659</v>
      </c>
      <c r="K1347" s="740">
        <v>5500</v>
      </c>
      <c r="L1347" s="740" t="s">
        <v>1658</v>
      </c>
    </row>
    <row r="1348" spans="10:12">
      <c r="J1348" s="740" t="s">
        <v>1660</v>
      </c>
      <c r="K1348" s="740">
        <v>5500</v>
      </c>
      <c r="L1348" s="740" t="s">
        <v>1658</v>
      </c>
    </row>
    <row r="1349" spans="10:12">
      <c r="J1349" s="740" t="s">
        <v>1661</v>
      </c>
      <c r="K1349" s="740">
        <v>5500</v>
      </c>
      <c r="L1349" s="740" t="s">
        <v>1658</v>
      </c>
    </row>
    <row r="1350" spans="10:12">
      <c r="J1350" s="740" t="s">
        <v>1662</v>
      </c>
      <c r="K1350" s="740">
        <v>5500</v>
      </c>
      <c r="L1350" s="740" t="s">
        <v>1658</v>
      </c>
    </row>
    <row r="1351" spans="10:12">
      <c r="J1351" s="740" t="s">
        <v>1663</v>
      </c>
      <c r="K1351" s="740">
        <v>5500</v>
      </c>
      <c r="L1351" s="740" t="s">
        <v>1658</v>
      </c>
    </row>
    <row r="1352" spans="10:12">
      <c r="J1352" s="740" t="s">
        <v>1664</v>
      </c>
      <c r="K1352" s="740">
        <v>5500</v>
      </c>
      <c r="L1352" s="740" t="s">
        <v>1658</v>
      </c>
    </row>
    <row r="1353" spans="10:12">
      <c r="J1353" s="740" t="s">
        <v>1665</v>
      </c>
      <c r="K1353" s="740">
        <v>5501</v>
      </c>
      <c r="L1353" s="740" t="s">
        <v>1658</v>
      </c>
    </row>
    <row r="1354" spans="10:12">
      <c r="J1354" s="740" t="s">
        <v>1666</v>
      </c>
      <c r="K1354" s="740">
        <v>5502</v>
      </c>
      <c r="L1354" s="740" t="s">
        <v>1658</v>
      </c>
    </row>
    <row r="1355" spans="10:12">
      <c r="J1355" s="740" t="s">
        <v>1667</v>
      </c>
      <c r="K1355" s="740">
        <v>5503</v>
      </c>
      <c r="L1355" s="740" t="s">
        <v>1658</v>
      </c>
    </row>
    <row r="1356" spans="10:12">
      <c r="J1356" s="740" t="s">
        <v>1668</v>
      </c>
      <c r="K1356" s="740">
        <v>5504</v>
      </c>
      <c r="L1356" s="740" t="s">
        <v>1658</v>
      </c>
    </row>
    <row r="1357" spans="10:12">
      <c r="J1357" s="740" t="s">
        <v>1669</v>
      </c>
      <c r="K1357" s="740">
        <v>5520</v>
      </c>
      <c r="L1357" s="740" t="s">
        <v>1670</v>
      </c>
    </row>
    <row r="1358" spans="10:12">
      <c r="J1358" s="740" t="s">
        <v>1671</v>
      </c>
      <c r="K1358" s="740">
        <v>5520</v>
      </c>
      <c r="L1358" s="740" t="s">
        <v>1670</v>
      </c>
    </row>
    <row r="1359" spans="10:12">
      <c r="J1359" s="740" t="s">
        <v>1672</v>
      </c>
      <c r="K1359" s="740">
        <v>5521</v>
      </c>
      <c r="L1359" s="740" t="s">
        <v>1670</v>
      </c>
    </row>
    <row r="1360" spans="10:12">
      <c r="J1360" s="740" t="s">
        <v>1673</v>
      </c>
      <c r="K1360" s="740">
        <v>5522</v>
      </c>
      <c r="L1360" s="740" t="s">
        <v>1670</v>
      </c>
    </row>
    <row r="1361" spans="10:12">
      <c r="J1361" s="740" t="s">
        <v>1674</v>
      </c>
      <c r="K1361" s="740">
        <v>5523</v>
      </c>
      <c r="L1361" s="740" t="s">
        <v>1670</v>
      </c>
    </row>
    <row r="1362" spans="10:12">
      <c r="J1362" s="740" t="s">
        <v>1675</v>
      </c>
      <c r="K1362" s="740">
        <v>5523</v>
      </c>
      <c r="L1362" s="740" t="s">
        <v>1670</v>
      </c>
    </row>
    <row r="1363" spans="10:12">
      <c r="J1363" s="740" t="s">
        <v>1676</v>
      </c>
      <c r="K1363" s="740">
        <v>5524</v>
      </c>
      <c r="L1363" s="740" t="s">
        <v>1670</v>
      </c>
    </row>
    <row r="1364" spans="10:12">
      <c r="J1364" s="740" t="s">
        <v>1677</v>
      </c>
      <c r="K1364" s="740">
        <v>5530</v>
      </c>
      <c r="L1364" s="740" t="s">
        <v>1678</v>
      </c>
    </row>
    <row r="1365" spans="10:12">
      <c r="J1365" s="740" t="s">
        <v>1679</v>
      </c>
      <c r="K1365" s="740">
        <v>5530</v>
      </c>
      <c r="L1365" s="740" t="s">
        <v>1678</v>
      </c>
    </row>
    <row r="1366" spans="10:12">
      <c r="J1366" s="740" t="s">
        <v>1680</v>
      </c>
      <c r="K1366" s="740">
        <v>5530</v>
      </c>
      <c r="L1366" s="740" t="s">
        <v>1678</v>
      </c>
    </row>
    <row r="1367" spans="10:12">
      <c r="J1367" s="740" t="s">
        <v>1681</v>
      </c>
      <c r="K1367" s="740">
        <v>5530</v>
      </c>
      <c r="L1367" s="740" t="s">
        <v>1678</v>
      </c>
    </row>
    <row r="1368" spans="10:12">
      <c r="J1368" s="740" t="s">
        <v>1682</v>
      </c>
      <c r="K1368" s="740">
        <v>5530</v>
      </c>
      <c r="L1368" s="740" t="s">
        <v>1678</v>
      </c>
    </row>
    <row r="1369" spans="10:12">
      <c r="J1369" s="740" t="s">
        <v>1683</v>
      </c>
      <c r="K1369" s="740">
        <v>5530</v>
      </c>
      <c r="L1369" s="740" t="s">
        <v>1678</v>
      </c>
    </row>
    <row r="1370" spans="10:12">
      <c r="J1370" s="740" t="s">
        <v>1684</v>
      </c>
      <c r="K1370" s="740">
        <v>5530</v>
      </c>
      <c r="L1370" s="740" t="s">
        <v>1678</v>
      </c>
    </row>
    <row r="1371" spans="10:12">
      <c r="J1371" s="740" t="s">
        <v>1685</v>
      </c>
      <c r="K1371" s="740">
        <v>5530</v>
      </c>
      <c r="L1371" s="740" t="s">
        <v>1678</v>
      </c>
    </row>
    <row r="1372" spans="10:12">
      <c r="J1372" s="740" t="s">
        <v>1686</v>
      </c>
      <c r="K1372" s="740">
        <v>5530</v>
      </c>
      <c r="L1372" s="740" t="s">
        <v>1678</v>
      </c>
    </row>
    <row r="1373" spans="10:12">
      <c r="J1373" s="740" t="s">
        <v>1687</v>
      </c>
      <c r="K1373" s="740">
        <v>5537</v>
      </c>
      <c r="L1373" s="740" t="s">
        <v>1688</v>
      </c>
    </row>
    <row r="1374" spans="10:12">
      <c r="J1374" s="740" t="s">
        <v>1689</v>
      </c>
      <c r="K1374" s="740">
        <v>5537</v>
      </c>
      <c r="L1374" s="740" t="s">
        <v>1688</v>
      </c>
    </row>
    <row r="1375" spans="10:12">
      <c r="J1375" s="740" t="s">
        <v>1690</v>
      </c>
      <c r="K1375" s="740">
        <v>5537</v>
      </c>
      <c r="L1375" s="740" t="s">
        <v>1688</v>
      </c>
    </row>
    <row r="1376" spans="10:12">
      <c r="J1376" s="740" t="s">
        <v>1691</v>
      </c>
      <c r="K1376" s="740">
        <v>5537</v>
      </c>
      <c r="L1376" s="740" t="s">
        <v>1688</v>
      </c>
    </row>
    <row r="1377" spans="10:12">
      <c r="J1377" s="740" t="s">
        <v>1692</v>
      </c>
      <c r="K1377" s="740">
        <v>5537</v>
      </c>
      <c r="L1377" s="740" t="s">
        <v>1688</v>
      </c>
    </row>
    <row r="1378" spans="10:12">
      <c r="J1378" s="740" t="s">
        <v>1693</v>
      </c>
      <c r="K1378" s="740">
        <v>5537</v>
      </c>
      <c r="L1378" s="740" t="s">
        <v>1688</v>
      </c>
    </row>
    <row r="1379" spans="10:12">
      <c r="J1379" s="740" t="s">
        <v>1694</v>
      </c>
      <c r="K1379" s="740">
        <v>5537</v>
      </c>
      <c r="L1379" s="740" t="s">
        <v>1688</v>
      </c>
    </row>
    <row r="1380" spans="10:12">
      <c r="J1380" s="740" t="s">
        <v>1695</v>
      </c>
      <c r="K1380" s="740">
        <v>5540</v>
      </c>
      <c r="L1380" s="740" t="s">
        <v>1696</v>
      </c>
    </row>
    <row r="1381" spans="10:12">
      <c r="J1381" s="740" t="s">
        <v>1697</v>
      </c>
      <c r="K1381" s="740">
        <v>5540</v>
      </c>
      <c r="L1381" s="740" t="s">
        <v>1696</v>
      </c>
    </row>
    <row r="1382" spans="10:12">
      <c r="J1382" s="740" t="s">
        <v>1698</v>
      </c>
      <c r="K1382" s="740">
        <v>5540</v>
      </c>
      <c r="L1382" s="740" t="s">
        <v>1696</v>
      </c>
    </row>
    <row r="1383" spans="10:12">
      <c r="J1383" s="740" t="s">
        <v>1699</v>
      </c>
      <c r="K1383" s="740">
        <v>5541</v>
      </c>
      <c r="L1383" s="740" t="s">
        <v>1696</v>
      </c>
    </row>
    <row r="1384" spans="10:12">
      <c r="J1384" s="740" t="s">
        <v>1700</v>
      </c>
      <c r="K1384" s="740">
        <v>5542</v>
      </c>
      <c r="L1384" s="740" t="s">
        <v>1696</v>
      </c>
    </row>
    <row r="1385" spans="10:12">
      <c r="J1385" s="740" t="s">
        <v>1701</v>
      </c>
      <c r="K1385" s="740">
        <v>5543</v>
      </c>
      <c r="L1385" s="740" t="s">
        <v>1696</v>
      </c>
    </row>
    <row r="1386" spans="10:12">
      <c r="J1386" s="740" t="s">
        <v>1702</v>
      </c>
      <c r="K1386" s="740">
        <v>5544</v>
      </c>
      <c r="L1386" s="740" t="s">
        <v>1696</v>
      </c>
    </row>
    <row r="1387" spans="10:12">
      <c r="J1387" s="740" t="s">
        <v>1703</v>
      </c>
      <c r="K1387" s="740">
        <v>5550</v>
      </c>
      <c r="L1387" s="740" t="s">
        <v>1704</v>
      </c>
    </row>
    <row r="1388" spans="10:12">
      <c r="J1388" s="740" t="s">
        <v>1705</v>
      </c>
      <c r="K1388" s="740">
        <v>5550</v>
      </c>
      <c r="L1388" s="740" t="s">
        <v>1704</v>
      </c>
    </row>
    <row r="1389" spans="10:12">
      <c r="J1389" s="740" t="s">
        <v>1706</v>
      </c>
      <c r="K1389" s="740">
        <v>5550</v>
      </c>
      <c r="L1389" s="740" t="s">
        <v>1704</v>
      </c>
    </row>
    <row r="1390" spans="10:12">
      <c r="J1390" s="740" t="s">
        <v>1707</v>
      </c>
      <c r="K1390" s="740">
        <v>5550</v>
      </c>
      <c r="L1390" s="740" t="s">
        <v>1704</v>
      </c>
    </row>
    <row r="1391" spans="10:12">
      <c r="J1391" s="740" t="s">
        <v>1708</v>
      </c>
      <c r="K1391" s="740">
        <v>5550</v>
      </c>
      <c r="L1391" s="740" t="s">
        <v>1704</v>
      </c>
    </row>
    <row r="1392" spans="10:12">
      <c r="J1392" s="740" t="s">
        <v>1709</v>
      </c>
      <c r="K1392" s="740">
        <v>5550</v>
      </c>
      <c r="L1392" s="740" t="s">
        <v>1704</v>
      </c>
    </row>
    <row r="1393" spans="10:12">
      <c r="J1393" s="740" t="s">
        <v>1710</v>
      </c>
      <c r="K1393" s="740">
        <v>5550</v>
      </c>
      <c r="L1393" s="740" t="s">
        <v>1704</v>
      </c>
    </row>
    <row r="1394" spans="10:12">
      <c r="J1394" s="740" t="s">
        <v>1711</v>
      </c>
      <c r="K1394" s="740">
        <v>5550</v>
      </c>
      <c r="L1394" s="740" t="s">
        <v>1704</v>
      </c>
    </row>
    <row r="1395" spans="10:12">
      <c r="J1395" s="740" t="s">
        <v>1712</v>
      </c>
      <c r="K1395" s="740">
        <v>5550</v>
      </c>
      <c r="L1395" s="740" t="s">
        <v>1704</v>
      </c>
    </row>
    <row r="1396" spans="10:12">
      <c r="J1396" s="740" t="s">
        <v>1713</v>
      </c>
      <c r="K1396" s="740">
        <v>5550</v>
      </c>
      <c r="L1396" s="740" t="s">
        <v>1704</v>
      </c>
    </row>
    <row r="1397" spans="10:12">
      <c r="J1397" s="740" t="s">
        <v>1714</v>
      </c>
      <c r="K1397" s="740">
        <v>5550</v>
      </c>
      <c r="L1397" s="740" t="s">
        <v>1704</v>
      </c>
    </row>
    <row r="1398" spans="10:12">
      <c r="J1398" s="740" t="s">
        <v>1715</v>
      </c>
      <c r="K1398" s="740">
        <v>5550</v>
      </c>
      <c r="L1398" s="740" t="s">
        <v>1704</v>
      </c>
    </row>
    <row r="1399" spans="10:12">
      <c r="J1399" s="740" t="s">
        <v>1716</v>
      </c>
      <c r="K1399" s="740">
        <v>5555</v>
      </c>
      <c r="L1399" s="740" t="s">
        <v>1717</v>
      </c>
    </row>
    <row r="1400" spans="10:12">
      <c r="J1400" s="740" t="s">
        <v>1718</v>
      </c>
      <c r="K1400" s="740">
        <v>5555</v>
      </c>
      <c r="L1400" s="740" t="s">
        <v>1717</v>
      </c>
    </row>
    <row r="1401" spans="10:12">
      <c r="J1401" s="740" t="s">
        <v>1719</v>
      </c>
      <c r="K1401" s="740">
        <v>5555</v>
      </c>
      <c r="L1401" s="740" t="s">
        <v>1717</v>
      </c>
    </row>
    <row r="1402" spans="10:12">
      <c r="J1402" s="740" t="s">
        <v>1720</v>
      </c>
      <c r="K1402" s="740">
        <v>5555</v>
      </c>
      <c r="L1402" s="740" t="s">
        <v>1717</v>
      </c>
    </row>
    <row r="1403" spans="10:12">
      <c r="J1403" s="740" t="s">
        <v>1721</v>
      </c>
      <c r="K1403" s="740">
        <v>5555</v>
      </c>
      <c r="L1403" s="740" t="s">
        <v>1717</v>
      </c>
    </row>
    <row r="1404" spans="10:12">
      <c r="J1404" s="740" t="s">
        <v>1722</v>
      </c>
      <c r="K1404" s="740">
        <v>5555</v>
      </c>
      <c r="L1404" s="740" t="s">
        <v>1717</v>
      </c>
    </row>
    <row r="1405" spans="10:12">
      <c r="J1405" s="740" t="s">
        <v>1723</v>
      </c>
      <c r="K1405" s="740">
        <v>5555</v>
      </c>
      <c r="L1405" s="740" t="s">
        <v>1717</v>
      </c>
    </row>
    <row r="1406" spans="10:12">
      <c r="J1406" s="740" t="s">
        <v>1724</v>
      </c>
      <c r="K1406" s="740">
        <v>5555</v>
      </c>
      <c r="L1406" s="740" t="s">
        <v>1717</v>
      </c>
    </row>
    <row r="1407" spans="10:12">
      <c r="J1407" s="740" t="s">
        <v>1725</v>
      </c>
      <c r="K1407" s="740">
        <v>5555</v>
      </c>
      <c r="L1407" s="740" t="s">
        <v>1717</v>
      </c>
    </row>
    <row r="1408" spans="10:12">
      <c r="J1408" s="740" t="s">
        <v>1726</v>
      </c>
      <c r="K1408" s="740">
        <v>5555</v>
      </c>
      <c r="L1408" s="740" t="s">
        <v>1717</v>
      </c>
    </row>
    <row r="1409" spans="10:12">
      <c r="J1409" s="740" t="s">
        <v>1727</v>
      </c>
      <c r="K1409" s="740">
        <v>5560</v>
      </c>
      <c r="L1409" s="740" t="s">
        <v>1728</v>
      </c>
    </row>
    <row r="1410" spans="10:12">
      <c r="J1410" s="740" t="s">
        <v>1729</v>
      </c>
      <c r="K1410" s="740">
        <v>5560</v>
      </c>
      <c r="L1410" s="740" t="s">
        <v>1728</v>
      </c>
    </row>
    <row r="1411" spans="10:12">
      <c r="J1411" s="740" t="s">
        <v>1730</v>
      </c>
      <c r="K1411" s="740">
        <v>5560</v>
      </c>
      <c r="L1411" s="740" t="s">
        <v>1728</v>
      </c>
    </row>
    <row r="1412" spans="10:12">
      <c r="J1412" s="740" t="s">
        <v>1731</v>
      </c>
      <c r="K1412" s="740">
        <v>5560</v>
      </c>
      <c r="L1412" s="740" t="s">
        <v>1728</v>
      </c>
    </row>
    <row r="1413" spans="10:12">
      <c r="J1413" s="740" t="s">
        <v>1732</v>
      </c>
      <c r="K1413" s="740">
        <v>5560</v>
      </c>
      <c r="L1413" s="740" t="s">
        <v>1728</v>
      </c>
    </row>
    <row r="1414" spans="10:12">
      <c r="J1414" s="740" t="s">
        <v>1733</v>
      </c>
      <c r="K1414" s="740">
        <v>5560</v>
      </c>
      <c r="L1414" s="740" t="s">
        <v>1728</v>
      </c>
    </row>
    <row r="1415" spans="10:12">
      <c r="J1415" s="740" t="s">
        <v>1161</v>
      </c>
      <c r="K1415" s="740">
        <v>5561</v>
      </c>
      <c r="L1415" s="740" t="s">
        <v>1728</v>
      </c>
    </row>
    <row r="1416" spans="10:12">
      <c r="J1416" s="740" t="s">
        <v>1734</v>
      </c>
      <c r="K1416" s="740">
        <v>5562</v>
      </c>
      <c r="L1416" s="740" t="s">
        <v>1728</v>
      </c>
    </row>
    <row r="1417" spans="10:12">
      <c r="J1417" s="740" t="s">
        <v>1735</v>
      </c>
      <c r="K1417" s="740">
        <v>5563</v>
      </c>
      <c r="L1417" s="740" t="s">
        <v>1728</v>
      </c>
    </row>
    <row r="1418" spans="10:12">
      <c r="J1418" s="740" t="s">
        <v>1736</v>
      </c>
      <c r="K1418" s="740">
        <v>5564</v>
      </c>
      <c r="L1418" s="740" t="s">
        <v>1728</v>
      </c>
    </row>
    <row r="1419" spans="10:12">
      <c r="J1419" s="740" t="s">
        <v>1737</v>
      </c>
      <c r="K1419" s="740">
        <v>5570</v>
      </c>
      <c r="L1419" s="740" t="s">
        <v>1738</v>
      </c>
    </row>
    <row r="1420" spans="10:12">
      <c r="J1420" s="740" t="s">
        <v>1739</v>
      </c>
      <c r="K1420" s="740">
        <v>5570</v>
      </c>
      <c r="L1420" s="740" t="s">
        <v>1738</v>
      </c>
    </row>
    <row r="1421" spans="10:12">
      <c r="J1421" s="740" t="s">
        <v>1740</v>
      </c>
      <c r="K1421" s="740">
        <v>5570</v>
      </c>
      <c r="L1421" s="740" t="s">
        <v>1738</v>
      </c>
    </row>
    <row r="1422" spans="10:12">
      <c r="J1422" s="740" t="s">
        <v>1741</v>
      </c>
      <c r="K1422" s="740">
        <v>5570</v>
      </c>
      <c r="L1422" s="740" t="s">
        <v>1738</v>
      </c>
    </row>
    <row r="1423" spans="10:12">
      <c r="J1423" s="740" t="s">
        <v>1742</v>
      </c>
      <c r="K1423" s="740">
        <v>5570</v>
      </c>
      <c r="L1423" s="740" t="s">
        <v>1738</v>
      </c>
    </row>
    <row r="1424" spans="10:12">
      <c r="J1424" s="740" t="s">
        <v>1743</v>
      </c>
      <c r="K1424" s="740">
        <v>5570</v>
      </c>
      <c r="L1424" s="740" t="s">
        <v>1738</v>
      </c>
    </row>
    <row r="1425" spans="10:12">
      <c r="J1425" s="740" t="s">
        <v>1744</v>
      </c>
      <c r="K1425" s="740">
        <v>5570</v>
      </c>
      <c r="L1425" s="740" t="s">
        <v>1738</v>
      </c>
    </row>
    <row r="1426" spans="10:12">
      <c r="J1426" s="740" t="s">
        <v>1745</v>
      </c>
      <c r="K1426" s="740">
        <v>5570</v>
      </c>
      <c r="L1426" s="740" t="s">
        <v>1738</v>
      </c>
    </row>
    <row r="1427" spans="10:12">
      <c r="J1427" s="740" t="s">
        <v>1746</v>
      </c>
      <c r="K1427" s="740">
        <v>5570</v>
      </c>
      <c r="L1427" s="740" t="s">
        <v>1738</v>
      </c>
    </row>
    <row r="1428" spans="10:12">
      <c r="J1428" s="740" t="s">
        <v>1747</v>
      </c>
      <c r="K1428" s="740">
        <v>5570</v>
      </c>
      <c r="L1428" s="740" t="s">
        <v>1738</v>
      </c>
    </row>
    <row r="1429" spans="10:12">
      <c r="J1429" s="740" t="s">
        <v>1748</v>
      </c>
      <c r="K1429" s="740">
        <v>5571</v>
      </c>
      <c r="L1429" s="740" t="s">
        <v>1738</v>
      </c>
    </row>
    <row r="1430" spans="10:12">
      <c r="J1430" s="740" t="s">
        <v>1749</v>
      </c>
      <c r="K1430" s="740">
        <v>5572</v>
      </c>
      <c r="L1430" s="740" t="s">
        <v>1738</v>
      </c>
    </row>
    <row r="1431" spans="10:12">
      <c r="J1431" s="740" t="s">
        <v>1750</v>
      </c>
      <c r="K1431" s="740">
        <v>5573</v>
      </c>
      <c r="L1431" s="740" t="s">
        <v>1738</v>
      </c>
    </row>
    <row r="1432" spans="10:12">
      <c r="J1432" s="740" t="s">
        <v>1751</v>
      </c>
      <c r="K1432" s="740">
        <v>5574</v>
      </c>
      <c r="L1432" s="740" t="s">
        <v>1738</v>
      </c>
    </row>
    <row r="1433" spans="10:12">
      <c r="J1433" s="740" t="s">
        <v>1752</v>
      </c>
      <c r="K1433" s="740">
        <v>5575</v>
      </c>
      <c r="L1433" s="740" t="s">
        <v>1753</v>
      </c>
    </row>
    <row r="1434" spans="10:12">
      <c r="J1434" s="740" t="s">
        <v>1754</v>
      </c>
      <c r="K1434" s="740">
        <v>5575</v>
      </c>
      <c r="L1434" s="740" t="s">
        <v>1753</v>
      </c>
    </row>
    <row r="1435" spans="10:12">
      <c r="J1435" s="740" t="s">
        <v>1755</v>
      </c>
      <c r="K1435" s="740">
        <v>5575</v>
      </c>
      <c r="L1435" s="740" t="s">
        <v>1753</v>
      </c>
    </row>
    <row r="1436" spans="10:12">
      <c r="J1436" s="740" t="s">
        <v>1756</v>
      </c>
      <c r="K1436" s="740">
        <v>5575</v>
      </c>
      <c r="L1436" s="740" t="s">
        <v>1753</v>
      </c>
    </row>
    <row r="1437" spans="10:12">
      <c r="J1437" s="740" t="s">
        <v>1757</v>
      </c>
      <c r="K1437" s="740">
        <v>5575</v>
      </c>
      <c r="L1437" s="740" t="s">
        <v>1753</v>
      </c>
    </row>
    <row r="1438" spans="10:12">
      <c r="J1438" s="740" t="s">
        <v>1758</v>
      </c>
      <c r="K1438" s="740">
        <v>5575</v>
      </c>
      <c r="L1438" s="740" t="s">
        <v>1753</v>
      </c>
    </row>
    <row r="1439" spans="10:12">
      <c r="J1439" s="740" t="s">
        <v>1759</v>
      </c>
      <c r="K1439" s="740">
        <v>5575</v>
      </c>
      <c r="L1439" s="740" t="s">
        <v>1753</v>
      </c>
    </row>
    <row r="1440" spans="10:12">
      <c r="J1440" s="740" t="s">
        <v>1760</v>
      </c>
      <c r="K1440" s="740">
        <v>5575</v>
      </c>
      <c r="L1440" s="740" t="s">
        <v>1753</v>
      </c>
    </row>
    <row r="1441" spans="10:12">
      <c r="J1441" s="740" t="s">
        <v>1761</v>
      </c>
      <c r="K1441" s="740">
        <v>5575</v>
      </c>
      <c r="L1441" s="740" t="s">
        <v>1753</v>
      </c>
    </row>
    <row r="1442" spans="10:12">
      <c r="J1442" s="740" t="s">
        <v>1762</v>
      </c>
      <c r="K1442" s="740">
        <v>5575</v>
      </c>
      <c r="L1442" s="740" t="s">
        <v>1753</v>
      </c>
    </row>
    <row r="1443" spans="10:12">
      <c r="J1443" s="740" t="s">
        <v>1763</v>
      </c>
      <c r="K1443" s="740">
        <v>5575</v>
      </c>
      <c r="L1443" s="740" t="s">
        <v>1753</v>
      </c>
    </row>
    <row r="1444" spans="10:12">
      <c r="J1444" s="740" t="s">
        <v>1764</v>
      </c>
      <c r="K1444" s="740">
        <v>5575</v>
      </c>
      <c r="L1444" s="740" t="s">
        <v>1753</v>
      </c>
    </row>
    <row r="1445" spans="10:12">
      <c r="J1445" s="740" t="s">
        <v>1765</v>
      </c>
      <c r="K1445" s="740">
        <v>5576</v>
      </c>
      <c r="L1445" s="740" t="s">
        <v>1738</v>
      </c>
    </row>
    <row r="1446" spans="10:12">
      <c r="J1446" s="740" t="s">
        <v>1766</v>
      </c>
      <c r="K1446" s="740">
        <v>5580</v>
      </c>
      <c r="L1446" s="740" t="s">
        <v>1767</v>
      </c>
    </row>
    <row r="1447" spans="10:12">
      <c r="J1447" s="740" t="s">
        <v>1768</v>
      </c>
      <c r="K1447" s="740">
        <v>5580</v>
      </c>
      <c r="L1447" s="740" t="s">
        <v>1767</v>
      </c>
    </row>
    <row r="1448" spans="10:12">
      <c r="J1448" s="740" t="s">
        <v>1769</v>
      </c>
      <c r="K1448" s="740">
        <v>5580</v>
      </c>
      <c r="L1448" s="740" t="s">
        <v>1767</v>
      </c>
    </row>
    <row r="1449" spans="10:12">
      <c r="J1449" s="740" t="s">
        <v>1770</v>
      </c>
      <c r="K1449" s="740">
        <v>5580</v>
      </c>
      <c r="L1449" s="740" t="s">
        <v>1767</v>
      </c>
    </row>
    <row r="1450" spans="10:12">
      <c r="J1450" s="740" t="s">
        <v>1771</v>
      </c>
      <c r="K1450" s="740">
        <v>5580</v>
      </c>
      <c r="L1450" s="740" t="s">
        <v>1767</v>
      </c>
    </row>
    <row r="1451" spans="10:12">
      <c r="J1451" s="740" t="s">
        <v>1772</v>
      </c>
      <c r="K1451" s="740">
        <v>5580</v>
      </c>
      <c r="L1451" s="740" t="s">
        <v>1767</v>
      </c>
    </row>
    <row r="1452" spans="10:12">
      <c r="J1452" s="740" t="s">
        <v>1773</v>
      </c>
      <c r="K1452" s="740">
        <v>5580</v>
      </c>
      <c r="L1452" s="740" t="s">
        <v>1767</v>
      </c>
    </row>
    <row r="1453" spans="10:12">
      <c r="J1453" s="740" t="s">
        <v>1774</v>
      </c>
      <c r="K1453" s="740">
        <v>5580</v>
      </c>
      <c r="L1453" s="740" t="s">
        <v>1767</v>
      </c>
    </row>
    <row r="1454" spans="10:12">
      <c r="J1454" s="740" t="s">
        <v>1775</v>
      </c>
      <c r="K1454" s="740">
        <v>5580</v>
      </c>
      <c r="L1454" s="740" t="s">
        <v>1767</v>
      </c>
    </row>
    <row r="1455" spans="10:12">
      <c r="J1455" s="740" t="s">
        <v>1776</v>
      </c>
      <c r="K1455" s="740">
        <v>5580</v>
      </c>
      <c r="L1455" s="740" t="s">
        <v>1767</v>
      </c>
    </row>
    <row r="1456" spans="10:12">
      <c r="J1456" s="740" t="s">
        <v>1777</v>
      </c>
      <c r="K1456" s="740">
        <v>5580</v>
      </c>
      <c r="L1456" s="740" t="s">
        <v>1767</v>
      </c>
    </row>
    <row r="1457" spans="10:12">
      <c r="J1457" s="740" t="s">
        <v>1771</v>
      </c>
      <c r="K1457" s="740">
        <v>5589</v>
      </c>
      <c r="L1457" s="740" t="s">
        <v>1771</v>
      </c>
    </row>
    <row r="1458" spans="10:12">
      <c r="J1458" s="740" t="s">
        <v>1778</v>
      </c>
      <c r="K1458" s="740">
        <v>5590</v>
      </c>
      <c r="L1458" s="740" t="s">
        <v>1779</v>
      </c>
    </row>
    <row r="1459" spans="10:12">
      <c r="J1459" s="740" t="s">
        <v>1780</v>
      </c>
      <c r="K1459" s="740">
        <v>5590</v>
      </c>
      <c r="L1459" s="740" t="s">
        <v>1779</v>
      </c>
    </row>
    <row r="1460" spans="10:12">
      <c r="J1460" s="740" t="s">
        <v>1781</v>
      </c>
      <c r="K1460" s="740">
        <v>5590</v>
      </c>
      <c r="L1460" s="740" t="s">
        <v>1779</v>
      </c>
    </row>
    <row r="1461" spans="10:12">
      <c r="J1461" s="740" t="s">
        <v>1782</v>
      </c>
      <c r="K1461" s="740">
        <v>5590</v>
      </c>
      <c r="L1461" s="740" t="s">
        <v>1779</v>
      </c>
    </row>
    <row r="1462" spans="10:12">
      <c r="J1462" s="740" t="s">
        <v>1783</v>
      </c>
      <c r="K1462" s="740">
        <v>5590</v>
      </c>
      <c r="L1462" s="740" t="s">
        <v>1779</v>
      </c>
    </row>
    <row r="1463" spans="10:12">
      <c r="J1463" s="740" t="s">
        <v>1784</v>
      </c>
      <c r="K1463" s="740">
        <v>5590</v>
      </c>
      <c r="L1463" s="740" t="s">
        <v>1779</v>
      </c>
    </row>
    <row r="1464" spans="10:12">
      <c r="J1464" s="740" t="s">
        <v>1785</v>
      </c>
      <c r="K1464" s="740">
        <v>5590</v>
      </c>
      <c r="L1464" s="740" t="s">
        <v>1779</v>
      </c>
    </row>
    <row r="1465" spans="10:12">
      <c r="J1465" s="740" t="s">
        <v>1786</v>
      </c>
      <c r="K1465" s="740">
        <v>5590</v>
      </c>
      <c r="L1465" s="740" t="s">
        <v>1779</v>
      </c>
    </row>
    <row r="1466" spans="10:12">
      <c r="J1466" s="740" t="s">
        <v>1787</v>
      </c>
      <c r="K1466" s="740">
        <v>5590</v>
      </c>
      <c r="L1466" s="740" t="s">
        <v>1779</v>
      </c>
    </row>
    <row r="1467" spans="10:12">
      <c r="J1467" s="740" t="s">
        <v>1788</v>
      </c>
      <c r="K1467" s="740">
        <v>5590</v>
      </c>
      <c r="L1467" s="740" t="s">
        <v>1779</v>
      </c>
    </row>
    <row r="1468" spans="10:12">
      <c r="J1468" s="740" t="s">
        <v>1789</v>
      </c>
      <c r="K1468" s="740">
        <v>5600</v>
      </c>
      <c r="L1468" s="740" t="s">
        <v>1790</v>
      </c>
    </row>
    <row r="1469" spans="10:12">
      <c r="J1469" s="740" t="s">
        <v>1791</v>
      </c>
      <c r="K1469" s="740">
        <v>5600</v>
      </c>
      <c r="L1469" s="740" t="s">
        <v>1790</v>
      </c>
    </row>
    <row r="1470" spans="10:12">
      <c r="J1470" s="740" t="s">
        <v>1792</v>
      </c>
      <c r="K1470" s="740">
        <v>5600</v>
      </c>
      <c r="L1470" s="740" t="s">
        <v>1790</v>
      </c>
    </row>
    <row r="1471" spans="10:12">
      <c r="J1471" s="740" t="s">
        <v>1793</v>
      </c>
      <c r="K1471" s="740">
        <v>5600</v>
      </c>
      <c r="L1471" s="740" t="s">
        <v>1790</v>
      </c>
    </row>
    <row r="1472" spans="10:12">
      <c r="J1472" s="740" t="s">
        <v>1794</v>
      </c>
      <c r="K1472" s="740">
        <v>5600</v>
      </c>
      <c r="L1472" s="740" t="s">
        <v>1790</v>
      </c>
    </row>
    <row r="1473" spans="10:12">
      <c r="J1473" s="740" t="s">
        <v>1795</v>
      </c>
      <c r="K1473" s="740">
        <v>5600</v>
      </c>
      <c r="L1473" s="740" t="s">
        <v>1790</v>
      </c>
    </row>
    <row r="1474" spans="10:12">
      <c r="J1474" s="740" t="s">
        <v>1796</v>
      </c>
      <c r="K1474" s="740">
        <v>5600</v>
      </c>
      <c r="L1474" s="740" t="s">
        <v>1790</v>
      </c>
    </row>
    <row r="1475" spans="10:12">
      <c r="J1475" s="740" t="s">
        <v>1797</v>
      </c>
      <c r="K1475" s="740">
        <v>5600</v>
      </c>
      <c r="L1475" s="740" t="s">
        <v>1790</v>
      </c>
    </row>
    <row r="1476" spans="10:12">
      <c r="J1476" s="740" t="s">
        <v>1798</v>
      </c>
      <c r="K1476" s="740">
        <v>5600</v>
      </c>
      <c r="L1476" s="740" t="s">
        <v>1790</v>
      </c>
    </row>
    <row r="1477" spans="10:12">
      <c r="J1477" s="740" t="s">
        <v>1799</v>
      </c>
      <c r="K1477" s="740">
        <v>5600</v>
      </c>
      <c r="L1477" s="740" t="s">
        <v>1790</v>
      </c>
    </row>
    <row r="1478" spans="10:12">
      <c r="J1478" s="740" t="s">
        <v>1800</v>
      </c>
      <c r="K1478" s="740">
        <v>5600</v>
      </c>
      <c r="L1478" s="740" t="s">
        <v>1790</v>
      </c>
    </row>
    <row r="1479" spans="10:12">
      <c r="J1479" s="740" t="s">
        <v>1801</v>
      </c>
      <c r="K1479" s="740">
        <v>5600</v>
      </c>
      <c r="L1479" s="740" t="s">
        <v>1790</v>
      </c>
    </row>
    <row r="1480" spans="10:12">
      <c r="J1480" s="740" t="s">
        <v>1802</v>
      </c>
      <c r="K1480" s="740">
        <v>5600</v>
      </c>
      <c r="L1480" s="740" t="s">
        <v>1790</v>
      </c>
    </row>
    <row r="1481" spans="10:12">
      <c r="J1481" s="740" t="s">
        <v>1803</v>
      </c>
      <c r="K1481" s="740">
        <v>5600</v>
      </c>
      <c r="L1481" s="740" t="s">
        <v>1790</v>
      </c>
    </row>
    <row r="1482" spans="10:12">
      <c r="J1482" s="740" t="s">
        <v>1804</v>
      </c>
      <c r="K1482" s="740">
        <v>5600</v>
      </c>
      <c r="L1482" s="740" t="s">
        <v>1790</v>
      </c>
    </row>
    <row r="1483" spans="10:12">
      <c r="J1483" s="740" t="s">
        <v>1805</v>
      </c>
      <c r="K1483" s="740">
        <v>5600</v>
      </c>
      <c r="L1483" s="740" t="s">
        <v>1790</v>
      </c>
    </row>
    <row r="1484" spans="10:12">
      <c r="J1484" s="740" t="s">
        <v>1806</v>
      </c>
      <c r="K1484" s="740">
        <v>5600</v>
      </c>
      <c r="L1484" s="740" t="s">
        <v>1790</v>
      </c>
    </row>
    <row r="1485" spans="10:12">
      <c r="J1485" s="740" t="s">
        <v>1807</v>
      </c>
      <c r="K1485" s="740">
        <v>5620</v>
      </c>
      <c r="L1485" s="740" t="s">
        <v>1808</v>
      </c>
    </row>
    <row r="1486" spans="10:12">
      <c r="J1486" s="740" t="s">
        <v>1809</v>
      </c>
      <c r="K1486" s="740">
        <v>5620</v>
      </c>
      <c r="L1486" s="740" t="s">
        <v>1808</v>
      </c>
    </row>
    <row r="1487" spans="10:12">
      <c r="J1487" s="740" t="s">
        <v>1810</v>
      </c>
      <c r="K1487" s="740">
        <v>5620</v>
      </c>
      <c r="L1487" s="740" t="s">
        <v>1808</v>
      </c>
    </row>
    <row r="1488" spans="10:12">
      <c r="J1488" s="740" t="s">
        <v>1811</v>
      </c>
      <c r="K1488" s="740">
        <v>5620</v>
      </c>
      <c r="L1488" s="740" t="s">
        <v>1808</v>
      </c>
    </row>
    <row r="1489" spans="10:12">
      <c r="J1489" s="740" t="s">
        <v>1812</v>
      </c>
      <c r="K1489" s="740">
        <v>5620</v>
      </c>
      <c r="L1489" s="740" t="s">
        <v>1808</v>
      </c>
    </row>
    <row r="1490" spans="10:12">
      <c r="J1490" s="740" t="s">
        <v>1813</v>
      </c>
      <c r="K1490" s="740">
        <v>5620</v>
      </c>
      <c r="L1490" s="740" t="s">
        <v>1808</v>
      </c>
    </row>
    <row r="1491" spans="10:12">
      <c r="J1491" s="740" t="s">
        <v>1814</v>
      </c>
      <c r="K1491" s="740">
        <v>5620</v>
      </c>
      <c r="L1491" s="740" t="s">
        <v>1808</v>
      </c>
    </row>
    <row r="1492" spans="10:12">
      <c r="J1492" s="740" t="s">
        <v>1815</v>
      </c>
      <c r="K1492" s="740">
        <v>5621</v>
      </c>
      <c r="L1492" s="740" t="s">
        <v>1808</v>
      </c>
    </row>
    <row r="1493" spans="10:12">
      <c r="J1493" s="740" t="s">
        <v>1816</v>
      </c>
      <c r="K1493" s="740">
        <v>5621</v>
      </c>
      <c r="L1493" s="740" t="s">
        <v>1808</v>
      </c>
    </row>
    <row r="1494" spans="10:12">
      <c r="J1494" s="740" t="s">
        <v>1817</v>
      </c>
      <c r="K1494" s="740">
        <v>5621</v>
      </c>
      <c r="L1494" s="740" t="s">
        <v>1808</v>
      </c>
    </row>
    <row r="1495" spans="10:12">
      <c r="J1495" s="740" t="s">
        <v>1818</v>
      </c>
      <c r="K1495" s="740">
        <v>5621</v>
      </c>
      <c r="L1495" s="740" t="s">
        <v>1808</v>
      </c>
    </row>
    <row r="1496" spans="10:12">
      <c r="J1496" s="740" t="s">
        <v>1819</v>
      </c>
      <c r="K1496" s="740">
        <v>5630</v>
      </c>
      <c r="L1496" s="740" t="s">
        <v>1820</v>
      </c>
    </row>
    <row r="1497" spans="10:12">
      <c r="J1497" s="740" t="s">
        <v>1821</v>
      </c>
      <c r="K1497" s="740">
        <v>5630</v>
      </c>
      <c r="L1497" s="740" t="s">
        <v>1820</v>
      </c>
    </row>
    <row r="1498" spans="10:12">
      <c r="J1498" s="740" t="s">
        <v>1822</v>
      </c>
      <c r="K1498" s="740">
        <v>5630</v>
      </c>
      <c r="L1498" s="740" t="s">
        <v>1820</v>
      </c>
    </row>
    <row r="1499" spans="10:12">
      <c r="J1499" s="740" t="s">
        <v>1823</v>
      </c>
      <c r="K1499" s="740">
        <v>5630</v>
      </c>
      <c r="L1499" s="740" t="s">
        <v>1820</v>
      </c>
    </row>
    <row r="1500" spans="10:12">
      <c r="J1500" s="740" t="s">
        <v>1824</v>
      </c>
      <c r="K1500" s="740">
        <v>5630</v>
      </c>
      <c r="L1500" s="740" t="s">
        <v>1820</v>
      </c>
    </row>
    <row r="1501" spans="10:12">
      <c r="J1501" s="740" t="s">
        <v>1825</v>
      </c>
      <c r="K1501" s="740">
        <v>5630</v>
      </c>
      <c r="L1501" s="740" t="s">
        <v>1820</v>
      </c>
    </row>
    <row r="1502" spans="10:12">
      <c r="J1502" s="740" t="s">
        <v>1826</v>
      </c>
      <c r="K1502" s="740">
        <v>5640</v>
      </c>
      <c r="L1502" s="740" t="s">
        <v>1827</v>
      </c>
    </row>
    <row r="1503" spans="10:12">
      <c r="J1503" s="740" t="s">
        <v>1828</v>
      </c>
      <c r="K1503" s="740">
        <v>5640</v>
      </c>
      <c r="L1503" s="740" t="s">
        <v>1827</v>
      </c>
    </row>
    <row r="1504" spans="10:12">
      <c r="J1504" s="740" t="s">
        <v>1829</v>
      </c>
      <c r="K1504" s="740">
        <v>5640</v>
      </c>
      <c r="L1504" s="740" t="s">
        <v>1827</v>
      </c>
    </row>
    <row r="1505" spans="10:12">
      <c r="J1505" s="740" t="s">
        <v>1830</v>
      </c>
      <c r="K1505" s="740">
        <v>5640</v>
      </c>
      <c r="L1505" s="740" t="s">
        <v>1827</v>
      </c>
    </row>
    <row r="1506" spans="10:12">
      <c r="J1506" s="740" t="s">
        <v>1831</v>
      </c>
      <c r="K1506" s="740">
        <v>5640</v>
      </c>
      <c r="L1506" s="740" t="s">
        <v>1827</v>
      </c>
    </row>
    <row r="1507" spans="10:12">
      <c r="J1507" s="740" t="s">
        <v>1832</v>
      </c>
      <c r="K1507" s="740">
        <v>5640</v>
      </c>
      <c r="L1507" s="740" t="s">
        <v>1827</v>
      </c>
    </row>
    <row r="1508" spans="10:12">
      <c r="J1508" s="740" t="s">
        <v>1833</v>
      </c>
      <c r="K1508" s="740">
        <v>5641</v>
      </c>
      <c r="L1508" s="740" t="s">
        <v>1827</v>
      </c>
    </row>
    <row r="1509" spans="10:12">
      <c r="J1509" s="740" t="s">
        <v>1834</v>
      </c>
      <c r="K1509" s="740">
        <v>5644</v>
      </c>
      <c r="L1509" s="740" t="s">
        <v>1827</v>
      </c>
    </row>
    <row r="1510" spans="10:12">
      <c r="J1510" s="740" t="s">
        <v>1835</v>
      </c>
      <c r="K1510" s="740">
        <v>5646</v>
      </c>
      <c r="L1510" s="740" t="s">
        <v>1827</v>
      </c>
    </row>
    <row r="1511" spans="10:12">
      <c r="J1511" s="740" t="s">
        <v>1836</v>
      </c>
      <c r="K1511" s="740">
        <v>5650</v>
      </c>
      <c r="L1511" s="740" t="s">
        <v>1837</v>
      </c>
    </row>
    <row r="1512" spans="10:12">
      <c r="J1512" s="740" t="s">
        <v>1838</v>
      </c>
      <c r="K1512" s="740">
        <v>5650</v>
      </c>
      <c r="L1512" s="740" t="s">
        <v>1837</v>
      </c>
    </row>
    <row r="1513" spans="10:12">
      <c r="J1513" s="740" t="s">
        <v>1440</v>
      </c>
      <c r="K1513" s="740">
        <v>5650</v>
      </c>
      <c r="L1513" s="740" t="s">
        <v>1837</v>
      </c>
    </row>
    <row r="1514" spans="10:12">
      <c r="J1514" s="740" t="s">
        <v>1839</v>
      </c>
      <c r="K1514" s="740">
        <v>5650</v>
      </c>
      <c r="L1514" s="740" t="s">
        <v>1837</v>
      </c>
    </row>
    <row r="1515" spans="10:12">
      <c r="J1515" s="740" t="s">
        <v>1840</v>
      </c>
      <c r="K1515" s="740">
        <v>5650</v>
      </c>
      <c r="L1515" s="740" t="s">
        <v>1837</v>
      </c>
    </row>
    <row r="1516" spans="10:12">
      <c r="J1516" s="740" t="s">
        <v>1841</v>
      </c>
      <c r="K1516" s="740">
        <v>5650</v>
      </c>
      <c r="L1516" s="740" t="s">
        <v>1837</v>
      </c>
    </row>
    <row r="1517" spans="10:12">
      <c r="J1517" s="740" t="s">
        <v>1842</v>
      </c>
      <c r="K1517" s="740">
        <v>5650</v>
      </c>
      <c r="L1517" s="740" t="s">
        <v>1837</v>
      </c>
    </row>
    <row r="1518" spans="10:12">
      <c r="J1518" s="740" t="s">
        <v>1843</v>
      </c>
      <c r="K1518" s="740">
        <v>5650</v>
      </c>
      <c r="L1518" s="740" t="s">
        <v>1837</v>
      </c>
    </row>
    <row r="1519" spans="10:12">
      <c r="J1519" s="740" t="s">
        <v>1844</v>
      </c>
      <c r="K1519" s="740">
        <v>5650</v>
      </c>
      <c r="L1519" s="740" t="s">
        <v>1837</v>
      </c>
    </row>
    <row r="1520" spans="10:12">
      <c r="J1520" s="740" t="s">
        <v>1845</v>
      </c>
      <c r="K1520" s="740">
        <v>5651</v>
      </c>
      <c r="L1520" s="740" t="s">
        <v>1837</v>
      </c>
    </row>
    <row r="1521" spans="10:12">
      <c r="J1521" s="740" t="s">
        <v>1846</v>
      </c>
      <c r="K1521" s="740">
        <v>5651</v>
      </c>
      <c r="L1521" s="740" t="s">
        <v>1837</v>
      </c>
    </row>
    <row r="1522" spans="10:12">
      <c r="J1522" s="740" t="s">
        <v>1847</v>
      </c>
      <c r="K1522" s="740">
        <v>5651</v>
      </c>
      <c r="L1522" s="740" t="s">
        <v>1837</v>
      </c>
    </row>
    <row r="1523" spans="10:12">
      <c r="J1523" s="740" t="s">
        <v>1848</v>
      </c>
      <c r="K1523" s="740">
        <v>5651</v>
      </c>
      <c r="L1523" s="740" t="s">
        <v>1837</v>
      </c>
    </row>
    <row r="1524" spans="10:12">
      <c r="J1524" s="740" t="s">
        <v>1849</v>
      </c>
      <c r="K1524" s="740">
        <v>5651</v>
      </c>
      <c r="L1524" s="740" t="s">
        <v>1837</v>
      </c>
    </row>
    <row r="1525" spans="10:12">
      <c r="J1525" s="740" t="s">
        <v>1850</v>
      </c>
      <c r="K1525" s="740">
        <v>5651</v>
      </c>
      <c r="L1525" s="740" t="s">
        <v>1837</v>
      </c>
    </row>
    <row r="1526" spans="10:12">
      <c r="J1526" s="740" t="s">
        <v>1851</v>
      </c>
      <c r="K1526" s="740">
        <v>5651</v>
      </c>
      <c r="L1526" s="740" t="s">
        <v>1837</v>
      </c>
    </row>
    <row r="1527" spans="10:12">
      <c r="J1527" s="740" t="s">
        <v>1852</v>
      </c>
      <c r="K1527" s="740">
        <v>5660</v>
      </c>
      <c r="L1527" s="740" t="s">
        <v>1853</v>
      </c>
    </row>
    <row r="1528" spans="10:12">
      <c r="J1528" s="740" t="s">
        <v>1854</v>
      </c>
      <c r="K1528" s="740">
        <v>5660</v>
      </c>
      <c r="L1528" s="740" t="s">
        <v>1853</v>
      </c>
    </row>
    <row r="1529" spans="10:12">
      <c r="J1529" s="740" t="s">
        <v>1855</v>
      </c>
      <c r="K1529" s="740">
        <v>5660</v>
      </c>
      <c r="L1529" s="740" t="s">
        <v>1853</v>
      </c>
    </row>
    <row r="1530" spans="10:12">
      <c r="J1530" s="740" t="s">
        <v>1856</v>
      </c>
      <c r="K1530" s="740">
        <v>5660</v>
      </c>
      <c r="L1530" s="740" t="s">
        <v>1853</v>
      </c>
    </row>
    <row r="1531" spans="10:12">
      <c r="J1531" s="740" t="s">
        <v>1857</v>
      </c>
      <c r="K1531" s="740">
        <v>5660</v>
      </c>
      <c r="L1531" s="740" t="s">
        <v>1853</v>
      </c>
    </row>
    <row r="1532" spans="10:12">
      <c r="J1532" s="740" t="s">
        <v>1858</v>
      </c>
      <c r="K1532" s="740">
        <v>5660</v>
      </c>
      <c r="L1532" s="740" t="s">
        <v>1853</v>
      </c>
    </row>
    <row r="1533" spans="10:12">
      <c r="J1533" s="740" t="s">
        <v>1859</v>
      </c>
      <c r="K1533" s="740">
        <v>5660</v>
      </c>
      <c r="L1533" s="740" t="s">
        <v>1853</v>
      </c>
    </row>
    <row r="1534" spans="10:12">
      <c r="J1534" s="740" t="s">
        <v>1860</v>
      </c>
      <c r="K1534" s="740">
        <v>5660</v>
      </c>
      <c r="L1534" s="740" t="s">
        <v>1853</v>
      </c>
    </row>
    <row r="1535" spans="10:12">
      <c r="J1535" s="740" t="s">
        <v>1861</v>
      </c>
      <c r="K1535" s="740">
        <v>5660</v>
      </c>
      <c r="L1535" s="740" t="s">
        <v>1853</v>
      </c>
    </row>
    <row r="1536" spans="10:12">
      <c r="J1536" s="740" t="s">
        <v>1862</v>
      </c>
      <c r="K1536" s="740">
        <v>5660</v>
      </c>
      <c r="L1536" s="740" t="s">
        <v>1853</v>
      </c>
    </row>
    <row r="1537" spans="10:12">
      <c r="J1537" s="740" t="s">
        <v>1863</v>
      </c>
      <c r="K1537" s="740">
        <v>5660</v>
      </c>
      <c r="L1537" s="740" t="s">
        <v>1853</v>
      </c>
    </row>
    <row r="1538" spans="10:12">
      <c r="J1538" s="740" t="s">
        <v>1864</v>
      </c>
      <c r="K1538" s="740">
        <v>5660</v>
      </c>
      <c r="L1538" s="740" t="s">
        <v>1853</v>
      </c>
    </row>
    <row r="1539" spans="10:12">
      <c r="J1539" s="740" t="s">
        <v>1865</v>
      </c>
      <c r="K1539" s="740">
        <v>5660</v>
      </c>
      <c r="L1539" s="740" t="s">
        <v>1853</v>
      </c>
    </row>
    <row r="1540" spans="10:12">
      <c r="J1540" s="740" t="s">
        <v>1866</v>
      </c>
      <c r="K1540" s="740">
        <v>5660</v>
      </c>
      <c r="L1540" s="740" t="s">
        <v>1853</v>
      </c>
    </row>
    <row r="1541" spans="10:12">
      <c r="J1541" s="740" t="s">
        <v>1867</v>
      </c>
      <c r="K1541" s="740">
        <v>5670</v>
      </c>
      <c r="L1541" s="740" t="s">
        <v>1868</v>
      </c>
    </row>
    <row r="1542" spans="10:12">
      <c r="J1542" s="740" t="s">
        <v>1869</v>
      </c>
      <c r="K1542" s="740">
        <v>5670</v>
      </c>
      <c r="L1542" s="740" t="s">
        <v>1868</v>
      </c>
    </row>
    <row r="1543" spans="10:12">
      <c r="J1543" s="740" t="s">
        <v>1870</v>
      </c>
      <c r="K1543" s="740">
        <v>5670</v>
      </c>
      <c r="L1543" s="740" t="s">
        <v>1868</v>
      </c>
    </row>
    <row r="1544" spans="10:12">
      <c r="J1544" s="740" t="s">
        <v>1871</v>
      </c>
      <c r="K1544" s="740">
        <v>5670</v>
      </c>
      <c r="L1544" s="740" t="s">
        <v>1868</v>
      </c>
    </row>
    <row r="1545" spans="10:12">
      <c r="J1545" s="740" t="s">
        <v>1872</v>
      </c>
      <c r="K1545" s="740">
        <v>5670</v>
      </c>
      <c r="L1545" s="740" t="s">
        <v>1868</v>
      </c>
    </row>
    <row r="1546" spans="10:12">
      <c r="J1546" s="740" t="s">
        <v>1873</v>
      </c>
      <c r="K1546" s="740">
        <v>5670</v>
      </c>
      <c r="L1546" s="740" t="s">
        <v>1868</v>
      </c>
    </row>
    <row r="1547" spans="10:12">
      <c r="J1547" s="740" t="s">
        <v>1874</v>
      </c>
      <c r="K1547" s="740">
        <v>5670</v>
      </c>
      <c r="L1547" s="740" t="s">
        <v>1868</v>
      </c>
    </row>
    <row r="1548" spans="10:12">
      <c r="J1548" s="740" t="s">
        <v>1875</v>
      </c>
      <c r="K1548" s="740">
        <v>5670</v>
      </c>
      <c r="L1548" s="740" t="s">
        <v>1868</v>
      </c>
    </row>
    <row r="1549" spans="10:12">
      <c r="J1549" s="740" t="s">
        <v>1876</v>
      </c>
      <c r="K1549" s="740">
        <v>5680</v>
      </c>
      <c r="L1549" s="740" t="s">
        <v>1877</v>
      </c>
    </row>
    <row r="1550" spans="10:12">
      <c r="J1550" s="740" t="s">
        <v>1878</v>
      </c>
      <c r="K1550" s="740">
        <v>5680</v>
      </c>
      <c r="L1550" s="740" t="s">
        <v>1877</v>
      </c>
    </row>
    <row r="1551" spans="10:12">
      <c r="J1551" s="740" t="s">
        <v>1879</v>
      </c>
      <c r="K1551" s="740">
        <v>5680</v>
      </c>
      <c r="L1551" s="740" t="s">
        <v>1877</v>
      </c>
    </row>
    <row r="1552" spans="10:12">
      <c r="J1552" s="740" t="s">
        <v>1880</v>
      </c>
      <c r="K1552" s="740">
        <v>5680</v>
      </c>
      <c r="L1552" s="740" t="s">
        <v>1877</v>
      </c>
    </row>
    <row r="1553" spans="10:12">
      <c r="J1553" s="740" t="s">
        <v>1881</v>
      </c>
      <c r="K1553" s="740">
        <v>5680</v>
      </c>
      <c r="L1553" s="740" t="s">
        <v>1877</v>
      </c>
    </row>
    <row r="1554" spans="10:12">
      <c r="J1554" s="740" t="s">
        <v>1882</v>
      </c>
      <c r="K1554" s="740">
        <v>5680</v>
      </c>
      <c r="L1554" s="740" t="s">
        <v>1877</v>
      </c>
    </row>
    <row r="1555" spans="10:12">
      <c r="J1555" s="740" t="s">
        <v>1883</v>
      </c>
      <c r="K1555" s="740">
        <v>5680</v>
      </c>
      <c r="L1555" s="740" t="s">
        <v>1877</v>
      </c>
    </row>
    <row r="1556" spans="10:12">
      <c r="J1556" s="740" t="s">
        <v>1884</v>
      </c>
      <c r="K1556" s="740">
        <v>5680</v>
      </c>
      <c r="L1556" s="740" t="s">
        <v>1877</v>
      </c>
    </row>
    <row r="1557" spans="10:12">
      <c r="J1557" s="740" t="s">
        <v>1885</v>
      </c>
      <c r="K1557" s="740">
        <v>5680</v>
      </c>
      <c r="L1557" s="740" t="s">
        <v>1877</v>
      </c>
    </row>
    <row r="1558" spans="10:12">
      <c r="J1558" s="740" t="s">
        <v>1886</v>
      </c>
      <c r="K1558" s="740">
        <v>5680</v>
      </c>
      <c r="L1558" s="740" t="s">
        <v>1877</v>
      </c>
    </row>
    <row r="1559" spans="10:12">
      <c r="J1559" s="740" t="s">
        <v>1887</v>
      </c>
      <c r="K1559" s="740">
        <v>6000</v>
      </c>
      <c r="L1559" s="740" t="s">
        <v>1888</v>
      </c>
    </row>
    <row r="1560" spans="10:12">
      <c r="J1560" s="740" t="s">
        <v>1889</v>
      </c>
      <c r="K1560" s="740">
        <v>6001</v>
      </c>
      <c r="L1560" s="740" t="s">
        <v>1888</v>
      </c>
    </row>
    <row r="1561" spans="10:12">
      <c r="J1561" s="740" t="s">
        <v>1890</v>
      </c>
      <c r="K1561" s="740">
        <v>6010</v>
      </c>
      <c r="L1561" s="740" t="s">
        <v>1888</v>
      </c>
    </row>
    <row r="1562" spans="10:12">
      <c r="J1562" s="740" t="s">
        <v>1891</v>
      </c>
      <c r="K1562" s="740">
        <v>6020</v>
      </c>
      <c r="L1562" s="740" t="s">
        <v>1888</v>
      </c>
    </row>
    <row r="1563" spans="10:12">
      <c r="J1563" s="740" t="s">
        <v>1892</v>
      </c>
      <c r="K1563" s="740">
        <v>6030</v>
      </c>
      <c r="L1563" s="740" t="s">
        <v>1888</v>
      </c>
    </row>
    <row r="1564" spans="10:12">
      <c r="J1564" s="740" t="s">
        <v>1893</v>
      </c>
      <c r="K1564" s="740">
        <v>6030</v>
      </c>
      <c r="L1564" s="740" t="s">
        <v>1888</v>
      </c>
    </row>
    <row r="1565" spans="10:12">
      <c r="J1565" s="740" t="s">
        <v>1894</v>
      </c>
      <c r="K1565" s="740">
        <v>6031</v>
      </c>
      <c r="L1565" s="740" t="s">
        <v>1888</v>
      </c>
    </row>
    <row r="1566" spans="10:12">
      <c r="J1566" s="740" t="s">
        <v>1895</v>
      </c>
      <c r="K1566" s="740">
        <v>6032</v>
      </c>
      <c r="L1566" s="740" t="s">
        <v>1888</v>
      </c>
    </row>
    <row r="1567" spans="10:12">
      <c r="J1567" s="740" t="s">
        <v>1896</v>
      </c>
      <c r="K1567" s="740">
        <v>6040</v>
      </c>
      <c r="L1567" s="740" t="s">
        <v>1888</v>
      </c>
    </row>
    <row r="1568" spans="10:12">
      <c r="J1568" s="740" t="s">
        <v>1897</v>
      </c>
      <c r="K1568" s="740">
        <v>6041</v>
      </c>
      <c r="L1568" s="740" t="s">
        <v>1888</v>
      </c>
    </row>
    <row r="1569" spans="10:12">
      <c r="J1569" s="740" t="s">
        <v>1898</v>
      </c>
      <c r="K1569" s="740">
        <v>6042</v>
      </c>
      <c r="L1569" s="740" t="s">
        <v>1888</v>
      </c>
    </row>
    <row r="1570" spans="10:12">
      <c r="J1570" s="740" t="s">
        <v>1899</v>
      </c>
      <c r="K1570" s="740">
        <v>6043</v>
      </c>
      <c r="L1570" s="740" t="s">
        <v>1888</v>
      </c>
    </row>
    <row r="1571" spans="10:12">
      <c r="J1571" s="740" t="s">
        <v>1900</v>
      </c>
      <c r="K1571" s="740">
        <v>6044</v>
      </c>
      <c r="L1571" s="740" t="s">
        <v>1888</v>
      </c>
    </row>
    <row r="1572" spans="10:12">
      <c r="J1572" s="740" t="s">
        <v>1901</v>
      </c>
      <c r="K1572" s="740">
        <v>6060</v>
      </c>
      <c r="L1572" s="740" t="s">
        <v>1888</v>
      </c>
    </row>
    <row r="1573" spans="10:12">
      <c r="J1573" s="740" t="s">
        <v>1902</v>
      </c>
      <c r="K1573" s="740">
        <v>6061</v>
      </c>
      <c r="L1573" s="740" t="s">
        <v>1888</v>
      </c>
    </row>
    <row r="1574" spans="10:12">
      <c r="J1574" s="740" t="s">
        <v>1903</v>
      </c>
      <c r="K1574" s="740">
        <v>6075</v>
      </c>
      <c r="L1574" s="740" t="s">
        <v>1903</v>
      </c>
    </row>
    <row r="1575" spans="10:12">
      <c r="J1575" s="740" t="s">
        <v>1904</v>
      </c>
      <c r="K1575" s="740">
        <v>6099</v>
      </c>
      <c r="L1575" s="740" t="s">
        <v>1904</v>
      </c>
    </row>
    <row r="1576" spans="10:12">
      <c r="J1576" s="740" t="s">
        <v>1905</v>
      </c>
      <c r="K1576" s="740">
        <v>6110</v>
      </c>
      <c r="L1576" s="740" t="s">
        <v>1906</v>
      </c>
    </row>
    <row r="1577" spans="10:12">
      <c r="J1577" s="740" t="s">
        <v>1907</v>
      </c>
      <c r="K1577" s="740">
        <v>6111</v>
      </c>
      <c r="L1577" s="740" t="s">
        <v>1906</v>
      </c>
    </row>
    <row r="1578" spans="10:12">
      <c r="J1578" s="740" t="s">
        <v>1908</v>
      </c>
      <c r="K1578" s="740">
        <v>6120</v>
      </c>
      <c r="L1578" s="740" t="s">
        <v>1909</v>
      </c>
    </row>
    <row r="1579" spans="10:12">
      <c r="J1579" s="740" t="s">
        <v>1910</v>
      </c>
      <c r="K1579" s="740">
        <v>6120</v>
      </c>
      <c r="L1579" s="740" t="s">
        <v>1909</v>
      </c>
    </row>
    <row r="1580" spans="10:12">
      <c r="J1580" s="740" t="s">
        <v>1911</v>
      </c>
      <c r="K1580" s="740">
        <v>6120</v>
      </c>
      <c r="L1580" s="740" t="s">
        <v>1909</v>
      </c>
    </row>
    <row r="1581" spans="10:12">
      <c r="J1581" s="740" t="s">
        <v>1912</v>
      </c>
      <c r="K1581" s="740">
        <v>6120</v>
      </c>
      <c r="L1581" s="740" t="s">
        <v>1909</v>
      </c>
    </row>
    <row r="1582" spans="10:12">
      <c r="J1582" s="740" t="s">
        <v>1913</v>
      </c>
      <c r="K1582" s="740">
        <v>6120</v>
      </c>
      <c r="L1582" s="740" t="s">
        <v>1909</v>
      </c>
    </row>
    <row r="1583" spans="10:12">
      <c r="J1583" s="740" t="s">
        <v>1914</v>
      </c>
      <c r="K1583" s="740">
        <v>6140</v>
      </c>
      <c r="L1583" s="740" t="s">
        <v>1915</v>
      </c>
    </row>
    <row r="1584" spans="10:12">
      <c r="J1584" s="740" t="s">
        <v>1916</v>
      </c>
      <c r="K1584" s="740">
        <v>6141</v>
      </c>
      <c r="L1584" s="740" t="s">
        <v>1915</v>
      </c>
    </row>
    <row r="1585" spans="10:12">
      <c r="J1585" s="740" t="s">
        <v>1917</v>
      </c>
      <c r="K1585" s="740">
        <v>6142</v>
      </c>
      <c r="L1585" s="740" t="s">
        <v>1915</v>
      </c>
    </row>
    <row r="1586" spans="10:12">
      <c r="J1586" s="740" t="s">
        <v>1918</v>
      </c>
      <c r="K1586" s="740">
        <v>6150</v>
      </c>
      <c r="L1586" s="740" t="s">
        <v>1919</v>
      </c>
    </row>
    <row r="1587" spans="10:12">
      <c r="J1587" s="740" t="s">
        <v>1920</v>
      </c>
      <c r="K1587" s="740">
        <v>6180</v>
      </c>
      <c r="L1587" s="740" t="s">
        <v>1921</v>
      </c>
    </row>
    <row r="1588" spans="10:12">
      <c r="J1588" s="740" t="s">
        <v>1922</v>
      </c>
      <c r="K1588" s="740">
        <v>6181</v>
      </c>
      <c r="L1588" s="740" t="s">
        <v>1921</v>
      </c>
    </row>
    <row r="1589" spans="10:12">
      <c r="J1589" s="740" t="s">
        <v>1923</v>
      </c>
      <c r="K1589" s="740">
        <v>6182</v>
      </c>
      <c r="L1589" s="740" t="s">
        <v>1921</v>
      </c>
    </row>
    <row r="1590" spans="10:12">
      <c r="J1590" s="740" t="s">
        <v>1924</v>
      </c>
      <c r="K1590" s="740">
        <v>6183</v>
      </c>
      <c r="L1590" s="740" t="s">
        <v>1921</v>
      </c>
    </row>
    <row r="1591" spans="10:12">
      <c r="J1591" s="740" t="s">
        <v>1925</v>
      </c>
      <c r="K1591" s="740">
        <v>6200</v>
      </c>
      <c r="L1591" s="740" t="s">
        <v>1926</v>
      </c>
    </row>
    <row r="1592" spans="10:12">
      <c r="J1592" s="740" t="s">
        <v>1927</v>
      </c>
      <c r="K1592" s="740">
        <v>6200</v>
      </c>
      <c r="L1592" s="740" t="s">
        <v>1926</v>
      </c>
    </row>
    <row r="1593" spans="10:12">
      <c r="J1593" s="740" t="s">
        <v>1928</v>
      </c>
      <c r="K1593" s="740">
        <v>6200</v>
      </c>
      <c r="L1593" s="740" t="s">
        <v>1926</v>
      </c>
    </row>
    <row r="1594" spans="10:12">
      <c r="J1594" s="740" t="s">
        <v>1929</v>
      </c>
      <c r="K1594" s="740">
        <v>6210</v>
      </c>
      <c r="L1594" s="740" t="s">
        <v>1930</v>
      </c>
    </row>
    <row r="1595" spans="10:12">
      <c r="J1595" s="740" t="s">
        <v>1931</v>
      </c>
      <c r="K1595" s="740">
        <v>6210</v>
      </c>
      <c r="L1595" s="740" t="s">
        <v>1930</v>
      </c>
    </row>
    <row r="1596" spans="10:12">
      <c r="J1596" s="740" t="s">
        <v>1932</v>
      </c>
      <c r="K1596" s="740">
        <v>6210</v>
      </c>
      <c r="L1596" s="740" t="s">
        <v>1930</v>
      </c>
    </row>
    <row r="1597" spans="10:12">
      <c r="J1597" s="740" t="s">
        <v>1933</v>
      </c>
      <c r="K1597" s="740">
        <v>6210</v>
      </c>
      <c r="L1597" s="740" t="s">
        <v>1930</v>
      </c>
    </row>
    <row r="1598" spans="10:12">
      <c r="J1598" s="740" t="s">
        <v>1934</v>
      </c>
      <c r="K1598" s="740">
        <v>6211</v>
      </c>
      <c r="L1598" s="740" t="s">
        <v>1930</v>
      </c>
    </row>
    <row r="1599" spans="10:12">
      <c r="J1599" s="740" t="s">
        <v>1935</v>
      </c>
      <c r="K1599" s="740">
        <v>6220</v>
      </c>
      <c r="L1599" s="740" t="s">
        <v>1936</v>
      </c>
    </row>
    <row r="1600" spans="10:12">
      <c r="J1600" s="740" t="s">
        <v>1937</v>
      </c>
      <c r="K1600" s="740">
        <v>6220</v>
      </c>
      <c r="L1600" s="740" t="s">
        <v>1936</v>
      </c>
    </row>
    <row r="1601" spans="10:12">
      <c r="J1601" s="740" t="s">
        <v>1938</v>
      </c>
      <c r="K1601" s="740">
        <v>6220</v>
      </c>
      <c r="L1601" s="740" t="s">
        <v>1936</v>
      </c>
    </row>
    <row r="1602" spans="10:12">
      <c r="J1602" s="740" t="s">
        <v>1939</v>
      </c>
      <c r="K1602" s="740">
        <v>6220</v>
      </c>
      <c r="L1602" s="740" t="s">
        <v>1936</v>
      </c>
    </row>
    <row r="1603" spans="10:12">
      <c r="J1603" s="740" t="s">
        <v>1940</v>
      </c>
      <c r="K1603" s="740">
        <v>6221</v>
      </c>
      <c r="L1603" s="740" t="s">
        <v>1936</v>
      </c>
    </row>
    <row r="1604" spans="10:12">
      <c r="J1604" s="740" t="s">
        <v>1941</v>
      </c>
      <c r="K1604" s="740">
        <v>6222</v>
      </c>
      <c r="L1604" s="740" t="s">
        <v>1936</v>
      </c>
    </row>
    <row r="1605" spans="10:12">
      <c r="J1605" s="740" t="s">
        <v>1942</v>
      </c>
      <c r="K1605" s="740">
        <v>6223</v>
      </c>
      <c r="L1605" s="740" t="s">
        <v>1936</v>
      </c>
    </row>
    <row r="1606" spans="10:12">
      <c r="J1606" s="740" t="s">
        <v>1943</v>
      </c>
      <c r="K1606" s="740">
        <v>6224</v>
      </c>
      <c r="L1606" s="740" t="s">
        <v>1936</v>
      </c>
    </row>
    <row r="1607" spans="10:12">
      <c r="J1607" s="740" t="s">
        <v>1944</v>
      </c>
      <c r="K1607" s="740">
        <v>6230</v>
      </c>
      <c r="L1607" s="740" t="s">
        <v>1945</v>
      </c>
    </row>
    <row r="1608" spans="10:12">
      <c r="J1608" s="740" t="s">
        <v>1946</v>
      </c>
      <c r="K1608" s="740">
        <v>6230</v>
      </c>
      <c r="L1608" s="740" t="s">
        <v>1945</v>
      </c>
    </row>
    <row r="1609" spans="10:12">
      <c r="J1609" s="740" t="s">
        <v>1947</v>
      </c>
      <c r="K1609" s="740">
        <v>6230</v>
      </c>
      <c r="L1609" s="740" t="s">
        <v>1945</v>
      </c>
    </row>
    <row r="1610" spans="10:12">
      <c r="J1610" s="740" t="s">
        <v>1948</v>
      </c>
      <c r="K1610" s="740">
        <v>6230</v>
      </c>
      <c r="L1610" s="740" t="s">
        <v>1945</v>
      </c>
    </row>
    <row r="1611" spans="10:12">
      <c r="J1611" s="740" t="s">
        <v>1949</v>
      </c>
      <c r="K1611" s="740">
        <v>6230</v>
      </c>
      <c r="L1611" s="740" t="s">
        <v>1945</v>
      </c>
    </row>
    <row r="1612" spans="10:12">
      <c r="J1612" s="740" t="s">
        <v>1950</v>
      </c>
      <c r="K1612" s="740">
        <v>6238</v>
      </c>
      <c r="L1612" s="740" t="s">
        <v>1945</v>
      </c>
    </row>
    <row r="1613" spans="10:12">
      <c r="J1613" s="740" t="s">
        <v>1951</v>
      </c>
      <c r="K1613" s="740">
        <v>6238</v>
      </c>
      <c r="L1613" s="740" t="s">
        <v>1945</v>
      </c>
    </row>
    <row r="1614" spans="10:12">
      <c r="J1614" s="740" t="s">
        <v>1952</v>
      </c>
      <c r="K1614" s="740">
        <v>6240</v>
      </c>
      <c r="L1614" s="740" t="s">
        <v>1953</v>
      </c>
    </row>
    <row r="1615" spans="10:12">
      <c r="J1615" s="740" t="s">
        <v>1954</v>
      </c>
      <c r="K1615" s="740">
        <v>6240</v>
      </c>
      <c r="L1615" s="740" t="s">
        <v>1953</v>
      </c>
    </row>
    <row r="1616" spans="10:12">
      <c r="J1616" s="740" t="s">
        <v>1955</v>
      </c>
      <c r="K1616" s="740">
        <v>6250</v>
      </c>
      <c r="L1616" s="740" t="s">
        <v>1956</v>
      </c>
    </row>
    <row r="1617" spans="10:12">
      <c r="J1617" s="740" t="s">
        <v>1957</v>
      </c>
      <c r="K1617" s="740">
        <v>6250</v>
      </c>
      <c r="L1617" s="740" t="s">
        <v>1956</v>
      </c>
    </row>
    <row r="1618" spans="10:12">
      <c r="J1618" s="740" t="s">
        <v>1958</v>
      </c>
      <c r="K1618" s="740">
        <v>6250</v>
      </c>
      <c r="L1618" s="740" t="s">
        <v>1956</v>
      </c>
    </row>
    <row r="1619" spans="10:12">
      <c r="J1619" s="740" t="s">
        <v>1959</v>
      </c>
      <c r="K1619" s="740">
        <v>6250</v>
      </c>
      <c r="L1619" s="740" t="s">
        <v>1956</v>
      </c>
    </row>
    <row r="1620" spans="10:12">
      <c r="J1620" s="740" t="s">
        <v>1960</v>
      </c>
      <c r="K1620" s="740">
        <v>6280</v>
      </c>
      <c r="L1620" s="740" t="s">
        <v>1961</v>
      </c>
    </row>
    <row r="1621" spans="10:12">
      <c r="J1621" s="740" t="s">
        <v>1962</v>
      </c>
      <c r="K1621" s="740">
        <v>6280</v>
      </c>
      <c r="L1621" s="740" t="s">
        <v>1961</v>
      </c>
    </row>
    <row r="1622" spans="10:12">
      <c r="J1622" s="740" t="s">
        <v>1963</v>
      </c>
      <c r="K1622" s="740">
        <v>6280</v>
      </c>
      <c r="L1622" s="740" t="s">
        <v>1961</v>
      </c>
    </row>
    <row r="1623" spans="10:12">
      <c r="J1623" s="740" t="s">
        <v>1964</v>
      </c>
      <c r="K1623" s="740">
        <v>6280</v>
      </c>
      <c r="L1623" s="740" t="s">
        <v>1961</v>
      </c>
    </row>
    <row r="1624" spans="10:12">
      <c r="J1624" s="740" t="s">
        <v>1965</v>
      </c>
      <c r="K1624" s="740">
        <v>6280</v>
      </c>
      <c r="L1624" s="740" t="s">
        <v>1961</v>
      </c>
    </row>
    <row r="1625" spans="10:12">
      <c r="J1625" s="740" t="s">
        <v>1966</v>
      </c>
      <c r="K1625" s="740">
        <v>6280</v>
      </c>
      <c r="L1625" s="740" t="s">
        <v>1961</v>
      </c>
    </row>
    <row r="1626" spans="10:12">
      <c r="J1626" s="740" t="s">
        <v>1967</v>
      </c>
      <c r="K1626" s="740">
        <v>6440</v>
      </c>
      <c r="L1626" s="740" t="s">
        <v>1968</v>
      </c>
    </row>
    <row r="1627" spans="10:12">
      <c r="J1627" s="740" t="s">
        <v>1969</v>
      </c>
      <c r="K1627" s="740">
        <v>6440</v>
      </c>
      <c r="L1627" s="740" t="s">
        <v>1968</v>
      </c>
    </row>
    <row r="1628" spans="10:12">
      <c r="J1628" s="740" t="s">
        <v>1970</v>
      </c>
      <c r="K1628" s="740">
        <v>6440</v>
      </c>
      <c r="L1628" s="740" t="s">
        <v>1968</v>
      </c>
    </row>
    <row r="1629" spans="10:12">
      <c r="J1629" s="740" t="s">
        <v>1971</v>
      </c>
      <c r="K1629" s="740">
        <v>6440</v>
      </c>
      <c r="L1629" s="740" t="s">
        <v>1968</v>
      </c>
    </row>
    <row r="1630" spans="10:12">
      <c r="J1630" s="740" t="s">
        <v>1972</v>
      </c>
      <c r="K1630" s="740">
        <v>6441</v>
      </c>
      <c r="L1630" s="740" t="s">
        <v>1968</v>
      </c>
    </row>
    <row r="1631" spans="10:12">
      <c r="J1631" s="740" t="s">
        <v>1973</v>
      </c>
      <c r="K1631" s="740">
        <v>6460</v>
      </c>
      <c r="L1631" s="740" t="s">
        <v>1974</v>
      </c>
    </row>
    <row r="1632" spans="10:12">
      <c r="J1632" s="740" t="s">
        <v>1975</v>
      </c>
      <c r="K1632" s="740">
        <v>6460</v>
      </c>
      <c r="L1632" s="740" t="s">
        <v>1974</v>
      </c>
    </row>
    <row r="1633" spans="10:12">
      <c r="J1633" s="740" t="s">
        <v>1976</v>
      </c>
      <c r="K1633" s="740">
        <v>6460</v>
      </c>
      <c r="L1633" s="740" t="s">
        <v>1974</v>
      </c>
    </row>
    <row r="1634" spans="10:12">
      <c r="J1634" s="740" t="s">
        <v>1347</v>
      </c>
      <c r="K1634" s="740">
        <v>6460</v>
      </c>
      <c r="L1634" s="740" t="s">
        <v>1974</v>
      </c>
    </row>
    <row r="1635" spans="10:12">
      <c r="J1635" s="740" t="s">
        <v>1977</v>
      </c>
      <c r="K1635" s="740">
        <v>6460</v>
      </c>
      <c r="L1635" s="740" t="s">
        <v>1974</v>
      </c>
    </row>
    <row r="1636" spans="10:12">
      <c r="J1636" s="740" t="s">
        <v>1978</v>
      </c>
      <c r="K1636" s="740">
        <v>6460</v>
      </c>
      <c r="L1636" s="740" t="s">
        <v>1974</v>
      </c>
    </row>
    <row r="1637" spans="10:12">
      <c r="J1637" s="740" t="s">
        <v>1979</v>
      </c>
      <c r="K1637" s="740">
        <v>6461</v>
      </c>
      <c r="L1637" s="740" t="s">
        <v>1974</v>
      </c>
    </row>
    <row r="1638" spans="10:12">
      <c r="J1638" s="740" t="s">
        <v>1980</v>
      </c>
      <c r="K1638" s="740">
        <v>6462</v>
      </c>
      <c r="L1638" s="740" t="s">
        <v>1974</v>
      </c>
    </row>
    <row r="1639" spans="10:12">
      <c r="J1639" s="740" t="s">
        <v>1981</v>
      </c>
      <c r="K1639" s="740">
        <v>6463</v>
      </c>
      <c r="L1639" s="740" t="s">
        <v>1974</v>
      </c>
    </row>
    <row r="1640" spans="10:12">
      <c r="J1640" s="740" t="s">
        <v>1982</v>
      </c>
      <c r="K1640" s="740">
        <v>6464</v>
      </c>
      <c r="L1640" s="740" t="s">
        <v>1974</v>
      </c>
    </row>
    <row r="1641" spans="10:12">
      <c r="J1641" s="740" t="s">
        <v>1983</v>
      </c>
      <c r="K1641" s="740">
        <v>6464</v>
      </c>
      <c r="L1641" s="740" t="s">
        <v>1974</v>
      </c>
    </row>
    <row r="1642" spans="10:12">
      <c r="J1642" s="740" t="s">
        <v>1984</v>
      </c>
      <c r="K1642" s="740">
        <v>6464</v>
      </c>
      <c r="L1642" s="740" t="s">
        <v>1974</v>
      </c>
    </row>
    <row r="1643" spans="10:12">
      <c r="J1643" s="740" t="s">
        <v>1985</v>
      </c>
      <c r="K1643" s="740">
        <v>6464</v>
      </c>
      <c r="L1643" s="740" t="s">
        <v>1974</v>
      </c>
    </row>
    <row r="1644" spans="10:12">
      <c r="J1644" s="740" t="s">
        <v>1986</v>
      </c>
      <c r="K1644" s="740">
        <v>6464</v>
      </c>
      <c r="L1644" s="740" t="s">
        <v>1974</v>
      </c>
    </row>
    <row r="1645" spans="10:12">
      <c r="J1645" s="740" t="s">
        <v>1987</v>
      </c>
      <c r="K1645" s="740">
        <v>6470</v>
      </c>
      <c r="L1645" s="740" t="s">
        <v>1988</v>
      </c>
    </row>
    <row r="1646" spans="10:12">
      <c r="J1646" s="740" t="s">
        <v>1989</v>
      </c>
      <c r="K1646" s="740">
        <v>6470</v>
      </c>
      <c r="L1646" s="740" t="s">
        <v>1988</v>
      </c>
    </row>
    <row r="1647" spans="10:12">
      <c r="J1647" s="740" t="s">
        <v>1990</v>
      </c>
      <c r="K1647" s="740">
        <v>6470</v>
      </c>
      <c r="L1647" s="740" t="s">
        <v>1988</v>
      </c>
    </row>
    <row r="1648" spans="10:12">
      <c r="J1648" s="740" t="s">
        <v>1991</v>
      </c>
      <c r="K1648" s="740">
        <v>6470</v>
      </c>
      <c r="L1648" s="740" t="s">
        <v>1988</v>
      </c>
    </row>
    <row r="1649" spans="10:12">
      <c r="J1649" s="740" t="s">
        <v>1992</v>
      </c>
      <c r="K1649" s="740">
        <v>6470</v>
      </c>
      <c r="L1649" s="740" t="s">
        <v>1988</v>
      </c>
    </row>
    <row r="1650" spans="10:12">
      <c r="J1650" s="740" t="s">
        <v>1993</v>
      </c>
      <c r="K1650" s="740">
        <v>6500</v>
      </c>
      <c r="L1650" s="740" t="s">
        <v>1994</v>
      </c>
    </row>
    <row r="1651" spans="10:12">
      <c r="J1651" s="740" t="s">
        <v>1995</v>
      </c>
      <c r="K1651" s="740">
        <v>6500</v>
      </c>
      <c r="L1651" s="740" t="s">
        <v>1994</v>
      </c>
    </row>
    <row r="1652" spans="10:12">
      <c r="J1652" s="740" t="s">
        <v>1996</v>
      </c>
      <c r="K1652" s="740">
        <v>6500</v>
      </c>
      <c r="L1652" s="740" t="s">
        <v>1994</v>
      </c>
    </row>
    <row r="1653" spans="10:12">
      <c r="J1653" s="740" t="s">
        <v>1997</v>
      </c>
      <c r="K1653" s="740">
        <v>6500</v>
      </c>
      <c r="L1653" s="740" t="s">
        <v>1994</v>
      </c>
    </row>
    <row r="1654" spans="10:12">
      <c r="J1654" s="740" t="s">
        <v>1998</v>
      </c>
      <c r="K1654" s="740">
        <v>6500</v>
      </c>
      <c r="L1654" s="740" t="s">
        <v>1994</v>
      </c>
    </row>
    <row r="1655" spans="10:12">
      <c r="J1655" s="740" t="s">
        <v>1999</v>
      </c>
      <c r="K1655" s="740">
        <v>6500</v>
      </c>
      <c r="L1655" s="740" t="s">
        <v>1994</v>
      </c>
    </row>
    <row r="1656" spans="10:12">
      <c r="J1656" s="740" t="s">
        <v>2000</v>
      </c>
      <c r="K1656" s="740">
        <v>6500</v>
      </c>
      <c r="L1656" s="740" t="s">
        <v>1994</v>
      </c>
    </row>
    <row r="1657" spans="10:12">
      <c r="J1657" s="740" t="s">
        <v>2001</v>
      </c>
      <c r="K1657" s="740">
        <v>6511</v>
      </c>
      <c r="L1657" s="740" t="s">
        <v>1994</v>
      </c>
    </row>
    <row r="1658" spans="10:12">
      <c r="J1658" s="740" t="s">
        <v>2002</v>
      </c>
      <c r="K1658" s="740">
        <v>6530</v>
      </c>
      <c r="L1658" s="740" t="s">
        <v>2003</v>
      </c>
    </row>
    <row r="1659" spans="10:12">
      <c r="J1659" s="740" t="s">
        <v>2004</v>
      </c>
      <c r="K1659" s="740">
        <v>6530</v>
      </c>
      <c r="L1659" s="740" t="s">
        <v>2003</v>
      </c>
    </row>
    <row r="1660" spans="10:12">
      <c r="J1660" s="740" t="s">
        <v>2005</v>
      </c>
      <c r="K1660" s="740">
        <v>6531</v>
      </c>
      <c r="L1660" s="740" t="s">
        <v>2003</v>
      </c>
    </row>
    <row r="1661" spans="10:12">
      <c r="J1661" s="740" t="s">
        <v>2006</v>
      </c>
      <c r="K1661" s="740">
        <v>6532</v>
      </c>
      <c r="L1661" s="740" t="s">
        <v>2003</v>
      </c>
    </row>
    <row r="1662" spans="10:12">
      <c r="J1662" s="740" t="s">
        <v>2007</v>
      </c>
      <c r="K1662" s="740">
        <v>6533</v>
      </c>
      <c r="L1662" s="740" t="s">
        <v>2003</v>
      </c>
    </row>
    <row r="1663" spans="10:12">
      <c r="J1663" s="740" t="s">
        <v>2008</v>
      </c>
      <c r="K1663" s="740">
        <v>6534</v>
      </c>
      <c r="L1663" s="740" t="s">
        <v>2003</v>
      </c>
    </row>
    <row r="1664" spans="10:12">
      <c r="J1664" s="740" t="s">
        <v>2009</v>
      </c>
      <c r="K1664" s="740">
        <v>6536</v>
      </c>
      <c r="L1664" s="740" t="s">
        <v>2003</v>
      </c>
    </row>
    <row r="1665" spans="10:12">
      <c r="J1665" s="740" t="s">
        <v>2010</v>
      </c>
      <c r="K1665" s="740">
        <v>6536</v>
      </c>
      <c r="L1665" s="740" t="s">
        <v>2003</v>
      </c>
    </row>
    <row r="1666" spans="10:12">
      <c r="J1666" s="740" t="s">
        <v>2011</v>
      </c>
      <c r="K1666" s="740">
        <v>6540</v>
      </c>
      <c r="L1666" s="740" t="s">
        <v>2012</v>
      </c>
    </row>
    <row r="1667" spans="10:12">
      <c r="J1667" s="740" t="s">
        <v>2013</v>
      </c>
      <c r="K1667" s="740">
        <v>6540</v>
      </c>
      <c r="L1667" s="740" t="s">
        <v>2012</v>
      </c>
    </row>
    <row r="1668" spans="10:12">
      <c r="J1668" s="740" t="s">
        <v>2014</v>
      </c>
      <c r="K1668" s="740">
        <v>6542</v>
      </c>
      <c r="L1668" s="740" t="s">
        <v>2012</v>
      </c>
    </row>
    <row r="1669" spans="10:12">
      <c r="J1669" s="740" t="s">
        <v>2015</v>
      </c>
      <c r="K1669" s="740">
        <v>6543</v>
      </c>
      <c r="L1669" s="740" t="s">
        <v>2012</v>
      </c>
    </row>
    <row r="1670" spans="10:12">
      <c r="J1670" s="740" t="s">
        <v>2016</v>
      </c>
      <c r="K1670" s="740">
        <v>6560</v>
      </c>
      <c r="L1670" s="740" t="s">
        <v>2017</v>
      </c>
    </row>
    <row r="1671" spans="10:12">
      <c r="J1671" s="740" t="s">
        <v>2018</v>
      </c>
      <c r="K1671" s="740">
        <v>6560</v>
      </c>
      <c r="L1671" s="740" t="s">
        <v>2017</v>
      </c>
    </row>
    <row r="1672" spans="10:12">
      <c r="J1672" s="740" t="s">
        <v>2019</v>
      </c>
      <c r="K1672" s="740">
        <v>6560</v>
      </c>
      <c r="L1672" s="740" t="s">
        <v>2017</v>
      </c>
    </row>
    <row r="1673" spans="10:12">
      <c r="J1673" s="740" t="s">
        <v>2020</v>
      </c>
      <c r="K1673" s="740">
        <v>6560</v>
      </c>
      <c r="L1673" s="740" t="s">
        <v>2017</v>
      </c>
    </row>
    <row r="1674" spans="10:12">
      <c r="J1674" s="740" t="s">
        <v>2021</v>
      </c>
      <c r="K1674" s="740">
        <v>6560</v>
      </c>
      <c r="L1674" s="740" t="s">
        <v>2017</v>
      </c>
    </row>
    <row r="1675" spans="10:12">
      <c r="J1675" s="740" t="s">
        <v>2022</v>
      </c>
      <c r="K1675" s="740">
        <v>6560</v>
      </c>
      <c r="L1675" s="740" t="s">
        <v>2017</v>
      </c>
    </row>
    <row r="1676" spans="10:12">
      <c r="J1676" s="740" t="s">
        <v>2023</v>
      </c>
      <c r="K1676" s="740">
        <v>6567</v>
      </c>
      <c r="L1676" s="740" t="s">
        <v>2024</v>
      </c>
    </row>
    <row r="1677" spans="10:12">
      <c r="J1677" s="740" t="s">
        <v>2025</v>
      </c>
      <c r="K1677" s="740">
        <v>6567</v>
      </c>
      <c r="L1677" s="740" t="s">
        <v>2024</v>
      </c>
    </row>
    <row r="1678" spans="10:12">
      <c r="J1678" s="740" t="s">
        <v>2026</v>
      </c>
      <c r="K1678" s="740">
        <v>6567</v>
      </c>
      <c r="L1678" s="740" t="s">
        <v>2024</v>
      </c>
    </row>
    <row r="1679" spans="10:12">
      <c r="J1679" s="740" t="s">
        <v>2027</v>
      </c>
      <c r="K1679" s="740">
        <v>6567</v>
      </c>
      <c r="L1679" s="740" t="s">
        <v>2024</v>
      </c>
    </row>
    <row r="1680" spans="10:12">
      <c r="J1680" s="740" t="s">
        <v>2028</v>
      </c>
      <c r="K1680" s="740">
        <v>6590</v>
      </c>
      <c r="L1680" s="740" t="s">
        <v>2029</v>
      </c>
    </row>
    <row r="1681" spans="10:12">
      <c r="J1681" s="740" t="s">
        <v>2030</v>
      </c>
      <c r="K1681" s="740">
        <v>6591</v>
      </c>
      <c r="L1681" s="740" t="s">
        <v>2029</v>
      </c>
    </row>
    <row r="1682" spans="10:12">
      <c r="J1682" s="740" t="s">
        <v>2031</v>
      </c>
      <c r="K1682" s="740">
        <v>6592</v>
      </c>
      <c r="L1682" s="740" t="s">
        <v>2029</v>
      </c>
    </row>
    <row r="1683" spans="10:12">
      <c r="J1683" s="740" t="s">
        <v>2032</v>
      </c>
      <c r="K1683" s="740">
        <v>6593</v>
      </c>
      <c r="L1683" s="740" t="s">
        <v>2029</v>
      </c>
    </row>
    <row r="1684" spans="10:12">
      <c r="J1684" s="740" t="s">
        <v>2033</v>
      </c>
      <c r="K1684" s="740">
        <v>6594</v>
      </c>
      <c r="L1684" s="740" t="s">
        <v>2029</v>
      </c>
    </row>
    <row r="1685" spans="10:12">
      <c r="J1685" s="740" t="s">
        <v>2034</v>
      </c>
      <c r="K1685" s="740">
        <v>6596</v>
      </c>
      <c r="L1685" s="740" t="s">
        <v>2029</v>
      </c>
    </row>
    <row r="1686" spans="10:12">
      <c r="J1686" s="740" t="s">
        <v>2035</v>
      </c>
      <c r="K1686" s="740">
        <v>6596</v>
      </c>
      <c r="L1686" s="740" t="s">
        <v>2029</v>
      </c>
    </row>
    <row r="1687" spans="10:12">
      <c r="J1687" s="740" t="s">
        <v>2036</v>
      </c>
      <c r="K1687" s="740">
        <v>6600</v>
      </c>
      <c r="L1687" s="740" t="s">
        <v>2037</v>
      </c>
    </row>
    <row r="1688" spans="10:12">
      <c r="J1688" s="740" t="s">
        <v>2038</v>
      </c>
      <c r="K1688" s="740">
        <v>6600</v>
      </c>
      <c r="L1688" s="740" t="s">
        <v>2037</v>
      </c>
    </row>
    <row r="1689" spans="10:12">
      <c r="J1689" s="740" t="s">
        <v>1174</v>
      </c>
      <c r="K1689" s="740">
        <v>6600</v>
      </c>
      <c r="L1689" s="740" t="s">
        <v>2037</v>
      </c>
    </row>
    <row r="1690" spans="10:12">
      <c r="J1690" s="740" t="s">
        <v>2039</v>
      </c>
      <c r="K1690" s="740">
        <v>6600</v>
      </c>
      <c r="L1690" s="740" t="s">
        <v>2037</v>
      </c>
    </row>
    <row r="1691" spans="10:12">
      <c r="J1691" s="740" t="s">
        <v>2040</v>
      </c>
      <c r="K1691" s="740">
        <v>6600</v>
      </c>
      <c r="L1691" s="740" t="s">
        <v>2037</v>
      </c>
    </row>
    <row r="1692" spans="10:12">
      <c r="J1692" s="740" t="s">
        <v>2041</v>
      </c>
      <c r="K1692" s="740">
        <v>6630</v>
      </c>
      <c r="L1692" s="740" t="s">
        <v>2042</v>
      </c>
    </row>
    <row r="1693" spans="10:12">
      <c r="J1693" s="740" t="s">
        <v>2043</v>
      </c>
      <c r="K1693" s="740">
        <v>6637</v>
      </c>
      <c r="L1693" s="740" t="s">
        <v>2044</v>
      </c>
    </row>
    <row r="1694" spans="10:12">
      <c r="J1694" s="740" t="s">
        <v>2045</v>
      </c>
      <c r="K1694" s="740">
        <v>6637</v>
      </c>
      <c r="L1694" s="740" t="s">
        <v>2044</v>
      </c>
    </row>
    <row r="1695" spans="10:12">
      <c r="J1695" s="740" t="s">
        <v>2046</v>
      </c>
      <c r="K1695" s="740">
        <v>6637</v>
      </c>
      <c r="L1695" s="740" t="s">
        <v>2044</v>
      </c>
    </row>
    <row r="1696" spans="10:12">
      <c r="J1696" s="740" t="s">
        <v>2047</v>
      </c>
      <c r="K1696" s="740">
        <v>6640</v>
      </c>
      <c r="L1696" s="740" t="s">
        <v>2048</v>
      </c>
    </row>
    <row r="1697" spans="10:12">
      <c r="J1697" s="740" t="s">
        <v>2049</v>
      </c>
      <c r="K1697" s="740">
        <v>6640</v>
      </c>
      <c r="L1697" s="740" t="s">
        <v>2048</v>
      </c>
    </row>
    <row r="1698" spans="10:12">
      <c r="J1698" s="740" t="s">
        <v>2050</v>
      </c>
      <c r="K1698" s="740">
        <v>6640</v>
      </c>
      <c r="L1698" s="740" t="s">
        <v>2048</v>
      </c>
    </row>
    <row r="1699" spans="10:12">
      <c r="J1699" s="740" t="s">
        <v>2051</v>
      </c>
      <c r="K1699" s="740">
        <v>6640</v>
      </c>
      <c r="L1699" s="740" t="s">
        <v>2048</v>
      </c>
    </row>
    <row r="1700" spans="10:12">
      <c r="J1700" s="740" t="s">
        <v>2052</v>
      </c>
      <c r="K1700" s="740">
        <v>6640</v>
      </c>
      <c r="L1700" s="740" t="s">
        <v>2048</v>
      </c>
    </row>
    <row r="1701" spans="10:12">
      <c r="J1701" s="740" t="s">
        <v>2053</v>
      </c>
      <c r="K1701" s="740">
        <v>6640</v>
      </c>
      <c r="L1701" s="740" t="s">
        <v>2048</v>
      </c>
    </row>
    <row r="1702" spans="10:12">
      <c r="J1702" s="740" t="s">
        <v>2054</v>
      </c>
      <c r="K1702" s="740">
        <v>6642</v>
      </c>
      <c r="L1702" s="740" t="s">
        <v>2048</v>
      </c>
    </row>
    <row r="1703" spans="10:12">
      <c r="J1703" s="740" t="s">
        <v>2055</v>
      </c>
      <c r="K1703" s="740">
        <v>6660</v>
      </c>
      <c r="L1703" s="740" t="s">
        <v>2056</v>
      </c>
    </row>
    <row r="1704" spans="10:12">
      <c r="J1704" s="740" t="s">
        <v>2057</v>
      </c>
      <c r="K1704" s="740">
        <v>6660</v>
      </c>
      <c r="L1704" s="740" t="s">
        <v>2056</v>
      </c>
    </row>
    <row r="1705" spans="10:12">
      <c r="J1705" s="740" t="s">
        <v>1683</v>
      </c>
      <c r="K1705" s="740">
        <v>6661</v>
      </c>
      <c r="L1705" s="740" t="s">
        <v>2056</v>
      </c>
    </row>
    <row r="1706" spans="10:12">
      <c r="J1706" s="740" t="s">
        <v>2058</v>
      </c>
      <c r="K1706" s="740">
        <v>6661</v>
      </c>
      <c r="L1706" s="740" t="s">
        <v>2056</v>
      </c>
    </row>
    <row r="1707" spans="10:12">
      <c r="J1707" s="740" t="s">
        <v>2059</v>
      </c>
      <c r="K1707" s="740">
        <v>6662</v>
      </c>
      <c r="L1707" s="740" t="s">
        <v>2056</v>
      </c>
    </row>
    <row r="1708" spans="10:12">
      <c r="J1708" s="740" t="s">
        <v>2060</v>
      </c>
      <c r="K1708" s="740">
        <v>6663</v>
      </c>
      <c r="L1708" s="740" t="s">
        <v>2056</v>
      </c>
    </row>
    <row r="1709" spans="10:12">
      <c r="J1709" s="740" t="s">
        <v>2061</v>
      </c>
      <c r="K1709" s="740">
        <v>6666</v>
      </c>
      <c r="L1709" s="740" t="s">
        <v>2056</v>
      </c>
    </row>
    <row r="1710" spans="10:12">
      <c r="J1710" s="740" t="s">
        <v>2062</v>
      </c>
      <c r="K1710" s="740">
        <v>6670</v>
      </c>
      <c r="L1710" s="740" t="s">
        <v>2063</v>
      </c>
    </row>
    <row r="1711" spans="10:12">
      <c r="J1711" s="740" t="s">
        <v>2064</v>
      </c>
      <c r="K1711" s="740">
        <v>6670</v>
      </c>
      <c r="L1711" s="740" t="s">
        <v>2063</v>
      </c>
    </row>
    <row r="1712" spans="10:12">
      <c r="J1712" s="740" t="s">
        <v>2065</v>
      </c>
      <c r="K1712" s="740">
        <v>6671</v>
      </c>
      <c r="L1712" s="740" t="s">
        <v>2063</v>
      </c>
    </row>
    <row r="1713" spans="10:12">
      <c r="J1713" s="740" t="s">
        <v>2066</v>
      </c>
      <c r="K1713" s="740">
        <v>6672</v>
      </c>
      <c r="L1713" s="740" t="s">
        <v>2063</v>
      </c>
    </row>
    <row r="1714" spans="10:12">
      <c r="J1714" s="740" t="s">
        <v>2067</v>
      </c>
      <c r="K1714" s="740">
        <v>6673</v>
      </c>
      <c r="L1714" s="740" t="s">
        <v>2063</v>
      </c>
    </row>
    <row r="1715" spans="10:12">
      <c r="J1715" s="740" t="s">
        <v>2068</v>
      </c>
      <c r="K1715" s="740">
        <v>6674</v>
      </c>
      <c r="L1715" s="740" t="s">
        <v>2063</v>
      </c>
    </row>
    <row r="1716" spans="10:12">
      <c r="J1716" s="740" t="s">
        <v>2069</v>
      </c>
      <c r="K1716" s="740">
        <v>6680</v>
      </c>
      <c r="L1716" s="740" t="s">
        <v>2070</v>
      </c>
    </row>
    <row r="1717" spans="10:12">
      <c r="J1717" s="740" t="s">
        <v>2071</v>
      </c>
      <c r="K1717" s="740">
        <v>6680</v>
      </c>
      <c r="L1717" s="740" t="s">
        <v>2070</v>
      </c>
    </row>
    <row r="1718" spans="10:12">
      <c r="J1718" s="740" t="s">
        <v>2072</v>
      </c>
      <c r="K1718" s="740">
        <v>6681</v>
      </c>
      <c r="L1718" s="740" t="s">
        <v>2070</v>
      </c>
    </row>
    <row r="1719" spans="10:12">
      <c r="J1719" s="740" t="s">
        <v>2073</v>
      </c>
      <c r="K1719" s="740">
        <v>6686</v>
      </c>
      <c r="L1719" s="740" t="s">
        <v>2074</v>
      </c>
    </row>
    <row r="1720" spans="10:12">
      <c r="J1720" s="740" t="s">
        <v>2075</v>
      </c>
      <c r="K1720" s="740">
        <v>6687</v>
      </c>
      <c r="L1720" s="740" t="s">
        <v>2074</v>
      </c>
    </row>
    <row r="1721" spans="10:12">
      <c r="J1721" s="740" t="s">
        <v>1591</v>
      </c>
      <c r="K1721" s="740">
        <v>6688</v>
      </c>
      <c r="L1721" s="740" t="s">
        <v>2074</v>
      </c>
    </row>
    <row r="1722" spans="10:12">
      <c r="J1722" s="740" t="s">
        <v>2076</v>
      </c>
      <c r="K1722" s="740">
        <v>6690</v>
      </c>
      <c r="L1722" s="740" t="s">
        <v>2077</v>
      </c>
    </row>
    <row r="1723" spans="10:12">
      <c r="J1723" s="740" t="s">
        <v>2078</v>
      </c>
      <c r="K1723" s="740">
        <v>6690</v>
      </c>
      <c r="L1723" s="740" t="s">
        <v>2077</v>
      </c>
    </row>
    <row r="1724" spans="10:12">
      <c r="J1724" s="740" t="s">
        <v>2079</v>
      </c>
      <c r="K1724" s="740">
        <v>6692</v>
      </c>
      <c r="L1724" s="740" t="s">
        <v>2077</v>
      </c>
    </row>
    <row r="1725" spans="10:12">
      <c r="J1725" s="740" t="s">
        <v>2080</v>
      </c>
      <c r="K1725" s="740">
        <v>6698</v>
      </c>
      <c r="L1725" s="740" t="s">
        <v>2077</v>
      </c>
    </row>
    <row r="1726" spans="10:12">
      <c r="J1726" s="740" t="s">
        <v>2081</v>
      </c>
      <c r="K1726" s="740">
        <v>6700</v>
      </c>
      <c r="L1726" s="740" t="s">
        <v>2082</v>
      </c>
    </row>
    <row r="1727" spans="10:12">
      <c r="J1727" s="740" t="s">
        <v>2083</v>
      </c>
      <c r="K1727" s="740">
        <v>6700</v>
      </c>
      <c r="L1727" s="740" t="s">
        <v>2082</v>
      </c>
    </row>
    <row r="1728" spans="10:12">
      <c r="J1728" s="740" t="s">
        <v>2084</v>
      </c>
      <c r="K1728" s="740">
        <v>6700</v>
      </c>
      <c r="L1728" s="740" t="s">
        <v>2082</v>
      </c>
    </row>
    <row r="1729" spans="10:12">
      <c r="J1729" s="740" t="s">
        <v>2085</v>
      </c>
      <c r="K1729" s="740">
        <v>6700</v>
      </c>
      <c r="L1729" s="740" t="s">
        <v>2082</v>
      </c>
    </row>
    <row r="1730" spans="10:12">
      <c r="J1730" s="740" t="s">
        <v>2086</v>
      </c>
      <c r="K1730" s="740">
        <v>6704</v>
      </c>
      <c r="L1730" s="740" t="s">
        <v>2082</v>
      </c>
    </row>
    <row r="1731" spans="10:12">
      <c r="J1731" s="740" t="s">
        <v>2087</v>
      </c>
      <c r="K1731" s="740">
        <v>6706</v>
      </c>
      <c r="L1731" s="740" t="s">
        <v>2082</v>
      </c>
    </row>
    <row r="1732" spans="10:12">
      <c r="J1732" s="740" t="s">
        <v>2088</v>
      </c>
      <c r="K1732" s="740">
        <v>6717</v>
      </c>
      <c r="L1732" s="740" t="s">
        <v>2089</v>
      </c>
    </row>
    <row r="1733" spans="10:12">
      <c r="J1733" s="740" t="s">
        <v>2090</v>
      </c>
      <c r="K1733" s="740">
        <v>6717</v>
      </c>
      <c r="L1733" s="740" t="s">
        <v>2089</v>
      </c>
    </row>
    <row r="1734" spans="10:12">
      <c r="J1734" s="740" t="s">
        <v>2091</v>
      </c>
      <c r="K1734" s="740">
        <v>6717</v>
      </c>
      <c r="L1734" s="740" t="s">
        <v>2089</v>
      </c>
    </row>
    <row r="1735" spans="10:12">
      <c r="J1735" s="740" t="s">
        <v>2092</v>
      </c>
      <c r="K1735" s="740">
        <v>6717</v>
      </c>
      <c r="L1735" s="740" t="s">
        <v>2089</v>
      </c>
    </row>
    <row r="1736" spans="10:12">
      <c r="J1736" s="740" t="s">
        <v>2093</v>
      </c>
      <c r="K1736" s="740">
        <v>6717</v>
      </c>
      <c r="L1736" s="740" t="s">
        <v>2089</v>
      </c>
    </row>
    <row r="1737" spans="10:12">
      <c r="J1737" s="740" t="s">
        <v>2094</v>
      </c>
      <c r="K1737" s="740">
        <v>6720</v>
      </c>
      <c r="L1737" s="740" t="s">
        <v>2095</v>
      </c>
    </row>
    <row r="1738" spans="10:12">
      <c r="J1738" s="740" t="s">
        <v>2096</v>
      </c>
      <c r="K1738" s="740">
        <v>6720</v>
      </c>
      <c r="L1738" s="740" t="s">
        <v>2095</v>
      </c>
    </row>
    <row r="1739" spans="10:12">
      <c r="J1739" s="740" t="s">
        <v>2097</v>
      </c>
      <c r="K1739" s="740">
        <v>6721</v>
      </c>
      <c r="L1739" s="740" t="s">
        <v>2095</v>
      </c>
    </row>
    <row r="1740" spans="10:12">
      <c r="J1740" s="740" t="s">
        <v>2098</v>
      </c>
      <c r="K1740" s="740">
        <v>6723</v>
      </c>
      <c r="L1740" s="740" t="s">
        <v>2095</v>
      </c>
    </row>
    <row r="1741" spans="10:12">
      <c r="J1741" s="740" t="s">
        <v>2099</v>
      </c>
      <c r="K1741" s="740">
        <v>6724</v>
      </c>
      <c r="L1741" s="740" t="s">
        <v>2095</v>
      </c>
    </row>
    <row r="1742" spans="10:12">
      <c r="J1742" s="740" t="s">
        <v>2100</v>
      </c>
      <c r="K1742" s="740">
        <v>6724</v>
      </c>
      <c r="L1742" s="740" t="s">
        <v>2095</v>
      </c>
    </row>
    <row r="1743" spans="10:12">
      <c r="J1743" s="740" t="s">
        <v>1718</v>
      </c>
      <c r="K1743" s="740">
        <v>6730</v>
      </c>
      <c r="L1743" s="740" t="s">
        <v>2101</v>
      </c>
    </row>
    <row r="1744" spans="10:12">
      <c r="J1744" s="740" t="s">
        <v>2102</v>
      </c>
      <c r="K1744" s="740">
        <v>6730</v>
      </c>
      <c r="L1744" s="740" t="s">
        <v>2101</v>
      </c>
    </row>
    <row r="1745" spans="10:12">
      <c r="J1745" s="740" t="s">
        <v>2103</v>
      </c>
      <c r="K1745" s="740">
        <v>6730</v>
      </c>
      <c r="L1745" s="740" t="s">
        <v>2101</v>
      </c>
    </row>
    <row r="1746" spans="10:12">
      <c r="J1746" s="740" t="s">
        <v>2104</v>
      </c>
      <c r="K1746" s="740">
        <v>6730</v>
      </c>
      <c r="L1746" s="740" t="s">
        <v>2101</v>
      </c>
    </row>
    <row r="1747" spans="10:12">
      <c r="J1747" s="740" t="s">
        <v>2105</v>
      </c>
      <c r="K1747" s="740">
        <v>6740</v>
      </c>
      <c r="L1747" s="740" t="s">
        <v>2106</v>
      </c>
    </row>
    <row r="1748" spans="10:12">
      <c r="J1748" s="740" t="s">
        <v>2107</v>
      </c>
      <c r="K1748" s="740">
        <v>6740</v>
      </c>
      <c r="L1748" s="740" t="s">
        <v>2106</v>
      </c>
    </row>
    <row r="1749" spans="10:12">
      <c r="J1749" s="740" t="s">
        <v>2108</v>
      </c>
      <c r="K1749" s="740">
        <v>6740</v>
      </c>
      <c r="L1749" s="740" t="s">
        <v>2106</v>
      </c>
    </row>
    <row r="1750" spans="10:12">
      <c r="J1750" s="740" t="s">
        <v>2109</v>
      </c>
      <c r="K1750" s="740">
        <v>6741</v>
      </c>
      <c r="L1750" s="740" t="s">
        <v>2106</v>
      </c>
    </row>
    <row r="1751" spans="10:12">
      <c r="J1751" s="740" t="s">
        <v>2110</v>
      </c>
      <c r="K1751" s="740">
        <v>6742</v>
      </c>
      <c r="L1751" s="740" t="s">
        <v>2106</v>
      </c>
    </row>
    <row r="1752" spans="10:12">
      <c r="J1752" s="740" t="s">
        <v>2111</v>
      </c>
      <c r="K1752" s="740">
        <v>6743</v>
      </c>
      <c r="L1752" s="740" t="s">
        <v>2106</v>
      </c>
    </row>
    <row r="1753" spans="10:12">
      <c r="J1753" s="740" t="s">
        <v>2112</v>
      </c>
      <c r="K1753" s="740">
        <v>6747</v>
      </c>
      <c r="L1753" s="740" t="s">
        <v>2113</v>
      </c>
    </row>
    <row r="1754" spans="10:12">
      <c r="J1754" s="740" t="s">
        <v>2114</v>
      </c>
      <c r="K1754" s="740">
        <v>6747</v>
      </c>
      <c r="L1754" s="740" t="s">
        <v>2113</v>
      </c>
    </row>
    <row r="1755" spans="10:12">
      <c r="J1755" s="740" t="s">
        <v>2115</v>
      </c>
      <c r="K1755" s="740">
        <v>6747</v>
      </c>
      <c r="L1755" s="740" t="s">
        <v>2113</v>
      </c>
    </row>
    <row r="1756" spans="10:12">
      <c r="J1756" s="740" t="s">
        <v>2116</v>
      </c>
      <c r="K1756" s="740">
        <v>6750</v>
      </c>
      <c r="L1756" s="740" t="s">
        <v>2117</v>
      </c>
    </row>
    <row r="1757" spans="10:12">
      <c r="J1757" s="740" t="s">
        <v>2118</v>
      </c>
      <c r="K1757" s="740">
        <v>6750</v>
      </c>
      <c r="L1757" s="740" t="s">
        <v>2117</v>
      </c>
    </row>
    <row r="1758" spans="10:12">
      <c r="J1758" s="740" t="s">
        <v>2119</v>
      </c>
      <c r="K1758" s="740">
        <v>6750</v>
      </c>
      <c r="L1758" s="740" t="s">
        <v>2117</v>
      </c>
    </row>
    <row r="1759" spans="10:12">
      <c r="J1759" s="740" t="s">
        <v>2120</v>
      </c>
      <c r="K1759" s="740">
        <v>6760</v>
      </c>
      <c r="L1759" s="740" t="s">
        <v>2121</v>
      </c>
    </row>
    <row r="1760" spans="10:12">
      <c r="J1760" s="740" t="s">
        <v>2122</v>
      </c>
      <c r="K1760" s="740">
        <v>6760</v>
      </c>
      <c r="L1760" s="740" t="s">
        <v>2121</v>
      </c>
    </row>
    <row r="1761" spans="10:12">
      <c r="J1761" s="740" t="s">
        <v>2123</v>
      </c>
      <c r="K1761" s="740">
        <v>6760</v>
      </c>
      <c r="L1761" s="740" t="s">
        <v>2121</v>
      </c>
    </row>
    <row r="1762" spans="10:12">
      <c r="J1762" s="740" t="s">
        <v>2124</v>
      </c>
      <c r="K1762" s="740">
        <v>6760</v>
      </c>
      <c r="L1762" s="740" t="s">
        <v>2121</v>
      </c>
    </row>
    <row r="1763" spans="10:12">
      <c r="J1763" s="740" t="s">
        <v>2125</v>
      </c>
      <c r="K1763" s="740">
        <v>6761</v>
      </c>
      <c r="L1763" s="740" t="s">
        <v>2121</v>
      </c>
    </row>
    <row r="1764" spans="10:12">
      <c r="J1764" s="740" t="s">
        <v>2126</v>
      </c>
      <c r="K1764" s="740">
        <v>6762</v>
      </c>
      <c r="L1764" s="740" t="s">
        <v>2121</v>
      </c>
    </row>
    <row r="1765" spans="10:12">
      <c r="J1765" s="740" t="s">
        <v>2127</v>
      </c>
      <c r="K1765" s="740">
        <v>6767</v>
      </c>
      <c r="L1765" s="740" t="s">
        <v>2128</v>
      </c>
    </row>
    <row r="1766" spans="10:12">
      <c r="J1766" s="740" t="s">
        <v>2129</v>
      </c>
      <c r="K1766" s="740">
        <v>6767</v>
      </c>
      <c r="L1766" s="740" t="s">
        <v>2128</v>
      </c>
    </row>
    <row r="1767" spans="10:12">
      <c r="J1767" s="740" t="s">
        <v>2130</v>
      </c>
      <c r="K1767" s="740">
        <v>6767</v>
      </c>
      <c r="L1767" s="740" t="s">
        <v>2128</v>
      </c>
    </row>
    <row r="1768" spans="10:12">
      <c r="J1768" s="740" t="s">
        <v>2131</v>
      </c>
      <c r="K1768" s="740">
        <v>6767</v>
      </c>
      <c r="L1768" s="740" t="s">
        <v>2128</v>
      </c>
    </row>
    <row r="1769" spans="10:12">
      <c r="J1769" s="740" t="s">
        <v>2132</v>
      </c>
      <c r="K1769" s="740">
        <v>6769</v>
      </c>
      <c r="L1769" s="740" t="s">
        <v>2133</v>
      </c>
    </row>
    <row r="1770" spans="10:12">
      <c r="J1770" s="740" t="s">
        <v>2134</v>
      </c>
      <c r="K1770" s="740">
        <v>6769</v>
      </c>
      <c r="L1770" s="740" t="s">
        <v>2133</v>
      </c>
    </row>
    <row r="1771" spans="10:12">
      <c r="J1771" s="740" t="s">
        <v>2135</v>
      </c>
      <c r="K1771" s="740">
        <v>6769</v>
      </c>
      <c r="L1771" s="740" t="s">
        <v>2133</v>
      </c>
    </row>
    <row r="1772" spans="10:12">
      <c r="J1772" s="740" t="s">
        <v>2136</v>
      </c>
      <c r="K1772" s="740">
        <v>6769</v>
      </c>
      <c r="L1772" s="740" t="s">
        <v>2133</v>
      </c>
    </row>
    <row r="1773" spans="10:12">
      <c r="J1773" s="740" t="s">
        <v>2137</v>
      </c>
      <c r="K1773" s="740">
        <v>6769</v>
      </c>
      <c r="L1773" s="740" t="s">
        <v>2133</v>
      </c>
    </row>
    <row r="1774" spans="10:12">
      <c r="J1774" s="740" t="s">
        <v>2138</v>
      </c>
      <c r="K1774" s="740">
        <v>6780</v>
      </c>
      <c r="L1774" s="740" t="s">
        <v>2139</v>
      </c>
    </row>
    <row r="1775" spans="10:12">
      <c r="J1775" s="740" t="s">
        <v>2140</v>
      </c>
      <c r="K1775" s="740">
        <v>6780</v>
      </c>
      <c r="L1775" s="740" t="s">
        <v>2139</v>
      </c>
    </row>
    <row r="1776" spans="10:12">
      <c r="J1776" s="740" t="s">
        <v>2141</v>
      </c>
      <c r="K1776" s="740">
        <v>6780</v>
      </c>
      <c r="L1776" s="740" t="s">
        <v>2139</v>
      </c>
    </row>
    <row r="1777" spans="10:12">
      <c r="J1777" s="740" t="s">
        <v>2142</v>
      </c>
      <c r="K1777" s="740">
        <v>6781</v>
      </c>
      <c r="L1777" s="740" t="s">
        <v>2139</v>
      </c>
    </row>
    <row r="1778" spans="10:12">
      <c r="J1778" s="740" t="s">
        <v>2143</v>
      </c>
      <c r="K1778" s="740">
        <v>6782</v>
      </c>
      <c r="L1778" s="740" t="s">
        <v>2139</v>
      </c>
    </row>
    <row r="1779" spans="10:12">
      <c r="J1779" s="740" t="s">
        <v>2144</v>
      </c>
      <c r="K1779" s="740">
        <v>6790</v>
      </c>
      <c r="L1779" s="740" t="s">
        <v>2145</v>
      </c>
    </row>
    <row r="1780" spans="10:12">
      <c r="J1780" s="740" t="s">
        <v>2146</v>
      </c>
      <c r="K1780" s="740">
        <v>6791</v>
      </c>
      <c r="L1780" s="740" t="s">
        <v>2145</v>
      </c>
    </row>
    <row r="1781" spans="10:12">
      <c r="J1781" s="740" t="s">
        <v>2147</v>
      </c>
      <c r="K1781" s="740">
        <v>6792</v>
      </c>
      <c r="L1781" s="740" t="s">
        <v>2145</v>
      </c>
    </row>
    <row r="1782" spans="10:12">
      <c r="J1782" s="740" t="s">
        <v>2148</v>
      </c>
      <c r="K1782" s="740">
        <v>6792</v>
      </c>
      <c r="L1782" s="740" t="s">
        <v>2145</v>
      </c>
    </row>
    <row r="1783" spans="10:12">
      <c r="J1783" s="740" t="s">
        <v>2149</v>
      </c>
      <c r="K1783" s="740">
        <v>6800</v>
      </c>
      <c r="L1783" s="740" t="s">
        <v>2150</v>
      </c>
    </row>
    <row r="1784" spans="10:12">
      <c r="J1784" s="740" t="s">
        <v>2151</v>
      </c>
      <c r="K1784" s="740">
        <v>6800</v>
      </c>
      <c r="L1784" s="740" t="s">
        <v>2150</v>
      </c>
    </row>
    <row r="1785" spans="10:12">
      <c r="J1785" s="740" t="s">
        <v>2152</v>
      </c>
      <c r="K1785" s="740">
        <v>6800</v>
      </c>
      <c r="L1785" s="740" t="s">
        <v>2150</v>
      </c>
    </row>
    <row r="1786" spans="10:12">
      <c r="J1786" s="740" t="s">
        <v>2153</v>
      </c>
      <c r="K1786" s="740">
        <v>6800</v>
      </c>
      <c r="L1786" s="740" t="s">
        <v>2150</v>
      </c>
    </row>
    <row r="1787" spans="10:12">
      <c r="J1787" s="740" t="s">
        <v>2154</v>
      </c>
      <c r="K1787" s="740">
        <v>6800</v>
      </c>
      <c r="L1787" s="740" t="s">
        <v>2150</v>
      </c>
    </row>
    <row r="1788" spans="10:12">
      <c r="J1788" s="740" t="s">
        <v>2155</v>
      </c>
      <c r="K1788" s="740">
        <v>6800</v>
      </c>
      <c r="L1788" s="740" t="s">
        <v>2150</v>
      </c>
    </row>
    <row r="1789" spans="10:12">
      <c r="J1789" s="740" t="s">
        <v>2156</v>
      </c>
      <c r="K1789" s="740">
        <v>6800</v>
      </c>
      <c r="L1789" s="740" t="s">
        <v>2150</v>
      </c>
    </row>
    <row r="1790" spans="10:12">
      <c r="J1790" s="740" t="s">
        <v>2157</v>
      </c>
      <c r="K1790" s="740">
        <v>6800</v>
      </c>
      <c r="L1790" s="740" t="s">
        <v>2150</v>
      </c>
    </row>
    <row r="1791" spans="10:12">
      <c r="J1791" s="740" t="s">
        <v>2158</v>
      </c>
      <c r="K1791" s="740">
        <v>6810</v>
      </c>
      <c r="L1791" s="740" t="s">
        <v>2159</v>
      </c>
    </row>
    <row r="1792" spans="10:12">
      <c r="J1792" s="740" t="s">
        <v>2160</v>
      </c>
      <c r="K1792" s="740">
        <v>6810</v>
      </c>
      <c r="L1792" s="740" t="s">
        <v>2159</v>
      </c>
    </row>
    <row r="1793" spans="10:12">
      <c r="J1793" s="740" t="s">
        <v>2161</v>
      </c>
      <c r="K1793" s="740">
        <v>6810</v>
      </c>
      <c r="L1793" s="740" t="s">
        <v>2159</v>
      </c>
    </row>
    <row r="1794" spans="10:12">
      <c r="J1794" s="740" t="s">
        <v>2162</v>
      </c>
      <c r="K1794" s="740">
        <v>6811</v>
      </c>
      <c r="L1794" s="740" t="s">
        <v>2159</v>
      </c>
    </row>
    <row r="1795" spans="10:12">
      <c r="J1795" s="740" t="s">
        <v>2163</v>
      </c>
      <c r="K1795" s="740">
        <v>6812</v>
      </c>
      <c r="L1795" s="740" t="s">
        <v>2159</v>
      </c>
    </row>
    <row r="1796" spans="10:12">
      <c r="J1796" s="740" t="s">
        <v>2164</v>
      </c>
      <c r="K1796" s="740">
        <v>6813</v>
      </c>
      <c r="L1796" s="740" t="s">
        <v>2159</v>
      </c>
    </row>
    <row r="1797" spans="10:12">
      <c r="J1797" s="740" t="s">
        <v>2165</v>
      </c>
      <c r="K1797" s="740">
        <v>6820</v>
      </c>
      <c r="L1797" s="740" t="s">
        <v>2166</v>
      </c>
    </row>
    <row r="1798" spans="10:12">
      <c r="J1798" s="740" t="s">
        <v>2167</v>
      </c>
      <c r="K1798" s="740">
        <v>6820</v>
      </c>
      <c r="L1798" s="740" t="s">
        <v>2166</v>
      </c>
    </row>
    <row r="1799" spans="10:12">
      <c r="J1799" s="740" t="s">
        <v>2168</v>
      </c>
      <c r="K1799" s="740">
        <v>6820</v>
      </c>
      <c r="L1799" s="740" t="s">
        <v>2166</v>
      </c>
    </row>
    <row r="1800" spans="10:12">
      <c r="J1800" s="740" t="s">
        <v>2169</v>
      </c>
      <c r="K1800" s="740">
        <v>6820</v>
      </c>
      <c r="L1800" s="740" t="s">
        <v>2166</v>
      </c>
    </row>
    <row r="1801" spans="10:12">
      <c r="J1801" s="740" t="s">
        <v>2170</v>
      </c>
      <c r="K1801" s="740">
        <v>6821</v>
      </c>
      <c r="L1801" s="740" t="s">
        <v>2166</v>
      </c>
    </row>
    <row r="1802" spans="10:12">
      <c r="J1802" s="740" t="s">
        <v>2171</v>
      </c>
      <c r="K1802" s="740">
        <v>6823</v>
      </c>
      <c r="L1802" s="740" t="s">
        <v>2166</v>
      </c>
    </row>
    <row r="1803" spans="10:12">
      <c r="J1803" s="740" t="s">
        <v>2172</v>
      </c>
      <c r="K1803" s="740">
        <v>6824</v>
      </c>
      <c r="L1803" s="740" t="s">
        <v>2166</v>
      </c>
    </row>
    <row r="1804" spans="10:12">
      <c r="J1804" s="740" t="s">
        <v>2173</v>
      </c>
      <c r="K1804" s="740">
        <v>6830</v>
      </c>
      <c r="L1804" s="740" t="s">
        <v>2174</v>
      </c>
    </row>
    <row r="1805" spans="10:12">
      <c r="J1805" s="740" t="s">
        <v>2175</v>
      </c>
      <c r="K1805" s="740">
        <v>6830</v>
      </c>
      <c r="L1805" s="740" t="s">
        <v>2174</v>
      </c>
    </row>
    <row r="1806" spans="10:12">
      <c r="J1806" s="740" t="s">
        <v>2176</v>
      </c>
      <c r="K1806" s="740">
        <v>6830</v>
      </c>
      <c r="L1806" s="740" t="s">
        <v>2174</v>
      </c>
    </row>
    <row r="1807" spans="10:12">
      <c r="J1807" s="740" t="s">
        <v>2177</v>
      </c>
      <c r="K1807" s="740">
        <v>6830</v>
      </c>
      <c r="L1807" s="740" t="s">
        <v>2174</v>
      </c>
    </row>
    <row r="1808" spans="10:12">
      <c r="J1808" s="740" t="s">
        <v>2178</v>
      </c>
      <c r="K1808" s="740">
        <v>6831</v>
      </c>
      <c r="L1808" s="740" t="s">
        <v>2174</v>
      </c>
    </row>
    <row r="1809" spans="10:12">
      <c r="J1809" s="740" t="s">
        <v>2179</v>
      </c>
      <c r="K1809" s="740">
        <v>6832</v>
      </c>
      <c r="L1809" s="740" t="s">
        <v>2174</v>
      </c>
    </row>
    <row r="1810" spans="10:12">
      <c r="J1810" s="740" t="s">
        <v>2180</v>
      </c>
      <c r="K1810" s="740">
        <v>6833</v>
      </c>
      <c r="L1810" s="740" t="s">
        <v>2174</v>
      </c>
    </row>
    <row r="1811" spans="10:12">
      <c r="J1811" s="740" t="s">
        <v>2181</v>
      </c>
      <c r="K1811" s="740">
        <v>6833</v>
      </c>
      <c r="L1811" s="740" t="s">
        <v>2174</v>
      </c>
    </row>
    <row r="1812" spans="10:12">
      <c r="J1812" s="740" t="s">
        <v>2182</v>
      </c>
      <c r="K1812" s="740">
        <v>6834</v>
      </c>
      <c r="L1812" s="740" t="s">
        <v>2174</v>
      </c>
    </row>
    <row r="1813" spans="10:12">
      <c r="J1813" s="740" t="s">
        <v>2183</v>
      </c>
      <c r="K1813" s="740">
        <v>6836</v>
      </c>
      <c r="L1813" s="740" t="s">
        <v>2174</v>
      </c>
    </row>
    <row r="1814" spans="10:12">
      <c r="J1814" s="740" t="s">
        <v>2184</v>
      </c>
      <c r="K1814" s="740">
        <v>6838</v>
      </c>
      <c r="L1814" s="740" t="s">
        <v>2174</v>
      </c>
    </row>
    <row r="1815" spans="10:12">
      <c r="J1815" s="740" t="s">
        <v>2185</v>
      </c>
      <c r="K1815" s="740">
        <v>6840</v>
      </c>
      <c r="L1815" s="740" t="s">
        <v>2186</v>
      </c>
    </row>
    <row r="1816" spans="10:12">
      <c r="J1816" s="740" t="s">
        <v>2187</v>
      </c>
      <c r="K1816" s="740">
        <v>6840</v>
      </c>
      <c r="L1816" s="740" t="s">
        <v>2186</v>
      </c>
    </row>
    <row r="1817" spans="10:12">
      <c r="J1817" s="740" t="s">
        <v>2188</v>
      </c>
      <c r="K1817" s="740">
        <v>6840</v>
      </c>
      <c r="L1817" s="740" t="s">
        <v>2186</v>
      </c>
    </row>
    <row r="1818" spans="10:12">
      <c r="J1818" s="740" t="s">
        <v>2189</v>
      </c>
      <c r="K1818" s="740">
        <v>6840</v>
      </c>
      <c r="L1818" s="740" t="s">
        <v>2186</v>
      </c>
    </row>
    <row r="1819" spans="10:12">
      <c r="J1819" s="740" t="s">
        <v>1312</v>
      </c>
      <c r="K1819" s="740">
        <v>6840</v>
      </c>
      <c r="L1819" s="740" t="s">
        <v>2186</v>
      </c>
    </row>
    <row r="1820" spans="10:12">
      <c r="J1820" s="740" t="s">
        <v>2190</v>
      </c>
      <c r="K1820" s="740">
        <v>6840</v>
      </c>
      <c r="L1820" s="740" t="s">
        <v>2186</v>
      </c>
    </row>
    <row r="1821" spans="10:12">
      <c r="J1821" s="740" t="s">
        <v>2191</v>
      </c>
      <c r="K1821" s="740">
        <v>6850</v>
      </c>
      <c r="L1821" s="740" t="s">
        <v>2192</v>
      </c>
    </row>
    <row r="1822" spans="10:12">
      <c r="J1822" s="740" t="s">
        <v>2193</v>
      </c>
      <c r="K1822" s="740">
        <v>6850</v>
      </c>
      <c r="L1822" s="740" t="s">
        <v>2192</v>
      </c>
    </row>
    <row r="1823" spans="10:12">
      <c r="J1823" s="740" t="s">
        <v>2194</v>
      </c>
      <c r="K1823" s="740">
        <v>6850</v>
      </c>
      <c r="L1823" s="740" t="s">
        <v>2192</v>
      </c>
    </row>
    <row r="1824" spans="10:12">
      <c r="J1824" s="740" t="s">
        <v>2195</v>
      </c>
      <c r="K1824" s="740">
        <v>6851</v>
      </c>
      <c r="L1824" s="740" t="s">
        <v>2192</v>
      </c>
    </row>
    <row r="1825" spans="10:12">
      <c r="J1825" s="740" t="s">
        <v>2196</v>
      </c>
      <c r="K1825" s="740">
        <v>6852</v>
      </c>
      <c r="L1825" s="740" t="s">
        <v>2192</v>
      </c>
    </row>
    <row r="1826" spans="10:12">
      <c r="J1826" s="740" t="s">
        <v>2197</v>
      </c>
      <c r="K1826" s="740">
        <v>6852</v>
      </c>
      <c r="L1826" s="740" t="s">
        <v>2192</v>
      </c>
    </row>
    <row r="1827" spans="10:12">
      <c r="J1827" s="740" t="s">
        <v>2198</v>
      </c>
      <c r="K1827" s="740">
        <v>6853</v>
      </c>
      <c r="L1827" s="740" t="s">
        <v>2192</v>
      </c>
    </row>
    <row r="1828" spans="10:12">
      <c r="J1828" s="740" t="s">
        <v>2199</v>
      </c>
      <c r="K1828" s="740">
        <v>6856</v>
      </c>
      <c r="L1828" s="740" t="s">
        <v>2192</v>
      </c>
    </row>
    <row r="1829" spans="10:12">
      <c r="J1829" s="740" t="s">
        <v>2200</v>
      </c>
      <c r="K1829" s="740">
        <v>6860</v>
      </c>
      <c r="L1829" s="740" t="s">
        <v>2201</v>
      </c>
    </row>
    <row r="1830" spans="10:12">
      <c r="J1830" s="740" t="s">
        <v>2202</v>
      </c>
      <c r="K1830" s="740">
        <v>6860</v>
      </c>
      <c r="L1830" s="740" t="s">
        <v>2201</v>
      </c>
    </row>
    <row r="1831" spans="10:12">
      <c r="J1831" s="740" t="s">
        <v>2203</v>
      </c>
      <c r="K1831" s="740">
        <v>6860</v>
      </c>
      <c r="L1831" s="740" t="s">
        <v>2201</v>
      </c>
    </row>
    <row r="1832" spans="10:12">
      <c r="J1832" s="740" t="s">
        <v>2204</v>
      </c>
      <c r="K1832" s="740">
        <v>6860</v>
      </c>
      <c r="L1832" s="740" t="s">
        <v>2201</v>
      </c>
    </row>
    <row r="1833" spans="10:12">
      <c r="J1833" s="740" t="s">
        <v>2205</v>
      </c>
      <c r="K1833" s="740">
        <v>6860</v>
      </c>
      <c r="L1833" s="740" t="s">
        <v>2201</v>
      </c>
    </row>
    <row r="1834" spans="10:12">
      <c r="J1834" s="740" t="s">
        <v>2206</v>
      </c>
      <c r="K1834" s="740">
        <v>6870</v>
      </c>
      <c r="L1834" s="740" t="s">
        <v>2207</v>
      </c>
    </row>
    <row r="1835" spans="10:12">
      <c r="J1835" s="740" t="s">
        <v>2208</v>
      </c>
      <c r="K1835" s="740">
        <v>6870</v>
      </c>
      <c r="L1835" s="740" t="s">
        <v>2207</v>
      </c>
    </row>
    <row r="1836" spans="10:12">
      <c r="J1836" s="740" t="s">
        <v>2209</v>
      </c>
      <c r="K1836" s="740">
        <v>6870</v>
      </c>
      <c r="L1836" s="740" t="s">
        <v>2207</v>
      </c>
    </row>
    <row r="1837" spans="10:12">
      <c r="J1837" s="740" t="s">
        <v>2210</v>
      </c>
      <c r="K1837" s="740">
        <v>6870</v>
      </c>
      <c r="L1837" s="740" t="s">
        <v>2207</v>
      </c>
    </row>
    <row r="1838" spans="10:12">
      <c r="J1838" s="740" t="s">
        <v>2211</v>
      </c>
      <c r="K1838" s="740">
        <v>6870</v>
      </c>
      <c r="L1838" s="740" t="s">
        <v>2207</v>
      </c>
    </row>
    <row r="1839" spans="10:12">
      <c r="J1839" s="740" t="s">
        <v>2212</v>
      </c>
      <c r="K1839" s="740">
        <v>6870</v>
      </c>
      <c r="L1839" s="740" t="s">
        <v>2207</v>
      </c>
    </row>
    <row r="1840" spans="10:12">
      <c r="J1840" s="740" t="s">
        <v>2213</v>
      </c>
      <c r="K1840" s="740">
        <v>6880</v>
      </c>
      <c r="L1840" s="740" t="s">
        <v>2214</v>
      </c>
    </row>
    <row r="1841" spans="10:12">
      <c r="J1841" s="740" t="s">
        <v>2215</v>
      </c>
      <c r="K1841" s="740">
        <v>6880</v>
      </c>
      <c r="L1841" s="740" t="s">
        <v>2214</v>
      </c>
    </row>
    <row r="1842" spans="10:12">
      <c r="J1842" s="740" t="s">
        <v>2216</v>
      </c>
      <c r="K1842" s="740">
        <v>6880</v>
      </c>
      <c r="L1842" s="740" t="s">
        <v>2214</v>
      </c>
    </row>
    <row r="1843" spans="10:12">
      <c r="J1843" s="740" t="s">
        <v>2217</v>
      </c>
      <c r="K1843" s="740">
        <v>6880</v>
      </c>
      <c r="L1843" s="740" t="s">
        <v>2214</v>
      </c>
    </row>
    <row r="1844" spans="10:12">
      <c r="J1844" s="740" t="s">
        <v>2218</v>
      </c>
      <c r="K1844" s="740">
        <v>6880</v>
      </c>
      <c r="L1844" s="740" t="s">
        <v>2214</v>
      </c>
    </row>
    <row r="1845" spans="10:12">
      <c r="J1845" s="740" t="s">
        <v>2219</v>
      </c>
      <c r="K1845" s="740">
        <v>6887</v>
      </c>
      <c r="L1845" s="740" t="s">
        <v>2220</v>
      </c>
    </row>
    <row r="1846" spans="10:12">
      <c r="J1846" s="740" t="s">
        <v>2221</v>
      </c>
      <c r="K1846" s="740">
        <v>6887</v>
      </c>
      <c r="L1846" s="740" t="s">
        <v>2220</v>
      </c>
    </row>
    <row r="1847" spans="10:12">
      <c r="J1847" s="740" t="s">
        <v>2222</v>
      </c>
      <c r="K1847" s="740">
        <v>6887</v>
      </c>
      <c r="L1847" s="740" t="s">
        <v>2220</v>
      </c>
    </row>
    <row r="1848" spans="10:12">
      <c r="J1848" s="740" t="s">
        <v>2223</v>
      </c>
      <c r="K1848" s="740">
        <v>6890</v>
      </c>
      <c r="L1848" s="740" t="s">
        <v>2224</v>
      </c>
    </row>
    <row r="1849" spans="10:12">
      <c r="J1849" s="740" t="s">
        <v>2225</v>
      </c>
      <c r="K1849" s="740">
        <v>6890</v>
      </c>
      <c r="L1849" s="740" t="s">
        <v>2224</v>
      </c>
    </row>
    <row r="1850" spans="10:12">
      <c r="J1850" s="740" t="s">
        <v>2226</v>
      </c>
      <c r="K1850" s="740">
        <v>6890</v>
      </c>
      <c r="L1850" s="740" t="s">
        <v>2224</v>
      </c>
    </row>
    <row r="1851" spans="10:12">
      <c r="J1851" s="740" t="s">
        <v>2227</v>
      </c>
      <c r="K1851" s="740">
        <v>6890</v>
      </c>
      <c r="L1851" s="740" t="s">
        <v>2224</v>
      </c>
    </row>
    <row r="1852" spans="10:12">
      <c r="J1852" s="740" t="s">
        <v>2228</v>
      </c>
      <c r="K1852" s="740">
        <v>6890</v>
      </c>
      <c r="L1852" s="740" t="s">
        <v>2224</v>
      </c>
    </row>
    <row r="1853" spans="10:12">
      <c r="J1853" s="740" t="s">
        <v>2229</v>
      </c>
      <c r="K1853" s="740">
        <v>6890</v>
      </c>
      <c r="L1853" s="740" t="s">
        <v>2224</v>
      </c>
    </row>
    <row r="1854" spans="10:12">
      <c r="J1854" s="740" t="s">
        <v>2230</v>
      </c>
      <c r="K1854" s="740">
        <v>6890</v>
      </c>
      <c r="L1854" s="740" t="s">
        <v>2224</v>
      </c>
    </row>
    <row r="1855" spans="10:12">
      <c r="J1855" s="740" t="s">
        <v>2231</v>
      </c>
      <c r="K1855" s="740">
        <v>6900</v>
      </c>
      <c r="L1855" s="740" t="s">
        <v>2232</v>
      </c>
    </row>
    <row r="1856" spans="10:12">
      <c r="J1856" s="740" t="s">
        <v>2233</v>
      </c>
      <c r="K1856" s="740">
        <v>6900</v>
      </c>
      <c r="L1856" s="740" t="s">
        <v>2232</v>
      </c>
    </row>
    <row r="1857" spans="10:12">
      <c r="J1857" s="740" t="s">
        <v>2234</v>
      </c>
      <c r="K1857" s="740">
        <v>6900</v>
      </c>
      <c r="L1857" s="740" t="s">
        <v>2232</v>
      </c>
    </row>
    <row r="1858" spans="10:12">
      <c r="J1858" s="740" t="s">
        <v>2235</v>
      </c>
      <c r="K1858" s="740">
        <v>6900</v>
      </c>
      <c r="L1858" s="740" t="s">
        <v>2232</v>
      </c>
    </row>
    <row r="1859" spans="10:12">
      <c r="J1859" s="740" t="s">
        <v>2236</v>
      </c>
      <c r="K1859" s="740">
        <v>6900</v>
      </c>
      <c r="L1859" s="740" t="s">
        <v>2232</v>
      </c>
    </row>
    <row r="1860" spans="10:12">
      <c r="J1860" s="740" t="s">
        <v>2237</v>
      </c>
      <c r="K1860" s="740">
        <v>6900</v>
      </c>
      <c r="L1860" s="740" t="s">
        <v>2232</v>
      </c>
    </row>
    <row r="1861" spans="10:12">
      <c r="J1861" s="740" t="s">
        <v>2238</v>
      </c>
      <c r="K1861" s="740">
        <v>6900</v>
      </c>
      <c r="L1861" s="740" t="s">
        <v>2232</v>
      </c>
    </row>
    <row r="1862" spans="10:12">
      <c r="J1862" s="740" t="s">
        <v>2239</v>
      </c>
      <c r="K1862" s="740">
        <v>6920</v>
      </c>
      <c r="L1862" s="740" t="s">
        <v>2240</v>
      </c>
    </row>
    <row r="1863" spans="10:12">
      <c r="J1863" s="740" t="s">
        <v>2241</v>
      </c>
      <c r="K1863" s="740">
        <v>6920</v>
      </c>
      <c r="L1863" s="740" t="s">
        <v>2240</v>
      </c>
    </row>
    <row r="1864" spans="10:12">
      <c r="J1864" s="740" t="s">
        <v>2242</v>
      </c>
      <c r="K1864" s="740">
        <v>6921</v>
      </c>
      <c r="L1864" s="740" t="s">
        <v>2240</v>
      </c>
    </row>
    <row r="1865" spans="10:12">
      <c r="J1865" s="740" t="s">
        <v>2243</v>
      </c>
      <c r="K1865" s="740">
        <v>6922</v>
      </c>
      <c r="L1865" s="740" t="s">
        <v>2240</v>
      </c>
    </row>
    <row r="1866" spans="10:12">
      <c r="J1866" s="740" t="s">
        <v>2244</v>
      </c>
      <c r="K1866" s="740">
        <v>6924</v>
      </c>
      <c r="L1866" s="740" t="s">
        <v>2240</v>
      </c>
    </row>
    <row r="1867" spans="10:12">
      <c r="J1867" s="740" t="s">
        <v>2245</v>
      </c>
      <c r="K1867" s="740">
        <v>6927</v>
      </c>
      <c r="L1867" s="740" t="s">
        <v>2246</v>
      </c>
    </row>
    <row r="1868" spans="10:12">
      <c r="J1868" s="740" t="s">
        <v>2247</v>
      </c>
      <c r="K1868" s="740">
        <v>6927</v>
      </c>
      <c r="L1868" s="740" t="s">
        <v>2246</v>
      </c>
    </row>
    <row r="1869" spans="10:12">
      <c r="J1869" s="740" t="s">
        <v>2248</v>
      </c>
      <c r="K1869" s="740">
        <v>6927</v>
      </c>
      <c r="L1869" s="740" t="s">
        <v>2246</v>
      </c>
    </row>
    <row r="1870" spans="10:12">
      <c r="J1870" s="740" t="s">
        <v>2249</v>
      </c>
      <c r="K1870" s="740">
        <v>6927</v>
      </c>
      <c r="L1870" s="740" t="s">
        <v>2246</v>
      </c>
    </row>
    <row r="1871" spans="10:12">
      <c r="J1871" s="740" t="s">
        <v>2250</v>
      </c>
      <c r="K1871" s="740">
        <v>6929</v>
      </c>
      <c r="L1871" s="740" t="s">
        <v>2251</v>
      </c>
    </row>
    <row r="1872" spans="10:12">
      <c r="J1872" s="740" t="s">
        <v>2252</v>
      </c>
      <c r="K1872" s="740">
        <v>6929</v>
      </c>
      <c r="L1872" s="740" t="s">
        <v>2251</v>
      </c>
    </row>
    <row r="1873" spans="10:12">
      <c r="J1873" s="740" t="s">
        <v>2253</v>
      </c>
      <c r="K1873" s="740">
        <v>6929</v>
      </c>
      <c r="L1873" s="740" t="s">
        <v>2251</v>
      </c>
    </row>
    <row r="1874" spans="10:12">
      <c r="J1874" s="740" t="s">
        <v>1631</v>
      </c>
      <c r="K1874" s="740">
        <v>6929</v>
      </c>
      <c r="L1874" s="740" t="s">
        <v>2251</v>
      </c>
    </row>
    <row r="1875" spans="10:12">
      <c r="J1875" s="740" t="s">
        <v>2254</v>
      </c>
      <c r="K1875" s="740">
        <v>6940</v>
      </c>
      <c r="L1875" s="740" t="s">
        <v>2255</v>
      </c>
    </row>
    <row r="1876" spans="10:12">
      <c r="J1876" s="740" t="s">
        <v>2256</v>
      </c>
      <c r="K1876" s="740">
        <v>6940</v>
      </c>
      <c r="L1876" s="740" t="s">
        <v>2255</v>
      </c>
    </row>
    <row r="1877" spans="10:12">
      <c r="J1877" s="740" t="s">
        <v>2257</v>
      </c>
      <c r="K1877" s="740">
        <v>6940</v>
      </c>
      <c r="L1877" s="740" t="s">
        <v>2255</v>
      </c>
    </row>
    <row r="1878" spans="10:12">
      <c r="J1878" s="740" t="s">
        <v>2258</v>
      </c>
      <c r="K1878" s="740">
        <v>6940</v>
      </c>
      <c r="L1878" s="740" t="s">
        <v>2255</v>
      </c>
    </row>
    <row r="1879" spans="10:12">
      <c r="J1879" s="740" t="s">
        <v>2259</v>
      </c>
      <c r="K1879" s="740">
        <v>6940</v>
      </c>
      <c r="L1879" s="740" t="s">
        <v>2255</v>
      </c>
    </row>
    <row r="1880" spans="10:12">
      <c r="J1880" s="740" t="s">
        <v>2260</v>
      </c>
      <c r="K1880" s="740">
        <v>6941</v>
      </c>
      <c r="L1880" s="740" t="s">
        <v>2255</v>
      </c>
    </row>
    <row r="1881" spans="10:12">
      <c r="J1881" s="740" t="s">
        <v>2261</v>
      </c>
      <c r="K1881" s="740">
        <v>6941</v>
      </c>
      <c r="L1881" s="740" t="s">
        <v>2255</v>
      </c>
    </row>
    <row r="1882" spans="10:12">
      <c r="J1882" s="740" t="s">
        <v>2262</v>
      </c>
      <c r="K1882" s="740">
        <v>6941</v>
      </c>
      <c r="L1882" s="740" t="s">
        <v>2255</v>
      </c>
    </row>
    <row r="1883" spans="10:12">
      <c r="J1883" s="740" t="s">
        <v>2263</v>
      </c>
      <c r="K1883" s="740">
        <v>6941</v>
      </c>
      <c r="L1883" s="740" t="s">
        <v>2255</v>
      </c>
    </row>
    <row r="1884" spans="10:12">
      <c r="J1884" s="740" t="s">
        <v>2264</v>
      </c>
      <c r="K1884" s="740">
        <v>6941</v>
      </c>
      <c r="L1884" s="740" t="s">
        <v>2255</v>
      </c>
    </row>
    <row r="1885" spans="10:12">
      <c r="J1885" s="740" t="s">
        <v>2265</v>
      </c>
      <c r="K1885" s="740">
        <v>6941</v>
      </c>
      <c r="L1885" s="740" t="s">
        <v>2255</v>
      </c>
    </row>
    <row r="1886" spans="10:12">
      <c r="J1886" s="740" t="s">
        <v>2266</v>
      </c>
      <c r="K1886" s="740">
        <v>6941</v>
      </c>
      <c r="L1886" s="740" t="s">
        <v>2255</v>
      </c>
    </row>
    <row r="1887" spans="10:12">
      <c r="J1887" s="740" t="s">
        <v>2267</v>
      </c>
      <c r="K1887" s="740">
        <v>6950</v>
      </c>
      <c r="L1887" s="740" t="s">
        <v>2268</v>
      </c>
    </row>
    <row r="1888" spans="10:12">
      <c r="J1888" s="740" t="s">
        <v>2269</v>
      </c>
      <c r="K1888" s="740">
        <v>6950</v>
      </c>
      <c r="L1888" s="740" t="s">
        <v>2268</v>
      </c>
    </row>
    <row r="1889" spans="10:12">
      <c r="J1889" s="740" t="s">
        <v>2270</v>
      </c>
      <c r="K1889" s="740">
        <v>6951</v>
      </c>
      <c r="L1889" s="740" t="s">
        <v>2268</v>
      </c>
    </row>
    <row r="1890" spans="10:12">
      <c r="J1890" s="740" t="s">
        <v>2271</v>
      </c>
      <c r="K1890" s="740">
        <v>6952</v>
      </c>
      <c r="L1890" s="740" t="s">
        <v>2268</v>
      </c>
    </row>
    <row r="1891" spans="10:12">
      <c r="J1891" s="740" t="s">
        <v>2272</v>
      </c>
      <c r="K1891" s="740">
        <v>6953</v>
      </c>
      <c r="L1891" s="740" t="s">
        <v>2268</v>
      </c>
    </row>
    <row r="1892" spans="10:12">
      <c r="J1892" s="740" t="s">
        <v>2273</v>
      </c>
      <c r="K1892" s="740">
        <v>6953</v>
      </c>
      <c r="L1892" s="740" t="s">
        <v>2268</v>
      </c>
    </row>
    <row r="1893" spans="10:12">
      <c r="J1893" s="740" t="s">
        <v>2274</v>
      </c>
      <c r="K1893" s="740">
        <v>6953</v>
      </c>
      <c r="L1893" s="740" t="s">
        <v>2268</v>
      </c>
    </row>
    <row r="1894" spans="10:12">
      <c r="J1894" s="740" t="s">
        <v>2275</v>
      </c>
      <c r="K1894" s="740">
        <v>6953</v>
      </c>
      <c r="L1894" s="740" t="s">
        <v>2268</v>
      </c>
    </row>
    <row r="1895" spans="10:12">
      <c r="J1895" s="740" t="s">
        <v>2276</v>
      </c>
      <c r="K1895" s="740">
        <v>6960</v>
      </c>
      <c r="L1895" s="740" t="s">
        <v>2277</v>
      </c>
    </row>
    <row r="1896" spans="10:12">
      <c r="J1896" s="740" t="s">
        <v>2278</v>
      </c>
      <c r="K1896" s="740">
        <v>6960</v>
      </c>
      <c r="L1896" s="740" t="s">
        <v>2277</v>
      </c>
    </row>
    <row r="1897" spans="10:12">
      <c r="J1897" s="740" t="s">
        <v>2279</v>
      </c>
      <c r="K1897" s="740">
        <v>6960</v>
      </c>
      <c r="L1897" s="740" t="s">
        <v>2277</v>
      </c>
    </row>
    <row r="1898" spans="10:12">
      <c r="J1898" s="740" t="s">
        <v>2280</v>
      </c>
      <c r="K1898" s="740">
        <v>6960</v>
      </c>
      <c r="L1898" s="740" t="s">
        <v>2277</v>
      </c>
    </row>
    <row r="1899" spans="10:12">
      <c r="J1899" s="740" t="s">
        <v>2281</v>
      </c>
      <c r="K1899" s="740">
        <v>6960</v>
      </c>
      <c r="L1899" s="740" t="s">
        <v>2277</v>
      </c>
    </row>
    <row r="1900" spans="10:12">
      <c r="J1900" s="740" t="s">
        <v>2282</v>
      </c>
      <c r="K1900" s="740">
        <v>6960</v>
      </c>
      <c r="L1900" s="740" t="s">
        <v>2277</v>
      </c>
    </row>
    <row r="1901" spans="10:12">
      <c r="J1901" s="740" t="s">
        <v>2283</v>
      </c>
      <c r="K1901" s="740">
        <v>6970</v>
      </c>
      <c r="L1901" s="740" t="s">
        <v>2284</v>
      </c>
    </row>
    <row r="1902" spans="10:12">
      <c r="J1902" s="740" t="s">
        <v>2285</v>
      </c>
      <c r="K1902" s="740">
        <v>6971</v>
      </c>
      <c r="L1902" s="740" t="s">
        <v>2284</v>
      </c>
    </row>
    <row r="1903" spans="10:12">
      <c r="J1903" s="740" t="s">
        <v>2286</v>
      </c>
      <c r="K1903" s="740">
        <v>6972</v>
      </c>
      <c r="L1903" s="740" t="s">
        <v>2284</v>
      </c>
    </row>
    <row r="1904" spans="10:12">
      <c r="J1904" s="740" t="s">
        <v>2287</v>
      </c>
      <c r="K1904" s="740">
        <v>6980</v>
      </c>
      <c r="L1904" s="740" t="s">
        <v>2288</v>
      </c>
    </row>
    <row r="1905" spans="10:12">
      <c r="J1905" s="740" t="s">
        <v>2289</v>
      </c>
      <c r="K1905" s="740">
        <v>6980</v>
      </c>
      <c r="L1905" s="740" t="s">
        <v>2288</v>
      </c>
    </row>
    <row r="1906" spans="10:12">
      <c r="J1906" s="740" t="s">
        <v>2290</v>
      </c>
      <c r="K1906" s="740">
        <v>6982</v>
      </c>
      <c r="L1906" s="740" t="s">
        <v>2288</v>
      </c>
    </row>
    <row r="1907" spans="10:12">
      <c r="J1907" s="740" t="s">
        <v>2291</v>
      </c>
      <c r="K1907" s="740">
        <v>6983</v>
      </c>
      <c r="L1907" s="740" t="s">
        <v>2288</v>
      </c>
    </row>
    <row r="1908" spans="10:12">
      <c r="J1908" s="740" t="s">
        <v>2292</v>
      </c>
      <c r="K1908" s="740">
        <v>6984</v>
      </c>
      <c r="L1908" s="740" t="s">
        <v>2288</v>
      </c>
    </row>
    <row r="1909" spans="10:12">
      <c r="J1909" s="740" t="s">
        <v>2293</v>
      </c>
      <c r="K1909" s="740">
        <v>6986</v>
      </c>
      <c r="L1909" s="740" t="s">
        <v>2288</v>
      </c>
    </row>
    <row r="1910" spans="10:12">
      <c r="J1910" s="740" t="s">
        <v>2294</v>
      </c>
      <c r="K1910" s="740">
        <v>6987</v>
      </c>
      <c r="L1910" s="740" t="s">
        <v>2295</v>
      </c>
    </row>
    <row r="1911" spans="10:12">
      <c r="J1911" s="740" t="s">
        <v>2296</v>
      </c>
      <c r="K1911" s="740">
        <v>6987</v>
      </c>
      <c r="L1911" s="740" t="s">
        <v>2295</v>
      </c>
    </row>
    <row r="1912" spans="10:12">
      <c r="J1912" s="740" t="s">
        <v>2297</v>
      </c>
      <c r="K1912" s="740">
        <v>6987</v>
      </c>
      <c r="L1912" s="740" t="s">
        <v>2295</v>
      </c>
    </row>
    <row r="1913" spans="10:12">
      <c r="J1913" s="740" t="s">
        <v>2298</v>
      </c>
      <c r="K1913" s="740">
        <v>6987</v>
      </c>
      <c r="L1913" s="740" t="s">
        <v>2295</v>
      </c>
    </row>
    <row r="1914" spans="10:12">
      <c r="J1914" s="740" t="s">
        <v>2299</v>
      </c>
      <c r="K1914" s="740">
        <v>6990</v>
      </c>
      <c r="L1914" s="740" t="s">
        <v>2300</v>
      </c>
    </row>
    <row r="1915" spans="10:12">
      <c r="J1915" s="740" t="s">
        <v>2301</v>
      </c>
      <c r="K1915" s="740">
        <v>6990</v>
      </c>
      <c r="L1915" s="740" t="s">
        <v>2300</v>
      </c>
    </row>
    <row r="1916" spans="10:12">
      <c r="J1916" s="740" t="s">
        <v>2302</v>
      </c>
      <c r="K1916" s="740">
        <v>6990</v>
      </c>
      <c r="L1916" s="740" t="s">
        <v>2300</v>
      </c>
    </row>
    <row r="1917" spans="10:12">
      <c r="J1917" s="740" t="s">
        <v>2303</v>
      </c>
      <c r="K1917" s="740">
        <v>6990</v>
      </c>
      <c r="L1917" s="740" t="s">
        <v>2300</v>
      </c>
    </row>
    <row r="1918" spans="10:12">
      <c r="J1918" s="740" t="s">
        <v>2304</v>
      </c>
      <c r="K1918" s="740">
        <v>6997</v>
      </c>
      <c r="L1918" s="740" t="s">
        <v>2305</v>
      </c>
    </row>
    <row r="1919" spans="10:12">
      <c r="J1919" s="740" t="s">
        <v>2306</v>
      </c>
      <c r="K1919" s="740">
        <v>6997</v>
      </c>
      <c r="L1919" s="740" t="s">
        <v>2305</v>
      </c>
    </row>
    <row r="1920" spans="10:12">
      <c r="J1920" s="740" t="s">
        <v>2307</v>
      </c>
      <c r="K1920" s="740">
        <v>6997</v>
      </c>
      <c r="L1920" s="740" t="s">
        <v>2305</v>
      </c>
    </row>
    <row r="1921" spans="10:12">
      <c r="J1921" s="740" t="s">
        <v>2308</v>
      </c>
      <c r="K1921" s="740">
        <v>6997</v>
      </c>
      <c r="L1921" s="740" t="s">
        <v>2305</v>
      </c>
    </row>
    <row r="1922" spans="10:12">
      <c r="J1922" s="740" t="s">
        <v>2309</v>
      </c>
      <c r="K1922" s="740">
        <v>7000</v>
      </c>
      <c r="L1922" s="740" t="s">
        <v>2310</v>
      </c>
    </row>
    <row r="1923" spans="10:12">
      <c r="J1923" s="740" t="s">
        <v>2311</v>
      </c>
      <c r="K1923" s="740">
        <v>7010</v>
      </c>
      <c r="L1923" s="740" t="s">
        <v>2311</v>
      </c>
    </row>
    <row r="1924" spans="10:12">
      <c r="J1924" s="740" t="s">
        <v>2312</v>
      </c>
      <c r="K1924" s="740">
        <v>7011</v>
      </c>
      <c r="L1924" s="740" t="s">
        <v>2310</v>
      </c>
    </row>
    <row r="1925" spans="10:12">
      <c r="J1925" s="740" t="s">
        <v>2313</v>
      </c>
      <c r="K1925" s="740">
        <v>7012</v>
      </c>
      <c r="L1925" s="740" t="s">
        <v>2310</v>
      </c>
    </row>
    <row r="1926" spans="10:12">
      <c r="J1926" s="740" t="s">
        <v>2314</v>
      </c>
      <c r="K1926" s="740">
        <v>7012</v>
      </c>
      <c r="L1926" s="740" t="s">
        <v>2310</v>
      </c>
    </row>
    <row r="1927" spans="10:12">
      <c r="J1927" s="740" t="s">
        <v>2315</v>
      </c>
      <c r="K1927" s="740">
        <v>7020</v>
      </c>
      <c r="L1927" s="740" t="s">
        <v>2310</v>
      </c>
    </row>
    <row r="1928" spans="10:12">
      <c r="J1928" s="740" t="s">
        <v>2316</v>
      </c>
      <c r="K1928" s="740">
        <v>7020</v>
      </c>
      <c r="L1928" s="740" t="s">
        <v>2310</v>
      </c>
    </row>
    <row r="1929" spans="10:12">
      <c r="J1929" s="740" t="s">
        <v>2317</v>
      </c>
      <c r="K1929" s="740">
        <v>7021</v>
      </c>
      <c r="L1929" s="740" t="s">
        <v>2310</v>
      </c>
    </row>
    <row r="1930" spans="10:12">
      <c r="J1930" s="740" t="s">
        <v>2318</v>
      </c>
      <c r="K1930" s="740">
        <v>7022</v>
      </c>
      <c r="L1930" s="740" t="s">
        <v>2310</v>
      </c>
    </row>
    <row r="1931" spans="10:12">
      <c r="J1931" s="740" t="s">
        <v>2319</v>
      </c>
      <c r="K1931" s="740">
        <v>7022</v>
      </c>
      <c r="L1931" s="740" t="s">
        <v>2310</v>
      </c>
    </row>
    <row r="1932" spans="10:12">
      <c r="J1932" s="740" t="s">
        <v>2320</v>
      </c>
      <c r="K1932" s="740">
        <v>7022</v>
      </c>
      <c r="L1932" s="740" t="s">
        <v>2310</v>
      </c>
    </row>
    <row r="1933" spans="10:12">
      <c r="J1933" s="740" t="s">
        <v>2321</v>
      </c>
      <c r="K1933" s="740">
        <v>7022</v>
      </c>
      <c r="L1933" s="740" t="s">
        <v>2310</v>
      </c>
    </row>
    <row r="1934" spans="10:12">
      <c r="J1934" s="740" t="s">
        <v>2322</v>
      </c>
      <c r="K1934" s="740">
        <v>7022</v>
      </c>
      <c r="L1934" s="740" t="s">
        <v>2310</v>
      </c>
    </row>
    <row r="1935" spans="10:12">
      <c r="J1935" s="740" t="s">
        <v>2323</v>
      </c>
      <c r="K1935" s="740">
        <v>7024</v>
      </c>
      <c r="L1935" s="740" t="s">
        <v>2310</v>
      </c>
    </row>
    <row r="1936" spans="10:12">
      <c r="J1936" s="740" t="s">
        <v>2324</v>
      </c>
      <c r="K1936" s="740">
        <v>7030</v>
      </c>
      <c r="L1936" s="740" t="s">
        <v>2310</v>
      </c>
    </row>
    <row r="1937" spans="10:12">
      <c r="J1937" s="740" t="s">
        <v>2325</v>
      </c>
      <c r="K1937" s="740">
        <v>7031</v>
      </c>
      <c r="L1937" s="740" t="s">
        <v>2310</v>
      </c>
    </row>
    <row r="1938" spans="10:12">
      <c r="J1938" s="740" t="s">
        <v>2326</v>
      </c>
      <c r="K1938" s="740">
        <v>7032</v>
      </c>
      <c r="L1938" s="740" t="s">
        <v>2310</v>
      </c>
    </row>
    <row r="1939" spans="10:12">
      <c r="J1939" s="740" t="s">
        <v>2327</v>
      </c>
      <c r="K1939" s="740">
        <v>7033</v>
      </c>
      <c r="L1939" s="740" t="s">
        <v>2310</v>
      </c>
    </row>
    <row r="1940" spans="10:12">
      <c r="J1940" s="740" t="s">
        <v>2328</v>
      </c>
      <c r="K1940" s="740">
        <v>7034</v>
      </c>
      <c r="L1940" s="740" t="s">
        <v>2310</v>
      </c>
    </row>
    <row r="1941" spans="10:12">
      <c r="J1941" s="740" t="s">
        <v>2329</v>
      </c>
      <c r="K1941" s="740">
        <v>7034</v>
      </c>
      <c r="L1941" s="740" t="s">
        <v>2310</v>
      </c>
    </row>
    <row r="1942" spans="10:12">
      <c r="J1942" s="740" t="s">
        <v>2330</v>
      </c>
      <c r="K1942" s="740">
        <v>7040</v>
      </c>
      <c r="L1942" s="740" t="s">
        <v>2331</v>
      </c>
    </row>
    <row r="1943" spans="10:12">
      <c r="J1943" s="740" t="s">
        <v>2332</v>
      </c>
      <c r="K1943" s="740">
        <v>7040</v>
      </c>
      <c r="L1943" s="740" t="s">
        <v>2331</v>
      </c>
    </row>
    <row r="1944" spans="10:12">
      <c r="J1944" s="740" t="s">
        <v>2333</v>
      </c>
      <c r="K1944" s="740">
        <v>7040</v>
      </c>
      <c r="L1944" s="740" t="s">
        <v>2331</v>
      </c>
    </row>
    <row r="1945" spans="10:12">
      <c r="J1945" s="740" t="s">
        <v>2334</v>
      </c>
      <c r="K1945" s="740">
        <v>7040</v>
      </c>
      <c r="L1945" s="740" t="s">
        <v>2331</v>
      </c>
    </row>
    <row r="1946" spans="10:12">
      <c r="J1946" s="740" t="s">
        <v>2335</v>
      </c>
      <c r="K1946" s="740">
        <v>7040</v>
      </c>
      <c r="L1946" s="740" t="s">
        <v>2331</v>
      </c>
    </row>
    <row r="1947" spans="10:12">
      <c r="J1947" s="740" t="s">
        <v>2336</v>
      </c>
      <c r="K1947" s="740">
        <v>7040</v>
      </c>
      <c r="L1947" s="740" t="s">
        <v>2331</v>
      </c>
    </row>
    <row r="1948" spans="10:12">
      <c r="J1948" s="740" t="s">
        <v>2337</v>
      </c>
      <c r="K1948" s="740">
        <v>7040</v>
      </c>
      <c r="L1948" s="740" t="s">
        <v>2331</v>
      </c>
    </row>
    <row r="1949" spans="10:12">
      <c r="J1949" s="740" t="s">
        <v>2338</v>
      </c>
      <c r="K1949" s="740">
        <v>7040</v>
      </c>
      <c r="L1949" s="740" t="s">
        <v>2331</v>
      </c>
    </row>
    <row r="1950" spans="10:12">
      <c r="J1950" s="740" t="s">
        <v>2339</v>
      </c>
      <c r="K1950" s="740">
        <v>7041</v>
      </c>
      <c r="L1950" s="740" t="s">
        <v>2331</v>
      </c>
    </row>
    <row r="1951" spans="10:12">
      <c r="J1951" s="740" t="s">
        <v>2340</v>
      </c>
      <c r="K1951" s="740">
        <v>7041</v>
      </c>
      <c r="L1951" s="740" t="s">
        <v>2331</v>
      </c>
    </row>
    <row r="1952" spans="10:12">
      <c r="J1952" s="740" t="s">
        <v>2341</v>
      </c>
      <c r="K1952" s="740">
        <v>7050</v>
      </c>
      <c r="L1952" s="740" t="s">
        <v>2342</v>
      </c>
    </row>
    <row r="1953" spans="10:12">
      <c r="J1953" s="740" t="s">
        <v>2343</v>
      </c>
      <c r="K1953" s="740">
        <v>7050</v>
      </c>
      <c r="L1953" s="740" t="s">
        <v>2342</v>
      </c>
    </row>
    <row r="1954" spans="10:12">
      <c r="J1954" s="740" t="s">
        <v>2344</v>
      </c>
      <c r="K1954" s="740">
        <v>7050</v>
      </c>
      <c r="L1954" s="740" t="s">
        <v>2342</v>
      </c>
    </row>
    <row r="1955" spans="10:12">
      <c r="J1955" s="740" t="s">
        <v>2345</v>
      </c>
      <c r="K1955" s="740">
        <v>7050</v>
      </c>
      <c r="L1955" s="740" t="s">
        <v>2342</v>
      </c>
    </row>
    <row r="1956" spans="10:12">
      <c r="J1956" s="740" t="s">
        <v>2346</v>
      </c>
      <c r="K1956" s="740">
        <v>7050</v>
      </c>
      <c r="L1956" s="740" t="s">
        <v>2342</v>
      </c>
    </row>
    <row r="1957" spans="10:12">
      <c r="J1957" s="740" t="s">
        <v>2347</v>
      </c>
      <c r="K1957" s="740">
        <v>7050</v>
      </c>
      <c r="L1957" s="740" t="s">
        <v>2342</v>
      </c>
    </row>
    <row r="1958" spans="10:12">
      <c r="J1958" s="740" t="s">
        <v>2348</v>
      </c>
      <c r="K1958" s="740">
        <v>7060</v>
      </c>
      <c r="L1958" s="740" t="s">
        <v>2349</v>
      </c>
    </row>
    <row r="1959" spans="10:12">
      <c r="J1959" s="740" t="s">
        <v>2350</v>
      </c>
      <c r="K1959" s="740">
        <v>7060</v>
      </c>
      <c r="L1959" s="740" t="s">
        <v>2349</v>
      </c>
    </row>
    <row r="1960" spans="10:12">
      <c r="J1960" s="740" t="s">
        <v>2351</v>
      </c>
      <c r="K1960" s="740">
        <v>7061</v>
      </c>
      <c r="L1960" s="740" t="s">
        <v>2349</v>
      </c>
    </row>
    <row r="1961" spans="10:12">
      <c r="J1961" s="740" t="s">
        <v>2352</v>
      </c>
      <c r="K1961" s="740">
        <v>7061</v>
      </c>
      <c r="L1961" s="740" t="s">
        <v>2349</v>
      </c>
    </row>
    <row r="1962" spans="10:12">
      <c r="J1962" s="740" t="s">
        <v>2353</v>
      </c>
      <c r="K1962" s="740">
        <v>7062</v>
      </c>
      <c r="L1962" s="740" t="s">
        <v>2349</v>
      </c>
    </row>
    <row r="1963" spans="10:12">
      <c r="J1963" s="740" t="s">
        <v>2354</v>
      </c>
      <c r="K1963" s="740">
        <v>7063</v>
      </c>
      <c r="L1963" s="740" t="s">
        <v>2349</v>
      </c>
    </row>
    <row r="1964" spans="10:12">
      <c r="J1964" s="740" t="s">
        <v>2355</v>
      </c>
      <c r="K1964" s="740">
        <v>7063</v>
      </c>
      <c r="L1964" s="740" t="s">
        <v>2349</v>
      </c>
    </row>
    <row r="1965" spans="10:12">
      <c r="J1965" s="740" t="s">
        <v>2356</v>
      </c>
      <c r="K1965" s="740">
        <v>7070</v>
      </c>
      <c r="L1965" s="740" t="s">
        <v>2357</v>
      </c>
    </row>
    <row r="1966" spans="10:12">
      <c r="J1966" s="740" t="s">
        <v>2358</v>
      </c>
      <c r="K1966" s="740">
        <v>7070</v>
      </c>
      <c r="L1966" s="740" t="s">
        <v>2357</v>
      </c>
    </row>
    <row r="1967" spans="10:12">
      <c r="J1967" s="740" t="s">
        <v>2359</v>
      </c>
      <c r="K1967" s="740">
        <v>7070</v>
      </c>
      <c r="L1967" s="740" t="s">
        <v>2357</v>
      </c>
    </row>
    <row r="1968" spans="10:12">
      <c r="J1968" s="740" t="s">
        <v>2360</v>
      </c>
      <c r="K1968" s="740">
        <v>7070</v>
      </c>
      <c r="L1968" s="740" t="s">
        <v>2357</v>
      </c>
    </row>
    <row r="1969" spans="10:12">
      <c r="J1969" s="740" t="s">
        <v>2361</v>
      </c>
      <c r="K1969" s="740">
        <v>7070</v>
      </c>
      <c r="L1969" s="740" t="s">
        <v>2357</v>
      </c>
    </row>
    <row r="1970" spans="10:12">
      <c r="J1970" s="740" t="s">
        <v>2362</v>
      </c>
      <c r="K1970" s="740">
        <v>7080</v>
      </c>
      <c r="L1970" s="740" t="s">
        <v>2363</v>
      </c>
    </row>
    <row r="1971" spans="10:12">
      <c r="J1971" s="740" t="s">
        <v>2364</v>
      </c>
      <c r="K1971" s="740">
        <v>7080</v>
      </c>
      <c r="L1971" s="740" t="s">
        <v>2363</v>
      </c>
    </row>
    <row r="1972" spans="10:12">
      <c r="J1972" s="740" t="s">
        <v>2365</v>
      </c>
      <c r="K1972" s="740">
        <v>7080</v>
      </c>
      <c r="L1972" s="740" t="s">
        <v>2363</v>
      </c>
    </row>
    <row r="1973" spans="10:12">
      <c r="J1973" s="740" t="s">
        <v>2366</v>
      </c>
      <c r="K1973" s="740">
        <v>7080</v>
      </c>
      <c r="L1973" s="740" t="s">
        <v>2363</v>
      </c>
    </row>
    <row r="1974" spans="10:12">
      <c r="J1974" s="740" t="s">
        <v>2367</v>
      </c>
      <c r="K1974" s="740">
        <v>7080</v>
      </c>
      <c r="L1974" s="740" t="s">
        <v>2363</v>
      </c>
    </row>
    <row r="1975" spans="10:12">
      <c r="J1975" s="740" t="s">
        <v>2368</v>
      </c>
      <c r="K1975" s="740">
        <v>7090</v>
      </c>
      <c r="L1975" s="740" t="s">
        <v>2369</v>
      </c>
    </row>
    <row r="1976" spans="10:12">
      <c r="J1976" s="740" t="s">
        <v>2370</v>
      </c>
      <c r="K1976" s="740">
        <v>7090</v>
      </c>
      <c r="L1976" s="740" t="s">
        <v>2369</v>
      </c>
    </row>
    <row r="1977" spans="10:12">
      <c r="J1977" s="740" t="s">
        <v>2371</v>
      </c>
      <c r="K1977" s="740">
        <v>7090</v>
      </c>
      <c r="L1977" s="740" t="s">
        <v>2369</v>
      </c>
    </row>
    <row r="1978" spans="10:12">
      <c r="J1978" s="740" t="s">
        <v>2372</v>
      </c>
      <c r="K1978" s="740">
        <v>7090</v>
      </c>
      <c r="L1978" s="740" t="s">
        <v>2369</v>
      </c>
    </row>
    <row r="1979" spans="10:12">
      <c r="J1979" s="740" t="s">
        <v>2373</v>
      </c>
      <c r="K1979" s="740">
        <v>7090</v>
      </c>
      <c r="L1979" s="740" t="s">
        <v>2369</v>
      </c>
    </row>
    <row r="1980" spans="10:12">
      <c r="J1980" s="740" t="s">
        <v>2374</v>
      </c>
      <c r="K1980" s="740">
        <v>7090</v>
      </c>
      <c r="L1980" s="740" t="s">
        <v>2369</v>
      </c>
    </row>
    <row r="1981" spans="10:12">
      <c r="J1981" s="740" t="s">
        <v>2375</v>
      </c>
      <c r="K1981" s="740">
        <v>7100</v>
      </c>
      <c r="L1981" s="740" t="s">
        <v>2376</v>
      </c>
    </row>
    <row r="1982" spans="10:12">
      <c r="J1982" s="740" t="s">
        <v>2377</v>
      </c>
      <c r="K1982" s="740">
        <v>7100</v>
      </c>
      <c r="L1982" s="740" t="s">
        <v>2376</v>
      </c>
    </row>
    <row r="1983" spans="10:12">
      <c r="J1983" s="740" t="s">
        <v>2378</v>
      </c>
      <c r="K1983" s="740">
        <v>7100</v>
      </c>
      <c r="L1983" s="740" t="s">
        <v>2376</v>
      </c>
    </row>
    <row r="1984" spans="10:12">
      <c r="J1984" s="740" t="s">
        <v>2379</v>
      </c>
      <c r="K1984" s="740">
        <v>7100</v>
      </c>
      <c r="L1984" s="740" t="s">
        <v>2376</v>
      </c>
    </row>
    <row r="1985" spans="10:12">
      <c r="J1985" s="740" t="s">
        <v>2380</v>
      </c>
      <c r="K1985" s="740">
        <v>7100</v>
      </c>
      <c r="L1985" s="740" t="s">
        <v>2376</v>
      </c>
    </row>
    <row r="1986" spans="10:12">
      <c r="J1986" s="740" t="s">
        <v>2381</v>
      </c>
      <c r="K1986" s="740">
        <v>7110</v>
      </c>
      <c r="L1986" s="740" t="s">
        <v>2376</v>
      </c>
    </row>
    <row r="1987" spans="10:12">
      <c r="J1987" s="740" t="s">
        <v>2382</v>
      </c>
      <c r="K1987" s="740">
        <v>7110</v>
      </c>
      <c r="L1987" s="740" t="s">
        <v>2376</v>
      </c>
    </row>
    <row r="1988" spans="10:12">
      <c r="J1988" s="740" t="s">
        <v>2383</v>
      </c>
      <c r="K1988" s="740">
        <v>7110</v>
      </c>
      <c r="L1988" s="740" t="s">
        <v>2376</v>
      </c>
    </row>
    <row r="1989" spans="10:12">
      <c r="J1989" s="740" t="s">
        <v>2384</v>
      </c>
      <c r="K1989" s="740">
        <v>7110</v>
      </c>
      <c r="L1989" s="740" t="s">
        <v>2376</v>
      </c>
    </row>
    <row r="1990" spans="10:12">
      <c r="J1990" s="740" t="s">
        <v>2385</v>
      </c>
      <c r="K1990" s="740">
        <v>7110</v>
      </c>
      <c r="L1990" s="740" t="s">
        <v>2376</v>
      </c>
    </row>
    <row r="1991" spans="10:12">
      <c r="J1991" s="740" t="s">
        <v>2386</v>
      </c>
      <c r="K1991" s="740">
        <v>7120</v>
      </c>
      <c r="L1991" s="740" t="s">
        <v>2387</v>
      </c>
    </row>
    <row r="1992" spans="10:12">
      <c r="J1992" s="740" t="s">
        <v>2388</v>
      </c>
      <c r="K1992" s="740">
        <v>7120</v>
      </c>
      <c r="L1992" s="740" t="s">
        <v>2387</v>
      </c>
    </row>
    <row r="1993" spans="10:12">
      <c r="J1993" s="740" t="s">
        <v>2389</v>
      </c>
      <c r="K1993" s="740">
        <v>7120</v>
      </c>
      <c r="L1993" s="740" t="s">
        <v>2387</v>
      </c>
    </row>
    <row r="1994" spans="10:12">
      <c r="J1994" s="740" t="s">
        <v>2390</v>
      </c>
      <c r="K1994" s="740">
        <v>7120</v>
      </c>
      <c r="L1994" s="740" t="s">
        <v>2387</v>
      </c>
    </row>
    <row r="1995" spans="10:12">
      <c r="J1995" s="740" t="s">
        <v>2391</v>
      </c>
      <c r="K1995" s="740">
        <v>7120</v>
      </c>
      <c r="L1995" s="740" t="s">
        <v>2387</v>
      </c>
    </row>
    <row r="1996" spans="10:12">
      <c r="J1996" s="740" t="s">
        <v>2392</v>
      </c>
      <c r="K1996" s="740">
        <v>7120</v>
      </c>
      <c r="L1996" s="740" t="s">
        <v>2387</v>
      </c>
    </row>
    <row r="1997" spans="10:12">
      <c r="J1997" s="740" t="s">
        <v>2393</v>
      </c>
      <c r="K1997" s="740">
        <v>7120</v>
      </c>
      <c r="L1997" s="740" t="s">
        <v>2387</v>
      </c>
    </row>
    <row r="1998" spans="10:12">
      <c r="J1998" s="740" t="s">
        <v>2394</v>
      </c>
      <c r="K1998" s="740">
        <v>7120</v>
      </c>
      <c r="L1998" s="740" t="s">
        <v>2387</v>
      </c>
    </row>
    <row r="1999" spans="10:12">
      <c r="J1999" s="740" t="s">
        <v>2395</v>
      </c>
      <c r="K1999" s="740">
        <v>7120</v>
      </c>
      <c r="L1999" s="740" t="s">
        <v>2387</v>
      </c>
    </row>
    <row r="2000" spans="10:12">
      <c r="J2000" s="740" t="s">
        <v>2396</v>
      </c>
      <c r="K2000" s="740">
        <v>7130</v>
      </c>
      <c r="L2000" s="740" t="s">
        <v>2397</v>
      </c>
    </row>
    <row r="2001" spans="10:12">
      <c r="J2001" s="740" t="s">
        <v>2398</v>
      </c>
      <c r="K2001" s="740">
        <v>7130</v>
      </c>
      <c r="L2001" s="740" t="s">
        <v>2397</v>
      </c>
    </row>
    <row r="2002" spans="10:12">
      <c r="J2002" s="740" t="s">
        <v>2399</v>
      </c>
      <c r="K2002" s="740">
        <v>7130</v>
      </c>
      <c r="L2002" s="740" t="s">
        <v>2397</v>
      </c>
    </row>
    <row r="2003" spans="10:12">
      <c r="J2003" s="740" t="s">
        <v>2400</v>
      </c>
      <c r="K2003" s="740">
        <v>7131</v>
      </c>
      <c r="L2003" s="740" t="s">
        <v>2397</v>
      </c>
    </row>
    <row r="2004" spans="10:12">
      <c r="J2004" s="740" t="s">
        <v>2401</v>
      </c>
      <c r="K2004" s="740">
        <v>7133</v>
      </c>
      <c r="L2004" s="740" t="s">
        <v>2397</v>
      </c>
    </row>
    <row r="2005" spans="10:12">
      <c r="J2005" s="740" t="s">
        <v>2402</v>
      </c>
      <c r="K2005" s="740">
        <v>7134</v>
      </c>
      <c r="L2005" s="740" t="s">
        <v>2397</v>
      </c>
    </row>
    <row r="2006" spans="10:12">
      <c r="J2006" s="740" t="s">
        <v>2403</v>
      </c>
      <c r="K2006" s="740">
        <v>7134</v>
      </c>
      <c r="L2006" s="740" t="s">
        <v>2397</v>
      </c>
    </row>
    <row r="2007" spans="10:12">
      <c r="J2007" s="740" t="s">
        <v>2404</v>
      </c>
      <c r="K2007" s="740">
        <v>7134</v>
      </c>
      <c r="L2007" s="740" t="s">
        <v>2397</v>
      </c>
    </row>
    <row r="2008" spans="10:12">
      <c r="J2008" s="740" t="s">
        <v>2405</v>
      </c>
      <c r="K2008" s="740">
        <v>7134</v>
      </c>
      <c r="L2008" s="740" t="s">
        <v>2397</v>
      </c>
    </row>
    <row r="2009" spans="10:12">
      <c r="J2009" s="740" t="s">
        <v>2406</v>
      </c>
      <c r="K2009" s="740">
        <v>7140</v>
      </c>
      <c r="L2009" s="740" t="s">
        <v>2407</v>
      </c>
    </row>
    <row r="2010" spans="10:12">
      <c r="J2010" s="740" t="s">
        <v>2408</v>
      </c>
      <c r="K2010" s="740">
        <v>7141</v>
      </c>
      <c r="L2010" s="740" t="s">
        <v>2407</v>
      </c>
    </row>
    <row r="2011" spans="10:12">
      <c r="J2011" s="740" t="s">
        <v>2409</v>
      </c>
      <c r="K2011" s="740">
        <v>7141</v>
      </c>
      <c r="L2011" s="740" t="s">
        <v>2407</v>
      </c>
    </row>
    <row r="2012" spans="10:12">
      <c r="J2012" s="740" t="s">
        <v>2410</v>
      </c>
      <c r="K2012" s="740">
        <v>7160</v>
      </c>
      <c r="L2012" s="740" t="s">
        <v>2411</v>
      </c>
    </row>
    <row r="2013" spans="10:12">
      <c r="J2013" s="740" t="s">
        <v>2412</v>
      </c>
      <c r="K2013" s="740">
        <v>7160</v>
      </c>
      <c r="L2013" s="740" t="s">
        <v>2411</v>
      </c>
    </row>
    <row r="2014" spans="10:12">
      <c r="J2014" s="740" t="s">
        <v>2413</v>
      </c>
      <c r="K2014" s="740">
        <v>7160</v>
      </c>
      <c r="L2014" s="740" t="s">
        <v>2411</v>
      </c>
    </row>
    <row r="2015" spans="10:12">
      <c r="J2015" s="740" t="s">
        <v>2414</v>
      </c>
      <c r="K2015" s="740">
        <v>7170</v>
      </c>
      <c r="L2015" s="740" t="s">
        <v>2415</v>
      </c>
    </row>
    <row r="2016" spans="10:12">
      <c r="J2016" s="740" t="s">
        <v>2416</v>
      </c>
      <c r="K2016" s="740">
        <v>7170</v>
      </c>
      <c r="L2016" s="740" t="s">
        <v>2415</v>
      </c>
    </row>
    <row r="2017" spans="10:12">
      <c r="J2017" s="740" t="s">
        <v>2417</v>
      </c>
      <c r="K2017" s="740">
        <v>7170</v>
      </c>
      <c r="L2017" s="740" t="s">
        <v>2415</v>
      </c>
    </row>
    <row r="2018" spans="10:12">
      <c r="J2018" s="740" t="s">
        <v>2418</v>
      </c>
      <c r="K2018" s="740">
        <v>7170</v>
      </c>
      <c r="L2018" s="740" t="s">
        <v>2415</v>
      </c>
    </row>
    <row r="2019" spans="10:12">
      <c r="J2019" s="740" t="s">
        <v>2419</v>
      </c>
      <c r="K2019" s="740">
        <v>7170</v>
      </c>
      <c r="L2019" s="740" t="s">
        <v>2415</v>
      </c>
    </row>
    <row r="2020" spans="10:12">
      <c r="J2020" s="740" t="s">
        <v>2420</v>
      </c>
      <c r="K2020" s="740">
        <v>7180</v>
      </c>
      <c r="L2020" s="740" t="s">
        <v>2421</v>
      </c>
    </row>
    <row r="2021" spans="10:12">
      <c r="J2021" s="740" t="s">
        <v>2422</v>
      </c>
      <c r="K2021" s="740">
        <v>7181</v>
      </c>
      <c r="L2021" s="740" t="s">
        <v>2421</v>
      </c>
    </row>
    <row r="2022" spans="10:12">
      <c r="J2022" s="740" t="s">
        <v>2423</v>
      </c>
      <c r="K2022" s="740">
        <v>7181</v>
      </c>
      <c r="L2022" s="740" t="s">
        <v>2421</v>
      </c>
    </row>
    <row r="2023" spans="10:12">
      <c r="J2023" s="740" t="s">
        <v>2424</v>
      </c>
      <c r="K2023" s="740">
        <v>7181</v>
      </c>
      <c r="L2023" s="740" t="s">
        <v>2421</v>
      </c>
    </row>
    <row r="2024" spans="10:12">
      <c r="J2024" s="740" t="s">
        <v>2425</v>
      </c>
      <c r="K2024" s="740">
        <v>7181</v>
      </c>
      <c r="L2024" s="740" t="s">
        <v>2421</v>
      </c>
    </row>
    <row r="2025" spans="10:12">
      <c r="J2025" s="740" t="s">
        <v>2426</v>
      </c>
      <c r="K2025" s="740">
        <v>7190</v>
      </c>
      <c r="L2025" s="740" t="s">
        <v>2427</v>
      </c>
    </row>
    <row r="2026" spans="10:12">
      <c r="J2026" s="740" t="s">
        <v>2428</v>
      </c>
      <c r="K2026" s="740">
        <v>7190</v>
      </c>
      <c r="L2026" s="740" t="s">
        <v>2427</v>
      </c>
    </row>
    <row r="2027" spans="10:12">
      <c r="J2027" s="740" t="s">
        <v>2429</v>
      </c>
      <c r="K2027" s="740">
        <v>7191</v>
      </c>
      <c r="L2027" s="740" t="s">
        <v>2427</v>
      </c>
    </row>
    <row r="2028" spans="10:12">
      <c r="J2028" s="740" t="s">
        <v>2430</v>
      </c>
      <c r="K2028" s="740">
        <v>7300</v>
      </c>
      <c r="L2028" s="740" t="s">
        <v>2431</v>
      </c>
    </row>
    <row r="2029" spans="10:12">
      <c r="J2029" s="740" t="s">
        <v>2432</v>
      </c>
      <c r="K2029" s="740">
        <v>7301</v>
      </c>
      <c r="L2029" s="740" t="s">
        <v>2431</v>
      </c>
    </row>
    <row r="2030" spans="10:12">
      <c r="J2030" s="740" t="s">
        <v>2433</v>
      </c>
      <c r="K2030" s="740">
        <v>7320</v>
      </c>
      <c r="L2030" s="740" t="s">
        <v>2434</v>
      </c>
    </row>
    <row r="2031" spans="10:12">
      <c r="J2031" s="740" t="s">
        <v>2435</v>
      </c>
      <c r="K2031" s="740">
        <v>7321</v>
      </c>
      <c r="L2031" s="740" t="s">
        <v>2434</v>
      </c>
    </row>
    <row r="2032" spans="10:12">
      <c r="J2032" s="740" t="s">
        <v>2436</v>
      </c>
      <c r="K2032" s="740">
        <v>7321</v>
      </c>
      <c r="L2032" s="740" t="s">
        <v>2434</v>
      </c>
    </row>
    <row r="2033" spans="10:12">
      <c r="J2033" s="740" t="s">
        <v>2437</v>
      </c>
      <c r="K2033" s="740">
        <v>7322</v>
      </c>
      <c r="L2033" s="740" t="s">
        <v>2434</v>
      </c>
    </row>
    <row r="2034" spans="10:12">
      <c r="J2034" s="740" t="s">
        <v>2438</v>
      </c>
      <c r="K2034" s="740">
        <v>7322</v>
      </c>
      <c r="L2034" s="740" t="s">
        <v>2434</v>
      </c>
    </row>
    <row r="2035" spans="10:12">
      <c r="J2035" s="740" t="s">
        <v>2439</v>
      </c>
      <c r="K2035" s="740">
        <v>7330</v>
      </c>
      <c r="L2035" s="740" t="s">
        <v>2440</v>
      </c>
    </row>
    <row r="2036" spans="10:12">
      <c r="J2036" s="740" t="s">
        <v>2441</v>
      </c>
      <c r="K2036" s="740">
        <v>7331</v>
      </c>
      <c r="L2036" s="740" t="s">
        <v>2440</v>
      </c>
    </row>
    <row r="2037" spans="10:12">
      <c r="J2037" s="740" t="s">
        <v>2442</v>
      </c>
      <c r="K2037" s="740">
        <v>7332</v>
      </c>
      <c r="L2037" s="740" t="s">
        <v>2440</v>
      </c>
    </row>
    <row r="2038" spans="10:12">
      <c r="J2038" s="740" t="s">
        <v>2443</v>
      </c>
      <c r="K2038" s="740">
        <v>7332</v>
      </c>
      <c r="L2038" s="740" t="s">
        <v>2440</v>
      </c>
    </row>
    <row r="2039" spans="10:12">
      <c r="J2039" s="740" t="s">
        <v>2444</v>
      </c>
      <c r="K2039" s="740">
        <v>7333</v>
      </c>
      <c r="L2039" s="740" t="s">
        <v>2440</v>
      </c>
    </row>
    <row r="2040" spans="10:12">
      <c r="J2040" s="740" t="s">
        <v>2445</v>
      </c>
      <c r="K2040" s="740">
        <v>7334</v>
      </c>
      <c r="L2040" s="740" t="s">
        <v>2440</v>
      </c>
    </row>
    <row r="2041" spans="10:12">
      <c r="J2041" s="740" t="s">
        <v>2446</v>
      </c>
      <c r="K2041" s="740">
        <v>7334</v>
      </c>
      <c r="L2041" s="740" t="s">
        <v>2440</v>
      </c>
    </row>
    <row r="2042" spans="10:12">
      <c r="J2042" s="740" t="s">
        <v>2447</v>
      </c>
      <c r="K2042" s="740">
        <v>7340</v>
      </c>
      <c r="L2042" s="740" t="s">
        <v>2448</v>
      </c>
    </row>
    <row r="2043" spans="10:12">
      <c r="J2043" s="740" t="s">
        <v>2449</v>
      </c>
      <c r="K2043" s="740">
        <v>7340</v>
      </c>
      <c r="L2043" s="740" t="s">
        <v>2448</v>
      </c>
    </row>
    <row r="2044" spans="10:12">
      <c r="J2044" s="740" t="s">
        <v>2450</v>
      </c>
      <c r="K2044" s="740">
        <v>7340</v>
      </c>
      <c r="L2044" s="740" t="s">
        <v>2448</v>
      </c>
    </row>
    <row r="2045" spans="10:12">
      <c r="J2045" s="740" t="s">
        <v>2451</v>
      </c>
      <c r="K2045" s="740">
        <v>7340</v>
      </c>
      <c r="L2045" s="740" t="s">
        <v>2448</v>
      </c>
    </row>
    <row r="2046" spans="10:12">
      <c r="J2046" s="740" t="s">
        <v>2452</v>
      </c>
      <c r="K2046" s="740">
        <v>7350</v>
      </c>
      <c r="L2046" s="740" t="s">
        <v>2453</v>
      </c>
    </row>
    <row r="2047" spans="10:12">
      <c r="J2047" s="740" t="s">
        <v>2454</v>
      </c>
      <c r="K2047" s="740">
        <v>7350</v>
      </c>
      <c r="L2047" s="740" t="s">
        <v>2453</v>
      </c>
    </row>
    <row r="2048" spans="10:12">
      <c r="J2048" s="740" t="s">
        <v>2455</v>
      </c>
      <c r="K2048" s="740">
        <v>7350</v>
      </c>
      <c r="L2048" s="740" t="s">
        <v>2453</v>
      </c>
    </row>
    <row r="2049" spans="10:12">
      <c r="J2049" s="740" t="s">
        <v>2456</v>
      </c>
      <c r="K2049" s="740">
        <v>7350</v>
      </c>
      <c r="L2049" s="740" t="s">
        <v>2453</v>
      </c>
    </row>
    <row r="2050" spans="10:12">
      <c r="J2050" s="740" t="s">
        <v>2457</v>
      </c>
      <c r="K2050" s="740">
        <v>7370</v>
      </c>
      <c r="L2050" s="740" t="s">
        <v>2458</v>
      </c>
    </row>
    <row r="2051" spans="10:12">
      <c r="J2051" s="740" t="s">
        <v>2459</v>
      </c>
      <c r="K2051" s="740">
        <v>7370</v>
      </c>
      <c r="L2051" s="740" t="s">
        <v>2458</v>
      </c>
    </row>
    <row r="2052" spans="10:12">
      <c r="J2052" s="740" t="s">
        <v>2460</v>
      </c>
      <c r="K2052" s="740">
        <v>7370</v>
      </c>
      <c r="L2052" s="740" t="s">
        <v>2458</v>
      </c>
    </row>
    <row r="2053" spans="10:12">
      <c r="J2053" s="740" t="s">
        <v>2461</v>
      </c>
      <c r="K2053" s="740">
        <v>7370</v>
      </c>
      <c r="L2053" s="740" t="s">
        <v>2458</v>
      </c>
    </row>
    <row r="2054" spans="10:12">
      <c r="J2054" s="740" t="s">
        <v>2462</v>
      </c>
      <c r="K2054" s="740">
        <v>7380</v>
      </c>
      <c r="L2054" s="740" t="s">
        <v>2463</v>
      </c>
    </row>
    <row r="2055" spans="10:12">
      <c r="J2055" s="740" t="s">
        <v>2464</v>
      </c>
      <c r="K2055" s="740">
        <v>7380</v>
      </c>
      <c r="L2055" s="740" t="s">
        <v>2463</v>
      </c>
    </row>
    <row r="2056" spans="10:12">
      <c r="J2056" s="740" t="s">
        <v>2465</v>
      </c>
      <c r="K2056" s="740">
        <v>7382</v>
      </c>
      <c r="L2056" s="740" t="s">
        <v>2463</v>
      </c>
    </row>
    <row r="2057" spans="10:12">
      <c r="J2057" s="740" t="s">
        <v>2466</v>
      </c>
      <c r="K2057" s="740">
        <v>7387</v>
      </c>
      <c r="L2057" s="740" t="s">
        <v>2467</v>
      </c>
    </row>
    <row r="2058" spans="10:12">
      <c r="J2058" s="740" t="s">
        <v>2468</v>
      </c>
      <c r="K2058" s="740">
        <v>7387</v>
      </c>
      <c r="L2058" s="740" t="s">
        <v>2467</v>
      </c>
    </row>
    <row r="2059" spans="10:12">
      <c r="J2059" s="740" t="s">
        <v>2469</v>
      </c>
      <c r="K2059" s="740">
        <v>7387</v>
      </c>
      <c r="L2059" s="740" t="s">
        <v>2467</v>
      </c>
    </row>
    <row r="2060" spans="10:12">
      <c r="J2060" s="740" t="s">
        <v>2470</v>
      </c>
      <c r="K2060" s="740">
        <v>7387</v>
      </c>
      <c r="L2060" s="740" t="s">
        <v>2467</v>
      </c>
    </row>
    <row r="2061" spans="10:12">
      <c r="J2061" s="740" t="s">
        <v>2471</v>
      </c>
      <c r="K2061" s="740">
        <v>7387</v>
      </c>
      <c r="L2061" s="740" t="s">
        <v>2467</v>
      </c>
    </row>
    <row r="2062" spans="10:12">
      <c r="J2062" s="740" t="s">
        <v>2472</v>
      </c>
      <c r="K2062" s="740">
        <v>7387</v>
      </c>
      <c r="L2062" s="740" t="s">
        <v>2467</v>
      </c>
    </row>
    <row r="2063" spans="10:12">
      <c r="J2063" s="740" t="s">
        <v>2473</v>
      </c>
      <c r="K2063" s="740">
        <v>7387</v>
      </c>
      <c r="L2063" s="740" t="s">
        <v>2467</v>
      </c>
    </row>
    <row r="2064" spans="10:12">
      <c r="J2064" s="740" t="s">
        <v>2474</v>
      </c>
      <c r="K2064" s="740">
        <v>7387</v>
      </c>
      <c r="L2064" s="740" t="s">
        <v>2467</v>
      </c>
    </row>
    <row r="2065" spans="10:12">
      <c r="J2065" s="740" t="s">
        <v>2475</v>
      </c>
      <c r="K2065" s="740">
        <v>7387</v>
      </c>
      <c r="L2065" s="740" t="s">
        <v>2467</v>
      </c>
    </row>
    <row r="2066" spans="10:12">
      <c r="J2066" s="740" t="s">
        <v>2476</v>
      </c>
      <c r="K2066" s="740">
        <v>7387</v>
      </c>
      <c r="L2066" s="740" t="s">
        <v>2467</v>
      </c>
    </row>
    <row r="2067" spans="10:12">
      <c r="J2067" s="740" t="s">
        <v>2477</v>
      </c>
      <c r="K2067" s="740">
        <v>7390</v>
      </c>
      <c r="L2067" s="740" t="s">
        <v>2478</v>
      </c>
    </row>
    <row r="2068" spans="10:12">
      <c r="J2068" s="740" t="s">
        <v>2479</v>
      </c>
      <c r="K2068" s="740">
        <v>7390</v>
      </c>
      <c r="L2068" s="740" t="s">
        <v>2478</v>
      </c>
    </row>
    <row r="2069" spans="10:12">
      <c r="J2069" s="740" t="s">
        <v>2480</v>
      </c>
      <c r="K2069" s="740">
        <v>7500</v>
      </c>
      <c r="L2069" s="740" t="s">
        <v>2481</v>
      </c>
    </row>
    <row r="2070" spans="10:12">
      <c r="J2070" s="740" t="s">
        <v>2482</v>
      </c>
      <c r="K2070" s="740">
        <v>7500</v>
      </c>
      <c r="L2070" s="740" t="s">
        <v>2481</v>
      </c>
    </row>
    <row r="2071" spans="10:12">
      <c r="J2071" s="740" t="s">
        <v>2483</v>
      </c>
      <c r="K2071" s="740">
        <v>7500</v>
      </c>
      <c r="L2071" s="740" t="s">
        <v>2481</v>
      </c>
    </row>
    <row r="2072" spans="10:12">
      <c r="J2072" s="740" t="s">
        <v>2484</v>
      </c>
      <c r="K2072" s="740">
        <v>7501</v>
      </c>
      <c r="L2072" s="740" t="s">
        <v>2481</v>
      </c>
    </row>
    <row r="2073" spans="10:12">
      <c r="J2073" s="740" t="s">
        <v>2485</v>
      </c>
      <c r="K2073" s="740">
        <v>7502</v>
      </c>
      <c r="L2073" s="740" t="s">
        <v>2481</v>
      </c>
    </row>
    <row r="2074" spans="10:12">
      <c r="J2074" s="740" t="s">
        <v>2486</v>
      </c>
      <c r="K2074" s="740">
        <v>7503</v>
      </c>
      <c r="L2074" s="740" t="s">
        <v>2481</v>
      </c>
    </row>
    <row r="2075" spans="10:12">
      <c r="J2075" s="740" t="s">
        <v>2487</v>
      </c>
      <c r="K2075" s="740">
        <v>7504</v>
      </c>
      <c r="L2075" s="740" t="s">
        <v>2481</v>
      </c>
    </row>
    <row r="2076" spans="10:12">
      <c r="J2076" s="740" t="s">
        <v>2488</v>
      </c>
      <c r="K2076" s="740">
        <v>7506</v>
      </c>
      <c r="L2076" s="740" t="s">
        <v>2481</v>
      </c>
    </row>
    <row r="2077" spans="10:12">
      <c r="J2077" s="740" t="s">
        <v>2489</v>
      </c>
      <c r="K2077" s="740">
        <v>7510</v>
      </c>
      <c r="L2077" s="740" t="s">
        <v>2489</v>
      </c>
    </row>
    <row r="2078" spans="10:12">
      <c r="J2078" s="740" t="s">
        <v>2490</v>
      </c>
      <c r="K2078" s="740">
        <v>7511</v>
      </c>
      <c r="L2078" s="740" t="s">
        <v>2490</v>
      </c>
    </row>
    <row r="2079" spans="10:12">
      <c r="J2079" s="740" t="s">
        <v>2491</v>
      </c>
      <c r="K2079" s="740">
        <v>7512</v>
      </c>
      <c r="L2079" s="740" t="s">
        <v>2491</v>
      </c>
    </row>
    <row r="2080" spans="10:12">
      <c r="J2080" s="740" t="s">
        <v>2492</v>
      </c>
      <c r="K2080" s="740">
        <v>7513</v>
      </c>
      <c r="L2080" s="740" t="s">
        <v>2492</v>
      </c>
    </row>
    <row r="2081" spans="10:12">
      <c r="J2081" s="740" t="s">
        <v>2493</v>
      </c>
      <c r="K2081" s="740">
        <v>7520</v>
      </c>
      <c r="L2081" s="740" t="s">
        <v>2481</v>
      </c>
    </row>
    <row r="2082" spans="10:12">
      <c r="J2082" s="740" t="s">
        <v>2494</v>
      </c>
      <c r="K2082" s="740">
        <v>7520</v>
      </c>
      <c r="L2082" s="740" t="s">
        <v>2481</v>
      </c>
    </row>
    <row r="2083" spans="10:12">
      <c r="J2083" s="740" t="s">
        <v>2495</v>
      </c>
      <c r="K2083" s="740">
        <v>7521</v>
      </c>
      <c r="L2083" s="740" t="s">
        <v>2481</v>
      </c>
    </row>
    <row r="2084" spans="10:12">
      <c r="J2084" s="740" t="s">
        <v>2496</v>
      </c>
      <c r="K2084" s="740">
        <v>7522</v>
      </c>
      <c r="L2084" s="740" t="s">
        <v>2481</v>
      </c>
    </row>
    <row r="2085" spans="10:12">
      <c r="J2085" s="740" t="s">
        <v>2497</v>
      </c>
      <c r="K2085" s="740">
        <v>7522</v>
      </c>
      <c r="L2085" s="740" t="s">
        <v>2481</v>
      </c>
    </row>
    <row r="2086" spans="10:12">
      <c r="J2086" s="740" t="s">
        <v>2498</v>
      </c>
      <c r="K2086" s="740">
        <v>7522</v>
      </c>
      <c r="L2086" s="740" t="s">
        <v>2481</v>
      </c>
    </row>
    <row r="2087" spans="10:12">
      <c r="J2087" s="740" t="s">
        <v>2499</v>
      </c>
      <c r="K2087" s="740">
        <v>7522</v>
      </c>
      <c r="L2087" s="740" t="s">
        <v>2481</v>
      </c>
    </row>
    <row r="2088" spans="10:12">
      <c r="J2088" s="740" t="s">
        <v>2500</v>
      </c>
      <c r="K2088" s="740">
        <v>7530</v>
      </c>
      <c r="L2088" s="740" t="s">
        <v>2481</v>
      </c>
    </row>
    <row r="2089" spans="10:12">
      <c r="J2089" s="740" t="s">
        <v>2501</v>
      </c>
      <c r="K2089" s="740">
        <v>7531</v>
      </c>
      <c r="L2089" s="740" t="s">
        <v>2481</v>
      </c>
    </row>
    <row r="2090" spans="10:12">
      <c r="J2090" s="740" t="s">
        <v>2502</v>
      </c>
      <c r="K2090" s="740">
        <v>7532</v>
      </c>
      <c r="L2090" s="740" t="s">
        <v>2481</v>
      </c>
    </row>
    <row r="2091" spans="10:12">
      <c r="J2091" s="740" t="s">
        <v>2503</v>
      </c>
      <c r="K2091" s="740">
        <v>7533</v>
      </c>
      <c r="L2091" s="740" t="s">
        <v>2481</v>
      </c>
    </row>
    <row r="2092" spans="10:12">
      <c r="J2092" s="740" t="s">
        <v>2504</v>
      </c>
      <c r="K2092" s="740">
        <v>7534</v>
      </c>
      <c r="L2092" s="740" t="s">
        <v>2481</v>
      </c>
    </row>
    <row r="2093" spans="10:12">
      <c r="J2093" s="740" t="s">
        <v>2505</v>
      </c>
      <c r="K2093" s="740">
        <v>7534</v>
      </c>
      <c r="L2093" s="740" t="s">
        <v>2481</v>
      </c>
    </row>
    <row r="2094" spans="10:12">
      <c r="J2094" s="740" t="s">
        <v>2506</v>
      </c>
      <c r="K2094" s="740">
        <v>7536</v>
      </c>
      <c r="L2094" s="740" t="s">
        <v>2481</v>
      </c>
    </row>
    <row r="2095" spans="10:12">
      <c r="J2095" s="740" t="s">
        <v>2507</v>
      </c>
      <c r="K2095" s="740">
        <v>7538</v>
      </c>
      <c r="L2095" s="740" t="s">
        <v>2481</v>
      </c>
    </row>
    <row r="2096" spans="10:12">
      <c r="J2096" s="740" t="s">
        <v>2508</v>
      </c>
      <c r="K2096" s="740">
        <v>7540</v>
      </c>
      <c r="L2096" s="740" t="s">
        <v>2481</v>
      </c>
    </row>
    <row r="2097" spans="10:12">
      <c r="J2097" s="740" t="s">
        <v>2509</v>
      </c>
      <c r="K2097" s="740">
        <v>7540</v>
      </c>
      <c r="L2097" s="740" t="s">
        <v>2481</v>
      </c>
    </row>
    <row r="2098" spans="10:12">
      <c r="J2098" s="740" t="s">
        <v>2510</v>
      </c>
      <c r="K2098" s="740">
        <v>7540</v>
      </c>
      <c r="L2098" s="740" t="s">
        <v>2481</v>
      </c>
    </row>
    <row r="2099" spans="10:12">
      <c r="J2099" s="740" t="s">
        <v>2511</v>
      </c>
      <c r="K2099" s="740">
        <v>7540</v>
      </c>
      <c r="L2099" s="740" t="s">
        <v>2481</v>
      </c>
    </row>
    <row r="2100" spans="10:12">
      <c r="J2100" s="740" t="s">
        <v>2512</v>
      </c>
      <c r="K2100" s="740">
        <v>7542</v>
      </c>
      <c r="L2100" s="740" t="s">
        <v>2481</v>
      </c>
    </row>
    <row r="2101" spans="10:12">
      <c r="J2101" s="740" t="s">
        <v>2513</v>
      </c>
      <c r="K2101" s="740">
        <v>7543</v>
      </c>
      <c r="L2101" s="740" t="s">
        <v>2481</v>
      </c>
    </row>
    <row r="2102" spans="10:12">
      <c r="J2102" s="740" t="s">
        <v>2514</v>
      </c>
      <c r="K2102" s="740">
        <v>7548</v>
      </c>
      <c r="L2102" s="740" t="s">
        <v>2481</v>
      </c>
    </row>
    <row r="2103" spans="10:12">
      <c r="J2103" s="740" t="s">
        <v>2515</v>
      </c>
      <c r="K2103" s="740">
        <v>7600</v>
      </c>
      <c r="L2103" s="740" t="s">
        <v>2516</v>
      </c>
    </row>
    <row r="2104" spans="10:12">
      <c r="J2104" s="740" t="s">
        <v>2517</v>
      </c>
      <c r="K2104" s="740">
        <v>7601</v>
      </c>
      <c r="L2104" s="740" t="s">
        <v>2516</v>
      </c>
    </row>
    <row r="2105" spans="10:12">
      <c r="J2105" s="740" t="s">
        <v>2518</v>
      </c>
      <c r="K2105" s="740">
        <v>7602</v>
      </c>
      <c r="L2105" s="740" t="s">
        <v>2516</v>
      </c>
    </row>
    <row r="2106" spans="10:12">
      <c r="J2106" s="740" t="s">
        <v>2519</v>
      </c>
      <c r="K2106" s="740">
        <v>7603</v>
      </c>
      <c r="L2106" s="740" t="s">
        <v>2516</v>
      </c>
    </row>
    <row r="2107" spans="10:12">
      <c r="J2107" s="740" t="s">
        <v>2520</v>
      </c>
      <c r="K2107" s="740">
        <v>7604</v>
      </c>
      <c r="L2107" s="740" t="s">
        <v>2516</v>
      </c>
    </row>
    <row r="2108" spans="10:12">
      <c r="J2108" s="740" t="s">
        <v>2521</v>
      </c>
      <c r="K2108" s="740">
        <v>7604</v>
      </c>
      <c r="L2108" s="740" t="s">
        <v>2516</v>
      </c>
    </row>
    <row r="2109" spans="10:12">
      <c r="J2109" s="740" t="s">
        <v>2522</v>
      </c>
      <c r="K2109" s="740">
        <v>7604</v>
      </c>
      <c r="L2109" s="740" t="s">
        <v>2516</v>
      </c>
    </row>
    <row r="2110" spans="10:12">
      <c r="J2110" s="740" t="s">
        <v>2523</v>
      </c>
      <c r="K2110" s="740">
        <v>7604</v>
      </c>
      <c r="L2110" s="740" t="s">
        <v>2516</v>
      </c>
    </row>
    <row r="2111" spans="10:12">
      <c r="J2111" s="740" t="s">
        <v>2524</v>
      </c>
      <c r="K2111" s="740">
        <v>7604</v>
      </c>
      <c r="L2111" s="740" t="s">
        <v>2516</v>
      </c>
    </row>
    <row r="2112" spans="10:12">
      <c r="J2112" s="740" t="s">
        <v>2525</v>
      </c>
      <c r="K2112" s="740">
        <v>7608</v>
      </c>
      <c r="L2112" s="740" t="s">
        <v>2516</v>
      </c>
    </row>
    <row r="2113" spans="10:12">
      <c r="J2113" s="740" t="s">
        <v>2526</v>
      </c>
      <c r="K2113" s="740">
        <v>7610</v>
      </c>
      <c r="L2113" s="740" t="s">
        <v>2527</v>
      </c>
    </row>
    <row r="2114" spans="10:12">
      <c r="J2114" s="740" t="s">
        <v>2528</v>
      </c>
      <c r="K2114" s="740">
        <v>7611</v>
      </c>
      <c r="L2114" s="740" t="s">
        <v>2527</v>
      </c>
    </row>
    <row r="2115" spans="10:12">
      <c r="J2115" s="740" t="s">
        <v>2529</v>
      </c>
      <c r="K2115" s="740">
        <v>7618</v>
      </c>
      <c r="L2115" s="740" t="s">
        <v>2527</v>
      </c>
    </row>
    <row r="2116" spans="10:12">
      <c r="J2116" s="740" t="s">
        <v>2530</v>
      </c>
      <c r="K2116" s="740">
        <v>7620</v>
      </c>
      <c r="L2116" s="740" t="s">
        <v>2531</v>
      </c>
    </row>
    <row r="2117" spans="10:12">
      <c r="J2117" s="740" t="s">
        <v>2532</v>
      </c>
      <c r="K2117" s="740">
        <v>7620</v>
      </c>
      <c r="L2117" s="740" t="s">
        <v>2531</v>
      </c>
    </row>
    <row r="2118" spans="10:12">
      <c r="J2118" s="740" t="s">
        <v>2533</v>
      </c>
      <c r="K2118" s="740">
        <v>7620</v>
      </c>
      <c r="L2118" s="740" t="s">
        <v>2531</v>
      </c>
    </row>
    <row r="2119" spans="10:12">
      <c r="J2119" s="740" t="s">
        <v>2534</v>
      </c>
      <c r="K2119" s="740">
        <v>7620</v>
      </c>
      <c r="L2119" s="740" t="s">
        <v>2531</v>
      </c>
    </row>
    <row r="2120" spans="10:12">
      <c r="J2120" s="740" t="s">
        <v>2535</v>
      </c>
      <c r="K2120" s="740">
        <v>7620</v>
      </c>
      <c r="L2120" s="740" t="s">
        <v>2531</v>
      </c>
    </row>
    <row r="2121" spans="10:12">
      <c r="J2121" s="740" t="s">
        <v>2536</v>
      </c>
      <c r="K2121" s="740">
        <v>7621</v>
      </c>
      <c r="L2121" s="740" t="s">
        <v>2531</v>
      </c>
    </row>
    <row r="2122" spans="10:12">
      <c r="J2122" s="740" t="s">
        <v>2537</v>
      </c>
      <c r="K2122" s="740">
        <v>7622</v>
      </c>
      <c r="L2122" s="740" t="s">
        <v>2531</v>
      </c>
    </row>
    <row r="2123" spans="10:12">
      <c r="J2123" s="740" t="s">
        <v>2538</v>
      </c>
      <c r="K2123" s="740">
        <v>7623</v>
      </c>
      <c r="L2123" s="740" t="s">
        <v>2531</v>
      </c>
    </row>
    <row r="2124" spans="10:12">
      <c r="J2124" s="740" t="s">
        <v>2539</v>
      </c>
      <c r="K2124" s="740">
        <v>7624</v>
      </c>
      <c r="L2124" s="740" t="s">
        <v>2531</v>
      </c>
    </row>
    <row r="2125" spans="10:12">
      <c r="J2125" s="740" t="s">
        <v>2540</v>
      </c>
      <c r="K2125" s="740">
        <v>7640</v>
      </c>
      <c r="L2125" s="740" t="s">
        <v>2541</v>
      </c>
    </row>
    <row r="2126" spans="10:12">
      <c r="J2126" s="740" t="s">
        <v>2542</v>
      </c>
      <c r="K2126" s="740">
        <v>7640</v>
      </c>
      <c r="L2126" s="740" t="s">
        <v>2541</v>
      </c>
    </row>
    <row r="2127" spans="10:12">
      <c r="J2127" s="740" t="s">
        <v>2543</v>
      </c>
      <c r="K2127" s="740">
        <v>7640</v>
      </c>
      <c r="L2127" s="740" t="s">
        <v>2541</v>
      </c>
    </row>
    <row r="2128" spans="10:12">
      <c r="J2128" s="740" t="s">
        <v>2544</v>
      </c>
      <c r="K2128" s="740">
        <v>7641</v>
      </c>
      <c r="L2128" s="740" t="s">
        <v>2541</v>
      </c>
    </row>
    <row r="2129" spans="10:12">
      <c r="J2129" s="740" t="s">
        <v>2545</v>
      </c>
      <c r="K2129" s="740">
        <v>7642</v>
      </c>
      <c r="L2129" s="740" t="s">
        <v>2541</v>
      </c>
    </row>
    <row r="2130" spans="10:12">
      <c r="J2130" s="740" t="s">
        <v>2546</v>
      </c>
      <c r="K2130" s="740">
        <v>7643</v>
      </c>
      <c r="L2130" s="740" t="s">
        <v>2541</v>
      </c>
    </row>
    <row r="2131" spans="10:12">
      <c r="J2131" s="740" t="s">
        <v>2547</v>
      </c>
      <c r="K2131" s="740">
        <v>7700</v>
      </c>
      <c r="L2131" s="740" t="s">
        <v>2548</v>
      </c>
    </row>
    <row r="2132" spans="10:12">
      <c r="J2132" s="740" t="s">
        <v>2549</v>
      </c>
      <c r="K2132" s="740">
        <v>7700</v>
      </c>
      <c r="L2132" s="740" t="s">
        <v>2548</v>
      </c>
    </row>
    <row r="2133" spans="10:12">
      <c r="J2133" s="740" t="s">
        <v>2550</v>
      </c>
      <c r="K2133" s="740">
        <v>7711</v>
      </c>
      <c r="L2133" s="740" t="s">
        <v>2548</v>
      </c>
    </row>
    <row r="2134" spans="10:12">
      <c r="J2134" s="740" t="s">
        <v>2551</v>
      </c>
      <c r="K2134" s="740">
        <v>7712</v>
      </c>
      <c r="L2134" s="740" t="s">
        <v>2548</v>
      </c>
    </row>
    <row r="2135" spans="10:12">
      <c r="J2135" s="740" t="s">
        <v>2552</v>
      </c>
      <c r="K2135" s="740">
        <v>7730</v>
      </c>
      <c r="L2135" s="740" t="s">
        <v>2553</v>
      </c>
    </row>
    <row r="2136" spans="10:12">
      <c r="J2136" s="740" t="s">
        <v>2554</v>
      </c>
      <c r="K2136" s="740">
        <v>7730</v>
      </c>
      <c r="L2136" s="740" t="s">
        <v>2553</v>
      </c>
    </row>
    <row r="2137" spans="10:12">
      <c r="J2137" s="740" t="s">
        <v>2555</v>
      </c>
      <c r="K2137" s="740">
        <v>7730</v>
      </c>
      <c r="L2137" s="740" t="s">
        <v>2553</v>
      </c>
    </row>
    <row r="2138" spans="10:12">
      <c r="J2138" s="740" t="s">
        <v>2556</v>
      </c>
      <c r="K2138" s="740">
        <v>7730</v>
      </c>
      <c r="L2138" s="740" t="s">
        <v>2553</v>
      </c>
    </row>
    <row r="2139" spans="10:12">
      <c r="J2139" s="740" t="s">
        <v>2557</v>
      </c>
      <c r="K2139" s="740">
        <v>7730</v>
      </c>
      <c r="L2139" s="740" t="s">
        <v>2553</v>
      </c>
    </row>
    <row r="2140" spans="10:12">
      <c r="J2140" s="740" t="s">
        <v>2558</v>
      </c>
      <c r="K2140" s="740">
        <v>7730</v>
      </c>
      <c r="L2140" s="740" t="s">
        <v>2553</v>
      </c>
    </row>
    <row r="2141" spans="10:12">
      <c r="J2141" s="740" t="s">
        <v>2115</v>
      </c>
      <c r="K2141" s="740">
        <v>7730</v>
      </c>
      <c r="L2141" s="740" t="s">
        <v>2553</v>
      </c>
    </row>
    <row r="2142" spans="10:12">
      <c r="J2142" s="740" t="s">
        <v>2559</v>
      </c>
      <c r="K2142" s="740">
        <v>7740</v>
      </c>
      <c r="L2142" s="740" t="s">
        <v>2560</v>
      </c>
    </row>
    <row r="2143" spans="10:12">
      <c r="J2143" s="740" t="s">
        <v>2561</v>
      </c>
      <c r="K2143" s="740">
        <v>7740</v>
      </c>
      <c r="L2143" s="740" t="s">
        <v>2560</v>
      </c>
    </row>
    <row r="2144" spans="10:12">
      <c r="J2144" s="740" t="s">
        <v>2562</v>
      </c>
      <c r="K2144" s="740">
        <v>7742</v>
      </c>
      <c r="L2144" s="740" t="s">
        <v>2560</v>
      </c>
    </row>
    <row r="2145" spans="10:12">
      <c r="J2145" s="740" t="s">
        <v>2563</v>
      </c>
      <c r="K2145" s="740">
        <v>7743</v>
      </c>
      <c r="L2145" s="740" t="s">
        <v>2560</v>
      </c>
    </row>
    <row r="2146" spans="10:12">
      <c r="J2146" s="740" t="s">
        <v>2564</v>
      </c>
      <c r="K2146" s="740">
        <v>7743</v>
      </c>
      <c r="L2146" s="740" t="s">
        <v>2560</v>
      </c>
    </row>
    <row r="2147" spans="10:12">
      <c r="J2147" s="740" t="s">
        <v>2565</v>
      </c>
      <c r="K2147" s="740">
        <v>7750</v>
      </c>
      <c r="L2147" s="740" t="s">
        <v>2566</v>
      </c>
    </row>
    <row r="2148" spans="10:12">
      <c r="J2148" s="740" t="s">
        <v>2567</v>
      </c>
      <c r="K2148" s="740">
        <v>7750</v>
      </c>
      <c r="L2148" s="740" t="s">
        <v>2566</v>
      </c>
    </row>
    <row r="2149" spans="10:12">
      <c r="J2149" s="740" t="s">
        <v>2568</v>
      </c>
      <c r="K2149" s="740">
        <v>7750</v>
      </c>
      <c r="L2149" s="740" t="s">
        <v>2566</v>
      </c>
    </row>
    <row r="2150" spans="10:12">
      <c r="J2150" s="740" t="s">
        <v>2569</v>
      </c>
      <c r="K2150" s="740">
        <v>7750</v>
      </c>
      <c r="L2150" s="740" t="s">
        <v>2566</v>
      </c>
    </row>
    <row r="2151" spans="10:12">
      <c r="J2151" s="740" t="s">
        <v>1161</v>
      </c>
      <c r="K2151" s="740">
        <v>7760</v>
      </c>
      <c r="L2151" s="740" t="s">
        <v>2570</v>
      </c>
    </row>
    <row r="2152" spans="10:12">
      <c r="J2152" s="740" t="s">
        <v>2571</v>
      </c>
      <c r="K2152" s="740">
        <v>7760</v>
      </c>
      <c r="L2152" s="740" t="s">
        <v>2570</v>
      </c>
    </row>
    <row r="2153" spans="10:12">
      <c r="J2153" s="740" t="s">
        <v>2572</v>
      </c>
      <c r="K2153" s="740">
        <v>7760</v>
      </c>
      <c r="L2153" s="740" t="s">
        <v>2570</v>
      </c>
    </row>
    <row r="2154" spans="10:12">
      <c r="J2154" s="740" t="s">
        <v>2573</v>
      </c>
      <c r="K2154" s="740">
        <v>7760</v>
      </c>
      <c r="L2154" s="740" t="s">
        <v>2570</v>
      </c>
    </row>
    <row r="2155" spans="10:12">
      <c r="J2155" s="740" t="s">
        <v>2574</v>
      </c>
      <c r="K2155" s="740">
        <v>7760</v>
      </c>
      <c r="L2155" s="740" t="s">
        <v>2570</v>
      </c>
    </row>
    <row r="2156" spans="10:12">
      <c r="J2156" s="740" t="s">
        <v>2575</v>
      </c>
      <c r="K2156" s="740">
        <v>7760</v>
      </c>
      <c r="L2156" s="740" t="s">
        <v>2570</v>
      </c>
    </row>
    <row r="2157" spans="10:12">
      <c r="J2157" s="740" t="s">
        <v>2576</v>
      </c>
      <c r="K2157" s="740">
        <v>7780</v>
      </c>
      <c r="L2157" s="740" t="s">
        <v>2577</v>
      </c>
    </row>
    <row r="2158" spans="10:12">
      <c r="J2158" s="740" t="s">
        <v>2578</v>
      </c>
      <c r="K2158" s="740">
        <v>7780</v>
      </c>
      <c r="L2158" s="740" t="s">
        <v>2577</v>
      </c>
    </row>
    <row r="2159" spans="10:12">
      <c r="J2159" s="740" t="s">
        <v>2579</v>
      </c>
      <c r="K2159" s="740">
        <v>7781</v>
      </c>
      <c r="L2159" s="740" t="s">
        <v>2577</v>
      </c>
    </row>
    <row r="2160" spans="10:12">
      <c r="J2160" s="740" t="s">
        <v>2580</v>
      </c>
      <c r="K2160" s="740">
        <v>7782</v>
      </c>
      <c r="L2160" s="740" t="s">
        <v>2577</v>
      </c>
    </row>
    <row r="2161" spans="10:12">
      <c r="J2161" s="740" t="s">
        <v>2581</v>
      </c>
      <c r="K2161" s="740">
        <v>7783</v>
      </c>
      <c r="L2161" s="740" t="s">
        <v>2577</v>
      </c>
    </row>
    <row r="2162" spans="10:12">
      <c r="J2162" s="740" t="s">
        <v>2582</v>
      </c>
      <c r="K2162" s="740">
        <v>7784</v>
      </c>
      <c r="L2162" s="740" t="s">
        <v>2577</v>
      </c>
    </row>
    <row r="2163" spans="10:12">
      <c r="J2163" s="740" t="s">
        <v>2583</v>
      </c>
      <c r="K2163" s="740">
        <v>7784</v>
      </c>
      <c r="L2163" s="740" t="s">
        <v>2577</v>
      </c>
    </row>
    <row r="2164" spans="10:12">
      <c r="J2164" s="740" t="s">
        <v>2584</v>
      </c>
      <c r="K2164" s="740">
        <v>7800</v>
      </c>
      <c r="L2164" s="740" t="s">
        <v>2585</v>
      </c>
    </row>
    <row r="2165" spans="10:12">
      <c r="J2165" s="740" t="s">
        <v>2586</v>
      </c>
      <c r="K2165" s="740">
        <v>7800</v>
      </c>
      <c r="L2165" s="740" t="s">
        <v>2585</v>
      </c>
    </row>
    <row r="2166" spans="10:12">
      <c r="J2166" s="740" t="s">
        <v>2587</v>
      </c>
      <c r="K2166" s="740">
        <v>7801</v>
      </c>
      <c r="L2166" s="740" t="s">
        <v>2585</v>
      </c>
    </row>
    <row r="2167" spans="10:12">
      <c r="J2167" s="740" t="s">
        <v>2588</v>
      </c>
      <c r="K2167" s="740">
        <v>7802</v>
      </c>
      <c r="L2167" s="740" t="s">
        <v>2585</v>
      </c>
    </row>
    <row r="2168" spans="10:12">
      <c r="J2168" s="740" t="s">
        <v>2589</v>
      </c>
      <c r="K2168" s="740">
        <v>7803</v>
      </c>
      <c r="L2168" s="740" t="s">
        <v>2585</v>
      </c>
    </row>
    <row r="2169" spans="10:12">
      <c r="J2169" s="740" t="s">
        <v>2590</v>
      </c>
      <c r="K2169" s="740">
        <v>7804</v>
      </c>
      <c r="L2169" s="740" t="s">
        <v>2585</v>
      </c>
    </row>
    <row r="2170" spans="10:12">
      <c r="J2170" s="740" t="s">
        <v>2591</v>
      </c>
      <c r="K2170" s="740">
        <v>7804</v>
      </c>
      <c r="L2170" s="740" t="s">
        <v>2585</v>
      </c>
    </row>
    <row r="2171" spans="10:12">
      <c r="J2171" s="740" t="s">
        <v>2592</v>
      </c>
      <c r="K2171" s="740">
        <v>7810</v>
      </c>
      <c r="L2171" s="740" t="s">
        <v>2585</v>
      </c>
    </row>
    <row r="2172" spans="10:12">
      <c r="J2172" s="740" t="s">
        <v>1554</v>
      </c>
      <c r="K2172" s="740">
        <v>7811</v>
      </c>
      <c r="L2172" s="740" t="s">
        <v>2585</v>
      </c>
    </row>
    <row r="2173" spans="10:12">
      <c r="J2173" s="740" t="s">
        <v>2593</v>
      </c>
      <c r="K2173" s="740">
        <v>7812</v>
      </c>
      <c r="L2173" s="740" t="s">
        <v>2585</v>
      </c>
    </row>
    <row r="2174" spans="10:12">
      <c r="J2174" s="740" t="s">
        <v>2594</v>
      </c>
      <c r="K2174" s="740">
        <v>7812</v>
      </c>
      <c r="L2174" s="740" t="s">
        <v>2585</v>
      </c>
    </row>
    <row r="2175" spans="10:12">
      <c r="J2175" s="740" t="s">
        <v>2595</v>
      </c>
      <c r="K2175" s="740">
        <v>7812</v>
      </c>
      <c r="L2175" s="740" t="s">
        <v>2585</v>
      </c>
    </row>
    <row r="2176" spans="10:12">
      <c r="J2176" s="740" t="s">
        <v>2596</v>
      </c>
      <c r="K2176" s="740">
        <v>7812</v>
      </c>
      <c r="L2176" s="740" t="s">
        <v>2585</v>
      </c>
    </row>
    <row r="2177" spans="10:12">
      <c r="J2177" s="740" t="s">
        <v>2597</v>
      </c>
      <c r="K2177" s="740">
        <v>7812</v>
      </c>
      <c r="L2177" s="740" t="s">
        <v>2585</v>
      </c>
    </row>
    <row r="2178" spans="10:12">
      <c r="J2178" s="740" t="s">
        <v>2598</v>
      </c>
      <c r="K2178" s="740">
        <v>7812</v>
      </c>
      <c r="L2178" s="740" t="s">
        <v>2585</v>
      </c>
    </row>
    <row r="2179" spans="10:12">
      <c r="J2179" s="740" t="s">
        <v>2599</v>
      </c>
      <c r="K2179" s="740">
        <v>7822</v>
      </c>
      <c r="L2179" s="740" t="s">
        <v>2585</v>
      </c>
    </row>
    <row r="2180" spans="10:12">
      <c r="J2180" s="740" t="s">
        <v>2600</v>
      </c>
      <c r="K2180" s="740">
        <v>7822</v>
      </c>
      <c r="L2180" s="740" t="s">
        <v>2585</v>
      </c>
    </row>
    <row r="2181" spans="10:12">
      <c r="J2181" s="740" t="s">
        <v>2601</v>
      </c>
      <c r="K2181" s="740">
        <v>7822</v>
      </c>
      <c r="L2181" s="740" t="s">
        <v>2585</v>
      </c>
    </row>
    <row r="2182" spans="10:12">
      <c r="J2182" s="740" t="s">
        <v>2602</v>
      </c>
      <c r="K2182" s="740">
        <v>7823</v>
      </c>
      <c r="L2182" s="740" t="s">
        <v>2585</v>
      </c>
    </row>
    <row r="2183" spans="10:12">
      <c r="J2183" s="740" t="s">
        <v>2603</v>
      </c>
      <c r="K2183" s="740">
        <v>7830</v>
      </c>
      <c r="L2183" s="740" t="s">
        <v>2604</v>
      </c>
    </row>
    <row r="2184" spans="10:12">
      <c r="J2184" s="740" t="s">
        <v>2605</v>
      </c>
      <c r="K2184" s="740">
        <v>7830</v>
      </c>
      <c r="L2184" s="740" t="s">
        <v>2604</v>
      </c>
    </row>
    <row r="2185" spans="10:12">
      <c r="J2185" s="740" t="s">
        <v>2606</v>
      </c>
      <c r="K2185" s="740">
        <v>7830</v>
      </c>
      <c r="L2185" s="740" t="s">
        <v>2604</v>
      </c>
    </row>
    <row r="2186" spans="10:12">
      <c r="J2186" s="740" t="s">
        <v>2607</v>
      </c>
      <c r="K2186" s="740">
        <v>7830</v>
      </c>
      <c r="L2186" s="740" t="s">
        <v>2604</v>
      </c>
    </row>
    <row r="2187" spans="10:12">
      <c r="J2187" s="740" t="s">
        <v>2608</v>
      </c>
      <c r="K2187" s="740">
        <v>7830</v>
      </c>
      <c r="L2187" s="740" t="s">
        <v>2604</v>
      </c>
    </row>
    <row r="2188" spans="10:12">
      <c r="J2188" s="740" t="s">
        <v>2609</v>
      </c>
      <c r="K2188" s="740">
        <v>7830</v>
      </c>
      <c r="L2188" s="740" t="s">
        <v>2604</v>
      </c>
    </row>
    <row r="2189" spans="10:12">
      <c r="J2189" s="740" t="s">
        <v>2610</v>
      </c>
      <c r="K2189" s="740">
        <v>7830</v>
      </c>
      <c r="L2189" s="740" t="s">
        <v>2604</v>
      </c>
    </row>
    <row r="2190" spans="10:12">
      <c r="J2190" s="740" t="s">
        <v>2611</v>
      </c>
      <c r="K2190" s="740">
        <v>7830</v>
      </c>
      <c r="L2190" s="740" t="s">
        <v>2604</v>
      </c>
    </row>
    <row r="2191" spans="10:12">
      <c r="J2191" s="740" t="s">
        <v>2612</v>
      </c>
      <c r="K2191" s="740">
        <v>7850</v>
      </c>
      <c r="L2191" s="740" t="s">
        <v>2613</v>
      </c>
    </row>
    <row r="2192" spans="10:12">
      <c r="J2192" s="740" t="s">
        <v>2614</v>
      </c>
      <c r="K2192" s="740">
        <v>7850</v>
      </c>
      <c r="L2192" s="740" t="s">
        <v>2613</v>
      </c>
    </row>
    <row r="2193" spans="10:12">
      <c r="J2193" s="740" t="s">
        <v>2615</v>
      </c>
      <c r="K2193" s="740">
        <v>7850</v>
      </c>
      <c r="L2193" s="740" t="s">
        <v>2613</v>
      </c>
    </row>
    <row r="2194" spans="10:12">
      <c r="J2194" s="740" t="s">
        <v>2616</v>
      </c>
      <c r="K2194" s="740">
        <v>7860</v>
      </c>
      <c r="L2194" s="740" t="s">
        <v>2617</v>
      </c>
    </row>
    <row r="2195" spans="10:12">
      <c r="J2195" s="740" t="s">
        <v>2618</v>
      </c>
      <c r="K2195" s="740">
        <v>7861</v>
      </c>
      <c r="L2195" s="740" t="s">
        <v>2617</v>
      </c>
    </row>
    <row r="2196" spans="10:12">
      <c r="J2196" s="740" t="s">
        <v>2619</v>
      </c>
      <c r="K2196" s="740">
        <v>7861</v>
      </c>
      <c r="L2196" s="740" t="s">
        <v>2617</v>
      </c>
    </row>
    <row r="2197" spans="10:12">
      <c r="J2197" s="740" t="s">
        <v>2620</v>
      </c>
      <c r="K2197" s="740">
        <v>7862</v>
      </c>
      <c r="L2197" s="740" t="s">
        <v>2617</v>
      </c>
    </row>
    <row r="2198" spans="10:12">
      <c r="J2198" s="740" t="s">
        <v>2621</v>
      </c>
      <c r="K2198" s="740">
        <v>7863</v>
      </c>
      <c r="L2198" s="740" t="s">
        <v>2617</v>
      </c>
    </row>
    <row r="2199" spans="10:12">
      <c r="J2199" s="740" t="s">
        <v>2622</v>
      </c>
      <c r="K2199" s="740">
        <v>7864</v>
      </c>
      <c r="L2199" s="740" t="s">
        <v>2617</v>
      </c>
    </row>
    <row r="2200" spans="10:12">
      <c r="J2200" s="740" t="s">
        <v>2623</v>
      </c>
      <c r="K2200" s="740">
        <v>7866</v>
      </c>
      <c r="L2200" s="740" t="s">
        <v>2617</v>
      </c>
    </row>
    <row r="2201" spans="10:12">
      <c r="J2201" s="740" t="s">
        <v>2624</v>
      </c>
      <c r="K2201" s="740">
        <v>7866</v>
      </c>
      <c r="L2201" s="740" t="s">
        <v>2617</v>
      </c>
    </row>
    <row r="2202" spans="10:12">
      <c r="J2202" s="740" t="s">
        <v>2625</v>
      </c>
      <c r="K2202" s="740">
        <v>7870</v>
      </c>
      <c r="L2202" s="740" t="s">
        <v>2626</v>
      </c>
    </row>
    <row r="2203" spans="10:12">
      <c r="J2203" s="740" t="s">
        <v>2627</v>
      </c>
      <c r="K2203" s="740">
        <v>7870</v>
      </c>
      <c r="L2203" s="740" t="s">
        <v>2626</v>
      </c>
    </row>
    <row r="2204" spans="10:12">
      <c r="J2204" s="740" t="s">
        <v>2628</v>
      </c>
      <c r="K2204" s="740">
        <v>7870</v>
      </c>
      <c r="L2204" s="740" t="s">
        <v>2626</v>
      </c>
    </row>
    <row r="2205" spans="10:12">
      <c r="J2205" s="740" t="s">
        <v>2629</v>
      </c>
      <c r="K2205" s="740">
        <v>7870</v>
      </c>
      <c r="L2205" s="740" t="s">
        <v>2626</v>
      </c>
    </row>
    <row r="2206" spans="10:12">
      <c r="J2206" s="740" t="s">
        <v>2630</v>
      </c>
      <c r="K2206" s="740">
        <v>7870</v>
      </c>
      <c r="L2206" s="740" t="s">
        <v>2626</v>
      </c>
    </row>
    <row r="2207" spans="10:12">
      <c r="J2207" s="740" t="s">
        <v>2631</v>
      </c>
      <c r="K2207" s="740">
        <v>7880</v>
      </c>
      <c r="L2207" s="740" t="s">
        <v>2632</v>
      </c>
    </row>
    <row r="2208" spans="10:12">
      <c r="J2208" s="740" t="s">
        <v>2633</v>
      </c>
      <c r="K2208" s="740">
        <v>7890</v>
      </c>
      <c r="L2208" s="740" t="s">
        <v>2634</v>
      </c>
    </row>
    <row r="2209" spans="10:12">
      <c r="J2209" s="740" t="s">
        <v>2635</v>
      </c>
      <c r="K2209" s="740">
        <v>7890</v>
      </c>
      <c r="L2209" s="740" t="s">
        <v>2634</v>
      </c>
    </row>
    <row r="2210" spans="10:12">
      <c r="J2210" s="740" t="s">
        <v>2636</v>
      </c>
      <c r="K2210" s="740">
        <v>7890</v>
      </c>
      <c r="L2210" s="740" t="s">
        <v>2634</v>
      </c>
    </row>
    <row r="2211" spans="10:12">
      <c r="J2211" s="740" t="s">
        <v>2637</v>
      </c>
      <c r="K2211" s="740">
        <v>7900</v>
      </c>
      <c r="L2211" s="740" t="s">
        <v>2638</v>
      </c>
    </row>
    <row r="2212" spans="10:12">
      <c r="J2212" s="740" t="s">
        <v>2639</v>
      </c>
      <c r="K2212" s="740">
        <v>7900</v>
      </c>
      <c r="L2212" s="740" t="s">
        <v>2638</v>
      </c>
    </row>
    <row r="2213" spans="10:12">
      <c r="J2213" s="740" t="s">
        <v>2640</v>
      </c>
      <c r="K2213" s="740">
        <v>7901</v>
      </c>
      <c r="L2213" s="740" t="s">
        <v>2638</v>
      </c>
    </row>
    <row r="2214" spans="10:12">
      <c r="J2214" s="740" t="s">
        <v>2641</v>
      </c>
      <c r="K2214" s="740">
        <v>7903</v>
      </c>
      <c r="L2214" s="740" t="s">
        <v>2638</v>
      </c>
    </row>
    <row r="2215" spans="10:12">
      <c r="J2215" s="740" t="s">
        <v>2642</v>
      </c>
      <c r="K2215" s="740">
        <v>7903</v>
      </c>
      <c r="L2215" s="740" t="s">
        <v>2638</v>
      </c>
    </row>
    <row r="2216" spans="10:12">
      <c r="J2216" s="740" t="s">
        <v>2643</v>
      </c>
      <c r="K2216" s="740">
        <v>7903</v>
      </c>
      <c r="L2216" s="740" t="s">
        <v>2638</v>
      </c>
    </row>
    <row r="2217" spans="10:12">
      <c r="J2217" s="740" t="s">
        <v>2644</v>
      </c>
      <c r="K2217" s="740">
        <v>7904</v>
      </c>
      <c r="L2217" s="740" t="s">
        <v>2638</v>
      </c>
    </row>
    <row r="2218" spans="10:12">
      <c r="J2218" s="740" t="s">
        <v>2645</v>
      </c>
      <c r="K2218" s="740">
        <v>7904</v>
      </c>
      <c r="L2218" s="740" t="s">
        <v>2638</v>
      </c>
    </row>
    <row r="2219" spans="10:12">
      <c r="J2219" s="740" t="s">
        <v>2646</v>
      </c>
      <c r="K2219" s="740">
        <v>7904</v>
      </c>
      <c r="L2219" s="740" t="s">
        <v>2638</v>
      </c>
    </row>
    <row r="2220" spans="10:12">
      <c r="J2220" s="740" t="s">
        <v>2647</v>
      </c>
      <c r="K2220" s="740">
        <v>7906</v>
      </c>
      <c r="L2220" s="740" t="s">
        <v>2638</v>
      </c>
    </row>
    <row r="2221" spans="10:12">
      <c r="J2221" s="740" t="s">
        <v>2648</v>
      </c>
      <c r="K2221" s="740">
        <v>7910</v>
      </c>
      <c r="L2221" s="740" t="s">
        <v>2649</v>
      </c>
    </row>
    <row r="2222" spans="10:12">
      <c r="J2222" s="740" t="s">
        <v>2650</v>
      </c>
      <c r="K2222" s="740">
        <v>7910</v>
      </c>
      <c r="L2222" s="740" t="s">
        <v>2649</v>
      </c>
    </row>
    <row r="2223" spans="10:12">
      <c r="J2223" s="740" t="s">
        <v>2651</v>
      </c>
      <c r="K2223" s="740">
        <v>7910</v>
      </c>
      <c r="L2223" s="740" t="s">
        <v>2649</v>
      </c>
    </row>
    <row r="2224" spans="10:12">
      <c r="J2224" s="740" t="s">
        <v>2652</v>
      </c>
      <c r="K2224" s="740">
        <v>7910</v>
      </c>
      <c r="L2224" s="740" t="s">
        <v>2649</v>
      </c>
    </row>
    <row r="2225" spans="10:12">
      <c r="J2225" s="740" t="s">
        <v>2653</v>
      </c>
      <c r="K2225" s="740">
        <v>7910</v>
      </c>
      <c r="L2225" s="740" t="s">
        <v>2649</v>
      </c>
    </row>
    <row r="2226" spans="10:12">
      <c r="J2226" s="740" t="s">
        <v>2654</v>
      </c>
      <c r="K2226" s="740">
        <v>7910</v>
      </c>
      <c r="L2226" s="740" t="s">
        <v>2649</v>
      </c>
    </row>
    <row r="2227" spans="10:12">
      <c r="J2227" s="740" t="s">
        <v>2655</v>
      </c>
      <c r="K2227" s="740">
        <v>7910</v>
      </c>
      <c r="L2227" s="740" t="s">
        <v>2649</v>
      </c>
    </row>
    <row r="2228" spans="10:12">
      <c r="J2228" s="740" t="s">
        <v>2656</v>
      </c>
      <c r="K2228" s="740">
        <v>7911</v>
      </c>
      <c r="L2228" s="740" t="s">
        <v>2649</v>
      </c>
    </row>
    <row r="2229" spans="10:12">
      <c r="J2229" s="740" t="s">
        <v>2657</v>
      </c>
      <c r="K2229" s="740">
        <v>7911</v>
      </c>
      <c r="L2229" s="740" t="s">
        <v>2649</v>
      </c>
    </row>
    <row r="2230" spans="10:12">
      <c r="J2230" s="740" t="s">
        <v>2658</v>
      </c>
      <c r="K2230" s="740">
        <v>7911</v>
      </c>
      <c r="L2230" s="740" t="s">
        <v>2649</v>
      </c>
    </row>
    <row r="2231" spans="10:12">
      <c r="J2231" s="740" t="s">
        <v>2659</v>
      </c>
      <c r="K2231" s="740">
        <v>7911</v>
      </c>
      <c r="L2231" s="740" t="s">
        <v>2649</v>
      </c>
    </row>
    <row r="2232" spans="10:12">
      <c r="J2232" s="740" t="s">
        <v>2660</v>
      </c>
      <c r="K2232" s="740">
        <v>7911</v>
      </c>
      <c r="L2232" s="740" t="s">
        <v>2649</v>
      </c>
    </row>
    <row r="2233" spans="10:12">
      <c r="J2233" s="740" t="s">
        <v>2661</v>
      </c>
      <c r="K2233" s="740">
        <v>7911</v>
      </c>
      <c r="L2233" s="740" t="s">
        <v>2649</v>
      </c>
    </row>
    <row r="2234" spans="10:12">
      <c r="J2234" s="740" t="s">
        <v>2662</v>
      </c>
      <c r="K2234" s="740">
        <v>7911</v>
      </c>
      <c r="L2234" s="740" t="s">
        <v>2649</v>
      </c>
    </row>
    <row r="2235" spans="10:12">
      <c r="J2235" s="740" t="s">
        <v>2663</v>
      </c>
      <c r="K2235" s="740">
        <v>7912</v>
      </c>
      <c r="L2235" s="740" t="s">
        <v>2649</v>
      </c>
    </row>
    <row r="2236" spans="10:12">
      <c r="J2236" s="740" t="s">
        <v>2664</v>
      </c>
      <c r="K2236" s="740">
        <v>7912</v>
      </c>
      <c r="L2236" s="740" t="s">
        <v>2649</v>
      </c>
    </row>
    <row r="2237" spans="10:12">
      <c r="J2237" s="740" t="s">
        <v>2665</v>
      </c>
      <c r="K2237" s="740">
        <v>7940</v>
      </c>
      <c r="L2237" s="740" t="s">
        <v>2666</v>
      </c>
    </row>
    <row r="2238" spans="10:12">
      <c r="J2238" s="740" t="s">
        <v>2667</v>
      </c>
      <c r="K2238" s="740">
        <v>7940</v>
      </c>
      <c r="L2238" s="740" t="s">
        <v>2666</v>
      </c>
    </row>
    <row r="2239" spans="10:12">
      <c r="J2239" s="740" t="s">
        <v>2668</v>
      </c>
      <c r="K2239" s="740">
        <v>7941</v>
      </c>
      <c r="L2239" s="740" t="s">
        <v>2666</v>
      </c>
    </row>
    <row r="2240" spans="10:12">
      <c r="J2240" s="740" t="s">
        <v>2669</v>
      </c>
      <c r="K2240" s="740">
        <v>7942</v>
      </c>
      <c r="L2240" s="740" t="s">
        <v>2666</v>
      </c>
    </row>
    <row r="2241" spans="10:12">
      <c r="J2241" s="740" t="s">
        <v>2670</v>
      </c>
      <c r="K2241" s="740">
        <v>7943</v>
      </c>
      <c r="L2241" s="740" t="s">
        <v>2666</v>
      </c>
    </row>
    <row r="2242" spans="10:12">
      <c r="J2242" s="740" t="s">
        <v>2671</v>
      </c>
      <c r="K2242" s="740">
        <v>7950</v>
      </c>
      <c r="L2242" s="740" t="s">
        <v>2672</v>
      </c>
    </row>
    <row r="2243" spans="10:12">
      <c r="J2243" s="740" t="s">
        <v>2673</v>
      </c>
      <c r="K2243" s="740">
        <v>7950</v>
      </c>
      <c r="L2243" s="740" t="s">
        <v>2672</v>
      </c>
    </row>
    <row r="2244" spans="10:12">
      <c r="J2244" s="740" t="s">
        <v>2674</v>
      </c>
      <c r="K2244" s="740">
        <v>7950</v>
      </c>
      <c r="L2244" s="740" t="s">
        <v>2672</v>
      </c>
    </row>
    <row r="2245" spans="10:12">
      <c r="J2245" s="740" t="s">
        <v>2675</v>
      </c>
      <c r="K2245" s="740">
        <v>7950</v>
      </c>
      <c r="L2245" s="740" t="s">
        <v>2672</v>
      </c>
    </row>
    <row r="2246" spans="10:12">
      <c r="J2246" s="740" t="s">
        <v>2676</v>
      </c>
      <c r="K2246" s="740">
        <v>7950</v>
      </c>
      <c r="L2246" s="740" t="s">
        <v>2672</v>
      </c>
    </row>
    <row r="2247" spans="10:12">
      <c r="J2247" s="740" t="s">
        <v>2677</v>
      </c>
      <c r="K2247" s="740">
        <v>7951</v>
      </c>
      <c r="L2247" s="740" t="s">
        <v>2672</v>
      </c>
    </row>
    <row r="2248" spans="10:12">
      <c r="J2248" s="740" t="s">
        <v>2678</v>
      </c>
      <c r="K2248" s="740">
        <v>7970</v>
      </c>
      <c r="L2248" s="740" t="s">
        <v>2679</v>
      </c>
    </row>
    <row r="2249" spans="10:12">
      <c r="J2249" s="740" t="s">
        <v>2680</v>
      </c>
      <c r="K2249" s="740">
        <v>7971</v>
      </c>
      <c r="L2249" s="740" t="s">
        <v>2679</v>
      </c>
    </row>
    <row r="2250" spans="10:12">
      <c r="J2250" s="740" t="s">
        <v>2681</v>
      </c>
      <c r="K2250" s="740">
        <v>7971</v>
      </c>
      <c r="L2250" s="740" t="s">
        <v>2679</v>
      </c>
    </row>
    <row r="2251" spans="10:12">
      <c r="J2251" s="740" t="s">
        <v>2682</v>
      </c>
      <c r="K2251" s="740">
        <v>7971</v>
      </c>
      <c r="L2251" s="740" t="s">
        <v>2679</v>
      </c>
    </row>
    <row r="2252" spans="10:12">
      <c r="J2252" s="740" t="s">
        <v>2683</v>
      </c>
      <c r="K2252" s="740">
        <v>7971</v>
      </c>
      <c r="L2252" s="740" t="s">
        <v>2679</v>
      </c>
    </row>
    <row r="2253" spans="10:12">
      <c r="J2253" s="740" t="s">
        <v>2684</v>
      </c>
      <c r="K2253" s="740">
        <v>7972</v>
      </c>
      <c r="L2253" s="740" t="s">
        <v>2679</v>
      </c>
    </row>
    <row r="2254" spans="10:12">
      <c r="J2254" s="740" t="s">
        <v>2685</v>
      </c>
      <c r="K2254" s="740">
        <v>7972</v>
      </c>
      <c r="L2254" s="740" t="s">
        <v>2679</v>
      </c>
    </row>
    <row r="2255" spans="10:12">
      <c r="J2255" s="740" t="s">
        <v>2686</v>
      </c>
      <c r="K2255" s="740">
        <v>7972</v>
      </c>
      <c r="L2255" s="740" t="s">
        <v>2679</v>
      </c>
    </row>
    <row r="2256" spans="10:12">
      <c r="J2256" s="740" t="s">
        <v>2687</v>
      </c>
      <c r="K2256" s="740">
        <v>7973</v>
      </c>
      <c r="L2256" s="740" t="s">
        <v>2679</v>
      </c>
    </row>
    <row r="2257" spans="10:12">
      <c r="J2257" s="740" t="s">
        <v>2688</v>
      </c>
      <c r="K2257" s="740">
        <v>7973</v>
      </c>
      <c r="L2257" s="740" t="s">
        <v>2679</v>
      </c>
    </row>
    <row r="2258" spans="10:12">
      <c r="J2258" s="740" t="s">
        <v>2689</v>
      </c>
      <c r="K2258" s="740">
        <v>8000</v>
      </c>
      <c r="L2258" s="740" t="s">
        <v>2690</v>
      </c>
    </row>
    <row r="2259" spans="10:12">
      <c r="J2259" s="740" t="s">
        <v>2691</v>
      </c>
      <c r="K2259" s="740">
        <v>8000</v>
      </c>
      <c r="L2259" s="740" t="s">
        <v>2690</v>
      </c>
    </row>
    <row r="2260" spans="10:12">
      <c r="J2260" s="740" t="s">
        <v>2692</v>
      </c>
      <c r="K2260" s="740">
        <v>8020</v>
      </c>
      <c r="L2260" s="740" t="s">
        <v>2693</v>
      </c>
    </row>
    <row r="2261" spans="10:12">
      <c r="J2261" s="740" t="s">
        <v>2694</v>
      </c>
      <c r="K2261" s="740">
        <v>8020</v>
      </c>
      <c r="L2261" s="740" t="s">
        <v>2693</v>
      </c>
    </row>
    <row r="2262" spans="10:12">
      <c r="J2262" s="740" t="s">
        <v>2695</v>
      </c>
      <c r="K2262" s="740">
        <v>8020</v>
      </c>
      <c r="L2262" s="740" t="s">
        <v>2693</v>
      </c>
    </row>
    <row r="2263" spans="10:12">
      <c r="J2263" s="740" t="s">
        <v>2696</v>
      </c>
      <c r="K2263" s="740">
        <v>8020</v>
      </c>
      <c r="L2263" s="740" t="s">
        <v>2693</v>
      </c>
    </row>
    <row r="2264" spans="10:12">
      <c r="J2264" s="740" t="s">
        <v>2697</v>
      </c>
      <c r="K2264" s="740">
        <v>8200</v>
      </c>
      <c r="L2264" s="740" t="s">
        <v>2690</v>
      </c>
    </row>
    <row r="2265" spans="10:12">
      <c r="J2265" s="740" t="s">
        <v>2698</v>
      </c>
      <c r="K2265" s="740">
        <v>8200</v>
      </c>
      <c r="L2265" s="740" t="s">
        <v>2690</v>
      </c>
    </row>
    <row r="2266" spans="10:12">
      <c r="J2266" s="740" t="s">
        <v>2699</v>
      </c>
      <c r="K2266" s="740">
        <v>8210</v>
      </c>
      <c r="L2266" s="740" t="s">
        <v>2700</v>
      </c>
    </row>
    <row r="2267" spans="10:12">
      <c r="J2267" s="740" t="s">
        <v>2701</v>
      </c>
      <c r="K2267" s="740">
        <v>8210</v>
      </c>
      <c r="L2267" s="740" t="s">
        <v>2700</v>
      </c>
    </row>
    <row r="2268" spans="10:12">
      <c r="J2268" s="740" t="s">
        <v>2702</v>
      </c>
      <c r="K2268" s="740">
        <v>8210</v>
      </c>
      <c r="L2268" s="740" t="s">
        <v>2700</v>
      </c>
    </row>
    <row r="2269" spans="10:12">
      <c r="J2269" s="740" t="s">
        <v>2703</v>
      </c>
      <c r="K2269" s="740">
        <v>8211</v>
      </c>
      <c r="L2269" s="740" t="s">
        <v>2700</v>
      </c>
    </row>
    <row r="2270" spans="10:12">
      <c r="J2270" s="740" t="s">
        <v>2704</v>
      </c>
      <c r="K2270" s="740">
        <v>8300</v>
      </c>
      <c r="L2270" s="740" t="s">
        <v>2705</v>
      </c>
    </row>
    <row r="2271" spans="10:12">
      <c r="J2271" s="740" t="s">
        <v>2706</v>
      </c>
      <c r="K2271" s="740">
        <v>8300</v>
      </c>
      <c r="L2271" s="740" t="s">
        <v>2705</v>
      </c>
    </row>
    <row r="2272" spans="10:12">
      <c r="J2272" s="740" t="s">
        <v>2707</v>
      </c>
      <c r="K2272" s="740">
        <v>8301</v>
      </c>
      <c r="L2272" s="740" t="s">
        <v>2705</v>
      </c>
    </row>
    <row r="2273" spans="10:12">
      <c r="J2273" s="740" t="s">
        <v>2708</v>
      </c>
      <c r="K2273" s="740">
        <v>8301</v>
      </c>
      <c r="L2273" s="740" t="s">
        <v>2705</v>
      </c>
    </row>
    <row r="2274" spans="10:12">
      <c r="J2274" s="740" t="s">
        <v>2709</v>
      </c>
      <c r="K2274" s="740">
        <v>8310</v>
      </c>
      <c r="L2274" s="740" t="s">
        <v>2690</v>
      </c>
    </row>
    <row r="2275" spans="10:12">
      <c r="J2275" s="740" t="s">
        <v>2710</v>
      </c>
      <c r="K2275" s="740">
        <v>8310</v>
      </c>
      <c r="L2275" s="740" t="s">
        <v>2690</v>
      </c>
    </row>
    <row r="2276" spans="10:12">
      <c r="J2276" s="740" t="s">
        <v>2711</v>
      </c>
      <c r="K2276" s="740">
        <v>8340</v>
      </c>
      <c r="L2276" s="740" t="s">
        <v>2712</v>
      </c>
    </row>
    <row r="2277" spans="10:12">
      <c r="J2277" s="740" t="s">
        <v>2713</v>
      </c>
      <c r="K2277" s="740">
        <v>8340</v>
      </c>
      <c r="L2277" s="740" t="s">
        <v>2712</v>
      </c>
    </row>
    <row r="2278" spans="10:12">
      <c r="J2278" s="740" t="s">
        <v>2714</v>
      </c>
      <c r="K2278" s="740">
        <v>8340</v>
      </c>
      <c r="L2278" s="740" t="s">
        <v>2712</v>
      </c>
    </row>
    <row r="2279" spans="10:12">
      <c r="J2279" s="740" t="s">
        <v>2715</v>
      </c>
      <c r="K2279" s="740">
        <v>8340</v>
      </c>
      <c r="L2279" s="740" t="s">
        <v>2712</v>
      </c>
    </row>
    <row r="2280" spans="10:12">
      <c r="J2280" s="740" t="s">
        <v>2716</v>
      </c>
      <c r="K2280" s="740">
        <v>8340</v>
      </c>
      <c r="L2280" s="740" t="s">
        <v>2712</v>
      </c>
    </row>
    <row r="2281" spans="10:12">
      <c r="J2281" s="740" t="s">
        <v>2717</v>
      </c>
      <c r="K2281" s="740">
        <v>8340</v>
      </c>
      <c r="L2281" s="740" t="s">
        <v>2712</v>
      </c>
    </row>
    <row r="2282" spans="10:12">
      <c r="J2282" s="740" t="s">
        <v>2718</v>
      </c>
      <c r="K2282" s="740">
        <v>8370</v>
      </c>
      <c r="L2282" s="740" t="s">
        <v>2719</v>
      </c>
    </row>
    <row r="2283" spans="10:12">
      <c r="J2283" s="740" t="s">
        <v>2720</v>
      </c>
      <c r="K2283" s="740">
        <v>8370</v>
      </c>
      <c r="L2283" s="740" t="s">
        <v>2719</v>
      </c>
    </row>
    <row r="2284" spans="10:12">
      <c r="J2284" s="740" t="s">
        <v>2721</v>
      </c>
      <c r="K2284" s="740">
        <v>8377</v>
      </c>
      <c r="L2284" s="740" t="s">
        <v>2722</v>
      </c>
    </row>
    <row r="2285" spans="10:12">
      <c r="J2285" s="740" t="s">
        <v>2723</v>
      </c>
      <c r="K2285" s="740">
        <v>8377</v>
      </c>
      <c r="L2285" s="740" t="s">
        <v>2722</v>
      </c>
    </row>
    <row r="2286" spans="10:12">
      <c r="J2286" s="740" t="s">
        <v>2724</v>
      </c>
      <c r="K2286" s="740">
        <v>8377</v>
      </c>
      <c r="L2286" s="740" t="s">
        <v>2722</v>
      </c>
    </row>
    <row r="2287" spans="10:12">
      <c r="J2287" s="740" t="s">
        <v>2725</v>
      </c>
      <c r="K2287" s="740">
        <v>8377</v>
      </c>
      <c r="L2287" s="740" t="s">
        <v>2722</v>
      </c>
    </row>
    <row r="2288" spans="10:12">
      <c r="J2288" s="740" t="s">
        <v>2726</v>
      </c>
      <c r="K2288" s="740">
        <v>8380</v>
      </c>
      <c r="L2288" s="740" t="s">
        <v>2690</v>
      </c>
    </row>
    <row r="2289" spans="10:12">
      <c r="J2289" s="740" t="s">
        <v>2727</v>
      </c>
      <c r="K2289" s="740">
        <v>8380</v>
      </c>
      <c r="L2289" s="740" t="s">
        <v>2690</v>
      </c>
    </row>
    <row r="2290" spans="10:12">
      <c r="J2290" s="740" t="s">
        <v>2728</v>
      </c>
      <c r="K2290" s="740">
        <v>8380</v>
      </c>
      <c r="L2290" s="740" t="s">
        <v>2690</v>
      </c>
    </row>
    <row r="2291" spans="10:12">
      <c r="J2291" s="740" t="s">
        <v>2729</v>
      </c>
      <c r="K2291" s="740">
        <v>8400</v>
      </c>
      <c r="L2291" s="740" t="s">
        <v>2730</v>
      </c>
    </row>
    <row r="2292" spans="10:12">
      <c r="J2292" s="740" t="s">
        <v>2731</v>
      </c>
      <c r="K2292" s="740">
        <v>8400</v>
      </c>
      <c r="L2292" s="740" t="s">
        <v>2730</v>
      </c>
    </row>
    <row r="2293" spans="10:12">
      <c r="J2293" s="740" t="s">
        <v>2732</v>
      </c>
      <c r="K2293" s="740">
        <v>8400</v>
      </c>
      <c r="L2293" s="740" t="s">
        <v>2730</v>
      </c>
    </row>
    <row r="2294" spans="10:12">
      <c r="J2294" s="740" t="s">
        <v>2733</v>
      </c>
      <c r="K2294" s="740">
        <v>8420</v>
      </c>
      <c r="L2294" s="740" t="s">
        <v>2734</v>
      </c>
    </row>
    <row r="2295" spans="10:12">
      <c r="J2295" s="740" t="s">
        <v>2735</v>
      </c>
      <c r="K2295" s="740">
        <v>8420</v>
      </c>
      <c r="L2295" s="740" t="s">
        <v>2734</v>
      </c>
    </row>
    <row r="2296" spans="10:12">
      <c r="J2296" s="740" t="s">
        <v>2736</v>
      </c>
      <c r="K2296" s="740">
        <v>8420</v>
      </c>
      <c r="L2296" s="740" t="s">
        <v>2734</v>
      </c>
    </row>
    <row r="2297" spans="10:12">
      <c r="J2297" s="740" t="s">
        <v>2737</v>
      </c>
      <c r="K2297" s="740">
        <v>8421</v>
      </c>
      <c r="L2297" s="740" t="s">
        <v>2734</v>
      </c>
    </row>
    <row r="2298" spans="10:12">
      <c r="J2298" s="740" t="s">
        <v>2738</v>
      </c>
      <c r="K2298" s="740">
        <v>8430</v>
      </c>
      <c r="L2298" s="740" t="s">
        <v>2739</v>
      </c>
    </row>
    <row r="2299" spans="10:12">
      <c r="J2299" s="740" t="s">
        <v>2740</v>
      </c>
      <c r="K2299" s="740">
        <v>8431</v>
      </c>
      <c r="L2299" s="740" t="s">
        <v>2739</v>
      </c>
    </row>
    <row r="2300" spans="10:12">
      <c r="J2300" s="740" t="s">
        <v>2741</v>
      </c>
      <c r="K2300" s="740">
        <v>8432</v>
      </c>
      <c r="L2300" s="740" t="s">
        <v>2739</v>
      </c>
    </row>
    <row r="2301" spans="10:12">
      <c r="J2301" s="740" t="s">
        <v>2742</v>
      </c>
      <c r="K2301" s="740">
        <v>8433</v>
      </c>
      <c r="L2301" s="740" t="s">
        <v>2739</v>
      </c>
    </row>
    <row r="2302" spans="10:12">
      <c r="J2302" s="740" t="s">
        <v>2743</v>
      </c>
      <c r="K2302" s="740">
        <v>8433</v>
      </c>
      <c r="L2302" s="740" t="s">
        <v>2739</v>
      </c>
    </row>
    <row r="2303" spans="10:12">
      <c r="J2303" s="740" t="s">
        <v>266</v>
      </c>
      <c r="K2303" s="740">
        <v>8433</v>
      </c>
      <c r="L2303" s="740" t="s">
        <v>2739</v>
      </c>
    </row>
    <row r="2304" spans="10:12">
      <c r="J2304" s="740" t="s">
        <v>2744</v>
      </c>
      <c r="K2304" s="740">
        <v>8433</v>
      </c>
      <c r="L2304" s="740" t="s">
        <v>2739</v>
      </c>
    </row>
    <row r="2305" spans="10:12">
      <c r="J2305" s="740" t="s">
        <v>2745</v>
      </c>
      <c r="K2305" s="740">
        <v>8434</v>
      </c>
      <c r="L2305" s="740" t="s">
        <v>2739</v>
      </c>
    </row>
    <row r="2306" spans="10:12">
      <c r="J2306" s="740" t="s">
        <v>2746</v>
      </c>
      <c r="K2306" s="740">
        <v>8434</v>
      </c>
      <c r="L2306" s="740" t="s">
        <v>2739</v>
      </c>
    </row>
    <row r="2307" spans="10:12">
      <c r="J2307" s="740" t="s">
        <v>2747</v>
      </c>
      <c r="K2307" s="740">
        <v>8450</v>
      </c>
      <c r="L2307" s="740" t="s">
        <v>2748</v>
      </c>
    </row>
    <row r="2308" spans="10:12">
      <c r="J2308" s="740" t="s">
        <v>2749</v>
      </c>
      <c r="K2308" s="740">
        <v>8460</v>
      </c>
      <c r="L2308" s="740" t="s">
        <v>2750</v>
      </c>
    </row>
    <row r="2309" spans="10:12">
      <c r="J2309" s="740" t="s">
        <v>2751</v>
      </c>
      <c r="K2309" s="740">
        <v>8460</v>
      </c>
      <c r="L2309" s="740" t="s">
        <v>2750</v>
      </c>
    </row>
    <row r="2310" spans="10:12">
      <c r="J2310" s="740" t="s">
        <v>2752</v>
      </c>
      <c r="K2310" s="740">
        <v>8460</v>
      </c>
      <c r="L2310" s="740" t="s">
        <v>2750</v>
      </c>
    </row>
    <row r="2311" spans="10:12">
      <c r="J2311" s="740" t="s">
        <v>2753</v>
      </c>
      <c r="K2311" s="740">
        <v>8460</v>
      </c>
      <c r="L2311" s="740" t="s">
        <v>2750</v>
      </c>
    </row>
    <row r="2312" spans="10:12">
      <c r="J2312" s="740" t="s">
        <v>2754</v>
      </c>
      <c r="K2312" s="740">
        <v>8470</v>
      </c>
      <c r="L2312" s="740" t="s">
        <v>2755</v>
      </c>
    </row>
    <row r="2313" spans="10:12">
      <c r="J2313" s="740" t="s">
        <v>2756</v>
      </c>
      <c r="K2313" s="740">
        <v>8470</v>
      </c>
      <c r="L2313" s="740" t="s">
        <v>2755</v>
      </c>
    </row>
    <row r="2314" spans="10:12">
      <c r="J2314" s="740" t="s">
        <v>2757</v>
      </c>
      <c r="K2314" s="740">
        <v>8470</v>
      </c>
      <c r="L2314" s="740" t="s">
        <v>2755</v>
      </c>
    </row>
    <row r="2315" spans="10:12">
      <c r="J2315" s="740" t="s">
        <v>2758</v>
      </c>
      <c r="K2315" s="740">
        <v>8470</v>
      </c>
      <c r="L2315" s="740" t="s">
        <v>2755</v>
      </c>
    </row>
    <row r="2316" spans="10:12">
      <c r="J2316" s="740" t="s">
        <v>2759</v>
      </c>
      <c r="K2316" s="740">
        <v>8480</v>
      </c>
      <c r="L2316" s="740" t="s">
        <v>2760</v>
      </c>
    </row>
    <row r="2317" spans="10:12">
      <c r="J2317" s="740" t="s">
        <v>2761</v>
      </c>
      <c r="K2317" s="740">
        <v>8480</v>
      </c>
      <c r="L2317" s="740" t="s">
        <v>2760</v>
      </c>
    </row>
    <row r="2318" spans="10:12">
      <c r="J2318" s="740" t="s">
        <v>2762</v>
      </c>
      <c r="K2318" s="740">
        <v>8480</v>
      </c>
      <c r="L2318" s="740" t="s">
        <v>2760</v>
      </c>
    </row>
    <row r="2319" spans="10:12">
      <c r="J2319" s="740" t="s">
        <v>2763</v>
      </c>
      <c r="K2319" s="740">
        <v>8490</v>
      </c>
      <c r="L2319" s="740" t="s">
        <v>2764</v>
      </c>
    </row>
    <row r="2320" spans="10:12">
      <c r="J2320" s="740" t="s">
        <v>2765</v>
      </c>
      <c r="K2320" s="740">
        <v>8490</v>
      </c>
      <c r="L2320" s="740" t="s">
        <v>2764</v>
      </c>
    </row>
    <row r="2321" spans="10:12">
      <c r="J2321" s="740" t="s">
        <v>2766</v>
      </c>
      <c r="K2321" s="740">
        <v>8490</v>
      </c>
      <c r="L2321" s="740" t="s">
        <v>2764</v>
      </c>
    </row>
    <row r="2322" spans="10:12">
      <c r="J2322" s="740" t="s">
        <v>2767</v>
      </c>
      <c r="K2322" s="740">
        <v>8490</v>
      </c>
      <c r="L2322" s="740" t="s">
        <v>2764</v>
      </c>
    </row>
    <row r="2323" spans="10:12">
      <c r="J2323" s="740" t="s">
        <v>2768</v>
      </c>
      <c r="K2323" s="740">
        <v>8490</v>
      </c>
      <c r="L2323" s="740" t="s">
        <v>2764</v>
      </c>
    </row>
    <row r="2324" spans="10:12">
      <c r="J2324" s="740" t="s">
        <v>2769</v>
      </c>
      <c r="K2324" s="740">
        <v>8500</v>
      </c>
      <c r="L2324" s="740" t="s">
        <v>2770</v>
      </c>
    </row>
    <row r="2325" spans="10:12">
      <c r="J2325" s="740" t="s">
        <v>2771</v>
      </c>
      <c r="K2325" s="740">
        <v>8501</v>
      </c>
      <c r="L2325" s="740" t="s">
        <v>2770</v>
      </c>
    </row>
    <row r="2326" spans="10:12">
      <c r="J2326" s="740" t="s">
        <v>2772</v>
      </c>
      <c r="K2326" s="740">
        <v>8501</v>
      </c>
      <c r="L2326" s="740" t="s">
        <v>2770</v>
      </c>
    </row>
    <row r="2327" spans="10:12">
      <c r="J2327" s="740" t="s">
        <v>2773</v>
      </c>
      <c r="K2327" s="740">
        <v>8510</v>
      </c>
      <c r="L2327" s="740" t="s">
        <v>2770</v>
      </c>
    </row>
    <row r="2328" spans="10:12">
      <c r="J2328" s="740" t="s">
        <v>2774</v>
      </c>
      <c r="K2328" s="740">
        <v>8510</v>
      </c>
      <c r="L2328" s="740" t="s">
        <v>2770</v>
      </c>
    </row>
    <row r="2329" spans="10:12">
      <c r="J2329" s="740" t="s">
        <v>2775</v>
      </c>
      <c r="K2329" s="740">
        <v>8510</v>
      </c>
      <c r="L2329" s="740" t="s">
        <v>2770</v>
      </c>
    </row>
    <row r="2330" spans="10:12">
      <c r="J2330" s="740" t="s">
        <v>2776</v>
      </c>
      <c r="K2330" s="740">
        <v>8510</v>
      </c>
      <c r="L2330" s="740" t="s">
        <v>2770</v>
      </c>
    </row>
    <row r="2331" spans="10:12">
      <c r="J2331" s="740" t="s">
        <v>2777</v>
      </c>
      <c r="K2331" s="740">
        <v>8511</v>
      </c>
      <c r="L2331" s="740" t="s">
        <v>2770</v>
      </c>
    </row>
    <row r="2332" spans="10:12">
      <c r="J2332" s="740" t="s">
        <v>2778</v>
      </c>
      <c r="K2332" s="740">
        <v>8520</v>
      </c>
      <c r="L2332" s="740" t="s">
        <v>2779</v>
      </c>
    </row>
    <row r="2333" spans="10:12">
      <c r="J2333" s="740" t="s">
        <v>2780</v>
      </c>
      <c r="K2333" s="740">
        <v>8530</v>
      </c>
      <c r="L2333" s="740" t="s">
        <v>2781</v>
      </c>
    </row>
    <row r="2334" spans="10:12">
      <c r="J2334" s="740" t="s">
        <v>2782</v>
      </c>
      <c r="K2334" s="740">
        <v>8531</v>
      </c>
      <c r="L2334" s="740" t="s">
        <v>2781</v>
      </c>
    </row>
    <row r="2335" spans="10:12">
      <c r="J2335" s="740" t="s">
        <v>2783</v>
      </c>
      <c r="K2335" s="740">
        <v>8531</v>
      </c>
      <c r="L2335" s="740" t="s">
        <v>2781</v>
      </c>
    </row>
    <row r="2336" spans="10:12">
      <c r="J2336" s="740" t="s">
        <v>2784</v>
      </c>
      <c r="K2336" s="740">
        <v>8540</v>
      </c>
      <c r="L2336" s="740" t="s">
        <v>2785</v>
      </c>
    </row>
    <row r="2337" spans="10:12">
      <c r="J2337" s="740" t="s">
        <v>2786</v>
      </c>
      <c r="K2337" s="740">
        <v>8550</v>
      </c>
      <c r="L2337" s="740" t="s">
        <v>2787</v>
      </c>
    </row>
    <row r="2338" spans="10:12">
      <c r="J2338" s="740" t="s">
        <v>2788</v>
      </c>
      <c r="K2338" s="740">
        <v>8551</v>
      </c>
      <c r="L2338" s="740" t="s">
        <v>2787</v>
      </c>
    </row>
    <row r="2339" spans="10:12">
      <c r="J2339" s="740" t="s">
        <v>2789</v>
      </c>
      <c r="K2339" s="740">
        <v>8552</v>
      </c>
      <c r="L2339" s="740" t="s">
        <v>2787</v>
      </c>
    </row>
    <row r="2340" spans="10:12">
      <c r="J2340" s="740" t="s">
        <v>2790</v>
      </c>
      <c r="K2340" s="740">
        <v>8553</v>
      </c>
      <c r="L2340" s="740" t="s">
        <v>2787</v>
      </c>
    </row>
    <row r="2341" spans="10:12">
      <c r="J2341" s="740" t="s">
        <v>2791</v>
      </c>
      <c r="K2341" s="740">
        <v>8554</v>
      </c>
      <c r="L2341" s="740" t="s">
        <v>2787</v>
      </c>
    </row>
    <row r="2342" spans="10:12">
      <c r="J2342" s="740" t="s">
        <v>2792</v>
      </c>
      <c r="K2342" s="740">
        <v>8560</v>
      </c>
      <c r="L2342" s="740" t="s">
        <v>2793</v>
      </c>
    </row>
    <row r="2343" spans="10:12">
      <c r="J2343" s="740" t="s">
        <v>2794</v>
      </c>
      <c r="K2343" s="740">
        <v>8560</v>
      </c>
      <c r="L2343" s="740" t="s">
        <v>2793</v>
      </c>
    </row>
    <row r="2344" spans="10:12">
      <c r="J2344" s="740" t="s">
        <v>2795</v>
      </c>
      <c r="K2344" s="740">
        <v>8560</v>
      </c>
      <c r="L2344" s="740" t="s">
        <v>2793</v>
      </c>
    </row>
    <row r="2345" spans="10:12">
      <c r="J2345" s="740" t="s">
        <v>2796</v>
      </c>
      <c r="K2345" s="740">
        <v>8570</v>
      </c>
      <c r="L2345" s="740" t="s">
        <v>2797</v>
      </c>
    </row>
    <row r="2346" spans="10:12">
      <c r="J2346" s="740" t="s">
        <v>2798</v>
      </c>
      <c r="K2346" s="740">
        <v>8570</v>
      </c>
      <c r="L2346" s="740" t="s">
        <v>2797</v>
      </c>
    </row>
    <row r="2347" spans="10:12">
      <c r="J2347" s="740" t="s">
        <v>2799</v>
      </c>
      <c r="K2347" s="740">
        <v>8570</v>
      </c>
      <c r="L2347" s="740" t="s">
        <v>2797</v>
      </c>
    </row>
    <row r="2348" spans="10:12">
      <c r="J2348" s="740" t="s">
        <v>2800</v>
      </c>
      <c r="K2348" s="740">
        <v>8570</v>
      </c>
      <c r="L2348" s="740" t="s">
        <v>2797</v>
      </c>
    </row>
    <row r="2349" spans="10:12">
      <c r="J2349" s="740" t="s">
        <v>2801</v>
      </c>
      <c r="K2349" s="740">
        <v>8572</v>
      </c>
      <c r="L2349" s="740" t="s">
        <v>2797</v>
      </c>
    </row>
    <row r="2350" spans="10:12">
      <c r="J2350" s="740" t="s">
        <v>2802</v>
      </c>
      <c r="K2350" s="740">
        <v>8573</v>
      </c>
      <c r="L2350" s="740" t="s">
        <v>2797</v>
      </c>
    </row>
    <row r="2351" spans="10:12">
      <c r="J2351" s="740" t="s">
        <v>2803</v>
      </c>
      <c r="K2351" s="740">
        <v>8580</v>
      </c>
      <c r="L2351" s="740" t="s">
        <v>2804</v>
      </c>
    </row>
    <row r="2352" spans="10:12">
      <c r="J2352" s="740" t="s">
        <v>2805</v>
      </c>
      <c r="K2352" s="740">
        <v>8581</v>
      </c>
      <c r="L2352" s="740" t="s">
        <v>2804</v>
      </c>
    </row>
    <row r="2353" spans="10:12">
      <c r="J2353" s="740" t="s">
        <v>2806</v>
      </c>
      <c r="K2353" s="740">
        <v>8581</v>
      </c>
      <c r="L2353" s="740" t="s">
        <v>2804</v>
      </c>
    </row>
    <row r="2354" spans="10:12">
      <c r="J2354" s="740" t="s">
        <v>2807</v>
      </c>
      <c r="K2354" s="740">
        <v>8582</v>
      </c>
      <c r="L2354" s="740" t="s">
        <v>2804</v>
      </c>
    </row>
    <row r="2355" spans="10:12">
      <c r="J2355" s="740" t="s">
        <v>2808</v>
      </c>
      <c r="K2355" s="740">
        <v>8583</v>
      </c>
      <c r="L2355" s="740" t="s">
        <v>2804</v>
      </c>
    </row>
    <row r="2356" spans="10:12">
      <c r="J2356" s="740" t="s">
        <v>2809</v>
      </c>
      <c r="K2356" s="740">
        <v>8587</v>
      </c>
      <c r="L2356" s="740" t="s">
        <v>2810</v>
      </c>
    </row>
    <row r="2357" spans="10:12">
      <c r="J2357" s="740" t="s">
        <v>2811</v>
      </c>
      <c r="K2357" s="740">
        <v>8587</v>
      </c>
      <c r="L2357" s="740" t="s">
        <v>2810</v>
      </c>
    </row>
    <row r="2358" spans="10:12">
      <c r="J2358" s="740" t="s">
        <v>2812</v>
      </c>
      <c r="K2358" s="740">
        <v>8600</v>
      </c>
      <c r="L2358" s="740" t="s">
        <v>2813</v>
      </c>
    </row>
    <row r="2359" spans="10:12">
      <c r="J2359" s="740" t="s">
        <v>2814</v>
      </c>
      <c r="K2359" s="740">
        <v>8600</v>
      </c>
      <c r="L2359" s="740" t="s">
        <v>2813</v>
      </c>
    </row>
    <row r="2360" spans="10:12">
      <c r="J2360" s="740" t="s">
        <v>2815</v>
      </c>
      <c r="K2360" s="740">
        <v>8600</v>
      </c>
      <c r="L2360" s="740" t="s">
        <v>2813</v>
      </c>
    </row>
    <row r="2361" spans="10:12">
      <c r="J2361" s="740" t="s">
        <v>2816</v>
      </c>
      <c r="K2361" s="740">
        <v>8600</v>
      </c>
      <c r="L2361" s="740" t="s">
        <v>2813</v>
      </c>
    </row>
    <row r="2362" spans="10:12">
      <c r="J2362" s="740" t="s">
        <v>2817</v>
      </c>
      <c r="K2362" s="740">
        <v>8600</v>
      </c>
      <c r="L2362" s="740" t="s">
        <v>2813</v>
      </c>
    </row>
    <row r="2363" spans="10:12">
      <c r="J2363" s="740" t="s">
        <v>2818</v>
      </c>
      <c r="K2363" s="740">
        <v>8600</v>
      </c>
      <c r="L2363" s="740" t="s">
        <v>2813</v>
      </c>
    </row>
    <row r="2364" spans="10:12">
      <c r="J2364" s="740" t="s">
        <v>2819</v>
      </c>
      <c r="K2364" s="740">
        <v>8600</v>
      </c>
      <c r="L2364" s="740" t="s">
        <v>2813</v>
      </c>
    </row>
    <row r="2365" spans="10:12">
      <c r="J2365" s="740" t="s">
        <v>2820</v>
      </c>
      <c r="K2365" s="740">
        <v>8600</v>
      </c>
      <c r="L2365" s="740" t="s">
        <v>2813</v>
      </c>
    </row>
    <row r="2366" spans="10:12">
      <c r="J2366" s="740" t="s">
        <v>2821</v>
      </c>
      <c r="K2366" s="740">
        <v>8600</v>
      </c>
      <c r="L2366" s="740" t="s">
        <v>2813</v>
      </c>
    </row>
    <row r="2367" spans="10:12">
      <c r="J2367" s="740" t="s">
        <v>2716</v>
      </c>
      <c r="K2367" s="740">
        <v>8600</v>
      </c>
      <c r="L2367" s="740" t="s">
        <v>2813</v>
      </c>
    </row>
    <row r="2368" spans="10:12">
      <c r="J2368" s="740" t="s">
        <v>2822</v>
      </c>
      <c r="K2368" s="740">
        <v>8600</v>
      </c>
      <c r="L2368" s="740" t="s">
        <v>2813</v>
      </c>
    </row>
    <row r="2369" spans="10:12">
      <c r="J2369" s="740" t="s">
        <v>2823</v>
      </c>
      <c r="K2369" s="740">
        <v>8600</v>
      </c>
      <c r="L2369" s="740" t="s">
        <v>2813</v>
      </c>
    </row>
    <row r="2370" spans="10:12">
      <c r="J2370" s="740" t="s">
        <v>2824</v>
      </c>
      <c r="K2370" s="740">
        <v>8600</v>
      </c>
      <c r="L2370" s="740" t="s">
        <v>2813</v>
      </c>
    </row>
    <row r="2371" spans="10:12">
      <c r="J2371" s="740" t="s">
        <v>2825</v>
      </c>
      <c r="K2371" s="740">
        <v>8600</v>
      </c>
      <c r="L2371" s="740" t="s">
        <v>2813</v>
      </c>
    </row>
    <row r="2372" spans="10:12">
      <c r="J2372" s="740" t="s">
        <v>2826</v>
      </c>
      <c r="K2372" s="740">
        <v>8600</v>
      </c>
      <c r="L2372" s="740" t="s">
        <v>2813</v>
      </c>
    </row>
    <row r="2373" spans="10:12">
      <c r="J2373" s="740" t="s">
        <v>2827</v>
      </c>
      <c r="K2373" s="740">
        <v>8600</v>
      </c>
      <c r="L2373" s="740" t="s">
        <v>2813</v>
      </c>
    </row>
    <row r="2374" spans="10:12">
      <c r="J2374" s="740" t="s">
        <v>2828</v>
      </c>
      <c r="K2374" s="740">
        <v>8610</v>
      </c>
      <c r="L2374" s="740" t="s">
        <v>2829</v>
      </c>
    </row>
    <row r="2375" spans="10:12">
      <c r="J2375" s="740" t="s">
        <v>2830</v>
      </c>
      <c r="K2375" s="740">
        <v>8610</v>
      </c>
      <c r="L2375" s="740" t="s">
        <v>2829</v>
      </c>
    </row>
    <row r="2376" spans="10:12">
      <c r="J2376" s="740" t="s">
        <v>2831</v>
      </c>
      <c r="K2376" s="740">
        <v>8610</v>
      </c>
      <c r="L2376" s="740" t="s">
        <v>2829</v>
      </c>
    </row>
    <row r="2377" spans="10:12">
      <c r="J2377" s="740" t="s">
        <v>2832</v>
      </c>
      <c r="K2377" s="740">
        <v>8610</v>
      </c>
      <c r="L2377" s="740" t="s">
        <v>2829</v>
      </c>
    </row>
    <row r="2378" spans="10:12">
      <c r="J2378" s="740" t="s">
        <v>2833</v>
      </c>
      <c r="K2378" s="740">
        <v>8620</v>
      </c>
      <c r="L2378" s="740" t="s">
        <v>2834</v>
      </c>
    </row>
    <row r="2379" spans="10:12">
      <c r="J2379" s="740" t="s">
        <v>2708</v>
      </c>
      <c r="K2379" s="740">
        <v>8620</v>
      </c>
      <c r="L2379" s="740" t="s">
        <v>2834</v>
      </c>
    </row>
    <row r="2380" spans="10:12">
      <c r="J2380" s="740" t="s">
        <v>2835</v>
      </c>
      <c r="K2380" s="740">
        <v>8620</v>
      </c>
      <c r="L2380" s="740" t="s">
        <v>2834</v>
      </c>
    </row>
    <row r="2381" spans="10:12">
      <c r="J2381" s="740" t="s">
        <v>2836</v>
      </c>
      <c r="K2381" s="740">
        <v>8630</v>
      </c>
      <c r="L2381" s="740" t="s">
        <v>2837</v>
      </c>
    </row>
    <row r="2382" spans="10:12">
      <c r="J2382" s="740" t="s">
        <v>2838</v>
      </c>
      <c r="K2382" s="740">
        <v>8630</v>
      </c>
      <c r="L2382" s="740" t="s">
        <v>2837</v>
      </c>
    </row>
    <row r="2383" spans="10:12">
      <c r="J2383" s="740" t="s">
        <v>2839</v>
      </c>
      <c r="K2383" s="740">
        <v>8630</v>
      </c>
      <c r="L2383" s="740" t="s">
        <v>2837</v>
      </c>
    </row>
    <row r="2384" spans="10:12">
      <c r="J2384" s="740" t="s">
        <v>2840</v>
      </c>
      <c r="K2384" s="740">
        <v>8630</v>
      </c>
      <c r="L2384" s="740" t="s">
        <v>2837</v>
      </c>
    </row>
    <row r="2385" spans="10:12">
      <c r="J2385" s="740" t="s">
        <v>2841</v>
      </c>
      <c r="K2385" s="740">
        <v>8630</v>
      </c>
      <c r="L2385" s="740" t="s">
        <v>2837</v>
      </c>
    </row>
    <row r="2386" spans="10:12">
      <c r="J2386" s="740" t="s">
        <v>2842</v>
      </c>
      <c r="K2386" s="740">
        <v>8630</v>
      </c>
      <c r="L2386" s="740" t="s">
        <v>2837</v>
      </c>
    </row>
    <row r="2387" spans="10:12">
      <c r="J2387" s="740" t="s">
        <v>2843</v>
      </c>
      <c r="K2387" s="740">
        <v>8630</v>
      </c>
      <c r="L2387" s="740" t="s">
        <v>2837</v>
      </c>
    </row>
    <row r="2388" spans="10:12">
      <c r="J2388" s="740" t="s">
        <v>2844</v>
      </c>
      <c r="K2388" s="740">
        <v>8630</v>
      </c>
      <c r="L2388" s="740" t="s">
        <v>2837</v>
      </c>
    </row>
    <row r="2389" spans="10:12">
      <c r="J2389" s="740" t="s">
        <v>2845</v>
      </c>
      <c r="K2389" s="740">
        <v>8630</v>
      </c>
      <c r="L2389" s="740" t="s">
        <v>2837</v>
      </c>
    </row>
    <row r="2390" spans="10:12">
      <c r="J2390" s="740" t="s">
        <v>2846</v>
      </c>
      <c r="K2390" s="740">
        <v>8630</v>
      </c>
      <c r="L2390" s="740" t="s">
        <v>2837</v>
      </c>
    </row>
    <row r="2391" spans="10:12">
      <c r="J2391" s="740" t="s">
        <v>2847</v>
      </c>
      <c r="K2391" s="740">
        <v>8630</v>
      </c>
      <c r="L2391" s="740" t="s">
        <v>2837</v>
      </c>
    </row>
    <row r="2392" spans="10:12">
      <c r="J2392" s="740" t="s">
        <v>2848</v>
      </c>
      <c r="K2392" s="740">
        <v>8640</v>
      </c>
      <c r="L2392" s="740" t="s">
        <v>2849</v>
      </c>
    </row>
    <row r="2393" spans="10:12">
      <c r="J2393" s="740" t="s">
        <v>2850</v>
      </c>
      <c r="K2393" s="740">
        <v>8640</v>
      </c>
      <c r="L2393" s="740" t="s">
        <v>2849</v>
      </c>
    </row>
    <row r="2394" spans="10:12">
      <c r="J2394" s="740" t="s">
        <v>2851</v>
      </c>
      <c r="K2394" s="740">
        <v>8640</v>
      </c>
      <c r="L2394" s="740" t="s">
        <v>2849</v>
      </c>
    </row>
    <row r="2395" spans="10:12">
      <c r="J2395" s="740" t="s">
        <v>2852</v>
      </c>
      <c r="K2395" s="740">
        <v>8647</v>
      </c>
      <c r="L2395" s="740" t="s">
        <v>2853</v>
      </c>
    </row>
    <row r="2396" spans="10:12">
      <c r="J2396" s="740" t="s">
        <v>2854</v>
      </c>
      <c r="K2396" s="740">
        <v>8647</v>
      </c>
      <c r="L2396" s="740" t="s">
        <v>2853</v>
      </c>
    </row>
    <row r="2397" spans="10:12">
      <c r="J2397" s="740" t="s">
        <v>2855</v>
      </c>
      <c r="K2397" s="740">
        <v>8647</v>
      </c>
      <c r="L2397" s="740" t="s">
        <v>2853</v>
      </c>
    </row>
    <row r="2398" spans="10:12">
      <c r="J2398" s="740" t="s">
        <v>2856</v>
      </c>
      <c r="K2398" s="740">
        <v>8647</v>
      </c>
      <c r="L2398" s="740" t="s">
        <v>2853</v>
      </c>
    </row>
    <row r="2399" spans="10:12">
      <c r="J2399" s="740" t="s">
        <v>2857</v>
      </c>
      <c r="K2399" s="740">
        <v>8650</v>
      </c>
      <c r="L2399" s="740" t="s">
        <v>2858</v>
      </c>
    </row>
    <row r="2400" spans="10:12">
      <c r="J2400" s="740" t="s">
        <v>2859</v>
      </c>
      <c r="K2400" s="740">
        <v>8650</v>
      </c>
      <c r="L2400" s="740" t="s">
        <v>2858</v>
      </c>
    </row>
    <row r="2401" spans="10:12">
      <c r="J2401" s="740" t="s">
        <v>2860</v>
      </c>
      <c r="K2401" s="740">
        <v>8650</v>
      </c>
      <c r="L2401" s="740" t="s">
        <v>2858</v>
      </c>
    </row>
    <row r="2402" spans="10:12">
      <c r="J2402" s="740" t="s">
        <v>2861</v>
      </c>
      <c r="K2402" s="740">
        <v>8660</v>
      </c>
      <c r="L2402" s="740" t="s">
        <v>2862</v>
      </c>
    </row>
    <row r="2403" spans="10:12">
      <c r="J2403" s="740" t="s">
        <v>2863</v>
      </c>
      <c r="K2403" s="740">
        <v>8660</v>
      </c>
      <c r="L2403" s="740" t="s">
        <v>2862</v>
      </c>
    </row>
    <row r="2404" spans="10:12">
      <c r="J2404" s="740" t="s">
        <v>2864</v>
      </c>
      <c r="K2404" s="740">
        <v>8670</v>
      </c>
      <c r="L2404" s="740" t="s">
        <v>2865</v>
      </c>
    </row>
    <row r="2405" spans="10:12">
      <c r="J2405" s="740" t="s">
        <v>2866</v>
      </c>
      <c r="K2405" s="740">
        <v>8670</v>
      </c>
      <c r="L2405" s="740" t="s">
        <v>2865</v>
      </c>
    </row>
    <row r="2406" spans="10:12">
      <c r="J2406" s="740" t="s">
        <v>2867</v>
      </c>
      <c r="K2406" s="740">
        <v>8670</v>
      </c>
      <c r="L2406" s="740" t="s">
        <v>2865</v>
      </c>
    </row>
    <row r="2407" spans="10:12">
      <c r="J2407" s="740" t="s">
        <v>2868</v>
      </c>
      <c r="K2407" s="740">
        <v>8680</v>
      </c>
      <c r="L2407" s="740" t="s">
        <v>2869</v>
      </c>
    </row>
    <row r="2408" spans="10:12">
      <c r="J2408" s="740" t="s">
        <v>2870</v>
      </c>
      <c r="K2408" s="740">
        <v>8680</v>
      </c>
      <c r="L2408" s="740" t="s">
        <v>2869</v>
      </c>
    </row>
    <row r="2409" spans="10:12">
      <c r="J2409" s="740" t="s">
        <v>2871</v>
      </c>
      <c r="K2409" s="740">
        <v>8680</v>
      </c>
      <c r="L2409" s="740" t="s">
        <v>2869</v>
      </c>
    </row>
    <row r="2410" spans="10:12">
      <c r="J2410" s="740" t="s">
        <v>2872</v>
      </c>
      <c r="K2410" s="740">
        <v>8690</v>
      </c>
      <c r="L2410" s="740" t="s">
        <v>2873</v>
      </c>
    </row>
    <row r="2411" spans="10:12">
      <c r="J2411" s="740" t="s">
        <v>2874</v>
      </c>
      <c r="K2411" s="740">
        <v>8690</v>
      </c>
      <c r="L2411" s="740" t="s">
        <v>2873</v>
      </c>
    </row>
    <row r="2412" spans="10:12">
      <c r="J2412" s="740" t="s">
        <v>2875</v>
      </c>
      <c r="K2412" s="740">
        <v>8690</v>
      </c>
      <c r="L2412" s="740" t="s">
        <v>2873</v>
      </c>
    </row>
    <row r="2413" spans="10:12">
      <c r="J2413" s="740" t="s">
        <v>2876</v>
      </c>
      <c r="K2413" s="740">
        <v>8690</v>
      </c>
      <c r="L2413" s="740" t="s">
        <v>2873</v>
      </c>
    </row>
    <row r="2414" spans="10:12">
      <c r="J2414" s="740" t="s">
        <v>2877</v>
      </c>
      <c r="K2414" s="740">
        <v>8691</v>
      </c>
      <c r="L2414" s="740" t="s">
        <v>2873</v>
      </c>
    </row>
    <row r="2415" spans="10:12">
      <c r="J2415" s="740" t="s">
        <v>2878</v>
      </c>
      <c r="K2415" s="740">
        <v>8691</v>
      </c>
      <c r="L2415" s="740" t="s">
        <v>2873</v>
      </c>
    </row>
    <row r="2416" spans="10:12">
      <c r="J2416" s="740" t="s">
        <v>2879</v>
      </c>
      <c r="K2416" s="740">
        <v>8691</v>
      </c>
      <c r="L2416" s="740" t="s">
        <v>2873</v>
      </c>
    </row>
    <row r="2417" spans="10:12">
      <c r="J2417" s="740" t="s">
        <v>2880</v>
      </c>
      <c r="K2417" s="740">
        <v>8691</v>
      </c>
      <c r="L2417" s="740" t="s">
        <v>2873</v>
      </c>
    </row>
    <row r="2418" spans="10:12">
      <c r="J2418" s="740" t="s">
        <v>2881</v>
      </c>
      <c r="K2418" s="740">
        <v>8691</v>
      </c>
      <c r="L2418" s="740" t="s">
        <v>2873</v>
      </c>
    </row>
    <row r="2419" spans="10:12">
      <c r="J2419" s="740" t="s">
        <v>2882</v>
      </c>
      <c r="K2419" s="740">
        <v>8700</v>
      </c>
      <c r="L2419" s="740" t="s">
        <v>2883</v>
      </c>
    </row>
    <row r="2420" spans="10:12">
      <c r="J2420" s="740" t="s">
        <v>2884</v>
      </c>
      <c r="K2420" s="740">
        <v>8700</v>
      </c>
      <c r="L2420" s="740" t="s">
        <v>2883</v>
      </c>
    </row>
    <row r="2421" spans="10:12">
      <c r="J2421" s="740" t="s">
        <v>2885</v>
      </c>
      <c r="K2421" s="740">
        <v>8700</v>
      </c>
      <c r="L2421" s="740" t="s">
        <v>2883</v>
      </c>
    </row>
    <row r="2422" spans="10:12">
      <c r="J2422" s="740" t="s">
        <v>746</v>
      </c>
      <c r="K2422" s="740">
        <v>8700</v>
      </c>
      <c r="L2422" s="740" t="s">
        <v>2883</v>
      </c>
    </row>
    <row r="2423" spans="10:12">
      <c r="J2423" s="740" t="s">
        <v>2886</v>
      </c>
      <c r="K2423" s="740">
        <v>8710</v>
      </c>
      <c r="L2423" s="740" t="s">
        <v>2887</v>
      </c>
    </row>
    <row r="2424" spans="10:12">
      <c r="J2424" s="740" t="s">
        <v>2888</v>
      </c>
      <c r="K2424" s="740">
        <v>8710</v>
      </c>
      <c r="L2424" s="740" t="s">
        <v>2887</v>
      </c>
    </row>
    <row r="2425" spans="10:12">
      <c r="J2425" s="740" t="s">
        <v>2889</v>
      </c>
      <c r="K2425" s="740">
        <v>8710</v>
      </c>
      <c r="L2425" s="740" t="s">
        <v>2887</v>
      </c>
    </row>
    <row r="2426" spans="10:12">
      <c r="J2426" s="740" t="s">
        <v>2890</v>
      </c>
      <c r="K2426" s="740">
        <v>8720</v>
      </c>
      <c r="L2426" s="740" t="s">
        <v>2891</v>
      </c>
    </row>
    <row r="2427" spans="10:12">
      <c r="J2427" s="740" t="s">
        <v>2892</v>
      </c>
      <c r="K2427" s="740">
        <v>8720</v>
      </c>
      <c r="L2427" s="740" t="s">
        <v>2891</v>
      </c>
    </row>
    <row r="2428" spans="10:12">
      <c r="J2428" s="740" t="s">
        <v>2893</v>
      </c>
      <c r="K2428" s="740">
        <v>8720</v>
      </c>
      <c r="L2428" s="740" t="s">
        <v>2891</v>
      </c>
    </row>
    <row r="2429" spans="10:12">
      <c r="J2429" s="740" t="s">
        <v>2894</v>
      </c>
      <c r="K2429" s="740">
        <v>8720</v>
      </c>
      <c r="L2429" s="740" t="s">
        <v>2891</v>
      </c>
    </row>
    <row r="2430" spans="10:12">
      <c r="J2430" s="740" t="s">
        <v>2895</v>
      </c>
      <c r="K2430" s="740">
        <v>8730</v>
      </c>
      <c r="L2430" s="740" t="s">
        <v>2896</v>
      </c>
    </row>
    <row r="2431" spans="10:12">
      <c r="J2431" s="740" t="s">
        <v>2897</v>
      </c>
      <c r="K2431" s="740">
        <v>8730</v>
      </c>
      <c r="L2431" s="740" t="s">
        <v>2896</v>
      </c>
    </row>
    <row r="2432" spans="10:12">
      <c r="J2432" s="740" t="s">
        <v>2835</v>
      </c>
      <c r="K2432" s="740">
        <v>8730</v>
      </c>
      <c r="L2432" s="740" t="s">
        <v>2896</v>
      </c>
    </row>
    <row r="2433" spans="10:12">
      <c r="J2433" s="740" t="s">
        <v>2898</v>
      </c>
      <c r="K2433" s="740">
        <v>8740</v>
      </c>
      <c r="L2433" s="740" t="s">
        <v>2899</v>
      </c>
    </row>
    <row r="2434" spans="10:12">
      <c r="J2434" s="740" t="s">
        <v>2900</v>
      </c>
      <c r="K2434" s="740">
        <v>8740</v>
      </c>
      <c r="L2434" s="740" t="s">
        <v>2899</v>
      </c>
    </row>
    <row r="2435" spans="10:12">
      <c r="J2435" s="740" t="s">
        <v>2901</v>
      </c>
      <c r="K2435" s="740">
        <v>8750</v>
      </c>
      <c r="L2435" s="740" t="s">
        <v>2902</v>
      </c>
    </row>
    <row r="2436" spans="10:12">
      <c r="J2436" s="740" t="s">
        <v>2903</v>
      </c>
      <c r="K2436" s="740">
        <v>8750</v>
      </c>
      <c r="L2436" s="740" t="s">
        <v>2902</v>
      </c>
    </row>
    <row r="2437" spans="10:12">
      <c r="J2437" s="740" t="s">
        <v>2904</v>
      </c>
      <c r="K2437" s="740">
        <v>8755</v>
      </c>
      <c r="L2437" s="740" t="s">
        <v>2905</v>
      </c>
    </row>
    <row r="2438" spans="10:12">
      <c r="J2438" s="740" t="s">
        <v>2906</v>
      </c>
      <c r="K2438" s="740">
        <v>8760</v>
      </c>
      <c r="L2438" s="740" t="s">
        <v>2907</v>
      </c>
    </row>
    <row r="2439" spans="10:12">
      <c r="J2439" s="740" t="s">
        <v>2908</v>
      </c>
      <c r="K2439" s="740">
        <v>8770</v>
      </c>
      <c r="L2439" s="740" t="s">
        <v>2909</v>
      </c>
    </row>
    <row r="2440" spans="10:12">
      <c r="J2440" s="740" t="s">
        <v>2910</v>
      </c>
      <c r="K2440" s="740">
        <v>8780</v>
      </c>
      <c r="L2440" s="740" t="s">
        <v>2911</v>
      </c>
    </row>
    <row r="2441" spans="10:12">
      <c r="J2441" s="740" t="s">
        <v>2912</v>
      </c>
      <c r="K2441" s="740">
        <v>8790</v>
      </c>
      <c r="L2441" s="740" t="s">
        <v>2913</v>
      </c>
    </row>
    <row r="2442" spans="10:12">
      <c r="J2442" s="740" t="s">
        <v>2914</v>
      </c>
      <c r="K2442" s="740">
        <v>8791</v>
      </c>
      <c r="L2442" s="740" t="s">
        <v>2913</v>
      </c>
    </row>
    <row r="2443" spans="10:12">
      <c r="J2443" s="740" t="s">
        <v>2915</v>
      </c>
      <c r="K2443" s="740">
        <v>8792</v>
      </c>
      <c r="L2443" s="740" t="s">
        <v>2913</v>
      </c>
    </row>
    <row r="2444" spans="10:12">
      <c r="J2444" s="740" t="s">
        <v>2916</v>
      </c>
      <c r="K2444" s="740">
        <v>8793</v>
      </c>
      <c r="L2444" s="740" t="s">
        <v>2913</v>
      </c>
    </row>
    <row r="2445" spans="10:12">
      <c r="J2445" s="740" t="s">
        <v>2914</v>
      </c>
      <c r="K2445" s="740">
        <v>8800</v>
      </c>
      <c r="L2445" s="740" t="s">
        <v>2917</v>
      </c>
    </row>
    <row r="2446" spans="10:12">
      <c r="J2446" s="740" t="s">
        <v>2918</v>
      </c>
      <c r="K2446" s="740">
        <v>8800</v>
      </c>
      <c r="L2446" s="740" t="s">
        <v>2917</v>
      </c>
    </row>
    <row r="2447" spans="10:12">
      <c r="J2447" s="740" t="s">
        <v>2919</v>
      </c>
      <c r="K2447" s="740">
        <v>8800</v>
      </c>
      <c r="L2447" s="740" t="s">
        <v>2917</v>
      </c>
    </row>
    <row r="2448" spans="10:12">
      <c r="J2448" s="740" t="s">
        <v>2920</v>
      </c>
      <c r="K2448" s="740">
        <v>8800</v>
      </c>
      <c r="L2448" s="740" t="s">
        <v>2917</v>
      </c>
    </row>
    <row r="2449" spans="10:12">
      <c r="J2449" s="740" t="s">
        <v>2921</v>
      </c>
      <c r="K2449" s="740">
        <v>8810</v>
      </c>
      <c r="L2449" s="740" t="s">
        <v>2922</v>
      </c>
    </row>
    <row r="2450" spans="10:12">
      <c r="J2450" s="740" t="s">
        <v>2923</v>
      </c>
      <c r="K2450" s="740">
        <v>8820</v>
      </c>
      <c r="L2450" s="740" t="s">
        <v>2924</v>
      </c>
    </row>
    <row r="2451" spans="10:12">
      <c r="J2451" s="740" t="s">
        <v>2925</v>
      </c>
      <c r="K2451" s="740">
        <v>8830</v>
      </c>
      <c r="L2451" s="740" t="s">
        <v>2926</v>
      </c>
    </row>
    <row r="2452" spans="10:12">
      <c r="J2452" s="740" t="s">
        <v>2927</v>
      </c>
      <c r="K2452" s="740">
        <v>8830</v>
      </c>
      <c r="L2452" s="740" t="s">
        <v>2926</v>
      </c>
    </row>
    <row r="2453" spans="10:12">
      <c r="J2453" s="740" t="s">
        <v>2928</v>
      </c>
      <c r="K2453" s="740">
        <v>8840</v>
      </c>
      <c r="L2453" s="740" t="s">
        <v>2929</v>
      </c>
    </row>
    <row r="2454" spans="10:12">
      <c r="J2454" s="740" t="s">
        <v>2930</v>
      </c>
      <c r="K2454" s="740">
        <v>8840</v>
      </c>
      <c r="L2454" s="740" t="s">
        <v>2929</v>
      </c>
    </row>
    <row r="2455" spans="10:12">
      <c r="J2455" s="740" t="s">
        <v>2931</v>
      </c>
      <c r="K2455" s="740">
        <v>8840</v>
      </c>
      <c r="L2455" s="740" t="s">
        <v>2929</v>
      </c>
    </row>
    <row r="2456" spans="10:12">
      <c r="J2456" s="740" t="s">
        <v>2932</v>
      </c>
      <c r="K2456" s="740">
        <v>8850</v>
      </c>
      <c r="L2456" s="740" t="s">
        <v>2933</v>
      </c>
    </row>
    <row r="2457" spans="10:12">
      <c r="J2457" s="740" t="s">
        <v>2934</v>
      </c>
      <c r="K2457" s="740">
        <v>8851</v>
      </c>
      <c r="L2457" s="740" t="s">
        <v>2933</v>
      </c>
    </row>
    <row r="2458" spans="10:12">
      <c r="J2458" s="740" t="s">
        <v>2935</v>
      </c>
      <c r="K2458" s="740">
        <v>8860</v>
      </c>
      <c r="L2458" s="740" t="s">
        <v>2936</v>
      </c>
    </row>
    <row r="2459" spans="10:12">
      <c r="J2459" s="740" t="s">
        <v>2937</v>
      </c>
      <c r="K2459" s="740">
        <v>8870</v>
      </c>
      <c r="L2459" s="740" t="s">
        <v>2938</v>
      </c>
    </row>
    <row r="2460" spans="10:12">
      <c r="J2460" s="740" t="s">
        <v>2939</v>
      </c>
      <c r="K2460" s="740">
        <v>8870</v>
      </c>
      <c r="L2460" s="740" t="s">
        <v>2938</v>
      </c>
    </row>
    <row r="2461" spans="10:12">
      <c r="J2461" s="740" t="s">
        <v>2940</v>
      </c>
      <c r="K2461" s="740">
        <v>8870</v>
      </c>
      <c r="L2461" s="740" t="s">
        <v>2938</v>
      </c>
    </row>
    <row r="2462" spans="10:12">
      <c r="J2462" s="740" t="s">
        <v>2941</v>
      </c>
      <c r="K2462" s="740">
        <v>8880</v>
      </c>
      <c r="L2462" s="740" t="s">
        <v>2942</v>
      </c>
    </row>
    <row r="2463" spans="10:12">
      <c r="J2463" s="740" t="s">
        <v>2943</v>
      </c>
      <c r="K2463" s="740">
        <v>8880</v>
      </c>
      <c r="L2463" s="740" t="s">
        <v>2942</v>
      </c>
    </row>
    <row r="2464" spans="10:12">
      <c r="J2464" s="740" t="s">
        <v>2944</v>
      </c>
      <c r="K2464" s="740">
        <v>8880</v>
      </c>
      <c r="L2464" s="740" t="s">
        <v>2942</v>
      </c>
    </row>
    <row r="2465" spans="10:12">
      <c r="J2465" s="740" t="s">
        <v>2945</v>
      </c>
      <c r="K2465" s="740">
        <v>8890</v>
      </c>
      <c r="L2465" s="740" t="s">
        <v>2946</v>
      </c>
    </row>
    <row r="2466" spans="10:12">
      <c r="J2466" s="740" t="s">
        <v>2947</v>
      </c>
      <c r="K2466" s="740">
        <v>8890</v>
      </c>
      <c r="L2466" s="740" t="s">
        <v>2946</v>
      </c>
    </row>
    <row r="2467" spans="10:12">
      <c r="J2467" s="740" t="s">
        <v>2948</v>
      </c>
      <c r="K2467" s="740">
        <v>8900</v>
      </c>
      <c r="L2467" s="740" t="s">
        <v>2949</v>
      </c>
    </row>
    <row r="2468" spans="10:12">
      <c r="J2468" s="740" t="s">
        <v>2950</v>
      </c>
      <c r="K2468" s="740">
        <v>8900</v>
      </c>
      <c r="L2468" s="740" t="s">
        <v>2949</v>
      </c>
    </row>
    <row r="2469" spans="10:12">
      <c r="J2469" s="740" t="s">
        <v>2951</v>
      </c>
      <c r="K2469" s="740">
        <v>8900</v>
      </c>
      <c r="L2469" s="740" t="s">
        <v>2949</v>
      </c>
    </row>
    <row r="2470" spans="10:12">
      <c r="J2470" s="740" t="s">
        <v>2952</v>
      </c>
      <c r="K2470" s="740">
        <v>8900</v>
      </c>
      <c r="L2470" s="740" t="s">
        <v>2949</v>
      </c>
    </row>
    <row r="2471" spans="10:12">
      <c r="J2471" s="740" t="s">
        <v>2953</v>
      </c>
      <c r="K2471" s="740">
        <v>8902</v>
      </c>
      <c r="L2471" s="740" t="s">
        <v>2949</v>
      </c>
    </row>
    <row r="2472" spans="10:12">
      <c r="J2472" s="740" t="s">
        <v>2954</v>
      </c>
      <c r="K2472" s="740">
        <v>8902</v>
      </c>
      <c r="L2472" s="740" t="s">
        <v>2949</v>
      </c>
    </row>
    <row r="2473" spans="10:12">
      <c r="J2473" s="740" t="s">
        <v>2955</v>
      </c>
      <c r="K2473" s="740">
        <v>8902</v>
      </c>
      <c r="L2473" s="740" t="s">
        <v>2949</v>
      </c>
    </row>
    <row r="2474" spans="10:12">
      <c r="J2474" s="740" t="s">
        <v>2956</v>
      </c>
      <c r="K2474" s="740">
        <v>8904</v>
      </c>
      <c r="L2474" s="740" t="s">
        <v>2949</v>
      </c>
    </row>
    <row r="2475" spans="10:12">
      <c r="J2475" s="740" t="s">
        <v>2957</v>
      </c>
      <c r="K2475" s="740">
        <v>8904</v>
      </c>
      <c r="L2475" s="740" t="s">
        <v>2949</v>
      </c>
    </row>
    <row r="2476" spans="10:12">
      <c r="J2476" s="740" t="s">
        <v>2958</v>
      </c>
      <c r="K2476" s="740">
        <v>8906</v>
      </c>
      <c r="L2476" s="740" t="s">
        <v>2949</v>
      </c>
    </row>
    <row r="2477" spans="10:12">
      <c r="J2477" s="740" t="s">
        <v>2959</v>
      </c>
      <c r="K2477" s="740">
        <v>8908</v>
      </c>
      <c r="L2477" s="740" t="s">
        <v>2949</v>
      </c>
    </row>
    <row r="2478" spans="10:12">
      <c r="J2478" s="740" t="s">
        <v>2960</v>
      </c>
      <c r="K2478" s="740">
        <v>8920</v>
      </c>
      <c r="L2478" s="740" t="s">
        <v>2961</v>
      </c>
    </row>
    <row r="2479" spans="10:12">
      <c r="J2479" s="740" t="s">
        <v>2962</v>
      </c>
      <c r="K2479" s="740">
        <v>8920</v>
      </c>
      <c r="L2479" s="740" t="s">
        <v>2961</v>
      </c>
    </row>
    <row r="2480" spans="10:12">
      <c r="J2480" s="740" t="s">
        <v>2963</v>
      </c>
      <c r="K2480" s="740">
        <v>8920</v>
      </c>
      <c r="L2480" s="740" t="s">
        <v>2961</v>
      </c>
    </row>
    <row r="2481" spans="10:12">
      <c r="J2481" s="740" t="s">
        <v>2964</v>
      </c>
      <c r="K2481" s="740">
        <v>8930</v>
      </c>
      <c r="L2481" s="740" t="s">
        <v>2965</v>
      </c>
    </row>
    <row r="2482" spans="10:12">
      <c r="J2482" s="740" t="s">
        <v>2966</v>
      </c>
      <c r="K2482" s="740">
        <v>8930</v>
      </c>
      <c r="L2482" s="740" t="s">
        <v>2965</v>
      </c>
    </row>
    <row r="2483" spans="10:12">
      <c r="J2483" s="740" t="s">
        <v>2967</v>
      </c>
      <c r="K2483" s="740">
        <v>8930</v>
      </c>
      <c r="L2483" s="740" t="s">
        <v>2965</v>
      </c>
    </row>
    <row r="2484" spans="10:12">
      <c r="J2484" s="740" t="s">
        <v>2968</v>
      </c>
      <c r="K2484" s="740">
        <v>8940</v>
      </c>
      <c r="L2484" s="740" t="s">
        <v>2969</v>
      </c>
    </row>
    <row r="2485" spans="10:12">
      <c r="J2485" s="740" t="s">
        <v>2970</v>
      </c>
      <c r="K2485" s="740">
        <v>8940</v>
      </c>
      <c r="L2485" s="740" t="s">
        <v>2969</v>
      </c>
    </row>
    <row r="2486" spans="10:12">
      <c r="J2486" s="740" t="s">
        <v>2971</v>
      </c>
      <c r="K2486" s="740">
        <v>8950</v>
      </c>
      <c r="L2486" s="740" t="s">
        <v>2972</v>
      </c>
    </row>
    <row r="2487" spans="10:12">
      <c r="J2487" s="740" t="s">
        <v>2973</v>
      </c>
      <c r="K2487" s="740">
        <v>8951</v>
      </c>
      <c r="L2487" s="740" t="s">
        <v>2972</v>
      </c>
    </row>
    <row r="2488" spans="10:12">
      <c r="J2488" s="740" t="s">
        <v>2974</v>
      </c>
      <c r="K2488" s="740">
        <v>8952</v>
      </c>
      <c r="L2488" s="740" t="s">
        <v>2972</v>
      </c>
    </row>
    <row r="2489" spans="10:12">
      <c r="J2489" s="740" t="s">
        <v>2975</v>
      </c>
      <c r="K2489" s="740">
        <v>8953</v>
      </c>
      <c r="L2489" s="740" t="s">
        <v>2972</v>
      </c>
    </row>
    <row r="2490" spans="10:12">
      <c r="J2490" s="740" t="s">
        <v>2976</v>
      </c>
      <c r="K2490" s="740">
        <v>8954</v>
      </c>
      <c r="L2490" s="740" t="s">
        <v>2972</v>
      </c>
    </row>
    <row r="2491" spans="10:12">
      <c r="J2491" s="740" t="s">
        <v>2977</v>
      </c>
      <c r="K2491" s="740">
        <v>8956</v>
      </c>
      <c r="L2491" s="740" t="s">
        <v>2972</v>
      </c>
    </row>
    <row r="2492" spans="10:12">
      <c r="J2492" s="740" t="s">
        <v>2978</v>
      </c>
      <c r="K2492" s="740">
        <v>8957</v>
      </c>
      <c r="L2492" s="740" t="s">
        <v>2979</v>
      </c>
    </row>
    <row r="2493" spans="10:12">
      <c r="J2493" s="740" t="s">
        <v>2980</v>
      </c>
      <c r="K2493" s="740">
        <v>8958</v>
      </c>
      <c r="L2493" s="740" t="s">
        <v>2972</v>
      </c>
    </row>
    <row r="2494" spans="10:12">
      <c r="J2494" s="740" t="s">
        <v>2981</v>
      </c>
      <c r="K2494" s="740">
        <v>8970</v>
      </c>
      <c r="L2494" s="740" t="s">
        <v>2982</v>
      </c>
    </row>
    <row r="2495" spans="10:12">
      <c r="J2495" s="740" t="s">
        <v>2983</v>
      </c>
      <c r="K2495" s="740">
        <v>8970</v>
      </c>
      <c r="L2495" s="740" t="s">
        <v>2982</v>
      </c>
    </row>
    <row r="2496" spans="10:12">
      <c r="J2496" s="740" t="s">
        <v>2984</v>
      </c>
      <c r="K2496" s="740">
        <v>8972</v>
      </c>
      <c r="L2496" s="740" t="s">
        <v>2982</v>
      </c>
    </row>
    <row r="2497" spans="10:12">
      <c r="J2497" s="740" t="s">
        <v>2985</v>
      </c>
      <c r="K2497" s="740">
        <v>8972</v>
      </c>
      <c r="L2497" s="740" t="s">
        <v>2982</v>
      </c>
    </row>
    <row r="2498" spans="10:12">
      <c r="J2498" s="740" t="s">
        <v>2986</v>
      </c>
      <c r="K2498" s="740">
        <v>8972</v>
      </c>
      <c r="L2498" s="740" t="s">
        <v>2982</v>
      </c>
    </row>
    <row r="2499" spans="10:12">
      <c r="J2499" s="740" t="s">
        <v>2987</v>
      </c>
      <c r="K2499" s="740">
        <v>8978</v>
      </c>
      <c r="L2499" s="740" t="s">
        <v>2982</v>
      </c>
    </row>
    <row r="2500" spans="10:12">
      <c r="J2500" s="740" t="s">
        <v>2988</v>
      </c>
      <c r="K2500" s="740">
        <v>8980</v>
      </c>
      <c r="L2500" s="740" t="s">
        <v>2989</v>
      </c>
    </row>
    <row r="2501" spans="10:12">
      <c r="J2501" s="740" t="s">
        <v>2990</v>
      </c>
      <c r="K2501" s="740">
        <v>8980</v>
      </c>
      <c r="L2501" s="740" t="s">
        <v>2989</v>
      </c>
    </row>
    <row r="2502" spans="10:12">
      <c r="J2502" s="740" t="s">
        <v>2991</v>
      </c>
      <c r="K2502" s="740">
        <v>8980</v>
      </c>
      <c r="L2502" s="740" t="s">
        <v>2989</v>
      </c>
    </row>
    <row r="2503" spans="10:12">
      <c r="J2503" s="740" t="s">
        <v>2732</v>
      </c>
      <c r="K2503" s="740">
        <v>8980</v>
      </c>
      <c r="L2503" s="740" t="s">
        <v>2989</v>
      </c>
    </row>
    <row r="2504" spans="10:12">
      <c r="J2504" s="740" t="s">
        <v>2992</v>
      </c>
      <c r="K2504" s="740">
        <v>8980</v>
      </c>
      <c r="L2504" s="740" t="s">
        <v>2989</v>
      </c>
    </row>
    <row r="2505" spans="10:12">
      <c r="J2505" s="740" t="s">
        <v>2993</v>
      </c>
      <c r="K2505" s="740">
        <v>9000</v>
      </c>
      <c r="L2505" s="740" t="s">
        <v>2994</v>
      </c>
    </row>
    <row r="2506" spans="10:12">
      <c r="J2506" s="740" t="s">
        <v>2995</v>
      </c>
      <c r="K2506" s="740">
        <v>9030</v>
      </c>
      <c r="L2506" s="740" t="s">
        <v>2994</v>
      </c>
    </row>
    <row r="2507" spans="10:12">
      <c r="J2507" s="740" t="s">
        <v>2996</v>
      </c>
      <c r="K2507" s="740">
        <v>9031</v>
      </c>
      <c r="L2507" s="740" t="s">
        <v>2994</v>
      </c>
    </row>
    <row r="2508" spans="10:12">
      <c r="J2508" s="740" t="s">
        <v>2997</v>
      </c>
      <c r="K2508" s="740">
        <v>9032</v>
      </c>
      <c r="L2508" s="740" t="s">
        <v>2994</v>
      </c>
    </row>
    <row r="2509" spans="10:12">
      <c r="J2509" s="740" t="s">
        <v>2998</v>
      </c>
      <c r="K2509" s="740">
        <v>9040</v>
      </c>
      <c r="L2509" s="740" t="s">
        <v>2994</v>
      </c>
    </row>
    <row r="2510" spans="10:12">
      <c r="J2510" s="740" t="s">
        <v>2999</v>
      </c>
      <c r="K2510" s="740">
        <v>9041</v>
      </c>
      <c r="L2510" s="740" t="s">
        <v>2994</v>
      </c>
    </row>
    <row r="2511" spans="10:12">
      <c r="J2511" s="740" t="s">
        <v>3000</v>
      </c>
      <c r="K2511" s="740">
        <v>9042</v>
      </c>
      <c r="L2511" s="740" t="s">
        <v>2994</v>
      </c>
    </row>
    <row r="2512" spans="10:12">
      <c r="J2512" s="740" t="s">
        <v>3001</v>
      </c>
      <c r="K2512" s="740">
        <v>9042</v>
      </c>
      <c r="L2512" s="740" t="s">
        <v>2994</v>
      </c>
    </row>
    <row r="2513" spans="10:12">
      <c r="J2513" s="740" t="s">
        <v>3002</v>
      </c>
      <c r="K2513" s="740">
        <v>9042</v>
      </c>
      <c r="L2513" s="740" t="s">
        <v>2994</v>
      </c>
    </row>
    <row r="2514" spans="10:12">
      <c r="J2514" s="740" t="s">
        <v>3003</v>
      </c>
      <c r="K2514" s="740">
        <v>9050</v>
      </c>
      <c r="L2514" s="740" t="s">
        <v>2994</v>
      </c>
    </row>
    <row r="2515" spans="10:12">
      <c r="J2515" s="740" t="s">
        <v>3004</v>
      </c>
      <c r="K2515" s="740">
        <v>9050</v>
      </c>
      <c r="L2515" s="740" t="s">
        <v>2994</v>
      </c>
    </row>
    <row r="2516" spans="10:12">
      <c r="J2516" s="740" t="s">
        <v>3005</v>
      </c>
      <c r="K2516" s="740">
        <v>9051</v>
      </c>
      <c r="L2516" s="740" t="s">
        <v>2994</v>
      </c>
    </row>
    <row r="2517" spans="10:12">
      <c r="J2517" s="740" t="s">
        <v>3006</v>
      </c>
      <c r="K2517" s="740">
        <v>9051</v>
      </c>
      <c r="L2517" s="740" t="s">
        <v>2994</v>
      </c>
    </row>
    <row r="2518" spans="10:12">
      <c r="J2518" s="740" t="s">
        <v>3007</v>
      </c>
      <c r="K2518" s="740">
        <v>9052</v>
      </c>
      <c r="L2518" s="740" t="s">
        <v>2994</v>
      </c>
    </row>
    <row r="2519" spans="10:12">
      <c r="J2519" s="740" t="s">
        <v>3008</v>
      </c>
      <c r="K2519" s="740">
        <v>9060</v>
      </c>
      <c r="L2519" s="740" t="s">
        <v>3009</v>
      </c>
    </row>
    <row r="2520" spans="10:12">
      <c r="J2520" s="740" t="s">
        <v>3010</v>
      </c>
      <c r="K2520" s="740">
        <v>9070</v>
      </c>
      <c r="L2520" s="740" t="s">
        <v>3011</v>
      </c>
    </row>
    <row r="2521" spans="10:12">
      <c r="J2521" s="740" t="s">
        <v>806</v>
      </c>
      <c r="K2521" s="740">
        <v>9070</v>
      </c>
      <c r="L2521" s="740" t="s">
        <v>3011</v>
      </c>
    </row>
    <row r="2522" spans="10:12">
      <c r="J2522" s="740" t="s">
        <v>3012</v>
      </c>
      <c r="K2522" s="740">
        <v>9075</v>
      </c>
      <c r="L2522" s="740" t="s">
        <v>3012</v>
      </c>
    </row>
    <row r="2523" spans="10:12">
      <c r="J2523" s="740" t="s">
        <v>3013</v>
      </c>
      <c r="K2523" s="740">
        <v>9080</v>
      </c>
      <c r="L2523" s="740" t="s">
        <v>3014</v>
      </c>
    </row>
    <row r="2524" spans="10:12">
      <c r="J2524" s="740" t="s">
        <v>3015</v>
      </c>
      <c r="K2524" s="740">
        <v>9080</v>
      </c>
      <c r="L2524" s="740" t="s">
        <v>3014</v>
      </c>
    </row>
    <row r="2525" spans="10:12">
      <c r="J2525" s="740" t="s">
        <v>3016</v>
      </c>
      <c r="K2525" s="740">
        <v>9080</v>
      </c>
      <c r="L2525" s="740" t="s">
        <v>3014</v>
      </c>
    </row>
    <row r="2526" spans="10:12">
      <c r="J2526" s="740" t="s">
        <v>3017</v>
      </c>
      <c r="K2526" s="740">
        <v>9080</v>
      </c>
      <c r="L2526" s="740" t="s">
        <v>3014</v>
      </c>
    </row>
    <row r="2527" spans="10:12">
      <c r="J2527" s="740" t="s">
        <v>3018</v>
      </c>
      <c r="K2527" s="740">
        <v>9090</v>
      </c>
      <c r="L2527" s="740" t="s">
        <v>3019</v>
      </c>
    </row>
    <row r="2528" spans="10:12">
      <c r="J2528" s="740" t="s">
        <v>3020</v>
      </c>
      <c r="K2528" s="740">
        <v>9090</v>
      </c>
      <c r="L2528" s="740" t="s">
        <v>3019</v>
      </c>
    </row>
    <row r="2529" spans="10:12">
      <c r="J2529" s="740" t="s">
        <v>3021</v>
      </c>
      <c r="K2529" s="740">
        <v>9099</v>
      </c>
      <c r="L2529" s="740" t="s">
        <v>3021</v>
      </c>
    </row>
    <row r="2530" spans="10:12">
      <c r="J2530" s="740" t="s">
        <v>3022</v>
      </c>
      <c r="K2530" s="740">
        <v>9100</v>
      </c>
      <c r="L2530" s="740" t="s">
        <v>3023</v>
      </c>
    </row>
    <row r="2531" spans="10:12">
      <c r="J2531" s="740" t="s">
        <v>3024</v>
      </c>
      <c r="K2531" s="740">
        <v>9100</v>
      </c>
      <c r="L2531" s="740" t="s">
        <v>3023</v>
      </c>
    </row>
    <row r="2532" spans="10:12">
      <c r="J2532" s="740" t="s">
        <v>3025</v>
      </c>
      <c r="K2532" s="740">
        <v>9111</v>
      </c>
      <c r="L2532" s="740" t="s">
        <v>3023</v>
      </c>
    </row>
    <row r="2533" spans="10:12">
      <c r="J2533" s="740" t="s">
        <v>3026</v>
      </c>
      <c r="K2533" s="740">
        <v>9112</v>
      </c>
      <c r="L2533" s="740" t="s">
        <v>3023</v>
      </c>
    </row>
    <row r="2534" spans="10:12">
      <c r="J2534" s="740" t="s">
        <v>3027</v>
      </c>
      <c r="K2534" s="740">
        <v>9120</v>
      </c>
      <c r="L2534" s="740" t="s">
        <v>3028</v>
      </c>
    </row>
    <row r="2535" spans="10:12">
      <c r="J2535" s="740" t="s">
        <v>3029</v>
      </c>
      <c r="K2535" s="740">
        <v>9120</v>
      </c>
      <c r="L2535" s="740" t="s">
        <v>3028</v>
      </c>
    </row>
    <row r="2536" spans="10:12">
      <c r="J2536" s="740" t="s">
        <v>3030</v>
      </c>
      <c r="K2536" s="740">
        <v>9120</v>
      </c>
      <c r="L2536" s="740" t="s">
        <v>3028</v>
      </c>
    </row>
    <row r="2537" spans="10:12">
      <c r="J2537" s="740" t="s">
        <v>3031</v>
      </c>
      <c r="K2537" s="740">
        <v>9120</v>
      </c>
      <c r="L2537" s="740" t="s">
        <v>3028</v>
      </c>
    </row>
    <row r="2538" spans="10:12">
      <c r="J2538" s="740" t="s">
        <v>3032</v>
      </c>
      <c r="K2538" s="740">
        <v>9120</v>
      </c>
      <c r="L2538" s="740" t="s">
        <v>3028</v>
      </c>
    </row>
    <row r="2539" spans="10:12">
      <c r="J2539" s="740" t="s">
        <v>3033</v>
      </c>
      <c r="K2539" s="740">
        <v>9130</v>
      </c>
      <c r="L2539" s="740" t="s">
        <v>3028</v>
      </c>
    </row>
    <row r="2540" spans="10:12">
      <c r="J2540" s="740" t="s">
        <v>3030</v>
      </c>
      <c r="K2540" s="740">
        <v>9130</v>
      </c>
      <c r="L2540" s="740" t="s">
        <v>3028</v>
      </c>
    </row>
    <row r="2541" spans="10:12">
      <c r="J2541" s="740" t="s">
        <v>3034</v>
      </c>
      <c r="K2541" s="740">
        <v>9130</v>
      </c>
      <c r="L2541" s="740" t="s">
        <v>3028</v>
      </c>
    </row>
    <row r="2542" spans="10:12">
      <c r="J2542" s="740" t="s">
        <v>3035</v>
      </c>
      <c r="K2542" s="740">
        <v>9130</v>
      </c>
      <c r="L2542" s="740" t="s">
        <v>3028</v>
      </c>
    </row>
    <row r="2543" spans="10:12">
      <c r="J2543" s="740" t="s">
        <v>3036</v>
      </c>
      <c r="K2543" s="740">
        <v>9140</v>
      </c>
      <c r="L2543" s="740" t="s">
        <v>3037</v>
      </c>
    </row>
    <row r="2544" spans="10:12">
      <c r="J2544" s="740" t="s">
        <v>3038</v>
      </c>
      <c r="K2544" s="740">
        <v>9140</v>
      </c>
      <c r="L2544" s="740" t="s">
        <v>3037</v>
      </c>
    </row>
    <row r="2545" spans="10:12">
      <c r="J2545" s="740" t="s">
        <v>3039</v>
      </c>
      <c r="K2545" s="740">
        <v>9140</v>
      </c>
      <c r="L2545" s="740" t="s">
        <v>3037</v>
      </c>
    </row>
    <row r="2546" spans="10:12">
      <c r="J2546" s="740" t="s">
        <v>3040</v>
      </c>
      <c r="K2546" s="740">
        <v>9140</v>
      </c>
      <c r="L2546" s="740" t="s">
        <v>3037</v>
      </c>
    </row>
    <row r="2547" spans="10:12">
      <c r="J2547" s="740" t="s">
        <v>3041</v>
      </c>
      <c r="K2547" s="740">
        <v>9150</v>
      </c>
      <c r="L2547" s="740" t="s">
        <v>3042</v>
      </c>
    </row>
    <row r="2548" spans="10:12">
      <c r="J2548" s="740" t="s">
        <v>3043</v>
      </c>
      <c r="K2548" s="740">
        <v>9150</v>
      </c>
      <c r="L2548" s="740" t="s">
        <v>3042</v>
      </c>
    </row>
    <row r="2549" spans="10:12">
      <c r="J2549" s="740" t="s">
        <v>3044</v>
      </c>
      <c r="K2549" s="740">
        <v>9150</v>
      </c>
      <c r="L2549" s="740" t="s">
        <v>3042</v>
      </c>
    </row>
    <row r="2550" spans="10:12">
      <c r="J2550" s="740" t="s">
        <v>3045</v>
      </c>
      <c r="K2550" s="740">
        <v>9160</v>
      </c>
      <c r="L2550" s="740" t="s">
        <v>3046</v>
      </c>
    </row>
    <row r="2551" spans="10:12">
      <c r="J2551" s="740" t="s">
        <v>3047</v>
      </c>
      <c r="K2551" s="740">
        <v>9160</v>
      </c>
      <c r="L2551" s="740" t="s">
        <v>3046</v>
      </c>
    </row>
    <row r="2552" spans="10:12">
      <c r="J2552" s="740" t="s">
        <v>3048</v>
      </c>
      <c r="K2552" s="740">
        <v>9160</v>
      </c>
      <c r="L2552" s="740" t="s">
        <v>3046</v>
      </c>
    </row>
    <row r="2553" spans="10:12">
      <c r="J2553" s="740" t="s">
        <v>3049</v>
      </c>
      <c r="K2553" s="740">
        <v>9170</v>
      </c>
      <c r="L2553" s="740" t="s">
        <v>3050</v>
      </c>
    </row>
    <row r="2554" spans="10:12">
      <c r="J2554" s="740" t="s">
        <v>3051</v>
      </c>
      <c r="K2554" s="740">
        <v>9170</v>
      </c>
      <c r="L2554" s="740" t="s">
        <v>3050</v>
      </c>
    </row>
    <row r="2555" spans="10:12">
      <c r="J2555" s="740" t="s">
        <v>3052</v>
      </c>
      <c r="K2555" s="740">
        <v>9170</v>
      </c>
      <c r="L2555" s="740" t="s">
        <v>3050</v>
      </c>
    </row>
    <row r="2556" spans="10:12">
      <c r="J2556" s="740" t="s">
        <v>3053</v>
      </c>
      <c r="K2556" s="740">
        <v>9170</v>
      </c>
      <c r="L2556" s="740" t="s">
        <v>3050</v>
      </c>
    </row>
    <row r="2557" spans="10:12">
      <c r="J2557" s="740" t="s">
        <v>3054</v>
      </c>
      <c r="K2557" s="740">
        <v>9180</v>
      </c>
      <c r="L2557" s="740" t="s">
        <v>3055</v>
      </c>
    </row>
    <row r="2558" spans="10:12">
      <c r="J2558" s="740" t="s">
        <v>3056</v>
      </c>
      <c r="K2558" s="740">
        <v>9185</v>
      </c>
      <c r="L2558" s="740" t="s">
        <v>3057</v>
      </c>
    </row>
    <row r="2559" spans="10:12">
      <c r="J2559" s="740" t="s">
        <v>3058</v>
      </c>
      <c r="K2559" s="740">
        <v>9190</v>
      </c>
      <c r="L2559" s="740" t="s">
        <v>3059</v>
      </c>
    </row>
    <row r="2560" spans="10:12">
      <c r="J2560" s="740" t="s">
        <v>3060</v>
      </c>
      <c r="K2560" s="740">
        <v>9190</v>
      </c>
      <c r="L2560" s="740" t="s">
        <v>3059</v>
      </c>
    </row>
    <row r="2561" spans="10:12">
      <c r="J2561" s="740" t="s">
        <v>3061</v>
      </c>
      <c r="K2561" s="740">
        <v>9200</v>
      </c>
      <c r="L2561" s="740" t="s">
        <v>3062</v>
      </c>
    </row>
    <row r="2562" spans="10:12">
      <c r="J2562" s="740" t="s">
        <v>3063</v>
      </c>
      <c r="K2562" s="740">
        <v>9200</v>
      </c>
      <c r="L2562" s="740" t="s">
        <v>3062</v>
      </c>
    </row>
    <row r="2563" spans="10:12">
      <c r="J2563" s="740" t="s">
        <v>3064</v>
      </c>
      <c r="K2563" s="740">
        <v>9200</v>
      </c>
      <c r="L2563" s="740" t="s">
        <v>3062</v>
      </c>
    </row>
    <row r="2564" spans="10:12">
      <c r="J2564" s="740" t="s">
        <v>3065</v>
      </c>
      <c r="K2564" s="740">
        <v>9200</v>
      </c>
      <c r="L2564" s="740" t="s">
        <v>3062</v>
      </c>
    </row>
    <row r="2565" spans="10:12">
      <c r="J2565" s="740" t="s">
        <v>3066</v>
      </c>
      <c r="K2565" s="740">
        <v>9200</v>
      </c>
      <c r="L2565" s="740" t="s">
        <v>3062</v>
      </c>
    </row>
    <row r="2566" spans="10:12">
      <c r="J2566" s="740" t="s">
        <v>3067</v>
      </c>
      <c r="K2566" s="740">
        <v>9200</v>
      </c>
      <c r="L2566" s="740" t="s">
        <v>3062</v>
      </c>
    </row>
    <row r="2567" spans="10:12">
      <c r="J2567" s="740" t="s">
        <v>3068</v>
      </c>
      <c r="K2567" s="740">
        <v>9200</v>
      </c>
      <c r="L2567" s="740" t="s">
        <v>3062</v>
      </c>
    </row>
    <row r="2568" spans="10:12">
      <c r="J2568" s="740" t="s">
        <v>3069</v>
      </c>
      <c r="K2568" s="740">
        <v>9200</v>
      </c>
      <c r="L2568" s="740" t="s">
        <v>3062</v>
      </c>
    </row>
    <row r="2569" spans="10:12">
      <c r="J2569" s="740" t="s">
        <v>343</v>
      </c>
      <c r="K2569" s="740">
        <v>9220</v>
      </c>
      <c r="L2569" s="740" t="s">
        <v>3070</v>
      </c>
    </row>
    <row r="2570" spans="10:12">
      <c r="J2570" s="740" t="s">
        <v>3071</v>
      </c>
      <c r="K2570" s="740">
        <v>9220</v>
      </c>
      <c r="L2570" s="740" t="s">
        <v>3070</v>
      </c>
    </row>
    <row r="2571" spans="10:12">
      <c r="J2571" s="740" t="s">
        <v>3072</v>
      </c>
      <c r="K2571" s="740">
        <v>9230</v>
      </c>
      <c r="L2571" s="740" t="s">
        <v>3073</v>
      </c>
    </row>
    <row r="2572" spans="10:12">
      <c r="J2572" s="740" t="s">
        <v>3074</v>
      </c>
      <c r="K2572" s="740">
        <v>9230</v>
      </c>
      <c r="L2572" s="740" t="s">
        <v>3073</v>
      </c>
    </row>
    <row r="2573" spans="10:12">
      <c r="J2573" s="740" t="s">
        <v>3075</v>
      </c>
      <c r="K2573" s="740">
        <v>9230</v>
      </c>
      <c r="L2573" s="740" t="s">
        <v>3073</v>
      </c>
    </row>
    <row r="2574" spans="10:12">
      <c r="J2574" s="740" t="s">
        <v>3076</v>
      </c>
      <c r="K2574" s="740">
        <v>9240</v>
      </c>
      <c r="L2574" s="740" t="s">
        <v>3077</v>
      </c>
    </row>
    <row r="2575" spans="10:12">
      <c r="J2575" s="740" t="s">
        <v>3078</v>
      </c>
      <c r="K2575" s="740">
        <v>9250</v>
      </c>
      <c r="L2575" s="740" t="s">
        <v>3079</v>
      </c>
    </row>
    <row r="2576" spans="10:12">
      <c r="J2576" s="740" t="s">
        <v>3080</v>
      </c>
      <c r="K2576" s="740">
        <v>9255</v>
      </c>
      <c r="L2576" s="740" t="s">
        <v>3081</v>
      </c>
    </row>
    <row r="2577" spans="10:12">
      <c r="J2577" s="740" t="s">
        <v>3082</v>
      </c>
      <c r="K2577" s="740">
        <v>9255</v>
      </c>
      <c r="L2577" s="740" t="s">
        <v>3081</v>
      </c>
    </row>
    <row r="2578" spans="10:12">
      <c r="J2578" s="740" t="s">
        <v>3083</v>
      </c>
      <c r="K2578" s="740">
        <v>9260</v>
      </c>
      <c r="L2578" s="740" t="s">
        <v>3084</v>
      </c>
    </row>
    <row r="2579" spans="10:12">
      <c r="J2579" s="740" t="s">
        <v>3085</v>
      </c>
      <c r="K2579" s="740">
        <v>9260</v>
      </c>
      <c r="L2579" s="740" t="s">
        <v>3084</v>
      </c>
    </row>
    <row r="2580" spans="10:12">
      <c r="J2580" s="740" t="s">
        <v>3086</v>
      </c>
      <c r="K2580" s="740">
        <v>9260</v>
      </c>
      <c r="L2580" s="740" t="s">
        <v>3084</v>
      </c>
    </row>
    <row r="2581" spans="10:12">
      <c r="J2581" s="740" t="s">
        <v>3087</v>
      </c>
      <c r="K2581" s="740">
        <v>9270</v>
      </c>
      <c r="L2581" s="740" t="s">
        <v>3088</v>
      </c>
    </row>
    <row r="2582" spans="10:12">
      <c r="J2582" s="740" t="s">
        <v>3089</v>
      </c>
      <c r="K2582" s="740">
        <v>9270</v>
      </c>
      <c r="L2582" s="740" t="s">
        <v>3088</v>
      </c>
    </row>
    <row r="2583" spans="10:12">
      <c r="J2583" s="740" t="s">
        <v>3090</v>
      </c>
      <c r="K2583" s="740">
        <v>9280</v>
      </c>
      <c r="L2583" s="740" t="s">
        <v>3091</v>
      </c>
    </row>
    <row r="2584" spans="10:12">
      <c r="J2584" s="740" t="s">
        <v>3092</v>
      </c>
      <c r="K2584" s="740">
        <v>9280</v>
      </c>
      <c r="L2584" s="740" t="s">
        <v>3091</v>
      </c>
    </row>
    <row r="2585" spans="10:12">
      <c r="J2585" s="740" t="s">
        <v>3093</v>
      </c>
      <c r="K2585" s="740">
        <v>9280</v>
      </c>
      <c r="L2585" s="740" t="s">
        <v>3091</v>
      </c>
    </row>
    <row r="2586" spans="10:12">
      <c r="J2586" s="740" t="s">
        <v>3094</v>
      </c>
      <c r="K2586" s="740">
        <v>9290</v>
      </c>
      <c r="L2586" s="740" t="s">
        <v>3095</v>
      </c>
    </row>
    <row r="2587" spans="10:12">
      <c r="J2587" s="740" t="s">
        <v>3096</v>
      </c>
      <c r="K2587" s="740">
        <v>9290</v>
      </c>
      <c r="L2587" s="740" t="s">
        <v>3095</v>
      </c>
    </row>
    <row r="2588" spans="10:12">
      <c r="J2588" s="740" t="s">
        <v>3097</v>
      </c>
      <c r="K2588" s="740">
        <v>9290</v>
      </c>
      <c r="L2588" s="740" t="s">
        <v>3095</v>
      </c>
    </row>
    <row r="2589" spans="10:12">
      <c r="J2589" s="740" t="s">
        <v>932</v>
      </c>
      <c r="K2589" s="740">
        <v>9300</v>
      </c>
      <c r="L2589" s="740" t="s">
        <v>3098</v>
      </c>
    </row>
    <row r="2590" spans="10:12">
      <c r="J2590" s="740" t="s">
        <v>3099</v>
      </c>
      <c r="K2590" s="740">
        <v>9308</v>
      </c>
      <c r="L2590" s="740" t="s">
        <v>3098</v>
      </c>
    </row>
    <row r="2591" spans="10:12">
      <c r="J2591" s="740" t="s">
        <v>398</v>
      </c>
      <c r="K2591" s="740">
        <v>9308</v>
      </c>
      <c r="L2591" s="740" t="s">
        <v>3098</v>
      </c>
    </row>
    <row r="2592" spans="10:12">
      <c r="J2592" s="740" t="s">
        <v>3100</v>
      </c>
      <c r="K2592" s="740">
        <v>9310</v>
      </c>
      <c r="L2592" s="740" t="s">
        <v>3098</v>
      </c>
    </row>
    <row r="2593" spans="10:12">
      <c r="J2593" s="740" t="s">
        <v>3101</v>
      </c>
      <c r="K2593" s="740">
        <v>9310</v>
      </c>
      <c r="L2593" s="740" t="s">
        <v>3098</v>
      </c>
    </row>
    <row r="2594" spans="10:12">
      <c r="J2594" s="740" t="s">
        <v>716</v>
      </c>
      <c r="K2594" s="740">
        <v>9310</v>
      </c>
      <c r="L2594" s="740" t="s">
        <v>3098</v>
      </c>
    </row>
    <row r="2595" spans="10:12">
      <c r="J2595" s="740" t="s">
        <v>3102</v>
      </c>
      <c r="K2595" s="740">
        <v>9310</v>
      </c>
      <c r="L2595" s="740" t="s">
        <v>3098</v>
      </c>
    </row>
    <row r="2596" spans="10:12">
      <c r="J2596" s="740" t="s">
        <v>3103</v>
      </c>
      <c r="K2596" s="740">
        <v>9320</v>
      </c>
      <c r="L2596" s="740" t="s">
        <v>3098</v>
      </c>
    </row>
    <row r="2597" spans="10:12">
      <c r="J2597" s="740" t="s">
        <v>970</v>
      </c>
      <c r="K2597" s="740">
        <v>9320</v>
      </c>
      <c r="L2597" s="740" t="s">
        <v>3098</v>
      </c>
    </row>
    <row r="2598" spans="10:12">
      <c r="J2598" s="740" t="s">
        <v>3104</v>
      </c>
      <c r="K2598" s="740">
        <v>9340</v>
      </c>
      <c r="L2598" s="740" t="s">
        <v>3105</v>
      </c>
    </row>
    <row r="2599" spans="10:12">
      <c r="J2599" s="740" t="s">
        <v>3106</v>
      </c>
      <c r="K2599" s="740">
        <v>9340</v>
      </c>
      <c r="L2599" s="740" t="s">
        <v>3105</v>
      </c>
    </row>
    <row r="2600" spans="10:12">
      <c r="J2600" s="740" t="s">
        <v>3107</v>
      </c>
      <c r="K2600" s="740">
        <v>9340</v>
      </c>
      <c r="L2600" s="740" t="s">
        <v>3105</v>
      </c>
    </row>
    <row r="2601" spans="10:12">
      <c r="J2601" s="740" t="s">
        <v>3108</v>
      </c>
      <c r="K2601" s="740">
        <v>9340</v>
      </c>
      <c r="L2601" s="740" t="s">
        <v>3105</v>
      </c>
    </row>
    <row r="2602" spans="10:12">
      <c r="J2602" s="740" t="s">
        <v>3109</v>
      </c>
      <c r="K2602" s="740">
        <v>9340</v>
      </c>
      <c r="L2602" s="740" t="s">
        <v>3105</v>
      </c>
    </row>
    <row r="2603" spans="10:12">
      <c r="J2603" s="740" t="s">
        <v>3110</v>
      </c>
      <c r="K2603" s="740">
        <v>9400</v>
      </c>
      <c r="L2603" s="740" t="s">
        <v>3111</v>
      </c>
    </row>
    <row r="2604" spans="10:12">
      <c r="J2604" s="740" t="s">
        <v>3112</v>
      </c>
      <c r="K2604" s="740">
        <v>9400</v>
      </c>
      <c r="L2604" s="740" t="s">
        <v>3111</v>
      </c>
    </row>
    <row r="2605" spans="10:12">
      <c r="J2605" s="740" t="s">
        <v>3113</v>
      </c>
      <c r="K2605" s="740">
        <v>9400</v>
      </c>
      <c r="L2605" s="740" t="s">
        <v>3111</v>
      </c>
    </row>
    <row r="2606" spans="10:12">
      <c r="J2606" s="740" t="s">
        <v>3114</v>
      </c>
      <c r="K2606" s="740">
        <v>9400</v>
      </c>
      <c r="L2606" s="740" t="s">
        <v>3111</v>
      </c>
    </row>
    <row r="2607" spans="10:12">
      <c r="J2607" s="740" t="s">
        <v>3115</v>
      </c>
      <c r="K2607" s="740">
        <v>9400</v>
      </c>
      <c r="L2607" s="740" t="s">
        <v>3111</v>
      </c>
    </row>
    <row r="2608" spans="10:12">
      <c r="J2608" s="740" t="s">
        <v>3116</v>
      </c>
      <c r="K2608" s="740">
        <v>9400</v>
      </c>
      <c r="L2608" s="740" t="s">
        <v>3111</v>
      </c>
    </row>
    <row r="2609" spans="10:12">
      <c r="J2609" s="740" t="s">
        <v>3117</v>
      </c>
      <c r="K2609" s="740">
        <v>9400</v>
      </c>
      <c r="L2609" s="740" t="s">
        <v>3111</v>
      </c>
    </row>
    <row r="2610" spans="10:12">
      <c r="J2610" s="740" t="s">
        <v>3118</v>
      </c>
      <c r="K2610" s="740">
        <v>9401</v>
      </c>
      <c r="L2610" s="740" t="s">
        <v>3111</v>
      </c>
    </row>
    <row r="2611" spans="10:12">
      <c r="J2611" s="740" t="s">
        <v>3119</v>
      </c>
      <c r="K2611" s="740">
        <v>9402</v>
      </c>
      <c r="L2611" s="740" t="s">
        <v>3111</v>
      </c>
    </row>
    <row r="2612" spans="10:12">
      <c r="J2612" s="740" t="s">
        <v>3120</v>
      </c>
      <c r="K2612" s="740">
        <v>9403</v>
      </c>
      <c r="L2612" s="740" t="s">
        <v>3111</v>
      </c>
    </row>
    <row r="2613" spans="10:12">
      <c r="J2613" s="740" t="s">
        <v>3121</v>
      </c>
      <c r="K2613" s="740">
        <v>9404</v>
      </c>
      <c r="L2613" s="740" t="s">
        <v>3111</v>
      </c>
    </row>
    <row r="2614" spans="10:12">
      <c r="J2614" s="740" t="s">
        <v>3122</v>
      </c>
      <c r="K2614" s="740">
        <v>9406</v>
      </c>
      <c r="L2614" s="740" t="s">
        <v>3111</v>
      </c>
    </row>
    <row r="2615" spans="10:12">
      <c r="J2615" s="740" t="s">
        <v>3123</v>
      </c>
      <c r="K2615" s="740">
        <v>9420</v>
      </c>
      <c r="L2615" s="740" t="s">
        <v>3124</v>
      </c>
    </row>
    <row r="2616" spans="10:12">
      <c r="J2616" s="740" t="s">
        <v>3125</v>
      </c>
      <c r="K2616" s="740">
        <v>9420</v>
      </c>
      <c r="L2616" s="740" t="s">
        <v>3124</v>
      </c>
    </row>
    <row r="2617" spans="10:12">
      <c r="J2617" s="740" t="s">
        <v>3126</v>
      </c>
      <c r="K2617" s="740">
        <v>9420</v>
      </c>
      <c r="L2617" s="740" t="s">
        <v>3124</v>
      </c>
    </row>
    <row r="2618" spans="10:12">
      <c r="J2618" s="740" t="s">
        <v>3127</v>
      </c>
      <c r="K2618" s="740">
        <v>9420</v>
      </c>
      <c r="L2618" s="740" t="s">
        <v>3124</v>
      </c>
    </row>
    <row r="2619" spans="10:12">
      <c r="J2619" s="740" t="s">
        <v>3128</v>
      </c>
      <c r="K2619" s="740">
        <v>9420</v>
      </c>
      <c r="L2619" s="740" t="s">
        <v>3124</v>
      </c>
    </row>
    <row r="2620" spans="10:12">
      <c r="J2620" s="740" t="s">
        <v>3129</v>
      </c>
      <c r="K2620" s="740">
        <v>9420</v>
      </c>
      <c r="L2620" s="740" t="s">
        <v>3124</v>
      </c>
    </row>
    <row r="2621" spans="10:12">
      <c r="J2621" s="740" t="s">
        <v>3130</v>
      </c>
      <c r="K2621" s="740">
        <v>9420</v>
      </c>
      <c r="L2621" s="740" t="s">
        <v>3124</v>
      </c>
    </row>
    <row r="2622" spans="10:12">
      <c r="J2622" s="740" t="s">
        <v>3131</v>
      </c>
      <c r="K2622" s="740">
        <v>9420</v>
      </c>
      <c r="L2622" s="740" t="s">
        <v>3124</v>
      </c>
    </row>
    <row r="2623" spans="10:12">
      <c r="J2623" s="740" t="s">
        <v>3132</v>
      </c>
      <c r="K2623" s="740">
        <v>9450</v>
      </c>
      <c r="L2623" s="740" t="s">
        <v>3133</v>
      </c>
    </row>
    <row r="2624" spans="10:12">
      <c r="J2624" s="740" t="s">
        <v>3134</v>
      </c>
      <c r="K2624" s="740">
        <v>9450</v>
      </c>
      <c r="L2624" s="740" t="s">
        <v>3133</v>
      </c>
    </row>
    <row r="2625" spans="10:12">
      <c r="J2625" s="740" t="s">
        <v>3135</v>
      </c>
      <c r="K2625" s="740">
        <v>9450</v>
      </c>
      <c r="L2625" s="740" t="s">
        <v>3133</v>
      </c>
    </row>
    <row r="2626" spans="10:12">
      <c r="J2626" s="740" t="s">
        <v>3136</v>
      </c>
      <c r="K2626" s="740">
        <v>9451</v>
      </c>
      <c r="L2626" s="740" t="s">
        <v>3133</v>
      </c>
    </row>
    <row r="2627" spans="10:12">
      <c r="J2627" s="740" t="s">
        <v>3137</v>
      </c>
      <c r="K2627" s="740">
        <v>9470</v>
      </c>
      <c r="L2627" s="740" t="s">
        <v>3138</v>
      </c>
    </row>
    <row r="2628" spans="10:12">
      <c r="J2628" s="740" t="s">
        <v>3139</v>
      </c>
      <c r="K2628" s="740">
        <v>9472</v>
      </c>
      <c r="L2628" s="740" t="s">
        <v>3138</v>
      </c>
    </row>
    <row r="2629" spans="10:12">
      <c r="J2629" s="740" t="s">
        <v>3140</v>
      </c>
      <c r="K2629" s="740">
        <v>9473</v>
      </c>
      <c r="L2629" s="740" t="s">
        <v>3138</v>
      </c>
    </row>
    <row r="2630" spans="10:12">
      <c r="J2630" s="740" t="s">
        <v>3141</v>
      </c>
      <c r="K2630" s="740">
        <v>9500</v>
      </c>
      <c r="L2630" s="740" t="s">
        <v>3142</v>
      </c>
    </row>
    <row r="2631" spans="10:12">
      <c r="J2631" s="740" t="s">
        <v>3143</v>
      </c>
      <c r="K2631" s="740">
        <v>9500</v>
      </c>
      <c r="L2631" s="740" t="s">
        <v>3142</v>
      </c>
    </row>
    <row r="2632" spans="10:12">
      <c r="J2632" s="740" t="s">
        <v>3144</v>
      </c>
      <c r="K2632" s="740">
        <v>9500</v>
      </c>
      <c r="L2632" s="740" t="s">
        <v>3142</v>
      </c>
    </row>
    <row r="2633" spans="10:12">
      <c r="J2633" s="740" t="s">
        <v>3145</v>
      </c>
      <c r="K2633" s="740">
        <v>9500</v>
      </c>
      <c r="L2633" s="740" t="s">
        <v>3142</v>
      </c>
    </row>
    <row r="2634" spans="10:12">
      <c r="J2634" s="740" t="s">
        <v>3146</v>
      </c>
      <c r="K2634" s="740">
        <v>9500</v>
      </c>
      <c r="L2634" s="740" t="s">
        <v>3142</v>
      </c>
    </row>
    <row r="2635" spans="10:12">
      <c r="J2635" s="740" t="s">
        <v>3147</v>
      </c>
      <c r="K2635" s="740">
        <v>9500</v>
      </c>
      <c r="L2635" s="740" t="s">
        <v>3142</v>
      </c>
    </row>
    <row r="2636" spans="10:12">
      <c r="J2636" s="740" t="s">
        <v>3148</v>
      </c>
      <c r="K2636" s="740">
        <v>9500</v>
      </c>
      <c r="L2636" s="740" t="s">
        <v>3142</v>
      </c>
    </row>
    <row r="2637" spans="10:12">
      <c r="J2637" s="740" t="s">
        <v>3149</v>
      </c>
      <c r="K2637" s="740">
        <v>9500</v>
      </c>
      <c r="L2637" s="740" t="s">
        <v>3142</v>
      </c>
    </row>
    <row r="2638" spans="10:12">
      <c r="J2638" s="740" t="s">
        <v>3150</v>
      </c>
      <c r="K2638" s="740">
        <v>9500</v>
      </c>
      <c r="L2638" s="740" t="s">
        <v>3142</v>
      </c>
    </row>
    <row r="2639" spans="10:12">
      <c r="J2639" s="740" t="s">
        <v>3151</v>
      </c>
      <c r="K2639" s="740">
        <v>9506</v>
      </c>
      <c r="L2639" s="740" t="s">
        <v>3142</v>
      </c>
    </row>
    <row r="2640" spans="10:12">
      <c r="J2640" s="740" t="s">
        <v>3152</v>
      </c>
      <c r="K2640" s="740">
        <v>9506</v>
      </c>
      <c r="L2640" s="740" t="s">
        <v>3142</v>
      </c>
    </row>
    <row r="2641" spans="10:12">
      <c r="J2641" s="740" t="s">
        <v>3153</v>
      </c>
      <c r="K2641" s="740">
        <v>9506</v>
      </c>
      <c r="L2641" s="740" t="s">
        <v>3142</v>
      </c>
    </row>
    <row r="2642" spans="10:12">
      <c r="J2642" s="740" t="s">
        <v>3154</v>
      </c>
      <c r="K2642" s="740">
        <v>9506</v>
      </c>
      <c r="L2642" s="740" t="s">
        <v>3142</v>
      </c>
    </row>
    <row r="2643" spans="10:12">
      <c r="J2643" s="740" t="s">
        <v>3155</v>
      </c>
      <c r="K2643" s="740">
        <v>9506</v>
      </c>
      <c r="L2643" s="740" t="s">
        <v>3142</v>
      </c>
    </row>
    <row r="2644" spans="10:12">
      <c r="J2644" s="740" t="s">
        <v>3156</v>
      </c>
      <c r="K2644" s="740">
        <v>9506</v>
      </c>
      <c r="L2644" s="740" t="s">
        <v>3142</v>
      </c>
    </row>
    <row r="2645" spans="10:12">
      <c r="J2645" s="740" t="s">
        <v>3157</v>
      </c>
      <c r="K2645" s="740">
        <v>9506</v>
      </c>
      <c r="L2645" s="740" t="s">
        <v>3142</v>
      </c>
    </row>
    <row r="2646" spans="10:12">
      <c r="J2646" s="740" t="s">
        <v>3158</v>
      </c>
      <c r="K2646" s="740">
        <v>9520</v>
      </c>
      <c r="L2646" s="740" t="s">
        <v>3159</v>
      </c>
    </row>
    <row r="2647" spans="10:12">
      <c r="J2647" s="740" t="s">
        <v>3160</v>
      </c>
      <c r="K2647" s="740">
        <v>9520</v>
      </c>
      <c r="L2647" s="740" t="s">
        <v>3159</v>
      </c>
    </row>
    <row r="2648" spans="10:12">
      <c r="J2648" s="740" t="s">
        <v>3161</v>
      </c>
      <c r="K2648" s="740">
        <v>9520</v>
      </c>
      <c r="L2648" s="740" t="s">
        <v>3159</v>
      </c>
    </row>
    <row r="2649" spans="10:12">
      <c r="J2649" s="740" t="s">
        <v>3162</v>
      </c>
      <c r="K2649" s="740">
        <v>9520</v>
      </c>
      <c r="L2649" s="740" t="s">
        <v>3159</v>
      </c>
    </row>
    <row r="2650" spans="10:12">
      <c r="J2650" s="740" t="s">
        <v>3163</v>
      </c>
      <c r="K2650" s="740">
        <v>9520</v>
      </c>
      <c r="L2650" s="740" t="s">
        <v>3159</v>
      </c>
    </row>
    <row r="2651" spans="10:12">
      <c r="J2651" s="740" t="s">
        <v>3164</v>
      </c>
      <c r="K2651" s="740">
        <v>9521</v>
      </c>
      <c r="L2651" s="740" t="s">
        <v>3159</v>
      </c>
    </row>
    <row r="2652" spans="10:12">
      <c r="J2652" s="740" t="s">
        <v>3165</v>
      </c>
      <c r="K2652" s="740">
        <v>9550</v>
      </c>
      <c r="L2652" s="740" t="s">
        <v>3166</v>
      </c>
    </row>
    <row r="2653" spans="10:12">
      <c r="J2653" s="740" t="s">
        <v>3167</v>
      </c>
      <c r="K2653" s="740">
        <v>9550</v>
      </c>
      <c r="L2653" s="740" t="s">
        <v>3166</v>
      </c>
    </row>
    <row r="2654" spans="10:12">
      <c r="J2654" s="740" t="s">
        <v>3168</v>
      </c>
      <c r="K2654" s="740">
        <v>9550</v>
      </c>
      <c r="L2654" s="740" t="s">
        <v>3166</v>
      </c>
    </row>
    <row r="2655" spans="10:12">
      <c r="J2655" s="740" t="s">
        <v>3169</v>
      </c>
      <c r="K2655" s="740">
        <v>9550</v>
      </c>
      <c r="L2655" s="740" t="s">
        <v>3166</v>
      </c>
    </row>
    <row r="2656" spans="10:12">
      <c r="J2656" s="740" t="s">
        <v>3170</v>
      </c>
      <c r="K2656" s="740">
        <v>9550</v>
      </c>
      <c r="L2656" s="740" t="s">
        <v>3166</v>
      </c>
    </row>
    <row r="2657" spans="10:12">
      <c r="J2657" s="740" t="s">
        <v>3171</v>
      </c>
      <c r="K2657" s="740">
        <v>9550</v>
      </c>
      <c r="L2657" s="740" t="s">
        <v>3166</v>
      </c>
    </row>
    <row r="2658" spans="10:12">
      <c r="J2658" s="740" t="s">
        <v>3172</v>
      </c>
      <c r="K2658" s="740">
        <v>9551</v>
      </c>
      <c r="L2658" s="740" t="s">
        <v>3166</v>
      </c>
    </row>
    <row r="2659" spans="10:12">
      <c r="J2659" s="740" t="s">
        <v>3173</v>
      </c>
      <c r="K2659" s="740">
        <v>9552</v>
      </c>
      <c r="L2659" s="740" t="s">
        <v>3166</v>
      </c>
    </row>
    <row r="2660" spans="10:12">
      <c r="J2660" s="740" t="s">
        <v>3174</v>
      </c>
      <c r="K2660" s="740">
        <v>9570</v>
      </c>
      <c r="L2660" s="740" t="s">
        <v>3175</v>
      </c>
    </row>
    <row r="2661" spans="10:12">
      <c r="J2661" s="740" t="s">
        <v>3176</v>
      </c>
      <c r="K2661" s="740">
        <v>9570</v>
      </c>
      <c r="L2661" s="740" t="s">
        <v>3175</v>
      </c>
    </row>
    <row r="2662" spans="10:12">
      <c r="J2662" s="740" t="s">
        <v>3177</v>
      </c>
      <c r="K2662" s="740">
        <v>9571</v>
      </c>
      <c r="L2662" s="740" t="s">
        <v>3175</v>
      </c>
    </row>
    <row r="2663" spans="10:12">
      <c r="J2663" s="740" t="s">
        <v>3178</v>
      </c>
      <c r="K2663" s="740">
        <v>9572</v>
      </c>
      <c r="L2663" s="740" t="s">
        <v>3175</v>
      </c>
    </row>
    <row r="2664" spans="10:12">
      <c r="J2664" s="740" t="s">
        <v>3179</v>
      </c>
      <c r="K2664" s="740">
        <v>9600</v>
      </c>
      <c r="L2664" s="740" t="s">
        <v>3180</v>
      </c>
    </row>
    <row r="2665" spans="10:12">
      <c r="J2665" s="740" t="s">
        <v>3181</v>
      </c>
      <c r="K2665" s="740">
        <v>9620</v>
      </c>
      <c r="L2665" s="740" t="s">
        <v>3182</v>
      </c>
    </row>
    <row r="2666" spans="10:12">
      <c r="J2666" s="740" t="s">
        <v>3183</v>
      </c>
      <c r="K2666" s="740">
        <v>9620</v>
      </c>
      <c r="L2666" s="740" t="s">
        <v>3182</v>
      </c>
    </row>
    <row r="2667" spans="10:12">
      <c r="J2667" s="740" t="s">
        <v>3184</v>
      </c>
      <c r="K2667" s="740">
        <v>9620</v>
      </c>
      <c r="L2667" s="740" t="s">
        <v>3182</v>
      </c>
    </row>
    <row r="2668" spans="10:12">
      <c r="J2668" s="740" t="s">
        <v>3185</v>
      </c>
      <c r="K2668" s="740">
        <v>9620</v>
      </c>
      <c r="L2668" s="740" t="s">
        <v>3182</v>
      </c>
    </row>
    <row r="2669" spans="10:12">
      <c r="J2669" s="740" t="s">
        <v>3186</v>
      </c>
      <c r="K2669" s="740">
        <v>9620</v>
      </c>
      <c r="L2669" s="740" t="s">
        <v>3182</v>
      </c>
    </row>
    <row r="2670" spans="10:12">
      <c r="J2670" s="740" t="s">
        <v>3160</v>
      </c>
      <c r="K2670" s="740">
        <v>9620</v>
      </c>
      <c r="L2670" s="740" t="s">
        <v>3182</v>
      </c>
    </row>
    <row r="2671" spans="10:12">
      <c r="J2671" s="740" t="s">
        <v>3187</v>
      </c>
      <c r="K2671" s="740">
        <v>9620</v>
      </c>
      <c r="L2671" s="740" t="s">
        <v>3182</v>
      </c>
    </row>
    <row r="2672" spans="10:12">
      <c r="J2672" s="740" t="s">
        <v>3188</v>
      </c>
      <c r="K2672" s="740">
        <v>9620</v>
      </c>
      <c r="L2672" s="740" t="s">
        <v>3182</v>
      </c>
    </row>
    <row r="2673" spans="10:12">
      <c r="J2673" s="740" t="s">
        <v>3189</v>
      </c>
      <c r="K2673" s="740">
        <v>9620</v>
      </c>
      <c r="L2673" s="740" t="s">
        <v>3182</v>
      </c>
    </row>
    <row r="2674" spans="10:12">
      <c r="J2674" s="740" t="s">
        <v>3190</v>
      </c>
      <c r="K2674" s="740">
        <v>9620</v>
      </c>
      <c r="L2674" s="740" t="s">
        <v>3182</v>
      </c>
    </row>
    <row r="2675" spans="10:12">
      <c r="J2675" s="740" t="s">
        <v>3191</v>
      </c>
      <c r="K2675" s="740">
        <v>9620</v>
      </c>
      <c r="L2675" s="740" t="s">
        <v>3182</v>
      </c>
    </row>
    <row r="2676" spans="10:12">
      <c r="J2676" s="740" t="s">
        <v>3192</v>
      </c>
      <c r="K2676" s="740">
        <v>9630</v>
      </c>
      <c r="L2676" s="740" t="s">
        <v>3193</v>
      </c>
    </row>
    <row r="2677" spans="10:12">
      <c r="J2677" s="740" t="s">
        <v>3194</v>
      </c>
      <c r="K2677" s="740">
        <v>9630</v>
      </c>
      <c r="L2677" s="740" t="s">
        <v>3193</v>
      </c>
    </row>
    <row r="2678" spans="10:12">
      <c r="J2678" s="740" t="s">
        <v>3195</v>
      </c>
      <c r="K2678" s="740">
        <v>9630</v>
      </c>
      <c r="L2678" s="740" t="s">
        <v>3193</v>
      </c>
    </row>
    <row r="2679" spans="10:12">
      <c r="J2679" s="740" t="s">
        <v>3196</v>
      </c>
      <c r="K2679" s="740">
        <v>9630</v>
      </c>
      <c r="L2679" s="740" t="s">
        <v>3193</v>
      </c>
    </row>
    <row r="2680" spans="10:12">
      <c r="J2680" s="740" t="s">
        <v>3197</v>
      </c>
      <c r="K2680" s="740">
        <v>9630</v>
      </c>
      <c r="L2680" s="740" t="s">
        <v>3193</v>
      </c>
    </row>
    <row r="2681" spans="10:12">
      <c r="J2681" s="740" t="s">
        <v>3198</v>
      </c>
      <c r="K2681" s="740">
        <v>9630</v>
      </c>
      <c r="L2681" s="740" t="s">
        <v>3193</v>
      </c>
    </row>
    <row r="2682" spans="10:12">
      <c r="J2682" s="740" t="s">
        <v>3199</v>
      </c>
      <c r="K2682" s="740">
        <v>9630</v>
      </c>
      <c r="L2682" s="740" t="s">
        <v>3193</v>
      </c>
    </row>
    <row r="2683" spans="10:12">
      <c r="J2683" s="740" t="s">
        <v>3200</v>
      </c>
      <c r="K2683" s="740">
        <v>9630</v>
      </c>
      <c r="L2683" s="740" t="s">
        <v>3193</v>
      </c>
    </row>
    <row r="2684" spans="10:12">
      <c r="J2684" s="740" t="s">
        <v>3201</v>
      </c>
      <c r="K2684" s="740">
        <v>9630</v>
      </c>
      <c r="L2684" s="740" t="s">
        <v>3193</v>
      </c>
    </row>
    <row r="2685" spans="10:12">
      <c r="J2685" s="740" t="s">
        <v>3202</v>
      </c>
      <c r="K2685" s="740">
        <v>9630</v>
      </c>
      <c r="L2685" s="740" t="s">
        <v>3193</v>
      </c>
    </row>
    <row r="2686" spans="10:12">
      <c r="J2686" s="740" t="s">
        <v>3203</v>
      </c>
      <c r="K2686" s="740">
        <v>9630</v>
      </c>
      <c r="L2686" s="740" t="s">
        <v>3193</v>
      </c>
    </row>
    <row r="2687" spans="10:12">
      <c r="J2687" s="740" t="s">
        <v>3204</v>
      </c>
      <c r="K2687" s="740">
        <v>9636</v>
      </c>
      <c r="L2687" s="740" t="s">
        <v>3193</v>
      </c>
    </row>
    <row r="2688" spans="10:12">
      <c r="J2688" s="740" t="s">
        <v>3205</v>
      </c>
      <c r="K2688" s="740">
        <v>9660</v>
      </c>
      <c r="L2688" s="740" t="s">
        <v>3206</v>
      </c>
    </row>
    <row r="2689" spans="10:12">
      <c r="J2689" s="740" t="s">
        <v>3207</v>
      </c>
      <c r="K2689" s="740">
        <v>9660</v>
      </c>
      <c r="L2689" s="740" t="s">
        <v>3206</v>
      </c>
    </row>
    <row r="2690" spans="10:12">
      <c r="J2690" s="740" t="s">
        <v>3208</v>
      </c>
      <c r="K2690" s="740">
        <v>9660</v>
      </c>
      <c r="L2690" s="740" t="s">
        <v>3206</v>
      </c>
    </row>
    <row r="2691" spans="10:12">
      <c r="J2691" s="740" t="s">
        <v>3209</v>
      </c>
      <c r="K2691" s="740">
        <v>9660</v>
      </c>
      <c r="L2691" s="740" t="s">
        <v>3206</v>
      </c>
    </row>
    <row r="2692" spans="10:12">
      <c r="J2692" s="740" t="s">
        <v>3210</v>
      </c>
      <c r="K2692" s="740">
        <v>9660</v>
      </c>
      <c r="L2692" s="740" t="s">
        <v>3206</v>
      </c>
    </row>
    <row r="2693" spans="10:12">
      <c r="J2693" s="740" t="s">
        <v>3211</v>
      </c>
      <c r="K2693" s="740">
        <v>9660</v>
      </c>
      <c r="L2693" s="740" t="s">
        <v>3206</v>
      </c>
    </row>
    <row r="2694" spans="10:12">
      <c r="J2694" s="740" t="s">
        <v>3188</v>
      </c>
      <c r="K2694" s="740">
        <v>9660</v>
      </c>
      <c r="L2694" s="740" t="s">
        <v>3206</v>
      </c>
    </row>
    <row r="2695" spans="10:12">
      <c r="J2695" s="740" t="s">
        <v>3212</v>
      </c>
      <c r="K2695" s="740">
        <v>9660</v>
      </c>
      <c r="L2695" s="740" t="s">
        <v>3206</v>
      </c>
    </row>
    <row r="2696" spans="10:12">
      <c r="J2696" s="740" t="s">
        <v>3213</v>
      </c>
      <c r="K2696" s="740">
        <v>9661</v>
      </c>
      <c r="L2696" s="740" t="s">
        <v>3206</v>
      </c>
    </row>
    <row r="2697" spans="10:12">
      <c r="J2697" s="740" t="s">
        <v>3214</v>
      </c>
      <c r="K2697" s="740">
        <v>9667</v>
      </c>
      <c r="L2697" s="740" t="s">
        <v>3215</v>
      </c>
    </row>
    <row r="2698" spans="10:12">
      <c r="J2698" s="740" t="s">
        <v>3216</v>
      </c>
      <c r="K2698" s="740">
        <v>9667</v>
      </c>
      <c r="L2698" s="740" t="s">
        <v>3215</v>
      </c>
    </row>
    <row r="2699" spans="10:12">
      <c r="J2699" s="740" t="s">
        <v>3217</v>
      </c>
      <c r="K2699" s="740">
        <v>9680</v>
      </c>
      <c r="L2699" s="740" t="s">
        <v>3218</v>
      </c>
    </row>
    <row r="2700" spans="10:12">
      <c r="J2700" s="740" t="s">
        <v>3219</v>
      </c>
      <c r="K2700" s="740">
        <v>9680</v>
      </c>
      <c r="L2700" s="740" t="s">
        <v>3218</v>
      </c>
    </row>
    <row r="2701" spans="10:12">
      <c r="J2701" s="740" t="s">
        <v>3220</v>
      </c>
      <c r="K2701" s="740">
        <v>9681</v>
      </c>
      <c r="L2701" s="740" t="s">
        <v>3218</v>
      </c>
    </row>
    <row r="2702" spans="10:12">
      <c r="J2702" s="740" t="s">
        <v>3221</v>
      </c>
      <c r="K2702" s="740">
        <v>9688</v>
      </c>
      <c r="L2702" s="740" t="s">
        <v>3218</v>
      </c>
    </row>
    <row r="2703" spans="10:12">
      <c r="J2703" s="740" t="s">
        <v>545</v>
      </c>
      <c r="K2703" s="740">
        <v>9690</v>
      </c>
      <c r="L2703" s="740" t="s">
        <v>3222</v>
      </c>
    </row>
    <row r="2704" spans="10:12">
      <c r="J2704" s="740" t="s">
        <v>3223</v>
      </c>
      <c r="K2704" s="740">
        <v>9690</v>
      </c>
      <c r="L2704" s="740" t="s">
        <v>3222</v>
      </c>
    </row>
    <row r="2705" spans="10:12">
      <c r="J2705" s="740" t="s">
        <v>3224</v>
      </c>
      <c r="K2705" s="740">
        <v>9690</v>
      </c>
      <c r="L2705" s="740" t="s">
        <v>3222</v>
      </c>
    </row>
    <row r="2706" spans="10:12">
      <c r="J2706" s="740" t="s">
        <v>3225</v>
      </c>
      <c r="K2706" s="740">
        <v>9690</v>
      </c>
      <c r="L2706" s="740" t="s">
        <v>3222</v>
      </c>
    </row>
    <row r="2707" spans="10:12">
      <c r="J2707" s="740" t="s">
        <v>3226</v>
      </c>
      <c r="K2707" s="740">
        <v>9700</v>
      </c>
      <c r="L2707" s="740" t="s">
        <v>3227</v>
      </c>
    </row>
    <row r="2708" spans="10:12">
      <c r="J2708" s="740" t="s">
        <v>3228</v>
      </c>
      <c r="K2708" s="740">
        <v>9700</v>
      </c>
      <c r="L2708" s="740" t="s">
        <v>3227</v>
      </c>
    </row>
    <row r="2709" spans="10:12">
      <c r="J2709" s="740" t="s">
        <v>3229</v>
      </c>
      <c r="K2709" s="740">
        <v>9700</v>
      </c>
      <c r="L2709" s="740" t="s">
        <v>3227</v>
      </c>
    </row>
    <row r="2710" spans="10:12">
      <c r="J2710" s="740" t="s">
        <v>3230</v>
      </c>
      <c r="K2710" s="740">
        <v>9700</v>
      </c>
      <c r="L2710" s="740" t="s">
        <v>3227</v>
      </c>
    </row>
    <row r="2711" spans="10:12">
      <c r="J2711" s="740" t="s">
        <v>3231</v>
      </c>
      <c r="K2711" s="740">
        <v>9700</v>
      </c>
      <c r="L2711" s="740" t="s">
        <v>3227</v>
      </c>
    </row>
    <row r="2712" spans="10:12">
      <c r="J2712" s="740" t="s">
        <v>3232</v>
      </c>
      <c r="K2712" s="740">
        <v>9700</v>
      </c>
      <c r="L2712" s="740" t="s">
        <v>3227</v>
      </c>
    </row>
    <row r="2713" spans="10:12">
      <c r="J2713" s="740" t="s">
        <v>3233</v>
      </c>
      <c r="K2713" s="740">
        <v>9700</v>
      </c>
      <c r="L2713" s="740" t="s">
        <v>3227</v>
      </c>
    </row>
    <row r="2714" spans="10:12">
      <c r="J2714" s="740" t="s">
        <v>3234</v>
      </c>
      <c r="K2714" s="740">
        <v>9700</v>
      </c>
      <c r="L2714" s="740" t="s">
        <v>3227</v>
      </c>
    </row>
    <row r="2715" spans="10:12">
      <c r="J2715" s="740" t="s">
        <v>3235</v>
      </c>
      <c r="K2715" s="740">
        <v>9700</v>
      </c>
      <c r="L2715" s="740" t="s">
        <v>3227</v>
      </c>
    </row>
    <row r="2716" spans="10:12">
      <c r="J2716" s="740" t="s">
        <v>3236</v>
      </c>
      <c r="K2716" s="740">
        <v>9700</v>
      </c>
      <c r="L2716" s="740" t="s">
        <v>3227</v>
      </c>
    </row>
    <row r="2717" spans="10:12">
      <c r="J2717" s="740" t="s">
        <v>3237</v>
      </c>
      <c r="K2717" s="740">
        <v>9700</v>
      </c>
      <c r="L2717" s="740" t="s">
        <v>3227</v>
      </c>
    </row>
    <row r="2718" spans="10:12">
      <c r="J2718" s="740" t="s">
        <v>3238</v>
      </c>
      <c r="K2718" s="740">
        <v>9700</v>
      </c>
      <c r="L2718" s="740" t="s">
        <v>3227</v>
      </c>
    </row>
    <row r="2719" spans="10:12">
      <c r="J2719" s="740" t="s">
        <v>3239</v>
      </c>
      <c r="K2719" s="740">
        <v>9700</v>
      </c>
      <c r="L2719" s="740" t="s">
        <v>3227</v>
      </c>
    </row>
    <row r="2720" spans="10:12">
      <c r="J2720" s="740" t="s">
        <v>3240</v>
      </c>
      <c r="K2720" s="740">
        <v>9700</v>
      </c>
      <c r="L2720" s="740" t="s">
        <v>3227</v>
      </c>
    </row>
    <row r="2721" spans="10:12">
      <c r="J2721" s="740" t="s">
        <v>3241</v>
      </c>
      <c r="K2721" s="740">
        <v>9750</v>
      </c>
      <c r="L2721" s="740" t="s">
        <v>3242</v>
      </c>
    </row>
    <row r="2722" spans="10:12">
      <c r="J2722" s="740" t="s">
        <v>3243</v>
      </c>
      <c r="K2722" s="740">
        <v>9750</v>
      </c>
      <c r="L2722" s="740" t="s">
        <v>3242</v>
      </c>
    </row>
    <row r="2723" spans="10:12">
      <c r="J2723" s="740" t="s">
        <v>3244</v>
      </c>
      <c r="K2723" s="740">
        <v>9750</v>
      </c>
      <c r="L2723" s="740" t="s">
        <v>3242</v>
      </c>
    </row>
    <row r="2724" spans="10:12">
      <c r="J2724" s="740" t="s">
        <v>3245</v>
      </c>
      <c r="K2724" s="740">
        <v>9770</v>
      </c>
      <c r="L2724" s="740" t="s">
        <v>3242</v>
      </c>
    </row>
    <row r="2725" spans="10:12">
      <c r="J2725" s="740" t="s">
        <v>3246</v>
      </c>
      <c r="K2725" s="740">
        <v>9771</v>
      </c>
      <c r="L2725" s="740" t="s">
        <v>3242</v>
      </c>
    </row>
    <row r="2726" spans="10:12">
      <c r="J2726" s="740" t="s">
        <v>3247</v>
      </c>
      <c r="K2726" s="740">
        <v>9772</v>
      </c>
      <c r="L2726" s="740" t="s">
        <v>3242</v>
      </c>
    </row>
    <row r="2727" spans="10:12">
      <c r="J2727" s="740" t="s">
        <v>3248</v>
      </c>
      <c r="K2727" s="740">
        <v>9790</v>
      </c>
      <c r="L2727" s="740" t="s">
        <v>3249</v>
      </c>
    </row>
    <row r="2728" spans="10:12">
      <c r="J2728" s="740" t="s">
        <v>3250</v>
      </c>
      <c r="K2728" s="740">
        <v>9790</v>
      </c>
      <c r="L2728" s="740" t="s">
        <v>3249</v>
      </c>
    </row>
    <row r="2729" spans="10:12">
      <c r="J2729" s="740" t="s">
        <v>3237</v>
      </c>
      <c r="K2729" s="740">
        <v>9790</v>
      </c>
      <c r="L2729" s="740" t="s">
        <v>3249</v>
      </c>
    </row>
    <row r="2730" spans="10:12">
      <c r="J2730" s="740" t="s">
        <v>3251</v>
      </c>
      <c r="K2730" s="740">
        <v>9790</v>
      </c>
      <c r="L2730" s="740" t="s">
        <v>3249</v>
      </c>
    </row>
    <row r="2731" spans="10:12">
      <c r="J2731" s="740" t="s">
        <v>3252</v>
      </c>
      <c r="K2731" s="740">
        <v>9790</v>
      </c>
      <c r="L2731" s="740" t="s">
        <v>3249</v>
      </c>
    </row>
    <row r="2732" spans="10:12">
      <c r="J2732" s="740" t="s">
        <v>3253</v>
      </c>
      <c r="K2732" s="740">
        <v>9800</v>
      </c>
      <c r="L2732" s="740" t="s">
        <v>3254</v>
      </c>
    </row>
    <row r="2733" spans="10:12">
      <c r="J2733" s="740" t="s">
        <v>3255</v>
      </c>
      <c r="K2733" s="740">
        <v>9800</v>
      </c>
      <c r="L2733" s="740" t="s">
        <v>3254</v>
      </c>
    </row>
    <row r="2734" spans="10:12">
      <c r="J2734" s="740" t="s">
        <v>3256</v>
      </c>
      <c r="K2734" s="740">
        <v>9800</v>
      </c>
      <c r="L2734" s="740" t="s">
        <v>3254</v>
      </c>
    </row>
    <row r="2735" spans="10:12">
      <c r="J2735" s="740" t="s">
        <v>3257</v>
      </c>
      <c r="K2735" s="740">
        <v>9800</v>
      </c>
      <c r="L2735" s="740" t="s">
        <v>3254</v>
      </c>
    </row>
    <row r="2736" spans="10:12">
      <c r="J2736" s="740" t="s">
        <v>3258</v>
      </c>
      <c r="K2736" s="740">
        <v>9800</v>
      </c>
      <c r="L2736" s="740" t="s">
        <v>3254</v>
      </c>
    </row>
    <row r="2737" spans="10:12">
      <c r="J2737" s="740" t="s">
        <v>3259</v>
      </c>
      <c r="K2737" s="740">
        <v>9800</v>
      </c>
      <c r="L2737" s="740" t="s">
        <v>3254</v>
      </c>
    </row>
    <row r="2738" spans="10:12">
      <c r="J2738" s="740" t="s">
        <v>3260</v>
      </c>
      <c r="K2738" s="740">
        <v>9800</v>
      </c>
      <c r="L2738" s="740" t="s">
        <v>3254</v>
      </c>
    </row>
    <row r="2739" spans="10:12">
      <c r="J2739" s="740" t="s">
        <v>3261</v>
      </c>
      <c r="K2739" s="740">
        <v>9800</v>
      </c>
      <c r="L2739" s="740" t="s">
        <v>3254</v>
      </c>
    </row>
    <row r="2740" spans="10:12">
      <c r="J2740" s="740" t="s">
        <v>3262</v>
      </c>
      <c r="K2740" s="740">
        <v>9800</v>
      </c>
      <c r="L2740" s="740" t="s">
        <v>3254</v>
      </c>
    </row>
    <row r="2741" spans="10:12">
      <c r="J2741" s="740" t="s">
        <v>3263</v>
      </c>
      <c r="K2741" s="740">
        <v>9800</v>
      </c>
      <c r="L2741" s="740" t="s">
        <v>3254</v>
      </c>
    </row>
    <row r="2742" spans="10:12">
      <c r="J2742" s="740" t="s">
        <v>3264</v>
      </c>
      <c r="K2742" s="740">
        <v>9800</v>
      </c>
      <c r="L2742" s="740" t="s">
        <v>3254</v>
      </c>
    </row>
    <row r="2743" spans="10:12">
      <c r="J2743" s="740" t="s">
        <v>3265</v>
      </c>
      <c r="K2743" s="740">
        <v>9810</v>
      </c>
      <c r="L2743" s="740" t="s">
        <v>3266</v>
      </c>
    </row>
    <row r="2744" spans="10:12">
      <c r="J2744" s="740" t="s">
        <v>3267</v>
      </c>
      <c r="K2744" s="740">
        <v>9810</v>
      </c>
      <c r="L2744" s="740" t="s">
        <v>3266</v>
      </c>
    </row>
    <row r="2745" spans="10:12">
      <c r="J2745" s="740" t="s">
        <v>3268</v>
      </c>
      <c r="K2745" s="740">
        <v>9820</v>
      </c>
      <c r="L2745" s="740" t="s">
        <v>3269</v>
      </c>
    </row>
    <row r="2746" spans="10:12">
      <c r="J2746" s="740" t="s">
        <v>3270</v>
      </c>
      <c r="K2746" s="740">
        <v>9820</v>
      </c>
      <c r="L2746" s="740" t="s">
        <v>3269</v>
      </c>
    </row>
    <row r="2747" spans="10:12">
      <c r="J2747" s="740" t="s">
        <v>3271</v>
      </c>
      <c r="K2747" s="740">
        <v>9820</v>
      </c>
      <c r="L2747" s="740" t="s">
        <v>3269</v>
      </c>
    </row>
    <row r="2748" spans="10:12">
      <c r="J2748" s="740" t="s">
        <v>3272</v>
      </c>
      <c r="K2748" s="740">
        <v>9820</v>
      </c>
      <c r="L2748" s="740" t="s">
        <v>3269</v>
      </c>
    </row>
    <row r="2749" spans="10:12">
      <c r="J2749" s="740" t="s">
        <v>3273</v>
      </c>
      <c r="K2749" s="740">
        <v>9820</v>
      </c>
      <c r="L2749" s="740" t="s">
        <v>3269</v>
      </c>
    </row>
    <row r="2750" spans="10:12">
      <c r="J2750" s="740" t="s">
        <v>3274</v>
      </c>
      <c r="K2750" s="740">
        <v>9820</v>
      </c>
      <c r="L2750" s="740" t="s">
        <v>3269</v>
      </c>
    </row>
    <row r="2751" spans="10:12">
      <c r="J2751" s="740" t="s">
        <v>3275</v>
      </c>
      <c r="K2751" s="740">
        <v>9830</v>
      </c>
      <c r="L2751" s="740" t="s">
        <v>3276</v>
      </c>
    </row>
    <row r="2752" spans="10:12">
      <c r="J2752" s="740" t="s">
        <v>3277</v>
      </c>
      <c r="K2752" s="740">
        <v>9831</v>
      </c>
      <c r="L2752" s="740" t="s">
        <v>3276</v>
      </c>
    </row>
    <row r="2753" spans="10:12">
      <c r="J2753" s="740" t="s">
        <v>3278</v>
      </c>
      <c r="K2753" s="740">
        <v>9840</v>
      </c>
      <c r="L2753" s="740" t="s">
        <v>3279</v>
      </c>
    </row>
    <row r="2754" spans="10:12">
      <c r="J2754" s="740" t="s">
        <v>3280</v>
      </c>
      <c r="K2754" s="740">
        <v>9840</v>
      </c>
      <c r="L2754" s="740" t="s">
        <v>3279</v>
      </c>
    </row>
    <row r="2755" spans="10:12">
      <c r="J2755" s="740" t="s">
        <v>3281</v>
      </c>
      <c r="K2755" s="740">
        <v>9850</v>
      </c>
      <c r="L2755" s="740" t="s">
        <v>3254</v>
      </c>
    </row>
    <row r="2756" spans="10:12">
      <c r="J2756" s="740" t="s">
        <v>3282</v>
      </c>
      <c r="K2756" s="740">
        <v>9850</v>
      </c>
      <c r="L2756" s="740" t="s">
        <v>3254</v>
      </c>
    </row>
    <row r="2757" spans="10:12">
      <c r="J2757" s="740" t="s">
        <v>3283</v>
      </c>
      <c r="K2757" s="740">
        <v>9850</v>
      </c>
      <c r="L2757" s="740" t="s">
        <v>3254</v>
      </c>
    </row>
    <row r="2758" spans="10:12">
      <c r="J2758" s="740" t="s">
        <v>3284</v>
      </c>
      <c r="K2758" s="740">
        <v>9850</v>
      </c>
      <c r="L2758" s="740" t="s">
        <v>3254</v>
      </c>
    </row>
    <row r="2759" spans="10:12">
      <c r="J2759" s="740" t="s">
        <v>3285</v>
      </c>
      <c r="K2759" s="740">
        <v>9850</v>
      </c>
      <c r="L2759" s="740" t="s">
        <v>3254</v>
      </c>
    </row>
    <row r="2760" spans="10:12">
      <c r="J2760" s="740" t="s">
        <v>3286</v>
      </c>
      <c r="K2760" s="740">
        <v>9850</v>
      </c>
      <c r="L2760" s="740" t="s">
        <v>3254</v>
      </c>
    </row>
    <row r="2761" spans="10:12">
      <c r="J2761" s="740" t="s">
        <v>3287</v>
      </c>
      <c r="K2761" s="740">
        <v>9860</v>
      </c>
      <c r="L2761" s="740" t="s">
        <v>3288</v>
      </c>
    </row>
    <row r="2762" spans="10:12">
      <c r="J2762" s="740" t="s">
        <v>3289</v>
      </c>
      <c r="K2762" s="740">
        <v>9860</v>
      </c>
      <c r="L2762" s="740" t="s">
        <v>3288</v>
      </c>
    </row>
    <row r="2763" spans="10:12">
      <c r="J2763" s="740" t="s">
        <v>3290</v>
      </c>
      <c r="K2763" s="740">
        <v>9860</v>
      </c>
      <c r="L2763" s="740" t="s">
        <v>3288</v>
      </c>
    </row>
    <row r="2764" spans="10:12">
      <c r="J2764" s="740" t="s">
        <v>3291</v>
      </c>
      <c r="K2764" s="740">
        <v>9860</v>
      </c>
      <c r="L2764" s="740" t="s">
        <v>3288</v>
      </c>
    </row>
    <row r="2765" spans="10:12">
      <c r="J2765" s="740" t="s">
        <v>3292</v>
      </c>
      <c r="K2765" s="740">
        <v>9860</v>
      </c>
      <c r="L2765" s="740" t="s">
        <v>3288</v>
      </c>
    </row>
    <row r="2766" spans="10:12">
      <c r="J2766" s="740" t="s">
        <v>3293</v>
      </c>
      <c r="K2766" s="740">
        <v>9860</v>
      </c>
      <c r="L2766" s="740" t="s">
        <v>3288</v>
      </c>
    </row>
    <row r="2767" spans="10:12">
      <c r="J2767" s="740" t="s">
        <v>359</v>
      </c>
      <c r="K2767" s="740">
        <v>9870</v>
      </c>
      <c r="L2767" s="740" t="s">
        <v>3294</v>
      </c>
    </row>
    <row r="2768" spans="10:12">
      <c r="J2768" s="740" t="s">
        <v>3295</v>
      </c>
      <c r="K2768" s="740">
        <v>9870</v>
      </c>
      <c r="L2768" s="740" t="s">
        <v>3294</v>
      </c>
    </row>
    <row r="2769" spans="10:12">
      <c r="J2769" s="740" t="s">
        <v>3296</v>
      </c>
      <c r="K2769" s="740">
        <v>9870</v>
      </c>
      <c r="L2769" s="740" t="s">
        <v>3294</v>
      </c>
    </row>
    <row r="2770" spans="10:12">
      <c r="J2770" s="740" t="s">
        <v>3297</v>
      </c>
      <c r="K2770" s="740">
        <v>9880</v>
      </c>
      <c r="L2770" s="740" t="s">
        <v>3298</v>
      </c>
    </row>
    <row r="2771" spans="10:12">
      <c r="J2771" s="740" t="s">
        <v>3299</v>
      </c>
      <c r="K2771" s="740">
        <v>9880</v>
      </c>
      <c r="L2771" s="740" t="s">
        <v>3298</v>
      </c>
    </row>
    <row r="2772" spans="10:12">
      <c r="J2772" s="740" t="s">
        <v>3300</v>
      </c>
      <c r="K2772" s="740">
        <v>9880</v>
      </c>
      <c r="L2772" s="740" t="s">
        <v>3298</v>
      </c>
    </row>
    <row r="2773" spans="10:12">
      <c r="J2773" s="740" t="s">
        <v>3301</v>
      </c>
      <c r="K2773" s="740">
        <v>9881</v>
      </c>
      <c r="L2773" s="740" t="s">
        <v>3298</v>
      </c>
    </row>
    <row r="2774" spans="10:12">
      <c r="J2774" s="740" t="s">
        <v>3302</v>
      </c>
      <c r="K2774" s="740">
        <v>9890</v>
      </c>
      <c r="L2774" s="740" t="s">
        <v>3303</v>
      </c>
    </row>
    <row r="2775" spans="10:12">
      <c r="J2775" s="740" t="s">
        <v>3304</v>
      </c>
      <c r="K2775" s="740">
        <v>9890</v>
      </c>
      <c r="L2775" s="740" t="s">
        <v>3303</v>
      </c>
    </row>
    <row r="2776" spans="10:12">
      <c r="J2776" s="740" t="s">
        <v>3305</v>
      </c>
      <c r="K2776" s="740">
        <v>9890</v>
      </c>
      <c r="L2776" s="740" t="s">
        <v>3303</v>
      </c>
    </row>
    <row r="2777" spans="10:12">
      <c r="J2777" s="740" t="s">
        <v>3306</v>
      </c>
      <c r="K2777" s="740">
        <v>9890</v>
      </c>
      <c r="L2777" s="740" t="s">
        <v>3303</v>
      </c>
    </row>
    <row r="2778" spans="10:12">
      <c r="J2778" s="740" t="s">
        <v>3307</v>
      </c>
      <c r="K2778" s="740">
        <v>9890</v>
      </c>
      <c r="L2778" s="740" t="s">
        <v>3303</v>
      </c>
    </row>
    <row r="2779" spans="10:12">
      <c r="J2779" s="740" t="s">
        <v>3308</v>
      </c>
      <c r="K2779" s="740">
        <v>9890</v>
      </c>
      <c r="L2779" s="740" t="s">
        <v>3303</v>
      </c>
    </row>
    <row r="2780" spans="10:12">
      <c r="J2780" s="740" t="s">
        <v>3309</v>
      </c>
      <c r="K2780" s="740">
        <v>9900</v>
      </c>
      <c r="L2780" s="740" t="s">
        <v>3310</v>
      </c>
    </row>
    <row r="2781" spans="10:12">
      <c r="J2781" s="740" t="s">
        <v>3311</v>
      </c>
      <c r="K2781" s="740">
        <v>9910</v>
      </c>
      <c r="L2781" s="740" t="s">
        <v>3298</v>
      </c>
    </row>
    <row r="2782" spans="10:12">
      <c r="J2782" s="740" t="s">
        <v>3312</v>
      </c>
      <c r="K2782" s="740">
        <v>9910</v>
      </c>
      <c r="L2782" s="740" t="s">
        <v>3298</v>
      </c>
    </row>
    <row r="2783" spans="10:12">
      <c r="J2783" s="740" t="s">
        <v>3313</v>
      </c>
      <c r="K2783" s="740">
        <v>9920</v>
      </c>
      <c r="L2783" s="740" t="s">
        <v>3314</v>
      </c>
    </row>
    <row r="2784" spans="10:12">
      <c r="J2784" s="740" t="s">
        <v>3315</v>
      </c>
      <c r="K2784" s="740">
        <v>9921</v>
      </c>
      <c r="L2784" s="740" t="s">
        <v>3314</v>
      </c>
    </row>
    <row r="2785" spans="10:12">
      <c r="J2785" s="740" t="s">
        <v>3316</v>
      </c>
      <c r="K2785" s="740">
        <v>9930</v>
      </c>
      <c r="L2785" s="740" t="s">
        <v>3314</v>
      </c>
    </row>
    <row r="2786" spans="10:12">
      <c r="J2786" s="740" t="s">
        <v>3317</v>
      </c>
      <c r="K2786" s="740">
        <v>9931</v>
      </c>
      <c r="L2786" s="740" t="s">
        <v>3314</v>
      </c>
    </row>
    <row r="2787" spans="10:12">
      <c r="J2787" s="740" t="s">
        <v>3318</v>
      </c>
      <c r="K2787" s="740">
        <v>9932</v>
      </c>
      <c r="L2787" s="740" t="s">
        <v>3314</v>
      </c>
    </row>
    <row r="2788" spans="10:12">
      <c r="J2788" s="740" t="s">
        <v>3319</v>
      </c>
      <c r="K2788" s="740">
        <v>9940</v>
      </c>
      <c r="L2788" s="740" t="s">
        <v>3320</v>
      </c>
    </row>
    <row r="2789" spans="10:12">
      <c r="J2789" s="740" t="s">
        <v>3321</v>
      </c>
      <c r="K2789" s="740">
        <v>9940</v>
      </c>
      <c r="L2789" s="740" t="s">
        <v>3320</v>
      </c>
    </row>
    <row r="2790" spans="10:12">
      <c r="J2790" s="740" t="s">
        <v>3322</v>
      </c>
      <c r="K2790" s="740">
        <v>9940</v>
      </c>
      <c r="L2790" s="740" t="s">
        <v>3320</v>
      </c>
    </row>
    <row r="2791" spans="10:12">
      <c r="J2791" s="740" t="s">
        <v>3323</v>
      </c>
      <c r="K2791" s="740">
        <v>9940</v>
      </c>
      <c r="L2791" s="740" t="s">
        <v>3320</v>
      </c>
    </row>
    <row r="2792" spans="10:12">
      <c r="J2792" s="740" t="s">
        <v>3324</v>
      </c>
      <c r="K2792" s="740">
        <v>9950</v>
      </c>
      <c r="L2792" s="740" t="s">
        <v>3314</v>
      </c>
    </row>
    <row r="2793" spans="10:12">
      <c r="J2793" s="740" t="s">
        <v>3325</v>
      </c>
      <c r="K2793" s="740">
        <v>9960</v>
      </c>
      <c r="L2793" s="740" t="s">
        <v>3326</v>
      </c>
    </row>
    <row r="2794" spans="10:12">
      <c r="J2794" s="740" t="s">
        <v>3327</v>
      </c>
      <c r="K2794" s="740">
        <v>9961</v>
      </c>
      <c r="L2794" s="740" t="s">
        <v>3326</v>
      </c>
    </row>
    <row r="2795" spans="10:12">
      <c r="J2795" s="740" t="s">
        <v>3328</v>
      </c>
      <c r="K2795" s="740">
        <v>9968</v>
      </c>
      <c r="L2795" s="740" t="s">
        <v>3326</v>
      </c>
    </row>
    <row r="2796" spans="10:12">
      <c r="J2796" s="740" t="s">
        <v>3329</v>
      </c>
      <c r="K2796" s="740">
        <v>9968</v>
      </c>
      <c r="L2796" s="740" t="s">
        <v>3326</v>
      </c>
    </row>
    <row r="2797" spans="10:12">
      <c r="J2797" s="740" t="s">
        <v>3330</v>
      </c>
      <c r="K2797" s="740">
        <v>9970</v>
      </c>
      <c r="L2797" s="740" t="s">
        <v>3331</v>
      </c>
    </row>
    <row r="2798" spans="10:12">
      <c r="J2798" s="740" t="s">
        <v>3332</v>
      </c>
      <c r="K2798" s="740">
        <v>9971</v>
      </c>
      <c r="L2798" s="740" t="s">
        <v>3331</v>
      </c>
    </row>
    <row r="2799" spans="10:12">
      <c r="J2799" s="740" t="s">
        <v>3333</v>
      </c>
      <c r="K2799" s="740">
        <v>9980</v>
      </c>
      <c r="L2799" s="740" t="s">
        <v>3334</v>
      </c>
    </row>
    <row r="2800" spans="10:12">
      <c r="J2800" s="740" t="s">
        <v>3335</v>
      </c>
      <c r="K2800" s="740">
        <v>9981</v>
      </c>
      <c r="L2800" s="740" t="s">
        <v>3334</v>
      </c>
    </row>
    <row r="2801" spans="10:12">
      <c r="J2801" s="740" t="s">
        <v>3336</v>
      </c>
      <c r="K2801" s="740">
        <v>9982</v>
      </c>
      <c r="L2801" s="740" t="s">
        <v>3334</v>
      </c>
    </row>
    <row r="2802" spans="10:12">
      <c r="J2802" s="740" t="s">
        <v>3337</v>
      </c>
      <c r="K2802" s="740">
        <v>9988</v>
      </c>
      <c r="L2802" s="740" t="s">
        <v>3334</v>
      </c>
    </row>
    <row r="2803" spans="10:12">
      <c r="J2803" s="740" t="s">
        <v>3338</v>
      </c>
      <c r="K2803" s="740">
        <v>9988</v>
      </c>
      <c r="L2803" s="740" t="s">
        <v>3334</v>
      </c>
    </row>
    <row r="2804" spans="10:12">
      <c r="J2804" s="740" t="s">
        <v>3339</v>
      </c>
      <c r="K2804" s="740">
        <v>9990</v>
      </c>
      <c r="L2804" s="740" t="s">
        <v>3340</v>
      </c>
    </row>
    <row r="2805" spans="10:12">
      <c r="J2805" s="740" t="s">
        <v>3341</v>
      </c>
      <c r="K2805" s="740">
        <v>9991</v>
      </c>
      <c r="L2805" s="740" t="s">
        <v>3340</v>
      </c>
    </row>
    <row r="2806" spans="10:12">
      <c r="J2806" s="740" t="s">
        <v>3342</v>
      </c>
      <c r="K2806" s="740">
        <v>9992</v>
      </c>
      <c r="L2806" s="740" t="s">
        <v>3340</v>
      </c>
    </row>
  </sheetData>
  <mergeCells count="75">
    <mergeCell ref="E39:F39"/>
    <mergeCell ref="G39:H39"/>
    <mergeCell ref="A37:B37"/>
    <mergeCell ref="C37:D37"/>
    <mergeCell ref="E37:F37"/>
    <mergeCell ref="A38:B38"/>
    <mergeCell ref="E38:F38"/>
    <mergeCell ref="C38:D38"/>
    <mergeCell ref="B73:C73"/>
    <mergeCell ref="D73:H73"/>
    <mergeCell ref="B72:C72"/>
    <mergeCell ref="D72:H72"/>
    <mergeCell ref="B57:C57"/>
    <mergeCell ref="D57:H57"/>
    <mergeCell ref="B58:C58"/>
    <mergeCell ref="D58:H58"/>
    <mergeCell ref="B59:C59"/>
    <mergeCell ref="D59:H59"/>
    <mergeCell ref="B65:C65"/>
    <mergeCell ref="D65:H65"/>
    <mergeCell ref="B64:C64"/>
    <mergeCell ref="D64:H64"/>
    <mergeCell ref="B60:C60"/>
    <mergeCell ref="D60:H60"/>
    <mergeCell ref="B7:H7"/>
    <mergeCell ref="B71:C71"/>
    <mergeCell ref="D71:H71"/>
    <mergeCell ref="B66:C66"/>
    <mergeCell ref="D66:H66"/>
    <mergeCell ref="B61:C61"/>
    <mergeCell ref="D61:H61"/>
    <mergeCell ref="B62:C62"/>
    <mergeCell ref="D62:H62"/>
    <mergeCell ref="B63:C63"/>
    <mergeCell ref="D63:H63"/>
    <mergeCell ref="G37:H37"/>
    <mergeCell ref="G38:H38"/>
    <mergeCell ref="B54:H54"/>
    <mergeCell ref="B55:H55"/>
    <mergeCell ref="A40:B41"/>
    <mergeCell ref="B11:H11"/>
    <mergeCell ref="B12:H12"/>
    <mergeCell ref="B13:H13"/>
    <mergeCell ref="B14:H14"/>
    <mergeCell ref="B15:H15"/>
    <mergeCell ref="B16:H16"/>
    <mergeCell ref="B17:H17"/>
    <mergeCell ref="B18:H18"/>
    <mergeCell ref="B19:H19"/>
    <mergeCell ref="B20:H20"/>
    <mergeCell ref="B26:H26"/>
    <mergeCell ref="B27:H27"/>
    <mergeCell ref="B28:H28"/>
    <mergeCell ref="B29:H29"/>
    <mergeCell ref="B21:H21"/>
    <mergeCell ref="B22:H22"/>
    <mergeCell ref="B23:H23"/>
    <mergeCell ref="B24:H24"/>
    <mergeCell ref="B25:H25"/>
    <mergeCell ref="B30:H30"/>
    <mergeCell ref="B69:C69"/>
    <mergeCell ref="D69:H69"/>
    <mergeCell ref="B70:C70"/>
    <mergeCell ref="D70:H70"/>
    <mergeCell ref="B67:C67"/>
    <mergeCell ref="D67:H67"/>
    <mergeCell ref="B68:C68"/>
    <mergeCell ref="D68:H68"/>
    <mergeCell ref="C40:D41"/>
    <mergeCell ref="E40:F41"/>
    <mergeCell ref="G40:H41"/>
    <mergeCell ref="B52:H52"/>
    <mergeCell ref="B53:H53"/>
    <mergeCell ref="A39:B39"/>
    <mergeCell ref="C39:D39"/>
  </mergeCells>
  <conditionalFormatting sqref="G43:G46 C43:C45 C47:C49 C37 C38 G37 G38">
    <cfRule type="cellIs" dxfId="673" priority="3" operator="equal">
      <formula>$D$43</formula>
    </cfRule>
  </conditionalFormatting>
  <conditionalFormatting sqref="B7:H7">
    <cfRule type="cellIs" dxfId="672" priority="1" operator="equal">
      <formula>""</formula>
    </cfRule>
  </conditionalFormatting>
  <hyperlinks>
    <hyperlink ref="B6" r:id="rId1" display="eeg@electro-entreprise.be" xr:uid="{3EF1AA44-968D-4A3B-8A3E-C037D40D4E7A}"/>
    <hyperlink ref="B36" r:id="rId2" display="eeg@electro-entreprise.be" xr:uid="{1000A38D-1629-4941-8003-D88ADCE968A4}"/>
  </hyperlinks>
  <pageMargins left="0.7" right="0.7" top="0.75" bottom="0.75" header="0.3" footer="0.3"/>
  <pageSetup paperSize="9" scale="60" fitToHeight="0" orientation="portrait" r:id="rId3"/>
  <rowBreaks count="1" manualBreakCount="1">
    <brk id="30" max="7" man="1"/>
  </rowBreaks>
  <drawing r:id="rId4"/>
  <legacyDrawing r:id="rId5"/>
  <mc:AlternateContent xmlns:mc="http://schemas.openxmlformats.org/markup-compatibility/2006">
    <mc:Choice Requires="x14">
      <controls>
        <mc:AlternateContent xmlns:mc="http://schemas.openxmlformats.org/markup-compatibility/2006">
          <mc:Choice Requires="x14">
            <control shapeId="1027" r:id="rId6" name="Button 3">
              <controlPr defaultSize="0" print="0" autoFill="0" autoPict="0" macro="[0]!pdfmaker">
                <anchor moveWithCells="1" sizeWithCells="1">
                  <from>
                    <xdr:col>6</xdr:col>
                    <xdr:colOff>1135380</xdr:colOff>
                    <xdr:row>48</xdr:row>
                    <xdr:rowOff>60960</xdr:rowOff>
                  </from>
                  <to>
                    <xdr:col>7</xdr:col>
                    <xdr:colOff>1089660</xdr:colOff>
                    <xdr:row>49</xdr:row>
                    <xdr:rowOff>152400</xdr:rowOff>
                  </to>
                </anchor>
              </controlPr>
            </control>
          </mc:Choice>
        </mc:AlternateContent>
        <mc:AlternateContent xmlns:mc="http://schemas.openxmlformats.org/markup-compatibility/2006">
          <mc:Choice Requires="x14">
            <control shapeId="1029" r:id="rId7" name="Button 5">
              <controlPr defaultSize="0" print="0" autoFill="0" autoPict="0" macro="[0]!HIDEALL">
                <anchor moveWithCells="1" sizeWithCells="1">
                  <from>
                    <xdr:col>5</xdr:col>
                    <xdr:colOff>182880</xdr:colOff>
                    <xdr:row>48</xdr:row>
                    <xdr:rowOff>60960</xdr:rowOff>
                  </from>
                  <to>
                    <xdr:col>6</xdr:col>
                    <xdr:colOff>899160</xdr:colOff>
                    <xdr:row>49</xdr:row>
                    <xdr:rowOff>152400</xdr:rowOff>
                  </to>
                </anchor>
              </controlPr>
            </control>
          </mc:Choice>
        </mc:AlternateContent>
        <mc:AlternateContent xmlns:mc="http://schemas.openxmlformats.org/markup-compatibility/2006">
          <mc:Choice Requires="x14">
            <control shapeId="1030" r:id="rId8" name="Button 6">
              <controlPr defaultSize="0" print="0" autoFill="0" autoPict="0" macro="[0]!showALL">
                <anchor moveWithCells="1" sizeWithCells="1">
                  <from>
                    <xdr:col>3</xdr:col>
                    <xdr:colOff>2118360</xdr:colOff>
                    <xdr:row>48</xdr:row>
                    <xdr:rowOff>60960</xdr:rowOff>
                  </from>
                  <to>
                    <xdr:col>4</xdr:col>
                    <xdr:colOff>579120</xdr:colOff>
                    <xdr:row>49</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23"/>
  <dimension ref="A1:W51"/>
  <sheetViews>
    <sheetView workbookViewId="0"/>
  </sheetViews>
  <sheetFormatPr defaultColWidth="9.140625" defaultRowHeight="14.45"/>
  <cols>
    <col min="1" max="1" width="9.5703125" style="83" bestFit="1" customWidth="1"/>
    <col min="2" max="3" width="9.140625" style="83"/>
    <col min="4" max="4" width="10.5703125" style="83" bestFit="1" customWidth="1"/>
    <col min="5" max="5" width="9.140625" style="83"/>
    <col min="6" max="7" width="11.5703125" style="83" customWidth="1"/>
    <col min="8" max="9" width="9.140625" style="83"/>
    <col min="10" max="10" width="5.5703125" style="83" customWidth="1"/>
    <col min="11" max="16384" width="9.140625" style="83"/>
  </cols>
  <sheetData>
    <row r="1" spans="1:10" ht="21">
      <c r="A1" s="85"/>
    </row>
    <row r="2" spans="1:10" ht="9.9499999999999993" customHeight="1">
      <c r="A2" s="86"/>
    </row>
    <row r="3" spans="1:10" ht="11.1" customHeight="1">
      <c r="A3" s="87"/>
    </row>
    <row r="4" spans="1:10" ht="18">
      <c r="A4" s="88"/>
      <c r="G4" s="885">
        <f>INFO!C43</f>
        <v>0</v>
      </c>
      <c r="H4" s="885"/>
      <c r="I4" s="885"/>
      <c r="J4" s="885"/>
    </row>
    <row r="5" spans="1:10" ht="18">
      <c r="A5" s="87"/>
      <c r="G5" s="89"/>
      <c r="H5" s="69"/>
      <c r="I5" s="89"/>
      <c r="J5" s="89"/>
    </row>
    <row r="6" spans="1:10" ht="15.6">
      <c r="A6" s="87"/>
      <c r="G6" s="886">
        <f>INFO!C44</f>
        <v>0</v>
      </c>
      <c r="H6" s="886"/>
      <c r="I6" s="886"/>
      <c r="J6" s="886"/>
    </row>
    <row r="7" spans="1:10" ht="15.6">
      <c r="A7" s="87"/>
      <c r="G7" s="887" t="str">
        <f>INFO!C45&amp;" "&amp;INFO!D45</f>
        <v xml:space="preserve">[Postcode] </v>
      </c>
      <c r="H7" s="887"/>
      <c r="I7" s="887"/>
      <c r="J7" s="887"/>
    </row>
    <row r="8" spans="1:10" ht="15.6">
      <c r="A8" s="87"/>
      <c r="G8" s="90"/>
      <c r="H8" s="69"/>
      <c r="I8" s="90"/>
      <c r="J8" s="90"/>
    </row>
    <row r="9" spans="1:10">
      <c r="A9" s="87"/>
      <c r="G9" s="888" t="s">
        <v>2792</v>
      </c>
      <c r="H9" s="889"/>
      <c r="I9" s="889"/>
      <c r="J9" s="889"/>
    </row>
    <row r="10" spans="1:10">
      <c r="G10" s="890">
        <f ca="1">TODAY()</f>
        <v>45841</v>
      </c>
      <c r="H10" s="890"/>
      <c r="I10" s="890"/>
      <c r="J10" s="890"/>
    </row>
    <row r="11" spans="1:10">
      <c r="F11" s="91"/>
      <c r="G11" s="91"/>
    </row>
    <row r="12" spans="1:10">
      <c r="C12" s="92" t="s">
        <v>3343</v>
      </c>
      <c r="D12" s="83" t="str">
        <f>IF(INFO!C37="","",INFO!C38)</f>
        <v/>
      </c>
    </row>
    <row r="13" spans="1:10">
      <c r="C13" s="92" t="s">
        <v>3344</v>
      </c>
      <c r="D13" s="83">
        <f>INFO!C37</f>
        <v>0</v>
      </c>
    </row>
    <row r="16" spans="1:10">
      <c r="A16" s="64" t="s">
        <v>3345</v>
      </c>
    </row>
    <row r="17" spans="1:23">
      <c r="A17" s="64"/>
    </row>
    <row r="19" spans="1:23" ht="18">
      <c r="A19" s="93" t="s">
        <v>3346</v>
      </c>
    </row>
    <row r="21" spans="1:23">
      <c r="A21" s="94" t="s">
        <v>3347</v>
      </c>
      <c r="B21" s="64"/>
      <c r="C21" s="64"/>
      <c r="D21" s="64"/>
      <c r="E21" s="64"/>
      <c r="F21" s="64"/>
      <c r="G21" s="64"/>
      <c r="H21" s="64"/>
      <c r="I21" s="64"/>
      <c r="J21" s="64"/>
    </row>
    <row r="22" spans="1:23">
      <c r="A22" s="891" t="s">
        <v>3348</v>
      </c>
      <c r="B22" s="891"/>
      <c r="C22" s="891"/>
      <c r="D22" s="891"/>
      <c r="E22" s="891"/>
      <c r="F22" s="891"/>
      <c r="G22" s="891"/>
      <c r="H22" s="891"/>
      <c r="I22" s="891"/>
      <c r="J22" s="891"/>
    </row>
    <row r="23" spans="1:23">
      <c r="A23" s="64" t="s">
        <v>3349</v>
      </c>
      <c r="B23" s="95"/>
      <c r="C23" s="95"/>
      <c r="D23" s="95"/>
      <c r="E23" s="95"/>
      <c r="F23" s="95"/>
      <c r="G23" s="95"/>
      <c r="H23" s="95"/>
      <c r="I23" s="95"/>
      <c r="J23" s="95"/>
      <c r="N23" s="96"/>
      <c r="O23" s="96"/>
      <c r="P23" s="96"/>
      <c r="Q23" s="96"/>
      <c r="R23" s="96"/>
      <c r="S23" s="96"/>
      <c r="T23" s="96"/>
      <c r="U23" s="96"/>
      <c r="V23" s="96"/>
      <c r="W23" s="96"/>
    </row>
    <row r="24" spans="1:23">
      <c r="A24" s="64"/>
      <c r="B24" s="892" t="s">
        <v>3350</v>
      </c>
      <c r="C24" s="893"/>
      <c r="D24" s="893"/>
      <c r="E24" s="893"/>
      <c r="F24" s="893"/>
      <c r="G24" s="893"/>
      <c r="H24" s="893"/>
      <c r="I24" s="893"/>
      <c r="J24" s="893"/>
      <c r="N24" s="96"/>
      <c r="O24" s="96"/>
      <c r="P24" s="96"/>
      <c r="Q24" s="96"/>
      <c r="R24" s="96"/>
      <c r="S24" s="96"/>
      <c r="T24" s="96"/>
      <c r="U24" s="96"/>
      <c r="V24" s="96"/>
      <c r="W24" s="96"/>
    </row>
    <row r="25" spans="1:23">
      <c r="B25" s="892" t="s">
        <v>3351</v>
      </c>
      <c r="C25" s="893"/>
      <c r="D25" s="893"/>
      <c r="E25" s="893"/>
      <c r="F25" s="893"/>
      <c r="G25" s="893"/>
      <c r="H25" s="893"/>
      <c r="I25" s="893"/>
      <c r="J25" s="893"/>
      <c r="N25" s="96"/>
      <c r="O25" s="96"/>
      <c r="P25" s="96"/>
      <c r="Q25" s="96"/>
      <c r="R25" s="96"/>
      <c r="S25" s="96"/>
      <c r="T25" s="96"/>
      <c r="U25" s="96"/>
      <c r="V25" s="96"/>
      <c r="W25" s="96"/>
    </row>
    <row r="26" spans="1:23">
      <c r="B26" s="892" t="s">
        <v>3352</v>
      </c>
      <c r="C26" s="893"/>
      <c r="D26" s="893"/>
      <c r="E26" s="893"/>
      <c r="F26" s="893"/>
      <c r="G26" s="893"/>
      <c r="H26" s="893"/>
      <c r="I26" s="893"/>
      <c r="J26" s="893"/>
      <c r="N26" s="96"/>
      <c r="O26" s="96"/>
      <c r="P26" s="96"/>
      <c r="Q26" s="96"/>
      <c r="R26" s="96"/>
      <c r="S26" s="96"/>
      <c r="T26" s="96"/>
      <c r="U26" s="96"/>
      <c r="V26" s="96"/>
      <c r="W26" s="96"/>
    </row>
    <row r="27" spans="1:23">
      <c r="B27" s="95"/>
      <c r="C27" s="95"/>
      <c r="D27" s="95"/>
      <c r="E27" s="95"/>
      <c r="F27" s="95"/>
      <c r="G27" s="95"/>
      <c r="H27" s="95"/>
      <c r="I27" s="95"/>
      <c r="J27" s="95"/>
      <c r="N27" s="96"/>
      <c r="O27" s="96"/>
      <c r="P27" s="96"/>
      <c r="Q27" s="96"/>
      <c r="R27" s="96"/>
      <c r="S27" s="96"/>
      <c r="T27" s="96"/>
      <c r="U27" s="96"/>
      <c r="V27" s="96"/>
      <c r="W27" s="96"/>
    </row>
    <row r="28" spans="1:23">
      <c r="B28" s="893"/>
      <c r="C28" s="893"/>
      <c r="D28" s="893"/>
      <c r="E28" s="893"/>
      <c r="F28" s="893"/>
      <c r="G28" s="893"/>
      <c r="H28" s="893"/>
      <c r="I28" s="893"/>
      <c r="J28" s="893"/>
      <c r="N28" s="96"/>
      <c r="O28" s="96"/>
      <c r="P28" s="96"/>
      <c r="Q28" s="96"/>
      <c r="R28" s="96"/>
      <c r="S28" s="96"/>
      <c r="T28" s="96"/>
      <c r="U28" s="96"/>
      <c r="V28" s="96"/>
      <c r="W28" s="96"/>
    </row>
    <row r="29" spans="1:23">
      <c r="B29" s="96"/>
      <c r="C29" s="96"/>
      <c r="D29" s="96"/>
      <c r="E29" s="96"/>
      <c r="F29" s="96"/>
      <c r="G29" s="96"/>
      <c r="H29" s="96"/>
      <c r="I29" s="96"/>
      <c r="J29" s="96"/>
      <c r="N29" s="96"/>
      <c r="O29" s="96"/>
      <c r="P29" s="96"/>
      <c r="Q29" s="96"/>
      <c r="R29" s="96"/>
      <c r="S29" s="96"/>
      <c r="T29" s="96"/>
      <c r="U29" s="96"/>
      <c r="V29" s="96"/>
      <c r="W29" s="96"/>
    </row>
    <row r="30" spans="1:23" ht="15.6">
      <c r="B30" s="96"/>
      <c r="C30" s="97" t="s">
        <v>3353</v>
      </c>
      <c r="D30" s="894">
        <f>Meetstaat!O1010</f>
        <v>1065469.9499999995</v>
      </c>
      <c r="E30" s="894"/>
      <c r="F30" s="894"/>
      <c r="G30" s="98"/>
      <c r="H30" s="96"/>
      <c r="I30" s="96"/>
      <c r="J30" s="96"/>
      <c r="N30" s="96"/>
      <c r="O30" s="96"/>
      <c r="P30" s="96"/>
      <c r="Q30" s="96"/>
      <c r="R30" s="96"/>
      <c r="S30" s="96"/>
      <c r="T30" s="96"/>
      <c r="U30" s="96"/>
      <c r="V30" s="96"/>
      <c r="W30" s="96"/>
    </row>
    <row r="31" spans="1:23">
      <c r="B31" s="96"/>
      <c r="C31" s="96"/>
      <c r="D31" s="96"/>
      <c r="E31" s="96"/>
      <c r="F31" s="96"/>
      <c r="G31" s="96"/>
      <c r="H31" s="96"/>
      <c r="I31" s="96"/>
      <c r="J31" s="96"/>
      <c r="N31" s="96"/>
      <c r="O31" s="96"/>
      <c r="P31" s="96"/>
      <c r="Q31" s="96"/>
      <c r="R31" s="96"/>
      <c r="S31" s="96"/>
      <c r="T31" s="96"/>
      <c r="U31" s="96"/>
      <c r="V31" s="96"/>
      <c r="W31" s="96"/>
    </row>
    <row r="32" spans="1:23">
      <c r="A32" s="884" t="s">
        <v>3354</v>
      </c>
      <c r="B32" s="884"/>
      <c r="C32" s="884"/>
      <c r="D32" s="884"/>
      <c r="E32" s="884"/>
      <c r="F32" s="884"/>
      <c r="G32" s="884"/>
      <c r="H32" s="884"/>
      <c r="I32" s="884"/>
      <c r="J32" s="884"/>
    </row>
    <row r="33" spans="1:10">
      <c r="A33" s="84"/>
      <c r="B33" s="84"/>
      <c r="C33" s="84"/>
      <c r="D33" s="84"/>
      <c r="E33" s="84"/>
      <c r="F33" s="84"/>
      <c r="G33" s="84"/>
      <c r="H33" s="84"/>
      <c r="I33" s="84"/>
      <c r="J33" s="84"/>
    </row>
    <row r="34" spans="1:10">
      <c r="A34" s="64" t="s">
        <v>3355</v>
      </c>
    </row>
    <row r="36" spans="1:10">
      <c r="A36" s="64" t="s">
        <v>3356</v>
      </c>
    </row>
    <row r="38" spans="1:10">
      <c r="A38" s="64" t="s">
        <v>3357</v>
      </c>
    </row>
    <row r="40" spans="1:10">
      <c r="A40" s="83" t="s">
        <v>3358</v>
      </c>
      <c r="H40" s="83" t="s">
        <v>3359</v>
      </c>
    </row>
    <row r="41" spans="1:10">
      <c r="F41" s="99"/>
      <c r="G41" s="99"/>
      <c r="H41" s="100"/>
    </row>
    <row r="42" spans="1:10">
      <c r="F42" s="99"/>
      <c r="G42" s="99"/>
      <c r="H42" s="100"/>
    </row>
    <row r="44" spans="1:10">
      <c r="A44" s="742" t="s">
        <v>3360</v>
      </c>
    </row>
    <row r="45" spans="1:10">
      <c r="A45" s="64"/>
    </row>
    <row r="48" spans="1:10">
      <c r="A48" s="101" t="s">
        <v>3361</v>
      </c>
      <c r="J48" s="102" t="s">
        <v>3362</v>
      </c>
    </row>
    <row r="49" spans="1:10">
      <c r="A49" s="101" t="s">
        <v>3363</v>
      </c>
      <c r="J49" s="103" t="s">
        <v>3364</v>
      </c>
    </row>
    <row r="50" spans="1:10">
      <c r="A50" s="104" t="s">
        <v>3364</v>
      </c>
      <c r="J50" s="103" t="s">
        <v>3365</v>
      </c>
    </row>
    <row r="51" spans="1:10">
      <c r="A51" s="104" t="s">
        <v>3366</v>
      </c>
      <c r="J51" s="103" t="s">
        <v>3367</v>
      </c>
    </row>
  </sheetData>
  <mergeCells count="12">
    <mergeCell ref="A32:J32"/>
    <mergeCell ref="G4:J4"/>
    <mergeCell ref="G6:J6"/>
    <mergeCell ref="G7:J7"/>
    <mergeCell ref="G9:J9"/>
    <mergeCell ref="G10:J10"/>
    <mergeCell ref="A22:J22"/>
    <mergeCell ref="B24:J24"/>
    <mergeCell ref="B25:J25"/>
    <mergeCell ref="B26:J26"/>
    <mergeCell ref="B28:J28"/>
    <mergeCell ref="D30:F30"/>
  </mergeCells>
  <pageMargins left="0.51181102362204722" right="0" top="0.59055118110236227" bottom="0.59055118110236227" header="0.59055118110236227" footer="0"/>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9">
    <pageSetUpPr fitToPage="1"/>
  </sheetPr>
  <dimension ref="A1:CD1038"/>
  <sheetViews>
    <sheetView showZeros="0" tabSelected="1" zoomScale="70" zoomScaleNormal="70" workbookViewId="0">
      <pane xSplit="15" ySplit="9" topLeftCell="R88" activePane="bottomRight" state="frozen"/>
      <selection pane="bottomRight" activeCell="A101" sqref="A101"/>
      <selection pane="bottomLeft"/>
      <selection pane="topRight"/>
    </sheetView>
  </sheetViews>
  <sheetFormatPr defaultColWidth="9.140625" defaultRowHeight="14.45"/>
  <cols>
    <col min="1" max="1" width="12" style="38" customWidth="1"/>
    <col min="2" max="2" width="12.5703125" style="41" customWidth="1"/>
    <col min="3" max="3" width="13.140625" style="41" bestFit="1" customWidth="1"/>
    <col min="4" max="4" width="7.85546875" style="38" customWidth="1"/>
    <col min="5" max="6" width="6.7109375" style="38" customWidth="1"/>
    <col min="7" max="7" width="10.7109375" style="38" bestFit="1" customWidth="1"/>
    <col min="8" max="8" width="13.7109375" style="39" customWidth="1"/>
    <col min="9" max="9" width="3.140625" style="39" customWidth="1"/>
    <col min="10" max="10" width="52" style="38" customWidth="1"/>
    <col min="11" max="12" width="7" style="39" customWidth="1"/>
    <col min="13" max="13" width="11.7109375" style="40" bestFit="1" customWidth="1"/>
    <col min="14" max="14" width="14.42578125" style="40" customWidth="1"/>
    <col min="15" max="15" width="17.85546875" style="40" customWidth="1"/>
    <col min="16" max="16" width="13.140625" style="41" customWidth="1"/>
    <col min="17" max="17" width="11.28515625" style="41" customWidth="1"/>
    <col min="18" max="18" width="15" style="41" customWidth="1"/>
    <col min="19" max="19" width="18.42578125" style="41" customWidth="1"/>
    <col min="20" max="20" width="19.7109375" style="41" customWidth="1"/>
    <col min="21" max="22" width="10.5703125" style="42" customWidth="1"/>
    <col min="23" max="24" width="10.5703125" style="43" customWidth="1"/>
    <col min="25" max="25" width="10.5703125" style="42" customWidth="1"/>
    <col min="26" max="26" width="8.5703125" style="42" customWidth="1"/>
    <col min="27" max="27" width="19.5703125" style="41" bestFit="1" customWidth="1"/>
    <col min="28" max="28" width="26.42578125" style="116" bestFit="1" customWidth="1"/>
    <col min="29" max="29" width="25" style="116" bestFit="1" customWidth="1"/>
    <col min="30" max="30" width="24.42578125" style="116" bestFit="1" customWidth="1"/>
    <col min="31" max="31" width="20.28515625" style="116" bestFit="1" customWidth="1"/>
    <col min="32" max="32" width="19.5703125" style="116" bestFit="1" customWidth="1"/>
    <col min="33" max="33" width="26" style="116" bestFit="1" customWidth="1"/>
    <col min="34" max="34" width="25" style="116" bestFit="1" customWidth="1"/>
    <col min="35" max="35" width="26.42578125" style="41" bestFit="1" customWidth="1"/>
    <col min="36" max="36" width="25" style="41" bestFit="1" customWidth="1"/>
    <col min="37" max="37" width="22.5703125" style="44" bestFit="1" customWidth="1"/>
    <col min="38" max="38" width="16.42578125" style="44" bestFit="1" customWidth="1"/>
    <col min="39" max="39" width="11.7109375" style="41" bestFit="1" customWidth="1"/>
    <col min="40" max="40" width="11.7109375" style="38" bestFit="1" customWidth="1"/>
    <col min="41" max="41" width="14.85546875" style="38" bestFit="1" customWidth="1"/>
    <col min="42" max="42" width="20.140625" style="38" bestFit="1" customWidth="1"/>
    <col min="43" max="43" width="12.5703125" style="38" bestFit="1" customWidth="1"/>
    <col min="44" max="44" width="12.85546875" style="38" bestFit="1" customWidth="1"/>
    <col min="45" max="52" width="12.5703125" style="38" bestFit="1" customWidth="1"/>
    <col min="53" max="53" width="5.42578125" style="38" bestFit="1" customWidth="1"/>
    <col min="54" max="54" width="13" style="38" bestFit="1" customWidth="1"/>
    <col min="55" max="55" width="12.5703125" style="38" bestFit="1" customWidth="1"/>
    <col min="56" max="56" width="5.85546875" style="38" bestFit="1" customWidth="1"/>
    <col min="57" max="58" width="13" style="38" bestFit="1" customWidth="1"/>
    <col min="59" max="59" width="5.85546875" style="38" bestFit="1" customWidth="1"/>
    <col min="60" max="61" width="13" style="38" bestFit="1" customWidth="1"/>
    <col min="62" max="62" width="5.85546875" style="38" bestFit="1" customWidth="1"/>
    <col min="63" max="64" width="13" style="38" bestFit="1" customWidth="1"/>
    <col min="65" max="65" width="5.85546875" style="38" bestFit="1" customWidth="1"/>
    <col min="66" max="67" width="13" style="38" bestFit="1" customWidth="1"/>
    <col min="68" max="68" width="5.85546875" style="38" bestFit="1" customWidth="1"/>
    <col min="69" max="69" width="13" style="38" bestFit="1" customWidth="1"/>
    <col min="70" max="70" width="12.5703125" style="38" bestFit="1" customWidth="1"/>
    <col min="71" max="71" width="5.85546875" style="38" bestFit="1" customWidth="1"/>
    <col min="72" max="73" width="13" style="38" bestFit="1" customWidth="1"/>
    <col min="74" max="74" width="5.85546875" style="38" bestFit="1" customWidth="1"/>
    <col min="75" max="76" width="13" style="38" bestFit="1" customWidth="1"/>
    <col min="77" max="77" width="5.85546875" style="38" bestFit="1" customWidth="1"/>
    <col min="78" max="79" width="13" style="38" bestFit="1" customWidth="1"/>
    <col min="80" max="80" width="6.7109375" style="38" bestFit="1" customWidth="1"/>
    <col min="81" max="82" width="13" style="38" bestFit="1" customWidth="1"/>
    <col min="83" max="16384" width="9.140625" style="38"/>
  </cols>
  <sheetData>
    <row r="1" spans="1:82" ht="30" customHeight="1">
      <c r="J1" s="41"/>
      <c r="M1" s="488"/>
      <c r="N1" s="488"/>
      <c r="O1" s="488"/>
      <c r="AA1" s="237" t="s">
        <v>3368</v>
      </c>
      <c r="AB1" s="449" t="s">
        <v>3369</v>
      </c>
      <c r="AC1" s="449" t="s">
        <v>3370</v>
      </c>
      <c r="AD1" s="450" t="s">
        <v>3371</v>
      </c>
      <c r="AE1" s="450" t="s">
        <v>3372</v>
      </c>
      <c r="AF1" s="451" t="s">
        <v>3373</v>
      </c>
      <c r="AH1" s="235" t="s">
        <v>3374</v>
      </c>
    </row>
    <row r="2" spans="1:82">
      <c r="E2" s="38" t="s">
        <v>3375</v>
      </c>
      <c r="S2" s="46"/>
      <c r="T2" s="504" t="str">
        <f ca="1">IF(MAX(Materiaal!F:F)&lt;60,"Prijs materiaal OK","Controleer materiaalprijzen!")</f>
        <v>Controleer materiaalprijzen!</v>
      </c>
      <c r="AA2" s="459">
        <f>BB!F214</f>
        <v>-2.4369337714014172E-3</v>
      </c>
      <c r="AB2" s="452">
        <v>1.288</v>
      </c>
      <c r="AC2" s="452">
        <v>1</v>
      </c>
      <c r="AD2" s="727">
        <v>41.31</v>
      </c>
      <c r="AE2" s="452">
        <v>1</v>
      </c>
      <c r="AF2" s="728">
        <v>1.46</v>
      </c>
      <c r="AH2" s="452">
        <v>1.1599999999999999</v>
      </c>
    </row>
    <row r="3" spans="1:82" ht="15.75" customHeight="1">
      <c r="E3" s="38" t="s">
        <v>3376</v>
      </c>
      <c r="H3" s="287"/>
      <c r="I3" s="147"/>
      <c r="J3" s="288" t="s">
        <v>3377</v>
      </c>
      <c r="K3" s="147"/>
      <c r="L3" s="289" t="s">
        <v>3378</v>
      </c>
      <c r="M3" s="902">
        <f>INFO!C38</f>
        <v>0</v>
      </c>
      <c r="N3" s="902"/>
      <c r="O3" s="903"/>
      <c r="S3" s="46"/>
      <c r="T3" s="116"/>
      <c r="AA3" s="237" t="s">
        <v>3379</v>
      </c>
      <c r="AB3" s="912" t="s">
        <v>3380</v>
      </c>
      <c r="AC3" s="913"/>
      <c r="AD3" s="909" t="s">
        <v>3381</v>
      </c>
      <c r="AE3" s="910"/>
      <c r="AF3" s="911"/>
      <c r="AG3" s="907" t="s">
        <v>3382</v>
      </c>
      <c r="AH3" s="908"/>
    </row>
    <row r="4" spans="1:82" ht="15.75" customHeight="1">
      <c r="E4" s="38" t="s">
        <v>3383</v>
      </c>
      <c r="H4" s="290"/>
      <c r="J4" s="109" t="s">
        <v>3384</v>
      </c>
      <c r="L4" s="110"/>
      <c r="M4" s="111"/>
      <c r="N4" s="111"/>
      <c r="O4" s="291"/>
      <c r="S4" s="46"/>
      <c r="T4" s="505" t="str">
        <f ca="1">IF(Kabels!C1&gt;TODAY()-60,"Prijs kabels OK","Controleer kabelprijzen!")</f>
        <v>Controleer kabelprijzen!</v>
      </c>
      <c r="V4" s="487"/>
      <c r="AA4" s="120">
        <f>SUM(TabelOfferte[inschrijving
totaal])-SUMIF(TabelOfferte[TYPE],"var",TabelOfferte[inschrijving
totaal])-SUMIF(TabelOfferte[TYPE],"op",TabelOfferte[inschrijving
totaal])</f>
        <v>1065469.9499999997</v>
      </c>
      <c r="AB4" s="453">
        <f>SUM(TabelOfferte[PR (Prix de Revient)
MAT total net])-SUMIF(TabelOfferte[TYPE],"var",TabelOfferte[PR (Prix de Revient)
MAT total net])-SUMIF(TabelOfferte[TYPE],"op",TabelOfferte[PR (Prix de Revient)
MAT total net])-SUMIF(TabelOfferte[TYPE],"sp",TabelOfferte[PR (Prix de Revient)
MAT total net])</f>
        <v>513260.71000000008</v>
      </c>
      <c r="AC4" s="453">
        <f>SUM(TabelOfferte[PV (Prix de Vente)
MAT total net])-SUMIF(TabelOfferte[TYPE],"var",TabelOfferte[PV (Prix de Vente)
MAT total net])-SUMIF(TabelOfferte[TYPE],"op",TabelOfferte[PV (Prix de Vente)
MAT total net])-SUMIF(TabelOfferte[TYPE],"sp",TabelOfferte[PV (Prix de Vente)
MAT total net])</f>
        <v>661079.82000000018</v>
      </c>
      <c r="AD4" s="453">
        <f>SUM(TabelOfferte[Total coût horaire])-SUMIF(TabelOfferte[TYPE],"var",TabelOfferte[Total coût horaire])-SUMIF(TabelOfferte[TYPE],"op",TabelOfferte[Total coût horaire])-SUMIF(TabelOfferte[TYPE],"sp",TabelOfferte[Total coût horaire])</f>
        <v>299565.50000000012</v>
      </c>
      <c r="AE4" s="453">
        <f>SUM(TabelOfferte[Total minutes])-SUMIF(TabelOfferte[TYPE],"var",TabelOfferte[Total minutes])-SUMIF(TabelOfferte[TYPE],"op",TabelOfferte[Total minutes])-SUMIF(TabelOfferte[TYPE],"sp",TabelOfferte[Total minutes])</f>
        <v>298012.79999999999</v>
      </c>
      <c r="AF4" s="453">
        <f>SUM(TabelOfferte[Total heures])-SUMIF(TabelOfferte[TYPE],"var",TabelOfferte[Total heures])-SUMIF(TabelOfferte[TYPE],"op",TabelOfferte[Total heures])-SUMIF(TabelOfferte[TYPE],"sp",TabelOfferte[Total heures])</f>
        <v>4966.8800000000028</v>
      </c>
      <c r="AG4" s="453">
        <f>SUM(TabelOfferte[PR (Prix de Reveint) STRT total])-SUMIF(TabelOfferte[TYPE],"var",TabelOfferte[PR (Prix de Reveint) STRT total])-SUMIF(TabelOfferte[TYPE],"op",TabelOfferte[PR (Prix de Reveint) STRT total])-SUMIF(TabelOfferte[TYPE],"sp",TabelOfferte[PR (Prix de Reveint) STRT total])</f>
        <v>88098.79</v>
      </c>
      <c r="AH4" s="453">
        <f>SUM(TabelOfferte[PV (Prix de Vente) STRT total])-SUMIF(TabelOfferte[TYPE],"var",TabelOfferte[PV (Prix de Vente) STRT total])-SUMIF(TabelOfferte[TYPE],"op",TabelOfferte[PV (Prix de Vente) STRT total])-SUMIF(TabelOfferte[TYPE],"sp",TabelOfferte[PV (Prix de Vente) STRT total])</f>
        <v>113471.24</v>
      </c>
    </row>
    <row r="5" spans="1:82" ht="15.75" customHeight="1">
      <c r="E5" s="38" t="s">
        <v>3385</v>
      </c>
      <c r="H5" s="290"/>
      <c r="J5" s="109" t="s">
        <v>3386</v>
      </c>
      <c r="L5" s="112" t="s">
        <v>3387</v>
      </c>
      <c r="M5" s="900" t="str">
        <f>INFO!D45&amp;" - "&amp;INFO!C43&amp;" - "&amp;INFO!C37</f>
        <v xml:space="preserve"> -  - </v>
      </c>
      <c r="N5" s="900"/>
      <c r="O5" s="901"/>
      <c r="Q5" s="56"/>
      <c r="R5" s="56"/>
      <c r="S5" s="56"/>
      <c r="AA5" s="237" t="s">
        <v>3388</v>
      </c>
      <c r="AB5" s="45" t="s">
        <v>3389</v>
      </c>
      <c r="AC5" s="45" t="s">
        <v>3390</v>
      </c>
      <c r="AD5" s="248" t="s">
        <v>3391</v>
      </c>
      <c r="AE5" s="47"/>
      <c r="AF5" s="47"/>
      <c r="AG5" s="47"/>
      <c r="AH5" s="235" t="s">
        <v>3390</v>
      </c>
    </row>
    <row r="6" spans="1:82" ht="15.75" customHeight="1">
      <c r="E6" s="38" t="s">
        <v>3392</v>
      </c>
      <c r="H6" s="290"/>
      <c r="J6" s="113" t="s">
        <v>3393</v>
      </c>
      <c r="L6" s="112"/>
      <c r="M6" s="900"/>
      <c r="N6" s="900"/>
      <c r="O6" s="901"/>
      <c r="AA6" s="120">
        <f>BB!E201+AB8</f>
        <v>1062873.4702964311</v>
      </c>
      <c r="AB6" s="453">
        <f>AC6/AA4</f>
        <v>0.13873606665302962</v>
      </c>
      <c r="AC6" s="454">
        <f>AC4-AB4</f>
        <v>147819.1100000001</v>
      </c>
      <c r="AD6" s="454">
        <f>AD4/AE4</f>
        <v>1.0052101788916454</v>
      </c>
      <c r="AE6" s="47">
        <f>+AD6*60</f>
        <v>60.31261073349873</v>
      </c>
      <c r="AF6" s="47"/>
      <c r="AG6" s="47"/>
      <c r="AH6" s="454">
        <f>AH4-AG4</f>
        <v>25372.450000000012</v>
      </c>
    </row>
    <row r="7" spans="1:82" ht="15.75" customHeight="1">
      <c r="H7" s="290"/>
      <c r="J7" s="533" t="s">
        <v>3394</v>
      </c>
      <c r="L7" s="110" t="s">
        <v>3395</v>
      </c>
      <c r="M7" s="506">
        <f>INFO!G46</f>
        <v>0</v>
      </c>
      <c r="N7" s="51"/>
      <c r="O7" s="292"/>
      <c r="AA7" s="44"/>
      <c r="AB7" s="45" t="s">
        <v>3396</v>
      </c>
      <c r="AC7" s="45" t="s">
        <v>3389</v>
      </c>
      <c r="AD7" s="236" t="s">
        <v>3389</v>
      </c>
      <c r="AE7" s="47"/>
      <c r="AF7" s="47"/>
      <c r="AG7" s="47"/>
      <c r="AH7" s="235" t="s">
        <v>3389</v>
      </c>
      <c r="AI7" s="904"/>
      <c r="AJ7" s="904"/>
    </row>
    <row r="8" spans="1:82" ht="15" thickBot="1">
      <c r="H8" s="290"/>
      <c r="J8" s="114"/>
      <c r="K8" s="115"/>
      <c r="L8" s="56"/>
      <c r="M8" s="51"/>
      <c r="N8" s="51"/>
      <c r="O8" s="292"/>
      <c r="U8" s="895" t="s">
        <v>3397</v>
      </c>
      <c r="V8" s="896"/>
      <c r="W8" s="897" t="s">
        <v>3381</v>
      </c>
      <c r="X8" s="898"/>
      <c r="Y8" s="899"/>
      <c r="AB8" s="455">
        <f>SUMIF($E$10:$E$1008,"sp",AB10:AB1008)</f>
        <v>2600</v>
      </c>
      <c r="AC8" s="454">
        <f>AC4/$AA$4</f>
        <v>0.62045843714315951</v>
      </c>
      <c r="AD8" s="454">
        <f>AD4/$AA$4</f>
        <v>0.28115809366561695</v>
      </c>
      <c r="AE8" s="47"/>
      <c r="AF8" s="47"/>
      <c r="AG8" s="47"/>
      <c r="AH8" s="454">
        <f>AH4/$AA$4</f>
        <v>0.10649877080062187</v>
      </c>
      <c r="AI8" s="905" t="s">
        <v>3380</v>
      </c>
      <c r="AJ8" s="906"/>
      <c r="AK8" s="562" t="s">
        <v>3398</v>
      </c>
      <c r="AL8" s="563" t="s">
        <v>3382</v>
      </c>
    </row>
    <row r="9" spans="1:82" s="537" customFormat="1" ht="44.45" customHeight="1">
      <c r="A9" s="558" t="s">
        <v>3399</v>
      </c>
      <c r="B9" s="559" t="s">
        <v>3400</v>
      </c>
      <c r="C9" s="560" t="s">
        <v>3382</v>
      </c>
      <c r="D9" s="561" t="s">
        <v>3401</v>
      </c>
      <c r="E9" s="558" t="s">
        <v>3402</v>
      </c>
      <c r="F9" s="558" t="s">
        <v>3403</v>
      </c>
      <c r="G9" s="558" t="s">
        <v>3404</v>
      </c>
      <c r="H9" s="552" t="s">
        <v>3405</v>
      </c>
      <c r="I9" s="553" t="s">
        <v>3406</v>
      </c>
      <c r="J9" s="554" t="s">
        <v>3407</v>
      </c>
      <c r="K9" s="554" t="s">
        <v>3408</v>
      </c>
      <c r="L9" s="554" t="s">
        <v>3409</v>
      </c>
      <c r="M9" s="555" t="s">
        <v>3410</v>
      </c>
      <c r="N9" s="556" t="s">
        <v>3411</v>
      </c>
      <c r="O9" s="557" t="s">
        <v>3412</v>
      </c>
      <c r="P9" s="538" t="s">
        <v>3413</v>
      </c>
      <c r="Q9" s="539" t="s">
        <v>3414</v>
      </c>
      <c r="R9" s="540" t="s">
        <v>3415</v>
      </c>
      <c r="S9" s="541" t="s">
        <v>3416</v>
      </c>
      <c r="T9" s="541" t="s">
        <v>3417</v>
      </c>
      <c r="U9" s="542" t="s">
        <v>3418</v>
      </c>
      <c r="V9" s="542" t="s">
        <v>3419</v>
      </c>
      <c r="W9" s="543" t="s">
        <v>3420</v>
      </c>
      <c r="X9" s="543" t="s">
        <v>3372</v>
      </c>
      <c r="Y9" s="544" t="s">
        <v>3421</v>
      </c>
      <c r="Z9" s="545" t="s">
        <v>3422</v>
      </c>
      <c r="AA9" s="541" t="s">
        <v>3423</v>
      </c>
      <c r="AB9" s="538" t="s">
        <v>3424</v>
      </c>
      <c r="AC9" s="538" t="s">
        <v>3425</v>
      </c>
      <c r="AD9" s="539" t="s">
        <v>3426</v>
      </c>
      <c r="AE9" s="539" t="s">
        <v>3427</v>
      </c>
      <c r="AF9" s="539" t="s">
        <v>3428</v>
      </c>
      <c r="AG9" s="540" t="s">
        <v>3429</v>
      </c>
      <c r="AH9" s="540" t="s">
        <v>3430</v>
      </c>
      <c r="AI9" s="538" t="s">
        <v>3431</v>
      </c>
      <c r="AJ9" s="538" t="s">
        <v>3432</v>
      </c>
      <c r="AK9" s="546" t="s">
        <v>3433</v>
      </c>
      <c r="AL9" s="547" t="s">
        <v>3434</v>
      </c>
      <c r="AM9" s="548" t="s">
        <v>3435</v>
      </c>
      <c r="AN9" s="537" t="s">
        <v>3436</v>
      </c>
      <c r="AO9" s="537" t="s">
        <v>3437</v>
      </c>
      <c r="AP9" s="537" t="s">
        <v>3438</v>
      </c>
      <c r="AQ9" s="537" t="s">
        <v>3439</v>
      </c>
      <c r="AR9" s="537" t="s">
        <v>3440</v>
      </c>
      <c r="AS9" s="537" t="s">
        <v>3441</v>
      </c>
      <c r="AT9" s="537" t="s">
        <v>3442</v>
      </c>
      <c r="AU9" s="537" t="s">
        <v>3443</v>
      </c>
      <c r="AV9" s="537" t="s">
        <v>3444</v>
      </c>
      <c r="AW9" s="537" t="s">
        <v>3445</v>
      </c>
      <c r="AX9" s="537" t="s">
        <v>3446</v>
      </c>
      <c r="AY9" s="537" t="s">
        <v>3447</v>
      </c>
      <c r="AZ9" s="537" t="s">
        <v>3448</v>
      </c>
      <c r="BA9" s="549" t="s">
        <v>3449</v>
      </c>
      <c r="BB9" s="550" t="s">
        <v>3450</v>
      </c>
      <c r="BC9" s="551" t="s">
        <v>3451</v>
      </c>
      <c r="BD9" s="549" t="s">
        <v>3452</v>
      </c>
      <c r="BE9" s="550" t="s">
        <v>3453</v>
      </c>
      <c r="BF9" s="551" t="s">
        <v>3454</v>
      </c>
      <c r="BG9" s="549" t="s">
        <v>3455</v>
      </c>
      <c r="BH9" s="550" t="s">
        <v>3456</v>
      </c>
      <c r="BI9" s="551" t="s">
        <v>3457</v>
      </c>
      <c r="BJ9" s="549" t="s">
        <v>3458</v>
      </c>
      <c r="BK9" s="550" t="s">
        <v>3459</v>
      </c>
      <c r="BL9" s="551" t="s">
        <v>3460</v>
      </c>
      <c r="BM9" s="549" t="s">
        <v>3461</v>
      </c>
      <c r="BN9" s="550" t="s">
        <v>3462</v>
      </c>
      <c r="BO9" s="551" t="s">
        <v>3463</v>
      </c>
      <c r="BP9" s="549" t="s">
        <v>3464</v>
      </c>
      <c r="BQ9" s="550" t="s">
        <v>3465</v>
      </c>
      <c r="BR9" s="551" t="s">
        <v>3466</v>
      </c>
      <c r="BS9" s="549" t="s">
        <v>3467</v>
      </c>
      <c r="BT9" s="550" t="s">
        <v>3468</v>
      </c>
      <c r="BU9" s="551" t="s">
        <v>3469</v>
      </c>
      <c r="BV9" s="549" t="s">
        <v>3470</v>
      </c>
      <c r="BW9" s="550" t="s">
        <v>3471</v>
      </c>
      <c r="BX9" s="551" t="s">
        <v>3472</v>
      </c>
      <c r="BY9" s="549" t="s">
        <v>3473</v>
      </c>
      <c r="BZ9" s="550" t="s">
        <v>3474</v>
      </c>
      <c r="CA9" s="551" t="s">
        <v>3475</v>
      </c>
      <c r="CB9" s="549" t="s">
        <v>3476</v>
      </c>
      <c r="CC9" s="550" t="s">
        <v>3477</v>
      </c>
      <c r="CD9" s="551" t="s">
        <v>3478</v>
      </c>
    </row>
    <row r="10" spans="1:82" ht="14.25" customHeight="1">
      <c r="A10" s="258"/>
      <c r="B10" s="259"/>
      <c r="C10" s="259"/>
      <c r="D10" s="258"/>
      <c r="E10" s="258"/>
      <c r="F10" s="258"/>
      <c r="G10" s="258">
        <v>1</v>
      </c>
      <c r="H10" s="743"/>
      <c r="I10" s="744"/>
      <c r="J10" s="739"/>
      <c r="K10" s="745"/>
      <c r="L10" s="745"/>
      <c r="M10" s="286"/>
      <c r="N10" s="508">
        <f>ROUND(AJ10+AK10+AL10,2)</f>
        <v>0</v>
      </c>
      <c r="O10" s="509">
        <f>N10*M10</f>
        <v>0</v>
      </c>
      <c r="P10" s="260">
        <f t="shared" ref="P10" si="0">IFERROR(AO10,"")</f>
        <v>0</v>
      </c>
      <c r="Q10" s="261">
        <f>AN10</f>
        <v>0</v>
      </c>
      <c r="R10" s="261">
        <f t="shared" ref="R10:R750" si="1">C10</f>
        <v>0</v>
      </c>
      <c r="S10" s="262"/>
      <c r="T10" s="262"/>
      <c r="U10" s="263">
        <f t="shared" ref="U10:U976" si="2">IF(E10="SP",1,BasisMarge)</f>
        <v>1.288</v>
      </c>
      <c r="V10" s="264">
        <f>IF(E10="SP",1,IF(D10="",ExtraMargeMateriaal,(1-VLOOKUP(D10,TabelAankoop[],4,FALSE))))</f>
        <v>1</v>
      </c>
      <c r="W10" s="265">
        <f t="shared" ref="W10:W1007" si="3">BasisUurloon/60</f>
        <v>0.6885</v>
      </c>
      <c r="X10" s="266">
        <f t="shared" ref="X10:X1007" si="4">ExtraArbeid</f>
        <v>1</v>
      </c>
      <c r="Y10" s="267">
        <f t="shared" ref="Y10:Y1007" si="5">ExtraMargeUurloon</f>
        <v>1.46</v>
      </c>
      <c r="Z10" s="267">
        <f t="shared" ref="Z10:Z1007" si="6">MargeOA</f>
        <v>1.1599999999999999</v>
      </c>
      <c r="AA10" s="261">
        <f t="shared" ref="AA10:AA976" si="7">IFERROR(ROUND(M10*N10,2),"")</f>
        <v>0</v>
      </c>
      <c r="AB10" s="456">
        <f t="shared" ref="AB10:AB976" si="8">IFERROR(ROUND(M10*AI10,2),"")</f>
        <v>0</v>
      </c>
      <c r="AC10" s="457">
        <f t="shared" ref="AC10:AC976" si="9">IFERROR(ROUND(M10*AJ10,2),"")</f>
        <v>0</v>
      </c>
      <c r="AD10" s="456">
        <f t="shared" ref="AD10:AD976" si="10">ROUND(M10*AK10,2)</f>
        <v>0</v>
      </c>
      <c r="AE10" s="458">
        <f t="shared" ref="AE10:AE976" si="11">ROUND(M10*Q10*X10,2)</f>
        <v>0</v>
      </c>
      <c r="AF10" s="457">
        <f>AE10/60</f>
        <v>0</v>
      </c>
      <c r="AG10" s="456">
        <f t="shared" ref="AG10:AG976" si="12">ROUND(M10*R10,2)</f>
        <v>0</v>
      </c>
      <c r="AH10" s="457">
        <f t="shared" ref="AH10:AH976" si="13">ROUND(AG10*U10*V10,2)</f>
        <v>0</v>
      </c>
      <c r="AI10" s="268">
        <f t="shared" ref="AI10:AI976" si="14">P10*V10</f>
        <v>0</v>
      </c>
      <c r="AJ10" s="269">
        <f t="shared" ref="AJ10:AJ976" si="15">AI10*U10</f>
        <v>0</v>
      </c>
      <c r="AK10" s="261">
        <f t="shared" ref="AK10:AK976" si="16">Q10*W10*X10*Y10</f>
        <v>0</v>
      </c>
      <c r="AL10" s="413">
        <f t="shared" ref="AL10:AL976" si="17">ROUND(R10*Z10,2)</f>
        <v>0</v>
      </c>
      <c r="AM10" s="259" t="str">
        <f>IF(AP10="","",IFERROR(VLOOKUP(AP10,CODES!$A$3:$D$1348,4,FALSE),"X"))&amp;IF(AQ10="","",IFERROR(VLOOKUP(AQ10,CODES!$A$3:$D$1348,4,FALSE),"X"))&amp;IF(AR10="","",IFERROR(VLOOKUP(AR10,CODES!$A$3:$D$1348,4,FALSE),"X"))&amp;IF(AS10="","",IFERROR(VLOOKUP(AS10,CODES!$A$3:$D$1348,4,FALSE),"X"))&amp;IF(AT10="","",IFERROR(VLOOKUP(AT10,CODES!$A$3:$D$1348,4,FALSE),"X"))&amp;IF(AU10="","",IFERROR(VLOOKUP(AU10,CODES!$A$3:$D$1348,4,FALSE),"X"))&amp;IF(AV10="","",IFERROR(VLOOKUP(AV10,CODES!$A$3:$D$1348,4,FALSE),"X"))&amp;IF(AW10="","",IFERROR(VLOOKUP(AW10,CODES!$A$3:$D$1348,4,FALSE),"X"))&amp;IF(AX10="","",IFERROR(VLOOKUP(AX10,CODES!$A$3:$D$1348,4,FALSE),"X"))&amp;IF(AY10="","",IFERROR(VLOOKUP(AY10,CODES!$A$3:$D$1348,4,FALSE),"X"))</f>
        <v/>
      </c>
      <c r="AN10" s="258">
        <f>SUM(IFERROR(VLOOKUP(AP10,CODES!$A$3:$D$1348,4,FALSE)*BC10,0),IFERROR(VLOOKUP(AQ10,CODES!$A$3:$D$1348,4,FALSE)*BF10,0),IFERROR(VLOOKUP(AR10,CODES!$A$3:$D$1348,4,FALSE)*BI10,0),IFERROR(VLOOKUP(AS10,CODES!$A$3:$D$1348,4,FALSE)*BL10,0),IFERROR(VLOOKUP(AT10,CODES!$A$3:$D$1348,4,FALSE)*BO10,0),IFERROR(VLOOKUP(AU10,CODES!$A$3:$D$1348,4,FALSE)*BR10,0),IFERROR(VLOOKUP(AV10,CODES!$A$3:$D$1348,4,FALSE)*BU10,0),IFERROR(VLOOKUP(AW10,CODES!$A$3:$D$1348,4,FALSE)*BX10,0),IFERROR(VLOOKUP(AX10,CODES!$A$3:$D$1348,4,FALSE)*CA10,0),IFERROR(VLOOKUP(AY10,CODES!$A$3:$D$1348,4,FALSE)*CD10,0))</f>
        <v>0</v>
      </c>
      <c r="AO10" s="258">
        <f>SUM(IFERROR(VLOOKUP(AP10,CODES!$A$3:$D$1348,3,FALSE)*BC10,0),IFERROR(VLOOKUP(AQ10,CODES!$A$3:$D$1348,3,FALSE)*BF10,0),IFERROR(VLOOKUP(AR10,CODES!$A$3:$D$1348,3,FALSE)*BI10,0),IFERROR(VLOOKUP(AS10,CODES!$A$3:$D$1348,3,FALSE)*BL10,0),IFERROR(VLOOKUP(AT10,CODES!$A$3:$D$1348,3,FALSE)*BO10,0),IFERROR(VLOOKUP(AU10,CODES!$A$3:$D$1348,3,FALSE)*BR10,0),IFERROR(VLOOKUP(AV10,CODES!$A$3:$D$1348,3,FALSE)*BU10,0),IFERROR(VLOOKUP(AW10,CODES!$A$3:$D$1348,3,FALSE)*BX10,0),IFERROR(VLOOKUP(AX10,CODES!$A$3:$D$1348,3,FALSE)*CA10,0),IFERROR(VLOOKUP(AY10,CODES!$A$3:$D$1348,3,FALSE)*CD10,0))+B10</f>
        <v>0</v>
      </c>
      <c r="AP10" s="271" t="str">
        <f>IFERROR(MID($A10,BB10+1,BA10-BB10-1),"")</f>
        <v/>
      </c>
      <c r="AQ10" s="271" t="str">
        <f>IFERROR(MID($A10,BA10+BE10+1,BD10-BA10-BE10-1),"")</f>
        <v/>
      </c>
      <c r="AR10" s="271" t="str">
        <f>IFERROR(MID($A10,BD10+BH10+1,BG10-BD10-BH10-1),"")</f>
        <v/>
      </c>
      <c r="AS10" s="271" t="str">
        <f>IFERROR(MID($A10,BG10+BK10+1,BJ10-BG10-BK10-1),"")</f>
        <v/>
      </c>
      <c r="AT10" s="271" t="str">
        <f>IFERROR(MID($A10,BJ10+BN10+1,BM10-BJ10-BN10-1),"")</f>
        <v/>
      </c>
      <c r="AU10" s="271" t="str">
        <f>IFERROR(MID($A10,BM10+BQ10+1,BP10-BM10-BQ10-1),"")</f>
        <v/>
      </c>
      <c r="AV10" s="271" t="str">
        <f>IFERROR(MID($A10,BP10+BT10+1,BS10-BP10-BT10-1),"")</f>
        <v/>
      </c>
      <c r="AW10" s="271" t="str">
        <f>IFERROR(MID($A10,BS10+BW10+1,BV10-BS10-BW10-1),"")</f>
        <v/>
      </c>
      <c r="AX10" s="271" t="str">
        <f>IFERROR(MID($A10,BV10+BZ10+1,BY10-BV10-BZ10-1),"")</f>
        <v/>
      </c>
      <c r="AY10" s="271" t="str">
        <f>IFERROR(MID($A10,BY10+CC10+1,CB10-BY10-CC10-1),"")</f>
        <v/>
      </c>
      <c r="AZ10" s="258">
        <f t="shared" ref="AZ10:AZ976" si="18">LEN(A10)</f>
        <v>0</v>
      </c>
      <c r="BA10" s="258">
        <f t="shared" ref="BA10:BA976" si="19">IFERROR(SEARCH("+",$A10,1),$AZ10+1)</f>
        <v>1</v>
      </c>
      <c r="BB10" s="258">
        <f>IFERROR(SEARCH("&amp;",IFERROR(LEFT($A10,BA10),""),1),0)</f>
        <v>0</v>
      </c>
      <c r="BC10" s="258">
        <f>IFERROR(MID($A10,1,BB10-1),1)</f>
        <v>1</v>
      </c>
      <c r="BD10" s="258">
        <f t="shared" ref="BD10:BD976" si="20">IFERROR(SEARCH("+",$A10,BA10+1),$AZ10+1)</f>
        <v>1</v>
      </c>
      <c r="BE10" s="258">
        <f>IFERROR(SEARCH("&amp;",IFERROR(MID($A10,BA10+1,BD10-BA10),""),1),0)</f>
        <v>0</v>
      </c>
      <c r="BF10" s="258">
        <f>IFERROR(MID($A10,BA10+1,BE10-1),1)</f>
        <v>1</v>
      </c>
      <c r="BG10" s="258">
        <f t="shared" ref="BG10:BG976" si="21">IFERROR(SEARCH("+",$A10,BD10+1),$AZ10+1)</f>
        <v>1</v>
      </c>
      <c r="BH10" s="258">
        <f>IFERROR(SEARCH("&amp;",IFERROR(MID($A10,BD10+1,BG10-BD10),""),1),0)</f>
        <v>0</v>
      </c>
      <c r="BI10" s="258">
        <f>IFERROR(MID($A10,BD10+1,BH10-1),1)</f>
        <v>1</v>
      </c>
      <c r="BJ10" s="258">
        <f t="shared" ref="BJ10:BJ976" si="22">IFERROR(SEARCH("+",$A10,BG10+1),$AZ10+1)</f>
        <v>1</v>
      </c>
      <c r="BK10" s="258">
        <f>IFERROR(SEARCH("&amp;",IFERROR(MID($A10,BG10+1,BJ10-BG10),""),1),0)</f>
        <v>0</v>
      </c>
      <c r="BL10" s="258">
        <f>IFERROR(MID($A10,BG10+1,BK10-1),1)</f>
        <v>1</v>
      </c>
      <c r="BM10" s="258">
        <f t="shared" ref="BM10:BM976" si="23">IFERROR(SEARCH("+",$A10,BJ10+1),$AZ10+1)</f>
        <v>1</v>
      </c>
      <c r="BN10" s="258">
        <f>IFERROR(SEARCH("&amp;",IFERROR(MID($A10,BJ10+1,BM10-BJ10),""),1),0)</f>
        <v>0</v>
      </c>
      <c r="BO10" s="258">
        <f>IFERROR(MID($A10,BJ10+1,BN10-1),1)</f>
        <v>1</v>
      </c>
      <c r="BP10" s="258">
        <f t="shared" ref="BP10:BP976" si="24">IFERROR(SEARCH("+",$A10,BM10+1),$AZ10+1)</f>
        <v>1</v>
      </c>
      <c r="BQ10" s="258">
        <f>IFERROR(SEARCH("&amp;",IFERROR(MID($A10,BM10+1,BP10-BM10),""),1),0)</f>
        <v>0</v>
      </c>
      <c r="BR10" s="258">
        <f>IFERROR(MID($A10,BM10+1,BQ10-1),1)</f>
        <v>1</v>
      </c>
      <c r="BS10" s="258">
        <f t="shared" ref="BS10:BS976" si="25">IFERROR(SEARCH("+",$A10,BP10+1),$AZ10+1)</f>
        <v>1</v>
      </c>
      <c r="BT10" s="258">
        <f>IFERROR(SEARCH("&amp;",IFERROR(MID($A10,BP10+1,BS10-BP10),""),1),0)</f>
        <v>0</v>
      </c>
      <c r="BU10" s="258">
        <f>IFERROR(MID($A10,BP10+1,BT10-1),1)</f>
        <v>1</v>
      </c>
      <c r="BV10" s="258">
        <f t="shared" ref="BV10:BV976" si="26">IFERROR(SEARCH("+",$A10,BS10+1),$AZ10+1)</f>
        <v>1</v>
      </c>
      <c r="BW10" s="258">
        <f>IFERROR(SEARCH("&amp;",IFERROR(MID($A10,BS10+1,BV10-BS10),""),1),0)</f>
        <v>0</v>
      </c>
      <c r="BX10" s="258">
        <f>IFERROR(MID($A10,BS10+1,BW10-1),1)</f>
        <v>1</v>
      </c>
      <c r="BY10" s="258">
        <f t="shared" ref="BY10:BY976" si="27">IFERROR(SEARCH("+",$A10,BV10+1),$AZ10+1)</f>
        <v>1</v>
      </c>
      <c r="BZ10" s="258">
        <f>IFERROR(SEARCH("&amp;",IFERROR(MID($A10,BV10+1,BY10-BV10),""),1),0)</f>
        <v>0</v>
      </c>
      <c r="CA10" s="258">
        <f>IFERROR(MID($A10,BV10+1,BZ10-1),1)</f>
        <v>1</v>
      </c>
      <c r="CB10" s="258">
        <f t="shared" ref="CB10:CB976" si="28">IFERROR(SEARCH("+",$A10,BY10+1),$AZ10+1)</f>
        <v>1</v>
      </c>
      <c r="CC10" s="258">
        <f>IFERROR(SEARCH("&amp;",IFERROR(MID($A10,BY10+1,CB10-BY10),""),1),0)</f>
        <v>0</v>
      </c>
      <c r="CD10" s="258">
        <f>IFERROR(MID($A10,BY10+1,CC10-1),1)</f>
        <v>1</v>
      </c>
    </row>
    <row r="11" spans="1:82">
      <c r="A11" s="258"/>
      <c r="B11" s="259"/>
      <c r="C11" s="259"/>
      <c r="D11" s="258"/>
      <c r="E11" s="258"/>
      <c r="F11" s="258"/>
      <c r="G11" s="258">
        <v>2</v>
      </c>
      <c r="H11" s="743"/>
      <c r="I11" s="744"/>
      <c r="J11" s="739" t="s">
        <v>3479</v>
      </c>
      <c r="K11" s="745"/>
      <c r="L11" s="745"/>
      <c r="M11" s="272"/>
      <c r="N11" s="508">
        <f t="shared" ref="N11:N751" si="29">ROUND(AJ11+AK11+AL11,2)</f>
        <v>0</v>
      </c>
      <c r="O11" s="510">
        <f>N11*M11</f>
        <v>0</v>
      </c>
      <c r="P11" s="260">
        <f>IFERROR(AO11,"")</f>
        <v>0</v>
      </c>
      <c r="Q11" s="261">
        <f>AN11</f>
        <v>0</v>
      </c>
      <c r="R11" s="261">
        <f t="shared" si="1"/>
        <v>0</v>
      </c>
      <c r="S11" s="262"/>
      <c r="T11" s="262"/>
      <c r="U11" s="263">
        <f t="shared" si="2"/>
        <v>1.288</v>
      </c>
      <c r="V11" s="264">
        <f>IF(E11="SP",1,IF(D11="",ExtraMargeMateriaal,(1-VLOOKUP(D11,TabelAankoop[],4,FALSE))))</f>
        <v>1</v>
      </c>
      <c r="W11" s="265">
        <f>BasisUurloon/60</f>
        <v>0.6885</v>
      </c>
      <c r="X11" s="266">
        <f>ExtraArbeid</f>
        <v>1</v>
      </c>
      <c r="Y11" s="267">
        <f>ExtraMargeUurloon</f>
        <v>1.46</v>
      </c>
      <c r="Z11" s="267">
        <f>MargeOA</f>
        <v>1.1599999999999999</v>
      </c>
      <c r="AA11" s="261">
        <f t="shared" si="7"/>
        <v>0</v>
      </c>
      <c r="AB11" s="456">
        <f t="shared" si="8"/>
        <v>0</v>
      </c>
      <c r="AC11" s="457">
        <f t="shared" si="9"/>
        <v>0</v>
      </c>
      <c r="AD11" s="456">
        <f t="shared" si="10"/>
        <v>0</v>
      </c>
      <c r="AE11" s="458">
        <f t="shared" si="11"/>
        <v>0</v>
      </c>
      <c r="AF11" s="457">
        <f>AE11/60</f>
        <v>0</v>
      </c>
      <c r="AG11" s="456">
        <f t="shared" si="12"/>
        <v>0</v>
      </c>
      <c r="AH11" s="457">
        <f t="shared" si="13"/>
        <v>0</v>
      </c>
      <c r="AI11" s="268">
        <f t="shared" si="14"/>
        <v>0</v>
      </c>
      <c r="AJ11" s="269">
        <f t="shared" si="15"/>
        <v>0</v>
      </c>
      <c r="AK11" s="261">
        <f t="shared" si="16"/>
        <v>0</v>
      </c>
      <c r="AL11" s="413">
        <f t="shared" si="17"/>
        <v>0</v>
      </c>
      <c r="AM11" s="259" t="str">
        <f>IF(AP11="","",IFERROR(VLOOKUP(AP11,CODES!$A$3:$D$1348,4,FALSE),"X"))&amp;IF(AQ11="","",IFERROR(VLOOKUP(AQ11,CODES!$A$3:$D$1348,4,FALSE),"X"))&amp;IF(AR11="","",IFERROR(VLOOKUP(AR11,CODES!$A$3:$D$1348,4,FALSE),"X"))&amp;IF(AS11="","",IFERROR(VLOOKUP(AS11,CODES!$A$3:$D$1348,4,FALSE),"X"))&amp;IF(AT11="","",IFERROR(VLOOKUP(AT11,CODES!$A$3:$D$1348,4,FALSE),"X"))&amp;IF(AU11="","",IFERROR(VLOOKUP(AU11,CODES!$A$3:$D$1348,4,FALSE),"X"))&amp;IF(AV11="","",IFERROR(VLOOKUP(AV11,CODES!$A$3:$D$1348,4,FALSE),"X"))&amp;IF(AW11="","",IFERROR(VLOOKUP(AW11,CODES!$A$3:$D$1348,4,FALSE),"X"))&amp;IF(AX11="","",IFERROR(VLOOKUP(AX11,CODES!$A$3:$D$1348,4,FALSE),"X"))&amp;IF(AY11="","",IFERROR(VLOOKUP(AY11,CODES!$A$3:$D$1348,4,FALSE),"X"))</f>
        <v/>
      </c>
      <c r="AN11" s="258">
        <f>SUM(IFERROR(VLOOKUP(AP11,CODES!$A$3:$D$1348,4,FALSE)*BC11,0),IFERROR(VLOOKUP(AQ11,CODES!$A$3:$D$1348,4,FALSE)*BF11,0),IFERROR(VLOOKUP(AR11,CODES!$A$3:$D$1348,4,FALSE)*BI11,0),IFERROR(VLOOKUP(AS11,CODES!$A$3:$D$1348,4,FALSE)*BL11,0),IFERROR(VLOOKUP(AT11,CODES!$A$3:$D$1348,4,FALSE)*BO11,0),IFERROR(VLOOKUP(AU11,CODES!$A$3:$D$1348,4,FALSE)*BR11,0),IFERROR(VLOOKUP(AV11,CODES!$A$3:$D$1348,4,FALSE)*BU11,0),IFERROR(VLOOKUP(AW11,CODES!$A$3:$D$1348,4,FALSE)*BX11,0),IFERROR(VLOOKUP(AX11,CODES!$A$3:$D$1348,4,FALSE)*CA11,0),IFERROR(VLOOKUP(AY11,CODES!$A$3:$D$1348,4,FALSE)*CD11,0))</f>
        <v>0</v>
      </c>
      <c r="AO11" s="258">
        <f>SUM(IFERROR(VLOOKUP(AP11,CODES!$A$3:$D$1348,3,FALSE)*BC11,0),IFERROR(VLOOKUP(AQ11,CODES!$A$3:$D$1348,3,FALSE)*BF11,0),IFERROR(VLOOKUP(AR11,CODES!$A$3:$D$1348,3,FALSE)*BI11,0),IFERROR(VLOOKUP(AS11,CODES!$A$3:$D$1348,3,FALSE)*BL11,0),IFERROR(VLOOKUP(AT11,CODES!$A$3:$D$1348,3,FALSE)*BO11,0),IFERROR(VLOOKUP(AU11,CODES!$A$3:$D$1348,3,FALSE)*BR11,0),IFERROR(VLOOKUP(AV11,CODES!$A$3:$D$1348,3,FALSE)*BU11,0),IFERROR(VLOOKUP(AW11,CODES!$A$3:$D$1348,3,FALSE)*BX11,0),IFERROR(VLOOKUP(AX11,CODES!$A$3:$D$1348,3,FALSE)*CA11,0),IFERROR(VLOOKUP(AY11,CODES!$A$3:$D$1348,3,FALSE)*CD11,0))+B11</f>
        <v>0</v>
      </c>
      <c r="AP11" s="271" t="str">
        <f>IFERROR(MID($A11,BB11+1,BA11-BB11-1),"")</f>
        <v/>
      </c>
      <c r="AQ11" s="271" t="str">
        <f>IFERROR(MID($A11,BA11+BE11+1,BD11-BA11-BE11-1),"")</f>
        <v/>
      </c>
      <c r="AR11" s="271" t="str">
        <f>IFERROR(MID($A11,BD11+BH11+1,BG11-BD11-BH11-1),"")</f>
        <v/>
      </c>
      <c r="AS11" s="271" t="str">
        <f>IFERROR(MID($A11,BG11+BK11+1,BJ11-BG11-BK11-1),"")</f>
        <v/>
      </c>
      <c r="AT11" s="271" t="str">
        <f>IFERROR(MID($A11,BJ11+BN11+1,BM11-BJ11-BN11-1),"")</f>
        <v/>
      </c>
      <c r="AU11" s="271" t="str">
        <f>IFERROR(MID($A11,BM11+BQ11+1,BP11-BM11-BQ11-1),"")</f>
        <v/>
      </c>
      <c r="AV11" s="271" t="str">
        <f>IFERROR(MID($A11,BP11+BT11+1,BS11-BP11-BT11-1),"")</f>
        <v/>
      </c>
      <c r="AW11" s="271" t="str">
        <f>IFERROR(MID($A11,BS11+BW11+1,BV11-BS11-BW11-1),"")</f>
        <v/>
      </c>
      <c r="AX11" s="271" t="str">
        <f>IFERROR(MID($A11,BV11+BZ11+1,BY11-BV11-BZ11-1),"")</f>
        <v/>
      </c>
      <c r="AY11" s="271" t="str">
        <f>IFERROR(MID($A11,BY11+CC11+1,CB11-BY11-CC11-1),"")</f>
        <v/>
      </c>
      <c r="AZ11" s="258">
        <f t="shared" si="18"/>
        <v>0</v>
      </c>
      <c r="BA11" s="258">
        <f t="shared" si="19"/>
        <v>1</v>
      </c>
      <c r="BB11" s="258">
        <f>IFERROR(SEARCH("&amp;",IFERROR(LEFT($A11,BA11),""),1),0)</f>
        <v>0</v>
      </c>
      <c r="BC11" s="258">
        <f>IFERROR(MID($A11,1,BB11-1),1)</f>
        <v>1</v>
      </c>
      <c r="BD11" s="258">
        <f t="shared" si="20"/>
        <v>1</v>
      </c>
      <c r="BE11" s="258">
        <f>IFERROR(SEARCH("&amp;",IFERROR(MID($A11,BA11+1,BD11-BA11),""),1),0)</f>
        <v>0</v>
      </c>
      <c r="BF11" s="258">
        <f>IFERROR(MID($A11,BA11+1,BE11-1),1)</f>
        <v>1</v>
      </c>
      <c r="BG11" s="258">
        <f t="shared" si="21"/>
        <v>1</v>
      </c>
      <c r="BH11" s="258">
        <f>IFERROR(SEARCH("&amp;",IFERROR(MID($A11,BD11+1,BG11-BD11),""),1),0)</f>
        <v>0</v>
      </c>
      <c r="BI11" s="258">
        <f>IFERROR(MID($A11,BD11+1,BH11-1),1)</f>
        <v>1</v>
      </c>
      <c r="BJ11" s="258">
        <f t="shared" si="22"/>
        <v>1</v>
      </c>
      <c r="BK11" s="258">
        <f>IFERROR(SEARCH("&amp;",IFERROR(MID($A11,BG11+1,BJ11-BG11),""),1),0)</f>
        <v>0</v>
      </c>
      <c r="BL11" s="258">
        <f>IFERROR(MID($A11,BG11+1,BK11-1),1)</f>
        <v>1</v>
      </c>
      <c r="BM11" s="258">
        <f t="shared" si="23"/>
        <v>1</v>
      </c>
      <c r="BN11" s="258">
        <f>IFERROR(SEARCH("&amp;",IFERROR(MID($A11,BJ11+1,BM11-BJ11),""),1),0)</f>
        <v>0</v>
      </c>
      <c r="BO11" s="258">
        <f>IFERROR(MID($A11,BJ11+1,BN11-1),1)</f>
        <v>1</v>
      </c>
      <c r="BP11" s="258">
        <f t="shared" si="24"/>
        <v>1</v>
      </c>
      <c r="BQ11" s="258">
        <f>IFERROR(SEARCH("&amp;",IFERROR(MID($A11,BM11+1,BP11-BM11),""),1),0)</f>
        <v>0</v>
      </c>
      <c r="BR11" s="258">
        <f>IFERROR(MID($A11,BM11+1,BQ11-1),1)</f>
        <v>1</v>
      </c>
      <c r="BS11" s="258">
        <f t="shared" si="25"/>
        <v>1</v>
      </c>
      <c r="BT11" s="258">
        <f>IFERROR(SEARCH("&amp;",IFERROR(MID($A11,BP11+1,BS11-BP11),""),1),0)</f>
        <v>0</v>
      </c>
      <c r="BU11" s="258">
        <f>IFERROR(MID($A11,BP11+1,BT11-1),1)</f>
        <v>1</v>
      </c>
      <c r="BV11" s="258">
        <f t="shared" si="26"/>
        <v>1</v>
      </c>
      <c r="BW11" s="258">
        <f>IFERROR(SEARCH("&amp;",IFERROR(MID($A11,BS11+1,BV11-BS11),""),1),0)</f>
        <v>0</v>
      </c>
      <c r="BX11" s="258">
        <f>IFERROR(MID($A11,BS11+1,BW11-1),1)</f>
        <v>1</v>
      </c>
      <c r="BY11" s="258">
        <f t="shared" si="27"/>
        <v>1</v>
      </c>
      <c r="BZ11" s="258">
        <f>IFERROR(SEARCH("&amp;",IFERROR(MID($A11,BV11+1,BY11-BV11),""),1),0)</f>
        <v>0</v>
      </c>
      <c r="CA11" s="258">
        <f>IFERROR(MID($A11,BV11+1,BZ11-1),1)</f>
        <v>1</v>
      </c>
      <c r="CB11" s="258">
        <f t="shared" si="28"/>
        <v>1</v>
      </c>
      <c r="CC11" s="258">
        <f>IFERROR(SEARCH("&amp;",IFERROR(MID($A11,BY11+1,CB11-BY11),""),1),0)</f>
        <v>0</v>
      </c>
      <c r="CD11" s="258">
        <f>IFERROR(MID($A11,BY11+1,CC11-1),1)</f>
        <v>1</v>
      </c>
    </row>
    <row r="12" spans="1:82">
      <c r="A12" s="258"/>
      <c r="B12" s="258"/>
      <c r="C12" s="259"/>
      <c r="D12" s="258"/>
      <c r="E12" s="258"/>
      <c r="F12" s="258"/>
      <c r="G12" s="258">
        <v>3</v>
      </c>
      <c r="H12" s="414"/>
      <c r="I12" s="273"/>
      <c r="J12" s="274" t="s">
        <v>3480</v>
      </c>
      <c r="K12" s="275"/>
      <c r="L12" s="745"/>
      <c r="M12" s="272"/>
      <c r="N12" s="508">
        <f t="shared" ref="N12:N236" si="30">ROUND(AJ12+AK12+AL12,2)</f>
        <v>0</v>
      </c>
      <c r="O12" s="510">
        <f t="shared" ref="O12:O74" si="31">N12*M12</f>
        <v>0</v>
      </c>
      <c r="P12" s="260">
        <f t="shared" ref="P12:P13" si="32">IFERROR(AO12,"")</f>
        <v>0</v>
      </c>
      <c r="Q12" s="261">
        <f t="shared" ref="Q12:Q13" si="33">AN12</f>
        <v>0</v>
      </c>
      <c r="R12" s="261">
        <f t="shared" ref="R12:R13" si="34">C12</f>
        <v>0</v>
      </c>
      <c r="S12" s="262"/>
      <c r="T12" s="262"/>
      <c r="U12" s="263">
        <f t="shared" ref="U12:U236" si="35">IF(E12="SP",1,BasisMarge)</f>
        <v>1.288</v>
      </c>
      <c r="V12" s="264">
        <f>IF(E12="SP",1,IF(D12="",ExtraMargeMateriaal,(1-VLOOKUP(D12,TabelAankoop[],4,FALSE))))</f>
        <v>1</v>
      </c>
      <c r="W12" s="265">
        <f t="shared" ref="W12:W236" si="36">BasisUurloon/60</f>
        <v>0.6885</v>
      </c>
      <c r="X12" s="266">
        <f t="shared" ref="X12:X236" si="37">ExtraArbeid</f>
        <v>1</v>
      </c>
      <c r="Y12" s="267">
        <f t="shared" ref="Y12:Y236" si="38">ExtraMargeUurloon</f>
        <v>1.46</v>
      </c>
      <c r="Z12" s="267">
        <f t="shared" ref="Z12:Z236" si="39">MargeOA</f>
        <v>1.1599999999999999</v>
      </c>
      <c r="AA12" s="268">
        <f t="shared" ref="AA12:AA236" si="40">IFERROR(ROUND(M12*N12,2),"")</f>
        <v>0</v>
      </c>
      <c r="AB12" s="456">
        <f t="shared" ref="AB12:AB236" si="41">IFERROR(ROUND(M12*AI12,2),"")</f>
        <v>0</v>
      </c>
      <c r="AC12" s="457">
        <f t="shared" ref="AC12:AC236" si="42">IFERROR(ROUND(M12*AJ12,2),"")</f>
        <v>0</v>
      </c>
      <c r="AD12" s="456">
        <f t="shared" ref="AD12:AD236" si="43">ROUND(M12*AK12,2)</f>
        <v>0</v>
      </c>
      <c r="AE12" s="458">
        <f t="shared" ref="AE12:AE236" si="44">ROUND(M12*Q12*X12,2)</f>
        <v>0</v>
      </c>
      <c r="AF12" s="457">
        <f t="shared" ref="AF12:AF74" si="45">AE12/60</f>
        <v>0</v>
      </c>
      <c r="AG12" s="456">
        <f t="shared" ref="AG12:AG236" si="46">ROUND(M12*R12,2)</f>
        <v>0</v>
      </c>
      <c r="AH12" s="457">
        <f t="shared" ref="AH12:AH236" si="47">ROUND(AG12*U12*V12,2)</f>
        <v>0</v>
      </c>
      <c r="AI12" s="268">
        <f t="shared" ref="AI12:AI236" si="48">P12*V12</f>
        <v>0</v>
      </c>
      <c r="AJ12" s="269">
        <f t="shared" ref="AJ12:AJ236" si="49">AI12*U12</f>
        <v>0</v>
      </c>
      <c r="AK12" s="261">
        <f t="shared" ref="AK12:AK236" si="50">Q12*W12*X12*Y12</f>
        <v>0</v>
      </c>
      <c r="AL12" s="413">
        <f t="shared" ref="AL12:AL236" si="51">ROUND(R12*Z12,2)</f>
        <v>0</v>
      </c>
      <c r="AM12" s="259" t="str">
        <f>IF(AP12="","",IFERROR(VLOOKUP(AP12,CODES!$A$3:$D$1348,4,FALSE),"X"))&amp;IF(AQ12="","",IFERROR(VLOOKUP(AQ12,CODES!$A$3:$D$1348,4,FALSE),"X"))&amp;IF(AR12="","",IFERROR(VLOOKUP(AR12,CODES!$A$3:$D$1348,4,FALSE),"X"))&amp;IF(AS12="","",IFERROR(VLOOKUP(AS12,CODES!$A$3:$D$1348,4,FALSE),"X"))&amp;IF(AT12="","",IFERROR(VLOOKUP(AT12,CODES!$A$3:$D$1348,4,FALSE),"X"))&amp;IF(AU12="","",IFERROR(VLOOKUP(AU12,CODES!$A$3:$D$1348,4,FALSE),"X"))&amp;IF(AV12="","",IFERROR(VLOOKUP(AV12,CODES!$A$3:$D$1348,4,FALSE),"X"))&amp;IF(AW12="","",IFERROR(VLOOKUP(AW12,CODES!$A$3:$D$1348,4,FALSE),"X"))&amp;IF(AX12="","",IFERROR(VLOOKUP(AX12,CODES!$A$3:$D$1348,4,FALSE),"X"))&amp;IF(AY12="","",IFERROR(VLOOKUP(AY12,CODES!$A$3:$D$1348,4,FALSE),"X"))</f>
        <v/>
      </c>
      <c r="AN12" s="258">
        <f>SUM(IFERROR(VLOOKUP(AP12,CODES!$A$3:$D$1348,4,FALSE)*BC12,0),IFERROR(VLOOKUP(AQ12,CODES!$A$3:$D$1348,4,FALSE)*BF12,0),IFERROR(VLOOKUP(AR12,CODES!$A$3:$D$1348,4,FALSE)*BI12,0),IFERROR(VLOOKUP(AS12,CODES!$A$3:$D$1348,4,FALSE)*BL12,0),IFERROR(VLOOKUP(AT12,CODES!$A$3:$D$1348,4,FALSE)*BO12,0),IFERROR(VLOOKUP(AU12,CODES!$A$3:$D$1348,4,FALSE)*BR12,0),IFERROR(VLOOKUP(AV12,CODES!$A$3:$D$1348,4,FALSE)*BU12,0),IFERROR(VLOOKUP(AW12,CODES!$A$3:$D$1348,4,FALSE)*BX12,0),IFERROR(VLOOKUP(AX12,CODES!$A$3:$D$1348,4,FALSE)*CA12,0),IFERROR(VLOOKUP(AY12,CODES!$A$3:$D$1348,4,FALSE)*CD12,0))</f>
        <v>0</v>
      </c>
      <c r="AO12" s="258">
        <f>SUM(IFERROR(VLOOKUP(AP12,CODES!$A$3:$D$1348,3,FALSE)*BC12,0),IFERROR(VLOOKUP(AQ12,CODES!$A$3:$D$1348,3,FALSE)*BF12,0),IFERROR(VLOOKUP(AR12,CODES!$A$3:$D$1348,3,FALSE)*BI12,0),IFERROR(VLOOKUP(AS12,CODES!$A$3:$D$1348,3,FALSE)*BL12,0),IFERROR(VLOOKUP(AT12,CODES!$A$3:$D$1348,3,FALSE)*BO12,0),IFERROR(VLOOKUP(AU12,CODES!$A$3:$D$1348,3,FALSE)*BR12,0),IFERROR(VLOOKUP(AV12,CODES!$A$3:$D$1348,3,FALSE)*BU12,0),IFERROR(VLOOKUP(AW12,CODES!$A$3:$D$1348,3,FALSE)*BX12,0),IFERROR(VLOOKUP(AX12,CODES!$A$3:$D$1348,3,FALSE)*CA12,0),IFERROR(VLOOKUP(AY12,CODES!$A$3:$D$1348,3,FALSE)*CD12,0))+B12</f>
        <v>0</v>
      </c>
      <c r="AP12" s="271" t="str">
        <f t="shared" ref="AP12:AP74" si="52">IFERROR(MID($A12,BB12+1,BA12-BB12-1),"")</f>
        <v/>
      </c>
      <c r="AQ12" s="271" t="str">
        <f t="shared" ref="AQ12:AQ74" si="53">IFERROR(MID($A12,BA12+BE12+1,BD12-BA12-BE12-1),"")</f>
        <v/>
      </c>
      <c r="AR12" s="271" t="str">
        <f t="shared" ref="AR12:AR74" si="54">IFERROR(MID($A12,BD12+BH12+1,BG12-BD12-BH12-1),"")</f>
        <v/>
      </c>
      <c r="AS12" s="271" t="str">
        <f t="shared" ref="AS12:AS74" si="55">IFERROR(MID($A12,BG12+BK12+1,BJ12-BG12-BK12-1),"")</f>
        <v/>
      </c>
      <c r="AT12" s="271" t="str">
        <f t="shared" ref="AT12:AT74" si="56">IFERROR(MID($A12,BJ12+BN12+1,BM12-BJ12-BN12-1),"")</f>
        <v/>
      </c>
      <c r="AU12" s="271" t="str">
        <f t="shared" ref="AU12:AU74" si="57">IFERROR(MID($A12,BM12+BQ12+1,BP12-BM12-BQ12-1),"")</f>
        <v/>
      </c>
      <c r="AV12" s="271" t="str">
        <f t="shared" ref="AV12:AV74" si="58">IFERROR(MID($A12,BP12+BT12+1,BS12-BP12-BT12-1),"")</f>
        <v/>
      </c>
      <c r="AW12" s="271" t="str">
        <f t="shared" ref="AW12:AW74" si="59">IFERROR(MID($A12,BS12+BW12+1,BV12-BS12-BW12-1),"")</f>
        <v/>
      </c>
      <c r="AX12" s="271" t="str">
        <f t="shared" ref="AX12:AX74" si="60">IFERROR(MID($A12,BV12+BZ12+1,BY12-BV12-BZ12-1),"")</f>
        <v/>
      </c>
      <c r="AY12" s="271" t="str">
        <f t="shared" ref="AY12:AY74" si="61">IFERROR(MID($A12,BY12+CC12+1,CB12-BY12-CC12-1),"")</f>
        <v/>
      </c>
      <c r="AZ12" s="258">
        <f t="shared" ref="AZ12:AZ236" si="62">LEN(A12)</f>
        <v>0</v>
      </c>
      <c r="BA12" s="258">
        <f t="shared" ref="BA12:BA236" si="63">IFERROR(SEARCH("+",$A12,1),$AZ12+1)</f>
        <v>1</v>
      </c>
      <c r="BB12" s="258">
        <f t="shared" ref="BB12:BB74" si="64">IFERROR(SEARCH("&amp;",IFERROR(LEFT($A12,BA12),""),1),0)</f>
        <v>0</v>
      </c>
      <c r="BC12" s="258">
        <f t="shared" ref="BC12:BC74" si="65">IFERROR(MID($A12,1,BB12-1),1)</f>
        <v>1</v>
      </c>
      <c r="BD12" s="258">
        <f t="shared" ref="BD12:BD236" si="66">IFERROR(SEARCH("+",$A12,BA12+1),$AZ12+1)</f>
        <v>1</v>
      </c>
      <c r="BE12" s="258">
        <f t="shared" ref="BE12:BE74" si="67">IFERROR(SEARCH("&amp;",IFERROR(MID($A12,BA12+1,BD12-BA12),""),1),0)</f>
        <v>0</v>
      </c>
      <c r="BF12" s="258">
        <f t="shared" ref="BF12:BF74" si="68">IFERROR(MID($A12,BA12+1,BE12-1),1)</f>
        <v>1</v>
      </c>
      <c r="BG12" s="258">
        <f t="shared" ref="BG12:BG236" si="69">IFERROR(SEARCH("+",$A12,BD12+1),$AZ12+1)</f>
        <v>1</v>
      </c>
      <c r="BH12" s="258">
        <f t="shared" ref="BH12:BH74" si="70">IFERROR(SEARCH("&amp;",IFERROR(MID($A12,BD12+1,BG12-BD12),""),1),0)</f>
        <v>0</v>
      </c>
      <c r="BI12" s="258">
        <f t="shared" ref="BI12:BI74" si="71">IFERROR(MID($A12,BD12+1,BH12-1),1)</f>
        <v>1</v>
      </c>
      <c r="BJ12" s="258">
        <f t="shared" ref="BJ12:BJ236" si="72">IFERROR(SEARCH("+",$A12,BG12+1),$AZ12+1)</f>
        <v>1</v>
      </c>
      <c r="BK12" s="258">
        <f t="shared" ref="BK12:BK74" si="73">IFERROR(SEARCH("&amp;",IFERROR(MID($A12,BG12+1,BJ12-BG12),""),1),0)</f>
        <v>0</v>
      </c>
      <c r="BL12" s="258">
        <f t="shared" ref="BL12:BL74" si="74">IFERROR(MID($A12,BG12+1,BK12-1),1)</f>
        <v>1</v>
      </c>
      <c r="BM12" s="258">
        <f t="shared" ref="BM12:BM236" si="75">IFERROR(SEARCH("+",$A12,BJ12+1),$AZ12+1)</f>
        <v>1</v>
      </c>
      <c r="BN12" s="258">
        <f t="shared" ref="BN12:BN74" si="76">IFERROR(SEARCH("&amp;",IFERROR(MID($A12,BJ12+1,BM12-BJ12),""),1),0)</f>
        <v>0</v>
      </c>
      <c r="BO12" s="258">
        <f t="shared" ref="BO12:BO74" si="77">IFERROR(MID($A12,BJ12+1,BN12-1),1)</f>
        <v>1</v>
      </c>
      <c r="BP12" s="258">
        <f t="shared" ref="BP12:BP236" si="78">IFERROR(SEARCH("+",$A12,BM12+1),$AZ12+1)</f>
        <v>1</v>
      </c>
      <c r="BQ12" s="258">
        <f t="shared" ref="BQ12:BQ74" si="79">IFERROR(SEARCH("&amp;",IFERROR(MID($A12,BM12+1,BP12-BM12),""),1),0)</f>
        <v>0</v>
      </c>
      <c r="BR12" s="258">
        <f t="shared" ref="BR12:BR74" si="80">IFERROR(MID($A12,BM12+1,BQ12-1),1)</f>
        <v>1</v>
      </c>
      <c r="BS12" s="258">
        <f t="shared" ref="BS12:BS236" si="81">IFERROR(SEARCH("+",$A12,BP12+1),$AZ12+1)</f>
        <v>1</v>
      </c>
      <c r="BT12" s="258">
        <f t="shared" ref="BT12:BT74" si="82">IFERROR(SEARCH("&amp;",IFERROR(MID($A12,BP12+1,BS12-BP12),""),1),0)</f>
        <v>0</v>
      </c>
      <c r="BU12" s="258">
        <f t="shared" ref="BU12:BU74" si="83">IFERROR(MID($A12,BP12+1,BT12-1),1)</f>
        <v>1</v>
      </c>
      <c r="BV12" s="258">
        <f t="shared" ref="BV12:BV236" si="84">IFERROR(SEARCH("+",$A12,BS12+1),$AZ12+1)</f>
        <v>1</v>
      </c>
      <c r="BW12" s="258">
        <f t="shared" ref="BW12:BW74" si="85">IFERROR(SEARCH("&amp;",IFERROR(MID($A12,BS12+1,BV12-BS12),""),1),0)</f>
        <v>0</v>
      </c>
      <c r="BX12" s="258">
        <f t="shared" ref="BX12:BX74" si="86">IFERROR(MID($A12,BS12+1,BW12-1),1)</f>
        <v>1</v>
      </c>
      <c r="BY12" s="258">
        <f t="shared" ref="BY12:BY236" si="87">IFERROR(SEARCH("+",$A12,BV12+1),$AZ12+1)</f>
        <v>1</v>
      </c>
      <c r="BZ12" s="258">
        <f t="shared" ref="BZ12:BZ74" si="88">IFERROR(SEARCH("&amp;",IFERROR(MID($A12,BV12+1,BY12-BV12),""),1),0)</f>
        <v>0</v>
      </c>
      <c r="CA12" s="258">
        <f t="shared" ref="CA12:CA74" si="89">IFERROR(MID($A12,BV12+1,BZ12-1),1)</f>
        <v>1</v>
      </c>
      <c r="CB12" s="258">
        <f t="shared" ref="CB12:CB236" si="90">IFERROR(SEARCH("+",$A12,BY12+1),$AZ12+1)</f>
        <v>1</v>
      </c>
      <c r="CC12" s="258">
        <f t="shared" ref="CC12:CC74" si="91">IFERROR(SEARCH("&amp;",IFERROR(MID($A12,BY12+1,CB12-BY12),""),1),0)</f>
        <v>0</v>
      </c>
      <c r="CD12" s="258">
        <f t="shared" ref="CD12:CD74" si="92">IFERROR(MID($A12,BY12+1,CC12-1),1)</f>
        <v>1</v>
      </c>
    </row>
    <row r="13" spans="1:82">
      <c r="A13" s="258"/>
      <c r="B13" s="258"/>
      <c r="C13" s="259"/>
      <c r="D13" s="258"/>
      <c r="E13" s="258"/>
      <c r="F13" s="258"/>
      <c r="G13" s="258">
        <v>4</v>
      </c>
      <c r="H13" s="414">
        <v>0</v>
      </c>
      <c r="I13" s="273"/>
      <c r="J13" s="274" t="s">
        <v>3481</v>
      </c>
      <c r="K13" s="275"/>
      <c r="L13" s="745"/>
      <c r="M13" s="272"/>
      <c r="N13" s="508">
        <f t="shared" si="30"/>
        <v>0</v>
      </c>
      <c r="O13" s="510">
        <f t="shared" si="31"/>
        <v>0</v>
      </c>
      <c r="P13" s="260">
        <f t="shared" si="32"/>
        <v>0</v>
      </c>
      <c r="Q13" s="261">
        <f t="shared" si="33"/>
        <v>0</v>
      </c>
      <c r="R13" s="261">
        <f t="shared" si="34"/>
        <v>0</v>
      </c>
      <c r="S13" s="262"/>
      <c r="T13" s="262"/>
      <c r="U13" s="263">
        <f t="shared" si="35"/>
        <v>1.288</v>
      </c>
      <c r="V13" s="264">
        <f>IF(E13="SP",1,IF(D13="",ExtraMargeMateriaal,(1-VLOOKUP(D13,TabelAankoop[],4,FALSE))))</f>
        <v>1</v>
      </c>
      <c r="W13" s="265">
        <f t="shared" si="36"/>
        <v>0.6885</v>
      </c>
      <c r="X13" s="266">
        <f t="shared" si="37"/>
        <v>1</v>
      </c>
      <c r="Y13" s="267">
        <f t="shared" si="38"/>
        <v>1.46</v>
      </c>
      <c r="Z13" s="267">
        <f t="shared" si="39"/>
        <v>1.1599999999999999</v>
      </c>
      <c r="AA13" s="268">
        <f t="shared" si="40"/>
        <v>0</v>
      </c>
      <c r="AB13" s="456">
        <f t="shared" si="41"/>
        <v>0</v>
      </c>
      <c r="AC13" s="457">
        <f t="shared" si="42"/>
        <v>0</v>
      </c>
      <c r="AD13" s="456">
        <f t="shared" si="43"/>
        <v>0</v>
      </c>
      <c r="AE13" s="458">
        <f t="shared" si="44"/>
        <v>0</v>
      </c>
      <c r="AF13" s="457">
        <f t="shared" si="45"/>
        <v>0</v>
      </c>
      <c r="AG13" s="456">
        <f t="shared" si="46"/>
        <v>0</v>
      </c>
      <c r="AH13" s="457">
        <f t="shared" si="47"/>
        <v>0</v>
      </c>
      <c r="AI13" s="268">
        <f t="shared" si="48"/>
        <v>0</v>
      </c>
      <c r="AJ13" s="269">
        <f t="shared" si="49"/>
        <v>0</v>
      </c>
      <c r="AK13" s="270">
        <f t="shared" si="50"/>
        <v>0</v>
      </c>
      <c r="AL13" s="415">
        <f t="shared" si="51"/>
        <v>0</v>
      </c>
      <c r="AM13" s="259" t="str">
        <f>IF(AP13="","",IFERROR(VLOOKUP(AP13,CODES!$A$3:$D$1348,4,FALSE),"X"))&amp;IF(AQ13="","",IFERROR(VLOOKUP(AQ13,CODES!$A$3:$D$1348,4,FALSE),"X"))&amp;IF(AR13="","",IFERROR(VLOOKUP(AR13,CODES!$A$3:$D$1348,4,FALSE),"X"))&amp;IF(AS13="","",IFERROR(VLOOKUP(AS13,CODES!$A$3:$D$1348,4,FALSE),"X"))&amp;IF(AT13="","",IFERROR(VLOOKUP(AT13,CODES!$A$3:$D$1348,4,FALSE),"X"))&amp;IF(AU13="","",IFERROR(VLOOKUP(AU13,CODES!$A$3:$D$1348,4,FALSE),"X"))&amp;IF(AV13="","",IFERROR(VLOOKUP(AV13,CODES!$A$3:$D$1348,4,FALSE),"X"))&amp;IF(AW13="","",IFERROR(VLOOKUP(AW13,CODES!$A$3:$D$1348,4,FALSE),"X"))&amp;IF(AX13="","",IFERROR(VLOOKUP(AX13,CODES!$A$3:$D$1348,4,FALSE),"X"))&amp;IF(AY13="","",IFERROR(VLOOKUP(AY13,CODES!$A$3:$D$1348,4,FALSE),"X"))</f>
        <v/>
      </c>
      <c r="AN13" s="258">
        <f>SUM(IFERROR(VLOOKUP(AP13,CODES!$A$3:$D$1348,4,FALSE)*BC13,0),IFERROR(VLOOKUP(AQ13,CODES!$A$3:$D$1348,4,FALSE)*BF13,0),IFERROR(VLOOKUP(AR13,CODES!$A$3:$D$1348,4,FALSE)*BI13,0),IFERROR(VLOOKUP(AS13,CODES!$A$3:$D$1348,4,FALSE)*BL13,0),IFERROR(VLOOKUP(AT13,CODES!$A$3:$D$1348,4,FALSE)*BO13,0),IFERROR(VLOOKUP(AU13,CODES!$A$3:$D$1348,4,FALSE)*BR13,0),IFERROR(VLOOKUP(AV13,CODES!$A$3:$D$1348,4,FALSE)*BU13,0),IFERROR(VLOOKUP(AW13,CODES!$A$3:$D$1348,4,FALSE)*BX13,0),IFERROR(VLOOKUP(AX13,CODES!$A$3:$D$1348,4,FALSE)*CA13,0),IFERROR(VLOOKUP(AY13,CODES!$A$3:$D$1348,4,FALSE)*CD13,0))</f>
        <v>0</v>
      </c>
      <c r="AO13" s="258">
        <f>SUM(IFERROR(VLOOKUP(AP13,CODES!$A$3:$D$1348,3,FALSE)*BC13,0),IFERROR(VLOOKUP(AQ13,CODES!$A$3:$D$1348,3,FALSE)*BF13,0),IFERROR(VLOOKUP(AR13,CODES!$A$3:$D$1348,3,FALSE)*BI13,0),IFERROR(VLOOKUP(AS13,CODES!$A$3:$D$1348,3,FALSE)*BL13,0),IFERROR(VLOOKUP(AT13,CODES!$A$3:$D$1348,3,FALSE)*BO13,0),IFERROR(VLOOKUP(AU13,CODES!$A$3:$D$1348,3,FALSE)*BR13,0),IFERROR(VLOOKUP(AV13,CODES!$A$3:$D$1348,3,FALSE)*BU13,0),IFERROR(VLOOKUP(AW13,CODES!$A$3:$D$1348,3,FALSE)*BX13,0),IFERROR(VLOOKUP(AX13,CODES!$A$3:$D$1348,3,FALSE)*CA13,0),IFERROR(VLOOKUP(AY13,CODES!$A$3:$D$1348,3,FALSE)*CD13,0))+B13</f>
        <v>0</v>
      </c>
      <c r="AP13" s="271" t="str">
        <f t="shared" si="52"/>
        <v/>
      </c>
      <c r="AQ13" s="271" t="str">
        <f t="shared" si="53"/>
        <v/>
      </c>
      <c r="AR13" s="271" t="str">
        <f t="shared" si="54"/>
        <v/>
      </c>
      <c r="AS13" s="271" t="str">
        <f t="shared" si="55"/>
        <v/>
      </c>
      <c r="AT13" s="271" t="str">
        <f t="shared" si="56"/>
        <v/>
      </c>
      <c r="AU13" s="271" t="str">
        <f t="shared" si="57"/>
        <v/>
      </c>
      <c r="AV13" s="271" t="str">
        <f t="shared" si="58"/>
        <v/>
      </c>
      <c r="AW13" s="271" t="str">
        <f t="shared" si="59"/>
        <v/>
      </c>
      <c r="AX13" s="271" t="str">
        <f t="shared" si="60"/>
        <v/>
      </c>
      <c r="AY13" s="271" t="str">
        <f t="shared" si="61"/>
        <v/>
      </c>
      <c r="AZ13" s="258">
        <f t="shared" si="62"/>
        <v>0</v>
      </c>
      <c r="BA13" s="258">
        <f t="shared" si="63"/>
        <v>1</v>
      </c>
      <c r="BB13" s="258">
        <f t="shared" si="64"/>
        <v>0</v>
      </c>
      <c r="BC13" s="258">
        <f t="shared" si="65"/>
        <v>1</v>
      </c>
      <c r="BD13" s="258">
        <f t="shared" si="66"/>
        <v>1</v>
      </c>
      <c r="BE13" s="258">
        <f t="shared" si="67"/>
        <v>0</v>
      </c>
      <c r="BF13" s="258">
        <f t="shared" si="68"/>
        <v>1</v>
      </c>
      <c r="BG13" s="258">
        <f t="shared" si="69"/>
        <v>1</v>
      </c>
      <c r="BH13" s="258">
        <f t="shared" si="70"/>
        <v>0</v>
      </c>
      <c r="BI13" s="258">
        <f t="shared" si="71"/>
        <v>1</v>
      </c>
      <c r="BJ13" s="258">
        <f t="shared" si="72"/>
        <v>1</v>
      </c>
      <c r="BK13" s="258">
        <f t="shared" si="73"/>
        <v>0</v>
      </c>
      <c r="BL13" s="258">
        <f t="shared" si="74"/>
        <v>1</v>
      </c>
      <c r="BM13" s="258">
        <f t="shared" si="75"/>
        <v>1</v>
      </c>
      <c r="BN13" s="258">
        <f t="shared" si="76"/>
        <v>0</v>
      </c>
      <c r="BO13" s="258">
        <f t="shared" si="77"/>
        <v>1</v>
      </c>
      <c r="BP13" s="258">
        <f t="shared" si="78"/>
        <v>1</v>
      </c>
      <c r="BQ13" s="258">
        <f t="shared" si="79"/>
        <v>0</v>
      </c>
      <c r="BR13" s="258">
        <f t="shared" si="80"/>
        <v>1</v>
      </c>
      <c r="BS13" s="258">
        <f t="shared" si="81"/>
        <v>1</v>
      </c>
      <c r="BT13" s="258">
        <f t="shared" si="82"/>
        <v>0</v>
      </c>
      <c r="BU13" s="258">
        <f t="shared" si="83"/>
        <v>1</v>
      </c>
      <c r="BV13" s="258">
        <f t="shared" si="84"/>
        <v>1</v>
      </c>
      <c r="BW13" s="258">
        <f t="shared" si="85"/>
        <v>0</v>
      </c>
      <c r="BX13" s="258">
        <f t="shared" si="86"/>
        <v>1</v>
      </c>
      <c r="BY13" s="258">
        <f t="shared" si="87"/>
        <v>1</v>
      </c>
      <c r="BZ13" s="258">
        <f t="shared" si="88"/>
        <v>0</v>
      </c>
      <c r="CA13" s="258">
        <f t="shared" si="89"/>
        <v>1</v>
      </c>
      <c r="CB13" s="258">
        <f t="shared" si="90"/>
        <v>1</v>
      </c>
      <c r="CC13" s="258">
        <f t="shared" si="91"/>
        <v>0</v>
      </c>
      <c r="CD13" s="258">
        <f t="shared" si="92"/>
        <v>1</v>
      </c>
    </row>
    <row r="14" spans="1:82">
      <c r="A14" s="258"/>
      <c r="B14" s="258"/>
      <c r="C14" s="259"/>
      <c r="D14" s="258"/>
      <c r="E14" s="258"/>
      <c r="F14" s="258"/>
      <c r="G14" s="258">
        <v>5</v>
      </c>
      <c r="H14" s="414" t="s">
        <v>3482</v>
      </c>
      <c r="I14" s="273"/>
      <c r="J14" s="274" t="s">
        <v>3483</v>
      </c>
      <c r="K14" s="275"/>
      <c r="L14" s="745"/>
      <c r="M14" s="272"/>
      <c r="N14" s="508">
        <f t="shared" si="30"/>
        <v>0</v>
      </c>
      <c r="O14" s="510">
        <f t="shared" si="31"/>
        <v>0</v>
      </c>
      <c r="P14" s="260">
        <f t="shared" ref="P14:P16" si="93">IFERROR(AO14,"")</f>
        <v>0</v>
      </c>
      <c r="Q14" s="261">
        <f t="shared" ref="Q14:Q16" si="94">AN14</f>
        <v>0</v>
      </c>
      <c r="R14" s="261">
        <f t="shared" ref="R14:R15" si="95">C14</f>
        <v>0</v>
      </c>
      <c r="S14" s="262"/>
      <c r="T14" s="262"/>
      <c r="U14" s="263">
        <f t="shared" si="35"/>
        <v>1.288</v>
      </c>
      <c r="V14" s="264">
        <f>IF(E14="SP",1,IF(D14="",ExtraMargeMateriaal,(1-VLOOKUP(D14,TabelAankoop[],4,FALSE))))</f>
        <v>1</v>
      </c>
      <c r="W14" s="265">
        <f t="shared" si="36"/>
        <v>0.6885</v>
      </c>
      <c r="X14" s="266">
        <f t="shared" si="37"/>
        <v>1</v>
      </c>
      <c r="Y14" s="267">
        <f t="shared" si="38"/>
        <v>1.46</v>
      </c>
      <c r="Z14" s="267">
        <f t="shared" si="39"/>
        <v>1.1599999999999999</v>
      </c>
      <c r="AA14" s="268">
        <f t="shared" si="40"/>
        <v>0</v>
      </c>
      <c r="AB14" s="456">
        <f t="shared" si="41"/>
        <v>0</v>
      </c>
      <c r="AC14" s="457">
        <f t="shared" si="42"/>
        <v>0</v>
      </c>
      <c r="AD14" s="456">
        <f t="shared" si="43"/>
        <v>0</v>
      </c>
      <c r="AE14" s="458">
        <f t="shared" si="44"/>
        <v>0</v>
      </c>
      <c r="AF14" s="457">
        <f t="shared" si="45"/>
        <v>0</v>
      </c>
      <c r="AG14" s="456">
        <f t="shared" si="46"/>
        <v>0</v>
      </c>
      <c r="AH14" s="457">
        <f t="shared" si="47"/>
        <v>0</v>
      </c>
      <c r="AI14" s="268">
        <f t="shared" si="48"/>
        <v>0</v>
      </c>
      <c r="AJ14" s="269">
        <f t="shared" si="49"/>
        <v>0</v>
      </c>
      <c r="AK14" s="270">
        <f t="shared" si="50"/>
        <v>0</v>
      </c>
      <c r="AL14" s="415">
        <f t="shared" si="51"/>
        <v>0</v>
      </c>
      <c r="AM14" s="259" t="str">
        <f>IF(AP14="","",IFERROR(VLOOKUP(AP14,CODES!$A$3:$D$1348,4,FALSE),"X"))&amp;IF(AQ14="","",IFERROR(VLOOKUP(AQ14,CODES!$A$3:$D$1348,4,FALSE),"X"))&amp;IF(AR14="","",IFERROR(VLOOKUP(AR14,CODES!$A$3:$D$1348,4,FALSE),"X"))&amp;IF(AS14="","",IFERROR(VLOOKUP(AS14,CODES!$A$3:$D$1348,4,FALSE),"X"))&amp;IF(AT14="","",IFERROR(VLOOKUP(AT14,CODES!$A$3:$D$1348,4,FALSE),"X"))&amp;IF(AU14="","",IFERROR(VLOOKUP(AU14,CODES!$A$3:$D$1348,4,FALSE),"X"))&amp;IF(AV14="","",IFERROR(VLOOKUP(AV14,CODES!$A$3:$D$1348,4,FALSE),"X"))&amp;IF(AW14="","",IFERROR(VLOOKUP(AW14,CODES!$A$3:$D$1348,4,FALSE),"X"))&amp;IF(AX14="","",IFERROR(VLOOKUP(AX14,CODES!$A$3:$D$1348,4,FALSE),"X"))&amp;IF(AY14="","",IFERROR(VLOOKUP(AY14,CODES!$A$3:$D$1348,4,FALSE),"X"))</f>
        <v/>
      </c>
      <c r="AN14" s="258">
        <f>SUM(IFERROR(VLOOKUP(AP14,CODES!$A$3:$D$1348,4,FALSE)*BC14,0),IFERROR(VLOOKUP(AQ14,CODES!$A$3:$D$1348,4,FALSE)*BF14,0),IFERROR(VLOOKUP(AR14,CODES!$A$3:$D$1348,4,FALSE)*BI14,0),IFERROR(VLOOKUP(AS14,CODES!$A$3:$D$1348,4,FALSE)*BL14,0),IFERROR(VLOOKUP(AT14,CODES!$A$3:$D$1348,4,FALSE)*BO14,0),IFERROR(VLOOKUP(AU14,CODES!$A$3:$D$1348,4,FALSE)*BR14,0),IFERROR(VLOOKUP(AV14,CODES!$A$3:$D$1348,4,FALSE)*BU14,0),IFERROR(VLOOKUP(AW14,CODES!$A$3:$D$1348,4,FALSE)*BX14,0),IFERROR(VLOOKUP(AX14,CODES!$A$3:$D$1348,4,FALSE)*CA14,0),IFERROR(VLOOKUP(AY14,CODES!$A$3:$D$1348,4,FALSE)*CD14,0))</f>
        <v>0</v>
      </c>
      <c r="AO14" s="258">
        <f>SUM(IFERROR(VLOOKUP(AP14,CODES!$A$3:$D$1348,3,FALSE)*BC14,0),IFERROR(VLOOKUP(AQ14,CODES!$A$3:$D$1348,3,FALSE)*BF14,0),IFERROR(VLOOKUP(AR14,CODES!$A$3:$D$1348,3,FALSE)*BI14,0),IFERROR(VLOOKUP(AS14,CODES!$A$3:$D$1348,3,FALSE)*BL14,0),IFERROR(VLOOKUP(AT14,CODES!$A$3:$D$1348,3,FALSE)*BO14,0),IFERROR(VLOOKUP(AU14,CODES!$A$3:$D$1348,3,FALSE)*BR14,0),IFERROR(VLOOKUP(AV14,CODES!$A$3:$D$1348,3,FALSE)*BU14,0),IFERROR(VLOOKUP(AW14,CODES!$A$3:$D$1348,3,FALSE)*BX14,0),IFERROR(VLOOKUP(AX14,CODES!$A$3:$D$1348,3,FALSE)*CA14,0),IFERROR(VLOOKUP(AY14,CODES!$A$3:$D$1348,3,FALSE)*CD14,0))+B14</f>
        <v>0</v>
      </c>
      <c r="AP14" s="271" t="str">
        <f t="shared" si="52"/>
        <v/>
      </c>
      <c r="AQ14" s="271" t="str">
        <f t="shared" si="53"/>
        <v/>
      </c>
      <c r="AR14" s="271" t="str">
        <f t="shared" si="54"/>
        <v/>
      </c>
      <c r="AS14" s="271" t="str">
        <f t="shared" si="55"/>
        <v/>
      </c>
      <c r="AT14" s="271" t="str">
        <f t="shared" si="56"/>
        <v/>
      </c>
      <c r="AU14" s="271" t="str">
        <f t="shared" si="57"/>
        <v/>
      </c>
      <c r="AV14" s="271" t="str">
        <f t="shared" si="58"/>
        <v/>
      </c>
      <c r="AW14" s="271" t="str">
        <f t="shared" si="59"/>
        <v/>
      </c>
      <c r="AX14" s="271" t="str">
        <f t="shared" si="60"/>
        <v/>
      </c>
      <c r="AY14" s="271" t="str">
        <f t="shared" si="61"/>
        <v/>
      </c>
      <c r="AZ14" s="258">
        <f t="shared" si="62"/>
        <v>0</v>
      </c>
      <c r="BA14" s="258">
        <f t="shared" si="63"/>
        <v>1</v>
      </c>
      <c r="BB14" s="258">
        <f t="shared" si="64"/>
        <v>0</v>
      </c>
      <c r="BC14" s="258">
        <f t="shared" si="65"/>
        <v>1</v>
      </c>
      <c r="BD14" s="258">
        <f t="shared" si="66"/>
        <v>1</v>
      </c>
      <c r="BE14" s="258">
        <f t="shared" si="67"/>
        <v>0</v>
      </c>
      <c r="BF14" s="258">
        <f t="shared" si="68"/>
        <v>1</v>
      </c>
      <c r="BG14" s="258">
        <f t="shared" si="69"/>
        <v>1</v>
      </c>
      <c r="BH14" s="258">
        <f t="shared" si="70"/>
        <v>0</v>
      </c>
      <c r="BI14" s="258">
        <f t="shared" si="71"/>
        <v>1</v>
      </c>
      <c r="BJ14" s="258">
        <f t="shared" si="72"/>
        <v>1</v>
      </c>
      <c r="BK14" s="258">
        <f t="shared" si="73"/>
        <v>0</v>
      </c>
      <c r="BL14" s="258">
        <f t="shared" si="74"/>
        <v>1</v>
      </c>
      <c r="BM14" s="258">
        <f t="shared" si="75"/>
        <v>1</v>
      </c>
      <c r="BN14" s="258">
        <f t="shared" si="76"/>
        <v>0</v>
      </c>
      <c r="BO14" s="258">
        <f t="shared" si="77"/>
        <v>1</v>
      </c>
      <c r="BP14" s="258">
        <f t="shared" si="78"/>
        <v>1</v>
      </c>
      <c r="BQ14" s="258">
        <f t="shared" si="79"/>
        <v>0</v>
      </c>
      <c r="BR14" s="258">
        <f t="shared" si="80"/>
        <v>1</v>
      </c>
      <c r="BS14" s="258">
        <f t="shared" si="81"/>
        <v>1</v>
      </c>
      <c r="BT14" s="258">
        <f t="shared" si="82"/>
        <v>0</v>
      </c>
      <c r="BU14" s="258">
        <f t="shared" si="83"/>
        <v>1</v>
      </c>
      <c r="BV14" s="258">
        <f t="shared" si="84"/>
        <v>1</v>
      </c>
      <c r="BW14" s="258">
        <f t="shared" si="85"/>
        <v>0</v>
      </c>
      <c r="BX14" s="258">
        <f t="shared" si="86"/>
        <v>1</v>
      </c>
      <c r="BY14" s="258">
        <f t="shared" si="87"/>
        <v>1</v>
      </c>
      <c r="BZ14" s="258">
        <f t="shared" si="88"/>
        <v>0</v>
      </c>
      <c r="CA14" s="258">
        <f t="shared" si="89"/>
        <v>1</v>
      </c>
      <c r="CB14" s="258">
        <f t="shared" si="90"/>
        <v>1</v>
      </c>
      <c r="CC14" s="258">
        <f t="shared" si="91"/>
        <v>0</v>
      </c>
      <c r="CD14" s="258">
        <f t="shared" si="92"/>
        <v>1</v>
      </c>
    </row>
    <row r="15" spans="1:82">
      <c r="A15" s="258"/>
      <c r="B15" s="258"/>
      <c r="C15" s="259"/>
      <c r="D15" s="258"/>
      <c r="E15" s="258" t="s">
        <v>3484</v>
      </c>
      <c r="F15" s="736"/>
      <c r="G15" s="258">
        <v>6</v>
      </c>
      <c r="H15" s="414" t="s">
        <v>3485</v>
      </c>
      <c r="I15" s="273"/>
      <c r="J15" s="274" t="s">
        <v>3486</v>
      </c>
      <c r="K15" s="275"/>
      <c r="L15" s="745"/>
      <c r="M15" s="272"/>
      <c r="N15" s="508">
        <f t="shared" si="30"/>
        <v>0</v>
      </c>
      <c r="O15" s="510">
        <f t="shared" si="31"/>
        <v>0</v>
      </c>
      <c r="P15" s="260">
        <f t="shared" si="93"/>
        <v>0</v>
      </c>
      <c r="Q15" s="261">
        <f t="shared" si="94"/>
        <v>0</v>
      </c>
      <c r="R15" s="261">
        <f t="shared" si="95"/>
        <v>0</v>
      </c>
      <c r="S15" s="262"/>
      <c r="T15" s="262"/>
      <c r="U15" s="263">
        <f t="shared" si="35"/>
        <v>1.288</v>
      </c>
      <c r="V15" s="264">
        <f>IF(E15="SP",1,IF(D15="",ExtraMargeMateriaal,(1-VLOOKUP(D15,TabelAankoop[],4,FALSE))))</f>
        <v>1</v>
      </c>
      <c r="W15" s="265">
        <f t="shared" si="36"/>
        <v>0.6885</v>
      </c>
      <c r="X15" s="266">
        <f t="shared" si="37"/>
        <v>1</v>
      </c>
      <c r="Y15" s="267">
        <f t="shared" si="38"/>
        <v>1.46</v>
      </c>
      <c r="Z15" s="267">
        <f t="shared" si="39"/>
        <v>1.1599999999999999</v>
      </c>
      <c r="AA15" s="268">
        <f t="shared" si="40"/>
        <v>0</v>
      </c>
      <c r="AB15" s="456">
        <f t="shared" si="41"/>
        <v>0</v>
      </c>
      <c r="AC15" s="457">
        <f t="shared" si="42"/>
        <v>0</v>
      </c>
      <c r="AD15" s="456">
        <f t="shared" si="43"/>
        <v>0</v>
      </c>
      <c r="AE15" s="458">
        <f t="shared" si="44"/>
        <v>0</v>
      </c>
      <c r="AF15" s="457">
        <f t="shared" si="45"/>
        <v>0</v>
      </c>
      <c r="AG15" s="456">
        <f t="shared" si="46"/>
        <v>0</v>
      </c>
      <c r="AH15" s="457">
        <f t="shared" si="47"/>
        <v>0</v>
      </c>
      <c r="AI15" s="268">
        <f t="shared" si="48"/>
        <v>0</v>
      </c>
      <c r="AJ15" s="269">
        <f t="shared" si="49"/>
        <v>0</v>
      </c>
      <c r="AK15" s="270">
        <f t="shared" si="50"/>
        <v>0</v>
      </c>
      <c r="AL15" s="415">
        <f t="shared" si="51"/>
        <v>0</v>
      </c>
      <c r="AM15" s="259" t="str">
        <f>IF(AP15="","",IFERROR(VLOOKUP(AP15,CODES!$A$3:$D$1348,4,FALSE),"X"))&amp;IF(AQ15="","",IFERROR(VLOOKUP(AQ15,CODES!$A$3:$D$1348,4,FALSE),"X"))&amp;IF(AR15="","",IFERROR(VLOOKUP(AR15,CODES!$A$3:$D$1348,4,FALSE),"X"))&amp;IF(AS15="","",IFERROR(VLOOKUP(AS15,CODES!$A$3:$D$1348,4,FALSE),"X"))&amp;IF(AT15="","",IFERROR(VLOOKUP(AT15,CODES!$A$3:$D$1348,4,FALSE),"X"))&amp;IF(AU15="","",IFERROR(VLOOKUP(AU15,CODES!$A$3:$D$1348,4,FALSE),"X"))&amp;IF(AV15="","",IFERROR(VLOOKUP(AV15,CODES!$A$3:$D$1348,4,FALSE),"X"))&amp;IF(AW15="","",IFERROR(VLOOKUP(AW15,CODES!$A$3:$D$1348,4,FALSE),"X"))&amp;IF(AX15="","",IFERROR(VLOOKUP(AX15,CODES!$A$3:$D$1348,4,FALSE),"X"))&amp;IF(AY15="","",IFERROR(VLOOKUP(AY15,CODES!$A$3:$D$1348,4,FALSE),"X"))</f>
        <v/>
      </c>
      <c r="AN15" s="258">
        <f>SUM(IFERROR(VLOOKUP(AP15,CODES!$A$3:$D$1348,4,FALSE)*BC15,0),IFERROR(VLOOKUP(AQ15,CODES!$A$3:$D$1348,4,FALSE)*BF15,0),IFERROR(VLOOKUP(AR15,CODES!$A$3:$D$1348,4,FALSE)*BI15,0),IFERROR(VLOOKUP(AS15,CODES!$A$3:$D$1348,4,FALSE)*BL15,0),IFERROR(VLOOKUP(AT15,CODES!$A$3:$D$1348,4,FALSE)*BO15,0),IFERROR(VLOOKUP(AU15,CODES!$A$3:$D$1348,4,FALSE)*BR15,0),IFERROR(VLOOKUP(AV15,CODES!$A$3:$D$1348,4,FALSE)*BU15,0),IFERROR(VLOOKUP(AW15,CODES!$A$3:$D$1348,4,FALSE)*BX15,0),IFERROR(VLOOKUP(AX15,CODES!$A$3:$D$1348,4,FALSE)*CA15,0),IFERROR(VLOOKUP(AY15,CODES!$A$3:$D$1348,4,FALSE)*CD15,0))</f>
        <v>0</v>
      </c>
      <c r="AO15" s="258">
        <f>SUM(IFERROR(VLOOKUP(AP15,CODES!$A$3:$D$1348,3,FALSE)*BC15,0),IFERROR(VLOOKUP(AQ15,CODES!$A$3:$D$1348,3,FALSE)*BF15,0),IFERROR(VLOOKUP(AR15,CODES!$A$3:$D$1348,3,FALSE)*BI15,0),IFERROR(VLOOKUP(AS15,CODES!$A$3:$D$1348,3,FALSE)*BL15,0),IFERROR(VLOOKUP(AT15,CODES!$A$3:$D$1348,3,FALSE)*BO15,0),IFERROR(VLOOKUP(AU15,CODES!$A$3:$D$1348,3,FALSE)*BR15,0),IFERROR(VLOOKUP(AV15,CODES!$A$3:$D$1348,3,FALSE)*BU15,0),IFERROR(VLOOKUP(AW15,CODES!$A$3:$D$1348,3,FALSE)*BX15,0),IFERROR(VLOOKUP(AX15,CODES!$A$3:$D$1348,3,FALSE)*CA15,0),IFERROR(VLOOKUP(AY15,CODES!$A$3:$D$1348,3,FALSE)*CD15,0))+B15</f>
        <v>0</v>
      </c>
      <c r="AP15" s="271" t="str">
        <f t="shared" si="52"/>
        <v/>
      </c>
      <c r="AQ15" s="271" t="str">
        <f t="shared" si="53"/>
        <v/>
      </c>
      <c r="AR15" s="271" t="str">
        <f t="shared" si="54"/>
        <v/>
      </c>
      <c r="AS15" s="271" t="str">
        <f t="shared" si="55"/>
        <v/>
      </c>
      <c r="AT15" s="271" t="str">
        <f t="shared" si="56"/>
        <v/>
      </c>
      <c r="AU15" s="271" t="str">
        <f t="shared" si="57"/>
        <v/>
      </c>
      <c r="AV15" s="271" t="str">
        <f t="shared" si="58"/>
        <v/>
      </c>
      <c r="AW15" s="271" t="str">
        <f t="shared" si="59"/>
        <v/>
      </c>
      <c r="AX15" s="271" t="str">
        <f t="shared" si="60"/>
        <v/>
      </c>
      <c r="AY15" s="271" t="str">
        <f t="shared" si="61"/>
        <v/>
      </c>
      <c r="AZ15" s="258">
        <f t="shared" si="62"/>
        <v>0</v>
      </c>
      <c r="BA15" s="258">
        <f t="shared" si="63"/>
        <v>1</v>
      </c>
      <c r="BB15" s="258">
        <f t="shared" si="64"/>
        <v>0</v>
      </c>
      <c r="BC15" s="258">
        <f t="shared" si="65"/>
        <v>1</v>
      </c>
      <c r="BD15" s="258">
        <f t="shared" si="66"/>
        <v>1</v>
      </c>
      <c r="BE15" s="258">
        <f t="shared" si="67"/>
        <v>0</v>
      </c>
      <c r="BF15" s="258">
        <f t="shared" si="68"/>
        <v>1</v>
      </c>
      <c r="BG15" s="258">
        <f t="shared" si="69"/>
        <v>1</v>
      </c>
      <c r="BH15" s="258">
        <f t="shared" si="70"/>
        <v>0</v>
      </c>
      <c r="BI15" s="258">
        <f t="shared" si="71"/>
        <v>1</v>
      </c>
      <c r="BJ15" s="258">
        <f t="shared" si="72"/>
        <v>1</v>
      </c>
      <c r="BK15" s="258">
        <f t="shared" si="73"/>
        <v>0</v>
      </c>
      <c r="BL15" s="258">
        <f t="shared" si="74"/>
        <v>1</v>
      </c>
      <c r="BM15" s="258">
        <f t="shared" si="75"/>
        <v>1</v>
      </c>
      <c r="BN15" s="258">
        <f t="shared" si="76"/>
        <v>0</v>
      </c>
      <c r="BO15" s="258">
        <f t="shared" si="77"/>
        <v>1</v>
      </c>
      <c r="BP15" s="258">
        <f t="shared" si="78"/>
        <v>1</v>
      </c>
      <c r="BQ15" s="258">
        <f t="shared" si="79"/>
        <v>0</v>
      </c>
      <c r="BR15" s="258">
        <f t="shared" si="80"/>
        <v>1</v>
      </c>
      <c r="BS15" s="258">
        <f t="shared" si="81"/>
        <v>1</v>
      </c>
      <c r="BT15" s="258">
        <f t="shared" si="82"/>
        <v>0</v>
      </c>
      <c r="BU15" s="258">
        <f t="shared" si="83"/>
        <v>1</v>
      </c>
      <c r="BV15" s="258">
        <f t="shared" si="84"/>
        <v>1</v>
      </c>
      <c r="BW15" s="258">
        <f t="shared" si="85"/>
        <v>0</v>
      </c>
      <c r="BX15" s="258">
        <f t="shared" si="86"/>
        <v>1</v>
      </c>
      <c r="BY15" s="258">
        <f t="shared" si="87"/>
        <v>1</v>
      </c>
      <c r="BZ15" s="258">
        <f t="shared" si="88"/>
        <v>0</v>
      </c>
      <c r="CA15" s="258">
        <f t="shared" si="89"/>
        <v>1</v>
      </c>
      <c r="CB15" s="258">
        <f t="shared" si="90"/>
        <v>1</v>
      </c>
      <c r="CC15" s="258">
        <f t="shared" si="91"/>
        <v>0</v>
      </c>
      <c r="CD15" s="258">
        <f t="shared" si="92"/>
        <v>1</v>
      </c>
    </row>
    <row r="16" spans="1:82">
      <c r="A16" s="29" t="s">
        <v>3487</v>
      </c>
      <c r="B16" s="258">
        <v>2286</v>
      </c>
      <c r="C16" s="259"/>
      <c r="D16" s="258" t="s">
        <v>3488</v>
      </c>
      <c r="E16" s="258"/>
      <c r="F16" s="736"/>
      <c r="G16" s="258">
        <v>8</v>
      </c>
      <c r="H16" s="414" t="s">
        <v>3489</v>
      </c>
      <c r="I16" s="273"/>
      <c r="J16" s="274" t="s">
        <v>3490</v>
      </c>
      <c r="K16" s="275" t="s">
        <v>3491</v>
      </c>
      <c r="L16" s="745" t="s">
        <v>3492</v>
      </c>
      <c r="M16" s="272">
        <v>1</v>
      </c>
      <c r="N16" s="508">
        <f t="shared" si="30"/>
        <v>4150.62</v>
      </c>
      <c r="O16" s="510">
        <f t="shared" si="31"/>
        <v>4150.62</v>
      </c>
      <c r="P16" s="260">
        <f t="shared" si="93"/>
        <v>2286</v>
      </c>
      <c r="Q16" s="261">
        <f t="shared" si="94"/>
        <v>1200</v>
      </c>
      <c r="R16" s="261">
        <f t="shared" ref="R16:R236" si="96">C16</f>
        <v>0</v>
      </c>
      <c r="S16" s="262" t="s">
        <v>3493</v>
      </c>
      <c r="T16" s="262"/>
      <c r="U16" s="263">
        <f t="shared" si="35"/>
        <v>1.288</v>
      </c>
      <c r="V16" s="264">
        <f>IF(E16="SP",1,IF(D16="",ExtraMargeMateriaal,(1-VLOOKUP(D16,TabelAankoop[],4,FALSE))))</f>
        <v>1</v>
      </c>
      <c r="W16" s="265">
        <f t="shared" si="36"/>
        <v>0.6885</v>
      </c>
      <c r="X16" s="266">
        <f t="shared" si="37"/>
        <v>1</v>
      </c>
      <c r="Y16" s="267">
        <f t="shared" si="38"/>
        <v>1.46</v>
      </c>
      <c r="Z16" s="267">
        <f t="shared" si="39"/>
        <v>1.1599999999999999</v>
      </c>
      <c r="AA16" s="268">
        <f t="shared" si="40"/>
        <v>4150.62</v>
      </c>
      <c r="AB16" s="456">
        <f t="shared" si="41"/>
        <v>2286</v>
      </c>
      <c r="AC16" s="457">
        <f t="shared" si="42"/>
        <v>2944.37</v>
      </c>
      <c r="AD16" s="456">
        <f t="shared" si="43"/>
        <v>1206.25</v>
      </c>
      <c r="AE16" s="458">
        <f t="shared" si="44"/>
        <v>1200</v>
      </c>
      <c r="AF16" s="457">
        <f t="shared" si="45"/>
        <v>20</v>
      </c>
      <c r="AG16" s="456">
        <f t="shared" si="46"/>
        <v>0</v>
      </c>
      <c r="AH16" s="457">
        <f t="shared" si="47"/>
        <v>0</v>
      </c>
      <c r="AI16" s="268">
        <f t="shared" si="48"/>
        <v>2286</v>
      </c>
      <c r="AJ16" s="269">
        <f t="shared" si="49"/>
        <v>2944.3679999999999</v>
      </c>
      <c r="AK16" s="270">
        <f t="shared" si="50"/>
        <v>1206.252</v>
      </c>
      <c r="AL16" s="415">
        <f t="shared" si="51"/>
        <v>0</v>
      </c>
      <c r="AM16" s="259" t="str">
        <f>IF(AP16="","",IFERROR(VLOOKUP(AP16,CODES!$A$3:$D$1348,4,FALSE),"X"))&amp;IF(AQ16="","",IFERROR(VLOOKUP(AQ16,CODES!$A$3:$D$1348,4,FALSE),"X"))&amp;IF(AR16="","",IFERROR(VLOOKUP(AR16,CODES!$A$3:$D$1348,4,FALSE),"X"))&amp;IF(AS16="","",IFERROR(VLOOKUP(AS16,CODES!$A$3:$D$1348,4,FALSE),"X"))&amp;IF(AT16="","",IFERROR(VLOOKUP(AT16,CODES!$A$3:$D$1348,4,FALSE),"X"))&amp;IF(AU16="","",IFERROR(VLOOKUP(AU16,CODES!$A$3:$D$1348,4,FALSE),"X"))&amp;IF(AV16="","",IFERROR(VLOOKUP(AV16,CODES!$A$3:$D$1348,4,FALSE),"X"))&amp;IF(AW16="","",IFERROR(VLOOKUP(AW16,CODES!$A$3:$D$1348,4,FALSE),"X"))&amp;IF(AX16="","",IFERROR(VLOOKUP(AX16,CODES!$A$3:$D$1348,4,FALSE),"X"))&amp;IF(AY16="","",IFERROR(VLOOKUP(AY16,CODES!$A$3:$D$1348,4,FALSE),"X"))</f>
        <v>60</v>
      </c>
      <c r="AN16" s="258">
        <f>SUM(IFERROR(VLOOKUP(AP16,CODES!$A$3:$D$1348,4,FALSE)*BC16,0),IFERROR(VLOOKUP(AQ16,CODES!$A$3:$D$1348,4,FALSE)*BF16,0),IFERROR(VLOOKUP(AR16,CODES!$A$3:$D$1348,4,FALSE)*BI16,0),IFERROR(VLOOKUP(AS16,CODES!$A$3:$D$1348,4,FALSE)*BL16,0),IFERROR(VLOOKUP(AT16,CODES!$A$3:$D$1348,4,FALSE)*BO16,0),IFERROR(VLOOKUP(AU16,CODES!$A$3:$D$1348,4,FALSE)*BR16,0),IFERROR(VLOOKUP(AV16,CODES!$A$3:$D$1348,4,FALSE)*BU16,0),IFERROR(VLOOKUP(AW16,CODES!$A$3:$D$1348,4,FALSE)*BX16,0),IFERROR(VLOOKUP(AX16,CODES!$A$3:$D$1348,4,FALSE)*CA16,0),IFERROR(VLOOKUP(AY16,CODES!$A$3:$D$1348,4,FALSE)*CD16,0))</f>
        <v>1200</v>
      </c>
      <c r="AO16" s="258">
        <f>SUM(IFERROR(VLOOKUP(AP16,CODES!$A$3:$D$1348,3,FALSE)*BC16,0),IFERROR(VLOOKUP(AQ16,CODES!$A$3:$D$1348,3,FALSE)*BF16,0),IFERROR(VLOOKUP(AR16,CODES!$A$3:$D$1348,3,FALSE)*BI16,0),IFERROR(VLOOKUP(AS16,CODES!$A$3:$D$1348,3,FALSE)*BL16,0),IFERROR(VLOOKUP(AT16,CODES!$A$3:$D$1348,3,FALSE)*BO16,0),IFERROR(VLOOKUP(AU16,CODES!$A$3:$D$1348,3,FALSE)*BR16,0),IFERROR(VLOOKUP(AV16,CODES!$A$3:$D$1348,3,FALSE)*BU16,0),IFERROR(VLOOKUP(AW16,CODES!$A$3:$D$1348,3,FALSE)*BX16,0),IFERROR(VLOOKUP(AX16,CODES!$A$3:$D$1348,3,FALSE)*CA16,0),IFERROR(VLOOKUP(AY16,CODES!$A$3:$D$1348,3,FALSE)*CD16,0))+B16</f>
        <v>2286</v>
      </c>
      <c r="AP16" s="271" t="str">
        <f t="shared" si="52"/>
        <v>u</v>
      </c>
      <c r="AQ16" s="271" t="str">
        <f t="shared" si="53"/>
        <v/>
      </c>
      <c r="AR16" s="271" t="str">
        <f t="shared" si="54"/>
        <v/>
      </c>
      <c r="AS16" s="271" t="str">
        <f t="shared" si="55"/>
        <v/>
      </c>
      <c r="AT16" s="271" t="str">
        <f t="shared" si="56"/>
        <v/>
      </c>
      <c r="AU16" s="271" t="str">
        <f t="shared" si="57"/>
        <v/>
      </c>
      <c r="AV16" s="271" t="str">
        <f t="shared" si="58"/>
        <v/>
      </c>
      <c r="AW16" s="271" t="str">
        <f t="shared" si="59"/>
        <v/>
      </c>
      <c r="AX16" s="271" t="str">
        <f t="shared" si="60"/>
        <v/>
      </c>
      <c r="AY16" s="271" t="str">
        <f t="shared" si="61"/>
        <v/>
      </c>
      <c r="AZ16" s="258">
        <f t="shared" si="62"/>
        <v>4</v>
      </c>
      <c r="BA16" s="258">
        <f t="shared" si="63"/>
        <v>5</v>
      </c>
      <c r="BB16" s="258">
        <f t="shared" si="64"/>
        <v>3</v>
      </c>
      <c r="BC16" s="258" t="str">
        <f t="shared" si="65"/>
        <v>20</v>
      </c>
      <c r="BD16" s="258">
        <f t="shared" si="66"/>
        <v>5</v>
      </c>
      <c r="BE16" s="258">
        <f t="shared" si="67"/>
        <v>0</v>
      </c>
      <c r="BF16" s="258">
        <f t="shared" si="68"/>
        <v>1</v>
      </c>
      <c r="BG16" s="258">
        <f t="shared" si="69"/>
        <v>5</v>
      </c>
      <c r="BH16" s="258">
        <f t="shared" si="70"/>
        <v>0</v>
      </c>
      <c r="BI16" s="258">
        <f t="shared" si="71"/>
        <v>1</v>
      </c>
      <c r="BJ16" s="258">
        <f t="shared" si="72"/>
        <v>5</v>
      </c>
      <c r="BK16" s="258">
        <f t="shared" si="73"/>
        <v>0</v>
      </c>
      <c r="BL16" s="258">
        <f t="shared" si="74"/>
        <v>1</v>
      </c>
      <c r="BM16" s="258">
        <f t="shared" si="75"/>
        <v>5</v>
      </c>
      <c r="BN16" s="258">
        <f t="shared" si="76"/>
        <v>0</v>
      </c>
      <c r="BO16" s="258">
        <f t="shared" si="77"/>
        <v>1</v>
      </c>
      <c r="BP16" s="258">
        <f t="shared" si="78"/>
        <v>5</v>
      </c>
      <c r="BQ16" s="258">
        <f t="shared" si="79"/>
        <v>0</v>
      </c>
      <c r="BR16" s="258">
        <f t="shared" si="80"/>
        <v>1</v>
      </c>
      <c r="BS16" s="258">
        <f t="shared" si="81"/>
        <v>5</v>
      </c>
      <c r="BT16" s="258">
        <f t="shared" si="82"/>
        <v>0</v>
      </c>
      <c r="BU16" s="258">
        <f t="shared" si="83"/>
        <v>1</v>
      </c>
      <c r="BV16" s="258">
        <f t="shared" si="84"/>
        <v>5</v>
      </c>
      <c r="BW16" s="258">
        <f t="shared" si="85"/>
        <v>0</v>
      </c>
      <c r="BX16" s="258">
        <f t="shared" si="86"/>
        <v>1</v>
      </c>
      <c r="BY16" s="258">
        <f t="shared" si="87"/>
        <v>5</v>
      </c>
      <c r="BZ16" s="258">
        <f t="shared" si="88"/>
        <v>0</v>
      </c>
      <c r="CA16" s="258">
        <f t="shared" si="89"/>
        <v>1</v>
      </c>
      <c r="CB16" s="258">
        <f t="shared" si="90"/>
        <v>5</v>
      </c>
      <c r="CC16" s="258">
        <f t="shared" si="91"/>
        <v>0</v>
      </c>
      <c r="CD16" s="258">
        <f t="shared" si="92"/>
        <v>1</v>
      </c>
    </row>
    <row r="17" spans="1:82">
      <c r="A17" s="29" t="s">
        <v>3494</v>
      </c>
      <c r="B17" s="258">
        <f>2.12*35</f>
        <v>74.2</v>
      </c>
      <c r="C17" s="259"/>
      <c r="D17" s="258" t="s">
        <v>3495</v>
      </c>
      <c r="E17" s="258"/>
      <c r="F17" s="736"/>
      <c r="G17" s="258">
        <v>9</v>
      </c>
      <c r="H17" s="414" t="s">
        <v>3496</v>
      </c>
      <c r="I17" s="273"/>
      <c r="J17" s="274" t="s">
        <v>3497</v>
      </c>
      <c r="K17" s="275" t="s">
        <v>3491</v>
      </c>
      <c r="L17" s="745" t="s">
        <v>3492</v>
      </c>
      <c r="M17" s="272">
        <v>1</v>
      </c>
      <c r="N17" s="508">
        <f t="shared" si="30"/>
        <v>1852.3</v>
      </c>
      <c r="O17" s="510">
        <f t="shared" si="31"/>
        <v>1852.3</v>
      </c>
      <c r="P17" s="260">
        <f t="shared" ref="P17:P74" si="97">IFERROR(AO17,"")</f>
        <v>1143.56</v>
      </c>
      <c r="Q17" s="261">
        <f t="shared" ref="Q17:Q74" si="98">AN17</f>
        <v>480</v>
      </c>
      <c r="R17" s="261">
        <f t="shared" si="96"/>
        <v>0</v>
      </c>
      <c r="S17" s="262"/>
      <c r="T17" s="262"/>
      <c r="U17" s="263">
        <f t="shared" si="35"/>
        <v>1.288</v>
      </c>
      <c r="V17" s="264">
        <f>IF(E17="SP",1,IF(D17="",ExtraMargeMateriaal,(1-VLOOKUP(D17,TabelAankoop[],4,FALSE))))</f>
        <v>0.92999999999999994</v>
      </c>
      <c r="W17" s="265">
        <f t="shared" si="36"/>
        <v>0.6885</v>
      </c>
      <c r="X17" s="266">
        <f t="shared" si="37"/>
        <v>1</v>
      </c>
      <c r="Y17" s="267">
        <f t="shared" si="38"/>
        <v>1.46</v>
      </c>
      <c r="Z17" s="267">
        <f t="shared" si="39"/>
        <v>1.1599999999999999</v>
      </c>
      <c r="AA17" s="268">
        <f t="shared" si="40"/>
        <v>1852.3</v>
      </c>
      <c r="AB17" s="456">
        <f t="shared" si="41"/>
        <v>1063.51</v>
      </c>
      <c r="AC17" s="457">
        <f t="shared" si="42"/>
        <v>1369.8</v>
      </c>
      <c r="AD17" s="456">
        <f t="shared" si="43"/>
        <v>482.5</v>
      </c>
      <c r="AE17" s="458">
        <f t="shared" si="44"/>
        <v>480</v>
      </c>
      <c r="AF17" s="457">
        <f t="shared" si="45"/>
        <v>8</v>
      </c>
      <c r="AG17" s="456">
        <f t="shared" si="46"/>
        <v>0</v>
      </c>
      <c r="AH17" s="457">
        <f t="shared" si="47"/>
        <v>0</v>
      </c>
      <c r="AI17" s="268">
        <f t="shared" si="48"/>
        <v>1063.5107999999998</v>
      </c>
      <c r="AJ17" s="269">
        <f t="shared" si="49"/>
        <v>1369.8019103999998</v>
      </c>
      <c r="AK17" s="270">
        <f t="shared" si="50"/>
        <v>482.50080000000003</v>
      </c>
      <c r="AL17" s="415">
        <f t="shared" si="51"/>
        <v>0</v>
      </c>
      <c r="AM17" s="259" t="str">
        <f>IF(AP17="","",IFERROR(VLOOKUP(AP17,CODES!$A$3:$D$1348,4,FALSE),"X"))&amp;IF(AQ17="","",IFERROR(VLOOKUP(AQ17,CODES!$A$3:$D$1348,4,FALSE),"X"))&amp;IF(AR17="","",IFERROR(VLOOKUP(AR17,CODES!$A$3:$D$1348,4,FALSE),"X"))&amp;IF(AS17="","",IFERROR(VLOOKUP(AS17,CODES!$A$3:$D$1348,4,FALSE),"X"))&amp;IF(AT17="","",IFERROR(VLOOKUP(AT17,CODES!$A$3:$D$1348,4,FALSE),"X"))&amp;IF(AU17="","",IFERROR(VLOOKUP(AU17,CODES!$A$3:$D$1348,4,FALSE),"X"))&amp;IF(AV17="","",IFERROR(VLOOKUP(AV17,CODES!$A$3:$D$1348,4,FALSE),"X"))&amp;IF(AW17="","",IFERROR(VLOOKUP(AW17,CODES!$A$3:$D$1348,4,FALSE),"X"))&amp;IF(AX17="","",IFERROR(VLOOKUP(AX17,CODES!$A$3:$D$1348,4,FALSE),"X"))&amp;IF(AY17="","",IFERROR(VLOOKUP(AY17,CODES!$A$3:$D$1348,4,FALSE),"X"))</f>
        <v>660</v>
      </c>
      <c r="AN17" s="258">
        <f>SUM(IFERROR(VLOOKUP(AP17,CODES!$A$3:$D$1348,4,FALSE)*BC17,0),IFERROR(VLOOKUP(AQ17,CODES!$A$3:$D$1348,4,FALSE)*BF17,0),IFERROR(VLOOKUP(AR17,CODES!$A$3:$D$1348,4,FALSE)*BI17,0),IFERROR(VLOOKUP(AS17,CODES!$A$3:$D$1348,4,FALSE)*BL17,0),IFERROR(VLOOKUP(AT17,CODES!$A$3:$D$1348,4,FALSE)*BO17,0),IFERROR(VLOOKUP(AU17,CODES!$A$3:$D$1348,4,FALSE)*BR17,0),IFERROR(VLOOKUP(AV17,CODES!$A$3:$D$1348,4,FALSE)*BU17,0),IFERROR(VLOOKUP(AW17,CODES!$A$3:$D$1348,4,FALSE)*BX17,0),IFERROR(VLOOKUP(AX17,CODES!$A$3:$D$1348,4,FALSE)*CA17,0),IFERROR(VLOOKUP(AY17,CODES!$A$3:$D$1348,4,FALSE)*CD17,0))</f>
        <v>480</v>
      </c>
      <c r="AO17" s="258">
        <f>SUM(IFERROR(VLOOKUP(AP17,CODES!$A$3:$D$1348,3,FALSE)*BC17,0),IFERROR(VLOOKUP(AQ17,CODES!$A$3:$D$1348,3,FALSE)*BF17,0),IFERROR(VLOOKUP(AR17,CODES!$A$3:$D$1348,3,FALSE)*BI17,0),IFERROR(VLOOKUP(AS17,CODES!$A$3:$D$1348,3,FALSE)*BL17,0),IFERROR(VLOOKUP(AT17,CODES!$A$3:$D$1348,3,FALSE)*BO17,0),IFERROR(VLOOKUP(AU17,CODES!$A$3:$D$1348,3,FALSE)*BR17,0),IFERROR(VLOOKUP(AV17,CODES!$A$3:$D$1348,3,FALSE)*BU17,0),IFERROR(VLOOKUP(AW17,CODES!$A$3:$D$1348,3,FALSE)*BX17,0),IFERROR(VLOOKUP(AX17,CODES!$A$3:$D$1348,3,FALSE)*CA17,0),IFERROR(VLOOKUP(AY17,CODES!$A$3:$D$1348,3,FALSE)*CD17,0))+B17</f>
        <v>1143.56</v>
      </c>
      <c r="AP17" s="271" t="str">
        <f t="shared" si="52"/>
        <v>XGB5G25</v>
      </c>
      <c r="AQ17" s="271" t="str">
        <f t="shared" si="53"/>
        <v>u</v>
      </c>
      <c r="AR17" s="271" t="str">
        <f t="shared" si="54"/>
        <v/>
      </c>
      <c r="AS17" s="271" t="str">
        <f t="shared" si="55"/>
        <v/>
      </c>
      <c r="AT17" s="271" t="str">
        <f t="shared" si="56"/>
        <v/>
      </c>
      <c r="AU17" s="271" t="str">
        <f t="shared" si="57"/>
        <v/>
      </c>
      <c r="AV17" s="271" t="str">
        <f t="shared" si="58"/>
        <v/>
      </c>
      <c r="AW17" s="271" t="str">
        <f t="shared" si="59"/>
        <v/>
      </c>
      <c r="AX17" s="271" t="str">
        <f t="shared" si="60"/>
        <v/>
      </c>
      <c r="AY17" s="271" t="str">
        <f t="shared" si="61"/>
        <v/>
      </c>
      <c r="AZ17" s="258">
        <f t="shared" si="62"/>
        <v>14</v>
      </c>
      <c r="BA17" s="258">
        <f t="shared" si="63"/>
        <v>11</v>
      </c>
      <c r="BB17" s="258">
        <f t="shared" si="64"/>
        <v>3</v>
      </c>
      <c r="BC17" s="258" t="str">
        <f t="shared" si="65"/>
        <v>50</v>
      </c>
      <c r="BD17" s="258">
        <f t="shared" si="66"/>
        <v>15</v>
      </c>
      <c r="BE17" s="258">
        <f t="shared" si="67"/>
        <v>2</v>
      </c>
      <c r="BF17" s="258" t="str">
        <f t="shared" si="68"/>
        <v>3</v>
      </c>
      <c r="BG17" s="258">
        <f t="shared" si="69"/>
        <v>15</v>
      </c>
      <c r="BH17" s="258">
        <f t="shared" si="70"/>
        <v>0</v>
      </c>
      <c r="BI17" s="258">
        <f t="shared" si="71"/>
        <v>1</v>
      </c>
      <c r="BJ17" s="258">
        <f t="shared" si="72"/>
        <v>15</v>
      </c>
      <c r="BK17" s="258">
        <f t="shared" si="73"/>
        <v>0</v>
      </c>
      <c r="BL17" s="258">
        <f t="shared" si="74"/>
        <v>1</v>
      </c>
      <c r="BM17" s="258">
        <f t="shared" si="75"/>
        <v>15</v>
      </c>
      <c r="BN17" s="258">
        <f t="shared" si="76"/>
        <v>0</v>
      </c>
      <c r="BO17" s="258">
        <f t="shared" si="77"/>
        <v>1</v>
      </c>
      <c r="BP17" s="258">
        <f t="shared" si="78"/>
        <v>15</v>
      </c>
      <c r="BQ17" s="258">
        <f t="shared" si="79"/>
        <v>0</v>
      </c>
      <c r="BR17" s="258">
        <f t="shared" si="80"/>
        <v>1</v>
      </c>
      <c r="BS17" s="258">
        <f t="shared" si="81"/>
        <v>15</v>
      </c>
      <c r="BT17" s="258">
        <f t="shared" si="82"/>
        <v>0</v>
      </c>
      <c r="BU17" s="258">
        <f t="shared" si="83"/>
        <v>1</v>
      </c>
      <c r="BV17" s="258">
        <f t="shared" si="84"/>
        <v>15</v>
      </c>
      <c r="BW17" s="258">
        <f t="shared" si="85"/>
        <v>0</v>
      </c>
      <c r="BX17" s="258">
        <f t="shared" si="86"/>
        <v>1</v>
      </c>
      <c r="BY17" s="258">
        <f t="shared" si="87"/>
        <v>15</v>
      </c>
      <c r="BZ17" s="258">
        <f t="shared" si="88"/>
        <v>0</v>
      </c>
      <c r="CA17" s="258">
        <f t="shared" si="89"/>
        <v>1</v>
      </c>
      <c r="CB17" s="258">
        <f t="shared" si="90"/>
        <v>15</v>
      </c>
      <c r="CC17" s="258">
        <f t="shared" si="91"/>
        <v>0</v>
      </c>
      <c r="CD17" s="258">
        <f t="shared" si="92"/>
        <v>1</v>
      </c>
    </row>
    <row r="18" spans="1:82">
      <c r="A18" s="29" t="s">
        <v>3498</v>
      </c>
      <c r="B18" s="258"/>
      <c r="C18" s="259"/>
      <c r="D18" s="258" t="s">
        <v>3499</v>
      </c>
      <c r="E18" s="258"/>
      <c r="F18" s="736"/>
      <c r="G18" s="258">
        <v>10</v>
      </c>
      <c r="H18" s="414" t="s">
        <v>3500</v>
      </c>
      <c r="I18" s="273"/>
      <c r="J18" s="274" t="s">
        <v>3501</v>
      </c>
      <c r="K18" s="275" t="s">
        <v>3491</v>
      </c>
      <c r="L18" s="745" t="s">
        <v>3492</v>
      </c>
      <c r="M18" s="272">
        <v>1</v>
      </c>
      <c r="N18" s="508">
        <f t="shared" si="30"/>
        <v>3068</v>
      </c>
      <c r="O18" s="510">
        <f t="shared" si="31"/>
        <v>3068</v>
      </c>
      <c r="P18" s="260">
        <f t="shared" si="97"/>
        <v>652.13</v>
      </c>
      <c r="Q18" s="261">
        <f t="shared" si="98"/>
        <v>2275</v>
      </c>
      <c r="R18" s="261">
        <f t="shared" si="96"/>
        <v>0</v>
      </c>
      <c r="S18" s="262"/>
      <c r="T18" s="262"/>
      <c r="U18" s="263">
        <f t="shared" si="35"/>
        <v>1.288</v>
      </c>
      <c r="V18" s="264">
        <f>IF(E18="SP",1,IF(D18="",ExtraMargeMateriaal,(1-VLOOKUP(D18,TabelAankoop[],4,FALSE))))</f>
        <v>0.92999999999999994</v>
      </c>
      <c r="W18" s="265">
        <f t="shared" si="36"/>
        <v>0.6885</v>
      </c>
      <c r="X18" s="266">
        <f t="shared" si="37"/>
        <v>1</v>
      </c>
      <c r="Y18" s="267">
        <f t="shared" si="38"/>
        <v>1.46</v>
      </c>
      <c r="Z18" s="267">
        <f t="shared" si="39"/>
        <v>1.1599999999999999</v>
      </c>
      <c r="AA18" s="268">
        <f t="shared" si="40"/>
        <v>3068</v>
      </c>
      <c r="AB18" s="456">
        <f t="shared" si="41"/>
        <v>606.48</v>
      </c>
      <c r="AC18" s="457">
        <f t="shared" si="42"/>
        <v>781.15</v>
      </c>
      <c r="AD18" s="456">
        <f t="shared" si="43"/>
        <v>2286.85</v>
      </c>
      <c r="AE18" s="458">
        <f t="shared" si="44"/>
        <v>2275</v>
      </c>
      <c r="AF18" s="457">
        <f t="shared" si="45"/>
        <v>37.916666666666664</v>
      </c>
      <c r="AG18" s="456">
        <f t="shared" si="46"/>
        <v>0</v>
      </c>
      <c r="AH18" s="457">
        <f t="shared" si="47"/>
        <v>0</v>
      </c>
      <c r="AI18" s="268">
        <f t="shared" si="48"/>
        <v>606.48089999999991</v>
      </c>
      <c r="AJ18" s="269">
        <f t="shared" si="49"/>
        <v>781.14739919999988</v>
      </c>
      <c r="AK18" s="270">
        <f t="shared" si="50"/>
        <v>2286.85275</v>
      </c>
      <c r="AL18" s="415">
        <f t="shared" si="51"/>
        <v>0</v>
      </c>
      <c r="AM18" s="259" t="str">
        <f>IF(AP18="","",IFERROR(VLOOKUP(AP18,CODES!$A$3:$D$1348,4,FALSE),"X"))&amp;IF(AQ18="","",IFERROR(VLOOKUP(AQ18,CODES!$A$3:$D$1348,4,FALSE),"X"))&amp;IF(AR18="","",IFERROR(VLOOKUP(AR18,CODES!$A$3:$D$1348,4,FALSE),"X"))&amp;IF(AS18="","",IFERROR(VLOOKUP(AS18,CODES!$A$3:$D$1348,4,FALSE),"X"))&amp;IF(AT18="","",IFERROR(VLOOKUP(AT18,CODES!$A$3:$D$1348,4,FALSE),"X"))&amp;IF(AU18="","",IFERROR(VLOOKUP(AU18,CODES!$A$3:$D$1348,4,FALSE),"X"))&amp;IF(AV18="","",IFERROR(VLOOKUP(AV18,CODES!$A$3:$D$1348,4,FALSE),"X"))&amp;IF(AW18="","",IFERROR(VLOOKUP(AW18,CODES!$A$3:$D$1348,4,FALSE),"X"))&amp;IF(AX18="","",IFERROR(VLOOKUP(AX18,CODES!$A$3:$D$1348,4,FALSE),"X"))&amp;IF(AY18="","",IFERROR(VLOOKUP(AY18,CODES!$A$3:$D$1348,4,FALSE),"X"))</f>
        <v>601,510</v>
      </c>
      <c r="AN18" s="258">
        <f>SUM(IFERROR(VLOOKUP(AP18,CODES!$A$3:$D$1348,4,FALSE)*BC18,0),IFERROR(VLOOKUP(AQ18,CODES!$A$3:$D$1348,4,FALSE)*BF18,0),IFERROR(VLOOKUP(AR18,CODES!$A$3:$D$1348,4,FALSE)*BI18,0),IFERROR(VLOOKUP(AS18,CODES!$A$3:$D$1348,4,FALSE)*BL18,0),IFERROR(VLOOKUP(AT18,CODES!$A$3:$D$1348,4,FALSE)*BO18,0),IFERROR(VLOOKUP(AU18,CODES!$A$3:$D$1348,4,FALSE)*BR18,0),IFERROR(VLOOKUP(AV18,CODES!$A$3:$D$1348,4,FALSE)*BU18,0),IFERROR(VLOOKUP(AW18,CODES!$A$3:$D$1348,4,FALSE)*BX18,0),IFERROR(VLOOKUP(AX18,CODES!$A$3:$D$1348,4,FALSE)*CA18,0),IFERROR(VLOOKUP(AY18,CODES!$A$3:$D$1348,4,FALSE)*CD18,0))</f>
        <v>2275</v>
      </c>
      <c r="AO18" s="258">
        <f>SUM(IFERROR(VLOOKUP(AP18,CODES!$A$3:$D$1348,3,FALSE)*BC18,0),IFERROR(VLOOKUP(AQ18,CODES!$A$3:$D$1348,3,FALSE)*BF18,0),IFERROR(VLOOKUP(AR18,CODES!$A$3:$D$1348,3,FALSE)*BI18,0),IFERROR(VLOOKUP(AS18,CODES!$A$3:$D$1348,3,FALSE)*BL18,0),IFERROR(VLOOKUP(AT18,CODES!$A$3:$D$1348,3,FALSE)*BO18,0),IFERROR(VLOOKUP(AU18,CODES!$A$3:$D$1348,3,FALSE)*BR18,0),IFERROR(VLOOKUP(AV18,CODES!$A$3:$D$1348,3,FALSE)*BU18,0),IFERROR(VLOOKUP(AW18,CODES!$A$3:$D$1348,3,FALSE)*BX18,0),IFERROR(VLOOKUP(AX18,CODES!$A$3:$D$1348,3,FALSE)*CA18,0),IFERROR(VLOOKUP(AY18,CODES!$A$3:$D$1348,3,FALSE)*CD18,0))+B18</f>
        <v>652.13</v>
      </c>
      <c r="AP18" s="271" t="str">
        <f t="shared" si="52"/>
        <v>u</v>
      </c>
      <c r="AQ18" s="271" t="str">
        <f t="shared" si="53"/>
        <v>XGB3G2,5</v>
      </c>
      <c r="AR18" s="271" t="str">
        <f t="shared" si="54"/>
        <v>b20h</v>
      </c>
      <c r="AS18" s="271" t="str">
        <f t="shared" si="55"/>
        <v/>
      </c>
      <c r="AT18" s="271" t="str">
        <f t="shared" si="56"/>
        <v/>
      </c>
      <c r="AU18" s="271" t="str">
        <f t="shared" si="57"/>
        <v/>
      </c>
      <c r="AV18" s="271" t="str">
        <f t="shared" si="58"/>
        <v/>
      </c>
      <c r="AW18" s="271" t="str">
        <f t="shared" si="59"/>
        <v/>
      </c>
      <c r="AX18" s="271" t="str">
        <f t="shared" si="60"/>
        <v/>
      </c>
      <c r="AY18" s="271" t="str">
        <f t="shared" si="61"/>
        <v/>
      </c>
      <c r="AZ18" s="258">
        <f t="shared" si="62"/>
        <v>26</v>
      </c>
      <c r="BA18" s="258">
        <f t="shared" si="63"/>
        <v>5</v>
      </c>
      <c r="BB18" s="258">
        <f t="shared" si="64"/>
        <v>3</v>
      </c>
      <c r="BC18" s="258" t="str">
        <f t="shared" si="65"/>
        <v>10</v>
      </c>
      <c r="BD18" s="258">
        <f t="shared" si="66"/>
        <v>18</v>
      </c>
      <c r="BE18" s="258">
        <f t="shared" si="67"/>
        <v>4</v>
      </c>
      <c r="BF18" s="258" t="str">
        <f t="shared" si="68"/>
        <v>450</v>
      </c>
      <c r="BG18" s="258">
        <f t="shared" si="69"/>
        <v>27</v>
      </c>
      <c r="BH18" s="258">
        <f t="shared" si="70"/>
        <v>4</v>
      </c>
      <c r="BI18" s="258" t="str">
        <f t="shared" si="71"/>
        <v>100</v>
      </c>
      <c r="BJ18" s="258">
        <f t="shared" si="72"/>
        <v>27</v>
      </c>
      <c r="BK18" s="258">
        <f t="shared" si="73"/>
        <v>0</v>
      </c>
      <c r="BL18" s="258">
        <f t="shared" si="74"/>
        <v>1</v>
      </c>
      <c r="BM18" s="258">
        <f t="shared" si="75"/>
        <v>27</v>
      </c>
      <c r="BN18" s="258">
        <f t="shared" si="76"/>
        <v>0</v>
      </c>
      <c r="BO18" s="258">
        <f t="shared" si="77"/>
        <v>1</v>
      </c>
      <c r="BP18" s="258">
        <f t="shared" si="78"/>
        <v>27</v>
      </c>
      <c r="BQ18" s="258">
        <f t="shared" si="79"/>
        <v>0</v>
      </c>
      <c r="BR18" s="258">
        <f t="shared" si="80"/>
        <v>1</v>
      </c>
      <c r="BS18" s="258">
        <f t="shared" si="81"/>
        <v>27</v>
      </c>
      <c r="BT18" s="258">
        <f t="shared" si="82"/>
        <v>0</v>
      </c>
      <c r="BU18" s="258">
        <f t="shared" si="83"/>
        <v>1</v>
      </c>
      <c r="BV18" s="258">
        <f t="shared" si="84"/>
        <v>27</v>
      </c>
      <c r="BW18" s="258">
        <f t="shared" si="85"/>
        <v>0</v>
      </c>
      <c r="BX18" s="258">
        <f t="shared" si="86"/>
        <v>1</v>
      </c>
      <c r="BY18" s="258">
        <f t="shared" si="87"/>
        <v>27</v>
      </c>
      <c r="BZ18" s="258">
        <f t="shared" si="88"/>
        <v>0</v>
      </c>
      <c r="CA18" s="258">
        <f t="shared" si="89"/>
        <v>1</v>
      </c>
      <c r="CB18" s="258">
        <f t="shared" si="90"/>
        <v>27</v>
      </c>
      <c r="CC18" s="258">
        <f t="shared" si="91"/>
        <v>0</v>
      </c>
      <c r="CD18" s="258">
        <f t="shared" si="92"/>
        <v>1</v>
      </c>
    </row>
    <row r="19" spans="1:82">
      <c r="A19" s="29" t="s">
        <v>3502</v>
      </c>
      <c r="B19" s="258">
        <f>14.67*50</f>
        <v>733.5</v>
      </c>
      <c r="C19" s="259"/>
      <c r="D19" s="258" t="s">
        <v>3499</v>
      </c>
      <c r="E19" s="258"/>
      <c r="F19" s="736"/>
      <c r="G19" s="258">
        <v>11</v>
      </c>
      <c r="H19" s="414" t="s">
        <v>3503</v>
      </c>
      <c r="I19" s="273"/>
      <c r="J19" s="274" t="s">
        <v>3504</v>
      </c>
      <c r="K19" s="275" t="s">
        <v>3491</v>
      </c>
      <c r="L19" s="745" t="s">
        <v>3492</v>
      </c>
      <c r="M19" s="272">
        <v>1</v>
      </c>
      <c r="N19" s="508">
        <f t="shared" si="30"/>
        <v>1530.95</v>
      </c>
      <c r="O19" s="510">
        <f t="shared" si="31"/>
        <v>1530.95</v>
      </c>
      <c r="P19" s="260">
        <f t="shared" si="97"/>
        <v>858.5</v>
      </c>
      <c r="Q19" s="261">
        <f t="shared" si="98"/>
        <v>500</v>
      </c>
      <c r="R19" s="261">
        <f t="shared" si="96"/>
        <v>0</v>
      </c>
      <c r="S19" s="262"/>
      <c r="T19" s="262"/>
      <c r="U19" s="263">
        <f t="shared" si="35"/>
        <v>1.288</v>
      </c>
      <c r="V19" s="264">
        <f>IF(E19="SP",1,IF(D19="",ExtraMargeMateriaal,(1-VLOOKUP(D19,TabelAankoop[],4,FALSE))))</f>
        <v>0.92999999999999994</v>
      </c>
      <c r="W19" s="265">
        <f t="shared" si="36"/>
        <v>0.6885</v>
      </c>
      <c r="X19" s="266">
        <f t="shared" si="37"/>
        <v>1</v>
      </c>
      <c r="Y19" s="267">
        <f t="shared" si="38"/>
        <v>1.46</v>
      </c>
      <c r="Z19" s="267">
        <f t="shared" si="39"/>
        <v>1.1599999999999999</v>
      </c>
      <c r="AA19" s="268">
        <f t="shared" si="40"/>
        <v>1530.95</v>
      </c>
      <c r="AB19" s="456">
        <f t="shared" si="41"/>
        <v>798.41</v>
      </c>
      <c r="AC19" s="457">
        <f t="shared" si="42"/>
        <v>1028.3499999999999</v>
      </c>
      <c r="AD19" s="456">
        <f t="shared" si="43"/>
        <v>502.61</v>
      </c>
      <c r="AE19" s="458">
        <f t="shared" si="44"/>
        <v>500</v>
      </c>
      <c r="AF19" s="457">
        <f t="shared" si="45"/>
        <v>8.3333333333333339</v>
      </c>
      <c r="AG19" s="456">
        <f t="shared" si="46"/>
        <v>0</v>
      </c>
      <c r="AH19" s="457">
        <f t="shared" si="47"/>
        <v>0</v>
      </c>
      <c r="AI19" s="268">
        <f t="shared" si="48"/>
        <v>798.40499999999997</v>
      </c>
      <c r="AJ19" s="269">
        <f t="shared" si="49"/>
        <v>1028.34564</v>
      </c>
      <c r="AK19" s="270">
        <f t="shared" si="50"/>
        <v>502.60499999999996</v>
      </c>
      <c r="AL19" s="415">
        <f t="shared" si="51"/>
        <v>0</v>
      </c>
      <c r="AM19" s="259" t="str">
        <f>IF(AP19="","",IFERROR(VLOOKUP(AP19,CODES!$A$3:$D$1348,4,FALSE),"X"))&amp;IF(AQ19="","",IFERROR(VLOOKUP(AQ19,CODES!$A$3:$D$1348,4,FALSE),"X"))&amp;IF(AR19="","",IFERROR(VLOOKUP(AR19,CODES!$A$3:$D$1348,4,FALSE),"X"))&amp;IF(AS19="","",IFERROR(VLOOKUP(AS19,CODES!$A$3:$D$1348,4,FALSE),"X"))&amp;IF(AT19="","",IFERROR(VLOOKUP(AT19,CODES!$A$3:$D$1348,4,FALSE),"X"))&amp;IF(AU19="","",IFERROR(VLOOKUP(AU19,CODES!$A$3:$D$1348,4,FALSE),"X"))&amp;IF(AV19="","",IFERROR(VLOOKUP(AV19,CODES!$A$3:$D$1348,4,FALSE),"X"))&amp;IF(AW19="","",IFERROR(VLOOKUP(AW19,CODES!$A$3:$D$1348,4,FALSE),"X"))&amp;IF(AX19="","",IFERROR(VLOOKUP(AX19,CODES!$A$3:$D$1348,4,FALSE),"X"))&amp;IF(AY19="","",IFERROR(VLOOKUP(AY19,CODES!$A$3:$D$1348,4,FALSE),"X"))</f>
        <v>10</v>
      </c>
      <c r="AN19" s="258">
        <f>SUM(IFERROR(VLOOKUP(AP19,CODES!$A$3:$D$1348,4,FALSE)*BC19,0),IFERROR(VLOOKUP(AQ19,CODES!$A$3:$D$1348,4,FALSE)*BF19,0),IFERROR(VLOOKUP(AR19,CODES!$A$3:$D$1348,4,FALSE)*BI19,0),IFERROR(VLOOKUP(AS19,CODES!$A$3:$D$1348,4,FALSE)*BL19,0),IFERROR(VLOOKUP(AT19,CODES!$A$3:$D$1348,4,FALSE)*BO19,0),IFERROR(VLOOKUP(AU19,CODES!$A$3:$D$1348,4,FALSE)*BR19,0),IFERROR(VLOOKUP(AV19,CODES!$A$3:$D$1348,4,FALSE)*BU19,0),IFERROR(VLOOKUP(AW19,CODES!$A$3:$D$1348,4,FALSE)*BX19,0),IFERROR(VLOOKUP(AX19,CODES!$A$3:$D$1348,4,FALSE)*CA19,0),IFERROR(VLOOKUP(AY19,CODES!$A$3:$D$1348,4,FALSE)*CD19,0))</f>
        <v>500</v>
      </c>
      <c r="AO19" s="258">
        <f>SUM(IFERROR(VLOOKUP(AP19,CODES!$A$3:$D$1348,3,FALSE)*BC19,0),IFERROR(VLOOKUP(AQ19,CODES!$A$3:$D$1348,3,FALSE)*BF19,0),IFERROR(VLOOKUP(AR19,CODES!$A$3:$D$1348,3,FALSE)*BI19,0),IFERROR(VLOOKUP(AS19,CODES!$A$3:$D$1348,3,FALSE)*BL19,0),IFERROR(VLOOKUP(AT19,CODES!$A$3:$D$1348,3,FALSE)*BO19,0),IFERROR(VLOOKUP(AU19,CODES!$A$3:$D$1348,3,FALSE)*BR19,0),IFERROR(VLOOKUP(AV19,CODES!$A$3:$D$1348,3,FALSE)*BU19,0),IFERROR(VLOOKUP(AW19,CODES!$A$3:$D$1348,3,FALSE)*BX19,0),IFERROR(VLOOKUP(AX19,CODES!$A$3:$D$1348,3,FALSE)*CA19,0),IFERROR(VLOOKUP(AY19,CODES!$A$3:$D$1348,3,FALSE)*CD19,0))+B19</f>
        <v>858.5</v>
      </c>
      <c r="AP19" s="271" t="str">
        <f t="shared" si="52"/>
        <v>b32h</v>
      </c>
      <c r="AQ19" s="271" t="str">
        <f t="shared" si="53"/>
        <v/>
      </c>
      <c r="AR19" s="271" t="str">
        <f t="shared" si="54"/>
        <v/>
      </c>
      <c r="AS19" s="271" t="str">
        <f t="shared" si="55"/>
        <v/>
      </c>
      <c r="AT19" s="271" t="str">
        <f t="shared" si="56"/>
        <v/>
      </c>
      <c r="AU19" s="271" t="str">
        <f t="shared" si="57"/>
        <v/>
      </c>
      <c r="AV19" s="271" t="str">
        <f t="shared" si="58"/>
        <v/>
      </c>
      <c r="AW19" s="271" t="str">
        <f t="shared" si="59"/>
        <v/>
      </c>
      <c r="AX19" s="271" t="str">
        <f t="shared" si="60"/>
        <v/>
      </c>
      <c r="AY19" s="271" t="str">
        <f t="shared" si="61"/>
        <v/>
      </c>
      <c r="AZ19" s="258">
        <f t="shared" si="62"/>
        <v>7</v>
      </c>
      <c r="BA19" s="258">
        <f t="shared" si="63"/>
        <v>8</v>
      </c>
      <c r="BB19" s="258">
        <f t="shared" si="64"/>
        <v>3</v>
      </c>
      <c r="BC19" s="258" t="str">
        <f t="shared" si="65"/>
        <v>50</v>
      </c>
      <c r="BD19" s="258">
        <f t="shared" si="66"/>
        <v>8</v>
      </c>
      <c r="BE19" s="258">
        <f t="shared" si="67"/>
        <v>0</v>
      </c>
      <c r="BF19" s="258">
        <f t="shared" si="68"/>
        <v>1</v>
      </c>
      <c r="BG19" s="258">
        <f t="shared" si="69"/>
        <v>8</v>
      </c>
      <c r="BH19" s="258">
        <f t="shared" si="70"/>
        <v>0</v>
      </c>
      <c r="BI19" s="258">
        <f t="shared" si="71"/>
        <v>1</v>
      </c>
      <c r="BJ19" s="258">
        <f t="shared" si="72"/>
        <v>8</v>
      </c>
      <c r="BK19" s="258">
        <f t="shared" si="73"/>
        <v>0</v>
      </c>
      <c r="BL19" s="258">
        <f t="shared" si="74"/>
        <v>1</v>
      </c>
      <c r="BM19" s="258">
        <f t="shared" si="75"/>
        <v>8</v>
      </c>
      <c r="BN19" s="258">
        <f t="shared" si="76"/>
        <v>0</v>
      </c>
      <c r="BO19" s="258">
        <f t="shared" si="77"/>
        <v>1</v>
      </c>
      <c r="BP19" s="258">
        <f t="shared" si="78"/>
        <v>8</v>
      </c>
      <c r="BQ19" s="258">
        <f t="shared" si="79"/>
        <v>0</v>
      </c>
      <c r="BR19" s="258">
        <f t="shared" si="80"/>
        <v>1</v>
      </c>
      <c r="BS19" s="258">
        <f t="shared" si="81"/>
        <v>8</v>
      </c>
      <c r="BT19" s="258">
        <f t="shared" si="82"/>
        <v>0</v>
      </c>
      <c r="BU19" s="258">
        <f t="shared" si="83"/>
        <v>1</v>
      </c>
      <c r="BV19" s="258">
        <f t="shared" si="84"/>
        <v>8</v>
      </c>
      <c r="BW19" s="258">
        <f t="shared" si="85"/>
        <v>0</v>
      </c>
      <c r="BX19" s="258">
        <f t="shared" si="86"/>
        <v>1</v>
      </c>
      <c r="BY19" s="258">
        <f t="shared" si="87"/>
        <v>8</v>
      </c>
      <c r="BZ19" s="258">
        <f t="shared" si="88"/>
        <v>0</v>
      </c>
      <c r="CA19" s="258">
        <f t="shared" si="89"/>
        <v>1</v>
      </c>
      <c r="CB19" s="258">
        <f t="shared" si="90"/>
        <v>8</v>
      </c>
      <c r="CC19" s="258">
        <f t="shared" si="91"/>
        <v>0</v>
      </c>
      <c r="CD19" s="258">
        <f t="shared" si="92"/>
        <v>1</v>
      </c>
    </row>
    <row r="20" spans="1:82">
      <c r="A20" s="29"/>
      <c r="B20" s="258"/>
      <c r="C20" s="259"/>
      <c r="D20" s="258"/>
      <c r="E20" s="258" t="s">
        <v>3484</v>
      </c>
      <c r="F20" s="736"/>
      <c r="G20" s="258">
        <v>12</v>
      </c>
      <c r="H20" s="414" t="s">
        <v>3505</v>
      </c>
      <c r="I20" s="273"/>
      <c r="J20" s="274" t="s">
        <v>3506</v>
      </c>
      <c r="K20" s="275"/>
      <c r="L20" s="745"/>
      <c r="M20" s="272"/>
      <c r="N20" s="508">
        <f t="shared" si="30"/>
        <v>0</v>
      </c>
      <c r="O20" s="510">
        <f t="shared" si="31"/>
        <v>0</v>
      </c>
      <c r="P20" s="260">
        <f t="shared" si="97"/>
        <v>0</v>
      </c>
      <c r="Q20" s="261">
        <f t="shared" si="98"/>
        <v>0</v>
      </c>
      <c r="R20" s="261">
        <f t="shared" si="96"/>
        <v>0</v>
      </c>
      <c r="S20" s="262"/>
      <c r="T20" s="262"/>
      <c r="U20" s="263">
        <f t="shared" si="35"/>
        <v>1.288</v>
      </c>
      <c r="V20" s="264">
        <f>IF(E20="SP",1,IF(D20="",ExtraMargeMateriaal,(1-VLOOKUP(D20,TabelAankoop[],4,FALSE))))</f>
        <v>1</v>
      </c>
      <c r="W20" s="265">
        <f t="shared" si="36"/>
        <v>0.6885</v>
      </c>
      <c r="X20" s="266">
        <f t="shared" si="37"/>
        <v>1</v>
      </c>
      <c r="Y20" s="267">
        <f t="shared" si="38"/>
        <v>1.46</v>
      </c>
      <c r="Z20" s="267">
        <f t="shared" si="39"/>
        <v>1.1599999999999999</v>
      </c>
      <c r="AA20" s="268">
        <f t="shared" si="40"/>
        <v>0</v>
      </c>
      <c r="AB20" s="456">
        <f t="shared" si="41"/>
        <v>0</v>
      </c>
      <c r="AC20" s="457">
        <f t="shared" si="42"/>
        <v>0</v>
      </c>
      <c r="AD20" s="456">
        <f t="shared" si="43"/>
        <v>0</v>
      </c>
      <c r="AE20" s="458">
        <f t="shared" si="44"/>
        <v>0</v>
      </c>
      <c r="AF20" s="457">
        <f t="shared" si="45"/>
        <v>0</v>
      </c>
      <c r="AG20" s="456">
        <f t="shared" si="46"/>
        <v>0</v>
      </c>
      <c r="AH20" s="457">
        <f t="shared" si="47"/>
        <v>0</v>
      </c>
      <c r="AI20" s="268">
        <f t="shared" si="48"/>
        <v>0</v>
      </c>
      <c r="AJ20" s="269">
        <f t="shared" si="49"/>
        <v>0</v>
      </c>
      <c r="AK20" s="270">
        <f t="shared" si="50"/>
        <v>0</v>
      </c>
      <c r="AL20" s="415">
        <f t="shared" si="51"/>
        <v>0</v>
      </c>
      <c r="AM20" s="259" t="str">
        <f>IF(AP20="","",IFERROR(VLOOKUP(AP20,CODES!$A$3:$D$1348,4,FALSE),"X"))&amp;IF(AQ20="","",IFERROR(VLOOKUP(AQ20,CODES!$A$3:$D$1348,4,FALSE),"X"))&amp;IF(AR20="","",IFERROR(VLOOKUP(AR20,CODES!$A$3:$D$1348,4,FALSE),"X"))&amp;IF(AS20="","",IFERROR(VLOOKUP(AS20,CODES!$A$3:$D$1348,4,FALSE),"X"))&amp;IF(AT20="","",IFERROR(VLOOKUP(AT20,CODES!$A$3:$D$1348,4,FALSE),"X"))&amp;IF(AU20="","",IFERROR(VLOOKUP(AU20,CODES!$A$3:$D$1348,4,FALSE),"X"))&amp;IF(AV20="","",IFERROR(VLOOKUP(AV20,CODES!$A$3:$D$1348,4,FALSE),"X"))&amp;IF(AW20="","",IFERROR(VLOOKUP(AW20,CODES!$A$3:$D$1348,4,FALSE),"X"))&amp;IF(AX20="","",IFERROR(VLOOKUP(AX20,CODES!$A$3:$D$1348,4,FALSE),"X"))&amp;IF(AY20="","",IFERROR(VLOOKUP(AY20,CODES!$A$3:$D$1348,4,FALSE),"X"))</f>
        <v/>
      </c>
      <c r="AN20" s="258">
        <f>SUM(IFERROR(VLOOKUP(AP20,CODES!$A$3:$D$1348,4,FALSE)*BC20,0),IFERROR(VLOOKUP(AQ20,CODES!$A$3:$D$1348,4,FALSE)*BF20,0),IFERROR(VLOOKUP(AR20,CODES!$A$3:$D$1348,4,FALSE)*BI20,0),IFERROR(VLOOKUP(AS20,CODES!$A$3:$D$1348,4,FALSE)*BL20,0),IFERROR(VLOOKUP(AT20,CODES!$A$3:$D$1348,4,FALSE)*BO20,0),IFERROR(VLOOKUP(AU20,CODES!$A$3:$D$1348,4,FALSE)*BR20,0),IFERROR(VLOOKUP(AV20,CODES!$A$3:$D$1348,4,FALSE)*BU20,0),IFERROR(VLOOKUP(AW20,CODES!$A$3:$D$1348,4,FALSE)*BX20,0),IFERROR(VLOOKUP(AX20,CODES!$A$3:$D$1348,4,FALSE)*CA20,0),IFERROR(VLOOKUP(AY20,CODES!$A$3:$D$1348,4,FALSE)*CD20,0))</f>
        <v>0</v>
      </c>
      <c r="AO20" s="258">
        <f>SUM(IFERROR(VLOOKUP(AP20,CODES!$A$3:$D$1348,3,FALSE)*BC20,0),IFERROR(VLOOKUP(AQ20,CODES!$A$3:$D$1348,3,FALSE)*BF20,0),IFERROR(VLOOKUP(AR20,CODES!$A$3:$D$1348,3,FALSE)*BI20,0),IFERROR(VLOOKUP(AS20,CODES!$A$3:$D$1348,3,FALSE)*BL20,0),IFERROR(VLOOKUP(AT20,CODES!$A$3:$D$1348,3,FALSE)*BO20,0),IFERROR(VLOOKUP(AU20,CODES!$A$3:$D$1348,3,FALSE)*BR20,0),IFERROR(VLOOKUP(AV20,CODES!$A$3:$D$1348,3,FALSE)*BU20,0),IFERROR(VLOOKUP(AW20,CODES!$A$3:$D$1348,3,FALSE)*BX20,0),IFERROR(VLOOKUP(AX20,CODES!$A$3:$D$1348,3,FALSE)*CA20,0),IFERROR(VLOOKUP(AY20,CODES!$A$3:$D$1348,3,FALSE)*CD20,0))+B20</f>
        <v>0</v>
      </c>
      <c r="AP20" s="271" t="str">
        <f t="shared" si="52"/>
        <v/>
      </c>
      <c r="AQ20" s="271" t="str">
        <f t="shared" si="53"/>
        <v/>
      </c>
      <c r="AR20" s="271" t="str">
        <f t="shared" si="54"/>
        <v/>
      </c>
      <c r="AS20" s="271" t="str">
        <f t="shared" si="55"/>
        <v/>
      </c>
      <c r="AT20" s="271" t="str">
        <f t="shared" si="56"/>
        <v/>
      </c>
      <c r="AU20" s="271" t="str">
        <f t="shared" si="57"/>
        <v/>
      </c>
      <c r="AV20" s="271" t="str">
        <f t="shared" si="58"/>
        <v/>
      </c>
      <c r="AW20" s="271" t="str">
        <f t="shared" si="59"/>
        <v/>
      </c>
      <c r="AX20" s="271" t="str">
        <f t="shared" si="60"/>
        <v/>
      </c>
      <c r="AY20" s="271" t="str">
        <f t="shared" si="61"/>
        <v/>
      </c>
      <c r="AZ20" s="258">
        <f t="shared" si="62"/>
        <v>0</v>
      </c>
      <c r="BA20" s="258">
        <f t="shared" si="63"/>
        <v>1</v>
      </c>
      <c r="BB20" s="258">
        <f t="shared" si="64"/>
        <v>0</v>
      </c>
      <c r="BC20" s="258">
        <f t="shared" si="65"/>
        <v>1</v>
      </c>
      <c r="BD20" s="258">
        <f t="shared" si="66"/>
        <v>1</v>
      </c>
      <c r="BE20" s="258">
        <f t="shared" si="67"/>
        <v>0</v>
      </c>
      <c r="BF20" s="258">
        <f t="shared" si="68"/>
        <v>1</v>
      </c>
      <c r="BG20" s="258">
        <f t="shared" si="69"/>
        <v>1</v>
      </c>
      <c r="BH20" s="258">
        <f t="shared" si="70"/>
        <v>0</v>
      </c>
      <c r="BI20" s="258">
        <f t="shared" si="71"/>
        <v>1</v>
      </c>
      <c r="BJ20" s="258">
        <f t="shared" si="72"/>
        <v>1</v>
      </c>
      <c r="BK20" s="258">
        <f t="shared" si="73"/>
        <v>0</v>
      </c>
      <c r="BL20" s="258">
        <f t="shared" si="74"/>
        <v>1</v>
      </c>
      <c r="BM20" s="258">
        <f t="shared" si="75"/>
        <v>1</v>
      </c>
      <c r="BN20" s="258">
        <f t="shared" si="76"/>
        <v>0</v>
      </c>
      <c r="BO20" s="258">
        <f t="shared" si="77"/>
        <v>1</v>
      </c>
      <c r="BP20" s="258">
        <f t="shared" si="78"/>
        <v>1</v>
      </c>
      <c r="BQ20" s="258">
        <f t="shared" si="79"/>
        <v>0</v>
      </c>
      <c r="BR20" s="258">
        <f t="shared" si="80"/>
        <v>1</v>
      </c>
      <c r="BS20" s="258">
        <f t="shared" si="81"/>
        <v>1</v>
      </c>
      <c r="BT20" s="258">
        <f t="shared" si="82"/>
        <v>0</v>
      </c>
      <c r="BU20" s="258">
        <f t="shared" si="83"/>
        <v>1</v>
      </c>
      <c r="BV20" s="258">
        <f t="shared" si="84"/>
        <v>1</v>
      </c>
      <c r="BW20" s="258">
        <f t="shared" si="85"/>
        <v>0</v>
      </c>
      <c r="BX20" s="258">
        <f t="shared" si="86"/>
        <v>1</v>
      </c>
      <c r="BY20" s="258">
        <f t="shared" si="87"/>
        <v>1</v>
      </c>
      <c r="BZ20" s="258">
        <f t="shared" si="88"/>
        <v>0</v>
      </c>
      <c r="CA20" s="258">
        <f t="shared" si="89"/>
        <v>1</v>
      </c>
      <c r="CB20" s="258">
        <f t="shared" si="90"/>
        <v>1</v>
      </c>
      <c r="CC20" s="258">
        <f t="shared" si="91"/>
        <v>0</v>
      </c>
      <c r="CD20" s="258">
        <f t="shared" si="92"/>
        <v>1</v>
      </c>
    </row>
    <row r="21" spans="1:82">
      <c r="A21" s="29" t="s">
        <v>3507</v>
      </c>
      <c r="B21" s="258">
        <f>2.12*62+(136*10)</f>
        <v>1491.44</v>
      </c>
      <c r="C21" s="259"/>
      <c r="D21" s="258" t="s">
        <v>3508</v>
      </c>
      <c r="E21" s="258"/>
      <c r="F21" s="736"/>
      <c r="G21" s="258">
        <v>13</v>
      </c>
      <c r="H21" s="414" t="s">
        <v>3509</v>
      </c>
      <c r="I21" s="273"/>
      <c r="J21" s="274" t="s">
        <v>3510</v>
      </c>
      <c r="K21" s="275" t="s">
        <v>3491</v>
      </c>
      <c r="L21" s="745" t="s">
        <v>3492</v>
      </c>
      <c r="M21" s="272">
        <v>1</v>
      </c>
      <c r="N21" s="508">
        <f t="shared" si="30"/>
        <v>3049.42</v>
      </c>
      <c r="O21" s="510">
        <f t="shared" si="31"/>
        <v>3049.42</v>
      </c>
      <c r="P21" s="260">
        <f t="shared" si="97"/>
        <v>1725.0440000000001</v>
      </c>
      <c r="Q21" s="261">
        <f t="shared" si="98"/>
        <v>978</v>
      </c>
      <c r="R21" s="261">
        <f t="shared" si="96"/>
        <v>0</v>
      </c>
      <c r="S21" s="262"/>
      <c r="T21" s="262"/>
      <c r="U21" s="263">
        <f t="shared" si="35"/>
        <v>1.288</v>
      </c>
      <c r="V21" s="264">
        <f>IF(E21="SP",1,IF(D21="",ExtraMargeMateriaal,(1-VLOOKUP(D21,TabelAankoop[],4,FALSE))))</f>
        <v>0.92999999999999994</v>
      </c>
      <c r="W21" s="265">
        <f t="shared" si="36"/>
        <v>0.6885</v>
      </c>
      <c r="X21" s="266">
        <f t="shared" si="37"/>
        <v>1</v>
      </c>
      <c r="Y21" s="267">
        <f t="shared" si="38"/>
        <v>1.46</v>
      </c>
      <c r="Z21" s="267">
        <f t="shared" si="39"/>
        <v>1.1599999999999999</v>
      </c>
      <c r="AA21" s="268">
        <f t="shared" si="40"/>
        <v>3049.42</v>
      </c>
      <c r="AB21" s="456">
        <f t="shared" si="41"/>
        <v>1604.29</v>
      </c>
      <c r="AC21" s="457">
        <f t="shared" si="42"/>
        <v>2066.33</v>
      </c>
      <c r="AD21" s="456">
        <f t="shared" si="43"/>
        <v>983.1</v>
      </c>
      <c r="AE21" s="458">
        <f t="shared" si="44"/>
        <v>978</v>
      </c>
      <c r="AF21" s="457">
        <f t="shared" si="45"/>
        <v>16.3</v>
      </c>
      <c r="AG21" s="456">
        <f t="shared" si="46"/>
        <v>0</v>
      </c>
      <c r="AH21" s="457">
        <f t="shared" si="47"/>
        <v>0</v>
      </c>
      <c r="AI21" s="268">
        <f t="shared" si="48"/>
        <v>1604.2909199999999</v>
      </c>
      <c r="AJ21" s="269">
        <f t="shared" si="49"/>
        <v>2066.3267049599999</v>
      </c>
      <c r="AK21" s="270">
        <f t="shared" si="50"/>
        <v>983.09537999999986</v>
      </c>
      <c r="AL21" s="415">
        <f t="shared" si="51"/>
        <v>0</v>
      </c>
      <c r="AM21" s="259" t="str">
        <f>IF(AP21="","",IFERROR(VLOOKUP(AP21,CODES!$A$3:$D$1348,4,FALSE),"X"))&amp;IF(AQ21="","",IFERROR(VLOOKUP(AQ21,CODES!$A$3:$D$1348,4,FALSE),"X"))&amp;IF(AR21="","",IFERROR(VLOOKUP(AR21,CODES!$A$3:$D$1348,4,FALSE),"X"))&amp;IF(AS21="","",IFERROR(VLOOKUP(AS21,CODES!$A$3:$D$1348,4,FALSE),"X"))&amp;IF(AT21="","",IFERROR(VLOOKUP(AT21,CODES!$A$3:$D$1348,4,FALSE),"X"))&amp;IF(AU21="","",IFERROR(VLOOKUP(AU21,CODES!$A$3:$D$1348,4,FALSE),"X"))&amp;IF(AV21="","",IFERROR(VLOOKUP(AV21,CODES!$A$3:$D$1348,4,FALSE),"X"))&amp;IF(AW21="","",IFERROR(VLOOKUP(AW21,CODES!$A$3:$D$1348,4,FALSE),"X"))&amp;IF(AX21="","",IFERROR(VLOOKUP(AX21,CODES!$A$3:$D$1348,4,FALSE),"X"))&amp;IF(AY21="","",IFERROR(VLOOKUP(AY21,CODES!$A$3:$D$1348,4,FALSE),"X"))</f>
        <v>1,560</v>
      </c>
      <c r="AN21" s="258">
        <f>SUM(IFERROR(VLOOKUP(AP21,CODES!$A$3:$D$1348,4,FALSE)*BC21,0),IFERROR(VLOOKUP(AQ21,CODES!$A$3:$D$1348,4,FALSE)*BF21,0),IFERROR(VLOOKUP(AR21,CODES!$A$3:$D$1348,4,FALSE)*BI21,0),IFERROR(VLOOKUP(AS21,CODES!$A$3:$D$1348,4,FALSE)*BL21,0),IFERROR(VLOOKUP(AT21,CODES!$A$3:$D$1348,4,FALSE)*BO21,0),IFERROR(VLOOKUP(AU21,CODES!$A$3:$D$1348,4,FALSE)*BR21,0),IFERROR(VLOOKUP(AV21,CODES!$A$3:$D$1348,4,FALSE)*BU21,0),IFERROR(VLOOKUP(AW21,CODES!$A$3:$D$1348,4,FALSE)*BX21,0),IFERROR(VLOOKUP(AX21,CODES!$A$3:$D$1348,4,FALSE)*CA21,0),IFERROR(VLOOKUP(AY21,CODES!$A$3:$D$1348,4,FALSE)*CD21,0))</f>
        <v>978</v>
      </c>
      <c r="AO21" s="258">
        <f>SUM(IFERROR(VLOOKUP(AP21,CODES!$A$3:$D$1348,3,FALSE)*BC21,0),IFERROR(VLOOKUP(AQ21,CODES!$A$3:$D$1348,3,FALSE)*BF21,0),IFERROR(VLOOKUP(AR21,CODES!$A$3:$D$1348,3,FALSE)*BI21,0),IFERROR(VLOOKUP(AS21,CODES!$A$3:$D$1348,3,FALSE)*BL21,0),IFERROR(VLOOKUP(AT21,CODES!$A$3:$D$1348,3,FALSE)*BO21,0),IFERROR(VLOOKUP(AU21,CODES!$A$3:$D$1348,3,FALSE)*BR21,0),IFERROR(VLOOKUP(AV21,CODES!$A$3:$D$1348,3,FALSE)*BU21,0),IFERROR(VLOOKUP(AW21,CODES!$A$3:$D$1348,3,FALSE)*BX21,0),IFERROR(VLOOKUP(AX21,CODES!$A$3:$D$1348,3,FALSE)*CA21,0),IFERROR(VLOOKUP(AY21,CODES!$A$3:$D$1348,3,FALSE)*CD21,0))+B21</f>
        <v>1725.0440000000001</v>
      </c>
      <c r="AP21" s="271" t="str">
        <f t="shared" si="52"/>
        <v>TGGF8</v>
      </c>
      <c r="AQ21" s="271" t="str">
        <f t="shared" si="53"/>
        <v>u</v>
      </c>
      <c r="AR21" s="271" t="str">
        <f t="shared" si="54"/>
        <v/>
      </c>
      <c r="AS21" s="271" t="str">
        <f t="shared" si="55"/>
        <v/>
      </c>
      <c r="AT21" s="271" t="str">
        <f t="shared" si="56"/>
        <v/>
      </c>
      <c r="AU21" s="271" t="str">
        <f t="shared" si="57"/>
        <v/>
      </c>
      <c r="AV21" s="271" t="str">
        <f t="shared" si="58"/>
        <v/>
      </c>
      <c r="AW21" s="271" t="str">
        <f t="shared" si="59"/>
        <v/>
      </c>
      <c r="AX21" s="271" t="str">
        <f t="shared" si="60"/>
        <v/>
      </c>
      <c r="AY21" s="271" t="str">
        <f t="shared" si="61"/>
        <v/>
      </c>
      <c r="AZ21" s="258">
        <f t="shared" si="62"/>
        <v>14</v>
      </c>
      <c r="BA21" s="258">
        <f t="shared" si="63"/>
        <v>10</v>
      </c>
      <c r="BB21" s="258">
        <f t="shared" si="64"/>
        <v>4</v>
      </c>
      <c r="BC21" s="258" t="str">
        <f t="shared" si="65"/>
        <v>252</v>
      </c>
      <c r="BD21" s="258">
        <f t="shared" si="66"/>
        <v>15</v>
      </c>
      <c r="BE21" s="258">
        <f t="shared" si="67"/>
        <v>3</v>
      </c>
      <c r="BF21" s="258" t="str">
        <f t="shared" si="68"/>
        <v>10</v>
      </c>
      <c r="BG21" s="258">
        <f t="shared" si="69"/>
        <v>15</v>
      </c>
      <c r="BH21" s="258">
        <f t="shared" si="70"/>
        <v>0</v>
      </c>
      <c r="BI21" s="258">
        <f t="shared" si="71"/>
        <v>1</v>
      </c>
      <c r="BJ21" s="258">
        <f t="shared" si="72"/>
        <v>15</v>
      </c>
      <c r="BK21" s="258">
        <f t="shared" si="73"/>
        <v>0</v>
      </c>
      <c r="BL21" s="258">
        <f t="shared" si="74"/>
        <v>1</v>
      </c>
      <c r="BM21" s="258">
        <f t="shared" si="75"/>
        <v>15</v>
      </c>
      <c r="BN21" s="258">
        <f t="shared" si="76"/>
        <v>0</v>
      </c>
      <c r="BO21" s="258">
        <f t="shared" si="77"/>
        <v>1</v>
      </c>
      <c r="BP21" s="258">
        <f t="shared" si="78"/>
        <v>15</v>
      </c>
      <c r="BQ21" s="258">
        <f t="shared" si="79"/>
        <v>0</v>
      </c>
      <c r="BR21" s="258">
        <f t="shared" si="80"/>
        <v>1</v>
      </c>
      <c r="BS21" s="258">
        <f t="shared" si="81"/>
        <v>15</v>
      </c>
      <c r="BT21" s="258">
        <f t="shared" si="82"/>
        <v>0</v>
      </c>
      <c r="BU21" s="258">
        <f t="shared" si="83"/>
        <v>1</v>
      </c>
      <c r="BV21" s="258">
        <f t="shared" si="84"/>
        <v>15</v>
      </c>
      <c r="BW21" s="258">
        <f t="shared" si="85"/>
        <v>0</v>
      </c>
      <c r="BX21" s="258">
        <f t="shared" si="86"/>
        <v>1</v>
      </c>
      <c r="BY21" s="258">
        <f t="shared" si="87"/>
        <v>15</v>
      </c>
      <c r="BZ21" s="258">
        <f t="shared" si="88"/>
        <v>0</v>
      </c>
      <c r="CA21" s="258">
        <f t="shared" si="89"/>
        <v>1</v>
      </c>
      <c r="CB21" s="258">
        <f t="shared" si="90"/>
        <v>15</v>
      </c>
      <c r="CC21" s="258">
        <f t="shared" si="91"/>
        <v>0</v>
      </c>
      <c r="CD21" s="258">
        <f t="shared" si="92"/>
        <v>1</v>
      </c>
    </row>
    <row r="22" spans="1:82">
      <c r="A22" s="29" t="s">
        <v>3511</v>
      </c>
      <c r="B22" s="258">
        <f>+(122*2.6)+(2.12*62)</f>
        <v>448.64</v>
      </c>
      <c r="C22" s="259"/>
      <c r="D22" s="258" t="s">
        <v>3512</v>
      </c>
      <c r="E22" s="258"/>
      <c r="F22" s="736"/>
      <c r="G22" s="258">
        <v>14</v>
      </c>
      <c r="H22" s="414" t="s">
        <v>3513</v>
      </c>
      <c r="I22" s="273"/>
      <c r="J22" s="274" t="s">
        <v>3514</v>
      </c>
      <c r="K22" s="275" t="s">
        <v>3491</v>
      </c>
      <c r="L22" s="745" t="s">
        <v>3492</v>
      </c>
      <c r="M22" s="272">
        <v>1</v>
      </c>
      <c r="N22" s="508">
        <f t="shared" si="30"/>
        <v>838.96</v>
      </c>
      <c r="O22" s="510">
        <f t="shared" si="31"/>
        <v>838.96</v>
      </c>
      <c r="P22" s="260">
        <f t="shared" si="97"/>
        <v>448.64</v>
      </c>
      <c r="Q22" s="261">
        <f t="shared" si="98"/>
        <v>300</v>
      </c>
      <c r="R22" s="261">
        <f t="shared" si="96"/>
        <v>0</v>
      </c>
      <c r="S22" s="262"/>
      <c r="T22" s="262"/>
      <c r="U22" s="263">
        <f t="shared" si="35"/>
        <v>1.288</v>
      </c>
      <c r="V22" s="264">
        <f>IF(E22="SP",1,IF(D22="",ExtraMargeMateriaal,(1-VLOOKUP(D22,TabelAankoop[],4,FALSE))))</f>
        <v>0.92999999999999994</v>
      </c>
      <c r="W22" s="265">
        <f t="shared" si="36"/>
        <v>0.6885</v>
      </c>
      <c r="X22" s="266">
        <f t="shared" si="37"/>
        <v>1</v>
      </c>
      <c r="Y22" s="267">
        <f t="shared" si="38"/>
        <v>1.46</v>
      </c>
      <c r="Z22" s="267">
        <f t="shared" si="39"/>
        <v>1.1599999999999999</v>
      </c>
      <c r="AA22" s="268">
        <f t="shared" si="40"/>
        <v>838.96</v>
      </c>
      <c r="AB22" s="456">
        <f t="shared" si="41"/>
        <v>417.24</v>
      </c>
      <c r="AC22" s="457">
        <f t="shared" si="42"/>
        <v>537.4</v>
      </c>
      <c r="AD22" s="456">
        <f t="shared" si="43"/>
        <v>301.56</v>
      </c>
      <c r="AE22" s="458">
        <f t="shared" si="44"/>
        <v>300</v>
      </c>
      <c r="AF22" s="457">
        <f t="shared" si="45"/>
        <v>5</v>
      </c>
      <c r="AG22" s="456">
        <f t="shared" si="46"/>
        <v>0</v>
      </c>
      <c r="AH22" s="457">
        <f t="shared" si="47"/>
        <v>0</v>
      </c>
      <c r="AI22" s="268">
        <f t="shared" si="48"/>
        <v>417.23519999999996</v>
      </c>
      <c r="AJ22" s="269">
        <f t="shared" si="49"/>
        <v>537.39893759999995</v>
      </c>
      <c r="AK22" s="270">
        <f t="shared" si="50"/>
        <v>301.56299999999999</v>
      </c>
      <c r="AL22" s="415">
        <f t="shared" si="51"/>
        <v>0</v>
      </c>
      <c r="AM22" s="259" t="str">
        <f>IF(AP22="","",IFERROR(VLOOKUP(AP22,CODES!$A$3:$D$1348,4,FALSE),"X"))&amp;IF(AQ22="","",IFERROR(VLOOKUP(AQ22,CODES!$A$3:$D$1348,4,FALSE),"X"))&amp;IF(AR22="","",IFERROR(VLOOKUP(AR22,CODES!$A$3:$D$1348,4,FALSE),"X"))&amp;IF(AS22="","",IFERROR(VLOOKUP(AS22,CODES!$A$3:$D$1348,4,FALSE),"X"))&amp;IF(AT22="","",IFERROR(VLOOKUP(AT22,CODES!$A$3:$D$1348,4,FALSE),"X"))&amp;IF(AU22="","",IFERROR(VLOOKUP(AU22,CODES!$A$3:$D$1348,4,FALSE),"X"))&amp;IF(AV22="","",IFERROR(VLOOKUP(AV22,CODES!$A$3:$D$1348,4,FALSE),"X"))&amp;IF(AW22="","",IFERROR(VLOOKUP(AW22,CODES!$A$3:$D$1348,4,FALSE),"X"))&amp;IF(AX22="","",IFERROR(VLOOKUP(AX22,CODES!$A$3:$D$1348,4,FALSE),"X"))&amp;IF(AY22="","",IFERROR(VLOOKUP(AY22,CODES!$A$3:$D$1348,4,FALSE),"X"))</f>
        <v>300</v>
      </c>
      <c r="AN22" s="258">
        <f>SUM(IFERROR(VLOOKUP(AP22,CODES!$A$3:$D$1348,4,FALSE)*BC22,0),IFERROR(VLOOKUP(AQ22,CODES!$A$3:$D$1348,4,FALSE)*BF22,0),IFERROR(VLOOKUP(AR22,CODES!$A$3:$D$1348,4,FALSE)*BI22,0),IFERROR(VLOOKUP(AS22,CODES!$A$3:$D$1348,4,FALSE)*BL22,0),IFERROR(VLOOKUP(AT22,CODES!$A$3:$D$1348,4,FALSE)*BO22,0),IFERROR(VLOOKUP(AU22,CODES!$A$3:$D$1348,4,FALSE)*BR22,0),IFERROR(VLOOKUP(AV22,CODES!$A$3:$D$1348,4,FALSE)*BU22,0),IFERROR(VLOOKUP(AW22,CODES!$A$3:$D$1348,4,FALSE)*BX22,0),IFERROR(VLOOKUP(AX22,CODES!$A$3:$D$1348,4,FALSE)*CA22,0),IFERROR(VLOOKUP(AY22,CODES!$A$3:$D$1348,4,FALSE)*CD22,0))</f>
        <v>300</v>
      </c>
      <c r="AO22" s="258">
        <f>SUM(IFERROR(VLOOKUP(AP22,CODES!$A$3:$D$1348,3,FALSE)*BC22,0),IFERROR(VLOOKUP(AQ22,CODES!$A$3:$D$1348,3,FALSE)*BF22,0),IFERROR(VLOOKUP(AR22,CODES!$A$3:$D$1348,3,FALSE)*BI22,0),IFERROR(VLOOKUP(AS22,CODES!$A$3:$D$1348,3,FALSE)*BL22,0),IFERROR(VLOOKUP(AT22,CODES!$A$3:$D$1348,3,FALSE)*BO22,0),IFERROR(VLOOKUP(AU22,CODES!$A$3:$D$1348,3,FALSE)*BR22,0),IFERROR(VLOOKUP(AV22,CODES!$A$3:$D$1348,3,FALSE)*BU22,0),IFERROR(VLOOKUP(AW22,CODES!$A$3:$D$1348,3,FALSE)*BX22,0),IFERROR(VLOOKUP(AX22,CODES!$A$3:$D$1348,3,FALSE)*CA22,0),IFERROR(VLOOKUP(AY22,CODES!$A$3:$D$1348,3,FALSE)*CD22,0))+B22</f>
        <v>448.64</v>
      </c>
      <c r="AP22" s="271" t="str">
        <f t="shared" si="52"/>
        <v>5u</v>
      </c>
      <c r="AQ22" s="271" t="str">
        <f t="shared" si="53"/>
        <v/>
      </c>
      <c r="AR22" s="271" t="str">
        <f t="shared" si="54"/>
        <v/>
      </c>
      <c r="AS22" s="271" t="str">
        <f t="shared" si="55"/>
        <v/>
      </c>
      <c r="AT22" s="271" t="str">
        <f t="shared" si="56"/>
        <v/>
      </c>
      <c r="AU22" s="271" t="str">
        <f t="shared" si="57"/>
        <v/>
      </c>
      <c r="AV22" s="271" t="str">
        <f t="shared" si="58"/>
        <v/>
      </c>
      <c r="AW22" s="271" t="str">
        <f t="shared" si="59"/>
        <v/>
      </c>
      <c r="AX22" s="271" t="str">
        <f t="shared" si="60"/>
        <v/>
      </c>
      <c r="AY22" s="271" t="str">
        <f t="shared" si="61"/>
        <v/>
      </c>
      <c r="AZ22" s="258">
        <f t="shared" si="62"/>
        <v>2</v>
      </c>
      <c r="BA22" s="258">
        <f t="shared" si="63"/>
        <v>3</v>
      </c>
      <c r="BB22" s="258">
        <f t="shared" si="64"/>
        <v>0</v>
      </c>
      <c r="BC22" s="258">
        <f t="shared" si="65"/>
        <v>1</v>
      </c>
      <c r="BD22" s="258">
        <f t="shared" si="66"/>
        <v>3</v>
      </c>
      <c r="BE22" s="258">
        <f t="shared" si="67"/>
        <v>0</v>
      </c>
      <c r="BF22" s="258">
        <f t="shared" si="68"/>
        <v>1</v>
      </c>
      <c r="BG22" s="258">
        <f t="shared" si="69"/>
        <v>3</v>
      </c>
      <c r="BH22" s="258">
        <f t="shared" si="70"/>
        <v>0</v>
      </c>
      <c r="BI22" s="258">
        <f t="shared" si="71"/>
        <v>1</v>
      </c>
      <c r="BJ22" s="258">
        <f t="shared" si="72"/>
        <v>3</v>
      </c>
      <c r="BK22" s="258">
        <f t="shared" si="73"/>
        <v>0</v>
      </c>
      <c r="BL22" s="258">
        <f t="shared" si="74"/>
        <v>1</v>
      </c>
      <c r="BM22" s="258">
        <f t="shared" si="75"/>
        <v>3</v>
      </c>
      <c r="BN22" s="258">
        <f t="shared" si="76"/>
        <v>0</v>
      </c>
      <c r="BO22" s="258">
        <f t="shared" si="77"/>
        <v>1</v>
      </c>
      <c r="BP22" s="258">
        <f t="shared" si="78"/>
        <v>3</v>
      </c>
      <c r="BQ22" s="258">
        <f t="shared" si="79"/>
        <v>0</v>
      </c>
      <c r="BR22" s="258">
        <f t="shared" si="80"/>
        <v>1</v>
      </c>
      <c r="BS22" s="258">
        <f t="shared" si="81"/>
        <v>3</v>
      </c>
      <c r="BT22" s="258">
        <f t="shared" si="82"/>
        <v>0</v>
      </c>
      <c r="BU22" s="258">
        <f t="shared" si="83"/>
        <v>1</v>
      </c>
      <c r="BV22" s="258">
        <f t="shared" si="84"/>
        <v>3</v>
      </c>
      <c r="BW22" s="258">
        <f t="shared" si="85"/>
        <v>0</v>
      </c>
      <c r="BX22" s="258">
        <f t="shared" si="86"/>
        <v>1</v>
      </c>
      <c r="BY22" s="258">
        <f t="shared" si="87"/>
        <v>3</v>
      </c>
      <c r="BZ22" s="258">
        <f t="shared" si="88"/>
        <v>0</v>
      </c>
      <c r="CA22" s="258">
        <f t="shared" si="89"/>
        <v>1</v>
      </c>
      <c r="CB22" s="258">
        <f t="shared" si="90"/>
        <v>3</v>
      </c>
      <c r="CC22" s="258">
        <f t="shared" si="91"/>
        <v>0</v>
      </c>
      <c r="CD22" s="258">
        <f t="shared" si="92"/>
        <v>1</v>
      </c>
    </row>
    <row r="23" spans="1:82">
      <c r="A23" s="29" t="s">
        <v>3515</v>
      </c>
      <c r="B23" s="258">
        <v>500</v>
      </c>
      <c r="C23" s="259"/>
      <c r="D23" s="258" t="s">
        <v>3516</v>
      </c>
      <c r="E23" s="258"/>
      <c r="F23" s="736"/>
      <c r="G23" s="258">
        <v>15</v>
      </c>
      <c r="H23" s="414" t="s">
        <v>3517</v>
      </c>
      <c r="I23" s="273"/>
      <c r="J23" s="274" t="s">
        <v>3518</v>
      </c>
      <c r="K23" s="275" t="s">
        <v>3491</v>
      </c>
      <c r="L23" s="745" t="s">
        <v>3492</v>
      </c>
      <c r="M23" s="272">
        <v>1</v>
      </c>
      <c r="N23" s="508">
        <f t="shared" si="30"/>
        <v>3056.5</v>
      </c>
      <c r="O23" s="510">
        <f t="shared" si="31"/>
        <v>3056.5</v>
      </c>
      <c r="P23" s="260">
        <f t="shared" si="97"/>
        <v>500</v>
      </c>
      <c r="Q23" s="261">
        <f t="shared" si="98"/>
        <v>2400</v>
      </c>
      <c r="R23" s="261">
        <f t="shared" si="96"/>
        <v>0</v>
      </c>
      <c r="S23" s="262" t="s">
        <v>3519</v>
      </c>
      <c r="T23" s="262"/>
      <c r="U23" s="263">
        <f t="shared" si="35"/>
        <v>1.288</v>
      </c>
      <c r="V23" s="264">
        <f>IF(E23="SP",1,IF(D23="",ExtraMargeMateriaal,(1-VLOOKUP(D23,TabelAankoop[],4,FALSE))))</f>
        <v>1</v>
      </c>
      <c r="W23" s="265">
        <f t="shared" si="36"/>
        <v>0.6885</v>
      </c>
      <c r="X23" s="266">
        <f t="shared" si="37"/>
        <v>1</v>
      </c>
      <c r="Y23" s="267">
        <f t="shared" si="38"/>
        <v>1.46</v>
      </c>
      <c r="Z23" s="267">
        <f t="shared" si="39"/>
        <v>1.1599999999999999</v>
      </c>
      <c r="AA23" s="268">
        <f t="shared" si="40"/>
        <v>3056.5</v>
      </c>
      <c r="AB23" s="456">
        <f t="shared" si="41"/>
        <v>500</v>
      </c>
      <c r="AC23" s="457">
        <f t="shared" si="42"/>
        <v>644</v>
      </c>
      <c r="AD23" s="456">
        <f t="shared" si="43"/>
        <v>2412.5</v>
      </c>
      <c r="AE23" s="458">
        <f t="shared" si="44"/>
        <v>2400</v>
      </c>
      <c r="AF23" s="457">
        <f t="shared" si="45"/>
        <v>40</v>
      </c>
      <c r="AG23" s="456">
        <f t="shared" si="46"/>
        <v>0</v>
      </c>
      <c r="AH23" s="457">
        <f t="shared" si="47"/>
        <v>0</v>
      </c>
      <c r="AI23" s="268">
        <f t="shared" si="48"/>
        <v>500</v>
      </c>
      <c r="AJ23" s="269">
        <f t="shared" si="49"/>
        <v>644</v>
      </c>
      <c r="AK23" s="270">
        <f t="shared" si="50"/>
        <v>2412.5039999999999</v>
      </c>
      <c r="AL23" s="415">
        <f t="shared" si="51"/>
        <v>0</v>
      </c>
      <c r="AM23" s="259" t="str">
        <f>IF(AP23="","",IFERROR(VLOOKUP(AP23,CODES!$A$3:$D$1348,4,FALSE),"X"))&amp;IF(AQ23="","",IFERROR(VLOOKUP(AQ23,CODES!$A$3:$D$1348,4,FALSE),"X"))&amp;IF(AR23="","",IFERROR(VLOOKUP(AR23,CODES!$A$3:$D$1348,4,FALSE),"X"))&amp;IF(AS23="","",IFERROR(VLOOKUP(AS23,CODES!$A$3:$D$1348,4,FALSE),"X"))&amp;IF(AT23="","",IFERROR(VLOOKUP(AT23,CODES!$A$3:$D$1348,4,FALSE),"X"))&amp;IF(AU23="","",IFERROR(VLOOKUP(AU23,CODES!$A$3:$D$1348,4,FALSE),"X"))&amp;IF(AV23="","",IFERROR(VLOOKUP(AV23,CODES!$A$3:$D$1348,4,FALSE),"X"))&amp;IF(AW23="","",IFERROR(VLOOKUP(AW23,CODES!$A$3:$D$1348,4,FALSE),"X"))&amp;IF(AX23="","",IFERROR(VLOOKUP(AX23,CODES!$A$3:$D$1348,4,FALSE),"X"))&amp;IF(AY23="","",IFERROR(VLOOKUP(AY23,CODES!$A$3:$D$1348,4,FALSE),"X"))</f>
        <v>60</v>
      </c>
      <c r="AN23" s="258">
        <f>SUM(IFERROR(VLOOKUP(AP23,CODES!$A$3:$D$1348,4,FALSE)*BC23,0),IFERROR(VLOOKUP(AQ23,CODES!$A$3:$D$1348,4,FALSE)*BF23,0),IFERROR(VLOOKUP(AR23,CODES!$A$3:$D$1348,4,FALSE)*BI23,0),IFERROR(VLOOKUP(AS23,CODES!$A$3:$D$1348,4,FALSE)*BL23,0),IFERROR(VLOOKUP(AT23,CODES!$A$3:$D$1348,4,FALSE)*BO23,0),IFERROR(VLOOKUP(AU23,CODES!$A$3:$D$1348,4,FALSE)*BR23,0),IFERROR(VLOOKUP(AV23,CODES!$A$3:$D$1348,4,FALSE)*BU23,0),IFERROR(VLOOKUP(AW23,CODES!$A$3:$D$1348,4,FALSE)*BX23,0),IFERROR(VLOOKUP(AX23,CODES!$A$3:$D$1348,4,FALSE)*CA23,0),IFERROR(VLOOKUP(AY23,CODES!$A$3:$D$1348,4,FALSE)*CD23,0))</f>
        <v>2400</v>
      </c>
      <c r="AO23" s="258">
        <f>SUM(IFERROR(VLOOKUP(AP23,CODES!$A$3:$D$1348,3,FALSE)*BC23,0),IFERROR(VLOOKUP(AQ23,CODES!$A$3:$D$1348,3,FALSE)*BF23,0),IFERROR(VLOOKUP(AR23,CODES!$A$3:$D$1348,3,FALSE)*BI23,0),IFERROR(VLOOKUP(AS23,CODES!$A$3:$D$1348,3,FALSE)*BL23,0),IFERROR(VLOOKUP(AT23,CODES!$A$3:$D$1348,3,FALSE)*BO23,0),IFERROR(VLOOKUP(AU23,CODES!$A$3:$D$1348,3,FALSE)*BR23,0),IFERROR(VLOOKUP(AV23,CODES!$A$3:$D$1348,3,FALSE)*BU23,0),IFERROR(VLOOKUP(AW23,CODES!$A$3:$D$1348,3,FALSE)*BX23,0),IFERROR(VLOOKUP(AX23,CODES!$A$3:$D$1348,3,FALSE)*CA23,0),IFERROR(VLOOKUP(AY23,CODES!$A$3:$D$1348,3,FALSE)*CD23,0))+B23</f>
        <v>500</v>
      </c>
      <c r="AP23" s="271" t="str">
        <f t="shared" si="52"/>
        <v>u</v>
      </c>
      <c r="AQ23" s="271" t="str">
        <f t="shared" si="53"/>
        <v/>
      </c>
      <c r="AR23" s="271" t="str">
        <f t="shared" si="54"/>
        <v/>
      </c>
      <c r="AS23" s="271" t="str">
        <f t="shared" si="55"/>
        <v/>
      </c>
      <c r="AT23" s="271" t="str">
        <f t="shared" si="56"/>
        <v/>
      </c>
      <c r="AU23" s="271" t="str">
        <f t="shared" si="57"/>
        <v/>
      </c>
      <c r="AV23" s="271" t="str">
        <f t="shared" si="58"/>
        <v/>
      </c>
      <c r="AW23" s="271" t="str">
        <f t="shared" si="59"/>
        <v/>
      </c>
      <c r="AX23" s="271" t="str">
        <f t="shared" si="60"/>
        <v/>
      </c>
      <c r="AY23" s="271" t="str">
        <f t="shared" si="61"/>
        <v/>
      </c>
      <c r="AZ23" s="258">
        <f t="shared" si="62"/>
        <v>4</v>
      </c>
      <c r="BA23" s="258">
        <f t="shared" si="63"/>
        <v>5</v>
      </c>
      <c r="BB23" s="258">
        <f t="shared" si="64"/>
        <v>3</v>
      </c>
      <c r="BC23" s="258" t="str">
        <f t="shared" si="65"/>
        <v>40</v>
      </c>
      <c r="BD23" s="258">
        <f t="shared" si="66"/>
        <v>5</v>
      </c>
      <c r="BE23" s="258">
        <f t="shared" si="67"/>
        <v>0</v>
      </c>
      <c r="BF23" s="258">
        <f t="shared" si="68"/>
        <v>1</v>
      </c>
      <c r="BG23" s="258">
        <f t="shared" si="69"/>
        <v>5</v>
      </c>
      <c r="BH23" s="258">
        <f t="shared" si="70"/>
        <v>0</v>
      </c>
      <c r="BI23" s="258">
        <f t="shared" si="71"/>
        <v>1</v>
      </c>
      <c r="BJ23" s="258">
        <f t="shared" si="72"/>
        <v>5</v>
      </c>
      <c r="BK23" s="258">
        <f t="shared" si="73"/>
        <v>0</v>
      </c>
      <c r="BL23" s="258">
        <f t="shared" si="74"/>
        <v>1</v>
      </c>
      <c r="BM23" s="258">
        <f t="shared" si="75"/>
        <v>5</v>
      </c>
      <c r="BN23" s="258">
        <f t="shared" si="76"/>
        <v>0</v>
      </c>
      <c r="BO23" s="258">
        <f t="shared" si="77"/>
        <v>1</v>
      </c>
      <c r="BP23" s="258">
        <f t="shared" si="78"/>
        <v>5</v>
      </c>
      <c r="BQ23" s="258">
        <f t="shared" si="79"/>
        <v>0</v>
      </c>
      <c r="BR23" s="258">
        <f t="shared" si="80"/>
        <v>1</v>
      </c>
      <c r="BS23" s="258">
        <f t="shared" si="81"/>
        <v>5</v>
      </c>
      <c r="BT23" s="258">
        <f t="shared" si="82"/>
        <v>0</v>
      </c>
      <c r="BU23" s="258">
        <f t="shared" si="83"/>
        <v>1</v>
      </c>
      <c r="BV23" s="258">
        <f t="shared" si="84"/>
        <v>5</v>
      </c>
      <c r="BW23" s="258">
        <f t="shared" si="85"/>
        <v>0</v>
      </c>
      <c r="BX23" s="258">
        <f t="shared" si="86"/>
        <v>1</v>
      </c>
      <c r="BY23" s="258">
        <f t="shared" si="87"/>
        <v>5</v>
      </c>
      <c r="BZ23" s="258">
        <f t="shared" si="88"/>
        <v>0</v>
      </c>
      <c r="CA23" s="258">
        <f t="shared" si="89"/>
        <v>1</v>
      </c>
      <c r="CB23" s="258">
        <f t="shared" si="90"/>
        <v>5</v>
      </c>
      <c r="CC23" s="258">
        <f t="shared" si="91"/>
        <v>0</v>
      </c>
      <c r="CD23" s="258">
        <f t="shared" si="92"/>
        <v>1</v>
      </c>
    </row>
    <row r="24" spans="1:82">
      <c r="A24" s="29" t="s">
        <v>3520</v>
      </c>
      <c r="B24" s="258"/>
      <c r="C24" s="259"/>
      <c r="D24" s="258" t="s">
        <v>3499</v>
      </c>
      <c r="E24" s="258"/>
      <c r="F24" s="736"/>
      <c r="G24" s="258">
        <v>16</v>
      </c>
      <c r="H24" s="414" t="s">
        <v>3521</v>
      </c>
      <c r="I24" s="273"/>
      <c r="J24" s="274" t="s">
        <v>3522</v>
      </c>
      <c r="K24" s="275" t="s">
        <v>3491</v>
      </c>
      <c r="L24" s="745" t="s">
        <v>3492</v>
      </c>
      <c r="M24" s="272">
        <v>1</v>
      </c>
      <c r="N24" s="508">
        <f t="shared" si="30"/>
        <v>1689.31</v>
      </c>
      <c r="O24" s="510">
        <f t="shared" si="31"/>
        <v>1689.31</v>
      </c>
      <c r="P24" s="260">
        <f t="shared" si="97"/>
        <v>509.01000000000005</v>
      </c>
      <c r="Q24" s="261">
        <f t="shared" si="98"/>
        <v>1074</v>
      </c>
      <c r="R24" s="261">
        <f t="shared" si="96"/>
        <v>0</v>
      </c>
      <c r="S24" s="262"/>
      <c r="T24" s="262"/>
      <c r="U24" s="263">
        <f t="shared" si="35"/>
        <v>1.288</v>
      </c>
      <c r="V24" s="264">
        <f>IF(E24="SP",1,IF(D24="",ExtraMargeMateriaal,(1-VLOOKUP(D24,TabelAankoop[],4,FALSE))))</f>
        <v>0.92999999999999994</v>
      </c>
      <c r="W24" s="265">
        <f t="shared" si="36"/>
        <v>0.6885</v>
      </c>
      <c r="X24" s="266">
        <f t="shared" si="37"/>
        <v>1</v>
      </c>
      <c r="Y24" s="267">
        <f t="shared" si="38"/>
        <v>1.46</v>
      </c>
      <c r="Z24" s="267">
        <f t="shared" si="39"/>
        <v>1.1599999999999999</v>
      </c>
      <c r="AA24" s="268">
        <f t="shared" si="40"/>
        <v>1689.31</v>
      </c>
      <c r="AB24" s="456">
        <f t="shared" si="41"/>
        <v>473.38</v>
      </c>
      <c r="AC24" s="457">
        <f t="shared" si="42"/>
        <v>609.71</v>
      </c>
      <c r="AD24" s="456">
        <f t="shared" si="43"/>
        <v>1079.5999999999999</v>
      </c>
      <c r="AE24" s="458">
        <f t="shared" si="44"/>
        <v>1074</v>
      </c>
      <c r="AF24" s="457">
        <f t="shared" si="45"/>
        <v>17.899999999999999</v>
      </c>
      <c r="AG24" s="456">
        <f t="shared" si="46"/>
        <v>0</v>
      </c>
      <c r="AH24" s="457">
        <f t="shared" si="47"/>
        <v>0</v>
      </c>
      <c r="AI24" s="268">
        <f t="shared" si="48"/>
        <v>473.3793</v>
      </c>
      <c r="AJ24" s="269">
        <f t="shared" si="49"/>
        <v>609.71253839999997</v>
      </c>
      <c r="AK24" s="270">
        <f t="shared" si="50"/>
        <v>1079.5955399999998</v>
      </c>
      <c r="AL24" s="415">
        <f t="shared" si="51"/>
        <v>0</v>
      </c>
      <c r="AM24" s="259" t="str">
        <f>IF(AP24="","",IFERROR(VLOOKUP(AP24,CODES!$A$3:$D$1348,4,FALSE),"X"))&amp;IF(AQ24="","",IFERROR(VLOOKUP(AQ24,CODES!$A$3:$D$1348,4,FALSE),"X"))&amp;IF(AR24="","",IFERROR(VLOOKUP(AR24,CODES!$A$3:$D$1348,4,FALSE),"X"))&amp;IF(AS24="","",IFERROR(VLOOKUP(AS24,CODES!$A$3:$D$1348,4,FALSE),"X"))&amp;IF(AT24="","",IFERROR(VLOOKUP(AT24,CODES!$A$3:$D$1348,4,FALSE),"X"))&amp;IF(AU24="","",IFERROR(VLOOKUP(AU24,CODES!$A$3:$D$1348,4,FALSE),"X"))&amp;IF(AV24="","",IFERROR(VLOOKUP(AV24,CODES!$A$3:$D$1348,4,FALSE),"X"))&amp;IF(AW24="","",IFERROR(VLOOKUP(AW24,CODES!$A$3:$D$1348,4,FALSE),"X"))&amp;IF(AX24="","",IFERROR(VLOOKUP(AX24,CODES!$A$3:$D$1348,4,FALSE),"X"))&amp;IF(AY24="","",IFERROR(VLOOKUP(AY24,CODES!$A$3:$D$1348,4,FALSE),"X"))</f>
        <v>310</v>
      </c>
      <c r="AN24" s="258">
        <f>SUM(IFERROR(VLOOKUP(AP24,CODES!$A$3:$D$1348,4,FALSE)*BC24,0),IFERROR(VLOOKUP(AQ24,CODES!$A$3:$D$1348,4,FALSE)*BF24,0),IFERROR(VLOOKUP(AR24,CODES!$A$3:$D$1348,4,FALSE)*BI24,0),IFERROR(VLOOKUP(AS24,CODES!$A$3:$D$1348,4,FALSE)*BL24,0),IFERROR(VLOOKUP(AT24,CODES!$A$3:$D$1348,4,FALSE)*BO24,0),IFERROR(VLOOKUP(AU24,CODES!$A$3:$D$1348,4,FALSE)*BR24,0),IFERROR(VLOOKUP(AV24,CODES!$A$3:$D$1348,4,FALSE)*BU24,0),IFERROR(VLOOKUP(AW24,CODES!$A$3:$D$1348,4,FALSE)*BX24,0),IFERROR(VLOOKUP(AX24,CODES!$A$3:$D$1348,4,FALSE)*CA24,0),IFERROR(VLOOKUP(AY24,CODES!$A$3:$D$1348,4,FALSE)*CD24,0))</f>
        <v>1074</v>
      </c>
      <c r="AO24" s="258">
        <f>SUM(IFERROR(VLOOKUP(AP24,CODES!$A$3:$D$1348,3,FALSE)*BC24,0),IFERROR(VLOOKUP(AQ24,CODES!$A$3:$D$1348,3,FALSE)*BF24,0),IFERROR(VLOOKUP(AR24,CODES!$A$3:$D$1348,3,FALSE)*BI24,0),IFERROR(VLOOKUP(AS24,CODES!$A$3:$D$1348,3,FALSE)*BL24,0),IFERROR(VLOOKUP(AT24,CODES!$A$3:$D$1348,3,FALSE)*BO24,0),IFERROR(VLOOKUP(AU24,CODES!$A$3:$D$1348,3,FALSE)*BR24,0),IFERROR(VLOOKUP(AV24,CODES!$A$3:$D$1348,3,FALSE)*BU24,0),IFERROR(VLOOKUP(AW24,CODES!$A$3:$D$1348,3,FALSE)*BX24,0),IFERROR(VLOOKUP(AX24,CODES!$A$3:$D$1348,3,FALSE)*CA24,0),IFERROR(VLOOKUP(AY24,CODES!$A$3:$D$1348,3,FALSE)*CD24,0))+B24</f>
        <v>509.01000000000005</v>
      </c>
      <c r="AP24" s="271" t="str">
        <f t="shared" si="52"/>
        <v>XGB5G4</v>
      </c>
      <c r="AQ24" s="271" t="str">
        <f t="shared" si="53"/>
        <v>B20h</v>
      </c>
      <c r="AR24" s="271" t="str">
        <f t="shared" si="54"/>
        <v/>
      </c>
      <c r="AS24" s="271" t="str">
        <f t="shared" si="55"/>
        <v/>
      </c>
      <c r="AT24" s="271" t="str">
        <f t="shared" si="56"/>
        <v/>
      </c>
      <c r="AU24" s="271" t="str">
        <f t="shared" si="57"/>
        <v/>
      </c>
      <c r="AV24" s="271" t="str">
        <f t="shared" si="58"/>
        <v/>
      </c>
      <c r="AW24" s="271" t="str">
        <f t="shared" si="59"/>
        <v/>
      </c>
      <c r="AX24" s="271" t="str">
        <f t="shared" si="60"/>
        <v/>
      </c>
      <c r="AY24" s="271" t="str">
        <f t="shared" si="61"/>
        <v/>
      </c>
      <c r="AZ24" s="258">
        <f t="shared" si="62"/>
        <v>18</v>
      </c>
      <c r="BA24" s="258">
        <f t="shared" si="63"/>
        <v>11</v>
      </c>
      <c r="BB24" s="258">
        <f t="shared" si="64"/>
        <v>4</v>
      </c>
      <c r="BC24" s="258" t="str">
        <f t="shared" si="65"/>
        <v>108</v>
      </c>
      <c r="BD24" s="258">
        <f t="shared" si="66"/>
        <v>19</v>
      </c>
      <c r="BE24" s="258">
        <f t="shared" si="67"/>
        <v>3</v>
      </c>
      <c r="BF24" s="258" t="str">
        <f t="shared" si="68"/>
        <v>75</v>
      </c>
      <c r="BG24" s="258">
        <f t="shared" si="69"/>
        <v>19</v>
      </c>
      <c r="BH24" s="258">
        <f t="shared" si="70"/>
        <v>0</v>
      </c>
      <c r="BI24" s="258">
        <f t="shared" si="71"/>
        <v>1</v>
      </c>
      <c r="BJ24" s="258">
        <f t="shared" si="72"/>
        <v>19</v>
      </c>
      <c r="BK24" s="258">
        <f t="shared" si="73"/>
        <v>0</v>
      </c>
      <c r="BL24" s="258">
        <f t="shared" si="74"/>
        <v>1</v>
      </c>
      <c r="BM24" s="258">
        <f t="shared" si="75"/>
        <v>19</v>
      </c>
      <c r="BN24" s="258">
        <f t="shared" si="76"/>
        <v>0</v>
      </c>
      <c r="BO24" s="258">
        <f t="shared" si="77"/>
        <v>1</v>
      </c>
      <c r="BP24" s="258">
        <f t="shared" si="78"/>
        <v>19</v>
      </c>
      <c r="BQ24" s="258">
        <f t="shared" si="79"/>
        <v>0</v>
      </c>
      <c r="BR24" s="258">
        <f t="shared" si="80"/>
        <v>1</v>
      </c>
      <c r="BS24" s="258">
        <f t="shared" si="81"/>
        <v>19</v>
      </c>
      <c r="BT24" s="258">
        <f t="shared" si="82"/>
        <v>0</v>
      </c>
      <c r="BU24" s="258">
        <f t="shared" si="83"/>
        <v>1</v>
      </c>
      <c r="BV24" s="258">
        <f t="shared" si="84"/>
        <v>19</v>
      </c>
      <c r="BW24" s="258">
        <f t="shared" si="85"/>
        <v>0</v>
      </c>
      <c r="BX24" s="258">
        <f t="shared" si="86"/>
        <v>1</v>
      </c>
      <c r="BY24" s="258">
        <f t="shared" si="87"/>
        <v>19</v>
      </c>
      <c r="BZ24" s="258">
        <f t="shared" si="88"/>
        <v>0</v>
      </c>
      <c r="CA24" s="258">
        <f t="shared" si="89"/>
        <v>1</v>
      </c>
      <c r="CB24" s="258">
        <f t="shared" si="90"/>
        <v>19</v>
      </c>
      <c r="CC24" s="258">
        <f t="shared" si="91"/>
        <v>0</v>
      </c>
      <c r="CD24" s="258">
        <f t="shared" si="92"/>
        <v>1</v>
      </c>
    </row>
    <row r="25" spans="1:82">
      <c r="A25" s="29"/>
      <c r="B25" s="258"/>
      <c r="C25" s="259"/>
      <c r="D25" s="258"/>
      <c r="E25" s="258" t="s">
        <v>3484</v>
      </c>
      <c r="F25" s="736"/>
      <c r="G25" s="258">
        <v>17</v>
      </c>
      <c r="H25" s="414" t="s">
        <v>3523</v>
      </c>
      <c r="I25" s="273"/>
      <c r="J25" s="274" t="s">
        <v>3524</v>
      </c>
      <c r="K25" s="275"/>
      <c r="L25" s="745"/>
      <c r="M25" s="272"/>
      <c r="N25" s="508">
        <f t="shared" si="30"/>
        <v>0</v>
      </c>
      <c r="O25" s="510">
        <f t="shared" si="31"/>
        <v>0</v>
      </c>
      <c r="P25" s="260">
        <f t="shared" si="97"/>
        <v>0</v>
      </c>
      <c r="Q25" s="261">
        <f t="shared" si="98"/>
        <v>0</v>
      </c>
      <c r="R25" s="261">
        <f t="shared" si="96"/>
        <v>0</v>
      </c>
      <c r="S25" s="262"/>
      <c r="T25" s="262"/>
      <c r="U25" s="263">
        <f t="shared" si="35"/>
        <v>1.288</v>
      </c>
      <c r="V25" s="264">
        <f>IF(E25="SP",1,IF(D25="",ExtraMargeMateriaal,(1-VLOOKUP(D25,TabelAankoop[],4,FALSE))))</f>
        <v>1</v>
      </c>
      <c r="W25" s="265">
        <f t="shared" si="36"/>
        <v>0.6885</v>
      </c>
      <c r="X25" s="266">
        <f t="shared" si="37"/>
        <v>1</v>
      </c>
      <c r="Y25" s="267">
        <f t="shared" si="38"/>
        <v>1.46</v>
      </c>
      <c r="Z25" s="267">
        <f t="shared" si="39"/>
        <v>1.1599999999999999</v>
      </c>
      <c r="AA25" s="268">
        <f t="shared" si="40"/>
        <v>0</v>
      </c>
      <c r="AB25" s="456">
        <f t="shared" si="41"/>
        <v>0</v>
      </c>
      <c r="AC25" s="457">
        <f t="shared" si="42"/>
        <v>0</v>
      </c>
      <c r="AD25" s="456">
        <f t="shared" si="43"/>
        <v>0</v>
      </c>
      <c r="AE25" s="458">
        <f t="shared" si="44"/>
        <v>0</v>
      </c>
      <c r="AF25" s="457">
        <f t="shared" si="45"/>
        <v>0</v>
      </c>
      <c r="AG25" s="456">
        <f t="shared" si="46"/>
        <v>0</v>
      </c>
      <c r="AH25" s="457">
        <f t="shared" si="47"/>
        <v>0</v>
      </c>
      <c r="AI25" s="268">
        <f t="shared" si="48"/>
        <v>0</v>
      </c>
      <c r="AJ25" s="269">
        <f t="shared" si="49"/>
        <v>0</v>
      </c>
      <c r="AK25" s="270">
        <f t="shared" si="50"/>
        <v>0</v>
      </c>
      <c r="AL25" s="415">
        <f t="shared" si="51"/>
        <v>0</v>
      </c>
      <c r="AM25" s="259" t="str">
        <f>IF(AP25="","",IFERROR(VLOOKUP(AP25,CODES!$A$3:$D$1348,4,FALSE),"X"))&amp;IF(AQ25="","",IFERROR(VLOOKUP(AQ25,CODES!$A$3:$D$1348,4,FALSE),"X"))&amp;IF(AR25="","",IFERROR(VLOOKUP(AR25,CODES!$A$3:$D$1348,4,FALSE),"X"))&amp;IF(AS25="","",IFERROR(VLOOKUP(AS25,CODES!$A$3:$D$1348,4,FALSE),"X"))&amp;IF(AT25="","",IFERROR(VLOOKUP(AT25,CODES!$A$3:$D$1348,4,FALSE),"X"))&amp;IF(AU25="","",IFERROR(VLOOKUP(AU25,CODES!$A$3:$D$1348,4,FALSE),"X"))&amp;IF(AV25="","",IFERROR(VLOOKUP(AV25,CODES!$A$3:$D$1348,4,FALSE),"X"))&amp;IF(AW25="","",IFERROR(VLOOKUP(AW25,CODES!$A$3:$D$1348,4,FALSE),"X"))&amp;IF(AX25="","",IFERROR(VLOOKUP(AX25,CODES!$A$3:$D$1348,4,FALSE),"X"))&amp;IF(AY25="","",IFERROR(VLOOKUP(AY25,CODES!$A$3:$D$1348,4,FALSE),"X"))</f>
        <v/>
      </c>
      <c r="AN25" s="258">
        <f>SUM(IFERROR(VLOOKUP(AP25,CODES!$A$3:$D$1348,4,FALSE)*BC25,0),IFERROR(VLOOKUP(AQ25,CODES!$A$3:$D$1348,4,FALSE)*BF25,0),IFERROR(VLOOKUP(AR25,CODES!$A$3:$D$1348,4,FALSE)*BI25,0),IFERROR(VLOOKUP(AS25,CODES!$A$3:$D$1348,4,FALSE)*BL25,0),IFERROR(VLOOKUP(AT25,CODES!$A$3:$D$1348,4,FALSE)*BO25,0),IFERROR(VLOOKUP(AU25,CODES!$A$3:$D$1348,4,FALSE)*BR25,0),IFERROR(VLOOKUP(AV25,CODES!$A$3:$D$1348,4,FALSE)*BU25,0),IFERROR(VLOOKUP(AW25,CODES!$A$3:$D$1348,4,FALSE)*BX25,0),IFERROR(VLOOKUP(AX25,CODES!$A$3:$D$1348,4,FALSE)*CA25,0),IFERROR(VLOOKUP(AY25,CODES!$A$3:$D$1348,4,FALSE)*CD25,0))</f>
        <v>0</v>
      </c>
      <c r="AO25" s="258">
        <f>SUM(IFERROR(VLOOKUP(AP25,CODES!$A$3:$D$1348,3,FALSE)*BC25,0),IFERROR(VLOOKUP(AQ25,CODES!$A$3:$D$1348,3,FALSE)*BF25,0),IFERROR(VLOOKUP(AR25,CODES!$A$3:$D$1348,3,FALSE)*BI25,0),IFERROR(VLOOKUP(AS25,CODES!$A$3:$D$1348,3,FALSE)*BL25,0),IFERROR(VLOOKUP(AT25,CODES!$A$3:$D$1348,3,FALSE)*BO25,0),IFERROR(VLOOKUP(AU25,CODES!$A$3:$D$1348,3,FALSE)*BR25,0),IFERROR(VLOOKUP(AV25,CODES!$A$3:$D$1348,3,FALSE)*BU25,0),IFERROR(VLOOKUP(AW25,CODES!$A$3:$D$1348,3,FALSE)*BX25,0),IFERROR(VLOOKUP(AX25,CODES!$A$3:$D$1348,3,FALSE)*CA25,0),IFERROR(VLOOKUP(AY25,CODES!$A$3:$D$1348,3,FALSE)*CD25,0))+B25</f>
        <v>0</v>
      </c>
      <c r="AP25" s="271" t="str">
        <f t="shared" si="52"/>
        <v/>
      </c>
      <c r="AQ25" s="271" t="str">
        <f t="shared" si="53"/>
        <v/>
      </c>
      <c r="AR25" s="271" t="str">
        <f t="shared" si="54"/>
        <v/>
      </c>
      <c r="AS25" s="271" t="str">
        <f t="shared" si="55"/>
        <v/>
      </c>
      <c r="AT25" s="271" t="str">
        <f t="shared" si="56"/>
        <v/>
      </c>
      <c r="AU25" s="271" t="str">
        <f t="shared" si="57"/>
        <v/>
      </c>
      <c r="AV25" s="271" t="str">
        <f t="shared" si="58"/>
        <v/>
      </c>
      <c r="AW25" s="271" t="str">
        <f t="shared" si="59"/>
        <v/>
      </c>
      <c r="AX25" s="271" t="str">
        <f t="shared" si="60"/>
        <v/>
      </c>
      <c r="AY25" s="271" t="str">
        <f t="shared" si="61"/>
        <v/>
      </c>
      <c r="AZ25" s="258">
        <f t="shared" si="62"/>
        <v>0</v>
      </c>
      <c r="BA25" s="258">
        <f t="shared" si="63"/>
        <v>1</v>
      </c>
      <c r="BB25" s="258">
        <f t="shared" si="64"/>
        <v>0</v>
      </c>
      <c r="BC25" s="258">
        <f t="shared" si="65"/>
        <v>1</v>
      </c>
      <c r="BD25" s="258">
        <f t="shared" si="66"/>
        <v>1</v>
      </c>
      <c r="BE25" s="258">
        <f t="shared" si="67"/>
        <v>0</v>
      </c>
      <c r="BF25" s="258">
        <f t="shared" si="68"/>
        <v>1</v>
      </c>
      <c r="BG25" s="258">
        <f t="shared" si="69"/>
        <v>1</v>
      </c>
      <c r="BH25" s="258">
        <f t="shared" si="70"/>
        <v>0</v>
      </c>
      <c r="BI25" s="258">
        <f t="shared" si="71"/>
        <v>1</v>
      </c>
      <c r="BJ25" s="258">
        <f t="shared" si="72"/>
        <v>1</v>
      </c>
      <c r="BK25" s="258">
        <f t="shared" si="73"/>
        <v>0</v>
      </c>
      <c r="BL25" s="258">
        <f t="shared" si="74"/>
        <v>1</v>
      </c>
      <c r="BM25" s="258">
        <f t="shared" si="75"/>
        <v>1</v>
      </c>
      <c r="BN25" s="258">
        <f t="shared" si="76"/>
        <v>0</v>
      </c>
      <c r="BO25" s="258">
        <f t="shared" si="77"/>
        <v>1</v>
      </c>
      <c r="BP25" s="258">
        <f t="shared" si="78"/>
        <v>1</v>
      </c>
      <c r="BQ25" s="258">
        <f t="shared" si="79"/>
        <v>0</v>
      </c>
      <c r="BR25" s="258">
        <f t="shared" si="80"/>
        <v>1</v>
      </c>
      <c r="BS25" s="258">
        <f t="shared" si="81"/>
        <v>1</v>
      </c>
      <c r="BT25" s="258">
        <f t="shared" si="82"/>
        <v>0</v>
      </c>
      <c r="BU25" s="258">
        <f t="shared" si="83"/>
        <v>1</v>
      </c>
      <c r="BV25" s="258">
        <f t="shared" si="84"/>
        <v>1</v>
      </c>
      <c r="BW25" s="258">
        <f t="shared" si="85"/>
        <v>0</v>
      </c>
      <c r="BX25" s="258">
        <f t="shared" si="86"/>
        <v>1</v>
      </c>
      <c r="BY25" s="258">
        <f t="shared" si="87"/>
        <v>1</v>
      </c>
      <c r="BZ25" s="258">
        <f t="shared" si="88"/>
        <v>0</v>
      </c>
      <c r="CA25" s="258">
        <f t="shared" si="89"/>
        <v>1</v>
      </c>
      <c r="CB25" s="258">
        <f t="shared" si="90"/>
        <v>1</v>
      </c>
      <c r="CC25" s="258">
        <f t="shared" si="91"/>
        <v>0</v>
      </c>
      <c r="CD25" s="258">
        <f t="shared" si="92"/>
        <v>1</v>
      </c>
    </row>
    <row r="26" spans="1:82">
      <c r="A26" s="29"/>
      <c r="B26" s="258">
        <v>2600</v>
      </c>
      <c r="C26" s="259"/>
      <c r="D26" s="258"/>
      <c r="E26" s="258" t="s">
        <v>3525</v>
      </c>
      <c r="F26" s="736"/>
      <c r="G26" s="258">
        <v>18</v>
      </c>
      <c r="H26" s="414" t="s">
        <v>3526</v>
      </c>
      <c r="I26" s="273"/>
      <c r="J26" s="274" t="s">
        <v>3527</v>
      </c>
      <c r="K26" s="716" t="s">
        <v>3528</v>
      </c>
      <c r="L26" s="745" t="s">
        <v>3529</v>
      </c>
      <c r="M26" s="272">
        <v>1</v>
      </c>
      <c r="N26" s="508">
        <f t="shared" si="30"/>
        <v>2600</v>
      </c>
      <c r="O26" s="510">
        <f t="shared" si="31"/>
        <v>2600</v>
      </c>
      <c r="P26" s="260">
        <f t="shared" si="97"/>
        <v>2600</v>
      </c>
      <c r="Q26" s="261">
        <f t="shared" si="98"/>
        <v>0</v>
      </c>
      <c r="R26" s="261">
        <f t="shared" si="96"/>
        <v>0</v>
      </c>
      <c r="S26" s="262"/>
      <c r="T26" s="262"/>
      <c r="U26" s="263">
        <f t="shared" si="35"/>
        <v>1</v>
      </c>
      <c r="V26" s="264">
        <f>IF(E26="SP",1,IF(D26="",ExtraMargeMateriaal,(1-VLOOKUP(D26,TabelAankoop[],4,FALSE))))</f>
        <v>1</v>
      </c>
      <c r="W26" s="265">
        <f t="shared" si="36"/>
        <v>0.6885</v>
      </c>
      <c r="X26" s="266">
        <f t="shared" si="37"/>
        <v>1</v>
      </c>
      <c r="Y26" s="267">
        <f t="shared" si="38"/>
        <v>1.46</v>
      </c>
      <c r="Z26" s="267">
        <f t="shared" si="39"/>
        <v>1.1599999999999999</v>
      </c>
      <c r="AA26" s="268">
        <f t="shared" si="40"/>
        <v>2600</v>
      </c>
      <c r="AB26" s="456">
        <f t="shared" si="41"/>
        <v>2600</v>
      </c>
      <c r="AC26" s="457">
        <f t="shared" si="42"/>
        <v>2600</v>
      </c>
      <c r="AD26" s="456">
        <f t="shared" si="43"/>
        <v>0</v>
      </c>
      <c r="AE26" s="458">
        <f t="shared" si="44"/>
        <v>0</v>
      </c>
      <c r="AF26" s="457">
        <f t="shared" si="45"/>
        <v>0</v>
      </c>
      <c r="AG26" s="456">
        <f t="shared" si="46"/>
        <v>0</v>
      </c>
      <c r="AH26" s="457">
        <f t="shared" si="47"/>
        <v>0</v>
      </c>
      <c r="AI26" s="268">
        <f t="shared" si="48"/>
        <v>2600</v>
      </c>
      <c r="AJ26" s="269">
        <f t="shared" si="49"/>
        <v>2600</v>
      </c>
      <c r="AK26" s="270">
        <f t="shared" si="50"/>
        <v>0</v>
      </c>
      <c r="AL26" s="415">
        <f t="shared" si="51"/>
        <v>0</v>
      </c>
      <c r="AM26" s="259" t="str">
        <f>IF(AP26="","",IFERROR(VLOOKUP(AP26,CODES!$A$3:$D$1348,4,FALSE),"X"))&amp;IF(AQ26="","",IFERROR(VLOOKUP(AQ26,CODES!$A$3:$D$1348,4,FALSE),"X"))&amp;IF(AR26="","",IFERROR(VLOOKUP(AR26,CODES!$A$3:$D$1348,4,FALSE),"X"))&amp;IF(AS26="","",IFERROR(VLOOKUP(AS26,CODES!$A$3:$D$1348,4,FALSE),"X"))&amp;IF(AT26="","",IFERROR(VLOOKUP(AT26,CODES!$A$3:$D$1348,4,FALSE),"X"))&amp;IF(AU26="","",IFERROR(VLOOKUP(AU26,CODES!$A$3:$D$1348,4,FALSE),"X"))&amp;IF(AV26="","",IFERROR(VLOOKUP(AV26,CODES!$A$3:$D$1348,4,FALSE),"X"))&amp;IF(AW26="","",IFERROR(VLOOKUP(AW26,CODES!$A$3:$D$1348,4,FALSE),"X"))&amp;IF(AX26="","",IFERROR(VLOOKUP(AX26,CODES!$A$3:$D$1348,4,FALSE),"X"))&amp;IF(AY26="","",IFERROR(VLOOKUP(AY26,CODES!$A$3:$D$1348,4,FALSE),"X"))</f>
        <v/>
      </c>
      <c r="AN26" s="258">
        <f>SUM(IFERROR(VLOOKUP(AP26,CODES!$A$3:$D$1348,4,FALSE)*BC26,0),IFERROR(VLOOKUP(AQ26,CODES!$A$3:$D$1348,4,FALSE)*BF26,0),IFERROR(VLOOKUP(AR26,CODES!$A$3:$D$1348,4,FALSE)*BI26,0),IFERROR(VLOOKUP(AS26,CODES!$A$3:$D$1348,4,FALSE)*BL26,0),IFERROR(VLOOKUP(AT26,CODES!$A$3:$D$1348,4,FALSE)*BO26,0),IFERROR(VLOOKUP(AU26,CODES!$A$3:$D$1348,4,FALSE)*BR26,0),IFERROR(VLOOKUP(AV26,CODES!$A$3:$D$1348,4,FALSE)*BU26,0),IFERROR(VLOOKUP(AW26,CODES!$A$3:$D$1348,4,FALSE)*BX26,0),IFERROR(VLOOKUP(AX26,CODES!$A$3:$D$1348,4,FALSE)*CA26,0),IFERROR(VLOOKUP(AY26,CODES!$A$3:$D$1348,4,FALSE)*CD26,0))</f>
        <v>0</v>
      </c>
      <c r="AO26" s="258">
        <f>SUM(IFERROR(VLOOKUP(AP26,CODES!$A$3:$D$1348,3,FALSE)*BC26,0),IFERROR(VLOOKUP(AQ26,CODES!$A$3:$D$1348,3,FALSE)*BF26,0),IFERROR(VLOOKUP(AR26,CODES!$A$3:$D$1348,3,FALSE)*BI26,0),IFERROR(VLOOKUP(AS26,CODES!$A$3:$D$1348,3,FALSE)*BL26,0),IFERROR(VLOOKUP(AT26,CODES!$A$3:$D$1348,3,FALSE)*BO26,0),IFERROR(VLOOKUP(AU26,CODES!$A$3:$D$1348,3,FALSE)*BR26,0),IFERROR(VLOOKUP(AV26,CODES!$A$3:$D$1348,3,FALSE)*BU26,0),IFERROR(VLOOKUP(AW26,CODES!$A$3:$D$1348,3,FALSE)*BX26,0),IFERROR(VLOOKUP(AX26,CODES!$A$3:$D$1348,3,FALSE)*CA26,0),IFERROR(VLOOKUP(AY26,CODES!$A$3:$D$1348,3,FALSE)*CD26,0))+B26</f>
        <v>2600</v>
      </c>
      <c r="AP26" s="271" t="str">
        <f t="shared" si="52"/>
        <v/>
      </c>
      <c r="AQ26" s="271" t="str">
        <f t="shared" si="53"/>
        <v/>
      </c>
      <c r="AR26" s="271" t="str">
        <f t="shared" si="54"/>
        <v/>
      </c>
      <c r="AS26" s="271" t="str">
        <f t="shared" si="55"/>
        <v/>
      </c>
      <c r="AT26" s="271" t="str">
        <f t="shared" si="56"/>
        <v/>
      </c>
      <c r="AU26" s="271" t="str">
        <f t="shared" si="57"/>
        <v/>
      </c>
      <c r="AV26" s="271" t="str">
        <f t="shared" si="58"/>
        <v/>
      </c>
      <c r="AW26" s="271" t="str">
        <f t="shared" si="59"/>
        <v/>
      </c>
      <c r="AX26" s="271" t="str">
        <f t="shared" si="60"/>
        <v/>
      </c>
      <c r="AY26" s="271" t="str">
        <f t="shared" si="61"/>
        <v/>
      </c>
      <c r="AZ26" s="258">
        <f t="shared" si="62"/>
        <v>0</v>
      </c>
      <c r="BA26" s="258">
        <f t="shared" si="63"/>
        <v>1</v>
      </c>
      <c r="BB26" s="258">
        <f t="shared" si="64"/>
        <v>0</v>
      </c>
      <c r="BC26" s="258">
        <f t="shared" si="65"/>
        <v>1</v>
      </c>
      <c r="BD26" s="258">
        <f t="shared" si="66"/>
        <v>1</v>
      </c>
      <c r="BE26" s="258">
        <f t="shared" si="67"/>
        <v>0</v>
      </c>
      <c r="BF26" s="258">
        <f t="shared" si="68"/>
        <v>1</v>
      </c>
      <c r="BG26" s="258">
        <f t="shared" si="69"/>
        <v>1</v>
      </c>
      <c r="BH26" s="258">
        <f t="shared" si="70"/>
        <v>0</v>
      </c>
      <c r="BI26" s="258">
        <f t="shared" si="71"/>
        <v>1</v>
      </c>
      <c r="BJ26" s="258">
        <f t="shared" si="72"/>
        <v>1</v>
      </c>
      <c r="BK26" s="258">
        <f t="shared" si="73"/>
        <v>0</v>
      </c>
      <c r="BL26" s="258">
        <f t="shared" si="74"/>
        <v>1</v>
      </c>
      <c r="BM26" s="258">
        <f t="shared" si="75"/>
        <v>1</v>
      </c>
      <c r="BN26" s="258">
        <f t="shared" si="76"/>
        <v>0</v>
      </c>
      <c r="BO26" s="258">
        <f t="shared" si="77"/>
        <v>1</v>
      </c>
      <c r="BP26" s="258">
        <f t="shared" si="78"/>
        <v>1</v>
      </c>
      <c r="BQ26" s="258">
        <f t="shared" si="79"/>
        <v>0</v>
      </c>
      <c r="BR26" s="258">
        <f t="shared" si="80"/>
        <v>1</v>
      </c>
      <c r="BS26" s="258">
        <f t="shared" si="81"/>
        <v>1</v>
      </c>
      <c r="BT26" s="258">
        <f t="shared" si="82"/>
        <v>0</v>
      </c>
      <c r="BU26" s="258">
        <f t="shared" si="83"/>
        <v>1</v>
      </c>
      <c r="BV26" s="258">
        <f t="shared" si="84"/>
        <v>1</v>
      </c>
      <c r="BW26" s="258">
        <f t="shared" si="85"/>
        <v>0</v>
      </c>
      <c r="BX26" s="258">
        <f t="shared" si="86"/>
        <v>1</v>
      </c>
      <c r="BY26" s="258">
        <f t="shared" si="87"/>
        <v>1</v>
      </c>
      <c r="BZ26" s="258">
        <f t="shared" si="88"/>
        <v>0</v>
      </c>
      <c r="CA26" s="258">
        <f t="shared" si="89"/>
        <v>1</v>
      </c>
      <c r="CB26" s="258">
        <f t="shared" si="90"/>
        <v>1</v>
      </c>
      <c r="CC26" s="258">
        <f t="shared" si="91"/>
        <v>0</v>
      </c>
      <c r="CD26" s="258">
        <f t="shared" si="92"/>
        <v>1</v>
      </c>
    </row>
    <row r="27" spans="1:82">
      <c r="A27" s="29" t="s">
        <v>3530</v>
      </c>
      <c r="B27" s="258">
        <f>32*6</f>
        <v>192</v>
      </c>
      <c r="C27" s="259"/>
      <c r="D27" s="258" t="s">
        <v>3516</v>
      </c>
      <c r="E27" s="258"/>
      <c r="F27" s="736"/>
      <c r="G27" s="258">
        <v>19</v>
      </c>
      <c r="H27" s="414" t="s">
        <v>3531</v>
      </c>
      <c r="I27" s="273"/>
      <c r="J27" s="274" t="s">
        <v>3532</v>
      </c>
      <c r="K27" s="275" t="s">
        <v>3491</v>
      </c>
      <c r="L27" s="745" t="s">
        <v>3492</v>
      </c>
      <c r="M27" s="272">
        <v>1</v>
      </c>
      <c r="N27" s="508">
        <f t="shared" si="30"/>
        <v>770.01</v>
      </c>
      <c r="O27" s="510">
        <f t="shared" si="31"/>
        <v>770.01</v>
      </c>
      <c r="P27" s="260">
        <f t="shared" si="97"/>
        <v>192</v>
      </c>
      <c r="Q27" s="261">
        <f t="shared" si="98"/>
        <v>520</v>
      </c>
      <c r="R27" s="261">
        <f t="shared" si="96"/>
        <v>0</v>
      </c>
      <c r="S27" s="262"/>
      <c r="T27" s="262"/>
      <c r="U27" s="263">
        <f t="shared" si="35"/>
        <v>1.288</v>
      </c>
      <c r="V27" s="264">
        <f>IF(E27="SP",1,IF(D27="",ExtraMargeMateriaal,(1-VLOOKUP(D27,TabelAankoop[],4,FALSE))))</f>
        <v>1</v>
      </c>
      <c r="W27" s="265">
        <f t="shared" si="36"/>
        <v>0.6885</v>
      </c>
      <c r="X27" s="266">
        <f t="shared" si="37"/>
        <v>1</v>
      </c>
      <c r="Y27" s="267">
        <f t="shared" si="38"/>
        <v>1.46</v>
      </c>
      <c r="Z27" s="267">
        <f t="shared" si="39"/>
        <v>1.1599999999999999</v>
      </c>
      <c r="AA27" s="268">
        <f t="shared" si="40"/>
        <v>770.01</v>
      </c>
      <c r="AB27" s="456">
        <f t="shared" si="41"/>
        <v>192</v>
      </c>
      <c r="AC27" s="457">
        <f t="shared" si="42"/>
        <v>247.3</v>
      </c>
      <c r="AD27" s="456">
        <f t="shared" si="43"/>
        <v>522.71</v>
      </c>
      <c r="AE27" s="458">
        <f t="shared" si="44"/>
        <v>520</v>
      </c>
      <c r="AF27" s="457">
        <f t="shared" si="45"/>
        <v>8.6666666666666661</v>
      </c>
      <c r="AG27" s="456">
        <f t="shared" si="46"/>
        <v>0</v>
      </c>
      <c r="AH27" s="457">
        <f t="shared" si="47"/>
        <v>0</v>
      </c>
      <c r="AI27" s="268">
        <f t="shared" si="48"/>
        <v>192</v>
      </c>
      <c r="AJ27" s="269">
        <f t="shared" si="49"/>
        <v>247.29599999999999</v>
      </c>
      <c r="AK27" s="270">
        <f t="shared" si="50"/>
        <v>522.70920000000001</v>
      </c>
      <c r="AL27" s="415">
        <f t="shared" si="51"/>
        <v>0</v>
      </c>
      <c r="AM27" s="259" t="str">
        <f>IF(AP27="","",IFERROR(VLOOKUP(AP27,CODES!$A$3:$D$1348,4,FALSE),"X"))&amp;IF(AQ27="","",IFERROR(VLOOKUP(AQ27,CODES!$A$3:$D$1348,4,FALSE),"X"))&amp;IF(AR27="","",IFERROR(VLOOKUP(AR27,CODES!$A$3:$D$1348,4,FALSE),"X"))&amp;IF(AS27="","",IFERROR(VLOOKUP(AS27,CODES!$A$3:$D$1348,4,FALSE),"X"))&amp;IF(AT27="","",IFERROR(VLOOKUP(AT27,CODES!$A$3:$D$1348,4,FALSE),"X"))&amp;IF(AU27="","",IFERROR(VLOOKUP(AU27,CODES!$A$3:$D$1348,4,FALSE),"X"))&amp;IF(AV27="","",IFERROR(VLOOKUP(AV27,CODES!$A$3:$D$1348,4,FALSE),"X"))&amp;IF(AW27="","",IFERROR(VLOOKUP(AW27,CODES!$A$3:$D$1348,4,FALSE),"X"))&amp;IF(AX27="","",IFERROR(VLOOKUP(AX27,CODES!$A$3:$D$1348,4,FALSE),"X"))&amp;IF(AY27="","",IFERROR(VLOOKUP(AY27,CODES!$A$3:$D$1348,4,FALSE),"X"))</f>
        <v>1480</v>
      </c>
      <c r="AN27" s="258">
        <f>SUM(IFERROR(VLOOKUP(AP27,CODES!$A$3:$D$1348,4,FALSE)*BC27,0),IFERROR(VLOOKUP(AQ27,CODES!$A$3:$D$1348,4,FALSE)*BF27,0),IFERROR(VLOOKUP(AR27,CODES!$A$3:$D$1348,4,FALSE)*BI27,0),IFERROR(VLOOKUP(AS27,CODES!$A$3:$D$1348,4,FALSE)*BL27,0),IFERROR(VLOOKUP(AT27,CODES!$A$3:$D$1348,4,FALSE)*BO27,0),IFERROR(VLOOKUP(AU27,CODES!$A$3:$D$1348,4,FALSE)*BR27,0),IFERROR(VLOOKUP(AV27,CODES!$A$3:$D$1348,4,FALSE)*BU27,0),IFERROR(VLOOKUP(AW27,CODES!$A$3:$D$1348,4,FALSE)*BX27,0),IFERROR(VLOOKUP(AX27,CODES!$A$3:$D$1348,4,FALSE)*CA27,0),IFERROR(VLOOKUP(AY27,CODES!$A$3:$D$1348,4,FALSE)*CD27,0))</f>
        <v>520</v>
      </c>
      <c r="AO27" s="258">
        <f>SUM(IFERROR(VLOOKUP(AP27,CODES!$A$3:$D$1348,3,FALSE)*BC27,0),IFERROR(VLOOKUP(AQ27,CODES!$A$3:$D$1348,3,FALSE)*BF27,0),IFERROR(VLOOKUP(AR27,CODES!$A$3:$D$1348,3,FALSE)*BI27,0),IFERROR(VLOOKUP(AS27,CODES!$A$3:$D$1348,3,FALSE)*BL27,0),IFERROR(VLOOKUP(AT27,CODES!$A$3:$D$1348,3,FALSE)*BO27,0),IFERROR(VLOOKUP(AU27,CODES!$A$3:$D$1348,3,FALSE)*BR27,0),IFERROR(VLOOKUP(AV27,CODES!$A$3:$D$1348,3,FALSE)*BU27,0),IFERROR(VLOOKUP(AW27,CODES!$A$3:$D$1348,3,FALSE)*BX27,0),IFERROR(VLOOKUP(AX27,CODES!$A$3:$D$1348,3,FALSE)*CA27,0),IFERROR(VLOOKUP(AY27,CODES!$A$3:$D$1348,3,FALSE)*CD27,0))+B27</f>
        <v>192</v>
      </c>
      <c r="AP27" s="271" t="str">
        <f t="shared" si="52"/>
        <v>m</v>
      </c>
      <c r="AQ27" s="271" t="str">
        <f t="shared" si="53"/>
        <v>8u</v>
      </c>
      <c r="AR27" s="271" t="str">
        <f t="shared" si="54"/>
        <v/>
      </c>
      <c r="AS27" s="271" t="str">
        <f t="shared" si="55"/>
        <v/>
      </c>
      <c r="AT27" s="271" t="str">
        <f t="shared" si="56"/>
        <v/>
      </c>
      <c r="AU27" s="271" t="str">
        <f t="shared" si="57"/>
        <v/>
      </c>
      <c r="AV27" s="271" t="str">
        <f t="shared" si="58"/>
        <v/>
      </c>
      <c r="AW27" s="271" t="str">
        <f t="shared" si="59"/>
        <v/>
      </c>
      <c r="AX27" s="271" t="str">
        <f t="shared" si="60"/>
        <v/>
      </c>
      <c r="AY27" s="271" t="str">
        <f t="shared" si="61"/>
        <v/>
      </c>
      <c r="AZ27" s="258">
        <f t="shared" si="62"/>
        <v>7</v>
      </c>
      <c r="BA27" s="258">
        <f t="shared" si="63"/>
        <v>5</v>
      </c>
      <c r="BB27" s="258">
        <f t="shared" si="64"/>
        <v>3</v>
      </c>
      <c r="BC27" s="258" t="str">
        <f t="shared" si="65"/>
        <v>40</v>
      </c>
      <c r="BD27" s="258">
        <f t="shared" si="66"/>
        <v>8</v>
      </c>
      <c r="BE27" s="258">
        <f t="shared" si="67"/>
        <v>0</v>
      </c>
      <c r="BF27" s="258">
        <f t="shared" si="68"/>
        <v>1</v>
      </c>
      <c r="BG27" s="258">
        <f t="shared" si="69"/>
        <v>8</v>
      </c>
      <c r="BH27" s="258">
        <f t="shared" si="70"/>
        <v>0</v>
      </c>
      <c r="BI27" s="258">
        <f t="shared" si="71"/>
        <v>1</v>
      </c>
      <c r="BJ27" s="258">
        <f t="shared" si="72"/>
        <v>8</v>
      </c>
      <c r="BK27" s="258">
        <f t="shared" si="73"/>
        <v>0</v>
      </c>
      <c r="BL27" s="258">
        <f t="shared" si="74"/>
        <v>1</v>
      </c>
      <c r="BM27" s="258">
        <f t="shared" si="75"/>
        <v>8</v>
      </c>
      <c r="BN27" s="258">
        <f t="shared" si="76"/>
        <v>0</v>
      </c>
      <c r="BO27" s="258">
        <f t="shared" si="77"/>
        <v>1</v>
      </c>
      <c r="BP27" s="258">
        <f t="shared" si="78"/>
        <v>8</v>
      </c>
      <c r="BQ27" s="258">
        <f t="shared" si="79"/>
        <v>0</v>
      </c>
      <c r="BR27" s="258">
        <f t="shared" si="80"/>
        <v>1</v>
      </c>
      <c r="BS27" s="258">
        <f t="shared" si="81"/>
        <v>8</v>
      </c>
      <c r="BT27" s="258">
        <f t="shared" si="82"/>
        <v>0</v>
      </c>
      <c r="BU27" s="258">
        <f t="shared" si="83"/>
        <v>1</v>
      </c>
      <c r="BV27" s="258">
        <f t="shared" si="84"/>
        <v>8</v>
      </c>
      <c r="BW27" s="258">
        <f t="shared" si="85"/>
        <v>0</v>
      </c>
      <c r="BX27" s="258">
        <f t="shared" si="86"/>
        <v>1</v>
      </c>
      <c r="BY27" s="258">
        <f t="shared" si="87"/>
        <v>8</v>
      </c>
      <c r="BZ27" s="258">
        <f t="shared" si="88"/>
        <v>0</v>
      </c>
      <c r="CA27" s="258">
        <f t="shared" si="89"/>
        <v>1</v>
      </c>
      <c r="CB27" s="258">
        <f t="shared" si="90"/>
        <v>8</v>
      </c>
      <c r="CC27" s="258">
        <f t="shared" si="91"/>
        <v>0</v>
      </c>
      <c r="CD27" s="258">
        <f t="shared" si="92"/>
        <v>1</v>
      </c>
    </row>
    <row r="28" spans="1:82">
      <c r="A28" s="29" t="s">
        <v>3533</v>
      </c>
      <c r="B28" s="258"/>
      <c r="C28" s="259"/>
      <c r="D28" s="258" t="s">
        <v>3516</v>
      </c>
      <c r="E28" s="258"/>
      <c r="F28" s="736"/>
      <c r="G28" s="258">
        <v>20</v>
      </c>
      <c r="H28" s="414" t="s">
        <v>3534</v>
      </c>
      <c r="I28" s="273"/>
      <c r="J28" s="274" t="s">
        <v>3535</v>
      </c>
      <c r="K28" s="275" t="s">
        <v>3491</v>
      </c>
      <c r="L28" s="745" t="s">
        <v>3492</v>
      </c>
      <c r="M28" s="272">
        <v>1</v>
      </c>
      <c r="N28" s="508">
        <f t="shared" si="30"/>
        <v>844.38</v>
      </c>
      <c r="O28" s="510">
        <f t="shared" si="31"/>
        <v>844.38</v>
      </c>
      <c r="P28" s="260">
        <f t="shared" si="97"/>
        <v>0</v>
      </c>
      <c r="Q28" s="261">
        <f t="shared" si="98"/>
        <v>840</v>
      </c>
      <c r="R28" s="261">
        <f t="shared" si="96"/>
        <v>0</v>
      </c>
      <c r="S28" s="262"/>
      <c r="T28" s="262"/>
      <c r="U28" s="263">
        <f t="shared" si="35"/>
        <v>1.288</v>
      </c>
      <c r="V28" s="264">
        <f>IF(E28="SP",1,IF(D28="",ExtraMargeMateriaal,(1-VLOOKUP(D28,TabelAankoop[],4,FALSE))))</f>
        <v>1</v>
      </c>
      <c r="W28" s="265">
        <f t="shared" si="36"/>
        <v>0.6885</v>
      </c>
      <c r="X28" s="266">
        <f t="shared" si="37"/>
        <v>1</v>
      </c>
      <c r="Y28" s="267">
        <f t="shared" si="38"/>
        <v>1.46</v>
      </c>
      <c r="Z28" s="267">
        <f t="shared" si="39"/>
        <v>1.1599999999999999</v>
      </c>
      <c r="AA28" s="268">
        <f t="shared" si="40"/>
        <v>844.38</v>
      </c>
      <c r="AB28" s="456">
        <f t="shared" si="41"/>
        <v>0</v>
      </c>
      <c r="AC28" s="457">
        <f t="shared" si="42"/>
        <v>0</v>
      </c>
      <c r="AD28" s="456">
        <f t="shared" si="43"/>
        <v>844.38</v>
      </c>
      <c r="AE28" s="458">
        <f t="shared" si="44"/>
        <v>840</v>
      </c>
      <c r="AF28" s="457">
        <f t="shared" si="45"/>
        <v>14</v>
      </c>
      <c r="AG28" s="456">
        <f t="shared" si="46"/>
        <v>0</v>
      </c>
      <c r="AH28" s="457">
        <f t="shared" si="47"/>
        <v>0</v>
      </c>
      <c r="AI28" s="268">
        <f t="shared" si="48"/>
        <v>0</v>
      </c>
      <c r="AJ28" s="269">
        <f t="shared" si="49"/>
        <v>0</v>
      </c>
      <c r="AK28" s="270">
        <f t="shared" si="50"/>
        <v>844.37639999999999</v>
      </c>
      <c r="AL28" s="415">
        <f t="shared" si="51"/>
        <v>0</v>
      </c>
      <c r="AM28" s="259" t="str">
        <f>IF(AP28="","",IFERROR(VLOOKUP(AP28,CODES!$A$3:$D$1348,4,FALSE),"X"))&amp;IF(AQ28="","",IFERROR(VLOOKUP(AQ28,CODES!$A$3:$D$1348,4,FALSE),"X"))&amp;IF(AR28="","",IFERROR(VLOOKUP(AR28,CODES!$A$3:$D$1348,4,FALSE),"X"))&amp;IF(AS28="","",IFERROR(VLOOKUP(AS28,CODES!$A$3:$D$1348,4,FALSE),"X"))&amp;IF(AT28="","",IFERROR(VLOOKUP(AT28,CODES!$A$3:$D$1348,4,FALSE),"X"))&amp;IF(AU28="","",IFERROR(VLOOKUP(AU28,CODES!$A$3:$D$1348,4,FALSE),"X"))&amp;IF(AV28="","",IFERROR(VLOOKUP(AV28,CODES!$A$3:$D$1348,4,FALSE),"X"))&amp;IF(AW28="","",IFERROR(VLOOKUP(AW28,CODES!$A$3:$D$1348,4,FALSE),"X"))&amp;IF(AX28="","",IFERROR(VLOOKUP(AX28,CODES!$A$3:$D$1348,4,FALSE),"X"))&amp;IF(AY28="","",IFERROR(VLOOKUP(AY28,CODES!$A$3:$D$1348,4,FALSE),"X"))</f>
        <v>60</v>
      </c>
      <c r="AN28" s="258">
        <f>SUM(IFERROR(VLOOKUP(AP28,CODES!$A$3:$D$1348,4,FALSE)*BC28,0),IFERROR(VLOOKUP(AQ28,CODES!$A$3:$D$1348,4,FALSE)*BF28,0),IFERROR(VLOOKUP(AR28,CODES!$A$3:$D$1348,4,FALSE)*BI28,0),IFERROR(VLOOKUP(AS28,CODES!$A$3:$D$1348,4,FALSE)*BL28,0),IFERROR(VLOOKUP(AT28,CODES!$A$3:$D$1348,4,FALSE)*BO28,0),IFERROR(VLOOKUP(AU28,CODES!$A$3:$D$1348,4,FALSE)*BR28,0),IFERROR(VLOOKUP(AV28,CODES!$A$3:$D$1348,4,FALSE)*BU28,0),IFERROR(VLOOKUP(AW28,CODES!$A$3:$D$1348,4,FALSE)*BX28,0),IFERROR(VLOOKUP(AX28,CODES!$A$3:$D$1348,4,FALSE)*CA28,0),IFERROR(VLOOKUP(AY28,CODES!$A$3:$D$1348,4,FALSE)*CD28,0))</f>
        <v>840</v>
      </c>
      <c r="AO28" s="258">
        <f>SUM(IFERROR(VLOOKUP(AP28,CODES!$A$3:$D$1348,3,FALSE)*BC28,0),IFERROR(VLOOKUP(AQ28,CODES!$A$3:$D$1348,3,FALSE)*BF28,0),IFERROR(VLOOKUP(AR28,CODES!$A$3:$D$1348,3,FALSE)*BI28,0),IFERROR(VLOOKUP(AS28,CODES!$A$3:$D$1348,3,FALSE)*BL28,0),IFERROR(VLOOKUP(AT28,CODES!$A$3:$D$1348,3,FALSE)*BO28,0),IFERROR(VLOOKUP(AU28,CODES!$A$3:$D$1348,3,FALSE)*BR28,0),IFERROR(VLOOKUP(AV28,CODES!$A$3:$D$1348,3,FALSE)*BU28,0),IFERROR(VLOOKUP(AW28,CODES!$A$3:$D$1348,3,FALSE)*BX28,0),IFERROR(VLOOKUP(AX28,CODES!$A$3:$D$1348,3,FALSE)*CA28,0),IFERROR(VLOOKUP(AY28,CODES!$A$3:$D$1348,3,FALSE)*CD28,0))+B28</f>
        <v>0</v>
      </c>
      <c r="AP28" s="271" t="str">
        <f t="shared" si="52"/>
        <v>u</v>
      </c>
      <c r="AQ28" s="271" t="str">
        <f t="shared" si="53"/>
        <v/>
      </c>
      <c r="AR28" s="271" t="str">
        <f t="shared" si="54"/>
        <v/>
      </c>
      <c r="AS28" s="271" t="str">
        <f t="shared" si="55"/>
        <v/>
      </c>
      <c r="AT28" s="271" t="str">
        <f t="shared" si="56"/>
        <v/>
      </c>
      <c r="AU28" s="271" t="str">
        <f t="shared" si="57"/>
        <v/>
      </c>
      <c r="AV28" s="271" t="str">
        <f t="shared" si="58"/>
        <v/>
      </c>
      <c r="AW28" s="271" t="str">
        <f t="shared" si="59"/>
        <v/>
      </c>
      <c r="AX28" s="271" t="str">
        <f t="shared" si="60"/>
        <v/>
      </c>
      <c r="AY28" s="271" t="str">
        <f t="shared" si="61"/>
        <v/>
      </c>
      <c r="AZ28" s="258">
        <f t="shared" si="62"/>
        <v>4</v>
      </c>
      <c r="BA28" s="258">
        <f t="shared" si="63"/>
        <v>5</v>
      </c>
      <c r="BB28" s="258">
        <f t="shared" si="64"/>
        <v>3</v>
      </c>
      <c r="BC28" s="258" t="str">
        <f t="shared" si="65"/>
        <v>14</v>
      </c>
      <c r="BD28" s="258">
        <f t="shared" si="66"/>
        <v>5</v>
      </c>
      <c r="BE28" s="258">
        <f t="shared" si="67"/>
        <v>0</v>
      </c>
      <c r="BF28" s="258">
        <f t="shared" si="68"/>
        <v>1</v>
      </c>
      <c r="BG28" s="258">
        <f t="shared" si="69"/>
        <v>5</v>
      </c>
      <c r="BH28" s="258">
        <f t="shared" si="70"/>
        <v>0</v>
      </c>
      <c r="BI28" s="258">
        <f t="shared" si="71"/>
        <v>1</v>
      </c>
      <c r="BJ28" s="258">
        <f t="shared" si="72"/>
        <v>5</v>
      </c>
      <c r="BK28" s="258">
        <f t="shared" si="73"/>
        <v>0</v>
      </c>
      <c r="BL28" s="258">
        <f t="shared" si="74"/>
        <v>1</v>
      </c>
      <c r="BM28" s="258">
        <f t="shared" si="75"/>
        <v>5</v>
      </c>
      <c r="BN28" s="258">
        <f t="shared" si="76"/>
        <v>0</v>
      </c>
      <c r="BO28" s="258">
        <f t="shared" si="77"/>
        <v>1</v>
      </c>
      <c r="BP28" s="258">
        <f t="shared" si="78"/>
        <v>5</v>
      </c>
      <c r="BQ28" s="258">
        <f t="shared" si="79"/>
        <v>0</v>
      </c>
      <c r="BR28" s="258">
        <f t="shared" si="80"/>
        <v>1</v>
      </c>
      <c r="BS28" s="258">
        <f t="shared" si="81"/>
        <v>5</v>
      </c>
      <c r="BT28" s="258">
        <f t="shared" si="82"/>
        <v>0</v>
      </c>
      <c r="BU28" s="258">
        <f t="shared" si="83"/>
        <v>1</v>
      </c>
      <c r="BV28" s="258">
        <f t="shared" si="84"/>
        <v>5</v>
      </c>
      <c r="BW28" s="258">
        <f t="shared" si="85"/>
        <v>0</v>
      </c>
      <c r="BX28" s="258">
        <f t="shared" si="86"/>
        <v>1</v>
      </c>
      <c r="BY28" s="258">
        <f t="shared" si="87"/>
        <v>5</v>
      </c>
      <c r="BZ28" s="258">
        <f t="shared" si="88"/>
        <v>0</v>
      </c>
      <c r="CA28" s="258">
        <f t="shared" si="89"/>
        <v>1</v>
      </c>
      <c r="CB28" s="258">
        <f t="shared" si="90"/>
        <v>5</v>
      </c>
      <c r="CC28" s="258">
        <f t="shared" si="91"/>
        <v>0</v>
      </c>
      <c r="CD28" s="258">
        <f t="shared" si="92"/>
        <v>1</v>
      </c>
    </row>
    <row r="29" spans="1:82">
      <c r="A29" s="29" t="s">
        <v>3533</v>
      </c>
      <c r="B29" s="258">
        <f>+B28</f>
        <v>0</v>
      </c>
      <c r="C29" s="259"/>
      <c r="D29" s="258" t="s">
        <v>3516</v>
      </c>
      <c r="E29" s="258"/>
      <c r="F29" s="736"/>
      <c r="G29" s="258">
        <v>21</v>
      </c>
      <c r="H29" s="414" t="s">
        <v>3536</v>
      </c>
      <c r="I29" s="273"/>
      <c r="J29" s="274" t="s">
        <v>3537</v>
      </c>
      <c r="K29" s="275" t="s">
        <v>3491</v>
      </c>
      <c r="L29" s="745" t="s">
        <v>3492</v>
      </c>
      <c r="M29" s="272">
        <v>1</v>
      </c>
      <c r="N29" s="508">
        <f t="shared" si="30"/>
        <v>844.38</v>
      </c>
      <c r="O29" s="510">
        <f t="shared" si="31"/>
        <v>844.38</v>
      </c>
      <c r="P29" s="260">
        <f t="shared" si="97"/>
        <v>0</v>
      </c>
      <c r="Q29" s="261">
        <f t="shared" si="98"/>
        <v>840</v>
      </c>
      <c r="R29" s="261">
        <f t="shared" si="96"/>
        <v>0</v>
      </c>
      <c r="S29" s="262"/>
      <c r="T29" s="262"/>
      <c r="U29" s="263">
        <f t="shared" si="35"/>
        <v>1.288</v>
      </c>
      <c r="V29" s="264">
        <f>IF(E29="SP",1,IF(D29="",ExtraMargeMateriaal,(1-VLOOKUP(D29,TabelAankoop[],4,FALSE))))</f>
        <v>1</v>
      </c>
      <c r="W29" s="265">
        <f t="shared" si="36"/>
        <v>0.6885</v>
      </c>
      <c r="X29" s="266">
        <f t="shared" si="37"/>
        <v>1</v>
      </c>
      <c r="Y29" s="267">
        <f t="shared" si="38"/>
        <v>1.46</v>
      </c>
      <c r="Z29" s="267">
        <f t="shared" si="39"/>
        <v>1.1599999999999999</v>
      </c>
      <c r="AA29" s="268">
        <f t="shared" si="40"/>
        <v>844.38</v>
      </c>
      <c r="AB29" s="456">
        <f t="shared" si="41"/>
        <v>0</v>
      </c>
      <c r="AC29" s="457">
        <f t="shared" si="42"/>
        <v>0</v>
      </c>
      <c r="AD29" s="456">
        <f t="shared" si="43"/>
        <v>844.38</v>
      </c>
      <c r="AE29" s="458">
        <f t="shared" si="44"/>
        <v>840</v>
      </c>
      <c r="AF29" s="457">
        <f t="shared" si="45"/>
        <v>14</v>
      </c>
      <c r="AG29" s="456">
        <f t="shared" si="46"/>
        <v>0</v>
      </c>
      <c r="AH29" s="457">
        <f t="shared" si="47"/>
        <v>0</v>
      </c>
      <c r="AI29" s="268">
        <f t="shared" si="48"/>
        <v>0</v>
      </c>
      <c r="AJ29" s="269">
        <f t="shared" si="49"/>
        <v>0</v>
      </c>
      <c r="AK29" s="270">
        <f t="shared" si="50"/>
        <v>844.37639999999999</v>
      </c>
      <c r="AL29" s="415">
        <f t="shared" si="51"/>
        <v>0</v>
      </c>
      <c r="AM29" s="259" t="str">
        <f>IF(AP29="","",IFERROR(VLOOKUP(AP29,CODES!$A$3:$D$1348,4,FALSE),"X"))&amp;IF(AQ29="","",IFERROR(VLOOKUP(AQ29,CODES!$A$3:$D$1348,4,FALSE),"X"))&amp;IF(AR29="","",IFERROR(VLOOKUP(AR29,CODES!$A$3:$D$1348,4,FALSE),"X"))&amp;IF(AS29="","",IFERROR(VLOOKUP(AS29,CODES!$A$3:$D$1348,4,FALSE),"X"))&amp;IF(AT29="","",IFERROR(VLOOKUP(AT29,CODES!$A$3:$D$1348,4,FALSE),"X"))&amp;IF(AU29="","",IFERROR(VLOOKUP(AU29,CODES!$A$3:$D$1348,4,FALSE),"X"))&amp;IF(AV29="","",IFERROR(VLOOKUP(AV29,CODES!$A$3:$D$1348,4,FALSE),"X"))&amp;IF(AW29="","",IFERROR(VLOOKUP(AW29,CODES!$A$3:$D$1348,4,FALSE),"X"))&amp;IF(AX29="","",IFERROR(VLOOKUP(AX29,CODES!$A$3:$D$1348,4,FALSE),"X"))&amp;IF(AY29="","",IFERROR(VLOOKUP(AY29,CODES!$A$3:$D$1348,4,FALSE),"X"))</f>
        <v>60</v>
      </c>
      <c r="AN29" s="258">
        <f>SUM(IFERROR(VLOOKUP(AP29,CODES!$A$3:$D$1348,4,FALSE)*BC29,0),IFERROR(VLOOKUP(AQ29,CODES!$A$3:$D$1348,4,FALSE)*BF29,0),IFERROR(VLOOKUP(AR29,CODES!$A$3:$D$1348,4,FALSE)*BI29,0),IFERROR(VLOOKUP(AS29,CODES!$A$3:$D$1348,4,FALSE)*BL29,0),IFERROR(VLOOKUP(AT29,CODES!$A$3:$D$1348,4,FALSE)*BO29,0),IFERROR(VLOOKUP(AU29,CODES!$A$3:$D$1348,4,FALSE)*BR29,0),IFERROR(VLOOKUP(AV29,CODES!$A$3:$D$1348,4,FALSE)*BU29,0),IFERROR(VLOOKUP(AW29,CODES!$A$3:$D$1348,4,FALSE)*BX29,0),IFERROR(VLOOKUP(AX29,CODES!$A$3:$D$1348,4,FALSE)*CA29,0),IFERROR(VLOOKUP(AY29,CODES!$A$3:$D$1348,4,FALSE)*CD29,0))</f>
        <v>840</v>
      </c>
      <c r="AO29" s="258">
        <f>SUM(IFERROR(VLOOKUP(AP29,CODES!$A$3:$D$1348,3,FALSE)*BC29,0),IFERROR(VLOOKUP(AQ29,CODES!$A$3:$D$1348,3,FALSE)*BF29,0),IFERROR(VLOOKUP(AR29,CODES!$A$3:$D$1348,3,FALSE)*BI29,0),IFERROR(VLOOKUP(AS29,CODES!$A$3:$D$1348,3,FALSE)*BL29,0),IFERROR(VLOOKUP(AT29,CODES!$A$3:$D$1348,3,FALSE)*BO29,0),IFERROR(VLOOKUP(AU29,CODES!$A$3:$D$1348,3,FALSE)*BR29,0),IFERROR(VLOOKUP(AV29,CODES!$A$3:$D$1348,3,FALSE)*BU29,0),IFERROR(VLOOKUP(AW29,CODES!$A$3:$D$1348,3,FALSE)*BX29,0),IFERROR(VLOOKUP(AX29,CODES!$A$3:$D$1348,3,FALSE)*CA29,0),IFERROR(VLOOKUP(AY29,CODES!$A$3:$D$1348,3,FALSE)*CD29,0))+B29</f>
        <v>0</v>
      </c>
      <c r="AP29" s="271" t="str">
        <f t="shared" si="52"/>
        <v>u</v>
      </c>
      <c r="AQ29" s="271" t="str">
        <f t="shared" si="53"/>
        <v/>
      </c>
      <c r="AR29" s="271" t="str">
        <f t="shared" si="54"/>
        <v/>
      </c>
      <c r="AS29" s="271" t="str">
        <f t="shared" si="55"/>
        <v/>
      </c>
      <c r="AT29" s="271" t="str">
        <f t="shared" si="56"/>
        <v/>
      </c>
      <c r="AU29" s="271" t="str">
        <f t="shared" si="57"/>
        <v/>
      </c>
      <c r="AV29" s="271" t="str">
        <f t="shared" si="58"/>
        <v/>
      </c>
      <c r="AW29" s="271" t="str">
        <f t="shared" si="59"/>
        <v/>
      </c>
      <c r="AX29" s="271" t="str">
        <f t="shared" si="60"/>
        <v/>
      </c>
      <c r="AY29" s="271" t="str">
        <f t="shared" si="61"/>
        <v/>
      </c>
      <c r="AZ29" s="258">
        <f t="shared" si="62"/>
        <v>4</v>
      </c>
      <c r="BA29" s="258">
        <f t="shared" si="63"/>
        <v>5</v>
      </c>
      <c r="BB29" s="258">
        <f t="shared" si="64"/>
        <v>3</v>
      </c>
      <c r="BC29" s="258" t="str">
        <f t="shared" si="65"/>
        <v>14</v>
      </c>
      <c r="BD29" s="258">
        <f t="shared" si="66"/>
        <v>5</v>
      </c>
      <c r="BE29" s="258">
        <f t="shared" si="67"/>
        <v>0</v>
      </c>
      <c r="BF29" s="258">
        <f t="shared" si="68"/>
        <v>1</v>
      </c>
      <c r="BG29" s="258">
        <f t="shared" si="69"/>
        <v>5</v>
      </c>
      <c r="BH29" s="258">
        <f t="shared" si="70"/>
        <v>0</v>
      </c>
      <c r="BI29" s="258">
        <f t="shared" si="71"/>
        <v>1</v>
      </c>
      <c r="BJ29" s="258">
        <f t="shared" si="72"/>
        <v>5</v>
      </c>
      <c r="BK29" s="258">
        <f t="shared" si="73"/>
        <v>0</v>
      </c>
      <c r="BL29" s="258">
        <f t="shared" si="74"/>
        <v>1</v>
      </c>
      <c r="BM29" s="258">
        <f t="shared" si="75"/>
        <v>5</v>
      </c>
      <c r="BN29" s="258">
        <f t="shared" si="76"/>
        <v>0</v>
      </c>
      <c r="BO29" s="258">
        <f t="shared" si="77"/>
        <v>1</v>
      </c>
      <c r="BP29" s="258">
        <f t="shared" si="78"/>
        <v>5</v>
      </c>
      <c r="BQ29" s="258">
        <f t="shared" si="79"/>
        <v>0</v>
      </c>
      <c r="BR29" s="258">
        <f t="shared" si="80"/>
        <v>1</v>
      </c>
      <c r="BS29" s="258">
        <f t="shared" si="81"/>
        <v>5</v>
      </c>
      <c r="BT29" s="258">
        <f t="shared" si="82"/>
        <v>0</v>
      </c>
      <c r="BU29" s="258">
        <f t="shared" si="83"/>
        <v>1</v>
      </c>
      <c r="BV29" s="258">
        <f t="shared" si="84"/>
        <v>5</v>
      </c>
      <c r="BW29" s="258">
        <f t="shared" si="85"/>
        <v>0</v>
      </c>
      <c r="BX29" s="258">
        <f t="shared" si="86"/>
        <v>1</v>
      </c>
      <c r="BY29" s="258">
        <f t="shared" si="87"/>
        <v>5</v>
      </c>
      <c r="BZ29" s="258">
        <f t="shared" si="88"/>
        <v>0</v>
      </c>
      <c r="CA29" s="258">
        <f t="shared" si="89"/>
        <v>1</v>
      </c>
      <c r="CB29" s="258">
        <f t="shared" si="90"/>
        <v>5</v>
      </c>
      <c r="CC29" s="258">
        <f t="shared" si="91"/>
        <v>0</v>
      </c>
      <c r="CD29" s="258">
        <f t="shared" si="92"/>
        <v>1</v>
      </c>
    </row>
    <row r="30" spans="1:82">
      <c r="A30" s="29"/>
      <c r="B30" s="258"/>
      <c r="C30" s="259"/>
      <c r="D30" s="258"/>
      <c r="E30" s="258"/>
      <c r="F30" s="736"/>
      <c r="G30" s="258">
        <v>22</v>
      </c>
      <c r="H30" s="414" t="s">
        <v>3538</v>
      </c>
      <c r="I30" s="273"/>
      <c r="J30" s="274" t="s">
        <v>3506</v>
      </c>
      <c r="K30" s="275"/>
      <c r="L30" s="745"/>
      <c r="M30" s="272"/>
      <c r="N30" s="508">
        <f t="shared" si="30"/>
        <v>0</v>
      </c>
      <c r="O30" s="510">
        <f t="shared" si="31"/>
        <v>0</v>
      </c>
      <c r="P30" s="260">
        <f t="shared" si="97"/>
        <v>0</v>
      </c>
      <c r="Q30" s="261">
        <f t="shared" si="98"/>
        <v>0</v>
      </c>
      <c r="R30" s="261">
        <f t="shared" si="96"/>
        <v>0</v>
      </c>
      <c r="S30" s="262"/>
      <c r="T30" s="262"/>
      <c r="U30" s="263">
        <f t="shared" si="35"/>
        <v>1.288</v>
      </c>
      <c r="V30" s="264">
        <f>IF(E30="SP",1,IF(D30="",ExtraMargeMateriaal,(1-VLOOKUP(D30,TabelAankoop[],4,FALSE))))</f>
        <v>1</v>
      </c>
      <c r="W30" s="265">
        <f t="shared" si="36"/>
        <v>0.6885</v>
      </c>
      <c r="X30" s="266">
        <f t="shared" si="37"/>
        <v>1</v>
      </c>
      <c r="Y30" s="267">
        <f t="shared" si="38"/>
        <v>1.46</v>
      </c>
      <c r="Z30" s="267">
        <f t="shared" si="39"/>
        <v>1.1599999999999999</v>
      </c>
      <c r="AA30" s="268">
        <f t="shared" si="40"/>
        <v>0</v>
      </c>
      <c r="AB30" s="456">
        <f t="shared" si="41"/>
        <v>0</v>
      </c>
      <c r="AC30" s="457">
        <f t="shared" si="42"/>
        <v>0</v>
      </c>
      <c r="AD30" s="456">
        <f t="shared" si="43"/>
        <v>0</v>
      </c>
      <c r="AE30" s="458">
        <f t="shared" si="44"/>
        <v>0</v>
      </c>
      <c r="AF30" s="457">
        <f t="shared" si="45"/>
        <v>0</v>
      </c>
      <c r="AG30" s="456">
        <f t="shared" si="46"/>
        <v>0</v>
      </c>
      <c r="AH30" s="457">
        <f t="shared" si="47"/>
        <v>0</v>
      </c>
      <c r="AI30" s="268">
        <f t="shared" si="48"/>
        <v>0</v>
      </c>
      <c r="AJ30" s="269">
        <f t="shared" si="49"/>
        <v>0</v>
      </c>
      <c r="AK30" s="270">
        <f t="shared" si="50"/>
        <v>0</v>
      </c>
      <c r="AL30" s="415">
        <f t="shared" si="51"/>
        <v>0</v>
      </c>
      <c r="AM30" s="259" t="str">
        <f>IF(AP30="","",IFERROR(VLOOKUP(AP30,CODES!$A$3:$D$1348,4,FALSE),"X"))&amp;IF(AQ30="","",IFERROR(VLOOKUP(AQ30,CODES!$A$3:$D$1348,4,FALSE),"X"))&amp;IF(AR30="","",IFERROR(VLOOKUP(AR30,CODES!$A$3:$D$1348,4,FALSE),"X"))&amp;IF(AS30="","",IFERROR(VLOOKUP(AS30,CODES!$A$3:$D$1348,4,FALSE),"X"))&amp;IF(AT30="","",IFERROR(VLOOKUP(AT30,CODES!$A$3:$D$1348,4,FALSE),"X"))&amp;IF(AU30="","",IFERROR(VLOOKUP(AU30,CODES!$A$3:$D$1348,4,FALSE),"X"))&amp;IF(AV30="","",IFERROR(VLOOKUP(AV30,CODES!$A$3:$D$1348,4,FALSE),"X"))&amp;IF(AW30="","",IFERROR(VLOOKUP(AW30,CODES!$A$3:$D$1348,4,FALSE),"X"))&amp;IF(AX30="","",IFERROR(VLOOKUP(AX30,CODES!$A$3:$D$1348,4,FALSE),"X"))&amp;IF(AY30="","",IFERROR(VLOOKUP(AY30,CODES!$A$3:$D$1348,4,FALSE),"X"))</f>
        <v/>
      </c>
      <c r="AN30" s="258">
        <f>SUM(IFERROR(VLOOKUP(AP30,CODES!$A$3:$D$1348,4,FALSE)*BC30,0),IFERROR(VLOOKUP(AQ30,CODES!$A$3:$D$1348,4,FALSE)*BF30,0),IFERROR(VLOOKUP(AR30,CODES!$A$3:$D$1348,4,FALSE)*BI30,0),IFERROR(VLOOKUP(AS30,CODES!$A$3:$D$1348,4,FALSE)*BL30,0),IFERROR(VLOOKUP(AT30,CODES!$A$3:$D$1348,4,FALSE)*BO30,0),IFERROR(VLOOKUP(AU30,CODES!$A$3:$D$1348,4,FALSE)*BR30,0),IFERROR(VLOOKUP(AV30,CODES!$A$3:$D$1348,4,FALSE)*BU30,0),IFERROR(VLOOKUP(AW30,CODES!$A$3:$D$1348,4,FALSE)*BX30,0),IFERROR(VLOOKUP(AX30,CODES!$A$3:$D$1348,4,FALSE)*CA30,0),IFERROR(VLOOKUP(AY30,CODES!$A$3:$D$1348,4,FALSE)*CD30,0))</f>
        <v>0</v>
      </c>
      <c r="AO30" s="258">
        <f>SUM(IFERROR(VLOOKUP(AP30,CODES!$A$3:$D$1348,3,FALSE)*BC30,0),IFERROR(VLOOKUP(AQ30,CODES!$A$3:$D$1348,3,FALSE)*BF30,0),IFERROR(VLOOKUP(AR30,CODES!$A$3:$D$1348,3,FALSE)*BI30,0),IFERROR(VLOOKUP(AS30,CODES!$A$3:$D$1348,3,FALSE)*BL30,0),IFERROR(VLOOKUP(AT30,CODES!$A$3:$D$1348,3,FALSE)*BO30,0),IFERROR(VLOOKUP(AU30,CODES!$A$3:$D$1348,3,FALSE)*BR30,0),IFERROR(VLOOKUP(AV30,CODES!$A$3:$D$1348,3,FALSE)*BU30,0),IFERROR(VLOOKUP(AW30,CODES!$A$3:$D$1348,3,FALSE)*BX30,0),IFERROR(VLOOKUP(AX30,CODES!$A$3:$D$1348,3,FALSE)*CA30,0),IFERROR(VLOOKUP(AY30,CODES!$A$3:$D$1348,3,FALSE)*CD30,0))+B30</f>
        <v>0</v>
      </c>
      <c r="AP30" s="271" t="str">
        <f t="shared" si="52"/>
        <v/>
      </c>
      <c r="AQ30" s="271" t="str">
        <f t="shared" si="53"/>
        <v/>
      </c>
      <c r="AR30" s="271" t="str">
        <f t="shared" si="54"/>
        <v/>
      </c>
      <c r="AS30" s="271" t="str">
        <f t="shared" si="55"/>
        <v/>
      </c>
      <c r="AT30" s="271" t="str">
        <f t="shared" si="56"/>
        <v/>
      </c>
      <c r="AU30" s="271" t="str">
        <f t="shared" si="57"/>
        <v/>
      </c>
      <c r="AV30" s="271" t="str">
        <f t="shared" si="58"/>
        <v/>
      </c>
      <c r="AW30" s="271" t="str">
        <f t="shared" si="59"/>
        <v/>
      </c>
      <c r="AX30" s="271" t="str">
        <f t="shared" si="60"/>
        <v/>
      </c>
      <c r="AY30" s="271" t="str">
        <f t="shared" si="61"/>
        <v/>
      </c>
      <c r="AZ30" s="258">
        <f t="shared" si="62"/>
        <v>0</v>
      </c>
      <c r="BA30" s="258">
        <f t="shared" si="63"/>
        <v>1</v>
      </c>
      <c r="BB30" s="258">
        <f t="shared" si="64"/>
        <v>0</v>
      </c>
      <c r="BC30" s="258">
        <f t="shared" si="65"/>
        <v>1</v>
      </c>
      <c r="BD30" s="258">
        <f t="shared" si="66"/>
        <v>1</v>
      </c>
      <c r="BE30" s="258">
        <f t="shared" si="67"/>
        <v>0</v>
      </c>
      <c r="BF30" s="258">
        <f t="shared" si="68"/>
        <v>1</v>
      </c>
      <c r="BG30" s="258">
        <f t="shared" si="69"/>
        <v>1</v>
      </c>
      <c r="BH30" s="258">
        <f t="shared" si="70"/>
        <v>0</v>
      </c>
      <c r="BI30" s="258">
        <f t="shared" si="71"/>
        <v>1</v>
      </c>
      <c r="BJ30" s="258">
        <f t="shared" si="72"/>
        <v>1</v>
      </c>
      <c r="BK30" s="258">
        <f t="shared" si="73"/>
        <v>0</v>
      </c>
      <c r="BL30" s="258">
        <f t="shared" si="74"/>
        <v>1</v>
      </c>
      <c r="BM30" s="258">
        <f t="shared" si="75"/>
        <v>1</v>
      </c>
      <c r="BN30" s="258">
        <f t="shared" si="76"/>
        <v>0</v>
      </c>
      <c r="BO30" s="258">
        <f t="shared" si="77"/>
        <v>1</v>
      </c>
      <c r="BP30" s="258">
        <f t="shared" si="78"/>
        <v>1</v>
      </c>
      <c r="BQ30" s="258">
        <f t="shared" si="79"/>
        <v>0</v>
      </c>
      <c r="BR30" s="258">
        <f t="shared" si="80"/>
        <v>1</v>
      </c>
      <c r="BS30" s="258">
        <f t="shared" si="81"/>
        <v>1</v>
      </c>
      <c r="BT30" s="258">
        <f t="shared" si="82"/>
        <v>0</v>
      </c>
      <c r="BU30" s="258">
        <f t="shared" si="83"/>
        <v>1</v>
      </c>
      <c r="BV30" s="258">
        <f t="shared" si="84"/>
        <v>1</v>
      </c>
      <c r="BW30" s="258">
        <f t="shared" si="85"/>
        <v>0</v>
      </c>
      <c r="BX30" s="258">
        <f t="shared" si="86"/>
        <v>1</v>
      </c>
      <c r="BY30" s="258">
        <f t="shared" si="87"/>
        <v>1</v>
      </c>
      <c r="BZ30" s="258">
        <f t="shared" si="88"/>
        <v>0</v>
      </c>
      <c r="CA30" s="258">
        <f t="shared" si="89"/>
        <v>1</v>
      </c>
      <c r="CB30" s="258">
        <f t="shared" si="90"/>
        <v>1</v>
      </c>
      <c r="CC30" s="258">
        <f t="shared" si="91"/>
        <v>0</v>
      </c>
      <c r="CD30" s="258">
        <f t="shared" si="92"/>
        <v>1</v>
      </c>
    </row>
    <row r="31" spans="1:82">
      <c r="A31" s="29" t="s">
        <v>3539</v>
      </c>
      <c r="B31" s="258">
        <v>131.44</v>
      </c>
      <c r="C31" s="259"/>
      <c r="D31" s="258" t="s">
        <v>3508</v>
      </c>
      <c r="E31" s="258"/>
      <c r="F31" s="736"/>
      <c r="G31" s="258">
        <v>23</v>
      </c>
      <c r="H31" s="414" t="s">
        <v>3540</v>
      </c>
      <c r="I31" s="273"/>
      <c r="J31" s="274" t="s">
        <v>3510</v>
      </c>
      <c r="K31" s="275" t="s">
        <v>3491</v>
      </c>
      <c r="L31" s="745" t="s">
        <v>3492</v>
      </c>
      <c r="M31" s="272">
        <v>1</v>
      </c>
      <c r="N31" s="508">
        <f t="shared" si="30"/>
        <v>597.49</v>
      </c>
      <c r="O31" s="510">
        <f t="shared" si="31"/>
        <v>597.49</v>
      </c>
      <c r="P31" s="260">
        <f t="shared" si="97"/>
        <v>244.53399999999999</v>
      </c>
      <c r="Q31" s="261">
        <f t="shared" si="98"/>
        <v>303</v>
      </c>
      <c r="R31" s="261">
        <f t="shared" si="96"/>
        <v>0</v>
      </c>
      <c r="S31" s="262"/>
      <c r="T31" s="262"/>
      <c r="U31" s="263">
        <f t="shared" si="35"/>
        <v>1.288</v>
      </c>
      <c r="V31" s="264">
        <f>IF(E31="SP",1,IF(D31="",ExtraMargeMateriaal,(1-VLOOKUP(D31,TabelAankoop[],4,FALSE))))</f>
        <v>0.92999999999999994</v>
      </c>
      <c r="W31" s="265">
        <f t="shared" si="36"/>
        <v>0.6885</v>
      </c>
      <c r="X31" s="266">
        <f t="shared" si="37"/>
        <v>1</v>
      </c>
      <c r="Y31" s="267">
        <f t="shared" si="38"/>
        <v>1.46</v>
      </c>
      <c r="Z31" s="267">
        <f t="shared" si="39"/>
        <v>1.1599999999999999</v>
      </c>
      <c r="AA31" s="268">
        <f t="shared" si="40"/>
        <v>597.49</v>
      </c>
      <c r="AB31" s="456">
        <f t="shared" si="41"/>
        <v>227.42</v>
      </c>
      <c r="AC31" s="457">
        <f t="shared" si="42"/>
        <v>292.91000000000003</v>
      </c>
      <c r="AD31" s="456">
        <f t="shared" si="43"/>
        <v>304.58</v>
      </c>
      <c r="AE31" s="458">
        <f t="shared" si="44"/>
        <v>303</v>
      </c>
      <c r="AF31" s="457">
        <f t="shared" si="45"/>
        <v>5.05</v>
      </c>
      <c r="AG31" s="456">
        <f t="shared" si="46"/>
        <v>0</v>
      </c>
      <c r="AH31" s="457">
        <f t="shared" si="47"/>
        <v>0</v>
      </c>
      <c r="AI31" s="268">
        <f t="shared" si="48"/>
        <v>227.41661999999997</v>
      </c>
      <c r="AJ31" s="269">
        <f t="shared" si="49"/>
        <v>292.91260655999997</v>
      </c>
      <c r="AK31" s="270">
        <f t="shared" si="50"/>
        <v>304.57862999999998</v>
      </c>
      <c r="AL31" s="415">
        <f t="shared" si="51"/>
        <v>0</v>
      </c>
      <c r="AM31" s="259" t="str">
        <f>IF(AP31="","",IFERROR(VLOOKUP(AP31,CODES!$A$3:$D$1348,4,FALSE),"X"))&amp;IF(AQ31="","",IFERROR(VLOOKUP(AQ31,CODES!$A$3:$D$1348,4,FALSE),"X"))&amp;IF(AR31="","",IFERROR(VLOOKUP(AR31,CODES!$A$3:$D$1348,4,FALSE),"X"))&amp;IF(AS31="","",IFERROR(VLOOKUP(AS31,CODES!$A$3:$D$1348,4,FALSE),"X"))&amp;IF(AT31="","",IFERROR(VLOOKUP(AT31,CODES!$A$3:$D$1348,4,FALSE),"X"))&amp;IF(AU31="","",IFERROR(VLOOKUP(AU31,CODES!$A$3:$D$1348,4,FALSE),"X"))&amp;IF(AV31="","",IFERROR(VLOOKUP(AV31,CODES!$A$3:$D$1348,4,FALSE),"X"))&amp;IF(AW31="","",IFERROR(VLOOKUP(AW31,CODES!$A$3:$D$1348,4,FALSE),"X"))&amp;IF(AX31="","",IFERROR(VLOOKUP(AX31,CODES!$A$3:$D$1348,4,FALSE),"X"))&amp;IF(AY31="","",IFERROR(VLOOKUP(AY31,CODES!$A$3:$D$1348,4,FALSE),"X"))</f>
        <v>1,560</v>
      </c>
      <c r="AN31" s="258">
        <f>SUM(IFERROR(VLOOKUP(AP31,CODES!$A$3:$D$1348,4,FALSE)*BC31,0),IFERROR(VLOOKUP(AQ31,CODES!$A$3:$D$1348,4,FALSE)*BF31,0),IFERROR(VLOOKUP(AR31,CODES!$A$3:$D$1348,4,FALSE)*BI31,0),IFERROR(VLOOKUP(AS31,CODES!$A$3:$D$1348,4,FALSE)*BL31,0),IFERROR(VLOOKUP(AT31,CODES!$A$3:$D$1348,4,FALSE)*BO31,0),IFERROR(VLOOKUP(AU31,CODES!$A$3:$D$1348,4,FALSE)*BR31,0),IFERROR(VLOOKUP(AV31,CODES!$A$3:$D$1348,4,FALSE)*BU31,0),IFERROR(VLOOKUP(AW31,CODES!$A$3:$D$1348,4,FALSE)*BX31,0),IFERROR(VLOOKUP(AX31,CODES!$A$3:$D$1348,4,FALSE)*CA31,0),IFERROR(VLOOKUP(AY31,CODES!$A$3:$D$1348,4,FALSE)*CD31,0))</f>
        <v>303</v>
      </c>
      <c r="AO31" s="258">
        <f>SUM(IFERROR(VLOOKUP(AP31,CODES!$A$3:$D$1348,3,FALSE)*BC31,0),IFERROR(VLOOKUP(AQ31,CODES!$A$3:$D$1348,3,FALSE)*BF31,0),IFERROR(VLOOKUP(AR31,CODES!$A$3:$D$1348,3,FALSE)*BI31,0),IFERROR(VLOOKUP(AS31,CODES!$A$3:$D$1348,3,FALSE)*BL31,0),IFERROR(VLOOKUP(AT31,CODES!$A$3:$D$1348,3,FALSE)*BO31,0),IFERROR(VLOOKUP(AU31,CODES!$A$3:$D$1348,3,FALSE)*BR31,0),IFERROR(VLOOKUP(AV31,CODES!$A$3:$D$1348,3,FALSE)*BU31,0),IFERROR(VLOOKUP(AW31,CODES!$A$3:$D$1348,3,FALSE)*BX31,0),IFERROR(VLOOKUP(AX31,CODES!$A$3:$D$1348,3,FALSE)*CA31,0),IFERROR(VLOOKUP(AY31,CODES!$A$3:$D$1348,3,FALSE)*CD31,0))+B31</f>
        <v>244.53399999999999</v>
      </c>
      <c r="AP31" s="271" t="str">
        <f t="shared" si="52"/>
        <v>TGGF8</v>
      </c>
      <c r="AQ31" s="271" t="str">
        <f t="shared" si="53"/>
        <v>u</v>
      </c>
      <c r="AR31" s="271" t="str">
        <f t="shared" si="54"/>
        <v/>
      </c>
      <c r="AS31" s="271" t="str">
        <f t="shared" si="55"/>
        <v/>
      </c>
      <c r="AT31" s="271" t="str">
        <f t="shared" si="56"/>
        <v/>
      </c>
      <c r="AU31" s="271" t="str">
        <f t="shared" si="57"/>
        <v/>
      </c>
      <c r="AV31" s="271" t="str">
        <f t="shared" si="58"/>
        <v/>
      </c>
      <c r="AW31" s="271" t="str">
        <f t="shared" si="59"/>
        <v/>
      </c>
      <c r="AX31" s="271" t="str">
        <f t="shared" si="60"/>
        <v/>
      </c>
      <c r="AY31" s="271" t="str">
        <f t="shared" si="61"/>
        <v/>
      </c>
      <c r="AZ31" s="258">
        <f t="shared" si="62"/>
        <v>13</v>
      </c>
      <c r="BA31" s="258">
        <f t="shared" si="63"/>
        <v>10</v>
      </c>
      <c r="BB31" s="258">
        <f t="shared" si="64"/>
        <v>4</v>
      </c>
      <c r="BC31" s="258" t="str">
        <f t="shared" si="65"/>
        <v>122</v>
      </c>
      <c r="BD31" s="258">
        <f t="shared" si="66"/>
        <v>14</v>
      </c>
      <c r="BE31" s="258">
        <f t="shared" si="67"/>
        <v>2</v>
      </c>
      <c r="BF31" s="258" t="str">
        <f t="shared" si="68"/>
        <v>2</v>
      </c>
      <c r="BG31" s="258">
        <f t="shared" si="69"/>
        <v>14</v>
      </c>
      <c r="BH31" s="258">
        <f t="shared" si="70"/>
        <v>0</v>
      </c>
      <c r="BI31" s="258">
        <f t="shared" si="71"/>
        <v>1</v>
      </c>
      <c r="BJ31" s="258">
        <f t="shared" si="72"/>
        <v>14</v>
      </c>
      <c r="BK31" s="258">
        <f t="shared" si="73"/>
        <v>0</v>
      </c>
      <c r="BL31" s="258">
        <f t="shared" si="74"/>
        <v>1</v>
      </c>
      <c r="BM31" s="258">
        <f t="shared" si="75"/>
        <v>14</v>
      </c>
      <c r="BN31" s="258">
        <f t="shared" si="76"/>
        <v>0</v>
      </c>
      <c r="BO31" s="258">
        <f t="shared" si="77"/>
        <v>1</v>
      </c>
      <c r="BP31" s="258">
        <f t="shared" si="78"/>
        <v>14</v>
      </c>
      <c r="BQ31" s="258">
        <f t="shared" si="79"/>
        <v>0</v>
      </c>
      <c r="BR31" s="258">
        <f t="shared" si="80"/>
        <v>1</v>
      </c>
      <c r="BS31" s="258">
        <f t="shared" si="81"/>
        <v>14</v>
      </c>
      <c r="BT31" s="258">
        <f t="shared" si="82"/>
        <v>0</v>
      </c>
      <c r="BU31" s="258">
        <f t="shared" si="83"/>
        <v>1</v>
      </c>
      <c r="BV31" s="258">
        <f t="shared" si="84"/>
        <v>14</v>
      </c>
      <c r="BW31" s="258">
        <f t="shared" si="85"/>
        <v>0</v>
      </c>
      <c r="BX31" s="258">
        <f t="shared" si="86"/>
        <v>1</v>
      </c>
      <c r="BY31" s="258">
        <f t="shared" si="87"/>
        <v>14</v>
      </c>
      <c r="BZ31" s="258">
        <f t="shared" si="88"/>
        <v>0</v>
      </c>
      <c r="CA31" s="258">
        <f t="shared" si="89"/>
        <v>1</v>
      </c>
      <c r="CB31" s="258">
        <f t="shared" si="90"/>
        <v>14</v>
      </c>
      <c r="CC31" s="258">
        <f t="shared" si="91"/>
        <v>0</v>
      </c>
      <c r="CD31" s="258">
        <f t="shared" si="92"/>
        <v>1</v>
      </c>
    </row>
    <row r="32" spans="1:82">
      <c r="A32" s="29" t="s">
        <v>3541</v>
      </c>
      <c r="B32" s="258">
        <f>+(122*2.6)+(2.12*62)</f>
        <v>448.64</v>
      </c>
      <c r="C32" s="259"/>
      <c r="D32" s="258" t="s">
        <v>3512</v>
      </c>
      <c r="E32" s="258"/>
      <c r="F32" s="736"/>
      <c r="G32" s="258">
        <v>24</v>
      </c>
      <c r="H32" s="414" t="s">
        <v>3542</v>
      </c>
      <c r="I32" s="273"/>
      <c r="J32" s="274" t="s">
        <v>3514</v>
      </c>
      <c r="K32" s="275" t="s">
        <v>3491</v>
      </c>
      <c r="L32" s="745" t="s">
        <v>3492</v>
      </c>
      <c r="M32" s="272">
        <v>1</v>
      </c>
      <c r="N32" s="508">
        <f t="shared" si="30"/>
        <v>778.65</v>
      </c>
      <c r="O32" s="510">
        <f t="shared" si="31"/>
        <v>778.65</v>
      </c>
      <c r="P32" s="260">
        <f t="shared" si="97"/>
        <v>448.64</v>
      </c>
      <c r="Q32" s="261">
        <f t="shared" si="98"/>
        <v>240</v>
      </c>
      <c r="R32" s="261">
        <f t="shared" si="96"/>
        <v>0</v>
      </c>
      <c r="S32" s="262"/>
      <c r="T32" s="262"/>
      <c r="U32" s="263">
        <f t="shared" si="35"/>
        <v>1.288</v>
      </c>
      <c r="V32" s="264">
        <f>IF(E32="SP",1,IF(D32="",ExtraMargeMateriaal,(1-VLOOKUP(D32,TabelAankoop[],4,FALSE))))</f>
        <v>0.92999999999999994</v>
      </c>
      <c r="W32" s="265">
        <f t="shared" si="36"/>
        <v>0.6885</v>
      </c>
      <c r="X32" s="266">
        <f t="shared" si="37"/>
        <v>1</v>
      </c>
      <c r="Y32" s="267">
        <f t="shared" si="38"/>
        <v>1.46</v>
      </c>
      <c r="Z32" s="267">
        <f t="shared" si="39"/>
        <v>1.1599999999999999</v>
      </c>
      <c r="AA32" s="268">
        <f t="shared" si="40"/>
        <v>778.65</v>
      </c>
      <c r="AB32" s="456">
        <f t="shared" si="41"/>
        <v>417.24</v>
      </c>
      <c r="AC32" s="457">
        <f t="shared" si="42"/>
        <v>537.4</v>
      </c>
      <c r="AD32" s="456">
        <f t="shared" si="43"/>
        <v>241.25</v>
      </c>
      <c r="AE32" s="458">
        <f t="shared" si="44"/>
        <v>240</v>
      </c>
      <c r="AF32" s="457">
        <f t="shared" si="45"/>
        <v>4</v>
      </c>
      <c r="AG32" s="456">
        <f t="shared" si="46"/>
        <v>0</v>
      </c>
      <c r="AH32" s="457">
        <f t="shared" si="47"/>
        <v>0</v>
      </c>
      <c r="AI32" s="268">
        <f t="shared" si="48"/>
        <v>417.23519999999996</v>
      </c>
      <c r="AJ32" s="269">
        <f t="shared" si="49"/>
        <v>537.39893759999995</v>
      </c>
      <c r="AK32" s="270">
        <f t="shared" si="50"/>
        <v>241.25040000000001</v>
      </c>
      <c r="AL32" s="415">
        <f t="shared" si="51"/>
        <v>0</v>
      </c>
      <c r="AM32" s="259" t="str">
        <f>IF(AP32="","",IFERROR(VLOOKUP(AP32,CODES!$A$3:$D$1348,4,FALSE),"X"))&amp;IF(AQ32="","",IFERROR(VLOOKUP(AQ32,CODES!$A$3:$D$1348,4,FALSE),"X"))&amp;IF(AR32="","",IFERROR(VLOOKUP(AR32,CODES!$A$3:$D$1348,4,FALSE),"X"))&amp;IF(AS32="","",IFERROR(VLOOKUP(AS32,CODES!$A$3:$D$1348,4,FALSE),"X"))&amp;IF(AT32="","",IFERROR(VLOOKUP(AT32,CODES!$A$3:$D$1348,4,FALSE),"X"))&amp;IF(AU32="","",IFERROR(VLOOKUP(AU32,CODES!$A$3:$D$1348,4,FALSE),"X"))&amp;IF(AV32="","",IFERROR(VLOOKUP(AV32,CODES!$A$3:$D$1348,4,FALSE),"X"))&amp;IF(AW32="","",IFERROR(VLOOKUP(AW32,CODES!$A$3:$D$1348,4,FALSE),"X"))&amp;IF(AX32="","",IFERROR(VLOOKUP(AX32,CODES!$A$3:$D$1348,4,FALSE),"X"))&amp;IF(AY32="","",IFERROR(VLOOKUP(AY32,CODES!$A$3:$D$1348,4,FALSE),"X"))</f>
        <v>240</v>
      </c>
      <c r="AN32" s="258">
        <f>SUM(IFERROR(VLOOKUP(AP32,CODES!$A$3:$D$1348,4,FALSE)*BC32,0),IFERROR(VLOOKUP(AQ32,CODES!$A$3:$D$1348,4,FALSE)*BF32,0),IFERROR(VLOOKUP(AR32,CODES!$A$3:$D$1348,4,FALSE)*BI32,0),IFERROR(VLOOKUP(AS32,CODES!$A$3:$D$1348,4,FALSE)*BL32,0),IFERROR(VLOOKUP(AT32,CODES!$A$3:$D$1348,4,FALSE)*BO32,0),IFERROR(VLOOKUP(AU32,CODES!$A$3:$D$1348,4,FALSE)*BR32,0),IFERROR(VLOOKUP(AV32,CODES!$A$3:$D$1348,4,FALSE)*BU32,0),IFERROR(VLOOKUP(AW32,CODES!$A$3:$D$1348,4,FALSE)*BX32,0),IFERROR(VLOOKUP(AX32,CODES!$A$3:$D$1348,4,FALSE)*CA32,0),IFERROR(VLOOKUP(AY32,CODES!$A$3:$D$1348,4,FALSE)*CD32,0))</f>
        <v>240</v>
      </c>
      <c r="AO32" s="258">
        <f>SUM(IFERROR(VLOOKUP(AP32,CODES!$A$3:$D$1348,3,FALSE)*BC32,0),IFERROR(VLOOKUP(AQ32,CODES!$A$3:$D$1348,3,FALSE)*BF32,0),IFERROR(VLOOKUP(AR32,CODES!$A$3:$D$1348,3,FALSE)*BI32,0),IFERROR(VLOOKUP(AS32,CODES!$A$3:$D$1348,3,FALSE)*BL32,0),IFERROR(VLOOKUP(AT32,CODES!$A$3:$D$1348,3,FALSE)*BO32,0),IFERROR(VLOOKUP(AU32,CODES!$A$3:$D$1348,3,FALSE)*BR32,0),IFERROR(VLOOKUP(AV32,CODES!$A$3:$D$1348,3,FALSE)*BU32,0),IFERROR(VLOOKUP(AW32,CODES!$A$3:$D$1348,3,FALSE)*BX32,0),IFERROR(VLOOKUP(AX32,CODES!$A$3:$D$1348,3,FALSE)*CA32,0),IFERROR(VLOOKUP(AY32,CODES!$A$3:$D$1348,3,FALSE)*CD32,0))+B32</f>
        <v>448.64</v>
      </c>
      <c r="AP32" s="271" t="str">
        <f t="shared" si="52"/>
        <v>4u</v>
      </c>
      <c r="AQ32" s="271" t="str">
        <f t="shared" si="53"/>
        <v/>
      </c>
      <c r="AR32" s="271" t="str">
        <f t="shared" si="54"/>
        <v/>
      </c>
      <c r="AS32" s="271" t="str">
        <f t="shared" si="55"/>
        <v/>
      </c>
      <c r="AT32" s="271" t="str">
        <f t="shared" si="56"/>
        <v/>
      </c>
      <c r="AU32" s="271" t="str">
        <f t="shared" si="57"/>
        <v/>
      </c>
      <c r="AV32" s="271" t="str">
        <f t="shared" si="58"/>
        <v/>
      </c>
      <c r="AW32" s="271" t="str">
        <f t="shared" si="59"/>
        <v/>
      </c>
      <c r="AX32" s="271" t="str">
        <f t="shared" si="60"/>
        <v/>
      </c>
      <c r="AY32" s="271" t="str">
        <f t="shared" si="61"/>
        <v/>
      </c>
      <c r="AZ32" s="258">
        <f t="shared" si="62"/>
        <v>2</v>
      </c>
      <c r="BA32" s="258">
        <f t="shared" si="63"/>
        <v>3</v>
      </c>
      <c r="BB32" s="258">
        <f t="shared" si="64"/>
        <v>0</v>
      </c>
      <c r="BC32" s="258">
        <f t="shared" si="65"/>
        <v>1</v>
      </c>
      <c r="BD32" s="258">
        <f t="shared" si="66"/>
        <v>3</v>
      </c>
      <c r="BE32" s="258">
        <f t="shared" si="67"/>
        <v>0</v>
      </c>
      <c r="BF32" s="258">
        <f t="shared" si="68"/>
        <v>1</v>
      </c>
      <c r="BG32" s="258">
        <f t="shared" si="69"/>
        <v>3</v>
      </c>
      <c r="BH32" s="258">
        <f t="shared" si="70"/>
        <v>0</v>
      </c>
      <c r="BI32" s="258">
        <f t="shared" si="71"/>
        <v>1</v>
      </c>
      <c r="BJ32" s="258">
        <f t="shared" si="72"/>
        <v>3</v>
      </c>
      <c r="BK32" s="258">
        <f t="shared" si="73"/>
        <v>0</v>
      </c>
      <c r="BL32" s="258">
        <f t="shared" si="74"/>
        <v>1</v>
      </c>
      <c r="BM32" s="258">
        <f t="shared" si="75"/>
        <v>3</v>
      </c>
      <c r="BN32" s="258">
        <f t="shared" si="76"/>
        <v>0</v>
      </c>
      <c r="BO32" s="258">
        <f t="shared" si="77"/>
        <v>1</v>
      </c>
      <c r="BP32" s="258">
        <f t="shared" si="78"/>
        <v>3</v>
      </c>
      <c r="BQ32" s="258">
        <f t="shared" si="79"/>
        <v>0</v>
      </c>
      <c r="BR32" s="258">
        <f t="shared" si="80"/>
        <v>1</v>
      </c>
      <c r="BS32" s="258">
        <f t="shared" si="81"/>
        <v>3</v>
      </c>
      <c r="BT32" s="258">
        <f t="shared" si="82"/>
        <v>0</v>
      </c>
      <c r="BU32" s="258">
        <f t="shared" si="83"/>
        <v>1</v>
      </c>
      <c r="BV32" s="258">
        <f t="shared" si="84"/>
        <v>3</v>
      </c>
      <c r="BW32" s="258">
        <f t="shared" si="85"/>
        <v>0</v>
      </c>
      <c r="BX32" s="258">
        <f t="shared" si="86"/>
        <v>1</v>
      </c>
      <c r="BY32" s="258">
        <f t="shared" si="87"/>
        <v>3</v>
      </c>
      <c r="BZ32" s="258">
        <f t="shared" si="88"/>
        <v>0</v>
      </c>
      <c r="CA32" s="258">
        <f t="shared" si="89"/>
        <v>1</v>
      </c>
      <c r="CB32" s="258">
        <f t="shared" si="90"/>
        <v>3</v>
      </c>
      <c r="CC32" s="258">
        <f t="shared" si="91"/>
        <v>0</v>
      </c>
      <c r="CD32" s="258">
        <f t="shared" si="92"/>
        <v>1</v>
      </c>
    </row>
    <row r="33" spans="1:82">
      <c r="A33" s="29" t="s">
        <v>3543</v>
      </c>
      <c r="B33" s="258">
        <f>+(2.12*360)</f>
        <v>763.2</v>
      </c>
      <c r="C33" s="259"/>
      <c r="D33" s="258" t="s">
        <v>3499</v>
      </c>
      <c r="E33" s="258"/>
      <c r="F33" s="736"/>
      <c r="G33" s="258">
        <v>25</v>
      </c>
      <c r="H33" s="414" t="s">
        <v>3544</v>
      </c>
      <c r="I33" s="273"/>
      <c r="J33" s="274" t="s">
        <v>3522</v>
      </c>
      <c r="K33" s="275" t="s">
        <v>3491</v>
      </c>
      <c r="L33" s="745" t="s">
        <v>3492</v>
      </c>
      <c r="M33" s="272">
        <v>1</v>
      </c>
      <c r="N33" s="508">
        <f t="shared" si="30"/>
        <v>4493.0600000000004</v>
      </c>
      <c r="O33" s="510">
        <f t="shared" si="31"/>
        <v>4493.0600000000004</v>
      </c>
      <c r="P33" s="260">
        <f t="shared" si="97"/>
        <v>2693.5919999999996</v>
      </c>
      <c r="Q33" s="261">
        <f t="shared" si="98"/>
        <v>1260</v>
      </c>
      <c r="R33" s="261">
        <f t="shared" si="96"/>
        <v>0</v>
      </c>
      <c r="S33" s="262"/>
      <c r="T33" s="262"/>
      <c r="U33" s="263">
        <f t="shared" si="35"/>
        <v>1.288</v>
      </c>
      <c r="V33" s="264">
        <f>IF(E33="SP",1,IF(D33="",ExtraMargeMateriaal,(1-VLOOKUP(D33,TabelAankoop[],4,FALSE))))</f>
        <v>0.92999999999999994</v>
      </c>
      <c r="W33" s="265">
        <f t="shared" si="36"/>
        <v>0.6885</v>
      </c>
      <c r="X33" s="266">
        <f t="shared" si="37"/>
        <v>1</v>
      </c>
      <c r="Y33" s="267">
        <f t="shared" si="38"/>
        <v>1.46</v>
      </c>
      <c r="Z33" s="267">
        <f t="shared" si="39"/>
        <v>1.1599999999999999</v>
      </c>
      <c r="AA33" s="268">
        <f t="shared" si="40"/>
        <v>4493.0600000000004</v>
      </c>
      <c r="AB33" s="456">
        <f t="shared" si="41"/>
        <v>2505.04</v>
      </c>
      <c r="AC33" s="457">
        <f t="shared" si="42"/>
        <v>3226.49</v>
      </c>
      <c r="AD33" s="456">
        <f t="shared" si="43"/>
        <v>1266.56</v>
      </c>
      <c r="AE33" s="458">
        <f t="shared" si="44"/>
        <v>1260</v>
      </c>
      <c r="AF33" s="457">
        <f t="shared" si="45"/>
        <v>21</v>
      </c>
      <c r="AG33" s="456">
        <f t="shared" si="46"/>
        <v>0</v>
      </c>
      <c r="AH33" s="457">
        <f t="shared" si="47"/>
        <v>0</v>
      </c>
      <c r="AI33" s="268">
        <f t="shared" si="48"/>
        <v>2505.0405599999995</v>
      </c>
      <c r="AJ33" s="269">
        <f t="shared" si="49"/>
        <v>3226.4922412799992</v>
      </c>
      <c r="AK33" s="270">
        <f t="shared" si="50"/>
        <v>1266.5645999999999</v>
      </c>
      <c r="AL33" s="415">
        <f t="shared" si="51"/>
        <v>0</v>
      </c>
      <c r="AM33" s="259" t="str">
        <f>IF(AP33="","",IFERROR(VLOOKUP(AP33,CODES!$A$3:$D$1348,4,FALSE),"X"))&amp;IF(AQ33="","",IFERROR(VLOOKUP(AQ33,CODES!$A$3:$D$1348,4,FALSE),"X"))&amp;IF(AR33="","",IFERROR(VLOOKUP(AR33,CODES!$A$3:$D$1348,4,FALSE),"X"))&amp;IF(AS33="","",IFERROR(VLOOKUP(AS33,CODES!$A$3:$D$1348,4,FALSE),"X"))&amp;IF(AT33="","",IFERROR(VLOOKUP(AT33,CODES!$A$3:$D$1348,4,FALSE),"X"))&amp;IF(AU33="","",IFERROR(VLOOKUP(AU33,CODES!$A$3:$D$1348,4,FALSE),"X"))&amp;IF(AV33="","",IFERROR(VLOOKUP(AV33,CODES!$A$3:$D$1348,4,FALSE),"X"))&amp;IF(AW33="","",IFERROR(VLOOKUP(AW33,CODES!$A$3:$D$1348,4,FALSE),"X"))&amp;IF(AX33="","",IFERROR(VLOOKUP(AX33,CODES!$A$3:$D$1348,4,FALSE),"X"))&amp;IF(AY33="","",IFERROR(VLOOKUP(AY33,CODES!$A$3:$D$1348,4,FALSE),"X"))</f>
        <v>3,5</v>
      </c>
      <c r="AN33" s="258">
        <f>SUM(IFERROR(VLOOKUP(AP33,CODES!$A$3:$D$1348,4,FALSE)*BC33,0),IFERROR(VLOOKUP(AQ33,CODES!$A$3:$D$1348,4,FALSE)*BF33,0),IFERROR(VLOOKUP(AR33,CODES!$A$3:$D$1348,4,FALSE)*BI33,0),IFERROR(VLOOKUP(AS33,CODES!$A$3:$D$1348,4,FALSE)*BL33,0),IFERROR(VLOOKUP(AT33,CODES!$A$3:$D$1348,4,FALSE)*BO33,0),IFERROR(VLOOKUP(AU33,CODES!$A$3:$D$1348,4,FALSE)*BR33,0),IFERROR(VLOOKUP(AV33,CODES!$A$3:$D$1348,4,FALSE)*BU33,0),IFERROR(VLOOKUP(AW33,CODES!$A$3:$D$1348,4,FALSE)*BX33,0),IFERROR(VLOOKUP(AX33,CODES!$A$3:$D$1348,4,FALSE)*CA33,0),IFERROR(VLOOKUP(AY33,CODES!$A$3:$D$1348,4,FALSE)*CD33,0))</f>
        <v>1260</v>
      </c>
      <c r="AO33" s="258">
        <f>SUM(IFERROR(VLOOKUP(AP33,CODES!$A$3:$D$1348,3,FALSE)*BC33,0),IFERROR(VLOOKUP(AQ33,CODES!$A$3:$D$1348,3,FALSE)*BF33,0),IFERROR(VLOOKUP(AR33,CODES!$A$3:$D$1348,3,FALSE)*BI33,0),IFERROR(VLOOKUP(AS33,CODES!$A$3:$D$1348,3,FALSE)*BL33,0),IFERROR(VLOOKUP(AT33,CODES!$A$3:$D$1348,3,FALSE)*BO33,0),IFERROR(VLOOKUP(AU33,CODES!$A$3:$D$1348,3,FALSE)*BR33,0),IFERROR(VLOOKUP(AV33,CODES!$A$3:$D$1348,3,FALSE)*BU33,0),IFERROR(VLOOKUP(AW33,CODES!$A$3:$D$1348,3,FALSE)*BX33,0),IFERROR(VLOOKUP(AX33,CODES!$A$3:$D$1348,3,FALSE)*CA33,0),IFERROR(VLOOKUP(AY33,CODES!$A$3:$D$1348,3,FALSE)*CD33,0))+B33</f>
        <v>2693.5919999999996</v>
      </c>
      <c r="AP33" s="271" t="str">
        <f t="shared" si="52"/>
        <v>XGB5G6</v>
      </c>
      <c r="AQ33" s="271" t="str">
        <f t="shared" si="53"/>
        <v/>
      </c>
      <c r="AR33" s="271" t="str">
        <f t="shared" si="54"/>
        <v/>
      </c>
      <c r="AS33" s="271" t="str">
        <f t="shared" si="55"/>
        <v/>
      </c>
      <c r="AT33" s="271" t="str">
        <f t="shared" si="56"/>
        <v/>
      </c>
      <c r="AU33" s="271" t="str">
        <f t="shared" si="57"/>
        <v/>
      </c>
      <c r="AV33" s="271" t="str">
        <f t="shared" si="58"/>
        <v/>
      </c>
      <c r="AW33" s="271" t="str">
        <f t="shared" si="59"/>
        <v/>
      </c>
      <c r="AX33" s="271" t="str">
        <f t="shared" si="60"/>
        <v/>
      </c>
      <c r="AY33" s="271" t="str">
        <f t="shared" si="61"/>
        <v/>
      </c>
      <c r="AZ33" s="258">
        <f t="shared" si="62"/>
        <v>10</v>
      </c>
      <c r="BA33" s="258">
        <f t="shared" si="63"/>
        <v>11</v>
      </c>
      <c r="BB33" s="258">
        <f t="shared" si="64"/>
        <v>4</v>
      </c>
      <c r="BC33" s="258" t="str">
        <f t="shared" si="65"/>
        <v>360</v>
      </c>
      <c r="BD33" s="258">
        <f t="shared" si="66"/>
        <v>11</v>
      </c>
      <c r="BE33" s="258">
        <f t="shared" si="67"/>
        <v>0</v>
      </c>
      <c r="BF33" s="258">
        <f t="shared" si="68"/>
        <v>1</v>
      </c>
      <c r="BG33" s="258">
        <f t="shared" si="69"/>
        <v>11</v>
      </c>
      <c r="BH33" s="258">
        <f t="shared" si="70"/>
        <v>0</v>
      </c>
      <c r="BI33" s="258">
        <f t="shared" si="71"/>
        <v>1</v>
      </c>
      <c r="BJ33" s="258">
        <f t="shared" si="72"/>
        <v>11</v>
      </c>
      <c r="BK33" s="258">
        <f t="shared" si="73"/>
        <v>0</v>
      </c>
      <c r="BL33" s="258">
        <f t="shared" si="74"/>
        <v>1</v>
      </c>
      <c r="BM33" s="258">
        <f t="shared" si="75"/>
        <v>11</v>
      </c>
      <c r="BN33" s="258">
        <f t="shared" si="76"/>
        <v>0</v>
      </c>
      <c r="BO33" s="258">
        <f t="shared" si="77"/>
        <v>1</v>
      </c>
      <c r="BP33" s="258">
        <f t="shared" si="78"/>
        <v>11</v>
      </c>
      <c r="BQ33" s="258">
        <f t="shared" si="79"/>
        <v>0</v>
      </c>
      <c r="BR33" s="258">
        <f t="shared" si="80"/>
        <v>1</v>
      </c>
      <c r="BS33" s="258">
        <f t="shared" si="81"/>
        <v>11</v>
      </c>
      <c r="BT33" s="258">
        <f t="shared" si="82"/>
        <v>0</v>
      </c>
      <c r="BU33" s="258">
        <f t="shared" si="83"/>
        <v>1</v>
      </c>
      <c r="BV33" s="258">
        <f t="shared" si="84"/>
        <v>11</v>
      </c>
      <c r="BW33" s="258">
        <f t="shared" si="85"/>
        <v>0</v>
      </c>
      <c r="BX33" s="258">
        <f t="shared" si="86"/>
        <v>1</v>
      </c>
      <c r="BY33" s="258">
        <f t="shared" si="87"/>
        <v>11</v>
      </c>
      <c r="BZ33" s="258">
        <f t="shared" si="88"/>
        <v>0</v>
      </c>
      <c r="CA33" s="258">
        <f t="shared" si="89"/>
        <v>1</v>
      </c>
      <c r="CB33" s="258">
        <f t="shared" si="90"/>
        <v>11</v>
      </c>
      <c r="CC33" s="258">
        <f t="shared" si="91"/>
        <v>0</v>
      </c>
      <c r="CD33" s="258">
        <f t="shared" si="92"/>
        <v>1</v>
      </c>
    </row>
    <row r="34" spans="1:82">
      <c r="A34" s="29"/>
      <c r="B34" s="258"/>
      <c r="C34" s="259"/>
      <c r="D34" s="258"/>
      <c r="E34" s="258" t="s">
        <v>3484</v>
      </c>
      <c r="F34" s="736"/>
      <c r="G34" s="258">
        <v>26</v>
      </c>
      <c r="H34" s="414" t="s">
        <v>3545</v>
      </c>
      <c r="I34" s="273"/>
      <c r="J34" s="274" t="s">
        <v>3546</v>
      </c>
      <c r="K34" s="275"/>
      <c r="L34" s="745"/>
      <c r="M34" s="272"/>
      <c r="N34" s="508">
        <f t="shared" si="30"/>
        <v>0</v>
      </c>
      <c r="O34" s="510">
        <f t="shared" si="31"/>
        <v>0</v>
      </c>
      <c r="P34" s="260">
        <f t="shared" si="97"/>
        <v>0</v>
      </c>
      <c r="Q34" s="261">
        <f t="shared" si="98"/>
        <v>0</v>
      </c>
      <c r="R34" s="261">
        <f t="shared" si="96"/>
        <v>0</v>
      </c>
      <c r="S34" s="262"/>
      <c r="T34" s="262"/>
      <c r="U34" s="263">
        <f t="shared" si="35"/>
        <v>1.288</v>
      </c>
      <c r="V34" s="264">
        <f>IF(E34="SP",1,IF(D34="",ExtraMargeMateriaal,(1-VLOOKUP(D34,TabelAankoop[],4,FALSE))))</f>
        <v>1</v>
      </c>
      <c r="W34" s="265">
        <f t="shared" si="36"/>
        <v>0.6885</v>
      </c>
      <c r="X34" s="266">
        <f t="shared" si="37"/>
        <v>1</v>
      </c>
      <c r="Y34" s="267">
        <f t="shared" si="38"/>
        <v>1.46</v>
      </c>
      <c r="Z34" s="267">
        <f t="shared" si="39"/>
        <v>1.1599999999999999</v>
      </c>
      <c r="AA34" s="268">
        <f t="shared" si="40"/>
        <v>0</v>
      </c>
      <c r="AB34" s="456">
        <f t="shared" si="41"/>
        <v>0</v>
      </c>
      <c r="AC34" s="457">
        <f t="shared" si="42"/>
        <v>0</v>
      </c>
      <c r="AD34" s="456">
        <f t="shared" si="43"/>
        <v>0</v>
      </c>
      <c r="AE34" s="458">
        <f t="shared" si="44"/>
        <v>0</v>
      </c>
      <c r="AF34" s="457">
        <f t="shared" si="45"/>
        <v>0</v>
      </c>
      <c r="AG34" s="456">
        <f t="shared" si="46"/>
        <v>0</v>
      </c>
      <c r="AH34" s="457">
        <f t="shared" si="47"/>
        <v>0</v>
      </c>
      <c r="AI34" s="268">
        <f t="shared" si="48"/>
        <v>0</v>
      </c>
      <c r="AJ34" s="269">
        <f t="shared" si="49"/>
        <v>0</v>
      </c>
      <c r="AK34" s="270">
        <f t="shared" si="50"/>
        <v>0</v>
      </c>
      <c r="AL34" s="415">
        <f t="shared" si="51"/>
        <v>0</v>
      </c>
      <c r="AM34" s="259" t="str">
        <f>IF(AP34="","",IFERROR(VLOOKUP(AP34,CODES!$A$3:$D$1348,4,FALSE),"X"))&amp;IF(AQ34="","",IFERROR(VLOOKUP(AQ34,CODES!$A$3:$D$1348,4,FALSE),"X"))&amp;IF(AR34="","",IFERROR(VLOOKUP(AR34,CODES!$A$3:$D$1348,4,FALSE),"X"))&amp;IF(AS34="","",IFERROR(VLOOKUP(AS34,CODES!$A$3:$D$1348,4,FALSE),"X"))&amp;IF(AT34="","",IFERROR(VLOOKUP(AT34,CODES!$A$3:$D$1348,4,FALSE),"X"))&amp;IF(AU34="","",IFERROR(VLOOKUP(AU34,CODES!$A$3:$D$1348,4,FALSE),"X"))&amp;IF(AV34="","",IFERROR(VLOOKUP(AV34,CODES!$A$3:$D$1348,4,FALSE),"X"))&amp;IF(AW34="","",IFERROR(VLOOKUP(AW34,CODES!$A$3:$D$1348,4,FALSE),"X"))&amp;IF(AX34="","",IFERROR(VLOOKUP(AX34,CODES!$A$3:$D$1348,4,FALSE),"X"))&amp;IF(AY34="","",IFERROR(VLOOKUP(AY34,CODES!$A$3:$D$1348,4,FALSE),"X"))</f>
        <v/>
      </c>
      <c r="AN34" s="258">
        <f>SUM(IFERROR(VLOOKUP(AP34,CODES!$A$3:$D$1348,4,FALSE)*BC34,0),IFERROR(VLOOKUP(AQ34,CODES!$A$3:$D$1348,4,FALSE)*BF34,0),IFERROR(VLOOKUP(AR34,CODES!$A$3:$D$1348,4,FALSE)*BI34,0),IFERROR(VLOOKUP(AS34,CODES!$A$3:$D$1348,4,FALSE)*BL34,0),IFERROR(VLOOKUP(AT34,CODES!$A$3:$D$1348,4,FALSE)*BO34,0),IFERROR(VLOOKUP(AU34,CODES!$A$3:$D$1348,4,FALSE)*BR34,0),IFERROR(VLOOKUP(AV34,CODES!$A$3:$D$1348,4,FALSE)*BU34,0),IFERROR(VLOOKUP(AW34,CODES!$A$3:$D$1348,4,FALSE)*BX34,0),IFERROR(VLOOKUP(AX34,CODES!$A$3:$D$1348,4,FALSE)*CA34,0),IFERROR(VLOOKUP(AY34,CODES!$A$3:$D$1348,4,FALSE)*CD34,0))</f>
        <v>0</v>
      </c>
      <c r="AO34" s="258">
        <f>SUM(IFERROR(VLOOKUP(AP34,CODES!$A$3:$D$1348,3,FALSE)*BC34,0),IFERROR(VLOOKUP(AQ34,CODES!$A$3:$D$1348,3,FALSE)*BF34,0),IFERROR(VLOOKUP(AR34,CODES!$A$3:$D$1348,3,FALSE)*BI34,0),IFERROR(VLOOKUP(AS34,CODES!$A$3:$D$1348,3,FALSE)*BL34,0),IFERROR(VLOOKUP(AT34,CODES!$A$3:$D$1348,3,FALSE)*BO34,0),IFERROR(VLOOKUP(AU34,CODES!$A$3:$D$1348,3,FALSE)*BR34,0),IFERROR(VLOOKUP(AV34,CODES!$A$3:$D$1348,3,FALSE)*BU34,0),IFERROR(VLOOKUP(AW34,CODES!$A$3:$D$1348,3,FALSE)*BX34,0),IFERROR(VLOOKUP(AX34,CODES!$A$3:$D$1348,3,FALSE)*CA34,0),IFERROR(VLOOKUP(AY34,CODES!$A$3:$D$1348,3,FALSE)*CD34,0))+B34</f>
        <v>0</v>
      </c>
      <c r="AP34" s="271" t="str">
        <f t="shared" si="52"/>
        <v/>
      </c>
      <c r="AQ34" s="271" t="str">
        <f t="shared" si="53"/>
        <v/>
      </c>
      <c r="AR34" s="271" t="str">
        <f t="shared" si="54"/>
        <v/>
      </c>
      <c r="AS34" s="271" t="str">
        <f t="shared" si="55"/>
        <v/>
      </c>
      <c r="AT34" s="271" t="str">
        <f t="shared" si="56"/>
        <v/>
      </c>
      <c r="AU34" s="271" t="str">
        <f t="shared" si="57"/>
        <v/>
      </c>
      <c r="AV34" s="271" t="str">
        <f t="shared" si="58"/>
        <v/>
      </c>
      <c r="AW34" s="271" t="str">
        <f t="shared" si="59"/>
        <v/>
      </c>
      <c r="AX34" s="271" t="str">
        <f t="shared" si="60"/>
        <v/>
      </c>
      <c r="AY34" s="271" t="str">
        <f t="shared" si="61"/>
        <v/>
      </c>
      <c r="AZ34" s="258">
        <f t="shared" si="62"/>
        <v>0</v>
      </c>
      <c r="BA34" s="258">
        <f t="shared" si="63"/>
        <v>1</v>
      </c>
      <c r="BB34" s="258">
        <f t="shared" si="64"/>
        <v>0</v>
      </c>
      <c r="BC34" s="258">
        <f t="shared" si="65"/>
        <v>1</v>
      </c>
      <c r="BD34" s="258">
        <f t="shared" si="66"/>
        <v>1</v>
      </c>
      <c r="BE34" s="258">
        <f t="shared" si="67"/>
        <v>0</v>
      </c>
      <c r="BF34" s="258">
        <f t="shared" si="68"/>
        <v>1</v>
      </c>
      <c r="BG34" s="258">
        <f t="shared" si="69"/>
        <v>1</v>
      </c>
      <c r="BH34" s="258">
        <f t="shared" si="70"/>
        <v>0</v>
      </c>
      <c r="BI34" s="258">
        <f t="shared" si="71"/>
        <v>1</v>
      </c>
      <c r="BJ34" s="258">
        <f t="shared" si="72"/>
        <v>1</v>
      </c>
      <c r="BK34" s="258">
        <f t="shared" si="73"/>
        <v>0</v>
      </c>
      <c r="BL34" s="258">
        <f t="shared" si="74"/>
        <v>1</v>
      </c>
      <c r="BM34" s="258">
        <f t="shared" si="75"/>
        <v>1</v>
      </c>
      <c r="BN34" s="258">
        <f t="shared" si="76"/>
        <v>0</v>
      </c>
      <c r="BO34" s="258">
        <f t="shared" si="77"/>
        <v>1</v>
      </c>
      <c r="BP34" s="258">
        <f t="shared" si="78"/>
        <v>1</v>
      </c>
      <c r="BQ34" s="258">
        <f t="shared" si="79"/>
        <v>0</v>
      </c>
      <c r="BR34" s="258">
        <f t="shared" si="80"/>
        <v>1</v>
      </c>
      <c r="BS34" s="258">
        <f t="shared" si="81"/>
        <v>1</v>
      </c>
      <c r="BT34" s="258">
        <f t="shared" si="82"/>
        <v>0</v>
      </c>
      <c r="BU34" s="258">
        <f t="shared" si="83"/>
        <v>1</v>
      </c>
      <c r="BV34" s="258">
        <f t="shared" si="84"/>
        <v>1</v>
      </c>
      <c r="BW34" s="258">
        <f t="shared" si="85"/>
        <v>0</v>
      </c>
      <c r="BX34" s="258">
        <f t="shared" si="86"/>
        <v>1</v>
      </c>
      <c r="BY34" s="258">
        <f t="shared" si="87"/>
        <v>1</v>
      </c>
      <c r="BZ34" s="258">
        <f t="shared" si="88"/>
        <v>0</v>
      </c>
      <c r="CA34" s="258">
        <f t="shared" si="89"/>
        <v>1</v>
      </c>
      <c r="CB34" s="258">
        <f t="shared" si="90"/>
        <v>1</v>
      </c>
      <c r="CC34" s="258">
        <f t="shared" si="91"/>
        <v>0</v>
      </c>
      <c r="CD34" s="258">
        <f t="shared" si="92"/>
        <v>1</v>
      </c>
    </row>
    <row r="35" spans="1:82">
      <c r="A35" s="29" t="s">
        <v>3547</v>
      </c>
      <c r="B35" s="258">
        <v>350</v>
      </c>
      <c r="C35" s="259"/>
      <c r="D35" s="258" t="s">
        <v>3516</v>
      </c>
      <c r="E35" s="258"/>
      <c r="F35" s="736"/>
      <c r="G35" s="258">
        <v>27</v>
      </c>
      <c r="H35" s="414" t="s">
        <v>3548</v>
      </c>
      <c r="I35" s="273"/>
      <c r="J35" s="274" t="s">
        <v>3549</v>
      </c>
      <c r="K35" s="275" t="s">
        <v>3491</v>
      </c>
      <c r="L35" s="745" t="s">
        <v>3492</v>
      </c>
      <c r="M35" s="272">
        <v>1</v>
      </c>
      <c r="N35" s="508">
        <f t="shared" si="30"/>
        <v>14180.96</v>
      </c>
      <c r="O35" s="510">
        <f t="shared" si="31"/>
        <v>14180.96</v>
      </c>
      <c r="P35" s="260">
        <f t="shared" si="97"/>
        <v>350</v>
      </c>
      <c r="Q35" s="261">
        <f t="shared" si="98"/>
        <v>13659</v>
      </c>
      <c r="R35" s="261">
        <f t="shared" si="96"/>
        <v>0</v>
      </c>
      <c r="S35" s="262" t="s">
        <v>3550</v>
      </c>
      <c r="T35" s="262"/>
      <c r="U35" s="263">
        <f t="shared" si="35"/>
        <v>1.288</v>
      </c>
      <c r="V35" s="264">
        <f>IF(E35="SP",1,IF(D35="",ExtraMargeMateriaal,(1-VLOOKUP(D35,TabelAankoop[],4,FALSE))))</f>
        <v>1</v>
      </c>
      <c r="W35" s="265">
        <f t="shared" si="36"/>
        <v>0.6885</v>
      </c>
      <c r="X35" s="266">
        <f t="shared" si="37"/>
        <v>1</v>
      </c>
      <c r="Y35" s="267">
        <f t="shared" si="38"/>
        <v>1.46</v>
      </c>
      <c r="Z35" s="267">
        <f t="shared" si="39"/>
        <v>1.1599999999999999</v>
      </c>
      <c r="AA35" s="268">
        <f t="shared" si="40"/>
        <v>14180.96</v>
      </c>
      <c r="AB35" s="456">
        <f t="shared" si="41"/>
        <v>350</v>
      </c>
      <c r="AC35" s="457">
        <f t="shared" si="42"/>
        <v>450.8</v>
      </c>
      <c r="AD35" s="456">
        <f t="shared" si="43"/>
        <v>13730.16</v>
      </c>
      <c r="AE35" s="458">
        <f t="shared" si="44"/>
        <v>13659</v>
      </c>
      <c r="AF35" s="457">
        <f t="shared" si="45"/>
        <v>227.65</v>
      </c>
      <c r="AG35" s="456">
        <f t="shared" si="46"/>
        <v>0</v>
      </c>
      <c r="AH35" s="457">
        <f t="shared" si="47"/>
        <v>0</v>
      </c>
      <c r="AI35" s="268">
        <f t="shared" si="48"/>
        <v>350</v>
      </c>
      <c r="AJ35" s="269">
        <f t="shared" si="49"/>
        <v>450.8</v>
      </c>
      <c r="AK35" s="270">
        <f t="shared" si="50"/>
        <v>13730.16339</v>
      </c>
      <c r="AL35" s="415">
        <f t="shared" si="51"/>
        <v>0</v>
      </c>
      <c r="AM35" s="259" t="str">
        <f>IF(AP35="","",IFERROR(VLOOKUP(AP35,CODES!$A$3:$D$1348,4,FALSE),"X"))&amp;IF(AQ35="","",IFERROR(VLOOKUP(AQ35,CODES!$A$3:$D$1348,4,FALSE),"X"))&amp;IF(AR35="","",IFERROR(VLOOKUP(AR35,CODES!$A$3:$D$1348,4,FALSE),"X"))&amp;IF(AS35="","",IFERROR(VLOOKUP(AS35,CODES!$A$3:$D$1348,4,FALSE),"X"))&amp;IF(AT35="","",IFERROR(VLOOKUP(AT35,CODES!$A$3:$D$1348,4,FALSE),"X"))&amp;IF(AU35="","",IFERROR(VLOOKUP(AU35,CODES!$A$3:$D$1348,4,FALSE),"X"))&amp;IF(AV35="","",IFERROR(VLOOKUP(AV35,CODES!$A$3:$D$1348,4,FALSE),"X"))&amp;IF(AW35="","",IFERROR(VLOOKUP(AW35,CODES!$A$3:$D$1348,4,FALSE),"X"))&amp;IF(AX35="","",IFERROR(VLOOKUP(AX35,CODES!$A$3:$D$1348,4,FALSE),"X"))&amp;IF(AY35="","",IFERROR(VLOOKUP(AY35,CODES!$A$3:$D$1348,4,FALSE),"X"))</f>
        <v>11</v>
      </c>
      <c r="AN35" s="258">
        <f>SUM(IFERROR(VLOOKUP(AP35,CODES!$A$3:$D$1348,4,FALSE)*BC35,0),IFERROR(VLOOKUP(AQ35,CODES!$A$3:$D$1348,4,FALSE)*BF35,0),IFERROR(VLOOKUP(AR35,CODES!$A$3:$D$1348,4,FALSE)*BI35,0),IFERROR(VLOOKUP(AS35,CODES!$A$3:$D$1348,4,FALSE)*BL35,0),IFERROR(VLOOKUP(AT35,CODES!$A$3:$D$1348,4,FALSE)*BO35,0),IFERROR(VLOOKUP(AU35,CODES!$A$3:$D$1348,4,FALSE)*BR35,0),IFERROR(VLOOKUP(AV35,CODES!$A$3:$D$1348,4,FALSE)*BU35,0),IFERROR(VLOOKUP(AW35,CODES!$A$3:$D$1348,4,FALSE)*BX35,0),IFERROR(VLOOKUP(AX35,CODES!$A$3:$D$1348,4,FALSE)*CA35,0),IFERROR(VLOOKUP(AY35,CODES!$A$3:$D$1348,4,FALSE)*CD35,0))</f>
        <v>13659</v>
      </c>
      <c r="AO35" s="258">
        <f>SUM(IFERROR(VLOOKUP(AP35,CODES!$A$3:$D$1348,3,FALSE)*BC35,0),IFERROR(VLOOKUP(AQ35,CODES!$A$3:$D$1348,3,FALSE)*BF35,0),IFERROR(VLOOKUP(AR35,CODES!$A$3:$D$1348,3,FALSE)*BI35,0),IFERROR(VLOOKUP(AS35,CODES!$A$3:$D$1348,3,FALSE)*BL35,0),IFERROR(VLOOKUP(AT35,CODES!$A$3:$D$1348,3,FALSE)*BO35,0),IFERROR(VLOOKUP(AU35,CODES!$A$3:$D$1348,3,FALSE)*BR35,0),IFERROR(VLOOKUP(AV35,CODES!$A$3:$D$1348,3,FALSE)*BU35,0),IFERROR(VLOOKUP(AW35,CODES!$A$3:$D$1348,3,FALSE)*BX35,0),IFERROR(VLOOKUP(AX35,CODES!$A$3:$D$1348,3,FALSE)*CA35,0),IFERROR(VLOOKUP(AY35,CODES!$A$3:$D$1348,3,FALSE)*CD35,0))+B35</f>
        <v>350</v>
      </c>
      <c r="AP35" s="271" t="str">
        <f t="shared" si="52"/>
        <v>m</v>
      </c>
      <c r="AQ35" s="271" t="str">
        <f t="shared" si="53"/>
        <v>m</v>
      </c>
      <c r="AR35" s="271" t="str">
        <f t="shared" si="54"/>
        <v/>
      </c>
      <c r="AS35" s="271" t="str">
        <f t="shared" si="55"/>
        <v/>
      </c>
      <c r="AT35" s="271" t="str">
        <f t="shared" si="56"/>
        <v/>
      </c>
      <c r="AU35" s="271" t="str">
        <f t="shared" si="57"/>
        <v/>
      </c>
      <c r="AV35" s="271" t="str">
        <f t="shared" si="58"/>
        <v/>
      </c>
      <c r="AW35" s="271" t="str">
        <f t="shared" si="59"/>
        <v/>
      </c>
      <c r="AX35" s="271" t="str">
        <f t="shared" si="60"/>
        <v/>
      </c>
      <c r="AY35" s="271" t="str">
        <f t="shared" si="61"/>
        <v/>
      </c>
      <c r="AZ35" s="258">
        <f t="shared" si="62"/>
        <v>13</v>
      </c>
      <c r="BA35" s="258">
        <f t="shared" si="63"/>
        <v>7</v>
      </c>
      <c r="BB35" s="258">
        <f t="shared" si="64"/>
        <v>5</v>
      </c>
      <c r="BC35" s="258" t="str">
        <f t="shared" si="65"/>
        <v>7281</v>
      </c>
      <c r="BD35" s="258">
        <f t="shared" si="66"/>
        <v>14</v>
      </c>
      <c r="BE35" s="258">
        <f t="shared" si="67"/>
        <v>5</v>
      </c>
      <c r="BF35" s="258" t="str">
        <f t="shared" si="68"/>
        <v>6378</v>
      </c>
      <c r="BG35" s="258">
        <f t="shared" si="69"/>
        <v>14</v>
      </c>
      <c r="BH35" s="258">
        <f t="shared" si="70"/>
        <v>0</v>
      </c>
      <c r="BI35" s="258">
        <f t="shared" si="71"/>
        <v>1</v>
      </c>
      <c r="BJ35" s="258">
        <f t="shared" si="72"/>
        <v>14</v>
      </c>
      <c r="BK35" s="258">
        <f t="shared" si="73"/>
        <v>0</v>
      </c>
      <c r="BL35" s="258">
        <f t="shared" si="74"/>
        <v>1</v>
      </c>
      <c r="BM35" s="258">
        <f t="shared" si="75"/>
        <v>14</v>
      </c>
      <c r="BN35" s="258">
        <f t="shared" si="76"/>
        <v>0</v>
      </c>
      <c r="BO35" s="258">
        <f t="shared" si="77"/>
        <v>1</v>
      </c>
      <c r="BP35" s="258">
        <f t="shared" si="78"/>
        <v>14</v>
      </c>
      <c r="BQ35" s="258">
        <f t="shared" si="79"/>
        <v>0</v>
      </c>
      <c r="BR35" s="258">
        <f t="shared" si="80"/>
        <v>1</v>
      </c>
      <c r="BS35" s="258">
        <f t="shared" si="81"/>
        <v>14</v>
      </c>
      <c r="BT35" s="258">
        <f t="shared" si="82"/>
        <v>0</v>
      </c>
      <c r="BU35" s="258">
        <f t="shared" si="83"/>
        <v>1</v>
      </c>
      <c r="BV35" s="258">
        <f t="shared" si="84"/>
        <v>14</v>
      </c>
      <c r="BW35" s="258">
        <f t="shared" si="85"/>
        <v>0</v>
      </c>
      <c r="BX35" s="258">
        <f t="shared" si="86"/>
        <v>1</v>
      </c>
      <c r="BY35" s="258">
        <f t="shared" si="87"/>
        <v>14</v>
      </c>
      <c r="BZ35" s="258">
        <f t="shared" si="88"/>
        <v>0</v>
      </c>
      <c r="CA35" s="258">
        <f t="shared" si="89"/>
        <v>1</v>
      </c>
      <c r="CB35" s="258">
        <f t="shared" si="90"/>
        <v>14</v>
      </c>
      <c r="CC35" s="258">
        <f t="shared" si="91"/>
        <v>0</v>
      </c>
      <c r="CD35" s="258">
        <f t="shared" si="92"/>
        <v>1</v>
      </c>
    </row>
    <row r="36" spans="1:82">
      <c r="A36" s="29"/>
      <c r="B36" s="258"/>
      <c r="C36" s="259"/>
      <c r="D36" s="258"/>
      <c r="E36" s="258"/>
      <c r="F36" s="736"/>
      <c r="G36" s="258">
        <v>28</v>
      </c>
      <c r="H36" s="414" t="s">
        <v>3551</v>
      </c>
      <c r="I36" s="273"/>
      <c r="J36" s="274" t="s">
        <v>3552</v>
      </c>
      <c r="K36" s="275"/>
      <c r="L36" s="745"/>
      <c r="M36" s="272"/>
      <c r="N36" s="508">
        <f t="shared" si="30"/>
        <v>0</v>
      </c>
      <c r="O36" s="510">
        <f t="shared" si="31"/>
        <v>0</v>
      </c>
      <c r="P36" s="260">
        <f t="shared" si="97"/>
        <v>0</v>
      </c>
      <c r="Q36" s="261">
        <f t="shared" si="98"/>
        <v>0</v>
      </c>
      <c r="R36" s="261">
        <f t="shared" si="96"/>
        <v>0</v>
      </c>
      <c r="S36" s="262"/>
      <c r="T36" s="262"/>
      <c r="U36" s="263">
        <f t="shared" si="35"/>
        <v>1.288</v>
      </c>
      <c r="V36" s="264">
        <f>IF(E36="SP",1,IF(D36="",ExtraMargeMateriaal,(1-VLOOKUP(D36,TabelAankoop[],4,FALSE))))</f>
        <v>1</v>
      </c>
      <c r="W36" s="265">
        <f t="shared" si="36"/>
        <v>0.6885</v>
      </c>
      <c r="X36" s="266">
        <f t="shared" si="37"/>
        <v>1</v>
      </c>
      <c r="Y36" s="267">
        <f t="shared" si="38"/>
        <v>1.46</v>
      </c>
      <c r="Z36" s="267">
        <f t="shared" si="39"/>
        <v>1.1599999999999999</v>
      </c>
      <c r="AA36" s="268">
        <f t="shared" si="40"/>
        <v>0</v>
      </c>
      <c r="AB36" s="456">
        <f t="shared" si="41"/>
        <v>0</v>
      </c>
      <c r="AC36" s="457">
        <f t="shared" si="42"/>
        <v>0</v>
      </c>
      <c r="AD36" s="456">
        <f t="shared" si="43"/>
        <v>0</v>
      </c>
      <c r="AE36" s="458">
        <f t="shared" si="44"/>
        <v>0</v>
      </c>
      <c r="AF36" s="457">
        <f t="shared" si="45"/>
        <v>0</v>
      </c>
      <c r="AG36" s="456">
        <f t="shared" si="46"/>
        <v>0</v>
      </c>
      <c r="AH36" s="457">
        <f t="shared" si="47"/>
        <v>0</v>
      </c>
      <c r="AI36" s="268">
        <f t="shared" si="48"/>
        <v>0</v>
      </c>
      <c r="AJ36" s="269">
        <f t="shared" si="49"/>
        <v>0</v>
      </c>
      <c r="AK36" s="270">
        <f t="shared" si="50"/>
        <v>0</v>
      </c>
      <c r="AL36" s="415">
        <f t="shared" si="51"/>
        <v>0</v>
      </c>
      <c r="AM36" s="259" t="str">
        <f>IF(AP36="","",IFERROR(VLOOKUP(AP36,CODES!$A$3:$D$1348,4,FALSE),"X"))&amp;IF(AQ36="","",IFERROR(VLOOKUP(AQ36,CODES!$A$3:$D$1348,4,FALSE),"X"))&amp;IF(AR36="","",IFERROR(VLOOKUP(AR36,CODES!$A$3:$D$1348,4,FALSE),"X"))&amp;IF(AS36="","",IFERROR(VLOOKUP(AS36,CODES!$A$3:$D$1348,4,FALSE),"X"))&amp;IF(AT36="","",IFERROR(VLOOKUP(AT36,CODES!$A$3:$D$1348,4,FALSE),"X"))&amp;IF(AU36="","",IFERROR(VLOOKUP(AU36,CODES!$A$3:$D$1348,4,FALSE),"X"))&amp;IF(AV36="","",IFERROR(VLOOKUP(AV36,CODES!$A$3:$D$1348,4,FALSE),"X"))&amp;IF(AW36="","",IFERROR(VLOOKUP(AW36,CODES!$A$3:$D$1348,4,FALSE),"X"))&amp;IF(AX36="","",IFERROR(VLOOKUP(AX36,CODES!$A$3:$D$1348,4,FALSE),"X"))&amp;IF(AY36="","",IFERROR(VLOOKUP(AY36,CODES!$A$3:$D$1348,4,FALSE),"X"))</f>
        <v/>
      </c>
      <c r="AN36" s="258">
        <f>SUM(IFERROR(VLOOKUP(AP36,CODES!$A$3:$D$1348,4,FALSE)*BC36,0),IFERROR(VLOOKUP(AQ36,CODES!$A$3:$D$1348,4,FALSE)*BF36,0),IFERROR(VLOOKUP(AR36,CODES!$A$3:$D$1348,4,FALSE)*BI36,0),IFERROR(VLOOKUP(AS36,CODES!$A$3:$D$1348,4,FALSE)*BL36,0),IFERROR(VLOOKUP(AT36,CODES!$A$3:$D$1348,4,FALSE)*BO36,0),IFERROR(VLOOKUP(AU36,CODES!$A$3:$D$1348,4,FALSE)*BR36,0),IFERROR(VLOOKUP(AV36,CODES!$A$3:$D$1348,4,FALSE)*BU36,0),IFERROR(VLOOKUP(AW36,CODES!$A$3:$D$1348,4,FALSE)*BX36,0),IFERROR(VLOOKUP(AX36,CODES!$A$3:$D$1348,4,FALSE)*CA36,0),IFERROR(VLOOKUP(AY36,CODES!$A$3:$D$1348,4,FALSE)*CD36,0))</f>
        <v>0</v>
      </c>
      <c r="AO36" s="258">
        <f>SUM(IFERROR(VLOOKUP(AP36,CODES!$A$3:$D$1348,3,FALSE)*BC36,0),IFERROR(VLOOKUP(AQ36,CODES!$A$3:$D$1348,3,FALSE)*BF36,0),IFERROR(VLOOKUP(AR36,CODES!$A$3:$D$1348,3,FALSE)*BI36,0),IFERROR(VLOOKUP(AS36,CODES!$A$3:$D$1348,3,FALSE)*BL36,0),IFERROR(VLOOKUP(AT36,CODES!$A$3:$D$1348,3,FALSE)*BO36,0),IFERROR(VLOOKUP(AU36,CODES!$A$3:$D$1348,3,FALSE)*BR36,0),IFERROR(VLOOKUP(AV36,CODES!$A$3:$D$1348,3,FALSE)*BU36,0),IFERROR(VLOOKUP(AW36,CODES!$A$3:$D$1348,3,FALSE)*BX36,0),IFERROR(VLOOKUP(AX36,CODES!$A$3:$D$1348,3,FALSE)*CA36,0),IFERROR(VLOOKUP(AY36,CODES!$A$3:$D$1348,3,FALSE)*CD36,0))+B36</f>
        <v>0</v>
      </c>
      <c r="AP36" s="271" t="str">
        <f t="shared" si="52"/>
        <v/>
      </c>
      <c r="AQ36" s="271" t="str">
        <f t="shared" si="53"/>
        <v/>
      </c>
      <c r="AR36" s="271" t="str">
        <f t="shared" si="54"/>
        <v/>
      </c>
      <c r="AS36" s="271" t="str">
        <f t="shared" si="55"/>
        <v/>
      </c>
      <c r="AT36" s="271" t="str">
        <f t="shared" si="56"/>
        <v/>
      </c>
      <c r="AU36" s="271" t="str">
        <f t="shared" si="57"/>
        <v/>
      </c>
      <c r="AV36" s="271" t="str">
        <f t="shared" si="58"/>
        <v/>
      </c>
      <c r="AW36" s="271" t="str">
        <f t="shared" si="59"/>
        <v/>
      </c>
      <c r="AX36" s="271" t="str">
        <f t="shared" si="60"/>
        <v/>
      </c>
      <c r="AY36" s="271" t="str">
        <f t="shared" si="61"/>
        <v/>
      </c>
      <c r="AZ36" s="258">
        <f t="shared" si="62"/>
        <v>0</v>
      </c>
      <c r="BA36" s="258">
        <f t="shared" si="63"/>
        <v>1</v>
      </c>
      <c r="BB36" s="258">
        <f t="shared" si="64"/>
        <v>0</v>
      </c>
      <c r="BC36" s="258">
        <f t="shared" si="65"/>
        <v>1</v>
      </c>
      <c r="BD36" s="258">
        <f t="shared" si="66"/>
        <v>1</v>
      </c>
      <c r="BE36" s="258">
        <f t="shared" si="67"/>
        <v>0</v>
      </c>
      <c r="BF36" s="258">
        <f t="shared" si="68"/>
        <v>1</v>
      </c>
      <c r="BG36" s="258">
        <f t="shared" si="69"/>
        <v>1</v>
      </c>
      <c r="BH36" s="258">
        <f t="shared" si="70"/>
        <v>0</v>
      </c>
      <c r="BI36" s="258">
        <f t="shared" si="71"/>
        <v>1</v>
      </c>
      <c r="BJ36" s="258">
        <f t="shared" si="72"/>
        <v>1</v>
      </c>
      <c r="BK36" s="258">
        <f t="shared" si="73"/>
        <v>0</v>
      </c>
      <c r="BL36" s="258">
        <f t="shared" si="74"/>
        <v>1</v>
      </c>
      <c r="BM36" s="258">
        <f t="shared" si="75"/>
        <v>1</v>
      </c>
      <c r="BN36" s="258">
        <f t="shared" si="76"/>
        <v>0</v>
      </c>
      <c r="BO36" s="258">
        <f t="shared" si="77"/>
        <v>1</v>
      </c>
      <c r="BP36" s="258">
        <f t="shared" si="78"/>
        <v>1</v>
      </c>
      <c r="BQ36" s="258">
        <f t="shared" si="79"/>
        <v>0</v>
      </c>
      <c r="BR36" s="258">
        <f t="shared" si="80"/>
        <v>1</v>
      </c>
      <c r="BS36" s="258">
        <f t="shared" si="81"/>
        <v>1</v>
      </c>
      <c r="BT36" s="258">
        <f t="shared" si="82"/>
        <v>0</v>
      </c>
      <c r="BU36" s="258">
        <f t="shared" si="83"/>
        <v>1</v>
      </c>
      <c r="BV36" s="258">
        <f t="shared" si="84"/>
        <v>1</v>
      </c>
      <c r="BW36" s="258">
        <f t="shared" si="85"/>
        <v>0</v>
      </c>
      <c r="BX36" s="258">
        <f t="shared" si="86"/>
        <v>1</v>
      </c>
      <c r="BY36" s="258">
        <f t="shared" si="87"/>
        <v>1</v>
      </c>
      <c r="BZ36" s="258">
        <f t="shared" si="88"/>
        <v>0</v>
      </c>
      <c r="CA36" s="258">
        <f t="shared" si="89"/>
        <v>1</v>
      </c>
      <c r="CB36" s="258">
        <f t="shared" si="90"/>
        <v>1</v>
      </c>
      <c r="CC36" s="258">
        <f t="shared" si="91"/>
        <v>0</v>
      </c>
      <c r="CD36" s="258">
        <f t="shared" si="92"/>
        <v>1</v>
      </c>
    </row>
    <row r="37" spans="1:82">
      <c r="A37" s="29" t="s">
        <v>3553</v>
      </c>
      <c r="B37" s="258">
        <f>138*10</f>
        <v>1380</v>
      </c>
      <c r="C37" s="259"/>
      <c r="D37" s="258" t="s">
        <v>3516</v>
      </c>
      <c r="E37" s="258"/>
      <c r="F37" s="736"/>
      <c r="G37" s="258">
        <v>29</v>
      </c>
      <c r="H37" s="414" t="s">
        <v>3554</v>
      </c>
      <c r="I37" s="273"/>
      <c r="J37" s="274" t="s">
        <v>3510</v>
      </c>
      <c r="K37" s="275" t="s">
        <v>3491</v>
      </c>
      <c r="L37" s="745" t="s">
        <v>3492</v>
      </c>
      <c r="M37" s="272">
        <v>1</v>
      </c>
      <c r="N37" s="508">
        <f t="shared" si="30"/>
        <v>4066.3</v>
      </c>
      <c r="O37" s="510">
        <f t="shared" si="31"/>
        <v>4066.3</v>
      </c>
      <c r="P37" s="260">
        <f t="shared" si="97"/>
        <v>1380</v>
      </c>
      <c r="Q37" s="261">
        <f t="shared" si="98"/>
        <v>2277</v>
      </c>
      <c r="R37" s="261">
        <f t="shared" si="96"/>
        <v>0</v>
      </c>
      <c r="S37" s="262" t="s">
        <v>3555</v>
      </c>
      <c r="T37" s="262"/>
      <c r="U37" s="263">
        <f t="shared" si="35"/>
        <v>1.288</v>
      </c>
      <c r="V37" s="264">
        <f>IF(E37="SP",1,IF(D37="",ExtraMargeMateriaal,(1-VLOOKUP(D37,TabelAankoop[],4,FALSE))))</f>
        <v>1</v>
      </c>
      <c r="W37" s="265">
        <f t="shared" si="36"/>
        <v>0.6885</v>
      </c>
      <c r="X37" s="266">
        <f t="shared" si="37"/>
        <v>1</v>
      </c>
      <c r="Y37" s="267">
        <f t="shared" si="38"/>
        <v>1.46</v>
      </c>
      <c r="Z37" s="267">
        <f t="shared" si="39"/>
        <v>1.1599999999999999</v>
      </c>
      <c r="AA37" s="268">
        <f t="shared" si="40"/>
        <v>4066.3</v>
      </c>
      <c r="AB37" s="456">
        <f t="shared" si="41"/>
        <v>1380</v>
      </c>
      <c r="AC37" s="457">
        <f t="shared" si="42"/>
        <v>1777.44</v>
      </c>
      <c r="AD37" s="456">
        <f t="shared" si="43"/>
        <v>2288.86</v>
      </c>
      <c r="AE37" s="458">
        <f t="shared" si="44"/>
        <v>2277</v>
      </c>
      <c r="AF37" s="457">
        <f t="shared" si="45"/>
        <v>37.950000000000003</v>
      </c>
      <c r="AG37" s="456">
        <f t="shared" si="46"/>
        <v>0</v>
      </c>
      <c r="AH37" s="457">
        <f t="shared" si="47"/>
        <v>0</v>
      </c>
      <c r="AI37" s="268">
        <f t="shared" si="48"/>
        <v>1380</v>
      </c>
      <c r="AJ37" s="269">
        <f t="shared" si="49"/>
        <v>1777.44</v>
      </c>
      <c r="AK37" s="270">
        <f t="shared" si="50"/>
        <v>2288.8631700000001</v>
      </c>
      <c r="AL37" s="415">
        <f t="shared" si="51"/>
        <v>0</v>
      </c>
      <c r="AM37" s="259" t="str">
        <f>IF(AP37="","",IFERROR(VLOOKUP(AP37,CODES!$A$3:$D$1348,4,FALSE),"X"))&amp;IF(AQ37="","",IFERROR(VLOOKUP(AQ37,CODES!$A$3:$D$1348,4,FALSE),"X"))&amp;IF(AR37="","",IFERROR(VLOOKUP(AR37,CODES!$A$3:$D$1348,4,FALSE),"X"))&amp;IF(AS37="","",IFERROR(VLOOKUP(AS37,CODES!$A$3:$D$1348,4,FALSE),"X"))&amp;IF(AT37="","",IFERROR(VLOOKUP(AT37,CODES!$A$3:$D$1348,4,FALSE),"X"))&amp;IF(AU37="","",IFERROR(VLOOKUP(AU37,CODES!$A$3:$D$1348,4,FALSE),"X"))&amp;IF(AV37="","",IFERROR(VLOOKUP(AV37,CODES!$A$3:$D$1348,4,FALSE),"X"))&amp;IF(AW37="","",IFERROR(VLOOKUP(AW37,CODES!$A$3:$D$1348,4,FALSE),"X"))&amp;IF(AX37="","",IFERROR(VLOOKUP(AX37,CODES!$A$3:$D$1348,4,FALSE),"X"))&amp;IF(AY37="","",IFERROR(VLOOKUP(AY37,CODES!$A$3:$D$1348,4,FALSE),"X"))</f>
        <v>11</v>
      </c>
      <c r="AN37" s="258">
        <f>SUM(IFERROR(VLOOKUP(AP37,CODES!$A$3:$D$1348,4,FALSE)*BC37,0),IFERROR(VLOOKUP(AQ37,CODES!$A$3:$D$1348,4,FALSE)*BF37,0),IFERROR(VLOOKUP(AR37,CODES!$A$3:$D$1348,4,FALSE)*BI37,0),IFERROR(VLOOKUP(AS37,CODES!$A$3:$D$1348,4,FALSE)*BL37,0),IFERROR(VLOOKUP(AT37,CODES!$A$3:$D$1348,4,FALSE)*BO37,0),IFERROR(VLOOKUP(AU37,CODES!$A$3:$D$1348,4,FALSE)*BR37,0),IFERROR(VLOOKUP(AV37,CODES!$A$3:$D$1348,4,FALSE)*BU37,0),IFERROR(VLOOKUP(AW37,CODES!$A$3:$D$1348,4,FALSE)*BX37,0),IFERROR(VLOOKUP(AX37,CODES!$A$3:$D$1348,4,FALSE)*CA37,0),IFERROR(VLOOKUP(AY37,CODES!$A$3:$D$1348,4,FALSE)*CD37,0))</f>
        <v>2277</v>
      </c>
      <c r="AO37" s="258">
        <f>SUM(IFERROR(VLOOKUP(AP37,CODES!$A$3:$D$1348,3,FALSE)*BC37,0),IFERROR(VLOOKUP(AQ37,CODES!$A$3:$D$1348,3,FALSE)*BF37,0),IFERROR(VLOOKUP(AR37,CODES!$A$3:$D$1348,3,FALSE)*BI37,0),IFERROR(VLOOKUP(AS37,CODES!$A$3:$D$1348,3,FALSE)*BL37,0),IFERROR(VLOOKUP(AT37,CODES!$A$3:$D$1348,3,FALSE)*BO37,0),IFERROR(VLOOKUP(AU37,CODES!$A$3:$D$1348,3,FALSE)*BR37,0),IFERROR(VLOOKUP(AV37,CODES!$A$3:$D$1348,3,FALSE)*BU37,0),IFERROR(VLOOKUP(AW37,CODES!$A$3:$D$1348,3,FALSE)*BX37,0),IFERROR(VLOOKUP(AX37,CODES!$A$3:$D$1348,3,FALSE)*CA37,0),IFERROR(VLOOKUP(AY37,CODES!$A$3:$D$1348,3,FALSE)*CD37,0))+B37</f>
        <v>1380</v>
      </c>
      <c r="AP37" s="271" t="str">
        <f t="shared" si="52"/>
        <v>m</v>
      </c>
      <c r="AQ37" s="271" t="str">
        <f t="shared" si="53"/>
        <v>m</v>
      </c>
      <c r="AR37" s="271" t="str">
        <f t="shared" si="54"/>
        <v/>
      </c>
      <c r="AS37" s="271" t="str">
        <f t="shared" si="55"/>
        <v/>
      </c>
      <c r="AT37" s="271" t="str">
        <f t="shared" si="56"/>
        <v/>
      </c>
      <c r="AU37" s="271" t="str">
        <f t="shared" si="57"/>
        <v/>
      </c>
      <c r="AV37" s="271" t="str">
        <f t="shared" si="58"/>
        <v/>
      </c>
      <c r="AW37" s="271" t="str">
        <f t="shared" si="59"/>
        <v/>
      </c>
      <c r="AX37" s="271" t="str">
        <f t="shared" si="60"/>
        <v/>
      </c>
      <c r="AY37" s="271" t="str">
        <f t="shared" si="61"/>
        <v/>
      </c>
      <c r="AZ37" s="258">
        <f t="shared" si="62"/>
        <v>13</v>
      </c>
      <c r="BA37" s="258">
        <f t="shared" si="63"/>
        <v>7</v>
      </c>
      <c r="BB37" s="258">
        <f t="shared" si="64"/>
        <v>5</v>
      </c>
      <c r="BC37" s="258" t="str">
        <f t="shared" si="65"/>
        <v>1063</v>
      </c>
      <c r="BD37" s="258">
        <f t="shared" si="66"/>
        <v>14</v>
      </c>
      <c r="BE37" s="258">
        <f t="shared" si="67"/>
        <v>5</v>
      </c>
      <c r="BF37" s="258" t="str">
        <f t="shared" si="68"/>
        <v>1214</v>
      </c>
      <c r="BG37" s="258">
        <f t="shared" si="69"/>
        <v>14</v>
      </c>
      <c r="BH37" s="258">
        <f t="shared" si="70"/>
        <v>0</v>
      </c>
      <c r="BI37" s="258">
        <f t="shared" si="71"/>
        <v>1</v>
      </c>
      <c r="BJ37" s="258">
        <f t="shared" si="72"/>
        <v>14</v>
      </c>
      <c r="BK37" s="258">
        <f t="shared" si="73"/>
        <v>0</v>
      </c>
      <c r="BL37" s="258">
        <f t="shared" si="74"/>
        <v>1</v>
      </c>
      <c r="BM37" s="258">
        <f t="shared" si="75"/>
        <v>14</v>
      </c>
      <c r="BN37" s="258">
        <f t="shared" si="76"/>
        <v>0</v>
      </c>
      <c r="BO37" s="258">
        <f t="shared" si="77"/>
        <v>1</v>
      </c>
      <c r="BP37" s="258">
        <f t="shared" si="78"/>
        <v>14</v>
      </c>
      <c r="BQ37" s="258">
        <f t="shared" si="79"/>
        <v>0</v>
      </c>
      <c r="BR37" s="258">
        <f t="shared" si="80"/>
        <v>1</v>
      </c>
      <c r="BS37" s="258">
        <f t="shared" si="81"/>
        <v>14</v>
      </c>
      <c r="BT37" s="258">
        <f t="shared" si="82"/>
        <v>0</v>
      </c>
      <c r="BU37" s="258">
        <f t="shared" si="83"/>
        <v>1</v>
      </c>
      <c r="BV37" s="258">
        <f t="shared" si="84"/>
        <v>14</v>
      </c>
      <c r="BW37" s="258">
        <f t="shared" si="85"/>
        <v>0</v>
      </c>
      <c r="BX37" s="258">
        <f t="shared" si="86"/>
        <v>1</v>
      </c>
      <c r="BY37" s="258">
        <f t="shared" si="87"/>
        <v>14</v>
      </c>
      <c r="BZ37" s="258">
        <f t="shared" si="88"/>
        <v>0</v>
      </c>
      <c r="CA37" s="258">
        <f t="shared" si="89"/>
        <v>1</v>
      </c>
      <c r="CB37" s="258">
        <f t="shared" si="90"/>
        <v>14</v>
      </c>
      <c r="CC37" s="258">
        <f t="shared" si="91"/>
        <v>0</v>
      </c>
      <c r="CD37" s="258">
        <f t="shared" si="92"/>
        <v>1</v>
      </c>
    </row>
    <row r="38" spans="1:82">
      <c r="A38" s="29" t="s">
        <v>3556</v>
      </c>
      <c r="B38" s="258">
        <v>135</v>
      </c>
      <c r="C38" s="259"/>
      <c r="D38" s="258" t="s">
        <v>3516</v>
      </c>
      <c r="E38" s="258"/>
      <c r="F38" s="736"/>
      <c r="G38" s="258">
        <v>30</v>
      </c>
      <c r="H38" s="414" t="s">
        <v>3557</v>
      </c>
      <c r="I38" s="273"/>
      <c r="J38" s="274" t="s">
        <v>3514</v>
      </c>
      <c r="K38" s="275" t="s">
        <v>3491</v>
      </c>
      <c r="L38" s="745" t="s">
        <v>3492</v>
      </c>
      <c r="M38" s="272">
        <v>1</v>
      </c>
      <c r="N38" s="508">
        <f t="shared" si="30"/>
        <v>4751.6099999999997</v>
      </c>
      <c r="O38" s="510">
        <f t="shared" si="31"/>
        <v>4751.6099999999997</v>
      </c>
      <c r="P38" s="260">
        <f t="shared" si="97"/>
        <v>135</v>
      </c>
      <c r="Q38" s="261">
        <f t="shared" si="98"/>
        <v>4554</v>
      </c>
      <c r="R38" s="261">
        <f t="shared" si="96"/>
        <v>0</v>
      </c>
      <c r="S38" s="262" t="s">
        <v>3558</v>
      </c>
      <c r="T38" s="262"/>
      <c r="U38" s="263">
        <f t="shared" si="35"/>
        <v>1.288</v>
      </c>
      <c r="V38" s="264">
        <f>IF(E38="SP",1,IF(D38="",ExtraMargeMateriaal,(1-VLOOKUP(D38,TabelAankoop[],4,FALSE))))</f>
        <v>1</v>
      </c>
      <c r="W38" s="265">
        <f t="shared" si="36"/>
        <v>0.6885</v>
      </c>
      <c r="X38" s="266">
        <f t="shared" si="37"/>
        <v>1</v>
      </c>
      <c r="Y38" s="267">
        <f t="shared" si="38"/>
        <v>1.46</v>
      </c>
      <c r="Z38" s="267">
        <f t="shared" si="39"/>
        <v>1.1599999999999999</v>
      </c>
      <c r="AA38" s="268">
        <f t="shared" si="40"/>
        <v>4751.6099999999997</v>
      </c>
      <c r="AB38" s="456">
        <f t="shared" si="41"/>
        <v>135</v>
      </c>
      <c r="AC38" s="457">
        <f t="shared" si="42"/>
        <v>173.88</v>
      </c>
      <c r="AD38" s="456">
        <f t="shared" si="43"/>
        <v>4577.7299999999996</v>
      </c>
      <c r="AE38" s="458">
        <f t="shared" si="44"/>
        <v>4554</v>
      </c>
      <c r="AF38" s="457">
        <f t="shared" si="45"/>
        <v>75.900000000000006</v>
      </c>
      <c r="AG38" s="456">
        <f t="shared" si="46"/>
        <v>0</v>
      </c>
      <c r="AH38" s="457">
        <f t="shared" si="47"/>
        <v>0</v>
      </c>
      <c r="AI38" s="268">
        <f t="shared" si="48"/>
        <v>135</v>
      </c>
      <c r="AJ38" s="269">
        <f t="shared" si="49"/>
        <v>173.88</v>
      </c>
      <c r="AK38" s="270">
        <f t="shared" si="50"/>
        <v>4577.7263400000002</v>
      </c>
      <c r="AL38" s="415">
        <f t="shared" si="51"/>
        <v>0</v>
      </c>
      <c r="AM38" s="259" t="str">
        <f>IF(AP38="","",IFERROR(VLOOKUP(AP38,CODES!$A$3:$D$1348,4,FALSE),"X"))&amp;IF(AQ38="","",IFERROR(VLOOKUP(AQ38,CODES!$A$3:$D$1348,4,FALSE),"X"))&amp;IF(AR38="","",IFERROR(VLOOKUP(AR38,CODES!$A$3:$D$1348,4,FALSE),"X"))&amp;IF(AS38="","",IFERROR(VLOOKUP(AS38,CODES!$A$3:$D$1348,4,FALSE),"X"))&amp;IF(AT38="","",IFERROR(VLOOKUP(AT38,CODES!$A$3:$D$1348,4,FALSE),"X"))&amp;IF(AU38="","",IFERROR(VLOOKUP(AU38,CODES!$A$3:$D$1348,4,FALSE),"X"))&amp;IF(AV38="","",IFERROR(VLOOKUP(AV38,CODES!$A$3:$D$1348,4,FALSE),"X"))&amp;IF(AW38="","",IFERROR(VLOOKUP(AW38,CODES!$A$3:$D$1348,4,FALSE),"X"))&amp;IF(AX38="","",IFERROR(VLOOKUP(AX38,CODES!$A$3:$D$1348,4,FALSE),"X"))&amp;IF(AY38="","",IFERROR(VLOOKUP(AY38,CODES!$A$3:$D$1348,4,FALSE),"X"))</f>
        <v>11</v>
      </c>
      <c r="AN38" s="258">
        <f>SUM(IFERROR(VLOOKUP(AP38,CODES!$A$3:$D$1348,4,FALSE)*BC38,0),IFERROR(VLOOKUP(AQ38,CODES!$A$3:$D$1348,4,FALSE)*BF38,0),IFERROR(VLOOKUP(AR38,CODES!$A$3:$D$1348,4,FALSE)*BI38,0),IFERROR(VLOOKUP(AS38,CODES!$A$3:$D$1348,4,FALSE)*BL38,0),IFERROR(VLOOKUP(AT38,CODES!$A$3:$D$1348,4,FALSE)*BO38,0),IFERROR(VLOOKUP(AU38,CODES!$A$3:$D$1348,4,FALSE)*BR38,0),IFERROR(VLOOKUP(AV38,CODES!$A$3:$D$1348,4,FALSE)*BU38,0),IFERROR(VLOOKUP(AW38,CODES!$A$3:$D$1348,4,FALSE)*BX38,0),IFERROR(VLOOKUP(AX38,CODES!$A$3:$D$1348,4,FALSE)*CA38,0),IFERROR(VLOOKUP(AY38,CODES!$A$3:$D$1348,4,FALSE)*CD38,0))</f>
        <v>4554</v>
      </c>
      <c r="AO38" s="258">
        <f>SUM(IFERROR(VLOOKUP(AP38,CODES!$A$3:$D$1348,3,FALSE)*BC38,0),IFERROR(VLOOKUP(AQ38,CODES!$A$3:$D$1348,3,FALSE)*BF38,0),IFERROR(VLOOKUP(AR38,CODES!$A$3:$D$1348,3,FALSE)*BI38,0),IFERROR(VLOOKUP(AS38,CODES!$A$3:$D$1348,3,FALSE)*BL38,0),IFERROR(VLOOKUP(AT38,CODES!$A$3:$D$1348,3,FALSE)*BO38,0),IFERROR(VLOOKUP(AU38,CODES!$A$3:$D$1348,3,FALSE)*BR38,0),IFERROR(VLOOKUP(AV38,CODES!$A$3:$D$1348,3,FALSE)*BU38,0),IFERROR(VLOOKUP(AW38,CODES!$A$3:$D$1348,3,FALSE)*BX38,0),IFERROR(VLOOKUP(AX38,CODES!$A$3:$D$1348,3,FALSE)*CA38,0),IFERROR(VLOOKUP(AY38,CODES!$A$3:$D$1348,3,FALSE)*CD38,0))+B38</f>
        <v>135</v>
      </c>
      <c r="AP38" s="271" t="str">
        <f t="shared" si="52"/>
        <v>m</v>
      </c>
      <c r="AQ38" s="271" t="str">
        <f t="shared" si="53"/>
        <v>m</v>
      </c>
      <c r="AR38" s="271" t="str">
        <f t="shared" si="54"/>
        <v/>
      </c>
      <c r="AS38" s="271" t="str">
        <f t="shared" si="55"/>
        <v/>
      </c>
      <c r="AT38" s="271" t="str">
        <f t="shared" si="56"/>
        <v/>
      </c>
      <c r="AU38" s="271" t="str">
        <f t="shared" si="57"/>
        <v/>
      </c>
      <c r="AV38" s="271" t="str">
        <f t="shared" si="58"/>
        <v/>
      </c>
      <c r="AW38" s="271" t="str">
        <f t="shared" si="59"/>
        <v/>
      </c>
      <c r="AX38" s="271" t="str">
        <f t="shared" si="60"/>
        <v/>
      </c>
      <c r="AY38" s="271" t="str">
        <f t="shared" si="61"/>
        <v/>
      </c>
      <c r="AZ38" s="258">
        <f t="shared" si="62"/>
        <v>13</v>
      </c>
      <c r="BA38" s="258">
        <f t="shared" si="63"/>
        <v>7</v>
      </c>
      <c r="BB38" s="258">
        <f t="shared" si="64"/>
        <v>5</v>
      </c>
      <c r="BC38" s="258" t="str">
        <f t="shared" si="65"/>
        <v>2126</v>
      </c>
      <c r="BD38" s="258">
        <f t="shared" si="66"/>
        <v>14</v>
      </c>
      <c r="BE38" s="258">
        <f t="shared" si="67"/>
        <v>5</v>
      </c>
      <c r="BF38" s="258" t="str">
        <f t="shared" si="68"/>
        <v>2428</v>
      </c>
      <c r="BG38" s="258">
        <f t="shared" si="69"/>
        <v>14</v>
      </c>
      <c r="BH38" s="258">
        <f t="shared" si="70"/>
        <v>0</v>
      </c>
      <c r="BI38" s="258">
        <f t="shared" si="71"/>
        <v>1</v>
      </c>
      <c r="BJ38" s="258">
        <f t="shared" si="72"/>
        <v>14</v>
      </c>
      <c r="BK38" s="258">
        <f t="shared" si="73"/>
        <v>0</v>
      </c>
      <c r="BL38" s="258">
        <f t="shared" si="74"/>
        <v>1</v>
      </c>
      <c r="BM38" s="258">
        <f t="shared" si="75"/>
        <v>14</v>
      </c>
      <c r="BN38" s="258">
        <f t="shared" si="76"/>
        <v>0</v>
      </c>
      <c r="BO38" s="258">
        <f t="shared" si="77"/>
        <v>1</v>
      </c>
      <c r="BP38" s="258">
        <f t="shared" si="78"/>
        <v>14</v>
      </c>
      <c r="BQ38" s="258">
        <f t="shared" si="79"/>
        <v>0</v>
      </c>
      <c r="BR38" s="258">
        <f t="shared" si="80"/>
        <v>1</v>
      </c>
      <c r="BS38" s="258">
        <f t="shared" si="81"/>
        <v>14</v>
      </c>
      <c r="BT38" s="258">
        <f t="shared" si="82"/>
        <v>0</v>
      </c>
      <c r="BU38" s="258">
        <f t="shared" si="83"/>
        <v>1</v>
      </c>
      <c r="BV38" s="258">
        <f t="shared" si="84"/>
        <v>14</v>
      </c>
      <c r="BW38" s="258">
        <f t="shared" si="85"/>
        <v>0</v>
      </c>
      <c r="BX38" s="258">
        <f t="shared" si="86"/>
        <v>1</v>
      </c>
      <c r="BY38" s="258">
        <f t="shared" si="87"/>
        <v>14</v>
      </c>
      <c r="BZ38" s="258">
        <f t="shared" si="88"/>
        <v>0</v>
      </c>
      <c r="CA38" s="258">
        <f t="shared" si="89"/>
        <v>1</v>
      </c>
      <c r="CB38" s="258">
        <f t="shared" si="90"/>
        <v>14</v>
      </c>
      <c r="CC38" s="258">
        <f t="shared" si="91"/>
        <v>0</v>
      </c>
      <c r="CD38" s="258">
        <f t="shared" si="92"/>
        <v>1</v>
      </c>
    </row>
    <row r="39" spans="1:82">
      <c r="A39" s="258"/>
      <c r="B39" s="258"/>
      <c r="C39" s="259"/>
      <c r="D39" s="258"/>
      <c r="E39" s="258"/>
      <c r="F39" s="736"/>
      <c r="G39" s="258">
        <v>31</v>
      </c>
      <c r="H39" s="743" t="s">
        <v>3559</v>
      </c>
      <c r="I39" s="744"/>
      <c r="J39" s="739" t="s">
        <v>3560</v>
      </c>
      <c r="K39" s="745"/>
      <c r="L39" s="745"/>
      <c r="M39" s="272"/>
      <c r="N39" s="508">
        <f t="shared" si="30"/>
        <v>0</v>
      </c>
      <c r="O39" s="510">
        <f t="shared" si="31"/>
        <v>0</v>
      </c>
      <c r="P39" s="260">
        <f t="shared" si="97"/>
        <v>0</v>
      </c>
      <c r="Q39" s="261">
        <f t="shared" si="98"/>
        <v>0</v>
      </c>
      <c r="R39" s="261">
        <f t="shared" si="96"/>
        <v>0</v>
      </c>
      <c r="S39" s="262"/>
      <c r="T39" s="262"/>
      <c r="U39" s="263">
        <f t="shared" si="35"/>
        <v>1.288</v>
      </c>
      <c r="V39" s="264">
        <f>IF(E39="SP",1,IF(D39="",ExtraMargeMateriaal,(1-VLOOKUP(D39,TabelAankoop[],4,FALSE))))</f>
        <v>1</v>
      </c>
      <c r="W39" s="265">
        <f t="shared" si="36"/>
        <v>0.6885</v>
      </c>
      <c r="X39" s="266">
        <f t="shared" si="37"/>
        <v>1</v>
      </c>
      <c r="Y39" s="267">
        <f t="shared" si="38"/>
        <v>1.46</v>
      </c>
      <c r="Z39" s="267">
        <f t="shared" si="39"/>
        <v>1.1599999999999999</v>
      </c>
      <c r="AA39" s="268">
        <f t="shared" si="40"/>
        <v>0</v>
      </c>
      <c r="AB39" s="456">
        <f t="shared" si="41"/>
        <v>0</v>
      </c>
      <c r="AC39" s="457">
        <f t="shared" si="42"/>
        <v>0</v>
      </c>
      <c r="AD39" s="456">
        <f t="shared" si="43"/>
        <v>0</v>
      </c>
      <c r="AE39" s="458">
        <f t="shared" si="44"/>
        <v>0</v>
      </c>
      <c r="AF39" s="457">
        <f t="shared" si="45"/>
        <v>0</v>
      </c>
      <c r="AG39" s="456">
        <f t="shared" si="46"/>
        <v>0</v>
      </c>
      <c r="AH39" s="457">
        <f t="shared" si="47"/>
        <v>0</v>
      </c>
      <c r="AI39" s="268">
        <f t="shared" si="48"/>
        <v>0</v>
      </c>
      <c r="AJ39" s="269">
        <f t="shared" si="49"/>
        <v>0</v>
      </c>
      <c r="AK39" s="270">
        <f t="shared" si="50"/>
        <v>0</v>
      </c>
      <c r="AL39" s="415">
        <f t="shared" si="51"/>
        <v>0</v>
      </c>
      <c r="AM39" s="259" t="str">
        <f>IF(AP39="","",IFERROR(VLOOKUP(AP39,CODES!$A$3:$D$1348,4,FALSE),"X"))&amp;IF(AQ39="","",IFERROR(VLOOKUP(AQ39,CODES!$A$3:$D$1348,4,FALSE),"X"))&amp;IF(AR39="","",IFERROR(VLOOKUP(AR39,CODES!$A$3:$D$1348,4,FALSE),"X"))&amp;IF(AS39="","",IFERROR(VLOOKUP(AS39,CODES!$A$3:$D$1348,4,FALSE),"X"))&amp;IF(AT39="","",IFERROR(VLOOKUP(AT39,CODES!$A$3:$D$1348,4,FALSE),"X"))&amp;IF(AU39="","",IFERROR(VLOOKUP(AU39,CODES!$A$3:$D$1348,4,FALSE),"X"))&amp;IF(AV39="","",IFERROR(VLOOKUP(AV39,CODES!$A$3:$D$1348,4,FALSE),"X"))&amp;IF(AW39="","",IFERROR(VLOOKUP(AW39,CODES!$A$3:$D$1348,4,FALSE),"X"))&amp;IF(AX39="","",IFERROR(VLOOKUP(AX39,CODES!$A$3:$D$1348,4,FALSE),"X"))&amp;IF(AY39="","",IFERROR(VLOOKUP(AY39,CODES!$A$3:$D$1348,4,FALSE),"X"))</f>
        <v/>
      </c>
      <c r="AN39" s="258">
        <f>SUM(IFERROR(VLOOKUP(AP39,CODES!$A$3:$D$1348,4,FALSE)*BC39,0),IFERROR(VLOOKUP(AQ39,CODES!$A$3:$D$1348,4,FALSE)*BF39,0),IFERROR(VLOOKUP(AR39,CODES!$A$3:$D$1348,4,FALSE)*BI39,0),IFERROR(VLOOKUP(AS39,CODES!$A$3:$D$1348,4,FALSE)*BL39,0),IFERROR(VLOOKUP(AT39,CODES!$A$3:$D$1348,4,FALSE)*BO39,0),IFERROR(VLOOKUP(AU39,CODES!$A$3:$D$1348,4,FALSE)*BR39,0),IFERROR(VLOOKUP(AV39,CODES!$A$3:$D$1348,4,FALSE)*BU39,0),IFERROR(VLOOKUP(AW39,CODES!$A$3:$D$1348,4,FALSE)*BX39,0),IFERROR(VLOOKUP(AX39,CODES!$A$3:$D$1348,4,FALSE)*CA39,0),IFERROR(VLOOKUP(AY39,CODES!$A$3:$D$1348,4,FALSE)*CD39,0))</f>
        <v>0</v>
      </c>
      <c r="AO39" s="258">
        <f>SUM(IFERROR(VLOOKUP(AP39,CODES!$A$3:$D$1348,3,FALSE)*BC39,0),IFERROR(VLOOKUP(AQ39,CODES!$A$3:$D$1348,3,FALSE)*BF39,0),IFERROR(VLOOKUP(AR39,CODES!$A$3:$D$1348,3,FALSE)*BI39,0),IFERROR(VLOOKUP(AS39,CODES!$A$3:$D$1348,3,FALSE)*BL39,0),IFERROR(VLOOKUP(AT39,CODES!$A$3:$D$1348,3,FALSE)*BO39,0),IFERROR(VLOOKUP(AU39,CODES!$A$3:$D$1348,3,FALSE)*BR39,0),IFERROR(VLOOKUP(AV39,CODES!$A$3:$D$1348,3,FALSE)*BU39,0),IFERROR(VLOOKUP(AW39,CODES!$A$3:$D$1348,3,FALSE)*BX39,0),IFERROR(VLOOKUP(AX39,CODES!$A$3:$D$1348,3,FALSE)*CA39,0),IFERROR(VLOOKUP(AY39,CODES!$A$3:$D$1348,3,FALSE)*CD39,0))+B39</f>
        <v>0</v>
      </c>
      <c r="AP39" s="271" t="str">
        <f t="shared" si="52"/>
        <v/>
      </c>
      <c r="AQ39" s="271" t="str">
        <f t="shared" si="53"/>
        <v/>
      </c>
      <c r="AR39" s="271" t="str">
        <f t="shared" si="54"/>
        <v/>
      </c>
      <c r="AS39" s="271" t="str">
        <f t="shared" si="55"/>
        <v/>
      </c>
      <c r="AT39" s="271" t="str">
        <f t="shared" si="56"/>
        <v/>
      </c>
      <c r="AU39" s="271" t="str">
        <f t="shared" si="57"/>
        <v/>
      </c>
      <c r="AV39" s="271" t="str">
        <f t="shared" si="58"/>
        <v/>
      </c>
      <c r="AW39" s="271" t="str">
        <f t="shared" si="59"/>
        <v/>
      </c>
      <c r="AX39" s="271" t="str">
        <f t="shared" si="60"/>
        <v/>
      </c>
      <c r="AY39" s="271" t="str">
        <f t="shared" si="61"/>
        <v/>
      </c>
      <c r="AZ39" s="258">
        <f t="shared" si="62"/>
        <v>0</v>
      </c>
      <c r="BA39" s="258">
        <f t="shared" si="63"/>
        <v>1</v>
      </c>
      <c r="BB39" s="258">
        <f t="shared" si="64"/>
        <v>0</v>
      </c>
      <c r="BC39" s="258">
        <f t="shared" si="65"/>
        <v>1</v>
      </c>
      <c r="BD39" s="258">
        <f t="shared" si="66"/>
        <v>1</v>
      </c>
      <c r="BE39" s="258">
        <f t="shared" si="67"/>
        <v>0</v>
      </c>
      <c r="BF39" s="258">
        <f t="shared" si="68"/>
        <v>1</v>
      </c>
      <c r="BG39" s="258">
        <f t="shared" si="69"/>
        <v>1</v>
      </c>
      <c r="BH39" s="258">
        <f t="shared" si="70"/>
        <v>0</v>
      </c>
      <c r="BI39" s="258">
        <f t="shared" si="71"/>
        <v>1</v>
      </c>
      <c r="BJ39" s="258">
        <f t="shared" si="72"/>
        <v>1</v>
      </c>
      <c r="BK39" s="258">
        <f t="shared" si="73"/>
        <v>0</v>
      </c>
      <c r="BL39" s="258">
        <f t="shared" si="74"/>
        <v>1</v>
      </c>
      <c r="BM39" s="258">
        <f t="shared" si="75"/>
        <v>1</v>
      </c>
      <c r="BN39" s="258">
        <f t="shared" si="76"/>
        <v>0</v>
      </c>
      <c r="BO39" s="258">
        <f t="shared" si="77"/>
        <v>1</v>
      </c>
      <c r="BP39" s="258">
        <f t="shared" si="78"/>
        <v>1</v>
      </c>
      <c r="BQ39" s="258">
        <f t="shared" si="79"/>
        <v>0</v>
      </c>
      <c r="BR39" s="258">
        <f t="shared" si="80"/>
        <v>1</v>
      </c>
      <c r="BS39" s="258">
        <f t="shared" si="81"/>
        <v>1</v>
      </c>
      <c r="BT39" s="258">
        <f t="shared" si="82"/>
        <v>0</v>
      </c>
      <c r="BU39" s="258">
        <f t="shared" si="83"/>
        <v>1</v>
      </c>
      <c r="BV39" s="258">
        <f t="shared" si="84"/>
        <v>1</v>
      </c>
      <c r="BW39" s="258">
        <f t="shared" si="85"/>
        <v>0</v>
      </c>
      <c r="BX39" s="258">
        <f t="shared" si="86"/>
        <v>1</v>
      </c>
      <c r="BY39" s="258">
        <f t="shared" si="87"/>
        <v>1</v>
      </c>
      <c r="BZ39" s="258">
        <f t="shared" si="88"/>
        <v>0</v>
      </c>
      <c r="CA39" s="258">
        <f t="shared" si="89"/>
        <v>1</v>
      </c>
      <c r="CB39" s="258">
        <f t="shared" si="90"/>
        <v>1</v>
      </c>
      <c r="CC39" s="258">
        <f t="shared" si="91"/>
        <v>0</v>
      </c>
      <c r="CD39" s="258">
        <f t="shared" si="92"/>
        <v>1</v>
      </c>
    </row>
    <row r="40" spans="1:82">
      <c r="A40" s="258"/>
      <c r="B40" s="258"/>
      <c r="C40" s="259"/>
      <c r="D40" s="258"/>
      <c r="E40" s="258" t="s">
        <v>3484</v>
      </c>
      <c r="F40" s="736"/>
      <c r="G40" s="258">
        <v>32</v>
      </c>
      <c r="H40" s="743">
        <v>59</v>
      </c>
      <c r="I40" s="744"/>
      <c r="J40" s="739" t="s">
        <v>3561</v>
      </c>
      <c r="K40" s="745"/>
      <c r="L40" s="745"/>
      <c r="M40" s="272"/>
      <c r="N40" s="508">
        <f t="shared" si="30"/>
        <v>0</v>
      </c>
      <c r="O40" s="510">
        <f t="shared" si="31"/>
        <v>0</v>
      </c>
      <c r="P40" s="260">
        <f t="shared" si="97"/>
        <v>0</v>
      </c>
      <c r="Q40" s="261">
        <f t="shared" si="98"/>
        <v>0</v>
      </c>
      <c r="R40" s="261">
        <f t="shared" si="96"/>
        <v>0</v>
      </c>
      <c r="S40" s="262"/>
      <c r="T40" s="262"/>
      <c r="U40" s="263">
        <f t="shared" si="35"/>
        <v>1.288</v>
      </c>
      <c r="V40" s="264">
        <f>IF(E40="SP",1,IF(D40="",ExtraMargeMateriaal,(1-VLOOKUP(D40,TabelAankoop[],4,FALSE))))</f>
        <v>1</v>
      </c>
      <c r="W40" s="265">
        <f t="shared" si="36"/>
        <v>0.6885</v>
      </c>
      <c r="X40" s="266">
        <f t="shared" si="37"/>
        <v>1</v>
      </c>
      <c r="Y40" s="267">
        <f t="shared" si="38"/>
        <v>1.46</v>
      </c>
      <c r="Z40" s="267">
        <f t="shared" si="39"/>
        <v>1.1599999999999999</v>
      </c>
      <c r="AA40" s="268">
        <f t="shared" si="40"/>
        <v>0</v>
      </c>
      <c r="AB40" s="456">
        <f t="shared" si="41"/>
        <v>0</v>
      </c>
      <c r="AC40" s="457">
        <f t="shared" si="42"/>
        <v>0</v>
      </c>
      <c r="AD40" s="456">
        <f t="shared" si="43"/>
        <v>0</v>
      </c>
      <c r="AE40" s="458">
        <f t="shared" si="44"/>
        <v>0</v>
      </c>
      <c r="AF40" s="457">
        <f t="shared" si="45"/>
        <v>0</v>
      </c>
      <c r="AG40" s="456">
        <f t="shared" si="46"/>
        <v>0</v>
      </c>
      <c r="AH40" s="457">
        <f t="shared" si="47"/>
        <v>0</v>
      </c>
      <c r="AI40" s="268">
        <f t="shared" si="48"/>
        <v>0</v>
      </c>
      <c r="AJ40" s="269">
        <f t="shared" si="49"/>
        <v>0</v>
      </c>
      <c r="AK40" s="270">
        <f t="shared" si="50"/>
        <v>0</v>
      </c>
      <c r="AL40" s="415">
        <f t="shared" si="51"/>
        <v>0</v>
      </c>
      <c r="AM40" s="259" t="str">
        <f>IF(AP40="","",IFERROR(VLOOKUP(AP40,CODES!$A$3:$D$1348,4,FALSE),"X"))&amp;IF(AQ40="","",IFERROR(VLOOKUP(AQ40,CODES!$A$3:$D$1348,4,FALSE),"X"))&amp;IF(AR40="","",IFERROR(VLOOKUP(AR40,CODES!$A$3:$D$1348,4,FALSE),"X"))&amp;IF(AS40="","",IFERROR(VLOOKUP(AS40,CODES!$A$3:$D$1348,4,FALSE),"X"))&amp;IF(AT40="","",IFERROR(VLOOKUP(AT40,CODES!$A$3:$D$1348,4,FALSE),"X"))&amp;IF(AU40="","",IFERROR(VLOOKUP(AU40,CODES!$A$3:$D$1348,4,FALSE),"X"))&amp;IF(AV40="","",IFERROR(VLOOKUP(AV40,CODES!$A$3:$D$1348,4,FALSE),"X"))&amp;IF(AW40="","",IFERROR(VLOOKUP(AW40,CODES!$A$3:$D$1348,4,FALSE),"X"))&amp;IF(AX40="","",IFERROR(VLOOKUP(AX40,CODES!$A$3:$D$1348,4,FALSE),"X"))&amp;IF(AY40="","",IFERROR(VLOOKUP(AY40,CODES!$A$3:$D$1348,4,FALSE),"X"))</f>
        <v/>
      </c>
      <c r="AN40" s="258">
        <f>SUM(IFERROR(VLOOKUP(AP40,CODES!$A$3:$D$1348,4,FALSE)*BC40,0),IFERROR(VLOOKUP(AQ40,CODES!$A$3:$D$1348,4,FALSE)*BF40,0),IFERROR(VLOOKUP(AR40,CODES!$A$3:$D$1348,4,FALSE)*BI40,0),IFERROR(VLOOKUP(AS40,CODES!$A$3:$D$1348,4,FALSE)*BL40,0),IFERROR(VLOOKUP(AT40,CODES!$A$3:$D$1348,4,FALSE)*BO40,0),IFERROR(VLOOKUP(AU40,CODES!$A$3:$D$1348,4,FALSE)*BR40,0),IFERROR(VLOOKUP(AV40,CODES!$A$3:$D$1348,4,FALSE)*BU40,0),IFERROR(VLOOKUP(AW40,CODES!$A$3:$D$1348,4,FALSE)*BX40,0),IFERROR(VLOOKUP(AX40,CODES!$A$3:$D$1348,4,FALSE)*CA40,0),IFERROR(VLOOKUP(AY40,CODES!$A$3:$D$1348,4,FALSE)*CD40,0))</f>
        <v>0</v>
      </c>
      <c r="AO40" s="258">
        <f>SUM(IFERROR(VLOOKUP(AP40,CODES!$A$3:$D$1348,3,FALSE)*BC40,0),IFERROR(VLOOKUP(AQ40,CODES!$A$3:$D$1348,3,FALSE)*BF40,0),IFERROR(VLOOKUP(AR40,CODES!$A$3:$D$1348,3,FALSE)*BI40,0),IFERROR(VLOOKUP(AS40,CODES!$A$3:$D$1348,3,FALSE)*BL40,0),IFERROR(VLOOKUP(AT40,CODES!$A$3:$D$1348,3,FALSE)*BO40,0),IFERROR(VLOOKUP(AU40,CODES!$A$3:$D$1348,3,FALSE)*BR40,0),IFERROR(VLOOKUP(AV40,CODES!$A$3:$D$1348,3,FALSE)*BU40,0),IFERROR(VLOOKUP(AW40,CODES!$A$3:$D$1348,3,FALSE)*BX40,0),IFERROR(VLOOKUP(AX40,CODES!$A$3:$D$1348,3,FALSE)*CA40,0),IFERROR(VLOOKUP(AY40,CODES!$A$3:$D$1348,3,FALSE)*CD40,0))+B40</f>
        <v>0</v>
      </c>
      <c r="AP40" s="271" t="str">
        <f t="shared" si="52"/>
        <v/>
      </c>
      <c r="AQ40" s="271" t="str">
        <f t="shared" si="53"/>
        <v/>
      </c>
      <c r="AR40" s="271" t="str">
        <f t="shared" si="54"/>
        <v/>
      </c>
      <c r="AS40" s="271" t="str">
        <f t="shared" si="55"/>
        <v/>
      </c>
      <c r="AT40" s="271" t="str">
        <f t="shared" si="56"/>
        <v/>
      </c>
      <c r="AU40" s="271" t="str">
        <f t="shared" si="57"/>
        <v/>
      </c>
      <c r="AV40" s="271" t="str">
        <f t="shared" si="58"/>
        <v/>
      </c>
      <c r="AW40" s="271" t="str">
        <f t="shared" si="59"/>
        <v/>
      </c>
      <c r="AX40" s="271" t="str">
        <f t="shared" si="60"/>
        <v/>
      </c>
      <c r="AY40" s="271" t="str">
        <f t="shared" si="61"/>
        <v/>
      </c>
      <c r="AZ40" s="258">
        <f t="shared" si="62"/>
        <v>0</v>
      </c>
      <c r="BA40" s="258">
        <f t="shared" si="63"/>
        <v>1</v>
      </c>
      <c r="BB40" s="258">
        <f t="shared" si="64"/>
        <v>0</v>
      </c>
      <c r="BC40" s="258">
        <f t="shared" si="65"/>
        <v>1</v>
      </c>
      <c r="BD40" s="258">
        <f t="shared" si="66"/>
        <v>1</v>
      </c>
      <c r="BE40" s="258">
        <f t="shared" si="67"/>
        <v>0</v>
      </c>
      <c r="BF40" s="258">
        <f t="shared" si="68"/>
        <v>1</v>
      </c>
      <c r="BG40" s="258">
        <f t="shared" si="69"/>
        <v>1</v>
      </c>
      <c r="BH40" s="258">
        <f t="shared" si="70"/>
        <v>0</v>
      </c>
      <c r="BI40" s="258">
        <f t="shared" si="71"/>
        <v>1</v>
      </c>
      <c r="BJ40" s="258">
        <f t="shared" si="72"/>
        <v>1</v>
      </c>
      <c r="BK40" s="258">
        <f t="shared" si="73"/>
        <v>0</v>
      </c>
      <c r="BL40" s="258">
        <f t="shared" si="74"/>
        <v>1</v>
      </c>
      <c r="BM40" s="258">
        <f t="shared" si="75"/>
        <v>1</v>
      </c>
      <c r="BN40" s="258">
        <f t="shared" si="76"/>
        <v>0</v>
      </c>
      <c r="BO40" s="258">
        <f t="shared" si="77"/>
        <v>1</v>
      </c>
      <c r="BP40" s="258">
        <f t="shared" si="78"/>
        <v>1</v>
      </c>
      <c r="BQ40" s="258">
        <f t="shared" si="79"/>
        <v>0</v>
      </c>
      <c r="BR40" s="258">
        <f t="shared" si="80"/>
        <v>1</v>
      </c>
      <c r="BS40" s="258">
        <f t="shared" si="81"/>
        <v>1</v>
      </c>
      <c r="BT40" s="258">
        <f t="shared" si="82"/>
        <v>0</v>
      </c>
      <c r="BU40" s="258">
        <f t="shared" si="83"/>
        <v>1</v>
      </c>
      <c r="BV40" s="258">
        <f t="shared" si="84"/>
        <v>1</v>
      </c>
      <c r="BW40" s="258">
        <f t="shared" si="85"/>
        <v>0</v>
      </c>
      <c r="BX40" s="258">
        <f t="shared" si="86"/>
        <v>1</v>
      </c>
      <c r="BY40" s="258">
        <f t="shared" si="87"/>
        <v>1</v>
      </c>
      <c r="BZ40" s="258">
        <f t="shared" si="88"/>
        <v>0</v>
      </c>
      <c r="CA40" s="258">
        <f t="shared" si="89"/>
        <v>1</v>
      </c>
      <c r="CB40" s="258">
        <f t="shared" si="90"/>
        <v>1</v>
      </c>
      <c r="CC40" s="258">
        <f t="shared" si="91"/>
        <v>0</v>
      </c>
      <c r="CD40" s="258">
        <f t="shared" si="92"/>
        <v>1</v>
      </c>
    </row>
    <row r="41" spans="1:82">
      <c r="A41" s="258"/>
      <c r="B41" s="258"/>
      <c r="C41" s="259"/>
      <c r="D41" s="258"/>
      <c r="E41" s="258"/>
      <c r="F41" s="258"/>
      <c r="G41" s="258">
        <v>33</v>
      </c>
      <c r="H41" s="743" t="s">
        <v>3562</v>
      </c>
      <c r="I41" s="744"/>
      <c r="J41" s="739" t="s">
        <v>3563</v>
      </c>
      <c r="K41" s="745"/>
      <c r="L41" s="745"/>
      <c r="M41" s="272"/>
      <c r="N41" s="508">
        <f t="shared" si="30"/>
        <v>0</v>
      </c>
      <c r="O41" s="510">
        <f t="shared" si="31"/>
        <v>0</v>
      </c>
      <c r="P41" s="260">
        <f t="shared" si="97"/>
        <v>0</v>
      </c>
      <c r="Q41" s="261">
        <f t="shared" si="98"/>
        <v>0</v>
      </c>
      <c r="R41" s="261">
        <f t="shared" si="96"/>
        <v>0</v>
      </c>
      <c r="S41" s="262"/>
      <c r="T41" s="262"/>
      <c r="U41" s="263">
        <f t="shared" si="35"/>
        <v>1.288</v>
      </c>
      <c r="V41" s="264">
        <f>IF(E41="SP",1,IF(D41="",ExtraMargeMateriaal,(1-VLOOKUP(D41,TabelAankoop[],4,FALSE))))</f>
        <v>1</v>
      </c>
      <c r="W41" s="265">
        <f t="shared" si="36"/>
        <v>0.6885</v>
      </c>
      <c r="X41" s="266">
        <f t="shared" si="37"/>
        <v>1</v>
      </c>
      <c r="Y41" s="267">
        <f t="shared" si="38"/>
        <v>1.46</v>
      </c>
      <c r="Z41" s="267">
        <f t="shared" si="39"/>
        <v>1.1599999999999999</v>
      </c>
      <c r="AA41" s="268">
        <f t="shared" si="40"/>
        <v>0</v>
      </c>
      <c r="AB41" s="456">
        <f t="shared" si="41"/>
        <v>0</v>
      </c>
      <c r="AC41" s="457">
        <f t="shared" si="42"/>
        <v>0</v>
      </c>
      <c r="AD41" s="456">
        <f t="shared" si="43"/>
        <v>0</v>
      </c>
      <c r="AE41" s="458">
        <f t="shared" si="44"/>
        <v>0</v>
      </c>
      <c r="AF41" s="457">
        <f t="shared" si="45"/>
        <v>0</v>
      </c>
      <c r="AG41" s="456">
        <f t="shared" si="46"/>
        <v>0</v>
      </c>
      <c r="AH41" s="457">
        <f t="shared" si="47"/>
        <v>0</v>
      </c>
      <c r="AI41" s="268">
        <f t="shared" si="48"/>
        <v>0</v>
      </c>
      <c r="AJ41" s="269">
        <f t="shared" si="49"/>
        <v>0</v>
      </c>
      <c r="AK41" s="270">
        <f t="shared" si="50"/>
        <v>0</v>
      </c>
      <c r="AL41" s="415">
        <f t="shared" si="51"/>
        <v>0</v>
      </c>
      <c r="AM41" s="259" t="str">
        <f>IF(AP41="","",IFERROR(VLOOKUP(AP41,CODES!$A$3:$D$1348,4,FALSE),"X"))&amp;IF(AQ41="","",IFERROR(VLOOKUP(AQ41,CODES!$A$3:$D$1348,4,FALSE),"X"))&amp;IF(AR41="","",IFERROR(VLOOKUP(AR41,CODES!$A$3:$D$1348,4,FALSE),"X"))&amp;IF(AS41="","",IFERROR(VLOOKUP(AS41,CODES!$A$3:$D$1348,4,FALSE),"X"))&amp;IF(AT41="","",IFERROR(VLOOKUP(AT41,CODES!$A$3:$D$1348,4,FALSE),"X"))&amp;IF(AU41="","",IFERROR(VLOOKUP(AU41,CODES!$A$3:$D$1348,4,FALSE),"X"))&amp;IF(AV41="","",IFERROR(VLOOKUP(AV41,CODES!$A$3:$D$1348,4,FALSE),"X"))&amp;IF(AW41="","",IFERROR(VLOOKUP(AW41,CODES!$A$3:$D$1348,4,FALSE),"X"))&amp;IF(AX41="","",IFERROR(VLOOKUP(AX41,CODES!$A$3:$D$1348,4,FALSE),"X"))&amp;IF(AY41="","",IFERROR(VLOOKUP(AY41,CODES!$A$3:$D$1348,4,FALSE),"X"))</f>
        <v/>
      </c>
      <c r="AN41" s="258">
        <f>SUM(IFERROR(VLOOKUP(AP41,CODES!$A$3:$D$1348,4,FALSE)*BC41,0),IFERROR(VLOOKUP(AQ41,CODES!$A$3:$D$1348,4,FALSE)*BF41,0),IFERROR(VLOOKUP(AR41,CODES!$A$3:$D$1348,4,FALSE)*BI41,0),IFERROR(VLOOKUP(AS41,CODES!$A$3:$D$1348,4,FALSE)*BL41,0),IFERROR(VLOOKUP(AT41,CODES!$A$3:$D$1348,4,FALSE)*BO41,0),IFERROR(VLOOKUP(AU41,CODES!$A$3:$D$1348,4,FALSE)*BR41,0),IFERROR(VLOOKUP(AV41,CODES!$A$3:$D$1348,4,FALSE)*BU41,0),IFERROR(VLOOKUP(AW41,CODES!$A$3:$D$1348,4,FALSE)*BX41,0),IFERROR(VLOOKUP(AX41,CODES!$A$3:$D$1348,4,FALSE)*CA41,0),IFERROR(VLOOKUP(AY41,CODES!$A$3:$D$1348,4,FALSE)*CD41,0))</f>
        <v>0</v>
      </c>
      <c r="AO41" s="258">
        <f>SUM(IFERROR(VLOOKUP(AP41,CODES!$A$3:$D$1348,3,FALSE)*BC41,0),IFERROR(VLOOKUP(AQ41,CODES!$A$3:$D$1348,3,FALSE)*BF41,0),IFERROR(VLOOKUP(AR41,CODES!$A$3:$D$1348,3,FALSE)*BI41,0),IFERROR(VLOOKUP(AS41,CODES!$A$3:$D$1348,3,FALSE)*BL41,0),IFERROR(VLOOKUP(AT41,CODES!$A$3:$D$1348,3,FALSE)*BO41,0),IFERROR(VLOOKUP(AU41,CODES!$A$3:$D$1348,3,FALSE)*BR41,0),IFERROR(VLOOKUP(AV41,CODES!$A$3:$D$1348,3,FALSE)*BU41,0),IFERROR(VLOOKUP(AW41,CODES!$A$3:$D$1348,3,FALSE)*BX41,0),IFERROR(VLOOKUP(AX41,CODES!$A$3:$D$1348,3,FALSE)*CA41,0),IFERROR(VLOOKUP(AY41,CODES!$A$3:$D$1348,3,FALSE)*CD41,0))+B41</f>
        <v>0</v>
      </c>
      <c r="AP41" s="271" t="str">
        <f t="shared" si="52"/>
        <v/>
      </c>
      <c r="AQ41" s="271" t="str">
        <f t="shared" si="53"/>
        <v/>
      </c>
      <c r="AR41" s="271" t="str">
        <f t="shared" si="54"/>
        <v/>
      </c>
      <c r="AS41" s="271" t="str">
        <f t="shared" si="55"/>
        <v/>
      </c>
      <c r="AT41" s="271" t="str">
        <f t="shared" si="56"/>
        <v/>
      </c>
      <c r="AU41" s="271" t="str">
        <f t="shared" si="57"/>
        <v/>
      </c>
      <c r="AV41" s="271" t="str">
        <f t="shared" si="58"/>
        <v/>
      </c>
      <c r="AW41" s="271" t="str">
        <f t="shared" si="59"/>
        <v/>
      </c>
      <c r="AX41" s="271" t="str">
        <f t="shared" si="60"/>
        <v/>
      </c>
      <c r="AY41" s="271" t="str">
        <f t="shared" si="61"/>
        <v/>
      </c>
      <c r="AZ41" s="258">
        <f t="shared" si="62"/>
        <v>0</v>
      </c>
      <c r="BA41" s="258">
        <f t="shared" si="63"/>
        <v>1</v>
      </c>
      <c r="BB41" s="258">
        <f t="shared" si="64"/>
        <v>0</v>
      </c>
      <c r="BC41" s="258">
        <f t="shared" si="65"/>
        <v>1</v>
      </c>
      <c r="BD41" s="258">
        <f t="shared" si="66"/>
        <v>1</v>
      </c>
      <c r="BE41" s="258">
        <f t="shared" si="67"/>
        <v>0</v>
      </c>
      <c r="BF41" s="258">
        <f t="shared" si="68"/>
        <v>1</v>
      </c>
      <c r="BG41" s="258">
        <f t="shared" si="69"/>
        <v>1</v>
      </c>
      <c r="BH41" s="258">
        <f t="shared" si="70"/>
        <v>0</v>
      </c>
      <c r="BI41" s="258">
        <f t="shared" si="71"/>
        <v>1</v>
      </c>
      <c r="BJ41" s="258">
        <f t="shared" si="72"/>
        <v>1</v>
      </c>
      <c r="BK41" s="258">
        <f t="shared" si="73"/>
        <v>0</v>
      </c>
      <c r="BL41" s="258">
        <f t="shared" si="74"/>
        <v>1</v>
      </c>
      <c r="BM41" s="258">
        <f t="shared" si="75"/>
        <v>1</v>
      </c>
      <c r="BN41" s="258">
        <f t="shared" si="76"/>
        <v>0</v>
      </c>
      <c r="BO41" s="258">
        <f t="shared" si="77"/>
        <v>1</v>
      </c>
      <c r="BP41" s="258">
        <f t="shared" si="78"/>
        <v>1</v>
      </c>
      <c r="BQ41" s="258">
        <f t="shared" si="79"/>
        <v>0</v>
      </c>
      <c r="BR41" s="258">
        <f t="shared" si="80"/>
        <v>1</v>
      </c>
      <c r="BS41" s="258">
        <f t="shared" si="81"/>
        <v>1</v>
      </c>
      <c r="BT41" s="258">
        <f t="shared" si="82"/>
        <v>0</v>
      </c>
      <c r="BU41" s="258">
        <f t="shared" si="83"/>
        <v>1</v>
      </c>
      <c r="BV41" s="258">
        <f t="shared" si="84"/>
        <v>1</v>
      </c>
      <c r="BW41" s="258">
        <f t="shared" si="85"/>
        <v>0</v>
      </c>
      <c r="BX41" s="258">
        <f t="shared" si="86"/>
        <v>1</v>
      </c>
      <c r="BY41" s="258">
        <f t="shared" si="87"/>
        <v>1</v>
      </c>
      <c r="BZ41" s="258">
        <f t="shared" si="88"/>
        <v>0</v>
      </c>
      <c r="CA41" s="258">
        <f t="shared" si="89"/>
        <v>1</v>
      </c>
      <c r="CB41" s="258">
        <f t="shared" si="90"/>
        <v>1</v>
      </c>
      <c r="CC41" s="258">
        <f t="shared" si="91"/>
        <v>0</v>
      </c>
      <c r="CD41" s="258">
        <f t="shared" si="92"/>
        <v>1</v>
      </c>
    </row>
    <row r="42" spans="1:82">
      <c r="A42" s="258"/>
      <c r="B42" s="733">
        <f>50*8*83</f>
        <v>33200</v>
      </c>
      <c r="C42" s="259"/>
      <c r="D42" s="733" t="s">
        <v>3564</v>
      </c>
      <c r="E42" s="258"/>
      <c r="F42" s="258"/>
      <c r="G42" s="258">
        <v>34</v>
      </c>
      <c r="H42" s="743" t="s">
        <v>3565</v>
      </c>
      <c r="I42" s="744"/>
      <c r="J42" s="739" t="s">
        <v>3566</v>
      </c>
      <c r="K42" s="745" t="s">
        <v>3491</v>
      </c>
      <c r="L42" s="745" t="s">
        <v>3492</v>
      </c>
      <c r="M42" s="272">
        <v>1</v>
      </c>
      <c r="N42" s="508">
        <f t="shared" si="30"/>
        <v>42761.599999999999</v>
      </c>
      <c r="O42" s="510">
        <f t="shared" si="31"/>
        <v>42761.599999999999</v>
      </c>
      <c r="P42" s="260">
        <f t="shared" si="97"/>
        <v>33200</v>
      </c>
      <c r="Q42" s="261">
        <f t="shared" si="98"/>
        <v>0</v>
      </c>
      <c r="R42" s="261">
        <f t="shared" si="96"/>
        <v>0</v>
      </c>
      <c r="S42" s="262"/>
      <c r="T42" s="262"/>
      <c r="U42" s="263">
        <f t="shared" si="35"/>
        <v>1.288</v>
      </c>
      <c r="V42" s="264">
        <f>IF(E42="SP",1,IF(D42="",ExtraMargeMateriaal,(1-VLOOKUP(D42,TabelAankoop[],4,FALSE))))</f>
        <v>1</v>
      </c>
      <c r="W42" s="265">
        <f t="shared" si="36"/>
        <v>0.6885</v>
      </c>
      <c r="X42" s="266">
        <f t="shared" si="37"/>
        <v>1</v>
      </c>
      <c r="Y42" s="267">
        <f t="shared" si="38"/>
        <v>1.46</v>
      </c>
      <c r="Z42" s="267">
        <f t="shared" si="39"/>
        <v>1.1599999999999999</v>
      </c>
      <c r="AA42" s="268">
        <f t="shared" si="40"/>
        <v>42761.599999999999</v>
      </c>
      <c r="AB42" s="456">
        <f t="shared" si="41"/>
        <v>33200</v>
      </c>
      <c r="AC42" s="457">
        <f t="shared" si="42"/>
        <v>42761.599999999999</v>
      </c>
      <c r="AD42" s="456">
        <f t="shared" si="43"/>
        <v>0</v>
      </c>
      <c r="AE42" s="458">
        <f t="shared" si="44"/>
        <v>0</v>
      </c>
      <c r="AF42" s="457">
        <f t="shared" si="45"/>
        <v>0</v>
      </c>
      <c r="AG42" s="456">
        <f t="shared" si="46"/>
        <v>0</v>
      </c>
      <c r="AH42" s="457">
        <f t="shared" si="47"/>
        <v>0</v>
      </c>
      <c r="AI42" s="268">
        <f t="shared" si="48"/>
        <v>33200</v>
      </c>
      <c r="AJ42" s="269">
        <f t="shared" si="49"/>
        <v>42761.599999999999</v>
      </c>
      <c r="AK42" s="270">
        <f t="shared" si="50"/>
        <v>0</v>
      </c>
      <c r="AL42" s="415">
        <f t="shared" si="51"/>
        <v>0</v>
      </c>
      <c r="AM42" s="259" t="str">
        <f>IF(AP42="","",IFERROR(VLOOKUP(AP42,CODES!$A$3:$D$1348,4,FALSE),"X"))&amp;IF(AQ42="","",IFERROR(VLOOKUP(AQ42,CODES!$A$3:$D$1348,4,FALSE),"X"))&amp;IF(AR42="","",IFERROR(VLOOKUP(AR42,CODES!$A$3:$D$1348,4,FALSE),"X"))&amp;IF(AS42="","",IFERROR(VLOOKUP(AS42,CODES!$A$3:$D$1348,4,FALSE),"X"))&amp;IF(AT42="","",IFERROR(VLOOKUP(AT42,CODES!$A$3:$D$1348,4,FALSE),"X"))&amp;IF(AU42="","",IFERROR(VLOOKUP(AU42,CODES!$A$3:$D$1348,4,FALSE),"X"))&amp;IF(AV42="","",IFERROR(VLOOKUP(AV42,CODES!$A$3:$D$1348,4,FALSE),"X"))&amp;IF(AW42="","",IFERROR(VLOOKUP(AW42,CODES!$A$3:$D$1348,4,FALSE),"X"))&amp;IF(AX42="","",IFERROR(VLOOKUP(AX42,CODES!$A$3:$D$1348,4,FALSE),"X"))&amp;IF(AY42="","",IFERROR(VLOOKUP(AY42,CODES!$A$3:$D$1348,4,FALSE),"X"))</f>
        <v/>
      </c>
      <c r="AN42" s="258">
        <f>SUM(IFERROR(VLOOKUP(AP42,CODES!$A$3:$D$1348,4,FALSE)*BC42,0),IFERROR(VLOOKUP(AQ42,CODES!$A$3:$D$1348,4,FALSE)*BF42,0),IFERROR(VLOOKUP(AR42,CODES!$A$3:$D$1348,4,FALSE)*BI42,0),IFERROR(VLOOKUP(AS42,CODES!$A$3:$D$1348,4,FALSE)*BL42,0),IFERROR(VLOOKUP(AT42,CODES!$A$3:$D$1348,4,FALSE)*BO42,0),IFERROR(VLOOKUP(AU42,CODES!$A$3:$D$1348,4,FALSE)*BR42,0),IFERROR(VLOOKUP(AV42,CODES!$A$3:$D$1348,4,FALSE)*BU42,0),IFERROR(VLOOKUP(AW42,CODES!$A$3:$D$1348,4,FALSE)*BX42,0),IFERROR(VLOOKUP(AX42,CODES!$A$3:$D$1348,4,FALSE)*CA42,0),IFERROR(VLOOKUP(AY42,CODES!$A$3:$D$1348,4,FALSE)*CD42,0))</f>
        <v>0</v>
      </c>
      <c r="AO42" s="258">
        <f>SUM(IFERROR(VLOOKUP(AP42,CODES!$A$3:$D$1348,3,FALSE)*BC42,0),IFERROR(VLOOKUP(AQ42,CODES!$A$3:$D$1348,3,FALSE)*BF42,0),IFERROR(VLOOKUP(AR42,CODES!$A$3:$D$1348,3,FALSE)*BI42,0),IFERROR(VLOOKUP(AS42,CODES!$A$3:$D$1348,3,FALSE)*BL42,0),IFERROR(VLOOKUP(AT42,CODES!$A$3:$D$1348,3,FALSE)*BO42,0),IFERROR(VLOOKUP(AU42,CODES!$A$3:$D$1348,3,FALSE)*BR42,0),IFERROR(VLOOKUP(AV42,CODES!$A$3:$D$1348,3,FALSE)*BU42,0),IFERROR(VLOOKUP(AW42,CODES!$A$3:$D$1348,3,FALSE)*BX42,0),IFERROR(VLOOKUP(AX42,CODES!$A$3:$D$1348,3,FALSE)*CA42,0),IFERROR(VLOOKUP(AY42,CODES!$A$3:$D$1348,3,FALSE)*CD42,0))+B42</f>
        <v>33200</v>
      </c>
      <c r="AP42" s="271" t="str">
        <f t="shared" si="52"/>
        <v/>
      </c>
      <c r="AQ42" s="271" t="str">
        <f t="shared" si="53"/>
        <v/>
      </c>
      <c r="AR42" s="271" t="str">
        <f t="shared" si="54"/>
        <v/>
      </c>
      <c r="AS42" s="271" t="str">
        <f t="shared" si="55"/>
        <v/>
      </c>
      <c r="AT42" s="271" t="str">
        <f t="shared" si="56"/>
        <v/>
      </c>
      <c r="AU42" s="271" t="str">
        <f t="shared" si="57"/>
        <v/>
      </c>
      <c r="AV42" s="271" t="str">
        <f t="shared" si="58"/>
        <v/>
      </c>
      <c r="AW42" s="271" t="str">
        <f t="shared" si="59"/>
        <v/>
      </c>
      <c r="AX42" s="271" t="str">
        <f t="shared" si="60"/>
        <v/>
      </c>
      <c r="AY42" s="271" t="str">
        <f t="shared" si="61"/>
        <v/>
      </c>
      <c r="AZ42" s="258">
        <f t="shared" si="62"/>
        <v>0</v>
      </c>
      <c r="BA42" s="258">
        <f t="shared" si="63"/>
        <v>1</v>
      </c>
      <c r="BB42" s="258">
        <f t="shared" si="64"/>
        <v>0</v>
      </c>
      <c r="BC42" s="258">
        <f t="shared" si="65"/>
        <v>1</v>
      </c>
      <c r="BD42" s="258">
        <f t="shared" si="66"/>
        <v>1</v>
      </c>
      <c r="BE42" s="258">
        <f t="shared" si="67"/>
        <v>0</v>
      </c>
      <c r="BF42" s="258">
        <f t="shared" si="68"/>
        <v>1</v>
      </c>
      <c r="BG42" s="258">
        <f t="shared" si="69"/>
        <v>1</v>
      </c>
      <c r="BH42" s="258">
        <f t="shared" si="70"/>
        <v>0</v>
      </c>
      <c r="BI42" s="258">
        <f t="shared" si="71"/>
        <v>1</v>
      </c>
      <c r="BJ42" s="258">
        <f t="shared" si="72"/>
        <v>1</v>
      </c>
      <c r="BK42" s="258">
        <f t="shared" si="73"/>
        <v>0</v>
      </c>
      <c r="BL42" s="258">
        <f t="shared" si="74"/>
        <v>1</v>
      </c>
      <c r="BM42" s="258">
        <f t="shared" si="75"/>
        <v>1</v>
      </c>
      <c r="BN42" s="258">
        <f t="shared" si="76"/>
        <v>0</v>
      </c>
      <c r="BO42" s="258">
        <f t="shared" si="77"/>
        <v>1</v>
      </c>
      <c r="BP42" s="258">
        <f t="shared" si="78"/>
        <v>1</v>
      </c>
      <c r="BQ42" s="258">
        <f t="shared" si="79"/>
        <v>0</v>
      </c>
      <c r="BR42" s="258">
        <f t="shared" si="80"/>
        <v>1</v>
      </c>
      <c r="BS42" s="258">
        <f t="shared" si="81"/>
        <v>1</v>
      </c>
      <c r="BT42" s="258">
        <f t="shared" si="82"/>
        <v>0</v>
      </c>
      <c r="BU42" s="258">
        <f t="shared" si="83"/>
        <v>1</v>
      </c>
      <c r="BV42" s="258">
        <f t="shared" si="84"/>
        <v>1</v>
      </c>
      <c r="BW42" s="258">
        <f t="shared" si="85"/>
        <v>0</v>
      </c>
      <c r="BX42" s="258">
        <f t="shared" si="86"/>
        <v>1</v>
      </c>
      <c r="BY42" s="258">
        <f t="shared" si="87"/>
        <v>1</v>
      </c>
      <c r="BZ42" s="258">
        <f t="shared" si="88"/>
        <v>0</v>
      </c>
      <c r="CA42" s="258">
        <f t="shared" si="89"/>
        <v>1</v>
      </c>
      <c r="CB42" s="258">
        <f t="shared" si="90"/>
        <v>1</v>
      </c>
      <c r="CC42" s="258">
        <f t="shared" si="91"/>
        <v>0</v>
      </c>
      <c r="CD42" s="258">
        <f t="shared" si="92"/>
        <v>1</v>
      </c>
    </row>
    <row r="43" spans="1:82">
      <c r="A43" s="258"/>
      <c r="B43" s="258"/>
      <c r="C43" s="259"/>
      <c r="D43" s="258"/>
      <c r="E43" s="258"/>
      <c r="F43" s="258"/>
      <c r="G43" s="258">
        <v>35</v>
      </c>
      <c r="H43" s="743" t="s">
        <v>3567</v>
      </c>
      <c r="I43" s="744"/>
      <c r="J43" s="739" t="s">
        <v>3568</v>
      </c>
      <c r="K43" s="745" t="s">
        <v>3491</v>
      </c>
      <c r="L43" s="745" t="s">
        <v>3492</v>
      </c>
      <c r="M43" s="272">
        <v>1</v>
      </c>
      <c r="N43" s="827" t="s">
        <v>3569</v>
      </c>
      <c r="O43" s="510"/>
      <c r="P43" s="260">
        <f t="shared" si="97"/>
        <v>0</v>
      </c>
      <c r="Q43" s="261">
        <f t="shared" si="98"/>
        <v>0</v>
      </c>
      <c r="R43" s="261">
        <f t="shared" si="96"/>
        <v>0</v>
      </c>
      <c r="S43" s="262"/>
      <c r="T43" s="262"/>
      <c r="U43" s="263">
        <f t="shared" si="35"/>
        <v>1.288</v>
      </c>
      <c r="V43" s="264">
        <f>IF(E43="SP",1,IF(D43="",ExtraMargeMateriaal,(1-VLOOKUP(D43,TabelAankoop[],4,FALSE))))</f>
        <v>1</v>
      </c>
      <c r="W43" s="265">
        <f t="shared" si="36"/>
        <v>0.6885</v>
      </c>
      <c r="X43" s="266">
        <f t="shared" si="37"/>
        <v>1</v>
      </c>
      <c r="Y43" s="267">
        <f t="shared" si="38"/>
        <v>1.46</v>
      </c>
      <c r="Z43" s="267">
        <f t="shared" si="39"/>
        <v>1.1599999999999999</v>
      </c>
      <c r="AA43" s="268" t="str">
        <f t="shared" si="40"/>
        <v/>
      </c>
      <c r="AB43" s="456">
        <f t="shared" si="41"/>
        <v>0</v>
      </c>
      <c r="AC43" s="457">
        <f t="shared" si="42"/>
        <v>0</v>
      </c>
      <c r="AD43" s="456">
        <f t="shared" si="43"/>
        <v>0</v>
      </c>
      <c r="AE43" s="458">
        <f t="shared" si="44"/>
        <v>0</v>
      </c>
      <c r="AF43" s="457">
        <f t="shared" si="45"/>
        <v>0</v>
      </c>
      <c r="AG43" s="456">
        <f t="shared" si="46"/>
        <v>0</v>
      </c>
      <c r="AH43" s="457">
        <f t="shared" si="47"/>
        <v>0</v>
      </c>
      <c r="AI43" s="268">
        <f t="shared" si="48"/>
        <v>0</v>
      </c>
      <c r="AJ43" s="269">
        <f t="shared" si="49"/>
        <v>0</v>
      </c>
      <c r="AK43" s="270">
        <f t="shared" si="50"/>
        <v>0</v>
      </c>
      <c r="AL43" s="415">
        <f t="shared" si="51"/>
        <v>0</v>
      </c>
      <c r="AM43" s="259" t="str">
        <f>IF(AP43="","",IFERROR(VLOOKUP(AP43,CODES!$A$3:$D$1348,4,FALSE),"X"))&amp;IF(AQ43="","",IFERROR(VLOOKUP(AQ43,CODES!$A$3:$D$1348,4,FALSE),"X"))&amp;IF(AR43="","",IFERROR(VLOOKUP(AR43,CODES!$A$3:$D$1348,4,FALSE),"X"))&amp;IF(AS43="","",IFERROR(VLOOKUP(AS43,CODES!$A$3:$D$1348,4,FALSE),"X"))&amp;IF(AT43="","",IFERROR(VLOOKUP(AT43,CODES!$A$3:$D$1348,4,FALSE),"X"))&amp;IF(AU43="","",IFERROR(VLOOKUP(AU43,CODES!$A$3:$D$1348,4,FALSE),"X"))&amp;IF(AV43="","",IFERROR(VLOOKUP(AV43,CODES!$A$3:$D$1348,4,FALSE),"X"))&amp;IF(AW43="","",IFERROR(VLOOKUP(AW43,CODES!$A$3:$D$1348,4,FALSE),"X"))&amp;IF(AX43="","",IFERROR(VLOOKUP(AX43,CODES!$A$3:$D$1348,4,FALSE),"X"))&amp;IF(AY43="","",IFERROR(VLOOKUP(AY43,CODES!$A$3:$D$1348,4,FALSE),"X"))</f>
        <v/>
      </c>
      <c r="AN43" s="258">
        <f>SUM(IFERROR(VLOOKUP(AP43,CODES!$A$3:$D$1348,4,FALSE)*BC43,0),IFERROR(VLOOKUP(AQ43,CODES!$A$3:$D$1348,4,FALSE)*BF43,0),IFERROR(VLOOKUP(AR43,CODES!$A$3:$D$1348,4,FALSE)*BI43,0),IFERROR(VLOOKUP(AS43,CODES!$A$3:$D$1348,4,FALSE)*BL43,0),IFERROR(VLOOKUP(AT43,CODES!$A$3:$D$1348,4,FALSE)*BO43,0),IFERROR(VLOOKUP(AU43,CODES!$A$3:$D$1348,4,FALSE)*BR43,0),IFERROR(VLOOKUP(AV43,CODES!$A$3:$D$1348,4,FALSE)*BU43,0),IFERROR(VLOOKUP(AW43,CODES!$A$3:$D$1348,4,FALSE)*BX43,0),IFERROR(VLOOKUP(AX43,CODES!$A$3:$D$1348,4,FALSE)*CA43,0),IFERROR(VLOOKUP(AY43,CODES!$A$3:$D$1348,4,FALSE)*CD43,0))</f>
        <v>0</v>
      </c>
      <c r="AO43" s="258">
        <f>SUM(IFERROR(VLOOKUP(AP43,CODES!$A$3:$D$1348,3,FALSE)*BC43,0),IFERROR(VLOOKUP(AQ43,CODES!$A$3:$D$1348,3,FALSE)*BF43,0),IFERROR(VLOOKUP(AR43,CODES!$A$3:$D$1348,3,FALSE)*BI43,0),IFERROR(VLOOKUP(AS43,CODES!$A$3:$D$1348,3,FALSE)*BL43,0),IFERROR(VLOOKUP(AT43,CODES!$A$3:$D$1348,3,FALSE)*BO43,0),IFERROR(VLOOKUP(AU43,CODES!$A$3:$D$1348,3,FALSE)*BR43,0),IFERROR(VLOOKUP(AV43,CODES!$A$3:$D$1348,3,FALSE)*BU43,0),IFERROR(VLOOKUP(AW43,CODES!$A$3:$D$1348,3,FALSE)*BX43,0),IFERROR(VLOOKUP(AX43,CODES!$A$3:$D$1348,3,FALSE)*CA43,0),IFERROR(VLOOKUP(AY43,CODES!$A$3:$D$1348,3,FALSE)*CD43,0))+B43</f>
        <v>0</v>
      </c>
      <c r="AP43" s="271" t="str">
        <f t="shared" si="52"/>
        <v/>
      </c>
      <c r="AQ43" s="271" t="str">
        <f t="shared" si="53"/>
        <v/>
      </c>
      <c r="AR43" s="271" t="str">
        <f t="shared" si="54"/>
        <v/>
      </c>
      <c r="AS43" s="271" t="str">
        <f t="shared" si="55"/>
        <v/>
      </c>
      <c r="AT43" s="271" t="str">
        <f t="shared" si="56"/>
        <v/>
      </c>
      <c r="AU43" s="271" t="str">
        <f t="shared" si="57"/>
        <v/>
      </c>
      <c r="AV43" s="271" t="str">
        <f t="shared" si="58"/>
        <v/>
      </c>
      <c r="AW43" s="271" t="str">
        <f t="shared" si="59"/>
        <v/>
      </c>
      <c r="AX43" s="271" t="str">
        <f t="shared" si="60"/>
        <v/>
      </c>
      <c r="AY43" s="271" t="str">
        <f t="shared" si="61"/>
        <v/>
      </c>
      <c r="AZ43" s="258">
        <f t="shared" si="62"/>
        <v>0</v>
      </c>
      <c r="BA43" s="258">
        <f t="shared" si="63"/>
        <v>1</v>
      </c>
      <c r="BB43" s="258">
        <f t="shared" si="64"/>
        <v>0</v>
      </c>
      <c r="BC43" s="258">
        <f t="shared" si="65"/>
        <v>1</v>
      </c>
      <c r="BD43" s="258">
        <f t="shared" si="66"/>
        <v>1</v>
      </c>
      <c r="BE43" s="258">
        <f t="shared" si="67"/>
        <v>0</v>
      </c>
      <c r="BF43" s="258">
        <f t="shared" si="68"/>
        <v>1</v>
      </c>
      <c r="BG43" s="258">
        <f t="shared" si="69"/>
        <v>1</v>
      </c>
      <c r="BH43" s="258">
        <f t="shared" si="70"/>
        <v>0</v>
      </c>
      <c r="BI43" s="258">
        <f t="shared" si="71"/>
        <v>1</v>
      </c>
      <c r="BJ43" s="258">
        <f t="shared" si="72"/>
        <v>1</v>
      </c>
      <c r="BK43" s="258">
        <f t="shared" si="73"/>
        <v>0</v>
      </c>
      <c r="BL43" s="258">
        <f t="shared" si="74"/>
        <v>1</v>
      </c>
      <c r="BM43" s="258">
        <f t="shared" si="75"/>
        <v>1</v>
      </c>
      <c r="BN43" s="258">
        <f t="shared" si="76"/>
        <v>0</v>
      </c>
      <c r="BO43" s="258">
        <f t="shared" si="77"/>
        <v>1</v>
      </c>
      <c r="BP43" s="258">
        <f t="shared" si="78"/>
        <v>1</v>
      </c>
      <c r="BQ43" s="258">
        <f t="shared" si="79"/>
        <v>0</v>
      </c>
      <c r="BR43" s="258">
        <f t="shared" si="80"/>
        <v>1</v>
      </c>
      <c r="BS43" s="258">
        <f t="shared" si="81"/>
        <v>1</v>
      </c>
      <c r="BT43" s="258">
        <f t="shared" si="82"/>
        <v>0</v>
      </c>
      <c r="BU43" s="258">
        <f t="shared" si="83"/>
        <v>1</v>
      </c>
      <c r="BV43" s="258">
        <f t="shared" si="84"/>
        <v>1</v>
      </c>
      <c r="BW43" s="258">
        <f t="shared" si="85"/>
        <v>0</v>
      </c>
      <c r="BX43" s="258">
        <f t="shared" si="86"/>
        <v>1</v>
      </c>
      <c r="BY43" s="258">
        <f t="shared" si="87"/>
        <v>1</v>
      </c>
      <c r="BZ43" s="258">
        <f t="shared" si="88"/>
        <v>0</v>
      </c>
      <c r="CA43" s="258">
        <f t="shared" si="89"/>
        <v>1</v>
      </c>
      <c r="CB43" s="258">
        <f t="shared" si="90"/>
        <v>1</v>
      </c>
      <c r="CC43" s="258">
        <f t="shared" si="91"/>
        <v>0</v>
      </c>
      <c r="CD43" s="258">
        <f t="shared" si="92"/>
        <v>1</v>
      </c>
    </row>
    <row r="44" spans="1:82">
      <c r="A44" s="258"/>
      <c r="B44" s="258"/>
      <c r="C44" s="259"/>
      <c r="D44" s="258"/>
      <c r="E44" s="258"/>
      <c r="F44" s="258"/>
      <c r="G44" s="258">
        <v>36</v>
      </c>
      <c r="H44" s="743" t="s">
        <v>3559</v>
      </c>
      <c r="I44" s="744"/>
      <c r="J44" s="739" t="s">
        <v>3570</v>
      </c>
      <c r="K44" s="745"/>
      <c r="L44" s="745"/>
      <c r="M44" s="272"/>
      <c r="N44" s="508">
        <f t="shared" si="30"/>
        <v>0</v>
      </c>
      <c r="O44" s="510">
        <f t="shared" si="31"/>
        <v>0</v>
      </c>
      <c r="P44" s="260">
        <f t="shared" si="97"/>
        <v>0</v>
      </c>
      <c r="Q44" s="261">
        <f t="shared" si="98"/>
        <v>0</v>
      </c>
      <c r="R44" s="261">
        <f t="shared" si="96"/>
        <v>0</v>
      </c>
      <c r="S44" s="262"/>
      <c r="T44" s="262"/>
      <c r="U44" s="263">
        <f t="shared" si="35"/>
        <v>1.288</v>
      </c>
      <c r="V44" s="264">
        <f>IF(E44="SP",1,IF(D44="",ExtraMargeMateriaal,(1-VLOOKUP(D44,TabelAankoop[],4,FALSE))))</f>
        <v>1</v>
      </c>
      <c r="W44" s="265">
        <f t="shared" si="36"/>
        <v>0.6885</v>
      </c>
      <c r="X44" s="266">
        <f t="shared" si="37"/>
        <v>1</v>
      </c>
      <c r="Y44" s="267">
        <f t="shared" si="38"/>
        <v>1.46</v>
      </c>
      <c r="Z44" s="267">
        <f t="shared" si="39"/>
        <v>1.1599999999999999</v>
      </c>
      <c r="AA44" s="268">
        <f t="shared" si="40"/>
        <v>0</v>
      </c>
      <c r="AB44" s="456">
        <f t="shared" si="41"/>
        <v>0</v>
      </c>
      <c r="AC44" s="457">
        <f t="shared" si="42"/>
        <v>0</v>
      </c>
      <c r="AD44" s="456">
        <f t="shared" si="43"/>
        <v>0</v>
      </c>
      <c r="AE44" s="458">
        <f t="shared" si="44"/>
        <v>0</v>
      </c>
      <c r="AF44" s="457">
        <f t="shared" si="45"/>
        <v>0</v>
      </c>
      <c r="AG44" s="456">
        <f t="shared" si="46"/>
        <v>0</v>
      </c>
      <c r="AH44" s="457">
        <f t="shared" si="47"/>
        <v>0</v>
      </c>
      <c r="AI44" s="268">
        <f t="shared" si="48"/>
        <v>0</v>
      </c>
      <c r="AJ44" s="269">
        <f t="shared" si="49"/>
        <v>0</v>
      </c>
      <c r="AK44" s="270">
        <f t="shared" si="50"/>
        <v>0</v>
      </c>
      <c r="AL44" s="415">
        <f t="shared" si="51"/>
        <v>0</v>
      </c>
      <c r="AM44" s="259" t="str">
        <f>IF(AP44="","",IFERROR(VLOOKUP(AP44,CODES!$A$3:$D$1348,4,FALSE),"X"))&amp;IF(AQ44="","",IFERROR(VLOOKUP(AQ44,CODES!$A$3:$D$1348,4,FALSE),"X"))&amp;IF(AR44="","",IFERROR(VLOOKUP(AR44,CODES!$A$3:$D$1348,4,FALSE),"X"))&amp;IF(AS44="","",IFERROR(VLOOKUP(AS44,CODES!$A$3:$D$1348,4,FALSE),"X"))&amp;IF(AT44="","",IFERROR(VLOOKUP(AT44,CODES!$A$3:$D$1348,4,FALSE),"X"))&amp;IF(AU44="","",IFERROR(VLOOKUP(AU44,CODES!$A$3:$D$1348,4,FALSE),"X"))&amp;IF(AV44="","",IFERROR(VLOOKUP(AV44,CODES!$A$3:$D$1348,4,FALSE),"X"))&amp;IF(AW44="","",IFERROR(VLOOKUP(AW44,CODES!$A$3:$D$1348,4,FALSE),"X"))&amp;IF(AX44="","",IFERROR(VLOOKUP(AX44,CODES!$A$3:$D$1348,4,FALSE),"X"))&amp;IF(AY44="","",IFERROR(VLOOKUP(AY44,CODES!$A$3:$D$1348,4,FALSE),"X"))</f>
        <v/>
      </c>
      <c r="AN44" s="258">
        <f>SUM(IFERROR(VLOOKUP(AP44,CODES!$A$3:$D$1348,4,FALSE)*BC44,0),IFERROR(VLOOKUP(AQ44,CODES!$A$3:$D$1348,4,FALSE)*BF44,0),IFERROR(VLOOKUP(AR44,CODES!$A$3:$D$1348,4,FALSE)*BI44,0),IFERROR(VLOOKUP(AS44,CODES!$A$3:$D$1348,4,FALSE)*BL44,0),IFERROR(VLOOKUP(AT44,CODES!$A$3:$D$1348,4,FALSE)*BO44,0),IFERROR(VLOOKUP(AU44,CODES!$A$3:$D$1348,4,FALSE)*BR44,0),IFERROR(VLOOKUP(AV44,CODES!$A$3:$D$1348,4,FALSE)*BU44,0),IFERROR(VLOOKUP(AW44,CODES!$A$3:$D$1348,4,FALSE)*BX44,0),IFERROR(VLOOKUP(AX44,CODES!$A$3:$D$1348,4,FALSE)*CA44,0),IFERROR(VLOOKUP(AY44,CODES!$A$3:$D$1348,4,FALSE)*CD44,0))</f>
        <v>0</v>
      </c>
      <c r="AO44" s="258">
        <f>SUM(IFERROR(VLOOKUP(AP44,CODES!$A$3:$D$1348,3,FALSE)*BC44,0),IFERROR(VLOOKUP(AQ44,CODES!$A$3:$D$1348,3,FALSE)*BF44,0),IFERROR(VLOOKUP(AR44,CODES!$A$3:$D$1348,3,FALSE)*BI44,0),IFERROR(VLOOKUP(AS44,CODES!$A$3:$D$1348,3,FALSE)*BL44,0),IFERROR(VLOOKUP(AT44,CODES!$A$3:$D$1348,3,FALSE)*BO44,0),IFERROR(VLOOKUP(AU44,CODES!$A$3:$D$1348,3,FALSE)*BR44,0),IFERROR(VLOOKUP(AV44,CODES!$A$3:$D$1348,3,FALSE)*BU44,0),IFERROR(VLOOKUP(AW44,CODES!$A$3:$D$1348,3,FALSE)*BX44,0),IFERROR(VLOOKUP(AX44,CODES!$A$3:$D$1348,3,FALSE)*CA44,0),IFERROR(VLOOKUP(AY44,CODES!$A$3:$D$1348,3,FALSE)*CD44,0))+B44</f>
        <v>0</v>
      </c>
      <c r="AP44" s="271" t="str">
        <f t="shared" si="52"/>
        <v/>
      </c>
      <c r="AQ44" s="271" t="str">
        <f t="shared" si="53"/>
        <v/>
      </c>
      <c r="AR44" s="271" t="str">
        <f t="shared" si="54"/>
        <v/>
      </c>
      <c r="AS44" s="271" t="str">
        <f t="shared" si="55"/>
        <v/>
      </c>
      <c r="AT44" s="271" t="str">
        <f t="shared" si="56"/>
        <v/>
      </c>
      <c r="AU44" s="271" t="str">
        <f t="shared" si="57"/>
        <v/>
      </c>
      <c r="AV44" s="271" t="str">
        <f t="shared" si="58"/>
        <v/>
      </c>
      <c r="AW44" s="271" t="str">
        <f t="shared" si="59"/>
        <v/>
      </c>
      <c r="AX44" s="271" t="str">
        <f t="shared" si="60"/>
        <v/>
      </c>
      <c r="AY44" s="271" t="str">
        <f t="shared" si="61"/>
        <v/>
      </c>
      <c r="AZ44" s="258">
        <f t="shared" si="62"/>
        <v>0</v>
      </c>
      <c r="BA44" s="258">
        <f t="shared" si="63"/>
        <v>1</v>
      </c>
      <c r="BB44" s="258">
        <f t="shared" si="64"/>
        <v>0</v>
      </c>
      <c r="BC44" s="258">
        <f t="shared" si="65"/>
        <v>1</v>
      </c>
      <c r="BD44" s="258">
        <f t="shared" si="66"/>
        <v>1</v>
      </c>
      <c r="BE44" s="258">
        <f t="shared" si="67"/>
        <v>0</v>
      </c>
      <c r="BF44" s="258">
        <f t="shared" si="68"/>
        <v>1</v>
      </c>
      <c r="BG44" s="258">
        <f t="shared" si="69"/>
        <v>1</v>
      </c>
      <c r="BH44" s="258">
        <f t="shared" si="70"/>
        <v>0</v>
      </c>
      <c r="BI44" s="258">
        <f t="shared" si="71"/>
        <v>1</v>
      </c>
      <c r="BJ44" s="258">
        <f t="shared" si="72"/>
        <v>1</v>
      </c>
      <c r="BK44" s="258">
        <f t="shared" si="73"/>
        <v>0</v>
      </c>
      <c r="BL44" s="258">
        <f t="shared" si="74"/>
        <v>1</v>
      </c>
      <c r="BM44" s="258">
        <f t="shared" si="75"/>
        <v>1</v>
      </c>
      <c r="BN44" s="258">
        <f t="shared" si="76"/>
        <v>0</v>
      </c>
      <c r="BO44" s="258">
        <f t="shared" si="77"/>
        <v>1</v>
      </c>
      <c r="BP44" s="258">
        <f t="shared" si="78"/>
        <v>1</v>
      </c>
      <c r="BQ44" s="258">
        <f t="shared" si="79"/>
        <v>0</v>
      </c>
      <c r="BR44" s="258">
        <f t="shared" si="80"/>
        <v>1</v>
      </c>
      <c r="BS44" s="258">
        <f t="shared" si="81"/>
        <v>1</v>
      </c>
      <c r="BT44" s="258">
        <f t="shared" si="82"/>
        <v>0</v>
      </c>
      <c r="BU44" s="258">
        <f t="shared" si="83"/>
        <v>1</v>
      </c>
      <c r="BV44" s="258">
        <f t="shared" si="84"/>
        <v>1</v>
      </c>
      <c r="BW44" s="258">
        <f t="shared" si="85"/>
        <v>0</v>
      </c>
      <c r="BX44" s="258">
        <f t="shared" si="86"/>
        <v>1</v>
      </c>
      <c r="BY44" s="258">
        <f t="shared" si="87"/>
        <v>1</v>
      </c>
      <c r="BZ44" s="258">
        <f t="shared" si="88"/>
        <v>0</v>
      </c>
      <c r="CA44" s="258">
        <f t="shared" si="89"/>
        <v>1</v>
      </c>
      <c r="CB44" s="258">
        <f t="shared" si="90"/>
        <v>1</v>
      </c>
      <c r="CC44" s="258">
        <f t="shared" si="91"/>
        <v>0</v>
      </c>
      <c r="CD44" s="258">
        <f t="shared" si="92"/>
        <v>1</v>
      </c>
    </row>
    <row r="45" spans="1:82">
      <c r="A45" s="258"/>
      <c r="B45" s="258"/>
      <c r="C45" s="259"/>
      <c r="D45" s="258"/>
      <c r="E45" s="258"/>
      <c r="F45" s="258"/>
      <c r="G45" s="258">
        <v>37</v>
      </c>
      <c r="H45" s="743">
        <v>61</v>
      </c>
      <c r="I45" s="744"/>
      <c r="J45" s="739" t="s">
        <v>3571</v>
      </c>
      <c r="K45" s="745"/>
      <c r="L45" s="745"/>
      <c r="M45" s="272"/>
      <c r="N45" s="508">
        <f t="shared" si="30"/>
        <v>0</v>
      </c>
      <c r="O45" s="510">
        <f t="shared" si="31"/>
        <v>0</v>
      </c>
      <c r="P45" s="260">
        <f t="shared" si="97"/>
        <v>0</v>
      </c>
      <c r="Q45" s="261">
        <f t="shared" si="98"/>
        <v>0</v>
      </c>
      <c r="R45" s="261">
        <f t="shared" si="96"/>
        <v>0</v>
      </c>
      <c r="S45" s="262"/>
      <c r="T45" s="262"/>
      <c r="U45" s="263">
        <f t="shared" si="35"/>
        <v>1.288</v>
      </c>
      <c r="V45" s="264">
        <f>IF(E45="SP",1,IF(D45="",ExtraMargeMateriaal,(1-VLOOKUP(D45,TabelAankoop[],4,FALSE))))</f>
        <v>1</v>
      </c>
      <c r="W45" s="265">
        <f t="shared" si="36"/>
        <v>0.6885</v>
      </c>
      <c r="X45" s="266">
        <f t="shared" si="37"/>
        <v>1</v>
      </c>
      <c r="Y45" s="267">
        <f t="shared" si="38"/>
        <v>1.46</v>
      </c>
      <c r="Z45" s="267">
        <f t="shared" si="39"/>
        <v>1.1599999999999999</v>
      </c>
      <c r="AA45" s="268">
        <f t="shared" si="40"/>
        <v>0</v>
      </c>
      <c r="AB45" s="456">
        <f t="shared" si="41"/>
        <v>0</v>
      </c>
      <c r="AC45" s="457">
        <f t="shared" si="42"/>
        <v>0</v>
      </c>
      <c r="AD45" s="456">
        <f t="shared" si="43"/>
        <v>0</v>
      </c>
      <c r="AE45" s="458">
        <f t="shared" si="44"/>
        <v>0</v>
      </c>
      <c r="AF45" s="457">
        <f t="shared" si="45"/>
        <v>0</v>
      </c>
      <c r="AG45" s="456">
        <f t="shared" si="46"/>
        <v>0</v>
      </c>
      <c r="AH45" s="457">
        <f t="shared" si="47"/>
        <v>0</v>
      </c>
      <c r="AI45" s="268">
        <f t="shared" si="48"/>
        <v>0</v>
      </c>
      <c r="AJ45" s="269">
        <f t="shared" si="49"/>
        <v>0</v>
      </c>
      <c r="AK45" s="270">
        <f t="shared" si="50"/>
        <v>0</v>
      </c>
      <c r="AL45" s="415">
        <f t="shared" si="51"/>
        <v>0</v>
      </c>
      <c r="AM45" s="259" t="str">
        <f>IF(AP45="","",IFERROR(VLOOKUP(AP45,CODES!$A$3:$D$1348,4,FALSE),"X"))&amp;IF(AQ45="","",IFERROR(VLOOKUP(AQ45,CODES!$A$3:$D$1348,4,FALSE),"X"))&amp;IF(AR45="","",IFERROR(VLOOKUP(AR45,CODES!$A$3:$D$1348,4,FALSE),"X"))&amp;IF(AS45="","",IFERROR(VLOOKUP(AS45,CODES!$A$3:$D$1348,4,FALSE),"X"))&amp;IF(AT45="","",IFERROR(VLOOKUP(AT45,CODES!$A$3:$D$1348,4,FALSE),"X"))&amp;IF(AU45="","",IFERROR(VLOOKUP(AU45,CODES!$A$3:$D$1348,4,FALSE),"X"))&amp;IF(AV45="","",IFERROR(VLOOKUP(AV45,CODES!$A$3:$D$1348,4,FALSE),"X"))&amp;IF(AW45="","",IFERROR(VLOOKUP(AW45,CODES!$A$3:$D$1348,4,FALSE),"X"))&amp;IF(AX45="","",IFERROR(VLOOKUP(AX45,CODES!$A$3:$D$1348,4,FALSE),"X"))&amp;IF(AY45="","",IFERROR(VLOOKUP(AY45,CODES!$A$3:$D$1348,4,FALSE),"X"))</f>
        <v/>
      </c>
      <c r="AN45" s="258">
        <f>SUM(IFERROR(VLOOKUP(AP45,CODES!$A$3:$D$1348,4,FALSE)*BC45,0),IFERROR(VLOOKUP(AQ45,CODES!$A$3:$D$1348,4,FALSE)*BF45,0),IFERROR(VLOOKUP(AR45,CODES!$A$3:$D$1348,4,FALSE)*BI45,0),IFERROR(VLOOKUP(AS45,CODES!$A$3:$D$1348,4,FALSE)*BL45,0),IFERROR(VLOOKUP(AT45,CODES!$A$3:$D$1348,4,FALSE)*BO45,0),IFERROR(VLOOKUP(AU45,CODES!$A$3:$D$1348,4,FALSE)*BR45,0),IFERROR(VLOOKUP(AV45,CODES!$A$3:$D$1348,4,FALSE)*BU45,0),IFERROR(VLOOKUP(AW45,CODES!$A$3:$D$1348,4,FALSE)*BX45,0),IFERROR(VLOOKUP(AX45,CODES!$A$3:$D$1348,4,FALSE)*CA45,0),IFERROR(VLOOKUP(AY45,CODES!$A$3:$D$1348,4,FALSE)*CD45,0))</f>
        <v>0</v>
      </c>
      <c r="AO45" s="258">
        <f>SUM(IFERROR(VLOOKUP(AP45,CODES!$A$3:$D$1348,3,FALSE)*BC45,0),IFERROR(VLOOKUP(AQ45,CODES!$A$3:$D$1348,3,FALSE)*BF45,0),IFERROR(VLOOKUP(AR45,CODES!$A$3:$D$1348,3,FALSE)*BI45,0),IFERROR(VLOOKUP(AS45,CODES!$A$3:$D$1348,3,FALSE)*BL45,0),IFERROR(VLOOKUP(AT45,CODES!$A$3:$D$1348,3,FALSE)*BO45,0),IFERROR(VLOOKUP(AU45,CODES!$A$3:$D$1348,3,FALSE)*BR45,0),IFERROR(VLOOKUP(AV45,CODES!$A$3:$D$1348,3,FALSE)*BU45,0),IFERROR(VLOOKUP(AW45,CODES!$A$3:$D$1348,3,FALSE)*BX45,0),IFERROR(VLOOKUP(AX45,CODES!$A$3:$D$1348,3,FALSE)*CA45,0),IFERROR(VLOOKUP(AY45,CODES!$A$3:$D$1348,3,FALSE)*CD45,0))+B45</f>
        <v>0</v>
      </c>
      <c r="AP45" s="271" t="str">
        <f t="shared" si="52"/>
        <v/>
      </c>
      <c r="AQ45" s="271" t="str">
        <f t="shared" si="53"/>
        <v/>
      </c>
      <c r="AR45" s="271" t="str">
        <f t="shared" si="54"/>
        <v/>
      </c>
      <c r="AS45" s="271" t="str">
        <f t="shared" si="55"/>
        <v/>
      </c>
      <c r="AT45" s="271" t="str">
        <f t="shared" si="56"/>
        <v/>
      </c>
      <c r="AU45" s="271" t="str">
        <f t="shared" si="57"/>
        <v/>
      </c>
      <c r="AV45" s="271" t="str">
        <f t="shared" si="58"/>
        <v/>
      </c>
      <c r="AW45" s="271" t="str">
        <f t="shared" si="59"/>
        <v/>
      </c>
      <c r="AX45" s="271" t="str">
        <f t="shared" si="60"/>
        <v/>
      </c>
      <c r="AY45" s="271" t="str">
        <f t="shared" si="61"/>
        <v/>
      </c>
      <c r="AZ45" s="258">
        <f t="shared" si="62"/>
        <v>0</v>
      </c>
      <c r="BA45" s="258">
        <f t="shared" si="63"/>
        <v>1</v>
      </c>
      <c r="BB45" s="258">
        <f t="shared" si="64"/>
        <v>0</v>
      </c>
      <c r="BC45" s="258">
        <f t="shared" si="65"/>
        <v>1</v>
      </c>
      <c r="BD45" s="258">
        <f t="shared" si="66"/>
        <v>1</v>
      </c>
      <c r="BE45" s="258">
        <f t="shared" si="67"/>
        <v>0</v>
      </c>
      <c r="BF45" s="258">
        <f t="shared" si="68"/>
        <v>1</v>
      </c>
      <c r="BG45" s="258">
        <f t="shared" si="69"/>
        <v>1</v>
      </c>
      <c r="BH45" s="258">
        <f t="shared" si="70"/>
        <v>0</v>
      </c>
      <c r="BI45" s="258">
        <f t="shared" si="71"/>
        <v>1</v>
      </c>
      <c r="BJ45" s="258">
        <f t="shared" si="72"/>
        <v>1</v>
      </c>
      <c r="BK45" s="258">
        <f t="shared" si="73"/>
        <v>0</v>
      </c>
      <c r="BL45" s="258">
        <f t="shared" si="74"/>
        <v>1</v>
      </c>
      <c r="BM45" s="258">
        <f t="shared" si="75"/>
        <v>1</v>
      </c>
      <c r="BN45" s="258">
        <f t="shared" si="76"/>
        <v>0</v>
      </c>
      <c r="BO45" s="258">
        <f t="shared" si="77"/>
        <v>1</v>
      </c>
      <c r="BP45" s="258">
        <f t="shared" si="78"/>
        <v>1</v>
      </c>
      <c r="BQ45" s="258">
        <f t="shared" si="79"/>
        <v>0</v>
      </c>
      <c r="BR45" s="258">
        <f t="shared" si="80"/>
        <v>1</v>
      </c>
      <c r="BS45" s="258">
        <f t="shared" si="81"/>
        <v>1</v>
      </c>
      <c r="BT45" s="258">
        <f t="shared" si="82"/>
        <v>0</v>
      </c>
      <c r="BU45" s="258">
        <f t="shared" si="83"/>
        <v>1</v>
      </c>
      <c r="BV45" s="258">
        <f t="shared" si="84"/>
        <v>1</v>
      </c>
      <c r="BW45" s="258">
        <f t="shared" si="85"/>
        <v>0</v>
      </c>
      <c r="BX45" s="258">
        <f t="shared" si="86"/>
        <v>1</v>
      </c>
      <c r="BY45" s="258">
        <f t="shared" si="87"/>
        <v>1</v>
      </c>
      <c r="BZ45" s="258">
        <f t="shared" si="88"/>
        <v>0</v>
      </c>
      <c r="CA45" s="258">
        <f t="shared" si="89"/>
        <v>1</v>
      </c>
      <c r="CB45" s="258">
        <f t="shared" si="90"/>
        <v>1</v>
      </c>
      <c r="CC45" s="258">
        <f t="shared" si="91"/>
        <v>0</v>
      </c>
      <c r="CD45" s="258">
        <f t="shared" si="92"/>
        <v>1</v>
      </c>
    </row>
    <row r="46" spans="1:82" ht="28.9">
      <c r="A46" s="258"/>
      <c r="B46" s="258"/>
      <c r="C46" s="259"/>
      <c r="D46" s="258"/>
      <c r="E46" s="258" t="s">
        <v>3484</v>
      </c>
      <c r="F46" s="258"/>
      <c r="G46" s="258">
        <v>38</v>
      </c>
      <c r="H46" s="743" t="s">
        <v>3572</v>
      </c>
      <c r="I46" s="744"/>
      <c r="J46" s="739" t="s">
        <v>3573</v>
      </c>
      <c r="K46" s="745"/>
      <c r="L46" s="745"/>
      <c r="M46" s="272"/>
      <c r="N46" s="508">
        <f t="shared" si="30"/>
        <v>0</v>
      </c>
      <c r="O46" s="510">
        <f t="shared" si="31"/>
        <v>0</v>
      </c>
      <c r="P46" s="260">
        <f t="shared" si="97"/>
        <v>0</v>
      </c>
      <c r="Q46" s="261">
        <f t="shared" si="98"/>
        <v>0</v>
      </c>
      <c r="R46" s="261">
        <f t="shared" si="96"/>
        <v>0</v>
      </c>
      <c r="S46" s="262"/>
      <c r="T46" s="262"/>
      <c r="U46" s="263">
        <f t="shared" si="35"/>
        <v>1.288</v>
      </c>
      <c r="V46" s="264">
        <f>IF(E46="SP",1,IF(D46="",ExtraMargeMateriaal,(1-VLOOKUP(D46,TabelAankoop[],4,FALSE))))</f>
        <v>1</v>
      </c>
      <c r="W46" s="265">
        <f t="shared" si="36"/>
        <v>0.6885</v>
      </c>
      <c r="X46" s="266">
        <f t="shared" si="37"/>
        <v>1</v>
      </c>
      <c r="Y46" s="267">
        <f t="shared" si="38"/>
        <v>1.46</v>
      </c>
      <c r="Z46" s="267">
        <f t="shared" si="39"/>
        <v>1.1599999999999999</v>
      </c>
      <c r="AA46" s="268">
        <f t="shared" si="40"/>
        <v>0</v>
      </c>
      <c r="AB46" s="456">
        <f t="shared" si="41"/>
        <v>0</v>
      </c>
      <c r="AC46" s="457">
        <f t="shared" si="42"/>
        <v>0</v>
      </c>
      <c r="AD46" s="456">
        <f t="shared" si="43"/>
        <v>0</v>
      </c>
      <c r="AE46" s="458">
        <f t="shared" si="44"/>
        <v>0</v>
      </c>
      <c r="AF46" s="457">
        <f t="shared" si="45"/>
        <v>0</v>
      </c>
      <c r="AG46" s="456">
        <f t="shared" si="46"/>
        <v>0</v>
      </c>
      <c r="AH46" s="457">
        <f t="shared" si="47"/>
        <v>0</v>
      </c>
      <c r="AI46" s="268">
        <f t="shared" si="48"/>
        <v>0</v>
      </c>
      <c r="AJ46" s="269">
        <f t="shared" si="49"/>
        <v>0</v>
      </c>
      <c r="AK46" s="270">
        <f t="shared" si="50"/>
        <v>0</v>
      </c>
      <c r="AL46" s="415">
        <f t="shared" si="51"/>
        <v>0</v>
      </c>
      <c r="AM46" s="259" t="str">
        <f>IF(AP46="","",IFERROR(VLOOKUP(AP46,CODES!$A$3:$D$1348,4,FALSE),"X"))&amp;IF(AQ46="","",IFERROR(VLOOKUP(AQ46,CODES!$A$3:$D$1348,4,FALSE),"X"))&amp;IF(AR46="","",IFERROR(VLOOKUP(AR46,CODES!$A$3:$D$1348,4,FALSE),"X"))&amp;IF(AS46="","",IFERROR(VLOOKUP(AS46,CODES!$A$3:$D$1348,4,FALSE),"X"))&amp;IF(AT46="","",IFERROR(VLOOKUP(AT46,CODES!$A$3:$D$1348,4,FALSE),"X"))&amp;IF(AU46="","",IFERROR(VLOOKUP(AU46,CODES!$A$3:$D$1348,4,FALSE),"X"))&amp;IF(AV46="","",IFERROR(VLOOKUP(AV46,CODES!$A$3:$D$1348,4,FALSE),"X"))&amp;IF(AW46="","",IFERROR(VLOOKUP(AW46,CODES!$A$3:$D$1348,4,FALSE),"X"))&amp;IF(AX46="","",IFERROR(VLOOKUP(AX46,CODES!$A$3:$D$1348,4,FALSE),"X"))&amp;IF(AY46="","",IFERROR(VLOOKUP(AY46,CODES!$A$3:$D$1348,4,FALSE),"X"))</f>
        <v/>
      </c>
      <c r="AN46" s="258">
        <f>SUM(IFERROR(VLOOKUP(AP46,CODES!$A$3:$D$1348,4,FALSE)*BC46,0),IFERROR(VLOOKUP(AQ46,CODES!$A$3:$D$1348,4,FALSE)*BF46,0),IFERROR(VLOOKUP(AR46,CODES!$A$3:$D$1348,4,FALSE)*BI46,0),IFERROR(VLOOKUP(AS46,CODES!$A$3:$D$1348,4,FALSE)*BL46,0),IFERROR(VLOOKUP(AT46,CODES!$A$3:$D$1348,4,FALSE)*BO46,0),IFERROR(VLOOKUP(AU46,CODES!$A$3:$D$1348,4,FALSE)*BR46,0),IFERROR(VLOOKUP(AV46,CODES!$A$3:$D$1348,4,FALSE)*BU46,0),IFERROR(VLOOKUP(AW46,CODES!$A$3:$D$1348,4,FALSE)*BX46,0),IFERROR(VLOOKUP(AX46,CODES!$A$3:$D$1348,4,FALSE)*CA46,0),IFERROR(VLOOKUP(AY46,CODES!$A$3:$D$1348,4,FALSE)*CD46,0))</f>
        <v>0</v>
      </c>
      <c r="AO46" s="258">
        <f>SUM(IFERROR(VLOOKUP(AP46,CODES!$A$3:$D$1348,3,FALSE)*BC46,0),IFERROR(VLOOKUP(AQ46,CODES!$A$3:$D$1348,3,FALSE)*BF46,0),IFERROR(VLOOKUP(AR46,CODES!$A$3:$D$1348,3,FALSE)*BI46,0),IFERROR(VLOOKUP(AS46,CODES!$A$3:$D$1348,3,FALSE)*BL46,0),IFERROR(VLOOKUP(AT46,CODES!$A$3:$D$1348,3,FALSE)*BO46,0),IFERROR(VLOOKUP(AU46,CODES!$A$3:$D$1348,3,FALSE)*BR46,0),IFERROR(VLOOKUP(AV46,CODES!$A$3:$D$1348,3,FALSE)*BU46,0),IFERROR(VLOOKUP(AW46,CODES!$A$3:$D$1348,3,FALSE)*BX46,0),IFERROR(VLOOKUP(AX46,CODES!$A$3:$D$1348,3,FALSE)*CA46,0),IFERROR(VLOOKUP(AY46,CODES!$A$3:$D$1348,3,FALSE)*CD46,0))+B46</f>
        <v>0</v>
      </c>
      <c r="AP46" s="271" t="str">
        <f t="shared" si="52"/>
        <v/>
      </c>
      <c r="AQ46" s="271" t="str">
        <f t="shared" si="53"/>
        <v/>
      </c>
      <c r="AR46" s="271" t="str">
        <f t="shared" si="54"/>
        <v/>
      </c>
      <c r="AS46" s="271" t="str">
        <f t="shared" si="55"/>
        <v/>
      </c>
      <c r="AT46" s="271" t="str">
        <f t="shared" si="56"/>
        <v/>
      </c>
      <c r="AU46" s="271" t="str">
        <f t="shared" si="57"/>
        <v/>
      </c>
      <c r="AV46" s="271" t="str">
        <f t="shared" si="58"/>
        <v/>
      </c>
      <c r="AW46" s="271" t="str">
        <f t="shared" si="59"/>
        <v/>
      </c>
      <c r="AX46" s="271" t="str">
        <f t="shared" si="60"/>
        <v/>
      </c>
      <c r="AY46" s="271" t="str">
        <f t="shared" si="61"/>
        <v/>
      </c>
      <c r="AZ46" s="258">
        <f t="shared" si="62"/>
        <v>0</v>
      </c>
      <c r="BA46" s="258">
        <f t="shared" si="63"/>
        <v>1</v>
      </c>
      <c r="BB46" s="258">
        <f t="shared" si="64"/>
        <v>0</v>
      </c>
      <c r="BC46" s="258">
        <f t="shared" si="65"/>
        <v>1</v>
      </c>
      <c r="BD46" s="258">
        <f t="shared" si="66"/>
        <v>1</v>
      </c>
      <c r="BE46" s="258">
        <f t="shared" si="67"/>
        <v>0</v>
      </c>
      <c r="BF46" s="258">
        <f t="shared" si="68"/>
        <v>1</v>
      </c>
      <c r="BG46" s="258">
        <f t="shared" si="69"/>
        <v>1</v>
      </c>
      <c r="BH46" s="258">
        <f t="shared" si="70"/>
        <v>0</v>
      </c>
      <c r="BI46" s="258">
        <f t="shared" si="71"/>
        <v>1</v>
      </c>
      <c r="BJ46" s="258">
        <f t="shared" si="72"/>
        <v>1</v>
      </c>
      <c r="BK46" s="258">
        <f t="shared" si="73"/>
        <v>0</v>
      </c>
      <c r="BL46" s="258">
        <f t="shared" si="74"/>
        <v>1</v>
      </c>
      <c r="BM46" s="258">
        <f t="shared" si="75"/>
        <v>1</v>
      </c>
      <c r="BN46" s="258">
        <f t="shared" si="76"/>
        <v>0</v>
      </c>
      <c r="BO46" s="258">
        <f t="shared" si="77"/>
        <v>1</v>
      </c>
      <c r="BP46" s="258">
        <f t="shared" si="78"/>
        <v>1</v>
      </c>
      <c r="BQ46" s="258">
        <f t="shared" si="79"/>
        <v>0</v>
      </c>
      <c r="BR46" s="258">
        <f t="shared" si="80"/>
        <v>1</v>
      </c>
      <c r="BS46" s="258">
        <f t="shared" si="81"/>
        <v>1</v>
      </c>
      <c r="BT46" s="258">
        <f t="shared" si="82"/>
        <v>0</v>
      </c>
      <c r="BU46" s="258">
        <f t="shared" si="83"/>
        <v>1</v>
      </c>
      <c r="BV46" s="258">
        <f t="shared" si="84"/>
        <v>1</v>
      </c>
      <c r="BW46" s="258">
        <f t="shared" si="85"/>
        <v>0</v>
      </c>
      <c r="BX46" s="258">
        <f t="shared" si="86"/>
        <v>1</v>
      </c>
      <c r="BY46" s="258">
        <f t="shared" si="87"/>
        <v>1</v>
      </c>
      <c r="BZ46" s="258">
        <f t="shared" si="88"/>
        <v>0</v>
      </c>
      <c r="CA46" s="258">
        <f t="shared" si="89"/>
        <v>1</v>
      </c>
      <c r="CB46" s="258">
        <f t="shared" si="90"/>
        <v>1</v>
      </c>
      <c r="CC46" s="258">
        <f t="shared" si="91"/>
        <v>0</v>
      </c>
      <c r="CD46" s="258">
        <f t="shared" si="92"/>
        <v>1</v>
      </c>
    </row>
    <row r="47" spans="1:82">
      <c r="A47" s="258"/>
      <c r="B47" s="258"/>
      <c r="C47" s="259"/>
      <c r="D47" s="258"/>
      <c r="E47" s="258"/>
      <c r="F47" s="258"/>
      <c r="G47" s="258">
        <v>39</v>
      </c>
      <c r="H47" s="743" t="s">
        <v>3574</v>
      </c>
      <c r="I47" s="744"/>
      <c r="J47" s="739" t="s">
        <v>3575</v>
      </c>
      <c r="K47" s="745"/>
      <c r="L47" s="745"/>
      <c r="M47" s="272"/>
      <c r="N47" s="508">
        <f t="shared" si="30"/>
        <v>0</v>
      </c>
      <c r="O47" s="510">
        <f t="shared" si="31"/>
        <v>0</v>
      </c>
      <c r="P47" s="260">
        <f t="shared" si="97"/>
        <v>0</v>
      </c>
      <c r="Q47" s="261">
        <f t="shared" si="98"/>
        <v>0</v>
      </c>
      <c r="R47" s="261">
        <f t="shared" si="96"/>
        <v>0</v>
      </c>
      <c r="S47" s="262"/>
      <c r="T47" s="262"/>
      <c r="U47" s="263">
        <f t="shared" si="35"/>
        <v>1.288</v>
      </c>
      <c r="V47" s="264">
        <f>IF(E47="SP",1,IF(D47="",ExtraMargeMateriaal,(1-VLOOKUP(D47,TabelAankoop[],4,FALSE))))</f>
        <v>1</v>
      </c>
      <c r="W47" s="265">
        <f t="shared" si="36"/>
        <v>0.6885</v>
      </c>
      <c r="X47" s="266">
        <f t="shared" si="37"/>
        <v>1</v>
      </c>
      <c r="Y47" s="267">
        <f t="shared" si="38"/>
        <v>1.46</v>
      </c>
      <c r="Z47" s="267">
        <f t="shared" si="39"/>
        <v>1.1599999999999999</v>
      </c>
      <c r="AA47" s="268">
        <f t="shared" si="40"/>
        <v>0</v>
      </c>
      <c r="AB47" s="456">
        <f t="shared" si="41"/>
        <v>0</v>
      </c>
      <c r="AC47" s="457">
        <f t="shared" si="42"/>
        <v>0</v>
      </c>
      <c r="AD47" s="456">
        <f t="shared" si="43"/>
        <v>0</v>
      </c>
      <c r="AE47" s="458">
        <f t="shared" si="44"/>
        <v>0</v>
      </c>
      <c r="AF47" s="457">
        <f t="shared" si="45"/>
        <v>0</v>
      </c>
      <c r="AG47" s="456">
        <f t="shared" si="46"/>
        <v>0</v>
      </c>
      <c r="AH47" s="457">
        <f t="shared" si="47"/>
        <v>0</v>
      </c>
      <c r="AI47" s="268">
        <f t="shared" si="48"/>
        <v>0</v>
      </c>
      <c r="AJ47" s="269">
        <f t="shared" si="49"/>
        <v>0</v>
      </c>
      <c r="AK47" s="270">
        <f t="shared" si="50"/>
        <v>0</v>
      </c>
      <c r="AL47" s="415">
        <f t="shared" si="51"/>
        <v>0</v>
      </c>
      <c r="AM47" s="259" t="str">
        <f>IF(AP47="","",IFERROR(VLOOKUP(AP47,CODES!$A$3:$D$1348,4,FALSE),"X"))&amp;IF(AQ47="","",IFERROR(VLOOKUP(AQ47,CODES!$A$3:$D$1348,4,FALSE),"X"))&amp;IF(AR47="","",IFERROR(VLOOKUP(AR47,CODES!$A$3:$D$1348,4,FALSE),"X"))&amp;IF(AS47="","",IFERROR(VLOOKUP(AS47,CODES!$A$3:$D$1348,4,FALSE),"X"))&amp;IF(AT47="","",IFERROR(VLOOKUP(AT47,CODES!$A$3:$D$1348,4,FALSE),"X"))&amp;IF(AU47="","",IFERROR(VLOOKUP(AU47,CODES!$A$3:$D$1348,4,FALSE),"X"))&amp;IF(AV47="","",IFERROR(VLOOKUP(AV47,CODES!$A$3:$D$1348,4,FALSE),"X"))&amp;IF(AW47="","",IFERROR(VLOOKUP(AW47,CODES!$A$3:$D$1348,4,FALSE),"X"))&amp;IF(AX47="","",IFERROR(VLOOKUP(AX47,CODES!$A$3:$D$1348,4,FALSE),"X"))&amp;IF(AY47="","",IFERROR(VLOOKUP(AY47,CODES!$A$3:$D$1348,4,FALSE),"X"))</f>
        <v/>
      </c>
      <c r="AN47" s="258">
        <f>SUM(IFERROR(VLOOKUP(AP47,CODES!$A$3:$D$1348,4,FALSE)*BC47,0),IFERROR(VLOOKUP(AQ47,CODES!$A$3:$D$1348,4,FALSE)*BF47,0),IFERROR(VLOOKUP(AR47,CODES!$A$3:$D$1348,4,FALSE)*BI47,0),IFERROR(VLOOKUP(AS47,CODES!$A$3:$D$1348,4,FALSE)*BL47,0),IFERROR(VLOOKUP(AT47,CODES!$A$3:$D$1348,4,FALSE)*BO47,0),IFERROR(VLOOKUP(AU47,CODES!$A$3:$D$1348,4,FALSE)*BR47,0),IFERROR(VLOOKUP(AV47,CODES!$A$3:$D$1348,4,FALSE)*BU47,0),IFERROR(VLOOKUP(AW47,CODES!$A$3:$D$1348,4,FALSE)*BX47,0),IFERROR(VLOOKUP(AX47,CODES!$A$3:$D$1348,4,FALSE)*CA47,0),IFERROR(VLOOKUP(AY47,CODES!$A$3:$D$1348,4,FALSE)*CD47,0))</f>
        <v>0</v>
      </c>
      <c r="AO47" s="258">
        <f>SUM(IFERROR(VLOOKUP(AP47,CODES!$A$3:$D$1348,3,FALSE)*BC47,0),IFERROR(VLOOKUP(AQ47,CODES!$A$3:$D$1348,3,FALSE)*BF47,0),IFERROR(VLOOKUP(AR47,CODES!$A$3:$D$1348,3,FALSE)*BI47,0),IFERROR(VLOOKUP(AS47,CODES!$A$3:$D$1348,3,FALSE)*BL47,0),IFERROR(VLOOKUP(AT47,CODES!$A$3:$D$1348,3,FALSE)*BO47,0),IFERROR(VLOOKUP(AU47,CODES!$A$3:$D$1348,3,FALSE)*BR47,0),IFERROR(VLOOKUP(AV47,CODES!$A$3:$D$1348,3,FALSE)*BU47,0),IFERROR(VLOOKUP(AW47,CODES!$A$3:$D$1348,3,FALSE)*BX47,0),IFERROR(VLOOKUP(AX47,CODES!$A$3:$D$1348,3,FALSE)*CA47,0),IFERROR(VLOOKUP(AY47,CODES!$A$3:$D$1348,3,FALSE)*CD47,0))+B47</f>
        <v>0</v>
      </c>
      <c r="AP47" s="271" t="str">
        <f t="shared" si="52"/>
        <v/>
      </c>
      <c r="AQ47" s="271" t="str">
        <f t="shared" si="53"/>
        <v/>
      </c>
      <c r="AR47" s="271" t="str">
        <f t="shared" si="54"/>
        <v/>
      </c>
      <c r="AS47" s="271" t="str">
        <f t="shared" si="55"/>
        <v/>
      </c>
      <c r="AT47" s="271" t="str">
        <f t="shared" si="56"/>
        <v/>
      </c>
      <c r="AU47" s="271" t="str">
        <f t="shared" si="57"/>
        <v/>
      </c>
      <c r="AV47" s="271" t="str">
        <f t="shared" si="58"/>
        <v/>
      </c>
      <c r="AW47" s="271" t="str">
        <f t="shared" si="59"/>
        <v/>
      </c>
      <c r="AX47" s="271" t="str">
        <f t="shared" si="60"/>
        <v/>
      </c>
      <c r="AY47" s="271" t="str">
        <f t="shared" si="61"/>
        <v/>
      </c>
      <c r="AZ47" s="258">
        <f t="shared" si="62"/>
        <v>0</v>
      </c>
      <c r="BA47" s="258">
        <f t="shared" si="63"/>
        <v>1</v>
      </c>
      <c r="BB47" s="258">
        <f t="shared" si="64"/>
        <v>0</v>
      </c>
      <c r="BC47" s="258">
        <f t="shared" si="65"/>
        <v>1</v>
      </c>
      <c r="BD47" s="258">
        <f t="shared" si="66"/>
        <v>1</v>
      </c>
      <c r="BE47" s="258">
        <f t="shared" si="67"/>
        <v>0</v>
      </c>
      <c r="BF47" s="258">
        <f t="shared" si="68"/>
        <v>1</v>
      </c>
      <c r="BG47" s="258">
        <f t="shared" si="69"/>
        <v>1</v>
      </c>
      <c r="BH47" s="258">
        <f t="shared" si="70"/>
        <v>0</v>
      </c>
      <c r="BI47" s="258">
        <f t="shared" si="71"/>
        <v>1</v>
      </c>
      <c r="BJ47" s="258">
        <f t="shared" si="72"/>
        <v>1</v>
      </c>
      <c r="BK47" s="258">
        <f t="shared" si="73"/>
        <v>0</v>
      </c>
      <c r="BL47" s="258">
        <f t="shared" si="74"/>
        <v>1</v>
      </c>
      <c r="BM47" s="258">
        <f t="shared" si="75"/>
        <v>1</v>
      </c>
      <c r="BN47" s="258">
        <f t="shared" si="76"/>
        <v>0</v>
      </c>
      <c r="BO47" s="258">
        <f t="shared" si="77"/>
        <v>1</v>
      </c>
      <c r="BP47" s="258">
        <f t="shared" si="78"/>
        <v>1</v>
      </c>
      <c r="BQ47" s="258">
        <f t="shared" si="79"/>
        <v>0</v>
      </c>
      <c r="BR47" s="258">
        <f t="shared" si="80"/>
        <v>1</v>
      </c>
      <c r="BS47" s="258">
        <f t="shared" si="81"/>
        <v>1</v>
      </c>
      <c r="BT47" s="258">
        <f t="shared" si="82"/>
        <v>0</v>
      </c>
      <c r="BU47" s="258">
        <f t="shared" si="83"/>
        <v>1</v>
      </c>
      <c r="BV47" s="258">
        <f t="shared" si="84"/>
        <v>1</v>
      </c>
      <c r="BW47" s="258">
        <f t="shared" si="85"/>
        <v>0</v>
      </c>
      <c r="BX47" s="258">
        <f t="shared" si="86"/>
        <v>1</v>
      </c>
      <c r="BY47" s="258">
        <f t="shared" si="87"/>
        <v>1</v>
      </c>
      <c r="BZ47" s="258">
        <f t="shared" si="88"/>
        <v>0</v>
      </c>
      <c r="CA47" s="258">
        <f t="shared" si="89"/>
        <v>1</v>
      </c>
      <c r="CB47" s="258">
        <f t="shared" si="90"/>
        <v>1</v>
      </c>
      <c r="CC47" s="258">
        <f t="shared" si="91"/>
        <v>0</v>
      </c>
      <c r="CD47" s="258">
        <f t="shared" si="92"/>
        <v>1</v>
      </c>
    </row>
    <row r="48" spans="1:82">
      <c r="A48" s="258"/>
      <c r="B48" s="258"/>
      <c r="C48" s="259"/>
      <c r="D48" s="258"/>
      <c r="E48" s="258"/>
      <c r="F48" s="258"/>
      <c r="G48" s="258">
        <v>40</v>
      </c>
      <c r="H48" s="743" t="s">
        <v>3576</v>
      </c>
      <c r="I48" s="744"/>
      <c r="J48" s="739" t="s">
        <v>3577</v>
      </c>
      <c r="K48" s="745"/>
      <c r="L48" s="745"/>
      <c r="M48" s="272"/>
      <c r="N48" s="508">
        <f t="shared" si="30"/>
        <v>0</v>
      </c>
      <c r="O48" s="510">
        <f t="shared" si="31"/>
        <v>0</v>
      </c>
      <c r="P48" s="260">
        <f t="shared" si="97"/>
        <v>0</v>
      </c>
      <c r="Q48" s="261">
        <f t="shared" si="98"/>
        <v>0</v>
      </c>
      <c r="R48" s="261">
        <f t="shared" si="96"/>
        <v>0</v>
      </c>
      <c r="S48" s="262"/>
      <c r="T48" s="262"/>
      <c r="U48" s="263">
        <f t="shared" si="35"/>
        <v>1.288</v>
      </c>
      <c r="V48" s="264">
        <f>IF(E48="SP",1,IF(D48="",ExtraMargeMateriaal,(1-VLOOKUP(D48,TabelAankoop[],4,FALSE))))</f>
        <v>1</v>
      </c>
      <c r="W48" s="265">
        <f t="shared" si="36"/>
        <v>0.6885</v>
      </c>
      <c r="X48" s="266">
        <f t="shared" si="37"/>
        <v>1</v>
      </c>
      <c r="Y48" s="267">
        <f t="shared" si="38"/>
        <v>1.46</v>
      </c>
      <c r="Z48" s="267">
        <f t="shared" si="39"/>
        <v>1.1599999999999999</v>
      </c>
      <c r="AA48" s="268">
        <f t="shared" si="40"/>
        <v>0</v>
      </c>
      <c r="AB48" s="456">
        <f t="shared" si="41"/>
        <v>0</v>
      </c>
      <c r="AC48" s="457">
        <f t="shared" si="42"/>
        <v>0</v>
      </c>
      <c r="AD48" s="456">
        <f t="shared" si="43"/>
        <v>0</v>
      </c>
      <c r="AE48" s="458">
        <f t="shared" si="44"/>
        <v>0</v>
      </c>
      <c r="AF48" s="457">
        <f t="shared" si="45"/>
        <v>0</v>
      </c>
      <c r="AG48" s="456">
        <f t="shared" si="46"/>
        <v>0</v>
      </c>
      <c r="AH48" s="457">
        <f t="shared" si="47"/>
        <v>0</v>
      </c>
      <c r="AI48" s="268">
        <f t="shared" si="48"/>
        <v>0</v>
      </c>
      <c r="AJ48" s="269">
        <f t="shared" si="49"/>
        <v>0</v>
      </c>
      <c r="AK48" s="270">
        <f t="shared" si="50"/>
        <v>0</v>
      </c>
      <c r="AL48" s="415">
        <f t="shared" si="51"/>
        <v>0</v>
      </c>
      <c r="AM48" s="259" t="str">
        <f>IF(AP48="","",IFERROR(VLOOKUP(AP48,CODES!$A$3:$D$1348,4,FALSE),"X"))&amp;IF(AQ48="","",IFERROR(VLOOKUP(AQ48,CODES!$A$3:$D$1348,4,FALSE),"X"))&amp;IF(AR48="","",IFERROR(VLOOKUP(AR48,CODES!$A$3:$D$1348,4,FALSE),"X"))&amp;IF(AS48="","",IFERROR(VLOOKUP(AS48,CODES!$A$3:$D$1348,4,FALSE),"X"))&amp;IF(AT48="","",IFERROR(VLOOKUP(AT48,CODES!$A$3:$D$1348,4,FALSE),"X"))&amp;IF(AU48="","",IFERROR(VLOOKUP(AU48,CODES!$A$3:$D$1348,4,FALSE),"X"))&amp;IF(AV48="","",IFERROR(VLOOKUP(AV48,CODES!$A$3:$D$1348,4,FALSE),"X"))&amp;IF(AW48="","",IFERROR(VLOOKUP(AW48,CODES!$A$3:$D$1348,4,FALSE),"X"))&amp;IF(AX48="","",IFERROR(VLOOKUP(AX48,CODES!$A$3:$D$1348,4,FALSE),"X"))&amp;IF(AY48="","",IFERROR(VLOOKUP(AY48,CODES!$A$3:$D$1348,4,FALSE),"X"))</f>
        <v/>
      </c>
      <c r="AN48" s="258">
        <f>SUM(IFERROR(VLOOKUP(AP48,CODES!$A$3:$D$1348,4,FALSE)*BC48,0),IFERROR(VLOOKUP(AQ48,CODES!$A$3:$D$1348,4,FALSE)*BF48,0),IFERROR(VLOOKUP(AR48,CODES!$A$3:$D$1348,4,FALSE)*BI48,0),IFERROR(VLOOKUP(AS48,CODES!$A$3:$D$1348,4,FALSE)*BL48,0),IFERROR(VLOOKUP(AT48,CODES!$A$3:$D$1348,4,FALSE)*BO48,0),IFERROR(VLOOKUP(AU48,CODES!$A$3:$D$1348,4,FALSE)*BR48,0),IFERROR(VLOOKUP(AV48,CODES!$A$3:$D$1348,4,FALSE)*BU48,0),IFERROR(VLOOKUP(AW48,CODES!$A$3:$D$1348,4,FALSE)*BX48,0),IFERROR(VLOOKUP(AX48,CODES!$A$3:$D$1348,4,FALSE)*CA48,0),IFERROR(VLOOKUP(AY48,CODES!$A$3:$D$1348,4,FALSE)*CD48,0))</f>
        <v>0</v>
      </c>
      <c r="AO48" s="258">
        <f>SUM(IFERROR(VLOOKUP(AP48,CODES!$A$3:$D$1348,3,FALSE)*BC48,0),IFERROR(VLOOKUP(AQ48,CODES!$A$3:$D$1348,3,FALSE)*BF48,0),IFERROR(VLOOKUP(AR48,CODES!$A$3:$D$1348,3,FALSE)*BI48,0),IFERROR(VLOOKUP(AS48,CODES!$A$3:$D$1348,3,FALSE)*BL48,0),IFERROR(VLOOKUP(AT48,CODES!$A$3:$D$1348,3,FALSE)*BO48,0),IFERROR(VLOOKUP(AU48,CODES!$A$3:$D$1348,3,FALSE)*BR48,0),IFERROR(VLOOKUP(AV48,CODES!$A$3:$D$1348,3,FALSE)*BU48,0),IFERROR(VLOOKUP(AW48,CODES!$A$3:$D$1348,3,FALSE)*BX48,0),IFERROR(VLOOKUP(AX48,CODES!$A$3:$D$1348,3,FALSE)*CA48,0),IFERROR(VLOOKUP(AY48,CODES!$A$3:$D$1348,3,FALSE)*CD48,0))+B48</f>
        <v>0</v>
      </c>
      <c r="AP48" s="271" t="str">
        <f t="shared" si="52"/>
        <v/>
      </c>
      <c r="AQ48" s="271" t="str">
        <f t="shared" si="53"/>
        <v/>
      </c>
      <c r="AR48" s="271" t="str">
        <f t="shared" si="54"/>
        <v/>
      </c>
      <c r="AS48" s="271" t="str">
        <f t="shared" si="55"/>
        <v/>
      </c>
      <c r="AT48" s="271" t="str">
        <f t="shared" si="56"/>
        <v/>
      </c>
      <c r="AU48" s="271" t="str">
        <f t="shared" si="57"/>
        <v/>
      </c>
      <c r="AV48" s="271" t="str">
        <f t="shared" si="58"/>
        <v/>
      </c>
      <c r="AW48" s="271" t="str">
        <f t="shared" si="59"/>
        <v/>
      </c>
      <c r="AX48" s="271" t="str">
        <f t="shared" si="60"/>
        <v/>
      </c>
      <c r="AY48" s="271" t="str">
        <f t="shared" si="61"/>
        <v/>
      </c>
      <c r="AZ48" s="258">
        <f t="shared" si="62"/>
        <v>0</v>
      </c>
      <c r="BA48" s="258">
        <f t="shared" si="63"/>
        <v>1</v>
      </c>
      <c r="BB48" s="258">
        <f t="shared" si="64"/>
        <v>0</v>
      </c>
      <c r="BC48" s="258">
        <f t="shared" si="65"/>
        <v>1</v>
      </c>
      <c r="BD48" s="258">
        <f t="shared" si="66"/>
        <v>1</v>
      </c>
      <c r="BE48" s="258">
        <f t="shared" si="67"/>
        <v>0</v>
      </c>
      <c r="BF48" s="258">
        <f t="shared" si="68"/>
        <v>1</v>
      </c>
      <c r="BG48" s="258">
        <f t="shared" si="69"/>
        <v>1</v>
      </c>
      <c r="BH48" s="258">
        <f t="shared" si="70"/>
        <v>0</v>
      </c>
      <c r="BI48" s="258">
        <f t="shared" si="71"/>
        <v>1</v>
      </c>
      <c r="BJ48" s="258">
        <f t="shared" si="72"/>
        <v>1</v>
      </c>
      <c r="BK48" s="258">
        <f t="shared" si="73"/>
        <v>0</v>
      </c>
      <c r="BL48" s="258">
        <f t="shared" si="74"/>
        <v>1</v>
      </c>
      <c r="BM48" s="258">
        <f t="shared" si="75"/>
        <v>1</v>
      </c>
      <c r="BN48" s="258">
        <f t="shared" si="76"/>
        <v>0</v>
      </c>
      <c r="BO48" s="258">
        <f t="shared" si="77"/>
        <v>1</v>
      </c>
      <c r="BP48" s="258">
        <f t="shared" si="78"/>
        <v>1</v>
      </c>
      <c r="BQ48" s="258">
        <f t="shared" si="79"/>
        <v>0</v>
      </c>
      <c r="BR48" s="258">
        <f t="shared" si="80"/>
        <v>1</v>
      </c>
      <c r="BS48" s="258">
        <f t="shared" si="81"/>
        <v>1</v>
      </c>
      <c r="BT48" s="258">
        <f t="shared" si="82"/>
        <v>0</v>
      </c>
      <c r="BU48" s="258">
        <f t="shared" si="83"/>
        <v>1</v>
      </c>
      <c r="BV48" s="258">
        <f t="shared" si="84"/>
        <v>1</v>
      </c>
      <c r="BW48" s="258">
        <f t="shared" si="85"/>
        <v>0</v>
      </c>
      <c r="BX48" s="258">
        <f t="shared" si="86"/>
        <v>1</v>
      </c>
      <c r="BY48" s="258">
        <f t="shared" si="87"/>
        <v>1</v>
      </c>
      <c r="BZ48" s="258">
        <f t="shared" si="88"/>
        <v>0</v>
      </c>
      <c r="CA48" s="258">
        <f t="shared" si="89"/>
        <v>1</v>
      </c>
      <c r="CB48" s="258">
        <f t="shared" si="90"/>
        <v>1</v>
      </c>
      <c r="CC48" s="258">
        <f t="shared" si="91"/>
        <v>0</v>
      </c>
      <c r="CD48" s="258">
        <f t="shared" si="92"/>
        <v>1</v>
      </c>
    </row>
    <row r="49" spans="1:82">
      <c r="A49" s="258" t="s">
        <v>3578</v>
      </c>
      <c r="B49" s="258"/>
      <c r="C49" s="259">
        <v>238.28</v>
      </c>
      <c r="D49" s="258" t="s">
        <v>3579</v>
      </c>
      <c r="E49" s="258"/>
      <c r="F49" s="258"/>
      <c r="G49" s="258">
        <v>41</v>
      </c>
      <c r="H49" s="743" t="s">
        <v>3580</v>
      </c>
      <c r="I49" s="744"/>
      <c r="J49" s="739" t="s">
        <v>3577</v>
      </c>
      <c r="K49" s="745" t="s">
        <v>3491</v>
      </c>
      <c r="L49" s="745" t="s">
        <v>3492</v>
      </c>
      <c r="M49" s="272">
        <v>1</v>
      </c>
      <c r="N49" s="508">
        <f t="shared" si="30"/>
        <v>213.55</v>
      </c>
      <c r="O49" s="510">
        <f t="shared" si="31"/>
        <v>213.55</v>
      </c>
      <c r="P49" s="260">
        <f t="shared" si="97"/>
        <v>130.6815</v>
      </c>
      <c r="Q49" s="261">
        <f t="shared" si="98"/>
        <v>45</v>
      </c>
      <c r="R49" s="261"/>
      <c r="S49" s="262"/>
      <c r="T49" s="262"/>
      <c r="U49" s="263">
        <f t="shared" si="35"/>
        <v>1.288</v>
      </c>
      <c r="V49" s="264">
        <f>IF(E49="SP",1,IF(D49="",ExtraMargeMateriaal,(1-VLOOKUP(D49,TabelAankoop[],4,FALSE))))</f>
        <v>1</v>
      </c>
      <c r="W49" s="265">
        <f t="shared" si="36"/>
        <v>0.6885</v>
      </c>
      <c r="X49" s="266">
        <f t="shared" si="37"/>
        <v>1</v>
      </c>
      <c r="Y49" s="267">
        <f t="shared" si="38"/>
        <v>1.46</v>
      </c>
      <c r="Z49" s="267">
        <f t="shared" si="39"/>
        <v>1.1599999999999999</v>
      </c>
      <c r="AA49" s="268">
        <f t="shared" si="40"/>
        <v>213.55</v>
      </c>
      <c r="AB49" s="456">
        <f t="shared" si="41"/>
        <v>130.68</v>
      </c>
      <c r="AC49" s="457">
        <f t="shared" si="42"/>
        <v>168.32</v>
      </c>
      <c r="AD49" s="456">
        <f t="shared" si="43"/>
        <v>45.23</v>
      </c>
      <c r="AE49" s="458">
        <f t="shared" si="44"/>
        <v>45</v>
      </c>
      <c r="AF49" s="457">
        <f t="shared" si="45"/>
        <v>0.75</v>
      </c>
      <c r="AG49" s="456">
        <f t="shared" si="46"/>
        <v>0</v>
      </c>
      <c r="AH49" s="457">
        <f t="shared" si="47"/>
        <v>0</v>
      </c>
      <c r="AI49" s="268">
        <f t="shared" si="48"/>
        <v>130.6815</v>
      </c>
      <c r="AJ49" s="269">
        <f t="shared" si="49"/>
        <v>168.31777199999999</v>
      </c>
      <c r="AK49" s="270">
        <f t="shared" si="50"/>
        <v>45.234450000000002</v>
      </c>
      <c r="AL49" s="415">
        <f t="shared" si="51"/>
        <v>0</v>
      </c>
      <c r="AM49" s="259" t="str">
        <f>IF(AP49="","",IFERROR(VLOOKUP(AP49,CODES!$A$3:$D$1348,4,FALSE),"X"))&amp;IF(AQ49="","",IFERROR(VLOOKUP(AQ49,CODES!$A$3:$D$1348,4,FALSE),"X"))&amp;IF(AR49="","",IFERROR(VLOOKUP(AR49,CODES!$A$3:$D$1348,4,FALSE),"X"))&amp;IF(AS49="","",IFERROR(VLOOKUP(AS49,CODES!$A$3:$D$1348,4,FALSE),"X"))&amp;IF(AT49="","",IFERROR(VLOOKUP(AT49,CODES!$A$3:$D$1348,4,FALSE),"X"))&amp;IF(AU49="","",IFERROR(VLOOKUP(AU49,CODES!$A$3:$D$1348,4,FALSE),"X"))&amp;IF(AV49="","",IFERROR(VLOOKUP(AV49,CODES!$A$3:$D$1348,4,FALSE),"X"))&amp;IF(AW49="","",IFERROR(VLOOKUP(AW49,CODES!$A$3:$D$1348,4,FALSE),"X"))&amp;IF(AX49="","",IFERROR(VLOOKUP(AX49,CODES!$A$3:$D$1348,4,FALSE),"X"))&amp;IF(AY49="","",IFERROR(VLOOKUP(AY49,CODES!$A$3:$D$1348,4,FALSE),"X"))</f>
        <v>3</v>
      </c>
      <c r="AN49" s="258">
        <f>SUM(IFERROR(VLOOKUP(AP49,CODES!$A$3:$D$1348,4,FALSE)*BC49,0),IFERROR(VLOOKUP(AQ49,CODES!$A$3:$D$1348,4,FALSE)*BF49,0),IFERROR(VLOOKUP(AR49,CODES!$A$3:$D$1348,4,FALSE)*BI49,0),IFERROR(VLOOKUP(AS49,CODES!$A$3:$D$1348,4,FALSE)*BL49,0),IFERROR(VLOOKUP(AT49,CODES!$A$3:$D$1348,4,FALSE)*BO49,0),IFERROR(VLOOKUP(AU49,CODES!$A$3:$D$1348,4,FALSE)*BR49,0),IFERROR(VLOOKUP(AV49,CODES!$A$3:$D$1348,4,FALSE)*BU49,0),IFERROR(VLOOKUP(AW49,CODES!$A$3:$D$1348,4,FALSE)*BX49,0),IFERROR(VLOOKUP(AX49,CODES!$A$3:$D$1348,4,FALSE)*CA49,0),IFERROR(VLOOKUP(AY49,CODES!$A$3:$D$1348,4,FALSE)*CD49,0))</f>
        <v>45</v>
      </c>
      <c r="AO49" s="258">
        <f>SUM(IFERROR(VLOOKUP(AP49,CODES!$A$3:$D$1348,3,FALSE)*BC49,0),IFERROR(VLOOKUP(AQ49,CODES!$A$3:$D$1348,3,FALSE)*BF49,0),IFERROR(VLOOKUP(AR49,CODES!$A$3:$D$1348,3,FALSE)*BI49,0),IFERROR(VLOOKUP(AS49,CODES!$A$3:$D$1348,3,FALSE)*BL49,0),IFERROR(VLOOKUP(AT49,CODES!$A$3:$D$1348,3,FALSE)*BO49,0),IFERROR(VLOOKUP(AU49,CODES!$A$3:$D$1348,3,FALSE)*BR49,0),IFERROR(VLOOKUP(AV49,CODES!$A$3:$D$1348,3,FALSE)*BU49,0),IFERROR(VLOOKUP(AW49,CODES!$A$3:$D$1348,3,FALSE)*BX49,0),IFERROR(VLOOKUP(AX49,CODES!$A$3:$D$1348,3,FALSE)*CA49,0),IFERROR(VLOOKUP(AY49,CODES!$A$3:$D$1348,3,FALSE)*CD49,0))+B49</f>
        <v>130.6815</v>
      </c>
      <c r="AP49" s="271" t="str">
        <f t="shared" si="52"/>
        <v>H07Z1R50</v>
      </c>
      <c r="AQ49" s="271" t="str">
        <f t="shared" si="53"/>
        <v/>
      </c>
      <c r="AR49" s="271" t="str">
        <f t="shared" si="54"/>
        <v/>
      </c>
      <c r="AS49" s="271" t="str">
        <f t="shared" si="55"/>
        <v/>
      </c>
      <c r="AT49" s="271" t="str">
        <f t="shared" si="56"/>
        <v/>
      </c>
      <c r="AU49" s="271" t="str">
        <f t="shared" si="57"/>
        <v/>
      </c>
      <c r="AV49" s="271" t="str">
        <f t="shared" si="58"/>
        <v/>
      </c>
      <c r="AW49" s="271" t="str">
        <f t="shared" si="59"/>
        <v/>
      </c>
      <c r="AX49" s="271" t="str">
        <f t="shared" si="60"/>
        <v/>
      </c>
      <c r="AY49" s="271" t="str">
        <f t="shared" si="61"/>
        <v/>
      </c>
      <c r="AZ49" s="258">
        <f t="shared" si="62"/>
        <v>11</v>
      </c>
      <c r="BA49" s="258">
        <f t="shared" si="63"/>
        <v>12</v>
      </c>
      <c r="BB49" s="258">
        <f t="shared" si="64"/>
        <v>3</v>
      </c>
      <c r="BC49" s="258" t="str">
        <f t="shared" si="65"/>
        <v>15</v>
      </c>
      <c r="BD49" s="258">
        <f t="shared" si="66"/>
        <v>12</v>
      </c>
      <c r="BE49" s="258">
        <f t="shared" si="67"/>
        <v>0</v>
      </c>
      <c r="BF49" s="258">
        <f t="shared" si="68"/>
        <v>1</v>
      </c>
      <c r="BG49" s="258">
        <f t="shared" si="69"/>
        <v>12</v>
      </c>
      <c r="BH49" s="258">
        <f t="shared" si="70"/>
        <v>0</v>
      </c>
      <c r="BI49" s="258">
        <f t="shared" si="71"/>
        <v>1</v>
      </c>
      <c r="BJ49" s="258">
        <f t="shared" si="72"/>
        <v>12</v>
      </c>
      <c r="BK49" s="258">
        <f t="shared" si="73"/>
        <v>0</v>
      </c>
      <c r="BL49" s="258">
        <f t="shared" si="74"/>
        <v>1</v>
      </c>
      <c r="BM49" s="258">
        <f t="shared" si="75"/>
        <v>12</v>
      </c>
      <c r="BN49" s="258">
        <f t="shared" si="76"/>
        <v>0</v>
      </c>
      <c r="BO49" s="258">
        <f t="shared" si="77"/>
        <v>1</v>
      </c>
      <c r="BP49" s="258">
        <f t="shared" si="78"/>
        <v>12</v>
      </c>
      <c r="BQ49" s="258">
        <f t="shared" si="79"/>
        <v>0</v>
      </c>
      <c r="BR49" s="258">
        <f t="shared" si="80"/>
        <v>1</v>
      </c>
      <c r="BS49" s="258">
        <f t="shared" si="81"/>
        <v>12</v>
      </c>
      <c r="BT49" s="258">
        <f t="shared" si="82"/>
        <v>0</v>
      </c>
      <c r="BU49" s="258">
        <f t="shared" si="83"/>
        <v>1</v>
      </c>
      <c r="BV49" s="258">
        <f t="shared" si="84"/>
        <v>12</v>
      </c>
      <c r="BW49" s="258">
        <f t="shared" si="85"/>
        <v>0</v>
      </c>
      <c r="BX49" s="258">
        <f t="shared" si="86"/>
        <v>1</v>
      </c>
      <c r="BY49" s="258">
        <f t="shared" si="87"/>
        <v>12</v>
      </c>
      <c r="BZ49" s="258">
        <f t="shared" si="88"/>
        <v>0</v>
      </c>
      <c r="CA49" s="258">
        <f t="shared" si="89"/>
        <v>1</v>
      </c>
      <c r="CB49" s="258">
        <f t="shared" si="90"/>
        <v>12</v>
      </c>
      <c r="CC49" s="258">
        <f t="shared" si="91"/>
        <v>0</v>
      </c>
      <c r="CD49" s="258">
        <f t="shared" si="92"/>
        <v>1</v>
      </c>
    </row>
    <row r="50" spans="1:82">
      <c r="A50" s="258"/>
      <c r="B50" s="258"/>
      <c r="C50" s="259"/>
      <c r="D50" s="258"/>
      <c r="E50" s="258"/>
      <c r="F50" s="258"/>
      <c r="G50" s="258">
        <v>42</v>
      </c>
      <c r="H50" s="743" t="s">
        <v>3581</v>
      </c>
      <c r="I50" s="744"/>
      <c r="J50" s="739" t="s">
        <v>3582</v>
      </c>
      <c r="K50" s="745"/>
      <c r="L50" s="745"/>
      <c r="M50" s="272"/>
      <c r="N50" s="508">
        <f t="shared" si="30"/>
        <v>0</v>
      </c>
      <c r="O50" s="510">
        <f t="shared" si="31"/>
        <v>0</v>
      </c>
      <c r="P50" s="260">
        <f t="shared" si="97"/>
        <v>0</v>
      </c>
      <c r="Q50" s="261">
        <f t="shared" si="98"/>
        <v>0</v>
      </c>
      <c r="R50" s="261">
        <f t="shared" si="96"/>
        <v>0</v>
      </c>
      <c r="S50" s="262"/>
      <c r="T50" s="262"/>
      <c r="U50" s="263">
        <f t="shared" si="35"/>
        <v>1.288</v>
      </c>
      <c r="V50" s="264">
        <f>IF(E50="SP",1,IF(D50="",ExtraMargeMateriaal,(1-VLOOKUP(D50,TabelAankoop[],4,FALSE))))</f>
        <v>1</v>
      </c>
      <c r="W50" s="265">
        <f t="shared" si="36"/>
        <v>0.6885</v>
      </c>
      <c r="X50" s="266">
        <f t="shared" si="37"/>
        <v>1</v>
      </c>
      <c r="Y50" s="267">
        <f t="shared" si="38"/>
        <v>1.46</v>
      </c>
      <c r="Z50" s="267">
        <f t="shared" si="39"/>
        <v>1.1599999999999999</v>
      </c>
      <c r="AA50" s="268">
        <f t="shared" si="40"/>
        <v>0</v>
      </c>
      <c r="AB50" s="456">
        <f t="shared" si="41"/>
        <v>0</v>
      </c>
      <c r="AC50" s="457">
        <f t="shared" si="42"/>
        <v>0</v>
      </c>
      <c r="AD50" s="456">
        <f t="shared" si="43"/>
        <v>0</v>
      </c>
      <c r="AE50" s="458">
        <f t="shared" si="44"/>
        <v>0</v>
      </c>
      <c r="AF50" s="457">
        <f t="shared" si="45"/>
        <v>0</v>
      </c>
      <c r="AG50" s="456">
        <f t="shared" si="46"/>
        <v>0</v>
      </c>
      <c r="AH50" s="457">
        <f t="shared" si="47"/>
        <v>0</v>
      </c>
      <c r="AI50" s="268">
        <f t="shared" si="48"/>
        <v>0</v>
      </c>
      <c r="AJ50" s="269">
        <f t="shared" si="49"/>
        <v>0</v>
      </c>
      <c r="AK50" s="270">
        <f t="shared" si="50"/>
        <v>0</v>
      </c>
      <c r="AL50" s="415">
        <f t="shared" si="51"/>
        <v>0</v>
      </c>
      <c r="AM50" s="259" t="str">
        <f>IF(AP50="","",IFERROR(VLOOKUP(AP50,CODES!$A$3:$D$1348,4,FALSE),"X"))&amp;IF(AQ50="","",IFERROR(VLOOKUP(AQ50,CODES!$A$3:$D$1348,4,FALSE),"X"))&amp;IF(AR50="","",IFERROR(VLOOKUP(AR50,CODES!$A$3:$D$1348,4,FALSE),"X"))&amp;IF(AS50="","",IFERROR(VLOOKUP(AS50,CODES!$A$3:$D$1348,4,FALSE),"X"))&amp;IF(AT50="","",IFERROR(VLOOKUP(AT50,CODES!$A$3:$D$1348,4,FALSE),"X"))&amp;IF(AU50="","",IFERROR(VLOOKUP(AU50,CODES!$A$3:$D$1348,4,FALSE),"X"))&amp;IF(AV50="","",IFERROR(VLOOKUP(AV50,CODES!$A$3:$D$1348,4,FALSE),"X"))&amp;IF(AW50="","",IFERROR(VLOOKUP(AW50,CODES!$A$3:$D$1348,4,FALSE),"X"))&amp;IF(AX50="","",IFERROR(VLOOKUP(AX50,CODES!$A$3:$D$1348,4,FALSE),"X"))&amp;IF(AY50="","",IFERROR(VLOOKUP(AY50,CODES!$A$3:$D$1348,4,FALSE),"X"))</f>
        <v/>
      </c>
      <c r="AN50" s="258">
        <f>SUM(IFERROR(VLOOKUP(AP50,CODES!$A$3:$D$1348,4,FALSE)*BC50,0),IFERROR(VLOOKUP(AQ50,CODES!$A$3:$D$1348,4,FALSE)*BF50,0),IFERROR(VLOOKUP(AR50,CODES!$A$3:$D$1348,4,FALSE)*BI50,0),IFERROR(VLOOKUP(AS50,CODES!$A$3:$D$1348,4,FALSE)*BL50,0),IFERROR(VLOOKUP(AT50,CODES!$A$3:$D$1348,4,FALSE)*BO50,0),IFERROR(VLOOKUP(AU50,CODES!$A$3:$D$1348,4,FALSE)*BR50,0),IFERROR(VLOOKUP(AV50,CODES!$A$3:$D$1348,4,FALSE)*BU50,0),IFERROR(VLOOKUP(AW50,CODES!$A$3:$D$1348,4,FALSE)*BX50,0),IFERROR(VLOOKUP(AX50,CODES!$A$3:$D$1348,4,FALSE)*CA50,0),IFERROR(VLOOKUP(AY50,CODES!$A$3:$D$1348,4,FALSE)*CD50,0))</f>
        <v>0</v>
      </c>
      <c r="AO50" s="258">
        <f>SUM(IFERROR(VLOOKUP(AP50,CODES!$A$3:$D$1348,3,FALSE)*BC50,0),IFERROR(VLOOKUP(AQ50,CODES!$A$3:$D$1348,3,FALSE)*BF50,0),IFERROR(VLOOKUP(AR50,CODES!$A$3:$D$1348,3,FALSE)*BI50,0),IFERROR(VLOOKUP(AS50,CODES!$A$3:$D$1348,3,FALSE)*BL50,0),IFERROR(VLOOKUP(AT50,CODES!$A$3:$D$1348,3,FALSE)*BO50,0),IFERROR(VLOOKUP(AU50,CODES!$A$3:$D$1348,3,FALSE)*BR50,0),IFERROR(VLOOKUP(AV50,CODES!$A$3:$D$1348,3,FALSE)*BU50,0),IFERROR(VLOOKUP(AW50,CODES!$A$3:$D$1348,3,FALSE)*BX50,0),IFERROR(VLOOKUP(AX50,CODES!$A$3:$D$1348,3,FALSE)*CA50,0),IFERROR(VLOOKUP(AY50,CODES!$A$3:$D$1348,3,FALSE)*CD50,0))+B50</f>
        <v>0</v>
      </c>
      <c r="AP50" s="271" t="str">
        <f t="shared" si="52"/>
        <v/>
      </c>
      <c r="AQ50" s="271" t="str">
        <f t="shared" si="53"/>
        <v/>
      </c>
      <c r="AR50" s="271" t="str">
        <f t="shared" si="54"/>
        <v/>
      </c>
      <c r="AS50" s="271" t="str">
        <f t="shared" si="55"/>
        <v/>
      </c>
      <c r="AT50" s="271" t="str">
        <f t="shared" si="56"/>
        <v/>
      </c>
      <c r="AU50" s="271" t="str">
        <f t="shared" si="57"/>
        <v/>
      </c>
      <c r="AV50" s="271" t="str">
        <f t="shared" si="58"/>
        <v/>
      </c>
      <c r="AW50" s="271" t="str">
        <f t="shared" si="59"/>
        <v/>
      </c>
      <c r="AX50" s="271" t="str">
        <f t="shared" si="60"/>
        <v/>
      </c>
      <c r="AY50" s="271" t="str">
        <f t="shared" si="61"/>
        <v/>
      </c>
      <c r="AZ50" s="258">
        <f t="shared" si="62"/>
        <v>0</v>
      </c>
      <c r="BA50" s="258">
        <f t="shared" si="63"/>
        <v>1</v>
      </c>
      <c r="BB50" s="258">
        <f t="shared" si="64"/>
        <v>0</v>
      </c>
      <c r="BC50" s="258">
        <f t="shared" si="65"/>
        <v>1</v>
      </c>
      <c r="BD50" s="258">
        <f t="shared" si="66"/>
        <v>1</v>
      </c>
      <c r="BE50" s="258">
        <f t="shared" si="67"/>
        <v>0</v>
      </c>
      <c r="BF50" s="258">
        <f t="shared" si="68"/>
        <v>1</v>
      </c>
      <c r="BG50" s="258">
        <f t="shared" si="69"/>
        <v>1</v>
      </c>
      <c r="BH50" s="258">
        <f t="shared" si="70"/>
        <v>0</v>
      </c>
      <c r="BI50" s="258">
        <f t="shared" si="71"/>
        <v>1</v>
      </c>
      <c r="BJ50" s="258">
        <f t="shared" si="72"/>
        <v>1</v>
      </c>
      <c r="BK50" s="258">
        <f t="shared" si="73"/>
        <v>0</v>
      </c>
      <c r="BL50" s="258">
        <f t="shared" si="74"/>
        <v>1</v>
      </c>
      <c r="BM50" s="258">
        <f t="shared" si="75"/>
        <v>1</v>
      </c>
      <c r="BN50" s="258">
        <f t="shared" si="76"/>
        <v>0</v>
      </c>
      <c r="BO50" s="258">
        <f t="shared" si="77"/>
        <v>1</v>
      </c>
      <c r="BP50" s="258">
        <f t="shared" si="78"/>
        <v>1</v>
      </c>
      <c r="BQ50" s="258">
        <f t="shared" si="79"/>
        <v>0</v>
      </c>
      <c r="BR50" s="258">
        <f t="shared" si="80"/>
        <v>1</v>
      </c>
      <c r="BS50" s="258">
        <f t="shared" si="81"/>
        <v>1</v>
      </c>
      <c r="BT50" s="258">
        <f t="shared" si="82"/>
        <v>0</v>
      </c>
      <c r="BU50" s="258">
        <f t="shared" si="83"/>
        <v>1</v>
      </c>
      <c r="BV50" s="258">
        <f t="shared" si="84"/>
        <v>1</v>
      </c>
      <c r="BW50" s="258">
        <f t="shared" si="85"/>
        <v>0</v>
      </c>
      <c r="BX50" s="258">
        <f t="shared" si="86"/>
        <v>1</v>
      </c>
      <c r="BY50" s="258">
        <f t="shared" si="87"/>
        <v>1</v>
      </c>
      <c r="BZ50" s="258">
        <f t="shared" si="88"/>
        <v>0</v>
      </c>
      <c r="CA50" s="258">
        <f t="shared" si="89"/>
        <v>1</v>
      </c>
      <c r="CB50" s="258">
        <f t="shared" si="90"/>
        <v>1</v>
      </c>
      <c r="CC50" s="258">
        <f t="shared" si="91"/>
        <v>0</v>
      </c>
      <c r="CD50" s="258">
        <f t="shared" si="92"/>
        <v>1</v>
      </c>
    </row>
    <row r="51" spans="1:82">
      <c r="A51" s="258" t="s">
        <v>3583</v>
      </c>
      <c r="B51" s="258">
        <v>150</v>
      </c>
      <c r="C51" s="259">
        <v>238.28</v>
      </c>
      <c r="D51" s="258" t="s">
        <v>3579</v>
      </c>
      <c r="E51" s="258"/>
      <c r="F51" s="258"/>
      <c r="G51" s="258">
        <v>43</v>
      </c>
      <c r="H51" s="743" t="s">
        <v>3584</v>
      </c>
      <c r="I51" s="744"/>
      <c r="J51" s="739" t="s">
        <v>3582</v>
      </c>
      <c r="K51" s="745" t="s">
        <v>3491</v>
      </c>
      <c r="L51" s="745" t="s">
        <v>3492</v>
      </c>
      <c r="M51" s="272">
        <v>1</v>
      </c>
      <c r="N51" s="508">
        <f t="shared" si="30"/>
        <v>535.80999999999995</v>
      </c>
      <c r="O51" s="510">
        <f t="shared" si="31"/>
        <v>535.80999999999995</v>
      </c>
      <c r="P51" s="260">
        <f t="shared" si="97"/>
        <v>337.96</v>
      </c>
      <c r="Q51" s="261">
        <f t="shared" si="98"/>
        <v>100</v>
      </c>
      <c r="R51" s="261"/>
      <c r="S51" s="262"/>
      <c r="T51" s="262"/>
      <c r="U51" s="263">
        <f t="shared" si="35"/>
        <v>1.288</v>
      </c>
      <c r="V51" s="264">
        <f>IF(E51="SP",1,IF(D51="",ExtraMargeMateriaal,(1-VLOOKUP(D51,TabelAankoop[],4,FALSE))))</f>
        <v>1</v>
      </c>
      <c r="W51" s="265">
        <f t="shared" si="36"/>
        <v>0.6885</v>
      </c>
      <c r="X51" s="266">
        <f t="shared" si="37"/>
        <v>1</v>
      </c>
      <c r="Y51" s="267">
        <f t="shared" si="38"/>
        <v>1.46</v>
      </c>
      <c r="Z51" s="267">
        <f t="shared" si="39"/>
        <v>1.1599999999999999</v>
      </c>
      <c r="AA51" s="268">
        <f t="shared" si="40"/>
        <v>535.80999999999995</v>
      </c>
      <c r="AB51" s="456">
        <f t="shared" si="41"/>
        <v>337.96</v>
      </c>
      <c r="AC51" s="457">
        <f t="shared" si="42"/>
        <v>435.29</v>
      </c>
      <c r="AD51" s="456">
        <f t="shared" si="43"/>
        <v>100.52</v>
      </c>
      <c r="AE51" s="458">
        <f t="shared" si="44"/>
        <v>100</v>
      </c>
      <c r="AF51" s="457">
        <f t="shared" si="45"/>
        <v>1.6666666666666667</v>
      </c>
      <c r="AG51" s="456">
        <f t="shared" si="46"/>
        <v>0</v>
      </c>
      <c r="AH51" s="457">
        <f t="shared" si="47"/>
        <v>0</v>
      </c>
      <c r="AI51" s="268">
        <f t="shared" si="48"/>
        <v>337.96</v>
      </c>
      <c r="AJ51" s="269">
        <f t="shared" si="49"/>
        <v>435.29248000000001</v>
      </c>
      <c r="AK51" s="270">
        <f t="shared" si="50"/>
        <v>100.52099999999999</v>
      </c>
      <c r="AL51" s="415">
        <f t="shared" si="51"/>
        <v>0</v>
      </c>
      <c r="AM51" s="259" t="str">
        <f>IF(AP51="","",IFERROR(VLOOKUP(AP51,CODES!$A$3:$D$1348,4,FALSE),"X"))&amp;IF(AQ51="","",IFERROR(VLOOKUP(AQ51,CODES!$A$3:$D$1348,4,FALSE),"X"))&amp;IF(AR51="","",IFERROR(VLOOKUP(AR51,CODES!$A$3:$D$1348,4,FALSE),"X"))&amp;IF(AS51="","",IFERROR(VLOOKUP(AS51,CODES!$A$3:$D$1348,4,FALSE),"X"))&amp;IF(AT51="","",IFERROR(VLOOKUP(AT51,CODES!$A$3:$D$1348,4,FALSE),"X"))&amp;IF(AU51="","",IFERROR(VLOOKUP(AU51,CODES!$A$3:$D$1348,4,FALSE),"X"))&amp;IF(AV51="","",IFERROR(VLOOKUP(AV51,CODES!$A$3:$D$1348,4,FALSE),"X"))&amp;IF(AW51="","",IFERROR(VLOOKUP(AW51,CODES!$A$3:$D$1348,4,FALSE),"X"))&amp;IF(AX51="","",IFERROR(VLOOKUP(AX51,CODES!$A$3:$D$1348,4,FALSE),"X"))&amp;IF(AY51="","",IFERROR(VLOOKUP(AY51,CODES!$A$3:$D$1348,4,FALSE),"X"))</f>
        <v>2</v>
      </c>
      <c r="AN51" s="258">
        <f>SUM(IFERROR(VLOOKUP(AP51,CODES!$A$3:$D$1348,4,FALSE)*BC51,0),IFERROR(VLOOKUP(AQ51,CODES!$A$3:$D$1348,4,FALSE)*BF51,0),IFERROR(VLOOKUP(AR51,CODES!$A$3:$D$1348,4,FALSE)*BI51,0),IFERROR(VLOOKUP(AS51,CODES!$A$3:$D$1348,4,FALSE)*BL51,0),IFERROR(VLOOKUP(AT51,CODES!$A$3:$D$1348,4,FALSE)*BO51,0),IFERROR(VLOOKUP(AU51,CODES!$A$3:$D$1348,4,FALSE)*BR51,0),IFERROR(VLOOKUP(AV51,CODES!$A$3:$D$1348,4,FALSE)*BU51,0),IFERROR(VLOOKUP(AW51,CODES!$A$3:$D$1348,4,FALSE)*BX51,0),IFERROR(VLOOKUP(AX51,CODES!$A$3:$D$1348,4,FALSE)*CA51,0),IFERROR(VLOOKUP(AY51,CODES!$A$3:$D$1348,4,FALSE)*CD51,0))</f>
        <v>100</v>
      </c>
      <c r="AO51" s="258">
        <f>SUM(IFERROR(VLOOKUP(AP51,CODES!$A$3:$D$1348,3,FALSE)*BC51,0),IFERROR(VLOOKUP(AQ51,CODES!$A$3:$D$1348,3,FALSE)*BF51,0),IFERROR(VLOOKUP(AR51,CODES!$A$3:$D$1348,3,FALSE)*BI51,0),IFERROR(VLOOKUP(AS51,CODES!$A$3:$D$1348,3,FALSE)*BL51,0),IFERROR(VLOOKUP(AT51,CODES!$A$3:$D$1348,3,FALSE)*BO51,0),IFERROR(VLOOKUP(AU51,CODES!$A$3:$D$1348,3,FALSE)*BR51,0),IFERROR(VLOOKUP(AV51,CODES!$A$3:$D$1348,3,FALSE)*BU51,0),IFERROR(VLOOKUP(AW51,CODES!$A$3:$D$1348,3,FALSE)*BX51,0),IFERROR(VLOOKUP(AX51,CODES!$A$3:$D$1348,3,FALSE)*CA51,0),IFERROR(VLOOKUP(AY51,CODES!$A$3:$D$1348,3,FALSE)*CD51,0))+B51</f>
        <v>337.96</v>
      </c>
      <c r="AP51" s="271" t="str">
        <f t="shared" si="52"/>
        <v>H07Z1R16</v>
      </c>
      <c r="AQ51" s="271" t="str">
        <f t="shared" si="53"/>
        <v/>
      </c>
      <c r="AR51" s="271" t="str">
        <f t="shared" si="54"/>
        <v/>
      </c>
      <c r="AS51" s="271" t="str">
        <f t="shared" si="55"/>
        <v/>
      </c>
      <c r="AT51" s="271" t="str">
        <f t="shared" si="56"/>
        <v/>
      </c>
      <c r="AU51" s="271" t="str">
        <f t="shared" si="57"/>
        <v/>
      </c>
      <c r="AV51" s="271" t="str">
        <f t="shared" si="58"/>
        <v/>
      </c>
      <c r="AW51" s="271" t="str">
        <f t="shared" si="59"/>
        <v/>
      </c>
      <c r="AX51" s="271" t="str">
        <f t="shared" si="60"/>
        <v/>
      </c>
      <c r="AY51" s="271" t="str">
        <f t="shared" si="61"/>
        <v/>
      </c>
      <c r="AZ51" s="258">
        <f t="shared" si="62"/>
        <v>11</v>
      </c>
      <c r="BA51" s="258">
        <f t="shared" si="63"/>
        <v>12</v>
      </c>
      <c r="BB51" s="258">
        <f t="shared" si="64"/>
        <v>3</v>
      </c>
      <c r="BC51" s="258" t="str">
        <f t="shared" si="65"/>
        <v>50</v>
      </c>
      <c r="BD51" s="258">
        <f t="shared" si="66"/>
        <v>12</v>
      </c>
      <c r="BE51" s="258">
        <f t="shared" si="67"/>
        <v>0</v>
      </c>
      <c r="BF51" s="258">
        <f t="shared" si="68"/>
        <v>1</v>
      </c>
      <c r="BG51" s="258">
        <f t="shared" si="69"/>
        <v>12</v>
      </c>
      <c r="BH51" s="258">
        <f t="shared" si="70"/>
        <v>0</v>
      </c>
      <c r="BI51" s="258">
        <f t="shared" si="71"/>
        <v>1</v>
      </c>
      <c r="BJ51" s="258">
        <f t="shared" si="72"/>
        <v>12</v>
      </c>
      <c r="BK51" s="258">
        <f t="shared" si="73"/>
        <v>0</v>
      </c>
      <c r="BL51" s="258">
        <f t="shared" si="74"/>
        <v>1</v>
      </c>
      <c r="BM51" s="258">
        <f t="shared" si="75"/>
        <v>12</v>
      </c>
      <c r="BN51" s="258">
        <f t="shared" si="76"/>
        <v>0</v>
      </c>
      <c r="BO51" s="258">
        <f t="shared" si="77"/>
        <v>1</v>
      </c>
      <c r="BP51" s="258">
        <f t="shared" si="78"/>
        <v>12</v>
      </c>
      <c r="BQ51" s="258">
        <f t="shared" si="79"/>
        <v>0</v>
      </c>
      <c r="BR51" s="258">
        <f t="shared" si="80"/>
        <v>1</v>
      </c>
      <c r="BS51" s="258">
        <f t="shared" si="81"/>
        <v>12</v>
      </c>
      <c r="BT51" s="258">
        <f t="shared" si="82"/>
        <v>0</v>
      </c>
      <c r="BU51" s="258">
        <f t="shared" si="83"/>
        <v>1</v>
      </c>
      <c r="BV51" s="258">
        <f t="shared" si="84"/>
        <v>12</v>
      </c>
      <c r="BW51" s="258">
        <f t="shared" si="85"/>
        <v>0</v>
      </c>
      <c r="BX51" s="258">
        <f t="shared" si="86"/>
        <v>1</v>
      </c>
      <c r="BY51" s="258">
        <f t="shared" si="87"/>
        <v>12</v>
      </c>
      <c r="BZ51" s="258">
        <f t="shared" si="88"/>
        <v>0</v>
      </c>
      <c r="CA51" s="258">
        <f t="shared" si="89"/>
        <v>1</v>
      </c>
      <c r="CB51" s="258">
        <f t="shared" si="90"/>
        <v>12</v>
      </c>
      <c r="CC51" s="258">
        <f t="shared" si="91"/>
        <v>0</v>
      </c>
      <c r="CD51" s="258">
        <f t="shared" si="92"/>
        <v>1</v>
      </c>
    </row>
    <row r="52" spans="1:82">
      <c r="A52" s="258"/>
      <c r="B52" s="258"/>
      <c r="C52" s="259"/>
      <c r="D52" s="258"/>
      <c r="E52" s="258"/>
      <c r="F52" s="258"/>
      <c r="G52" s="258">
        <v>44</v>
      </c>
      <c r="H52" s="743" t="s">
        <v>3585</v>
      </c>
      <c r="I52" s="744"/>
      <c r="J52" s="739" t="s">
        <v>3586</v>
      </c>
      <c r="K52" s="745"/>
      <c r="L52" s="745"/>
      <c r="M52" s="272"/>
      <c r="N52" s="508">
        <f t="shared" si="30"/>
        <v>0</v>
      </c>
      <c r="O52" s="510">
        <f t="shared" si="31"/>
        <v>0</v>
      </c>
      <c r="P52" s="260">
        <f t="shared" si="97"/>
        <v>0</v>
      </c>
      <c r="Q52" s="261">
        <f t="shared" si="98"/>
        <v>0</v>
      </c>
      <c r="R52" s="261">
        <f t="shared" si="96"/>
        <v>0</v>
      </c>
      <c r="S52" s="262"/>
      <c r="T52" s="262"/>
      <c r="U52" s="263">
        <f t="shared" si="35"/>
        <v>1.288</v>
      </c>
      <c r="V52" s="264">
        <f>IF(E52="SP",1,IF(D52="",ExtraMargeMateriaal,(1-VLOOKUP(D52,TabelAankoop[],4,FALSE))))</f>
        <v>1</v>
      </c>
      <c r="W52" s="265">
        <f t="shared" si="36"/>
        <v>0.6885</v>
      </c>
      <c r="X52" s="266">
        <f t="shared" si="37"/>
        <v>1</v>
      </c>
      <c r="Y52" s="267">
        <f t="shared" si="38"/>
        <v>1.46</v>
      </c>
      <c r="Z52" s="267">
        <f t="shared" si="39"/>
        <v>1.1599999999999999</v>
      </c>
      <c r="AA52" s="268">
        <f t="shared" si="40"/>
        <v>0</v>
      </c>
      <c r="AB52" s="456">
        <f t="shared" si="41"/>
        <v>0</v>
      </c>
      <c r="AC52" s="457">
        <f t="shared" si="42"/>
        <v>0</v>
      </c>
      <c r="AD52" s="456">
        <f t="shared" si="43"/>
        <v>0</v>
      </c>
      <c r="AE52" s="458">
        <f t="shared" si="44"/>
        <v>0</v>
      </c>
      <c r="AF52" s="457">
        <f t="shared" si="45"/>
        <v>0</v>
      </c>
      <c r="AG52" s="456">
        <f t="shared" si="46"/>
        <v>0</v>
      </c>
      <c r="AH52" s="457">
        <f t="shared" si="47"/>
        <v>0</v>
      </c>
      <c r="AI52" s="268">
        <f t="shared" si="48"/>
        <v>0</v>
      </c>
      <c r="AJ52" s="269">
        <f t="shared" si="49"/>
        <v>0</v>
      </c>
      <c r="AK52" s="270">
        <f t="shared" si="50"/>
        <v>0</v>
      </c>
      <c r="AL52" s="415">
        <f t="shared" si="51"/>
        <v>0</v>
      </c>
      <c r="AM52" s="259" t="str">
        <f>IF(AP52="","",IFERROR(VLOOKUP(AP52,CODES!$A$3:$D$1348,4,FALSE),"X"))&amp;IF(AQ52="","",IFERROR(VLOOKUP(AQ52,CODES!$A$3:$D$1348,4,FALSE),"X"))&amp;IF(AR52="","",IFERROR(VLOOKUP(AR52,CODES!$A$3:$D$1348,4,FALSE),"X"))&amp;IF(AS52="","",IFERROR(VLOOKUP(AS52,CODES!$A$3:$D$1348,4,FALSE),"X"))&amp;IF(AT52="","",IFERROR(VLOOKUP(AT52,CODES!$A$3:$D$1348,4,FALSE),"X"))&amp;IF(AU52="","",IFERROR(VLOOKUP(AU52,CODES!$A$3:$D$1348,4,FALSE),"X"))&amp;IF(AV52="","",IFERROR(VLOOKUP(AV52,CODES!$A$3:$D$1348,4,FALSE),"X"))&amp;IF(AW52="","",IFERROR(VLOOKUP(AW52,CODES!$A$3:$D$1348,4,FALSE),"X"))&amp;IF(AX52="","",IFERROR(VLOOKUP(AX52,CODES!$A$3:$D$1348,4,FALSE),"X"))&amp;IF(AY52="","",IFERROR(VLOOKUP(AY52,CODES!$A$3:$D$1348,4,FALSE),"X"))</f>
        <v/>
      </c>
      <c r="AN52" s="258">
        <f>SUM(IFERROR(VLOOKUP(AP52,CODES!$A$3:$D$1348,4,FALSE)*BC52,0),IFERROR(VLOOKUP(AQ52,CODES!$A$3:$D$1348,4,FALSE)*BF52,0),IFERROR(VLOOKUP(AR52,CODES!$A$3:$D$1348,4,FALSE)*BI52,0),IFERROR(VLOOKUP(AS52,CODES!$A$3:$D$1348,4,FALSE)*BL52,0),IFERROR(VLOOKUP(AT52,CODES!$A$3:$D$1348,4,FALSE)*BO52,0),IFERROR(VLOOKUP(AU52,CODES!$A$3:$D$1348,4,FALSE)*BR52,0),IFERROR(VLOOKUP(AV52,CODES!$A$3:$D$1348,4,FALSE)*BU52,0),IFERROR(VLOOKUP(AW52,CODES!$A$3:$D$1348,4,FALSE)*BX52,0),IFERROR(VLOOKUP(AX52,CODES!$A$3:$D$1348,4,FALSE)*CA52,0),IFERROR(VLOOKUP(AY52,CODES!$A$3:$D$1348,4,FALSE)*CD52,0))</f>
        <v>0</v>
      </c>
      <c r="AO52" s="258">
        <f>SUM(IFERROR(VLOOKUP(AP52,CODES!$A$3:$D$1348,3,FALSE)*BC52,0),IFERROR(VLOOKUP(AQ52,CODES!$A$3:$D$1348,3,FALSE)*BF52,0),IFERROR(VLOOKUP(AR52,CODES!$A$3:$D$1348,3,FALSE)*BI52,0),IFERROR(VLOOKUP(AS52,CODES!$A$3:$D$1348,3,FALSE)*BL52,0),IFERROR(VLOOKUP(AT52,CODES!$A$3:$D$1348,3,FALSE)*BO52,0),IFERROR(VLOOKUP(AU52,CODES!$A$3:$D$1348,3,FALSE)*BR52,0),IFERROR(VLOOKUP(AV52,CODES!$A$3:$D$1348,3,FALSE)*BU52,0),IFERROR(VLOOKUP(AW52,CODES!$A$3:$D$1348,3,FALSE)*BX52,0),IFERROR(VLOOKUP(AX52,CODES!$A$3:$D$1348,3,FALSE)*CA52,0),IFERROR(VLOOKUP(AY52,CODES!$A$3:$D$1348,3,FALSE)*CD52,0))+B52</f>
        <v>0</v>
      </c>
      <c r="AP52" s="271" t="str">
        <f t="shared" si="52"/>
        <v/>
      </c>
      <c r="AQ52" s="271" t="str">
        <f t="shared" si="53"/>
        <v/>
      </c>
      <c r="AR52" s="271" t="str">
        <f t="shared" si="54"/>
        <v/>
      </c>
      <c r="AS52" s="271" t="str">
        <f t="shared" si="55"/>
        <v/>
      </c>
      <c r="AT52" s="271" t="str">
        <f t="shared" si="56"/>
        <v/>
      </c>
      <c r="AU52" s="271" t="str">
        <f t="shared" si="57"/>
        <v/>
      </c>
      <c r="AV52" s="271" t="str">
        <f t="shared" si="58"/>
        <v/>
      </c>
      <c r="AW52" s="271" t="str">
        <f t="shared" si="59"/>
        <v/>
      </c>
      <c r="AX52" s="271" t="str">
        <f t="shared" si="60"/>
        <v/>
      </c>
      <c r="AY52" s="271" t="str">
        <f t="shared" si="61"/>
        <v/>
      </c>
      <c r="AZ52" s="258">
        <f t="shared" si="62"/>
        <v>0</v>
      </c>
      <c r="BA52" s="258">
        <f t="shared" si="63"/>
        <v>1</v>
      </c>
      <c r="BB52" s="258">
        <f t="shared" si="64"/>
        <v>0</v>
      </c>
      <c r="BC52" s="258">
        <f t="shared" si="65"/>
        <v>1</v>
      </c>
      <c r="BD52" s="258">
        <f t="shared" si="66"/>
        <v>1</v>
      </c>
      <c r="BE52" s="258">
        <f t="shared" si="67"/>
        <v>0</v>
      </c>
      <c r="BF52" s="258">
        <f t="shared" si="68"/>
        <v>1</v>
      </c>
      <c r="BG52" s="258">
        <f t="shared" si="69"/>
        <v>1</v>
      </c>
      <c r="BH52" s="258">
        <f t="shared" si="70"/>
        <v>0</v>
      </c>
      <c r="BI52" s="258">
        <f t="shared" si="71"/>
        <v>1</v>
      </c>
      <c r="BJ52" s="258">
        <f t="shared" si="72"/>
        <v>1</v>
      </c>
      <c r="BK52" s="258">
        <f t="shared" si="73"/>
        <v>0</v>
      </c>
      <c r="BL52" s="258">
        <f t="shared" si="74"/>
        <v>1</v>
      </c>
      <c r="BM52" s="258">
        <f t="shared" si="75"/>
        <v>1</v>
      </c>
      <c r="BN52" s="258">
        <f t="shared" si="76"/>
        <v>0</v>
      </c>
      <c r="BO52" s="258">
        <f t="shared" si="77"/>
        <v>1</v>
      </c>
      <c r="BP52" s="258">
        <f t="shared" si="78"/>
        <v>1</v>
      </c>
      <c r="BQ52" s="258">
        <f t="shared" si="79"/>
        <v>0</v>
      </c>
      <c r="BR52" s="258">
        <f t="shared" si="80"/>
        <v>1</v>
      </c>
      <c r="BS52" s="258">
        <f t="shared" si="81"/>
        <v>1</v>
      </c>
      <c r="BT52" s="258">
        <f t="shared" si="82"/>
        <v>0</v>
      </c>
      <c r="BU52" s="258">
        <f t="shared" si="83"/>
        <v>1</v>
      </c>
      <c r="BV52" s="258">
        <f t="shared" si="84"/>
        <v>1</v>
      </c>
      <c r="BW52" s="258">
        <f t="shared" si="85"/>
        <v>0</v>
      </c>
      <c r="BX52" s="258">
        <f t="shared" si="86"/>
        <v>1</v>
      </c>
      <c r="BY52" s="258">
        <f t="shared" si="87"/>
        <v>1</v>
      </c>
      <c r="BZ52" s="258">
        <f t="shared" si="88"/>
        <v>0</v>
      </c>
      <c r="CA52" s="258">
        <f t="shared" si="89"/>
        <v>1</v>
      </c>
      <c r="CB52" s="258">
        <f t="shared" si="90"/>
        <v>1</v>
      </c>
      <c r="CC52" s="258">
        <f t="shared" si="91"/>
        <v>0</v>
      </c>
      <c r="CD52" s="258">
        <f t="shared" si="92"/>
        <v>1</v>
      </c>
    </row>
    <row r="53" spans="1:82">
      <c r="A53" s="258" t="s">
        <v>3587</v>
      </c>
      <c r="B53" s="258"/>
      <c r="C53" s="259">
        <v>238.28</v>
      </c>
      <c r="D53" s="258" t="s">
        <v>3579</v>
      </c>
      <c r="E53" s="258"/>
      <c r="F53" s="258"/>
      <c r="G53" s="258">
        <v>45</v>
      </c>
      <c r="H53" s="743" t="s">
        <v>3588</v>
      </c>
      <c r="I53" s="744"/>
      <c r="J53" s="739" t="s">
        <v>3589</v>
      </c>
      <c r="K53" s="745" t="s">
        <v>3491</v>
      </c>
      <c r="L53" s="745" t="s">
        <v>3492</v>
      </c>
      <c r="M53" s="272">
        <v>1</v>
      </c>
      <c r="N53" s="508">
        <f t="shared" si="30"/>
        <v>616.70000000000005</v>
      </c>
      <c r="O53" s="510">
        <f t="shared" si="31"/>
        <v>616.70000000000005</v>
      </c>
      <c r="P53" s="260">
        <f t="shared" si="97"/>
        <v>338.32799999999997</v>
      </c>
      <c r="Q53" s="261">
        <f t="shared" si="98"/>
        <v>180</v>
      </c>
      <c r="R53" s="261"/>
      <c r="S53" s="262"/>
      <c r="T53" s="262"/>
      <c r="U53" s="263">
        <f t="shared" si="35"/>
        <v>1.288</v>
      </c>
      <c r="V53" s="264">
        <f>IF(E53="SP",1,IF(D53="",ExtraMargeMateriaal,(1-VLOOKUP(D53,TabelAankoop[],4,FALSE))))</f>
        <v>1</v>
      </c>
      <c r="W53" s="265">
        <f t="shared" si="36"/>
        <v>0.6885</v>
      </c>
      <c r="X53" s="266">
        <f t="shared" si="37"/>
        <v>1</v>
      </c>
      <c r="Y53" s="267">
        <f t="shared" si="38"/>
        <v>1.46</v>
      </c>
      <c r="Z53" s="267">
        <f t="shared" si="39"/>
        <v>1.1599999999999999</v>
      </c>
      <c r="AA53" s="268">
        <f t="shared" si="40"/>
        <v>616.70000000000005</v>
      </c>
      <c r="AB53" s="456">
        <f t="shared" si="41"/>
        <v>338.33</v>
      </c>
      <c r="AC53" s="457">
        <f t="shared" si="42"/>
        <v>435.77</v>
      </c>
      <c r="AD53" s="456">
        <f t="shared" si="43"/>
        <v>180.94</v>
      </c>
      <c r="AE53" s="458">
        <f t="shared" si="44"/>
        <v>180</v>
      </c>
      <c r="AF53" s="457">
        <f t="shared" si="45"/>
        <v>3</v>
      </c>
      <c r="AG53" s="456">
        <f t="shared" si="46"/>
        <v>0</v>
      </c>
      <c r="AH53" s="457">
        <f t="shared" si="47"/>
        <v>0</v>
      </c>
      <c r="AI53" s="268">
        <f t="shared" si="48"/>
        <v>338.32799999999997</v>
      </c>
      <c r="AJ53" s="269">
        <f t="shared" si="49"/>
        <v>435.76646399999998</v>
      </c>
      <c r="AK53" s="270">
        <f t="shared" si="50"/>
        <v>180.93780000000001</v>
      </c>
      <c r="AL53" s="415">
        <f t="shared" si="51"/>
        <v>0</v>
      </c>
      <c r="AM53" s="259" t="str">
        <f>IF(AP53="","",IFERROR(VLOOKUP(AP53,CODES!$A$3:$D$1348,4,FALSE),"X"))&amp;IF(AQ53="","",IFERROR(VLOOKUP(AQ53,CODES!$A$3:$D$1348,4,FALSE),"X"))&amp;IF(AR53="","",IFERROR(VLOOKUP(AR53,CODES!$A$3:$D$1348,4,FALSE),"X"))&amp;IF(AS53="","",IFERROR(VLOOKUP(AS53,CODES!$A$3:$D$1348,4,FALSE),"X"))&amp;IF(AT53="","",IFERROR(VLOOKUP(AT53,CODES!$A$3:$D$1348,4,FALSE),"X"))&amp;IF(AU53="","",IFERROR(VLOOKUP(AU53,CODES!$A$3:$D$1348,4,FALSE),"X"))&amp;IF(AV53="","",IFERROR(VLOOKUP(AV53,CODES!$A$3:$D$1348,4,FALSE),"X"))&amp;IF(AW53="","",IFERROR(VLOOKUP(AW53,CODES!$A$3:$D$1348,4,FALSE),"X"))&amp;IF(AX53="","",IFERROR(VLOOKUP(AX53,CODES!$A$3:$D$1348,4,FALSE),"X"))&amp;IF(AY53="","",IFERROR(VLOOKUP(AY53,CODES!$A$3:$D$1348,4,FALSE),"X"))</f>
        <v>2</v>
      </c>
      <c r="AN53" s="258">
        <f>SUM(IFERROR(VLOOKUP(AP53,CODES!$A$3:$D$1348,4,FALSE)*BC53,0),IFERROR(VLOOKUP(AQ53,CODES!$A$3:$D$1348,4,FALSE)*BF53,0),IFERROR(VLOOKUP(AR53,CODES!$A$3:$D$1348,4,FALSE)*BI53,0),IFERROR(VLOOKUP(AS53,CODES!$A$3:$D$1348,4,FALSE)*BL53,0),IFERROR(VLOOKUP(AT53,CODES!$A$3:$D$1348,4,FALSE)*BO53,0),IFERROR(VLOOKUP(AU53,CODES!$A$3:$D$1348,4,FALSE)*BR53,0),IFERROR(VLOOKUP(AV53,CODES!$A$3:$D$1348,4,FALSE)*BU53,0),IFERROR(VLOOKUP(AW53,CODES!$A$3:$D$1348,4,FALSE)*BX53,0),IFERROR(VLOOKUP(AX53,CODES!$A$3:$D$1348,4,FALSE)*CA53,0),IFERROR(VLOOKUP(AY53,CODES!$A$3:$D$1348,4,FALSE)*CD53,0))</f>
        <v>180</v>
      </c>
      <c r="AO53" s="258">
        <f>SUM(IFERROR(VLOOKUP(AP53,CODES!$A$3:$D$1348,3,FALSE)*BC53,0),IFERROR(VLOOKUP(AQ53,CODES!$A$3:$D$1348,3,FALSE)*BF53,0),IFERROR(VLOOKUP(AR53,CODES!$A$3:$D$1348,3,FALSE)*BI53,0),IFERROR(VLOOKUP(AS53,CODES!$A$3:$D$1348,3,FALSE)*BL53,0),IFERROR(VLOOKUP(AT53,CODES!$A$3:$D$1348,3,FALSE)*BO53,0),IFERROR(VLOOKUP(AU53,CODES!$A$3:$D$1348,3,FALSE)*BR53,0),IFERROR(VLOOKUP(AV53,CODES!$A$3:$D$1348,3,FALSE)*BU53,0),IFERROR(VLOOKUP(AW53,CODES!$A$3:$D$1348,3,FALSE)*BX53,0),IFERROR(VLOOKUP(AX53,CODES!$A$3:$D$1348,3,FALSE)*CA53,0),IFERROR(VLOOKUP(AY53,CODES!$A$3:$D$1348,3,FALSE)*CD53,0))+B53</f>
        <v>338.32799999999997</v>
      </c>
      <c r="AP53" s="271" t="str">
        <f t="shared" si="52"/>
        <v>H07Z1R16</v>
      </c>
      <c r="AQ53" s="271" t="str">
        <f t="shared" si="53"/>
        <v/>
      </c>
      <c r="AR53" s="271" t="str">
        <f t="shared" si="54"/>
        <v/>
      </c>
      <c r="AS53" s="271" t="str">
        <f t="shared" si="55"/>
        <v/>
      </c>
      <c r="AT53" s="271" t="str">
        <f t="shared" si="56"/>
        <v/>
      </c>
      <c r="AU53" s="271" t="str">
        <f t="shared" si="57"/>
        <v/>
      </c>
      <c r="AV53" s="271" t="str">
        <f t="shared" si="58"/>
        <v/>
      </c>
      <c r="AW53" s="271" t="str">
        <f t="shared" si="59"/>
        <v/>
      </c>
      <c r="AX53" s="271" t="str">
        <f t="shared" si="60"/>
        <v/>
      </c>
      <c r="AY53" s="271" t="str">
        <f t="shared" si="61"/>
        <v/>
      </c>
      <c r="AZ53" s="258">
        <f t="shared" si="62"/>
        <v>11</v>
      </c>
      <c r="BA53" s="258">
        <f t="shared" si="63"/>
        <v>12</v>
      </c>
      <c r="BB53" s="258">
        <f t="shared" si="64"/>
        <v>3</v>
      </c>
      <c r="BC53" s="258" t="str">
        <f t="shared" si="65"/>
        <v>90</v>
      </c>
      <c r="BD53" s="258">
        <f t="shared" si="66"/>
        <v>12</v>
      </c>
      <c r="BE53" s="258">
        <f t="shared" si="67"/>
        <v>0</v>
      </c>
      <c r="BF53" s="258">
        <f t="shared" si="68"/>
        <v>1</v>
      </c>
      <c r="BG53" s="258">
        <f t="shared" si="69"/>
        <v>12</v>
      </c>
      <c r="BH53" s="258">
        <f t="shared" si="70"/>
        <v>0</v>
      </c>
      <c r="BI53" s="258">
        <f t="shared" si="71"/>
        <v>1</v>
      </c>
      <c r="BJ53" s="258">
        <f t="shared" si="72"/>
        <v>12</v>
      </c>
      <c r="BK53" s="258">
        <f t="shared" si="73"/>
        <v>0</v>
      </c>
      <c r="BL53" s="258">
        <f t="shared" si="74"/>
        <v>1</v>
      </c>
      <c r="BM53" s="258">
        <f t="shared" si="75"/>
        <v>12</v>
      </c>
      <c r="BN53" s="258">
        <f t="shared" si="76"/>
        <v>0</v>
      </c>
      <c r="BO53" s="258">
        <f t="shared" si="77"/>
        <v>1</v>
      </c>
      <c r="BP53" s="258">
        <f t="shared" si="78"/>
        <v>12</v>
      </c>
      <c r="BQ53" s="258">
        <f t="shared" si="79"/>
        <v>0</v>
      </c>
      <c r="BR53" s="258">
        <f t="shared" si="80"/>
        <v>1</v>
      </c>
      <c r="BS53" s="258">
        <f t="shared" si="81"/>
        <v>12</v>
      </c>
      <c r="BT53" s="258">
        <f t="shared" si="82"/>
        <v>0</v>
      </c>
      <c r="BU53" s="258">
        <f t="shared" si="83"/>
        <v>1</v>
      </c>
      <c r="BV53" s="258">
        <f t="shared" si="84"/>
        <v>12</v>
      </c>
      <c r="BW53" s="258">
        <f t="shared" si="85"/>
        <v>0</v>
      </c>
      <c r="BX53" s="258">
        <f t="shared" si="86"/>
        <v>1</v>
      </c>
      <c r="BY53" s="258">
        <f t="shared" si="87"/>
        <v>12</v>
      </c>
      <c r="BZ53" s="258">
        <f t="shared" si="88"/>
        <v>0</v>
      </c>
      <c r="CA53" s="258">
        <f t="shared" si="89"/>
        <v>1</v>
      </c>
      <c r="CB53" s="258">
        <f t="shared" si="90"/>
        <v>12</v>
      </c>
      <c r="CC53" s="258">
        <f t="shared" si="91"/>
        <v>0</v>
      </c>
      <c r="CD53" s="258">
        <f t="shared" si="92"/>
        <v>1</v>
      </c>
    </row>
    <row r="54" spans="1:82">
      <c r="A54" s="258"/>
      <c r="B54" s="258"/>
      <c r="C54" s="259"/>
      <c r="D54" s="258"/>
      <c r="E54" s="258"/>
      <c r="F54" s="258"/>
      <c r="G54" s="258">
        <v>46</v>
      </c>
      <c r="H54" s="743" t="s">
        <v>3590</v>
      </c>
      <c r="I54" s="744"/>
      <c r="J54" s="739" t="s">
        <v>3591</v>
      </c>
      <c r="K54" s="745"/>
      <c r="L54" s="745"/>
      <c r="M54" s="272"/>
      <c r="N54" s="508">
        <f t="shared" si="30"/>
        <v>0</v>
      </c>
      <c r="O54" s="510">
        <f t="shared" si="31"/>
        <v>0</v>
      </c>
      <c r="P54" s="260">
        <f t="shared" si="97"/>
        <v>0</v>
      </c>
      <c r="Q54" s="261">
        <f t="shared" si="98"/>
        <v>0</v>
      </c>
      <c r="R54" s="261">
        <f t="shared" si="96"/>
        <v>0</v>
      </c>
      <c r="S54" s="262"/>
      <c r="T54" s="262"/>
      <c r="U54" s="263">
        <f t="shared" si="35"/>
        <v>1.288</v>
      </c>
      <c r="V54" s="264">
        <f>IF(E54="SP",1,IF(D54="",ExtraMargeMateriaal,(1-VLOOKUP(D54,TabelAankoop[],4,FALSE))))</f>
        <v>1</v>
      </c>
      <c r="W54" s="265">
        <f t="shared" si="36"/>
        <v>0.6885</v>
      </c>
      <c r="X54" s="266">
        <f t="shared" si="37"/>
        <v>1</v>
      </c>
      <c r="Y54" s="267">
        <f t="shared" si="38"/>
        <v>1.46</v>
      </c>
      <c r="Z54" s="267">
        <f t="shared" si="39"/>
        <v>1.1599999999999999</v>
      </c>
      <c r="AA54" s="268">
        <f t="shared" si="40"/>
        <v>0</v>
      </c>
      <c r="AB54" s="456">
        <f t="shared" si="41"/>
        <v>0</v>
      </c>
      <c r="AC54" s="457">
        <f t="shared" si="42"/>
        <v>0</v>
      </c>
      <c r="AD54" s="456">
        <f t="shared" si="43"/>
        <v>0</v>
      </c>
      <c r="AE54" s="458">
        <f t="shared" si="44"/>
        <v>0</v>
      </c>
      <c r="AF54" s="457">
        <f t="shared" si="45"/>
        <v>0</v>
      </c>
      <c r="AG54" s="456">
        <f t="shared" si="46"/>
        <v>0</v>
      </c>
      <c r="AH54" s="457">
        <f t="shared" si="47"/>
        <v>0</v>
      </c>
      <c r="AI54" s="268">
        <f t="shared" si="48"/>
        <v>0</v>
      </c>
      <c r="AJ54" s="269">
        <f t="shared" si="49"/>
        <v>0</v>
      </c>
      <c r="AK54" s="270">
        <f t="shared" si="50"/>
        <v>0</v>
      </c>
      <c r="AL54" s="415">
        <f t="shared" si="51"/>
        <v>0</v>
      </c>
      <c r="AM54" s="259" t="str">
        <f>IF(AP54="","",IFERROR(VLOOKUP(AP54,CODES!$A$3:$D$1348,4,FALSE),"X"))&amp;IF(AQ54="","",IFERROR(VLOOKUP(AQ54,CODES!$A$3:$D$1348,4,FALSE),"X"))&amp;IF(AR54="","",IFERROR(VLOOKUP(AR54,CODES!$A$3:$D$1348,4,FALSE),"X"))&amp;IF(AS54="","",IFERROR(VLOOKUP(AS54,CODES!$A$3:$D$1348,4,FALSE),"X"))&amp;IF(AT54="","",IFERROR(VLOOKUP(AT54,CODES!$A$3:$D$1348,4,FALSE),"X"))&amp;IF(AU54="","",IFERROR(VLOOKUP(AU54,CODES!$A$3:$D$1348,4,FALSE),"X"))&amp;IF(AV54="","",IFERROR(VLOOKUP(AV54,CODES!$A$3:$D$1348,4,FALSE),"X"))&amp;IF(AW54="","",IFERROR(VLOOKUP(AW54,CODES!$A$3:$D$1348,4,FALSE),"X"))&amp;IF(AX54="","",IFERROR(VLOOKUP(AX54,CODES!$A$3:$D$1348,4,FALSE),"X"))&amp;IF(AY54="","",IFERROR(VLOOKUP(AY54,CODES!$A$3:$D$1348,4,FALSE),"X"))</f>
        <v/>
      </c>
      <c r="AN54" s="258">
        <f>SUM(IFERROR(VLOOKUP(AP54,CODES!$A$3:$D$1348,4,FALSE)*BC54,0),IFERROR(VLOOKUP(AQ54,CODES!$A$3:$D$1348,4,FALSE)*BF54,0),IFERROR(VLOOKUP(AR54,CODES!$A$3:$D$1348,4,FALSE)*BI54,0),IFERROR(VLOOKUP(AS54,CODES!$A$3:$D$1348,4,FALSE)*BL54,0),IFERROR(VLOOKUP(AT54,CODES!$A$3:$D$1348,4,FALSE)*BO54,0),IFERROR(VLOOKUP(AU54,CODES!$A$3:$D$1348,4,FALSE)*BR54,0),IFERROR(VLOOKUP(AV54,CODES!$A$3:$D$1348,4,FALSE)*BU54,0),IFERROR(VLOOKUP(AW54,CODES!$A$3:$D$1348,4,FALSE)*BX54,0),IFERROR(VLOOKUP(AX54,CODES!$A$3:$D$1348,4,FALSE)*CA54,0),IFERROR(VLOOKUP(AY54,CODES!$A$3:$D$1348,4,FALSE)*CD54,0))</f>
        <v>0</v>
      </c>
      <c r="AO54" s="258">
        <f>SUM(IFERROR(VLOOKUP(AP54,CODES!$A$3:$D$1348,3,FALSE)*BC54,0),IFERROR(VLOOKUP(AQ54,CODES!$A$3:$D$1348,3,FALSE)*BF54,0),IFERROR(VLOOKUP(AR54,CODES!$A$3:$D$1348,3,FALSE)*BI54,0),IFERROR(VLOOKUP(AS54,CODES!$A$3:$D$1348,3,FALSE)*BL54,0),IFERROR(VLOOKUP(AT54,CODES!$A$3:$D$1348,3,FALSE)*BO54,0),IFERROR(VLOOKUP(AU54,CODES!$A$3:$D$1348,3,FALSE)*BR54,0),IFERROR(VLOOKUP(AV54,CODES!$A$3:$D$1348,3,FALSE)*BU54,0),IFERROR(VLOOKUP(AW54,CODES!$A$3:$D$1348,3,FALSE)*BX54,0),IFERROR(VLOOKUP(AX54,CODES!$A$3:$D$1348,3,FALSE)*CA54,0),IFERROR(VLOOKUP(AY54,CODES!$A$3:$D$1348,3,FALSE)*CD54,0))+B54</f>
        <v>0</v>
      </c>
      <c r="AP54" s="271" t="str">
        <f t="shared" si="52"/>
        <v/>
      </c>
      <c r="AQ54" s="271" t="str">
        <f t="shared" si="53"/>
        <v/>
      </c>
      <c r="AR54" s="271" t="str">
        <f t="shared" si="54"/>
        <v/>
      </c>
      <c r="AS54" s="271" t="str">
        <f t="shared" si="55"/>
        <v/>
      </c>
      <c r="AT54" s="271" t="str">
        <f t="shared" si="56"/>
        <v/>
      </c>
      <c r="AU54" s="271" t="str">
        <f t="shared" si="57"/>
        <v/>
      </c>
      <c r="AV54" s="271" t="str">
        <f t="shared" si="58"/>
        <v/>
      </c>
      <c r="AW54" s="271" t="str">
        <f t="shared" si="59"/>
        <v/>
      </c>
      <c r="AX54" s="271" t="str">
        <f t="shared" si="60"/>
        <v/>
      </c>
      <c r="AY54" s="271" t="str">
        <f t="shared" si="61"/>
        <v/>
      </c>
      <c r="AZ54" s="258">
        <f t="shared" si="62"/>
        <v>0</v>
      </c>
      <c r="BA54" s="258">
        <f t="shared" si="63"/>
        <v>1</v>
      </c>
      <c r="BB54" s="258">
        <f t="shared" si="64"/>
        <v>0</v>
      </c>
      <c r="BC54" s="258">
        <f t="shared" si="65"/>
        <v>1</v>
      </c>
      <c r="BD54" s="258">
        <f t="shared" si="66"/>
        <v>1</v>
      </c>
      <c r="BE54" s="258">
        <f t="shared" si="67"/>
        <v>0</v>
      </c>
      <c r="BF54" s="258">
        <f t="shared" si="68"/>
        <v>1</v>
      </c>
      <c r="BG54" s="258">
        <f t="shared" si="69"/>
        <v>1</v>
      </c>
      <c r="BH54" s="258">
        <f t="shared" si="70"/>
        <v>0</v>
      </c>
      <c r="BI54" s="258">
        <f t="shared" si="71"/>
        <v>1</v>
      </c>
      <c r="BJ54" s="258">
        <f t="shared" si="72"/>
        <v>1</v>
      </c>
      <c r="BK54" s="258">
        <f t="shared" si="73"/>
        <v>0</v>
      </c>
      <c r="BL54" s="258">
        <f t="shared" si="74"/>
        <v>1</v>
      </c>
      <c r="BM54" s="258">
        <f t="shared" si="75"/>
        <v>1</v>
      </c>
      <c r="BN54" s="258">
        <f t="shared" si="76"/>
        <v>0</v>
      </c>
      <c r="BO54" s="258">
        <f t="shared" si="77"/>
        <v>1</v>
      </c>
      <c r="BP54" s="258">
        <f t="shared" si="78"/>
        <v>1</v>
      </c>
      <c r="BQ54" s="258">
        <f t="shared" si="79"/>
        <v>0</v>
      </c>
      <c r="BR54" s="258">
        <f t="shared" si="80"/>
        <v>1</v>
      </c>
      <c r="BS54" s="258">
        <f t="shared" si="81"/>
        <v>1</v>
      </c>
      <c r="BT54" s="258">
        <f t="shared" si="82"/>
        <v>0</v>
      </c>
      <c r="BU54" s="258">
        <f t="shared" si="83"/>
        <v>1</v>
      </c>
      <c r="BV54" s="258">
        <f t="shared" si="84"/>
        <v>1</v>
      </c>
      <c r="BW54" s="258">
        <f t="shared" si="85"/>
        <v>0</v>
      </c>
      <c r="BX54" s="258">
        <f t="shared" si="86"/>
        <v>1</v>
      </c>
      <c r="BY54" s="258">
        <f t="shared" si="87"/>
        <v>1</v>
      </c>
      <c r="BZ54" s="258">
        <f t="shared" si="88"/>
        <v>0</v>
      </c>
      <c r="CA54" s="258">
        <f t="shared" si="89"/>
        <v>1</v>
      </c>
      <c r="CB54" s="258">
        <f t="shared" si="90"/>
        <v>1</v>
      </c>
      <c r="CC54" s="258">
        <f t="shared" si="91"/>
        <v>0</v>
      </c>
      <c r="CD54" s="258">
        <f t="shared" si="92"/>
        <v>1</v>
      </c>
    </row>
    <row r="55" spans="1:82">
      <c r="A55" s="258"/>
      <c r="B55" s="258"/>
      <c r="C55" s="259"/>
      <c r="D55" s="258"/>
      <c r="E55" s="258"/>
      <c r="F55" s="258"/>
      <c r="G55" s="258">
        <v>47</v>
      </c>
      <c r="H55" s="743" t="s">
        <v>3592</v>
      </c>
      <c r="I55" s="744"/>
      <c r="J55" s="739" t="s">
        <v>3593</v>
      </c>
      <c r="K55" s="745"/>
      <c r="L55" s="745"/>
      <c r="M55" s="272"/>
      <c r="N55" s="508">
        <f t="shared" si="30"/>
        <v>0</v>
      </c>
      <c r="O55" s="510">
        <f t="shared" si="31"/>
        <v>0</v>
      </c>
      <c r="P55" s="260">
        <f t="shared" si="97"/>
        <v>0</v>
      </c>
      <c r="Q55" s="261">
        <f t="shared" si="98"/>
        <v>0</v>
      </c>
      <c r="R55" s="261">
        <f t="shared" si="96"/>
        <v>0</v>
      </c>
      <c r="S55" s="262"/>
      <c r="T55" s="262"/>
      <c r="U55" s="263">
        <f t="shared" si="35"/>
        <v>1.288</v>
      </c>
      <c r="V55" s="264">
        <f>IF(E55="SP",1,IF(D55="",ExtraMargeMateriaal,(1-VLOOKUP(D55,TabelAankoop[],4,FALSE))))</f>
        <v>1</v>
      </c>
      <c r="W55" s="265">
        <f t="shared" si="36"/>
        <v>0.6885</v>
      </c>
      <c r="X55" s="266">
        <f t="shared" si="37"/>
        <v>1</v>
      </c>
      <c r="Y55" s="267">
        <f t="shared" si="38"/>
        <v>1.46</v>
      </c>
      <c r="Z55" s="267">
        <f t="shared" si="39"/>
        <v>1.1599999999999999</v>
      </c>
      <c r="AA55" s="268">
        <f t="shared" si="40"/>
        <v>0</v>
      </c>
      <c r="AB55" s="456">
        <f t="shared" si="41"/>
        <v>0</v>
      </c>
      <c r="AC55" s="457">
        <f t="shared" si="42"/>
        <v>0</v>
      </c>
      <c r="AD55" s="456">
        <f t="shared" si="43"/>
        <v>0</v>
      </c>
      <c r="AE55" s="458">
        <f t="shared" si="44"/>
        <v>0</v>
      </c>
      <c r="AF55" s="457">
        <f t="shared" si="45"/>
        <v>0</v>
      </c>
      <c r="AG55" s="456">
        <f t="shared" si="46"/>
        <v>0</v>
      </c>
      <c r="AH55" s="457">
        <f t="shared" si="47"/>
        <v>0</v>
      </c>
      <c r="AI55" s="268">
        <f t="shared" si="48"/>
        <v>0</v>
      </c>
      <c r="AJ55" s="269">
        <f t="shared" si="49"/>
        <v>0</v>
      </c>
      <c r="AK55" s="270">
        <f t="shared" si="50"/>
        <v>0</v>
      </c>
      <c r="AL55" s="415">
        <f t="shared" si="51"/>
        <v>0</v>
      </c>
      <c r="AM55" s="259" t="str">
        <f>IF(AP55="","",IFERROR(VLOOKUP(AP55,CODES!$A$3:$D$1348,4,FALSE),"X"))&amp;IF(AQ55="","",IFERROR(VLOOKUP(AQ55,CODES!$A$3:$D$1348,4,FALSE),"X"))&amp;IF(AR55="","",IFERROR(VLOOKUP(AR55,CODES!$A$3:$D$1348,4,FALSE),"X"))&amp;IF(AS55="","",IFERROR(VLOOKUP(AS55,CODES!$A$3:$D$1348,4,FALSE),"X"))&amp;IF(AT55="","",IFERROR(VLOOKUP(AT55,CODES!$A$3:$D$1348,4,FALSE),"X"))&amp;IF(AU55="","",IFERROR(VLOOKUP(AU55,CODES!$A$3:$D$1348,4,FALSE),"X"))&amp;IF(AV55="","",IFERROR(VLOOKUP(AV55,CODES!$A$3:$D$1348,4,FALSE),"X"))&amp;IF(AW55="","",IFERROR(VLOOKUP(AW55,CODES!$A$3:$D$1348,4,FALSE),"X"))&amp;IF(AX55="","",IFERROR(VLOOKUP(AX55,CODES!$A$3:$D$1348,4,FALSE),"X"))&amp;IF(AY55="","",IFERROR(VLOOKUP(AY55,CODES!$A$3:$D$1348,4,FALSE),"X"))</f>
        <v/>
      </c>
      <c r="AN55" s="258">
        <f>SUM(IFERROR(VLOOKUP(AP55,CODES!$A$3:$D$1348,4,FALSE)*BC55,0),IFERROR(VLOOKUP(AQ55,CODES!$A$3:$D$1348,4,FALSE)*BF55,0),IFERROR(VLOOKUP(AR55,CODES!$A$3:$D$1348,4,FALSE)*BI55,0),IFERROR(VLOOKUP(AS55,CODES!$A$3:$D$1348,4,FALSE)*BL55,0),IFERROR(VLOOKUP(AT55,CODES!$A$3:$D$1348,4,FALSE)*BO55,0),IFERROR(VLOOKUP(AU55,CODES!$A$3:$D$1348,4,FALSE)*BR55,0),IFERROR(VLOOKUP(AV55,CODES!$A$3:$D$1348,4,FALSE)*BU55,0),IFERROR(VLOOKUP(AW55,CODES!$A$3:$D$1348,4,FALSE)*BX55,0),IFERROR(VLOOKUP(AX55,CODES!$A$3:$D$1348,4,FALSE)*CA55,0),IFERROR(VLOOKUP(AY55,CODES!$A$3:$D$1348,4,FALSE)*CD55,0))</f>
        <v>0</v>
      </c>
      <c r="AO55" s="258">
        <f>SUM(IFERROR(VLOOKUP(AP55,CODES!$A$3:$D$1348,3,FALSE)*BC55,0),IFERROR(VLOOKUP(AQ55,CODES!$A$3:$D$1348,3,FALSE)*BF55,0),IFERROR(VLOOKUP(AR55,CODES!$A$3:$D$1348,3,FALSE)*BI55,0),IFERROR(VLOOKUP(AS55,CODES!$A$3:$D$1348,3,FALSE)*BL55,0),IFERROR(VLOOKUP(AT55,CODES!$A$3:$D$1348,3,FALSE)*BO55,0),IFERROR(VLOOKUP(AU55,CODES!$A$3:$D$1348,3,FALSE)*BR55,0),IFERROR(VLOOKUP(AV55,CODES!$A$3:$D$1348,3,FALSE)*BU55,0),IFERROR(VLOOKUP(AW55,CODES!$A$3:$D$1348,3,FALSE)*BX55,0),IFERROR(VLOOKUP(AX55,CODES!$A$3:$D$1348,3,FALSE)*CA55,0),IFERROR(VLOOKUP(AY55,CODES!$A$3:$D$1348,3,FALSE)*CD55,0))+B55</f>
        <v>0</v>
      </c>
      <c r="AP55" s="271" t="str">
        <f t="shared" si="52"/>
        <v/>
      </c>
      <c r="AQ55" s="271" t="str">
        <f t="shared" si="53"/>
        <v/>
      </c>
      <c r="AR55" s="271" t="str">
        <f t="shared" si="54"/>
        <v/>
      </c>
      <c r="AS55" s="271" t="str">
        <f t="shared" si="55"/>
        <v/>
      </c>
      <c r="AT55" s="271" t="str">
        <f t="shared" si="56"/>
        <v/>
      </c>
      <c r="AU55" s="271" t="str">
        <f t="shared" si="57"/>
        <v/>
      </c>
      <c r="AV55" s="271" t="str">
        <f t="shared" si="58"/>
        <v/>
      </c>
      <c r="AW55" s="271" t="str">
        <f t="shared" si="59"/>
        <v/>
      </c>
      <c r="AX55" s="271" t="str">
        <f t="shared" si="60"/>
        <v/>
      </c>
      <c r="AY55" s="271" t="str">
        <f t="shared" si="61"/>
        <v/>
      </c>
      <c r="AZ55" s="258">
        <f t="shared" si="62"/>
        <v>0</v>
      </c>
      <c r="BA55" s="258">
        <f t="shared" si="63"/>
        <v>1</v>
      </c>
      <c r="BB55" s="258">
        <f t="shared" si="64"/>
        <v>0</v>
      </c>
      <c r="BC55" s="258">
        <f t="shared" si="65"/>
        <v>1</v>
      </c>
      <c r="BD55" s="258">
        <f t="shared" si="66"/>
        <v>1</v>
      </c>
      <c r="BE55" s="258">
        <f t="shared" si="67"/>
        <v>0</v>
      </c>
      <c r="BF55" s="258">
        <f t="shared" si="68"/>
        <v>1</v>
      </c>
      <c r="BG55" s="258">
        <f t="shared" si="69"/>
        <v>1</v>
      </c>
      <c r="BH55" s="258">
        <f t="shared" si="70"/>
        <v>0</v>
      </c>
      <c r="BI55" s="258">
        <f t="shared" si="71"/>
        <v>1</v>
      </c>
      <c r="BJ55" s="258">
        <f t="shared" si="72"/>
        <v>1</v>
      </c>
      <c r="BK55" s="258">
        <f t="shared" si="73"/>
        <v>0</v>
      </c>
      <c r="BL55" s="258">
        <f t="shared" si="74"/>
        <v>1</v>
      </c>
      <c r="BM55" s="258">
        <f t="shared" si="75"/>
        <v>1</v>
      </c>
      <c r="BN55" s="258">
        <f t="shared" si="76"/>
        <v>0</v>
      </c>
      <c r="BO55" s="258">
        <f t="shared" si="77"/>
        <v>1</v>
      </c>
      <c r="BP55" s="258">
        <f t="shared" si="78"/>
        <v>1</v>
      </c>
      <c r="BQ55" s="258">
        <f t="shared" si="79"/>
        <v>0</v>
      </c>
      <c r="BR55" s="258">
        <f t="shared" si="80"/>
        <v>1</v>
      </c>
      <c r="BS55" s="258">
        <f t="shared" si="81"/>
        <v>1</v>
      </c>
      <c r="BT55" s="258">
        <f t="shared" si="82"/>
        <v>0</v>
      </c>
      <c r="BU55" s="258">
        <f t="shared" si="83"/>
        <v>1</v>
      </c>
      <c r="BV55" s="258">
        <f t="shared" si="84"/>
        <v>1</v>
      </c>
      <c r="BW55" s="258">
        <f t="shared" si="85"/>
        <v>0</v>
      </c>
      <c r="BX55" s="258">
        <f t="shared" si="86"/>
        <v>1</v>
      </c>
      <c r="BY55" s="258">
        <f t="shared" si="87"/>
        <v>1</v>
      </c>
      <c r="BZ55" s="258">
        <f t="shared" si="88"/>
        <v>0</v>
      </c>
      <c r="CA55" s="258">
        <f t="shared" si="89"/>
        <v>1</v>
      </c>
      <c r="CB55" s="258">
        <f t="shared" si="90"/>
        <v>1</v>
      </c>
      <c r="CC55" s="258">
        <f t="shared" si="91"/>
        <v>0</v>
      </c>
      <c r="CD55" s="258">
        <f t="shared" si="92"/>
        <v>1</v>
      </c>
    </row>
    <row r="56" spans="1:82" ht="28.9">
      <c r="A56" s="258"/>
      <c r="B56" s="258"/>
      <c r="C56" s="259"/>
      <c r="D56" s="258"/>
      <c r="E56" s="258"/>
      <c r="F56" s="258"/>
      <c r="G56" s="258">
        <v>48</v>
      </c>
      <c r="H56" s="743" t="s">
        <v>3594</v>
      </c>
      <c r="I56" s="744"/>
      <c r="J56" s="739" t="s">
        <v>3595</v>
      </c>
      <c r="K56" s="745"/>
      <c r="L56" s="745"/>
      <c r="M56" s="272"/>
      <c r="N56" s="508">
        <f t="shared" si="30"/>
        <v>0</v>
      </c>
      <c r="O56" s="510">
        <f t="shared" si="31"/>
        <v>0</v>
      </c>
      <c r="P56" s="260">
        <f t="shared" si="97"/>
        <v>0</v>
      </c>
      <c r="Q56" s="261">
        <f t="shared" si="98"/>
        <v>0</v>
      </c>
      <c r="R56" s="261">
        <f t="shared" si="96"/>
        <v>0</v>
      </c>
      <c r="S56" s="262"/>
      <c r="T56" s="262"/>
      <c r="U56" s="263">
        <f t="shared" si="35"/>
        <v>1.288</v>
      </c>
      <c r="V56" s="264">
        <f>IF(E56="SP",1,IF(D56="",ExtraMargeMateriaal,(1-VLOOKUP(D56,TabelAankoop[],4,FALSE))))</f>
        <v>1</v>
      </c>
      <c r="W56" s="265">
        <f t="shared" si="36"/>
        <v>0.6885</v>
      </c>
      <c r="X56" s="266">
        <f t="shared" si="37"/>
        <v>1</v>
      </c>
      <c r="Y56" s="267">
        <f t="shared" si="38"/>
        <v>1.46</v>
      </c>
      <c r="Z56" s="267">
        <f t="shared" si="39"/>
        <v>1.1599999999999999</v>
      </c>
      <c r="AA56" s="268">
        <f t="shared" si="40"/>
        <v>0</v>
      </c>
      <c r="AB56" s="456">
        <f t="shared" si="41"/>
        <v>0</v>
      </c>
      <c r="AC56" s="457">
        <f t="shared" si="42"/>
        <v>0</v>
      </c>
      <c r="AD56" s="456">
        <f t="shared" si="43"/>
        <v>0</v>
      </c>
      <c r="AE56" s="458">
        <f t="shared" si="44"/>
        <v>0</v>
      </c>
      <c r="AF56" s="457">
        <f t="shared" si="45"/>
        <v>0</v>
      </c>
      <c r="AG56" s="456">
        <f t="shared" si="46"/>
        <v>0</v>
      </c>
      <c r="AH56" s="457">
        <f t="shared" si="47"/>
        <v>0</v>
      </c>
      <c r="AI56" s="268">
        <f t="shared" si="48"/>
        <v>0</v>
      </c>
      <c r="AJ56" s="269">
        <f t="shared" si="49"/>
        <v>0</v>
      </c>
      <c r="AK56" s="270">
        <f t="shared" si="50"/>
        <v>0</v>
      </c>
      <c r="AL56" s="415">
        <f t="shared" si="51"/>
        <v>0</v>
      </c>
      <c r="AM56" s="259" t="str">
        <f>IF(AP56="","",IFERROR(VLOOKUP(AP56,CODES!$A$3:$D$1348,4,FALSE),"X"))&amp;IF(AQ56="","",IFERROR(VLOOKUP(AQ56,CODES!$A$3:$D$1348,4,FALSE),"X"))&amp;IF(AR56="","",IFERROR(VLOOKUP(AR56,CODES!$A$3:$D$1348,4,FALSE),"X"))&amp;IF(AS56="","",IFERROR(VLOOKUP(AS56,CODES!$A$3:$D$1348,4,FALSE),"X"))&amp;IF(AT56="","",IFERROR(VLOOKUP(AT56,CODES!$A$3:$D$1348,4,FALSE),"X"))&amp;IF(AU56="","",IFERROR(VLOOKUP(AU56,CODES!$A$3:$D$1348,4,FALSE),"X"))&amp;IF(AV56="","",IFERROR(VLOOKUP(AV56,CODES!$A$3:$D$1348,4,FALSE),"X"))&amp;IF(AW56="","",IFERROR(VLOOKUP(AW56,CODES!$A$3:$D$1348,4,FALSE),"X"))&amp;IF(AX56="","",IFERROR(VLOOKUP(AX56,CODES!$A$3:$D$1348,4,FALSE),"X"))&amp;IF(AY56="","",IFERROR(VLOOKUP(AY56,CODES!$A$3:$D$1348,4,FALSE),"X"))</f>
        <v/>
      </c>
      <c r="AN56" s="258">
        <f>SUM(IFERROR(VLOOKUP(AP56,CODES!$A$3:$D$1348,4,FALSE)*BC56,0),IFERROR(VLOOKUP(AQ56,CODES!$A$3:$D$1348,4,FALSE)*BF56,0),IFERROR(VLOOKUP(AR56,CODES!$A$3:$D$1348,4,FALSE)*BI56,0),IFERROR(VLOOKUP(AS56,CODES!$A$3:$D$1348,4,FALSE)*BL56,0),IFERROR(VLOOKUP(AT56,CODES!$A$3:$D$1348,4,FALSE)*BO56,0),IFERROR(VLOOKUP(AU56,CODES!$A$3:$D$1348,4,FALSE)*BR56,0),IFERROR(VLOOKUP(AV56,CODES!$A$3:$D$1348,4,FALSE)*BU56,0),IFERROR(VLOOKUP(AW56,CODES!$A$3:$D$1348,4,FALSE)*BX56,0),IFERROR(VLOOKUP(AX56,CODES!$A$3:$D$1348,4,FALSE)*CA56,0),IFERROR(VLOOKUP(AY56,CODES!$A$3:$D$1348,4,FALSE)*CD56,0))</f>
        <v>0</v>
      </c>
      <c r="AO56" s="258">
        <f>SUM(IFERROR(VLOOKUP(AP56,CODES!$A$3:$D$1348,3,FALSE)*BC56,0),IFERROR(VLOOKUP(AQ56,CODES!$A$3:$D$1348,3,FALSE)*BF56,0),IFERROR(VLOOKUP(AR56,CODES!$A$3:$D$1348,3,FALSE)*BI56,0),IFERROR(VLOOKUP(AS56,CODES!$A$3:$D$1348,3,FALSE)*BL56,0),IFERROR(VLOOKUP(AT56,CODES!$A$3:$D$1348,3,FALSE)*BO56,0),IFERROR(VLOOKUP(AU56,CODES!$A$3:$D$1348,3,FALSE)*BR56,0),IFERROR(VLOOKUP(AV56,CODES!$A$3:$D$1348,3,FALSE)*BU56,0),IFERROR(VLOOKUP(AW56,CODES!$A$3:$D$1348,3,FALSE)*BX56,0),IFERROR(VLOOKUP(AX56,CODES!$A$3:$D$1348,3,FALSE)*CA56,0),IFERROR(VLOOKUP(AY56,CODES!$A$3:$D$1348,3,FALSE)*CD56,0))+B56</f>
        <v>0</v>
      </c>
      <c r="AP56" s="271" t="str">
        <f t="shared" si="52"/>
        <v/>
      </c>
      <c r="AQ56" s="271" t="str">
        <f t="shared" si="53"/>
        <v/>
      </c>
      <c r="AR56" s="271" t="str">
        <f t="shared" si="54"/>
        <v/>
      </c>
      <c r="AS56" s="271" t="str">
        <f t="shared" si="55"/>
        <v/>
      </c>
      <c r="AT56" s="271" t="str">
        <f t="shared" si="56"/>
        <v/>
      </c>
      <c r="AU56" s="271" t="str">
        <f t="shared" si="57"/>
        <v/>
      </c>
      <c r="AV56" s="271" t="str">
        <f t="shared" si="58"/>
        <v/>
      </c>
      <c r="AW56" s="271" t="str">
        <f t="shared" si="59"/>
        <v/>
      </c>
      <c r="AX56" s="271" t="str">
        <f t="shared" si="60"/>
        <v/>
      </c>
      <c r="AY56" s="271" t="str">
        <f t="shared" si="61"/>
        <v/>
      </c>
      <c r="AZ56" s="258">
        <f t="shared" si="62"/>
        <v>0</v>
      </c>
      <c r="BA56" s="258">
        <f t="shared" si="63"/>
        <v>1</v>
      </c>
      <c r="BB56" s="258">
        <f t="shared" si="64"/>
        <v>0</v>
      </c>
      <c r="BC56" s="258">
        <f t="shared" si="65"/>
        <v>1</v>
      </c>
      <c r="BD56" s="258">
        <f t="shared" si="66"/>
        <v>1</v>
      </c>
      <c r="BE56" s="258">
        <f t="shared" si="67"/>
        <v>0</v>
      </c>
      <c r="BF56" s="258">
        <f t="shared" si="68"/>
        <v>1</v>
      </c>
      <c r="BG56" s="258">
        <f t="shared" si="69"/>
        <v>1</v>
      </c>
      <c r="BH56" s="258">
        <f t="shared" si="70"/>
        <v>0</v>
      </c>
      <c r="BI56" s="258">
        <f t="shared" si="71"/>
        <v>1</v>
      </c>
      <c r="BJ56" s="258">
        <f t="shared" si="72"/>
        <v>1</v>
      </c>
      <c r="BK56" s="258">
        <f t="shared" si="73"/>
        <v>0</v>
      </c>
      <c r="BL56" s="258">
        <f t="shared" si="74"/>
        <v>1</v>
      </c>
      <c r="BM56" s="258">
        <f t="shared" si="75"/>
        <v>1</v>
      </c>
      <c r="BN56" s="258">
        <f t="shared" si="76"/>
        <v>0</v>
      </c>
      <c r="BO56" s="258">
        <f t="shared" si="77"/>
        <v>1</v>
      </c>
      <c r="BP56" s="258">
        <f t="shared" si="78"/>
        <v>1</v>
      </c>
      <c r="BQ56" s="258">
        <f t="shared" si="79"/>
        <v>0</v>
      </c>
      <c r="BR56" s="258">
        <f t="shared" si="80"/>
        <v>1</v>
      </c>
      <c r="BS56" s="258">
        <f t="shared" si="81"/>
        <v>1</v>
      </c>
      <c r="BT56" s="258">
        <f t="shared" si="82"/>
        <v>0</v>
      </c>
      <c r="BU56" s="258">
        <f t="shared" si="83"/>
        <v>1</v>
      </c>
      <c r="BV56" s="258">
        <f t="shared" si="84"/>
        <v>1</v>
      </c>
      <c r="BW56" s="258">
        <f t="shared" si="85"/>
        <v>0</v>
      </c>
      <c r="BX56" s="258">
        <f t="shared" si="86"/>
        <v>1</v>
      </c>
      <c r="BY56" s="258">
        <f t="shared" si="87"/>
        <v>1</v>
      </c>
      <c r="BZ56" s="258">
        <f t="shared" si="88"/>
        <v>0</v>
      </c>
      <c r="CA56" s="258">
        <f t="shared" si="89"/>
        <v>1</v>
      </c>
      <c r="CB56" s="258">
        <f t="shared" si="90"/>
        <v>1</v>
      </c>
      <c r="CC56" s="258">
        <f t="shared" si="91"/>
        <v>0</v>
      </c>
      <c r="CD56" s="258">
        <f t="shared" si="92"/>
        <v>1</v>
      </c>
    </row>
    <row r="57" spans="1:82">
      <c r="A57" s="258"/>
      <c r="B57" s="258"/>
      <c r="C57" s="259"/>
      <c r="D57" s="258"/>
      <c r="E57" s="258" t="s">
        <v>3484</v>
      </c>
      <c r="F57" s="258"/>
      <c r="G57" s="258">
        <v>49</v>
      </c>
      <c r="H57" s="743" t="s">
        <v>3596</v>
      </c>
      <c r="I57" s="744"/>
      <c r="J57" s="739" t="s">
        <v>3597</v>
      </c>
      <c r="K57" s="745"/>
      <c r="L57" s="745"/>
      <c r="M57" s="272"/>
      <c r="N57" s="508">
        <f t="shared" si="30"/>
        <v>0</v>
      </c>
      <c r="O57" s="510">
        <f t="shared" si="31"/>
        <v>0</v>
      </c>
      <c r="P57" s="260">
        <f t="shared" si="97"/>
        <v>0</v>
      </c>
      <c r="Q57" s="261">
        <f t="shared" si="98"/>
        <v>0</v>
      </c>
      <c r="R57" s="261">
        <f t="shared" si="96"/>
        <v>0</v>
      </c>
      <c r="S57" s="262"/>
      <c r="T57" s="262"/>
      <c r="U57" s="263">
        <f t="shared" si="35"/>
        <v>1.288</v>
      </c>
      <c r="V57" s="264">
        <f>IF(E57="SP",1,IF(D57="",ExtraMargeMateriaal,(1-VLOOKUP(D57,TabelAankoop[],4,FALSE))))</f>
        <v>1</v>
      </c>
      <c r="W57" s="265">
        <f t="shared" si="36"/>
        <v>0.6885</v>
      </c>
      <c r="X57" s="266">
        <f t="shared" si="37"/>
        <v>1</v>
      </c>
      <c r="Y57" s="267">
        <f t="shared" si="38"/>
        <v>1.46</v>
      </c>
      <c r="Z57" s="267">
        <f t="shared" si="39"/>
        <v>1.1599999999999999</v>
      </c>
      <c r="AA57" s="268">
        <f t="shared" si="40"/>
        <v>0</v>
      </c>
      <c r="AB57" s="456">
        <f t="shared" si="41"/>
        <v>0</v>
      </c>
      <c r="AC57" s="457">
        <f t="shared" si="42"/>
        <v>0</v>
      </c>
      <c r="AD57" s="456">
        <f t="shared" si="43"/>
        <v>0</v>
      </c>
      <c r="AE57" s="458">
        <f t="shared" si="44"/>
        <v>0</v>
      </c>
      <c r="AF57" s="457">
        <f t="shared" si="45"/>
        <v>0</v>
      </c>
      <c r="AG57" s="456">
        <f t="shared" si="46"/>
        <v>0</v>
      </c>
      <c r="AH57" s="457">
        <f t="shared" si="47"/>
        <v>0</v>
      </c>
      <c r="AI57" s="268">
        <f t="shared" si="48"/>
        <v>0</v>
      </c>
      <c r="AJ57" s="269">
        <f t="shared" si="49"/>
        <v>0</v>
      </c>
      <c r="AK57" s="270">
        <f t="shared" si="50"/>
        <v>0</v>
      </c>
      <c r="AL57" s="415">
        <f t="shared" si="51"/>
        <v>0</v>
      </c>
      <c r="AM57" s="259" t="str">
        <f>IF(AP57="","",IFERROR(VLOOKUP(AP57,CODES!$A$3:$D$1348,4,FALSE),"X"))&amp;IF(AQ57="","",IFERROR(VLOOKUP(AQ57,CODES!$A$3:$D$1348,4,FALSE),"X"))&amp;IF(AR57="","",IFERROR(VLOOKUP(AR57,CODES!$A$3:$D$1348,4,FALSE),"X"))&amp;IF(AS57="","",IFERROR(VLOOKUP(AS57,CODES!$A$3:$D$1348,4,FALSE),"X"))&amp;IF(AT57="","",IFERROR(VLOOKUP(AT57,CODES!$A$3:$D$1348,4,FALSE),"X"))&amp;IF(AU57="","",IFERROR(VLOOKUP(AU57,CODES!$A$3:$D$1348,4,FALSE),"X"))&amp;IF(AV57="","",IFERROR(VLOOKUP(AV57,CODES!$A$3:$D$1348,4,FALSE),"X"))&amp;IF(AW57="","",IFERROR(VLOOKUP(AW57,CODES!$A$3:$D$1348,4,FALSE),"X"))&amp;IF(AX57="","",IFERROR(VLOOKUP(AX57,CODES!$A$3:$D$1348,4,FALSE),"X"))&amp;IF(AY57="","",IFERROR(VLOOKUP(AY57,CODES!$A$3:$D$1348,4,FALSE),"X"))</f>
        <v/>
      </c>
      <c r="AN57" s="258">
        <f>SUM(IFERROR(VLOOKUP(AP57,CODES!$A$3:$D$1348,4,FALSE)*BC57,0),IFERROR(VLOOKUP(AQ57,CODES!$A$3:$D$1348,4,FALSE)*BF57,0),IFERROR(VLOOKUP(AR57,CODES!$A$3:$D$1348,4,FALSE)*BI57,0),IFERROR(VLOOKUP(AS57,CODES!$A$3:$D$1348,4,FALSE)*BL57,0),IFERROR(VLOOKUP(AT57,CODES!$A$3:$D$1348,4,FALSE)*BO57,0),IFERROR(VLOOKUP(AU57,CODES!$A$3:$D$1348,4,FALSE)*BR57,0),IFERROR(VLOOKUP(AV57,CODES!$A$3:$D$1348,4,FALSE)*BU57,0),IFERROR(VLOOKUP(AW57,CODES!$A$3:$D$1348,4,FALSE)*BX57,0),IFERROR(VLOOKUP(AX57,CODES!$A$3:$D$1348,4,FALSE)*CA57,0),IFERROR(VLOOKUP(AY57,CODES!$A$3:$D$1348,4,FALSE)*CD57,0))</f>
        <v>0</v>
      </c>
      <c r="AO57" s="258">
        <f>SUM(IFERROR(VLOOKUP(AP57,CODES!$A$3:$D$1348,3,FALSE)*BC57,0),IFERROR(VLOOKUP(AQ57,CODES!$A$3:$D$1348,3,FALSE)*BF57,0),IFERROR(VLOOKUP(AR57,CODES!$A$3:$D$1348,3,FALSE)*BI57,0),IFERROR(VLOOKUP(AS57,CODES!$A$3:$D$1348,3,FALSE)*BL57,0),IFERROR(VLOOKUP(AT57,CODES!$A$3:$D$1348,3,FALSE)*BO57,0),IFERROR(VLOOKUP(AU57,CODES!$A$3:$D$1348,3,FALSE)*BR57,0),IFERROR(VLOOKUP(AV57,CODES!$A$3:$D$1348,3,FALSE)*BU57,0),IFERROR(VLOOKUP(AW57,CODES!$A$3:$D$1348,3,FALSE)*BX57,0),IFERROR(VLOOKUP(AX57,CODES!$A$3:$D$1348,3,FALSE)*CA57,0),IFERROR(VLOOKUP(AY57,CODES!$A$3:$D$1348,3,FALSE)*CD57,0))+B57</f>
        <v>0</v>
      </c>
      <c r="AP57" s="271" t="str">
        <f t="shared" si="52"/>
        <v/>
      </c>
      <c r="AQ57" s="271" t="str">
        <f t="shared" si="53"/>
        <v/>
      </c>
      <c r="AR57" s="271" t="str">
        <f t="shared" si="54"/>
        <v/>
      </c>
      <c r="AS57" s="271" t="str">
        <f t="shared" si="55"/>
        <v/>
      </c>
      <c r="AT57" s="271" t="str">
        <f t="shared" si="56"/>
        <v/>
      </c>
      <c r="AU57" s="271" t="str">
        <f t="shared" si="57"/>
        <v/>
      </c>
      <c r="AV57" s="271" t="str">
        <f t="shared" si="58"/>
        <v/>
      </c>
      <c r="AW57" s="271" t="str">
        <f t="shared" si="59"/>
        <v/>
      </c>
      <c r="AX57" s="271" t="str">
        <f t="shared" si="60"/>
        <v/>
      </c>
      <c r="AY57" s="271" t="str">
        <f t="shared" si="61"/>
        <v/>
      </c>
      <c r="AZ57" s="258">
        <f t="shared" si="62"/>
        <v>0</v>
      </c>
      <c r="BA57" s="258">
        <f t="shared" si="63"/>
        <v>1</v>
      </c>
      <c r="BB57" s="258">
        <f t="shared" si="64"/>
        <v>0</v>
      </c>
      <c r="BC57" s="258">
        <f t="shared" si="65"/>
        <v>1</v>
      </c>
      <c r="BD57" s="258">
        <f t="shared" si="66"/>
        <v>1</v>
      </c>
      <c r="BE57" s="258">
        <f t="shared" si="67"/>
        <v>0</v>
      </c>
      <c r="BF57" s="258">
        <f t="shared" si="68"/>
        <v>1</v>
      </c>
      <c r="BG57" s="258">
        <f t="shared" si="69"/>
        <v>1</v>
      </c>
      <c r="BH57" s="258">
        <f t="shared" si="70"/>
        <v>0</v>
      </c>
      <c r="BI57" s="258">
        <f t="shared" si="71"/>
        <v>1</v>
      </c>
      <c r="BJ57" s="258">
        <f t="shared" si="72"/>
        <v>1</v>
      </c>
      <c r="BK57" s="258">
        <f t="shared" si="73"/>
        <v>0</v>
      </c>
      <c r="BL57" s="258">
        <f t="shared" si="74"/>
        <v>1</v>
      </c>
      <c r="BM57" s="258">
        <f t="shared" si="75"/>
        <v>1</v>
      </c>
      <c r="BN57" s="258">
        <f t="shared" si="76"/>
        <v>0</v>
      </c>
      <c r="BO57" s="258">
        <f t="shared" si="77"/>
        <v>1</v>
      </c>
      <c r="BP57" s="258">
        <f t="shared" si="78"/>
        <v>1</v>
      </c>
      <c r="BQ57" s="258">
        <f t="shared" si="79"/>
        <v>0</v>
      </c>
      <c r="BR57" s="258">
        <f t="shared" si="80"/>
        <v>1</v>
      </c>
      <c r="BS57" s="258">
        <f t="shared" si="81"/>
        <v>1</v>
      </c>
      <c r="BT57" s="258">
        <f t="shared" si="82"/>
        <v>0</v>
      </c>
      <c r="BU57" s="258">
        <f t="shared" si="83"/>
        <v>1</v>
      </c>
      <c r="BV57" s="258">
        <f t="shared" si="84"/>
        <v>1</v>
      </c>
      <c r="BW57" s="258">
        <f t="shared" si="85"/>
        <v>0</v>
      </c>
      <c r="BX57" s="258">
        <f t="shared" si="86"/>
        <v>1</v>
      </c>
      <c r="BY57" s="258">
        <f t="shared" si="87"/>
        <v>1</v>
      </c>
      <c r="BZ57" s="258">
        <f t="shared" si="88"/>
        <v>0</v>
      </c>
      <c r="CA57" s="258">
        <f t="shared" si="89"/>
        <v>1</v>
      </c>
      <c r="CB57" s="258">
        <f t="shared" si="90"/>
        <v>1</v>
      </c>
      <c r="CC57" s="258">
        <f t="shared" si="91"/>
        <v>0</v>
      </c>
      <c r="CD57" s="258">
        <f t="shared" si="92"/>
        <v>1</v>
      </c>
    </row>
    <row r="58" spans="1:82">
      <c r="A58" s="258"/>
      <c r="B58" s="258"/>
      <c r="C58" s="259"/>
      <c r="D58" s="258"/>
      <c r="E58" s="258"/>
      <c r="F58" s="258"/>
      <c r="G58" s="258">
        <v>50</v>
      </c>
      <c r="H58" s="743" t="s">
        <v>3598</v>
      </c>
      <c r="I58" s="744"/>
      <c r="J58" s="739" t="s">
        <v>3599</v>
      </c>
      <c r="K58" s="745"/>
      <c r="L58" s="745"/>
      <c r="M58" s="272"/>
      <c r="N58" s="508">
        <f t="shared" si="30"/>
        <v>0</v>
      </c>
      <c r="O58" s="510">
        <f t="shared" si="31"/>
        <v>0</v>
      </c>
      <c r="P58" s="260">
        <f t="shared" si="97"/>
        <v>0</v>
      </c>
      <c r="Q58" s="261">
        <f t="shared" si="98"/>
        <v>0</v>
      </c>
      <c r="R58" s="261">
        <f t="shared" si="96"/>
        <v>0</v>
      </c>
      <c r="S58" s="262"/>
      <c r="T58" s="262"/>
      <c r="U58" s="263">
        <f t="shared" si="35"/>
        <v>1.288</v>
      </c>
      <c r="V58" s="264">
        <f>IF(E58="SP",1,IF(D58="",ExtraMargeMateriaal,(1-VLOOKUP(D58,TabelAankoop[],4,FALSE))))</f>
        <v>1</v>
      </c>
      <c r="W58" s="265">
        <f t="shared" si="36"/>
        <v>0.6885</v>
      </c>
      <c r="X58" s="266">
        <f t="shared" si="37"/>
        <v>1</v>
      </c>
      <c r="Y58" s="267">
        <f t="shared" si="38"/>
        <v>1.46</v>
      </c>
      <c r="Z58" s="267">
        <f t="shared" si="39"/>
        <v>1.1599999999999999</v>
      </c>
      <c r="AA58" s="268">
        <f t="shared" si="40"/>
        <v>0</v>
      </c>
      <c r="AB58" s="456">
        <f t="shared" si="41"/>
        <v>0</v>
      </c>
      <c r="AC58" s="457">
        <f t="shared" si="42"/>
        <v>0</v>
      </c>
      <c r="AD58" s="456">
        <f t="shared" si="43"/>
        <v>0</v>
      </c>
      <c r="AE58" s="458">
        <f t="shared" si="44"/>
        <v>0</v>
      </c>
      <c r="AF58" s="457">
        <f t="shared" si="45"/>
        <v>0</v>
      </c>
      <c r="AG58" s="456">
        <f t="shared" si="46"/>
        <v>0</v>
      </c>
      <c r="AH58" s="457">
        <f t="shared" si="47"/>
        <v>0</v>
      </c>
      <c r="AI58" s="268">
        <f t="shared" si="48"/>
        <v>0</v>
      </c>
      <c r="AJ58" s="269">
        <f t="shared" si="49"/>
        <v>0</v>
      </c>
      <c r="AK58" s="270">
        <f t="shared" si="50"/>
        <v>0</v>
      </c>
      <c r="AL58" s="415">
        <f t="shared" si="51"/>
        <v>0</v>
      </c>
      <c r="AM58" s="259" t="str">
        <f>IF(AP58="","",IFERROR(VLOOKUP(AP58,CODES!$A$3:$D$1348,4,FALSE),"X"))&amp;IF(AQ58="","",IFERROR(VLOOKUP(AQ58,CODES!$A$3:$D$1348,4,FALSE),"X"))&amp;IF(AR58="","",IFERROR(VLOOKUP(AR58,CODES!$A$3:$D$1348,4,FALSE),"X"))&amp;IF(AS58="","",IFERROR(VLOOKUP(AS58,CODES!$A$3:$D$1348,4,FALSE),"X"))&amp;IF(AT58="","",IFERROR(VLOOKUP(AT58,CODES!$A$3:$D$1348,4,FALSE),"X"))&amp;IF(AU58="","",IFERROR(VLOOKUP(AU58,CODES!$A$3:$D$1348,4,FALSE),"X"))&amp;IF(AV58="","",IFERROR(VLOOKUP(AV58,CODES!$A$3:$D$1348,4,FALSE),"X"))&amp;IF(AW58="","",IFERROR(VLOOKUP(AW58,CODES!$A$3:$D$1348,4,FALSE),"X"))&amp;IF(AX58="","",IFERROR(VLOOKUP(AX58,CODES!$A$3:$D$1348,4,FALSE),"X"))&amp;IF(AY58="","",IFERROR(VLOOKUP(AY58,CODES!$A$3:$D$1348,4,FALSE),"X"))</f>
        <v/>
      </c>
      <c r="AN58" s="258">
        <f>SUM(IFERROR(VLOOKUP(AP58,CODES!$A$3:$D$1348,4,FALSE)*BC58,0),IFERROR(VLOOKUP(AQ58,CODES!$A$3:$D$1348,4,FALSE)*BF58,0),IFERROR(VLOOKUP(AR58,CODES!$A$3:$D$1348,4,FALSE)*BI58,0),IFERROR(VLOOKUP(AS58,CODES!$A$3:$D$1348,4,FALSE)*BL58,0),IFERROR(VLOOKUP(AT58,CODES!$A$3:$D$1348,4,FALSE)*BO58,0),IFERROR(VLOOKUP(AU58,CODES!$A$3:$D$1348,4,FALSE)*BR58,0),IFERROR(VLOOKUP(AV58,CODES!$A$3:$D$1348,4,FALSE)*BU58,0),IFERROR(VLOOKUP(AW58,CODES!$A$3:$D$1348,4,FALSE)*BX58,0),IFERROR(VLOOKUP(AX58,CODES!$A$3:$D$1348,4,FALSE)*CA58,0),IFERROR(VLOOKUP(AY58,CODES!$A$3:$D$1348,4,FALSE)*CD58,0))</f>
        <v>0</v>
      </c>
      <c r="AO58" s="258">
        <f>SUM(IFERROR(VLOOKUP(AP58,CODES!$A$3:$D$1348,3,FALSE)*BC58,0),IFERROR(VLOOKUP(AQ58,CODES!$A$3:$D$1348,3,FALSE)*BF58,0),IFERROR(VLOOKUP(AR58,CODES!$A$3:$D$1348,3,FALSE)*BI58,0),IFERROR(VLOOKUP(AS58,CODES!$A$3:$D$1348,3,FALSE)*BL58,0),IFERROR(VLOOKUP(AT58,CODES!$A$3:$D$1348,3,FALSE)*BO58,0),IFERROR(VLOOKUP(AU58,CODES!$A$3:$D$1348,3,FALSE)*BR58,0),IFERROR(VLOOKUP(AV58,CODES!$A$3:$D$1348,3,FALSE)*BU58,0),IFERROR(VLOOKUP(AW58,CODES!$A$3:$D$1348,3,FALSE)*BX58,0),IFERROR(VLOOKUP(AX58,CODES!$A$3:$D$1348,3,FALSE)*CA58,0),IFERROR(VLOOKUP(AY58,CODES!$A$3:$D$1348,3,FALSE)*CD58,0))+B58</f>
        <v>0</v>
      </c>
      <c r="AP58" s="271" t="str">
        <f t="shared" si="52"/>
        <v/>
      </c>
      <c r="AQ58" s="271" t="str">
        <f t="shared" si="53"/>
        <v/>
      </c>
      <c r="AR58" s="271" t="str">
        <f t="shared" si="54"/>
        <v/>
      </c>
      <c r="AS58" s="271" t="str">
        <f t="shared" si="55"/>
        <v/>
      </c>
      <c r="AT58" s="271" t="str">
        <f t="shared" si="56"/>
        <v/>
      </c>
      <c r="AU58" s="271" t="str">
        <f t="shared" si="57"/>
        <v/>
      </c>
      <c r="AV58" s="271" t="str">
        <f t="shared" si="58"/>
        <v/>
      </c>
      <c r="AW58" s="271" t="str">
        <f t="shared" si="59"/>
        <v/>
      </c>
      <c r="AX58" s="271" t="str">
        <f t="shared" si="60"/>
        <v/>
      </c>
      <c r="AY58" s="271" t="str">
        <f t="shared" si="61"/>
        <v/>
      </c>
      <c r="AZ58" s="258">
        <f t="shared" si="62"/>
        <v>0</v>
      </c>
      <c r="BA58" s="258">
        <f t="shared" si="63"/>
        <v>1</v>
      </c>
      <c r="BB58" s="258">
        <f t="shared" si="64"/>
        <v>0</v>
      </c>
      <c r="BC58" s="258">
        <f t="shared" si="65"/>
        <v>1</v>
      </c>
      <c r="BD58" s="258">
        <f t="shared" si="66"/>
        <v>1</v>
      </c>
      <c r="BE58" s="258">
        <f t="shared" si="67"/>
        <v>0</v>
      </c>
      <c r="BF58" s="258">
        <f t="shared" si="68"/>
        <v>1</v>
      </c>
      <c r="BG58" s="258">
        <f t="shared" si="69"/>
        <v>1</v>
      </c>
      <c r="BH58" s="258">
        <f t="shared" si="70"/>
        <v>0</v>
      </c>
      <c r="BI58" s="258">
        <f t="shared" si="71"/>
        <v>1</v>
      </c>
      <c r="BJ58" s="258">
        <f t="shared" si="72"/>
        <v>1</v>
      </c>
      <c r="BK58" s="258">
        <f t="shared" si="73"/>
        <v>0</v>
      </c>
      <c r="BL58" s="258">
        <f t="shared" si="74"/>
        <v>1</v>
      </c>
      <c r="BM58" s="258">
        <f t="shared" si="75"/>
        <v>1</v>
      </c>
      <c r="BN58" s="258">
        <f t="shared" si="76"/>
        <v>0</v>
      </c>
      <c r="BO58" s="258">
        <f t="shared" si="77"/>
        <v>1</v>
      </c>
      <c r="BP58" s="258">
        <f t="shared" si="78"/>
        <v>1</v>
      </c>
      <c r="BQ58" s="258">
        <f t="shared" si="79"/>
        <v>0</v>
      </c>
      <c r="BR58" s="258">
        <f t="shared" si="80"/>
        <v>1</v>
      </c>
      <c r="BS58" s="258">
        <f t="shared" si="81"/>
        <v>1</v>
      </c>
      <c r="BT58" s="258">
        <f t="shared" si="82"/>
        <v>0</v>
      </c>
      <c r="BU58" s="258">
        <f t="shared" si="83"/>
        <v>1</v>
      </c>
      <c r="BV58" s="258">
        <f t="shared" si="84"/>
        <v>1</v>
      </c>
      <c r="BW58" s="258">
        <f t="shared" si="85"/>
        <v>0</v>
      </c>
      <c r="BX58" s="258">
        <f t="shared" si="86"/>
        <v>1</v>
      </c>
      <c r="BY58" s="258">
        <f t="shared" si="87"/>
        <v>1</v>
      </c>
      <c r="BZ58" s="258">
        <f t="shared" si="88"/>
        <v>0</v>
      </c>
      <c r="CA58" s="258">
        <f t="shared" si="89"/>
        <v>1</v>
      </c>
      <c r="CB58" s="258">
        <f t="shared" si="90"/>
        <v>1</v>
      </c>
      <c r="CC58" s="258">
        <f t="shared" si="91"/>
        <v>0</v>
      </c>
      <c r="CD58" s="258">
        <f t="shared" si="92"/>
        <v>1</v>
      </c>
    </row>
    <row r="59" spans="1:82">
      <c r="A59" s="258"/>
      <c r="B59" s="258"/>
      <c r="C59" s="259"/>
      <c r="D59" s="258"/>
      <c r="E59" s="258"/>
      <c r="F59" s="258"/>
      <c r="G59" s="258">
        <v>51</v>
      </c>
      <c r="H59" s="743" t="s">
        <v>3600</v>
      </c>
      <c r="I59" s="744"/>
      <c r="J59" s="739" t="s">
        <v>3601</v>
      </c>
      <c r="K59" s="745"/>
      <c r="L59" s="745"/>
      <c r="M59" s="272"/>
      <c r="N59" s="508">
        <f t="shared" si="30"/>
        <v>0</v>
      </c>
      <c r="O59" s="510">
        <f t="shared" si="31"/>
        <v>0</v>
      </c>
      <c r="P59" s="260">
        <f t="shared" si="97"/>
        <v>0</v>
      </c>
      <c r="Q59" s="261">
        <f t="shared" si="98"/>
        <v>0</v>
      </c>
      <c r="R59" s="261">
        <f t="shared" si="96"/>
        <v>0</v>
      </c>
      <c r="S59" s="262"/>
      <c r="T59" s="262"/>
      <c r="U59" s="263">
        <f t="shared" si="35"/>
        <v>1.288</v>
      </c>
      <c r="V59" s="264">
        <f>IF(E59="SP",1,IF(D59="",ExtraMargeMateriaal,(1-VLOOKUP(D59,TabelAankoop[],4,FALSE))))</f>
        <v>1</v>
      </c>
      <c r="W59" s="265">
        <f t="shared" si="36"/>
        <v>0.6885</v>
      </c>
      <c r="X59" s="266">
        <f t="shared" si="37"/>
        <v>1</v>
      </c>
      <c r="Y59" s="267">
        <f t="shared" si="38"/>
        <v>1.46</v>
      </c>
      <c r="Z59" s="267">
        <f t="shared" si="39"/>
        <v>1.1599999999999999</v>
      </c>
      <c r="AA59" s="268">
        <f t="shared" si="40"/>
        <v>0</v>
      </c>
      <c r="AB59" s="456">
        <f t="shared" si="41"/>
        <v>0</v>
      </c>
      <c r="AC59" s="457">
        <f t="shared" si="42"/>
        <v>0</v>
      </c>
      <c r="AD59" s="456">
        <f t="shared" si="43"/>
        <v>0</v>
      </c>
      <c r="AE59" s="458">
        <f t="shared" si="44"/>
        <v>0</v>
      </c>
      <c r="AF59" s="457">
        <f t="shared" si="45"/>
        <v>0</v>
      </c>
      <c r="AG59" s="456">
        <f t="shared" si="46"/>
        <v>0</v>
      </c>
      <c r="AH59" s="457">
        <f t="shared" si="47"/>
        <v>0</v>
      </c>
      <c r="AI59" s="268">
        <f t="shared" si="48"/>
        <v>0</v>
      </c>
      <c r="AJ59" s="269">
        <f t="shared" si="49"/>
        <v>0</v>
      </c>
      <c r="AK59" s="270">
        <f t="shared" si="50"/>
        <v>0</v>
      </c>
      <c r="AL59" s="415">
        <f t="shared" si="51"/>
        <v>0</v>
      </c>
      <c r="AM59" s="259" t="str">
        <f>IF(AP59="","",IFERROR(VLOOKUP(AP59,CODES!$A$3:$D$1348,4,FALSE),"X"))&amp;IF(AQ59="","",IFERROR(VLOOKUP(AQ59,CODES!$A$3:$D$1348,4,FALSE),"X"))&amp;IF(AR59="","",IFERROR(VLOOKUP(AR59,CODES!$A$3:$D$1348,4,FALSE),"X"))&amp;IF(AS59="","",IFERROR(VLOOKUP(AS59,CODES!$A$3:$D$1348,4,FALSE),"X"))&amp;IF(AT59="","",IFERROR(VLOOKUP(AT59,CODES!$A$3:$D$1348,4,FALSE),"X"))&amp;IF(AU59="","",IFERROR(VLOOKUP(AU59,CODES!$A$3:$D$1348,4,FALSE),"X"))&amp;IF(AV59="","",IFERROR(VLOOKUP(AV59,CODES!$A$3:$D$1348,4,FALSE),"X"))&amp;IF(AW59="","",IFERROR(VLOOKUP(AW59,CODES!$A$3:$D$1348,4,FALSE),"X"))&amp;IF(AX59="","",IFERROR(VLOOKUP(AX59,CODES!$A$3:$D$1348,4,FALSE),"X"))&amp;IF(AY59="","",IFERROR(VLOOKUP(AY59,CODES!$A$3:$D$1348,4,FALSE),"X"))</f>
        <v/>
      </c>
      <c r="AN59" s="258">
        <f>SUM(IFERROR(VLOOKUP(AP59,CODES!$A$3:$D$1348,4,FALSE)*BC59,0),IFERROR(VLOOKUP(AQ59,CODES!$A$3:$D$1348,4,FALSE)*BF59,0),IFERROR(VLOOKUP(AR59,CODES!$A$3:$D$1348,4,FALSE)*BI59,0),IFERROR(VLOOKUP(AS59,CODES!$A$3:$D$1348,4,FALSE)*BL59,0),IFERROR(VLOOKUP(AT59,CODES!$A$3:$D$1348,4,FALSE)*BO59,0),IFERROR(VLOOKUP(AU59,CODES!$A$3:$D$1348,4,FALSE)*BR59,0),IFERROR(VLOOKUP(AV59,CODES!$A$3:$D$1348,4,FALSE)*BU59,0),IFERROR(VLOOKUP(AW59,CODES!$A$3:$D$1348,4,FALSE)*BX59,0),IFERROR(VLOOKUP(AX59,CODES!$A$3:$D$1348,4,FALSE)*CA59,0),IFERROR(VLOOKUP(AY59,CODES!$A$3:$D$1348,4,FALSE)*CD59,0))</f>
        <v>0</v>
      </c>
      <c r="AO59" s="258">
        <f>SUM(IFERROR(VLOOKUP(AP59,CODES!$A$3:$D$1348,3,FALSE)*BC59,0),IFERROR(VLOOKUP(AQ59,CODES!$A$3:$D$1348,3,FALSE)*BF59,0),IFERROR(VLOOKUP(AR59,CODES!$A$3:$D$1348,3,FALSE)*BI59,0),IFERROR(VLOOKUP(AS59,CODES!$A$3:$D$1348,3,FALSE)*BL59,0),IFERROR(VLOOKUP(AT59,CODES!$A$3:$D$1348,3,FALSE)*BO59,0),IFERROR(VLOOKUP(AU59,CODES!$A$3:$D$1348,3,FALSE)*BR59,0),IFERROR(VLOOKUP(AV59,CODES!$A$3:$D$1348,3,FALSE)*BU59,0),IFERROR(VLOOKUP(AW59,CODES!$A$3:$D$1348,3,FALSE)*BX59,0),IFERROR(VLOOKUP(AX59,CODES!$A$3:$D$1348,3,FALSE)*CA59,0),IFERROR(VLOOKUP(AY59,CODES!$A$3:$D$1348,3,FALSE)*CD59,0))+B59</f>
        <v>0</v>
      </c>
      <c r="AP59" s="271" t="str">
        <f t="shared" si="52"/>
        <v/>
      </c>
      <c r="AQ59" s="271" t="str">
        <f t="shared" si="53"/>
        <v/>
      </c>
      <c r="AR59" s="271" t="str">
        <f t="shared" si="54"/>
        <v/>
      </c>
      <c r="AS59" s="271" t="str">
        <f t="shared" si="55"/>
        <v/>
      </c>
      <c r="AT59" s="271" t="str">
        <f t="shared" si="56"/>
        <v/>
      </c>
      <c r="AU59" s="271" t="str">
        <f t="shared" si="57"/>
        <v/>
      </c>
      <c r="AV59" s="271" t="str">
        <f t="shared" si="58"/>
        <v/>
      </c>
      <c r="AW59" s="271" t="str">
        <f t="shared" si="59"/>
        <v/>
      </c>
      <c r="AX59" s="271" t="str">
        <f t="shared" si="60"/>
        <v/>
      </c>
      <c r="AY59" s="271" t="str">
        <f t="shared" si="61"/>
        <v/>
      </c>
      <c r="AZ59" s="258">
        <f t="shared" si="62"/>
        <v>0</v>
      </c>
      <c r="BA59" s="258">
        <f t="shared" si="63"/>
        <v>1</v>
      </c>
      <c r="BB59" s="258">
        <f t="shared" si="64"/>
        <v>0</v>
      </c>
      <c r="BC59" s="258">
        <f t="shared" si="65"/>
        <v>1</v>
      </c>
      <c r="BD59" s="258">
        <f t="shared" si="66"/>
        <v>1</v>
      </c>
      <c r="BE59" s="258">
        <f t="shared" si="67"/>
        <v>0</v>
      </c>
      <c r="BF59" s="258">
        <f t="shared" si="68"/>
        <v>1</v>
      </c>
      <c r="BG59" s="258">
        <f t="shared" si="69"/>
        <v>1</v>
      </c>
      <c r="BH59" s="258">
        <f t="shared" si="70"/>
        <v>0</v>
      </c>
      <c r="BI59" s="258">
        <f t="shared" si="71"/>
        <v>1</v>
      </c>
      <c r="BJ59" s="258">
        <f t="shared" si="72"/>
        <v>1</v>
      </c>
      <c r="BK59" s="258">
        <f t="shared" si="73"/>
        <v>0</v>
      </c>
      <c r="BL59" s="258">
        <f t="shared" si="74"/>
        <v>1</v>
      </c>
      <c r="BM59" s="258">
        <f t="shared" si="75"/>
        <v>1</v>
      </c>
      <c r="BN59" s="258">
        <f t="shared" si="76"/>
        <v>0</v>
      </c>
      <c r="BO59" s="258">
        <f t="shared" si="77"/>
        <v>1</v>
      </c>
      <c r="BP59" s="258">
        <f t="shared" si="78"/>
        <v>1</v>
      </c>
      <c r="BQ59" s="258">
        <f t="shared" si="79"/>
        <v>0</v>
      </c>
      <c r="BR59" s="258">
        <f t="shared" si="80"/>
        <v>1</v>
      </c>
      <c r="BS59" s="258">
        <f t="shared" si="81"/>
        <v>1</v>
      </c>
      <c r="BT59" s="258">
        <f t="shared" si="82"/>
        <v>0</v>
      </c>
      <c r="BU59" s="258">
        <f t="shared" si="83"/>
        <v>1</v>
      </c>
      <c r="BV59" s="258">
        <f t="shared" si="84"/>
        <v>1</v>
      </c>
      <c r="BW59" s="258">
        <f t="shared" si="85"/>
        <v>0</v>
      </c>
      <c r="BX59" s="258">
        <f t="shared" si="86"/>
        <v>1</v>
      </c>
      <c r="BY59" s="258">
        <f t="shared" si="87"/>
        <v>1</v>
      </c>
      <c r="BZ59" s="258">
        <f t="shared" si="88"/>
        <v>0</v>
      </c>
      <c r="CA59" s="258">
        <f t="shared" si="89"/>
        <v>1</v>
      </c>
      <c r="CB59" s="258">
        <f t="shared" si="90"/>
        <v>1</v>
      </c>
      <c r="CC59" s="258">
        <f t="shared" si="91"/>
        <v>0</v>
      </c>
      <c r="CD59" s="258">
        <f t="shared" si="92"/>
        <v>1</v>
      </c>
    </row>
    <row r="60" spans="1:82">
      <c r="A60" s="258"/>
      <c r="B60" s="258"/>
      <c r="C60" s="259"/>
      <c r="D60" s="258"/>
      <c r="E60" s="258"/>
      <c r="F60" s="258"/>
      <c r="G60" s="258">
        <v>52</v>
      </c>
      <c r="H60" s="743" t="s">
        <v>3602</v>
      </c>
      <c r="I60" s="744"/>
      <c r="J60" s="739" t="s">
        <v>3603</v>
      </c>
      <c r="K60" s="745"/>
      <c r="L60" s="745"/>
      <c r="M60" s="272"/>
      <c r="N60" s="508">
        <f t="shared" si="30"/>
        <v>0</v>
      </c>
      <c r="O60" s="510">
        <f t="shared" si="31"/>
        <v>0</v>
      </c>
      <c r="P60" s="260">
        <f t="shared" si="97"/>
        <v>0</v>
      </c>
      <c r="Q60" s="261">
        <f t="shared" si="98"/>
        <v>0</v>
      </c>
      <c r="R60" s="261">
        <f t="shared" si="96"/>
        <v>0</v>
      </c>
      <c r="S60" s="262"/>
      <c r="T60" s="262"/>
      <c r="U60" s="263">
        <f t="shared" si="35"/>
        <v>1.288</v>
      </c>
      <c r="V60" s="264">
        <f>IF(E60="SP",1,IF(D60="",ExtraMargeMateriaal,(1-VLOOKUP(D60,TabelAankoop[],4,FALSE))))</f>
        <v>1</v>
      </c>
      <c r="W60" s="265">
        <f t="shared" si="36"/>
        <v>0.6885</v>
      </c>
      <c r="X60" s="266">
        <f t="shared" si="37"/>
        <v>1</v>
      </c>
      <c r="Y60" s="267">
        <f t="shared" si="38"/>
        <v>1.46</v>
      </c>
      <c r="Z60" s="267">
        <f t="shared" si="39"/>
        <v>1.1599999999999999</v>
      </c>
      <c r="AA60" s="268">
        <f t="shared" si="40"/>
        <v>0</v>
      </c>
      <c r="AB60" s="456">
        <f t="shared" si="41"/>
        <v>0</v>
      </c>
      <c r="AC60" s="457">
        <f t="shared" si="42"/>
        <v>0</v>
      </c>
      <c r="AD60" s="456">
        <f t="shared" si="43"/>
        <v>0</v>
      </c>
      <c r="AE60" s="458">
        <f t="shared" si="44"/>
        <v>0</v>
      </c>
      <c r="AF60" s="457">
        <f t="shared" si="45"/>
        <v>0</v>
      </c>
      <c r="AG60" s="456">
        <f t="shared" si="46"/>
        <v>0</v>
      </c>
      <c r="AH60" s="457">
        <f t="shared" si="47"/>
        <v>0</v>
      </c>
      <c r="AI60" s="268">
        <f t="shared" si="48"/>
        <v>0</v>
      </c>
      <c r="AJ60" s="269">
        <f t="shared" si="49"/>
        <v>0</v>
      </c>
      <c r="AK60" s="270">
        <f t="shared" si="50"/>
        <v>0</v>
      </c>
      <c r="AL60" s="415">
        <f t="shared" si="51"/>
        <v>0</v>
      </c>
      <c r="AM60" s="259" t="str">
        <f>IF(AP60="","",IFERROR(VLOOKUP(AP60,CODES!$A$3:$D$1348,4,FALSE),"X"))&amp;IF(AQ60="","",IFERROR(VLOOKUP(AQ60,CODES!$A$3:$D$1348,4,FALSE),"X"))&amp;IF(AR60="","",IFERROR(VLOOKUP(AR60,CODES!$A$3:$D$1348,4,FALSE),"X"))&amp;IF(AS60="","",IFERROR(VLOOKUP(AS60,CODES!$A$3:$D$1348,4,FALSE),"X"))&amp;IF(AT60="","",IFERROR(VLOOKUP(AT60,CODES!$A$3:$D$1348,4,FALSE),"X"))&amp;IF(AU60="","",IFERROR(VLOOKUP(AU60,CODES!$A$3:$D$1348,4,FALSE),"X"))&amp;IF(AV60="","",IFERROR(VLOOKUP(AV60,CODES!$A$3:$D$1348,4,FALSE),"X"))&amp;IF(AW60="","",IFERROR(VLOOKUP(AW60,CODES!$A$3:$D$1348,4,FALSE),"X"))&amp;IF(AX60="","",IFERROR(VLOOKUP(AX60,CODES!$A$3:$D$1348,4,FALSE),"X"))&amp;IF(AY60="","",IFERROR(VLOOKUP(AY60,CODES!$A$3:$D$1348,4,FALSE),"X"))</f>
        <v/>
      </c>
      <c r="AN60" s="258">
        <f>SUM(IFERROR(VLOOKUP(AP60,CODES!$A$3:$D$1348,4,FALSE)*BC60,0),IFERROR(VLOOKUP(AQ60,CODES!$A$3:$D$1348,4,FALSE)*BF60,0),IFERROR(VLOOKUP(AR60,CODES!$A$3:$D$1348,4,FALSE)*BI60,0),IFERROR(VLOOKUP(AS60,CODES!$A$3:$D$1348,4,FALSE)*BL60,0),IFERROR(VLOOKUP(AT60,CODES!$A$3:$D$1348,4,FALSE)*BO60,0),IFERROR(VLOOKUP(AU60,CODES!$A$3:$D$1348,4,FALSE)*BR60,0),IFERROR(VLOOKUP(AV60,CODES!$A$3:$D$1348,4,FALSE)*BU60,0),IFERROR(VLOOKUP(AW60,CODES!$A$3:$D$1348,4,FALSE)*BX60,0),IFERROR(VLOOKUP(AX60,CODES!$A$3:$D$1348,4,FALSE)*CA60,0),IFERROR(VLOOKUP(AY60,CODES!$A$3:$D$1348,4,FALSE)*CD60,0))</f>
        <v>0</v>
      </c>
      <c r="AO60" s="258">
        <f>SUM(IFERROR(VLOOKUP(AP60,CODES!$A$3:$D$1348,3,FALSE)*BC60,0),IFERROR(VLOOKUP(AQ60,CODES!$A$3:$D$1348,3,FALSE)*BF60,0),IFERROR(VLOOKUP(AR60,CODES!$A$3:$D$1348,3,FALSE)*BI60,0),IFERROR(VLOOKUP(AS60,CODES!$A$3:$D$1348,3,FALSE)*BL60,0),IFERROR(VLOOKUP(AT60,CODES!$A$3:$D$1348,3,FALSE)*BO60,0),IFERROR(VLOOKUP(AU60,CODES!$A$3:$D$1348,3,FALSE)*BR60,0),IFERROR(VLOOKUP(AV60,CODES!$A$3:$D$1348,3,FALSE)*BU60,0),IFERROR(VLOOKUP(AW60,CODES!$A$3:$D$1348,3,FALSE)*BX60,0),IFERROR(VLOOKUP(AX60,CODES!$A$3:$D$1348,3,FALSE)*CA60,0),IFERROR(VLOOKUP(AY60,CODES!$A$3:$D$1348,3,FALSE)*CD60,0))+B60</f>
        <v>0</v>
      </c>
      <c r="AP60" s="271" t="str">
        <f t="shared" si="52"/>
        <v/>
      </c>
      <c r="AQ60" s="271" t="str">
        <f t="shared" si="53"/>
        <v/>
      </c>
      <c r="AR60" s="271" t="str">
        <f t="shared" si="54"/>
        <v/>
      </c>
      <c r="AS60" s="271" t="str">
        <f t="shared" si="55"/>
        <v/>
      </c>
      <c r="AT60" s="271" t="str">
        <f t="shared" si="56"/>
        <v/>
      </c>
      <c r="AU60" s="271" t="str">
        <f t="shared" si="57"/>
        <v/>
      </c>
      <c r="AV60" s="271" t="str">
        <f t="shared" si="58"/>
        <v/>
      </c>
      <c r="AW60" s="271" t="str">
        <f t="shared" si="59"/>
        <v/>
      </c>
      <c r="AX60" s="271" t="str">
        <f t="shared" si="60"/>
        <v/>
      </c>
      <c r="AY60" s="271" t="str">
        <f t="shared" si="61"/>
        <v/>
      </c>
      <c r="AZ60" s="258">
        <f t="shared" si="62"/>
        <v>0</v>
      </c>
      <c r="BA60" s="258">
        <f t="shared" si="63"/>
        <v>1</v>
      </c>
      <c r="BB60" s="258">
        <f t="shared" si="64"/>
        <v>0</v>
      </c>
      <c r="BC60" s="258">
        <f t="shared" si="65"/>
        <v>1</v>
      </c>
      <c r="BD60" s="258">
        <f t="shared" si="66"/>
        <v>1</v>
      </c>
      <c r="BE60" s="258">
        <f t="shared" si="67"/>
        <v>0</v>
      </c>
      <c r="BF60" s="258">
        <f t="shared" si="68"/>
        <v>1</v>
      </c>
      <c r="BG60" s="258">
        <f t="shared" si="69"/>
        <v>1</v>
      </c>
      <c r="BH60" s="258">
        <f t="shared" si="70"/>
        <v>0</v>
      </c>
      <c r="BI60" s="258">
        <f t="shared" si="71"/>
        <v>1</v>
      </c>
      <c r="BJ60" s="258">
        <f t="shared" si="72"/>
        <v>1</v>
      </c>
      <c r="BK60" s="258">
        <f t="shared" si="73"/>
        <v>0</v>
      </c>
      <c r="BL60" s="258">
        <f t="shared" si="74"/>
        <v>1</v>
      </c>
      <c r="BM60" s="258">
        <f t="shared" si="75"/>
        <v>1</v>
      </c>
      <c r="BN60" s="258">
        <f t="shared" si="76"/>
        <v>0</v>
      </c>
      <c r="BO60" s="258">
        <f t="shared" si="77"/>
        <v>1</v>
      </c>
      <c r="BP60" s="258">
        <f t="shared" si="78"/>
        <v>1</v>
      </c>
      <c r="BQ60" s="258">
        <f t="shared" si="79"/>
        <v>0</v>
      </c>
      <c r="BR60" s="258">
        <f t="shared" si="80"/>
        <v>1</v>
      </c>
      <c r="BS60" s="258">
        <f t="shared" si="81"/>
        <v>1</v>
      </c>
      <c r="BT60" s="258">
        <f t="shared" si="82"/>
        <v>0</v>
      </c>
      <c r="BU60" s="258">
        <f t="shared" si="83"/>
        <v>1</v>
      </c>
      <c r="BV60" s="258">
        <f t="shared" si="84"/>
        <v>1</v>
      </c>
      <c r="BW60" s="258">
        <f t="shared" si="85"/>
        <v>0</v>
      </c>
      <c r="BX60" s="258">
        <f t="shared" si="86"/>
        <v>1</v>
      </c>
      <c r="BY60" s="258">
        <f t="shared" si="87"/>
        <v>1</v>
      </c>
      <c r="BZ60" s="258">
        <f t="shared" si="88"/>
        <v>0</v>
      </c>
      <c r="CA60" s="258">
        <f t="shared" si="89"/>
        <v>1</v>
      </c>
      <c r="CB60" s="258">
        <f t="shared" si="90"/>
        <v>1</v>
      </c>
      <c r="CC60" s="258">
        <f t="shared" si="91"/>
        <v>0</v>
      </c>
      <c r="CD60" s="258">
        <f t="shared" si="92"/>
        <v>1</v>
      </c>
    </row>
    <row r="61" spans="1:82">
      <c r="A61" s="258"/>
      <c r="B61" s="258"/>
      <c r="C61" s="259"/>
      <c r="D61" s="258" t="s">
        <v>3604</v>
      </c>
      <c r="E61" s="258"/>
      <c r="F61" s="258"/>
      <c r="G61" s="258">
        <v>53</v>
      </c>
      <c r="H61" s="743" t="s">
        <v>3605</v>
      </c>
      <c r="I61" s="744"/>
      <c r="J61" s="739" t="s">
        <v>3606</v>
      </c>
      <c r="K61" s="745" t="s">
        <v>3607</v>
      </c>
      <c r="L61" s="745" t="s">
        <v>3608</v>
      </c>
      <c r="M61" s="272">
        <v>2</v>
      </c>
      <c r="N61" s="508" t="s">
        <v>3569</v>
      </c>
      <c r="O61" s="510"/>
      <c r="P61" s="260">
        <f t="shared" si="97"/>
        <v>0</v>
      </c>
      <c r="Q61" s="261">
        <f t="shared" si="98"/>
        <v>0</v>
      </c>
      <c r="R61" s="261">
        <f t="shared" si="96"/>
        <v>0</v>
      </c>
      <c r="S61" s="262"/>
      <c r="T61" s="262"/>
      <c r="U61" s="263">
        <f t="shared" si="35"/>
        <v>1.288</v>
      </c>
      <c r="V61" s="264">
        <f>IF(E61="SP",1,IF(D61="",ExtraMargeMateriaal,(1-VLOOKUP(D61,TabelAankoop[],4,FALSE))))</f>
        <v>1</v>
      </c>
      <c r="W61" s="265">
        <f t="shared" si="36"/>
        <v>0.6885</v>
      </c>
      <c r="X61" s="266">
        <f t="shared" si="37"/>
        <v>1</v>
      </c>
      <c r="Y61" s="267">
        <f t="shared" si="38"/>
        <v>1.46</v>
      </c>
      <c r="Z61" s="267">
        <f t="shared" si="39"/>
        <v>1.1599999999999999</v>
      </c>
      <c r="AA61" s="268" t="str">
        <f t="shared" si="40"/>
        <v/>
      </c>
      <c r="AB61" s="456">
        <f t="shared" si="41"/>
        <v>0</v>
      </c>
      <c r="AC61" s="457">
        <f t="shared" si="42"/>
        <v>0</v>
      </c>
      <c r="AD61" s="456">
        <f t="shared" si="43"/>
        <v>0</v>
      </c>
      <c r="AE61" s="458">
        <f t="shared" si="44"/>
        <v>0</v>
      </c>
      <c r="AF61" s="457">
        <f t="shared" si="45"/>
        <v>0</v>
      </c>
      <c r="AG61" s="456">
        <f t="shared" si="46"/>
        <v>0</v>
      </c>
      <c r="AH61" s="457">
        <f t="shared" si="47"/>
        <v>0</v>
      </c>
      <c r="AI61" s="268">
        <f t="shared" si="48"/>
        <v>0</v>
      </c>
      <c r="AJ61" s="269">
        <f t="shared" si="49"/>
        <v>0</v>
      </c>
      <c r="AK61" s="270">
        <f t="shared" si="50"/>
        <v>0</v>
      </c>
      <c r="AL61" s="415">
        <f t="shared" si="51"/>
        <v>0</v>
      </c>
      <c r="AM61" s="259" t="str">
        <f>IF(AP61="","",IFERROR(VLOOKUP(AP61,CODES!$A$3:$D$1348,4,FALSE),"X"))&amp;IF(AQ61="","",IFERROR(VLOOKUP(AQ61,CODES!$A$3:$D$1348,4,FALSE),"X"))&amp;IF(AR61="","",IFERROR(VLOOKUP(AR61,CODES!$A$3:$D$1348,4,FALSE),"X"))&amp;IF(AS61="","",IFERROR(VLOOKUP(AS61,CODES!$A$3:$D$1348,4,FALSE),"X"))&amp;IF(AT61="","",IFERROR(VLOOKUP(AT61,CODES!$A$3:$D$1348,4,FALSE),"X"))&amp;IF(AU61="","",IFERROR(VLOOKUP(AU61,CODES!$A$3:$D$1348,4,FALSE),"X"))&amp;IF(AV61="","",IFERROR(VLOOKUP(AV61,CODES!$A$3:$D$1348,4,FALSE),"X"))&amp;IF(AW61="","",IFERROR(VLOOKUP(AW61,CODES!$A$3:$D$1348,4,FALSE),"X"))&amp;IF(AX61="","",IFERROR(VLOOKUP(AX61,CODES!$A$3:$D$1348,4,FALSE),"X"))&amp;IF(AY61="","",IFERROR(VLOOKUP(AY61,CODES!$A$3:$D$1348,4,FALSE),"X"))</f>
        <v/>
      </c>
      <c r="AN61" s="258">
        <f>SUM(IFERROR(VLOOKUP(AP61,CODES!$A$3:$D$1348,4,FALSE)*BC61,0),IFERROR(VLOOKUP(AQ61,CODES!$A$3:$D$1348,4,FALSE)*BF61,0),IFERROR(VLOOKUP(AR61,CODES!$A$3:$D$1348,4,FALSE)*BI61,0),IFERROR(VLOOKUP(AS61,CODES!$A$3:$D$1348,4,FALSE)*BL61,0),IFERROR(VLOOKUP(AT61,CODES!$A$3:$D$1348,4,FALSE)*BO61,0),IFERROR(VLOOKUP(AU61,CODES!$A$3:$D$1348,4,FALSE)*BR61,0),IFERROR(VLOOKUP(AV61,CODES!$A$3:$D$1348,4,FALSE)*BU61,0),IFERROR(VLOOKUP(AW61,CODES!$A$3:$D$1348,4,FALSE)*BX61,0),IFERROR(VLOOKUP(AX61,CODES!$A$3:$D$1348,4,FALSE)*CA61,0),IFERROR(VLOOKUP(AY61,CODES!$A$3:$D$1348,4,FALSE)*CD61,0))</f>
        <v>0</v>
      </c>
      <c r="AO61" s="258">
        <f>SUM(IFERROR(VLOOKUP(AP61,CODES!$A$3:$D$1348,3,FALSE)*BC61,0),IFERROR(VLOOKUP(AQ61,CODES!$A$3:$D$1348,3,FALSE)*BF61,0),IFERROR(VLOOKUP(AR61,CODES!$A$3:$D$1348,3,FALSE)*BI61,0),IFERROR(VLOOKUP(AS61,CODES!$A$3:$D$1348,3,FALSE)*BL61,0),IFERROR(VLOOKUP(AT61,CODES!$A$3:$D$1348,3,FALSE)*BO61,0),IFERROR(VLOOKUP(AU61,CODES!$A$3:$D$1348,3,FALSE)*BR61,0),IFERROR(VLOOKUP(AV61,CODES!$A$3:$D$1348,3,FALSE)*BU61,0),IFERROR(VLOOKUP(AW61,CODES!$A$3:$D$1348,3,FALSE)*BX61,0),IFERROR(VLOOKUP(AX61,CODES!$A$3:$D$1348,3,FALSE)*CA61,0),IFERROR(VLOOKUP(AY61,CODES!$A$3:$D$1348,3,FALSE)*CD61,0))+B61</f>
        <v>0</v>
      </c>
      <c r="AP61" s="271" t="str">
        <f t="shared" si="52"/>
        <v/>
      </c>
      <c r="AQ61" s="271" t="str">
        <f t="shared" si="53"/>
        <v/>
      </c>
      <c r="AR61" s="271" t="str">
        <f t="shared" si="54"/>
        <v/>
      </c>
      <c r="AS61" s="271" t="str">
        <f t="shared" si="55"/>
        <v/>
      </c>
      <c r="AT61" s="271" t="str">
        <f t="shared" si="56"/>
        <v/>
      </c>
      <c r="AU61" s="271" t="str">
        <f t="shared" si="57"/>
        <v/>
      </c>
      <c r="AV61" s="271" t="str">
        <f t="shared" si="58"/>
        <v/>
      </c>
      <c r="AW61" s="271" t="str">
        <f t="shared" si="59"/>
        <v/>
      </c>
      <c r="AX61" s="271" t="str">
        <f t="shared" si="60"/>
        <v/>
      </c>
      <c r="AY61" s="271" t="str">
        <f t="shared" si="61"/>
        <v/>
      </c>
      <c r="AZ61" s="258">
        <f t="shared" si="62"/>
        <v>0</v>
      </c>
      <c r="BA61" s="258">
        <f t="shared" si="63"/>
        <v>1</v>
      </c>
      <c r="BB61" s="258">
        <f t="shared" si="64"/>
        <v>0</v>
      </c>
      <c r="BC61" s="258">
        <f t="shared" si="65"/>
        <v>1</v>
      </c>
      <c r="BD61" s="258">
        <f t="shared" si="66"/>
        <v>1</v>
      </c>
      <c r="BE61" s="258">
        <f t="shared" si="67"/>
        <v>0</v>
      </c>
      <c r="BF61" s="258">
        <f t="shared" si="68"/>
        <v>1</v>
      </c>
      <c r="BG61" s="258">
        <f t="shared" si="69"/>
        <v>1</v>
      </c>
      <c r="BH61" s="258">
        <f t="shared" si="70"/>
        <v>0</v>
      </c>
      <c r="BI61" s="258">
        <f t="shared" si="71"/>
        <v>1</v>
      </c>
      <c r="BJ61" s="258">
        <f t="shared" si="72"/>
        <v>1</v>
      </c>
      <c r="BK61" s="258">
        <f t="shared" si="73"/>
        <v>0</v>
      </c>
      <c r="BL61" s="258">
        <f t="shared" si="74"/>
        <v>1</v>
      </c>
      <c r="BM61" s="258">
        <f t="shared" si="75"/>
        <v>1</v>
      </c>
      <c r="BN61" s="258">
        <f t="shared" si="76"/>
        <v>0</v>
      </c>
      <c r="BO61" s="258">
        <f t="shared" si="77"/>
        <v>1</v>
      </c>
      <c r="BP61" s="258">
        <f t="shared" si="78"/>
        <v>1</v>
      </c>
      <c r="BQ61" s="258">
        <f t="shared" si="79"/>
        <v>0</v>
      </c>
      <c r="BR61" s="258">
        <f t="shared" si="80"/>
        <v>1</v>
      </c>
      <c r="BS61" s="258">
        <f t="shared" si="81"/>
        <v>1</v>
      </c>
      <c r="BT61" s="258">
        <f t="shared" si="82"/>
        <v>0</v>
      </c>
      <c r="BU61" s="258">
        <f t="shared" si="83"/>
        <v>1</v>
      </c>
      <c r="BV61" s="258">
        <f t="shared" si="84"/>
        <v>1</v>
      </c>
      <c r="BW61" s="258">
        <f t="shared" si="85"/>
        <v>0</v>
      </c>
      <c r="BX61" s="258">
        <f t="shared" si="86"/>
        <v>1</v>
      </c>
      <c r="BY61" s="258">
        <f t="shared" si="87"/>
        <v>1</v>
      </c>
      <c r="BZ61" s="258">
        <f t="shared" si="88"/>
        <v>0</v>
      </c>
      <c r="CA61" s="258">
        <f t="shared" si="89"/>
        <v>1</v>
      </c>
      <c r="CB61" s="258">
        <f t="shared" si="90"/>
        <v>1</v>
      </c>
      <c r="CC61" s="258">
        <f t="shared" si="91"/>
        <v>0</v>
      </c>
      <c r="CD61" s="258">
        <f t="shared" si="92"/>
        <v>1</v>
      </c>
    </row>
    <row r="62" spans="1:82" ht="28.9">
      <c r="A62" s="258"/>
      <c r="B62" s="258"/>
      <c r="C62" s="259"/>
      <c r="D62" s="258" t="s">
        <v>3604</v>
      </c>
      <c r="E62" s="258"/>
      <c r="F62" s="258"/>
      <c r="G62" s="258">
        <v>54</v>
      </c>
      <c r="H62" s="743" t="s">
        <v>3609</v>
      </c>
      <c r="I62" s="744"/>
      <c r="J62" s="739" t="s">
        <v>3610</v>
      </c>
      <c r="K62" s="745" t="s">
        <v>3607</v>
      </c>
      <c r="L62" s="745" t="s">
        <v>3608</v>
      </c>
      <c r="M62" s="272">
        <v>1</v>
      </c>
      <c r="N62" s="508" t="s">
        <v>3569</v>
      </c>
      <c r="O62" s="510"/>
      <c r="P62" s="260">
        <f t="shared" si="97"/>
        <v>0</v>
      </c>
      <c r="Q62" s="261">
        <f t="shared" si="98"/>
        <v>0</v>
      </c>
      <c r="R62" s="261">
        <f t="shared" si="96"/>
        <v>0</v>
      </c>
      <c r="S62" s="262"/>
      <c r="T62" s="262"/>
      <c r="U62" s="263">
        <f t="shared" si="35"/>
        <v>1.288</v>
      </c>
      <c r="V62" s="264">
        <f>IF(E62="SP",1,IF(D62="",ExtraMargeMateriaal,(1-VLOOKUP(D62,TabelAankoop[],4,FALSE))))</f>
        <v>1</v>
      </c>
      <c r="W62" s="265">
        <f t="shared" si="36"/>
        <v>0.6885</v>
      </c>
      <c r="X62" s="266">
        <f t="shared" si="37"/>
        <v>1</v>
      </c>
      <c r="Y62" s="267">
        <f t="shared" si="38"/>
        <v>1.46</v>
      </c>
      <c r="Z62" s="267">
        <f t="shared" si="39"/>
        <v>1.1599999999999999</v>
      </c>
      <c r="AA62" s="268" t="str">
        <f t="shared" si="40"/>
        <v/>
      </c>
      <c r="AB62" s="456">
        <f t="shared" si="41"/>
        <v>0</v>
      </c>
      <c r="AC62" s="457">
        <f t="shared" si="42"/>
        <v>0</v>
      </c>
      <c r="AD62" s="456">
        <f t="shared" si="43"/>
        <v>0</v>
      </c>
      <c r="AE62" s="458">
        <f t="shared" si="44"/>
        <v>0</v>
      </c>
      <c r="AF62" s="457">
        <f t="shared" si="45"/>
        <v>0</v>
      </c>
      <c r="AG62" s="456">
        <f t="shared" si="46"/>
        <v>0</v>
      </c>
      <c r="AH62" s="457">
        <f t="shared" si="47"/>
        <v>0</v>
      </c>
      <c r="AI62" s="268">
        <f t="shared" si="48"/>
        <v>0</v>
      </c>
      <c r="AJ62" s="269">
        <f t="shared" si="49"/>
        <v>0</v>
      </c>
      <c r="AK62" s="270">
        <f t="shared" si="50"/>
        <v>0</v>
      </c>
      <c r="AL62" s="415">
        <f t="shared" si="51"/>
        <v>0</v>
      </c>
      <c r="AM62" s="259" t="str">
        <f>IF(AP62="","",IFERROR(VLOOKUP(AP62,CODES!$A$3:$D$1348,4,FALSE),"X"))&amp;IF(AQ62="","",IFERROR(VLOOKUP(AQ62,CODES!$A$3:$D$1348,4,FALSE),"X"))&amp;IF(AR62="","",IFERROR(VLOOKUP(AR62,CODES!$A$3:$D$1348,4,FALSE),"X"))&amp;IF(AS62="","",IFERROR(VLOOKUP(AS62,CODES!$A$3:$D$1348,4,FALSE),"X"))&amp;IF(AT62="","",IFERROR(VLOOKUP(AT62,CODES!$A$3:$D$1348,4,FALSE),"X"))&amp;IF(AU62="","",IFERROR(VLOOKUP(AU62,CODES!$A$3:$D$1348,4,FALSE),"X"))&amp;IF(AV62="","",IFERROR(VLOOKUP(AV62,CODES!$A$3:$D$1348,4,FALSE),"X"))&amp;IF(AW62="","",IFERROR(VLOOKUP(AW62,CODES!$A$3:$D$1348,4,FALSE),"X"))&amp;IF(AX62="","",IFERROR(VLOOKUP(AX62,CODES!$A$3:$D$1348,4,FALSE),"X"))&amp;IF(AY62="","",IFERROR(VLOOKUP(AY62,CODES!$A$3:$D$1348,4,FALSE),"X"))</f>
        <v/>
      </c>
      <c r="AN62" s="258">
        <f>SUM(IFERROR(VLOOKUP(AP62,CODES!$A$3:$D$1348,4,FALSE)*BC62,0),IFERROR(VLOOKUP(AQ62,CODES!$A$3:$D$1348,4,FALSE)*BF62,0),IFERROR(VLOOKUP(AR62,CODES!$A$3:$D$1348,4,FALSE)*BI62,0),IFERROR(VLOOKUP(AS62,CODES!$A$3:$D$1348,4,FALSE)*BL62,0),IFERROR(VLOOKUP(AT62,CODES!$A$3:$D$1348,4,FALSE)*BO62,0),IFERROR(VLOOKUP(AU62,CODES!$A$3:$D$1348,4,FALSE)*BR62,0),IFERROR(VLOOKUP(AV62,CODES!$A$3:$D$1348,4,FALSE)*BU62,0),IFERROR(VLOOKUP(AW62,CODES!$A$3:$D$1348,4,FALSE)*BX62,0),IFERROR(VLOOKUP(AX62,CODES!$A$3:$D$1348,4,FALSE)*CA62,0),IFERROR(VLOOKUP(AY62,CODES!$A$3:$D$1348,4,FALSE)*CD62,0))</f>
        <v>0</v>
      </c>
      <c r="AO62" s="258">
        <f>SUM(IFERROR(VLOOKUP(AP62,CODES!$A$3:$D$1348,3,FALSE)*BC62,0),IFERROR(VLOOKUP(AQ62,CODES!$A$3:$D$1348,3,FALSE)*BF62,0),IFERROR(VLOOKUP(AR62,CODES!$A$3:$D$1348,3,FALSE)*BI62,0),IFERROR(VLOOKUP(AS62,CODES!$A$3:$D$1348,3,FALSE)*BL62,0),IFERROR(VLOOKUP(AT62,CODES!$A$3:$D$1348,3,FALSE)*BO62,0),IFERROR(VLOOKUP(AU62,CODES!$A$3:$D$1348,3,FALSE)*BR62,0),IFERROR(VLOOKUP(AV62,CODES!$A$3:$D$1348,3,FALSE)*BU62,0),IFERROR(VLOOKUP(AW62,CODES!$A$3:$D$1348,3,FALSE)*BX62,0),IFERROR(VLOOKUP(AX62,CODES!$A$3:$D$1348,3,FALSE)*CA62,0),IFERROR(VLOOKUP(AY62,CODES!$A$3:$D$1348,3,FALSE)*CD62,0))+B62</f>
        <v>0</v>
      </c>
      <c r="AP62" s="271" t="str">
        <f t="shared" si="52"/>
        <v/>
      </c>
      <c r="AQ62" s="271" t="str">
        <f t="shared" si="53"/>
        <v/>
      </c>
      <c r="AR62" s="271" t="str">
        <f t="shared" si="54"/>
        <v/>
      </c>
      <c r="AS62" s="271" t="str">
        <f t="shared" si="55"/>
        <v/>
      </c>
      <c r="AT62" s="271" t="str">
        <f t="shared" si="56"/>
        <v/>
      </c>
      <c r="AU62" s="271" t="str">
        <f t="shared" si="57"/>
        <v/>
      </c>
      <c r="AV62" s="271" t="str">
        <f t="shared" si="58"/>
        <v/>
      </c>
      <c r="AW62" s="271" t="str">
        <f t="shared" si="59"/>
        <v/>
      </c>
      <c r="AX62" s="271" t="str">
        <f t="shared" si="60"/>
        <v/>
      </c>
      <c r="AY62" s="271" t="str">
        <f t="shared" si="61"/>
        <v/>
      </c>
      <c r="AZ62" s="258">
        <f t="shared" si="62"/>
        <v>0</v>
      </c>
      <c r="BA62" s="258">
        <f t="shared" si="63"/>
        <v>1</v>
      </c>
      <c r="BB62" s="258">
        <f t="shared" si="64"/>
        <v>0</v>
      </c>
      <c r="BC62" s="258">
        <f t="shared" si="65"/>
        <v>1</v>
      </c>
      <c r="BD62" s="258">
        <f t="shared" si="66"/>
        <v>1</v>
      </c>
      <c r="BE62" s="258">
        <f t="shared" si="67"/>
        <v>0</v>
      </c>
      <c r="BF62" s="258">
        <f t="shared" si="68"/>
        <v>1</v>
      </c>
      <c r="BG62" s="258">
        <f t="shared" si="69"/>
        <v>1</v>
      </c>
      <c r="BH62" s="258">
        <f t="shared" si="70"/>
        <v>0</v>
      </c>
      <c r="BI62" s="258">
        <f t="shared" si="71"/>
        <v>1</v>
      </c>
      <c r="BJ62" s="258">
        <f t="shared" si="72"/>
        <v>1</v>
      </c>
      <c r="BK62" s="258">
        <f t="shared" si="73"/>
        <v>0</v>
      </c>
      <c r="BL62" s="258">
        <f t="shared" si="74"/>
        <v>1</v>
      </c>
      <c r="BM62" s="258">
        <f t="shared" si="75"/>
        <v>1</v>
      </c>
      <c r="BN62" s="258">
        <f t="shared" si="76"/>
        <v>0</v>
      </c>
      <c r="BO62" s="258">
        <f t="shared" si="77"/>
        <v>1</v>
      </c>
      <c r="BP62" s="258">
        <f t="shared" si="78"/>
        <v>1</v>
      </c>
      <c r="BQ62" s="258">
        <f t="shared" si="79"/>
        <v>0</v>
      </c>
      <c r="BR62" s="258">
        <f t="shared" si="80"/>
        <v>1</v>
      </c>
      <c r="BS62" s="258">
        <f t="shared" si="81"/>
        <v>1</v>
      </c>
      <c r="BT62" s="258">
        <f t="shared" si="82"/>
        <v>0</v>
      </c>
      <c r="BU62" s="258">
        <f t="shared" si="83"/>
        <v>1</v>
      </c>
      <c r="BV62" s="258">
        <f t="shared" si="84"/>
        <v>1</v>
      </c>
      <c r="BW62" s="258">
        <f t="shared" si="85"/>
        <v>0</v>
      </c>
      <c r="BX62" s="258">
        <f t="shared" si="86"/>
        <v>1</v>
      </c>
      <c r="BY62" s="258">
        <f t="shared" si="87"/>
        <v>1</v>
      </c>
      <c r="BZ62" s="258">
        <f t="shared" si="88"/>
        <v>0</v>
      </c>
      <c r="CA62" s="258">
        <f t="shared" si="89"/>
        <v>1</v>
      </c>
      <c r="CB62" s="258">
        <f t="shared" si="90"/>
        <v>1</v>
      </c>
      <c r="CC62" s="258">
        <f t="shared" si="91"/>
        <v>0</v>
      </c>
      <c r="CD62" s="258">
        <f t="shared" si="92"/>
        <v>1</v>
      </c>
    </row>
    <row r="63" spans="1:82">
      <c r="A63" s="258"/>
      <c r="B63" s="258"/>
      <c r="C63" s="259"/>
      <c r="D63" s="258" t="s">
        <v>3604</v>
      </c>
      <c r="E63" s="258"/>
      <c r="F63" s="258"/>
      <c r="G63" s="258">
        <v>55</v>
      </c>
      <c r="H63" s="743" t="s">
        <v>3611</v>
      </c>
      <c r="I63" s="744"/>
      <c r="J63" s="739" t="s">
        <v>3612</v>
      </c>
      <c r="K63" s="745" t="s">
        <v>3607</v>
      </c>
      <c r="L63" s="745" t="s">
        <v>3608</v>
      </c>
      <c r="M63" s="272">
        <v>1</v>
      </c>
      <c r="N63" s="508" t="s">
        <v>3569</v>
      </c>
      <c r="O63" s="510"/>
      <c r="P63" s="260">
        <f t="shared" si="97"/>
        <v>0</v>
      </c>
      <c r="Q63" s="261">
        <f t="shared" si="98"/>
        <v>0</v>
      </c>
      <c r="R63" s="261">
        <f t="shared" si="96"/>
        <v>0</v>
      </c>
      <c r="S63" s="262"/>
      <c r="T63" s="262"/>
      <c r="U63" s="263">
        <f t="shared" si="35"/>
        <v>1.288</v>
      </c>
      <c r="V63" s="264">
        <f>IF(E63="SP",1,IF(D63="",ExtraMargeMateriaal,(1-VLOOKUP(D63,TabelAankoop[],4,FALSE))))</f>
        <v>1</v>
      </c>
      <c r="W63" s="265">
        <f t="shared" si="36"/>
        <v>0.6885</v>
      </c>
      <c r="X63" s="266">
        <f t="shared" si="37"/>
        <v>1</v>
      </c>
      <c r="Y63" s="267">
        <f t="shared" si="38"/>
        <v>1.46</v>
      </c>
      <c r="Z63" s="267">
        <f t="shared" si="39"/>
        <v>1.1599999999999999</v>
      </c>
      <c r="AA63" s="268" t="str">
        <f t="shared" si="40"/>
        <v/>
      </c>
      <c r="AB63" s="456">
        <f t="shared" si="41"/>
        <v>0</v>
      </c>
      <c r="AC63" s="457">
        <f t="shared" si="42"/>
        <v>0</v>
      </c>
      <c r="AD63" s="456">
        <f t="shared" si="43"/>
        <v>0</v>
      </c>
      <c r="AE63" s="458">
        <f t="shared" si="44"/>
        <v>0</v>
      </c>
      <c r="AF63" s="457">
        <f t="shared" si="45"/>
        <v>0</v>
      </c>
      <c r="AG63" s="456">
        <f t="shared" si="46"/>
        <v>0</v>
      </c>
      <c r="AH63" s="457">
        <f t="shared" si="47"/>
        <v>0</v>
      </c>
      <c r="AI63" s="268">
        <f t="shared" si="48"/>
        <v>0</v>
      </c>
      <c r="AJ63" s="269">
        <f t="shared" si="49"/>
        <v>0</v>
      </c>
      <c r="AK63" s="270">
        <f t="shared" si="50"/>
        <v>0</v>
      </c>
      <c r="AL63" s="415">
        <f t="shared" si="51"/>
        <v>0</v>
      </c>
      <c r="AM63" s="259" t="str">
        <f>IF(AP63="","",IFERROR(VLOOKUP(AP63,CODES!$A$3:$D$1348,4,FALSE),"X"))&amp;IF(AQ63="","",IFERROR(VLOOKUP(AQ63,CODES!$A$3:$D$1348,4,FALSE),"X"))&amp;IF(AR63="","",IFERROR(VLOOKUP(AR63,CODES!$A$3:$D$1348,4,FALSE),"X"))&amp;IF(AS63="","",IFERROR(VLOOKUP(AS63,CODES!$A$3:$D$1348,4,FALSE),"X"))&amp;IF(AT63="","",IFERROR(VLOOKUP(AT63,CODES!$A$3:$D$1348,4,FALSE),"X"))&amp;IF(AU63="","",IFERROR(VLOOKUP(AU63,CODES!$A$3:$D$1348,4,FALSE),"X"))&amp;IF(AV63="","",IFERROR(VLOOKUP(AV63,CODES!$A$3:$D$1348,4,FALSE),"X"))&amp;IF(AW63="","",IFERROR(VLOOKUP(AW63,CODES!$A$3:$D$1348,4,FALSE),"X"))&amp;IF(AX63="","",IFERROR(VLOOKUP(AX63,CODES!$A$3:$D$1348,4,FALSE),"X"))&amp;IF(AY63="","",IFERROR(VLOOKUP(AY63,CODES!$A$3:$D$1348,4,FALSE),"X"))</f>
        <v/>
      </c>
      <c r="AN63" s="258">
        <f>SUM(IFERROR(VLOOKUP(AP63,CODES!$A$3:$D$1348,4,FALSE)*BC63,0),IFERROR(VLOOKUP(AQ63,CODES!$A$3:$D$1348,4,FALSE)*BF63,0),IFERROR(VLOOKUP(AR63,CODES!$A$3:$D$1348,4,FALSE)*BI63,0),IFERROR(VLOOKUP(AS63,CODES!$A$3:$D$1348,4,FALSE)*BL63,0),IFERROR(VLOOKUP(AT63,CODES!$A$3:$D$1348,4,FALSE)*BO63,0),IFERROR(VLOOKUP(AU63,CODES!$A$3:$D$1348,4,FALSE)*BR63,0),IFERROR(VLOOKUP(AV63,CODES!$A$3:$D$1348,4,FALSE)*BU63,0),IFERROR(VLOOKUP(AW63,CODES!$A$3:$D$1348,4,FALSE)*BX63,0),IFERROR(VLOOKUP(AX63,CODES!$A$3:$D$1348,4,FALSE)*CA63,0),IFERROR(VLOOKUP(AY63,CODES!$A$3:$D$1348,4,FALSE)*CD63,0))</f>
        <v>0</v>
      </c>
      <c r="AO63" s="258">
        <f>SUM(IFERROR(VLOOKUP(AP63,CODES!$A$3:$D$1348,3,FALSE)*BC63,0),IFERROR(VLOOKUP(AQ63,CODES!$A$3:$D$1348,3,FALSE)*BF63,0),IFERROR(VLOOKUP(AR63,CODES!$A$3:$D$1348,3,FALSE)*BI63,0),IFERROR(VLOOKUP(AS63,CODES!$A$3:$D$1348,3,FALSE)*BL63,0),IFERROR(VLOOKUP(AT63,CODES!$A$3:$D$1348,3,FALSE)*BO63,0),IFERROR(VLOOKUP(AU63,CODES!$A$3:$D$1348,3,FALSE)*BR63,0),IFERROR(VLOOKUP(AV63,CODES!$A$3:$D$1348,3,FALSE)*BU63,0),IFERROR(VLOOKUP(AW63,CODES!$A$3:$D$1348,3,FALSE)*BX63,0),IFERROR(VLOOKUP(AX63,CODES!$A$3:$D$1348,3,FALSE)*CA63,0),IFERROR(VLOOKUP(AY63,CODES!$A$3:$D$1348,3,FALSE)*CD63,0))+B63</f>
        <v>0</v>
      </c>
      <c r="AP63" s="271" t="str">
        <f t="shared" si="52"/>
        <v/>
      </c>
      <c r="AQ63" s="271" t="str">
        <f t="shared" si="53"/>
        <v/>
      </c>
      <c r="AR63" s="271" t="str">
        <f t="shared" si="54"/>
        <v/>
      </c>
      <c r="AS63" s="271" t="str">
        <f t="shared" si="55"/>
        <v/>
      </c>
      <c r="AT63" s="271" t="str">
        <f t="shared" si="56"/>
        <v/>
      </c>
      <c r="AU63" s="271" t="str">
        <f t="shared" si="57"/>
        <v/>
      </c>
      <c r="AV63" s="271" t="str">
        <f t="shared" si="58"/>
        <v/>
      </c>
      <c r="AW63" s="271" t="str">
        <f t="shared" si="59"/>
        <v/>
      </c>
      <c r="AX63" s="271" t="str">
        <f t="shared" si="60"/>
        <v/>
      </c>
      <c r="AY63" s="271" t="str">
        <f t="shared" si="61"/>
        <v/>
      </c>
      <c r="AZ63" s="258">
        <f t="shared" si="62"/>
        <v>0</v>
      </c>
      <c r="BA63" s="258">
        <f t="shared" si="63"/>
        <v>1</v>
      </c>
      <c r="BB63" s="258">
        <f t="shared" si="64"/>
        <v>0</v>
      </c>
      <c r="BC63" s="258">
        <f t="shared" si="65"/>
        <v>1</v>
      </c>
      <c r="BD63" s="258">
        <f t="shared" si="66"/>
        <v>1</v>
      </c>
      <c r="BE63" s="258">
        <f t="shared" si="67"/>
        <v>0</v>
      </c>
      <c r="BF63" s="258">
        <f t="shared" si="68"/>
        <v>1</v>
      </c>
      <c r="BG63" s="258">
        <f t="shared" si="69"/>
        <v>1</v>
      </c>
      <c r="BH63" s="258">
        <f t="shared" si="70"/>
        <v>0</v>
      </c>
      <c r="BI63" s="258">
        <f t="shared" si="71"/>
        <v>1</v>
      </c>
      <c r="BJ63" s="258">
        <f t="shared" si="72"/>
        <v>1</v>
      </c>
      <c r="BK63" s="258">
        <f t="shared" si="73"/>
        <v>0</v>
      </c>
      <c r="BL63" s="258">
        <f t="shared" si="74"/>
        <v>1</v>
      </c>
      <c r="BM63" s="258">
        <f t="shared" si="75"/>
        <v>1</v>
      </c>
      <c r="BN63" s="258">
        <f t="shared" si="76"/>
        <v>0</v>
      </c>
      <c r="BO63" s="258">
        <f t="shared" si="77"/>
        <v>1</v>
      </c>
      <c r="BP63" s="258">
        <f t="shared" si="78"/>
        <v>1</v>
      </c>
      <c r="BQ63" s="258">
        <f t="shared" si="79"/>
        <v>0</v>
      </c>
      <c r="BR63" s="258">
        <f t="shared" si="80"/>
        <v>1</v>
      </c>
      <c r="BS63" s="258">
        <f t="shared" si="81"/>
        <v>1</v>
      </c>
      <c r="BT63" s="258">
        <f t="shared" si="82"/>
        <v>0</v>
      </c>
      <c r="BU63" s="258">
        <f t="shared" si="83"/>
        <v>1</v>
      </c>
      <c r="BV63" s="258">
        <f t="shared" si="84"/>
        <v>1</v>
      </c>
      <c r="BW63" s="258">
        <f t="shared" si="85"/>
        <v>0</v>
      </c>
      <c r="BX63" s="258">
        <f t="shared" si="86"/>
        <v>1</v>
      </c>
      <c r="BY63" s="258">
        <f t="shared" si="87"/>
        <v>1</v>
      </c>
      <c r="BZ63" s="258">
        <f t="shared" si="88"/>
        <v>0</v>
      </c>
      <c r="CA63" s="258">
        <f t="shared" si="89"/>
        <v>1</v>
      </c>
      <c r="CB63" s="258">
        <f t="shared" si="90"/>
        <v>1</v>
      </c>
      <c r="CC63" s="258">
        <f t="shared" si="91"/>
        <v>0</v>
      </c>
      <c r="CD63" s="258">
        <f t="shared" si="92"/>
        <v>1</v>
      </c>
    </row>
    <row r="64" spans="1:82" ht="28.9">
      <c r="A64" s="258"/>
      <c r="B64" s="258"/>
      <c r="C64" s="259"/>
      <c r="D64" s="258" t="s">
        <v>3604</v>
      </c>
      <c r="E64" s="258"/>
      <c r="F64" s="258"/>
      <c r="G64" s="258">
        <v>56</v>
      </c>
      <c r="H64" s="743" t="s">
        <v>3613</v>
      </c>
      <c r="I64" s="744"/>
      <c r="J64" s="739" t="s">
        <v>3614</v>
      </c>
      <c r="K64" s="745" t="s">
        <v>3607</v>
      </c>
      <c r="L64" s="745" t="s">
        <v>3608</v>
      </c>
      <c r="M64" s="272">
        <v>1</v>
      </c>
      <c r="N64" s="508" t="s">
        <v>3569</v>
      </c>
      <c r="O64" s="510"/>
      <c r="P64" s="260">
        <f t="shared" si="97"/>
        <v>0</v>
      </c>
      <c r="Q64" s="261">
        <f t="shared" si="98"/>
        <v>0</v>
      </c>
      <c r="R64" s="261">
        <f t="shared" si="96"/>
        <v>0</v>
      </c>
      <c r="S64" s="262"/>
      <c r="T64" s="262"/>
      <c r="U64" s="263">
        <f t="shared" si="35"/>
        <v>1.288</v>
      </c>
      <c r="V64" s="264">
        <f>IF(E64="SP",1,IF(D64="",ExtraMargeMateriaal,(1-VLOOKUP(D64,TabelAankoop[],4,FALSE))))</f>
        <v>1</v>
      </c>
      <c r="W64" s="265">
        <f t="shared" si="36"/>
        <v>0.6885</v>
      </c>
      <c r="X64" s="266">
        <f t="shared" si="37"/>
        <v>1</v>
      </c>
      <c r="Y64" s="267">
        <f t="shared" si="38"/>
        <v>1.46</v>
      </c>
      <c r="Z64" s="267">
        <f t="shared" si="39"/>
        <v>1.1599999999999999</v>
      </c>
      <c r="AA64" s="268" t="str">
        <f t="shared" si="40"/>
        <v/>
      </c>
      <c r="AB64" s="456">
        <f t="shared" si="41"/>
        <v>0</v>
      </c>
      <c r="AC64" s="457">
        <f t="shared" si="42"/>
        <v>0</v>
      </c>
      <c r="AD64" s="456">
        <f t="shared" si="43"/>
        <v>0</v>
      </c>
      <c r="AE64" s="458">
        <f t="shared" si="44"/>
        <v>0</v>
      </c>
      <c r="AF64" s="457">
        <f t="shared" si="45"/>
        <v>0</v>
      </c>
      <c r="AG64" s="456">
        <f t="shared" si="46"/>
        <v>0</v>
      </c>
      <c r="AH64" s="457">
        <f t="shared" si="47"/>
        <v>0</v>
      </c>
      <c r="AI64" s="268">
        <f t="shared" si="48"/>
        <v>0</v>
      </c>
      <c r="AJ64" s="269">
        <f t="shared" si="49"/>
        <v>0</v>
      </c>
      <c r="AK64" s="270">
        <f t="shared" si="50"/>
        <v>0</v>
      </c>
      <c r="AL64" s="415">
        <f t="shared" si="51"/>
        <v>0</v>
      </c>
      <c r="AM64" s="259" t="str">
        <f>IF(AP64="","",IFERROR(VLOOKUP(AP64,CODES!$A$3:$D$1348,4,FALSE),"X"))&amp;IF(AQ64="","",IFERROR(VLOOKUP(AQ64,CODES!$A$3:$D$1348,4,FALSE),"X"))&amp;IF(AR64="","",IFERROR(VLOOKUP(AR64,CODES!$A$3:$D$1348,4,FALSE),"X"))&amp;IF(AS64="","",IFERROR(VLOOKUP(AS64,CODES!$A$3:$D$1348,4,FALSE),"X"))&amp;IF(AT64="","",IFERROR(VLOOKUP(AT64,CODES!$A$3:$D$1348,4,FALSE),"X"))&amp;IF(AU64="","",IFERROR(VLOOKUP(AU64,CODES!$A$3:$D$1348,4,FALSE),"X"))&amp;IF(AV64="","",IFERROR(VLOOKUP(AV64,CODES!$A$3:$D$1348,4,FALSE),"X"))&amp;IF(AW64="","",IFERROR(VLOOKUP(AW64,CODES!$A$3:$D$1348,4,FALSE),"X"))&amp;IF(AX64="","",IFERROR(VLOOKUP(AX64,CODES!$A$3:$D$1348,4,FALSE),"X"))&amp;IF(AY64="","",IFERROR(VLOOKUP(AY64,CODES!$A$3:$D$1348,4,FALSE),"X"))</f>
        <v/>
      </c>
      <c r="AN64" s="258">
        <f>SUM(IFERROR(VLOOKUP(AP64,CODES!$A$3:$D$1348,4,FALSE)*BC64,0),IFERROR(VLOOKUP(AQ64,CODES!$A$3:$D$1348,4,FALSE)*BF64,0),IFERROR(VLOOKUP(AR64,CODES!$A$3:$D$1348,4,FALSE)*BI64,0),IFERROR(VLOOKUP(AS64,CODES!$A$3:$D$1348,4,FALSE)*BL64,0),IFERROR(VLOOKUP(AT64,CODES!$A$3:$D$1348,4,FALSE)*BO64,0),IFERROR(VLOOKUP(AU64,CODES!$A$3:$D$1348,4,FALSE)*BR64,0),IFERROR(VLOOKUP(AV64,CODES!$A$3:$D$1348,4,FALSE)*BU64,0),IFERROR(VLOOKUP(AW64,CODES!$A$3:$D$1348,4,FALSE)*BX64,0),IFERROR(VLOOKUP(AX64,CODES!$A$3:$D$1348,4,FALSE)*CA64,0),IFERROR(VLOOKUP(AY64,CODES!$A$3:$D$1348,4,FALSE)*CD64,0))</f>
        <v>0</v>
      </c>
      <c r="AO64" s="258">
        <f>SUM(IFERROR(VLOOKUP(AP64,CODES!$A$3:$D$1348,3,FALSE)*BC64,0),IFERROR(VLOOKUP(AQ64,CODES!$A$3:$D$1348,3,FALSE)*BF64,0),IFERROR(VLOOKUP(AR64,CODES!$A$3:$D$1348,3,FALSE)*BI64,0),IFERROR(VLOOKUP(AS64,CODES!$A$3:$D$1348,3,FALSE)*BL64,0),IFERROR(VLOOKUP(AT64,CODES!$A$3:$D$1348,3,FALSE)*BO64,0),IFERROR(VLOOKUP(AU64,CODES!$A$3:$D$1348,3,FALSE)*BR64,0),IFERROR(VLOOKUP(AV64,CODES!$A$3:$D$1348,3,FALSE)*BU64,0),IFERROR(VLOOKUP(AW64,CODES!$A$3:$D$1348,3,FALSE)*BX64,0),IFERROR(VLOOKUP(AX64,CODES!$A$3:$D$1348,3,FALSE)*CA64,0),IFERROR(VLOOKUP(AY64,CODES!$A$3:$D$1348,3,FALSE)*CD64,0))+B64</f>
        <v>0</v>
      </c>
      <c r="AP64" s="271" t="str">
        <f t="shared" si="52"/>
        <v/>
      </c>
      <c r="AQ64" s="271" t="str">
        <f t="shared" si="53"/>
        <v/>
      </c>
      <c r="AR64" s="271" t="str">
        <f t="shared" si="54"/>
        <v/>
      </c>
      <c r="AS64" s="271" t="str">
        <f t="shared" si="55"/>
        <v/>
      </c>
      <c r="AT64" s="271" t="str">
        <f t="shared" si="56"/>
        <v/>
      </c>
      <c r="AU64" s="271" t="str">
        <f t="shared" si="57"/>
        <v/>
      </c>
      <c r="AV64" s="271" t="str">
        <f t="shared" si="58"/>
        <v/>
      </c>
      <c r="AW64" s="271" t="str">
        <f t="shared" si="59"/>
        <v/>
      </c>
      <c r="AX64" s="271" t="str">
        <f t="shared" si="60"/>
        <v/>
      </c>
      <c r="AY64" s="271" t="str">
        <f t="shared" si="61"/>
        <v/>
      </c>
      <c r="AZ64" s="258">
        <f t="shared" si="62"/>
        <v>0</v>
      </c>
      <c r="BA64" s="258">
        <f t="shared" si="63"/>
        <v>1</v>
      </c>
      <c r="BB64" s="258">
        <f t="shared" si="64"/>
        <v>0</v>
      </c>
      <c r="BC64" s="258">
        <f t="shared" si="65"/>
        <v>1</v>
      </c>
      <c r="BD64" s="258">
        <f t="shared" si="66"/>
        <v>1</v>
      </c>
      <c r="BE64" s="258">
        <f t="shared" si="67"/>
        <v>0</v>
      </c>
      <c r="BF64" s="258">
        <f t="shared" si="68"/>
        <v>1</v>
      </c>
      <c r="BG64" s="258">
        <f t="shared" si="69"/>
        <v>1</v>
      </c>
      <c r="BH64" s="258">
        <f t="shared" si="70"/>
        <v>0</v>
      </c>
      <c r="BI64" s="258">
        <f t="shared" si="71"/>
        <v>1</v>
      </c>
      <c r="BJ64" s="258">
        <f t="shared" si="72"/>
        <v>1</v>
      </c>
      <c r="BK64" s="258">
        <f t="shared" si="73"/>
        <v>0</v>
      </c>
      <c r="BL64" s="258">
        <f t="shared" si="74"/>
        <v>1</v>
      </c>
      <c r="BM64" s="258">
        <f t="shared" si="75"/>
        <v>1</v>
      </c>
      <c r="BN64" s="258">
        <f t="shared" si="76"/>
        <v>0</v>
      </c>
      <c r="BO64" s="258">
        <f t="shared" si="77"/>
        <v>1</v>
      </c>
      <c r="BP64" s="258">
        <f t="shared" si="78"/>
        <v>1</v>
      </c>
      <c r="BQ64" s="258">
        <f t="shared" si="79"/>
        <v>0</v>
      </c>
      <c r="BR64" s="258">
        <f t="shared" si="80"/>
        <v>1</v>
      </c>
      <c r="BS64" s="258">
        <f t="shared" si="81"/>
        <v>1</v>
      </c>
      <c r="BT64" s="258">
        <f t="shared" si="82"/>
        <v>0</v>
      </c>
      <c r="BU64" s="258">
        <f t="shared" si="83"/>
        <v>1</v>
      </c>
      <c r="BV64" s="258">
        <f t="shared" si="84"/>
        <v>1</v>
      </c>
      <c r="BW64" s="258">
        <f t="shared" si="85"/>
        <v>0</v>
      </c>
      <c r="BX64" s="258">
        <f t="shared" si="86"/>
        <v>1</v>
      </c>
      <c r="BY64" s="258">
        <f t="shared" si="87"/>
        <v>1</v>
      </c>
      <c r="BZ64" s="258">
        <f t="shared" si="88"/>
        <v>0</v>
      </c>
      <c r="CA64" s="258">
        <f t="shared" si="89"/>
        <v>1</v>
      </c>
      <c r="CB64" s="258">
        <f t="shared" si="90"/>
        <v>1</v>
      </c>
      <c r="CC64" s="258">
        <f t="shared" si="91"/>
        <v>0</v>
      </c>
      <c r="CD64" s="258">
        <f t="shared" si="92"/>
        <v>1</v>
      </c>
    </row>
    <row r="65" spans="1:82">
      <c r="A65" s="258"/>
      <c r="B65" s="258"/>
      <c r="C65" s="259"/>
      <c r="D65" s="258" t="s">
        <v>3604</v>
      </c>
      <c r="E65" s="258"/>
      <c r="F65" s="258"/>
      <c r="G65" s="258">
        <v>57</v>
      </c>
      <c r="H65" s="743" t="s">
        <v>3615</v>
      </c>
      <c r="I65" s="744"/>
      <c r="J65" s="739" t="s">
        <v>3616</v>
      </c>
      <c r="K65" s="745"/>
      <c r="L65" s="745"/>
      <c r="M65" s="272"/>
      <c r="N65" s="508">
        <f t="shared" si="30"/>
        <v>0</v>
      </c>
      <c r="O65" s="510">
        <f t="shared" si="31"/>
        <v>0</v>
      </c>
      <c r="P65" s="260">
        <f t="shared" si="97"/>
        <v>0</v>
      </c>
      <c r="Q65" s="261">
        <f t="shared" si="98"/>
        <v>0</v>
      </c>
      <c r="R65" s="261">
        <f t="shared" si="96"/>
        <v>0</v>
      </c>
      <c r="S65" s="262"/>
      <c r="T65" s="262"/>
      <c r="U65" s="263">
        <f t="shared" si="35"/>
        <v>1.288</v>
      </c>
      <c r="V65" s="264">
        <f>IF(E65="SP",1,IF(D65="",ExtraMargeMateriaal,(1-VLOOKUP(D65,TabelAankoop[],4,FALSE))))</f>
        <v>1</v>
      </c>
      <c r="W65" s="265">
        <f t="shared" si="36"/>
        <v>0.6885</v>
      </c>
      <c r="X65" s="266">
        <f t="shared" si="37"/>
        <v>1</v>
      </c>
      <c r="Y65" s="267">
        <f t="shared" si="38"/>
        <v>1.46</v>
      </c>
      <c r="Z65" s="267">
        <f t="shared" si="39"/>
        <v>1.1599999999999999</v>
      </c>
      <c r="AA65" s="268">
        <f t="shared" si="40"/>
        <v>0</v>
      </c>
      <c r="AB65" s="456">
        <f t="shared" si="41"/>
        <v>0</v>
      </c>
      <c r="AC65" s="457">
        <f t="shared" si="42"/>
        <v>0</v>
      </c>
      <c r="AD65" s="456">
        <f t="shared" si="43"/>
        <v>0</v>
      </c>
      <c r="AE65" s="458">
        <f t="shared" si="44"/>
        <v>0</v>
      </c>
      <c r="AF65" s="457">
        <f t="shared" si="45"/>
        <v>0</v>
      </c>
      <c r="AG65" s="456">
        <f t="shared" si="46"/>
        <v>0</v>
      </c>
      <c r="AH65" s="457">
        <f t="shared" si="47"/>
        <v>0</v>
      </c>
      <c r="AI65" s="268">
        <f t="shared" si="48"/>
        <v>0</v>
      </c>
      <c r="AJ65" s="269">
        <f t="shared" si="49"/>
        <v>0</v>
      </c>
      <c r="AK65" s="270">
        <f t="shared" si="50"/>
        <v>0</v>
      </c>
      <c r="AL65" s="415">
        <f t="shared" si="51"/>
        <v>0</v>
      </c>
      <c r="AM65" s="259" t="str">
        <f>IF(AP65="","",IFERROR(VLOOKUP(AP65,CODES!$A$3:$D$1348,4,FALSE),"X"))&amp;IF(AQ65="","",IFERROR(VLOOKUP(AQ65,CODES!$A$3:$D$1348,4,FALSE),"X"))&amp;IF(AR65="","",IFERROR(VLOOKUP(AR65,CODES!$A$3:$D$1348,4,FALSE),"X"))&amp;IF(AS65="","",IFERROR(VLOOKUP(AS65,CODES!$A$3:$D$1348,4,FALSE),"X"))&amp;IF(AT65="","",IFERROR(VLOOKUP(AT65,CODES!$A$3:$D$1348,4,FALSE),"X"))&amp;IF(AU65="","",IFERROR(VLOOKUP(AU65,CODES!$A$3:$D$1348,4,FALSE),"X"))&amp;IF(AV65="","",IFERROR(VLOOKUP(AV65,CODES!$A$3:$D$1348,4,FALSE),"X"))&amp;IF(AW65="","",IFERROR(VLOOKUP(AW65,CODES!$A$3:$D$1348,4,FALSE),"X"))&amp;IF(AX65="","",IFERROR(VLOOKUP(AX65,CODES!$A$3:$D$1348,4,FALSE),"X"))&amp;IF(AY65="","",IFERROR(VLOOKUP(AY65,CODES!$A$3:$D$1348,4,FALSE),"X"))</f>
        <v/>
      </c>
      <c r="AN65" s="258">
        <f>SUM(IFERROR(VLOOKUP(AP65,CODES!$A$3:$D$1348,4,FALSE)*BC65,0),IFERROR(VLOOKUP(AQ65,CODES!$A$3:$D$1348,4,FALSE)*BF65,0),IFERROR(VLOOKUP(AR65,CODES!$A$3:$D$1348,4,FALSE)*BI65,0),IFERROR(VLOOKUP(AS65,CODES!$A$3:$D$1348,4,FALSE)*BL65,0),IFERROR(VLOOKUP(AT65,CODES!$A$3:$D$1348,4,FALSE)*BO65,0),IFERROR(VLOOKUP(AU65,CODES!$A$3:$D$1348,4,FALSE)*BR65,0),IFERROR(VLOOKUP(AV65,CODES!$A$3:$D$1348,4,FALSE)*BU65,0),IFERROR(VLOOKUP(AW65,CODES!$A$3:$D$1348,4,FALSE)*BX65,0),IFERROR(VLOOKUP(AX65,CODES!$A$3:$D$1348,4,FALSE)*CA65,0),IFERROR(VLOOKUP(AY65,CODES!$A$3:$D$1348,4,FALSE)*CD65,0))</f>
        <v>0</v>
      </c>
      <c r="AO65" s="258">
        <f>SUM(IFERROR(VLOOKUP(AP65,CODES!$A$3:$D$1348,3,FALSE)*BC65,0),IFERROR(VLOOKUP(AQ65,CODES!$A$3:$D$1348,3,FALSE)*BF65,0),IFERROR(VLOOKUP(AR65,CODES!$A$3:$D$1348,3,FALSE)*BI65,0),IFERROR(VLOOKUP(AS65,CODES!$A$3:$D$1348,3,FALSE)*BL65,0),IFERROR(VLOOKUP(AT65,CODES!$A$3:$D$1348,3,FALSE)*BO65,0),IFERROR(VLOOKUP(AU65,CODES!$A$3:$D$1348,3,FALSE)*BR65,0),IFERROR(VLOOKUP(AV65,CODES!$A$3:$D$1348,3,FALSE)*BU65,0),IFERROR(VLOOKUP(AW65,CODES!$A$3:$D$1348,3,FALSE)*BX65,0),IFERROR(VLOOKUP(AX65,CODES!$A$3:$D$1348,3,FALSE)*CA65,0),IFERROR(VLOOKUP(AY65,CODES!$A$3:$D$1348,3,FALSE)*CD65,0))+B65</f>
        <v>0</v>
      </c>
      <c r="AP65" s="271" t="str">
        <f t="shared" si="52"/>
        <v/>
      </c>
      <c r="AQ65" s="271" t="str">
        <f t="shared" si="53"/>
        <v/>
      </c>
      <c r="AR65" s="271" t="str">
        <f t="shared" si="54"/>
        <v/>
      </c>
      <c r="AS65" s="271" t="str">
        <f t="shared" si="55"/>
        <v/>
      </c>
      <c r="AT65" s="271" t="str">
        <f t="shared" si="56"/>
        <v/>
      </c>
      <c r="AU65" s="271" t="str">
        <f t="shared" si="57"/>
        <v/>
      </c>
      <c r="AV65" s="271" t="str">
        <f t="shared" si="58"/>
        <v/>
      </c>
      <c r="AW65" s="271" t="str">
        <f t="shared" si="59"/>
        <v/>
      </c>
      <c r="AX65" s="271" t="str">
        <f t="shared" si="60"/>
        <v/>
      </c>
      <c r="AY65" s="271" t="str">
        <f t="shared" si="61"/>
        <v/>
      </c>
      <c r="AZ65" s="258">
        <f t="shared" si="62"/>
        <v>0</v>
      </c>
      <c r="BA65" s="258">
        <f t="shared" si="63"/>
        <v>1</v>
      </c>
      <c r="BB65" s="258">
        <f t="shared" si="64"/>
        <v>0</v>
      </c>
      <c r="BC65" s="258">
        <f t="shared" si="65"/>
        <v>1</v>
      </c>
      <c r="BD65" s="258">
        <f t="shared" si="66"/>
        <v>1</v>
      </c>
      <c r="BE65" s="258">
        <f t="shared" si="67"/>
        <v>0</v>
      </c>
      <c r="BF65" s="258">
        <f t="shared" si="68"/>
        <v>1</v>
      </c>
      <c r="BG65" s="258">
        <f t="shared" si="69"/>
        <v>1</v>
      </c>
      <c r="BH65" s="258">
        <f t="shared" si="70"/>
        <v>0</v>
      </c>
      <c r="BI65" s="258">
        <f t="shared" si="71"/>
        <v>1</v>
      </c>
      <c r="BJ65" s="258">
        <f t="shared" si="72"/>
        <v>1</v>
      </c>
      <c r="BK65" s="258">
        <f t="shared" si="73"/>
        <v>0</v>
      </c>
      <c r="BL65" s="258">
        <f t="shared" si="74"/>
        <v>1</v>
      </c>
      <c r="BM65" s="258">
        <f t="shared" si="75"/>
        <v>1</v>
      </c>
      <c r="BN65" s="258">
        <f t="shared" si="76"/>
        <v>0</v>
      </c>
      <c r="BO65" s="258">
        <f t="shared" si="77"/>
        <v>1</v>
      </c>
      <c r="BP65" s="258">
        <f t="shared" si="78"/>
        <v>1</v>
      </c>
      <c r="BQ65" s="258">
        <f t="shared" si="79"/>
        <v>0</v>
      </c>
      <c r="BR65" s="258">
        <f t="shared" si="80"/>
        <v>1</v>
      </c>
      <c r="BS65" s="258">
        <f t="shared" si="81"/>
        <v>1</v>
      </c>
      <c r="BT65" s="258">
        <f t="shared" si="82"/>
        <v>0</v>
      </c>
      <c r="BU65" s="258">
        <f t="shared" si="83"/>
        <v>1</v>
      </c>
      <c r="BV65" s="258">
        <f t="shared" si="84"/>
        <v>1</v>
      </c>
      <c r="BW65" s="258">
        <f t="shared" si="85"/>
        <v>0</v>
      </c>
      <c r="BX65" s="258">
        <f t="shared" si="86"/>
        <v>1</v>
      </c>
      <c r="BY65" s="258">
        <f t="shared" si="87"/>
        <v>1</v>
      </c>
      <c r="BZ65" s="258">
        <f t="shared" si="88"/>
        <v>0</v>
      </c>
      <c r="CA65" s="258">
        <f t="shared" si="89"/>
        <v>1</v>
      </c>
      <c r="CB65" s="258">
        <f t="shared" si="90"/>
        <v>1</v>
      </c>
      <c r="CC65" s="258">
        <f t="shared" si="91"/>
        <v>0</v>
      </c>
      <c r="CD65" s="258">
        <f t="shared" si="92"/>
        <v>1</v>
      </c>
    </row>
    <row r="66" spans="1:82">
      <c r="A66" s="258" t="s">
        <v>3617</v>
      </c>
      <c r="B66" s="258"/>
      <c r="C66" s="258">
        <v>88098.79</v>
      </c>
      <c r="D66" s="258" t="s">
        <v>3604</v>
      </c>
      <c r="E66" s="717"/>
      <c r="F66" s="258"/>
      <c r="G66" s="258">
        <v>58</v>
      </c>
      <c r="H66" s="743" t="s">
        <v>3618</v>
      </c>
      <c r="I66" s="744"/>
      <c r="J66" s="739" t="s">
        <v>3619</v>
      </c>
      <c r="K66" s="745" t="s">
        <v>3607</v>
      </c>
      <c r="L66" s="745" t="s">
        <v>3608</v>
      </c>
      <c r="M66" s="272">
        <v>1</v>
      </c>
      <c r="N66" s="508">
        <f t="shared" si="30"/>
        <v>103159.6</v>
      </c>
      <c r="O66" s="510">
        <f t="shared" si="31"/>
        <v>103159.6</v>
      </c>
      <c r="P66" s="260">
        <f t="shared" si="97"/>
        <v>0</v>
      </c>
      <c r="Q66" s="261">
        <f t="shared" si="98"/>
        <v>960</v>
      </c>
      <c r="R66" s="261">
        <f t="shared" si="96"/>
        <v>88098.79</v>
      </c>
      <c r="S66" s="262" t="s">
        <v>3620</v>
      </c>
      <c r="T66" s="262"/>
      <c r="U66" s="263">
        <f t="shared" si="35"/>
        <v>1.288</v>
      </c>
      <c r="V66" s="264">
        <f>IF(E66="SP",1,IF(D66="",ExtraMargeMateriaal,(1-VLOOKUP(D66,TabelAankoop[],4,FALSE))))</f>
        <v>1</v>
      </c>
      <c r="W66" s="265">
        <f t="shared" si="36"/>
        <v>0.6885</v>
      </c>
      <c r="X66" s="266">
        <f t="shared" si="37"/>
        <v>1</v>
      </c>
      <c r="Y66" s="267">
        <f t="shared" si="38"/>
        <v>1.46</v>
      </c>
      <c r="Z66" s="267">
        <f t="shared" si="39"/>
        <v>1.1599999999999999</v>
      </c>
      <c r="AA66" s="268">
        <f t="shared" si="40"/>
        <v>103159.6</v>
      </c>
      <c r="AB66" s="456">
        <f t="shared" si="41"/>
        <v>0</v>
      </c>
      <c r="AC66" s="457">
        <f t="shared" si="42"/>
        <v>0</v>
      </c>
      <c r="AD66" s="456">
        <f t="shared" si="43"/>
        <v>965</v>
      </c>
      <c r="AE66" s="458">
        <f t="shared" si="44"/>
        <v>960</v>
      </c>
      <c r="AF66" s="457">
        <f t="shared" si="45"/>
        <v>16</v>
      </c>
      <c r="AG66" s="456">
        <f t="shared" si="46"/>
        <v>88098.79</v>
      </c>
      <c r="AH66" s="457">
        <f t="shared" si="47"/>
        <v>113471.24</v>
      </c>
      <c r="AI66" s="268">
        <f t="shared" si="48"/>
        <v>0</v>
      </c>
      <c r="AJ66" s="269">
        <f t="shared" si="49"/>
        <v>0</v>
      </c>
      <c r="AK66" s="270">
        <f t="shared" si="50"/>
        <v>965.00160000000005</v>
      </c>
      <c r="AL66" s="415">
        <f t="shared" si="51"/>
        <v>102194.6</v>
      </c>
      <c r="AM66" s="259" t="str">
        <f>IF(AP66="","",IFERROR(VLOOKUP(AP66,CODES!$A$3:$D$1348,4,FALSE),"X"))&amp;IF(AQ66="","",IFERROR(VLOOKUP(AQ66,CODES!$A$3:$D$1348,4,FALSE),"X"))&amp;IF(AR66="","",IFERROR(VLOOKUP(AR66,CODES!$A$3:$D$1348,4,FALSE),"X"))&amp;IF(AS66="","",IFERROR(VLOOKUP(AS66,CODES!$A$3:$D$1348,4,FALSE),"X"))&amp;IF(AT66="","",IFERROR(VLOOKUP(AT66,CODES!$A$3:$D$1348,4,FALSE),"X"))&amp;IF(AU66="","",IFERROR(VLOOKUP(AU66,CODES!$A$3:$D$1348,4,FALSE),"X"))&amp;IF(AV66="","",IFERROR(VLOOKUP(AV66,CODES!$A$3:$D$1348,4,FALSE),"X"))&amp;IF(AW66="","",IFERROR(VLOOKUP(AW66,CODES!$A$3:$D$1348,4,FALSE),"X"))&amp;IF(AX66="","",IFERROR(VLOOKUP(AX66,CODES!$A$3:$D$1348,4,FALSE),"X"))&amp;IF(AY66="","",IFERROR(VLOOKUP(AY66,CODES!$A$3:$D$1348,4,FALSE),"X"))</f>
        <v>60</v>
      </c>
      <c r="AN66" s="258">
        <f>SUM(IFERROR(VLOOKUP(AP66,CODES!$A$3:$D$1348,4,FALSE)*BC66,0),IFERROR(VLOOKUP(AQ66,CODES!$A$3:$D$1348,4,FALSE)*BF66,0),IFERROR(VLOOKUP(AR66,CODES!$A$3:$D$1348,4,FALSE)*BI66,0),IFERROR(VLOOKUP(AS66,CODES!$A$3:$D$1348,4,FALSE)*BL66,0),IFERROR(VLOOKUP(AT66,CODES!$A$3:$D$1348,4,FALSE)*BO66,0),IFERROR(VLOOKUP(AU66,CODES!$A$3:$D$1348,4,FALSE)*BR66,0),IFERROR(VLOOKUP(AV66,CODES!$A$3:$D$1348,4,FALSE)*BU66,0),IFERROR(VLOOKUP(AW66,CODES!$A$3:$D$1348,4,FALSE)*BX66,0),IFERROR(VLOOKUP(AX66,CODES!$A$3:$D$1348,4,FALSE)*CA66,0),IFERROR(VLOOKUP(AY66,CODES!$A$3:$D$1348,4,FALSE)*CD66,0))</f>
        <v>960</v>
      </c>
      <c r="AO66" s="258">
        <f>SUM(IFERROR(VLOOKUP(AP66,CODES!$A$3:$D$1348,3,FALSE)*BC66,0),IFERROR(VLOOKUP(AQ66,CODES!$A$3:$D$1348,3,FALSE)*BF66,0),IFERROR(VLOOKUP(AR66,CODES!$A$3:$D$1348,3,FALSE)*BI66,0),IFERROR(VLOOKUP(AS66,CODES!$A$3:$D$1348,3,FALSE)*BL66,0),IFERROR(VLOOKUP(AT66,CODES!$A$3:$D$1348,3,FALSE)*BO66,0),IFERROR(VLOOKUP(AU66,CODES!$A$3:$D$1348,3,FALSE)*BR66,0),IFERROR(VLOOKUP(AV66,CODES!$A$3:$D$1348,3,FALSE)*BU66,0),IFERROR(VLOOKUP(AW66,CODES!$A$3:$D$1348,3,FALSE)*BX66,0),IFERROR(VLOOKUP(AX66,CODES!$A$3:$D$1348,3,FALSE)*CA66,0),IFERROR(VLOOKUP(AY66,CODES!$A$3:$D$1348,3,FALSE)*CD66,0))+B66</f>
        <v>0</v>
      </c>
      <c r="AP66" s="271" t="str">
        <f t="shared" si="52"/>
        <v>u</v>
      </c>
      <c r="AQ66" s="271" t="str">
        <f t="shared" si="53"/>
        <v/>
      </c>
      <c r="AR66" s="271" t="str">
        <f t="shared" si="54"/>
        <v/>
      </c>
      <c r="AS66" s="271" t="str">
        <f t="shared" si="55"/>
        <v/>
      </c>
      <c r="AT66" s="271" t="str">
        <f t="shared" si="56"/>
        <v/>
      </c>
      <c r="AU66" s="271" t="str">
        <f t="shared" si="57"/>
        <v/>
      </c>
      <c r="AV66" s="271" t="str">
        <f t="shared" si="58"/>
        <v/>
      </c>
      <c r="AW66" s="271" t="str">
        <f t="shared" si="59"/>
        <v/>
      </c>
      <c r="AX66" s="271" t="str">
        <f t="shared" si="60"/>
        <v/>
      </c>
      <c r="AY66" s="271" t="str">
        <f t="shared" si="61"/>
        <v/>
      </c>
      <c r="AZ66" s="258">
        <f t="shared" si="62"/>
        <v>4</v>
      </c>
      <c r="BA66" s="258">
        <f t="shared" si="63"/>
        <v>5</v>
      </c>
      <c r="BB66" s="258">
        <f t="shared" si="64"/>
        <v>3</v>
      </c>
      <c r="BC66" s="258" t="str">
        <f t="shared" si="65"/>
        <v>16</v>
      </c>
      <c r="BD66" s="258">
        <f t="shared" si="66"/>
        <v>5</v>
      </c>
      <c r="BE66" s="258">
        <f t="shared" si="67"/>
        <v>0</v>
      </c>
      <c r="BF66" s="258">
        <f t="shared" si="68"/>
        <v>1</v>
      </c>
      <c r="BG66" s="258">
        <f t="shared" si="69"/>
        <v>5</v>
      </c>
      <c r="BH66" s="258">
        <f t="shared" si="70"/>
        <v>0</v>
      </c>
      <c r="BI66" s="258">
        <f t="shared" si="71"/>
        <v>1</v>
      </c>
      <c r="BJ66" s="258">
        <f t="shared" si="72"/>
        <v>5</v>
      </c>
      <c r="BK66" s="258">
        <f t="shared" si="73"/>
        <v>0</v>
      </c>
      <c r="BL66" s="258">
        <f t="shared" si="74"/>
        <v>1</v>
      </c>
      <c r="BM66" s="258">
        <f t="shared" si="75"/>
        <v>5</v>
      </c>
      <c r="BN66" s="258">
        <f t="shared" si="76"/>
        <v>0</v>
      </c>
      <c r="BO66" s="258">
        <f t="shared" si="77"/>
        <v>1</v>
      </c>
      <c r="BP66" s="258">
        <f t="shared" si="78"/>
        <v>5</v>
      </c>
      <c r="BQ66" s="258">
        <f t="shared" si="79"/>
        <v>0</v>
      </c>
      <c r="BR66" s="258">
        <f t="shared" si="80"/>
        <v>1</v>
      </c>
      <c r="BS66" s="258">
        <f t="shared" si="81"/>
        <v>5</v>
      </c>
      <c r="BT66" s="258">
        <f t="shared" si="82"/>
        <v>0</v>
      </c>
      <c r="BU66" s="258">
        <f t="shared" si="83"/>
        <v>1</v>
      </c>
      <c r="BV66" s="258">
        <f t="shared" si="84"/>
        <v>5</v>
      </c>
      <c r="BW66" s="258">
        <f t="shared" si="85"/>
        <v>0</v>
      </c>
      <c r="BX66" s="258">
        <f t="shared" si="86"/>
        <v>1</v>
      </c>
      <c r="BY66" s="258">
        <f t="shared" si="87"/>
        <v>5</v>
      </c>
      <c r="BZ66" s="258">
        <f t="shared" si="88"/>
        <v>0</v>
      </c>
      <c r="CA66" s="258">
        <f t="shared" si="89"/>
        <v>1</v>
      </c>
      <c r="CB66" s="258">
        <f t="shared" si="90"/>
        <v>5</v>
      </c>
      <c r="CC66" s="258">
        <f t="shared" si="91"/>
        <v>0</v>
      </c>
      <c r="CD66" s="258">
        <f t="shared" si="92"/>
        <v>1</v>
      </c>
    </row>
    <row r="67" spans="1:82">
      <c r="A67" s="258"/>
      <c r="B67" s="258"/>
      <c r="C67" s="259"/>
      <c r="D67" s="258" t="s">
        <v>3604</v>
      </c>
      <c r="E67" s="258"/>
      <c r="F67" s="258"/>
      <c r="G67" s="258">
        <v>59</v>
      </c>
      <c r="H67" s="743" t="s">
        <v>3621</v>
      </c>
      <c r="I67" s="744"/>
      <c r="J67" s="739" t="s">
        <v>3622</v>
      </c>
      <c r="K67" s="745" t="s">
        <v>3491</v>
      </c>
      <c r="L67" s="745" t="s">
        <v>3492</v>
      </c>
      <c r="M67" s="272">
        <v>1</v>
      </c>
      <c r="N67" s="508" t="s">
        <v>3569</v>
      </c>
      <c r="O67" s="510"/>
      <c r="P67" s="260">
        <f t="shared" si="97"/>
        <v>0</v>
      </c>
      <c r="Q67" s="261">
        <f t="shared" si="98"/>
        <v>0</v>
      </c>
      <c r="R67" s="261">
        <f t="shared" si="96"/>
        <v>0</v>
      </c>
      <c r="S67" s="262"/>
      <c r="T67" s="262"/>
      <c r="U67" s="263">
        <f t="shared" si="35"/>
        <v>1.288</v>
      </c>
      <c r="V67" s="264">
        <f>IF(E67="SP",1,IF(D67="",ExtraMargeMateriaal,(1-VLOOKUP(D67,TabelAankoop[],4,FALSE))))</f>
        <v>1</v>
      </c>
      <c r="W67" s="265">
        <f t="shared" si="36"/>
        <v>0.6885</v>
      </c>
      <c r="X67" s="266">
        <f t="shared" si="37"/>
        <v>1</v>
      </c>
      <c r="Y67" s="267">
        <f t="shared" si="38"/>
        <v>1.46</v>
      </c>
      <c r="Z67" s="267">
        <f t="shared" si="39"/>
        <v>1.1599999999999999</v>
      </c>
      <c r="AA67" s="268" t="str">
        <f t="shared" si="40"/>
        <v/>
      </c>
      <c r="AB67" s="456">
        <f t="shared" si="41"/>
        <v>0</v>
      </c>
      <c r="AC67" s="457">
        <f t="shared" si="42"/>
        <v>0</v>
      </c>
      <c r="AD67" s="456">
        <f t="shared" si="43"/>
        <v>0</v>
      </c>
      <c r="AE67" s="458">
        <f t="shared" si="44"/>
        <v>0</v>
      </c>
      <c r="AF67" s="457">
        <f t="shared" si="45"/>
        <v>0</v>
      </c>
      <c r="AG67" s="456">
        <f t="shared" si="46"/>
        <v>0</v>
      </c>
      <c r="AH67" s="457">
        <f t="shared" si="47"/>
        <v>0</v>
      </c>
      <c r="AI67" s="268">
        <f t="shared" si="48"/>
        <v>0</v>
      </c>
      <c r="AJ67" s="269">
        <f t="shared" si="49"/>
        <v>0</v>
      </c>
      <c r="AK67" s="270">
        <f t="shared" si="50"/>
        <v>0</v>
      </c>
      <c r="AL67" s="415">
        <f t="shared" si="51"/>
        <v>0</v>
      </c>
      <c r="AM67" s="259" t="str">
        <f>IF(AP67="","",IFERROR(VLOOKUP(AP67,CODES!$A$3:$D$1348,4,FALSE),"X"))&amp;IF(AQ67="","",IFERROR(VLOOKUP(AQ67,CODES!$A$3:$D$1348,4,FALSE),"X"))&amp;IF(AR67="","",IFERROR(VLOOKUP(AR67,CODES!$A$3:$D$1348,4,FALSE),"X"))&amp;IF(AS67="","",IFERROR(VLOOKUP(AS67,CODES!$A$3:$D$1348,4,FALSE),"X"))&amp;IF(AT67="","",IFERROR(VLOOKUP(AT67,CODES!$A$3:$D$1348,4,FALSE),"X"))&amp;IF(AU67="","",IFERROR(VLOOKUP(AU67,CODES!$A$3:$D$1348,4,FALSE),"X"))&amp;IF(AV67="","",IFERROR(VLOOKUP(AV67,CODES!$A$3:$D$1348,4,FALSE),"X"))&amp;IF(AW67="","",IFERROR(VLOOKUP(AW67,CODES!$A$3:$D$1348,4,FALSE),"X"))&amp;IF(AX67="","",IFERROR(VLOOKUP(AX67,CODES!$A$3:$D$1348,4,FALSE),"X"))&amp;IF(AY67="","",IFERROR(VLOOKUP(AY67,CODES!$A$3:$D$1348,4,FALSE),"X"))</f>
        <v/>
      </c>
      <c r="AN67" s="258">
        <f>SUM(IFERROR(VLOOKUP(AP67,CODES!$A$3:$D$1348,4,FALSE)*BC67,0),IFERROR(VLOOKUP(AQ67,CODES!$A$3:$D$1348,4,FALSE)*BF67,0),IFERROR(VLOOKUP(AR67,CODES!$A$3:$D$1348,4,FALSE)*BI67,0),IFERROR(VLOOKUP(AS67,CODES!$A$3:$D$1348,4,FALSE)*BL67,0),IFERROR(VLOOKUP(AT67,CODES!$A$3:$D$1348,4,FALSE)*BO67,0),IFERROR(VLOOKUP(AU67,CODES!$A$3:$D$1348,4,FALSE)*BR67,0),IFERROR(VLOOKUP(AV67,CODES!$A$3:$D$1348,4,FALSE)*BU67,0),IFERROR(VLOOKUP(AW67,CODES!$A$3:$D$1348,4,FALSE)*BX67,0),IFERROR(VLOOKUP(AX67,CODES!$A$3:$D$1348,4,FALSE)*CA67,0),IFERROR(VLOOKUP(AY67,CODES!$A$3:$D$1348,4,FALSE)*CD67,0))</f>
        <v>0</v>
      </c>
      <c r="AO67" s="258">
        <f>SUM(IFERROR(VLOOKUP(AP67,CODES!$A$3:$D$1348,3,FALSE)*BC67,0),IFERROR(VLOOKUP(AQ67,CODES!$A$3:$D$1348,3,FALSE)*BF67,0),IFERROR(VLOOKUP(AR67,CODES!$A$3:$D$1348,3,FALSE)*BI67,0),IFERROR(VLOOKUP(AS67,CODES!$A$3:$D$1348,3,FALSE)*BL67,0),IFERROR(VLOOKUP(AT67,CODES!$A$3:$D$1348,3,FALSE)*BO67,0),IFERROR(VLOOKUP(AU67,CODES!$A$3:$D$1348,3,FALSE)*BR67,0),IFERROR(VLOOKUP(AV67,CODES!$A$3:$D$1348,3,FALSE)*BU67,0),IFERROR(VLOOKUP(AW67,CODES!$A$3:$D$1348,3,FALSE)*BX67,0),IFERROR(VLOOKUP(AX67,CODES!$A$3:$D$1348,3,FALSE)*CA67,0),IFERROR(VLOOKUP(AY67,CODES!$A$3:$D$1348,3,FALSE)*CD67,0))+B67</f>
        <v>0</v>
      </c>
      <c r="AP67" s="271" t="str">
        <f t="shared" si="52"/>
        <v/>
      </c>
      <c r="AQ67" s="271" t="str">
        <f t="shared" si="53"/>
        <v/>
      </c>
      <c r="AR67" s="271" t="str">
        <f t="shared" si="54"/>
        <v/>
      </c>
      <c r="AS67" s="271" t="str">
        <f t="shared" si="55"/>
        <v/>
      </c>
      <c r="AT67" s="271" t="str">
        <f t="shared" si="56"/>
        <v/>
      </c>
      <c r="AU67" s="271" t="str">
        <f t="shared" si="57"/>
        <v/>
      </c>
      <c r="AV67" s="271" t="str">
        <f t="shared" si="58"/>
        <v/>
      </c>
      <c r="AW67" s="271" t="str">
        <f t="shared" si="59"/>
        <v/>
      </c>
      <c r="AX67" s="271" t="str">
        <f t="shared" si="60"/>
        <v/>
      </c>
      <c r="AY67" s="271" t="str">
        <f t="shared" si="61"/>
        <v/>
      </c>
      <c r="AZ67" s="258">
        <f t="shared" si="62"/>
        <v>0</v>
      </c>
      <c r="BA67" s="258">
        <f t="shared" si="63"/>
        <v>1</v>
      </c>
      <c r="BB67" s="258">
        <f t="shared" si="64"/>
        <v>0</v>
      </c>
      <c r="BC67" s="258">
        <f t="shared" si="65"/>
        <v>1</v>
      </c>
      <c r="BD67" s="258">
        <f t="shared" si="66"/>
        <v>1</v>
      </c>
      <c r="BE67" s="258">
        <f t="shared" si="67"/>
        <v>0</v>
      </c>
      <c r="BF67" s="258">
        <f t="shared" si="68"/>
        <v>1</v>
      </c>
      <c r="BG67" s="258">
        <f t="shared" si="69"/>
        <v>1</v>
      </c>
      <c r="BH67" s="258">
        <f t="shared" si="70"/>
        <v>0</v>
      </c>
      <c r="BI67" s="258">
        <f t="shared" si="71"/>
        <v>1</v>
      </c>
      <c r="BJ67" s="258">
        <f t="shared" si="72"/>
        <v>1</v>
      </c>
      <c r="BK67" s="258">
        <f t="shared" si="73"/>
        <v>0</v>
      </c>
      <c r="BL67" s="258">
        <f t="shared" si="74"/>
        <v>1</v>
      </c>
      <c r="BM67" s="258">
        <f t="shared" si="75"/>
        <v>1</v>
      </c>
      <c r="BN67" s="258">
        <f t="shared" si="76"/>
        <v>0</v>
      </c>
      <c r="BO67" s="258">
        <f t="shared" si="77"/>
        <v>1</v>
      </c>
      <c r="BP67" s="258">
        <f t="shared" si="78"/>
        <v>1</v>
      </c>
      <c r="BQ67" s="258">
        <f t="shared" si="79"/>
        <v>0</v>
      </c>
      <c r="BR67" s="258">
        <f t="shared" si="80"/>
        <v>1</v>
      </c>
      <c r="BS67" s="258">
        <f t="shared" si="81"/>
        <v>1</v>
      </c>
      <c r="BT67" s="258">
        <f t="shared" si="82"/>
        <v>0</v>
      </c>
      <c r="BU67" s="258">
        <f t="shared" si="83"/>
        <v>1</v>
      </c>
      <c r="BV67" s="258">
        <f t="shared" si="84"/>
        <v>1</v>
      </c>
      <c r="BW67" s="258">
        <f t="shared" si="85"/>
        <v>0</v>
      </c>
      <c r="BX67" s="258">
        <f t="shared" si="86"/>
        <v>1</v>
      </c>
      <c r="BY67" s="258">
        <f t="shared" si="87"/>
        <v>1</v>
      </c>
      <c r="BZ67" s="258">
        <f t="shared" si="88"/>
        <v>0</v>
      </c>
      <c r="CA67" s="258">
        <f t="shared" si="89"/>
        <v>1</v>
      </c>
      <c r="CB67" s="258">
        <f t="shared" si="90"/>
        <v>1</v>
      </c>
      <c r="CC67" s="258">
        <f t="shared" si="91"/>
        <v>0</v>
      </c>
      <c r="CD67" s="258">
        <f t="shared" si="92"/>
        <v>1</v>
      </c>
    </row>
    <row r="68" spans="1:82">
      <c r="A68" s="258"/>
      <c r="B68" s="258"/>
      <c r="C68" s="259"/>
      <c r="D68" s="258" t="s">
        <v>3604</v>
      </c>
      <c r="E68" s="258"/>
      <c r="F68" s="258"/>
      <c r="G68" s="258">
        <v>60</v>
      </c>
      <c r="H68" s="743" t="s">
        <v>3623</v>
      </c>
      <c r="I68" s="744"/>
      <c r="J68" s="739" t="s">
        <v>3624</v>
      </c>
      <c r="K68" s="745"/>
      <c r="L68" s="745"/>
      <c r="M68" s="272"/>
      <c r="N68" s="508">
        <f t="shared" si="30"/>
        <v>0</v>
      </c>
      <c r="O68" s="510">
        <f t="shared" si="31"/>
        <v>0</v>
      </c>
      <c r="P68" s="260">
        <f t="shared" si="97"/>
        <v>0</v>
      </c>
      <c r="Q68" s="261">
        <f t="shared" si="98"/>
        <v>0</v>
      </c>
      <c r="R68" s="261">
        <f t="shared" si="96"/>
        <v>0</v>
      </c>
      <c r="S68" s="262"/>
      <c r="T68" s="262"/>
      <c r="U68" s="263">
        <f t="shared" si="35"/>
        <v>1.288</v>
      </c>
      <c r="V68" s="264">
        <f>IF(E68="SP",1,IF(D68="",ExtraMargeMateriaal,(1-VLOOKUP(D68,TabelAankoop[],4,FALSE))))</f>
        <v>1</v>
      </c>
      <c r="W68" s="265">
        <f t="shared" si="36"/>
        <v>0.6885</v>
      </c>
      <c r="X68" s="266">
        <f t="shared" si="37"/>
        <v>1</v>
      </c>
      <c r="Y68" s="267">
        <f t="shared" si="38"/>
        <v>1.46</v>
      </c>
      <c r="Z68" s="267">
        <f t="shared" si="39"/>
        <v>1.1599999999999999</v>
      </c>
      <c r="AA68" s="268">
        <f t="shared" si="40"/>
        <v>0</v>
      </c>
      <c r="AB68" s="456">
        <f t="shared" si="41"/>
        <v>0</v>
      </c>
      <c r="AC68" s="457">
        <f t="shared" si="42"/>
        <v>0</v>
      </c>
      <c r="AD68" s="456">
        <f t="shared" si="43"/>
        <v>0</v>
      </c>
      <c r="AE68" s="458">
        <f t="shared" si="44"/>
        <v>0</v>
      </c>
      <c r="AF68" s="457">
        <f t="shared" si="45"/>
        <v>0</v>
      </c>
      <c r="AG68" s="456">
        <f t="shared" si="46"/>
        <v>0</v>
      </c>
      <c r="AH68" s="457">
        <f t="shared" si="47"/>
        <v>0</v>
      </c>
      <c r="AI68" s="268">
        <f t="shared" si="48"/>
        <v>0</v>
      </c>
      <c r="AJ68" s="269">
        <f t="shared" si="49"/>
        <v>0</v>
      </c>
      <c r="AK68" s="270">
        <f t="shared" si="50"/>
        <v>0</v>
      </c>
      <c r="AL68" s="415">
        <f t="shared" si="51"/>
        <v>0</v>
      </c>
      <c r="AM68" s="259" t="str">
        <f>IF(AP68="","",IFERROR(VLOOKUP(AP68,CODES!$A$3:$D$1348,4,FALSE),"X"))&amp;IF(AQ68="","",IFERROR(VLOOKUP(AQ68,CODES!$A$3:$D$1348,4,FALSE),"X"))&amp;IF(AR68="","",IFERROR(VLOOKUP(AR68,CODES!$A$3:$D$1348,4,FALSE),"X"))&amp;IF(AS68="","",IFERROR(VLOOKUP(AS68,CODES!$A$3:$D$1348,4,FALSE),"X"))&amp;IF(AT68="","",IFERROR(VLOOKUP(AT68,CODES!$A$3:$D$1348,4,FALSE),"X"))&amp;IF(AU68="","",IFERROR(VLOOKUP(AU68,CODES!$A$3:$D$1348,4,FALSE),"X"))&amp;IF(AV68="","",IFERROR(VLOOKUP(AV68,CODES!$A$3:$D$1348,4,FALSE),"X"))&amp;IF(AW68="","",IFERROR(VLOOKUP(AW68,CODES!$A$3:$D$1348,4,FALSE),"X"))&amp;IF(AX68="","",IFERROR(VLOOKUP(AX68,CODES!$A$3:$D$1348,4,FALSE),"X"))&amp;IF(AY68="","",IFERROR(VLOOKUP(AY68,CODES!$A$3:$D$1348,4,FALSE),"X"))</f>
        <v/>
      </c>
      <c r="AN68" s="258">
        <f>SUM(IFERROR(VLOOKUP(AP68,CODES!$A$3:$D$1348,4,FALSE)*BC68,0),IFERROR(VLOOKUP(AQ68,CODES!$A$3:$D$1348,4,FALSE)*BF68,0),IFERROR(VLOOKUP(AR68,CODES!$A$3:$D$1348,4,FALSE)*BI68,0),IFERROR(VLOOKUP(AS68,CODES!$A$3:$D$1348,4,FALSE)*BL68,0),IFERROR(VLOOKUP(AT68,CODES!$A$3:$D$1348,4,FALSE)*BO68,0),IFERROR(VLOOKUP(AU68,CODES!$A$3:$D$1348,4,FALSE)*BR68,0),IFERROR(VLOOKUP(AV68,CODES!$A$3:$D$1348,4,FALSE)*BU68,0),IFERROR(VLOOKUP(AW68,CODES!$A$3:$D$1348,4,FALSE)*BX68,0),IFERROR(VLOOKUP(AX68,CODES!$A$3:$D$1348,4,FALSE)*CA68,0),IFERROR(VLOOKUP(AY68,CODES!$A$3:$D$1348,4,FALSE)*CD68,0))</f>
        <v>0</v>
      </c>
      <c r="AO68" s="258">
        <f>SUM(IFERROR(VLOOKUP(AP68,CODES!$A$3:$D$1348,3,FALSE)*BC68,0),IFERROR(VLOOKUP(AQ68,CODES!$A$3:$D$1348,3,FALSE)*BF68,0),IFERROR(VLOOKUP(AR68,CODES!$A$3:$D$1348,3,FALSE)*BI68,0),IFERROR(VLOOKUP(AS68,CODES!$A$3:$D$1348,3,FALSE)*BL68,0),IFERROR(VLOOKUP(AT68,CODES!$A$3:$D$1348,3,FALSE)*BO68,0),IFERROR(VLOOKUP(AU68,CODES!$A$3:$D$1348,3,FALSE)*BR68,0),IFERROR(VLOOKUP(AV68,CODES!$A$3:$D$1348,3,FALSE)*BU68,0),IFERROR(VLOOKUP(AW68,CODES!$A$3:$D$1348,3,FALSE)*BX68,0),IFERROR(VLOOKUP(AX68,CODES!$A$3:$D$1348,3,FALSE)*CA68,0),IFERROR(VLOOKUP(AY68,CODES!$A$3:$D$1348,3,FALSE)*CD68,0))+B68</f>
        <v>0</v>
      </c>
      <c r="AP68" s="271" t="str">
        <f t="shared" si="52"/>
        <v/>
      </c>
      <c r="AQ68" s="271" t="str">
        <f t="shared" si="53"/>
        <v/>
      </c>
      <c r="AR68" s="271" t="str">
        <f t="shared" si="54"/>
        <v/>
      </c>
      <c r="AS68" s="271" t="str">
        <f t="shared" si="55"/>
        <v/>
      </c>
      <c r="AT68" s="271" t="str">
        <f t="shared" si="56"/>
        <v/>
      </c>
      <c r="AU68" s="271" t="str">
        <f t="shared" si="57"/>
        <v/>
      </c>
      <c r="AV68" s="271" t="str">
        <f t="shared" si="58"/>
        <v/>
      </c>
      <c r="AW68" s="271" t="str">
        <f t="shared" si="59"/>
        <v/>
      </c>
      <c r="AX68" s="271" t="str">
        <f t="shared" si="60"/>
        <v/>
      </c>
      <c r="AY68" s="271" t="str">
        <f t="shared" si="61"/>
        <v/>
      </c>
      <c r="AZ68" s="258">
        <f t="shared" si="62"/>
        <v>0</v>
      </c>
      <c r="BA68" s="258">
        <f t="shared" si="63"/>
        <v>1</v>
      </c>
      <c r="BB68" s="258">
        <f t="shared" si="64"/>
        <v>0</v>
      </c>
      <c r="BC68" s="258">
        <f t="shared" si="65"/>
        <v>1</v>
      </c>
      <c r="BD68" s="258">
        <f t="shared" si="66"/>
        <v>1</v>
      </c>
      <c r="BE68" s="258">
        <f t="shared" si="67"/>
        <v>0</v>
      </c>
      <c r="BF68" s="258">
        <f t="shared" si="68"/>
        <v>1</v>
      </c>
      <c r="BG68" s="258">
        <f t="shared" si="69"/>
        <v>1</v>
      </c>
      <c r="BH68" s="258">
        <f t="shared" si="70"/>
        <v>0</v>
      </c>
      <c r="BI68" s="258">
        <f t="shared" si="71"/>
        <v>1</v>
      </c>
      <c r="BJ68" s="258">
        <f t="shared" si="72"/>
        <v>1</v>
      </c>
      <c r="BK68" s="258">
        <f t="shared" si="73"/>
        <v>0</v>
      </c>
      <c r="BL68" s="258">
        <f t="shared" si="74"/>
        <v>1</v>
      </c>
      <c r="BM68" s="258">
        <f t="shared" si="75"/>
        <v>1</v>
      </c>
      <c r="BN68" s="258">
        <f t="shared" si="76"/>
        <v>0</v>
      </c>
      <c r="BO68" s="258">
        <f t="shared" si="77"/>
        <v>1</v>
      </c>
      <c r="BP68" s="258">
        <f t="shared" si="78"/>
        <v>1</v>
      </c>
      <c r="BQ68" s="258">
        <f t="shared" si="79"/>
        <v>0</v>
      </c>
      <c r="BR68" s="258">
        <f t="shared" si="80"/>
        <v>1</v>
      </c>
      <c r="BS68" s="258">
        <f t="shared" si="81"/>
        <v>1</v>
      </c>
      <c r="BT68" s="258">
        <f t="shared" si="82"/>
        <v>0</v>
      </c>
      <c r="BU68" s="258">
        <f t="shared" si="83"/>
        <v>1</v>
      </c>
      <c r="BV68" s="258">
        <f t="shared" si="84"/>
        <v>1</v>
      </c>
      <c r="BW68" s="258">
        <f t="shared" si="85"/>
        <v>0</v>
      </c>
      <c r="BX68" s="258">
        <f t="shared" si="86"/>
        <v>1</v>
      </c>
      <c r="BY68" s="258">
        <f t="shared" si="87"/>
        <v>1</v>
      </c>
      <c r="BZ68" s="258">
        <f t="shared" si="88"/>
        <v>0</v>
      </c>
      <c r="CA68" s="258">
        <f t="shared" si="89"/>
        <v>1</v>
      </c>
      <c r="CB68" s="258">
        <f t="shared" si="90"/>
        <v>1</v>
      </c>
      <c r="CC68" s="258">
        <f t="shared" si="91"/>
        <v>0</v>
      </c>
      <c r="CD68" s="258">
        <f t="shared" si="92"/>
        <v>1</v>
      </c>
    </row>
    <row r="69" spans="1:82">
      <c r="A69" s="258"/>
      <c r="B69" s="258"/>
      <c r="C69" s="259"/>
      <c r="D69" s="258" t="s">
        <v>3604</v>
      </c>
      <c r="E69" s="258"/>
      <c r="F69" s="258"/>
      <c r="G69" s="258">
        <v>61</v>
      </c>
      <c r="H69" s="743" t="s">
        <v>3625</v>
      </c>
      <c r="I69" s="744"/>
      <c r="J69" s="739" t="s">
        <v>3626</v>
      </c>
      <c r="K69" s="745"/>
      <c r="L69" s="745"/>
      <c r="M69" s="272"/>
      <c r="N69" s="508">
        <f t="shared" si="30"/>
        <v>0</v>
      </c>
      <c r="O69" s="510">
        <f t="shared" si="31"/>
        <v>0</v>
      </c>
      <c r="P69" s="260">
        <f t="shared" si="97"/>
        <v>0</v>
      </c>
      <c r="Q69" s="261">
        <f t="shared" si="98"/>
        <v>0</v>
      </c>
      <c r="R69" s="261">
        <f t="shared" si="96"/>
        <v>0</v>
      </c>
      <c r="S69" s="262"/>
      <c r="T69" s="262"/>
      <c r="U69" s="263">
        <f t="shared" si="35"/>
        <v>1.288</v>
      </c>
      <c r="V69" s="264">
        <f>IF(E69="SP",1,IF(D69="",ExtraMargeMateriaal,(1-VLOOKUP(D69,TabelAankoop[],4,FALSE))))</f>
        <v>1</v>
      </c>
      <c r="W69" s="265">
        <f t="shared" si="36"/>
        <v>0.6885</v>
      </c>
      <c r="X69" s="266">
        <f t="shared" si="37"/>
        <v>1</v>
      </c>
      <c r="Y69" s="267">
        <f t="shared" si="38"/>
        <v>1.46</v>
      </c>
      <c r="Z69" s="267">
        <f t="shared" si="39"/>
        <v>1.1599999999999999</v>
      </c>
      <c r="AA69" s="268">
        <f t="shared" si="40"/>
        <v>0</v>
      </c>
      <c r="AB69" s="456">
        <f t="shared" si="41"/>
        <v>0</v>
      </c>
      <c r="AC69" s="457">
        <f t="shared" si="42"/>
        <v>0</v>
      </c>
      <c r="AD69" s="456">
        <f t="shared" si="43"/>
        <v>0</v>
      </c>
      <c r="AE69" s="458">
        <f t="shared" si="44"/>
        <v>0</v>
      </c>
      <c r="AF69" s="457">
        <f t="shared" si="45"/>
        <v>0</v>
      </c>
      <c r="AG69" s="456">
        <f t="shared" si="46"/>
        <v>0</v>
      </c>
      <c r="AH69" s="457">
        <f t="shared" si="47"/>
        <v>0</v>
      </c>
      <c r="AI69" s="268">
        <f t="shared" si="48"/>
        <v>0</v>
      </c>
      <c r="AJ69" s="269">
        <f t="shared" si="49"/>
        <v>0</v>
      </c>
      <c r="AK69" s="270">
        <f t="shared" si="50"/>
        <v>0</v>
      </c>
      <c r="AL69" s="415">
        <f t="shared" si="51"/>
        <v>0</v>
      </c>
      <c r="AM69" s="259" t="str">
        <f>IF(AP69="","",IFERROR(VLOOKUP(AP69,CODES!$A$3:$D$1348,4,FALSE),"X"))&amp;IF(AQ69="","",IFERROR(VLOOKUP(AQ69,CODES!$A$3:$D$1348,4,FALSE),"X"))&amp;IF(AR69="","",IFERROR(VLOOKUP(AR69,CODES!$A$3:$D$1348,4,FALSE),"X"))&amp;IF(AS69="","",IFERROR(VLOOKUP(AS69,CODES!$A$3:$D$1348,4,FALSE),"X"))&amp;IF(AT69="","",IFERROR(VLOOKUP(AT69,CODES!$A$3:$D$1348,4,FALSE),"X"))&amp;IF(AU69="","",IFERROR(VLOOKUP(AU69,CODES!$A$3:$D$1348,4,FALSE),"X"))&amp;IF(AV69="","",IFERROR(VLOOKUP(AV69,CODES!$A$3:$D$1348,4,FALSE),"X"))&amp;IF(AW69="","",IFERROR(VLOOKUP(AW69,CODES!$A$3:$D$1348,4,FALSE),"X"))&amp;IF(AX69="","",IFERROR(VLOOKUP(AX69,CODES!$A$3:$D$1348,4,FALSE),"X"))&amp;IF(AY69="","",IFERROR(VLOOKUP(AY69,CODES!$A$3:$D$1348,4,FALSE),"X"))</f>
        <v/>
      </c>
      <c r="AN69" s="258">
        <f>SUM(IFERROR(VLOOKUP(AP69,CODES!$A$3:$D$1348,4,FALSE)*BC69,0),IFERROR(VLOOKUP(AQ69,CODES!$A$3:$D$1348,4,FALSE)*BF69,0),IFERROR(VLOOKUP(AR69,CODES!$A$3:$D$1348,4,FALSE)*BI69,0),IFERROR(VLOOKUP(AS69,CODES!$A$3:$D$1348,4,FALSE)*BL69,0),IFERROR(VLOOKUP(AT69,CODES!$A$3:$D$1348,4,FALSE)*BO69,0),IFERROR(VLOOKUP(AU69,CODES!$A$3:$D$1348,4,FALSE)*BR69,0),IFERROR(VLOOKUP(AV69,CODES!$A$3:$D$1348,4,FALSE)*BU69,0),IFERROR(VLOOKUP(AW69,CODES!$A$3:$D$1348,4,FALSE)*BX69,0),IFERROR(VLOOKUP(AX69,CODES!$A$3:$D$1348,4,FALSE)*CA69,0),IFERROR(VLOOKUP(AY69,CODES!$A$3:$D$1348,4,FALSE)*CD69,0))</f>
        <v>0</v>
      </c>
      <c r="AO69" s="258">
        <f>SUM(IFERROR(VLOOKUP(AP69,CODES!$A$3:$D$1348,3,FALSE)*BC69,0),IFERROR(VLOOKUP(AQ69,CODES!$A$3:$D$1348,3,FALSE)*BF69,0),IFERROR(VLOOKUP(AR69,CODES!$A$3:$D$1348,3,FALSE)*BI69,0),IFERROR(VLOOKUP(AS69,CODES!$A$3:$D$1348,3,FALSE)*BL69,0),IFERROR(VLOOKUP(AT69,CODES!$A$3:$D$1348,3,FALSE)*BO69,0),IFERROR(VLOOKUP(AU69,CODES!$A$3:$D$1348,3,FALSE)*BR69,0),IFERROR(VLOOKUP(AV69,CODES!$A$3:$D$1348,3,FALSE)*BU69,0),IFERROR(VLOOKUP(AW69,CODES!$A$3:$D$1348,3,FALSE)*BX69,0),IFERROR(VLOOKUP(AX69,CODES!$A$3:$D$1348,3,FALSE)*CA69,0),IFERROR(VLOOKUP(AY69,CODES!$A$3:$D$1348,3,FALSE)*CD69,0))+B69</f>
        <v>0</v>
      </c>
      <c r="AP69" s="271" t="str">
        <f t="shared" si="52"/>
        <v/>
      </c>
      <c r="AQ69" s="271" t="str">
        <f t="shared" si="53"/>
        <v/>
      </c>
      <c r="AR69" s="271" t="str">
        <f t="shared" si="54"/>
        <v/>
      </c>
      <c r="AS69" s="271" t="str">
        <f t="shared" si="55"/>
        <v/>
      </c>
      <c r="AT69" s="271" t="str">
        <f t="shared" si="56"/>
        <v/>
      </c>
      <c r="AU69" s="271" t="str">
        <f t="shared" si="57"/>
        <v/>
      </c>
      <c r="AV69" s="271" t="str">
        <f t="shared" si="58"/>
        <v/>
      </c>
      <c r="AW69" s="271" t="str">
        <f t="shared" si="59"/>
        <v/>
      </c>
      <c r="AX69" s="271" t="str">
        <f t="shared" si="60"/>
        <v/>
      </c>
      <c r="AY69" s="271" t="str">
        <f t="shared" si="61"/>
        <v/>
      </c>
      <c r="AZ69" s="258">
        <f t="shared" si="62"/>
        <v>0</v>
      </c>
      <c r="BA69" s="258">
        <f t="shared" si="63"/>
        <v>1</v>
      </c>
      <c r="BB69" s="258">
        <f t="shared" si="64"/>
        <v>0</v>
      </c>
      <c r="BC69" s="258">
        <f t="shared" si="65"/>
        <v>1</v>
      </c>
      <c r="BD69" s="258">
        <f t="shared" si="66"/>
        <v>1</v>
      </c>
      <c r="BE69" s="258">
        <f t="shared" si="67"/>
        <v>0</v>
      </c>
      <c r="BF69" s="258">
        <f t="shared" si="68"/>
        <v>1</v>
      </c>
      <c r="BG69" s="258">
        <f t="shared" si="69"/>
        <v>1</v>
      </c>
      <c r="BH69" s="258">
        <f t="shared" si="70"/>
        <v>0</v>
      </c>
      <c r="BI69" s="258">
        <f t="shared" si="71"/>
        <v>1</v>
      </c>
      <c r="BJ69" s="258">
        <f t="shared" si="72"/>
        <v>1</v>
      </c>
      <c r="BK69" s="258">
        <f t="shared" si="73"/>
        <v>0</v>
      </c>
      <c r="BL69" s="258">
        <f t="shared" si="74"/>
        <v>1</v>
      </c>
      <c r="BM69" s="258">
        <f t="shared" si="75"/>
        <v>1</v>
      </c>
      <c r="BN69" s="258">
        <f t="shared" si="76"/>
        <v>0</v>
      </c>
      <c r="BO69" s="258">
        <f t="shared" si="77"/>
        <v>1</v>
      </c>
      <c r="BP69" s="258">
        <f t="shared" si="78"/>
        <v>1</v>
      </c>
      <c r="BQ69" s="258">
        <f t="shared" si="79"/>
        <v>0</v>
      </c>
      <c r="BR69" s="258">
        <f t="shared" si="80"/>
        <v>1</v>
      </c>
      <c r="BS69" s="258">
        <f t="shared" si="81"/>
        <v>1</v>
      </c>
      <c r="BT69" s="258">
        <f t="shared" si="82"/>
        <v>0</v>
      </c>
      <c r="BU69" s="258">
        <f t="shared" si="83"/>
        <v>1</v>
      </c>
      <c r="BV69" s="258">
        <f t="shared" si="84"/>
        <v>1</v>
      </c>
      <c r="BW69" s="258">
        <f t="shared" si="85"/>
        <v>0</v>
      </c>
      <c r="BX69" s="258">
        <f t="shared" si="86"/>
        <v>1</v>
      </c>
      <c r="BY69" s="258">
        <f t="shared" si="87"/>
        <v>1</v>
      </c>
      <c r="BZ69" s="258">
        <f t="shared" si="88"/>
        <v>0</v>
      </c>
      <c r="CA69" s="258">
        <f t="shared" si="89"/>
        <v>1</v>
      </c>
      <c r="CB69" s="258">
        <f t="shared" si="90"/>
        <v>1</v>
      </c>
      <c r="CC69" s="258">
        <f t="shared" si="91"/>
        <v>0</v>
      </c>
      <c r="CD69" s="258">
        <f t="shared" si="92"/>
        <v>1</v>
      </c>
    </row>
    <row r="70" spans="1:82">
      <c r="A70" s="258"/>
      <c r="B70" s="258"/>
      <c r="C70" s="259"/>
      <c r="D70" s="258" t="s">
        <v>3604</v>
      </c>
      <c r="E70" s="258"/>
      <c r="F70" s="258"/>
      <c r="G70" s="258">
        <v>62</v>
      </c>
      <c r="H70" s="743" t="s">
        <v>3627</v>
      </c>
      <c r="I70" s="744"/>
      <c r="J70" s="739" t="s">
        <v>3628</v>
      </c>
      <c r="K70" s="745" t="s">
        <v>3491</v>
      </c>
      <c r="L70" s="745" t="s">
        <v>3492</v>
      </c>
      <c r="M70" s="272">
        <v>1</v>
      </c>
      <c r="N70" s="508" t="s">
        <v>3569</v>
      </c>
      <c r="O70" s="510"/>
      <c r="P70" s="260">
        <f t="shared" si="97"/>
        <v>0</v>
      </c>
      <c r="Q70" s="261">
        <f t="shared" si="98"/>
        <v>0</v>
      </c>
      <c r="R70" s="261">
        <f t="shared" si="96"/>
        <v>0</v>
      </c>
      <c r="S70" s="262"/>
      <c r="T70" s="262"/>
      <c r="U70" s="263">
        <f t="shared" si="35"/>
        <v>1.288</v>
      </c>
      <c r="V70" s="264">
        <f>IF(E70="SP",1,IF(D70="",ExtraMargeMateriaal,(1-VLOOKUP(D70,TabelAankoop[],4,FALSE))))</f>
        <v>1</v>
      </c>
      <c r="W70" s="265">
        <f t="shared" si="36"/>
        <v>0.6885</v>
      </c>
      <c r="X70" s="266">
        <f t="shared" si="37"/>
        <v>1</v>
      </c>
      <c r="Y70" s="267">
        <f t="shared" si="38"/>
        <v>1.46</v>
      </c>
      <c r="Z70" s="267">
        <f t="shared" si="39"/>
        <v>1.1599999999999999</v>
      </c>
      <c r="AA70" s="268" t="str">
        <f t="shared" si="40"/>
        <v/>
      </c>
      <c r="AB70" s="456">
        <f t="shared" si="41"/>
        <v>0</v>
      </c>
      <c r="AC70" s="457">
        <f t="shared" si="42"/>
        <v>0</v>
      </c>
      <c r="AD70" s="456">
        <f t="shared" si="43"/>
        <v>0</v>
      </c>
      <c r="AE70" s="458">
        <f t="shared" si="44"/>
        <v>0</v>
      </c>
      <c r="AF70" s="457">
        <f t="shared" si="45"/>
        <v>0</v>
      </c>
      <c r="AG70" s="456">
        <f t="shared" si="46"/>
        <v>0</v>
      </c>
      <c r="AH70" s="457">
        <f t="shared" si="47"/>
        <v>0</v>
      </c>
      <c r="AI70" s="268">
        <f t="shared" si="48"/>
        <v>0</v>
      </c>
      <c r="AJ70" s="269">
        <f t="shared" si="49"/>
        <v>0</v>
      </c>
      <c r="AK70" s="270">
        <f t="shared" si="50"/>
        <v>0</v>
      </c>
      <c r="AL70" s="415">
        <f t="shared" si="51"/>
        <v>0</v>
      </c>
      <c r="AM70" s="259" t="str">
        <f>IF(AP70="","",IFERROR(VLOOKUP(AP70,CODES!$A$3:$D$1348,4,FALSE),"X"))&amp;IF(AQ70="","",IFERROR(VLOOKUP(AQ70,CODES!$A$3:$D$1348,4,FALSE),"X"))&amp;IF(AR70="","",IFERROR(VLOOKUP(AR70,CODES!$A$3:$D$1348,4,FALSE),"X"))&amp;IF(AS70="","",IFERROR(VLOOKUP(AS70,CODES!$A$3:$D$1348,4,FALSE),"X"))&amp;IF(AT70="","",IFERROR(VLOOKUP(AT70,CODES!$A$3:$D$1348,4,FALSE),"X"))&amp;IF(AU70="","",IFERROR(VLOOKUP(AU70,CODES!$A$3:$D$1348,4,FALSE),"X"))&amp;IF(AV70="","",IFERROR(VLOOKUP(AV70,CODES!$A$3:$D$1348,4,FALSE),"X"))&amp;IF(AW70="","",IFERROR(VLOOKUP(AW70,CODES!$A$3:$D$1348,4,FALSE),"X"))&amp;IF(AX70="","",IFERROR(VLOOKUP(AX70,CODES!$A$3:$D$1348,4,FALSE),"X"))&amp;IF(AY70="","",IFERROR(VLOOKUP(AY70,CODES!$A$3:$D$1348,4,FALSE),"X"))</f>
        <v/>
      </c>
      <c r="AN70" s="258">
        <f>SUM(IFERROR(VLOOKUP(AP70,CODES!$A$3:$D$1348,4,FALSE)*BC70,0),IFERROR(VLOOKUP(AQ70,CODES!$A$3:$D$1348,4,FALSE)*BF70,0),IFERROR(VLOOKUP(AR70,CODES!$A$3:$D$1348,4,FALSE)*BI70,0),IFERROR(VLOOKUP(AS70,CODES!$A$3:$D$1348,4,FALSE)*BL70,0),IFERROR(VLOOKUP(AT70,CODES!$A$3:$D$1348,4,FALSE)*BO70,0),IFERROR(VLOOKUP(AU70,CODES!$A$3:$D$1348,4,FALSE)*BR70,0),IFERROR(VLOOKUP(AV70,CODES!$A$3:$D$1348,4,FALSE)*BU70,0),IFERROR(VLOOKUP(AW70,CODES!$A$3:$D$1348,4,FALSE)*BX70,0),IFERROR(VLOOKUP(AX70,CODES!$A$3:$D$1348,4,FALSE)*CA70,0),IFERROR(VLOOKUP(AY70,CODES!$A$3:$D$1348,4,FALSE)*CD70,0))</f>
        <v>0</v>
      </c>
      <c r="AO70" s="258">
        <f>SUM(IFERROR(VLOOKUP(AP70,CODES!$A$3:$D$1348,3,FALSE)*BC70,0),IFERROR(VLOOKUP(AQ70,CODES!$A$3:$D$1348,3,FALSE)*BF70,0),IFERROR(VLOOKUP(AR70,CODES!$A$3:$D$1348,3,FALSE)*BI70,0),IFERROR(VLOOKUP(AS70,CODES!$A$3:$D$1348,3,FALSE)*BL70,0),IFERROR(VLOOKUP(AT70,CODES!$A$3:$D$1348,3,FALSE)*BO70,0),IFERROR(VLOOKUP(AU70,CODES!$A$3:$D$1348,3,FALSE)*BR70,0),IFERROR(VLOOKUP(AV70,CODES!$A$3:$D$1348,3,FALSE)*BU70,0),IFERROR(VLOOKUP(AW70,CODES!$A$3:$D$1348,3,FALSE)*BX70,0),IFERROR(VLOOKUP(AX70,CODES!$A$3:$D$1348,3,FALSE)*CA70,0),IFERROR(VLOOKUP(AY70,CODES!$A$3:$D$1348,3,FALSE)*CD70,0))+B70</f>
        <v>0</v>
      </c>
      <c r="AP70" s="271" t="str">
        <f t="shared" si="52"/>
        <v/>
      </c>
      <c r="AQ70" s="271" t="str">
        <f t="shared" si="53"/>
        <v/>
      </c>
      <c r="AR70" s="271" t="str">
        <f t="shared" si="54"/>
        <v/>
      </c>
      <c r="AS70" s="271" t="str">
        <f t="shared" si="55"/>
        <v/>
      </c>
      <c r="AT70" s="271" t="str">
        <f t="shared" si="56"/>
        <v/>
      </c>
      <c r="AU70" s="271" t="str">
        <f t="shared" si="57"/>
        <v/>
      </c>
      <c r="AV70" s="271" t="str">
        <f t="shared" si="58"/>
        <v/>
      </c>
      <c r="AW70" s="271" t="str">
        <f t="shared" si="59"/>
        <v/>
      </c>
      <c r="AX70" s="271" t="str">
        <f t="shared" si="60"/>
        <v/>
      </c>
      <c r="AY70" s="271" t="str">
        <f t="shared" si="61"/>
        <v/>
      </c>
      <c r="AZ70" s="258">
        <f t="shared" si="62"/>
        <v>0</v>
      </c>
      <c r="BA70" s="258">
        <f t="shared" si="63"/>
        <v>1</v>
      </c>
      <c r="BB70" s="258">
        <f t="shared" si="64"/>
        <v>0</v>
      </c>
      <c r="BC70" s="258">
        <f t="shared" si="65"/>
        <v>1</v>
      </c>
      <c r="BD70" s="258">
        <f t="shared" si="66"/>
        <v>1</v>
      </c>
      <c r="BE70" s="258">
        <f t="shared" si="67"/>
        <v>0</v>
      </c>
      <c r="BF70" s="258">
        <f t="shared" si="68"/>
        <v>1</v>
      </c>
      <c r="BG70" s="258">
        <f t="shared" si="69"/>
        <v>1</v>
      </c>
      <c r="BH70" s="258">
        <f t="shared" si="70"/>
        <v>0</v>
      </c>
      <c r="BI70" s="258">
        <f t="shared" si="71"/>
        <v>1</v>
      </c>
      <c r="BJ70" s="258">
        <f t="shared" si="72"/>
        <v>1</v>
      </c>
      <c r="BK70" s="258">
        <f t="shared" si="73"/>
        <v>0</v>
      </c>
      <c r="BL70" s="258">
        <f t="shared" si="74"/>
        <v>1</v>
      </c>
      <c r="BM70" s="258">
        <f t="shared" si="75"/>
        <v>1</v>
      </c>
      <c r="BN70" s="258">
        <f t="shared" si="76"/>
        <v>0</v>
      </c>
      <c r="BO70" s="258">
        <f t="shared" si="77"/>
        <v>1</v>
      </c>
      <c r="BP70" s="258">
        <f t="shared" si="78"/>
        <v>1</v>
      </c>
      <c r="BQ70" s="258">
        <f t="shared" si="79"/>
        <v>0</v>
      </c>
      <c r="BR70" s="258">
        <f t="shared" si="80"/>
        <v>1</v>
      </c>
      <c r="BS70" s="258">
        <f t="shared" si="81"/>
        <v>1</v>
      </c>
      <c r="BT70" s="258">
        <f t="shared" si="82"/>
        <v>0</v>
      </c>
      <c r="BU70" s="258">
        <f t="shared" si="83"/>
        <v>1</v>
      </c>
      <c r="BV70" s="258">
        <f t="shared" si="84"/>
        <v>1</v>
      </c>
      <c r="BW70" s="258">
        <f t="shared" si="85"/>
        <v>0</v>
      </c>
      <c r="BX70" s="258">
        <f t="shared" si="86"/>
        <v>1</v>
      </c>
      <c r="BY70" s="258">
        <f t="shared" si="87"/>
        <v>1</v>
      </c>
      <c r="BZ70" s="258">
        <f t="shared" si="88"/>
        <v>0</v>
      </c>
      <c r="CA70" s="258">
        <f t="shared" si="89"/>
        <v>1</v>
      </c>
      <c r="CB70" s="258">
        <f t="shared" si="90"/>
        <v>1</v>
      </c>
      <c r="CC70" s="258">
        <f t="shared" si="91"/>
        <v>0</v>
      </c>
      <c r="CD70" s="258">
        <f t="shared" si="92"/>
        <v>1</v>
      </c>
    </row>
    <row r="71" spans="1:82">
      <c r="A71" s="258"/>
      <c r="B71" s="258"/>
      <c r="C71" s="259"/>
      <c r="D71" s="258"/>
      <c r="E71" s="258" t="s">
        <v>3484</v>
      </c>
      <c r="F71" s="258"/>
      <c r="G71" s="258">
        <v>63</v>
      </c>
      <c r="H71" s="743" t="s">
        <v>3629</v>
      </c>
      <c r="I71" s="744"/>
      <c r="J71" s="739" t="s">
        <v>3630</v>
      </c>
      <c r="K71" s="745"/>
      <c r="L71" s="745"/>
      <c r="M71" s="272"/>
      <c r="N71" s="508">
        <f t="shared" si="30"/>
        <v>0</v>
      </c>
      <c r="O71" s="510">
        <f t="shared" si="31"/>
        <v>0</v>
      </c>
      <c r="P71" s="260">
        <f t="shared" si="97"/>
        <v>0</v>
      </c>
      <c r="Q71" s="261">
        <f t="shared" si="98"/>
        <v>0</v>
      </c>
      <c r="R71" s="261">
        <f t="shared" si="96"/>
        <v>0</v>
      </c>
      <c r="S71" s="262"/>
      <c r="T71" s="262"/>
      <c r="U71" s="263">
        <f t="shared" si="35"/>
        <v>1.288</v>
      </c>
      <c r="V71" s="264">
        <f>IF(E71="SP",1,IF(D71="",ExtraMargeMateriaal,(1-VLOOKUP(D71,TabelAankoop[],4,FALSE))))</f>
        <v>1</v>
      </c>
      <c r="W71" s="265">
        <f t="shared" si="36"/>
        <v>0.6885</v>
      </c>
      <c r="X71" s="266">
        <f t="shared" si="37"/>
        <v>1</v>
      </c>
      <c r="Y71" s="267">
        <f t="shared" si="38"/>
        <v>1.46</v>
      </c>
      <c r="Z71" s="267">
        <f t="shared" si="39"/>
        <v>1.1599999999999999</v>
      </c>
      <c r="AA71" s="268">
        <f t="shared" si="40"/>
        <v>0</v>
      </c>
      <c r="AB71" s="456">
        <f t="shared" si="41"/>
        <v>0</v>
      </c>
      <c r="AC71" s="457">
        <f t="shared" si="42"/>
        <v>0</v>
      </c>
      <c r="AD71" s="456">
        <f t="shared" si="43"/>
        <v>0</v>
      </c>
      <c r="AE71" s="458">
        <f t="shared" si="44"/>
        <v>0</v>
      </c>
      <c r="AF71" s="457">
        <f t="shared" si="45"/>
        <v>0</v>
      </c>
      <c r="AG71" s="456">
        <f t="shared" si="46"/>
        <v>0</v>
      </c>
      <c r="AH71" s="457">
        <f t="shared" si="47"/>
        <v>0</v>
      </c>
      <c r="AI71" s="268">
        <f t="shared" si="48"/>
        <v>0</v>
      </c>
      <c r="AJ71" s="269">
        <f t="shared" si="49"/>
        <v>0</v>
      </c>
      <c r="AK71" s="270">
        <f t="shared" si="50"/>
        <v>0</v>
      </c>
      <c r="AL71" s="415">
        <f t="shared" si="51"/>
        <v>0</v>
      </c>
      <c r="AM71" s="259" t="str">
        <f>IF(AP71="","",IFERROR(VLOOKUP(AP71,CODES!$A$3:$D$1348,4,FALSE),"X"))&amp;IF(AQ71="","",IFERROR(VLOOKUP(AQ71,CODES!$A$3:$D$1348,4,FALSE),"X"))&amp;IF(AR71="","",IFERROR(VLOOKUP(AR71,CODES!$A$3:$D$1348,4,FALSE),"X"))&amp;IF(AS71="","",IFERROR(VLOOKUP(AS71,CODES!$A$3:$D$1348,4,FALSE),"X"))&amp;IF(AT71="","",IFERROR(VLOOKUP(AT71,CODES!$A$3:$D$1348,4,FALSE),"X"))&amp;IF(AU71="","",IFERROR(VLOOKUP(AU71,CODES!$A$3:$D$1348,4,FALSE),"X"))&amp;IF(AV71="","",IFERROR(VLOOKUP(AV71,CODES!$A$3:$D$1348,4,FALSE),"X"))&amp;IF(AW71="","",IFERROR(VLOOKUP(AW71,CODES!$A$3:$D$1348,4,FALSE),"X"))&amp;IF(AX71="","",IFERROR(VLOOKUP(AX71,CODES!$A$3:$D$1348,4,FALSE),"X"))&amp;IF(AY71="","",IFERROR(VLOOKUP(AY71,CODES!$A$3:$D$1348,4,FALSE),"X"))</f>
        <v/>
      </c>
      <c r="AN71" s="258">
        <f>SUM(IFERROR(VLOOKUP(AP71,CODES!$A$3:$D$1348,4,FALSE)*BC71,0),IFERROR(VLOOKUP(AQ71,CODES!$A$3:$D$1348,4,FALSE)*BF71,0),IFERROR(VLOOKUP(AR71,CODES!$A$3:$D$1348,4,FALSE)*BI71,0),IFERROR(VLOOKUP(AS71,CODES!$A$3:$D$1348,4,FALSE)*BL71,0),IFERROR(VLOOKUP(AT71,CODES!$A$3:$D$1348,4,FALSE)*BO71,0),IFERROR(VLOOKUP(AU71,CODES!$A$3:$D$1348,4,FALSE)*BR71,0),IFERROR(VLOOKUP(AV71,CODES!$A$3:$D$1348,4,FALSE)*BU71,0),IFERROR(VLOOKUP(AW71,CODES!$A$3:$D$1348,4,FALSE)*BX71,0),IFERROR(VLOOKUP(AX71,CODES!$A$3:$D$1348,4,FALSE)*CA71,0),IFERROR(VLOOKUP(AY71,CODES!$A$3:$D$1348,4,FALSE)*CD71,0))</f>
        <v>0</v>
      </c>
      <c r="AO71" s="258">
        <f>SUM(IFERROR(VLOOKUP(AP71,CODES!$A$3:$D$1348,3,FALSE)*BC71,0),IFERROR(VLOOKUP(AQ71,CODES!$A$3:$D$1348,3,FALSE)*BF71,0),IFERROR(VLOOKUP(AR71,CODES!$A$3:$D$1348,3,FALSE)*BI71,0),IFERROR(VLOOKUP(AS71,CODES!$A$3:$D$1348,3,FALSE)*BL71,0),IFERROR(VLOOKUP(AT71,CODES!$A$3:$D$1348,3,FALSE)*BO71,0),IFERROR(VLOOKUP(AU71,CODES!$A$3:$D$1348,3,FALSE)*BR71,0),IFERROR(VLOOKUP(AV71,CODES!$A$3:$D$1348,3,FALSE)*BU71,0),IFERROR(VLOOKUP(AW71,CODES!$A$3:$D$1348,3,FALSE)*BX71,0),IFERROR(VLOOKUP(AX71,CODES!$A$3:$D$1348,3,FALSE)*CA71,0),IFERROR(VLOOKUP(AY71,CODES!$A$3:$D$1348,3,FALSE)*CD71,0))+B71</f>
        <v>0</v>
      </c>
      <c r="AP71" s="271" t="str">
        <f t="shared" si="52"/>
        <v/>
      </c>
      <c r="AQ71" s="271" t="str">
        <f t="shared" si="53"/>
        <v/>
      </c>
      <c r="AR71" s="271" t="str">
        <f t="shared" si="54"/>
        <v/>
      </c>
      <c r="AS71" s="271" t="str">
        <f t="shared" si="55"/>
        <v/>
      </c>
      <c r="AT71" s="271" t="str">
        <f t="shared" si="56"/>
        <v/>
      </c>
      <c r="AU71" s="271" t="str">
        <f t="shared" si="57"/>
        <v/>
      </c>
      <c r="AV71" s="271" t="str">
        <f t="shared" si="58"/>
        <v/>
      </c>
      <c r="AW71" s="271" t="str">
        <f t="shared" si="59"/>
        <v/>
      </c>
      <c r="AX71" s="271" t="str">
        <f t="shared" si="60"/>
        <v/>
      </c>
      <c r="AY71" s="271" t="str">
        <f t="shared" si="61"/>
        <v/>
      </c>
      <c r="AZ71" s="258">
        <f t="shared" si="62"/>
        <v>0</v>
      </c>
      <c r="BA71" s="258">
        <f t="shared" si="63"/>
        <v>1</v>
      </c>
      <c r="BB71" s="258">
        <f t="shared" si="64"/>
        <v>0</v>
      </c>
      <c r="BC71" s="258">
        <f t="shared" si="65"/>
        <v>1</v>
      </c>
      <c r="BD71" s="258">
        <f t="shared" si="66"/>
        <v>1</v>
      </c>
      <c r="BE71" s="258">
        <f t="shared" si="67"/>
        <v>0</v>
      </c>
      <c r="BF71" s="258">
        <f t="shared" si="68"/>
        <v>1</v>
      </c>
      <c r="BG71" s="258">
        <f t="shared" si="69"/>
        <v>1</v>
      </c>
      <c r="BH71" s="258">
        <f t="shared" si="70"/>
        <v>0</v>
      </c>
      <c r="BI71" s="258">
        <f t="shared" si="71"/>
        <v>1</v>
      </c>
      <c r="BJ71" s="258">
        <f t="shared" si="72"/>
        <v>1</v>
      </c>
      <c r="BK71" s="258">
        <f t="shared" si="73"/>
        <v>0</v>
      </c>
      <c r="BL71" s="258">
        <f t="shared" si="74"/>
        <v>1</v>
      </c>
      <c r="BM71" s="258">
        <f t="shared" si="75"/>
        <v>1</v>
      </c>
      <c r="BN71" s="258">
        <f t="shared" si="76"/>
        <v>0</v>
      </c>
      <c r="BO71" s="258">
        <f t="shared" si="77"/>
        <v>1</v>
      </c>
      <c r="BP71" s="258">
        <f t="shared" si="78"/>
        <v>1</v>
      </c>
      <c r="BQ71" s="258">
        <f t="shared" si="79"/>
        <v>0</v>
      </c>
      <c r="BR71" s="258">
        <f t="shared" si="80"/>
        <v>1</v>
      </c>
      <c r="BS71" s="258">
        <f t="shared" si="81"/>
        <v>1</v>
      </c>
      <c r="BT71" s="258">
        <f t="shared" si="82"/>
        <v>0</v>
      </c>
      <c r="BU71" s="258">
        <f t="shared" si="83"/>
        <v>1</v>
      </c>
      <c r="BV71" s="258">
        <f t="shared" si="84"/>
        <v>1</v>
      </c>
      <c r="BW71" s="258">
        <f t="shared" si="85"/>
        <v>0</v>
      </c>
      <c r="BX71" s="258">
        <f t="shared" si="86"/>
        <v>1</v>
      </c>
      <c r="BY71" s="258">
        <f t="shared" si="87"/>
        <v>1</v>
      </c>
      <c r="BZ71" s="258">
        <f t="shared" si="88"/>
        <v>0</v>
      </c>
      <c r="CA71" s="258">
        <f t="shared" si="89"/>
        <v>1</v>
      </c>
      <c r="CB71" s="258">
        <f t="shared" si="90"/>
        <v>1</v>
      </c>
      <c r="CC71" s="258">
        <f t="shared" si="91"/>
        <v>0</v>
      </c>
      <c r="CD71" s="258">
        <f t="shared" si="92"/>
        <v>1</v>
      </c>
    </row>
    <row r="72" spans="1:82">
      <c r="A72" s="258"/>
      <c r="B72" s="258"/>
      <c r="C72" s="259"/>
      <c r="D72" s="258"/>
      <c r="E72" s="258"/>
      <c r="F72" s="258"/>
      <c r="G72" s="258">
        <v>64</v>
      </c>
      <c r="H72" s="743" t="s">
        <v>3631</v>
      </c>
      <c r="I72" s="744"/>
      <c r="J72" s="739" t="s">
        <v>3632</v>
      </c>
      <c r="K72" s="745"/>
      <c r="L72" s="745"/>
      <c r="M72" s="272"/>
      <c r="N72" s="508">
        <f t="shared" si="30"/>
        <v>0</v>
      </c>
      <c r="O72" s="510">
        <f t="shared" si="31"/>
        <v>0</v>
      </c>
      <c r="P72" s="260">
        <f t="shared" si="97"/>
        <v>0</v>
      </c>
      <c r="Q72" s="261">
        <f t="shared" si="98"/>
        <v>0</v>
      </c>
      <c r="R72" s="261">
        <f t="shared" si="96"/>
        <v>0</v>
      </c>
      <c r="S72" s="262"/>
      <c r="T72" s="262"/>
      <c r="U72" s="263">
        <f t="shared" si="35"/>
        <v>1.288</v>
      </c>
      <c r="V72" s="264">
        <f>IF(E72="SP",1,IF(D72="",ExtraMargeMateriaal,(1-VLOOKUP(D72,TabelAankoop[],4,FALSE))))</f>
        <v>1</v>
      </c>
      <c r="W72" s="265">
        <f t="shared" si="36"/>
        <v>0.6885</v>
      </c>
      <c r="X72" s="266">
        <f t="shared" si="37"/>
        <v>1</v>
      </c>
      <c r="Y72" s="267">
        <f t="shared" si="38"/>
        <v>1.46</v>
      </c>
      <c r="Z72" s="267">
        <f t="shared" si="39"/>
        <v>1.1599999999999999</v>
      </c>
      <c r="AA72" s="268">
        <f t="shared" si="40"/>
        <v>0</v>
      </c>
      <c r="AB72" s="456">
        <f t="shared" si="41"/>
        <v>0</v>
      </c>
      <c r="AC72" s="457">
        <f t="shared" si="42"/>
        <v>0</v>
      </c>
      <c r="AD72" s="456">
        <f t="shared" si="43"/>
        <v>0</v>
      </c>
      <c r="AE72" s="458">
        <f t="shared" si="44"/>
        <v>0</v>
      </c>
      <c r="AF72" s="457">
        <f t="shared" si="45"/>
        <v>0</v>
      </c>
      <c r="AG72" s="456">
        <f t="shared" si="46"/>
        <v>0</v>
      </c>
      <c r="AH72" s="457">
        <f t="shared" si="47"/>
        <v>0</v>
      </c>
      <c r="AI72" s="268">
        <f t="shared" si="48"/>
        <v>0</v>
      </c>
      <c r="AJ72" s="269">
        <f t="shared" si="49"/>
        <v>0</v>
      </c>
      <c r="AK72" s="270">
        <f t="shared" si="50"/>
        <v>0</v>
      </c>
      <c r="AL72" s="415">
        <f t="shared" si="51"/>
        <v>0</v>
      </c>
      <c r="AM72" s="259" t="str">
        <f>IF(AP72="","",IFERROR(VLOOKUP(AP72,CODES!$A$3:$D$1348,4,FALSE),"X"))&amp;IF(AQ72="","",IFERROR(VLOOKUP(AQ72,CODES!$A$3:$D$1348,4,FALSE),"X"))&amp;IF(AR72="","",IFERROR(VLOOKUP(AR72,CODES!$A$3:$D$1348,4,FALSE),"X"))&amp;IF(AS72="","",IFERROR(VLOOKUP(AS72,CODES!$A$3:$D$1348,4,FALSE),"X"))&amp;IF(AT72="","",IFERROR(VLOOKUP(AT72,CODES!$A$3:$D$1348,4,FALSE),"X"))&amp;IF(AU72="","",IFERROR(VLOOKUP(AU72,CODES!$A$3:$D$1348,4,FALSE),"X"))&amp;IF(AV72="","",IFERROR(VLOOKUP(AV72,CODES!$A$3:$D$1348,4,FALSE),"X"))&amp;IF(AW72="","",IFERROR(VLOOKUP(AW72,CODES!$A$3:$D$1348,4,FALSE),"X"))&amp;IF(AX72="","",IFERROR(VLOOKUP(AX72,CODES!$A$3:$D$1348,4,FALSE),"X"))&amp;IF(AY72="","",IFERROR(VLOOKUP(AY72,CODES!$A$3:$D$1348,4,FALSE),"X"))</f>
        <v/>
      </c>
      <c r="AN72" s="258">
        <f>SUM(IFERROR(VLOOKUP(AP72,CODES!$A$3:$D$1348,4,FALSE)*BC72,0),IFERROR(VLOOKUP(AQ72,CODES!$A$3:$D$1348,4,FALSE)*BF72,0),IFERROR(VLOOKUP(AR72,CODES!$A$3:$D$1348,4,FALSE)*BI72,0),IFERROR(VLOOKUP(AS72,CODES!$A$3:$D$1348,4,FALSE)*BL72,0),IFERROR(VLOOKUP(AT72,CODES!$A$3:$D$1348,4,FALSE)*BO72,0),IFERROR(VLOOKUP(AU72,CODES!$A$3:$D$1348,4,FALSE)*BR72,0),IFERROR(VLOOKUP(AV72,CODES!$A$3:$D$1348,4,FALSE)*BU72,0),IFERROR(VLOOKUP(AW72,CODES!$A$3:$D$1348,4,FALSE)*BX72,0),IFERROR(VLOOKUP(AX72,CODES!$A$3:$D$1348,4,FALSE)*CA72,0),IFERROR(VLOOKUP(AY72,CODES!$A$3:$D$1348,4,FALSE)*CD72,0))</f>
        <v>0</v>
      </c>
      <c r="AO72" s="258">
        <f>SUM(IFERROR(VLOOKUP(AP72,CODES!$A$3:$D$1348,3,FALSE)*BC72,0),IFERROR(VLOOKUP(AQ72,CODES!$A$3:$D$1348,3,FALSE)*BF72,0),IFERROR(VLOOKUP(AR72,CODES!$A$3:$D$1348,3,FALSE)*BI72,0),IFERROR(VLOOKUP(AS72,CODES!$A$3:$D$1348,3,FALSE)*BL72,0),IFERROR(VLOOKUP(AT72,CODES!$A$3:$D$1348,3,FALSE)*BO72,0),IFERROR(VLOOKUP(AU72,CODES!$A$3:$D$1348,3,FALSE)*BR72,0),IFERROR(VLOOKUP(AV72,CODES!$A$3:$D$1348,3,FALSE)*BU72,0),IFERROR(VLOOKUP(AW72,CODES!$A$3:$D$1348,3,FALSE)*BX72,0),IFERROR(VLOOKUP(AX72,CODES!$A$3:$D$1348,3,FALSE)*CA72,0),IFERROR(VLOOKUP(AY72,CODES!$A$3:$D$1348,3,FALSE)*CD72,0))+B72</f>
        <v>0</v>
      </c>
      <c r="AP72" s="271" t="str">
        <f t="shared" si="52"/>
        <v/>
      </c>
      <c r="AQ72" s="271" t="str">
        <f t="shared" si="53"/>
        <v/>
      </c>
      <c r="AR72" s="271" t="str">
        <f t="shared" si="54"/>
        <v/>
      </c>
      <c r="AS72" s="271" t="str">
        <f t="shared" si="55"/>
        <v/>
      </c>
      <c r="AT72" s="271" t="str">
        <f t="shared" si="56"/>
        <v/>
      </c>
      <c r="AU72" s="271" t="str">
        <f t="shared" si="57"/>
        <v/>
      </c>
      <c r="AV72" s="271" t="str">
        <f t="shared" si="58"/>
        <v/>
      </c>
      <c r="AW72" s="271" t="str">
        <f t="shared" si="59"/>
        <v/>
      </c>
      <c r="AX72" s="271" t="str">
        <f t="shared" si="60"/>
        <v/>
      </c>
      <c r="AY72" s="271" t="str">
        <f t="shared" si="61"/>
        <v/>
      </c>
      <c r="AZ72" s="258">
        <f t="shared" si="62"/>
        <v>0</v>
      </c>
      <c r="BA72" s="258">
        <f t="shared" si="63"/>
        <v>1</v>
      </c>
      <c r="BB72" s="258">
        <f t="shared" si="64"/>
        <v>0</v>
      </c>
      <c r="BC72" s="258">
        <f t="shared" si="65"/>
        <v>1</v>
      </c>
      <c r="BD72" s="258">
        <f t="shared" si="66"/>
        <v>1</v>
      </c>
      <c r="BE72" s="258">
        <f t="shared" si="67"/>
        <v>0</v>
      </c>
      <c r="BF72" s="258">
        <f t="shared" si="68"/>
        <v>1</v>
      </c>
      <c r="BG72" s="258">
        <f t="shared" si="69"/>
        <v>1</v>
      </c>
      <c r="BH72" s="258">
        <f t="shared" si="70"/>
        <v>0</v>
      </c>
      <c r="BI72" s="258">
        <f t="shared" si="71"/>
        <v>1</v>
      </c>
      <c r="BJ72" s="258">
        <f t="shared" si="72"/>
        <v>1</v>
      </c>
      <c r="BK72" s="258">
        <f t="shared" si="73"/>
        <v>0</v>
      </c>
      <c r="BL72" s="258">
        <f t="shared" si="74"/>
        <v>1</v>
      </c>
      <c r="BM72" s="258">
        <f t="shared" si="75"/>
        <v>1</v>
      </c>
      <c r="BN72" s="258">
        <f t="shared" si="76"/>
        <v>0</v>
      </c>
      <c r="BO72" s="258">
        <f t="shared" si="77"/>
        <v>1</v>
      </c>
      <c r="BP72" s="258">
        <f t="shared" si="78"/>
        <v>1</v>
      </c>
      <c r="BQ72" s="258">
        <f t="shared" si="79"/>
        <v>0</v>
      </c>
      <c r="BR72" s="258">
        <f t="shared" si="80"/>
        <v>1</v>
      </c>
      <c r="BS72" s="258">
        <f t="shared" si="81"/>
        <v>1</v>
      </c>
      <c r="BT72" s="258">
        <f t="shared" si="82"/>
        <v>0</v>
      </c>
      <c r="BU72" s="258">
        <f t="shared" si="83"/>
        <v>1</v>
      </c>
      <c r="BV72" s="258">
        <f t="shared" si="84"/>
        <v>1</v>
      </c>
      <c r="BW72" s="258">
        <f t="shared" si="85"/>
        <v>0</v>
      </c>
      <c r="BX72" s="258">
        <f t="shared" si="86"/>
        <v>1</v>
      </c>
      <c r="BY72" s="258">
        <f t="shared" si="87"/>
        <v>1</v>
      </c>
      <c r="BZ72" s="258">
        <f t="shared" si="88"/>
        <v>0</v>
      </c>
      <c r="CA72" s="258">
        <f t="shared" si="89"/>
        <v>1</v>
      </c>
      <c r="CB72" s="258">
        <f t="shared" si="90"/>
        <v>1</v>
      </c>
      <c r="CC72" s="258">
        <f t="shared" si="91"/>
        <v>0</v>
      </c>
      <c r="CD72" s="258">
        <f t="shared" si="92"/>
        <v>1</v>
      </c>
    </row>
    <row r="73" spans="1:82">
      <c r="A73" s="258"/>
      <c r="B73" s="258"/>
      <c r="C73" s="259"/>
      <c r="D73" s="258"/>
      <c r="E73" s="258"/>
      <c r="F73" s="258"/>
      <c r="G73" s="258">
        <v>65</v>
      </c>
      <c r="H73" s="743" t="s">
        <v>3633</v>
      </c>
      <c r="I73" s="744"/>
      <c r="J73" s="739" t="s">
        <v>3634</v>
      </c>
      <c r="K73" s="745"/>
      <c r="L73" s="745"/>
      <c r="M73" s="272"/>
      <c r="N73" s="508">
        <f t="shared" si="30"/>
        <v>0</v>
      </c>
      <c r="O73" s="510">
        <f t="shared" si="31"/>
        <v>0</v>
      </c>
      <c r="P73" s="260">
        <f t="shared" si="97"/>
        <v>0</v>
      </c>
      <c r="Q73" s="261">
        <f t="shared" si="98"/>
        <v>0</v>
      </c>
      <c r="R73" s="261">
        <f t="shared" si="96"/>
        <v>0</v>
      </c>
      <c r="S73" s="262"/>
      <c r="T73" s="262"/>
      <c r="U73" s="263">
        <f t="shared" si="35"/>
        <v>1.288</v>
      </c>
      <c r="V73" s="264">
        <f>IF(E73="SP",1,IF(D73="",ExtraMargeMateriaal,(1-VLOOKUP(D73,TabelAankoop[],4,FALSE))))</f>
        <v>1</v>
      </c>
      <c r="W73" s="265">
        <f t="shared" si="36"/>
        <v>0.6885</v>
      </c>
      <c r="X73" s="266">
        <f t="shared" si="37"/>
        <v>1</v>
      </c>
      <c r="Y73" s="267">
        <f t="shared" si="38"/>
        <v>1.46</v>
      </c>
      <c r="Z73" s="267">
        <f t="shared" si="39"/>
        <v>1.1599999999999999</v>
      </c>
      <c r="AA73" s="268">
        <f t="shared" si="40"/>
        <v>0</v>
      </c>
      <c r="AB73" s="456">
        <f t="shared" si="41"/>
        <v>0</v>
      </c>
      <c r="AC73" s="457">
        <f t="shared" si="42"/>
        <v>0</v>
      </c>
      <c r="AD73" s="456">
        <f t="shared" si="43"/>
        <v>0</v>
      </c>
      <c r="AE73" s="458">
        <f t="shared" si="44"/>
        <v>0</v>
      </c>
      <c r="AF73" s="457">
        <f t="shared" si="45"/>
        <v>0</v>
      </c>
      <c r="AG73" s="456">
        <f t="shared" si="46"/>
        <v>0</v>
      </c>
      <c r="AH73" s="457">
        <f t="shared" si="47"/>
        <v>0</v>
      </c>
      <c r="AI73" s="268">
        <f t="shared" si="48"/>
        <v>0</v>
      </c>
      <c r="AJ73" s="269">
        <f t="shared" si="49"/>
        <v>0</v>
      </c>
      <c r="AK73" s="270">
        <f t="shared" si="50"/>
        <v>0</v>
      </c>
      <c r="AL73" s="415">
        <f t="shared" si="51"/>
        <v>0</v>
      </c>
      <c r="AM73" s="259" t="str">
        <f>IF(AP73="","",IFERROR(VLOOKUP(AP73,CODES!$A$3:$D$1348,4,FALSE),"X"))&amp;IF(AQ73="","",IFERROR(VLOOKUP(AQ73,CODES!$A$3:$D$1348,4,FALSE),"X"))&amp;IF(AR73="","",IFERROR(VLOOKUP(AR73,CODES!$A$3:$D$1348,4,FALSE),"X"))&amp;IF(AS73="","",IFERROR(VLOOKUP(AS73,CODES!$A$3:$D$1348,4,FALSE),"X"))&amp;IF(AT73="","",IFERROR(VLOOKUP(AT73,CODES!$A$3:$D$1348,4,FALSE),"X"))&amp;IF(AU73="","",IFERROR(VLOOKUP(AU73,CODES!$A$3:$D$1348,4,FALSE),"X"))&amp;IF(AV73="","",IFERROR(VLOOKUP(AV73,CODES!$A$3:$D$1348,4,FALSE),"X"))&amp;IF(AW73="","",IFERROR(VLOOKUP(AW73,CODES!$A$3:$D$1348,4,FALSE),"X"))&amp;IF(AX73="","",IFERROR(VLOOKUP(AX73,CODES!$A$3:$D$1348,4,FALSE),"X"))&amp;IF(AY73="","",IFERROR(VLOOKUP(AY73,CODES!$A$3:$D$1348,4,FALSE),"X"))</f>
        <v/>
      </c>
      <c r="AN73" s="258">
        <f>SUM(IFERROR(VLOOKUP(AP73,CODES!$A$3:$D$1348,4,FALSE)*BC73,0),IFERROR(VLOOKUP(AQ73,CODES!$A$3:$D$1348,4,FALSE)*BF73,0),IFERROR(VLOOKUP(AR73,CODES!$A$3:$D$1348,4,FALSE)*BI73,0),IFERROR(VLOOKUP(AS73,CODES!$A$3:$D$1348,4,FALSE)*BL73,0),IFERROR(VLOOKUP(AT73,CODES!$A$3:$D$1348,4,FALSE)*BO73,0),IFERROR(VLOOKUP(AU73,CODES!$A$3:$D$1348,4,FALSE)*BR73,0),IFERROR(VLOOKUP(AV73,CODES!$A$3:$D$1348,4,FALSE)*BU73,0),IFERROR(VLOOKUP(AW73,CODES!$A$3:$D$1348,4,FALSE)*BX73,0),IFERROR(VLOOKUP(AX73,CODES!$A$3:$D$1348,4,FALSE)*CA73,0),IFERROR(VLOOKUP(AY73,CODES!$A$3:$D$1348,4,FALSE)*CD73,0))</f>
        <v>0</v>
      </c>
      <c r="AO73" s="258">
        <f>SUM(IFERROR(VLOOKUP(AP73,CODES!$A$3:$D$1348,3,FALSE)*BC73,0),IFERROR(VLOOKUP(AQ73,CODES!$A$3:$D$1348,3,FALSE)*BF73,0),IFERROR(VLOOKUP(AR73,CODES!$A$3:$D$1348,3,FALSE)*BI73,0),IFERROR(VLOOKUP(AS73,CODES!$A$3:$D$1348,3,FALSE)*BL73,0),IFERROR(VLOOKUP(AT73,CODES!$A$3:$D$1348,3,FALSE)*BO73,0),IFERROR(VLOOKUP(AU73,CODES!$A$3:$D$1348,3,FALSE)*BR73,0),IFERROR(VLOOKUP(AV73,CODES!$A$3:$D$1348,3,FALSE)*BU73,0),IFERROR(VLOOKUP(AW73,CODES!$A$3:$D$1348,3,FALSE)*BX73,0),IFERROR(VLOOKUP(AX73,CODES!$A$3:$D$1348,3,FALSE)*CA73,0),IFERROR(VLOOKUP(AY73,CODES!$A$3:$D$1348,3,FALSE)*CD73,0))+B73</f>
        <v>0</v>
      </c>
      <c r="AP73" s="271" t="str">
        <f t="shared" si="52"/>
        <v/>
      </c>
      <c r="AQ73" s="271" t="str">
        <f t="shared" si="53"/>
        <v/>
      </c>
      <c r="AR73" s="271" t="str">
        <f t="shared" si="54"/>
        <v/>
      </c>
      <c r="AS73" s="271" t="str">
        <f t="shared" si="55"/>
        <v/>
      </c>
      <c r="AT73" s="271" t="str">
        <f t="shared" si="56"/>
        <v/>
      </c>
      <c r="AU73" s="271" t="str">
        <f t="shared" si="57"/>
        <v/>
      </c>
      <c r="AV73" s="271" t="str">
        <f t="shared" si="58"/>
        <v/>
      </c>
      <c r="AW73" s="271" t="str">
        <f t="shared" si="59"/>
        <v/>
      </c>
      <c r="AX73" s="271" t="str">
        <f t="shared" si="60"/>
        <v/>
      </c>
      <c r="AY73" s="271" t="str">
        <f t="shared" si="61"/>
        <v/>
      </c>
      <c r="AZ73" s="258">
        <f t="shared" si="62"/>
        <v>0</v>
      </c>
      <c r="BA73" s="258">
        <f t="shared" si="63"/>
        <v>1</v>
      </c>
      <c r="BB73" s="258">
        <f t="shared" si="64"/>
        <v>0</v>
      </c>
      <c r="BC73" s="258">
        <f t="shared" si="65"/>
        <v>1</v>
      </c>
      <c r="BD73" s="258">
        <f t="shared" si="66"/>
        <v>1</v>
      </c>
      <c r="BE73" s="258">
        <f t="shared" si="67"/>
        <v>0</v>
      </c>
      <c r="BF73" s="258">
        <f t="shared" si="68"/>
        <v>1</v>
      </c>
      <c r="BG73" s="258">
        <f t="shared" si="69"/>
        <v>1</v>
      </c>
      <c r="BH73" s="258">
        <f t="shared" si="70"/>
        <v>0</v>
      </c>
      <c r="BI73" s="258">
        <f t="shared" si="71"/>
        <v>1</v>
      </c>
      <c r="BJ73" s="258">
        <f t="shared" si="72"/>
        <v>1</v>
      </c>
      <c r="BK73" s="258">
        <f t="shared" si="73"/>
        <v>0</v>
      </c>
      <c r="BL73" s="258">
        <f t="shared" si="74"/>
        <v>1</v>
      </c>
      <c r="BM73" s="258">
        <f t="shared" si="75"/>
        <v>1</v>
      </c>
      <c r="BN73" s="258">
        <f t="shared" si="76"/>
        <v>0</v>
      </c>
      <c r="BO73" s="258">
        <f t="shared" si="77"/>
        <v>1</v>
      </c>
      <c r="BP73" s="258">
        <f t="shared" si="78"/>
        <v>1</v>
      </c>
      <c r="BQ73" s="258">
        <f t="shared" si="79"/>
        <v>0</v>
      </c>
      <c r="BR73" s="258">
        <f t="shared" si="80"/>
        <v>1</v>
      </c>
      <c r="BS73" s="258">
        <f t="shared" si="81"/>
        <v>1</v>
      </c>
      <c r="BT73" s="258">
        <f t="shared" si="82"/>
        <v>0</v>
      </c>
      <c r="BU73" s="258">
        <f t="shared" si="83"/>
        <v>1</v>
      </c>
      <c r="BV73" s="258">
        <f t="shared" si="84"/>
        <v>1</v>
      </c>
      <c r="BW73" s="258">
        <f t="shared" si="85"/>
        <v>0</v>
      </c>
      <c r="BX73" s="258">
        <f t="shared" si="86"/>
        <v>1</v>
      </c>
      <c r="BY73" s="258">
        <f t="shared" si="87"/>
        <v>1</v>
      </c>
      <c r="BZ73" s="258">
        <f t="shared" si="88"/>
        <v>0</v>
      </c>
      <c r="CA73" s="258">
        <f t="shared" si="89"/>
        <v>1</v>
      </c>
      <c r="CB73" s="258">
        <f t="shared" si="90"/>
        <v>1</v>
      </c>
      <c r="CC73" s="258">
        <f t="shared" si="91"/>
        <v>0</v>
      </c>
      <c r="CD73" s="258">
        <f t="shared" si="92"/>
        <v>1</v>
      </c>
    </row>
    <row r="74" spans="1:82">
      <c r="A74" s="258" t="s">
        <v>3635</v>
      </c>
      <c r="B74" s="258">
        <v>13512</v>
      </c>
      <c r="C74" s="259"/>
      <c r="D74" s="258" t="s">
        <v>3488</v>
      </c>
      <c r="E74" s="258"/>
      <c r="F74" s="258"/>
      <c r="G74" s="258">
        <v>66</v>
      </c>
      <c r="H74" s="743" t="s">
        <v>3636</v>
      </c>
      <c r="I74" s="744"/>
      <c r="J74" s="739" t="s">
        <v>3637</v>
      </c>
      <c r="K74" s="745" t="s">
        <v>3491</v>
      </c>
      <c r="L74" s="745" t="s">
        <v>3492</v>
      </c>
      <c r="M74" s="272">
        <v>1</v>
      </c>
      <c r="N74" s="508">
        <f t="shared" si="30"/>
        <v>19635.02</v>
      </c>
      <c r="O74" s="510">
        <f t="shared" si="31"/>
        <v>19635.02</v>
      </c>
      <c r="P74" s="260">
        <f t="shared" si="97"/>
        <v>13512</v>
      </c>
      <c r="Q74" s="261">
        <f t="shared" si="98"/>
        <v>2220</v>
      </c>
      <c r="R74" s="261">
        <f t="shared" si="96"/>
        <v>0</v>
      </c>
      <c r="S74" s="262" t="s">
        <v>3493</v>
      </c>
      <c r="T74" s="262"/>
      <c r="U74" s="263">
        <f t="shared" si="35"/>
        <v>1.288</v>
      </c>
      <c r="V74" s="264">
        <f>IF(E74="SP",1,IF(D74="",ExtraMargeMateriaal,(1-VLOOKUP(D74,TabelAankoop[],4,FALSE))))</f>
        <v>1</v>
      </c>
      <c r="W74" s="265">
        <f t="shared" si="36"/>
        <v>0.6885</v>
      </c>
      <c r="X74" s="266">
        <f t="shared" si="37"/>
        <v>1</v>
      </c>
      <c r="Y74" s="267">
        <f t="shared" si="38"/>
        <v>1.46</v>
      </c>
      <c r="Z74" s="267">
        <f t="shared" si="39"/>
        <v>1.1599999999999999</v>
      </c>
      <c r="AA74" s="268">
        <f t="shared" si="40"/>
        <v>19635.02</v>
      </c>
      <c r="AB74" s="456">
        <f t="shared" si="41"/>
        <v>13512</v>
      </c>
      <c r="AC74" s="457">
        <f t="shared" si="42"/>
        <v>17403.46</v>
      </c>
      <c r="AD74" s="456">
        <f t="shared" si="43"/>
        <v>2231.5700000000002</v>
      </c>
      <c r="AE74" s="458">
        <f t="shared" si="44"/>
        <v>2220</v>
      </c>
      <c r="AF74" s="457">
        <f t="shared" si="45"/>
        <v>37</v>
      </c>
      <c r="AG74" s="456">
        <f t="shared" si="46"/>
        <v>0</v>
      </c>
      <c r="AH74" s="457">
        <f t="shared" si="47"/>
        <v>0</v>
      </c>
      <c r="AI74" s="268">
        <f t="shared" si="48"/>
        <v>13512</v>
      </c>
      <c r="AJ74" s="269">
        <f t="shared" si="49"/>
        <v>17403.456000000002</v>
      </c>
      <c r="AK74" s="270">
        <f t="shared" si="50"/>
        <v>2231.5662000000002</v>
      </c>
      <c r="AL74" s="415">
        <f t="shared" si="51"/>
        <v>0</v>
      </c>
      <c r="AM74" s="259" t="str">
        <f>IF(AP74="","",IFERROR(VLOOKUP(AP74,CODES!$A$3:$D$1348,4,FALSE),"X"))&amp;IF(AQ74="","",IFERROR(VLOOKUP(AQ74,CODES!$A$3:$D$1348,4,FALSE),"X"))&amp;IF(AR74="","",IFERROR(VLOOKUP(AR74,CODES!$A$3:$D$1348,4,FALSE),"X"))&amp;IF(AS74="","",IFERROR(VLOOKUP(AS74,CODES!$A$3:$D$1348,4,FALSE),"X"))&amp;IF(AT74="","",IFERROR(VLOOKUP(AT74,CODES!$A$3:$D$1348,4,FALSE),"X"))&amp;IF(AU74="","",IFERROR(VLOOKUP(AU74,CODES!$A$3:$D$1348,4,FALSE),"X"))&amp;IF(AV74="","",IFERROR(VLOOKUP(AV74,CODES!$A$3:$D$1348,4,FALSE),"X"))&amp;IF(AW74="","",IFERROR(VLOOKUP(AW74,CODES!$A$3:$D$1348,4,FALSE),"X"))&amp;IF(AX74="","",IFERROR(VLOOKUP(AX74,CODES!$A$3:$D$1348,4,FALSE),"X"))&amp;IF(AY74="","",IFERROR(VLOOKUP(AY74,CODES!$A$3:$D$1348,4,FALSE),"X"))</f>
        <v>60</v>
      </c>
      <c r="AN74" s="258">
        <f>SUM(IFERROR(VLOOKUP(AP74,CODES!$A$3:$D$1348,4,FALSE)*BC74,0),IFERROR(VLOOKUP(AQ74,CODES!$A$3:$D$1348,4,FALSE)*BF74,0),IFERROR(VLOOKUP(AR74,CODES!$A$3:$D$1348,4,FALSE)*BI74,0),IFERROR(VLOOKUP(AS74,CODES!$A$3:$D$1348,4,FALSE)*BL74,0),IFERROR(VLOOKUP(AT74,CODES!$A$3:$D$1348,4,FALSE)*BO74,0),IFERROR(VLOOKUP(AU74,CODES!$A$3:$D$1348,4,FALSE)*BR74,0),IFERROR(VLOOKUP(AV74,CODES!$A$3:$D$1348,4,FALSE)*BU74,0),IFERROR(VLOOKUP(AW74,CODES!$A$3:$D$1348,4,FALSE)*BX74,0),IFERROR(VLOOKUP(AX74,CODES!$A$3:$D$1348,4,FALSE)*CA74,0),IFERROR(VLOOKUP(AY74,CODES!$A$3:$D$1348,4,FALSE)*CD74,0))</f>
        <v>2220</v>
      </c>
      <c r="AO74" s="258">
        <f>SUM(IFERROR(VLOOKUP(AP74,CODES!$A$3:$D$1348,3,FALSE)*BC74,0),IFERROR(VLOOKUP(AQ74,CODES!$A$3:$D$1348,3,FALSE)*BF74,0),IFERROR(VLOOKUP(AR74,CODES!$A$3:$D$1348,3,FALSE)*BI74,0),IFERROR(VLOOKUP(AS74,CODES!$A$3:$D$1348,3,FALSE)*BL74,0),IFERROR(VLOOKUP(AT74,CODES!$A$3:$D$1348,3,FALSE)*BO74,0),IFERROR(VLOOKUP(AU74,CODES!$A$3:$D$1348,3,FALSE)*BR74,0),IFERROR(VLOOKUP(AV74,CODES!$A$3:$D$1348,3,FALSE)*BU74,0),IFERROR(VLOOKUP(AW74,CODES!$A$3:$D$1348,3,FALSE)*BX74,0),IFERROR(VLOOKUP(AX74,CODES!$A$3:$D$1348,3,FALSE)*CA74,0),IFERROR(VLOOKUP(AY74,CODES!$A$3:$D$1348,3,FALSE)*CD74,0))+B74</f>
        <v>13512</v>
      </c>
      <c r="AP74" s="271" t="str">
        <f t="shared" si="52"/>
        <v>u</v>
      </c>
      <c r="AQ74" s="271" t="str">
        <f t="shared" si="53"/>
        <v/>
      </c>
      <c r="AR74" s="271" t="str">
        <f t="shared" si="54"/>
        <v/>
      </c>
      <c r="AS74" s="271" t="str">
        <f t="shared" si="55"/>
        <v/>
      </c>
      <c r="AT74" s="271" t="str">
        <f t="shared" si="56"/>
        <v/>
      </c>
      <c r="AU74" s="271" t="str">
        <f t="shared" si="57"/>
        <v/>
      </c>
      <c r="AV74" s="271" t="str">
        <f t="shared" si="58"/>
        <v/>
      </c>
      <c r="AW74" s="271" t="str">
        <f t="shared" si="59"/>
        <v/>
      </c>
      <c r="AX74" s="271" t="str">
        <f t="shared" si="60"/>
        <v/>
      </c>
      <c r="AY74" s="271" t="str">
        <f t="shared" si="61"/>
        <v/>
      </c>
      <c r="AZ74" s="258">
        <f t="shared" si="62"/>
        <v>4</v>
      </c>
      <c r="BA74" s="258">
        <f t="shared" si="63"/>
        <v>5</v>
      </c>
      <c r="BB74" s="258">
        <f t="shared" si="64"/>
        <v>3</v>
      </c>
      <c r="BC74" s="258" t="str">
        <f t="shared" si="65"/>
        <v>37</v>
      </c>
      <c r="BD74" s="258">
        <f t="shared" si="66"/>
        <v>5</v>
      </c>
      <c r="BE74" s="258">
        <f t="shared" si="67"/>
        <v>0</v>
      </c>
      <c r="BF74" s="258">
        <f t="shared" si="68"/>
        <v>1</v>
      </c>
      <c r="BG74" s="258">
        <f t="shared" si="69"/>
        <v>5</v>
      </c>
      <c r="BH74" s="258">
        <f t="shared" si="70"/>
        <v>0</v>
      </c>
      <c r="BI74" s="258">
        <f t="shared" si="71"/>
        <v>1</v>
      </c>
      <c r="BJ74" s="258">
        <f t="shared" si="72"/>
        <v>5</v>
      </c>
      <c r="BK74" s="258">
        <f t="shared" si="73"/>
        <v>0</v>
      </c>
      <c r="BL74" s="258">
        <f t="shared" si="74"/>
        <v>1</v>
      </c>
      <c r="BM74" s="258">
        <f t="shared" si="75"/>
        <v>5</v>
      </c>
      <c r="BN74" s="258">
        <f t="shared" si="76"/>
        <v>0</v>
      </c>
      <c r="BO74" s="258">
        <f t="shared" si="77"/>
        <v>1</v>
      </c>
      <c r="BP74" s="258">
        <f t="shared" si="78"/>
        <v>5</v>
      </c>
      <c r="BQ74" s="258">
        <f t="shared" si="79"/>
        <v>0</v>
      </c>
      <c r="BR74" s="258">
        <f t="shared" si="80"/>
        <v>1</v>
      </c>
      <c r="BS74" s="258">
        <f t="shared" si="81"/>
        <v>5</v>
      </c>
      <c r="BT74" s="258">
        <f t="shared" si="82"/>
        <v>0</v>
      </c>
      <c r="BU74" s="258">
        <f t="shared" si="83"/>
        <v>1</v>
      </c>
      <c r="BV74" s="258">
        <f t="shared" si="84"/>
        <v>5</v>
      </c>
      <c r="BW74" s="258">
        <f t="shared" si="85"/>
        <v>0</v>
      </c>
      <c r="BX74" s="258">
        <f t="shared" si="86"/>
        <v>1</v>
      </c>
      <c r="BY74" s="258">
        <f t="shared" si="87"/>
        <v>5</v>
      </c>
      <c r="BZ74" s="258">
        <f t="shared" si="88"/>
        <v>0</v>
      </c>
      <c r="CA74" s="258">
        <f t="shared" si="89"/>
        <v>1</v>
      </c>
      <c r="CB74" s="258">
        <f t="shared" si="90"/>
        <v>5</v>
      </c>
      <c r="CC74" s="258">
        <f t="shared" si="91"/>
        <v>0</v>
      </c>
      <c r="CD74" s="258">
        <f t="shared" si="92"/>
        <v>1</v>
      </c>
    </row>
    <row r="75" spans="1:82">
      <c r="A75" s="258" t="s">
        <v>3638</v>
      </c>
      <c r="B75" s="258">
        <v>8683</v>
      </c>
      <c r="C75" s="259"/>
      <c r="D75" s="258" t="s">
        <v>3488</v>
      </c>
      <c r="E75" s="258"/>
      <c r="F75" s="258"/>
      <c r="G75" s="258">
        <v>67</v>
      </c>
      <c r="H75" s="743" t="s">
        <v>3639</v>
      </c>
      <c r="I75" s="744"/>
      <c r="J75" s="739" t="s">
        <v>3640</v>
      </c>
      <c r="K75" s="745" t="s">
        <v>3491</v>
      </c>
      <c r="L75" s="745" t="s">
        <v>3492</v>
      </c>
      <c r="M75" s="272">
        <v>1</v>
      </c>
      <c r="N75" s="508">
        <f t="shared" si="30"/>
        <v>13294.65</v>
      </c>
      <c r="O75" s="510">
        <f t="shared" ref="O75:O138" si="99">N75*M75</f>
        <v>13294.65</v>
      </c>
      <c r="P75" s="260">
        <f t="shared" ref="P75:P138" si="100">IFERROR(AO75,"")</f>
        <v>8683</v>
      </c>
      <c r="Q75" s="261">
        <f t="shared" ref="Q75:Q138" si="101">AN75</f>
        <v>2100</v>
      </c>
      <c r="R75" s="261">
        <f t="shared" si="96"/>
        <v>0</v>
      </c>
      <c r="S75" s="262" t="s">
        <v>3493</v>
      </c>
      <c r="T75" s="262"/>
      <c r="U75" s="263">
        <f t="shared" si="35"/>
        <v>1.288</v>
      </c>
      <c r="V75" s="264">
        <f>IF(E75="SP",1,IF(D75="",ExtraMargeMateriaal,(1-VLOOKUP(D75,TabelAankoop[],4,FALSE))))</f>
        <v>1</v>
      </c>
      <c r="W75" s="265">
        <f t="shared" si="36"/>
        <v>0.6885</v>
      </c>
      <c r="X75" s="266">
        <f t="shared" si="37"/>
        <v>1</v>
      </c>
      <c r="Y75" s="267">
        <f t="shared" si="38"/>
        <v>1.46</v>
      </c>
      <c r="Z75" s="267">
        <f t="shared" si="39"/>
        <v>1.1599999999999999</v>
      </c>
      <c r="AA75" s="268">
        <f t="shared" si="40"/>
        <v>13294.65</v>
      </c>
      <c r="AB75" s="456">
        <f t="shared" si="41"/>
        <v>8683</v>
      </c>
      <c r="AC75" s="457">
        <f t="shared" si="42"/>
        <v>11183.7</v>
      </c>
      <c r="AD75" s="456">
        <f t="shared" si="43"/>
        <v>2110.94</v>
      </c>
      <c r="AE75" s="458">
        <f t="shared" si="44"/>
        <v>2100</v>
      </c>
      <c r="AF75" s="457">
        <f t="shared" ref="AF75:AF236" si="102">AE75/60</f>
        <v>35</v>
      </c>
      <c r="AG75" s="456">
        <f t="shared" si="46"/>
        <v>0</v>
      </c>
      <c r="AH75" s="457">
        <f t="shared" si="47"/>
        <v>0</v>
      </c>
      <c r="AI75" s="268">
        <f t="shared" si="48"/>
        <v>8683</v>
      </c>
      <c r="AJ75" s="269">
        <f t="shared" si="49"/>
        <v>11183.704</v>
      </c>
      <c r="AK75" s="270">
        <f t="shared" si="50"/>
        <v>2110.9409999999998</v>
      </c>
      <c r="AL75" s="415">
        <f t="shared" si="51"/>
        <v>0</v>
      </c>
      <c r="AM75" s="259" t="str">
        <f>IF(AP75="","",IFERROR(VLOOKUP(AP75,CODES!$A$3:$D$1348,4,FALSE),"X"))&amp;IF(AQ75="","",IFERROR(VLOOKUP(AQ75,CODES!$A$3:$D$1348,4,FALSE),"X"))&amp;IF(AR75="","",IFERROR(VLOOKUP(AR75,CODES!$A$3:$D$1348,4,FALSE),"X"))&amp;IF(AS75="","",IFERROR(VLOOKUP(AS75,CODES!$A$3:$D$1348,4,FALSE),"X"))&amp;IF(AT75="","",IFERROR(VLOOKUP(AT75,CODES!$A$3:$D$1348,4,FALSE),"X"))&amp;IF(AU75="","",IFERROR(VLOOKUP(AU75,CODES!$A$3:$D$1348,4,FALSE),"X"))&amp;IF(AV75="","",IFERROR(VLOOKUP(AV75,CODES!$A$3:$D$1348,4,FALSE),"X"))&amp;IF(AW75="","",IFERROR(VLOOKUP(AW75,CODES!$A$3:$D$1348,4,FALSE),"X"))&amp;IF(AX75="","",IFERROR(VLOOKUP(AX75,CODES!$A$3:$D$1348,4,FALSE),"X"))&amp;IF(AY75="","",IFERROR(VLOOKUP(AY75,CODES!$A$3:$D$1348,4,FALSE),"X"))</f>
        <v>60</v>
      </c>
      <c r="AN75" s="258">
        <f>SUM(IFERROR(VLOOKUP(AP75,CODES!$A$3:$D$1348,4,FALSE)*BC75,0),IFERROR(VLOOKUP(AQ75,CODES!$A$3:$D$1348,4,FALSE)*BF75,0),IFERROR(VLOOKUP(AR75,CODES!$A$3:$D$1348,4,FALSE)*BI75,0),IFERROR(VLOOKUP(AS75,CODES!$A$3:$D$1348,4,FALSE)*BL75,0),IFERROR(VLOOKUP(AT75,CODES!$A$3:$D$1348,4,FALSE)*BO75,0),IFERROR(VLOOKUP(AU75,CODES!$A$3:$D$1348,4,FALSE)*BR75,0),IFERROR(VLOOKUP(AV75,CODES!$A$3:$D$1348,4,FALSE)*BU75,0),IFERROR(VLOOKUP(AW75,CODES!$A$3:$D$1348,4,FALSE)*BX75,0),IFERROR(VLOOKUP(AX75,CODES!$A$3:$D$1348,4,FALSE)*CA75,0),IFERROR(VLOOKUP(AY75,CODES!$A$3:$D$1348,4,FALSE)*CD75,0))</f>
        <v>2100</v>
      </c>
      <c r="AO75" s="258">
        <f>SUM(IFERROR(VLOOKUP(AP75,CODES!$A$3:$D$1348,3,FALSE)*BC75,0),IFERROR(VLOOKUP(AQ75,CODES!$A$3:$D$1348,3,FALSE)*BF75,0),IFERROR(VLOOKUP(AR75,CODES!$A$3:$D$1348,3,FALSE)*BI75,0),IFERROR(VLOOKUP(AS75,CODES!$A$3:$D$1348,3,FALSE)*BL75,0),IFERROR(VLOOKUP(AT75,CODES!$A$3:$D$1348,3,FALSE)*BO75,0),IFERROR(VLOOKUP(AU75,CODES!$A$3:$D$1348,3,FALSE)*BR75,0),IFERROR(VLOOKUP(AV75,CODES!$A$3:$D$1348,3,FALSE)*BU75,0),IFERROR(VLOOKUP(AW75,CODES!$A$3:$D$1348,3,FALSE)*BX75,0),IFERROR(VLOOKUP(AX75,CODES!$A$3:$D$1348,3,FALSE)*CA75,0),IFERROR(VLOOKUP(AY75,CODES!$A$3:$D$1348,3,FALSE)*CD75,0))+B75</f>
        <v>8683</v>
      </c>
      <c r="AP75" s="271" t="str">
        <f t="shared" ref="AP75:AP236" si="103">IFERROR(MID($A75,BB75+1,BA75-BB75-1),"")</f>
        <v>u</v>
      </c>
      <c r="AQ75" s="271" t="str">
        <f t="shared" ref="AQ75:AQ236" si="104">IFERROR(MID($A75,BA75+BE75+1,BD75-BA75-BE75-1),"")</f>
        <v/>
      </c>
      <c r="AR75" s="271" t="str">
        <f t="shared" ref="AR75:AR236" si="105">IFERROR(MID($A75,BD75+BH75+1,BG75-BD75-BH75-1),"")</f>
        <v/>
      </c>
      <c r="AS75" s="271" t="str">
        <f t="shared" ref="AS75:AS236" si="106">IFERROR(MID($A75,BG75+BK75+1,BJ75-BG75-BK75-1),"")</f>
        <v/>
      </c>
      <c r="AT75" s="271" t="str">
        <f t="shared" ref="AT75:AT236" si="107">IFERROR(MID($A75,BJ75+BN75+1,BM75-BJ75-BN75-1),"")</f>
        <v/>
      </c>
      <c r="AU75" s="271" t="str">
        <f t="shared" ref="AU75:AU236" si="108">IFERROR(MID($A75,BM75+BQ75+1,BP75-BM75-BQ75-1),"")</f>
        <v/>
      </c>
      <c r="AV75" s="271" t="str">
        <f t="shared" ref="AV75:AV236" si="109">IFERROR(MID($A75,BP75+BT75+1,BS75-BP75-BT75-1),"")</f>
        <v/>
      </c>
      <c r="AW75" s="271" t="str">
        <f t="shared" ref="AW75:AW236" si="110">IFERROR(MID($A75,BS75+BW75+1,BV75-BS75-BW75-1),"")</f>
        <v/>
      </c>
      <c r="AX75" s="271" t="str">
        <f t="shared" ref="AX75:AX236" si="111">IFERROR(MID($A75,BV75+BZ75+1,BY75-BV75-BZ75-1),"")</f>
        <v/>
      </c>
      <c r="AY75" s="271" t="str">
        <f t="shared" ref="AY75:AY236" si="112">IFERROR(MID($A75,BY75+CC75+1,CB75-BY75-CC75-1),"")</f>
        <v/>
      </c>
      <c r="AZ75" s="258">
        <f t="shared" si="62"/>
        <v>4</v>
      </c>
      <c r="BA75" s="258">
        <f t="shared" si="63"/>
        <v>5</v>
      </c>
      <c r="BB75" s="258">
        <f t="shared" ref="BB75:BB236" si="113">IFERROR(SEARCH("&amp;",IFERROR(LEFT($A75,BA75),""),1),0)</f>
        <v>3</v>
      </c>
      <c r="BC75" s="258" t="str">
        <f t="shared" ref="BC75:BC236" si="114">IFERROR(MID($A75,1,BB75-1),1)</f>
        <v>35</v>
      </c>
      <c r="BD75" s="258">
        <f t="shared" si="66"/>
        <v>5</v>
      </c>
      <c r="BE75" s="258">
        <f t="shared" ref="BE75:BE236" si="115">IFERROR(SEARCH("&amp;",IFERROR(MID($A75,BA75+1,BD75-BA75),""),1),0)</f>
        <v>0</v>
      </c>
      <c r="BF75" s="258">
        <f t="shared" ref="BF75:BF236" si="116">IFERROR(MID($A75,BA75+1,BE75-1),1)</f>
        <v>1</v>
      </c>
      <c r="BG75" s="258">
        <f t="shared" si="69"/>
        <v>5</v>
      </c>
      <c r="BH75" s="258">
        <f t="shared" ref="BH75:BH236" si="117">IFERROR(SEARCH("&amp;",IFERROR(MID($A75,BD75+1,BG75-BD75),""),1),0)</f>
        <v>0</v>
      </c>
      <c r="BI75" s="258">
        <f t="shared" ref="BI75:BI236" si="118">IFERROR(MID($A75,BD75+1,BH75-1),1)</f>
        <v>1</v>
      </c>
      <c r="BJ75" s="258">
        <f t="shared" si="72"/>
        <v>5</v>
      </c>
      <c r="BK75" s="258">
        <f t="shared" ref="BK75:BK236" si="119">IFERROR(SEARCH("&amp;",IFERROR(MID($A75,BG75+1,BJ75-BG75),""),1),0)</f>
        <v>0</v>
      </c>
      <c r="BL75" s="258">
        <f t="shared" ref="BL75:BL236" si="120">IFERROR(MID($A75,BG75+1,BK75-1),1)</f>
        <v>1</v>
      </c>
      <c r="BM75" s="258">
        <f t="shared" si="75"/>
        <v>5</v>
      </c>
      <c r="BN75" s="258">
        <f t="shared" ref="BN75:BN236" si="121">IFERROR(SEARCH("&amp;",IFERROR(MID($A75,BJ75+1,BM75-BJ75),""),1),0)</f>
        <v>0</v>
      </c>
      <c r="BO75" s="258">
        <f t="shared" ref="BO75:BO236" si="122">IFERROR(MID($A75,BJ75+1,BN75-1),1)</f>
        <v>1</v>
      </c>
      <c r="BP75" s="258">
        <f t="shared" si="78"/>
        <v>5</v>
      </c>
      <c r="BQ75" s="258">
        <f t="shared" ref="BQ75:BQ236" si="123">IFERROR(SEARCH("&amp;",IFERROR(MID($A75,BM75+1,BP75-BM75),""),1),0)</f>
        <v>0</v>
      </c>
      <c r="BR75" s="258">
        <f t="shared" ref="BR75:BR236" si="124">IFERROR(MID($A75,BM75+1,BQ75-1),1)</f>
        <v>1</v>
      </c>
      <c r="BS75" s="258">
        <f t="shared" si="81"/>
        <v>5</v>
      </c>
      <c r="BT75" s="258">
        <f t="shared" ref="BT75:BT236" si="125">IFERROR(SEARCH("&amp;",IFERROR(MID($A75,BP75+1,BS75-BP75),""),1),0)</f>
        <v>0</v>
      </c>
      <c r="BU75" s="258">
        <f t="shared" ref="BU75:BU236" si="126">IFERROR(MID($A75,BP75+1,BT75-1),1)</f>
        <v>1</v>
      </c>
      <c r="BV75" s="258">
        <f t="shared" si="84"/>
        <v>5</v>
      </c>
      <c r="BW75" s="258">
        <f t="shared" ref="BW75:BW236" si="127">IFERROR(SEARCH("&amp;",IFERROR(MID($A75,BS75+1,BV75-BS75),""),1),0)</f>
        <v>0</v>
      </c>
      <c r="BX75" s="258">
        <f t="shared" ref="BX75:BX236" si="128">IFERROR(MID($A75,BS75+1,BW75-1),1)</f>
        <v>1</v>
      </c>
      <c r="BY75" s="258">
        <f t="shared" si="87"/>
        <v>5</v>
      </c>
      <c r="BZ75" s="258">
        <f t="shared" ref="BZ75:BZ236" si="129">IFERROR(SEARCH("&amp;",IFERROR(MID($A75,BV75+1,BY75-BV75),""),1),0)</f>
        <v>0</v>
      </c>
      <c r="CA75" s="258">
        <f t="shared" ref="CA75:CA236" si="130">IFERROR(MID($A75,BV75+1,BZ75-1),1)</f>
        <v>1</v>
      </c>
      <c r="CB75" s="258">
        <f t="shared" si="90"/>
        <v>5</v>
      </c>
      <c r="CC75" s="258">
        <f t="shared" ref="CC75:CC236" si="131">IFERROR(SEARCH("&amp;",IFERROR(MID($A75,BY75+1,CB75-BY75),""),1),0)</f>
        <v>0</v>
      </c>
      <c r="CD75" s="258">
        <f t="shared" ref="CD75:CD236" si="132">IFERROR(MID($A75,BY75+1,CC75-1),1)</f>
        <v>1</v>
      </c>
    </row>
    <row r="76" spans="1:82">
      <c r="A76" s="258" t="s">
        <v>3641</v>
      </c>
      <c r="B76" s="258">
        <v>13512</v>
      </c>
      <c r="C76" s="259"/>
      <c r="D76" s="258" t="s">
        <v>3488</v>
      </c>
      <c r="E76" s="258"/>
      <c r="F76" s="258"/>
      <c r="G76" s="258">
        <v>68</v>
      </c>
      <c r="H76" s="743" t="s">
        <v>3642</v>
      </c>
      <c r="I76" s="744"/>
      <c r="J76" s="739" t="s">
        <v>3643</v>
      </c>
      <c r="K76" s="745" t="s">
        <v>3491</v>
      </c>
      <c r="L76" s="745" t="s">
        <v>3492</v>
      </c>
      <c r="M76" s="272">
        <v>1</v>
      </c>
      <c r="N76" s="508">
        <f t="shared" si="30"/>
        <v>19695.330000000002</v>
      </c>
      <c r="O76" s="510">
        <f t="shared" si="99"/>
        <v>19695.330000000002</v>
      </c>
      <c r="P76" s="260">
        <f t="shared" si="100"/>
        <v>13512</v>
      </c>
      <c r="Q76" s="261">
        <f t="shared" si="101"/>
        <v>2280</v>
      </c>
      <c r="R76" s="261">
        <f t="shared" si="96"/>
        <v>0</v>
      </c>
      <c r="S76" s="262" t="s">
        <v>3493</v>
      </c>
      <c r="T76" s="262"/>
      <c r="U76" s="263">
        <f t="shared" si="35"/>
        <v>1.288</v>
      </c>
      <c r="V76" s="264">
        <f>IF(E76="SP",1,IF(D76="",ExtraMargeMateriaal,(1-VLOOKUP(D76,TabelAankoop[],4,FALSE))))</f>
        <v>1</v>
      </c>
      <c r="W76" s="265">
        <f t="shared" si="36"/>
        <v>0.6885</v>
      </c>
      <c r="X76" s="266">
        <f t="shared" si="37"/>
        <v>1</v>
      </c>
      <c r="Y76" s="267">
        <f t="shared" si="38"/>
        <v>1.46</v>
      </c>
      <c r="Z76" s="267">
        <f t="shared" si="39"/>
        <v>1.1599999999999999</v>
      </c>
      <c r="AA76" s="268">
        <f t="shared" si="40"/>
        <v>19695.330000000002</v>
      </c>
      <c r="AB76" s="456">
        <f t="shared" si="41"/>
        <v>13512</v>
      </c>
      <c r="AC76" s="457">
        <f t="shared" si="42"/>
        <v>17403.46</v>
      </c>
      <c r="AD76" s="456">
        <f t="shared" si="43"/>
        <v>2291.88</v>
      </c>
      <c r="AE76" s="458">
        <f t="shared" si="44"/>
        <v>2280</v>
      </c>
      <c r="AF76" s="457">
        <f t="shared" si="102"/>
        <v>38</v>
      </c>
      <c r="AG76" s="456">
        <f t="shared" si="46"/>
        <v>0</v>
      </c>
      <c r="AH76" s="457">
        <f t="shared" si="47"/>
        <v>0</v>
      </c>
      <c r="AI76" s="268">
        <f t="shared" si="48"/>
        <v>13512</v>
      </c>
      <c r="AJ76" s="269">
        <f t="shared" si="49"/>
        <v>17403.456000000002</v>
      </c>
      <c r="AK76" s="270">
        <f t="shared" si="50"/>
        <v>2291.8788</v>
      </c>
      <c r="AL76" s="415">
        <f t="shared" si="51"/>
        <v>0</v>
      </c>
      <c r="AM76" s="259" t="str">
        <f>IF(AP76="","",IFERROR(VLOOKUP(AP76,CODES!$A$3:$D$1348,4,FALSE),"X"))&amp;IF(AQ76="","",IFERROR(VLOOKUP(AQ76,CODES!$A$3:$D$1348,4,FALSE),"X"))&amp;IF(AR76="","",IFERROR(VLOOKUP(AR76,CODES!$A$3:$D$1348,4,FALSE),"X"))&amp;IF(AS76="","",IFERROR(VLOOKUP(AS76,CODES!$A$3:$D$1348,4,FALSE),"X"))&amp;IF(AT76="","",IFERROR(VLOOKUP(AT76,CODES!$A$3:$D$1348,4,FALSE),"X"))&amp;IF(AU76="","",IFERROR(VLOOKUP(AU76,CODES!$A$3:$D$1348,4,FALSE),"X"))&amp;IF(AV76="","",IFERROR(VLOOKUP(AV76,CODES!$A$3:$D$1348,4,FALSE),"X"))&amp;IF(AW76="","",IFERROR(VLOOKUP(AW76,CODES!$A$3:$D$1348,4,FALSE),"X"))&amp;IF(AX76="","",IFERROR(VLOOKUP(AX76,CODES!$A$3:$D$1348,4,FALSE),"X"))&amp;IF(AY76="","",IFERROR(VLOOKUP(AY76,CODES!$A$3:$D$1348,4,FALSE),"X"))</f>
        <v>60</v>
      </c>
      <c r="AN76" s="258">
        <f>SUM(IFERROR(VLOOKUP(AP76,CODES!$A$3:$D$1348,4,FALSE)*BC76,0),IFERROR(VLOOKUP(AQ76,CODES!$A$3:$D$1348,4,FALSE)*BF76,0),IFERROR(VLOOKUP(AR76,CODES!$A$3:$D$1348,4,FALSE)*BI76,0),IFERROR(VLOOKUP(AS76,CODES!$A$3:$D$1348,4,FALSE)*BL76,0),IFERROR(VLOOKUP(AT76,CODES!$A$3:$D$1348,4,FALSE)*BO76,0),IFERROR(VLOOKUP(AU76,CODES!$A$3:$D$1348,4,FALSE)*BR76,0),IFERROR(VLOOKUP(AV76,CODES!$A$3:$D$1348,4,FALSE)*BU76,0),IFERROR(VLOOKUP(AW76,CODES!$A$3:$D$1348,4,FALSE)*BX76,0),IFERROR(VLOOKUP(AX76,CODES!$A$3:$D$1348,4,FALSE)*CA76,0),IFERROR(VLOOKUP(AY76,CODES!$A$3:$D$1348,4,FALSE)*CD76,0))</f>
        <v>2280</v>
      </c>
      <c r="AO76" s="258">
        <f>SUM(IFERROR(VLOOKUP(AP76,CODES!$A$3:$D$1348,3,FALSE)*BC76,0),IFERROR(VLOOKUP(AQ76,CODES!$A$3:$D$1348,3,FALSE)*BF76,0),IFERROR(VLOOKUP(AR76,CODES!$A$3:$D$1348,3,FALSE)*BI76,0),IFERROR(VLOOKUP(AS76,CODES!$A$3:$D$1348,3,FALSE)*BL76,0),IFERROR(VLOOKUP(AT76,CODES!$A$3:$D$1348,3,FALSE)*BO76,0),IFERROR(VLOOKUP(AU76,CODES!$A$3:$D$1348,3,FALSE)*BR76,0),IFERROR(VLOOKUP(AV76,CODES!$A$3:$D$1348,3,FALSE)*BU76,0),IFERROR(VLOOKUP(AW76,CODES!$A$3:$D$1348,3,FALSE)*BX76,0),IFERROR(VLOOKUP(AX76,CODES!$A$3:$D$1348,3,FALSE)*CA76,0),IFERROR(VLOOKUP(AY76,CODES!$A$3:$D$1348,3,FALSE)*CD76,0))+B76</f>
        <v>13512</v>
      </c>
      <c r="AP76" s="271" t="str">
        <f t="shared" si="103"/>
        <v>u</v>
      </c>
      <c r="AQ76" s="271" t="str">
        <f t="shared" si="104"/>
        <v/>
      </c>
      <c r="AR76" s="271" t="str">
        <f t="shared" si="105"/>
        <v/>
      </c>
      <c r="AS76" s="271" t="str">
        <f t="shared" si="106"/>
        <v/>
      </c>
      <c r="AT76" s="271" t="str">
        <f t="shared" si="107"/>
        <v/>
      </c>
      <c r="AU76" s="271" t="str">
        <f t="shared" si="108"/>
        <v/>
      </c>
      <c r="AV76" s="271" t="str">
        <f t="shared" si="109"/>
        <v/>
      </c>
      <c r="AW76" s="271" t="str">
        <f t="shared" si="110"/>
        <v/>
      </c>
      <c r="AX76" s="271" t="str">
        <f t="shared" si="111"/>
        <v/>
      </c>
      <c r="AY76" s="271" t="str">
        <f t="shared" si="112"/>
        <v/>
      </c>
      <c r="AZ76" s="258">
        <f t="shared" si="62"/>
        <v>4</v>
      </c>
      <c r="BA76" s="258">
        <f t="shared" si="63"/>
        <v>5</v>
      </c>
      <c r="BB76" s="258">
        <f t="shared" si="113"/>
        <v>3</v>
      </c>
      <c r="BC76" s="258" t="str">
        <f t="shared" si="114"/>
        <v>38</v>
      </c>
      <c r="BD76" s="258">
        <f t="shared" si="66"/>
        <v>5</v>
      </c>
      <c r="BE76" s="258">
        <f t="shared" si="115"/>
        <v>0</v>
      </c>
      <c r="BF76" s="258">
        <f t="shared" si="116"/>
        <v>1</v>
      </c>
      <c r="BG76" s="258">
        <f t="shared" si="69"/>
        <v>5</v>
      </c>
      <c r="BH76" s="258">
        <f t="shared" si="117"/>
        <v>0</v>
      </c>
      <c r="BI76" s="258">
        <f t="shared" si="118"/>
        <v>1</v>
      </c>
      <c r="BJ76" s="258">
        <f t="shared" si="72"/>
        <v>5</v>
      </c>
      <c r="BK76" s="258">
        <f t="shared" si="119"/>
        <v>0</v>
      </c>
      <c r="BL76" s="258">
        <f t="shared" si="120"/>
        <v>1</v>
      </c>
      <c r="BM76" s="258">
        <f t="shared" si="75"/>
        <v>5</v>
      </c>
      <c r="BN76" s="258">
        <f t="shared" si="121"/>
        <v>0</v>
      </c>
      <c r="BO76" s="258">
        <f t="shared" si="122"/>
        <v>1</v>
      </c>
      <c r="BP76" s="258">
        <f t="shared" si="78"/>
        <v>5</v>
      </c>
      <c r="BQ76" s="258">
        <f t="shared" si="123"/>
        <v>0</v>
      </c>
      <c r="BR76" s="258">
        <f t="shared" si="124"/>
        <v>1</v>
      </c>
      <c r="BS76" s="258">
        <f t="shared" si="81"/>
        <v>5</v>
      </c>
      <c r="BT76" s="258">
        <f t="shared" si="125"/>
        <v>0</v>
      </c>
      <c r="BU76" s="258">
        <f t="shared" si="126"/>
        <v>1</v>
      </c>
      <c r="BV76" s="258">
        <f t="shared" si="84"/>
        <v>5</v>
      </c>
      <c r="BW76" s="258">
        <f t="shared" si="127"/>
        <v>0</v>
      </c>
      <c r="BX76" s="258">
        <f t="shared" si="128"/>
        <v>1</v>
      </c>
      <c r="BY76" s="258">
        <f t="shared" si="87"/>
        <v>5</v>
      </c>
      <c r="BZ76" s="258">
        <f t="shared" si="129"/>
        <v>0</v>
      </c>
      <c r="CA76" s="258">
        <f t="shared" si="130"/>
        <v>1</v>
      </c>
      <c r="CB76" s="258">
        <f t="shared" si="90"/>
        <v>5</v>
      </c>
      <c r="CC76" s="258">
        <f t="shared" si="131"/>
        <v>0</v>
      </c>
      <c r="CD76" s="258">
        <f t="shared" si="132"/>
        <v>1</v>
      </c>
    </row>
    <row r="77" spans="1:82">
      <c r="A77" s="258"/>
      <c r="B77" s="258"/>
      <c r="C77" s="259"/>
      <c r="D77" s="258"/>
      <c r="E77" s="258"/>
      <c r="F77" s="258"/>
      <c r="G77" s="258">
        <v>69</v>
      </c>
      <c r="H77" s="743" t="s">
        <v>3644</v>
      </c>
      <c r="I77" s="744"/>
      <c r="J77" s="739" t="s">
        <v>3645</v>
      </c>
      <c r="K77" s="745"/>
      <c r="L77" s="745"/>
      <c r="M77" s="272"/>
      <c r="N77" s="508">
        <f t="shared" si="30"/>
        <v>0</v>
      </c>
      <c r="O77" s="510">
        <f t="shared" si="99"/>
        <v>0</v>
      </c>
      <c r="P77" s="260">
        <f t="shared" si="100"/>
        <v>0</v>
      </c>
      <c r="Q77" s="261">
        <f t="shared" si="101"/>
        <v>0</v>
      </c>
      <c r="R77" s="261">
        <f t="shared" si="96"/>
        <v>0</v>
      </c>
      <c r="S77" s="262"/>
      <c r="T77" s="262"/>
      <c r="U77" s="263">
        <f t="shared" si="35"/>
        <v>1.288</v>
      </c>
      <c r="V77" s="264">
        <f>IF(E77="SP",1,IF(D77="",ExtraMargeMateriaal,(1-VLOOKUP(D77,TabelAankoop[],4,FALSE))))</f>
        <v>1</v>
      </c>
      <c r="W77" s="265">
        <f t="shared" si="36"/>
        <v>0.6885</v>
      </c>
      <c r="X77" s="266">
        <f t="shared" si="37"/>
        <v>1</v>
      </c>
      <c r="Y77" s="267">
        <f t="shared" si="38"/>
        <v>1.46</v>
      </c>
      <c r="Z77" s="267">
        <f t="shared" si="39"/>
        <v>1.1599999999999999</v>
      </c>
      <c r="AA77" s="268">
        <f t="shared" si="40"/>
        <v>0</v>
      </c>
      <c r="AB77" s="456">
        <f t="shared" si="41"/>
        <v>0</v>
      </c>
      <c r="AC77" s="457">
        <f t="shared" si="42"/>
        <v>0</v>
      </c>
      <c r="AD77" s="456">
        <f t="shared" si="43"/>
        <v>0</v>
      </c>
      <c r="AE77" s="458">
        <f t="shared" si="44"/>
        <v>0</v>
      </c>
      <c r="AF77" s="457">
        <f t="shared" si="102"/>
        <v>0</v>
      </c>
      <c r="AG77" s="456">
        <f t="shared" si="46"/>
        <v>0</v>
      </c>
      <c r="AH77" s="457">
        <f t="shared" si="47"/>
        <v>0</v>
      </c>
      <c r="AI77" s="268">
        <f t="shared" si="48"/>
        <v>0</v>
      </c>
      <c r="AJ77" s="269">
        <f t="shared" si="49"/>
        <v>0</v>
      </c>
      <c r="AK77" s="270">
        <f t="shared" si="50"/>
        <v>0</v>
      </c>
      <c r="AL77" s="415">
        <f t="shared" si="51"/>
        <v>0</v>
      </c>
      <c r="AM77" s="259" t="str">
        <f>IF(AP77="","",IFERROR(VLOOKUP(AP77,CODES!$A$3:$D$1348,4,FALSE),"X"))&amp;IF(AQ77="","",IFERROR(VLOOKUP(AQ77,CODES!$A$3:$D$1348,4,FALSE),"X"))&amp;IF(AR77="","",IFERROR(VLOOKUP(AR77,CODES!$A$3:$D$1348,4,FALSE),"X"))&amp;IF(AS77="","",IFERROR(VLOOKUP(AS77,CODES!$A$3:$D$1348,4,FALSE),"X"))&amp;IF(AT77="","",IFERROR(VLOOKUP(AT77,CODES!$A$3:$D$1348,4,FALSE),"X"))&amp;IF(AU77="","",IFERROR(VLOOKUP(AU77,CODES!$A$3:$D$1348,4,FALSE),"X"))&amp;IF(AV77="","",IFERROR(VLOOKUP(AV77,CODES!$A$3:$D$1348,4,FALSE),"X"))&amp;IF(AW77="","",IFERROR(VLOOKUP(AW77,CODES!$A$3:$D$1348,4,FALSE),"X"))&amp;IF(AX77="","",IFERROR(VLOOKUP(AX77,CODES!$A$3:$D$1348,4,FALSE),"X"))&amp;IF(AY77="","",IFERROR(VLOOKUP(AY77,CODES!$A$3:$D$1348,4,FALSE),"X"))</f>
        <v/>
      </c>
      <c r="AN77" s="258">
        <f>SUM(IFERROR(VLOOKUP(AP77,CODES!$A$3:$D$1348,4,FALSE)*BC77,0),IFERROR(VLOOKUP(AQ77,CODES!$A$3:$D$1348,4,FALSE)*BF77,0),IFERROR(VLOOKUP(AR77,CODES!$A$3:$D$1348,4,FALSE)*BI77,0),IFERROR(VLOOKUP(AS77,CODES!$A$3:$D$1348,4,FALSE)*BL77,0),IFERROR(VLOOKUP(AT77,CODES!$A$3:$D$1348,4,FALSE)*BO77,0),IFERROR(VLOOKUP(AU77,CODES!$A$3:$D$1348,4,FALSE)*BR77,0),IFERROR(VLOOKUP(AV77,CODES!$A$3:$D$1348,4,FALSE)*BU77,0),IFERROR(VLOOKUP(AW77,CODES!$A$3:$D$1348,4,FALSE)*BX77,0),IFERROR(VLOOKUP(AX77,CODES!$A$3:$D$1348,4,FALSE)*CA77,0),IFERROR(VLOOKUP(AY77,CODES!$A$3:$D$1348,4,FALSE)*CD77,0))</f>
        <v>0</v>
      </c>
      <c r="AO77" s="258">
        <f>SUM(IFERROR(VLOOKUP(AP77,CODES!$A$3:$D$1348,3,FALSE)*BC77,0),IFERROR(VLOOKUP(AQ77,CODES!$A$3:$D$1348,3,FALSE)*BF77,0),IFERROR(VLOOKUP(AR77,CODES!$A$3:$D$1348,3,FALSE)*BI77,0),IFERROR(VLOOKUP(AS77,CODES!$A$3:$D$1348,3,FALSE)*BL77,0),IFERROR(VLOOKUP(AT77,CODES!$A$3:$D$1348,3,FALSE)*BO77,0),IFERROR(VLOOKUP(AU77,CODES!$A$3:$D$1348,3,FALSE)*BR77,0),IFERROR(VLOOKUP(AV77,CODES!$A$3:$D$1348,3,FALSE)*BU77,0),IFERROR(VLOOKUP(AW77,CODES!$A$3:$D$1348,3,FALSE)*BX77,0),IFERROR(VLOOKUP(AX77,CODES!$A$3:$D$1348,3,FALSE)*CA77,0),IFERROR(VLOOKUP(AY77,CODES!$A$3:$D$1348,3,FALSE)*CD77,0))+B77</f>
        <v>0</v>
      </c>
      <c r="AP77" s="271" t="str">
        <f t="shared" si="103"/>
        <v/>
      </c>
      <c r="AQ77" s="271" t="str">
        <f t="shared" si="104"/>
        <v/>
      </c>
      <c r="AR77" s="271" t="str">
        <f t="shared" si="105"/>
        <v/>
      </c>
      <c r="AS77" s="271" t="str">
        <f t="shared" si="106"/>
        <v/>
      </c>
      <c r="AT77" s="271" t="str">
        <f t="shared" si="107"/>
        <v/>
      </c>
      <c r="AU77" s="271" t="str">
        <f t="shared" si="108"/>
        <v/>
      </c>
      <c r="AV77" s="271" t="str">
        <f t="shared" si="109"/>
        <v/>
      </c>
      <c r="AW77" s="271" t="str">
        <f t="shared" si="110"/>
        <v/>
      </c>
      <c r="AX77" s="271" t="str">
        <f t="shared" si="111"/>
        <v/>
      </c>
      <c r="AY77" s="271" t="str">
        <f t="shared" si="112"/>
        <v/>
      </c>
      <c r="AZ77" s="258">
        <f t="shared" si="62"/>
        <v>0</v>
      </c>
      <c r="BA77" s="258">
        <f t="shared" si="63"/>
        <v>1</v>
      </c>
      <c r="BB77" s="258">
        <f t="shared" si="113"/>
        <v>0</v>
      </c>
      <c r="BC77" s="258">
        <f t="shared" si="114"/>
        <v>1</v>
      </c>
      <c r="BD77" s="258">
        <f t="shared" si="66"/>
        <v>1</v>
      </c>
      <c r="BE77" s="258">
        <f t="shared" si="115"/>
        <v>0</v>
      </c>
      <c r="BF77" s="258">
        <f t="shared" si="116"/>
        <v>1</v>
      </c>
      <c r="BG77" s="258">
        <f t="shared" si="69"/>
        <v>1</v>
      </c>
      <c r="BH77" s="258">
        <f t="shared" si="117"/>
        <v>0</v>
      </c>
      <c r="BI77" s="258">
        <f t="shared" si="118"/>
        <v>1</v>
      </c>
      <c r="BJ77" s="258">
        <f t="shared" si="72"/>
        <v>1</v>
      </c>
      <c r="BK77" s="258">
        <f t="shared" si="119"/>
        <v>0</v>
      </c>
      <c r="BL77" s="258">
        <f t="shared" si="120"/>
        <v>1</v>
      </c>
      <c r="BM77" s="258">
        <f t="shared" si="75"/>
        <v>1</v>
      </c>
      <c r="BN77" s="258">
        <f t="shared" si="121"/>
        <v>0</v>
      </c>
      <c r="BO77" s="258">
        <f t="shared" si="122"/>
        <v>1</v>
      </c>
      <c r="BP77" s="258">
        <f t="shared" si="78"/>
        <v>1</v>
      </c>
      <c r="BQ77" s="258">
        <f t="shared" si="123"/>
        <v>0</v>
      </c>
      <c r="BR77" s="258">
        <f t="shared" si="124"/>
        <v>1</v>
      </c>
      <c r="BS77" s="258">
        <f t="shared" si="81"/>
        <v>1</v>
      </c>
      <c r="BT77" s="258">
        <f t="shared" si="125"/>
        <v>0</v>
      </c>
      <c r="BU77" s="258">
        <f t="shared" si="126"/>
        <v>1</v>
      </c>
      <c r="BV77" s="258">
        <f t="shared" si="84"/>
        <v>1</v>
      </c>
      <c r="BW77" s="258">
        <f t="shared" si="127"/>
        <v>0</v>
      </c>
      <c r="BX77" s="258">
        <f t="shared" si="128"/>
        <v>1</v>
      </c>
      <c r="BY77" s="258">
        <f t="shared" si="87"/>
        <v>1</v>
      </c>
      <c r="BZ77" s="258">
        <f t="shared" si="129"/>
        <v>0</v>
      </c>
      <c r="CA77" s="258">
        <f t="shared" si="130"/>
        <v>1</v>
      </c>
      <c r="CB77" s="258">
        <f t="shared" si="90"/>
        <v>1</v>
      </c>
      <c r="CC77" s="258">
        <f t="shared" si="131"/>
        <v>0</v>
      </c>
      <c r="CD77" s="258">
        <f t="shared" si="132"/>
        <v>1</v>
      </c>
    </row>
    <row r="78" spans="1:82">
      <c r="A78" s="258" t="s">
        <v>3646</v>
      </c>
      <c r="B78" s="258">
        <v>2435</v>
      </c>
      <c r="C78" s="259"/>
      <c r="D78" s="258" t="s">
        <v>3488</v>
      </c>
      <c r="E78" s="258"/>
      <c r="F78" s="258"/>
      <c r="G78" s="258">
        <v>70</v>
      </c>
      <c r="H78" s="743" t="s">
        <v>3647</v>
      </c>
      <c r="I78" s="744"/>
      <c r="J78" s="739" t="s">
        <v>3648</v>
      </c>
      <c r="K78" s="745" t="s">
        <v>3491</v>
      </c>
      <c r="L78" s="745" t="s">
        <v>3492</v>
      </c>
      <c r="M78" s="272">
        <v>1</v>
      </c>
      <c r="N78" s="508">
        <f t="shared" si="30"/>
        <v>4372.6899999999996</v>
      </c>
      <c r="O78" s="510">
        <f t="shared" si="99"/>
        <v>4372.6899999999996</v>
      </c>
      <c r="P78" s="260">
        <f t="shared" si="100"/>
        <v>2435</v>
      </c>
      <c r="Q78" s="261">
        <f t="shared" si="101"/>
        <v>1230</v>
      </c>
      <c r="R78" s="261">
        <f t="shared" si="96"/>
        <v>0</v>
      </c>
      <c r="S78" s="262" t="s">
        <v>3493</v>
      </c>
      <c r="T78" s="262"/>
      <c r="U78" s="263">
        <f t="shared" si="35"/>
        <v>1.288</v>
      </c>
      <c r="V78" s="264">
        <f>IF(E78="SP",1,IF(D78="",ExtraMargeMateriaal,(1-VLOOKUP(D78,TabelAankoop[],4,FALSE))))</f>
        <v>1</v>
      </c>
      <c r="W78" s="265">
        <f t="shared" si="36"/>
        <v>0.6885</v>
      </c>
      <c r="X78" s="266">
        <f t="shared" si="37"/>
        <v>1</v>
      </c>
      <c r="Y78" s="267">
        <f t="shared" si="38"/>
        <v>1.46</v>
      </c>
      <c r="Z78" s="267">
        <f t="shared" si="39"/>
        <v>1.1599999999999999</v>
      </c>
      <c r="AA78" s="268">
        <f t="shared" si="40"/>
        <v>4372.6899999999996</v>
      </c>
      <c r="AB78" s="456">
        <f t="shared" si="41"/>
        <v>2435</v>
      </c>
      <c r="AC78" s="457">
        <f t="shared" si="42"/>
        <v>3136.28</v>
      </c>
      <c r="AD78" s="456">
        <f t="shared" si="43"/>
        <v>1236.4100000000001</v>
      </c>
      <c r="AE78" s="458">
        <f t="shared" si="44"/>
        <v>1230</v>
      </c>
      <c r="AF78" s="457">
        <f t="shared" si="102"/>
        <v>20.5</v>
      </c>
      <c r="AG78" s="456">
        <f t="shared" si="46"/>
        <v>0</v>
      </c>
      <c r="AH78" s="457">
        <f t="shared" si="47"/>
        <v>0</v>
      </c>
      <c r="AI78" s="268">
        <f t="shared" si="48"/>
        <v>2435</v>
      </c>
      <c r="AJ78" s="269">
        <f t="shared" si="49"/>
        <v>3136.28</v>
      </c>
      <c r="AK78" s="270">
        <f t="shared" si="50"/>
        <v>1236.4083000000001</v>
      </c>
      <c r="AL78" s="415">
        <f t="shared" si="51"/>
        <v>0</v>
      </c>
      <c r="AM78" s="259" t="str">
        <f>IF(AP78="","",IFERROR(VLOOKUP(AP78,CODES!$A$3:$D$1348,4,FALSE),"X"))&amp;IF(AQ78="","",IFERROR(VLOOKUP(AQ78,CODES!$A$3:$D$1348,4,FALSE),"X"))&amp;IF(AR78="","",IFERROR(VLOOKUP(AR78,CODES!$A$3:$D$1348,4,FALSE),"X"))&amp;IF(AS78="","",IFERROR(VLOOKUP(AS78,CODES!$A$3:$D$1348,4,FALSE),"X"))&amp;IF(AT78="","",IFERROR(VLOOKUP(AT78,CODES!$A$3:$D$1348,4,FALSE),"X"))&amp;IF(AU78="","",IFERROR(VLOOKUP(AU78,CODES!$A$3:$D$1348,4,FALSE),"X"))&amp;IF(AV78="","",IFERROR(VLOOKUP(AV78,CODES!$A$3:$D$1348,4,FALSE),"X"))&amp;IF(AW78="","",IFERROR(VLOOKUP(AW78,CODES!$A$3:$D$1348,4,FALSE),"X"))&amp;IF(AX78="","",IFERROR(VLOOKUP(AX78,CODES!$A$3:$D$1348,4,FALSE),"X"))&amp;IF(AY78="","",IFERROR(VLOOKUP(AY78,CODES!$A$3:$D$1348,4,FALSE),"X"))</f>
        <v>60</v>
      </c>
      <c r="AN78" s="258">
        <f>SUM(IFERROR(VLOOKUP(AP78,CODES!$A$3:$D$1348,4,FALSE)*BC78,0),IFERROR(VLOOKUP(AQ78,CODES!$A$3:$D$1348,4,FALSE)*BF78,0),IFERROR(VLOOKUP(AR78,CODES!$A$3:$D$1348,4,FALSE)*BI78,0),IFERROR(VLOOKUP(AS78,CODES!$A$3:$D$1348,4,FALSE)*BL78,0),IFERROR(VLOOKUP(AT78,CODES!$A$3:$D$1348,4,FALSE)*BO78,0),IFERROR(VLOOKUP(AU78,CODES!$A$3:$D$1348,4,FALSE)*BR78,0),IFERROR(VLOOKUP(AV78,CODES!$A$3:$D$1348,4,FALSE)*BU78,0),IFERROR(VLOOKUP(AW78,CODES!$A$3:$D$1348,4,FALSE)*BX78,0),IFERROR(VLOOKUP(AX78,CODES!$A$3:$D$1348,4,FALSE)*CA78,0),IFERROR(VLOOKUP(AY78,CODES!$A$3:$D$1348,4,FALSE)*CD78,0))</f>
        <v>1230</v>
      </c>
      <c r="AO78" s="258">
        <f>SUM(IFERROR(VLOOKUP(AP78,CODES!$A$3:$D$1348,3,FALSE)*BC78,0),IFERROR(VLOOKUP(AQ78,CODES!$A$3:$D$1348,3,FALSE)*BF78,0),IFERROR(VLOOKUP(AR78,CODES!$A$3:$D$1348,3,FALSE)*BI78,0),IFERROR(VLOOKUP(AS78,CODES!$A$3:$D$1348,3,FALSE)*BL78,0),IFERROR(VLOOKUP(AT78,CODES!$A$3:$D$1348,3,FALSE)*BO78,0),IFERROR(VLOOKUP(AU78,CODES!$A$3:$D$1348,3,FALSE)*BR78,0),IFERROR(VLOOKUP(AV78,CODES!$A$3:$D$1348,3,FALSE)*BU78,0),IFERROR(VLOOKUP(AW78,CODES!$A$3:$D$1348,3,FALSE)*BX78,0),IFERROR(VLOOKUP(AX78,CODES!$A$3:$D$1348,3,FALSE)*CA78,0),IFERROR(VLOOKUP(AY78,CODES!$A$3:$D$1348,3,FALSE)*CD78,0))+B78</f>
        <v>2435</v>
      </c>
      <c r="AP78" s="271" t="str">
        <f t="shared" si="103"/>
        <v>u</v>
      </c>
      <c r="AQ78" s="271" t="str">
        <f t="shared" si="104"/>
        <v/>
      </c>
      <c r="AR78" s="271" t="str">
        <f t="shared" si="105"/>
        <v/>
      </c>
      <c r="AS78" s="271" t="str">
        <f t="shared" si="106"/>
        <v/>
      </c>
      <c r="AT78" s="271" t="str">
        <f t="shared" si="107"/>
        <v/>
      </c>
      <c r="AU78" s="271" t="str">
        <f t="shared" si="108"/>
        <v/>
      </c>
      <c r="AV78" s="271" t="str">
        <f t="shared" si="109"/>
        <v/>
      </c>
      <c r="AW78" s="271" t="str">
        <f t="shared" si="110"/>
        <v/>
      </c>
      <c r="AX78" s="271" t="str">
        <f t="shared" si="111"/>
        <v/>
      </c>
      <c r="AY78" s="271" t="str">
        <f t="shared" si="112"/>
        <v/>
      </c>
      <c r="AZ78" s="258">
        <f t="shared" si="62"/>
        <v>6</v>
      </c>
      <c r="BA78" s="258">
        <f t="shared" si="63"/>
        <v>7</v>
      </c>
      <c r="BB78" s="258">
        <f t="shared" si="113"/>
        <v>5</v>
      </c>
      <c r="BC78" s="258" t="str">
        <f t="shared" si="114"/>
        <v>20,5</v>
      </c>
      <c r="BD78" s="258">
        <f t="shared" si="66"/>
        <v>7</v>
      </c>
      <c r="BE78" s="258">
        <f t="shared" si="115"/>
        <v>0</v>
      </c>
      <c r="BF78" s="258">
        <f t="shared" si="116"/>
        <v>1</v>
      </c>
      <c r="BG78" s="258">
        <f t="shared" si="69"/>
        <v>7</v>
      </c>
      <c r="BH78" s="258">
        <f t="shared" si="117"/>
        <v>0</v>
      </c>
      <c r="BI78" s="258">
        <f t="shared" si="118"/>
        <v>1</v>
      </c>
      <c r="BJ78" s="258">
        <f t="shared" si="72"/>
        <v>7</v>
      </c>
      <c r="BK78" s="258">
        <f t="shared" si="119"/>
        <v>0</v>
      </c>
      <c r="BL78" s="258">
        <f t="shared" si="120"/>
        <v>1</v>
      </c>
      <c r="BM78" s="258">
        <f t="shared" si="75"/>
        <v>7</v>
      </c>
      <c r="BN78" s="258">
        <f t="shared" si="121"/>
        <v>0</v>
      </c>
      <c r="BO78" s="258">
        <f t="shared" si="122"/>
        <v>1</v>
      </c>
      <c r="BP78" s="258">
        <f t="shared" si="78"/>
        <v>7</v>
      </c>
      <c r="BQ78" s="258">
        <f t="shared" si="123"/>
        <v>0</v>
      </c>
      <c r="BR78" s="258">
        <f t="shared" si="124"/>
        <v>1</v>
      </c>
      <c r="BS78" s="258">
        <f t="shared" si="81"/>
        <v>7</v>
      </c>
      <c r="BT78" s="258">
        <f t="shared" si="125"/>
        <v>0</v>
      </c>
      <c r="BU78" s="258">
        <f t="shared" si="126"/>
        <v>1</v>
      </c>
      <c r="BV78" s="258">
        <f t="shared" si="84"/>
        <v>7</v>
      </c>
      <c r="BW78" s="258">
        <f t="shared" si="127"/>
        <v>0</v>
      </c>
      <c r="BX78" s="258">
        <f t="shared" si="128"/>
        <v>1</v>
      </c>
      <c r="BY78" s="258">
        <f t="shared" si="87"/>
        <v>7</v>
      </c>
      <c r="BZ78" s="258">
        <f t="shared" si="129"/>
        <v>0</v>
      </c>
      <c r="CA78" s="258">
        <f t="shared" si="130"/>
        <v>1</v>
      </c>
      <c r="CB78" s="258">
        <f t="shared" si="90"/>
        <v>7</v>
      </c>
      <c r="CC78" s="258">
        <f t="shared" si="131"/>
        <v>0</v>
      </c>
      <c r="CD78" s="258">
        <f t="shared" si="132"/>
        <v>1</v>
      </c>
    </row>
    <row r="79" spans="1:82">
      <c r="A79" s="258" t="s">
        <v>3649</v>
      </c>
      <c r="B79" s="258">
        <v>1880</v>
      </c>
      <c r="C79" s="259"/>
      <c r="D79" s="258" t="s">
        <v>3488</v>
      </c>
      <c r="E79" s="258"/>
      <c r="F79" s="258"/>
      <c r="G79" s="258">
        <v>71</v>
      </c>
      <c r="H79" s="743" t="s">
        <v>3650</v>
      </c>
      <c r="I79" s="744"/>
      <c r="J79" s="739" t="s">
        <v>3651</v>
      </c>
      <c r="K79" s="745" t="s">
        <v>3491</v>
      </c>
      <c r="L79" s="745" t="s">
        <v>3492</v>
      </c>
      <c r="M79" s="272">
        <v>1</v>
      </c>
      <c r="N79" s="508">
        <f t="shared" si="30"/>
        <v>3507.07</v>
      </c>
      <c r="O79" s="510">
        <f t="shared" si="99"/>
        <v>3507.07</v>
      </c>
      <c r="P79" s="260">
        <f t="shared" si="100"/>
        <v>1880</v>
      </c>
      <c r="Q79" s="261">
        <f t="shared" si="101"/>
        <v>1080</v>
      </c>
      <c r="R79" s="261">
        <f t="shared" si="96"/>
        <v>0</v>
      </c>
      <c r="S79" s="262" t="s">
        <v>3493</v>
      </c>
      <c r="T79" s="262"/>
      <c r="U79" s="263">
        <f t="shared" si="35"/>
        <v>1.288</v>
      </c>
      <c r="V79" s="264">
        <f>IF(E79="SP",1,IF(D79="",ExtraMargeMateriaal,(1-VLOOKUP(D79,TabelAankoop[],4,FALSE))))</f>
        <v>1</v>
      </c>
      <c r="W79" s="265">
        <f t="shared" si="36"/>
        <v>0.6885</v>
      </c>
      <c r="X79" s="266">
        <f t="shared" si="37"/>
        <v>1</v>
      </c>
      <c r="Y79" s="267">
        <f t="shared" si="38"/>
        <v>1.46</v>
      </c>
      <c r="Z79" s="267">
        <f t="shared" si="39"/>
        <v>1.1599999999999999</v>
      </c>
      <c r="AA79" s="268">
        <f t="shared" si="40"/>
        <v>3507.07</v>
      </c>
      <c r="AB79" s="456">
        <f t="shared" si="41"/>
        <v>1880</v>
      </c>
      <c r="AC79" s="457">
        <f t="shared" si="42"/>
        <v>2421.44</v>
      </c>
      <c r="AD79" s="456">
        <f t="shared" si="43"/>
        <v>1085.6300000000001</v>
      </c>
      <c r="AE79" s="458">
        <f t="shared" si="44"/>
        <v>1080</v>
      </c>
      <c r="AF79" s="457">
        <f t="shared" si="102"/>
        <v>18</v>
      </c>
      <c r="AG79" s="456">
        <f t="shared" si="46"/>
        <v>0</v>
      </c>
      <c r="AH79" s="457">
        <f t="shared" si="47"/>
        <v>0</v>
      </c>
      <c r="AI79" s="268">
        <f t="shared" si="48"/>
        <v>1880</v>
      </c>
      <c r="AJ79" s="269">
        <f t="shared" si="49"/>
        <v>2421.44</v>
      </c>
      <c r="AK79" s="270">
        <f t="shared" si="50"/>
        <v>1085.6268</v>
      </c>
      <c r="AL79" s="415">
        <f t="shared" si="51"/>
        <v>0</v>
      </c>
      <c r="AM79" s="259" t="str">
        <f>IF(AP79="","",IFERROR(VLOOKUP(AP79,CODES!$A$3:$D$1348,4,FALSE),"X"))&amp;IF(AQ79="","",IFERROR(VLOOKUP(AQ79,CODES!$A$3:$D$1348,4,FALSE),"X"))&amp;IF(AR79="","",IFERROR(VLOOKUP(AR79,CODES!$A$3:$D$1348,4,FALSE),"X"))&amp;IF(AS79="","",IFERROR(VLOOKUP(AS79,CODES!$A$3:$D$1348,4,FALSE),"X"))&amp;IF(AT79="","",IFERROR(VLOOKUP(AT79,CODES!$A$3:$D$1348,4,FALSE),"X"))&amp;IF(AU79="","",IFERROR(VLOOKUP(AU79,CODES!$A$3:$D$1348,4,FALSE),"X"))&amp;IF(AV79="","",IFERROR(VLOOKUP(AV79,CODES!$A$3:$D$1348,4,FALSE),"X"))&amp;IF(AW79="","",IFERROR(VLOOKUP(AW79,CODES!$A$3:$D$1348,4,FALSE),"X"))&amp;IF(AX79="","",IFERROR(VLOOKUP(AX79,CODES!$A$3:$D$1348,4,FALSE),"X"))&amp;IF(AY79="","",IFERROR(VLOOKUP(AY79,CODES!$A$3:$D$1348,4,FALSE),"X"))</f>
        <v>60</v>
      </c>
      <c r="AN79" s="258">
        <f>SUM(IFERROR(VLOOKUP(AP79,CODES!$A$3:$D$1348,4,FALSE)*BC79,0),IFERROR(VLOOKUP(AQ79,CODES!$A$3:$D$1348,4,FALSE)*BF79,0),IFERROR(VLOOKUP(AR79,CODES!$A$3:$D$1348,4,FALSE)*BI79,0),IFERROR(VLOOKUP(AS79,CODES!$A$3:$D$1348,4,FALSE)*BL79,0),IFERROR(VLOOKUP(AT79,CODES!$A$3:$D$1348,4,FALSE)*BO79,0),IFERROR(VLOOKUP(AU79,CODES!$A$3:$D$1348,4,FALSE)*BR79,0),IFERROR(VLOOKUP(AV79,CODES!$A$3:$D$1348,4,FALSE)*BU79,0),IFERROR(VLOOKUP(AW79,CODES!$A$3:$D$1348,4,FALSE)*BX79,0),IFERROR(VLOOKUP(AX79,CODES!$A$3:$D$1348,4,FALSE)*CA79,0),IFERROR(VLOOKUP(AY79,CODES!$A$3:$D$1348,4,FALSE)*CD79,0))</f>
        <v>1080</v>
      </c>
      <c r="AO79" s="258">
        <f>SUM(IFERROR(VLOOKUP(AP79,CODES!$A$3:$D$1348,3,FALSE)*BC79,0),IFERROR(VLOOKUP(AQ79,CODES!$A$3:$D$1348,3,FALSE)*BF79,0),IFERROR(VLOOKUP(AR79,CODES!$A$3:$D$1348,3,FALSE)*BI79,0),IFERROR(VLOOKUP(AS79,CODES!$A$3:$D$1348,3,FALSE)*BL79,0),IFERROR(VLOOKUP(AT79,CODES!$A$3:$D$1348,3,FALSE)*BO79,0),IFERROR(VLOOKUP(AU79,CODES!$A$3:$D$1348,3,FALSE)*BR79,0),IFERROR(VLOOKUP(AV79,CODES!$A$3:$D$1348,3,FALSE)*BU79,0),IFERROR(VLOOKUP(AW79,CODES!$A$3:$D$1348,3,FALSE)*BX79,0),IFERROR(VLOOKUP(AX79,CODES!$A$3:$D$1348,3,FALSE)*CA79,0),IFERROR(VLOOKUP(AY79,CODES!$A$3:$D$1348,3,FALSE)*CD79,0))+B79</f>
        <v>1880</v>
      </c>
      <c r="AP79" s="271" t="str">
        <f t="shared" si="103"/>
        <v>u</v>
      </c>
      <c r="AQ79" s="271" t="str">
        <f t="shared" si="104"/>
        <v/>
      </c>
      <c r="AR79" s="271" t="str">
        <f t="shared" si="105"/>
        <v/>
      </c>
      <c r="AS79" s="271" t="str">
        <f t="shared" si="106"/>
        <v/>
      </c>
      <c r="AT79" s="271" t="str">
        <f t="shared" si="107"/>
        <v/>
      </c>
      <c r="AU79" s="271" t="str">
        <f t="shared" si="108"/>
        <v/>
      </c>
      <c r="AV79" s="271" t="str">
        <f t="shared" si="109"/>
        <v/>
      </c>
      <c r="AW79" s="271" t="str">
        <f t="shared" si="110"/>
        <v/>
      </c>
      <c r="AX79" s="271" t="str">
        <f t="shared" si="111"/>
        <v/>
      </c>
      <c r="AY79" s="271" t="str">
        <f t="shared" si="112"/>
        <v/>
      </c>
      <c r="AZ79" s="258">
        <f t="shared" si="62"/>
        <v>4</v>
      </c>
      <c r="BA79" s="258">
        <f t="shared" si="63"/>
        <v>5</v>
      </c>
      <c r="BB79" s="258">
        <f t="shared" si="113"/>
        <v>3</v>
      </c>
      <c r="BC79" s="258" t="str">
        <f t="shared" si="114"/>
        <v>18</v>
      </c>
      <c r="BD79" s="258">
        <f t="shared" si="66"/>
        <v>5</v>
      </c>
      <c r="BE79" s="258">
        <f t="shared" si="115"/>
        <v>0</v>
      </c>
      <c r="BF79" s="258">
        <f t="shared" si="116"/>
        <v>1</v>
      </c>
      <c r="BG79" s="258">
        <f t="shared" si="69"/>
        <v>5</v>
      </c>
      <c r="BH79" s="258">
        <f t="shared" si="117"/>
        <v>0</v>
      </c>
      <c r="BI79" s="258">
        <f t="shared" si="118"/>
        <v>1</v>
      </c>
      <c r="BJ79" s="258">
        <f t="shared" si="72"/>
        <v>5</v>
      </c>
      <c r="BK79" s="258">
        <f t="shared" si="119"/>
        <v>0</v>
      </c>
      <c r="BL79" s="258">
        <f t="shared" si="120"/>
        <v>1</v>
      </c>
      <c r="BM79" s="258">
        <f t="shared" si="75"/>
        <v>5</v>
      </c>
      <c r="BN79" s="258">
        <f t="shared" si="121"/>
        <v>0</v>
      </c>
      <c r="BO79" s="258">
        <f t="shared" si="122"/>
        <v>1</v>
      </c>
      <c r="BP79" s="258">
        <f t="shared" si="78"/>
        <v>5</v>
      </c>
      <c r="BQ79" s="258">
        <f t="shared" si="123"/>
        <v>0</v>
      </c>
      <c r="BR79" s="258">
        <f t="shared" si="124"/>
        <v>1</v>
      </c>
      <c r="BS79" s="258">
        <f t="shared" si="81"/>
        <v>5</v>
      </c>
      <c r="BT79" s="258">
        <f t="shared" si="125"/>
        <v>0</v>
      </c>
      <c r="BU79" s="258">
        <f t="shared" si="126"/>
        <v>1</v>
      </c>
      <c r="BV79" s="258">
        <f t="shared" si="84"/>
        <v>5</v>
      </c>
      <c r="BW79" s="258">
        <f t="shared" si="127"/>
        <v>0</v>
      </c>
      <c r="BX79" s="258">
        <f t="shared" si="128"/>
        <v>1</v>
      </c>
      <c r="BY79" s="258">
        <f t="shared" si="87"/>
        <v>5</v>
      </c>
      <c r="BZ79" s="258">
        <f t="shared" si="129"/>
        <v>0</v>
      </c>
      <c r="CA79" s="258">
        <f t="shared" si="130"/>
        <v>1</v>
      </c>
      <c r="CB79" s="258">
        <f t="shared" si="90"/>
        <v>5</v>
      </c>
      <c r="CC79" s="258">
        <f t="shared" si="131"/>
        <v>0</v>
      </c>
      <c r="CD79" s="258">
        <f t="shared" si="132"/>
        <v>1</v>
      </c>
    </row>
    <row r="80" spans="1:82">
      <c r="A80" s="258" t="s">
        <v>3617</v>
      </c>
      <c r="B80" s="258">
        <v>1111</v>
      </c>
      <c r="C80" s="259"/>
      <c r="D80" s="258" t="s">
        <v>3488</v>
      </c>
      <c r="E80" s="258"/>
      <c r="F80" s="258"/>
      <c r="G80" s="258">
        <v>72</v>
      </c>
      <c r="H80" s="743" t="s">
        <v>3652</v>
      </c>
      <c r="I80" s="744"/>
      <c r="J80" s="739" t="s">
        <v>3653</v>
      </c>
      <c r="K80" s="745" t="s">
        <v>3491</v>
      </c>
      <c r="L80" s="745" t="s">
        <v>3492</v>
      </c>
      <c r="M80" s="272">
        <v>1</v>
      </c>
      <c r="N80" s="508">
        <f t="shared" si="30"/>
        <v>2395.9699999999998</v>
      </c>
      <c r="O80" s="510">
        <f t="shared" si="99"/>
        <v>2395.9699999999998</v>
      </c>
      <c r="P80" s="260">
        <f t="shared" si="100"/>
        <v>1111</v>
      </c>
      <c r="Q80" s="261">
        <f t="shared" si="101"/>
        <v>960</v>
      </c>
      <c r="R80" s="261">
        <f t="shared" si="96"/>
        <v>0</v>
      </c>
      <c r="S80" s="262" t="s">
        <v>3493</v>
      </c>
      <c r="T80" s="262"/>
      <c r="U80" s="263">
        <f t="shared" si="35"/>
        <v>1.288</v>
      </c>
      <c r="V80" s="264">
        <f>IF(E80="SP",1,IF(D80="",ExtraMargeMateriaal,(1-VLOOKUP(D80,TabelAankoop[],4,FALSE))))</f>
        <v>1</v>
      </c>
      <c r="W80" s="265">
        <f t="shared" si="36"/>
        <v>0.6885</v>
      </c>
      <c r="X80" s="266">
        <f t="shared" si="37"/>
        <v>1</v>
      </c>
      <c r="Y80" s="267">
        <f t="shared" si="38"/>
        <v>1.46</v>
      </c>
      <c r="Z80" s="267">
        <f t="shared" si="39"/>
        <v>1.1599999999999999</v>
      </c>
      <c r="AA80" s="268">
        <f t="shared" si="40"/>
        <v>2395.9699999999998</v>
      </c>
      <c r="AB80" s="456">
        <f t="shared" si="41"/>
        <v>1111</v>
      </c>
      <c r="AC80" s="457">
        <f t="shared" si="42"/>
        <v>1430.97</v>
      </c>
      <c r="AD80" s="456">
        <f t="shared" si="43"/>
        <v>965</v>
      </c>
      <c r="AE80" s="458">
        <f t="shared" si="44"/>
        <v>960</v>
      </c>
      <c r="AF80" s="457">
        <f t="shared" si="102"/>
        <v>16</v>
      </c>
      <c r="AG80" s="456">
        <f t="shared" si="46"/>
        <v>0</v>
      </c>
      <c r="AH80" s="457">
        <f t="shared" si="47"/>
        <v>0</v>
      </c>
      <c r="AI80" s="268">
        <f t="shared" si="48"/>
        <v>1111</v>
      </c>
      <c r="AJ80" s="269">
        <f t="shared" si="49"/>
        <v>1430.9680000000001</v>
      </c>
      <c r="AK80" s="270">
        <f t="shared" si="50"/>
        <v>965.00160000000005</v>
      </c>
      <c r="AL80" s="415">
        <f t="shared" si="51"/>
        <v>0</v>
      </c>
      <c r="AM80" s="259" t="str">
        <f>IF(AP80="","",IFERROR(VLOOKUP(AP80,CODES!$A$3:$D$1348,4,FALSE),"X"))&amp;IF(AQ80="","",IFERROR(VLOOKUP(AQ80,CODES!$A$3:$D$1348,4,FALSE),"X"))&amp;IF(AR80="","",IFERROR(VLOOKUP(AR80,CODES!$A$3:$D$1348,4,FALSE),"X"))&amp;IF(AS80="","",IFERROR(VLOOKUP(AS80,CODES!$A$3:$D$1348,4,FALSE),"X"))&amp;IF(AT80="","",IFERROR(VLOOKUP(AT80,CODES!$A$3:$D$1348,4,FALSE),"X"))&amp;IF(AU80="","",IFERROR(VLOOKUP(AU80,CODES!$A$3:$D$1348,4,FALSE),"X"))&amp;IF(AV80="","",IFERROR(VLOOKUP(AV80,CODES!$A$3:$D$1348,4,FALSE),"X"))&amp;IF(AW80="","",IFERROR(VLOOKUP(AW80,CODES!$A$3:$D$1348,4,FALSE),"X"))&amp;IF(AX80="","",IFERROR(VLOOKUP(AX80,CODES!$A$3:$D$1348,4,FALSE),"X"))&amp;IF(AY80="","",IFERROR(VLOOKUP(AY80,CODES!$A$3:$D$1348,4,FALSE),"X"))</f>
        <v>60</v>
      </c>
      <c r="AN80" s="258">
        <f>SUM(IFERROR(VLOOKUP(AP80,CODES!$A$3:$D$1348,4,FALSE)*BC80,0),IFERROR(VLOOKUP(AQ80,CODES!$A$3:$D$1348,4,FALSE)*BF80,0),IFERROR(VLOOKUP(AR80,CODES!$A$3:$D$1348,4,FALSE)*BI80,0),IFERROR(VLOOKUP(AS80,CODES!$A$3:$D$1348,4,FALSE)*BL80,0),IFERROR(VLOOKUP(AT80,CODES!$A$3:$D$1348,4,FALSE)*BO80,0),IFERROR(VLOOKUP(AU80,CODES!$A$3:$D$1348,4,FALSE)*BR80,0),IFERROR(VLOOKUP(AV80,CODES!$A$3:$D$1348,4,FALSE)*BU80,0),IFERROR(VLOOKUP(AW80,CODES!$A$3:$D$1348,4,FALSE)*BX80,0),IFERROR(VLOOKUP(AX80,CODES!$A$3:$D$1348,4,FALSE)*CA80,0),IFERROR(VLOOKUP(AY80,CODES!$A$3:$D$1348,4,FALSE)*CD80,0))</f>
        <v>960</v>
      </c>
      <c r="AO80" s="258">
        <f>SUM(IFERROR(VLOOKUP(AP80,CODES!$A$3:$D$1348,3,FALSE)*BC80,0),IFERROR(VLOOKUP(AQ80,CODES!$A$3:$D$1348,3,FALSE)*BF80,0),IFERROR(VLOOKUP(AR80,CODES!$A$3:$D$1348,3,FALSE)*BI80,0),IFERROR(VLOOKUP(AS80,CODES!$A$3:$D$1348,3,FALSE)*BL80,0),IFERROR(VLOOKUP(AT80,CODES!$A$3:$D$1348,3,FALSE)*BO80,0),IFERROR(VLOOKUP(AU80,CODES!$A$3:$D$1348,3,FALSE)*BR80,0),IFERROR(VLOOKUP(AV80,CODES!$A$3:$D$1348,3,FALSE)*BU80,0),IFERROR(VLOOKUP(AW80,CODES!$A$3:$D$1348,3,FALSE)*BX80,0),IFERROR(VLOOKUP(AX80,CODES!$A$3:$D$1348,3,FALSE)*CA80,0),IFERROR(VLOOKUP(AY80,CODES!$A$3:$D$1348,3,FALSE)*CD80,0))+B80</f>
        <v>1111</v>
      </c>
      <c r="AP80" s="271" t="str">
        <f t="shared" si="103"/>
        <v>u</v>
      </c>
      <c r="AQ80" s="271" t="str">
        <f t="shared" si="104"/>
        <v/>
      </c>
      <c r="AR80" s="271" t="str">
        <f t="shared" si="105"/>
        <v/>
      </c>
      <c r="AS80" s="271" t="str">
        <f t="shared" si="106"/>
        <v/>
      </c>
      <c r="AT80" s="271" t="str">
        <f t="shared" si="107"/>
        <v/>
      </c>
      <c r="AU80" s="271" t="str">
        <f t="shared" si="108"/>
        <v/>
      </c>
      <c r="AV80" s="271" t="str">
        <f t="shared" si="109"/>
        <v/>
      </c>
      <c r="AW80" s="271" t="str">
        <f t="shared" si="110"/>
        <v/>
      </c>
      <c r="AX80" s="271" t="str">
        <f t="shared" si="111"/>
        <v/>
      </c>
      <c r="AY80" s="271" t="str">
        <f t="shared" si="112"/>
        <v/>
      </c>
      <c r="AZ80" s="258">
        <f t="shared" si="62"/>
        <v>4</v>
      </c>
      <c r="BA80" s="258">
        <f t="shared" si="63"/>
        <v>5</v>
      </c>
      <c r="BB80" s="258">
        <f t="shared" si="113"/>
        <v>3</v>
      </c>
      <c r="BC80" s="258" t="str">
        <f t="shared" si="114"/>
        <v>16</v>
      </c>
      <c r="BD80" s="258">
        <f t="shared" si="66"/>
        <v>5</v>
      </c>
      <c r="BE80" s="258">
        <f t="shared" si="115"/>
        <v>0</v>
      </c>
      <c r="BF80" s="258">
        <f t="shared" si="116"/>
        <v>1</v>
      </c>
      <c r="BG80" s="258">
        <f t="shared" si="69"/>
        <v>5</v>
      </c>
      <c r="BH80" s="258">
        <f t="shared" si="117"/>
        <v>0</v>
      </c>
      <c r="BI80" s="258">
        <f t="shared" si="118"/>
        <v>1</v>
      </c>
      <c r="BJ80" s="258">
        <f t="shared" si="72"/>
        <v>5</v>
      </c>
      <c r="BK80" s="258">
        <f t="shared" si="119"/>
        <v>0</v>
      </c>
      <c r="BL80" s="258">
        <f t="shared" si="120"/>
        <v>1</v>
      </c>
      <c r="BM80" s="258">
        <f t="shared" si="75"/>
        <v>5</v>
      </c>
      <c r="BN80" s="258">
        <f t="shared" si="121"/>
        <v>0</v>
      </c>
      <c r="BO80" s="258">
        <f t="shared" si="122"/>
        <v>1</v>
      </c>
      <c r="BP80" s="258">
        <f t="shared" si="78"/>
        <v>5</v>
      </c>
      <c r="BQ80" s="258">
        <f t="shared" si="123"/>
        <v>0</v>
      </c>
      <c r="BR80" s="258">
        <f t="shared" si="124"/>
        <v>1</v>
      </c>
      <c r="BS80" s="258">
        <f t="shared" si="81"/>
        <v>5</v>
      </c>
      <c r="BT80" s="258">
        <f t="shared" si="125"/>
        <v>0</v>
      </c>
      <c r="BU80" s="258">
        <f t="shared" si="126"/>
        <v>1</v>
      </c>
      <c r="BV80" s="258">
        <f t="shared" si="84"/>
        <v>5</v>
      </c>
      <c r="BW80" s="258">
        <f t="shared" si="127"/>
        <v>0</v>
      </c>
      <c r="BX80" s="258">
        <f t="shared" si="128"/>
        <v>1</v>
      </c>
      <c r="BY80" s="258">
        <f t="shared" si="87"/>
        <v>5</v>
      </c>
      <c r="BZ80" s="258">
        <f t="shared" si="129"/>
        <v>0</v>
      </c>
      <c r="CA80" s="258">
        <f t="shared" si="130"/>
        <v>1</v>
      </c>
      <c r="CB80" s="258">
        <f t="shared" si="90"/>
        <v>5</v>
      </c>
      <c r="CC80" s="258">
        <f t="shared" si="131"/>
        <v>0</v>
      </c>
      <c r="CD80" s="258">
        <f t="shared" si="132"/>
        <v>1</v>
      </c>
    </row>
    <row r="81" spans="1:82">
      <c r="A81" s="258"/>
      <c r="B81" s="258"/>
      <c r="C81" s="259"/>
      <c r="D81" s="258"/>
      <c r="E81" s="258"/>
      <c r="F81" s="258"/>
      <c r="G81" s="258">
        <v>73</v>
      </c>
      <c r="H81" s="743" t="s">
        <v>3559</v>
      </c>
      <c r="I81" s="744"/>
      <c r="J81" s="739" t="s">
        <v>3654</v>
      </c>
      <c r="K81" s="745"/>
      <c r="L81" s="745"/>
      <c r="M81" s="272"/>
      <c r="N81" s="508">
        <f t="shared" si="30"/>
        <v>0</v>
      </c>
      <c r="O81" s="510">
        <f t="shared" si="99"/>
        <v>0</v>
      </c>
      <c r="P81" s="260">
        <f t="shared" si="100"/>
        <v>0</v>
      </c>
      <c r="Q81" s="261">
        <f t="shared" si="101"/>
        <v>0</v>
      </c>
      <c r="R81" s="261">
        <f t="shared" si="96"/>
        <v>0</v>
      </c>
      <c r="S81" s="262"/>
      <c r="T81" s="262"/>
      <c r="U81" s="263">
        <f t="shared" si="35"/>
        <v>1.288</v>
      </c>
      <c r="V81" s="264">
        <f>IF(E81="SP",1,IF(D81="",ExtraMargeMateriaal,(1-VLOOKUP(D81,TabelAankoop[],4,FALSE))))</f>
        <v>1</v>
      </c>
      <c r="W81" s="265">
        <f t="shared" si="36"/>
        <v>0.6885</v>
      </c>
      <c r="X81" s="266">
        <f t="shared" si="37"/>
        <v>1</v>
      </c>
      <c r="Y81" s="267">
        <f t="shared" si="38"/>
        <v>1.46</v>
      </c>
      <c r="Z81" s="267">
        <f t="shared" si="39"/>
        <v>1.1599999999999999</v>
      </c>
      <c r="AA81" s="268">
        <f t="shared" si="40"/>
        <v>0</v>
      </c>
      <c r="AB81" s="456">
        <f t="shared" si="41"/>
        <v>0</v>
      </c>
      <c r="AC81" s="457">
        <f t="shared" si="42"/>
        <v>0</v>
      </c>
      <c r="AD81" s="456">
        <f t="shared" si="43"/>
        <v>0</v>
      </c>
      <c r="AE81" s="458">
        <f t="shared" si="44"/>
        <v>0</v>
      </c>
      <c r="AF81" s="457">
        <f t="shared" si="102"/>
        <v>0</v>
      </c>
      <c r="AG81" s="456">
        <f t="shared" si="46"/>
        <v>0</v>
      </c>
      <c r="AH81" s="457">
        <f t="shared" si="47"/>
        <v>0</v>
      </c>
      <c r="AI81" s="268">
        <f t="shared" si="48"/>
        <v>0</v>
      </c>
      <c r="AJ81" s="269">
        <f t="shared" si="49"/>
        <v>0</v>
      </c>
      <c r="AK81" s="270">
        <f t="shared" si="50"/>
        <v>0</v>
      </c>
      <c r="AL81" s="415">
        <f t="shared" si="51"/>
        <v>0</v>
      </c>
      <c r="AM81" s="259" t="str">
        <f>IF(AP81="","",IFERROR(VLOOKUP(AP81,CODES!$A$3:$D$1348,4,FALSE),"X"))&amp;IF(AQ81="","",IFERROR(VLOOKUP(AQ81,CODES!$A$3:$D$1348,4,FALSE),"X"))&amp;IF(AR81="","",IFERROR(VLOOKUP(AR81,CODES!$A$3:$D$1348,4,FALSE),"X"))&amp;IF(AS81="","",IFERROR(VLOOKUP(AS81,CODES!$A$3:$D$1348,4,FALSE),"X"))&amp;IF(AT81="","",IFERROR(VLOOKUP(AT81,CODES!$A$3:$D$1348,4,FALSE),"X"))&amp;IF(AU81="","",IFERROR(VLOOKUP(AU81,CODES!$A$3:$D$1348,4,FALSE),"X"))&amp;IF(AV81="","",IFERROR(VLOOKUP(AV81,CODES!$A$3:$D$1348,4,FALSE),"X"))&amp;IF(AW81="","",IFERROR(VLOOKUP(AW81,CODES!$A$3:$D$1348,4,FALSE),"X"))&amp;IF(AX81="","",IFERROR(VLOOKUP(AX81,CODES!$A$3:$D$1348,4,FALSE),"X"))&amp;IF(AY81="","",IFERROR(VLOOKUP(AY81,CODES!$A$3:$D$1348,4,FALSE),"X"))</f>
        <v/>
      </c>
      <c r="AN81" s="258">
        <f>SUM(IFERROR(VLOOKUP(AP81,CODES!$A$3:$D$1348,4,FALSE)*BC81,0),IFERROR(VLOOKUP(AQ81,CODES!$A$3:$D$1348,4,FALSE)*BF81,0),IFERROR(VLOOKUP(AR81,CODES!$A$3:$D$1348,4,FALSE)*BI81,0),IFERROR(VLOOKUP(AS81,CODES!$A$3:$D$1348,4,FALSE)*BL81,0),IFERROR(VLOOKUP(AT81,CODES!$A$3:$D$1348,4,FALSE)*BO81,0),IFERROR(VLOOKUP(AU81,CODES!$A$3:$D$1348,4,FALSE)*BR81,0),IFERROR(VLOOKUP(AV81,CODES!$A$3:$D$1348,4,FALSE)*BU81,0),IFERROR(VLOOKUP(AW81,CODES!$A$3:$D$1348,4,FALSE)*BX81,0),IFERROR(VLOOKUP(AX81,CODES!$A$3:$D$1348,4,FALSE)*CA81,0),IFERROR(VLOOKUP(AY81,CODES!$A$3:$D$1348,4,FALSE)*CD81,0))</f>
        <v>0</v>
      </c>
      <c r="AO81" s="258">
        <f>SUM(IFERROR(VLOOKUP(AP81,CODES!$A$3:$D$1348,3,FALSE)*BC81,0),IFERROR(VLOOKUP(AQ81,CODES!$A$3:$D$1348,3,FALSE)*BF81,0),IFERROR(VLOOKUP(AR81,CODES!$A$3:$D$1348,3,FALSE)*BI81,0),IFERROR(VLOOKUP(AS81,CODES!$A$3:$D$1348,3,FALSE)*BL81,0),IFERROR(VLOOKUP(AT81,CODES!$A$3:$D$1348,3,FALSE)*BO81,0),IFERROR(VLOOKUP(AU81,CODES!$A$3:$D$1348,3,FALSE)*BR81,0),IFERROR(VLOOKUP(AV81,CODES!$A$3:$D$1348,3,FALSE)*BU81,0),IFERROR(VLOOKUP(AW81,CODES!$A$3:$D$1348,3,FALSE)*BX81,0),IFERROR(VLOOKUP(AX81,CODES!$A$3:$D$1348,3,FALSE)*CA81,0),IFERROR(VLOOKUP(AY81,CODES!$A$3:$D$1348,3,FALSE)*CD81,0))+B81</f>
        <v>0</v>
      </c>
      <c r="AP81" s="271" t="str">
        <f t="shared" si="103"/>
        <v/>
      </c>
      <c r="AQ81" s="271" t="str">
        <f t="shared" si="104"/>
        <v/>
      </c>
      <c r="AR81" s="271" t="str">
        <f t="shared" si="105"/>
        <v/>
      </c>
      <c r="AS81" s="271" t="str">
        <f t="shared" si="106"/>
        <v/>
      </c>
      <c r="AT81" s="271" t="str">
        <f t="shared" si="107"/>
        <v/>
      </c>
      <c r="AU81" s="271" t="str">
        <f t="shared" si="108"/>
        <v/>
      </c>
      <c r="AV81" s="271" t="str">
        <f t="shared" si="109"/>
        <v/>
      </c>
      <c r="AW81" s="271" t="str">
        <f t="shared" si="110"/>
        <v/>
      </c>
      <c r="AX81" s="271" t="str">
        <f t="shared" si="111"/>
        <v/>
      </c>
      <c r="AY81" s="271" t="str">
        <f t="shared" si="112"/>
        <v/>
      </c>
      <c r="AZ81" s="258">
        <f t="shared" si="62"/>
        <v>0</v>
      </c>
      <c r="BA81" s="258">
        <f t="shared" si="63"/>
        <v>1</v>
      </c>
      <c r="BB81" s="258">
        <f t="shared" si="113"/>
        <v>0</v>
      </c>
      <c r="BC81" s="258">
        <f t="shared" si="114"/>
        <v>1</v>
      </c>
      <c r="BD81" s="258">
        <f t="shared" si="66"/>
        <v>1</v>
      </c>
      <c r="BE81" s="258">
        <f t="shared" si="115"/>
        <v>0</v>
      </c>
      <c r="BF81" s="258">
        <f t="shared" si="116"/>
        <v>1</v>
      </c>
      <c r="BG81" s="258">
        <f t="shared" si="69"/>
        <v>1</v>
      </c>
      <c r="BH81" s="258">
        <f t="shared" si="117"/>
        <v>0</v>
      </c>
      <c r="BI81" s="258">
        <f t="shared" si="118"/>
        <v>1</v>
      </c>
      <c r="BJ81" s="258">
        <f t="shared" si="72"/>
        <v>1</v>
      </c>
      <c r="BK81" s="258">
        <f t="shared" si="119"/>
        <v>0</v>
      </c>
      <c r="BL81" s="258">
        <f t="shared" si="120"/>
        <v>1</v>
      </c>
      <c r="BM81" s="258">
        <f t="shared" si="75"/>
        <v>1</v>
      </c>
      <c r="BN81" s="258">
        <f t="shared" si="121"/>
        <v>0</v>
      </c>
      <c r="BO81" s="258">
        <f t="shared" si="122"/>
        <v>1</v>
      </c>
      <c r="BP81" s="258">
        <f t="shared" si="78"/>
        <v>1</v>
      </c>
      <c r="BQ81" s="258">
        <f t="shared" si="123"/>
        <v>0</v>
      </c>
      <c r="BR81" s="258">
        <f t="shared" si="124"/>
        <v>1</v>
      </c>
      <c r="BS81" s="258">
        <f t="shared" si="81"/>
        <v>1</v>
      </c>
      <c r="BT81" s="258">
        <f t="shared" si="125"/>
        <v>0</v>
      </c>
      <c r="BU81" s="258">
        <f t="shared" si="126"/>
        <v>1</v>
      </c>
      <c r="BV81" s="258">
        <f t="shared" si="84"/>
        <v>1</v>
      </c>
      <c r="BW81" s="258">
        <f t="shared" si="127"/>
        <v>0</v>
      </c>
      <c r="BX81" s="258">
        <f t="shared" si="128"/>
        <v>1</v>
      </c>
      <c r="BY81" s="258">
        <f t="shared" si="87"/>
        <v>1</v>
      </c>
      <c r="BZ81" s="258">
        <f t="shared" si="129"/>
        <v>0</v>
      </c>
      <c r="CA81" s="258">
        <f t="shared" si="130"/>
        <v>1</v>
      </c>
      <c r="CB81" s="258">
        <f t="shared" si="90"/>
        <v>1</v>
      </c>
      <c r="CC81" s="258">
        <f t="shared" si="131"/>
        <v>0</v>
      </c>
      <c r="CD81" s="258">
        <f t="shared" si="132"/>
        <v>1</v>
      </c>
    </row>
    <row r="82" spans="1:82">
      <c r="A82" s="258"/>
      <c r="B82" s="258"/>
      <c r="C82" s="259"/>
      <c r="D82" s="258"/>
      <c r="E82" s="258" t="s">
        <v>3484</v>
      </c>
      <c r="F82" s="258"/>
      <c r="G82" s="258">
        <v>74</v>
      </c>
      <c r="H82" s="743">
        <v>62</v>
      </c>
      <c r="I82" s="744"/>
      <c r="J82" s="739" t="s">
        <v>3655</v>
      </c>
      <c r="K82" s="745"/>
      <c r="L82" s="745"/>
      <c r="M82" s="272"/>
      <c r="N82" s="508">
        <f t="shared" si="30"/>
        <v>0</v>
      </c>
      <c r="O82" s="510">
        <f t="shared" si="99"/>
        <v>0</v>
      </c>
      <c r="P82" s="260">
        <f t="shared" si="100"/>
        <v>0</v>
      </c>
      <c r="Q82" s="261">
        <f t="shared" si="101"/>
        <v>0</v>
      </c>
      <c r="R82" s="261">
        <f t="shared" si="96"/>
        <v>0</v>
      </c>
      <c r="S82" s="262"/>
      <c r="T82" s="262"/>
      <c r="U82" s="263">
        <f t="shared" si="35"/>
        <v>1.288</v>
      </c>
      <c r="V82" s="264">
        <f>IF(E82="SP",1,IF(D82="",ExtraMargeMateriaal,(1-VLOOKUP(D82,TabelAankoop[],4,FALSE))))</f>
        <v>1</v>
      </c>
      <c r="W82" s="265">
        <f t="shared" si="36"/>
        <v>0.6885</v>
      </c>
      <c r="X82" s="266">
        <f t="shared" si="37"/>
        <v>1</v>
      </c>
      <c r="Y82" s="267">
        <f t="shared" si="38"/>
        <v>1.46</v>
      </c>
      <c r="Z82" s="267">
        <f t="shared" si="39"/>
        <v>1.1599999999999999</v>
      </c>
      <c r="AA82" s="268">
        <f t="shared" si="40"/>
        <v>0</v>
      </c>
      <c r="AB82" s="456">
        <f t="shared" si="41"/>
        <v>0</v>
      </c>
      <c r="AC82" s="457">
        <f t="shared" si="42"/>
        <v>0</v>
      </c>
      <c r="AD82" s="456">
        <f t="shared" si="43"/>
        <v>0</v>
      </c>
      <c r="AE82" s="458">
        <f t="shared" si="44"/>
        <v>0</v>
      </c>
      <c r="AF82" s="457">
        <f t="shared" si="102"/>
        <v>0</v>
      </c>
      <c r="AG82" s="456">
        <f t="shared" si="46"/>
        <v>0</v>
      </c>
      <c r="AH82" s="457">
        <f t="shared" si="47"/>
        <v>0</v>
      </c>
      <c r="AI82" s="268">
        <f t="shared" si="48"/>
        <v>0</v>
      </c>
      <c r="AJ82" s="269">
        <f t="shared" si="49"/>
        <v>0</v>
      </c>
      <c r="AK82" s="270">
        <f t="shared" si="50"/>
        <v>0</v>
      </c>
      <c r="AL82" s="415">
        <f t="shared" si="51"/>
        <v>0</v>
      </c>
      <c r="AM82" s="259" t="str">
        <f>IF(AP82="","",IFERROR(VLOOKUP(AP82,CODES!$A$3:$D$1348,4,FALSE),"X"))&amp;IF(AQ82="","",IFERROR(VLOOKUP(AQ82,CODES!$A$3:$D$1348,4,FALSE),"X"))&amp;IF(AR82="","",IFERROR(VLOOKUP(AR82,CODES!$A$3:$D$1348,4,FALSE),"X"))&amp;IF(AS82="","",IFERROR(VLOOKUP(AS82,CODES!$A$3:$D$1348,4,FALSE),"X"))&amp;IF(AT82="","",IFERROR(VLOOKUP(AT82,CODES!$A$3:$D$1348,4,FALSE),"X"))&amp;IF(AU82="","",IFERROR(VLOOKUP(AU82,CODES!$A$3:$D$1348,4,FALSE),"X"))&amp;IF(AV82="","",IFERROR(VLOOKUP(AV82,CODES!$A$3:$D$1348,4,FALSE),"X"))&amp;IF(AW82="","",IFERROR(VLOOKUP(AW82,CODES!$A$3:$D$1348,4,FALSE),"X"))&amp;IF(AX82="","",IFERROR(VLOOKUP(AX82,CODES!$A$3:$D$1348,4,FALSE),"X"))&amp;IF(AY82="","",IFERROR(VLOOKUP(AY82,CODES!$A$3:$D$1348,4,FALSE),"X"))</f>
        <v/>
      </c>
      <c r="AN82" s="258">
        <f>SUM(IFERROR(VLOOKUP(AP82,CODES!$A$3:$D$1348,4,FALSE)*BC82,0),IFERROR(VLOOKUP(AQ82,CODES!$A$3:$D$1348,4,FALSE)*BF82,0),IFERROR(VLOOKUP(AR82,CODES!$A$3:$D$1348,4,FALSE)*BI82,0),IFERROR(VLOOKUP(AS82,CODES!$A$3:$D$1348,4,FALSE)*BL82,0),IFERROR(VLOOKUP(AT82,CODES!$A$3:$D$1348,4,FALSE)*BO82,0),IFERROR(VLOOKUP(AU82,CODES!$A$3:$D$1348,4,FALSE)*BR82,0),IFERROR(VLOOKUP(AV82,CODES!$A$3:$D$1348,4,FALSE)*BU82,0),IFERROR(VLOOKUP(AW82,CODES!$A$3:$D$1348,4,FALSE)*BX82,0),IFERROR(VLOOKUP(AX82,CODES!$A$3:$D$1348,4,FALSE)*CA82,0),IFERROR(VLOOKUP(AY82,CODES!$A$3:$D$1348,4,FALSE)*CD82,0))</f>
        <v>0</v>
      </c>
      <c r="AO82" s="258">
        <f>SUM(IFERROR(VLOOKUP(AP82,CODES!$A$3:$D$1348,3,FALSE)*BC82,0),IFERROR(VLOOKUP(AQ82,CODES!$A$3:$D$1348,3,FALSE)*BF82,0),IFERROR(VLOOKUP(AR82,CODES!$A$3:$D$1348,3,FALSE)*BI82,0),IFERROR(VLOOKUP(AS82,CODES!$A$3:$D$1348,3,FALSE)*BL82,0),IFERROR(VLOOKUP(AT82,CODES!$A$3:$D$1348,3,FALSE)*BO82,0),IFERROR(VLOOKUP(AU82,CODES!$A$3:$D$1348,3,FALSE)*BR82,0),IFERROR(VLOOKUP(AV82,CODES!$A$3:$D$1348,3,FALSE)*BU82,0),IFERROR(VLOOKUP(AW82,CODES!$A$3:$D$1348,3,FALSE)*BX82,0),IFERROR(VLOOKUP(AX82,CODES!$A$3:$D$1348,3,FALSE)*CA82,0),IFERROR(VLOOKUP(AY82,CODES!$A$3:$D$1348,3,FALSE)*CD82,0))+B82</f>
        <v>0</v>
      </c>
      <c r="AP82" s="271" t="str">
        <f t="shared" si="103"/>
        <v/>
      </c>
      <c r="AQ82" s="271" t="str">
        <f t="shared" si="104"/>
        <v/>
      </c>
      <c r="AR82" s="271" t="str">
        <f t="shared" si="105"/>
        <v/>
      </c>
      <c r="AS82" s="271" t="str">
        <f t="shared" si="106"/>
        <v/>
      </c>
      <c r="AT82" s="271" t="str">
        <f t="shared" si="107"/>
        <v/>
      </c>
      <c r="AU82" s="271" t="str">
        <f t="shared" si="108"/>
        <v/>
      </c>
      <c r="AV82" s="271" t="str">
        <f t="shared" si="109"/>
        <v/>
      </c>
      <c r="AW82" s="271" t="str">
        <f t="shared" si="110"/>
        <v/>
      </c>
      <c r="AX82" s="271" t="str">
        <f t="shared" si="111"/>
        <v/>
      </c>
      <c r="AY82" s="271" t="str">
        <f t="shared" si="112"/>
        <v/>
      </c>
      <c r="AZ82" s="258">
        <f t="shared" si="62"/>
        <v>0</v>
      </c>
      <c r="BA82" s="258">
        <f t="shared" si="63"/>
        <v>1</v>
      </c>
      <c r="BB82" s="258">
        <f t="shared" si="113"/>
        <v>0</v>
      </c>
      <c r="BC82" s="258">
        <f t="shared" si="114"/>
        <v>1</v>
      </c>
      <c r="BD82" s="258">
        <f t="shared" si="66"/>
        <v>1</v>
      </c>
      <c r="BE82" s="258">
        <f t="shared" si="115"/>
        <v>0</v>
      </c>
      <c r="BF82" s="258">
        <f t="shared" si="116"/>
        <v>1</v>
      </c>
      <c r="BG82" s="258">
        <f t="shared" si="69"/>
        <v>1</v>
      </c>
      <c r="BH82" s="258">
        <f t="shared" si="117"/>
        <v>0</v>
      </c>
      <c r="BI82" s="258">
        <f t="shared" si="118"/>
        <v>1</v>
      </c>
      <c r="BJ82" s="258">
        <f t="shared" si="72"/>
        <v>1</v>
      </c>
      <c r="BK82" s="258">
        <f t="shared" si="119"/>
        <v>0</v>
      </c>
      <c r="BL82" s="258">
        <f t="shared" si="120"/>
        <v>1</v>
      </c>
      <c r="BM82" s="258">
        <f t="shared" si="75"/>
        <v>1</v>
      </c>
      <c r="BN82" s="258">
        <f t="shared" si="121"/>
        <v>0</v>
      </c>
      <c r="BO82" s="258">
        <f t="shared" si="122"/>
        <v>1</v>
      </c>
      <c r="BP82" s="258">
        <f t="shared" si="78"/>
        <v>1</v>
      </c>
      <c r="BQ82" s="258">
        <f t="shared" si="123"/>
        <v>0</v>
      </c>
      <c r="BR82" s="258">
        <f t="shared" si="124"/>
        <v>1</v>
      </c>
      <c r="BS82" s="258">
        <f t="shared" si="81"/>
        <v>1</v>
      </c>
      <c r="BT82" s="258">
        <f t="shared" si="125"/>
        <v>0</v>
      </c>
      <c r="BU82" s="258">
        <f t="shared" si="126"/>
        <v>1</v>
      </c>
      <c r="BV82" s="258">
        <f t="shared" si="84"/>
        <v>1</v>
      </c>
      <c r="BW82" s="258">
        <f t="shared" si="127"/>
        <v>0</v>
      </c>
      <c r="BX82" s="258">
        <f t="shared" si="128"/>
        <v>1</v>
      </c>
      <c r="BY82" s="258">
        <f t="shared" si="87"/>
        <v>1</v>
      </c>
      <c r="BZ82" s="258">
        <f t="shared" si="129"/>
        <v>0</v>
      </c>
      <c r="CA82" s="258">
        <f t="shared" si="130"/>
        <v>1</v>
      </c>
      <c r="CB82" s="258">
        <f t="shared" si="90"/>
        <v>1</v>
      </c>
      <c r="CC82" s="258">
        <f t="shared" si="131"/>
        <v>0</v>
      </c>
      <c r="CD82" s="258">
        <f t="shared" si="132"/>
        <v>1</v>
      </c>
    </row>
    <row r="83" spans="1:82">
      <c r="A83" s="258"/>
      <c r="B83" s="258"/>
      <c r="C83" s="259"/>
      <c r="D83" s="258"/>
      <c r="E83" s="258"/>
      <c r="F83" s="258"/>
      <c r="G83" s="258">
        <v>75</v>
      </c>
      <c r="H83" s="743" t="s">
        <v>3656</v>
      </c>
      <c r="I83" s="744"/>
      <c r="J83" s="739" t="s">
        <v>3657</v>
      </c>
      <c r="K83" s="745"/>
      <c r="L83" s="745"/>
      <c r="M83" s="272"/>
      <c r="N83" s="508">
        <f t="shared" si="30"/>
        <v>0</v>
      </c>
      <c r="O83" s="510">
        <f t="shared" si="99"/>
        <v>0</v>
      </c>
      <c r="P83" s="260">
        <f t="shared" si="100"/>
        <v>0</v>
      </c>
      <c r="Q83" s="261">
        <f t="shared" si="101"/>
        <v>0</v>
      </c>
      <c r="R83" s="261">
        <f t="shared" si="96"/>
        <v>0</v>
      </c>
      <c r="S83" s="262"/>
      <c r="T83" s="262"/>
      <c r="U83" s="263">
        <f t="shared" si="35"/>
        <v>1.288</v>
      </c>
      <c r="V83" s="264">
        <f>IF(E83="SP",1,IF(D83="",ExtraMargeMateriaal,(1-VLOOKUP(D83,TabelAankoop[],4,FALSE))))</f>
        <v>1</v>
      </c>
      <c r="W83" s="265">
        <f t="shared" si="36"/>
        <v>0.6885</v>
      </c>
      <c r="X83" s="266">
        <f t="shared" si="37"/>
        <v>1</v>
      </c>
      <c r="Y83" s="267">
        <f t="shared" si="38"/>
        <v>1.46</v>
      </c>
      <c r="Z83" s="267">
        <f t="shared" si="39"/>
        <v>1.1599999999999999</v>
      </c>
      <c r="AA83" s="268">
        <f t="shared" si="40"/>
        <v>0</v>
      </c>
      <c r="AB83" s="456">
        <f t="shared" si="41"/>
        <v>0</v>
      </c>
      <c r="AC83" s="457">
        <f t="shared" si="42"/>
        <v>0</v>
      </c>
      <c r="AD83" s="456">
        <f t="shared" si="43"/>
        <v>0</v>
      </c>
      <c r="AE83" s="458">
        <f t="shared" si="44"/>
        <v>0</v>
      </c>
      <c r="AF83" s="457">
        <f t="shared" si="102"/>
        <v>0</v>
      </c>
      <c r="AG83" s="456">
        <f t="shared" si="46"/>
        <v>0</v>
      </c>
      <c r="AH83" s="457">
        <f t="shared" si="47"/>
        <v>0</v>
      </c>
      <c r="AI83" s="268">
        <f t="shared" si="48"/>
        <v>0</v>
      </c>
      <c r="AJ83" s="269">
        <f t="shared" si="49"/>
        <v>0</v>
      </c>
      <c r="AK83" s="270">
        <f t="shared" si="50"/>
        <v>0</v>
      </c>
      <c r="AL83" s="415">
        <f t="shared" si="51"/>
        <v>0</v>
      </c>
      <c r="AM83" s="259" t="str">
        <f>IF(AP83="","",IFERROR(VLOOKUP(AP83,CODES!$A$3:$D$1348,4,FALSE),"X"))&amp;IF(AQ83="","",IFERROR(VLOOKUP(AQ83,CODES!$A$3:$D$1348,4,FALSE),"X"))&amp;IF(AR83="","",IFERROR(VLOOKUP(AR83,CODES!$A$3:$D$1348,4,FALSE),"X"))&amp;IF(AS83="","",IFERROR(VLOOKUP(AS83,CODES!$A$3:$D$1348,4,FALSE),"X"))&amp;IF(AT83="","",IFERROR(VLOOKUP(AT83,CODES!$A$3:$D$1348,4,FALSE),"X"))&amp;IF(AU83="","",IFERROR(VLOOKUP(AU83,CODES!$A$3:$D$1348,4,FALSE),"X"))&amp;IF(AV83="","",IFERROR(VLOOKUP(AV83,CODES!$A$3:$D$1348,4,FALSE),"X"))&amp;IF(AW83="","",IFERROR(VLOOKUP(AW83,CODES!$A$3:$D$1348,4,FALSE),"X"))&amp;IF(AX83="","",IFERROR(VLOOKUP(AX83,CODES!$A$3:$D$1348,4,FALSE),"X"))&amp;IF(AY83="","",IFERROR(VLOOKUP(AY83,CODES!$A$3:$D$1348,4,FALSE),"X"))</f>
        <v/>
      </c>
      <c r="AN83" s="258">
        <f>SUM(IFERROR(VLOOKUP(AP83,CODES!$A$3:$D$1348,4,FALSE)*BC83,0),IFERROR(VLOOKUP(AQ83,CODES!$A$3:$D$1348,4,FALSE)*BF83,0),IFERROR(VLOOKUP(AR83,CODES!$A$3:$D$1348,4,FALSE)*BI83,0),IFERROR(VLOOKUP(AS83,CODES!$A$3:$D$1348,4,FALSE)*BL83,0),IFERROR(VLOOKUP(AT83,CODES!$A$3:$D$1348,4,FALSE)*BO83,0),IFERROR(VLOOKUP(AU83,CODES!$A$3:$D$1348,4,FALSE)*BR83,0),IFERROR(VLOOKUP(AV83,CODES!$A$3:$D$1348,4,FALSE)*BU83,0),IFERROR(VLOOKUP(AW83,CODES!$A$3:$D$1348,4,FALSE)*BX83,0),IFERROR(VLOOKUP(AX83,CODES!$A$3:$D$1348,4,FALSE)*CA83,0),IFERROR(VLOOKUP(AY83,CODES!$A$3:$D$1348,4,FALSE)*CD83,0))</f>
        <v>0</v>
      </c>
      <c r="AO83" s="258">
        <f>SUM(IFERROR(VLOOKUP(AP83,CODES!$A$3:$D$1348,3,FALSE)*BC83,0),IFERROR(VLOOKUP(AQ83,CODES!$A$3:$D$1348,3,FALSE)*BF83,0),IFERROR(VLOOKUP(AR83,CODES!$A$3:$D$1348,3,FALSE)*BI83,0),IFERROR(VLOOKUP(AS83,CODES!$A$3:$D$1348,3,FALSE)*BL83,0),IFERROR(VLOOKUP(AT83,CODES!$A$3:$D$1348,3,FALSE)*BO83,0),IFERROR(VLOOKUP(AU83,CODES!$A$3:$D$1348,3,FALSE)*BR83,0),IFERROR(VLOOKUP(AV83,CODES!$A$3:$D$1348,3,FALSE)*BU83,0),IFERROR(VLOOKUP(AW83,CODES!$A$3:$D$1348,3,FALSE)*BX83,0),IFERROR(VLOOKUP(AX83,CODES!$A$3:$D$1348,3,FALSE)*CA83,0),IFERROR(VLOOKUP(AY83,CODES!$A$3:$D$1348,3,FALSE)*CD83,0))+B83</f>
        <v>0</v>
      </c>
      <c r="AP83" s="271" t="str">
        <f t="shared" si="103"/>
        <v/>
      </c>
      <c r="AQ83" s="271" t="str">
        <f t="shared" si="104"/>
        <v/>
      </c>
      <c r="AR83" s="271" t="str">
        <f t="shared" si="105"/>
        <v/>
      </c>
      <c r="AS83" s="271" t="str">
        <f t="shared" si="106"/>
        <v/>
      </c>
      <c r="AT83" s="271" t="str">
        <f t="shared" si="107"/>
        <v/>
      </c>
      <c r="AU83" s="271" t="str">
        <f t="shared" si="108"/>
        <v/>
      </c>
      <c r="AV83" s="271" t="str">
        <f t="shared" si="109"/>
        <v/>
      </c>
      <c r="AW83" s="271" t="str">
        <f t="shared" si="110"/>
        <v/>
      </c>
      <c r="AX83" s="271" t="str">
        <f t="shared" si="111"/>
        <v/>
      </c>
      <c r="AY83" s="271" t="str">
        <f t="shared" si="112"/>
        <v/>
      </c>
      <c r="AZ83" s="258">
        <f t="shared" si="62"/>
        <v>0</v>
      </c>
      <c r="BA83" s="258">
        <f t="shared" si="63"/>
        <v>1</v>
      </c>
      <c r="BB83" s="258">
        <f t="shared" si="113"/>
        <v>0</v>
      </c>
      <c r="BC83" s="258">
        <f t="shared" si="114"/>
        <v>1</v>
      </c>
      <c r="BD83" s="258">
        <f t="shared" si="66"/>
        <v>1</v>
      </c>
      <c r="BE83" s="258">
        <f t="shared" si="115"/>
        <v>0</v>
      </c>
      <c r="BF83" s="258">
        <f t="shared" si="116"/>
        <v>1</v>
      </c>
      <c r="BG83" s="258">
        <f t="shared" si="69"/>
        <v>1</v>
      </c>
      <c r="BH83" s="258">
        <f t="shared" si="117"/>
        <v>0</v>
      </c>
      <c r="BI83" s="258">
        <f t="shared" si="118"/>
        <v>1</v>
      </c>
      <c r="BJ83" s="258">
        <f t="shared" si="72"/>
        <v>1</v>
      </c>
      <c r="BK83" s="258">
        <f t="shared" si="119"/>
        <v>0</v>
      </c>
      <c r="BL83" s="258">
        <f t="shared" si="120"/>
        <v>1</v>
      </c>
      <c r="BM83" s="258">
        <f t="shared" si="75"/>
        <v>1</v>
      </c>
      <c r="BN83" s="258">
        <f t="shared" si="121"/>
        <v>0</v>
      </c>
      <c r="BO83" s="258">
        <f t="shared" si="122"/>
        <v>1</v>
      </c>
      <c r="BP83" s="258">
        <f t="shared" si="78"/>
        <v>1</v>
      </c>
      <c r="BQ83" s="258">
        <f t="shared" si="123"/>
        <v>0</v>
      </c>
      <c r="BR83" s="258">
        <f t="shared" si="124"/>
        <v>1</v>
      </c>
      <c r="BS83" s="258">
        <f t="shared" si="81"/>
        <v>1</v>
      </c>
      <c r="BT83" s="258">
        <f t="shared" si="125"/>
        <v>0</v>
      </c>
      <c r="BU83" s="258">
        <f t="shared" si="126"/>
        <v>1</v>
      </c>
      <c r="BV83" s="258">
        <f t="shared" si="84"/>
        <v>1</v>
      </c>
      <c r="BW83" s="258">
        <f t="shared" si="127"/>
        <v>0</v>
      </c>
      <c r="BX83" s="258">
        <f t="shared" si="128"/>
        <v>1</v>
      </c>
      <c r="BY83" s="258">
        <f t="shared" si="87"/>
        <v>1</v>
      </c>
      <c r="BZ83" s="258">
        <f t="shared" si="129"/>
        <v>0</v>
      </c>
      <c r="CA83" s="258">
        <f t="shared" si="130"/>
        <v>1</v>
      </c>
      <c r="CB83" s="258">
        <f t="shared" si="90"/>
        <v>1</v>
      </c>
      <c r="CC83" s="258">
        <f t="shared" si="131"/>
        <v>0</v>
      </c>
      <c r="CD83" s="258">
        <f t="shared" si="132"/>
        <v>1</v>
      </c>
    </row>
    <row r="84" spans="1:82">
      <c r="A84" s="258"/>
      <c r="B84" s="258"/>
      <c r="C84" s="259"/>
      <c r="D84" s="258"/>
      <c r="E84" s="258"/>
      <c r="F84" s="258"/>
      <c r="G84" s="258">
        <v>76</v>
      </c>
      <c r="H84" s="743" t="s">
        <v>3658</v>
      </c>
      <c r="I84" s="744"/>
      <c r="J84" s="739" t="s">
        <v>3659</v>
      </c>
      <c r="K84" s="745"/>
      <c r="L84" s="745"/>
      <c r="M84" s="272"/>
      <c r="N84" s="508">
        <f t="shared" si="30"/>
        <v>0</v>
      </c>
      <c r="O84" s="510">
        <f t="shared" si="99"/>
        <v>0</v>
      </c>
      <c r="P84" s="260">
        <f t="shared" si="100"/>
        <v>0</v>
      </c>
      <c r="Q84" s="261">
        <f t="shared" si="101"/>
        <v>0</v>
      </c>
      <c r="R84" s="261">
        <f t="shared" si="96"/>
        <v>0</v>
      </c>
      <c r="S84" s="262"/>
      <c r="T84" s="262"/>
      <c r="U84" s="263">
        <f t="shared" si="35"/>
        <v>1.288</v>
      </c>
      <c r="V84" s="264">
        <f>IF(E84="SP",1,IF(D84="",ExtraMargeMateriaal,(1-VLOOKUP(D84,TabelAankoop[],4,FALSE))))</f>
        <v>1</v>
      </c>
      <c r="W84" s="265">
        <f t="shared" si="36"/>
        <v>0.6885</v>
      </c>
      <c r="X84" s="266">
        <f t="shared" si="37"/>
        <v>1</v>
      </c>
      <c r="Y84" s="267">
        <f t="shared" si="38"/>
        <v>1.46</v>
      </c>
      <c r="Z84" s="267">
        <f t="shared" si="39"/>
        <v>1.1599999999999999</v>
      </c>
      <c r="AA84" s="268">
        <f t="shared" si="40"/>
        <v>0</v>
      </c>
      <c r="AB84" s="456">
        <f t="shared" si="41"/>
        <v>0</v>
      </c>
      <c r="AC84" s="457">
        <f t="shared" si="42"/>
        <v>0</v>
      </c>
      <c r="AD84" s="456">
        <f t="shared" si="43"/>
        <v>0</v>
      </c>
      <c r="AE84" s="458">
        <f t="shared" si="44"/>
        <v>0</v>
      </c>
      <c r="AF84" s="457">
        <f t="shared" si="102"/>
        <v>0</v>
      </c>
      <c r="AG84" s="456">
        <f t="shared" si="46"/>
        <v>0</v>
      </c>
      <c r="AH84" s="457">
        <f t="shared" si="47"/>
        <v>0</v>
      </c>
      <c r="AI84" s="268">
        <f t="shared" si="48"/>
        <v>0</v>
      </c>
      <c r="AJ84" s="269">
        <f t="shared" si="49"/>
        <v>0</v>
      </c>
      <c r="AK84" s="270">
        <f t="shared" si="50"/>
        <v>0</v>
      </c>
      <c r="AL84" s="415">
        <f t="shared" si="51"/>
        <v>0</v>
      </c>
      <c r="AM84" s="259" t="str">
        <f>IF(AP84="","",IFERROR(VLOOKUP(AP84,CODES!$A$3:$D$1348,4,FALSE),"X"))&amp;IF(AQ84="","",IFERROR(VLOOKUP(AQ84,CODES!$A$3:$D$1348,4,FALSE),"X"))&amp;IF(AR84="","",IFERROR(VLOOKUP(AR84,CODES!$A$3:$D$1348,4,FALSE),"X"))&amp;IF(AS84="","",IFERROR(VLOOKUP(AS84,CODES!$A$3:$D$1348,4,FALSE),"X"))&amp;IF(AT84="","",IFERROR(VLOOKUP(AT84,CODES!$A$3:$D$1348,4,FALSE),"X"))&amp;IF(AU84="","",IFERROR(VLOOKUP(AU84,CODES!$A$3:$D$1348,4,FALSE),"X"))&amp;IF(AV84="","",IFERROR(VLOOKUP(AV84,CODES!$A$3:$D$1348,4,FALSE),"X"))&amp;IF(AW84="","",IFERROR(VLOOKUP(AW84,CODES!$A$3:$D$1348,4,FALSE),"X"))&amp;IF(AX84="","",IFERROR(VLOOKUP(AX84,CODES!$A$3:$D$1348,4,FALSE),"X"))&amp;IF(AY84="","",IFERROR(VLOOKUP(AY84,CODES!$A$3:$D$1348,4,FALSE),"X"))</f>
        <v/>
      </c>
      <c r="AN84" s="258">
        <f>SUM(IFERROR(VLOOKUP(AP84,CODES!$A$3:$D$1348,4,FALSE)*BC84,0),IFERROR(VLOOKUP(AQ84,CODES!$A$3:$D$1348,4,FALSE)*BF84,0),IFERROR(VLOOKUP(AR84,CODES!$A$3:$D$1348,4,FALSE)*BI84,0),IFERROR(VLOOKUP(AS84,CODES!$A$3:$D$1348,4,FALSE)*BL84,0),IFERROR(VLOOKUP(AT84,CODES!$A$3:$D$1348,4,FALSE)*BO84,0),IFERROR(VLOOKUP(AU84,CODES!$A$3:$D$1348,4,FALSE)*BR84,0),IFERROR(VLOOKUP(AV84,CODES!$A$3:$D$1348,4,FALSE)*BU84,0),IFERROR(VLOOKUP(AW84,CODES!$A$3:$D$1348,4,FALSE)*BX84,0),IFERROR(VLOOKUP(AX84,CODES!$A$3:$D$1348,4,FALSE)*CA84,0),IFERROR(VLOOKUP(AY84,CODES!$A$3:$D$1348,4,FALSE)*CD84,0))</f>
        <v>0</v>
      </c>
      <c r="AO84" s="258">
        <f>SUM(IFERROR(VLOOKUP(AP84,CODES!$A$3:$D$1348,3,FALSE)*BC84,0),IFERROR(VLOOKUP(AQ84,CODES!$A$3:$D$1348,3,FALSE)*BF84,0),IFERROR(VLOOKUP(AR84,CODES!$A$3:$D$1348,3,FALSE)*BI84,0),IFERROR(VLOOKUP(AS84,CODES!$A$3:$D$1348,3,FALSE)*BL84,0),IFERROR(VLOOKUP(AT84,CODES!$A$3:$D$1348,3,FALSE)*BO84,0),IFERROR(VLOOKUP(AU84,CODES!$A$3:$D$1348,3,FALSE)*BR84,0),IFERROR(VLOOKUP(AV84,CODES!$A$3:$D$1348,3,FALSE)*BU84,0),IFERROR(VLOOKUP(AW84,CODES!$A$3:$D$1348,3,FALSE)*BX84,0),IFERROR(VLOOKUP(AX84,CODES!$A$3:$D$1348,3,FALSE)*CA84,0),IFERROR(VLOOKUP(AY84,CODES!$A$3:$D$1348,3,FALSE)*CD84,0))+B84</f>
        <v>0</v>
      </c>
      <c r="AP84" s="271" t="str">
        <f t="shared" si="103"/>
        <v/>
      </c>
      <c r="AQ84" s="271" t="str">
        <f t="shared" si="104"/>
        <v/>
      </c>
      <c r="AR84" s="271" t="str">
        <f t="shared" si="105"/>
        <v/>
      </c>
      <c r="AS84" s="271" t="str">
        <f t="shared" si="106"/>
        <v/>
      </c>
      <c r="AT84" s="271" t="str">
        <f t="shared" si="107"/>
        <v/>
      </c>
      <c r="AU84" s="271" t="str">
        <f t="shared" si="108"/>
        <v/>
      </c>
      <c r="AV84" s="271" t="str">
        <f t="shared" si="109"/>
        <v/>
      </c>
      <c r="AW84" s="271" t="str">
        <f t="shared" si="110"/>
        <v/>
      </c>
      <c r="AX84" s="271" t="str">
        <f t="shared" si="111"/>
        <v/>
      </c>
      <c r="AY84" s="271" t="str">
        <f t="shared" si="112"/>
        <v/>
      </c>
      <c r="AZ84" s="258">
        <f t="shared" si="62"/>
        <v>0</v>
      </c>
      <c r="BA84" s="258">
        <f t="shared" si="63"/>
        <v>1</v>
      </c>
      <c r="BB84" s="258">
        <f t="shared" si="113"/>
        <v>0</v>
      </c>
      <c r="BC84" s="258">
        <f t="shared" si="114"/>
        <v>1</v>
      </c>
      <c r="BD84" s="258">
        <f t="shared" si="66"/>
        <v>1</v>
      </c>
      <c r="BE84" s="258">
        <f t="shared" si="115"/>
        <v>0</v>
      </c>
      <c r="BF84" s="258">
        <f t="shared" si="116"/>
        <v>1</v>
      </c>
      <c r="BG84" s="258">
        <f t="shared" si="69"/>
        <v>1</v>
      </c>
      <c r="BH84" s="258">
        <f t="shared" si="117"/>
        <v>0</v>
      </c>
      <c r="BI84" s="258">
        <f t="shared" si="118"/>
        <v>1</v>
      </c>
      <c r="BJ84" s="258">
        <f t="shared" si="72"/>
        <v>1</v>
      </c>
      <c r="BK84" s="258">
        <f t="shared" si="119"/>
        <v>0</v>
      </c>
      <c r="BL84" s="258">
        <f t="shared" si="120"/>
        <v>1</v>
      </c>
      <c r="BM84" s="258">
        <f t="shared" si="75"/>
        <v>1</v>
      </c>
      <c r="BN84" s="258">
        <f t="shared" si="121"/>
        <v>0</v>
      </c>
      <c r="BO84" s="258">
        <f t="shared" si="122"/>
        <v>1</v>
      </c>
      <c r="BP84" s="258">
        <f t="shared" si="78"/>
        <v>1</v>
      </c>
      <c r="BQ84" s="258">
        <f t="shared" si="123"/>
        <v>0</v>
      </c>
      <c r="BR84" s="258">
        <f t="shared" si="124"/>
        <v>1</v>
      </c>
      <c r="BS84" s="258">
        <f t="shared" si="81"/>
        <v>1</v>
      </c>
      <c r="BT84" s="258">
        <f t="shared" si="125"/>
        <v>0</v>
      </c>
      <c r="BU84" s="258">
        <f t="shared" si="126"/>
        <v>1</v>
      </c>
      <c r="BV84" s="258">
        <f t="shared" si="84"/>
        <v>1</v>
      </c>
      <c r="BW84" s="258">
        <f t="shared" si="127"/>
        <v>0</v>
      </c>
      <c r="BX84" s="258">
        <f t="shared" si="128"/>
        <v>1</v>
      </c>
      <c r="BY84" s="258">
        <f t="shared" si="87"/>
        <v>1</v>
      </c>
      <c r="BZ84" s="258">
        <f t="shared" si="129"/>
        <v>0</v>
      </c>
      <c r="CA84" s="258">
        <f t="shared" si="130"/>
        <v>1</v>
      </c>
      <c r="CB84" s="258">
        <f t="shared" si="90"/>
        <v>1</v>
      </c>
      <c r="CC84" s="258">
        <f t="shared" si="131"/>
        <v>0</v>
      </c>
      <c r="CD84" s="258">
        <f t="shared" si="132"/>
        <v>1</v>
      </c>
    </row>
    <row r="85" spans="1:82" ht="28.9">
      <c r="A85" s="258"/>
      <c r="B85" s="258"/>
      <c r="C85" s="259"/>
      <c r="D85" s="258"/>
      <c r="E85" s="258"/>
      <c r="F85" s="258"/>
      <c r="G85" s="258">
        <v>77</v>
      </c>
      <c r="H85" s="743" t="s">
        <v>3660</v>
      </c>
      <c r="I85" s="744"/>
      <c r="J85" s="739" t="s">
        <v>3661</v>
      </c>
      <c r="K85" s="745"/>
      <c r="L85" s="745"/>
      <c r="M85" s="272"/>
      <c r="N85" s="508">
        <f t="shared" si="30"/>
        <v>0</v>
      </c>
      <c r="O85" s="510">
        <f t="shared" si="99"/>
        <v>0</v>
      </c>
      <c r="P85" s="260">
        <f t="shared" si="100"/>
        <v>0</v>
      </c>
      <c r="Q85" s="261">
        <f t="shared" si="101"/>
        <v>0</v>
      </c>
      <c r="R85" s="261">
        <f t="shared" si="96"/>
        <v>0</v>
      </c>
      <c r="S85" s="262"/>
      <c r="T85" s="262"/>
      <c r="U85" s="263">
        <f t="shared" si="35"/>
        <v>1.288</v>
      </c>
      <c r="V85" s="264">
        <f>IF(E85="SP",1,IF(D85="",ExtraMargeMateriaal,(1-VLOOKUP(D85,TabelAankoop[],4,FALSE))))</f>
        <v>1</v>
      </c>
      <c r="W85" s="265">
        <f t="shared" si="36"/>
        <v>0.6885</v>
      </c>
      <c r="X85" s="266">
        <f t="shared" si="37"/>
        <v>1</v>
      </c>
      <c r="Y85" s="267">
        <f t="shared" si="38"/>
        <v>1.46</v>
      </c>
      <c r="Z85" s="267">
        <f t="shared" si="39"/>
        <v>1.1599999999999999</v>
      </c>
      <c r="AA85" s="268">
        <f t="shared" si="40"/>
        <v>0</v>
      </c>
      <c r="AB85" s="456">
        <f t="shared" si="41"/>
        <v>0</v>
      </c>
      <c r="AC85" s="457">
        <f t="shared" si="42"/>
        <v>0</v>
      </c>
      <c r="AD85" s="456">
        <f t="shared" si="43"/>
        <v>0</v>
      </c>
      <c r="AE85" s="458">
        <f t="shared" si="44"/>
        <v>0</v>
      </c>
      <c r="AF85" s="457">
        <f t="shared" si="102"/>
        <v>0</v>
      </c>
      <c r="AG85" s="456">
        <f t="shared" si="46"/>
        <v>0</v>
      </c>
      <c r="AH85" s="457">
        <f t="shared" si="47"/>
        <v>0</v>
      </c>
      <c r="AI85" s="268">
        <f t="shared" si="48"/>
        <v>0</v>
      </c>
      <c r="AJ85" s="269">
        <f t="shared" si="49"/>
        <v>0</v>
      </c>
      <c r="AK85" s="270">
        <f t="shared" si="50"/>
        <v>0</v>
      </c>
      <c r="AL85" s="415">
        <f t="shared" si="51"/>
        <v>0</v>
      </c>
      <c r="AM85" s="259" t="str">
        <f>IF(AP85="","",IFERROR(VLOOKUP(AP85,CODES!$A$3:$D$1348,4,FALSE),"X"))&amp;IF(AQ85="","",IFERROR(VLOOKUP(AQ85,CODES!$A$3:$D$1348,4,FALSE),"X"))&amp;IF(AR85="","",IFERROR(VLOOKUP(AR85,CODES!$A$3:$D$1348,4,FALSE),"X"))&amp;IF(AS85="","",IFERROR(VLOOKUP(AS85,CODES!$A$3:$D$1348,4,FALSE),"X"))&amp;IF(AT85="","",IFERROR(VLOOKUP(AT85,CODES!$A$3:$D$1348,4,FALSE),"X"))&amp;IF(AU85="","",IFERROR(VLOOKUP(AU85,CODES!$A$3:$D$1348,4,FALSE),"X"))&amp;IF(AV85="","",IFERROR(VLOOKUP(AV85,CODES!$A$3:$D$1348,4,FALSE),"X"))&amp;IF(AW85="","",IFERROR(VLOOKUP(AW85,CODES!$A$3:$D$1348,4,FALSE),"X"))&amp;IF(AX85="","",IFERROR(VLOOKUP(AX85,CODES!$A$3:$D$1348,4,FALSE),"X"))&amp;IF(AY85="","",IFERROR(VLOOKUP(AY85,CODES!$A$3:$D$1348,4,FALSE),"X"))</f>
        <v/>
      </c>
      <c r="AN85" s="258">
        <f>SUM(IFERROR(VLOOKUP(AP85,CODES!$A$3:$D$1348,4,FALSE)*BC85,0),IFERROR(VLOOKUP(AQ85,CODES!$A$3:$D$1348,4,FALSE)*BF85,0),IFERROR(VLOOKUP(AR85,CODES!$A$3:$D$1348,4,FALSE)*BI85,0),IFERROR(VLOOKUP(AS85,CODES!$A$3:$D$1348,4,FALSE)*BL85,0),IFERROR(VLOOKUP(AT85,CODES!$A$3:$D$1348,4,FALSE)*BO85,0),IFERROR(VLOOKUP(AU85,CODES!$A$3:$D$1348,4,FALSE)*BR85,0),IFERROR(VLOOKUP(AV85,CODES!$A$3:$D$1348,4,FALSE)*BU85,0),IFERROR(VLOOKUP(AW85,CODES!$A$3:$D$1348,4,FALSE)*BX85,0),IFERROR(VLOOKUP(AX85,CODES!$A$3:$D$1348,4,FALSE)*CA85,0),IFERROR(VLOOKUP(AY85,CODES!$A$3:$D$1348,4,FALSE)*CD85,0))</f>
        <v>0</v>
      </c>
      <c r="AO85" s="258">
        <f>SUM(IFERROR(VLOOKUP(AP85,CODES!$A$3:$D$1348,3,FALSE)*BC85,0),IFERROR(VLOOKUP(AQ85,CODES!$A$3:$D$1348,3,FALSE)*BF85,0),IFERROR(VLOOKUP(AR85,CODES!$A$3:$D$1348,3,FALSE)*BI85,0),IFERROR(VLOOKUP(AS85,CODES!$A$3:$D$1348,3,FALSE)*BL85,0),IFERROR(VLOOKUP(AT85,CODES!$A$3:$D$1348,3,FALSE)*BO85,0),IFERROR(VLOOKUP(AU85,CODES!$A$3:$D$1348,3,FALSE)*BR85,0),IFERROR(VLOOKUP(AV85,CODES!$A$3:$D$1348,3,FALSE)*BU85,0),IFERROR(VLOOKUP(AW85,CODES!$A$3:$D$1348,3,FALSE)*BX85,0),IFERROR(VLOOKUP(AX85,CODES!$A$3:$D$1348,3,FALSE)*CA85,0),IFERROR(VLOOKUP(AY85,CODES!$A$3:$D$1348,3,FALSE)*CD85,0))+B85</f>
        <v>0</v>
      </c>
      <c r="AP85" s="271" t="str">
        <f t="shared" si="103"/>
        <v/>
      </c>
      <c r="AQ85" s="271" t="str">
        <f t="shared" si="104"/>
        <v/>
      </c>
      <c r="AR85" s="271" t="str">
        <f t="shared" si="105"/>
        <v/>
      </c>
      <c r="AS85" s="271" t="str">
        <f t="shared" si="106"/>
        <v/>
      </c>
      <c r="AT85" s="271" t="str">
        <f t="shared" si="107"/>
        <v/>
      </c>
      <c r="AU85" s="271" t="str">
        <f t="shared" si="108"/>
        <v/>
      </c>
      <c r="AV85" s="271" t="str">
        <f t="shared" si="109"/>
        <v/>
      </c>
      <c r="AW85" s="271" t="str">
        <f t="shared" si="110"/>
        <v/>
      </c>
      <c r="AX85" s="271" t="str">
        <f t="shared" si="111"/>
        <v/>
      </c>
      <c r="AY85" s="271" t="str">
        <f t="shared" si="112"/>
        <v/>
      </c>
      <c r="AZ85" s="258">
        <f t="shared" si="62"/>
        <v>0</v>
      </c>
      <c r="BA85" s="258">
        <f t="shared" si="63"/>
        <v>1</v>
      </c>
      <c r="BB85" s="258">
        <f t="shared" si="113"/>
        <v>0</v>
      </c>
      <c r="BC85" s="258">
        <f t="shared" si="114"/>
        <v>1</v>
      </c>
      <c r="BD85" s="258">
        <f t="shared" si="66"/>
        <v>1</v>
      </c>
      <c r="BE85" s="258">
        <f t="shared" si="115"/>
        <v>0</v>
      </c>
      <c r="BF85" s="258">
        <f t="shared" si="116"/>
        <v>1</v>
      </c>
      <c r="BG85" s="258">
        <f t="shared" si="69"/>
        <v>1</v>
      </c>
      <c r="BH85" s="258">
        <f t="shared" si="117"/>
        <v>0</v>
      </c>
      <c r="BI85" s="258">
        <f t="shared" si="118"/>
        <v>1</v>
      </c>
      <c r="BJ85" s="258">
        <f t="shared" si="72"/>
        <v>1</v>
      </c>
      <c r="BK85" s="258">
        <f t="shared" si="119"/>
        <v>0</v>
      </c>
      <c r="BL85" s="258">
        <f t="shared" si="120"/>
        <v>1</v>
      </c>
      <c r="BM85" s="258">
        <f t="shared" si="75"/>
        <v>1</v>
      </c>
      <c r="BN85" s="258">
        <f t="shared" si="121"/>
        <v>0</v>
      </c>
      <c r="BO85" s="258">
        <f t="shared" si="122"/>
        <v>1</v>
      </c>
      <c r="BP85" s="258">
        <f t="shared" si="78"/>
        <v>1</v>
      </c>
      <c r="BQ85" s="258">
        <f t="shared" si="123"/>
        <v>0</v>
      </c>
      <c r="BR85" s="258">
        <f t="shared" si="124"/>
        <v>1</v>
      </c>
      <c r="BS85" s="258">
        <f t="shared" si="81"/>
        <v>1</v>
      </c>
      <c r="BT85" s="258">
        <f t="shared" si="125"/>
        <v>0</v>
      </c>
      <c r="BU85" s="258">
        <f t="shared" si="126"/>
        <v>1</v>
      </c>
      <c r="BV85" s="258">
        <f t="shared" si="84"/>
        <v>1</v>
      </c>
      <c r="BW85" s="258">
        <f t="shared" si="127"/>
        <v>0</v>
      </c>
      <c r="BX85" s="258">
        <f t="shared" si="128"/>
        <v>1</v>
      </c>
      <c r="BY85" s="258">
        <f t="shared" si="87"/>
        <v>1</v>
      </c>
      <c r="BZ85" s="258">
        <f t="shared" si="129"/>
        <v>0</v>
      </c>
      <c r="CA85" s="258">
        <f t="shared" si="130"/>
        <v>1</v>
      </c>
      <c r="CB85" s="258">
        <f t="shared" si="90"/>
        <v>1</v>
      </c>
      <c r="CC85" s="258">
        <f t="shared" si="131"/>
        <v>0</v>
      </c>
      <c r="CD85" s="258">
        <f t="shared" si="132"/>
        <v>1</v>
      </c>
    </row>
    <row r="86" spans="1:82" ht="72">
      <c r="A86" s="258" t="s">
        <v>3662</v>
      </c>
      <c r="B86" s="258"/>
      <c r="C86" s="259"/>
      <c r="D86" s="258" t="s">
        <v>3663</v>
      </c>
      <c r="E86" s="258"/>
      <c r="F86" s="717"/>
      <c r="G86" s="258">
        <v>78</v>
      </c>
      <c r="H86" s="746" t="s">
        <v>3664</v>
      </c>
      <c r="I86" s="747"/>
      <c r="J86" s="748" t="s">
        <v>3665</v>
      </c>
      <c r="K86" s="749" t="s">
        <v>3491</v>
      </c>
      <c r="L86" s="749" t="s">
        <v>3492</v>
      </c>
      <c r="M86" s="738">
        <v>1</v>
      </c>
      <c r="N86" s="508">
        <f t="shared" si="30"/>
        <v>76318.25</v>
      </c>
      <c r="O86" s="510">
        <f t="shared" si="99"/>
        <v>76318.25</v>
      </c>
      <c r="P86" s="260">
        <f t="shared" si="100"/>
        <v>25072.089200000002</v>
      </c>
      <c r="Q86" s="261">
        <f t="shared" si="101"/>
        <v>46046</v>
      </c>
      <c r="R86" s="261">
        <f t="shared" si="96"/>
        <v>0</v>
      </c>
      <c r="S86" s="737" t="s">
        <v>3666</v>
      </c>
      <c r="T86" s="262"/>
      <c r="U86" s="263">
        <f t="shared" si="35"/>
        <v>1.288</v>
      </c>
      <c r="V86" s="264">
        <f>IF(E86="SP",1,IF(D86="",ExtraMargeMateriaal,(1-VLOOKUP(D86,TabelAankoop[],4,FALSE))))</f>
        <v>0.92999999999999994</v>
      </c>
      <c r="W86" s="265">
        <f t="shared" si="36"/>
        <v>0.6885</v>
      </c>
      <c r="X86" s="266">
        <f t="shared" si="37"/>
        <v>1</v>
      </c>
      <c r="Y86" s="267">
        <f t="shared" si="38"/>
        <v>1.46</v>
      </c>
      <c r="Z86" s="267">
        <f t="shared" si="39"/>
        <v>1.1599999999999999</v>
      </c>
      <c r="AA86" s="268">
        <f t="shared" si="40"/>
        <v>76318.25</v>
      </c>
      <c r="AB86" s="456">
        <f t="shared" si="41"/>
        <v>23317.040000000001</v>
      </c>
      <c r="AC86" s="457">
        <f t="shared" si="42"/>
        <v>30032.35</v>
      </c>
      <c r="AD86" s="456">
        <f t="shared" si="43"/>
        <v>46285.9</v>
      </c>
      <c r="AE86" s="458">
        <f t="shared" si="44"/>
        <v>46046</v>
      </c>
      <c r="AF86" s="457">
        <f t="shared" si="102"/>
        <v>767.43333333333328</v>
      </c>
      <c r="AG86" s="456">
        <f t="shared" si="46"/>
        <v>0</v>
      </c>
      <c r="AH86" s="457">
        <f t="shared" si="47"/>
        <v>0</v>
      </c>
      <c r="AI86" s="268">
        <f t="shared" si="48"/>
        <v>23317.042956000001</v>
      </c>
      <c r="AJ86" s="269">
        <f t="shared" si="49"/>
        <v>30032.351327328</v>
      </c>
      <c r="AK86" s="270">
        <f t="shared" si="50"/>
        <v>46285.899659999995</v>
      </c>
      <c r="AL86" s="415">
        <f t="shared" si="51"/>
        <v>0</v>
      </c>
      <c r="AM86" s="259" t="str">
        <f>IF(AP86="","",IFERROR(VLOOKUP(AP86,CODES!$A$3:$D$1348,4,FALSE),"X"))&amp;IF(AQ86="","",IFERROR(VLOOKUP(AQ86,CODES!$A$3:$D$1348,4,FALSE),"X"))&amp;IF(AR86="","",IFERROR(VLOOKUP(AR86,CODES!$A$3:$D$1348,4,FALSE),"X"))&amp;IF(AS86="","",IFERROR(VLOOKUP(AS86,CODES!$A$3:$D$1348,4,FALSE),"X"))&amp;IF(AT86="","",IFERROR(VLOOKUP(AT86,CODES!$A$3:$D$1348,4,FALSE),"X"))&amp;IF(AU86="","",IFERROR(VLOOKUP(AU86,CODES!$A$3:$D$1348,4,FALSE),"X"))&amp;IF(AV86="","",IFERROR(VLOOKUP(AV86,CODES!$A$3:$D$1348,4,FALSE),"X"))&amp;IF(AW86="","",IFERROR(VLOOKUP(AW86,CODES!$A$3:$D$1348,4,FALSE),"X"))&amp;IF(AX86="","",IFERROR(VLOOKUP(AX86,CODES!$A$3:$D$1348,4,FALSE),"X"))&amp;IF(AY86="","",IFERROR(VLOOKUP(AY86,CODES!$A$3:$D$1348,4,FALSE),"X"))</f>
        <v>1,510</v>
      </c>
      <c r="AN86" s="258">
        <f>SUM(IFERROR(VLOOKUP(AP86,CODES!$A$3:$D$1348,4,FALSE)*BC86,0),IFERROR(VLOOKUP(AQ86,CODES!$A$3:$D$1348,4,FALSE)*BF86,0),IFERROR(VLOOKUP(AR86,CODES!$A$3:$D$1348,4,FALSE)*BI86,0),IFERROR(VLOOKUP(AS86,CODES!$A$3:$D$1348,4,FALSE)*BL86,0),IFERROR(VLOOKUP(AT86,CODES!$A$3:$D$1348,4,FALSE)*BO86,0),IFERROR(VLOOKUP(AU86,CODES!$A$3:$D$1348,4,FALSE)*BR86,0),IFERROR(VLOOKUP(AV86,CODES!$A$3:$D$1348,4,FALSE)*BU86,0),IFERROR(VLOOKUP(AW86,CODES!$A$3:$D$1348,4,FALSE)*BX86,0),IFERROR(VLOOKUP(AX86,CODES!$A$3:$D$1348,4,FALSE)*CA86,0),IFERROR(VLOOKUP(AY86,CODES!$A$3:$D$1348,4,FALSE)*CD86,0))</f>
        <v>46046</v>
      </c>
      <c r="AO86" s="258">
        <f>SUM(IFERROR(VLOOKUP(AP86,CODES!$A$3:$D$1348,3,FALSE)*BC86,0),IFERROR(VLOOKUP(AQ86,CODES!$A$3:$D$1348,3,FALSE)*BF86,0),IFERROR(VLOOKUP(AR86,CODES!$A$3:$D$1348,3,FALSE)*BI86,0),IFERROR(VLOOKUP(AS86,CODES!$A$3:$D$1348,3,FALSE)*BL86,0),IFERROR(VLOOKUP(AT86,CODES!$A$3:$D$1348,3,FALSE)*BO86,0),IFERROR(VLOOKUP(AU86,CODES!$A$3:$D$1348,3,FALSE)*BR86,0),IFERROR(VLOOKUP(AV86,CODES!$A$3:$D$1348,3,FALSE)*BU86,0),IFERROR(VLOOKUP(AW86,CODES!$A$3:$D$1348,3,FALSE)*BX86,0),IFERROR(VLOOKUP(AX86,CODES!$A$3:$D$1348,3,FALSE)*CA86,0),IFERROR(VLOOKUP(AY86,CODES!$A$3:$D$1348,3,FALSE)*CD86,0))+B86</f>
        <v>25072.089200000002</v>
      </c>
      <c r="AP86" s="271" t="str">
        <f t="shared" si="103"/>
        <v>XGB3x2,5</v>
      </c>
      <c r="AQ86" s="271" t="str">
        <f t="shared" si="104"/>
        <v>b20h</v>
      </c>
      <c r="AR86" s="271" t="str">
        <f t="shared" si="105"/>
        <v/>
      </c>
      <c r="AS86" s="271" t="str">
        <f t="shared" si="106"/>
        <v/>
      </c>
      <c r="AT86" s="271" t="str">
        <f t="shared" si="107"/>
        <v/>
      </c>
      <c r="AU86" s="271" t="str">
        <f t="shared" si="108"/>
        <v/>
      </c>
      <c r="AV86" s="271" t="str">
        <f t="shared" si="109"/>
        <v/>
      </c>
      <c r="AW86" s="271" t="str">
        <f t="shared" si="110"/>
        <v/>
      </c>
      <c r="AX86" s="271" t="str">
        <f t="shared" si="111"/>
        <v/>
      </c>
      <c r="AY86" s="271" t="str">
        <f t="shared" si="112"/>
        <v/>
      </c>
      <c r="AZ86" s="258">
        <f t="shared" si="62"/>
        <v>24</v>
      </c>
      <c r="BA86" s="258">
        <f t="shared" si="63"/>
        <v>15</v>
      </c>
      <c r="BB86" s="258">
        <f t="shared" si="113"/>
        <v>6</v>
      </c>
      <c r="BC86" s="258" t="str">
        <f t="shared" si="114"/>
        <v>13444</v>
      </c>
      <c r="BD86" s="258">
        <f t="shared" si="66"/>
        <v>25</v>
      </c>
      <c r="BE86" s="258">
        <f t="shared" si="115"/>
        <v>5</v>
      </c>
      <c r="BF86" s="258" t="str">
        <f t="shared" si="116"/>
        <v>2588</v>
      </c>
      <c r="BG86" s="258">
        <f t="shared" si="69"/>
        <v>25</v>
      </c>
      <c r="BH86" s="258">
        <f t="shared" si="117"/>
        <v>0</v>
      </c>
      <c r="BI86" s="258">
        <f t="shared" si="118"/>
        <v>1</v>
      </c>
      <c r="BJ86" s="258">
        <f t="shared" si="72"/>
        <v>25</v>
      </c>
      <c r="BK86" s="258">
        <f t="shared" si="119"/>
        <v>0</v>
      </c>
      <c r="BL86" s="258">
        <f t="shared" si="120"/>
        <v>1</v>
      </c>
      <c r="BM86" s="258">
        <f t="shared" si="75"/>
        <v>25</v>
      </c>
      <c r="BN86" s="258">
        <f t="shared" si="121"/>
        <v>0</v>
      </c>
      <c r="BO86" s="258">
        <f t="shared" si="122"/>
        <v>1</v>
      </c>
      <c r="BP86" s="258">
        <f t="shared" si="78"/>
        <v>25</v>
      </c>
      <c r="BQ86" s="258">
        <f t="shared" si="123"/>
        <v>0</v>
      </c>
      <c r="BR86" s="258">
        <f t="shared" si="124"/>
        <v>1</v>
      </c>
      <c r="BS86" s="258">
        <f t="shared" si="81"/>
        <v>25</v>
      </c>
      <c r="BT86" s="258">
        <f t="shared" si="125"/>
        <v>0</v>
      </c>
      <c r="BU86" s="258">
        <f t="shared" si="126"/>
        <v>1</v>
      </c>
      <c r="BV86" s="258">
        <f t="shared" si="84"/>
        <v>25</v>
      </c>
      <c r="BW86" s="258">
        <f t="shared" si="127"/>
        <v>0</v>
      </c>
      <c r="BX86" s="258">
        <f t="shared" si="128"/>
        <v>1</v>
      </c>
      <c r="BY86" s="258">
        <f t="shared" si="87"/>
        <v>25</v>
      </c>
      <c r="BZ86" s="258">
        <f t="shared" si="129"/>
        <v>0</v>
      </c>
      <c r="CA86" s="258">
        <f t="shared" si="130"/>
        <v>1</v>
      </c>
      <c r="CB86" s="258">
        <f t="shared" si="90"/>
        <v>25</v>
      </c>
      <c r="CC86" s="258">
        <f t="shared" si="131"/>
        <v>0</v>
      </c>
      <c r="CD86" s="258">
        <f t="shared" si="132"/>
        <v>1</v>
      </c>
    </row>
    <row r="87" spans="1:82">
      <c r="A87" s="258" t="s">
        <v>3667</v>
      </c>
      <c r="B87" s="258"/>
      <c r="C87" s="259"/>
      <c r="D87" s="258" t="s">
        <v>3663</v>
      </c>
      <c r="E87" s="258"/>
      <c r="F87" s="258"/>
      <c r="G87" s="258">
        <v>79</v>
      </c>
      <c r="H87" s="743" t="s">
        <v>3668</v>
      </c>
      <c r="I87" s="744"/>
      <c r="J87" s="739" t="s">
        <v>3669</v>
      </c>
      <c r="K87" s="745" t="s">
        <v>3491</v>
      </c>
      <c r="L87" s="745" t="s">
        <v>3492</v>
      </c>
      <c r="M87" s="272">
        <v>1</v>
      </c>
      <c r="N87" s="508">
        <f t="shared" si="30"/>
        <v>755.92</v>
      </c>
      <c r="O87" s="510">
        <f t="shared" si="99"/>
        <v>755.92</v>
      </c>
      <c r="P87" s="260">
        <f t="shared" si="100"/>
        <v>326.44499999999999</v>
      </c>
      <c r="Q87" s="261">
        <f t="shared" si="101"/>
        <v>363</v>
      </c>
      <c r="R87" s="261">
        <f t="shared" si="96"/>
        <v>0</v>
      </c>
      <c r="S87" s="262"/>
      <c r="T87" s="262"/>
      <c r="U87" s="263">
        <f t="shared" si="35"/>
        <v>1.288</v>
      </c>
      <c r="V87" s="264">
        <f>IF(E87="SP",1,IF(D87="",ExtraMargeMateriaal,(1-VLOOKUP(D87,TabelAankoop[],4,FALSE))))</f>
        <v>0.92999999999999994</v>
      </c>
      <c r="W87" s="265">
        <f t="shared" si="36"/>
        <v>0.6885</v>
      </c>
      <c r="X87" s="266">
        <f t="shared" si="37"/>
        <v>1</v>
      </c>
      <c r="Y87" s="267">
        <f t="shared" si="38"/>
        <v>1.46</v>
      </c>
      <c r="Z87" s="267">
        <f t="shared" si="39"/>
        <v>1.1599999999999999</v>
      </c>
      <c r="AA87" s="268">
        <f t="shared" si="40"/>
        <v>755.92</v>
      </c>
      <c r="AB87" s="456">
        <f t="shared" si="41"/>
        <v>303.58999999999997</v>
      </c>
      <c r="AC87" s="457">
        <f t="shared" si="42"/>
        <v>391.03</v>
      </c>
      <c r="AD87" s="456">
        <f t="shared" si="43"/>
        <v>364.89</v>
      </c>
      <c r="AE87" s="458">
        <f t="shared" si="44"/>
        <v>363</v>
      </c>
      <c r="AF87" s="457">
        <f t="shared" si="102"/>
        <v>6.05</v>
      </c>
      <c r="AG87" s="456">
        <f t="shared" si="46"/>
        <v>0</v>
      </c>
      <c r="AH87" s="457">
        <f t="shared" si="47"/>
        <v>0</v>
      </c>
      <c r="AI87" s="268">
        <f t="shared" si="48"/>
        <v>303.59384999999997</v>
      </c>
      <c r="AJ87" s="269">
        <f t="shared" si="49"/>
        <v>391.02887879999997</v>
      </c>
      <c r="AK87" s="270">
        <f t="shared" si="50"/>
        <v>364.89123000000001</v>
      </c>
      <c r="AL87" s="415">
        <f t="shared" si="51"/>
        <v>0</v>
      </c>
      <c r="AM87" s="259" t="str">
        <f>IF(AP87="","",IFERROR(VLOOKUP(AP87,CODES!$A$3:$D$1348,4,FALSE),"X"))&amp;IF(AQ87="","",IFERROR(VLOOKUP(AQ87,CODES!$A$3:$D$1348,4,FALSE),"X"))&amp;IF(AR87="","",IFERROR(VLOOKUP(AR87,CODES!$A$3:$D$1348,4,FALSE),"X"))&amp;IF(AS87="","",IFERROR(VLOOKUP(AS87,CODES!$A$3:$D$1348,4,FALSE),"X"))&amp;IF(AT87="","",IFERROR(VLOOKUP(AT87,CODES!$A$3:$D$1348,4,FALSE),"X"))&amp;IF(AU87="","",IFERROR(VLOOKUP(AU87,CODES!$A$3:$D$1348,4,FALSE),"X"))&amp;IF(AV87="","",IFERROR(VLOOKUP(AV87,CODES!$A$3:$D$1348,4,FALSE),"X"))&amp;IF(AW87="","",IFERROR(VLOOKUP(AW87,CODES!$A$3:$D$1348,4,FALSE),"X"))&amp;IF(AX87="","",IFERROR(VLOOKUP(AX87,CODES!$A$3:$D$1348,4,FALSE),"X"))&amp;IF(AY87="","",IFERROR(VLOOKUP(AY87,CODES!$A$3:$D$1348,4,FALSE),"X"))</f>
        <v>310</v>
      </c>
      <c r="AN87" s="258">
        <f>SUM(IFERROR(VLOOKUP(AP87,CODES!$A$3:$D$1348,4,FALSE)*BC87,0),IFERROR(VLOOKUP(AQ87,CODES!$A$3:$D$1348,4,FALSE)*BF87,0),IFERROR(VLOOKUP(AR87,CODES!$A$3:$D$1348,4,FALSE)*BI87,0),IFERROR(VLOOKUP(AS87,CODES!$A$3:$D$1348,4,FALSE)*BL87,0),IFERROR(VLOOKUP(AT87,CODES!$A$3:$D$1348,4,FALSE)*BO87,0),IFERROR(VLOOKUP(AU87,CODES!$A$3:$D$1348,4,FALSE)*BR87,0),IFERROR(VLOOKUP(AV87,CODES!$A$3:$D$1348,4,FALSE)*BU87,0),IFERROR(VLOOKUP(AW87,CODES!$A$3:$D$1348,4,FALSE)*BX87,0),IFERROR(VLOOKUP(AX87,CODES!$A$3:$D$1348,4,FALSE)*CA87,0),IFERROR(VLOOKUP(AY87,CODES!$A$3:$D$1348,4,FALSE)*CD87,0))</f>
        <v>363</v>
      </c>
      <c r="AO87" s="258">
        <f>SUM(IFERROR(VLOOKUP(AP87,CODES!$A$3:$D$1348,3,FALSE)*BC87,0),IFERROR(VLOOKUP(AQ87,CODES!$A$3:$D$1348,3,FALSE)*BF87,0),IFERROR(VLOOKUP(AR87,CODES!$A$3:$D$1348,3,FALSE)*BI87,0),IFERROR(VLOOKUP(AS87,CODES!$A$3:$D$1348,3,FALSE)*BL87,0),IFERROR(VLOOKUP(AT87,CODES!$A$3:$D$1348,3,FALSE)*BO87,0),IFERROR(VLOOKUP(AU87,CODES!$A$3:$D$1348,3,FALSE)*BR87,0),IFERROR(VLOOKUP(AV87,CODES!$A$3:$D$1348,3,FALSE)*BU87,0),IFERROR(VLOOKUP(AW87,CODES!$A$3:$D$1348,3,FALSE)*BX87,0),IFERROR(VLOOKUP(AX87,CODES!$A$3:$D$1348,3,FALSE)*CA87,0),IFERROR(VLOOKUP(AY87,CODES!$A$3:$D$1348,3,FALSE)*CD87,0))+B87</f>
        <v>326.44499999999999</v>
      </c>
      <c r="AP87" s="271" t="str">
        <f t="shared" si="103"/>
        <v>XGB5G4</v>
      </c>
      <c r="AQ87" s="271" t="str">
        <f t="shared" si="104"/>
        <v>b20h</v>
      </c>
      <c r="AR87" s="271" t="str">
        <f t="shared" si="105"/>
        <v/>
      </c>
      <c r="AS87" s="271" t="str">
        <f t="shared" si="106"/>
        <v/>
      </c>
      <c r="AT87" s="271" t="str">
        <f t="shared" si="107"/>
        <v/>
      </c>
      <c r="AU87" s="271" t="str">
        <f t="shared" si="108"/>
        <v/>
      </c>
      <c r="AV87" s="271" t="str">
        <f t="shared" si="109"/>
        <v/>
      </c>
      <c r="AW87" s="271" t="str">
        <f t="shared" si="110"/>
        <v/>
      </c>
      <c r="AX87" s="271" t="str">
        <f t="shared" si="111"/>
        <v/>
      </c>
      <c r="AY87" s="271" t="str">
        <f t="shared" si="112"/>
        <v/>
      </c>
      <c r="AZ87" s="258">
        <f t="shared" si="62"/>
        <v>17</v>
      </c>
      <c r="BA87" s="258">
        <f t="shared" si="63"/>
        <v>10</v>
      </c>
      <c r="BB87" s="258">
        <f t="shared" si="113"/>
        <v>3</v>
      </c>
      <c r="BC87" s="258" t="str">
        <f t="shared" si="114"/>
        <v>81</v>
      </c>
      <c r="BD87" s="258">
        <f t="shared" si="66"/>
        <v>18</v>
      </c>
      <c r="BE87" s="258">
        <f t="shared" si="115"/>
        <v>3</v>
      </c>
      <c r="BF87" s="258" t="str">
        <f t="shared" si="116"/>
        <v>12</v>
      </c>
      <c r="BG87" s="258">
        <f t="shared" si="69"/>
        <v>18</v>
      </c>
      <c r="BH87" s="258">
        <f t="shared" si="117"/>
        <v>0</v>
      </c>
      <c r="BI87" s="258">
        <f t="shared" si="118"/>
        <v>1</v>
      </c>
      <c r="BJ87" s="258">
        <f t="shared" si="72"/>
        <v>18</v>
      </c>
      <c r="BK87" s="258">
        <f t="shared" si="119"/>
        <v>0</v>
      </c>
      <c r="BL87" s="258">
        <f t="shared" si="120"/>
        <v>1</v>
      </c>
      <c r="BM87" s="258">
        <f t="shared" si="75"/>
        <v>18</v>
      </c>
      <c r="BN87" s="258">
        <f t="shared" si="121"/>
        <v>0</v>
      </c>
      <c r="BO87" s="258">
        <f t="shared" si="122"/>
        <v>1</v>
      </c>
      <c r="BP87" s="258">
        <f t="shared" si="78"/>
        <v>18</v>
      </c>
      <c r="BQ87" s="258">
        <f t="shared" si="123"/>
        <v>0</v>
      </c>
      <c r="BR87" s="258">
        <f t="shared" si="124"/>
        <v>1</v>
      </c>
      <c r="BS87" s="258">
        <f t="shared" si="81"/>
        <v>18</v>
      </c>
      <c r="BT87" s="258">
        <f t="shared" si="125"/>
        <v>0</v>
      </c>
      <c r="BU87" s="258">
        <f t="shared" si="126"/>
        <v>1</v>
      </c>
      <c r="BV87" s="258">
        <f t="shared" si="84"/>
        <v>18</v>
      </c>
      <c r="BW87" s="258">
        <f t="shared" si="127"/>
        <v>0</v>
      </c>
      <c r="BX87" s="258">
        <f t="shared" si="128"/>
        <v>1</v>
      </c>
      <c r="BY87" s="258">
        <f t="shared" si="87"/>
        <v>18</v>
      </c>
      <c r="BZ87" s="258">
        <f t="shared" si="129"/>
        <v>0</v>
      </c>
      <c r="CA87" s="258">
        <f t="shared" si="130"/>
        <v>1</v>
      </c>
      <c r="CB87" s="258">
        <f t="shared" si="90"/>
        <v>18</v>
      </c>
      <c r="CC87" s="258">
        <f t="shared" si="131"/>
        <v>0</v>
      </c>
      <c r="CD87" s="258">
        <f t="shared" si="132"/>
        <v>1</v>
      </c>
    </row>
    <row r="88" spans="1:82">
      <c r="A88" s="258" t="s">
        <v>3670</v>
      </c>
      <c r="B88" s="258"/>
      <c r="C88" s="259"/>
      <c r="D88" s="258" t="s">
        <v>3663</v>
      </c>
      <c r="E88" s="258"/>
      <c r="F88" s="258"/>
      <c r="G88" s="258">
        <v>80</v>
      </c>
      <c r="H88" s="743" t="s">
        <v>3671</v>
      </c>
      <c r="I88" s="744"/>
      <c r="J88" s="739" t="s">
        <v>3672</v>
      </c>
      <c r="K88" s="745" t="s">
        <v>3607</v>
      </c>
      <c r="L88" s="745" t="s">
        <v>3673</v>
      </c>
      <c r="M88" s="272">
        <v>57</v>
      </c>
      <c r="N88" s="508">
        <f t="shared" si="30"/>
        <v>12.25</v>
      </c>
      <c r="O88" s="510">
        <f t="shared" si="99"/>
        <v>698.25</v>
      </c>
      <c r="P88" s="260">
        <f t="shared" si="100"/>
        <v>5.6121999999999996</v>
      </c>
      <c r="Q88" s="261">
        <f t="shared" si="101"/>
        <v>5.5</v>
      </c>
      <c r="R88" s="261">
        <f t="shared" si="96"/>
        <v>0</v>
      </c>
      <c r="S88" s="262"/>
      <c r="T88" s="262"/>
      <c r="U88" s="263">
        <f t="shared" si="35"/>
        <v>1.288</v>
      </c>
      <c r="V88" s="264">
        <f>IF(E88="SP",1,IF(D88="",ExtraMargeMateriaal,(1-VLOOKUP(D88,TabelAankoop[],4,FALSE))))</f>
        <v>0.92999999999999994</v>
      </c>
      <c r="W88" s="265">
        <f t="shared" si="36"/>
        <v>0.6885</v>
      </c>
      <c r="X88" s="266">
        <f t="shared" si="37"/>
        <v>1</v>
      </c>
      <c r="Y88" s="267">
        <f t="shared" si="38"/>
        <v>1.46</v>
      </c>
      <c r="Z88" s="267">
        <f t="shared" si="39"/>
        <v>1.1599999999999999</v>
      </c>
      <c r="AA88" s="268">
        <f t="shared" si="40"/>
        <v>698.25</v>
      </c>
      <c r="AB88" s="456">
        <f t="shared" si="41"/>
        <v>297.5</v>
      </c>
      <c r="AC88" s="457">
        <f t="shared" si="42"/>
        <v>383.18</v>
      </c>
      <c r="AD88" s="456">
        <f t="shared" si="43"/>
        <v>315.13</v>
      </c>
      <c r="AE88" s="458">
        <f t="shared" si="44"/>
        <v>313.5</v>
      </c>
      <c r="AF88" s="457">
        <f t="shared" si="102"/>
        <v>5.2249999999999996</v>
      </c>
      <c r="AG88" s="456">
        <f t="shared" si="46"/>
        <v>0</v>
      </c>
      <c r="AH88" s="457">
        <f t="shared" si="47"/>
        <v>0</v>
      </c>
      <c r="AI88" s="268">
        <f t="shared" si="48"/>
        <v>5.2193459999999989</v>
      </c>
      <c r="AJ88" s="269">
        <f t="shared" si="49"/>
        <v>6.7225176479999984</v>
      </c>
      <c r="AK88" s="270">
        <f t="shared" si="50"/>
        <v>5.5286549999999997</v>
      </c>
      <c r="AL88" s="415">
        <f t="shared" si="51"/>
        <v>0</v>
      </c>
      <c r="AM88" s="259" t="str">
        <f>IF(AP88="","",IFERROR(VLOOKUP(AP88,CODES!$A$3:$D$1348,4,FALSE),"X"))&amp;IF(AQ88="","",IFERROR(VLOOKUP(AQ88,CODES!$A$3:$D$1348,4,FALSE),"X"))&amp;IF(AR88="","",IFERROR(VLOOKUP(AR88,CODES!$A$3:$D$1348,4,FALSE),"X"))&amp;IF(AS88="","",IFERROR(VLOOKUP(AS88,CODES!$A$3:$D$1348,4,FALSE),"X"))&amp;IF(AT88="","",IFERROR(VLOOKUP(AT88,CODES!$A$3:$D$1348,4,FALSE),"X"))&amp;IF(AU88="","",IFERROR(VLOOKUP(AU88,CODES!$A$3:$D$1348,4,FALSE),"X"))&amp;IF(AV88="","",IFERROR(VLOOKUP(AV88,CODES!$A$3:$D$1348,4,FALSE),"X"))&amp;IF(AW88="","",IFERROR(VLOOKUP(AW88,CODES!$A$3:$D$1348,4,FALSE),"X"))&amp;IF(AX88="","",IFERROR(VLOOKUP(AX88,CODES!$A$3:$D$1348,4,FALSE),"X"))&amp;IF(AY88="","",IFERROR(VLOOKUP(AY88,CODES!$A$3:$D$1348,4,FALSE),"X"))</f>
        <v>3,510</v>
      </c>
      <c r="AN88" s="258">
        <f>SUM(IFERROR(VLOOKUP(AP88,CODES!$A$3:$D$1348,4,FALSE)*BC88,0),IFERROR(VLOOKUP(AQ88,CODES!$A$3:$D$1348,4,FALSE)*BF88,0),IFERROR(VLOOKUP(AR88,CODES!$A$3:$D$1348,4,FALSE)*BI88,0),IFERROR(VLOOKUP(AS88,CODES!$A$3:$D$1348,4,FALSE)*BL88,0),IFERROR(VLOOKUP(AT88,CODES!$A$3:$D$1348,4,FALSE)*BO88,0),IFERROR(VLOOKUP(AU88,CODES!$A$3:$D$1348,4,FALSE)*BR88,0),IFERROR(VLOOKUP(AV88,CODES!$A$3:$D$1348,4,FALSE)*BU88,0),IFERROR(VLOOKUP(AW88,CODES!$A$3:$D$1348,4,FALSE)*BX88,0),IFERROR(VLOOKUP(AX88,CODES!$A$3:$D$1348,4,FALSE)*CA88,0),IFERROR(VLOOKUP(AY88,CODES!$A$3:$D$1348,4,FALSE)*CD88,0))</f>
        <v>5.5</v>
      </c>
      <c r="AO88" s="258">
        <f>SUM(IFERROR(VLOOKUP(AP88,CODES!$A$3:$D$1348,3,FALSE)*BC88,0),IFERROR(VLOOKUP(AQ88,CODES!$A$3:$D$1348,3,FALSE)*BF88,0),IFERROR(VLOOKUP(AR88,CODES!$A$3:$D$1348,3,FALSE)*BI88,0),IFERROR(VLOOKUP(AS88,CODES!$A$3:$D$1348,3,FALSE)*BL88,0),IFERROR(VLOOKUP(AT88,CODES!$A$3:$D$1348,3,FALSE)*BO88,0),IFERROR(VLOOKUP(AU88,CODES!$A$3:$D$1348,3,FALSE)*BR88,0),IFERROR(VLOOKUP(AV88,CODES!$A$3:$D$1348,3,FALSE)*BU88,0),IFERROR(VLOOKUP(AW88,CODES!$A$3:$D$1348,3,FALSE)*BX88,0),IFERROR(VLOOKUP(AX88,CODES!$A$3:$D$1348,3,FALSE)*CA88,0),IFERROR(VLOOKUP(AY88,CODES!$A$3:$D$1348,3,FALSE)*CD88,0))+B88</f>
        <v>5.6121999999999996</v>
      </c>
      <c r="AP88" s="271" t="str">
        <f t="shared" si="103"/>
        <v>XGB5G6</v>
      </c>
      <c r="AQ88" s="271" t="str">
        <f t="shared" si="104"/>
        <v>b20h</v>
      </c>
      <c r="AR88" s="271" t="str">
        <f t="shared" si="105"/>
        <v/>
      </c>
      <c r="AS88" s="271" t="str">
        <f t="shared" si="106"/>
        <v/>
      </c>
      <c r="AT88" s="271" t="str">
        <f t="shared" si="107"/>
        <v/>
      </c>
      <c r="AU88" s="271" t="str">
        <f t="shared" si="108"/>
        <v/>
      </c>
      <c r="AV88" s="271" t="str">
        <f t="shared" si="109"/>
        <v/>
      </c>
      <c r="AW88" s="271" t="str">
        <f t="shared" si="110"/>
        <v/>
      </c>
      <c r="AX88" s="271" t="str">
        <f t="shared" si="111"/>
        <v/>
      </c>
      <c r="AY88" s="271" t="str">
        <f t="shared" si="112"/>
        <v/>
      </c>
      <c r="AZ88" s="258">
        <f t="shared" si="62"/>
        <v>15</v>
      </c>
      <c r="BA88" s="258">
        <f t="shared" si="63"/>
        <v>7</v>
      </c>
      <c r="BB88" s="258">
        <f t="shared" si="113"/>
        <v>0</v>
      </c>
      <c r="BC88" s="258">
        <f t="shared" si="114"/>
        <v>1</v>
      </c>
      <c r="BD88" s="258">
        <f t="shared" si="66"/>
        <v>16</v>
      </c>
      <c r="BE88" s="258">
        <f t="shared" si="115"/>
        <v>4</v>
      </c>
      <c r="BF88" s="258" t="str">
        <f t="shared" si="116"/>
        <v>0,2</v>
      </c>
      <c r="BG88" s="258">
        <f t="shared" si="69"/>
        <v>16</v>
      </c>
      <c r="BH88" s="258">
        <f t="shared" si="117"/>
        <v>0</v>
      </c>
      <c r="BI88" s="258">
        <f t="shared" si="118"/>
        <v>1</v>
      </c>
      <c r="BJ88" s="258">
        <f t="shared" si="72"/>
        <v>16</v>
      </c>
      <c r="BK88" s="258">
        <f t="shared" si="119"/>
        <v>0</v>
      </c>
      <c r="BL88" s="258">
        <f t="shared" si="120"/>
        <v>1</v>
      </c>
      <c r="BM88" s="258">
        <f t="shared" si="75"/>
        <v>16</v>
      </c>
      <c r="BN88" s="258">
        <f t="shared" si="121"/>
        <v>0</v>
      </c>
      <c r="BO88" s="258">
        <f t="shared" si="122"/>
        <v>1</v>
      </c>
      <c r="BP88" s="258">
        <f t="shared" si="78"/>
        <v>16</v>
      </c>
      <c r="BQ88" s="258">
        <f t="shared" si="123"/>
        <v>0</v>
      </c>
      <c r="BR88" s="258">
        <f t="shared" si="124"/>
        <v>1</v>
      </c>
      <c r="BS88" s="258">
        <f t="shared" si="81"/>
        <v>16</v>
      </c>
      <c r="BT88" s="258">
        <f t="shared" si="125"/>
        <v>0</v>
      </c>
      <c r="BU88" s="258">
        <f t="shared" si="126"/>
        <v>1</v>
      </c>
      <c r="BV88" s="258">
        <f t="shared" si="84"/>
        <v>16</v>
      </c>
      <c r="BW88" s="258">
        <f t="shared" si="127"/>
        <v>0</v>
      </c>
      <c r="BX88" s="258">
        <f t="shared" si="128"/>
        <v>1</v>
      </c>
      <c r="BY88" s="258">
        <f t="shared" si="87"/>
        <v>16</v>
      </c>
      <c r="BZ88" s="258">
        <f t="shared" si="129"/>
        <v>0</v>
      </c>
      <c r="CA88" s="258">
        <f t="shared" si="130"/>
        <v>1</v>
      </c>
      <c r="CB88" s="258">
        <f t="shared" si="90"/>
        <v>16</v>
      </c>
      <c r="CC88" s="258">
        <f t="shared" si="131"/>
        <v>0</v>
      </c>
      <c r="CD88" s="258">
        <f t="shared" si="132"/>
        <v>1</v>
      </c>
    </row>
    <row r="89" spans="1:82">
      <c r="A89" s="719" t="s">
        <v>3674</v>
      </c>
      <c r="B89" s="258"/>
      <c r="C89" s="259"/>
      <c r="D89" s="258" t="s">
        <v>3663</v>
      </c>
      <c r="E89" s="258"/>
      <c r="F89" s="258"/>
      <c r="G89" s="258">
        <v>81</v>
      </c>
      <c r="H89" s="743" t="s">
        <v>3675</v>
      </c>
      <c r="I89" s="744"/>
      <c r="J89" s="739" t="s">
        <v>3676</v>
      </c>
      <c r="K89" s="745" t="s">
        <v>3491</v>
      </c>
      <c r="L89" s="745" t="s">
        <v>3492</v>
      </c>
      <c r="M89" s="272">
        <v>1</v>
      </c>
      <c r="N89" s="508">
        <f t="shared" si="30"/>
        <v>25984.35</v>
      </c>
      <c r="O89" s="510">
        <f t="shared" si="99"/>
        <v>25984.35</v>
      </c>
      <c r="P89" s="260">
        <f t="shared" si="100"/>
        <v>9266.0103999999992</v>
      </c>
      <c r="Q89" s="261">
        <f t="shared" si="101"/>
        <v>14808</v>
      </c>
      <c r="R89" s="261">
        <f t="shared" si="96"/>
        <v>0</v>
      </c>
      <c r="S89" s="262"/>
      <c r="T89" s="262"/>
      <c r="U89" s="263">
        <f t="shared" si="35"/>
        <v>1.288</v>
      </c>
      <c r="V89" s="264">
        <f>IF(E89="SP",1,IF(D89="",ExtraMargeMateriaal,(1-VLOOKUP(D89,TabelAankoop[],4,FALSE))))</f>
        <v>0.92999999999999994</v>
      </c>
      <c r="W89" s="265">
        <f t="shared" si="36"/>
        <v>0.6885</v>
      </c>
      <c r="X89" s="266">
        <f t="shared" si="37"/>
        <v>1</v>
      </c>
      <c r="Y89" s="267">
        <f t="shared" si="38"/>
        <v>1.46</v>
      </c>
      <c r="Z89" s="267">
        <f t="shared" si="39"/>
        <v>1.1599999999999999</v>
      </c>
      <c r="AA89" s="268">
        <f t="shared" si="40"/>
        <v>25984.35</v>
      </c>
      <c r="AB89" s="456">
        <f t="shared" si="41"/>
        <v>8617.39</v>
      </c>
      <c r="AC89" s="457">
        <f t="shared" si="42"/>
        <v>11099.2</v>
      </c>
      <c r="AD89" s="456">
        <f t="shared" si="43"/>
        <v>14885.15</v>
      </c>
      <c r="AE89" s="458">
        <f t="shared" si="44"/>
        <v>14808</v>
      </c>
      <c r="AF89" s="457">
        <f t="shared" si="102"/>
        <v>246.8</v>
      </c>
      <c r="AG89" s="456">
        <f t="shared" si="46"/>
        <v>0</v>
      </c>
      <c r="AH89" s="457">
        <f t="shared" si="47"/>
        <v>0</v>
      </c>
      <c r="AI89" s="268">
        <f t="shared" si="48"/>
        <v>8617.3896719999993</v>
      </c>
      <c r="AJ89" s="269">
        <f t="shared" si="49"/>
        <v>11099.197897536</v>
      </c>
      <c r="AK89" s="270">
        <f t="shared" si="50"/>
        <v>14885.14968</v>
      </c>
      <c r="AL89" s="415">
        <f t="shared" si="51"/>
        <v>0</v>
      </c>
      <c r="AM89" s="259" t="str">
        <f>IF(AP89="","",IFERROR(VLOOKUP(AP89,CODES!$A$3:$D$1348,4,FALSE),"X"))&amp;IF(AQ89="","",IFERROR(VLOOKUP(AQ89,CODES!$A$3:$D$1348,4,FALSE),"X"))&amp;IF(AR89="","",IFERROR(VLOOKUP(AR89,CODES!$A$3:$D$1348,4,FALSE),"X"))&amp;IF(AS89="","",IFERROR(VLOOKUP(AS89,CODES!$A$3:$D$1348,4,FALSE),"X"))&amp;IF(AT89="","",IFERROR(VLOOKUP(AT89,CODES!$A$3:$D$1348,4,FALSE),"X"))&amp;IF(AU89="","",IFERROR(VLOOKUP(AU89,CODES!$A$3:$D$1348,4,FALSE),"X"))&amp;IF(AV89="","",IFERROR(VLOOKUP(AV89,CODES!$A$3:$D$1348,4,FALSE),"X"))&amp;IF(AW89="","",IFERROR(VLOOKUP(AW89,CODES!$A$3:$D$1348,4,FALSE),"X"))&amp;IF(AX89="","",IFERROR(VLOOKUP(AX89,CODES!$A$3:$D$1348,4,FALSE),"X"))&amp;IF(AY89="","",IFERROR(VLOOKUP(AY89,CODES!$A$3:$D$1348,4,FALSE),"X"))</f>
        <v>1,510</v>
      </c>
      <c r="AN89" s="258">
        <f>SUM(IFERROR(VLOOKUP(AP89,CODES!$A$3:$D$1348,4,FALSE)*BC89,0),IFERROR(VLOOKUP(AQ89,CODES!$A$3:$D$1348,4,FALSE)*BF89,0),IFERROR(VLOOKUP(AR89,CODES!$A$3:$D$1348,4,FALSE)*BI89,0),IFERROR(VLOOKUP(AS89,CODES!$A$3:$D$1348,4,FALSE)*BL89,0),IFERROR(VLOOKUP(AT89,CODES!$A$3:$D$1348,4,FALSE)*BO89,0),IFERROR(VLOOKUP(AU89,CODES!$A$3:$D$1348,4,FALSE)*BR89,0),IFERROR(VLOOKUP(AV89,CODES!$A$3:$D$1348,4,FALSE)*BU89,0),IFERROR(VLOOKUP(AW89,CODES!$A$3:$D$1348,4,FALSE)*BX89,0),IFERROR(VLOOKUP(AX89,CODES!$A$3:$D$1348,4,FALSE)*CA89,0),IFERROR(VLOOKUP(AY89,CODES!$A$3:$D$1348,4,FALSE)*CD89,0))</f>
        <v>14808</v>
      </c>
      <c r="AO89" s="258">
        <f>SUM(IFERROR(VLOOKUP(AP89,CODES!$A$3:$D$1348,3,FALSE)*BC89,0),IFERROR(VLOOKUP(AQ89,CODES!$A$3:$D$1348,3,FALSE)*BF89,0),IFERROR(VLOOKUP(AR89,CODES!$A$3:$D$1348,3,FALSE)*BI89,0),IFERROR(VLOOKUP(AS89,CODES!$A$3:$D$1348,3,FALSE)*BL89,0),IFERROR(VLOOKUP(AT89,CODES!$A$3:$D$1348,3,FALSE)*BO89,0),IFERROR(VLOOKUP(AU89,CODES!$A$3:$D$1348,3,FALSE)*BR89,0),IFERROR(VLOOKUP(AV89,CODES!$A$3:$D$1348,3,FALSE)*BU89,0),IFERROR(VLOOKUP(AW89,CODES!$A$3:$D$1348,3,FALSE)*BX89,0),IFERROR(VLOOKUP(AX89,CODES!$A$3:$D$1348,3,FALSE)*CA89,0),IFERROR(VLOOKUP(AY89,CODES!$A$3:$D$1348,3,FALSE)*CD89,0))+B89</f>
        <v>9266.0103999999992</v>
      </c>
      <c r="AP89" s="271" t="str">
        <f t="shared" si="103"/>
        <v>XGB5g2,5</v>
      </c>
      <c r="AQ89" s="271" t="str">
        <f t="shared" si="104"/>
        <v>b25h</v>
      </c>
      <c r="AR89" s="271" t="str">
        <f t="shared" si="105"/>
        <v/>
      </c>
      <c r="AS89" s="271" t="str">
        <f t="shared" si="106"/>
        <v/>
      </c>
      <c r="AT89" s="271" t="str">
        <f t="shared" si="107"/>
        <v/>
      </c>
      <c r="AU89" s="271" t="str">
        <f t="shared" si="108"/>
        <v/>
      </c>
      <c r="AV89" s="271" t="str">
        <f t="shared" si="109"/>
        <v/>
      </c>
      <c r="AW89" s="271" t="str">
        <f t="shared" si="110"/>
        <v/>
      </c>
      <c r="AX89" s="271" t="str">
        <f t="shared" si="111"/>
        <v/>
      </c>
      <c r="AY89" s="271" t="str">
        <f t="shared" si="112"/>
        <v/>
      </c>
      <c r="AZ89" s="258">
        <f t="shared" si="62"/>
        <v>22</v>
      </c>
      <c r="BA89" s="258">
        <f t="shared" si="63"/>
        <v>14</v>
      </c>
      <c r="BB89" s="258">
        <f t="shared" si="113"/>
        <v>5</v>
      </c>
      <c r="BC89" s="258" t="str">
        <f t="shared" si="114"/>
        <v>4232</v>
      </c>
      <c r="BD89" s="258">
        <f t="shared" si="66"/>
        <v>23</v>
      </c>
      <c r="BE89" s="258">
        <f t="shared" si="115"/>
        <v>4</v>
      </c>
      <c r="BF89" s="258" t="str">
        <f t="shared" si="116"/>
        <v>846</v>
      </c>
      <c r="BG89" s="258">
        <f t="shared" si="69"/>
        <v>23</v>
      </c>
      <c r="BH89" s="258">
        <f t="shared" si="117"/>
        <v>0</v>
      </c>
      <c r="BI89" s="258">
        <f t="shared" si="118"/>
        <v>1</v>
      </c>
      <c r="BJ89" s="258">
        <f t="shared" si="72"/>
        <v>23</v>
      </c>
      <c r="BK89" s="258">
        <f t="shared" si="119"/>
        <v>0</v>
      </c>
      <c r="BL89" s="258">
        <f t="shared" si="120"/>
        <v>1</v>
      </c>
      <c r="BM89" s="258">
        <f t="shared" si="75"/>
        <v>23</v>
      </c>
      <c r="BN89" s="258">
        <f t="shared" si="121"/>
        <v>0</v>
      </c>
      <c r="BO89" s="258">
        <f t="shared" si="122"/>
        <v>1</v>
      </c>
      <c r="BP89" s="258">
        <f t="shared" si="78"/>
        <v>23</v>
      </c>
      <c r="BQ89" s="258">
        <f t="shared" si="123"/>
        <v>0</v>
      </c>
      <c r="BR89" s="258">
        <f t="shared" si="124"/>
        <v>1</v>
      </c>
      <c r="BS89" s="258">
        <f t="shared" si="81"/>
        <v>23</v>
      </c>
      <c r="BT89" s="258">
        <f t="shared" si="125"/>
        <v>0</v>
      </c>
      <c r="BU89" s="258">
        <f t="shared" si="126"/>
        <v>1</v>
      </c>
      <c r="BV89" s="258">
        <f t="shared" si="84"/>
        <v>23</v>
      </c>
      <c r="BW89" s="258">
        <f t="shared" si="127"/>
        <v>0</v>
      </c>
      <c r="BX89" s="258">
        <f t="shared" si="128"/>
        <v>1</v>
      </c>
      <c r="BY89" s="258">
        <f t="shared" si="87"/>
        <v>23</v>
      </c>
      <c r="BZ89" s="258">
        <f t="shared" si="129"/>
        <v>0</v>
      </c>
      <c r="CA89" s="258">
        <f t="shared" si="130"/>
        <v>1</v>
      </c>
      <c r="CB89" s="258">
        <f t="shared" si="90"/>
        <v>23</v>
      </c>
      <c r="CC89" s="258">
        <f t="shared" si="131"/>
        <v>0</v>
      </c>
      <c r="CD89" s="258">
        <f t="shared" si="132"/>
        <v>1</v>
      </c>
    </row>
    <row r="90" spans="1:82">
      <c r="A90" s="719" t="s">
        <v>3677</v>
      </c>
      <c r="B90" s="258"/>
      <c r="C90" s="259"/>
      <c r="D90" s="258" t="s">
        <v>3663</v>
      </c>
      <c r="E90" s="258"/>
      <c r="F90" s="258"/>
      <c r="G90" s="258">
        <v>82</v>
      </c>
      <c r="H90" s="743" t="s">
        <v>3678</v>
      </c>
      <c r="I90" s="744"/>
      <c r="J90" s="739" t="s">
        <v>3679</v>
      </c>
      <c r="K90" s="745" t="s">
        <v>3491</v>
      </c>
      <c r="L90" s="745" t="s">
        <v>3492</v>
      </c>
      <c r="M90" s="272">
        <v>1</v>
      </c>
      <c r="N90" s="508">
        <f t="shared" si="30"/>
        <v>1394.24</v>
      </c>
      <c r="O90" s="510">
        <f t="shared" si="99"/>
        <v>1394.24</v>
      </c>
      <c r="P90" s="260">
        <f t="shared" si="100"/>
        <v>661.29079999999999</v>
      </c>
      <c r="Q90" s="261">
        <f t="shared" si="101"/>
        <v>599</v>
      </c>
      <c r="R90" s="261">
        <f t="shared" si="96"/>
        <v>0</v>
      </c>
      <c r="S90" s="262"/>
      <c r="T90" s="262"/>
      <c r="U90" s="263">
        <f t="shared" si="35"/>
        <v>1.288</v>
      </c>
      <c r="V90" s="264">
        <f>IF(E90="SP",1,IF(D90="",ExtraMargeMateriaal,(1-VLOOKUP(D90,TabelAankoop[],4,FALSE))))</f>
        <v>0.92999999999999994</v>
      </c>
      <c r="W90" s="265">
        <f t="shared" si="36"/>
        <v>0.6885</v>
      </c>
      <c r="X90" s="266">
        <f t="shared" si="37"/>
        <v>1</v>
      </c>
      <c r="Y90" s="267">
        <f t="shared" si="38"/>
        <v>1.46</v>
      </c>
      <c r="Z90" s="267">
        <f t="shared" si="39"/>
        <v>1.1599999999999999</v>
      </c>
      <c r="AA90" s="268">
        <f t="shared" si="40"/>
        <v>1394.24</v>
      </c>
      <c r="AB90" s="456">
        <f t="shared" si="41"/>
        <v>615</v>
      </c>
      <c r="AC90" s="457">
        <f t="shared" si="42"/>
        <v>792.12</v>
      </c>
      <c r="AD90" s="456">
        <f t="shared" si="43"/>
        <v>602.12</v>
      </c>
      <c r="AE90" s="458">
        <f t="shared" si="44"/>
        <v>599</v>
      </c>
      <c r="AF90" s="457">
        <f t="shared" si="102"/>
        <v>9.9833333333333325</v>
      </c>
      <c r="AG90" s="456">
        <f t="shared" si="46"/>
        <v>0</v>
      </c>
      <c r="AH90" s="457">
        <f t="shared" si="47"/>
        <v>0</v>
      </c>
      <c r="AI90" s="268">
        <f t="shared" si="48"/>
        <v>615.0004439999999</v>
      </c>
      <c r="AJ90" s="269">
        <f t="shared" si="49"/>
        <v>792.12057187199991</v>
      </c>
      <c r="AK90" s="270">
        <f t="shared" si="50"/>
        <v>602.12078999999994</v>
      </c>
      <c r="AL90" s="415">
        <f t="shared" si="51"/>
        <v>0</v>
      </c>
      <c r="AM90" s="259" t="str">
        <f>IF(AP90="","",IFERROR(VLOOKUP(AP90,CODES!$A$3:$D$1348,4,FALSE),"X"))&amp;IF(AQ90="","",IFERROR(VLOOKUP(AQ90,CODES!$A$3:$D$1348,4,FALSE),"X"))&amp;IF(AR90="","",IFERROR(VLOOKUP(AR90,CODES!$A$3:$D$1348,4,FALSE),"X"))&amp;IF(AS90="","",IFERROR(VLOOKUP(AS90,CODES!$A$3:$D$1348,4,FALSE),"X"))&amp;IF(AT90="","",IFERROR(VLOOKUP(AT90,CODES!$A$3:$D$1348,4,FALSE),"X"))&amp;IF(AU90="","",IFERROR(VLOOKUP(AU90,CODES!$A$3:$D$1348,4,FALSE),"X"))&amp;IF(AV90="","",IFERROR(VLOOKUP(AV90,CODES!$A$3:$D$1348,4,FALSE),"X"))&amp;IF(AW90="","",IFERROR(VLOOKUP(AW90,CODES!$A$3:$D$1348,4,FALSE),"X"))&amp;IF(AX90="","",IFERROR(VLOOKUP(AX90,CODES!$A$3:$D$1348,4,FALSE),"X"))&amp;IF(AY90="","",IFERROR(VLOOKUP(AY90,CODES!$A$3:$D$1348,4,FALSE),"X"))</f>
        <v>3,510</v>
      </c>
      <c r="AN90" s="258">
        <f>SUM(IFERROR(VLOOKUP(AP90,CODES!$A$3:$D$1348,4,FALSE)*BC90,0),IFERROR(VLOOKUP(AQ90,CODES!$A$3:$D$1348,4,FALSE)*BF90,0),IFERROR(VLOOKUP(AR90,CODES!$A$3:$D$1348,4,FALSE)*BI90,0),IFERROR(VLOOKUP(AS90,CODES!$A$3:$D$1348,4,FALSE)*BL90,0),IFERROR(VLOOKUP(AT90,CODES!$A$3:$D$1348,4,FALSE)*BO90,0),IFERROR(VLOOKUP(AU90,CODES!$A$3:$D$1348,4,FALSE)*BR90,0),IFERROR(VLOOKUP(AV90,CODES!$A$3:$D$1348,4,FALSE)*BU90,0),IFERROR(VLOOKUP(AW90,CODES!$A$3:$D$1348,4,FALSE)*BX90,0),IFERROR(VLOOKUP(AX90,CODES!$A$3:$D$1348,4,FALSE)*CA90,0),IFERROR(VLOOKUP(AY90,CODES!$A$3:$D$1348,4,FALSE)*CD90,0))</f>
        <v>599</v>
      </c>
      <c r="AO90" s="258">
        <f>SUM(IFERROR(VLOOKUP(AP90,CODES!$A$3:$D$1348,3,FALSE)*BC90,0),IFERROR(VLOOKUP(AQ90,CODES!$A$3:$D$1348,3,FALSE)*BF90,0),IFERROR(VLOOKUP(AR90,CODES!$A$3:$D$1348,3,FALSE)*BI90,0),IFERROR(VLOOKUP(AS90,CODES!$A$3:$D$1348,3,FALSE)*BL90,0),IFERROR(VLOOKUP(AT90,CODES!$A$3:$D$1348,3,FALSE)*BO90,0),IFERROR(VLOOKUP(AU90,CODES!$A$3:$D$1348,3,FALSE)*BR90,0),IFERROR(VLOOKUP(AV90,CODES!$A$3:$D$1348,3,FALSE)*BU90,0),IFERROR(VLOOKUP(AW90,CODES!$A$3:$D$1348,3,FALSE)*BX90,0),IFERROR(VLOOKUP(AX90,CODES!$A$3:$D$1348,3,FALSE)*CA90,0),IFERROR(VLOOKUP(AY90,CODES!$A$3:$D$1348,3,FALSE)*CD90,0))+B90</f>
        <v>661.29079999999999</v>
      </c>
      <c r="AP90" s="271" t="str">
        <f t="shared" si="103"/>
        <v>XGB5G6</v>
      </c>
      <c r="AQ90" s="271" t="str">
        <f t="shared" si="104"/>
        <v>b32h</v>
      </c>
      <c r="AR90" s="271" t="str">
        <f t="shared" si="105"/>
        <v/>
      </c>
      <c r="AS90" s="271" t="str">
        <f t="shared" si="106"/>
        <v/>
      </c>
      <c r="AT90" s="271" t="str">
        <f t="shared" si="107"/>
        <v/>
      </c>
      <c r="AU90" s="271" t="str">
        <f t="shared" si="108"/>
        <v/>
      </c>
      <c r="AV90" s="271" t="str">
        <f t="shared" si="109"/>
        <v/>
      </c>
      <c r="AW90" s="271" t="str">
        <f t="shared" si="110"/>
        <v/>
      </c>
      <c r="AX90" s="271" t="str">
        <f t="shared" si="111"/>
        <v/>
      </c>
      <c r="AY90" s="271" t="str">
        <f t="shared" si="112"/>
        <v/>
      </c>
      <c r="AZ90" s="258">
        <f t="shared" si="62"/>
        <v>18</v>
      </c>
      <c r="BA90" s="258">
        <f t="shared" si="63"/>
        <v>11</v>
      </c>
      <c r="BB90" s="258">
        <f t="shared" si="113"/>
        <v>4</v>
      </c>
      <c r="BC90" s="258" t="str">
        <f t="shared" si="114"/>
        <v>114</v>
      </c>
      <c r="BD90" s="258">
        <f t="shared" si="66"/>
        <v>19</v>
      </c>
      <c r="BE90" s="258">
        <f t="shared" si="115"/>
        <v>3</v>
      </c>
      <c r="BF90" s="258" t="str">
        <f t="shared" si="116"/>
        <v>20</v>
      </c>
      <c r="BG90" s="258">
        <f t="shared" si="69"/>
        <v>19</v>
      </c>
      <c r="BH90" s="258">
        <f t="shared" si="117"/>
        <v>0</v>
      </c>
      <c r="BI90" s="258">
        <f t="shared" si="118"/>
        <v>1</v>
      </c>
      <c r="BJ90" s="258">
        <f t="shared" si="72"/>
        <v>19</v>
      </c>
      <c r="BK90" s="258">
        <f t="shared" si="119"/>
        <v>0</v>
      </c>
      <c r="BL90" s="258">
        <f t="shared" si="120"/>
        <v>1</v>
      </c>
      <c r="BM90" s="258">
        <f t="shared" si="75"/>
        <v>19</v>
      </c>
      <c r="BN90" s="258">
        <f t="shared" si="121"/>
        <v>0</v>
      </c>
      <c r="BO90" s="258">
        <f t="shared" si="122"/>
        <v>1</v>
      </c>
      <c r="BP90" s="258">
        <f t="shared" si="78"/>
        <v>19</v>
      </c>
      <c r="BQ90" s="258">
        <f t="shared" si="123"/>
        <v>0</v>
      </c>
      <c r="BR90" s="258">
        <f t="shared" si="124"/>
        <v>1</v>
      </c>
      <c r="BS90" s="258">
        <f t="shared" si="81"/>
        <v>19</v>
      </c>
      <c r="BT90" s="258">
        <f t="shared" si="125"/>
        <v>0</v>
      </c>
      <c r="BU90" s="258">
        <f t="shared" si="126"/>
        <v>1</v>
      </c>
      <c r="BV90" s="258">
        <f t="shared" si="84"/>
        <v>19</v>
      </c>
      <c r="BW90" s="258">
        <f t="shared" si="127"/>
        <v>0</v>
      </c>
      <c r="BX90" s="258">
        <f t="shared" si="128"/>
        <v>1</v>
      </c>
      <c r="BY90" s="258">
        <f t="shared" si="87"/>
        <v>19</v>
      </c>
      <c r="BZ90" s="258">
        <f t="shared" si="129"/>
        <v>0</v>
      </c>
      <c r="CA90" s="258">
        <f t="shared" si="130"/>
        <v>1</v>
      </c>
      <c r="CB90" s="258">
        <f t="shared" si="90"/>
        <v>19</v>
      </c>
      <c r="CC90" s="258">
        <f t="shared" si="131"/>
        <v>0</v>
      </c>
      <c r="CD90" s="258">
        <f t="shared" si="132"/>
        <v>1</v>
      </c>
    </row>
    <row r="91" spans="1:82">
      <c r="A91" s="719" t="s">
        <v>3680</v>
      </c>
      <c r="B91" s="258"/>
      <c r="C91" s="259"/>
      <c r="D91" s="258" t="s">
        <v>3663</v>
      </c>
      <c r="E91" s="258"/>
      <c r="F91" s="258"/>
      <c r="G91" s="258">
        <v>83</v>
      </c>
      <c r="H91" s="743" t="s">
        <v>3681</v>
      </c>
      <c r="I91" s="744"/>
      <c r="J91" s="739" t="s">
        <v>3682</v>
      </c>
      <c r="K91" s="745" t="s">
        <v>3491</v>
      </c>
      <c r="L91" s="745" t="s">
        <v>3492</v>
      </c>
      <c r="M91" s="272">
        <v>1</v>
      </c>
      <c r="N91" s="508">
        <f t="shared" si="30"/>
        <v>2551.15</v>
      </c>
      <c r="O91" s="510">
        <f t="shared" si="99"/>
        <v>2551.15</v>
      </c>
      <c r="P91" s="260">
        <f t="shared" si="100"/>
        <v>1502.9213999999999</v>
      </c>
      <c r="Q91" s="261">
        <f t="shared" si="101"/>
        <v>747</v>
      </c>
      <c r="R91" s="261">
        <f t="shared" si="96"/>
        <v>0</v>
      </c>
      <c r="S91" s="262"/>
      <c r="T91" s="262"/>
      <c r="U91" s="263">
        <f t="shared" si="35"/>
        <v>1.288</v>
      </c>
      <c r="V91" s="264">
        <f>IF(E91="SP",1,IF(D91="",ExtraMargeMateriaal,(1-VLOOKUP(D91,TabelAankoop[],4,FALSE))))</f>
        <v>0.92999999999999994</v>
      </c>
      <c r="W91" s="265">
        <f t="shared" si="36"/>
        <v>0.6885</v>
      </c>
      <c r="X91" s="266">
        <f t="shared" si="37"/>
        <v>1</v>
      </c>
      <c r="Y91" s="267">
        <f t="shared" si="38"/>
        <v>1.46</v>
      </c>
      <c r="Z91" s="267">
        <f t="shared" si="39"/>
        <v>1.1599999999999999</v>
      </c>
      <c r="AA91" s="268">
        <f t="shared" si="40"/>
        <v>2551.15</v>
      </c>
      <c r="AB91" s="456">
        <f t="shared" si="41"/>
        <v>1397.72</v>
      </c>
      <c r="AC91" s="457">
        <f t="shared" si="42"/>
        <v>1800.26</v>
      </c>
      <c r="AD91" s="456">
        <f t="shared" si="43"/>
        <v>750.89</v>
      </c>
      <c r="AE91" s="458">
        <f t="shared" si="44"/>
        <v>747</v>
      </c>
      <c r="AF91" s="457">
        <f t="shared" si="102"/>
        <v>12.45</v>
      </c>
      <c r="AG91" s="456">
        <f t="shared" si="46"/>
        <v>0</v>
      </c>
      <c r="AH91" s="457">
        <f t="shared" si="47"/>
        <v>0</v>
      </c>
      <c r="AI91" s="268">
        <f t="shared" si="48"/>
        <v>1397.7169019999999</v>
      </c>
      <c r="AJ91" s="269">
        <f t="shared" si="49"/>
        <v>1800.2593697759999</v>
      </c>
      <c r="AK91" s="270">
        <f t="shared" si="50"/>
        <v>750.89186999999993</v>
      </c>
      <c r="AL91" s="415">
        <f t="shared" si="51"/>
        <v>0</v>
      </c>
      <c r="AM91" s="259" t="str">
        <f>IF(AP91="","",IFERROR(VLOOKUP(AP91,CODES!$A$3:$D$1348,4,FALSE),"X"))&amp;IF(AQ91="","",IFERROR(VLOOKUP(AQ91,CODES!$A$3:$D$1348,4,FALSE),"X"))&amp;IF(AR91="","",IFERROR(VLOOKUP(AR91,CODES!$A$3:$D$1348,4,FALSE),"X"))&amp;IF(AS91="","",IFERROR(VLOOKUP(AS91,CODES!$A$3:$D$1348,4,FALSE),"X"))&amp;IF(AT91="","",IFERROR(VLOOKUP(AT91,CODES!$A$3:$D$1348,4,FALSE),"X"))&amp;IF(AU91="","",IFERROR(VLOOKUP(AU91,CODES!$A$3:$D$1348,4,FALSE),"X"))&amp;IF(AV91="","",IFERROR(VLOOKUP(AV91,CODES!$A$3:$D$1348,4,FALSE),"X"))&amp;IF(AW91="","",IFERROR(VLOOKUP(AW91,CODES!$A$3:$D$1348,4,FALSE),"X"))&amp;IF(AX91="","",IFERROR(VLOOKUP(AX91,CODES!$A$3:$D$1348,4,FALSE),"X"))&amp;IF(AY91="","",IFERROR(VLOOKUP(AY91,CODES!$A$3:$D$1348,4,FALSE),"X"))</f>
        <v>5,510</v>
      </c>
      <c r="AN91" s="258">
        <f>SUM(IFERROR(VLOOKUP(AP91,CODES!$A$3:$D$1348,4,FALSE)*BC91,0),IFERROR(VLOOKUP(AQ91,CODES!$A$3:$D$1348,4,FALSE)*BF91,0),IFERROR(VLOOKUP(AR91,CODES!$A$3:$D$1348,4,FALSE)*BI91,0),IFERROR(VLOOKUP(AS91,CODES!$A$3:$D$1348,4,FALSE)*BL91,0),IFERROR(VLOOKUP(AT91,CODES!$A$3:$D$1348,4,FALSE)*BO91,0),IFERROR(VLOOKUP(AU91,CODES!$A$3:$D$1348,4,FALSE)*BR91,0),IFERROR(VLOOKUP(AV91,CODES!$A$3:$D$1348,4,FALSE)*BU91,0),IFERROR(VLOOKUP(AW91,CODES!$A$3:$D$1348,4,FALSE)*BX91,0),IFERROR(VLOOKUP(AX91,CODES!$A$3:$D$1348,4,FALSE)*CA91,0),IFERROR(VLOOKUP(AY91,CODES!$A$3:$D$1348,4,FALSE)*CD91,0))</f>
        <v>747</v>
      </c>
      <c r="AO91" s="258">
        <f>SUM(IFERROR(VLOOKUP(AP91,CODES!$A$3:$D$1348,3,FALSE)*BC91,0),IFERROR(VLOOKUP(AQ91,CODES!$A$3:$D$1348,3,FALSE)*BF91,0),IFERROR(VLOOKUP(AR91,CODES!$A$3:$D$1348,3,FALSE)*BI91,0),IFERROR(VLOOKUP(AS91,CODES!$A$3:$D$1348,3,FALSE)*BL91,0),IFERROR(VLOOKUP(AT91,CODES!$A$3:$D$1348,3,FALSE)*BO91,0),IFERROR(VLOOKUP(AU91,CODES!$A$3:$D$1348,3,FALSE)*BR91,0),IFERROR(VLOOKUP(AV91,CODES!$A$3:$D$1348,3,FALSE)*BU91,0),IFERROR(VLOOKUP(AW91,CODES!$A$3:$D$1348,3,FALSE)*BX91,0),IFERROR(VLOOKUP(AX91,CODES!$A$3:$D$1348,3,FALSE)*CA91,0),IFERROR(VLOOKUP(AY91,CODES!$A$3:$D$1348,3,FALSE)*CD91,0))+B91</f>
        <v>1502.9213999999999</v>
      </c>
      <c r="AP91" s="271" t="str">
        <f t="shared" si="103"/>
        <v>XGB5G16</v>
      </c>
      <c r="AQ91" s="271" t="str">
        <f t="shared" si="104"/>
        <v>b40h</v>
      </c>
      <c r="AR91" s="271" t="str">
        <f t="shared" si="105"/>
        <v/>
      </c>
      <c r="AS91" s="271" t="str">
        <f t="shared" si="106"/>
        <v/>
      </c>
      <c r="AT91" s="271" t="str">
        <f t="shared" si="107"/>
        <v/>
      </c>
      <c r="AU91" s="271" t="str">
        <f t="shared" si="108"/>
        <v/>
      </c>
      <c r="AV91" s="271" t="str">
        <f t="shared" si="109"/>
        <v/>
      </c>
      <c r="AW91" s="271" t="str">
        <f t="shared" si="110"/>
        <v/>
      </c>
      <c r="AX91" s="271" t="str">
        <f t="shared" si="111"/>
        <v/>
      </c>
      <c r="AY91" s="271" t="str">
        <f t="shared" si="112"/>
        <v/>
      </c>
      <c r="AZ91" s="258">
        <f t="shared" si="62"/>
        <v>19</v>
      </c>
      <c r="BA91" s="258">
        <f t="shared" si="63"/>
        <v>12</v>
      </c>
      <c r="BB91" s="258">
        <f t="shared" si="113"/>
        <v>4</v>
      </c>
      <c r="BC91" s="258" t="str">
        <f t="shared" si="114"/>
        <v>114</v>
      </c>
      <c r="BD91" s="258">
        <f t="shared" si="66"/>
        <v>20</v>
      </c>
      <c r="BE91" s="258">
        <f t="shared" si="115"/>
        <v>3</v>
      </c>
      <c r="BF91" s="258" t="str">
        <f t="shared" si="116"/>
        <v>12</v>
      </c>
      <c r="BG91" s="258">
        <f t="shared" si="69"/>
        <v>20</v>
      </c>
      <c r="BH91" s="258">
        <f t="shared" si="117"/>
        <v>0</v>
      </c>
      <c r="BI91" s="258">
        <f t="shared" si="118"/>
        <v>1</v>
      </c>
      <c r="BJ91" s="258">
        <f t="shared" si="72"/>
        <v>20</v>
      </c>
      <c r="BK91" s="258">
        <f t="shared" si="119"/>
        <v>0</v>
      </c>
      <c r="BL91" s="258">
        <f t="shared" si="120"/>
        <v>1</v>
      </c>
      <c r="BM91" s="258">
        <f t="shared" si="75"/>
        <v>20</v>
      </c>
      <c r="BN91" s="258">
        <f t="shared" si="121"/>
        <v>0</v>
      </c>
      <c r="BO91" s="258">
        <f t="shared" si="122"/>
        <v>1</v>
      </c>
      <c r="BP91" s="258">
        <f t="shared" si="78"/>
        <v>20</v>
      </c>
      <c r="BQ91" s="258">
        <f t="shared" si="123"/>
        <v>0</v>
      </c>
      <c r="BR91" s="258">
        <f t="shared" si="124"/>
        <v>1</v>
      </c>
      <c r="BS91" s="258">
        <f t="shared" si="81"/>
        <v>20</v>
      </c>
      <c r="BT91" s="258">
        <f t="shared" si="125"/>
        <v>0</v>
      </c>
      <c r="BU91" s="258">
        <f t="shared" si="126"/>
        <v>1</v>
      </c>
      <c r="BV91" s="258">
        <f t="shared" si="84"/>
        <v>20</v>
      </c>
      <c r="BW91" s="258">
        <f t="shared" si="127"/>
        <v>0</v>
      </c>
      <c r="BX91" s="258">
        <f t="shared" si="128"/>
        <v>1</v>
      </c>
      <c r="BY91" s="258">
        <f t="shared" si="87"/>
        <v>20</v>
      </c>
      <c r="BZ91" s="258">
        <f t="shared" si="129"/>
        <v>0</v>
      </c>
      <c r="CA91" s="258">
        <f t="shared" si="130"/>
        <v>1</v>
      </c>
      <c r="CB91" s="258">
        <f t="shared" si="90"/>
        <v>20</v>
      </c>
      <c r="CC91" s="258">
        <f t="shared" si="131"/>
        <v>0</v>
      </c>
      <c r="CD91" s="258">
        <f t="shared" si="132"/>
        <v>1</v>
      </c>
    </row>
    <row r="92" spans="1:82">
      <c r="A92" s="719" t="s">
        <v>3683</v>
      </c>
      <c r="B92" s="258"/>
      <c r="C92" s="259"/>
      <c r="D92" s="258" t="s">
        <v>3663</v>
      </c>
      <c r="E92" s="258"/>
      <c r="F92" s="258"/>
      <c r="G92" s="258">
        <v>84</v>
      </c>
      <c r="H92" s="743" t="s">
        <v>3684</v>
      </c>
      <c r="I92" s="744"/>
      <c r="J92" s="739" t="s">
        <v>3685</v>
      </c>
      <c r="K92" s="745" t="s">
        <v>3491</v>
      </c>
      <c r="L92" s="745" t="s">
        <v>3492</v>
      </c>
      <c r="M92" s="272">
        <v>1</v>
      </c>
      <c r="N92" s="508">
        <f t="shared" si="30"/>
        <v>764.49</v>
      </c>
      <c r="O92" s="510">
        <f t="shared" si="99"/>
        <v>764.49</v>
      </c>
      <c r="P92" s="260">
        <f t="shared" si="100"/>
        <v>482.13119999999998</v>
      </c>
      <c r="Q92" s="261">
        <f t="shared" si="101"/>
        <v>186</v>
      </c>
      <c r="R92" s="261">
        <f t="shared" si="96"/>
        <v>0</v>
      </c>
      <c r="S92" s="262"/>
      <c r="T92" s="262"/>
      <c r="U92" s="263">
        <f t="shared" si="35"/>
        <v>1.288</v>
      </c>
      <c r="V92" s="264">
        <f>IF(E92="SP",1,IF(D92="",ExtraMargeMateriaal,(1-VLOOKUP(D92,TabelAankoop[],4,FALSE))))</f>
        <v>0.92999999999999994</v>
      </c>
      <c r="W92" s="265">
        <f t="shared" si="36"/>
        <v>0.6885</v>
      </c>
      <c r="X92" s="266">
        <f t="shared" si="37"/>
        <v>1</v>
      </c>
      <c r="Y92" s="267">
        <f t="shared" si="38"/>
        <v>1.46</v>
      </c>
      <c r="Z92" s="267">
        <f t="shared" si="39"/>
        <v>1.1599999999999999</v>
      </c>
      <c r="AA92" s="268">
        <f t="shared" si="40"/>
        <v>764.49</v>
      </c>
      <c r="AB92" s="456">
        <f t="shared" si="41"/>
        <v>448.38</v>
      </c>
      <c r="AC92" s="457">
        <f t="shared" si="42"/>
        <v>577.52</v>
      </c>
      <c r="AD92" s="456">
        <f t="shared" si="43"/>
        <v>186.97</v>
      </c>
      <c r="AE92" s="458">
        <f t="shared" si="44"/>
        <v>186</v>
      </c>
      <c r="AF92" s="457">
        <f t="shared" si="102"/>
        <v>3.1</v>
      </c>
      <c r="AG92" s="456">
        <f t="shared" si="46"/>
        <v>0</v>
      </c>
      <c r="AH92" s="457">
        <f t="shared" si="47"/>
        <v>0</v>
      </c>
      <c r="AI92" s="268">
        <f t="shared" si="48"/>
        <v>448.38201599999996</v>
      </c>
      <c r="AJ92" s="269">
        <f t="shared" si="49"/>
        <v>577.51603660799992</v>
      </c>
      <c r="AK92" s="270">
        <f t="shared" si="50"/>
        <v>186.96906000000001</v>
      </c>
      <c r="AL92" s="415">
        <f t="shared" si="51"/>
        <v>0</v>
      </c>
      <c r="AM92" s="259" t="str">
        <f>IF(AP92="","",IFERROR(VLOOKUP(AP92,CODES!$A$3:$D$1348,4,FALSE),"X"))&amp;IF(AQ92="","",IFERROR(VLOOKUP(AQ92,CODES!$A$3:$D$1348,4,FALSE),"X"))&amp;IF(AR92="","",IFERROR(VLOOKUP(AR92,CODES!$A$3:$D$1348,4,FALSE),"X"))&amp;IF(AS92="","",IFERROR(VLOOKUP(AS92,CODES!$A$3:$D$1348,4,FALSE),"X"))&amp;IF(AT92="","",IFERROR(VLOOKUP(AT92,CODES!$A$3:$D$1348,4,FALSE),"X"))&amp;IF(AU92="","",IFERROR(VLOOKUP(AU92,CODES!$A$3:$D$1348,4,FALSE),"X"))&amp;IF(AV92="","",IFERROR(VLOOKUP(AV92,CODES!$A$3:$D$1348,4,FALSE),"X"))&amp;IF(AW92="","",IFERROR(VLOOKUP(AW92,CODES!$A$3:$D$1348,4,FALSE),"X"))&amp;IF(AX92="","",IFERROR(VLOOKUP(AX92,CODES!$A$3:$D$1348,4,FALSE),"X"))&amp;IF(AY92="","",IFERROR(VLOOKUP(AY92,CODES!$A$3:$D$1348,4,FALSE),"X"))</f>
        <v>610</v>
      </c>
      <c r="AN92" s="258">
        <f>SUM(IFERROR(VLOOKUP(AP92,CODES!$A$3:$D$1348,4,FALSE)*BC92,0),IFERROR(VLOOKUP(AQ92,CODES!$A$3:$D$1348,4,FALSE)*BF92,0),IFERROR(VLOOKUP(AR92,CODES!$A$3:$D$1348,4,FALSE)*BI92,0),IFERROR(VLOOKUP(AS92,CODES!$A$3:$D$1348,4,FALSE)*BL92,0),IFERROR(VLOOKUP(AT92,CODES!$A$3:$D$1348,4,FALSE)*BO92,0),IFERROR(VLOOKUP(AU92,CODES!$A$3:$D$1348,4,FALSE)*BR92,0),IFERROR(VLOOKUP(AV92,CODES!$A$3:$D$1348,4,FALSE)*BU92,0),IFERROR(VLOOKUP(AW92,CODES!$A$3:$D$1348,4,FALSE)*BX92,0),IFERROR(VLOOKUP(AX92,CODES!$A$3:$D$1348,4,FALSE)*CA92,0),IFERROR(VLOOKUP(AY92,CODES!$A$3:$D$1348,4,FALSE)*CD92,0))</f>
        <v>186</v>
      </c>
      <c r="AO92" s="258">
        <f>SUM(IFERROR(VLOOKUP(AP92,CODES!$A$3:$D$1348,3,FALSE)*BC92,0),IFERROR(VLOOKUP(AQ92,CODES!$A$3:$D$1348,3,FALSE)*BF92,0),IFERROR(VLOOKUP(AR92,CODES!$A$3:$D$1348,3,FALSE)*BI92,0),IFERROR(VLOOKUP(AS92,CODES!$A$3:$D$1348,3,FALSE)*BL92,0),IFERROR(VLOOKUP(AT92,CODES!$A$3:$D$1348,3,FALSE)*BO92,0),IFERROR(VLOOKUP(AU92,CODES!$A$3:$D$1348,3,FALSE)*BR92,0),IFERROR(VLOOKUP(AV92,CODES!$A$3:$D$1348,3,FALSE)*BU92,0),IFERROR(VLOOKUP(AW92,CODES!$A$3:$D$1348,3,FALSE)*BX92,0),IFERROR(VLOOKUP(AX92,CODES!$A$3:$D$1348,3,FALSE)*CA92,0),IFERROR(VLOOKUP(AY92,CODES!$A$3:$D$1348,3,FALSE)*CD92,0))+B92</f>
        <v>482.13119999999998</v>
      </c>
      <c r="AP92" s="271" t="str">
        <f t="shared" si="103"/>
        <v>XGB5G25</v>
      </c>
      <c r="AQ92" s="271" t="str">
        <f t="shared" si="104"/>
        <v>b50h</v>
      </c>
      <c r="AR92" s="271" t="str">
        <f t="shared" si="105"/>
        <v/>
      </c>
      <c r="AS92" s="271" t="str">
        <f t="shared" si="106"/>
        <v/>
      </c>
      <c r="AT92" s="271" t="str">
        <f t="shared" si="107"/>
        <v/>
      </c>
      <c r="AU92" s="271" t="str">
        <f t="shared" si="108"/>
        <v/>
      </c>
      <c r="AV92" s="271" t="str">
        <f t="shared" si="109"/>
        <v/>
      </c>
      <c r="AW92" s="271" t="str">
        <f t="shared" si="110"/>
        <v/>
      </c>
      <c r="AX92" s="271" t="str">
        <f t="shared" si="111"/>
        <v/>
      </c>
      <c r="AY92" s="271" t="str">
        <f t="shared" si="112"/>
        <v/>
      </c>
      <c r="AZ92" s="258">
        <f t="shared" si="62"/>
        <v>17</v>
      </c>
      <c r="BA92" s="258">
        <f t="shared" si="63"/>
        <v>11</v>
      </c>
      <c r="BB92" s="258">
        <f t="shared" si="113"/>
        <v>3</v>
      </c>
      <c r="BC92" s="258" t="str">
        <f t="shared" si="114"/>
        <v>21</v>
      </c>
      <c r="BD92" s="258">
        <f t="shared" si="66"/>
        <v>18</v>
      </c>
      <c r="BE92" s="258">
        <f t="shared" si="115"/>
        <v>2</v>
      </c>
      <c r="BF92" s="258" t="str">
        <f t="shared" si="116"/>
        <v>6</v>
      </c>
      <c r="BG92" s="258">
        <f t="shared" si="69"/>
        <v>18</v>
      </c>
      <c r="BH92" s="258">
        <f t="shared" si="117"/>
        <v>0</v>
      </c>
      <c r="BI92" s="258">
        <f t="shared" si="118"/>
        <v>1</v>
      </c>
      <c r="BJ92" s="258">
        <f t="shared" si="72"/>
        <v>18</v>
      </c>
      <c r="BK92" s="258">
        <f t="shared" si="119"/>
        <v>0</v>
      </c>
      <c r="BL92" s="258">
        <f t="shared" si="120"/>
        <v>1</v>
      </c>
      <c r="BM92" s="258">
        <f t="shared" si="75"/>
        <v>18</v>
      </c>
      <c r="BN92" s="258">
        <f t="shared" si="121"/>
        <v>0</v>
      </c>
      <c r="BO92" s="258">
        <f t="shared" si="122"/>
        <v>1</v>
      </c>
      <c r="BP92" s="258">
        <f t="shared" si="78"/>
        <v>18</v>
      </c>
      <c r="BQ92" s="258">
        <f t="shared" si="123"/>
        <v>0</v>
      </c>
      <c r="BR92" s="258">
        <f t="shared" si="124"/>
        <v>1</v>
      </c>
      <c r="BS92" s="258">
        <f t="shared" si="81"/>
        <v>18</v>
      </c>
      <c r="BT92" s="258">
        <f t="shared" si="125"/>
        <v>0</v>
      </c>
      <c r="BU92" s="258">
        <f t="shared" si="126"/>
        <v>1</v>
      </c>
      <c r="BV92" s="258">
        <f t="shared" si="84"/>
        <v>18</v>
      </c>
      <c r="BW92" s="258">
        <f t="shared" si="127"/>
        <v>0</v>
      </c>
      <c r="BX92" s="258">
        <f t="shared" si="128"/>
        <v>1</v>
      </c>
      <c r="BY92" s="258">
        <f t="shared" si="87"/>
        <v>18</v>
      </c>
      <c r="BZ92" s="258">
        <f t="shared" si="129"/>
        <v>0</v>
      </c>
      <c r="CA92" s="258">
        <f t="shared" si="130"/>
        <v>1</v>
      </c>
      <c r="CB92" s="258">
        <f t="shared" si="90"/>
        <v>18</v>
      </c>
      <c r="CC92" s="258">
        <f t="shared" si="131"/>
        <v>0</v>
      </c>
      <c r="CD92" s="258">
        <f t="shared" si="132"/>
        <v>1</v>
      </c>
    </row>
    <row r="93" spans="1:82">
      <c r="A93" s="258"/>
      <c r="B93" s="258"/>
      <c r="C93" s="259"/>
      <c r="D93" s="258"/>
      <c r="E93" s="258" t="s">
        <v>3484</v>
      </c>
      <c r="F93" s="258"/>
      <c r="G93" s="258">
        <v>85</v>
      </c>
      <c r="H93" s="743" t="s">
        <v>3686</v>
      </c>
      <c r="I93" s="744"/>
      <c r="J93" s="739" t="s">
        <v>3687</v>
      </c>
      <c r="K93" s="745"/>
      <c r="L93" s="745"/>
      <c r="M93" s="272"/>
      <c r="N93" s="508">
        <f t="shared" si="30"/>
        <v>0</v>
      </c>
      <c r="O93" s="510">
        <f t="shared" si="99"/>
        <v>0</v>
      </c>
      <c r="P93" s="260">
        <f t="shared" si="100"/>
        <v>0</v>
      </c>
      <c r="Q93" s="261">
        <f t="shared" si="101"/>
        <v>0</v>
      </c>
      <c r="R93" s="261">
        <f t="shared" si="96"/>
        <v>0</v>
      </c>
      <c r="S93" s="262"/>
      <c r="T93" s="262"/>
      <c r="U93" s="263">
        <f t="shared" si="35"/>
        <v>1.288</v>
      </c>
      <c r="V93" s="264">
        <f>IF(E93="SP",1,IF(D93="",ExtraMargeMateriaal,(1-VLOOKUP(D93,TabelAankoop[],4,FALSE))))</f>
        <v>1</v>
      </c>
      <c r="W93" s="265">
        <f t="shared" si="36"/>
        <v>0.6885</v>
      </c>
      <c r="X93" s="266">
        <f t="shared" si="37"/>
        <v>1</v>
      </c>
      <c r="Y93" s="267">
        <f t="shared" si="38"/>
        <v>1.46</v>
      </c>
      <c r="Z93" s="267">
        <f t="shared" si="39"/>
        <v>1.1599999999999999</v>
      </c>
      <c r="AA93" s="268">
        <f t="shared" si="40"/>
        <v>0</v>
      </c>
      <c r="AB93" s="456">
        <f t="shared" si="41"/>
        <v>0</v>
      </c>
      <c r="AC93" s="457">
        <f t="shared" si="42"/>
        <v>0</v>
      </c>
      <c r="AD93" s="456">
        <f t="shared" si="43"/>
        <v>0</v>
      </c>
      <c r="AE93" s="458">
        <f t="shared" si="44"/>
        <v>0</v>
      </c>
      <c r="AF93" s="457">
        <f t="shared" si="102"/>
        <v>0</v>
      </c>
      <c r="AG93" s="456">
        <f t="shared" si="46"/>
        <v>0</v>
      </c>
      <c r="AH93" s="457">
        <f t="shared" si="47"/>
        <v>0</v>
      </c>
      <c r="AI93" s="268">
        <f t="shared" si="48"/>
        <v>0</v>
      </c>
      <c r="AJ93" s="269">
        <f t="shared" si="49"/>
        <v>0</v>
      </c>
      <c r="AK93" s="270">
        <f t="shared" si="50"/>
        <v>0</v>
      </c>
      <c r="AL93" s="415">
        <f t="shared" si="51"/>
        <v>0</v>
      </c>
      <c r="AM93" s="259" t="str">
        <f>IF(AP93="","",IFERROR(VLOOKUP(AP93,CODES!$A$3:$D$1348,4,FALSE),"X"))&amp;IF(AQ93="","",IFERROR(VLOOKUP(AQ93,CODES!$A$3:$D$1348,4,FALSE),"X"))&amp;IF(AR93="","",IFERROR(VLOOKUP(AR93,CODES!$A$3:$D$1348,4,FALSE),"X"))&amp;IF(AS93="","",IFERROR(VLOOKUP(AS93,CODES!$A$3:$D$1348,4,FALSE),"X"))&amp;IF(AT93="","",IFERROR(VLOOKUP(AT93,CODES!$A$3:$D$1348,4,FALSE),"X"))&amp;IF(AU93="","",IFERROR(VLOOKUP(AU93,CODES!$A$3:$D$1348,4,FALSE),"X"))&amp;IF(AV93="","",IFERROR(VLOOKUP(AV93,CODES!$A$3:$D$1348,4,FALSE),"X"))&amp;IF(AW93="","",IFERROR(VLOOKUP(AW93,CODES!$A$3:$D$1348,4,FALSE),"X"))&amp;IF(AX93="","",IFERROR(VLOOKUP(AX93,CODES!$A$3:$D$1348,4,FALSE),"X"))&amp;IF(AY93="","",IFERROR(VLOOKUP(AY93,CODES!$A$3:$D$1348,4,FALSE),"X"))</f>
        <v/>
      </c>
      <c r="AN93" s="258">
        <f>SUM(IFERROR(VLOOKUP(AP93,CODES!$A$3:$D$1348,4,FALSE)*BC93,0),IFERROR(VLOOKUP(AQ93,CODES!$A$3:$D$1348,4,FALSE)*BF93,0),IFERROR(VLOOKUP(AR93,CODES!$A$3:$D$1348,4,FALSE)*BI93,0),IFERROR(VLOOKUP(AS93,CODES!$A$3:$D$1348,4,FALSE)*BL93,0),IFERROR(VLOOKUP(AT93,CODES!$A$3:$D$1348,4,FALSE)*BO93,0),IFERROR(VLOOKUP(AU93,CODES!$A$3:$D$1348,4,FALSE)*BR93,0),IFERROR(VLOOKUP(AV93,CODES!$A$3:$D$1348,4,FALSE)*BU93,0),IFERROR(VLOOKUP(AW93,CODES!$A$3:$D$1348,4,FALSE)*BX93,0),IFERROR(VLOOKUP(AX93,CODES!$A$3:$D$1348,4,FALSE)*CA93,0),IFERROR(VLOOKUP(AY93,CODES!$A$3:$D$1348,4,FALSE)*CD93,0))</f>
        <v>0</v>
      </c>
      <c r="AO93" s="258">
        <f>SUM(IFERROR(VLOOKUP(AP93,CODES!$A$3:$D$1348,3,FALSE)*BC93,0),IFERROR(VLOOKUP(AQ93,CODES!$A$3:$D$1348,3,FALSE)*BF93,0),IFERROR(VLOOKUP(AR93,CODES!$A$3:$D$1348,3,FALSE)*BI93,0),IFERROR(VLOOKUP(AS93,CODES!$A$3:$D$1348,3,FALSE)*BL93,0),IFERROR(VLOOKUP(AT93,CODES!$A$3:$D$1348,3,FALSE)*BO93,0),IFERROR(VLOOKUP(AU93,CODES!$A$3:$D$1348,3,FALSE)*BR93,0),IFERROR(VLOOKUP(AV93,CODES!$A$3:$D$1348,3,FALSE)*BU93,0),IFERROR(VLOOKUP(AW93,CODES!$A$3:$D$1348,3,FALSE)*BX93,0),IFERROR(VLOOKUP(AX93,CODES!$A$3:$D$1348,3,FALSE)*CA93,0),IFERROR(VLOOKUP(AY93,CODES!$A$3:$D$1348,3,FALSE)*CD93,0))+B93</f>
        <v>0</v>
      </c>
      <c r="AP93" s="271" t="str">
        <f t="shared" si="103"/>
        <v/>
      </c>
      <c r="AQ93" s="271" t="str">
        <f t="shared" si="104"/>
        <v/>
      </c>
      <c r="AR93" s="271" t="str">
        <f t="shared" si="105"/>
        <v/>
      </c>
      <c r="AS93" s="271" t="str">
        <f t="shared" si="106"/>
        <v/>
      </c>
      <c r="AT93" s="271" t="str">
        <f t="shared" si="107"/>
        <v/>
      </c>
      <c r="AU93" s="271" t="str">
        <f t="shared" si="108"/>
        <v/>
      </c>
      <c r="AV93" s="271" t="str">
        <f t="shared" si="109"/>
        <v/>
      </c>
      <c r="AW93" s="271" t="str">
        <f t="shared" si="110"/>
        <v/>
      </c>
      <c r="AX93" s="271" t="str">
        <f t="shared" si="111"/>
        <v/>
      </c>
      <c r="AY93" s="271" t="str">
        <f t="shared" si="112"/>
        <v/>
      </c>
      <c r="AZ93" s="258">
        <f t="shared" si="62"/>
        <v>0</v>
      </c>
      <c r="BA93" s="258">
        <f t="shared" si="63"/>
        <v>1</v>
      </c>
      <c r="BB93" s="258">
        <f t="shared" si="113"/>
        <v>0</v>
      </c>
      <c r="BC93" s="258">
        <f t="shared" si="114"/>
        <v>1</v>
      </c>
      <c r="BD93" s="258">
        <f t="shared" si="66"/>
        <v>1</v>
      </c>
      <c r="BE93" s="258">
        <f t="shared" si="115"/>
        <v>0</v>
      </c>
      <c r="BF93" s="258">
        <f t="shared" si="116"/>
        <v>1</v>
      </c>
      <c r="BG93" s="258">
        <f t="shared" si="69"/>
        <v>1</v>
      </c>
      <c r="BH93" s="258">
        <f t="shared" si="117"/>
        <v>0</v>
      </c>
      <c r="BI93" s="258">
        <f t="shared" si="118"/>
        <v>1</v>
      </c>
      <c r="BJ93" s="258">
        <f t="shared" si="72"/>
        <v>1</v>
      </c>
      <c r="BK93" s="258">
        <f t="shared" si="119"/>
        <v>0</v>
      </c>
      <c r="BL93" s="258">
        <f t="shared" si="120"/>
        <v>1</v>
      </c>
      <c r="BM93" s="258">
        <f t="shared" si="75"/>
        <v>1</v>
      </c>
      <c r="BN93" s="258">
        <f t="shared" si="121"/>
        <v>0</v>
      </c>
      <c r="BO93" s="258">
        <f t="shared" si="122"/>
        <v>1</v>
      </c>
      <c r="BP93" s="258">
        <f t="shared" si="78"/>
        <v>1</v>
      </c>
      <c r="BQ93" s="258">
        <f t="shared" si="123"/>
        <v>0</v>
      </c>
      <c r="BR93" s="258">
        <f t="shared" si="124"/>
        <v>1</v>
      </c>
      <c r="BS93" s="258">
        <f t="shared" si="81"/>
        <v>1</v>
      </c>
      <c r="BT93" s="258">
        <f t="shared" si="125"/>
        <v>0</v>
      </c>
      <c r="BU93" s="258">
        <f t="shared" si="126"/>
        <v>1</v>
      </c>
      <c r="BV93" s="258">
        <f t="shared" si="84"/>
        <v>1</v>
      </c>
      <c r="BW93" s="258">
        <f t="shared" si="127"/>
        <v>0</v>
      </c>
      <c r="BX93" s="258">
        <f t="shared" si="128"/>
        <v>1</v>
      </c>
      <c r="BY93" s="258">
        <f t="shared" si="87"/>
        <v>1</v>
      </c>
      <c r="BZ93" s="258">
        <f t="shared" si="129"/>
        <v>0</v>
      </c>
      <c r="CA93" s="258">
        <f t="shared" si="130"/>
        <v>1</v>
      </c>
      <c r="CB93" s="258">
        <f t="shared" si="90"/>
        <v>1</v>
      </c>
      <c r="CC93" s="258">
        <f t="shared" si="131"/>
        <v>0</v>
      </c>
      <c r="CD93" s="258">
        <f t="shared" si="132"/>
        <v>1</v>
      </c>
    </row>
    <row r="94" spans="1:82">
      <c r="A94" s="258"/>
      <c r="B94" s="258"/>
      <c r="C94" s="259"/>
      <c r="D94" s="258" t="s">
        <v>3663</v>
      </c>
      <c r="E94" s="258"/>
      <c r="F94" s="258"/>
      <c r="G94" s="258">
        <v>86</v>
      </c>
      <c r="H94" s="743" t="s">
        <v>3688</v>
      </c>
      <c r="I94" s="744"/>
      <c r="J94" s="739" t="s">
        <v>3689</v>
      </c>
      <c r="K94" s="745"/>
      <c r="L94" s="745"/>
      <c r="M94" s="272"/>
      <c r="N94" s="508">
        <f t="shared" si="30"/>
        <v>0</v>
      </c>
      <c r="O94" s="510">
        <f t="shared" si="99"/>
        <v>0</v>
      </c>
      <c r="P94" s="260">
        <f t="shared" si="100"/>
        <v>0</v>
      </c>
      <c r="Q94" s="261">
        <f t="shared" si="101"/>
        <v>0</v>
      </c>
      <c r="R94" s="261">
        <f t="shared" si="96"/>
        <v>0</v>
      </c>
      <c r="S94" s="262"/>
      <c r="T94" s="262"/>
      <c r="U94" s="263">
        <f t="shared" si="35"/>
        <v>1.288</v>
      </c>
      <c r="V94" s="264">
        <f>IF(E94="SP",1,IF(D94="",ExtraMargeMateriaal,(1-VLOOKUP(D94,TabelAankoop[],4,FALSE))))</f>
        <v>0.92999999999999994</v>
      </c>
      <c r="W94" s="265">
        <f t="shared" si="36"/>
        <v>0.6885</v>
      </c>
      <c r="X94" s="266">
        <f t="shared" si="37"/>
        <v>1</v>
      </c>
      <c r="Y94" s="267">
        <f t="shared" si="38"/>
        <v>1.46</v>
      </c>
      <c r="Z94" s="267">
        <f t="shared" si="39"/>
        <v>1.1599999999999999</v>
      </c>
      <c r="AA94" s="268">
        <f t="shared" si="40"/>
        <v>0</v>
      </c>
      <c r="AB94" s="456">
        <f t="shared" si="41"/>
        <v>0</v>
      </c>
      <c r="AC94" s="457">
        <f t="shared" si="42"/>
        <v>0</v>
      </c>
      <c r="AD94" s="456">
        <f t="shared" si="43"/>
        <v>0</v>
      </c>
      <c r="AE94" s="458">
        <f t="shared" si="44"/>
        <v>0</v>
      </c>
      <c r="AF94" s="457">
        <f t="shared" si="102"/>
        <v>0</v>
      </c>
      <c r="AG94" s="456">
        <f t="shared" si="46"/>
        <v>0</v>
      </c>
      <c r="AH94" s="457">
        <f t="shared" si="47"/>
        <v>0</v>
      </c>
      <c r="AI94" s="268">
        <f t="shared" si="48"/>
        <v>0</v>
      </c>
      <c r="AJ94" s="269">
        <f t="shared" si="49"/>
        <v>0</v>
      </c>
      <c r="AK94" s="270">
        <f t="shared" si="50"/>
        <v>0</v>
      </c>
      <c r="AL94" s="415">
        <f t="shared" si="51"/>
        <v>0</v>
      </c>
      <c r="AM94" s="259" t="str">
        <f>IF(AP94="","",IFERROR(VLOOKUP(AP94,CODES!$A$3:$D$1348,4,FALSE),"X"))&amp;IF(AQ94="","",IFERROR(VLOOKUP(AQ94,CODES!$A$3:$D$1348,4,FALSE),"X"))&amp;IF(AR94="","",IFERROR(VLOOKUP(AR94,CODES!$A$3:$D$1348,4,FALSE),"X"))&amp;IF(AS94="","",IFERROR(VLOOKUP(AS94,CODES!$A$3:$D$1348,4,FALSE),"X"))&amp;IF(AT94="","",IFERROR(VLOOKUP(AT94,CODES!$A$3:$D$1348,4,FALSE),"X"))&amp;IF(AU94="","",IFERROR(VLOOKUP(AU94,CODES!$A$3:$D$1348,4,FALSE),"X"))&amp;IF(AV94="","",IFERROR(VLOOKUP(AV94,CODES!$A$3:$D$1348,4,FALSE),"X"))&amp;IF(AW94="","",IFERROR(VLOOKUP(AW94,CODES!$A$3:$D$1348,4,FALSE),"X"))&amp;IF(AX94="","",IFERROR(VLOOKUP(AX94,CODES!$A$3:$D$1348,4,FALSE),"X"))&amp;IF(AY94="","",IFERROR(VLOOKUP(AY94,CODES!$A$3:$D$1348,4,FALSE),"X"))</f>
        <v/>
      </c>
      <c r="AN94" s="258">
        <f>SUM(IFERROR(VLOOKUP(AP94,CODES!$A$3:$D$1348,4,FALSE)*BC94,0),IFERROR(VLOOKUP(AQ94,CODES!$A$3:$D$1348,4,FALSE)*BF94,0),IFERROR(VLOOKUP(AR94,CODES!$A$3:$D$1348,4,FALSE)*BI94,0),IFERROR(VLOOKUP(AS94,CODES!$A$3:$D$1348,4,FALSE)*BL94,0),IFERROR(VLOOKUP(AT94,CODES!$A$3:$D$1348,4,FALSE)*BO94,0),IFERROR(VLOOKUP(AU94,CODES!$A$3:$D$1348,4,FALSE)*BR94,0),IFERROR(VLOOKUP(AV94,CODES!$A$3:$D$1348,4,FALSE)*BU94,0),IFERROR(VLOOKUP(AW94,CODES!$A$3:$D$1348,4,FALSE)*BX94,0),IFERROR(VLOOKUP(AX94,CODES!$A$3:$D$1348,4,FALSE)*CA94,0),IFERROR(VLOOKUP(AY94,CODES!$A$3:$D$1348,4,FALSE)*CD94,0))</f>
        <v>0</v>
      </c>
      <c r="AO94" s="258">
        <f>SUM(IFERROR(VLOOKUP(AP94,CODES!$A$3:$D$1348,3,FALSE)*BC94,0),IFERROR(VLOOKUP(AQ94,CODES!$A$3:$D$1348,3,FALSE)*BF94,0),IFERROR(VLOOKUP(AR94,CODES!$A$3:$D$1348,3,FALSE)*BI94,0),IFERROR(VLOOKUP(AS94,CODES!$A$3:$D$1348,3,FALSE)*BL94,0),IFERROR(VLOOKUP(AT94,CODES!$A$3:$D$1348,3,FALSE)*BO94,0),IFERROR(VLOOKUP(AU94,CODES!$A$3:$D$1348,3,FALSE)*BR94,0),IFERROR(VLOOKUP(AV94,CODES!$A$3:$D$1348,3,FALSE)*BU94,0),IFERROR(VLOOKUP(AW94,CODES!$A$3:$D$1348,3,FALSE)*BX94,0),IFERROR(VLOOKUP(AX94,CODES!$A$3:$D$1348,3,FALSE)*CA94,0),IFERROR(VLOOKUP(AY94,CODES!$A$3:$D$1348,3,FALSE)*CD94,0))+B94</f>
        <v>0</v>
      </c>
      <c r="AP94" s="271" t="str">
        <f t="shared" si="103"/>
        <v/>
      </c>
      <c r="AQ94" s="271" t="str">
        <f t="shared" si="104"/>
        <v/>
      </c>
      <c r="AR94" s="271" t="str">
        <f t="shared" si="105"/>
        <v/>
      </c>
      <c r="AS94" s="271" t="str">
        <f t="shared" si="106"/>
        <v/>
      </c>
      <c r="AT94" s="271" t="str">
        <f t="shared" si="107"/>
        <v/>
      </c>
      <c r="AU94" s="271" t="str">
        <f t="shared" si="108"/>
        <v/>
      </c>
      <c r="AV94" s="271" t="str">
        <f t="shared" si="109"/>
        <v/>
      </c>
      <c r="AW94" s="271" t="str">
        <f t="shared" si="110"/>
        <v/>
      </c>
      <c r="AX94" s="271" t="str">
        <f t="shared" si="111"/>
        <v/>
      </c>
      <c r="AY94" s="271" t="str">
        <f t="shared" si="112"/>
        <v/>
      </c>
      <c r="AZ94" s="258">
        <f t="shared" si="62"/>
        <v>0</v>
      </c>
      <c r="BA94" s="258">
        <f t="shared" si="63"/>
        <v>1</v>
      </c>
      <c r="BB94" s="258">
        <f t="shared" si="113"/>
        <v>0</v>
      </c>
      <c r="BC94" s="258">
        <f t="shared" si="114"/>
        <v>1</v>
      </c>
      <c r="BD94" s="258">
        <f t="shared" si="66"/>
        <v>1</v>
      </c>
      <c r="BE94" s="258">
        <f t="shared" si="115"/>
        <v>0</v>
      </c>
      <c r="BF94" s="258">
        <f t="shared" si="116"/>
        <v>1</v>
      </c>
      <c r="BG94" s="258">
        <f t="shared" si="69"/>
        <v>1</v>
      </c>
      <c r="BH94" s="258">
        <f t="shared" si="117"/>
        <v>0</v>
      </c>
      <c r="BI94" s="258">
        <f t="shared" si="118"/>
        <v>1</v>
      </c>
      <c r="BJ94" s="258">
        <f t="shared" si="72"/>
        <v>1</v>
      </c>
      <c r="BK94" s="258">
        <f t="shared" si="119"/>
        <v>0</v>
      </c>
      <c r="BL94" s="258">
        <f t="shared" si="120"/>
        <v>1</v>
      </c>
      <c r="BM94" s="258">
        <f t="shared" si="75"/>
        <v>1</v>
      </c>
      <c r="BN94" s="258">
        <f t="shared" si="121"/>
        <v>0</v>
      </c>
      <c r="BO94" s="258">
        <f t="shared" si="122"/>
        <v>1</v>
      </c>
      <c r="BP94" s="258">
        <f t="shared" si="78"/>
        <v>1</v>
      </c>
      <c r="BQ94" s="258">
        <f t="shared" si="123"/>
        <v>0</v>
      </c>
      <c r="BR94" s="258">
        <f t="shared" si="124"/>
        <v>1</v>
      </c>
      <c r="BS94" s="258">
        <f t="shared" si="81"/>
        <v>1</v>
      </c>
      <c r="BT94" s="258">
        <f t="shared" si="125"/>
        <v>0</v>
      </c>
      <c r="BU94" s="258">
        <f t="shared" si="126"/>
        <v>1</v>
      </c>
      <c r="BV94" s="258">
        <f t="shared" si="84"/>
        <v>1</v>
      </c>
      <c r="BW94" s="258">
        <f t="shared" si="127"/>
        <v>0</v>
      </c>
      <c r="BX94" s="258">
        <f t="shared" si="128"/>
        <v>1</v>
      </c>
      <c r="BY94" s="258">
        <f t="shared" si="87"/>
        <v>1</v>
      </c>
      <c r="BZ94" s="258">
        <f t="shared" si="129"/>
        <v>0</v>
      </c>
      <c r="CA94" s="258">
        <f t="shared" si="130"/>
        <v>1</v>
      </c>
      <c r="CB94" s="258">
        <f t="shared" si="90"/>
        <v>1</v>
      </c>
      <c r="CC94" s="258">
        <f t="shared" si="131"/>
        <v>0</v>
      </c>
      <c r="CD94" s="258">
        <f t="shared" si="132"/>
        <v>1</v>
      </c>
    </row>
    <row r="95" spans="1:82">
      <c r="A95" s="258" t="s">
        <v>3690</v>
      </c>
      <c r="B95" s="258"/>
      <c r="C95" s="259"/>
      <c r="D95" s="258" t="s">
        <v>3663</v>
      </c>
      <c r="E95" s="258"/>
      <c r="F95" s="258"/>
      <c r="G95" s="258">
        <v>87</v>
      </c>
      <c r="H95" s="743" t="s">
        <v>3691</v>
      </c>
      <c r="I95" s="744"/>
      <c r="J95" s="739" t="s">
        <v>3692</v>
      </c>
      <c r="K95" s="745" t="s">
        <v>3607</v>
      </c>
      <c r="L95" s="745" t="s">
        <v>3673</v>
      </c>
      <c r="M95" s="272">
        <v>123</v>
      </c>
      <c r="N95" s="508">
        <f t="shared" si="30"/>
        <v>501.04</v>
      </c>
      <c r="O95" s="510">
        <f t="shared" si="99"/>
        <v>61627.920000000006</v>
      </c>
      <c r="P95" s="260">
        <f t="shared" si="100"/>
        <v>378.84780000000001</v>
      </c>
      <c r="Q95" s="261">
        <f t="shared" si="101"/>
        <v>47</v>
      </c>
      <c r="R95" s="261">
        <f t="shared" si="96"/>
        <v>0</v>
      </c>
      <c r="S95" s="262"/>
      <c r="T95" s="262"/>
      <c r="U95" s="263">
        <f t="shared" si="35"/>
        <v>1.288</v>
      </c>
      <c r="V95" s="264">
        <f>IF(E95="SP",1,IF(D95="",ExtraMargeMateriaal,(1-VLOOKUP(D95,TabelAankoop[],4,FALSE))))</f>
        <v>0.92999999999999994</v>
      </c>
      <c r="W95" s="265">
        <f t="shared" si="36"/>
        <v>0.6885</v>
      </c>
      <c r="X95" s="266">
        <f t="shared" si="37"/>
        <v>1</v>
      </c>
      <c r="Y95" s="267">
        <f t="shared" si="38"/>
        <v>1.46</v>
      </c>
      <c r="Z95" s="267">
        <f t="shared" si="39"/>
        <v>1.1599999999999999</v>
      </c>
      <c r="AA95" s="268">
        <f t="shared" si="40"/>
        <v>61627.92</v>
      </c>
      <c r="AB95" s="456">
        <f t="shared" si="41"/>
        <v>43336.4</v>
      </c>
      <c r="AC95" s="457">
        <f t="shared" si="42"/>
        <v>55817.279999999999</v>
      </c>
      <c r="AD95" s="456">
        <f t="shared" si="43"/>
        <v>5811.12</v>
      </c>
      <c r="AE95" s="458">
        <f t="shared" si="44"/>
        <v>5781</v>
      </c>
      <c r="AF95" s="457">
        <f t="shared" si="102"/>
        <v>96.35</v>
      </c>
      <c r="AG95" s="456">
        <f t="shared" si="46"/>
        <v>0</v>
      </c>
      <c r="AH95" s="457">
        <f t="shared" si="47"/>
        <v>0</v>
      </c>
      <c r="AI95" s="268">
        <f t="shared" si="48"/>
        <v>352.32845399999997</v>
      </c>
      <c r="AJ95" s="269">
        <f t="shared" si="49"/>
        <v>453.79904875199998</v>
      </c>
      <c r="AK95" s="270">
        <f t="shared" si="50"/>
        <v>47.244869999999992</v>
      </c>
      <c r="AL95" s="415">
        <f t="shared" si="51"/>
        <v>0</v>
      </c>
      <c r="AM95" s="259" t="str">
        <f>IF(AP95="","",IFERROR(VLOOKUP(AP95,CODES!$A$3:$D$1348,4,FALSE),"X"))&amp;IF(AQ95="","",IFERROR(VLOOKUP(AQ95,CODES!$A$3:$D$1348,4,FALSE),"X"))&amp;IF(AR95="","",IFERROR(VLOOKUP(AR95,CODES!$A$3:$D$1348,4,FALSE),"X"))&amp;IF(AS95="","",IFERROR(VLOOKUP(AS95,CODES!$A$3:$D$1348,4,FALSE),"X"))&amp;IF(AT95="","",IFERROR(VLOOKUP(AT95,CODES!$A$3:$D$1348,4,FALSE),"X"))&amp;IF(AU95="","",IFERROR(VLOOKUP(AU95,CODES!$A$3:$D$1348,4,FALSE),"X"))&amp;IF(AV95="","",IFERROR(VLOOKUP(AV95,CODES!$A$3:$D$1348,4,FALSE),"X"))&amp;IF(AW95="","",IFERROR(VLOOKUP(AW95,CODES!$A$3:$D$1348,4,FALSE),"X"))&amp;IF(AX95="","",IFERROR(VLOOKUP(AX95,CODES!$A$3:$D$1348,4,FALSE),"X"))&amp;IF(AY95="","",IFERROR(VLOOKUP(AY95,CODES!$A$3:$D$1348,4,FALSE),"X"))</f>
        <v>215</v>
      </c>
      <c r="AN95" s="258">
        <f>SUM(IFERROR(VLOOKUP(AP95,CODES!$A$3:$D$1348,4,FALSE)*BC95,0),IFERROR(VLOOKUP(AQ95,CODES!$A$3:$D$1348,4,FALSE)*BF95,0),IFERROR(VLOOKUP(AR95,CODES!$A$3:$D$1348,4,FALSE)*BI95,0),IFERROR(VLOOKUP(AS95,CODES!$A$3:$D$1348,4,FALSE)*BL95,0),IFERROR(VLOOKUP(AT95,CODES!$A$3:$D$1348,4,FALSE)*BO95,0),IFERROR(VLOOKUP(AU95,CODES!$A$3:$D$1348,4,FALSE)*BR95,0),IFERROR(VLOOKUP(AV95,CODES!$A$3:$D$1348,4,FALSE)*BU95,0),IFERROR(VLOOKUP(AW95,CODES!$A$3:$D$1348,4,FALSE)*BX95,0),IFERROR(VLOOKUP(AX95,CODES!$A$3:$D$1348,4,FALSE)*CA95,0),IFERROR(VLOOKUP(AY95,CODES!$A$3:$D$1348,4,FALSE)*CD95,0))</f>
        <v>47</v>
      </c>
      <c r="AO95" s="258">
        <f>SUM(IFERROR(VLOOKUP(AP95,CODES!$A$3:$D$1348,3,FALSE)*BC95,0),IFERROR(VLOOKUP(AQ95,CODES!$A$3:$D$1348,3,FALSE)*BF95,0),IFERROR(VLOOKUP(AR95,CODES!$A$3:$D$1348,3,FALSE)*BI95,0),IFERROR(VLOOKUP(AS95,CODES!$A$3:$D$1348,3,FALSE)*BL95,0),IFERROR(VLOOKUP(AT95,CODES!$A$3:$D$1348,3,FALSE)*BO95,0),IFERROR(VLOOKUP(AU95,CODES!$A$3:$D$1348,3,FALSE)*BR95,0),IFERROR(VLOOKUP(AV95,CODES!$A$3:$D$1348,3,FALSE)*BU95,0),IFERROR(VLOOKUP(AW95,CODES!$A$3:$D$1348,3,FALSE)*BX95,0),IFERROR(VLOOKUP(AX95,CODES!$A$3:$D$1348,3,FALSE)*CA95,0),IFERROR(VLOOKUP(AY95,CODES!$A$3:$D$1348,3,FALSE)*CD95,0))+B95</f>
        <v>378.84780000000001</v>
      </c>
      <c r="AP95" s="271" t="str">
        <f t="shared" si="103"/>
        <v>XGB4G240</v>
      </c>
      <c r="AQ95" s="271" t="str">
        <f t="shared" si="104"/>
        <v>H07Z1R150</v>
      </c>
      <c r="AR95" s="271" t="str">
        <f t="shared" si="105"/>
        <v/>
      </c>
      <c r="AS95" s="271" t="str">
        <f t="shared" si="106"/>
        <v/>
      </c>
      <c r="AT95" s="271" t="str">
        <f t="shared" si="107"/>
        <v/>
      </c>
      <c r="AU95" s="271" t="str">
        <f t="shared" si="108"/>
        <v/>
      </c>
      <c r="AV95" s="271" t="str">
        <f t="shared" si="109"/>
        <v/>
      </c>
      <c r="AW95" s="271" t="str">
        <f t="shared" si="110"/>
        <v/>
      </c>
      <c r="AX95" s="271" t="str">
        <f t="shared" si="111"/>
        <v/>
      </c>
      <c r="AY95" s="271" t="str">
        <f t="shared" si="112"/>
        <v/>
      </c>
      <c r="AZ95" s="258">
        <f t="shared" si="62"/>
        <v>20</v>
      </c>
      <c r="BA95" s="258">
        <f t="shared" si="63"/>
        <v>11</v>
      </c>
      <c r="BB95" s="258">
        <f t="shared" si="113"/>
        <v>2</v>
      </c>
      <c r="BC95" s="258" t="str">
        <f t="shared" si="114"/>
        <v>2</v>
      </c>
      <c r="BD95" s="258">
        <f t="shared" si="66"/>
        <v>21</v>
      </c>
      <c r="BE95" s="258">
        <f t="shared" si="115"/>
        <v>0</v>
      </c>
      <c r="BF95" s="258">
        <f t="shared" si="116"/>
        <v>1</v>
      </c>
      <c r="BG95" s="258">
        <f t="shared" si="69"/>
        <v>21</v>
      </c>
      <c r="BH95" s="258">
        <f t="shared" si="117"/>
        <v>0</v>
      </c>
      <c r="BI95" s="258">
        <f t="shared" si="118"/>
        <v>1</v>
      </c>
      <c r="BJ95" s="258">
        <f t="shared" si="72"/>
        <v>21</v>
      </c>
      <c r="BK95" s="258">
        <f t="shared" si="119"/>
        <v>0</v>
      </c>
      <c r="BL95" s="258">
        <f t="shared" si="120"/>
        <v>1</v>
      </c>
      <c r="BM95" s="258">
        <f t="shared" si="75"/>
        <v>21</v>
      </c>
      <c r="BN95" s="258">
        <f t="shared" si="121"/>
        <v>0</v>
      </c>
      <c r="BO95" s="258">
        <f t="shared" si="122"/>
        <v>1</v>
      </c>
      <c r="BP95" s="258">
        <f t="shared" si="78"/>
        <v>21</v>
      </c>
      <c r="BQ95" s="258">
        <f t="shared" si="123"/>
        <v>0</v>
      </c>
      <c r="BR95" s="258">
        <f t="shared" si="124"/>
        <v>1</v>
      </c>
      <c r="BS95" s="258">
        <f t="shared" si="81"/>
        <v>21</v>
      </c>
      <c r="BT95" s="258">
        <f t="shared" si="125"/>
        <v>0</v>
      </c>
      <c r="BU95" s="258">
        <f t="shared" si="126"/>
        <v>1</v>
      </c>
      <c r="BV95" s="258">
        <f t="shared" si="84"/>
        <v>21</v>
      </c>
      <c r="BW95" s="258">
        <f t="shared" si="127"/>
        <v>0</v>
      </c>
      <c r="BX95" s="258">
        <f t="shared" si="128"/>
        <v>1</v>
      </c>
      <c r="BY95" s="258">
        <f t="shared" si="87"/>
        <v>21</v>
      </c>
      <c r="BZ95" s="258">
        <f t="shared" si="129"/>
        <v>0</v>
      </c>
      <c r="CA95" s="258">
        <f t="shared" si="130"/>
        <v>1</v>
      </c>
      <c r="CB95" s="258">
        <f t="shared" si="90"/>
        <v>21</v>
      </c>
      <c r="CC95" s="258">
        <f t="shared" si="131"/>
        <v>0</v>
      </c>
      <c r="CD95" s="258">
        <f t="shared" si="132"/>
        <v>1</v>
      </c>
    </row>
    <row r="96" spans="1:82">
      <c r="A96" s="258" t="s">
        <v>3693</v>
      </c>
      <c r="B96" s="258"/>
      <c r="C96" s="259"/>
      <c r="D96" s="258" t="s">
        <v>3663</v>
      </c>
      <c r="E96" s="258"/>
      <c r="F96" s="258"/>
      <c r="G96" s="258">
        <v>88</v>
      </c>
      <c r="H96" s="743" t="s">
        <v>3691</v>
      </c>
      <c r="I96" s="744"/>
      <c r="J96" s="739" t="s">
        <v>3694</v>
      </c>
      <c r="K96" s="745" t="s">
        <v>3607</v>
      </c>
      <c r="L96" s="745" t="s">
        <v>3673</v>
      </c>
      <c r="M96" s="272">
        <v>66</v>
      </c>
      <c r="N96" s="508">
        <f t="shared" si="30"/>
        <v>9.94</v>
      </c>
      <c r="O96" s="510">
        <f t="shared" si="99"/>
        <v>656.04</v>
      </c>
      <c r="P96" s="260">
        <f t="shared" si="100"/>
        <v>5.3621999999999996</v>
      </c>
      <c r="Q96" s="261">
        <f t="shared" si="101"/>
        <v>3.5</v>
      </c>
      <c r="R96" s="261">
        <f t="shared" si="96"/>
        <v>0</v>
      </c>
      <c r="S96" s="262"/>
      <c r="T96" s="262"/>
      <c r="U96" s="263">
        <f t="shared" si="35"/>
        <v>1.288</v>
      </c>
      <c r="V96" s="264">
        <f>IF(E96="SP",1,IF(D96="",ExtraMargeMateriaal,(1-VLOOKUP(D96,TabelAankoop[],4,FALSE))))</f>
        <v>0.92999999999999994</v>
      </c>
      <c r="W96" s="265">
        <f t="shared" si="36"/>
        <v>0.6885</v>
      </c>
      <c r="X96" s="266">
        <f t="shared" si="37"/>
        <v>1</v>
      </c>
      <c r="Y96" s="267">
        <f t="shared" si="38"/>
        <v>1.46</v>
      </c>
      <c r="Z96" s="267">
        <f t="shared" si="39"/>
        <v>1.1599999999999999</v>
      </c>
      <c r="AA96" s="268">
        <f t="shared" si="40"/>
        <v>656.04</v>
      </c>
      <c r="AB96" s="456">
        <f t="shared" si="41"/>
        <v>329.13</v>
      </c>
      <c r="AC96" s="457">
        <f t="shared" si="42"/>
        <v>423.92</v>
      </c>
      <c r="AD96" s="456">
        <f t="shared" si="43"/>
        <v>232.2</v>
      </c>
      <c r="AE96" s="458">
        <f t="shared" si="44"/>
        <v>231</v>
      </c>
      <c r="AF96" s="457">
        <f t="shared" si="102"/>
        <v>3.85</v>
      </c>
      <c r="AG96" s="456">
        <f t="shared" si="46"/>
        <v>0</v>
      </c>
      <c r="AH96" s="457">
        <f t="shared" si="47"/>
        <v>0</v>
      </c>
      <c r="AI96" s="268">
        <f t="shared" si="48"/>
        <v>4.986845999999999</v>
      </c>
      <c r="AJ96" s="269">
        <f t="shared" si="49"/>
        <v>6.4230576479999986</v>
      </c>
      <c r="AK96" s="270">
        <f t="shared" si="50"/>
        <v>3.5182349999999998</v>
      </c>
      <c r="AL96" s="415">
        <f t="shared" si="51"/>
        <v>0</v>
      </c>
      <c r="AM96" s="259" t="str">
        <f>IF(AP96="","",IFERROR(VLOOKUP(AP96,CODES!$A$3:$D$1348,4,FALSE),"X"))&amp;IF(AQ96="","",IFERROR(VLOOKUP(AQ96,CODES!$A$3:$D$1348,4,FALSE),"X"))&amp;IF(AR96="","",IFERROR(VLOOKUP(AR96,CODES!$A$3:$D$1348,4,FALSE),"X"))&amp;IF(AS96="","",IFERROR(VLOOKUP(AS96,CODES!$A$3:$D$1348,4,FALSE),"X"))&amp;IF(AT96="","",IFERROR(VLOOKUP(AT96,CODES!$A$3:$D$1348,4,FALSE),"X"))&amp;IF(AU96="","",IFERROR(VLOOKUP(AU96,CODES!$A$3:$D$1348,4,FALSE),"X"))&amp;IF(AV96="","",IFERROR(VLOOKUP(AV96,CODES!$A$3:$D$1348,4,FALSE),"X"))&amp;IF(AW96="","",IFERROR(VLOOKUP(AW96,CODES!$A$3:$D$1348,4,FALSE),"X"))&amp;IF(AX96="","",IFERROR(VLOOKUP(AX96,CODES!$A$3:$D$1348,4,FALSE),"X"))&amp;IF(AY96="","",IFERROR(VLOOKUP(AY96,CODES!$A$3:$D$1348,4,FALSE),"X"))</f>
        <v>3,5</v>
      </c>
      <c r="AN96" s="258">
        <f>SUM(IFERROR(VLOOKUP(AP96,CODES!$A$3:$D$1348,4,FALSE)*BC96,0),IFERROR(VLOOKUP(AQ96,CODES!$A$3:$D$1348,4,FALSE)*BF96,0),IFERROR(VLOOKUP(AR96,CODES!$A$3:$D$1348,4,FALSE)*BI96,0),IFERROR(VLOOKUP(AS96,CODES!$A$3:$D$1348,4,FALSE)*BL96,0),IFERROR(VLOOKUP(AT96,CODES!$A$3:$D$1348,4,FALSE)*BO96,0),IFERROR(VLOOKUP(AU96,CODES!$A$3:$D$1348,4,FALSE)*BR96,0),IFERROR(VLOOKUP(AV96,CODES!$A$3:$D$1348,4,FALSE)*BU96,0),IFERROR(VLOOKUP(AW96,CODES!$A$3:$D$1348,4,FALSE)*BX96,0),IFERROR(VLOOKUP(AX96,CODES!$A$3:$D$1348,4,FALSE)*CA96,0),IFERROR(VLOOKUP(AY96,CODES!$A$3:$D$1348,4,FALSE)*CD96,0))</f>
        <v>3.5</v>
      </c>
      <c r="AO96" s="258">
        <f>SUM(IFERROR(VLOOKUP(AP96,CODES!$A$3:$D$1348,3,FALSE)*BC96,0),IFERROR(VLOOKUP(AQ96,CODES!$A$3:$D$1348,3,FALSE)*BF96,0),IFERROR(VLOOKUP(AR96,CODES!$A$3:$D$1348,3,FALSE)*BI96,0),IFERROR(VLOOKUP(AS96,CODES!$A$3:$D$1348,3,FALSE)*BL96,0),IFERROR(VLOOKUP(AT96,CODES!$A$3:$D$1348,3,FALSE)*BO96,0),IFERROR(VLOOKUP(AU96,CODES!$A$3:$D$1348,3,FALSE)*BR96,0),IFERROR(VLOOKUP(AV96,CODES!$A$3:$D$1348,3,FALSE)*BU96,0),IFERROR(VLOOKUP(AW96,CODES!$A$3:$D$1348,3,FALSE)*BX96,0),IFERROR(VLOOKUP(AX96,CODES!$A$3:$D$1348,3,FALSE)*CA96,0),IFERROR(VLOOKUP(AY96,CODES!$A$3:$D$1348,3,FALSE)*CD96,0))+B96</f>
        <v>5.3621999999999996</v>
      </c>
      <c r="AP96" s="271" t="str">
        <f t="shared" si="103"/>
        <v>XGB5G6</v>
      </c>
      <c r="AQ96" s="271" t="str">
        <f t="shared" si="104"/>
        <v/>
      </c>
      <c r="AR96" s="271" t="str">
        <f t="shared" si="105"/>
        <v/>
      </c>
      <c r="AS96" s="271" t="str">
        <f t="shared" si="106"/>
        <v/>
      </c>
      <c r="AT96" s="271" t="str">
        <f t="shared" si="107"/>
        <v/>
      </c>
      <c r="AU96" s="271" t="str">
        <f t="shared" si="108"/>
        <v/>
      </c>
      <c r="AV96" s="271" t="str">
        <f t="shared" si="109"/>
        <v/>
      </c>
      <c r="AW96" s="271" t="str">
        <f t="shared" si="110"/>
        <v/>
      </c>
      <c r="AX96" s="271" t="str">
        <f t="shared" si="111"/>
        <v/>
      </c>
      <c r="AY96" s="271" t="str">
        <f t="shared" si="112"/>
        <v/>
      </c>
      <c r="AZ96" s="258">
        <f t="shared" si="62"/>
        <v>6</v>
      </c>
      <c r="BA96" s="258">
        <f t="shared" si="63"/>
        <v>7</v>
      </c>
      <c r="BB96" s="258">
        <f t="shared" si="113"/>
        <v>0</v>
      </c>
      <c r="BC96" s="258">
        <f t="shared" si="114"/>
        <v>1</v>
      </c>
      <c r="BD96" s="258">
        <f t="shared" si="66"/>
        <v>7</v>
      </c>
      <c r="BE96" s="258">
        <f t="shared" si="115"/>
        <v>0</v>
      </c>
      <c r="BF96" s="258">
        <f t="shared" si="116"/>
        <v>1</v>
      </c>
      <c r="BG96" s="258">
        <f t="shared" si="69"/>
        <v>7</v>
      </c>
      <c r="BH96" s="258">
        <f t="shared" si="117"/>
        <v>0</v>
      </c>
      <c r="BI96" s="258">
        <f t="shared" si="118"/>
        <v>1</v>
      </c>
      <c r="BJ96" s="258">
        <f t="shared" si="72"/>
        <v>7</v>
      </c>
      <c r="BK96" s="258">
        <f t="shared" si="119"/>
        <v>0</v>
      </c>
      <c r="BL96" s="258">
        <f t="shared" si="120"/>
        <v>1</v>
      </c>
      <c r="BM96" s="258">
        <f t="shared" si="75"/>
        <v>7</v>
      </c>
      <c r="BN96" s="258">
        <f t="shared" si="121"/>
        <v>0</v>
      </c>
      <c r="BO96" s="258">
        <f t="shared" si="122"/>
        <v>1</v>
      </c>
      <c r="BP96" s="258">
        <f t="shared" si="78"/>
        <v>7</v>
      </c>
      <c r="BQ96" s="258">
        <f t="shared" si="123"/>
        <v>0</v>
      </c>
      <c r="BR96" s="258">
        <f t="shared" si="124"/>
        <v>1</v>
      </c>
      <c r="BS96" s="258">
        <f t="shared" si="81"/>
        <v>7</v>
      </c>
      <c r="BT96" s="258">
        <f t="shared" si="125"/>
        <v>0</v>
      </c>
      <c r="BU96" s="258">
        <f t="shared" si="126"/>
        <v>1</v>
      </c>
      <c r="BV96" s="258">
        <f t="shared" si="84"/>
        <v>7</v>
      </c>
      <c r="BW96" s="258">
        <f t="shared" si="127"/>
        <v>0</v>
      </c>
      <c r="BX96" s="258">
        <f t="shared" si="128"/>
        <v>1</v>
      </c>
      <c r="BY96" s="258">
        <f t="shared" si="87"/>
        <v>7</v>
      </c>
      <c r="BZ96" s="258">
        <f t="shared" si="129"/>
        <v>0</v>
      </c>
      <c r="CA96" s="258">
        <f t="shared" si="130"/>
        <v>1</v>
      </c>
      <c r="CB96" s="258">
        <f t="shared" si="90"/>
        <v>7</v>
      </c>
      <c r="CC96" s="258">
        <f t="shared" si="131"/>
        <v>0</v>
      </c>
      <c r="CD96" s="258">
        <f t="shared" si="132"/>
        <v>1</v>
      </c>
    </row>
    <row r="97" spans="1:82">
      <c r="A97" s="258" t="s">
        <v>3695</v>
      </c>
      <c r="B97" s="258"/>
      <c r="C97" s="259"/>
      <c r="D97" s="258" t="s">
        <v>3663</v>
      </c>
      <c r="E97" s="258"/>
      <c r="F97" s="258"/>
      <c r="G97" s="258">
        <v>89</v>
      </c>
      <c r="H97" s="743" t="s">
        <v>3691</v>
      </c>
      <c r="I97" s="744"/>
      <c r="J97" s="739" t="s">
        <v>3696</v>
      </c>
      <c r="K97" s="745" t="s">
        <v>3607</v>
      </c>
      <c r="L97" s="745" t="s">
        <v>3673</v>
      </c>
      <c r="M97" s="272">
        <v>93</v>
      </c>
      <c r="N97" s="508">
        <f t="shared" si="30"/>
        <v>14.7</v>
      </c>
      <c r="O97" s="510">
        <f t="shared" si="99"/>
        <v>1367.1</v>
      </c>
      <c r="P97" s="260">
        <f t="shared" si="100"/>
        <v>8.9131999999999998</v>
      </c>
      <c r="Q97" s="261">
        <f t="shared" si="101"/>
        <v>4</v>
      </c>
      <c r="R97" s="261">
        <f t="shared" si="96"/>
        <v>0</v>
      </c>
      <c r="S97" s="262"/>
      <c r="T97" s="262"/>
      <c r="U97" s="263">
        <f t="shared" si="35"/>
        <v>1.288</v>
      </c>
      <c r="V97" s="264">
        <f>IF(E97="SP",1,IF(D97="",ExtraMargeMateriaal,(1-VLOOKUP(D97,TabelAankoop[],4,FALSE))))</f>
        <v>0.92999999999999994</v>
      </c>
      <c r="W97" s="265">
        <f t="shared" si="36"/>
        <v>0.6885</v>
      </c>
      <c r="X97" s="266">
        <f t="shared" si="37"/>
        <v>1</v>
      </c>
      <c r="Y97" s="267">
        <f t="shared" si="38"/>
        <v>1.46</v>
      </c>
      <c r="Z97" s="267">
        <f t="shared" si="39"/>
        <v>1.1599999999999999</v>
      </c>
      <c r="AA97" s="268">
        <f t="shared" si="40"/>
        <v>1367.1</v>
      </c>
      <c r="AB97" s="456">
        <f t="shared" si="41"/>
        <v>770.9</v>
      </c>
      <c r="AC97" s="457">
        <f t="shared" si="42"/>
        <v>992.92</v>
      </c>
      <c r="AD97" s="456">
        <f t="shared" si="43"/>
        <v>373.94</v>
      </c>
      <c r="AE97" s="458">
        <f t="shared" si="44"/>
        <v>372</v>
      </c>
      <c r="AF97" s="457">
        <f t="shared" si="102"/>
        <v>6.2</v>
      </c>
      <c r="AG97" s="456">
        <f t="shared" si="46"/>
        <v>0</v>
      </c>
      <c r="AH97" s="457">
        <f t="shared" si="47"/>
        <v>0</v>
      </c>
      <c r="AI97" s="268">
        <f t="shared" si="48"/>
        <v>8.2892759999999992</v>
      </c>
      <c r="AJ97" s="269">
        <f t="shared" si="49"/>
        <v>10.676587487999999</v>
      </c>
      <c r="AK97" s="270">
        <f t="shared" si="50"/>
        <v>4.0208399999999997</v>
      </c>
      <c r="AL97" s="415">
        <f t="shared" si="51"/>
        <v>0</v>
      </c>
      <c r="AM97" s="259" t="str">
        <f>IF(AP97="","",IFERROR(VLOOKUP(AP97,CODES!$A$3:$D$1348,4,FALSE),"X"))&amp;IF(AQ97="","",IFERROR(VLOOKUP(AQ97,CODES!$A$3:$D$1348,4,FALSE),"X"))&amp;IF(AR97="","",IFERROR(VLOOKUP(AR97,CODES!$A$3:$D$1348,4,FALSE),"X"))&amp;IF(AS97="","",IFERROR(VLOOKUP(AS97,CODES!$A$3:$D$1348,4,FALSE),"X"))&amp;IF(AT97="","",IFERROR(VLOOKUP(AT97,CODES!$A$3:$D$1348,4,FALSE),"X"))&amp;IF(AU97="","",IFERROR(VLOOKUP(AU97,CODES!$A$3:$D$1348,4,FALSE),"X"))&amp;IF(AV97="","",IFERROR(VLOOKUP(AV97,CODES!$A$3:$D$1348,4,FALSE),"X"))&amp;IF(AW97="","",IFERROR(VLOOKUP(AW97,CODES!$A$3:$D$1348,4,FALSE),"X"))&amp;IF(AX97="","",IFERROR(VLOOKUP(AX97,CODES!$A$3:$D$1348,4,FALSE),"X"))&amp;IF(AY97="","",IFERROR(VLOOKUP(AY97,CODES!$A$3:$D$1348,4,FALSE),"X"))</f>
        <v>4</v>
      </c>
      <c r="AN97" s="258">
        <f>SUM(IFERROR(VLOOKUP(AP97,CODES!$A$3:$D$1348,4,FALSE)*BC97,0),IFERROR(VLOOKUP(AQ97,CODES!$A$3:$D$1348,4,FALSE)*BF97,0),IFERROR(VLOOKUP(AR97,CODES!$A$3:$D$1348,4,FALSE)*BI97,0),IFERROR(VLOOKUP(AS97,CODES!$A$3:$D$1348,4,FALSE)*BL97,0),IFERROR(VLOOKUP(AT97,CODES!$A$3:$D$1348,4,FALSE)*BO97,0),IFERROR(VLOOKUP(AU97,CODES!$A$3:$D$1348,4,FALSE)*BR97,0),IFERROR(VLOOKUP(AV97,CODES!$A$3:$D$1348,4,FALSE)*BU97,0),IFERROR(VLOOKUP(AW97,CODES!$A$3:$D$1348,4,FALSE)*BX97,0),IFERROR(VLOOKUP(AX97,CODES!$A$3:$D$1348,4,FALSE)*CA97,0),IFERROR(VLOOKUP(AY97,CODES!$A$3:$D$1348,4,FALSE)*CD97,0))</f>
        <v>4</v>
      </c>
      <c r="AO97" s="258">
        <f>SUM(IFERROR(VLOOKUP(AP97,CODES!$A$3:$D$1348,3,FALSE)*BC97,0),IFERROR(VLOOKUP(AQ97,CODES!$A$3:$D$1348,3,FALSE)*BF97,0),IFERROR(VLOOKUP(AR97,CODES!$A$3:$D$1348,3,FALSE)*BI97,0),IFERROR(VLOOKUP(AS97,CODES!$A$3:$D$1348,3,FALSE)*BL97,0),IFERROR(VLOOKUP(AT97,CODES!$A$3:$D$1348,3,FALSE)*BO97,0),IFERROR(VLOOKUP(AU97,CODES!$A$3:$D$1348,3,FALSE)*BR97,0),IFERROR(VLOOKUP(AV97,CODES!$A$3:$D$1348,3,FALSE)*BU97,0),IFERROR(VLOOKUP(AW97,CODES!$A$3:$D$1348,3,FALSE)*BX97,0),IFERROR(VLOOKUP(AX97,CODES!$A$3:$D$1348,3,FALSE)*CA97,0),IFERROR(VLOOKUP(AY97,CODES!$A$3:$D$1348,3,FALSE)*CD97,0))+B97</f>
        <v>8.9131999999999998</v>
      </c>
      <c r="AP97" s="271" t="str">
        <f t="shared" si="103"/>
        <v>XGB5G10</v>
      </c>
      <c r="AQ97" s="271" t="str">
        <f t="shared" si="104"/>
        <v/>
      </c>
      <c r="AR97" s="271" t="str">
        <f t="shared" si="105"/>
        <v/>
      </c>
      <c r="AS97" s="271" t="str">
        <f t="shared" si="106"/>
        <v/>
      </c>
      <c r="AT97" s="271" t="str">
        <f t="shared" si="107"/>
        <v/>
      </c>
      <c r="AU97" s="271" t="str">
        <f t="shared" si="108"/>
        <v/>
      </c>
      <c r="AV97" s="271" t="str">
        <f t="shared" si="109"/>
        <v/>
      </c>
      <c r="AW97" s="271" t="str">
        <f t="shared" si="110"/>
        <v/>
      </c>
      <c r="AX97" s="271" t="str">
        <f t="shared" si="111"/>
        <v/>
      </c>
      <c r="AY97" s="271" t="str">
        <f t="shared" si="112"/>
        <v/>
      </c>
      <c r="AZ97" s="258">
        <f t="shared" si="62"/>
        <v>7</v>
      </c>
      <c r="BA97" s="258">
        <f t="shared" si="63"/>
        <v>8</v>
      </c>
      <c r="BB97" s="258">
        <f t="shared" si="113"/>
        <v>0</v>
      </c>
      <c r="BC97" s="258">
        <f t="shared" si="114"/>
        <v>1</v>
      </c>
      <c r="BD97" s="258">
        <f t="shared" si="66"/>
        <v>8</v>
      </c>
      <c r="BE97" s="258">
        <f t="shared" si="115"/>
        <v>0</v>
      </c>
      <c r="BF97" s="258">
        <f t="shared" si="116"/>
        <v>1</v>
      </c>
      <c r="BG97" s="258">
        <f t="shared" si="69"/>
        <v>8</v>
      </c>
      <c r="BH97" s="258">
        <f t="shared" si="117"/>
        <v>0</v>
      </c>
      <c r="BI97" s="258">
        <f t="shared" si="118"/>
        <v>1</v>
      </c>
      <c r="BJ97" s="258">
        <f t="shared" si="72"/>
        <v>8</v>
      </c>
      <c r="BK97" s="258">
        <f t="shared" si="119"/>
        <v>0</v>
      </c>
      <c r="BL97" s="258">
        <f t="shared" si="120"/>
        <v>1</v>
      </c>
      <c r="BM97" s="258">
        <f t="shared" si="75"/>
        <v>8</v>
      </c>
      <c r="BN97" s="258">
        <f t="shared" si="121"/>
        <v>0</v>
      </c>
      <c r="BO97" s="258">
        <f t="shared" si="122"/>
        <v>1</v>
      </c>
      <c r="BP97" s="258">
        <f t="shared" si="78"/>
        <v>8</v>
      </c>
      <c r="BQ97" s="258">
        <f t="shared" si="123"/>
        <v>0</v>
      </c>
      <c r="BR97" s="258">
        <f t="shared" si="124"/>
        <v>1</v>
      </c>
      <c r="BS97" s="258">
        <f t="shared" si="81"/>
        <v>8</v>
      </c>
      <c r="BT97" s="258">
        <f t="shared" si="125"/>
        <v>0</v>
      </c>
      <c r="BU97" s="258">
        <f t="shared" si="126"/>
        <v>1</v>
      </c>
      <c r="BV97" s="258">
        <f t="shared" si="84"/>
        <v>8</v>
      </c>
      <c r="BW97" s="258">
        <f t="shared" si="127"/>
        <v>0</v>
      </c>
      <c r="BX97" s="258">
        <f t="shared" si="128"/>
        <v>1</v>
      </c>
      <c r="BY97" s="258">
        <f t="shared" si="87"/>
        <v>8</v>
      </c>
      <c r="BZ97" s="258">
        <f t="shared" si="129"/>
        <v>0</v>
      </c>
      <c r="CA97" s="258">
        <f t="shared" si="130"/>
        <v>1</v>
      </c>
      <c r="CB97" s="258">
        <f t="shared" si="90"/>
        <v>8</v>
      </c>
      <c r="CC97" s="258">
        <f t="shared" si="131"/>
        <v>0</v>
      </c>
      <c r="CD97" s="258">
        <f t="shared" si="132"/>
        <v>1</v>
      </c>
    </row>
    <row r="98" spans="1:82">
      <c r="A98" s="258" t="s">
        <v>3697</v>
      </c>
      <c r="B98" s="258"/>
      <c r="C98" s="259"/>
      <c r="D98" s="258" t="s">
        <v>3663</v>
      </c>
      <c r="E98" s="258"/>
      <c r="F98" s="258"/>
      <c r="G98" s="258">
        <v>90</v>
      </c>
      <c r="H98" s="743" t="s">
        <v>3691</v>
      </c>
      <c r="I98" s="744"/>
      <c r="J98" s="739" t="s">
        <v>3698</v>
      </c>
      <c r="K98" s="745" t="s">
        <v>3607</v>
      </c>
      <c r="L98" s="745" t="s">
        <v>3673</v>
      </c>
      <c r="M98" s="272">
        <v>69</v>
      </c>
      <c r="N98" s="508">
        <f t="shared" si="30"/>
        <v>162.66999999999999</v>
      </c>
      <c r="O98" s="510">
        <f t="shared" si="99"/>
        <v>11224.23</v>
      </c>
      <c r="P98" s="260">
        <f t="shared" si="100"/>
        <v>120.7009</v>
      </c>
      <c r="Q98" s="261">
        <f t="shared" si="101"/>
        <v>18</v>
      </c>
      <c r="R98" s="261">
        <f t="shared" si="96"/>
        <v>0</v>
      </c>
      <c r="S98" s="262"/>
      <c r="T98" s="262"/>
      <c r="U98" s="263">
        <f t="shared" si="35"/>
        <v>1.288</v>
      </c>
      <c r="V98" s="264">
        <f>IF(E98="SP",1,IF(D98="",ExtraMargeMateriaal,(1-VLOOKUP(D98,TabelAankoop[],4,FALSE))))</f>
        <v>0.92999999999999994</v>
      </c>
      <c r="W98" s="265">
        <f t="shared" si="36"/>
        <v>0.6885</v>
      </c>
      <c r="X98" s="266">
        <f t="shared" si="37"/>
        <v>1</v>
      </c>
      <c r="Y98" s="267">
        <f t="shared" si="38"/>
        <v>1.46</v>
      </c>
      <c r="Z98" s="267">
        <f t="shared" si="39"/>
        <v>1.1599999999999999</v>
      </c>
      <c r="AA98" s="268">
        <f t="shared" si="40"/>
        <v>11224.23</v>
      </c>
      <c r="AB98" s="456">
        <f t="shared" si="41"/>
        <v>7745.38</v>
      </c>
      <c r="AC98" s="457">
        <f t="shared" si="42"/>
        <v>9976.0499999999993</v>
      </c>
      <c r="AD98" s="456">
        <f t="shared" si="43"/>
        <v>1248.47</v>
      </c>
      <c r="AE98" s="458">
        <f t="shared" si="44"/>
        <v>1242</v>
      </c>
      <c r="AF98" s="457">
        <f t="shared" si="102"/>
        <v>20.7</v>
      </c>
      <c r="AG98" s="456">
        <f t="shared" si="46"/>
        <v>0</v>
      </c>
      <c r="AH98" s="457">
        <f t="shared" si="47"/>
        <v>0</v>
      </c>
      <c r="AI98" s="268">
        <f t="shared" si="48"/>
        <v>112.25183699999999</v>
      </c>
      <c r="AJ98" s="269">
        <f t="shared" si="49"/>
        <v>144.580366056</v>
      </c>
      <c r="AK98" s="270">
        <f t="shared" si="50"/>
        <v>18.093779999999999</v>
      </c>
      <c r="AL98" s="415">
        <f t="shared" si="51"/>
        <v>0</v>
      </c>
      <c r="AM98" s="259" t="str">
        <f>IF(AP98="","",IFERROR(VLOOKUP(AP98,CODES!$A$3:$D$1348,4,FALSE),"X"))&amp;IF(AQ98="","",IFERROR(VLOOKUP(AQ98,CODES!$A$3:$D$1348,4,FALSE),"X"))&amp;IF(AR98="","",IFERROR(VLOOKUP(AR98,CODES!$A$3:$D$1348,4,FALSE),"X"))&amp;IF(AS98="","",IFERROR(VLOOKUP(AS98,CODES!$A$3:$D$1348,4,FALSE),"X"))&amp;IF(AT98="","",IFERROR(VLOOKUP(AT98,CODES!$A$3:$D$1348,4,FALSE),"X"))&amp;IF(AU98="","",IFERROR(VLOOKUP(AU98,CODES!$A$3:$D$1348,4,FALSE),"X"))&amp;IF(AV98="","",IFERROR(VLOOKUP(AV98,CODES!$A$3:$D$1348,4,FALSE),"X"))&amp;IF(AW98="","",IFERROR(VLOOKUP(AW98,CODES!$A$3:$D$1348,4,FALSE),"X"))&amp;IF(AX98="","",IFERROR(VLOOKUP(AX98,CODES!$A$3:$D$1348,4,FALSE),"X"))&amp;IF(AY98="","",IFERROR(VLOOKUP(AY98,CODES!$A$3:$D$1348,4,FALSE),"X"))</f>
        <v>14,53,5</v>
      </c>
      <c r="AN98" s="258">
        <f>SUM(IFERROR(VLOOKUP(AP98,CODES!$A$3:$D$1348,4,FALSE)*BC98,0),IFERROR(VLOOKUP(AQ98,CODES!$A$3:$D$1348,4,FALSE)*BF98,0),IFERROR(VLOOKUP(AR98,CODES!$A$3:$D$1348,4,FALSE)*BI98,0),IFERROR(VLOOKUP(AS98,CODES!$A$3:$D$1348,4,FALSE)*BL98,0),IFERROR(VLOOKUP(AT98,CODES!$A$3:$D$1348,4,FALSE)*BO98,0),IFERROR(VLOOKUP(AU98,CODES!$A$3:$D$1348,4,FALSE)*BR98,0),IFERROR(VLOOKUP(AV98,CODES!$A$3:$D$1348,4,FALSE)*BU98,0),IFERROR(VLOOKUP(AW98,CODES!$A$3:$D$1348,4,FALSE)*BX98,0),IFERROR(VLOOKUP(AX98,CODES!$A$3:$D$1348,4,FALSE)*CA98,0),IFERROR(VLOOKUP(AY98,CODES!$A$3:$D$1348,4,FALSE)*CD98,0))</f>
        <v>18</v>
      </c>
      <c r="AO98" s="258">
        <f>SUM(IFERROR(VLOOKUP(AP98,CODES!$A$3:$D$1348,3,FALSE)*BC98,0),IFERROR(VLOOKUP(AQ98,CODES!$A$3:$D$1348,3,FALSE)*BF98,0),IFERROR(VLOOKUP(AR98,CODES!$A$3:$D$1348,3,FALSE)*BI98,0),IFERROR(VLOOKUP(AS98,CODES!$A$3:$D$1348,3,FALSE)*BL98,0),IFERROR(VLOOKUP(AT98,CODES!$A$3:$D$1348,3,FALSE)*BO98,0),IFERROR(VLOOKUP(AU98,CODES!$A$3:$D$1348,3,FALSE)*BR98,0),IFERROR(VLOOKUP(AV98,CODES!$A$3:$D$1348,3,FALSE)*BU98,0),IFERROR(VLOOKUP(AW98,CODES!$A$3:$D$1348,3,FALSE)*BX98,0),IFERROR(VLOOKUP(AX98,CODES!$A$3:$D$1348,3,FALSE)*CA98,0),IFERROR(VLOOKUP(AY98,CODES!$A$3:$D$1348,3,FALSE)*CD98,0))+B98</f>
        <v>120.7009</v>
      </c>
      <c r="AP98" s="271" t="str">
        <f t="shared" si="103"/>
        <v>XGB4G150</v>
      </c>
      <c r="AQ98" s="271" t="str">
        <f t="shared" si="104"/>
        <v>H07Z1R70</v>
      </c>
      <c r="AR98" s="271" t="str">
        <f t="shared" si="105"/>
        <v/>
      </c>
      <c r="AS98" s="271" t="str">
        <f t="shared" si="106"/>
        <v/>
      </c>
      <c r="AT98" s="271" t="str">
        <f t="shared" si="107"/>
        <v/>
      </c>
      <c r="AU98" s="271" t="str">
        <f t="shared" si="108"/>
        <v/>
      </c>
      <c r="AV98" s="271" t="str">
        <f t="shared" si="109"/>
        <v/>
      </c>
      <c r="AW98" s="271" t="str">
        <f t="shared" si="110"/>
        <v/>
      </c>
      <c r="AX98" s="271" t="str">
        <f t="shared" si="111"/>
        <v/>
      </c>
      <c r="AY98" s="271" t="str">
        <f t="shared" si="112"/>
        <v/>
      </c>
      <c r="AZ98" s="258">
        <f t="shared" si="62"/>
        <v>17</v>
      </c>
      <c r="BA98" s="258">
        <f t="shared" si="63"/>
        <v>9</v>
      </c>
      <c r="BB98" s="258">
        <f t="shared" si="113"/>
        <v>0</v>
      </c>
      <c r="BC98" s="258">
        <f t="shared" si="114"/>
        <v>1</v>
      </c>
      <c r="BD98" s="258">
        <f t="shared" si="66"/>
        <v>18</v>
      </c>
      <c r="BE98" s="258">
        <f t="shared" si="115"/>
        <v>0</v>
      </c>
      <c r="BF98" s="258">
        <f t="shared" si="116"/>
        <v>1</v>
      </c>
      <c r="BG98" s="258">
        <f t="shared" si="69"/>
        <v>18</v>
      </c>
      <c r="BH98" s="258">
        <f t="shared" si="117"/>
        <v>0</v>
      </c>
      <c r="BI98" s="258">
        <f t="shared" si="118"/>
        <v>1</v>
      </c>
      <c r="BJ98" s="258">
        <f t="shared" si="72"/>
        <v>18</v>
      </c>
      <c r="BK98" s="258">
        <f t="shared" si="119"/>
        <v>0</v>
      </c>
      <c r="BL98" s="258">
        <f t="shared" si="120"/>
        <v>1</v>
      </c>
      <c r="BM98" s="258">
        <f t="shared" si="75"/>
        <v>18</v>
      </c>
      <c r="BN98" s="258">
        <f t="shared" si="121"/>
        <v>0</v>
      </c>
      <c r="BO98" s="258">
        <f t="shared" si="122"/>
        <v>1</v>
      </c>
      <c r="BP98" s="258">
        <f t="shared" si="78"/>
        <v>18</v>
      </c>
      <c r="BQ98" s="258">
        <f t="shared" si="123"/>
        <v>0</v>
      </c>
      <c r="BR98" s="258">
        <f t="shared" si="124"/>
        <v>1</v>
      </c>
      <c r="BS98" s="258">
        <f t="shared" si="81"/>
        <v>18</v>
      </c>
      <c r="BT98" s="258">
        <f t="shared" si="125"/>
        <v>0</v>
      </c>
      <c r="BU98" s="258">
        <f t="shared" si="126"/>
        <v>1</v>
      </c>
      <c r="BV98" s="258">
        <f t="shared" si="84"/>
        <v>18</v>
      </c>
      <c r="BW98" s="258">
        <f t="shared" si="127"/>
        <v>0</v>
      </c>
      <c r="BX98" s="258">
        <f t="shared" si="128"/>
        <v>1</v>
      </c>
      <c r="BY98" s="258">
        <f t="shared" si="87"/>
        <v>18</v>
      </c>
      <c r="BZ98" s="258">
        <f t="shared" si="129"/>
        <v>0</v>
      </c>
      <c r="CA98" s="258">
        <f t="shared" si="130"/>
        <v>1</v>
      </c>
      <c r="CB98" s="258">
        <f t="shared" si="90"/>
        <v>18</v>
      </c>
      <c r="CC98" s="258">
        <f t="shared" si="131"/>
        <v>0</v>
      </c>
      <c r="CD98" s="258">
        <f t="shared" si="132"/>
        <v>1</v>
      </c>
    </row>
    <row r="99" spans="1:82">
      <c r="A99" s="258" t="s">
        <v>3693</v>
      </c>
      <c r="B99" s="258"/>
      <c r="C99" s="259"/>
      <c r="D99" s="258" t="s">
        <v>3663</v>
      </c>
      <c r="E99" s="258"/>
      <c r="F99" s="258"/>
      <c r="G99" s="258">
        <v>91</v>
      </c>
      <c r="H99" s="743" t="s">
        <v>3691</v>
      </c>
      <c r="I99" s="744"/>
      <c r="J99" s="739" t="s">
        <v>3699</v>
      </c>
      <c r="K99" s="745" t="s">
        <v>3607</v>
      </c>
      <c r="L99" s="745" t="s">
        <v>3673</v>
      </c>
      <c r="M99" s="272">
        <v>71</v>
      </c>
      <c r="N99" s="508">
        <f t="shared" si="30"/>
        <v>9.94</v>
      </c>
      <c r="O99" s="510">
        <f t="shared" si="99"/>
        <v>705.74</v>
      </c>
      <c r="P99" s="260">
        <f t="shared" si="100"/>
        <v>5.3621999999999996</v>
      </c>
      <c r="Q99" s="261">
        <f t="shared" si="101"/>
        <v>3.5</v>
      </c>
      <c r="R99" s="261">
        <f t="shared" si="96"/>
        <v>0</v>
      </c>
      <c r="S99" s="262"/>
      <c r="T99" s="262"/>
      <c r="U99" s="263">
        <f t="shared" si="35"/>
        <v>1.288</v>
      </c>
      <c r="V99" s="264">
        <f>IF(E99="SP",1,IF(D99="",ExtraMargeMateriaal,(1-VLOOKUP(D99,TabelAankoop[],4,FALSE))))</f>
        <v>0.92999999999999994</v>
      </c>
      <c r="W99" s="265">
        <f t="shared" si="36"/>
        <v>0.6885</v>
      </c>
      <c r="X99" s="266">
        <f t="shared" si="37"/>
        <v>1</v>
      </c>
      <c r="Y99" s="267">
        <f t="shared" si="38"/>
        <v>1.46</v>
      </c>
      <c r="Z99" s="267">
        <f t="shared" si="39"/>
        <v>1.1599999999999999</v>
      </c>
      <c r="AA99" s="268">
        <f t="shared" si="40"/>
        <v>705.74</v>
      </c>
      <c r="AB99" s="456">
        <f t="shared" si="41"/>
        <v>354.07</v>
      </c>
      <c r="AC99" s="457">
        <f t="shared" si="42"/>
        <v>456.04</v>
      </c>
      <c r="AD99" s="456">
        <f t="shared" si="43"/>
        <v>249.79</v>
      </c>
      <c r="AE99" s="458">
        <f t="shared" si="44"/>
        <v>248.5</v>
      </c>
      <c r="AF99" s="457">
        <f t="shared" si="102"/>
        <v>4.1416666666666666</v>
      </c>
      <c r="AG99" s="456">
        <f t="shared" si="46"/>
        <v>0</v>
      </c>
      <c r="AH99" s="457">
        <f t="shared" si="47"/>
        <v>0</v>
      </c>
      <c r="AI99" s="268">
        <f t="shared" si="48"/>
        <v>4.986845999999999</v>
      </c>
      <c r="AJ99" s="269">
        <f t="shared" si="49"/>
        <v>6.4230576479999986</v>
      </c>
      <c r="AK99" s="270">
        <f t="shared" si="50"/>
        <v>3.5182349999999998</v>
      </c>
      <c r="AL99" s="415">
        <f t="shared" si="51"/>
        <v>0</v>
      </c>
      <c r="AM99" s="259" t="str">
        <f>IF(AP99="","",IFERROR(VLOOKUP(AP99,CODES!$A$3:$D$1348,4,FALSE),"X"))&amp;IF(AQ99="","",IFERROR(VLOOKUP(AQ99,CODES!$A$3:$D$1348,4,FALSE),"X"))&amp;IF(AR99="","",IFERROR(VLOOKUP(AR99,CODES!$A$3:$D$1348,4,FALSE),"X"))&amp;IF(AS99="","",IFERROR(VLOOKUP(AS99,CODES!$A$3:$D$1348,4,FALSE),"X"))&amp;IF(AT99="","",IFERROR(VLOOKUP(AT99,CODES!$A$3:$D$1348,4,FALSE),"X"))&amp;IF(AU99="","",IFERROR(VLOOKUP(AU99,CODES!$A$3:$D$1348,4,FALSE),"X"))&amp;IF(AV99="","",IFERROR(VLOOKUP(AV99,CODES!$A$3:$D$1348,4,FALSE),"X"))&amp;IF(AW99="","",IFERROR(VLOOKUP(AW99,CODES!$A$3:$D$1348,4,FALSE),"X"))&amp;IF(AX99="","",IFERROR(VLOOKUP(AX99,CODES!$A$3:$D$1348,4,FALSE),"X"))&amp;IF(AY99="","",IFERROR(VLOOKUP(AY99,CODES!$A$3:$D$1348,4,FALSE),"X"))</f>
        <v>3,5</v>
      </c>
      <c r="AN99" s="258">
        <f>SUM(IFERROR(VLOOKUP(AP99,CODES!$A$3:$D$1348,4,FALSE)*BC99,0),IFERROR(VLOOKUP(AQ99,CODES!$A$3:$D$1348,4,FALSE)*BF99,0),IFERROR(VLOOKUP(AR99,CODES!$A$3:$D$1348,4,FALSE)*BI99,0),IFERROR(VLOOKUP(AS99,CODES!$A$3:$D$1348,4,FALSE)*BL99,0),IFERROR(VLOOKUP(AT99,CODES!$A$3:$D$1348,4,FALSE)*BO99,0),IFERROR(VLOOKUP(AU99,CODES!$A$3:$D$1348,4,FALSE)*BR99,0),IFERROR(VLOOKUP(AV99,CODES!$A$3:$D$1348,4,FALSE)*BU99,0),IFERROR(VLOOKUP(AW99,CODES!$A$3:$D$1348,4,FALSE)*BX99,0),IFERROR(VLOOKUP(AX99,CODES!$A$3:$D$1348,4,FALSE)*CA99,0),IFERROR(VLOOKUP(AY99,CODES!$A$3:$D$1348,4,FALSE)*CD99,0))</f>
        <v>3.5</v>
      </c>
      <c r="AO99" s="258">
        <f>SUM(IFERROR(VLOOKUP(AP99,CODES!$A$3:$D$1348,3,FALSE)*BC99,0),IFERROR(VLOOKUP(AQ99,CODES!$A$3:$D$1348,3,FALSE)*BF99,0),IFERROR(VLOOKUP(AR99,CODES!$A$3:$D$1348,3,FALSE)*BI99,0),IFERROR(VLOOKUP(AS99,CODES!$A$3:$D$1348,3,FALSE)*BL99,0),IFERROR(VLOOKUP(AT99,CODES!$A$3:$D$1348,3,FALSE)*BO99,0),IFERROR(VLOOKUP(AU99,CODES!$A$3:$D$1348,3,FALSE)*BR99,0),IFERROR(VLOOKUP(AV99,CODES!$A$3:$D$1348,3,FALSE)*BU99,0),IFERROR(VLOOKUP(AW99,CODES!$A$3:$D$1348,3,FALSE)*BX99,0),IFERROR(VLOOKUP(AX99,CODES!$A$3:$D$1348,3,FALSE)*CA99,0),IFERROR(VLOOKUP(AY99,CODES!$A$3:$D$1348,3,FALSE)*CD99,0))+B99</f>
        <v>5.3621999999999996</v>
      </c>
      <c r="AP99" s="271" t="str">
        <f t="shared" si="103"/>
        <v>XGB5G6</v>
      </c>
      <c r="AQ99" s="271" t="str">
        <f t="shared" si="104"/>
        <v/>
      </c>
      <c r="AR99" s="271" t="str">
        <f t="shared" si="105"/>
        <v/>
      </c>
      <c r="AS99" s="271" t="str">
        <f t="shared" si="106"/>
        <v/>
      </c>
      <c r="AT99" s="271" t="str">
        <f t="shared" si="107"/>
        <v/>
      </c>
      <c r="AU99" s="271" t="str">
        <f t="shared" si="108"/>
        <v/>
      </c>
      <c r="AV99" s="271" t="str">
        <f t="shared" si="109"/>
        <v/>
      </c>
      <c r="AW99" s="271" t="str">
        <f t="shared" si="110"/>
        <v/>
      </c>
      <c r="AX99" s="271" t="str">
        <f t="shared" si="111"/>
        <v/>
      </c>
      <c r="AY99" s="271" t="str">
        <f t="shared" si="112"/>
        <v/>
      </c>
      <c r="AZ99" s="258">
        <f t="shared" si="62"/>
        <v>6</v>
      </c>
      <c r="BA99" s="258">
        <f t="shared" si="63"/>
        <v>7</v>
      </c>
      <c r="BB99" s="258">
        <f t="shared" si="113"/>
        <v>0</v>
      </c>
      <c r="BC99" s="258">
        <f t="shared" si="114"/>
        <v>1</v>
      </c>
      <c r="BD99" s="258">
        <f t="shared" si="66"/>
        <v>7</v>
      </c>
      <c r="BE99" s="258">
        <f t="shared" si="115"/>
        <v>0</v>
      </c>
      <c r="BF99" s="258">
        <f t="shared" si="116"/>
        <v>1</v>
      </c>
      <c r="BG99" s="258">
        <f t="shared" si="69"/>
        <v>7</v>
      </c>
      <c r="BH99" s="258">
        <f t="shared" si="117"/>
        <v>0</v>
      </c>
      <c r="BI99" s="258">
        <f t="shared" si="118"/>
        <v>1</v>
      </c>
      <c r="BJ99" s="258">
        <f t="shared" si="72"/>
        <v>7</v>
      </c>
      <c r="BK99" s="258">
        <f t="shared" si="119"/>
        <v>0</v>
      </c>
      <c r="BL99" s="258">
        <f t="shared" si="120"/>
        <v>1</v>
      </c>
      <c r="BM99" s="258">
        <f t="shared" si="75"/>
        <v>7</v>
      </c>
      <c r="BN99" s="258">
        <f t="shared" si="121"/>
        <v>0</v>
      </c>
      <c r="BO99" s="258">
        <f t="shared" si="122"/>
        <v>1</v>
      </c>
      <c r="BP99" s="258">
        <f t="shared" si="78"/>
        <v>7</v>
      </c>
      <c r="BQ99" s="258">
        <f t="shared" si="123"/>
        <v>0</v>
      </c>
      <c r="BR99" s="258">
        <f t="shared" si="124"/>
        <v>1</v>
      </c>
      <c r="BS99" s="258">
        <f t="shared" si="81"/>
        <v>7</v>
      </c>
      <c r="BT99" s="258">
        <f t="shared" si="125"/>
        <v>0</v>
      </c>
      <c r="BU99" s="258">
        <f t="shared" si="126"/>
        <v>1</v>
      </c>
      <c r="BV99" s="258">
        <f t="shared" si="84"/>
        <v>7</v>
      </c>
      <c r="BW99" s="258">
        <f t="shared" si="127"/>
        <v>0</v>
      </c>
      <c r="BX99" s="258">
        <f t="shared" si="128"/>
        <v>1</v>
      </c>
      <c r="BY99" s="258">
        <f t="shared" si="87"/>
        <v>7</v>
      </c>
      <c r="BZ99" s="258">
        <f t="shared" si="129"/>
        <v>0</v>
      </c>
      <c r="CA99" s="258">
        <f t="shared" si="130"/>
        <v>1</v>
      </c>
      <c r="CB99" s="258">
        <f t="shared" si="90"/>
        <v>7</v>
      </c>
      <c r="CC99" s="258">
        <f t="shared" si="131"/>
        <v>0</v>
      </c>
      <c r="CD99" s="258">
        <f t="shared" si="132"/>
        <v>1</v>
      </c>
    </row>
    <row r="100" spans="1:82">
      <c r="A100" s="258" t="s">
        <v>3690</v>
      </c>
      <c r="B100" s="258"/>
      <c r="C100" s="259"/>
      <c r="D100" s="258" t="s">
        <v>3663</v>
      </c>
      <c r="E100" s="258"/>
      <c r="F100" s="258"/>
      <c r="G100" s="258">
        <v>92</v>
      </c>
      <c r="H100" s="743" t="s">
        <v>3691</v>
      </c>
      <c r="I100" s="744"/>
      <c r="J100" s="739" t="s">
        <v>3700</v>
      </c>
      <c r="K100" s="745" t="s">
        <v>3607</v>
      </c>
      <c r="L100" s="745" t="s">
        <v>3673</v>
      </c>
      <c r="M100" s="272">
        <v>15</v>
      </c>
      <c r="N100" s="508">
        <f t="shared" si="30"/>
        <v>501.04</v>
      </c>
      <c r="O100" s="510">
        <f t="shared" si="99"/>
        <v>7515.6</v>
      </c>
      <c r="P100" s="260">
        <f t="shared" si="100"/>
        <v>378.84780000000001</v>
      </c>
      <c r="Q100" s="261">
        <f t="shared" si="101"/>
        <v>47</v>
      </c>
      <c r="R100" s="261">
        <f t="shared" si="96"/>
        <v>0</v>
      </c>
      <c r="S100" s="262"/>
      <c r="T100" s="262"/>
      <c r="U100" s="263">
        <f t="shared" si="35"/>
        <v>1.288</v>
      </c>
      <c r="V100" s="264">
        <f>IF(E100="SP",1,IF(D100="",ExtraMargeMateriaal,(1-VLOOKUP(D100,TabelAankoop[],4,FALSE))))</f>
        <v>0.92999999999999994</v>
      </c>
      <c r="W100" s="265">
        <f t="shared" si="36"/>
        <v>0.6885</v>
      </c>
      <c r="X100" s="266">
        <f t="shared" si="37"/>
        <v>1</v>
      </c>
      <c r="Y100" s="267">
        <f t="shared" si="38"/>
        <v>1.46</v>
      </c>
      <c r="Z100" s="267">
        <f t="shared" si="39"/>
        <v>1.1599999999999999</v>
      </c>
      <c r="AA100" s="268">
        <f t="shared" si="40"/>
        <v>7515.6</v>
      </c>
      <c r="AB100" s="456">
        <f t="shared" si="41"/>
        <v>5284.93</v>
      </c>
      <c r="AC100" s="457">
        <f t="shared" si="42"/>
        <v>6806.99</v>
      </c>
      <c r="AD100" s="456">
        <f t="shared" si="43"/>
        <v>708.67</v>
      </c>
      <c r="AE100" s="458">
        <f t="shared" si="44"/>
        <v>705</v>
      </c>
      <c r="AF100" s="457">
        <f t="shared" si="102"/>
        <v>11.75</v>
      </c>
      <c r="AG100" s="456">
        <f t="shared" si="46"/>
        <v>0</v>
      </c>
      <c r="AH100" s="457">
        <f t="shared" si="47"/>
        <v>0</v>
      </c>
      <c r="AI100" s="268">
        <f t="shared" si="48"/>
        <v>352.32845399999997</v>
      </c>
      <c r="AJ100" s="269">
        <f t="shared" si="49"/>
        <v>453.79904875199998</v>
      </c>
      <c r="AK100" s="270">
        <f t="shared" si="50"/>
        <v>47.244869999999992</v>
      </c>
      <c r="AL100" s="415">
        <f t="shared" si="51"/>
        <v>0</v>
      </c>
      <c r="AM100" s="259" t="str">
        <f>IF(AP100="","",IFERROR(VLOOKUP(AP100,CODES!$A$3:$D$1348,4,FALSE),"X"))&amp;IF(AQ100="","",IFERROR(VLOOKUP(AQ100,CODES!$A$3:$D$1348,4,FALSE),"X"))&amp;IF(AR100="","",IFERROR(VLOOKUP(AR100,CODES!$A$3:$D$1348,4,FALSE),"X"))&amp;IF(AS100="","",IFERROR(VLOOKUP(AS100,CODES!$A$3:$D$1348,4,FALSE),"X"))&amp;IF(AT100="","",IFERROR(VLOOKUP(AT100,CODES!$A$3:$D$1348,4,FALSE),"X"))&amp;IF(AU100="","",IFERROR(VLOOKUP(AU100,CODES!$A$3:$D$1348,4,FALSE),"X"))&amp;IF(AV100="","",IFERROR(VLOOKUP(AV100,CODES!$A$3:$D$1348,4,FALSE),"X"))&amp;IF(AW100="","",IFERROR(VLOOKUP(AW100,CODES!$A$3:$D$1348,4,FALSE),"X"))&amp;IF(AX100="","",IFERROR(VLOOKUP(AX100,CODES!$A$3:$D$1348,4,FALSE),"X"))&amp;IF(AY100="","",IFERROR(VLOOKUP(AY100,CODES!$A$3:$D$1348,4,FALSE),"X"))</f>
        <v>215</v>
      </c>
      <c r="AN100" s="258">
        <f>SUM(IFERROR(VLOOKUP(AP100,CODES!$A$3:$D$1348,4,FALSE)*BC100,0),IFERROR(VLOOKUP(AQ100,CODES!$A$3:$D$1348,4,FALSE)*BF100,0),IFERROR(VLOOKUP(AR100,CODES!$A$3:$D$1348,4,FALSE)*BI100,0),IFERROR(VLOOKUP(AS100,CODES!$A$3:$D$1348,4,FALSE)*BL100,0),IFERROR(VLOOKUP(AT100,CODES!$A$3:$D$1348,4,FALSE)*BO100,0),IFERROR(VLOOKUP(AU100,CODES!$A$3:$D$1348,4,FALSE)*BR100,0),IFERROR(VLOOKUP(AV100,CODES!$A$3:$D$1348,4,FALSE)*BU100,0),IFERROR(VLOOKUP(AW100,CODES!$A$3:$D$1348,4,FALSE)*BX100,0),IFERROR(VLOOKUP(AX100,CODES!$A$3:$D$1348,4,FALSE)*CA100,0),IFERROR(VLOOKUP(AY100,CODES!$A$3:$D$1348,4,FALSE)*CD100,0))</f>
        <v>47</v>
      </c>
      <c r="AO100" s="258">
        <f>SUM(IFERROR(VLOOKUP(AP100,CODES!$A$3:$D$1348,3,FALSE)*BC100,0),IFERROR(VLOOKUP(AQ100,CODES!$A$3:$D$1348,3,FALSE)*BF100,0),IFERROR(VLOOKUP(AR100,CODES!$A$3:$D$1348,3,FALSE)*BI100,0),IFERROR(VLOOKUP(AS100,CODES!$A$3:$D$1348,3,FALSE)*BL100,0),IFERROR(VLOOKUP(AT100,CODES!$A$3:$D$1348,3,FALSE)*BO100,0),IFERROR(VLOOKUP(AU100,CODES!$A$3:$D$1348,3,FALSE)*BR100,0),IFERROR(VLOOKUP(AV100,CODES!$A$3:$D$1348,3,FALSE)*BU100,0),IFERROR(VLOOKUP(AW100,CODES!$A$3:$D$1348,3,FALSE)*BX100,0),IFERROR(VLOOKUP(AX100,CODES!$A$3:$D$1348,3,FALSE)*CA100,0),IFERROR(VLOOKUP(AY100,CODES!$A$3:$D$1348,3,FALSE)*CD100,0))+B100</f>
        <v>378.84780000000001</v>
      </c>
      <c r="AP100" s="271" t="str">
        <f t="shared" si="103"/>
        <v>XGB4G240</v>
      </c>
      <c r="AQ100" s="271" t="str">
        <f t="shared" si="104"/>
        <v>H07Z1R150</v>
      </c>
      <c r="AR100" s="271" t="str">
        <f t="shared" si="105"/>
        <v/>
      </c>
      <c r="AS100" s="271" t="str">
        <f t="shared" si="106"/>
        <v/>
      </c>
      <c r="AT100" s="271" t="str">
        <f t="shared" si="107"/>
        <v/>
      </c>
      <c r="AU100" s="271" t="str">
        <f t="shared" si="108"/>
        <v/>
      </c>
      <c r="AV100" s="271" t="str">
        <f t="shared" si="109"/>
        <v/>
      </c>
      <c r="AW100" s="271" t="str">
        <f t="shared" si="110"/>
        <v/>
      </c>
      <c r="AX100" s="271" t="str">
        <f t="shared" si="111"/>
        <v/>
      </c>
      <c r="AY100" s="271" t="str">
        <f t="shared" si="112"/>
        <v/>
      </c>
      <c r="AZ100" s="258">
        <f t="shared" si="62"/>
        <v>20</v>
      </c>
      <c r="BA100" s="258">
        <f t="shared" si="63"/>
        <v>11</v>
      </c>
      <c r="BB100" s="258">
        <f t="shared" si="113"/>
        <v>2</v>
      </c>
      <c r="BC100" s="258" t="str">
        <f t="shared" si="114"/>
        <v>2</v>
      </c>
      <c r="BD100" s="258">
        <f t="shared" si="66"/>
        <v>21</v>
      </c>
      <c r="BE100" s="258">
        <f t="shared" si="115"/>
        <v>0</v>
      </c>
      <c r="BF100" s="258">
        <f t="shared" si="116"/>
        <v>1</v>
      </c>
      <c r="BG100" s="258">
        <f t="shared" si="69"/>
        <v>21</v>
      </c>
      <c r="BH100" s="258">
        <f t="shared" si="117"/>
        <v>0</v>
      </c>
      <c r="BI100" s="258">
        <f t="shared" si="118"/>
        <v>1</v>
      </c>
      <c r="BJ100" s="258">
        <f t="shared" si="72"/>
        <v>21</v>
      </c>
      <c r="BK100" s="258">
        <f t="shared" si="119"/>
        <v>0</v>
      </c>
      <c r="BL100" s="258">
        <f t="shared" si="120"/>
        <v>1</v>
      </c>
      <c r="BM100" s="258">
        <f t="shared" si="75"/>
        <v>21</v>
      </c>
      <c r="BN100" s="258">
        <f t="shared" si="121"/>
        <v>0</v>
      </c>
      <c r="BO100" s="258">
        <f t="shared" si="122"/>
        <v>1</v>
      </c>
      <c r="BP100" s="258">
        <f t="shared" si="78"/>
        <v>21</v>
      </c>
      <c r="BQ100" s="258">
        <f t="shared" si="123"/>
        <v>0</v>
      </c>
      <c r="BR100" s="258">
        <f t="shared" si="124"/>
        <v>1</v>
      </c>
      <c r="BS100" s="258">
        <f t="shared" si="81"/>
        <v>21</v>
      </c>
      <c r="BT100" s="258">
        <f t="shared" si="125"/>
        <v>0</v>
      </c>
      <c r="BU100" s="258">
        <f t="shared" si="126"/>
        <v>1</v>
      </c>
      <c r="BV100" s="258">
        <f t="shared" si="84"/>
        <v>21</v>
      </c>
      <c r="BW100" s="258">
        <f t="shared" si="127"/>
        <v>0</v>
      </c>
      <c r="BX100" s="258">
        <f t="shared" si="128"/>
        <v>1</v>
      </c>
      <c r="BY100" s="258">
        <f t="shared" si="87"/>
        <v>21</v>
      </c>
      <c r="BZ100" s="258">
        <f t="shared" si="129"/>
        <v>0</v>
      </c>
      <c r="CA100" s="258">
        <f t="shared" si="130"/>
        <v>1</v>
      </c>
      <c r="CB100" s="258">
        <f t="shared" si="90"/>
        <v>21</v>
      </c>
      <c r="CC100" s="258">
        <f t="shared" si="131"/>
        <v>0</v>
      </c>
      <c r="CD100" s="258">
        <f t="shared" si="132"/>
        <v>1</v>
      </c>
    </row>
    <row r="101" spans="1:82">
      <c r="A101" s="258" t="s">
        <v>3701</v>
      </c>
      <c r="B101" s="258"/>
      <c r="C101" s="259"/>
      <c r="D101" s="258" t="s">
        <v>3663</v>
      </c>
      <c r="E101" s="258"/>
      <c r="F101" s="258"/>
      <c r="G101" s="258">
        <v>93</v>
      </c>
      <c r="H101" s="743" t="s">
        <v>3691</v>
      </c>
      <c r="I101" s="744"/>
      <c r="J101" s="739" t="s">
        <v>3702</v>
      </c>
      <c r="K101" s="745" t="s">
        <v>3703</v>
      </c>
      <c r="L101" s="745" t="s">
        <v>3673</v>
      </c>
      <c r="M101" s="272">
        <v>150</v>
      </c>
      <c r="N101" s="508">
        <f t="shared" si="30"/>
        <v>232.64</v>
      </c>
      <c r="O101" s="510">
        <f t="shared" si="99"/>
        <v>34896</v>
      </c>
      <c r="P101" s="260">
        <f t="shared" si="100"/>
        <v>176.59110000000001</v>
      </c>
      <c r="Q101" s="261">
        <f t="shared" si="101"/>
        <v>21</v>
      </c>
      <c r="R101" s="261">
        <f t="shared" si="96"/>
        <v>0</v>
      </c>
      <c r="S101" s="262"/>
      <c r="T101" s="262"/>
      <c r="U101" s="263">
        <f t="shared" si="35"/>
        <v>1.288</v>
      </c>
      <c r="V101" s="264">
        <f>IF(E101="SP",1,IF(D101="",ExtraMargeMateriaal,(1-VLOOKUP(D101,TabelAankoop[],4,FALSE))))</f>
        <v>0.92999999999999994</v>
      </c>
      <c r="W101" s="265">
        <f t="shared" si="36"/>
        <v>0.6885</v>
      </c>
      <c r="X101" s="266">
        <f t="shared" si="37"/>
        <v>1</v>
      </c>
      <c r="Y101" s="267">
        <f t="shared" si="38"/>
        <v>1.46</v>
      </c>
      <c r="Z101" s="267">
        <f t="shared" si="39"/>
        <v>1.1599999999999999</v>
      </c>
      <c r="AA101" s="268">
        <f t="shared" si="40"/>
        <v>34896</v>
      </c>
      <c r="AB101" s="456">
        <f t="shared" si="41"/>
        <v>24634.46</v>
      </c>
      <c r="AC101" s="457">
        <f t="shared" si="42"/>
        <v>31729.18</v>
      </c>
      <c r="AD101" s="456">
        <f t="shared" si="43"/>
        <v>3166.41</v>
      </c>
      <c r="AE101" s="458">
        <f t="shared" si="44"/>
        <v>3150</v>
      </c>
      <c r="AF101" s="457">
        <f t="shared" si="102"/>
        <v>52.5</v>
      </c>
      <c r="AG101" s="456">
        <f t="shared" si="46"/>
        <v>0</v>
      </c>
      <c r="AH101" s="457">
        <f t="shared" si="47"/>
        <v>0</v>
      </c>
      <c r="AI101" s="268">
        <f t="shared" si="48"/>
        <v>164.22972300000001</v>
      </c>
      <c r="AJ101" s="269">
        <f t="shared" si="49"/>
        <v>211.52788322400002</v>
      </c>
      <c r="AK101" s="270">
        <f t="shared" si="50"/>
        <v>21.10941</v>
      </c>
      <c r="AL101" s="415">
        <f t="shared" si="51"/>
        <v>0</v>
      </c>
      <c r="AM101" s="259" t="str">
        <f>IF(AP101="","",IFERROR(VLOOKUP(AP101,CODES!$A$3:$D$1348,4,FALSE),"X"))&amp;IF(AQ101="","",IFERROR(VLOOKUP(AQ101,CODES!$A$3:$D$1348,4,FALSE),"X"))&amp;IF(AR101="","",IFERROR(VLOOKUP(AR101,CODES!$A$3:$D$1348,4,FALSE),"X"))&amp;IF(AS101="","",IFERROR(VLOOKUP(AS101,CODES!$A$3:$D$1348,4,FALSE),"X"))&amp;IF(AT101="","",IFERROR(VLOOKUP(AT101,CODES!$A$3:$D$1348,4,FALSE),"X"))&amp;IF(AU101="","",IFERROR(VLOOKUP(AU101,CODES!$A$3:$D$1348,4,FALSE),"X"))&amp;IF(AV101="","",IFERROR(VLOOKUP(AV101,CODES!$A$3:$D$1348,4,FALSE),"X"))&amp;IF(AW101="","",IFERROR(VLOOKUP(AW101,CODES!$A$3:$D$1348,4,FALSE),"X"))&amp;IF(AX101="","",IFERROR(VLOOKUP(AX101,CODES!$A$3:$D$1348,4,FALSE),"X"))&amp;IF(AY101="","",IFERROR(VLOOKUP(AY101,CODES!$A$3:$D$1348,4,FALSE),"X"))</f>
        <v>21</v>
      </c>
      <c r="AN101" s="258">
        <f>SUM(IFERROR(VLOOKUP(AP101,CODES!$A$3:$D$1348,4,FALSE)*BC101,0),IFERROR(VLOOKUP(AQ101,CODES!$A$3:$D$1348,4,FALSE)*BF101,0),IFERROR(VLOOKUP(AR101,CODES!$A$3:$D$1348,4,FALSE)*BI101,0),IFERROR(VLOOKUP(AS101,CODES!$A$3:$D$1348,4,FALSE)*BL101,0),IFERROR(VLOOKUP(AT101,CODES!$A$3:$D$1348,4,FALSE)*BO101,0),IFERROR(VLOOKUP(AU101,CODES!$A$3:$D$1348,4,FALSE)*BR101,0),IFERROR(VLOOKUP(AV101,CODES!$A$3:$D$1348,4,FALSE)*BU101,0),IFERROR(VLOOKUP(AW101,CODES!$A$3:$D$1348,4,FALSE)*BX101,0),IFERROR(VLOOKUP(AX101,CODES!$A$3:$D$1348,4,FALSE)*CA101,0),IFERROR(VLOOKUP(AY101,CODES!$A$3:$D$1348,4,FALSE)*CD101,0))</f>
        <v>21</v>
      </c>
      <c r="AO101" s="258">
        <f>SUM(IFERROR(VLOOKUP(AP101,CODES!$A$3:$D$1348,3,FALSE)*BC101,0),IFERROR(VLOOKUP(AQ101,CODES!$A$3:$D$1348,3,FALSE)*BF101,0),IFERROR(VLOOKUP(AR101,CODES!$A$3:$D$1348,3,FALSE)*BI101,0),IFERROR(VLOOKUP(AS101,CODES!$A$3:$D$1348,3,FALSE)*BL101,0),IFERROR(VLOOKUP(AT101,CODES!$A$3:$D$1348,3,FALSE)*BO101,0),IFERROR(VLOOKUP(AU101,CODES!$A$3:$D$1348,3,FALSE)*BR101,0),IFERROR(VLOOKUP(AV101,CODES!$A$3:$D$1348,3,FALSE)*BU101,0),IFERROR(VLOOKUP(AW101,CODES!$A$3:$D$1348,3,FALSE)*BX101,0),IFERROR(VLOOKUP(AX101,CODES!$A$3:$D$1348,3,FALSE)*CA101,0),IFERROR(VLOOKUP(AY101,CODES!$A$3:$D$1348,3,FALSE)*CD101,0))+B101</f>
        <v>176.59110000000001</v>
      </c>
      <c r="AP101" s="271" t="str">
        <f t="shared" si="103"/>
        <v>XGB4G240</v>
      </c>
      <c r="AQ101" s="271" t="str">
        <f t="shared" si="104"/>
        <v/>
      </c>
      <c r="AR101" s="271" t="str">
        <f t="shared" si="105"/>
        <v/>
      </c>
      <c r="AS101" s="271" t="str">
        <f t="shared" si="106"/>
        <v/>
      </c>
      <c r="AT101" s="271" t="str">
        <f t="shared" si="107"/>
        <v/>
      </c>
      <c r="AU101" s="271" t="str">
        <f t="shared" si="108"/>
        <v/>
      </c>
      <c r="AV101" s="271" t="str">
        <f t="shared" si="109"/>
        <v/>
      </c>
      <c r="AW101" s="271" t="str">
        <f t="shared" si="110"/>
        <v/>
      </c>
      <c r="AX101" s="271" t="str">
        <f t="shared" si="111"/>
        <v/>
      </c>
      <c r="AY101" s="271" t="str">
        <f t="shared" si="112"/>
        <v/>
      </c>
      <c r="AZ101" s="258">
        <f t="shared" si="62"/>
        <v>8</v>
      </c>
      <c r="BA101" s="258">
        <f t="shared" si="63"/>
        <v>9</v>
      </c>
      <c r="BB101" s="258">
        <f t="shared" si="113"/>
        <v>0</v>
      </c>
      <c r="BC101" s="258">
        <f t="shared" si="114"/>
        <v>1</v>
      </c>
      <c r="BD101" s="258">
        <f t="shared" si="66"/>
        <v>9</v>
      </c>
      <c r="BE101" s="258">
        <f t="shared" si="115"/>
        <v>0</v>
      </c>
      <c r="BF101" s="258">
        <f t="shared" si="116"/>
        <v>1</v>
      </c>
      <c r="BG101" s="258">
        <f t="shared" si="69"/>
        <v>9</v>
      </c>
      <c r="BH101" s="258">
        <f t="shared" si="117"/>
        <v>0</v>
      </c>
      <c r="BI101" s="258">
        <f t="shared" si="118"/>
        <v>1</v>
      </c>
      <c r="BJ101" s="258">
        <f t="shared" si="72"/>
        <v>9</v>
      </c>
      <c r="BK101" s="258">
        <f t="shared" si="119"/>
        <v>0</v>
      </c>
      <c r="BL101" s="258">
        <f t="shared" si="120"/>
        <v>1</v>
      </c>
      <c r="BM101" s="258">
        <f t="shared" si="75"/>
        <v>9</v>
      </c>
      <c r="BN101" s="258">
        <f t="shared" si="121"/>
        <v>0</v>
      </c>
      <c r="BO101" s="258">
        <f t="shared" si="122"/>
        <v>1</v>
      </c>
      <c r="BP101" s="258">
        <f t="shared" si="78"/>
        <v>9</v>
      </c>
      <c r="BQ101" s="258">
        <f t="shared" si="123"/>
        <v>0</v>
      </c>
      <c r="BR101" s="258">
        <f t="shared" si="124"/>
        <v>1</v>
      </c>
      <c r="BS101" s="258">
        <f t="shared" si="81"/>
        <v>9</v>
      </c>
      <c r="BT101" s="258">
        <f t="shared" si="125"/>
        <v>0</v>
      </c>
      <c r="BU101" s="258">
        <f t="shared" si="126"/>
        <v>1</v>
      </c>
      <c r="BV101" s="258">
        <f t="shared" si="84"/>
        <v>9</v>
      </c>
      <c r="BW101" s="258">
        <f t="shared" si="127"/>
        <v>0</v>
      </c>
      <c r="BX101" s="258">
        <f t="shared" si="128"/>
        <v>1</v>
      </c>
      <c r="BY101" s="258">
        <f t="shared" si="87"/>
        <v>9</v>
      </c>
      <c r="BZ101" s="258">
        <f t="shared" si="129"/>
        <v>0</v>
      </c>
      <c r="CA101" s="258">
        <f t="shared" si="130"/>
        <v>1</v>
      </c>
      <c r="CB101" s="258">
        <f t="shared" si="90"/>
        <v>9</v>
      </c>
      <c r="CC101" s="258">
        <f t="shared" si="131"/>
        <v>0</v>
      </c>
      <c r="CD101" s="258">
        <f t="shared" si="132"/>
        <v>1</v>
      </c>
    </row>
    <row r="102" spans="1:82">
      <c r="A102" s="258" t="s">
        <v>3701</v>
      </c>
      <c r="B102" s="258"/>
      <c r="C102" s="259"/>
      <c r="D102" s="258" t="s">
        <v>3663</v>
      </c>
      <c r="E102" s="258"/>
      <c r="F102" s="258"/>
      <c r="G102" s="258">
        <v>94</v>
      </c>
      <c r="H102" s="743" t="s">
        <v>3691</v>
      </c>
      <c r="I102" s="744"/>
      <c r="J102" s="739" t="s">
        <v>3704</v>
      </c>
      <c r="K102" s="745" t="s">
        <v>3703</v>
      </c>
      <c r="L102" s="745" t="s">
        <v>3673</v>
      </c>
      <c r="M102" s="272">
        <v>150</v>
      </c>
      <c r="N102" s="508">
        <f t="shared" si="30"/>
        <v>232.64</v>
      </c>
      <c r="O102" s="510">
        <f t="shared" si="99"/>
        <v>34896</v>
      </c>
      <c r="P102" s="260">
        <f t="shared" si="100"/>
        <v>176.59110000000001</v>
      </c>
      <c r="Q102" s="261">
        <f t="shared" si="101"/>
        <v>21</v>
      </c>
      <c r="R102" s="261">
        <f t="shared" si="96"/>
        <v>0</v>
      </c>
      <c r="S102" s="262"/>
      <c r="T102" s="262"/>
      <c r="U102" s="263">
        <f t="shared" si="35"/>
        <v>1.288</v>
      </c>
      <c r="V102" s="264">
        <f>IF(E102="SP",1,IF(D102="",ExtraMargeMateriaal,(1-VLOOKUP(D102,TabelAankoop[],4,FALSE))))</f>
        <v>0.92999999999999994</v>
      </c>
      <c r="W102" s="265">
        <f t="shared" si="36"/>
        <v>0.6885</v>
      </c>
      <c r="X102" s="266">
        <f t="shared" si="37"/>
        <v>1</v>
      </c>
      <c r="Y102" s="267">
        <f t="shared" si="38"/>
        <v>1.46</v>
      </c>
      <c r="Z102" s="267">
        <f t="shared" si="39"/>
        <v>1.1599999999999999</v>
      </c>
      <c r="AA102" s="268">
        <f t="shared" si="40"/>
        <v>34896</v>
      </c>
      <c r="AB102" s="456">
        <f t="shared" si="41"/>
        <v>24634.46</v>
      </c>
      <c r="AC102" s="457">
        <f t="shared" si="42"/>
        <v>31729.18</v>
      </c>
      <c r="AD102" s="456">
        <f t="shared" si="43"/>
        <v>3166.41</v>
      </c>
      <c r="AE102" s="458">
        <f t="shared" si="44"/>
        <v>3150</v>
      </c>
      <c r="AF102" s="457">
        <f t="shared" si="102"/>
        <v>52.5</v>
      </c>
      <c r="AG102" s="456">
        <f t="shared" si="46"/>
        <v>0</v>
      </c>
      <c r="AH102" s="457">
        <f t="shared" si="47"/>
        <v>0</v>
      </c>
      <c r="AI102" s="268">
        <f t="shared" si="48"/>
        <v>164.22972300000001</v>
      </c>
      <c r="AJ102" s="269">
        <f t="shared" si="49"/>
        <v>211.52788322400002</v>
      </c>
      <c r="AK102" s="270">
        <f t="shared" si="50"/>
        <v>21.10941</v>
      </c>
      <c r="AL102" s="415">
        <f t="shared" si="51"/>
        <v>0</v>
      </c>
      <c r="AM102" s="259" t="str">
        <f>IF(AP102="","",IFERROR(VLOOKUP(AP102,CODES!$A$3:$D$1348,4,FALSE),"X"))&amp;IF(AQ102="","",IFERROR(VLOOKUP(AQ102,CODES!$A$3:$D$1348,4,FALSE),"X"))&amp;IF(AR102="","",IFERROR(VLOOKUP(AR102,CODES!$A$3:$D$1348,4,FALSE),"X"))&amp;IF(AS102="","",IFERROR(VLOOKUP(AS102,CODES!$A$3:$D$1348,4,FALSE),"X"))&amp;IF(AT102="","",IFERROR(VLOOKUP(AT102,CODES!$A$3:$D$1348,4,FALSE),"X"))&amp;IF(AU102="","",IFERROR(VLOOKUP(AU102,CODES!$A$3:$D$1348,4,FALSE),"X"))&amp;IF(AV102="","",IFERROR(VLOOKUP(AV102,CODES!$A$3:$D$1348,4,FALSE),"X"))&amp;IF(AW102="","",IFERROR(VLOOKUP(AW102,CODES!$A$3:$D$1348,4,FALSE),"X"))&amp;IF(AX102="","",IFERROR(VLOOKUP(AX102,CODES!$A$3:$D$1348,4,FALSE),"X"))&amp;IF(AY102="","",IFERROR(VLOOKUP(AY102,CODES!$A$3:$D$1348,4,FALSE),"X"))</f>
        <v>21</v>
      </c>
      <c r="AN102" s="258">
        <f>SUM(IFERROR(VLOOKUP(AP102,CODES!$A$3:$D$1348,4,FALSE)*BC102,0),IFERROR(VLOOKUP(AQ102,CODES!$A$3:$D$1348,4,FALSE)*BF102,0),IFERROR(VLOOKUP(AR102,CODES!$A$3:$D$1348,4,FALSE)*BI102,0),IFERROR(VLOOKUP(AS102,CODES!$A$3:$D$1348,4,FALSE)*BL102,0),IFERROR(VLOOKUP(AT102,CODES!$A$3:$D$1348,4,FALSE)*BO102,0),IFERROR(VLOOKUP(AU102,CODES!$A$3:$D$1348,4,FALSE)*BR102,0),IFERROR(VLOOKUP(AV102,CODES!$A$3:$D$1348,4,FALSE)*BU102,0),IFERROR(VLOOKUP(AW102,CODES!$A$3:$D$1348,4,FALSE)*BX102,0),IFERROR(VLOOKUP(AX102,CODES!$A$3:$D$1348,4,FALSE)*CA102,0),IFERROR(VLOOKUP(AY102,CODES!$A$3:$D$1348,4,FALSE)*CD102,0))</f>
        <v>21</v>
      </c>
      <c r="AO102" s="258">
        <f>SUM(IFERROR(VLOOKUP(AP102,CODES!$A$3:$D$1348,3,FALSE)*BC102,0),IFERROR(VLOOKUP(AQ102,CODES!$A$3:$D$1348,3,FALSE)*BF102,0),IFERROR(VLOOKUP(AR102,CODES!$A$3:$D$1348,3,FALSE)*BI102,0),IFERROR(VLOOKUP(AS102,CODES!$A$3:$D$1348,3,FALSE)*BL102,0),IFERROR(VLOOKUP(AT102,CODES!$A$3:$D$1348,3,FALSE)*BO102,0),IFERROR(VLOOKUP(AU102,CODES!$A$3:$D$1348,3,FALSE)*BR102,0),IFERROR(VLOOKUP(AV102,CODES!$A$3:$D$1348,3,FALSE)*BU102,0),IFERROR(VLOOKUP(AW102,CODES!$A$3:$D$1348,3,FALSE)*BX102,0),IFERROR(VLOOKUP(AX102,CODES!$A$3:$D$1348,3,FALSE)*CA102,0),IFERROR(VLOOKUP(AY102,CODES!$A$3:$D$1348,3,FALSE)*CD102,0))+B102</f>
        <v>176.59110000000001</v>
      </c>
      <c r="AP102" s="271" t="str">
        <f t="shared" si="103"/>
        <v>XGB4G240</v>
      </c>
      <c r="AQ102" s="271" t="str">
        <f t="shared" si="104"/>
        <v/>
      </c>
      <c r="AR102" s="271" t="str">
        <f t="shared" si="105"/>
        <v/>
      </c>
      <c r="AS102" s="271" t="str">
        <f t="shared" si="106"/>
        <v/>
      </c>
      <c r="AT102" s="271" t="str">
        <f t="shared" si="107"/>
        <v/>
      </c>
      <c r="AU102" s="271" t="str">
        <f t="shared" si="108"/>
        <v/>
      </c>
      <c r="AV102" s="271" t="str">
        <f t="shared" si="109"/>
        <v/>
      </c>
      <c r="AW102" s="271" t="str">
        <f t="shared" si="110"/>
        <v/>
      </c>
      <c r="AX102" s="271" t="str">
        <f t="shared" si="111"/>
        <v/>
      </c>
      <c r="AY102" s="271" t="str">
        <f t="shared" si="112"/>
        <v/>
      </c>
      <c r="AZ102" s="258">
        <f t="shared" si="62"/>
        <v>8</v>
      </c>
      <c r="BA102" s="258">
        <f t="shared" si="63"/>
        <v>9</v>
      </c>
      <c r="BB102" s="258">
        <f t="shared" si="113"/>
        <v>0</v>
      </c>
      <c r="BC102" s="258">
        <f t="shared" si="114"/>
        <v>1</v>
      </c>
      <c r="BD102" s="258">
        <f t="shared" si="66"/>
        <v>9</v>
      </c>
      <c r="BE102" s="258">
        <f t="shared" si="115"/>
        <v>0</v>
      </c>
      <c r="BF102" s="258">
        <f t="shared" si="116"/>
        <v>1</v>
      </c>
      <c r="BG102" s="258">
        <f t="shared" si="69"/>
        <v>9</v>
      </c>
      <c r="BH102" s="258">
        <f t="shared" si="117"/>
        <v>0</v>
      </c>
      <c r="BI102" s="258">
        <f t="shared" si="118"/>
        <v>1</v>
      </c>
      <c r="BJ102" s="258">
        <f t="shared" si="72"/>
        <v>9</v>
      </c>
      <c r="BK102" s="258">
        <f t="shared" si="119"/>
        <v>0</v>
      </c>
      <c r="BL102" s="258">
        <f t="shared" si="120"/>
        <v>1</v>
      </c>
      <c r="BM102" s="258">
        <f t="shared" si="75"/>
        <v>9</v>
      </c>
      <c r="BN102" s="258">
        <f t="shared" si="121"/>
        <v>0</v>
      </c>
      <c r="BO102" s="258">
        <f t="shared" si="122"/>
        <v>1</v>
      </c>
      <c r="BP102" s="258">
        <f t="shared" si="78"/>
        <v>9</v>
      </c>
      <c r="BQ102" s="258">
        <f t="shared" si="123"/>
        <v>0</v>
      </c>
      <c r="BR102" s="258">
        <f t="shared" si="124"/>
        <v>1</v>
      </c>
      <c r="BS102" s="258">
        <f t="shared" si="81"/>
        <v>9</v>
      </c>
      <c r="BT102" s="258">
        <f t="shared" si="125"/>
        <v>0</v>
      </c>
      <c r="BU102" s="258">
        <f t="shared" si="126"/>
        <v>1</v>
      </c>
      <c r="BV102" s="258">
        <f t="shared" si="84"/>
        <v>9</v>
      </c>
      <c r="BW102" s="258">
        <f t="shared" si="127"/>
        <v>0</v>
      </c>
      <c r="BX102" s="258">
        <f t="shared" si="128"/>
        <v>1</v>
      </c>
      <c r="BY102" s="258">
        <f t="shared" si="87"/>
        <v>9</v>
      </c>
      <c r="BZ102" s="258">
        <f t="shared" si="129"/>
        <v>0</v>
      </c>
      <c r="CA102" s="258">
        <f t="shared" si="130"/>
        <v>1</v>
      </c>
      <c r="CB102" s="258">
        <f t="shared" si="90"/>
        <v>9</v>
      </c>
      <c r="CC102" s="258">
        <f t="shared" si="131"/>
        <v>0</v>
      </c>
      <c r="CD102" s="258">
        <f t="shared" si="132"/>
        <v>1</v>
      </c>
    </row>
    <row r="103" spans="1:82">
      <c r="A103" s="258" t="s">
        <v>3705</v>
      </c>
      <c r="B103" s="258"/>
      <c r="C103" s="259"/>
      <c r="D103" s="258" t="s">
        <v>3663</v>
      </c>
      <c r="E103" s="258"/>
      <c r="F103" s="258"/>
      <c r="G103" s="258">
        <v>95</v>
      </c>
      <c r="H103" s="743" t="s">
        <v>3691</v>
      </c>
      <c r="I103" s="744"/>
      <c r="J103" s="739" t="s">
        <v>3706</v>
      </c>
      <c r="K103" s="745" t="s">
        <v>3703</v>
      </c>
      <c r="L103" s="745" t="s">
        <v>3673</v>
      </c>
      <c r="M103" s="272">
        <v>150</v>
      </c>
      <c r="N103" s="508">
        <f t="shared" si="30"/>
        <v>70.069999999999993</v>
      </c>
      <c r="O103" s="510">
        <f t="shared" si="99"/>
        <v>10510.499999999998</v>
      </c>
      <c r="P103" s="260">
        <f t="shared" si="100"/>
        <v>50.5246</v>
      </c>
      <c r="Q103" s="261">
        <f t="shared" si="101"/>
        <v>9.5</v>
      </c>
      <c r="R103" s="261">
        <f t="shared" si="96"/>
        <v>0</v>
      </c>
      <c r="S103" s="262"/>
      <c r="T103" s="262"/>
      <c r="U103" s="263">
        <f t="shared" si="35"/>
        <v>1.288</v>
      </c>
      <c r="V103" s="264">
        <f>IF(E103="SP",1,IF(D103="",ExtraMargeMateriaal,(1-VLOOKUP(D103,TabelAankoop[],4,FALSE))))</f>
        <v>0.92999999999999994</v>
      </c>
      <c r="W103" s="265">
        <f t="shared" si="36"/>
        <v>0.6885</v>
      </c>
      <c r="X103" s="266">
        <f t="shared" si="37"/>
        <v>1</v>
      </c>
      <c r="Y103" s="267">
        <f t="shared" si="38"/>
        <v>1.46</v>
      </c>
      <c r="Z103" s="267">
        <f t="shared" si="39"/>
        <v>1.1599999999999999</v>
      </c>
      <c r="AA103" s="268">
        <f t="shared" si="40"/>
        <v>10510.5</v>
      </c>
      <c r="AB103" s="456">
        <f t="shared" si="41"/>
        <v>7048.18</v>
      </c>
      <c r="AC103" s="457">
        <f t="shared" si="42"/>
        <v>9078.06</v>
      </c>
      <c r="AD103" s="456">
        <f t="shared" si="43"/>
        <v>1432.42</v>
      </c>
      <c r="AE103" s="458">
        <f t="shared" si="44"/>
        <v>1425</v>
      </c>
      <c r="AF103" s="457">
        <f t="shared" si="102"/>
        <v>23.75</v>
      </c>
      <c r="AG103" s="456">
        <f t="shared" si="46"/>
        <v>0</v>
      </c>
      <c r="AH103" s="457">
        <f t="shared" si="47"/>
        <v>0</v>
      </c>
      <c r="AI103" s="268">
        <f t="shared" si="48"/>
        <v>46.987877999999995</v>
      </c>
      <c r="AJ103" s="269">
        <f t="shared" si="49"/>
        <v>60.520386863999995</v>
      </c>
      <c r="AK103" s="270">
        <f t="shared" si="50"/>
        <v>9.5494950000000003</v>
      </c>
      <c r="AL103" s="415">
        <f t="shared" si="51"/>
        <v>0</v>
      </c>
      <c r="AM103" s="259" t="str">
        <f>IF(AP103="","",IFERROR(VLOOKUP(AP103,CODES!$A$3:$D$1348,4,FALSE),"X"))&amp;IF(AQ103="","",IFERROR(VLOOKUP(AQ103,CODES!$A$3:$D$1348,4,FALSE),"X"))&amp;IF(AR103="","",IFERROR(VLOOKUP(AR103,CODES!$A$3:$D$1348,4,FALSE),"X"))&amp;IF(AS103="","",IFERROR(VLOOKUP(AS103,CODES!$A$3:$D$1348,4,FALSE),"X"))&amp;IF(AT103="","",IFERROR(VLOOKUP(AT103,CODES!$A$3:$D$1348,4,FALSE),"X"))&amp;IF(AU103="","",IFERROR(VLOOKUP(AU103,CODES!$A$3:$D$1348,4,FALSE),"X"))&amp;IF(AV103="","",IFERROR(VLOOKUP(AV103,CODES!$A$3:$D$1348,4,FALSE),"X"))&amp;IF(AW103="","",IFERROR(VLOOKUP(AW103,CODES!$A$3:$D$1348,4,FALSE),"X"))&amp;IF(AX103="","",IFERROR(VLOOKUP(AX103,CODES!$A$3:$D$1348,4,FALSE),"X"))&amp;IF(AY103="","",IFERROR(VLOOKUP(AY103,CODES!$A$3:$D$1348,4,FALSE),"X"))</f>
        <v>9,5</v>
      </c>
      <c r="AN103" s="258">
        <f>SUM(IFERROR(VLOOKUP(AP103,CODES!$A$3:$D$1348,4,FALSE)*BC103,0),IFERROR(VLOOKUP(AQ103,CODES!$A$3:$D$1348,4,FALSE)*BF103,0),IFERROR(VLOOKUP(AR103,CODES!$A$3:$D$1348,4,FALSE)*BI103,0),IFERROR(VLOOKUP(AS103,CODES!$A$3:$D$1348,4,FALSE)*BL103,0),IFERROR(VLOOKUP(AT103,CODES!$A$3:$D$1348,4,FALSE)*BO103,0),IFERROR(VLOOKUP(AU103,CODES!$A$3:$D$1348,4,FALSE)*BR103,0),IFERROR(VLOOKUP(AV103,CODES!$A$3:$D$1348,4,FALSE)*BU103,0),IFERROR(VLOOKUP(AW103,CODES!$A$3:$D$1348,4,FALSE)*BX103,0),IFERROR(VLOOKUP(AX103,CODES!$A$3:$D$1348,4,FALSE)*CA103,0),IFERROR(VLOOKUP(AY103,CODES!$A$3:$D$1348,4,FALSE)*CD103,0))</f>
        <v>9.5</v>
      </c>
      <c r="AO103" s="258">
        <f>SUM(IFERROR(VLOOKUP(AP103,CODES!$A$3:$D$1348,3,FALSE)*BC103,0),IFERROR(VLOOKUP(AQ103,CODES!$A$3:$D$1348,3,FALSE)*BF103,0),IFERROR(VLOOKUP(AR103,CODES!$A$3:$D$1348,3,FALSE)*BI103,0),IFERROR(VLOOKUP(AS103,CODES!$A$3:$D$1348,3,FALSE)*BL103,0),IFERROR(VLOOKUP(AT103,CODES!$A$3:$D$1348,3,FALSE)*BO103,0),IFERROR(VLOOKUP(AU103,CODES!$A$3:$D$1348,3,FALSE)*BR103,0),IFERROR(VLOOKUP(AV103,CODES!$A$3:$D$1348,3,FALSE)*BU103,0),IFERROR(VLOOKUP(AW103,CODES!$A$3:$D$1348,3,FALSE)*BX103,0),IFERROR(VLOOKUP(AX103,CODES!$A$3:$D$1348,3,FALSE)*CA103,0),IFERROR(VLOOKUP(AY103,CODES!$A$3:$D$1348,3,FALSE)*CD103,0))+B103</f>
        <v>50.5246</v>
      </c>
      <c r="AP103" s="271" t="str">
        <f t="shared" si="103"/>
        <v>XGB4G70</v>
      </c>
      <c r="AQ103" s="271" t="str">
        <f t="shared" si="104"/>
        <v/>
      </c>
      <c r="AR103" s="271" t="str">
        <f t="shared" si="105"/>
        <v/>
      </c>
      <c r="AS103" s="271" t="str">
        <f t="shared" si="106"/>
        <v/>
      </c>
      <c r="AT103" s="271" t="str">
        <f t="shared" si="107"/>
        <v/>
      </c>
      <c r="AU103" s="271" t="str">
        <f t="shared" si="108"/>
        <v/>
      </c>
      <c r="AV103" s="271" t="str">
        <f t="shared" si="109"/>
        <v/>
      </c>
      <c r="AW103" s="271" t="str">
        <f t="shared" si="110"/>
        <v/>
      </c>
      <c r="AX103" s="271" t="str">
        <f t="shared" si="111"/>
        <v/>
      </c>
      <c r="AY103" s="271" t="str">
        <f t="shared" si="112"/>
        <v/>
      </c>
      <c r="AZ103" s="258">
        <f t="shared" si="62"/>
        <v>7</v>
      </c>
      <c r="BA103" s="258">
        <f t="shared" si="63"/>
        <v>8</v>
      </c>
      <c r="BB103" s="258">
        <f t="shared" si="113"/>
        <v>0</v>
      </c>
      <c r="BC103" s="258">
        <f t="shared" si="114"/>
        <v>1</v>
      </c>
      <c r="BD103" s="258">
        <f t="shared" si="66"/>
        <v>8</v>
      </c>
      <c r="BE103" s="258">
        <f t="shared" si="115"/>
        <v>0</v>
      </c>
      <c r="BF103" s="258">
        <f t="shared" si="116"/>
        <v>1</v>
      </c>
      <c r="BG103" s="258">
        <f t="shared" si="69"/>
        <v>8</v>
      </c>
      <c r="BH103" s="258">
        <f t="shared" si="117"/>
        <v>0</v>
      </c>
      <c r="BI103" s="258">
        <f t="shared" si="118"/>
        <v>1</v>
      </c>
      <c r="BJ103" s="258">
        <f t="shared" si="72"/>
        <v>8</v>
      </c>
      <c r="BK103" s="258">
        <f t="shared" si="119"/>
        <v>0</v>
      </c>
      <c r="BL103" s="258">
        <f t="shared" si="120"/>
        <v>1</v>
      </c>
      <c r="BM103" s="258">
        <f t="shared" si="75"/>
        <v>8</v>
      </c>
      <c r="BN103" s="258">
        <f t="shared" si="121"/>
        <v>0</v>
      </c>
      <c r="BO103" s="258">
        <f t="shared" si="122"/>
        <v>1</v>
      </c>
      <c r="BP103" s="258">
        <f t="shared" si="78"/>
        <v>8</v>
      </c>
      <c r="BQ103" s="258">
        <f t="shared" si="123"/>
        <v>0</v>
      </c>
      <c r="BR103" s="258">
        <f t="shared" si="124"/>
        <v>1</v>
      </c>
      <c r="BS103" s="258">
        <f t="shared" si="81"/>
        <v>8</v>
      </c>
      <c r="BT103" s="258">
        <f t="shared" si="125"/>
        <v>0</v>
      </c>
      <c r="BU103" s="258">
        <f t="shared" si="126"/>
        <v>1</v>
      </c>
      <c r="BV103" s="258">
        <f t="shared" si="84"/>
        <v>8</v>
      </c>
      <c r="BW103" s="258">
        <f t="shared" si="127"/>
        <v>0</v>
      </c>
      <c r="BX103" s="258">
        <f t="shared" si="128"/>
        <v>1</v>
      </c>
      <c r="BY103" s="258">
        <f t="shared" si="87"/>
        <v>8</v>
      </c>
      <c r="BZ103" s="258">
        <f t="shared" si="129"/>
        <v>0</v>
      </c>
      <c r="CA103" s="258">
        <f t="shared" si="130"/>
        <v>1</v>
      </c>
      <c r="CB103" s="258">
        <f t="shared" si="90"/>
        <v>8</v>
      </c>
      <c r="CC103" s="258">
        <f t="shared" si="131"/>
        <v>0</v>
      </c>
      <c r="CD103" s="258">
        <f t="shared" si="132"/>
        <v>1</v>
      </c>
    </row>
    <row r="104" spans="1:82">
      <c r="A104" s="258"/>
      <c r="B104" s="258"/>
      <c r="C104" s="259"/>
      <c r="D104" s="258"/>
      <c r="E104" s="258" t="s">
        <v>3484</v>
      </c>
      <c r="F104" s="258"/>
      <c r="G104" s="258">
        <v>96</v>
      </c>
      <c r="H104" s="743" t="s">
        <v>3707</v>
      </c>
      <c r="I104" s="744"/>
      <c r="J104" s="739" t="s">
        <v>3708</v>
      </c>
      <c r="K104" s="745"/>
      <c r="L104" s="745"/>
      <c r="M104" s="272"/>
      <c r="N104" s="508">
        <f t="shared" si="30"/>
        <v>0</v>
      </c>
      <c r="O104" s="510">
        <f t="shared" si="99"/>
        <v>0</v>
      </c>
      <c r="P104" s="260">
        <f t="shared" si="100"/>
        <v>0</v>
      </c>
      <c r="Q104" s="261">
        <f t="shared" si="101"/>
        <v>0</v>
      </c>
      <c r="R104" s="261">
        <f t="shared" si="96"/>
        <v>0</v>
      </c>
      <c r="S104" s="262"/>
      <c r="T104" s="262"/>
      <c r="U104" s="263">
        <f t="shared" si="35"/>
        <v>1.288</v>
      </c>
      <c r="V104" s="264">
        <f>IF(E104="SP",1,IF(D104="",ExtraMargeMateriaal,(1-VLOOKUP(D104,TabelAankoop[],4,FALSE))))</f>
        <v>1</v>
      </c>
      <c r="W104" s="265">
        <f t="shared" si="36"/>
        <v>0.6885</v>
      </c>
      <c r="X104" s="266">
        <f t="shared" si="37"/>
        <v>1</v>
      </c>
      <c r="Y104" s="267">
        <f t="shared" si="38"/>
        <v>1.46</v>
      </c>
      <c r="Z104" s="267">
        <f t="shared" si="39"/>
        <v>1.1599999999999999</v>
      </c>
      <c r="AA104" s="268">
        <f t="shared" si="40"/>
        <v>0</v>
      </c>
      <c r="AB104" s="456">
        <f t="shared" si="41"/>
        <v>0</v>
      </c>
      <c r="AC104" s="457">
        <f t="shared" si="42"/>
        <v>0</v>
      </c>
      <c r="AD104" s="456">
        <f t="shared" si="43"/>
        <v>0</v>
      </c>
      <c r="AE104" s="458">
        <f t="shared" si="44"/>
        <v>0</v>
      </c>
      <c r="AF104" s="457">
        <f t="shared" si="102"/>
        <v>0</v>
      </c>
      <c r="AG104" s="456">
        <f t="shared" si="46"/>
        <v>0</v>
      </c>
      <c r="AH104" s="457">
        <f t="shared" si="47"/>
        <v>0</v>
      </c>
      <c r="AI104" s="268">
        <f t="shared" si="48"/>
        <v>0</v>
      </c>
      <c r="AJ104" s="269">
        <f t="shared" si="49"/>
        <v>0</v>
      </c>
      <c r="AK104" s="270">
        <f t="shared" si="50"/>
        <v>0</v>
      </c>
      <c r="AL104" s="415">
        <f t="shared" si="51"/>
        <v>0</v>
      </c>
      <c r="AM104" s="259" t="str">
        <f>IF(AP104="","",IFERROR(VLOOKUP(AP104,CODES!$A$3:$D$1348,4,FALSE),"X"))&amp;IF(AQ104="","",IFERROR(VLOOKUP(AQ104,CODES!$A$3:$D$1348,4,FALSE),"X"))&amp;IF(AR104="","",IFERROR(VLOOKUP(AR104,CODES!$A$3:$D$1348,4,FALSE),"X"))&amp;IF(AS104="","",IFERROR(VLOOKUP(AS104,CODES!$A$3:$D$1348,4,FALSE),"X"))&amp;IF(AT104="","",IFERROR(VLOOKUP(AT104,CODES!$A$3:$D$1348,4,FALSE),"X"))&amp;IF(AU104="","",IFERROR(VLOOKUP(AU104,CODES!$A$3:$D$1348,4,FALSE),"X"))&amp;IF(AV104="","",IFERROR(VLOOKUP(AV104,CODES!$A$3:$D$1348,4,FALSE),"X"))&amp;IF(AW104="","",IFERROR(VLOOKUP(AW104,CODES!$A$3:$D$1348,4,FALSE),"X"))&amp;IF(AX104="","",IFERROR(VLOOKUP(AX104,CODES!$A$3:$D$1348,4,FALSE),"X"))&amp;IF(AY104="","",IFERROR(VLOOKUP(AY104,CODES!$A$3:$D$1348,4,FALSE),"X"))</f>
        <v/>
      </c>
      <c r="AN104" s="258">
        <f>SUM(IFERROR(VLOOKUP(AP104,CODES!$A$3:$D$1348,4,FALSE)*BC104,0),IFERROR(VLOOKUP(AQ104,CODES!$A$3:$D$1348,4,FALSE)*BF104,0),IFERROR(VLOOKUP(AR104,CODES!$A$3:$D$1348,4,FALSE)*BI104,0),IFERROR(VLOOKUP(AS104,CODES!$A$3:$D$1348,4,FALSE)*BL104,0),IFERROR(VLOOKUP(AT104,CODES!$A$3:$D$1348,4,FALSE)*BO104,0),IFERROR(VLOOKUP(AU104,CODES!$A$3:$D$1348,4,FALSE)*BR104,0),IFERROR(VLOOKUP(AV104,CODES!$A$3:$D$1348,4,FALSE)*BU104,0),IFERROR(VLOOKUP(AW104,CODES!$A$3:$D$1348,4,FALSE)*BX104,0),IFERROR(VLOOKUP(AX104,CODES!$A$3:$D$1348,4,FALSE)*CA104,0),IFERROR(VLOOKUP(AY104,CODES!$A$3:$D$1348,4,FALSE)*CD104,0))</f>
        <v>0</v>
      </c>
      <c r="AO104" s="258">
        <f>SUM(IFERROR(VLOOKUP(AP104,CODES!$A$3:$D$1348,3,FALSE)*BC104,0),IFERROR(VLOOKUP(AQ104,CODES!$A$3:$D$1348,3,FALSE)*BF104,0),IFERROR(VLOOKUP(AR104,CODES!$A$3:$D$1348,3,FALSE)*BI104,0),IFERROR(VLOOKUP(AS104,CODES!$A$3:$D$1348,3,FALSE)*BL104,0),IFERROR(VLOOKUP(AT104,CODES!$A$3:$D$1348,3,FALSE)*BO104,0),IFERROR(VLOOKUP(AU104,CODES!$A$3:$D$1348,3,FALSE)*BR104,0),IFERROR(VLOOKUP(AV104,CODES!$A$3:$D$1348,3,FALSE)*BU104,0),IFERROR(VLOOKUP(AW104,CODES!$A$3:$D$1348,3,FALSE)*BX104,0),IFERROR(VLOOKUP(AX104,CODES!$A$3:$D$1348,3,FALSE)*CA104,0),IFERROR(VLOOKUP(AY104,CODES!$A$3:$D$1348,3,FALSE)*CD104,0))+B104</f>
        <v>0</v>
      </c>
      <c r="AP104" s="271" t="str">
        <f t="shared" si="103"/>
        <v/>
      </c>
      <c r="AQ104" s="271" t="str">
        <f t="shared" si="104"/>
        <v/>
      </c>
      <c r="AR104" s="271" t="str">
        <f t="shared" si="105"/>
        <v/>
      </c>
      <c r="AS104" s="271" t="str">
        <f t="shared" si="106"/>
        <v/>
      </c>
      <c r="AT104" s="271" t="str">
        <f t="shared" si="107"/>
        <v/>
      </c>
      <c r="AU104" s="271" t="str">
        <f t="shared" si="108"/>
        <v/>
      </c>
      <c r="AV104" s="271" t="str">
        <f t="shared" si="109"/>
        <v/>
      </c>
      <c r="AW104" s="271" t="str">
        <f t="shared" si="110"/>
        <v/>
      </c>
      <c r="AX104" s="271" t="str">
        <f t="shared" si="111"/>
        <v/>
      </c>
      <c r="AY104" s="271" t="str">
        <f t="shared" si="112"/>
        <v/>
      </c>
      <c r="AZ104" s="258">
        <f t="shared" si="62"/>
        <v>0</v>
      </c>
      <c r="BA104" s="258">
        <f t="shared" si="63"/>
        <v>1</v>
      </c>
      <c r="BB104" s="258">
        <f t="shared" si="113"/>
        <v>0</v>
      </c>
      <c r="BC104" s="258">
        <f t="shared" si="114"/>
        <v>1</v>
      </c>
      <c r="BD104" s="258">
        <f t="shared" si="66"/>
        <v>1</v>
      </c>
      <c r="BE104" s="258">
        <f t="shared" si="115"/>
        <v>0</v>
      </c>
      <c r="BF104" s="258">
        <f t="shared" si="116"/>
        <v>1</v>
      </c>
      <c r="BG104" s="258">
        <f t="shared" si="69"/>
        <v>1</v>
      </c>
      <c r="BH104" s="258">
        <f t="shared" si="117"/>
        <v>0</v>
      </c>
      <c r="BI104" s="258">
        <f t="shared" si="118"/>
        <v>1</v>
      </c>
      <c r="BJ104" s="258">
        <f t="shared" si="72"/>
        <v>1</v>
      </c>
      <c r="BK104" s="258">
        <f t="shared" si="119"/>
        <v>0</v>
      </c>
      <c r="BL104" s="258">
        <f t="shared" si="120"/>
        <v>1</v>
      </c>
      <c r="BM104" s="258">
        <f t="shared" si="75"/>
        <v>1</v>
      </c>
      <c r="BN104" s="258">
        <f t="shared" si="121"/>
        <v>0</v>
      </c>
      <c r="BO104" s="258">
        <f t="shared" si="122"/>
        <v>1</v>
      </c>
      <c r="BP104" s="258">
        <f t="shared" si="78"/>
        <v>1</v>
      </c>
      <c r="BQ104" s="258">
        <f t="shared" si="123"/>
        <v>0</v>
      </c>
      <c r="BR104" s="258">
        <f t="shared" si="124"/>
        <v>1</v>
      </c>
      <c r="BS104" s="258">
        <f t="shared" si="81"/>
        <v>1</v>
      </c>
      <c r="BT104" s="258">
        <f t="shared" si="125"/>
        <v>0</v>
      </c>
      <c r="BU104" s="258">
        <f t="shared" si="126"/>
        <v>1</v>
      </c>
      <c r="BV104" s="258">
        <f t="shared" si="84"/>
        <v>1</v>
      </c>
      <c r="BW104" s="258">
        <f t="shared" si="127"/>
        <v>0</v>
      </c>
      <c r="BX104" s="258">
        <f t="shared" si="128"/>
        <v>1</v>
      </c>
      <c r="BY104" s="258">
        <f t="shared" si="87"/>
        <v>1</v>
      </c>
      <c r="BZ104" s="258">
        <f t="shared" si="129"/>
        <v>0</v>
      </c>
      <c r="CA104" s="258">
        <f t="shared" si="130"/>
        <v>1</v>
      </c>
      <c r="CB104" s="258">
        <f t="shared" si="90"/>
        <v>1</v>
      </c>
      <c r="CC104" s="258">
        <f t="shared" si="131"/>
        <v>0</v>
      </c>
      <c r="CD104" s="258">
        <f t="shared" si="132"/>
        <v>1</v>
      </c>
    </row>
    <row r="105" spans="1:82">
      <c r="A105" s="258" t="s">
        <v>3695</v>
      </c>
      <c r="B105" s="258"/>
      <c r="C105" s="259"/>
      <c r="D105" s="258" t="s">
        <v>3663</v>
      </c>
      <c r="E105" s="258"/>
      <c r="F105" s="258"/>
      <c r="G105" s="258">
        <v>97</v>
      </c>
      <c r="H105" s="743" t="s">
        <v>3709</v>
      </c>
      <c r="I105" s="744"/>
      <c r="J105" s="739" t="s">
        <v>3710</v>
      </c>
      <c r="K105" s="745" t="s">
        <v>3607</v>
      </c>
      <c r="L105" s="745" t="s">
        <v>3673</v>
      </c>
      <c r="M105" s="272">
        <v>20</v>
      </c>
      <c r="N105" s="508">
        <f t="shared" si="30"/>
        <v>14.7</v>
      </c>
      <c r="O105" s="510">
        <f t="shared" si="99"/>
        <v>294</v>
      </c>
      <c r="P105" s="260">
        <f t="shared" si="100"/>
        <v>8.9131999999999998</v>
      </c>
      <c r="Q105" s="261">
        <f t="shared" si="101"/>
        <v>4</v>
      </c>
      <c r="R105" s="261">
        <f t="shared" si="96"/>
        <v>0</v>
      </c>
      <c r="S105" s="262"/>
      <c r="T105" s="262"/>
      <c r="U105" s="263">
        <f t="shared" si="35"/>
        <v>1.288</v>
      </c>
      <c r="V105" s="264">
        <f>IF(E105="SP",1,IF(D105="",ExtraMargeMateriaal,(1-VLOOKUP(D105,TabelAankoop[],4,FALSE))))</f>
        <v>0.92999999999999994</v>
      </c>
      <c r="W105" s="265">
        <f t="shared" si="36"/>
        <v>0.6885</v>
      </c>
      <c r="X105" s="266">
        <f t="shared" si="37"/>
        <v>1</v>
      </c>
      <c r="Y105" s="267">
        <f t="shared" si="38"/>
        <v>1.46</v>
      </c>
      <c r="Z105" s="267">
        <f t="shared" si="39"/>
        <v>1.1599999999999999</v>
      </c>
      <c r="AA105" s="268">
        <f t="shared" si="40"/>
        <v>294</v>
      </c>
      <c r="AB105" s="456">
        <f t="shared" si="41"/>
        <v>165.79</v>
      </c>
      <c r="AC105" s="457">
        <f t="shared" si="42"/>
        <v>213.53</v>
      </c>
      <c r="AD105" s="456">
        <f t="shared" si="43"/>
        <v>80.42</v>
      </c>
      <c r="AE105" s="458">
        <f t="shared" si="44"/>
        <v>80</v>
      </c>
      <c r="AF105" s="457">
        <f t="shared" si="102"/>
        <v>1.3333333333333333</v>
      </c>
      <c r="AG105" s="456">
        <f t="shared" si="46"/>
        <v>0</v>
      </c>
      <c r="AH105" s="457">
        <f t="shared" si="47"/>
        <v>0</v>
      </c>
      <c r="AI105" s="268">
        <f t="shared" si="48"/>
        <v>8.2892759999999992</v>
      </c>
      <c r="AJ105" s="269">
        <f t="shared" si="49"/>
        <v>10.676587487999999</v>
      </c>
      <c r="AK105" s="270">
        <f t="shared" si="50"/>
        <v>4.0208399999999997</v>
      </c>
      <c r="AL105" s="415">
        <f t="shared" si="51"/>
        <v>0</v>
      </c>
      <c r="AM105" s="259" t="str">
        <f>IF(AP105="","",IFERROR(VLOOKUP(AP105,CODES!$A$3:$D$1348,4,FALSE),"X"))&amp;IF(AQ105="","",IFERROR(VLOOKUP(AQ105,CODES!$A$3:$D$1348,4,FALSE),"X"))&amp;IF(AR105="","",IFERROR(VLOOKUP(AR105,CODES!$A$3:$D$1348,4,FALSE),"X"))&amp;IF(AS105="","",IFERROR(VLOOKUP(AS105,CODES!$A$3:$D$1348,4,FALSE),"X"))&amp;IF(AT105="","",IFERROR(VLOOKUP(AT105,CODES!$A$3:$D$1348,4,FALSE),"X"))&amp;IF(AU105="","",IFERROR(VLOOKUP(AU105,CODES!$A$3:$D$1348,4,FALSE),"X"))&amp;IF(AV105="","",IFERROR(VLOOKUP(AV105,CODES!$A$3:$D$1348,4,FALSE),"X"))&amp;IF(AW105="","",IFERROR(VLOOKUP(AW105,CODES!$A$3:$D$1348,4,FALSE),"X"))&amp;IF(AX105="","",IFERROR(VLOOKUP(AX105,CODES!$A$3:$D$1348,4,FALSE),"X"))&amp;IF(AY105="","",IFERROR(VLOOKUP(AY105,CODES!$A$3:$D$1348,4,FALSE),"X"))</f>
        <v>4</v>
      </c>
      <c r="AN105" s="258">
        <f>SUM(IFERROR(VLOOKUP(AP105,CODES!$A$3:$D$1348,4,FALSE)*BC105,0),IFERROR(VLOOKUP(AQ105,CODES!$A$3:$D$1348,4,FALSE)*BF105,0),IFERROR(VLOOKUP(AR105,CODES!$A$3:$D$1348,4,FALSE)*BI105,0),IFERROR(VLOOKUP(AS105,CODES!$A$3:$D$1348,4,FALSE)*BL105,0),IFERROR(VLOOKUP(AT105,CODES!$A$3:$D$1348,4,FALSE)*BO105,0),IFERROR(VLOOKUP(AU105,CODES!$A$3:$D$1348,4,FALSE)*BR105,0),IFERROR(VLOOKUP(AV105,CODES!$A$3:$D$1348,4,FALSE)*BU105,0),IFERROR(VLOOKUP(AW105,CODES!$A$3:$D$1348,4,FALSE)*BX105,0),IFERROR(VLOOKUP(AX105,CODES!$A$3:$D$1348,4,FALSE)*CA105,0),IFERROR(VLOOKUP(AY105,CODES!$A$3:$D$1348,4,FALSE)*CD105,0))</f>
        <v>4</v>
      </c>
      <c r="AO105" s="258">
        <f>SUM(IFERROR(VLOOKUP(AP105,CODES!$A$3:$D$1348,3,FALSE)*BC105,0),IFERROR(VLOOKUP(AQ105,CODES!$A$3:$D$1348,3,FALSE)*BF105,0),IFERROR(VLOOKUP(AR105,CODES!$A$3:$D$1348,3,FALSE)*BI105,0),IFERROR(VLOOKUP(AS105,CODES!$A$3:$D$1348,3,FALSE)*BL105,0),IFERROR(VLOOKUP(AT105,CODES!$A$3:$D$1348,3,FALSE)*BO105,0),IFERROR(VLOOKUP(AU105,CODES!$A$3:$D$1348,3,FALSE)*BR105,0),IFERROR(VLOOKUP(AV105,CODES!$A$3:$D$1348,3,FALSE)*BU105,0),IFERROR(VLOOKUP(AW105,CODES!$A$3:$D$1348,3,FALSE)*BX105,0),IFERROR(VLOOKUP(AX105,CODES!$A$3:$D$1348,3,FALSE)*CA105,0),IFERROR(VLOOKUP(AY105,CODES!$A$3:$D$1348,3,FALSE)*CD105,0))+B105</f>
        <v>8.9131999999999998</v>
      </c>
      <c r="AP105" s="271" t="str">
        <f t="shared" si="103"/>
        <v>XGB5G10</v>
      </c>
      <c r="AQ105" s="271" t="str">
        <f t="shared" si="104"/>
        <v/>
      </c>
      <c r="AR105" s="271" t="str">
        <f t="shared" si="105"/>
        <v/>
      </c>
      <c r="AS105" s="271" t="str">
        <f t="shared" si="106"/>
        <v/>
      </c>
      <c r="AT105" s="271" t="str">
        <f t="shared" si="107"/>
        <v/>
      </c>
      <c r="AU105" s="271" t="str">
        <f t="shared" si="108"/>
        <v/>
      </c>
      <c r="AV105" s="271" t="str">
        <f t="shared" si="109"/>
        <v/>
      </c>
      <c r="AW105" s="271" t="str">
        <f t="shared" si="110"/>
        <v/>
      </c>
      <c r="AX105" s="271" t="str">
        <f t="shared" si="111"/>
        <v/>
      </c>
      <c r="AY105" s="271" t="str">
        <f t="shared" si="112"/>
        <v/>
      </c>
      <c r="AZ105" s="258">
        <f t="shared" si="62"/>
        <v>7</v>
      </c>
      <c r="BA105" s="258">
        <f t="shared" si="63"/>
        <v>8</v>
      </c>
      <c r="BB105" s="258">
        <f t="shared" si="113"/>
        <v>0</v>
      </c>
      <c r="BC105" s="258">
        <f t="shared" si="114"/>
        <v>1</v>
      </c>
      <c r="BD105" s="258">
        <f t="shared" si="66"/>
        <v>8</v>
      </c>
      <c r="BE105" s="258">
        <f t="shared" si="115"/>
        <v>0</v>
      </c>
      <c r="BF105" s="258">
        <f t="shared" si="116"/>
        <v>1</v>
      </c>
      <c r="BG105" s="258">
        <f t="shared" si="69"/>
        <v>8</v>
      </c>
      <c r="BH105" s="258">
        <f t="shared" si="117"/>
        <v>0</v>
      </c>
      <c r="BI105" s="258">
        <f t="shared" si="118"/>
        <v>1</v>
      </c>
      <c r="BJ105" s="258">
        <f t="shared" si="72"/>
        <v>8</v>
      </c>
      <c r="BK105" s="258">
        <f t="shared" si="119"/>
        <v>0</v>
      </c>
      <c r="BL105" s="258">
        <f t="shared" si="120"/>
        <v>1</v>
      </c>
      <c r="BM105" s="258">
        <f t="shared" si="75"/>
        <v>8</v>
      </c>
      <c r="BN105" s="258">
        <f t="shared" si="121"/>
        <v>0</v>
      </c>
      <c r="BO105" s="258">
        <f t="shared" si="122"/>
        <v>1</v>
      </c>
      <c r="BP105" s="258">
        <f t="shared" si="78"/>
        <v>8</v>
      </c>
      <c r="BQ105" s="258">
        <f t="shared" si="123"/>
        <v>0</v>
      </c>
      <c r="BR105" s="258">
        <f t="shared" si="124"/>
        <v>1</v>
      </c>
      <c r="BS105" s="258">
        <f t="shared" si="81"/>
        <v>8</v>
      </c>
      <c r="BT105" s="258">
        <f t="shared" si="125"/>
        <v>0</v>
      </c>
      <c r="BU105" s="258">
        <f t="shared" si="126"/>
        <v>1</v>
      </c>
      <c r="BV105" s="258">
        <f t="shared" si="84"/>
        <v>8</v>
      </c>
      <c r="BW105" s="258">
        <f t="shared" si="127"/>
        <v>0</v>
      </c>
      <c r="BX105" s="258">
        <f t="shared" si="128"/>
        <v>1</v>
      </c>
      <c r="BY105" s="258">
        <f t="shared" si="87"/>
        <v>8</v>
      </c>
      <c r="BZ105" s="258">
        <f t="shared" si="129"/>
        <v>0</v>
      </c>
      <c r="CA105" s="258">
        <f t="shared" si="130"/>
        <v>1</v>
      </c>
      <c r="CB105" s="258">
        <f t="shared" si="90"/>
        <v>8</v>
      </c>
      <c r="CC105" s="258">
        <f t="shared" si="131"/>
        <v>0</v>
      </c>
      <c r="CD105" s="258">
        <f t="shared" si="132"/>
        <v>1</v>
      </c>
    </row>
    <row r="106" spans="1:82">
      <c r="A106" s="258" t="s">
        <v>3693</v>
      </c>
      <c r="B106" s="258"/>
      <c r="C106" s="259"/>
      <c r="D106" s="258" t="s">
        <v>3663</v>
      </c>
      <c r="E106" s="258"/>
      <c r="F106" s="258"/>
      <c r="G106" s="258">
        <v>98</v>
      </c>
      <c r="H106" s="743" t="s">
        <v>3709</v>
      </c>
      <c r="I106" s="744"/>
      <c r="J106" s="739" t="s">
        <v>3711</v>
      </c>
      <c r="K106" s="745" t="s">
        <v>3607</v>
      </c>
      <c r="L106" s="745" t="s">
        <v>3673</v>
      </c>
      <c r="M106" s="272">
        <v>54</v>
      </c>
      <c r="N106" s="508">
        <f t="shared" si="30"/>
        <v>9.94</v>
      </c>
      <c r="O106" s="510">
        <f t="shared" si="99"/>
        <v>536.76</v>
      </c>
      <c r="P106" s="260">
        <f t="shared" si="100"/>
        <v>5.3621999999999996</v>
      </c>
      <c r="Q106" s="261">
        <f t="shared" si="101"/>
        <v>3.5</v>
      </c>
      <c r="R106" s="261">
        <f t="shared" si="96"/>
        <v>0</v>
      </c>
      <c r="S106" s="262"/>
      <c r="T106" s="262"/>
      <c r="U106" s="263">
        <f t="shared" si="35"/>
        <v>1.288</v>
      </c>
      <c r="V106" s="264">
        <f>IF(E106="SP",1,IF(D106="",ExtraMargeMateriaal,(1-VLOOKUP(D106,TabelAankoop[],4,FALSE))))</f>
        <v>0.92999999999999994</v>
      </c>
      <c r="W106" s="265">
        <f t="shared" si="36"/>
        <v>0.6885</v>
      </c>
      <c r="X106" s="266">
        <f t="shared" si="37"/>
        <v>1</v>
      </c>
      <c r="Y106" s="267">
        <f t="shared" si="38"/>
        <v>1.46</v>
      </c>
      <c r="Z106" s="267">
        <f t="shared" si="39"/>
        <v>1.1599999999999999</v>
      </c>
      <c r="AA106" s="268">
        <f t="shared" si="40"/>
        <v>536.76</v>
      </c>
      <c r="AB106" s="456">
        <f t="shared" si="41"/>
        <v>269.29000000000002</v>
      </c>
      <c r="AC106" s="457">
        <f t="shared" si="42"/>
        <v>346.85</v>
      </c>
      <c r="AD106" s="456">
        <f t="shared" si="43"/>
        <v>189.98</v>
      </c>
      <c r="AE106" s="458">
        <f t="shared" si="44"/>
        <v>189</v>
      </c>
      <c r="AF106" s="457">
        <f t="shared" si="102"/>
        <v>3.15</v>
      </c>
      <c r="AG106" s="456">
        <f t="shared" si="46"/>
        <v>0</v>
      </c>
      <c r="AH106" s="457">
        <f t="shared" si="47"/>
        <v>0</v>
      </c>
      <c r="AI106" s="268">
        <f t="shared" si="48"/>
        <v>4.986845999999999</v>
      </c>
      <c r="AJ106" s="269">
        <f t="shared" si="49"/>
        <v>6.4230576479999986</v>
      </c>
      <c r="AK106" s="270">
        <f t="shared" si="50"/>
        <v>3.5182349999999998</v>
      </c>
      <c r="AL106" s="415">
        <f t="shared" si="51"/>
        <v>0</v>
      </c>
      <c r="AM106" s="259" t="str">
        <f>IF(AP106="","",IFERROR(VLOOKUP(AP106,CODES!$A$3:$D$1348,4,FALSE),"X"))&amp;IF(AQ106="","",IFERROR(VLOOKUP(AQ106,CODES!$A$3:$D$1348,4,FALSE),"X"))&amp;IF(AR106="","",IFERROR(VLOOKUP(AR106,CODES!$A$3:$D$1348,4,FALSE),"X"))&amp;IF(AS106="","",IFERROR(VLOOKUP(AS106,CODES!$A$3:$D$1348,4,FALSE),"X"))&amp;IF(AT106="","",IFERROR(VLOOKUP(AT106,CODES!$A$3:$D$1348,4,FALSE),"X"))&amp;IF(AU106="","",IFERROR(VLOOKUP(AU106,CODES!$A$3:$D$1348,4,FALSE),"X"))&amp;IF(AV106="","",IFERROR(VLOOKUP(AV106,CODES!$A$3:$D$1348,4,FALSE),"X"))&amp;IF(AW106="","",IFERROR(VLOOKUP(AW106,CODES!$A$3:$D$1348,4,FALSE),"X"))&amp;IF(AX106="","",IFERROR(VLOOKUP(AX106,CODES!$A$3:$D$1348,4,FALSE),"X"))&amp;IF(AY106="","",IFERROR(VLOOKUP(AY106,CODES!$A$3:$D$1348,4,FALSE),"X"))</f>
        <v>3,5</v>
      </c>
      <c r="AN106" s="258">
        <f>SUM(IFERROR(VLOOKUP(AP106,CODES!$A$3:$D$1348,4,FALSE)*BC106,0),IFERROR(VLOOKUP(AQ106,CODES!$A$3:$D$1348,4,FALSE)*BF106,0),IFERROR(VLOOKUP(AR106,CODES!$A$3:$D$1348,4,FALSE)*BI106,0),IFERROR(VLOOKUP(AS106,CODES!$A$3:$D$1348,4,FALSE)*BL106,0),IFERROR(VLOOKUP(AT106,CODES!$A$3:$D$1348,4,FALSE)*BO106,0),IFERROR(VLOOKUP(AU106,CODES!$A$3:$D$1348,4,FALSE)*BR106,0),IFERROR(VLOOKUP(AV106,CODES!$A$3:$D$1348,4,FALSE)*BU106,0),IFERROR(VLOOKUP(AW106,CODES!$A$3:$D$1348,4,FALSE)*BX106,0),IFERROR(VLOOKUP(AX106,CODES!$A$3:$D$1348,4,FALSE)*CA106,0),IFERROR(VLOOKUP(AY106,CODES!$A$3:$D$1348,4,FALSE)*CD106,0))</f>
        <v>3.5</v>
      </c>
      <c r="AO106" s="258">
        <f>SUM(IFERROR(VLOOKUP(AP106,CODES!$A$3:$D$1348,3,FALSE)*BC106,0),IFERROR(VLOOKUP(AQ106,CODES!$A$3:$D$1348,3,FALSE)*BF106,0),IFERROR(VLOOKUP(AR106,CODES!$A$3:$D$1348,3,FALSE)*BI106,0),IFERROR(VLOOKUP(AS106,CODES!$A$3:$D$1348,3,FALSE)*BL106,0),IFERROR(VLOOKUP(AT106,CODES!$A$3:$D$1348,3,FALSE)*BO106,0),IFERROR(VLOOKUP(AU106,CODES!$A$3:$D$1348,3,FALSE)*BR106,0),IFERROR(VLOOKUP(AV106,CODES!$A$3:$D$1348,3,FALSE)*BU106,0),IFERROR(VLOOKUP(AW106,CODES!$A$3:$D$1348,3,FALSE)*BX106,0),IFERROR(VLOOKUP(AX106,CODES!$A$3:$D$1348,3,FALSE)*CA106,0),IFERROR(VLOOKUP(AY106,CODES!$A$3:$D$1348,3,FALSE)*CD106,0))+B106</f>
        <v>5.3621999999999996</v>
      </c>
      <c r="AP106" s="271" t="str">
        <f t="shared" si="103"/>
        <v>XGB5G6</v>
      </c>
      <c r="AQ106" s="271" t="str">
        <f t="shared" si="104"/>
        <v/>
      </c>
      <c r="AR106" s="271" t="str">
        <f t="shared" si="105"/>
        <v/>
      </c>
      <c r="AS106" s="271" t="str">
        <f t="shared" si="106"/>
        <v/>
      </c>
      <c r="AT106" s="271" t="str">
        <f t="shared" si="107"/>
        <v/>
      </c>
      <c r="AU106" s="271" t="str">
        <f t="shared" si="108"/>
        <v/>
      </c>
      <c r="AV106" s="271" t="str">
        <f t="shared" si="109"/>
        <v/>
      </c>
      <c r="AW106" s="271" t="str">
        <f t="shared" si="110"/>
        <v/>
      </c>
      <c r="AX106" s="271" t="str">
        <f t="shared" si="111"/>
        <v/>
      </c>
      <c r="AY106" s="271" t="str">
        <f t="shared" si="112"/>
        <v/>
      </c>
      <c r="AZ106" s="258">
        <f t="shared" si="62"/>
        <v>6</v>
      </c>
      <c r="BA106" s="258">
        <f t="shared" si="63"/>
        <v>7</v>
      </c>
      <c r="BB106" s="258">
        <f t="shared" si="113"/>
        <v>0</v>
      </c>
      <c r="BC106" s="258">
        <f t="shared" si="114"/>
        <v>1</v>
      </c>
      <c r="BD106" s="258">
        <f t="shared" si="66"/>
        <v>7</v>
      </c>
      <c r="BE106" s="258">
        <f t="shared" si="115"/>
        <v>0</v>
      </c>
      <c r="BF106" s="258">
        <f t="shared" si="116"/>
        <v>1</v>
      </c>
      <c r="BG106" s="258">
        <f t="shared" si="69"/>
        <v>7</v>
      </c>
      <c r="BH106" s="258">
        <f t="shared" si="117"/>
        <v>0</v>
      </c>
      <c r="BI106" s="258">
        <f t="shared" si="118"/>
        <v>1</v>
      </c>
      <c r="BJ106" s="258">
        <f t="shared" si="72"/>
        <v>7</v>
      </c>
      <c r="BK106" s="258">
        <f t="shared" si="119"/>
        <v>0</v>
      </c>
      <c r="BL106" s="258">
        <f t="shared" si="120"/>
        <v>1</v>
      </c>
      <c r="BM106" s="258">
        <f t="shared" si="75"/>
        <v>7</v>
      </c>
      <c r="BN106" s="258">
        <f t="shared" si="121"/>
        <v>0</v>
      </c>
      <c r="BO106" s="258">
        <f t="shared" si="122"/>
        <v>1</v>
      </c>
      <c r="BP106" s="258">
        <f t="shared" si="78"/>
        <v>7</v>
      </c>
      <c r="BQ106" s="258">
        <f t="shared" si="123"/>
        <v>0</v>
      </c>
      <c r="BR106" s="258">
        <f t="shared" si="124"/>
        <v>1</v>
      </c>
      <c r="BS106" s="258">
        <f t="shared" si="81"/>
        <v>7</v>
      </c>
      <c r="BT106" s="258">
        <f t="shared" si="125"/>
        <v>0</v>
      </c>
      <c r="BU106" s="258">
        <f t="shared" si="126"/>
        <v>1</v>
      </c>
      <c r="BV106" s="258">
        <f t="shared" si="84"/>
        <v>7</v>
      </c>
      <c r="BW106" s="258">
        <f t="shared" si="127"/>
        <v>0</v>
      </c>
      <c r="BX106" s="258">
        <f t="shared" si="128"/>
        <v>1</v>
      </c>
      <c r="BY106" s="258">
        <f t="shared" si="87"/>
        <v>7</v>
      </c>
      <c r="BZ106" s="258">
        <f t="shared" si="129"/>
        <v>0</v>
      </c>
      <c r="CA106" s="258">
        <f t="shared" si="130"/>
        <v>1</v>
      </c>
      <c r="CB106" s="258">
        <f t="shared" si="90"/>
        <v>7</v>
      </c>
      <c r="CC106" s="258">
        <f t="shared" si="131"/>
        <v>0</v>
      </c>
      <c r="CD106" s="258">
        <f t="shared" si="132"/>
        <v>1</v>
      </c>
    </row>
    <row r="107" spans="1:82">
      <c r="A107" s="258" t="s">
        <v>3712</v>
      </c>
      <c r="B107" s="258"/>
      <c r="C107" s="259"/>
      <c r="D107" s="258" t="s">
        <v>3663</v>
      </c>
      <c r="E107" s="258"/>
      <c r="F107" s="258"/>
      <c r="G107" s="258">
        <v>99</v>
      </c>
      <c r="H107" s="743" t="s">
        <v>3713</v>
      </c>
      <c r="I107" s="744"/>
      <c r="J107" s="739" t="s">
        <v>3714</v>
      </c>
      <c r="K107" s="745" t="s">
        <v>3607</v>
      </c>
      <c r="L107" s="745" t="s">
        <v>3673</v>
      </c>
      <c r="M107" s="272">
        <v>30</v>
      </c>
      <c r="N107" s="508">
        <f t="shared" si="30"/>
        <v>7.62</v>
      </c>
      <c r="O107" s="510">
        <f t="shared" si="99"/>
        <v>228.6</v>
      </c>
      <c r="P107" s="260">
        <f t="shared" si="100"/>
        <v>3.8450000000000002</v>
      </c>
      <c r="Q107" s="261">
        <f t="shared" si="101"/>
        <v>3</v>
      </c>
      <c r="R107" s="261">
        <f t="shared" si="96"/>
        <v>0</v>
      </c>
      <c r="S107" s="262"/>
      <c r="T107" s="262"/>
      <c r="U107" s="263">
        <f t="shared" si="35"/>
        <v>1.288</v>
      </c>
      <c r="V107" s="264">
        <f>IF(E107="SP",1,IF(D107="",ExtraMargeMateriaal,(1-VLOOKUP(D107,TabelAankoop[],4,FALSE))))</f>
        <v>0.92999999999999994</v>
      </c>
      <c r="W107" s="265">
        <f t="shared" si="36"/>
        <v>0.6885</v>
      </c>
      <c r="X107" s="266">
        <f t="shared" si="37"/>
        <v>1</v>
      </c>
      <c r="Y107" s="267">
        <f t="shared" si="38"/>
        <v>1.46</v>
      </c>
      <c r="Z107" s="267">
        <f t="shared" si="39"/>
        <v>1.1599999999999999</v>
      </c>
      <c r="AA107" s="268">
        <f t="shared" si="40"/>
        <v>228.6</v>
      </c>
      <c r="AB107" s="456">
        <f t="shared" si="41"/>
        <v>107.28</v>
      </c>
      <c r="AC107" s="457">
        <f t="shared" si="42"/>
        <v>138.16999999999999</v>
      </c>
      <c r="AD107" s="456">
        <f t="shared" si="43"/>
        <v>90.47</v>
      </c>
      <c r="AE107" s="458">
        <f t="shared" si="44"/>
        <v>90</v>
      </c>
      <c r="AF107" s="457">
        <f t="shared" si="102"/>
        <v>1.5</v>
      </c>
      <c r="AG107" s="456">
        <f t="shared" si="46"/>
        <v>0</v>
      </c>
      <c r="AH107" s="457">
        <f t="shared" si="47"/>
        <v>0</v>
      </c>
      <c r="AI107" s="268">
        <f t="shared" si="48"/>
        <v>3.57585</v>
      </c>
      <c r="AJ107" s="269">
        <f t="shared" si="49"/>
        <v>4.6056948000000002</v>
      </c>
      <c r="AK107" s="270">
        <f t="shared" si="50"/>
        <v>3.0156300000000003</v>
      </c>
      <c r="AL107" s="415">
        <f t="shared" si="51"/>
        <v>0</v>
      </c>
      <c r="AM107" s="259" t="str">
        <f>IF(AP107="","",IFERROR(VLOOKUP(AP107,CODES!$A$3:$D$1348,4,FALSE),"X"))&amp;IF(AQ107="","",IFERROR(VLOOKUP(AQ107,CODES!$A$3:$D$1348,4,FALSE),"X"))&amp;IF(AR107="","",IFERROR(VLOOKUP(AR107,CODES!$A$3:$D$1348,4,FALSE),"X"))&amp;IF(AS107="","",IFERROR(VLOOKUP(AS107,CODES!$A$3:$D$1348,4,FALSE),"X"))&amp;IF(AT107="","",IFERROR(VLOOKUP(AT107,CODES!$A$3:$D$1348,4,FALSE),"X"))&amp;IF(AU107="","",IFERROR(VLOOKUP(AU107,CODES!$A$3:$D$1348,4,FALSE),"X"))&amp;IF(AV107="","",IFERROR(VLOOKUP(AV107,CODES!$A$3:$D$1348,4,FALSE),"X"))&amp;IF(AW107="","",IFERROR(VLOOKUP(AW107,CODES!$A$3:$D$1348,4,FALSE),"X"))&amp;IF(AX107="","",IFERROR(VLOOKUP(AX107,CODES!$A$3:$D$1348,4,FALSE),"X"))&amp;IF(AY107="","",IFERROR(VLOOKUP(AY107,CODES!$A$3:$D$1348,4,FALSE),"X"))</f>
        <v>3</v>
      </c>
      <c r="AN107" s="258">
        <f>SUM(IFERROR(VLOOKUP(AP107,CODES!$A$3:$D$1348,4,FALSE)*BC107,0),IFERROR(VLOOKUP(AQ107,CODES!$A$3:$D$1348,4,FALSE)*BF107,0),IFERROR(VLOOKUP(AR107,CODES!$A$3:$D$1348,4,FALSE)*BI107,0),IFERROR(VLOOKUP(AS107,CODES!$A$3:$D$1348,4,FALSE)*BL107,0),IFERROR(VLOOKUP(AT107,CODES!$A$3:$D$1348,4,FALSE)*BO107,0),IFERROR(VLOOKUP(AU107,CODES!$A$3:$D$1348,4,FALSE)*BR107,0),IFERROR(VLOOKUP(AV107,CODES!$A$3:$D$1348,4,FALSE)*BU107,0),IFERROR(VLOOKUP(AW107,CODES!$A$3:$D$1348,4,FALSE)*BX107,0),IFERROR(VLOOKUP(AX107,CODES!$A$3:$D$1348,4,FALSE)*CA107,0),IFERROR(VLOOKUP(AY107,CODES!$A$3:$D$1348,4,FALSE)*CD107,0))</f>
        <v>3</v>
      </c>
      <c r="AO107" s="258">
        <f>SUM(IFERROR(VLOOKUP(AP107,CODES!$A$3:$D$1348,3,FALSE)*BC107,0),IFERROR(VLOOKUP(AQ107,CODES!$A$3:$D$1348,3,FALSE)*BF107,0),IFERROR(VLOOKUP(AR107,CODES!$A$3:$D$1348,3,FALSE)*BI107,0),IFERROR(VLOOKUP(AS107,CODES!$A$3:$D$1348,3,FALSE)*BL107,0),IFERROR(VLOOKUP(AT107,CODES!$A$3:$D$1348,3,FALSE)*BO107,0),IFERROR(VLOOKUP(AU107,CODES!$A$3:$D$1348,3,FALSE)*BR107,0),IFERROR(VLOOKUP(AV107,CODES!$A$3:$D$1348,3,FALSE)*BU107,0),IFERROR(VLOOKUP(AW107,CODES!$A$3:$D$1348,3,FALSE)*BX107,0),IFERROR(VLOOKUP(AX107,CODES!$A$3:$D$1348,3,FALSE)*CA107,0),IFERROR(VLOOKUP(AY107,CODES!$A$3:$D$1348,3,FALSE)*CD107,0))+B107</f>
        <v>3.8450000000000002</v>
      </c>
      <c r="AP107" s="271" t="str">
        <f t="shared" si="103"/>
        <v>XGB5G4</v>
      </c>
      <c r="AQ107" s="271" t="str">
        <f t="shared" si="104"/>
        <v/>
      </c>
      <c r="AR107" s="271" t="str">
        <f t="shared" si="105"/>
        <v/>
      </c>
      <c r="AS107" s="271" t="str">
        <f t="shared" si="106"/>
        <v/>
      </c>
      <c r="AT107" s="271" t="str">
        <f t="shared" si="107"/>
        <v/>
      </c>
      <c r="AU107" s="271" t="str">
        <f t="shared" si="108"/>
        <v/>
      </c>
      <c r="AV107" s="271" t="str">
        <f t="shared" si="109"/>
        <v/>
      </c>
      <c r="AW107" s="271" t="str">
        <f t="shared" si="110"/>
        <v/>
      </c>
      <c r="AX107" s="271" t="str">
        <f t="shared" si="111"/>
        <v/>
      </c>
      <c r="AY107" s="271" t="str">
        <f t="shared" si="112"/>
        <v/>
      </c>
      <c r="AZ107" s="258">
        <f t="shared" si="62"/>
        <v>6</v>
      </c>
      <c r="BA107" s="258">
        <f t="shared" si="63"/>
        <v>7</v>
      </c>
      <c r="BB107" s="258">
        <f t="shared" si="113"/>
        <v>0</v>
      </c>
      <c r="BC107" s="258">
        <f t="shared" si="114"/>
        <v>1</v>
      </c>
      <c r="BD107" s="258">
        <f t="shared" si="66"/>
        <v>7</v>
      </c>
      <c r="BE107" s="258">
        <f t="shared" si="115"/>
        <v>0</v>
      </c>
      <c r="BF107" s="258">
        <f t="shared" si="116"/>
        <v>1</v>
      </c>
      <c r="BG107" s="258">
        <f t="shared" si="69"/>
        <v>7</v>
      </c>
      <c r="BH107" s="258">
        <f t="shared" si="117"/>
        <v>0</v>
      </c>
      <c r="BI107" s="258">
        <f t="shared" si="118"/>
        <v>1</v>
      </c>
      <c r="BJ107" s="258">
        <f t="shared" si="72"/>
        <v>7</v>
      </c>
      <c r="BK107" s="258">
        <f t="shared" si="119"/>
        <v>0</v>
      </c>
      <c r="BL107" s="258">
        <f t="shared" si="120"/>
        <v>1</v>
      </c>
      <c r="BM107" s="258">
        <f t="shared" si="75"/>
        <v>7</v>
      </c>
      <c r="BN107" s="258">
        <f t="shared" si="121"/>
        <v>0</v>
      </c>
      <c r="BO107" s="258">
        <f t="shared" si="122"/>
        <v>1</v>
      </c>
      <c r="BP107" s="258">
        <f t="shared" si="78"/>
        <v>7</v>
      </c>
      <c r="BQ107" s="258">
        <f t="shared" si="123"/>
        <v>0</v>
      </c>
      <c r="BR107" s="258">
        <f t="shared" si="124"/>
        <v>1</v>
      </c>
      <c r="BS107" s="258">
        <f t="shared" si="81"/>
        <v>7</v>
      </c>
      <c r="BT107" s="258">
        <f t="shared" si="125"/>
        <v>0</v>
      </c>
      <c r="BU107" s="258">
        <f t="shared" si="126"/>
        <v>1</v>
      </c>
      <c r="BV107" s="258">
        <f t="shared" si="84"/>
        <v>7</v>
      </c>
      <c r="BW107" s="258">
        <f t="shared" si="127"/>
        <v>0</v>
      </c>
      <c r="BX107" s="258">
        <f t="shared" si="128"/>
        <v>1</v>
      </c>
      <c r="BY107" s="258">
        <f t="shared" si="87"/>
        <v>7</v>
      </c>
      <c r="BZ107" s="258">
        <f t="shared" si="129"/>
        <v>0</v>
      </c>
      <c r="CA107" s="258">
        <f t="shared" si="130"/>
        <v>1</v>
      </c>
      <c r="CB107" s="258">
        <f t="shared" si="90"/>
        <v>7</v>
      </c>
      <c r="CC107" s="258">
        <f t="shared" si="131"/>
        <v>0</v>
      </c>
      <c r="CD107" s="258">
        <f t="shared" si="132"/>
        <v>1</v>
      </c>
    </row>
    <row r="108" spans="1:82">
      <c r="A108" s="258" t="s">
        <v>3715</v>
      </c>
      <c r="B108" s="258"/>
      <c r="C108" s="259"/>
      <c r="D108" s="258" t="s">
        <v>3663</v>
      </c>
      <c r="E108" s="258"/>
      <c r="F108" s="717"/>
      <c r="G108" s="258">
        <v>100</v>
      </c>
      <c r="H108" s="743" t="s">
        <v>3716</v>
      </c>
      <c r="I108" s="744"/>
      <c r="J108" s="739" t="s">
        <v>3717</v>
      </c>
      <c r="K108" s="745" t="s">
        <v>3607</v>
      </c>
      <c r="L108" s="745" t="s">
        <v>3673</v>
      </c>
      <c r="M108" s="272">
        <v>246</v>
      </c>
      <c r="N108" s="508">
        <f t="shared" si="30"/>
        <v>5.51</v>
      </c>
      <c r="O108" s="510">
        <f t="shared" si="99"/>
        <v>1355.46</v>
      </c>
      <c r="P108" s="260">
        <f t="shared" si="100"/>
        <v>2.5045999999999999</v>
      </c>
      <c r="Q108" s="261">
        <f t="shared" si="101"/>
        <v>2.5</v>
      </c>
      <c r="R108" s="261">
        <f t="shared" si="96"/>
        <v>0</v>
      </c>
      <c r="S108" s="262"/>
      <c r="T108" s="262"/>
      <c r="U108" s="263">
        <f t="shared" si="35"/>
        <v>1.288</v>
      </c>
      <c r="V108" s="264">
        <f>IF(E108="SP",1,IF(D108="",ExtraMargeMateriaal,(1-VLOOKUP(D108,TabelAankoop[],4,FALSE))))</f>
        <v>0.92999999999999994</v>
      </c>
      <c r="W108" s="265">
        <f t="shared" si="36"/>
        <v>0.6885</v>
      </c>
      <c r="X108" s="266">
        <f t="shared" si="37"/>
        <v>1</v>
      </c>
      <c r="Y108" s="267">
        <f t="shared" si="38"/>
        <v>1.46</v>
      </c>
      <c r="Z108" s="267">
        <f t="shared" si="39"/>
        <v>1.1599999999999999</v>
      </c>
      <c r="AA108" s="268">
        <f t="shared" si="40"/>
        <v>1355.46</v>
      </c>
      <c r="AB108" s="456">
        <f t="shared" si="41"/>
        <v>573</v>
      </c>
      <c r="AC108" s="457">
        <f t="shared" si="42"/>
        <v>738.03</v>
      </c>
      <c r="AD108" s="456">
        <f t="shared" si="43"/>
        <v>618.20000000000005</v>
      </c>
      <c r="AE108" s="458">
        <f t="shared" si="44"/>
        <v>615</v>
      </c>
      <c r="AF108" s="457">
        <f t="shared" si="102"/>
        <v>10.25</v>
      </c>
      <c r="AG108" s="456">
        <f t="shared" si="46"/>
        <v>0</v>
      </c>
      <c r="AH108" s="457">
        <f t="shared" si="47"/>
        <v>0</v>
      </c>
      <c r="AI108" s="268">
        <f t="shared" si="48"/>
        <v>2.329278</v>
      </c>
      <c r="AJ108" s="269">
        <f t="shared" si="49"/>
        <v>3.0001100640000002</v>
      </c>
      <c r="AK108" s="270">
        <f t="shared" si="50"/>
        <v>2.5130249999999998</v>
      </c>
      <c r="AL108" s="415">
        <f t="shared" si="51"/>
        <v>0</v>
      </c>
      <c r="AM108" s="259" t="str">
        <f>IF(AP108="","",IFERROR(VLOOKUP(AP108,CODES!$A$3:$D$1348,4,FALSE),"X"))&amp;IF(AQ108="","",IFERROR(VLOOKUP(AQ108,CODES!$A$3:$D$1348,4,FALSE),"X"))&amp;IF(AR108="","",IFERROR(VLOOKUP(AR108,CODES!$A$3:$D$1348,4,FALSE),"X"))&amp;IF(AS108="","",IFERROR(VLOOKUP(AS108,CODES!$A$3:$D$1348,4,FALSE),"X"))&amp;IF(AT108="","",IFERROR(VLOOKUP(AT108,CODES!$A$3:$D$1348,4,FALSE),"X"))&amp;IF(AU108="","",IFERROR(VLOOKUP(AU108,CODES!$A$3:$D$1348,4,FALSE),"X"))&amp;IF(AV108="","",IFERROR(VLOOKUP(AV108,CODES!$A$3:$D$1348,4,FALSE),"X"))&amp;IF(AW108="","",IFERROR(VLOOKUP(AW108,CODES!$A$3:$D$1348,4,FALSE),"X"))&amp;IF(AX108="","",IFERROR(VLOOKUP(AX108,CODES!$A$3:$D$1348,4,FALSE),"X"))&amp;IF(AY108="","",IFERROR(VLOOKUP(AY108,CODES!$A$3:$D$1348,4,FALSE),"X"))</f>
        <v>2,5</v>
      </c>
      <c r="AN108" s="258">
        <f>SUM(IFERROR(VLOOKUP(AP108,CODES!$A$3:$D$1348,4,FALSE)*BC108,0),IFERROR(VLOOKUP(AQ108,CODES!$A$3:$D$1348,4,FALSE)*BF108,0),IFERROR(VLOOKUP(AR108,CODES!$A$3:$D$1348,4,FALSE)*BI108,0),IFERROR(VLOOKUP(AS108,CODES!$A$3:$D$1348,4,FALSE)*BL108,0),IFERROR(VLOOKUP(AT108,CODES!$A$3:$D$1348,4,FALSE)*BO108,0),IFERROR(VLOOKUP(AU108,CODES!$A$3:$D$1348,4,FALSE)*BR108,0),IFERROR(VLOOKUP(AV108,CODES!$A$3:$D$1348,4,FALSE)*BU108,0),IFERROR(VLOOKUP(AW108,CODES!$A$3:$D$1348,4,FALSE)*BX108,0),IFERROR(VLOOKUP(AX108,CODES!$A$3:$D$1348,4,FALSE)*CA108,0),IFERROR(VLOOKUP(AY108,CODES!$A$3:$D$1348,4,FALSE)*CD108,0))</f>
        <v>2.5</v>
      </c>
      <c r="AO108" s="258">
        <f>SUM(IFERROR(VLOOKUP(AP108,CODES!$A$3:$D$1348,3,FALSE)*BC108,0),IFERROR(VLOOKUP(AQ108,CODES!$A$3:$D$1348,3,FALSE)*BF108,0),IFERROR(VLOOKUP(AR108,CODES!$A$3:$D$1348,3,FALSE)*BI108,0),IFERROR(VLOOKUP(AS108,CODES!$A$3:$D$1348,3,FALSE)*BL108,0),IFERROR(VLOOKUP(AT108,CODES!$A$3:$D$1348,3,FALSE)*BO108,0),IFERROR(VLOOKUP(AU108,CODES!$A$3:$D$1348,3,FALSE)*BR108,0),IFERROR(VLOOKUP(AV108,CODES!$A$3:$D$1348,3,FALSE)*BU108,0),IFERROR(VLOOKUP(AW108,CODES!$A$3:$D$1348,3,FALSE)*BX108,0),IFERROR(VLOOKUP(AX108,CODES!$A$3:$D$1348,3,FALSE)*CA108,0),IFERROR(VLOOKUP(AY108,CODES!$A$3:$D$1348,3,FALSE)*CD108,0))+B108</f>
        <v>2.5045999999999999</v>
      </c>
      <c r="AP108" s="271" t="str">
        <f t="shared" si="103"/>
        <v>XGB3G4</v>
      </c>
      <c r="AQ108" s="271" t="str">
        <f t="shared" si="104"/>
        <v/>
      </c>
      <c r="AR108" s="271" t="str">
        <f t="shared" si="105"/>
        <v/>
      </c>
      <c r="AS108" s="271" t="str">
        <f t="shared" si="106"/>
        <v/>
      </c>
      <c r="AT108" s="271" t="str">
        <f t="shared" si="107"/>
        <v/>
      </c>
      <c r="AU108" s="271" t="str">
        <f t="shared" si="108"/>
        <v/>
      </c>
      <c r="AV108" s="271" t="str">
        <f t="shared" si="109"/>
        <v/>
      </c>
      <c r="AW108" s="271" t="str">
        <f t="shared" si="110"/>
        <v/>
      </c>
      <c r="AX108" s="271" t="str">
        <f t="shared" si="111"/>
        <v/>
      </c>
      <c r="AY108" s="271" t="str">
        <f t="shared" si="112"/>
        <v/>
      </c>
      <c r="AZ108" s="258">
        <f t="shared" si="62"/>
        <v>6</v>
      </c>
      <c r="BA108" s="258">
        <f t="shared" si="63"/>
        <v>7</v>
      </c>
      <c r="BB108" s="258">
        <f t="shared" si="113"/>
        <v>0</v>
      </c>
      <c r="BC108" s="258">
        <f t="shared" si="114"/>
        <v>1</v>
      </c>
      <c r="BD108" s="258">
        <f t="shared" si="66"/>
        <v>7</v>
      </c>
      <c r="BE108" s="258">
        <f t="shared" si="115"/>
        <v>0</v>
      </c>
      <c r="BF108" s="258">
        <f t="shared" si="116"/>
        <v>1</v>
      </c>
      <c r="BG108" s="258">
        <f t="shared" si="69"/>
        <v>7</v>
      </c>
      <c r="BH108" s="258">
        <f t="shared" si="117"/>
        <v>0</v>
      </c>
      <c r="BI108" s="258">
        <f t="shared" si="118"/>
        <v>1</v>
      </c>
      <c r="BJ108" s="258">
        <f t="shared" si="72"/>
        <v>7</v>
      </c>
      <c r="BK108" s="258">
        <f t="shared" si="119"/>
        <v>0</v>
      </c>
      <c r="BL108" s="258">
        <f t="shared" si="120"/>
        <v>1</v>
      </c>
      <c r="BM108" s="258">
        <f t="shared" si="75"/>
        <v>7</v>
      </c>
      <c r="BN108" s="258">
        <f t="shared" si="121"/>
        <v>0</v>
      </c>
      <c r="BO108" s="258">
        <f t="shared" si="122"/>
        <v>1</v>
      </c>
      <c r="BP108" s="258">
        <f t="shared" si="78"/>
        <v>7</v>
      </c>
      <c r="BQ108" s="258">
        <f t="shared" si="123"/>
        <v>0</v>
      </c>
      <c r="BR108" s="258">
        <f t="shared" si="124"/>
        <v>1</v>
      </c>
      <c r="BS108" s="258">
        <f t="shared" si="81"/>
        <v>7</v>
      </c>
      <c r="BT108" s="258">
        <f t="shared" si="125"/>
        <v>0</v>
      </c>
      <c r="BU108" s="258">
        <f t="shared" si="126"/>
        <v>1</v>
      </c>
      <c r="BV108" s="258">
        <f t="shared" si="84"/>
        <v>7</v>
      </c>
      <c r="BW108" s="258">
        <f t="shared" si="127"/>
        <v>0</v>
      </c>
      <c r="BX108" s="258">
        <f t="shared" si="128"/>
        <v>1</v>
      </c>
      <c r="BY108" s="258">
        <f t="shared" si="87"/>
        <v>7</v>
      </c>
      <c r="BZ108" s="258">
        <f t="shared" si="129"/>
        <v>0</v>
      </c>
      <c r="CA108" s="258">
        <f t="shared" si="130"/>
        <v>1</v>
      </c>
      <c r="CB108" s="258">
        <f t="shared" si="90"/>
        <v>7</v>
      </c>
      <c r="CC108" s="258">
        <f t="shared" si="131"/>
        <v>0</v>
      </c>
      <c r="CD108" s="258">
        <f t="shared" si="132"/>
        <v>1</v>
      </c>
    </row>
    <row r="109" spans="1:82">
      <c r="A109" s="258"/>
      <c r="B109" s="258"/>
      <c r="C109" s="259"/>
      <c r="D109" s="258" t="s">
        <v>3663</v>
      </c>
      <c r="E109" s="258"/>
      <c r="F109" s="258"/>
      <c r="G109" s="258">
        <v>101</v>
      </c>
      <c r="H109" s="828" t="s">
        <v>3718</v>
      </c>
      <c r="I109" s="829"/>
      <c r="J109" s="830" t="s">
        <v>3719</v>
      </c>
      <c r="K109" s="831" t="s">
        <v>3703</v>
      </c>
      <c r="L109" s="831" t="s">
        <v>3673</v>
      </c>
      <c r="M109" s="832">
        <v>100</v>
      </c>
      <c r="N109" s="833" t="s">
        <v>3720</v>
      </c>
      <c r="O109" s="834"/>
      <c r="P109" s="260">
        <f t="shared" si="100"/>
        <v>0</v>
      </c>
      <c r="Q109" s="261">
        <f t="shared" si="101"/>
        <v>0</v>
      </c>
      <c r="R109" s="261">
        <f t="shared" si="96"/>
        <v>0</v>
      </c>
      <c r="S109" s="262"/>
      <c r="T109" s="262"/>
      <c r="U109" s="263">
        <f t="shared" si="35"/>
        <v>1.288</v>
      </c>
      <c r="V109" s="264">
        <f>IF(E109="SP",1,IF(D109="",ExtraMargeMateriaal,(1-VLOOKUP(D109,TabelAankoop[],4,FALSE))))</f>
        <v>0.92999999999999994</v>
      </c>
      <c r="W109" s="265">
        <f t="shared" si="36"/>
        <v>0.6885</v>
      </c>
      <c r="X109" s="266">
        <f t="shared" si="37"/>
        <v>1</v>
      </c>
      <c r="Y109" s="267">
        <f t="shared" si="38"/>
        <v>1.46</v>
      </c>
      <c r="Z109" s="267">
        <f t="shared" si="39"/>
        <v>1.1599999999999999</v>
      </c>
      <c r="AA109" s="268" t="str">
        <f t="shared" si="40"/>
        <v/>
      </c>
      <c r="AB109" s="456">
        <f t="shared" si="41"/>
        <v>0</v>
      </c>
      <c r="AC109" s="457">
        <f t="shared" si="42"/>
        <v>0</v>
      </c>
      <c r="AD109" s="456">
        <f t="shared" si="43"/>
        <v>0</v>
      </c>
      <c r="AE109" s="458">
        <f t="shared" si="44"/>
        <v>0</v>
      </c>
      <c r="AF109" s="457">
        <f t="shared" si="102"/>
        <v>0</v>
      </c>
      <c r="AG109" s="456">
        <f t="shared" si="46"/>
        <v>0</v>
      </c>
      <c r="AH109" s="457">
        <f t="shared" si="47"/>
        <v>0</v>
      </c>
      <c r="AI109" s="268">
        <f t="shared" si="48"/>
        <v>0</v>
      </c>
      <c r="AJ109" s="269">
        <f t="shared" si="49"/>
        <v>0</v>
      </c>
      <c r="AK109" s="270">
        <f t="shared" si="50"/>
        <v>0</v>
      </c>
      <c r="AL109" s="415">
        <f t="shared" si="51"/>
        <v>0</v>
      </c>
      <c r="AM109" s="259" t="str">
        <f>IF(AP109="","",IFERROR(VLOOKUP(AP109,CODES!$A$3:$D$1348,4,FALSE),"X"))&amp;IF(AQ109="","",IFERROR(VLOOKUP(AQ109,CODES!$A$3:$D$1348,4,FALSE),"X"))&amp;IF(AR109="","",IFERROR(VLOOKUP(AR109,CODES!$A$3:$D$1348,4,FALSE),"X"))&amp;IF(AS109="","",IFERROR(VLOOKUP(AS109,CODES!$A$3:$D$1348,4,FALSE),"X"))&amp;IF(AT109="","",IFERROR(VLOOKUP(AT109,CODES!$A$3:$D$1348,4,FALSE),"X"))&amp;IF(AU109="","",IFERROR(VLOOKUP(AU109,CODES!$A$3:$D$1348,4,FALSE),"X"))&amp;IF(AV109="","",IFERROR(VLOOKUP(AV109,CODES!$A$3:$D$1348,4,FALSE),"X"))&amp;IF(AW109="","",IFERROR(VLOOKUP(AW109,CODES!$A$3:$D$1348,4,FALSE),"X"))&amp;IF(AX109="","",IFERROR(VLOOKUP(AX109,CODES!$A$3:$D$1348,4,FALSE),"X"))&amp;IF(AY109="","",IFERROR(VLOOKUP(AY109,CODES!$A$3:$D$1348,4,FALSE),"X"))</f>
        <v/>
      </c>
      <c r="AN109" s="258">
        <f>SUM(IFERROR(VLOOKUP(AP109,CODES!$A$3:$D$1348,4,FALSE)*BC109,0),IFERROR(VLOOKUP(AQ109,CODES!$A$3:$D$1348,4,FALSE)*BF109,0),IFERROR(VLOOKUP(AR109,CODES!$A$3:$D$1348,4,FALSE)*BI109,0),IFERROR(VLOOKUP(AS109,CODES!$A$3:$D$1348,4,FALSE)*BL109,0),IFERROR(VLOOKUP(AT109,CODES!$A$3:$D$1348,4,FALSE)*BO109,0),IFERROR(VLOOKUP(AU109,CODES!$A$3:$D$1348,4,FALSE)*BR109,0),IFERROR(VLOOKUP(AV109,CODES!$A$3:$D$1348,4,FALSE)*BU109,0),IFERROR(VLOOKUP(AW109,CODES!$A$3:$D$1348,4,FALSE)*BX109,0),IFERROR(VLOOKUP(AX109,CODES!$A$3:$D$1348,4,FALSE)*CA109,0),IFERROR(VLOOKUP(AY109,CODES!$A$3:$D$1348,4,FALSE)*CD109,0))</f>
        <v>0</v>
      </c>
      <c r="AO109" s="258">
        <f>SUM(IFERROR(VLOOKUP(AP109,CODES!$A$3:$D$1348,3,FALSE)*BC109,0),IFERROR(VLOOKUP(AQ109,CODES!$A$3:$D$1348,3,FALSE)*BF109,0),IFERROR(VLOOKUP(AR109,CODES!$A$3:$D$1348,3,FALSE)*BI109,0),IFERROR(VLOOKUP(AS109,CODES!$A$3:$D$1348,3,FALSE)*BL109,0),IFERROR(VLOOKUP(AT109,CODES!$A$3:$D$1348,3,FALSE)*BO109,0),IFERROR(VLOOKUP(AU109,CODES!$A$3:$D$1348,3,FALSE)*BR109,0),IFERROR(VLOOKUP(AV109,CODES!$A$3:$D$1348,3,FALSE)*BU109,0),IFERROR(VLOOKUP(AW109,CODES!$A$3:$D$1348,3,FALSE)*BX109,0),IFERROR(VLOOKUP(AX109,CODES!$A$3:$D$1348,3,FALSE)*CA109,0),IFERROR(VLOOKUP(AY109,CODES!$A$3:$D$1348,3,FALSE)*CD109,0))+B109</f>
        <v>0</v>
      </c>
      <c r="AP109" s="271" t="str">
        <f t="shared" si="103"/>
        <v/>
      </c>
      <c r="AQ109" s="271" t="str">
        <f t="shared" si="104"/>
        <v/>
      </c>
      <c r="AR109" s="271" t="str">
        <f t="shared" si="105"/>
        <v/>
      </c>
      <c r="AS109" s="271" t="str">
        <f t="shared" si="106"/>
        <v/>
      </c>
      <c r="AT109" s="271" t="str">
        <f t="shared" si="107"/>
        <v/>
      </c>
      <c r="AU109" s="271" t="str">
        <f t="shared" si="108"/>
        <v/>
      </c>
      <c r="AV109" s="271" t="str">
        <f t="shared" si="109"/>
        <v/>
      </c>
      <c r="AW109" s="271" t="str">
        <f t="shared" si="110"/>
        <v/>
      </c>
      <c r="AX109" s="271" t="str">
        <f t="shared" si="111"/>
        <v/>
      </c>
      <c r="AY109" s="271" t="str">
        <f t="shared" si="112"/>
        <v/>
      </c>
      <c r="AZ109" s="258">
        <f t="shared" si="62"/>
        <v>0</v>
      </c>
      <c r="BA109" s="258">
        <f t="shared" si="63"/>
        <v>1</v>
      </c>
      <c r="BB109" s="258">
        <f t="shared" si="113"/>
        <v>0</v>
      </c>
      <c r="BC109" s="258">
        <f t="shared" si="114"/>
        <v>1</v>
      </c>
      <c r="BD109" s="258">
        <f t="shared" si="66"/>
        <v>1</v>
      </c>
      <c r="BE109" s="258">
        <f t="shared" si="115"/>
        <v>0</v>
      </c>
      <c r="BF109" s="258">
        <f t="shared" si="116"/>
        <v>1</v>
      </c>
      <c r="BG109" s="258">
        <f t="shared" si="69"/>
        <v>1</v>
      </c>
      <c r="BH109" s="258">
        <f t="shared" si="117"/>
        <v>0</v>
      </c>
      <c r="BI109" s="258">
        <f t="shared" si="118"/>
        <v>1</v>
      </c>
      <c r="BJ109" s="258">
        <f t="shared" si="72"/>
        <v>1</v>
      </c>
      <c r="BK109" s="258">
        <f t="shared" si="119"/>
        <v>0</v>
      </c>
      <c r="BL109" s="258">
        <f t="shared" si="120"/>
        <v>1</v>
      </c>
      <c r="BM109" s="258">
        <f t="shared" si="75"/>
        <v>1</v>
      </c>
      <c r="BN109" s="258">
        <f t="shared" si="121"/>
        <v>0</v>
      </c>
      <c r="BO109" s="258">
        <f t="shared" si="122"/>
        <v>1</v>
      </c>
      <c r="BP109" s="258">
        <f t="shared" si="78"/>
        <v>1</v>
      </c>
      <c r="BQ109" s="258">
        <f t="shared" si="123"/>
        <v>0</v>
      </c>
      <c r="BR109" s="258">
        <f t="shared" si="124"/>
        <v>1</v>
      </c>
      <c r="BS109" s="258">
        <f t="shared" si="81"/>
        <v>1</v>
      </c>
      <c r="BT109" s="258">
        <f t="shared" si="125"/>
        <v>0</v>
      </c>
      <c r="BU109" s="258">
        <f t="shared" si="126"/>
        <v>1</v>
      </c>
      <c r="BV109" s="258">
        <f t="shared" si="84"/>
        <v>1</v>
      </c>
      <c r="BW109" s="258">
        <f t="shared" si="127"/>
        <v>0</v>
      </c>
      <c r="BX109" s="258">
        <f t="shared" si="128"/>
        <v>1</v>
      </c>
      <c r="BY109" s="258">
        <f t="shared" si="87"/>
        <v>1</v>
      </c>
      <c r="BZ109" s="258">
        <f t="shared" si="129"/>
        <v>0</v>
      </c>
      <c r="CA109" s="258">
        <f t="shared" si="130"/>
        <v>1</v>
      </c>
      <c r="CB109" s="258">
        <f t="shared" si="90"/>
        <v>1</v>
      </c>
      <c r="CC109" s="258">
        <f t="shared" si="131"/>
        <v>0</v>
      </c>
      <c r="CD109" s="258">
        <f t="shared" si="132"/>
        <v>1</v>
      </c>
    </row>
    <row r="110" spans="1:82">
      <c r="A110" s="258"/>
      <c r="B110" s="258"/>
      <c r="C110" s="259"/>
      <c r="D110" s="258"/>
      <c r="E110" s="258"/>
      <c r="F110" s="258"/>
      <c r="G110" s="258">
        <v>102</v>
      </c>
      <c r="H110" s="743" t="s">
        <v>3721</v>
      </c>
      <c r="I110" s="744"/>
      <c r="J110" s="739" t="s">
        <v>3722</v>
      </c>
      <c r="K110" s="745"/>
      <c r="L110" s="745"/>
      <c r="M110" s="272"/>
      <c r="N110" s="508">
        <f t="shared" si="30"/>
        <v>0</v>
      </c>
      <c r="O110" s="510">
        <f t="shared" si="99"/>
        <v>0</v>
      </c>
      <c r="P110" s="260">
        <f t="shared" si="100"/>
        <v>0</v>
      </c>
      <c r="Q110" s="261">
        <f t="shared" si="101"/>
        <v>0</v>
      </c>
      <c r="R110" s="261">
        <f t="shared" si="96"/>
        <v>0</v>
      </c>
      <c r="S110" s="262"/>
      <c r="T110" s="262"/>
      <c r="U110" s="263">
        <f t="shared" si="35"/>
        <v>1.288</v>
      </c>
      <c r="V110" s="264">
        <f>IF(E110="SP",1,IF(D110="",ExtraMargeMateriaal,(1-VLOOKUP(D110,TabelAankoop[],4,FALSE))))</f>
        <v>1</v>
      </c>
      <c r="W110" s="265">
        <f t="shared" si="36"/>
        <v>0.6885</v>
      </c>
      <c r="X110" s="266">
        <f t="shared" si="37"/>
        <v>1</v>
      </c>
      <c r="Y110" s="267">
        <f t="shared" si="38"/>
        <v>1.46</v>
      </c>
      <c r="Z110" s="267">
        <f t="shared" si="39"/>
        <v>1.1599999999999999</v>
      </c>
      <c r="AA110" s="268">
        <f t="shared" si="40"/>
        <v>0</v>
      </c>
      <c r="AB110" s="456">
        <f t="shared" si="41"/>
        <v>0</v>
      </c>
      <c r="AC110" s="457">
        <f t="shared" si="42"/>
        <v>0</v>
      </c>
      <c r="AD110" s="456">
        <f t="shared" si="43"/>
        <v>0</v>
      </c>
      <c r="AE110" s="458">
        <f t="shared" si="44"/>
        <v>0</v>
      </c>
      <c r="AF110" s="457">
        <f t="shared" si="102"/>
        <v>0</v>
      </c>
      <c r="AG110" s="456">
        <f t="shared" si="46"/>
        <v>0</v>
      </c>
      <c r="AH110" s="457">
        <f t="shared" si="47"/>
        <v>0</v>
      </c>
      <c r="AI110" s="268">
        <f t="shared" si="48"/>
        <v>0</v>
      </c>
      <c r="AJ110" s="269">
        <f t="shared" si="49"/>
        <v>0</v>
      </c>
      <c r="AK110" s="270">
        <f t="shared" si="50"/>
        <v>0</v>
      </c>
      <c r="AL110" s="415">
        <f t="shared" si="51"/>
        <v>0</v>
      </c>
      <c r="AM110" s="259" t="str">
        <f>IF(AP110="","",IFERROR(VLOOKUP(AP110,CODES!$A$3:$D$1348,4,FALSE),"X"))&amp;IF(AQ110="","",IFERROR(VLOOKUP(AQ110,CODES!$A$3:$D$1348,4,FALSE),"X"))&amp;IF(AR110="","",IFERROR(VLOOKUP(AR110,CODES!$A$3:$D$1348,4,FALSE),"X"))&amp;IF(AS110="","",IFERROR(VLOOKUP(AS110,CODES!$A$3:$D$1348,4,FALSE),"X"))&amp;IF(AT110="","",IFERROR(VLOOKUP(AT110,CODES!$A$3:$D$1348,4,FALSE),"X"))&amp;IF(AU110="","",IFERROR(VLOOKUP(AU110,CODES!$A$3:$D$1348,4,FALSE),"X"))&amp;IF(AV110="","",IFERROR(VLOOKUP(AV110,CODES!$A$3:$D$1348,4,FALSE),"X"))&amp;IF(AW110="","",IFERROR(VLOOKUP(AW110,CODES!$A$3:$D$1348,4,FALSE),"X"))&amp;IF(AX110="","",IFERROR(VLOOKUP(AX110,CODES!$A$3:$D$1348,4,FALSE),"X"))&amp;IF(AY110="","",IFERROR(VLOOKUP(AY110,CODES!$A$3:$D$1348,4,FALSE),"X"))</f>
        <v/>
      </c>
      <c r="AN110" s="258">
        <f>SUM(IFERROR(VLOOKUP(AP110,CODES!$A$3:$D$1348,4,FALSE)*BC110,0),IFERROR(VLOOKUP(AQ110,CODES!$A$3:$D$1348,4,FALSE)*BF110,0),IFERROR(VLOOKUP(AR110,CODES!$A$3:$D$1348,4,FALSE)*BI110,0),IFERROR(VLOOKUP(AS110,CODES!$A$3:$D$1348,4,FALSE)*BL110,0),IFERROR(VLOOKUP(AT110,CODES!$A$3:$D$1348,4,FALSE)*BO110,0),IFERROR(VLOOKUP(AU110,CODES!$A$3:$D$1348,4,FALSE)*BR110,0),IFERROR(VLOOKUP(AV110,CODES!$A$3:$D$1348,4,FALSE)*BU110,0),IFERROR(VLOOKUP(AW110,CODES!$A$3:$D$1348,4,FALSE)*BX110,0),IFERROR(VLOOKUP(AX110,CODES!$A$3:$D$1348,4,FALSE)*CA110,0),IFERROR(VLOOKUP(AY110,CODES!$A$3:$D$1348,4,FALSE)*CD110,0))</f>
        <v>0</v>
      </c>
      <c r="AO110" s="258">
        <f>SUM(IFERROR(VLOOKUP(AP110,CODES!$A$3:$D$1348,3,FALSE)*BC110,0),IFERROR(VLOOKUP(AQ110,CODES!$A$3:$D$1348,3,FALSE)*BF110,0),IFERROR(VLOOKUP(AR110,CODES!$A$3:$D$1348,3,FALSE)*BI110,0),IFERROR(VLOOKUP(AS110,CODES!$A$3:$D$1348,3,FALSE)*BL110,0),IFERROR(VLOOKUP(AT110,CODES!$A$3:$D$1348,3,FALSE)*BO110,0),IFERROR(VLOOKUP(AU110,CODES!$A$3:$D$1348,3,FALSE)*BR110,0),IFERROR(VLOOKUP(AV110,CODES!$A$3:$D$1348,3,FALSE)*BU110,0),IFERROR(VLOOKUP(AW110,CODES!$A$3:$D$1348,3,FALSE)*BX110,0),IFERROR(VLOOKUP(AX110,CODES!$A$3:$D$1348,3,FALSE)*CA110,0),IFERROR(VLOOKUP(AY110,CODES!$A$3:$D$1348,3,FALSE)*CD110,0))+B110</f>
        <v>0</v>
      </c>
      <c r="AP110" s="271" t="str">
        <f t="shared" si="103"/>
        <v/>
      </c>
      <c r="AQ110" s="271" t="str">
        <f t="shared" si="104"/>
        <v/>
      </c>
      <c r="AR110" s="271" t="str">
        <f t="shared" si="105"/>
        <v/>
      </c>
      <c r="AS110" s="271" t="str">
        <f t="shared" si="106"/>
        <v/>
      </c>
      <c r="AT110" s="271" t="str">
        <f t="shared" si="107"/>
        <v/>
      </c>
      <c r="AU110" s="271" t="str">
        <f t="shared" si="108"/>
        <v/>
      </c>
      <c r="AV110" s="271" t="str">
        <f t="shared" si="109"/>
        <v/>
      </c>
      <c r="AW110" s="271" t="str">
        <f t="shared" si="110"/>
        <v/>
      </c>
      <c r="AX110" s="271" t="str">
        <f t="shared" si="111"/>
        <v/>
      </c>
      <c r="AY110" s="271" t="str">
        <f t="shared" si="112"/>
        <v/>
      </c>
      <c r="AZ110" s="258">
        <f t="shared" si="62"/>
        <v>0</v>
      </c>
      <c r="BA110" s="258">
        <f t="shared" si="63"/>
        <v>1</v>
      </c>
      <c r="BB110" s="258">
        <f t="shared" si="113"/>
        <v>0</v>
      </c>
      <c r="BC110" s="258">
        <f t="shared" si="114"/>
        <v>1</v>
      </c>
      <c r="BD110" s="258">
        <f t="shared" si="66"/>
        <v>1</v>
      </c>
      <c r="BE110" s="258">
        <f t="shared" si="115"/>
        <v>0</v>
      </c>
      <c r="BF110" s="258">
        <f t="shared" si="116"/>
        <v>1</v>
      </c>
      <c r="BG110" s="258">
        <f t="shared" si="69"/>
        <v>1</v>
      </c>
      <c r="BH110" s="258">
        <f t="shared" si="117"/>
        <v>0</v>
      </c>
      <c r="BI110" s="258">
        <f t="shared" si="118"/>
        <v>1</v>
      </c>
      <c r="BJ110" s="258">
        <f t="shared" si="72"/>
        <v>1</v>
      </c>
      <c r="BK110" s="258">
        <f t="shared" si="119"/>
        <v>0</v>
      </c>
      <c r="BL110" s="258">
        <f t="shared" si="120"/>
        <v>1</v>
      </c>
      <c r="BM110" s="258">
        <f t="shared" si="75"/>
        <v>1</v>
      </c>
      <c r="BN110" s="258">
        <f t="shared" si="121"/>
        <v>0</v>
      </c>
      <c r="BO110" s="258">
        <f t="shared" si="122"/>
        <v>1</v>
      </c>
      <c r="BP110" s="258">
        <f t="shared" si="78"/>
        <v>1</v>
      </c>
      <c r="BQ110" s="258">
        <f t="shared" si="123"/>
        <v>0</v>
      </c>
      <c r="BR110" s="258">
        <f t="shared" si="124"/>
        <v>1</v>
      </c>
      <c r="BS110" s="258">
        <f t="shared" si="81"/>
        <v>1</v>
      </c>
      <c r="BT110" s="258">
        <f t="shared" si="125"/>
        <v>0</v>
      </c>
      <c r="BU110" s="258">
        <f t="shared" si="126"/>
        <v>1</v>
      </c>
      <c r="BV110" s="258">
        <f t="shared" si="84"/>
        <v>1</v>
      </c>
      <c r="BW110" s="258">
        <f t="shared" si="127"/>
        <v>0</v>
      </c>
      <c r="BX110" s="258">
        <f t="shared" si="128"/>
        <v>1</v>
      </c>
      <c r="BY110" s="258">
        <f t="shared" si="87"/>
        <v>1</v>
      </c>
      <c r="BZ110" s="258">
        <f t="shared" si="129"/>
        <v>0</v>
      </c>
      <c r="CA110" s="258">
        <f t="shared" si="130"/>
        <v>1</v>
      </c>
      <c r="CB110" s="258">
        <f t="shared" si="90"/>
        <v>1</v>
      </c>
      <c r="CC110" s="258">
        <f t="shared" si="131"/>
        <v>0</v>
      </c>
      <c r="CD110" s="258">
        <f t="shared" si="132"/>
        <v>1</v>
      </c>
    </row>
    <row r="111" spans="1:82">
      <c r="A111" s="258"/>
      <c r="B111" s="258"/>
      <c r="C111" s="259"/>
      <c r="D111" s="258"/>
      <c r="E111" s="258" t="s">
        <v>3484</v>
      </c>
      <c r="F111" s="258"/>
      <c r="G111" s="258">
        <v>103</v>
      </c>
      <c r="H111" s="743" t="s">
        <v>3723</v>
      </c>
      <c r="I111" s="744"/>
      <c r="J111" s="739" t="s">
        <v>3724</v>
      </c>
      <c r="K111" s="745"/>
      <c r="L111" s="745"/>
      <c r="M111" s="272"/>
      <c r="N111" s="508">
        <f t="shared" si="30"/>
        <v>0</v>
      </c>
      <c r="O111" s="510">
        <f t="shared" si="99"/>
        <v>0</v>
      </c>
      <c r="P111" s="260">
        <f t="shared" si="100"/>
        <v>0</v>
      </c>
      <c r="Q111" s="261">
        <f t="shared" si="101"/>
        <v>0</v>
      </c>
      <c r="R111" s="261">
        <f t="shared" si="96"/>
        <v>0</v>
      </c>
      <c r="S111" s="262"/>
      <c r="T111" s="262"/>
      <c r="U111" s="263">
        <f t="shared" si="35"/>
        <v>1.288</v>
      </c>
      <c r="V111" s="264">
        <f>IF(E111="SP",1,IF(D111="",ExtraMargeMateriaal,(1-VLOOKUP(D111,TabelAankoop[],4,FALSE))))</f>
        <v>1</v>
      </c>
      <c r="W111" s="265">
        <f t="shared" si="36"/>
        <v>0.6885</v>
      </c>
      <c r="X111" s="266">
        <f t="shared" si="37"/>
        <v>1</v>
      </c>
      <c r="Y111" s="267">
        <f t="shared" si="38"/>
        <v>1.46</v>
      </c>
      <c r="Z111" s="267">
        <f t="shared" si="39"/>
        <v>1.1599999999999999</v>
      </c>
      <c r="AA111" s="268">
        <f t="shared" si="40"/>
        <v>0</v>
      </c>
      <c r="AB111" s="456">
        <f t="shared" si="41"/>
        <v>0</v>
      </c>
      <c r="AC111" s="457">
        <f t="shared" si="42"/>
        <v>0</v>
      </c>
      <c r="AD111" s="456">
        <f t="shared" si="43"/>
        <v>0</v>
      </c>
      <c r="AE111" s="458">
        <f t="shared" si="44"/>
        <v>0</v>
      </c>
      <c r="AF111" s="457">
        <f t="shared" si="102"/>
        <v>0</v>
      </c>
      <c r="AG111" s="456">
        <f t="shared" si="46"/>
        <v>0</v>
      </c>
      <c r="AH111" s="457">
        <f t="shared" si="47"/>
        <v>0</v>
      </c>
      <c r="AI111" s="268">
        <f t="shared" si="48"/>
        <v>0</v>
      </c>
      <c r="AJ111" s="269">
        <f t="shared" si="49"/>
        <v>0</v>
      </c>
      <c r="AK111" s="270">
        <f t="shared" si="50"/>
        <v>0</v>
      </c>
      <c r="AL111" s="415">
        <f t="shared" si="51"/>
        <v>0</v>
      </c>
      <c r="AM111" s="259" t="str">
        <f>IF(AP111="","",IFERROR(VLOOKUP(AP111,CODES!$A$3:$D$1348,4,FALSE),"X"))&amp;IF(AQ111="","",IFERROR(VLOOKUP(AQ111,CODES!$A$3:$D$1348,4,FALSE),"X"))&amp;IF(AR111="","",IFERROR(VLOOKUP(AR111,CODES!$A$3:$D$1348,4,FALSE),"X"))&amp;IF(AS111="","",IFERROR(VLOOKUP(AS111,CODES!$A$3:$D$1348,4,FALSE),"X"))&amp;IF(AT111="","",IFERROR(VLOOKUP(AT111,CODES!$A$3:$D$1348,4,FALSE),"X"))&amp;IF(AU111="","",IFERROR(VLOOKUP(AU111,CODES!$A$3:$D$1348,4,FALSE),"X"))&amp;IF(AV111="","",IFERROR(VLOOKUP(AV111,CODES!$A$3:$D$1348,4,FALSE),"X"))&amp;IF(AW111="","",IFERROR(VLOOKUP(AW111,CODES!$A$3:$D$1348,4,FALSE),"X"))&amp;IF(AX111="","",IFERROR(VLOOKUP(AX111,CODES!$A$3:$D$1348,4,FALSE),"X"))&amp;IF(AY111="","",IFERROR(VLOOKUP(AY111,CODES!$A$3:$D$1348,4,FALSE),"X"))</f>
        <v/>
      </c>
      <c r="AN111" s="258">
        <f>SUM(IFERROR(VLOOKUP(AP111,CODES!$A$3:$D$1348,4,FALSE)*BC111,0),IFERROR(VLOOKUP(AQ111,CODES!$A$3:$D$1348,4,FALSE)*BF111,0),IFERROR(VLOOKUP(AR111,CODES!$A$3:$D$1348,4,FALSE)*BI111,0),IFERROR(VLOOKUP(AS111,CODES!$A$3:$D$1348,4,FALSE)*BL111,0),IFERROR(VLOOKUP(AT111,CODES!$A$3:$D$1348,4,FALSE)*BO111,0),IFERROR(VLOOKUP(AU111,CODES!$A$3:$D$1348,4,FALSE)*BR111,0),IFERROR(VLOOKUP(AV111,CODES!$A$3:$D$1348,4,FALSE)*BU111,0),IFERROR(VLOOKUP(AW111,CODES!$A$3:$D$1348,4,FALSE)*BX111,0),IFERROR(VLOOKUP(AX111,CODES!$A$3:$D$1348,4,FALSE)*CA111,0),IFERROR(VLOOKUP(AY111,CODES!$A$3:$D$1348,4,FALSE)*CD111,0))</f>
        <v>0</v>
      </c>
      <c r="AO111" s="258">
        <f>SUM(IFERROR(VLOOKUP(AP111,CODES!$A$3:$D$1348,3,FALSE)*BC111,0),IFERROR(VLOOKUP(AQ111,CODES!$A$3:$D$1348,3,FALSE)*BF111,0),IFERROR(VLOOKUP(AR111,CODES!$A$3:$D$1348,3,FALSE)*BI111,0),IFERROR(VLOOKUP(AS111,CODES!$A$3:$D$1348,3,FALSE)*BL111,0),IFERROR(VLOOKUP(AT111,CODES!$A$3:$D$1348,3,FALSE)*BO111,0),IFERROR(VLOOKUP(AU111,CODES!$A$3:$D$1348,3,FALSE)*BR111,0),IFERROR(VLOOKUP(AV111,CODES!$A$3:$D$1348,3,FALSE)*BU111,0),IFERROR(VLOOKUP(AW111,CODES!$A$3:$D$1348,3,FALSE)*BX111,0),IFERROR(VLOOKUP(AX111,CODES!$A$3:$D$1348,3,FALSE)*CA111,0),IFERROR(VLOOKUP(AY111,CODES!$A$3:$D$1348,3,FALSE)*CD111,0))+B111</f>
        <v>0</v>
      </c>
      <c r="AP111" s="271" t="str">
        <f t="shared" si="103"/>
        <v/>
      </c>
      <c r="AQ111" s="271" t="str">
        <f t="shared" si="104"/>
        <v/>
      </c>
      <c r="AR111" s="271" t="str">
        <f t="shared" si="105"/>
        <v/>
      </c>
      <c r="AS111" s="271" t="str">
        <f t="shared" si="106"/>
        <v/>
      </c>
      <c r="AT111" s="271" t="str">
        <f t="shared" si="107"/>
        <v/>
      </c>
      <c r="AU111" s="271" t="str">
        <f t="shared" si="108"/>
        <v/>
      </c>
      <c r="AV111" s="271" t="str">
        <f t="shared" si="109"/>
        <v/>
      </c>
      <c r="AW111" s="271" t="str">
        <f t="shared" si="110"/>
        <v/>
      </c>
      <c r="AX111" s="271" t="str">
        <f t="shared" si="111"/>
        <v/>
      </c>
      <c r="AY111" s="271" t="str">
        <f t="shared" si="112"/>
        <v/>
      </c>
      <c r="AZ111" s="258">
        <f t="shared" si="62"/>
        <v>0</v>
      </c>
      <c r="BA111" s="258">
        <f t="shared" si="63"/>
        <v>1</v>
      </c>
      <c r="BB111" s="258">
        <f t="shared" si="113"/>
        <v>0</v>
      </c>
      <c r="BC111" s="258">
        <f t="shared" si="114"/>
        <v>1</v>
      </c>
      <c r="BD111" s="258">
        <f t="shared" si="66"/>
        <v>1</v>
      </c>
      <c r="BE111" s="258">
        <f t="shared" si="115"/>
        <v>0</v>
      </c>
      <c r="BF111" s="258">
        <f t="shared" si="116"/>
        <v>1</v>
      </c>
      <c r="BG111" s="258">
        <f t="shared" si="69"/>
        <v>1</v>
      </c>
      <c r="BH111" s="258">
        <f t="shared" si="117"/>
        <v>0</v>
      </c>
      <c r="BI111" s="258">
        <f t="shared" si="118"/>
        <v>1</v>
      </c>
      <c r="BJ111" s="258">
        <f t="shared" si="72"/>
        <v>1</v>
      </c>
      <c r="BK111" s="258">
        <f t="shared" si="119"/>
        <v>0</v>
      </c>
      <c r="BL111" s="258">
        <f t="shared" si="120"/>
        <v>1</v>
      </c>
      <c r="BM111" s="258">
        <f t="shared" si="75"/>
        <v>1</v>
      </c>
      <c r="BN111" s="258">
        <f t="shared" si="121"/>
        <v>0</v>
      </c>
      <c r="BO111" s="258">
        <f t="shared" si="122"/>
        <v>1</v>
      </c>
      <c r="BP111" s="258">
        <f t="shared" si="78"/>
        <v>1</v>
      </c>
      <c r="BQ111" s="258">
        <f t="shared" si="123"/>
        <v>0</v>
      </c>
      <c r="BR111" s="258">
        <f t="shared" si="124"/>
        <v>1</v>
      </c>
      <c r="BS111" s="258">
        <f t="shared" si="81"/>
        <v>1</v>
      </c>
      <c r="BT111" s="258">
        <f t="shared" si="125"/>
        <v>0</v>
      </c>
      <c r="BU111" s="258">
        <f t="shared" si="126"/>
        <v>1</v>
      </c>
      <c r="BV111" s="258">
        <f t="shared" si="84"/>
        <v>1</v>
      </c>
      <c r="BW111" s="258">
        <f t="shared" si="127"/>
        <v>0</v>
      </c>
      <c r="BX111" s="258">
        <f t="shared" si="128"/>
        <v>1</v>
      </c>
      <c r="BY111" s="258">
        <f t="shared" si="87"/>
        <v>1</v>
      </c>
      <c r="BZ111" s="258">
        <f t="shared" si="129"/>
        <v>0</v>
      </c>
      <c r="CA111" s="258">
        <f t="shared" si="130"/>
        <v>1</v>
      </c>
      <c r="CB111" s="258">
        <f t="shared" si="90"/>
        <v>1</v>
      </c>
      <c r="CC111" s="258">
        <f t="shared" si="131"/>
        <v>0</v>
      </c>
      <c r="CD111" s="258">
        <f t="shared" si="132"/>
        <v>1</v>
      </c>
    </row>
    <row r="112" spans="1:82">
      <c r="A112" s="258"/>
      <c r="B112" s="258"/>
      <c r="C112" s="259"/>
      <c r="D112" s="258"/>
      <c r="E112" s="258"/>
      <c r="F112" s="258"/>
      <c r="G112" s="258">
        <v>104</v>
      </c>
      <c r="H112" s="743" t="s">
        <v>3725</v>
      </c>
      <c r="I112" s="744"/>
      <c r="J112" s="739" t="s">
        <v>3726</v>
      </c>
      <c r="K112" s="745"/>
      <c r="L112" s="745"/>
      <c r="M112" s="272"/>
      <c r="N112" s="508">
        <f t="shared" si="30"/>
        <v>0</v>
      </c>
      <c r="O112" s="510">
        <f t="shared" si="99"/>
        <v>0</v>
      </c>
      <c r="P112" s="260">
        <f t="shared" si="100"/>
        <v>0</v>
      </c>
      <c r="Q112" s="261">
        <f t="shared" si="101"/>
        <v>0</v>
      </c>
      <c r="R112" s="261">
        <f t="shared" si="96"/>
        <v>0</v>
      </c>
      <c r="S112" s="262"/>
      <c r="T112" s="262"/>
      <c r="U112" s="263">
        <f t="shared" si="35"/>
        <v>1.288</v>
      </c>
      <c r="V112" s="264">
        <f>IF(E112="SP",1,IF(D112="",ExtraMargeMateriaal,(1-VLOOKUP(D112,TabelAankoop[],4,FALSE))))</f>
        <v>1</v>
      </c>
      <c r="W112" s="265">
        <f t="shared" si="36"/>
        <v>0.6885</v>
      </c>
      <c r="X112" s="266">
        <f t="shared" si="37"/>
        <v>1</v>
      </c>
      <c r="Y112" s="267">
        <f t="shared" si="38"/>
        <v>1.46</v>
      </c>
      <c r="Z112" s="267">
        <f t="shared" si="39"/>
        <v>1.1599999999999999</v>
      </c>
      <c r="AA112" s="268">
        <f t="shared" si="40"/>
        <v>0</v>
      </c>
      <c r="AB112" s="456">
        <f t="shared" si="41"/>
        <v>0</v>
      </c>
      <c r="AC112" s="457">
        <f t="shared" si="42"/>
        <v>0</v>
      </c>
      <c r="AD112" s="456">
        <f t="shared" si="43"/>
        <v>0</v>
      </c>
      <c r="AE112" s="458">
        <f t="shared" si="44"/>
        <v>0</v>
      </c>
      <c r="AF112" s="457">
        <f t="shared" si="102"/>
        <v>0</v>
      </c>
      <c r="AG112" s="456">
        <f t="shared" si="46"/>
        <v>0</v>
      </c>
      <c r="AH112" s="457">
        <f t="shared" si="47"/>
        <v>0</v>
      </c>
      <c r="AI112" s="268">
        <f t="shared" si="48"/>
        <v>0</v>
      </c>
      <c r="AJ112" s="269">
        <f t="shared" si="49"/>
        <v>0</v>
      </c>
      <c r="AK112" s="270">
        <f t="shared" si="50"/>
        <v>0</v>
      </c>
      <c r="AL112" s="415">
        <f t="shared" si="51"/>
        <v>0</v>
      </c>
      <c r="AM112" s="259" t="str">
        <f>IF(AP112="","",IFERROR(VLOOKUP(AP112,CODES!$A$3:$D$1348,4,FALSE),"X"))&amp;IF(AQ112="","",IFERROR(VLOOKUP(AQ112,CODES!$A$3:$D$1348,4,FALSE),"X"))&amp;IF(AR112="","",IFERROR(VLOOKUP(AR112,CODES!$A$3:$D$1348,4,FALSE),"X"))&amp;IF(AS112="","",IFERROR(VLOOKUP(AS112,CODES!$A$3:$D$1348,4,FALSE),"X"))&amp;IF(AT112="","",IFERROR(VLOOKUP(AT112,CODES!$A$3:$D$1348,4,FALSE),"X"))&amp;IF(AU112="","",IFERROR(VLOOKUP(AU112,CODES!$A$3:$D$1348,4,FALSE),"X"))&amp;IF(AV112="","",IFERROR(VLOOKUP(AV112,CODES!$A$3:$D$1348,4,FALSE),"X"))&amp;IF(AW112="","",IFERROR(VLOOKUP(AW112,CODES!$A$3:$D$1348,4,FALSE),"X"))&amp;IF(AX112="","",IFERROR(VLOOKUP(AX112,CODES!$A$3:$D$1348,4,FALSE),"X"))&amp;IF(AY112="","",IFERROR(VLOOKUP(AY112,CODES!$A$3:$D$1348,4,FALSE),"X"))</f>
        <v/>
      </c>
      <c r="AN112" s="258">
        <f>SUM(IFERROR(VLOOKUP(AP112,CODES!$A$3:$D$1348,4,FALSE)*BC112,0),IFERROR(VLOOKUP(AQ112,CODES!$A$3:$D$1348,4,FALSE)*BF112,0),IFERROR(VLOOKUP(AR112,CODES!$A$3:$D$1348,4,FALSE)*BI112,0),IFERROR(VLOOKUP(AS112,CODES!$A$3:$D$1348,4,FALSE)*BL112,0),IFERROR(VLOOKUP(AT112,CODES!$A$3:$D$1348,4,FALSE)*BO112,0),IFERROR(VLOOKUP(AU112,CODES!$A$3:$D$1348,4,FALSE)*BR112,0),IFERROR(VLOOKUP(AV112,CODES!$A$3:$D$1348,4,FALSE)*BU112,0),IFERROR(VLOOKUP(AW112,CODES!$A$3:$D$1348,4,FALSE)*BX112,0),IFERROR(VLOOKUP(AX112,CODES!$A$3:$D$1348,4,FALSE)*CA112,0),IFERROR(VLOOKUP(AY112,CODES!$A$3:$D$1348,4,FALSE)*CD112,0))</f>
        <v>0</v>
      </c>
      <c r="AO112" s="258">
        <f>SUM(IFERROR(VLOOKUP(AP112,CODES!$A$3:$D$1348,3,FALSE)*BC112,0),IFERROR(VLOOKUP(AQ112,CODES!$A$3:$D$1348,3,FALSE)*BF112,0),IFERROR(VLOOKUP(AR112,CODES!$A$3:$D$1348,3,FALSE)*BI112,0),IFERROR(VLOOKUP(AS112,CODES!$A$3:$D$1348,3,FALSE)*BL112,0),IFERROR(VLOOKUP(AT112,CODES!$A$3:$D$1348,3,FALSE)*BO112,0),IFERROR(VLOOKUP(AU112,CODES!$A$3:$D$1348,3,FALSE)*BR112,0),IFERROR(VLOOKUP(AV112,CODES!$A$3:$D$1348,3,FALSE)*BU112,0),IFERROR(VLOOKUP(AW112,CODES!$A$3:$D$1348,3,FALSE)*BX112,0),IFERROR(VLOOKUP(AX112,CODES!$A$3:$D$1348,3,FALSE)*CA112,0),IFERROR(VLOOKUP(AY112,CODES!$A$3:$D$1348,3,FALSE)*CD112,0))+B112</f>
        <v>0</v>
      </c>
      <c r="AP112" s="271" t="str">
        <f t="shared" si="103"/>
        <v/>
      </c>
      <c r="AQ112" s="271" t="str">
        <f t="shared" si="104"/>
        <v/>
      </c>
      <c r="AR112" s="271" t="str">
        <f t="shared" si="105"/>
        <v/>
      </c>
      <c r="AS112" s="271" t="str">
        <f t="shared" si="106"/>
        <v/>
      </c>
      <c r="AT112" s="271" t="str">
        <f t="shared" si="107"/>
        <v/>
      </c>
      <c r="AU112" s="271" t="str">
        <f t="shared" si="108"/>
        <v/>
      </c>
      <c r="AV112" s="271" t="str">
        <f t="shared" si="109"/>
        <v/>
      </c>
      <c r="AW112" s="271" t="str">
        <f t="shared" si="110"/>
        <v/>
      </c>
      <c r="AX112" s="271" t="str">
        <f t="shared" si="111"/>
        <v/>
      </c>
      <c r="AY112" s="271" t="str">
        <f t="shared" si="112"/>
        <v/>
      </c>
      <c r="AZ112" s="258">
        <f t="shared" si="62"/>
        <v>0</v>
      </c>
      <c r="BA112" s="258">
        <f t="shared" si="63"/>
        <v>1</v>
      </c>
      <c r="BB112" s="258">
        <f t="shared" si="113"/>
        <v>0</v>
      </c>
      <c r="BC112" s="258">
        <f t="shared" si="114"/>
        <v>1</v>
      </c>
      <c r="BD112" s="258">
        <f t="shared" si="66"/>
        <v>1</v>
      </c>
      <c r="BE112" s="258">
        <f t="shared" si="115"/>
        <v>0</v>
      </c>
      <c r="BF112" s="258">
        <f t="shared" si="116"/>
        <v>1</v>
      </c>
      <c r="BG112" s="258">
        <f t="shared" si="69"/>
        <v>1</v>
      </c>
      <c r="BH112" s="258">
        <f t="shared" si="117"/>
        <v>0</v>
      </c>
      <c r="BI112" s="258">
        <f t="shared" si="118"/>
        <v>1</v>
      </c>
      <c r="BJ112" s="258">
        <f t="shared" si="72"/>
        <v>1</v>
      </c>
      <c r="BK112" s="258">
        <f t="shared" si="119"/>
        <v>0</v>
      </c>
      <c r="BL112" s="258">
        <f t="shared" si="120"/>
        <v>1</v>
      </c>
      <c r="BM112" s="258">
        <f t="shared" si="75"/>
        <v>1</v>
      </c>
      <c r="BN112" s="258">
        <f t="shared" si="121"/>
        <v>0</v>
      </c>
      <c r="BO112" s="258">
        <f t="shared" si="122"/>
        <v>1</v>
      </c>
      <c r="BP112" s="258">
        <f t="shared" si="78"/>
        <v>1</v>
      </c>
      <c r="BQ112" s="258">
        <f t="shared" si="123"/>
        <v>0</v>
      </c>
      <c r="BR112" s="258">
        <f t="shared" si="124"/>
        <v>1</v>
      </c>
      <c r="BS112" s="258">
        <f t="shared" si="81"/>
        <v>1</v>
      </c>
      <c r="BT112" s="258">
        <f t="shared" si="125"/>
        <v>0</v>
      </c>
      <c r="BU112" s="258">
        <f t="shared" si="126"/>
        <v>1</v>
      </c>
      <c r="BV112" s="258">
        <f t="shared" si="84"/>
        <v>1</v>
      </c>
      <c r="BW112" s="258">
        <f t="shared" si="127"/>
        <v>0</v>
      </c>
      <c r="BX112" s="258">
        <f t="shared" si="128"/>
        <v>1</v>
      </c>
      <c r="BY112" s="258">
        <f t="shared" si="87"/>
        <v>1</v>
      </c>
      <c r="BZ112" s="258">
        <f t="shared" si="129"/>
        <v>0</v>
      </c>
      <c r="CA112" s="258">
        <f t="shared" si="130"/>
        <v>1</v>
      </c>
      <c r="CB112" s="258">
        <f t="shared" si="90"/>
        <v>1</v>
      </c>
      <c r="CC112" s="258">
        <f t="shared" si="131"/>
        <v>0</v>
      </c>
      <c r="CD112" s="258">
        <f t="shared" si="132"/>
        <v>1</v>
      </c>
    </row>
    <row r="113" spans="1:82">
      <c r="A113" s="258" t="s">
        <v>3727</v>
      </c>
      <c r="B113" s="258"/>
      <c r="C113" s="259"/>
      <c r="D113" s="719" t="s">
        <v>3728</v>
      </c>
      <c r="E113" s="258"/>
      <c r="F113" s="258"/>
      <c r="G113" s="258">
        <v>105</v>
      </c>
      <c r="H113" s="743" t="s">
        <v>3729</v>
      </c>
      <c r="I113" s="744"/>
      <c r="J113" s="739" t="s">
        <v>3730</v>
      </c>
      <c r="K113" s="745" t="s">
        <v>3607</v>
      </c>
      <c r="L113" s="745" t="s">
        <v>3673</v>
      </c>
      <c r="M113" s="272">
        <v>200</v>
      </c>
      <c r="N113" s="508">
        <f t="shared" si="30"/>
        <v>29.65</v>
      </c>
      <c r="O113" s="510">
        <f t="shared" si="99"/>
        <v>5930</v>
      </c>
      <c r="P113" s="260">
        <f t="shared" si="100"/>
        <v>7.4083872</v>
      </c>
      <c r="Q113" s="261">
        <f t="shared" si="101"/>
        <v>20</v>
      </c>
      <c r="R113" s="261">
        <f t="shared" si="96"/>
        <v>0</v>
      </c>
      <c r="S113" s="262"/>
      <c r="T113" s="262"/>
      <c r="U113" s="263">
        <f t="shared" si="35"/>
        <v>1.288</v>
      </c>
      <c r="V113" s="264">
        <f>IF(E113="SP",1,IF(D113="",ExtraMargeMateriaal,(1-VLOOKUP(D113,TabelAankoop[],4,FALSE))))</f>
        <v>1</v>
      </c>
      <c r="W113" s="265">
        <f t="shared" si="36"/>
        <v>0.6885</v>
      </c>
      <c r="X113" s="266">
        <f t="shared" si="37"/>
        <v>1</v>
      </c>
      <c r="Y113" s="267">
        <f t="shared" si="38"/>
        <v>1.46</v>
      </c>
      <c r="Z113" s="267">
        <f t="shared" si="39"/>
        <v>1.1599999999999999</v>
      </c>
      <c r="AA113" s="268">
        <f t="shared" si="40"/>
        <v>5930</v>
      </c>
      <c r="AB113" s="456">
        <f t="shared" si="41"/>
        <v>1481.68</v>
      </c>
      <c r="AC113" s="457">
        <f t="shared" si="42"/>
        <v>1908.4</v>
      </c>
      <c r="AD113" s="456">
        <f t="shared" si="43"/>
        <v>4020.84</v>
      </c>
      <c r="AE113" s="458">
        <f t="shared" si="44"/>
        <v>4000</v>
      </c>
      <c r="AF113" s="457">
        <f t="shared" si="102"/>
        <v>66.666666666666671</v>
      </c>
      <c r="AG113" s="456">
        <f t="shared" si="46"/>
        <v>0</v>
      </c>
      <c r="AH113" s="457">
        <f t="shared" si="47"/>
        <v>0</v>
      </c>
      <c r="AI113" s="268">
        <f t="shared" si="48"/>
        <v>7.4083872</v>
      </c>
      <c r="AJ113" s="269">
        <f t="shared" si="49"/>
        <v>9.5420027136000005</v>
      </c>
      <c r="AK113" s="270">
        <f t="shared" si="50"/>
        <v>20.104199999999999</v>
      </c>
      <c r="AL113" s="415">
        <f t="shared" si="51"/>
        <v>0</v>
      </c>
      <c r="AM113" s="259" t="str">
        <f>IF(AP113="","",IFERROR(VLOOKUP(AP113,CODES!$A$3:$D$1348,4,FALSE),"X"))&amp;IF(AQ113="","",IFERROR(VLOOKUP(AQ113,CODES!$A$3:$D$1348,4,FALSE),"X"))&amp;IF(AR113="","",IFERROR(VLOOKUP(AR113,CODES!$A$3:$D$1348,4,FALSE),"X"))&amp;IF(AS113="","",IFERROR(VLOOKUP(AS113,CODES!$A$3:$D$1348,4,FALSE),"X"))&amp;IF(AT113="","",IFERROR(VLOOKUP(AT113,CODES!$A$3:$D$1348,4,FALSE),"X"))&amp;IF(AU113="","",IFERROR(VLOOKUP(AU113,CODES!$A$3:$D$1348,4,FALSE),"X"))&amp;IF(AV113="","",IFERROR(VLOOKUP(AV113,CODES!$A$3:$D$1348,4,FALSE),"X"))&amp;IF(AW113="","",IFERROR(VLOOKUP(AW113,CODES!$A$3:$D$1348,4,FALSE),"X"))&amp;IF(AX113="","",IFERROR(VLOOKUP(AX113,CODES!$A$3:$D$1348,4,FALSE),"X"))&amp;IF(AY113="","",IFERROR(VLOOKUP(AY113,CODES!$A$3:$D$1348,4,FALSE),"X"))</f>
        <v>20</v>
      </c>
      <c r="AN113" s="258">
        <f>SUM(IFERROR(VLOOKUP(AP113,CODES!$A$3:$D$1348,4,FALSE)*BC113,0),IFERROR(VLOOKUP(AQ113,CODES!$A$3:$D$1348,4,FALSE)*BF113,0),IFERROR(VLOOKUP(AR113,CODES!$A$3:$D$1348,4,FALSE)*BI113,0),IFERROR(VLOOKUP(AS113,CODES!$A$3:$D$1348,4,FALSE)*BL113,0),IFERROR(VLOOKUP(AT113,CODES!$A$3:$D$1348,4,FALSE)*BO113,0),IFERROR(VLOOKUP(AU113,CODES!$A$3:$D$1348,4,FALSE)*BR113,0),IFERROR(VLOOKUP(AV113,CODES!$A$3:$D$1348,4,FALSE)*BU113,0),IFERROR(VLOOKUP(AW113,CODES!$A$3:$D$1348,4,FALSE)*BX113,0),IFERROR(VLOOKUP(AX113,CODES!$A$3:$D$1348,4,FALSE)*CA113,0),IFERROR(VLOOKUP(AY113,CODES!$A$3:$D$1348,4,FALSE)*CD113,0))</f>
        <v>20</v>
      </c>
      <c r="AO113" s="258">
        <f>SUM(IFERROR(VLOOKUP(AP113,CODES!$A$3:$D$1348,3,FALSE)*BC113,0),IFERROR(VLOOKUP(AQ113,CODES!$A$3:$D$1348,3,FALSE)*BF113,0),IFERROR(VLOOKUP(AR113,CODES!$A$3:$D$1348,3,FALSE)*BI113,0),IFERROR(VLOOKUP(AS113,CODES!$A$3:$D$1348,3,FALSE)*BL113,0),IFERROR(VLOOKUP(AT113,CODES!$A$3:$D$1348,3,FALSE)*BO113,0),IFERROR(VLOOKUP(AU113,CODES!$A$3:$D$1348,3,FALSE)*BR113,0),IFERROR(VLOOKUP(AV113,CODES!$A$3:$D$1348,3,FALSE)*BU113,0),IFERROR(VLOOKUP(AW113,CODES!$A$3:$D$1348,3,FALSE)*BX113,0),IFERROR(VLOOKUP(AX113,CODES!$A$3:$D$1348,3,FALSE)*CA113,0),IFERROR(VLOOKUP(AY113,CODES!$A$3:$D$1348,3,FALSE)*CD113,0))+B113</f>
        <v>7.4083872</v>
      </c>
      <c r="AP113" s="271" t="str">
        <f t="shared" si="103"/>
        <v>DG200</v>
      </c>
      <c r="AQ113" s="271" t="str">
        <f t="shared" si="104"/>
        <v/>
      </c>
      <c r="AR113" s="271" t="str">
        <f t="shared" si="105"/>
        <v/>
      </c>
      <c r="AS113" s="271" t="str">
        <f t="shared" si="106"/>
        <v/>
      </c>
      <c r="AT113" s="271" t="str">
        <f t="shared" si="107"/>
        <v/>
      </c>
      <c r="AU113" s="271" t="str">
        <f t="shared" si="108"/>
        <v/>
      </c>
      <c r="AV113" s="271" t="str">
        <f t="shared" si="109"/>
        <v/>
      </c>
      <c r="AW113" s="271" t="str">
        <f t="shared" si="110"/>
        <v/>
      </c>
      <c r="AX113" s="271" t="str">
        <f t="shared" si="111"/>
        <v/>
      </c>
      <c r="AY113" s="271" t="str">
        <f t="shared" si="112"/>
        <v/>
      </c>
      <c r="AZ113" s="258">
        <f t="shared" si="62"/>
        <v>5</v>
      </c>
      <c r="BA113" s="258">
        <f t="shared" si="63"/>
        <v>6</v>
      </c>
      <c r="BB113" s="258">
        <f t="shared" si="113"/>
        <v>0</v>
      </c>
      <c r="BC113" s="258">
        <f t="shared" si="114"/>
        <v>1</v>
      </c>
      <c r="BD113" s="258">
        <f t="shared" si="66"/>
        <v>6</v>
      </c>
      <c r="BE113" s="258">
        <f t="shared" si="115"/>
        <v>0</v>
      </c>
      <c r="BF113" s="258">
        <f t="shared" si="116"/>
        <v>1</v>
      </c>
      <c r="BG113" s="258">
        <f t="shared" si="69"/>
        <v>6</v>
      </c>
      <c r="BH113" s="258">
        <f t="shared" si="117"/>
        <v>0</v>
      </c>
      <c r="BI113" s="258">
        <f t="shared" si="118"/>
        <v>1</v>
      </c>
      <c r="BJ113" s="258">
        <f t="shared" si="72"/>
        <v>6</v>
      </c>
      <c r="BK113" s="258">
        <f t="shared" si="119"/>
        <v>0</v>
      </c>
      <c r="BL113" s="258">
        <f t="shared" si="120"/>
        <v>1</v>
      </c>
      <c r="BM113" s="258">
        <f t="shared" si="75"/>
        <v>6</v>
      </c>
      <c r="BN113" s="258">
        <f t="shared" si="121"/>
        <v>0</v>
      </c>
      <c r="BO113" s="258">
        <f t="shared" si="122"/>
        <v>1</v>
      </c>
      <c r="BP113" s="258">
        <f t="shared" si="78"/>
        <v>6</v>
      </c>
      <c r="BQ113" s="258">
        <f t="shared" si="123"/>
        <v>0</v>
      </c>
      <c r="BR113" s="258">
        <f t="shared" si="124"/>
        <v>1</v>
      </c>
      <c r="BS113" s="258">
        <f t="shared" si="81"/>
        <v>6</v>
      </c>
      <c r="BT113" s="258">
        <f t="shared" si="125"/>
        <v>0</v>
      </c>
      <c r="BU113" s="258">
        <f t="shared" si="126"/>
        <v>1</v>
      </c>
      <c r="BV113" s="258">
        <f t="shared" si="84"/>
        <v>6</v>
      </c>
      <c r="BW113" s="258">
        <f t="shared" si="127"/>
        <v>0</v>
      </c>
      <c r="BX113" s="258">
        <f t="shared" si="128"/>
        <v>1</v>
      </c>
      <c r="BY113" s="258">
        <f t="shared" si="87"/>
        <v>6</v>
      </c>
      <c r="BZ113" s="258">
        <f t="shared" si="129"/>
        <v>0</v>
      </c>
      <c r="CA113" s="258">
        <f t="shared" si="130"/>
        <v>1</v>
      </c>
      <c r="CB113" s="258">
        <f t="shared" si="90"/>
        <v>6</v>
      </c>
      <c r="CC113" s="258">
        <f t="shared" si="131"/>
        <v>0</v>
      </c>
      <c r="CD113" s="258">
        <f t="shared" si="132"/>
        <v>1</v>
      </c>
    </row>
    <row r="114" spans="1:82">
      <c r="A114" s="258"/>
      <c r="B114" s="258"/>
      <c r="C114" s="259"/>
      <c r="D114" s="258"/>
      <c r="E114" s="258"/>
      <c r="F114" s="258"/>
      <c r="G114" s="258">
        <v>106</v>
      </c>
      <c r="H114" s="743" t="s">
        <v>3731</v>
      </c>
      <c r="I114" s="744"/>
      <c r="J114" s="739" t="s">
        <v>3732</v>
      </c>
      <c r="K114" s="745"/>
      <c r="L114" s="745"/>
      <c r="M114" s="272"/>
      <c r="N114" s="508">
        <f t="shared" si="30"/>
        <v>0</v>
      </c>
      <c r="O114" s="510">
        <f t="shared" si="99"/>
        <v>0</v>
      </c>
      <c r="P114" s="260">
        <f t="shared" si="100"/>
        <v>0</v>
      </c>
      <c r="Q114" s="261">
        <f t="shared" si="101"/>
        <v>0</v>
      </c>
      <c r="R114" s="261">
        <f t="shared" si="96"/>
        <v>0</v>
      </c>
      <c r="S114" s="262"/>
      <c r="T114" s="262"/>
      <c r="U114" s="263">
        <f t="shared" si="35"/>
        <v>1.288</v>
      </c>
      <c r="V114" s="264">
        <f>IF(E114="SP",1,IF(D114="",ExtraMargeMateriaal,(1-VLOOKUP(D114,TabelAankoop[],4,FALSE))))</f>
        <v>1</v>
      </c>
      <c r="W114" s="265">
        <f t="shared" si="36"/>
        <v>0.6885</v>
      </c>
      <c r="X114" s="266">
        <f t="shared" si="37"/>
        <v>1</v>
      </c>
      <c r="Y114" s="267">
        <f t="shared" si="38"/>
        <v>1.46</v>
      </c>
      <c r="Z114" s="267">
        <f t="shared" si="39"/>
        <v>1.1599999999999999</v>
      </c>
      <c r="AA114" s="268">
        <f t="shared" si="40"/>
        <v>0</v>
      </c>
      <c r="AB114" s="456">
        <f t="shared" si="41"/>
        <v>0</v>
      </c>
      <c r="AC114" s="457">
        <f t="shared" si="42"/>
        <v>0</v>
      </c>
      <c r="AD114" s="456">
        <f t="shared" si="43"/>
        <v>0</v>
      </c>
      <c r="AE114" s="458">
        <f t="shared" si="44"/>
        <v>0</v>
      </c>
      <c r="AF114" s="457">
        <f t="shared" si="102"/>
        <v>0</v>
      </c>
      <c r="AG114" s="456">
        <f t="shared" si="46"/>
        <v>0</v>
      </c>
      <c r="AH114" s="457">
        <f t="shared" si="47"/>
        <v>0</v>
      </c>
      <c r="AI114" s="268">
        <f t="shared" si="48"/>
        <v>0</v>
      </c>
      <c r="AJ114" s="269">
        <f t="shared" si="49"/>
        <v>0</v>
      </c>
      <c r="AK114" s="270">
        <f t="shared" si="50"/>
        <v>0</v>
      </c>
      <c r="AL114" s="415">
        <f t="shared" si="51"/>
        <v>0</v>
      </c>
      <c r="AM114" s="259" t="str">
        <f>IF(AP114="","",IFERROR(VLOOKUP(AP114,CODES!$A$3:$D$1348,4,FALSE),"X"))&amp;IF(AQ114="","",IFERROR(VLOOKUP(AQ114,CODES!$A$3:$D$1348,4,FALSE),"X"))&amp;IF(AR114="","",IFERROR(VLOOKUP(AR114,CODES!$A$3:$D$1348,4,FALSE),"X"))&amp;IF(AS114="","",IFERROR(VLOOKUP(AS114,CODES!$A$3:$D$1348,4,FALSE),"X"))&amp;IF(AT114="","",IFERROR(VLOOKUP(AT114,CODES!$A$3:$D$1348,4,FALSE),"X"))&amp;IF(AU114="","",IFERROR(VLOOKUP(AU114,CODES!$A$3:$D$1348,4,FALSE),"X"))&amp;IF(AV114="","",IFERROR(VLOOKUP(AV114,CODES!$A$3:$D$1348,4,FALSE),"X"))&amp;IF(AW114="","",IFERROR(VLOOKUP(AW114,CODES!$A$3:$D$1348,4,FALSE),"X"))&amp;IF(AX114="","",IFERROR(VLOOKUP(AX114,CODES!$A$3:$D$1348,4,FALSE),"X"))&amp;IF(AY114="","",IFERROR(VLOOKUP(AY114,CODES!$A$3:$D$1348,4,FALSE),"X"))</f>
        <v/>
      </c>
      <c r="AN114" s="258">
        <f>SUM(IFERROR(VLOOKUP(AP114,CODES!$A$3:$D$1348,4,FALSE)*BC114,0),IFERROR(VLOOKUP(AQ114,CODES!$A$3:$D$1348,4,FALSE)*BF114,0),IFERROR(VLOOKUP(AR114,CODES!$A$3:$D$1348,4,FALSE)*BI114,0),IFERROR(VLOOKUP(AS114,CODES!$A$3:$D$1348,4,FALSE)*BL114,0),IFERROR(VLOOKUP(AT114,CODES!$A$3:$D$1348,4,FALSE)*BO114,0),IFERROR(VLOOKUP(AU114,CODES!$A$3:$D$1348,4,FALSE)*BR114,0),IFERROR(VLOOKUP(AV114,CODES!$A$3:$D$1348,4,FALSE)*BU114,0),IFERROR(VLOOKUP(AW114,CODES!$A$3:$D$1348,4,FALSE)*BX114,0),IFERROR(VLOOKUP(AX114,CODES!$A$3:$D$1348,4,FALSE)*CA114,0),IFERROR(VLOOKUP(AY114,CODES!$A$3:$D$1348,4,FALSE)*CD114,0))</f>
        <v>0</v>
      </c>
      <c r="AO114" s="258">
        <f>SUM(IFERROR(VLOOKUP(AP114,CODES!$A$3:$D$1348,3,FALSE)*BC114,0),IFERROR(VLOOKUP(AQ114,CODES!$A$3:$D$1348,3,FALSE)*BF114,0),IFERROR(VLOOKUP(AR114,CODES!$A$3:$D$1348,3,FALSE)*BI114,0),IFERROR(VLOOKUP(AS114,CODES!$A$3:$D$1348,3,FALSE)*BL114,0),IFERROR(VLOOKUP(AT114,CODES!$A$3:$D$1348,3,FALSE)*BO114,0),IFERROR(VLOOKUP(AU114,CODES!$A$3:$D$1348,3,FALSE)*BR114,0),IFERROR(VLOOKUP(AV114,CODES!$A$3:$D$1348,3,FALSE)*BU114,0),IFERROR(VLOOKUP(AW114,CODES!$A$3:$D$1348,3,FALSE)*BX114,0),IFERROR(VLOOKUP(AX114,CODES!$A$3:$D$1348,3,FALSE)*CA114,0),IFERROR(VLOOKUP(AY114,CODES!$A$3:$D$1348,3,FALSE)*CD114,0))+B114</f>
        <v>0</v>
      </c>
      <c r="AP114" s="271" t="str">
        <f t="shared" si="103"/>
        <v/>
      </c>
      <c r="AQ114" s="271" t="str">
        <f t="shared" si="104"/>
        <v/>
      </c>
      <c r="AR114" s="271" t="str">
        <f t="shared" si="105"/>
        <v/>
      </c>
      <c r="AS114" s="271" t="str">
        <f t="shared" si="106"/>
        <v/>
      </c>
      <c r="AT114" s="271" t="str">
        <f t="shared" si="107"/>
        <v/>
      </c>
      <c r="AU114" s="271" t="str">
        <f t="shared" si="108"/>
        <v/>
      </c>
      <c r="AV114" s="271" t="str">
        <f t="shared" si="109"/>
        <v/>
      </c>
      <c r="AW114" s="271" t="str">
        <f t="shared" si="110"/>
        <v/>
      </c>
      <c r="AX114" s="271" t="str">
        <f t="shared" si="111"/>
        <v/>
      </c>
      <c r="AY114" s="271" t="str">
        <f t="shared" si="112"/>
        <v/>
      </c>
      <c r="AZ114" s="258">
        <f t="shared" si="62"/>
        <v>0</v>
      </c>
      <c r="BA114" s="258">
        <f t="shared" si="63"/>
        <v>1</v>
      </c>
      <c r="BB114" s="258">
        <f t="shared" si="113"/>
        <v>0</v>
      </c>
      <c r="BC114" s="258">
        <f t="shared" si="114"/>
        <v>1</v>
      </c>
      <c r="BD114" s="258">
        <f t="shared" si="66"/>
        <v>1</v>
      </c>
      <c r="BE114" s="258">
        <f t="shared" si="115"/>
        <v>0</v>
      </c>
      <c r="BF114" s="258">
        <f t="shared" si="116"/>
        <v>1</v>
      </c>
      <c r="BG114" s="258">
        <f t="shared" si="69"/>
        <v>1</v>
      </c>
      <c r="BH114" s="258">
        <f t="shared" si="117"/>
        <v>0</v>
      </c>
      <c r="BI114" s="258">
        <f t="shared" si="118"/>
        <v>1</v>
      </c>
      <c r="BJ114" s="258">
        <f t="shared" si="72"/>
        <v>1</v>
      </c>
      <c r="BK114" s="258">
        <f t="shared" si="119"/>
        <v>0</v>
      </c>
      <c r="BL114" s="258">
        <f t="shared" si="120"/>
        <v>1</v>
      </c>
      <c r="BM114" s="258">
        <f t="shared" si="75"/>
        <v>1</v>
      </c>
      <c r="BN114" s="258">
        <f t="shared" si="121"/>
        <v>0</v>
      </c>
      <c r="BO114" s="258">
        <f t="shared" si="122"/>
        <v>1</v>
      </c>
      <c r="BP114" s="258">
        <f t="shared" si="78"/>
        <v>1</v>
      </c>
      <c r="BQ114" s="258">
        <f t="shared" si="123"/>
        <v>0</v>
      </c>
      <c r="BR114" s="258">
        <f t="shared" si="124"/>
        <v>1</v>
      </c>
      <c r="BS114" s="258">
        <f t="shared" si="81"/>
        <v>1</v>
      </c>
      <c r="BT114" s="258">
        <f t="shared" si="125"/>
        <v>0</v>
      </c>
      <c r="BU114" s="258">
        <f t="shared" si="126"/>
        <v>1</v>
      </c>
      <c r="BV114" s="258">
        <f t="shared" si="84"/>
        <v>1</v>
      </c>
      <c r="BW114" s="258">
        <f t="shared" si="127"/>
        <v>0</v>
      </c>
      <c r="BX114" s="258">
        <f t="shared" si="128"/>
        <v>1</v>
      </c>
      <c r="BY114" s="258">
        <f t="shared" si="87"/>
        <v>1</v>
      </c>
      <c r="BZ114" s="258">
        <f t="shared" si="129"/>
        <v>0</v>
      </c>
      <c r="CA114" s="258">
        <f t="shared" si="130"/>
        <v>1</v>
      </c>
      <c r="CB114" s="258">
        <f t="shared" si="90"/>
        <v>1</v>
      </c>
      <c r="CC114" s="258">
        <f t="shared" si="131"/>
        <v>0</v>
      </c>
      <c r="CD114" s="258">
        <f t="shared" si="132"/>
        <v>1</v>
      </c>
    </row>
    <row r="115" spans="1:82">
      <c r="A115" s="258"/>
      <c r="B115" s="258"/>
      <c r="C115" s="259"/>
      <c r="D115" s="258"/>
      <c r="E115" s="258"/>
      <c r="F115" s="258"/>
      <c r="G115" s="258">
        <v>107</v>
      </c>
      <c r="H115" s="743" t="s">
        <v>3733</v>
      </c>
      <c r="I115" s="744"/>
      <c r="J115" s="739" t="s">
        <v>3734</v>
      </c>
      <c r="K115" s="745"/>
      <c r="L115" s="745"/>
      <c r="M115" s="272"/>
      <c r="N115" s="508">
        <f t="shared" si="30"/>
        <v>0</v>
      </c>
      <c r="O115" s="510">
        <f t="shared" si="99"/>
        <v>0</v>
      </c>
      <c r="P115" s="260">
        <f t="shared" si="100"/>
        <v>0</v>
      </c>
      <c r="Q115" s="261">
        <f t="shared" si="101"/>
        <v>0</v>
      </c>
      <c r="R115" s="261">
        <f t="shared" si="96"/>
        <v>0</v>
      </c>
      <c r="S115" s="262"/>
      <c r="T115" s="262"/>
      <c r="U115" s="263">
        <f t="shared" si="35"/>
        <v>1.288</v>
      </c>
      <c r="V115" s="264">
        <f>IF(E115="SP",1,IF(D115="",ExtraMargeMateriaal,(1-VLOOKUP(D115,TabelAankoop[],4,FALSE))))</f>
        <v>1</v>
      </c>
      <c r="W115" s="265">
        <f t="shared" si="36"/>
        <v>0.6885</v>
      </c>
      <c r="X115" s="266">
        <f t="shared" si="37"/>
        <v>1</v>
      </c>
      <c r="Y115" s="267">
        <f t="shared" si="38"/>
        <v>1.46</v>
      </c>
      <c r="Z115" s="267">
        <f t="shared" si="39"/>
        <v>1.1599999999999999</v>
      </c>
      <c r="AA115" s="268">
        <f t="shared" si="40"/>
        <v>0</v>
      </c>
      <c r="AB115" s="456">
        <f t="shared" si="41"/>
        <v>0</v>
      </c>
      <c r="AC115" s="457">
        <f t="shared" si="42"/>
        <v>0</v>
      </c>
      <c r="AD115" s="456">
        <f t="shared" si="43"/>
        <v>0</v>
      </c>
      <c r="AE115" s="458">
        <f t="shared" si="44"/>
        <v>0</v>
      </c>
      <c r="AF115" s="457">
        <f t="shared" si="102"/>
        <v>0</v>
      </c>
      <c r="AG115" s="456">
        <f t="shared" si="46"/>
        <v>0</v>
      </c>
      <c r="AH115" s="457">
        <f t="shared" si="47"/>
        <v>0</v>
      </c>
      <c r="AI115" s="268">
        <f t="shared" si="48"/>
        <v>0</v>
      </c>
      <c r="AJ115" s="269">
        <f t="shared" si="49"/>
        <v>0</v>
      </c>
      <c r="AK115" s="270">
        <f t="shared" si="50"/>
        <v>0</v>
      </c>
      <c r="AL115" s="415">
        <f t="shared" si="51"/>
        <v>0</v>
      </c>
      <c r="AM115" s="259" t="str">
        <f>IF(AP115="","",IFERROR(VLOOKUP(AP115,CODES!$A$3:$D$1348,4,FALSE),"X"))&amp;IF(AQ115="","",IFERROR(VLOOKUP(AQ115,CODES!$A$3:$D$1348,4,FALSE),"X"))&amp;IF(AR115="","",IFERROR(VLOOKUP(AR115,CODES!$A$3:$D$1348,4,FALSE),"X"))&amp;IF(AS115="","",IFERROR(VLOOKUP(AS115,CODES!$A$3:$D$1348,4,FALSE),"X"))&amp;IF(AT115="","",IFERROR(VLOOKUP(AT115,CODES!$A$3:$D$1348,4,FALSE),"X"))&amp;IF(AU115="","",IFERROR(VLOOKUP(AU115,CODES!$A$3:$D$1348,4,FALSE),"X"))&amp;IF(AV115="","",IFERROR(VLOOKUP(AV115,CODES!$A$3:$D$1348,4,FALSE),"X"))&amp;IF(AW115="","",IFERROR(VLOOKUP(AW115,CODES!$A$3:$D$1348,4,FALSE),"X"))&amp;IF(AX115="","",IFERROR(VLOOKUP(AX115,CODES!$A$3:$D$1348,4,FALSE),"X"))&amp;IF(AY115="","",IFERROR(VLOOKUP(AY115,CODES!$A$3:$D$1348,4,FALSE),"X"))</f>
        <v/>
      </c>
      <c r="AN115" s="258">
        <f>SUM(IFERROR(VLOOKUP(AP115,CODES!$A$3:$D$1348,4,FALSE)*BC115,0),IFERROR(VLOOKUP(AQ115,CODES!$A$3:$D$1348,4,FALSE)*BF115,0),IFERROR(VLOOKUP(AR115,CODES!$A$3:$D$1348,4,FALSE)*BI115,0),IFERROR(VLOOKUP(AS115,CODES!$A$3:$D$1348,4,FALSE)*BL115,0),IFERROR(VLOOKUP(AT115,CODES!$A$3:$D$1348,4,FALSE)*BO115,0),IFERROR(VLOOKUP(AU115,CODES!$A$3:$D$1348,4,FALSE)*BR115,0),IFERROR(VLOOKUP(AV115,CODES!$A$3:$D$1348,4,FALSE)*BU115,0),IFERROR(VLOOKUP(AW115,CODES!$A$3:$D$1348,4,FALSE)*BX115,0),IFERROR(VLOOKUP(AX115,CODES!$A$3:$D$1348,4,FALSE)*CA115,0),IFERROR(VLOOKUP(AY115,CODES!$A$3:$D$1348,4,FALSE)*CD115,0))</f>
        <v>0</v>
      </c>
      <c r="AO115" s="258">
        <f>SUM(IFERROR(VLOOKUP(AP115,CODES!$A$3:$D$1348,3,FALSE)*BC115,0),IFERROR(VLOOKUP(AQ115,CODES!$A$3:$D$1348,3,FALSE)*BF115,0),IFERROR(VLOOKUP(AR115,CODES!$A$3:$D$1348,3,FALSE)*BI115,0),IFERROR(VLOOKUP(AS115,CODES!$A$3:$D$1348,3,FALSE)*BL115,0),IFERROR(VLOOKUP(AT115,CODES!$A$3:$D$1348,3,FALSE)*BO115,0),IFERROR(VLOOKUP(AU115,CODES!$A$3:$D$1348,3,FALSE)*BR115,0),IFERROR(VLOOKUP(AV115,CODES!$A$3:$D$1348,3,FALSE)*BU115,0),IFERROR(VLOOKUP(AW115,CODES!$A$3:$D$1348,3,FALSE)*BX115,0),IFERROR(VLOOKUP(AX115,CODES!$A$3:$D$1348,3,FALSE)*CA115,0),IFERROR(VLOOKUP(AY115,CODES!$A$3:$D$1348,3,FALSE)*CD115,0))+B115</f>
        <v>0</v>
      </c>
      <c r="AP115" s="271" t="str">
        <f t="shared" si="103"/>
        <v/>
      </c>
      <c r="AQ115" s="271" t="str">
        <f t="shared" si="104"/>
        <v/>
      </c>
      <c r="AR115" s="271" t="str">
        <f t="shared" si="105"/>
        <v/>
      </c>
      <c r="AS115" s="271" t="str">
        <f t="shared" si="106"/>
        <v/>
      </c>
      <c r="AT115" s="271" t="str">
        <f t="shared" si="107"/>
        <v/>
      </c>
      <c r="AU115" s="271" t="str">
        <f t="shared" si="108"/>
        <v/>
      </c>
      <c r="AV115" s="271" t="str">
        <f t="shared" si="109"/>
        <v/>
      </c>
      <c r="AW115" s="271" t="str">
        <f t="shared" si="110"/>
        <v/>
      </c>
      <c r="AX115" s="271" t="str">
        <f t="shared" si="111"/>
        <v/>
      </c>
      <c r="AY115" s="271" t="str">
        <f t="shared" si="112"/>
        <v/>
      </c>
      <c r="AZ115" s="258">
        <f t="shared" si="62"/>
        <v>0</v>
      </c>
      <c r="BA115" s="258">
        <f t="shared" si="63"/>
        <v>1</v>
      </c>
      <c r="BB115" s="258">
        <f t="shared" si="113"/>
        <v>0</v>
      </c>
      <c r="BC115" s="258">
        <f t="shared" si="114"/>
        <v>1</v>
      </c>
      <c r="BD115" s="258">
        <f t="shared" si="66"/>
        <v>1</v>
      </c>
      <c r="BE115" s="258">
        <f t="shared" si="115"/>
        <v>0</v>
      </c>
      <c r="BF115" s="258">
        <f t="shared" si="116"/>
        <v>1</v>
      </c>
      <c r="BG115" s="258">
        <f t="shared" si="69"/>
        <v>1</v>
      </c>
      <c r="BH115" s="258">
        <f t="shared" si="117"/>
        <v>0</v>
      </c>
      <c r="BI115" s="258">
        <f t="shared" si="118"/>
        <v>1</v>
      </c>
      <c r="BJ115" s="258">
        <f t="shared" si="72"/>
        <v>1</v>
      </c>
      <c r="BK115" s="258">
        <f t="shared" si="119"/>
        <v>0</v>
      </c>
      <c r="BL115" s="258">
        <f t="shared" si="120"/>
        <v>1</v>
      </c>
      <c r="BM115" s="258">
        <f t="shared" si="75"/>
        <v>1</v>
      </c>
      <c r="BN115" s="258">
        <f t="shared" si="121"/>
        <v>0</v>
      </c>
      <c r="BO115" s="258">
        <f t="shared" si="122"/>
        <v>1</v>
      </c>
      <c r="BP115" s="258">
        <f t="shared" si="78"/>
        <v>1</v>
      </c>
      <c r="BQ115" s="258">
        <f t="shared" si="123"/>
        <v>0</v>
      </c>
      <c r="BR115" s="258">
        <f t="shared" si="124"/>
        <v>1</v>
      </c>
      <c r="BS115" s="258">
        <f t="shared" si="81"/>
        <v>1</v>
      </c>
      <c r="BT115" s="258">
        <f t="shared" si="125"/>
        <v>0</v>
      </c>
      <c r="BU115" s="258">
        <f t="shared" si="126"/>
        <v>1</v>
      </c>
      <c r="BV115" s="258">
        <f t="shared" si="84"/>
        <v>1</v>
      </c>
      <c r="BW115" s="258">
        <f t="shared" si="127"/>
        <v>0</v>
      </c>
      <c r="BX115" s="258">
        <f t="shared" si="128"/>
        <v>1</v>
      </c>
      <c r="BY115" s="258">
        <f t="shared" si="87"/>
        <v>1</v>
      </c>
      <c r="BZ115" s="258">
        <f t="shared" si="129"/>
        <v>0</v>
      </c>
      <c r="CA115" s="258">
        <f t="shared" si="130"/>
        <v>1</v>
      </c>
      <c r="CB115" s="258">
        <f t="shared" si="90"/>
        <v>1</v>
      </c>
      <c r="CC115" s="258">
        <f t="shared" si="131"/>
        <v>0</v>
      </c>
      <c r="CD115" s="258">
        <f t="shared" si="132"/>
        <v>1</v>
      </c>
    </row>
    <row r="116" spans="1:82">
      <c r="A116" s="258" t="s">
        <v>3735</v>
      </c>
      <c r="B116" s="258"/>
      <c r="C116" s="259"/>
      <c r="D116" s="719" t="s">
        <v>3728</v>
      </c>
      <c r="E116" s="258"/>
      <c r="F116" s="258"/>
      <c r="G116" s="258">
        <v>108</v>
      </c>
      <c r="H116" s="743" t="s">
        <v>3736</v>
      </c>
      <c r="I116" s="744"/>
      <c r="J116" s="739" t="s">
        <v>3730</v>
      </c>
      <c r="K116" s="745" t="s">
        <v>3607</v>
      </c>
      <c r="L116" s="745" t="s">
        <v>3673</v>
      </c>
      <c r="M116" s="272">
        <v>55</v>
      </c>
      <c r="N116" s="508">
        <f t="shared" si="30"/>
        <v>32.53</v>
      </c>
      <c r="O116" s="510">
        <f t="shared" si="99"/>
        <v>1789.15</v>
      </c>
      <c r="P116" s="260">
        <f t="shared" si="100"/>
        <v>9.6468480000000003</v>
      </c>
      <c r="Q116" s="261">
        <f t="shared" si="101"/>
        <v>20</v>
      </c>
      <c r="R116" s="261">
        <f t="shared" si="96"/>
        <v>0</v>
      </c>
      <c r="S116" s="262"/>
      <c r="T116" s="262"/>
      <c r="U116" s="263">
        <f t="shared" si="35"/>
        <v>1.288</v>
      </c>
      <c r="V116" s="264">
        <f>IF(E116="SP",1,IF(D116="",ExtraMargeMateriaal,(1-VLOOKUP(D116,TabelAankoop[],4,FALSE))))</f>
        <v>1</v>
      </c>
      <c r="W116" s="265">
        <f t="shared" si="36"/>
        <v>0.6885</v>
      </c>
      <c r="X116" s="266">
        <f t="shared" si="37"/>
        <v>1</v>
      </c>
      <c r="Y116" s="267">
        <f t="shared" si="38"/>
        <v>1.46</v>
      </c>
      <c r="Z116" s="267">
        <f t="shared" si="39"/>
        <v>1.1599999999999999</v>
      </c>
      <c r="AA116" s="268">
        <f t="shared" si="40"/>
        <v>1789.15</v>
      </c>
      <c r="AB116" s="456">
        <f t="shared" si="41"/>
        <v>530.58000000000004</v>
      </c>
      <c r="AC116" s="457">
        <f t="shared" si="42"/>
        <v>683.38</v>
      </c>
      <c r="AD116" s="456">
        <f t="shared" si="43"/>
        <v>1105.73</v>
      </c>
      <c r="AE116" s="458">
        <f t="shared" si="44"/>
        <v>1100</v>
      </c>
      <c r="AF116" s="457">
        <f t="shared" si="102"/>
        <v>18.333333333333332</v>
      </c>
      <c r="AG116" s="456">
        <f t="shared" si="46"/>
        <v>0</v>
      </c>
      <c r="AH116" s="457">
        <f t="shared" si="47"/>
        <v>0</v>
      </c>
      <c r="AI116" s="268">
        <f t="shared" si="48"/>
        <v>9.6468480000000003</v>
      </c>
      <c r="AJ116" s="269">
        <f t="shared" si="49"/>
        <v>12.425140224000002</v>
      </c>
      <c r="AK116" s="270">
        <f t="shared" si="50"/>
        <v>20.104199999999999</v>
      </c>
      <c r="AL116" s="415">
        <f t="shared" si="51"/>
        <v>0</v>
      </c>
      <c r="AM116" s="259" t="str">
        <f>IF(AP116="","",IFERROR(VLOOKUP(AP116,CODES!$A$3:$D$1348,4,FALSE),"X"))&amp;IF(AQ116="","",IFERROR(VLOOKUP(AQ116,CODES!$A$3:$D$1348,4,FALSE),"X"))&amp;IF(AR116="","",IFERROR(VLOOKUP(AR116,CODES!$A$3:$D$1348,4,FALSE),"X"))&amp;IF(AS116="","",IFERROR(VLOOKUP(AS116,CODES!$A$3:$D$1348,4,FALSE),"X"))&amp;IF(AT116="","",IFERROR(VLOOKUP(AT116,CODES!$A$3:$D$1348,4,FALSE),"X"))&amp;IF(AU116="","",IFERROR(VLOOKUP(AU116,CODES!$A$3:$D$1348,4,FALSE),"X"))&amp;IF(AV116="","",IFERROR(VLOOKUP(AV116,CODES!$A$3:$D$1348,4,FALSE),"X"))&amp;IF(AW116="","",IFERROR(VLOOKUP(AW116,CODES!$A$3:$D$1348,4,FALSE),"X"))&amp;IF(AX116="","",IFERROR(VLOOKUP(AX116,CODES!$A$3:$D$1348,4,FALSE),"X"))&amp;IF(AY116="","",IFERROR(VLOOKUP(AY116,CODES!$A$3:$D$1348,4,FALSE),"X"))</f>
        <v>20</v>
      </c>
      <c r="AN116" s="258">
        <f>SUM(IFERROR(VLOOKUP(AP116,CODES!$A$3:$D$1348,4,FALSE)*BC116,0),IFERROR(VLOOKUP(AQ116,CODES!$A$3:$D$1348,4,FALSE)*BF116,0),IFERROR(VLOOKUP(AR116,CODES!$A$3:$D$1348,4,FALSE)*BI116,0),IFERROR(VLOOKUP(AS116,CODES!$A$3:$D$1348,4,FALSE)*BL116,0),IFERROR(VLOOKUP(AT116,CODES!$A$3:$D$1348,4,FALSE)*BO116,0),IFERROR(VLOOKUP(AU116,CODES!$A$3:$D$1348,4,FALSE)*BR116,0),IFERROR(VLOOKUP(AV116,CODES!$A$3:$D$1348,4,FALSE)*BU116,0),IFERROR(VLOOKUP(AW116,CODES!$A$3:$D$1348,4,FALSE)*BX116,0),IFERROR(VLOOKUP(AX116,CODES!$A$3:$D$1348,4,FALSE)*CA116,0),IFERROR(VLOOKUP(AY116,CODES!$A$3:$D$1348,4,FALSE)*CD116,0))</f>
        <v>20</v>
      </c>
      <c r="AO116" s="258">
        <f>SUM(IFERROR(VLOOKUP(AP116,CODES!$A$3:$D$1348,3,FALSE)*BC116,0),IFERROR(VLOOKUP(AQ116,CODES!$A$3:$D$1348,3,FALSE)*BF116,0),IFERROR(VLOOKUP(AR116,CODES!$A$3:$D$1348,3,FALSE)*BI116,0),IFERROR(VLOOKUP(AS116,CODES!$A$3:$D$1348,3,FALSE)*BL116,0),IFERROR(VLOOKUP(AT116,CODES!$A$3:$D$1348,3,FALSE)*BO116,0),IFERROR(VLOOKUP(AU116,CODES!$A$3:$D$1348,3,FALSE)*BR116,0),IFERROR(VLOOKUP(AV116,CODES!$A$3:$D$1348,3,FALSE)*BU116,0),IFERROR(VLOOKUP(AW116,CODES!$A$3:$D$1348,3,FALSE)*BX116,0),IFERROR(VLOOKUP(AX116,CODES!$A$3:$D$1348,3,FALSE)*CA116,0),IFERROR(VLOOKUP(AY116,CODES!$A$3:$D$1348,3,FALSE)*CD116,0))+B116</f>
        <v>9.6468480000000003</v>
      </c>
      <c r="AP116" s="271" t="str">
        <f t="shared" si="103"/>
        <v>KG200x1</v>
      </c>
      <c r="AQ116" s="271" t="str">
        <f t="shared" si="104"/>
        <v/>
      </c>
      <c r="AR116" s="271" t="str">
        <f t="shared" si="105"/>
        <v/>
      </c>
      <c r="AS116" s="271" t="str">
        <f t="shared" si="106"/>
        <v/>
      </c>
      <c r="AT116" s="271" t="str">
        <f t="shared" si="107"/>
        <v/>
      </c>
      <c r="AU116" s="271" t="str">
        <f t="shared" si="108"/>
        <v/>
      </c>
      <c r="AV116" s="271" t="str">
        <f t="shared" si="109"/>
        <v/>
      </c>
      <c r="AW116" s="271" t="str">
        <f t="shared" si="110"/>
        <v/>
      </c>
      <c r="AX116" s="271" t="str">
        <f t="shared" si="111"/>
        <v/>
      </c>
      <c r="AY116" s="271" t="str">
        <f t="shared" si="112"/>
        <v/>
      </c>
      <c r="AZ116" s="258">
        <f t="shared" si="62"/>
        <v>7</v>
      </c>
      <c r="BA116" s="258">
        <f t="shared" si="63"/>
        <v>8</v>
      </c>
      <c r="BB116" s="258">
        <f t="shared" si="113"/>
        <v>0</v>
      </c>
      <c r="BC116" s="258">
        <f t="shared" si="114"/>
        <v>1</v>
      </c>
      <c r="BD116" s="258">
        <f t="shared" si="66"/>
        <v>8</v>
      </c>
      <c r="BE116" s="258">
        <f t="shared" si="115"/>
        <v>0</v>
      </c>
      <c r="BF116" s="258">
        <f t="shared" si="116"/>
        <v>1</v>
      </c>
      <c r="BG116" s="258">
        <f t="shared" si="69"/>
        <v>8</v>
      </c>
      <c r="BH116" s="258">
        <f t="shared" si="117"/>
        <v>0</v>
      </c>
      <c r="BI116" s="258">
        <f t="shared" si="118"/>
        <v>1</v>
      </c>
      <c r="BJ116" s="258">
        <f t="shared" si="72"/>
        <v>8</v>
      </c>
      <c r="BK116" s="258">
        <f t="shared" si="119"/>
        <v>0</v>
      </c>
      <c r="BL116" s="258">
        <f t="shared" si="120"/>
        <v>1</v>
      </c>
      <c r="BM116" s="258">
        <f t="shared" si="75"/>
        <v>8</v>
      </c>
      <c r="BN116" s="258">
        <f t="shared" si="121"/>
        <v>0</v>
      </c>
      <c r="BO116" s="258">
        <f t="shared" si="122"/>
        <v>1</v>
      </c>
      <c r="BP116" s="258">
        <f t="shared" si="78"/>
        <v>8</v>
      </c>
      <c r="BQ116" s="258">
        <f t="shared" si="123"/>
        <v>0</v>
      </c>
      <c r="BR116" s="258">
        <f t="shared" si="124"/>
        <v>1</v>
      </c>
      <c r="BS116" s="258">
        <f t="shared" si="81"/>
        <v>8</v>
      </c>
      <c r="BT116" s="258">
        <f t="shared" si="125"/>
        <v>0</v>
      </c>
      <c r="BU116" s="258">
        <f t="shared" si="126"/>
        <v>1</v>
      </c>
      <c r="BV116" s="258">
        <f t="shared" si="84"/>
        <v>8</v>
      </c>
      <c r="BW116" s="258">
        <f t="shared" si="127"/>
        <v>0</v>
      </c>
      <c r="BX116" s="258">
        <f t="shared" si="128"/>
        <v>1</v>
      </c>
      <c r="BY116" s="258">
        <f t="shared" si="87"/>
        <v>8</v>
      </c>
      <c r="BZ116" s="258">
        <f t="shared" si="129"/>
        <v>0</v>
      </c>
      <c r="CA116" s="258">
        <f t="shared" si="130"/>
        <v>1</v>
      </c>
      <c r="CB116" s="258">
        <f t="shared" si="90"/>
        <v>8</v>
      </c>
      <c r="CC116" s="258">
        <f t="shared" si="131"/>
        <v>0</v>
      </c>
      <c r="CD116" s="258">
        <f t="shared" si="132"/>
        <v>1</v>
      </c>
    </row>
    <row r="117" spans="1:82">
      <c r="A117" s="258" t="s">
        <v>3737</v>
      </c>
      <c r="B117" s="258"/>
      <c r="C117" s="259"/>
      <c r="D117" s="719" t="s">
        <v>3728</v>
      </c>
      <c r="E117" s="258"/>
      <c r="F117" s="258"/>
      <c r="G117" s="258">
        <v>109</v>
      </c>
      <c r="H117" s="743" t="s">
        <v>3738</v>
      </c>
      <c r="I117" s="744"/>
      <c r="J117" s="739" t="s">
        <v>3739</v>
      </c>
      <c r="K117" s="745" t="s">
        <v>3607</v>
      </c>
      <c r="L117" s="745" t="s">
        <v>3673</v>
      </c>
      <c r="M117" s="272">
        <v>380</v>
      </c>
      <c r="N117" s="508">
        <f t="shared" si="30"/>
        <v>42.36</v>
      </c>
      <c r="O117" s="510">
        <f t="shared" si="99"/>
        <v>16096.8</v>
      </c>
      <c r="P117" s="260">
        <f t="shared" si="100"/>
        <v>13.374768</v>
      </c>
      <c r="Q117" s="261">
        <f t="shared" si="101"/>
        <v>25</v>
      </c>
      <c r="R117" s="261">
        <f t="shared" si="96"/>
        <v>0</v>
      </c>
      <c r="S117" s="262"/>
      <c r="T117" s="262"/>
      <c r="U117" s="263">
        <f t="shared" si="35"/>
        <v>1.288</v>
      </c>
      <c r="V117" s="264">
        <f>IF(E117="SP",1,IF(D117="",ExtraMargeMateriaal,(1-VLOOKUP(D117,TabelAankoop[],4,FALSE))))</f>
        <v>1</v>
      </c>
      <c r="W117" s="265">
        <f t="shared" si="36"/>
        <v>0.6885</v>
      </c>
      <c r="X117" s="266">
        <f t="shared" si="37"/>
        <v>1</v>
      </c>
      <c r="Y117" s="267">
        <f t="shared" si="38"/>
        <v>1.46</v>
      </c>
      <c r="Z117" s="267">
        <f t="shared" si="39"/>
        <v>1.1599999999999999</v>
      </c>
      <c r="AA117" s="268">
        <f t="shared" si="40"/>
        <v>16096.8</v>
      </c>
      <c r="AB117" s="456">
        <f t="shared" si="41"/>
        <v>5082.41</v>
      </c>
      <c r="AC117" s="457">
        <f t="shared" si="42"/>
        <v>6546.15</v>
      </c>
      <c r="AD117" s="456">
        <f t="shared" si="43"/>
        <v>9549.5</v>
      </c>
      <c r="AE117" s="458">
        <f t="shared" si="44"/>
        <v>9500</v>
      </c>
      <c r="AF117" s="457">
        <f t="shared" si="102"/>
        <v>158.33333333333334</v>
      </c>
      <c r="AG117" s="456">
        <f t="shared" si="46"/>
        <v>0</v>
      </c>
      <c r="AH117" s="457">
        <f t="shared" si="47"/>
        <v>0</v>
      </c>
      <c r="AI117" s="268">
        <f t="shared" si="48"/>
        <v>13.374768</v>
      </c>
      <c r="AJ117" s="269">
        <f t="shared" si="49"/>
        <v>17.226701184</v>
      </c>
      <c r="AK117" s="270">
        <f t="shared" si="50"/>
        <v>25.130249999999997</v>
      </c>
      <c r="AL117" s="415">
        <f t="shared" si="51"/>
        <v>0</v>
      </c>
      <c r="AM117" s="259" t="str">
        <f>IF(AP117="","",IFERROR(VLOOKUP(AP117,CODES!$A$3:$D$1348,4,FALSE),"X"))&amp;IF(AQ117="","",IFERROR(VLOOKUP(AQ117,CODES!$A$3:$D$1348,4,FALSE),"X"))&amp;IF(AR117="","",IFERROR(VLOOKUP(AR117,CODES!$A$3:$D$1348,4,FALSE),"X"))&amp;IF(AS117="","",IFERROR(VLOOKUP(AS117,CODES!$A$3:$D$1348,4,FALSE),"X"))&amp;IF(AT117="","",IFERROR(VLOOKUP(AT117,CODES!$A$3:$D$1348,4,FALSE),"X"))&amp;IF(AU117="","",IFERROR(VLOOKUP(AU117,CODES!$A$3:$D$1348,4,FALSE),"X"))&amp;IF(AV117="","",IFERROR(VLOOKUP(AV117,CODES!$A$3:$D$1348,4,FALSE),"X"))&amp;IF(AW117="","",IFERROR(VLOOKUP(AW117,CODES!$A$3:$D$1348,4,FALSE),"X"))&amp;IF(AX117="","",IFERROR(VLOOKUP(AX117,CODES!$A$3:$D$1348,4,FALSE),"X"))&amp;IF(AY117="","",IFERROR(VLOOKUP(AY117,CODES!$A$3:$D$1348,4,FALSE),"X"))</f>
        <v>25</v>
      </c>
      <c r="AN117" s="258">
        <f>SUM(IFERROR(VLOOKUP(AP117,CODES!$A$3:$D$1348,4,FALSE)*BC117,0),IFERROR(VLOOKUP(AQ117,CODES!$A$3:$D$1348,4,FALSE)*BF117,0),IFERROR(VLOOKUP(AR117,CODES!$A$3:$D$1348,4,FALSE)*BI117,0),IFERROR(VLOOKUP(AS117,CODES!$A$3:$D$1348,4,FALSE)*BL117,0),IFERROR(VLOOKUP(AT117,CODES!$A$3:$D$1348,4,FALSE)*BO117,0),IFERROR(VLOOKUP(AU117,CODES!$A$3:$D$1348,4,FALSE)*BR117,0),IFERROR(VLOOKUP(AV117,CODES!$A$3:$D$1348,4,FALSE)*BU117,0),IFERROR(VLOOKUP(AW117,CODES!$A$3:$D$1348,4,FALSE)*BX117,0),IFERROR(VLOOKUP(AX117,CODES!$A$3:$D$1348,4,FALSE)*CA117,0),IFERROR(VLOOKUP(AY117,CODES!$A$3:$D$1348,4,FALSE)*CD117,0))</f>
        <v>25</v>
      </c>
      <c r="AO117" s="258">
        <f>SUM(IFERROR(VLOOKUP(AP117,CODES!$A$3:$D$1348,3,FALSE)*BC117,0),IFERROR(VLOOKUP(AQ117,CODES!$A$3:$D$1348,3,FALSE)*BF117,0),IFERROR(VLOOKUP(AR117,CODES!$A$3:$D$1348,3,FALSE)*BI117,0),IFERROR(VLOOKUP(AS117,CODES!$A$3:$D$1348,3,FALSE)*BL117,0),IFERROR(VLOOKUP(AT117,CODES!$A$3:$D$1348,3,FALSE)*BO117,0),IFERROR(VLOOKUP(AU117,CODES!$A$3:$D$1348,3,FALSE)*BR117,0),IFERROR(VLOOKUP(AV117,CODES!$A$3:$D$1348,3,FALSE)*BU117,0),IFERROR(VLOOKUP(AW117,CODES!$A$3:$D$1348,3,FALSE)*BX117,0),IFERROR(VLOOKUP(AX117,CODES!$A$3:$D$1348,3,FALSE)*CA117,0),IFERROR(VLOOKUP(AY117,CODES!$A$3:$D$1348,3,FALSE)*CD117,0))+B117</f>
        <v>13.374768</v>
      </c>
      <c r="AP117" s="271" t="str">
        <f t="shared" si="103"/>
        <v>KG300x1</v>
      </c>
      <c r="AQ117" s="271" t="str">
        <f t="shared" si="104"/>
        <v/>
      </c>
      <c r="AR117" s="271" t="str">
        <f t="shared" si="105"/>
        <v/>
      </c>
      <c r="AS117" s="271" t="str">
        <f t="shared" si="106"/>
        <v/>
      </c>
      <c r="AT117" s="271" t="str">
        <f t="shared" si="107"/>
        <v/>
      </c>
      <c r="AU117" s="271" t="str">
        <f t="shared" si="108"/>
        <v/>
      </c>
      <c r="AV117" s="271" t="str">
        <f t="shared" si="109"/>
        <v/>
      </c>
      <c r="AW117" s="271" t="str">
        <f t="shared" si="110"/>
        <v/>
      </c>
      <c r="AX117" s="271" t="str">
        <f t="shared" si="111"/>
        <v/>
      </c>
      <c r="AY117" s="271" t="str">
        <f t="shared" si="112"/>
        <v/>
      </c>
      <c r="AZ117" s="258">
        <f t="shared" si="62"/>
        <v>7</v>
      </c>
      <c r="BA117" s="258">
        <f t="shared" si="63"/>
        <v>8</v>
      </c>
      <c r="BB117" s="258">
        <f t="shared" si="113"/>
        <v>0</v>
      </c>
      <c r="BC117" s="258">
        <f t="shared" si="114"/>
        <v>1</v>
      </c>
      <c r="BD117" s="258">
        <f t="shared" si="66"/>
        <v>8</v>
      </c>
      <c r="BE117" s="258">
        <f t="shared" si="115"/>
        <v>0</v>
      </c>
      <c r="BF117" s="258">
        <f t="shared" si="116"/>
        <v>1</v>
      </c>
      <c r="BG117" s="258">
        <f t="shared" si="69"/>
        <v>8</v>
      </c>
      <c r="BH117" s="258">
        <f t="shared" si="117"/>
        <v>0</v>
      </c>
      <c r="BI117" s="258">
        <f t="shared" si="118"/>
        <v>1</v>
      </c>
      <c r="BJ117" s="258">
        <f t="shared" si="72"/>
        <v>8</v>
      </c>
      <c r="BK117" s="258">
        <f t="shared" si="119"/>
        <v>0</v>
      </c>
      <c r="BL117" s="258">
        <f t="shared" si="120"/>
        <v>1</v>
      </c>
      <c r="BM117" s="258">
        <f t="shared" si="75"/>
        <v>8</v>
      </c>
      <c r="BN117" s="258">
        <f t="shared" si="121"/>
        <v>0</v>
      </c>
      <c r="BO117" s="258">
        <f t="shared" si="122"/>
        <v>1</v>
      </c>
      <c r="BP117" s="258">
        <f t="shared" si="78"/>
        <v>8</v>
      </c>
      <c r="BQ117" s="258">
        <f t="shared" si="123"/>
        <v>0</v>
      </c>
      <c r="BR117" s="258">
        <f t="shared" si="124"/>
        <v>1</v>
      </c>
      <c r="BS117" s="258">
        <f t="shared" si="81"/>
        <v>8</v>
      </c>
      <c r="BT117" s="258">
        <f t="shared" si="125"/>
        <v>0</v>
      </c>
      <c r="BU117" s="258">
        <f t="shared" si="126"/>
        <v>1</v>
      </c>
      <c r="BV117" s="258">
        <f t="shared" si="84"/>
        <v>8</v>
      </c>
      <c r="BW117" s="258">
        <f t="shared" si="127"/>
        <v>0</v>
      </c>
      <c r="BX117" s="258">
        <f t="shared" si="128"/>
        <v>1</v>
      </c>
      <c r="BY117" s="258">
        <f t="shared" si="87"/>
        <v>8</v>
      </c>
      <c r="BZ117" s="258">
        <f t="shared" si="129"/>
        <v>0</v>
      </c>
      <c r="CA117" s="258">
        <f t="shared" si="130"/>
        <v>1</v>
      </c>
      <c r="CB117" s="258">
        <f t="shared" si="90"/>
        <v>8</v>
      </c>
      <c r="CC117" s="258">
        <f t="shared" si="131"/>
        <v>0</v>
      </c>
      <c r="CD117" s="258">
        <f t="shared" si="132"/>
        <v>1</v>
      </c>
    </row>
    <row r="118" spans="1:82">
      <c r="A118" s="258"/>
      <c r="B118" s="258"/>
      <c r="C118" s="259"/>
      <c r="D118" s="258"/>
      <c r="E118" s="258" t="s">
        <v>3484</v>
      </c>
      <c r="F118" s="258"/>
      <c r="G118" s="258">
        <v>110</v>
      </c>
      <c r="H118" s="743" t="s">
        <v>3740</v>
      </c>
      <c r="I118" s="744"/>
      <c r="J118" s="739" t="s">
        <v>3741</v>
      </c>
      <c r="K118" s="745"/>
      <c r="L118" s="745"/>
      <c r="M118" s="272"/>
      <c r="N118" s="508">
        <f t="shared" si="30"/>
        <v>0</v>
      </c>
      <c r="O118" s="510">
        <f t="shared" si="99"/>
        <v>0</v>
      </c>
      <c r="P118" s="260">
        <f t="shared" si="100"/>
        <v>0</v>
      </c>
      <c r="Q118" s="261">
        <f t="shared" si="101"/>
        <v>0</v>
      </c>
      <c r="R118" s="261">
        <f t="shared" si="96"/>
        <v>0</v>
      </c>
      <c r="S118" s="262"/>
      <c r="T118" s="262"/>
      <c r="U118" s="263">
        <f t="shared" si="35"/>
        <v>1.288</v>
      </c>
      <c r="V118" s="264">
        <f>IF(E118="SP",1,IF(D118="",ExtraMargeMateriaal,(1-VLOOKUP(D118,TabelAankoop[],4,FALSE))))</f>
        <v>1</v>
      </c>
      <c r="W118" s="265">
        <f t="shared" si="36"/>
        <v>0.6885</v>
      </c>
      <c r="X118" s="266">
        <f t="shared" si="37"/>
        <v>1</v>
      </c>
      <c r="Y118" s="267">
        <f t="shared" si="38"/>
        <v>1.46</v>
      </c>
      <c r="Z118" s="267">
        <f t="shared" si="39"/>
        <v>1.1599999999999999</v>
      </c>
      <c r="AA118" s="268">
        <f t="shared" si="40"/>
        <v>0</v>
      </c>
      <c r="AB118" s="456">
        <f t="shared" si="41"/>
        <v>0</v>
      </c>
      <c r="AC118" s="457">
        <f t="shared" si="42"/>
        <v>0</v>
      </c>
      <c r="AD118" s="456">
        <f t="shared" si="43"/>
        <v>0</v>
      </c>
      <c r="AE118" s="458">
        <f t="shared" si="44"/>
        <v>0</v>
      </c>
      <c r="AF118" s="457">
        <f t="shared" si="102"/>
        <v>0</v>
      </c>
      <c r="AG118" s="456">
        <f t="shared" si="46"/>
        <v>0</v>
      </c>
      <c r="AH118" s="457">
        <f t="shared" si="47"/>
        <v>0</v>
      </c>
      <c r="AI118" s="268">
        <f t="shared" si="48"/>
        <v>0</v>
      </c>
      <c r="AJ118" s="269">
        <f t="shared" si="49"/>
        <v>0</v>
      </c>
      <c r="AK118" s="270">
        <f t="shared" si="50"/>
        <v>0</v>
      </c>
      <c r="AL118" s="415">
        <f t="shared" si="51"/>
        <v>0</v>
      </c>
      <c r="AM118" s="259" t="str">
        <f>IF(AP118="","",IFERROR(VLOOKUP(AP118,CODES!$A$3:$D$1348,4,FALSE),"X"))&amp;IF(AQ118="","",IFERROR(VLOOKUP(AQ118,CODES!$A$3:$D$1348,4,FALSE),"X"))&amp;IF(AR118="","",IFERROR(VLOOKUP(AR118,CODES!$A$3:$D$1348,4,FALSE),"X"))&amp;IF(AS118="","",IFERROR(VLOOKUP(AS118,CODES!$A$3:$D$1348,4,FALSE),"X"))&amp;IF(AT118="","",IFERROR(VLOOKUP(AT118,CODES!$A$3:$D$1348,4,FALSE),"X"))&amp;IF(AU118="","",IFERROR(VLOOKUP(AU118,CODES!$A$3:$D$1348,4,FALSE),"X"))&amp;IF(AV118="","",IFERROR(VLOOKUP(AV118,CODES!$A$3:$D$1348,4,FALSE),"X"))&amp;IF(AW118="","",IFERROR(VLOOKUP(AW118,CODES!$A$3:$D$1348,4,FALSE),"X"))&amp;IF(AX118="","",IFERROR(VLOOKUP(AX118,CODES!$A$3:$D$1348,4,FALSE),"X"))&amp;IF(AY118="","",IFERROR(VLOOKUP(AY118,CODES!$A$3:$D$1348,4,FALSE),"X"))</f>
        <v/>
      </c>
      <c r="AN118" s="258">
        <f>SUM(IFERROR(VLOOKUP(AP118,CODES!$A$3:$D$1348,4,FALSE)*BC118,0),IFERROR(VLOOKUP(AQ118,CODES!$A$3:$D$1348,4,FALSE)*BF118,0),IFERROR(VLOOKUP(AR118,CODES!$A$3:$D$1348,4,FALSE)*BI118,0),IFERROR(VLOOKUP(AS118,CODES!$A$3:$D$1348,4,FALSE)*BL118,0),IFERROR(VLOOKUP(AT118,CODES!$A$3:$D$1348,4,FALSE)*BO118,0),IFERROR(VLOOKUP(AU118,CODES!$A$3:$D$1348,4,FALSE)*BR118,0),IFERROR(VLOOKUP(AV118,CODES!$A$3:$D$1348,4,FALSE)*BU118,0),IFERROR(VLOOKUP(AW118,CODES!$A$3:$D$1348,4,FALSE)*BX118,0),IFERROR(VLOOKUP(AX118,CODES!$A$3:$D$1348,4,FALSE)*CA118,0),IFERROR(VLOOKUP(AY118,CODES!$A$3:$D$1348,4,FALSE)*CD118,0))</f>
        <v>0</v>
      </c>
      <c r="AO118" s="258">
        <f>SUM(IFERROR(VLOOKUP(AP118,CODES!$A$3:$D$1348,3,FALSE)*BC118,0),IFERROR(VLOOKUP(AQ118,CODES!$A$3:$D$1348,3,FALSE)*BF118,0),IFERROR(VLOOKUP(AR118,CODES!$A$3:$D$1348,3,FALSE)*BI118,0),IFERROR(VLOOKUP(AS118,CODES!$A$3:$D$1348,3,FALSE)*BL118,0),IFERROR(VLOOKUP(AT118,CODES!$A$3:$D$1348,3,FALSE)*BO118,0),IFERROR(VLOOKUP(AU118,CODES!$A$3:$D$1348,3,FALSE)*BR118,0),IFERROR(VLOOKUP(AV118,CODES!$A$3:$D$1348,3,FALSE)*BU118,0),IFERROR(VLOOKUP(AW118,CODES!$A$3:$D$1348,3,FALSE)*BX118,0),IFERROR(VLOOKUP(AX118,CODES!$A$3:$D$1348,3,FALSE)*CA118,0),IFERROR(VLOOKUP(AY118,CODES!$A$3:$D$1348,3,FALSE)*CD118,0))+B118</f>
        <v>0</v>
      </c>
      <c r="AP118" s="271" t="str">
        <f t="shared" si="103"/>
        <v/>
      </c>
      <c r="AQ118" s="271" t="str">
        <f t="shared" si="104"/>
        <v/>
      </c>
      <c r="AR118" s="271" t="str">
        <f t="shared" si="105"/>
        <v/>
      </c>
      <c r="AS118" s="271" t="str">
        <f t="shared" si="106"/>
        <v/>
      </c>
      <c r="AT118" s="271" t="str">
        <f t="shared" si="107"/>
        <v/>
      </c>
      <c r="AU118" s="271" t="str">
        <f t="shared" si="108"/>
        <v/>
      </c>
      <c r="AV118" s="271" t="str">
        <f t="shared" si="109"/>
        <v/>
      </c>
      <c r="AW118" s="271" t="str">
        <f t="shared" si="110"/>
        <v/>
      </c>
      <c r="AX118" s="271" t="str">
        <f t="shared" si="111"/>
        <v/>
      </c>
      <c r="AY118" s="271" t="str">
        <f t="shared" si="112"/>
        <v/>
      </c>
      <c r="AZ118" s="258">
        <f t="shared" si="62"/>
        <v>0</v>
      </c>
      <c r="BA118" s="258">
        <f t="shared" si="63"/>
        <v>1</v>
      </c>
      <c r="BB118" s="258">
        <f t="shared" si="113"/>
        <v>0</v>
      </c>
      <c r="BC118" s="258">
        <f t="shared" si="114"/>
        <v>1</v>
      </c>
      <c r="BD118" s="258">
        <f t="shared" si="66"/>
        <v>1</v>
      </c>
      <c r="BE118" s="258">
        <f t="shared" si="115"/>
        <v>0</v>
      </c>
      <c r="BF118" s="258">
        <f t="shared" si="116"/>
        <v>1</v>
      </c>
      <c r="BG118" s="258">
        <f t="shared" si="69"/>
        <v>1</v>
      </c>
      <c r="BH118" s="258">
        <f t="shared" si="117"/>
        <v>0</v>
      </c>
      <c r="BI118" s="258">
        <f t="shared" si="118"/>
        <v>1</v>
      </c>
      <c r="BJ118" s="258">
        <f t="shared" si="72"/>
        <v>1</v>
      </c>
      <c r="BK118" s="258">
        <f t="shared" si="119"/>
        <v>0</v>
      </c>
      <c r="BL118" s="258">
        <f t="shared" si="120"/>
        <v>1</v>
      </c>
      <c r="BM118" s="258">
        <f t="shared" si="75"/>
        <v>1</v>
      </c>
      <c r="BN118" s="258">
        <f t="shared" si="121"/>
        <v>0</v>
      </c>
      <c r="BO118" s="258">
        <f t="shared" si="122"/>
        <v>1</v>
      </c>
      <c r="BP118" s="258">
        <f t="shared" si="78"/>
        <v>1</v>
      </c>
      <c r="BQ118" s="258">
        <f t="shared" si="123"/>
        <v>0</v>
      </c>
      <c r="BR118" s="258">
        <f t="shared" si="124"/>
        <v>1</v>
      </c>
      <c r="BS118" s="258">
        <f t="shared" si="81"/>
        <v>1</v>
      </c>
      <c r="BT118" s="258">
        <f t="shared" si="125"/>
        <v>0</v>
      </c>
      <c r="BU118" s="258">
        <f t="shared" si="126"/>
        <v>1</v>
      </c>
      <c r="BV118" s="258">
        <f t="shared" si="84"/>
        <v>1</v>
      </c>
      <c r="BW118" s="258">
        <f t="shared" si="127"/>
        <v>0</v>
      </c>
      <c r="BX118" s="258">
        <f t="shared" si="128"/>
        <v>1</v>
      </c>
      <c r="BY118" s="258">
        <f t="shared" si="87"/>
        <v>1</v>
      </c>
      <c r="BZ118" s="258">
        <f t="shared" si="129"/>
        <v>0</v>
      </c>
      <c r="CA118" s="258">
        <f t="shared" si="130"/>
        <v>1</v>
      </c>
      <c r="CB118" s="258">
        <f t="shared" si="90"/>
        <v>1</v>
      </c>
      <c r="CC118" s="258">
        <f t="shared" si="131"/>
        <v>0</v>
      </c>
      <c r="CD118" s="258">
        <f t="shared" si="132"/>
        <v>1</v>
      </c>
    </row>
    <row r="119" spans="1:82">
      <c r="A119" s="258"/>
      <c r="B119" s="258"/>
      <c r="C119" s="259"/>
      <c r="D119" s="258"/>
      <c r="E119" s="258"/>
      <c r="F119" s="258"/>
      <c r="G119" s="258">
        <v>111</v>
      </c>
      <c r="H119" s="743" t="s">
        <v>3742</v>
      </c>
      <c r="I119" s="744"/>
      <c r="J119" s="739" t="s">
        <v>3743</v>
      </c>
      <c r="K119" s="745"/>
      <c r="L119" s="745"/>
      <c r="M119" s="272"/>
      <c r="N119" s="508">
        <f t="shared" si="30"/>
        <v>0</v>
      </c>
      <c r="O119" s="510">
        <f t="shared" si="99"/>
        <v>0</v>
      </c>
      <c r="P119" s="260">
        <f t="shared" si="100"/>
        <v>0</v>
      </c>
      <c r="Q119" s="261">
        <f t="shared" si="101"/>
        <v>0</v>
      </c>
      <c r="R119" s="261">
        <f t="shared" si="96"/>
        <v>0</v>
      </c>
      <c r="S119" s="262"/>
      <c r="T119" s="262"/>
      <c r="U119" s="263">
        <f t="shared" si="35"/>
        <v>1.288</v>
      </c>
      <c r="V119" s="264">
        <f>IF(E119="SP",1,IF(D119="",ExtraMargeMateriaal,(1-VLOOKUP(D119,TabelAankoop[],4,FALSE))))</f>
        <v>1</v>
      </c>
      <c r="W119" s="265">
        <f t="shared" si="36"/>
        <v>0.6885</v>
      </c>
      <c r="X119" s="266">
        <f t="shared" si="37"/>
        <v>1</v>
      </c>
      <c r="Y119" s="267">
        <f t="shared" si="38"/>
        <v>1.46</v>
      </c>
      <c r="Z119" s="267">
        <f t="shared" si="39"/>
        <v>1.1599999999999999</v>
      </c>
      <c r="AA119" s="268">
        <f t="shared" si="40"/>
        <v>0</v>
      </c>
      <c r="AB119" s="456">
        <f t="shared" si="41"/>
        <v>0</v>
      </c>
      <c r="AC119" s="457">
        <f t="shared" si="42"/>
        <v>0</v>
      </c>
      <c r="AD119" s="456">
        <f t="shared" si="43"/>
        <v>0</v>
      </c>
      <c r="AE119" s="458">
        <f t="shared" si="44"/>
        <v>0</v>
      </c>
      <c r="AF119" s="457">
        <f t="shared" si="102"/>
        <v>0</v>
      </c>
      <c r="AG119" s="456">
        <f t="shared" si="46"/>
        <v>0</v>
      </c>
      <c r="AH119" s="457">
        <f t="shared" si="47"/>
        <v>0</v>
      </c>
      <c r="AI119" s="268">
        <f t="shared" si="48"/>
        <v>0</v>
      </c>
      <c r="AJ119" s="269">
        <f t="shared" si="49"/>
        <v>0</v>
      </c>
      <c r="AK119" s="270">
        <f t="shared" si="50"/>
        <v>0</v>
      </c>
      <c r="AL119" s="415">
        <f t="shared" si="51"/>
        <v>0</v>
      </c>
      <c r="AM119" s="259" t="str">
        <f>IF(AP119="","",IFERROR(VLOOKUP(AP119,CODES!$A$3:$D$1348,4,FALSE),"X"))&amp;IF(AQ119="","",IFERROR(VLOOKUP(AQ119,CODES!$A$3:$D$1348,4,FALSE),"X"))&amp;IF(AR119="","",IFERROR(VLOOKUP(AR119,CODES!$A$3:$D$1348,4,FALSE),"X"))&amp;IF(AS119="","",IFERROR(VLOOKUP(AS119,CODES!$A$3:$D$1348,4,FALSE),"X"))&amp;IF(AT119="","",IFERROR(VLOOKUP(AT119,CODES!$A$3:$D$1348,4,FALSE),"X"))&amp;IF(AU119="","",IFERROR(VLOOKUP(AU119,CODES!$A$3:$D$1348,4,FALSE),"X"))&amp;IF(AV119="","",IFERROR(VLOOKUP(AV119,CODES!$A$3:$D$1348,4,FALSE),"X"))&amp;IF(AW119="","",IFERROR(VLOOKUP(AW119,CODES!$A$3:$D$1348,4,FALSE),"X"))&amp;IF(AX119="","",IFERROR(VLOOKUP(AX119,CODES!$A$3:$D$1348,4,FALSE),"X"))&amp;IF(AY119="","",IFERROR(VLOOKUP(AY119,CODES!$A$3:$D$1348,4,FALSE),"X"))</f>
        <v/>
      </c>
      <c r="AN119" s="258">
        <f>SUM(IFERROR(VLOOKUP(AP119,CODES!$A$3:$D$1348,4,FALSE)*BC119,0),IFERROR(VLOOKUP(AQ119,CODES!$A$3:$D$1348,4,FALSE)*BF119,0),IFERROR(VLOOKUP(AR119,CODES!$A$3:$D$1348,4,FALSE)*BI119,0),IFERROR(VLOOKUP(AS119,CODES!$A$3:$D$1348,4,FALSE)*BL119,0),IFERROR(VLOOKUP(AT119,CODES!$A$3:$D$1348,4,FALSE)*BO119,0),IFERROR(VLOOKUP(AU119,CODES!$A$3:$D$1348,4,FALSE)*BR119,0),IFERROR(VLOOKUP(AV119,CODES!$A$3:$D$1348,4,FALSE)*BU119,0),IFERROR(VLOOKUP(AW119,CODES!$A$3:$D$1348,4,FALSE)*BX119,0),IFERROR(VLOOKUP(AX119,CODES!$A$3:$D$1348,4,FALSE)*CA119,0),IFERROR(VLOOKUP(AY119,CODES!$A$3:$D$1348,4,FALSE)*CD119,0))</f>
        <v>0</v>
      </c>
      <c r="AO119" s="258">
        <f>SUM(IFERROR(VLOOKUP(AP119,CODES!$A$3:$D$1348,3,FALSE)*BC119,0),IFERROR(VLOOKUP(AQ119,CODES!$A$3:$D$1348,3,FALSE)*BF119,0),IFERROR(VLOOKUP(AR119,CODES!$A$3:$D$1348,3,FALSE)*BI119,0),IFERROR(VLOOKUP(AS119,CODES!$A$3:$D$1348,3,FALSE)*BL119,0),IFERROR(VLOOKUP(AT119,CODES!$A$3:$D$1348,3,FALSE)*BO119,0),IFERROR(VLOOKUP(AU119,CODES!$A$3:$D$1348,3,FALSE)*BR119,0),IFERROR(VLOOKUP(AV119,CODES!$A$3:$D$1348,3,FALSE)*BU119,0),IFERROR(VLOOKUP(AW119,CODES!$A$3:$D$1348,3,FALSE)*BX119,0),IFERROR(VLOOKUP(AX119,CODES!$A$3:$D$1348,3,FALSE)*CA119,0),IFERROR(VLOOKUP(AY119,CODES!$A$3:$D$1348,3,FALSE)*CD119,0))+B119</f>
        <v>0</v>
      </c>
      <c r="AP119" s="271" t="str">
        <f t="shared" si="103"/>
        <v/>
      </c>
      <c r="AQ119" s="271" t="str">
        <f t="shared" si="104"/>
        <v/>
      </c>
      <c r="AR119" s="271" t="str">
        <f t="shared" si="105"/>
        <v/>
      </c>
      <c r="AS119" s="271" t="str">
        <f t="shared" si="106"/>
        <v/>
      </c>
      <c r="AT119" s="271" t="str">
        <f t="shared" si="107"/>
        <v/>
      </c>
      <c r="AU119" s="271" t="str">
        <f t="shared" si="108"/>
        <v/>
      </c>
      <c r="AV119" s="271" t="str">
        <f t="shared" si="109"/>
        <v/>
      </c>
      <c r="AW119" s="271" t="str">
        <f t="shared" si="110"/>
        <v/>
      </c>
      <c r="AX119" s="271" t="str">
        <f t="shared" si="111"/>
        <v/>
      </c>
      <c r="AY119" s="271" t="str">
        <f t="shared" si="112"/>
        <v/>
      </c>
      <c r="AZ119" s="258">
        <f t="shared" si="62"/>
        <v>0</v>
      </c>
      <c r="BA119" s="258">
        <f t="shared" si="63"/>
        <v>1</v>
      </c>
      <c r="BB119" s="258">
        <f t="shared" si="113"/>
        <v>0</v>
      </c>
      <c r="BC119" s="258">
        <f t="shared" si="114"/>
        <v>1</v>
      </c>
      <c r="BD119" s="258">
        <f t="shared" si="66"/>
        <v>1</v>
      </c>
      <c r="BE119" s="258">
        <f t="shared" si="115"/>
        <v>0</v>
      </c>
      <c r="BF119" s="258">
        <f t="shared" si="116"/>
        <v>1</v>
      </c>
      <c r="BG119" s="258">
        <f t="shared" si="69"/>
        <v>1</v>
      </c>
      <c r="BH119" s="258">
        <f t="shared" si="117"/>
        <v>0</v>
      </c>
      <c r="BI119" s="258">
        <f t="shared" si="118"/>
        <v>1</v>
      </c>
      <c r="BJ119" s="258">
        <f t="shared" si="72"/>
        <v>1</v>
      </c>
      <c r="BK119" s="258">
        <f t="shared" si="119"/>
        <v>0</v>
      </c>
      <c r="BL119" s="258">
        <f t="shared" si="120"/>
        <v>1</v>
      </c>
      <c r="BM119" s="258">
        <f t="shared" si="75"/>
        <v>1</v>
      </c>
      <c r="BN119" s="258">
        <f t="shared" si="121"/>
        <v>0</v>
      </c>
      <c r="BO119" s="258">
        <f t="shared" si="122"/>
        <v>1</v>
      </c>
      <c r="BP119" s="258">
        <f t="shared" si="78"/>
        <v>1</v>
      </c>
      <c r="BQ119" s="258">
        <f t="shared" si="123"/>
        <v>0</v>
      </c>
      <c r="BR119" s="258">
        <f t="shared" si="124"/>
        <v>1</v>
      </c>
      <c r="BS119" s="258">
        <f t="shared" si="81"/>
        <v>1</v>
      </c>
      <c r="BT119" s="258">
        <f t="shared" si="125"/>
        <v>0</v>
      </c>
      <c r="BU119" s="258">
        <f t="shared" si="126"/>
        <v>1</v>
      </c>
      <c r="BV119" s="258">
        <f t="shared" si="84"/>
        <v>1</v>
      </c>
      <c r="BW119" s="258">
        <f t="shared" si="127"/>
        <v>0</v>
      </c>
      <c r="BX119" s="258">
        <f t="shared" si="128"/>
        <v>1</v>
      </c>
      <c r="BY119" s="258">
        <f t="shared" si="87"/>
        <v>1</v>
      </c>
      <c r="BZ119" s="258">
        <f t="shared" si="129"/>
        <v>0</v>
      </c>
      <c r="CA119" s="258">
        <f t="shared" si="130"/>
        <v>1</v>
      </c>
      <c r="CB119" s="258">
        <f t="shared" si="90"/>
        <v>1</v>
      </c>
      <c r="CC119" s="258">
        <f t="shared" si="131"/>
        <v>0</v>
      </c>
      <c r="CD119" s="258">
        <f t="shared" si="132"/>
        <v>1</v>
      </c>
    </row>
    <row r="120" spans="1:82">
      <c r="A120" s="258" t="s">
        <v>3744</v>
      </c>
      <c r="B120" s="258"/>
      <c r="C120" s="259"/>
      <c r="D120" s="719" t="s">
        <v>3728</v>
      </c>
      <c r="E120" s="258"/>
      <c r="F120" s="258"/>
      <c r="G120" s="258">
        <v>112</v>
      </c>
      <c r="H120" s="743" t="s">
        <v>3745</v>
      </c>
      <c r="I120" s="744"/>
      <c r="J120" s="739" t="s">
        <v>3746</v>
      </c>
      <c r="K120" s="745" t="s">
        <v>3607</v>
      </c>
      <c r="L120" s="745" t="s">
        <v>3673</v>
      </c>
      <c r="M120" s="272">
        <v>10</v>
      </c>
      <c r="N120" s="508">
        <f t="shared" si="30"/>
        <v>46.81</v>
      </c>
      <c r="O120" s="510">
        <f t="shared" si="99"/>
        <v>468.1</v>
      </c>
      <c r="P120" s="260">
        <f t="shared" si="100"/>
        <v>16.830621600000001</v>
      </c>
      <c r="Q120" s="261">
        <f t="shared" si="101"/>
        <v>25</v>
      </c>
      <c r="R120" s="261">
        <f t="shared" si="96"/>
        <v>0</v>
      </c>
      <c r="S120" s="262"/>
      <c r="T120" s="262"/>
      <c r="U120" s="263">
        <f t="shared" si="35"/>
        <v>1.288</v>
      </c>
      <c r="V120" s="264">
        <f>IF(E120="SP",1,IF(D120="",ExtraMargeMateriaal,(1-VLOOKUP(D120,TabelAankoop[],4,FALSE))))</f>
        <v>1</v>
      </c>
      <c r="W120" s="265">
        <f t="shared" si="36"/>
        <v>0.6885</v>
      </c>
      <c r="X120" s="266">
        <f t="shared" si="37"/>
        <v>1</v>
      </c>
      <c r="Y120" s="267">
        <f t="shared" si="38"/>
        <v>1.46</v>
      </c>
      <c r="Z120" s="267">
        <f t="shared" si="39"/>
        <v>1.1599999999999999</v>
      </c>
      <c r="AA120" s="268">
        <f t="shared" si="40"/>
        <v>468.1</v>
      </c>
      <c r="AB120" s="456">
        <f t="shared" si="41"/>
        <v>168.31</v>
      </c>
      <c r="AC120" s="457">
        <f t="shared" si="42"/>
        <v>216.78</v>
      </c>
      <c r="AD120" s="456">
        <f t="shared" si="43"/>
        <v>251.3</v>
      </c>
      <c r="AE120" s="458">
        <f t="shared" si="44"/>
        <v>250</v>
      </c>
      <c r="AF120" s="457">
        <f t="shared" si="102"/>
        <v>4.166666666666667</v>
      </c>
      <c r="AG120" s="456">
        <f t="shared" si="46"/>
        <v>0</v>
      </c>
      <c r="AH120" s="457">
        <f t="shared" si="47"/>
        <v>0</v>
      </c>
      <c r="AI120" s="268">
        <f t="shared" si="48"/>
        <v>16.830621600000001</v>
      </c>
      <c r="AJ120" s="269">
        <f t="shared" si="49"/>
        <v>21.677840620800001</v>
      </c>
      <c r="AK120" s="270">
        <f t="shared" si="50"/>
        <v>25.130249999999997</v>
      </c>
      <c r="AL120" s="415">
        <f t="shared" si="51"/>
        <v>0</v>
      </c>
      <c r="AM120" s="259" t="str">
        <f>IF(AP120="","",IFERROR(VLOOKUP(AP120,CODES!$A$3:$D$1348,4,FALSE),"X"))&amp;IF(AQ120="","",IFERROR(VLOOKUP(AQ120,CODES!$A$3:$D$1348,4,FALSE),"X"))&amp;IF(AR120="","",IFERROR(VLOOKUP(AR120,CODES!$A$3:$D$1348,4,FALSE),"X"))&amp;IF(AS120="","",IFERROR(VLOOKUP(AS120,CODES!$A$3:$D$1348,4,FALSE),"X"))&amp;IF(AT120="","",IFERROR(VLOOKUP(AT120,CODES!$A$3:$D$1348,4,FALSE),"X"))&amp;IF(AU120="","",IFERROR(VLOOKUP(AU120,CODES!$A$3:$D$1348,4,FALSE),"X"))&amp;IF(AV120="","",IFERROR(VLOOKUP(AV120,CODES!$A$3:$D$1348,4,FALSE),"X"))&amp;IF(AW120="","",IFERROR(VLOOKUP(AW120,CODES!$A$3:$D$1348,4,FALSE),"X"))&amp;IF(AX120="","",IFERROR(VLOOKUP(AX120,CODES!$A$3:$D$1348,4,FALSE),"X"))&amp;IF(AY120="","",IFERROR(VLOOKUP(AY120,CODES!$A$3:$D$1348,4,FALSE),"X"))</f>
        <v>25</v>
      </c>
      <c r="AN120" s="258">
        <f>SUM(IFERROR(VLOOKUP(AP120,CODES!$A$3:$D$1348,4,FALSE)*BC120,0),IFERROR(VLOOKUP(AQ120,CODES!$A$3:$D$1348,4,FALSE)*BF120,0),IFERROR(VLOOKUP(AR120,CODES!$A$3:$D$1348,4,FALSE)*BI120,0),IFERROR(VLOOKUP(AS120,CODES!$A$3:$D$1348,4,FALSE)*BL120,0),IFERROR(VLOOKUP(AT120,CODES!$A$3:$D$1348,4,FALSE)*BO120,0),IFERROR(VLOOKUP(AU120,CODES!$A$3:$D$1348,4,FALSE)*BR120,0),IFERROR(VLOOKUP(AV120,CODES!$A$3:$D$1348,4,FALSE)*BU120,0),IFERROR(VLOOKUP(AW120,CODES!$A$3:$D$1348,4,FALSE)*BX120,0),IFERROR(VLOOKUP(AX120,CODES!$A$3:$D$1348,4,FALSE)*CA120,0),IFERROR(VLOOKUP(AY120,CODES!$A$3:$D$1348,4,FALSE)*CD120,0))</f>
        <v>25</v>
      </c>
      <c r="AO120" s="258">
        <f>SUM(IFERROR(VLOOKUP(AP120,CODES!$A$3:$D$1348,3,FALSE)*BC120,0),IFERROR(VLOOKUP(AQ120,CODES!$A$3:$D$1348,3,FALSE)*BF120,0),IFERROR(VLOOKUP(AR120,CODES!$A$3:$D$1348,3,FALSE)*BI120,0),IFERROR(VLOOKUP(AS120,CODES!$A$3:$D$1348,3,FALSE)*BL120,0),IFERROR(VLOOKUP(AT120,CODES!$A$3:$D$1348,3,FALSE)*BO120,0),IFERROR(VLOOKUP(AU120,CODES!$A$3:$D$1348,3,FALSE)*BR120,0),IFERROR(VLOOKUP(AV120,CODES!$A$3:$D$1348,3,FALSE)*BU120,0),IFERROR(VLOOKUP(AW120,CODES!$A$3:$D$1348,3,FALSE)*BX120,0),IFERROR(VLOOKUP(AX120,CODES!$A$3:$D$1348,3,FALSE)*CA120,0),IFERROR(VLOOKUP(AY120,CODES!$A$3:$D$1348,3,FALSE)*CD120,0))+B120</f>
        <v>16.830621600000001</v>
      </c>
      <c r="AP120" s="271" t="str">
        <f t="shared" si="103"/>
        <v>KL300</v>
      </c>
      <c r="AQ120" s="271" t="str">
        <f t="shared" si="104"/>
        <v/>
      </c>
      <c r="AR120" s="271" t="str">
        <f t="shared" si="105"/>
        <v/>
      </c>
      <c r="AS120" s="271" t="str">
        <f t="shared" si="106"/>
        <v/>
      </c>
      <c r="AT120" s="271" t="str">
        <f t="shared" si="107"/>
        <v/>
      </c>
      <c r="AU120" s="271" t="str">
        <f t="shared" si="108"/>
        <v/>
      </c>
      <c r="AV120" s="271" t="str">
        <f t="shared" si="109"/>
        <v/>
      </c>
      <c r="AW120" s="271" t="str">
        <f t="shared" si="110"/>
        <v/>
      </c>
      <c r="AX120" s="271" t="str">
        <f t="shared" si="111"/>
        <v/>
      </c>
      <c r="AY120" s="271" t="str">
        <f t="shared" si="112"/>
        <v/>
      </c>
      <c r="AZ120" s="258">
        <f t="shared" si="62"/>
        <v>5</v>
      </c>
      <c r="BA120" s="258">
        <f t="shared" si="63"/>
        <v>6</v>
      </c>
      <c r="BB120" s="258">
        <f t="shared" si="113"/>
        <v>0</v>
      </c>
      <c r="BC120" s="258">
        <f t="shared" si="114"/>
        <v>1</v>
      </c>
      <c r="BD120" s="258">
        <f t="shared" si="66"/>
        <v>6</v>
      </c>
      <c r="BE120" s="258">
        <f t="shared" si="115"/>
        <v>0</v>
      </c>
      <c r="BF120" s="258">
        <f t="shared" si="116"/>
        <v>1</v>
      </c>
      <c r="BG120" s="258">
        <f t="shared" si="69"/>
        <v>6</v>
      </c>
      <c r="BH120" s="258">
        <f t="shared" si="117"/>
        <v>0</v>
      </c>
      <c r="BI120" s="258">
        <f t="shared" si="118"/>
        <v>1</v>
      </c>
      <c r="BJ120" s="258">
        <f t="shared" si="72"/>
        <v>6</v>
      </c>
      <c r="BK120" s="258">
        <f t="shared" si="119"/>
        <v>0</v>
      </c>
      <c r="BL120" s="258">
        <f t="shared" si="120"/>
        <v>1</v>
      </c>
      <c r="BM120" s="258">
        <f t="shared" si="75"/>
        <v>6</v>
      </c>
      <c r="BN120" s="258">
        <f t="shared" si="121"/>
        <v>0</v>
      </c>
      <c r="BO120" s="258">
        <f t="shared" si="122"/>
        <v>1</v>
      </c>
      <c r="BP120" s="258">
        <f t="shared" si="78"/>
        <v>6</v>
      </c>
      <c r="BQ120" s="258">
        <f t="shared" si="123"/>
        <v>0</v>
      </c>
      <c r="BR120" s="258">
        <f t="shared" si="124"/>
        <v>1</v>
      </c>
      <c r="BS120" s="258">
        <f t="shared" si="81"/>
        <v>6</v>
      </c>
      <c r="BT120" s="258">
        <f t="shared" si="125"/>
        <v>0</v>
      </c>
      <c r="BU120" s="258">
        <f t="shared" si="126"/>
        <v>1</v>
      </c>
      <c r="BV120" s="258">
        <f t="shared" si="84"/>
        <v>6</v>
      </c>
      <c r="BW120" s="258">
        <f t="shared" si="127"/>
        <v>0</v>
      </c>
      <c r="BX120" s="258">
        <f t="shared" si="128"/>
        <v>1</v>
      </c>
      <c r="BY120" s="258">
        <f t="shared" si="87"/>
        <v>6</v>
      </c>
      <c r="BZ120" s="258">
        <f t="shared" si="129"/>
        <v>0</v>
      </c>
      <c r="CA120" s="258">
        <f t="shared" si="130"/>
        <v>1</v>
      </c>
      <c r="CB120" s="258">
        <f t="shared" si="90"/>
        <v>6</v>
      </c>
      <c r="CC120" s="258">
        <f t="shared" si="131"/>
        <v>0</v>
      </c>
      <c r="CD120" s="258">
        <f t="shared" si="132"/>
        <v>1</v>
      </c>
    </row>
    <row r="121" spans="1:82">
      <c r="A121" s="258"/>
      <c r="B121" s="258"/>
      <c r="C121" s="259"/>
      <c r="D121" s="258"/>
      <c r="E121" s="258"/>
      <c r="F121" s="258"/>
      <c r="G121" s="258">
        <v>113</v>
      </c>
      <c r="H121" s="743" t="s">
        <v>3721</v>
      </c>
      <c r="I121" s="744"/>
      <c r="J121" s="739" t="s">
        <v>3747</v>
      </c>
      <c r="K121" s="745"/>
      <c r="L121" s="745"/>
      <c r="M121" s="272"/>
      <c r="N121" s="508">
        <f t="shared" si="30"/>
        <v>0</v>
      </c>
      <c r="O121" s="510">
        <f t="shared" si="99"/>
        <v>0</v>
      </c>
      <c r="P121" s="260">
        <f t="shared" si="100"/>
        <v>0</v>
      </c>
      <c r="Q121" s="261">
        <f t="shared" si="101"/>
        <v>0</v>
      </c>
      <c r="R121" s="261">
        <f t="shared" si="96"/>
        <v>0</v>
      </c>
      <c r="S121" s="262"/>
      <c r="T121" s="262"/>
      <c r="U121" s="263">
        <f t="shared" si="35"/>
        <v>1.288</v>
      </c>
      <c r="V121" s="264">
        <f>IF(E121="SP",1,IF(D121="",ExtraMargeMateriaal,(1-VLOOKUP(D121,TabelAankoop[],4,FALSE))))</f>
        <v>1</v>
      </c>
      <c r="W121" s="265">
        <f t="shared" si="36"/>
        <v>0.6885</v>
      </c>
      <c r="X121" s="266">
        <f t="shared" si="37"/>
        <v>1</v>
      </c>
      <c r="Y121" s="267">
        <f t="shared" si="38"/>
        <v>1.46</v>
      </c>
      <c r="Z121" s="267">
        <f t="shared" si="39"/>
        <v>1.1599999999999999</v>
      </c>
      <c r="AA121" s="268">
        <f t="shared" si="40"/>
        <v>0</v>
      </c>
      <c r="AB121" s="456">
        <f t="shared" si="41"/>
        <v>0</v>
      </c>
      <c r="AC121" s="457">
        <f t="shared" si="42"/>
        <v>0</v>
      </c>
      <c r="AD121" s="456">
        <f t="shared" si="43"/>
        <v>0</v>
      </c>
      <c r="AE121" s="458">
        <f t="shared" si="44"/>
        <v>0</v>
      </c>
      <c r="AF121" s="457">
        <f t="shared" si="102"/>
        <v>0</v>
      </c>
      <c r="AG121" s="456">
        <f t="shared" si="46"/>
        <v>0</v>
      </c>
      <c r="AH121" s="457">
        <f t="shared" si="47"/>
        <v>0</v>
      </c>
      <c r="AI121" s="268">
        <f t="shared" si="48"/>
        <v>0</v>
      </c>
      <c r="AJ121" s="269">
        <f t="shared" si="49"/>
        <v>0</v>
      </c>
      <c r="AK121" s="270">
        <f t="shared" si="50"/>
        <v>0</v>
      </c>
      <c r="AL121" s="415">
        <f t="shared" si="51"/>
        <v>0</v>
      </c>
      <c r="AM121" s="259" t="str">
        <f>IF(AP121="","",IFERROR(VLOOKUP(AP121,CODES!$A$3:$D$1348,4,FALSE),"X"))&amp;IF(AQ121="","",IFERROR(VLOOKUP(AQ121,CODES!$A$3:$D$1348,4,FALSE),"X"))&amp;IF(AR121="","",IFERROR(VLOOKUP(AR121,CODES!$A$3:$D$1348,4,FALSE),"X"))&amp;IF(AS121="","",IFERROR(VLOOKUP(AS121,CODES!$A$3:$D$1348,4,FALSE),"X"))&amp;IF(AT121="","",IFERROR(VLOOKUP(AT121,CODES!$A$3:$D$1348,4,FALSE),"X"))&amp;IF(AU121="","",IFERROR(VLOOKUP(AU121,CODES!$A$3:$D$1348,4,FALSE),"X"))&amp;IF(AV121="","",IFERROR(VLOOKUP(AV121,CODES!$A$3:$D$1348,4,FALSE),"X"))&amp;IF(AW121="","",IFERROR(VLOOKUP(AW121,CODES!$A$3:$D$1348,4,FALSE),"X"))&amp;IF(AX121="","",IFERROR(VLOOKUP(AX121,CODES!$A$3:$D$1348,4,FALSE),"X"))&amp;IF(AY121="","",IFERROR(VLOOKUP(AY121,CODES!$A$3:$D$1348,4,FALSE),"X"))</f>
        <v/>
      </c>
      <c r="AN121" s="258">
        <f>SUM(IFERROR(VLOOKUP(AP121,CODES!$A$3:$D$1348,4,FALSE)*BC121,0),IFERROR(VLOOKUP(AQ121,CODES!$A$3:$D$1348,4,FALSE)*BF121,0),IFERROR(VLOOKUP(AR121,CODES!$A$3:$D$1348,4,FALSE)*BI121,0),IFERROR(VLOOKUP(AS121,CODES!$A$3:$D$1348,4,FALSE)*BL121,0),IFERROR(VLOOKUP(AT121,CODES!$A$3:$D$1348,4,FALSE)*BO121,0),IFERROR(VLOOKUP(AU121,CODES!$A$3:$D$1348,4,FALSE)*BR121,0),IFERROR(VLOOKUP(AV121,CODES!$A$3:$D$1348,4,FALSE)*BU121,0),IFERROR(VLOOKUP(AW121,CODES!$A$3:$D$1348,4,FALSE)*BX121,0),IFERROR(VLOOKUP(AX121,CODES!$A$3:$D$1348,4,FALSE)*CA121,0),IFERROR(VLOOKUP(AY121,CODES!$A$3:$D$1348,4,FALSE)*CD121,0))</f>
        <v>0</v>
      </c>
      <c r="AO121" s="258">
        <f>SUM(IFERROR(VLOOKUP(AP121,CODES!$A$3:$D$1348,3,FALSE)*BC121,0),IFERROR(VLOOKUP(AQ121,CODES!$A$3:$D$1348,3,FALSE)*BF121,0),IFERROR(VLOOKUP(AR121,CODES!$A$3:$D$1348,3,FALSE)*BI121,0),IFERROR(VLOOKUP(AS121,CODES!$A$3:$D$1348,3,FALSE)*BL121,0),IFERROR(VLOOKUP(AT121,CODES!$A$3:$D$1348,3,FALSE)*BO121,0),IFERROR(VLOOKUP(AU121,CODES!$A$3:$D$1348,3,FALSE)*BR121,0),IFERROR(VLOOKUP(AV121,CODES!$A$3:$D$1348,3,FALSE)*BU121,0),IFERROR(VLOOKUP(AW121,CODES!$A$3:$D$1348,3,FALSE)*BX121,0),IFERROR(VLOOKUP(AX121,CODES!$A$3:$D$1348,3,FALSE)*CA121,0),IFERROR(VLOOKUP(AY121,CODES!$A$3:$D$1348,3,FALSE)*CD121,0))+B121</f>
        <v>0</v>
      </c>
      <c r="AP121" s="271" t="str">
        <f t="shared" si="103"/>
        <v/>
      </c>
      <c r="AQ121" s="271" t="str">
        <f t="shared" si="104"/>
        <v/>
      </c>
      <c r="AR121" s="271" t="str">
        <f t="shared" si="105"/>
        <v/>
      </c>
      <c r="AS121" s="271" t="str">
        <f t="shared" si="106"/>
        <v/>
      </c>
      <c r="AT121" s="271" t="str">
        <f t="shared" si="107"/>
        <v/>
      </c>
      <c r="AU121" s="271" t="str">
        <f t="shared" si="108"/>
        <v/>
      </c>
      <c r="AV121" s="271" t="str">
        <f t="shared" si="109"/>
        <v/>
      </c>
      <c r="AW121" s="271" t="str">
        <f t="shared" si="110"/>
        <v/>
      </c>
      <c r="AX121" s="271" t="str">
        <f t="shared" si="111"/>
        <v/>
      </c>
      <c r="AY121" s="271" t="str">
        <f t="shared" si="112"/>
        <v/>
      </c>
      <c r="AZ121" s="258">
        <f t="shared" si="62"/>
        <v>0</v>
      </c>
      <c r="BA121" s="258">
        <f t="shared" si="63"/>
        <v>1</v>
      </c>
      <c r="BB121" s="258">
        <f t="shared" si="113"/>
        <v>0</v>
      </c>
      <c r="BC121" s="258">
        <f t="shared" si="114"/>
        <v>1</v>
      </c>
      <c r="BD121" s="258">
        <f t="shared" si="66"/>
        <v>1</v>
      </c>
      <c r="BE121" s="258">
        <f t="shared" si="115"/>
        <v>0</v>
      </c>
      <c r="BF121" s="258">
        <f t="shared" si="116"/>
        <v>1</v>
      </c>
      <c r="BG121" s="258">
        <f t="shared" si="69"/>
        <v>1</v>
      </c>
      <c r="BH121" s="258">
        <f t="shared" si="117"/>
        <v>0</v>
      </c>
      <c r="BI121" s="258">
        <f t="shared" si="118"/>
        <v>1</v>
      </c>
      <c r="BJ121" s="258">
        <f t="shared" si="72"/>
        <v>1</v>
      </c>
      <c r="BK121" s="258">
        <f t="shared" si="119"/>
        <v>0</v>
      </c>
      <c r="BL121" s="258">
        <f t="shared" si="120"/>
        <v>1</v>
      </c>
      <c r="BM121" s="258">
        <f t="shared" si="75"/>
        <v>1</v>
      </c>
      <c r="BN121" s="258">
        <f t="shared" si="121"/>
        <v>0</v>
      </c>
      <c r="BO121" s="258">
        <f t="shared" si="122"/>
        <v>1</v>
      </c>
      <c r="BP121" s="258">
        <f t="shared" si="78"/>
        <v>1</v>
      </c>
      <c r="BQ121" s="258">
        <f t="shared" si="123"/>
        <v>0</v>
      </c>
      <c r="BR121" s="258">
        <f t="shared" si="124"/>
        <v>1</v>
      </c>
      <c r="BS121" s="258">
        <f t="shared" si="81"/>
        <v>1</v>
      </c>
      <c r="BT121" s="258">
        <f t="shared" si="125"/>
        <v>0</v>
      </c>
      <c r="BU121" s="258">
        <f t="shared" si="126"/>
        <v>1</v>
      </c>
      <c r="BV121" s="258">
        <f t="shared" si="84"/>
        <v>1</v>
      </c>
      <c r="BW121" s="258">
        <f t="shared" si="127"/>
        <v>0</v>
      </c>
      <c r="BX121" s="258">
        <f t="shared" si="128"/>
        <v>1</v>
      </c>
      <c r="BY121" s="258">
        <f t="shared" si="87"/>
        <v>1</v>
      </c>
      <c r="BZ121" s="258">
        <f t="shared" si="129"/>
        <v>0</v>
      </c>
      <c r="CA121" s="258">
        <f t="shared" si="130"/>
        <v>1</v>
      </c>
      <c r="CB121" s="258">
        <f t="shared" si="90"/>
        <v>1</v>
      </c>
      <c r="CC121" s="258">
        <f t="shared" si="131"/>
        <v>0</v>
      </c>
      <c r="CD121" s="258">
        <f t="shared" si="132"/>
        <v>1</v>
      </c>
    </row>
    <row r="122" spans="1:82">
      <c r="A122" s="258"/>
      <c r="B122" s="258"/>
      <c r="C122" s="259"/>
      <c r="D122" s="258"/>
      <c r="E122" s="258" t="s">
        <v>3484</v>
      </c>
      <c r="F122" s="258"/>
      <c r="G122" s="258">
        <v>114</v>
      </c>
      <c r="H122" s="743" t="s">
        <v>3748</v>
      </c>
      <c r="I122" s="744"/>
      <c r="J122" s="739" t="s">
        <v>3749</v>
      </c>
      <c r="K122" s="745"/>
      <c r="L122" s="745"/>
      <c r="M122" s="272"/>
      <c r="N122" s="508">
        <f t="shared" si="30"/>
        <v>0</v>
      </c>
      <c r="O122" s="510">
        <f t="shared" si="99"/>
        <v>0</v>
      </c>
      <c r="P122" s="260">
        <f t="shared" si="100"/>
        <v>0</v>
      </c>
      <c r="Q122" s="261">
        <f t="shared" si="101"/>
        <v>0</v>
      </c>
      <c r="R122" s="261">
        <f t="shared" si="96"/>
        <v>0</v>
      </c>
      <c r="S122" s="262"/>
      <c r="T122" s="262"/>
      <c r="U122" s="263">
        <f t="shared" si="35"/>
        <v>1.288</v>
      </c>
      <c r="V122" s="264">
        <f>IF(E122="SP",1,IF(D122="",ExtraMargeMateriaal,(1-VLOOKUP(D122,TabelAankoop[],4,FALSE))))</f>
        <v>1</v>
      </c>
      <c r="W122" s="265">
        <f t="shared" si="36"/>
        <v>0.6885</v>
      </c>
      <c r="X122" s="266">
        <f t="shared" si="37"/>
        <v>1</v>
      </c>
      <c r="Y122" s="267">
        <f t="shared" si="38"/>
        <v>1.46</v>
      </c>
      <c r="Z122" s="267">
        <f t="shared" si="39"/>
        <v>1.1599999999999999</v>
      </c>
      <c r="AA122" s="268">
        <f t="shared" si="40"/>
        <v>0</v>
      </c>
      <c r="AB122" s="456">
        <f t="shared" si="41"/>
        <v>0</v>
      </c>
      <c r="AC122" s="457">
        <f t="shared" si="42"/>
        <v>0</v>
      </c>
      <c r="AD122" s="456">
        <f t="shared" si="43"/>
        <v>0</v>
      </c>
      <c r="AE122" s="458">
        <f t="shared" si="44"/>
        <v>0</v>
      </c>
      <c r="AF122" s="457">
        <f t="shared" si="102"/>
        <v>0</v>
      </c>
      <c r="AG122" s="456">
        <f t="shared" si="46"/>
        <v>0</v>
      </c>
      <c r="AH122" s="457">
        <f t="shared" si="47"/>
        <v>0</v>
      </c>
      <c r="AI122" s="268">
        <f t="shared" si="48"/>
        <v>0</v>
      </c>
      <c r="AJ122" s="269">
        <f t="shared" si="49"/>
        <v>0</v>
      </c>
      <c r="AK122" s="270">
        <f t="shared" si="50"/>
        <v>0</v>
      </c>
      <c r="AL122" s="415">
        <f t="shared" si="51"/>
        <v>0</v>
      </c>
      <c r="AM122" s="259" t="str">
        <f>IF(AP122="","",IFERROR(VLOOKUP(AP122,CODES!$A$3:$D$1348,4,FALSE),"X"))&amp;IF(AQ122="","",IFERROR(VLOOKUP(AQ122,CODES!$A$3:$D$1348,4,FALSE),"X"))&amp;IF(AR122="","",IFERROR(VLOOKUP(AR122,CODES!$A$3:$D$1348,4,FALSE),"X"))&amp;IF(AS122="","",IFERROR(VLOOKUP(AS122,CODES!$A$3:$D$1348,4,FALSE),"X"))&amp;IF(AT122="","",IFERROR(VLOOKUP(AT122,CODES!$A$3:$D$1348,4,FALSE),"X"))&amp;IF(AU122="","",IFERROR(VLOOKUP(AU122,CODES!$A$3:$D$1348,4,FALSE),"X"))&amp;IF(AV122="","",IFERROR(VLOOKUP(AV122,CODES!$A$3:$D$1348,4,FALSE),"X"))&amp;IF(AW122="","",IFERROR(VLOOKUP(AW122,CODES!$A$3:$D$1348,4,FALSE),"X"))&amp;IF(AX122="","",IFERROR(VLOOKUP(AX122,CODES!$A$3:$D$1348,4,FALSE),"X"))&amp;IF(AY122="","",IFERROR(VLOOKUP(AY122,CODES!$A$3:$D$1348,4,FALSE),"X"))</f>
        <v/>
      </c>
      <c r="AN122" s="258">
        <f>SUM(IFERROR(VLOOKUP(AP122,CODES!$A$3:$D$1348,4,FALSE)*BC122,0),IFERROR(VLOOKUP(AQ122,CODES!$A$3:$D$1348,4,FALSE)*BF122,0),IFERROR(VLOOKUP(AR122,CODES!$A$3:$D$1348,4,FALSE)*BI122,0),IFERROR(VLOOKUP(AS122,CODES!$A$3:$D$1348,4,FALSE)*BL122,0),IFERROR(VLOOKUP(AT122,CODES!$A$3:$D$1348,4,FALSE)*BO122,0),IFERROR(VLOOKUP(AU122,CODES!$A$3:$D$1348,4,FALSE)*BR122,0),IFERROR(VLOOKUP(AV122,CODES!$A$3:$D$1348,4,FALSE)*BU122,0),IFERROR(VLOOKUP(AW122,CODES!$A$3:$D$1348,4,FALSE)*BX122,0),IFERROR(VLOOKUP(AX122,CODES!$A$3:$D$1348,4,FALSE)*CA122,0),IFERROR(VLOOKUP(AY122,CODES!$A$3:$D$1348,4,FALSE)*CD122,0))</f>
        <v>0</v>
      </c>
      <c r="AO122" s="258">
        <f>SUM(IFERROR(VLOOKUP(AP122,CODES!$A$3:$D$1348,3,FALSE)*BC122,0),IFERROR(VLOOKUP(AQ122,CODES!$A$3:$D$1348,3,FALSE)*BF122,0),IFERROR(VLOOKUP(AR122,CODES!$A$3:$D$1348,3,FALSE)*BI122,0),IFERROR(VLOOKUP(AS122,CODES!$A$3:$D$1348,3,FALSE)*BL122,0),IFERROR(VLOOKUP(AT122,CODES!$A$3:$D$1348,3,FALSE)*BO122,0),IFERROR(VLOOKUP(AU122,CODES!$A$3:$D$1348,3,FALSE)*BR122,0),IFERROR(VLOOKUP(AV122,CODES!$A$3:$D$1348,3,FALSE)*BU122,0),IFERROR(VLOOKUP(AW122,CODES!$A$3:$D$1348,3,FALSE)*BX122,0),IFERROR(VLOOKUP(AX122,CODES!$A$3:$D$1348,3,FALSE)*CA122,0),IFERROR(VLOOKUP(AY122,CODES!$A$3:$D$1348,3,FALSE)*CD122,0))+B122</f>
        <v>0</v>
      </c>
      <c r="AP122" s="271" t="str">
        <f t="shared" si="103"/>
        <v/>
      </c>
      <c r="AQ122" s="271" t="str">
        <f t="shared" si="104"/>
        <v/>
      </c>
      <c r="AR122" s="271" t="str">
        <f t="shared" si="105"/>
        <v/>
      </c>
      <c r="AS122" s="271" t="str">
        <f t="shared" si="106"/>
        <v/>
      </c>
      <c r="AT122" s="271" t="str">
        <f t="shared" si="107"/>
        <v/>
      </c>
      <c r="AU122" s="271" t="str">
        <f t="shared" si="108"/>
        <v/>
      </c>
      <c r="AV122" s="271" t="str">
        <f t="shared" si="109"/>
        <v/>
      </c>
      <c r="AW122" s="271" t="str">
        <f t="shared" si="110"/>
        <v/>
      </c>
      <c r="AX122" s="271" t="str">
        <f t="shared" si="111"/>
        <v/>
      </c>
      <c r="AY122" s="271" t="str">
        <f t="shared" si="112"/>
        <v/>
      </c>
      <c r="AZ122" s="258">
        <f t="shared" si="62"/>
        <v>0</v>
      </c>
      <c r="BA122" s="258">
        <f t="shared" si="63"/>
        <v>1</v>
      </c>
      <c r="BB122" s="258">
        <f t="shared" si="113"/>
        <v>0</v>
      </c>
      <c r="BC122" s="258">
        <f t="shared" si="114"/>
        <v>1</v>
      </c>
      <c r="BD122" s="258">
        <f t="shared" si="66"/>
        <v>1</v>
      </c>
      <c r="BE122" s="258">
        <f t="shared" si="115"/>
        <v>0</v>
      </c>
      <c r="BF122" s="258">
        <f t="shared" si="116"/>
        <v>1</v>
      </c>
      <c r="BG122" s="258">
        <f t="shared" si="69"/>
        <v>1</v>
      </c>
      <c r="BH122" s="258">
        <f t="shared" si="117"/>
        <v>0</v>
      </c>
      <c r="BI122" s="258">
        <f t="shared" si="118"/>
        <v>1</v>
      </c>
      <c r="BJ122" s="258">
        <f t="shared" si="72"/>
        <v>1</v>
      </c>
      <c r="BK122" s="258">
        <f t="shared" si="119"/>
        <v>0</v>
      </c>
      <c r="BL122" s="258">
        <f t="shared" si="120"/>
        <v>1</v>
      </c>
      <c r="BM122" s="258">
        <f t="shared" si="75"/>
        <v>1</v>
      </c>
      <c r="BN122" s="258">
        <f t="shared" si="121"/>
        <v>0</v>
      </c>
      <c r="BO122" s="258">
        <f t="shared" si="122"/>
        <v>1</v>
      </c>
      <c r="BP122" s="258">
        <f t="shared" si="78"/>
        <v>1</v>
      </c>
      <c r="BQ122" s="258">
        <f t="shared" si="123"/>
        <v>0</v>
      </c>
      <c r="BR122" s="258">
        <f t="shared" si="124"/>
        <v>1</v>
      </c>
      <c r="BS122" s="258">
        <f t="shared" si="81"/>
        <v>1</v>
      </c>
      <c r="BT122" s="258">
        <f t="shared" si="125"/>
        <v>0</v>
      </c>
      <c r="BU122" s="258">
        <f t="shared" si="126"/>
        <v>1</v>
      </c>
      <c r="BV122" s="258">
        <f t="shared" si="84"/>
        <v>1</v>
      </c>
      <c r="BW122" s="258">
        <f t="shared" si="127"/>
        <v>0</v>
      </c>
      <c r="BX122" s="258">
        <f t="shared" si="128"/>
        <v>1</v>
      </c>
      <c r="BY122" s="258">
        <f t="shared" si="87"/>
        <v>1</v>
      </c>
      <c r="BZ122" s="258">
        <f t="shared" si="129"/>
        <v>0</v>
      </c>
      <c r="CA122" s="258">
        <f t="shared" si="130"/>
        <v>1</v>
      </c>
      <c r="CB122" s="258">
        <f t="shared" si="90"/>
        <v>1</v>
      </c>
      <c r="CC122" s="258">
        <f t="shared" si="131"/>
        <v>0</v>
      </c>
      <c r="CD122" s="258">
        <f t="shared" si="132"/>
        <v>1</v>
      </c>
    </row>
    <row r="123" spans="1:82">
      <c r="A123" s="258"/>
      <c r="B123" s="258"/>
      <c r="C123" s="259"/>
      <c r="D123" s="258"/>
      <c r="E123" s="258"/>
      <c r="F123" s="258"/>
      <c r="G123" s="258">
        <v>115</v>
      </c>
      <c r="H123" s="743" t="s">
        <v>3750</v>
      </c>
      <c r="I123" s="744"/>
      <c r="J123" s="739" t="s">
        <v>3751</v>
      </c>
      <c r="K123" s="745"/>
      <c r="L123" s="745"/>
      <c r="M123" s="272"/>
      <c r="N123" s="508">
        <f t="shared" si="30"/>
        <v>0</v>
      </c>
      <c r="O123" s="510">
        <f t="shared" si="99"/>
        <v>0</v>
      </c>
      <c r="P123" s="260">
        <f t="shared" si="100"/>
        <v>0</v>
      </c>
      <c r="Q123" s="261">
        <f t="shared" si="101"/>
        <v>0</v>
      </c>
      <c r="R123" s="261">
        <f t="shared" si="96"/>
        <v>0</v>
      </c>
      <c r="S123" s="262"/>
      <c r="T123" s="262"/>
      <c r="U123" s="263">
        <f t="shared" si="35"/>
        <v>1.288</v>
      </c>
      <c r="V123" s="264">
        <f>IF(E123="SP",1,IF(D123="",ExtraMargeMateriaal,(1-VLOOKUP(D123,TabelAankoop[],4,FALSE))))</f>
        <v>1</v>
      </c>
      <c r="W123" s="265">
        <f t="shared" si="36"/>
        <v>0.6885</v>
      </c>
      <c r="X123" s="266">
        <f t="shared" si="37"/>
        <v>1</v>
      </c>
      <c r="Y123" s="267">
        <f t="shared" si="38"/>
        <v>1.46</v>
      </c>
      <c r="Z123" s="267">
        <f t="shared" si="39"/>
        <v>1.1599999999999999</v>
      </c>
      <c r="AA123" s="268">
        <f t="shared" si="40"/>
        <v>0</v>
      </c>
      <c r="AB123" s="456">
        <f t="shared" si="41"/>
        <v>0</v>
      </c>
      <c r="AC123" s="457">
        <f t="shared" si="42"/>
        <v>0</v>
      </c>
      <c r="AD123" s="456">
        <f t="shared" si="43"/>
        <v>0</v>
      </c>
      <c r="AE123" s="458">
        <f t="shared" si="44"/>
        <v>0</v>
      </c>
      <c r="AF123" s="457">
        <f t="shared" si="102"/>
        <v>0</v>
      </c>
      <c r="AG123" s="456">
        <f t="shared" si="46"/>
        <v>0</v>
      </c>
      <c r="AH123" s="457">
        <f t="shared" si="47"/>
        <v>0</v>
      </c>
      <c r="AI123" s="268">
        <f t="shared" si="48"/>
        <v>0</v>
      </c>
      <c r="AJ123" s="269">
        <f t="shared" si="49"/>
        <v>0</v>
      </c>
      <c r="AK123" s="270">
        <f t="shared" si="50"/>
        <v>0</v>
      </c>
      <c r="AL123" s="415">
        <f t="shared" si="51"/>
        <v>0</v>
      </c>
      <c r="AM123" s="259" t="str">
        <f>IF(AP123="","",IFERROR(VLOOKUP(AP123,CODES!$A$3:$D$1348,4,FALSE),"X"))&amp;IF(AQ123="","",IFERROR(VLOOKUP(AQ123,CODES!$A$3:$D$1348,4,FALSE),"X"))&amp;IF(AR123="","",IFERROR(VLOOKUP(AR123,CODES!$A$3:$D$1348,4,FALSE),"X"))&amp;IF(AS123="","",IFERROR(VLOOKUP(AS123,CODES!$A$3:$D$1348,4,FALSE),"X"))&amp;IF(AT123="","",IFERROR(VLOOKUP(AT123,CODES!$A$3:$D$1348,4,FALSE),"X"))&amp;IF(AU123="","",IFERROR(VLOOKUP(AU123,CODES!$A$3:$D$1348,4,FALSE),"X"))&amp;IF(AV123="","",IFERROR(VLOOKUP(AV123,CODES!$A$3:$D$1348,4,FALSE),"X"))&amp;IF(AW123="","",IFERROR(VLOOKUP(AW123,CODES!$A$3:$D$1348,4,FALSE),"X"))&amp;IF(AX123="","",IFERROR(VLOOKUP(AX123,CODES!$A$3:$D$1348,4,FALSE),"X"))&amp;IF(AY123="","",IFERROR(VLOOKUP(AY123,CODES!$A$3:$D$1348,4,FALSE),"X"))</f>
        <v/>
      </c>
      <c r="AN123" s="258">
        <f>SUM(IFERROR(VLOOKUP(AP123,CODES!$A$3:$D$1348,4,FALSE)*BC123,0),IFERROR(VLOOKUP(AQ123,CODES!$A$3:$D$1348,4,FALSE)*BF123,0),IFERROR(VLOOKUP(AR123,CODES!$A$3:$D$1348,4,FALSE)*BI123,0),IFERROR(VLOOKUP(AS123,CODES!$A$3:$D$1348,4,FALSE)*BL123,0),IFERROR(VLOOKUP(AT123,CODES!$A$3:$D$1348,4,FALSE)*BO123,0),IFERROR(VLOOKUP(AU123,CODES!$A$3:$D$1348,4,FALSE)*BR123,0),IFERROR(VLOOKUP(AV123,CODES!$A$3:$D$1348,4,FALSE)*BU123,0),IFERROR(VLOOKUP(AW123,CODES!$A$3:$D$1348,4,FALSE)*BX123,0),IFERROR(VLOOKUP(AX123,CODES!$A$3:$D$1348,4,FALSE)*CA123,0),IFERROR(VLOOKUP(AY123,CODES!$A$3:$D$1348,4,FALSE)*CD123,0))</f>
        <v>0</v>
      </c>
      <c r="AO123" s="258">
        <f>SUM(IFERROR(VLOOKUP(AP123,CODES!$A$3:$D$1348,3,FALSE)*BC123,0),IFERROR(VLOOKUP(AQ123,CODES!$A$3:$D$1348,3,FALSE)*BF123,0),IFERROR(VLOOKUP(AR123,CODES!$A$3:$D$1348,3,FALSE)*BI123,0),IFERROR(VLOOKUP(AS123,CODES!$A$3:$D$1348,3,FALSE)*BL123,0),IFERROR(VLOOKUP(AT123,CODES!$A$3:$D$1348,3,FALSE)*BO123,0),IFERROR(VLOOKUP(AU123,CODES!$A$3:$D$1348,3,FALSE)*BR123,0),IFERROR(VLOOKUP(AV123,CODES!$A$3:$D$1348,3,FALSE)*BU123,0),IFERROR(VLOOKUP(AW123,CODES!$A$3:$D$1348,3,FALSE)*BX123,0),IFERROR(VLOOKUP(AX123,CODES!$A$3:$D$1348,3,FALSE)*CA123,0),IFERROR(VLOOKUP(AY123,CODES!$A$3:$D$1348,3,FALSE)*CD123,0))+B123</f>
        <v>0</v>
      </c>
      <c r="AP123" s="271" t="str">
        <f t="shared" si="103"/>
        <v/>
      </c>
      <c r="AQ123" s="271" t="str">
        <f t="shared" si="104"/>
        <v/>
      </c>
      <c r="AR123" s="271" t="str">
        <f t="shared" si="105"/>
        <v/>
      </c>
      <c r="AS123" s="271" t="str">
        <f t="shared" si="106"/>
        <v/>
      </c>
      <c r="AT123" s="271" t="str">
        <f t="shared" si="107"/>
        <v/>
      </c>
      <c r="AU123" s="271" t="str">
        <f t="shared" si="108"/>
        <v/>
      </c>
      <c r="AV123" s="271" t="str">
        <f t="shared" si="109"/>
        <v/>
      </c>
      <c r="AW123" s="271" t="str">
        <f t="shared" si="110"/>
        <v/>
      </c>
      <c r="AX123" s="271" t="str">
        <f t="shared" si="111"/>
        <v/>
      </c>
      <c r="AY123" s="271" t="str">
        <f t="shared" si="112"/>
        <v/>
      </c>
      <c r="AZ123" s="258">
        <f t="shared" si="62"/>
        <v>0</v>
      </c>
      <c r="BA123" s="258">
        <f t="shared" si="63"/>
        <v>1</v>
      </c>
      <c r="BB123" s="258">
        <f t="shared" si="113"/>
        <v>0</v>
      </c>
      <c r="BC123" s="258">
        <f t="shared" si="114"/>
        <v>1</v>
      </c>
      <c r="BD123" s="258">
        <f t="shared" si="66"/>
        <v>1</v>
      </c>
      <c r="BE123" s="258">
        <f t="shared" si="115"/>
        <v>0</v>
      </c>
      <c r="BF123" s="258">
        <f t="shared" si="116"/>
        <v>1</v>
      </c>
      <c r="BG123" s="258">
        <f t="shared" si="69"/>
        <v>1</v>
      </c>
      <c r="BH123" s="258">
        <f t="shared" si="117"/>
        <v>0</v>
      </c>
      <c r="BI123" s="258">
        <f t="shared" si="118"/>
        <v>1</v>
      </c>
      <c r="BJ123" s="258">
        <f t="shared" si="72"/>
        <v>1</v>
      </c>
      <c r="BK123" s="258">
        <f t="shared" si="119"/>
        <v>0</v>
      </c>
      <c r="BL123" s="258">
        <f t="shared" si="120"/>
        <v>1</v>
      </c>
      <c r="BM123" s="258">
        <f t="shared" si="75"/>
        <v>1</v>
      </c>
      <c r="BN123" s="258">
        <f t="shared" si="121"/>
        <v>0</v>
      </c>
      <c r="BO123" s="258">
        <f t="shared" si="122"/>
        <v>1</v>
      </c>
      <c r="BP123" s="258">
        <f t="shared" si="78"/>
        <v>1</v>
      </c>
      <c r="BQ123" s="258">
        <f t="shared" si="123"/>
        <v>0</v>
      </c>
      <c r="BR123" s="258">
        <f t="shared" si="124"/>
        <v>1</v>
      </c>
      <c r="BS123" s="258">
        <f t="shared" si="81"/>
        <v>1</v>
      </c>
      <c r="BT123" s="258">
        <f t="shared" si="125"/>
        <v>0</v>
      </c>
      <c r="BU123" s="258">
        <f t="shared" si="126"/>
        <v>1</v>
      </c>
      <c r="BV123" s="258">
        <f t="shared" si="84"/>
        <v>1</v>
      </c>
      <c r="BW123" s="258">
        <f t="shared" si="127"/>
        <v>0</v>
      </c>
      <c r="BX123" s="258">
        <f t="shared" si="128"/>
        <v>1</v>
      </c>
      <c r="BY123" s="258">
        <f t="shared" si="87"/>
        <v>1</v>
      </c>
      <c r="BZ123" s="258">
        <f t="shared" si="129"/>
        <v>0</v>
      </c>
      <c r="CA123" s="258">
        <f t="shared" si="130"/>
        <v>1</v>
      </c>
      <c r="CB123" s="258">
        <f t="shared" si="90"/>
        <v>1</v>
      </c>
      <c r="CC123" s="258">
        <f t="shared" si="131"/>
        <v>0</v>
      </c>
      <c r="CD123" s="258">
        <f t="shared" si="132"/>
        <v>1</v>
      </c>
    </row>
    <row r="124" spans="1:82">
      <c r="A124" s="258"/>
      <c r="B124" s="258"/>
      <c r="C124" s="259"/>
      <c r="D124" s="258"/>
      <c r="E124" s="258"/>
      <c r="F124" s="258"/>
      <c r="G124" s="258">
        <v>116</v>
      </c>
      <c r="H124" s="743" t="s">
        <v>3752</v>
      </c>
      <c r="I124" s="744"/>
      <c r="J124" s="739" t="s">
        <v>3753</v>
      </c>
      <c r="K124" s="745"/>
      <c r="L124" s="745"/>
      <c r="M124" s="272"/>
      <c r="N124" s="508">
        <f t="shared" si="30"/>
        <v>0</v>
      </c>
      <c r="O124" s="510">
        <f t="shared" si="99"/>
        <v>0</v>
      </c>
      <c r="P124" s="260">
        <f t="shared" si="100"/>
        <v>0</v>
      </c>
      <c r="Q124" s="261">
        <f t="shared" si="101"/>
        <v>0</v>
      </c>
      <c r="R124" s="261">
        <f t="shared" si="96"/>
        <v>0</v>
      </c>
      <c r="S124" s="262"/>
      <c r="T124" s="262"/>
      <c r="U124" s="263">
        <f t="shared" si="35"/>
        <v>1.288</v>
      </c>
      <c r="V124" s="264">
        <f>IF(E124="SP",1,IF(D124="",ExtraMargeMateriaal,(1-VLOOKUP(D124,TabelAankoop[],4,FALSE))))</f>
        <v>1</v>
      </c>
      <c r="W124" s="265">
        <f t="shared" si="36"/>
        <v>0.6885</v>
      </c>
      <c r="X124" s="266">
        <f t="shared" si="37"/>
        <v>1</v>
      </c>
      <c r="Y124" s="267">
        <f t="shared" si="38"/>
        <v>1.46</v>
      </c>
      <c r="Z124" s="267">
        <f t="shared" si="39"/>
        <v>1.1599999999999999</v>
      </c>
      <c r="AA124" s="268">
        <f t="shared" si="40"/>
        <v>0</v>
      </c>
      <c r="AB124" s="456">
        <f t="shared" si="41"/>
        <v>0</v>
      </c>
      <c r="AC124" s="457">
        <f t="shared" si="42"/>
        <v>0</v>
      </c>
      <c r="AD124" s="456">
        <f t="shared" si="43"/>
        <v>0</v>
      </c>
      <c r="AE124" s="458">
        <f t="shared" si="44"/>
        <v>0</v>
      </c>
      <c r="AF124" s="457">
        <f t="shared" si="102"/>
        <v>0</v>
      </c>
      <c r="AG124" s="456">
        <f t="shared" si="46"/>
        <v>0</v>
      </c>
      <c r="AH124" s="457">
        <f t="shared" si="47"/>
        <v>0</v>
      </c>
      <c r="AI124" s="268">
        <f t="shared" si="48"/>
        <v>0</v>
      </c>
      <c r="AJ124" s="269">
        <f t="shared" si="49"/>
        <v>0</v>
      </c>
      <c r="AK124" s="270">
        <f t="shared" si="50"/>
        <v>0</v>
      </c>
      <c r="AL124" s="415">
        <f t="shared" si="51"/>
        <v>0</v>
      </c>
      <c r="AM124" s="259" t="str">
        <f>IF(AP124="","",IFERROR(VLOOKUP(AP124,CODES!$A$3:$D$1348,4,FALSE),"X"))&amp;IF(AQ124="","",IFERROR(VLOOKUP(AQ124,CODES!$A$3:$D$1348,4,FALSE),"X"))&amp;IF(AR124="","",IFERROR(VLOOKUP(AR124,CODES!$A$3:$D$1348,4,FALSE),"X"))&amp;IF(AS124="","",IFERROR(VLOOKUP(AS124,CODES!$A$3:$D$1348,4,FALSE),"X"))&amp;IF(AT124="","",IFERROR(VLOOKUP(AT124,CODES!$A$3:$D$1348,4,FALSE),"X"))&amp;IF(AU124="","",IFERROR(VLOOKUP(AU124,CODES!$A$3:$D$1348,4,FALSE),"X"))&amp;IF(AV124="","",IFERROR(VLOOKUP(AV124,CODES!$A$3:$D$1348,4,FALSE),"X"))&amp;IF(AW124="","",IFERROR(VLOOKUP(AW124,CODES!$A$3:$D$1348,4,FALSE),"X"))&amp;IF(AX124="","",IFERROR(VLOOKUP(AX124,CODES!$A$3:$D$1348,4,FALSE),"X"))&amp;IF(AY124="","",IFERROR(VLOOKUP(AY124,CODES!$A$3:$D$1348,4,FALSE),"X"))</f>
        <v/>
      </c>
      <c r="AN124" s="258">
        <f>SUM(IFERROR(VLOOKUP(AP124,CODES!$A$3:$D$1348,4,FALSE)*BC124,0),IFERROR(VLOOKUP(AQ124,CODES!$A$3:$D$1348,4,FALSE)*BF124,0),IFERROR(VLOOKUP(AR124,CODES!$A$3:$D$1348,4,FALSE)*BI124,0),IFERROR(VLOOKUP(AS124,CODES!$A$3:$D$1348,4,FALSE)*BL124,0),IFERROR(VLOOKUP(AT124,CODES!$A$3:$D$1348,4,FALSE)*BO124,0),IFERROR(VLOOKUP(AU124,CODES!$A$3:$D$1348,4,FALSE)*BR124,0),IFERROR(VLOOKUP(AV124,CODES!$A$3:$D$1348,4,FALSE)*BU124,0),IFERROR(VLOOKUP(AW124,CODES!$A$3:$D$1348,4,FALSE)*BX124,0),IFERROR(VLOOKUP(AX124,CODES!$A$3:$D$1348,4,FALSE)*CA124,0),IFERROR(VLOOKUP(AY124,CODES!$A$3:$D$1348,4,FALSE)*CD124,0))</f>
        <v>0</v>
      </c>
      <c r="AO124" s="258">
        <f>SUM(IFERROR(VLOOKUP(AP124,CODES!$A$3:$D$1348,3,FALSE)*BC124,0),IFERROR(VLOOKUP(AQ124,CODES!$A$3:$D$1348,3,FALSE)*BF124,0),IFERROR(VLOOKUP(AR124,CODES!$A$3:$D$1348,3,FALSE)*BI124,0),IFERROR(VLOOKUP(AS124,CODES!$A$3:$D$1348,3,FALSE)*BL124,0),IFERROR(VLOOKUP(AT124,CODES!$A$3:$D$1348,3,FALSE)*BO124,0),IFERROR(VLOOKUP(AU124,CODES!$A$3:$D$1348,3,FALSE)*BR124,0),IFERROR(VLOOKUP(AV124,CODES!$A$3:$D$1348,3,FALSE)*BU124,0),IFERROR(VLOOKUP(AW124,CODES!$A$3:$D$1348,3,FALSE)*BX124,0),IFERROR(VLOOKUP(AX124,CODES!$A$3:$D$1348,3,FALSE)*CA124,0),IFERROR(VLOOKUP(AY124,CODES!$A$3:$D$1348,3,FALSE)*CD124,0))+B124</f>
        <v>0</v>
      </c>
      <c r="AP124" s="271" t="str">
        <f t="shared" si="103"/>
        <v/>
      </c>
      <c r="AQ124" s="271" t="str">
        <f t="shared" si="104"/>
        <v/>
      </c>
      <c r="AR124" s="271" t="str">
        <f t="shared" si="105"/>
        <v/>
      </c>
      <c r="AS124" s="271" t="str">
        <f t="shared" si="106"/>
        <v/>
      </c>
      <c r="AT124" s="271" t="str">
        <f t="shared" si="107"/>
        <v/>
      </c>
      <c r="AU124" s="271" t="str">
        <f t="shared" si="108"/>
        <v/>
      </c>
      <c r="AV124" s="271" t="str">
        <f t="shared" si="109"/>
        <v/>
      </c>
      <c r="AW124" s="271" t="str">
        <f t="shared" si="110"/>
        <v/>
      </c>
      <c r="AX124" s="271" t="str">
        <f t="shared" si="111"/>
        <v/>
      </c>
      <c r="AY124" s="271" t="str">
        <f t="shared" si="112"/>
        <v/>
      </c>
      <c r="AZ124" s="258">
        <f t="shared" si="62"/>
        <v>0</v>
      </c>
      <c r="BA124" s="258">
        <f t="shared" si="63"/>
        <v>1</v>
      </c>
      <c r="BB124" s="258">
        <f t="shared" si="113"/>
        <v>0</v>
      </c>
      <c r="BC124" s="258">
        <f t="shared" si="114"/>
        <v>1</v>
      </c>
      <c r="BD124" s="258">
        <f t="shared" si="66"/>
        <v>1</v>
      </c>
      <c r="BE124" s="258">
        <f t="shared" si="115"/>
        <v>0</v>
      </c>
      <c r="BF124" s="258">
        <f t="shared" si="116"/>
        <v>1</v>
      </c>
      <c r="BG124" s="258">
        <f t="shared" si="69"/>
        <v>1</v>
      </c>
      <c r="BH124" s="258">
        <f t="shared" si="117"/>
        <v>0</v>
      </c>
      <c r="BI124" s="258">
        <f t="shared" si="118"/>
        <v>1</v>
      </c>
      <c r="BJ124" s="258">
        <f t="shared" si="72"/>
        <v>1</v>
      </c>
      <c r="BK124" s="258">
        <f t="shared" si="119"/>
        <v>0</v>
      </c>
      <c r="BL124" s="258">
        <f t="shared" si="120"/>
        <v>1</v>
      </c>
      <c r="BM124" s="258">
        <f t="shared" si="75"/>
        <v>1</v>
      </c>
      <c r="BN124" s="258">
        <f t="shared" si="121"/>
        <v>0</v>
      </c>
      <c r="BO124" s="258">
        <f t="shared" si="122"/>
        <v>1</v>
      </c>
      <c r="BP124" s="258">
        <f t="shared" si="78"/>
        <v>1</v>
      </c>
      <c r="BQ124" s="258">
        <f t="shared" si="123"/>
        <v>0</v>
      </c>
      <c r="BR124" s="258">
        <f t="shared" si="124"/>
        <v>1</v>
      </c>
      <c r="BS124" s="258">
        <f t="shared" si="81"/>
        <v>1</v>
      </c>
      <c r="BT124" s="258">
        <f t="shared" si="125"/>
        <v>0</v>
      </c>
      <c r="BU124" s="258">
        <f t="shared" si="126"/>
        <v>1</v>
      </c>
      <c r="BV124" s="258">
        <f t="shared" si="84"/>
        <v>1</v>
      </c>
      <c r="BW124" s="258">
        <f t="shared" si="127"/>
        <v>0</v>
      </c>
      <c r="BX124" s="258">
        <f t="shared" si="128"/>
        <v>1</v>
      </c>
      <c r="BY124" s="258">
        <f t="shared" si="87"/>
        <v>1</v>
      </c>
      <c r="BZ124" s="258">
        <f t="shared" si="129"/>
        <v>0</v>
      </c>
      <c r="CA124" s="258">
        <f t="shared" si="130"/>
        <v>1</v>
      </c>
      <c r="CB124" s="258">
        <f t="shared" si="90"/>
        <v>1</v>
      </c>
      <c r="CC124" s="258">
        <f t="shared" si="131"/>
        <v>0</v>
      </c>
      <c r="CD124" s="258">
        <f t="shared" si="132"/>
        <v>1</v>
      </c>
    </row>
    <row r="125" spans="1:82">
      <c r="A125" s="258" t="s">
        <v>3754</v>
      </c>
      <c r="B125" s="258"/>
      <c r="C125" s="259"/>
      <c r="D125" s="258" t="s">
        <v>3755</v>
      </c>
      <c r="E125" s="258"/>
      <c r="F125" s="258"/>
      <c r="G125" s="258">
        <v>117</v>
      </c>
      <c r="H125" s="743" t="s">
        <v>3756</v>
      </c>
      <c r="I125" s="744"/>
      <c r="J125" s="739" t="s">
        <v>3757</v>
      </c>
      <c r="K125" s="745" t="s">
        <v>3607</v>
      </c>
      <c r="L125" s="745" t="s">
        <v>3608</v>
      </c>
      <c r="M125" s="272">
        <v>319</v>
      </c>
      <c r="N125" s="508">
        <f t="shared" si="30"/>
        <v>30.1</v>
      </c>
      <c r="O125" s="510">
        <f t="shared" si="99"/>
        <v>9601.9</v>
      </c>
      <c r="P125" s="260">
        <f t="shared" si="100"/>
        <v>7.758</v>
      </c>
      <c r="Q125" s="261">
        <f t="shared" si="101"/>
        <v>20</v>
      </c>
      <c r="R125" s="261">
        <f t="shared" si="96"/>
        <v>0</v>
      </c>
      <c r="S125" s="262"/>
      <c r="T125" s="262"/>
      <c r="U125" s="263">
        <f t="shared" si="35"/>
        <v>1.288</v>
      </c>
      <c r="V125" s="264">
        <f>IF(E125="SP",1,IF(D125="",ExtraMargeMateriaal,(1-VLOOKUP(D125,TabelAankoop[],4,FALSE))))</f>
        <v>1</v>
      </c>
      <c r="W125" s="265">
        <f t="shared" si="36"/>
        <v>0.6885</v>
      </c>
      <c r="X125" s="266">
        <f t="shared" si="37"/>
        <v>1</v>
      </c>
      <c r="Y125" s="267">
        <f t="shared" si="38"/>
        <v>1.46</v>
      </c>
      <c r="Z125" s="267">
        <f t="shared" si="39"/>
        <v>1.1599999999999999</v>
      </c>
      <c r="AA125" s="268">
        <f t="shared" si="40"/>
        <v>9601.9</v>
      </c>
      <c r="AB125" s="456">
        <f t="shared" si="41"/>
        <v>2474.8000000000002</v>
      </c>
      <c r="AC125" s="457">
        <f t="shared" si="42"/>
        <v>3187.54</v>
      </c>
      <c r="AD125" s="456">
        <f t="shared" si="43"/>
        <v>6413.24</v>
      </c>
      <c r="AE125" s="458">
        <f t="shared" si="44"/>
        <v>6380</v>
      </c>
      <c r="AF125" s="457">
        <f t="shared" si="102"/>
        <v>106.33333333333333</v>
      </c>
      <c r="AG125" s="456">
        <f t="shared" si="46"/>
        <v>0</v>
      </c>
      <c r="AH125" s="457">
        <f t="shared" si="47"/>
        <v>0</v>
      </c>
      <c r="AI125" s="268">
        <f t="shared" si="48"/>
        <v>7.758</v>
      </c>
      <c r="AJ125" s="269">
        <f t="shared" si="49"/>
        <v>9.9923040000000007</v>
      </c>
      <c r="AK125" s="270">
        <f t="shared" si="50"/>
        <v>20.104199999999999</v>
      </c>
      <c r="AL125" s="415">
        <f t="shared" si="51"/>
        <v>0</v>
      </c>
      <c r="AM125" s="259" t="str">
        <f>IF(AP125="","",IFERROR(VLOOKUP(AP125,CODES!$A$3:$D$1348,4,FALSE),"X"))&amp;IF(AQ125="","",IFERROR(VLOOKUP(AQ125,CODES!$A$3:$D$1348,4,FALSE),"X"))&amp;IF(AR125="","",IFERROR(VLOOKUP(AR125,CODES!$A$3:$D$1348,4,FALSE),"X"))&amp;IF(AS125="","",IFERROR(VLOOKUP(AS125,CODES!$A$3:$D$1348,4,FALSE),"X"))&amp;IF(AT125="","",IFERROR(VLOOKUP(AT125,CODES!$A$3:$D$1348,4,FALSE),"X"))&amp;IF(AU125="","",IFERROR(VLOOKUP(AU125,CODES!$A$3:$D$1348,4,FALSE),"X"))&amp;IF(AV125="","",IFERROR(VLOOKUP(AV125,CODES!$A$3:$D$1348,4,FALSE),"X"))&amp;IF(AW125="","",IFERROR(VLOOKUP(AW125,CODES!$A$3:$D$1348,4,FALSE),"X"))&amp;IF(AX125="","",IFERROR(VLOOKUP(AX125,CODES!$A$3:$D$1348,4,FALSE),"X"))&amp;IF(AY125="","",IFERROR(VLOOKUP(AY125,CODES!$A$3:$D$1348,4,FALSE),"X"))</f>
        <v>20</v>
      </c>
      <c r="AN125" s="258">
        <f>SUM(IFERROR(VLOOKUP(AP125,CODES!$A$3:$D$1348,4,FALSE)*BC125,0),IFERROR(VLOOKUP(AQ125,CODES!$A$3:$D$1348,4,FALSE)*BF125,0),IFERROR(VLOOKUP(AR125,CODES!$A$3:$D$1348,4,FALSE)*BI125,0),IFERROR(VLOOKUP(AS125,CODES!$A$3:$D$1348,4,FALSE)*BL125,0),IFERROR(VLOOKUP(AT125,CODES!$A$3:$D$1348,4,FALSE)*BO125,0),IFERROR(VLOOKUP(AU125,CODES!$A$3:$D$1348,4,FALSE)*BR125,0),IFERROR(VLOOKUP(AV125,CODES!$A$3:$D$1348,4,FALSE)*BU125,0),IFERROR(VLOOKUP(AW125,CODES!$A$3:$D$1348,4,FALSE)*BX125,0),IFERROR(VLOOKUP(AX125,CODES!$A$3:$D$1348,4,FALSE)*CA125,0),IFERROR(VLOOKUP(AY125,CODES!$A$3:$D$1348,4,FALSE)*CD125,0))</f>
        <v>20</v>
      </c>
      <c r="AO125" s="258">
        <f>SUM(IFERROR(VLOOKUP(AP125,CODES!$A$3:$D$1348,3,FALSE)*BC125,0),IFERROR(VLOOKUP(AQ125,CODES!$A$3:$D$1348,3,FALSE)*BF125,0),IFERROR(VLOOKUP(AR125,CODES!$A$3:$D$1348,3,FALSE)*BI125,0),IFERROR(VLOOKUP(AS125,CODES!$A$3:$D$1348,3,FALSE)*BL125,0),IFERROR(VLOOKUP(AT125,CODES!$A$3:$D$1348,3,FALSE)*BO125,0),IFERROR(VLOOKUP(AU125,CODES!$A$3:$D$1348,3,FALSE)*BR125,0),IFERROR(VLOOKUP(AV125,CODES!$A$3:$D$1348,3,FALSE)*BU125,0),IFERROR(VLOOKUP(AW125,CODES!$A$3:$D$1348,3,FALSE)*BX125,0),IFERROR(VLOOKUP(AX125,CODES!$A$3:$D$1348,3,FALSE)*CA125,0),IFERROR(VLOOKUP(AY125,CODES!$A$3:$D$1348,3,FALSE)*CD125,0))+B125</f>
        <v>7.758</v>
      </c>
      <c r="AP125" s="271" t="str">
        <f t="shared" si="103"/>
        <v>STNII</v>
      </c>
      <c r="AQ125" s="271" t="str">
        <f t="shared" si="104"/>
        <v/>
      </c>
      <c r="AR125" s="271" t="str">
        <f t="shared" si="105"/>
        <v/>
      </c>
      <c r="AS125" s="271" t="str">
        <f t="shared" si="106"/>
        <v/>
      </c>
      <c r="AT125" s="271" t="str">
        <f t="shared" si="107"/>
        <v/>
      </c>
      <c r="AU125" s="271" t="str">
        <f t="shared" si="108"/>
        <v/>
      </c>
      <c r="AV125" s="271" t="str">
        <f t="shared" si="109"/>
        <v/>
      </c>
      <c r="AW125" s="271" t="str">
        <f t="shared" si="110"/>
        <v/>
      </c>
      <c r="AX125" s="271" t="str">
        <f t="shared" si="111"/>
        <v/>
      </c>
      <c r="AY125" s="271" t="str">
        <f t="shared" si="112"/>
        <v/>
      </c>
      <c r="AZ125" s="258">
        <f t="shared" si="62"/>
        <v>5</v>
      </c>
      <c r="BA125" s="258">
        <f t="shared" si="63"/>
        <v>6</v>
      </c>
      <c r="BB125" s="258">
        <f t="shared" si="113"/>
        <v>0</v>
      </c>
      <c r="BC125" s="258">
        <f t="shared" si="114"/>
        <v>1</v>
      </c>
      <c r="BD125" s="258">
        <f t="shared" si="66"/>
        <v>6</v>
      </c>
      <c r="BE125" s="258">
        <f t="shared" si="115"/>
        <v>0</v>
      </c>
      <c r="BF125" s="258">
        <f t="shared" si="116"/>
        <v>1</v>
      </c>
      <c r="BG125" s="258">
        <f t="shared" si="69"/>
        <v>6</v>
      </c>
      <c r="BH125" s="258">
        <f t="shared" si="117"/>
        <v>0</v>
      </c>
      <c r="BI125" s="258">
        <f t="shared" si="118"/>
        <v>1</v>
      </c>
      <c r="BJ125" s="258">
        <f t="shared" si="72"/>
        <v>6</v>
      </c>
      <c r="BK125" s="258">
        <f t="shared" si="119"/>
        <v>0</v>
      </c>
      <c r="BL125" s="258">
        <f t="shared" si="120"/>
        <v>1</v>
      </c>
      <c r="BM125" s="258">
        <f t="shared" si="75"/>
        <v>6</v>
      </c>
      <c r="BN125" s="258">
        <f t="shared" si="121"/>
        <v>0</v>
      </c>
      <c r="BO125" s="258">
        <f t="shared" si="122"/>
        <v>1</v>
      </c>
      <c r="BP125" s="258">
        <f t="shared" si="78"/>
        <v>6</v>
      </c>
      <c r="BQ125" s="258">
        <f t="shared" si="123"/>
        <v>0</v>
      </c>
      <c r="BR125" s="258">
        <f t="shared" si="124"/>
        <v>1</v>
      </c>
      <c r="BS125" s="258">
        <f t="shared" si="81"/>
        <v>6</v>
      </c>
      <c r="BT125" s="258">
        <f t="shared" si="125"/>
        <v>0</v>
      </c>
      <c r="BU125" s="258">
        <f t="shared" si="126"/>
        <v>1</v>
      </c>
      <c r="BV125" s="258">
        <f t="shared" si="84"/>
        <v>6</v>
      </c>
      <c r="BW125" s="258">
        <f t="shared" si="127"/>
        <v>0</v>
      </c>
      <c r="BX125" s="258">
        <f t="shared" si="128"/>
        <v>1</v>
      </c>
      <c r="BY125" s="258">
        <f t="shared" si="87"/>
        <v>6</v>
      </c>
      <c r="BZ125" s="258">
        <f t="shared" si="129"/>
        <v>0</v>
      </c>
      <c r="CA125" s="258">
        <f t="shared" si="130"/>
        <v>1</v>
      </c>
      <c r="CB125" s="258">
        <f t="shared" si="90"/>
        <v>6</v>
      </c>
      <c r="CC125" s="258">
        <f t="shared" si="131"/>
        <v>0</v>
      </c>
      <c r="CD125" s="258">
        <f t="shared" si="132"/>
        <v>1</v>
      </c>
    </row>
    <row r="126" spans="1:82">
      <c r="A126" s="258" t="s">
        <v>3758</v>
      </c>
      <c r="B126" s="258"/>
      <c r="C126" s="259"/>
      <c r="D126" s="258" t="s">
        <v>3755</v>
      </c>
      <c r="E126" s="258"/>
      <c r="F126" s="258"/>
      <c r="G126" s="258">
        <v>118</v>
      </c>
      <c r="H126" s="743" t="s">
        <v>3759</v>
      </c>
      <c r="I126" s="744"/>
      <c r="J126" s="739" t="s">
        <v>3760</v>
      </c>
      <c r="K126" s="745" t="s">
        <v>3607</v>
      </c>
      <c r="L126" s="745" t="s">
        <v>3608</v>
      </c>
      <c r="M126" s="272">
        <v>78</v>
      </c>
      <c r="N126" s="508">
        <f t="shared" si="30"/>
        <v>43.11</v>
      </c>
      <c r="O126" s="510">
        <f t="shared" si="99"/>
        <v>3362.58</v>
      </c>
      <c r="P126" s="260">
        <f t="shared" si="100"/>
        <v>14.736000000000001</v>
      </c>
      <c r="Q126" s="261">
        <f t="shared" si="101"/>
        <v>24</v>
      </c>
      <c r="R126" s="261">
        <f t="shared" si="96"/>
        <v>0</v>
      </c>
      <c r="S126" s="262"/>
      <c r="T126" s="262"/>
      <c r="U126" s="263">
        <f t="shared" si="35"/>
        <v>1.288</v>
      </c>
      <c r="V126" s="264">
        <f>IF(E126="SP",1,IF(D126="",ExtraMargeMateriaal,(1-VLOOKUP(D126,TabelAankoop[],4,FALSE))))</f>
        <v>1</v>
      </c>
      <c r="W126" s="265">
        <f t="shared" si="36"/>
        <v>0.6885</v>
      </c>
      <c r="X126" s="266">
        <f t="shared" si="37"/>
        <v>1</v>
      </c>
      <c r="Y126" s="267">
        <f t="shared" si="38"/>
        <v>1.46</v>
      </c>
      <c r="Z126" s="267">
        <f t="shared" si="39"/>
        <v>1.1599999999999999</v>
      </c>
      <c r="AA126" s="268">
        <f t="shared" si="40"/>
        <v>3362.58</v>
      </c>
      <c r="AB126" s="456">
        <f t="shared" si="41"/>
        <v>1149.4100000000001</v>
      </c>
      <c r="AC126" s="457">
        <f t="shared" si="42"/>
        <v>1480.44</v>
      </c>
      <c r="AD126" s="456">
        <f t="shared" si="43"/>
        <v>1881.75</v>
      </c>
      <c r="AE126" s="458">
        <f t="shared" si="44"/>
        <v>1872</v>
      </c>
      <c r="AF126" s="457">
        <f t="shared" si="102"/>
        <v>31.2</v>
      </c>
      <c r="AG126" s="456">
        <f t="shared" si="46"/>
        <v>0</v>
      </c>
      <c r="AH126" s="457">
        <f t="shared" si="47"/>
        <v>0</v>
      </c>
      <c r="AI126" s="268">
        <f t="shared" si="48"/>
        <v>14.736000000000001</v>
      </c>
      <c r="AJ126" s="269">
        <f t="shared" si="49"/>
        <v>18.979968000000003</v>
      </c>
      <c r="AK126" s="270">
        <f t="shared" si="50"/>
        <v>24.125040000000002</v>
      </c>
      <c r="AL126" s="415">
        <f t="shared" si="51"/>
        <v>0</v>
      </c>
      <c r="AM126" s="259" t="str">
        <f>IF(AP126="","",IFERROR(VLOOKUP(AP126,CODES!$A$3:$D$1348,4,FALSE),"X"))&amp;IF(AQ126="","",IFERROR(VLOOKUP(AQ126,CODES!$A$3:$D$1348,4,FALSE),"X"))&amp;IF(AR126="","",IFERROR(VLOOKUP(AR126,CODES!$A$3:$D$1348,4,FALSE),"X"))&amp;IF(AS126="","",IFERROR(VLOOKUP(AS126,CODES!$A$3:$D$1348,4,FALSE),"X"))&amp;IF(AT126="","",IFERROR(VLOOKUP(AT126,CODES!$A$3:$D$1348,4,FALSE),"X"))&amp;IF(AU126="","",IFERROR(VLOOKUP(AU126,CODES!$A$3:$D$1348,4,FALSE),"X"))&amp;IF(AV126="","",IFERROR(VLOOKUP(AV126,CODES!$A$3:$D$1348,4,FALSE),"X"))&amp;IF(AW126="","",IFERROR(VLOOKUP(AW126,CODES!$A$3:$D$1348,4,FALSE),"X"))&amp;IF(AX126="","",IFERROR(VLOOKUP(AX126,CODES!$A$3:$D$1348,4,FALSE),"X"))&amp;IF(AY126="","",IFERROR(VLOOKUP(AY126,CODES!$A$3:$D$1348,4,FALSE),"X"))</f>
        <v>24</v>
      </c>
      <c r="AN126" s="258">
        <f>SUM(IFERROR(VLOOKUP(AP126,CODES!$A$3:$D$1348,4,FALSE)*BC126,0),IFERROR(VLOOKUP(AQ126,CODES!$A$3:$D$1348,4,FALSE)*BF126,0),IFERROR(VLOOKUP(AR126,CODES!$A$3:$D$1348,4,FALSE)*BI126,0),IFERROR(VLOOKUP(AS126,CODES!$A$3:$D$1348,4,FALSE)*BL126,0),IFERROR(VLOOKUP(AT126,CODES!$A$3:$D$1348,4,FALSE)*BO126,0),IFERROR(VLOOKUP(AU126,CODES!$A$3:$D$1348,4,FALSE)*BR126,0),IFERROR(VLOOKUP(AV126,CODES!$A$3:$D$1348,4,FALSE)*BU126,0),IFERROR(VLOOKUP(AW126,CODES!$A$3:$D$1348,4,FALSE)*BX126,0),IFERROR(VLOOKUP(AX126,CODES!$A$3:$D$1348,4,FALSE)*CA126,0),IFERROR(VLOOKUP(AY126,CODES!$A$3:$D$1348,4,FALSE)*CD126,0))</f>
        <v>24</v>
      </c>
      <c r="AO126" s="258">
        <f>SUM(IFERROR(VLOOKUP(AP126,CODES!$A$3:$D$1348,3,FALSE)*BC126,0),IFERROR(VLOOKUP(AQ126,CODES!$A$3:$D$1348,3,FALSE)*BF126,0),IFERROR(VLOOKUP(AR126,CODES!$A$3:$D$1348,3,FALSE)*BI126,0),IFERROR(VLOOKUP(AS126,CODES!$A$3:$D$1348,3,FALSE)*BL126,0),IFERROR(VLOOKUP(AT126,CODES!$A$3:$D$1348,3,FALSE)*BO126,0),IFERROR(VLOOKUP(AU126,CODES!$A$3:$D$1348,3,FALSE)*BR126,0),IFERROR(VLOOKUP(AV126,CODES!$A$3:$D$1348,3,FALSE)*BU126,0),IFERROR(VLOOKUP(AW126,CODES!$A$3:$D$1348,3,FALSE)*BX126,0),IFERROR(VLOOKUP(AX126,CODES!$A$3:$D$1348,3,FALSE)*CA126,0),IFERROR(VLOOKUP(AY126,CODES!$A$3:$D$1348,3,FALSE)*CD126,0))+B126</f>
        <v>14.736000000000001</v>
      </c>
      <c r="AP126" s="271" t="str">
        <f t="shared" si="103"/>
        <v>2STNIO</v>
      </c>
      <c r="AQ126" s="271" t="str">
        <f t="shared" si="104"/>
        <v/>
      </c>
      <c r="AR126" s="271" t="str">
        <f t="shared" si="105"/>
        <v/>
      </c>
      <c r="AS126" s="271" t="str">
        <f t="shared" si="106"/>
        <v/>
      </c>
      <c r="AT126" s="271" t="str">
        <f t="shared" si="107"/>
        <v/>
      </c>
      <c r="AU126" s="271" t="str">
        <f t="shared" si="108"/>
        <v/>
      </c>
      <c r="AV126" s="271" t="str">
        <f t="shared" si="109"/>
        <v/>
      </c>
      <c r="AW126" s="271" t="str">
        <f t="shared" si="110"/>
        <v/>
      </c>
      <c r="AX126" s="271" t="str">
        <f t="shared" si="111"/>
        <v/>
      </c>
      <c r="AY126" s="271" t="str">
        <f t="shared" si="112"/>
        <v/>
      </c>
      <c r="AZ126" s="258">
        <f t="shared" si="62"/>
        <v>6</v>
      </c>
      <c r="BA126" s="258">
        <f t="shared" si="63"/>
        <v>7</v>
      </c>
      <c r="BB126" s="258">
        <f t="shared" si="113"/>
        <v>0</v>
      </c>
      <c r="BC126" s="258">
        <f t="shared" si="114"/>
        <v>1</v>
      </c>
      <c r="BD126" s="258">
        <f t="shared" si="66"/>
        <v>7</v>
      </c>
      <c r="BE126" s="258">
        <f t="shared" si="115"/>
        <v>0</v>
      </c>
      <c r="BF126" s="258">
        <f t="shared" si="116"/>
        <v>1</v>
      </c>
      <c r="BG126" s="258">
        <f t="shared" si="69"/>
        <v>7</v>
      </c>
      <c r="BH126" s="258">
        <f t="shared" si="117"/>
        <v>0</v>
      </c>
      <c r="BI126" s="258">
        <f t="shared" si="118"/>
        <v>1</v>
      </c>
      <c r="BJ126" s="258">
        <f t="shared" si="72"/>
        <v>7</v>
      </c>
      <c r="BK126" s="258">
        <f t="shared" si="119"/>
        <v>0</v>
      </c>
      <c r="BL126" s="258">
        <f t="shared" si="120"/>
        <v>1</v>
      </c>
      <c r="BM126" s="258">
        <f t="shared" si="75"/>
        <v>7</v>
      </c>
      <c r="BN126" s="258">
        <f t="shared" si="121"/>
        <v>0</v>
      </c>
      <c r="BO126" s="258">
        <f t="shared" si="122"/>
        <v>1</v>
      </c>
      <c r="BP126" s="258">
        <f t="shared" si="78"/>
        <v>7</v>
      </c>
      <c r="BQ126" s="258">
        <f t="shared" si="123"/>
        <v>0</v>
      </c>
      <c r="BR126" s="258">
        <f t="shared" si="124"/>
        <v>1</v>
      </c>
      <c r="BS126" s="258">
        <f t="shared" si="81"/>
        <v>7</v>
      </c>
      <c r="BT126" s="258">
        <f t="shared" si="125"/>
        <v>0</v>
      </c>
      <c r="BU126" s="258">
        <f t="shared" si="126"/>
        <v>1</v>
      </c>
      <c r="BV126" s="258">
        <f t="shared" si="84"/>
        <v>7</v>
      </c>
      <c r="BW126" s="258">
        <f t="shared" si="127"/>
        <v>0</v>
      </c>
      <c r="BX126" s="258">
        <f t="shared" si="128"/>
        <v>1</v>
      </c>
      <c r="BY126" s="258">
        <f t="shared" si="87"/>
        <v>7</v>
      </c>
      <c r="BZ126" s="258">
        <f t="shared" si="129"/>
        <v>0</v>
      </c>
      <c r="CA126" s="258">
        <f t="shared" si="130"/>
        <v>1</v>
      </c>
      <c r="CB126" s="258">
        <f t="shared" si="90"/>
        <v>7</v>
      </c>
      <c r="CC126" s="258">
        <f t="shared" si="131"/>
        <v>0</v>
      </c>
      <c r="CD126" s="258">
        <f t="shared" si="132"/>
        <v>1</v>
      </c>
    </row>
    <row r="127" spans="1:82">
      <c r="A127" s="258" t="s">
        <v>3761</v>
      </c>
      <c r="B127" s="258"/>
      <c r="C127" s="259"/>
      <c r="D127" s="258" t="s">
        <v>3755</v>
      </c>
      <c r="E127" s="258"/>
      <c r="F127" s="258"/>
      <c r="G127" s="258">
        <v>119</v>
      </c>
      <c r="H127" s="743" t="s">
        <v>3762</v>
      </c>
      <c r="I127" s="744"/>
      <c r="J127" s="739" t="s">
        <v>3763</v>
      </c>
      <c r="K127" s="745" t="s">
        <v>3607</v>
      </c>
      <c r="L127" s="745" t="s">
        <v>3608</v>
      </c>
      <c r="M127" s="272">
        <v>2</v>
      </c>
      <c r="N127" s="508">
        <f t="shared" si="30"/>
        <v>56.4</v>
      </c>
      <c r="O127" s="510">
        <f t="shared" si="99"/>
        <v>112.8</v>
      </c>
      <c r="P127" s="260">
        <f t="shared" si="100"/>
        <v>24.276</v>
      </c>
      <c r="Q127" s="261">
        <f t="shared" si="101"/>
        <v>25</v>
      </c>
      <c r="R127" s="261">
        <f t="shared" si="96"/>
        <v>0</v>
      </c>
      <c r="S127" s="262"/>
      <c r="T127" s="262"/>
      <c r="U127" s="263">
        <f t="shared" si="35"/>
        <v>1.288</v>
      </c>
      <c r="V127" s="264">
        <f>IF(E127="SP",1,IF(D127="",ExtraMargeMateriaal,(1-VLOOKUP(D127,TabelAankoop[],4,FALSE))))</f>
        <v>1</v>
      </c>
      <c r="W127" s="265">
        <f t="shared" si="36"/>
        <v>0.6885</v>
      </c>
      <c r="X127" s="266">
        <f t="shared" si="37"/>
        <v>1</v>
      </c>
      <c r="Y127" s="267">
        <f t="shared" si="38"/>
        <v>1.46</v>
      </c>
      <c r="Z127" s="267">
        <f t="shared" si="39"/>
        <v>1.1599999999999999</v>
      </c>
      <c r="AA127" s="268">
        <f t="shared" si="40"/>
        <v>112.8</v>
      </c>
      <c r="AB127" s="456">
        <f t="shared" si="41"/>
        <v>48.55</v>
      </c>
      <c r="AC127" s="457">
        <f t="shared" si="42"/>
        <v>62.53</v>
      </c>
      <c r="AD127" s="456">
        <f t="shared" si="43"/>
        <v>50.26</v>
      </c>
      <c r="AE127" s="458">
        <f t="shared" si="44"/>
        <v>50</v>
      </c>
      <c r="AF127" s="457">
        <f t="shared" si="102"/>
        <v>0.83333333333333337</v>
      </c>
      <c r="AG127" s="456">
        <f t="shared" si="46"/>
        <v>0</v>
      </c>
      <c r="AH127" s="457">
        <f t="shared" si="47"/>
        <v>0</v>
      </c>
      <c r="AI127" s="268">
        <f t="shared" si="48"/>
        <v>24.276</v>
      </c>
      <c r="AJ127" s="269">
        <f t="shared" si="49"/>
        <v>31.267488</v>
      </c>
      <c r="AK127" s="270">
        <f t="shared" si="50"/>
        <v>25.130249999999997</v>
      </c>
      <c r="AL127" s="415">
        <f t="shared" si="51"/>
        <v>0</v>
      </c>
      <c r="AM127" s="259" t="str">
        <f>IF(AP127="","",IFERROR(VLOOKUP(AP127,CODES!$A$3:$D$1348,4,FALSE),"X"))&amp;IF(AQ127="","",IFERROR(VLOOKUP(AQ127,CODES!$A$3:$D$1348,4,FALSE),"X"))&amp;IF(AR127="","",IFERROR(VLOOKUP(AR127,CODES!$A$3:$D$1348,4,FALSE),"X"))&amp;IF(AS127="","",IFERROR(VLOOKUP(AS127,CODES!$A$3:$D$1348,4,FALSE),"X"))&amp;IF(AT127="","",IFERROR(VLOOKUP(AT127,CODES!$A$3:$D$1348,4,FALSE),"X"))&amp;IF(AU127="","",IFERROR(VLOOKUP(AU127,CODES!$A$3:$D$1348,4,FALSE),"X"))&amp;IF(AV127="","",IFERROR(VLOOKUP(AV127,CODES!$A$3:$D$1348,4,FALSE),"X"))&amp;IF(AW127="","",IFERROR(VLOOKUP(AW127,CODES!$A$3:$D$1348,4,FALSE),"X"))&amp;IF(AX127="","",IFERROR(VLOOKUP(AX127,CODES!$A$3:$D$1348,4,FALSE),"X"))&amp;IF(AY127="","",IFERROR(VLOOKUP(AY127,CODES!$A$3:$D$1348,4,FALSE),"X"))</f>
        <v>25</v>
      </c>
      <c r="AN127" s="258">
        <f>SUM(IFERROR(VLOOKUP(AP127,CODES!$A$3:$D$1348,4,FALSE)*BC127,0),IFERROR(VLOOKUP(AQ127,CODES!$A$3:$D$1348,4,FALSE)*BF127,0),IFERROR(VLOOKUP(AR127,CODES!$A$3:$D$1348,4,FALSE)*BI127,0),IFERROR(VLOOKUP(AS127,CODES!$A$3:$D$1348,4,FALSE)*BL127,0),IFERROR(VLOOKUP(AT127,CODES!$A$3:$D$1348,4,FALSE)*BO127,0),IFERROR(VLOOKUP(AU127,CODES!$A$3:$D$1348,4,FALSE)*BR127,0),IFERROR(VLOOKUP(AV127,CODES!$A$3:$D$1348,4,FALSE)*BU127,0),IFERROR(VLOOKUP(AW127,CODES!$A$3:$D$1348,4,FALSE)*BX127,0),IFERROR(VLOOKUP(AX127,CODES!$A$3:$D$1348,4,FALSE)*CA127,0),IFERROR(VLOOKUP(AY127,CODES!$A$3:$D$1348,4,FALSE)*CD127,0))</f>
        <v>25</v>
      </c>
      <c r="AO127" s="258">
        <f>SUM(IFERROR(VLOOKUP(AP127,CODES!$A$3:$D$1348,3,FALSE)*BC127,0),IFERROR(VLOOKUP(AQ127,CODES!$A$3:$D$1348,3,FALSE)*BF127,0),IFERROR(VLOOKUP(AR127,CODES!$A$3:$D$1348,3,FALSE)*BI127,0),IFERROR(VLOOKUP(AS127,CODES!$A$3:$D$1348,3,FALSE)*BL127,0),IFERROR(VLOOKUP(AT127,CODES!$A$3:$D$1348,3,FALSE)*BO127,0),IFERROR(VLOOKUP(AU127,CODES!$A$3:$D$1348,3,FALSE)*BR127,0),IFERROR(VLOOKUP(AV127,CODES!$A$3:$D$1348,3,FALSE)*BU127,0),IFERROR(VLOOKUP(AW127,CODES!$A$3:$D$1348,3,FALSE)*BX127,0),IFERROR(VLOOKUP(AX127,CODES!$A$3:$D$1348,3,FALSE)*CA127,0),IFERROR(VLOOKUP(AY127,CODES!$A$3:$D$1348,3,FALSE)*CD127,0))+B127</f>
        <v>24.276</v>
      </c>
      <c r="AP127" s="271" t="str">
        <f t="shared" si="103"/>
        <v>3STNII</v>
      </c>
      <c r="AQ127" s="271" t="str">
        <f t="shared" si="104"/>
        <v/>
      </c>
      <c r="AR127" s="271" t="str">
        <f t="shared" si="105"/>
        <v/>
      </c>
      <c r="AS127" s="271" t="str">
        <f t="shared" si="106"/>
        <v/>
      </c>
      <c r="AT127" s="271" t="str">
        <f t="shared" si="107"/>
        <v/>
      </c>
      <c r="AU127" s="271" t="str">
        <f t="shared" si="108"/>
        <v/>
      </c>
      <c r="AV127" s="271" t="str">
        <f t="shared" si="109"/>
        <v/>
      </c>
      <c r="AW127" s="271" t="str">
        <f t="shared" si="110"/>
        <v/>
      </c>
      <c r="AX127" s="271" t="str">
        <f t="shared" si="111"/>
        <v/>
      </c>
      <c r="AY127" s="271" t="str">
        <f t="shared" si="112"/>
        <v/>
      </c>
      <c r="AZ127" s="258">
        <f t="shared" si="62"/>
        <v>6</v>
      </c>
      <c r="BA127" s="258">
        <f t="shared" si="63"/>
        <v>7</v>
      </c>
      <c r="BB127" s="258">
        <f t="shared" si="113"/>
        <v>0</v>
      </c>
      <c r="BC127" s="258">
        <f t="shared" si="114"/>
        <v>1</v>
      </c>
      <c r="BD127" s="258">
        <f t="shared" si="66"/>
        <v>7</v>
      </c>
      <c r="BE127" s="258">
        <f t="shared" si="115"/>
        <v>0</v>
      </c>
      <c r="BF127" s="258">
        <f t="shared" si="116"/>
        <v>1</v>
      </c>
      <c r="BG127" s="258">
        <f t="shared" si="69"/>
        <v>7</v>
      </c>
      <c r="BH127" s="258">
        <f t="shared" si="117"/>
        <v>0</v>
      </c>
      <c r="BI127" s="258">
        <f t="shared" si="118"/>
        <v>1</v>
      </c>
      <c r="BJ127" s="258">
        <f t="shared" si="72"/>
        <v>7</v>
      </c>
      <c r="BK127" s="258">
        <f t="shared" si="119"/>
        <v>0</v>
      </c>
      <c r="BL127" s="258">
        <f t="shared" si="120"/>
        <v>1</v>
      </c>
      <c r="BM127" s="258">
        <f t="shared" si="75"/>
        <v>7</v>
      </c>
      <c r="BN127" s="258">
        <f t="shared" si="121"/>
        <v>0</v>
      </c>
      <c r="BO127" s="258">
        <f t="shared" si="122"/>
        <v>1</v>
      </c>
      <c r="BP127" s="258">
        <f t="shared" si="78"/>
        <v>7</v>
      </c>
      <c r="BQ127" s="258">
        <f t="shared" si="123"/>
        <v>0</v>
      </c>
      <c r="BR127" s="258">
        <f t="shared" si="124"/>
        <v>1</v>
      </c>
      <c r="BS127" s="258">
        <f t="shared" si="81"/>
        <v>7</v>
      </c>
      <c r="BT127" s="258">
        <f t="shared" si="125"/>
        <v>0</v>
      </c>
      <c r="BU127" s="258">
        <f t="shared" si="126"/>
        <v>1</v>
      </c>
      <c r="BV127" s="258">
        <f t="shared" si="84"/>
        <v>7</v>
      </c>
      <c r="BW127" s="258">
        <f t="shared" si="127"/>
        <v>0</v>
      </c>
      <c r="BX127" s="258">
        <f t="shared" si="128"/>
        <v>1</v>
      </c>
      <c r="BY127" s="258">
        <f t="shared" si="87"/>
        <v>7</v>
      </c>
      <c r="BZ127" s="258">
        <f t="shared" si="129"/>
        <v>0</v>
      </c>
      <c r="CA127" s="258">
        <f t="shared" si="130"/>
        <v>1</v>
      </c>
      <c r="CB127" s="258">
        <f t="shared" si="90"/>
        <v>7</v>
      </c>
      <c r="CC127" s="258">
        <f t="shared" si="131"/>
        <v>0</v>
      </c>
      <c r="CD127" s="258">
        <f t="shared" si="132"/>
        <v>1</v>
      </c>
    </row>
    <row r="128" spans="1:82">
      <c r="A128" s="258"/>
      <c r="B128" s="258"/>
      <c r="C128" s="259"/>
      <c r="D128" s="258"/>
      <c r="E128" s="258"/>
      <c r="F128" s="258"/>
      <c r="G128" s="258">
        <v>120</v>
      </c>
      <c r="H128" s="743" t="s">
        <v>3764</v>
      </c>
      <c r="I128" s="744"/>
      <c r="J128" s="739" t="s">
        <v>3765</v>
      </c>
      <c r="K128" s="745"/>
      <c r="L128" s="745"/>
      <c r="M128" s="272"/>
      <c r="N128" s="508">
        <f t="shared" si="30"/>
        <v>0</v>
      </c>
      <c r="O128" s="510">
        <f t="shared" si="99"/>
        <v>0</v>
      </c>
      <c r="P128" s="260">
        <f t="shared" si="100"/>
        <v>0</v>
      </c>
      <c r="Q128" s="261">
        <f t="shared" si="101"/>
        <v>0</v>
      </c>
      <c r="R128" s="261">
        <f t="shared" si="96"/>
        <v>0</v>
      </c>
      <c r="S128" s="262"/>
      <c r="T128" s="262"/>
      <c r="U128" s="263">
        <f t="shared" si="35"/>
        <v>1.288</v>
      </c>
      <c r="V128" s="264">
        <f>IF(E128="SP",1,IF(D128="",ExtraMargeMateriaal,(1-VLOOKUP(D128,TabelAankoop[],4,FALSE))))</f>
        <v>1</v>
      </c>
      <c r="W128" s="265">
        <f t="shared" si="36"/>
        <v>0.6885</v>
      </c>
      <c r="X128" s="266">
        <f t="shared" si="37"/>
        <v>1</v>
      </c>
      <c r="Y128" s="267">
        <f t="shared" si="38"/>
        <v>1.46</v>
      </c>
      <c r="Z128" s="267">
        <f t="shared" si="39"/>
        <v>1.1599999999999999</v>
      </c>
      <c r="AA128" s="268">
        <f t="shared" si="40"/>
        <v>0</v>
      </c>
      <c r="AB128" s="456">
        <f t="shared" si="41"/>
        <v>0</v>
      </c>
      <c r="AC128" s="457">
        <f t="shared" si="42"/>
        <v>0</v>
      </c>
      <c r="AD128" s="456">
        <f t="shared" si="43"/>
        <v>0</v>
      </c>
      <c r="AE128" s="458">
        <f t="shared" si="44"/>
        <v>0</v>
      </c>
      <c r="AF128" s="457">
        <f t="shared" si="102"/>
        <v>0</v>
      </c>
      <c r="AG128" s="456">
        <f t="shared" si="46"/>
        <v>0</v>
      </c>
      <c r="AH128" s="457">
        <f t="shared" si="47"/>
        <v>0</v>
      </c>
      <c r="AI128" s="268">
        <f t="shared" si="48"/>
        <v>0</v>
      </c>
      <c r="AJ128" s="269">
        <f t="shared" si="49"/>
        <v>0</v>
      </c>
      <c r="AK128" s="270">
        <f t="shared" si="50"/>
        <v>0</v>
      </c>
      <c r="AL128" s="415">
        <f t="shared" si="51"/>
        <v>0</v>
      </c>
      <c r="AM128" s="259" t="str">
        <f>IF(AP128="","",IFERROR(VLOOKUP(AP128,CODES!$A$3:$D$1348,4,FALSE),"X"))&amp;IF(AQ128="","",IFERROR(VLOOKUP(AQ128,CODES!$A$3:$D$1348,4,FALSE),"X"))&amp;IF(AR128="","",IFERROR(VLOOKUP(AR128,CODES!$A$3:$D$1348,4,FALSE),"X"))&amp;IF(AS128="","",IFERROR(VLOOKUP(AS128,CODES!$A$3:$D$1348,4,FALSE),"X"))&amp;IF(AT128="","",IFERROR(VLOOKUP(AT128,CODES!$A$3:$D$1348,4,FALSE),"X"))&amp;IF(AU128="","",IFERROR(VLOOKUP(AU128,CODES!$A$3:$D$1348,4,FALSE),"X"))&amp;IF(AV128="","",IFERROR(VLOOKUP(AV128,CODES!$A$3:$D$1348,4,FALSE),"X"))&amp;IF(AW128="","",IFERROR(VLOOKUP(AW128,CODES!$A$3:$D$1348,4,FALSE),"X"))&amp;IF(AX128="","",IFERROR(VLOOKUP(AX128,CODES!$A$3:$D$1348,4,FALSE),"X"))&amp;IF(AY128="","",IFERROR(VLOOKUP(AY128,CODES!$A$3:$D$1348,4,FALSE),"X"))</f>
        <v/>
      </c>
      <c r="AN128" s="258">
        <f>SUM(IFERROR(VLOOKUP(AP128,CODES!$A$3:$D$1348,4,FALSE)*BC128,0),IFERROR(VLOOKUP(AQ128,CODES!$A$3:$D$1348,4,FALSE)*BF128,0),IFERROR(VLOOKUP(AR128,CODES!$A$3:$D$1348,4,FALSE)*BI128,0),IFERROR(VLOOKUP(AS128,CODES!$A$3:$D$1348,4,FALSE)*BL128,0),IFERROR(VLOOKUP(AT128,CODES!$A$3:$D$1348,4,FALSE)*BO128,0),IFERROR(VLOOKUP(AU128,CODES!$A$3:$D$1348,4,FALSE)*BR128,0),IFERROR(VLOOKUP(AV128,CODES!$A$3:$D$1348,4,FALSE)*BU128,0),IFERROR(VLOOKUP(AW128,CODES!$A$3:$D$1348,4,FALSE)*BX128,0),IFERROR(VLOOKUP(AX128,CODES!$A$3:$D$1348,4,FALSE)*CA128,0),IFERROR(VLOOKUP(AY128,CODES!$A$3:$D$1348,4,FALSE)*CD128,0))</f>
        <v>0</v>
      </c>
      <c r="AO128" s="258">
        <f>SUM(IFERROR(VLOOKUP(AP128,CODES!$A$3:$D$1348,3,FALSE)*BC128,0),IFERROR(VLOOKUP(AQ128,CODES!$A$3:$D$1348,3,FALSE)*BF128,0),IFERROR(VLOOKUP(AR128,CODES!$A$3:$D$1348,3,FALSE)*BI128,0),IFERROR(VLOOKUP(AS128,CODES!$A$3:$D$1348,3,FALSE)*BL128,0),IFERROR(VLOOKUP(AT128,CODES!$A$3:$D$1348,3,FALSE)*BO128,0),IFERROR(VLOOKUP(AU128,CODES!$A$3:$D$1348,3,FALSE)*BR128,0),IFERROR(VLOOKUP(AV128,CODES!$A$3:$D$1348,3,FALSE)*BU128,0),IFERROR(VLOOKUP(AW128,CODES!$A$3:$D$1348,3,FALSE)*BX128,0),IFERROR(VLOOKUP(AX128,CODES!$A$3:$D$1348,3,FALSE)*CA128,0),IFERROR(VLOOKUP(AY128,CODES!$A$3:$D$1348,3,FALSE)*CD128,0))+B128</f>
        <v>0</v>
      </c>
      <c r="AP128" s="271" t="str">
        <f t="shared" si="103"/>
        <v/>
      </c>
      <c r="AQ128" s="271" t="str">
        <f t="shared" si="104"/>
        <v/>
      </c>
      <c r="AR128" s="271" t="str">
        <f t="shared" si="105"/>
        <v/>
      </c>
      <c r="AS128" s="271" t="str">
        <f t="shared" si="106"/>
        <v/>
      </c>
      <c r="AT128" s="271" t="str">
        <f t="shared" si="107"/>
        <v/>
      </c>
      <c r="AU128" s="271" t="str">
        <f t="shared" si="108"/>
        <v/>
      </c>
      <c r="AV128" s="271" t="str">
        <f t="shared" si="109"/>
        <v/>
      </c>
      <c r="AW128" s="271" t="str">
        <f t="shared" si="110"/>
        <v/>
      </c>
      <c r="AX128" s="271" t="str">
        <f t="shared" si="111"/>
        <v/>
      </c>
      <c r="AY128" s="271" t="str">
        <f t="shared" si="112"/>
        <v/>
      </c>
      <c r="AZ128" s="258">
        <f t="shared" si="62"/>
        <v>0</v>
      </c>
      <c r="BA128" s="258">
        <f t="shared" si="63"/>
        <v>1</v>
      </c>
      <c r="BB128" s="258">
        <f t="shared" si="113"/>
        <v>0</v>
      </c>
      <c r="BC128" s="258">
        <f t="shared" si="114"/>
        <v>1</v>
      </c>
      <c r="BD128" s="258">
        <f t="shared" si="66"/>
        <v>1</v>
      </c>
      <c r="BE128" s="258">
        <f t="shared" si="115"/>
        <v>0</v>
      </c>
      <c r="BF128" s="258">
        <f t="shared" si="116"/>
        <v>1</v>
      </c>
      <c r="BG128" s="258">
        <f t="shared" si="69"/>
        <v>1</v>
      </c>
      <c r="BH128" s="258">
        <f t="shared" si="117"/>
        <v>0</v>
      </c>
      <c r="BI128" s="258">
        <f t="shared" si="118"/>
        <v>1</v>
      </c>
      <c r="BJ128" s="258">
        <f t="shared" si="72"/>
        <v>1</v>
      </c>
      <c r="BK128" s="258">
        <f t="shared" si="119"/>
        <v>0</v>
      </c>
      <c r="BL128" s="258">
        <f t="shared" si="120"/>
        <v>1</v>
      </c>
      <c r="BM128" s="258">
        <f t="shared" si="75"/>
        <v>1</v>
      </c>
      <c r="BN128" s="258">
        <f t="shared" si="121"/>
        <v>0</v>
      </c>
      <c r="BO128" s="258">
        <f t="shared" si="122"/>
        <v>1</v>
      </c>
      <c r="BP128" s="258">
        <f t="shared" si="78"/>
        <v>1</v>
      </c>
      <c r="BQ128" s="258">
        <f t="shared" si="123"/>
        <v>0</v>
      </c>
      <c r="BR128" s="258">
        <f t="shared" si="124"/>
        <v>1</v>
      </c>
      <c r="BS128" s="258">
        <f t="shared" si="81"/>
        <v>1</v>
      </c>
      <c r="BT128" s="258">
        <f t="shared" si="125"/>
        <v>0</v>
      </c>
      <c r="BU128" s="258">
        <f t="shared" si="126"/>
        <v>1</v>
      </c>
      <c r="BV128" s="258">
        <f t="shared" si="84"/>
        <v>1</v>
      </c>
      <c r="BW128" s="258">
        <f t="shared" si="127"/>
        <v>0</v>
      </c>
      <c r="BX128" s="258">
        <f t="shared" si="128"/>
        <v>1</v>
      </c>
      <c r="BY128" s="258">
        <f t="shared" si="87"/>
        <v>1</v>
      </c>
      <c r="BZ128" s="258">
        <f t="shared" si="129"/>
        <v>0</v>
      </c>
      <c r="CA128" s="258">
        <f t="shared" si="130"/>
        <v>1</v>
      </c>
      <c r="CB128" s="258">
        <f t="shared" si="90"/>
        <v>1</v>
      </c>
      <c r="CC128" s="258">
        <f t="shared" si="131"/>
        <v>0</v>
      </c>
      <c r="CD128" s="258">
        <f t="shared" si="132"/>
        <v>1</v>
      </c>
    </row>
    <row r="129" spans="1:82">
      <c r="A129" s="258"/>
      <c r="B129" s="258"/>
      <c r="C129" s="259"/>
      <c r="D129" s="258"/>
      <c r="E129" s="258"/>
      <c r="F129" s="258"/>
      <c r="G129" s="258">
        <v>121</v>
      </c>
      <c r="H129" s="743" t="s">
        <v>3766</v>
      </c>
      <c r="I129" s="744"/>
      <c r="J129" s="739" t="s">
        <v>3767</v>
      </c>
      <c r="K129" s="745"/>
      <c r="L129" s="745"/>
      <c r="M129" s="272"/>
      <c r="N129" s="508">
        <f t="shared" si="30"/>
        <v>0</v>
      </c>
      <c r="O129" s="510">
        <f t="shared" si="99"/>
        <v>0</v>
      </c>
      <c r="P129" s="260">
        <f t="shared" si="100"/>
        <v>0</v>
      </c>
      <c r="Q129" s="261">
        <f t="shared" si="101"/>
        <v>0</v>
      </c>
      <c r="R129" s="261">
        <f t="shared" si="96"/>
        <v>0</v>
      </c>
      <c r="S129" s="262"/>
      <c r="T129" s="262"/>
      <c r="U129" s="263">
        <f t="shared" si="35"/>
        <v>1.288</v>
      </c>
      <c r="V129" s="264">
        <f>IF(E129="SP",1,IF(D129="",ExtraMargeMateriaal,(1-VLOOKUP(D129,TabelAankoop[],4,FALSE))))</f>
        <v>1</v>
      </c>
      <c r="W129" s="265">
        <f t="shared" si="36"/>
        <v>0.6885</v>
      </c>
      <c r="X129" s="266">
        <f t="shared" si="37"/>
        <v>1</v>
      </c>
      <c r="Y129" s="267">
        <f t="shared" si="38"/>
        <v>1.46</v>
      </c>
      <c r="Z129" s="267">
        <f t="shared" si="39"/>
        <v>1.1599999999999999</v>
      </c>
      <c r="AA129" s="268">
        <f t="shared" si="40"/>
        <v>0</v>
      </c>
      <c r="AB129" s="456">
        <f t="shared" si="41"/>
        <v>0</v>
      </c>
      <c r="AC129" s="457">
        <f t="shared" si="42"/>
        <v>0</v>
      </c>
      <c r="AD129" s="456">
        <f t="shared" si="43"/>
        <v>0</v>
      </c>
      <c r="AE129" s="458">
        <f t="shared" si="44"/>
        <v>0</v>
      </c>
      <c r="AF129" s="457">
        <f t="shared" si="102"/>
        <v>0</v>
      </c>
      <c r="AG129" s="456">
        <f t="shared" si="46"/>
        <v>0</v>
      </c>
      <c r="AH129" s="457">
        <f t="shared" si="47"/>
        <v>0</v>
      </c>
      <c r="AI129" s="268">
        <f t="shared" si="48"/>
        <v>0</v>
      </c>
      <c r="AJ129" s="269">
        <f t="shared" si="49"/>
        <v>0</v>
      </c>
      <c r="AK129" s="270">
        <f t="shared" si="50"/>
        <v>0</v>
      </c>
      <c r="AL129" s="415">
        <f t="shared" si="51"/>
        <v>0</v>
      </c>
      <c r="AM129" s="259" t="str">
        <f>IF(AP129="","",IFERROR(VLOOKUP(AP129,CODES!$A$3:$D$1348,4,FALSE),"X"))&amp;IF(AQ129="","",IFERROR(VLOOKUP(AQ129,CODES!$A$3:$D$1348,4,FALSE),"X"))&amp;IF(AR129="","",IFERROR(VLOOKUP(AR129,CODES!$A$3:$D$1348,4,FALSE),"X"))&amp;IF(AS129="","",IFERROR(VLOOKUP(AS129,CODES!$A$3:$D$1348,4,FALSE),"X"))&amp;IF(AT129="","",IFERROR(VLOOKUP(AT129,CODES!$A$3:$D$1348,4,FALSE),"X"))&amp;IF(AU129="","",IFERROR(VLOOKUP(AU129,CODES!$A$3:$D$1348,4,FALSE),"X"))&amp;IF(AV129="","",IFERROR(VLOOKUP(AV129,CODES!$A$3:$D$1348,4,FALSE),"X"))&amp;IF(AW129="","",IFERROR(VLOOKUP(AW129,CODES!$A$3:$D$1348,4,FALSE),"X"))&amp;IF(AX129="","",IFERROR(VLOOKUP(AX129,CODES!$A$3:$D$1348,4,FALSE),"X"))&amp;IF(AY129="","",IFERROR(VLOOKUP(AY129,CODES!$A$3:$D$1348,4,FALSE),"X"))</f>
        <v/>
      </c>
      <c r="AN129" s="258">
        <f>SUM(IFERROR(VLOOKUP(AP129,CODES!$A$3:$D$1348,4,FALSE)*BC129,0),IFERROR(VLOOKUP(AQ129,CODES!$A$3:$D$1348,4,FALSE)*BF129,0),IFERROR(VLOOKUP(AR129,CODES!$A$3:$D$1348,4,FALSE)*BI129,0),IFERROR(VLOOKUP(AS129,CODES!$A$3:$D$1348,4,FALSE)*BL129,0),IFERROR(VLOOKUP(AT129,CODES!$A$3:$D$1348,4,FALSE)*BO129,0),IFERROR(VLOOKUP(AU129,CODES!$A$3:$D$1348,4,FALSE)*BR129,0),IFERROR(VLOOKUP(AV129,CODES!$A$3:$D$1348,4,FALSE)*BU129,0),IFERROR(VLOOKUP(AW129,CODES!$A$3:$D$1348,4,FALSE)*BX129,0),IFERROR(VLOOKUP(AX129,CODES!$A$3:$D$1348,4,FALSE)*CA129,0),IFERROR(VLOOKUP(AY129,CODES!$A$3:$D$1348,4,FALSE)*CD129,0))</f>
        <v>0</v>
      </c>
      <c r="AO129" s="258">
        <f>SUM(IFERROR(VLOOKUP(AP129,CODES!$A$3:$D$1348,3,FALSE)*BC129,0),IFERROR(VLOOKUP(AQ129,CODES!$A$3:$D$1348,3,FALSE)*BF129,0),IFERROR(VLOOKUP(AR129,CODES!$A$3:$D$1348,3,FALSE)*BI129,0),IFERROR(VLOOKUP(AS129,CODES!$A$3:$D$1348,3,FALSE)*BL129,0),IFERROR(VLOOKUP(AT129,CODES!$A$3:$D$1348,3,FALSE)*BO129,0),IFERROR(VLOOKUP(AU129,CODES!$A$3:$D$1348,3,FALSE)*BR129,0),IFERROR(VLOOKUP(AV129,CODES!$A$3:$D$1348,3,FALSE)*BU129,0),IFERROR(VLOOKUP(AW129,CODES!$A$3:$D$1348,3,FALSE)*BX129,0),IFERROR(VLOOKUP(AX129,CODES!$A$3:$D$1348,3,FALSE)*CA129,0),IFERROR(VLOOKUP(AY129,CODES!$A$3:$D$1348,3,FALSE)*CD129,0))+B129</f>
        <v>0</v>
      </c>
      <c r="AP129" s="271" t="str">
        <f t="shared" si="103"/>
        <v/>
      </c>
      <c r="AQ129" s="271" t="str">
        <f t="shared" si="104"/>
        <v/>
      </c>
      <c r="AR129" s="271" t="str">
        <f t="shared" si="105"/>
        <v/>
      </c>
      <c r="AS129" s="271" t="str">
        <f t="shared" si="106"/>
        <v/>
      </c>
      <c r="AT129" s="271" t="str">
        <f t="shared" si="107"/>
        <v/>
      </c>
      <c r="AU129" s="271" t="str">
        <f t="shared" si="108"/>
        <v/>
      </c>
      <c r="AV129" s="271" t="str">
        <f t="shared" si="109"/>
        <v/>
      </c>
      <c r="AW129" s="271" t="str">
        <f t="shared" si="110"/>
        <v/>
      </c>
      <c r="AX129" s="271" t="str">
        <f t="shared" si="111"/>
        <v/>
      </c>
      <c r="AY129" s="271" t="str">
        <f t="shared" si="112"/>
        <v/>
      </c>
      <c r="AZ129" s="258">
        <f t="shared" si="62"/>
        <v>0</v>
      </c>
      <c r="BA129" s="258">
        <f t="shared" si="63"/>
        <v>1</v>
      </c>
      <c r="BB129" s="258">
        <f t="shared" si="113"/>
        <v>0</v>
      </c>
      <c r="BC129" s="258">
        <f t="shared" si="114"/>
        <v>1</v>
      </c>
      <c r="BD129" s="258">
        <f t="shared" si="66"/>
        <v>1</v>
      </c>
      <c r="BE129" s="258">
        <f t="shared" si="115"/>
        <v>0</v>
      </c>
      <c r="BF129" s="258">
        <f t="shared" si="116"/>
        <v>1</v>
      </c>
      <c r="BG129" s="258">
        <f t="shared" si="69"/>
        <v>1</v>
      </c>
      <c r="BH129" s="258">
        <f t="shared" si="117"/>
        <v>0</v>
      </c>
      <c r="BI129" s="258">
        <f t="shared" si="118"/>
        <v>1</v>
      </c>
      <c r="BJ129" s="258">
        <f t="shared" si="72"/>
        <v>1</v>
      </c>
      <c r="BK129" s="258">
        <f t="shared" si="119"/>
        <v>0</v>
      </c>
      <c r="BL129" s="258">
        <f t="shared" si="120"/>
        <v>1</v>
      </c>
      <c r="BM129" s="258">
        <f t="shared" si="75"/>
        <v>1</v>
      </c>
      <c r="BN129" s="258">
        <f t="shared" si="121"/>
        <v>0</v>
      </c>
      <c r="BO129" s="258">
        <f t="shared" si="122"/>
        <v>1</v>
      </c>
      <c r="BP129" s="258">
        <f t="shared" si="78"/>
        <v>1</v>
      </c>
      <c r="BQ129" s="258">
        <f t="shared" si="123"/>
        <v>0</v>
      </c>
      <c r="BR129" s="258">
        <f t="shared" si="124"/>
        <v>1</v>
      </c>
      <c r="BS129" s="258">
        <f t="shared" si="81"/>
        <v>1</v>
      </c>
      <c r="BT129" s="258">
        <f t="shared" si="125"/>
        <v>0</v>
      </c>
      <c r="BU129" s="258">
        <f t="shared" si="126"/>
        <v>1</v>
      </c>
      <c r="BV129" s="258">
        <f t="shared" si="84"/>
        <v>1</v>
      </c>
      <c r="BW129" s="258">
        <f t="shared" si="127"/>
        <v>0</v>
      </c>
      <c r="BX129" s="258">
        <f t="shared" si="128"/>
        <v>1</v>
      </c>
      <c r="BY129" s="258">
        <f t="shared" si="87"/>
        <v>1</v>
      </c>
      <c r="BZ129" s="258">
        <f t="shared" si="129"/>
        <v>0</v>
      </c>
      <c r="CA129" s="258">
        <f t="shared" si="130"/>
        <v>1</v>
      </c>
      <c r="CB129" s="258">
        <f t="shared" si="90"/>
        <v>1</v>
      </c>
      <c r="CC129" s="258">
        <f t="shared" si="131"/>
        <v>0</v>
      </c>
      <c r="CD129" s="258">
        <f t="shared" si="132"/>
        <v>1</v>
      </c>
    </row>
    <row r="130" spans="1:82">
      <c r="A130" s="258" t="s">
        <v>3768</v>
      </c>
      <c r="B130" s="258"/>
      <c r="C130" s="259"/>
      <c r="D130" s="258" t="s">
        <v>3755</v>
      </c>
      <c r="E130" s="258"/>
      <c r="F130" s="258"/>
      <c r="G130" s="258">
        <v>122</v>
      </c>
      <c r="H130" s="743" t="s">
        <v>3769</v>
      </c>
      <c r="I130" s="744"/>
      <c r="J130" s="739" t="s">
        <v>3770</v>
      </c>
      <c r="K130" s="745" t="s">
        <v>3607</v>
      </c>
      <c r="L130" s="745" t="s">
        <v>3608</v>
      </c>
      <c r="M130" s="272">
        <v>20</v>
      </c>
      <c r="N130" s="508">
        <f t="shared" si="30"/>
        <v>43.86</v>
      </c>
      <c r="O130" s="510">
        <f t="shared" si="99"/>
        <v>877.2</v>
      </c>
      <c r="P130" s="260">
        <f t="shared" si="100"/>
        <v>14.54</v>
      </c>
      <c r="Q130" s="261">
        <f t="shared" si="101"/>
        <v>25</v>
      </c>
      <c r="R130" s="261">
        <f t="shared" si="96"/>
        <v>0</v>
      </c>
      <c r="S130" s="262"/>
      <c r="T130" s="262"/>
      <c r="U130" s="263">
        <f t="shared" si="35"/>
        <v>1.288</v>
      </c>
      <c r="V130" s="264">
        <f>IF(E130="SP",1,IF(D130="",ExtraMargeMateriaal,(1-VLOOKUP(D130,TabelAankoop[],4,FALSE))))</f>
        <v>1</v>
      </c>
      <c r="W130" s="265">
        <f t="shared" si="36"/>
        <v>0.6885</v>
      </c>
      <c r="X130" s="266">
        <f t="shared" si="37"/>
        <v>1</v>
      </c>
      <c r="Y130" s="267">
        <f t="shared" si="38"/>
        <v>1.46</v>
      </c>
      <c r="Z130" s="267">
        <f t="shared" si="39"/>
        <v>1.1599999999999999</v>
      </c>
      <c r="AA130" s="268">
        <f t="shared" si="40"/>
        <v>877.2</v>
      </c>
      <c r="AB130" s="456">
        <f t="shared" si="41"/>
        <v>290.8</v>
      </c>
      <c r="AC130" s="457">
        <f t="shared" si="42"/>
        <v>374.55</v>
      </c>
      <c r="AD130" s="456">
        <f t="shared" si="43"/>
        <v>502.61</v>
      </c>
      <c r="AE130" s="458">
        <f t="shared" si="44"/>
        <v>500</v>
      </c>
      <c r="AF130" s="457">
        <f t="shared" si="102"/>
        <v>8.3333333333333339</v>
      </c>
      <c r="AG130" s="456">
        <f t="shared" si="46"/>
        <v>0</v>
      </c>
      <c r="AH130" s="457">
        <f t="shared" si="47"/>
        <v>0</v>
      </c>
      <c r="AI130" s="268">
        <f t="shared" si="48"/>
        <v>14.54</v>
      </c>
      <c r="AJ130" s="269">
        <f t="shared" si="49"/>
        <v>18.727519999999998</v>
      </c>
      <c r="AK130" s="270">
        <f t="shared" si="50"/>
        <v>25.130249999999997</v>
      </c>
      <c r="AL130" s="415">
        <f t="shared" si="51"/>
        <v>0</v>
      </c>
      <c r="AM130" s="259" t="str">
        <f>IF(AP130="","",IFERROR(VLOOKUP(AP130,CODES!$A$3:$D$1348,4,FALSE),"X"))&amp;IF(AQ130="","",IFERROR(VLOOKUP(AQ130,CODES!$A$3:$D$1348,4,FALSE),"X"))&amp;IF(AR130="","",IFERROR(VLOOKUP(AR130,CODES!$A$3:$D$1348,4,FALSE),"X"))&amp;IF(AS130="","",IFERROR(VLOOKUP(AS130,CODES!$A$3:$D$1348,4,FALSE),"X"))&amp;IF(AT130="","",IFERROR(VLOOKUP(AT130,CODES!$A$3:$D$1348,4,FALSE),"X"))&amp;IF(AU130="","",IFERROR(VLOOKUP(AU130,CODES!$A$3:$D$1348,4,FALSE),"X"))&amp;IF(AV130="","",IFERROR(VLOOKUP(AV130,CODES!$A$3:$D$1348,4,FALSE),"X"))&amp;IF(AW130="","",IFERROR(VLOOKUP(AW130,CODES!$A$3:$D$1348,4,FALSE),"X"))&amp;IF(AX130="","",IFERROR(VLOOKUP(AX130,CODES!$A$3:$D$1348,4,FALSE),"X"))&amp;IF(AY130="","",IFERROR(VLOOKUP(AY130,CODES!$A$3:$D$1348,4,FALSE),"X"))</f>
        <v>25</v>
      </c>
      <c r="AN130" s="258">
        <f>SUM(IFERROR(VLOOKUP(AP130,CODES!$A$3:$D$1348,4,FALSE)*BC130,0),IFERROR(VLOOKUP(AQ130,CODES!$A$3:$D$1348,4,FALSE)*BF130,0),IFERROR(VLOOKUP(AR130,CODES!$A$3:$D$1348,4,FALSE)*BI130,0),IFERROR(VLOOKUP(AS130,CODES!$A$3:$D$1348,4,FALSE)*BL130,0),IFERROR(VLOOKUP(AT130,CODES!$A$3:$D$1348,4,FALSE)*BO130,0),IFERROR(VLOOKUP(AU130,CODES!$A$3:$D$1348,4,FALSE)*BR130,0),IFERROR(VLOOKUP(AV130,CODES!$A$3:$D$1348,4,FALSE)*BU130,0),IFERROR(VLOOKUP(AW130,CODES!$A$3:$D$1348,4,FALSE)*BX130,0),IFERROR(VLOOKUP(AX130,CODES!$A$3:$D$1348,4,FALSE)*CA130,0),IFERROR(VLOOKUP(AY130,CODES!$A$3:$D$1348,4,FALSE)*CD130,0))</f>
        <v>25</v>
      </c>
      <c r="AO130" s="258">
        <f>SUM(IFERROR(VLOOKUP(AP130,CODES!$A$3:$D$1348,3,FALSE)*BC130,0),IFERROR(VLOOKUP(AQ130,CODES!$A$3:$D$1348,3,FALSE)*BF130,0),IFERROR(VLOOKUP(AR130,CODES!$A$3:$D$1348,3,FALSE)*BI130,0),IFERROR(VLOOKUP(AS130,CODES!$A$3:$D$1348,3,FALSE)*BL130,0),IFERROR(VLOOKUP(AT130,CODES!$A$3:$D$1348,3,FALSE)*BO130,0),IFERROR(VLOOKUP(AU130,CODES!$A$3:$D$1348,3,FALSE)*BR130,0),IFERROR(VLOOKUP(AV130,CODES!$A$3:$D$1348,3,FALSE)*BU130,0),IFERROR(VLOOKUP(AW130,CODES!$A$3:$D$1348,3,FALSE)*BX130,0),IFERROR(VLOOKUP(AX130,CODES!$A$3:$D$1348,3,FALSE)*CA130,0),IFERROR(VLOOKUP(AY130,CODES!$A$3:$D$1348,3,FALSE)*CD130,0))+B130</f>
        <v>14.54</v>
      </c>
      <c r="AP130" s="271" t="str">
        <f t="shared" si="103"/>
        <v>CEEO5P16</v>
      </c>
      <c r="AQ130" s="271" t="str">
        <f t="shared" si="104"/>
        <v/>
      </c>
      <c r="AR130" s="271" t="str">
        <f t="shared" si="105"/>
        <v/>
      </c>
      <c r="AS130" s="271" t="str">
        <f t="shared" si="106"/>
        <v/>
      </c>
      <c r="AT130" s="271" t="str">
        <f t="shared" si="107"/>
        <v/>
      </c>
      <c r="AU130" s="271" t="str">
        <f t="shared" si="108"/>
        <v/>
      </c>
      <c r="AV130" s="271" t="str">
        <f t="shared" si="109"/>
        <v/>
      </c>
      <c r="AW130" s="271" t="str">
        <f t="shared" si="110"/>
        <v/>
      </c>
      <c r="AX130" s="271" t="str">
        <f t="shared" si="111"/>
        <v/>
      </c>
      <c r="AY130" s="271" t="str">
        <f t="shared" si="112"/>
        <v/>
      </c>
      <c r="AZ130" s="258">
        <f t="shared" si="62"/>
        <v>8</v>
      </c>
      <c r="BA130" s="258">
        <f t="shared" si="63"/>
        <v>9</v>
      </c>
      <c r="BB130" s="258">
        <f t="shared" si="113"/>
        <v>0</v>
      </c>
      <c r="BC130" s="258">
        <f t="shared" si="114"/>
        <v>1</v>
      </c>
      <c r="BD130" s="258">
        <f t="shared" si="66"/>
        <v>9</v>
      </c>
      <c r="BE130" s="258">
        <f t="shared" si="115"/>
        <v>0</v>
      </c>
      <c r="BF130" s="258">
        <f t="shared" si="116"/>
        <v>1</v>
      </c>
      <c r="BG130" s="258">
        <f t="shared" si="69"/>
        <v>9</v>
      </c>
      <c r="BH130" s="258">
        <f t="shared" si="117"/>
        <v>0</v>
      </c>
      <c r="BI130" s="258">
        <f t="shared" si="118"/>
        <v>1</v>
      </c>
      <c r="BJ130" s="258">
        <f t="shared" si="72"/>
        <v>9</v>
      </c>
      <c r="BK130" s="258">
        <f t="shared" si="119"/>
        <v>0</v>
      </c>
      <c r="BL130" s="258">
        <f t="shared" si="120"/>
        <v>1</v>
      </c>
      <c r="BM130" s="258">
        <f t="shared" si="75"/>
        <v>9</v>
      </c>
      <c r="BN130" s="258">
        <f t="shared" si="121"/>
        <v>0</v>
      </c>
      <c r="BO130" s="258">
        <f t="shared" si="122"/>
        <v>1</v>
      </c>
      <c r="BP130" s="258">
        <f t="shared" si="78"/>
        <v>9</v>
      </c>
      <c r="BQ130" s="258">
        <f t="shared" si="123"/>
        <v>0</v>
      </c>
      <c r="BR130" s="258">
        <f t="shared" si="124"/>
        <v>1</v>
      </c>
      <c r="BS130" s="258">
        <f t="shared" si="81"/>
        <v>9</v>
      </c>
      <c r="BT130" s="258">
        <f t="shared" si="125"/>
        <v>0</v>
      </c>
      <c r="BU130" s="258">
        <f t="shared" si="126"/>
        <v>1</v>
      </c>
      <c r="BV130" s="258">
        <f t="shared" si="84"/>
        <v>9</v>
      </c>
      <c r="BW130" s="258">
        <f t="shared" si="127"/>
        <v>0</v>
      </c>
      <c r="BX130" s="258">
        <f t="shared" si="128"/>
        <v>1</v>
      </c>
      <c r="BY130" s="258">
        <f t="shared" si="87"/>
        <v>9</v>
      </c>
      <c r="BZ130" s="258">
        <f t="shared" si="129"/>
        <v>0</v>
      </c>
      <c r="CA130" s="258">
        <f t="shared" si="130"/>
        <v>1</v>
      </c>
      <c r="CB130" s="258">
        <f t="shared" si="90"/>
        <v>9</v>
      </c>
      <c r="CC130" s="258">
        <f t="shared" si="131"/>
        <v>0</v>
      </c>
      <c r="CD130" s="258">
        <f t="shared" si="132"/>
        <v>1</v>
      </c>
    </row>
    <row r="131" spans="1:82">
      <c r="A131" s="258"/>
      <c r="B131" s="258"/>
      <c r="C131" s="259"/>
      <c r="D131" s="258"/>
      <c r="E131" s="258"/>
      <c r="F131" s="258"/>
      <c r="G131" s="258">
        <v>123</v>
      </c>
      <c r="H131" s="743" t="s">
        <v>3771</v>
      </c>
      <c r="I131" s="744"/>
      <c r="J131" s="739" t="s">
        <v>3772</v>
      </c>
      <c r="K131" s="745"/>
      <c r="L131" s="745"/>
      <c r="M131" s="272"/>
      <c r="N131" s="508">
        <f t="shared" si="30"/>
        <v>0</v>
      </c>
      <c r="O131" s="510">
        <f t="shared" si="99"/>
        <v>0</v>
      </c>
      <c r="P131" s="260">
        <f t="shared" si="100"/>
        <v>0</v>
      </c>
      <c r="Q131" s="261">
        <f t="shared" si="101"/>
        <v>0</v>
      </c>
      <c r="R131" s="261">
        <f t="shared" si="96"/>
        <v>0</v>
      </c>
      <c r="S131" s="262"/>
      <c r="T131" s="262"/>
      <c r="U131" s="263">
        <f t="shared" si="35"/>
        <v>1.288</v>
      </c>
      <c r="V131" s="264">
        <f>IF(E131="SP",1,IF(D131="",ExtraMargeMateriaal,(1-VLOOKUP(D131,TabelAankoop[],4,FALSE))))</f>
        <v>1</v>
      </c>
      <c r="W131" s="265">
        <f t="shared" si="36"/>
        <v>0.6885</v>
      </c>
      <c r="X131" s="266">
        <f t="shared" si="37"/>
        <v>1</v>
      </c>
      <c r="Y131" s="267">
        <f t="shared" si="38"/>
        <v>1.46</v>
      </c>
      <c r="Z131" s="267">
        <f t="shared" si="39"/>
        <v>1.1599999999999999</v>
      </c>
      <c r="AA131" s="268">
        <f t="shared" si="40"/>
        <v>0</v>
      </c>
      <c r="AB131" s="456">
        <f t="shared" si="41"/>
        <v>0</v>
      </c>
      <c r="AC131" s="457">
        <f t="shared" si="42"/>
        <v>0</v>
      </c>
      <c r="AD131" s="456">
        <f t="shared" si="43"/>
        <v>0</v>
      </c>
      <c r="AE131" s="458">
        <f t="shared" si="44"/>
        <v>0</v>
      </c>
      <c r="AF131" s="457">
        <f t="shared" si="102"/>
        <v>0</v>
      </c>
      <c r="AG131" s="456">
        <f t="shared" si="46"/>
        <v>0</v>
      </c>
      <c r="AH131" s="457">
        <f t="shared" si="47"/>
        <v>0</v>
      </c>
      <c r="AI131" s="268">
        <f t="shared" si="48"/>
        <v>0</v>
      </c>
      <c r="AJ131" s="269">
        <f t="shared" si="49"/>
        <v>0</v>
      </c>
      <c r="AK131" s="270">
        <f t="shared" si="50"/>
        <v>0</v>
      </c>
      <c r="AL131" s="415">
        <f t="shared" si="51"/>
        <v>0</v>
      </c>
      <c r="AM131" s="259" t="str">
        <f>IF(AP131="","",IFERROR(VLOOKUP(AP131,CODES!$A$3:$D$1348,4,FALSE),"X"))&amp;IF(AQ131="","",IFERROR(VLOOKUP(AQ131,CODES!$A$3:$D$1348,4,FALSE),"X"))&amp;IF(AR131="","",IFERROR(VLOOKUP(AR131,CODES!$A$3:$D$1348,4,FALSE),"X"))&amp;IF(AS131="","",IFERROR(VLOOKUP(AS131,CODES!$A$3:$D$1348,4,FALSE),"X"))&amp;IF(AT131="","",IFERROR(VLOOKUP(AT131,CODES!$A$3:$D$1348,4,FALSE),"X"))&amp;IF(AU131="","",IFERROR(VLOOKUP(AU131,CODES!$A$3:$D$1348,4,FALSE),"X"))&amp;IF(AV131="","",IFERROR(VLOOKUP(AV131,CODES!$A$3:$D$1348,4,FALSE),"X"))&amp;IF(AW131="","",IFERROR(VLOOKUP(AW131,CODES!$A$3:$D$1348,4,FALSE),"X"))&amp;IF(AX131="","",IFERROR(VLOOKUP(AX131,CODES!$A$3:$D$1348,4,FALSE),"X"))&amp;IF(AY131="","",IFERROR(VLOOKUP(AY131,CODES!$A$3:$D$1348,4,FALSE),"X"))</f>
        <v/>
      </c>
      <c r="AN131" s="258">
        <f>SUM(IFERROR(VLOOKUP(AP131,CODES!$A$3:$D$1348,4,FALSE)*BC131,0),IFERROR(VLOOKUP(AQ131,CODES!$A$3:$D$1348,4,FALSE)*BF131,0),IFERROR(VLOOKUP(AR131,CODES!$A$3:$D$1348,4,FALSE)*BI131,0),IFERROR(VLOOKUP(AS131,CODES!$A$3:$D$1348,4,FALSE)*BL131,0),IFERROR(VLOOKUP(AT131,CODES!$A$3:$D$1348,4,FALSE)*BO131,0),IFERROR(VLOOKUP(AU131,CODES!$A$3:$D$1348,4,FALSE)*BR131,0),IFERROR(VLOOKUP(AV131,CODES!$A$3:$D$1348,4,FALSE)*BU131,0),IFERROR(VLOOKUP(AW131,CODES!$A$3:$D$1348,4,FALSE)*BX131,0),IFERROR(VLOOKUP(AX131,CODES!$A$3:$D$1348,4,FALSE)*CA131,0),IFERROR(VLOOKUP(AY131,CODES!$A$3:$D$1348,4,FALSE)*CD131,0))</f>
        <v>0</v>
      </c>
      <c r="AO131" s="258">
        <f>SUM(IFERROR(VLOOKUP(AP131,CODES!$A$3:$D$1348,3,FALSE)*BC131,0),IFERROR(VLOOKUP(AQ131,CODES!$A$3:$D$1348,3,FALSE)*BF131,0),IFERROR(VLOOKUP(AR131,CODES!$A$3:$D$1348,3,FALSE)*BI131,0),IFERROR(VLOOKUP(AS131,CODES!$A$3:$D$1348,3,FALSE)*BL131,0),IFERROR(VLOOKUP(AT131,CODES!$A$3:$D$1348,3,FALSE)*BO131,0),IFERROR(VLOOKUP(AU131,CODES!$A$3:$D$1348,3,FALSE)*BR131,0),IFERROR(VLOOKUP(AV131,CODES!$A$3:$D$1348,3,FALSE)*BU131,0),IFERROR(VLOOKUP(AW131,CODES!$A$3:$D$1348,3,FALSE)*BX131,0),IFERROR(VLOOKUP(AX131,CODES!$A$3:$D$1348,3,FALSE)*CA131,0),IFERROR(VLOOKUP(AY131,CODES!$A$3:$D$1348,3,FALSE)*CD131,0))+B131</f>
        <v>0</v>
      </c>
      <c r="AP131" s="271" t="str">
        <f t="shared" si="103"/>
        <v/>
      </c>
      <c r="AQ131" s="271" t="str">
        <f t="shared" si="104"/>
        <v/>
      </c>
      <c r="AR131" s="271" t="str">
        <f t="shared" si="105"/>
        <v/>
      </c>
      <c r="AS131" s="271" t="str">
        <f t="shared" si="106"/>
        <v/>
      </c>
      <c r="AT131" s="271" t="str">
        <f t="shared" si="107"/>
        <v/>
      </c>
      <c r="AU131" s="271" t="str">
        <f t="shared" si="108"/>
        <v/>
      </c>
      <c r="AV131" s="271" t="str">
        <f t="shared" si="109"/>
        <v/>
      </c>
      <c r="AW131" s="271" t="str">
        <f t="shared" si="110"/>
        <v/>
      </c>
      <c r="AX131" s="271" t="str">
        <f t="shared" si="111"/>
        <v/>
      </c>
      <c r="AY131" s="271" t="str">
        <f t="shared" si="112"/>
        <v/>
      </c>
      <c r="AZ131" s="258">
        <f t="shared" si="62"/>
        <v>0</v>
      </c>
      <c r="BA131" s="258">
        <f t="shared" si="63"/>
        <v>1</v>
      </c>
      <c r="BB131" s="258">
        <f t="shared" si="113"/>
        <v>0</v>
      </c>
      <c r="BC131" s="258">
        <f t="shared" si="114"/>
        <v>1</v>
      </c>
      <c r="BD131" s="258">
        <f t="shared" si="66"/>
        <v>1</v>
      </c>
      <c r="BE131" s="258">
        <f t="shared" si="115"/>
        <v>0</v>
      </c>
      <c r="BF131" s="258">
        <f t="shared" si="116"/>
        <v>1</v>
      </c>
      <c r="BG131" s="258">
        <f t="shared" si="69"/>
        <v>1</v>
      </c>
      <c r="BH131" s="258">
        <f t="shared" si="117"/>
        <v>0</v>
      </c>
      <c r="BI131" s="258">
        <f t="shared" si="118"/>
        <v>1</v>
      </c>
      <c r="BJ131" s="258">
        <f t="shared" si="72"/>
        <v>1</v>
      </c>
      <c r="BK131" s="258">
        <f t="shared" si="119"/>
        <v>0</v>
      </c>
      <c r="BL131" s="258">
        <f t="shared" si="120"/>
        <v>1</v>
      </c>
      <c r="BM131" s="258">
        <f t="shared" si="75"/>
        <v>1</v>
      </c>
      <c r="BN131" s="258">
        <f t="shared" si="121"/>
        <v>0</v>
      </c>
      <c r="BO131" s="258">
        <f t="shared" si="122"/>
        <v>1</v>
      </c>
      <c r="BP131" s="258">
        <f t="shared" si="78"/>
        <v>1</v>
      </c>
      <c r="BQ131" s="258">
        <f t="shared" si="123"/>
        <v>0</v>
      </c>
      <c r="BR131" s="258">
        <f t="shared" si="124"/>
        <v>1</v>
      </c>
      <c r="BS131" s="258">
        <f t="shared" si="81"/>
        <v>1</v>
      </c>
      <c r="BT131" s="258">
        <f t="shared" si="125"/>
        <v>0</v>
      </c>
      <c r="BU131" s="258">
        <f t="shared" si="126"/>
        <v>1</v>
      </c>
      <c r="BV131" s="258">
        <f t="shared" si="84"/>
        <v>1</v>
      </c>
      <c r="BW131" s="258">
        <f t="shared" si="127"/>
        <v>0</v>
      </c>
      <c r="BX131" s="258">
        <f t="shared" si="128"/>
        <v>1</v>
      </c>
      <c r="BY131" s="258">
        <f t="shared" si="87"/>
        <v>1</v>
      </c>
      <c r="BZ131" s="258">
        <f t="shared" si="129"/>
        <v>0</v>
      </c>
      <c r="CA131" s="258">
        <f t="shared" si="130"/>
        <v>1</v>
      </c>
      <c r="CB131" s="258">
        <f t="shared" si="90"/>
        <v>1</v>
      </c>
      <c r="CC131" s="258">
        <f t="shared" si="131"/>
        <v>0</v>
      </c>
      <c r="CD131" s="258">
        <f t="shared" si="132"/>
        <v>1</v>
      </c>
    </row>
    <row r="132" spans="1:82">
      <c r="A132" s="258" t="s">
        <v>3768</v>
      </c>
      <c r="B132" s="258"/>
      <c r="C132" s="259"/>
      <c r="D132" s="258" t="s">
        <v>3755</v>
      </c>
      <c r="E132" s="258"/>
      <c r="F132" s="258"/>
      <c r="G132" s="258">
        <v>124</v>
      </c>
      <c r="H132" s="743" t="s">
        <v>3773</v>
      </c>
      <c r="I132" s="744"/>
      <c r="J132" s="739" t="s">
        <v>3774</v>
      </c>
      <c r="K132" s="745" t="s">
        <v>3703</v>
      </c>
      <c r="L132" s="745" t="s">
        <v>3608</v>
      </c>
      <c r="M132" s="272">
        <v>14</v>
      </c>
      <c r="N132" s="508">
        <f t="shared" si="30"/>
        <v>43.86</v>
      </c>
      <c r="O132" s="510">
        <f t="shared" si="99"/>
        <v>614.04</v>
      </c>
      <c r="P132" s="260">
        <f t="shared" si="100"/>
        <v>14.54</v>
      </c>
      <c r="Q132" s="261">
        <f t="shared" si="101"/>
        <v>25</v>
      </c>
      <c r="R132" s="261">
        <f t="shared" si="96"/>
        <v>0</v>
      </c>
      <c r="S132" s="262"/>
      <c r="T132" s="262"/>
      <c r="U132" s="263">
        <f t="shared" si="35"/>
        <v>1.288</v>
      </c>
      <c r="V132" s="264">
        <f>IF(E132="SP",1,IF(D132="",ExtraMargeMateriaal,(1-VLOOKUP(D132,TabelAankoop[],4,FALSE))))</f>
        <v>1</v>
      </c>
      <c r="W132" s="265">
        <f t="shared" si="36"/>
        <v>0.6885</v>
      </c>
      <c r="X132" s="266">
        <f t="shared" si="37"/>
        <v>1</v>
      </c>
      <c r="Y132" s="267">
        <f t="shared" si="38"/>
        <v>1.46</v>
      </c>
      <c r="Z132" s="267">
        <f t="shared" si="39"/>
        <v>1.1599999999999999</v>
      </c>
      <c r="AA132" s="268">
        <f t="shared" si="40"/>
        <v>614.04</v>
      </c>
      <c r="AB132" s="456">
        <f t="shared" si="41"/>
        <v>203.56</v>
      </c>
      <c r="AC132" s="457">
        <f t="shared" si="42"/>
        <v>262.19</v>
      </c>
      <c r="AD132" s="456">
        <f t="shared" si="43"/>
        <v>351.82</v>
      </c>
      <c r="AE132" s="458">
        <f t="shared" si="44"/>
        <v>350</v>
      </c>
      <c r="AF132" s="457">
        <f t="shared" si="102"/>
        <v>5.833333333333333</v>
      </c>
      <c r="AG132" s="456">
        <f t="shared" si="46"/>
        <v>0</v>
      </c>
      <c r="AH132" s="457">
        <f t="shared" si="47"/>
        <v>0</v>
      </c>
      <c r="AI132" s="268">
        <f t="shared" si="48"/>
        <v>14.54</v>
      </c>
      <c r="AJ132" s="269">
        <f t="shared" si="49"/>
        <v>18.727519999999998</v>
      </c>
      <c r="AK132" s="270">
        <f t="shared" si="50"/>
        <v>25.130249999999997</v>
      </c>
      <c r="AL132" s="415">
        <f t="shared" si="51"/>
        <v>0</v>
      </c>
      <c r="AM132" s="259" t="str">
        <f>IF(AP132="","",IFERROR(VLOOKUP(AP132,CODES!$A$3:$D$1348,4,FALSE),"X"))&amp;IF(AQ132="","",IFERROR(VLOOKUP(AQ132,CODES!$A$3:$D$1348,4,FALSE),"X"))&amp;IF(AR132="","",IFERROR(VLOOKUP(AR132,CODES!$A$3:$D$1348,4,FALSE),"X"))&amp;IF(AS132="","",IFERROR(VLOOKUP(AS132,CODES!$A$3:$D$1348,4,FALSE),"X"))&amp;IF(AT132="","",IFERROR(VLOOKUP(AT132,CODES!$A$3:$D$1348,4,FALSE),"X"))&amp;IF(AU132="","",IFERROR(VLOOKUP(AU132,CODES!$A$3:$D$1348,4,FALSE),"X"))&amp;IF(AV132="","",IFERROR(VLOOKUP(AV132,CODES!$A$3:$D$1348,4,FALSE),"X"))&amp;IF(AW132="","",IFERROR(VLOOKUP(AW132,CODES!$A$3:$D$1348,4,FALSE),"X"))&amp;IF(AX132="","",IFERROR(VLOOKUP(AX132,CODES!$A$3:$D$1348,4,FALSE),"X"))&amp;IF(AY132="","",IFERROR(VLOOKUP(AY132,CODES!$A$3:$D$1348,4,FALSE),"X"))</f>
        <v>25</v>
      </c>
      <c r="AN132" s="258">
        <f>SUM(IFERROR(VLOOKUP(AP132,CODES!$A$3:$D$1348,4,FALSE)*BC132,0),IFERROR(VLOOKUP(AQ132,CODES!$A$3:$D$1348,4,FALSE)*BF132,0),IFERROR(VLOOKUP(AR132,CODES!$A$3:$D$1348,4,FALSE)*BI132,0),IFERROR(VLOOKUP(AS132,CODES!$A$3:$D$1348,4,FALSE)*BL132,0),IFERROR(VLOOKUP(AT132,CODES!$A$3:$D$1348,4,FALSE)*BO132,0),IFERROR(VLOOKUP(AU132,CODES!$A$3:$D$1348,4,FALSE)*BR132,0),IFERROR(VLOOKUP(AV132,CODES!$A$3:$D$1348,4,FALSE)*BU132,0),IFERROR(VLOOKUP(AW132,CODES!$A$3:$D$1348,4,FALSE)*BX132,0),IFERROR(VLOOKUP(AX132,CODES!$A$3:$D$1348,4,FALSE)*CA132,0),IFERROR(VLOOKUP(AY132,CODES!$A$3:$D$1348,4,FALSE)*CD132,0))</f>
        <v>25</v>
      </c>
      <c r="AO132" s="258">
        <f>SUM(IFERROR(VLOOKUP(AP132,CODES!$A$3:$D$1348,3,FALSE)*BC132,0),IFERROR(VLOOKUP(AQ132,CODES!$A$3:$D$1348,3,FALSE)*BF132,0),IFERROR(VLOOKUP(AR132,CODES!$A$3:$D$1348,3,FALSE)*BI132,0),IFERROR(VLOOKUP(AS132,CODES!$A$3:$D$1348,3,FALSE)*BL132,0),IFERROR(VLOOKUP(AT132,CODES!$A$3:$D$1348,3,FALSE)*BO132,0),IFERROR(VLOOKUP(AU132,CODES!$A$3:$D$1348,3,FALSE)*BR132,0),IFERROR(VLOOKUP(AV132,CODES!$A$3:$D$1348,3,FALSE)*BU132,0),IFERROR(VLOOKUP(AW132,CODES!$A$3:$D$1348,3,FALSE)*BX132,0),IFERROR(VLOOKUP(AX132,CODES!$A$3:$D$1348,3,FALSE)*CA132,0),IFERROR(VLOOKUP(AY132,CODES!$A$3:$D$1348,3,FALSE)*CD132,0))+B132</f>
        <v>14.54</v>
      </c>
      <c r="AP132" s="271" t="str">
        <f t="shared" si="103"/>
        <v>CEEO5P16</v>
      </c>
      <c r="AQ132" s="271" t="str">
        <f t="shared" si="104"/>
        <v/>
      </c>
      <c r="AR132" s="271" t="str">
        <f t="shared" si="105"/>
        <v/>
      </c>
      <c r="AS132" s="271" t="str">
        <f t="shared" si="106"/>
        <v/>
      </c>
      <c r="AT132" s="271" t="str">
        <f t="shared" si="107"/>
        <v/>
      </c>
      <c r="AU132" s="271" t="str">
        <f t="shared" si="108"/>
        <v/>
      </c>
      <c r="AV132" s="271" t="str">
        <f t="shared" si="109"/>
        <v/>
      </c>
      <c r="AW132" s="271" t="str">
        <f t="shared" si="110"/>
        <v/>
      </c>
      <c r="AX132" s="271" t="str">
        <f t="shared" si="111"/>
        <v/>
      </c>
      <c r="AY132" s="271" t="str">
        <f t="shared" si="112"/>
        <v/>
      </c>
      <c r="AZ132" s="258">
        <f t="shared" si="62"/>
        <v>8</v>
      </c>
      <c r="BA132" s="258">
        <f t="shared" si="63"/>
        <v>9</v>
      </c>
      <c r="BB132" s="258">
        <f t="shared" si="113"/>
        <v>0</v>
      </c>
      <c r="BC132" s="258">
        <f t="shared" si="114"/>
        <v>1</v>
      </c>
      <c r="BD132" s="258">
        <f t="shared" si="66"/>
        <v>9</v>
      </c>
      <c r="BE132" s="258">
        <f t="shared" si="115"/>
        <v>0</v>
      </c>
      <c r="BF132" s="258">
        <f t="shared" si="116"/>
        <v>1</v>
      </c>
      <c r="BG132" s="258">
        <f t="shared" si="69"/>
        <v>9</v>
      </c>
      <c r="BH132" s="258">
        <f t="shared" si="117"/>
        <v>0</v>
      </c>
      <c r="BI132" s="258">
        <f t="shared" si="118"/>
        <v>1</v>
      </c>
      <c r="BJ132" s="258">
        <f t="shared" si="72"/>
        <v>9</v>
      </c>
      <c r="BK132" s="258">
        <f t="shared" si="119"/>
        <v>0</v>
      </c>
      <c r="BL132" s="258">
        <f t="shared" si="120"/>
        <v>1</v>
      </c>
      <c r="BM132" s="258">
        <f t="shared" si="75"/>
        <v>9</v>
      </c>
      <c r="BN132" s="258">
        <f t="shared" si="121"/>
        <v>0</v>
      </c>
      <c r="BO132" s="258">
        <f t="shared" si="122"/>
        <v>1</v>
      </c>
      <c r="BP132" s="258">
        <f t="shared" si="78"/>
        <v>9</v>
      </c>
      <c r="BQ132" s="258">
        <f t="shared" si="123"/>
        <v>0</v>
      </c>
      <c r="BR132" s="258">
        <f t="shared" si="124"/>
        <v>1</v>
      </c>
      <c r="BS132" s="258">
        <f t="shared" si="81"/>
        <v>9</v>
      </c>
      <c r="BT132" s="258">
        <f t="shared" si="125"/>
        <v>0</v>
      </c>
      <c r="BU132" s="258">
        <f t="shared" si="126"/>
        <v>1</v>
      </c>
      <c r="BV132" s="258">
        <f t="shared" si="84"/>
        <v>9</v>
      </c>
      <c r="BW132" s="258">
        <f t="shared" si="127"/>
        <v>0</v>
      </c>
      <c r="BX132" s="258">
        <f t="shared" si="128"/>
        <v>1</v>
      </c>
      <c r="BY132" s="258">
        <f t="shared" si="87"/>
        <v>9</v>
      </c>
      <c r="BZ132" s="258">
        <f t="shared" si="129"/>
        <v>0</v>
      </c>
      <c r="CA132" s="258">
        <f t="shared" si="130"/>
        <v>1</v>
      </c>
      <c r="CB132" s="258">
        <f t="shared" si="90"/>
        <v>9</v>
      </c>
      <c r="CC132" s="258">
        <f t="shared" si="131"/>
        <v>0</v>
      </c>
      <c r="CD132" s="258">
        <f t="shared" si="132"/>
        <v>1</v>
      </c>
    </row>
    <row r="133" spans="1:82">
      <c r="A133" s="258" t="s">
        <v>3775</v>
      </c>
      <c r="B133" s="258"/>
      <c r="C133" s="259"/>
      <c r="D133" s="258" t="s">
        <v>3755</v>
      </c>
      <c r="E133" s="258"/>
      <c r="F133" s="258"/>
      <c r="G133" s="258">
        <v>125</v>
      </c>
      <c r="H133" s="743" t="s">
        <v>3776</v>
      </c>
      <c r="I133" s="744"/>
      <c r="J133" s="739" t="s">
        <v>3777</v>
      </c>
      <c r="K133" s="745" t="s">
        <v>3703</v>
      </c>
      <c r="L133" s="745" t="s">
        <v>3608</v>
      </c>
      <c r="M133" s="272">
        <v>2</v>
      </c>
      <c r="N133" s="508">
        <f t="shared" si="30"/>
        <v>150.68</v>
      </c>
      <c r="O133" s="510">
        <f t="shared" si="99"/>
        <v>301.36</v>
      </c>
      <c r="P133" s="260">
        <f t="shared" si="100"/>
        <v>70.159199999999998</v>
      </c>
      <c r="Q133" s="261">
        <f t="shared" si="101"/>
        <v>60</v>
      </c>
      <c r="R133" s="261">
        <f t="shared" si="96"/>
        <v>0</v>
      </c>
      <c r="S133" s="262"/>
      <c r="T133" s="262"/>
      <c r="U133" s="263">
        <f t="shared" si="35"/>
        <v>1.288</v>
      </c>
      <c r="V133" s="264">
        <f>IF(E133="SP",1,IF(D133="",ExtraMargeMateriaal,(1-VLOOKUP(D133,TabelAankoop[],4,FALSE))))</f>
        <v>1</v>
      </c>
      <c r="W133" s="265">
        <f t="shared" si="36"/>
        <v>0.6885</v>
      </c>
      <c r="X133" s="266">
        <f t="shared" si="37"/>
        <v>1</v>
      </c>
      <c r="Y133" s="267">
        <f t="shared" si="38"/>
        <v>1.46</v>
      </c>
      <c r="Z133" s="267">
        <f t="shared" si="39"/>
        <v>1.1599999999999999</v>
      </c>
      <c r="AA133" s="268">
        <f t="shared" si="40"/>
        <v>301.36</v>
      </c>
      <c r="AB133" s="456">
        <f t="shared" si="41"/>
        <v>140.32</v>
      </c>
      <c r="AC133" s="457">
        <f t="shared" si="42"/>
        <v>180.73</v>
      </c>
      <c r="AD133" s="456">
        <f t="shared" si="43"/>
        <v>120.63</v>
      </c>
      <c r="AE133" s="458">
        <f t="shared" si="44"/>
        <v>120</v>
      </c>
      <c r="AF133" s="457">
        <f t="shared" si="102"/>
        <v>2</v>
      </c>
      <c r="AG133" s="456">
        <f t="shared" si="46"/>
        <v>0</v>
      </c>
      <c r="AH133" s="457">
        <f t="shared" si="47"/>
        <v>0</v>
      </c>
      <c r="AI133" s="268">
        <f t="shared" si="48"/>
        <v>70.159199999999998</v>
      </c>
      <c r="AJ133" s="269">
        <f t="shared" si="49"/>
        <v>90.365049600000006</v>
      </c>
      <c r="AK133" s="270">
        <f t="shared" si="50"/>
        <v>60.312600000000003</v>
      </c>
      <c r="AL133" s="415">
        <f t="shared" si="51"/>
        <v>0</v>
      </c>
      <c r="AM133" s="259" t="str">
        <f>IF(AP133="","",IFERROR(VLOOKUP(AP133,CODES!$A$3:$D$1348,4,FALSE),"X"))&amp;IF(AQ133="","",IFERROR(VLOOKUP(AQ133,CODES!$A$3:$D$1348,4,FALSE),"X"))&amp;IF(AR133="","",IFERROR(VLOOKUP(AR133,CODES!$A$3:$D$1348,4,FALSE),"X"))&amp;IF(AS133="","",IFERROR(VLOOKUP(AS133,CODES!$A$3:$D$1348,4,FALSE),"X"))&amp;IF(AT133="","",IFERROR(VLOOKUP(AT133,CODES!$A$3:$D$1348,4,FALSE),"X"))&amp;IF(AU133="","",IFERROR(VLOOKUP(AU133,CODES!$A$3:$D$1348,4,FALSE),"X"))&amp;IF(AV133="","",IFERROR(VLOOKUP(AV133,CODES!$A$3:$D$1348,4,FALSE),"X"))&amp;IF(AW133="","",IFERROR(VLOOKUP(AW133,CODES!$A$3:$D$1348,4,FALSE),"X"))&amp;IF(AX133="","",IFERROR(VLOOKUP(AX133,CODES!$A$3:$D$1348,4,FALSE),"X"))&amp;IF(AY133="","",IFERROR(VLOOKUP(AY133,CODES!$A$3:$D$1348,4,FALSE),"X"))</f>
        <v>60</v>
      </c>
      <c r="AN133" s="258">
        <f>SUM(IFERROR(VLOOKUP(AP133,CODES!$A$3:$D$1348,4,FALSE)*BC133,0),IFERROR(VLOOKUP(AQ133,CODES!$A$3:$D$1348,4,FALSE)*BF133,0),IFERROR(VLOOKUP(AR133,CODES!$A$3:$D$1348,4,FALSE)*BI133,0),IFERROR(VLOOKUP(AS133,CODES!$A$3:$D$1348,4,FALSE)*BL133,0),IFERROR(VLOOKUP(AT133,CODES!$A$3:$D$1348,4,FALSE)*BO133,0),IFERROR(VLOOKUP(AU133,CODES!$A$3:$D$1348,4,FALSE)*BR133,0),IFERROR(VLOOKUP(AV133,CODES!$A$3:$D$1348,4,FALSE)*BU133,0),IFERROR(VLOOKUP(AW133,CODES!$A$3:$D$1348,4,FALSE)*BX133,0),IFERROR(VLOOKUP(AX133,CODES!$A$3:$D$1348,4,FALSE)*CA133,0),IFERROR(VLOOKUP(AY133,CODES!$A$3:$D$1348,4,FALSE)*CD133,0))</f>
        <v>60</v>
      </c>
      <c r="AO133" s="258">
        <f>SUM(IFERROR(VLOOKUP(AP133,CODES!$A$3:$D$1348,3,FALSE)*BC133,0),IFERROR(VLOOKUP(AQ133,CODES!$A$3:$D$1348,3,FALSE)*BF133,0),IFERROR(VLOOKUP(AR133,CODES!$A$3:$D$1348,3,FALSE)*BI133,0),IFERROR(VLOOKUP(AS133,CODES!$A$3:$D$1348,3,FALSE)*BL133,0),IFERROR(VLOOKUP(AT133,CODES!$A$3:$D$1348,3,FALSE)*BO133,0),IFERROR(VLOOKUP(AU133,CODES!$A$3:$D$1348,3,FALSE)*BR133,0),IFERROR(VLOOKUP(AV133,CODES!$A$3:$D$1348,3,FALSE)*BU133,0),IFERROR(VLOOKUP(AW133,CODES!$A$3:$D$1348,3,FALSE)*BX133,0),IFERROR(VLOOKUP(AX133,CODES!$A$3:$D$1348,3,FALSE)*CA133,0),IFERROR(VLOOKUP(AY133,CODES!$A$3:$D$1348,3,FALSE)*CD133,0))+B133</f>
        <v>70.159199999999998</v>
      </c>
      <c r="AP133" s="271" t="str">
        <f t="shared" si="103"/>
        <v>CEEI5P63</v>
      </c>
      <c r="AQ133" s="271" t="str">
        <f t="shared" si="104"/>
        <v/>
      </c>
      <c r="AR133" s="271" t="str">
        <f t="shared" si="105"/>
        <v/>
      </c>
      <c r="AS133" s="271" t="str">
        <f t="shared" si="106"/>
        <v/>
      </c>
      <c r="AT133" s="271" t="str">
        <f t="shared" si="107"/>
        <v/>
      </c>
      <c r="AU133" s="271" t="str">
        <f t="shared" si="108"/>
        <v/>
      </c>
      <c r="AV133" s="271" t="str">
        <f t="shared" si="109"/>
        <v/>
      </c>
      <c r="AW133" s="271" t="str">
        <f t="shared" si="110"/>
        <v/>
      </c>
      <c r="AX133" s="271" t="str">
        <f t="shared" si="111"/>
        <v/>
      </c>
      <c r="AY133" s="271" t="str">
        <f t="shared" si="112"/>
        <v/>
      </c>
      <c r="AZ133" s="258">
        <f t="shared" si="62"/>
        <v>8</v>
      </c>
      <c r="BA133" s="258">
        <f t="shared" si="63"/>
        <v>9</v>
      </c>
      <c r="BB133" s="258">
        <f t="shared" si="113"/>
        <v>0</v>
      </c>
      <c r="BC133" s="258">
        <f t="shared" si="114"/>
        <v>1</v>
      </c>
      <c r="BD133" s="258">
        <f t="shared" si="66"/>
        <v>9</v>
      </c>
      <c r="BE133" s="258">
        <f t="shared" si="115"/>
        <v>0</v>
      </c>
      <c r="BF133" s="258">
        <f t="shared" si="116"/>
        <v>1</v>
      </c>
      <c r="BG133" s="258">
        <f t="shared" si="69"/>
        <v>9</v>
      </c>
      <c r="BH133" s="258">
        <f t="shared" si="117"/>
        <v>0</v>
      </c>
      <c r="BI133" s="258">
        <f t="shared" si="118"/>
        <v>1</v>
      </c>
      <c r="BJ133" s="258">
        <f t="shared" si="72"/>
        <v>9</v>
      </c>
      <c r="BK133" s="258">
        <f t="shared" si="119"/>
        <v>0</v>
      </c>
      <c r="BL133" s="258">
        <f t="shared" si="120"/>
        <v>1</v>
      </c>
      <c r="BM133" s="258">
        <f t="shared" si="75"/>
        <v>9</v>
      </c>
      <c r="BN133" s="258">
        <f t="shared" si="121"/>
        <v>0</v>
      </c>
      <c r="BO133" s="258">
        <f t="shared" si="122"/>
        <v>1</v>
      </c>
      <c r="BP133" s="258">
        <f t="shared" si="78"/>
        <v>9</v>
      </c>
      <c r="BQ133" s="258">
        <f t="shared" si="123"/>
        <v>0</v>
      </c>
      <c r="BR133" s="258">
        <f t="shared" si="124"/>
        <v>1</v>
      </c>
      <c r="BS133" s="258">
        <f t="shared" si="81"/>
        <v>9</v>
      </c>
      <c r="BT133" s="258">
        <f t="shared" si="125"/>
        <v>0</v>
      </c>
      <c r="BU133" s="258">
        <f t="shared" si="126"/>
        <v>1</v>
      </c>
      <c r="BV133" s="258">
        <f t="shared" si="84"/>
        <v>9</v>
      </c>
      <c r="BW133" s="258">
        <f t="shared" si="127"/>
        <v>0</v>
      </c>
      <c r="BX133" s="258">
        <f t="shared" si="128"/>
        <v>1</v>
      </c>
      <c r="BY133" s="258">
        <f t="shared" si="87"/>
        <v>9</v>
      </c>
      <c r="BZ133" s="258">
        <f t="shared" si="129"/>
        <v>0</v>
      </c>
      <c r="CA133" s="258">
        <f t="shared" si="130"/>
        <v>1</v>
      </c>
      <c r="CB133" s="258">
        <f t="shared" si="90"/>
        <v>9</v>
      </c>
      <c r="CC133" s="258">
        <f t="shared" si="131"/>
        <v>0</v>
      </c>
      <c r="CD133" s="258">
        <f t="shared" si="132"/>
        <v>1</v>
      </c>
    </row>
    <row r="134" spans="1:82">
      <c r="A134" s="258"/>
      <c r="B134" s="258"/>
      <c r="C134" s="259"/>
      <c r="D134" s="258"/>
      <c r="E134" s="258"/>
      <c r="F134" s="258"/>
      <c r="G134" s="258">
        <v>126</v>
      </c>
      <c r="H134" s="743" t="s">
        <v>3778</v>
      </c>
      <c r="I134" s="744"/>
      <c r="J134" s="739" t="s">
        <v>3779</v>
      </c>
      <c r="K134" s="745"/>
      <c r="L134" s="745"/>
      <c r="M134" s="272"/>
      <c r="N134" s="508">
        <f t="shared" si="30"/>
        <v>0</v>
      </c>
      <c r="O134" s="510">
        <f t="shared" si="99"/>
        <v>0</v>
      </c>
      <c r="P134" s="260">
        <f t="shared" si="100"/>
        <v>0</v>
      </c>
      <c r="Q134" s="261">
        <f t="shared" si="101"/>
        <v>0</v>
      </c>
      <c r="R134" s="261">
        <f t="shared" si="96"/>
        <v>0</v>
      </c>
      <c r="S134" s="262"/>
      <c r="T134" s="262"/>
      <c r="U134" s="263">
        <f t="shared" si="35"/>
        <v>1.288</v>
      </c>
      <c r="V134" s="264">
        <f>IF(E134="SP",1,IF(D134="",ExtraMargeMateriaal,(1-VLOOKUP(D134,TabelAankoop[],4,FALSE))))</f>
        <v>1</v>
      </c>
      <c r="W134" s="265">
        <f t="shared" si="36"/>
        <v>0.6885</v>
      </c>
      <c r="X134" s="266">
        <f t="shared" si="37"/>
        <v>1</v>
      </c>
      <c r="Y134" s="267">
        <f t="shared" si="38"/>
        <v>1.46</v>
      </c>
      <c r="Z134" s="267">
        <f t="shared" si="39"/>
        <v>1.1599999999999999</v>
      </c>
      <c r="AA134" s="268">
        <f t="shared" si="40"/>
        <v>0</v>
      </c>
      <c r="AB134" s="456">
        <f t="shared" si="41"/>
        <v>0</v>
      </c>
      <c r="AC134" s="457">
        <f t="shared" si="42"/>
        <v>0</v>
      </c>
      <c r="AD134" s="456">
        <f t="shared" si="43"/>
        <v>0</v>
      </c>
      <c r="AE134" s="458">
        <f t="shared" si="44"/>
        <v>0</v>
      </c>
      <c r="AF134" s="457">
        <f t="shared" si="102"/>
        <v>0</v>
      </c>
      <c r="AG134" s="456">
        <f t="shared" si="46"/>
        <v>0</v>
      </c>
      <c r="AH134" s="457">
        <f t="shared" si="47"/>
        <v>0</v>
      </c>
      <c r="AI134" s="268">
        <f t="shared" si="48"/>
        <v>0</v>
      </c>
      <c r="AJ134" s="269">
        <f t="shared" si="49"/>
        <v>0</v>
      </c>
      <c r="AK134" s="270">
        <f t="shared" si="50"/>
        <v>0</v>
      </c>
      <c r="AL134" s="415">
        <f t="shared" si="51"/>
        <v>0</v>
      </c>
      <c r="AM134" s="259" t="str">
        <f>IF(AP134="","",IFERROR(VLOOKUP(AP134,CODES!$A$3:$D$1348,4,FALSE),"X"))&amp;IF(AQ134="","",IFERROR(VLOOKUP(AQ134,CODES!$A$3:$D$1348,4,FALSE),"X"))&amp;IF(AR134="","",IFERROR(VLOOKUP(AR134,CODES!$A$3:$D$1348,4,FALSE),"X"))&amp;IF(AS134="","",IFERROR(VLOOKUP(AS134,CODES!$A$3:$D$1348,4,FALSE),"X"))&amp;IF(AT134="","",IFERROR(VLOOKUP(AT134,CODES!$A$3:$D$1348,4,FALSE),"X"))&amp;IF(AU134="","",IFERROR(VLOOKUP(AU134,CODES!$A$3:$D$1348,4,FALSE),"X"))&amp;IF(AV134="","",IFERROR(VLOOKUP(AV134,CODES!$A$3:$D$1348,4,FALSE),"X"))&amp;IF(AW134="","",IFERROR(VLOOKUP(AW134,CODES!$A$3:$D$1348,4,FALSE),"X"))&amp;IF(AX134="","",IFERROR(VLOOKUP(AX134,CODES!$A$3:$D$1348,4,FALSE),"X"))&amp;IF(AY134="","",IFERROR(VLOOKUP(AY134,CODES!$A$3:$D$1348,4,FALSE),"X"))</f>
        <v/>
      </c>
      <c r="AN134" s="258">
        <f>SUM(IFERROR(VLOOKUP(AP134,CODES!$A$3:$D$1348,4,FALSE)*BC134,0),IFERROR(VLOOKUP(AQ134,CODES!$A$3:$D$1348,4,FALSE)*BF134,0),IFERROR(VLOOKUP(AR134,CODES!$A$3:$D$1348,4,FALSE)*BI134,0),IFERROR(VLOOKUP(AS134,CODES!$A$3:$D$1348,4,FALSE)*BL134,0),IFERROR(VLOOKUP(AT134,CODES!$A$3:$D$1348,4,FALSE)*BO134,0),IFERROR(VLOOKUP(AU134,CODES!$A$3:$D$1348,4,FALSE)*BR134,0),IFERROR(VLOOKUP(AV134,CODES!$A$3:$D$1348,4,FALSE)*BU134,0),IFERROR(VLOOKUP(AW134,CODES!$A$3:$D$1348,4,FALSE)*BX134,0),IFERROR(VLOOKUP(AX134,CODES!$A$3:$D$1348,4,FALSE)*CA134,0),IFERROR(VLOOKUP(AY134,CODES!$A$3:$D$1348,4,FALSE)*CD134,0))</f>
        <v>0</v>
      </c>
      <c r="AO134" s="258">
        <f>SUM(IFERROR(VLOOKUP(AP134,CODES!$A$3:$D$1348,3,FALSE)*BC134,0),IFERROR(VLOOKUP(AQ134,CODES!$A$3:$D$1348,3,FALSE)*BF134,0),IFERROR(VLOOKUP(AR134,CODES!$A$3:$D$1348,3,FALSE)*BI134,0),IFERROR(VLOOKUP(AS134,CODES!$A$3:$D$1348,3,FALSE)*BL134,0),IFERROR(VLOOKUP(AT134,CODES!$A$3:$D$1348,3,FALSE)*BO134,0),IFERROR(VLOOKUP(AU134,CODES!$A$3:$D$1348,3,FALSE)*BR134,0),IFERROR(VLOOKUP(AV134,CODES!$A$3:$D$1348,3,FALSE)*BU134,0),IFERROR(VLOOKUP(AW134,CODES!$A$3:$D$1348,3,FALSE)*BX134,0),IFERROR(VLOOKUP(AX134,CODES!$A$3:$D$1348,3,FALSE)*CA134,0),IFERROR(VLOOKUP(AY134,CODES!$A$3:$D$1348,3,FALSE)*CD134,0))+B134</f>
        <v>0</v>
      </c>
      <c r="AP134" s="271" t="str">
        <f t="shared" si="103"/>
        <v/>
      </c>
      <c r="AQ134" s="271" t="str">
        <f t="shared" si="104"/>
        <v/>
      </c>
      <c r="AR134" s="271" t="str">
        <f t="shared" si="105"/>
        <v/>
      </c>
      <c r="AS134" s="271" t="str">
        <f t="shared" si="106"/>
        <v/>
      </c>
      <c r="AT134" s="271" t="str">
        <f t="shared" si="107"/>
        <v/>
      </c>
      <c r="AU134" s="271" t="str">
        <f t="shared" si="108"/>
        <v/>
      </c>
      <c r="AV134" s="271" t="str">
        <f t="shared" si="109"/>
        <v/>
      </c>
      <c r="AW134" s="271" t="str">
        <f t="shared" si="110"/>
        <v/>
      </c>
      <c r="AX134" s="271" t="str">
        <f t="shared" si="111"/>
        <v/>
      </c>
      <c r="AY134" s="271" t="str">
        <f t="shared" si="112"/>
        <v/>
      </c>
      <c r="AZ134" s="258">
        <f t="shared" si="62"/>
        <v>0</v>
      </c>
      <c r="BA134" s="258">
        <f t="shared" si="63"/>
        <v>1</v>
      </c>
      <c r="BB134" s="258">
        <f t="shared" si="113"/>
        <v>0</v>
      </c>
      <c r="BC134" s="258">
        <f t="shared" si="114"/>
        <v>1</v>
      </c>
      <c r="BD134" s="258">
        <f t="shared" si="66"/>
        <v>1</v>
      </c>
      <c r="BE134" s="258">
        <f t="shared" si="115"/>
        <v>0</v>
      </c>
      <c r="BF134" s="258">
        <f t="shared" si="116"/>
        <v>1</v>
      </c>
      <c r="BG134" s="258">
        <f t="shared" si="69"/>
        <v>1</v>
      </c>
      <c r="BH134" s="258">
        <f t="shared" si="117"/>
        <v>0</v>
      </c>
      <c r="BI134" s="258">
        <f t="shared" si="118"/>
        <v>1</v>
      </c>
      <c r="BJ134" s="258">
        <f t="shared" si="72"/>
        <v>1</v>
      </c>
      <c r="BK134" s="258">
        <f t="shared" si="119"/>
        <v>0</v>
      </c>
      <c r="BL134" s="258">
        <f t="shared" si="120"/>
        <v>1</v>
      </c>
      <c r="BM134" s="258">
        <f t="shared" si="75"/>
        <v>1</v>
      </c>
      <c r="BN134" s="258">
        <f t="shared" si="121"/>
        <v>0</v>
      </c>
      <c r="BO134" s="258">
        <f t="shared" si="122"/>
        <v>1</v>
      </c>
      <c r="BP134" s="258">
        <f t="shared" si="78"/>
        <v>1</v>
      </c>
      <c r="BQ134" s="258">
        <f t="shared" si="123"/>
        <v>0</v>
      </c>
      <c r="BR134" s="258">
        <f t="shared" si="124"/>
        <v>1</v>
      </c>
      <c r="BS134" s="258">
        <f t="shared" si="81"/>
        <v>1</v>
      </c>
      <c r="BT134" s="258">
        <f t="shared" si="125"/>
        <v>0</v>
      </c>
      <c r="BU134" s="258">
        <f t="shared" si="126"/>
        <v>1</v>
      </c>
      <c r="BV134" s="258">
        <f t="shared" si="84"/>
        <v>1</v>
      </c>
      <c r="BW134" s="258">
        <f t="shared" si="127"/>
        <v>0</v>
      </c>
      <c r="BX134" s="258">
        <f t="shared" si="128"/>
        <v>1</v>
      </c>
      <c r="BY134" s="258">
        <f t="shared" si="87"/>
        <v>1</v>
      </c>
      <c r="BZ134" s="258">
        <f t="shared" si="129"/>
        <v>0</v>
      </c>
      <c r="CA134" s="258">
        <f t="shared" si="130"/>
        <v>1</v>
      </c>
      <c r="CB134" s="258">
        <f t="shared" si="90"/>
        <v>1</v>
      </c>
      <c r="CC134" s="258">
        <f t="shared" si="131"/>
        <v>0</v>
      </c>
      <c r="CD134" s="258">
        <f t="shared" si="132"/>
        <v>1</v>
      </c>
    </row>
    <row r="135" spans="1:82">
      <c r="A135" s="258"/>
      <c r="B135" s="258"/>
      <c r="C135" s="259"/>
      <c r="D135" s="258"/>
      <c r="E135" s="258"/>
      <c r="F135" s="258"/>
      <c r="G135" s="258">
        <v>127</v>
      </c>
      <c r="H135" s="743" t="s">
        <v>3780</v>
      </c>
      <c r="I135" s="744"/>
      <c r="J135" s="739" t="s">
        <v>3781</v>
      </c>
      <c r="K135" s="745"/>
      <c r="L135" s="745"/>
      <c r="M135" s="272"/>
      <c r="N135" s="508">
        <f t="shared" si="30"/>
        <v>0</v>
      </c>
      <c r="O135" s="510">
        <f t="shared" si="99"/>
        <v>0</v>
      </c>
      <c r="P135" s="260">
        <f t="shared" si="100"/>
        <v>0</v>
      </c>
      <c r="Q135" s="261">
        <f t="shared" si="101"/>
        <v>0</v>
      </c>
      <c r="R135" s="261">
        <f t="shared" si="96"/>
        <v>0</v>
      </c>
      <c r="S135" s="262"/>
      <c r="T135" s="262"/>
      <c r="U135" s="263">
        <f t="shared" si="35"/>
        <v>1.288</v>
      </c>
      <c r="V135" s="264">
        <f>IF(E135="SP",1,IF(D135="",ExtraMargeMateriaal,(1-VLOOKUP(D135,TabelAankoop[],4,FALSE))))</f>
        <v>1</v>
      </c>
      <c r="W135" s="265">
        <f t="shared" si="36"/>
        <v>0.6885</v>
      </c>
      <c r="X135" s="266">
        <f t="shared" si="37"/>
        <v>1</v>
      </c>
      <c r="Y135" s="267">
        <f t="shared" si="38"/>
        <v>1.46</v>
      </c>
      <c r="Z135" s="267">
        <f t="shared" si="39"/>
        <v>1.1599999999999999</v>
      </c>
      <c r="AA135" s="268">
        <f t="shared" si="40"/>
        <v>0</v>
      </c>
      <c r="AB135" s="456">
        <f t="shared" si="41"/>
        <v>0</v>
      </c>
      <c r="AC135" s="457">
        <f t="shared" si="42"/>
        <v>0</v>
      </c>
      <c r="AD135" s="456">
        <f t="shared" si="43"/>
        <v>0</v>
      </c>
      <c r="AE135" s="458">
        <f t="shared" si="44"/>
        <v>0</v>
      </c>
      <c r="AF135" s="457">
        <f t="shared" si="102"/>
        <v>0</v>
      </c>
      <c r="AG135" s="456">
        <f t="shared" si="46"/>
        <v>0</v>
      </c>
      <c r="AH135" s="457">
        <f t="shared" si="47"/>
        <v>0</v>
      </c>
      <c r="AI135" s="268">
        <f t="shared" si="48"/>
        <v>0</v>
      </c>
      <c r="AJ135" s="269">
        <f t="shared" si="49"/>
        <v>0</v>
      </c>
      <c r="AK135" s="270">
        <f t="shared" si="50"/>
        <v>0</v>
      </c>
      <c r="AL135" s="415">
        <f t="shared" si="51"/>
        <v>0</v>
      </c>
      <c r="AM135" s="259" t="str">
        <f>IF(AP135="","",IFERROR(VLOOKUP(AP135,CODES!$A$3:$D$1348,4,FALSE),"X"))&amp;IF(AQ135="","",IFERROR(VLOOKUP(AQ135,CODES!$A$3:$D$1348,4,FALSE),"X"))&amp;IF(AR135="","",IFERROR(VLOOKUP(AR135,CODES!$A$3:$D$1348,4,FALSE),"X"))&amp;IF(AS135="","",IFERROR(VLOOKUP(AS135,CODES!$A$3:$D$1348,4,FALSE),"X"))&amp;IF(AT135="","",IFERROR(VLOOKUP(AT135,CODES!$A$3:$D$1348,4,FALSE),"X"))&amp;IF(AU135="","",IFERROR(VLOOKUP(AU135,CODES!$A$3:$D$1348,4,FALSE),"X"))&amp;IF(AV135="","",IFERROR(VLOOKUP(AV135,CODES!$A$3:$D$1348,4,FALSE),"X"))&amp;IF(AW135="","",IFERROR(VLOOKUP(AW135,CODES!$A$3:$D$1348,4,FALSE),"X"))&amp;IF(AX135="","",IFERROR(VLOOKUP(AX135,CODES!$A$3:$D$1348,4,FALSE),"X"))&amp;IF(AY135="","",IFERROR(VLOOKUP(AY135,CODES!$A$3:$D$1348,4,FALSE),"X"))</f>
        <v/>
      </c>
      <c r="AN135" s="258">
        <f>SUM(IFERROR(VLOOKUP(AP135,CODES!$A$3:$D$1348,4,FALSE)*BC135,0),IFERROR(VLOOKUP(AQ135,CODES!$A$3:$D$1348,4,FALSE)*BF135,0),IFERROR(VLOOKUP(AR135,CODES!$A$3:$D$1348,4,FALSE)*BI135,0),IFERROR(VLOOKUP(AS135,CODES!$A$3:$D$1348,4,FALSE)*BL135,0),IFERROR(VLOOKUP(AT135,CODES!$A$3:$D$1348,4,FALSE)*BO135,0),IFERROR(VLOOKUP(AU135,CODES!$A$3:$D$1348,4,FALSE)*BR135,0),IFERROR(VLOOKUP(AV135,CODES!$A$3:$D$1348,4,FALSE)*BU135,0),IFERROR(VLOOKUP(AW135,CODES!$A$3:$D$1348,4,FALSE)*BX135,0),IFERROR(VLOOKUP(AX135,CODES!$A$3:$D$1348,4,FALSE)*CA135,0),IFERROR(VLOOKUP(AY135,CODES!$A$3:$D$1348,4,FALSE)*CD135,0))</f>
        <v>0</v>
      </c>
      <c r="AO135" s="258">
        <f>SUM(IFERROR(VLOOKUP(AP135,CODES!$A$3:$D$1348,3,FALSE)*BC135,0),IFERROR(VLOOKUP(AQ135,CODES!$A$3:$D$1348,3,FALSE)*BF135,0),IFERROR(VLOOKUP(AR135,CODES!$A$3:$D$1348,3,FALSE)*BI135,0),IFERROR(VLOOKUP(AS135,CODES!$A$3:$D$1348,3,FALSE)*BL135,0),IFERROR(VLOOKUP(AT135,CODES!$A$3:$D$1348,3,FALSE)*BO135,0),IFERROR(VLOOKUP(AU135,CODES!$A$3:$D$1348,3,FALSE)*BR135,0),IFERROR(VLOOKUP(AV135,CODES!$A$3:$D$1348,3,FALSE)*BU135,0),IFERROR(VLOOKUP(AW135,CODES!$A$3:$D$1348,3,FALSE)*BX135,0),IFERROR(VLOOKUP(AX135,CODES!$A$3:$D$1348,3,FALSE)*CA135,0),IFERROR(VLOOKUP(AY135,CODES!$A$3:$D$1348,3,FALSE)*CD135,0))+B135</f>
        <v>0</v>
      </c>
      <c r="AP135" s="271" t="str">
        <f t="shared" si="103"/>
        <v/>
      </c>
      <c r="AQ135" s="271" t="str">
        <f t="shared" si="104"/>
        <v/>
      </c>
      <c r="AR135" s="271" t="str">
        <f t="shared" si="105"/>
        <v/>
      </c>
      <c r="AS135" s="271" t="str">
        <f t="shared" si="106"/>
        <v/>
      </c>
      <c r="AT135" s="271" t="str">
        <f t="shared" si="107"/>
        <v/>
      </c>
      <c r="AU135" s="271" t="str">
        <f t="shared" si="108"/>
        <v/>
      </c>
      <c r="AV135" s="271" t="str">
        <f t="shared" si="109"/>
        <v/>
      </c>
      <c r="AW135" s="271" t="str">
        <f t="shared" si="110"/>
        <v/>
      </c>
      <c r="AX135" s="271" t="str">
        <f t="shared" si="111"/>
        <v/>
      </c>
      <c r="AY135" s="271" t="str">
        <f t="shared" si="112"/>
        <v/>
      </c>
      <c r="AZ135" s="258">
        <f t="shared" si="62"/>
        <v>0</v>
      </c>
      <c r="BA135" s="258">
        <f t="shared" si="63"/>
        <v>1</v>
      </c>
      <c r="BB135" s="258">
        <f t="shared" si="113"/>
        <v>0</v>
      </c>
      <c r="BC135" s="258">
        <f t="shared" si="114"/>
        <v>1</v>
      </c>
      <c r="BD135" s="258">
        <f t="shared" si="66"/>
        <v>1</v>
      </c>
      <c r="BE135" s="258">
        <f t="shared" si="115"/>
        <v>0</v>
      </c>
      <c r="BF135" s="258">
        <f t="shared" si="116"/>
        <v>1</v>
      </c>
      <c r="BG135" s="258">
        <f t="shared" si="69"/>
        <v>1</v>
      </c>
      <c r="BH135" s="258">
        <f t="shared" si="117"/>
        <v>0</v>
      </c>
      <c r="BI135" s="258">
        <f t="shared" si="118"/>
        <v>1</v>
      </c>
      <c r="BJ135" s="258">
        <f t="shared" si="72"/>
        <v>1</v>
      </c>
      <c r="BK135" s="258">
        <f t="shared" si="119"/>
        <v>0</v>
      </c>
      <c r="BL135" s="258">
        <f t="shared" si="120"/>
        <v>1</v>
      </c>
      <c r="BM135" s="258">
        <f t="shared" si="75"/>
        <v>1</v>
      </c>
      <c r="BN135" s="258">
        <f t="shared" si="121"/>
        <v>0</v>
      </c>
      <c r="BO135" s="258">
        <f t="shared" si="122"/>
        <v>1</v>
      </c>
      <c r="BP135" s="258">
        <f t="shared" si="78"/>
        <v>1</v>
      </c>
      <c r="BQ135" s="258">
        <f t="shared" si="123"/>
        <v>0</v>
      </c>
      <c r="BR135" s="258">
        <f t="shared" si="124"/>
        <v>1</v>
      </c>
      <c r="BS135" s="258">
        <f t="shared" si="81"/>
        <v>1</v>
      </c>
      <c r="BT135" s="258">
        <f t="shared" si="125"/>
        <v>0</v>
      </c>
      <c r="BU135" s="258">
        <f t="shared" si="126"/>
        <v>1</v>
      </c>
      <c r="BV135" s="258">
        <f t="shared" si="84"/>
        <v>1</v>
      </c>
      <c r="BW135" s="258">
        <f t="shared" si="127"/>
        <v>0</v>
      </c>
      <c r="BX135" s="258">
        <f t="shared" si="128"/>
        <v>1</v>
      </c>
      <c r="BY135" s="258">
        <f t="shared" si="87"/>
        <v>1</v>
      </c>
      <c r="BZ135" s="258">
        <f t="shared" si="129"/>
        <v>0</v>
      </c>
      <c r="CA135" s="258">
        <f t="shared" si="130"/>
        <v>1</v>
      </c>
      <c r="CB135" s="258">
        <f t="shared" si="90"/>
        <v>1</v>
      </c>
      <c r="CC135" s="258">
        <f t="shared" si="131"/>
        <v>0</v>
      </c>
      <c r="CD135" s="258">
        <f t="shared" si="132"/>
        <v>1</v>
      </c>
    </row>
    <row r="136" spans="1:82">
      <c r="A136" s="258"/>
      <c r="B136" s="258"/>
      <c r="C136" s="259"/>
      <c r="D136" s="258"/>
      <c r="E136" s="258"/>
      <c r="F136" s="258"/>
      <c r="G136" s="258">
        <v>128</v>
      </c>
      <c r="H136" s="743" t="s">
        <v>3721</v>
      </c>
      <c r="I136" s="744"/>
      <c r="J136" s="739" t="s">
        <v>3782</v>
      </c>
      <c r="K136" s="745"/>
      <c r="L136" s="745"/>
      <c r="M136" s="272"/>
      <c r="N136" s="508">
        <f t="shared" si="30"/>
        <v>0</v>
      </c>
      <c r="O136" s="510">
        <f t="shared" si="99"/>
        <v>0</v>
      </c>
      <c r="P136" s="260">
        <f t="shared" si="100"/>
        <v>0</v>
      </c>
      <c r="Q136" s="261">
        <f t="shared" si="101"/>
        <v>0</v>
      </c>
      <c r="R136" s="261">
        <f t="shared" si="96"/>
        <v>0</v>
      </c>
      <c r="S136" s="262"/>
      <c r="T136" s="262"/>
      <c r="U136" s="263">
        <f t="shared" si="35"/>
        <v>1.288</v>
      </c>
      <c r="V136" s="264">
        <f>IF(E136="SP",1,IF(D136="",ExtraMargeMateriaal,(1-VLOOKUP(D136,TabelAankoop[],4,FALSE))))</f>
        <v>1</v>
      </c>
      <c r="W136" s="265">
        <f t="shared" si="36"/>
        <v>0.6885</v>
      </c>
      <c r="X136" s="266">
        <f t="shared" si="37"/>
        <v>1</v>
      </c>
      <c r="Y136" s="267">
        <f t="shared" si="38"/>
        <v>1.46</v>
      </c>
      <c r="Z136" s="267">
        <f t="shared" si="39"/>
        <v>1.1599999999999999</v>
      </c>
      <c r="AA136" s="268">
        <f t="shared" si="40"/>
        <v>0</v>
      </c>
      <c r="AB136" s="456">
        <f t="shared" si="41"/>
        <v>0</v>
      </c>
      <c r="AC136" s="457">
        <f t="shared" si="42"/>
        <v>0</v>
      </c>
      <c r="AD136" s="456">
        <f t="shared" si="43"/>
        <v>0</v>
      </c>
      <c r="AE136" s="458">
        <f t="shared" si="44"/>
        <v>0</v>
      </c>
      <c r="AF136" s="457">
        <f t="shared" si="102"/>
        <v>0</v>
      </c>
      <c r="AG136" s="456">
        <f t="shared" si="46"/>
        <v>0</v>
      </c>
      <c r="AH136" s="457">
        <f t="shared" si="47"/>
        <v>0</v>
      </c>
      <c r="AI136" s="268">
        <f t="shared" si="48"/>
        <v>0</v>
      </c>
      <c r="AJ136" s="269">
        <f t="shared" si="49"/>
        <v>0</v>
      </c>
      <c r="AK136" s="270">
        <f t="shared" si="50"/>
        <v>0</v>
      </c>
      <c r="AL136" s="415">
        <f t="shared" si="51"/>
        <v>0</v>
      </c>
      <c r="AM136" s="259" t="str">
        <f>IF(AP136="","",IFERROR(VLOOKUP(AP136,CODES!$A$3:$D$1348,4,FALSE),"X"))&amp;IF(AQ136="","",IFERROR(VLOOKUP(AQ136,CODES!$A$3:$D$1348,4,FALSE),"X"))&amp;IF(AR136="","",IFERROR(VLOOKUP(AR136,CODES!$A$3:$D$1348,4,FALSE),"X"))&amp;IF(AS136="","",IFERROR(VLOOKUP(AS136,CODES!$A$3:$D$1348,4,FALSE),"X"))&amp;IF(AT136="","",IFERROR(VLOOKUP(AT136,CODES!$A$3:$D$1348,4,FALSE),"X"))&amp;IF(AU136="","",IFERROR(VLOOKUP(AU136,CODES!$A$3:$D$1348,4,FALSE),"X"))&amp;IF(AV136="","",IFERROR(VLOOKUP(AV136,CODES!$A$3:$D$1348,4,FALSE),"X"))&amp;IF(AW136="","",IFERROR(VLOOKUP(AW136,CODES!$A$3:$D$1348,4,FALSE),"X"))&amp;IF(AX136="","",IFERROR(VLOOKUP(AX136,CODES!$A$3:$D$1348,4,FALSE),"X"))&amp;IF(AY136="","",IFERROR(VLOOKUP(AY136,CODES!$A$3:$D$1348,4,FALSE),"X"))</f>
        <v/>
      </c>
      <c r="AN136" s="258">
        <f>SUM(IFERROR(VLOOKUP(AP136,CODES!$A$3:$D$1348,4,FALSE)*BC136,0),IFERROR(VLOOKUP(AQ136,CODES!$A$3:$D$1348,4,FALSE)*BF136,0),IFERROR(VLOOKUP(AR136,CODES!$A$3:$D$1348,4,FALSE)*BI136,0),IFERROR(VLOOKUP(AS136,CODES!$A$3:$D$1348,4,FALSE)*BL136,0),IFERROR(VLOOKUP(AT136,CODES!$A$3:$D$1348,4,FALSE)*BO136,0),IFERROR(VLOOKUP(AU136,CODES!$A$3:$D$1348,4,FALSE)*BR136,0),IFERROR(VLOOKUP(AV136,CODES!$A$3:$D$1348,4,FALSE)*BU136,0),IFERROR(VLOOKUP(AW136,CODES!$A$3:$D$1348,4,FALSE)*BX136,0),IFERROR(VLOOKUP(AX136,CODES!$A$3:$D$1348,4,FALSE)*CA136,0),IFERROR(VLOOKUP(AY136,CODES!$A$3:$D$1348,4,FALSE)*CD136,0))</f>
        <v>0</v>
      </c>
      <c r="AO136" s="258">
        <f>SUM(IFERROR(VLOOKUP(AP136,CODES!$A$3:$D$1348,3,FALSE)*BC136,0),IFERROR(VLOOKUP(AQ136,CODES!$A$3:$D$1348,3,FALSE)*BF136,0),IFERROR(VLOOKUP(AR136,CODES!$A$3:$D$1348,3,FALSE)*BI136,0),IFERROR(VLOOKUP(AS136,CODES!$A$3:$D$1348,3,FALSE)*BL136,0),IFERROR(VLOOKUP(AT136,CODES!$A$3:$D$1348,3,FALSE)*BO136,0),IFERROR(VLOOKUP(AU136,CODES!$A$3:$D$1348,3,FALSE)*BR136,0),IFERROR(VLOOKUP(AV136,CODES!$A$3:$D$1348,3,FALSE)*BU136,0),IFERROR(VLOOKUP(AW136,CODES!$A$3:$D$1348,3,FALSE)*BX136,0),IFERROR(VLOOKUP(AX136,CODES!$A$3:$D$1348,3,FALSE)*CA136,0),IFERROR(VLOOKUP(AY136,CODES!$A$3:$D$1348,3,FALSE)*CD136,0))+B136</f>
        <v>0</v>
      </c>
      <c r="AP136" s="271" t="str">
        <f t="shared" si="103"/>
        <v/>
      </c>
      <c r="AQ136" s="271" t="str">
        <f t="shared" si="104"/>
        <v/>
      </c>
      <c r="AR136" s="271" t="str">
        <f t="shared" si="105"/>
        <v/>
      </c>
      <c r="AS136" s="271" t="str">
        <f t="shared" si="106"/>
        <v/>
      </c>
      <c r="AT136" s="271" t="str">
        <f t="shared" si="107"/>
        <v/>
      </c>
      <c r="AU136" s="271" t="str">
        <f t="shared" si="108"/>
        <v/>
      </c>
      <c r="AV136" s="271" t="str">
        <f t="shared" si="109"/>
        <v/>
      </c>
      <c r="AW136" s="271" t="str">
        <f t="shared" si="110"/>
        <v/>
      </c>
      <c r="AX136" s="271" t="str">
        <f t="shared" si="111"/>
        <v/>
      </c>
      <c r="AY136" s="271" t="str">
        <f t="shared" si="112"/>
        <v/>
      </c>
      <c r="AZ136" s="258">
        <f t="shared" si="62"/>
        <v>0</v>
      </c>
      <c r="BA136" s="258">
        <f t="shared" si="63"/>
        <v>1</v>
      </c>
      <c r="BB136" s="258">
        <f t="shared" si="113"/>
        <v>0</v>
      </c>
      <c r="BC136" s="258">
        <f t="shared" si="114"/>
        <v>1</v>
      </c>
      <c r="BD136" s="258">
        <f t="shared" si="66"/>
        <v>1</v>
      </c>
      <c r="BE136" s="258">
        <f t="shared" si="115"/>
        <v>0</v>
      </c>
      <c r="BF136" s="258">
        <f t="shared" si="116"/>
        <v>1</v>
      </c>
      <c r="BG136" s="258">
        <f t="shared" si="69"/>
        <v>1</v>
      </c>
      <c r="BH136" s="258">
        <f t="shared" si="117"/>
        <v>0</v>
      </c>
      <c r="BI136" s="258">
        <f t="shared" si="118"/>
        <v>1</v>
      </c>
      <c r="BJ136" s="258">
        <f t="shared" si="72"/>
        <v>1</v>
      </c>
      <c r="BK136" s="258">
        <f t="shared" si="119"/>
        <v>0</v>
      </c>
      <c r="BL136" s="258">
        <f t="shared" si="120"/>
        <v>1</v>
      </c>
      <c r="BM136" s="258">
        <f t="shared" si="75"/>
        <v>1</v>
      </c>
      <c r="BN136" s="258">
        <f t="shared" si="121"/>
        <v>0</v>
      </c>
      <c r="BO136" s="258">
        <f t="shared" si="122"/>
        <v>1</v>
      </c>
      <c r="BP136" s="258">
        <f t="shared" si="78"/>
        <v>1</v>
      </c>
      <c r="BQ136" s="258">
        <f t="shared" si="123"/>
        <v>0</v>
      </c>
      <c r="BR136" s="258">
        <f t="shared" si="124"/>
        <v>1</v>
      </c>
      <c r="BS136" s="258">
        <f t="shared" si="81"/>
        <v>1</v>
      </c>
      <c r="BT136" s="258">
        <f t="shared" si="125"/>
        <v>0</v>
      </c>
      <c r="BU136" s="258">
        <f t="shared" si="126"/>
        <v>1</v>
      </c>
      <c r="BV136" s="258">
        <f t="shared" si="84"/>
        <v>1</v>
      </c>
      <c r="BW136" s="258">
        <f t="shared" si="127"/>
        <v>0</v>
      </c>
      <c r="BX136" s="258">
        <f t="shared" si="128"/>
        <v>1</v>
      </c>
      <c r="BY136" s="258">
        <f t="shared" si="87"/>
        <v>1</v>
      </c>
      <c r="BZ136" s="258">
        <f t="shared" si="129"/>
        <v>0</v>
      </c>
      <c r="CA136" s="258">
        <f t="shared" si="130"/>
        <v>1</v>
      </c>
      <c r="CB136" s="258">
        <f t="shared" si="90"/>
        <v>1</v>
      </c>
      <c r="CC136" s="258">
        <f t="shared" si="131"/>
        <v>0</v>
      </c>
      <c r="CD136" s="258">
        <f t="shared" si="132"/>
        <v>1</v>
      </c>
    </row>
    <row r="137" spans="1:82">
      <c r="A137" s="258"/>
      <c r="B137" s="258"/>
      <c r="C137" s="259"/>
      <c r="D137" s="258"/>
      <c r="E137" s="258"/>
      <c r="F137" s="258"/>
      <c r="G137" s="258">
        <v>129</v>
      </c>
      <c r="H137" s="743" t="s">
        <v>3559</v>
      </c>
      <c r="I137" s="744"/>
      <c r="J137" s="739" t="s">
        <v>3783</v>
      </c>
      <c r="K137" s="745"/>
      <c r="L137" s="745"/>
      <c r="M137" s="272"/>
      <c r="N137" s="508">
        <f t="shared" si="30"/>
        <v>0</v>
      </c>
      <c r="O137" s="510">
        <f t="shared" si="99"/>
        <v>0</v>
      </c>
      <c r="P137" s="260">
        <f t="shared" si="100"/>
        <v>0</v>
      </c>
      <c r="Q137" s="261">
        <f t="shared" si="101"/>
        <v>0</v>
      </c>
      <c r="R137" s="261">
        <f t="shared" si="96"/>
        <v>0</v>
      </c>
      <c r="S137" s="262"/>
      <c r="T137" s="262"/>
      <c r="U137" s="263">
        <f t="shared" si="35"/>
        <v>1.288</v>
      </c>
      <c r="V137" s="264">
        <f>IF(E137="SP",1,IF(D137="",ExtraMargeMateriaal,(1-VLOOKUP(D137,TabelAankoop[],4,FALSE))))</f>
        <v>1</v>
      </c>
      <c r="W137" s="265">
        <f t="shared" si="36"/>
        <v>0.6885</v>
      </c>
      <c r="X137" s="266">
        <f t="shared" si="37"/>
        <v>1</v>
      </c>
      <c r="Y137" s="267">
        <f t="shared" si="38"/>
        <v>1.46</v>
      </c>
      <c r="Z137" s="267">
        <f t="shared" si="39"/>
        <v>1.1599999999999999</v>
      </c>
      <c r="AA137" s="268">
        <f t="shared" si="40"/>
        <v>0</v>
      </c>
      <c r="AB137" s="456">
        <f t="shared" si="41"/>
        <v>0</v>
      </c>
      <c r="AC137" s="457">
        <f t="shared" si="42"/>
        <v>0</v>
      </c>
      <c r="AD137" s="456">
        <f t="shared" si="43"/>
        <v>0</v>
      </c>
      <c r="AE137" s="458">
        <f t="shared" si="44"/>
        <v>0</v>
      </c>
      <c r="AF137" s="457">
        <f t="shared" si="102"/>
        <v>0</v>
      </c>
      <c r="AG137" s="456">
        <f t="shared" si="46"/>
        <v>0</v>
      </c>
      <c r="AH137" s="457">
        <f t="shared" si="47"/>
        <v>0</v>
      </c>
      <c r="AI137" s="268">
        <f t="shared" si="48"/>
        <v>0</v>
      </c>
      <c r="AJ137" s="269">
        <f t="shared" si="49"/>
        <v>0</v>
      </c>
      <c r="AK137" s="270">
        <f t="shared" si="50"/>
        <v>0</v>
      </c>
      <c r="AL137" s="415">
        <f t="shared" si="51"/>
        <v>0</v>
      </c>
      <c r="AM137" s="259" t="str">
        <f>IF(AP137="","",IFERROR(VLOOKUP(AP137,CODES!$A$3:$D$1348,4,FALSE),"X"))&amp;IF(AQ137="","",IFERROR(VLOOKUP(AQ137,CODES!$A$3:$D$1348,4,FALSE),"X"))&amp;IF(AR137="","",IFERROR(VLOOKUP(AR137,CODES!$A$3:$D$1348,4,FALSE),"X"))&amp;IF(AS137="","",IFERROR(VLOOKUP(AS137,CODES!$A$3:$D$1348,4,FALSE),"X"))&amp;IF(AT137="","",IFERROR(VLOOKUP(AT137,CODES!$A$3:$D$1348,4,FALSE),"X"))&amp;IF(AU137="","",IFERROR(VLOOKUP(AU137,CODES!$A$3:$D$1348,4,FALSE),"X"))&amp;IF(AV137="","",IFERROR(VLOOKUP(AV137,CODES!$A$3:$D$1348,4,FALSE),"X"))&amp;IF(AW137="","",IFERROR(VLOOKUP(AW137,CODES!$A$3:$D$1348,4,FALSE),"X"))&amp;IF(AX137="","",IFERROR(VLOOKUP(AX137,CODES!$A$3:$D$1348,4,FALSE),"X"))&amp;IF(AY137="","",IFERROR(VLOOKUP(AY137,CODES!$A$3:$D$1348,4,FALSE),"X"))</f>
        <v/>
      </c>
      <c r="AN137" s="258">
        <f>SUM(IFERROR(VLOOKUP(AP137,CODES!$A$3:$D$1348,4,FALSE)*BC137,0),IFERROR(VLOOKUP(AQ137,CODES!$A$3:$D$1348,4,FALSE)*BF137,0),IFERROR(VLOOKUP(AR137,CODES!$A$3:$D$1348,4,FALSE)*BI137,0),IFERROR(VLOOKUP(AS137,CODES!$A$3:$D$1348,4,FALSE)*BL137,0),IFERROR(VLOOKUP(AT137,CODES!$A$3:$D$1348,4,FALSE)*BO137,0),IFERROR(VLOOKUP(AU137,CODES!$A$3:$D$1348,4,FALSE)*BR137,0),IFERROR(VLOOKUP(AV137,CODES!$A$3:$D$1348,4,FALSE)*BU137,0),IFERROR(VLOOKUP(AW137,CODES!$A$3:$D$1348,4,FALSE)*BX137,0),IFERROR(VLOOKUP(AX137,CODES!$A$3:$D$1348,4,FALSE)*CA137,0),IFERROR(VLOOKUP(AY137,CODES!$A$3:$D$1348,4,FALSE)*CD137,0))</f>
        <v>0</v>
      </c>
      <c r="AO137" s="258">
        <f>SUM(IFERROR(VLOOKUP(AP137,CODES!$A$3:$D$1348,3,FALSE)*BC137,0),IFERROR(VLOOKUP(AQ137,CODES!$A$3:$D$1348,3,FALSE)*BF137,0),IFERROR(VLOOKUP(AR137,CODES!$A$3:$D$1348,3,FALSE)*BI137,0),IFERROR(VLOOKUP(AS137,CODES!$A$3:$D$1348,3,FALSE)*BL137,0),IFERROR(VLOOKUP(AT137,CODES!$A$3:$D$1348,3,FALSE)*BO137,0),IFERROR(VLOOKUP(AU137,CODES!$A$3:$D$1348,3,FALSE)*BR137,0),IFERROR(VLOOKUP(AV137,CODES!$A$3:$D$1348,3,FALSE)*BU137,0),IFERROR(VLOOKUP(AW137,CODES!$A$3:$D$1348,3,FALSE)*BX137,0),IFERROR(VLOOKUP(AX137,CODES!$A$3:$D$1348,3,FALSE)*CA137,0),IFERROR(VLOOKUP(AY137,CODES!$A$3:$D$1348,3,FALSE)*CD137,0))+B137</f>
        <v>0</v>
      </c>
      <c r="AP137" s="271" t="str">
        <f t="shared" si="103"/>
        <v/>
      </c>
      <c r="AQ137" s="271" t="str">
        <f t="shared" si="104"/>
        <v/>
      </c>
      <c r="AR137" s="271" t="str">
        <f t="shared" si="105"/>
        <v/>
      </c>
      <c r="AS137" s="271" t="str">
        <f t="shared" si="106"/>
        <v/>
      </c>
      <c r="AT137" s="271" t="str">
        <f t="shared" si="107"/>
        <v/>
      </c>
      <c r="AU137" s="271" t="str">
        <f t="shared" si="108"/>
        <v/>
      </c>
      <c r="AV137" s="271" t="str">
        <f t="shared" si="109"/>
        <v/>
      </c>
      <c r="AW137" s="271" t="str">
        <f t="shared" si="110"/>
        <v/>
      </c>
      <c r="AX137" s="271" t="str">
        <f t="shared" si="111"/>
        <v/>
      </c>
      <c r="AY137" s="271" t="str">
        <f t="shared" si="112"/>
        <v/>
      </c>
      <c r="AZ137" s="258">
        <f t="shared" si="62"/>
        <v>0</v>
      </c>
      <c r="BA137" s="258">
        <f t="shared" si="63"/>
        <v>1</v>
      </c>
      <c r="BB137" s="258">
        <f t="shared" si="113"/>
        <v>0</v>
      </c>
      <c r="BC137" s="258">
        <f t="shared" si="114"/>
        <v>1</v>
      </c>
      <c r="BD137" s="258">
        <f t="shared" si="66"/>
        <v>1</v>
      </c>
      <c r="BE137" s="258">
        <f t="shared" si="115"/>
        <v>0</v>
      </c>
      <c r="BF137" s="258">
        <f t="shared" si="116"/>
        <v>1</v>
      </c>
      <c r="BG137" s="258">
        <f t="shared" si="69"/>
        <v>1</v>
      </c>
      <c r="BH137" s="258">
        <f t="shared" si="117"/>
        <v>0</v>
      </c>
      <c r="BI137" s="258">
        <f t="shared" si="118"/>
        <v>1</v>
      </c>
      <c r="BJ137" s="258">
        <f t="shared" si="72"/>
        <v>1</v>
      </c>
      <c r="BK137" s="258">
        <f t="shared" si="119"/>
        <v>0</v>
      </c>
      <c r="BL137" s="258">
        <f t="shared" si="120"/>
        <v>1</v>
      </c>
      <c r="BM137" s="258">
        <f t="shared" si="75"/>
        <v>1</v>
      </c>
      <c r="BN137" s="258">
        <f t="shared" si="121"/>
        <v>0</v>
      </c>
      <c r="BO137" s="258">
        <f t="shared" si="122"/>
        <v>1</v>
      </c>
      <c r="BP137" s="258">
        <f t="shared" si="78"/>
        <v>1</v>
      </c>
      <c r="BQ137" s="258">
        <f t="shared" si="123"/>
        <v>0</v>
      </c>
      <c r="BR137" s="258">
        <f t="shared" si="124"/>
        <v>1</v>
      </c>
      <c r="BS137" s="258">
        <f t="shared" si="81"/>
        <v>1</v>
      </c>
      <c r="BT137" s="258">
        <f t="shared" si="125"/>
        <v>0</v>
      </c>
      <c r="BU137" s="258">
        <f t="shared" si="126"/>
        <v>1</v>
      </c>
      <c r="BV137" s="258">
        <f t="shared" si="84"/>
        <v>1</v>
      </c>
      <c r="BW137" s="258">
        <f t="shared" si="127"/>
        <v>0</v>
      </c>
      <c r="BX137" s="258">
        <f t="shared" si="128"/>
        <v>1</v>
      </c>
      <c r="BY137" s="258">
        <f t="shared" si="87"/>
        <v>1</v>
      </c>
      <c r="BZ137" s="258">
        <f t="shared" si="129"/>
        <v>0</v>
      </c>
      <c r="CA137" s="258">
        <f t="shared" si="130"/>
        <v>1</v>
      </c>
      <c r="CB137" s="258">
        <f t="shared" si="90"/>
        <v>1</v>
      </c>
      <c r="CC137" s="258">
        <f t="shared" si="131"/>
        <v>0</v>
      </c>
      <c r="CD137" s="258">
        <f t="shared" si="132"/>
        <v>1</v>
      </c>
    </row>
    <row r="138" spans="1:82">
      <c r="A138" s="258"/>
      <c r="B138" s="258"/>
      <c r="C138" s="259"/>
      <c r="D138" s="258"/>
      <c r="E138" s="258" t="s">
        <v>3484</v>
      </c>
      <c r="F138" s="258"/>
      <c r="G138" s="258">
        <v>130</v>
      </c>
      <c r="H138" s="743">
        <v>63</v>
      </c>
      <c r="I138" s="744"/>
      <c r="J138" s="739" t="s">
        <v>3784</v>
      </c>
      <c r="K138" s="745"/>
      <c r="L138" s="745"/>
      <c r="M138" s="272"/>
      <c r="N138" s="508">
        <f t="shared" si="30"/>
        <v>0</v>
      </c>
      <c r="O138" s="510">
        <f t="shared" si="99"/>
        <v>0</v>
      </c>
      <c r="P138" s="260">
        <f t="shared" si="100"/>
        <v>0</v>
      </c>
      <c r="Q138" s="261">
        <f t="shared" si="101"/>
        <v>0</v>
      </c>
      <c r="R138" s="261">
        <f t="shared" si="96"/>
        <v>0</v>
      </c>
      <c r="S138" s="262"/>
      <c r="T138" s="262"/>
      <c r="U138" s="263">
        <f t="shared" si="35"/>
        <v>1.288</v>
      </c>
      <c r="V138" s="264">
        <f>IF(E138="SP",1,IF(D138="",ExtraMargeMateriaal,(1-VLOOKUP(D138,TabelAankoop[],4,FALSE))))</f>
        <v>1</v>
      </c>
      <c r="W138" s="265">
        <f t="shared" si="36"/>
        <v>0.6885</v>
      </c>
      <c r="X138" s="266">
        <f t="shared" si="37"/>
        <v>1</v>
      </c>
      <c r="Y138" s="267">
        <f t="shared" si="38"/>
        <v>1.46</v>
      </c>
      <c r="Z138" s="267">
        <f t="shared" si="39"/>
        <v>1.1599999999999999</v>
      </c>
      <c r="AA138" s="268">
        <f t="shared" si="40"/>
        <v>0</v>
      </c>
      <c r="AB138" s="456">
        <f t="shared" si="41"/>
        <v>0</v>
      </c>
      <c r="AC138" s="457">
        <f t="shared" si="42"/>
        <v>0</v>
      </c>
      <c r="AD138" s="456">
        <f t="shared" si="43"/>
        <v>0</v>
      </c>
      <c r="AE138" s="458">
        <f t="shared" si="44"/>
        <v>0</v>
      </c>
      <c r="AF138" s="457">
        <f t="shared" si="102"/>
        <v>0</v>
      </c>
      <c r="AG138" s="456">
        <f t="shared" si="46"/>
        <v>0</v>
      </c>
      <c r="AH138" s="457">
        <f t="shared" si="47"/>
        <v>0</v>
      </c>
      <c r="AI138" s="268">
        <f t="shared" si="48"/>
        <v>0</v>
      </c>
      <c r="AJ138" s="269">
        <f t="shared" si="49"/>
        <v>0</v>
      </c>
      <c r="AK138" s="270">
        <f t="shared" si="50"/>
        <v>0</v>
      </c>
      <c r="AL138" s="415">
        <f t="shared" si="51"/>
        <v>0</v>
      </c>
      <c r="AM138" s="259" t="str">
        <f>IF(AP138="","",IFERROR(VLOOKUP(AP138,CODES!$A$3:$D$1348,4,FALSE),"X"))&amp;IF(AQ138="","",IFERROR(VLOOKUP(AQ138,CODES!$A$3:$D$1348,4,FALSE),"X"))&amp;IF(AR138="","",IFERROR(VLOOKUP(AR138,CODES!$A$3:$D$1348,4,FALSE),"X"))&amp;IF(AS138="","",IFERROR(VLOOKUP(AS138,CODES!$A$3:$D$1348,4,FALSE),"X"))&amp;IF(AT138="","",IFERROR(VLOOKUP(AT138,CODES!$A$3:$D$1348,4,FALSE),"X"))&amp;IF(AU138="","",IFERROR(VLOOKUP(AU138,CODES!$A$3:$D$1348,4,FALSE),"X"))&amp;IF(AV138="","",IFERROR(VLOOKUP(AV138,CODES!$A$3:$D$1348,4,FALSE),"X"))&amp;IF(AW138="","",IFERROR(VLOOKUP(AW138,CODES!$A$3:$D$1348,4,FALSE),"X"))&amp;IF(AX138="","",IFERROR(VLOOKUP(AX138,CODES!$A$3:$D$1348,4,FALSE),"X"))&amp;IF(AY138="","",IFERROR(VLOOKUP(AY138,CODES!$A$3:$D$1348,4,FALSE),"X"))</f>
        <v/>
      </c>
      <c r="AN138" s="258">
        <f>SUM(IFERROR(VLOOKUP(AP138,CODES!$A$3:$D$1348,4,FALSE)*BC138,0),IFERROR(VLOOKUP(AQ138,CODES!$A$3:$D$1348,4,FALSE)*BF138,0),IFERROR(VLOOKUP(AR138,CODES!$A$3:$D$1348,4,FALSE)*BI138,0),IFERROR(VLOOKUP(AS138,CODES!$A$3:$D$1348,4,FALSE)*BL138,0),IFERROR(VLOOKUP(AT138,CODES!$A$3:$D$1348,4,FALSE)*BO138,0),IFERROR(VLOOKUP(AU138,CODES!$A$3:$D$1348,4,FALSE)*BR138,0),IFERROR(VLOOKUP(AV138,CODES!$A$3:$D$1348,4,FALSE)*BU138,0),IFERROR(VLOOKUP(AW138,CODES!$A$3:$D$1348,4,FALSE)*BX138,0),IFERROR(VLOOKUP(AX138,CODES!$A$3:$D$1348,4,FALSE)*CA138,0),IFERROR(VLOOKUP(AY138,CODES!$A$3:$D$1348,4,FALSE)*CD138,0))</f>
        <v>0</v>
      </c>
      <c r="AO138" s="258">
        <f>SUM(IFERROR(VLOOKUP(AP138,CODES!$A$3:$D$1348,3,FALSE)*BC138,0),IFERROR(VLOOKUP(AQ138,CODES!$A$3:$D$1348,3,FALSE)*BF138,0),IFERROR(VLOOKUP(AR138,CODES!$A$3:$D$1348,3,FALSE)*BI138,0),IFERROR(VLOOKUP(AS138,CODES!$A$3:$D$1348,3,FALSE)*BL138,0),IFERROR(VLOOKUP(AT138,CODES!$A$3:$D$1348,3,FALSE)*BO138,0),IFERROR(VLOOKUP(AU138,CODES!$A$3:$D$1348,3,FALSE)*BR138,0),IFERROR(VLOOKUP(AV138,CODES!$A$3:$D$1348,3,FALSE)*BU138,0),IFERROR(VLOOKUP(AW138,CODES!$A$3:$D$1348,3,FALSE)*BX138,0),IFERROR(VLOOKUP(AX138,CODES!$A$3:$D$1348,3,FALSE)*CA138,0),IFERROR(VLOOKUP(AY138,CODES!$A$3:$D$1348,3,FALSE)*CD138,0))+B138</f>
        <v>0</v>
      </c>
      <c r="AP138" s="271" t="str">
        <f t="shared" si="103"/>
        <v/>
      </c>
      <c r="AQ138" s="271" t="str">
        <f t="shared" si="104"/>
        <v/>
      </c>
      <c r="AR138" s="271" t="str">
        <f t="shared" si="105"/>
        <v/>
      </c>
      <c r="AS138" s="271" t="str">
        <f t="shared" si="106"/>
        <v/>
      </c>
      <c r="AT138" s="271" t="str">
        <f t="shared" si="107"/>
        <v/>
      </c>
      <c r="AU138" s="271" t="str">
        <f t="shared" si="108"/>
        <v/>
      </c>
      <c r="AV138" s="271" t="str">
        <f t="shared" si="109"/>
        <v/>
      </c>
      <c r="AW138" s="271" t="str">
        <f t="shared" si="110"/>
        <v/>
      </c>
      <c r="AX138" s="271" t="str">
        <f t="shared" si="111"/>
        <v/>
      </c>
      <c r="AY138" s="271" t="str">
        <f t="shared" si="112"/>
        <v/>
      </c>
      <c r="AZ138" s="258">
        <f t="shared" si="62"/>
        <v>0</v>
      </c>
      <c r="BA138" s="258">
        <f t="shared" si="63"/>
        <v>1</v>
      </c>
      <c r="BB138" s="258">
        <f t="shared" si="113"/>
        <v>0</v>
      </c>
      <c r="BC138" s="258">
        <f t="shared" si="114"/>
        <v>1</v>
      </c>
      <c r="BD138" s="258">
        <f t="shared" si="66"/>
        <v>1</v>
      </c>
      <c r="BE138" s="258">
        <f t="shared" si="115"/>
        <v>0</v>
      </c>
      <c r="BF138" s="258">
        <f t="shared" si="116"/>
        <v>1</v>
      </c>
      <c r="BG138" s="258">
        <f t="shared" si="69"/>
        <v>1</v>
      </c>
      <c r="BH138" s="258">
        <f t="shared" si="117"/>
        <v>0</v>
      </c>
      <c r="BI138" s="258">
        <f t="shared" si="118"/>
        <v>1</v>
      </c>
      <c r="BJ138" s="258">
        <f t="shared" si="72"/>
        <v>1</v>
      </c>
      <c r="BK138" s="258">
        <f t="shared" si="119"/>
        <v>0</v>
      </c>
      <c r="BL138" s="258">
        <f t="shared" si="120"/>
        <v>1</v>
      </c>
      <c r="BM138" s="258">
        <f t="shared" si="75"/>
        <v>1</v>
      </c>
      <c r="BN138" s="258">
        <f t="shared" si="121"/>
        <v>0</v>
      </c>
      <c r="BO138" s="258">
        <f t="shared" si="122"/>
        <v>1</v>
      </c>
      <c r="BP138" s="258">
        <f t="shared" si="78"/>
        <v>1</v>
      </c>
      <c r="BQ138" s="258">
        <f t="shared" si="123"/>
        <v>0</v>
      </c>
      <c r="BR138" s="258">
        <f t="shared" si="124"/>
        <v>1</v>
      </c>
      <c r="BS138" s="258">
        <f t="shared" si="81"/>
        <v>1</v>
      </c>
      <c r="BT138" s="258">
        <f t="shared" si="125"/>
        <v>0</v>
      </c>
      <c r="BU138" s="258">
        <f t="shared" si="126"/>
        <v>1</v>
      </c>
      <c r="BV138" s="258">
        <f t="shared" si="84"/>
        <v>1</v>
      </c>
      <c r="BW138" s="258">
        <f t="shared" si="127"/>
        <v>0</v>
      </c>
      <c r="BX138" s="258">
        <f t="shared" si="128"/>
        <v>1</v>
      </c>
      <c r="BY138" s="258">
        <f t="shared" si="87"/>
        <v>1</v>
      </c>
      <c r="BZ138" s="258">
        <f t="shared" si="129"/>
        <v>0</v>
      </c>
      <c r="CA138" s="258">
        <f t="shared" si="130"/>
        <v>1</v>
      </c>
      <c r="CB138" s="258">
        <f t="shared" si="90"/>
        <v>1</v>
      </c>
      <c r="CC138" s="258">
        <f t="shared" si="131"/>
        <v>0</v>
      </c>
      <c r="CD138" s="258">
        <f t="shared" si="132"/>
        <v>1</v>
      </c>
    </row>
    <row r="139" spans="1:82">
      <c r="A139" s="258"/>
      <c r="B139" s="258"/>
      <c r="C139" s="259"/>
      <c r="D139" s="258"/>
      <c r="E139" s="258"/>
      <c r="F139" s="258"/>
      <c r="G139" s="258">
        <v>131</v>
      </c>
      <c r="H139" s="743" t="s">
        <v>3785</v>
      </c>
      <c r="I139" s="744"/>
      <c r="J139" s="739" t="s">
        <v>3786</v>
      </c>
      <c r="K139" s="745"/>
      <c r="L139" s="745"/>
      <c r="M139" s="272"/>
      <c r="N139" s="508">
        <f t="shared" si="30"/>
        <v>0</v>
      </c>
      <c r="O139" s="510">
        <f t="shared" ref="O139:O202" si="133">N139*M139</f>
        <v>0</v>
      </c>
      <c r="P139" s="260">
        <f t="shared" ref="P139:P202" si="134">IFERROR(AO139,"")</f>
        <v>0</v>
      </c>
      <c r="Q139" s="261">
        <f t="shared" ref="Q139:Q202" si="135">AN139</f>
        <v>0</v>
      </c>
      <c r="R139" s="261">
        <f t="shared" si="96"/>
        <v>0</v>
      </c>
      <c r="S139" s="262"/>
      <c r="T139" s="262"/>
      <c r="U139" s="263">
        <f t="shared" si="35"/>
        <v>1.288</v>
      </c>
      <c r="V139" s="264">
        <f>IF(E139="SP",1,IF(D139="",ExtraMargeMateriaal,(1-VLOOKUP(D139,TabelAankoop[],4,FALSE))))</f>
        <v>1</v>
      </c>
      <c r="W139" s="265">
        <f t="shared" si="36"/>
        <v>0.6885</v>
      </c>
      <c r="X139" s="266">
        <f t="shared" si="37"/>
        <v>1</v>
      </c>
      <c r="Y139" s="267">
        <f t="shared" si="38"/>
        <v>1.46</v>
      </c>
      <c r="Z139" s="267">
        <f t="shared" si="39"/>
        <v>1.1599999999999999</v>
      </c>
      <c r="AA139" s="268">
        <f t="shared" si="40"/>
        <v>0</v>
      </c>
      <c r="AB139" s="456">
        <f t="shared" si="41"/>
        <v>0</v>
      </c>
      <c r="AC139" s="457">
        <f t="shared" si="42"/>
        <v>0</v>
      </c>
      <c r="AD139" s="456">
        <f t="shared" si="43"/>
        <v>0</v>
      </c>
      <c r="AE139" s="458">
        <f t="shared" si="44"/>
        <v>0</v>
      </c>
      <c r="AF139" s="457">
        <f t="shared" si="102"/>
        <v>0</v>
      </c>
      <c r="AG139" s="456">
        <f t="shared" si="46"/>
        <v>0</v>
      </c>
      <c r="AH139" s="457">
        <f t="shared" si="47"/>
        <v>0</v>
      </c>
      <c r="AI139" s="268">
        <f t="shared" si="48"/>
        <v>0</v>
      </c>
      <c r="AJ139" s="269">
        <f t="shared" si="49"/>
        <v>0</v>
      </c>
      <c r="AK139" s="270">
        <f t="shared" si="50"/>
        <v>0</v>
      </c>
      <c r="AL139" s="415">
        <f t="shared" si="51"/>
        <v>0</v>
      </c>
      <c r="AM139" s="259" t="str">
        <f>IF(AP139="","",IFERROR(VLOOKUP(AP139,CODES!$A$3:$D$1348,4,FALSE),"X"))&amp;IF(AQ139="","",IFERROR(VLOOKUP(AQ139,CODES!$A$3:$D$1348,4,FALSE),"X"))&amp;IF(AR139="","",IFERROR(VLOOKUP(AR139,CODES!$A$3:$D$1348,4,FALSE),"X"))&amp;IF(AS139="","",IFERROR(VLOOKUP(AS139,CODES!$A$3:$D$1348,4,FALSE),"X"))&amp;IF(AT139="","",IFERROR(VLOOKUP(AT139,CODES!$A$3:$D$1348,4,FALSE),"X"))&amp;IF(AU139="","",IFERROR(VLOOKUP(AU139,CODES!$A$3:$D$1348,4,FALSE),"X"))&amp;IF(AV139="","",IFERROR(VLOOKUP(AV139,CODES!$A$3:$D$1348,4,FALSE),"X"))&amp;IF(AW139="","",IFERROR(VLOOKUP(AW139,CODES!$A$3:$D$1348,4,FALSE),"X"))&amp;IF(AX139="","",IFERROR(VLOOKUP(AX139,CODES!$A$3:$D$1348,4,FALSE),"X"))&amp;IF(AY139="","",IFERROR(VLOOKUP(AY139,CODES!$A$3:$D$1348,4,FALSE),"X"))</f>
        <v/>
      </c>
      <c r="AN139" s="258">
        <f>SUM(IFERROR(VLOOKUP(AP139,CODES!$A$3:$D$1348,4,FALSE)*BC139,0),IFERROR(VLOOKUP(AQ139,CODES!$A$3:$D$1348,4,FALSE)*BF139,0),IFERROR(VLOOKUP(AR139,CODES!$A$3:$D$1348,4,FALSE)*BI139,0),IFERROR(VLOOKUP(AS139,CODES!$A$3:$D$1348,4,FALSE)*BL139,0),IFERROR(VLOOKUP(AT139,CODES!$A$3:$D$1348,4,FALSE)*BO139,0),IFERROR(VLOOKUP(AU139,CODES!$A$3:$D$1348,4,FALSE)*BR139,0),IFERROR(VLOOKUP(AV139,CODES!$A$3:$D$1348,4,FALSE)*BU139,0),IFERROR(VLOOKUP(AW139,CODES!$A$3:$D$1348,4,FALSE)*BX139,0),IFERROR(VLOOKUP(AX139,CODES!$A$3:$D$1348,4,FALSE)*CA139,0),IFERROR(VLOOKUP(AY139,CODES!$A$3:$D$1348,4,FALSE)*CD139,0))</f>
        <v>0</v>
      </c>
      <c r="AO139" s="258">
        <f>SUM(IFERROR(VLOOKUP(AP139,CODES!$A$3:$D$1348,3,FALSE)*BC139,0),IFERROR(VLOOKUP(AQ139,CODES!$A$3:$D$1348,3,FALSE)*BF139,0),IFERROR(VLOOKUP(AR139,CODES!$A$3:$D$1348,3,FALSE)*BI139,0),IFERROR(VLOOKUP(AS139,CODES!$A$3:$D$1348,3,FALSE)*BL139,0),IFERROR(VLOOKUP(AT139,CODES!$A$3:$D$1348,3,FALSE)*BO139,0),IFERROR(VLOOKUP(AU139,CODES!$A$3:$D$1348,3,FALSE)*BR139,0),IFERROR(VLOOKUP(AV139,CODES!$A$3:$D$1348,3,FALSE)*BU139,0),IFERROR(VLOOKUP(AW139,CODES!$A$3:$D$1348,3,FALSE)*BX139,0),IFERROR(VLOOKUP(AX139,CODES!$A$3:$D$1348,3,FALSE)*CA139,0),IFERROR(VLOOKUP(AY139,CODES!$A$3:$D$1348,3,FALSE)*CD139,0))+B139</f>
        <v>0</v>
      </c>
      <c r="AP139" s="271" t="str">
        <f t="shared" si="103"/>
        <v/>
      </c>
      <c r="AQ139" s="271" t="str">
        <f t="shared" si="104"/>
        <v/>
      </c>
      <c r="AR139" s="271" t="str">
        <f t="shared" si="105"/>
        <v/>
      </c>
      <c r="AS139" s="271" t="str">
        <f t="shared" si="106"/>
        <v/>
      </c>
      <c r="AT139" s="271" t="str">
        <f t="shared" si="107"/>
        <v/>
      </c>
      <c r="AU139" s="271" t="str">
        <f t="shared" si="108"/>
        <v/>
      </c>
      <c r="AV139" s="271" t="str">
        <f t="shared" si="109"/>
        <v/>
      </c>
      <c r="AW139" s="271" t="str">
        <f t="shared" si="110"/>
        <v/>
      </c>
      <c r="AX139" s="271" t="str">
        <f t="shared" si="111"/>
        <v/>
      </c>
      <c r="AY139" s="271" t="str">
        <f t="shared" si="112"/>
        <v/>
      </c>
      <c r="AZ139" s="258">
        <f t="shared" si="62"/>
        <v>0</v>
      </c>
      <c r="BA139" s="258">
        <f t="shared" si="63"/>
        <v>1</v>
      </c>
      <c r="BB139" s="258">
        <f t="shared" si="113"/>
        <v>0</v>
      </c>
      <c r="BC139" s="258">
        <f t="shared" si="114"/>
        <v>1</v>
      </c>
      <c r="BD139" s="258">
        <f t="shared" si="66"/>
        <v>1</v>
      </c>
      <c r="BE139" s="258">
        <f t="shared" si="115"/>
        <v>0</v>
      </c>
      <c r="BF139" s="258">
        <f t="shared" si="116"/>
        <v>1</v>
      </c>
      <c r="BG139" s="258">
        <f t="shared" si="69"/>
        <v>1</v>
      </c>
      <c r="BH139" s="258">
        <f t="shared" si="117"/>
        <v>0</v>
      </c>
      <c r="BI139" s="258">
        <f t="shared" si="118"/>
        <v>1</v>
      </c>
      <c r="BJ139" s="258">
        <f t="shared" si="72"/>
        <v>1</v>
      </c>
      <c r="BK139" s="258">
        <f t="shared" si="119"/>
        <v>0</v>
      </c>
      <c r="BL139" s="258">
        <f t="shared" si="120"/>
        <v>1</v>
      </c>
      <c r="BM139" s="258">
        <f t="shared" si="75"/>
        <v>1</v>
      </c>
      <c r="BN139" s="258">
        <f t="shared" si="121"/>
        <v>0</v>
      </c>
      <c r="BO139" s="258">
        <f t="shared" si="122"/>
        <v>1</v>
      </c>
      <c r="BP139" s="258">
        <f t="shared" si="78"/>
        <v>1</v>
      </c>
      <c r="BQ139" s="258">
        <f t="shared" si="123"/>
        <v>0</v>
      </c>
      <c r="BR139" s="258">
        <f t="shared" si="124"/>
        <v>1</v>
      </c>
      <c r="BS139" s="258">
        <f t="shared" si="81"/>
        <v>1</v>
      </c>
      <c r="BT139" s="258">
        <f t="shared" si="125"/>
        <v>0</v>
      </c>
      <c r="BU139" s="258">
        <f t="shared" si="126"/>
        <v>1</v>
      </c>
      <c r="BV139" s="258">
        <f t="shared" si="84"/>
        <v>1</v>
      </c>
      <c r="BW139" s="258">
        <f t="shared" si="127"/>
        <v>0</v>
      </c>
      <c r="BX139" s="258">
        <f t="shared" si="128"/>
        <v>1</v>
      </c>
      <c r="BY139" s="258">
        <f t="shared" si="87"/>
        <v>1</v>
      </c>
      <c r="BZ139" s="258">
        <f t="shared" si="129"/>
        <v>0</v>
      </c>
      <c r="CA139" s="258">
        <f t="shared" si="130"/>
        <v>1</v>
      </c>
      <c r="CB139" s="258">
        <f t="shared" si="90"/>
        <v>1</v>
      </c>
      <c r="CC139" s="258">
        <f t="shared" si="131"/>
        <v>0</v>
      </c>
      <c r="CD139" s="258">
        <f t="shared" si="132"/>
        <v>1</v>
      </c>
    </row>
    <row r="140" spans="1:82">
      <c r="A140" s="258"/>
      <c r="B140" s="258"/>
      <c r="C140" s="259"/>
      <c r="D140" s="258"/>
      <c r="E140" s="258"/>
      <c r="F140" s="258"/>
      <c r="G140" s="258">
        <v>132</v>
      </c>
      <c r="H140" s="743" t="s">
        <v>3787</v>
      </c>
      <c r="I140" s="744"/>
      <c r="J140" s="748" t="s">
        <v>3788</v>
      </c>
      <c r="K140" s="745"/>
      <c r="L140" s="745"/>
      <c r="M140" s="272"/>
      <c r="N140" s="508">
        <f t="shared" si="30"/>
        <v>0</v>
      </c>
      <c r="O140" s="510">
        <f t="shared" si="133"/>
        <v>0</v>
      </c>
      <c r="P140" s="260">
        <f t="shared" si="134"/>
        <v>0</v>
      </c>
      <c r="Q140" s="261">
        <f t="shared" si="135"/>
        <v>0</v>
      </c>
      <c r="R140" s="261">
        <f t="shared" si="96"/>
        <v>0</v>
      </c>
      <c r="S140" s="262"/>
      <c r="T140" s="262"/>
      <c r="U140" s="263">
        <f t="shared" si="35"/>
        <v>1.288</v>
      </c>
      <c r="V140" s="264">
        <f>IF(E140="SP",1,IF(D140="",ExtraMargeMateriaal,(1-VLOOKUP(D140,TabelAankoop[],4,FALSE))))</f>
        <v>1</v>
      </c>
      <c r="W140" s="265">
        <f t="shared" si="36"/>
        <v>0.6885</v>
      </c>
      <c r="X140" s="266">
        <f t="shared" si="37"/>
        <v>1</v>
      </c>
      <c r="Y140" s="267">
        <f t="shared" si="38"/>
        <v>1.46</v>
      </c>
      <c r="Z140" s="267">
        <f t="shared" si="39"/>
        <v>1.1599999999999999</v>
      </c>
      <c r="AA140" s="268">
        <f t="shared" si="40"/>
        <v>0</v>
      </c>
      <c r="AB140" s="456">
        <f t="shared" si="41"/>
        <v>0</v>
      </c>
      <c r="AC140" s="457">
        <f t="shared" si="42"/>
        <v>0</v>
      </c>
      <c r="AD140" s="456">
        <f t="shared" si="43"/>
        <v>0</v>
      </c>
      <c r="AE140" s="458">
        <f t="shared" si="44"/>
        <v>0</v>
      </c>
      <c r="AF140" s="457">
        <f t="shared" si="102"/>
        <v>0</v>
      </c>
      <c r="AG140" s="456">
        <f t="shared" si="46"/>
        <v>0</v>
      </c>
      <c r="AH140" s="457">
        <f t="shared" si="47"/>
        <v>0</v>
      </c>
      <c r="AI140" s="268">
        <f t="shared" si="48"/>
        <v>0</v>
      </c>
      <c r="AJ140" s="269">
        <f t="shared" si="49"/>
        <v>0</v>
      </c>
      <c r="AK140" s="270">
        <f t="shared" si="50"/>
        <v>0</v>
      </c>
      <c r="AL140" s="415">
        <f t="shared" si="51"/>
        <v>0</v>
      </c>
      <c r="AM140" s="259" t="str">
        <f>IF(AP140="","",IFERROR(VLOOKUP(AP140,CODES!$A$3:$D$1348,4,FALSE),"X"))&amp;IF(AQ140="","",IFERROR(VLOOKUP(AQ140,CODES!$A$3:$D$1348,4,FALSE),"X"))&amp;IF(AR140="","",IFERROR(VLOOKUP(AR140,CODES!$A$3:$D$1348,4,FALSE),"X"))&amp;IF(AS140="","",IFERROR(VLOOKUP(AS140,CODES!$A$3:$D$1348,4,FALSE),"X"))&amp;IF(AT140="","",IFERROR(VLOOKUP(AT140,CODES!$A$3:$D$1348,4,FALSE),"X"))&amp;IF(AU140="","",IFERROR(VLOOKUP(AU140,CODES!$A$3:$D$1348,4,FALSE),"X"))&amp;IF(AV140="","",IFERROR(VLOOKUP(AV140,CODES!$A$3:$D$1348,4,FALSE),"X"))&amp;IF(AW140="","",IFERROR(VLOOKUP(AW140,CODES!$A$3:$D$1348,4,FALSE),"X"))&amp;IF(AX140="","",IFERROR(VLOOKUP(AX140,CODES!$A$3:$D$1348,4,FALSE),"X"))&amp;IF(AY140="","",IFERROR(VLOOKUP(AY140,CODES!$A$3:$D$1348,4,FALSE),"X"))</f>
        <v/>
      </c>
      <c r="AN140" s="258">
        <f>SUM(IFERROR(VLOOKUP(AP140,CODES!$A$3:$D$1348,4,FALSE)*BC140,0),IFERROR(VLOOKUP(AQ140,CODES!$A$3:$D$1348,4,FALSE)*BF140,0),IFERROR(VLOOKUP(AR140,CODES!$A$3:$D$1348,4,FALSE)*BI140,0),IFERROR(VLOOKUP(AS140,CODES!$A$3:$D$1348,4,FALSE)*BL140,0),IFERROR(VLOOKUP(AT140,CODES!$A$3:$D$1348,4,FALSE)*BO140,0),IFERROR(VLOOKUP(AU140,CODES!$A$3:$D$1348,4,FALSE)*BR140,0),IFERROR(VLOOKUP(AV140,CODES!$A$3:$D$1348,4,FALSE)*BU140,0),IFERROR(VLOOKUP(AW140,CODES!$A$3:$D$1348,4,FALSE)*BX140,0),IFERROR(VLOOKUP(AX140,CODES!$A$3:$D$1348,4,FALSE)*CA140,0),IFERROR(VLOOKUP(AY140,CODES!$A$3:$D$1348,4,FALSE)*CD140,0))</f>
        <v>0</v>
      </c>
      <c r="AO140" s="258">
        <f>SUM(IFERROR(VLOOKUP(AP140,CODES!$A$3:$D$1348,3,FALSE)*BC140,0),IFERROR(VLOOKUP(AQ140,CODES!$A$3:$D$1348,3,FALSE)*BF140,0),IFERROR(VLOOKUP(AR140,CODES!$A$3:$D$1348,3,FALSE)*BI140,0),IFERROR(VLOOKUP(AS140,CODES!$A$3:$D$1348,3,FALSE)*BL140,0),IFERROR(VLOOKUP(AT140,CODES!$A$3:$D$1348,3,FALSE)*BO140,0),IFERROR(VLOOKUP(AU140,CODES!$A$3:$D$1348,3,FALSE)*BR140,0),IFERROR(VLOOKUP(AV140,CODES!$A$3:$D$1348,3,FALSE)*BU140,0),IFERROR(VLOOKUP(AW140,CODES!$A$3:$D$1348,3,FALSE)*BX140,0),IFERROR(VLOOKUP(AX140,CODES!$A$3:$D$1348,3,FALSE)*CA140,0),IFERROR(VLOOKUP(AY140,CODES!$A$3:$D$1348,3,FALSE)*CD140,0))+B140</f>
        <v>0</v>
      </c>
      <c r="AP140" s="271" t="str">
        <f t="shared" si="103"/>
        <v/>
      </c>
      <c r="AQ140" s="271" t="str">
        <f t="shared" si="104"/>
        <v/>
      </c>
      <c r="AR140" s="271" t="str">
        <f t="shared" si="105"/>
        <v/>
      </c>
      <c r="AS140" s="271" t="str">
        <f t="shared" si="106"/>
        <v/>
      </c>
      <c r="AT140" s="271" t="str">
        <f t="shared" si="107"/>
        <v/>
      </c>
      <c r="AU140" s="271" t="str">
        <f t="shared" si="108"/>
        <v/>
      </c>
      <c r="AV140" s="271" t="str">
        <f t="shared" si="109"/>
        <v/>
      </c>
      <c r="AW140" s="271" t="str">
        <f t="shared" si="110"/>
        <v/>
      </c>
      <c r="AX140" s="271" t="str">
        <f t="shared" si="111"/>
        <v/>
      </c>
      <c r="AY140" s="271" t="str">
        <f t="shared" si="112"/>
        <v/>
      </c>
      <c r="AZ140" s="258">
        <f t="shared" si="62"/>
        <v>0</v>
      </c>
      <c r="BA140" s="258">
        <f t="shared" si="63"/>
        <v>1</v>
      </c>
      <c r="BB140" s="258">
        <f t="shared" si="113"/>
        <v>0</v>
      </c>
      <c r="BC140" s="258">
        <f t="shared" si="114"/>
        <v>1</v>
      </c>
      <c r="BD140" s="258">
        <f t="shared" si="66"/>
        <v>1</v>
      </c>
      <c r="BE140" s="258">
        <f t="shared" si="115"/>
        <v>0</v>
      </c>
      <c r="BF140" s="258">
        <f t="shared" si="116"/>
        <v>1</v>
      </c>
      <c r="BG140" s="258">
        <f t="shared" si="69"/>
        <v>1</v>
      </c>
      <c r="BH140" s="258">
        <f t="shared" si="117"/>
        <v>0</v>
      </c>
      <c r="BI140" s="258">
        <f t="shared" si="118"/>
        <v>1</v>
      </c>
      <c r="BJ140" s="258">
        <f t="shared" si="72"/>
        <v>1</v>
      </c>
      <c r="BK140" s="258">
        <f t="shared" si="119"/>
        <v>0</v>
      </c>
      <c r="BL140" s="258">
        <f t="shared" si="120"/>
        <v>1</v>
      </c>
      <c r="BM140" s="258">
        <f t="shared" si="75"/>
        <v>1</v>
      </c>
      <c r="BN140" s="258">
        <f t="shared" si="121"/>
        <v>0</v>
      </c>
      <c r="BO140" s="258">
        <f t="shared" si="122"/>
        <v>1</v>
      </c>
      <c r="BP140" s="258">
        <f t="shared" si="78"/>
        <v>1</v>
      </c>
      <c r="BQ140" s="258">
        <f t="shared" si="123"/>
        <v>0</v>
      </c>
      <c r="BR140" s="258">
        <f t="shared" si="124"/>
        <v>1</v>
      </c>
      <c r="BS140" s="258">
        <f t="shared" si="81"/>
        <v>1</v>
      </c>
      <c r="BT140" s="258">
        <f t="shared" si="125"/>
        <v>0</v>
      </c>
      <c r="BU140" s="258">
        <f t="shared" si="126"/>
        <v>1</v>
      </c>
      <c r="BV140" s="258">
        <f t="shared" si="84"/>
        <v>1</v>
      </c>
      <c r="BW140" s="258">
        <f t="shared" si="127"/>
        <v>0</v>
      </c>
      <c r="BX140" s="258">
        <f t="shared" si="128"/>
        <v>1</v>
      </c>
      <c r="BY140" s="258">
        <f t="shared" si="87"/>
        <v>1</v>
      </c>
      <c r="BZ140" s="258">
        <f t="shared" si="129"/>
        <v>0</v>
      </c>
      <c r="CA140" s="258">
        <f t="shared" si="130"/>
        <v>1</v>
      </c>
      <c r="CB140" s="258">
        <f t="shared" si="90"/>
        <v>1</v>
      </c>
      <c r="CC140" s="258">
        <f t="shared" si="131"/>
        <v>0</v>
      </c>
      <c r="CD140" s="258">
        <f t="shared" si="132"/>
        <v>1</v>
      </c>
    </row>
    <row r="141" spans="1:82">
      <c r="A141" s="258" t="s">
        <v>3789</v>
      </c>
      <c r="B141" s="258">
        <f>28.35+5.63</f>
        <v>33.980000000000004</v>
      </c>
      <c r="C141" s="259"/>
      <c r="D141" s="258" t="s">
        <v>3790</v>
      </c>
      <c r="E141" s="719"/>
      <c r="F141" s="717"/>
      <c r="G141" s="258">
        <v>133</v>
      </c>
      <c r="H141" s="743" t="s">
        <v>3791</v>
      </c>
      <c r="I141" s="744"/>
      <c r="J141" s="748" t="s">
        <v>3792</v>
      </c>
      <c r="K141" s="745" t="s">
        <v>3703</v>
      </c>
      <c r="L141" s="745" t="s">
        <v>3608</v>
      </c>
      <c r="M141" s="272">
        <v>24</v>
      </c>
      <c r="N141" s="508">
        <f t="shared" si="30"/>
        <v>79.19</v>
      </c>
      <c r="O141" s="510">
        <f t="shared" si="133"/>
        <v>1900.56</v>
      </c>
      <c r="P141" s="260">
        <f t="shared" si="134"/>
        <v>39.25</v>
      </c>
      <c r="Q141" s="261">
        <f t="shared" si="135"/>
        <v>30</v>
      </c>
      <c r="R141" s="261">
        <f t="shared" si="96"/>
        <v>0</v>
      </c>
      <c r="S141" s="262" t="s">
        <v>3793</v>
      </c>
      <c r="T141" s="262"/>
      <c r="U141" s="263">
        <f t="shared" si="35"/>
        <v>1.288</v>
      </c>
      <c r="V141" s="264">
        <f>IF(E141="SP",1,IF(D141="",ExtraMargeMateriaal,(1-VLOOKUP(D141,TabelAankoop[],4,FALSE))))</f>
        <v>0.97</v>
      </c>
      <c r="W141" s="265">
        <f t="shared" si="36"/>
        <v>0.6885</v>
      </c>
      <c r="X141" s="266">
        <f t="shared" si="37"/>
        <v>1</v>
      </c>
      <c r="Y141" s="267">
        <f t="shared" si="38"/>
        <v>1.46</v>
      </c>
      <c r="Z141" s="267">
        <f t="shared" si="39"/>
        <v>1.1599999999999999</v>
      </c>
      <c r="AA141" s="268">
        <f t="shared" si="40"/>
        <v>1900.56</v>
      </c>
      <c r="AB141" s="456">
        <f t="shared" si="41"/>
        <v>913.74</v>
      </c>
      <c r="AC141" s="457">
        <f t="shared" si="42"/>
        <v>1176.9000000000001</v>
      </c>
      <c r="AD141" s="456">
        <f t="shared" si="43"/>
        <v>723.75</v>
      </c>
      <c r="AE141" s="458">
        <f t="shared" si="44"/>
        <v>720</v>
      </c>
      <c r="AF141" s="457">
        <f t="shared" si="102"/>
        <v>12</v>
      </c>
      <c r="AG141" s="456">
        <f t="shared" si="46"/>
        <v>0</v>
      </c>
      <c r="AH141" s="457">
        <f t="shared" si="47"/>
        <v>0</v>
      </c>
      <c r="AI141" s="268">
        <f t="shared" si="48"/>
        <v>38.072499999999998</v>
      </c>
      <c r="AJ141" s="269">
        <f t="shared" si="49"/>
        <v>49.037379999999999</v>
      </c>
      <c r="AK141" s="270">
        <f t="shared" si="50"/>
        <v>30.156300000000002</v>
      </c>
      <c r="AL141" s="415">
        <f t="shared" si="51"/>
        <v>0</v>
      </c>
      <c r="AM141" s="259" t="str">
        <f>IF(AP141="","",IFERROR(VLOOKUP(AP141,CODES!$A$3:$D$1348,4,FALSE),"X"))&amp;IF(AQ141="","",IFERROR(VLOOKUP(AQ141,CODES!$A$3:$D$1348,4,FALSE),"X"))&amp;IF(AR141="","",IFERROR(VLOOKUP(AR141,CODES!$A$3:$D$1348,4,FALSE),"X"))&amp;IF(AS141="","",IFERROR(VLOOKUP(AS141,CODES!$A$3:$D$1348,4,FALSE),"X"))&amp;IF(AT141="","",IFERROR(VLOOKUP(AT141,CODES!$A$3:$D$1348,4,FALSE),"X"))&amp;IF(AU141="","",IFERROR(VLOOKUP(AU141,CODES!$A$3:$D$1348,4,FALSE),"X"))&amp;IF(AV141="","",IFERROR(VLOOKUP(AV141,CODES!$A$3:$D$1348,4,FALSE),"X"))&amp;IF(AW141="","",IFERROR(VLOOKUP(AW141,CODES!$A$3:$D$1348,4,FALSE),"X"))&amp;IF(AX141="","",IFERROR(VLOOKUP(AX141,CODES!$A$3:$D$1348,4,FALSE),"X"))&amp;IF(AY141="","",IFERROR(VLOOKUP(AY141,CODES!$A$3:$D$1348,4,FALSE),"X"))</f>
        <v>30</v>
      </c>
      <c r="AN141" s="258">
        <f>SUM(IFERROR(VLOOKUP(AP141,CODES!$A$3:$D$1348,4,FALSE)*BC141,0),IFERROR(VLOOKUP(AQ141,CODES!$A$3:$D$1348,4,FALSE)*BF141,0),IFERROR(VLOOKUP(AR141,CODES!$A$3:$D$1348,4,FALSE)*BI141,0),IFERROR(VLOOKUP(AS141,CODES!$A$3:$D$1348,4,FALSE)*BL141,0),IFERROR(VLOOKUP(AT141,CODES!$A$3:$D$1348,4,FALSE)*BO141,0),IFERROR(VLOOKUP(AU141,CODES!$A$3:$D$1348,4,FALSE)*BR141,0),IFERROR(VLOOKUP(AV141,CODES!$A$3:$D$1348,4,FALSE)*BU141,0),IFERROR(VLOOKUP(AW141,CODES!$A$3:$D$1348,4,FALSE)*BX141,0),IFERROR(VLOOKUP(AX141,CODES!$A$3:$D$1348,4,FALSE)*CA141,0),IFERROR(VLOOKUP(AY141,CODES!$A$3:$D$1348,4,FALSE)*CD141,0))</f>
        <v>30</v>
      </c>
      <c r="AO141" s="258">
        <f>SUM(IFERROR(VLOOKUP(AP141,CODES!$A$3:$D$1348,3,FALSE)*BC141,0),IFERROR(VLOOKUP(AQ141,CODES!$A$3:$D$1348,3,FALSE)*BF141,0),IFERROR(VLOOKUP(AR141,CODES!$A$3:$D$1348,3,FALSE)*BI141,0),IFERROR(VLOOKUP(AS141,CODES!$A$3:$D$1348,3,FALSE)*BL141,0),IFERROR(VLOOKUP(AT141,CODES!$A$3:$D$1348,3,FALSE)*BO141,0),IFERROR(VLOOKUP(AU141,CODES!$A$3:$D$1348,3,FALSE)*BR141,0),IFERROR(VLOOKUP(AV141,CODES!$A$3:$D$1348,3,FALSE)*BU141,0),IFERROR(VLOOKUP(AW141,CODES!$A$3:$D$1348,3,FALSE)*BX141,0),IFERROR(VLOOKUP(AX141,CODES!$A$3:$D$1348,3,FALSE)*CA141,0),IFERROR(VLOOKUP(AY141,CODES!$A$3:$D$1348,3,FALSE)*CD141,0))+B141</f>
        <v>39.25</v>
      </c>
      <c r="AP141" s="271" t="str">
        <f t="shared" si="103"/>
        <v>VI</v>
      </c>
      <c r="AQ141" s="271" t="str">
        <f t="shared" si="104"/>
        <v/>
      </c>
      <c r="AR141" s="271" t="str">
        <f t="shared" si="105"/>
        <v/>
      </c>
      <c r="AS141" s="271" t="str">
        <f t="shared" si="106"/>
        <v/>
      </c>
      <c r="AT141" s="271" t="str">
        <f t="shared" si="107"/>
        <v/>
      </c>
      <c r="AU141" s="271" t="str">
        <f t="shared" si="108"/>
        <v/>
      </c>
      <c r="AV141" s="271" t="str">
        <f t="shared" si="109"/>
        <v/>
      </c>
      <c r="AW141" s="271" t="str">
        <f t="shared" si="110"/>
        <v/>
      </c>
      <c r="AX141" s="271" t="str">
        <f t="shared" si="111"/>
        <v/>
      </c>
      <c r="AY141" s="271" t="str">
        <f t="shared" si="112"/>
        <v/>
      </c>
      <c r="AZ141" s="258">
        <f t="shared" si="62"/>
        <v>2</v>
      </c>
      <c r="BA141" s="258">
        <f t="shared" si="63"/>
        <v>3</v>
      </c>
      <c r="BB141" s="258">
        <f t="shared" si="113"/>
        <v>0</v>
      </c>
      <c r="BC141" s="258">
        <f t="shared" si="114"/>
        <v>1</v>
      </c>
      <c r="BD141" s="258">
        <f t="shared" si="66"/>
        <v>3</v>
      </c>
      <c r="BE141" s="258">
        <f t="shared" si="115"/>
        <v>0</v>
      </c>
      <c r="BF141" s="258">
        <f t="shared" si="116"/>
        <v>1</v>
      </c>
      <c r="BG141" s="258">
        <f t="shared" si="69"/>
        <v>3</v>
      </c>
      <c r="BH141" s="258">
        <f t="shared" si="117"/>
        <v>0</v>
      </c>
      <c r="BI141" s="258">
        <f t="shared" si="118"/>
        <v>1</v>
      </c>
      <c r="BJ141" s="258">
        <f t="shared" si="72"/>
        <v>3</v>
      </c>
      <c r="BK141" s="258">
        <f t="shared" si="119"/>
        <v>0</v>
      </c>
      <c r="BL141" s="258">
        <f t="shared" si="120"/>
        <v>1</v>
      </c>
      <c r="BM141" s="258">
        <f t="shared" si="75"/>
        <v>3</v>
      </c>
      <c r="BN141" s="258">
        <f t="shared" si="121"/>
        <v>0</v>
      </c>
      <c r="BO141" s="258">
        <f t="shared" si="122"/>
        <v>1</v>
      </c>
      <c r="BP141" s="258">
        <f t="shared" si="78"/>
        <v>3</v>
      </c>
      <c r="BQ141" s="258">
        <f t="shared" si="123"/>
        <v>0</v>
      </c>
      <c r="BR141" s="258">
        <f t="shared" si="124"/>
        <v>1</v>
      </c>
      <c r="BS141" s="258">
        <f t="shared" si="81"/>
        <v>3</v>
      </c>
      <c r="BT141" s="258">
        <f t="shared" si="125"/>
        <v>0</v>
      </c>
      <c r="BU141" s="258">
        <f t="shared" si="126"/>
        <v>1</v>
      </c>
      <c r="BV141" s="258">
        <f t="shared" si="84"/>
        <v>3</v>
      </c>
      <c r="BW141" s="258">
        <f t="shared" si="127"/>
        <v>0</v>
      </c>
      <c r="BX141" s="258">
        <f t="shared" si="128"/>
        <v>1</v>
      </c>
      <c r="BY141" s="258">
        <f t="shared" si="87"/>
        <v>3</v>
      </c>
      <c r="BZ141" s="258">
        <f t="shared" si="129"/>
        <v>0</v>
      </c>
      <c r="CA141" s="258">
        <f t="shared" si="130"/>
        <v>1</v>
      </c>
      <c r="CB141" s="258">
        <f t="shared" si="90"/>
        <v>3</v>
      </c>
      <c r="CC141" s="258">
        <f t="shared" si="131"/>
        <v>0</v>
      </c>
      <c r="CD141" s="258">
        <f t="shared" si="132"/>
        <v>1</v>
      </c>
    </row>
    <row r="142" spans="1:82">
      <c r="A142" s="258" t="s">
        <v>3789</v>
      </c>
      <c r="B142" s="258">
        <f>28.35+6.3</f>
        <v>34.65</v>
      </c>
      <c r="C142" s="259"/>
      <c r="D142" s="258" t="s">
        <v>3790</v>
      </c>
      <c r="E142" s="719"/>
      <c r="F142" s="717"/>
      <c r="G142" s="258">
        <v>134</v>
      </c>
      <c r="H142" s="743" t="s">
        <v>3794</v>
      </c>
      <c r="I142" s="744"/>
      <c r="J142" s="748" t="s">
        <v>3795</v>
      </c>
      <c r="K142" s="745" t="s">
        <v>3703</v>
      </c>
      <c r="L142" s="745" t="s">
        <v>3608</v>
      </c>
      <c r="M142" s="272">
        <v>32</v>
      </c>
      <c r="N142" s="508">
        <f t="shared" si="30"/>
        <v>80.03</v>
      </c>
      <c r="O142" s="510">
        <f t="shared" si="133"/>
        <v>2560.96</v>
      </c>
      <c r="P142" s="260">
        <f t="shared" si="134"/>
        <v>39.92</v>
      </c>
      <c r="Q142" s="261">
        <f t="shared" si="135"/>
        <v>30</v>
      </c>
      <c r="R142" s="261">
        <f t="shared" si="96"/>
        <v>0</v>
      </c>
      <c r="S142" s="262" t="s">
        <v>3793</v>
      </c>
      <c r="T142" s="262"/>
      <c r="U142" s="263">
        <f t="shared" si="35"/>
        <v>1.288</v>
      </c>
      <c r="V142" s="264">
        <f>IF(E142="SP",1,IF(D142="",ExtraMargeMateriaal,(1-VLOOKUP(D142,TabelAankoop[],4,FALSE))))</f>
        <v>0.97</v>
      </c>
      <c r="W142" s="265">
        <f t="shared" si="36"/>
        <v>0.6885</v>
      </c>
      <c r="X142" s="266">
        <f t="shared" si="37"/>
        <v>1</v>
      </c>
      <c r="Y142" s="267">
        <f t="shared" si="38"/>
        <v>1.46</v>
      </c>
      <c r="Z142" s="267">
        <f t="shared" si="39"/>
        <v>1.1599999999999999</v>
      </c>
      <c r="AA142" s="268">
        <f t="shared" si="40"/>
        <v>2560.96</v>
      </c>
      <c r="AB142" s="456">
        <f t="shared" si="41"/>
        <v>1239.1199999999999</v>
      </c>
      <c r="AC142" s="457">
        <f t="shared" si="42"/>
        <v>1595.98</v>
      </c>
      <c r="AD142" s="456">
        <f t="shared" si="43"/>
        <v>965</v>
      </c>
      <c r="AE142" s="458">
        <f t="shared" si="44"/>
        <v>960</v>
      </c>
      <c r="AF142" s="457">
        <f t="shared" si="102"/>
        <v>16</v>
      </c>
      <c r="AG142" s="456">
        <f t="shared" si="46"/>
        <v>0</v>
      </c>
      <c r="AH142" s="457">
        <f t="shared" si="47"/>
        <v>0</v>
      </c>
      <c r="AI142" s="268">
        <f t="shared" si="48"/>
        <v>38.7224</v>
      </c>
      <c r="AJ142" s="269">
        <f t="shared" si="49"/>
        <v>49.874451200000003</v>
      </c>
      <c r="AK142" s="270">
        <f t="shared" si="50"/>
        <v>30.156300000000002</v>
      </c>
      <c r="AL142" s="415">
        <f t="shared" si="51"/>
        <v>0</v>
      </c>
      <c r="AM142" s="259" t="str">
        <f>IF(AP142="","",IFERROR(VLOOKUP(AP142,CODES!$A$3:$D$1348,4,FALSE),"X"))&amp;IF(AQ142="","",IFERROR(VLOOKUP(AQ142,CODES!$A$3:$D$1348,4,FALSE),"X"))&amp;IF(AR142="","",IFERROR(VLOOKUP(AR142,CODES!$A$3:$D$1348,4,FALSE),"X"))&amp;IF(AS142="","",IFERROR(VLOOKUP(AS142,CODES!$A$3:$D$1348,4,FALSE),"X"))&amp;IF(AT142="","",IFERROR(VLOOKUP(AT142,CODES!$A$3:$D$1348,4,FALSE),"X"))&amp;IF(AU142="","",IFERROR(VLOOKUP(AU142,CODES!$A$3:$D$1348,4,FALSE),"X"))&amp;IF(AV142="","",IFERROR(VLOOKUP(AV142,CODES!$A$3:$D$1348,4,FALSE),"X"))&amp;IF(AW142="","",IFERROR(VLOOKUP(AW142,CODES!$A$3:$D$1348,4,FALSE),"X"))&amp;IF(AX142="","",IFERROR(VLOOKUP(AX142,CODES!$A$3:$D$1348,4,FALSE),"X"))&amp;IF(AY142="","",IFERROR(VLOOKUP(AY142,CODES!$A$3:$D$1348,4,FALSE),"X"))</f>
        <v>30</v>
      </c>
      <c r="AN142" s="258">
        <f>SUM(IFERROR(VLOOKUP(AP142,CODES!$A$3:$D$1348,4,FALSE)*BC142,0),IFERROR(VLOOKUP(AQ142,CODES!$A$3:$D$1348,4,FALSE)*BF142,0),IFERROR(VLOOKUP(AR142,CODES!$A$3:$D$1348,4,FALSE)*BI142,0),IFERROR(VLOOKUP(AS142,CODES!$A$3:$D$1348,4,FALSE)*BL142,0),IFERROR(VLOOKUP(AT142,CODES!$A$3:$D$1348,4,FALSE)*BO142,0),IFERROR(VLOOKUP(AU142,CODES!$A$3:$D$1348,4,FALSE)*BR142,0),IFERROR(VLOOKUP(AV142,CODES!$A$3:$D$1348,4,FALSE)*BU142,0),IFERROR(VLOOKUP(AW142,CODES!$A$3:$D$1348,4,FALSE)*BX142,0),IFERROR(VLOOKUP(AX142,CODES!$A$3:$D$1348,4,FALSE)*CA142,0),IFERROR(VLOOKUP(AY142,CODES!$A$3:$D$1348,4,FALSE)*CD142,0))</f>
        <v>30</v>
      </c>
      <c r="AO142" s="258">
        <f>SUM(IFERROR(VLOOKUP(AP142,CODES!$A$3:$D$1348,3,FALSE)*BC142,0),IFERROR(VLOOKUP(AQ142,CODES!$A$3:$D$1348,3,FALSE)*BF142,0),IFERROR(VLOOKUP(AR142,CODES!$A$3:$D$1348,3,FALSE)*BI142,0),IFERROR(VLOOKUP(AS142,CODES!$A$3:$D$1348,3,FALSE)*BL142,0),IFERROR(VLOOKUP(AT142,CODES!$A$3:$D$1348,3,FALSE)*BO142,0),IFERROR(VLOOKUP(AU142,CODES!$A$3:$D$1348,3,FALSE)*BR142,0),IFERROR(VLOOKUP(AV142,CODES!$A$3:$D$1348,3,FALSE)*BU142,0),IFERROR(VLOOKUP(AW142,CODES!$A$3:$D$1348,3,FALSE)*BX142,0),IFERROR(VLOOKUP(AX142,CODES!$A$3:$D$1348,3,FALSE)*CA142,0),IFERROR(VLOOKUP(AY142,CODES!$A$3:$D$1348,3,FALSE)*CD142,0))+B142</f>
        <v>39.92</v>
      </c>
      <c r="AP142" s="271" t="str">
        <f t="shared" si="103"/>
        <v>VI</v>
      </c>
      <c r="AQ142" s="271" t="str">
        <f t="shared" si="104"/>
        <v/>
      </c>
      <c r="AR142" s="271" t="str">
        <f t="shared" si="105"/>
        <v/>
      </c>
      <c r="AS142" s="271" t="str">
        <f t="shared" si="106"/>
        <v/>
      </c>
      <c r="AT142" s="271" t="str">
        <f t="shared" si="107"/>
        <v/>
      </c>
      <c r="AU142" s="271" t="str">
        <f t="shared" si="108"/>
        <v/>
      </c>
      <c r="AV142" s="271" t="str">
        <f t="shared" si="109"/>
        <v/>
      </c>
      <c r="AW142" s="271" t="str">
        <f t="shared" si="110"/>
        <v/>
      </c>
      <c r="AX142" s="271" t="str">
        <f t="shared" si="111"/>
        <v/>
      </c>
      <c r="AY142" s="271" t="str">
        <f t="shared" si="112"/>
        <v/>
      </c>
      <c r="AZ142" s="258">
        <f t="shared" si="62"/>
        <v>2</v>
      </c>
      <c r="BA142" s="258">
        <f t="shared" si="63"/>
        <v>3</v>
      </c>
      <c r="BB142" s="258">
        <f t="shared" si="113"/>
        <v>0</v>
      </c>
      <c r="BC142" s="258">
        <f t="shared" si="114"/>
        <v>1</v>
      </c>
      <c r="BD142" s="258">
        <f t="shared" si="66"/>
        <v>3</v>
      </c>
      <c r="BE142" s="258">
        <f t="shared" si="115"/>
        <v>0</v>
      </c>
      <c r="BF142" s="258">
        <f t="shared" si="116"/>
        <v>1</v>
      </c>
      <c r="BG142" s="258">
        <f t="shared" si="69"/>
        <v>3</v>
      </c>
      <c r="BH142" s="258">
        <f t="shared" si="117"/>
        <v>0</v>
      </c>
      <c r="BI142" s="258">
        <f t="shared" si="118"/>
        <v>1</v>
      </c>
      <c r="BJ142" s="258">
        <f t="shared" si="72"/>
        <v>3</v>
      </c>
      <c r="BK142" s="258">
        <f t="shared" si="119"/>
        <v>0</v>
      </c>
      <c r="BL142" s="258">
        <f t="shared" si="120"/>
        <v>1</v>
      </c>
      <c r="BM142" s="258">
        <f t="shared" si="75"/>
        <v>3</v>
      </c>
      <c r="BN142" s="258">
        <f t="shared" si="121"/>
        <v>0</v>
      </c>
      <c r="BO142" s="258">
        <f t="shared" si="122"/>
        <v>1</v>
      </c>
      <c r="BP142" s="258">
        <f t="shared" si="78"/>
        <v>3</v>
      </c>
      <c r="BQ142" s="258">
        <f t="shared" si="123"/>
        <v>0</v>
      </c>
      <c r="BR142" s="258">
        <f t="shared" si="124"/>
        <v>1</v>
      </c>
      <c r="BS142" s="258">
        <f t="shared" si="81"/>
        <v>3</v>
      </c>
      <c r="BT142" s="258">
        <f t="shared" si="125"/>
        <v>0</v>
      </c>
      <c r="BU142" s="258">
        <f t="shared" si="126"/>
        <v>1</v>
      </c>
      <c r="BV142" s="258">
        <f t="shared" si="84"/>
        <v>3</v>
      </c>
      <c r="BW142" s="258">
        <f t="shared" si="127"/>
        <v>0</v>
      </c>
      <c r="BX142" s="258">
        <f t="shared" si="128"/>
        <v>1</v>
      </c>
      <c r="BY142" s="258">
        <f t="shared" si="87"/>
        <v>3</v>
      </c>
      <c r="BZ142" s="258">
        <f t="shared" si="129"/>
        <v>0</v>
      </c>
      <c r="CA142" s="258">
        <f t="shared" si="130"/>
        <v>1</v>
      </c>
      <c r="CB142" s="258">
        <f t="shared" si="90"/>
        <v>3</v>
      </c>
      <c r="CC142" s="258">
        <f t="shared" si="131"/>
        <v>0</v>
      </c>
      <c r="CD142" s="258">
        <f t="shared" si="132"/>
        <v>1</v>
      </c>
    </row>
    <row r="143" spans="1:82">
      <c r="A143" s="258" t="s">
        <v>3789</v>
      </c>
      <c r="B143" s="258">
        <f>53.2+14.4</f>
        <v>67.600000000000009</v>
      </c>
      <c r="C143" s="259"/>
      <c r="D143" s="258" t="s">
        <v>3790</v>
      </c>
      <c r="E143" s="719"/>
      <c r="F143" s="717"/>
      <c r="G143" s="258">
        <v>135</v>
      </c>
      <c r="H143" s="743" t="s">
        <v>3796</v>
      </c>
      <c r="I143" s="744"/>
      <c r="J143" s="748" t="s">
        <v>3797</v>
      </c>
      <c r="K143" s="745" t="s">
        <v>3703</v>
      </c>
      <c r="L143" s="745" t="s">
        <v>3608</v>
      </c>
      <c r="M143" s="272">
        <v>32</v>
      </c>
      <c r="N143" s="508">
        <f t="shared" si="30"/>
        <v>121.2</v>
      </c>
      <c r="O143" s="510">
        <f t="shared" si="133"/>
        <v>3878.4</v>
      </c>
      <c r="P143" s="260">
        <f t="shared" si="134"/>
        <v>72.87</v>
      </c>
      <c r="Q143" s="261">
        <f t="shared" si="135"/>
        <v>30</v>
      </c>
      <c r="R143" s="261">
        <f t="shared" si="96"/>
        <v>0</v>
      </c>
      <c r="S143" s="262" t="s">
        <v>3793</v>
      </c>
      <c r="T143" s="262"/>
      <c r="U143" s="263">
        <f t="shared" si="35"/>
        <v>1.288</v>
      </c>
      <c r="V143" s="264">
        <f>IF(E143="SP",1,IF(D143="",ExtraMargeMateriaal,(1-VLOOKUP(D143,TabelAankoop[],4,FALSE))))</f>
        <v>0.97</v>
      </c>
      <c r="W143" s="265">
        <f t="shared" si="36"/>
        <v>0.6885</v>
      </c>
      <c r="X143" s="266">
        <f t="shared" si="37"/>
        <v>1</v>
      </c>
      <c r="Y143" s="267">
        <f t="shared" si="38"/>
        <v>1.46</v>
      </c>
      <c r="Z143" s="267">
        <f t="shared" si="39"/>
        <v>1.1599999999999999</v>
      </c>
      <c r="AA143" s="268">
        <f t="shared" si="40"/>
        <v>3878.4</v>
      </c>
      <c r="AB143" s="456">
        <f t="shared" si="41"/>
        <v>2261.88</v>
      </c>
      <c r="AC143" s="457">
        <f t="shared" si="42"/>
        <v>2913.31</v>
      </c>
      <c r="AD143" s="456">
        <f t="shared" si="43"/>
        <v>965</v>
      </c>
      <c r="AE143" s="458">
        <f t="shared" si="44"/>
        <v>960</v>
      </c>
      <c r="AF143" s="457">
        <f t="shared" si="102"/>
        <v>16</v>
      </c>
      <c r="AG143" s="456">
        <f t="shared" si="46"/>
        <v>0</v>
      </c>
      <c r="AH143" s="457">
        <f t="shared" si="47"/>
        <v>0</v>
      </c>
      <c r="AI143" s="268">
        <f t="shared" si="48"/>
        <v>70.683900000000008</v>
      </c>
      <c r="AJ143" s="269">
        <f t="shared" si="49"/>
        <v>91.040863200000018</v>
      </c>
      <c r="AK143" s="270">
        <f t="shared" si="50"/>
        <v>30.156300000000002</v>
      </c>
      <c r="AL143" s="415">
        <f t="shared" si="51"/>
        <v>0</v>
      </c>
      <c r="AM143" s="259" t="str">
        <f>IF(AP143="","",IFERROR(VLOOKUP(AP143,CODES!$A$3:$D$1348,4,FALSE),"X"))&amp;IF(AQ143="","",IFERROR(VLOOKUP(AQ143,CODES!$A$3:$D$1348,4,FALSE),"X"))&amp;IF(AR143="","",IFERROR(VLOOKUP(AR143,CODES!$A$3:$D$1348,4,FALSE),"X"))&amp;IF(AS143="","",IFERROR(VLOOKUP(AS143,CODES!$A$3:$D$1348,4,FALSE),"X"))&amp;IF(AT143="","",IFERROR(VLOOKUP(AT143,CODES!$A$3:$D$1348,4,FALSE),"X"))&amp;IF(AU143="","",IFERROR(VLOOKUP(AU143,CODES!$A$3:$D$1348,4,FALSE),"X"))&amp;IF(AV143="","",IFERROR(VLOOKUP(AV143,CODES!$A$3:$D$1348,4,FALSE),"X"))&amp;IF(AW143="","",IFERROR(VLOOKUP(AW143,CODES!$A$3:$D$1348,4,FALSE),"X"))&amp;IF(AX143="","",IFERROR(VLOOKUP(AX143,CODES!$A$3:$D$1348,4,FALSE),"X"))&amp;IF(AY143="","",IFERROR(VLOOKUP(AY143,CODES!$A$3:$D$1348,4,FALSE),"X"))</f>
        <v>30</v>
      </c>
      <c r="AN143" s="258">
        <f>SUM(IFERROR(VLOOKUP(AP143,CODES!$A$3:$D$1348,4,FALSE)*BC143,0),IFERROR(VLOOKUP(AQ143,CODES!$A$3:$D$1348,4,FALSE)*BF143,0),IFERROR(VLOOKUP(AR143,CODES!$A$3:$D$1348,4,FALSE)*BI143,0),IFERROR(VLOOKUP(AS143,CODES!$A$3:$D$1348,4,FALSE)*BL143,0),IFERROR(VLOOKUP(AT143,CODES!$A$3:$D$1348,4,FALSE)*BO143,0),IFERROR(VLOOKUP(AU143,CODES!$A$3:$D$1348,4,FALSE)*BR143,0),IFERROR(VLOOKUP(AV143,CODES!$A$3:$D$1348,4,FALSE)*BU143,0),IFERROR(VLOOKUP(AW143,CODES!$A$3:$D$1348,4,FALSE)*BX143,0),IFERROR(VLOOKUP(AX143,CODES!$A$3:$D$1348,4,FALSE)*CA143,0),IFERROR(VLOOKUP(AY143,CODES!$A$3:$D$1348,4,FALSE)*CD143,0))</f>
        <v>30</v>
      </c>
      <c r="AO143" s="258">
        <f>SUM(IFERROR(VLOOKUP(AP143,CODES!$A$3:$D$1348,3,FALSE)*BC143,0),IFERROR(VLOOKUP(AQ143,CODES!$A$3:$D$1348,3,FALSE)*BF143,0),IFERROR(VLOOKUP(AR143,CODES!$A$3:$D$1348,3,FALSE)*BI143,0),IFERROR(VLOOKUP(AS143,CODES!$A$3:$D$1348,3,FALSE)*BL143,0),IFERROR(VLOOKUP(AT143,CODES!$A$3:$D$1348,3,FALSE)*BO143,0),IFERROR(VLOOKUP(AU143,CODES!$A$3:$D$1348,3,FALSE)*BR143,0),IFERROR(VLOOKUP(AV143,CODES!$A$3:$D$1348,3,FALSE)*BU143,0),IFERROR(VLOOKUP(AW143,CODES!$A$3:$D$1348,3,FALSE)*BX143,0),IFERROR(VLOOKUP(AX143,CODES!$A$3:$D$1348,3,FALSE)*CA143,0),IFERROR(VLOOKUP(AY143,CODES!$A$3:$D$1348,3,FALSE)*CD143,0))+B143</f>
        <v>72.87</v>
      </c>
      <c r="AP143" s="271" t="str">
        <f t="shared" si="103"/>
        <v>VI</v>
      </c>
      <c r="AQ143" s="271" t="str">
        <f t="shared" si="104"/>
        <v/>
      </c>
      <c r="AR143" s="271" t="str">
        <f t="shared" si="105"/>
        <v/>
      </c>
      <c r="AS143" s="271" t="str">
        <f t="shared" si="106"/>
        <v/>
      </c>
      <c r="AT143" s="271" t="str">
        <f t="shared" si="107"/>
        <v/>
      </c>
      <c r="AU143" s="271" t="str">
        <f t="shared" si="108"/>
        <v/>
      </c>
      <c r="AV143" s="271" t="str">
        <f t="shared" si="109"/>
        <v/>
      </c>
      <c r="AW143" s="271" t="str">
        <f t="shared" si="110"/>
        <v/>
      </c>
      <c r="AX143" s="271" t="str">
        <f t="shared" si="111"/>
        <v/>
      </c>
      <c r="AY143" s="271" t="str">
        <f t="shared" si="112"/>
        <v/>
      </c>
      <c r="AZ143" s="258">
        <f t="shared" si="62"/>
        <v>2</v>
      </c>
      <c r="BA143" s="258">
        <f t="shared" si="63"/>
        <v>3</v>
      </c>
      <c r="BB143" s="258">
        <f t="shared" si="113"/>
        <v>0</v>
      </c>
      <c r="BC143" s="258">
        <f t="shared" si="114"/>
        <v>1</v>
      </c>
      <c r="BD143" s="258">
        <f t="shared" si="66"/>
        <v>3</v>
      </c>
      <c r="BE143" s="258">
        <f t="shared" si="115"/>
        <v>0</v>
      </c>
      <c r="BF143" s="258">
        <f t="shared" si="116"/>
        <v>1</v>
      </c>
      <c r="BG143" s="258">
        <f t="shared" si="69"/>
        <v>3</v>
      </c>
      <c r="BH143" s="258">
        <f t="shared" si="117"/>
        <v>0</v>
      </c>
      <c r="BI143" s="258">
        <f t="shared" si="118"/>
        <v>1</v>
      </c>
      <c r="BJ143" s="258">
        <f t="shared" si="72"/>
        <v>3</v>
      </c>
      <c r="BK143" s="258">
        <f t="shared" si="119"/>
        <v>0</v>
      </c>
      <c r="BL143" s="258">
        <f t="shared" si="120"/>
        <v>1</v>
      </c>
      <c r="BM143" s="258">
        <f t="shared" si="75"/>
        <v>3</v>
      </c>
      <c r="BN143" s="258">
        <f t="shared" si="121"/>
        <v>0</v>
      </c>
      <c r="BO143" s="258">
        <f t="shared" si="122"/>
        <v>1</v>
      </c>
      <c r="BP143" s="258">
        <f t="shared" si="78"/>
        <v>3</v>
      </c>
      <c r="BQ143" s="258">
        <f t="shared" si="123"/>
        <v>0</v>
      </c>
      <c r="BR143" s="258">
        <f t="shared" si="124"/>
        <v>1</v>
      </c>
      <c r="BS143" s="258">
        <f t="shared" si="81"/>
        <v>3</v>
      </c>
      <c r="BT143" s="258">
        <f t="shared" si="125"/>
        <v>0</v>
      </c>
      <c r="BU143" s="258">
        <f t="shared" si="126"/>
        <v>1</v>
      </c>
      <c r="BV143" s="258">
        <f t="shared" si="84"/>
        <v>3</v>
      </c>
      <c r="BW143" s="258">
        <f t="shared" si="127"/>
        <v>0</v>
      </c>
      <c r="BX143" s="258">
        <f t="shared" si="128"/>
        <v>1</v>
      </c>
      <c r="BY143" s="258">
        <f t="shared" si="87"/>
        <v>3</v>
      </c>
      <c r="BZ143" s="258">
        <f t="shared" si="129"/>
        <v>0</v>
      </c>
      <c r="CA143" s="258">
        <f t="shared" si="130"/>
        <v>1</v>
      </c>
      <c r="CB143" s="258">
        <f t="shared" si="90"/>
        <v>3</v>
      </c>
      <c r="CC143" s="258">
        <f t="shared" si="131"/>
        <v>0</v>
      </c>
      <c r="CD143" s="258">
        <f t="shared" si="132"/>
        <v>1</v>
      </c>
    </row>
    <row r="144" spans="1:82">
      <c r="A144" s="258" t="s">
        <v>3789</v>
      </c>
      <c r="B144" s="258">
        <f>25.2+5.63</f>
        <v>30.83</v>
      </c>
      <c r="C144" s="259"/>
      <c r="D144" s="258" t="s">
        <v>3790</v>
      </c>
      <c r="E144" s="719"/>
      <c r="F144" s="717"/>
      <c r="G144" s="258">
        <v>136</v>
      </c>
      <c r="H144" s="743" t="s">
        <v>3798</v>
      </c>
      <c r="I144" s="744"/>
      <c r="J144" s="748" t="s">
        <v>3799</v>
      </c>
      <c r="K144" s="745" t="s">
        <v>3703</v>
      </c>
      <c r="L144" s="745" t="s">
        <v>3608</v>
      </c>
      <c r="M144" s="272">
        <v>13</v>
      </c>
      <c r="N144" s="508">
        <f t="shared" si="30"/>
        <v>75.260000000000005</v>
      </c>
      <c r="O144" s="510">
        <f t="shared" si="133"/>
        <v>978.38000000000011</v>
      </c>
      <c r="P144" s="260">
        <f t="shared" si="134"/>
        <v>36.099999999999994</v>
      </c>
      <c r="Q144" s="261">
        <f t="shared" si="135"/>
        <v>30</v>
      </c>
      <c r="R144" s="261">
        <f t="shared" si="96"/>
        <v>0</v>
      </c>
      <c r="S144" s="262" t="s">
        <v>3793</v>
      </c>
      <c r="T144" s="262"/>
      <c r="U144" s="263">
        <f t="shared" si="35"/>
        <v>1.288</v>
      </c>
      <c r="V144" s="264">
        <f>IF(E144="SP",1,IF(D144="",ExtraMargeMateriaal,(1-VLOOKUP(D144,TabelAankoop[],4,FALSE))))</f>
        <v>0.97</v>
      </c>
      <c r="W144" s="265">
        <f t="shared" si="36"/>
        <v>0.6885</v>
      </c>
      <c r="X144" s="266">
        <f t="shared" si="37"/>
        <v>1</v>
      </c>
      <c r="Y144" s="267">
        <f t="shared" si="38"/>
        <v>1.46</v>
      </c>
      <c r="Z144" s="267">
        <f t="shared" si="39"/>
        <v>1.1599999999999999</v>
      </c>
      <c r="AA144" s="268">
        <f t="shared" si="40"/>
        <v>978.38</v>
      </c>
      <c r="AB144" s="456">
        <f t="shared" si="41"/>
        <v>455.22</v>
      </c>
      <c r="AC144" s="457">
        <f t="shared" si="42"/>
        <v>586.32000000000005</v>
      </c>
      <c r="AD144" s="456">
        <f t="shared" si="43"/>
        <v>392.03</v>
      </c>
      <c r="AE144" s="458">
        <f t="shared" si="44"/>
        <v>390</v>
      </c>
      <c r="AF144" s="457">
        <f t="shared" si="102"/>
        <v>6.5</v>
      </c>
      <c r="AG144" s="456">
        <f t="shared" si="46"/>
        <v>0</v>
      </c>
      <c r="AH144" s="457">
        <f t="shared" si="47"/>
        <v>0</v>
      </c>
      <c r="AI144" s="268">
        <f t="shared" si="48"/>
        <v>35.016999999999996</v>
      </c>
      <c r="AJ144" s="269">
        <f t="shared" si="49"/>
        <v>45.101895999999996</v>
      </c>
      <c r="AK144" s="270">
        <f t="shared" si="50"/>
        <v>30.156300000000002</v>
      </c>
      <c r="AL144" s="415">
        <f t="shared" si="51"/>
        <v>0</v>
      </c>
      <c r="AM144" s="259" t="str">
        <f>IF(AP144="","",IFERROR(VLOOKUP(AP144,CODES!$A$3:$D$1348,4,FALSE),"X"))&amp;IF(AQ144="","",IFERROR(VLOOKUP(AQ144,CODES!$A$3:$D$1348,4,FALSE),"X"))&amp;IF(AR144="","",IFERROR(VLOOKUP(AR144,CODES!$A$3:$D$1348,4,FALSE),"X"))&amp;IF(AS144="","",IFERROR(VLOOKUP(AS144,CODES!$A$3:$D$1348,4,FALSE),"X"))&amp;IF(AT144="","",IFERROR(VLOOKUP(AT144,CODES!$A$3:$D$1348,4,FALSE),"X"))&amp;IF(AU144="","",IFERROR(VLOOKUP(AU144,CODES!$A$3:$D$1348,4,FALSE),"X"))&amp;IF(AV144="","",IFERROR(VLOOKUP(AV144,CODES!$A$3:$D$1348,4,FALSE),"X"))&amp;IF(AW144="","",IFERROR(VLOOKUP(AW144,CODES!$A$3:$D$1348,4,FALSE),"X"))&amp;IF(AX144="","",IFERROR(VLOOKUP(AX144,CODES!$A$3:$D$1348,4,FALSE),"X"))&amp;IF(AY144="","",IFERROR(VLOOKUP(AY144,CODES!$A$3:$D$1348,4,FALSE),"X"))</f>
        <v>30</v>
      </c>
      <c r="AN144" s="258">
        <f>SUM(IFERROR(VLOOKUP(AP144,CODES!$A$3:$D$1348,4,FALSE)*BC144,0),IFERROR(VLOOKUP(AQ144,CODES!$A$3:$D$1348,4,FALSE)*BF144,0),IFERROR(VLOOKUP(AR144,CODES!$A$3:$D$1348,4,FALSE)*BI144,0),IFERROR(VLOOKUP(AS144,CODES!$A$3:$D$1348,4,FALSE)*BL144,0),IFERROR(VLOOKUP(AT144,CODES!$A$3:$D$1348,4,FALSE)*BO144,0),IFERROR(VLOOKUP(AU144,CODES!$A$3:$D$1348,4,FALSE)*BR144,0),IFERROR(VLOOKUP(AV144,CODES!$A$3:$D$1348,4,FALSE)*BU144,0),IFERROR(VLOOKUP(AW144,CODES!$A$3:$D$1348,4,FALSE)*BX144,0),IFERROR(VLOOKUP(AX144,CODES!$A$3:$D$1348,4,FALSE)*CA144,0),IFERROR(VLOOKUP(AY144,CODES!$A$3:$D$1348,4,FALSE)*CD144,0))</f>
        <v>30</v>
      </c>
      <c r="AO144" s="258">
        <f>SUM(IFERROR(VLOOKUP(AP144,CODES!$A$3:$D$1348,3,FALSE)*BC144,0),IFERROR(VLOOKUP(AQ144,CODES!$A$3:$D$1348,3,FALSE)*BF144,0),IFERROR(VLOOKUP(AR144,CODES!$A$3:$D$1348,3,FALSE)*BI144,0),IFERROR(VLOOKUP(AS144,CODES!$A$3:$D$1348,3,FALSE)*BL144,0),IFERROR(VLOOKUP(AT144,CODES!$A$3:$D$1348,3,FALSE)*BO144,0),IFERROR(VLOOKUP(AU144,CODES!$A$3:$D$1348,3,FALSE)*BR144,0),IFERROR(VLOOKUP(AV144,CODES!$A$3:$D$1348,3,FALSE)*BU144,0),IFERROR(VLOOKUP(AW144,CODES!$A$3:$D$1348,3,FALSE)*BX144,0),IFERROR(VLOOKUP(AX144,CODES!$A$3:$D$1348,3,FALSE)*CA144,0),IFERROR(VLOOKUP(AY144,CODES!$A$3:$D$1348,3,FALSE)*CD144,0))+B144</f>
        <v>36.099999999999994</v>
      </c>
      <c r="AP144" s="271" t="str">
        <f t="shared" si="103"/>
        <v>VI</v>
      </c>
      <c r="AQ144" s="271" t="str">
        <f t="shared" si="104"/>
        <v/>
      </c>
      <c r="AR144" s="271" t="str">
        <f t="shared" si="105"/>
        <v/>
      </c>
      <c r="AS144" s="271" t="str">
        <f t="shared" si="106"/>
        <v/>
      </c>
      <c r="AT144" s="271" t="str">
        <f t="shared" si="107"/>
        <v/>
      </c>
      <c r="AU144" s="271" t="str">
        <f t="shared" si="108"/>
        <v/>
      </c>
      <c r="AV144" s="271" t="str">
        <f t="shared" si="109"/>
        <v/>
      </c>
      <c r="AW144" s="271" t="str">
        <f t="shared" si="110"/>
        <v/>
      </c>
      <c r="AX144" s="271" t="str">
        <f t="shared" si="111"/>
        <v/>
      </c>
      <c r="AY144" s="271" t="str">
        <f t="shared" si="112"/>
        <v/>
      </c>
      <c r="AZ144" s="258">
        <f t="shared" si="62"/>
        <v>2</v>
      </c>
      <c r="BA144" s="258">
        <f t="shared" si="63"/>
        <v>3</v>
      </c>
      <c r="BB144" s="258">
        <f t="shared" si="113"/>
        <v>0</v>
      </c>
      <c r="BC144" s="258">
        <f t="shared" si="114"/>
        <v>1</v>
      </c>
      <c r="BD144" s="258">
        <f t="shared" si="66"/>
        <v>3</v>
      </c>
      <c r="BE144" s="258">
        <f t="shared" si="115"/>
        <v>0</v>
      </c>
      <c r="BF144" s="258">
        <f t="shared" si="116"/>
        <v>1</v>
      </c>
      <c r="BG144" s="258">
        <f t="shared" si="69"/>
        <v>3</v>
      </c>
      <c r="BH144" s="258">
        <f t="shared" si="117"/>
        <v>0</v>
      </c>
      <c r="BI144" s="258">
        <f t="shared" si="118"/>
        <v>1</v>
      </c>
      <c r="BJ144" s="258">
        <f t="shared" si="72"/>
        <v>3</v>
      </c>
      <c r="BK144" s="258">
        <f t="shared" si="119"/>
        <v>0</v>
      </c>
      <c r="BL144" s="258">
        <f t="shared" si="120"/>
        <v>1</v>
      </c>
      <c r="BM144" s="258">
        <f t="shared" si="75"/>
        <v>3</v>
      </c>
      <c r="BN144" s="258">
        <f t="shared" si="121"/>
        <v>0</v>
      </c>
      <c r="BO144" s="258">
        <f t="shared" si="122"/>
        <v>1</v>
      </c>
      <c r="BP144" s="258">
        <f t="shared" si="78"/>
        <v>3</v>
      </c>
      <c r="BQ144" s="258">
        <f t="shared" si="123"/>
        <v>0</v>
      </c>
      <c r="BR144" s="258">
        <f t="shared" si="124"/>
        <v>1</v>
      </c>
      <c r="BS144" s="258">
        <f t="shared" si="81"/>
        <v>3</v>
      </c>
      <c r="BT144" s="258">
        <f t="shared" si="125"/>
        <v>0</v>
      </c>
      <c r="BU144" s="258">
        <f t="shared" si="126"/>
        <v>1</v>
      </c>
      <c r="BV144" s="258">
        <f t="shared" si="84"/>
        <v>3</v>
      </c>
      <c r="BW144" s="258">
        <f t="shared" si="127"/>
        <v>0</v>
      </c>
      <c r="BX144" s="258">
        <f t="shared" si="128"/>
        <v>1</v>
      </c>
      <c r="BY144" s="258">
        <f t="shared" si="87"/>
        <v>3</v>
      </c>
      <c r="BZ144" s="258">
        <f t="shared" si="129"/>
        <v>0</v>
      </c>
      <c r="CA144" s="258">
        <f t="shared" si="130"/>
        <v>1</v>
      </c>
      <c r="CB144" s="258">
        <f t="shared" si="90"/>
        <v>3</v>
      </c>
      <c r="CC144" s="258">
        <f t="shared" si="131"/>
        <v>0</v>
      </c>
      <c r="CD144" s="258">
        <f t="shared" si="132"/>
        <v>1</v>
      </c>
    </row>
    <row r="145" spans="1:82">
      <c r="A145" s="258" t="s">
        <v>3789</v>
      </c>
      <c r="B145" s="258">
        <f>25.2+6.3</f>
        <v>31.5</v>
      </c>
      <c r="C145" s="259"/>
      <c r="D145" s="258" t="s">
        <v>3790</v>
      </c>
      <c r="E145" s="719"/>
      <c r="F145" s="717"/>
      <c r="G145" s="258">
        <v>137</v>
      </c>
      <c r="H145" s="743" t="s">
        <v>3800</v>
      </c>
      <c r="I145" s="744"/>
      <c r="J145" s="748" t="s">
        <v>3801</v>
      </c>
      <c r="K145" s="745" t="s">
        <v>3703</v>
      </c>
      <c r="L145" s="745" t="s">
        <v>3608</v>
      </c>
      <c r="M145" s="272">
        <v>42</v>
      </c>
      <c r="N145" s="508">
        <f t="shared" si="30"/>
        <v>76.099999999999994</v>
      </c>
      <c r="O145" s="510">
        <f t="shared" si="133"/>
        <v>3196.2</v>
      </c>
      <c r="P145" s="260">
        <f t="shared" si="134"/>
        <v>36.769999999999996</v>
      </c>
      <c r="Q145" s="261">
        <f t="shared" si="135"/>
        <v>30</v>
      </c>
      <c r="R145" s="261">
        <f t="shared" si="96"/>
        <v>0</v>
      </c>
      <c r="S145" s="262" t="s">
        <v>3793</v>
      </c>
      <c r="T145" s="262"/>
      <c r="U145" s="263">
        <f t="shared" si="35"/>
        <v>1.288</v>
      </c>
      <c r="V145" s="264">
        <f>IF(E145="SP",1,IF(D145="",ExtraMargeMateriaal,(1-VLOOKUP(D145,TabelAankoop[],4,FALSE))))</f>
        <v>0.97</v>
      </c>
      <c r="W145" s="265">
        <f t="shared" si="36"/>
        <v>0.6885</v>
      </c>
      <c r="X145" s="266">
        <f t="shared" si="37"/>
        <v>1</v>
      </c>
      <c r="Y145" s="267">
        <f t="shared" si="38"/>
        <v>1.46</v>
      </c>
      <c r="Z145" s="267">
        <f t="shared" si="39"/>
        <v>1.1599999999999999</v>
      </c>
      <c r="AA145" s="268">
        <f t="shared" si="40"/>
        <v>3196.2</v>
      </c>
      <c r="AB145" s="456">
        <f t="shared" si="41"/>
        <v>1498.01</v>
      </c>
      <c r="AC145" s="457">
        <f t="shared" si="42"/>
        <v>1929.44</v>
      </c>
      <c r="AD145" s="456">
        <f t="shared" si="43"/>
        <v>1266.56</v>
      </c>
      <c r="AE145" s="458">
        <f t="shared" si="44"/>
        <v>1260</v>
      </c>
      <c r="AF145" s="457">
        <f t="shared" si="102"/>
        <v>21</v>
      </c>
      <c r="AG145" s="456">
        <f t="shared" si="46"/>
        <v>0</v>
      </c>
      <c r="AH145" s="457">
        <f t="shared" si="47"/>
        <v>0</v>
      </c>
      <c r="AI145" s="268">
        <f t="shared" si="48"/>
        <v>35.666899999999998</v>
      </c>
      <c r="AJ145" s="269">
        <f t="shared" si="49"/>
        <v>45.9389672</v>
      </c>
      <c r="AK145" s="270">
        <f t="shared" si="50"/>
        <v>30.156300000000002</v>
      </c>
      <c r="AL145" s="415">
        <f t="shared" si="51"/>
        <v>0</v>
      </c>
      <c r="AM145" s="259" t="str">
        <f>IF(AP145="","",IFERROR(VLOOKUP(AP145,CODES!$A$3:$D$1348,4,FALSE),"X"))&amp;IF(AQ145="","",IFERROR(VLOOKUP(AQ145,CODES!$A$3:$D$1348,4,FALSE),"X"))&amp;IF(AR145="","",IFERROR(VLOOKUP(AR145,CODES!$A$3:$D$1348,4,FALSE),"X"))&amp;IF(AS145="","",IFERROR(VLOOKUP(AS145,CODES!$A$3:$D$1348,4,FALSE),"X"))&amp;IF(AT145="","",IFERROR(VLOOKUP(AT145,CODES!$A$3:$D$1348,4,FALSE),"X"))&amp;IF(AU145="","",IFERROR(VLOOKUP(AU145,CODES!$A$3:$D$1348,4,FALSE),"X"))&amp;IF(AV145="","",IFERROR(VLOOKUP(AV145,CODES!$A$3:$D$1348,4,FALSE),"X"))&amp;IF(AW145="","",IFERROR(VLOOKUP(AW145,CODES!$A$3:$D$1348,4,FALSE),"X"))&amp;IF(AX145="","",IFERROR(VLOOKUP(AX145,CODES!$A$3:$D$1348,4,FALSE),"X"))&amp;IF(AY145="","",IFERROR(VLOOKUP(AY145,CODES!$A$3:$D$1348,4,FALSE),"X"))</f>
        <v>30</v>
      </c>
      <c r="AN145" s="258">
        <f>SUM(IFERROR(VLOOKUP(AP145,CODES!$A$3:$D$1348,4,FALSE)*BC145,0),IFERROR(VLOOKUP(AQ145,CODES!$A$3:$D$1348,4,FALSE)*BF145,0),IFERROR(VLOOKUP(AR145,CODES!$A$3:$D$1348,4,FALSE)*BI145,0),IFERROR(VLOOKUP(AS145,CODES!$A$3:$D$1348,4,FALSE)*BL145,0),IFERROR(VLOOKUP(AT145,CODES!$A$3:$D$1348,4,FALSE)*BO145,0),IFERROR(VLOOKUP(AU145,CODES!$A$3:$D$1348,4,FALSE)*BR145,0),IFERROR(VLOOKUP(AV145,CODES!$A$3:$D$1348,4,FALSE)*BU145,0),IFERROR(VLOOKUP(AW145,CODES!$A$3:$D$1348,4,FALSE)*BX145,0),IFERROR(VLOOKUP(AX145,CODES!$A$3:$D$1348,4,FALSE)*CA145,0),IFERROR(VLOOKUP(AY145,CODES!$A$3:$D$1348,4,FALSE)*CD145,0))</f>
        <v>30</v>
      </c>
      <c r="AO145" s="258">
        <f>SUM(IFERROR(VLOOKUP(AP145,CODES!$A$3:$D$1348,3,FALSE)*BC145,0),IFERROR(VLOOKUP(AQ145,CODES!$A$3:$D$1348,3,FALSE)*BF145,0),IFERROR(VLOOKUP(AR145,CODES!$A$3:$D$1348,3,FALSE)*BI145,0),IFERROR(VLOOKUP(AS145,CODES!$A$3:$D$1348,3,FALSE)*BL145,0),IFERROR(VLOOKUP(AT145,CODES!$A$3:$D$1348,3,FALSE)*BO145,0),IFERROR(VLOOKUP(AU145,CODES!$A$3:$D$1348,3,FALSE)*BR145,0),IFERROR(VLOOKUP(AV145,CODES!$A$3:$D$1348,3,FALSE)*BU145,0),IFERROR(VLOOKUP(AW145,CODES!$A$3:$D$1348,3,FALSE)*BX145,0),IFERROR(VLOOKUP(AX145,CODES!$A$3:$D$1348,3,FALSE)*CA145,0),IFERROR(VLOOKUP(AY145,CODES!$A$3:$D$1348,3,FALSE)*CD145,0))+B145</f>
        <v>36.769999999999996</v>
      </c>
      <c r="AP145" s="271" t="str">
        <f t="shared" si="103"/>
        <v>VI</v>
      </c>
      <c r="AQ145" s="271" t="str">
        <f t="shared" si="104"/>
        <v/>
      </c>
      <c r="AR145" s="271" t="str">
        <f t="shared" si="105"/>
        <v/>
      </c>
      <c r="AS145" s="271" t="str">
        <f t="shared" si="106"/>
        <v/>
      </c>
      <c r="AT145" s="271" t="str">
        <f t="shared" si="107"/>
        <v/>
      </c>
      <c r="AU145" s="271" t="str">
        <f t="shared" si="108"/>
        <v/>
      </c>
      <c r="AV145" s="271" t="str">
        <f t="shared" si="109"/>
        <v/>
      </c>
      <c r="AW145" s="271" t="str">
        <f t="shared" si="110"/>
        <v/>
      </c>
      <c r="AX145" s="271" t="str">
        <f t="shared" si="111"/>
        <v/>
      </c>
      <c r="AY145" s="271" t="str">
        <f t="shared" si="112"/>
        <v/>
      </c>
      <c r="AZ145" s="258">
        <f t="shared" si="62"/>
        <v>2</v>
      </c>
      <c r="BA145" s="258">
        <f t="shared" si="63"/>
        <v>3</v>
      </c>
      <c r="BB145" s="258">
        <f t="shared" si="113"/>
        <v>0</v>
      </c>
      <c r="BC145" s="258">
        <f t="shared" si="114"/>
        <v>1</v>
      </c>
      <c r="BD145" s="258">
        <f t="shared" si="66"/>
        <v>3</v>
      </c>
      <c r="BE145" s="258">
        <f t="shared" si="115"/>
        <v>0</v>
      </c>
      <c r="BF145" s="258">
        <f t="shared" si="116"/>
        <v>1</v>
      </c>
      <c r="BG145" s="258">
        <f t="shared" si="69"/>
        <v>3</v>
      </c>
      <c r="BH145" s="258">
        <f t="shared" si="117"/>
        <v>0</v>
      </c>
      <c r="BI145" s="258">
        <f t="shared" si="118"/>
        <v>1</v>
      </c>
      <c r="BJ145" s="258">
        <f t="shared" si="72"/>
        <v>3</v>
      </c>
      <c r="BK145" s="258">
        <f t="shared" si="119"/>
        <v>0</v>
      </c>
      <c r="BL145" s="258">
        <f t="shared" si="120"/>
        <v>1</v>
      </c>
      <c r="BM145" s="258">
        <f t="shared" si="75"/>
        <v>3</v>
      </c>
      <c r="BN145" s="258">
        <f t="shared" si="121"/>
        <v>0</v>
      </c>
      <c r="BO145" s="258">
        <f t="shared" si="122"/>
        <v>1</v>
      </c>
      <c r="BP145" s="258">
        <f t="shared" si="78"/>
        <v>3</v>
      </c>
      <c r="BQ145" s="258">
        <f t="shared" si="123"/>
        <v>0</v>
      </c>
      <c r="BR145" s="258">
        <f t="shared" si="124"/>
        <v>1</v>
      </c>
      <c r="BS145" s="258">
        <f t="shared" si="81"/>
        <v>3</v>
      </c>
      <c r="BT145" s="258">
        <f t="shared" si="125"/>
        <v>0</v>
      </c>
      <c r="BU145" s="258">
        <f t="shared" si="126"/>
        <v>1</v>
      </c>
      <c r="BV145" s="258">
        <f t="shared" si="84"/>
        <v>3</v>
      </c>
      <c r="BW145" s="258">
        <f t="shared" si="127"/>
        <v>0</v>
      </c>
      <c r="BX145" s="258">
        <f t="shared" si="128"/>
        <v>1</v>
      </c>
      <c r="BY145" s="258">
        <f t="shared" si="87"/>
        <v>3</v>
      </c>
      <c r="BZ145" s="258">
        <f t="shared" si="129"/>
        <v>0</v>
      </c>
      <c r="CA145" s="258">
        <f t="shared" si="130"/>
        <v>1</v>
      </c>
      <c r="CB145" s="258">
        <f t="shared" si="90"/>
        <v>3</v>
      </c>
      <c r="CC145" s="258">
        <f t="shared" si="131"/>
        <v>0</v>
      </c>
      <c r="CD145" s="258">
        <f t="shared" si="132"/>
        <v>1</v>
      </c>
    </row>
    <row r="146" spans="1:82">
      <c r="A146" s="258" t="s">
        <v>3789</v>
      </c>
      <c r="B146" s="258">
        <f>28.35+17.1</f>
        <v>45.45</v>
      </c>
      <c r="C146" s="259"/>
      <c r="D146" s="258" t="s">
        <v>3790</v>
      </c>
      <c r="E146" s="719"/>
      <c r="F146" s="717"/>
      <c r="G146" s="258">
        <v>138</v>
      </c>
      <c r="H146" s="743" t="s">
        <v>3802</v>
      </c>
      <c r="I146" s="744"/>
      <c r="J146" s="748" t="s">
        <v>3803</v>
      </c>
      <c r="K146" s="745" t="s">
        <v>3703</v>
      </c>
      <c r="L146" s="745" t="s">
        <v>3608</v>
      </c>
      <c r="M146" s="272">
        <v>166</v>
      </c>
      <c r="N146" s="508">
        <f t="shared" si="30"/>
        <v>93.52</v>
      </c>
      <c r="O146" s="510">
        <f t="shared" si="133"/>
        <v>15524.32</v>
      </c>
      <c r="P146" s="260">
        <f t="shared" si="134"/>
        <v>50.72</v>
      </c>
      <c r="Q146" s="261">
        <f t="shared" si="135"/>
        <v>30</v>
      </c>
      <c r="R146" s="261">
        <f t="shared" si="96"/>
        <v>0</v>
      </c>
      <c r="S146" s="262" t="s">
        <v>3793</v>
      </c>
      <c r="T146" s="262"/>
      <c r="U146" s="263">
        <f t="shared" si="35"/>
        <v>1.288</v>
      </c>
      <c r="V146" s="264">
        <f>IF(E146="SP",1,IF(D146="",ExtraMargeMateriaal,(1-VLOOKUP(D146,TabelAankoop[],4,FALSE))))</f>
        <v>0.97</v>
      </c>
      <c r="W146" s="265">
        <f t="shared" si="36"/>
        <v>0.6885</v>
      </c>
      <c r="X146" s="266">
        <f t="shared" si="37"/>
        <v>1</v>
      </c>
      <c r="Y146" s="267">
        <f t="shared" si="38"/>
        <v>1.46</v>
      </c>
      <c r="Z146" s="267">
        <f t="shared" si="39"/>
        <v>1.1599999999999999</v>
      </c>
      <c r="AA146" s="268">
        <f t="shared" si="40"/>
        <v>15524.32</v>
      </c>
      <c r="AB146" s="456">
        <f t="shared" si="41"/>
        <v>8166.93</v>
      </c>
      <c r="AC146" s="457">
        <f t="shared" si="42"/>
        <v>10519.01</v>
      </c>
      <c r="AD146" s="456">
        <f t="shared" si="43"/>
        <v>5005.95</v>
      </c>
      <c r="AE146" s="458">
        <f t="shared" si="44"/>
        <v>4980</v>
      </c>
      <c r="AF146" s="457">
        <f t="shared" si="102"/>
        <v>83</v>
      </c>
      <c r="AG146" s="456">
        <f t="shared" si="46"/>
        <v>0</v>
      </c>
      <c r="AH146" s="457">
        <f t="shared" si="47"/>
        <v>0</v>
      </c>
      <c r="AI146" s="268">
        <f t="shared" si="48"/>
        <v>49.198399999999999</v>
      </c>
      <c r="AJ146" s="269">
        <f t="shared" si="49"/>
        <v>63.367539200000003</v>
      </c>
      <c r="AK146" s="270">
        <f t="shared" si="50"/>
        <v>30.156300000000002</v>
      </c>
      <c r="AL146" s="415">
        <f t="shared" si="51"/>
        <v>0</v>
      </c>
      <c r="AM146" s="259" t="str">
        <f>IF(AP146="","",IFERROR(VLOOKUP(AP146,CODES!$A$3:$D$1348,4,FALSE),"X"))&amp;IF(AQ146="","",IFERROR(VLOOKUP(AQ146,CODES!$A$3:$D$1348,4,FALSE),"X"))&amp;IF(AR146="","",IFERROR(VLOOKUP(AR146,CODES!$A$3:$D$1348,4,FALSE),"X"))&amp;IF(AS146="","",IFERROR(VLOOKUP(AS146,CODES!$A$3:$D$1348,4,FALSE),"X"))&amp;IF(AT146="","",IFERROR(VLOOKUP(AT146,CODES!$A$3:$D$1348,4,FALSE),"X"))&amp;IF(AU146="","",IFERROR(VLOOKUP(AU146,CODES!$A$3:$D$1348,4,FALSE),"X"))&amp;IF(AV146="","",IFERROR(VLOOKUP(AV146,CODES!$A$3:$D$1348,4,FALSE),"X"))&amp;IF(AW146="","",IFERROR(VLOOKUP(AW146,CODES!$A$3:$D$1348,4,FALSE),"X"))&amp;IF(AX146="","",IFERROR(VLOOKUP(AX146,CODES!$A$3:$D$1348,4,FALSE),"X"))&amp;IF(AY146="","",IFERROR(VLOOKUP(AY146,CODES!$A$3:$D$1348,4,FALSE),"X"))</f>
        <v>30</v>
      </c>
      <c r="AN146" s="258">
        <f>SUM(IFERROR(VLOOKUP(AP146,CODES!$A$3:$D$1348,4,FALSE)*BC146,0),IFERROR(VLOOKUP(AQ146,CODES!$A$3:$D$1348,4,FALSE)*BF146,0),IFERROR(VLOOKUP(AR146,CODES!$A$3:$D$1348,4,FALSE)*BI146,0),IFERROR(VLOOKUP(AS146,CODES!$A$3:$D$1348,4,FALSE)*BL146,0),IFERROR(VLOOKUP(AT146,CODES!$A$3:$D$1348,4,FALSE)*BO146,0),IFERROR(VLOOKUP(AU146,CODES!$A$3:$D$1348,4,FALSE)*BR146,0),IFERROR(VLOOKUP(AV146,CODES!$A$3:$D$1348,4,FALSE)*BU146,0),IFERROR(VLOOKUP(AW146,CODES!$A$3:$D$1348,4,FALSE)*BX146,0),IFERROR(VLOOKUP(AX146,CODES!$A$3:$D$1348,4,FALSE)*CA146,0),IFERROR(VLOOKUP(AY146,CODES!$A$3:$D$1348,4,FALSE)*CD146,0))</f>
        <v>30</v>
      </c>
      <c r="AO146" s="258">
        <f>SUM(IFERROR(VLOOKUP(AP146,CODES!$A$3:$D$1348,3,FALSE)*BC146,0),IFERROR(VLOOKUP(AQ146,CODES!$A$3:$D$1348,3,FALSE)*BF146,0),IFERROR(VLOOKUP(AR146,CODES!$A$3:$D$1348,3,FALSE)*BI146,0),IFERROR(VLOOKUP(AS146,CODES!$A$3:$D$1348,3,FALSE)*BL146,0),IFERROR(VLOOKUP(AT146,CODES!$A$3:$D$1348,3,FALSE)*BO146,0),IFERROR(VLOOKUP(AU146,CODES!$A$3:$D$1348,3,FALSE)*BR146,0),IFERROR(VLOOKUP(AV146,CODES!$A$3:$D$1348,3,FALSE)*BU146,0),IFERROR(VLOOKUP(AW146,CODES!$A$3:$D$1348,3,FALSE)*BX146,0),IFERROR(VLOOKUP(AX146,CODES!$A$3:$D$1348,3,FALSE)*CA146,0),IFERROR(VLOOKUP(AY146,CODES!$A$3:$D$1348,3,FALSE)*CD146,0))+B146</f>
        <v>50.72</v>
      </c>
      <c r="AP146" s="271" t="str">
        <f t="shared" si="103"/>
        <v>VI</v>
      </c>
      <c r="AQ146" s="271" t="str">
        <f t="shared" si="104"/>
        <v/>
      </c>
      <c r="AR146" s="271" t="str">
        <f t="shared" si="105"/>
        <v/>
      </c>
      <c r="AS146" s="271" t="str">
        <f t="shared" si="106"/>
        <v/>
      </c>
      <c r="AT146" s="271" t="str">
        <f t="shared" si="107"/>
        <v/>
      </c>
      <c r="AU146" s="271" t="str">
        <f t="shared" si="108"/>
        <v/>
      </c>
      <c r="AV146" s="271" t="str">
        <f t="shared" si="109"/>
        <v/>
      </c>
      <c r="AW146" s="271" t="str">
        <f t="shared" si="110"/>
        <v/>
      </c>
      <c r="AX146" s="271" t="str">
        <f t="shared" si="111"/>
        <v/>
      </c>
      <c r="AY146" s="271" t="str">
        <f t="shared" si="112"/>
        <v/>
      </c>
      <c r="AZ146" s="258">
        <f t="shared" si="62"/>
        <v>2</v>
      </c>
      <c r="BA146" s="258">
        <f t="shared" si="63"/>
        <v>3</v>
      </c>
      <c r="BB146" s="258">
        <f t="shared" si="113"/>
        <v>0</v>
      </c>
      <c r="BC146" s="258">
        <f t="shared" si="114"/>
        <v>1</v>
      </c>
      <c r="BD146" s="258">
        <f t="shared" si="66"/>
        <v>3</v>
      </c>
      <c r="BE146" s="258">
        <f t="shared" si="115"/>
        <v>0</v>
      </c>
      <c r="BF146" s="258">
        <f t="shared" si="116"/>
        <v>1</v>
      </c>
      <c r="BG146" s="258">
        <f t="shared" si="69"/>
        <v>3</v>
      </c>
      <c r="BH146" s="258">
        <f t="shared" si="117"/>
        <v>0</v>
      </c>
      <c r="BI146" s="258">
        <f t="shared" si="118"/>
        <v>1</v>
      </c>
      <c r="BJ146" s="258">
        <f t="shared" si="72"/>
        <v>3</v>
      </c>
      <c r="BK146" s="258">
        <f t="shared" si="119"/>
        <v>0</v>
      </c>
      <c r="BL146" s="258">
        <f t="shared" si="120"/>
        <v>1</v>
      </c>
      <c r="BM146" s="258">
        <f t="shared" si="75"/>
        <v>3</v>
      </c>
      <c r="BN146" s="258">
        <f t="shared" si="121"/>
        <v>0</v>
      </c>
      <c r="BO146" s="258">
        <f t="shared" si="122"/>
        <v>1</v>
      </c>
      <c r="BP146" s="258">
        <f t="shared" si="78"/>
        <v>3</v>
      </c>
      <c r="BQ146" s="258">
        <f t="shared" si="123"/>
        <v>0</v>
      </c>
      <c r="BR146" s="258">
        <f t="shared" si="124"/>
        <v>1</v>
      </c>
      <c r="BS146" s="258">
        <f t="shared" si="81"/>
        <v>3</v>
      </c>
      <c r="BT146" s="258">
        <f t="shared" si="125"/>
        <v>0</v>
      </c>
      <c r="BU146" s="258">
        <f t="shared" si="126"/>
        <v>1</v>
      </c>
      <c r="BV146" s="258">
        <f t="shared" si="84"/>
        <v>3</v>
      </c>
      <c r="BW146" s="258">
        <f t="shared" si="127"/>
        <v>0</v>
      </c>
      <c r="BX146" s="258">
        <f t="shared" si="128"/>
        <v>1</v>
      </c>
      <c r="BY146" s="258">
        <f t="shared" si="87"/>
        <v>3</v>
      </c>
      <c r="BZ146" s="258">
        <f t="shared" si="129"/>
        <v>0</v>
      </c>
      <c r="CA146" s="258">
        <f t="shared" si="130"/>
        <v>1</v>
      </c>
      <c r="CB146" s="258">
        <f t="shared" si="90"/>
        <v>3</v>
      </c>
      <c r="CC146" s="258">
        <f t="shared" si="131"/>
        <v>0</v>
      </c>
      <c r="CD146" s="258">
        <f t="shared" si="132"/>
        <v>1</v>
      </c>
    </row>
    <row r="147" spans="1:82">
      <c r="A147" s="258" t="s">
        <v>3789</v>
      </c>
      <c r="B147" s="258">
        <f>B146</f>
        <v>45.45</v>
      </c>
      <c r="C147" s="259"/>
      <c r="D147" s="258" t="s">
        <v>3790</v>
      </c>
      <c r="E147" s="719"/>
      <c r="F147" s="717"/>
      <c r="G147" s="258">
        <v>139</v>
      </c>
      <c r="H147" s="743" t="s">
        <v>3804</v>
      </c>
      <c r="I147" s="744"/>
      <c r="J147" s="748" t="s">
        <v>3805</v>
      </c>
      <c r="K147" s="745" t="s">
        <v>3703</v>
      </c>
      <c r="L147" s="745" t="s">
        <v>3608</v>
      </c>
      <c r="M147" s="272">
        <v>4</v>
      </c>
      <c r="N147" s="508">
        <f t="shared" si="30"/>
        <v>93.52</v>
      </c>
      <c r="O147" s="510">
        <f t="shared" si="133"/>
        <v>374.08</v>
      </c>
      <c r="P147" s="260">
        <f t="shared" si="134"/>
        <v>50.72</v>
      </c>
      <c r="Q147" s="261">
        <f t="shared" si="135"/>
        <v>30</v>
      </c>
      <c r="R147" s="261">
        <f t="shared" si="96"/>
        <v>0</v>
      </c>
      <c r="S147" s="262" t="s">
        <v>3793</v>
      </c>
      <c r="T147" s="262"/>
      <c r="U147" s="263">
        <f t="shared" si="35"/>
        <v>1.288</v>
      </c>
      <c r="V147" s="264">
        <f>IF(E147="SP",1,IF(D147="",ExtraMargeMateriaal,(1-VLOOKUP(D147,TabelAankoop[],4,FALSE))))</f>
        <v>0.97</v>
      </c>
      <c r="W147" s="265">
        <f t="shared" si="36"/>
        <v>0.6885</v>
      </c>
      <c r="X147" s="266">
        <f t="shared" si="37"/>
        <v>1</v>
      </c>
      <c r="Y147" s="267">
        <f t="shared" si="38"/>
        <v>1.46</v>
      </c>
      <c r="Z147" s="267">
        <f t="shared" si="39"/>
        <v>1.1599999999999999</v>
      </c>
      <c r="AA147" s="268">
        <f t="shared" si="40"/>
        <v>374.08</v>
      </c>
      <c r="AB147" s="456">
        <f t="shared" si="41"/>
        <v>196.79</v>
      </c>
      <c r="AC147" s="457">
        <f t="shared" si="42"/>
        <v>253.47</v>
      </c>
      <c r="AD147" s="456">
        <f t="shared" si="43"/>
        <v>120.63</v>
      </c>
      <c r="AE147" s="458">
        <f t="shared" si="44"/>
        <v>120</v>
      </c>
      <c r="AF147" s="457">
        <f t="shared" si="102"/>
        <v>2</v>
      </c>
      <c r="AG147" s="456">
        <f t="shared" si="46"/>
        <v>0</v>
      </c>
      <c r="AH147" s="457">
        <f t="shared" si="47"/>
        <v>0</v>
      </c>
      <c r="AI147" s="268">
        <f t="shared" si="48"/>
        <v>49.198399999999999</v>
      </c>
      <c r="AJ147" s="269">
        <f t="shared" si="49"/>
        <v>63.367539200000003</v>
      </c>
      <c r="AK147" s="270">
        <f t="shared" si="50"/>
        <v>30.156300000000002</v>
      </c>
      <c r="AL147" s="415">
        <f t="shared" si="51"/>
        <v>0</v>
      </c>
      <c r="AM147" s="259" t="str">
        <f>IF(AP147="","",IFERROR(VLOOKUP(AP147,CODES!$A$3:$D$1348,4,FALSE),"X"))&amp;IF(AQ147="","",IFERROR(VLOOKUP(AQ147,CODES!$A$3:$D$1348,4,FALSE),"X"))&amp;IF(AR147="","",IFERROR(VLOOKUP(AR147,CODES!$A$3:$D$1348,4,FALSE),"X"))&amp;IF(AS147="","",IFERROR(VLOOKUP(AS147,CODES!$A$3:$D$1348,4,FALSE),"X"))&amp;IF(AT147="","",IFERROR(VLOOKUP(AT147,CODES!$A$3:$D$1348,4,FALSE),"X"))&amp;IF(AU147="","",IFERROR(VLOOKUP(AU147,CODES!$A$3:$D$1348,4,FALSE),"X"))&amp;IF(AV147="","",IFERROR(VLOOKUP(AV147,CODES!$A$3:$D$1348,4,FALSE),"X"))&amp;IF(AW147="","",IFERROR(VLOOKUP(AW147,CODES!$A$3:$D$1348,4,FALSE),"X"))&amp;IF(AX147="","",IFERROR(VLOOKUP(AX147,CODES!$A$3:$D$1348,4,FALSE),"X"))&amp;IF(AY147="","",IFERROR(VLOOKUP(AY147,CODES!$A$3:$D$1348,4,FALSE),"X"))</f>
        <v>30</v>
      </c>
      <c r="AN147" s="258">
        <f>SUM(IFERROR(VLOOKUP(AP147,CODES!$A$3:$D$1348,4,FALSE)*BC147,0),IFERROR(VLOOKUP(AQ147,CODES!$A$3:$D$1348,4,FALSE)*BF147,0),IFERROR(VLOOKUP(AR147,CODES!$A$3:$D$1348,4,FALSE)*BI147,0),IFERROR(VLOOKUP(AS147,CODES!$A$3:$D$1348,4,FALSE)*BL147,0),IFERROR(VLOOKUP(AT147,CODES!$A$3:$D$1348,4,FALSE)*BO147,0),IFERROR(VLOOKUP(AU147,CODES!$A$3:$D$1348,4,FALSE)*BR147,0),IFERROR(VLOOKUP(AV147,CODES!$A$3:$D$1348,4,FALSE)*BU147,0),IFERROR(VLOOKUP(AW147,CODES!$A$3:$D$1348,4,FALSE)*BX147,0),IFERROR(VLOOKUP(AX147,CODES!$A$3:$D$1348,4,FALSE)*CA147,0),IFERROR(VLOOKUP(AY147,CODES!$A$3:$D$1348,4,FALSE)*CD147,0))</f>
        <v>30</v>
      </c>
      <c r="AO147" s="258">
        <f>SUM(IFERROR(VLOOKUP(AP147,CODES!$A$3:$D$1348,3,FALSE)*BC147,0),IFERROR(VLOOKUP(AQ147,CODES!$A$3:$D$1348,3,FALSE)*BF147,0),IFERROR(VLOOKUP(AR147,CODES!$A$3:$D$1348,3,FALSE)*BI147,0),IFERROR(VLOOKUP(AS147,CODES!$A$3:$D$1348,3,FALSE)*BL147,0),IFERROR(VLOOKUP(AT147,CODES!$A$3:$D$1348,3,FALSE)*BO147,0),IFERROR(VLOOKUP(AU147,CODES!$A$3:$D$1348,3,FALSE)*BR147,0),IFERROR(VLOOKUP(AV147,CODES!$A$3:$D$1348,3,FALSE)*BU147,0),IFERROR(VLOOKUP(AW147,CODES!$A$3:$D$1348,3,FALSE)*BX147,0),IFERROR(VLOOKUP(AX147,CODES!$A$3:$D$1348,3,FALSE)*CA147,0),IFERROR(VLOOKUP(AY147,CODES!$A$3:$D$1348,3,FALSE)*CD147,0))+B147</f>
        <v>50.72</v>
      </c>
      <c r="AP147" s="271" t="str">
        <f t="shared" si="103"/>
        <v>VI</v>
      </c>
      <c r="AQ147" s="271" t="str">
        <f t="shared" si="104"/>
        <v/>
      </c>
      <c r="AR147" s="271" t="str">
        <f t="shared" si="105"/>
        <v/>
      </c>
      <c r="AS147" s="271" t="str">
        <f t="shared" si="106"/>
        <v/>
      </c>
      <c r="AT147" s="271" t="str">
        <f t="shared" si="107"/>
        <v/>
      </c>
      <c r="AU147" s="271" t="str">
        <f t="shared" si="108"/>
        <v/>
      </c>
      <c r="AV147" s="271" t="str">
        <f t="shared" si="109"/>
        <v/>
      </c>
      <c r="AW147" s="271" t="str">
        <f t="shared" si="110"/>
        <v/>
      </c>
      <c r="AX147" s="271" t="str">
        <f t="shared" si="111"/>
        <v/>
      </c>
      <c r="AY147" s="271" t="str">
        <f t="shared" si="112"/>
        <v/>
      </c>
      <c r="AZ147" s="258">
        <f t="shared" si="62"/>
        <v>2</v>
      </c>
      <c r="BA147" s="258">
        <f t="shared" si="63"/>
        <v>3</v>
      </c>
      <c r="BB147" s="258">
        <f t="shared" si="113"/>
        <v>0</v>
      </c>
      <c r="BC147" s="258">
        <f t="shared" si="114"/>
        <v>1</v>
      </c>
      <c r="BD147" s="258">
        <f t="shared" si="66"/>
        <v>3</v>
      </c>
      <c r="BE147" s="258">
        <f t="shared" si="115"/>
        <v>0</v>
      </c>
      <c r="BF147" s="258">
        <f t="shared" si="116"/>
        <v>1</v>
      </c>
      <c r="BG147" s="258">
        <f t="shared" si="69"/>
        <v>3</v>
      </c>
      <c r="BH147" s="258">
        <f t="shared" si="117"/>
        <v>0</v>
      </c>
      <c r="BI147" s="258">
        <f t="shared" si="118"/>
        <v>1</v>
      </c>
      <c r="BJ147" s="258">
        <f t="shared" si="72"/>
        <v>3</v>
      </c>
      <c r="BK147" s="258">
        <f t="shared" si="119"/>
        <v>0</v>
      </c>
      <c r="BL147" s="258">
        <f t="shared" si="120"/>
        <v>1</v>
      </c>
      <c r="BM147" s="258">
        <f t="shared" si="75"/>
        <v>3</v>
      </c>
      <c r="BN147" s="258">
        <f t="shared" si="121"/>
        <v>0</v>
      </c>
      <c r="BO147" s="258">
        <f t="shared" si="122"/>
        <v>1</v>
      </c>
      <c r="BP147" s="258">
        <f t="shared" si="78"/>
        <v>3</v>
      </c>
      <c r="BQ147" s="258">
        <f t="shared" si="123"/>
        <v>0</v>
      </c>
      <c r="BR147" s="258">
        <f t="shared" si="124"/>
        <v>1</v>
      </c>
      <c r="BS147" s="258">
        <f t="shared" si="81"/>
        <v>3</v>
      </c>
      <c r="BT147" s="258">
        <f t="shared" si="125"/>
        <v>0</v>
      </c>
      <c r="BU147" s="258">
        <f t="shared" si="126"/>
        <v>1</v>
      </c>
      <c r="BV147" s="258">
        <f t="shared" si="84"/>
        <v>3</v>
      </c>
      <c r="BW147" s="258">
        <f t="shared" si="127"/>
        <v>0</v>
      </c>
      <c r="BX147" s="258">
        <f t="shared" si="128"/>
        <v>1</v>
      </c>
      <c r="BY147" s="258">
        <f t="shared" si="87"/>
        <v>3</v>
      </c>
      <c r="BZ147" s="258">
        <f t="shared" si="129"/>
        <v>0</v>
      </c>
      <c r="CA147" s="258">
        <f t="shared" si="130"/>
        <v>1</v>
      </c>
      <c r="CB147" s="258">
        <f t="shared" si="90"/>
        <v>3</v>
      </c>
      <c r="CC147" s="258">
        <f t="shared" si="131"/>
        <v>0</v>
      </c>
      <c r="CD147" s="258">
        <f t="shared" si="132"/>
        <v>1</v>
      </c>
    </row>
    <row r="148" spans="1:82">
      <c r="A148" s="258"/>
      <c r="B148" s="258"/>
      <c r="C148" s="259"/>
      <c r="D148" s="258"/>
      <c r="E148" s="258"/>
      <c r="F148" s="717"/>
      <c r="G148" s="258">
        <v>140</v>
      </c>
      <c r="H148" s="743" t="s">
        <v>3806</v>
      </c>
      <c r="I148" s="744"/>
      <c r="J148" s="748" t="s">
        <v>3807</v>
      </c>
      <c r="K148" s="745"/>
      <c r="L148" s="745"/>
      <c r="M148" s="272"/>
      <c r="N148" s="508">
        <f t="shared" si="30"/>
        <v>0</v>
      </c>
      <c r="O148" s="510">
        <f t="shared" si="133"/>
        <v>0</v>
      </c>
      <c r="P148" s="260">
        <f t="shared" si="134"/>
        <v>0</v>
      </c>
      <c r="Q148" s="261">
        <f t="shared" si="135"/>
        <v>0</v>
      </c>
      <c r="R148" s="261">
        <f t="shared" si="96"/>
        <v>0</v>
      </c>
      <c r="S148" s="262"/>
      <c r="T148" s="262"/>
      <c r="U148" s="263">
        <f t="shared" si="35"/>
        <v>1.288</v>
      </c>
      <c r="V148" s="264">
        <f>IF(E148="SP",1,IF(D148="",ExtraMargeMateriaal,(1-VLOOKUP(D148,TabelAankoop[],4,FALSE))))</f>
        <v>1</v>
      </c>
      <c r="W148" s="265">
        <f t="shared" si="36"/>
        <v>0.6885</v>
      </c>
      <c r="X148" s="266">
        <f t="shared" si="37"/>
        <v>1</v>
      </c>
      <c r="Y148" s="267">
        <f t="shared" si="38"/>
        <v>1.46</v>
      </c>
      <c r="Z148" s="267">
        <f t="shared" si="39"/>
        <v>1.1599999999999999</v>
      </c>
      <c r="AA148" s="268">
        <f t="shared" si="40"/>
        <v>0</v>
      </c>
      <c r="AB148" s="456">
        <f t="shared" si="41"/>
        <v>0</v>
      </c>
      <c r="AC148" s="457">
        <f t="shared" si="42"/>
        <v>0</v>
      </c>
      <c r="AD148" s="456">
        <f t="shared" si="43"/>
        <v>0</v>
      </c>
      <c r="AE148" s="458">
        <f t="shared" si="44"/>
        <v>0</v>
      </c>
      <c r="AF148" s="457">
        <f t="shared" si="102"/>
        <v>0</v>
      </c>
      <c r="AG148" s="456">
        <f t="shared" si="46"/>
        <v>0</v>
      </c>
      <c r="AH148" s="457">
        <f t="shared" si="47"/>
        <v>0</v>
      </c>
      <c r="AI148" s="268">
        <f t="shared" si="48"/>
        <v>0</v>
      </c>
      <c r="AJ148" s="269">
        <f t="shared" si="49"/>
        <v>0</v>
      </c>
      <c r="AK148" s="270">
        <f t="shared" si="50"/>
        <v>0</v>
      </c>
      <c r="AL148" s="415">
        <f t="shared" si="51"/>
        <v>0</v>
      </c>
      <c r="AM148" s="259" t="str">
        <f>IF(AP148="","",IFERROR(VLOOKUP(AP148,CODES!$A$3:$D$1348,4,FALSE),"X"))&amp;IF(AQ148="","",IFERROR(VLOOKUP(AQ148,CODES!$A$3:$D$1348,4,FALSE),"X"))&amp;IF(AR148="","",IFERROR(VLOOKUP(AR148,CODES!$A$3:$D$1348,4,FALSE),"X"))&amp;IF(AS148="","",IFERROR(VLOOKUP(AS148,CODES!$A$3:$D$1348,4,FALSE),"X"))&amp;IF(AT148="","",IFERROR(VLOOKUP(AT148,CODES!$A$3:$D$1348,4,FALSE),"X"))&amp;IF(AU148="","",IFERROR(VLOOKUP(AU148,CODES!$A$3:$D$1348,4,FALSE),"X"))&amp;IF(AV148="","",IFERROR(VLOOKUP(AV148,CODES!$A$3:$D$1348,4,FALSE),"X"))&amp;IF(AW148="","",IFERROR(VLOOKUP(AW148,CODES!$A$3:$D$1348,4,FALSE),"X"))&amp;IF(AX148="","",IFERROR(VLOOKUP(AX148,CODES!$A$3:$D$1348,4,FALSE),"X"))&amp;IF(AY148="","",IFERROR(VLOOKUP(AY148,CODES!$A$3:$D$1348,4,FALSE),"X"))</f>
        <v/>
      </c>
      <c r="AN148" s="258">
        <f>SUM(IFERROR(VLOOKUP(AP148,CODES!$A$3:$D$1348,4,FALSE)*BC148,0),IFERROR(VLOOKUP(AQ148,CODES!$A$3:$D$1348,4,FALSE)*BF148,0),IFERROR(VLOOKUP(AR148,CODES!$A$3:$D$1348,4,FALSE)*BI148,0),IFERROR(VLOOKUP(AS148,CODES!$A$3:$D$1348,4,FALSE)*BL148,0),IFERROR(VLOOKUP(AT148,CODES!$A$3:$D$1348,4,FALSE)*BO148,0),IFERROR(VLOOKUP(AU148,CODES!$A$3:$D$1348,4,FALSE)*BR148,0),IFERROR(VLOOKUP(AV148,CODES!$A$3:$D$1348,4,FALSE)*BU148,0),IFERROR(VLOOKUP(AW148,CODES!$A$3:$D$1348,4,FALSE)*BX148,0),IFERROR(VLOOKUP(AX148,CODES!$A$3:$D$1348,4,FALSE)*CA148,0),IFERROR(VLOOKUP(AY148,CODES!$A$3:$D$1348,4,FALSE)*CD148,0))</f>
        <v>0</v>
      </c>
      <c r="AO148" s="258">
        <f>SUM(IFERROR(VLOOKUP(AP148,CODES!$A$3:$D$1348,3,FALSE)*BC148,0),IFERROR(VLOOKUP(AQ148,CODES!$A$3:$D$1348,3,FALSE)*BF148,0),IFERROR(VLOOKUP(AR148,CODES!$A$3:$D$1348,3,FALSE)*BI148,0),IFERROR(VLOOKUP(AS148,CODES!$A$3:$D$1348,3,FALSE)*BL148,0),IFERROR(VLOOKUP(AT148,CODES!$A$3:$D$1348,3,FALSE)*BO148,0),IFERROR(VLOOKUP(AU148,CODES!$A$3:$D$1348,3,FALSE)*BR148,0),IFERROR(VLOOKUP(AV148,CODES!$A$3:$D$1348,3,FALSE)*BU148,0),IFERROR(VLOOKUP(AW148,CODES!$A$3:$D$1348,3,FALSE)*BX148,0),IFERROR(VLOOKUP(AX148,CODES!$A$3:$D$1348,3,FALSE)*CA148,0),IFERROR(VLOOKUP(AY148,CODES!$A$3:$D$1348,3,FALSE)*CD148,0))+B148</f>
        <v>0</v>
      </c>
      <c r="AP148" s="271" t="str">
        <f t="shared" si="103"/>
        <v/>
      </c>
      <c r="AQ148" s="271" t="str">
        <f t="shared" si="104"/>
        <v/>
      </c>
      <c r="AR148" s="271" t="str">
        <f t="shared" si="105"/>
        <v/>
      </c>
      <c r="AS148" s="271" t="str">
        <f t="shared" si="106"/>
        <v/>
      </c>
      <c r="AT148" s="271" t="str">
        <f t="shared" si="107"/>
        <v/>
      </c>
      <c r="AU148" s="271" t="str">
        <f t="shared" si="108"/>
        <v/>
      </c>
      <c r="AV148" s="271" t="str">
        <f t="shared" si="109"/>
        <v/>
      </c>
      <c r="AW148" s="271" t="str">
        <f t="shared" si="110"/>
        <v/>
      </c>
      <c r="AX148" s="271" t="str">
        <f t="shared" si="111"/>
        <v/>
      </c>
      <c r="AY148" s="271" t="str">
        <f t="shared" si="112"/>
        <v/>
      </c>
      <c r="AZ148" s="258">
        <f t="shared" si="62"/>
        <v>0</v>
      </c>
      <c r="BA148" s="258">
        <f t="shared" si="63"/>
        <v>1</v>
      </c>
      <c r="BB148" s="258">
        <f t="shared" si="113"/>
        <v>0</v>
      </c>
      <c r="BC148" s="258">
        <f t="shared" si="114"/>
        <v>1</v>
      </c>
      <c r="BD148" s="258">
        <f t="shared" si="66"/>
        <v>1</v>
      </c>
      <c r="BE148" s="258">
        <f t="shared" si="115"/>
        <v>0</v>
      </c>
      <c r="BF148" s="258">
        <f t="shared" si="116"/>
        <v>1</v>
      </c>
      <c r="BG148" s="258">
        <f t="shared" si="69"/>
        <v>1</v>
      </c>
      <c r="BH148" s="258">
        <f t="shared" si="117"/>
        <v>0</v>
      </c>
      <c r="BI148" s="258">
        <f t="shared" si="118"/>
        <v>1</v>
      </c>
      <c r="BJ148" s="258">
        <f t="shared" si="72"/>
        <v>1</v>
      </c>
      <c r="BK148" s="258">
        <f t="shared" si="119"/>
        <v>0</v>
      </c>
      <c r="BL148" s="258">
        <f t="shared" si="120"/>
        <v>1</v>
      </c>
      <c r="BM148" s="258">
        <f t="shared" si="75"/>
        <v>1</v>
      </c>
      <c r="BN148" s="258">
        <f t="shared" si="121"/>
        <v>0</v>
      </c>
      <c r="BO148" s="258">
        <f t="shared" si="122"/>
        <v>1</v>
      </c>
      <c r="BP148" s="258">
        <f t="shared" si="78"/>
        <v>1</v>
      </c>
      <c r="BQ148" s="258">
        <f t="shared" si="123"/>
        <v>0</v>
      </c>
      <c r="BR148" s="258">
        <f t="shared" si="124"/>
        <v>1</v>
      </c>
      <c r="BS148" s="258">
        <f t="shared" si="81"/>
        <v>1</v>
      </c>
      <c r="BT148" s="258">
        <f t="shared" si="125"/>
        <v>0</v>
      </c>
      <c r="BU148" s="258">
        <f t="shared" si="126"/>
        <v>1</v>
      </c>
      <c r="BV148" s="258">
        <f t="shared" si="84"/>
        <v>1</v>
      </c>
      <c r="BW148" s="258">
        <f t="shared" si="127"/>
        <v>0</v>
      </c>
      <c r="BX148" s="258">
        <f t="shared" si="128"/>
        <v>1</v>
      </c>
      <c r="BY148" s="258">
        <f t="shared" si="87"/>
        <v>1</v>
      </c>
      <c r="BZ148" s="258">
        <f t="shared" si="129"/>
        <v>0</v>
      </c>
      <c r="CA148" s="258">
        <f t="shared" si="130"/>
        <v>1</v>
      </c>
      <c r="CB148" s="258">
        <f t="shared" si="90"/>
        <v>1</v>
      </c>
      <c r="CC148" s="258">
        <f t="shared" si="131"/>
        <v>0</v>
      </c>
      <c r="CD148" s="258">
        <f t="shared" si="132"/>
        <v>1</v>
      </c>
    </row>
    <row r="149" spans="1:82">
      <c r="A149" s="258" t="s">
        <v>3808</v>
      </c>
      <c r="B149" s="258">
        <f>20.92+5.4</f>
        <v>26.32</v>
      </c>
      <c r="C149" s="259"/>
      <c r="D149" s="258" t="s">
        <v>3790</v>
      </c>
      <c r="E149" s="719"/>
      <c r="F149" s="717"/>
      <c r="G149" s="258">
        <v>141</v>
      </c>
      <c r="H149" s="743" t="s">
        <v>3809</v>
      </c>
      <c r="I149" s="744"/>
      <c r="J149" s="748" t="s">
        <v>3810</v>
      </c>
      <c r="K149" s="745" t="s">
        <v>3703</v>
      </c>
      <c r="L149" s="745" t="s">
        <v>3608</v>
      </c>
      <c r="M149" s="272">
        <v>131</v>
      </c>
      <c r="N149" s="508">
        <f t="shared" si="30"/>
        <v>64.63</v>
      </c>
      <c r="O149" s="510">
        <f t="shared" si="133"/>
        <v>8466.5299999999988</v>
      </c>
      <c r="P149" s="260">
        <f t="shared" si="134"/>
        <v>27.59</v>
      </c>
      <c r="Q149" s="261">
        <f t="shared" si="135"/>
        <v>30</v>
      </c>
      <c r="R149" s="261">
        <f t="shared" si="96"/>
        <v>0</v>
      </c>
      <c r="S149" s="262" t="s">
        <v>3793</v>
      </c>
      <c r="T149" s="262"/>
      <c r="U149" s="263">
        <f t="shared" si="35"/>
        <v>1.288</v>
      </c>
      <c r="V149" s="264">
        <f>IF(E149="SP",1,IF(D149="",ExtraMargeMateriaal,(1-VLOOKUP(D149,TabelAankoop[],4,FALSE))))</f>
        <v>0.97</v>
      </c>
      <c r="W149" s="265">
        <f t="shared" si="36"/>
        <v>0.6885</v>
      </c>
      <c r="X149" s="266">
        <f t="shared" si="37"/>
        <v>1</v>
      </c>
      <c r="Y149" s="267">
        <f t="shared" si="38"/>
        <v>1.46</v>
      </c>
      <c r="Z149" s="267">
        <f t="shared" si="39"/>
        <v>1.1599999999999999</v>
      </c>
      <c r="AA149" s="268">
        <f t="shared" si="40"/>
        <v>8466.5300000000007</v>
      </c>
      <c r="AB149" s="456">
        <f t="shared" si="41"/>
        <v>3505.86</v>
      </c>
      <c r="AC149" s="457">
        <f t="shared" si="42"/>
        <v>4515.55</v>
      </c>
      <c r="AD149" s="456">
        <f t="shared" si="43"/>
        <v>3950.48</v>
      </c>
      <c r="AE149" s="458">
        <f t="shared" si="44"/>
        <v>3930</v>
      </c>
      <c r="AF149" s="457">
        <f t="shared" si="102"/>
        <v>65.5</v>
      </c>
      <c r="AG149" s="456">
        <f t="shared" si="46"/>
        <v>0</v>
      </c>
      <c r="AH149" s="457">
        <f t="shared" si="47"/>
        <v>0</v>
      </c>
      <c r="AI149" s="268">
        <f t="shared" si="48"/>
        <v>26.7623</v>
      </c>
      <c r="AJ149" s="269">
        <f t="shared" si="49"/>
        <v>34.469842399999997</v>
      </c>
      <c r="AK149" s="270">
        <f t="shared" si="50"/>
        <v>30.156300000000002</v>
      </c>
      <c r="AL149" s="415">
        <f t="shared" si="51"/>
        <v>0</v>
      </c>
      <c r="AM149" s="259" t="str">
        <f>IF(AP149="","",IFERROR(VLOOKUP(AP149,CODES!$A$3:$D$1348,4,FALSE),"X"))&amp;IF(AQ149="","",IFERROR(VLOOKUP(AQ149,CODES!$A$3:$D$1348,4,FALSE),"X"))&amp;IF(AR149="","",IFERROR(VLOOKUP(AR149,CODES!$A$3:$D$1348,4,FALSE),"X"))&amp;IF(AS149="","",IFERROR(VLOOKUP(AS149,CODES!$A$3:$D$1348,4,FALSE),"X"))&amp;IF(AT149="","",IFERROR(VLOOKUP(AT149,CODES!$A$3:$D$1348,4,FALSE),"X"))&amp;IF(AU149="","",IFERROR(VLOOKUP(AU149,CODES!$A$3:$D$1348,4,FALSE),"X"))&amp;IF(AV149="","",IFERROR(VLOOKUP(AV149,CODES!$A$3:$D$1348,4,FALSE),"X"))&amp;IF(AW149="","",IFERROR(VLOOKUP(AW149,CODES!$A$3:$D$1348,4,FALSE),"X"))&amp;IF(AX149="","",IFERROR(VLOOKUP(AX149,CODES!$A$3:$D$1348,4,FALSE),"X"))&amp;IF(AY149="","",IFERROR(VLOOKUP(AY149,CODES!$A$3:$D$1348,4,FALSE),"X"))</f>
        <v>30</v>
      </c>
      <c r="AN149" s="258">
        <f>SUM(IFERROR(VLOOKUP(AP149,CODES!$A$3:$D$1348,4,FALSE)*BC149,0),IFERROR(VLOOKUP(AQ149,CODES!$A$3:$D$1348,4,FALSE)*BF149,0),IFERROR(VLOOKUP(AR149,CODES!$A$3:$D$1348,4,FALSE)*BI149,0),IFERROR(VLOOKUP(AS149,CODES!$A$3:$D$1348,4,FALSE)*BL149,0),IFERROR(VLOOKUP(AT149,CODES!$A$3:$D$1348,4,FALSE)*BO149,0),IFERROR(VLOOKUP(AU149,CODES!$A$3:$D$1348,4,FALSE)*BR149,0),IFERROR(VLOOKUP(AV149,CODES!$A$3:$D$1348,4,FALSE)*BU149,0),IFERROR(VLOOKUP(AW149,CODES!$A$3:$D$1348,4,FALSE)*BX149,0),IFERROR(VLOOKUP(AX149,CODES!$A$3:$D$1348,4,FALSE)*CA149,0),IFERROR(VLOOKUP(AY149,CODES!$A$3:$D$1348,4,FALSE)*CD149,0))</f>
        <v>30</v>
      </c>
      <c r="AO149" s="258">
        <f>SUM(IFERROR(VLOOKUP(AP149,CODES!$A$3:$D$1348,3,FALSE)*BC149,0),IFERROR(VLOOKUP(AQ149,CODES!$A$3:$D$1348,3,FALSE)*BF149,0),IFERROR(VLOOKUP(AR149,CODES!$A$3:$D$1348,3,FALSE)*BI149,0),IFERROR(VLOOKUP(AS149,CODES!$A$3:$D$1348,3,FALSE)*BL149,0),IFERROR(VLOOKUP(AT149,CODES!$A$3:$D$1348,3,FALSE)*BO149,0),IFERROR(VLOOKUP(AU149,CODES!$A$3:$D$1348,3,FALSE)*BR149,0),IFERROR(VLOOKUP(AV149,CODES!$A$3:$D$1348,3,FALSE)*BU149,0),IFERROR(VLOOKUP(AW149,CODES!$A$3:$D$1348,3,FALSE)*BX149,0),IFERROR(VLOOKUP(AX149,CODES!$A$3:$D$1348,3,FALSE)*CA149,0),IFERROR(VLOOKUP(AY149,CODES!$A$3:$D$1348,3,FALSE)*CD149,0))+B149</f>
        <v>27.59</v>
      </c>
      <c r="AP149" s="271" t="str">
        <f t="shared" si="103"/>
        <v>VO</v>
      </c>
      <c r="AQ149" s="271" t="str">
        <f t="shared" si="104"/>
        <v/>
      </c>
      <c r="AR149" s="271" t="str">
        <f t="shared" si="105"/>
        <v/>
      </c>
      <c r="AS149" s="271" t="str">
        <f t="shared" si="106"/>
        <v/>
      </c>
      <c r="AT149" s="271" t="str">
        <f t="shared" si="107"/>
        <v/>
      </c>
      <c r="AU149" s="271" t="str">
        <f t="shared" si="108"/>
        <v/>
      </c>
      <c r="AV149" s="271" t="str">
        <f t="shared" si="109"/>
        <v/>
      </c>
      <c r="AW149" s="271" t="str">
        <f t="shared" si="110"/>
        <v/>
      </c>
      <c r="AX149" s="271" t="str">
        <f t="shared" si="111"/>
        <v/>
      </c>
      <c r="AY149" s="271" t="str">
        <f t="shared" si="112"/>
        <v/>
      </c>
      <c r="AZ149" s="258">
        <f t="shared" si="62"/>
        <v>2</v>
      </c>
      <c r="BA149" s="258">
        <f t="shared" si="63"/>
        <v>3</v>
      </c>
      <c r="BB149" s="258">
        <f t="shared" si="113"/>
        <v>0</v>
      </c>
      <c r="BC149" s="258">
        <f t="shared" si="114"/>
        <v>1</v>
      </c>
      <c r="BD149" s="258">
        <f t="shared" si="66"/>
        <v>3</v>
      </c>
      <c r="BE149" s="258">
        <f t="shared" si="115"/>
        <v>0</v>
      </c>
      <c r="BF149" s="258">
        <f t="shared" si="116"/>
        <v>1</v>
      </c>
      <c r="BG149" s="258">
        <f t="shared" si="69"/>
        <v>3</v>
      </c>
      <c r="BH149" s="258">
        <f t="shared" si="117"/>
        <v>0</v>
      </c>
      <c r="BI149" s="258">
        <f t="shared" si="118"/>
        <v>1</v>
      </c>
      <c r="BJ149" s="258">
        <f t="shared" si="72"/>
        <v>3</v>
      </c>
      <c r="BK149" s="258">
        <f t="shared" si="119"/>
        <v>0</v>
      </c>
      <c r="BL149" s="258">
        <f t="shared" si="120"/>
        <v>1</v>
      </c>
      <c r="BM149" s="258">
        <f t="shared" si="75"/>
        <v>3</v>
      </c>
      <c r="BN149" s="258">
        <f t="shared" si="121"/>
        <v>0</v>
      </c>
      <c r="BO149" s="258">
        <f t="shared" si="122"/>
        <v>1</v>
      </c>
      <c r="BP149" s="258">
        <f t="shared" si="78"/>
        <v>3</v>
      </c>
      <c r="BQ149" s="258">
        <f t="shared" si="123"/>
        <v>0</v>
      </c>
      <c r="BR149" s="258">
        <f t="shared" si="124"/>
        <v>1</v>
      </c>
      <c r="BS149" s="258">
        <f t="shared" si="81"/>
        <v>3</v>
      </c>
      <c r="BT149" s="258">
        <f t="shared" si="125"/>
        <v>0</v>
      </c>
      <c r="BU149" s="258">
        <f t="shared" si="126"/>
        <v>1</v>
      </c>
      <c r="BV149" s="258">
        <f t="shared" si="84"/>
        <v>3</v>
      </c>
      <c r="BW149" s="258">
        <f t="shared" si="127"/>
        <v>0</v>
      </c>
      <c r="BX149" s="258">
        <f t="shared" si="128"/>
        <v>1</v>
      </c>
      <c r="BY149" s="258">
        <f t="shared" si="87"/>
        <v>3</v>
      </c>
      <c r="BZ149" s="258">
        <f t="shared" si="129"/>
        <v>0</v>
      </c>
      <c r="CA149" s="258">
        <f t="shared" si="130"/>
        <v>1</v>
      </c>
      <c r="CB149" s="258">
        <f t="shared" si="90"/>
        <v>3</v>
      </c>
      <c r="CC149" s="258">
        <f t="shared" si="131"/>
        <v>0</v>
      </c>
      <c r="CD149" s="258">
        <f t="shared" si="132"/>
        <v>1</v>
      </c>
    </row>
    <row r="150" spans="1:82">
      <c r="A150" s="258" t="s">
        <v>3808</v>
      </c>
      <c r="B150" s="258">
        <f>22.07+5.85</f>
        <v>27.92</v>
      </c>
      <c r="C150" s="259"/>
      <c r="D150" s="258" t="s">
        <v>3790</v>
      </c>
      <c r="E150" s="719"/>
      <c r="F150" s="717"/>
      <c r="G150" s="258">
        <v>142</v>
      </c>
      <c r="H150" s="743" t="s">
        <v>3811</v>
      </c>
      <c r="I150" s="744"/>
      <c r="J150" s="748" t="s">
        <v>3812</v>
      </c>
      <c r="K150" s="745" t="s">
        <v>3703</v>
      </c>
      <c r="L150" s="745" t="s">
        <v>3608</v>
      </c>
      <c r="M150" s="272">
        <v>12</v>
      </c>
      <c r="N150" s="508">
        <f t="shared" si="30"/>
        <v>66.63</v>
      </c>
      <c r="O150" s="510">
        <f t="shared" si="133"/>
        <v>799.56</v>
      </c>
      <c r="P150" s="260">
        <f t="shared" si="134"/>
        <v>29.19</v>
      </c>
      <c r="Q150" s="261">
        <f t="shared" si="135"/>
        <v>30</v>
      </c>
      <c r="R150" s="261">
        <f t="shared" si="96"/>
        <v>0</v>
      </c>
      <c r="S150" s="262" t="s">
        <v>3793</v>
      </c>
      <c r="T150" s="262"/>
      <c r="U150" s="263">
        <f t="shared" si="35"/>
        <v>1.288</v>
      </c>
      <c r="V150" s="264">
        <f>IF(E150="SP",1,IF(D150="",ExtraMargeMateriaal,(1-VLOOKUP(D150,TabelAankoop[],4,FALSE))))</f>
        <v>0.97</v>
      </c>
      <c r="W150" s="265">
        <f t="shared" si="36"/>
        <v>0.6885</v>
      </c>
      <c r="X150" s="266">
        <f t="shared" si="37"/>
        <v>1</v>
      </c>
      <c r="Y150" s="267">
        <f t="shared" si="38"/>
        <v>1.46</v>
      </c>
      <c r="Z150" s="267">
        <f t="shared" si="39"/>
        <v>1.1599999999999999</v>
      </c>
      <c r="AA150" s="268">
        <f t="shared" si="40"/>
        <v>799.56</v>
      </c>
      <c r="AB150" s="456">
        <f t="shared" si="41"/>
        <v>339.77</v>
      </c>
      <c r="AC150" s="457">
        <f t="shared" si="42"/>
        <v>437.63</v>
      </c>
      <c r="AD150" s="456">
        <f t="shared" si="43"/>
        <v>361.88</v>
      </c>
      <c r="AE150" s="458">
        <f t="shared" si="44"/>
        <v>360</v>
      </c>
      <c r="AF150" s="457">
        <f t="shared" si="102"/>
        <v>6</v>
      </c>
      <c r="AG150" s="456">
        <f t="shared" si="46"/>
        <v>0</v>
      </c>
      <c r="AH150" s="457">
        <f t="shared" si="47"/>
        <v>0</v>
      </c>
      <c r="AI150" s="268">
        <f t="shared" si="48"/>
        <v>28.314299999999999</v>
      </c>
      <c r="AJ150" s="269">
        <f t="shared" si="49"/>
        <v>36.468818400000004</v>
      </c>
      <c r="AK150" s="270">
        <f t="shared" si="50"/>
        <v>30.156300000000002</v>
      </c>
      <c r="AL150" s="415">
        <f t="shared" si="51"/>
        <v>0</v>
      </c>
      <c r="AM150" s="259" t="str">
        <f>IF(AP150="","",IFERROR(VLOOKUP(AP150,CODES!$A$3:$D$1348,4,FALSE),"X"))&amp;IF(AQ150="","",IFERROR(VLOOKUP(AQ150,CODES!$A$3:$D$1348,4,FALSE),"X"))&amp;IF(AR150="","",IFERROR(VLOOKUP(AR150,CODES!$A$3:$D$1348,4,FALSE),"X"))&amp;IF(AS150="","",IFERROR(VLOOKUP(AS150,CODES!$A$3:$D$1348,4,FALSE),"X"))&amp;IF(AT150="","",IFERROR(VLOOKUP(AT150,CODES!$A$3:$D$1348,4,FALSE),"X"))&amp;IF(AU150="","",IFERROR(VLOOKUP(AU150,CODES!$A$3:$D$1348,4,FALSE),"X"))&amp;IF(AV150="","",IFERROR(VLOOKUP(AV150,CODES!$A$3:$D$1348,4,FALSE),"X"))&amp;IF(AW150="","",IFERROR(VLOOKUP(AW150,CODES!$A$3:$D$1348,4,FALSE),"X"))&amp;IF(AX150="","",IFERROR(VLOOKUP(AX150,CODES!$A$3:$D$1348,4,FALSE),"X"))&amp;IF(AY150="","",IFERROR(VLOOKUP(AY150,CODES!$A$3:$D$1348,4,FALSE),"X"))</f>
        <v>30</v>
      </c>
      <c r="AN150" s="258">
        <f>SUM(IFERROR(VLOOKUP(AP150,CODES!$A$3:$D$1348,4,FALSE)*BC150,0),IFERROR(VLOOKUP(AQ150,CODES!$A$3:$D$1348,4,FALSE)*BF150,0),IFERROR(VLOOKUP(AR150,CODES!$A$3:$D$1348,4,FALSE)*BI150,0),IFERROR(VLOOKUP(AS150,CODES!$A$3:$D$1348,4,FALSE)*BL150,0),IFERROR(VLOOKUP(AT150,CODES!$A$3:$D$1348,4,FALSE)*BO150,0),IFERROR(VLOOKUP(AU150,CODES!$A$3:$D$1348,4,FALSE)*BR150,0),IFERROR(VLOOKUP(AV150,CODES!$A$3:$D$1348,4,FALSE)*BU150,0),IFERROR(VLOOKUP(AW150,CODES!$A$3:$D$1348,4,FALSE)*BX150,0),IFERROR(VLOOKUP(AX150,CODES!$A$3:$D$1348,4,FALSE)*CA150,0),IFERROR(VLOOKUP(AY150,CODES!$A$3:$D$1348,4,FALSE)*CD150,0))</f>
        <v>30</v>
      </c>
      <c r="AO150" s="258">
        <f>SUM(IFERROR(VLOOKUP(AP150,CODES!$A$3:$D$1348,3,FALSE)*BC150,0),IFERROR(VLOOKUP(AQ150,CODES!$A$3:$D$1348,3,FALSE)*BF150,0),IFERROR(VLOOKUP(AR150,CODES!$A$3:$D$1348,3,FALSE)*BI150,0),IFERROR(VLOOKUP(AS150,CODES!$A$3:$D$1348,3,FALSE)*BL150,0),IFERROR(VLOOKUP(AT150,CODES!$A$3:$D$1348,3,FALSE)*BO150,0),IFERROR(VLOOKUP(AU150,CODES!$A$3:$D$1348,3,FALSE)*BR150,0),IFERROR(VLOOKUP(AV150,CODES!$A$3:$D$1348,3,FALSE)*BU150,0),IFERROR(VLOOKUP(AW150,CODES!$A$3:$D$1348,3,FALSE)*BX150,0),IFERROR(VLOOKUP(AX150,CODES!$A$3:$D$1348,3,FALSE)*CA150,0),IFERROR(VLOOKUP(AY150,CODES!$A$3:$D$1348,3,FALSE)*CD150,0))+B150</f>
        <v>29.19</v>
      </c>
      <c r="AP150" s="271" t="str">
        <f t="shared" si="103"/>
        <v>VO</v>
      </c>
      <c r="AQ150" s="271" t="str">
        <f t="shared" si="104"/>
        <v/>
      </c>
      <c r="AR150" s="271" t="str">
        <f t="shared" si="105"/>
        <v/>
      </c>
      <c r="AS150" s="271" t="str">
        <f t="shared" si="106"/>
        <v/>
      </c>
      <c r="AT150" s="271" t="str">
        <f t="shared" si="107"/>
        <v/>
      </c>
      <c r="AU150" s="271" t="str">
        <f t="shared" si="108"/>
        <v/>
      </c>
      <c r="AV150" s="271" t="str">
        <f t="shared" si="109"/>
        <v/>
      </c>
      <c r="AW150" s="271" t="str">
        <f t="shared" si="110"/>
        <v/>
      </c>
      <c r="AX150" s="271" t="str">
        <f t="shared" si="111"/>
        <v/>
      </c>
      <c r="AY150" s="271" t="str">
        <f t="shared" si="112"/>
        <v/>
      </c>
      <c r="AZ150" s="258">
        <f t="shared" si="62"/>
        <v>2</v>
      </c>
      <c r="BA150" s="258">
        <f t="shared" si="63"/>
        <v>3</v>
      </c>
      <c r="BB150" s="258">
        <f t="shared" si="113"/>
        <v>0</v>
      </c>
      <c r="BC150" s="258">
        <f t="shared" si="114"/>
        <v>1</v>
      </c>
      <c r="BD150" s="258">
        <f t="shared" si="66"/>
        <v>3</v>
      </c>
      <c r="BE150" s="258">
        <f t="shared" si="115"/>
        <v>0</v>
      </c>
      <c r="BF150" s="258">
        <f t="shared" si="116"/>
        <v>1</v>
      </c>
      <c r="BG150" s="258">
        <f t="shared" si="69"/>
        <v>3</v>
      </c>
      <c r="BH150" s="258">
        <f t="shared" si="117"/>
        <v>0</v>
      </c>
      <c r="BI150" s="258">
        <f t="shared" si="118"/>
        <v>1</v>
      </c>
      <c r="BJ150" s="258">
        <f t="shared" si="72"/>
        <v>3</v>
      </c>
      <c r="BK150" s="258">
        <f t="shared" si="119"/>
        <v>0</v>
      </c>
      <c r="BL150" s="258">
        <f t="shared" si="120"/>
        <v>1</v>
      </c>
      <c r="BM150" s="258">
        <f t="shared" si="75"/>
        <v>3</v>
      </c>
      <c r="BN150" s="258">
        <f t="shared" si="121"/>
        <v>0</v>
      </c>
      <c r="BO150" s="258">
        <f t="shared" si="122"/>
        <v>1</v>
      </c>
      <c r="BP150" s="258">
        <f t="shared" si="78"/>
        <v>3</v>
      </c>
      <c r="BQ150" s="258">
        <f t="shared" si="123"/>
        <v>0</v>
      </c>
      <c r="BR150" s="258">
        <f t="shared" si="124"/>
        <v>1</v>
      </c>
      <c r="BS150" s="258">
        <f t="shared" si="81"/>
        <v>3</v>
      </c>
      <c r="BT150" s="258">
        <f t="shared" si="125"/>
        <v>0</v>
      </c>
      <c r="BU150" s="258">
        <f t="shared" si="126"/>
        <v>1</v>
      </c>
      <c r="BV150" s="258">
        <f t="shared" si="84"/>
        <v>3</v>
      </c>
      <c r="BW150" s="258">
        <f t="shared" si="127"/>
        <v>0</v>
      </c>
      <c r="BX150" s="258">
        <f t="shared" si="128"/>
        <v>1</v>
      </c>
      <c r="BY150" s="258">
        <f t="shared" si="87"/>
        <v>3</v>
      </c>
      <c r="BZ150" s="258">
        <f t="shared" si="129"/>
        <v>0</v>
      </c>
      <c r="CA150" s="258">
        <f t="shared" si="130"/>
        <v>1</v>
      </c>
      <c r="CB150" s="258">
        <f t="shared" si="90"/>
        <v>3</v>
      </c>
      <c r="CC150" s="258">
        <f t="shared" si="131"/>
        <v>0</v>
      </c>
      <c r="CD150" s="258">
        <f t="shared" si="132"/>
        <v>1</v>
      </c>
    </row>
    <row r="151" spans="1:82">
      <c r="A151" s="258"/>
      <c r="B151" s="258"/>
      <c r="C151" s="259"/>
      <c r="D151" s="258"/>
      <c r="E151" s="258"/>
      <c r="F151" s="258"/>
      <c r="G151" s="258">
        <v>143</v>
      </c>
      <c r="H151" s="743" t="s">
        <v>3813</v>
      </c>
      <c r="I151" s="744"/>
      <c r="J151" s="739" t="s">
        <v>3814</v>
      </c>
      <c r="K151" s="745"/>
      <c r="L151" s="745"/>
      <c r="M151" s="272"/>
      <c r="N151" s="508">
        <f t="shared" si="30"/>
        <v>0</v>
      </c>
      <c r="O151" s="510">
        <f t="shared" si="133"/>
        <v>0</v>
      </c>
      <c r="P151" s="260">
        <f t="shared" si="134"/>
        <v>0</v>
      </c>
      <c r="Q151" s="261">
        <f t="shared" si="135"/>
        <v>0</v>
      </c>
      <c r="R151" s="261">
        <f t="shared" si="96"/>
        <v>0</v>
      </c>
      <c r="S151" s="262"/>
      <c r="T151" s="262"/>
      <c r="U151" s="263">
        <f t="shared" si="35"/>
        <v>1.288</v>
      </c>
      <c r="V151" s="264">
        <f>IF(E151="SP",1,IF(D151="",ExtraMargeMateriaal,(1-VLOOKUP(D151,TabelAankoop[],4,FALSE))))</f>
        <v>1</v>
      </c>
      <c r="W151" s="265">
        <f t="shared" si="36"/>
        <v>0.6885</v>
      </c>
      <c r="X151" s="266">
        <f t="shared" si="37"/>
        <v>1</v>
      </c>
      <c r="Y151" s="267">
        <f t="shared" si="38"/>
        <v>1.46</v>
      </c>
      <c r="Z151" s="267">
        <f t="shared" si="39"/>
        <v>1.1599999999999999</v>
      </c>
      <c r="AA151" s="268">
        <f t="shared" si="40"/>
        <v>0</v>
      </c>
      <c r="AB151" s="456">
        <f t="shared" si="41"/>
        <v>0</v>
      </c>
      <c r="AC151" s="457">
        <f t="shared" si="42"/>
        <v>0</v>
      </c>
      <c r="AD151" s="456">
        <f t="shared" si="43"/>
        <v>0</v>
      </c>
      <c r="AE151" s="458">
        <f t="shared" si="44"/>
        <v>0</v>
      </c>
      <c r="AF151" s="457">
        <f t="shared" si="102"/>
        <v>0</v>
      </c>
      <c r="AG151" s="456">
        <f t="shared" si="46"/>
        <v>0</v>
      </c>
      <c r="AH151" s="457">
        <f t="shared" si="47"/>
        <v>0</v>
      </c>
      <c r="AI151" s="268">
        <f t="shared" si="48"/>
        <v>0</v>
      </c>
      <c r="AJ151" s="269">
        <f t="shared" si="49"/>
        <v>0</v>
      </c>
      <c r="AK151" s="270">
        <f t="shared" si="50"/>
        <v>0</v>
      </c>
      <c r="AL151" s="415">
        <f t="shared" si="51"/>
        <v>0</v>
      </c>
      <c r="AM151" s="259" t="str">
        <f>IF(AP151="","",IFERROR(VLOOKUP(AP151,CODES!$A$3:$D$1348,4,FALSE),"X"))&amp;IF(AQ151="","",IFERROR(VLOOKUP(AQ151,CODES!$A$3:$D$1348,4,FALSE),"X"))&amp;IF(AR151="","",IFERROR(VLOOKUP(AR151,CODES!$A$3:$D$1348,4,FALSE),"X"))&amp;IF(AS151="","",IFERROR(VLOOKUP(AS151,CODES!$A$3:$D$1348,4,FALSE),"X"))&amp;IF(AT151="","",IFERROR(VLOOKUP(AT151,CODES!$A$3:$D$1348,4,FALSE),"X"))&amp;IF(AU151="","",IFERROR(VLOOKUP(AU151,CODES!$A$3:$D$1348,4,FALSE),"X"))&amp;IF(AV151="","",IFERROR(VLOOKUP(AV151,CODES!$A$3:$D$1348,4,FALSE),"X"))&amp;IF(AW151="","",IFERROR(VLOOKUP(AW151,CODES!$A$3:$D$1348,4,FALSE),"X"))&amp;IF(AX151="","",IFERROR(VLOOKUP(AX151,CODES!$A$3:$D$1348,4,FALSE),"X"))&amp;IF(AY151="","",IFERROR(VLOOKUP(AY151,CODES!$A$3:$D$1348,4,FALSE),"X"))</f>
        <v/>
      </c>
      <c r="AN151" s="258">
        <f>SUM(IFERROR(VLOOKUP(AP151,CODES!$A$3:$D$1348,4,FALSE)*BC151,0),IFERROR(VLOOKUP(AQ151,CODES!$A$3:$D$1348,4,FALSE)*BF151,0),IFERROR(VLOOKUP(AR151,CODES!$A$3:$D$1348,4,FALSE)*BI151,0),IFERROR(VLOOKUP(AS151,CODES!$A$3:$D$1348,4,FALSE)*BL151,0),IFERROR(VLOOKUP(AT151,CODES!$A$3:$D$1348,4,FALSE)*BO151,0),IFERROR(VLOOKUP(AU151,CODES!$A$3:$D$1348,4,FALSE)*BR151,0),IFERROR(VLOOKUP(AV151,CODES!$A$3:$D$1348,4,FALSE)*BU151,0),IFERROR(VLOOKUP(AW151,CODES!$A$3:$D$1348,4,FALSE)*BX151,0),IFERROR(VLOOKUP(AX151,CODES!$A$3:$D$1348,4,FALSE)*CA151,0),IFERROR(VLOOKUP(AY151,CODES!$A$3:$D$1348,4,FALSE)*CD151,0))</f>
        <v>0</v>
      </c>
      <c r="AO151" s="258">
        <f>SUM(IFERROR(VLOOKUP(AP151,CODES!$A$3:$D$1348,3,FALSE)*BC151,0),IFERROR(VLOOKUP(AQ151,CODES!$A$3:$D$1348,3,FALSE)*BF151,0),IFERROR(VLOOKUP(AR151,CODES!$A$3:$D$1348,3,FALSE)*BI151,0),IFERROR(VLOOKUP(AS151,CODES!$A$3:$D$1348,3,FALSE)*BL151,0),IFERROR(VLOOKUP(AT151,CODES!$A$3:$D$1348,3,FALSE)*BO151,0),IFERROR(VLOOKUP(AU151,CODES!$A$3:$D$1348,3,FALSE)*BR151,0),IFERROR(VLOOKUP(AV151,CODES!$A$3:$D$1348,3,FALSE)*BU151,0),IFERROR(VLOOKUP(AW151,CODES!$A$3:$D$1348,3,FALSE)*BX151,0),IFERROR(VLOOKUP(AX151,CODES!$A$3:$D$1348,3,FALSE)*CA151,0),IFERROR(VLOOKUP(AY151,CODES!$A$3:$D$1348,3,FALSE)*CD151,0))+B151</f>
        <v>0</v>
      </c>
      <c r="AP151" s="271" t="str">
        <f t="shared" si="103"/>
        <v/>
      </c>
      <c r="AQ151" s="271" t="str">
        <f t="shared" si="104"/>
        <v/>
      </c>
      <c r="AR151" s="271" t="str">
        <f t="shared" si="105"/>
        <v/>
      </c>
      <c r="AS151" s="271" t="str">
        <f t="shared" si="106"/>
        <v/>
      </c>
      <c r="AT151" s="271" t="str">
        <f t="shared" si="107"/>
        <v/>
      </c>
      <c r="AU151" s="271" t="str">
        <f t="shared" si="108"/>
        <v/>
      </c>
      <c r="AV151" s="271" t="str">
        <f t="shared" si="109"/>
        <v/>
      </c>
      <c r="AW151" s="271" t="str">
        <f t="shared" si="110"/>
        <v/>
      </c>
      <c r="AX151" s="271" t="str">
        <f t="shared" si="111"/>
        <v/>
      </c>
      <c r="AY151" s="271" t="str">
        <f t="shared" si="112"/>
        <v/>
      </c>
      <c r="AZ151" s="258">
        <f t="shared" si="62"/>
        <v>0</v>
      </c>
      <c r="BA151" s="258">
        <f t="shared" si="63"/>
        <v>1</v>
      </c>
      <c r="BB151" s="258">
        <f t="shared" si="113"/>
        <v>0</v>
      </c>
      <c r="BC151" s="258">
        <f t="shared" si="114"/>
        <v>1</v>
      </c>
      <c r="BD151" s="258">
        <f t="shared" si="66"/>
        <v>1</v>
      </c>
      <c r="BE151" s="258">
        <f t="shared" si="115"/>
        <v>0</v>
      </c>
      <c r="BF151" s="258">
        <f t="shared" si="116"/>
        <v>1</v>
      </c>
      <c r="BG151" s="258">
        <f t="shared" si="69"/>
        <v>1</v>
      </c>
      <c r="BH151" s="258">
        <f t="shared" si="117"/>
        <v>0</v>
      </c>
      <c r="BI151" s="258">
        <f t="shared" si="118"/>
        <v>1</v>
      </c>
      <c r="BJ151" s="258">
        <f t="shared" si="72"/>
        <v>1</v>
      </c>
      <c r="BK151" s="258">
        <f t="shared" si="119"/>
        <v>0</v>
      </c>
      <c r="BL151" s="258">
        <f t="shared" si="120"/>
        <v>1</v>
      </c>
      <c r="BM151" s="258">
        <f t="shared" si="75"/>
        <v>1</v>
      </c>
      <c r="BN151" s="258">
        <f t="shared" si="121"/>
        <v>0</v>
      </c>
      <c r="BO151" s="258">
        <f t="shared" si="122"/>
        <v>1</v>
      </c>
      <c r="BP151" s="258">
        <f t="shared" si="78"/>
        <v>1</v>
      </c>
      <c r="BQ151" s="258">
        <f t="shared" si="123"/>
        <v>0</v>
      </c>
      <c r="BR151" s="258">
        <f t="shared" si="124"/>
        <v>1</v>
      </c>
      <c r="BS151" s="258">
        <f t="shared" si="81"/>
        <v>1</v>
      </c>
      <c r="BT151" s="258">
        <f t="shared" si="125"/>
        <v>0</v>
      </c>
      <c r="BU151" s="258">
        <f t="shared" si="126"/>
        <v>1</v>
      </c>
      <c r="BV151" s="258">
        <f t="shared" si="84"/>
        <v>1</v>
      </c>
      <c r="BW151" s="258">
        <f t="shared" si="127"/>
        <v>0</v>
      </c>
      <c r="BX151" s="258">
        <f t="shared" si="128"/>
        <v>1</v>
      </c>
      <c r="BY151" s="258">
        <f t="shared" si="87"/>
        <v>1</v>
      </c>
      <c r="BZ151" s="258">
        <f t="shared" si="129"/>
        <v>0</v>
      </c>
      <c r="CA151" s="258">
        <f t="shared" si="130"/>
        <v>1</v>
      </c>
      <c r="CB151" s="258">
        <f t="shared" si="90"/>
        <v>1</v>
      </c>
      <c r="CC151" s="258">
        <f t="shared" si="131"/>
        <v>0</v>
      </c>
      <c r="CD151" s="258">
        <f t="shared" si="132"/>
        <v>1</v>
      </c>
    </row>
    <row r="152" spans="1:82">
      <c r="A152" s="258" t="s">
        <v>3808</v>
      </c>
      <c r="B152" s="258">
        <f>18.8+5.4</f>
        <v>24.200000000000003</v>
      </c>
      <c r="C152" s="259"/>
      <c r="D152" s="258" t="s">
        <v>3790</v>
      </c>
      <c r="E152" s="719"/>
      <c r="F152" s="258"/>
      <c r="G152" s="258">
        <v>144</v>
      </c>
      <c r="H152" s="743" t="s">
        <v>3815</v>
      </c>
      <c r="I152" s="744"/>
      <c r="J152" s="739" t="s">
        <v>3816</v>
      </c>
      <c r="K152" s="745" t="s">
        <v>3703</v>
      </c>
      <c r="L152" s="745" t="s">
        <v>3608</v>
      </c>
      <c r="M152" s="272">
        <v>56</v>
      </c>
      <c r="N152" s="508">
        <f t="shared" si="30"/>
        <v>61.98</v>
      </c>
      <c r="O152" s="510">
        <f t="shared" si="133"/>
        <v>3470.8799999999997</v>
      </c>
      <c r="P152" s="260">
        <f t="shared" si="134"/>
        <v>25.470000000000002</v>
      </c>
      <c r="Q152" s="261">
        <f t="shared" si="135"/>
        <v>30</v>
      </c>
      <c r="R152" s="261">
        <f t="shared" si="96"/>
        <v>0</v>
      </c>
      <c r="S152" s="262" t="s">
        <v>3793</v>
      </c>
      <c r="T152" s="262"/>
      <c r="U152" s="263">
        <f t="shared" si="35"/>
        <v>1.288</v>
      </c>
      <c r="V152" s="264">
        <f>IF(E152="SP",1,IF(D152="",ExtraMargeMateriaal,(1-VLOOKUP(D152,TabelAankoop[],4,FALSE))))</f>
        <v>0.97</v>
      </c>
      <c r="W152" s="265">
        <f t="shared" si="36"/>
        <v>0.6885</v>
      </c>
      <c r="X152" s="266">
        <f t="shared" si="37"/>
        <v>1</v>
      </c>
      <c r="Y152" s="267">
        <f t="shared" si="38"/>
        <v>1.46</v>
      </c>
      <c r="Z152" s="267">
        <f t="shared" si="39"/>
        <v>1.1599999999999999</v>
      </c>
      <c r="AA152" s="268">
        <f t="shared" si="40"/>
        <v>3470.88</v>
      </c>
      <c r="AB152" s="456">
        <f t="shared" si="41"/>
        <v>1383.53</v>
      </c>
      <c r="AC152" s="457">
        <f t="shared" si="42"/>
        <v>1781.99</v>
      </c>
      <c r="AD152" s="456">
        <f t="shared" si="43"/>
        <v>1688.75</v>
      </c>
      <c r="AE152" s="458">
        <f t="shared" si="44"/>
        <v>1680</v>
      </c>
      <c r="AF152" s="457">
        <f t="shared" si="102"/>
        <v>28</v>
      </c>
      <c r="AG152" s="456">
        <f t="shared" si="46"/>
        <v>0</v>
      </c>
      <c r="AH152" s="457">
        <f t="shared" si="47"/>
        <v>0</v>
      </c>
      <c r="AI152" s="268">
        <f t="shared" si="48"/>
        <v>24.705900000000003</v>
      </c>
      <c r="AJ152" s="269">
        <f t="shared" si="49"/>
        <v>31.821199200000006</v>
      </c>
      <c r="AK152" s="270">
        <f t="shared" si="50"/>
        <v>30.156300000000002</v>
      </c>
      <c r="AL152" s="415">
        <f t="shared" si="51"/>
        <v>0</v>
      </c>
      <c r="AM152" s="259" t="str">
        <f>IF(AP152="","",IFERROR(VLOOKUP(AP152,CODES!$A$3:$D$1348,4,FALSE),"X"))&amp;IF(AQ152="","",IFERROR(VLOOKUP(AQ152,CODES!$A$3:$D$1348,4,FALSE),"X"))&amp;IF(AR152="","",IFERROR(VLOOKUP(AR152,CODES!$A$3:$D$1348,4,FALSE),"X"))&amp;IF(AS152="","",IFERROR(VLOOKUP(AS152,CODES!$A$3:$D$1348,4,FALSE),"X"))&amp;IF(AT152="","",IFERROR(VLOOKUP(AT152,CODES!$A$3:$D$1348,4,FALSE),"X"))&amp;IF(AU152="","",IFERROR(VLOOKUP(AU152,CODES!$A$3:$D$1348,4,FALSE),"X"))&amp;IF(AV152="","",IFERROR(VLOOKUP(AV152,CODES!$A$3:$D$1348,4,FALSE),"X"))&amp;IF(AW152="","",IFERROR(VLOOKUP(AW152,CODES!$A$3:$D$1348,4,FALSE),"X"))&amp;IF(AX152="","",IFERROR(VLOOKUP(AX152,CODES!$A$3:$D$1348,4,FALSE),"X"))&amp;IF(AY152="","",IFERROR(VLOOKUP(AY152,CODES!$A$3:$D$1348,4,FALSE),"X"))</f>
        <v>30</v>
      </c>
      <c r="AN152" s="258">
        <f>SUM(IFERROR(VLOOKUP(AP152,CODES!$A$3:$D$1348,4,FALSE)*BC152,0),IFERROR(VLOOKUP(AQ152,CODES!$A$3:$D$1348,4,FALSE)*BF152,0),IFERROR(VLOOKUP(AR152,CODES!$A$3:$D$1348,4,FALSE)*BI152,0),IFERROR(VLOOKUP(AS152,CODES!$A$3:$D$1348,4,FALSE)*BL152,0),IFERROR(VLOOKUP(AT152,CODES!$A$3:$D$1348,4,FALSE)*BO152,0),IFERROR(VLOOKUP(AU152,CODES!$A$3:$D$1348,4,FALSE)*BR152,0),IFERROR(VLOOKUP(AV152,CODES!$A$3:$D$1348,4,FALSE)*BU152,0),IFERROR(VLOOKUP(AW152,CODES!$A$3:$D$1348,4,FALSE)*BX152,0),IFERROR(VLOOKUP(AX152,CODES!$A$3:$D$1348,4,FALSE)*CA152,0),IFERROR(VLOOKUP(AY152,CODES!$A$3:$D$1348,4,FALSE)*CD152,0))</f>
        <v>30</v>
      </c>
      <c r="AO152" s="258">
        <f>SUM(IFERROR(VLOOKUP(AP152,CODES!$A$3:$D$1348,3,FALSE)*BC152,0),IFERROR(VLOOKUP(AQ152,CODES!$A$3:$D$1348,3,FALSE)*BF152,0),IFERROR(VLOOKUP(AR152,CODES!$A$3:$D$1348,3,FALSE)*BI152,0),IFERROR(VLOOKUP(AS152,CODES!$A$3:$D$1348,3,FALSE)*BL152,0),IFERROR(VLOOKUP(AT152,CODES!$A$3:$D$1348,3,FALSE)*BO152,0),IFERROR(VLOOKUP(AU152,CODES!$A$3:$D$1348,3,FALSE)*BR152,0),IFERROR(VLOOKUP(AV152,CODES!$A$3:$D$1348,3,FALSE)*BU152,0),IFERROR(VLOOKUP(AW152,CODES!$A$3:$D$1348,3,FALSE)*BX152,0),IFERROR(VLOOKUP(AX152,CODES!$A$3:$D$1348,3,FALSE)*CA152,0),IFERROR(VLOOKUP(AY152,CODES!$A$3:$D$1348,3,FALSE)*CD152,0))+B152</f>
        <v>25.470000000000002</v>
      </c>
      <c r="AP152" s="271" t="str">
        <f t="shared" si="103"/>
        <v>VO</v>
      </c>
      <c r="AQ152" s="271" t="str">
        <f t="shared" si="104"/>
        <v/>
      </c>
      <c r="AR152" s="271" t="str">
        <f t="shared" si="105"/>
        <v/>
      </c>
      <c r="AS152" s="271" t="str">
        <f t="shared" si="106"/>
        <v/>
      </c>
      <c r="AT152" s="271" t="str">
        <f t="shared" si="107"/>
        <v/>
      </c>
      <c r="AU152" s="271" t="str">
        <f t="shared" si="108"/>
        <v/>
      </c>
      <c r="AV152" s="271" t="str">
        <f t="shared" si="109"/>
        <v/>
      </c>
      <c r="AW152" s="271" t="str">
        <f t="shared" si="110"/>
        <v/>
      </c>
      <c r="AX152" s="271" t="str">
        <f t="shared" si="111"/>
        <v/>
      </c>
      <c r="AY152" s="271" t="str">
        <f t="shared" si="112"/>
        <v/>
      </c>
      <c r="AZ152" s="258">
        <f t="shared" si="62"/>
        <v>2</v>
      </c>
      <c r="BA152" s="258">
        <f t="shared" si="63"/>
        <v>3</v>
      </c>
      <c r="BB152" s="258">
        <f t="shared" si="113"/>
        <v>0</v>
      </c>
      <c r="BC152" s="258">
        <f t="shared" si="114"/>
        <v>1</v>
      </c>
      <c r="BD152" s="258">
        <f t="shared" si="66"/>
        <v>3</v>
      </c>
      <c r="BE152" s="258">
        <f t="shared" si="115"/>
        <v>0</v>
      </c>
      <c r="BF152" s="258">
        <f t="shared" si="116"/>
        <v>1</v>
      </c>
      <c r="BG152" s="258">
        <f t="shared" si="69"/>
        <v>3</v>
      </c>
      <c r="BH152" s="258">
        <f t="shared" si="117"/>
        <v>0</v>
      </c>
      <c r="BI152" s="258">
        <f t="shared" si="118"/>
        <v>1</v>
      </c>
      <c r="BJ152" s="258">
        <f t="shared" si="72"/>
        <v>3</v>
      </c>
      <c r="BK152" s="258">
        <f t="shared" si="119"/>
        <v>0</v>
      </c>
      <c r="BL152" s="258">
        <f t="shared" si="120"/>
        <v>1</v>
      </c>
      <c r="BM152" s="258">
        <f t="shared" si="75"/>
        <v>3</v>
      </c>
      <c r="BN152" s="258">
        <f t="shared" si="121"/>
        <v>0</v>
      </c>
      <c r="BO152" s="258">
        <f t="shared" si="122"/>
        <v>1</v>
      </c>
      <c r="BP152" s="258">
        <f t="shared" si="78"/>
        <v>3</v>
      </c>
      <c r="BQ152" s="258">
        <f t="shared" si="123"/>
        <v>0</v>
      </c>
      <c r="BR152" s="258">
        <f t="shared" si="124"/>
        <v>1</v>
      </c>
      <c r="BS152" s="258">
        <f t="shared" si="81"/>
        <v>3</v>
      </c>
      <c r="BT152" s="258">
        <f t="shared" si="125"/>
        <v>0</v>
      </c>
      <c r="BU152" s="258">
        <f t="shared" si="126"/>
        <v>1</v>
      </c>
      <c r="BV152" s="258">
        <f t="shared" si="84"/>
        <v>3</v>
      </c>
      <c r="BW152" s="258">
        <f t="shared" si="127"/>
        <v>0</v>
      </c>
      <c r="BX152" s="258">
        <f t="shared" si="128"/>
        <v>1</v>
      </c>
      <c r="BY152" s="258">
        <f t="shared" si="87"/>
        <v>3</v>
      </c>
      <c r="BZ152" s="258">
        <f t="shared" si="129"/>
        <v>0</v>
      </c>
      <c r="CA152" s="258">
        <f t="shared" si="130"/>
        <v>1</v>
      </c>
      <c r="CB152" s="258">
        <f t="shared" si="90"/>
        <v>3</v>
      </c>
      <c r="CC152" s="258">
        <f t="shared" si="131"/>
        <v>0</v>
      </c>
      <c r="CD152" s="258">
        <f t="shared" si="132"/>
        <v>1</v>
      </c>
    </row>
    <row r="153" spans="1:82">
      <c r="A153" s="258" t="s">
        <v>3808</v>
      </c>
      <c r="B153" s="258">
        <f>24.8+5.4</f>
        <v>30.200000000000003</v>
      </c>
      <c r="C153" s="259"/>
      <c r="D153" s="258" t="s">
        <v>3790</v>
      </c>
      <c r="E153" s="719"/>
      <c r="F153" s="258"/>
      <c r="G153" s="258">
        <v>145</v>
      </c>
      <c r="H153" s="743" t="s">
        <v>3817</v>
      </c>
      <c r="I153" s="744"/>
      <c r="J153" s="739" t="s">
        <v>3818</v>
      </c>
      <c r="K153" s="745" t="s">
        <v>3703</v>
      </c>
      <c r="L153" s="745" t="s">
        <v>3608</v>
      </c>
      <c r="M153" s="272">
        <v>131</v>
      </c>
      <c r="N153" s="508">
        <f t="shared" si="30"/>
        <v>69.47</v>
      </c>
      <c r="O153" s="510">
        <f t="shared" si="133"/>
        <v>9100.57</v>
      </c>
      <c r="P153" s="260">
        <f t="shared" si="134"/>
        <v>31.470000000000002</v>
      </c>
      <c r="Q153" s="261">
        <f t="shared" si="135"/>
        <v>30</v>
      </c>
      <c r="R153" s="261">
        <f t="shared" si="96"/>
        <v>0</v>
      </c>
      <c r="S153" s="262" t="s">
        <v>3793</v>
      </c>
      <c r="T153" s="262"/>
      <c r="U153" s="263">
        <f t="shared" si="35"/>
        <v>1.288</v>
      </c>
      <c r="V153" s="264">
        <f>IF(E153="SP",1,IF(D153="",ExtraMargeMateriaal,(1-VLOOKUP(D153,TabelAankoop[],4,FALSE))))</f>
        <v>0.97</v>
      </c>
      <c r="W153" s="265">
        <f t="shared" si="36"/>
        <v>0.6885</v>
      </c>
      <c r="X153" s="266">
        <f t="shared" si="37"/>
        <v>1</v>
      </c>
      <c r="Y153" s="267">
        <f t="shared" si="38"/>
        <v>1.46</v>
      </c>
      <c r="Z153" s="267">
        <f t="shared" si="39"/>
        <v>1.1599999999999999</v>
      </c>
      <c r="AA153" s="268">
        <f t="shared" si="40"/>
        <v>9100.57</v>
      </c>
      <c r="AB153" s="456">
        <f t="shared" si="41"/>
        <v>3998.89</v>
      </c>
      <c r="AC153" s="457">
        <f t="shared" si="42"/>
        <v>5150.57</v>
      </c>
      <c r="AD153" s="456">
        <f t="shared" si="43"/>
        <v>3950.48</v>
      </c>
      <c r="AE153" s="458">
        <f t="shared" si="44"/>
        <v>3930</v>
      </c>
      <c r="AF153" s="457">
        <f t="shared" si="102"/>
        <v>65.5</v>
      </c>
      <c r="AG153" s="456">
        <f t="shared" si="46"/>
        <v>0</v>
      </c>
      <c r="AH153" s="457">
        <f t="shared" si="47"/>
        <v>0</v>
      </c>
      <c r="AI153" s="268">
        <f t="shared" si="48"/>
        <v>30.5259</v>
      </c>
      <c r="AJ153" s="269">
        <f t="shared" si="49"/>
        <v>39.317359199999999</v>
      </c>
      <c r="AK153" s="270">
        <f t="shared" si="50"/>
        <v>30.156300000000002</v>
      </c>
      <c r="AL153" s="415">
        <f t="shared" si="51"/>
        <v>0</v>
      </c>
      <c r="AM153" s="259" t="str">
        <f>IF(AP153="","",IFERROR(VLOOKUP(AP153,CODES!$A$3:$D$1348,4,FALSE),"X"))&amp;IF(AQ153="","",IFERROR(VLOOKUP(AQ153,CODES!$A$3:$D$1348,4,FALSE),"X"))&amp;IF(AR153="","",IFERROR(VLOOKUP(AR153,CODES!$A$3:$D$1348,4,FALSE),"X"))&amp;IF(AS153="","",IFERROR(VLOOKUP(AS153,CODES!$A$3:$D$1348,4,FALSE),"X"))&amp;IF(AT153="","",IFERROR(VLOOKUP(AT153,CODES!$A$3:$D$1348,4,FALSE),"X"))&amp;IF(AU153="","",IFERROR(VLOOKUP(AU153,CODES!$A$3:$D$1348,4,FALSE),"X"))&amp;IF(AV153="","",IFERROR(VLOOKUP(AV153,CODES!$A$3:$D$1348,4,FALSE),"X"))&amp;IF(AW153="","",IFERROR(VLOOKUP(AW153,CODES!$A$3:$D$1348,4,FALSE),"X"))&amp;IF(AX153="","",IFERROR(VLOOKUP(AX153,CODES!$A$3:$D$1348,4,FALSE),"X"))&amp;IF(AY153="","",IFERROR(VLOOKUP(AY153,CODES!$A$3:$D$1348,4,FALSE),"X"))</f>
        <v>30</v>
      </c>
      <c r="AN153" s="258">
        <f>SUM(IFERROR(VLOOKUP(AP153,CODES!$A$3:$D$1348,4,FALSE)*BC153,0),IFERROR(VLOOKUP(AQ153,CODES!$A$3:$D$1348,4,FALSE)*BF153,0),IFERROR(VLOOKUP(AR153,CODES!$A$3:$D$1348,4,FALSE)*BI153,0),IFERROR(VLOOKUP(AS153,CODES!$A$3:$D$1348,4,FALSE)*BL153,0),IFERROR(VLOOKUP(AT153,CODES!$A$3:$D$1348,4,FALSE)*BO153,0),IFERROR(VLOOKUP(AU153,CODES!$A$3:$D$1348,4,FALSE)*BR153,0),IFERROR(VLOOKUP(AV153,CODES!$A$3:$D$1348,4,FALSE)*BU153,0),IFERROR(VLOOKUP(AW153,CODES!$A$3:$D$1348,4,FALSE)*BX153,0),IFERROR(VLOOKUP(AX153,CODES!$A$3:$D$1348,4,FALSE)*CA153,0),IFERROR(VLOOKUP(AY153,CODES!$A$3:$D$1348,4,FALSE)*CD153,0))</f>
        <v>30</v>
      </c>
      <c r="AO153" s="258">
        <f>SUM(IFERROR(VLOOKUP(AP153,CODES!$A$3:$D$1348,3,FALSE)*BC153,0),IFERROR(VLOOKUP(AQ153,CODES!$A$3:$D$1348,3,FALSE)*BF153,0),IFERROR(VLOOKUP(AR153,CODES!$A$3:$D$1348,3,FALSE)*BI153,0),IFERROR(VLOOKUP(AS153,CODES!$A$3:$D$1348,3,FALSE)*BL153,0),IFERROR(VLOOKUP(AT153,CODES!$A$3:$D$1348,3,FALSE)*BO153,0),IFERROR(VLOOKUP(AU153,CODES!$A$3:$D$1348,3,FALSE)*BR153,0),IFERROR(VLOOKUP(AV153,CODES!$A$3:$D$1348,3,FALSE)*BU153,0),IFERROR(VLOOKUP(AW153,CODES!$A$3:$D$1348,3,FALSE)*BX153,0),IFERROR(VLOOKUP(AX153,CODES!$A$3:$D$1348,3,FALSE)*CA153,0),IFERROR(VLOOKUP(AY153,CODES!$A$3:$D$1348,3,FALSE)*CD153,0))+B153</f>
        <v>31.470000000000002</v>
      </c>
      <c r="AP153" s="271" t="str">
        <f t="shared" si="103"/>
        <v>VO</v>
      </c>
      <c r="AQ153" s="271" t="str">
        <f t="shared" si="104"/>
        <v/>
      </c>
      <c r="AR153" s="271" t="str">
        <f t="shared" si="105"/>
        <v/>
      </c>
      <c r="AS153" s="271" t="str">
        <f t="shared" si="106"/>
        <v/>
      </c>
      <c r="AT153" s="271" t="str">
        <f t="shared" si="107"/>
        <v/>
      </c>
      <c r="AU153" s="271" t="str">
        <f t="shared" si="108"/>
        <v/>
      </c>
      <c r="AV153" s="271" t="str">
        <f t="shared" si="109"/>
        <v/>
      </c>
      <c r="AW153" s="271" t="str">
        <f t="shared" si="110"/>
        <v/>
      </c>
      <c r="AX153" s="271" t="str">
        <f t="shared" si="111"/>
        <v/>
      </c>
      <c r="AY153" s="271" t="str">
        <f t="shared" si="112"/>
        <v/>
      </c>
      <c r="AZ153" s="258">
        <f t="shared" si="62"/>
        <v>2</v>
      </c>
      <c r="BA153" s="258">
        <f t="shared" si="63"/>
        <v>3</v>
      </c>
      <c r="BB153" s="258">
        <f t="shared" si="113"/>
        <v>0</v>
      </c>
      <c r="BC153" s="258">
        <f t="shared" si="114"/>
        <v>1</v>
      </c>
      <c r="BD153" s="258">
        <f t="shared" si="66"/>
        <v>3</v>
      </c>
      <c r="BE153" s="258">
        <f t="shared" si="115"/>
        <v>0</v>
      </c>
      <c r="BF153" s="258">
        <f t="shared" si="116"/>
        <v>1</v>
      </c>
      <c r="BG153" s="258">
        <f t="shared" si="69"/>
        <v>3</v>
      </c>
      <c r="BH153" s="258">
        <f t="shared" si="117"/>
        <v>0</v>
      </c>
      <c r="BI153" s="258">
        <f t="shared" si="118"/>
        <v>1</v>
      </c>
      <c r="BJ153" s="258">
        <f t="shared" si="72"/>
        <v>3</v>
      </c>
      <c r="BK153" s="258">
        <f t="shared" si="119"/>
        <v>0</v>
      </c>
      <c r="BL153" s="258">
        <f t="shared" si="120"/>
        <v>1</v>
      </c>
      <c r="BM153" s="258">
        <f t="shared" si="75"/>
        <v>3</v>
      </c>
      <c r="BN153" s="258">
        <f t="shared" si="121"/>
        <v>0</v>
      </c>
      <c r="BO153" s="258">
        <f t="shared" si="122"/>
        <v>1</v>
      </c>
      <c r="BP153" s="258">
        <f t="shared" si="78"/>
        <v>3</v>
      </c>
      <c r="BQ153" s="258">
        <f t="shared" si="123"/>
        <v>0</v>
      </c>
      <c r="BR153" s="258">
        <f t="shared" si="124"/>
        <v>1</v>
      </c>
      <c r="BS153" s="258">
        <f t="shared" si="81"/>
        <v>3</v>
      </c>
      <c r="BT153" s="258">
        <f t="shared" si="125"/>
        <v>0</v>
      </c>
      <c r="BU153" s="258">
        <f t="shared" si="126"/>
        <v>1</v>
      </c>
      <c r="BV153" s="258">
        <f t="shared" si="84"/>
        <v>3</v>
      </c>
      <c r="BW153" s="258">
        <f t="shared" si="127"/>
        <v>0</v>
      </c>
      <c r="BX153" s="258">
        <f t="shared" si="128"/>
        <v>1</v>
      </c>
      <c r="BY153" s="258">
        <f t="shared" si="87"/>
        <v>3</v>
      </c>
      <c r="BZ153" s="258">
        <f t="shared" si="129"/>
        <v>0</v>
      </c>
      <c r="CA153" s="258">
        <f t="shared" si="130"/>
        <v>1</v>
      </c>
      <c r="CB153" s="258">
        <f t="shared" si="90"/>
        <v>3</v>
      </c>
      <c r="CC153" s="258">
        <f t="shared" si="131"/>
        <v>0</v>
      </c>
      <c r="CD153" s="258">
        <f t="shared" si="132"/>
        <v>1</v>
      </c>
    </row>
    <row r="154" spans="1:82">
      <c r="A154" s="258"/>
      <c r="B154" s="258"/>
      <c r="C154" s="259"/>
      <c r="D154" s="258"/>
      <c r="E154" s="258"/>
      <c r="F154" s="258"/>
      <c r="G154" s="258">
        <v>146</v>
      </c>
      <c r="H154" s="743" t="s">
        <v>3819</v>
      </c>
      <c r="I154" s="744"/>
      <c r="J154" s="739" t="s">
        <v>3820</v>
      </c>
      <c r="K154" s="745"/>
      <c r="L154" s="745"/>
      <c r="M154" s="272"/>
      <c r="N154" s="508">
        <f t="shared" si="30"/>
        <v>0</v>
      </c>
      <c r="O154" s="510">
        <f t="shared" si="133"/>
        <v>0</v>
      </c>
      <c r="P154" s="260">
        <f t="shared" si="134"/>
        <v>0</v>
      </c>
      <c r="Q154" s="261">
        <f t="shared" si="135"/>
        <v>0</v>
      </c>
      <c r="R154" s="261">
        <f t="shared" si="96"/>
        <v>0</v>
      </c>
      <c r="S154" s="262"/>
      <c r="T154" s="262"/>
      <c r="U154" s="263">
        <f t="shared" si="35"/>
        <v>1.288</v>
      </c>
      <c r="V154" s="264">
        <f>IF(E154="SP",1,IF(D154="",ExtraMargeMateriaal,(1-VLOOKUP(D154,TabelAankoop[],4,FALSE))))</f>
        <v>1</v>
      </c>
      <c r="W154" s="265">
        <f t="shared" si="36"/>
        <v>0.6885</v>
      </c>
      <c r="X154" s="266">
        <f t="shared" si="37"/>
        <v>1</v>
      </c>
      <c r="Y154" s="267">
        <f t="shared" si="38"/>
        <v>1.46</v>
      </c>
      <c r="Z154" s="267">
        <f t="shared" si="39"/>
        <v>1.1599999999999999</v>
      </c>
      <c r="AA154" s="268">
        <f t="shared" si="40"/>
        <v>0</v>
      </c>
      <c r="AB154" s="456">
        <f t="shared" si="41"/>
        <v>0</v>
      </c>
      <c r="AC154" s="457">
        <f t="shared" si="42"/>
        <v>0</v>
      </c>
      <c r="AD154" s="456">
        <f t="shared" si="43"/>
        <v>0</v>
      </c>
      <c r="AE154" s="458">
        <f t="shared" si="44"/>
        <v>0</v>
      </c>
      <c r="AF154" s="457">
        <f t="shared" si="102"/>
        <v>0</v>
      </c>
      <c r="AG154" s="456">
        <f t="shared" si="46"/>
        <v>0</v>
      </c>
      <c r="AH154" s="457">
        <f t="shared" si="47"/>
        <v>0</v>
      </c>
      <c r="AI154" s="268">
        <f t="shared" si="48"/>
        <v>0</v>
      </c>
      <c r="AJ154" s="269">
        <f t="shared" si="49"/>
        <v>0</v>
      </c>
      <c r="AK154" s="270">
        <f t="shared" si="50"/>
        <v>0</v>
      </c>
      <c r="AL154" s="415">
        <f t="shared" si="51"/>
        <v>0</v>
      </c>
      <c r="AM154" s="259" t="str">
        <f>IF(AP154="","",IFERROR(VLOOKUP(AP154,CODES!$A$3:$D$1348,4,FALSE),"X"))&amp;IF(AQ154="","",IFERROR(VLOOKUP(AQ154,CODES!$A$3:$D$1348,4,FALSE),"X"))&amp;IF(AR154="","",IFERROR(VLOOKUP(AR154,CODES!$A$3:$D$1348,4,FALSE),"X"))&amp;IF(AS154="","",IFERROR(VLOOKUP(AS154,CODES!$A$3:$D$1348,4,FALSE),"X"))&amp;IF(AT154="","",IFERROR(VLOOKUP(AT154,CODES!$A$3:$D$1348,4,FALSE),"X"))&amp;IF(AU154="","",IFERROR(VLOOKUP(AU154,CODES!$A$3:$D$1348,4,FALSE),"X"))&amp;IF(AV154="","",IFERROR(VLOOKUP(AV154,CODES!$A$3:$D$1348,4,FALSE),"X"))&amp;IF(AW154="","",IFERROR(VLOOKUP(AW154,CODES!$A$3:$D$1348,4,FALSE),"X"))&amp;IF(AX154="","",IFERROR(VLOOKUP(AX154,CODES!$A$3:$D$1348,4,FALSE),"X"))&amp;IF(AY154="","",IFERROR(VLOOKUP(AY154,CODES!$A$3:$D$1348,4,FALSE),"X"))</f>
        <v/>
      </c>
      <c r="AN154" s="258">
        <f>SUM(IFERROR(VLOOKUP(AP154,CODES!$A$3:$D$1348,4,FALSE)*BC154,0),IFERROR(VLOOKUP(AQ154,CODES!$A$3:$D$1348,4,FALSE)*BF154,0),IFERROR(VLOOKUP(AR154,CODES!$A$3:$D$1348,4,FALSE)*BI154,0),IFERROR(VLOOKUP(AS154,CODES!$A$3:$D$1348,4,FALSE)*BL154,0),IFERROR(VLOOKUP(AT154,CODES!$A$3:$D$1348,4,FALSE)*BO154,0),IFERROR(VLOOKUP(AU154,CODES!$A$3:$D$1348,4,FALSE)*BR154,0),IFERROR(VLOOKUP(AV154,CODES!$A$3:$D$1348,4,FALSE)*BU154,0),IFERROR(VLOOKUP(AW154,CODES!$A$3:$D$1348,4,FALSE)*BX154,0),IFERROR(VLOOKUP(AX154,CODES!$A$3:$D$1348,4,FALSE)*CA154,0),IFERROR(VLOOKUP(AY154,CODES!$A$3:$D$1348,4,FALSE)*CD154,0))</f>
        <v>0</v>
      </c>
      <c r="AO154" s="258">
        <f>SUM(IFERROR(VLOOKUP(AP154,CODES!$A$3:$D$1348,3,FALSE)*BC154,0),IFERROR(VLOOKUP(AQ154,CODES!$A$3:$D$1348,3,FALSE)*BF154,0),IFERROR(VLOOKUP(AR154,CODES!$A$3:$D$1348,3,FALSE)*BI154,0),IFERROR(VLOOKUP(AS154,CODES!$A$3:$D$1348,3,FALSE)*BL154,0),IFERROR(VLOOKUP(AT154,CODES!$A$3:$D$1348,3,FALSE)*BO154,0),IFERROR(VLOOKUP(AU154,CODES!$A$3:$D$1348,3,FALSE)*BR154,0),IFERROR(VLOOKUP(AV154,CODES!$A$3:$D$1348,3,FALSE)*BU154,0),IFERROR(VLOOKUP(AW154,CODES!$A$3:$D$1348,3,FALSE)*BX154,0),IFERROR(VLOOKUP(AX154,CODES!$A$3:$D$1348,3,FALSE)*CA154,0),IFERROR(VLOOKUP(AY154,CODES!$A$3:$D$1348,3,FALSE)*CD154,0))+B154</f>
        <v>0</v>
      </c>
      <c r="AP154" s="271" t="str">
        <f t="shared" si="103"/>
        <v/>
      </c>
      <c r="AQ154" s="271" t="str">
        <f t="shared" si="104"/>
        <v/>
      </c>
      <c r="AR154" s="271" t="str">
        <f t="shared" si="105"/>
        <v/>
      </c>
      <c r="AS154" s="271" t="str">
        <f t="shared" si="106"/>
        <v/>
      </c>
      <c r="AT154" s="271" t="str">
        <f t="shared" si="107"/>
        <v/>
      </c>
      <c r="AU154" s="271" t="str">
        <f t="shared" si="108"/>
        <v/>
      </c>
      <c r="AV154" s="271" t="str">
        <f t="shared" si="109"/>
        <v/>
      </c>
      <c r="AW154" s="271" t="str">
        <f t="shared" si="110"/>
        <v/>
      </c>
      <c r="AX154" s="271" t="str">
        <f t="shared" si="111"/>
        <v/>
      </c>
      <c r="AY154" s="271" t="str">
        <f t="shared" si="112"/>
        <v/>
      </c>
      <c r="AZ154" s="258">
        <f t="shared" si="62"/>
        <v>0</v>
      </c>
      <c r="BA154" s="258">
        <f t="shared" si="63"/>
        <v>1</v>
      </c>
      <c r="BB154" s="258">
        <f t="shared" si="113"/>
        <v>0</v>
      </c>
      <c r="BC154" s="258">
        <f t="shared" si="114"/>
        <v>1</v>
      </c>
      <c r="BD154" s="258">
        <f t="shared" si="66"/>
        <v>1</v>
      </c>
      <c r="BE154" s="258">
        <f t="shared" si="115"/>
        <v>0</v>
      </c>
      <c r="BF154" s="258">
        <f t="shared" si="116"/>
        <v>1</v>
      </c>
      <c r="BG154" s="258">
        <f t="shared" si="69"/>
        <v>1</v>
      </c>
      <c r="BH154" s="258">
        <f t="shared" si="117"/>
        <v>0</v>
      </c>
      <c r="BI154" s="258">
        <f t="shared" si="118"/>
        <v>1</v>
      </c>
      <c r="BJ154" s="258">
        <f t="shared" si="72"/>
        <v>1</v>
      </c>
      <c r="BK154" s="258">
        <f t="shared" si="119"/>
        <v>0</v>
      </c>
      <c r="BL154" s="258">
        <f t="shared" si="120"/>
        <v>1</v>
      </c>
      <c r="BM154" s="258">
        <f t="shared" si="75"/>
        <v>1</v>
      </c>
      <c r="BN154" s="258">
        <f t="shared" si="121"/>
        <v>0</v>
      </c>
      <c r="BO154" s="258">
        <f t="shared" si="122"/>
        <v>1</v>
      </c>
      <c r="BP154" s="258">
        <f t="shared" si="78"/>
        <v>1</v>
      </c>
      <c r="BQ154" s="258">
        <f t="shared" si="123"/>
        <v>0</v>
      </c>
      <c r="BR154" s="258">
        <f t="shared" si="124"/>
        <v>1</v>
      </c>
      <c r="BS154" s="258">
        <f t="shared" si="81"/>
        <v>1</v>
      </c>
      <c r="BT154" s="258">
        <f t="shared" si="125"/>
        <v>0</v>
      </c>
      <c r="BU154" s="258">
        <f t="shared" si="126"/>
        <v>1</v>
      </c>
      <c r="BV154" s="258">
        <f t="shared" si="84"/>
        <v>1</v>
      </c>
      <c r="BW154" s="258">
        <f t="shared" si="127"/>
        <v>0</v>
      </c>
      <c r="BX154" s="258">
        <f t="shared" si="128"/>
        <v>1</v>
      </c>
      <c r="BY154" s="258">
        <f t="shared" si="87"/>
        <v>1</v>
      </c>
      <c r="BZ154" s="258">
        <f t="shared" si="129"/>
        <v>0</v>
      </c>
      <c r="CA154" s="258">
        <f t="shared" si="130"/>
        <v>1</v>
      </c>
      <c r="CB154" s="258">
        <f t="shared" si="90"/>
        <v>1</v>
      </c>
      <c r="CC154" s="258">
        <f t="shared" si="131"/>
        <v>0</v>
      </c>
      <c r="CD154" s="258">
        <f t="shared" si="132"/>
        <v>1</v>
      </c>
    </row>
    <row r="155" spans="1:82">
      <c r="A155" s="258" t="s">
        <v>3789</v>
      </c>
      <c r="B155" s="258">
        <v>59.02</v>
      </c>
      <c r="C155" s="259"/>
      <c r="D155" s="258" t="s">
        <v>3790</v>
      </c>
      <c r="E155" s="719"/>
      <c r="F155" s="258"/>
      <c r="G155" s="258">
        <v>147</v>
      </c>
      <c r="H155" s="743" t="s">
        <v>3821</v>
      </c>
      <c r="I155" s="744"/>
      <c r="J155" s="739" t="s">
        <v>3822</v>
      </c>
      <c r="K155" s="745" t="s">
        <v>3703</v>
      </c>
      <c r="L155" s="745" t="s">
        <v>3608</v>
      </c>
      <c r="M155" s="272">
        <v>12</v>
      </c>
      <c r="N155" s="508">
        <f t="shared" si="30"/>
        <v>110.48</v>
      </c>
      <c r="O155" s="510">
        <f t="shared" si="133"/>
        <v>1325.76</v>
      </c>
      <c r="P155" s="260">
        <f t="shared" si="134"/>
        <v>64.290000000000006</v>
      </c>
      <c r="Q155" s="261">
        <f t="shared" si="135"/>
        <v>30</v>
      </c>
      <c r="R155" s="261">
        <f t="shared" si="96"/>
        <v>0</v>
      </c>
      <c r="S155" s="262" t="s">
        <v>3823</v>
      </c>
      <c r="T155" s="262"/>
      <c r="U155" s="263">
        <f t="shared" si="35"/>
        <v>1.288</v>
      </c>
      <c r="V155" s="264">
        <f>IF(E155="SP",1,IF(D155="",ExtraMargeMateriaal,(1-VLOOKUP(D155,TabelAankoop[],4,FALSE))))</f>
        <v>0.97</v>
      </c>
      <c r="W155" s="265">
        <f t="shared" si="36"/>
        <v>0.6885</v>
      </c>
      <c r="X155" s="266">
        <f t="shared" si="37"/>
        <v>1</v>
      </c>
      <c r="Y155" s="267">
        <f t="shared" si="38"/>
        <v>1.46</v>
      </c>
      <c r="Z155" s="267">
        <f t="shared" si="39"/>
        <v>1.1599999999999999</v>
      </c>
      <c r="AA155" s="268">
        <f t="shared" si="40"/>
        <v>1325.76</v>
      </c>
      <c r="AB155" s="456">
        <f t="shared" si="41"/>
        <v>748.34</v>
      </c>
      <c r="AC155" s="457">
        <f t="shared" si="42"/>
        <v>963.86</v>
      </c>
      <c r="AD155" s="456">
        <f t="shared" si="43"/>
        <v>361.88</v>
      </c>
      <c r="AE155" s="458">
        <f t="shared" si="44"/>
        <v>360</v>
      </c>
      <c r="AF155" s="457">
        <f t="shared" si="102"/>
        <v>6</v>
      </c>
      <c r="AG155" s="456">
        <f t="shared" si="46"/>
        <v>0</v>
      </c>
      <c r="AH155" s="457">
        <f t="shared" si="47"/>
        <v>0</v>
      </c>
      <c r="AI155" s="268">
        <f t="shared" si="48"/>
        <v>62.361300000000007</v>
      </c>
      <c r="AJ155" s="269">
        <f t="shared" si="49"/>
        <v>80.321354400000004</v>
      </c>
      <c r="AK155" s="270">
        <f t="shared" si="50"/>
        <v>30.156300000000002</v>
      </c>
      <c r="AL155" s="415">
        <f t="shared" si="51"/>
        <v>0</v>
      </c>
      <c r="AM155" s="259" t="str">
        <f>IF(AP155="","",IFERROR(VLOOKUP(AP155,CODES!$A$3:$D$1348,4,FALSE),"X"))&amp;IF(AQ155="","",IFERROR(VLOOKUP(AQ155,CODES!$A$3:$D$1348,4,FALSE),"X"))&amp;IF(AR155="","",IFERROR(VLOOKUP(AR155,CODES!$A$3:$D$1348,4,FALSE),"X"))&amp;IF(AS155="","",IFERROR(VLOOKUP(AS155,CODES!$A$3:$D$1348,4,FALSE),"X"))&amp;IF(AT155="","",IFERROR(VLOOKUP(AT155,CODES!$A$3:$D$1348,4,FALSE),"X"))&amp;IF(AU155="","",IFERROR(VLOOKUP(AU155,CODES!$A$3:$D$1348,4,FALSE),"X"))&amp;IF(AV155="","",IFERROR(VLOOKUP(AV155,CODES!$A$3:$D$1348,4,FALSE),"X"))&amp;IF(AW155="","",IFERROR(VLOOKUP(AW155,CODES!$A$3:$D$1348,4,FALSE),"X"))&amp;IF(AX155="","",IFERROR(VLOOKUP(AX155,CODES!$A$3:$D$1348,4,FALSE),"X"))&amp;IF(AY155="","",IFERROR(VLOOKUP(AY155,CODES!$A$3:$D$1348,4,FALSE),"X"))</f>
        <v>30</v>
      </c>
      <c r="AN155" s="258">
        <f>SUM(IFERROR(VLOOKUP(AP155,CODES!$A$3:$D$1348,4,FALSE)*BC155,0),IFERROR(VLOOKUP(AQ155,CODES!$A$3:$D$1348,4,FALSE)*BF155,0),IFERROR(VLOOKUP(AR155,CODES!$A$3:$D$1348,4,FALSE)*BI155,0),IFERROR(VLOOKUP(AS155,CODES!$A$3:$D$1348,4,FALSE)*BL155,0),IFERROR(VLOOKUP(AT155,CODES!$A$3:$D$1348,4,FALSE)*BO155,0),IFERROR(VLOOKUP(AU155,CODES!$A$3:$D$1348,4,FALSE)*BR155,0),IFERROR(VLOOKUP(AV155,CODES!$A$3:$D$1348,4,FALSE)*BU155,0),IFERROR(VLOOKUP(AW155,CODES!$A$3:$D$1348,4,FALSE)*BX155,0),IFERROR(VLOOKUP(AX155,CODES!$A$3:$D$1348,4,FALSE)*CA155,0),IFERROR(VLOOKUP(AY155,CODES!$A$3:$D$1348,4,FALSE)*CD155,0))</f>
        <v>30</v>
      </c>
      <c r="AO155" s="258">
        <f>SUM(IFERROR(VLOOKUP(AP155,CODES!$A$3:$D$1348,3,FALSE)*BC155,0),IFERROR(VLOOKUP(AQ155,CODES!$A$3:$D$1348,3,FALSE)*BF155,0),IFERROR(VLOOKUP(AR155,CODES!$A$3:$D$1348,3,FALSE)*BI155,0),IFERROR(VLOOKUP(AS155,CODES!$A$3:$D$1348,3,FALSE)*BL155,0),IFERROR(VLOOKUP(AT155,CODES!$A$3:$D$1348,3,FALSE)*BO155,0),IFERROR(VLOOKUP(AU155,CODES!$A$3:$D$1348,3,FALSE)*BR155,0),IFERROR(VLOOKUP(AV155,CODES!$A$3:$D$1348,3,FALSE)*BU155,0),IFERROR(VLOOKUP(AW155,CODES!$A$3:$D$1348,3,FALSE)*BX155,0),IFERROR(VLOOKUP(AX155,CODES!$A$3:$D$1348,3,FALSE)*CA155,0),IFERROR(VLOOKUP(AY155,CODES!$A$3:$D$1348,3,FALSE)*CD155,0))+B155</f>
        <v>64.290000000000006</v>
      </c>
      <c r="AP155" s="271" t="str">
        <f t="shared" si="103"/>
        <v>VI</v>
      </c>
      <c r="AQ155" s="271" t="str">
        <f t="shared" si="104"/>
        <v/>
      </c>
      <c r="AR155" s="271" t="str">
        <f t="shared" si="105"/>
        <v/>
      </c>
      <c r="AS155" s="271" t="str">
        <f t="shared" si="106"/>
        <v/>
      </c>
      <c r="AT155" s="271" t="str">
        <f t="shared" si="107"/>
        <v/>
      </c>
      <c r="AU155" s="271" t="str">
        <f t="shared" si="108"/>
        <v/>
      </c>
      <c r="AV155" s="271" t="str">
        <f t="shared" si="109"/>
        <v/>
      </c>
      <c r="AW155" s="271" t="str">
        <f t="shared" si="110"/>
        <v/>
      </c>
      <c r="AX155" s="271" t="str">
        <f t="shared" si="111"/>
        <v/>
      </c>
      <c r="AY155" s="271" t="str">
        <f t="shared" si="112"/>
        <v/>
      </c>
      <c r="AZ155" s="258">
        <f t="shared" si="62"/>
        <v>2</v>
      </c>
      <c r="BA155" s="258">
        <f t="shared" si="63"/>
        <v>3</v>
      </c>
      <c r="BB155" s="258">
        <f t="shared" si="113"/>
        <v>0</v>
      </c>
      <c r="BC155" s="258">
        <f t="shared" si="114"/>
        <v>1</v>
      </c>
      <c r="BD155" s="258">
        <f t="shared" si="66"/>
        <v>3</v>
      </c>
      <c r="BE155" s="258">
        <f t="shared" si="115"/>
        <v>0</v>
      </c>
      <c r="BF155" s="258">
        <f t="shared" si="116"/>
        <v>1</v>
      </c>
      <c r="BG155" s="258">
        <f t="shared" si="69"/>
        <v>3</v>
      </c>
      <c r="BH155" s="258">
        <f t="shared" si="117"/>
        <v>0</v>
      </c>
      <c r="BI155" s="258">
        <f t="shared" si="118"/>
        <v>1</v>
      </c>
      <c r="BJ155" s="258">
        <f t="shared" si="72"/>
        <v>3</v>
      </c>
      <c r="BK155" s="258">
        <f t="shared" si="119"/>
        <v>0</v>
      </c>
      <c r="BL155" s="258">
        <f t="shared" si="120"/>
        <v>1</v>
      </c>
      <c r="BM155" s="258">
        <f t="shared" si="75"/>
        <v>3</v>
      </c>
      <c r="BN155" s="258">
        <f t="shared" si="121"/>
        <v>0</v>
      </c>
      <c r="BO155" s="258">
        <f t="shared" si="122"/>
        <v>1</v>
      </c>
      <c r="BP155" s="258">
        <f t="shared" si="78"/>
        <v>3</v>
      </c>
      <c r="BQ155" s="258">
        <f t="shared" si="123"/>
        <v>0</v>
      </c>
      <c r="BR155" s="258">
        <f t="shared" si="124"/>
        <v>1</v>
      </c>
      <c r="BS155" s="258">
        <f t="shared" si="81"/>
        <v>3</v>
      </c>
      <c r="BT155" s="258">
        <f t="shared" si="125"/>
        <v>0</v>
      </c>
      <c r="BU155" s="258">
        <f t="shared" si="126"/>
        <v>1</v>
      </c>
      <c r="BV155" s="258">
        <f t="shared" si="84"/>
        <v>3</v>
      </c>
      <c r="BW155" s="258">
        <f t="shared" si="127"/>
        <v>0</v>
      </c>
      <c r="BX155" s="258">
        <f t="shared" si="128"/>
        <v>1</v>
      </c>
      <c r="BY155" s="258">
        <f t="shared" si="87"/>
        <v>3</v>
      </c>
      <c r="BZ155" s="258">
        <f t="shared" si="129"/>
        <v>0</v>
      </c>
      <c r="CA155" s="258">
        <f t="shared" si="130"/>
        <v>1</v>
      </c>
      <c r="CB155" s="258">
        <f t="shared" si="90"/>
        <v>3</v>
      </c>
      <c r="CC155" s="258">
        <f t="shared" si="131"/>
        <v>0</v>
      </c>
      <c r="CD155" s="258">
        <f t="shared" si="132"/>
        <v>1</v>
      </c>
    </row>
    <row r="156" spans="1:82">
      <c r="A156" s="258" t="s">
        <v>3789</v>
      </c>
      <c r="B156" s="258">
        <f>+B155</f>
        <v>59.02</v>
      </c>
      <c r="C156" s="259"/>
      <c r="D156" s="258" t="s">
        <v>3790</v>
      </c>
      <c r="E156" s="719"/>
      <c r="F156" s="258"/>
      <c r="G156" s="258">
        <v>148</v>
      </c>
      <c r="H156" s="743" t="s">
        <v>3824</v>
      </c>
      <c r="I156" s="744"/>
      <c r="J156" s="739" t="s">
        <v>3825</v>
      </c>
      <c r="K156" s="745" t="s">
        <v>3703</v>
      </c>
      <c r="L156" s="745" t="s">
        <v>3608</v>
      </c>
      <c r="M156" s="272">
        <v>4</v>
      </c>
      <c r="N156" s="508">
        <f t="shared" si="30"/>
        <v>110.48</v>
      </c>
      <c r="O156" s="510">
        <f t="shared" si="133"/>
        <v>441.92</v>
      </c>
      <c r="P156" s="260">
        <f t="shared" si="134"/>
        <v>64.290000000000006</v>
      </c>
      <c r="Q156" s="261">
        <f t="shared" si="135"/>
        <v>30</v>
      </c>
      <c r="R156" s="261">
        <f t="shared" si="96"/>
        <v>0</v>
      </c>
      <c r="S156" s="262" t="s">
        <v>3823</v>
      </c>
      <c r="T156" s="262"/>
      <c r="U156" s="263">
        <f t="shared" si="35"/>
        <v>1.288</v>
      </c>
      <c r="V156" s="264">
        <f>IF(E156="SP",1,IF(D156="",ExtraMargeMateriaal,(1-VLOOKUP(D156,TabelAankoop[],4,FALSE))))</f>
        <v>0.97</v>
      </c>
      <c r="W156" s="265">
        <f t="shared" si="36"/>
        <v>0.6885</v>
      </c>
      <c r="X156" s="266">
        <f t="shared" si="37"/>
        <v>1</v>
      </c>
      <c r="Y156" s="267">
        <f t="shared" si="38"/>
        <v>1.46</v>
      </c>
      <c r="Z156" s="267">
        <f t="shared" si="39"/>
        <v>1.1599999999999999</v>
      </c>
      <c r="AA156" s="268">
        <f t="shared" si="40"/>
        <v>441.92</v>
      </c>
      <c r="AB156" s="456">
        <f t="shared" si="41"/>
        <v>249.45</v>
      </c>
      <c r="AC156" s="457">
        <f t="shared" si="42"/>
        <v>321.29000000000002</v>
      </c>
      <c r="AD156" s="456">
        <f t="shared" si="43"/>
        <v>120.63</v>
      </c>
      <c r="AE156" s="458">
        <f t="shared" si="44"/>
        <v>120</v>
      </c>
      <c r="AF156" s="457">
        <f t="shared" si="102"/>
        <v>2</v>
      </c>
      <c r="AG156" s="456">
        <f t="shared" si="46"/>
        <v>0</v>
      </c>
      <c r="AH156" s="457">
        <f t="shared" si="47"/>
        <v>0</v>
      </c>
      <c r="AI156" s="268">
        <f t="shared" si="48"/>
        <v>62.361300000000007</v>
      </c>
      <c r="AJ156" s="269">
        <f t="shared" si="49"/>
        <v>80.321354400000004</v>
      </c>
      <c r="AK156" s="270">
        <f t="shared" si="50"/>
        <v>30.156300000000002</v>
      </c>
      <c r="AL156" s="415">
        <f t="shared" si="51"/>
        <v>0</v>
      </c>
      <c r="AM156" s="259" t="str">
        <f>IF(AP156="","",IFERROR(VLOOKUP(AP156,CODES!$A$3:$D$1348,4,FALSE),"X"))&amp;IF(AQ156="","",IFERROR(VLOOKUP(AQ156,CODES!$A$3:$D$1348,4,FALSE),"X"))&amp;IF(AR156="","",IFERROR(VLOOKUP(AR156,CODES!$A$3:$D$1348,4,FALSE),"X"))&amp;IF(AS156="","",IFERROR(VLOOKUP(AS156,CODES!$A$3:$D$1348,4,FALSE),"X"))&amp;IF(AT156="","",IFERROR(VLOOKUP(AT156,CODES!$A$3:$D$1348,4,FALSE),"X"))&amp;IF(AU156="","",IFERROR(VLOOKUP(AU156,CODES!$A$3:$D$1348,4,FALSE),"X"))&amp;IF(AV156="","",IFERROR(VLOOKUP(AV156,CODES!$A$3:$D$1348,4,FALSE),"X"))&amp;IF(AW156="","",IFERROR(VLOOKUP(AW156,CODES!$A$3:$D$1348,4,FALSE),"X"))&amp;IF(AX156="","",IFERROR(VLOOKUP(AX156,CODES!$A$3:$D$1348,4,FALSE),"X"))&amp;IF(AY156="","",IFERROR(VLOOKUP(AY156,CODES!$A$3:$D$1348,4,FALSE),"X"))</f>
        <v>30</v>
      </c>
      <c r="AN156" s="258">
        <f>SUM(IFERROR(VLOOKUP(AP156,CODES!$A$3:$D$1348,4,FALSE)*BC156,0),IFERROR(VLOOKUP(AQ156,CODES!$A$3:$D$1348,4,FALSE)*BF156,0),IFERROR(VLOOKUP(AR156,CODES!$A$3:$D$1348,4,FALSE)*BI156,0),IFERROR(VLOOKUP(AS156,CODES!$A$3:$D$1348,4,FALSE)*BL156,0),IFERROR(VLOOKUP(AT156,CODES!$A$3:$D$1348,4,FALSE)*BO156,0),IFERROR(VLOOKUP(AU156,CODES!$A$3:$D$1348,4,FALSE)*BR156,0),IFERROR(VLOOKUP(AV156,CODES!$A$3:$D$1348,4,FALSE)*BU156,0),IFERROR(VLOOKUP(AW156,CODES!$A$3:$D$1348,4,FALSE)*BX156,0),IFERROR(VLOOKUP(AX156,CODES!$A$3:$D$1348,4,FALSE)*CA156,0),IFERROR(VLOOKUP(AY156,CODES!$A$3:$D$1348,4,FALSE)*CD156,0))</f>
        <v>30</v>
      </c>
      <c r="AO156" s="258">
        <f>SUM(IFERROR(VLOOKUP(AP156,CODES!$A$3:$D$1348,3,FALSE)*BC156,0),IFERROR(VLOOKUP(AQ156,CODES!$A$3:$D$1348,3,FALSE)*BF156,0),IFERROR(VLOOKUP(AR156,CODES!$A$3:$D$1348,3,FALSE)*BI156,0),IFERROR(VLOOKUP(AS156,CODES!$A$3:$D$1348,3,FALSE)*BL156,0),IFERROR(VLOOKUP(AT156,CODES!$A$3:$D$1348,3,FALSE)*BO156,0),IFERROR(VLOOKUP(AU156,CODES!$A$3:$D$1348,3,FALSE)*BR156,0),IFERROR(VLOOKUP(AV156,CODES!$A$3:$D$1348,3,FALSE)*BU156,0),IFERROR(VLOOKUP(AW156,CODES!$A$3:$D$1348,3,FALSE)*BX156,0),IFERROR(VLOOKUP(AX156,CODES!$A$3:$D$1348,3,FALSE)*CA156,0),IFERROR(VLOOKUP(AY156,CODES!$A$3:$D$1348,3,FALSE)*CD156,0))+B156</f>
        <v>64.290000000000006</v>
      </c>
      <c r="AP156" s="271" t="str">
        <f t="shared" si="103"/>
        <v>VI</v>
      </c>
      <c r="AQ156" s="271" t="str">
        <f t="shared" si="104"/>
        <v/>
      </c>
      <c r="AR156" s="271" t="str">
        <f t="shared" si="105"/>
        <v/>
      </c>
      <c r="AS156" s="271" t="str">
        <f t="shared" si="106"/>
        <v/>
      </c>
      <c r="AT156" s="271" t="str">
        <f t="shared" si="107"/>
        <v/>
      </c>
      <c r="AU156" s="271" t="str">
        <f t="shared" si="108"/>
        <v/>
      </c>
      <c r="AV156" s="271" t="str">
        <f t="shared" si="109"/>
        <v/>
      </c>
      <c r="AW156" s="271" t="str">
        <f t="shared" si="110"/>
        <v/>
      </c>
      <c r="AX156" s="271" t="str">
        <f t="shared" si="111"/>
        <v/>
      </c>
      <c r="AY156" s="271" t="str">
        <f t="shared" si="112"/>
        <v/>
      </c>
      <c r="AZ156" s="258">
        <f t="shared" si="62"/>
        <v>2</v>
      </c>
      <c r="BA156" s="258">
        <f t="shared" si="63"/>
        <v>3</v>
      </c>
      <c r="BB156" s="258">
        <f t="shared" si="113"/>
        <v>0</v>
      </c>
      <c r="BC156" s="258">
        <f t="shared" si="114"/>
        <v>1</v>
      </c>
      <c r="BD156" s="258">
        <f t="shared" si="66"/>
        <v>3</v>
      </c>
      <c r="BE156" s="258">
        <f t="shared" si="115"/>
        <v>0</v>
      </c>
      <c r="BF156" s="258">
        <f t="shared" si="116"/>
        <v>1</v>
      </c>
      <c r="BG156" s="258">
        <f t="shared" si="69"/>
        <v>3</v>
      </c>
      <c r="BH156" s="258">
        <f t="shared" si="117"/>
        <v>0</v>
      </c>
      <c r="BI156" s="258">
        <f t="shared" si="118"/>
        <v>1</v>
      </c>
      <c r="BJ156" s="258">
        <f t="shared" si="72"/>
        <v>3</v>
      </c>
      <c r="BK156" s="258">
        <f t="shared" si="119"/>
        <v>0</v>
      </c>
      <c r="BL156" s="258">
        <f t="shared" si="120"/>
        <v>1</v>
      </c>
      <c r="BM156" s="258">
        <f t="shared" si="75"/>
        <v>3</v>
      </c>
      <c r="BN156" s="258">
        <f t="shared" si="121"/>
        <v>0</v>
      </c>
      <c r="BO156" s="258">
        <f t="shared" si="122"/>
        <v>1</v>
      </c>
      <c r="BP156" s="258">
        <f t="shared" si="78"/>
        <v>3</v>
      </c>
      <c r="BQ156" s="258">
        <f t="shared" si="123"/>
        <v>0</v>
      </c>
      <c r="BR156" s="258">
        <f t="shared" si="124"/>
        <v>1</v>
      </c>
      <c r="BS156" s="258">
        <f t="shared" si="81"/>
        <v>3</v>
      </c>
      <c r="BT156" s="258">
        <f t="shared" si="125"/>
        <v>0</v>
      </c>
      <c r="BU156" s="258">
        <f t="shared" si="126"/>
        <v>1</v>
      </c>
      <c r="BV156" s="258">
        <f t="shared" si="84"/>
        <v>3</v>
      </c>
      <c r="BW156" s="258">
        <f t="shared" si="127"/>
        <v>0</v>
      </c>
      <c r="BX156" s="258">
        <f t="shared" si="128"/>
        <v>1</v>
      </c>
      <c r="BY156" s="258">
        <f t="shared" si="87"/>
        <v>3</v>
      </c>
      <c r="BZ156" s="258">
        <f t="shared" si="129"/>
        <v>0</v>
      </c>
      <c r="CA156" s="258">
        <f t="shared" si="130"/>
        <v>1</v>
      </c>
      <c r="CB156" s="258">
        <f t="shared" si="90"/>
        <v>3</v>
      </c>
      <c r="CC156" s="258">
        <f t="shared" si="131"/>
        <v>0</v>
      </c>
      <c r="CD156" s="258">
        <f t="shared" si="132"/>
        <v>1</v>
      </c>
    </row>
    <row r="157" spans="1:82">
      <c r="A157" s="258" t="s">
        <v>3789</v>
      </c>
      <c r="B157" s="258">
        <v>70.45</v>
      </c>
      <c r="C157" s="259"/>
      <c r="D157" s="258" t="s">
        <v>3790</v>
      </c>
      <c r="E157" s="719"/>
      <c r="F157" s="258"/>
      <c r="G157" s="258">
        <v>149</v>
      </c>
      <c r="H157" s="743" t="s">
        <v>3826</v>
      </c>
      <c r="I157" s="744"/>
      <c r="J157" s="739" t="s">
        <v>3827</v>
      </c>
      <c r="K157" s="745" t="s">
        <v>3703</v>
      </c>
      <c r="L157" s="745" t="s">
        <v>3608</v>
      </c>
      <c r="M157" s="272">
        <v>22</v>
      </c>
      <c r="N157" s="508">
        <f t="shared" si="30"/>
        <v>124.76</v>
      </c>
      <c r="O157" s="510">
        <f t="shared" si="133"/>
        <v>2744.7200000000003</v>
      </c>
      <c r="P157" s="260">
        <f t="shared" si="134"/>
        <v>75.72</v>
      </c>
      <c r="Q157" s="261">
        <f t="shared" si="135"/>
        <v>30</v>
      </c>
      <c r="R157" s="261">
        <f t="shared" si="96"/>
        <v>0</v>
      </c>
      <c r="S157" s="262" t="s">
        <v>3793</v>
      </c>
      <c r="T157" s="262"/>
      <c r="U157" s="263">
        <f t="shared" si="35"/>
        <v>1.288</v>
      </c>
      <c r="V157" s="264">
        <f>IF(E157="SP",1,IF(D157="",ExtraMargeMateriaal,(1-VLOOKUP(D157,TabelAankoop[],4,FALSE))))</f>
        <v>0.97</v>
      </c>
      <c r="W157" s="265">
        <f t="shared" si="36"/>
        <v>0.6885</v>
      </c>
      <c r="X157" s="266">
        <f t="shared" si="37"/>
        <v>1</v>
      </c>
      <c r="Y157" s="267">
        <f t="shared" si="38"/>
        <v>1.46</v>
      </c>
      <c r="Z157" s="267">
        <f t="shared" si="39"/>
        <v>1.1599999999999999</v>
      </c>
      <c r="AA157" s="268">
        <f t="shared" si="40"/>
        <v>2744.72</v>
      </c>
      <c r="AB157" s="456">
        <f t="shared" si="41"/>
        <v>1615.86</v>
      </c>
      <c r="AC157" s="457">
        <f t="shared" si="42"/>
        <v>2081.23</v>
      </c>
      <c r="AD157" s="456">
        <f t="shared" si="43"/>
        <v>663.44</v>
      </c>
      <c r="AE157" s="458">
        <f t="shared" si="44"/>
        <v>660</v>
      </c>
      <c r="AF157" s="457">
        <f t="shared" si="102"/>
        <v>11</v>
      </c>
      <c r="AG157" s="456">
        <f t="shared" si="46"/>
        <v>0</v>
      </c>
      <c r="AH157" s="457">
        <f t="shared" si="47"/>
        <v>0</v>
      </c>
      <c r="AI157" s="268">
        <f t="shared" si="48"/>
        <v>73.448399999999992</v>
      </c>
      <c r="AJ157" s="269">
        <f t="shared" si="49"/>
        <v>94.601539199999991</v>
      </c>
      <c r="AK157" s="270">
        <f t="shared" si="50"/>
        <v>30.156300000000002</v>
      </c>
      <c r="AL157" s="415">
        <f t="shared" si="51"/>
        <v>0</v>
      </c>
      <c r="AM157" s="259" t="str">
        <f>IF(AP157="","",IFERROR(VLOOKUP(AP157,CODES!$A$3:$D$1348,4,FALSE),"X"))&amp;IF(AQ157="","",IFERROR(VLOOKUP(AQ157,CODES!$A$3:$D$1348,4,FALSE),"X"))&amp;IF(AR157="","",IFERROR(VLOOKUP(AR157,CODES!$A$3:$D$1348,4,FALSE),"X"))&amp;IF(AS157="","",IFERROR(VLOOKUP(AS157,CODES!$A$3:$D$1348,4,FALSE),"X"))&amp;IF(AT157="","",IFERROR(VLOOKUP(AT157,CODES!$A$3:$D$1348,4,FALSE),"X"))&amp;IF(AU157="","",IFERROR(VLOOKUP(AU157,CODES!$A$3:$D$1348,4,FALSE),"X"))&amp;IF(AV157="","",IFERROR(VLOOKUP(AV157,CODES!$A$3:$D$1348,4,FALSE),"X"))&amp;IF(AW157="","",IFERROR(VLOOKUP(AW157,CODES!$A$3:$D$1348,4,FALSE),"X"))&amp;IF(AX157="","",IFERROR(VLOOKUP(AX157,CODES!$A$3:$D$1348,4,FALSE),"X"))&amp;IF(AY157="","",IFERROR(VLOOKUP(AY157,CODES!$A$3:$D$1348,4,FALSE),"X"))</f>
        <v>30</v>
      </c>
      <c r="AN157" s="258">
        <f>SUM(IFERROR(VLOOKUP(AP157,CODES!$A$3:$D$1348,4,FALSE)*BC157,0),IFERROR(VLOOKUP(AQ157,CODES!$A$3:$D$1348,4,FALSE)*BF157,0),IFERROR(VLOOKUP(AR157,CODES!$A$3:$D$1348,4,FALSE)*BI157,0),IFERROR(VLOOKUP(AS157,CODES!$A$3:$D$1348,4,FALSE)*BL157,0),IFERROR(VLOOKUP(AT157,CODES!$A$3:$D$1348,4,FALSE)*BO157,0),IFERROR(VLOOKUP(AU157,CODES!$A$3:$D$1348,4,FALSE)*BR157,0),IFERROR(VLOOKUP(AV157,CODES!$A$3:$D$1348,4,FALSE)*BU157,0),IFERROR(VLOOKUP(AW157,CODES!$A$3:$D$1348,4,FALSE)*BX157,0),IFERROR(VLOOKUP(AX157,CODES!$A$3:$D$1348,4,FALSE)*CA157,0),IFERROR(VLOOKUP(AY157,CODES!$A$3:$D$1348,4,FALSE)*CD157,0))</f>
        <v>30</v>
      </c>
      <c r="AO157" s="258">
        <f>SUM(IFERROR(VLOOKUP(AP157,CODES!$A$3:$D$1348,3,FALSE)*BC157,0),IFERROR(VLOOKUP(AQ157,CODES!$A$3:$D$1348,3,FALSE)*BF157,0),IFERROR(VLOOKUP(AR157,CODES!$A$3:$D$1348,3,FALSE)*BI157,0),IFERROR(VLOOKUP(AS157,CODES!$A$3:$D$1348,3,FALSE)*BL157,0),IFERROR(VLOOKUP(AT157,CODES!$A$3:$D$1348,3,FALSE)*BO157,0),IFERROR(VLOOKUP(AU157,CODES!$A$3:$D$1348,3,FALSE)*BR157,0),IFERROR(VLOOKUP(AV157,CODES!$A$3:$D$1348,3,FALSE)*BU157,0),IFERROR(VLOOKUP(AW157,CODES!$A$3:$D$1348,3,FALSE)*BX157,0),IFERROR(VLOOKUP(AX157,CODES!$A$3:$D$1348,3,FALSE)*CA157,0),IFERROR(VLOOKUP(AY157,CODES!$A$3:$D$1348,3,FALSE)*CD157,0))+B157</f>
        <v>75.72</v>
      </c>
      <c r="AP157" s="271" t="str">
        <f t="shared" si="103"/>
        <v>VI</v>
      </c>
      <c r="AQ157" s="271" t="str">
        <f t="shared" si="104"/>
        <v/>
      </c>
      <c r="AR157" s="271" t="str">
        <f t="shared" si="105"/>
        <v/>
      </c>
      <c r="AS157" s="271" t="str">
        <f t="shared" si="106"/>
        <v/>
      </c>
      <c r="AT157" s="271" t="str">
        <f t="shared" si="107"/>
        <v/>
      </c>
      <c r="AU157" s="271" t="str">
        <f t="shared" si="108"/>
        <v/>
      </c>
      <c r="AV157" s="271" t="str">
        <f t="shared" si="109"/>
        <v/>
      </c>
      <c r="AW157" s="271" t="str">
        <f t="shared" si="110"/>
        <v/>
      </c>
      <c r="AX157" s="271" t="str">
        <f t="shared" si="111"/>
        <v/>
      </c>
      <c r="AY157" s="271" t="str">
        <f t="shared" si="112"/>
        <v/>
      </c>
      <c r="AZ157" s="258">
        <f t="shared" si="62"/>
        <v>2</v>
      </c>
      <c r="BA157" s="258">
        <f t="shared" si="63"/>
        <v>3</v>
      </c>
      <c r="BB157" s="258">
        <f t="shared" si="113"/>
        <v>0</v>
      </c>
      <c r="BC157" s="258">
        <f t="shared" si="114"/>
        <v>1</v>
      </c>
      <c r="BD157" s="258">
        <f t="shared" si="66"/>
        <v>3</v>
      </c>
      <c r="BE157" s="258">
        <f t="shared" si="115"/>
        <v>0</v>
      </c>
      <c r="BF157" s="258">
        <f t="shared" si="116"/>
        <v>1</v>
      </c>
      <c r="BG157" s="258">
        <f t="shared" si="69"/>
        <v>3</v>
      </c>
      <c r="BH157" s="258">
        <f t="shared" si="117"/>
        <v>0</v>
      </c>
      <c r="BI157" s="258">
        <f t="shared" si="118"/>
        <v>1</v>
      </c>
      <c r="BJ157" s="258">
        <f t="shared" si="72"/>
        <v>3</v>
      </c>
      <c r="BK157" s="258">
        <f t="shared" si="119"/>
        <v>0</v>
      </c>
      <c r="BL157" s="258">
        <f t="shared" si="120"/>
        <v>1</v>
      </c>
      <c r="BM157" s="258">
        <f t="shared" si="75"/>
        <v>3</v>
      </c>
      <c r="BN157" s="258">
        <f t="shared" si="121"/>
        <v>0</v>
      </c>
      <c r="BO157" s="258">
        <f t="shared" si="122"/>
        <v>1</v>
      </c>
      <c r="BP157" s="258">
        <f t="shared" si="78"/>
        <v>3</v>
      </c>
      <c r="BQ157" s="258">
        <f t="shared" si="123"/>
        <v>0</v>
      </c>
      <c r="BR157" s="258">
        <f t="shared" si="124"/>
        <v>1</v>
      </c>
      <c r="BS157" s="258">
        <f t="shared" si="81"/>
        <v>3</v>
      </c>
      <c r="BT157" s="258">
        <f t="shared" si="125"/>
        <v>0</v>
      </c>
      <c r="BU157" s="258">
        <f t="shared" si="126"/>
        <v>1</v>
      </c>
      <c r="BV157" s="258">
        <f t="shared" si="84"/>
        <v>3</v>
      </c>
      <c r="BW157" s="258">
        <f t="shared" si="127"/>
        <v>0</v>
      </c>
      <c r="BX157" s="258">
        <f t="shared" si="128"/>
        <v>1</v>
      </c>
      <c r="BY157" s="258">
        <f t="shared" si="87"/>
        <v>3</v>
      </c>
      <c r="BZ157" s="258">
        <f t="shared" si="129"/>
        <v>0</v>
      </c>
      <c r="CA157" s="258">
        <f t="shared" si="130"/>
        <v>1</v>
      </c>
      <c r="CB157" s="258">
        <f t="shared" si="90"/>
        <v>3</v>
      </c>
      <c r="CC157" s="258">
        <f t="shared" si="131"/>
        <v>0</v>
      </c>
      <c r="CD157" s="258">
        <f t="shared" si="132"/>
        <v>1</v>
      </c>
    </row>
    <row r="158" spans="1:82">
      <c r="A158" s="258"/>
      <c r="B158" s="258"/>
      <c r="C158" s="259"/>
      <c r="D158" s="258"/>
      <c r="E158" s="258"/>
      <c r="F158" s="258"/>
      <c r="G158" s="258">
        <v>150</v>
      </c>
      <c r="H158" s="743" t="s">
        <v>3828</v>
      </c>
      <c r="I158" s="744"/>
      <c r="J158" s="739" t="s">
        <v>3829</v>
      </c>
      <c r="K158" s="745"/>
      <c r="L158" s="745"/>
      <c r="M158" s="272"/>
      <c r="N158" s="508">
        <f t="shared" si="30"/>
        <v>0</v>
      </c>
      <c r="O158" s="510">
        <f t="shared" si="133"/>
        <v>0</v>
      </c>
      <c r="P158" s="260">
        <f t="shared" si="134"/>
        <v>0</v>
      </c>
      <c r="Q158" s="261">
        <f t="shared" si="135"/>
        <v>0</v>
      </c>
      <c r="R158" s="261">
        <f t="shared" si="96"/>
        <v>0</v>
      </c>
      <c r="S158" s="262"/>
      <c r="T158" s="262"/>
      <c r="U158" s="263">
        <f t="shared" si="35"/>
        <v>1.288</v>
      </c>
      <c r="V158" s="264">
        <f>IF(E158="SP",1,IF(D158="",ExtraMargeMateriaal,(1-VLOOKUP(D158,TabelAankoop[],4,FALSE))))</f>
        <v>1</v>
      </c>
      <c r="W158" s="265">
        <f t="shared" si="36"/>
        <v>0.6885</v>
      </c>
      <c r="X158" s="266">
        <f t="shared" si="37"/>
        <v>1</v>
      </c>
      <c r="Y158" s="267">
        <f t="shared" si="38"/>
        <v>1.46</v>
      </c>
      <c r="Z158" s="267">
        <f t="shared" si="39"/>
        <v>1.1599999999999999</v>
      </c>
      <c r="AA158" s="268">
        <f t="shared" si="40"/>
        <v>0</v>
      </c>
      <c r="AB158" s="456">
        <f t="shared" si="41"/>
        <v>0</v>
      </c>
      <c r="AC158" s="457">
        <f t="shared" si="42"/>
        <v>0</v>
      </c>
      <c r="AD158" s="456">
        <f t="shared" si="43"/>
        <v>0</v>
      </c>
      <c r="AE158" s="458">
        <f t="shared" si="44"/>
        <v>0</v>
      </c>
      <c r="AF158" s="457">
        <f t="shared" si="102"/>
        <v>0</v>
      </c>
      <c r="AG158" s="456">
        <f t="shared" si="46"/>
        <v>0</v>
      </c>
      <c r="AH158" s="457">
        <f t="shared" si="47"/>
        <v>0</v>
      </c>
      <c r="AI158" s="268">
        <f t="shared" si="48"/>
        <v>0</v>
      </c>
      <c r="AJ158" s="269">
        <f t="shared" si="49"/>
        <v>0</v>
      </c>
      <c r="AK158" s="270">
        <f t="shared" si="50"/>
        <v>0</v>
      </c>
      <c r="AL158" s="415">
        <f t="shared" si="51"/>
        <v>0</v>
      </c>
      <c r="AM158" s="259" t="str">
        <f>IF(AP158="","",IFERROR(VLOOKUP(AP158,CODES!$A$3:$D$1348,4,FALSE),"X"))&amp;IF(AQ158="","",IFERROR(VLOOKUP(AQ158,CODES!$A$3:$D$1348,4,FALSE),"X"))&amp;IF(AR158="","",IFERROR(VLOOKUP(AR158,CODES!$A$3:$D$1348,4,FALSE),"X"))&amp;IF(AS158="","",IFERROR(VLOOKUP(AS158,CODES!$A$3:$D$1348,4,FALSE),"X"))&amp;IF(AT158="","",IFERROR(VLOOKUP(AT158,CODES!$A$3:$D$1348,4,FALSE),"X"))&amp;IF(AU158="","",IFERROR(VLOOKUP(AU158,CODES!$A$3:$D$1348,4,FALSE),"X"))&amp;IF(AV158="","",IFERROR(VLOOKUP(AV158,CODES!$A$3:$D$1348,4,FALSE),"X"))&amp;IF(AW158="","",IFERROR(VLOOKUP(AW158,CODES!$A$3:$D$1348,4,FALSE),"X"))&amp;IF(AX158="","",IFERROR(VLOOKUP(AX158,CODES!$A$3:$D$1348,4,FALSE),"X"))&amp;IF(AY158="","",IFERROR(VLOOKUP(AY158,CODES!$A$3:$D$1348,4,FALSE),"X"))</f>
        <v/>
      </c>
      <c r="AN158" s="258">
        <f>SUM(IFERROR(VLOOKUP(AP158,CODES!$A$3:$D$1348,4,FALSE)*BC158,0),IFERROR(VLOOKUP(AQ158,CODES!$A$3:$D$1348,4,FALSE)*BF158,0),IFERROR(VLOOKUP(AR158,CODES!$A$3:$D$1348,4,FALSE)*BI158,0),IFERROR(VLOOKUP(AS158,CODES!$A$3:$D$1348,4,FALSE)*BL158,0),IFERROR(VLOOKUP(AT158,CODES!$A$3:$D$1348,4,FALSE)*BO158,0),IFERROR(VLOOKUP(AU158,CODES!$A$3:$D$1348,4,FALSE)*BR158,0),IFERROR(VLOOKUP(AV158,CODES!$A$3:$D$1348,4,FALSE)*BU158,0),IFERROR(VLOOKUP(AW158,CODES!$A$3:$D$1348,4,FALSE)*BX158,0),IFERROR(VLOOKUP(AX158,CODES!$A$3:$D$1348,4,FALSE)*CA158,0),IFERROR(VLOOKUP(AY158,CODES!$A$3:$D$1348,4,FALSE)*CD158,0))</f>
        <v>0</v>
      </c>
      <c r="AO158" s="258">
        <f>SUM(IFERROR(VLOOKUP(AP158,CODES!$A$3:$D$1348,3,FALSE)*BC158,0),IFERROR(VLOOKUP(AQ158,CODES!$A$3:$D$1348,3,FALSE)*BF158,0),IFERROR(VLOOKUP(AR158,CODES!$A$3:$D$1348,3,FALSE)*BI158,0),IFERROR(VLOOKUP(AS158,CODES!$A$3:$D$1348,3,FALSE)*BL158,0),IFERROR(VLOOKUP(AT158,CODES!$A$3:$D$1348,3,FALSE)*BO158,0),IFERROR(VLOOKUP(AU158,CODES!$A$3:$D$1348,3,FALSE)*BR158,0),IFERROR(VLOOKUP(AV158,CODES!$A$3:$D$1348,3,FALSE)*BU158,0),IFERROR(VLOOKUP(AW158,CODES!$A$3:$D$1348,3,FALSE)*BX158,0),IFERROR(VLOOKUP(AX158,CODES!$A$3:$D$1348,3,FALSE)*CA158,0),IFERROR(VLOOKUP(AY158,CODES!$A$3:$D$1348,3,FALSE)*CD158,0))+B158</f>
        <v>0</v>
      </c>
      <c r="AP158" s="271" t="str">
        <f t="shared" si="103"/>
        <v/>
      </c>
      <c r="AQ158" s="271" t="str">
        <f t="shared" si="104"/>
        <v/>
      </c>
      <c r="AR158" s="271" t="str">
        <f t="shared" si="105"/>
        <v/>
      </c>
      <c r="AS158" s="271" t="str">
        <f t="shared" si="106"/>
        <v/>
      </c>
      <c r="AT158" s="271" t="str">
        <f t="shared" si="107"/>
        <v/>
      </c>
      <c r="AU158" s="271" t="str">
        <f t="shared" si="108"/>
        <v/>
      </c>
      <c r="AV158" s="271" t="str">
        <f t="shared" si="109"/>
        <v/>
      </c>
      <c r="AW158" s="271" t="str">
        <f t="shared" si="110"/>
        <v/>
      </c>
      <c r="AX158" s="271" t="str">
        <f t="shared" si="111"/>
        <v/>
      </c>
      <c r="AY158" s="271" t="str">
        <f t="shared" si="112"/>
        <v/>
      </c>
      <c r="AZ158" s="258">
        <f t="shared" si="62"/>
        <v>0</v>
      </c>
      <c r="BA158" s="258">
        <f t="shared" si="63"/>
        <v>1</v>
      </c>
      <c r="BB158" s="258">
        <f t="shared" si="113"/>
        <v>0</v>
      </c>
      <c r="BC158" s="258">
        <f t="shared" si="114"/>
        <v>1</v>
      </c>
      <c r="BD158" s="258">
        <f t="shared" si="66"/>
        <v>1</v>
      </c>
      <c r="BE158" s="258">
        <f t="shared" si="115"/>
        <v>0</v>
      </c>
      <c r="BF158" s="258">
        <f t="shared" si="116"/>
        <v>1</v>
      </c>
      <c r="BG158" s="258">
        <f t="shared" si="69"/>
        <v>1</v>
      </c>
      <c r="BH158" s="258">
        <f t="shared" si="117"/>
        <v>0</v>
      </c>
      <c r="BI158" s="258">
        <f t="shared" si="118"/>
        <v>1</v>
      </c>
      <c r="BJ158" s="258">
        <f t="shared" si="72"/>
        <v>1</v>
      </c>
      <c r="BK158" s="258">
        <f t="shared" si="119"/>
        <v>0</v>
      </c>
      <c r="BL158" s="258">
        <f t="shared" si="120"/>
        <v>1</v>
      </c>
      <c r="BM158" s="258">
        <f t="shared" si="75"/>
        <v>1</v>
      </c>
      <c r="BN158" s="258">
        <f t="shared" si="121"/>
        <v>0</v>
      </c>
      <c r="BO158" s="258">
        <f t="shared" si="122"/>
        <v>1</v>
      </c>
      <c r="BP158" s="258">
        <f t="shared" si="78"/>
        <v>1</v>
      </c>
      <c r="BQ158" s="258">
        <f t="shared" si="123"/>
        <v>0</v>
      </c>
      <c r="BR158" s="258">
        <f t="shared" si="124"/>
        <v>1</v>
      </c>
      <c r="BS158" s="258">
        <f t="shared" si="81"/>
        <v>1</v>
      </c>
      <c r="BT158" s="258">
        <f t="shared" si="125"/>
        <v>0</v>
      </c>
      <c r="BU158" s="258">
        <f t="shared" si="126"/>
        <v>1</v>
      </c>
      <c r="BV158" s="258">
        <f t="shared" si="84"/>
        <v>1</v>
      </c>
      <c r="BW158" s="258">
        <f t="shared" si="127"/>
        <v>0</v>
      </c>
      <c r="BX158" s="258">
        <f t="shared" si="128"/>
        <v>1</v>
      </c>
      <c r="BY158" s="258">
        <f t="shared" si="87"/>
        <v>1</v>
      </c>
      <c r="BZ158" s="258">
        <f t="shared" si="129"/>
        <v>0</v>
      </c>
      <c r="CA158" s="258">
        <f t="shared" si="130"/>
        <v>1</v>
      </c>
      <c r="CB158" s="258">
        <f t="shared" si="90"/>
        <v>1</v>
      </c>
      <c r="CC158" s="258">
        <f t="shared" si="131"/>
        <v>0</v>
      </c>
      <c r="CD158" s="258">
        <f t="shared" si="132"/>
        <v>1</v>
      </c>
    </row>
    <row r="159" spans="1:82">
      <c r="A159" s="258" t="s">
        <v>3789</v>
      </c>
      <c r="B159" s="258">
        <v>80</v>
      </c>
      <c r="C159" s="259"/>
      <c r="D159" s="258" t="s">
        <v>3790</v>
      </c>
      <c r="E159" s="719"/>
      <c r="F159" s="258"/>
      <c r="G159" s="258">
        <v>151</v>
      </c>
      <c r="H159" s="743" t="s">
        <v>3830</v>
      </c>
      <c r="I159" s="744"/>
      <c r="J159" s="739" t="s">
        <v>3831</v>
      </c>
      <c r="K159" s="745" t="s">
        <v>3703</v>
      </c>
      <c r="L159" s="745" t="s">
        <v>3608</v>
      </c>
      <c r="M159" s="272">
        <v>131</v>
      </c>
      <c r="N159" s="508">
        <f t="shared" si="30"/>
        <v>136.69</v>
      </c>
      <c r="O159" s="510">
        <f t="shared" si="133"/>
        <v>17906.39</v>
      </c>
      <c r="P159" s="260">
        <f t="shared" si="134"/>
        <v>85.27</v>
      </c>
      <c r="Q159" s="261">
        <f t="shared" si="135"/>
        <v>30</v>
      </c>
      <c r="R159" s="261">
        <f t="shared" si="96"/>
        <v>0</v>
      </c>
      <c r="S159" s="262" t="s">
        <v>3823</v>
      </c>
      <c r="T159" s="262"/>
      <c r="U159" s="263">
        <f t="shared" si="35"/>
        <v>1.288</v>
      </c>
      <c r="V159" s="264">
        <f>IF(E159="SP",1,IF(D159="",ExtraMargeMateriaal,(1-VLOOKUP(D159,TabelAankoop[],4,FALSE))))</f>
        <v>0.97</v>
      </c>
      <c r="W159" s="265">
        <f t="shared" si="36"/>
        <v>0.6885</v>
      </c>
      <c r="X159" s="266">
        <f t="shared" si="37"/>
        <v>1</v>
      </c>
      <c r="Y159" s="267">
        <f t="shared" si="38"/>
        <v>1.46</v>
      </c>
      <c r="Z159" s="267">
        <f t="shared" si="39"/>
        <v>1.1599999999999999</v>
      </c>
      <c r="AA159" s="268">
        <f t="shared" si="40"/>
        <v>17906.39</v>
      </c>
      <c r="AB159" s="456">
        <f t="shared" si="41"/>
        <v>10835.26</v>
      </c>
      <c r="AC159" s="457">
        <f t="shared" si="42"/>
        <v>13955.81</v>
      </c>
      <c r="AD159" s="456">
        <f t="shared" si="43"/>
        <v>3950.48</v>
      </c>
      <c r="AE159" s="458">
        <f t="shared" si="44"/>
        <v>3930</v>
      </c>
      <c r="AF159" s="457">
        <f t="shared" si="102"/>
        <v>65.5</v>
      </c>
      <c r="AG159" s="456">
        <f t="shared" si="46"/>
        <v>0</v>
      </c>
      <c r="AH159" s="457">
        <f t="shared" si="47"/>
        <v>0</v>
      </c>
      <c r="AI159" s="268">
        <f t="shared" si="48"/>
        <v>82.7119</v>
      </c>
      <c r="AJ159" s="269">
        <f t="shared" si="49"/>
        <v>106.5329272</v>
      </c>
      <c r="AK159" s="270">
        <f t="shared" si="50"/>
        <v>30.156300000000002</v>
      </c>
      <c r="AL159" s="415">
        <f t="shared" si="51"/>
        <v>0</v>
      </c>
      <c r="AM159" s="259" t="str">
        <f>IF(AP159="","",IFERROR(VLOOKUP(AP159,CODES!$A$3:$D$1348,4,FALSE),"X"))&amp;IF(AQ159="","",IFERROR(VLOOKUP(AQ159,CODES!$A$3:$D$1348,4,FALSE),"X"))&amp;IF(AR159="","",IFERROR(VLOOKUP(AR159,CODES!$A$3:$D$1348,4,FALSE),"X"))&amp;IF(AS159="","",IFERROR(VLOOKUP(AS159,CODES!$A$3:$D$1348,4,FALSE),"X"))&amp;IF(AT159="","",IFERROR(VLOOKUP(AT159,CODES!$A$3:$D$1348,4,FALSE),"X"))&amp;IF(AU159="","",IFERROR(VLOOKUP(AU159,CODES!$A$3:$D$1348,4,FALSE),"X"))&amp;IF(AV159="","",IFERROR(VLOOKUP(AV159,CODES!$A$3:$D$1348,4,FALSE),"X"))&amp;IF(AW159="","",IFERROR(VLOOKUP(AW159,CODES!$A$3:$D$1348,4,FALSE),"X"))&amp;IF(AX159="","",IFERROR(VLOOKUP(AX159,CODES!$A$3:$D$1348,4,FALSE),"X"))&amp;IF(AY159="","",IFERROR(VLOOKUP(AY159,CODES!$A$3:$D$1348,4,FALSE),"X"))</f>
        <v>30</v>
      </c>
      <c r="AN159" s="258">
        <f>SUM(IFERROR(VLOOKUP(AP159,CODES!$A$3:$D$1348,4,FALSE)*BC159,0),IFERROR(VLOOKUP(AQ159,CODES!$A$3:$D$1348,4,FALSE)*BF159,0),IFERROR(VLOOKUP(AR159,CODES!$A$3:$D$1348,4,FALSE)*BI159,0),IFERROR(VLOOKUP(AS159,CODES!$A$3:$D$1348,4,FALSE)*BL159,0),IFERROR(VLOOKUP(AT159,CODES!$A$3:$D$1348,4,FALSE)*BO159,0),IFERROR(VLOOKUP(AU159,CODES!$A$3:$D$1348,4,FALSE)*BR159,0),IFERROR(VLOOKUP(AV159,CODES!$A$3:$D$1348,4,FALSE)*BU159,0),IFERROR(VLOOKUP(AW159,CODES!$A$3:$D$1348,4,FALSE)*BX159,0),IFERROR(VLOOKUP(AX159,CODES!$A$3:$D$1348,4,FALSE)*CA159,0),IFERROR(VLOOKUP(AY159,CODES!$A$3:$D$1348,4,FALSE)*CD159,0))</f>
        <v>30</v>
      </c>
      <c r="AO159" s="258">
        <f>SUM(IFERROR(VLOOKUP(AP159,CODES!$A$3:$D$1348,3,FALSE)*BC159,0),IFERROR(VLOOKUP(AQ159,CODES!$A$3:$D$1348,3,FALSE)*BF159,0),IFERROR(VLOOKUP(AR159,CODES!$A$3:$D$1348,3,FALSE)*BI159,0),IFERROR(VLOOKUP(AS159,CODES!$A$3:$D$1348,3,FALSE)*BL159,0),IFERROR(VLOOKUP(AT159,CODES!$A$3:$D$1348,3,FALSE)*BO159,0),IFERROR(VLOOKUP(AU159,CODES!$A$3:$D$1348,3,FALSE)*BR159,0),IFERROR(VLOOKUP(AV159,CODES!$A$3:$D$1348,3,FALSE)*BU159,0),IFERROR(VLOOKUP(AW159,CODES!$A$3:$D$1348,3,FALSE)*BX159,0),IFERROR(VLOOKUP(AX159,CODES!$A$3:$D$1348,3,FALSE)*CA159,0),IFERROR(VLOOKUP(AY159,CODES!$A$3:$D$1348,3,FALSE)*CD159,0))+B159</f>
        <v>85.27</v>
      </c>
      <c r="AP159" s="271" t="str">
        <f t="shared" si="103"/>
        <v>VI</v>
      </c>
      <c r="AQ159" s="271" t="str">
        <f t="shared" si="104"/>
        <v/>
      </c>
      <c r="AR159" s="271" t="str">
        <f t="shared" si="105"/>
        <v/>
      </c>
      <c r="AS159" s="271" t="str">
        <f t="shared" si="106"/>
        <v/>
      </c>
      <c r="AT159" s="271" t="str">
        <f t="shared" si="107"/>
        <v/>
      </c>
      <c r="AU159" s="271" t="str">
        <f t="shared" si="108"/>
        <v/>
      </c>
      <c r="AV159" s="271" t="str">
        <f t="shared" si="109"/>
        <v/>
      </c>
      <c r="AW159" s="271" t="str">
        <f t="shared" si="110"/>
        <v/>
      </c>
      <c r="AX159" s="271" t="str">
        <f t="shared" si="111"/>
        <v/>
      </c>
      <c r="AY159" s="271" t="str">
        <f t="shared" si="112"/>
        <v/>
      </c>
      <c r="AZ159" s="258">
        <f t="shared" si="62"/>
        <v>2</v>
      </c>
      <c r="BA159" s="258">
        <f t="shared" si="63"/>
        <v>3</v>
      </c>
      <c r="BB159" s="258">
        <f t="shared" si="113"/>
        <v>0</v>
      </c>
      <c r="BC159" s="258">
        <f t="shared" si="114"/>
        <v>1</v>
      </c>
      <c r="BD159" s="258">
        <f t="shared" si="66"/>
        <v>3</v>
      </c>
      <c r="BE159" s="258">
        <f t="shared" si="115"/>
        <v>0</v>
      </c>
      <c r="BF159" s="258">
        <f t="shared" si="116"/>
        <v>1</v>
      </c>
      <c r="BG159" s="258">
        <f t="shared" si="69"/>
        <v>3</v>
      </c>
      <c r="BH159" s="258">
        <f t="shared" si="117"/>
        <v>0</v>
      </c>
      <c r="BI159" s="258">
        <f t="shared" si="118"/>
        <v>1</v>
      </c>
      <c r="BJ159" s="258">
        <f t="shared" si="72"/>
        <v>3</v>
      </c>
      <c r="BK159" s="258">
        <f t="shared" si="119"/>
        <v>0</v>
      </c>
      <c r="BL159" s="258">
        <f t="shared" si="120"/>
        <v>1</v>
      </c>
      <c r="BM159" s="258">
        <f t="shared" si="75"/>
        <v>3</v>
      </c>
      <c r="BN159" s="258">
        <f t="shared" si="121"/>
        <v>0</v>
      </c>
      <c r="BO159" s="258">
        <f t="shared" si="122"/>
        <v>1</v>
      </c>
      <c r="BP159" s="258">
        <f t="shared" si="78"/>
        <v>3</v>
      </c>
      <c r="BQ159" s="258">
        <f t="shared" si="123"/>
        <v>0</v>
      </c>
      <c r="BR159" s="258">
        <f t="shared" si="124"/>
        <v>1</v>
      </c>
      <c r="BS159" s="258">
        <f t="shared" si="81"/>
        <v>3</v>
      </c>
      <c r="BT159" s="258">
        <f t="shared" si="125"/>
        <v>0</v>
      </c>
      <c r="BU159" s="258">
        <f t="shared" si="126"/>
        <v>1</v>
      </c>
      <c r="BV159" s="258">
        <f t="shared" si="84"/>
        <v>3</v>
      </c>
      <c r="BW159" s="258">
        <f t="shared" si="127"/>
        <v>0</v>
      </c>
      <c r="BX159" s="258">
        <f t="shared" si="128"/>
        <v>1</v>
      </c>
      <c r="BY159" s="258">
        <f t="shared" si="87"/>
        <v>3</v>
      </c>
      <c r="BZ159" s="258">
        <f t="shared" si="129"/>
        <v>0</v>
      </c>
      <c r="CA159" s="258">
        <f t="shared" si="130"/>
        <v>1</v>
      </c>
      <c r="CB159" s="258">
        <f t="shared" si="90"/>
        <v>3</v>
      </c>
      <c r="CC159" s="258">
        <f t="shared" si="131"/>
        <v>0</v>
      </c>
      <c r="CD159" s="258">
        <f t="shared" si="132"/>
        <v>1</v>
      </c>
    </row>
    <row r="160" spans="1:82">
      <c r="A160" s="258" t="s">
        <v>3789</v>
      </c>
      <c r="B160" s="258">
        <f>+B159</f>
        <v>80</v>
      </c>
      <c r="C160" s="259"/>
      <c r="D160" s="258" t="s">
        <v>3790</v>
      </c>
      <c r="E160" s="719"/>
      <c r="F160" s="258"/>
      <c r="G160" s="258">
        <v>152</v>
      </c>
      <c r="H160" s="743" t="s">
        <v>3832</v>
      </c>
      <c r="I160" s="744"/>
      <c r="J160" s="739" t="s">
        <v>3833</v>
      </c>
      <c r="K160" s="745" t="s">
        <v>3703</v>
      </c>
      <c r="L160" s="745" t="s">
        <v>3608</v>
      </c>
      <c r="M160" s="272">
        <v>14</v>
      </c>
      <c r="N160" s="508">
        <f t="shared" si="30"/>
        <v>136.69</v>
      </c>
      <c r="O160" s="510">
        <f t="shared" si="133"/>
        <v>1913.6599999999999</v>
      </c>
      <c r="P160" s="260">
        <f t="shared" si="134"/>
        <v>85.27</v>
      </c>
      <c r="Q160" s="261">
        <f t="shared" si="135"/>
        <v>30</v>
      </c>
      <c r="R160" s="261">
        <f t="shared" si="96"/>
        <v>0</v>
      </c>
      <c r="S160" s="262" t="s">
        <v>3823</v>
      </c>
      <c r="T160" s="262"/>
      <c r="U160" s="263">
        <f t="shared" si="35"/>
        <v>1.288</v>
      </c>
      <c r="V160" s="264">
        <f>IF(E160="SP",1,IF(D160="",ExtraMargeMateriaal,(1-VLOOKUP(D160,TabelAankoop[],4,FALSE))))</f>
        <v>0.97</v>
      </c>
      <c r="W160" s="265">
        <f t="shared" si="36"/>
        <v>0.6885</v>
      </c>
      <c r="X160" s="266">
        <f t="shared" si="37"/>
        <v>1</v>
      </c>
      <c r="Y160" s="267">
        <f t="shared" si="38"/>
        <v>1.46</v>
      </c>
      <c r="Z160" s="267">
        <f t="shared" si="39"/>
        <v>1.1599999999999999</v>
      </c>
      <c r="AA160" s="268">
        <f t="shared" si="40"/>
        <v>1913.66</v>
      </c>
      <c r="AB160" s="456">
        <f t="shared" si="41"/>
        <v>1157.97</v>
      </c>
      <c r="AC160" s="457">
        <f t="shared" si="42"/>
        <v>1491.46</v>
      </c>
      <c r="AD160" s="456">
        <f t="shared" si="43"/>
        <v>422.19</v>
      </c>
      <c r="AE160" s="458">
        <f t="shared" si="44"/>
        <v>420</v>
      </c>
      <c r="AF160" s="457">
        <f t="shared" si="102"/>
        <v>7</v>
      </c>
      <c r="AG160" s="456">
        <f t="shared" si="46"/>
        <v>0</v>
      </c>
      <c r="AH160" s="457">
        <f t="shared" si="47"/>
        <v>0</v>
      </c>
      <c r="AI160" s="268">
        <f t="shared" si="48"/>
        <v>82.7119</v>
      </c>
      <c r="AJ160" s="269">
        <f t="shared" si="49"/>
        <v>106.5329272</v>
      </c>
      <c r="AK160" s="270">
        <f t="shared" si="50"/>
        <v>30.156300000000002</v>
      </c>
      <c r="AL160" s="415">
        <f t="shared" si="51"/>
        <v>0</v>
      </c>
      <c r="AM160" s="259" t="str">
        <f>IF(AP160="","",IFERROR(VLOOKUP(AP160,CODES!$A$3:$D$1348,4,FALSE),"X"))&amp;IF(AQ160="","",IFERROR(VLOOKUP(AQ160,CODES!$A$3:$D$1348,4,FALSE),"X"))&amp;IF(AR160="","",IFERROR(VLOOKUP(AR160,CODES!$A$3:$D$1348,4,FALSE),"X"))&amp;IF(AS160="","",IFERROR(VLOOKUP(AS160,CODES!$A$3:$D$1348,4,FALSE),"X"))&amp;IF(AT160="","",IFERROR(VLOOKUP(AT160,CODES!$A$3:$D$1348,4,FALSE),"X"))&amp;IF(AU160="","",IFERROR(VLOOKUP(AU160,CODES!$A$3:$D$1348,4,FALSE),"X"))&amp;IF(AV160="","",IFERROR(VLOOKUP(AV160,CODES!$A$3:$D$1348,4,FALSE),"X"))&amp;IF(AW160="","",IFERROR(VLOOKUP(AW160,CODES!$A$3:$D$1348,4,FALSE),"X"))&amp;IF(AX160="","",IFERROR(VLOOKUP(AX160,CODES!$A$3:$D$1348,4,FALSE),"X"))&amp;IF(AY160="","",IFERROR(VLOOKUP(AY160,CODES!$A$3:$D$1348,4,FALSE),"X"))</f>
        <v>30</v>
      </c>
      <c r="AN160" s="258">
        <f>SUM(IFERROR(VLOOKUP(AP160,CODES!$A$3:$D$1348,4,FALSE)*BC160,0),IFERROR(VLOOKUP(AQ160,CODES!$A$3:$D$1348,4,FALSE)*BF160,0),IFERROR(VLOOKUP(AR160,CODES!$A$3:$D$1348,4,FALSE)*BI160,0),IFERROR(VLOOKUP(AS160,CODES!$A$3:$D$1348,4,FALSE)*BL160,0),IFERROR(VLOOKUP(AT160,CODES!$A$3:$D$1348,4,FALSE)*BO160,0),IFERROR(VLOOKUP(AU160,CODES!$A$3:$D$1348,4,FALSE)*BR160,0),IFERROR(VLOOKUP(AV160,CODES!$A$3:$D$1348,4,FALSE)*BU160,0),IFERROR(VLOOKUP(AW160,CODES!$A$3:$D$1348,4,FALSE)*BX160,0),IFERROR(VLOOKUP(AX160,CODES!$A$3:$D$1348,4,FALSE)*CA160,0),IFERROR(VLOOKUP(AY160,CODES!$A$3:$D$1348,4,FALSE)*CD160,0))</f>
        <v>30</v>
      </c>
      <c r="AO160" s="258">
        <f>SUM(IFERROR(VLOOKUP(AP160,CODES!$A$3:$D$1348,3,FALSE)*BC160,0),IFERROR(VLOOKUP(AQ160,CODES!$A$3:$D$1348,3,FALSE)*BF160,0),IFERROR(VLOOKUP(AR160,CODES!$A$3:$D$1348,3,FALSE)*BI160,0),IFERROR(VLOOKUP(AS160,CODES!$A$3:$D$1348,3,FALSE)*BL160,0),IFERROR(VLOOKUP(AT160,CODES!$A$3:$D$1348,3,FALSE)*BO160,0),IFERROR(VLOOKUP(AU160,CODES!$A$3:$D$1348,3,FALSE)*BR160,0),IFERROR(VLOOKUP(AV160,CODES!$A$3:$D$1348,3,FALSE)*BU160,0),IFERROR(VLOOKUP(AW160,CODES!$A$3:$D$1348,3,FALSE)*BX160,0),IFERROR(VLOOKUP(AX160,CODES!$A$3:$D$1348,3,FALSE)*CA160,0),IFERROR(VLOOKUP(AY160,CODES!$A$3:$D$1348,3,FALSE)*CD160,0))+B160</f>
        <v>85.27</v>
      </c>
      <c r="AP160" s="271" t="str">
        <f t="shared" si="103"/>
        <v>VI</v>
      </c>
      <c r="AQ160" s="271" t="str">
        <f t="shared" si="104"/>
        <v/>
      </c>
      <c r="AR160" s="271" t="str">
        <f t="shared" si="105"/>
        <v/>
      </c>
      <c r="AS160" s="271" t="str">
        <f t="shared" si="106"/>
        <v/>
      </c>
      <c r="AT160" s="271" t="str">
        <f t="shared" si="107"/>
        <v/>
      </c>
      <c r="AU160" s="271" t="str">
        <f t="shared" si="108"/>
        <v/>
      </c>
      <c r="AV160" s="271" t="str">
        <f t="shared" si="109"/>
        <v/>
      </c>
      <c r="AW160" s="271" t="str">
        <f t="shared" si="110"/>
        <v/>
      </c>
      <c r="AX160" s="271" t="str">
        <f t="shared" si="111"/>
        <v/>
      </c>
      <c r="AY160" s="271" t="str">
        <f t="shared" si="112"/>
        <v/>
      </c>
      <c r="AZ160" s="258">
        <f t="shared" si="62"/>
        <v>2</v>
      </c>
      <c r="BA160" s="258">
        <f t="shared" si="63"/>
        <v>3</v>
      </c>
      <c r="BB160" s="258">
        <f t="shared" si="113"/>
        <v>0</v>
      </c>
      <c r="BC160" s="258">
        <f t="shared" si="114"/>
        <v>1</v>
      </c>
      <c r="BD160" s="258">
        <f t="shared" si="66"/>
        <v>3</v>
      </c>
      <c r="BE160" s="258">
        <f t="shared" si="115"/>
        <v>0</v>
      </c>
      <c r="BF160" s="258">
        <f t="shared" si="116"/>
        <v>1</v>
      </c>
      <c r="BG160" s="258">
        <f t="shared" si="69"/>
        <v>3</v>
      </c>
      <c r="BH160" s="258">
        <f t="shared" si="117"/>
        <v>0</v>
      </c>
      <c r="BI160" s="258">
        <f t="shared" si="118"/>
        <v>1</v>
      </c>
      <c r="BJ160" s="258">
        <f t="shared" si="72"/>
        <v>3</v>
      </c>
      <c r="BK160" s="258">
        <f t="shared" si="119"/>
        <v>0</v>
      </c>
      <c r="BL160" s="258">
        <f t="shared" si="120"/>
        <v>1</v>
      </c>
      <c r="BM160" s="258">
        <f t="shared" si="75"/>
        <v>3</v>
      </c>
      <c r="BN160" s="258">
        <f t="shared" si="121"/>
        <v>0</v>
      </c>
      <c r="BO160" s="258">
        <f t="shared" si="122"/>
        <v>1</v>
      </c>
      <c r="BP160" s="258">
        <f t="shared" si="78"/>
        <v>3</v>
      </c>
      <c r="BQ160" s="258">
        <f t="shared" si="123"/>
        <v>0</v>
      </c>
      <c r="BR160" s="258">
        <f t="shared" si="124"/>
        <v>1</v>
      </c>
      <c r="BS160" s="258">
        <f t="shared" si="81"/>
        <v>3</v>
      </c>
      <c r="BT160" s="258">
        <f t="shared" si="125"/>
        <v>0</v>
      </c>
      <c r="BU160" s="258">
        <f t="shared" si="126"/>
        <v>1</v>
      </c>
      <c r="BV160" s="258">
        <f t="shared" si="84"/>
        <v>3</v>
      </c>
      <c r="BW160" s="258">
        <f t="shared" si="127"/>
        <v>0</v>
      </c>
      <c r="BX160" s="258">
        <f t="shared" si="128"/>
        <v>1</v>
      </c>
      <c r="BY160" s="258">
        <f t="shared" si="87"/>
        <v>3</v>
      </c>
      <c r="BZ160" s="258">
        <f t="shared" si="129"/>
        <v>0</v>
      </c>
      <c r="CA160" s="258">
        <f t="shared" si="130"/>
        <v>1</v>
      </c>
      <c r="CB160" s="258">
        <f t="shared" si="90"/>
        <v>3</v>
      </c>
      <c r="CC160" s="258">
        <f t="shared" si="131"/>
        <v>0</v>
      </c>
      <c r="CD160" s="258">
        <f t="shared" si="132"/>
        <v>1</v>
      </c>
    </row>
    <row r="161" spans="1:82">
      <c r="A161" s="258"/>
      <c r="B161" s="258"/>
      <c r="C161" s="259"/>
      <c r="D161" s="258"/>
      <c r="E161" s="258"/>
      <c r="F161" s="258"/>
      <c r="G161" s="258">
        <v>153</v>
      </c>
      <c r="H161" s="743" t="s">
        <v>3834</v>
      </c>
      <c r="I161" s="744"/>
      <c r="J161" s="739" t="s">
        <v>3835</v>
      </c>
      <c r="K161" s="745"/>
      <c r="L161" s="745"/>
      <c r="M161" s="272"/>
      <c r="N161" s="508">
        <f t="shared" si="30"/>
        <v>0</v>
      </c>
      <c r="O161" s="510">
        <f t="shared" si="133"/>
        <v>0</v>
      </c>
      <c r="P161" s="260">
        <f t="shared" si="134"/>
        <v>0</v>
      </c>
      <c r="Q161" s="261">
        <f t="shared" si="135"/>
        <v>0</v>
      </c>
      <c r="R161" s="261">
        <f t="shared" si="96"/>
        <v>0</v>
      </c>
      <c r="S161" s="262"/>
      <c r="T161" s="262"/>
      <c r="U161" s="263">
        <f t="shared" si="35"/>
        <v>1.288</v>
      </c>
      <c r="V161" s="264">
        <f>IF(E161="SP",1,IF(D161="",ExtraMargeMateriaal,(1-VLOOKUP(D161,TabelAankoop[],4,FALSE))))</f>
        <v>1</v>
      </c>
      <c r="W161" s="265">
        <f t="shared" si="36"/>
        <v>0.6885</v>
      </c>
      <c r="X161" s="266">
        <f t="shared" si="37"/>
        <v>1</v>
      </c>
      <c r="Y161" s="267">
        <f t="shared" si="38"/>
        <v>1.46</v>
      </c>
      <c r="Z161" s="267">
        <f t="shared" si="39"/>
        <v>1.1599999999999999</v>
      </c>
      <c r="AA161" s="268">
        <f t="shared" si="40"/>
        <v>0</v>
      </c>
      <c r="AB161" s="456">
        <f t="shared" si="41"/>
        <v>0</v>
      </c>
      <c r="AC161" s="457">
        <f t="shared" si="42"/>
        <v>0</v>
      </c>
      <c r="AD161" s="456">
        <f t="shared" si="43"/>
        <v>0</v>
      </c>
      <c r="AE161" s="458">
        <f t="shared" si="44"/>
        <v>0</v>
      </c>
      <c r="AF161" s="457">
        <f t="shared" si="102"/>
        <v>0</v>
      </c>
      <c r="AG161" s="456">
        <f t="shared" si="46"/>
        <v>0</v>
      </c>
      <c r="AH161" s="457">
        <f t="shared" si="47"/>
        <v>0</v>
      </c>
      <c r="AI161" s="268">
        <f t="shared" si="48"/>
        <v>0</v>
      </c>
      <c r="AJ161" s="269">
        <f t="shared" si="49"/>
        <v>0</v>
      </c>
      <c r="AK161" s="270">
        <f t="shared" si="50"/>
        <v>0</v>
      </c>
      <c r="AL161" s="415">
        <f t="shared" si="51"/>
        <v>0</v>
      </c>
      <c r="AM161" s="259" t="str">
        <f>IF(AP161="","",IFERROR(VLOOKUP(AP161,CODES!$A$3:$D$1348,4,FALSE),"X"))&amp;IF(AQ161="","",IFERROR(VLOOKUP(AQ161,CODES!$A$3:$D$1348,4,FALSE),"X"))&amp;IF(AR161="","",IFERROR(VLOOKUP(AR161,CODES!$A$3:$D$1348,4,FALSE),"X"))&amp;IF(AS161="","",IFERROR(VLOOKUP(AS161,CODES!$A$3:$D$1348,4,FALSE),"X"))&amp;IF(AT161="","",IFERROR(VLOOKUP(AT161,CODES!$A$3:$D$1348,4,FALSE),"X"))&amp;IF(AU161="","",IFERROR(VLOOKUP(AU161,CODES!$A$3:$D$1348,4,FALSE),"X"))&amp;IF(AV161="","",IFERROR(VLOOKUP(AV161,CODES!$A$3:$D$1348,4,FALSE),"X"))&amp;IF(AW161="","",IFERROR(VLOOKUP(AW161,CODES!$A$3:$D$1348,4,FALSE),"X"))&amp;IF(AX161="","",IFERROR(VLOOKUP(AX161,CODES!$A$3:$D$1348,4,FALSE),"X"))&amp;IF(AY161="","",IFERROR(VLOOKUP(AY161,CODES!$A$3:$D$1348,4,FALSE),"X"))</f>
        <v/>
      </c>
      <c r="AN161" s="258">
        <f>SUM(IFERROR(VLOOKUP(AP161,CODES!$A$3:$D$1348,4,FALSE)*BC161,0),IFERROR(VLOOKUP(AQ161,CODES!$A$3:$D$1348,4,FALSE)*BF161,0),IFERROR(VLOOKUP(AR161,CODES!$A$3:$D$1348,4,FALSE)*BI161,0),IFERROR(VLOOKUP(AS161,CODES!$A$3:$D$1348,4,FALSE)*BL161,0),IFERROR(VLOOKUP(AT161,CODES!$A$3:$D$1348,4,FALSE)*BO161,0),IFERROR(VLOOKUP(AU161,CODES!$A$3:$D$1348,4,FALSE)*BR161,0),IFERROR(VLOOKUP(AV161,CODES!$A$3:$D$1348,4,FALSE)*BU161,0),IFERROR(VLOOKUP(AW161,CODES!$A$3:$D$1348,4,FALSE)*BX161,0),IFERROR(VLOOKUP(AX161,CODES!$A$3:$D$1348,4,FALSE)*CA161,0),IFERROR(VLOOKUP(AY161,CODES!$A$3:$D$1348,4,FALSE)*CD161,0))</f>
        <v>0</v>
      </c>
      <c r="AO161" s="258">
        <f>SUM(IFERROR(VLOOKUP(AP161,CODES!$A$3:$D$1348,3,FALSE)*BC161,0),IFERROR(VLOOKUP(AQ161,CODES!$A$3:$D$1348,3,FALSE)*BF161,0),IFERROR(VLOOKUP(AR161,CODES!$A$3:$D$1348,3,FALSE)*BI161,0),IFERROR(VLOOKUP(AS161,CODES!$A$3:$D$1348,3,FALSE)*BL161,0),IFERROR(VLOOKUP(AT161,CODES!$A$3:$D$1348,3,FALSE)*BO161,0),IFERROR(VLOOKUP(AU161,CODES!$A$3:$D$1348,3,FALSE)*BR161,0),IFERROR(VLOOKUP(AV161,CODES!$A$3:$D$1348,3,FALSE)*BU161,0),IFERROR(VLOOKUP(AW161,CODES!$A$3:$D$1348,3,FALSE)*BX161,0),IFERROR(VLOOKUP(AX161,CODES!$A$3:$D$1348,3,FALSE)*CA161,0),IFERROR(VLOOKUP(AY161,CODES!$A$3:$D$1348,3,FALSE)*CD161,0))+B161</f>
        <v>0</v>
      </c>
      <c r="AP161" s="271" t="str">
        <f t="shared" si="103"/>
        <v/>
      </c>
      <c r="AQ161" s="271" t="str">
        <f t="shared" si="104"/>
        <v/>
      </c>
      <c r="AR161" s="271" t="str">
        <f t="shared" si="105"/>
        <v/>
      </c>
      <c r="AS161" s="271" t="str">
        <f t="shared" si="106"/>
        <v/>
      </c>
      <c r="AT161" s="271" t="str">
        <f t="shared" si="107"/>
        <v/>
      </c>
      <c r="AU161" s="271" t="str">
        <f t="shared" si="108"/>
        <v/>
      </c>
      <c r="AV161" s="271" t="str">
        <f t="shared" si="109"/>
        <v/>
      </c>
      <c r="AW161" s="271" t="str">
        <f t="shared" si="110"/>
        <v/>
      </c>
      <c r="AX161" s="271" t="str">
        <f t="shared" si="111"/>
        <v/>
      </c>
      <c r="AY161" s="271" t="str">
        <f t="shared" si="112"/>
        <v/>
      </c>
      <c r="AZ161" s="258">
        <f t="shared" si="62"/>
        <v>0</v>
      </c>
      <c r="BA161" s="258">
        <f t="shared" si="63"/>
        <v>1</v>
      </c>
      <c r="BB161" s="258">
        <f t="shared" si="113"/>
        <v>0</v>
      </c>
      <c r="BC161" s="258">
        <f t="shared" si="114"/>
        <v>1</v>
      </c>
      <c r="BD161" s="258">
        <f t="shared" si="66"/>
        <v>1</v>
      </c>
      <c r="BE161" s="258">
        <f t="shared" si="115"/>
        <v>0</v>
      </c>
      <c r="BF161" s="258">
        <f t="shared" si="116"/>
        <v>1</v>
      </c>
      <c r="BG161" s="258">
        <f t="shared" si="69"/>
        <v>1</v>
      </c>
      <c r="BH161" s="258">
        <f t="shared" si="117"/>
        <v>0</v>
      </c>
      <c r="BI161" s="258">
        <f t="shared" si="118"/>
        <v>1</v>
      </c>
      <c r="BJ161" s="258">
        <f t="shared" si="72"/>
        <v>1</v>
      </c>
      <c r="BK161" s="258">
        <f t="shared" si="119"/>
        <v>0</v>
      </c>
      <c r="BL161" s="258">
        <f t="shared" si="120"/>
        <v>1</v>
      </c>
      <c r="BM161" s="258">
        <f t="shared" si="75"/>
        <v>1</v>
      </c>
      <c r="BN161" s="258">
        <f t="shared" si="121"/>
        <v>0</v>
      </c>
      <c r="BO161" s="258">
        <f t="shared" si="122"/>
        <v>1</v>
      </c>
      <c r="BP161" s="258">
        <f t="shared" si="78"/>
        <v>1</v>
      </c>
      <c r="BQ161" s="258">
        <f t="shared" si="123"/>
        <v>0</v>
      </c>
      <c r="BR161" s="258">
        <f t="shared" si="124"/>
        <v>1</v>
      </c>
      <c r="BS161" s="258">
        <f t="shared" si="81"/>
        <v>1</v>
      </c>
      <c r="BT161" s="258">
        <f t="shared" si="125"/>
        <v>0</v>
      </c>
      <c r="BU161" s="258">
        <f t="shared" si="126"/>
        <v>1</v>
      </c>
      <c r="BV161" s="258">
        <f t="shared" si="84"/>
        <v>1</v>
      </c>
      <c r="BW161" s="258">
        <f t="shared" si="127"/>
        <v>0</v>
      </c>
      <c r="BX161" s="258">
        <f t="shared" si="128"/>
        <v>1</v>
      </c>
      <c r="BY161" s="258">
        <f t="shared" si="87"/>
        <v>1</v>
      </c>
      <c r="BZ161" s="258">
        <f t="shared" si="129"/>
        <v>0</v>
      </c>
      <c r="CA161" s="258">
        <f t="shared" si="130"/>
        <v>1</v>
      </c>
      <c r="CB161" s="258">
        <f t="shared" si="90"/>
        <v>1</v>
      </c>
      <c r="CC161" s="258">
        <f t="shared" si="131"/>
        <v>0</v>
      </c>
      <c r="CD161" s="258">
        <f t="shared" si="132"/>
        <v>1</v>
      </c>
    </row>
    <row r="162" spans="1:82">
      <c r="A162" s="258" t="s">
        <v>3789</v>
      </c>
      <c r="B162" s="258">
        <f>164.15+2</f>
        <v>166.15</v>
      </c>
      <c r="C162" s="259"/>
      <c r="D162" s="258" t="s">
        <v>3790</v>
      </c>
      <c r="E162" s="719"/>
      <c r="F162" s="258"/>
      <c r="G162" s="258">
        <v>154</v>
      </c>
      <c r="H162" s="743" t="s">
        <v>3836</v>
      </c>
      <c r="I162" s="744"/>
      <c r="J162" s="739" t="s">
        <v>3837</v>
      </c>
      <c r="K162" s="745" t="s">
        <v>3703</v>
      </c>
      <c r="L162" s="745" t="s">
        <v>3608</v>
      </c>
      <c r="M162" s="272">
        <v>29</v>
      </c>
      <c r="N162" s="508">
        <f t="shared" si="30"/>
        <v>244.32</v>
      </c>
      <c r="O162" s="510">
        <f t="shared" si="133"/>
        <v>7085.28</v>
      </c>
      <c r="P162" s="260">
        <f t="shared" si="134"/>
        <v>171.42000000000002</v>
      </c>
      <c r="Q162" s="261">
        <f t="shared" si="135"/>
        <v>30</v>
      </c>
      <c r="R162" s="261">
        <f t="shared" si="96"/>
        <v>0</v>
      </c>
      <c r="S162" s="262" t="s">
        <v>3838</v>
      </c>
      <c r="T162" s="262"/>
      <c r="U162" s="263">
        <f t="shared" si="35"/>
        <v>1.288</v>
      </c>
      <c r="V162" s="264">
        <f>IF(E162="SP",1,IF(D162="",ExtraMargeMateriaal,(1-VLOOKUP(D162,TabelAankoop[],4,FALSE))))</f>
        <v>0.97</v>
      </c>
      <c r="W162" s="265">
        <f t="shared" si="36"/>
        <v>0.6885</v>
      </c>
      <c r="X162" s="266">
        <f t="shared" si="37"/>
        <v>1</v>
      </c>
      <c r="Y162" s="267">
        <f t="shared" si="38"/>
        <v>1.46</v>
      </c>
      <c r="Z162" s="267">
        <f t="shared" si="39"/>
        <v>1.1599999999999999</v>
      </c>
      <c r="AA162" s="268">
        <f t="shared" si="40"/>
        <v>7085.28</v>
      </c>
      <c r="AB162" s="456">
        <f t="shared" si="41"/>
        <v>4822.04</v>
      </c>
      <c r="AC162" s="457">
        <f t="shared" si="42"/>
        <v>6210.79</v>
      </c>
      <c r="AD162" s="456">
        <f t="shared" si="43"/>
        <v>874.53</v>
      </c>
      <c r="AE162" s="458">
        <f t="shared" si="44"/>
        <v>870</v>
      </c>
      <c r="AF162" s="457">
        <f t="shared" si="102"/>
        <v>14.5</v>
      </c>
      <c r="AG162" s="456">
        <f t="shared" si="46"/>
        <v>0</v>
      </c>
      <c r="AH162" s="457">
        <f t="shared" si="47"/>
        <v>0</v>
      </c>
      <c r="AI162" s="268">
        <f t="shared" si="48"/>
        <v>166.2774</v>
      </c>
      <c r="AJ162" s="269">
        <f t="shared" si="49"/>
        <v>214.16529120000001</v>
      </c>
      <c r="AK162" s="270">
        <f t="shared" si="50"/>
        <v>30.156300000000002</v>
      </c>
      <c r="AL162" s="415">
        <f t="shared" si="51"/>
        <v>0</v>
      </c>
      <c r="AM162" s="259" t="str">
        <f>IF(AP162="","",IFERROR(VLOOKUP(AP162,CODES!$A$3:$D$1348,4,FALSE),"X"))&amp;IF(AQ162="","",IFERROR(VLOOKUP(AQ162,CODES!$A$3:$D$1348,4,FALSE),"X"))&amp;IF(AR162="","",IFERROR(VLOOKUP(AR162,CODES!$A$3:$D$1348,4,FALSE),"X"))&amp;IF(AS162="","",IFERROR(VLOOKUP(AS162,CODES!$A$3:$D$1348,4,FALSE),"X"))&amp;IF(AT162="","",IFERROR(VLOOKUP(AT162,CODES!$A$3:$D$1348,4,FALSE),"X"))&amp;IF(AU162="","",IFERROR(VLOOKUP(AU162,CODES!$A$3:$D$1348,4,FALSE),"X"))&amp;IF(AV162="","",IFERROR(VLOOKUP(AV162,CODES!$A$3:$D$1348,4,FALSE),"X"))&amp;IF(AW162="","",IFERROR(VLOOKUP(AW162,CODES!$A$3:$D$1348,4,FALSE),"X"))&amp;IF(AX162="","",IFERROR(VLOOKUP(AX162,CODES!$A$3:$D$1348,4,FALSE),"X"))&amp;IF(AY162="","",IFERROR(VLOOKUP(AY162,CODES!$A$3:$D$1348,4,FALSE),"X"))</f>
        <v>30</v>
      </c>
      <c r="AN162" s="258">
        <f>SUM(IFERROR(VLOOKUP(AP162,CODES!$A$3:$D$1348,4,FALSE)*BC162,0),IFERROR(VLOOKUP(AQ162,CODES!$A$3:$D$1348,4,FALSE)*BF162,0),IFERROR(VLOOKUP(AR162,CODES!$A$3:$D$1348,4,FALSE)*BI162,0),IFERROR(VLOOKUP(AS162,CODES!$A$3:$D$1348,4,FALSE)*BL162,0),IFERROR(VLOOKUP(AT162,CODES!$A$3:$D$1348,4,FALSE)*BO162,0),IFERROR(VLOOKUP(AU162,CODES!$A$3:$D$1348,4,FALSE)*BR162,0),IFERROR(VLOOKUP(AV162,CODES!$A$3:$D$1348,4,FALSE)*BU162,0),IFERROR(VLOOKUP(AW162,CODES!$A$3:$D$1348,4,FALSE)*BX162,0),IFERROR(VLOOKUP(AX162,CODES!$A$3:$D$1348,4,FALSE)*CA162,0),IFERROR(VLOOKUP(AY162,CODES!$A$3:$D$1348,4,FALSE)*CD162,0))</f>
        <v>30</v>
      </c>
      <c r="AO162" s="258">
        <f>SUM(IFERROR(VLOOKUP(AP162,CODES!$A$3:$D$1348,3,FALSE)*BC162,0),IFERROR(VLOOKUP(AQ162,CODES!$A$3:$D$1348,3,FALSE)*BF162,0),IFERROR(VLOOKUP(AR162,CODES!$A$3:$D$1348,3,FALSE)*BI162,0),IFERROR(VLOOKUP(AS162,CODES!$A$3:$D$1348,3,FALSE)*BL162,0),IFERROR(VLOOKUP(AT162,CODES!$A$3:$D$1348,3,FALSE)*BO162,0),IFERROR(VLOOKUP(AU162,CODES!$A$3:$D$1348,3,FALSE)*BR162,0),IFERROR(VLOOKUP(AV162,CODES!$A$3:$D$1348,3,FALSE)*BU162,0),IFERROR(VLOOKUP(AW162,CODES!$A$3:$D$1348,3,FALSE)*BX162,0),IFERROR(VLOOKUP(AX162,CODES!$A$3:$D$1348,3,FALSE)*CA162,0),IFERROR(VLOOKUP(AY162,CODES!$A$3:$D$1348,3,FALSE)*CD162,0))+B162</f>
        <v>171.42000000000002</v>
      </c>
      <c r="AP162" s="271" t="str">
        <f t="shared" si="103"/>
        <v>VI</v>
      </c>
      <c r="AQ162" s="271" t="str">
        <f t="shared" si="104"/>
        <v/>
      </c>
      <c r="AR162" s="271" t="str">
        <f t="shared" si="105"/>
        <v/>
      </c>
      <c r="AS162" s="271" t="str">
        <f t="shared" si="106"/>
        <v/>
      </c>
      <c r="AT162" s="271" t="str">
        <f t="shared" si="107"/>
        <v/>
      </c>
      <c r="AU162" s="271" t="str">
        <f t="shared" si="108"/>
        <v/>
      </c>
      <c r="AV162" s="271" t="str">
        <f t="shared" si="109"/>
        <v/>
      </c>
      <c r="AW162" s="271" t="str">
        <f t="shared" si="110"/>
        <v/>
      </c>
      <c r="AX162" s="271" t="str">
        <f t="shared" si="111"/>
        <v/>
      </c>
      <c r="AY162" s="271" t="str">
        <f t="shared" si="112"/>
        <v/>
      </c>
      <c r="AZ162" s="258">
        <f t="shared" si="62"/>
        <v>2</v>
      </c>
      <c r="BA162" s="258">
        <f t="shared" si="63"/>
        <v>3</v>
      </c>
      <c r="BB162" s="258">
        <f t="shared" si="113"/>
        <v>0</v>
      </c>
      <c r="BC162" s="258">
        <f t="shared" si="114"/>
        <v>1</v>
      </c>
      <c r="BD162" s="258">
        <f t="shared" si="66"/>
        <v>3</v>
      </c>
      <c r="BE162" s="258">
        <f t="shared" si="115"/>
        <v>0</v>
      </c>
      <c r="BF162" s="258">
        <f t="shared" si="116"/>
        <v>1</v>
      </c>
      <c r="BG162" s="258">
        <f t="shared" si="69"/>
        <v>3</v>
      </c>
      <c r="BH162" s="258">
        <f t="shared" si="117"/>
        <v>0</v>
      </c>
      <c r="BI162" s="258">
        <f t="shared" si="118"/>
        <v>1</v>
      </c>
      <c r="BJ162" s="258">
        <f t="shared" si="72"/>
        <v>3</v>
      </c>
      <c r="BK162" s="258">
        <f t="shared" si="119"/>
        <v>0</v>
      </c>
      <c r="BL162" s="258">
        <f t="shared" si="120"/>
        <v>1</v>
      </c>
      <c r="BM162" s="258">
        <f t="shared" si="75"/>
        <v>3</v>
      </c>
      <c r="BN162" s="258">
        <f t="shared" si="121"/>
        <v>0</v>
      </c>
      <c r="BO162" s="258">
        <f t="shared" si="122"/>
        <v>1</v>
      </c>
      <c r="BP162" s="258">
        <f t="shared" si="78"/>
        <v>3</v>
      </c>
      <c r="BQ162" s="258">
        <f t="shared" si="123"/>
        <v>0</v>
      </c>
      <c r="BR162" s="258">
        <f t="shared" si="124"/>
        <v>1</v>
      </c>
      <c r="BS162" s="258">
        <f t="shared" si="81"/>
        <v>3</v>
      </c>
      <c r="BT162" s="258">
        <f t="shared" si="125"/>
        <v>0</v>
      </c>
      <c r="BU162" s="258">
        <f t="shared" si="126"/>
        <v>1</v>
      </c>
      <c r="BV162" s="258">
        <f t="shared" si="84"/>
        <v>3</v>
      </c>
      <c r="BW162" s="258">
        <f t="shared" si="127"/>
        <v>0</v>
      </c>
      <c r="BX162" s="258">
        <f t="shared" si="128"/>
        <v>1</v>
      </c>
      <c r="BY162" s="258">
        <f t="shared" si="87"/>
        <v>3</v>
      </c>
      <c r="BZ162" s="258">
        <f t="shared" si="129"/>
        <v>0</v>
      </c>
      <c r="CA162" s="258">
        <f t="shared" si="130"/>
        <v>1</v>
      </c>
      <c r="CB162" s="258">
        <f t="shared" si="90"/>
        <v>3</v>
      </c>
      <c r="CC162" s="258">
        <f t="shared" si="131"/>
        <v>0</v>
      </c>
      <c r="CD162" s="258">
        <f t="shared" si="132"/>
        <v>1</v>
      </c>
    </row>
    <row r="163" spans="1:82">
      <c r="A163" s="258"/>
      <c r="B163" s="258"/>
      <c r="C163" s="259"/>
      <c r="D163" s="258"/>
      <c r="E163" s="258"/>
      <c r="F163" s="258"/>
      <c r="G163" s="258">
        <v>155</v>
      </c>
      <c r="H163" s="743" t="s">
        <v>3839</v>
      </c>
      <c r="I163" s="744"/>
      <c r="J163" s="748" t="s">
        <v>3840</v>
      </c>
      <c r="K163" s="749"/>
      <c r="L163" s="749"/>
      <c r="M163" s="738"/>
      <c r="N163" s="508">
        <f t="shared" si="30"/>
        <v>0</v>
      </c>
      <c r="O163" s="510">
        <f t="shared" si="133"/>
        <v>0</v>
      </c>
      <c r="P163" s="260">
        <f t="shared" si="134"/>
        <v>0</v>
      </c>
      <c r="Q163" s="261">
        <f t="shared" si="135"/>
        <v>0</v>
      </c>
      <c r="R163" s="261">
        <f t="shared" si="96"/>
        <v>0</v>
      </c>
      <c r="S163" s="262"/>
      <c r="T163" s="262"/>
      <c r="U163" s="263">
        <f t="shared" si="35"/>
        <v>1.288</v>
      </c>
      <c r="V163" s="264">
        <f>IF(E163="SP",1,IF(D163="",ExtraMargeMateriaal,(1-VLOOKUP(D163,TabelAankoop[],4,FALSE))))</f>
        <v>1</v>
      </c>
      <c r="W163" s="265">
        <f t="shared" si="36"/>
        <v>0.6885</v>
      </c>
      <c r="X163" s="266">
        <f t="shared" si="37"/>
        <v>1</v>
      </c>
      <c r="Y163" s="267">
        <f t="shared" si="38"/>
        <v>1.46</v>
      </c>
      <c r="Z163" s="267">
        <f t="shared" si="39"/>
        <v>1.1599999999999999</v>
      </c>
      <c r="AA163" s="268">
        <f t="shared" si="40"/>
        <v>0</v>
      </c>
      <c r="AB163" s="456">
        <f t="shared" si="41"/>
        <v>0</v>
      </c>
      <c r="AC163" s="457">
        <f t="shared" si="42"/>
        <v>0</v>
      </c>
      <c r="AD163" s="456">
        <f t="shared" si="43"/>
        <v>0</v>
      </c>
      <c r="AE163" s="458">
        <f t="shared" si="44"/>
        <v>0</v>
      </c>
      <c r="AF163" s="457">
        <f t="shared" si="102"/>
        <v>0</v>
      </c>
      <c r="AG163" s="456">
        <f t="shared" si="46"/>
        <v>0</v>
      </c>
      <c r="AH163" s="457">
        <f t="shared" si="47"/>
        <v>0</v>
      </c>
      <c r="AI163" s="268">
        <f t="shared" si="48"/>
        <v>0</v>
      </c>
      <c r="AJ163" s="269">
        <f t="shared" si="49"/>
        <v>0</v>
      </c>
      <c r="AK163" s="270">
        <f t="shared" si="50"/>
        <v>0</v>
      </c>
      <c r="AL163" s="415">
        <f t="shared" si="51"/>
        <v>0</v>
      </c>
      <c r="AM163" s="259" t="str">
        <f>IF(AP163="","",IFERROR(VLOOKUP(AP163,CODES!$A$3:$D$1348,4,FALSE),"X"))&amp;IF(AQ163="","",IFERROR(VLOOKUP(AQ163,CODES!$A$3:$D$1348,4,FALSE),"X"))&amp;IF(AR163="","",IFERROR(VLOOKUP(AR163,CODES!$A$3:$D$1348,4,FALSE),"X"))&amp;IF(AS163="","",IFERROR(VLOOKUP(AS163,CODES!$A$3:$D$1348,4,FALSE),"X"))&amp;IF(AT163="","",IFERROR(VLOOKUP(AT163,CODES!$A$3:$D$1348,4,FALSE),"X"))&amp;IF(AU163="","",IFERROR(VLOOKUP(AU163,CODES!$A$3:$D$1348,4,FALSE),"X"))&amp;IF(AV163="","",IFERROR(VLOOKUP(AV163,CODES!$A$3:$D$1348,4,FALSE),"X"))&amp;IF(AW163="","",IFERROR(VLOOKUP(AW163,CODES!$A$3:$D$1348,4,FALSE),"X"))&amp;IF(AX163="","",IFERROR(VLOOKUP(AX163,CODES!$A$3:$D$1348,4,FALSE),"X"))&amp;IF(AY163="","",IFERROR(VLOOKUP(AY163,CODES!$A$3:$D$1348,4,FALSE),"X"))</f>
        <v/>
      </c>
      <c r="AN163" s="258">
        <f>SUM(IFERROR(VLOOKUP(AP163,CODES!$A$3:$D$1348,4,FALSE)*BC163,0),IFERROR(VLOOKUP(AQ163,CODES!$A$3:$D$1348,4,FALSE)*BF163,0),IFERROR(VLOOKUP(AR163,CODES!$A$3:$D$1348,4,FALSE)*BI163,0),IFERROR(VLOOKUP(AS163,CODES!$A$3:$D$1348,4,FALSE)*BL163,0),IFERROR(VLOOKUP(AT163,CODES!$A$3:$D$1348,4,FALSE)*BO163,0),IFERROR(VLOOKUP(AU163,CODES!$A$3:$D$1348,4,FALSE)*BR163,0),IFERROR(VLOOKUP(AV163,CODES!$A$3:$D$1348,4,FALSE)*BU163,0),IFERROR(VLOOKUP(AW163,CODES!$A$3:$D$1348,4,FALSE)*BX163,0),IFERROR(VLOOKUP(AX163,CODES!$A$3:$D$1348,4,FALSE)*CA163,0),IFERROR(VLOOKUP(AY163,CODES!$A$3:$D$1348,4,FALSE)*CD163,0))</f>
        <v>0</v>
      </c>
      <c r="AO163" s="258">
        <f>SUM(IFERROR(VLOOKUP(AP163,CODES!$A$3:$D$1348,3,FALSE)*BC163,0),IFERROR(VLOOKUP(AQ163,CODES!$A$3:$D$1348,3,FALSE)*BF163,0),IFERROR(VLOOKUP(AR163,CODES!$A$3:$D$1348,3,FALSE)*BI163,0),IFERROR(VLOOKUP(AS163,CODES!$A$3:$D$1348,3,FALSE)*BL163,0),IFERROR(VLOOKUP(AT163,CODES!$A$3:$D$1348,3,FALSE)*BO163,0),IFERROR(VLOOKUP(AU163,CODES!$A$3:$D$1348,3,FALSE)*BR163,0),IFERROR(VLOOKUP(AV163,CODES!$A$3:$D$1348,3,FALSE)*BU163,0),IFERROR(VLOOKUP(AW163,CODES!$A$3:$D$1348,3,FALSE)*BX163,0),IFERROR(VLOOKUP(AX163,CODES!$A$3:$D$1348,3,FALSE)*CA163,0),IFERROR(VLOOKUP(AY163,CODES!$A$3:$D$1348,3,FALSE)*CD163,0))+B163</f>
        <v>0</v>
      </c>
      <c r="AP163" s="271" t="str">
        <f t="shared" si="103"/>
        <v/>
      </c>
      <c r="AQ163" s="271" t="str">
        <f t="shared" si="104"/>
        <v/>
      </c>
      <c r="AR163" s="271" t="str">
        <f t="shared" si="105"/>
        <v/>
      </c>
      <c r="AS163" s="271" t="str">
        <f t="shared" si="106"/>
        <v/>
      </c>
      <c r="AT163" s="271" t="str">
        <f t="shared" si="107"/>
        <v/>
      </c>
      <c r="AU163" s="271" t="str">
        <f t="shared" si="108"/>
        <v/>
      </c>
      <c r="AV163" s="271" t="str">
        <f t="shared" si="109"/>
        <v/>
      </c>
      <c r="AW163" s="271" t="str">
        <f t="shared" si="110"/>
        <v/>
      </c>
      <c r="AX163" s="271" t="str">
        <f t="shared" si="111"/>
        <v/>
      </c>
      <c r="AY163" s="271" t="str">
        <f t="shared" si="112"/>
        <v/>
      </c>
      <c r="AZ163" s="258">
        <f t="shared" si="62"/>
        <v>0</v>
      </c>
      <c r="BA163" s="258">
        <f t="shared" si="63"/>
        <v>1</v>
      </c>
      <c r="BB163" s="258">
        <f t="shared" si="113"/>
        <v>0</v>
      </c>
      <c r="BC163" s="258">
        <f t="shared" si="114"/>
        <v>1</v>
      </c>
      <c r="BD163" s="258">
        <f t="shared" si="66"/>
        <v>1</v>
      </c>
      <c r="BE163" s="258">
        <f t="shared" si="115"/>
        <v>0</v>
      </c>
      <c r="BF163" s="258">
        <f t="shared" si="116"/>
        <v>1</v>
      </c>
      <c r="BG163" s="258">
        <f t="shared" si="69"/>
        <v>1</v>
      </c>
      <c r="BH163" s="258">
        <f t="shared" si="117"/>
        <v>0</v>
      </c>
      <c r="BI163" s="258">
        <f t="shared" si="118"/>
        <v>1</v>
      </c>
      <c r="BJ163" s="258">
        <f t="shared" si="72"/>
        <v>1</v>
      </c>
      <c r="BK163" s="258">
        <f t="shared" si="119"/>
        <v>0</v>
      </c>
      <c r="BL163" s="258">
        <f t="shared" si="120"/>
        <v>1</v>
      </c>
      <c r="BM163" s="258">
        <f t="shared" si="75"/>
        <v>1</v>
      </c>
      <c r="BN163" s="258">
        <f t="shared" si="121"/>
        <v>0</v>
      </c>
      <c r="BO163" s="258">
        <f t="shared" si="122"/>
        <v>1</v>
      </c>
      <c r="BP163" s="258">
        <f t="shared" si="78"/>
        <v>1</v>
      </c>
      <c r="BQ163" s="258">
        <f t="shared" si="123"/>
        <v>0</v>
      </c>
      <c r="BR163" s="258">
        <f t="shared" si="124"/>
        <v>1</v>
      </c>
      <c r="BS163" s="258">
        <f t="shared" si="81"/>
        <v>1</v>
      </c>
      <c r="BT163" s="258">
        <f t="shared" si="125"/>
        <v>0</v>
      </c>
      <c r="BU163" s="258">
        <f t="shared" si="126"/>
        <v>1</v>
      </c>
      <c r="BV163" s="258">
        <f t="shared" si="84"/>
        <v>1</v>
      </c>
      <c r="BW163" s="258">
        <f t="shared" si="127"/>
        <v>0</v>
      </c>
      <c r="BX163" s="258">
        <f t="shared" si="128"/>
        <v>1</v>
      </c>
      <c r="BY163" s="258">
        <f t="shared" si="87"/>
        <v>1</v>
      </c>
      <c r="BZ163" s="258">
        <f t="shared" si="129"/>
        <v>0</v>
      </c>
      <c r="CA163" s="258">
        <f t="shared" si="130"/>
        <v>1</v>
      </c>
      <c r="CB163" s="258">
        <f t="shared" si="90"/>
        <v>1</v>
      </c>
      <c r="CC163" s="258">
        <f t="shared" si="131"/>
        <v>0</v>
      </c>
      <c r="CD163" s="258">
        <f t="shared" si="132"/>
        <v>1</v>
      </c>
    </row>
    <row r="164" spans="1:82">
      <c r="A164" s="258" t="s">
        <v>3789</v>
      </c>
      <c r="B164" s="258">
        <f>273.6+17.5</f>
        <v>291.10000000000002</v>
      </c>
      <c r="C164" s="259"/>
      <c r="D164" s="258" t="s">
        <v>3790</v>
      </c>
      <c r="E164" s="719"/>
      <c r="F164" s="717"/>
      <c r="G164" s="258">
        <v>156</v>
      </c>
      <c r="H164" s="743" t="s">
        <v>3841</v>
      </c>
      <c r="I164" s="744"/>
      <c r="J164" s="748" t="s">
        <v>3842</v>
      </c>
      <c r="K164" s="749" t="s">
        <v>3703</v>
      </c>
      <c r="L164" s="749" t="s">
        <v>3608</v>
      </c>
      <c r="M164" s="738">
        <v>15</v>
      </c>
      <c r="N164" s="508">
        <f t="shared" si="30"/>
        <v>400.43</v>
      </c>
      <c r="O164" s="510">
        <f t="shared" si="133"/>
        <v>6006.45</v>
      </c>
      <c r="P164" s="260">
        <f t="shared" si="134"/>
        <v>296.37</v>
      </c>
      <c r="Q164" s="261">
        <f t="shared" si="135"/>
        <v>30</v>
      </c>
      <c r="R164" s="261">
        <f t="shared" si="96"/>
        <v>0</v>
      </c>
      <c r="S164" s="262" t="s">
        <v>3793</v>
      </c>
      <c r="T164" s="262"/>
      <c r="U164" s="263">
        <f t="shared" si="35"/>
        <v>1.288</v>
      </c>
      <c r="V164" s="264">
        <f>IF(E164="SP",1,IF(D164="",ExtraMargeMateriaal,(1-VLOOKUP(D164,TabelAankoop[],4,FALSE))))</f>
        <v>0.97</v>
      </c>
      <c r="W164" s="265">
        <f t="shared" si="36"/>
        <v>0.6885</v>
      </c>
      <c r="X164" s="266">
        <f t="shared" si="37"/>
        <v>1</v>
      </c>
      <c r="Y164" s="267">
        <f t="shared" si="38"/>
        <v>1.46</v>
      </c>
      <c r="Z164" s="267">
        <f t="shared" si="39"/>
        <v>1.1599999999999999</v>
      </c>
      <c r="AA164" s="268">
        <f t="shared" si="40"/>
        <v>6006.45</v>
      </c>
      <c r="AB164" s="456">
        <f t="shared" si="41"/>
        <v>4312.18</v>
      </c>
      <c r="AC164" s="457">
        <f t="shared" si="42"/>
        <v>5554.09</v>
      </c>
      <c r="AD164" s="456">
        <f t="shared" si="43"/>
        <v>452.34</v>
      </c>
      <c r="AE164" s="458">
        <f t="shared" si="44"/>
        <v>450</v>
      </c>
      <c r="AF164" s="457">
        <f t="shared" si="102"/>
        <v>7.5</v>
      </c>
      <c r="AG164" s="456">
        <f t="shared" si="46"/>
        <v>0</v>
      </c>
      <c r="AH164" s="457">
        <f t="shared" si="47"/>
        <v>0</v>
      </c>
      <c r="AI164" s="268">
        <f t="shared" si="48"/>
        <v>287.47890000000001</v>
      </c>
      <c r="AJ164" s="269">
        <f t="shared" si="49"/>
        <v>370.2728232</v>
      </c>
      <c r="AK164" s="270">
        <f t="shared" si="50"/>
        <v>30.156300000000002</v>
      </c>
      <c r="AL164" s="415">
        <f t="shared" si="51"/>
        <v>0</v>
      </c>
      <c r="AM164" s="259" t="str">
        <f>IF(AP164="","",IFERROR(VLOOKUP(AP164,CODES!$A$3:$D$1348,4,FALSE),"X"))&amp;IF(AQ164="","",IFERROR(VLOOKUP(AQ164,CODES!$A$3:$D$1348,4,FALSE),"X"))&amp;IF(AR164="","",IFERROR(VLOOKUP(AR164,CODES!$A$3:$D$1348,4,FALSE),"X"))&amp;IF(AS164="","",IFERROR(VLOOKUP(AS164,CODES!$A$3:$D$1348,4,FALSE),"X"))&amp;IF(AT164="","",IFERROR(VLOOKUP(AT164,CODES!$A$3:$D$1348,4,FALSE),"X"))&amp;IF(AU164="","",IFERROR(VLOOKUP(AU164,CODES!$A$3:$D$1348,4,FALSE),"X"))&amp;IF(AV164="","",IFERROR(VLOOKUP(AV164,CODES!$A$3:$D$1348,4,FALSE),"X"))&amp;IF(AW164="","",IFERROR(VLOOKUP(AW164,CODES!$A$3:$D$1348,4,FALSE),"X"))&amp;IF(AX164="","",IFERROR(VLOOKUP(AX164,CODES!$A$3:$D$1348,4,FALSE),"X"))&amp;IF(AY164="","",IFERROR(VLOOKUP(AY164,CODES!$A$3:$D$1348,4,FALSE),"X"))</f>
        <v>30</v>
      </c>
      <c r="AN164" s="258">
        <f>SUM(IFERROR(VLOOKUP(AP164,CODES!$A$3:$D$1348,4,FALSE)*BC164,0),IFERROR(VLOOKUP(AQ164,CODES!$A$3:$D$1348,4,FALSE)*BF164,0),IFERROR(VLOOKUP(AR164,CODES!$A$3:$D$1348,4,FALSE)*BI164,0),IFERROR(VLOOKUP(AS164,CODES!$A$3:$D$1348,4,FALSE)*BL164,0),IFERROR(VLOOKUP(AT164,CODES!$A$3:$D$1348,4,FALSE)*BO164,0),IFERROR(VLOOKUP(AU164,CODES!$A$3:$D$1348,4,FALSE)*BR164,0),IFERROR(VLOOKUP(AV164,CODES!$A$3:$D$1348,4,FALSE)*BU164,0),IFERROR(VLOOKUP(AW164,CODES!$A$3:$D$1348,4,FALSE)*BX164,0),IFERROR(VLOOKUP(AX164,CODES!$A$3:$D$1348,4,FALSE)*CA164,0),IFERROR(VLOOKUP(AY164,CODES!$A$3:$D$1348,4,FALSE)*CD164,0))</f>
        <v>30</v>
      </c>
      <c r="AO164" s="258">
        <f>SUM(IFERROR(VLOOKUP(AP164,CODES!$A$3:$D$1348,3,FALSE)*BC164,0),IFERROR(VLOOKUP(AQ164,CODES!$A$3:$D$1348,3,FALSE)*BF164,0),IFERROR(VLOOKUP(AR164,CODES!$A$3:$D$1348,3,FALSE)*BI164,0),IFERROR(VLOOKUP(AS164,CODES!$A$3:$D$1348,3,FALSE)*BL164,0),IFERROR(VLOOKUP(AT164,CODES!$A$3:$D$1348,3,FALSE)*BO164,0),IFERROR(VLOOKUP(AU164,CODES!$A$3:$D$1348,3,FALSE)*BR164,0),IFERROR(VLOOKUP(AV164,CODES!$A$3:$D$1348,3,FALSE)*BU164,0),IFERROR(VLOOKUP(AW164,CODES!$A$3:$D$1348,3,FALSE)*BX164,0),IFERROR(VLOOKUP(AX164,CODES!$A$3:$D$1348,3,FALSE)*CA164,0),IFERROR(VLOOKUP(AY164,CODES!$A$3:$D$1348,3,FALSE)*CD164,0))+B164</f>
        <v>296.37</v>
      </c>
      <c r="AP164" s="271" t="str">
        <f t="shared" si="103"/>
        <v>VI</v>
      </c>
      <c r="AQ164" s="271" t="str">
        <f t="shared" si="104"/>
        <v/>
      </c>
      <c r="AR164" s="271" t="str">
        <f t="shared" si="105"/>
        <v/>
      </c>
      <c r="AS164" s="271" t="str">
        <f t="shared" si="106"/>
        <v/>
      </c>
      <c r="AT164" s="271" t="str">
        <f t="shared" si="107"/>
        <v/>
      </c>
      <c r="AU164" s="271" t="str">
        <f t="shared" si="108"/>
        <v/>
      </c>
      <c r="AV164" s="271" t="str">
        <f t="shared" si="109"/>
        <v/>
      </c>
      <c r="AW164" s="271" t="str">
        <f t="shared" si="110"/>
        <v/>
      </c>
      <c r="AX164" s="271" t="str">
        <f t="shared" si="111"/>
        <v/>
      </c>
      <c r="AY164" s="271" t="str">
        <f t="shared" si="112"/>
        <v/>
      </c>
      <c r="AZ164" s="258">
        <f t="shared" si="62"/>
        <v>2</v>
      </c>
      <c r="BA164" s="258">
        <f t="shared" si="63"/>
        <v>3</v>
      </c>
      <c r="BB164" s="258">
        <f t="shared" si="113"/>
        <v>0</v>
      </c>
      <c r="BC164" s="258">
        <f t="shared" si="114"/>
        <v>1</v>
      </c>
      <c r="BD164" s="258">
        <f t="shared" si="66"/>
        <v>3</v>
      </c>
      <c r="BE164" s="258">
        <f t="shared" si="115"/>
        <v>0</v>
      </c>
      <c r="BF164" s="258">
        <f t="shared" si="116"/>
        <v>1</v>
      </c>
      <c r="BG164" s="258">
        <f t="shared" si="69"/>
        <v>3</v>
      </c>
      <c r="BH164" s="258">
        <f t="shared" si="117"/>
        <v>0</v>
      </c>
      <c r="BI164" s="258">
        <f t="shared" si="118"/>
        <v>1</v>
      </c>
      <c r="BJ164" s="258">
        <f t="shared" si="72"/>
        <v>3</v>
      </c>
      <c r="BK164" s="258">
        <f t="shared" si="119"/>
        <v>0</v>
      </c>
      <c r="BL164" s="258">
        <f t="shared" si="120"/>
        <v>1</v>
      </c>
      <c r="BM164" s="258">
        <f t="shared" si="75"/>
        <v>3</v>
      </c>
      <c r="BN164" s="258">
        <f t="shared" si="121"/>
        <v>0</v>
      </c>
      <c r="BO164" s="258">
        <f t="shared" si="122"/>
        <v>1</v>
      </c>
      <c r="BP164" s="258">
        <f t="shared" si="78"/>
        <v>3</v>
      </c>
      <c r="BQ164" s="258">
        <f t="shared" si="123"/>
        <v>0</v>
      </c>
      <c r="BR164" s="258">
        <f t="shared" si="124"/>
        <v>1</v>
      </c>
      <c r="BS164" s="258">
        <f t="shared" si="81"/>
        <v>3</v>
      </c>
      <c r="BT164" s="258">
        <f t="shared" si="125"/>
        <v>0</v>
      </c>
      <c r="BU164" s="258">
        <f t="shared" si="126"/>
        <v>1</v>
      </c>
      <c r="BV164" s="258">
        <f t="shared" si="84"/>
        <v>3</v>
      </c>
      <c r="BW164" s="258">
        <f t="shared" si="127"/>
        <v>0</v>
      </c>
      <c r="BX164" s="258">
        <f t="shared" si="128"/>
        <v>1</v>
      </c>
      <c r="BY164" s="258">
        <f t="shared" si="87"/>
        <v>3</v>
      </c>
      <c r="BZ164" s="258">
        <f t="shared" si="129"/>
        <v>0</v>
      </c>
      <c r="CA164" s="258">
        <f t="shared" si="130"/>
        <v>1</v>
      </c>
      <c r="CB164" s="258">
        <f t="shared" si="90"/>
        <v>3</v>
      </c>
      <c r="CC164" s="258">
        <f t="shared" si="131"/>
        <v>0</v>
      </c>
      <c r="CD164" s="258">
        <f t="shared" si="132"/>
        <v>1</v>
      </c>
    </row>
    <row r="165" spans="1:82">
      <c r="A165" s="258"/>
      <c r="B165" s="258"/>
      <c r="C165" s="259"/>
      <c r="D165" s="258"/>
      <c r="E165" s="258"/>
      <c r="F165" s="258"/>
      <c r="G165" s="258">
        <v>157</v>
      </c>
      <c r="H165" s="743" t="s">
        <v>3843</v>
      </c>
      <c r="I165" s="744"/>
      <c r="J165" s="739" t="s">
        <v>3844</v>
      </c>
      <c r="K165" s="745"/>
      <c r="L165" s="745"/>
      <c r="M165" s="272"/>
      <c r="N165" s="508">
        <f t="shared" si="30"/>
        <v>0</v>
      </c>
      <c r="O165" s="510">
        <f t="shared" si="133"/>
        <v>0</v>
      </c>
      <c r="P165" s="260">
        <f t="shared" si="134"/>
        <v>0</v>
      </c>
      <c r="Q165" s="261">
        <f t="shared" si="135"/>
        <v>0</v>
      </c>
      <c r="R165" s="261">
        <f t="shared" si="96"/>
        <v>0</v>
      </c>
      <c r="S165" s="262"/>
      <c r="T165" s="262"/>
      <c r="U165" s="263">
        <f t="shared" si="35"/>
        <v>1.288</v>
      </c>
      <c r="V165" s="264">
        <f>IF(E165="SP",1,IF(D165="",ExtraMargeMateriaal,(1-VLOOKUP(D165,TabelAankoop[],4,FALSE))))</f>
        <v>1</v>
      </c>
      <c r="W165" s="265">
        <f t="shared" si="36"/>
        <v>0.6885</v>
      </c>
      <c r="X165" s="266">
        <f t="shared" si="37"/>
        <v>1</v>
      </c>
      <c r="Y165" s="267">
        <f t="shared" si="38"/>
        <v>1.46</v>
      </c>
      <c r="Z165" s="267">
        <f t="shared" si="39"/>
        <v>1.1599999999999999</v>
      </c>
      <c r="AA165" s="268">
        <f t="shared" si="40"/>
        <v>0</v>
      </c>
      <c r="AB165" s="456">
        <f t="shared" si="41"/>
        <v>0</v>
      </c>
      <c r="AC165" s="457">
        <f t="shared" si="42"/>
        <v>0</v>
      </c>
      <c r="AD165" s="456">
        <f t="shared" si="43"/>
        <v>0</v>
      </c>
      <c r="AE165" s="458">
        <f t="shared" si="44"/>
        <v>0</v>
      </c>
      <c r="AF165" s="457">
        <f t="shared" si="102"/>
        <v>0</v>
      </c>
      <c r="AG165" s="456">
        <f t="shared" si="46"/>
        <v>0</v>
      </c>
      <c r="AH165" s="457">
        <f t="shared" si="47"/>
        <v>0</v>
      </c>
      <c r="AI165" s="268">
        <f t="shared" si="48"/>
        <v>0</v>
      </c>
      <c r="AJ165" s="269">
        <f t="shared" si="49"/>
        <v>0</v>
      </c>
      <c r="AK165" s="270">
        <f t="shared" si="50"/>
        <v>0</v>
      </c>
      <c r="AL165" s="415">
        <f t="shared" si="51"/>
        <v>0</v>
      </c>
      <c r="AM165" s="259" t="str">
        <f>IF(AP165="","",IFERROR(VLOOKUP(AP165,CODES!$A$3:$D$1348,4,FALSE),"X"))&amp;IF(AQ165="","",IFERROR(VLOOKUP(AQ165,CODES!$A$3:$D$1348,4,FALSE),"X"))&amp;IF(AR165="","",IFERROR(VLOOKUP(AR165,CODES!$A$3:$D$1348,4,FALSE),"X"))&amp;IF(AS165="","",IFERROR(VLOOKUP(AS165,CODES!$A$3:$D$1348,4,FALSE),"X"))&amp;IF(AT165="","",IFERROR(VLOOKUP(AT165,CODES!$A$3:$D$1348,4,FALSE),"X"))&amp;IF(AU165="","",IFERROR(VLOOKUP(AU165,CODES!$A$3:$D$1348,4,FALSE),"X"))&amp;IF(AV165="","",IFERROR(VLOOKUP(AV165,CODES!$A$3:$D$1348,4,FALSE),"X"))&amp;IF(AW165="","",IFERROR(VLOOKUP(AW165,CODES!$A$3:$D$1348,4,FALSE),"X"))&amp;IF(AX165="","",IFERROR(VLOOKUP(AX165,CODES!$A$3:$D$1348,4,FALSE),"X"))&amp;IF(AY165="","",IFERROR(VLOOKUP(AY165,CODES!$A$3:$D$1348,4,FALSE),"X"))</f>
        <v/>
      </c>
      <c r="AN165" s="258">
        <f>SUM(IFERROR(VLOOKUP(AP165,CODES!$A$3:$D$1348,4,FALSE)*BC165,0),IFERROR(VLOOKUP(AQ165,CODES!$A$3:$D$1348,4,FALSE)*BF165,0),IFERROR(VLOOKUP(AR165,CODES!$A$3:$D$1348,4,FALSE)*BI165,0),IFERROR(VLOOKUP(AS165,CODES!$A$3:$D$1348,4,FALSE)*BL165,0),IFERROR(VLOOKUP(AT165,CODES!$A$3:$D$1348,4,FALSE)*BO165,0),IFERROR(VLOOKUP(AU165,CODES!$A$3:$D$1348,4,FALSE)*BR165,0),IFERROR(VLOOKUP(AV165,CODES!$A$3:$D$1348,4,FALSE)*BU165,0),IFERROR(VLOOKUP(AW165,CODES!$A$3:$D$1348,4,FALSE)*BX165,0),IFERROR(VLOOKUP(AX165,CODES!$A$3:$D$1348,4,FALSE)*CA165,0),IFERROR(VLOOKUP(AY165,CODES!$A$3:$D$1348,4,FALSE)*CD165,0))</f>
        <v>0</v>
      </c>
      <c r="AO165" s="258">
        <f>SUM(IFERROR(VLOOKUP(AP165,CODES!$A$3:$D$1348,3,FALSE)*BC165,0),IFERROR(VLOOKUP(AQ165,CODES!$A$3:$D$1348,3,FALSE)*BF165,0),IFERROR(VLOOKUP(AR165,CODES!$A$3:$D$1348,3,FALSE)*BI165,0),IFERROR(VLOOKUP(AS165,CODES!$A$3:$D$1348,3,FALSE)*BL165,0),IFERROR(VLOOKUP(AT165,CODES!$A$3:$D$1348,3,FALSE)*BO165,0),IFERROR(VLOOKUP(AU165,CODES!$A$3:$D$1348,3,FALSE)*BR165,0),IFERROR(VLOOKUP(AV165,CODES!$A$3:$D$1348,3,FALSE)*BU165,0),IFERROR(VLOOKUP(AW165,CODES!$A$3:$D$1348,3,FALSE)*BX165,0),IFERROR(VLOOKUP(AX165,CODES!$A$3:$D$1348,3,FALSE)*CA165,0),IFERROR(VLOOKUP(AY165,CODES!$A$3:$D$1348,3,FALSE)*CD165,0))+B165</f>
        <v>0</v>
      </c>
      <c r="AP165" s="271" t="str">
        <f t="shared" si="103"/>
        <v/>
      </c>
      <c r="AQ165" s="271" t="str">
        <f t="shared" si="104"/>
        <v/>
      </c>
      <c r="AR165" s="271" t="str">
        <f t="shared" si="105"/>
        <v/>
      </c>
      <c r="AS165" s="271" t="str">
        <f t="shared" si="106"/>
        <v/>
      </c>
      <c r="AT165" s="271" t="str">
        <f t="shared" si="107"/>
        <v/>
      </c>
      <c r="AU165" s="271" t="str">
        <f t="shared" si="108"/>
        <v/>
      </c>
      <c r="AV165" s="271" t="str">
        <f t="shared" si="109"/>
        <v/>
      </c>
      <c r="AW165" s="271" t="str">
        <f t="shared" si="110"/>
        <v/>
      </c>
      <c r="AX165" s="271" t="str">
        <f t="shared" si="111"/>
        <v/>
      </c>
      <c r="AY165" s="271" t="str">
        <f t="shared" si="112"/>
        <v/>
      </c>
      <c r="AZ165" s="258">
        <f t="shared" si="62"/>
        <v>0</v>
      </c>
      <c r="BA165" s="258">
        <f t="shared" si="63"/>
        <v>1</v>
      </c>
      <c r="BB165" s="258">
        <f t="shared" si="113"/>
        <v>0</v>
      </c>
      <c r="BC165" s="258">
        <f t="shared" si="114"/>
        <v>1</v>
      </c>
      <c r="BD165" s="258">
        <f t="shared" si="66"/>
        <v>1</v>
      </c>
      <c r="BE165" s="258">
        <f t="shared" si="115"/>
        <v>0</v>
      </c>
      <c r="BF165" s="258">
        <f t="shared" si="116"/>
        <v>1</v>
      </c>
      <c r="BG165" s="258">
        <f t="shared" si="69"/>
        <v>1</v>
      </c>
      <c r="BH165" s="258">
        <f t="shared" si="117"/>
        <v>0</v>
      </c>
      <c r="BI165" s="258">
        <f t="shared" si="118"/>
        <v>1</v>
      </c>
      <c r="BJ165" s="258">
        <f t="shared" si="72"/>
        <v>1</v>
      </c>
      <c r="BK165" s="258">
        <f t="shared" si="119"/>
        <v>0</v>
      </c>
      <c r="BL165" s="258">
        <f t="shared" si="120"/>
        <v>1</v>
      </c>
      <c r="BM165" s="258">
        <f t="shared" si="75"/>
        <v>1</v>
      </c>
      <c r="BN165" s="258">
        <f t="shared" si="121"/>
        <v>0</v>
      </c>
      <c r="BO165" s="258">
        <f t="shared" si="122"/>
        <v>1</v>
      </c>
      <c r="BP165" s="258">
        <f t="shared" si="78"/>
        <v>1</v>
      </c>
      <c r="BQ165" s="258">
        <f t="shared" si="123"/>
        <v>0</v>
      </c>
      <c r="BR165" s="258">
        <f t="shared" si="124"/>
        <v>1</v>
      </c>
      <c r="BS165" s="258">
        <f t="shared" si="81"/>
        <v>1</v>
      </c>
      <c r="BT165" s="258">
        <f t="shared" si="125"/>
        <v>0</v>
      </c>
      <c r="BU165" s="258">
        <f t="shared" si="126"/>
        <v>1</v>
      </c>
      <c r="BV165" s="258">
        <f t="shared" si="84"/>
        <v>1</v>
      </c>
      <c r="BW165" s="258">
        <f t="shared" si="127"/>
        <v>0</v>
      </c>
      <c r="BX165" s="258">
        <f t="shared" si="128"/>
        <v>1</v>
      </c>
      <c r="BY165" s="258">
        <f t="shared" si="87"/>
        <v>1</v>
      </c>
      <c r="BZ165" s="258">
        <f t="shared" si="129"/>
        <v>0</v>
      </c>
      <c r="CA165" s="258">
        <f t="shared" si="130"/>
        <v>1</v>
      </c>
      <c r="CB165" s="258">
        <f t="shared" si="90"/>
        <v>1</v>
      </c>
      <c r="CC165" s="258">
        <f t="shared" si="131"/>
        <v>0</v>
      </c>
      <c r="CD165" s="258">
        <f t="shared" si="132"/>
        <v>1</v>
      </c>
    </row>
    <row r="166" spans="1:82">
      <c r="A166" s="258" t="s">
        <v>3789</v>
      </c>
      <c r="B166" s="258">
        <v>27.9</v>
      </c>
      <c r="C166" s="259"/>
      <c r="D166" s="258" t="s">
        <v>3790</v>
      </c>
      <c r="E166" s="719"/>
      <c r="F166" s="258"/>
      <c r="G166" s="258">
        <v>158</v>
      </c>
      <c r="H166" s="743" t="s">
        <v>3845</v>
      </c>
      <c r="I166" s="744"/>
      <c r="J166" s="739" t="s">
        <v>3846</v>
      </c>
      <c r="K166" s="745" t="s">
        <v>3703</v>
      </c>
      <c r="L166" s="745" t="s">
        <v>3608</v>
      </c>
      <c r="M166" s="272">
        <v>62</v>
      </c>
      <c r="N166" s="508">
        <f t="shared" si="30"/>
        <v>71.599999999999994</v>
      </c>
      <c r="O166" s="510">
        <f t="shared" si="133"/>
        <v>4439.2</v>
      </c>
      <c r="P166" s="260">
        <f t="shared" si="134"/>
        <v>33.17</v>
      </c>
      <c r="Q166" s="261">
        <f t="shared" si="135"/>
        <v>30</v>
      </c>
      <c r="R166" s="261">
        <f t="shared" si="96"/>
        <v>0</v>
      </c>
      <c r="S166" s="262" t="s">
        <v>3793</v>
      </c>
      <c r="T166" s="262"/>
      <c r="U166" s="263">
        <f t="shared" si="35"/>
        <v>1.288</v>
      </c>
      <c r="V166" s="264">
        <f>IF(E166="SP",1,IF(D166="",ExtraMargeMateriaal,(1-VLOOKUP(D166,TabelAankoop[],4,FALSE))))</f>
        <v>0.97</v>
      </c>
      <c r="W166" s="265">
        <f t="shared" si="36"/>
        <v>0.6885</v>
      </c>
      <c r="X166" s="266">
        <f t="shared" si="37"/>
        <v>1</v>
      </c>
      <c r="Y166" s="267">
        <f t="shared" si="38"/>
        <v>1.46</v>
      </c>
      <c r="Z166" s="267">
        <f t="shared" si="39"/>
        <v>1.1599999999999999</v>
      </c>
      <c r="AA166" s="268">
        <f t="shared" si="40"/>
        <v>4439.2</v>
      </c>
      <c r="AB166" s="456">
        <f t="shared" si="41"/>
        <v>1994.84</v>
      </c>
      <c r="AC166" s="457">
        <f t="shared" si="42"/>
        <v>2569.36</v>
      </c>
      <c r="AD166" s="456">
        <f t="shared" si="43"/>
        <v>1869.69</v>
      </c>
      <c r="AE166" s="458">
        <f t="shared" si="44"/>
        <v>1860</v>
      </c>
      <c r="AF166" s="457">
        <f t="shared" si="102"/>
        <v>31</v>
      </c>
      <c r="AG166" s="456">
        <f t="shared" si="46"/>
        <v>0</v>
      </c>
      <c r="AH166" s="457">
        <f t="shared" si="47"/>
        <v>0</v>
      </c>
      <c r="AI166" s="268">
        <f t="shared" si="48"/>
        <v>32.174900000000001</v>
      </c>
      <c r="AJ166" s="269">
        <f t="shared" si="49"/>
        <v>41.441271200000003</v>
      </c>
      <c r="AK166" s="270">
        <f t="shared" si="50"/>
        <v>30.156300000000002</v>
      </c>
      <c r="AL166" s="415">
        <f t="shared" si="51"/>
        <v>0</v>
      </c>
      <c r="AM166" s="259" t="str">
        <f>IF(AP166="","",IFERROR(VLOOKUP(AP166,CODES!$A$3:$D$1348,4,FALSE),"X"))&amp;IF(AQ166="","",IFERROR(VLOOKUP(AQ166,CODES!$A$3:$D$1348,4,FALSE),"X"))&amp;IF(AR166="","",IFERROR(VLOOKUP(AR166,CODES!$A$3:$D$1348,4,FALSE),"X"))&amp;IF(AS166="","",IFERROR(VLOOKUP(AS166,CODES!$A$3:$D$1348,4,FALSE),"X"))&amp;IF(AT166="","",IFERROR(VLOOKUP(AT166,CODES!$A$3:$D$1348,4,FALSE),"X"))&amp;IF(AU166="","",IFERROR(VLOOKUP(AU166,CODES!$A$3:$D$1348,4,FALSE),"X"))&amp;IF(AV166="","",IFERROR(VLOOKUP(AV166,CODES!$A$3:$D$1348,4,FALSE),"X"))&amp;IF(AW166="","",IFERROR(VLOOKUP(AW166,CODES!$A$3:$D$1348,4,FALSE),"X"))&amp;IF(AX166="","",IFERROR(VLOOKUP(AX166,CODES!$A$3:$D$1348,4,FALSE),"X"))&amp;IF(AY166="","",IFERROR(VLOOKUP(AY166,CODES!$A$3:$D$1348,4,FALSE),"X"))</f>
        <v>30</v>
      </c>
      <c r="AN166" s="258">
        <f>SUM(IFERROR(VLOOKUP(AP166,CODES!$A$3:$D$1348,4,FALSE)*BC166,0),IFERROR(VLOOKUP(AQ166,CODES!$A$3:$D$1348,4,FALSE)*BF166,0),IFERROR(VLOOKUP(AR166,CODES!$A$3:$D$1348,4,FALSE)*BI166,0),IFERROR(VLOOKUP(AS166,CODES!$A$3:$D$1348,4,FALSE)*BL166,0),IFERROR(VLOOKUP(AT166,CODES!$A$3:$D$1348,4,FALSE)*BO166,0),IFERROR(VLOOKUP(AU166,CODES!$A$3:$D$1348,4,FALSE)*BR166,0),IFERROR(VLOOKUP(AV166,CODES!$A$3:$D$1348,4,FALSE)*BU166,0),IFERROR(VLOOKUP(AW166,CODES!$A$3:$D$1348,4,FALSE)*BX166,0),IFERROR(VLOOKUP(AX166,CODES!$A$3:$D$1348,4,FALSE)*CA166,0),IFERROR(VLOOKUP(AY166,CODES!$A$3:$D$1348,4,FALSE)*CD166,0))</f>
        <v>30</v>
      </c>
      <c r="AO166" s="258">
        <f>SUM(IFERROR(VLOOKUP(AP166,CODES!$A$3:$D$1348,3,FALSE)*BC166,0),IFERROR(VLOOKUP(AQ166,CODES!$A$3:$D$1348,3,FALSE)*BF166,0),IFERROR(VLOOKUP(AR166,CODES!$A$3:$D$1348,3,FALSE)*BI166,0),IFERROR(VLOOKUP(AS166,CODES!$A$3:$D$1348,3,FALSE)*BL166,0),IFERROR(VLOOKUP(AT166,CODES!$A$3:$D$1348,3,FALSE)*BO166,0),IFERROR(VLOOKUP(AU166,CODES!$A$3:$D$1348,3,FALSE)*BR166,0),IFERROR(VLOOKUP(AV166,CODES!$A$3:$D$1348,3,FALSE)*BU166,0),IFERROR(VLOOKUP(AW166,CODES!$A$3:$D$1348,3,FALSE)*BX166,0),IFERROR(VLOOKUP(AX166,CODES!$A$3:$D$1348,3,FALSE)*CA166,0),IFERROR(VLOOKUP(AY166,CODES!$A$3:$D$1348,3,FALSE)*CD166,0))+B166</f>
        <v>33.17</v>
      </c>
      <c r="AP166" s="271" t="str">
        <f t="shared" si="103"/>
        <v>VI</v>
      </c>
      <c r="AQ166" s="271" t="str">
        <f t="shared" si="104"/>
        <v/>
      </c>
      <c r="AR166" s="271" t="str">
        <f t="shared" si="105"/>
        <v/>
      </c>
      <c r="AS166" s="271" t="str">
        <f t="shared" si="106"/>
        <v/>
      </c>
      <c r="AT166" s="271" t="str">
        <f t="shared" si="107"/>
        <v/>
      </c>
      <c r="AU166" s="271" t="str">
        <f t="shared" si="108"/>
        <v/>
      </c>
      <c r="AV166" s="271" t="str">
        <f t="shared" si="109"/>
        <v/>
      </c>
      <c r="AW166" s="271" t="str">
        <f t="shared" si="110"/>
        <v/>
      </c>
      <c r="AX166" s="271" t="str">
        <f t="shared" si="111"/>
        <v/>
      </c>
      <c r="AY166" s="271" t="str">
        <f t="shared" si="112"/>
        <v/>
      </c>
      <c r="AZ166" s="258">
        <f t="shared" si="62"/>
        <v>2</v>
      </c>
      <c r="BA166" s="258">
        <f t="shared" si="63"/>
        <v>3</v>
      </c>
      <c r="BB166" s="258">
        <f t="shared" si="113"/>
        <v>0</v>
      </c>
      <c r="BC166" s="258">
        <f t="shared" si="114"/>
        <v>1</v>
      </c>
      <c r="BD166" s="258">
        <f t="shared" si="66"/>
        <v>3</v>
      </c>
      <c r="BE166" s="258">
        <f t="shared" si="115"/>
        <v>0</v>
      </c>
      <c r="BF166" s="258">
        <f t="shared" si="116"/>
        <v>1</v>
      </c>
      <c r="BG166" s="258">
        <f t="shared" si="69"/>
        <v>3</v>
      </c>
      <c r="BH166" s="258">
        <f t="shared" si="117"/>
        <v>0</v>
      </c>
      <c r="BI166" s="258">
        <f t="shared" si="118"/>
        <v>1</v>
      </c>
      <c r="BJ166" s="258">
        <f t="shared" si="72"/>
        <v>3</v>
      </c>
      <c r="BK166" s="258">
        <f t="shared" si="119"/>
        <v>0</v>
      </c>
      <c r="BL166" s="258">
        <f t="shared" si="120"/>
        <v>1</v>
      </c>
      <c r="BM166" s="258">
        <f t="shared" si="75"/>
        <v>3</v>
      </c>
      <c r="BN166" s="258">
        <f t="shared" si="121"/>
        <v>0</v>
      </c>
      <c r="BO166" s="258">
        <f t="shared" si="122"/>
        <v>1</v>
      </c>
      <c r="BP166" s="258">
        <f t="shared" si="78"/>
        <v>3</v>
      </c>
      <c r="BQ166" s="258">
        <f t="shared" si="123"/>
        <v>0</v>
      </c>
      <c r="BR166" s="258">
        <f t="shared" si="124"/>
        <v>1</v>
      </c>
      <c r="BS166" s="258">
        <f t="shared" si="81"/>
        <v>3</v>
      </c>
      <c r="BT166" s="258">
        <f t="shared" si="125"/>
        <v>0</v>
      </c>
      <c r="BU166" s="258">
        <f t="shared" si="126"/>
        <v>1</v>
      </c>
      <c r="BV166" s="258">
        <f t="shared" si="84"/>
        <v>3</v>
      </c>
      <c r="BW166" s="258">
        <f t="shared" si="127"/>
        <v>0</v>
      </c>
      <c r="BX166" s="258">
        <f t="shared" si="128"/>
        <v>1</v>
      </c>
      <c r="BY166" s="258">
        <f t="shared" si="87"/>
        <v>3</v>
      </c>
      <c r="BZ166" s="258">
        <f t="shared" si="129"/>
        <v>0</v>
      </c>
      <c r="CA166" s="258">
        <f t="shared" si="130"/>
        <v>1</v>
      </c>
      <c r="CB166" s="258">
        <f t="shared" si="90"/>
        <v>3</v>
      </c>
      <c r="CC166" s="258">
        <f t="shared" si="131"/>
        <v>0</v>
      </c>
      <c r="CD166" s="258">
        <f t="shared" si="132"/>
        <v>1</v>
      </c>
    </row>
    <row r="167" spans="1:82">
      <c r="A167" s="258" t="s">
        <v>3789</v>
      </c>
      <c r="B167" s="258">
        <v>91.13</v>
      </c>
      <c r="C167" s="259"/>
      <c r="D167" s="258" t="s">
        <v>3790</v>
      </c>
      <c r="E167" s="271"/>
      <c r="F167" s="258"/>
      <c r="G167" s="258">
        <v>159</v>
      </c>
      <c r="H167" s="743" t="s">
        <v>3847</v>
      </c>
      <c r="I167" s="744"/>
      <c r="J167" s="739" t="s">
        <v>3848</v>
      </c>
      <c r="K167" s="745" t="s">
        <v>3703</v>
      </c>
      <c r="L167" s="745" t="s">
        <v>3608</v>
      </c>
      <c r="M167" s="272">
        <v>33</v>
      </c>
      <c r="N167" s="508">
        <f t="shared" si="30"/>
        <v>150.59</v>
      </c>
      <c r="O167" s="510">
        <f t="shared" si="133"/>
        <v>4969.47</v>
      </c>
      <c r="P167" s="260">
        <f t="shared" si="134"/>
        <v>96.399999999999991</v>
      </c>
      <c r="Q167" s="261">
        <f t="shared" si="135"/>
        <v>30</v>
      </c>
      <c r="R167" s="261">
        <f t="shared" si="96"/>
        <v>0</v>
      </c>
      <c r="S167" s="262" t="s">
        <v>3793</v>
      </c>
      <c r="T167" s="262"/>
      <c r="U167" s="263">
        <f t="shared" si="35"/>
        <v>1.288</v>
      </c>
      <c r="V167" s="264">
        <f>IF(E167="SP",1,IF(D167="",ExtraMargeMateriaal,(1-VLOOKUP(D167,TabelAankoop[],4,FALSE))))</f>
        <v>0.97</v>
      </c>
      <c r="W167" s="265">
        <f t="shared" si="36"/>
        <v>0.6885</v>
      </c>
      <c r="X167" s="266">
        <f t="shared" si="37"/>
        <v>1</v>
      </c>
      <c r="Y167" s="267">
        <f t="shared" si="38"/>
        <v>1.46</v>
      </c>
      <c r="Z167" s="267">
        <f t="shared" si="39"/>
        <v>1.1599999999999999</v>
      </c>
      <c r="AA167" s="268">
        <f t="shared" si="40"/>
        <v>4969.47</v>
      </c>
      <c r="AB167" s="456">
        <f t="shared" si="41"/>
        <v>3085.76</v>
      </c>
      <c r="AC167" s="457">
        <f t="shared" si="42"/>
        <v>3974.46</v>
      </c>
      <c r="AD167" s="456">
        <f t="shared" si="43"/>
        <v>995.16</v>
      </c>
      <c r="AE167" s="458">
        <f t="shared" si="44"/>
        <v>990</v>
      </c>
      <c r="AF167" s="457">
        <f t="shared" si="102"/>
        <v>16.5</v>
      </c>
      <c r="AG167" s="456">
        <f t="shared" si="46"/>
        <v>0</v>
      </c>
      <c r="AH167" s="457">
        <f t="shared" si="47"/>
        <v>0</v>
      </c>
      <c r="AI167" s="268">
        <f t="shared" si="48"/>
        <v>93.507999999999996</v>
      </c>
      <c r="AJ167" s="269">
        <f t="shared" si="49"/>
        <v>120.438304</v>
      </c>
      <c r="AK167" s="270">
        <f t="shared" si="50"/>
        <v>30.156300000000002</v>
      </c>
      <c r="AL167" s="415">
        <f t="shared" si="51"/>
        <v>0</v>
      </c>
      <c r="AM167" s="259" t="str">
        <f>IF(AP167="","",IFERROR(VLOOKUP(AP167,CODES!$A$3:$D$1348,4,FALSE),"X"))&amp;IF(AQ167="","",IFERROR(VLOOKUP(AQ167,CODES!$A$3:$D$1348,4,FALSE),"X"))&amp;IF(AR167="","",IFERROR(VLOOKUP(AR167,CODES!$A$3:$D$1348,4,FALSE),"X"))&amp;IF(AS167="","",IFERROR(VLOOKUP(AS167,CODES!$A$3:$D$1348,4,FALSE),"X"))&amp;IF(AT167="","",IFERROR(VLOOKUP(AT167,CODES!$A$3:$D$1348,4,FALSE),"X"))&amp;IF(AU167="","",IFERROR(VLOOKUP(AU167,CODES!$A$3:$D$1348,4,FALSE),"X"))&amp;IF(AV167="","",IFERROR(VLOOKUP(AV167,CODES!$A$3:$D$1348,4,FALSE),"X"))&amp;IF(AW167="","",IFERROR(VLOOKUP(AW167,CODES!$A$3:$D$1348,4,FALSE),"X"))&amp;IF(AX167="","",IFERROR(VLOOKUP(AX167,CODES!$A$3:$D$1348,4,FALSE),"X"))&amp;IF(AY167="","",IFERROR(VLOOKUP(AY167,CODES!$A$3:$D$1348,4,FALSE),"X"))</f>
        <v>30</v>
      </c>
      <c r="AN167" s="258">
        <f>SUM(IFERROR(VLOOKUP(AP167,CODES!$A$3:$D$1348,4,FALSE)*BC167,0),IFERROR(VLOOKUP(AQ167,CODES!$A$3:$D$1348,4,FALSE)*BF167,0),IFERROR(VLOOKUP(AR167,CODES!$A$3:$D$1348,4,FALSE)*BI167,0),IFERROR(VLOOKUP(AS167,CODES!$A$3:$D$1348,4,FALSE)*BL167,0),IFERROR(VLOOKUP(AT167,CODES!$A$3:$D$1348,4,FALSE)*BO167,0),IFERROR(VLOOKUP(AU167,CODES!$A$3:$D$1348,4,FALSE)*BR167,0),IFERROR(VLOOKUP(AV167,CODES!$A$3:$D$1348,4,FALSE)*BU167,0),IFERROR(VLOOKUP(AW167,CODES!$A$3:$D$1348,4,FALSE)*BX167,0),IFERROR(VLOOKUP(AX167,CODES!$A$3:$D$1348,4,FALSE)*CA167,0),IFERROR(VLOOKUP(AY167,CODES!$A$3:$D$1348,4,FALSE)*CD167,0))</f>
        <v>30</v>
      </c>
      <c r="AO167" s="258">
        <f>SUM(IFERROR(VLOOKUP(AP167,CODES!$A$3:$D$1348,3,FALSE)*BC167,0),IFERROR(VLOOKUP(AQ167,CODES!$A$3:$D$1348,3,FALSE)*BF167,0),IFERROR(VLOOKUP(AR167,CODES!$A$3:$D$1348,3,FALSE)*BI167,0),IFERROR(VLOOKUP(AS167,CODES!$A$3:$D$1348,3,FALSE)*BL167,0),IFERROR(VLOOKUP(AT167,CODES!$A$3:$D$1348,3,FALSE)*BO167,0),IFERROR(VLOOKUP(AU167,CODES!$A$3:$D$1348,3,FALSE)*BR167,0),IFERROR(VLOOKUP(AV167,CODES!$A$3:$D$1348,3,FALSE)*BU167,0),IFERROR(VLOOKUP(AW167,CODES!$A$3:$D$1348,3,FALSE)*BX167,0),IFERROR(VLOOKUP(AX167,CODES!$A$3:$D$1348,3,FALSE)*CA167,0),IFERROR(VLOOKUP(AY167,CODES!$A$3:$D$1348,3,FALSE)*CD167,0))+B167</f>
        <v>96.399999999999991</v>
      </c>
      <c r="AP167" s="271" t="str">
        <f t="shared" si="103"/>
        <v>VI</v>
      </c>
      <c r="AQ167" s="271" t="str">
        <f t="shared" si="104"/>
        <v/>
      </c>
      <c r="AR167" s="271" t="str">
        <f t="shared" si="105"/>
        <v/>
      </c>
      <c r="AS167" s="271" t="str">
        <f t="shared" si="106"/>
        <v/>
      </c>
      <c r="AT167" s="271" t="str">
        <f t="shared" si="107"/>
        <v/>
      </c>
      <c r="AU167" s="271" t="str">
        <f t="shared" si="108"/>
        <v/>
      </c>
      <c r="AV167" s="271" t="str">
        <f t="shared" si="109"/>
        <v/>
      </c>
      <c r="AW167" s="271" t="str">
        <f t="shared" si="110"/>
        <v/>
      </c>
      <c r="AX167" s="271" t="str">
        <f t="shared" si="111"/>
        <v/>
      </c>
      <c r="AY167" s="271" t="str">
        <f t="shared" si="112"/>
        <v/>
      </c>
      <c r="AZ167" s="258">
        <f t="shared" si="62"/>
        <v>2</v>
      </c>
      <c r="BA167" s="258">
        <f t="shared" si="63"/>
        <v>3</v>
      </c>
      <c r="BB167" s="258">
        <f t="shared" si="113"/>
        <v>0</v>
      </c>
      <c r="BC167" s="258">
        <f t="shared" si="114"/>
        <v>1</v>
      </c>
      <c r="BD167" s="258">
        <f t="shared" si="66"/>
        <v>3</v>
      </c>
      <c r="BE167" s="258">
        <f t="shared" si="115"/>
        <v>0</v>
      </c>
      <c r="BF167" s="258">
        <f t="shared" si="116"/>
        <v>1</v>
      </c>
      <c r="BG167" s="258">
        <f t="shared" si="69"/>
        <v>3</v>
      </c>
      <c r="BH167" s="258">
        <f t="shared" si="117"/>
        <v>0</v>
      </c>
      <c r="BI167" s="258">
        <f t="shared" si="118"/>
        <v>1</v>
      </c>
      <c r="BJ167" s="258">
        <f t="shared" si="72"/>
        <v>3</v>
      </c>
      <c r="BK167" s="258">
        <f t="shared" si="119"/>
        <v>0</v>
      </c>
      <c r="BL167" s="258">
        <f t="shared" si="120"/>
        <v>1</v>
      </c>
      <c r="BM167" s="258">
        <f t="shared" si="75"/>
        <v>3</v>
      </c>
      <c r="BN167" s="258">
        <f t="shared" si="121"/>
        <v>0</v>
      </c>
      <c r="BO167" s="258">
        <f t="shared" si="122"/>
        <v>1</v>
      </c>
      <c r="BP167" s="258">
        <f t="shared" si="78"/>
        <v>3</v>
      </c>
      <c r="BQ167" s="258">
        <f t="shared" si="123"/>
        <v>0</v>
      </c>
      <c r="BR167" s="258">
        <f t="shared" si="124"/>
        <v>1</v>
      </c>
      <c r="BS167" s="258">
        <f t="shared" si="81"/>
        <v>3</v>
      </c>
      <c r="BT167" s="258">
        <f t="shared" si="125"/>
        <v>0</v>
      </c>
      <c r="BU167" s="258">
        <f t="shared" si="126"/>
        <v>1</v>
      </c>
      <c r="BV167" s="258">
        <f t="shared" si="84"/>
        <v>3</v>
      </c>
      <c r="BW167" s="258">
        <f t="shared" si="127"/>
        <v>0</v>
      </c>
      <c r="BX167" s="258">
        <f t="shared" si="128"/>
        <v>1</v>
      </c>
      <c r="BY167" s="258">
        <f t="shared" si="87"/>
        <v>3</v>
      </c>
      <c r="BZ167" s="258">
        <f t="shared" si="129"/>
        <v>0</v>
      </c>
      <c r="CA167" s="258">
        <f t="shared" si="130"/>
        <v>1</v>
      </c>
      <c r="CB167" s="258">
        <f t="shared" si="90"/>
        <v>3</v>
      </c>
      <c r="CC167" s="258">
        <f t="shared" si="131"/>
        <v>0</v>
      </c>
      <c r="CD167" s="258">
        <f t="shared" si="132"/>
        <v>1</v>
      </c>
    </row>
    <row r="168" spans="1:82">
      <c r="A168" s="258"/>
      <c r="B168" s="258"/>
      <c r="C168" s="259"/>
      <c r="D168" s="258"/>
      <c r="E168" s="258"/>
      <c r="F168" s="258"/>
      <c r="G168" s="258">
        <v>160</v>
      </c>
      <c r="H168" s="743" t="s">
        <v>3721</v>
      </c>
      <c r="I168" s="744"/>
      <c r="J168" s="739" t="s">
        <v>3849</v>
      </c>
      <c r="K168" s="745"/>
      <c r="L168" s="745"/>
      <c r="M168" s="272"/>
      <c r="N168" s="508">
        <f t="shared" si="30"/>
        <v>0</v>
      </c>
      <c r="O168" s="510">
        <f t="shared" si="133"/>
        <v>0</v>
      </c>
      <c r="P168" s="260">
        <f t="shared" si="134"/>
        <v>0</v>
      </c>
      <c r="Q168" s="261">
        <f t="shared" si="135"/>
        <v>0</v>
      </c>
      <c r="R168" s="261">
        <f t="shared" si="96"/>
        <v>0</v>
      </c>
      <c r="S168" s="262"/>
      <c r="T168" s="262"/>
      <c r="U168" s="263">
        <f t="shared" si="35"/>
        <v>1.288</v>
      </c>
      <c r="V168" s="264">
        <f>IF(E168="SP",1,IF(D168="",ExtraMargeMateriaal,(1-VLOOKUP(D168,TabelAankoop[],4,FALSE))))</f>
        <v>1</v>
      </c>
      <c r="W168" s="265">
        <f t="shared" si="36"/>
        <v>0.6885</v>
      </c>
      <c r="X168" s="266">
        <f t="shared" si="37"/>
        <v>1</v>
      </c>
      <c r="Y168" s="267">
        <f t="shared" si="38"/>
        <v>1.46</v>
      </c>
      <c r="Z168" s="267">
        <f t="shared" si="39"/>
        <v>1.1599999999999999</v>
      </c>
      <c r="AA168" s="268">
        <f t="shared" si="40"/>
        <v>0</v>
      </c>
      <c r="AB168" s="456">
        <f t="shared" si="41"/>
        <v>0</v>
      </c>
      <c r="AC168" s="457">
        <f t="shared" si="42"/>
        <v>0</v>
      </c>
      <c r="AD168" s="456">
        <f t="shared" si="43"/>
        <v>0</v>
      </c>
      <c r="AE168" s="458">
        <f t="shared" si="44"/>
        <v>0</v>
      </c>
      <c r="AF168" s="457">
        <f t="shared" si="102"/>
        <v>0</v>
      </c>
      <c r="AG168" s="456">
        <f t="shared" si="46"/>
        <v>0</v>
      </c>
      <c r="AH168" s="457">
        <f t="shared" si="47"/>
        <v>0</v>
      </c>
      <c r="AI168" s="268">
        <f t="shared" si="48"/>
        <v>0</v>
      </c>
      <c r="AJ168" s="269">
        <f t="shared" si="49"/>
        <v>0</v>
      </c>
      <c r="AK168" s="270">
        <f t="shared" si="50"/>
        <v>0</v>
      </c>
      <c r="AL168" s="415">
        <f t="shared" si="51"/>
        <v>0</v>
      </c>
      <c r="AM168" s="259" t="str">
        <f>IF(AP168="","",IFERROR(VLOOKUP(AP168,CODES!$A$3:$D$1348,4,FALSE),"X"))&amp;IF(AQ168="","",IFERROR(VLOOKUP(AQ168,CODES!$A$3:$D$1348,4,FALSE),"X"))&amp;IF(AR168="","",IFERROR(VLOOKUP(AR168,CODES!$A$3:$D$1348,4,FALSE),"X"))&amp;IF(AS168="","",IFERROR(VLOOKUP(AS168,CODES!$A$3:$D$1348,4,FALSE),"X"))&amp;IF(AT168="","",IFERROR(VLOOKUP(AT168,CODES!$A$3:$D$1348,4,FALSE),"X"))&amp;IF(AU168="","",IFERROR(VLOOKUP(AU168,CODES!$A$3:$D$1348,4,FALSE),"X"))&amp;IF(AV168="","",IFERROR(VLOOKUP(AV168,CODES!$A$3:$D$1348,4,FALSE),"X"))&amp;IF(AW168="","",IFERROR(VLOOKUP(AW168,CODES!$A$3:$D$1348,4,FALSE),"X"))&amp;IF(AX168="","",IFERROR(VLOOKUP(AX168,CODES!$A$3:$D$1348,4,FALSE),"X"))&amp;IF(AY168="","",IFERROR(VLOOKUP(AY168,CODES!$A$3:$D$1348,4,FALSE),"X"))</f>
        <v/>
      </c>
      <c r="AN168" s="258">
        <f>SUM(IFERROR(VLOOKUP(AP168,CODES!$A$3:$D$1348,4,FALSE)*BC168,0),IFERROR(VLOOKUP(AQ168,CODES!$A$3:$D$1348,4,FALSE)*BF168,0),IFERROR(VLOOKUP(AR168,CODES!$A$3:$D$1348,4,FALSE)*BI168,0),IFERROR(VLOOKUP(AS168,CODES!$A$3:$D$1348,4,FALSE)*BL168,0),IFERROR(VLOOKUP(AT168,CODES!$A$3:$D$1348,4,FALSE)*BO168,0),IFERROR(VLOOKUP(AU168,CODES!$A$3:$D$1348,4,FALSE)*BR168,0),IFERROR(VLOOKUP(AV168,CODES!$A$3:$D$1348,4,FALSE)*BU168,0),IFERROR(VLOOKUP(AW168,CODES!$A$3:$D$1348,4,FALSE)*BX168,0),IFERROR(VLOOKUP(AX168,CODES!$A$3:$D$1348,4,FALSE)*CA168,0),IFERROR(VLOOKUP(AY168,CODES!$A$3:$D$1348,4,FALSE)*CD168,0))</f>
        <v>0</v>
      </c>
      <c r="AO168" s="258">
        <f>SUM(IFERROR(VLOOKUP(AP168,CODES!$A$3:$D$1348,3,FALSE)*BC168,0),IFERROR(VLOOKUP(AQ168,CODES!$A$3:$D$1348,3,FALSE)*BF168,0),IFERROR(VLOOKUP(AR168,CODES!$A$3:$D$1348,3,FALSE)*BI168,0),IFERROR(VLOOKUP(AS168,CODES!$A$3:$D$1348,3,FALSE)*BL168,0),IFERROR(VLOOKUP(AT168,CODES!$A$3:$D$1348,3,FALSE)*BO168,0),IFERROR(VLOOKUP(AU168,CODES!$A$3:$D$1348,3,FALSE)*BR168,0),IFERROR(VLOOKUP(AV168,CODES!$A$3:$D$1348,3,FALSE)*BU168,0),IFERROR(VLOOKUP(AW168,CODES!$A$3:$D$1348,3,FALSE)*BX168,0),IFERROR(VLOOKUP(AX168,CODES!$A$3:$D$1348,3,FALSE)*CA168,0),IFERROR(VLOOKUP(AY168,CODES!$A$3:$D$1348,3,FALSE)*CD168,0))+B168</f>
        <v>0</v>
      </c>
      <c r="AP168" s="271" t="str">
        <f t="shared" si="103"/>
        <v/>
      </c>
      <c r="AQ168" s="271" t="str">
        <f t="shared" si="104"/>
        <v/>
      </c>
      <c r="AR168" s="271" t="str">
        <f t="shared" si="105"/>
        <v/>
      </c>
      <c r="AS168" s="271" t="str">
        <f t="shared" si="106"/>
        <v/>
      </c>
      <c r="AT168" s="271" t="str">
        <f t="shared" si="107"/>
        <v/>
      </c>
      <c r="AU168" s="271" t="str">
        <f t="shared" si="108"/>
        <v/>
      </c>
      <c r="AV168" s="271" t="str">
        <f t="shared" si="109"/>
        <v/>
      </c>
      <c r="AW168" s="271" t="str">
        <f t="shared" si="110"/>
        <v/>
      </c>
      <c r="AX168" s="271" t="str">
        <f t="shared" si="111"/>
        <v/>
      </c>
      <c r="AY168" s="271" t="str">
        <f t="shared" si="112"/>
        <v/>
      </c>
      <c r="AZ168" s="258">
        <f t="shared" si="62"/>
        <v>0</v>
      </c>
      <c r="BA168" s="258">
        <f t="shared" si="63"/>
        <v>1</v>
      </c>
      <c r="BB168" s="258">
        <f t="shared" si="113"/>
        <v>0</v>
      </c>
      <c r="BC168" s="258">
        <f t="shared" si="114"/>
        <v>1</v>
      </c>
      <c r="BD168" s="258">
        <f t="shared" si="66"/>
        <v>1</v>
      </c>
      <c r="BE168" s="258">
        <f t="shared" si="115"/>
        <v>0</v>
      </c>
      <c r="BF168" s="258">
        <f t="shared" si="116"/>
        <v>1</v>
      </c>
      <c r="BG168" s="258">
        <f t="shared" si="69"/>
        <v>1</v>
      </c>
      <c r="BH168" s="258">
        <f t="shared" si="117"/>
        <v>0</v>
      </c>
      <c r="BI168" s="258">
        <f t="shared" si="118"/>
        <v>1</v>
      </c>
      <c r="BJ168" s="258">
        <f t="shared" si="72"/>
        <v>1</v>
      </c>
      <c r="BK168" s="258">
        <f t="shared" si="119"/>
        <v>0</v>
      </c>
      <c r="BL168" s="258">
        <f t="shared" si="120"/>
        <v>1</v>
      </c>
      <c r="BM168" s="258">
        <f t="shared" si="75"/>
        <v>1</v>
      </c>
      <c r="BN168" s="258">
        <f t="shared" si="121"/>
        <v>0</v>
      </c>
      <c r="BO168" s="258">
        <f t="shared" si="122"/>
        <v>1</v>
      </c>
      <c r="BP168" s="258">
        <f t="shared" si="78"/>
        <v>1</v>
      </c>
      <c r="BQ168" s="258">
        <f t="shared" si="123"/>
        <v>0</v>
      </c>
      <c r="BR168" s="258">
        <f t="shared" si="124"/>
        <v>1</v>
      </c>
      <c r="BS168" s="258">
        <f t="shared" si="81"/>
        <v>1</v>
      </c>
      <c r="BT168" s="258">
        <f t="shared" si="125"/>
        <v>0</v>
      </c>
      <c r="BU168" s="258">
        <f t="shared" si="126"/>
        <v>1</v>
      </c>
      <c r="BV168" s="258">
        <f t="shared" si="84"/>
        <v>1</v>
      </c>
      <c r="BW168" s="258">
        <f t="shared" si="127"/>
        <v>0</v>
      </c>
      <c r="BX168" s="258">
        <f t="shared" si="128"/>
        <v>1</v>
      </c>
      <c r="BY168" s="258">
        <f t="shared" si="87"/>
        <v>1</v>
      </c>
      <c r="BZ168" s="258">
        <f t="shared" si="129"/>
        <v>0</v>
      </c>
      <c r="CA168" s="258">
        <f t="shared" si="130"/>
        <v>1</v>
      </c>
      <c r="CB168" s="258">
        <f t="shared" si="90"/>
        <v>1</v>
      </c>
      <c r="CC168" s="258">
        <f t="shared" si="131"/>
        <v>0</v>
      </c>
      <c r="CD168" s="258">
        <f t="shared" si="132"/>
        <v>1</v>
      </c>
    </row>
    <row r="169" spans="1:82">
      <c r="A169" s="258"/>
      <c r="B169" s="258"/>
      <c r="C169" s="259"/>
      <c r="D169" s="258"/>
      <c r="E169" s="258" t="s">
        <v>3484</v>
      </c>
      <c r="F169" s="258"/>
      <c r="G169" s="258">
        <v>161</v>
      </c>
      <c r="H169" s="743" t="s">
        <v>3850</v>
      </c>
      <c r="I169" s="744"/>
      <c r="J169" s="739" t="s">
        <v>3851</v>
      </c>
      <c r="K169" s="745"/>
      <c r="L169" s="745"/>
      <c r="M169" s="272"/>
      <c r="N169" s="508">
        <f t="shared" si="30"/>
        <v>0</v>
      </c>
      <c r="O169" s="510">
        <f t="shared" si="133"/>
        <v>0</v>
      </c>
      <c r="P169" s="260">
        <f t="shared" si="134"/>
        <v>0</v>
      </c>
      <c r="Q169" s="261">
        <f t="shared" si="135"/>
        <v>0</v>
      </c>
      <c r="R169" s="261">
        <f t="shared" si="96"/>
        <v>0</v>
      </c>
      <c r="S169" s="262"/>
      <c r="T169" s="262"/>
      <c r="U169" s="263">
        <f t="shared" si="35"/>
        <v>1.288</v>
      </c>
      <c r="V169" s="264">
        <f>IF(E169="SP",1,IF(D169="",ExtraMargeMateriaal,(1-VLOOKUP(D169,TabelAankoop[],4,FALSE))))</f>
        <v>1</v>
      </c>
      <c r="W169" s="265">
        <f t="shared" si="36"/>
        <v>0.6885</v>
      </c>
      <c r="X169" s="266">
        <f t="shared" si="37"/>
        <v>1</v>
      </c>
      <c r="Y169" s="267">
        <f t="shared" si="38"/>
        <v>1.46</v>
      </c>
      <c r="Z169" s="267">
        <f t="shared" si="39"/>
        <v>1.1599999999999999</v>
      </c>
      <c r="AA169" s="268">
        <f t="shared" si="40"/>
        <v>0</v>
      </c>
      <c r="AB169" s="456">
        <f t="shared" si="41"/>
        <v>0</v>
      </c>
      <c r="AC169" s="457">
        <f t="shared" si="42"/>
        <v>0</v>
      </c>
      <c r="AD169" s="456">
        <f t="shared" si="43"/>
        <v>0</v>
      </c>
      <c r="AE169" s="458">
        <f t="shared" si="44"/>
        <v>0</v>
      </c>
      <c r="AF169" s="457">
        <f t="shared" si="102"/>
        <v>0</v>
      </c>
      <c r="AG169" s="456">
        <f t="shared" si="46"/>
        <v>0</v>
      </c>
      <c r="AH169" s="457">
        <f t="shared" si="47"/>
        <v>0</v>
      </c>
      <c r="AI169" s="268">
        <f t="shared" si="48"/>
        <v>0</v>
      </c>
      <c r="AJ169" s="269">
        <f t="shared" si="49"/>
        <v>0</v>
      </c>
      <c r="AK169" s="270">
        <f t="shared" si="50"/>
        <v>0</v>
      </c>
      <c r="AL169" s="415">
        <f t="shared" si="51"/>
        <v>0</v>
      </c>
      <c r="AM169" s="259" t="str">
        <f>IF(AP169="","",IFERROR(VLOOKUP(AP169,CODES!$A$3:$D$1348,4,FALSE),"X"))&amp;IF(AQ169="","",IFERROR(VLOOKUP(AQ169,CODES!$A$3:$D$1348,4,FALSE),"X"))&amp;IF(AR169="","",IFERROR(VLOOKUP(AR169,CODES!$A$3:$D$1348,4,FALSE),"X"))&amp;IF(AS169="","",IFERROR(VLOOKUP(AS169,CODES!$A$3:$D$1348,4,FALSE),"X"))&amp;IF(AT169="","",IFERROR(VLOOKUP(AT169,CODES!$A$3:$D$1348,4,FALSE),"X"))&amp;IF(AU169="","",IFERROR(VLOOKUP(AU169,CODES!$A$3:$D$1348,4,FALSE),"X"))&amp;IF(AV169="","",IFERROR(VLOOKUP(AV169,CODES!$A$3:$D$1348,4,FALSE),"X"))&amp;IF(AW169="","",IFERROR(VLOOKUP(AW169,CODES!$A$3:$D$1348,4,FALSE),"X"))&amp;IF(AX169="","",IFERROR(VLOOKUP(AX169,CODES!$A$3:$D$1348,4,FALSE),"X"))&amp;IF(AY169="","",IFERROR(VLOOKUP(AY169,CODES!$A$3:$D$1348,4,FALSE),"X"))</f>
        <v/>
      </c>
      <c r="AN169" s="258">
        <f>SUM(IFERROR(VLOOKUP(AP169,CODES!$A$3:$D$1348,4,FALSE)*BC169,0),IFERROR(VLOOKUP(AQ169,CODES!$A$3:$D$1348,4,FALSE)*BF169,0),IFERROR(VLOOKUP(AR169,CODES!$A$3:$D$1348,4,FALSE)*BI169,0),IFERROR(VLOOKUP(AS169,CODES!$A$3:$D$1348,4,FALSE)*BL169,0),IFERROR(VLOOKUP(AT169,CODES!$A$3:$D$1348,4,FALSE)*BO169,0),IFERROR(VLOOKUP(AU169,CODES!$A$3:$D$1348,4,FALSE)*BR169,0),IFERROR(VLOOKUP(AV169,CODES!$A$3:$D$1348,4,FALSE)*BU169,0),IFERROR(VLOOKUP(AW169,CODES!$A$3:$D$1348,4,FALSE)*BX169,0),IFERROR(VLOOKUP(AX169,CODES!$A$3:$D$1348,4,FALSE)*CA169,0),IFERROR(VLOOKUP(AY169,CODES!$A$3:$D$1348,4,FALSE)*CD169,0))</f>
        <v>0</v>
      </c>
      <c r="AO169" s="258">
        <f>SUM(IFERROR(VLOOKUP(AP169,CODES!$A$3:$D$1348,3,FALSE)*BC169,0),IFERROR(VLOOKUP(AQ169,CODES!$A$3:$D$1348,3,FALSE)*BF169,0),IFERROR(VLOOKUP(AR169,CODES!$A$3:$D$1348,3,FALSE)*BI169,0),IFERROR(VLOOKUP(AS169,CODES!$A$3:$D$1348,3,FALSE)*BL169,0),IFERROR(VLOOKUP(AT169,CODES!$A$3:$D$1348,3,FALSE)*BO169,0),IFERROR(VLOOKUP(AU169,CODES!$A$3:$D$1348,3,FALSE)*BR169,0),IFERROR(VLOOKUP(AV169,CODES!$A$3:$D$1348,3,FALSE)*BU169,0),IFERROR(VLOOKUP(AW169,CODES!$A$3:$D$1348,3,FALSE)*BX169,0),IFERROR(VLOOKUP(AX169,CODES!$A$3:$D$1348,3,FALSE)*CA169,0),IFERROR(VLOOKUP(AY169,CODES!$A$3:$D$1348,3,FALSE)*CD169,0))+B169</f>
        <v>0</v>
      </c>
      <c r="AP169" s="271" t="str">
        <f t="shared" si="103"/>
        <v/>
      </c>
      <c r="AQ169" s="271" t="str">
        <f t="shared" si="104"/>
        <v/>
      </c>
      <c r="AR169" s="271" t="str">
        <f t="shared" si="105"/>
        <v/>
      </c>
      <c r="AS169" s="271" t="str">
        <f t="shared" si="106"/>
        <v/>
      </c>
      <c r="AT169" s="271" t="str">
        <f t="shared" si="107"/>
        <v/>
      </c>
      <c r="AU169" s="271" t="str">
        <f t="shared" si="108"/>
        <v/>
      </c>
      <c r="AV169" s="271" t="str">
        <f t="shared" si="109"/>
        <v/>
      </c>
      <c r="AW169" s="271" t="str">
        <f t="shared" si="110"/>
        <v/>
      </c>
      <c r="AX169" s="271" t="str">
        <f t="shared" si="111"/>
        <v/>
      </c>
      <c r="AY169" s="271" t="str">
        <f t="shared" si="112"/>
        <v/>
      </c>
      <c r="AZ169" s="258">
        <f t="shared" si="62"/>
        <v>0</v>
      </c>
      <c r="BA169" s="258">
        <f t="shared" si="63"/>
        <v>1</v>
      </c>
      <c r="BB169" s="258">
        <f t="shared" si="113"/>
        <v>0</v>
      </c>
      <c r="BC169" s="258">
        <f t="shared" si="114"/>
        <v>1</v>
      </c>
      <c r="BD169" s="258">
        <f t="shared" si="66"/>
        <v>1</v>
      </c>
      <c r="BE169" s="258">
        <f t="shared" si="115"/>
        <v>0</v>
      </c>
      <c r="BF169" s="258">
        <f t="shared" si="116"/>
        <v>1</v>
      </c>
      <c r="BG169" s="258">
        <f t="shared" si="69"/>
        <v>1</v>
      </c>
      <c r="BH169" s="258">
        <f t="shared" si="117"/>
        <v>0</v>
      </c>
      <c r="BI169" s="258">
        <f t="shared" si="118"/>
        <v>1</v>
      </c>
      <c r="BJ169" s="258">
        <f t="shared" si="72"/>
        <v>1</v>
      </c>
      <c r="BK169" s="258">
        <f t="shared" si="119"/>
        <v>0</v>
      </c>
      <c r="BL169" s="258">
        <f t="shared" si="120"/>
        <v>1</v>
      </c>
      <c r="BM169" s="258">
        <f t="shared" si="75"/>
        <v>1</v>
      </c>
      <c r="BN169" s="258">
        <f t="shared" si="121"/>
        <v>0</v>
      </c>
      <c r="BO169" s="258">
        <f t="shared" si="122"/>
        <v>1</v>
      </c>
      <c r="BP169" s="258">
        <f t="shared" si="78"/>
        <v>1</v>
      </c>
      <c r="BQ169" s="258">
        <f t="shared" si="123"/>
        <v>0</v>
      </c>
      <c r="BR169" s="258">
        <f t="shared" si="124"/>
        <v>1</v>
      </c>
      <c r="BS169" s="258">
        <f t="shared" si="81"/>
        <v>1</v>
      </c>
      <c r="BT169" s="258">
        <f t="shared" si="125"/>
        <v>0</v>
      </c>
      <c r="BU169" s="258">
        <f t="shared" si="126"/>
        <v>1</v>
      </c>
      <c r="BV169" s="258">
        <f t="shared" si="84"/>
        <v>1</v>
      </c>
      <c r="BW169" s="258">
        <f t="shared" si="127"/>
        <v>0</v>
      </c>
      <c r="BX169" s="258">
        <f t="shared" si="128"/>
        <v>1</v>
      </c>
      <c r="BY169" s="258">
        <f t="shared" si="87"/>
        <v>1</v>
      </c>
      <c r="BZ169" s="258">
        <f t="shared" si="129"/>
        <v>0</v>
      </c>
      <c r="CA169" s="258">
        <f t="shared" si="130"/>
        <v>1</v>
      </c>
      <c r="CB169" s="258">
        <f t="shared" si="90"/>
        <v>1</v>
      </c>
      <c r="CC169" s="258">
        <f t="shared" si="131"/>
        <v>0</v>
      </c>
      <c r="CD169" s="258">
        <f t="shared" si="132"/>
        <v>1</v>
      </c>
    </row>
    <row r="170" spans="1:82">
      <c r="A170" s="258"/>
      <c r="B170" s="258"/>
      <c r="C170" s="259"/>
      <c r="D170" s="258"/>
      <c r="E170" s="258"/>
      <c r="F170" s="258"/>
      <c r="G170" s="258">
        <v>162</v>
      </c>
      <c r="H170" s="743" t="s">
        <v>3852</v>
      </c>
      <c r="I170" s="744"/>
      <c r="J170" s="739" t="s">
        <v>3853</v>
      </c>
      <c r="K170" s="745"/>
      <c r="L170" s="745"/>
      <c r="M170" s="272"/>
      <c r="N170" s="508">
        <f t="shared" si="30"/>
        <v>0</v>
      </c>
      <c r="O170" s="510">
        <f t="shared" si="133"/>
        <v>0</v>
      </c>
      <c r="P170" s="260">
        <f t="shared" si="134"/>
        <v>0</v>
      </c>
      <c r="Q170" s="261">
        <f t="shared" si="135"/>
        <v>0</v>
      </c>
      <c r="R170" s="261">
        <f t="shared" si="96"/>
        <v>0</v>
      </c>
      <c r="S170" s="262"/>
      <c r="T170" s="262"/>
      <c r="U170" s="263">
        <f t="shared" si="35"/>
        <v>1.288</v>
      </c>
      <c r="V170" s="264">
        <f>IF(E170="SP",1,IF(D170="",ExtraMargeMateriaal,(1-VLOOKUP(D170,TabelAankoop[],4,FALSE))))</f>
        <v>1</v>
      </c>
      <c r="W170" s="265">
        <f t="shared" si="36"/>
        <v>0.6885</v>
      </c>
      <c r="X170" s="266">
        <f t="shared" si="37"/>
        <v>1</v>
      </c>
      <c r="Y170" s="267">
        <f t="shared" si="38"/>
        <v>1.46</v>
      </c>
      <c r="Z170" s="267">
        <f t="shared" si="39"/>
        <v>1.1599999999999999</v>
      </c>
      <c r="AA170" s="268">
        <f t="shared" si="40"/>
        <v>0</v>
      </c>
      <c r="AB170" s="456">
        <f t="shared" si="41"/>
        <v>0</v>
      </c>
      <c r="AC170" s="457">
        <f t="shared" si="42"/>
        <v>0</v>
      </c>
      <c r="AD170" s="456">
        <f t="shared" si="43"/>
        <v>0</v>
      </c>
      <c r="AE170" s="458">
        <f t="shared" si="44"/>
        <v>0</v>
      </c>
      <c r="AF170" s="457">
        <f t="shared" si="102"/>
        <v>0</v>
      </c>
      <c r="AG170" s="456">
        <f t="shared" si="46"/>
        <v>0</v>
      </c>
      <c r="AH170" s="457">
        <f t="shared" si="47"/>
        <v>0</v>
      </c>
      <c r="AI170" s="268">
        <f t="shared" si="48"/>
        <v>0</v>
      </c>
      <c r="AJ170" s="269">
        <f t="shared" si="49"/>
        <v>0</v>
      </c>
      <c r="AK170" s="270">
        <f t="shared" si="50"/>
        <v>0</v>
      </c>
      <c r="AL170" s="415">
        <f t="shared" si="51"/>
        <v>0</v>
      </c>
      <c r="AM170" s="259" t="str">
        <f>IF(AP170="","",IFERROR(VLOOKUP(AP170,CODES!$A$3:$D$1348,4,FALSE),"X"))&amp;IF(AQ170="","",IFERROR(VLOOKUP(AQ170,CODES!$A$3:$D$1348,4,FALSE),"X"))&amp;IF(AR170="","",IFERROR(VLOOKUP(AR170,CODES!$A$3:$D$1348,4,FALSE),"X"))&amp;IF(AS170="","",IFERROR(VLOOKUP(AS170,CODES!$A$3:$D$1348,4,FALSE),"X"))&amp;IF(AT170="","",IFERROR(VLOOKUP(AT170,CODES!$A$3:$D$1348,4,FALSE),"X"))&amp;IF(AU170="","",IFERROR(VLOOKUP(AU170,CODES!$A$3:$D$1348,4,FALSE),"X"))&amp;IF(AV170="","",IFERROR(VLOOKUP(AV170,CODES!$A$3:$D$1348,4,FALSE),"X"))&amp;IF(AW170="","",IFERROR(VLOOKUP(AW170,CODES!$A$3:$D$1348,4,FALSE),"X"))&amp;IF(AX170="","",IFERROR(VLOOKUP(AX170,CODES!$A$3:$D$1348,4,FALSE),"X"))&amp;IF(AY170="","",IFERROR(VLOOKUP(AY170,CODES!$A$3:$D$1348,4,FALSE),"X"))</f>
        <v/>
      </c>
      <c r="AN170" s="258">
        <f>SUM(IFERROR(VLOOKUP(AP170,CODES!$A$3:$D$1348,4,FALSE)*BC170,0),IFERROR(VLOOKUP(AQ170,CODES!$A$3:$D$1348,4,FALSE)*BF170,0),IFERROR(VLOOKUP(AR170,CODES!$A$3:$D$1348,4,FALSE)*BI170,0),IFERROR(VLOOKUP(AS170,CODES!$A$3:$D$1348,4,FALSE)*BL170,0),IFERROR(VLOOKUP(AT170,CODES!$A$3:$D$1348,4,FALSE)*BO170,0),IFERROR(VLOOKUP(AU170,CODES!$A$3:$D$1348,4,FALSE)*BR170,0),IFERROR(VLOOKUP(AV170,CODES!$A$3:$D$1348,4,FALSE)*BU170,0),IFERROR(VLOOKUP(AW170,CODES!$A$3:$D$1348,4,FALSE)*BX170,0),IFERROR(VLOOKUP(AX170,CODES!$A$3:$D$1348,4,FALSE)*CA170,0),IFERROR(VLOOKUP(AY170,CODES!$A$3:$D$1348,4,FALSE)*CD170,0))</f>
        <v>0</v>
      </c>
      <c r="AO170" s="258">
        <f>SUM(IFERROR(VLOOKUP(AP170,CODES!$A$3:$D$1348,3,FALSE)*BC170,0),IFERROR(VLOOKUP(AQ170,CODES!$A$3:$D$1348,3,FALSE)*BF170,0),IFERROR(VLOOKUP(AR170,CODES!$A$3:$D$1348,3,FALSE)*BI170,0),IFERROR(VLOOKUP(AS170,CODES!$A$3:$D$1348,3,FALSE)*BL170,0),IFERROR(VLOOKUP(AT170,CODES!$A$3:$D$1348,3,FALSE)*BO170,0),IFERROR(VLOOKUP(AU170,CODES!$A$3:$D$1348,3,FALSE)*BR170,0),IFERROR(VLOOKUP(AV170,CODES!$A$3:$D$1348,3,FALSE)*BU170,0),IFERROR(VLOOKUP(AW170,CODES!$A$3:$D$1348,3,FALSE)*BX170,0),IFERROR(VLOOKUP(AX170,CODES!$A$3:$D$1348,3,FALSE)*CA170,0),IFERROR(VLOOKUP(AY170,CODES!$A$3:$D$1348,3,FALSE)*CD170,0))+B170</f>
        <v>0</v>
      </c>
      <c r="AP170" s="271" t="str">
        <f t="shared" si="103"/>
        <v/>
      </c>
      <c r="AQ170" s="271" t="str">
        <f t="shared" si="104"/>
        <v/>
      </c>
      <c r="AR170" s="271" t="str">
        <f t="shared" si="105"/>
        <v/>
      </c>
      <c r="AS170" s="271" t="str">
        <f t="shared" si="106"/>
        <v/>
      </c>
      <c r="AT170" s="271" t="str">
        <f t="shared" si="107"/>
        <v/>
      </c>
      <c r="AU170" s="271" t="str">
        <f t="shared" si="108"/>
        <v/>
      </c>
      <c r="AV170" s="271" t="str">
        <f t="shared" si="109"/>
        <v/>
      </c>
      <c r="AW170" s="271" t="str">
        <f t="shared" si="110"/>
        <v/>
      </c>
      <c r="AX170" s="271" t="str">
        <f t="shared" si="111"/>
        <v/>
      </c>
      <c r="AY170" s="271" t="str">
        <f t="shared" si="112"/>
        <v/>
      </c>
      <c r="AZ170" s="258">
        <f t="shared" si="62"/>
        <v>0</v>
      </c>
      <c r="BA170" s="258">
        <f t="shared" si="63"/>
        <v>1</v>
      </c>
      <c r="BB170" s="258">
        <f t="shared" si="113"/>
        <v>0</v>
      </c>
      <c r="BC170" s="258">
        <f t="shared" si="114"/>
        <v>1</v>
      </c>
      <c r="BD170" s="258">
        <f t="shared" si="66"/>
        <v>1</v>
      </c>
      <c r="BE170" s="258">
        <f t="shared" si="115"/>
        <v>0</v>
      </c>
      <c r="BF170" s="258">
        <f t="shared" si="116"/>
        <v>1</v>
      </c>
      <c r="BG170" s="258">
        <f t="shared" si="69"/>
        <v>1</v>
      </c>
      <c r="BH170" s="258">
        <f t="shared" si="117"/>
        <v>0</v>
      </c>
      <c r="BI170" s="258">
        <f t="shared" si="118"/>
        <v>1</v>
      </c>
      <c r="BJ170" s="258">
        <f t="shared" si="72"/>
        <v>1</v>
      </c>
      <c r="BK170" s="258">
        <f t="shared" si="119"/>
        <v>0</v>
      </c>
      <c r="BL170" s="258">
        <f t="shared" si="120"/>
        <v>1</v>
      </c>
      <c r="BM170" s="258">
        <f t="shared" si="75"/>
        <v>1</v>
      </c>
      <c r="BN170" s="258">
        <f t="shared" si="121"/>
        <v>0</v>
      </c>
      <c r="BO170" s="258">
        <f t="shared" si="122"/>
        <v>1</v>
      </c>
      <c r="BP170" s="258">
        <f t="shared" si="78"/>
        <v>1</v>
      </c>
      <c r="BQ170" s="258">
        <f t="shared" si="123"/>
        <v>0</v>
      </c>
      <c r="BR170" s="258">
        <f t="shared" si="124"/>
        <v>1</v>
      </c>
      <c r="BS170" s="258">
        <f t="shared" si="81"/>
        <v>1</v>
      </c>
      <c r="BT170" s="258">
        <f t="shared" si="125"/>
        <v>0</v>
      </c>
      <c r="BU170" s="258">
        <f t="shared" si="126"/>
        <v>1</v>
      </c>
      <c r="BV170" s="258">
        <f t="shared" si="84"/>
        <v>1</v>
      </c>
      <c r="BW170" s="258">
        <f t="shared" si="127"/>
        <v>0</v>
      </c>
      <c r="BX170" s="258">
        <f t="shared" si="128"/>
        <v>1</v>
      </c>
      <c r="BY170" s="258">
        <f t="shared" si="87"/>
        <v>1</v>
      </c>
      <c r="BZ170" s="258">
        <f t="shared" si="129"/>
        <v>0</v>
      </c>
      <c r="CA170" s="258">
        <f t="shared" si="130"/>
        <v>1</v>
      </c>
      <c r="CB170" s="258">
        <f t="shared" si="90"/>
        <v>1</v>
      </c>
      <c r="CC170" s="258">
        <f t="shared" si="131"/>
        <v>0</v>
      </c>
      <c r="CD170" s="258">
        <f t="shared" si="132"/>
        <v>1</v>
      </c>
    </row>
    <row r="171" spans="1:82">
      <c r="A171" s="258"/>
      <c r="B171" s="258">
        <v>289</v>
      </c>
      <c r="C171" s="259"/>
      <c r="D171" s="258" t="s">
        <v>3854</v>
      </c>
      <c r="E171" s="258"/>
      <c r="F171" s="258"/>
      <c r="G171" s="258">
        <v>163</v>
      </c>
      <c r="H171" s="743" t="s">
        <v>3855</v>
      </c>
      <c r="I171" s="744"/>
      <c r="J171" s="739" t="s">
        <v>3856</v>
      </c>
      <c r="K171" s="745" t="s">
        <v>3703</v>
      </c>
      <c r="L171" s="745" t="s">
        <v>3608</v>
      </c>
      <c r="M171" s="272">
        <v>15</v>
      </c>
      <c r="N171" s="508">
        <f t="shared" si="30"/>
        <v>372.23</v>
      </c>
      <c r="O171" s="510">
        <f t="shared" si="133"/>
        <v>5583.4500000000007</v>
      </c>
      <c r="P171" s="260">
        <f t="shared" si="134"/>
        <v>289</v>
      </c>
      <c r="Q171" s="261">
        <f t="shared" si="135"/>
        <v>0</v>
      </c>
      <c r="R171" s="261">
        <f t="shared" si="96"/>
        <v>0</v>
      </c>
      <c r="S171" s="262" t="s">
        <v>3857</v>
      </c>
      <c r="T171" s="262"/>
      <c r="U171" s="263">
        <f t="shared" si="35"/>
        <v>1.288</v>
      </c>
      <c r="V171" s="264">
        <f>IF(E171="SP",1,IF(D171="",ExtraMargeMateriaal,(1-VLOOKUP(D171,TabelAankoop[],4,FALSE))))</f>
        <v>1</v>
      </c>
      <c r="W171" s="265">
        <f t="shared" si="36"/>
        <v>0.6885</v>
      </c>
      <c r="X171" s="266">
        <f t="shared" si="37"/>
        <v>1</v>
      </c>
      <c r="Y171" s="267">
        <f t="shared" si="38"/>
        <v>1.46</v>
      </c>
      <c r="Z171" s="267">
        <f t="shared" si="39"/>
        <v>1.1599999999999999</v>
      </c>
      <c r="AA171" s="268">
        <f t="shared" si="40"/>
        <v>5583.45</v>
      </c>
      <c r="AB171" s="456">
        <f t="shared" si="41"/>
        <v>4335</v>
      </c>
      <c r="AC171" s="457">
        <f t="shared" si="42"/>
        <v>5583.48</v>
      </c>
      <c r="AD171" s="456">
        <f t="shared" si="43"/>
        <v>0</v>
      </c>
      <c r="AE171" s="458">
        <f t="shared" si="44"/>
        <v>0</v>
      </c>
      <c r="AF171" s="457">
        <f t="shared" si="102"/>
        <v>0</v>
      </c>
      <c r="AG171" s="456">
        <f t="shared" si="46"/>
        <v>0</v>
      </c>
      <c r="AH171" s="457">
        <f t="shared" si="47"/>
        <v>0</v>
      </c>
      <c r="AI171" s="268">
        <f t="shared" si="48"/>
        <v>289</v>
      </c>
      <c r="AJ171" s="269">
        <f t="shared" si="49"/>
        <v>372.23200000000003</v>
      </c>
      <c r="AK171" s="270">
        <f t="shared" si="50"/>
        <v>0</v>
      </c>
      <c r="AL171" s="415">
        <f t="shared" si="51"/>
        <v>0</v>
      </c>
      <c r="AM171" s="259" t="str">
        <f>IF(AP171="","",IFERROR(VLOOKUP(AP171,CODES!$A$3:$D$1348,4,FALSE),"X"))&amp;IF(AQ171="","",IFERROR(VLOOKUP(AQ171,CODES!$A$3:$D$1348,4,FALSE),"X"))&amp;IF(AR171="","",IFERROR(VLOOKUP(AR171,CODES!$A$3:$D$1348,4,FALSE),"X"))&amp;IF(AS171="","",IFERROR(VLOOKUP(AS171,CODES!$A$3:$D$1348,4,FALSE),"X"))&amp;IF(AT171="","",IFERROR(VLOOKUP(AT171,CODES!$A$3:$D$1348,4,FALSE),"X"))&amp;IF(AU171="","",IFERROR(VLOOKUP(AU171,CODES!$A$3:$D$1348,4,FALSE),"X"))&amp;IF(AV171="","",IFERROR(VLOOKUP(AV171,CODES!$A$3:$D$1348,4,FALSE),"X"))&amp;IF(AW171="","",IFERROR(VLOOKUP(AW171,CODES!$A$3:$D$1348,4,FALSE),"X"))&amp;IF(AX171="","",IFERROR(VLOOKUP(AX171,CODES!$A$3:$D$1348,4,FALSE),"X"))&amp;IF(AY171="","",IFERROR(VLOOKUP(AY171,CODES!$A$3:$D$1348,4,FALSE),"X"))</f>
        <v/>
      </c>
      <c r="AN171" s="258">
        <f>SUM(IFERROR(VLOOKUP(AP171,CODES!$A$3:$D$1348,4,FALSE)*BC171,0),IFERROR(VLOOKUP(AQ171,CODES!$A$3:$D$1348,4,FALSE)*BF171,0),IFERROR(VLOOKUP(AR171,CODES!$A$3:$D$1348,4,FALSE)*BI171,0),IFERROR(VLOOKUP(AS171,CODES!$A$3:$D$1348,4,FALSE)*BL171,0),IFERROR(VLOOKUP(AT171,CODES!$A$3:$D$1348,4,FALSE)*BO171,0),IFERROR(VLOOKUP(AU171,CODES!$A$3:$D$1348,4,FALSE)*BR171,0),IFERROR(VLOOKUP(AV171,CODES!$A$3:$D$1348,4,FALSE)*BU171,0),IFERROR(VLOOKUP(AW171,CODES!$A$3:$D$1348,4,FALSE)*BX171,0),IFERROR(VLOOKUP(AX171,CODES!$A$3:$D$1348,4,FALSE)*CA171,0),IFERROR(VLOOKUP(AY171,CODES!$A$3:$D$1348,4,FALSE)*CD171,0))</f>
        <v>0</v>
      </c>
      <c r="AO171" s="258">
        <f>SUM(IFERROR(VLOOKUP(AP171,CODES!$A$3:$D$1348,3,FALSE)*BC171,0),IFERROR(VLOOKUP(AQ171,CODES!$A$3:$D$1348,3,FALSE)*BF171,0),IFERROR(VLOOKUP(AR171,CODES!$A$3:$D$1348,3,FALSE)*BI171,0),IFERROR(VLOOKUP(AS171,CODES!$A$3:$D$1348,3,FALSE)*BL171,0),IFERROR(VLOOKUP(AT171,CODES!$A$3:$D$1348,3,FALSE)*BO171,0),IFERROR(VLOOKUP(AU171,CODES!$A$3:$D$1348,3,FALSE)*BR171,0),IFERROR(VLOOKUP(AV171,CODES!$A$3:$D$1348,3,FALSE)*BU171,0),IFERROR(VLOOKUP(AW171,CODES!$A$3:$D$1348,3,FALSE)*BX171,0),IFERROR(VLOOKUP(AX171,CODES!$A$3:$D$1348,3,FALSE)*CA171,0),IFERROR(VLOOKUP(AY171,CODES!$A$3:$D$1348,3,FALSE)*CD171,0))+B171</f>
        <v>289</v>
      </c>
      <c r="AP171" s="271" t="str">
        <f t="shared" si="103"/>
        <v/>
      </c>
      <c r="AQ171" s="271" t="str">
        <f t="shared" si="104"/>
        <v/>
      </c>
      <c r="AR171" s="271" t="str">
        <f t="shared" si="105"/>
        <v/>
      </c>
      <c r="AS171" s="271" t="str">
        <f t="shared" si="106"/>
        <v/>
      </c>
      <c r="AT171" s="271" t="str">
        <f t="shared" si="107"/>
        <v/>
      </c>
      <c r="AU171" s="271" t="str">
        <f t="shared" si="108"/>
        <v/>
      </c>
      <c r="AV171" s="271" t="str">
        <f t="shared" si="109"/>
        <v/>
      </c>
      <c r="AW171" s="271" t="str">
        <f t="shared" si="110"/>
        <v/>
      </c>
      <c r="AX171" s="271" t="str">
        <f t="shared" si="111"/>
        <v/>
      </c>
      <c r="AY171" s="271" t="str">
        <f t="shared" si="112"/>
        <v/>
      </c>
      <c r="AZ171" s="258">
        <f t="shared" si="62"/>
        <v>0</v>
      </c>
      <c r="BA171" s="258">
        <f t="shared" si="63"/>
        <v>1</v>
      </c>
      <c r="BB171" s="258">
        <f t="shared" si="113"/>
        <v>0</v>
      </c>
      <c r="BC171" s="258">
        <f t="shared" si="114"/>
        <v>1</v>
      </c>
      <c r="BD171" s="258">
        <f t="shared" si="66"/>
        <v>1</v>
      </c>
      <c r="BE171" s="258">
        <f t="shared" si="115"/>
        <v>0</v>
      </c>
      <c r="BF171" s="258">
        <f t="shared" si="116"/>
        <v>1</v>
      </c>
      <c r="BG171" s="258">
        <f t="shared" si="69"/>
        <v>1</v>
      </c>
      <c r="BH171" s="258">
        <f t="shared" si="117"/>
        <v>0</v>
      </c>
      <c r="BI171" s="258">
        <f t="shared" si="118"/>
        <v>1</v>
      </c>
      <c r="BJ171" s="258">
        <f t="shared" si="72"/>
        <v>1</v>
      </c>
      <c r="BK171" s="258">
        <f t="shared" si="119"/>
        <v>0</v>
      </c>
      <c r="BL171" s="258">
        <f t="shared" si="120"/>
        <v>1</v>
      </c>
      <c r="BM171" s="258">
        <f t="shared" si="75"/>
        <v>1</v>
      </c>
      <c r="BN171" s="258">
        <f t="shared" si="121"/>
        <v>0</v>
      </c>
      <c r="BO171" s="258">
        <f t="shared" si="122"/>
        <v>1</v>
      </c>
      <c r="BP171" s="258">
        <f t="shared" si="78"/>
        <v>1</v>
      </c>
      <c r="BQ171" s="258">
        <f t="shared" si="123"/>
        <v>0</v>
      </c>
      <c r="BR171" s="258">
        <f t="shared" si="124"/>
        <v>1</v>
      </c>
      <c r="BS171" s="258">
        <f t="shared" si="81"/>
        <v>1</v>
      </c>
      <c r="BT171" s="258">
        <f t="shared" si="125"/>
        <v>0</v>
      </c>
      <c r="BU171" s="258">
        <f t="shared" si="126"/>
        <v>1</v>
      </c>
      <c r="BV171" s="258">
        <f t="shared" si="84"/>
        <v>1</v>
      </c>
      <c r="BW171" s="258">
        <f t="shared" si="127"/>
        <v>0</v>
      </c>
      <c r="BX171" s="258">
        <f t="shared" si="128"/>
        <v>1</v>
      </c>
      <c r="BY171" s="258">
        <f t="shared" si="87"/>
        <v>1</v>
      </c>
      <c r="BZ171" s="258">
        <f t="shared" si="129"/>
        <v>0</v>
      </c>
      <c r="CA171" s="258">
        <f t="shared" si="130"/>
        <v>1</v>
      </c>
      <c r="CB171" s="258">
        <f t="shared" si="90"/>
        <v>1</v>
      </c>
      <c r="CC171" s="258">
        <f t="shared" si="131"/>
        <v>0</v>
      </c>
      <c r="CD171" s="258">
        <f t="shared" si="132"/>
        <v>1</v>
      </c>
    </row>
    <row r="172" spans="1:82">
      <c r="A172" s="258" t="s">
        <v>3858</v>
      </c>
      <c r="B172" s="258">
        <v>513</v>
      </c>
      <c r="C172" s="259"/>
      <c r="D172" s="258" t="s">
        <v>3854</v>
      </c>
      <c r="E172" s="258"/>
      <c r="F172" s="258"/>
      <c r="G172" s="258">
        <v>164</v>
      </c>
      <c r="H172" s="743" t="s">
        <v>3859</v>
      </c>
      <c r="I172" s="744"/>
      <c r="J172" s="739" t="s">
        <v>3860</v>
      </c>
      <c r="K172" s="745" t="s">
        <v>3703</v>
      </c>
      <c r="L172" s="745" t="s">
        <v>3608</v>
      </c>
      <c r="M172" s="272">
        <v>15</v>
      </c>
      <c r="N172" s="508">
        <f t="shared" si="30"/>
        <v>966.74</v>
      </c>
      <c r="O172" s="510">
        <f t="shared" si="133"/>
        <v>14501.1</v>
      </c>
      <c r="P172" s="260">
        <f t="shared" si="134"/>
        <v>563.27</v>
      </c>
      <c r="Q172" s="261">
        <f t="shared" si="135"/>
        <v>240</v>
      </c>
      <c r="R172" s="261">
        <f t="shared" si="96"/>
        <v>0</v>
      </c>
      <c r="S172" s="262" t="s">
        <v>3857</v>
      </c>
      <c r="T172" s="262"/>
      <c r="U172" s="263">
        <f t="shared" si="35"/>
        <v>1.288</v>
      </c>
      <c r="V172" s="264">
        <f>IF(E172="SP",1,IF(D172="",ExtraMargeMateriaal,(1-VLOOKUP(D172,TabelAankoop[],4,FALSE))))</f>
        <v>1</v>
      </c>
      <c r="W172" s="265">
        <f t="shared" si="36"/>
        <v>0.6885</v>
      </c>
      <c r="X172" s="266">
        <f t="shared" si="37"/>
        <v>1</v>
      </c>
      <c r="Y172" s="267">
        <f t="shared" si="38"/>
        <v>1.46</v>
      </c>
      <c r="Z172" s="267">
        <f t="shared" si="39"/>
        <v>1.1599999999999999</v>
      </c>
      <c r="AA172" s="268">
        <f t="shared" si="40"/>
        <v>14501.1</v>
      </c>
      <c r="AB172" s="456">
        <f t="shared" si="41"/>
        <v>8449.0499999999993</v>
      </c>
      <c r="AC172" s="457">
        <f t="shared" si="42"/>
        <v>10882.38</v>
      </c>
      <c r="AD172" s="456">
        <f t="shared" si="43"/>
        <v>3618.76</v>
      </c>
      <c r="AE172" s="458">
        <f t="shared" si="44"/>
        <v>3600</v>
      </c>
      <c r="AF172" s="457">
        <f t="shared" si="102"/>
        <v>60</v>
      </c>
      <c r="AG172" s="456">
        <f t="shared" si="46"/>
        <v>0</v>
      </c>
      <c r="AH172" s="457">
        <f t="shared" si="47"/>
        <v>0</v>
      </c>
      <c r="AI172" s="268">
        <f t="shared" si="48"/>
        <v>563.27</v>
      </c>
      <c r="AJ172" s="269">
        <f t="shared" si="49"/>
        <v>725.49176</v>
      </c>
      <c r="AK172" s="270">
        <f t="shared" si="50"/>
        <v>241.25040000000001</v>
      </c>
      <c r="AL172" s="415">
        <f t="shared" si="51"/>
        <v>0</v>
      </c>
      <c r="AM172" s="259" t="str">
        <f>IF(AP172="","",IFERROR(VLOOKUP(AP172,CODES!$A$3:$D$1348,4,FALSE),"X"))&amp;IF(AQ172="","",IFERROR(VLOOKUP(AQ172,CODES!$A$3:$D$1348,4,FALSE),"X"))&amp;IF(AR172="","",IFERROR(VLOOKUP(AR172,CODES!$A$3:$D$1348,4,FALSE),"X"))&amp;IF(AS172="","",IFERROR(VLOOKUP(AS172,CODES!$A$3:$D$1348,4,FALSE),"X"))&amp;IF(AT172="","",IFERROR(VLOOKUP(AT172,CODES!$A$3:$D$1348,4,FALSE),"X"))&amp;IF(AU172="","",IFERROR(VLOOKUP(AU172,CODES!$A$3:$D$1348,4,FALSE),"X"))&amp;IF(AV172="","",IFERROR(VLOOKUP(AV172,CODES!$A$3:$D$1348,4,FALSE),"X"))&amp;IF(AW172="","",IFERROR(VLOOKUP(AW172,CODES!$A$3:$D$1348,4,FALSE),"X"))&amp;IF(AX172="","",IFERROR(VLOOKUP(AX172,CODES!$A$3:$D$1348,4,FALSE),"X"))&amp;IF(AY172="","",IFERROR(VLOOKUP(AY172,CODES!$A$3:$D$1348,4,FALSE),"X"))</f>
        <v>240</v>
      </c>
      <c r="AN172" s="258">
        <f>SUM(IFERROR(VLOOKUP(AP172,CODES!$A$3:$D$1348,4,FALSE)*BC172,0),IFERROR(VLOOKUP(AQ172,CODES!$A$3:$D$1348,4,FALSE)*BF172,0),IFERROR(VLOOKUP(AR172,CODES!$A$3:$D$1348,4,FALSE)*BI172,0),IFERROR(VLOOKUP(AS172,CODES!$A$3:$D$1348,4,FALSE)*BL172,0),IFERROR(VLOOKUP(AT172,CODES!$A$3:$D$1348,4,FALSE)*BO172,0),IFERROR(VLOOKUP(AU172,CODES!$A$3:$D$1348,4,FALSE)*BR172,0),IFERROR(VLOOKUP(AV172,CODES!$A$3:$D$1348,4,FALSE)*BU172,0),IFERROR(VLOOKUP(AW172,CODES!$A$3:$D$1348,4,FALSE)*BX172,0),IFERROR(VLOOKUP(AX172,CODES!$A$3:$D$1348,4,FALSE)*CA172,0),IFERROR(VLOOKUP(AY172,CODES!$A$3:$D$1348,4,FALSE)*CD172,0))</f>
        <v>240</v>
      </c>
      <c r="AO172" s="258">
        <f>SUM(IFERROR(VLOOKUP(AP172,CODES!$A$3:$D$1348,3,FALSE)*BC172,0),IFERROR(VLOOKUP(AQ172,CODES!$A$3:$D$1348,3,FALSE)*BF172,0),IFERROR(VLOOKUP(AR172,CODES!$A$3:$D$1348,3,FALSE)*BI172,0),IFERROR(VLOOKUP(AS172,CODES!$A$3:$D$1348,3,FALSE)*BL172,0),IFERROR(VLOOKUP(AT172,CODES!$A$3:$D$1348,3,FALSE)*BO172,0),IFERROR(VLOOKUP(AU172,CODES!$A$3:$D$1348,3,FALSE)*BR172,0),IFERROR(VLOOKUP(AV172,CODES!$A$3:$D$1348,3,FALSE)*BU172,0),IFERROR(VLOOKUP(AW172,CODES!$A$3:$D$1348,3,FALSE)*BX172,0),IFERROR(VLOOKUP(AX172,CODES!$A$3:$D$1348,3,FALSE)*CA172,0),IFERROR(VLOOKUP(AY172,CODES!$A$3:$D$1348,3,FALSE)*CD172,0))+B172</f>
        <v>563.27</v>
      </c>
      <c r="AP172" s="271" t="str">
        <f t="shared" si="103"/>
        <v>VMAST</v>
      </c>
      <c r="AQ172" s="271" t="str">
        <f t="shared" si="104"/>
        <v/>
      </c>
      <c r="AR172" s="271" t="str">
        <f t="shared" si="105"/>
        <v/>
      </c>
      <c r="AS172" s="271" t="str">
        <f t="shared" si="106"/>
        <v/>
      </c>
      <c r="AT172" s="271" t="str">
        <f t="shared" si="107"/>
        <v/>
      </c>
      <c r="AU172" s="271" t="str">
        <f t="shared" si="108"/>
        <v/>
      </c>
      <c r="AV172" s="271" t="str">
        <f t="shared" si="109"/>
        <v/>
      </c>
      <c r="AW172" s="271" t="str">
        <f t="shared" si="110"/>
        <v/>
      </c>
      <c r="AX172" s="271" t="str">
        <f t="shared" si="111"/>
        <v/>
      </c>
      <c r="AY172" s="271" t="str">
        <f t="shared" si="112"/>
        <v/>
      </c>
      <c r="AZ172" s="258">
        <f t="shared" si="62"/>
        <v>5</v>
      </c>
      <c r="BA172" s="258">
        <f t="shared" si="63"/>
        <v>6</v>
      </c>
      <c r="BB172" s="258">
        <f t="shared" si="113"/>
        <v>0</v>
      </c>
      <c r="BC172" s="258">
        <f t="shared" si="114"/>
        <v>1</v>
      </c>
      <c r="BD172" s="258">
        <f t="shared" si="66"/>
        <v>6</v>
      </c>
      <c r="BE172" s="258">
        <f t="shared" si="115"/>
        <v>0</v>
      </c>
      <c r="BF172" s="258">
        <f t="shared" si="116"/>
        <v>1</v>
      </c>
      <c r="BG172" s="258">
        <f t="shared" si="69"/>
        <v>6</v>
      </c>
      <c r="BH172" s="258">
        <f t="shared" si="117"/>
        <v>0</v>
      </c>
      <c r="BI172" s="258">
        <f t="shared" si="118"/>
        <v>1</v>
      </c>
      <c r="BJ172" s="258">
        <f t="shared" si="72"/>
        <v>6</v>
      </c>
      <c r="BK172" s="258">
        <f t="shared" si="119"/>
        <v>0</v>
      </c>
      <c r="BL172" s="258">
        <f t="shared" si="120"/>
        <v>1</v>
      </c>
      <c r="BM172" s="258">
        <f t="shared" si="75"/>
        <v>6</v>
      </c>
      <c r="BN172" s="258">
        <f t="shared" si="121"/>
        <v>0</v>
      </c>
      <c r="BO172" s="258">
        <f t="shared" si="122"/>
        <v>1</v>
      </c>
      <c r="BP172" s="258">
        <f t="shared" si="78"/>
        <v>6</v>
      </c>
      <c r="BQ172" s="258">
        <f t="shared" si="123"/>
        <v>0</v>
      </c>
      <c r="BR172" s="258">
        <f t="shared" si="124"/>
        <v>1</v>
      </c>
      <c r="BS172" s="258">
        <f t="shared" si="81"/>
        <v>6</v>
      </c>
      <c r="BT172" s="258">
        <f t="shared" si="125"/>
        <v>0</v>
      </c>
      <c r="BU172" s="258">
        <f t="shared" si="126"/>
        <v>1</v>
      </c>
      <c r="BV172" s="258">
        <f t="shared" si="84"/>
        <v>6</v>
      </c>
      <c r="BW172" s="258">
        <f t="shared" si="127"/>
        <v>0</v>
      </c>
      <c r="BX172" s="258">
        <f t="shared" si="128"/>
        <v>1</v>
      </c>
      <c r="BY172" s="258">
        <f t="shared" si="87"/>
        <v>6</v>
      </c>
      <c r="BZ172" s="258">
        <f t="shared" si="129"/>
        <v>0</v>
      </c>
      <c r="CA172" s="258">
        <f t="shared" si="130"/>
        <v>1</v>
      </c>
      <c r="CB172" s="258">
        <f t="shared" si="90"/>
        <v>6</v>
      </c>
      <c r="CC172" s="258">
        <f t="shared" si="131"/>
        <v>0</v>
      </c>
      <c r="CD172" s="258">
        <f t="shared" si="132"/>
        <v>1</v>
      </c>
    </row>
    <row r="173" spans="1:82">
      <c r="A173" s="258"/>
      <c r="B173" s="258"/>
      <c r="C173" s="259"/>
      <c r="D173" s="258" t="s">
        <v>3854</v>
      </c>
      <c r="E173" s="258"/>
      <c r="F173" s="258"/>
      <c r="G173" s="258">
        <v>165</v>
      </c>
      <c r="H173" s="743" t="s">
        <v>3861</v>
      </c>
      <c r="I173" s="744"/>
      <c r="J173" s="739" t="s">
        <v>3862</v>
      </c>
      <c r="K173" s="745"/>
      <c r="L173" s="745"/>
      <c r="M173" s="272"/>
      <c r="N173" s="508">
        <f t="shared" si="30"/>
        <v>0</v>
      </c>
      <c r="O173" s="510">
        <f t="shared" si="133"/>
        <v>0</v>
      </c>
      <c r="P173" s="260">
        <f t="shared" si="134"/>
        <v>0</v>
      </c>
      <c r="Q173" s="261">
        <f t="shared" si="135"/>
        <v>0</v>
      </c>
      <c r="R173" s="261">
        <f t="shared" si="96"/>
        <v>0</v>
      </c>
      <c r="S173" s="262"/>
      <c r="T173" s="262"/>
      <c r="U173" s="263">
        <f t="shared" si="35"/>
        <v>1.288</v>
      </c>
      <c r="V173" s="264">
        <f>IF(E173="SP",1,IF(D173="",ExtraMargeMateriaal,(1-VLOOKUP(D173,TabelAankoop[],4,FALSE))))</f>
        <v>1</v>
      </c>
      <c r="W173" s="265">
        <f t="shared" si="36"/>
        <v>0.6885</v>
      </c>
      <c r="X173" s="266">
        <f t="shared" si="37"/>
        <v>1</v>
      </c>
      <c r="Y173" s="267">
        <f t="shared" si="38"/>
        <v>1.46</v>
      </c>
      <c r="Z173" s="267">
        <f t="shared" si="39"/>
        <v>1.1599999999999999</v>
      </c>
      <c r="AA173" s="268">
        <f t="shared" si="40"/>
        <v>0</v>
      </c>
      <c r="AB173" s="456">
        <f t="shared" si="41"/>
        <v>0</v>
      </c>
      <c r="AC173" s="457">
        <f t="shared" si="42"/>
        <v>0</v>
      </c>
      <c r="AD173" s="456">
        <f t="shared" si="43"/>
        <v>0</v>
      </c>
      <c r="AE173" s="458">
        <f t="shared" si="44"/>
        <v>0</v>
      </c>
      <c r="AF173" s="457">
        <f t="shared" si="102"/>
        <v>0</v>
      </c>
      <c r="AG173" s="456">
        <f t="shared" si="46"/>
        <v>0</v>
      </c>
      <c r="AH173" s="457">
        <f t="shared" si="47"/>
        <v>0</v>
      </c>
      <c r="AI173" s="268">
        <f t="shared" si="48"/>
        <v>0</v>
      </c>
      <c r="AJ173" s="269">
        <f t="shared" si="49"/>
        <v>0</v>
      </c>
      <c r="AK173" s="270">
        <f t="shared" si="50"/>
        <v>0</v>
      </c>
      <c r="AL173" s="415">
        <f t="shared" si="51"/>
        <v>0</v>
      </c>
      <c r="AM173" s="259" t="str">
        <f>IF(AP173="","",IFERROR(VLOOKUP(AP173,CODES!$A$3:$D$1348,4,FALSE),"X"))&amp;IF(AQ173="","",IFERROR(VLOOKUP(AQ173,CODES!$A$3:$D$1348,4,FALSE),"X"))&amp;IF(AR173="","",IFERROR(VLOOKUP(AR173,CODES!$A$3:$D$1348,4,FALSE),"X"))&amp;IF(AS173="","",IFERROR(VLOOKUP(AS173,CODES!$A$3:$D$1348,4,FALSE),"X"))&amp;IF(AT173="","",IFERROR(VLOOKUP(AT173,CODES!$A$3:$D$1348,4,FALSE),"X"))&amp;IF(AU173="","",IFERROR(VLOOKUP(AU173,CODES!$A$3:$D$1348,4,FALSE),"X"))&amp;IF(AV173="","",IFERROR(VLOOKUP(AV173,CODES!$A$3:$D$1348,4,FALSE),"X"))&amp;IF(AW173="","",IFERROR(VLOOKUP(AW173,CODES!$A$3:$D$1348,4,FALSE),"X"))&amp;IF(AX173="","",IFERROR(VLOOKUP(AX173,CODES!$A$3:$D$1348,4,FALSE),"X"))&amp;IF(AY173="","",IFERROR(VLOOKUP(AY173,CODES!$A$3:$D$1348,4,FALSE),"X"))</f>
        <v/>
      </c>
      <c r="AN173" s="258">
        <f>SUM(IFERROR(VLOOKUP(AP173,CODES!$A$3:$D$1348,4,FALSE)*BC173,0),IFERROR(VLOOKUP(AQ173,CODES!$A$3:$D$1348,4,FALSE)*BF173,0),IFERROR(VLOOKUP(AR173,CODES!$A$3:$D$1348,4,FALSE)*BI173,0),IFERROR(VLOOKUP(AS173,CODES!$A$3:$D$1348,4,FALSE)*BL173,0),IFERROR(VLOOKUP(AT173,CODES!$A$3:$D$1348,4,FALSE)*BO173,0),IFERROR(VLOOKUP(AU173,CODES!$A$3:$D$1348,4,FALSE)*BR173,0),IFERROR(VLOOKUP(AV173,CODES!$A$3:$D$1348,4,FALSE)*BU173,0),IFERROR(VLOOKUP(AW173,CODES!$A$3:$D$1348,4,FALSE)*BX173,0),IFERROR(VLOOKUP(AX173,CODES!$A$3:$D$1348,4,FALSE)*CA173,0),IFERROR(VLOOKUP(AY173,CODES!$A$3:$D$1348,4,FALSE)*CD173,0))</f>
        <v>0</v>
      </c>
      <c r="AO173" s="258">
        <f>SUM(IFERROR(VLOOKUP(AP173,CODES!$A$3:$D$1348,3,FALSE)*BC173,0),IFERROR(VLOOKUP(AQ173,CODES!$A$3:$D$1348,3,FALSE)*BF173,0),IFERROR(VLOOKUP(AR173,CODES!$A$3:$D$1348,3,FALSE)*BI173,0),IFERROR(VLOOKUP(AS173,CODES!$A$3:$D$1348,3,FALSE)*BL173,0),IFERROR(VLOOKUP(AT173,CODES!$A$3:$D$1348,3,FALSE)*BO173,0),IFERROR(VLOOKUP(AU173,CODES!$A$3:$D$1348,3,FALSE)*BR173,0),IFERROR(VLOOKUP(AV173,CODES!$A$3:$D$1348,3,FALSE)*BU173,0),IFERROR(VLOOKUP(AW173,CODES!$A$3:$D$1348,3,FALSE)*BX173,0),IFERROR(VLOOKUP(AX173,CODES!$A$3:$D$1348,3,FALSE)*CA173,0),IFERROR(VLOOKUP(AY173,CODES!$A$3:$D$1348,3,FALSE)*CD173,0))+B173</f>
        <v>0</v>
      </c>
      <c r="AP173" s="271" t="str">
        <f t="shared" si="103"/>
        <v/>
      </c>
      <c r="AQ173" s="271" t="str">
        <f t="shared" si="104"/>
        <v/>
      </c>
      <c r="AR173" s="271" t="str">
        <f t="shared" si="105"/>
        <v/>
      </c>
      <c r="AS173" s="271" t="str">
        <f t="shared" si="106"/>
        <v/>
      </c>
      <c r="AT173" s="271" t="str">
        <f t="shared" si="107"/>
        <v/>
      </c>
      <c r="AU173" s="271" t="str">
        <f t="shared" si="108"/>
        <v/>
      </c>
      <c r="AV173" s="271" t="str">
        <f t="shared" si="109"/>
        <v/>
      </c>
      <c r="AW173" s="271" t="str">
        <f t="shared" si="110"/>
        <v/>
      </c>
      <c r="AX173" s="271" t="str">
        <f t="shared" si="111"/>
        <v/>
      </c>
      <c r="AY173" s="271" t="str">
        <f t="shared" si="112"/>
        <v/>
      </c>
      <c r="AZ173" s="258">
        <f t="shared" si="62"/>
        <v>0</v>
      </c>
      <c r="BA173" s="258">
        <f t="shared" si="63"/>
        <v>1</v>
      </c>
      <c r="BB173" s="258">
        <f t="shared" si="113"/>
        <v>0</v>
      </c>
      <c r="BC173" s="258">
        <f t="shared" si="114"/>
        <v>1</v>
      </c>
      <c r="BD173" s="258">
        <f t="shared" si="66"/>
        <v>1</v>
      </c>
      <c r="BE173" s="258">
        <f t="shared" si="115"/>
        <v>0</v>
      </c>
      <c r="BF173" s="258">
        <f t="shared" si="116"/>
        <v>1</v>
      </c>
      <c r="BG173" s="258">
        <f t="shared" si="69"/>
        <v>1</v>
      </c>
      <c r="BH173" s="258">
        <f t="shared" si="117"/>
        <v>0</v>
      </c>
      <c r="BI173" s="258">
        <f t="shared" si="118"/>
        <v>1</v>
      </c>
      <c r="BJ173" s="258">
        <f t="shared" si="72"/>
        <v>1</v>
      </c>
      <c r="BK173" s="258">
        <f t="shared" si="119"/>
        <v>0</v>
      </c>
      <c r="BL173" s="258">
        <f t="shared" si="120"/>
        <v>1</v>
      </c>
      <c r="BM173" s="258">
        <f t="shared" si="75"/>
        <v>1</v>
      </c>
      <c r="BN173" s="258">
        <f t="shared" si="121"/>
        <v>0</v>
      </c>
      <c r="BO173" s="258">
        <f t="shared" si="122"/>
        <v>1</v>
      </c>
      <c r="BP173" s="258">
        <f t="shared" si="78"/>
        <v>1</v>
      </c>
      <c r="BQ173" s="258">
        <f t="shared" si="123"/>
        <v>0</v>
      </c>
      <c r="BR173" s="258">
        <f t="shared" si="124"/>
        <v>1</v>
      </c>
      <c r="BS173" s="258">
        <f t="shared" si="81"/>
        <v>1</v>
      </c>
      <c r="BT173" s="258">
        <f t="shared" si="125"/>
        <v>0</v>
      </c>
      <c r="BU173" s="258">
        <f t="shared" si="126"/>
        <v>1</v>
      </c>
      <c r="BV173" s="258">
        <f t="shared" si="84"/>
        <v>1</v>
      </c>
      <c r="BW173" s="258">
        <f t="shared" si="127"/>
        <v>0</v>
      </c>
      <c r="BX173" s="258">
        <f t="shared" si="128"/>
        <v>1</v>
      </c>
      <c r="BY173" s="258">
        <f t="shared" si="87"/>
        <v>1</v>
      </c>
      <c r="BZ173" s="258">
        <f t="shared" si="129"/>
        <v>0</v>
      </c>
      <c r="CA173" s="258">
        <f t="shared" si="130"/>
        <v>1</v>
      </c>
      <c r="CB173" s="258">
        <f t="shared" si="90"/>
        <v>1</v>
      </c>
      <c r="CC173" s="258">
        <f t="shared" si="131"/>
        <v>0</v>
      </c>
      <c r="CD173" s="258">
        <f t="shared" si="132"/>
        <v>1</v>
      </c>
    </row>
    <row r="174" spans="1:82">
      <c r="A174" s="258" t="s">
        <v>3863</v>
      </c>
      <c r="B174" s="258">
        <v>79.2</v>
      </c>
      <c r="C174" s="259"/>
      <c r="D174" s="258" t="s">
        <v>3854</v>
      </c>
      <c r="E174" s="719"/>
      <c r="F174" s="258"/>
      <c r="G174" s="258">
        <v>166</v>
      </c>
      <c r="H174" s="743" t="s">
        <v>3864</v>
      </c>
      <c r="I174" s="744"/>
      <c r="J174" s="739" t="s">
        <v>3865</v>
      </c>
      <c r="K174" s="745" t="s">
        <v>3703</v>
      </c>
      <c r="L174" s="745" t="s">
        <v>3608</v>
      </c>
      <c r="M174" s="272">
        <v>10</v>
      </c>
      <c r="N174" s="508">
        <f t="shared" si="30"/>
        <v>169.11</v>
      </c>
      <c r="O174" s="510">
        <f t="shared" si="133"/>
        <v>1691.1000000000001</v>
      </c>
      <c r="P174" s="260">
        <f t="shared" si="134"/>
        <v>84.47</v>
      </c>
      <c r="Q174" s="261">
        <f t="shared" si="135"/>
        <v>60</v>
      </c>
      <c r="R174" s="261">
        <f t="shared" si="96"/>
        <v>0</v>
      </c>
      <c r="S174" s="262" t="s">
        <v>3793</v>
      </c>
      <c r="T174" s="262"/>
      <c r="U174" s="263">
        <f t="shared" si="35"/>
        <v>1.288</v>
      </c>
      <c r="V174" s="264">
        <f>IF(E174="SP",1,IF(D174="",ExtraMargeMateriaal,(1-VLOOKUP(D174,TabelAankoop[],4,FALSE))))</f>
        <v>1</v>
      </c>
      <c r="W174" s="265">
        <f t="shared" si="36"/>
        <v>0.6885</v>
      </c>
      <c r="X174" s="266">
        <f t="shared" si="37"/>
        <v>1</v>
      </c>
      <c r="Y174" s="267">
        <f t="shared" si="38"/>
        <v>1.46</v>
      </c>
      <c r="Z174" s="267">
        <f t="shared" si="39"/>
        <v>1.1599999999999999</v>
      </c>
      <c r="AA174" s="268">
        <f t="shared" si="40"/>
        <v>1691.1</v>
      </c>
      <c r="AB174" s="456">
        <f t="shared" si="41"/>
        <v>844.7</v>
      </c>
      <c r="AC174" s="457">
        <f t="shared" si="42"/>
        <v>1087.97</v>
      </c>
      <c r="AD174" s="456">
        <f t="shared" si="43"/>
        <v>603.13</v>
      </c>
      <c r="AE174" s="458">
        <f t="shared" si="44"/>
        <v>600</v>
      </c>
      <c r="AF174" s="457">
        <f t="shared" si="102"/>
        <v>10</v>
      </c>
      <c r="AG174" s="456">
        <f t="shared" si="46"/>
        <v>0</v>
      </c>
      <c r="AH174" s="457">
        <f t="shared" si="47"/>
        <v>0</v>
      </c>
      <c r="AI174" s="268">
        <f t="shared" si="48"/>
        <v>84.47</v>
      </c>
      <c r="AJ174" s="269">
        <f t="shared" si="49"/>
        <v>108.79736</v>
      </c>
      <c r="AK174" s="270">
        <f t="shared" si="50"/>
        <v>60.312600000000003</v>
      </c>
      <c r="AL174" s="415">
        <f t="shared" si="51"/>
        <v>0</v>
      </c>
      <c r="AM174" s="259" t="str">
        <f>IF(AP174="","",IFERROR(VLOOKUP(AP174,CODES!$A$3:$D$1348,4,FALSE),"X"))&amp;IF(AQ174="","",IFERROR(VLOOKUP(AQ174,CODES!$A$3:$D$1348,4,FALSE),"X"))&amp;IF(AR174="","",IFERROR(VLOOKUP(AR174,CODES!$A$3:$D$1348,4,FALSE),"X"))&amp;IF(AS174="","",IFERROR(VLOOKUP(AS174,CODES!$A$3:$D$1348,4,FALSE),"X"))&amp;IF(AT174="","",IFERROR(VLOOKUP(AT174,CODES!$A$3:$D$1348,4,FALSE),"X"))&amp;IF(AU174="","",IFERROR(VLOOKUP(AU174,CODES!$A$3:$D$1348,4,FALSE),"X"))&amp;IF(AV174="","",IFERROR(VLOOKUP(AV174,CODES!$A$3:$D$1348,4,FALSE),"X"))&amp;IF(AW174="","",IFERROR(VLOOKUP(AW174,CODES!$A$3:$D$1348,4,FALSE),"X"))&amp;IF(AX174="","",IFERROR(VLOOKUP(AX174,CODES!$A$3:$D$1348,4,FALSE),"X"))&amp;IF(AY174="","",IFERROR(VLOOKUP(AY174,CODES!$A$3:$D$1348,4,FALSE),"X"))</f>
        <v>60</v>
      </c>
      <c r="AN174" s="258">
        <f>SUM(IFERROR(VLOOKUP(AP174,CODES!$A$3:$D$1348,4,FALSE)*BC174,0),IFERROR(VLOOKUP(AQ174,CODES!$A$3:$D$1348,4,FALSE)*BF174,0),IFERROR(VLOOKUP(AR174,CODES!$A$3:$D$1348,4,FALSE)*BI174,0),IFERROR(VLOOKUP(AS174,CODES!$A$3:$D$1348,4,FALSE)*BL174,0),IFERROR(VLOOKUP(AT174,CODES!$A$3:$D$1348,4,FALSE)*BO174,0),IFERROR(VLOOKUP(AU174,CODES!$A$3:$D$1348,4,FALSE)*BR174,0),IFERROR(VLOOKUP(AV174,CODES!$A$3:$D$1348,4,FALSE)*BU174,0),IFERROR(VLOOKUP(AW174,CODES!$A$3:$D$1348,4,FALSE)*BX174,0),IFERROR(VLOOKUP(AX174,CODES!$A$3:$D$1348,4,FALSE)*CA174,0),IFERROR(VLOOKUP(AY174,CODES!$A$3:$D$1348,4,FALSE)*CD174,0))</f>
        <v>60</v>
      </c>
      <c r="AO174" s="258">
        <f>SUM(IFERROR(VLOOKUP(AP174,CODES!$A$3:$D$1348,3,FALSE)*BC174,0),IFERROR(VLOOKUP(AQ174,CODES!$A$3:$D$1348,3,FALSE)*BF174,0),IFERROR(VLOOKUP(AR174,CODES!$A$3:$D$1348,3,FALSE)*BI174,0),IFERROR(VLOOKUP(AS174,CODES!$A$3:$D$1348,3,FALSE)*BL174,0),IFERROR(VLOOKUP(AT174,CODES!$A$3:$D$1348,3,FALSE)*BO174,0),IFERROR(VLOOKUP(AU174,CODES!$A$3:$D$1348,3,FALSE)*BR174,0),IFERROR(VLOOKUP(AV174,CODES!$A$3:$D$1348,3,FALSE)*BU174,0),IFERROR(VLOOKUP(AW174,CODES!$A$3:$D$1348,3,FALSE)*BX174,0),IFERROR(VLOOKUP(AX174,CODES!$A$3:$D$1348,3,FALSE)*CA174,0),IFERROR(VLOOKUP(AY174,CODES!$A$3:$D$1348,3,FALSE)*CD174,0))+B174</f>
        <v>84.47</v>
      </c>
      <c r="AP174" s="271" t="str">
        <f t="shared" si="103"/>
        <v>VOBUITEN</v>
      </c>
      <c r="AQ174" s="271" t="str">
        <f t="shared" si="104"/>
        <v/>
      </c>
      <c r="AR174" s="271" t="str">
        <f t="shared" si="105"/>
        <v/>
      </c>
      <c r="AS174" s="271" t="str">
        <f t="shared" si="106"/>
        <v/>
      </c>
      <c r="AT174" s="271" t="str">
        <f t="shared" si="107"/>
        <v/>
      </c>
      <c r="AU174" s="271" t="str">
        <f t="shared" si="108"/>
        <v/>
      </c>
      <c r="AV174" s="271" t="str">
        <f t="shared" si="109"/>
        <v/>
      </c>
      <c r="AW174" s="271" t="str">
        <f t="shared" si="110"/>
        <v/>
      </c>
      <c r="AX174" s="271" t="str">
        <f t="shared" si="111"/>
        <v/>
      </c>
      <c r="AY174" s="271" t="str">
        <f t="shared" si="112"/>
        <v/>
      </c>
      <c r="AZ174" s="258">
        <f t="shared" si="62"/>
        <v>8</v>
      </c>
      <c r="BA174" s="258">
        <f t="shared" si="63"/>
        <v>9</v>
      </c>
      <c r="BB174" s="258">
        <f t="shared" si="113"/>
        <v>0</v>
      </c>
      <c r="BC174" s="258">
        <f t="shared" si="114"/>
        <v>1</v>
      </c>
      <c r="BD174" s="258">
        <f t="shared" si="66"/>
        <v>9</v>
      </c>
      <c r="BE174" s="258">
        <f t="shared" si="115"/>
        <v>0</v>
      </c>
      <c r="BF174" s="258">
        <f t="shared" si="116"/>
        <v>1</v>
      </c>
      <c r="BG174" s="258">
        <f t="shared" si="69"/>
        <v>9</v>
      </c>
      <c r="BH174" s="258">
        <f t="shared" si="117"/>
        <v>0</v>
      </c>
      <c r="BI174" s="258">
        <f t="shared" si="118"/>
        <v>1</v>
      </c>
      <c r="BJ174" s="258">
        <f t="shared" si="72"/>
        <v>9</v>
      </c>
      <c r="BK174" s="258">
        <f t="shared" si="119"/>
        <v>0</v>
      </c>
      <c r="BL174" s="258">
        <f t="shared" si="120"/>
        <v>1</v>
      </c>
      <c r="BM174" s="258">
        <f t="shared" si="75"/>
        <v>9</v>
      </c>
      <c r="BN174" s="258">
        <f t="shared" si="121"/>
        <v>0</v>
      </c>
      <c r="BO174" s="258">
        <f t="shared" si="122"/>
        <v>1</v>
      </c>
      <c r="BP174" s="258">
        <f t="shared" si="78"/>
        <v>9</v>
      </c>
      <c r="BQ174" s="258">
        <f t="shared" si="123"/>
        <v>0</v>
      </c>
      <c r="BR174" s="258">
        <f t="shared" si="124"/>
        <v>1</v>
      </c>
      <c r="BS174" s="258">
        <f t="shared" si="81"/>
        <v>9</v>
      </c>
      <c r="BT174" s="258">
        <f t="shared" si="125"/>
        <v>0</v>
      </c>
      <c r="BU174" s="258">
        <f t="shared" si="126"/>
        <v>1</v>
      </c>
      <c r="BV174" s="258">
        <f t="shared" si="84"/>
        <v>9</v>
      </c>
      <c r="BW174" s="258">
        <f t="shared" si="127"/>
        <v>0</v>
      </c>
      <c r="BX174" s="258">
        <f t="shared" si="128"/>
        <v>1</v>
      </c>
      <c r="BY174" s="258">
        <f t="shared" si="87"/>
        <v>9</v>
      </c>
      <c r="BZ174" s="258">
        <f t="shared" si="129"/>
        <v>0</v>
      </c>
      <c r="CA174" s="258">
        <f t="shared" si="130"/>
        <v>1</v>
      </c>
      <c r="CB174" s="258">
        <f t="shared" si="90"/>
        <v>9</v>
      </c>
      <c r="CC174" s="258">
        <f t="shared" si="131"/>
        <v>0</v>
      </c>
      <c r="CD174" s="258">
        <f t="shared" si="132"/>
        <v>1</v>
      </c>
    </row>
    <row r="175" spans="1:82">
      <c r="A175" s="258" t="s">
        <v>3863</v>
      </c>
      <c r="B175" s="258">
        <v>39.200000000000003</v>
      </c>
      <c r="C175" s="259"/>
      <c r="D175" s="258" t="s">
        <v>3854</v>
      </c>
      <c r="E175" s="719"/>
      <c r="F175" s="258"/>
      <c r="G175" s="258">
        <v>167</v>
      </c>
      <c r="H175" s="743" t="s">
        <v>3866</v>
      </c>
      <c r="I175" s="744"/>
      <c r="J175" s="739" t="s">
        <v>3867</v>
      </c>
      <c r="K175" s="745" t="s">
        <v>3703</v>
      </c>
      <c r="L175" s="745" t="s">
        <v>3608</v>
      </c>
      <c r="M175" s="272">
        <v>2</v>
      </c>
      <c r="N175" s="508">
        <f t="shared" si="30"/>
        <v>117.59</v>
      </c>
      <c r="O175" s="510">
        <f t="shared" si="133"/>
        <v>235.18</v>
      </c>
      <c r="P175" s="260">
        <f t="shared" si="134"/>
        <v>44.47</v>
      </c>
      <c r="Q175" s="261">
        <f t="shared" si="135"/>
        <v>60</v>
      </c>
      <c r="R175" s="261">
        <f t="shared" si="96"/>
        <v>0</v>
      </c>
      <c r="S175" s="262" t="s">
        <v>3793</v>
      </c>
      <c r="T175" s="262"/>
      <c r="U175" s="263">
        <f t="shared" si="35"/>
        <v>1.288</v>
      </c>
      <c r="V175" s="264">
        <f>IF(E175="SP",1,IF(D175="",ExtraMargeMateriaal,(1-VLOOKUP(D175,TabelAankoop[],4,FALSE))))</f>
        <v>1</v>
      </c>
      <c r="W175" s="265">
        <f t="shared" si="36"/>
        <v>0.6885</v>
      </c>
      <c r="X175" s="266">
        <f t="shared" si="37"/>
        <v>1</v>
      </c>
      <c r="Y175" s="267">
        <f t="shared" si="38"/>
        <v>1.46</v>
      </c>
      <c r="Z175" s="267">
        <f t="shared" si="39"/>
        <v>1.1599999999999999</v>
      </c>
      <c r="AA175" s="268">
        <f t="shared" si="40"/>
        <v>235.18</v>
      </c>
      <c r="AB175" s="456">
        <f t="shared" si="41"/>
        <v>88.94</v>
      </c>
      <c r="AC175" s="457">
        <f t="shared" si="42"/>
        <v>114.55</v>
      </c>
      <c r="AD175" s="456">
        <f t="shared" si="43"/>
        <v>120.63</v>
      </c>
      <c r="AE175" s="458">
        <f t="shared" si="44"/>
        <v>120</v>
      </c>
      <c r="AF175" s="457">
        <f t="shared" si="102"/>
        <v>2</v>
      </c>
      <c r="AG175" s="456">
        <f t="shared" si="46"/>
        <v>0</v>
      </c>
      <c r="AH175" s="457">
        <f t="shared" si="47"/>
        <v>0</v>
      </c>
      <c r="AI175" s="268">
        <f t="shared" si="48"/>
        <v>44.47</v>
      </c>
      <c r="AJ175" s="269">
        <f t="shared" si="49"/>
        <v>57.277360000000002</v>
      </c>
      <c r="AK175" s="270">
        <f t="shared" si="50"/>
        <v>60.312600000000003</v>
      </c>
      <c r="AL175" s="415">
        <f t="shared" si="51"/>
        <v>0</v>
      </c>
      <c r="AM175" s="259" t="str">
        <f>IF(AP175="","",IFERROR(VLOOKUP(AP175,CODES!$A$3:$D$1348,4,FALSE),"X"))&amp;IF(AQ175="","",IFERROR(VLOOKUP(AQ175,CODES!$A$3:$D$1348,4,FALSE),"X"))&amp;IF(AR175="","",IFERROR(VLOOKUP(AR175,CODES!$A$3:$D$1348,4,FALSE),"X"))&amp;IF(AS175="","",IFERROR(VLOOKUP(AS175,CODES!$A$3:$D$1348,4,FALSE),"X"))&amp;IF(AT175="","",IFERROR(VLOOKUP(AT175,CODES!$A$3:$D$1348,4,FALSE),"X"))&amp;IF(AU175="","",IFERROR(VLOOKUP(AU175,CODES!$A$3:$D$1348,4,FALSE),"X"))&amp;IF(AV175="","",IFERROR(VLOOKUP(AV175,CODES!$A$3:$D$1348,4,FALSE),"X"))&amp;IF(AW175="","",IFERROR(VLOOKUP(AW175,CODES!$A$3:$D$1348,4,FALSE),"X"))&amp;IF(AX175="","",IFERROR(VLOOKUP(AX175,CODES!$A$3:$D$1348,4,FALSE),"X"))&amp;IF(AY175="","",IFERROR(VLOOKUP(AY175,CODES!$A$3:$D$1348,4,FALSE),"X"))</f>
        <v>60</v>
      </c>
      <c r="AN175" s="258">
        <f>SUM(IFERROR(VLOOKUP(AP175,CODES!$A$3:$D$1348,4,FALSE)*BC175,0),IFERROR(VLOOKUP(AQ175,CODES!$A$3:$D$1348,4,FALSE)*BF175,0),IFERROR(VLOOKUP(AR175,CODES!$A$3:$D$1348,4,FALSE)*BI175,0),IFERROR(VLOOKUP(AS175,CODES!$A$3:$D$1348,4,FALSE)*BL175,0),IFERROR(VLOOKUP(AT175,CODES!$A$3:$D$1348,4,FALSE)*BO175,0),IFERROR(VLOOKUP(AU175,CODES!$A$3:$D$1348,4,FALSE)*BR175,0),IFERROR(VLOOKUP(AV175,CODES!$A$3:$D$1348,4,FALSE)*BU175,0),IFERROR(VLOOKUP(AW175,CODES!$A$3:$D$1348,4,FALSE)*BX175,0),IFERROR(VLOOKUP(AX175,CODES!$A$3:$D$1348,4,FALSE)*CA175,0),IFERROR(VLOOKUP(AY175,CODES!$A$3:$D$1348,4,FALSE)*CD175,0))</f>
        <v>60</v>
      </c>
      <c r="AO175" s="258">
        <f>SUM(IFERROR(VLOOKUP(AP175,CODES!$A$3:$D$1348,3,FALSE)*BC175,0),IFERROR(VLOOKUP(AQ175,CODES!$A$3:$D$1348,3,FALSE)*BF175,0),IFERROR(VLOOKUP(AR175,CODES!$A$3:$D$1348,3,FALSE)*BI175,0),IFERROR(VLOOKUP(AS175,CODES!$A$3:$D$1348,3,FALSE)*BL175,0),IFERROR(VLOOKUP(AT175,CODES!$A$3:$D$1348,3,FALSE)*BO175,0),IFERROR(VLOOKUP(AU175,CODES!$A$3:$D$1348,3,FALSE)*BR175,0),IFERROR(VLOOKUP(AV175,CODES!$A$3:$D$1348,3,FALSE)*BU175,0),IFERROR(VLOOKUP(AW175,CODES!$A$3:$D$1348,3,FALSE)*BX175,0),IFERROR(VLOOKUP(AX175,CODES!$A$3:$D$1348,3,FALSE)*CA175,0),IFERROR(VLOOKUP(AY175,CODES!$A$3:$D$1348,3,FALSE)*CD175,0))+B175</f>
        <v>44.47</v>
      </c>
      <c r="AP175" s="271" t="str">
        <f t="shared" si="103"/>
        <v>VOBUITEN</v>
      </c>
      <c r="AQ175" s="271" t="str">
        <f t="shared" si="104"/>
        <v/>
      </c>
      <c r="AR175" s="271" t="str">
        <f t="shared" si="105"/>
        <v/>
      </c>
      <c r="AS175" s="271" t="str">
        <f t="shared" si="106"/>
        <v/>
      </c>
      <c r="AT175" s="271" t="str">
        <f t="shared" si="107"/>
        <v/>
      </c>
      <c r="AU175" s="271" t="str">
        <f t="shared" si="108"/>
        <v/>
      </c>
      <c r="AV175" s="271" t="str">
        <f t="shared" si="109"/>
        <v/>
      </c>
      <c r="AW175" s="271" t="str">
        <f t="shared" si="110"/>
        <v/>
      </c>
      <c r="AX175" s="271" t="str">
        <f t="shared" si="111"/>
        <v/>
      </c>
      <c r="AY175" s="271" t="str">
        <f t="shared" si="112"/>
        <v/>
      </c>
      <c r="AZ175" s="258">
        <f t="shared" si="62"/>
        <v>8</v>
      </c>
      <c r="BA175" s="258">
        <f t="shared" si="63"/>
        <v>9</v>
      </c>
      <c r="BB175" s="258">
        <f t="shared" si="113"/>
        <v>0</v>
      </c>
      <c r="BC175" s="258">
        <f t="shared" si="114"/>
        <v>1</v>
      </c>
      <c r="BD175" s="258">
        <f t="shared" si="66"/>
        <v>9</v>
      </c>
      <c r="BE175" s="258">
        <f t="shared" si="115"/>
        <v>0</v>
      </c>
      <c r="BF175" s="258">
        <f t="shared" si="116"/>
        <v>1</v>
      </c>
      <c r="BG175" s="258">
        <f t="shared" si="69"/>
        <v>9</v>
      </c>
      <c r="BH175" s="258">
        <f t="shared" si="117"/>
        <v>0</v>
      </c>
      <c r="BI175" s="258">
        <f t="shared" si="118"/>
        <v>1</v>
      </c>
      <c r="BJ175" s="258">
        <f t="shared" si="72"/>
        <v>9</v>
      </c>
      <c r="BK175" s="258">
        <f t="shared" si="119"/>
        <v>0</v>
      </c>
      <c r="BL175" s="258">
        <f t="shared" si="120"/>
        <v>1</v>
      </c>
      <c r="BM175" s="258">
        <f t="shared" si="75"/>
        <v>9</v>
      </c>
      <c r="BN175" s="258">
        <f t="shared" si="121"/>
        <v>0</v>
      </c>
      <c r="BO175" s="258">
        <f t="shared" si="122"/>
        <v>1</v>
      </c>
      <c r="BP175" s="258">
        <f t="shared" si="78"/>
        <v>9</v>
      </c>
      <c r="BQ175" s="258">
        <f t="shared" si="123"/>
        <v>0</v>
      </c>
      <c r="BR175" s="258">
        <f t="shared" si="124"/>
        <v>1</v>
      </c>
      <c r="BS175" s="258">
        <f t="shared" si="81"/>
        <v>9</v>
      </c>
      <c r="BT175" s="258">
        <f t="shared" si="125"/>
        <v>0</v>
      </c>
      <c r="BU175" s="258">
        <f t="shared" si="126"/>
        <v>1</v>
      </c>
      <c r="BV175" s="258">
        <f t="shared" si="84"/>
        <v>9</v>
      </c>
      <c r="BW175" s="258">
        <f t="shared" si="127"/>
        <v>0</v>
      </c>
      <c r="BX175" s="258">
        <f t="shared" si="128"/>
        <v>1</v>
      </c>
      <c r="BY175" s="258">
        <f t="shared" si="87"/>
        <v>9</v>
      </c>
      <c r="BZ175" s="258">
        <f t="shared" si="129"/>
        <v>0</v>
      </c>
      <c r="CA175" s="258">
        <f t="shared" si="130"/>
        <v>1</v>
      </c>
      <c r="CB175" s="258">
        <f t="shared" si="90"/>
        <v>9</v>
      </c>
      <c r="CC175" s="258">
        <f t="shared" si="131"/>
        <v>0</v>
      </c>
      <c r="CD175" s="258">
        <f t="shared" si="132"/>
        <v>1</v>
      </c>
    </row>
    <row r="176" spans="1:82">
      <c r="A176" s="258"/>
      <c r="B176" s="258"/>
      <c r="C176" s="259"/>
      <c r="D176" s="258"/>
      <c r="E176" s="258"/>
      <c r="F176" s="258"/>
      <c r="G176" s="258">
        <v>168</v>
      </c>
      <c r="H176" s="743" t="s">
        <v>3721</v>
      </c>
      <c r="I176" s="744"/>
      <c r="J176" s="739" t="s">
        <v>3868</v>
      </c>
      <c r="K176" s="745"/>
      <c r="L176" s="745"/>
      <c r="M176" s="272"/>
      <c r="N176" s="508">
        <f t="shared" si="30"/>
        <v>0</v>
      </c>
      <c r="O176" s="510">
        <f t="shared" si="133"/>
        <v>0</v>
      </c>
      <c r="P176" s="260">
        <f t="shared" si="134"/>
        <v>0</v>
      </c>
      <c r="Q176" s="261">
        <f t="shared" si="135"/>
        <v>0</v>
      </c>
      <c r="R176" s="261">
        <f t="shared" si="96"/>
        <v>0</v>
      </c>
      <c r="S176" s="262"/>
      <c r="T176" s="262"/>
      <c r="U176" s="263">
        <f t="shared" si="35"/>
        <v>1.288</v>
      </c>
      <c r="V176" s="264">
        <f>IF(E176="SP",1,IF(D176="",ExtraMargeMateriaal,(1-VLOOKUP(D176,TabelAankoop[],4,FALSE))))</f>
        <v>1</v>
      </c>
      <c r="W176" s="265">
        <f t="shared" si="36"/>
        <v>0.6885</v>
      </c>
      <c r="X176" s="266">
        <f t="shared" si="37"/>
        <v>1</v>
      </c>
      <c r="Y176" s="267">
        <f t="shared" si="38"/>
        <v>1.46</v>
      </c>
      <c r="Z176" s="267">
        <f t="shared" si="39"/>
        <v>1.1599999999999999</v>
      </c>
      <c r="AA176" s="268">
        <f t="shared" si="40"/>
        <v>0</v>
      </c>
      <c r="AB176" s="456">
        <f t="shared" si="41"/>
        <v>0</v>
      </c>
      <c r="AC176" s="457">
        <f t="shared" si="42"/>
        <v>0</v>
      </c>
      <c r="AD176" s="456">
        <f t="shared" si="43"/>
        <v>0</v>
      </c>
      <c r="AE176" s="458">
        <f t="shared" si="44"/>
        <v>0</v>
      </c>
      <c r="AF176" s="457">
        <f t="shared" si="102"/>
        <v>0</v>
      </c>
      <c r="AG176" s="456">
        <f t="shared" si="46"/>
        <v>0</v>
      </c>
      <c r="AH176" s="457">
        <f t="shared" si="47"/>
        <v>0</v>
      </c>
      <c r="AI176" s="268">
        <f t="shared" si="48"/>
        <v>0</v>
      </c>
      <c r="AJ176" s="269">
        <f t="shared" si="49"/>
        <v>0</v>
      </c>
      <c r="AK176" s="270">
        <f t="shared" si="50"/>
        <v>0</v>
      </c>
      <c r="AL176" s="415">
        <f t="shared" si="51"/>
        <v>0</v>
      </c>
      <c r="AM176" s="259" t="str">
        <f>IF(AP176="","",IFERROR(VLOOKUP(AP176,CODES!$A$3:$D$1348,4,FALSE),"X"))&amp;IF(AQ176="","",IFERROR(VLOOKUP(AQ176,CODES!$A$3:$D$1348,4,FALSE),"X"))&amp;IF(AR176="","",IFERROR(VLOOKUP(AR176,CODES!$A$3:$D$1348,4,FALSE),"X"))&amp;IF(AS176="","",IFERROR(VLOOKUP(AS176,CODES!$A$3:$D$1348,4,FALSE),"X"))&amp;IF(AT176="","",IFERROR(VLOOKUP(AT176,CODES!$A$3:$D$1348,4,FALSE),"X"))&amp;IF(AU176="","",IFERROR(VLOOKUP(AU176,CODES!$A$3:$D$1348,4,FALSE),"X"))&amp;IF(AV176="","",IFERROR(VLOOKUP(AV176,CODES!$A$3:$D$1348,4,FALSE),"X"))&amp;IF(AW176="","",IFERROR(VLOOKUP(AW176,CODES!$A$3:$D$1348,4,FALSE),"X"))&amp;IF(AX176="","",IFERROR(VLOOKUP(AX176,CODES!$A$3:$D$1348,4,FALSE),"X"))&amp;IF(AY176="","",IFERROR(VLOOKUP(AY176,CODES!$A$3:$D$1348,4,FALSE),"X"))</f>
        <v/>
      </c>
      <c r="AN176" s="258">
        <f>SUM(IFERROR(VLOOKUP(AP176,CODES!$A$3:$D$1348,4,FALSE)*BC176,0),IFERROR(VLOOKUP(AQ176,CODES!$A$3:$D$1348,4,FALSE)*BF176,0),IFERROR(VLOOKUP(AR176,CODES!$A$3:$D$1348,4,FALSE)*BI176,0),IFERROR(VLOOKUP(AS176,CODES!$A$3:$D$1348,4,FALSE)*BL176,0),IFERROR(VLOOKUP(AT176,CODES!$A$3:$D$1348,4,FALSE)*BO176,0),IFERROR(VLOOKUP(AU176,CODES!$A$3:$D$1348,4,FALSE)*BR176,0),IFERROR(VLOOKUP(AV176,CODES!$A$3:$D$1348,4,FALSE)*BU176,0),IFERROR(VLOOKUP(AW176,CODES!$A$3:$D$1348,4,FALSE)*BX176,0),IFERROR(VLOOKUP(AX176,CODES!$A$3:$D$1348,4,FALSE)*CA176,0),IFERROR(VLOOKUP(AY176,CODES!$A$3:$D$1348,4,FALSE)*CD176,0))</f>
        <v>0</v>
      </c>
      <c r="AO176" s="258">
        <f>SUM(IFERROR(VLOOKUP(AP176,CODES!$A$3:$D$1348,3,FALSE)*BC176,0),IFERROR(VLOOKUP(AQ176,CODES!$A$3:$D$1348,3,FALSE)*BF176,0),IFERROR(VLOOKUP(AR176,CODES!$A$3:$D$1348,3,FALSE)*BI176,0),IFERROR(VLOOKUP(AS176,CODES!$A$3:$D$1348,3,FALSE)*BL176,0),IFERROR(VLOOKUP(AT176,CODES!$A$3:$D$1348,3,FALSE)*BO176,0),IFERROR(VLOOKUP(AU176,CODES!$A$3:$D$1348,3,FALSE)*BR176,0),IFERROR(VLOOKUP(AV176,CODES!$A$3:$D$1348,3,FALSE)*BU176,0),IFERROR(VLOOKUP(AW176,CODES!$A$3:$D$1348,3,FALSE)*BX176,0),IFERROR(VLOOKUP(AX176,CODES!$A$3:$D$1348,3,FALSE)*CA176,0),IFERROR(VLOOKUP(AY176,CODES!$A$3:$D$1348,3,FALSE)*CD176,0))+B176</f>
        <v>0</v>
      </c>
      <c r="AP176" s="271" t="str">
        <f t="shared" si="103"/>
        <v/>
      </c>
      <c r="AQ176" s="271" t="str">
        <f t="shared" si="104"/>
        <v/>
      </c>
      <c r="AR176" s="271" t="str">
        <f t="shared" si="105"/>
        <v/>
      </c>
      <c r="AS176" s="271" t="str">
        <f t="shared" si="106"/>
        <v/>
      </c>
      <c r="AT176" s="271" t="str">
        <f t="shared" si="107"/>
        <v/>
      </c>
      <c r="AU176" s="271" t="str">
        <f t="shared" si="108"/>
        <v/>
      </c>
      <c r="AV176" s="271" t="str">
        <f t="shared" si="109"/>
        <v/>
      </c>
      <c r="AW176" s="271" t="str">
        <f t="shared" si="110"/>
        <v/>
      </c>
      <c r="AX176" s="271" t="str">
        <f t="shared" si="111"/>
        <v/>
      </c>
      <c r="AY176" s="271" t="str">
        <f t="shared" si="112"/>
        <v/>
      </c>
      <c r="AZ176" s="258">
        <f t="shared" si="62"/>
        <v>0</v>
      </c>
      <c r="BA176" s="258">
        <f t="shared" si="63"/>
        <v>1</v>
      </c>
      <c r="BB176" s="258">
        <f t="shared" si="113"/>
        <v>0</v>
      </c>
      <c r="BC176" s="258">
        <f t="shared" si="114"/>
        <v>1</v>
      </c>
      <c r="BD176" s="258">
        <f t="shared" si="66"/>
        <v>1</v>
      </c>
      <c r="BE176" s="258">
        <f t="shared" si="115"/>
        <v>0</v>
      </c>
      <c r="BF176" s="258">
        <f t="shared" si="116"/>
        <v>1</v>
      </c>
      <c r="BG176" s="258">
        <f t="shared" si="69"/>
        <v>1</v>
      </c>
      <c r="BH176" s="258">
        <f t="shared" si="117"/>
        <v>0</v>
      </c>
      <c r="BI176" s="258">
        <f t="shared" si="118"/>
        <v>1</v>
      </c>
      <c r="BJ176" s="258">
        <f t="shared" si="72"/>
        <v>1</v>
      </c>
      <c r="BK176" s="258">
        <f t="shared" si="119"/>
        <v>0</v>
      </c>
      <c r="BL176" s="258">
        <f t="shared" si="120"/>
        <v>1</v>
      </c>
      <c r="BM176" s="258">
        <f t="shared" si="75"/>
        <v>1</v>
      </c>
      <c r="BN176" s="258">
        <f t="shared" si="121"/>
        <v>0</v>
      </c>
      <c r="BO176" s="258">
        <f t="shared" si="122"/>
        <v>1</v>
      </c>
      <c r="BP176" s="258">
        <f t="shared" si="78"/>
        <v>1</v>
      </c>
      <c r="BQ176" s="258">
        <f t="shared" si="123"/>
        <v>0</v>
      </c>
      <c r="BR176" s="258">
        <f t="shared" si="124"/>
        <v>1</v>
      </c>
      <c r="BS176" s="258">
        <f t="shared" si="81"/>
        <v>1</v>
      </c>
      <c r="BT176" s="258">
        <f t="shared" si="125"/>
        <v>0</v>
      </c>
      <c r="BU176" s="258">
        <f t="shared" si="126"/>
        <v>1</v>
      </c>
      <c r="BV176" s="258">
        <f t="shared" si="84"/>
        <v>1</v>
      </c>
      <c r="BW176" s="258">
        <f t="shared" si="127"/>
        <v>0</v>
      </c>
      <c r="BX176" s="258">
        <f t="shared" si="128"/>
        <v>1</v>
      </c>
      <c r="BY176" s="258">
        <f t="shared" si="87"/>
        <v>1</v>
      </c>
      <c r="BZ176" s="258">
        <f t="shared" si="129"/>
        <v>0</v>
      </c>
      <c r="CA176" s="258">
        <f t="shared" si="130"/>
        <v>1</v>
      </c>
      <c r="CB176" s="258">
        <f t="shared" si="90"/>
        <v>1</v>
      </c>
      <c r="CC176" s="258">
        <f t="shared" si="131"/>
        <v>0</v>
      </c>
      <c r="CD176" s="258">
        <f t="shared" si="132"/>
        <v>1</v>
      </c>
    </row>
    <row r="177" spans="1:82">
      <c r="A177" s="258"/>
      <c r="B177" s="258"/>
      <c r="C177" s="259"/>
      <c r="D177" s="258"/>
      <c r="E177" s="258" t="s">
        <v>3484</v>
      </c>
      <c r="F177" s="258"/>
      <c r="G177" s="258">
        <v>169</v>
      </c>
      <c r="H177" s="743" t="s">
        <v>3869</v>
      </c>
      <c r="I177" s="744"/>
      <c r="J177" s="739" t="s">
        <v>3870</v>
      </c>
      <c r="K177" s="745"/>
      <c r="L177" s="745"/>
      <c r="M177" s="272"/>
      <c r="N177" s="508">
        <f t="shared" si="30"/>
        <v>0</v>
      </c>
      <c r="O177" s="510">
        <f t="shared" si="133"/>
        <v>0</v>
      </c>
      <c r="P177" s="260">
        <f t="shared" si="134"/>
        <v>0</v>
      </c>
      <c r="Q177" s="261">
        <f t="shared" si="135"/>
        <v>0</v>
      </c>
      <c r="R177" s="261">
        <f t="shared" si="96"/>
        <v>0</v>
      </c>
      <c r="S177" s="262"/>
      <c r="T177" s="262"/>
      <c r="U177" s="263">
        <f t="shared" si="35"/>
        <v>1.288</v>
      </c>
      <c r="V177" s="264">
        <f>IF(E177="SP",1,IF(D177="",ExtraMargeMateriaal,(1-VLOOKUP(D177,TabelAankoop[],4,FALSE))))</f>
        <v>1</v>
      </c>
      <c r="W177" s="265">
        <f t="shared" si="36"/>
        <v>0.6885</v>
      </c>
      <c r="X177" s="266">
        <f t="shared" si="37"/>
        <v>1</v>
      </c>
      <c r="Y177" s="267">
        <f t="shared" si="38"/>
        <v>1.46</v>
      </c>
      <c r="Z177" s="267">
        <f t="shared" si="39"/>
        <v>1.1599999999999999</v>
      </c>
      <c r="AA177" s="268">
        <f t="shared" si="40"/>
        <v>0</v>
      </c>
      <c r="AB177" s="456">
        <f t="shared" si="41"/>
        <v>0</v>
      </c>
      <c r="AC177" s="457">
        <f t="shared" si="42"/>
        <v>0</v>
      </c>
      <c r="AD177" s="456">
        <f t="shared" si="43"/>
        <v>0</v>
      </c>
      <c r="AE177" s="458">
        <f t="shared" si="44"/>
        <v>0</v>
      </c>
      <c r="AF177" s="457">
        <f t="shared" si="102"/>
        <v>0</v>
      </c>
      <c r="AG177" s="456">
        <f t="shared" si="46"/>
        <v>0</v>
      </c>
      <c r="AH177" s="457">
        <f t="shared" si="47"/>
        <v>0</v>
      </c>
      <c r="AI177" s="268">
        <f t="shared" si="48"/>
        <v>0</v>
      </c>
      <c r="AJ177" s="269">
        <f t="shared" si="49"/>
        <v>0</v>
      </c>
      <c r="AK177" s="270">
        <f t="shared" si="50"/>
        <v>0</v>
      </c>
      <c r="AL177" s="415">
        <f t="shared" si="51"/>
        <v>0</v>
      </c>
      <c r="AM177" s="259" t="str">
        <f>IF(AP177="","",IFERROR(VLOOKUP(AP177,CODES!$A$3:$D$1348,4,FALSE),"X"))&amp;IF(AQ177="","",IFERROR(VLOOKUP(AQ177,CODES!$A$3:$D$1348,4,FALSE),"X"))&amp;IF(AR177="","",IFERROR(VLOOKUP(AR177,CODES!$A$3:$D$1348,4,FALSE),"X"))&amp;IF(AS177="","",IFERROR(VLOOKUP(AS177,CODES!$A$3:$D$1348,4,FALSE),"X"))&amp;IF(AT177="","",IFERROR(VLOOKUP(AT177,CODES!$A$3:$D$1348,4,FALSE),"X"))&amp;IF(AU177="","",IFERROR(VLOOKUP(AU177,CODES!$A$3:$D$1348,4,FALSE),"X"))&amp;IF(AV177="","",IFERROR(VLOOKUP(AV177,CODES!$A$3:$D$1348,4,FALSE),"X"))&amp;IF(AW177="","",IFERROR(VLOOKUP(AW177,CODES!$A$3:$D$1348,4,FALSE),"X"))&amp;IF(AX177="","",IFERROR(VLOOKUP(AX177,CODES!$A$3:$D$1348,4,FALSE),"X"))&amp;IF(AY177="","",IFERROR(VLOOKUP(AY177,CODES!$A$3:$D$1348,4,FALSE),"X"))</f>
        <v/>
      </c>
      <c r="AN177" s="258">
        <f>SUM(IFERROR(VLOOKUP(AP177,CODES!$A$3:$D$1348,4,FALSE)*BC177,0),IFERROR(VLOOKUP(AQ177,CODES!$A$3:$D$1348,4,FALSE)*BF177,0),IFERROR(VLOOKUP(AR177,CODES!$A$3:$D$1348,4,FALSE)*BI177,0),IFERROR(VLOOKUP(AS177,CODES!$A$3:$D$1348,4,FALSE)*BL177,0),IFERROR(VLOOKUP(AT177,CODES!$A$3:$D$1348,4,FALSE)*BO177,0),IFERROR(VLOOKUP(AU177,CODES!$A$3:$D$1348,4,FALSE)*BR177,0),IFERROR(VLOOKUP(AV177,CODES!$A$3:$D$1348,4,FALSE)*BU177,0),IFERROR(VLOOKUP(AW177,CODES!$A$3:$D$1348,4,FALSE)*BX177,0),IFERROR(VLOOKUP(AX177,CODES!$A$3:$D$1348,4,FALSE)*CA177,0),IFERROR(VLOOKUP(AY177,CODES!$A$3:$D$1348,4,FALSE)*CD177,0))</f>
        <v>0</v>
      </c>
      <c r="AO177" s="258">
        <f>SUM(IFERROR(VLOOKUP(AP177,CODES!$A$3:$D$1348,3,FALSE)*BC177,0),IFERROR(VLOOKUP(AQ177,CODES!$A$3:$D$1348,3,FALSE)*BF177,0),IFERROR(VLOOKUP(AR177,CODES!$A$3:$D$1348,3,FALSE)*BI177,0),IFERROR(VLOOKUP(AS177,CODES!$A$3:$D$1348,3,FALSE)*BL177,0),IFERROR(VLOOKUP(AT177,CODES!$A$3:$D$1348,3,FALSE)*BO177,0),IFERROR(VLOOKUP(AU177,CODES!$A$3:$D$1348,3,FALSE)*BR177,0),IFERROR(VLOOKUP(AV177,CODES!$A$3:$D$1348,3,FALSE)*BU177,0),IFERROR(VLOOKUP(AW177,CODES!$A$3:$D$1348,3,FALSE)*BX177,0),IFERROR(VLOOKUP(AX177,CODES!$A$3:$D$1348,3,FALSE)*CA177,0),IFERROR(VLOOKUP(AY177,CODES!$A$3:$D$1348,3,FALSE)*CD177,0))+B177</f>
        <v>0</v>
      </c>
      <c r="AP177" s="271" t="str">
        <f t="shared" si="103"/>
        <v/>
      </c>
      <c r="AQ177" s="271" t="str">
        <f t="shared" si="104"/>
        <v/>
      </c>
      <c r="AR177" s="271" t="str">
        <f t="shared" si="105"/>
        <v/>
      </c>
      <c r="AS177" s="271" t="str">
        <f t="shared" si="106"/>
        <v/>
      </c>
      <c r="AT177" s="271" t="str">
        <f t="shared" si="107"/>
        <v/>
      </c>
      <c r="AU177" s="271" t="str">
        <f t="shared" si="108"/>
        <v/>
      </c>
      <c r="AV177" s="271" t="str">
        <f t="shared" si="109"/>
        <v/>
      </c>
      <c r="AW177" s="271" t="str">
        <f t="shared" si="110"/>
        <v/>
      </c>
      <c r="AX177" s="271" t="str">
        <f t="shared" si="111"/>
        <v/>
      </c>
      <c r="AY177" s="271" t="str">
        <f t="shared" si="112"/>
        <v/>
      </c>
      <c r="AZ177" s="258">
        <f t="shared" si="62"/>
        <v>0</v>
      </c>
      <c r="BA177" s="258">
        <f t="shared" si="63"/>
        <v>1</v>
      </c>
      <c r="BB177" s="258">
        <f t="shared" si="113"/>
        <v>0</v>
      </c>
      <c r="BC177" s="258">
        <f t="shared" si="114"/>
        <v>1</v>
      </c>
      <c r="BD177" s="258">
        <f t="shared" si="66"/>
        <v>1</v>
      </c>
      <c r="BE177" s="258">
        <f t="shared" si="115"/>
        <v>0</v>
      </c>
      <c r="BF177" s="258">
        <f t="shared" si="116"/>
        <v>1</v>
      </c>
      <c r="BG177" s="258">
        <f t="shared" si="69"/>
        <v>1</v>
      </c>
      <c r="BH177" s="258">
        <f t="shared" si="117"/>
        <v>0</v>
      </c>
      <c r="BI177" s="258">
        <f t="shared" si="118"/>
        <v>1</v>
      </c>
      <c r="BJ177" s="258">
        <f t="shared" si="72"/>
        <v>1</v>
      </c>
      <c r="BK177" s="258">
        <f t="shared" si="119"/>
        <v>0</v>
      </c>
      <c r="BL177" s="258">
        <f t="shared" si="120"/>
        <v>1</v>
      </c>
      <c r="BM177" s="258">
        <f t="shared" si="75"/>
        <v>1</v>
      </c>
      <c r="BN177" s="258">
        <f t="shared" si="121"/>
        <v>0</v>
      </c>
      <c r="BO177" s="258">
        <f t="shared" si="122"/>
        <v>1</v>
      </c>
      <c r="BP177" s="258">
        <f t="shared" si="78"/>
        <v>1</v>
      </c>
      <c r="BQ177" s="258">
        <f t="shared" si="123"/>
        <v>0</v>
      </c>
      <c r="BR177" s="258">
        <f t="shared" si="124"/>
        <v>1</v>
      </c>
      <c r="BS177" s="258">
        <f t="shared" si="81"/>
        <v>1</v>
      </c>
      <c r="BT177" s="258">
        <f t="shared" si="125"/>
        <v>0</v>
      </c>
      <c r="BU177" s="258">
        <f t="shared" si="126"/>
        <v>1</v>
      </c>
      <c r="BV177" s="258">
        <f t="shared" si="84"/>
        <v>1</v>
      </c>
      <c r="BW177" s="258">
        <f t="shared" si="127"/>
        <v>0</v>
      </c>
      <c r="BX177" s="258">
        <f t="shared" si="128"/>
        <v>1</v>
      </c>
      <c r="BY177" s="258">
        <f t="shared" si="87"/>
        <v>1</v>
      </c>
      <c r="BZ177" s="258">
        <f t="shared" si="129"/>
        <v>0</v>
      </c>
      <c r="CA177" s="258">
        <f t="shared" si="130"/>
        <v>1</v>
      </c>
      <c r="CB177" s="258">
        <f t="shared" si="90"/>
        <v>1</v>
      </c>
      <c r="CC177" s="258">
        <f t="shared" si="131"/>
        <v>0</v>
      </c>
      <c r="CD177" s="258">
        <f t="shared" si="132"/>
        <v>1</v>
      </c>
    </row>
    <row r="178" spans="1:82">
      <c r="A178" s="258"/>
      <c r="B178" s="258"/>
      <c r="C178" s="259"/>
      <c r="D178" s="258"/>
      <c r="E178" s="258"/>
      <c r="F178" s="258"/>
      <c r="G178" s="258">
        <v>170</v>
      </c>
      <c r="H178" s="743" t="s">
        <v>3871</v>
      </c>
      <c r="I178" s="744"/>
      <c r="J178" s="739" t="s">
        <v>3872</v>
      </c>
      <c r="K178" s="745"/>
      <c r="L178" s="745"/>
      <c r="M178" s="272"/>
      <c r="N178" s="508">
        <f t="shared" si="30"/>
        <v>0</v>
      </c>
      <c r="O178" s="510">
        <f t="shared" si="133"/>
        <v>0</v>
      </c>
      <c r="P178" s="260">
        <f t="shared" si="134"/>
        <v>0</v>
      </c>
      <c r="Q178" s="261">
        <f t="shared" si="135"/>
        <v>0</v>
      </c>
      <c r="R178" s="261">
        <f t="shared" si="96"/>
        <v>0</v>
      </c>
      <c r="S178" s="262"/>
      <c r="T178" s="262"/>
      <c r="U178" s="263">
        <f t="shared" si="35"/>
        <v>1.288</v>
      </c>
      <c r="V178" s="264">
        <f>IF(E178="SP",1,IF(D178="",ExtraMargeMateriaal,(1-VLOOKUP(D178,TabelAankoop[],4,FALSE))))</f>
        <v>1</v>
      </c>
      <c r="W178" s="265">
        <f t="shared" si="36"/>
        <v>0.6885</v>
      </c>
      <c r="X178" s="266">
        <f t="shared" si="37"/>
        <v>1</v>
      </c>
      <c r="Y178" s="267">
        <f t="shared" si="38"/>
        <v>1.46</v>
      </c>
      <c r="Z178" s="267">
        <f t="shared" si="39"/>
        <v>1.1599999999999999</v>
      </c>
      <c r="AA178" s="268">
        <f t="shared" si="40"/>
        <v>0</v>
      </c>
      <c r="AB178" s="456">
        <f t="shared" si="41"/>
        <v>0</v>
      </c>
      <c r="AC178" s="457">
        <f t="shared" si="42"/>
        <v>0</v>
      </c>
      <c r="AD178" s="456">
        <f t="shared" si="43"/>
        <v>0</v>
      </c>
      <c r="AE178" s="458">
        <f t="shared" si="44"/>
        <v>0</v>
      </c>
      <c r="AF178" s="457">
        <f t="shared" si="102"/>
        <v>0</v>
      </c>
      <c r="AG178" s="456">
        <f t="shared" si="46"/>
        <v>0</v>
      </c>
      <c r="AH178" s="457">
        <f t="shared" si="47"/>
        <v>0</v>
      </c>
      <c r="AI178" s="268">
        <f t="shared" si="48"/>
        <v>0</v>
      </c>
      <c r="AJ178" s="269">
        <f t="shared" si="49"/>
        <v>0</v>
      </c>
      <c r="AK178" s="270">
        <f t="shared" si="50"/>
        <v>0</v>
      </c>
      <c r="AL178" s="415">
        <f t="shared" si="51"/>
        <v>0</v>
      </c>
      <c r="AM178" s="259" t="str">
        <f>IF(AP178="","",IFERROR(VLOOKUP(AP178,CODES!$A$3:$D$1348,4,FALSE),"X"))&amp;IF(AQ178="","",IFERROR(VLOOKUP(AQ178,CODES!$A$3:$D$1348,4,FALSE),"X"))&amp;IF(AR178="","",IFERROR(VLOOKUP(AR178,CODES!$A$3:$D$1348,4,FALSE),"X"))&amp;IF(AS178="","",IFERROR(VLOOKUP(AS178,CODES!$A$3:$D$1348,4,FALSE),"X"))&amp;IF(AT178="","",IFERROR(VLOOKUP(AT178,CODES!$A$3:$D$1348,4,FALSE),"X"))&amp;IF(AU178="","",IFERROR(VLOOKUP(AU178,CODES!$A$3:$D$1348,4,FALSE),"X"))&amp;IF(AV178="","",IFERROR(VLOOKUP(AV178,CODES!$A$3:$D$1348,4,FALSE),"X"))&amp;IF(AW178="","",IFERROR(VLOOKUP(AW178,CODES!$A$3:$D$1348,4,FALSE),"X"))&amp;IF(AX178="","",IFERROR(VLOOKUP(AX178,CODES!$A$3:$D$1348,4,FALSE),"X"))&amp;IF(AY178="","",IFERROR(VLOOKUP(AY178,CODES!$A$3:$D$1348,4,FALSE),"X"))</f>
        <v/>
      </c>
      <c r="AN178" s="258">
        <f>SUM(IFERROR(VLOOKUP(AP178,CODES!$A$3:$D$1348,4,FALSE)*BC178,0),IFERROR(VLOOKUP(AQ178,CODES!$A$3:$D$1348,4,FALSE)*BF178,0),IFERROR(VLOOKUP(AR178,CODES!$A$3:$D$1348,4,FALSE)*BI178,0),IFERROR(VLOOKUP(AS178,CODES!$A$3:$D$1348,4,FALSE)*BL178,0),IFERROR(VLOOKUP(AT178,CODES!$A$3:$D$1348,4,FALSE)*BO178,0),IFERROR(VLOOKUP(AU178,CODES!$A$3:$D$1348,4,FALSE)*BR178,0),IFERROR(VLOOKUP(AV178,CODES!$A$3:$D$1348,4,FALSE)*BU178,0),IFERROR(VLOOKUP(AW178,CODES!$A$3:$D$1348,4,FALSE)*BX178,0),IFERROR(VLOOKUP(AX178,CODES!$A$3:$D$1348,4,FALSE)*CA178,0),IFERROR(VLOOKUP(AY178,CODES!$A$3:$D$1348,4,FALSE)*CD178,0))</f>
        <v>0</v>
      </c>
      <c r="AO178" s="258">
        <f>SUM(IFERROR(VLOOKUP(AP178,CODES!$A$3:$D$1348,3,FALSE)*BC178,0),IFERROR(VLOOKUP(AQ178,CODES!$A$3:$D$1348,3,FALSE)*BF178,0),IFERROR(VLOOKUP(AR178,CODES!$A$3:$D$1348,3,FALSE)*BI178,0),IFERROR(VLOOKUP(AS178,CODES!$A$3:$D$1348,3,FALSE)*BL178,0),IFERROR(VLOOKUP(AT178,CODES!$A$3:$D$1348,3,FALSE)*BO178,0),IFERROR(VLOOKUP(AU178,CODES!$A$3:$D$1348,3,FALSE)*BR178,0),IFERROR(VLOOKUP(AV178,CODES!$A$3:$D$1348,3,FALSE)*BU178,0),IFERROR(VLOOKUP(AW178,CODES!$A$3:$D$1348,3,FALSE)*BX178,0),IFERROR(VLOOKUP(AX178,CODES!$A$3:$D$1348,3,FALSE)*CA178,0),IFERROR(VLOOKUP(AY178,CODES!$A$3:$D$1348,3,FALSE)*CD178,0))+B178</f>
        <v>0</v>
      </c>
      <c r="AP178" s="271" t="str">
        <f t="shared" si="103"/>
        <v/>
      </c>
      <c r="AQ178" s="271" t="str">
        <f t="shared" si="104"/>
        <v/>
      </c>
      <c r="AR178" s="271" t="str">
        <f t="shared" si="105"/>
        <v/>
      </c>
      <c r="AS178" s="271" t="str">
        <f t="shared" si="106"/>
        <v/>
      </c>
      <c r="AT178" s="271" t="str">
        <f t="shared" si="107"/>
        <v/>
      </c>
      <c r="AU178" s="271" t="str">
        <f t="shared" si="108"/>
        <v/>
      </c>
      <c r="AV178" s="271" t="str">
        <f t="shared" si="109"/>
        <v/>
      </c>
      <c r="AW178" s="271" t="str">
        <f t="shared" si="110"/>
        <v/>
      </c>
      <c r="AX178" s="271" t="str">
        <f t="shared" si="111"/>
        <v/>
      </c>
      <c r="AY178" s="271" t="str">
        <f t="shared" si="112"/>
        <v/>
      </c>
      <c r="AZ178" s="258">
        <f t="shared" si="62"/>
        <v>0</v>
      </c>
      <c r="BA178" s="258">
        <f t="shared" si="63"/>
        <v>1</v>
      </c>
      <c r="BB178" s="258">
        <f t="shared" si="113"/>
        <v>0</v>
      </c>
      <c r="BC178" s="258">
        <f t="shared" si="114"/>
        <v>1</v>
      </c>
      <c r="BD178" s="258">
        <f t="shared" si="66"/>
        <v>1</v>
      </c>
      <c r="BE178" s="258">
        <f t="shared" si="115"/>
        <v>0</v>
      </c>
      <c r="BF178" s="258">
        <f t="shared" si="116"/>
        <v>1</v>
      </c>
      <c r="BG178" s="258">
        <f t="shared" si="69"/>
        <v>1</v>
      </c>
      <c r="BH178" s="258">
        <f t="shared" si="117"/>
        <v>0</v>
      </c>
      <c r="BI178" s="258">
        <f t="shared" si="118"/>
        <v>1</v>
      </c>
      <c r="BJ178" s="258">
        <f t="shared" si="72"/>
        <v>1</v>
      </c>
      <c r="BK178" s="258">
        <f t="shared" si="119"/>
        <v>0</v>
      </c>
      <c r="BL178" s="258">
        <f t="shared" si="120"/>
        <v>1</v>
      </c>
      <c r="BM178" s="258">
        <f t="shared" si="75"/>
        <v>1</v>
      </c>
      <c r="BN178" s="258">
        <f t="shared" si="121"/>
        <v>0</v>
      </c>
      <c r="BO178" s="258">
        <f t="shared" si="122"/>
        <v>1</v>
      </c>
      <c r="BP178" s="258">
        <f t="shared" si="78"/>
        <v>1</v>
      </c>
      <c r="BQ178" s="258">
        <f t="shared" si="123"/>
        <v>0</v>
      </c>
      <c r="BR178" s="258">
        <f t="shared" si="124"/>
        <v>1</v>
      </c>
      <c r="BS178" s="258">
        <f t="shared" si="81"/>
        <v>1</v>
      </c>
      <c r="BT178" s="258">
        <f t="shared" si="125"/>
        <v>0</v>
      </c>
      <c r="BU178" s="258">
        <f t="shared" si="126"/>
        <v>1</v>
      </c>
      <c r="BV178" s="258">
        <f t="shared" si="84"/>
        <v>1</v>
      </c>
      <c r="BW178" s="258">
        <f t="shared" si="127"/>
        <v>0</v>
      </c>
      <c r="BX178" s="258">
        <f t="shared" si="128"/>
        <v>1</v>
      </c>
      <c r="BY178" s="258">
        <f t="shared" si="87"/>
        <v>1</v>
      </c>
      <c r="BZ178" s="258">
        <f t="shared" si="129"/>
        <v>0</v>
      </c>
      <c r="CA178" s="258">
        <f t="shared" si="130"/>
        <v>1</v>
      </c>
      <c r="CB178" s="258">
        <f t="shared" si="90"/>
        <v>1</v>
      </c>
      <c r="CC178" s="258">
        <f t="shared" si="131"/>
        <v>0</v>
      </c>
      <c r="CD178" s="258">
        <f t="shared" si="132"/>
        <v>1</v>
      </c>
    </row>
    <row r="179" spans="1:82">
      <c r="A179" s="258" t="s">
        <v>3873</v>
      </c>
      <c r="B179" s="258">
        <v>77</v>
      </c>
      <c r="C179" s="259"/>
      <c r="D179" s="258" t="s">
        <v>3874</v>
      </c>
      <c r="E179" s="258"/>
      <c r="F179" s="258"/>
      <c r="G179" s="258">
        <v>171</v>
      </c>
      <c r="H179" s="743" t="s">
        <v>3875</v>
      </c>
      <c r="I179" s="744"/>
      <c r="J179" s="739" t="s">
        <v>3876</v>
      </c>
      <c r="K179" s="745" t="s">
        <v>3703</v>
      </c>
      <c r="L179" s="745" t="s">
        <v>3608</v>
      </c>
      <c r="M179" s="272">
        <v>40</v>
      </c>
      <c r="N179" s="508">
        <f t="shared" si="30"/>
        <v>128.09</v>
      </c>
      <c r="O179" s="510">
        <f t="shared" si="133"/>
        <v>5123.6000000000004</v>
      </c>
      <c r="P179" s="260">
        <f t="shared" si="134"/>
        <v>78.39</v>
      </c>
      <c r="Q179" s="261">
        <f t="shared" si="135"/>
        <v>30</v>
      </c>
      <c r="R179" s="261">
        <f t="shared" si="96"/>
        <v>0</v>
      </c>
      <c r="S179" s="262" t="s">
        <v>3823</v>
      </c>
      <c r="T179" s="262"/>
      <c r="U179" s="263">
        <f t="shared" si="35"/>
        <v>1.288</v>
      </c>
      <c r="V179" s="264">
        <f>IF(E179="SP",1,IF(D179="",ExtraMargeMateriaal,(1-VLOOKUP(D179,TabelAankoop[],4,FALSE))))</f>
        <v>0.97</v>
      </c>
      <c r="W179" s="265">
        <f t="shared" si="36"/>
        <v>0.6885</v>
      </c>
      <c r="X179" s="266">
        <f t="shared" si="37"/>
        <v>1</v>
      </c>
      <c r="Y179" s="267">
        <f t="shared" si="38"/>
        <v>1.46</v>
      </c>
      <c r="Z179" s="267">
        <f t="shared" si="39"/>
        <v>1.1599999999999999</v>
      </c>
      <c r="AA179" s="268">
        <f t="shared" si="40"/>
        <v>5123.6000000000004</v>
      </c>
      <c r="AB179" s="456">
        <f t="shared" si="41"/>
        <v>3041.53</v>
      </c>
      <c r="AC179" s="457">
        <f t="shared" si="42"/>
        <v>3917.49</v>
      </c>
      <c r="AD179" s="456">
        <f t="shared" si="43"/>
        <v>1206.25</v>
      </c>
      <c r="AE179" s="458">
        <f t="shared" si="44"/>
        <v>1200</v>
      </c>
      <c r="AF179" s="457">
        <f t="shared" si="102"/>
        <v>20</v>
      </c>
      <c r="AG179" s="456">
        <f t="shared" si="46"/>
        <v>0</v>
      </c>
      <c r="AH179" s="457">
        <f t="shared" si="47"/>
        <v>0</v>
      </c>
      <c r="AI179" s="268">
        <f t="shared" si="48"/>
        <v>76.038299999999992</v>
      </c>
      <c r="AJ179" s="269">
        <f t="shared" si="49"/>
        <v>97.937330399999993</v>
      </c>
      <c r="AK179" s="270">
        <f t="shared" si="50"/>
        <v>30.156300000000002</v>
      </c>
      <c r="AL179" s="415">
        <f t="shared" si="51"/>
        <v>0</v>
      </c>
      <c r="AM179" s="259" t="str">
        <f>IF(AP179="","",IFERROR(VLOOKUP(AP179,CODES!$A$3:$D$1348,4,FALSE),"X"))&amp;IF(AQ179="","",IFERROR(VLOOKUP(AQ179,CODES!$A$3:$D$1348,4,FALSE),"X"))&amp;IF(AR179="","",IFERROR(VLOOKUP(AR179,CODES!$A$3:$D$1348,4,FALSE),"X"))&amp;IF(AS179="","",IFERROR(VLOOKUP(AS179,CODES!$A$3:$D$1348,4,FALSE),"X"))&amp;IF(AT179="","",IFERROR(VLOOKUP(AT179,CODES!$A$3:$D$1348,4,FALSE),"X"))&amp;IF(AU179="","",IFERROR(VLOOKUP(AU179,CODES!$A$3:$D$1348,4,FALSE),"X"))&amp;IF(AV179="","",IFERROR(VLOOKUP(AV179,CODES!$A$3:$D$1348,4,FALSE),"X"))&amp;IF(AW179="","",IFERROR(VLOOKUP(AW179,CODES!$A$3:$D$1348,4,FALSE),"X"))&amp;IF(AX179="","",IFERROR(VLOOKUP(AX179,CODES!$A$3:$D$1348,4,FALSE),"X"))&amp;IF(AY179="","",IFERROR(VLOOKUP(AY179,CODES!$A$3:$D$1348,4,FALSE),"X"))</f>
        <v>30</v>
      </c>
      <c r="AN179" s="258">
        <f>SUM(IFERROR(VLOOKUP(AP179,CODES!$A$3:$D$1348,4,FALSE)*BC179,0),IFERROR(VLOOKUP(AQ179,CODES!$A$3:$D$1348,4,FALSE)*BF179,0),IFERROR(VLOOKUP(AR179,CODES!$A$3:$D$1348,4,FALSE)*BI179,0),IFERROR(VLOOKUP(AS179,CODES!$A$3:$D$1348,4,FALSE)*BL179,0),IFERROR(VLOOKUP(AT179,CODES!$A$3:$D$1348,4,FALSE)*BO179,0),IFERROR(VLOOKUP(AU179,CODES!$A$3:$D$1348,4,FALSE)*BR179,0),IFERROR(VLOOKUP(AV179,CODES!$A$3:$D$1348,4,FALSE)*BU179,0),IFERROR(VLOOKUP(AW179,CODES!$A$3:$D$1348,4,FALSE)*BX179,0),IFERROR(VLOOKUP(AX179,CODES!$A$3:$D$1348,4,FALSE)*CA179,0),IFERROR(VLOOKUP(AY179,CODES!$A$3:$D$1348,4,FALSE)*CD179,0))</f>
        <v>30</v>
      </c>
      <c r="AO179" s="258">
        <f>SUM(IFERROR(VLOOKUP(AP179,CODES!$A$3:$D$1348,3,FALSE)*BC179,0),IFERROR(VLOOKUP(AQ179,CODES!$A$3:$D$1348,3,FALSE)*BF179,0),IFERROR(VLOOKUP(AR179,CODES!$A$3:$D$1348,3,FALSE)*BI179,0),IFERROR(VLOOKUP(AS179,CODES!$A$3:$D$1348,3,FALSE)*BL179,0),IFERROR(VLOOKUP(AT179,CODES!$A$3:$D$1348,3,FALSE)*BO179,0),IFERROR(VLOOKUP(AU179,CODES!$A$3:$D$1348,3,FALSE)*BR179,0),IFERROR(VLOOKUP(AV179,CODES!$A$3:$D$1348,3,FALSE)*BU179,0),IFERROR(VLOOKUP(AW179,CODES!$A$3:$D$1348,3,FALSE)*BX179,0),IFERROR(VLOOKUP(AX179,CODES!$A$3:$D$1348,3,FALSE)*CA179,0),IFERROR(VLOOKUP(AY179,CODES!$A$3:$D$1348,3,FALSE)*CD179,0))+B179</f>
        <v>78.39</v>
      </c>
      <c r="AP179" s="271" t="str">
        <f t="shared" si="103"/>
        <v>VVO</v>
      </c>
      <c r="AQ179" s="271" t="str">
        <f t="shared" si="104"/>
        <v/>
      </c>
      <c r="AR179" s="271" t="str">
        <f t="shared" si="105"/>
        <v/>
      </c>
      <c r="AS179" s="271" t="str">
        <f t="shared" si="106"/>
        <v/>
      </c>
      <c r="AT179" s="271" t="str">
        <f t="shared" si="107"/>
        <v/>
      </c>
      <c r="AU179" s="271" t="str">
        <f t="shared" si="108"/>
        <v/>
      </c>
      <c r="AV179" s="271" t="str">
        <f t="shared" si="109"/>
        <v/>
      </c>
      <c r="AW179" s="271" t="str">
        <f t="shared" si="110"/>
        <v/>
      </c>
      <c r="AX179" s="271" t="str">
        <f t="shared" si="111"/>
        <v/>
      </c>
      <c r="AY179" s="271" t="str">
        <f t="shared" si="112"/>
        <v/>
      </c>
      <c r="AZ179" s="258">
        <f t="shared" si="62"/>
        <v>3</v>
      </c>
      <c r="BA179" s="258">
        <f t="shared" si="63"/>
        <v>4</v>
      </c>
      <c r="BB179" s="258">
        <f t="shared" si="113"/>
        <v>0</v>
      </c>
      <c r="BC179" s="258">
        <f t="shared" si="114"/>
        <v>1</v>
      </c>
      <c r="BD179" s="258">
        <f t="shared" si="66"/>
        <v>4</v>
      </c>
      <c r="BE179" s="258">
        <f t="shared" si="115"/>
        <v>0</v>
      </c>
      <c r="BF179" s="258">
        <f t="shared" si="116"/>
        <v>1</v>
      </c>
      <c r="BG179" s="258">
        <f t="shared" si="69"/>
        <v>4</v>
      </c>
      <c r="BH179" s="258">
        <f t="shared" si="117"/>
        <v>0</v>
      </c>
      <c r="BI179" s="258">
        <f t="shared" si="118"/>
        <v>1</v>
      </c>
      <c r="BJ179" s="258">
        <f t="shared" si="72"/>
        <v>4</v>
      </c>
      <c r="BK179" s="258">
        <f t="shared" si="119"/>
        <v>0</v>
      </c>
      <c r="BL179" s="258">
        <f t="shared" si="120"/>
        <v>1</v>
      </c>
      <c r="BM179" s="258">
        <f t="shared" si="75"/>
        <v>4</v>
      </c>
      <c r="BN179" s="258">
        <f t="shared" si="121"/>
        <v>0</v>
      </c>
      <c r="BO179" s="258">
        <f t="shared" si="122"/>
        <v>1</v>
      </c>
      <c r="BP179" s="258">
        <f t="shared" si="78"/>
        <v>4</v>
      </c>
      <c r="BQ179" s="258">
        <f t="shared" si="123"/>
        <v>0</v>
      </c>
      <c r="BR179" s="258">
        <f t="shared" si="124"/>
        <v>1</v>
      </c>
      <c r="BS179" s="258">
        <f t="shared" si="81"/>
        <v>4</v>
      </c>
      <c r="BT179" s="258">
        <f t="shared" si="125"/>
        <v>0</v>
      </c>
      <c r="BU179" s="258">
        <f t="shared" si="126"/>
        <v>1</v>
      </c>
      <c r="BV179" s="258">
        <f t="shared" si="84"/>
        <v>4</v>
      </c>
      <c r="BW179" s="258">
        <f t="shared" si="127"/>
        <v>0</v>
      </c>
      <c r="BX179" s="258">
        <f t="shared" si="128"/>
        <v>1</v>
      </c>
      <c r="BY179" s="258">
        <f t="shared" si="87"/>
        <v>4</v>
      </c>
      <c r="BZ179" s="258">
        <f t="shared" si="129"/>
        <v>0</v>
      </c>
      <c r="CA179" s="258">
        <f t="shared" si="130"/>
        <v>1</v>
      </c>
      <c r="CB179" s="258">
        <f t="shared" si="90"/>
        <v>4</v>
      </c>
      <c r="CC179" s="258">
        <f t="shared" si="131"/>
        <v>0</v>
      </c>
      <c r="CD179" s="258">
        <f t="shared" si="132"/>
        <v>1</v>
      </c>
    </row>
    <row r="180" spans="1:82">
      <c r="A180" s="258" t="s">
        <v>3873</v>
      </c>
      <c r="B180" s="258">
        <v>77</v>
      </c>
      <c r="C180" s="259"/>
      <c r="D180" s="258" t="s">
        <v>3874</v>
      </c>
      <c r="E180" s="258"/>
      <c r="F180" s="258"/>
      <c r="G180" s="258">
        <v>172</v>
      </c>
      <c r="H180" s="743" t="s">
        <v>3877</v>
      </c>
      <c r="I180" s="744"/>
      <c r="J180" s="739" t="s">
        <v>3878</v>
      </c>
      <c r="K180" s="745" t="s">
        <v>3703</v>
      </c>
      <c r="L180" s="745" t="s">
        <v>3608</v>
      </c>
      <c r="M180" s="272">
        <v>50</v>
      </c>
      <c r="N180" s="508">
        <f t="shared" si="30"/>
        <v>128.09</v>
      </c>
      <c r="O180" s="510">
        <f t="shared" si="133"/>
        <v>6404.5</v>
      </c>
      <c r="P180" s="260">
        <f t="shared" si="134"/>
        <v>78.39</v>
      </c>
      <c r="Q180" s="261">
        <f t="shared" si="135"/>
        <v>30</v>
      </c>
      <c r="R180" s="261">
        <f t="shared" si="96"/>
        <v>0</v>
      </c>
      <c r="S180" s="262" t="s">
        <v>3823</v>
      </c>
      <c r="T180" s="262"/>
      <c r="U180" s="263">
        <f t="shared" si="35"/>
        <v>1.288</v>
      </c>
      <c r="V180" s="264">
        <f>IF(E180="SP",1,IF(D180="",ExtraMargeMateriaal,(1-VLOOKUP(D180,TabelAankoop[],4,FALSE))))</f>
        <v>0.97</v>
      </c>
      <c r="W180" s="265">
        <f t="shared" si="36"/>
        <v>0.6885</v>
      </c>
      <c r="X180" s="266">
        <f t="shared" si="37"/>
        <v>1</v>
      </c>
      <c r="Y180" s="267">
        <f t="shared" si="38"/>
        <v>1.46</v>
      </c>
      <c r="Z180" s="267">
        <f t="shared" si="39"/>
        <v>1.1599999999999999</v>
      </c>
      <c r="AA180" s="268">
        <f t="shared" si="40"/>
        <v>6404.5</v>
      </c>
      <c r="AB180" s="456">
        <f t="shared" si="41"/>
        <v>3801.92</v>
      </c>
      <c r="AC180" s="457">
        <f t="shared" si="42"/>
        <v>4896.87</v>
      </c>
      <c r="AD180" s="456">
        <f t="shared" si="43"/>
        <v>1507.82</v>
      </c>
      <c r="AE180" s="458">
        <f t="shared" si="44"/>
        <v>1500</v>
      </c>
      <c r="AF180" s="457">
        <f t="shared" si="102"/>
        <v>25</v>
      </c>
      <c r="AG180" s="456">
        <f t="shared" si="46"/>
        <v>0</v>
      </c>
      <c r="AH180" s="457">
        <f t="shared" si="47"/>
        <v>0</v>
      </c>
      <c r="AI180" s="268">
        <f t="shared" si="48"/>
        <v>76.038299999999992</v>
      </c>
      <c r="AJ180" s="269">
        <f t="shared" si="49"/>
        <v>97.937330399999993</v>
      </c>
      <c r="AK180" s="270">
        <f t="shared" si="50"/>
        <v>30.156300000000002</v>
      </c>
      <c r="AL180" s="415">
        <f t="shared" si="51"/>
        <v>0</v>
      </c>
      <c r="AM180" s="259" t="str">
        <f>IF(AP180="","",IFERROR(VLOOKUP(AP180,CODES!$A$3:$D$1348,4,FALSE),"X"))&amp;IF(AQ180="","",IFERROR(VLOOKUP(AQ180,CODES!$A$3:$D$1348,4,FALSE),"X"))&amp;IF(AR180="","",IFERROR(VLOOKUP(AR180,CODES!$A$3:$D$1348,4,FALSE),"X"))&amp;IF(AS180="","",IFERROR(VLOOKUP(AS180,CODES!$A$3:$D$1348,4,FALSE),"X"))&amp;IF(AT180="","",IFERROR(VLOOKUP(AT180,CODES!$A$3:$D$1348,4,FALSE),"X"))&amp;IF(AU180="","",IFERROR(VLOOKUP(AU180,CODES!$A$3:$D$1348,4,FALSE),"X"))&amp;IF(AV180="","",IFERROR(VLOOKUP(AV180,CODES!$A$3:$D$1348,4,FALSE),"X"))&amp;IF(AW180="","",IFERROR(VLOOKUP(AW180,CODES!$A$3:$D$1348,4,FALSE),"X"))&amp;IF(AX180="","",IFERROR(VLOOKUP(AX180,CODES!$A$3:$D$1348,4,FALSE),"X"))&amp;IF(AY180="","",IFERROR(VLOOKUP(AY180,CODES!$A$3:$D$1348,4,FALSE),"X"))</f>
        <v>30</v>
      </c>
      <c r="AN180" s="258">
        <f>SUM(IFERROR(VLOOKUP(AP180,CODES!$A$3:$D$1348,4,FALSE)*BC180,0),IFERROR(VLOOKUP(AQ180,CODES!$A$3:$D$1348,4,FALSE)*BF180,0),IFERROR(VLOOKUP(AR180,CODES!$A$3:$D$1348,4,FALSE)*BI180,0),IFERROR(VLOOKUP(AS180,CODES!$A$3:$D$1348,4,FALSE)*BL180,0),IFERROR(VLOOKUP(AT180,CODES!$A$3:$D$1348,4,FALSE)*BO180,0),IFERROR(VLOOKUP(AU180,CODES!$A$3:$D$1348,4,FALSE)*BR180,0),IFERROR(VLOOKUP(AV180,CODES!$A$3:$D$1348,4,FALSE)*BU180,0),IFERROR(VLOOKUP(AW180,CODES!$A$3:$D$1348,4,FALSE)*BX180,0),IFERROR(VLOOKUP(AX180,CODES!$A$3:$D$1348,4,FALSE)*CA180,0),IFERROR(VLOOKUP(AY180,CODES!$A$3:$D$1348,4,FALSE)*CD180,0))</f>
        <v>30</v>
      </c>
      <c r="AO180" s="258">
        <f>SUM(IFERROR(VLOOKUP(AP180,CODES!$A$3:$D$1348,3,FALSE)*BC180,0),IFERROR(VLOOKUP(AQ180,CODES!$A$3:$D$1348,3,FALSE)*BF180,0),IFERROR(VLOOKUP(AR180,CODES!$A$3:$D$1348,3,FALSE)*BI180,0),IFERROR(VLOOKUP(AS180,CODES!$A$3:$D$1348,3,FALSE)*BL180,0),IFERROR(VLOOKUP(AT180,CODES!$A$3:$D$1348,3,FALSE)*BO180,0),IFERROR(VLOOKUP(AU180,CODES!$A$3:$D$1348,3,FALSE)*BR180,0),IFERROR(VLOOKUP(AV180,CODES!$A$3:$D$1348,3,FALSE)*BU180,0),IFERROR(VLOOKUP(AW180,CODES!$A$3:$D$1348,3,FALSE)*BX180,0),IFERROR(VLOOKUP(AX180,CODES!$A$3:$D$1348,3,FALSE)*CA180,0),IFERROR(VLOOKUP(AY180,CODES!$A$3:$D$1348,3,FALSE)*CD180,0))+B180</f>
        <v>78.39</v>
      </c>
      <c r="AP180" s="271" t="str">
        <f t="shared" si="103"/>
        <v>VVO</v>
      </c>
      <c r="AQ180" s="271" t="str">
        <f t="shared" si="104"/>
        <v/>
      </c>
      <c r="AR180" s="271" t="str">
        <f t="shared" si="105"/>
        <v/>
      </c>
      <c r="AS180" s="271" t="str">
        <f t="shared" si="106"/>
        <v/>
      </c>
      <c r="AT180" s="271" t="str">
        <f t="shared" si="107"/>
        <v/>
      </c>
      <c r="AU180" s="271" t="str">
        <f t="shared" si="108"/>
        <v/>
      </c>
      <c r="AV180" s="271" t="str">
        <f t="shared" si="109"/>
        <v/>
      </c>
      <c r="AW180" s="271" t="str">
        <f t="shared" si="110"/>
        <v/>
      </c>
      <c r="AX180" s="271" t="str">
        <f t="shared" si="111"/>
        <v/>
      </c>
      <c r="AY180" s="271" t="str">
        <f t="shared" si="112"/>
        <v/>
      </c>
      <c r="AZ180" s="258">
        <f t="shared" si="62"/>
        <v>3</v>
      </c>
      <c r="BA180" s="258">
        <f t="shared" si="63"/>
        <v>4</v>
      </c>
      <c r="BB180" s="258">
        <f t="shared" si="113"/>
        <v>0</v>
      </c>
      <c r="BC180" s="258">
        <f t="shared" si="114"/>
        <v>1</v>
      </c>
      <c r="BD180" s="258">
        <f t="shared" si="66"/>
        <v>4</v>
      </c>
      <c r="BE180" s="258">
        <f t="shared" si="115"/>
        <v>0</v>
      </c>
      <c r="BF180" s="258">
        <f t="shared" si="116"/>
        <v>1</v>
      </c>
      <c r="BG180" s="258">
        <f t="shared" si="69"/>
        <v>4</v>
      </c>
      <c r="BH180" s="258">
        <f t="shared" si="117"/>
        <v>0</v>
      </c>
      <c r="BI180" s="258">
        <f t="shared" si="118"/>
        <v>1</v>
      </c>
      <c r="BJ180" s="258">
        <f t="shared" si="72"/>
        <v>4</v>
      </c>
      <c r="BK180" s="258">
        <f t="shared" si="119"/>
        <v>0</v>
      </c>
      <c r="BL180" s="258">
        <f t="shared" si="120"/>
        <v>1</v>
      </c>
      <c r="BM180" s="258">
        <f t="shared" si="75"/>
        <v>4</v>
      </c>
      <c r="BN180" s="258">
        <f t="shared" si="121"/>
        <v>0</v>
      </c>
      <c r="BO180" s="258">
        <f t="shared" si="122"/>
        <v>1</v>
      </c>
      <c r="BP180" s="258">
        <f t="shared" si="78"/>
        <v>4</v>
      </c>
      <c r="BQ180" s="258">
        <f t="shared" si="123"/>
        <v>0</v>
      </c>
      <c r="BR180" s="258">
        <f t="shared" si="124"/>
        <v>1</v>
      </c>
      <c r="BS180" s="258">
        <f t="shared" si="81"/>
        <v>4</v>
      </c>
      <c r="BT180" s="258">
        <f t="shared" si="125"/>
        <v>0</v>
      </c>
      <c r="BU180" s="258">
        <f t="shared" si="126"/>
        <v>1</v>
      </c>
      <c r="BV180" s="258">
        <f t="shared" si="84"/>
        <v>4</v>
      </c>
      <c r="BW180" s="258">
        <f t="shared" si="127"/>
        <v>0</v>
      </c>
      <c r="BX180" s="258">
        <f t="shared" si="128"/>
        <v>1</v>
      </c>
      <c r="BY180" s="258">
        <f t="shared" si="87"/>
        <v>4</v>
      </c>
      <c r="BZ180" s="258">
        <f t="shared" si="129"/>
        <v>0</v>
      </c>
      <c r="CA180" s="258">
        <f t="shared" si="130"/>
        <v>1</v>
      </c>
      <c r="CB180" s="258">
        <f t="shared" si="90"/>
        <v>4</v>
      </c>
      <c r="CC180" s="258">
        <f t="shared" si="131"/>
        <v>0</v>
      </c>
      <c r="CD180" s="258">
        <f t="shared" si="132"/>
        <v>1</v>
      </c>
    </row>
    <row r="181" spans="1:82">
      <c r="A181" s="258" t="s">
        <v>3873</v>
      </c>
      <c r="B181" s="258">
        <f>77+37</f>
        <v>114</v>
      </c>
      <c r="C181" s="259"/>
      <c r="D181" s="258" t="s">
        <v>3874</v>
      </c>
      <c r="E181" s="258"/>
      <c r="F181" s="258"/>
      <c r="G181" s="258">
        <v>173</v>
      </c>
      <c r="H181" s="743" t="s">
        <v>3879</v>
      </c>
      <c r="I181" s="744"/>
      <c r="J181" s="739" t="s">
        <v>3880</v>
      </c>
      <c r="K181" s="745" t="s">
        <v>3703</v>
      </c>
      <c r="L181" s="745" t="s">
        <v>3608</v>
      </c>
      <c r="M181" s="272">
        <v>7</v>
      </c>
      <c r="N181" s="508">
        <f t="shared" si="30"/>
        <v>174.32</v>
      </c>
      <c r="O181" s="510">
        <f t="shared" si="133"/>
        <v>1220.24</v>
      </c>
      <c r="P181" s="260">
        <f t="shared" si="134"/>
        <v>115.39</v>
      </c>
      <c r="Q181" s="261">
        <f t="shared" si="135"/>
        <v>30</v>
      </c>
      <c r="R181" s="261">
        <f t="shared" si="96"/>
        <v>0</v>
      </c>
      <c r="S181" s="262" t="s">
        <v>3823</v>
      </c>
      <c r="T181" s="262"/>
      <c r="U181" s="263">
        <f t="shared" si="35"/>
        <v>1.288</v>
      </c>
      <c r="V181" s="264">
        <f>IF(E181="SP",1,IF(D181="",ExtraMargeMateriaal,(1-VLOOKUP(D181,TabelAankoop[],4,FALSE))))</f>
        <v>0.97</v>
      </c>
      <c r="W181" s="265">
        <f t="shared" si="36"/>
        <v>0.6885</v>
      </c>
      <c r="X181" s="266">
        <f t="shared" si="37"/>
        <v>1</v>
      </c>
      <c r="Y181" s="267">
        <f t="shared" si="38"/>
        <v>1.46</v>
      </c>
      <c r="Z181" s="267">
        <f t="shared" si="39"/>
        <v>1.1599999999999999</v>
      </c>
      <c r="AA181" s="268">
        <f t="shared" si="40"/>
        <v>1220.24</v>
      </c>
      <c r="AB181" s="456">
        <f t="shared" si="41"/>
        <v>783.5</v>
      </c>
      <c r="AC181" s="457">
        <f t="shared" si="42"/>
        <v>1009.15</v>
      </c>
      <c r="AD181" s="456">
        <f t="shared" si="43"/>
        <v>211.09</v>
      </c>
      <c r="AE181" s="458">
        <f t="shared" si="44"/>
        <v>210</v>
      </c>
      <c r="AF181" s="457">
        <f t="shared" si="102"/>
        <v>3.5</v>
      </c>
      <c r="AG181" s="456">
        <f t="shared" si="46"/>
        <v>0</v>
      </c>
      <c r="AH181" s="457">
        <f t="shared" si="47"/>
        <v>0</v>
      </c>
      <c r="AI181" s="268">
        <f t="shared" si="48"/>
        <v>111.92829999999999</v>
      </c>
      <c r="AJ181" s="269">
        <f t="shared" si="49"/>
        <v>144.16365039999999</v>
      </c>
      <c r="AK181" s="270">
        <f t="shared" si="50"/>
        <v>30.156300000000002</v>
      </c>
      <c r="AL181" s="415">
        <f t="shared" si="51"/>
        <v>0</v>
      </c>
      <c r="AM181" s="259" t="str">
        <f>IF(AP181="","",IFERROR(VLOOKUP(AP181,CODES!$A$3:$D$1348,4,FALSE),"X"))&amp;IF(AQ181="","",IFERROR(VLOOKUP(AQ181,CODES!$A$3:$D$1348,4,FALSE),"X"))&amp;IF(AR181="","",IFERROR(VLOOKUP(AR181,CODES!$A$3:$D$1348,4,FALSE),"X"))&amp;IF(AS181="","",IFERROR(VLOOKUP(AS181,CODES!$A$3:$D$1348,4,FALSE),"X"))&amp;IF(AT181="","",IFERROR(VLOOKUP(AT181,CODES!$A$3:$D$1348,4,FALSE),"X"))&amp;IF(AU181="","",IFERROR(VLOOKUP(AU181,CODES!$A$3:$D$1348,4,FALSE),"X"))&amp;IF(AV181="","",IFERROR(VLOOKUP(AV181,CODES!$A$3:$D$1348,4,FALSE),"X"))&amp;IF(AW181="","",IFERROR(VLOOKUP(AW181,CODES!$A$3:$D$1348,4,FALSE),"X"))&amp;IF(AX181="","",IFERROR(VLOOKUP(AX181,CODES!$A$3:$D$1348,4,FALSE),"X"))&amp;IF(AY181="","",IFERROR(VLOOKUP(AY181,CODES!$A$3:$D$1348,4,FALSE),"X"))</f>
        <v>30</v>
      </c>
      <c r="AN181" s="258">
        <f>SUM(IFERROR(VLOOKUP(AP181,CODES!$A$3:$D$1348,4,FALSE)*BC181,0),IFERROR(VLOOKUP(AQ181,CODES!$A$3:$D$1348,4,FALSE)*BF181,0),IFERROR(VLOOKUP(AR181,CODES!$A$3:$D$1348,4,FALSE)*BI181,0),IFERROR(VLOOKUP(AS181,CODES!$A$3:$D$1348,4,FALSE)*BL181,0),IFERROR(VLOOKUP(AT181,CODES!$A$3:$D$1348,4,FALSE)*BO181,0),IFERROR(VLOOKUP(AU181,CODES!$A$3:$D$1348,4,FALSE)*BR181,0),IFERROR(VLOOKUP(AV181,CODES!$A$3:$D$1348,4,FALSE)*BU181,0),IFERROR(VLOOKUP(AW181,CODES!$A$3:$D$1348,4,FALSE)*BX181,0),IFERROR(VLOOKUP(AX181,CODES!$A$3:$D$1348,4,FALSE)*CA181,0),IFERROR(VLOOKUP(AY181,CODES!$A$3:$D$1348,4,FALSE)*CD181,0))</f>
        <v>30</v>
      </c>
      <c r="AO181" s="258">
        <f>SUM(IFERROR(VLOOKUP(AP181,CODES!$A$3:$D$1348,3,FALSE)*BC181,0),IFERROR(VLOOKUP(AQ181,CODES!$A$3:$D$1348,3,FALSE)*BF181,0),IFERROR(VLOOKUP(AR181,CODES!$A$3:$D$1348,3,FALSE)*BI181,0),IFERROR(VLOOKUP(AS181,CODES!$A$3:$D$1348,3,FALSE)*BL181,0),IFERROR(VLOOKUP(AT181,CODES!$A$3:$D$1348,3,FALSE)*BO181,0),IFERROR(VLOOKUP(AU181,CODES!$A$3:$D$1348,3,FALSE)*BR181,0),IFERROR(VLOOKUP(AV181,CODES!$A$3:$D$1348,3,FALSE)*BU181,0),IFERROR(VLOOKUP(AW181,CODES!$A$3:$D$1348,3,FALSE)*BX181,0),IFERROR(VLOOKUP(AX181,CODES!$A$3:$D$1348,3,FALSE)*CA181,0),IFERROR(VLOOKUP(AY181,CODES!$A$3:$D$1348,3,FALSE)*CD181,0))+B181</f>
        <v>115.39</v>
      </c>
      <c r="AP181" s="271" t="str">
        <f t="shared" si="103"/>
        <v>VVO</v>
      </c>
      <c r="AQ181" s="271" t="str">
        <f t="shared" si="104"/>
        <v/>
      </c>
      <c r="AR181" s="271" t="str">
        <f t="shared" si="105"/>
        <v/>
      </c>
      <c r="AS181" s="271" t="str">
        <f t="shared" si="106"/>
        <v/>
      </c>
      <c r="AT181" s="271" t="str">
        <f t="shared" si="107"/>
        <v/>
      </c>
      <c r="AU181" s="271" t="str">
        <f t="shared" si="108"/>
        <v/>
      </c>
      <c r="AV181" s="271" t="str">
        <f t="shared" si="109"/>
        <v/>
      </c>
      <c r="AW181" s="271" t="str">
        <f t="shared" si="110"/>
        <v/>
      </c>
      <c r="AX181" s="271" t="str">
        <f t="shared" si="111"/>
        <v/>
      </c>
      <c r="AY181" s="271" t="str">
        <f t="shared" si="112"/>
        <v/>
      </c>
      <c r="AZ181" s="258">
        <f t="shared" si="62"/>
        <v>3</v>
      </c>
      <c r="BA181" s="258">
        <f t="shared" si="63"/>
        <v>4</v>
      </c>
      <c r="BB181" s="258">
        <f t="shared" si="113"/>
        <v>0</v>
      </c>
      <c r="BC181" s="258">
        <f t="shared" si="114"/>
        <v>1</v>
      </c>
      <c r="BD181" s="258">
        <f t="shared" si="66"/>
        <v>4</v>
      </c>
      <c r="BE181" s="258">
        <f t="shared" si="115"/>
        <v>0</v>
      </c>
      <c r="BF181" s="258">
        <f t="shared" si="116"/>
        <v>1</v>
      </c>
      <c r="BG181" s="258">
        <f t="shared" si="69"/>
        <v>4</v>
      </c>
      <c r="BH181" s="258">
        <f t="shared" si="117"/>
        <v>0</v>
      </c>
      <c r="BI181" s="258">
        <f t="shared" si="118"/>
        <v>1</v>
      </c>
      <c r="BJ181" s="258">
        <f t="shared" si="72"/>
        <v>4</v>
      </c>
      <c r="BK181" s="258">
        <f t="shared" si="119"/>
        <v>0</v>
      </c>
      <c r="BL181" s="258">
        <f t="shared" si="120"/>
        <v>1</v>
      </c>
      <c r="BM181" s="258">
        <f t="shared" si="75"/>
        <v>4</v>
      </c>
      <c r="BN181" s="258">
        <f t="shared" si="121"/>
        <v>0</v>
      </c>
      <c r="BO181" s="258">
        <f t="shared" si="122"/>
        <v>1</v>
      </c>
      <c r="BP181" s="258">
        <f t="shared" si="78"/>
        <v>4</v>
      </c>
      <c r="BQ181" s="258">
        <f t="shared" si="123"/>
        <v>0</v>
      </c>
      <c r="BR181" s="258">
        <f t="shared" si="124"/>
        <v>1</v>
      </c>
      <c r="BS181" s="258">
        <f t="shared" si="81"/>
        <v>4</v>
      </c>
      <c r="BT181" s="258">
        <f t="shared" si="125"/>
        <v>0</v>
      </c>
      <c r="BU181" s="258">
        <f t="shared" si="126"/>
        <v>1</v>
      </c>
      <c r="BV181" s="258">
        <f t="shared" si="84"/>
        <v>4</v>
      </c>
      <c r="BW181" s="258">
        <f t="shared" si="127"/>
        <v>0</v>
      </c>
      <c r="BX181" s="258">
        <f t="shared" si="128"/>
        <v>1</v>
      </c>
      <c r="BY181" s="258">
        <f t="shared" si="87"/>
        <v>4</v>
      </c>
      <c r="BZ181" s="258">
        <f t="shared" si="129"/>
        <v>0</v>
      </c>
      <c r="CA181" s="258">
        <f t="shared" si="130"/>
        <v>1</v>
      </c>
      <c r="CB181" s="258">
        <f t="shared" si="90"/>
        <v>4</v>
      </c>
      <c r="CC181" s="258">
        <f t="shared" si="131"/>
        <v>0</v>
      </c>
      <c r="CD181" s="258">
        <f t="shared" si="132"/>
        <v>1</v>
      </c>
    </row>
    <row r="182" spans="1:82">
      <c r="A182" s="258" t="s">
        <v>3873</v>
      </c>
      <c r="B182" s="258">
        <f>77+37</f>
        <v>114</v>
      </c>
      <c r="C182" s="259"/>
      <c r="D182" s="258" t="s">
        <v>3874</v>
      </c>
      <c r="E182" s="258"/>
      <c r="F182" s="258"/>
      <c r="G182" s="258">
        <v>174</v>
      </c>
      <c r="H182" s="743" t="s">
        <v>3881</v>
      </c>
      <c r="I182" s="744"/>
      <c r="J182" s="739" t="s">
        <v>3882</v>
      </c>
      <c r="K182" s="745" t="s">
        <v>3703</v>
      </c>
      <c r="L182" s="745" t="s">
        <v>3608</v>
      </c>
      <c r="M182" s="272">
        <v>18</v>
      </c>
      <c r="N182" s="508">
        <f t="shared" si="30"/>
        <v>174.32</v>
      </c>
      <c r="O182" s="510">
        <f t="shared" si="133"/>
        <v>3137.7599999999998</v>
      </c>
      <c r="P182" s="260">
        <f t="shared" si="134"/>
        <v>115.39</v>
      </c>
      <c r="Q182" s="261">
        <f t="shared" si="135"/>
        <v>30</v>
      </c>
      <c r="R182" s="261">
        <f t="shared" si="96"/>
        <v>0</v>
      </c>
      <c r="S182" s="262" t="s">
        <v>3823</v>
      </c>
      <c r="T182" s="262"/>
      <c r="U182" s="263">
        <f t="shared" si="35"/>
        <v>1.288</v>
      </c>
      <c r="V182" s="264">
        <f>IF(E182="SP",1,IF(D182="",ExtraMargeMateriaal,(1-VLOOKUP(D182,TabelAankoop[],4,FALSE))))</f>
        <v>0.97</v>
      </c>
      <c r="W182" s="265">
        <f t="shared" si="36"/>
        <v>0.6885</v>
      </c>
      <c r="X182" s="266">
        <f t="shared" si="37"/>
        <v>1</v>
      </c>
      <c r="Y182" s="267">
        <f t="shared" si="38"/>
        <v>1.46</v>
      </c>
      <c r="Z182" s="267">
        <f t="shared" si="39"/>
        <v>1.1599999999999999</v>
      </c>
      <c r="AA182" s="268">
        <f t="shared" si="40"/>
        <v>3137.76</v>
      </c>
      <c r="AB182" s="456">
        <f t="shared" si="41"/>
        <v>2014.71</v>
      </c>
      <c r="AC182" s="457">
        <f t="shared" si="42"/>
        <v>2594.9499999999998</v>
      </c>
      <c r="AD182" s="456">
        <f t="shared" si="43"/>
        <v>542.80999999999995</v>
      </c>
      <c r="AE182" s="458">
        <f t="shared" si="44"/>
        <v>540</v>
      </c>
      <c r="AF182" s="457">
        <f t="shared" si="102"/>
        <v>9</v>
      </c>
      <c r="AG182" s="456">
        <f t="shared" si="46"/>
        <v>0</v>
      </c>
      <c r="AH182" s="457">
        <f t="shared" si="47"/>
        <v>0</v>
      </c>
      <c r="AI182" s="268">
        <f t="shared" si="48"/>
        <v>111.92829999999999</v>
      </c>
      <c r="AJ182" s="269">
        <f t="shared" si="49"/>
        <v>144.16365039999999</v>
      </c>
      <c r="AK182" s="270">
        <f t="shared" si="50"/>
        <v>30.156300000000002</v>
      </c>
      <c r="AL182" s="415">
        <f t="shared" si="51"/>
        <v>0</v>
      </c>
      <c r="AM182" s="259" t="str">
        <f>IF(AP182="","",IFERROR(VLOOKUP(AP182,CODES!$A$3:$D$1348,4,FALSE),"X"))&amp;IF(AQ182="","",IFERROR(VLOOKUP(AQ182,CODES!$A$3:$D$1348,4,FALSE),"X"))&amp;IF(AR182="","",IFERROR(VLOOKUP(AR182,CODES!$A$3:$D$1348,4,FALSE),"X"))&amp;IF(AS182="","",IFERROR(VLOOKUP(AS182,CODES!$A$3:$D$1348,4,FALSE),"X"))&amp;IF(AT182="","",IFERROR(VLOOKUP(AT182,CODES!$A$3:$D$1348,4,FALSE),"X"))&amp;IF(AU182="","",IFERROR(VLOOKUP(AU182,CODES!$A$3:$D$1348,4,FALSE),"X"))&amp;IF(AV182="","",IFERROR(VLOOKUP(AV182,CODES!$A$3:$D$1348,4,FALSE),"X"))&amp;IF(AW182="","",IFERROR(VLOOKUP(AW182,CODES!$A$3:$D$1348,4,FALSE),"X"))&amp;IF(AX182="","",IFERROR(VLOOKUP(AX182,CODES!$A$3:$D$1348,4,FALSE),"X"))&amp;IF(AY182="","",IFERROR(VLOOKUP(AY182,CODES!$A$3:$D$1348,4,FALSE),"X"))</f>
        <v>30</v>
      </c>
      <c r="AN182" s="258">
        <f>SUM(IFERROR(VLOOKUP(AP182,CODES!$A$3:$D$1348,4,FALSE)*BC182,0),IFERROR(VLOOKUP(AQ182,CODES!$A$3:$D$1348,4,FALSE)*BF182,0),IFERROR(VLOOKUP(AR182,CODES!$A$3:$D$1348,4,FALSE)*BI182,0),IFERROR(VLOOKUP(AS182,CODES!$A$3:$D$1348,4,FALSE)*BL182,0),IFERROR(VLOOKUP(AT182,CODES!$A$3:$D$1348,4,FALSE)*BO182,0),IFERROR(VLOOKUP(AU182,CODES!$A$3:$D$1348,4,FALSE)*BR182,0),IFERROR(VLOOKUP(AV182,CODES!$A$3:$D$1348,4,FALSE)*BU182,0),IFERROR(VLOOKUP(AW182,CODES!$A$3:$D$1348,4,FALSE)*BX182,0),IFERROR(VLOOKUP(AX182,CODES!$A$3:$D$1348,4,FALSE)*CA182,0),IFERROR(VLOOKUP(AY182,CODES!$A$3:$D$1348,4,FALSE)*CD182,0))</f>
        <v>30</v>
      </c>
      <c r="AO182" s="258">
        <f>SUM(IFERROR(VLOOKUP(AP182,CODES!$A$3:$D$1348,3,FALSE)*BC182,0),IFERROR(VLOOKUP(AQ182,CODES!$A$3:$D$1348,3,FALSE)*BF182,0),IFERROR(VLOOKUP(AR182,CODES!$A$3:$D$1348,3,FALSE)*BI182,0),IFERROR(VLOOKUP(AS182,CODES!$A$3:$D$1348,3,FALSE)*BL182,0),IFERROR(VLOOKUP(AT182,CODES!$A$3:$D$1348,3,FALSE)*BO182,0),IFERROR(VLOOKUP(AU182,CODES!$A$3:$D$1348,3,FALSE)*BR182,0),IFERROR(VLOOKUP(AV182,CODES!$A$3:$D$1348,3,FALSE)*BU182,0),IFERROR(VLOOKUP(AW182,CODES!$A$3:$D$1348,3,FALSE)*BX182,0),IFERROR(VLOOKUP(AX182,CODES!$A$3:$D$1348,3,FALSE)*CA182,0),IFERROR(VLOOKUP(AY182,CODES!$A$3:$D$1348,3,FALSE)*CD182,0))+B182</f>
        <v>115.39</v>
      </c>
      <c r="AP182" s="271" t="str">
        <f t="shared" si="103"/>
        <v>VVO</v>
      </c>
      <c r="AQ182" s="271" t="str">
        <f t="shared" si="104"/>
        <v/>
      </c>
      <c r="AR182" s="271" t="str">
        <f t="shared" si="105"/>
        <v/>
      </c>
      <c r="AS182" s="271" t="str">
        <f t="shared" si="106"/>
        <v/>
      </c>
      <c r="AT182" s="271" t="str">
        <f t="shared" si="107"/>
        <v/>
      </c>
      <c r="AU182" s="271" t="str">
        <f t="shared" si="108"/>
        <v/>
      </c>
      <c r="AV182" s="271" t="str">
        <f t="shared" si="109"/>
        <v/>
      </c>
      <c r="AW182" s="271" t="str">
        <f t="shared" si="110"/>
        <v/>
      </c>
      <c r="AX182" s="271" t="str">
        <f t="shared" si="111"/>
        <v/>
      </c>
      <c r="AY182" s="271" t="str">
        <f t="shared" si="112"/>
        <v/>
      </c>
      <c r="AZ182" s="258">
        <f t="shared" si="62"/>
        <v>3</v>
      </c>
      <c r="BA182" s="258">
        <f t="shared" si="63"/>
        <v>4</v>
      </c>
      <c r="BB182" s="258">
        <f t="shared" si="113"/>
        <v>0</v>
      </c>
      <c r="BC182" s="258">
        <f t="shared" si="114"/>
        <v>1</v>
      </c>
      <c r="BD182" s="258">
        <f t="shared" si="66"/>
        <v>4</v>
      </c>
      <c r="BE182" s="258">
        <f t="shared" si="115"/>
        <v>0</v>
      </c>
      <c r="BF182" s="258">
        <f t="shared" si="116"/>
        <v>1</v>
      </c>
      <c r="BG182" s="258">
        <f t="shared" si="69"/>
        <v>4</v>
      </c>
      <c r="BH182" s="258">
        <f t="shared" si="117"/>
        <v>0</v>
      </c>
      <c r="BI182" s="258">
        <f t="shared" si="118"/>
        <v>1</v>
      </c>
      <c r="BJ182" s="258">
        <f t="shared" si="72"/>
        <v>4</v>
      </c>
      <c r="BK182" s="258">
        <f t="shared" si="119"/>
        <v>0</v>
      </c>
      <c r="BL182" s="258">
        <f t="shared" si="120"/>
        <v>1</v>
      </c>
      <c r="BM182" s="258">
        <f t="shared" si="75"/>
        <v>4</v>
      </c>
      <c r="BN182" s="258">
        <f t="shared" si="121"/>
        <v>0</v>
      </c>
      <c r="BO182" s="258">
        <f t="shared" si="122"/>
        <v>1</v>
      </c>
      <c r="BP182" s="258">
        <f t="shared" si="78"/>
        <v>4</v>
      </c>
      <c r="BQ182" s="258">
        <f t="shared" si="123"/>
        <v>0</v>
      </c>
      <c r="BR182" s="258">
        <f t="shared" si="124"/>
        <v>1</v>
      </c>
      <c r="BS182" s="258">
        <f t="shared" si="81"/>
        <v>4</v>
      </c>
      <c r="BT182" s="258">
        <f t="shared" si="125"/>
        <v>0</v>
      </c>
      <c r="BU182" s="258">
        <f t="shared" si="126"/>
        <v>1</v>
      </c>
      <c r="BV182" s="258">
        <f t="shared" si="84"/>
        <v>4</v>
      </c>
      <c r="BW182" s="258">
        <f t="shared" si="127"/>
        <v>0</v>
      </c>
      <c r="BX182" s="258">
        <f t="shared" si="128"/>
        <v>1</v>
      </c>
      <c r="BY182" s="258">
        <f t="shared" si="87"/>
        <v>4</v>
      </c>
      <c r="BZ182" s="258">
        <f t="shared" si="129"/>
        <v>0</v>
      </c>
      <c r="CA182" s="258">
        <f t="shared" si="130"/>
        <v>1</v>
      </c>
      <c r="CB182" s="258">
        <f t="shared" si="90"/>
        <v>4</v>
      </c>
      <c r="CC182" s="258">
        <f t="shared" si="131"/>
        <v>0</v>
      </c>
      <c r="CD182" s="258">
        <f t="shared" si="132"/>
        <v>1</v>
      </c>
    </row>
    <row r="183" spans="1:82">
      <c r="A183" s="258" t="s">
        <v>3873</v>
      </c>
      <c r="B183" s="258">
        <f>77+37</f>
        <v>114</v>
      </c>
      <c r="C183" s="259"/>
      <c r="D183" s="258" t="s">
        <v>3874</v>
      </c>
      <c r="E183" s="258"/>
      <c r="F183" s="258"/>
      <c r="G183" s="258">
        <v>175</v>
      </c>
      <c r="H183" s="743" t="s">
        <v>3883</v>
      </c>
      <c r="I183" s="744"/>
      <c r="J183" s="739" t="s">
        <v>3884</v>
      </c>
      <c r="K183" s="745" t="s">
        <v>3703</v>
      </c>
      <c r="L183" s="745" t="s">
        <v>3608</v>
      </c>
      <c r="M183" s="272">
        <v>1</v>
      </c>
      <c r="N183" s="508">
        <f t="shared" si="30"/>
        <v>174.32</v>
      </c>
      <c r="O183" s="510">
        <f t="shared" si="133"/>
        <v>174.32</v>
      </c>
      <c r="P183" s="260">
        <f t="shared" si="134"/>
        <v>115.39</v>
      </c>
      <c r="Q183" s="261">
        <f t="shared" si="135"/>
        <v>30</v>
      </c>
      <c r="R183" s="261">
        <f t="shared" si="96"/>
        <v>0</v>
      </c>
      <c r="S183" s="262" t="s">
        <v>3823</v>
      </c>
      <c r="T183" s="262"/>
      <c r="U183" s="263">
        <f t="shared" si="35"/>
        <v>1.288</v>
      </c>
      <c r="V183" s="264">
        <f>IF(E183="SP",1,IF(D183="",ExtraMargeMateriaal,(1-VLOOKUP(D183,TabelAankoop[],4,FALSE))))</f>
        <v>0.97</v>
      </c>
      <c r="W183" s="265">
        <f t="shared" si="36"/>
        <v>0.6885</v>
      </c>
      <c r="X183" s="266">
        <f t="shared" si="37"/>
        <v>1</v>
      </c>
      <c r="Y183" s="267">
        <f t="shared" si="38"/>
        <v>1.46</v>
      </c>
      <c r="Z183" s="267">
        <f t="shared" si="39"/>
        <v>1.1599999999999999</v>
      </c>
      <c r="AA183" s="268">
        <f t="shared" si="40"/>
        <v>174.32</v>
      </c>
      <c r="AB183" s="456">
        <f t="shared" si="41"/>
        <v>111.93</v>
      </c>
      <c r="AC183" s="457">
        <f t="shared" si="42"/>
        <v>144.16</v>
      </c>
      <c r="AD183" s="456">
        <f t="shared" si="43"/>
        <v>30.16</v>
      </c>
      <c r="AE183" s="458">
        <f t="shared" si="44"/>
        <v>30</v>
      </c>
      <c r="AF183" s="457">
        <f t="shared" si="102"/>
        <v>0.5</v>
      </c>
      <c r="AG183" s="456">
        <f t="shared" si="46"/>
        <v>0</v>
      </c>
      <c r="AH183" s="457">
        <f t="shared" si="47"/>
        <v>0</v>
      </c>
      <c r="AI183" s="268">
        <f t="shared" si="48"/>
        <v>111.92829999999999</v>
      </c>
      <c r="AJ183" s="269">
        <f t="shared" si="49"/>
        <v>144.16365039999999</v>
      </c>
      <c r="AK183" s="270">
        <f t="shared" si="50"/>
        <v>30.156300000000002</v>
      </c>
      <c r="AL183" s="415">
        <f t="shared" si="51"/>
        <v>0</v>
      </c>
      <c r="AM183" s="259" t="str">
        <f>IF(AP183="","",IFERROR(VLOOKUP(AP183,CODES!$A$3:$D$1348,4,FALSE),"X"))&amp;IF(AQ183="","",IFERROR(VLOOKUP(AQ183,CODES!$A$3:$D$1348,4,FALSE),"X"))&amp;IF(AR183="","",IFERROR(VLOOKUP(AR183,CODES!$A$3:$D$1348,4,FALSE),"X"))&amp;IF(AS183="","",IFERROR(VLOOKUP(AS183,CODES!$A$3:$D$1348,4,FALSE),"X"))&amp;IF(AT183="","",IFERROR(VLOOKUP(AT183,CODES!$A$3:$D$1348,4,FALSE),"X"))&amp;IF(AU183="","",IFERROR(VLOOKUP(AU183,CODES!$A$3:$D$1348,4,FALSE),"X"))&amp;IF(AV183="","",IFERROR(VLOOKUP(AV183,CODES!$A$3:$D$1348,4,FALSE),"X"))&amp;IF(AW183="","",IFERROR(VLOOKUP(AW183,CODES!$A$3:$D$1348,4,FALSE),"X"))&amp;IF(AX183="","",IFERROR(VLOOKUP(AX183,CODES!$A$3:$D$1348,4,FALSE),"X"))&amp;IF(AY183="","",IFERROR(VLOOKUP(AY183,CODES!$A$3:$D$1348,4,FALSE),"X"))</f>
        <v>30</v>
      </c>
      <c r="AN183" s="258">
        <f>SUM(IFERROR(VLOOKUP(AP183,CODES!$A$3:$D$1348,4,FALSE)*BC183,0),IFERROR(VLOOKUP(AQ183,CODES!$A$3:$D$1348,4,FALSE)*BF183,0),IFERROR(VLOOKUP(AR183,CODES!$A$3:$D$1348,4,FALSE)*BI183,0),IFERROR(VLOOKUP(AS183,CODES!$A$3:$D$1348,4,FALSE)*BL183,0),IFERROR(VLOOKUP(AT183,CODES!$A$3:$D$1348,4,FALSE)*BO183,0),IFERROR(VLOOKUP(AU183,CODES!$A$3:$D$1348,4,FALSE)*BR183,0),IFERROR(VLOOKUP(AV183,CODES!$A$3:$D$1348,4,FALSE)*BU183,0),IFERROR(VLOOKUP(AW183,CODES!$A$3:$D$1348,4,FALSE)*BX183,0),IFERROR(VLOOKUP(AX183,CODES!$A$3:$D$1348,4,FALSE)*CA183,0),IFERROR(VLOOKUP(AY183,CODES!$A$3:$D$1348,4,FALSE)*CD183,0))</f>
        <v>30</v>
      </c>
      <c r="AO183" s="258">
        <f>SUM(IFERROR(VLOOKUP(AP183,CODES!$A$3:$D$1348,3,FALSE)*BC183,0),IFERROR(VLOOKUP(AQ183,CODES!$A$3:$D$1348,3,FALSE)*BF183,0),IFERROR(VLOOKUP(AR183,CODES!$A$3:$D$1348,3,FALSE)*BI183,0),IFERROR(VLOOKUP(AS183,CODES!$A$3:$D$1348,3,FALSE)*BL183,0),IFERROR(VLOOKUP(AT183,CODES!$A$3:$D$1348,3,FALSE)*BO183,0),IFERROR(VLOOKUP(AU183,CODES!$A$3:$D$1348,3,FALSE)*BR183,0),IFERROR(VLOOKUP(AV183,CODES!$A$3:$D$1348,3,FALSE)*BU183,0),IFERROR(VLOOKUP(AW183,CODES!$A$3:$D$1348,3,FALSE)*BX183,0),IFERROR(VLOOKUP(AX183,CODES!$A$3:$D$1348,3,FALSE)*CA183,0),IFERROR(VLOOKUP(AY183,CODES!$A$3:$D$1348,3,FALSE)*CD183,0))+B183</f>
        <v>115.39</v>
      </c>
      <c r="AP183" s="271" t="str">
        <f t="shared" si="103"/>
        <v>VVO</v>
      </c>
      <c r="AQ183" s="271" t="str">
        <f t="shared" si="104"/>
        <v/>
      </c>
      <c r="AR183" s="271" t="str">
        <f t="shared" si="105"/>
        <v/>
      </c>
      <c r="AS183" s="271" t="str">
        <f t="shared" si="106"/>
        <v/>
      </c>
      <c r="AT183" s="271" t="str">
        <f t="shared" si="107"/>
        <v/>
      </c>
      <c r="AU183" s="271" t="str">
        <f t="shared" si="108"/>
        <v/>
      </c>
      <c r="AV183" s="271" t="str">
        <f t="shared" si="109"/>
        <v/>
      </c>
      <c r="AW183" s="271" t="str">
        <f t="shared" si="110"/>
        <v/>
      </c>
      <c r="AX183" s="271" t="str">
        <f t="shared" si="111"/>
        <v/>
      </c>
      <c r="AY183" s="271" t="str">
        <f t="shared" si="112"/>
        <v/>
      </c>
      <c r="AZ183" s="258">
        <f t="shared" si="62"/>
        <v>3</v>
      </c>
      <c r="BA183" s="258">
        <f t="shared" si="63"/>
        <v>4</v>
      </c>
      <c r="BB183" s="258">
        <f t="shared" si="113"/>
        <v>0</v>
      </c>
      <c r="BC183" s="258">
        <f t="shared" si="114"/>
        <v>1</v>
      </c>
      <c r="BD183" s="258">
        <f t="shared" si="66"/>
        <v>4</v>
      </c>
      <c r="BE183" s="258">
        <f t="shared" si="115"/>
        <v>0</v>
      </c>
      <c r="BF183" s="258">
        <f t="shared" si="116"/>
        <v>1</v>
      </c>
      <c r="BG183" s="258">
        <f t="shared" si="69"/>
        <v>4</v>
      </c>
      <c r="BH183" s="258">
        <f t="shared" si="117"/>
        <v>0</v>
      </c>
      <c r="BI183" s="258">
        <f t="shared" si="118"/>
        <v>1</v>
      </c>
      <c r="BJ183" s="258">
        <f t="shared" si="72"/>
        <v>4</v>
      </c>
      <c r="BK183" s="258">
        <f t="shared" si="119"/>
        <v>0</v>
      </c>
      <c r="BL183" s="258">
        <f t="shared" si="120"/>
        <v>1</v>
      </c>
      <c r="BM183" s="258">
        <f t="shared" si="75"/>
        <v>4</v>
      </c>
      <c r="BN183" s="258">
        <f t="shared" si="121"/>
        <v>0</v>
      </c>
      <c r="BO183" s="258">
        <f t="shared" si="122"/>
        <v>1</v>
      </c>
      <c r="BP183" s="258">
        <f t="shared" si="78"/>
        <v>4</v>
      </c>
      <c r="BQ183" s="258">
        <f t="shared" si="123"/>
        <v>0</v>
      </c>
      <c r="BR183" s="258">
        <f t="shared" si="124"/>
        <v>1</v>
      </c>
      <c r="BS183" s="258">
        <f t="shared" si="81"/>
        <v>4</v>
      </c>
      <c r="BT183" s="258">
        <f t="shared" si="125"/>
        <v>0</v>
      </c>
      <c r="BU183" s="258">
        <f t="shared" si="126"/>
        <v>1</v>
      </c>
      <c r="BV183" s="258">
        <f t="shared" si="84"/>
        <v>4</v>
      </c>
      <c r="BW183" s="258">
        <f t="shared" si="127"/>
        <v>0</v>
      </c>
      <c r="BX183" s="258">
        <f t="shared" si="128"/>
        <v>1</v>
      </c>
      <c r="BY183" s="258">
        <f t="shared" si="87"/>
        <v>4</v>
      </c>
      <c r="BZ183" s="258">
        <f t="shared" si="129"/>
        <v>0</v>
      </c>
      <c r="CA183" s="258">
        <f t="shared" si="130"/>
        <v>1</v>
      </c>
      <c r="CB183" s="258">
        <f t="shared" si="90"/>
        <v>4</v>
      </c>
      <c r="CC183" s="258">
        <f t="shared" si="131"/>
        <v>0</v>
      </c>
      <c r="CD183" s="258">
        <f t="shared" si="132"/>
        <v>1</v>
      </c>
    </row>
    <row r="184" spans="1:82">
      <c r="A184" s="258" t="s">
        <v>3873</v>
      </c>
      <c r="B184" s="258">
        <v>267</v>
      </c>
      <c r="C184" s="259"/>
      <c r="D184" s="258" t="s">
        <v>3874</v>
      </c>
      <c r="E184" s="258"/>
      <c r="F184" s="258"/>
      <c r="G184" s="258">
        <v>176</v>
      </c>
      <c r="H184" s="743" t="s">
        <v>3885</v>
      </c>
      <c r="I184" s="744"/>
      <c r="J184" s="739" t="s">
        <v>3886</v>
      </c>
      <c r="K184" s="745" t="s">
        <v>3703</v>
      </c>
      <c r="L184" s="745" t="s">
        <v>3608</v>
      </c>
      <c r="M184" s="272">
        <v>2</v>
      </c>
      <c r="N184" s="508">
        <f t="shared" si="30"/>
        <v>365.47</v>
      </c>
      <c r="O184" s="510">
        <f t="shared" si="133"/>
        <v>730.94</v>
      </c>
      <c r="P184" s="260">
        <f t="shared" si="134"/>
        <v>268.39</v>
      </c>
      <c r="Q184" s="261">
        <f t="shared" si="135"/>
        <v>30</v>
      </c>
      <c r="R184" s="261">
        <f t="shared" si="96"/>
        <v>0</v>
      </c>
      <c r="S184" s="262" t="s">
        <v>3823</v>
      </c>
      <c r="T184" s="262"/>
      <c r="U184" s="263">
        <f t="shared" si="35"/>
        <v>1.288</v>
      </c>
      <c r="V184" s="264">
        <f>IF(E184="SP",1,IF(D184="",ExtraMargeMateriaal,(1-VLOOKUP(D184,TabelAankoop[],4,FALSE))))</f>
        <v>0.97</v>
      </c>
      <c r="W184" s="265">
        <f t="shared" si="36"/>
        <v>0.6885</v>
      </c>
      <c r="X184" s="266">
        <f t="shared" si="37"/>
        <v>1</v>
      </c>
      <c r="Y184" s="267">
        <f t="shared" si="38"/>
        <v>1.46</v>
      </c>
      <c r="Z184" s="267">
        <f t="shared" si="39"/>
        <v>1.1599999999999999</v>
      </c>
      <c r="AA184" s="268">
        <f t="shared" si="40"/>
        <v>730.94</v>
      </c>
      <c r="AB184" s="456">
        <f t="shared" si="41"/>
        <v>520.67999999999995</v>
      </c>
      <c r="AC184" s="457">
        <f t="shared" si="42"/>
        <v>670.63</v>
      </c>
      <c r="AD184" s="456">
        <f t="shared" si="43"/>
        <v>60.31</v>
      </c>
      <c r="AE184" s="458">
        <f t="shared" si="44"/>
        <v>60</v>
      </c>
      <c r="AF184" s="457">
        <f t="shared" si="102"/>
        <v>1</v>
      </c>
      <c r="AG184" s="456">
        <f t="shared" si="46"/>
        <v>0</v>
      </c>
      <c r="AH184" s="457">
        <f t="shared" si="47"/>
        <v>0</v>
      </c>
      <c r="AI184" s="268">
        <f t="shared" si="48"/>
        <v>260.3383</v>
      </c>
      <c r="AJ184" s="269">
        <f t="shared" si="49"/>
        <v>335.31573040000001</v>
      </c>
      <c r="AK184" s="270">
        <f t="shared" si="50"/>
        <v>30.156300000000002</v>
      </c>
      <c r="AL184" s="415">
        <f t="shared" si="51"/>
        <v>0</v>
      </c>
      <c r="AM184" s="259" t="str">
        <f>IF(AP184="","",IFERROR(VLOOKUP(AP184,CODES!$A$3:$D$1348,4,FALSE),"X"))&amp;IF(AQ184="","",IFERROR(VLOOKUP(AQ184,CODES!$A$3:$D$1348,4,FALSE),"X"))&amp;IF(AR184="","",IFERROR(VLOOKUP(AR184,CODES!$A$3:$D$1348,4,FALSE),"X"))&amp;IF(AS184="","",IFERROR(VLOOKUP(AS184,CODES!$A$3:$D$1348,4,FALSE),"X"))&amp;IF(AT184="","",IFERROR(VLOOKUP(AT184,CODES!$A$3:$D$1348,4,FALSE),"X"))&amp;IF(AU184="","",IFERROR(VLOOKUP(AU184,CODES!$A$3:$D$1348,4,FALSE),"X"))&amp;IF(AV184="","",IFERROR(VLOOKUP(AV184,CODES!$A$3:$D$1348,4,FALSE),"X"))&amp;IF(AW184="","",IFERROR(VLOOKUP(AW184,CODES!$A$3:$D$1348,4,FALSE),"X"))&amp;IF(AX184="","",IFERROR(VLOOKUP(AX184,CODES!$A$3:$D$1348,4,FALSE),"X"))&amp;IF(AY184="","",IFERROR(VLOOKUP(AY184,CODES!$A$3:$D$1348,4,FALSE),"X"))</f>
        <v>30</v>
      </c>
      <c r="AN184" s="258">
        <f>SUM(IFERROR(VLOOKUP(AP184,CODES!$A$3:$D$1348,4,FALSE)*BC184,0),IFERROR(VLOOKUP(AQ184,CODES!$A$3:$D$1348,4,FALSE)*BF184,0),IFERROR(VLOOKUP(AR184,CODES!$A$3:$D$1348,4,FALSE)*BI184,0),IFERROR(VLOOKUP(AS184,CODES!$A$3:$D$1348,4,FALSE)*BL184,0),IFERROR(VLOOKUP(AT184,CODES!$A$3:$D$1348,4,FALSE)*BO184,0),IFERROR(VLOOKUP(AU184,CODES!$A$3:$D$1348,4,FALSE)*BR184,0),IFERROR(VLOOKUP(AV184,CODES!$A$3:$D$1348,4,FALSE)*BU184,0),IFERROR(VLOOKUP(AW184,CODES!$A$3:$D$1348,4,FALSE)*BX184,0),IFERROR(VLOOKUP(AX184,CODES!$A$3:$D$1348,4,FALSE)*CA184,0),IFERROR(VLOOKUP(AY184,CODES!$A$3:$D$1348,4,FALSE)*CD184,0))</f>
        <v>30</v>
      </c>
      <c r="AO184" s="258">
        <f>SUM(IFERROR(VLOOKUP(AP184,CODES!$A$3:$D$1348,3,FALSE)*BC184,0),IFERROR(VLOOKUP(AQ184,CODES!$A$3:$D$1348,3,FALSE)*BF184,0),IFERROR(VLOOKUP(AR184,CODES!$A$3:$D$1348,3,FALSE)*BI184,0),IFERROR(VLOOKUP(AS184,CODES!$A$3:$D$1348,3,FALSE)*BL184,0),IFERROR(VLOOKUP(AT184,CODES!$A$3:$D$1348,3,FALSE)*BO184,0),IFERROR(VLOOKUP(AU184,CODES!$A$3:$D$1348,3,FALSE)*BR184,0),IFERROR(VLOOKUP(AV184,CODES!$A$3:$D$1348,3,FALSE)*BU184,0),IFERROR(VLOOKUP(AW184,CODES!$A$3:$D$1348,3,FALSE)*BX184,0),IFERROR(VLOOKUP(AX184,CODES!$A$3:$D$1348,3,FALSE)*CA184,0),IFERROR(VLOOKUP(AY184,CODES!$A$3:$D$1348,3,FALSE)*CD184,0))+B184</f>
        <v>268.39</v>
      </c>
      <c r="AP184" s="271" t="str">
        <f t="shared" si="103"/>
        <v>VVO</v>
      </c>
      <c r="AQ184" s="271" t="str">
        <f t="shared" si="104"/>
        <v/>
      </c>
      <c r="AR184" s="271" t="str">
        <f t="shared" si="105"/>
        <v/>
      </c>
      <c r="AS184" s="271" t="str">
        <f t="shared" si="106"/>
        <v/>
      </c>
      <c r="AT184" s="271" t="str">
        <f t="shared" si="107"/>
        <v/>
      </c>
      <c r="AU184" s="271" t="str">
        <f t="shared" si="108"/>
        <v/>
      </c>
      <c r="AV184" s="271" t="str">
        <f t="shared" si="109"/>
        <v/>
      </c>
      <c r="AW184" s="271" t="str">
        <f t="shared" si="110"/>
        <v/>
      </c>
      <c r="AX184" s="271" t="str">
        <f t="shared" si="111"/>
        <v/>
      </c>
      <c r="AY184" s="271" t="str">
        <f t="shared" si="112"/>
        <v/>
      </c>
      <c r="AZ184" s="258">
        <f t="shared" si="62"/>
        <v>3</v>
      </c>
      <c r="BA184" s="258">
        <f t="shared" si="63"/>
        <v>4</v>
      </c>
      <c r="BB184" s="258">
        <f t="shared" si="113"/>
        <v>0</v>
      </c>
      <c r="BC184" s="258">
        <f t="shared" si="114"/>
        <v>1</v>
      </c>
      <c r="BD184" s="258">
        <f t="shared" si="66"/>
        <v>4</v>
      </c>
      <c r="BE184" s="258">
        <f t="shared" si="115"/>
        <v>0</v>
      </c>
      <c r="BF184" s="258">
        <f t="shared" si="116"/>
        <v>1</v>
      </c>
      <c r="BG184" s="258">
        <f t="shared" si="69"/>
        <v>4</v>
      </c>
      <c r="BH184" s="258">
        <f t="shared" si="117"/>
        <v>0</v>
      </c>
      <c r="BI184" s="258">
        <f t="shared" si="118"/>
        <v>1</v>
      </c>
      <c r="BJ184" s="258">
        <f t="shared" si="72"/>
        <v>4</v>
      </c>
      <c r="BK184" s="258">
        <f t="shared" si="119"/>
        <v>0</v>
      </c>
      <c r="BL184" s="258">
        <f t="shared" si="120"/>
        <v>1</v>
      </c>
      <c r="BM184" s="258">
        <f t="shared" si="75"/>
        <v>4</v>
      </c>
      <c r="BN184" s="258">
        <f t="shared" si="121"/>
        <v>0</v>
      </c>
      <c r="BO184" s="258">
        <f t="shared" si="122"/>
        <v>1</v>
      </c>
      <c r="BP184" s="258">
        <f t="shared" si="78"/>
        <v>4</v>
      </c>
      <c r="BQ184" s="258">
        <f t="shared" si="123"/>
        <v>0</v>
      </c>
      <c r="BR184" s="258">
        <f t="shared" si="124"/>
        <v>1</v>
      </c>
      <c r="BS184" s="258">
        <f t="shared" si="81"/>
        <v>4</v>
      </c>
      <c r="BT184" s="258">
        <f t="shared" si="125"/>
        <v>0</v>
      </c>
      <c r="BU184" s="258">
        <f t="shared" si="126"/>
        <v>1</v>
      </c>
      <c r="BV184" s="258">
        <f t="shared" si="84"/>
        <v>4</v>
      </c>
      <c r="BW184" s="258">
        <f t="shared" si="127"/>
        <v>0</v>
      </c>
      <c r="BX184" s="258">
        <f t="shared" si="128"/>
        <v>1</v>
      </c>
      <c r="BY184" s="258">
        <f t="shared" si="87"/>
        <v>4</v>
      </c>
      <c r="BZ184" s="258">
        <f t="shared" si="129"/>
        <v>0</v>
      </c>
      <c r="CA184" s="258">
        <f t="shared" si="130"/>
        <v>1</v>
      </c>
      <c r="CB184" s="258">
        <f t="shared" si="90"/>
        <v>4</v>
      </c>
      <c r="CC184" s="258">
        <f t="shared" si="131"/>
        <v>0</v>
      </c>
      <c r="CD184" s="258">
        <f t="shared" si="132"/>
        <v>1</v>
      </c>
    </row>
    <row r="185" spans="1:82">
      <c r="A185" s="258" t="s">
        <v>3887</v>
      </c>
      <c r="B185" s="258">
        <v>4</v>
      </c>
      <c r="C185" s="259"/>
      <c r="D185" s="258" t="s">
        <v>3874</v>
      </c>
      <c r="E185" s="258"/>
      <c r="F185" s="258"/>
      <c r="G185" s="258">
        <v>177</v>
      </c>
      <c r="H185" s="743" t="s">
        <v>3888</v>
      </c>
      <c r="I185" s="744"/>
      <c r="J185" s="739" t="s">
        <v>3889</v>
      </c>
      <c r="K185" s="745" t="s">
        <v>3703</v>
      </c>
      <c r="L185" s="745" t="s">
        <v>3608</v>
      </c>
      <c r="M185" s="272">
        <v>118</v>
      </c>
      <c r="N185" s="508">
        <f t="shared" si="30"/>
        <v>7.01</v>
      </c>
      <c r="O185" s="510">
        <f t="shared" si="133"/>
        <v>827.18</v>
      </c>
      <c r="P185" s="260">
        <f t="shared" si="134"/>
        <v>4</v>
      </c>
      <c r="Q185" s="261">
        <f t="shared" si="135"/>
        <v>2</v>
      </c>
      <c r="R185" s="261">
        <f t="shared" si="96"/>
        <v>0</v>
      </c>
      <c r="S185" s="262" t="s">
        <v>3823</v>
      </c>
      <c r="T185" s="262"/>
      <c r="U185" s="263">
        <f t="shared" si="35"/>
        <v>1.288</v>
      </c>
      <c r="V185" s="264">
        <f>IF(E185="SP",1,IF(D185="",ExtraMargeMateriaal,(1-VLOOKUP(D185,TabelAankoop[],4,FALSE))))</f>
        <v>0.97</v>
      </c>
      <c r="W185" s="265">
        <f t="shared" si="36"/>
        <v>0.6885</v>
      </c>
      <c r="X185" s="266">
        <f t="shared" si="37"/>
        <v>1</v>
      </c>
      <c r="Y185" s="267">
        <f t="shared" si="38"/>
        <v>1.46</v>
      </c>
      <c r="Z185" s="267">
        <f t="shared" si="39"/>
        <v>1.1599999999999999</v>
      </c>
      <c r="AA185" s="268">
        <f t="shared" si="40"/>
        <v>827.18</v>
      </c>
      <c r="AB185" s="456">
        <f t="shared" si="41"/>
        <v>457.84</v>
      </c>
      <c r="AC185" s="457">
        <f t="shared" si="42"/>
        <v>589.70000000000005</v>
      </c>
      <c r="AD185" s="456">
        <f t="shared" si="43"/>
        <v>237.23</v>
      </c>
      <c r="AE185" s="458">
        <f t="shared" si="44"/>
        <v>236</v>
      </c>
      <c r="AF185" s="457">
        <f t="shared" si="102"/>
        <v>3.9333333333333331</v>
      </c>
      <c r="AG185" s="456">
        <f t="shared" si="46"/>
        <v>0</v>
      </c>
      <c r="AH185" s="457">
        <f t="shared" si="47"/>
        <v>0</v>
      </c>
      <c r="AI185" s="268">
        <f t="shared" si="48"/>
        <v>3.88</v>
      </c>
      <c r="AJ185" s="269">
        <f t="shared" si="49"/>
        <v>4.9974400000000001</v>
      </c>
      <c r="AK185" s="270">
        <f t="shared" si="50"/>
        <v>2.0104199999999999</v>
      </c>
      <c r="AL185" s="415">
        <f t="shared" si="51"/>
        <v>0</v>
      </c>
      <c r="AM185" s="259" t="str">
        <f>IF(AP185="","",IFERROR(VLOOKUP(AP185,CODES!$A$3:$D$1348,4,FALSE),"X"))&amp;IF(AQ185="","",IFERROR(VLOOKUP(AQ185,CODES!$A$3:$D$1348,4,FALSE),"X"))&amp;IF(AR185="","",IFERROR(VLOOKUP(AR185,CODES!$A$3:$D$1348,4,FALSE),"X"))&amp;IF(AS185="","",IFERROR(VLOOKUP(AS185,CODES!$A$3:$D$1348,4,FALSE),"X"))&amp;IF(AT185="","",IFERROR(VLOOKUP(AT185,CODES!$A$3:$D$1348,4,FALSE),"X"))&amp;IF(AU185="","",IFERROR(VLOOKUP(AU185,CODES!$A$3:$D$1348,4,FALSE),"X"))&amp;IF(AV185="","",IFERROR(VLOOKUP(AV185,CODES!$A$3:$D$1348,4,FALSE),"X"))&amp;IF(AW185="","",IFERROR(VLOOKUP(AW185,CODES!$A$3:$D$1348,4,FALSE),"X"))&amp;IF(AX185="","",IFERROR(VLOOKUP(AX185,CODES!$A$3:$D$1348,4,FALSE),"X"))&amp;IF(AY185="","",IFERROR(VLOOKUP(AY185,CODES!$A$3:$D$1348,4,FALSE),"X"))</f>
        <v>1</v>
      </c>
      <c r="AN185" s="258">
        <f>SUM(IFERROR(VLOOKUP(AP185,CODES!$A$3:$D$1348,4,FALSE)*BC185,0),IFERROR(VLOOKUP(AQ185,CODES!$A$3:$D$1348,4,FALSE)*BF185,0),IFERROR(VLOOKUP(AR185,CODES!$A$3:$D$1348,4,FALSE)*BI185,0),IFERROR(VLOOKUP(AS185,CODES!$A$3:$D$1348,4,FALSE)*BL185,0),IFERROR(VLOOKUP(AT185,CODES!$A$3:$D$1348,4,FALSE)*BO185,0),IFERROR(VLOOKUP(AU185,CODES!$A$3:$D$1348,4,FALSE)*BR185,0),IFERROR(VLOOKUP(AV185,CODES!$A$3:$D$1348,4,FALSE)*BU185,0),IFERROR(VLOOKUP(AW185,CODES!$A$3:$D$1348,4,FALSE)*BX185,0),IFERROR(VLOOKUP(AX185,CODES!$A$3:$D$1348,4,FALSE)*CA185,0),IFERROR(VLOOKUP(AY185,CODES!$A$3:$D$1348,4,FALSE)*CD185,0))</f>
        <v>2</v>
      </c>
      <c r="AO185" s="258">
        <f>SUM(IFERROR(VLOOKUP(AP185,CODES!$A$3:$D$1348,3,FALSE)*BC185,0),IFERROR(VLOOKUP(AQ185,CODES!$A$3:$D$1348,3,FALSE)*BF185,0),IFERROR(VLOOKUP(AR185,CODES!$A$3:$D$1348,3,FALSE)*BI185,0),IFERROR(VLOOKUP(AS185,CODES!$A$3:$D$1348,3,FALSE)*BL185,0),IFERROR(VLOOKUP(AT185,CODES!$A$3:$D$1348,3,FALSE)*BO185,0),IFERROR(VLOOKUP(AU185,CODES!$A$3:$D$1348,3,FALSE)*BR185,0),IFERROR(VLOOKUP(AV185,CODES!$A$3:$D$1348,3,FALSE)*BU185,0),IFERROR(VLOOKUP(AW185,CODES!$A$3:$D$1348,3,FALSE)*BX185,0),IFERROR(VLOOKUP(AX185,CODES!$A$3:$D$1348,3,FALSE)*CA185,0),IFERROR(VLOOKUP(AY185,CODES!$A$3:$D$1348,3,FALSE)*CD185,0))+B185</f>
        <v>4</v>
      </c>
      <c r="AP185" s="271" t="str">
        <f t="shared" si="103"/>
        <v>m</v>
      </c>
      <c r="AQ185" s="271" t="str">
        <f t="shared" si="104"/>
        <v/>
      </c>
      <c r="AR185" s="271" t="str">
        <f t="shared" si="105"/>
        <v/>
      </c>
      <c r="AS185" s="271" t="str">
        <f t="shared" si="106"/>
        <v/>
      </c>
      <c r="AT185" s="271" t="str">
        <f t="shared" si="107"/>
        <v/>
      </c>
      <c r="AU185" s="271" t="str">
        <f t="shared" si="108"/>
        <v/>
      </c>
      <c r="AV185" s="271" t="str">
        <f t="shared" si="109"/>
        <v/>
      </c>
      <c r="AW185" s="271" t="str">
        <f t="shared" si="110"/>
        <v/>
      </c>
      <c r="AX185" s="271" t="str">
        <f t="shared" si="111"/>
        <v/>
      </c>
      <c r="AY185" s="271" t="str">
        <f t="shared" si="112"/>
        <v/>
      </c>
      <c r="AZ185" s="258">
        <f t="shared" si="62"/>
        <v>3</v>
      </c>
      <c r="BA185" s="258">
        <f t="shared" si="63"/>
        <v>4</v>
      </c>
      <c r="BB185" s="258">
        <f t="shared" si="113"/>
        <v>2</v>
      </c>
      <c r="BC185" s="258" t="str">
        <f t="shared" si="114"/>
        <v>2</v>
      </c>
      <c r="BD185" s="258">
        <f t="shared" si="66"/>
        <v>4</v>
      </c>
      <c r="BE185" s="258">
        <f t="shared" si="115"/>
        <v>0</v>
      </c>
      <c r="BF185" s="258">
        <f t="shared" si="116"/>
        <v>1</v>
      </c>
      <c r="BG185" s="258">
        <f t="shared" si="69"/>
        <v>4</v>
      </c>
      <c r="BH185" s="258">
        <f t="shared" si="117"/>
        <v>0</v>
      </c>
      <c r="BI185" s="258">
        <f t="shared" si="118"/>
        <v>1</v>
      </c>
      <c r="BJ185" s="258">
        <f t="shared" si="72"/>
        <v>4</v>
      </c>
      <c r="BK185" s="258">
        <f t="shared" si="119"/>
        <v>0</v>
      </c>
      <c r="BL185" s="258">
        <f t="shared" si="120"/>
        <v>1</v>
      </c>
      <c r="BM185" s="258">
        <f t="shared" si="75"/>
        <v>4</v>
      </c>
      <c r="BN185" s="258">
        <f t="shared" si="121"/>
        <v>0</v>
      </c>
      <c r="BO185" s="258">
        <f t="shared" si="122"/>
        <v>1</v>
      </c>
      <c r="BP185" s="258">
        <f t="shared" si="78"/>
        <v>4</v>
      </c>
      <c r="BQ185" s="258">
        <f t="shared" si="123"/>
        <v>0</v>
      </c>
      <c r="BR185" s="258">
        <f t="shared" si="124"/>
        <v>1</v>
      </c>
      <c r="BS185" s="258">
        <f t="shared" si="81"/>
        <v>4</v>
      </c>
      <c r="BT185" s="258">
        <f t="shared" si="125"/>
        <v>0</v>
      </c>
      <c r="BU185" s="258">
        <f t="shared" si="126"/>
        <v>1</v>
      </c>
      <c r="BV185" s="258">
        <f t="shared" si="84"/>
        <v>4</v>
      </c>
      <c r="BW185" s="258">
        <f t="shared" si="127"/>
        <v>0</v>
      </c>
      <c r="BX185" s="258">
        <f t="shared" si="128"/>
        <v>1</v>
      </c>
      <c r="BY185" s="258">
        <f t="shared" si="87"/>
        <v>4</v>
      </c>
      <c r="BZ185" s="258">
        <f t="shared" si="129"/>
        <v>0</v>
      </c>
      <c r="CA185" s="258">
        <f t="shared" si="130"/>
        <v>1</v>
      </c>
      <c r="CB185" s="258">
        <f t="shared" si="90"/>
        <v>4</v>
      </c>
      <c r="CC185" s="258">
        <f t="shared" si="131"/>
        <v>0</v>
      </c>
      <c r="CD185" s="258">
        <f t="shared" si="132"/>
        <v>1</v>
      </c>
    </row>
    <row r="186" spans="1:82">
      <c r="A186" s="258"/>
      <c r="B186" s="258"/>
      <c r="C186" s="259"/>
      <c r="D186" s="258"/>
      <c r="E186" s="258"/>
      <c r="F186" s="258"/>
      <c r="G186" s="258">
        <v>178</v>
      </c>
      <c r="H186" s="743" t="s">
        <v>3721</v>
      </c>
      <c r="I186" s="744"/>
      <c r="J186" s="739" t="s">
        <v>3890</v>
      </c>
      <c r="K186" s="745"/>
      <c r="L186" s="745"/>
      <c r="M186" s="272"/>
      <c r="N186" s="508">
        <f t="shared" si="30"/>
        <v>0</v>
      </c>
      <c r="O186" s="510">
        <f t="shared" si="133"/>
        <v>0</v>
      </c>
      <c r="P186" s="260">
        <f t="shared" si="134"/>
        <v>0</v>
      </c>
      <c r="Q186" s="261">
        <f t="shared" si="135"/>
        <v>0</v>
      </c>
      <c r="R186" s="261">
        <f t="shared" si="96"/>
        <v>0</v>
      </c>
      <c r="S186" s="262"/>
      <c r="T186" s="262"/>
      <c r="U186" s="263">
        <f t="shared" si="35"/>
        <v>1.288</v>
      </c>
      <c r="V186" s="264">
        <f>IF(E186="SP",1,IF(D186="",ExtraMargeMateriaal,(1-VLOOKUP(D186,TabelAankoop[],4,FALSE))))</f>
        <v>1</v>
      </c>
      <c r="W186" s="265">
        <f t="shared" si="36"/>
        <v>0.6885</v>
      </c>
      <c r="X186" s="266">
        <f t="shared" si="37"/>
        <v>1</v>
      </c>
      <c r="Y186" s="267">
        <f t="shared" si="38"/>
        <v>1.46</v>
      </c>
      <c r="Z186" s="267">
        <f t="shared" si="39"/>
        <v>1.1599999999999999</v>
      </c>
      <c r="AA186" s="268">
        <f t="shared" si="40"/>
        <v>0</v>
      </c>
      <c r="AB186" s="456">
        <f t="shared" si="41"/>
        <v>0</v>
      </c>
      <c r="AC186" s="457">
        <f t="shared" si="42"/>
        <v>0</v>
      </c>
      <c r="AD186" s="456">
        <f t="shared" si="43"/>
        <v>0</v>
      </c>
      <c r="AE186" s="458">
        <f t="shared" si="44"/>
        <v>0</v>
      </c>
      <c r="AF186" s="457">
        <f t="shared" si="102"/>
        <v>0</v>
      </c>
      <c r="AG186" s="456">
        <f t="shared" si="46"/>
        <v>0</v>
      </c>
      <c r="AH186" s="457">
        <f t="shared" si="47"/>
        <v>0</v>
      </c>
      <c r="AI186" s="268">
        <f t="shared" si="48"/>
        <v>0</v>
      </c>
      <c r="AJ186" s="269">
        <f t="shared" si="49"/>
        <v>0</v>
      </c>
      <c r="AK186" s="270">
        <f t="shared" si="50"/>
        <v>0</v>
      </c>
      <c r="AL186" s="415">
        <f t="shared" si="51"/>
        <v>0</v>
      </c>
      <c r="AM186" s="259" t="str">
        <f>IF(AP186="","",IFERROR(VLOOKUP(AP186,CODES!$A$3:$D$1348,4,FALSE),"X"))&amp;IF(AQ186="","",IFERROR(VLOOKUP(AQ186,CODES!$A$3:$D$1348,4,FALSE),"X"))&amp;IF(AR186="","",IFERROR(VLOOKUP(AR186,CODES!$A$3:$D$1348,4,FALSE),"X"))&amp;IF(AS186="","",IFERROR(VLOOKUP(AS186,CODES!$A$3:$D$1348,4,FALSE),"X"))&amp;IF(AT186="","",IFERROR(VLOOKUP(AT186,CODES!$A$3:$D$1348,4,FALSE),"X"))&amp;IF(AU186="","",IFERROR(VLOOKUP(AU186,CODES!$A$3:$D$1348,4,FALSE),"X"))&amp;IF(AV186="","",IFERROR(VLOOKUP(AV186,CODES!$A$3:$D$1348,4,FALSE),"X"))&amp;IF(AW186="","",IFERROR(VLOOKUP(AW186,CODES!$A$3:$D$1348,4,FALSE),"X"))&amp;IF(AX186="","",IFERROR(VLOOKUP(AX186,CODES!$A$3:$D$1348,4,FALSE),"X"))&amp;IF(AY186="","",IFERROR(VLOOKUP(AY186,CODES!$A$3:$D$1348,4,FALSE),"X"))</f>
        <v/>
      </c>
      <c r="AN186" s="258">
        <f>SUM(IFERROR(VLOOKUP(AP186,CODES!$A$3:$D$1348,4,FALSE)*BC186,0),IFERROR(VLOOKUP(AQ186,CODES!$A$3:$D$1348,4,FALSE)*BF186,0),IFERROR(VLOOKUP(AR186,CODES!$A$3:$D$1348,4,FALSE)*BI186,0),IFERROR(VLOOKUP(AS186,CODES!$A$3:$D$1348,4,FALSE)*BL186,0),IFERROR(VLOOKUP(AT186,CODES!$A$3:$D$1348,4,FALSE)*BO186,0),IFERROR(VLOOKUP(AU186,CODES!$A$3:$D$1348,4,FALSE)*BR186,0),IFERROR(VLOOKUP(AV186,CODES!$A$3:$D$1348,4,FALSE)*BU186,0),IFERROR(VLOOKUP(AW186,CODES!$A$3:$D$1348,4,FALSE)*BX186,0),IFERROR(VLOOKUP(AX186,CODES!$A$3:$D$1348,4,FALSE)*CA186,0),IFERROR(VLOOKUP(AY186,CODES!$A$3:$D$1348,4,FALSE)*CD186,0))</f>
        <v>0</v>
      </c>
      <c r="AO186" s="258">
        <f>SUM(IFERROR(VLOOKUP(AP186,CODES!$A$3:$D$1348,3,FALSE)*BC186,0),IFERROR(VLOOKUP(AQ186,CODES!$A$3:$D$1348,3,FALSE)*BF186,0),IFERROR(VLOOKUP(AR186,CODES!$A$3:$D$1348,3,FALSE)*BI186,0),IFERROR(VLOOKUP(AS186,CODES!$A$3:$D$1348,3,FALSE)*BL186,0),IFERROR(VLOOKUP(AT186,CODES!$A$3:$D$1348,3,FALSE)*BO186,0),IFERROR(VLOOKUP(AU186,CODES!$A$3:$D$1348,3,FALSE)*BR186,0),IFERROR(VLOOKUP(AV186,CODES!$A$3:$D$1348,3,FALSE)*BU186,0),IFERROR(VLOOKUP(AW186,CODES!$A$3:$D$1348,3,FALSE)*BX186,0),IFERROR(VLOOKUP(AX186,CODES!$A$3:$D$1348,3,FALSE)*CA186,0),IFERROR(VLOOKUP(AY186,CODES!$A$3:$D$1348,3,FALSE)*CD186,0))+B186</f>
        <v>0</v>
      </c>
      <c r="AP186" s="271" t="str">
        <f t="shared" si="103"/>
        <v/>
      </c>
      <c r="AQ186" s="271" t="str">
        <f t="shared" si="104"/>
        <v/>
      </c>
      <c r="AR186" s="271" t="str">
        <f t="shared" si="105"/>
        <v/>
      </c>
      <c r="AS186" s="271" t="str">
        <f t="shared" si="106"/>
        <v/>
      </c>
      <c r="AT186" s="271" t="str">
        <f t="shared" si="107"/>
        <v/>
      </c>
      <c r="AU186" s="271" t="str">
        <f t="shared" si="108"/>
        <v/>
      </c>
      <c r="AV186" s="271" t="str">
        <f t="shared" si="109"/>
        <v/>
      </c>
      <c r="AW186" s="271" t="str">
        <f t="shared" si="110"/>
        <v/>
      </c>
      <c r="AX186" s="271" t="str">
        <f t="shared" si="111"/>
        <v/>
      </c>
      <c r="AY186" s="271" t="str">
        <f t="shared" si="112"/>
        <v/>
      </c>
      <c r="AZ186" s="258">
        <f t="shared" si="62"/>
        <v>0</v>
      </c>
      <c r="BA186" s="258">
        <f t="shared" si="63"/>
        <v>1</v>
      </c>
      <c r="BB186" s="258">
        <f t="shared" si="113"/>
        <v>0</v>
      </c>
      <c r="BC186" s="258">
        <f t="shared" si="114"/>
        <v>1</v>
      </c>
      <c r="BD186" s="258">
        <f t="shared" si="66"/>
        <v>1</v>
      </c>
      <c r="BE186" s="258">
        <f t="shared" si="115"/>
        <v>0</v>
      </c>
      <c r="BF186" s="258">
        <f t="shared" si="116"/>
        <v>1</v>
      </c>
      <c r="BG186" s="258">
        <f t="shared" si="69"/>
        <v>1</v>
      </c>
      <c r="BH186" s="258">
        <f t="shared" si="117"/>
        <v>0</v>
      </c>
      <c r="BI186" s="258">
        <f t="shared" si="118"/>
        <v>1</v>
      </c>
      <c r="BJ186" s="258">
        <f t="shared" si="72"/>
        <v>1</v>
      </c>
      <c r="BK186" s="258">
        <f t="shared" si="119"/>
        <v>0</v>
      </c>
      <c r="BL186" s="258">
        <f t="shared" si="120"/>
        <v>1</v>
      </c>
      <c r="BM186" s="258">
        <f t="shared" si="75"/>
        <v>1</v>
      </c>
      <c r="BN186" s="258">
        <f t="shared" si="121"/>
        <v>0</v>
      </c>
      <c r="BO186" s="258">
        <f t="shared" si="122"/>
        <v>1</v>
      </c>
      <c r="BP186" s="258">
        <f t="shared" si="78"/>
        <v>1</v>
      </c>
      <c r="BQ186" s="258">
        <f t="shared" si="123"/>
        <v>0</v>
      </c>
      <c r="BR186" s="258">
        <f t="shared" si="124"/>
        <v>1</v>
      </c>
      <c r="BS186" s="258">
        <f t="shared" si="81"/>
        <v>1</v>
      </c>
      <c r="BT186" s="258">
        <f t="shared" si="125"/>
        <v>0</v>
      </c>
      <c r="BU186" s="258">
        <f t="shared" si="126"/>
        <v>1</v>
      </c>
      <c r="BV186" s="258">
        <f t="shared" si="84"/>
        <v>1</v>
      </c>
      <c r="BW186" s="258">
        <f t="shared" si="127"/>
        <v>0</v>
      </c>
      <c r="BX186" s="258">
        <f t="shared" si="128"/>
        <v>1</v>
      </c>
      <c r="BY186" s="258">
        <f t="shared" si="87"/>
        <v>1</v>
      </c>
      <c r="BZ186" s="258">
        <f t="shared" si="129"/>
        <v>0</v>
      </c>
      <c r="CA186" s="258">
        <f t="shared" si="130"/>
        <v>1</v>
      </c>
      <c r="CB186" s="258">
        <f t="shared" si="90"/>
        <v>1</v>
      </c>
      <c r="CC186" s="258">
        <f t="shared" si="131"/>
        <v>0</v>
      </c>
      <c r="CD186" s="258">
        <f t="shared" si="132"/>
        <v>1</v>
      </c>
    </row>
    <row r="187" spans="1:82">
      <c r="A187" s="258"/>
      <c r="B187" s="258"/>
      <c r="C187" s="259"/>
      <c r="D187" s="258"/>
      <c r="E187" s="258" t="s">
        <v>3484</v>
      </c>
      <c r="F187" s="258"/>
      <c r="G187" s="258">
        <v>179</v>
      </c>
      <c r="H187" s="743" t="s">
        <v>3891</v>
      </c>
      <c r="I187" s="744"/>
      <c r="J187" s="739" t="s">
        <v>3892</v>
      </c>
      <c r="K187" s="745"/>
      <c r="L187" s="745"/>
      <c r="M187" s="272"/>
      <c r="N187" s="508">
        <f t="shared" si="30"/>
        <v>0</v>
      </c>
      <c r="O187" s="510">
        <f t="shared" si="133"/>
        <v>0</v>
      </c>
      <c r="P187" s="260">
        <f t="shared" si="134"/>
        <v>0</v>
      </c>
      <c r="Q187" s="261">
        <f t="shared" si="135"/>
        <v>0</v>
      </c>
      <c r="R187" s="261">
        <f t="shared" si="96"/>
        <v>0</v>
      </c>
      <c r="S187" s="262"/>
      <c r="T187" s="262"/>
      <c r="U187" s="263">
        <f t="shared" si="35"/>
        <v>1.288</v>
      </c>
      <c r="V187" s="264">
        <f>IF(E187="SP",1,IF(D187="",ExtraMargeMateriaal,(1-VLOOKUP(D187,TabelAankoop[],4,FALSE))))</f>
        <v>1</v>
      </c>
      <c r="W187" s="265">
        <f t="shared" si="36"/>
        <v>0.6885</v>
      </c>
      <c r="X187" s="266">
        <f t="shared" si="37"/>
        <v>1</v>
      </c>
      <c r="Y187" s="267">
        <f t="shared" si="38"/>
        <v>1.46</v>
      </c>
      <c r="Z187" s="267">
        <f t="shared" si="39"/>
        <v>1.1599999999999999</v>
      </c>
      <c r="AA187" s="268">
        <f t="shared" si="40"/>
        <v>0</v>
      </c>
      <c r="AB187" s="456">
        <f t="shared" si="41"/>
        <v>0</v>
      </c>
      <c r="AC187" s="457">
        <f t="shared" si="42"/>
        <v>0</v>
      </c>
      <c r="AD187" s="456">
        <f t="shared" si="43"/>
        <v>0</v>
      </c>
      <c r="AE187" s="458">
        <f t="shared" si="44"/>
        <v>0</v>
      </c>
      <c r="AF187" s="457">
        <f t="shared" si="102"/>
        <v>0</v>
      </c>
      <c r="AG187" s="456">
        <f t="shared" si="46"/>
        <v>0</v>
      </c>
      <c r="AH187" s="457">
        <f t="shared" si="47"/>
        <v>0</v>
      </c>
      <c r="AI187" s="268">
        <f t="shared" si="48"/>
        <v>0</v>
      </c>
      <c r="AJ187" s="269">
        <f t="shared" si="49"/>
        <v>0</v>
      </c>
      <c r="AK187" s="270">
        <f t="shared" si="50"/>
        <v>0</v>
      </c>
      <c r="AL187" s="415">
        <f t="shared" si="51"/>
        <v>0</v>
      </c>
      <c r="AM187" s="259" t="str">
        <f>IF(AP187="","",IFERROR(VLOOKUP(AP187,CODES!$A$3:$D$1348,4,FALSE),"X"))&amp;IF(AQ187="","",IFERROR(VLOOKUP(AQ187,CODES!$A$3:$D$1348,4,FALSE),"X"))&amp;IF(AR187="","",IFERROR(VLOOKUP(AR187,CODES!$A$3:$D$1348,4,FALSE),"X"))&amp;IF(AS187="","",IFERROR(VLOOKUP(AS187,CODES!$A$3:$D$1348,4,FALSE),"X"))&amp;IF(AT187="","",IFERROR(VLOOKUP(AT187,CODES!$A$3:$D$1348,4,FALSE),"X"))&amp;IF(AU187="","",IFERROR(VLOOKUP(AU187,CODES!$A$3:$D$1348,4,FALSE),"X"))&amp;IF(AV187="","",IFERROR(VLOOKUP(AV187,CODES!$A$3:$D$1348,4,FALSE),"X"))&amp;IF(AW187="","",IFERROR(VLOOKUP(AW187,CODES!$A$3:$D$1348,4,FALSE),"X"))&amp;IF(AX187="","",IFERROR(VLOOKUP(AX187,CODES!$A$3:$D$1348,4,FALSE),"X"))&amp;IF(AY187="","",IFERROR(VLOOKUP(AY187,CODES!$A$3:$D$1348,4,FALSE),"X"))</f>
        <v/>
      </c>
      <c r="AN187" s="258">
        <f>SUM(IFERROR(VLOOKUP(AP187,CODES!$A$3:$D$1348,4,FALSE)*BC187,0),IFERROR(VLOOKUP(AQ187,CODES!$A$3:$D$1348,4,FALSE)*BF187,0),IFERROR(VLOOKUP(AR187,CODES!$A$3:$D$1348,4,FALSE)*BI187,0),IFERROR(VLOOKUP(AS187,CODES!$A$3:$D$1348,4,FALSE)*BL187,0),IFERROR(VLOOKUP(AT187,CODES!$A$3:$D$1348,4,FALSE)*BO187,0),IFERROR(VLOOKUP(AU187,CODES!$A$3:$D$1348,4,FALSE)*BR187,0),IFERROR(VLOOKUP(AV187,CODES!$A$3:$D$1348,4,FALSE)*BU187,0),IFERROR(VLOOKUP(AW187,CODES!$A$3:$D$1348,4,FALSE)*BX187,0),IFERROR(VLOOKUP(AX187,CODES!$A$3:$D$1348,4,FALSE)*CA187,0),IFERROR(VLOOKUP(AY187,CODES!$A$3:$D$1348,4,FALSE)*CD187,0))</f>
        <v>0</v>
      </c>
      <c r="AO187" s="258">
        <f>SUM(IFERROR(VLOOKUP(AP187,CODES!$A$3:$D$1348,3,FALSE)*BC187,0),IFERROR(VLOOKUP(AQ187,CODES!$A$3:$D$1348,3,FALSE)*BF187,0),IFERROR(VLOOKUP(AR187,CODES!$A$3:$D$1348,3,FALSE)*BI187,0),IFERROR(VLOOKUP(AS187,CODES!$A$3:$D$1348,3,FALSE)*BL187,0),IFERROR(VLOOKUP(AT187,CODES!$A$3:$D$1348,3,FALSE)*BO187,0),IFERROR(VLOOKUP(AU187,CODES!$A$3:$D$1348,3,FALSE)*BR187,0),IFERROR(VLOOKUP(AV187,CODES!$A$3:$D$1348,3,FALSE)*BU187,0),IFERROR(VLOOKUP(AW187,CODES!$A$3:$D$1348,3,FALSE)*BX187,0),IFERROR(VLOOKUP(AX187,CODES!$A$3:$D$1348,3,FALSE)*CA187,0),IFERROR(VLOOKUP(AY187,CODES!$A$3:$D$1348,3,FALSE)*CD187,0))+B187</f>
        <v>0</v>
      </c>
      <c r="AP187" s="271" t="str">
        <f t="shared" si="103"/>
        <v/>
      </c>
      <c r="AQ187" s="271" t="str">
        <f t="shared" si="104"/>
        <v/>
      </c>
      <c r="AR187" s="271" t="str">
        <f t="shared" si="105"/>
        <v/>
      </c>
      <c r="AS187" s="271" t="str">
        <f t="shared" si="106"/>
        <v/>
      </c>
      <c r="AT187" s="271" t="str">
        <f t="shared" si="107"/>
        <v/>
      </c>
      <c r="AU187" s="271" t="str">
        <f t="shared" si="108"/>
        <v/>
      </c>
      <c r="AV187" s="271" t="str">
        <f t="shared" si="109"/>
        <v/>
      </c>
      <c r="AW187" s="271" t="str">
        <f t="shared" si="110"/>
        <v/>
      </c>
      <c r="AX187" s="271" t="str">
        <f t="shared" si="111"/>
        <v/>
      </c>
      <c r="AY187" s="271" t="str">
        <f t="shared" si="112"/>
        <v/>
      </c>
      <c r="AZ187" s="258">
        <f t="shared" si="62"/>
        <v>0</v>
      </c>
      <c r="BA187" s="258">
        <f t="shared" si="63"/>
        <v>1</v>
      </c>
      <c r="BB187" s="258">
        <f t="shared" si="113"/>
        <v>0</v>
      </c>
      <c r="BC187" s="258">
        <f t="shared" si="114"/>
        <v>1</v>
      </c>
      <c r="BD187" s="258">
        <f t="shared" si="66"/>
        <v>1</v>
      </c>
      <c r="BE187" s="258">
        <f t="shared" si="115"/>
        <v>0</v>
      </c>
      <c r="BF187" s="258">
        <f t="shared" si="116"/>
        <v>1</v>
      </c>
      <c r="BG187" s="258">
        <f t="shared" si="69"/>
        <v>1</v>
      </c>
      <c r="BH187" s="258">
        <f t="shared" si="117"/>
        <v>0</v>
      </c>
      <c r="BI187" s="258">
        <f t="shared" si="118"/>
        <v>1</v>
      </c>
      <c r="BJ187" s="258">
        <f t="shared" si="72"/>
        <v>1</v>
      </c>
      <c r="BK187" s="258">
        <f t="shared" si="119"/>
        <v>0</v>
      </c>
      <c r="BL187" s="258">
        <f t="shared" si="120"/>
        <v>1</v>
      </c>
      <c r="BM187" s="258">
        <f t="shared" si="75"/>
        <v>1</v>
      </c>
      <c r="BN187" s="258">
        <f t="shared" si="121"/>
        <v>0</v>
      </c>
      <c r="BO187" s="258">
        <f t="shared" si="122"/>
        <v>1</v>
      </c>
      <c r="BP187" s="258">
        <f t="shared" si="78"/>
        <v>1</v>
      </c>
      <c r="BQ187" s="258">
        <f t="shared" si="123"/>
        <v>0</v>
      </c>
      <c r="BR187" s="258">
        <f t="shared" si="124"/>
        <v>1</v>
      </c>
      <c r="BS187" s="258">
        <f t="shared" si="81"/>
        <v>1</v>
      </c>
      <c r="BT187" s="258">
        <f t="shared" si="125"/>
        <v>0</v>
      </c>
      <c r="BU187" s="258">
        <f t="shared" si="126"/>
        <v>1</v>
      </c>
      <c r="BV187" s="258">
        <f t="shared" si="84"/>
        <v>1</v>
      </c>
      <c r="BW187" s="258">
        <f t="shared" si="127"/>
        <v>0</v>
      </c>
      <c r="BX187" s="258">
        <f t="shared" si="128"/>
        <v>1</v>
      </c>
      <c r="BY187" s="258">
        <f t="shared" si="87"/>
        <v>1</v>
      </c>
      <c r="BZ187" s="258">
        <f t="shared" si="129"/>
        <v>0</v>
      </c>
      <c r="CA187" s="258">
        <f t="shared" si="130"/>
        <v>1</v>
      </c>
      <c r="CB187" s="258">
        <f t="shared" si="90"/>
        <v>1</v>
      </c>
      <c r="CC187" s="258">
        <f t="shared" si="131"/>
        <v>0</v>
      </c>
      <c r="CD187" s="258">
        <f t="shared" si="132"/>
        <v>1</v>
      </c>
    </row>
    <row r="188" spans="1:82">
      <c r="A188" s="258"/>
      <c r="B188" s="258"/>
      <c r="C188" s="259"/>
      <c r="D188" s="258"/>
      <c r="E188" s="258"/>
      <c r="F188" s="258"/>
      <c r="G188" s="258">
        <v>180</v>
      </c>
      <c r="H188" s="743" t="s">
        <v>3893</v>
      </c>
      <c r="I188" s="744"/>
      <c r="J188" s="739" t="s">
        <v>3894</v>
      </c>
      <c r="K188" s="745"/>
      <c r="L188" s="745"/>
      <c r="M188" s="272"/>
      <c r="N188" s="508">
        <f t="shared" si="30"/>
        <v>0</v>
      </c>
      <c r="O188" s="510">
        <f t="shared" si="133"/>
        <v>0</v>
      </c>
      <c r="P188" s="260">
        <f t="shared" si="134"/>
        <v>0</v>
      </c>
      <c r="Q188" s="261">
        <f t="shared" si="135"/>
        <v>0</v>
      </c>
      <c r="R188" s="261">
        <f t="shared" si="96"/>
        <v>0</v>
      </c>
      <c r="S188" s="262"/>
      <c r="T188" s="262"/>
      <c r="U188" s="263">
        <f t="shared" si="35"/>
        <v>1.288</v>
      </c>
      <c r="V188" s="264">
        <f>IF(E188="SP",1,IF(D188="",ExtraMargeMateriaal,(1-VLOOKUP(D188,TabelAankoop[],4,FALSE))))</f>
        <v>1</v>
      </c>
      <c r="W188" s="265">
        <f t="shared" si="36"/>
        <v>0.6885</v>
      </c>
      <c r="X188" s="266">
        <f t="shared" si="37"/>
        <v>1</v>
      </c>
      <c r="Y188" s="267">
        <f t="shared" si="38"/>
        <v>1.46</v>
      </c>
      <c r="Z188" s="267">
        <f t="shared" si="39"/>
        <v>1.1599999999999999</v>
      </c>
      <c r="AA188" s="268">
        <f t="shared" si="40"/>
        <v>0</v>
      </c>
      <c r="AB188" s="456">
        <f t="shared" si="41"/>
        <v>0</v>
      </c>
      <c r="AC188" s="457">
        <f t="shared" si="42"/>
        <v>0</v>
      </c>
      <c r="AD188" s="456">
        <f t="shared" si="43"/>
        <v>0</v>
      </c>
      <c r="AE188" s="458">
        <f t="shared" si="44"/>
        <v>0</v>
      </c>
      <c r="AF188" s="457">
        <f t="shared" si="102"/>
        <v>0</v>
      </c>
      <c r="AG188" s="456">
        <f t="shared" si="46"/>
        <v>0</v>
      </c>
      <c r="AH188" s="457">
        <f t="shared" si="47"/>
        <v>0</v>
      </c>
      <c r="AI188" s="268">
        <f t="shared" si="48"/>
        <v>0</v>
      </c>
      <c r="AJ188" s="269">
        <f t="shared" si="49"/>
        <v>0</v>
      </c>
      <c r="AK188" s="270">
        <f t="shared" si="50"/>
        <v>0</v>
      </c>
      <c r="AL188" s="415">
        <f t="shared" si="51"/>
        <v>0</v>
      </c>
      <c r="AM188" s="259" t="str">
        <f>IF(AP188="","",IFERROR(VLOOKUP(AP188,CODES!$A$3:$D$1348,4,FALSE),"X"))&amp;IF(AQ188="","",IFERROR(VLOOKUP(AQ188,CODES!$A$3:$D$1348,4,FALSE),"X"))&amp;IF(AR188="","",IFERROR(VLOOKUP(AR188,CODES!$A$3:$D$1348,4,FALSE),"X"))&amp;IF(AS188="","",IFERROR(VLOOKUP(AS188,CODES!$A$3:$D$1348,4,FALSE),"X"))&amp;IF(AT188="","",IFERROR(VLOOKUP(AT188,CODES!$A$3:$D$1348,4,FALSE),"X"))&amp;IF(AU188="","",IFERROR(VLOOKUP(AU188,CODES!$A$3:$D$1348,4,FALSE),"X"))&amp;IF(AV188="","",IFERROR(VLOOKUP(AV188,CODES!$A$3:$D$1348,4,FALSE),"X"))&amp;IF(AW188="","",IFERROR(VLOOKUP(AW188,CODES!$A$3:$D$1348,4,FALSE),"X"))&amp;IF(AX188="","",IFERROR(VLOOKUP(AX188,CODES!$A$3:$D$1348,4,FALSE),"X"))&amp;IF(AY188="","",IFERROR(VLOOKUP(AY188,CODES!$A$3:$D$1348,4,FALSE),"X"))</f>
        <v/>
      </c>
      <c r="AN188" s="258">
        <f>SUM(IFERROR(VLOOKUP(AP188,CODES!$A$3:$D$1348,4,FALSE)*BC188,0),IFERROR(VLOOKUP(AQ188,CODES!$A$3:$D$1348,4,FALSE)*BF188,0),IFERROR(VLOOKUP(AR188,CODES!$A$3:$D$1348,4,FALSE)*BI188,0),IFERROR(VLOOKUP(AS188,CODES!$A$3:$D$1348,4,FALSE)*BL188,0),IFERROR(VLOOKUP(AT188,CODES!$A$3:$D$1348,4,FALSE)*BO188,0),IFERROR(VLOOKUP(AU188,CODES!$A$3:$D$1348,4,FALSE)*BR188,0),IFERROR(VLOOKUP(AV188,CODES!$A$3:$D$1348,4,FALSE)*BU188,0),IFERROR(VLOOKUP(AW188,CODES!$A$3:$D$1348,4,FALSE)*BX188,0),IFERROR(VLOOKUP(AX188,CODES!$A$3:$D$1348,4,FALSE)*CA188,0),IFERROR(VLOOKUP(AY188,CODES!$A$3:$D$1348,4,FALSE)*CD188,0))</f>
        <v>0</v>
      </c>
      <c r="AO188" s="258">
        <f>SUM(IFERROR(VLOOKUP(AP188,CODES!$A$3:$D$1348,3,FALSE)*BC188,0),IFERROR(VLOOKUP(AQ188,CODES!$A$3:$D$1348,3,FALSE)*BF188,0),IFERROR(VLOOKUP(AR188,CODES!$A$3:$D$1348,3,FALSE)*BI188,0),IFERROR(VLOOKUP(AS188,CODES!$A$3:$D$1348,3,FALSE)*BL188,0),IFERROR(VLOOKUP(AT188,CODES!$A$3:$D$1348,3,FALSE)*BO188,0),IFERROR(VLOOKUP(AU188,CODES!$A$3:$D$1348,3,FALSE)*BR188,0),IFERROR(VLOOKUP(AV188,CODES!$A$3:$D$1348,3,FALSE)*BU188,0),IFERROR(VLOOKUP(AW188,CODES!$A$3:$D$1348,3,FALSE)*BX188,0),IFERROR(VLOOKUP(AX188,CODES!$A$3:$D$1348,3,FALSE)*CA188,0),IFERROR(VLOOKUP(AY188,CODES!$A$3:$D$1348,3,FALSE)*CD188,0))+B188</f>
        <v>0</v>
      </c>
      <c r="AP188" s="271" t="str">
        <f t="shared" si="103"/>
        <v/>
      </c>
      <c r="AQ188" s="271" t="str">
        <f t="shared" si="104"/>
        <v/>
      </c>
      <c r="AR188" s="271" t="str">
        <f t="shared" si="105"/>
        <v/>
      </c>
      <c r="AS188" s="271" t="str">
        <f t="shared" si="106"/>
        <v/>
      </c>
      <c r="AT188" s="271" t="str">
        <f t="shared" si="107"/>
        <v/>
      </c>
      <c r="AU188" s="271" t="str">
        <f t="shared" si="108"/>
        <v/>
      </c>
      <c r="AV188" s="271" t="str">
        <f t="shared" si="109"/>
        <v/>
      </c>
      <c r="AW188" s="271" t="str">
        <f t="shared" si="110"/>
        <v/>
      </c>
      <c r="AX188" s="271" t="str">
        <f t="shared" si="111"/>
        <v/>
      </c>
      <c r="AY188" s="271" t="str">
        <f t="shared" si="112"/>
        <v/>
      </c>
      <c r="AZ188" s="258">
        <f t="shared" si="62"/>
        <v>0</v>
      </c>
      <c r="BA188" s="258">
        <f t="shared" si="63"/>
        <v>1</v>
      </c>
      <c r="BB188" s="258">
        <f t="shared" si="113"/>
        <v>0</v>
      </c>
      <c r="BC188" s="258">
        <f t="shared" si="114"/>
        <v>1</v>
      </c>
      <c r="BD188" s="258">
        <f t="shared" si="66"/>
        <v>1</v>
      </c>
      <c r="BE188" s="258">
        <f t="shared" si="115"/>
        <v>0</v>
      </c>
      <c r="BF188" s="258">
        <f t="shared" si="116"/>
        <v>1</v>
      </c>
      <c r="BG188" s="258">
        <f t="shared" si="69"/>
        <v>1</v>
      </c>
      <c r="BH188" s="258">
        <f t="shared" si="117"/>
        <v>0</v>
      </c>
      <c r="BI188" s="258">
        <f t="shared" si="118"/>
        <v>1</v>
      </c>
      <c r="BJ188" s="258">
        <f t="shared" si="72"/>
        <v>1</v>
      </c>
      <c r="BK188" s="258">
        <f t="shared" si="119"/>
        <v>0</v>
      </c>
      <c r="BL188" s="258">
        <f t="shared" si="120"/>
        <v>1</v>
      </c>
      <c r="BM188" s="258">
        <f t="shared" si="75"/>
        <v>1</v>
      </c>
      <c r="BN188" s="258">
        <f t="shared" si="121"/>
        <v>0</v>
      </c>
      <c r="BO188" s="258">
        <f t="shared" si="122"/>
        <v>1</v>
      </c>
      <c r="BP188" s="258">
        <f t="shared" si="78"/>
        <v>1</v>
      </c>
      <c r="BQ188" s="258">
        <f t="shared" si="123"/>
        <v>0</v>
      </c>
      <c r="BR188" s="258">
        <f t="shared" si="124"/>
        <v>1</v>
      </c>
      <c r="BS188" s="258">
        <f t="shared" si="81"/>
        <v>1</v>
      </c>
      <c r="BT188" s="258">
        <f t="shared" si="125"/>
        <v>0</v>
      </c>
      <c r="BU188" s="258">
        <f t="shared" si="126"/>
        <v>1</v>
      </c>
      <c r="BV188" s="258">
        <f t="shared" si="84"/>
        <v>1</v>
      </c>
      <c r="BW188" s="258">
        <f t="shared" si="127"/>
        <v>0</v>
      </c>
      <c r="BX188" s="258">
        <f t="shared" si="128"/>
        <v>1</v>
      </c>
      <c r="BY188" s="258">
        <f t="shared" si="87"/>
        <v>1</v>
      </c>
      <c r="BZ188" s="258">
        <f t="shared" si="129"/>
        <v>0</v>
      </c>
      <c r="CA188" s="258">
        <f t="shared" si="130"/>
        <v>1</v>
      </c>
      <c r="CB188" s="258">
        <f t="shared" si="90"/>
        <v>1</v>
      </c>
      <c r="CC188" s="258">
        <f t="shared" si="131"/>
        <v>0</v>
      </c>
      <c r="CD188" s="258">
        <f t="shared" si="132"/>
        <v>1</v>
      </c>
    </row>
    <row r="189" spans="1:82">
      <c r="A189" s="258"/>
      <c r="B189" s="258"/>
      <c r="C189" s="259"/>
      <c r="D189" s="258"/>
      <c r="E189" s="258"/>
      <c r="F189" s="258"/>
      <c r="G189" s="258">
        <v>181</v>
      </c>
      <c r="H189" s="743" t="s">
        <v>3895</v>
      </c>
      <c r="I189" s="744"/>
      <c r="J189" s="739" t="s">
        <v>3896</v>
      </c>
      <c r="K189" s="745"/>
      <c r="L189" s="745"/>
      <c r="M189" s="272"/>
      <c r="N189" s="508">
        <f t="shared" si="30"/>
        <v>0</v>
      </c>
      <c r="O189" s="510">
        <f t="shared" si="133"/>
        <v>0</v>
      </c>
      <c r="P189" s="260">
        <f t="shared" si="134"/>
        <v>0</v>
      </c>
      <c r="Q189" s="261">
        <f t="shared" si="135"/>
        <v>0</v>
      </c>
      <c r="R189" s="261">
        <f t="shared" si="96"/>
        <v>0</v>
      </c>
      <c r="S189" s="262"/>
      <c r="T189" s="262"/>
      <c r="U189" s="263">
        <f t="shared" si="35"/>
        <v>1.288</v>
      </c>
      <c r="V189" s="264">
        <f>IF(E189="SP",1,IF(D189="",ExtraMargeMateriaal,(1-VLOOKUP(D189,TabelAankoop[],4,FALSE))))</f>
        <v>1</v>
      </c>
      <c r="W189" s="265">
        <f t="shared" si="36"/>
        <v>0.6885</v>
      </c>
      <c r="X189" s="266">
        <f t="shared" si="37"/>
        <v>1</v>
      </c>
      <c r="Y189" s="267">
        <f t="shared" si="38"/>
        <v>1.46</v>
      </c>
      <c r="Z189" s="267">
        <f t="shared" si="39"/>
        <v>1.1599999999999999</v>
      </c>
      <c r="AA189" s="268">
        <f t="shared" si="40"/>
        <v>0</v>
      </c>
      <c r="AB189" s="456">
        <f t="shared" si="41"/>
        <v>0</v>
      </c>
      <c r="AC189" s="457">
        <f t="shared" si="42"/>
        <v>0</v>
      </c>
      <c r="AD189" s="456">
        <f t="shared" si="43"/>
        <v>0</v>
      </c>
      <c r="AE189" s="458">
        <f t="shared" si="44"/>
        <v>0</v>
      </c>
      <c r="AF189" s="457">
        <f t="shared" si="102"/>
        <v>0</v>
      </c>
      <c r="AG189" s="456">
        <f t="shared" si="46"/>
        <v>0</v>
      </c>
      <c r="AH189" s="457">
        <f t="shared" si="47"/>
        <v>0</v>
      </c>
      <c r="AI189" s="268">
        <f t="shared" si="48"/>
        <v>0</v>
      </c>
      <c r="AJ189" s="269">
        <f t="shared" si="49"/>
        <v>0</v>
      </c>
      <c r="AK189" s="270">
        <f t="shared" si="50"/>
        <v>0</v>
      </c>
      <c r="AL189" s="415">
        <f t="shared" si="51"/>
        <v>0</v>
      </c>
      <c r="AM189" s="259" t="str">
        <f>IF(AP189="","",IFERROR(VLOOKUP(AP189,CODES!$A$3:$D$1348,4,FALSE),"X"))&amp;IF(AQ189="","",IFERROR(VLOOKUP(AQ189,CODES!$A$3:$D$1348,4,FALSE),"X"))&amp;IF(AR189="","",IFERROR(VLOOKUP(AR189,CODES!$A$3:$D$1348,4,FALSE),"X"))&amp;IF(AS189="","",IFERROR(VLOOKUP(AS189,CODES!$A$3:$D$1348,4,FALSE),"X"))&amp;IF(AT189="","",IFERROR(VLOOKUP(AT189,CODES!$A$3:$D$1348,4,FALSE),"X"))&amp;IF(AU189="","",IFERROR(VLOOKUP(AU189,CODES!$A$3:$D$1348,4,FALSE),"X"))&amp;IF(AV189="","",IFERROR(VLOOKUP(AV189,CODES!$A$3:$D$1348,4,FALSE),"X"))&amp;IF(AW189="","",IFERROR(VLOOKUP(AW189,CODES!$A$3:$D$1348,4,FALSE),"X"))&amp;IF(AX189="","",IFERROR(VLOOKUP(AX189,CODES!$A$3:$D$1348,4,FALSE),"X"))&amp;IF(AY189="","",IFERROR(VLOOKUP(AY189,CODES!$A$3:$D$1348,4,FALSE),"X"))</f>
        <v/>
      </c>
      <c r="AN189" s="258">
        <f>SUM(IFERROR(VLOOKUP(AP189,CODES!$A$3:$D$1348,4,FALSE)*BC189,0),IFERROR(VLOOKUP(AQ189,CODES!$A$3:$D$1348,4,FALSE)*BF189,0),IFERROR(VLOOKUP(AR189,CODES!$A$3:$D$1348,4,FALSE)*BI189,0),IFERROR(VLOOKUP(AS189,CODES!$A$3:$D$1348,4,FALSE)*BL189,0),IFERROR(VLOOKUP(AT189,CODES!$A$3:$D$1348,4,FALSE)*BO189,0),IFERROR(VLOOKUP(AU189,CODES!$A$3:$D$1348,4,FALSE)*BR189,0),IFERROR(VLOOKUP(AV189,CODES!$A$3:$D$1348,4,FALSE)*BU189,0),IFERROR(VLOOKUP(AW189,CODES!$A$3:$D$1348,4,FALSE)*BX189,0),IFERROR(VLOOKUP(AX189,CODES!$A$3:$D$1348,4,FALSE)*CA189,0),IFERROR(VLOOKUP(AY189,CODES!$A$3:$D$1348,4,FALSE)*CD189,0))</f>
        <v>0</v>
      </c>
      <c r="AO189" s="258">
        <f>SUM(IFERROR(VLOOKUP(AP189,CODES!$A$3:$D$1348,3,FALSE)*BC189,0),IFERROR(VLOOKUP(AQ189,CODES!$A$3:$D$1348,3,FALSE)*BF189,0),IFERROR(VLOOKUP(AR189,CODES!$A$3:$D$1348,3,FALSE)*BI189,0),IFERROR(VLOOKUP(AS189,CODES!$A$3:$D$1348,3,FALSE)*BL189,0),IFERROR(VLOOKUP(AT189,CODES!$A$3:$D$1348,3,FALSE)*BO189,0),IFERROR(VLOOKUP(AU189,CODES!$A$3:$D$1348,3,FALSE)*BR189,0),IFERROR(VLOOKUP(AV189,CODES!$A$3:$D$1348,3,FALSE)*BU189,0),IFERROR(VLOOKUP(AW189,CODES!$A$3:$D$1348,3,FALSE)*BX189,0),IFERROR(VLOOKUP(AX189,CODES!$A$3:$D$1348,3,FALSE)*CA189,0),IFERROR(VLOOKUP(AY189,CODES!$A$3:$D$1348,3,FALSE)*CD189,0))+B189</f>
        <v>0</v>
      </c>
      <c r="AP189" s="271" t="str">
        <f t="shared" si="103"/>
        <v/>
      </c>
      <c r="AQ189" s="271" t="str">
        <f t="shared" si="104"/>
        <v/>
      </c>
      <c r="AR189" s="271" t="str">
        <f t="shared" si="105"/>
        <v/>
      </c>
      <c r="AS189" s="271" t="str">
        <f t="shared" si="106"/>
        <v/>
      </c>
      <c r="AT189" s="271" t="str">
        <f t="shared" si="107"/>
        <v/>
      </c>
      <c r="AU189" s="271" t="str">
        <f t="shared" si="108"/>
        <v/>
      </c>
      <c r="AV189" s="271" t="str">
        <f t="shared" si="109"/>
        <v/>
      </c>
      <c r="AW189" s="271" t="str">
        <f t="shared" si="110"/>
        <v/>
      </c>
      <c r="AX189" s="271" t="str">
        <f t="shared" si="111"/>
        <v/>
      </c>
      <c r="AY189" s="271" t="str">
        <f t="shared" si="112"/>
        <v/>
      </c>
      <c r="AZ189" s="258">
        <f t="shared" si="62"/>
        <v>0</v>
      </c>
      <c r="BA189" s="258">
        <f t="shared" si="63"/>
        <v>1</v>
      </c>
      <c r="BB189" s="258">
        <f t="shared" si="113"/>
        <v>0</v>
      </c>
      <c r="BC189" s="258">
        <f t="shared" si="114"/>
        <v>1</v>
      </c>
      <c r="BD189" s="258">
        <f t="shared" si="66"/>
        <v>1</v>
      </c>
      <c r="BE189" s="258">
        <f t="shared" si="115"/>
        <v>0</v>
      </c>
      <c r="BF189" s="258">
        <f t="shared" si="116"/>
        <v>1</v>
      </c>
      <c r="BG189" s="258">
        <f t="shared" si="69"/>
        <v>1</v>
      </c>
      <c r="BH189" s="258">
        <f t="shared" si="117"/>
        <v>0</v>
      </c>
      <c r="BI189" s="258">
        <f t="shared" si="118"/>
        <v>1</v>
      </c>
      <c r="BJ189" s="258">
        <f t="shared" si="72"/>
        <v>1</v>
      </c>
      <c r="BK189" s="258">
        <f t="shared" si="119"/>
        <v>0</v>
      </c>
      <c r="BL189" s="258">
        <f t="shared" si="120"/>
        <v>1</v>
      </c>
      <c r="BM189" s="258">
        <f t="shared" si="75"/>
        <v>1</v>
      </c>
      <c r="BN189" s="258">
        <f t="shared" si="121"/>
        <v>0</v>
      </c>
      <c r="BO189" s="258">
        <f t="shared" si="122"/>
        <v>1</v>
      </c>
      <c r="BP189" s="258">
        <f t="shared" si="78"/>
        <v>1</v>
      </c>
      <c r="BQ189" s="258">
        <f t="shared" si="123"/>
        <v>0</v>
      </c>
      <c r="BR189" s="258">
        <f t="shared" si="124"/>
        <v>1</v>
      </c>
      <c r="BS189" s="258">
        <f t="shared" si="81"/>
        <v>1</v>
      </c>
      <c r="BT189" s="258">
        <f t="shared" si="125"/>
        <v>0</v>
      </c>
      <c r="BU189" s="258">
        <f t="shared" si="126"/>
        <v>1</v>
      </c>
      <c r="BV189" s="258">
        <f t="shared" si="84"/>
        <v>1</v>
      </c>
      <c r="BW189" s="258">
        <f t="shared" si="127"/>
        <v>0</v>
      </c>
      <c r="BX189" s="258">
        <f t="shared" si="128"/>
        <v>1</v>
      </c>
      <c r="BY189" s="258">
        <f t="shared" si="87"/>
        <v>1</v>
      </c>
      <c r="BZ189" s="258">
        <f t="shared" si="129"/>
        <v>0</v>
      </c>
      <c r="CA189" s="258">
        <f t="shared" si="130"/>
        <v>1</v>
      </c>
      <c r="CB189" s="258">
        <f t="shared" si="90"/>
        <v>1</v>
      </c>
      <c r="CC189" s="258">
        <f t="shared" si="131"/>
        <v>0</v>
      </c>
      <c r="CD189" s="258">
        <f t="shared" si="132"/>
        <v>1</v>
      </c>
    </row>
    <row r="190" spans="1:82">
      <c r="A190" s="258" t="s">
        <v>3897</v>
      </c>
      <c r="B190" s="258"/>
      <c r="C190" s="259"/>
      <c r="D190" s="258" t="s">
        <v>3755</v>
      </c>
      <c r="E190" s="258"/>
      <c r="F190" s="258"/>
      <c r="G190" s="258">
        <v>182</v>
      </c>
      <c r="H190" s="743" t="s">
        <v>3898</v>
      </c>
      <c r="I190" s="744"/>
      <c r="J190" s="739" t="s">
        <v>3899</v>
      </c>
      <c r="K190" s="745" t="s">
        <v>3607</v>
      </c>
      <c r="L190" s="745" t="s">
        <v>3608</v>
      </c>
      <c r="M190" s="272">
        <v>61</v>
      </c>
      <c r="N190" s="508">
        <f t="shared" si="30"/>
        <v>28.48</v>
      </c>
      <c r="O190" s="510">
        <f t="shared" si="133"/>
        <v>1737.28</v>
      </c>
      <c r="P190" s="260">
        <f t="shared" si="134"/>
        <v>6.5047999999999995</v>
      </c>
      <c r="Q190" s="261">
        <f t="shared" si="135"/>
        <v>20</v>
      </c>
      <c r="R190" s="261">
        <f t="shared" si="96"/>
        <v>0</v>
      </c>
      <c r="S190" s="262"/>
      <c r="T190" s="262"/>
      <c r="U190" s="263">
        <f t="shared" si="35"/>
        <v>1.288</v>
      </c>
      <c r="V190" s="264">
        <f>IF(E190="SP",1,IF(D190="",ExtraMargeMateriaal,(1-VLOOKUP(D190,TabelAankoop[],4,FALSE))))</f>
        <v>1</v>
      </c>
      <c r="W190" s="265">
        <f t="shared" si="36"/>
        <v>0.6885</v>
      </c>
      <c r="X190" s="266">
        <f t="shared" si="37"/>
        <v>1</v>
      </c>
      <c r="Y190" s="267">
        <f t="shared" si="38"/>
        <v>1.46</v>
      </c>
      <c r="Z190" s="267">
        <f t="shared" si="39"/>
        <v>1.1599999999999999</v>
      </c>
      <c r="AA190" s="268">
        <f t="shared" si="40"/>
        <v>1737.28</v>
      </c>
      <c r="AB190" s="456">
        <f t="shared" si="41"/>
        <v>396.79</v>
      </c>
      <c r="AC190" s="457">
        <f t="shared" si="42"/>
        <v>511.07</v>
      </c>
      <c r="AD190" s="456">
        <f t="shared" si="43"/>
        <v>1226.3599999999999</v>
      </c>
      <c r="AE190" s="458">
        <f t="shared" si="44"/>
        <v>1220</v>
      </c>
      <c r="AF190" s="457">
        <f t="shared" si="102"/>
        <v>20.333333333333332</v>
      </c>
      <c r="AG190" s="456">
        <f t="shared" si="46"/>
        <v>0</v>
      </c>
      <c r="AH190" s="457">
        <f t="shared" si="47"/>
        <v>0</v>
      </c>
      <c r="AI190" s="268">
        <f t="shared" si="48"/>
        <v>6.5047999999999995</v>
      </c>
      <c r="AJ190" s="269">
        <f t="shared" si="49"/>
        <v>8.3781824</v>
      </c>
      <c r="AK190" s="270">
        <f t="shared" si="50"/>
        <v>20.104199999999999</v>
      </c>
      <c r="AL190" s="415">
        <f t="shared" si="51"/>
        <v>0</v>
      </c>
      <c r="AM190" s="259" t="str">
        <f>IF(AP190="","",IFERROR(VLOOKUP(AP190,CODES!$A$3:$D$1348,4,FALSE),"X"))&amp;IF(AQ190="","",IFERROR(VLOOKUP(AQ190,CODES!$A$3:$D$1348,4,FALSE),"X"))&amp;IF(AR190="","",IFERROR(VLOOKUP(AR190,CODES!$A$3:$D$1348,4,FALSE),"X"))&amp;IF(AS190="","",IFERROR(VLOOKUP(AS190,CODES!$A$3:$D$1348,4,FALSE),"X"))&amp;IF(AT190="","",IFERROR(VLOOKUP(AT190,CODES!$A$3:$D$1348,4,FALSE),"X"))&amp;IF(AU190="","",IFERROR(VLOOKUP(AU190,CODES!$A$3:$D$1348,4,FALSE),"X"))&amp;IF(AV190="","",IFERROR(VLOOKUP(AV190,CODES!$A$3:$D$1348,4,FALSE),"X"))&amp;IF(AW190="","",IFERROR(VLOOKUP(AW190,CODES!$A$3:$D$1348,4,FALSE),"X"))&amp;IF(AX190="","",IFERROR(VLOOKUP(AX190,CODES!$A$3:$D$1348,4,FALSE),"X"))&amp;IF(AY190="","",IFERROR(VLOOKUP(AY190,CODES!$A$3:$D$1348,4,FALSE),"X"))</f>
        <v>20</v>
      </c>
      <c r="AN190" s="258">
        <f>SUM(IFERROR(VLOOKUP(AP190,CODES!$A$3:$D$1348,4,FALSE)*BC190,0),IFERROR(VLOOKUP(AQ190,CODES!$A$3:$D$1348,4,FALSE)*BF190,0),IFERROR(VLOOKUP(AR190,CODES!$A$3:$D$1348,4,FALSE)*BI190,0),IFERROR(VLOOKUP(AS190,CODES!$A$3:$D$1348,4,FALSE)*BL190,0),IFERROR(VLOOKUP(AT190,CODES!$A$3:$D$1348,4,FALSE)*BO190,0),IFERROR(VLOOKUP(AU190,CODES!$A$3:$D$1348,4,FALSE)*BR190,0),IFERROR(VLOOKUP(AV190,CODES!$A$3:$D$1348,4,FALSE)*BU190,0),IFERROR(VLOOKUP(AW190,CODES!$A$3:$D$1348,4,FALSE)*BX190,0),IFERROR(VLOOKUP(AX190,CODES!$A$3:$D$1348,4,FALSE)*CA190,0),IFERROR(VLOOKUP(AY190,CODES!$A$3:$D$1348,4,FALSE)*CD190,0))</f>
        <v>20</v>
      </c>
      <c r="AO190" s="258">
        <f>SUM(IFERROR(VLOOKUP(AP190,CODES!$A$3:$D$1348,3,FALSE)*BC190,0),IFERROR(VLOOKUP(AQ190,CODES!$A$3:$D$1348,3,FALSE)*BF190,0),IFERROR(VLOOKUP(AR190,CODES!$A$3:$D$1348,3,FALSE)*BI190,0),IFERROR(VLOOKUP(AS190,CODES!$A$3:$D$1348,3,FALSE)*BL190,0),IFERROR(VLOOKUP(AT190,CODES!$A$3:$D$1348,3,FALSE)*BO190,0),IFERROR(VLOOKUP(AU190,CODES!$A$3:$D$1348,3,FALSE)*BR190,0),IFERROR(VLOOKUP(AV190,CODES!$A$3:$D$1348,3,FALSE)*BU190,0),IFERROR(VLOOKUP(AW190,CODES!$A$3:$D$1348,3,FALSE)*BX190,0),IFERROR(VLOOKUP(AX190,CODES!$A$3:$D$1348,3,FALSE)*CA190,0),IFERROR(VLOOKUP(AY190,CODES!$A$3:$D$1348,3,FALSE)*CD190,0))+B190</f>
        <v>6.5047999999999995</v>
      </c>
      <c r="AP190" s="271" t="str">
        <f t="shared" si="103"/>
        <v>S1NIO</v>
      </c>
      <c r="AQ190" s="271" t="str">
        <f t="shared" si="104"/>
        <v/>
      </c>
      <c r="AR190" s="271" t="str">
        <f t="shared" si="105"/>
        <v/>
      </c>
      <c r="AS190" s="271" t="str">
        <f t="shared" si="106"/>
        <v/>
      </c>
      <c r="AT190" s="271" t="str">
        <f t="shared" si="107"/>
        <v/>
      </c>
      <c r="AU190" s="271" t="str">
        <f t="shared" si="108"/>
        <v/>
      </c>
      <c r="AV190" s="271" t="str">
        <f t="shared" si="109"/>
        <v/>
      </c>
      <c r="AW190" s="271" t="str">
        <f t="shared" si="110"/>
        <v/>
      </c>
      <c r="AX190" s="271" t="str">
        <f t="shared" si="111"/>
        <v/>
      </c>
      <c r="AY190" s="271" t="str">
        <f t="shared" si="112"/>
        <v/>
      </c>
      <c r="AZ190" s="258">
        <f t="shared" si="62"/>
        <v>5</v>
      </c>
      <c r="BA190" s="258">
        <f t="shared" si="63"/>
        <v>6</v>
      </c>
      <c r="BB190" s="258">
        <f t="shared" si="113"/>
        <v>0</v>
      </c>
      <c r="BC190" s="258">
        <f t="shared" si="114"/>
        <v>1</v>
      </c>
      <c r="BD190" s="258">
        <f t="shared" si="66"/>
        <v>6</v>
      </c>
      <c r="BE190" s="258">
        <f t="shared" si="115"/>
        <v>0</v>
      </c>
      <c r="BF190" s="258">
        <f t="shared" si="116"/>
        <v>1</v>
      </c>
      <c r="BG190" s="258">
        <f t="shared" si="69"/>
        <v>6</v>
      </c>
      <c r="BH190" s="258">
        <f t="shared" si="117"/>
        <v>0</v>
      </c>
      <c r="BI190" s="258">
        <f t="shared" si="118"/>
        <v>1</v>
      </c>
      <c r="BJ190" s="258">
        <f t="shared" si="72"/>
        <v>6</v>
      </c>
      <c r="BK190" s="258">
        <f t="shared" si="119"/>
        <v>0</v>
      </c>
      <c r="BL190" s="258">
        <f t="shared" si="120"/>
        <v>1</v>
      </c>
      <c r="BM190" s="258">
        <f t="shared" si="75"/>
        <v>6</v>
      </c>
      <c r="BN190" s="258">
        <f t="shared" si="121"/>
        <v>0</v>
      </c>
      <c r="BO190" s="258">
        <f t="shared" si="122"/>
        <v>1</v>
      </c>
      <c r="BP190" s="258">
        <f t="shared" si="78"/>
        <v>6</v>
      </c>
      <c r="BQ190" s="258">
        <f t="shared" si="123"/>
        <v>0</v>
      </c>
      <c r="BR190" s="258">
        <f t="shared" si="124"/>
        <v>1</v>
      </c>
      <c r="BS190" s="258">
        <f t="shared" si="81"/>
        <v>6</v>
      </c>
      <c r="BT190" s="258">
        <f t="shared" si="125"/>
        <v>0</v>
      </c>
      <c r="BU190" s="258">
        <f t="shared" si="126"/>
        <v>1</v>
      </c>
      <c r="BV190" s="258">
        <f t="shared" si="84"/>
        <v>6</v>
      </c>
      <c r="BW190" s="258">
        <f t="shared" si="127"/>
        <v>0</v>
      </c>
      <c r="BX190" s="258">
        <f t="shared" si="128"/>
        <v>1</v>
      </c>
      <c r="BY190" s="258">
        <f t="shared" si="87"/>
        <v>6</v>
      </c>
      <c r="BZ190" s="258">
        <f t="shared" si="129"/>
        <v>0</v>
      </c>
      <c r="CA190" s="258">
        <f t="shared" si="130"/>
        <v>1</v>
      </c>
      <c r="CB190" s="258">
        <f t="shared" si="90"/>
        <v>6</v>
      </c>
      <c r="CC190" s="258">
        <f t="shared" si="131"/>
        <v>0</v>
      </c>
      <c r="CD190" s="258">
        <f t="shared" si="132"/>
        <v>1</v>
      </c>
    </row>
    <row r="191" spans="1:82">
      <c r="A191" s="258" t="s">
        <v>3900</v>
      </c>
      <c r="B191" s="258"/>
      <c r="C191" s="259"/>
      <c r="D191" s="258" t="s">
        <v>3755</v>
      </c>
      <c r="E191" s="258"/>
      <c r="F191" s="258"/>
      <c r="G191" s="258">
        <v>183</v>
      </c>
      <c r="H191" s="743" t="s">
        <v>3901</v>
      </c>
      <c r="I191" s="744"/>
      <c r="J191" s="739" t="s">
        <v>3902</v>
      </c>
      <c r="K191" s="745" t="s">
        <v>3607</v>
      </c>
      <c r="L191" s="745" t="s">
        <v>3608</v>
      </c>
      <c r="M191" s="272">
        <v>6</v>
      </c>
      <c r="N191" s="508">
        <f t="shared" si="30"/>
        <v>32.67</v>
      </c>
      <c r="O191" s="510">
        <f t="shared" si="133"/>
        <v>196.02</v>
      </c>
      <c r="P191" s="260">
        <f t="shared" si="134"/>
        <v>9.7528000000000006</v>
      </c>
      <c r="Q191" s="261">
        <f t="shared" si="135"/>
        <v>20</v>
      </c>
      <c r="R191" s="261">
        <f t="shared" si="96"/>
        <v>0</v>
      </c>
      <c r="S191" s="262"/>
      <c r="T191" s="262"/>
      <c r="U191" s="263">
        <f t="shared" si="35"/>
        <v>1.288</v>
      </c>
      <c r="V191" s="264">
        <f>IF(E191="SP",1,IF(D191="",ExtraMargeMateriaal,(1-VLOOKUP(D191,TabelAankoop[],4,FALSE))))</f>
        <v>1</v>
      </c>
      <c r="W191" s="265">
        <f t="shared" si="36"/>
        <v>0.6885</v>
      </c>
      <c r="X191" s="266">
        <f t="shared" si="37"/>
        <v>1</v>
      </c>
      <c r="Y191" s="267">
        <f t="shared" si="38"/>
        <v>1.46</v>
      </c>
      <c r="Z191" s="267">
        <f t="shared" si="39"/>
        <v>1.1599999999999999</v>
      </c>
      <c r="AA191" s="268">
        <f t="shared" si="40"/>
        <v>196.02</v>
      </c>
      <c r="AB191" s="456">
        <f t="shared" si="41"/>
        <v>58.52</v>
      </c>
      <c r="AC191" s="457">
        <f t="shared" si="42"/>
        <v>75.37</v>
      </c>
      <c r="AD191" s="456">
        <f t="shared" si="43"/>
        <v>120.63</v>
      </c>
      <c r="AE191" s="458">
        <f t="shared" si="44"/>
        <v>120</v>
      </c>
      <c r="AF191" s="457">
        <f t="shared" si="102"/>
        <v>2</v>
      </c>
      <c r="AG191" s="456">
        <f t="shared" si="46"/>
        <v>0</v>
      </c>
      <c r="AH191" s="457">
        <f t="shared" si="47"/>
        <v>0</v>
      </c>
      <c r="AI191" s="268">
        <f t="shared" si="48"/>
        <v>9.7528000000000006</v>
      </c>
      <c r="AJ191" s="269">
        <f t="shared" si="49"/>
        <v>12.561606400000001</v>
      </c>
      <c r="AK191" s="270">
        <f t="shared" si="50"/>
        <v>20.104199999999999</v>
      </c>
      <c r="AL191" s="415">
        <f t="shared" si="51"/>
        <v>0</v>
      </c>
      <c r="AM191" s="259" t="str">
        <f>IF(AP191="","",IFERROR(VLOOKUP(AP191,CODES!$A$3:$D$1348,4,FALSE),"X"))&amp;IF(AQ191="","",IFERROR(VLOOKUP(AQ191,CODES!$A$3:$D$1348,4,FALSE),"X"))&amp;IF(AR191="","",IFERROR(VLOOKUP(AR191,CODES!$A$3:$D$1348,4,FALSE),"X"))&amp;IF(AS191="","",IFERROR(VLOOKUP(AS191,CODES!$A$3:$D$1348,4,FALSE),"X"))&amp;IF(AT191="","",IFERROR(VLOOKUP(AT191,CODES!$A$3:$D$1348,4,FALSE),"X"))&amp;IF(AU191="","",IFERROR(VLOOKUP(AU191,CODES!$A$3:$D$1348,4,FALSE),"X"))&amp;IF(AV191="","",IFERROR(VLOOKUP(AV191,CODES!$A$3:$D$1348,4,FALSE),"X"))&amp;IF(AW191="","",IFERROR(VLOOKUP(AW191,CODES!$A$3:$D$1348,4,FALSE),"X"))&amp;IF(AX191="","",IFERROR(VLOOKUP(AX191,CODES!$A$3:$D$1348,4,FALSE),"X"))&amp;IF(AY191="","",IFERROR(VLOOKUP(AY191,CODES!$A$3:$D$1348,4,FALSE),"X"))</f>
        <v>20</v>
      </c>
      <c r="AN191" s="258">
        <f>SUM(IFERROR(VLOOKUP(AP191,CODES!$A$3:$D$1348,4,FALSE)*BC191,0),IFERROR(VLOOKUP(AQ191,CODES!$A$3:$D$1348,4,FALSE)*BF191,0),IFERROR(VLOOKUP(AR191,CODES!$A$3:$D$1348,4,FALSE)*BI191,0),IFERROR(VLOOKUP(AS191,CODES!$A$3:$D$1348,4,FALSE)*BL191,0),IFERROR(VLOOKUP(AT191,CODES!$A$3:$D$1348,4,FALSE)*BO191,0),IFERROR(VLOOKUP(AU191,CODES!$A$3:$D$1348,4,FALSE)*BR191,0),IFERROR(VLOOKUP(AV191,CODES!$A$3:$D$1348,4,FALSE)*BU191,0),IFERROR(VLOOKUP(AW191,CODES!$A$3:$D$1348,4,FALSE)*BX191,0),IFERROR(VLOOKUP(AX191,CODES!$A$3:$D$1348,4,FALSE)*CA191,0),IFERROR(VLOOKUP(AY191,CODES!$A$3:$D$1348,4,FALSE)*CD191,0))</f>
        <v>20</v>
      </c>
      <c r="AO191" s="258">
        <f>SUM(IFERROR(VLOOKUP(AP191,CODES!$A$3:$D$1348,3,FALSE)*BC191,0),IFERROR(VLOOKUP(AQ191,CODES!$A$3:$D$1348,3,FALSE)*BF191,0),IFERROR(VLOOKUP(AR191,CODES!$A$3:$D$1348,3,FALSE)*BI191,0),IFERROR(VLOOKUP(AS191,CODES!$A$3:$D$1348,3,FALSE)*BL191,0),IFERROR(VLOOKUP(AT191,CODES!$A$3:$D$1348,3,FALSE)*BO191,0),IFERROR(VLOOKUP(AU191,CODES!$A$3:$D$1348,3,FALSE)*BR191,0),IFERROR(VLOOKUP(AV191,CODES!$A$3:$D$1348,3,FALSE)*BU191,0),IFERROR(VLOOKUP(AW191,CODES!$A$3:$D$1348,3,FALSE)*BX191,0),IFERROR(VLOOKUP(AX191,CODES!$A$3:$D$1348,3,FALSE)*CA191,0),IFERROR(VLOOKUP(AY191,CODES!$A$3:$D$1348,3,FALSE)*CD191,0))+B191</f>
        <v>9.7528000000000006</v>
      </c>
      <c r="AP191" s="271" t="str">
        <f t="shared" si="103"/>
        <v>S7NIO</v>
      </c>
      <c r="AQ191" s="271" t="str">
        <f t="shared" si="104"/>
        <v/>
      </c>
      <c r="AR191" s="271" t="str">
        <f t="shared" si="105"/>
        <v/>
      </c>
      <c r="AS191" s="271" t="str">
        <f t="shared" si="106"/>
        <v/>
      </c>
      <c r="AT191" s="271" t="str">
        <f t="shared" si="107"/>
        <v/>
      </c>
      <c r="AU191" s="271" t="str">
        <f t="shared" si="108"/>
        <v/>
      </c>
      <c r="AV191" s="271" t="str">
        <f t="shared" si="109"/>
        <v/>
      </c>
      <c r="AW191" s="271" t="str">
        <f t="shared" si="110"/>
        <v/>
      </c>
      <c r="AX191" s="271" t="str">
        <f t="shared" si="111"/>
        <v/>
      </c>
      <c r="AY191" s="271" t="str">
        <f t="shared" si="112"/>
        <v/>
      </c>
      <c r="AZ191" s="258">
        <f t="shared" si="62"/>
        <v>5</v>
      </c>
      <c r="BA191" s="258">
        <f t="shared" si="63"/>
        <v>6</v>
      </c>
      <c r="BB191" s="258">
        <f t="shared" si="113"/>
        <v>0</v>
      </c>
      <c r="BC191" s="258">
        <f t="shared" si="114"/>
        <v>1</v>
      </c>
      <c r="BD191" s="258">
        <f t="shared" si="66"/>
        <v>6</v>
      </c>
      <c r="BE191" s="258">
        <f t="shared" si="115"/>
        <v>0</v>
      </c>
      <c r="BF191" s="258">
        <f t="shared" si="116"/>
        <v>1</v>
      </c>
      <c r="BG191" s="258">
        <f t="shared" si="69"/>
        <v>6</v>
      </c>
      <c r="BH191" s="258">
        <f t="shared" si="117"/>
        <v>0</v>
      </c>
      <c r="BI191" s="258">
        <f t="shared" si="118"/>
        <v>1</v>
      </c>
      <c r="BJ191" s="258">
        <f t="shared" si="72"/>
        <v>6</v>
      </c>
      <c r="BK191" s="258">
        <f t="shared" si="119"/>
        <v>0</v>
      </c>
      <c r="BL191" s="258">
        <f t="shared" si="120"/>
        <v>1</v>
      </c>
      <c r="BM191" s="258">
        <f t="shared" si="75"/>
        <v>6</v>
      </c>
      <c r="BN191" s="258">
        <f t="shared" si="121"/>
        <v>0</v>
      </c>
      <c r="BO191" s="258">
        <f t="shared" si="122"/>
        <v>1</v>
      </c>
      <c r="BP191" s="258">
        <f t="shared" si="78"/>
        <v>6</v>
      </c>
      <c r="BQ191" s="258">
        <f t="shared" si="123"/>
        <v>0</v>
      </c>
      <c r="BR191" s="258">
        <f t="shared" si="124"/>
        <v>1</v>
      </c>
      <c r="BS191" s="258">
        <f t="shared" si="81"/>
        <v>6</v>
      </c>
      <c r="BT191" s="258">
        <f t="shared" si="125"/>
        <v>0</v>
      </c>
      <c r="BU191" s="258">
        <f t="shared" si="126"/>
        <v>1</v>
      </c>
      <c r="BV191" s="258">
        <f t="shared" si="84"/>
        <v>6</v>
      </c>
      <c r="BW191" s="258">
        <f t="shared" si="127"/>
        <v>0</v>
      </c>
      <c r="BX191" s="258">
        <f t="shared" si="128"/>
        <v>1</v>
      </c>
      <c r="BY191" s="258">
        <f t="shared" si="87"/>
        <v>6</v>
      </c>
      <c r="BZ191" s="258">
        <f t="shared" si="129"/>
        <v>0</v>
      </c>
      <c r="CA191" s="258">
        <f t="shared" si="130"/>
        <v>1</v>
      </c>
      <c r="CB191" s="258">
        <f t="shared" si="90"/>
        <v>6</v>
      </c>
      <c r="CC191" s="258">
        <f t="shared" si="131"/>
        <v>0</v>
      </c>
      <c r="CD191" s="258">
        <f t="shared" si="132"/>
        <v>1</v>
      </c>
    </row>
    <row r="192" spans="1:82">
      <c r="A192" s="258" t="s">
        <v>3903</v>
      </c>
      <c r="B192" s="258"/>
      <c r="C192" s="259"/>
      <c r="D192" s="258" t="s">
        <v>3755</v>
      </c>
      <c r="E192" s="258"/>
      <c r="F192" s="258"/>
      <c r="G192" s="258">
        <v>184</v>
      </c>
      <c r="H192" s="743" t="s">
        <v>3904</v>
      </c>
      <c r="I192" s="744"/>
      <c r="J192" s="739" t="s">
        <v>3905</v>
      </c>
      <c r="K192" s="745" t="s">
        <v>3607</v>
      </c>
      <c r="L192" s="745" t="s">
        <v>3608</v>
      </c>
      <c r="M192" s="272">
        <v>14</v>
      </c>
      <c r="N192" s="508">
        <f t="shared" si="30"/>
        <v>31.47</v>
      </c>
      <c r="O192" s="510">
        <f t="shared" si="133"/>
        <v>440.58</v>
      </c>
      <c r="P192" s="260">
        <f t="shared" si="134"/>
        <v>8.8231999999999999</v>
      </c>
      <c r="Q192" s="261">
        <f t="shared" si="135"/>
        <v>20</v>
      </c>
      <c r="R192" s="261">
        <f t="shared" si="96"/>
        <v>0</v>
      </c>
      <c r="S192" s="262"/>
      <c r="T192" s="262"/>
      <c r="U192" s="263">
        <f t="shared" si="35"/>
        <v>1.288</v>
      </c>
      <c r="V192" s="264">
        <f>IF(E192="SP",1,IF(D192="",ExtraMargeMateriaal,(1-VLOOKUP(D192,TabelAankoop[],4,FALSE))))</f>
        <v>1</v>
      </c>
      <c r="W192" s="265">
        <f t="shared" si="36"/>
        <v>0.6885</v>
      </c>
      <c r="X192" s="266">
        <f t="shared" si="37"/>
        <v>1</v>
      </c>
      <c r="Y192" s="267">
        <f t="shared" si="38"/>
        <v>1.46</v>
      </c>
      <c r="Z192" s="267">
        <f t="shared" si="39"/>
        <v>1.1599999999999999</v>
      </c>
      <c r="AA192" s="268">
        <f t="shared" si="40"/>
        <v>440.58</v>
      </c>
      <c r="AB192" s="456">
        <f t="shared" si="41"/>
        <v>123.52</v>
      </c>
      <c r="AC192" s="457">
        <f t="shared" si="42"/>
        <v>159.1</v>
      </c>
      <c r="AD192" s="456">
        <f t="shared" si="43"/>
        <v>281.45999999999998</v>
      </c>
      <c r="AE192" s="458">
        <f t="shared" si="44"/>
        <v>280</v>
      </c>
      <c r="AF192" s="457">
        <f t="shared" si="102"/>
        <v>4.666666666666667</v>
      </c>
      <c r="AG192" s="456">
        <f t="shared" si="46"/>
        <v>0</v>
      </c>
      <c r="AH192" s="457">
        <f t="shared" si="47"/>
        <v>0</v>
      </c>
      <c r="AI192" s="268">
        <f t="shared" si="48"/>
        <v>8.8231999999999999</v>
      </c>
      <c r="AJ192" s="269">
        <f t="shared" si="49"/>
        <v>11.3642816</v>
      </c>
      <c r="AK192" s="270">
        <f t="shared" si="50"/>
        <v>20.104199999999999</v>
      </c>
      <c r="AL192" s="415">
        <f t="shared" si="51"/>
        <v>0</v>
      </c>
      <c r="AM192" s="259" t="str">
        <f>IF(AP192="","",IFERROR(VLOOKUP(AP192,CODES!$A$3:$D$1348,4,FALSE),"X"))&amp;IF(AQ192="","",IFERROR(VLOOKUP(AQ192,CODES!$A$3:$D$1348,4,FALSE),"X"))&amp;IF(AR192="","",IFERROR(VLOOKUP(AR192,CODES!$A$3:$D$1348,4,FALSE),"X"))&amp;IF(AS192="","",IFERROR(VLOOKUP(AS192,CODES!$A$3:$D$1348,4,FALSE),"X"))&amp;IF(AT192="","",IFERROR(VLOOKUP(AT192,CODES!$A$3:$D$1348,4,FALSE),"X"))&amp;IF(AU192="","",IFERROR(VLOOKUP(AU192,CODES!$A$3:$D$1348,4,FALSE),"X"))&amp;IF(AV192="","",IFERROR(VLOOKUP(AV192,CODES!$A$3:$D$1348,4,FALSE),"X"))&amp;IF(AW192="","",IFERROR(VLOOKUP(AW192,CODES!$A$3:$D$1348,4,FALSE),"X"))&amp;IF(AX192="","",IFERROR(VLOOKUP(AX192,CODES!$A$3:$D$1348,4,FALSE),"X"))&amp;IF(AY192="","",IFERROR(VLOOKUP(AY192,CODES!$A$3:$D$1348,4,FALSE),"X"))</f>
        <v>20</v>
      </c>
      <c r="AN192" s="258">
        <f>SUM(IFERROR(VLOOKUP(AP192,CODES!$A$3:$D$1348,4,FALSE)*BC192,0),IFERROR(VLOOKUP(AQ192,CODES!$A$3:$D$1348,4,FALSE)*BF192,0),IFERROR(VLOOKUP(AR192,CODES!$A$3:$D$1348,4,FALSE)*BI192,0),IFERROR(VLOOKUP(AS192,CODES!$A$3:$D$1348,4,FALSE)*BL192,0),IFERROR(VLOOKUP(AT192,CODES!$A$3:$D$1348,4,FALSE)*BO192,0),IFERROR(VLOOKUP(AU192,CODES!$A$3:$D$1348,4,FALSE)*BR192,0),IFERROR(VLOOKUP(AV192,CODES!$A$3:$D$1348,4,FALSE)*BU192,0),IFERROR(VLOOKUP(AW192,CODES!$A$3:$D$1348,4,FALSE)*BX192,0),IFERROR(VLOOKUP(AX192,CODES!$A$3:$D$1348,4,FALSE)*CA192,0),IFERROR(VLOOKUP(AY192,CODES!$A$3:$D$1348,4,FALSE)*CD192,0))</f>
        <v>20</v>
      </c>
      <c r="AO192" s="258">
        <f>SUM(IFERROR(VLOOKUP(AP192,CODES!$A$3:$D$1348,3,FALSE)*BC192,0),IFERROR(VLOOKUP(AQ192,CODES!$A$3:$D$1348,3,FALSE)*BF192,0),IFERROR(VLOOKUP(AR192,CODES!$A$3:$D$1348,3,FALSE)*BI192,0),IFERROR(VLOOKUP(AS192,CODES!$A$3:$D$1348,3,FALSE)*BL192,0),IFERROR(VLOOKUP(AT192,CODES!$A$3:$D$1348,3,FALSE)*BO192,0),IFERROR(VLOOKUP(AU192,CODES!$A$3:$D$1348,3,FALSE)*BR192,0),IFERROR(VLOOKUP(AV192,CODES!$A$3:$D$1348,3,FALSE)*BU192,0),IFERROR(VLOOKUP(AW192,CODES!$A$3:$D$1348,3,FALSE)*BX192,0),IFERROR(VLOOKUP(AX192,CODES!$A$3:$D$1348,3,FALSE)*CA192,0),IFERROR(VLOOKUP(AY192,CODES!$A$3:$D$1348,3,FALSE)*CD192,0))+B192</f>
        <v>8.8231999999999999</v>
      </c>
      <c r="AP192" s="271" t="str">
        <f t="shared" si="103"/>
        <v>S2NIO</v>
      </c>
      <c r="AQ192" s="271" t="str">
        <f t="shared" si="104"/>
        <v/>
      </c>
      <c r="AR192" s="271" t="str">
        <f t="shared" si="105"/>
        <v/>
      </c>
      <c r="AS192" s="271" t="str">
        <f t="shared" si="106"/>
        <v/>
      </c>
      <c r="AT192" s="271" t="str">
        <f t="shared" si="107"/>
        <v/>
      </c>
      <c r="AU192" s="271" t="str">
        <f t="shared" si="108"/>
        <v/>
      </c>
      <c r="AV192" s="271" t="str">
        <f t="shared" si="109"/>
        <v/>
      </c>
      <c r="AW192" s="271" t="str">
        <f t="shared" si="110"/>
        <v/>
      </c>
      <c r="AX192" s="271" t="str">
        <f t="shared" si="111"/>
        <v/>
      </c>
      <c r="AY192" s="271" t="str">
        <f t="shared" si="112"/>
        <v/>
      </c>
      <c r="AZ192" s="258">
        <f t="shared" si="62"/>
        <v>5</v>
      </c>
      <c r="BA192" s="258">
        <f t="shared" si="63"/>
        <v>6</v>
      </c>
      <c r="BB192" s="258">
        <f t="shared" si="113"/>
        <v>0</v>
      </c>
      <c r="BC192" s="258">
        <f t="shared" si="114"/>
        <v>1</v>
      </c>
      <c r="BD192" s="258">
        <f t="shared" si="66"/>
        <v>6</v>
      </c>
      <c r="BE192" s="258">
        <f t="shared" si="115"/>
        <v>0</v>
      </c>
      <c r="BF192" s="258">
        <f t="shared" si="116"/>
        <v>1</v>
      </c>
      <c r="BG192" s="258">
        <f t="shared" si="69"/>
        <v>6</v>
      </c>
      <c r="BH192" s="258">
        <f t="shared" si="117"/>
        <v>0</v>
      </c>
      <c r="BI192" s="258">
        <f t="shared" si="118"/>
        <v>1</v>
      </c>
      <c r="BJ192" s="258">
        <f t="shared" si="72"/>
        <v>6</v>
      </c>
      <c r="BK192" s="258">
        <f t="shared" si="119"/>
        <v>0</v>
      </c>
      <c r="BL192" s="258">
        <f t="shared" si="120"/>
        <v>1</v>
      </c>
      <c r="BM192" s="258">
        <f t="shared" si="75"/>
        <v>6</v>
      </c>
      <c r="BN192" s="258">
        <f t="shared" si="121"/>
        <v>0</v>
      </c>
      <c r="BO192" s="258">
        <f t="shared" si="122"/>
        <v>1</v>
      </c>
      <c r="BP192" s="258">
        <f t="shared" si="78"/>
        <v>6</v>
      </c>
      <c r="BQ192" s="258">
        <f t="shared" si="123"/>
        <v>0</v>
      </c>
      <c r="BR192" s="258">
        <f t="shared" si="124"/>
        <v>1</v>
      </c>
      <c r="BS192" s="258">
        <f t="shared" si="81"/>
        <v>6</v>
      </c>
      <c r="BT192" s="258">
        <f t="shared" si="125"/>
        <v>0</v>
      </c>
      <c r="BU192" s="258">
        <f t="shared" si="126"/>
        <v>1</v>
      </c>
      <c r="BV192" s="258">
        <f t="shared" si="84"/>
        <v>6</v>
      </c>
      <c r="BW192" s="258">
        <f t="shared" si="127"/>
        <v>0</v>
      </c>
      <c r="BX192" s="258">
        <f t="shared" si="128"/>
        <v>1</v>
      </c>
      <c r="BY192" s="258">
        <f t="shared" si="87"/>
        <v>6</v>
      </c>
      <c r="BZ192" s="258">
        <f t="shared" si="129"/>
        <v>0</v>
      </c>
      <c r="CA192" s="258">
        <f t="shared" si="130"/>
        <v>1</v>
      </c>
      <c r="CB192" s="258">
        <f t="shared" si="90"/>
        <v>6</v>
      </c>
      <c r="CC192" s="258">
        <f t="shared" si="131"/>
        <v>0</v>
      </c>
      <c r="CD192" s="258">
        <f t="shared" si="132"/>
        <v>1</v>
      </c>
    </row>
    <row r="193" spans="1:82">
      <c r="A193" s="258" t="s">
        <v>3906</v>
      </c>
      <c r="B193" s="258"/>
      <c r="C193" s="259"/>
      <c r="D193" s="258" t="s">
        <v>3755</v>
      </c>
      <c r="E193" s="258"/>
      <c r="F193" s="258"/>
      <c r="G193" s="258">
        <v>185</v>
      </c>
      <c r="H193" s="743" t="s">
        <v>3907</v>
      </c>
      <c r="I193" s="744"/>
      <c r="J193" s="739" t="s">
        <v>3908</v>
      </c>
      <c r="K193" s="745" t="s">
        <v>3607</v>
      </c>
      <c r="L193" s="745" t="s">
        <v>3608</v>
      </c>
      <c r="M193" s="272">
        <v>4</v>
      </c>
      <c r="N193" s="508">
        <f t="shared" si="30"/>
        <v>35.22</v>
      </c>
      <c r="O193" s="510">
        <f t="shared" si="133"/>
        <v>140.88</v>
      </c>
      <c r="P193" s="260">
        <f t="shared" si="134"/>
        <v>11.732399999999998</v>
      </c>
      <c r="Q193" s="261">
        <f t="shared" si="135"/>
        <v>20</v>
      </c>
      <c r="R193" s="261">
        <f t="shared" si="96"/>
        <v>0</v>
      </c>
      <c r="S193" s="262"/>
      <c r="T193" s="262"/>
      <c r="U193" s="263">
        <f t="shared" si="35"/>
        <v>1.288</v>
      </c>
      <c r="V193" s="264">
        <f>IF(E193="SP",1,IF(D193="",ExtraMargeMateriaal,(1-VLOOKUP(D193,TabelAankoop[],4,FALSE))))</f>
        <v>1</v>
      </c>
      <c r="W193" s="265">
        <f t="shared" si="36"/>
        <v>0.6885</v>
      </c>
      <c r="X193" s="266">
        <f t="shared" si="37"/>
        <v>1</v>
      </c>
      <c r="Y193" s="267">
        <f t="shared" si="38"/>
        <v>1.46</v>
      </c>
      <c r="Z193" s="267">
        <f t="shared" si="39"/>
        <v>1.1599999999999999</v>
      </c>
      <c r="AA193" s="268">
        <f t="shared" si="40"/>
        <v>140.88</v>
      </c>
      <c r="AB193" s="456">
        <f t="shared" si="41"/>
        <v>46.93</v>
      </c>
      <c r="AC193" s="457">
        <f t="shared" si="42"/>
        <v>60.45</v>
      </c>
      <c r="AD193" s="456">
        <f t="shared" si="43"/>
        <v>80.42</v>
      </c>
      <c r="AE193" s="458">
        <f t="shared" si="44"/>
        <v>80</v>
      </c>
      <c r="AF193" s="457">
        <f t="shared" si="102"/>
        <v>1.3333333333333333</v>
      </c>
      <c r="AG193" s="456">
        <f t="shared" si="46"/>
        <v>0</v>
      </c>
      <c r="AH193" s="457">
        <f t="shared" si="47"/>
        <v>0</v>
      </c>
      <c r="AI193" s="268">
        <f t="shared" si="48"/>
        <v>11.732399999999998</v>
      </c>
      <c r="AJ193" s="269">
        <f t="shared" si="49"/>
        <v>15.111331199999999</v>
      </c>
      <c r="AK193" s="270">
        <f t="shared" si="50"/>
        <v>20.104199999999999</v>
      </c>
      <c r="AL193" s="415">
        <f t="shared" si="51"/>
        <v>0</v>
      </c>
      <c r="AM193" s="259" t="str">
        <f>IF(AP193="","",IFERROR(VLOOKUP(AP193,CODES!$A$3:$D$1348,4,FALSE),"X"))&amp;IF(AQ193="","",IFERROR(VLOOKUP(AQ193,CODES!$A$3:$D$1348,4,FALSE),"X"))&amp;IF(AR193="","",IFERROR(VLOOKUP(AR193,CODES!$A$3:$D$1348,4,FALSE),"X"))&amp;IF(AS193="","",IFERROR(VLOOKUP(AS193,CODES!$A$3:$D$1348,4,FALSE),"X"))&amp;IF(AT193="","",IFERROR(VLOOKUP(AT193,CODES!$A$3:$D$1348,4,FALSE),"X"))&amp;IF(AU193="","",IFERROR(VLOOKUP(AU193,CODES!$A$3:$D$1348,4,FALSE),"X"))&amp;IF(AV193="","",IFERROR(VLOOKUP(AV193,CODES!$A$3:$D$1348,4,FALSE),"X"))&amp;IF(AW193="","",IFERROR(VLOOKUP(AW193,CODES!$A$3:$D$1348,4,FALSE),"X"))&amp;IF(AX193="","",IFERROR(VLOOKUP(AX193,CODES!$A$3:$D$1348,4,FALSE),"X"))&amp;IF(AY193="","",IFERROR(VLOOKUP(AY193,CODES!$A$3:$D$1348,4,FALSE),"X"))</f>
        <v>20</v>
      </c>
      <c r="AN193" s="258">
        <f>SUM(IFERROR(VLOOKUP(AP193,CODES!$A$3:$D$1348,4,FALSE)*BC193,0),IFERROR(VLOOKUP(AQ193,CODES!$A$3:$D$1348,4,FALSE)*BF193,0),IFERROR(VLOOKUP(AR193,CODES!$A$3:$D$1348,4,FALSE)*BI193,0),IFERROR(VLOOKUP(AS193,CODES!$A$3:$D$1348,4,FALSE)*BL193,0),IFERROR(VLOOKUP(AT193,CODES!$A$3:$D$1348,4,FALSE)*BO193,0),IFERROR(VLOOKUP(AU193,CODES!$A$3:$D$1348,4,FALSE)*BR193,0),IFERROR(VLOOKUP(AV193,CODES!$A$3:$D$1348,4,FALSE)*BU193,0),IFERROR(VLOOKUP(AW193,CODES!$A$3:$D$1348,4,FALSE)*BX193,0),IFERROR(VLOOKUP(AX193,CODES!$A$3:$D$1348,4,FALSE)*CA193,0),IFERROR(VLOOKUP(AY193,CODES!$A$3:$D$1348,4,FALSE)*CD193,0))</f>
        <v>20</v>
      </c>
      <c r="AO193" s="258">
        <f>SUM(IFERROR(VLOOKUP(AP193,CODES!$A$3:$D$1348,3,FALSE)*BC193,0),IFERROR(VLOOKUP(AQ193,CODES!$A$3:$D$1348,3,FALSE)*BF193,0),IFERROR(VLOOKUP(AR193,CODES!$A$3:$D$1348,3,FALSE)*BI193,0),IFERROR(VLOOKUP(AS193,CODES!$A$3:$D$1348,3,FALSE)*BL193,0),IFERROR(VLOOKUP(AT193,CODES!$A$3:$D$1348,3,FALSE)*BO193,0),IFERROR(VLOOKUP(AU193,CODES!$A$3:$D$1348,3,FALSE)*BR193,0),IFERROR(VLOOKUP(AV193,CODES!$A$3:$D$1348,3,FALSE)*BU193,0),IFERROR(VLOOKUP(AW193,CODES!$A$3:$D$1348,3,FALSE)*BX193,0),IFERROR(VLOOKUP(AX193,CODES!$A$3:$D$1348,3,FALSE)*CA193,0),IFERROR(VLOOKUP(AY193,CODES!$A$3:$D$1348,3,FALSE)*CD193,0))+B193</f>
        <v>11.732399999999998</v>
      </c>
      <c r="AP193" s="271" t="str">
        <f t="shared" si="103"/>
        <v>S66NIO</v>
      </c>
      <c r="AQ193" s="271" t="str">
        <f t="shared" si="104"/>
        <v/>
      </c>
      <c r="AR193" s="271" t="str">
        <f t="shared" si="105"/>
        <v/>
      </c>
      <c r="AS193" s="271" t="str">
        <f t="shared" si="106"/>
        <v/>
      </c>
      <c r="AT193" s="271" t="str">
        <f t="shared" si="107"/>
        <v/>
      </c>
      <c r="AU193" s="271" t="str">
        <f t="shared" si="108"/>
        <v/>
      </c>
      <c r="AV193" s="271" t="str">
        <f t="shared" si="109"/>
        <v/>
      </c>
      <c r="AW193" s="271" t="str">
        <f t="shared" si="110"/>
        <v/>
      </c>
      <c r="AX193" s="271" t="str">
        <f t="shared" si="111"/>
        <v/>
      </c>
      <c r="AY193" s="271" t="str">
        <f t="shared" si="112"/>
        <v/>
      </c>
      <c r="AZ193" s="258">
        <f t="shared" si="62"/>
        <v>6</v>
      </c>
      <c r="BA193" s="258">
        <f t="shared" si="63"/>
        <v>7</v>
      </c>
      <c r="BB193" s="258">
        <f t="shared" si="113"/>
        <v>0</v>
      </c>
      <c r="BC193" s="258">
        <f t="shared" si="114"/>
        <v>1</v>
      </c>
      <c r="BD193" s="258">
        <f t="shared" si="66"/>
        <v>7</v>
      </c>
      <c r="BE193" s="258">
        <f t="shared" si="115"/>
        <v>0</v>
      </c>
      <c r="BF193" s="258">
        <f t="shared" si="116"/>
        <v>1</v>
      </c>
      <c r="BG193" s="258">
        <f t="shared" si="69"/>
        <v>7</v>
      </c>
      <c r="BH193" s="258">
        <f t="shared" si="117"/>
        <v>0</v>
      </c>
      <c r="BI193" s="258">
        <f t="shared" si="118"/>
        <v>1</v>
      </c>
      <c r="BJ193" s="258">
        <f t="shared" si="72"/>
        <v>7</v>
      </c>
      <c r="BK193" s="258">
        <f t="shared" si="119"/>
        <v>0</v>
      </c>
      <c r="BL193" s="258">
        <f t="shared" si="120"/>
        <v>1</v>
      </c>
      <c r="BM193" s="258">
        <f t="shared" si="75"/>
        <v>7</v>
      </c>
      <c r="BN193" s="258">
        <f t="shared" si="121"/>
        <v>0</v>
      </c>
      <c r="BO193" s="258">
        <f t="shared" si="122"/>
        <v>1</v>
      </c>
      <c r="BP193" s="258">
        <f t="shared" si="78"/>
        <v>7</v>
      </c>
      <c r="BQ193" s="258">
        <f t="shared" si="123"/>
        <v>0</v>
      </c>
      <c r="BR193" s="258">
        <f t="shared" si="124"/>
        <v>1</v>
      </c>
      <c r="BS193" s="258">
        <f t="shared" si="81"/>
        <v>7</v>
      </c>
      <c r="BT193" s="258">
        <f t="shared" si="125"/>
        <v>0</v>
      </c>
      <c r="BU193" s="258">
        <f t="shared" si="126"/>
        <v>1</v>
      </c>
      <c r="BV193" s="258">
        <f t="shared" si="84"/>
        <v>7</v>
      </c>
      <c r="BW193" s="258">
        <f t="shared" si="127"/>
        <v>0</v>
      </c>
      <c r="BX193" s="258">
        <f t="shared" si="128"/>
        <v>1</v>
      </c>
      <c r="BY193" s="258">
        <f t="shared" si="87"/>
        <v>7</v>
      </c>
      <c r="BZ193" s="258">
        <f t="shared" si="129"/>
        <v>0</v>
      </c>
      <c r="CA193" s="258">
        <f t="shared" si="130"/>
        <v>1</v>
      </c>
      <c r="CB193" s="258">
        <f t="shared" si="90"/>
        <v>7</v>
      </c>
      <c r="CC193" s="258">
        <f t="shared" si="131"/>
        <v>0</v>
      </c>
      <c r="CD193" s="258">
        <f t="shared" si="132"/>
        <v>1</v>
      </c>
    </row>
    <row r="194" spans="1:82">
      <c r="A194" s="258" t="s">
        <v>3903</v>
      </c>
      <c r="B194" s="258"/>
      <c r="C194" s="259"/>
      <c r="D194" s="258" t="s">
        <v>3755</v>
      </c>
      <c r="E194" s="258"/>
      <c r="F194" s="258"/>
      <c r="G194" s="258">
        <v>186</v>
      </c>
      <c r="H194" s="743" t="s">
        <v>3909</v>
      </c>
      <c r="I194" s="744"/>
      <c r="J194" s="739" t="s">
        <v>3910</v>
      </c>
      <c r="K194" s="745" t="s">
        <v>3607</v>
      </c>
      <c r="L194" s="745" t="s">
        <v>3608</v>
      </c>
      <c r="M194" s="272">
        <v>1</v>
      </c>
      <c r="N194" s="508">
        <f t="shared" si="30"/>
        <v>31.47</v>
      </c>
      <c r="O194" s="510">
        <f t="shared" si="133"/>
        <v>31.47</v>
      </c>
      <c r="P194" s="260">
        <f t="shared" si="134"/>
        <v>8.8231999999999999</v>
      </c>
      <c r="Q194" s="261">
        <f t="shared" si="135"/>
        <v>20</v>
      </c>
      <c r="R194" s="261">
        <f t="shared" si="96"/>
        <v>0</v>
      </c>
      <c r="S194" s="262"/>
      <c r="T194" s="262"/>
      <c r="U194" s="263">
        <f t="shared" si="35"/>
        <v>1.288</v>
      </c>
      <c r="V194" s="264">
        <f>IF(E194="SP",1,IF(D194="",ExtraMargeMateriaal,(1-VLOOKUP(D194,TabelAankoop[],4,FALSE))))</f>
        <v>1</v>
      </c>
      <c r="W194" s="265">
        <f t="shared" si="36"/>
        <v>0.6885</v>
      </c>
      <c r="X194" s="266">
        <f t="shared" si="37"/>
        <v>1</v>
      </c>
      <c r="Y194" s="267">
        <f t="shared" si="38"/>
        <v>1.46</v>
      </c>
      <c r="Z194" s="267">
        <f t="shared" si="39"/>
        <v>1.1599999999999999</v>
      </c>
      <c r="AA194" s="268">
        <f t="shared" si="40"/>
        <v>31.47</v>
      </c>
      <c r="AB194" s="456">
        <f t="shared" si="41"/>
        <v>8.82</v>
      </c>
      <c r="AC194" s="457">
        <f t="shared" si="42"/>
        <v>11.36</v>
      </c>
      <c r="AD194" s="456">
        <f t="shared" si="43"/>
        <v>20.100000000000001</v>
      </c>
      <c r="AE194" s="458">
        <f t="shared" si="44"/>
        <v>20</v>
      </c>
      <c r="AF194" s="457">
        <f t="shared" si="102"/>
        <v>0.33333333333333331</v>
      </c>
      <c r="AG194" s="456">
        <f t="shared" si="46"/>
        <v>0</v>
      </c>
      <c r="AH194" s="457">
        <f t="shared" si="47"/>
        <v>0</v>
      </c>
      <c r="AI194" s="268">
        <f t="shared" si="48"/>
        <v>8.8231999999999999</v>
      </c>
      <c r="AJ194" s="269">
        <f t="shared" si="49"/>
        <v>11.3642816</v>
      </c>
      <c r="AK194" s="270">
        <f t="shared" si="50"/>
        <v>20.104199999999999</v>
      </c>
      <c r="AL194" s="415">
        <f t="shared" si="51"/>
        <v>0</v>
      </c>
      <c r="AM194" s="259" t="str">
        <f>IF(AP194="","",IFERROR(VLOOKUP(AP194,CODES!$A$3:$D$1348,4,FALSE),"X"))&amp;IF(AQ194="","",IFERROR(VLOOKUP(AQ194,CODES!$A$3:$D$1348,4,FALSE),"X"))&amp;IF(AR194="","",IFERROR(VLOOKUP(AR194,CODES!$A$3:$D$1348,4,FALSE),"X"))&amp;IF(AS194="","",IFERROR(VLOOKUP(AS194,CODES!$A$3:$D$1348,4,FALSE),"X"))&amp;IF(AT194="","",IFERROR(VLOOKUP(AT194,CODES!$A$3:$D$1348,4,FALSE),"X"))&amp;IF(AU194="","",IFERROR(VLOOKUP(AU194,CODES!$A$3:$D$1348,4,FALSE),"X"))&amp;IF(AV194="","",IFERROR(VLOOKUP(AV194,CODES!$A$3:$D$1348,4,FALSE),"X"))&amp;IF(AW194="","",IFERROR(VLOOKUP(AW194,CODES!$A$3:$D$1348,4,FALSE),"X"))&amp;IF(AX194="","",IFERROR(VLOOKUP(AX194,CODES!$A$3:$D$1348,4,FALSE),"X"))&amp;IF(AY194="","",IFERROR(VLOOKUP(AY194,CODES!$A$3:$D$1348,4,FALSE),"X"))</f>
        <v>20</v>
      </c>
      <c r="AN194" s="258">
        <f>SUM(IFERROR(VLOOKUP(AP194,CODES!$A$3:$D$1348,4,FALSE)*BC194,0),IFERROR(VLOOKUP(AQ194,CODES!$A$3:$D$1348,4,FALSE)*BF194,0),IFERROR(VLOOKUP(AR194,CODES!$A$3:$D$1348,4,FALSE)*BI194,0),IFERROR(VLOOKUP(AS194,CODES!$A$3:$D$1348,4,FALSE)*BL194,0),IFERROR(VLOOKUP(AT194,CODES!$A$3:$D$1348,4,FALSE)*BO194,0),IFERROR(VLOOKUP(AU194,CODES!$A$3:$D$1348,4,FALSE)*BR194,0),IFERROR(VLOOKUP(AV194,CODES!$A$3:$D$1348,4,FALSE)*BU194,0),IFERROR(VLOOKUP(AW194,CODES!$A$3:$D$1348,4,FALSE)*BX194,0),IFERROR(VLOOKUP(AX194,CODES!$A$3:$D$1348,4,FALSE)*CA194,0),IFERROR(VLOOKUP(AY194,CODES!$A$3:$D$1348,4,FALSE)*CD194,0))</f>
        <v>20</v>
      </c>
      <c r="AO194" s="258">
        <f>SUM(IFERROR(VLOOKUP(AP194,CODES!$A$3:$D$1348,3,FALSE)*BC194,0),IFERROR(VLOOKUP(AQ194,CODES!$A$3:$D$1348,3,FALSE)*BF194,0),IFERROR(VLOOKUP(AR194,CODES!$A$3:$D$1348,3,FALSE)*BI194,0),IFERROR(VLOOKUP(AS194,CODES!$A$3:$D$1348,3,FALSE)*BL194,0),IFERROR(VLOOKUP(AT194,CODES!$A$3:$D$1348,3,FALSE)*BO194,0),IFERROR(VLOOKUP(AU194,CODES!$A$3:$D$1348,3,FALSE)*BR194,0),IFERROR(VLOOKUP(AV194,CODES!$A$3:$D$1348,3,FALSE)*BU194,0),IFERROR(VLOOKUP(AW194,CODES!$A$3:$D$1348,3,FALSE)*BX194,0),IFERROR(VLOOKUP(AX194,CODES!$A$3:$D$1348,3,FALSE)*CA194,0),IFERROR(VLOOKUP(AY194,CODES!$A$3:$D$1348,3,FALSE)*CD194,0))+B194</f>
        <v>8.8231999999999999</v>
      </c>
      <c r="AP194" s="271" t="str">
        <f t="shared" si="103"/>
        <v>S2NIO</v>
      </c>
      <c r="AQ194" s="271" t="str">
        <f t="shared" si="104"/>
        <v/>
      </c>
      <c r="AR194" s="271" t="str">
        <f t="shared" si="105"/>
        <v/>
      </c>
      <c r="AS194" s="271" t="str">
        <f t="shared" si="106"/>
        <v/>
      </c>
      <c r="AT194" s="271" t="str">
        <f t="shared" si="107"/>
        <v/>
      </c>
      <c r="AU194" s="271" t="str">
        <f t="shared" si="108"/>
        <v/>
      </c>
      <c r="AV194" s="271" t="str">
        <f t="shared" si="109"/>
        <v/>
      </c>
      <c r="AW194" s="271" t="str">
        <f t="shared" si="110"/>
        <v/>
      </c>
      <c r="AX194" s="271" t="str">
        <f t="shared" si="111"/>
        <v/>
      </c>
      <c r="AY194" s="271" t="str">
        <f t="shared" si="112"/>
        <v/>
      </c>
      <c r="AZ194" s="258">
        <f t="shared" si="62"/>
        <v>5</v>
      </c>
      <c r="BA194" s="258">
        <f t="shared" si="63"/>
        <v>6</v>
      </c>
      <c r="BB194" s="258">
        <f t="shared" si="113"/>
        <v>0</v>
      </c>
      <c r="BC194" s="258">
        <f t="shared" si="114"/>
        <v>1</v>
      </c>
      <c r="BD194" s="258">
        <f t="shared" si="66"/>
        <v>6</v>
      </c>
      <c r="BE194" s="258">
        <f t="shared" si="115"/>
        <v>0</v>
      </c>
      <c r="BF194" s="258">
        <f t="shared" si="116"/>
        <v>1</v>
      </c>
      <c r="BG194" s="258">
        <f t="shared" si="69"/>
        <v>6</v>
      </c>
      <c r="BH194" s="258">
        <f t="shared" si="117"/>
        <v>0</v>
      </c>
      <c r="BI194" s="258">
        <f t="shared" si="118"/>
        <v>1</v>
      </c>
      <c r="BJ194" s="258">
        <f t="shared" si="72"/>
        <v>6</v>
      </c>
      <c r="BK194" s="258">
        <f t="shared" si="119"/>
        <v>0</v>
      </c>
      <c r="BL194" s="258">
        <f t="shared" si="120"/>
        <v>1</v>
      </c>
      <c r="BM194" s="258">
        <f t="shared" si="75"/>
        <v>6</v>
      </c>
      <c r="BN194" s="258">
        <f t="shared" si="121"/>
        <v>0</v>
      </c>
      <c r="BO194" s="258">
        <f t="shared" si="122"/>
        <v>1</v>
      </c>
      <c r="BP194" s="258">
        <f t="shared" si="78"/>
        <v>6</v>
      </c>
      <c r="BQ194" s="258">
        <f t="shared" si="123"/>
        <v>0</v>
      </c>
      <c r="BR194" s="258">
        <f t="shared" si="124"/>
        <v>1</v>
      </c>
      <c r="BS194" s="258">
        <f t="shared" si="81"/>
        <v>6</v>
      </c>
      <c r="BT194" s="258">
        <f t="shared" si="125"/>
        <v>0</v>
      </c>
      <c r="BU194" s="258">
        <f t="shared" si="126"/>
        <v>1</v>
      </c>
      <c r="BV194" s="258">
        <f t="shared" si="84"/>
        <v>6</v>
      </c>
      <c r="BW194" s="258">
        <f t="shared" si="127"/>
        <v>0</v>
      </c>
      <c r="BX194" s="258">
        <f t="shared" si="128"/>
        <v>1</v>
      </c>
      <c r="BY194" s="258">
        <f t="shared" si="87"/>
        <v>6</v>
      </c>
      <c r="BZ194" s="258">
        <f t="shared" si="129"/>
        <v>0</v>
      </c>
      <c r="CA194" s="258">
        <f t="shared" si="130"/>
        <v>1</v>
      </c>
      <c r="CB194" s="258">
        <f t="shared" si="90"/>
        <v>6</v>
      </c>
      <c r="CC194" s="258">
        <f t="shared" si="131"/>
        <v>0</v>
      </c>
      <c r="CD194" s="258">
        <f t="shared" si="132"/>
        <v>1</v>
      </c>
    </row>
    <row r="195" spans="1:82">
      <c r="A195" s="258"/>
      <c r="B195" s="258"/>
      <c r="C195" s="259"/>
      <c r="D195" s="258"/>
      <c r="E195" s="258"/>
      <c r="F195" s="258"/>
      <c r="G195" s="258">
        <v>187</v>
      </c>
      <c r="H195" s="743" t="s">
        <v>3911</v>
      </c>
      <c r="I195" s="744"/>
      <c r="J195" s="739" t="s">
        <v>3912</v>
      </c>
      <c r="K195" s="745"/>
      <c r="L195" s="745"/>
      <c r="M195" s="272"/>
      <c r="N195" s="508">
        <f t="shared" si="30"/>
        <v>0</v>
      </c>
      <c r="O195" s="510">
        <f t="shared" si="133"/>
        <v>0</v>
      </c>
      <c r="P195" s="260">
        <f t="shared" si="134"/>
        <v>0</v>
      </c>
      <c r="Q195" s="261">
        <f t="shared" si="135"/>
        <v>0</v>
      </c>
      <c r="R195" s="261">
        <f t="shared" si="96"/>
        <v>0</v>
      </c>
      <c r="S195" s="262"/>
      <c r="T195" s="262"/>
      <c r="U195" s="263">
        <f t="shared" si="35"/>
        <v>1.288</v>
      </c>
      <c r="V195" s="264">
        <f>IF(E195="SP",1,IF(D195="",ExtraMargeMateriaal,(1-VLOOKUP(D195,TabelAankoop[],4,FALSE))))</f>
        <v>1</v>
      </c>
      <c r="W195" s="265">
        <f t="shared" si="36"/>
        <v>0.6885</v>
      </c>
      <c r="X195" s="266">
        <f t="shared" si="37"/>
        <v>1</v>
      </c>
      <c r="Y195" s="267">
        <f t="shared" si="38"/>
        <v>1.46</v>
      </c>
      <c r="Z195" s="267">
        <f t="shared" si="39"/>
        <v>1.1599999999999999</v>
      </c>
      <c r="AA195" s="268">
        <f t="shared" si="40"/>
        <v>0</v>
      </c>
      <c r="AB195" s="456">
        <f t="shared" si="41"/>
        <v>0</v>
      </c>
      <c r="AC195" s="457">
        <f t="shared" si="42"/>
        <v>0</v>
      </c>
      <c r="AD195" s="456">
        <f t="shared" si="43"/>
        <v>0</v>
      </c>
      <c r="AE195" s="458">
        <f t="shared" si="44"/>
        <v>0</v>
      </c>
      <c r="AF195" s="457">
        <f t="shared" si="102"/>
        <v>0</v>
      </c>
      <c r="AG195" s="456">
        <f t="shared" si="46"/>
        <v>0</v>
      </c>
      <c r="AH195" s="457">
        <f t="shared" si="47"/>
        <v>0</v>
      </c>
      <c r="AI195" s="268">
        <f t="shared" si="48"/>
        <v>0</v>
      </c>
      <c r="AJ195" s="269">
        <f t="shared" si="49"/>
        <v>0</v>
      </c>
      <c r="AK195" s="270">
        <f t="shared" si="50"/>
        <v>0</v>
      </c>
      <c r="AL195" s="415">
        <f t="shared" si="51"/>
        <v>0</v>
      </c>
      <c r="AM195" s="259" t="str">
        <f>IF(AP195="","",IFERROR(VLOOKUP(AP195,CODES!$A$3:$D$1348,4,FALSE),"X"))&amp;IF(AQ195="","",IFERROR(VLOOKUP(AQ195,CODES!$A$3:$D$1348,4,FALSE),"X"))&amp;IF(AR195="","",IFERROR(VLOOKUP(AR195,CODES!$A$3:$D$1348,4,FALSE),"X"))&amp;IF(AS195="","",IFERROR(VLOOKUP(AS195,CODES!$A$3:$D$1348,4,FALSE),"X"))&amp;IF(AT195="","",IFERROR(VLOOKUP(AT195,CODES!$A$3:$D$1348,4,FALSE),"X"))&amp;IF(AU195="","",IFERROR(VLOOKUP(AU195,CODES!$A$3:$D$1348,4,FALSE),"X"))&amp;IF(AV195="","",IFERROR(VLOOKUP(AV195,CODES!$A$3:$D$1348,4,FALSE),"X"))&amp;IF(AW195="","",IFERROR(VLOOKUP(AW195,CODES!$A$3:$D$1348,4,FALSE),"X"))&amp;IF(AX195="","",IFERROR(VLOOKUP(AX195,CODES!$A$3:$D$1348,4,FALSE),"X"))&amp;IF(AY195="","",IFERROR(VLOOKUP(AY195,CODES!$A$3:$D$1348,4,FALSE),"X"))</f>
        <v/>
      </c>
      <c r="AN195" s="258">
        <f>SUM(IFERROR(VLOOKUP(AP195,CODES!$A$3:$D$1348,4,FALSE)*BC195,0),IFERROR(VLOOKUP(AQ195,CODES!$A$3:$D$1348,4,FALSE)*BF195,0),IFERROR(VLOOKUP(AR195,CODES!$A$3:$D$1348,4,FALSE)*BI195,0),IFERROR(VLOOKUP(AS195,CODES!$A$3:$D$1348,4,FALSE)*BL195,0),IFERROR(VLOOKUP(AT195,CODES!$A$3:$D$1348,4,FALSE)*BO195,0),IFERROR(VLOOKUP(AU195,CODES!$A$3:$D$1348,4,FALSE)*BR195,0),IFERROR(VLOOKUP(AV195,CODES!$A$3:$D$1348,4,FALSE)*BU195,0),IFERROR(VLOOKUP(AW195,CODES!$A$3:$D$1348,4,FALSE)*BX195,0),IFERROR(VLOOKUP(AX195,CODES!$A$3:$D$1348,4,FALSE)*CA195,0),IFERROR(VLOOKUP(AY195,CODES!$A$3:$D$1348,4,FALSE)*CD195,0))</f>
        <v>0</v>
      </c>
      <c r="AO195" s="258">
        <f>SUM(IFERROR(VLOOKUP(AP195,CODES!$A$3:$D$1348,3,FALSE)*BC195,0),IFERROR(VLOOKUP(AQ195,CODES!$A$3:$D$1348,3,FALSE)*BF195,0),IFERROR(VLOOKUP(AR195,CODES!$A$3:$D$1348,3,FALSE)*BI195,0),IFERROR(VLOOKUP(AS195,CODES!$A$3:$D$1348,3,FALSE)*BL195,0),IFERROR(VLOOKUP(AT195,CODES!$A$3:$D$1348,3,FALSE)*BO195,0),IFERROR(VLOOKUP(AU195,CODES!$A$3:$D$1348,3,FALSE)*BR195,0),IFERROR(VLOOKUP(AV195,CODES!$A$3:$D$1348,3,FALSE)*BU195,0),IFERROR(VLOOKUP(AW195,CODES!$A$3:$D$1348,3,FALSE)*BX195,0),IFERROR(VLOOKUP(AX195,CODES!$A$3:$D$1348,3,FALSE)*CA195,0),IFERROR(VLOOKUP(AY195,CODES!$A$3:$D$1348,3,FALSE)*CD195,0))+B195</f>
        <v>0</v>
      </c>
      <c r="AP195" s="271" t="str">
        <f t="shared" si="103"/>
        <v/>
      </c>
      <c r="AQ195" s="271" t="str">
        <f t="shared" si="104"/>
        <v/>
      </c>
      <c r="AR195" s="271" t="str">
        <f t="shared" si="105"/>
        <v/>
      </c>
      <c r="AS195" s="271" t="str">
        <f t="shared" si="106"/>
        <v/>
      </c>
      <c r="AT195" s="271" t="str">
        <f t="shared" si="107"/>
        <v/>
      </c>
      <c r="AU195" s="271" t="str">
        <f t="shared" si="108"/>
        <v/>
      </c>
      <c r="AV195" s="271" t="str">
        <f t="shared" si="109"/>
        <v/>
      </c>
      <c r="AW195" s="271" t="str">
        <f t="shared" si="110"/>
        <v/>
      </c>
      <c r="AX195" s="271" t="str">
        <f t="shared" si="111"/>
        <v/>
      </c>
      <c r="AY195" s="271" t="str">
        <f t="shared" si="112"/>
        <v/>
      </c>
      <c r="AZ195" s="258">
        <f t="shared" si="62"/>
        <v>0</v>
      </c>
      <c r="BA195" s="258">
        <f t="shared" si="63"/>
        <v>1</v>
      </c>
      <c r="BB195" s="258">
        <f t="shared" si="113"/>
        <v>0</v>
      </c>
      <c r="BC195" s="258">
        <f t="shared" si="114"/>
        <v>1</v>
      </c>
      <c r="BD195" s="258">
        <f t="shared" si="66"/>
        <v>1</v>
      </c>
      <c r="BE195" s="258">
        <f t="shared" si="115"/>
        <v>0</v>
      </c>
      <c r="BF195" s="258">
        <f t="shared" si="116"/>
        <v>1</v>
      </c>
      <c r="BG195" s="258">
        <f t="shared" si="69"/>
        <v>1</v>
      </c>
      <c r="BH195" s="258">
        <f t="shared" si="117"/>
        <v>0</v>
      </c>
      <c r="BI195" s="258">
        <f t="shared" si="118"/>
        <v>1</v>
      </c>
      <c r="BJ195" s="258">
        <f t="shared" si="72"/>
        <v>1</v>
      </c>
      <c r="BK195" s="258">
        <f t="shared" si="119"/>
        <v>0</v>
      </c>
      <c r="BL195" s="258">
        <f t="shared" si="120"/>
        <v>1</v>
      </c>
      <c r="BM195" s="258">
        <f t="shared" si="75"/>
        <v>1</v>
      </c>
      <c r="BN195" s="258">
        <f t="shared" si="121"/>
        <v>0</v>
      </c>
      <c r="BO195" s="258">
        <f t="shared" si="122"/>
        <v>1</v>
      </c>
      <c r="BP195" s="258">
        <f t="shared" si="78"/>
        <v>1</v>
      </c>
      <c r="BQ195" s="258">
        <f t="shared" si="123"/>
        <v>0</v>
      </c>
      <c r="BR195" s="258">
        <f t="shared" si="124"/>
        <v>1</v>
      </c>
      <c r="BS195" s="258">
        <f t="shared" si="81"/>
        <v>1</v>
      </c>
      <c r="BT195" s="258">
        <f t="shared" si="125"/>
        <v>0</v>
      </c>
      <c r="BU195" s="258">
        <f t="shared" si="126"/>
        <v>1</v>
      </c>
      <c r="BV195" s="258">
        <f t="shared" si="84"/>
        <v>1</v>
      </c>
      <c r="BW195" s="258">
        <f t="shared" si="127"/>
        <v>0</v>
      </c>
      <c r="BX195" s="258">
        <f t="shared" si="128"/>
        <v>1</v>
      </c>
      <c r="BY195" s="258">
        <f t="shared" si="87"/>
        <v>1</v>
      </c>
      <c r="BZ195" s="258">
        <f t="shared" si="129"/>
        <v>0</v>
      </c>
      <c r="CA195" s="258">
        <f t="shared" si="130"/>
        <v>1</v>
      </c>
      <c r="CB195" s="258">
        <f t="shared" si="90"/>
        <v>1</v>
      </c>
      <c r="CC195" s="258">
        <f t="shared" si="131"/>
        <v>0</v>
      </c>
      <c r="CD195" s="258">
        <f t="shared" si="132"/>
        <v>1</v>
      </c>
    </row>
    <row r="196" spans="1:82">
      <c r="A196" s="258" t="s">
        <v>3913</v>
      </c>
      <c r="B196" s="258"/>
      <c r="C196" s="259"/>
      <c r="D196" s="258" t="s">
        <v>3755</v>
      </c>
      <c r="E196" s="258"/>
      <c r="F196" s="258"/>
      <c r="G196" s="258">
        <v>188</v>
      </c>
      <c r="H196" s="743" t="s">
        <v>3914</v>
      </c>
      <c r="I196" s="744"/>
      <c r="J196" s="739" t="s">
        <v>3915</v>
      </c>
      <c r="K196" s="745" t="s">
        <v>3607</v>
      </c>
      <c r="L196" s="745" t="s">
        <v>3608</v>
      </c>
      <c r="M196" s="272">
        <v>5</v>
      </c>
      <c r="N196" s="508">
        <f t="shared" si="30"/>
        <v>30.27</v>
      </c>
      <c r="O196" s="510">
        <f t="shared" si="133"/>
        <v>151.35</v>
      </c>
      <c r="P196" s="260">
        <f t="shared" si="134"/>
        <v>7.8894999999999991</v>
      </c>
      <c r="Q196" s="261">
        <f t="shared" si="135"/>
        <v>20</v>
      </c>
      <c r="R196" s="261">
        <f t="shared" si="96"/>
        <v>0</v>
      </c>
      <c r="S196" s="262"/>
      <c r="T196" s="262"/>
      <c r="U196" s="263">
        <f t="shared" si="35"/>
        <v>1.288</v>
      </c>
      <c r="V196" s="264">
        <f>IF(E196="SP",1,IF(D196="",ExtraMargeMateriaal,(1-VLOOKUP(D196,TabelAankoop[],4,FALSE))))</f>
        <v>1</v>
      </c>
      <c r="W196" s="265">
        <f t="shared" si="36"/>
        <v>0.6885</v>
      </c>
      <c r="X196" s="266">
        <f t="shared" si="37"/>
        <v>1</v>
      </c>
      <c r="Y196" s="267">
        <f t="shared" si="38"/>
        <v>1.46</v>
      </c>
      <c r="Z196" s="267">
        <f t="shared" si="39"/>
        <v>1.1599999999999999</v>
      </c>
      <c r="AA196" s="268">
        <f t="shared" si="40"/>
        <v>151.35</v>
      </c>
      <c r="AB196" s="456">
        <f t="shared" si="41"/>
        <v>39.450000000000003</v>
      </c>
      <c r="AC196" s="457">
        <f t="shared" si="42"/>
        <v>50.81</v>
      </c>
      <c r="AD196" s="456">
        <f t="shared" si="43"/>
        <v>100.52</v>
      </c>
      <c r="AE196" s="458">
        <f t="shared" si="44"/>
        <v>100</v>
      </c>
      <c r="AF196" s="457">
        <f t="shared" si="102"/>
        <v>1.6666666666666667</v>
      </c>
      <c r="AG196" s="456">
        <f t="shared" si="46"/>
        <v>0</v>
      </c>
      <c r="AH196" s="457">
        <f t="shared" si="47"/>
        <v>0</v>
      </c>
      <c r="AI196" s="268">
        <f t="shared" si="48"/>
        <v>7.8894999999999991</v>
      </c>
      <c r="AJ196" s="269">
        <f t="shared" si="49"/>
        <v>10.161676</v>
      </c>
      <c r="AK196" s="270">
        <f t="shared" si="50"/>
        <v>20.104199999999999</v>
      </c>
      <c r="AL196" s="415">
        <f t="shared" si="51"/>
        <v>0</v>
      </c>
      <c r="AM196" s="259" t="str">
        <f>IF(AP196="","",IFERROR(VLOOKUP(AP196,CODES!$A$3:$D$1348,4,FALSE),"X"))&amp;IF(AQ196="","",IFERROR(VLOOKUP(AQ196,CODES!$A$3:$D$1348,4,FALSE),"X"))&amp;IF(AR196="","",IFERROR(VLOOKUP(AR196,CODES!$A$3:$D$1348,4,FALSE),"X"))&amp;IF(AS196="","",IFERROR(VLOOKUP(AS196,CODES!$A$3:$D$1348,4,FALSE),"X"))&amp;IF(AT196="","",IFERROR(VLOOKUP(AT196,CODES!$A$3:$D$1348,4,FALSE),"X"))&amp;IF(AU196="","",IFERROR(VLOOKUP(AU196,CODES!$A$3:$D$1348,4,FALSE),"X"))&amp;IF(AV196="","",IFERROR(VLOOKUP(AV196,CODES!$A$3:$D$1348,4,FALSE),"X"))&amp;IF(AW196="","",IFERROR(VLOOKUP(AW196,CODES!$A$3:$D$1348,4,FALSE),"X"))&amp;IF(AX196="","",IFERROR(VLOOKUP(AX196,CODES!$A$3:$D$1348,4,FALSE),"X"))&amp;IF(AY196="","",IFERROR(VLOOKUP(AY196,CODES!$A$3:$D$1348,4,FALSE),"X"))</f>
        <v>20</v>
      </c>
      <c r="AN196" s="258">
        <f>SUM(IFERROR(VLOOKUP(AP196,CODES!$A$3:$D$1348,4,FALSE)*BC196,0),IFERROR(VLOOKUP(AQ196,CODES!$A$3:$D$1348,4,FALSE)*BF196,0),IFERROR(VLOOKUP(AR196,CODES!$A$3:$D$1348,4,FALSE)*BI196,0),IFERROR(VLOOKUP(AS196,CODES!$A$3:$D$1348,4,FALSE)*BL196,0),IFERROR(VLOOKUP(AT196,CODES!$A$3:$D$1348,4,FALSE)*BO196,0),IFERROR(VLOOKUP(AU196,CODES!$A$3:$D$1348,4,FALSE)*BR196,0),IFERROR(VLOOKUP(AV196,CODES!$A$3:$D$1348,4,FALSE)*BU196,0),IFERROR(VLOOKUP(AW196,CODES!$A$3:$D$1348,4,FALSE)*BX196,0),IFERROR(VLOOKUP(AX196,CODES!$A$3:$D$1348,4,FALSE)*CA196,0),IFERROR(VLOOKUP(AY196,CODES!$A$3:$D$1348,4,FALSE)*CD196,0))</f>
        <v>20</v>
      </c>
      <c r="AO196" s="258">
        <f>SUM(IFERROR(VLOOKUP(AP196,CODES!$A$3:$D$1348,3,FALSE)*BC196,0),IFERROR(VLOOKUP(AQ196,CODES!$A$3:$D$1348,3,FALSE)*BF196,0),IFERROR(VLOOKUP(AR196,CODES!$A$3:$D$1348,3,FALSE)*BI196,0),IFERROR(VLOOKUP(AS196,CODES!$A$3:$D$1348,3,FALSE)*BL196,0),IFERROR(VLOOKUP(AT196,CODES!$A$3:$D$1348,3,FALSE)*BO196,0),IFERROR(VLOOKUP(AU196,CODES!$A$3:$D$1348,3,FALSE)*BR196,0),IFERROR(VLOOKUP(AV196,CODES!$A$3:$D$1348,3,FALSE)*BU196,0),IFERROR(VLOOKUP(AW196,CODES!$A$3:$D$1348,3,FALSE)*BX196,0),IFERROR(VLOOKUP(AX196,CODES!$A$3:$D$1348,3,FALSE)*CA196,0),IFERROR(VLOOKUP(AY196,CODES!$A$3:$D$1348,3,FALSE)*CD196,0))+B196</f>
        <v>7.8894999999999991</v>
      </c>
      <c r="AP196" s="271" t="str">
        <f t="shared" si="103"/>
        <v>S6H</v>
      </c>
      <c r="AQ196" s="271" t="str">
        <f t="shared" si="104"/>
        <v/>
      </c>
      <c r="AR196" s="271" t="str">
        <f t="shared" si="105"/>
        <v/>
      </c>
      <c r="AS196" s="271" t="str">
        <f t="shared" si="106"/>
        <v/>
      </c>
      <c r="AT196" s="271" t="str">
        <f t="shared" si="107"/>
        <v/>
      </c>
      <c r="AU196" s="271" t="str">
        <f t="shared" si="108"/>
        <v/>
      </c>
      <c r="AV196" s="271" t="str">
        <f t="shared" si="109"/>
        <v/>
      </c>
      <c r="AW196" s="271" t="str">
        <f t="shared" si="110"/>
        <v/>
      </c>
      <c r="AX196" s="271" t="str">
        <f t="shared" si="111"/>
        <v/>
      </c>
      <c r="AY196" s="271" t="str">
        <f t="shared" si="112"/>
        <v/>
      </c>
      <c r="AZ196" s="258">
        <f t="shared" si="62"/>
        <v>3</v>
      </c>
      <c r="BA196" s="258">
        <f t="shared" si="63"/>
        <v>4</v>
      </c>
      <c r="BB196" s="258">
        <f t="shared" si="113"/>
        <v>0</v>
      </c>
      <c r="BC196" s="258">
        <f t="shared" si="114"/>
        <v>1</v>
      </c>
      <c r="BD196" s="258">
        <f t="shared" si="66"/>
        <v>4</v>
      </c>
      <c r="BE196" s="258">
        <f t="shared" si="115"/>
        <v>0</v>
      </c>
      <c r="BF196" s="258">
        <f t="shared" si="116"/>
        <v>1</v>
      </c>
      <c r="BG196" s="258">
        <f t="shared" si="69"/>
        <v>4</v>
      </c>
      <c r="BH196" s="258">
        <f t="shared" si="117"/>
        <v>0</v>
      </c>
      <c r="BI196" s="258">
        <f t="shared" si="118"/>
        <v>1</v>
      </c>
      <c r="BJ196" s="258">
        <f t="shared" si="72"/>
        <v>4</v>
      </c>
      <c r="BK196" s="258">
        <f t="shared" si="119"/>
        <v>0</v>
      </c>
      <c r="BL196" s="258">
        <f t="shared" si="120"/>
        <v>1</v>
      </c>
      <c r="BM196" s="258">
        <f t="shared" si="75"/>
        <v>4</v>
      </c>
      <c r="BN196" s="258">
        <f t="shared" si="121"/>
        <v>0</v>
      </c>
      <c r="BO196" s="258">
        <f t="shared" si="122"/>
        <v>1</v>
      </c>
      <c r="BP196" s="258">
        <f t="shared" si="78"/>
        <v>4</v>
      </c>
      <c r="BQ196" s="258">
        <f t="shared" si="123"/>
        <v>0</v>
      </c>
      <c r="BR196" s="258">
        <f t="shared" si="124"/>
        <v>1</v>
      </c>
      <c r="BS196" s="258">
        <f t="shared" si="81"/>
        <v>4</v>
      </c>
      <c r="BT196" s="258">
        <f t="shared" si="125"/>
        <v>0</v>
      </c>
      <c r="BU196" s="258">
        <f t="shared" si="126"/>
        <v>1</v>
      </c>
      <c r="BV196" s="258">
        <f t="shared" si="84"/>
        <v>4</v>
      </c>
      <c r="BW196" s="258">
        <f t="shared" si="127"/>
        <v>0</v>
      </c>
      <c r="BX196" s="258">
        <f t="shared" si="128"/>
        <v>1</v>
      </c>
      <c r="BY196" s="258">
        <f t="shared" si="87"/>
        <v>4</v>
      </c>
      <c r="BZ196" s="258">
        <f t="shared" si="129"/>
        <v>0</v>
      </c>
      <c r="CA196" s="258">
        <f t="shared" si="130"/>
        <v>1</v>
      </c>
      <c r="CB196" s="258">
        <f t="shared" si="90"/>
        <v>4</v>
      </c>
      <c r="CC196" s="258">
        <f t="shared" si="131"/>
        <v>0</v>
      </c>
      <c r="CD196" s="258">
        <f t="shared" si="132"/>
        <v>1</v>
      </c>
    </row>
    <row r="197" spans="1:82">
      <c r="A197" s="258"/>
      <c r="B197" s="258"/>
      <c r="C197" s="259"/>
      <c r="D197" s="258"/>
      <c r="E197" s="258" t="s">
        <v>3484</v>
      </c>
      <c r="F197" s="258"/>
      <c r="G197" s="258">
        <v>189</v>
      </c>
      <c r="H197" s="743" t="s">
        <v>3916</v>
      </c>
      <c r="I197" s="744"/>
      <c r="J197" s="739" t="s">
        <v>3917</v>
      </c>
      <c r="K197" s="745"/>
      <c r="L197" s="745"/>
      <c r="M197" s="272"/>
      <c r="N197" s="508">
        <f t="shared" si="30"/>
        <v>0</v>
      </c>
      <c r="O197" s="510">
        <f t="shared" si="133"/>
        <v>0</v>
      </c>
      <c r="P197" s="260">
        <f t="shared" si="134"/>
        <v>0</v>
      </c>
      <c r="Q197" s="261">
        <f t="shared" si="135"/>
        <v>0</v>
      </c>
      <c r="R197" s="261">
        <f t="shared" si="96"/>
        <v>0</v>
      </c>
      <c r="S197" s="262"/>
      <c r="T197" s="262"/>
      <c r="U197" s="263">
        <f t="shared" si="35"/>
        <v>1.288</v>
      </c>
      <c r="V197" s="264">
        <f>IF(E197="SP",1,IF(D197="",ExtraMargeMateriaal,(1-VLOOKUP(D197,TabelAankoop[],4,FALSE))))</f>
        <v>1</v>
      </c>
      <c r="W197" s="265">
        <f t="shared" si="36"/>
        <v>0.6885</v>
      </c>
      <c r="X197" s="266">
        <f t="shared" si="37"/>
        <v>1</v>
      </c>
      <c r="Y197" s="267">
        <f t="shared" si="38"/>
        <v>1.46</v>
      </c>
      <c r="Z197" s="267">
        <f t="shared" si="39"/>
        <v>1.1599999999999999</v>
      </c>
      <c r="AA197" s="268">
        <f t="shared" si="40"/>
        <v>0</v>
      </c>
      <c r="AB197" s="456">
        <f t="shared" si="41"/>
        <v>0</v>
      </c>
      <c r="AC197" s="457">
        <f t="shared" si="42"/>
        <v>0</v>
      </c>
      <c r="AD197" s="456">
        <f t="shared" si="43"/>
        <v>0</v>
      </c>
      <c r="AE197" s="458">
        <f t="shared" si="44"/>
        <v>0</v>
      </c>
      <c r="AF197" s="457">
        <f t="shared" si="102"/>
        <v>0</v>
      </c>
      <c r="AG197" s="456">
        <f t="shared" si="46"/>
        <v>0</v>
      </c>
      <c r="AH197" s="457">
        <f t="shared" si="47"/>
        <v>0</v>
      </c>
      <c r="AI197" s="268">
        <f t="shared" si="48"/>
        <v>0</v>
      </c>
      <c r="AJ197" s="269">
        <f t="shared" si="49"/>
        <v>0</v>
      </c>
      <c r="AK197" s="270">
        <f t="shared" si="50"/>
        <v>0</v>
      </c>
      <c r="AL197" s="415">
        <f t="shared" si="51"/>
        <v>0</v>
      </c>
      <c r="AM197" s="259" t="str">
        <f>IF(AP197="","",IFERROR(VLOOKUP(AP197,CODES!$A$3:$D$1348,4,FALSE),"X"))&amp;IF(AQ197="","",IFERROR(VLOOKUP(AQ197,CODES!$A$3:$D$1348,4,FALSE),"X"))&amp;IF(AR197="","",IFERROR(VLOOKUP(AR197,CODES!$A$3:$D$1348,4,FALSE),"X"))&amp;IF(AS197="","",IFERROR(VLOOKUP(AS197,CODES!$A$3:$D$1348,4,FALSE),"X"))&amp;IF(AT197="","",IFERROR(VLOOKUP(AT197,CODES!$A$3:$D$1348,4,FALSE),"X"))&amp;IF(AU197="","",IFERROR(VLOOKUP(AU197,CODES!$A$3:$D$1348,4,FALSE),"X"))&amp;IF(AV197="","",IFERROR(VLOOKUP(AV197,CODES!$A$3:$D$1348,4,FALSE),"X"))&amp;IF(AW197="","",IFERROR(VLOOKUP(AW197,CODES!$A$3:$D$1348,4,FALSE),"X"))&amp;IF(AX197="","",IFERROR(VLOOKUP(AX197,CODES!$A$3:$D$1348,4,FALSE),"X"))&amp;IF(AY197="","",IFERROR(VLOOKUP(AY197,CODES!$A$3:$D$1348,4,FALSE),"X"))</f>
        <v/>
      </c>
      <c r="AN197" s="258">
        <f>SUM(IFERROR(VLOOKUP(AP197,CODES!$A$3:$D$1348,4,FALSE)*BC197,0),IFERROR(VLOOKUP(AQ197,CODES!$A$3:$D$1348,4,FALSE)*BF197,0),IFERROR(VLOOKUP(AR197,CODES!$A$3:$D$1348,4,FALSE)*BI197,0),IFERROR(VLOOKUP(AS197,CODES!$A$3:$D$1348,4,FALSE)*BL197,0),IFERROR(VLOOKUP(AT197,CODES!$A$3:$D$1348,4,FALSE)*BO197,0),IFERROR(VLOOKUP(AU197,CODES!$A$3:$D$1348,4,FALSE)*BR197,0),IFERROR(VLOOKUP(AV197,CODES!$A$3:$D$1348,4,FALSE)*BU197,0),IFERROR(VLOOKUP(AW197,CODES!$A$3:$D$1348,4,FALSE)*BX197,0),IFERROR(VLOOKUP(AX197,CODES!$A$3:$D$1348,4,FALSE)*CA197,0),IFERROR(VLOOKUP(AY197,CODES!$A$3:$D$1348,4,FALSE)*CD197,0))</f>
        <v>0</v>
      </c>
      <c r="AO197" s="258">
        <f>SUM(IFERROR(VLOOKUP(AP197,CODES!$A$3:$D$1348,3,FALSE)*BC197,0),IFERROR(VLOOKUP(AQ197,CODES!$A$3:$D$1348,3,FALSE)*BF197,0),IFERROR(VLOOKUP(AR197,CODES!$A$3:$D$1348,3,FALSE)*BI197,0),IFERROR(VLOOKUP(AS197,CODES!$A$3:$D$1348,3,FALSE)*BL197,0),IFERROR(VLOOKUP(AT197,CODES!$A$3:$D$1348,3,FALSE)*BO197,0),IFERROR(VLOOKUP(AU197,CODES!$A$3:$D$1348,3,FALSE)*BR197,0),IFERROR(VLOOKUP(AV197,CODES!$A$3:$D$1348,3,FALSE)*BU197,0),IFERROR(VLOOKUP(AW197,CODES!$A$3:$D$1348,3,FALSE)*BX197,0),IFERROR(VLOOKUP(AX197,CODES!$A$3:$D$1348,3,FALSE)*CA197,0),IFERROR(VLOOKUP(AY197,CODES!$A$3:$D$1348,3,FALSE)*CD197,0))+B197</f>
        <v>0</v>
      </c>
      <c r="AP197" s="271" t="str">
        <f t="shared" si="103"/>
        <v/>
      </c>
      <c r="AQ197" s="271" t="str">
        <f t="shared" si="104"/>
        <v/>
      </c>
      <c r="AR197" s="271" t="str">
        <f t="shared" si="105"/>
        <v/>
      </c>
      <c r="AS197" s="271" t="str">
        <f t="shared" si="106"/>
        <v/>
      </c>
      <c r="AT197" s="271" t="str">
        <f t="shared" si="107"/>
        <v/>
      </c>
      <c r="AU197" s="271" t="str">
        <f t="shared" si="108"/>
        <v/>
      </c>
      <c r="AV197" s="271" t="str">
        <f t="shared" si="109"/>
        <v/>
      </c>
      <c r="AW197" s="271" t="str">
        <f t="shared" si="110"/>
        <v/>
      </c>
      <c r="AX197" s="271" t="str">
        <f t="shared" si="111"/>
        <v/>
      </c>
      <c r="AY197" s="271" t="str">
        <f t="shared" si="112"/>
        <v/>
      </c>
      <c r="AZ197" s="258">
        <f t="shared" si="62"/>
        <v>0</v>
      </c>
      <c r="BA197" s="258">
        <f t="shared" si="63"/>
        <v>1</v>
      </c>
      <c r="BB197" s="258">
        <f t="shared" si="113"/>
        <v>0</v>
      </c>
      <c r="BC197" s="258">
        <f t="shared" si="114"/>
        <v>1</v>
      </c>
      <c r="BD197" s="258">
        <f t="shared" si="66"/>
        <v>1</v>
      </c>
      <c r="BE197" s="258">
        <f t="shared" si="115"/>
        <v>0</v>
      </c>
      <c r="BF197" s="258">
        <f t="shared" si="116"/>
        <v>1</v>
      </c>
      <c r="BG197" s="258">
        <f t="shared" si="69"/>
        <v>1</v>
      </c>
      <c r="BH197" s="258">
        <f t="shared" si="117"/>
        <v>0</v>
      </c>
      <c r="BI197" s="258">
        <f t="shared" si="118"/>
        <v>1</v>
      </c>
      <c r="BJ197" s="258">
        <f t="shared" si="72"/>
        <v>1</v>
      </c>
      <c r="BK197" s="258">
        <f t="shared" si="119"/>
        <v>0</v>
      </c>
      <c r="BL197" s="258">
        <f t="shared" si="120"/>
        <v>1</v>
      </c>
      <c r="BM197" s="258">
        <f t="shared" si="75"/>
        <v>1</v>
      </c>
      <c r="BN197" s="258">
        <f t="shared" si="121"/>
        <v>0</v>
      </c>
      <c r="BO197" s="258">
        <f t="shared" si="122"/>
        <v>1</v>
      </c>
      <c r="BP197" s="258">
        <f t="shared" si="78"/>
        <v>1</v>
      </c>
      <c r="BQ197" s="258">
        <f t="shared" si="123"/>
        <v>0</v>
      </c>
      <c r="BR197" s="258">
        <f t="shared" si="124"/>
        <v>1</v>
      </c>
      <c r="BS197" s="258">
        <f t="shared" si="81"/>
        <v>1</v>
      </c>
      <c r="BT197" s="258">
        <f t="shared" si="125"/>
        <v>0</v>
      </c>
      <c r="BU197" s="258">
        <f t="shared" si="126"/>
        <v>1</v>
      </c>
      <c r="BV197" s="258">
        <f t="shared" si="84"/>
        <v>1</v>
      </c>
      <c r="BW197" s="258">
        <f t="shared" si="127"/>
        <v>0</v>
      </c>
      <c r="BX197" s="258">
        <f t="shared" si="128"/>
        <v>1</v>
      </c>
      <c r="BY197" s="258">
        <f t="shared" si="87"/>
        <v>1</v>
      </c>
      <c r="BZ197" s="258">
        <f t="shared" si="129"/>
        <v>0</v>
      </c>
      <c r="CA197" s="258">
        <f t="shared" si="130"/>
        <v>1</v>
      </c>
      <c r="CB197" s="258">
        <f t="shared" si="90"/>
        <v>1</v>
      </c>
      <c r="CC197" s="258">
        <f t="shared" si="131"/>
        <v>0</v>
      </c>
      <c r="CD197" s="258">
        <f t="shared" si="132"/>
        <v>1</v>
      </c>
    </row>
    <row r="198" spans="1:82">
      <c r="A198" s="258" t="s">
        <v>3918</v>
      </c>
      <c r="B198" s="258">
        <v>45</v>
      </c>
      <c r="C198" s="259"/>
      <c r="D198" s="258" t="s">
        <v>3919</v>
      </c>
      <c r="E198" s="258"/>
      <c r="F198" s="258"/>
      <c r="G198" s="258">
        <v>190</v>
      </c>
      <c r="H198" s="743" t="s">
        <v>3920</v>
      </c>
      <c r="I198" s="744"/>
      <c r="J198" s="739" t="s">
        <v>3921</v>
      </c>
      <c r="K198" s="745" t="s">
        <v>3607</v>
      </c>
      <c r="L198" s="745" t="s">
        <v>3608</v>
      </c>
      <c r="M198" s="272">
        <v>25</v>
      </c>
      <c r="N198" s="508">
        <f t="shared" si="30"/>
        <v>76.33</v>
      </c>
      <c r="O198" s="510">
        <f t="shared" si="133"/>
        <v>1908.25</v>
      </c>
      <c r="P198" s="260">
        <f t="shared" si="134"/>
        <v>45</v>
      </c>
      <c r="Q198" s="261">
        <f t="shared" si="135"/>
        <v>20</v>
      </c>
      <c r="R198" s="261">
        <f t="shared" si="96"/>
        <v>0</v>
      </c>
      <c r="S198" s="262"/>
      <c r="T198" s="262"/>
      <c r="U198" s="263">
        <f t="shared" si="35"/>
        <v>1.288</v>
      </c>
      <c r="V198" s="264">
        <f>IF(E198="SP",1,IF(D198="",ExtraMargeMateriaal,(1-VLOOKUP(D198,TabelAankoop[],4,FALSE))))</f>
        <v>0.97</v>
      </c>
      <c r="W198" s="265">
        <f t="shared" si="36"/>
        <v>0.6885</v>
      </c>
      <c r="X198" s="266">
        <f t="shared" si="37"/>
        <v>1</v>
      </c>
      <c r="Y198" s="267">
        <f t="shared" si="38"/>
        <v>1.46</v>
      </c>
      <c r="Z198" s="267">
        <f t="shared" si="39"/>
        <v>1.1599999999999999</v>
      </c>
      <c r="AA198" s="268">
        <f t="shared" si="40"/>
        <v>1908.25</v>
      </c>
      <c r="AB198" s="456">
        <f t="shared" si="41"/>
        <v>1091.25</v>
      </c>
      <c r="AC198" s="457">
        <f t="shared" si="42"/>
        <v>1405.53</v>
      </c>
      <c r="AD198" s="456">
        <f t="shared" si="43"/>
        <v>502.61</v>
      </c>
      <c r="AE198" s="458">
        <f t="shared" si="44"/>
        <v>500</v>
      </c>
      <c r="AF198" s="457">
        <f t="shared" si="102"/>
        <v>8.3333333333333339</v>
      </c>
      <c r="AG198" s="456">
        <f t="shared" si="46"/>
        <v>0</v>
      </c>
      <c r="AH198" s="457">
        <f t="shared" si="47"/>
        <v>0</v>
      </c>
      <c r="AI198" s="268">
        <f t="shared" si="48"/>
        <v>43.65</v>
      </c>
      <c r="AJ198" s="269">
        <f t="shared" si="49"/>
        <v>56.221200000000003</v>
      </c>
      <c r="AK198" s="270">
        <f t="shared" si="50"/>
        <v>20.104199999999999</v>
      </c>
      <c r="AL198" s="415">
        <f t="shared" si="51"/>
        <v>0</v>
      </c>
      <c r="AM198" s="259" t="str">
        <f>IF(AP198="","",IFERROR(VLOOKUP(AP198,CODES!$A$3:$D$1348,4,FALSE),"X"))&amp;IF(AQ198="","",IFERROR(VLOOKUP(AQ198,CODES!$A$3:$D$1348,4,FALSE),"X"))&amp;IF(AR198="","",IFERROR(VLOOKUP(AR198,CODES!$A$3:$D$1348,4,FALSE),"X"))&amp;IF(AS198="","",IFERROR(VLOOKUP(AS198,CODES!$A$3:$D$1348,4,FALSE),"X"))&amp;IF(AT198="","",IFERROR(VLOOKUP(AT198,CODES!$A$3:$D$1348,4,FALSE),"X"))&amp;IF(AU198="","",IFERROR(VLOOKUP(AU198,CODES!$A$3:$D$1348,4,FALSE),"X"))&amp;IF(AV198="","",IFERROR(VLOOKUP(AV198,CODES!$A$3:$D$1348,4,FALSE),"X"))&amp;IF(AW198="","",IFERROR(VLOOKUP(AW198,CODES!$A$3:$D$1348,4,FALSE),"X"))&amp;IF(AX198="","",IFERROR(VLOOKUP(AX198,CODES!$A$3:$D$1348,4,FALSE),"X"))&amp;IF(AY198="","",IFERROR(VLOOKUP(AY198,CODES!$A$3:$D$1348,4,FALSE),"X"))</f>
        <v>20</v>
      </c>
      <c r="AN198" s="258">
        <f>SUM(IFERROR(VLOOKUP(AP198,CODES!$A$3:$D$1348,4,FALSE)*BC198,0),IFERROR(VLOOKUP(AQ198,CODES!$A$3:$D$1348,4,FALSE)*BF198,0),IFERROR(VLOOKUP(AR198,CODES!$A$3:$D$1348,4,FALSE)*BI198,0),IFERROR(VLOOKUP(AS198,CODES!$A$3:$D$1348,4,FALSE)*BL198,0),IFERROR(VLOOKUP(AT198,CODES!$A$3:$D$1348,4,FALSE)*BO198,0),IFERROR(VLOOKUP(AU198,CODES!$A$3:$D$1348,4,FALSE)*BR198,0),IFERROR(VLOOKUP(AV198,CODES!$A$3:$D$1348,4,FALSE)*BU198,0),IFERROR(VLOOKUP(AW198,CODES!$A$3:$D$1348,4,FALSE)*BX198,0),IFERROR(VLOOKUP(AX198,CODES!$A$3:$D$1348,4,FALSE)*CA198,0),IFERROR(VLOOKUP(AY198,CODES!$A$3:$D$1348,4,FALSE)*CD198,0))</f>
        <v>20</v>
      </c>
      <c r="AO198" s="258">
        <f>SUM(IFERROR(VLOOKUP(AP198,CODES!$A$3:$D$1348,3,FALSE)*BC198,0),IFERROR(VLOOKUP(AQ198,CODES!$A$3:$D$1348,3,FALSE)*BF198,0),IFERROR(VLOOKUP(AR198,CODES!$A$3:$D$1348,3,FALSE)*BI198,0),IFERROR(VLOOKUP(AS198,CODES!$A$3:$D$1348,3,FALSE)*BL198,0),IFERROR(VLOOKUP(AT198,CODES!$A$3:$D$1348,3,FALSE)*BO198,0),IFERROR(VLOOKUP(AU198,CODES!$A$3:$D$1348,3,FALSE)*BR198,0),IFERROR(VLOOKUP(AV198,CODES!$A$3:$D$1348,3,FALSE)*BU198,0),IFERROR(VLOOKUP(AW198,CODES!$A$3:$D$1348,3,FALSE)*BX198,0),IFERROR(VLOOKUP(AX198,CODES!$A$3:$D$1348,3,FALSE)*CA198,0),IFERROR(VLOOKUP(AY198,CODES!$A$3:$D$1348,3,FALSE)*CD198,0))+B198</f>
        <v>45</v>
      </c>
      <c r="AP198" s="271" t="str">
        <f t="shared" si="103"/>
        <v>20m</v>
      </c>
      <c r="AQ198" s="271" t="str">
        <f t="shared" si="104"/>
        <v/>
      </c>
      <c r="AR198" s="271" t="str">
        <f t="shared" si="105"/>
        <v/>
      </c>
      <c r="AS198" s="271" t="str">
        <f t="shared" si="106"/>
        <v/>
      </c>
      <c r="AT198" s="271" t="str">
        <f t="shared" si="107"/>
        <v/>
      </c>
      <c r="AU198" s="271" t="str">
        <f t="shared" si="108"/>
        <v/>
      </c>
      <c r="AV198" s="271" t="str">
        <f t="shared" si="109"/>
        <v/>
      </c>
      <c r="AW198" s="271" t="str">
        <f t="shared" si="110"/>
        <v/>
      </c>
      <c r="AX198" s="271" t="str">
        <f t="shared" si="111"/>
        <v/>
      </c>
      <c r="AY198" s="271" t="str">
        <f t="shared" si="112"/>
        <v/>
      </c>
      <c r="AZ198" s="258">
        <f t="shared" si="62"/>
        <v>3</v>
      </c>
      <c r="BA198" s="258">
        <f t="shared" si="63"/>
        <v>4</v>
      </c>
      <c r="BB198" s="258">
        <f t="shared" si="113"/>
        <v>0</v>
      </c>
      <c r="BC198" s="258">
        <f t="shared" si="114"/>
        <v>1</v>
      </c>
      <c r="BD198" s="258">
        <f t="shared" si="66"/>
        <v>4</v>
      </c>
      <c r="BE198" s="258">
        <f t="shared" si="115"/>
        <v>0</v>
      </c>
      <c r="BF198" s="258">
        <f t="shared" si="116"/>
        <v>1</v>
      </c>
      <c r="BG198" s="258">
        <f t="shared" si="69"/>
        <v>4</v>
      </c>
      <c r="BH198" s="258">
        <f t="shared" si="117"/>
        <v>0</v>
      </c>
      <c r="BI198" s="258">
        <f t="shared" si="118"/>
        <v>1</v>
      </c>
      <c r="BJ198" s="258">
        <f t="shared" si="72"/>
        <v>4</v>
      </c>
      <c r="BK198" s="258">
        <f t="shared" si="119"/>
        <v>0</v>
      </c>
      <c r="BL198" s="258">
        <f t="shared" si="120"/>
        <v>1</v>
      </c>
      <c r="BM198" s="258">
        <f t="shared" si="75"/>
        <v>4</v>
      </c>
      <c r="BN198" s="258">
        <f t="shared" si="121"/>
        <v>0</v>
      </c>
      <c r="BO198" s="258">
        <f t="shared" si="122"/>
        <v>1</v>
      </c>
      <c r="BP198" s="258">
        <f t="shared" si="78"/>
        <v>4</v>
      </c>
      <c r="BQ198" s="258">
        <f t="shared" si="123"/>
        <v>0</v>
      </c>
      <c r="BR198" s="258">
        <f t="shared" si="124"/>
        <v>1</v>
      </c>
      <c r="BS198" s="258">
        <f t="shared" si="81"/>
        <v>4</v>
      </c>
      <c r="BT198" s="258">
        <f t="shared" si="125"/>
        <v>0</v>
      </c>
      <c r="BU198" s="258">
        <f t="shared" si="126"/>
        <v>1</v>
      </c>
      <c r="BV198" s="258">
        <f t="shared" si="84"/>
        <v>4</v>
      </c>
      <c r="BW198" s="258">
        <f t="shared" si="127"/>
        <v>0</v>
      </c>
      <c r="BX198" s="258">
        <f t="shared" si="128"/>
        <v>1</v>
      </c>
      <c r="BY198" s="258">
        <f t="shared" si="87"/>
        <v>4</v>
      </c>
      <c r="BZ198" s="258">
        <f t="shared" si="129"/>
        <v>0</v>
      </c>
      <c r="CA198" s="258">
        <f t="shared" si="130"/>
        <v>1</v>
      </c>
      <c r="CB198" s="258">
        <f t="shared" si="90"/>
        <v>4</v>
      </c>
      <c r="CC198" s="258">
        <f t="shared" si="131"/>
        <v>0</v>
      </c>
      <c r="CD198" s="258">
        <f t="shared" si="132"/>
        <v>1</v>
      </c>
    </row>
    <row r="199" spans="1:82">
      <c r="A199" s="258" t="s">
        <v>3918</v>
      </c>
      <c r="B199" s="258">
        <v>53</v>
      </c>
      <c r="C199" s="259"/>
      <c r="D199" s="258" t="s">
        <v>3919</v>
      </c>
      <c r="E199" s="258"/>
      <c r="F199" s="258"/>
      <c r="G199" s="258">
        <v>191</v>
      </c>
      <c r="H199" s="743" t="s">
        <v>3922</v>
      </c>
      <c r="I199" s="744"/>
      <c r="J199" s="739" t="s">
        <v>3923</v>
      </c>
      <c r="K199" s="745" t="s">
        <v>3607</v>
      </c>
      <c r="L199" s="745" t="s">
        <v>3608</v>
      </c>
      <c r="M199" s="272">
        <v>23</v>
      </c>
      <c r="N199" s="508">
        <f t="shared" si="30"/>
        <v>86.32</v>
      </c>
      <c r="O199" s="510">
        <f t="shared" si="133"/>
        <v>1985.36</v>
      </c>
      <c r="P199" s="260">
        <f t="shared" si="134"/>
        <v>53</v>
      </c>
      <c r="Q199" s="261">
        <f t="shared" si="135"/>
        <v>20</v>
      </c>
      <c r="R199" s="261">
        <f t="shared" si="96"/>
        <v>0</v>
      </c>
      <c r="S199" s="262"/>
      <c r="T199" s="262"/>
      <c r="U199" s="263">
        <f t="shared" si="35"/>
        <v>1.288</v>
      </c>
      <c r="V199" s="264">
        <f>IF(E199="SP",1,IF(D199="",ExtraMargeMateriaal,(1-VLOOKUP(D199,TabelAankoop[],4,FALSE))))</f>
        <v>0.97</v>
      </c>
      <c r="W199" s="265">
        <f t="shared" si="36"/>
        <v>0.6885</v>
      </c>
      <c r="X199" s="266">
        <f t="shared" si="37"/>
        <v>1</v>
      </c>
      <c r="Y199" s="267">
        <f t="shared" si="38"/>
        <v>1.46</v>
      </c>
      <c r="Z199" s="267">
        <f t="shared" si="39"/>
        <v>1.1599999999999999</v>
      </c>
      <c r="AA199" s="268">
        <f t="shared" si="40"/>
        <v>1985.36</v>
      </c>
      <c r="AB199" s="456">
        <f t="shared" si="41"/>
        <v>1182.43</v>
      </c>
      <c r="AC199" s="457">
        <f t="shared" si="42"/>
        <v>1522.97</v>
      </c>
      <c r="AD199" s="456">
        <f t="shared" si="43"/>
        <v>462.4</v>
      </c>
      <c r="AE199" s="458">
        <f t="shared" si="44"/>
        <v>460</v>
      </c>
      <c r="AF199" s="457">
        <f t="shared" si="102"/>
        <v>7.666666666666667</v>
      </c>
      <c r="AG199" s="456">
        <f t="shared" si="46"/>
        <v>0</v>
      </c>
      <c r="AH199" s="457">
        <f t="shared" si="47"/>
        <v>0</v>
      </c>
      <c r="AI199" s="268">
        <f t="shared" si="48"/>
        <v>51.41</v>
      </c>
      <c r="AJ199" s="269">
        <f t="shared" si="49"/>
        <v>66.216079999999991</v>
      </c>
      <c r="AK199" s="270">
        <f t="shared" si="50"/>
        <v>20.104199999999999</v>
      </c>
      <c r="AL199" s="415">
        <f t="shared" si="51"/>
        <v>0</v>
      </c>
      <c r="AM199" s="259" t="str">
        <f>IF(AP199="","",IFERROR(VLOOKUP(AP199,CODES!$A$3:$D$1348,4,FALSE),"X"))&amp;IF(AQ199="","",IFERROR(VLOOKUP(AQ199,CODES!$A$3:$D$1348,4,FALSE),"X"))&amp;IF(AR199="","",IFERROR(VLOOKUP(AR199,CODES!$A$3:$D$1348,4,FALSE),"X"))&amp;IF(AS199="","",IFERROR(VLOOKUP(AS199,CODES!$A$3:$D$1348,4,FALSE),"X"))&amp;IF(AT199="","",IFERROR(VLOOKUP(AT199,CODES!$A$3:$D$1348,4,FALSE),"X"))&amp;IF(AU199="","",IFERROR(VLOOKUP(AU199,CODES!$A$3:$D$1348,4,FALSE),"X"))&amp;IF(AV199="","",IFERROR(VLOOKUP(AV199,CODES!$A$3:$D$1348,4,FALSE),"X"))&amp;IF(AW199="","",IFERROR(VLOOKUP(AW199,CODES!$A$3:$D$1348,4,FALSE),"X"))&amp;IF(AX199="","",IFERROR(VLOOKUP(AX199,CODES!$A$3:$D$1348,4,FALSE),"X"))&amp;IF(AY199="","",IFERROR(VLOOKUP(AY199,CODES!$A$3:$D$1348,4,FALSE),"X"))</f>
        <v>20</v>
      </c>
      <c r="AN199" s="258">
        <f>SUM(IFERROR(VLOOKUP(AP199,CODES!$A$3:$D$1348,4,FALSE)*BC199,0),IFERROR(VLOOKUP(AQ199,CODES!$A$3:$D$1348,4,FALSE)*BF199,0),IFERROR(VLOOKUP(AR199,CODES!$A$3:$D$1348,4,FALSE)*BI199,0),IFERROR(VLOOKUP(AS199,CODES!$A$3:$D$1348,4,FALSE)*BL199,0),IFERROR(VLOOKUP(AT199,CODES!$A$3:$D$1348,4,FALSE)*BO199,0),IFERROR(VLOOKUP(AU199,CODES!$A$3:$D$1348,4,FALSE)*BR199,0),IFERROR(VLOOKUP(AV199,CODES!$A$3:$D$1348,4,FALSE)*BU199,0),IFERROR(VLOOKUP(AW199,CODES!$A$3:$D$1348,4,FALSE)*BX199,0),IFERROR(VLOOKUP(AX199,CODES!$A$3:$D$1348,4,FALSE)*CA199,0),IFERROR(VLOOKUP(AY199,CODES!$A$3:$D$1348,4,FALSE)*CD199,0))</f>
        <v>20</v>
      </c>
      <c r="AO199" s="258">
        <f>SUM(IFERROR(VLOOKUP(AP199,CODES!$A$3:$D$1348,3,FALSE)*BC199,0),IFERROR(VLOOKUP(AQ199,CODES!$A$3:$D$1348,3,FALSE)*BF199,0),IFERROR(VLOOKUP(AR199,CODES!$A$3:$D$1348,3,FALSE)*BI199,0),IFERROR(VLOOKUP(AS199,CODES!$A$3:$D$1348,3,FALSE)*BL199,0),IFERROR(VLOOKUP(AT199,CODES!$A$3:$D$1348,3,FALSE)*BO199,0),IFERROR(VLOOKUP(AU199,CODES!$A$3:$D$1348,3,FALSE)*BR199,0),IFERROR(VLOOKUP(AV199,CODES!$A$3:$D$1348,3,FALSE)*BU199,0),IFERROR(VLOOKUP(AW199,CODES!$A$3:$D$1348,3,FALSE)*BX199,0),IFERROR(VLOOKUP(AX199,CODES!$A$3:$D$1348,3,FALSE)*CA199,0),IFERROR(VLOOKUP(AY199,CODES!$A$3:$D$1348,3,FALSE)*CD199,0))+B199</f>
        <v>53</v>
      </c>
      <c r="AP199" s="271" t="str">
        <f t="shared" si="103"/>
        <v>20m</v>
      </c>
      <c r="AQ199" s="271" t="str">
        <f t="shared" si="104"/>
        <v/>
      </c>
      <c r="AR199" s="271" t="str">
        <f t="shared" si="105"/>
        <v/>
      </c>
      <c r="AS199" s="271" t="str">
        <f t="shared" si="106"/>
        <v/>
      </c>
      <c r="AT199" s="271" t="str">
        <f t="shared" si="107"/>
        <v/>
      </c>
      <c r="AU199" s="271" t="str">
        <f t="shared" si="108"/>
        <v/>
      </c>
      <c r="AV199" s="271" t="str">
        <f t="shared" si="109"/>
        <v/>
      </c>
      <c r="AW199" s="271" t="str">
        <f t="shared" si="110"/>
        <v/>
      </c>
      <c r="AX199" s="271" t="str">
        <f t="shared" si="111"/>
        <v/>
      </c>
      <c r="AY199" s="271" t="str">
        <f t="shared" si="112"/>
        <v/>
      </c>
      <c r="AZ199" s="258">
        <f t="shared" si="62"/>
        <v>3</v>
      </c>
      <c r="BA199" s="258">
        <f t="shared" si="63"/>
        <v>4</v>
      </c>
      <c r="BB199" s="258">
        <f t="shared" si="113"/>
        <v>0</v>
      </c>
      <c r="BC199" s="258">
        <f t="shared" si="114"/>
        <v>1</v>
      </c>
      <c r="BD199" s="258">
        <f t="shared" si="66"/>
        <v>4</v>
      </c>
      <c r="BE199" s="258">
        <f t="shared" si="115"/>
        <v>0</v>
      </c>
      <c r="BF199" s="258">
        <f t="shared" si="116"/>
        <v>1</v>
      </c>
      <c r="BG199" s="258">
        <f t="shared" si="69"/>
        <v>4</v>
      </c>
      <c r="BH199" s="258">
        <f t="shared" si="117"/>
        <v>0</v>
      </c>
      <c r="BI199" s="258">
        <f t="shared" si="118"/>
        <v>1</v>
      </c>
      <c r="BJ199" s="258">
        <f t="shared" si="72"/>
        <v>4</v>
      </c>
      <c r="BK199" s="258">
        <f t="shared" si="119"/>
        <v>0</v>
      </c>
      <c r="BL199" s="258">
        <f t="shared" si="120"/>
        <v>1</v>
      </c>
      <c r="BM199" s="258">
        <f t="shared" si="75"/>
        <v>4</v>
      </c>
      <c r="BN199" s="258">
        <f t="shared" si="121"/>
        <v>0</v>
      </c>
      <c r="BO199" s="258">
        <f t="shared" si="122"/>
        <v>1</v>
      </c>
      <c r="BP199" s="258">
        <f t="shared" si="78"/>
        <v>4</v>
      </c>
      <c r="BQ199" s="258">
        <f t="shared" si="123"/>
        <v>0</v>
      </c>
      <c r="BR199" s="258">
        <f t="shared" si="124"/>
        <v>1</v>
      </c>
      <c r="BS199" s="258">
        <f t="shared" si="81"/>
        <v>4</v>
      </c>
      <c r="BT199" s="258">
        <f t="shared" si="125"/>
        <v>0</v>
      </c>
      <c r="BU199" s="258">
        <f t="shared" si="126"/>
        <v>1</v>
      </c>
      <c r="BV199" s="258">
        <f t="shared" si="84"/>
        <v>4</v>
      </c>
      <c r="BW199" s="258">
        <f t="shared" si="127"/>
        <v>0</v>
      </c>
      <c r="BX199" s="258">
        <f t="shared" si="128"/>
        <v>1</v>
      </c>
      <c r="BY199" s="258">
        <f t="shared" si="87"/>
        <v>4</v>
      </c>
      <c r="BZ199" s="258">
        <f t="shared" si="129"/>
        <v>0</v>
      </c>
      <c r="CA199" s="258">
        <f t="shared" si="130"/>
        <v>1</v>
      </c>
      <c r="CB199" s="258">
        <f t="shared" si="90"/>
        <v>4</v>
      </c>
      <c r="CC199" s="258">
        <f t="shared" si="131"/>
        <v>0</v>
      </c>
      <c r="CD199" s="258">
        <f t="shared" si="132"/>
        <v>1</v>
      </c>
    </row>
    <row r="200" spans="1:82" ht="28.9">
      <c r="A200" s="258" t="s">
        <v>3918</v>
      </c>
      <c r="B200" s="258">
        <v>60</v>
      </c>
      <c r="C200" s="259"/>
      <c r="D200" s="258" t="s">
        <v>3919</v>
      </c>
      <c r="E200" s="258"/>
      <c r="F200" s="258"/>
      <c r="G200" s="258">
        <v>192</v>
      </c>
      <c r="H200" s="743" t="s">
        <v>3924</v>
      </c>
      <c r="I200" s="744"/>
      <c r="J200" s="739" t="s">
        <v>3925</v>
      </c>
      <c r="K200" s="745" t="s">
        <v>3607</v>
      </c>
      <c r="L200" s="745" t="s">
        <v>3608</v>
      </c>
      <c r="M200" s="272">
        <v>16</v>
      </c>
      <c r="N200" s="508">
        <f t="shared" si="30"/>
        <v>95.07</v>
      </c>
      <c r="O200" s="510">
        <f t="shared" si="133"/>
        <v>1521.12</v>
      </c>
      <c r="P200" s="260">
        <f t="shared" si="134"/>
        <v>60</v>
      </c>
      <c r="Q200" s="261">
        <f t="shared" si="135"/>
        <v>20</v>
      </c>
      <c r="R200" s="261">
        <f t="shared" si="96"/>
        <v>0</v>
      </c>
      <c r="S200" s="262"/>
      <c r="T200" s="262"/>
      <c r="U200" s="263">
        <f t="shared" si="35"/>
        <v>1.288</v>
      </c>
      <c r="V200" s="264">
        <f>IF(E200="SP",1,IF(D200="",ExtraMargeMateriaal,(1-VLOOKUP(D200,TabelAankoop[],4,FALSE))))</f>
        <v>0.97</v>
      </c>
      <c r="W200" s="265">
        <f t="shared" si="36"/>
        <v>0.6885</v>
      </c>
      <c r="X200" s="266">
        <f t="shared" si="37"/>
        <v>1</v>
      </c>
      <c r="Y200" s="267">
        <f t="shared" si="38"/>
        <v>1.46</v>
      </c>
      <c r="Z200" s="267">
        <f t="shared" si="39"/>
        <v>1.1599999999999999</v>
      </c>
      <c r="AA200" s="268">
        <f t="shared" si="40"/>
        <v>1521.12</v>
      </c>
      <c r="AB200" s="456">
        <f t="shared" si="41"/>
        <v>931.2</v>
      </c>
      <c r="AC200" s="457">
        <f t="shared" si="42"/>
        <v>1199.3900000000001</v>
      </c>
      <c r="AD200" s="456">
        <f t="shared" si="43"/>
        <v>321.67</v>
      </c>
      <c r="AE200" s="458">
        <f t="shared" si="44"/>
        <v>320</v>
      </c>
      <c r="AF200" s="457">
        <f t="shared" si="102"/>
        <v>5.333333333333333</v>
      </c>
      <c r="AG200" s="456">
        <f t="shared" si="46"/>
        <v>0</v>
      </c>
      <c r="AH200" s="457">
        <f t="shared" si="47"/>
        <v>0</v>
      </c>
      <c r="AI200" s="268">
        <f t="shared" si="48"/>
        <v>58.199999999999996</v>
      </c>
      <c r="AJ200" s="269">
        <f t="shared" si="49"/>
        <v>74.96159999999999</v>
      </c>
      <c r="AK200" s="270">
        <f t="shared" si="50"/>
        <v>20.104199999999999</v>
      </c>
      <c r="AL200" s="415">
        <f t="shared" si="51"/>
        <v>0</v>
      </c>
      <c r="AM200" s="259" t="str">
        <f>IF(AP200="","",IFERROR(VLOOKUP(AP200,CODES!$A$3:$D$1348,4,FALSE),"X"))&amp;IF(AQ200="","",IFERROR(VLOOKUP(AQ200,CODES!$A$3:$D$1348,4,FALSE),"X"))&amp;IF(AR200="","",IFERROR(VLOOKUP(AR200,CODES!$A$3:$D$1348,4,FALSE),"X"))&amp;IF(AS200="","",IFERROR(VLOOKUP(AS200,CODES!$A$3:$D$1348,4,FALSE),"X"))&amp;IF(AT200="","",IFERROR(VLOOKUP(AT200,CODES!$A$3:$D$1348,4,FALSE),"X"))&amp;IF(AU200="","",IFERROR(VLOOKUP(AU200,CODES!$A$3:$D$1348,4,FALSE),"X"))&amp;IF(AV200="","",IFERROR(VLOOKUP(AV200,CODES!$A$3:$D$1348,4,FALSE),"X"))&amp;IF(AW200="","",IFERROR(VLOOKUP(AW200,CODES!$A$3:$D$1348,4,FALSE),"X"))&amp;IF(AX200="","",IFERROR(VLOOKUP(AX200,CODES!$A$3:$D$1348,4,FALSE),"X"))&amp;IF(AY200="","",IFERROR(VLOOKUP(AY200,CODES!$A$3:$D$1348,4,FALSE),"X"))</f>
        <v>20</v>
      </c>
      <c r="AN200" s="258">
        <f>SUM(IFERROR(VLOOKUP(AP200,CODES!$A$3:$D$1348,4,FALSE)*BC200,0),IFERROR(VLOOKUP(AQ200,CODES!$A$3:$D$1348,4,FALSE)*BF200,0),IFERROR(VLOOKUP(AR200,CODES!$A$3:$D$1348,4,FALSE)*BI200,0),IFERROR(VLOOKUP(AS200,CODES!$A$3:$D$1348,4,FALSE)*BL200,0),IFERROR(VLOOKUP(AT200,CODES!$A$3:$D$1348,4,FALSE)*BO200,0),IFERROR(VLOOKUP(AU200,CODES!$A$3:$D$1348,4,FALSE)*BR200,0),IFERROR(VLOOKUP(AV200,CODES!$A$3:$D$1348,4,FALSE)*BU200,0),IFERROR(VLOOKUP(AW200,CODES!$A$3:$D$1348,4,FALSE)*BX200,0),IFERROR(VLOOKUP(AX200,CODES!$A$3:$D$1348,4,FALSE)*CA200,0),IFERROR(VLOOKUP(AY200,CODES!$A$3:$D$1348,4,FALSE)*CD200,0))</f>
        <v>20</v>
      </c>
      <c r="AO200" s="258">
        <f>SUM(IFERROR(VLOOKUP(AP200,CODES!$A$3:$D$1348,3,FALSE)*BC200,0),IFERROR(VLOOKUP(AQ200,CODES!$A$3:$D$1348,3,FALSE)*BF200,0),IFERROR(VLOOKUP(AR200,CODES!$A$3:$D$1348,3,FALSE)*BI200,0),IFERROR(VLOOKUP(AS200,CODES!$A$3:$D$1348,3,FALSE)*BL200,0),IFERROR(VLOOKUP(AT200,CODES!$A$3:$D$1348,3,FALSE)*BO200,0),IFERROR(VLOOKUP(AU200,CODES!$A$3:$D$1348,3,FALSE)*BR200,0),IFERROR(VLOOKUP(AV200,CODES!$A$3:$D$1348,3,FALSE)*BU200,0),IFERROR(VLOOKUP(AW200,CODES!$A$3:$D$1348,3,FALSE)*BX200,0),IFERROR(VLOOKUP(AX200,CODES!$A$3:$D$1348,3,FALSE)*CA200,0),IFERROR(VLOOKUP(AY200,CODES!$A$3:$D$1348,3,FALSE)*CD200,0))+B200</f>
        <v>60</v>
      </c>
      <c r="AP200" s="271" t="str">
        <f t="shared" si="103"/>
        <v>20m</v>
      </c>
      <c r="AQ200" s="271" t="str">
        <f t="shared" si="104"/>
        <v/>
      </c>
      <c r="AR200" s="271" t="str">
        <f t="shared" si="105"/>
        <v/>
      </c>
      <c r="AS200" s="271" t="str">
        <f t="shared" si="106"/>
        <v/>
      </c>
      <c r="AT200" s="271" t="str">
        <f t="shared" si="107"/>
        <v/>
      </c>
      <c r="AU200" s="271" t="str">
        <f t="shared" si="108"/>
        <v/>
      </c>
      <c r="AV200" s="271" t="str">
        <f t="shared" si="109"/>
        <v/>
      </c>
      <c r="AW200" s="271" t="str">
        <f t="shared" si="110"/>
        <v/>
      </c>
      <c r="AX200" s="271" t="str">
        <f t="shared" si="111"/>
        <v/>
      </c>
      <c r="AY200" s="271" t="str">
        <f t="shared" si="112"/>
        <v/>
      </c>
      <c r="AZ200" s="258">
        <f t="shared" si="62"/>
        <v>3</v>
      </c>
      <c r="BA200" s="258">
        <f t="shared" si="63"/>
        <v>4</v>
      </c>
      <c r="BB200" s="258">
        <f t="shared" si="113"/>
        <v>0</v>
      </c>
      <c r="BC200" s="258">
        <f t="shared" si="114"/>
        <v>1</v>
      </c>
      <c r="BD200" s="258">
        <f t="shared" si="66"/>
        <v>4</v>
      </c>
      <c r="BE200" s="258">
        <f t="shared" si="115"/>
        <v>0</v>
      </c>
      <c r="BF200" s="258">
        <f t="shared" si="116"/>
        <v>1</v>
      </c>
      <c r="BG200" s="258">
        <f t="shared" si="69"/>
        <v>4</v>
      </c>
      <c r="BH200" s="258">
        <f t="shared" si="117"/>
        <v>0</v>
      </c>
      <c r="BI200" s="258">
        <f t="shared" si="118"/>
        <v>1</v>
      </c>
      <c r="BJ200" s="258">
        <f t="shared" si="72"/>
        <v>4</v>
      </c>
      <c r="BK200" s="258">
        <f t="shared" si="119"/>
        <v>0</v>
      </c>
      <c r="BL200" s="258">
        <f t="shared" si="120"/>
        <v>1</v>
      </c>
      <c r="BM200" s="258">
        <f t="shared" si="75"/>
        <v>4</v>
      </c>
      <c r="BN200" s="258">
        <f t="shared" si="121"/>
        <v>0</v>
      </c>
      <c r="BO200" s="258">
        <f t="shared" si="122"/>
        <v>1</v>
      </c>
      <c r="BP200" s="258">
        <f t="shared" si="78"/>
        <v>4</v>
      </c>
      <c r="BQ200" s="258">
        <f t="shared" si="123"/>
        <v>0</v>
      </c>
      <c r="BR200" s="258">
        <f t="shared" si="124"/>
        <v>1</v>
      </c>
      <c r="BS200" s="258">
        <f t="shared" si="81"/>
        <v>4</v>
      </c>
      <c r="BT200" s="258">
        <f t="shared" si="125"/>
        <v>0</v>
      </c>
      <c r="BU200" s="258">
        <f t="shared" si="126"/>
        <v>1</v>
      </c>
      <c r="BV200" s="258">
        <f t="shared" si="84"/>
        <v>4</v>
      </c>
      <c r="BW200" s="258">
        <f t="shared" si="127"/>
        <v>0</v>
      </c>
      <c r="BX200" s="258">
        <f t="shared" si="128"/>
        <v>1</v>
      </c>
      <c r="BY200" s="258">
        <f t="shared" si="87"/>
        <v>4</v>
      </c>
      <c r="BZ200" s="258">
        <f t="shared" si="129"/>
        <v>0</v>
      </c>
      <c r="CA200" s="258">
        <f t="shared" si="130"/>
        <v>1</v>
      </c>
      <c r="CB200" s="258">
        <f t="shared" si="90"/>
        <v>4</v>
      </c>
      <c r="CC200" s="258">
        <f t="shared" si="131"/>
        <v>0</v>
      </c>
      <c r="CD200" s="258">
        <f t="shared" si="132"/>
        <v>1</v>
      </c>
    </row>
    <row r="201" spans="1:82" ht="28.9">
      <c r="A201" s="258" t="s">
        <v>3918</v>
      </c>
      <c r="B201" s="258">
        <v>58</v>
      </c>
      <c r="C201" s="259"/>
      <c r="D201" s="258" t="s">
        <v>3919</v>
      </c>
      <c r="E201" s="258"/>
      <c r="F201" s="258"/>
      <c r="G201" s="258">
        <v>193</v>
      </c>
      <c r="H201" s="743" t="s">
        <v>3926</v>
      </c>
      <c r="I201" s="744"/>
      <c r="J201" s="739" t="s">
        <v>3927</v>
      </c>
      <c r="K201" s="745" t="s">
        <v>3607</v>
      </c>
      <c r="L201" s="745" t="s">
        <v>3608</v>
      </c>
      <c r="M201" s="272">
        <v>14</v>
      </c>
      <c r="N201" s="508">
        <f t="shared" si="30"/>
        <v>92.57</v>
      </c>
      <c r="O201" s="510">
        <f t="shared" si="133"/>
        <v>1295.98</v>
      </c>
      <c r="P201" s="260">
        <f t="shared" si="134"/>
        <v>58</v>
      </c>
      <c r="Q201" s="261">
        <f t="shared" si="135"/>
        <v>20</v>
      </c>
      <c r="R201" s="261">
        <f t="shared" si="96"/>
        <v>0</v>
      </c>
      <c r="S201" s="262"/>
      <c r="T201" s="262"/>
      <c r="U201" s="263">
        <f t="shared" si="35"/>
        <v>1.288</v>
      </c>
      <c r="V201" s="264">
        <f>IF(E201="SP",1,IF(D201="",ExtraMargeMateriaal,(1-VLOOKUP(D201,TabelAankoop[],4,FALSE))))</f>
        <v>0.97</v>
      </c>
      <c r="W201" s="265">
        <f t="shared" si="36"/>
        <v>0.6885</v>
      </c>
      <c r="X201" s="266">
        <f t="shared" si="37"/>
        <v>1</v>
      </c>
      <c r="Y201" s="267">
        <f t="shared" si="38"/>
        <v>1.46</v>
      </c>
      <c r="Z201" s="267">
        <f t="shared" si="39"/>
        <v>1.1599999999999999</v>
      </c>
      <c r="AA201" s="268">
        <f t="shared" si="40"/>
        <v>1295.98</v>
      </c>
      <c r="AB201" s="456">
        <f t="shared" si="41"/>
        <v>787.64</v>
      </c>
      <c r="AC201" s="457">
        <f t="shared" si="42"/>
        <v>1014.48</v>
      </c>
      <c r="AD201" s="456">
        <f t="shared" si="43"/>
        <v>281.45999999999998</v>
      </c>
      <c r="AE201" s="458">
        <f t="shared" si="44"/>
        <v>280</v>
      </c>
      <c r="AF201" s="457">
        <f t="shared" si="102"/>
        <v>4.666666666666667</v>
      </c>
      <c r="AG201" s="456">
        <f t="shared" si="46"/>
        <v>0</v>
      </c>
      <c r="AH201" s="457">
        <f t="shared" si="47"/>
        <v>0</v>
      </c>
      <c r="AI201" s="268">
        <f t="shared" si="48"/>
        <v>56.26</v>
      </c>
      <c r="AJ201" s="269">
        <f t="shared" si="49"/>
        <v>72.462879999999998</v>
      </c>
      <c r="AK201" s="270">
        <f t="shared" si="50"/>
        <v>20.104199999999999</v>
      </c>
      <c r="AL201" s="415">
        <f t="shared" si="51"/>
        <v>0</v>
      </c>
      <c r="AM201" s="259" t="str">
        <f>IF(AP201="","",IFERROR(VLOOKUP(AP201,CODES!$A$3:$D$1348,4,FALSE),"X"))&amp;IF(AQ201="","",IFERROR(VLOOKUP(AQ201,CODES!$A$3:$D$1348,4,FALSE),"X"))&amp;IF(AR201="","",IFERROR(VLOOKUP(AR201,CODES!$A$3:$D$1348,4,FALSE),"X"))&amp;IF(AS201="","",IFERROR(VLOOKUP(AS201,CODES!$A$3:$D$1348,4,FALSE),"X"))&amp;IF(AT201="","",IFERROR(VLOOKUP(AT201,CODES!$A$3:$D$1348,4,FALSE),"X"))&amp;IF(AU201="","",IFERROR(VLOOKUP(AU201,CODES!$A$3:$D$1348,4,FALSE),"X"))&amp;IF(AV201="","",IFERROR(VLOOKUP(AV201,CODES!$A$3:$D$1348,4,FALSE),"X"))&amp;IF(AW201="","",IFERROR(VLOOKUP(AW201,CODES!$A$3:$D$1348,4,FALSE),"X"))&amp;IF(AX201="","",IFERROR(VLOOKUP(AX201,CODES!$A$3:$D$1348,4,FALSE),"X"))&amp;IF(AY201="","",IFERROR(VLOOKUP(AY201,CODES!$A$3:$D$1348,4,FALSE),"X"))</f>
        <v>20</v>
      </c>
      <c r="AN201" s="258">
        <f>SUM(IFERROR(VLOOKUP(AP201,CODES!$A$3:$D$1348,4,FALSE)*BC201,0),IFERROR(VLOOKUP(AQ201,CODES!$A$3:$D$1348,4,FALSE)*BF201,0),IFERROR(VLOOKUP(AR201,CODES!$A$3:$D$1348,4,FALSE)*BI201,0),IFERROR(VLOOKUP(AS201,CODES!$A$3:$D$1348,4,FALSE)*BL201,0),IFERROR(VLOOKUP(AT201,CODES!$A$3:$D$1348,4,FALSE)*BO201,0),IFERROR(VLOOKUP(AU201,CODES!$A$3:$D$1348,4,FALSE)*BR201,0),IFERROR(VLOOKUP(AV201,CODES!$A$3:$D$1348,4,FALSE)*BU201,0),IFERROR(VLOOKUP(AW201,CODES!$A$3:$D$1348,4,FALSE)*BX201,0),IFERROR(VLOOKUP(AX201,CODES!$A$3:$D$1348,4,FALSE)*CA201,0),IFERROR(VLOOKUP(AY201,CODES!$A$3:$D$1348,4,FALSE)*CD201,0))</f>
        <v>20</v>
      </c>
      <c r="AO201" s="258">
        <f>SUM(IFERROR(VLOOKUP(AP201,CODES!$A$3:$D$1348,3,FALSE)*BC201,0),IFERROR(VLOOKUP(AQ201,CODES!$A$3:$D$1348,3,FALSE)*BF201,0),IFERROR(VLOOKUP(AR201,CODES!$A$3:$D$1348,3,FALSE)*BI201,0),IFERROR(VLOOKUP(AS201,CODES!$A$3:$D$1348,3,FALSE)*BL201,0),IFERROR(VLOOKUP(AT201,CODES!$A$3:$D$1348,3,FALSE)*BO201,0),IFERROR(VLOOKUP(AU201,CODES!$A$3:$D$1348,3,FALSE)*BR201,0),IFERROR(VLOOKUP(AV201,CODES!$A$3:$D$1348,3,FALSE)*BU201,0),IFERROR(VLOOKUP(AW201,CODES!$A$3:$D$1348,3,FALSE)*BX201,0),IFERROR(VLOOKUP(AX201,CODES!$A$3:$D$1348,3,FALSE)*CA201,0),IFERROR(VLOOKUP(AY201,CODES!$A$3:$D$1348,3,FALSE)*CD201,0))+B201</f>
        <v>58</v>
      </c>
      <c r="AP201" s="271" t="str">
        <f t="shared" si="103"/>
        <v>20m</v>
      </c>
      <c r="AQ201" s="271" t="str">
        <f t="shared" si="104"/>
        <v/>
      </c>
      <c r="AR201" s="271" t="str">
        <f t="shared" si="105"/>
        <v/>
      </c>
      <c r="AS201" s="271" t="str">
        <f t="shared" si="106"/>
        <v/>
      </c>
      <c r="AT201" s="271" t="str">
        <f t="shared" si="107"/>
        <v/>
      </c>
      <c r="AU201" s="271" t="str">
        <f t="shared" si="108"/>
        <v/>
      </c>
      <c r="AV201" s="271" t="str">
        <f t="shared" si="109"/>
        <v/>
      </c>
      <c r="AW201" s="271" t="str">
        <f t="shared" si="110"/>
        <v/>
      </c>
      <c r="AX201" s="271" t="str">
        <f t="shared" si="111"/>
        <v/>
      </c>
      <c r="AY201" s="271" t="str">
        <f t="shared" si="112"/>
        <v/>
      </c>
      <c r="AZ201" s="258">
        <f t="shared" si="62"/>
        <v>3</v>
      </c>
      <c r="BA201" s="258">
        <f t="shared" si="63"/>
        <v>4</v>
      </c>
      <c r="BB201" s="258">
        <f t="shared" si="113"/>
        <v>0</v>
      </c>
      <c r="BC201" s="258">
        <f t="shared" si="114"/>
        <v>1</v>
      </c>
      <c r="BD201" s="258">
        <f t="shared" si="66"/>
        <v>4</v>
      </c>
      <c r="BE201" s="258">
        <f t="shared" si="115"/>
        <v>0</v>
      </c>
      <c r="BF201" s="258">
        <f t="shared" si="116"/>
        <v>1</v>
      </c>
      <c r="BG201" s="258">
        <f t="shared" si="69"/>
        <v>4</v>
      </c>
      <c r="BH201" s="258">
        <f t="shared" si="117"/>
        <v>0</v>
      </c>
      <c r="BI201" s="258">
        <f t="shared" si="118"/>
        <v>1</v>
      </c>
      <c r="BJ201" s="258">
        <f t="shared" si="72"/>
        <v>4</v>
      </c>
      <c r="BK201" s="258">
        <f t="shared" si="119"/>
        <v>0</v>
      </c>
      <c r="BL201" s="258">
        <f t="shared" si="120"/>
        <v>1</v>
      </c>
      <c r="BM201" s="258">
        <f t="shared" si="75"/>
        <v>4</v>
      </c>
      <c r="BN201" s="258">
        <f t="shared" si="121"/>
        <v>0</v>
      </c>
      <c r="BO201" s="258">
        <f t="shared" si="122"/>
        <v>1</v>
      </c>
      <c r="BP201" s="258">
        <f t="shared" si="78"/>
        <v>4</v>
      </c>
      <c r="BQ201" s="258">
        <f t="shared" si="123"/>
        <v>0</v>
      </c>
      <c r="BR201" s="258">
        <f t="shared" si="124"/>
        <v>1</v>
      </c>
      <c r="BS201" s="258">
        <f t="shared" si="81"/>
        <v>4</v>
      </c>
      <c r="BT201" s="258">
        <f t="shared" si="125"/>
        <v>0</v>
      </c>
      <c r="BU201" s="258">
        <f t="shared" si="126"/>
        <v>1</v>
      </c>
      <c r="BV201" s="258">
        <f t="shared" si="84"/>
        <v>4</v>
      </c>
      <c r="BW201" s="258">
        <f t="shared" si="127"/>
        <v>0</v>
      </c>
      <c r="BX201" s="258">
        <f t="shared" si="128"/>
        <v>1</v>
      </c>
      <c r="BY201" s="258">
        <f t="shared" si="87"/>
        <v>4</v>
      </c>
      <c r="BZ201" s="258">
        <f t="shared" si="129"/>
        <v>0</v>
      </c>
      <c r="CA201" s="258">
        <f t="shared" si="130"/>
        <v>1</v>
      </c>
      <c r="CB201" s="258">
        <f t="shared" si="90"/>
        <v>4</v>
      </c>
      <c r="CC201" s="258">
        <f t="shared" si="131"/>
        <v>0</v>
      </c>
      <c r="CD201" s="258">
        <f t="shared" si="132"/>
        <v>1</v>
      </c>
    </row>
    <row r="202" spans="1:82" ht="28.9">
      <c r="A202" s="258" t="s">
        <v>3918</v>
      </c>
      <c r="B202" s="258">
        <v>64</v>
      </c>
      <c r="C202" s="259"/>
      <c r="D202" s="258" t="s">
        <v>3919</v>
      </c>
      <c r="E202" s="258"/>
      <c r="F202" s="258"/>
      <c r="G202" s="258">
        <v>194</v>
      </c>
      <c r="H202" s="743" t="s">
        <v>3928</v>
      </c>
      <c r="I202" s="744"/>
      <c r="J202" s="739" t="s">
        <v>3929</v>
      </c>
      <c r="K202" s="745" t="s">
        <v>3607</v>
      </c>
      <c r="L202" s="745" t="s">
        <v>3608</v>
      </c>
      <c r="M202" s="272">
        <v>1</v>
      </c>
      <c r="N202" s="508">
        <f t="shared" si="30"/>
        <v>100.06</v>
      </c>
      <c r="O202" s="510">
        <f t="shared" si="133"/>
        <v>100.06</v>
      </c>
      <c r="P202" s="260">
        <f t="shared" si="134"/>
        <v>64</v>
      </c>
      <c r="Q202" s="261">
        <f t="shared" si="135"/>
        <v>20</v>
      </c>
      <c r="R202" s="261">
        <f t="shared" si="96"/>
        <v>0</v>
      </c>
      <c r="S202" s="262"/>
      <c r="T202" s="262"/>
      <c r="U202" s="263">
        <f t="shared" si="35"/>
        <v>1.288</v>
      </c>
      <c r="V202" s="264">
        <f>IF(E202="SP",1,IF(D202="",ExtraMargeMateriaal,(1-VLOOKUP(D202,TabelAankoop[],4,FALSE))))</f>
        <v>0.97</v>
      </c>
      <c r="W202" s="265">
        <f t="shared" si="36"/>
        <v>0.6885</v>
      </c>
      <c r="X202" s="266">
        <f t="shared" si="37"/>
        <v>1</v>
      </c>
      <c r="Y202" s="267">
        <f t="shared" si="38"/>
        <v>1.46</v>
      </c>
      <c r="Z202" s="267">
        <f t="shared" si="39"/>
        <v>1.1599999999999999</v>
      </c>
      <c r="AA202" s="268">
        <f t="shared" si="40"/>
        <v>100.06</v>
      </c>
      <c r="AB202" s="456">
        <f t="shared" si="41"/>
        <v>62.08</v>
      </c>
      <c r="AC202" s="457">
        <f t="shared" si="42"/>
        <v>79.959999999999994</v>
      </c>
      <c r="AD202" s="456">
        <f t="shared" si="43"/>
        <v>20.100000000000001</v>
      </c>
      <c r="AE202" s="458">
        <f t="shared" si="44"/>
        <v>20</v>
      </c>
      <c r="AF202" s="457">
        <f t="shared" si="102"/>
        <v>0.33333333333333331</v>
      </c>
      <c r="AG202" s="456">
        <f t="shared" si="46"/>
        <v>0</v>
      </c>
      <c r="AH202" s="457">
        <f t="shared" si="47"/>
        <v>0</v>
      </c>
      <c r="AI202" s="268">
        <f t="shared" si="48"/>
        <v>62.08</v>
      </c>
      <c r="AJ202" s="269">
        <f t="shared" si="49"/>
        <v>79.959040000000002</v>
      </c>
      <c r="AK202" s="270">
        <f t="shared" si="50"/>
        <v>20.104199999999999</v>
      </c>
      <c r="AL202" s="415">
        <f t="shared" si="51"/>
        <v>0</v>
      </c>
      <c r="AM202" s="259" t="str">
        <f>IF(AP202="","",IFERROR(VLOOKUP(AP202,CODES!$A$3:$D$1348,4,FALSE),"X"))&amp;IF(AQ202="","",IFERROR(VLOOKUP(AQ202,CODES!$A$3:$D$1348,4,FALSE),"X"))&amp;IF(AR202="","",IFERROR(VLOOKUP(AR202,CODES!$A$3:$D$1348,4,FALSE),"X"))&amp;IF(AS202="","",IFERROR(VLOOKUP(AS202,CODES!$A$3:$D$1348,4,FALSE),"X"))&amp;IF(AT202="","",IFERROR(VLOOKUP(AT202,CODES!$A$3:$D$1348,4,FALSE),"X"))&amp;IF(AU202="","",IFERROR(VLOOKUP(AU202,CODES!$A$3:$D$1348,4,FALSE),"X"))&amp;IF(AV202="","",IFERROR(VLOOKUP(AV202,CODES!$A$3:$D$1348,4,FALSE),"X"))&amp;IF(AW202="","",IFERROR(VLOOKUP(AW202,CODES!$A$3:$D$1348,4,FALSE),"X"))&amp;IF(AX202="","",IFERROR(VLOOKUP(AX202,CODES!$A$3:$D$1348,4,FALSE),"X"))&amp;IF(AY202="","",IFERROR(VLOOKUP(AY202,CODES!$A$3:$D$1348,4,FALSE),"X"))</f>
        <v>20</v>
      </c>
      <c r="AN202" s="258">
        <f>SUM(IFERROR(VLOOKUP(AP202,CODES!$A$3:$D$1348,4,FALSE)*BC202,0),IFERROR(VLOOKUP(AQ202,CODES!$A$3:$D$1348,4,FALSE)*BF202,0),IFERROR(VLOOKUP(AR202,CODES!$A$3:$D$1348,4,FALSE)*BI202,0),IFERROR(VLOOKUP(AS202,CODES!$A$3:$D$1348,4,FALSE)*BL202,0),IFERROR(VLOOKUP(AT202,CODES!$A$3:$D$1348,4,FALSE)*BO202,0),IFERROR(VLOOKUP(AU202,CODES!$A$3:$D$1348,4,FALSE)*BR202,0),IFERROR(VLOOKUP(AV202,CODES!$A$3:$D$1348,4,FALSE)*BU202,0),IFERROR(VLOOKUP(AW202,CODES!$A$3:$D$1348,4,FALSE)*BX202,0),IFERROR(VLOOKUP(AX202,CODES!$A$3:$D$1348,4,FALSE)*CA202,0),IFERROR(VLOOKUP(AY202,CODES!$A$3:$D$1348,4,FALSE)*CD202,0))</f>
        <v>20</v>
      </c>
      <c r="AO202" s="258">
        <f>SUM(IFERROR(VLOOKUP(AP202,CODES!$A$3:$D$1348,3,FALSE)*BC202,0),IFERROR(VLOOKUP(AQ202,CODES!$A$3:$D$1348,3,FALSE)*BF202,0),IFERROR(VLOOKUP(AR202,CODES!$A$3:$D$1348,3,FALSE)*BI202,0),IFERROR(VLOOKUP(AS202,CODES!$A$3:$D$1348,3,FALSE)*BL202,0),IFERROR(VLOOKUP(AT202,CODES!$A$3:$D$1348,3,FALSE)*BO202,0),IFERROR(VLOOKUP(AU202,CODES!$A$3:$D$1348,3,FALSE)*BR202,0),IFERROR(VLOOKUP(AV202,CODES!$A$3:$D$1348,3,FALSE)*BU202,0),IFERROR(VLOOKUP(AW202,CODES!$A$3:$D$1348,3,FALSE)*BX202,0),IFERROR(VLOOKUP(AX202,CODES!$A$3:$D$1348,3,FALSE)*CA202,0),IFERROR(VLOOKUP(AY202,CODES!$A$3:$D$1348,3,FALSE)*CD202,0))+B202</f>
        <v>64</v>
      </c>
      <c r="AP202" s="271" t="str">
        <f t="shared" si="103"/>
        <v>20m</v>
      </c>
      <c r="AQ202" s="271" t="str">
        <f t="shared" si="104"/>
        <v/>
      </c>
      <c r="AR202" s="271" t="str">
        <f t="shared" si="105"/>
        <v/>
      </c>
      <c r="AS202" s="271" t="str">
        <f t="shared" si="106"/>
        <v/>
      </c>
      <c r="AT202" s="271" t="str">
        <f t="shared" si="107"/>
        <v/>
      </c>
      <c r="AU202" s="271" t="str">
        <f t="shared" si="108"/>
        <v/>
      </c>
      <c r="AV202" s="271" t="str">
        <f t="shared" si="109"/>
        <v/>
      </c>
      <c r="AW202" s="271" t="str">
        <f t="shared" si="110"/>
        <v/>
      </c>
      <c r="AX202" s="271" t="str">
        <f t="shared" si="111"/>
        <v/>
      </c>
      <c r="AY202" s="271" t="str">
        <f t="shared" si="112"/>
        <v/>
      </c>
      <c r="AZ202" s="258">
        <f t="shared" si="62"/>
        <v>3</v>
      </c>
      <c r="BA202" s="258">
        <f t="shared" si="63"/>
        <v>4</v>
      </c>
      <c r="BB202" s="258">
        <f t="shared" si="113"/>
        <v>0</v>
      </c>
      <c r="BC202" s="258">
        <f t="shared" si="114"/>
        <v>1</v>
      </c>
      <c r="BD202" s="258">
        <f t="shared" si="66"/>
        <v>4</v>
      </c>
      <c r="BE202" s="258">
        <f t="shared" si="115"/>
        <v>0</v>
      </c>
      <c r="BF202" s="258">
        <f t="shared" si="116"/>
        <v>1</v>
      </c>
      <c r="BG202" s="258">
        <f t="shared" si="69"/>
        <v>4</v>
      </c>
      <c r="BH202" s="258">
        <f t="shared" si="117"/>
        <v>0</v>
      </c>
      <c r="BI202" s="258">
        <f t="shared" si="118"/>
        <v>1</v>
      </c>
      <c r="BJ202" s="258">
        <f t="shared" si="72"/>
        <v>4</v>
      </c>
      <c r="BK202" s="258">
        <f t="shared" si="119"/>
        <v>0</v>
      </c>
      <c r="BL202" s="258">
        <f t="shared" si="120"/>
        <v>1</v>
      </c>
      <c r="BM202" s="258">
        <f t="shared" si="75"/>
        <v>4</v>
      </c>
      <c r="BN202" s="258">
        <f t="shared" si="121"/>
        <v>0</v>
      </c>
      <c r="BO202" s="258">
        <f t="shared" si="122"/>
        <v>1</v>
      </c>
      <c r="BP202" s="258">
        <f t="shared" si="78"/>
        <v>4</v>
      </c>
      <c r="BQ202" s="258">
        <f t="shared" si="123"/>
        <v>0</v>
      </c>
      <c r="BR202" s="258">
        <f t="shared" si="124"/>
        <v>1</v>
      </c>
      <c r="BS202" s="258">
        <f t="shared" si="81"/>
        <v>4</v>
      </c>
      <c r="BT202" s="258">
        <f t="shared" si="125"/>
        <v>0</v>
      </c>
      <c r="BU202" s="258">
        <f t="shared" si="126"/>
        <v>1</v>
      </c>
      <c r="BV202" s="258">
        <f t="shared" si="84"/>
        <v>4</v>
      </c>
      <c r="BW202" s="258">
        <f t="shared" si="127"/>
        <v>0</v>
      </c>
      <c r="BX202" s="258">
        <f t="shared" si="128"/>
        <v>1</v>
      </c>
      <c r="BY202" s="258">
        <f t="shared" si="87"/>
        <v>4</v>
      </c>
      <c r="BZ202" s="258">
        <f t="shared" si="129"/>
        <v>0</v>
      </c>
      <c r="CA202" s="258">
        <f t="shared" si="130"/>
        <v>1</v>
      </c>
      <c r="CB202" s="258">
        <f t="shared" si="90"/>
        <v>4</v>
      </c>
      <c r="CC202" s="258">
        <f t="shared" si="131"/>
        <v>0</v>
      </c>
      <c r="CD202" s="258">
        <f t="shared" si="132"/>
        <v>1</v>
      </c>
    </row>
    <row r="203" spans="1:82">
      <c r="A203" s="258"/>
      <c r="B203" s="258"/>
      <c r="C203" s="259"/>
      <c r="D203" s="258"/>
      <c r="E203" s="258"/>
      <c r="F203" s="258"/>
      <c r="G203" s="258">
        <v>195</v>
      </c>
      <c r="H203" s="743" t="s">
        <v>3930</v>
      </c>
      <c r="I203" s="744"/>
      <c r="J203" s="739" t="s">
        <v>3931</v>
      </c>
      <c r="K203" s="745"/>
      <c r="L203" s="745"/>
      <c r="M203" s="272"/>
      <c r="N203" s="508">
        <f t="shared" si="30"/>
        <v>0</v>
      </c>
      <c r="O203" s="510">
        <f t="shared" ref="O203:O236" si="136">N203*M203</f>
        <v>0</v>
      </c>
      <c r="P203" s="260">
        <f t="shared" ref="P203:P236" si="137">IFERROR(AO203,"")</f>
        <v>0</v>
      </c>
      <c r="Q203" s="261">
        <f t="shared" ref="Q203:Q236" si="138">AN203</f>
        <v>0</v>
      </c>
      <c r="R203" s="261">
        <f t="shared" si="96"/>
        <v>0</v>
      </c>
      <c r="S203" s="262"/>
      <c r="T203" s="262"/>
      <c r="U203" s="263">
        <f t="shared" si="35"/>
        <v>1.288</v>
      </c>
      <c r="V203" s="264">
        <f>IF(E203="SP",1,IF(D203="",ExtraMargeMateriaal,(1-VLOOKUP(D203,TabelAankoop[],4,FALSE))))</f>
        <v>1</v>
      </c>
      <c r="W203" s="265">
        <f t="shared" si="36"/>
        <v>0.6885</v>
      </c>
      <c r="X203" s="266">
        <f t="shared" si="37"/>
        <v>1</v>
      </c>
      <c r="Y203" s="267">
        <f t="shared" si="38"/>
        <v>1.46</v>
      </c>
      <c r="Z203" s="267">
        <f t="shared" si="39"/>
        <v>1.1599999999999999</v>
      </c>
      <c r="AA203" s="268">
        <f t="shared" si="40"/>
        <v>0</v>
      </c>
      <c r="AB203" s="456">
        <f t="shared" si="41"/>
        <v>0</v>
      </c>
      <c r="AC203" s="457">
        <f t="shared" si="42"/>
        <v>0</v>
      </c>
      <c r="AD203" s="456">
        <f t="shared" si="43"/>
        <v>0</v>
      </c>
      <c r="AE203" s="458">
        <f t="shared" si="44"/>
        <v>0</v>
      </c>
      <c r="AF203" s="457">
        <f t="shared" si="102"/>
        <v>0</v>
      </c>
      <c r="AG203" s="456">
        <f t="shared" si="46"/>
        <v>0</v>
      </c>
      <c r="AH203" s="457">
        <f t="shared" si="47"/>
        <v>0</v>
      </c>
      <c r="AI203" s="268">
        <f t="shared" si="48"/>
        <v>0</v>
      </c>
      <c r="AJ203" s="269">
        <f t="shared" si="49"/>
        <v>0</v>
      </c>
      <c r="AK203" s="270">
        <f t="shared" si="50"/>
        <v>0</v>
      </c>
      <c r="AL203" s="415">
        <f t="shared" si="51"/>
        <v>0</v>
      </c>
      <c r="AM203" s="259" t="str">
        <f>IF(AP203="","",IFERROR(VLOOKUP(AP203,CODES!$A$3:$D$1348,4,FALSE),"X"))&amp;IF(AQ203="","",IFERROR(VLOOKUP(AQ203,CODES!$A$3:$D$1348,4,FALSE),"X"))&amp;IF(AR203="","",IFERROR(VLOOKUP(AR203,CODES!$A$3:$D$1348,4,FALSE),"X"))&amp;IF(AS203="","",IFERROR(VLOOKUP(AS203,CODES!$A$3:$D$1348,4,FALSE),"X"))&amp;IF(AT203="","",IFERROR(VLOOKUP(AT203,CODES!$A$3:$D$1348,4,FALSE),"X"))&amp;IF(AU203="","",IFERROR(VLOOKUP(AU203,CODES!$A$3:$D$1348,4,FALSE),"X"))&amp;IF(AV203="","",IFERROR(VLOOKUP(AV203,CODES!$A$3:$D$1348,4,FALSE),"X"))&amp;IF(AW203="","",IFERROR(VLOOKUP(AW203,CODES!$A$3:$D$1348,4,FALSE),"X"))&amp;IF(AX203="","",IFERROR(VLOOKUP(AX203,CODES!$A$3:$D$1348,4,FALSE),"X"))&amp;IF(AY203="","",IFERROR(VLOOKUP(AY203,CODES!$A$3:$D$1348,4,FALSE),"X"))</f>
        <v/>
      </c>
      <c r="AN203" s="258">
        <f>SUM(IFERROR(VLOOKUP(AP203,CODES!$A$3:$D$1348,4,FALSE)*BC203,0),IFERROR(VLOOKUP(AQ203,CODES!$A$3:$D$1348,4,FALSE)*BF203,0),IFERROR(VLOOKUP(AR203,CODES!$A$3:$D$1348,4,FALSE)*BI203,0),IFERROR(VLOOKUP(AS203,CODES!$A$3:$D$1348,4,FALSE)*BL203,0),IFERROR(VLOOKUP(AT203,CODES!$A$3:$D$1348,4,FALSE)*BO203,0),IFERROR(VLOOKUP(AU203,CODES!$A$3:$D$1348,4,FALSE)*BR203,0),IFERROR(VLOOKUP(AV203,CODES!$A$3:$D$1348,4,FALSE)*BU203,0),IFERROR(VLOOKUP(AW203,CODES!$A$3:$D$1348,4,FALSE)*BX203,0),IFERROR(VLOOKUP(AX203,CODES!$A$3:$D$1348,4,FALSE)*CA203,0),IFERROR(VLOOKUP(AY203,CODES!$A$3:$D$1348,4,FALSE)*CD203,0))</f>
        <v>0</v>
      </c>
      <c r="AO203" s="258">
        <f>SUM(IFERROR(VLOOKUP(AP203,CODES!$A$3:$D$1348,3,FALSE)*BC203,0),IFERROR(VLOOKUP(AQ203,CODES!$A$3:$D$1348,3,FALSE)*BF203,0),IFERROR(VLOOKUP(AR203,CODES!$A$3:$D$1348,3,FALSE)*BI203,0),IFERROR(VLOOKUP(AS203,CODES!$A$3:$D$1348,3,FALSE)*BL203,0),IFERROR(VLOOKUP(AT203,CODES!$A$3:$D$1348,3,FALSE)*BO203,0),IFERROR(VLOOKUP(AU203,CODES!$A$3:$D$1348,3,FALSE)*BR203,0),IFERROR(VLOOKUP(AV203,CODES!$A$3:$D$1348,3,FALSE)*BU203,0),IFERROR(VLOOKUP(AW203,CODES!$A$3:$D$1348,3,FALSE)*BX203,0),IFERROR(VLOOKUP(AX203,CODES!$A$3:$D$1348,3,FALSE)*CA203,0),IFERROR(VLOOKUP(AY203,CODES!$A$3:$D$1348,3,FALSE)*CD203,0))+B203</f>
        <v>0</v>
      </c>
      <c r="AP203" s="271" t="str">
        <f t="shared" si="103"/>
        <v/>
      </c>
      <c r="AQ203" s="271" t="str">
        <f t="shared" si="104"/>
        <v/>
      </c>
      <c r="AR203" s="271" t="str">
        <f t="shared" si="105"/>
        <v/>
      </c>
      <c r="AS203" s="271" t="str">
        <f t="shared" si="106"/>
        <v/>
      </c>
      <c r="AT203" s="271" t="str">
        <f t="shared" si="107"/>
        <v/>
      </c>
      <c r="AU203" s="271" t="str">
        <f t="shared" si="108"/>
        <v/>
      </c>
      <c r="AV203" s="271" t="str">
        <f t="shared" si="109"/>
        <v/>
      </c>
      <c r="AW203" s="271" t="str">
        <f t="shared" si="110"/>
        <v/>
      </c>
      <c r="AX203" s="271" t="str">
        <f t="shared" si="111"/>
        <v/>
      </c>
      <c r="AY203" s="271" t="str">
        <f t="shared" si="112"/>
        <v/>
      </c>
      <c r="AZ203" s="258">
        <f t="shared" si="62"/>
        <v>0</v>
      </c>
      <c r="BA203" s="258">
        <f t="shared" si="63"/>
        <v>1</v>
      </c>
      <c r="BB203" s="258">
        <f t="shared" si="113"/>
        <v>0</v>
      </c>
      <c r="BC203" s="258">
        <f t="shared" si="114"/>
        <v>1</v>
      </c>
      <c r="BD203" s="258">
        <f t="shared" si="66"/>
        <v>1</v>
      </c>
      <c r="BE203" s="258">
        <f t="shared" si="115"/>
        <v>0</v>
      </c>
      <c r="BF203" s="258">
        <f t="shared" si="116"/>
        <v>1</v>
      </c>
      <c r="BG203" s="258">
        <f t="shared" si="69"/>
        <v>1</v>
      </c>
      <c r="BH203" s="258">
        <f t="shared" si="117"/>
        <v>0</v>
      </c>
      <c r="BI203" s="258">
        <f t="shared" si="118"/>
        <v>1</v>
      </c>
      <c r="BJ203" s="258">
        <f t="shared" si="72"/>
        <v>1</v>
      </c>
      <c r="BK203" s="258">
        <f t="shared" si="119"/>
        <v>0</v>
      </c>
      <c r="BL203" s="258">
        <f t="shared" si="120"/>
        <v>1</v>
      </c>
      <c r="BM203" s="258">
        <f t="shared" si="75"/>
        <v>1</v>
      </c>
      <c r="BN203" s="258">
        <f t="shared" si="121"/>
        <v>0</v>
      </c>
      <c r="BO203" s="258">
        <f t="shared" si="122"/>
        <v>1</v>
      </c>
      <c r="BP203" s="258">
        <f t="shared" si="78"/>
        <v>1</v>
      </c>
      <c r="BQ203" s="258">
        <f t="shared" si="123"/>
        <v>0</v>
      </c>
      <c r="BR203" s="258">
        <f t="shared" si="124"/>
        <v>1</v>
      </c>
      <c r="BS203" s="258">
        <f t="shared" si="81"/>
        <v>1</v>
      </c>
      <c r="BT203" s="258">
        <f t="shared" si="125"/>
        <v>0</v>
      </c>
      <c r="BU203" s="258">
        <f t="shared" si="126"/>
        <v>1</v>
      </c>
      <c r="BV203" s="258">
        <f t="shared" si="84"/>
        <v>1</v>
      </c>
      <c r="BW203" s="258">
        <f t="shared" si="127"/>
        <v>0</v>
      </c>
      <c r="BX203" s="258">
        <f t="shared" si="128"/>
        <v>1</v>
      </c>
      <c r="BY203" s="258">
        <f t="shared" si="87"/>
        <v>1</v>
      </c>
      <c r="BZ203" s="258">
        <f t="shared" si="129"/>
        <v>0</v>
      </c>
      <c r="CA203" s="258">
        <f t="shared" si="130"/>
        <v>1</v>
      </c>
      <c r="CB203" s="258">
        <f t="shared" si="90"/>
        <v>1</v>
      </c>
      <c r="CC203" s="258">
        <f t="shared" si="131"/>
        <v>0</v>
      </c>
      <c r="CD203" s="258">
        <f t="shared" si="132"/>
        <v>1</v>
      </c>
    </row>
    <row r="204" spans="1:82">
      <c r="A204" s="258" t="s">
        <v>3918</v>
      </c>
      <c r="B204" s="258">
        <v>84</v>
      </c>
      <c r="C204" s="259"/>
      <c r="D204" s="258" t="s">
        <v>3919</v>
      </c>
      <c r="E204" s="258"/>
      <c r="F204" s="258"/>
      <c r="G204" s="258">
        <v>196</v>
      </c>
      <c r="H204" s="743" t="s">
        <v>3932</v>
      </c>
      <c r="I204" s="744"/>
      <c r="J204" s="739" t="s">
        <v>3933</v>
      </c>
      <c r="K204" s="745" t="s">
        <v>3607</v>
      </c>
      <c r="L204" s="745" t="s">
        <v>3608</v>
      </c>
      <c r="M204" s="272">
        <v>29</v>
      </c>
      <c r="N204" s="508">
        <f t="shared" si="30"/>
        <v>125.05</v>
      </c>
      <c r="O204" s="510">
        <f t="shared" si="136"/>
        <v>3626.45</v>
      </c>
      <c r="P204" s="260">
        <f t="shared" si="137"/>
        <v>84</v>
      </c>
      <c r="Q204" s="261">
        <f t="shared" si="138"/>
        <v>20</v>
      </c>
      <c r="R204" s="261">
        <f t="shared" si="96"/>
        <v>0</v>
      </c>
      <c r="S204" s="262"/>
      <c r="T204" s="262"/>
      <c r="U204" s="263">
        <f t="shared" si="35"/>
        <v>1.288</v>
      </c>
      <c r="V204" s="264">
        <f>IF(E204="SP",1,IF(D204="",ExtraMargeMateriaal,(1-VLOOKUP(D204,TabelAankoop[],4,FALSE))))</f>
        <v>0.97</v>
      </c>
      <c r="W204" s="265">
        <f t="shared" si="36"/>
        <v>0.6885</v>
      </c>
      <c r="X204" s="266">
        <f t="shared" si="37"/>
        <v>1</v>
      </c>
      <c r="Y204" s="267">
        <f t="shared" si="38"/>
        <v>1.46</v>
      </c>
      <c r="Z204" s="267">
        <f t="shared" si="39"/>
        <v>1.1599999999999999</v>
      </c>
      <c r="AA204" s="268">
        <f t="shared" si="40"/>
        <v>3626.45</v>
      </c>
      <c r="AB204" s="456">
        <f t="shared" si="41"/>
        <v>2362.92</v>
      </c>
      <c r="AC204" s="457">
        <f t="shared" si="42"/>
        <v>3043.44</v>
      </c>
      <c r="AD204" s="456">
        <f t="shared" si="43"/>
        <v>583.02</v>
      </c>
      <c r="AE204" s="458">
        <f t="shared" si="44"/>
        <v>580</v>
      </c>
      <c r="AF204" s="457">
        <f t="shared" si="102"/>
        <v>9.6666666666666661</v>
      </c>
      <c r="AG204" s="456">
        <f t="shared" si="46"/>
        <v>0</v>
      </c>
      <c r="AH204" s="457">
        <f t="shared" si="47"/>
        <v>0</v>
      </c>
      <c r="AI204" s="268">
        <f t="shared" si="48"/>
        <v>81.48</v>
      </c>
      <c r="AJ204" s="269">
        <f t="shared" si="49"/>
        <v>104.94624</v>
      </c>
      <c r="AK204" s="270">
        <f t="shared" si="50"/>
        <v>20.104199999999999</v>
      </c>
      <c r="AL204" s="415">
        <f t="shared" si="51"/>
        <v>0</v>
      </c>
      <c r="AM204" s="259" t="str">
        <f>IF(AP204="","",IFERROR(VLOOKUP(AP204,CODES!$A$3:$D$1348,4,FALSE),"X"))&amp;IF(AQ204="","",IFERROR(VLOOKUP(AQ204,CODES!$A$3:$D$1348,4,FALSE),"X"))&amp;IF(AR204="","",IFERROR(VLOOKUP(AR204,CODES!$A$3:$D$1348,4,FALSE),"X"))&amp;IF(AS204="","",IFERROR(VLOOKUP(AS204,CODES!$A$3:$D$1348,4,FALSE),"X"))&amp;IF(AT204="","",IFERROR(VLOOKUP(AT204,CODES!$A$3:$D$1348,4,FALSE),"X"))&amp;IF(AU204="","",IFERROR(VLOOKUP(AU204,CODES!$A$3:$D$1348,4,FALSE),"X"))&amp;IF(AV204="","",IFERROR(VLOOKUP(AV204,CODES!$A$3:$D$1348,4,FALSE),"X"))&amp;IF(AW204="","",IFERROR(VLOOKUP(AW204,CODES!$A$3:$D$1348,4,FALSE),"X"))&amp;IF(AX204="","",IFERROR(VLOOKUP(AX204,CODES!$A$3:$D$1348,4,FALSE),"X"))&amp;IF(AY204="","",IFERROR(VLOOKUP(AY204,CODES!$A$3:$D$1348,4,FALSE),"X"))</f>
        <v>20</v>
      </c>
      <c r="AN204" s="258">
        <f>SUM(IFERROR(VLOOKUP(AP204,CODES!$A$3:$D$1348,4,FALSE)*BC204,0),IFERROR(VLOOKUP(AQ204,CODES!$A$3:$D$1348,4,FALSE)*BF204,0),IFERROR(VLOOKUP(AR204,CODES!$A$3:$D$1348,4,FALSE)*BI204,0),IFERROR(VLOOKUP(AS204,CODES!$A$3:$D$1348,4,FALSE)*BL204,0),IFERROR(VLOOKUP(AT204,CODES!$A$3:$D$1348,4,FALSE)*BO204,0),IFERROR(VLOOKUP(AU204,CODES!$A$3:$D$1348,4,FALSE)*BR204,0),IFERROR(VLOOKUP(AV204,CODES!$A$3:$D$1348,4,FALSE)*BU204,0),IFERROR(VLOOKUP(AW204,CODES!$A$3:$D$1348,4,FALSE)*BX204,0),IFERROR(VLOOKUP(AX204,CODES!$A$3:$D$1348,4,FALSE)*CA204,0),IFERROR(VLOOKUP(AY204,CODES!$A$3:$D$1348,4,FALSE)*CD204,0))</f>
        <v>20</v>
      </c>
      <c r="AO204" s="258">
        <f>SUM(IFERROR(VLOOKUP(AP204,CODES!$A$3:$D$1348,3,FALSE)*BC204,0),IFERROR(VLOOKUP(AQ204,CODES!$A$3:$D$1348,3,FALSE)*BF204,0),IFERROR(VLOOKUP(AR204,CODES!$A$3:$D$1348,3,FALSE)*BI204,0),IFERROR(VLOOKUP(AS204,CODES!$A$3:$D$1348,3,FALSE)*BL204,0),IFERROR(VLOOKUP(AT204,CODES!$A$3:$D$1348,3,FALSE)*BO204,0),IFERROR(VLOOKUP(AU204,CODES!$A$3:$D$1348,3,FALSE)*BR204,0),IFERROR(VLOOKUP(AV204,CODES!$A$3:$D$1348,3,FALSE)*BU204,0),IFERROR(VLOOKUP(AW204,CODES!$A$3:$D$1348,3,FALSE)*BX204,0),IFERROR(VLOOKUP(AX204,CODES!$A$3:$D$1348,3,FALSE)*CA204,0),IFERROR(VLOOKUP(AY204,CODES!$A$3:$D$1348,3,FALSE)*CD204,0))+B204</f>
        <v>84</v>
      </c>
      <c r="AP204" s="271" t="str">
        <f t="shared" si="103"/>
        <v>20m</v>
      </c>
      <c r="AQ204" s="271" t="str">
        <f t="shared" si="104"/>
        <v/>
      </c>
      <c r="AR204" s="271" t="str">
        <f t="shared" si="105"/>
        <v/>
      </c>
      <c r="AS204" s="271" t="str">
        <f t="shared" si="106"/>
        <v/>
      </c>
      <c r="AT204" s="271" t="str">
        <f t="shared" si="107"/>
        <v/>
      </c>
      <c r="AU204" s="271" t="str">
        <f t="shared" si="108"/>
        <v/>
      </c>
      <c r="AV204" s="271" t="str">
        <f t="shared" si="109"/>
        <v/>
      </c>
      <c r="AW204" s="271" t="str">
        <f t="shared" si="110"/>
        <v/>
      </c>
      <c r="AX204" s="271" t="str">
        <f t="shared" si="111"/>
        <v/>
      </c>
      <c r="AY204" s="271" t="str">
        <f t="shared" si="112"/>
        <v/>
      </c>
      <c r="AZ204" s="258">
        <f t="shared" si="62"/>
        <v>3</v>
      </c>
      <c r="BA204" s="258">
        <f t="shared" si="63"/>
        <v>4</v>
      </c>
      <c r="BB204" s="258">
        <f t="shared" si="113"/>
        <v>0</v>
      </c>
      <c r="BC204" s="258">
        <f t="shared" si="114"/>
        <v>1</v>
      </c>
      <c r="BD204" s="258">
        <f t="shared" si="66"/>
        <v>4</v>
      </c>
      <c r="BE204" s="258">
        <f t="shared" si="115"/>
        <v>0</v>
      </c>
      <c r="BF204" s="258">
        <f t="shared" si="116"/>
        <v>1</v>
      </c>
      <c r="BG204" s="258">
        <f t="shared" si="69"/>
        <v>4</v>
      </c>
      <c r="BH204" s="258">
        <f t="shared" si="117"/>
        <v>0</v>
      </c>
      <c r="BI204" s="258">
        <f t="shared" si="118"/>
        <v>1</v>
      </c>
      <c r="BJ204" s="258">
        <f t="shared" si="72"/>
        <v>4</v>
      </c>
      <c r="BK204" s="258">
        <f t="shared" si="119"/>
        <v>0</v>
      </c>
      <c r="BL204" s="258">
        <f t="shared" si="120"/>
        <v>1</v>
      </c>
      <c r="BM204" s="258">
        <f t="shared" si="75"/>
        <v>4</v>
      </c>
      <c r="BN204" s="258">
        <f t="shared" si="121"/>
        <v>0</v>
      </c>
      <c r="BO204" s="258">
        <f t="shared" si="122"/>
        <v>1</v>
      </c>
      <c r="BP204" s="258">
        <f t="shared" si="78"/>
        <v>4</v>
      </c>
      <c r="BQ204" s="258">
        <f t="shared" si="123"/>
        <v>0</v>
      </c>
      <c r="BR204" s="258">
        <f t="shared" si="124"/>
        <v>1</v>
      </c>
      <c r="BS204" s="258">
        <f t="shared" si="81"/>
        <v>4</v>
      </c>
      <c r="BT204" s="258">
        <f t="shared" si="125"/>
        <v>0</v>
      </c>
      <c r="BU204" s="258">
        <f t="shared" si="126"/>
        <v>1</v>
      </c>
      <c r="BV204" s="258">
        <f t="shared" si="84"/>
        <v>4</v>
      </c>
      <c r="BW204" s="258">
        <f t="shared" si="127"/>
        <v>0</v>
      </c>
      <c r="BX204" s="258">
        <f t="shared" si="128"/>
        <v>1</v>
      </c>
      <c r="BY204" s="258">
        <f t="shared" si="87"/>
        <v>4</v>
      </c>
      <c r="BZ204" s="258">
        <f t="shared" si="129"/>
        <v>0</v>
      </c>
      <c r="CA204" s="258">
        <f t="shared" si="130"/>
        <v>1</v>
      </c>
      <c r="CB204" s="258">
        <f t="shared" si="90"/>
        <v>4</v>
      </c>
      <c r="CC204" s="258">
        <f t="shared" si="131"/>
        <v>0</v>
      </c>
      <c r="CD204" s="258">
        <f t="shared" si="132"/>
        <v>1</v>
      </c>
    </row>
    <row r="205" spans="1:82">
      <c r="A205" s="258"/>
      <c r="B205" s="258"/>
      <c r="C205" s="259"/>
      <c r="D205" s="258"/>
      <c r="E205" s="258" t="s">
        <v>3484</v>
      </c>
      <c r="F205" s="258"/>
      <c r="G205" s="258">
        <v>197</v>
      </c>
      <c r="H205" s="743" t="s">
        <v>3934</v>
      </c>
      <c r="I205" s="744"/>
      <c r="J205" s="739" t="s">
        <v>3935</v>
      </c>
      <c r="K205" s="745"/>
      <c r="L205" s="745"/>
      <c r="M205" s="272"/>
      <c r="N205" s="508">
        <f t="shared" si="30"/>
        <v>0</v>
      </c>
      <c r="O205" s="510">
        <f t="shared" si="136"/>
        <v>0</v>
      </c>
      <c r="P205" s="260">
        <f t="shared" si="137"/>
        <v>0</v>
      </c>
      <c r="Q205" s="261">
        <f t="shared" si="138"/>
        <v>0</v>
      </c>
      <c r="R205" s="261">
        <f t="shared" si="96"/>
        <v>0</v>
      </c>
      <c r="S205" s="262"/>
      <c r="T205" s="262"/>
      <c r="U205" s="263">
        <f t="shared" si="35"/>
        <v>1.288</v>
      </c>
      <c r="V205" s="264">
        <f>IF(E205="SP",1,IF(D205="",ExtraMargeMateriaal,(1-VLOOKUP(D205,TabelAankoop[],4,FALSE))))</f>
        <v>1</v>
      </c>
      <c r="W205" s="265">
        <f t="shared" si="36"/>
        <v>0.6885</v>
      </c>
      <c r="X205" s="266">
        <f t="shared" si="37"/>
        <v>1</v>
      </c>
      <c r="Y205" s="267">
        <f t="shared" si="38"/>
        <v>1.46</v>
      </c>
      <c r="Z205" s="267">
        <f t="shared" si="39"/>
        <v>1.1599999999999999</v>
      </c>
      <c r="AA205" s="268">
        <f t="shared" si="40"/>
        <v>0</v>
      </c>
      <c r="AB205" s="456">
        <f t="shared" si="41"/>
        <v>0</v>
      </c>
      <c r="AC205" s="457">
        <f t="shared" si="42"/>
        <v>0</v>
      </c>
      <c r="AD205" s="456">
        <f t="shared" si="43"/>
        <v>0</v>
      </c>
      <c r="AE205" s="458">
        <f t="shared" si="44"/>
        <v>0</v>
      </c>
      <c r="AF205" s="457">
        <f t="shared" si="102"/>
        <v>0</v>
      </c>
      <c r="AG205" s="456">
        <f t="shared" si="46"/>
        <v>0</v>
      </c>
      <c r="AH205" s="457">
        <f t="shared" si="47"/>
        <v>0</v>
      </c>
      <c r="AI205" s="268">
        <f t="shared" si="48"/>
        <v>0</v>
      </c>
      <c r="AJ205" s="269">
        <f t="shared" si="49"/>
        <v>0</v>
      </c>
      <c r="AK205" s="270">
        <f t="shared" si="50"/>
        <v>0</v>
      </c>
      <c r="AL205" s="415">
        <f t="shared" si="51"/>
        <v>0</v>
      </c>
      <c r="AM205" s="259" t="str">
        <f>IF(AP205="","",IFERROR(VLOOKUP(AP205,CODES!$A$3:$D$1348,4,FALSE),"X"))&amp;IF(AQ205="","",IFERROR(VLOOKUP(AQ205,CODES!$A$3:$D$1348,4,FALSE),"X"))&amp;IF(AR205="","",IFERROR(VLOOKUP(AR205,CODES!$A$3:$D$1348,4,FALSE),"X"))&amp;IF(AS205="","",IFERROR(VLOOKUP(AS205,CODES!$A$3:$D$1348,4,FALSE),"X"))&amp;IF(AT205="","",IFERROR(VLOOKUP(AT205,CODES!$A$3:$D$1348,4,FALSE),"X"))&amp;IF(AU205="","",IFERROR(VLOOKUP(AU205,CODES!$A$3:$D$1348,4,FALSE),"X"))&amp;IF(AV205="","",IFERROR(VLOOKUP(AV205,CODES!$A$3:$D$1348,4,FALSE),"X"))&amp;IF(AW205="","",IFERROR(VLOOKUP(AW205,CODES!$A$3:$D$1348,4,FALSE),"X"))&amp;IF(AX205="","",IFERROR(VLOOKUP(AX205,CODES!$A$3:$D$1348,4,FALSE),"X"))&amp;IF(AY205="","",IFERROR(VLOOKUP(AY205,CODES!$A$3:$D$1348,4,FALSE),"X"))</f>
        <v/>
      </c>
      <c r="AN205" s="258">
        <f>SUM(IFERROR(VLOOKUP(AP205,CODES!$A$3:$D$1348,4,FALSE)*BC205,0),IFERROR(VLOOKUP(AQ205,CODES!$A$3:$D$1348,4,FALSE)*BF205,0),IFERROR(VLOOKUP(AR205,CODES!$A$3:$D$1348,4,FALSE)*BI205,0),IFERROR(VLOOKUP(AS205,CODES!$A$3:$D$1348,4,FALSE)*BL205,0),IFERROR(VLOOKUP(AT205,CODES!$A$3:$D$1348,4,FALSE)*BO205,0),IFERROR(VLOOKUP(AU205,CODES!$A$3:$D$1348,4,FALSE)*BR205,0),IFERROR(VLOOKUP(AV205,CODES!$A$3:$D$1348,4,FALSE)*BU205,0),IFERROR(VLOOKUP(AW205,CODES!$A$3:$D$1348,4,FALSE)*BX205,0),IFERROR(VLOOKUP(AX205,CODES!$A$3:$D$1348,4,FALSE)*CA205,0),IFERROR(VLOOKUP(AY205,CODES!$A$3:$D$1348,4,FALSE)*CD205,0))</f>
        <v>0</v>
      </c>
      <c r="AO205" s="258">
        <f>SUM(IFERROR(VLOOKUP(AP205,CODES!$A$3:$D$1348,3,FALSE)*BC205,0),IFERROR(VLOOKUP(AQ205,CODES!$A$3:$D$1348,3,FALSE)*BF205,0),IFERROR(VLOOKUP(AR205,CODES!$A$3:$D$1348,3,FALSE)*BI205,0),IFERROR(VLOOKUP(AS205,CODES!$A$3:$D$1348,3,FALSE)*BL205,0),IFERROR(VLOOKUP(AT205,CODES!$A$3:$D$1348,3,FALSE)*BO205,0),IFERROR(VLOOKUP(AU205,CODES!$A$3:$D$1348,3,FALSE)*BR205,0),IFERROR(VLOOKUP(AV205,CODES!$A$3:$D$1348,3,FALSE)*BU205,0),IFERROR(VLOOKUP(AW205,CODES!$A$3:$D$1348,3,FALSE)*BX205,0),IFERROR(VLOOKUP(AX205,CODES!$A$3:$D$1348,3,FALSE)*CA205,0),IFERROR(VLOOKUP(AY205,CODES!$A$3:$D$1348,3,FALSE)*CD205,0))+B205</f>
        <v>0</v>
      </c>
      <c r="AP205" s="271" t="str">
        <f t="shared" si="103"/>
        <v/>
      </c>
      <c r="AQ205" s="271" t="str">
        <f t="shared" si="104"/>
        <v/>
      </c>
      <c r="AR205" s="271" t="str">
        <f t="shared" si="105"/>
        <v/>
      </c>
      <c r="AS205" s="271" t="str">
        <f t="shared" si="106"/>
        <v/>
      </c>
      <c r="AT205" s="271" t="str">
        <f t="shared" si="107"/>
        <v/>
      </c>
      <c r="AU205" s="271" t="str">
        <f t="shared" si="108"/>
        <v/>
      </c>
      <c r="AV205" s="271" t="str">
        <f t="shared" si="109"/>
        <v/>
      </c>
      <c r="AW205" s="271" t="str">
        <f t="shared" si="110"/>
        <v/>
      </c>
      <c r="AX205" s="271" t="str">
        <f t="shared" si="111"/>
        <v/>
      </c>
      <c r="AY205" s="271" t="str">
        <f t="shared" si="112"/>
        <v/>
      </c>
      <c r="AZ205" s="258">
        <f t="shared" si="62"/>
        <v>0</v>
      </c>
      <c r="BA205" s="258">
        <f t="shared" si="63"/>
        <v>1</v>
      </c>
      <c r="BB205" s="258">
        <f t="shared" si="113"/>
        <v>0</v>
      </c>
      <c r="BC205" s="258">
        <f t="shared" si="114"/>
        <v>1</v>
      </c>
      <c r="BD205" s="258">
        <f t="shared" si="66"/>
        <v>1</v>
      </c>
      <c r="BE205" s="258">
        <f t="shared" si="115"/>
        <v>0</v>
      </c>
      <c r="BF205" s="258">
        <f t="shared" si="116"/>
        <v>1</v>
      </c>
      <c r="BG205" s="258">
        <f t="shared" si="69"/>
        <v>1</v>
      </c>
      <c r="BH205" s="258">
        <f t="shared" si="117"/>
        <v>0</v>
      </c>
      <c r="BI205" s="258">
        <f t="shared" si="118"/>
        <v>1</v>
      </c>
      <c r="BJ205" s="258">
        <f t="shared" si="72"/>
        <v>1</v>
      </c>
      <c r="BK205" s="258">
        <f t="shared" si="119"/>
        <v>0</v>
      </c>
      <c r="BL205" s="258">
        <f t="shared" si="120"/>
        <v>1</v>
      </c>
      <c r="BM205" s="258">
        <f t="shared" si="75"/>
        <v>1</v>
      </c>
      <c r="BN205" s="258">
        <f t="shared" si="121"/>
        <v>0</v>
      </c>
      <c r="BO205" s="258">
        <f t="shared" si="122"/>
        <v>1</v>
      </c>
      <c r="BP205" s="258">
        <f t="shared" si="78"/>
        <v>1</v>
      </c>
      <c r="BQ205" s="258">
        <f t="shared" si="123"/>
        <v>0</v>
      </c>
      <c r="BR205" s="258">
        <f t="shared" si="124"/>
        <v>1</v>
      </c>
      <c r="BS205" s="258">
        <f t="shared" si="81"/>
        <v>1</v>
      </c>
      <c r="BT205" s="258">
        <f t="shared" si="125"/>
        <v>0</v>
      </c>
      <c r="BU205" s="258">
        <f t="shared" si="126"/>
        <v>1</v>
      </c>
      <c r="BV205" s="258">
        <f t="shared" si="84"/>
        <v>1</v>
      </c>
      <c r="BW205" s="258">
        <f t="shared" si="127"/>
        <v>0</v>
      </c>
      <c r="BX205" s="258">
        <f t="shared" si="128"/>
        <v>1</v>
      </c>
      <c r="BY205" s="258">
        <f t="shared" si="87"/>
        <v>1</v>
      </c>
      <c r="BZ205" s="258">
        <f t="shared" si="129"/>
        <v>0</v>
      </c>
      <c r="CA205" s="258">
        <f t="shared" si="130"/>
        <v>1</v>
      </c>
      <c r="CB205" s="258">
        <f t="shared" si="90"/>
        <v>1</v>
      </c>
      <c r="CC205" s="258">
        <f t="shared" si="131"/>
        <v>0</v>
      </c>
      <c r="CD205" s="258">
        <f t="shared" si="132"/>
        <v>1</v>
      </c>
    </row>
    <row r="206" spans="1:82">
      <c r="A206" s="258" t="s">
        <v>3936</v>
      </c>
      <c r="B206" s="258"/>
      <c r="C206" s="259"/>
      <c r="D206" s="258" t="s">
        <v>3755</v>
      </c>
      <c r="E206" s="258"/>
      <c r="F206" s="258"/>
      <c r="G206" s="258">
        <v>198</v>
      </c>
      <c r="H206" s="743" t="s">
        <v>3937</v>
      </c>
      <c r="I206" s="744"/>
      <c r="J206" s="739" t="s">
        <v>3938</v>
      </c>
      <c r="K206" s="745" t="s">
        <v>3607</v>
      </c>
      <c r="L206" s="745" t="s">
        <v>3608</v>
      </c>
      <c r="M206" s="272">
        <v>43</v>
      </c>
      <c r="N206" s="508">
        <f t="shared" si="30"/>
        <v>29.97</v>
      </c>
      <c r="O206" s="510">
        <f t="shared" si="136"/>
        <v>1288.71</v>
      </c>
      <c r="P206" s="260">
        <f t="shared" si="137"/>
        <v>7.6584000000000003</v>
      </c>
      <c r="Q206" s="261">
        <f t="shared" si="138"/>
        <v>20</v>
      </c>
      <c r="R206" s="261">
        <f t="shared" si="96"/>
        <v>0</v>
      </c>
      <c r="S206" s="262"/>
      <c r="T206" s="262"/>
      <c r="U206" s="263">
        <f t="shared" si="35"/>
        <v>1.288</v>
      </c>
      <c r="V206" s="264">
        <f>IF(E206="SP",1,IF(D206="",ExtraMargeMateriaal,(1-VLOOKUP(D206,TabelAankoop[],4,FALSE))))</f>
        <v>1</v>
      </c>
      <c r="W206" s="265">
        <f t="shared" si="36"/>
        <v>0.6885</v>
      </c>
      <c r="X206" s="266">
        <f t="shared" si="37"/>
        <v>1</v>
      </c>
      <c r="Y206" s="267">
        <f t="shared" si="38"/>
        <v>1.46</v>
      </c>
      <c r="Z206" s="267">
        <f t="shared" si="39"/>
        <v>1.1599999999999999</v>
      </c>
      <c r="AA206" s="268">
        <f t="shared" si="40"/>
        <v>1288.71</v>
      </c>
      <c r="AB206" s="456">
        <f t="shared" si="41"/>
        <v>329.31</v>
      </c>
      <c r="AC206" s="457">
        <f t="shared" si="42"/>
        <v>424.15</v>
      </c>
      <c r="AD206" s="456">
        <f t="shared" si="43"/>
        <v>864.48</v>
      </c>
      <c r="AE206" s="458">
        <f t="shared" si="44"/>
        <v>860</v>
      </c>
      <c r="AF206" s="457">
        <f t="shared" si="102"/>
        <v>14.333333333333334</v>
      </c>
      <c r="AG206" s="456">
        <f t="shared" si="46"/>
        <v>0</v>
      </c>
      <c r="AH206" s="457">
        <f t="shared" si="47"/>
        <v>0</v>
      </c>
      <c r="AI206" s="268">
        <f t="shared" si="48"/>
        <v>7.6584000000000003</v>
      </c>
      <c r="AJ206" s="269">
        <f t="shared" si="49"/>
        <v>9.8640192000000013</v>
      </c>
      <c r="AK206" s="270">
        <f t="shared" si="50"/>
        <v>20.104199999999999</v>
      </c>
      <c r="AL206" s="415">
        <f t="shared" si="51"/>
        <v>0</v>
      </c>
      <c r="AM206" s="259" t="str">
        <f>IF(AP206="","",IFERROR(VLOOKUP(AP206,CODES!$A$3:$D$1348,4,FALSE),"X"))&amp;IF(AQ206="","",IFERROR(VLOOKUP(AQ206,CODES!$A$3:$D$1348,4,FALSE),"X"))&amp;IF(AR206="","",IFERROR(VLOOKUP(AR206,CODES!$A$3:$D$1348,4,FALSE),"X"))&amp;IF(AS206="","",IFERROR(VLOOKUP(AS206,CODES!$A$3:$D$1348,4,FALSE),"X"))&amp;IF(AT206="","",IFERROR(VLOOKUP(AT206,CODES!$A$3:$D$1348,4,FALSE),"X"))&amp;IF(AU206="","",IFERROR(VLOOKUP(AU206,CODES!$A$3:$D$1348,4,FALSE),"X"))&amp;IF(AV206="","",IFERROR(VLOOKUP(AV206,CODES!$A$3:$D$1348,4,FALSE),"X"))&amp;IF(AW206="","",IFERROR(VLOOKUP(AW206,CODES!$A$3:$D$1348,4,FALSE),"X"))&amp;IF(AX206="","",IFERROR(VLOOKUP(AX206,CODES!$A$3:$D$1348,4,FALSE),"X"))&amp;IF(AY206="","",IFERROR(VLOOKUP(AY206,CODES!$A$3:$D$1348,4,FALSE),"X"))</f>
        <v>20</v>
      </c>
      <c r="AN206" s="258">
        <f>SUM(IFERROR(VLOOKUP(AP206,CODES!$A$3:$D$1348,4,FALSE)*BC206,0),IFERROR(VLOOKUP(AQ206,CODES!$A$3:$D$1348,4,FALSE)*BF206,0),IFERROR(VLOOKUP(AR206,CODES!$A$3:$D$1348,4,FALSE)*BI206,0),IFERROR(VLOOKUP(AS206,CODES!$A$3:$D$1348,4,FALSE)*BL206,0),IFERROR(VLOOKUP(AT206,CODES!$A$3:$D$1348,4,FALSE)*BO206,0),IFERROR(VLOOKUP(AU206,CODES!$A$3:$D$1348,4,FALSE)*BR206,0),IFERROR(VLOOKUP(AV206,CODES!$A$3:$D$1348,4,FALSE)*BU206,0),IFERROR(VLOOKUP(AW206,CODES!$A$3:$D$1348,4,FALSE)*BX206,0),IFERROR(VLOOKUP(AX206,CODES!$A$3:$D$1348,4,FALSE)*CA206,0),IFERROR(VLOOKUP(AY206,CODES!$A$3:$D$1348,4,FALSE)*CD206,0))</f>
        <v>20</v>
      </c>
      <c r="AO206" s="258">
        <f>SUM(IFERROR(VLOOKUP(AP206,CODES!$A$3:$D$1348,3,FALSE)*BC206,0),IFERROR(VLOOKUP(AQ206,CODES!$A$3:$D$1348,3,FALSE)*BF206,0),IFERROR(VLOOKUP(AR206,CODES!$A$3:$D$1348,3,FALSE)*BI206,0),IFERROR(VLOOKUP(AS206,CODES!$A$3:$D$1348,3,FALSE)*BL206,0),IFERROR(VLOOKUP(AT206,CODES!$A$3:$D$1348,3,FALSE)*BO206,0),IFERROR(VLOOKUP(AU206,CODES!$A$3:$D$1348,3,FALSE)*BR206,0),IFERROR(VLOOKUP(AV206,CODES!$A$3:$D$1348,3,FALSE)*BU206,0),IFERROR(VLOOKUP(AW206,CODES!$A$3:$D$1348,3,FALSE)*BX206,0),IFERROR(VLOOKUP(AX206,CODES!$A$3:$D$1348,3,FALSE)*CA206,0),IFERROR(VLOOKUP(AY206,CODES!$A$3:$D$1348,3,FALSE)*CD206,0))+B206</f>
        <v>7.6584000000000003</v>
      </c>
      <c r="AP206" s="271" t="str">
        <f t="shared" si="103"/>
        <v>DKNIO</v>
      </c>
      <c r="AQ206" s="271" t="str">
        <f t="shared" si="104"/>
        <v/>
      </c>
      <c r="AR206" s="271" t="str">
        <f t="shared" si="105"/>
        <v/>
      </c>
      <c r="AS206" s="271" t="str">
        <f t="shared" si="106"/>
        <v/>
      </c>
      <c r="AT206" s="271" t="str">
        <f t="shared" si="107"/>
        <v/>
      </c>
      <c r="AU206" s="271" t="str">
        <f t="shared" si="108"/>
        <v/>
      </c>
      <c r="AV206" s="271" t="str">
        <f t="shared" si="109"/>
        <v/>
      </c>
      <c r="AW206" s="271" t="str">
        <f t="shared" si="110"/>
        <v/>
      </c>
      <c r="AX206" s="271" t="str">
        <f t="shared" si="111"/>
        <v/>
      </c>
      <c r="AY206" s="271" t="str">
        <f t="shared" si="112"/>
        <v/>
      </c>
      <c r="AZ206" s="258">
        <f t="shared" si="62"/>
        <v>5</v>
      </c>
      <c r="BA206" s="258">
        <f t="shared" si="63"/>
        <v>6</v>
      </c>
      <c r="BB206" s="258">
        <f t="shared" si="113"/>
        <v>0</v>
      </c>
      <c r="BC206" s="258">
        <f t="shared" si="114"/>
        <v>1</v>
      </c>
      <c r="BD206" s="258">
        <f t="shared" si="66"/>
        <v>6</v>
      </c>
      <c r="BE206" s="258">
        <f t="shared" si="115"/>
        <v>0</v>
      </c>
      <c r="BF206" s="258">
        <f t="shared" si="116"/>
        <v>1</v>
      </c>
      <c r="BG206" s="258">
        <f t="shared" si="69"/>
        <v>6</v>
      </c>
      <c r="BH206" s="258">
        <f t="shared" si="117"/>
        <v>0</v>
      </c>
      <c r="BI206" s="258">
        <f t="shared" si="118"/>
        <v>1</v>
      </c>
      <c r="BJ206" s="258">
        <f t="shared" si="72"/>
        <v>6</v>
      </c>
      <c r="BK206" s="258">
        <f t="shared" si="119"/>
        <v>0</v>
      </c>
      <c r="BL206" s="258">
        <f t="shared" si="120"/>
        <v>1</v>
      </c>
      <c r="BM206" s="258">
        <f t="shared" si="75"/>
        <v>6</v>
      </c>
      <c r="BN206" s="258">
        <f t="shared" si="121"/>
        <v>0</v>
      </c>
      <c r="BO206" s="258">
        <f t="shared" si="122"/>
        <v>1</v>
      </c>
      <c r="BP206" s="258">
        <f t="shared" si="78"/>
        <v>6</v>
      </c>
      <c r="BQ206" s="258">
        <f t="shared" si="123"/>
        <v>0</v>
      </c>
      <c r="BR206" s="258">
        <f t="shared" si="124"/>
        <v>1</v>
      </c>
      <c r="BS206" s="258">
        <f t="shared" si="81"/>
        <v>6</v>
      </c>
      <c r="BT206" s="258">
        <f t="shared" si="125"/>
        <v>0</v>
      </c>
      <c r="BU206" s="258">
        <f t="shared" si="126"/>
        <v>1</v>
      </c>
      <c r="BV206" s="258">
        <f t="shared" si="84"/>
        <v>6</v>
      </c>
      <c r="BW206" s="258">
        <f t="shared" si="127"/>
        <v>0</v>
      </c>
      <c r="BX206" s="258">
        <f t="shared" si="128"/>
        <v>1</v>
      </c>
      <c r="BY206" s="258">
        <f t="shared" si="87"/>
        <v>6</v>
      </c>
      <c r="BZ206" s="258">
        <f t="shared" si="129"/>
        <v>0</v>
      </c>
      <c r="CA206" s="258">
        <f t="shared" si="130"/>
        <v>1</v>
      </c>
      <c r="CB206" s="258">
        <f t="shared" si="90"/>
        <v>6</v>
      </c>
      <c r="CC206" s="258">
        <f t="shared" si="131"/>
        <v>0</v>
      </c>
      <c r="CD206" s="258">
        <f t="shared" si="132"/>
        <v>1</v>
      </c>
    </row>
    <row r="207" spans="1:82">
      <c r="A207" s="258"/>
      <c r="B207" s="258"/>
      <c r="C207" s="259"/>
      <c r="D207" s="258"/>
      <c r="E207" s="258"/>
      <c r="F207" s="258"/>
      <c r="G207" s="258">
        <v>199</v>
      </c>
      <c r="H207" s="743" t="s">
        <v>3939</v>
      </c>
      <c r="I207" s="744"/>
      <c r="J207" s="739" t="s">
        <v>3940</v>
      </c>
      <c r="K207" s="745"/>
      <c r="L207" s="745"/>
      <c r="M207" s="272"/>
      <c r="N207" s="508">
        <f t="shared" si="30"/>
        <v>0</v>
      </c>
      <c r="O207" s="510">
        <f t="shared" si="136"/>
        <v>0</v>
      </c>
      <c r="P207" s="260">
        <f t="shared" si="137"/>
        <v>0</v>
      </c>
      <c r="Q207" s="261">
        <f t="shared" si="138"/>
        <v>0</v>
      </c>
      <c r="R207" s="261">
        <f t="shared" si="96"/>
        <v>0</v>
      </c>
      <c r="S207" s="262"/>
      <c r="T207" s="262"/>
      <c r="U207" s="263">
        <f t="shared" si="35"/>
        <v>1.288</v>
      </c>
      <c r="V207" s="264">
        <f>IF(E207="SP",1,IF(D207="",ExtraMargeMateriaal,(1-VLOOKUP(D207,TabelAankoop[],4,FALSE))))</f>
        <v>1</v>
      </c>
      <c r="W207" s="265">
        <f t="shared" si="36"/>
        <v>0.6885</v>
      </c>
      <c r="X207" s="266">
        <f t="shared" si="37"/>
        <v>1</v>
      </c>
      <c r="Y207" s="267">
        <f t="shared" si="38"/>
        <v>1.46</v>
      </c>
      <c r="Z207" s="267">
        <f t="shared" si="39"/>
        <v>1.1599999999999999</v>
      </c>
      <c r="AA207" s="268">
        <f t="shared" si="40"/>
        <v>0</v>
      </c>
      <c r="AB207" s="456">
        <f t="shared" si="41"/>
        <v>0</v>
      </c>
      <c r="AC207" s="457">
        <f t="shared" si="42"/>
        <v>0</v>
      </c>
      <c r="AD207" s="456">
        <f t="shared" si="43"/>
        <v>0</v>
      </c>
      <c r="AE207" s="458">
        <f t="shared" si="44"/>
        <v>0</v>
      </c>
      <c r="AF207" s="457">
        <f t="shared" si="102"/>
        <v>0</v>
      </c>
      <c r="AG207" s="456">
        <f t="shared" si="46"/>
        <v>0</v>
      </c>
      <c r="AH207" s="457">
        <f t="shared" si="47"/>
        <v>0</v>
      </c>
      <c r="AI207" s="268">
        <f t="shared" si="48"/>
        <v>0</v>
      </c>
      <c r="AJ207" s="269">
        <f t="shared" si="49"/>
        <v>0</v>
      </c>
      <c r="AK207" s="270">
        <f t="shared" si="50"/>
        <v>0</v>
      </c>
      <c r="AL207" s="415">
        <f t="shared" si="51"/>
        <v>0</v>
      </c>
      <c r="AM207" s="259" t="str">
        <f>IF(AP207="","",IFERROR(VLOOKUP(AP207,CODES!$A$3:$D$1348,4,FALSE),"X"))&amp;IF(AQ207="","",IFERROR(VLOOKUP(AQ207,CODES!$A$3:$D$1348,4,FALSE),"X"))&amp;IF(AR207="","",IFERROR(VLOOKUP(AR207,CODES!$A$3:$D$1348,4,FALSE),"X"))&amp;IF(AS207="","",IFERROR(VLOOKUP(AS207,CODES!$A$3:$D$1348,4,FALSE),"X"))&amp;IF(AT207="","",IFERROR(VLOOKUP(AT207,CODES!$A$3:$D$1348,4,FALSE),"X"))&amp;IF(AU207="","",IFERROR(VLOOKUP(AU207,CODES!$A$3:$D$1348,4,FALSE),"X"))&amp;IF(AV207="","",IFERROR(VLOOKUP(AV207,CODES!$A$3:$D$1348,4,FALSE),"X"))&amp;IF(AW207="","",IFERROR(VLOOKUP(AW207,CODES!$A$3:$D$1348,4,FALSE),"X"))&amp;IF(AX207="","",IFERROR(VLOOKUP(AX207,CODES!$A$3:$D$1348,4,FALSE),"X"))&amp;IF(AY207="","",IFERROR(VLOOKUP(AY207,CODES!$A$3:$D$1348,4,FALSE),"X"))</f>
        <v/>
      </c>
      <c r="AN207" s="258">
        <f>SUM(IFERROR(VLOOKUP(AP207,CODES!$A$3:$D$1348,4,FALSE)*BC207,0),IFERROR(VLOOKUP(AQ207,CODES!$A$3:$D$1348,4,FALSE)*BF207,0),IFERROR(VLOOKUP(AR207,CODES!$A$3:$D$1348,4,FALSE)*BI207,0),IFERROR(VLOOKUP(AS207,CODES!$A$3:$D$1348,4,FALSE)*BL207,0),IFERROR(VLOOKUP(AT207,CODES!$A$3:$D$1348,4,FALSE)*BO207,0),IFERROR(VLOOKUP(AU207,CODES!$A$3:$D$1348,4,FALSE)*BR207,0),IFERROR(VLOOKUP(AV207,CODES!$A$3:$D$1348,4,FALSE)*BU207,0),IFERROR(VLOOKUP(AW207,CODES!$A$3:$D$1348,4,FALSE)*BX207,0),IFERROR(VLOOKUP(AX207,CODES!$A$3:$D$1348,4,FALSE)*CA207,0),IFERROR(VLOOKUP(AY207,CODES!$A$3:$D$1348,4,FALSE)*CD207,0))</f>
        <v>0</v>
      </c>
      <c r="AO207" s="258">
        <f>SUM(IFERROR(VLOOKUP(AP207,CODES!$A$3:$D$1348,3,FALSE)*BC207,0),IFERROR(VLOOKUP(AQ207,CODES!$A$3:$D$1348,3,FALSE)*BF207,0),IFERROR(VLOOKUP(AR207,CODES!$A$3:$D$1348,3,FALSE)*BI207,0),IFERROR(VLOOKUP(AS207,CODES!$A$3:$D$1348,3,FALSE)*BL207,0),IFERROR(VLOOKUP(AT207,CODES!$A$3:$D$1348,3,FALSE)*BO207,0),IFERROR(VLOOKUP(AU207,CODES!$A$3:$D$1348,3,FALSE)*BR207,0),IFERROR(VLOOKUP(AV207,CODES!$A$3:$D$1348,3,FALSE)*BU207,0),IFERROR(VLOOKUP(AW207,CODES!$A$3:$D$1348,3,FALSE)*BX207,0),IFERROR(VLOOKUP(AX207,CODES!$A$3:$D$1348,3,FALSE)*CA207,0),IFERROR(VLOOKUP(AY207,CODES!$A$3:$D$1348,3,FALSE)*CD207,0))+B207</f>
        <v>0</v>
      </c>
      <c r="AP207" s="271" t="str">
        <f t="shared" si="103"/>
        <v/>
      </c>
      <c r="AQ207" s="271" t="str">
        <f t="shared" si="104"/>
        <v/>
      </c>
      <c r="AR207" s="271" t="str">
        <f t="shared" si="105"/>
        <v/>
      </c>
      <c r="AS207" s="271" t="str">
        <f t="shared" si="106"/>
        <v/>
      </c>
      <c r="AT207" s="271" t="str">
        <f t="shared" si="107"/>
        <v/>
      </c>
      <c r="AU207" s="271" t="str">
        <f t="shared" si="108"/>
        <v/>
      </c>
      <c r="AV207" s="271" t="str">
        <f t="shared" si="109"/>
        <v/>
      </c>
      <c r="AW207" s="271" t="str">
        <f t="shared" si="110"/>
        <v/>
      </c>
      <c r="AX207" s="271" t="str">
        <f t="shared" si="111"/>
        <v/>
      </c>
      <c r="AY207" s="271" t="str">
        <f t="shared" si="112"/>
        <v/>
      </c>
      <c r="AZ207" s="258">
        <f t="shared" si="62"/>
        <v>0</v>
      </c>
      <c r="BA207" s="258">
        <f t="shared" si="63"/>
        <v>1</v>
      </c>
      <c r="BB207" s="258">
        <f t="shared" si="113"/>
        <v>0</v>
      </c>
      <c r="BC207" s="258">
        <f t="shared" si="114"/>
        <v>1</v>
      </c>
      <c r="BD207" s="258">
        <f t="shared" si="66"/>
        <v>1</v>
      </c>
      <c r="BE207" s="258">
        <f t="shared" si="115"/>
        <v>0</v>
      </c>
      <c r="BF207" s="258">
        <f t="shared" si="116"/>
        <v>1</v>
      </c>
      <c r="BG207" s="258">
        <f t="shared" si="69"/>
        <v>1</v>
      </c>
      <c r="BH207" s="258">
        <f t="shared" si="117"/>
        <v>0</v>
      </c>
      <c r="BI207" s="258">
        <f t="shared" si="118"/>
        <v>1</v>
      </c>
      <c r="BJ207" s="258">
        <f t="shared" si="72"/>
        <v>1</v>
      </c>
      <c r="BK207" s="258">
        <f t="shared" si="119"/>
        <v>0</v>
      </c>
      <c r="BL207" s="258">
        <f t="shared" si="120"/>
        <v>1</v>
      </c>
      <c r="BM207" s="258">
        <f t="shared" si="75"/>
        <v>1</v>
      </c>
      <c r="BN207" s="258">
        <f t="shared" si="121"/>
        <v>0</v>
      </c>
      <c r="BO207" s="258">
        <f t="shared" si="122"/>
        <v>1</v>
      </c>
      <c r="BP207" s="258">
        <f t="shared" si="78"/>
        <v>1</v>
      </c>
      <c r="BQ207" s="258">
        <f t="shared" si="123"/>
        <v>0</v>
      </c>
      <c r="BR207" s="258">
        <f t="shared" si="124"/>
        <v>1</v>
      </c>
      <c r="BS207" s="258">
        <f t="shared" si="81"/>
        <v>1</v>
      </c>
      <c r="BT207" s="258">
        <f t="shared" si="125"/>
        <v>0</v>
      </c>
      <c r="BU207" s="258">
        <f t="shared" si="126"/>
        <v>1</v>
      </c>
      <c r="BV207" s="258">
        <f t="shared" si="84"/>
        <v>1</v>
      </c>
      <c r="BW207" s="258">
        <f t="shared" si="127"/>
        <v>0</v>
      </c>
      <c r="BX207" s="258">
        <f t="shared" si="128"/>
        <v>1</v>
      </c>
      <c r="BY207" s="258">
        <f t="shared" si="87"/>
        <v>1</v>
      </c>
      <c r="BZ207" s="258">
        <f t="shared" si="129"/>
        <v>0</v>
      </c>
      <c r="CA207" s="258">
        <f t="shared" si="130"/>
        <v>1</v>
      </c>
      <c r="CB207" s="258">
        <f t="shared" si="90"/>
        <v>1</v>
      </c>
      <c r="CC207" s="258">
        <f t="shared" si="131"/>
        <v>0</v>
      </c>
      <c r="CD207" s="258">
        <f t="shared" si="132"/>
        <v>1</v>
      </c>
    </row>
    <row r="208" spans="1:82">
      <c r="A208" s="258" t="s">
        <v>3936</v>
      </c>
      <c r="B208" s="258">
        <v>30</v>
      </c>
      <c r="C208" s="259"/>
      <c r="D208" s="258" t="s">
        <v>3755</v>
      </c>
      <c r="E208" s="258"/>
      <c r="F208" s="258"/>
      <c r="G208" s="258">
        <v>200</v>
      </c>
      <c r="H208" s="743" t="s">
        <v>3941</v>
      </c>
      <c r="I208" s="744"/>
      <c r="J208" s="739" t="s">
        <v>3942</v>
      </c>
      <c r="K208" s="745" t="s">
        <v>3607</v>
      </c>
      <c r="L208" s="745" t="s">
        <v>3608</v>
      </c>
      <c r="M208" s="272">
        <v>2</v>
      </c>
      <c r="N208" s="508">
        <f t="shared" si="30"/>
        <v>68.61</v>
      </c>
      <c r="O208" s="510">
        <f t="shared" si="136"/>
        <v>137.22</v>
      </c>
      <c r="P208" s="260">
        <f t="shared" si="137"/>
        <v>37.6584</v>
      </c>
      <c r="Q208" s="261">
        <f t="shared" si="138"/>
        <v>20</v>
      </c>
      <c r="R208" s="261">
        <f t="shared" si="96"/>
        <v>0</v>
      </c>
      <c r="S208" s="262"/>
      <c r="T208" s="262"/>
      <c r="U208" s="263">
        <f t="shared" si="35"/>
        <v>1.288</v>
      </c>
      <c r="V208" s="264">
        <f>IF(E208="SP",1,IF(D208="",ExtraMargeMateriaal,(1-VLOOKUP(D208,TabelAankoop[],4,FALSE))))</f>
        <v>1</v>
      </c>
      <c r="W208" s="265">
        <f t="shared" si="36"/>
        <v>0.6885</v>
      </c>
      <c r="X208" s="266">
        <f t="shared" si="37"/>
        <v>1</v>
      </c>
      <c r="Y208" s="267">
        <f t="shared" si="38"/>
        <v>1.46</v>
      </c>
      <c r="Z208" s="267">
        <f t="shared" si="39"/>
        <v>1.1599999999999999</v>
      </c>
      <c r="AA208" s="268">
        <f t="shared" si="40"/>
        <v>137.22</v>
      </c>
      <c r="AB208" s="456">
        <f t="shared" si="41"/>
        <v>75.319999999999993</v>
      </c>
      <c r="AC208" s="457">
        <f t="shared" si="42"/>
        <v>97.01</v>
      </c>
      <c r="AD208" s="456">
        <f t="shared" si="43"/>
        <v>40.21</v>
      </c>
      <c r="AE208" s="458">
        <f t="shared" si="44"/>
        <v>40</v>
      </c>
      <c r="AF208" s="457">
        <f t="shared" si="102"/>
        <v>0.66666666666666663</v>
      </c>
      <c r="AG208" s="456">
        <f t="shared" si="46"/>
        <v>0</v>
      </c>
      <c r="AH208" s="457">
        <f t="shared" si="47"/>
        <v>0</v>
      </c>
      <c r="AI208" s="268">
        <f t="shared" si="48"/>
        <v>37.6584</v>
      </c>
      <c r="AJ208" s="269">
        <f t="shared" si="49"/>
        <v>48.504019200000002</v>
      </c>
      <c r="AK208" s="270">
        <f t="shared" si="50"/>
        <v>20.104199999999999</v>
      </c>
      <c r="AL208" s="415">
        <f t="shared" si="51"/>
        <v>0</v>
      </c>
      <c r="AM208" s="259" t="str">
        <f>IF(AP208="","",IFERROR(VLOOKUP(AP208,CODES!$A$3:$D$1348,4,FALSE),"X"))&amp;IF(AQ208="","",IFERROR(VLOOKUP(AQ208,CODES!$A$3:$D$1348,4,FALSE),"X"))&amp;IF(AR208="","",IFERROR(VLOOKUP(AR208,CODES!$A$3:$D$1348,4,FALSE),"X"))&amp;IF(AS208="","",IFERROR(VLOOKUP(AS208,CODES!$A$3:$D$1348,4,FALSE),"X"))&amp;IF(AT208="","",IFERROR(VLOOKUP(AT208,CODES!$A$3:$D$1348,4,FALSE),"X"))&amp;IF(AU208="","",IFERROR(VLOOKUP(AU208,CODES!$A$3:$D$1348,4,FALSE),"X"))&amp;IF(AV208="","",IFERROR(VLOOKUP(AV208,CODES!$A$3:$D$1348,4,FALSE),"X"))&amp;IF(AW208="","",IFERROR(VLOOKUP(AW208,CODES!$A$3:$D$1348,4,FALSE),"X"))&amp;IF(AX208="","",IFERROR(VLOOKUP(AX208,CODES!$A$3:$D$1348,4,FALSE),"X"))&amp;IF(AY208="","",IFERROR(VLOOKUP(AY208,CODES!$A$3:$D$1348,4,FALSE),"X"))</f>
        <v>20</v>
      </c>
      <c r="AN208" s="258">
        <f>SUM(IFERROR(VLOOKUP(AP208,CODES!$A$3:$D$1348,4,FALSE)*BC208,0),IFERROR(VLOOKUP(AQ208,CODES!$A$3:$D$1348,4,FALSE)*BF208,0),IFERROR(VLOOKUP(AR208,CODES!$A$3:$D$1348,4,FALSE)*BI208,0),IFERROR(VLOOKUP(AS208,CODES!$A$3:$D$1348,4,FALSE)*BL208,0),IFERROR(VLOOKUP(AT208,CODES!$A$3:$D$1348,4,FALSE)*BO208,0),IFERROR(VLOOKUP(AU208,CODES!$A$3:$D$1348,4,FALSE)*BR208,0),IFERROR(VLOOKUP(AV208,CODES!$A$3:$D$1348,4,FALSE)*BU208,0),IFERROR(VLOOKUP(AW208,CODES!$A$3:$D$1348,4,FALSE)*BX208,0),IFERROR(VLOOKUP(AX208,CODES!$A$3:$D$1348,4,FALSE)*CA208,0),IFERROR(VLOOKUP(AY208,CODES!$A$3:$D$1348,4,FALSE)*CD208,0))</f>
        <v>20</v>
      </c>
      <c r="AO208" s="258">
        <f>SUM(IFERROR(VLOOKUP(AP208,CODES!$A$3:$D$1348,3,FALSE)*BC208,0),IFERROR(VLOOKUP(AQ208,CODES!$A$3:$D$1348,3,FALSE)*BF208,0),IFERROR(VLOOKUP(AR208,CODES!$A$3:$D$1348,3,FALSE)*BI208,0),IFERROR(VLOOKUP(AS208,CODES!$A$3:$D$1348,3,FALSE)*BL208,0),IFERROR(VLOOKUP(AT208,CODES!$A$3:$D$1348,3,FALSE)*BO208,0),IFERROR(VLOOKUP(AU208,CODES!$A$3:$D$1348,3,FALSE)*BR208,0),IFERROR(VLOOKUP(AV208,CODES!$A$3:$D$1348,3,FALSE)*BU208,0),IFERROR(VLOOKUP(AW208,CODES!$A$3:$D$1348,3,FALSE)*BX208,0),IFERROR(VLOOKUP(AX208,CODES!$A$3:$D$1348,3,FALSE)*CA208,0),IFERROR(VLOOKUP(AY208,CODES!$A$3:$D$1348,3,FALSE)*CD208,0))+B208</f>
        <v>37.6584</v>
      </c>
      <c r="AP208" s="271" t="str">
        <f t="shared" si="103"/>
        <v>DKNIO</v>
      </c>
      <c r="AQ208" s="271" t="str">
        <f t="shared" si="104"/>
        <v/>
      </c>
      <c r="AR208" s="271" t="str">
        <f t="shared" si="105"/>
        <v/>
      </c>
      <c r="AS208" s="271" t="str">
        <f t="shared" si="106"/>
        <v/>
      </c>
      <c r="AT208" s="271" t="str">
        <f t="shared" si="107"/>
        <v/>
      </c>
      <c r="AU208" s="271" t="str">
        <f t="shared" si="108"/>
        <v/>
      </c>
      <c r="AV208" s="271" t="str">
        <f t="shared" si="109"/>
        <v/>
      </c>
      <c r="AW208" s="271" t="str">
        <f t="shared" si="110"/>
        <v/>
      </c>
      <c r="AX208" s="271" t="str">
        <f t="shared" si="111"/>
        <v/>
      </c>
      <c r="AY208" s="271" t="str">
        <f t="shared" si="112"/>
        <v/>
      </c>
      <c r="AZ208" s="258">
        <f t="shared" si="62"/>
        <v>5</v>
      </c>
      <c r="BA208" s="258">
        <f t="shared" si="63"/>
        <v>6</v>
      </c>
      <c r="BB208" s="258">
        <f t="shared" si="113"/>
        <v>0</v>
      </c>
      <c r="BC208" s="258">
        <f t="shared" si="114"/>
        <v>1</v>
      </c>
      <c r="BD208" s="258">
        <f t="shared" si="66"/>
        <v>6</v>
      </c>
      <c r="BE208" s="258">
        <f t="shared" si="115"/>
        <v>0</v>
      </c>
      <c r="BF208" s="258">
        <f t="shared" si="116"/>
        <v>1</v>
      </c>
      <c r="BG208" s="258">
        <f t="shared" si="69"/>
        <v>6</v>
      </c>
      <c r="BH208" s="258">
        <f t="shared" si="117"/>
        <v>0</v>
      </c>
      <c r="BI208" s="258">
        <f t="shared" si="118"/>
        <v>1</v>
      </c>
      <c r="BJ208" s="258">
        <f t="shared" si="72"/>
        <v>6</v>
      </c>
      <c r="BK208" s="258">
        <f t="shared" si="119"/>
        <v>0</v>
      </c>
      <c r="BL208" s="258">
        <f t="shared" si="120"/>
        <v>1</v>
      </c>
      <c r="BM208" s="258">
        <f t="shared" si="75"/>
        <v>6</v>
      </c>
      <c r="BN208" s="258">
        <f t="shared" si="121"/>
        <v>0</v>
      </c>
      <c r="BO208" s="258">
        <f t="shared" si="122"/>
        <v>1</v>
      </c>
      <c r="BP208" s="258">
        <f t="shared" si="78"/>
        <v>6</v>
      </c>
      <c r="BQ208" s="258">
        <f t="shared" si="123"/>
        <v>0</v>
      </c>
      <c r="BR208" s="258">
        <f t="shared" si="124"/>
        <v>1</v>
      </c>
      <c r="BS208" s="258">
        <f t="shared" si="81"/>
        <v>6</v>
      </c>
      <c r="BT208" s="258">
        <f t="shared" si="125"/>
        <v>0</v>
      </c>
      <c r="BU208" s="258">
        <f t="shared" si="126"/>
        <v>1</v>
      </c>
      <c r="BV208" s="258">
        <f t="shared" si="84"/>
        <v>6</v>
      </c>
      <c r="BW208" s="258">
        <f t="shared" si="127"/>
        <v>0</v>
      </c>
      <c r="BX208" s="258">
        <f t="shared" si="128"/>
        <v>1</v>
      </c>
      <c r="BY208" s="258">
        <f t="shared" si="87"/>
        <v>6</v>
      </c>
      <c r="BZ208" s="258">
        <f t="shared" si="129"/>
        <v>0</v>
      </c>
      <c r="CA208" s="258">
        <f t="shared" si="130"/>
        <v>1</v>
      </c>
      <c r="CB208" s="258">
        <f t="shared" si="90"/>
        <v>6</v>
      </c>
      <c r="CC208" s="258">
        <f t="shared" si="131"/>
        <v>0</v>
      </c>
      <c r="CD208" s="258">
        <f t="shared" si="132"/>
        <v>1</v>
      </c>
    </row>
    <row r="209" spans="1:82">
      <c r="A209" s="258"/>
      <c r="B209" s="258"/>
      <c r="C209" s="259"/>
      <c r="D209" s="258"/>
      <c r="E209" s="258"/>
      <c r="F209" s="258"/>
      <c r="G209" s="258">
        <v>201</v>
      </c>
      <c r="H209" s="743" t="s">
        <v>3721</v>
      </c>
      <c r="I209" s="744"/>
      <c r="J209" s="739" t="s">
        <v>3943</v>
      </c>
      <c r="K209" s="745"/>
      <c r="L209" s="745"/>
      <c r="M209" s="272"/>
      <c r="N209" s="508">
        <f t="shared" si="30"/>
        <v>0</v>
      </c>
      <c r="O209" s="510">
        <f t="shared" si="136"/>
        <v>0</v>
      </c>
      <c r="P209" s="260">
        <f t="shared" si="137"/>
        <v>0</v>
      </c>
      <c r="Q209" s="261">
        <f t="shared" si="138"/>
        <v>0</v>
      </c>
      <c r="R209" s="261">
        <f t="shared" si="96"/>
        <v>0</v>
      </c>
      <c r="S209" s="262"/>
      <c r="T209" s="262"/>
      <c r="U209" s="263">
        <f t="shared" si="35"/>
        <v>1.288</v>
      </c>
      <c r="V209" s="264">
        <f>IF(E209="SP",1,IF(D209="",ExtraMargeMateriaal,(1-VLOOKUP(D209,TabelAankoop[],4,FALSE))))</f>
        <v>1</v>
      </c>
      <c r="W209" s="265">
        <f t="shared" si="36"/>
        <v>0.6885</v>
      </c>
      <c r="X209" s="266">
        <f t="shared" si="37"/>
        <v>1</v>
      </c>
      <c r="Y209" s="267">
        <f t="shared" si="38"/>
        <v>1.46</v>
      </c>
      <c r="Z209" s="267">
        <f t="shared" si="39"/>
        <v>1.1599999999999999</v>
      </c>
      <c r="AA209" s="268">
        <f t="shared" si="40"/>
        <v>0</v>
      </c>
      <c r="AB209" s="456">
        <f t="shared" si="41"/>
        <v>0</v>
      </c>
      <c r="AC209" s="457">
        <f t="shared" si="42"/>
        <v>0</v>
      </c>
      <c r="AD209" s="456">
        <f t="shared" si="43"/>
        <v>0</v>
      </c>
      <c r="AE209" s="458">
        <f t="shared" si="44"/>
        <v>0</v>
      </c>
      <c r="AF209" s="457">
        <f t="shared" si="102"/>
        <v>0</v>
      </c>
      <c r="AG209" s="456">
        <f t="shared" si="46"/>
        <v>0</v>
      </c>
      <c r="AH209" s="457">
        <f t="shared" si="47"/>
        <v>0</v>
      </c>
      <c r="AI209" s="268">
        <f t="shared" si="48"/>
        <v>0</v>
      </c>
      <c r="AJ209" s="269">
        <f t="shared" si="49"/>
        <v>0</v>
      </c>
      <c r="AK209" s="270">
        <f t="shared" si="50"/>
        <v>0</v>
      </c>
      <c r="AL209" s="415">
        <f t="shared" si="51"/>
        <v>0</v>
      </c>
      <c r="AM209" s="259" t="str">
        <f>IF(AP209="","",IFERROR(VLOOKUP(AP209,CODES!$A$3:$D$1348,4,FALSE),"X"))&amp;IF(AQ209="","",IFERROR(VLOOKUP(AQ209,CODES!$A$3:$D$1348,4,FALSE),"X"))&amp;IF(AR209="","",IFERROR(VLOOKUP(AR209,CODES!$A$3:$D$1348,4,FALSE),"X"))&amp;IF(AS209="","",IFERROR(VLOOKUP(AS209,CODES!$A$3:$D$1348,4,FALSE),"X"))&amp;IF(AT209="","",IFERROR(VLOOKUP(AT209,CODES!$A$3:$D$1348,4,FALSE),"X"))&amp;IF(AU209="","",IFERROR(VLOOKUP(AU209,CODES!$A$3:$D$1348,4,FALSE),"X"))&amp;IF(AV209="","",IFERROR(VLOOKUP(AV209,CODES!$A$3:$D$1348,4,FALSE),"X"))&amp;IF(AW209="","",IFERROR(VLOOKUP(AW209,CODES!$A$3:$D$1348,4,FALSE),"X"))&amp;IF(AX209="","",IFERROR(VLOOKUP(AX209,CODES!$A$3:$D$1348,4,FALSE),"X"))&amp;IF(AY209="","",IFERROR(VLOOKUP(AY209,CODES!$A$3:$D$1348,4,FALSE),"X"))</f>
        <v/>
      </c>
      <c r="AN209" s="258">
        <f>SUM(IFERROR(VLOOKUP(AP209,CODES!$A$3:$D$1348,4,FALSE)*BC209,0),IFERROR(VLOOKUP(AQ209,CODES!$A$3:$D$1348,4,FALSE)*BF209,0),IFERROR(VLOOKUP(AR209,CODES!$A$3:$D$1348,4,FALSE)*BI209,0),IFERROR(VLOOKUP(AS209,CODES!$A$3:$D$1348,4,FALSE)*BL209,0),IFERROR(VLOOKUP(AT209,CODES!$A$3:$D$1348,4,FALSE)*BO209,0),IFERROR(VLOOKUP(AU209,CODES!$A$3:$D$1348,4,FALSE)*BR209,0),IFERROR(VLOOKUP(AV209,CODES!$A$3:$D$1348,4,FALSE)*BU209,0),IFERROR(VLOOKUP(AW209,CODES!$A$3:$D$1348,4,FALSE)*BX209,0),IFERROR(VLOOKUP(AX209,CODES!$A$3:$D$1348,4,FALSE)*CA209,0),IFERROR(VLOOKUP(AY209,CODES!$A$3:$D$1348,4,FALSE)*CD209,0))</f>
        <v>0</v>
      </c>
      <c r="AO209" s="258">
        <f>SUM(IFERROR(VLOOKUP(AP209,CODES!$A$3:$D$1348,3,FALSE)*BC209,0),IFERROR(VLOOKUP(AQ209,CODES!$A$3:$D$1348,3,FALSE)*BF209,0),IFERROR(VLOOKUP(AR209,CODES!$A$3:$D$1348,3,FALSE)*BI209,0),IFERROR(VLOOKUP(AS209,CODES!$A$3:$D$1348,3,FALSE)*BL209,0),IFERROR(VLOOKUP(AT209,CODES!$A$3:$D$1348,3,FALSE)*BO209,0),IFERROR(VLOOKUP(AU209,CODES!$A$3:$D$1348,3,FALSE)*BR209,0),IFERROR(VLOOKUP(AV209,CODES!$A$3:$D$1348,3,FALSE)*BU209,0),IFERROR(VLOOKUP(AW209,CODES!$A$3:$D$1348,3,FALSE)*BX209,0),IFERROR(VLOOKUP(AX209,CODES!$A$3:$D$1348,3,FALSE)*CA209,0),IFERROR(VLOOKUP(AY209,CODES!$A$3:$D$1348,3,FALSE)*CD209,0))+B209</f>
        <v>0</v>
      </c>
      <c r="AP209" s="271" t="str">
        <f t="shared" si="103"/>
        <v/>
      </c>
      <c r="AQ209" s="271" t="str">
        <f t="shared" si="104"/>
        <v/>
      </c>
      <c r="AR209" s="271" t="str">
        <f t="shared" si="105"/>
        <v/>
      </c>
      <c r="AS209" s="271" t="str">
        <f t="shared" si="106"/>
        <v/>
      </c>
      <c r="AT209" s="271" t="str">
        <f t="shared" si="107"/>
        <v/>
      </c>
      <c r="AU209" s="271" t="str">
        <f t="shared" si="108"/>
        <v/>
      </c>
      <c r="AV209" s="271" t="str">
        <f t="shared" si="109"/>
        <v/>
      </c>
      <c r="AW209" s="271" t="str">
        <f t="shared" si="110"/>
        <v/>
      </c>
      <c r="AX209" s="271" t="str">
        <f t="shared" si="111"/>
        <v/>
      </c>
      <c r="AY209" s="271" t="str">
        <f t="shared" si="112"/>
        <v/>
      </c>
      <c r="AZ209" s="258">
        <f t="shared" si="62"/>
        <v>0</v>
      </c>
      <c r="BA209" s="258">
        <f t="shared" si="63"/>
        <v>1</v>
      </c>
      <c r="BB209" s="258">
        <f t="shared" si="113"/>
        <v>0</v>
      </c>
      <c r="BC209" s="258">
        <f t="shared" si="114"/>
        <v>1</v>
      </c>
      <c r="BD209" s="258">
        <f t="shared" si="66"/>
        <v>1</v>
      </c>
      <c r="BE209" s="258">
        <f t="shared" si="115"/>
        <v>0</v>
      </c>
      <c r="BF209" s="258">
        <f t="shared" si="116"/>
        <v>1</v>
      </c>
      <c r="BG209" s="258">
        <f t="shared" si="69"/>
        <v>1</v>
      </c>
      <c r="BH209" s="258">
        <f t="shared" si="117"/>
        <v>0</v>
      </c>
      <c r="BI209" s="258">
        <f t="shared" si="118"/>
        <v>1</v>
      </c>
      <c r="BJ209" s="258">
        <f t="shared" si="72"/>
        <v>1</v>
      </c>
      <c r="BK209" s="258">
        <f t="shared" si="119"/>
        <v>0</v>
      </c>
      <c r="BL209" s="258">
        <f t="shared" si="120"/>
        <v>1</v>
      </c>
      <c r="BM209" s="258">
        <f t="shared" si="75"/>
        <v>1</v>
      </c>
      <c r="BN209" s="258">
        <f t="shared" si="121"/>
        <v>0</v>
      </c>
      <c r="BO209" s="258">
        <f t="shared" si="122"/>
        <v>1</v>
      </c>
      <c r="BP209" s="258">
        <f t="shared" si="78"/>
        <v>1</v>
      </c>
      <c r="BQ209" s="258">
        <f t="shared" si="123"/>
        <v>0</v>
      </c>
      <c r="BR209" s="258">
        <f t="shared" si="124"/>
        <v>1</v>
      </c>
      <c r="BS209" s="258">
        <f t="shared" si="81"/>
        <v>1</v>
      </c>
      <c r="BT209" s="258">
        <f t="shared" si="125"/>
        <v>0</v>
      </c>
      <c r="BU209" s="258">
        <f t="shared" si="126"/>
        <v>1</v>
      </c>
      <c r="BV209" s="258">
        <f t="shared" si="84"/>
        <v>1</v>
      </c>
      <c r="BW209" s="258">
        <f t="shared" si="127"/>
        <v>0</v>
      </c>
      <c r="BX209" s="258">
        <f t="shared" si="128"/>
        <v>1</v>
      </c>
      <c r="BY209" s="258">
        <f t="shared" si="87"/>
        <v>1</v>
      </c>
      <c r="BZ209" s="258">
        <f t="shared" si="129"/>
        <v>0</v>
      </c>
      <c r="CA209" s="258">
        <f t="shared" si="130"/>
        <v>1</v>
      </c>
      <c r="CB209" s="258">
        <f t="shared" si="90"/>
        <v>1</v>
      </c>
      <c r="CC209" s="258">
        <f t="shared" si="131"/>
        <v>0</v>
      </c>
      <c r="CD209" s="258">
        <f t="shared" si="132"/>
        <v>1</v>
      </c>
    </row>
    <row r="210" spans="1:82">
      <c r="A210" s="258"/>
      <c r="B210" s="258"/>
      <c r="C210" s="259"/>
      <c r="D210" s="258"/>
      <c r="E210" s="258"/>
      <c r="F210" s="258"/>
      <c r="G210" s="258">
        <v>202</v>
      </c>
      <c r="H210" s="743" t="s">
        <v>3559</v>
      </c>
      <c r="I210" s="744"/>
      <c r="J210" s="739" t="s">
        <v>3944</v>
      </c>
      <c r="K210" s="745"/>
      <c r="L210" s="745"/>
      <c r="M210" s="272"/>
      <c r="N210" s="508">
        <f t="shared" si="30"/>
        <v>0</v>
      </c>
      <c r="O210" s="510">
        <f t="shared" si="136"/>
        <v>0</v>
      </c>
      <c r="P210" s="260">
        <f t="shared" si="137"/>
        <v>0</v>
      </c>
      <c r="Q210" s="261">
        <f t="shared" si="138"/>
        <v>0</v>
      </c>
      <c r="R210" s="261">
        <f t="shared" si="96"/>
        <v>0</v>
      </c>
      <c r="S210" s="262"/>
      <c r="T210" s="262"/>
      <c r="U210" s="263">
        <f t="shared" si="35"/>
        <v>1.288</v>
      </c>
      <c r="V210" s="264">
        <f>IF(E210="SP",1,IF(D210="",ExtraMargeMateriaal,(1-VLOOKUP(D210,TabelAankoop[],4,FALSE))))</f>
        <v>1</v>
      </c>
      <c r="W210" s="265">
        <f t="shared" si="36"/>
        <v>0.6885</v>
      </c>
      <c r="X210" s="266">
        <f t="shared" si="37"/>
        <v>1</v>
      </c>
      <c r="Y210" s="267">
        <f t="shared" si="38"/>
        <v>1.46</v>
      </c>
      <c r="Z210" s="267">
        <f t="shared" si="39"/>
        <v>1.1599999999999999</v>
      </c>
      <c r="AA210" s="268">
        <f t="shared" si="40"/>
        <v>0</v>
      </c>
      <c r="AB210" s="456">
        <f t="shared" si="41"/>
        <v>0</v>
      </c>
      <c r="AC210" s="457">
        <f t="shared" si="42"/>
        <v>0</v>
      </c>
      <c r="AD210" s="456">
        <f t="shared" si="43"/>
        <v>0</v>
      </c>
      <c r="AE210" s="458">
        <f t="shared" si="44"/>
        <v>0</v>
      </c>
      <c r="AF210" s="457">
        <f t="shared" si="102"/>
        <v>0</v>
      </c>
      <c r="AG210" s="456">
        <f t="shared" si="46"/>
        <v>0</v>
      </c>
      <c r="AH210" s="457">
        <f t="shared" si="47"/>
        <v>0</v>
      </c>
      <c r="AI210" s="268">
        <f t="shared" si="48"/>
        <v>0</v>
      </c>
      <c r="AJ210" s="269">
        <f t="shared" si="49"/>
        <v>0</v>
      </c>
      <c r="AK210" s="270">
        <f t="shared" si="50"/>
        <v>0</v>
      </c>
      <c r="AL210" s="415">
        <f t="shared" si="51"/>
        <v>0</v>
      </c>
      <c r="AM210" s="259" t="str">
        <f>IF(AP210="","",IFERROR(VLOOKUP(AP210,CODES!$A$3:$D$1348,4,FALSE),"X"))&amp;IF(AQ210="","",IFERROR(VLOOKUP(AQ210,CODES!$A$3:$D$1348,4,FALSE),"X"))&amp;IF(AR210="","",IFERROR(VLOOKUP(AR210,CODES!$A$3:$D$1348,4,FALSE),"X"))&amp;IF(AS210="","",IFERROR(VLOOKUP(AS210,CODES!$A$3:$D$1348,4,FALSE),"X"))&amp;IF(AT210="","",IFERROR(VLOOKUP(AT210,CODES!$A$3:$D$1348,4,FALSE),"X"))&amp;IF(AU210="","",IFERROR(VLOOKUP(AU210,CODES!$A$3:$D$1348,4,FALSE),"X"))&amp;IF(AV210="","",IFERROR(VLOOKUP(AV210,CODES!$A$3:$D$1348,4,FALSE),"X"))&amp;IF(AW210="","",IFERROR(VLOOKUP(AW210,CODES!$A$3:$D$1348,4,FALSE),"X"))&amp;IF(AX210="","",IFERROR(VLOOKUP(AX210,CODES!$A$3:$D$1348,4,FALSE),"X"))&amp;IF(AY210="","",IFERROR(VLOOKUP(AY210,CODES!$A$3:$D$1348,4,FALSE),"X"))</f>
        <v/>
      </c>
      <c r="AN210" s="258">
        <f>SUM(IFERROR(VLOOKUP(AP210,CODES!$A$3:$D$1348,4,FALSE)*BC210,0),IFERROR(VLOOKUP(AQ210,CODES!$A$3:$D$1348,4,FALSE)*BF210,0),IFERROR(VLOOKUP(AR210,CODES!$A$3:$D$1348,4,FALSE)*BI210,0),IFERROR(VLOOKUP(AS210,CODES!$A$3:$D$1348,4,FALSE)*BL210,0),IFERROR(VLOOKUP(AT210,CODES!$A$3:$D$1348,4,FALSE)*BO210,0),IFERROR(VLOOKUP(AU210,CODES!$A$3:$D$1348,4,FALSE)*BR210,0),IFERROR(VLOOKUP(AV210,CODES!$A$3:$D$1348,4,FALSE)*BU210,0),IFERROR(VLOOKUP(AW210,CODES!$A$3:$D$1348,4,FALSE)*BX210,0),IFERROR(VLOOKUP(AX210,CODES!$A$3:$D$1348,4,FALSE)*CA210,0),IFERROR(VLOOKUP(AY210,CODES!$A$3:$D$1348,4,FALSE)*CD210,0))</f>
        <v>0</v>
      </c>
      <c r="AO210" s="258">
        <f>SUM(IFERROR(VLOOKUP(AP210,CODES!$A$3:$D$1348,3,FALSE)*BC210,0),IFERROR(VLOOKUP(AQ210,CODES!$A$3:$D$1348,3,FALSE)*BF210,0),IFERROR(VLOOKUP(AR210,CODES!$A$3:$D$1348,3,FALSE)*BI210,0),IFERROR(VLOOKUP(AS210,CODES!$A$3:$D$1348,3,FALSE)*BL210,0),IFERROR(VLOOKUP(AT210,CODES!$A$3:$D$1348,3,FALSE)*BO210,0),IFERROR(VLOOKUP(AU210,CODES!$A$3:$D$1348,3,FALSE)*BR210,0),IFERROR(VLOOKUP(AV210,CODES!$A$3:$D$1348,3,FALSE)*BU210,0),IFERROR(VLOOKUP(AW210,CODES!$A$3:$D$1348,3,FALSE)*BX210,0),IFERROR(VLOOKUP(AX210,CODES!$A$3:$D$1348,3,FALSE)*CA210,0),IFERROR(VLOOKUP(AY210,CODES!$A$3:$D$1348,3,FALSE)*CD210,0))+B210</f>
        <v>0</v>
      </c>
      <c r="AP210" s="271" t="str">
        <f t="shared" si="103"/>
        <v/>
      </c>
      <c r="AQ210" s="271" t="str">
        <f t="shared" si="104"/>
        <v/>
      </c>
      <c r="AR210" s="271" t="str">
        <f t="shared" si="105"/>
        <v/>
      </c>
      <c r="AS210" s="271" t="str">
        <f t="shared" si="106"/>
        <v/>
      </c>
      <c r="AT210" s="271" t="str">
        <f t="shared" si="107"/>
        <v/>
      </c>
      <c r="AU210" s="271" t="str">
        <f t="shared" si="108"/>
        <v/>
      </c>
      <c r="AV210" s="271" t="str">
        <f t="shared" si="109"/>
        <v/>
      </c>
      <c r="AW210" s="271" t="str">
        <f t="shared" si="110"/>
        <v/>
      </c>
      <c r="AX210" s="271" t="str">
        <f t="shared" si="111"/>
        <v/>
      </c>
      <c r="AY210" s="271" t="str">
        <f t="shared" si="112"/>
        <v/>
      </c>
      <c r="AZ210" s="258">
        <f t="shared" si="62"/>
        <v>0</v>
      </c>
      <c r="BA210" s="258">
        <f t="shared" si="63"/>
        <v>1</v>
      </c>
      <c r="BB210" s="258">
        <f t="shared" si="113"/>
        <v>0</v>
      </c>
      <c r="BC210" s="258">
        <f t="shared" si="114"/>
        <v>1</v>
      </c>
      <c r="BD210" s="258">
        <f t="shared" si="66"/>
        <v>1</v>
      </c>
      <c r="BE210" s="258">
        <f t="shared" si="115"/>
        <v>0</v>
      </c>
      <c r="BF210" s="258">
        <f t="shared" si="116"/>
        <v>1</v>
      </c>
      <c r="BG210" s="258">
        <f t="shared" si="69"/>
        <v>1</v>
      </c>
      <c r="BH210" s="258">
        <f t="shared" si="117"/>
        <v>0</v>
      </c>
      <c r="BI210" s="258">
        <f t="shared" si="118"/>
        <v>1</v>
      </c>
      <c r="BJ210" s="258">
        <f t="shared" si="72"/>
        <v>1</v>
      </c>
      <c r="BK210" s="258">
        <f t="shared" si="119"/>
        <v>0</v>
      </c>
      <c r="BL210" s="258">
        <f t="shared" si="120"/>
        <v>1</v>
      </c>
      <c r="BM210" s="258">
        <f t="shared" si="75"/>
        <v>1</v>
      </c>
      <c r="BN210" s="258">
        <f t="shared" si="121"/>
        <v>0</v>
      </c>
      <c r="BO210" s="258">
        <f t="shared" si="122"/>
        <v>1</v>
      </c>
      <c r="BP210" s="258">
        <f t="shared" si="78"/>
        <v>1</v>
      </c>
      <c r="BQ210" s="258">
        <f t="shared" si="123"/>
        <v>0</v>
      </c>
      <c r="BR210" s="258">
        <f t="shared" si="124"/>
        <v>1</v>
      </c>
      <c r="BS210" s="258">
        <f t="shared" si="81"/>
        <v>1</v>
      </c>
      <c r="BT210" s="258">
        <f t="shared" si="125"/>
        <v>0</v>
      </c>
      <c r="BU210" s="258">
        <f t="shared" si="126"/>
        <v>1</v>
      </c>
      <c r="BV210" s="258">
        <f t="shared" si="84"/>
        <v>1</v>
      </c>
      <c r="BW210" s="258">
        <f t="shared" si="127"/>
        <v>0</v>
      </c>
      <c r="BX210" s="258">
        <f t="shared" si="128"/>
        <v>1</v>
      </c>
      <c r="BY210" s="258">
        <f t="shared" si="87"/>
        <v>1</v>
      </c>
      <c r="BZ210" s="258">
        <f t="shared" si="129"/>
        <v>0</v>
      </c>
      <c r="CA210" s="258">
        <f t="shared" si="130"/>
        <v>1</v>
      </c>
      <c r="CB210" s="258">
        <f t="shared" si="90"/>
        <v>1</v>
      </c>
      <c r="CC210" s="258">
        <f t="shared" si="131"/>
        <v>0</v>
      </c>
      <c r="CD210" s="258">
        <f t="shared" si="132"/>
        <v>1</v>
      </c>
    </row>
    <row r="211" spans="1:82">
      <c r="A211" s="258"/>
      <c r="B211" s="258"/>
      <c r="C211" s="259"/>
      <c r="D211" s="258"/>
      <c r="E211" s="258" t="s">
        <v>3484</v>
      </c>
      <c r="F211" s="258"/>
      <c r="G211" s="258">
        <v>203</v>
      </c>
      <c r="H211" s="743">
        <v>64</v>
      </c>
      <c r="I211" s="744"/>
      <c r="J211" s="739" t="s">
        <v>3945</v>
      </c>
      <c r="K211" s="745"/>
      <c r="L211" s="745"/>
      <c r="M211" s="272"/>
      <c r="N211" s="508">
        <f t="shared" si="30"/>
        <v>0</v>
      </c>
      <c r="O211" s="510">
        <f t="shared" si="136"/>
        <v>0</v>
      </c>
      <c r="P211" s="260">
        <f t="shared" si="137"/>
        <v>0</v>
      </c>
      <c r="Q211" s="261">
        <f t="shared" si="138"/>
        <v>0</v>
      </c>
      <c r="R211" s="261">
        <f t="shared" si="96"/>
        <v>0</v>
      </c>
      <c r="S211" s="262"/>
      <c r="T211" s="262"/>
      <c r="U211" s="263">
        <f t="shared" si="35"/>
        <v>1.288</v>
      </c>
      <c r="V211" s="264">
        <f>IF(E211="SP",1,IF(D211="",ExtraMargeMateriaal,(1-VLOOKUP(D211,TabelAankoop[],4,FALSE))))</f>
        <v>1</v>
      </c>
      <c r="W211" s="265">
        <f t="shared" si="36"/>
        <v>0.6885</v>
      </c>
      <c r="X211" s="266">
        <f t="shared" si="37"/>
        <v>1</v>
      </c>
      <c r="Y211" s="267">
        <f t="shared" si="38"/>
        <v>1.46</v>
      </c>
      <c r="Z211" s="267">
        <f t="shared" si="39"/>
        <v>1.1599999999999999</v>
      </c>
      <c r="AA211" s="268">
        <f t="shared" si="40"/>
        <v>0</v>
      </c>
      <c r="AB211" s="456">
        <f t="shared" si="41"/>
        <v>0</v>
      </c>
      <c r="AC211" s="457">
        <f t="shared" si="42"/>
        <v>0</v>
      </c>
      <c r="AD211" s="456">
        <f t="shared" si="43"/>
        <v>0</v>
      </c>
      <c r="AE211" s="458">
        <f t="shared" si="44"/>
        <v>0</v>
      </c>
      <c r="AF211" s="457">
        <f t="shared" si="102"/>
        <v>0</v>
      </c>
      <c r="AG211" s="456">
        <f t="shared" si="46"/>
        <v>0</v>
      </c>
      <c r="AH211" s="457">
        <f t="shared" si="47"/>
        <v>0</v>
      </c>
      <c r="AI211" s="268">
        <f t="shared" si="48"/>
        <v>0</v>
      </c>
      <c r="AJ211" s="269">
        <f t="shared" si="49"/>
        <v>0</v>
      </c>
      <c r="AK211" s="270">
        <f t="shared" si="50"/>
        <v>0</v>
      </c>
      <c r="AL211" s="415">
        <f t="shared" si="51"/>
        <v>0</v>
      </c>
      <c r="AM211" s="259" t="str">
        <f>IF(AP211="","",IFERROR(VLOOKUP(AP211,CODES!$A$3:$D$1348,4,FALSE),"X"))&amp;IF(AQ211="","",IFERROR(VLOOKUP(AQ211,CODES!$A$3:$D$1348,4,FALSE),"X"))&amp;IF(AR211="","",IFERROR(VLOOKUP(AR211,CODES!$A$3:$D$1348,4,FALSE),"X"))&amp;IF(AS211="","",IFERROR(VLOOKUP(AS211,CODES!$A$3:$D$1348,4,FALSE),"X"))&amp;IF(AT211="","",IFERROR(VLOOKUP(AT211,CODES!$A$3:$D$1348,4,FALSE),"X"))&amp;IF(AU211="","",IFERROR(VLOOKUP(AU211,CODES!$A$3:$D$1348,4,FALSE),"X"))&amp;IF(AV211="","",IFERROR(VLOOKUP(AV211,CODES!$A$3:$D$1348,4,FALSE),"X"))&amp;IF(AW211="","",IFERROR(VLOOKUP(AW211,CODES!$A$3:$D$1348,4,FALSE),"X"))&amp;IF(AX211="","",IFERROR(VLOOKUP(AX211,CODES!$A$3:$D$1348,4,FALSE),"X"))&amp;IF(AY211="","",IFERROR(VLOOKUP(AY211,CODES!$A$3:$D$1348,4,FALSE),"X"))</f>
        <v/>
      </c>
      <c r="AN211" s="258">
        <f>SUM(IFERROR(VLOOKUP(AP211,CODES!$A$3:$D$1348,4,FALSE)*BC211,0),IFERROR(VLOOKUP(AQ211,CODES!$A$3:$D$1348,4,FALSE)*BF211,0),IFERROR(VLOOKUP(AR211,CODES!$A$3:$D$1348,4,FALSE)*BI211,0),IFERROR(VLOOKUP(AS211,CODES!$A$3:$D$1348,4,FALSE)*BL211,0),IFERROR(VLOOKUP(AT211,CODES!$A$3:$D$1348,4,FALSE)*BO211,0),IFERROR(VLOOKUP(AU211,CODES!$A$3:$D$1348,4,FALSE)*BR211,0),IFERROR(VLOOKUP(AV211,CODES!$A$3:$D$1348,4,FALSE)*BU211,0),IFERROR(VLOOKUP(AW211,CODES!$A$3:$D$1348,4,FALSE)*BX211,0),IFERROR(VLOOKUP(AX211,CODES!$A$3:$D$1348,4,FALSE)*CA211,0),IFERROR(VLOOKUP(AY211,CODES!$A$3:$D$1348,4,FALSE)*CD211,0))</f>
        <v>0</v>
      </c>
      <c r="AO211" s="258">
        <f>SUM(IFERROR(VLOOKUP(AP211,CODES!$A$3:$D$1348,3,FALSE)*BC211,0),IFERROR(VLOOKUP(AQ211,CODES!$A$3:$D$1348,3,FALSE)*BF211,0),IFERROR(VLOOKUP(AR211,CODES!$A$3:$D$1348,3,FALSE)*BI211,0),IFERROR(VLOOKUP(AS211,CODES!$A$3:$D$1348,3,FALSE)*BL211,0),IFERROR(VLOOKUP(AT211,CODES!$A$3:$D$1348,3,FALSE)*BO211,0),IFERROR(VLOOKUP(AU211,CODES!$A$3:$D$1348,3,FALSE)*BR211,0),IFERROR(VLOOKUP(AV211,CODES!$A$3:$D$1348,3,FALSE)*BU211,0),IFERROR(VLOOKUP(AW211,CODES!$A$3:$D$1348,3,FALSE)*BX211,0),IFERROR(VLOOKUP(AX211,CODES!$A$3:$D$1348,3,FALSE)*CA211,0),IFERROR(VLOOKUP(AY211,CODES!$A$3:$D$1348,3,FALSE)*CD211,0))+B211</f>
        <v>0</v>
      </c>
      <c r="AP211" s="271" t="str">
        <f t="shared" si="103"/>
        <v/>
      </c>
      <c r="AQ211" s="271" t="str">
        <f t="shared" si="104"/>
        <v/>
      </c>
      <c r="AR211" s="271" t="str">
        <f t="shared" si="105"/>
        <v/>
      </c>
      <c r="AS211" s="271" t="str">
        <f t="shared" si="106"/>
        <v/>
      </c>
      <c r="AT211" s="271" t="str">
        <f t="shared" si="107"/>
        <v/>
      </c>
      <c r="AU211" s="271" t="str">
        <f t="shared" si="108"/>
        <v/>
      </c>
      <c r="AV211" s="271" t="str">
        <f t="shared" si="109"/>
        <v/>
      </c>
      <c r="AW211" s="271" t="str">
        <f t="shared" si="110"/>
        <v/>
      </c>
      <c r="AX211" s="271" t="str">
        <f t="shared" si="111"/>
        <v/>
      </c>
      <c r="AY211" s="271" t="str">
        <f t="shared" si="112"/>
        <v/>
      </c>
      <c r="AZ211" s="258">
        <f t="shared" si="62"/>
        <v>0</v>
      </c>
      <c r="BA211" s="258">
        <f t="shared" si="63"/>
        <v>1</v>
      </c>
      <c r="BB211" s="258">
        <f t="shared" si="113"/>
        <v>0</v>
      </c>
      <c r="BC211" s="258">
        <f t="shared" si="114"/>
        <v>1</v>
      </c>
      <c r="BD211" s="258">
        <f t="shared" si="66"/>
        <v>1</v>
      </c>
      <c r="BE211" s="258">
        <f t="shared" si="115"/>
        <v>0</v>
      </c>
      <c r="BF211" s="258">
        <f t="shared" si="116"/>
        <v>1</v>
      </c>
      <c r="BG211" s="258">
        <f t="shared" si="69"/>
        <v>1</v>
      </c>
      <c r="BH211" s="258">
        <f t="shared" si="117"/>
        <v>0</v>
      </c>
      <c r="BI211" s="258">
        <f t="shared" si="118"/>
        <v>1</v>
      </c>
      <c r="BJ211" s="258">
        <f t="shared" si="72"/>
        <v>1</v>
      </c>
      <c r="BK211" s="258">
        <f t="shared" si="119"/>
        <v>0</v>
      </c>
      <c r="BL211" s="258">
        <f t="shared" si="120"/>
        <v>1</v>
      </c>
      <c r="BM211" s="258">
        <f t="shared" si="75"/>
        <v>1</v>
      </c>
      <c r="BN211" s="258">
        <f t="shared" si="121"/>
        <v>0</v>
      </c>
      <c r="BO211" s="258">
        <f t="shared" si="122"/>
        <v>1</v>
      </c>
      <c r="BP211" s="258">
        <f t="shared" si="78"/>
        <v>1</v>
      </c>
      <c r="BQ211" s="258">
        <f t="shared" si="123"/>
        <v>0</v>
      </c>
      <c r="BR211" s="258">
        <f t="shared" si="124"/>
        <v>1</v>
      </c>
      <c r="BS211" s="258">
        <f t="shared" si="81"/>
        <v>1</v>
      </c>
      <c r="BT211" s="258">
        <f t="shared" si="125"/>
        <v>0</v>
      </c>
      <c r="BU211" s="258">
        <f t="shared" si="126"/>
        <v>1</v>
      </c>
      <c r="BV211" s="258">
        <f t="shared" si="84"/>
        <v>1</v>
      </c>
      <c r="BW211" s="258">
        <f t="shared" si="127"/>
        <v>0</v>
      </c>
      <c r="BX211" s="258">
        <f t="shared" si="128"/>
        <v>1</v>
      </c>
      <c r="BY211" s="258">
        <f t="shared" si="87"/>
        <v>1</v>
      </c>
      <c r="BZ211" s="258">
        <f t="shared" si="129"/>
        <v>0</v>
      </c>
      <c r="CA211" s="258">
        <f t="shared" si="130"/>
        <v>1</v>
      </c>
      <c r="CB211" s="258">
        <f t="shared" si="90"/>
        <v>1</v>
      </c>
      <c r="CC211" s="258">
        <f t="shared" si="131"/>
        <v>0</v>
      </c>
      <c r="CD211" s="258">
        <f t="shared" si="132"/>
        <v>1</v>
      </c>
    </row>
    <row r="212" spans="1:82">
      <c r="A212" s="258"/>
      <c r="B212" s="258"/>
      <c r="C212" s="259"/>
      <c r="D212" s="258"/>
      <c r="E212" s="258"/>
      <c r="F212" s="258"/>
      <c r="G212" s="258">
        <v>204</v>
      </c>
      <c r="H212" s="743" t="s">
        <v>3946</v>
      </c>
      <c r="I212" s="744"/>
      <c r="J212" s="739" t="s">
        <v>3947</v>
      </c>
      <c r="K212" s="745"/>
      <c r="L212" s="745"/>
      <c r="M212" s="272"/>
      <c r="N212" s="508">
        <f t="shared" si="30"/>
        <v>0</v>
      </c>
      <c r="O212" s="510">
        <f t="shared" si="136"/>
        <v>0</v>
      </c>
      <c r="P212" s="260">
        <f t="shared" si="137"/>
        <v>0</v>
      </c>
      <c r="Q212" s="261">
        <f t="shared" si="138"/>
        <v>0</v>
      </c>
      <c r="R212" s="261">
        <f t="shared" si="96"/>
        <v>0</v>
      </c>
      <c r="S212" s="262"/>
      <c r="T212" s="262"/>
      <c r="U212" s="263">
        <f t="shared" si="35"/>
        <v>1.288</v>
      </c>
      <c r="V212" s="264">
        <f>IF(E212="SP",1,IF(D212="",ExtraMargeMateriaal,(1-VLOOKUP(D212,TabelAankoop[],4,FALSE))))</f>
        <v>1</v>
      </c>
      <c r="W212" s="265">
        <f t="shared" si="36"/>
        <v>0.6885</v>
      </c>
      <c r="X212" s="266">
        <f t="shared" si="37"/>
        <v>1</v>
      </c>
      <c r="Y212" s="267">
        <f t="shared" si="38"/>
        <v>1.46</v>
      </c>
      <c r="Z212" s="267">
        <f t="shared" si="39"/>
        <v>1.1599999999999999</v>
      </c>
      <c r="AA212" s="268">
        <f t="shared" si="40"/>
        <v>0</v>
      </c>
      <c r="AB212" s="456">
        <f t="shared" si="41"/>
        <v>0</v>
      </c>
      <c r="AC212" s="457">
        <f t="shared" si="42"/>
        <v>0</v>
      </c>
      <c r="AD212" s="456">
        <f t="shared" si="43"/>
        <v>0</v>
      </c>
      <c r="AE212" s="458">
        <f t="shared" si="44"/>
        <v>0</v>
      </c>
      <c r="AF212" s="457">
        <f t="shared" si="102"/>
        <v>0</v>
      </c>
      <c r="AG212" s="456">
        <f t="shared" si="46"/>
        <v>0</v>
      </c>
      <c r="AH212" s="457">
        <f t="shared" si="47"/>
        <v>0</v>
      </c>
      <c r="AI212" s="268">
        <f t="shared" si="48"/>
        <v>0</v>
      </c>
      <c r="AJ212" s="269">
        <f t="shared" si="49"/>
        <v>0</v>
      </c>
      <c r="AK212" s="270">
        <f t="shared" si="50"/>
        <v>0</v>
      </c>
      <c r="AL212" s="415">
        <f t="shared" si="51"/>
        <v>0</v>
      </c>
      <c r="AM212" s="259" t="str">
        <f>IF(AP212="","",IFERROR(VLOOKUP(AP212,CODES!$A$3:$D$1348,4,FALSE),"X"))&amp;IF(AQ212="","",IFERROR(VLOOKUP(AQ212,CODES!$A$3:$D$1348,4,FALSE),"X"))&amp;IF(AR212="","",IFERROR(VLOOKUP(AR212,CODES!$A$3:$D$1348,4,FALSE),"X"))&amp;IF(AS212="","",IFERROR(VLOOKUP(AS212,CODES!$A$3:$D$1348,4,FALSE),"X"))&amp;IF(AT212="","",IFERROR(VLOOKUP(AT212,CODES!$A$3:$D$1348,4,FALSE),"X"))&amp;IF(AU212="","",IFERROR(VLOOKUP(AU212,CODES!$A$3:$D$1348,4,FALSE),"X"))&amp;IF(AV212="","",IFERROR(VLOOKUP(AV212,CODES!$A$3:$D$1348,4,FALSE),"X"))&amp;IF(AW212="","",IFERROR(VLOOKUP(AW212,CODES!$A$3:$D$1348,4,FALSE),"X"))&amp;IF(AX212="","",IFERROR(VLOOKUP(AX212,CODES!$A$3:$D$1348,4,FALSE),"X"))&amp;IF(AY212="","",IFERROR(VLOOKUP(AY212,CODES!$A$3:$D$1348,4,FALSE),"X"))</f>
        <v/>
      </c>
      <c r="AN212" s="258">
        <f>SUM(IFERROR(VLOOKUP(AP212,CODES!$A$3:$D$1348,4,FALSE)*BC212,0),IFERROR(VLOOKUP(AQ212,CODES!$A$3:$D$1348,4,FALSE)*BF212,0),IFERROR(VLOOKUP(AR212,CODES!$A$3:$D$1348,4,FALSE)*BI212,0),IFERROR(VLOOKUP(AS212,CODES!$A$3:$D$1348,4,FALSE)*BL212,0),IFERROR(VLOOKUP(AT212,CODES!$A$3:$D$1348,4,FALSE)*BO212,0),IFERROR(VLOOKUP(AU212,CODES!$A$3:$D$1348,4,FALSE)*BR212,0),IFERROR(VLOOKUP(AV212,CODES!$A$3:$D$1348,4,FALSE)*BU212,0),IFERROR(VLOOKUP(AW212,CODES!$A$3:$D$1348,4,FALSE)*BX212,0),IFERROR(VLOOKUP(AX212,CODES!$A$3:$D$1348,4,FALSE)*CA212,0),IFERROR(VLOOKUP(AY212,CODES!$A$3:$D$1348,4,FALSE)*CD212,0))</f>
        <v>0</v>
      </c>
      <c r="AO212" s="258">
        <f>SUM(IFERROR(VLOOKUP(AP212,CODES!$A$3:$D$1348,3,FALSE)*BC212,0),IFERROR(VLOOKUP(AQ212,CODES!$A$3:$D$1348,3,FALSE)*BF212,0),IFERROR(VLOOKUP(AR212,CODES!$A$3:$D$1348,3,FALSE)*BI212,0),IFERROR(VLOOKUP(AS212,CODES!$A$3:$D$1348,3,FALSE)*BL212,0),IFERROR(VLOOKUP(AT212,CODES!$A$3:$D$1348,3,FALSE)*BO212,0),IFERROR(VLOOKUP(AU212,CODES!$A$3:$D$1348,3,FALSE)*BR212,0),IFERROR(VLOOKUP(AV212,CODES!$A$3:$D$1348,3,FALSE)*BU212,0),IFERROR(VLOOKUP(AW212,CODES!$A$3:$D$1348,3,FALSE)*BX212,0),IFERROR(VLOOKUP(AX212,CODES!$A$3:$D$1348,3,FALSE)*CA212,0),IFERROR(VLOOKUP(AY212,CODES!$A$3:$D$1348,3,FALSE)*CD212,0))+B212</f>
        <v>0</v>
      </c>
      <c r="AP212" s="271" t="str">
        <f t="shared" si="103"/>
        <v/>
      </c>
      <c r="AQ212" s="271" t="str">
        <f t="shared" si="104"/>
        <v/>
      </c>
      <c r="AR212" s="271" t="str">
        <f t="shared" si="105"/>
        <v/>
      </c>
      <c r="AS212" s="271" t="str">
        <f t="shared" si="106"/>
        <v/>
      </c>
      <c r="AT212" s="271" t="str">
        <f t="shared" si="107"/>
        <v/>
      </c>
      <c r="AU212" s="271" t="str">
        <f t="shared" si="108"/>
        <v/>
      </c>
      <c r="AV212" s="271" t="str">
        <f t="shared" si="109"/>
        <v/>
      </c>
      <c r="AW212" s="271" t="str">
        <f t="shared" si="110"/>
        <v/>
      </c>
      <c r="AX212" s="271" t="str">
        <f t="shared" si="111"/>
        <v/>
      </c>
      <c r="AY212" s="271" t="str">
        <f t="shared" si="112"/>
        <v/>
      </c>
      <c r="AZ212" s="258">
        <f t="shared" si="62"/>
        <v>0</v>
      </c>
      <c r="BA212" s="258">
        <f t="shared" si="63"/>
        <v>1</v>
      </c>
      <c r="BB212" s="258">
        <f t="shared" si="113"/>
        <v>0</v>
      </c>
      <c r="BC212" s="258">
        <f t="shared" si="114"/>
        <v>1</v>
      </c>
      <c r="BD212" s="258">
        <f t="shared" si="66"/>
        <v>1</v>
      </c>
      <c r="BE212" s="258">
        <f t="shared" si="115"/>
        <v>0</v>
      </c>
      <c r="BF212" s="258">
        <f t="shared" si="116"/>
        <v>1</v>
      </c>
      <c r="BG212" s="258">
        <f t="shared" si="69"/>
        <v>1</v>
      </c>
      <c r="BH212" s="258">
        <f t="shared" si="117"/>
        <v>0</v>
      </c>
      <c r="BI212" s="258">
        <f t="shared" si="118"/>
        <v>1</v>
      </c>
      <c r="BJ212" s="258">
        <f t="shared" si="72"/>
        <v>1</v>
      </c>
      <c r="BK212" s="258">
        <f t="shared" si="119"/>
        <v>0</v>
      </c>
      <c r="BL212" s="258">
        <f t="shared" si="120"/>
        <v>1</v>
      </c>
      <c r="BM212" s="258">
        <f t="shared" si="75"/>
        <v>1</v>
      </c>
      <c r="BN212" s="258">
        <f t="shared" si="121"/>
        <v>0</v>
      </c>
      <c r="BO212" s="258">
        <f t="shared" si="122"/>
        <v>1</v>
      </c>
      <c r="BP212" s="258">
        <f t="shared" si="78"/>
        <v>1</v>
      </c>
      <c r="BQ212" s="258">
        <f t="shared" si="123"/>
        <v>0</v>
      </c>
      <c r="BR212" s="258">
        <f t="shared" si="124"/>
        <v>1</v>
      </c>
      <c r="BS212" s="258">
        <f t="shared" si="81"/>
        <v>1</v>
      </c>
      <c r="BT212" s="258">
        <f t="shared" si="125"/>
        <v>0</v>
      </c>
      <c r="BU212" s="258">
        <f t="shared" si="126"/>
        <v>1</v>
      </c>
      <c r="BV212" s="258">
        <f t="shared" si="84"/>
        <v>1</v>
      </c>
      <c r="BW212" s="258">
        <f t="shared" si="127"/>
        <v>0</v>
      </c>
      <c r="BX212" s="258">
        <f t="shared" si="128"/>
        <v>1</v>
      </c>
      <c r="BY212" s="258">
        <f t="shared" si="87"/>
        <v>1</v>
      </c>
      <c r="BZ212" s="258">
        <f t="shared" si="129"/>
        <v>0</v>
      </c>
      <c r="CA212" s="258">
        <f t="shared" si="130"/>
        <v>1</v>
      </c>
      <c r="CB212" s="258">
        <f t="shared" si="90"/>
        <v>1</v>
      </c>
      <c r="CC212" s="258">
        <f t="shared" si="131"/>
        <v>0</v>
      </c>
      <c r="CD212" s="258">
        <f t="shared" si="132"/>
        <v>1</v>
      </c>
    </row>
    <row r="213" spans="1:82">
      <c r="A213" s="258"/>
      <c r="B213" s="258"/>
      <c r="C213" s="259"/>
      <c r="D213" s="258"/>
      <c r="E213" s="258"/>
      <c r="F213" s="258"/>
      <c r="G213" s="258">
        <v>205</v>
      </c>
      <c r="H213" s="743" t="s">
        <v>3948</v>
      </c>
      <c r="I213" s="744"/>
      <c r="J213" s="739" t="s">
        <v>3949</v>
      </c>
      <c r="K213" s="745"/>
      <c r="L213" s="745"/>
      <c r="M213" s="272"/>
      <c r="N213" s="508">
        <f t="shared" si="30"/>
        <v>0</v>
      </c>
      <c r="O213" s="510">
        <f t="shared" si="136"/>
        <v>0</v>
      </c>
      <c r="P213" s="260">
        <f t="shared" si="137"/>
        <v>0</v>
      </c>
      <c r="Q213" s="261">
        <f t="shared" si="138"/>
        <v>0</v>
      </c>
      <c r="R213" s="261">
        <f t="shared" si="96"/>
        <v>0</v>
      </c>
      <c r="S213" s="262"/>
      <c r="T213" s="262"/>
      <c r="U213" s="263">
        <f t="shared" si="35"/>
        <v>1.288</v>
      </c>
      <c r="V213" s="264">
        <f>IF(E213="SP",1,IF(D213="",ExtraMargeMateriaal,(1-VLOOKUP(D213,TabelAankoop[],4,FALSE))))</f>
        <v>1</v>
      </c>
      <c r="W213" s="265">
        <f t="shared" si="36"/>
        <v>0.6885</v>
      </c>
      <c r="X213" s="266">
        <f t="shared" si="37"/>
        <v>1</v>
      </c>
      <c r="Y213" s="267">
        <f t="shared" si="38"/>
        <v>1.46</v>
      </c>
      <c r="Z213" s="267">
        <f t="shared" si="39"/>
        <v>1.1599999999999999</v>
      </c>
      <c r="AA213" s="268">
        <f t="shared" si="40"/>
        <v>0</v>
      </c>
      <c r="AB213" s="456">
        <f t="shared" si="41"/>
        <v>0</v>
      </c>
      <c r="AC213" s="457">
        <f t="shared" si="42"/>
        <v>0</v>
      </c>
      <c r="AD213" s="456">
        <f t="shared" si="43"/>
        <v>0</v>
      </c>
      <c r="AE213" s="458">
        <f t="shared" si="44"/>
        <v>0</v>
      </c>
      <c r="AF213" s="457">
        <f t="shared" si="102"/>
        <v>0</v>
      </c>
      <c r="AG213" s="456">
        <f t="shared" si="46"/>
        <v>0</v>
      </c>
      <c r="AH213" s="457">
        <f t="shared" si="47"/>
        <v>0</v>
      </c>
      <c r="AI213" s="268">
        <f t="shared" si="48"/>
        <v>0</v>
      </c>
      <c r="AJ213" s="269">
        <f t="shared" si="49"/>
        <v>0</v>
      </c>
      <c r="AK213" s="270">
        <f t="shared" si="50"/>
        <v>0</v>
      </c>
      <c r="AL213" s="415">
        <f t="shared" si="51"/>
        <v>0</v>
      </c>
      <c r="AM213" s="259" t="str">
        <f>IF(AP213="","",IFERROR(VLOOKUP(AP213,CODES!$A$3:$D$1348,4,FALSE),"X"))&amp;IF(AQ213="","",IFERROR(VLOOKUP(AQ213,CODES!$A$3:$D$1348,4,FALSE),"X"))&amp;IF(AR213="","",IFERROR(VLOOKUP(AR213,CODES!$A$3:$D$1348,4,FALSE),"X"))&amp;IF(AS213="","",IFERROR(VLOOKUP(AS213,CODES!$A$3:$D$1348,4,FALSE),"X"))&amp;IF(AT213="","",IFERROR(VLOOKUP(AT213,CODES!$A$3:$D$1348,4,FALSE),"X"))&amp;IF(AU213="","",IFERROR(VLOOKUP(AU213,CODES!$A$3:$D$1348,4,FALSE),"X"))&amp;IF(AV213="","",IFERROR(VLOOKUP(AV213,CODES!$A$3:$D$1348,4,FALSE),"X"))&amp;IF(AW213="","",IFERROR(VLOOKUP(AW213,CODES!$A$3:$D$1348,4,FALSE),"X"))&amp;IF(AX213="","",IFERROR(VLOOKUP(AX213,CODES!$A$3:$D$1348,4,FALSE),"X"))&amp;IF(AY213="","",IFERROR(VLOOKUP(AY213,CODES!$A$3:$D$1348,4,FALSE),"X"))</f>
        <v/>
      </c>
      <c r="AN213" s="258">
        <f>SUM(IFERROR(VLOOKUP(AP213,CODES!$A$3:$D$1348,4,FALSE)*BC213,0),IFERROR(VLOOKUP(AQ213,CODES!$A$3:$D$1348,4,FALSE)*BF213,0),IFERROR(VLOOKUP(AR213,CODES!$A$3:$D$1348,4,FALSE)*BI213,0),IFERROR(VLOOKUP(AS213,CODES!$A$3:$D$1348,4,FALSE)*BL213,0),IFERROR(VLOOKUP(AT213,CODES!$A$3:$D$1348,4,FALSE)*BO213,0),IFERROR(VLOOKUP(AU213,CODES!$A$3:$D$1348,4,FALSE)*BR213,0),IFERROR(VLOOKUP(AV213,CODES!$A$3:$D$1348,4,FALSE)*BU213,0),IFERROR(VLOOKUP(AW213,CODES!$A$3:$D$1348,4,FALSE)*BX213,0),IFERROR(VLOOKUP(AX213,CODES!$A$3:$D$1348,4,FALSE)*CA213,0),IFERROR(VLOOKUP(AY213,CODES!$A$3:$D$1348,4,FALSE)*CD213,0))</f>
        <v>0</v>
      </c>
      <c r="AO213" s="258">
        <f>SUM(IFERROR(VLOOKUP(AP213,CODES!$A$3:$D$1348,3,FALSE)*BC213,0),IFERROR(VLOOKUP(AQ213,CODES!$A$3:$D$1348,3,FALSE)*BF213,0),IFERROR(VLOOKUP(AR213,CODES!$A$3:$D$1348,3,FALSE)*BI213,0),IFERROR(VLOOKUP(AS213,CODES!$A$3:$D$1348,3,FALSE)*BL213,0),IFERROR(VLOOKUP(AT213,CODES!$A$3:$D$1348,3,FALSE)*BO213,0),IFERROR(VLOOKUP(AU213,CODES!$A$3:$D$1348,3,FALSE)*BR213,0),IFERROR(VLOOKUP(AV213,CODES!$A$3:$D$1348,3,FALSE)*BU213,0),IFERROR(VLOOKUP(AW213,CODES!$A$3:$D$1348,3,FALSE)*BX213,0),IFERROR(VLOOKUP(AX213,CODES!$A$3:$D$1348,3,FALSE)*CA213,0),IFERROR(VLOOKUP(AY213,CODES!$A$3:$D$1348,3,FALSE)*CD213,0))+B213</f>
        <v>0</v>
      </c>
      <c r="AP213" s="271" t="str">
        <f t="shared" si="103"/>
        <v/>
      </c>
      <c r="AQ213" s="271" t="str">
        <f t="shared" si="104"/>
        <v/>
      </c>
      <c r="AR213" s="271" t="str">
        <f t="shared" si="105"/>
        <v/>
      </c>
      <c r="AS213" s="271" t="str">
        <f t="shared" si="106"/>
        <v/>
      </c>
      <c r="AT213" s="271" t="str">
        <f t="shared" si="107"/>
        <v/>
      </c>
      <c r="AU213" s="271" t="str">
        <f t="shared" si="108"/>
        <v/>
      </c>
      <c r="AV213" s="271" t="str">
        <f t="shared" si="109"/>
        <v/>
      </c>
      <c r="AW213" s="271" t="str">
        <f t="shared" si="110"/>
        <v/>
      </c>
      <c r="AX213" s="271" t="str">
        <f t="shared" si="111"/>
        <v/>
      </c>
      <c r="AY213" s="271" t="str">
        <f t="shared" si="112"/>
        <v/>
      </c>
      <c r="AZ213" s="258">
        <f t="shared" si="62"/>
        <v>0</v>
      </c>
      <c r="BA213" s="258">
        <f t="shared" si="63"/>
        <v>1</v>
      </c>
      <c r="BB213" s="258">
        <f t="shared" si="113"/>
        <v>0</v>
      </c>
      <c r="BC213" s="258">
        <f t="shared" si="114"/>
        <v>1</v>
      </c>
      <c r="BD213" s="258">
        <f t="shared" si="66"/>
        <v>1</v>
      </c>
      <c r="BE213" s="258">
        <f t="shared" si="115"/>
        <v>0</v>
      </c>
      <c r="BF213" s="258">
        <f t="shared" si="116"/>
        <v>1</v>
      </c>
      <c r="BG213" s="258">
        <f t="shared" si="69"/>
        <v>1</v>
      </c>
      <c r="BH213" s="258">
        <f t="shared" si="117"/>
        <v>0</v>
      </c>
      <c r="BI213" s="258">
        <f t="shared" si="118"/>
        <v>1</v>
      </c>
      <c r="BJ213" s="258">
        <f t="shared" si="72"/>
        <v>1</v>
      </c>
      <c r="BK213" s="258">
        <f t="shared" si="119"/>
        <v>0</v>
      </c>
      <c r="BL213" s="258">
        <f t="shared" si="120"/>
        <v>1</v>
      </c>
      <c r="BM213" s="258">
        <f t="shared" si="75"/>
        <v>1</v>
      </c>
      <c r="BN213" s="258">
        <f t="shared" si="121"/>
        <v>0</v>
      </c>
      <c r="BO213" s="258">
        <f t="shared" si="122"/>
        <v>1</v>
      </c>
      <c r="BP213" s="258">
        <f t="shared" si="78"/>
        <v>1</v>
      </c>
      <c r="BQ213" s="258">
        <f t="shared" si="123"/>
        <v>0</v>
      </c>
      <c r="BR213" s="258">
        <f t="shared" si="124"/>
        <v>1</v>
      </c>
      <c r="BS213" s="258">
        <f t="shared" si="81"/>
        <v>1</v>
      </c>
      <c r="BT213" s="258">
        <f t="shared" si="125"/>
        <v>0</v>
      </c>
      <c r="BU213" s="258">
        <f t="shared" si="126"/>
        <v>1</v>
      </c>
      <c r="BV213" s="258">
        <f t="shared" si="84"/>
        <v>1</v>
      </c>
      <c r="BW213" s="258">
        <f t="shared" si="127"/>
        <v>0</v>
      </c>
      <c r="BX213" s="258">
        <f t="shared" si="128"/>
        <v>1</v>
      </c>
      <c r="BY213" s="258">
        <f t="shared" si="87"/>
        <v>1</v>
      </c>
      <c r="BZ213" s="258">
        <f t="shared" si="129"/>
        <v>0</v>
      </c>
      <c r="CA213" s="258">
        <f t="shared" si="130"/>
        <v>1</v>
      </c>
      <c r="CB213" s="258">
        <f t="shared" si="90"/>
        <v>1</v>
      </c>
      <c r="CC213" s="258">
        <f t="shared" si="131"/>
        <v>0</v>
      </c>
      <c r="CD213" s="258">
        <f t="shared" si="132"/>
        <v>1</v>
      </c>
    </row>
    <row r="214" spans="1:82">
      <c r="A214" s="258"/>
      <c r="B214" s="258"/>
      <c r="C214" s="259"/>
      <c r="D214" s="258"/>
      <c r="E214" s="258"/>
      <c r="F214" s="258"/>
      <c r="G214" s="258">
        <v>206</v>
      </c>
      <c r="H214" s="743" t="s">
        <v>3950</v>
      </c>
      <c r="I214" s="744"/>
      <c r="J214" s="739" t="s">
        <v>3951</v>
      </c>
      <c r="K214" s="745"/>
      <c r="L214" s="745"/>
      <c r="M214" s="272"/>
      <c r="N214" s="508">
        <f t="shared" si="30"/>
        <v>0</v>
      </c>
      <c r="O214" s="510">
        <f t="shared" si="136"/>
        <v>0</v>
      </c>
      <c r="P214" s="260">
        <f t="shared" si="137"/>
        <v>0</v>
      </c>
      <c r="Q214" s="261">
        <f t="shared" si="138"/>
        <v>0</v>
      </c>
      <c r="R214" s="261">
        <f t="shared" si="96"/>
        <v>0</v>
      </c>
      <c r="S214" s="262"/>
      <c r="T214" s="262"/>
      <c r="U214" s="263">
        <f t="shared" si="35"/>
        <v>1.288</v>
      </c>
      <c r="V214" s="264">
        <f>IF(E214="SP",1,IF(D214="",ExtraMargeMateriaal,(1-VLOOKUP(D214,TabelAankoop[],4,FALSE))))</f>
        <v>1</v>
      </c>
      <c r="W214" s="265">
        <f t="shared" si="36"/>
        <v>0.6885</v>
      </c>
      <c r="X214" s="266">
        <f t="shared" si="37"/>
        <v>1</v>
      </c>
      <c r="Y214" s="267">
        <f t="shared" si="38"/>
        <v>1.46</v>
      </c>
      <c r="Z214" s="267">
        <f t="shared" si="39"/>
        <v>1.1599999999999999</v>
      </c>
      <c r="AA214" s="268">
        <f t="shared" si="40"/>
        <v>0</v>
      </c>
      <c r="AB214" s="456">
        <f t="shared" si="41"/>
        <v>0</v>
      </c>
      <c r="AC214" s="457">
        <f t="shared" si="42"/>
        <v>0</v>
      </c>
      <c r="AD214" s="456">
        <f t="shared" si="43"/>
        <v>0</v>
      </c>
      <c r="AE214" s="458">
        <f t="shared" si="44"/>
        <v>0</v>
      </c>
      <c r="AF214" s="457">
        <f t="shared" si="102"/>
        <v>0</v>
      </c>
      <c r="AG214" s="456">
        <f t="shared" si="46"/>
        <v>0</v>
      </c>
      <c r="AH214" s="457">
        <f t="shared" si="47"/>
        <v>0</v>
      </c>
      <c r="AI214" s="268">
        <f t="shared" si="48"/>
        <v>0</v>
      </c>
      <c r="AJ214" s="269">
        <f t="shared" si="49"/>
        <v>0</v>
      </c>
      <c r="AK214" s="270">
        <f t="shared" si="50"/>
        <v>0</v>
      </c>
      <c r="AL214" s="415">
        <f t="shared" si="51"/>
        <v>0</v>
      </c>
      <c r="AM214" s="259" t="str">
        <f>IF(AP214="","",IFERROR(VLOOKUP(AP214,CODES!$A$3:$D$1348,4,FALSE),"X"))&amp;IF(AQ214="","",IFERROR(VLOOKUP(AQ214,CODES!$A$3:$D$1348,4,FALSE),"X"))&amp;IF(AR214="","",IFERROR(VLOOKUP(AR214,CODES!$A$3:$D$1348,4,FALSE),"X"))&amp;IF(AS214="","",IFERROR(VLOOKUP(AS214,CODES!$A$3:$D$1348,4,FALSE),"X"))&amp;IF(AT214="","",IFERROR(VLOOKUP(AT214,CODES!$A$3:$D$1348,4,FALSE),"X"))&amp;IF(AU214="","",IFERROR(VLOOKUP(AU214,CODES!$A$3:$D$1348,4,FALSE),"X"))&amp;IF(AV214="","",IFERROR(VLOOKUP(AV214,CODES!$A$3:$D$1348,4,FALSE),"X"))&amp;IF(AW214="","",IFERROR(VLOOKUP(AW214,CODES!$A$3:$D$1348,4,FALSE),"X"))&amp;IF(AX214="","",IFERROR(VLOOKUP(AX214,CODES!$A$3:$D$1348,4,FALSE),"X"))&amp;IF(AY214="","",IFERROR(VLOOKUP(AY214,CODES!$A$3:$D$1348,4,FALSE),"X"))</f>
        <v/>
      </c>
      <c r="AN214" s="258">
        <f>SUM(IFERROR(VLOOKUP(AP214,CODES!$A$3:$D$1348,4,FALSE)*BC214,0),IFERROR(VLOOKUP(AQ214,CODES!$A$3:$D$1348,4,FALSE)*BF214,0),IFERROR(VLOOKUP(AR214,CODES!$A$3:$D$1348,4,FALSE)*BI214,0),IFERROR(VLOOKUP(AS214,CODES!$A$3:$D$1348,4,FALSE)*BL214,0),IFERROR(VLOOKUP(AT214,CODES!$A$3:$D$1348,4,FALSE)*BO214,0),IFERROR(VLOOKUP(AU214,CODES!$A$3:$D$1348,4,FALSE)*BR214,0),IFERROR(VLOOKUP(AV214,CODES!$A$3:$D$1348,4,FALSE)*BU214,0),IFERROR(VLOOKUP(AW214,CODES!$A$3:$D$1348,4,FALSE)*BX214,0),IFERROR(VLOOKUP(AX214,CODES!$A$3:$D$1348,4,FALSE)*CA214,0),IFERROR(VLOOKUP(AY214,CODES!$A$3:$D$1348,4,FALSE)*CD214,0))</f>
        <v>0</v>
      </c>
      <c r="AO214" s="258">
        <f>SUM(IFERROR(VLOOKUP(AP214,CODES!$A$3:$D$1348,3,FALSE)*BC214,0),IFERROR(VLOOKUP(AQ214,CODES!$A$3:$D$1348,3,FALSE)*BF214,0),IFERROR(VLOOKUP(AR214,CODES!$A$3:$D$1348,3,FALSE)*BI214,0),IFERROR(VLOOKUP(AS214,CODES!$A$3:$D$1348,3,FALSE)*BL214,0),IFERROR(VLOOKUP(AT214,CODES!$A$3:$D$1348,3,FALSE)*BO214,0),IFERROR(VLOOKUP(AU214,CODES!$A$3:$D$1348,3,FALSE)*BR214,0),IFERROR(VLOOKUP(AV214,CODES!$A$3:$D$1348,3,FALSE)*BU214,0),IFERROR(VLOOKUP(AW214,CODES!$A$3:$D$1348,3,FALSE)*BX214,0),IFERROR(VLOOKUP(AX214,CODES!$A$3:$D$1348,3,FALSE)*CA214,0),IFERROR(VLOOKUP(AY214,CODES!$A$3:$D$1348,3,FALSE)*CD214,0))+B214</f>
        <v>0</v>
      </c>
      <c r="AP214" s="271" t="str">
        <f t="shared" si="103"/>
        <v/>
      </c>
      <c r="AQ214" s="271" t="str">
        <f t="shared" si="104"/>
        <v/>
      </c>
      <c r="AR214" s="271" t="str">
        <f t="shared" si="105"/>
        <v/>
      </c>
      <c r="AS214" s="271" t="str">
        <f t="shared" si="106"/>
        <v/>
      </c>
      <c r="AT214" s="271" t="str">
        <f t="shared" si="107"/>
        <v/>
      </c>
      <c r="AU214" s="271" t="str">
        <f t="shared" si="108"/>
        <v/>
      </c>
      <c r="AV214" s="271" t="str">
        <f t="shared" si="109"/>
        <v/>
      </c>
      <c r="AW214" s="271" t="str">
        <f t="shared" si="110"/>
        <v/>
      </c>
      <c r="AX214" s="271" t="str">
        <f t="shared" si="111"/>
        <v/>
      </c>
      <c r="AY214" s="271" t="str">
        <f t="shared" si="112"/>
        <v/>
      </c>
      <c r="AZ214" s="258">
        <f t="shared" si="62"/>
        <v>0</v>
      </c>
      <c r="BA214" s="258">
        <f t="shared" si="63"/>
        <v>1</v>
      </c>
      <c r="BB214" s="258">
        <f t="shared" si="113"/>
        <v>0</v>
      </c>
      <c r="BC214" s="258">
        <f t="shared" si="114"/>
        <v>1</v>
      </c>
      <c r="BD214" s="258">
        <f t="shared" si="66"/>
        <v>1</v>
      </c>
      <c r="BE214" s="258">
        <f t="shared" si="115"/>
        <v>0</v>
      </c>
      <c r="BF214" s="258">
        <f t="shared" si="116"/>
        <v>1</v>
      </c>
      <c r="BG214" s="258">
        <f t="shared" si="69"/>
        <v>1</v>
      </c>
      <c r="BH214" s="258">
        <f t="shared" si="117"/>
        <v>0</v>
      </c>
      <c r="BI214" s="258">
        <f t="shared" si="118"/>
        <v>1</v>
      </c>
      <c r="BJ214" s="258">
        <f t="shared" si="72"/>
        <v>1</v>
      </c>
      <c r="BK214" s="258">
        <f t="shared" si="119"/>
        <v>0</v>
      </c>
      <c r="BL214" s="258">
        <f t="shared" si="120"/>
        <v>1</v>
      </c>
      <c r="BM214" s="258">
        <f t="shared" si="75"/>
        <v>1</v>
      </c>
      <c r="BN214" s="258">
        <f t="shared" si="121"/>
        <v>0</v>
      </c>
      <c r="BO214" s="258">
        <f t="shared" si="122"/>
        <v>1</v>
      </c>
      <c r="BP214" s="258">
        <f t="shared" si="78"/>
        <v>1</v>
      </c>
      <c r="BQ214" s="258">
        <f t="shared" si="123"/>
        <v>0</v>
      </c>
      <c r="BR214" s="258">
        <f t="shared" si="124"/>
        <v>1</v>
      </c>
      <c r="BS214" s="258">
        <f t="shared" si="81"/>
        <v>1</v>
      </c>
      <c r="BT214" s="258">
        <f t="shared" si="125"/>
        <v>0</v>
      </c>
      <c r="BU214" s="258">
        <f t="shared" si="126"/>
        <v>1</v>
      </c>
      <c r="BV214" s="258">
        <f t="shared" si="84"/>
        <v>1</v>
      </c>
      <c r="BW214" s="258">
        <f t="shared" si="127"/>
        <v>0</v>
      </c>
      <c r="BX214" s="258">
        <f t="shared" si="128"/>
        <v>1</v>
      </c>
      <c r="BY214" s="258">
        <f t="shared" si="87"/>
        <v>1</v>
      </c>
      <c r="BZ214" s="258">
        <f t="shared" si="129"/>
        <v>0</v>
      </c>
      <c r="CA214" s="258">
        <f t="shared" si="130"/>
        <v>1</v>
      </c>
      <c r="CB214" s="258">
        <f t="shared" si="90"/>
        <v>1</v>
      </c>
      <c r="CC214" s="258">
        <f t="shared" si="131"/>
        <v>0</v>
      </c>
      <c r="CD214" s="258">
        <f t="shared" si="132"/>
        <v>1</v>
      </c>
    </row>
    <row r="215" spans="1:82">
      <c r="A215" s="258"/>
      <c r="B215" s="258"/>
      <c r="C215" s="259"/>
      <c r="D215" s="258"/>
      <c r="E215" s="258"/>
      <c r="F215" s="258"/>
      <c r="G215" s="258">
        <v>207</v>
      </c>
      <c r="H215" s="743" t="s">
        <v>3952</v>
      </c>
      <c r="I215" s="744"/>
      <c r="J215" s="739" t="s">
        <v>3953</v>
      </c>
      <c r="K215" s="745"/>
      <c r="L215" s="745"/>
      <c r="M215" s="272"/>
      <c r="N215" s="508">
        <f t="shared" si="30"/>
        <v>0</v>
      </c>
      <c r="O215" s="510">
        <f t="shared" si="136"/>
        <v>0</v>
      </c>
      <c r="P215" s="260">
        <f t="shared" si="137"/>
        <v>0</v>
      </c>
      <c r="Q215" s="261">
        <f t="shared" si="138"/>
        <v>0</v>
      </c>
      <c r="R215" s="261">
        <f t="shared" si="96"/>
        <v>0</v>
      </c>
      <c r="S215" s="262"/>
      <c r="T215" s="262"/>
      <c r="U215" s="263">
        <f t="shared" si="35"/>
        <v>1.288</v>
      </c>
      <c r="V215" s="264">
        <f>IF(E215="SP",1,IF(D215="",ExtraMargeMateriaal,(1-VLOOKUP(D215,TabelAankoop[],4,FALSE))))</f>
        <v>1</v>
      </c>
      <c r="W215" s="265">
        <f t="shared" si="36"/>
        <v>0.6885</v>
      </c>
      <c r="X215" s="266">
        <f t="shared" si="37"/>
        <v>1</v>
      </c>
      <c r="Y215" s="267">
        <f t="shared" si="38"/>
        <v>1.46</v>
      </c>
      <c r="Z215" s="267">
        <f t="shared" si="39"/>
        <v>1.1599999999999999</v>
      </c>
      <c r="AA215" s="268">
        <f t="shared" si="40"/>
        <v>0</v>
      </c>
      <c r="AB215" s="456">
        <f t="shared" si="41"/>
        <v>0</v>
      </c>
      <c r="AC215" s="457">
        <f t="shared" si="42"/>
        <v>0</v>
      </c>
      <c r="AD215" s="456">
        <f t="shared" si="43"/>
        <v>0</v>
      </c>
      <c r="AE215" s="458">
        <f t="shared" si="44"/>
        <v>0</v>
      </c>
      <c r="AF215" s="457">
        <f t="shared" si="102"/>
        <v>0</v>
      </c>
      <c r="AG215" s="456">
        <f t="shared" si="46"/>
        <v>0</v>
      </c>
      <c r="AH215" s="457">
        <f t="shared" si="47"/>
        <v>0</v>
      </c>
      <c r="AI215" s="268">
        <f t="shared" si="48"/>
        <v>0</v>
      </c>
      <c r="AJ215" s="269">
        <f t="shared" si="49"/>
        <v>0</v>
      </c>
      <c r="AK215" s="270">
        <f t="shared" si="50"/>
        <v>0</v>
      </c>
      <c r="AL215" s="415">
        <f t="shared" si="51"/>
        <v>0</v>
      </c>
      <c r="AM215" s="259" t="str">
        <f>IF(AP215="","",IFERROR(VLOOKUP(AP215,CODES!$A$3:$D$1348,4,FALSE),"X"))&amp;IF(AQ215="","",IFERROR(VLOOKUP(AQ215,CODES!$A$3:$D$1348,4,FALSE),"X"))&amp;IF(AR215="","",IFERROR(VLOOKUP(AR215,CODES!$A$3:$D$1348,4,FALSE),"X"))&amp;IF(AS215="","",IFERROR(VLOOKUP(AS215,CODES!$A$3:$D$1348,4,FALSE),"X"))&amp;IF(AT215="","",IFERROR(VLOOKUP(AT215,CODES!$A$3:$D$1348,4,FALSE),"X"))&amp;IF(AU215="","",IFERROR(VLOOKUP(AU215,CODES!$A$3:$D$1348,4,FALSE),"X"))&amp;IF(AV215="","",IFERROR(VLOOKUP(AV215,CODES!$A$3:$D$1348,4,FALSE),"X"))&amp;IF(AW215="","",IFERROR(VLOOKUP(AW215,CODES!$A$3:$D$1348,4,FALSE),"X"))&amp;IF(AX215="","",IFERROR(VLOOKUP(AX215,CODES!$A$3:$D$1348,4,FALSE),"X"))&amp;IF(AY215="","",IFERROR(VLOOKUP(AY215,CODES!$A$3:$D$1348,4,FALSE),"X"))</f>
        <v/>
      </c>
      <c r="AN215" s="258">
        <f>SUM(IFERROR(VLOOKUP(AP215,CODES!$A$3:$D$1348,4,FALSE)*BC215,0),IFERROR(VLOOKUP(AQ215,CODES!$A$3:$D$1348,4,FALSE)*BF215,0),IFERROR(VLOOKUP(AR215,CODES!$A$3:$D$1348,4,FALSE)*BI215,0),IFERROR(VLOOKUP(AS215,CODES!$A$3:$D$1348,4,FALSE)*BL215,0),IFERROR(VLOOKUP(AT215,CODES!$A$3:$D$1348,4,FALSE)*BO215,0),IFERROR(VLOOKUP(AU215,CODES!$A$3:$D$1348,4,FALSE)*BR215,0),IFERROR(VLOOKUP(AV215,CODES!$A$3:$D$1348,4,FALSE)*BU215,0),IFERROR(VLOOKUP(AW215,CODES!$A$3:$D$1348,4,FALSE)*BX215,0),IFERROR(VLOOKUP(AX215,CODES!$A$3:$D$1348,4,FALSE)*CA215,0),IFERROR(VLOOKUP(AY215,CODES!$A$3:$D$1348,4,FALSE)*CD215,0))</f>
        <v>0</v>
      </c>
      <c r="AO215" s="258">
        <f>SUM(IFERROR(VLOOKUP(AP215,CODES!$A$3:$D$1348,3,FALSE)*BC215,0),IFERROR(VLOOKUP(AQ215,CODES!$A$3:$D$1348,3,FALSE)*BF215,0),IFERROR(VLOOKUP(AR215,CODES!$A$3:$D$1348,3,FALSE)*BI215,0),IFERROR(VLOOKUP(AS215,CODES!$A$3:$D$1348,3,FALSE)*BL215,0),IFERROR(VLOOKUP(AT215,CODES!$A$3:$D$1348,3,FALSE)*BO215,0),IFERROR(VLOOKUP(AU215,CODES!$A$3:$D$1348,3,FALSE)*BR215,0),IFERROR(VLOOKUP(AV215,CODES!$A$3:$D$1348,3,FALSE)*BU215,0),IFERROR(VLOOKUP(AW215,CODES!$A$3:$D$1348,3,FALSE)*BX215,0),IFERROR(VLOOKUP(AX215,CODES!$A$3:$D$1348,3,FALSE)*CA215,0),IFERROR(VLOOKUP(AY215,CODES!$A$3:$D$1348,3,FALSE)*CD215,0))+B215</f>
        <v>0</v>
      </c>
      <c r="AP215" s="271" t="str">
        <f t="shared" si="103"/>
        <v/>
      </c>
      <c r="AQ215" s="271" t="str">
        <f t="shared" si="104"/>
        <v/>
      </c>
      <c r="AR215" s="271" t="str">
        <f t="shared" si="105"/>
        <v/>
      </c>
      <c r="AS215" s="271" t="str">
        <f t="shared" si="106"/>
        <v/>
      </c>
      <c r="AT215" s="271" t="str">
        <f t="shared" si="107"/>
        <v/>
      </c>
      <c r="AU215" s="271" t="str">
        <f t="shared" si="108"/>
        <v/>
      </c>
      <c r="AV215" s="271" t="str">
        <f t="shared" si="109"/>
        <v/>
      </c>
      <c r="AW215" s="271" t="str">
        <f t="shared" si="110"/>
        <v/>
      </c>
      <c r="AX215" s="271" t="str">
        <f t="shared" si="111"/>
        <v/>
      </c>
      <c r="AY215" s="271" t="str">
        <f t="shared" si="112"/>
        <v/>
      </c>
      <c r="AZ215" s="258">
        <f t="shared" si="62"/>
        <v>0</v>
      </c>
      <c r="BA215" s="258">
        <f t="shared" si="63"/>
        <v>1</v>
      </c>
      <c r="BB215" s="258">
        <f t="shared" si="113"/>
        <v>0</v>
      </c>
      <c r="BC215" s="258">
        <f t="shared" si="114"/>
        <v>1</v>
      </c>
      <c r="BD215" s="258">
        <f t="shared" si="66"/>
        <v>1</v>
      </c>
      <c r="BE215" s="258">
        <f t="shared" si="115"/>
        <v>0</v>
      </c>
      <c r="BF215" s="258">
        <f t="shared" si="116"/>
        <v>1</v>
      </c>
      <c r="BG215" s="258">
        <f t="shared" si="69"/>
        <v>1</v>
      </c>
      <c r="BH215" s="258">
        <f t="shared" si="117"/>
        <v>0</v>
      </c>
      <c r="BI215" s="258">
        <f t="shared" si="118"/>
        <v>1</v>
      </c>
      <c r="BJ215" s="258">
        <f t="shared" si="72"/>
        <v>1</v>
      </c>
      <c r="BK215" s="258">
        <f t="shared" si="119"/>
        <v>0</v>
      </c>
      <c r="BL215" s="258">
        <f t="shared" si="120"/>
        <v>1</v>
      </c>
      <c r="BM215" s="258">
        <f t="shared" si="75"/>
        <v>1</v>
      </c>
      <c r="BN215" s="258">
        <f t="shared" si="121"/>
        <v>0</v>
      </c>
      <c r="BO215" s="258">
        <f t="shared" si="122"/>
        <v>1</v>
      </c>
      <c r="BP215" s="258">
        <f t="shared" si="78"/>
        <v>1</v>
      </c>
      <c r="BQ215" s="258">
        <f t="shared" si="123"/>
        <v>0</v>
      </c>
      <c r="BR215" s="258">
        <f t="shared" si="124"/>
        <v>1</v>
      </c>
      <c r="BS215" s="258">
        <f t="shared" si="81"/>
        <v>1</v>
      </c>
      <c r="BT215" s="258">
        <f t="shared" si="125"/>
        <v>0</v>
      </c>
      <c r="BU215" s="258">
        <f t="shared" si="126"/>
        <v>1</v>
      </c>
      <c r="BV215" s="258">
        <f t="shared" si="84"/>
        <v>1</v>
      </c>
      <c r="BW215" s="258">
        <f t="shared" si="127"/>
        <v>0</v>
      </c>
      <c r="BX215" s="258">
        <f t="shared" si="128"/>
        <v>1</v>
      </c>
      <c r="BY215" s="258">
        <f t="shared" si="87"/>
        <v>1</v>
      </c>
      <c r="BZ215" s="258">
        <f t="shared" si="129"/>
        <v>0</v>
      </c>
      <c r="CA215" s="258">
        <f t="shared" si="130"/>
        <v>1</v>
      </c>
      <c r="CB215" s="258">
        <f t="shared" si="90"/>
        <v>1</v>
      </c>
      <c r="CC215" s="258">
        <f t="shared" si="131"/>
        <v>0</v>
      </c>
      <c r="CD215" s="258">
        <f t="shared" si="132"/>
        <v>1</v>
      </c>
    </row>
    <row r="216" spans="1:82">
      <c r="A216" s="258"/>
      <c r="B216" s="258"/>
      <c r="C216" s="259"/>
      <c r="D216" s="258"/>
      <c r="E216" s="258"/>
      <c r="F216" s="258"/>
      <c r="G216" s="258">
        <v>208</v>
      </c>
      <c r="H216" s="743" t="s">
        <v>3954</v>
      </c>
      <c r="I216" s="744"/>
      <c r="J216" s="739" t="s">
        <v>3955</v>
      </c>
      <c r="K216" s="745"/>
      <c r="L216" s="745"/>
      <c r="M216" s="272"/>
      <c r="N216" s="508">
        <f t="shared" si="30"/>
        <v>0</v>
      </c>
      <c r="O216" s="510">
        <f t="shared" si="136"/>
        <v>0</v>
      </c>
      <c r="P216" s="260">
        <f t="shared" si="137"/>
        <v>0</v>
      </c>
      <c r="Q216" s="261">
        <f t="shared" si="138"/>
        <v>0</v>
      </c>
      <c r="R216" s="261">
        <f t="shared" si="96"/>
        <v>0</v>
      </c>
      <c r="S216" s="262"/>
      <c r="T216" s="262"/>
      <c r="U216" s="263">
        <f t="shared" si="35"/>
        <v>1.288</v>
      </c>
      <c r="V216" s="264">
        <f>IF(E216="SP",1,IF(D216="",ExtraMargeMateriaal,(1-VLOOKUP(D216,TabelAankoop[],4,FALSE))))</f>
        <v>1</v>
      </c>
      <c r="W216" s="265">
        <f t="shared" si="36"/>
        <v>0.6885</v>
      </c>
      <c r="X216" s="266">
        <f t="shared" si="37"/>
        <v>1</v>
      </c>
      <c r="Y216" s="267">
        <f t="shared" si="38"/>
        <v>1.46</v>
      </c>
      <c r="Z216" s="267">
        <f t="shared" si="39"/>
        <v>1.1599999999999999</v>
      </c>
      <c r="AA216" s="268">
        <f t="shared" si="40"/>
        <v>0</v>
      </c>
      <c r="AB216" s="456">
        <f t="shared" si="41"/>
        <v>0</v>
      </c>
      <c r="AC216" s="457">
        <f t="shared" si="42"/>
        <v>0</v>
      </c>
      <c r="AD216" s="456">
        <f t="shared" si="43"/>
        <v>0</v>
      </c>
      <c r="AE216" s="458">
        <f t="shared" si="44"/>
        <v>0</v>
      </c>
      <c r="AF216" s="457">
        <f t="shared" si="102"/>
        <v>0</v>
      </c>
      <c r="AG216" s="456">
        <f t="shared" si="46"/>
        <v>0</v>
      </c>
      <c r="AH216" s="457">
        <f t="shared" si="47"/>
        <v>0</v>
      </c>
      <c r="AI216" s="268">
        <f t="shared" si="48"/>
        <v>0</v>
      </c>
      <c r="AJ216" s="269">
        <f t="shared" si="49"/>
        <v>0</v>
      </c>
      <c r="AK216" s="270">
        <f t="shared" si="50"/>
        <v>0</v>
      </c>
      <c r="AL216" s="415">
        <f t="shared" si="51"/>
        <v>0</v>
      </c>
      <c r="AM216" s="259" t="str">
        <f>IF(AP216="","",IFERROR(VLOOKUP(AP216,CODES!$A$3:$D$1348,4,FALSE),"X"))&amp;IF(AQ216="","",IFERROR(VLOOKUP(AQ216,CODES!$A$3:$D$1348,4,FALSE),"X"))&amp;IF(AR216="","",IFERROR(VLOOKUP(AR216,CODES!$A$3:$D$1348,4,FALSE),"X"))&amp;IF(AS216="","",IFERROR(VLOOKUP(AS216,CODES!$A$3:$D$1348,4,FALSE),"X"))&amp;IF(AT216="","",IFERROR(VLOOKUP(AT216,CODES!$A$3:$D$1348,4,FALSE),"X"))&amp;IF(AU216="","",IFERROR(VLOOKUP(AU216,CODES!$A$3:$D$1348,4,FALSE),"X"))&amp;IF(AV216="","",IFERROR(VLOOKUP(AV216,CODES!$A$3:$D$1348,4,FALSE),"X"))&amp;IF(AW216="","",IFERROR(VLOOKUP(AW216,CODES!$A$3:$D$1348,4,FALSE),"X"))&amp;IF(AX216="","",IFERROR(VLOOKUP(AX216,CODES!$A$3:$D$1348,4,FALSE),"X"))&amp;IF(AY216="","",IFERROR(VLOOKUP(AY216,CODES!$A$3:$D$1348,4,FALSE),"X"))</f>
        <v/>
      </c>
      <c r="AN216" s="258">
        <f>SUM(IFERROR(VLOOKUP(AP216,CODES!$A$3:$D$1348,4,FALSE)*BC216,0),IFERROR(VLOOKUP(AQ216,CODES!$A$3:$D$1348,4,FALSE)*BF216,0),IFERROR(VLOOKUP(AR216,CODES!$A$3:$D$1348,4,FALSE)*BI216,0),IFERROR(VLOOKUP(AS216,CODES!$A$3:$D$1348,4,FALSE)*BL216,0),IFERROR(VLOOKUP(AT216,CODES!$A$3:$D$1348,4,FALSE)*BO216,0),IFERROR(VLOOKUP(AU216,CODES!$A$3:$D$1348,4,FALSE)*BR216,0),IFERROR(VLOOKUP(AV216,CODES!$A$3:$D$1348,4,FALSE)*BU216,0),IFERROR(VLOOKUP(AW216,CODES!$A$3:$D$1348,4,FALSE)*BX216,0),IFERROR(VLOOKUP(AX216,CODES!$A$3:$D$1348,4,FALSE)*CA216,0),IFERROR(VLOOKUP(AY216,CODES!$A$3:$D$1348,4,FALSE)*CD216,0))</f>
        <v>0</v>
      </c>
      <c r="AO216" s="258">
        <f>SUM(IFERROR(VLOOKUP(AP216,CODES!$A$3:$D$1348,3,FALSE)*BC216,0),IFERROR(VLOOKUP(AQ216,CODES!$A$3:$D$1348,3,FALSE)*BF216,0),IFERROR(VLOOKUP(AR216,CODES!$A$3:$D$1348,3,FALSE)*BI216,0),IFERROR(VLOOKUP(AS216,CODES!$A$3:$D$1348,3,FALSE)*BL216,0),IFERROR(VLOOKUP(AT216,CODES!$A$3:$D$1348,3,FALSE)*BO216,0),IFERROR(VLOOKUP(AU216,CODES!$A$3:$D$1348,3,FALSE)*BR216,0),IFERROR(VLOOKUP(AV216,CODES!$A$3:$D$1348,3,FALSE)*BU216,0),IFERROR(VLOOKUP(AW216,CODES!$A$3:$D$1348,3,FALSE)*BX216,0),IFERROR(VLOOKUP(AX216,CODES!$A$3:$D$1348,3,FALSE)*CA216,0),IFERROR(VLOOKUP(AY216,CODES!$A$3:$D$1348,3,FALSE)*CD216,0))+B216</f>
        <v>0</v>
      </c>
      <c r="AP216" s="271" t="str">
        <f t="shared" si="103"/>
        <v/>
      </c>
      <c r="AQ216" s="271" t="str">
        <f t="shared" si="104"/>
        <v/>
      </c>
      <c r="AR216" s="271" t="str">
        <f t="shared" si="105"/>
        <v/>
      </c>
      <c r="AS216" s="271" t="str">
        <f t="shared" si="106"/>
        <v/>
      </c>
      <c r="AT216" s="271" t="str">
        <f t="shared" si="107"/>
        <v/>
      </c>
      <c r="AU216" s="271" t="str">
        <f t="shared" si="108"/>
        <v/>
      </c>
      <c r="AV216" s="271" t="str">
        <f t="shared" si="109"/>
        <v/>
      </c>
      <c r="AW216" s="271" t="str">
        <f t="shared" si="110"/>
        <v/>
      </c>
      <c r="AX216" s="271" t="str">
        <f t="shared" si="111"/>
        <v/>
      </c>
      <c r="AY216" s="271" t="str">
        <f t="shared" si="112"/>
        <v/>
      </c>
      <c r="AZ216" s="258">
        <f t="shared" si="62"/>
        <v>0</v>
      </c>
      <c r="BA216" s="258">
        <f t="shared" si="63"/>
        <v>1</v>
      </c>
      <c r="BB216" s="258">
        <f t="shared" si="113"/>
        <v>0</v>
      </c>
      <c r="BC216" s="258">
        <f t="shared" si="114"/>
        <v>1</v>
      </c>
      <c r="BD216" s="258">
        <f t="shared" si="66"/>
        <v>1</v>
      </c>
      <c r="BE216" s="258">
        <f t="shared" si="115"/>
        <v>0</v>
      </c>
      <c r="BF216" s="258">
        <f t="shared" si="116"/>
        <v>1</v>
      </c>
      <c r="BG216" s="258">
        <f t="shared" si="69"/>
        <v>1</v>
      </c>
      <c r="BH216" s="258">
        <f t="shared" si="117"/>
        <v>0</v>
      </c>
      <c r="BI216" s="258">
        <f t="shared" si="118"/>
        <v>1</v>
      </c>
      <c r="BJ216" s="258">
        <f t="shared" si="72"/>
        <v>1</v>
      </c>
      <c r="BK216" s="258">
        <f t="shared" si="119"/>
        <v>0</v>
      </c>
      <c r="BL216" s="258">
        <f t="shared" si="120"/>
        <v>1</v>
      </c>
      <c r="BM216" s="258">
        <f t="shared" si="75"/>
        <v>1</v>
      </c>
      <c r="BN216" s="258">
        <f t="shared" si="121"/>
        <v>0</v>
      </c>
      <c r="BO216" s="258">
        <f t="shared" si="122"/>
        <v>1</v>
      </c>
      <c r="BP216" s="258">
        <f t="shared" si="78"/>
        <v>1</v>
      </c>
      <c r="BQ216" s="258">
        <f t="shared" si="123"/>
        <v>0</v>
      </c>
      <c r="BR216" s="258">
        <f t="shared" si="124"/>
        <v>1</v>
      </c>
      <c r="BS216" s="258">
        <f t="shared" si="81"/>
        <v>1</v>
      </c>
      <c r="BT216" s="258">
        <f t="shared" si="125"/>
        <v>0</v>
      </c>
      <c r="BU216" s="258">
        <f t="shared" si="126"/>
        <v>1</v>
      </c>
      <c r="BV216" s="258">
        <f t="shared" si="84"/>
        <v>1</v>
      </c>
      <c r="BW216" s="258">
        <f t="shared" si="127"/>
        <v>0</v>
      </c>
      <c r="BX216" s="258">
        <f t="shared" si="128"/>
        <v>1</v>
      </c>
      <c r="BY216" s="258">
        <f t="shared" si="87"/>
        <v>1</v>
      </c>
      <c r="BZ216" s="258">
        <f t="shared" si="129"/>
        <v>0</v>
      </c>
      <c r="CA216" s="258">
        <f t="shared" si="130"/>
        <v>1</v>
      </c>
      <c r="CB216" s="258">
        <f t="shared" si="90"/>
        <v>1</v>
      </c>
      <c r="CC216" s="258">
        <f t="shared" si="131"/>
        <v>0</v>
      </c>
      <c r="CD216" s="258">
        <f t="shared" si="132"/>
        <v>1</v>
      </c>
    </row>
    <row r="217" spans="1:82">
      <c r="A217" s="719" t="s">
        <v>3956</v>
      </c>
      <c r="B217" s="258"/>
      <c r="C217" s="259"/>
      <c r="D217" s="258" t="s">
        <v>3512</v>
      </c>
      <c r="E217" s="258"/>
      <c r="F217" s="258"/>
      <c r="G217" s="258">
        <v>209</v>
      </c>
      <c r="H217" s="743" t="s">
        <v>3957</v>
      </c>
      <c r="I217" s="744"/>
      <c r="J217" s="739" t="s">
        <v>3958</v>
      </c>
      <c r="K217" s="745" t="s">
        <v>3703</v>
      </c>
      <c r="L217" s="745" t="s">
        <v>3673</v>
      </c>
      <c r="M217" s="272">
        <v>20475</v>
      </c>
      <c r="N217" s="508">
        <f t="shared" si="30"/>
        <v>3.13</v>
      </c>
      <c r="O217" s="510">
        <f t="shared" si="136"/>
        <v>64086.75</v>
      </c>
      <c r="P217" s="260">
        <f t="shared" si="137"/>
        <v>0.9335</v>
      </c>
      <c r="Q217" s="261">
        <f t="shared" si="138"/>
        <v>2</v>
      </c>
      <c r="R217" s="261">
        <f t="shared" si="96"/>
        <v>0</v>
      </c>
      <c r="S217" s="262"/>
      <c r="T217" s="720">
        <v>95000</v>
      </c>
      <c r="U217" s="263">
        <f t="shared" si="35"/>
        <v>1.288</v>
      </c>
      <c r="V217" s="264">
        <f>IF(E217="SP",1,IF(D217="",ExtraMargeMateriaal,(1-VLOOKUP(D217,TabelAankoop[],4,FALSE))))</f>
        <v>0.92999999999999994</v>
      </c>
      <c r="W217" s="265">
        <f t="shared" si="36"/>
        <v>0.6885</v>
      </c>
      <c r="X217" s="266">
        <f t="shared" si="37"/>
        <v>1</v>
      </c>
      <c r="Y217" s="267">
        <f t="shared" si="38"/>
        <v>1.46</v>
      </c>
      <c r="Z217" s="267">
        <f t="shared" si="39"/>
        <v>1.1599999999999999</v>
      </c>
      <c r="AA217" s="268">
        <f t="shared" si="40"/>
        <v>64086.75</v>
      </c>
      <c r="AB217" s="456">
        <f t="shared" si="41"/>
        <v>17775.47</v>
      </c>
      <c r="AC217" s="457">
        <f t="shared" si="42"/>
        <v>22894.81</v>
      </c>
      <c r="AD217" s="456">
        <f t="shared" si="43"/>
        <v>41163.35</v>
      </c>
      <c r="AE217" s="458">
        <f t="shared" si="44"/>
        <v>40950</v>
      </c>
      <c r="AF217" s="457">
        <f t="shared" si="102"/>
        <v>682.5</v>
      </c>
      <c r="AG217" s="456">
        <f t="shared" si="46"/>
        <v>0</v>
      </c>
      <c r="AH217" s="457">
        <f t="shared" si="47"/>
        <v>0</v>
      </c>
      <c r="AI217" s="268">
        <f t="shared" si="48"/>
        <v>0.8681549999999999</v>
      </c>
      <c r="AJ217" s="269">
        <f t="shared" si="49"/>
        <v>1.1181836399999998</v>
      </c>
      <c r="AK217" s="270">
        <f t="shared" si="50"/>
        <v>2.0104199999999999</v>
      </c>
      <c r="AL217" s="415">
        <f t="shared" si="51"/>
        <v>0</v>
      </c>
      <c r="AM217" s="259" t="str">
        <f>IF(AP217="","",IFERROR(VLOOKUP(AP217,CODES!$A$3:$D$1348,4,FALSE),"X"))&amp;IF(AQ217="","",IFERROR(VLOOKUP(AQ217,CODES!$A$3:$D$1348,4,FALSE),"X"))&amp;IF(AR217="","",IFERROR(VLOOKUP(AR217,CODES!$A$3:$D$1348,4,FALSE),"X"))&amp;IF(AS217="","",IFERROR(VLOOKUP(AS217,CODES!$A$3:$D$1348,4,FALSE),"X"))&amp;IF(AT217="","",IFERROR(VLOOKUP(AT217,CODES!$A$3:$D$1348,4,FALSE),"X"))&amp;IF(AU217="","",IFERROR(VLOOKUP(AU217,CODES!$A$3:$D$1348,4,FALSE),"X"))&amp;IF(AV217="","",IFERROR(VLOOKUP(AV217,CODES!$A$3:$D$1348,4,FALSE),"X"))&amp;IF(AW217="","",IFERROR(VLOOKUP(AW217,CODES!$A$3:$D$1348,4,FALSE),"X"))&amp;IF(AX217="","",IFERROR(VLOOKUP(AX217,CODES!$A$3:$D$1348,4,FALSE),"X"))&amp;IF(AY217="","",IFERROR(VLOOKUP(AY217,CODES!$A$3:$D$1348,4,FALSE),"X"))</f>
        <v>110</v>
      </c>
      <c r="AN217" s="258">
        <f>SUM(IFERROR(VLOOKUP(AP217,CODES!$A$3:$D$1348,4,FALSE)*BC217,0),IFERROR(VLOOKUP(AQ217,CODES!$A$3:$D$1348,4,FALSE)*BF217,0),IFERROR(VLOOKUP(AR217,CODES!$A$3:$D$1348,4,FALSE)*BI217,0),IFERROR(VLOOKUP(AS217,CODES!$A$3:$D$1348,4,FALSE)*BL217,0),IFERROR(VLOOKUP(AT217,CODES!$A$3:$D$1348,4,FALSE)*BO217,0),IFERROR(VLOOKUP(AU217,CODES!$A$3:$D$1348,4,FALSE)*BR217,0),IFERROR(VLOOKUP(AV217,CODES!$A$3:$D$1348,4,FALSE)*BU217,0),IFERROR(VLOOKUP(AW217,CODES!$A$3:$D$1348,4,FALSE)*BX217,0),IFERROR(VLOOKUP(AX217,CODES!$A$3:$D$1348,4,FALSE)*CA217,0),IFERROR(VLOOKUP(AY217,CODES!$A$3:$D$1348,4,FALSE)*CD217,0))</f>
        <v>2</v>
      </c>
      <c r="AO217" s="258">
        <f>SUM(IFERROR(VLOOKUP(AP217,CODES!$A$3:$D$1348,3,FALSE)*BC217,0),IFERROR(VLOOKUP(AQ217,CODES!$A$3:$D$1348,3,FALSE)*BF217,0),IFERROR(VLOOKUP(AR217,CODES!$A$3:$D$1348,3,FALSE)*BI217,0),IFERROR(VLOOKUP(AS217,CODES!$A$3:$D$1348,3,FALSE)*BL217,0),IFERROR(VLOOKUP(AT217,CODES!$A$3:$D$1348,3,FALSE)*BO217,0),IFERROR(VLOOKUP(AU217,CODES!$A$3:$D$1348,3,FALSE)*BR217,0),IFERROR(VLOOKUP(AV217,CODES!$A$3:$D$1348,3,FALSE)*BU217,0),IFERROR(VLOOKUP(AW217,CODES!$A$3:$D$1348,3,FALSE)*BX217,0),IFERROR(VLOOKUP(AX217,CODES!$A$3:$D$1348,3,FALSE)*CA217,0),IFERROR(VLOOKUP(AY217,CODES!$A$3:$D$1348,3,FALSE)*CD217,0))+B217</f>
        <v>0.9335</v>
      </c>
      <c r="AP217" s="271" t="str">
        <f t="shared" si="103"/>
        <v>F/FTP6A</v>
      </c>
      <c r="AQ217" s="271" t="str">
        <f t="shared" si="104"/>
        <v>b20h</v>
      </c>
      <c r="AR217" s="271" t="str">
        <f t="shared" si="105"/>
        <v/>
      </c>
      <c r="AS217" s="271" t="str">
        <f t="shared" si="106"/>
        <v/>
      </c>
      <c r="AT217" s="271" t="str">
        <f t="shared" si="107"/>
        <v/>
      </c>
      <c r="AU217" s="271" t="str">
        <f t="shared" si="108"/>
        <v/>
      </c>
      <c r="AV217" s="271" t="str">
        <f t="shared" si="109"/>
        <v/>
      </c>
      <c r="AW217" s="271" t="str">
        <f t="shared" si="110"/>
        <v/>
      </c>
      <c r="AX217" s="271" t="str">
        <f t="shared" si="111"/>
        <v/>
      </c>
      <c r="AY217" s="271" t="str">
        <f t="shared" si="112"/>
        <v/>
      </c>
      <c r="AZ217" s="258">
        <f t="shared" si="62"/>
        <v>16</v>
      </c>
      <c r="BA217" s="258">
        <f t="shared" si="63"/>
        <v>8</v>
      </c>
      <c r="BB217" s="258">
        <f t="shared" si="113"/>
        <v>0</v>
      </c>
      <c r="BC217" s="258">
        <f t="shared" si="114"/>
        <v>1</v>
      </c>
      <c r="BD217" s="258">
        <f t="shared" si="66"/>
        <v>17</v>
      </c>
      <c r="BE217" s="258">
        <f t="shared" si="115"/>
        <v>4</v>
      </c>
      <c r="BF217" s="258" t="str">
        <f t="shared" si="116"/>
        <v>0,1</v>
      </c>
      <c r="BG217" s="258">
        <f t="shared" si="69"/>
        <v>17</v>
      </c>
      <c r="BH217" s="258">
        <f t="shared" si="117"/>
        <v>0</v>
      </c>
      <c r="BI217" s="258">
        <f t="shared" si="118"/>
        <v>1</v>
      </c>
      <c r="BJ217" s="258">
        <f t="shared" si="72"/>
        <v>17</v>
      </c>
      <c r="BK217" s="258">
        <f t="shared" si="119"/>
        <v>0</v>
      </c>
      <c r="BL217" s="258">
        <f t="shared" si="120"/>
        <v>1</v>
      </c>
      <c r="BM217" s="258">
        <f t="shared" si="75"/>
        <v>17</v>
      </c>
      <c r="BN217" s="258">
        <f t="shared" si="121"/>
        <v>0</v>
      </c>
      <c r="BO217" s="258">
        <f t="shared" si="122"/>
        <v>1</v>
      </c>
      <c r="BP217" s="258">
        <f t="shared" si="78"/>
        <v>17</v>
      </c>
      <c r="BQ217" s="258">
        <f t="shared" si="123"/>
        <v>0</v>
      </c>
      <c r="BR217" s="258">
        <f t="shared" si="124"/>
        <v>1</v>
      </c>
      <c r="BS217" s="258">
        <f t="shared" si="81"/>
        <v>17</v>
      </c>
      <c r="BT217" s="258">
        <f t="shared" si="125"/>
        <v>0</v>
      </c>
      <c r="BU217" s="258">
        <f t="shared" si="126"/>
        <v>1</v>
      </c>
      <c r="BV217" s="258">
        <f t="shared" si="84"/>
        <v>17</v>
      </c>
      <c r="BW217" s="258">
        <f t="shared" si="127"/>
        <v>0</v>
      </c>
      <c r="BX217" s="258">
        <f t="shared" si="128"/>
        <v>1</v>
      </c>
      <c r="BY217" s="258">
        <f t="shared" si="87"/>
        <v>17</v>
      </c>
      <c r="BZ217" s="258">
        <f t="shared" si="129"/>
        <v>0</v>
      </c>
      <c r="CA217" s="258">
        <f t="shared" si="130"/>
        <v>1</v>
      </c>
      <c r="CB217" s="258">
        <f t="shared" si="90"/>
        <v>17</v>
      </c>
      <c r="CC217" s="258">
        <f t="shared" si="131"/>
        <v>0</v>
      </c>
      <c r="CD217" s="258">
        <f t="shared" si="132"/>
        <v>1</v>
      </c>
    </row>
    <row r="218" spans="1:82">
      <c r="A218" s="258"/>
      <c r="B218" s="258"/>
      <c r="C218" s="259"/>
      <c r="D218" s="258"/>
      <c r="E218" s="258"/>
      <c r="F218" s="258"/>
      <c r="G218" s="258">
        <v>210</v>
      </c>
      <c r="H218" s="743" t="s">
        <v>3959</v>
      </c>
      <c r="I218" s="744"/>
      <c r="J218" s="739" t="s">
        <v>3960</v>
      </c>
      <c r="K218" s="745"/>
      <c r="L218" s="745"/>
      <c r="M218" s="272"/>
      <c r="N218" s="508">
        <f t="shared" si="30"/>
        <v>0</v>
      </c>
      <c r="O218" s="510">
        <f t="shared" si="136"/>
        <v>0</v>
      </c>
      <c r="P218" s="260">
        <f t="shared" si="137"/>
        <v>0</v>
      </c>
      <c r="Q218" s="261">
        <f t="shared" si="138"/>
        <v>0</v>
      </c>
      <c r="R218" s="261">
        <f t="shared" si="96"/>
        <v>0</v>
      </c>
      <c r="S218" s="262"/>
      <c r="T218" s="720">
        <f>36*2+243</f>
        <v>315</v>
      </c>
      <c r="U218" s="263">
        <f t="shared" si="35"/>
        <v>1.288</v>
      </c>
      <c r="V218" s="264">
        <f>IF(E218="SP",1,IF(D218="",ExtraMargeMateriaal,(1-VLOOKUP(D218,TabelAankoop[],4,FALSE))))</f>
        <v>1</v>
      </c>
      <c r="W218" s="265">
        <f t="shared" si="36"/>
        <v>0.6885</v>
      </c>
      <c r="X218" s="266">
        <f t="shared" si="37"/>
        <v>1</v>
      </c>
      <c r="Y218" s="267">
        <f t="shared" si="38"/>
        <v>1.46</v>
      </c>
      <c r="Z218" s="267">
        <f t="shared" si="39"/>
        <v>1.1599999999999999</v>
      </c>
      <c r="AA218" s="268">
        <f t="shared" si="40"/>
        <v>0</v>
      </c>
      <c r="AB218" s="456">
        <f t="shared" si="41"/>
        <v>0</v>
      </c>
      <c r="AC218" s="457">
        <f t="shared" si="42"/>
        <v>0</v>
      </c>
      <c r="AD218" s="456">
        <f t="shared" si="43"/>
        <v>0</v>
      </c>
      <c r="AE218" s="458">
        <f t="shared" si="44"/>
        <v>0</v>
      </c>
      <c r="AF218" s="457">
        <f t="shared" si="102"/>
        <v>0</v>
      </c>
      <c r="AG218" s="456">
        <f t="shared" si="46"/>
        <v>0</v>
      </c>
      <c r="AH218" s="457">
        <f t="shared" si="47"/>
        <v>0</v>
      </c>
      <c r="AI218" s="268">
        <f t="shared" si="48"/>
        <v>0</v>
      </c>
      <c r="AJ218" s="269">
        <f t="shared" si="49"/>
        <v>0</v>
      </c>
      <c r="AK218" s="270">
        <f t="shared" si="50"/>
        <v>0</v>
      </c>
      <c r="AL218" s="415">
        <f t="shared" si="51"/>
        <v>0</v>
      </c>
      <c r="AM218" s="259" t="str">
        <f>IF(AP218="","",IFERROR(VLOOKUP(AP218,CODES!$A$3:$D$1348,4,FALSE),"X"))&amp;IF(AQ218="","",IFERROR(VLOOKUP(AQ218,CODES!$A$3:$D$1348,4,FALSE),"X"))&amp;IF(AR218="","",IFERROR(VLOOKUP(AR218,CODES!$A$3:$D$1348,4,FALSE),"X"))&amp;IF(AS218="","",IFERROR(VLOOKUP(AS218,CODES!$A$3:$D$1348,4,FALSE),"X"))&amp;IF(AT218="","",IFERROR(VLOOKUP(AT218,CODES!$A$3:$D$1348,4,FALSE),"X"))&amp;IF(AU218="","",IFERROR(VLOOKUP(AU218,CODES!$A$3:$D$1348,4,FALSE),"X"))&amp;IF(AV218="","",IFERROR(VLOOKUP(AV218,CODES!$A$3:$D$1348,4,FALSE),"X"))&amp;IF(AW218="","",IFERROR(VLOOKUP(AW218,CODES!$A$3:$D$1348,4,FALSE),"X"))&amp;IF(AX218="","",IFERROR(VLOOKUP(AX218,CODES!$A$3:$D$1348,4,FALSE),"X"))&amp;IF(AY218="","",IFERROR(VLOOKUP(AY218,CODES!$A$3:$D$1348,4,FALSE),"X"))</f>
        <v/>
      </c>
      <c r="AN218" s="258">
        <f>SUM(IFERROR(VLOOKUP(AP218,CODES!$A$3:$D$1348,4,FALSE)*BC218,0),IFERROR(VLOOKUP(AQ218,CODES!$A$3:$D$1348,4,FALSE)*BF218,0),IFERROR(VLOOKUP(AR218,CODES!$A$3:$D$1348,4,FALSE)*BI218,0),IFERROR(VLOOKUP(AS218,CODES!$A$3:$D$1348,4,FALSE)*BL218,0),IFERROR(VLOOKUP(AT218,CODES!$A$3:$D$1348,4,FALSE)*BO218,0),IFERROR(VLOOKUP(AU218,CODES!$A$3:$D$1348,4,FALSE)*BR218,0),IFERROR(VLOOKUP(AV218,CODES!$A$3:$D$1348,4,FALSE)*BU218,0),IFERROR(VLOOKUP(AW218,CODES!$A$3:$D$1348,4,FALSE)*BX218,0),IFERROR(VLOOKUP(AX218,CODES!$A$3:$D$1348,4,FALSE)*CA218,0),IFERROR(VLOOKUP(AY218,CODES!$A$3:$D$1348,4,FALSE)*CD218,0))</f>
        <v>0</v>
      </c>
      <c r="AO218" s="258">
        <f>SUM(IFERROR(VLOOKUP(AP218,CODES!$A$3:$D$1348,3,FALSE)*BC218,0),IFERROR(VLOOKUP(AQ218,CODES!$A$3:$D$1348,3,FALSE)*BF218,0),IFERROR(VLOOKUP(AR218,CODES!$A$3:$D$1348,3,FALSE)*BI218,0),IFERROR(VLOOKUP(AS218,CODES!$A$3:$D$1348,3,FALSE)*BL218,0),IFERROR(VLOOKUP(AT218,CODES!$A$3:$D$1348,3,FALSE)*BO218,0),IFERROR(VLOOKUP(AU218,CODES!$A$3:$D$1348,3,FALSE)*BR218,0),IFERROR(VLOOKUP(AV218,CODES!$A$3:$D$1348,3,FALSE)*BU218,0),IFERROR(VLOOKUP(AW218,CODES!$A$3:$D$1348,3,FALSE)*BX218,0),IFERROR(VLOOKUP(AX218,CODES!$A$3:$D$1348,3,FALSE)*CA218,0),IFERROR(VLOOKUP(AY218,CODES!$A$3:$D$1348,3,FALSE)*CD218,0))+B218</f>
        <v>0</v>
      </c>
      <c r="AP218" s="271" t="str">
        <f t="shared" si="103"/>
        <v/>
      </c>
      <c r="AQ218" s="271" t="str">
        <f t="shared" si="104"/>
        <v/>
      </c>
      <c r="AR218" s="271" t="str">
        <f t="shared" si="105"/>
        <v/>
      </c>
      <c r="AS218" s="271" t="str">
        <f t="shared" si="106"/>
        <v/>
      </c>
      <c r="AT218" s="271" t="str">
        <f t="shared" si="107"/>
        <v/>
      </c>
      <c r="AU218" s="271" t="str">
        <f t="shared" si="108"/>
        <v/>
      </c>
      <c r="AV218" s="271" t="str">
        <f t="shared" si="109"/>
        <v/>
      </c>
      <c r="AW218" s="271" t="str">
        <f t="shared" si="110"/>
        <v/>
      </c>
      <c r="AX218" s="271" t="str">
        <f t="shared" si="111"/>
        <v/>
      </c>
      <c r="AY218" s="271" t="str">
        <f t="shared" si="112"/>
        <v/>
      </c>
      <c r="AZ218" s="258">
        <f t="shared" si="62"/>
        <v>0</v>
      </c>
      <c r="BA218" s="258">
        <f t="shared" si="63"/>
        <v>1</v>
      </c>
      <c r="BB218" s="258">
        <f t="shared" si="113"/>
        <v>0</v>
      </c>
      <c r="BC218" s="258">
        <f t="shared" si="114"/>
        <v>1</v>
      </c>
      <c r="BD218" s="258">
        <f t="shared" si="66"/>
        <v>1</v>
      </c>
      <c r="BE218" s="258">
        <f t="shared" si="115"/>
        <v>0</v>
      </c>
      <c r="BF218" s="258">
        <f t="shared" si="116"/>
        <v>1</v>
      </c>
      <c r="BG218" s="258">
        <f t="shared" si="69"/>
        <v>1</v>
      </c>
      <c r="BH218" s="258">
        <f t="shared" si="117"/>
        <v>0</v>
      </c>
      <c r="BI218" s="258">
        <f t="shared" si="118"/>
        <v>1</v>
      </c>
      <c r="BJ218" s="258">
        <f t="shared" si="72"/>
        <v>1</v>
      </c>
      <c r="BK218" s="258">
        <f t="shared" si="119"/>
        <v>0</v>
      </c>
      <c r="BL218" s="258">
        <f t="shared" si="120"/>
        <v>1</v>
      </c>
      <c r="BM218" s="258">
        <f t="shared" si="75"/>
        <v>1</v>
      </c>
      <c r="BN218" s="258">
        <f t="shared" si="121"/>
        <v>0</v>
      </c>
      <c r="BO218" s="258">
        <f t="shared" si="122"/>
        <v>1</v>
      </c>
      <c r="BP218" s="258">
        <f t="shared" si="78"/>
        <v>1</v>
      </c>
      <c r="BQ218" s="258">
        <f t="shared" si="123"/>
        <v>0</v>
      </c>
      <c r="BR218" s="258">
        <f t="shared" si="124"/>
        <v>1</v>
      </c>
      <c r="BS218" s="258">
        <f t="shared" si="81"/>
        <v>1</v>
      </c>
      <c r="BT218" s="258">
        <f t="shared" si="125"/>
        <v>0</v>
      </c>
      <c r="BU218" s="258">
        <f t="shared" si="126"/>
        <v>1</v>
      </c>
      <c r="BV218" s="258">
        <f t="shared" si="84"/>
        <v>1</v>
      </c>
      <c r="BW218" s="258">
        <f t="shared" si="127"/>
        <v>0</v>
      </c>
      <c r="BX218" s="258">
        <f t="shared" si="128"/>
        <v>1</v>
      </c>
      <c r="BY218" s="258">
        <f t="shared" si="87"/>
        <v>1</v>
      </c>
      <c r="BZ218" s="258">
        <f t="shared" si="129"/>
        <v>0</v>
      </c>
      <c r="CA218" s="258">
        <f t="shared" si="130"/>
        <v>1</v>
      </c>
      <c r="CB218" s="258">
        <f t="shared" si="90"/>
        <v>1</v>
      </c>
      <c r="CC218" s="258">
        <f t="shared" si="131"/>
        <v>0</v>
      </c>
      <c r="CD218" s="258">
        <f t="shared" si="132"/>
        <v>1</v>
      </c>
    </row>
    <row r="219" spans="1:82">
      <c r="A219" s="258"/>
      <c r="B219" s="258"/>
      <c r="C219" s="259"/>
      <c r="D219" s="258"/>
      <c r="E219" s="258"/>
      <c r="F219" s="258"/>
      <c r="G219" s="258">
        <v>211</v>
      </c>
      <c r="H219" s="743" t="s">
        <v>3961</v>
      </c>
      <c r="I219" s="744"/>
      <c r="J219" s="739" t="s">
        <v>3955</v>
      </c>
      <c r="K219" s="745"/>
      <c r="L219" s="745"/>
      <c r="M219" s="272"/>
      <c r="N219" s="508">
        <f t="shared" si="30"/>
        <v>0</v>
      </c>
      <c r="O219" s="510">
        <f t="shared" si="136"/>
        <v>0</v>
      </c>
      <c r="P219" s="260">
        <f t="shared" si="137"/>
        <v>0</v>
      </c>
      <c r="Q219" s="261">
        <f t="shared" si="138"/>
        <v>0</v>
      </c>
      <c r="R219" s="261">
        <f t="shared" si="96"/>
        <v>0</v>
      </c>
      <c r="S219" s="262"/>
      <c r="T219" s="720">
        <f>+T217/T218</f>
        <v>301.58730158730157</v>
      </c>
      <c r="U219" s="263">
        <f t="shared" si="35"/>
        <v>1.288</v>
      </c>
      <c r="V219" s="264">
        <f>IF(E219="SP",1,IF(D219="",ExtraMargeMateriaal,(1-VLOOKUP(D219,TabelAankoop[],4,FALSE))))</f>
        <v>1</v>
      </c>
      <c r="W219" s="265">
        <f t="shared" si="36"/>
        <v>0.6885</v>
      </c>
      <c r="X219" s="266">
        <f t="shared" si="37"/>
        <v>1</v>
      </c>
      <c r="Y219" s="267">
        <f t="shared" si="38"/>
        <v>1.46</v>
      </c>
      <c r="Z219" s="267">
        <f t="shared" si="39"/>
        <v>1.1599999999999999</v>
      </c>
      <c r="AA219" s="268">
        <f t="shared" si="40"/>
        <v>0</v>
      </c>
      <c r="AB219" s="456">
        <f t="shared" si="41"/>
        <v>0</v>
      </c>
      <c r="AC219" s="457">
        <f t="shared" si="42"/>
        <v>0</v>
      </c>
      <c r="AD219" s="456">
        <f t="shared" si="43"/>
        <v>0</v>
      </c>
      <c r="AE219" s="458">
        <f t="shared" si="44"/>
        <v>0</v>
      </c>
      <c r="AF219" s="457">
        <f t="shared" si="102"/>
        <v>0</v>
      </c>
      <c r="AG219" s="456">
        <f t="shared" si="46"/>
        <v>0</v>
      </c>
      <c r="AH219" s="457">
        <f t="shared" si="47"/>
        <v>0</v>
      </c>
      <c r="AI219" s="268">
        <f t="shared" si="48"/>
        <v>0</v>
      </c>
      <c r="AJ219" s="269">
        <f t="shared" si="49"/>
        <v>0</v>
      </c>
      <c r="AK219" s="270">
        <f t="shared" si="50"/>
        <v>0</v>
      </c>
      <c r="AL219" s="415">
        <f t="shared" si="51"/>
        <v>0</v>
      </c>
      <c r="AM219" s="259" t="str">
        <f>IF(AP219="","",IFERROR(VLOOKUP(AP219,CODES!$A$3:$D$1348,4,FALSE),"X"))&amp;IF(AQ219="","",IFERROR(VLOOKUP(AQ219,CODES!$A$3:$D$1348,4,FALSE),"X"))&amp;IF(AR219="","",IFERROR(VLOOKUP(AR219,CODES!$A$3:$D$1348,4,FALSE),"X"))&amp;IF(AS219="","",IFERROR(VLOOKUP(AS219,CODES!$A$3:$D$1348,4,FALSE),"X"))&amp;IF(AT219="","",IFERROR(VLOOKUP(AT219,CODES!$A$3:$D$1348,4,FALSE),"X"))&amp;IF(AU219="","",IFERROR(VLOOKUP(AU219,CODES!$A$3:$D$1348,4,FALSE),"X"))&amp;IF(AV219="","",IFERROR(VLOOKUP(AV219,CODES!$A$3:$D$1348,4,FALSE),"X"))&amp;IF(AW219="","",IFERROR(VLOOKUP(AW219,CODES!$A$3:$D$1348,4,FALSE),"X"))&amp;IF(AX219="","",IFERROR(VLOOKUP(AX219,CODES!$A$3:$D$1348,4,FALSE),"X"))&amp;IF(AY219="","",IFERROR(VLOOKUP(AY219,CODES!$A$3:$D$1348,4,FALSE),"X"))</f>
        <v/>
      </c>
      <c r="AN219" s="258">
        <f>SUM(IFERROR(VLOOKUP(AP219,CODES!$A$3:$D$1348,4,FALSE)*BC219,0),IFERROR(VLOOKUP(AQ219,CODES!$A$3:$D$1348,4,FALSE)*BF219,0),IFERROR(VLOOKUP(AR219,CODES!$A$3:$D$1348,4,FALSE)*BI219,0),IFERROR(VLOOKUP(AS219,CODES!$A$3:$D$1348,4,FALSE)*BL219,0),IFERROR(VLOOKUP(AT219,CODES!$A$3:$D$1348,4,FALSE)*BO219,0),IFERROR(VLOOKUP(AU219,CODES!$A$3:$D$1348,4,FALSE)*BR219,0),IFERROR(VLOOKUP(AV219,CODES!$A$3:$D$1348,4,FALSE)*BU219,0),IFERROR(VLOOKUP(AW219,CODES!$A$3:$D$1348,4,FALSE)*BX219,0),IFERROR(VLOOKUP(AX219,CODES!$A$3:$D$1348,4,FALSE)*CA219,0),IFERROR(VLOOKUP(AY219,CODES!$A$3:$D$1348,4,FALSE)*CD219,0))</f>
        <v>0</v>
      </c>
      <c r="AO219" s="258">
        <f>SUM(IFERROR(VLOOKUP(AP219,CODES!$A$3:$D$1348,3,FALSE)*BC219,0),IFERROR(VLOOKUP(AQ219,CODES!$A$3:$D$1348,3,FALSE)*BF219,0),IFERROR(VLOOKUP(AR219,CODES!$A$3:$D$1348,3,FALSE)*BI219,0),IFERROR(VLOOKUP(AS219,CODES!$A$3:$D$1348,3,FALSE)*BL219,0),IFERROR(VLOOKUP(AT219,CODES!$A$3:$D$1348,3,FALSE)*BO219,0),IFERROR(VLOOKUP(AU219,CODES!$A$3:$D$1348,3,FALSE)*BR219,0),IFERROR(VLOOKUP(AV219,CODES!$A$3:$D$1348,3,FALSE)*BU219,0),IFERROR(VLOOKUP(AW219,CODES!$A$3:$D$1348,3,FALSE)*BX219,0),IFERROR(VLOOKUP(AX219,CODES!$A$3:$D$1348,3,FALSE)*CA219,0),IFERROR(VLOOKUP(AY219,CODES!$A$3:$D$1348,3,FALSE)*CD219,0))+B219</f>
        <v>0</v>
      </c>
      <c r="AP219" s="271" t="str">
        <f t="shared" si="103"/>
        <v/>
      </c>
      <c r="AQ219" s="271" t="str">
        <f t="shared" si="104"/>
        <v/>
      </c>
      <c r="AR219" s="271" t="str">
        <f t="shared" si="105"/>
        <v/>
      </c>
      <c r="AS219" s="271" t="str">
        <f t="shared" si="106"/>
        <v/>
      </c>
      <c r="AT219" s="271" t="str">
        <f t="shared" si="107"/>
        <v/>
      </c>
      <c r="AU219" s="271" t="str">
        <f t="shared" si="108"/>
        <v/>
      </c>
      <c r="AV219" s="271" t="str">
        <f t="shared" si="109"/>
        <v/>
      </c>
      <c r="AW219" s="271" t="str">
        <f t="shared" si="110"/>
        <v/>
      </c>
      <c r="AX219" s="271" t="str">
        <f t="shared" si="111"/>
        <v/>
      </c>
      <c r="AY219" s="271" t="str">
        <f t="shared" si="112"/>
        <v/>
      </c>
      <c r="AZ219" s="258">
        <f t="shared" si="62"/>
        <v>0</v>
      </c>
      <c r="BA219" s="258">
        <f t="shared" si="63"/>
        <v>1</v>
      </c>
      <c r="BB219" s="258">
        <f t="shared" si="113"/>
        <v>0</v>
      </c>
      <c r="BC219" s="258">
        <f t="shared" si="114"/>
        <v>1</v>
      </c>
      <c r="BD219" s="258">
        <f t="shared" si="66"/>
        <v>1</v>
      </c>
      <c r="BE219" s="258">
        <f t="shared" si="115"/>
        <v>0</v>
      </c>
      <c r="BF219" s="258">
        <f t="shared" si="116"/>
        <v>1</v>
      </c>
      <c r="BG219" s="258">
        <f t="shared" si="69"/>
        <v>1</v>
      </c>
      <c r="BH219" s="258">
        <f t="shared" si="117"/>
        <v>0</v>
      </c>
      <c r="BI219" s="258">
        <f t="shared" si="118"/>
        <v>1</v>
      </c>
      <c r="BJ219" s="258">
        <f t="shared" si="72"/>
        <v>1</v>
      </c>
      <c r="BK219" s="258">
        <f t="shared" si="119"/>
        <v>0</v>
      </c>
      <c r="BL219" s="258">
        <f t="shared" si="120"/>
        <v>1</v>
      </c>
      <c r="BM219" s="258">
        <f t="shared" si="75"/>
        <v>1</v>
      </c>
      <c r="BN219" s="258">
        <f t="shared" si="121"/>
        <v>0</v>
      </c>
      <c r="BO219" s="258">
        <f t="shared" si="122"/>
        <v>1</v>
      </c>
      <c r="BP219" s="258">
        <f t="shared" si="78"/>
        <v>1</v>
      </c>
      <c r="BQ219" s="258">
        <f t="shared" si="123"/>
        <v>0</v>
      </c>
      <c r="BR219" s="258">
        <f t="shared" si="124"/>
        <v>1</v>
      </c>
      <c r="BS219" s="258">
        <f t="shared" si="81"/>
        <v>1</v>
      </c>
      <c r="BT219" s="258">
        <f t="shared" si="125"/>
        <v>0</v>
      </c>
      <c r="BU219" s="258">
        <f t="shared" si="126"/>
        <v>1</v>
      </c>
      <c r="BV219" s="258">
        <f t="shared" si="84"/>
        <v>1</v>
      </c>
      <c r="BW219" s="258">
        <f t="shared" si="127"/>
        <v>0</v>
      </c>
      <c r="BX219" s="258">
        <f t="shared" si="128"/>
        <v>1</v>
      </c>
      <c r="BY219" s="258">
        <f t="shared" si="87"/>
        <v>1</v>
      </c>
      <c r="BZ219" s="258">
        <f t="shared" si="129"/>
        <v>0</v>
      </c>
      <c r="CA219" s="258">
        <f t="shared" si="130"/>
        <v>1</v>
      </c>
      <c r="CB219" s="258">
        <f t="shared" si="90"/>
        <v>1</v>
      </c>
      <c r="CC219" s="258">
        <f t="shared" si="131"/>
        <v>0</v>
      </c>
      <c r="CD219" s="258">
        <f t="shared" si="132"/>
        <v>1</v>
      </c>
    </row>
    <row r="220" spans="1:82">
      <c r="A220" s="258" t="s">
        <v>3962</v>
      </c>
      <c r="B220" s="258"/>
      <c r="C220" s="259"/>
      <c r="D220" s="258" t="s">
        <v>3963</v>
      </c>
      <c r="E220" s="258"/>
      <c r="F220" s="258"/>
      <c r="G220" s="258">
        <v>212</v>
      </c>
      <c r="H220" s="743" t="s">
        <v>3964</v>
      </c>
      <c r="I220" s="744"/>
      <c r="J220" s="739" t="s">
        <v>3965</v>
      </c>
      <c r="K220" s="745" t="s">
        <v>3607</v>
      </c>
      <c r="L220" s="745" t="s">
        <v>3608</v>
      </c>
      <c r="M220" s="272">
        <v>36</v>
      </c>
      <c r="N220" s="508">
        <f t="shared" si="30"/>
        <v>49.27</v>
      </c>
      <c r="O220" s="510">
        <f t="shared" si="136"/>
        <v>1773.72</v>
      </c>
      <c r="P220" s="260">
        <f t="shared" si="137"/>
        <v>19.321375000000003</v>
      </c>
      <c r="Q220" s="261">
        <f t="shared" si="138"/>
        <v>25</v>
      </c>
      <c r="R220" s="261">
        <f t="shared" si="96"/>
        <v>0</v>
      </c>
      <c r="S220" s="262"/>
      <c r="T220" s="722">
        <f>M217/T218</f>
        <v>65</v>
      </c>
      <c r="U220" s="263">
        <f t="shared" si="35"/>
        <v>1.288</v>
      </c>
      <c r="V220" s="264">
        <f>IF(E220="SP",1,IF(D220="",ExtraMargeMateriaal,(1-VLOOKUP(D220,TabelAankoop[],4,FALSE))))</f>
        <v>0.97</v>
      </c>
      <c r="W220" s="265">
        <f t="shared" si="36"/>
        <v>0.6885</v>
      </c>
      <c r="X220" s="266">
        <f t="shared" si="37"/>
        <v>1</v>
      </c>
      <c r="Y220" s="267">
        <f t="shared" si="38"/>
        <v>1.46</v>
      </c>
      <c r="Z220" s="267">
        <f t="shared" si="39"/>
        <v>1.1599999999999999</v>
      </c>
      <c r="AA220" s="268">
        <f t="shared" si="40"/>
        <v>1773.72</v>
      </c>
      <c r="AB220" s="456">
        <f t="shared" si="41"/>
        <v>674.7</v>
      </c>
      <c r="AC220" s="457">
        <f t="shared" si="42"/>
        <v>869.02</v>
      </c>
      <c r="AD220" s="456">
        <f t="shared" si="43"/>
        <v>904.69</v>
      </c>
      <c r="AE220" s="458">
        <f t="shared" si="44"/>
        <v>900</v>
      </c>
      <c r="AF220" s="457">
        <f t="shared" si="102"/>
        <v>15</v>
      </c>
      <c r="AG220" s="456">
        <f t="shared" si="46"/>
        <v>0</v>
      </c>
      <c r="AH220" s="457">
        <f t="shared" si="47"/>
        <v>0</v>
      </c>
      <c r="AI220" s="268">
        <f t="shared" si="48"/>
        <v>18.741733750000002</v>
      </c>
      <c r="AJ220" s="269">
        <f t="shared" si="49"/>
        <v>24.139353070000002</v>
      </c>
      <c r="AK220" s="270">
        <f t="shared" si="50"/>
        <v>25.130249999999997</v>
      </c>
      <c r="AL220" s="415">
        <f t="shared" si="51"/>
        <v>0</v>
      </c>
      <c r="AM220" s="259" t="str">
        <f>IF(AP220="","",IFERROR(VLOOKUP(AP220,CODES!$A$3:$D$1348,4,FALSE),"X"))&amp;IF(AQ220="","",IFERROR(VLOOKUP(AQ220,CODES!$A$3:$D$1348,4,FALSE),"X"))&amp;IF(AR220="","",IFERROR(VLOOKUP(AR220,CODES!$A$3:$D$1348,4,FALSE),"X"))&amp;IF(AS220="","",IFERROR(VLOOKUP(AS220,CODES!$A$3:$D$1348,4,FALSE),"X"))&amp;IF(AT220="","",IFERROR(VLOOKUP(AT220,CODES!$A$3:$D$1348,4,FALSE),"X"))&amp;IF(AU220="","",IFERROR(VLOOKUP(AU220,CODES!$A$3:$D$1348,4,FALSE),"X"))&amp;IF(AV220="","",IFERROR(VLOOKUP(AV220,CODES!$A$3:$D$1348,4,FALSE),"X"))&amp;IF(AW220="","",IFERROR(VLOOKUP(AW220,CODES!$A$3:$D$1348,4,FALSE),"X"))&amp;IF(AX220="","",IFERROR(VLOOKUP(AX220,CODES!$A$3:$D$1348,4,FALSE),"X"))&amp;IF(AY220="","",IFERROR(VLOOKUP(AY220,CODES!$A$3:$D$1348,4,FALSE),"X"))</f>
        <v>25</v>
      </c>
      <c r="AN220" s="258">
        <f>SUM(IFERROR(VLOOKUP(AP220,CODES!$A$3:$D$1348,4,FALSE)*BC220,0),IFERROR(VLOOKUP(AQ220,CODES!$A$3:$D$1348,4,FALSE)*BF220,0),IFERROR(VLOOKUP(AR220,CODES!$A$3:$D$1348,4,FALSE)*BI220,0),IFERROR(VLOOKUP(AS220,CODES!$A$3:$D$1348,4,FALSE)*BL220,0),IFERROR(VLOOKUP(AT220,CODES!$A$3:$D$1348,4,FALSE)*BO220,0),IFERROR(VLOOKUP(AU220,CODES!$A$3:$D$1348,4,FALSE)*BR220,0),IFERROR(VLOOKUP(AV220,CODES!$A$3:$D$1348,4,FALSE)*BU220,0),IFERROR(VLOOKUP(AW220,CODES!$A$3:$D$1348,4,FALSE)*BX220,0),IFERROR(VLOOKUP(AX220,CODES!$A$3:$D$1348,4,FALSE)*CA220,0),IFERROR(VLOOKUP(AY220,CODES!$A$3:$D$1348,4,FALSE)*CD220,0))</f>
        <v>25</v>
      </c>
      <c r="AO220" s="258">
        <f>SUM(IFERROR(VLOOKUP(AP220,CODES!$A$3:$D$1348,3,FALSE)*BC220,0),IFERROR(VLOOKUP(AQ220,CODES!$A$3:$D$1348,3,FALSE)*BF220,0),IFERROR(VLOOKUP(AR220,CODES!$A$3:$D$1348,3,FALSE)*BI220,0),IFERROR(VLOOKUP(AS220,CODES!$A$3:$D$1348,3,FALSE)*BL220,0),IFERROR(VLOOKUP(AT220,CODES!$A$3:$D$1348,3,FALSE)*BO220,0),IFERROR(VLOOKUP(AU220,CODES!$A$3:$D$1348,3,FALSE)*BR220,0),IFERROR(VLOOKUP(AV220,CODES!$A$3:$D$1348,3,FALSE)*BU220,0),IFERROR(VLOOKUP(AW220,CODES!$A$3:$D$1348,3,FALSE)*BX220,0),IFERROR(VLOOKUP(AX220,CODES!$A$3:$D$1348,3,FALSE)*CA220,0),IFERROR(VLOOKUP(AY220,CODES!$A$3:$D$1348,3,FALSE)*CD220,0))+B220</f>
        <v>19.321375000000003</v>
      </c>
      <c r="AP220" s="271" t="str">
        <f t="shared" si="103"/>
        <v>2RJF6NII</v>
      </c>
      <c r="AQ220" s="271" t="str">
        <f t="shared" si="104"/>
        <v/>
      </c>
      <c r="AR220" s="271" t="str">
        <f t="shared" si="105"/>
        <v/>
      </c>
      <c r="AS220" s="271" t="str">
        <f t="shared" si="106"/>
        <v/>
      </c>
      <c r="AT220" s="271" t="str">
        <f t="shared" si="107"/>
        <v/>
      </c>
      <c r="AU220" s="271" t="str">
        <f t="shared" si="108"/>
        <v/>
      </c>
      <c r="AV220" s="271" t="str">
        <f t="shared" si="109"/>
        <v/>
      </c>
      <c r="AW220" s="271" t="str">
        <f t="shared" si="110"/>
        <v/>
      </c>
      <c r="AX220" s="271" t="str">
        <f t="shared" si="111"/>
        <v/>
      </c>
      <c r="AY220" s="271" t="str">
        <f t="shared" si="112"/>
        <v/>
      </c>
      <c r="AZ220" s="258">
        <f t="shared" si="62"/>
        <v>8</v>
      </c>
      <c r="BA220" s="258">
        <f t="shared" si="63"/>
        <v>9</v>
      </c>
      <c r="BB220" s="258">
        <f t="shared" si="113"/>
        <v>0</v>
      </c>
      <c r="BC220" s="258">
        <f t="shared" si="114"/>
        <v>1</v>
      </c>
      <c r="BD220" s="258">
        <f t="shared" si="66"/>
        <v>9</v>
      </c>
      <c r="BE220" s="258">
        <f t="shared" si="115"/>
        <v>0</v>
      </c>
      <c r="BF220" s="258">
        <f t="shared" si="116"/>
        <v>1</v>
      </c>
      <c r="BG220" s="258">
        <f t="shared" si="69"/>
        <v>9</v>
      </c>
      <c r="BH220" s="258">
        <f t="shared" si="117"/>
        <v>0</v>
      </c>
      <c r="BI220" s="258">
        <f t="shared" si="118"/>
        <v>1</v>
      </c>
      <c r="BJ220" s="258">
        <f t="shared" si="72"/>
        <v>9</v>
      </c>
      <c r="BK220" s="258">
        <f t="shared" si="119"/>
        <v>0</v>
      </c>
      <c r="BL220" s="258">
        <f t="shared" si="120"/>
        <v>1</v>
      </c>
      <c r="BM220" s="258">
        <f t="shared" si="75"/>
        <v>9</v>
      </c>
      <c r="BN220" s="258">
        <f t="shared" si="121"/>
        <v>0</v>
      </c>
      <c r="BO220" s="258">
        <f t="shared" si="122"/>
        <v>1</v>
      </c>
      <c r="BP220" s="258">
        <f t="shared" si="78"/>
        <v>9</v>
      </c>
      <c r="BQ220" s="258">
        <f t="shared" si="123"/>
        <v>0</v>
      </c>
      <c r="BR220" s="258">
        <f t="shared" si="124"/>
        <v>1</v>
      </c>
      <c r="BS220" s="258">
        <f t="shared" si="81"/>
        <v>9</v>
      </c>
      <c r="BT220" s="258">
        <f t="shared" si="125"/>
        <v>0</v>
      </c>
      <c r="BU220" s="258">
        <f t="shared" si="126"/>
        <v>1</v>
      </c>
      <c r="BV220" s="258">
        <f t="shared" si="84"/>
        <v>9</v>
      </c>
      <c r="BW220" s="258">
        <f t="shared" si="127"/>
        <v>0</v>
      </c>
      <c r="BX220" s="258">
        <f t="shared" si="128"/>
        <v>1</v>
      </c>
      <c r="BY220" s="258">
        <f t="shared" si="87"/>
        <v>9</v>
      </c>
      <c r="BZ220" s="258">
        <f t="shared" si="129"/>
        <v>0</v>
      </c>
      <c r="CA220" s="258">
        <f t="shared" si="130"/>
        <v>1</v>
      </c>
      <c r="CB220" s="258">
        <f t="shared" si="90"/>
        <v>9</v>
      </c>
      <c r="CC220" s="258">
        <f t="shared" si="131"/>
        <v>0</v>
      </c>
      <c r="CD220" s="258">
        <f t="shared" si="132"/>
        <v>1</v>
      </c>
    </row>
    <row r="221" spans="1:82">
      <c r="A221" s="258" t="s">
        <v>3966</v>
      </c>
      <c r="B221" s="258"/>
      <c r="C221" s="259"/>
      <c r="D221" s="258" t="s">
        <v>3963</v>
      </c>
      <c r="E221" s="258"/>
      <c r="F221" s="258"/>
      <c r="G221" s="258">
        <v>213</v>
      </c>
      <c r="H221" s="743" t="s">
        <v>3964</v>
      </c>
      <c r="I221" s="744"/>
      <c r="J221" s="739" t="s">
        <v>3967</v>
      </c>
      <c r="K221" s="745" t="s">
        <v>3607</v>
      </c>
      <c r="L221" s="745" t="s">
        <v>3608</v>
      </c>
      <c r="M221" s="272">
        <v>243</v>
      </c>
      <c r="N221" s="508">
        <f t="shared" si="30"/>
        <v>36.51</v>
      </c>
      <c r="O221" s="510">
        <f t="shared" si="136"/>
        <v>8871.93</v>
      </c>
      <c r="P221" s="260">
        <f t="shared" si="137"/>
        <v>13.133687500000001</v>
      </c>
      <c r="Q221" s="261">
        <f t="shared" si="138"/>
        <v>20</v>
      </c>
      <c r="R221" s="261">
        <f t="shared" si="96"/>
        <v>0</v>
      </c>
      <c r="S221" s="262"/>
      <c r="T221" s="262"/>
      <c r="U221" s="263">
        <f t="shared" si="35"/>
        <v>1.288</v>
      </c>
      <c r="V221" s="264">
        <f>IF(E221="SP",1,IF(D221="",ExtraMargeMateriaal,(1-VLOOKUP(D221,TabelAankoop[],4,FALSE))))</f>
        <v>0.97</v>
      </c>
      <c r="W221" s="265">
        <f t="shared" si="36"/>
        <v>0.6885</v>
      </c>
      <c r="X221" s="266">
        <f t="shared" si="37"/>
        <v>1</v>
      </c>
      <c r="Y221" s="267">
        <f t="shared" si="38"/>
        <v>1.46</v>
      </c>
      <c r="Z221" s="267">
        <f t="shared" si="39"/>
        <v>1.1599999999999999</v>
      </c>
      <c r="AA221" s="268">
        <f t="shared" si="40"/>
        <v>8871.93</v>
      </c>
      <c r="AB221" s="456">
        <f t="shared" si="41"/>
        <v>3095.74</v>
      </c>
      <c r="AC221" s="457">
        <f t="shared" si="42"/>
        <v>3987.32</v>
      </c>
      <c r="AD221" s="456">
        <f t="shared" si="43"/>
        <v>4885.32</v>
      </c>
      <c r="AE221" s="458">
        <f t="shared" si="44"/>
        <v>4860</v>
      </c>
      <c r="AF221" s="457">
        <f t="shared" si="102"/>
        <v>81</v>
      </c>
      <c r="AG221" s="456">
        <f t="shared" si="46"/>
        <v>0</v>
      </c>
      <c r="AH221" s="457">
        <f t="shared" si="47"/>
        <v>0</v>
      </c>
      <c r="AI221" s="268">
        <f t="shared" si="48"/>
        <v>12.739676875000001</v>
      </c>
      <c r="AJ221" s="269">
        <f t="shared" si="49"/>
        <v>16.408703815000003</v>
      </c>
      <c r="AK221" s="270">
        <f t="shared" si="50"/>
        <v>20.104199999999999</v>
      </c>
      <c r="AL221" s="415">
        <f t="shared" si="51"/>
        <v>0</v>
      </c>
      <c r="AM221" s="259" t="str">
        <f>IF(AP221="","",IFERROR(VLOOKUP(AP221,CODES!$A$3:$D$1348,4,FALSE),"X"))&amp;IF(AQ221="","",IFERROR(VLOOKUP(AQ221,CODES!$A$3:$D$1348,4,FALSE),"X"))&amp;IF(AR221="","",IFERROR(VLOOKUP(AR221,CODES!$A$3:$D$1348,4,FALSE),"X"))&amp;IF(AS221="","",IFERROR(VLOOKUP(AS221,CODES!$A$3:$D$1348,4,FALSE),"X"))&amp;IF(AT221="","",IFERROR(VLOOKUP(AT221,CODES!$A$3:$D$1348,4,FALSE),"X"))&amp;IF(AU221="","",IFERROR(VLOOKUP(AU221,CODES!$A$3:$D$1348,4,FALSE),"X"))&amp;IF(AV221="","",IFERROR(VLOOKUP(AV221,CODES!$A$3:$D$1348,4,FALSE),"X"))&amp;IF(AW221="","",IFERROR(VLOOKUP(AW221,CODES!$A$3:$D$1348,4,FALSE),"X"))&amp;IF(AX221="","",IFERROR(VLOOKUP(AX221,CODES!$A$3:$D$1348,4,FALSE),"X"))&amp;IF(AY221="","",IFERROR(VLOOKUP(AY221,CODES!$A$3:$D$1348,4,FALSE),"X"))</f>
        <v>20</v>
      </c>
      <c r="AN221" s="258">
        <f>SUM(IFERROR(VLOOKUP(AP221,CODES!$A$3:$D$1348,4,FALSE)*BC221,0),IFERROR(VLOOKUP(AQ221,CODES!$A$3:$D$1348,4,FALSE)*BF221,0),IFERROR(VLOOKUP(AR221,CODES!$A$3:$D$1348,4,FALSE)*BI221,0),IFERROR(VLOOKUP(AS221,CODES!$A$3:$D$1348,4,FALSE)*BL221,0),IFERROR(VLOOKUP(AT221,CODES!$A$3:$D$1348,4,FALSE)*BO221,0),IFERROR(VLOOKUP(AU221,CODES!$A$3:$D$1348,4,FALSE)*BR221,0),IFERROR(VLOOKUP(AV221,CODES!$A$3:$D$1348,4,FALSE)*BU221,0),IFERROR(VLOOKUP(AW221,CODES!$A$3:$D$1348,4,FALSE)*BX221,0),IFERROR(VLOOKUP(AX221,CODES!$A$3:$D$1348,4,FALSE)*CA221,0),IFERROR(VLOOKUP(AY221,CODES!$A$3:$D$1348,4,FALSE)*CD221,0))</f>
        <v>20</v>
      </c>
      <c r="AO221" s="258">
        <f>SUM(IFERROR(VLOOKUP(AP221,CODES!$A$3:$D$1348,3,FALSE)*BC221,0),IFERROR(VLOOKUP(AQ221,CODES!$A$3:$D$1348,3,FALSE)*BF221,0),IFERROR(VLOOKUP(AR221,CODES!$A$3:$D$1348,3,FALSE)*BI221,0),IFERROR(VLOOKUP(AS221,CODES!$A$3:$D$1348,3,FALSE)*BL221,0),IFERROR(VLOOKUP(AT221,CODES!$A$3:$D$1348,3,FALSE)*BO221,0),IFERROR(VLOOKUP(AU221,CODES!$A$3:$D$1348,3,FALSE)*BR221,0),IFERROR(VLOOKUP(AV221,CODES!$A$3:$D$1348,3,FALSE)*BU221,0),IFERROR(VLOOKUP(AW221,CODES!$A$3:$D$1348,3,FALSE)*BX221,0),IFERROR(VLOOKUP(AX221,CODES!$A$3:$D$1348,3,FALSE)*CA221,0),IFERROR(VLOOKUP(AY221,CODES!$A$3:$D$1348,3,FALSE)*CD221,0))+B221</f>
        <v>13.133687500000001</v>
      </c>
      <c r="AP221" s="271" t="str">
        <f t="shared" si="103"/>
        <v>1RJF6NII</v>
      </c>
      <c r="AQ221" s="271" t="str">
        <f t="shared" si="104"/>
        <v/>
      </c>
      <c r="AR221" s="271" t="str">
        <f t="shared" si="105"/>
        <v/>
      </c>
      <c r="AS221" s="271" t="str">
        <f t="shared" si="106"/>
        <v/>
      </c>
      <c r="AT221" s="271" t="str">
        <f t="shared" si="107"/>
        <v/>
      </c>
      <c r="AU221" s="271" t="str">
        <f t="shared" si="108"/>
        <v/>
      </c>
      <c r="AV221" s="271" t="str">
        <f t="shared" si="109"/>
        <v/>
      </c>
      <c r="AW221" s="271" t="str">
        <f t="shared" si="110"/>
        <v/>
      </c>
      <c r="AX221" s="271" t="str">
        <f t="shared" si="111"/>
        <v/>
      </c>
      <c r="AY221" s="271" t="str">
        <f t="shared" si="112"/>
        <v/>
      </c>
      <c r="AZ221" s="258">
        <f t="shared" si="62"/>
        <v>8</v>
      </c>
      <c r="BA221" s="258">
        <f t="shared" si="63"/>
        <v>9</v>
      </c>
      <c r="BB221" s="258">
        <f t="shared" si="113"/>
        <v>0</v>
      </c>
      <c r="BC221" s="258">
        <f t="shared" si="114"/>
        <v>1</v>
      </c>
      <c r="BD221" s="258">
        <f t="shared" si="66"/>
        <v>9</v>
      </c>
      <c r="BE221" s="258">
        <f t="shared" si="115"/>
        <v>0</v>
      </c>
      <c r="BF221" s="258">
        <f t="shared" si="116"/>
        <v>1</v>
      </c>
      <c r="BG221" s="258">
        <f t="shared" si="69"/>
        <v>9</v>
      </c>
      <c r="BH221" s="258">
        <f t="shared" si="117"/>
        <v>0</v>
      </c>
      <c r="BI221" s="258">
        <f t="shared" si="118"/>
        <v>1</v>
      </c>
      <c r="BJ221" s="258">
        <f t="shared" si="72"/>
        <v>9</v>
      </c>
      <c r="BK221" s="258">
        <f t="shared" si="119"/>
        <v>0</v>
      </c>
      <c r="BL221" s="258">
        <f t="shared" si="120"/>
        <v>1</v>
      </c>
      <c r="BM221" s="258">
        <f t="shared" si="75"/>
        <v>9</v>
      </c>
      <c r="BN221" s="258">
        <f t="shared" si="121"/>
        <v>0</v>
      </c>
      <c r="BO221" s="258">
        <f t="shared" si="122"/>
        <v>1</v>
      </c>
      <c r="BP221" s="258">
        <f t="shared" si="78"/>
        <v>9</v>
      </c>
      <c r="BQ221" s="258">
        <f t="shared" si="123"/>
        <v>0</v>
      </c>
      <c r="BR221" s="258">
        <f t="shared" si="124"/>
        <v>1</v>
      </c>
      <c r="BS221" s="258">
        <f t="shared" si="81"/>
        <v>9</v>
      </c>
      <c r="BT221" s="258">
        <f t="shared" si="125"/>
        <v>0</v>
      </c>
      <c r="BU221" s="258">
        <f t="shared" si="126"/>
        <v>1</v>
      </c>
      <c r="BV221" s="258">
        <f t="shared" si="84"/>
        <v>9</v>
      </c>
      <c r="BW221" s="258">
        <f t="shared" si="127"/>
        <v>0</v>
      </c>
      <c r="BX221" s="258">
        <f t="shared" si="128"/>
        <v>1</v>
      </c>
      <c r="BY221" s="258">
        <f t="shared" si="87"/>
        <v>9</v>
      </c>
      <c r="BZ221" s="258">
        <f t="shared" si="129"/>
        <v>0</v>
      </c>
      <c r="CA221" s="258">
        <f t="shared" si="130"/>
        <v>1</v>
      </c>
      <c r="CB221" s="258">
        <f t="shared" si="90"/>
        <v>9</v>
      </c>
      <c r="CC221" s="258">
        <f t="shared" si="131"/>
        <v>0</v>
      </c>
      <c r="CD221" s="258">
        <f t="shared" si="132"/>
        <v>1</v>
      </c>
    </row>
    <row r="222" spans="1:82">
      <c r="A222" s="258"/>
      <c r="B222" s="258"/>
      <c r="C222" s="259"/>
      <c r="D222" s="258"/>
      <c r="E222" s="258"/>
      <c r="F222" s="258"/>
      <c r="G222" s="258">
        <v>214</v>
      </c>
      <c r="H222" s="743" t="s">
        <v>3968</v>
      </c>
      <c r="I222" s="744"/>
      <c r="J222" s="739" t="s">
        <v>3969</v>
      </c>
      <c r="K222" s="745"/>
      <c r="L222" s="745"/>
      <c r="M222" s="272"/>
      <c r="N222" s="508">
        <f t="shared" si="30"/>
        <v>0</v>
      </c>
      <c r="O222" s="510">
        <f t="shared" si="136"/>
        <v>0</v>
      </c>
      <c r="P222" s="260">
        <f t="shared" si="137"/>
        <v>0</v>
      </c>
      <c r="Q222" s="261">
        <f t="shared" si="138"/>
        <v>0</v>
      </c>
      <c r="R222" s="261">
        <f t="shared" si="96"/>
        <v>0</v>
      </c>
      <c r="S222" s="262"/>
      <c r="T222" s="262"/>
      <c r="U222" s="263">
        <f t="shared" si="35"/>
        <v>1.288</v>
      </c>
      <c r="V222" s="264">
        <f>IF(E222="SP",1,IF(D222="",ExtraMargeMateriaal,(1-VLOOKUP(D222,TabelAankoop[],4,FALSE))))</f>
        <v>1</v>
      </c>
      <c r="W222" s="265">
        <f t="shared" si="36"/>
        <v>0.6885</v>
      </c>
      <c r="X222" s="266">
        <f t="shared" si="37"/>
        <v>1</v>
      </c>
      <c r="Y222" s="267">
        <f t="shared" si="38"/>
        <v>1.46</v>
      </c>
      <c r="Z222" s="267">
        <f t="shared" si="39"/>
        <v>1.1599999999999999</v>
      </c>
      <c r="AA222" s="268">
        <f t="shared" si="40"/>
        <v>0</v>
      </c>
      <c r="AB222" s="456">
        <f t="shared" si="41"/>
        <v>0</v>
      </c>
      <c r="AC222" s="457">
        <f t="shared" si="42"/>
        <v>0</v>
      </c>
      <c r="AD222" s="456">
        <f t="shared" si="43"/>
        <v>0</v>
      </c>
      <c r="AE222" s="458">
        <f t="shared" si="44"/>
        <v>0</v>
      </c>
      <c r="AF222" s="457">
        <f t="shared" si="102"/>
        <v>0</v>
      </c>
      <c r="AG222" s="456">
        <f t="shared" si="46"/>
        <v>0</v>
      </c>
      <c r="AH222" s="457">
        <f t="shared" si="47"/>
        <v>0</v>
      </c>
      <c r="AI222" s="268">
        <f t="shared" si="48"/>
        <v>0</v>
      </c>
      <c r="AJ222" s="269">
        <f t="shared" si="49"/>
        <v>0</v>
      </c>
      <c r="AK222" s="270">
        <f t="shared" si="50"/>
        <v>0</v>
      </c>
      <c r="AL222" s="415">
        <f t="shared" si="51"/>
        <v>0</v>
      </c>
      <c r="AM222" s="259" t="str">
        <f>IF(AP222="","",IFERROR(VLOOKUP(AP222,CODES!$A$3:$D$1348,4,FALSE),"X"))&amp;IF(AQ222="","",IFERROR(VLOOKUP(AQ222,CODES!$A$3:$D$1348,4,FALSE),"X"))&amp;IF(AR222="","",IFERROR(VLOOKUP(AR222,CODES!$A$3:$D$1348,4,FALSE),"X"))&amp;IF(AS222="","",IFERROR(VLOOKUP(AS222,CODES!$A$3:$D$1348,4,FALSE),"X"))&amp;IF(AT222="","",IFERROR(VLOOKUP(AT222,CODES!$A$3:$D$1348,4,FALSE),"X"))&amp;IF(AU222="","",IFERROR(VLOOKUP(AU222,CODES!$A$3:$D$1348,4,FALSE),"X"))&amp;IF(AV222="","",IFERROR(VLOOKUP(AV222,CODES!$A$3:$D$1348,4,FALSE),"X"))&amp;IF(AW222="","",IFERROR(VLOOKUP(AW222,CODES!$A$3:$D$1348,4,FALSE),"X"))&amp;IF(AX222="","",IFERROR(VLOOKUP(AX222,CODES!$A$3:$D$1348,4,FALSE),"X"))&amp;IF(AY222="","",IFERROR(VLOOKUP(AY222,CODES!$A$3:$D$1348,4,FALSE),"X"))</f>
        <v/>
      </c>
      <c r="AN222" s="258">
        <f>SUM(IFERROR(VLOOKUP(AP222,CODES!$A$3:$D$1348,4,FALSE)*BC222,0),IFERROR(VLOOKUP(AQ222,CODES!$A$3:$D$1348,4,FALSE)*BF222,0),IFERROR(VLOOKUP(AR222,CODES!$A$3:$D$1348,4,FALSE)*BI222,0),IFERROR(VLOOKUP(AS222,CODES!$A$3:$D$1348,4,FALSE)*BL222,0),IFERROR(VLOOKUP(AT222,CODES!$A$3:$D$1348,4,FALSE)*BO222,0),IFERROR(VLOOKUP(AU222,CODES!$A$3:$D$1348,4,FALSE)*BR222,0),IFERROR(VLOOKUP(AV222,CODES!$A$3:$D$1348,4,FALSE)*BU222,0),IFERROR(VLOOKUP(AW222,CODES!$A$3:$D$1348,4,FALSE)*BX222,0),IFERROR(VLOOKUP(AX222,CODES!$A$3:$D$1348,4,FALSE)*CA222,0),IFERROR(VLOOKUP(AY222,CODES!$A$3:$D$1348,4,FALSE)*CD222,0))</f>
        <v>0</v>
      </c>
      <c r="AO222" s="258">
        <f>SUM(IFERROR(VLOOKUP(AP222,CODES!$A$3:$D$1348,3,FALSE)*BC222,0),IFERROR(VLOOKUP(AQ222,CODES!$A$3:$D$1348,3,FALSE)*BF222,0),IFERROR(VLOOKUP(AR222,CODES!$A$3:$D$1348,3,FALSE)*BI222,0),IFERROR(VLOOKUP(AS222,CODES!$A$3:$D$1348,3,FALSE)*BL222,0),IFERROR(VLOOKUP(AT222,CODES!$A$3:$D$1348,3,FALSE)*BO222,0),IFERROR(VLOOKUP(AU222,CODES!$A$3:$D$1348,3,FALSE)*BR222,0),IFERROR(VLOOKUP(AV222,CODES!$A$3:$D$1348,3,FALSE)*BU222,0),IFERROR(VLOOKUP(AW222,CODES!$A$3:$D$1348,3,FALSE)*BX222,0),IFERROR(VLOOKUP(AX222,CODES!$A$3:$D$1348,3,FALSE)*CA222,0),IFERROR(VLOOKUP(AY222,CODES!$A$3:$D$1348,3,FALSE)*CD222,0))+B222</f>
        <v>0</v>
      </c>
      <c r="AP222" s="271" t="str">
        <f t="shared" si="103"/>
        <v/>
      </c>
      <c r="AQ222" s="271" t="str">
        <f t="shared" si="104"/>
        <v/>
      </c>
      <c r="AR222" s="271" t="str">
        <f t="shared" si="105"/>
        <v/>
      </c>
      <c r="AS222" s="271" t="str">
        <f t="shared" si="106"/>
        <v/>
      </c>
      <c r="AT222" s="271" t="str">
        <f t="shared" si="107"/>
        <v/>
      </c>
      <c r="AU222" s="271" t="str">
        <f t="shared" si="108"/>
        <v/>
      </c>
      <c r="AV222" s="271" t="str">
        <f t="shared" si="109"/>
        <v/>
      </c>
      <c r="AW222" s="271" t="str">
        <f t="shared" si="110"/>
        <v/>
      </c>
      <c r="AX222" s="271" t="str">
        <f t="shared" si="111"/>
        <v/>
      </c>
      <c r="AY222" s="271" t="str">
        <f t="shared" si="112"/>
        <v/>
      </c>
      <c r="AZ222" s="258">
        <f t="shared" si="62"/>
        <v>0</v>
      </c>
      <c r="BA222" s="258">
        <f t="shared" si="63"/>
        <v>1</v>
      </c>
      <c r="BB222" s="258">
        <f t="shared" si="113"/>
        <v>0</v>
      </c>
      <c r="BC222" s="258">
        <f t="shared" si="114"/>
        <v>1</v>
      </c>
      <c r="BD222" s="258">
        <f t="shared" si="66"/>
        <v>1</v>
      </c>
      <c r="BE222" s="258">
        <f t="shared" si="115"/>
        <v>0</v>
      </c>
      <c r="BF222" s="258">
        <f t="shared" si="116"/>
        <v>1</v>
      </c>
      <c r="BG222" s="258">
        <f t="shared" si="69"/>
        <v>1</v>
      </c>
      <c r="BH222" s="258">
        <f t="shared" si="117"/>
        <v>0</v>
      </c>
      <c r="BI222" s="258">
        <f t="shared" si="118"/>
        <v>1</v>
      </c>
      <c r="BJ222" s="258">
        <f t="shared" si="72"/>
        <v>1</v>
      </c>
      <c r="BK222" s="258">
        <f t="shared" si="119"/>
        <v>0</v>
      </c>
      <c r="BL222" s="258">
        <f t="shared" si="120"/>
        <v>1</v>
      </c>
      <c r="BM222" s="258">
        <f t="shared" si="75"/>
        <v>1</v>
      </c>
      <c r="BN222" s="258">
        <f t="shared" si="121"/>
        <v>0</v>
      </c>
      <c r="BO222" s="258">
        <f t="shared" si="122"/>
        <v>1</v>
      </c>
      <c r="BP222" s="258">
        <f t="shared" si="78"/>
        <v>1</v>
      </c>
      <c r="BQ222" s="258">
        <f t="shared" si="123"/>
        <v>0</v>
      </c>
      <c r="BR222" s="258">
        <f t="shared" si="124"/>
        <v>1</v>
      </c>
      <c r="BS222" s="258">
        <f t="shared" si="81"/>
        <v>1</v>
      </c>
      <c r="BT222" s="258">
        <f t="shared" si="125"/>
        <v>0</v>
      </c>
      <c r="BU222" s="258">
        <f t="shared" si="126"/>
        <v>1</v>
      </c>
      <c r="BV222" s="258">
        <f t="shared" si="84"/>
        <v>1</v>
      </c>
      <c r="BW222" s="258">
        <f t="shared" si="127"/>
        <v>0</v>
      </c>
      <c r="BX222" s="258">
        <f t="shared" si="128"/>
        <v>1</v>
      </c>
      <c r="BY222" s="258">
        <f t="shared" si="87"/>
        <v>1</v>
      </c>
      <c r="BZ222" s="258">
        <f t="shared" si="129"/>
        <v>0</v>
      </c>
      <c r="CA222" s="258">
        <f t="shared" si="130"/>
        <v>1</v>
      </c>
      <c r="CB222" s="258">
        <f t="shared" si="90"/>
        <v>1</v>
      </c>
      <c r="CC222" s="258">
        <f t="shared" si="131"/>
        <v>0</v>
      </c>
      <c r="CD222" s="258">
        <f t="shared" si="132"/>
        <v>1</v>
      </c>
    </row>
    <row r="223" spans="1:82">
      <c r="A223" s="258" t="s">
        <v>3970</v>
      </c>
      <c r="B223" s="258"/>
      <c r="C223" s="259"/>
      <c r="D223" s="258" t="s">
        <v>3963</v>
      </c>
      <c r="E223" s="258"/>
      <c r="F223" s="258"/>
      <c r="G223" s="258">
        <v>215</v>
      </c>
      <c r="H223" s="743" t="s">
        <v>3971</v>
      </c>
      <c r="I223" s="744"/>
      <c r="J223" s="739" t="s">
        <v>3972</v>
      </c>
      <c r="K223" s="745" t="s">
        <v>3703</v>
      </c>
      <c r="L223" s="745" t="s">
        <v>3608</v>
      </c>
      <c r="M223" s="272">
        <v>15</v>
      </c>
      <c r="N223" s="508">
        <f t="shared" si="30"/>
        <v>384.85</v>
      </c>
      <c r="O223" s="510">
        <f t="shared" si="136"/>
        <v>5772.75</v>
      </c>
      <c r="P223" s="260">
        <f t="shared" si="137"/>
        <v>114.93870000000001</v>
      </c>
      <c r="Q223" s="261">
        <f t="shared" si="138"/>
        <v>240</v>
      </c>
      <c r="R223" s="261">
        <f t="shared" si="96"/>
        <v>0</v>
      </c>
      <c r="S223" s="262"/>
      <c r="T223" s="262"/>
      <c r="U223" s="263">
        <f t="shared" si="35"/>
        <v>1.288</v>
      </c>
      <c r="V223" s="264">
        <f>IF(E223="SP",1,IF(D223="",ExtraMargeMateriaal,(1-VLOOKUP(D223,TabelAankoop[],4,FALSE))))</f>
        <v>0.97</v>
      </c>
      <c r="W223" s="265">
        <f t="shared" si="36"/>
        <v>0.6885</v>
      </c>
      <c r="X223" s="266">
        <f t="shared" si="37"/>
        <v>1</v>
      </c>
      <c r="Y223" s="267">
        <f t="shared" si="38"/>
        <v>1.46</v>
      </c>
      <c r="Z223" s="267">
        <f t="shared" si="39"/>
        <v>1.1599999999999999</v>
      </c>
      <c r="AA223" s="268">
        <f t="shared" si="40"/>
        <v>5772.75</v>
      </c>
      <c r="AB223" s="456">
        <f t="shared" si="41"/>
        <v>1672.36</v>
      </c>
      <c r="AC223" s="457">
        <f t="shared" si="42"/>
        <v>2154</v>
      </c>
      <c r="AD223" s="456">
        <f t="shared" si="43"/>
        <v>3618.76</v>
      </c>
      <c r="AE223" s="458">
        <f t="shared" si="44"/>
        <v>3600</v>
      </c>
      <c r="AF223" s="457">
        <f t="shared" si="102"/>
        <v>60</v>
      </c>
      <c r="AG223" s="456">
        <f t="shared" si="46"/>
        <v>0</v>
      </c>
      <c r="AH223" s="457">
        <f t="shared" si="47"/>
        <v>0</v>
      </c>
      <c r="AI223" s="268">
        <f t="shared" si="48"/>
        <v>111.49053900000001</v>
      </c>
      <c r="AJ223" s="269">
        <f t="shared" si="49"/>
        <v>143.59981423200003</v>
      </c>
      <c r="AK223" s="270">
        <f t="shared" si="50"/>
        <v>241.25040000000001</v>
      </c>
      <c r="AL223" s="415">
        <f t="shared" si="51"/>
        <v>0</v>
      </c>
      <c r="AM223" s="259" t="str">
        <f>IF(AP223="","",IFERROR(VLOOKUP(AP223,CODES!$A$3:$D$1348,4,FALSE),"X"))&amp;IF(AQ223="","",IFERROR(VLOOKUP(AQ223,CODES!$A$3:$D$1348,4,FALSE),"X"))&amp;IF(AR223="","",IFERROR(VLOOKUP(AR223,CODES!$A$3:$D$1348,4,FALSE),"X"))&amp;IF(AS223="","",IFERROR(VLOOKUP(AS223,CODES!$A$3:$D$1348,4,FALSE),"X"))&amp;IF(AT223="","",IFERROR(VLOOKUP(AT223,CODES!$A$3:$D$1348,4,FALSE),"X"))&amp;IF(AU223="","",IFERROR(VLOOKUP(AU223,CODES!$A$3:$D$1348,4,FALSE),"X"))&amp;IF(AV223="","",IFERROR(VLOOKUP(AV223,CODES!$A$3:$D$1348,4,FALSE),"X"))&amp;IF(AW223="","",IFERROR(VLOOKUP(AW223,CODES!$A$3:$D$1348,4,FALSE),"X"))&amp;IF(AX223="","",IFERROR(VLOOKUP(AX223,CODES!$A$3:$D$1348,4,FALSE),"X"))&amp;IF(AY223="","",IFERROR(VLOOKUP(AY223,CODES!$A$3:$D$1348,4,FALSE),"X"))</f>
        <v>240</v>
      </c>
      <c r="AN223" s="258">
        <f>SUM(IFERROR(VLOOKUP(AP223,CODES!$A$3:$D$1348,4,FALSE)*BC223,0),IFERROR(VLOOKUP(AQ223,CODES!$A$3:$D$1348,4,FALSE)*BF223,0),IFERROR(VLOOKUP(AR223,CODES!$A$3:$D$1348,4,FALSE)*BI223,0),IFERROR(VLOOKUP(AS223,CODES!$A$3:$D$1348,4,FALSE)*BL223,0),IFERROR(VLOOKUP(AT223,CODES!$A$3:$D$1348,4,FALSE)*BO223,0),IFERROR(VLOOKUP(AU223,CODES!$A$3:$D$1348,4,FALSE)*BR223,0),IFERROR(VLOOKUP(AV223,CODES!$A$3:$D$1348,4,FALSE)*BU223,0),IFERROR(VLOOKUP(AW223,CODES!$A$3:$D$1348,4,FALSE)*BX223,0),IFERROR(VLOOKUP(AX223,CODES!$A$3:$D$1348,4,FALSE)*CA223,0),IFERROR(VLOOKUP(AY223,CODES!$A$3:$D$1348,4,FALSE)*CD223,0))</f>
        <v>240</v>
      </c>
      <c r="AO223" s="258">
        <f>SUM(IFERROR(VLOOKUP(AP223,CODES!$A$3:$D$1348,3,FALSE)*BC223,0),IFERROR(VLOOKUP(AQ223,CODES!$A$3:$D$1348,3,FALSE)*BF223,0),IFERROR(VLOOKUP(AR223,CODES!$A$3:$D$1348,3,FALSE)*BI223,0),IFERROR(VLOOKUP(AS223,CODES!$A$3:$D$1348,3,FALSE)*BL223,0),IFERROR(VLOOKUP(AT223,CODES!$A$3:$D$1348,3,FALSE)*BO223,0),IFERROR(VLOOKUP(AU223,CODES!$A$3:$D$1348,3,FALSE)*BR223,0),IFERROR(VLOOKUP(AV223,CODES!$A$3:$D$1348,3,FALSE)*BU223,0),IFERROR(VLOOKUP(AW223,CODES!$A$3:$D$1348,3,FALSE)*BX223,0),IFERROR(VLOOKUP(AX223,CODES!$A$3:$D$1348,3,FALSE)*CA223,0),IFERROR(VLOOKUP(AY223,CODES!$A$3:$D$1348,3,FALSE)*CD223,0))+B223</f>
        <v>114.93870000000001</v>
      </c>
      <c r="AP223" s="271" t="str">
        <f t="shared" si="103"/>
        <v>PAPFTP6</v>
      </c>
      <c r="AQ223" s="271" t="str">
        <f t="shared" si="104"/>
        <v/>
      </c>
      <c r="AR223" s="271" t="str">
        <f t="shared" si="105"/>
        <v/>
      </c>
      <c r="AS223" s="271" t="str">
        <f t="shared" si="106"/>
        <v/>
      </c>
      <c r="AT223" s="271" t="str">
        <f t="shared" si="107"/>
        <v/>
      </c>
      <c r="AU223" s="271" t="str">
        <f t="shared" si="108"/>
        <v/>
      </c>
      <c r="AV223" s="271" t="str">
        <f t="shared" si="109"/>
        <v/>
      </c>
      <c r="AW223" s="271" t="str">
        <f t="shared" si="110"/>
        <v/>
      </c>
      <c r="AX223" s="271" t="str">
        <f t="shared" si="111"/>
        <v/>
      </c>
      <c r="AY223" s="271" t="str">
        <f t="shared" si="112"/>
        <v/>
      </c>
      <c r="AZ223" s="258">
        <f t="shared" si="62"/>
        <v>7</v>
      </c>
      <c r="BA223" s="258">
        <f t="shared" si="63"/>
        <v>8</v>
      </c>
      <c r="BB223" s="258">
        <f t="shared" si="113"/>
        <v>0</v>
      </c>
      <c r="BC223" s="258">
        <f t="shared" si="114"/>
        <v>1</v>
      </c>
      <c r="BD223" s="258">
        <f t="shared" si="66"/>
        <v>8</v>
      </c>
      <c r="BE223" s="258">
        <f t="shared" si="115"/>
        <v>0</v>
      </c>
      <c r="BF223" s="258">
        <f t="shared" si="116"/>
        <v>1</v>
      </c>
      <c r="BG223" s="258">
        <f t="shared" si="69"/>
        <v>8</v>
      </c>
      <c r="BH223" s="258">
        <f t="shared" si="117"/>
        <v>0</v>
      </c>
      <c r="BI223" s="258">
        <f t="shared" si="118"/>
        <v>1</v>
      </c>
      <c r="BJ223" s="258">
        <f t="shared" si="72"/>
        <v>8</v>
      </c>
      <c r="BK223" s="258">
        <f t="shared" si="119"/>
        <v>0</v>
      </c>
      <c r="BL223" s="258">
        <f t="shared" si="120"/>
        <v>1</v>
      </c>
      <c r="BM223" s="258">
        <f t="shared" si="75"/>
        <v>8</v>
      </c>
      <c r="BN223" s="258">
        <f t="shared" si="121"/>
        <v>0</v>
      </c>
      <c r="BO223" s="258">
        <f t="shared" si="122"/>
        <v>1</v>
      </c>
      <c r="BP223" s="258">
        <f t="shared" si="78"/>
        <v>8</v>
      </c>
      <c r="BQ223" s="258">
        <f t="shared" si="123"/>
        <v>0</v>
      </c>
      <c r="BR223" s="258">
        <f t="shared" si="124"/>
        <v>1</v>
      </c>
      <c r="BS223" s="258">
        <f t="shared" si="81"/>
        <v>8</v>
      </c>
      <c r="BT223" s="258">
        <f t="shared" si="125"/>
        <v>0</v>
      </c>
      <c r="BU223" s="258">
        <f t="shared" si="126"/>
        <v>1</v>
      </c>
      <c r="BV223" s="258">
        <f t="shared" si="84"/>
        <v>8</v>
      </c>
      <c r="BW223" s="258">
        <f t="shared" si="127"/>
        <v>0</v>
      </c>
      <c r="BX223" s="258">
        <f t="shared" si="128"/>
        <v>1</v>
      </c>
      <c r="BY223" s="258">
        <f t="shared" si="87"/>
        <v>8</v>
      </c>
      <c r="BZ223" s="258">
        <f t="shared" si="129"/>
        <v>0</v>
      </c>
      <c r="CA223" s="258">
        <f t="shared" si="130"/>
        <v>1</v>
      </c>
      <c r="CB223" s="258">
        <f t="shared" si="90"/>
        <v>8</v>
      </c>
      <c r="CC223" s="258">
        <f t="shared" si="131"/>
        <v>0</v>
      </c>
      <c r="CD223" s="258">
        <f t="shared" si="132"/>
        <v>1</v>
      </c>
    </row>
    <row r="224" spans="1:82">
      <c r="A224" s="258"/>
      <c r="B224" s="258"/>
      <c r="C224" s="259"/>
      <c r="D224" s="258"/>
      <c r="E224" s="258"/>
      <c r="F224" s="258"/>
      <c r="G224" s="258">
        <v>216</v>
      </c>
      <c r="H224" s="743" t="s">
        <v>3973</v>
      </c>
      <c r="I224" s="744"/>
      <c r="J224" s="739" t="s">
        <v>3974</v>
      </c>
      <c r="K224" s="745"/>
      <c r="L224" s="745"/>
      <c r="M224" s="272"/>
      <c r="N224" s="508">
        <f t="shared" si="30"/>
        <v>0</v>
      </c>
      <c r="O224" s="510">
        <f t="shared" si="136"/>
        <v>0</v>
      </c>
      <c r="P224" s="260">
        <f t="shared" si="137"/>
        <v>0</v>
      </c>
      <c r="Q224" s="261">
        <f t="shared" si="138"/>
        <v>0</v>
      </c>
      <c r="R224" s="261">
        <f t="shared" si="96"/>
        <v>0</v>
      </c>
      <c r="S224" s="262"/>
      <c r="T224" s="262"/>
      <c r="U224" s="263">
        <f t="shared" si="35"/>
        <v>1.288</v>
      </c>
      <c r="V224" s="264">
        <f>IF(E224="SP",1,IF(D224="",ExtraMargeMateriaal,(1-VLOOKUP(D224,TabelAankoop[],4,FALSE))))</f>
        <v>1</v>
      </c>
      <c r="W224" s="265">
        <f t="shared" si="36"/>
        <v>0.6885</v>
      </c>
      <c r="X224" s="266">
        <f t="shared" si="37"/>
        <v>1</v>
      </c>
      <c r="Y224" s="267">
        <f t="shared" si="38"/>
        <v>1.46</v>
      </c>
      <c r="Z224" s="267">
        <f t="shared" si="39"/>
        <v>1.1599999999999999</v>
      </c>
      <c r="AA224" s="268">
        <f t="shared" si="40"/>
        <v>0</v>
      </c>
      <c r="AB224" s="456">
        <f t="shared" si="41"/>
        <v>0</v>
      </c>
      <c r="AC224" s="457">
        <f t="shared" si="42"/>
        <v>0</v>
      </c>
      <c r="AD224" s="456">
        <f t="shared" si="43"/>
        <v>0</v>
      </c>
      <c r="AE224" s="458">
        <f t="shared" si="44"/>
        <v>0</v>
      </c>
      <c r="AF224" s="457">
        <f t="shared" si="102"/>
        <v>0</v>
      </c>
      <c r="AG224" s="456">
        <f t="shared" si="46"/>
        <v>0</v>
      </c>
      <c r="AH224" s="457">
        <f t="shared" si="47"/>
        <v>0</v>
      </c>
      <c r="AI224" s="268">
        <f t="shared" si="48"/>
        <v>0</v>
      </c>
      <c r="AJ224" s="269">
        <f t="shared" si="49"/>
        <v>0</v>
      </c>
      <c r="AK224" s="270">
        <f t="shared" si="50"/>
        <v>0</v>
      </c>
      <c r="AL224" s="415">
        <f t="shared" si="51"/>
        <v>0</v>
      </c>
      <c r="AM224" s="259" t="str">
        <f>IF(AP224="","",IFERROR(VLOOKUP(AP224,CODES!$A$3:$D$1348,4,FALSE),"X"))&amp;IF(AQ224="","",IFERROR(VLOOKUP(AQ224,CODES!$A$3:$D$1348,4,FALSE),"X"))&amp;IF(AR224="","",IFERROR(VLOOKUP(AR224,CODES!$A$3:$D$1348,4,FALSE),"X"))&amp;IF(AS224="","",IFERROR(VLOOKUP(AS224,CODES!$A$3:$D$1348,4,FALSE),"X"))&amp;IF(AT224="","",IFERROR(VLOOKUP(AT224,CODES!$A$3:$D$1348,4,FALSE),"X"))&amp;IF(AU224="","",IFERROR(VLOOKUP(AU224,CODES!$A$3:$D$1348,4,FALSE),"X"))&amp;IF(AV224="","",IFERROR(VLOOKUP(AV224,CODES!$A$3:$D$1348,4,FALSE),"X"))&amp;IF(AW224="","",IFERROR(VLOOKUP(AW224,CODES!$A$3:$D$1348,4,FALSE),"X"))&amp;IF(AX224="","",IFERROR(VLOOKUP(AX224,CODES!$A$3:$D$1348,4,FALSE),"X"))&amp;IF(AY224="","",IFERROR(VLOOKUP(AY224,CODES!$A$3:$D$1348,4,FALSE),"X"))</f>
        <v/>
      </c>
      <c r="AN224" s="258">
        <f>SUM(IFERROR(VLOOKUP(AP224,CODES!$A$3:$D$1348,4,FALSE)*BC224,0),IFERROR(VLOOKUP(AQ224,CODES!$A$3:$D$1348,4,FALSE)*BF224,0),IFERROR(VLOOKUP(AR224,CODES!$A$3:$D$1348,4,FALSE)*BI224,0),IFERROR(VLOOKUP(AS224,CODES!$A$3:$D$1348,4,FALSE)*BL224,0),IFERROR(VLOOKUP(AT224,CODES!$A$3:$D$1348,4,FALSE)*BO224,0),IFERROR(VLOOKUP(AU224,CODES!$A$3:$D$1348,4,FALSE)*BR224,0),IFERROR(VLOOKUP(AV224,CODES!$A$3:$D$1348,4,FALSE)*BU224,0),IFERROR(VLOOKUP(AW224,CODES!$A$3:$D$1348,4,FALSE)*BX224,0),IFERROR(VLOOKUP(AX224,CODES!$A$3:$D$1348,4,FALSE)*CA224,0),IFERROR(VLOOKUP(AY224,CODES!$A$3:$D$1348,4,FALSE)*CD224,0))</f>
        <v>0</v>
      </c>
      <c r="AO224" s="258">
        <f>SUM(IFERROR(VLOOKUP(AP224,CODES!$A$3:$D$1348,3,FALSE)*BC224,0),IFERROR(VLOOKUP(AQ224,CODES!$A$3:$D$1348,3,FALSE)*BF224,0),IFERROR(VLOOKUP(AR224,CODES!$A$3:$D$1348,3,FALSE)*BI224,0),IFERROR(VLOOKUP(AS224,CODES!$A$3:$D$1348,3,FALSE)*BL224,0),IFERROR(VLOOKUP(AT224,CODES!$A$3:$D$1348,3,FALSE)*BO224,0),IFERROR(VLOOKUP(AU224,CODES!$A$3:$D$1348,3,FALSE)*BR224,0),IFERROR(VLOOKUP(AV224,CODES!$A$3:$D$1348,3,FALSE)*BU224,0),IFERROR(VLOOKUP(AW224,CODES!$A$3:$D$1348,3,FALSE)*BX224,0),IFERROR(VLOOKUP(AX224,CODES!$A$3:$D$1348,3,FALSE)*CA224,0),IFERROR(VLOOKUP(AY224,CODES!$A$3:$D$1348,3,FALSE)*CD224,0))+B224</f>
        <v>0</v>
      </c>
      <c r="AP224" s="271" t="str">
        <f t="shared" si="103"/>
        <v/>
      </c>
      <c r="AQ224" s="271" t="str">
        <f t="shared" si="104"/>
        <v/>
      </c>
      <c r="AR224" s="271" t="str">
        <f t="shared" si="105"/>
        <v/>
      </c>
      <c r="AS224" s="271" t="str">
        <f t="shared" si="106"/>
        <v/>
      </c>
      <c r="AT224" s="271" t="str">
        <f t="shared" si="107"/>
        <v/>
      </c>
      <c r="AU224" s="271" t="str">
        <f t="shared" si="108"/>
        <v/>
      </c>
      <c r="AV224" s="271" t="str">
        <f t="shared" si="109"/>
        <v/>
      </c>
      <c r="AW224" s="271" t="str">
        <f t="shared" si="110"/>
        <v/>
      </c>
      <c r="AX224" s="271" t="str">
        <f t="shared" si="111"/>
        <v/>
      </c>
      <c r="AY224" s="271" t="str">
        <f t="shared" si="112"/>
        <v/>
      </c>
      <c r="AZ224" s="258">
        <f t="shared" si="62"/>
        <v>0</v>
      </c>
      <c r="BA224" s="258">
        <f t="shared" si="63"/>
        <v>1</v>
      </c>
      <c r="BB224" s="258">
        <f t="shared" si="113"/>
        <v>0</v>
      </c>
      <c r="BC224" s="258">
        <f t="shared" si="114"/>
        <v>1</v>
      </c>
      <c r="BD224" s="258">
        <f t="shared" si="66"/>
        <v>1</v>
      </c>
      <c r="BE224" s="258">
        <f t="shared" si="115"/>
        <v>0</v>
      </c>
      <c r="BF224" s="258">
        <f t="shared" si="116"/>
        <v>1</v>
      </c>
      <c r="BG224" s="258">
        <f t="shared" si="69"/>
        <v>1</v>
      </c>
      <c r="BH224" s="258">
        <f t="shared" si="117"/>
        <v>0</v>
      </c>
      <c r="BI224" s="258">
        <f t="shared" si="118"/>
        <v>1</v>
      </c>
      <c r="BJ224" s="258">
        <f t="shared" si="72"/>
        <v>1</v>
      </c>
      <c r="BK224" s="258">
        <f t="shared" si="119"/>
        <v>0</v>
      </c>
      <c r="BL224" s="258">
        <f t="shared" si="120"/>
        <v>1</v>
      </c>
      <c r="BM224" s="258">
        <f t="shared" si="75"/>
        <v>1</v>
      </c>
      <c r="BN224" s="258">
        <f t="shared" si="121"/>
        <v>0</v>
      </c>
      <c r="BO224" s="258">
        <f t="shared" si="122"/>
        <v>1</v>
      </c>
      <c r="BP224" s="258">
        <f t="shared" si="78"/>
        <v>1</v>
      </c>
      <c r="BQ224" s="258">
        <f t="shared" si="123"/>
        <v>0</v>
      </c>
      <c r="BR224" s="258">
        <f t="shared" si="124"/>
        <v>1</v>
      </c>
      <c r="BS224" s="258">
        <f t="shared" si="81"/>
        <v>1</v>
      </c>
      <c r="BT224" s="258">
        <f t="shared" si="125"/>
        <v>0</v>
      </c>
      <c r="BU224" s="258">
        <f t="shared" si="126"/>
        <v>1</v>
      </c>
      <c r="BV224" s="258">
        <f t="shared" si="84"/>
        <v>1</v>
      </c>
      <c r="BW224" s="258">
        <f t="shared" si="127"/>
        <v>0</v>
      </c>
      <c r="BX224" s="258">
        <f t="shared" si="128"/>
        <v>1</v>
      </c>
      <c r="BY224" s="258">
        <f t="shared" si="87"/>
        <v>1</v>
      </c>
      <c r="BZ224" s="258">
        <f t="shared" si="129"/>
        <v>0</v>
      </c>
      <c r="CA224" s="258">
        <f t="shared" si="130"/>
        <v>1</v>
      </c>
      <c r="CB224" s="258">
        <f t="shared" si="90"/>
        <v>1</v>
      </c>
      <c r="CC224" s="258">
        <f t="shared" si="131"/>
        <v>0</v>
      </c>
      <c r="CD224" s="258">
        <f t="shared" si="132"/>
        <v>1</v>
      </c>
    </row>
    <row r="225" spans="1:82">
      <c r="A225" s="258"/>
      <c r="B225" s="258"/>
      <c r="C225" s="259"/>
      <c r="D225" s="258"/>
      <c r="E225" s="258"/>
      <c r="F225" s="258"/>
      <c r="G225" s="258">
        <v>217</v>
      </c>
      <c r="H225" s="743" t="s">
        <v>3975</v>
      </c>
      <c r="I225" s="744"/>
      <c r="J225" s="739" t="s">
        <v>3976</v>
      </c>
      <c r="K225" s="745"/>
      <c r="L225" s="745"/>
      <c r="M225" s="272"/>
      <c r="N225" s="508">
        <f t="shared" si="30"/>
        <v>0</v>
      </c>
      <c r="O225" s="510">
        <f t="shared" si="136"/>
        <v>0</v>
      </c>
      <c r="P225" s="260">
        <f t="shared" si="137"/>
        <v>0</v>
      </c>
      <c r="Q225" s="261">
        <f t="shared" si="138"/>
        <v>0</v>
      </c>
      <c r="R225" s="261">
        <f t="shared" si="96"/>
        <v>0</v>
      </c>
      <c r="S225" s="262"/>
      <c r="T225" s="262"/>
      <c r="U225" s="263">
        <f t="shared" si="35"/>
        <v>1.288</v>
      </c>
      <c r="V225" s="264">
        <f>IF(E225="SP",1,IF(D225="",ExtraMargeMateriaal,(1-VLOOKUP(D225,TabelAankoop[],4,FALSE))))</f>
        <v>1</v>
      </c>
      <c r="W225" s="265">
        <f t="shared" si="36"/>
        <v>0.6885</v>
      </c>
      <c r="X225" s="266">
        <f t="shared" si="37"/>
        <v>1</v>
      </c>
      <c r="Y225" s="267">
        <f t="shared" si="38"/>
        <v>1.46</v>
      </c>
      <c r="Z225" s="267">
        <f t="shared" si="39"/>
        <v>1.1599999999999999</v>
      </c>
      <c r="AA225" s="268">
        <f t="shared" si="40"/>
        <v>0</v>
      </c>
      <c r="AB225" s="456">
        <f t="shared" si="41"/>
        <v>0</v>
      </c>
      <c r="AC225" s="457">
        <f t="shared" si="42"/>
        <v>0</v>
      </c>
      <c r="AD225" s="456">
        <f t="shared" si="43"/>
        <v>0</v>
      </c>
      <c r="AE225" s="458">
        <f t="shared" si="44"/>
        <v>0</v>
      </c>
      <c r="AF225" s="457">
        <f t="shared" si="102"/>
        <v>0</v>
      </c>
      <c r="AG225" s="456">
        <f t="shared" si="46"/>
        <v>0</v>
      </c>
      <c r="AH225" s="457">
        <f t="shared" si="47"/>
        <v>0</v>
      </c>
      <c r="AI225" s="268">
        <f t="shared" si="48"/>
        <v>0</v>
      </c>
      <c r="AJ225" s="269">
        <f t="shared" si="49"/>
        <v>0</v>
      </c>
      <c r="AK225" s="270">
        <f t="shared" si="50"/>
        <v>0</v>
      </c>
      <c r="AL225" s="415">
        <f t="shared" si="51"/>
        <v>0</v>
      </c>
      <c r="AM225" s="259" t="str">
        <f>IF(AP225="","",IFERROR(VLOOKUP(AP225,CODES!$A$3:$D$1348,4,FALSE),"X"))&amp;IF(AQ225="","",IFERROR(VLOOKUP(AQ225,CODES!$A$3:$D$1348,4,FALSE),"X"))&amp;IF(AR225="","",IFERROR(VLOOKUP(AR225,CODES!$A$3:$D$1348,4,FALSE),"X"))&amp;IF(AS225="","",IFERROR(VLOOKUP(AS225,CODES!$A$3:$D$1348,4,FALSE),"X"))&amp;IF(AT225="","",IFERROR(VLOOKUP(AT225,CODES!$A$3:$D$1348,4,FALSE),"X"))&amp;IF(AU225="","",IFERROR(VLOOKUP(AU225,CODES!$A$3:$D$1348,4,FALSE),"X"))&amp;IF(AV225="","",IFERROR(VLOOKUP(AV225,CODES!$A$3:$D$1348,4,FALSE),"X"))&amp;IF(AW225="","",IFERROR(VLOOKUP(AW225,CODES!$A$3:$D$1348,4,FALSE),"X"))&amp;IF(AX225="","",IFERROR(VLOOKUP(AX225,CODES!$A$3:$D$1348,4,FALSE),"X"))&amp;IF(AY225="","",IFERROR(VLOOKUP(AY225,CODES!$A$3:$D$1348,4,FALSE),"X"))</f>
        <v/>
      </c>
      <c r="AN225" s="258">
        <f>SUM(IFERROR(VLOOKUP(AP225,CODES!$A$3:$D$1348,4,FALSE)*BC225,0),IFERROR(VLOOKUP(AQ225,CODES!$A$3:$D$1348,4,FALSE)*BF225,0),IFERROR(VLOOKUP(AR225,CODES!$A$3:$D$1348,4,FALSE)*BI225,0),IFERROR(VLOOKUP(AS225,CODES!$A$3:$D$1348,4,FALSE)*BL225,0),IFERROR(VLOOKUP(AT225,CODES!$A$3:$D$1348,4,FALSE)*BO225,0),IFERROR(VLOOKUP(AU225,CODES!$A$3:$D$1348,4,FALSE)*BR225,0),IFERROR(VLOOKUP(AV225,CODES!$A$3:$D$1348,4,FALSE)*BU225,0),IFERROR(VLOOKUP(AW225,CODES!$A$3:$D$1348,4,FALSE)*BX225,0),IFERROR(VLOOKUP(AX225,CODES!$A$3:$D$1348,4,FALSE)*CA225,0),IFERROR(VLOOKUP(AY225,CODES!$A$3:$D$1348,4,FALSE)*CD225,0))</f>
        <v>0</v>
      </c>
      <c r="AO225" s="258">
        <f>SUM(IFERROR(VLOOKUP(AP225,CODES!$A$3:$D$1348,3,FALSE)*BC225,0),IFERROR(VLOOKUP(AQ225,CODES!$A$3:$D$1348,3,FALSE)*BF225,0),IFERROR(VLOOKUP(AR225,CODES!$A$3:$D$1348,3,FALSE)*BI225,0),IFERROR(VLOOKUP(AS225,CODES!$A$3:$D$1348,3,FALSE)*BL225,0),IFERROR(VLOOKUP(AT225,CODES!$A$3:$D$1348,3,FALSE)*BO225,0),IFERROR(VLOOKUP(AU225,CODES!$A$3:$D$1348,3,FALSE)*BR225,0),IFERROR(VLOOKUP(AV225,CODES!$A$3:$D$1348,3,FALSE)*BU225,0),IFERROR(VLOOKUP(AW225,CODES!$A$3:$D$1348,3,FALSE)*BX225,0),IFERROR(VLOOKUP(AX225,CODES!$A$3:$D$1348,3,FALSE)*CA225,0),IFERROR(VLOOKUP(AY225,CODES!$A$3:$D$1348,3,FALSE)*CD225,0))+B225</f>
        <v>0</v>
      </c>
      <c r="AP225" s="271" t="str">
        <f t="shared" si="103"/>
        <v/>
      </c>
      <c r="AQ225" s="271" t="str">
        <f t="shared" si="104"/>
        <v/>
      </c>
      <c r="AR225" s="271" t="str">
        <f t="shared" si="105"/>
        <v/>
      </c>
      <c r="AS225" s="271" t="str">
        <f t="shared" si="106"/>
        <v/>
      </c>
      <c r="AT225" s="271" t="str">
        <f t="shared" si="107"/>
        <v/>
      </c>
      <c r="AU225" s="271" t="str">
        <f t="shared" si="108"/>
        <v/>
      </c>
      <c r="AV225" s="271" t="str">
        <f t="shared" si="109"/>
        <v/>
      </c>
      <c r="AW225" s="271" t="str">
        <f t="shared" si="110"/>
        <v/>
      </c>
      <c r="AX225" s="271" t="str">
        <f t="shared" si="111"/>
        <v/>
      </c>
      <c r="AY225" s="271" t="str">
        <f t="shared" si="112"/>
        <v/>
      </c>
      <c r="AZ225" s="258">
        <f t="shared" si="62"/>
        <v>0</v>
      </c>
      <c r="BA225" s="258">
        <f t="shared" si="63"/>
        <v>1</v>
      </c>
      <c r="BB225" s="258">
        <f t="shared" si="113"/>
        <v>0</v>
      </c>
      <c r="BC225" s="258">
        <f t="shared" si="114"/>
        <v>1</v>
      </c>
      <c r="BD225" s="258">
        <f t="shared" si="66"/>
        <v>1</v>
      </c>
      <c r="BE225" s="258">
        <f t="shared" si="115"/>
        <v>0</v>
      </c>
      <c r="BF225" s="258">
        <f t="shared" si="116"/>
        <v>1</v>
      </c>
      <c r="BG225" s="258">
        <f t="shared" si="69"/>
        <v>1</v>
      </c>
      <c r="BH225" s="258">
        <f t="shared" si="117"/>
        <v>0</v>
      </c>
      <c r="BI225" s="258">
        <f t="shared" si="118"/>
        <v>1</v>
      </c>
      <c r="BJ225" s="258">
        <f t="shared" si="72"/>
        <v>1</v>
      </c>
      <c r="BK225" s="258">
        <f t="shared" si="119"/>
        <v>0</v>
      </c>
      <c r="BL225" s="258">
        <f t="shared" si="120"/>
        <v>1</v>
      </c>
      <c r="BM225" s="258">
        <f t="shared" si="75"/>
        <v>1</v>
      </c>
      <c r="BN225" s="258">
        <f t="shared" si="121"/>
        <v>0</v>
      </c>
      <c r="BO225" s="258">
        <f t="shared" si="122"/>
        <v>1</v>
      </c>
      <c r="BP225" s="258">
        <f t="shared" si="78"/>
        <v>1</v>
      </c>
      <c r="BQ225" s="258">
        <f t="shared" si="123"/>
        <v>0</v>
      </c>
      <c r="BR225" s="258">
        <f t="shared" si="124"/>
        <v>1</v>
      </c>
      <c r="BS225" s="258">
        <f t="shared" si="81"/>
        <v>1</v>
      </c>
      <c r="BT225" s="258">
        <f t="shared" si="125"/>
        <v>0</v>
      </c>
      <c r="BU225" s="258">
        <f t="shared" si="126"/>
        <v>1</v>
      </c>
      <c r="BV225" s="258">
        <f t="shared" si="84"/>
        <v>1</v>
      </c>
      <c r="BW225" s="258">
        <f t="shared" si="127"/>
        <v>0</v>
      </c>
      <c r="BX225" s="258">
        <f t="shared" si="128"/>
        <v>1</v>
      </c>
      <c r="BY225" s="258">
        <f t="shared" si="87"/>
        <v>1</v>
      </c>
      <c r="BZ225" s="258">
        <f t="shared" si="129"/>
        <v>0</v>
      </c>
      <c r="CA225" s="258">
        <f t="shared" si="130"/>
        <v>1</v>
      </c>
      <c r="CB225" s="258">
        <f t="shared" si="90"/>
        <v>1</v>
      </c>
      <c r="CC225" s="258">
        <f t="shared" si="131"/>
        <v>0</v>
      </c>
      <c r="CD225" s="258">
        <f t="shared" si="132"/>
        <v>1</v>
      </c>
    </row>
    <row r="226" spans="1:82">
      <c r="A226" s="258" t="s">
        <v>3977</v>
      </c>
      <c r="B226" s="258">
        <v>2.5</v>
      </c>
      <c r="C226" s="259"/>
      <c r="D226" s="258" t="s">
        <v>3963</v>
      </c>
      <c r="E226" s="258"/>
      <c r="F226" s="258"/>
      <c r="G226" s="258">
        <v>218</v>
      </c>
      <c r="H226" s="743" t="s">
        <v>3978</v>
      </c>
      <c r="I226" s="744"/>
      <c r="J226" s="739" t="s">
        <v>3979</v>
      </c>
      <c r="K226" s="745" t="s">
        <v>3607</v>
      </c>
      <c r="L226" s="745" t="s">
        <v>3673</v>
      </c>
      <c r="M226" s="272">
        <v>120</v>
      </c>
      <c r="N226" s="508">
        <f t="shared" si="30"/>
        <v>8.4600000000000009</v>
      </c>
      <c r="O226" s="510">
        <f t="shared" si="136"/>
        <v>1015.2</v>
      </c>
      <c r="P226" s="260">
        <f t="shared" si="137"/>
        <v>2.75</v>
      </c>
      <c r="Q226" s="261">
        <f t="shared" si="138"/>
        <v>5</v>
      </c>
      <c r="R226" s="261">
        <f t="shared" si="96"/>
        <v>0</v>
      </c>
      <c r="S226" s="262"/>
      <c r="T226" s="262"/>
      <c r="U226" s="263">
        <f t="shared" si="35"/>
        <v>1.288</v>
      </c>
      <c r="V226" s="264">
        <f>IF(E226="SP",1,IF(D226="",ExtraMargeMateriaal,(1-VLOOKUP(D226,TabelAankoop[],4,FALSE))))</f>
        <v>0.97</v>
      </c>
      <c r="W226" s="265">
        <f t="shared" si="36"/>
        <v>0.6885</v>
      </c>
      <c r="X226" s="266">
        <f t="shared" si="37"/>
        <v>1</v>
      </c>
      <c r="Y226" s="267">
        <f t="shared" si="38"/>
        <v>1.46</v>
      </c>
      <c r="Z226" s="267">
        <f t="shared" si="39"/>
        <v>1.1599999999999999</v>
      </c>
      <c r="AA226" s="268">
        <f t="shared" si="40"/>
        <v>1015.2</v>
      </c>
      <c r="AB226" s="456">
        <f t="shared" si="41"/>
        <v>320.10000000000002</v>
      </c>
      <c r="AC226" s="457">
        <f t="shared" si="42"/>
        <v>412.29</v>
      </c>
      <c r="AD226" s="456">
        <f t="shared" si="43"/>
        <v>603.13</v>
      </c>
      <c r="AE226" s="458">
        <f t="shared" si="44"/>
        <v>600</v>
      </c>
      <c r="AF226" s="457">
        <f t="shared" si="102"/>
        <v>10</v>
      </c>
      <c r="AG226" s="456">
        <f t="shared" si="46"/>
        <v>0</v>
      </c>
      <c r="AH226" s="457">
        <f t="shared" si="47"/>
        <v>0</v>
      </c>
      <c r="AI226" s="268">
        <f t="shared" si="48"/>
        <v>2.6675</v>
      </c>
      <c r="AJ226" s="269">
        <f t="shared" si="49"/>
        <v>3.43574</v>
      </c>
      <c r="AK226" s="270">
        <f t="shared" si="50"/>
        <v>5.0260499999999997</v>
      </c>
      <c r="AL226" s="415">
        <f t="shared" si="51"/>
        <v>0</v>
      </c>
      <c r="AM226" s="259" t="str">
        <f>IF(AP226="","",IFERROR(VLOOKUP(AP226,CODES!$A$3:$D$1348,4,FALSE),"X"))&amp;IF(AQ226="","",IFERROR(VLOOKUP(AQ226,CODES!$A$3:$D$1348,4,FALSE),"X"))&amp;IF(AR226="","",IFERROR(VLOOKUP(AR226,CODES!$A$3:$D$1348,4,FALSE),"X"))&amp;IF(AS226="","",IFERROR(VLOOKUP(AS226,CODES!$A$3:$D$1348,4,FALSE),"X"))&amp;IF(AT226="","",IFERROR(VLOOKUP(AT226,CODES!$A$3:$D$1348,4,FALSE),"X"))&amp;IF(AU226="","",IFERROR(VLOOKUP(AU226,CODES!$A$3:$D$1348,4,FALSE),"X"))&amp;IF(AV226="","",IFERROR(VLOOKUP(AV226,CODES!$A$3:$D$1348,4,FALSE),"X"))&amp;IF(AW226="","",IFERROR(VLOOKUP(AW226,CODES!$A$3:$D$1348,4,FALSE),"X"))&amp;IF(AX226="","",IFERROR(VLOOKUP(AX226,CODES!$A$3:$D$1348,4,FALSE),"X"))&amp;IF(AY226="","",IFERROR(VLOOKUP(AY226,CODES!$A$3:$D$1348,4,FALSE),"X"))</f>
        <v>110</v>
      </c>
      <c r="AN226" s="258">
        <f>SUM(IFERROR(VLOOKUP(AP226,CODES!$A$3:$D$1348,4,FALSE)*BC226,0),IFERROR(VLOOKUP(AQ226,CODES!$A$3:$D$1348,4,FALSE)*BF226,0),IFERROR(VLOOKUP(AR226,CODES!$A$3:$D$1348,4,FALSE)*BI226,0),IFERROR(VLOOKUP(AS226,CODES!$A$3:$D$1348,4,FALSE)*BL226,0),IFERROR(VLOOKUP(AT226,CODES!$A$3:$D$1348,4,FALSE)*BO226,0),IFERROR(VLOOKUP(AU226,CODES!$A$3:$D$1348,4,FALSE)*BR226,0),IFERROR(VLOOKUP(AV226,CODES!$A$3:$D$1348,4,FALSE)*BU226,0),IFERROR(VLOOKUP(AW226,CODES!$A$3:$D$1348,4,FALSE)*BX226,0),IFERROR(VLOOKUP(AX226,CODES!$A$3:$D$1348,4,FALSE)*CA226,0),IFERROR(VLOOKUP(AY226,CODES!$A$3:$D$1348,4,FALSE)*CD226,0))</f>
        <v>5</v>
      </c>
      <c r="AO226" s="258">
        <f>SUM(IFERROR(VLOOKUP(AP226,CODES!$A$3:$D$1348,3,FALSE)*BC226,0),IFERROR(VLOOKUP(AQ226,CODES!$A$3:$D$1348,3,FALSE)*BF226,0),IFERROR(VLOOKUP(AR226,CODES!$A$3:$D$1348,3,FALSE)*BI226,0),IFERROR(VLOOKUP(AS226,CODES!$A$3:$D$1348,3,FALSE)*BL226,0),IFERROR(VLOOKUP(AT226,CODES!$A$3:$D$1348,3,FALSE)*BO226,0),IFERROR(VLOOKUP(AU226,CODES!$A$3:$D$1348,3,FALSE)*BR226,0),IFERROR(VLOOKUP(AV226,CODES!$A$3:$D$1348,3,FALSE)*BU226,0),IFERROR(VLOOKUP(AW226,CODES!$A$3:$D$1348,3,FALSE)*BX226,0),IFERROR(VLOOKUP(AX226,CODES!$A$3:$D$1348,3,FALSE)*CA226,0),IFERROR(VLOOKUP(AY226,CODES!$A$3:$D$1348,3,FALSE)*CD226,0))+B226</f>
        <v>2.75</v>
      </c>
      <c r="AP226" s="271" t="str">
        <f t="shared" si="103"/>
        <v>m</v>
      </c>
      <c r="AQ226" s="271" t="str">
        <f t="shared" si="104"/>
        <v>b20h</v>
      </c>
      <c r="AR226" s="271" t="str">
        <f t="shared" si="105"/>
        <v/>
      </c>
      <c r="AS226" s="271" t="str">
        <f t="shared" si="106"/>
        <v/>
      </c>
      <c r="AT226" s="271" t="str">
        <f t="shared" si="107"/>
        <v/>
      </c>
      <c r="AU226" s="271" t="str">
        <f t="shared" si="108"/>
        <v/>
      </c>
      <c r="AV226" s="271" t="str">
        <f t="shared" si="109"/>
        <v/>
      </c>
      <c r="AW226" s="271" t="str">
        <f t="shared" si="110"/>
        <v/>
      </c>
      <c r="AX226" s="271" t="str">
        <f t="shared" si="111"/>
        <v/>
      </c>
      <c r="AY226" s="271" t="str">
        <f t="shared" si="112"/>
        <v/>
      </c>
      <c r="AZ226" s="258">
        <f t="shared" si="62"/>
        <v>12</v>
      </c>
      <c r="BA226" s="258">
        <f t="shared" si="63"/>
        <v>4</v>
      </c>
      <c r="BB226" s="258">
        <f t="shared" si="113"/>
        <v>2</v>
      </c>
      <c r="BC226" s="258" t="str">
        <f t="shared" si="114"/>
        <v>3</v>
      </c>
      <c r="BD226" s="258">
        <f t="shared" si="66"/>
        <v>13</v>
      </c>
      <c r="BE226" s="258">
        <f t="shared" si="115"/>
        <v>4</v>
      </c>
      <c r="BF226" s="258" t="str">
        <f t="shared" si="116"/>
        <v>0,2</v>
      </c>
      <c r="BG226" s="258">
        <f t="shared" si="69"/>
        <v>13</v>
      </c>
      <c r="BH226" s="258">
        <f t="shared" si="117"/>
        <v>0</v>
      </c>
      <c r="BI226" s="258">
        <f t="shared" si="118"/>
        <v>1</v>
      </c>
      <c r="BJ226" s="258">
        <f t="shared" si="72"/>
        <v>13</v>
      </c>
      <c r="BK226" s="258">
        <f t="shared" si="119"/>
        <v>0</v>
      </c>
      <c r="BL226" s="258">
        <f t="shared" si="120"/>
        <v>1</v>
      </c>
      <c r="BM226" s="258">
        <f t="shared" si="75"/>
        <v>13</v>
      </c>
      <c r="BN226" s="258">
        <f t="shared" si="121"/>
        <v>0</v>
      </c>
      <c r="BO226" s="258">
        <f t="shared" si="122"/>
        <v>1</v>
      </c>
      <c r="BP226" s="258">
        <f t="shared" si="78"/>
        <v>13</v>
      </c>
      <c r="BQ226" s="258">
        <f t="shared" si="123"/>
        <v>0</v>
      </c>
      <c r="BR226" s="258">
        <f t="shared" si="124"/>
        <v>1</v>
      </c>
      <c r="BS226" s="258">
        <f t="shared" si="81"/>
        <v>13</v>
      </c>
      <c r="BT226" s="258">
        <f t="shared" si="125"/>
        <v>0</v>
      </c>
      <c r="BU226" s="258">
        <f t="shared" si="126"/>
        <v>1</v>
      </c>
      <c r="BV226" s="258">
        <f t="shared" si="84"/>
        <v>13</v>
      </c>
      <c r="BW226" s="258">
        <f t="shared" si="127"/>
        <v>0</v>
      </c>
      <c r="BX226" s="258">
        <f t="shared" si="128"/>
        <v>1</v>
      </c>
      <c r="BY226" s="258">
        <f t="shared" si="87"/>
        <v>13</v>
      </c>
      <c r="BZ226" s="258">
        <f t="shared" si="129"/>
        <v>0</v>
      </c>
      <c r="CA226" s="258">
        <f t="shared" si="130"/>
        <v>1</v>
      </c>
      <c r="CB226" s="258">
        <f t="shared" si="90"/>
        <v>13</v>
      </c>
      <c r="CC226" s="258">
        <f t="shared" si="131"/>
        <v>0</v>
      </c>
      <c r="CD226" s="258">
        <f t="shared" si="132"/>
        <v>1</v>
      </c>
    </row>
    <row r="227" spans="1:82">
      <c r="A227" s="258" t="s">
        <v>3977</v>
      </c>
      <c r="B227" s="258">
        <v>2.5</v>
      </c>
      <c r="C227" s="259"/>
      <c r="D227" s="258" t="s">
        <v>3963</v>
      </c>
      <c r="E227" s="258"/>
      <c r="F227" s="258"/>
      <c r="G227" s="258">
        <v>219</v>
      </c>
      <c r="H227" s="743" t="s">
        <v>3980</v>
      </c>
      <c r="I227" s="744"/>
      <c r="J227" s="739" t="s">
        <v>3981</v>
      </c>
      <c r="K227" s="745" t="s">
        <v>3607</v>
      </c>
      <c r="L227" s="745" t="s">
        <v>3673</v>
      </c>
      <c r="M227" s="272">
        <v>165</v>
      </c>
      <c r="N227" s="508">
        <f t="shared" si="30"/>
        <v>8.4600000000000009</v>
      </c>
      <c r="O227" s="510">
        <f t="shared" si="136"/>
        <v>1395.9</v>
      </c>
      <c r="P227" s="260">
        <f t="shared" si="137"/>
        <v>2.75</v>
      </c>
      <c r="Q227" s="261">
        <f t="shared" si="138"/>
        <v>5</v>
      </c>
      <c r="R227" s="261">
        <f t="shared" si="96"/>
        <v>0</v>
      </c>
      <c r="S227" s="262"/>
      <c r="T227" s="262"/>
      <c r="U227" s="263">
        <f t="shared" si="35"/>
        <v>1.288</v>
      </c>
      <c r="V227" s="264">
        <f>IF(E227="SP",1,IF(D227="",ExtraMargeMateriaal,(1-VLOOKUP(D227,TabelAankoop[],4,FALSE))))</f>
        <v>0.97</v>
      </c>
      <c r="W227" s="265">
        <f t="shared" si="36"/>
        <v>0.6885</v>
      </c>
      <c r="X227" s="266">
        <f t="shared" si="37"/>
        <v>1</v>
      </c>
      <c r="Y227" s="267">
        <f t="shared" si="38"/>
        <v>1.46</v>
      </c>
      <c r="Z227" s="267">
        <f t="shared" si="39"/>
        <v>1.1599999999999999</v>
      </c>
      <c r="AA227" s="268">
        <f t="shared" si="40"/>
        <v>1395.9</v>
      </c>
      <c r="AB227" s="456">
        <f t="shared" si="41"/>
        <v>440.14</v>
      </c>
      <c r="AC227" s="457">
        <f t="shared" si="42"/>
        <v>566.9</v>
      </c>
      <c r="AD227" s="456">
        <f t="shared" si="43"/>
        <v>829.3</v>
      </c>
      <c r="AE227" s="458">
        <f t="shared" si="44"/>
        <v>825</v>
      </c>
      <c r="AF227" s="457">
        <f t="shared" si="102"/>
        <v>13.75</v>
      </c>
      <c r="AG227" s="456">
        <f t="shared" si="46"/>
        <v>0</v>
      </c>
      <c r="AH227" s="457">
        <f t="shared" si="47"/>
        <v>0</v>
      </c>
      <c r="AI227" s="268">
        <f t="shared" si="48"/>
        <v>2.6675</v>
      </c>
      <c r="AJ227" s="269">
        <f t="shared" si="49"/>
        <v>3.43574</v>
      </c>
      <c r="AK227" s="270">
        <f t="shared" si="50"/>
        <v>5.0260499999999997</v>
      </c>
      <c r="AL227" s="415">
        <f t="shared" si="51"/>
        <v>0</v>
      </c>
      <c r="AM227" s="259" t="str">
        <f>IF(AP227="","",IFERROR(VLOOKUP(AP227,CODES!$A$3:$D$1348,4,FALSE),"X"))&amp;IF(AQ227="","",IFERROR(VLOOKUP(AQ227,CODES!$A$3:$D$1348,4,FALSE),"X"))&amp;IF(AR227="","",IFERROR(VLOOKUP(AR227,CODES!$A$3:$D$1348,4,FALSE),"X"))&amp;IF(AS227="","",IFERROR(VLOOKUP(AS227,CODES!$A$3:$D$1348,4,FALSE),"X"))&amp;IF(AT227="","",IFERROR(VLOOKUP(AT227,CODES!$A$3:$D$1348,4,FALSE),"X"))&amp;IF(AU227="","",IFERROR(VLOOKUP(AU227,CODES!$A$3:$D$1348,4,FALSE),"X"))&amp;IF(AV227="","",IFERROR(VLOOKUP(AV227,CODES!$A$3:$D$1348,4,FALSE),"X"))&amp;IF(AW227="","",IFERROR(VLOOKUP(AW227,CODES!$A$3:$D$1348,4,FALSE),"X"))&amp;IF(AX227="","",IFERROR(VLOOKUP(AX227,CODES!$A$3:$D$1348,4,FALSE),"X"))&amp;IF(AY227="","",IFERROR(VLOOKUP(AY227,CODES!$A$3:$D$1348,4,FALSE),"X"))</f>
        <v>110</v>
      </c>
      <c r="AN227" s="258">
        <f>SUM(IFERROR(VLOOKUP(AP227,CODES!$A$3:$D$1348,4,FALSE)*BC227,0),IFERROR(VLOOKUP(AQ227,CODES!$A$3:$D$1348,4,FALSE)*BF227,0),IFERROR(VLOOKUP(AR227,CODES!$A$3:$D$1348,4,FALSE)*BI227,0),IFERROR(VLOOKUP(AS227,CODES!$A$3:$D$1348,4,FALSE)*BL227,0),IFERROR(VLOOKUP(AT227,CODES!$A$3:$D$1348,4,FALSE)*BO227,0),IFERROR(VLOOKUP(AU227,CODES!$A$3:$D$1348,4,FALSE)*BR227,0),IFERROR(VLOOKUP(AV227,CODES!$A$3:$D$1348,4,FALSE)*BU227,0),IFERROR(VLOOKUP(AW227,CODES!$A$3:$D$1348,4,FALSE)*BX227,0),IFERROR(VLOOKUP(AX227,CODES!$A$3:$D$1348,4,FALSE)*CA227,0),IFERROR(VLOOKUP(AY227,CODES!$A$3:$D$1348,4,FALSE)*CD227,0))</f>
        <v>5</v>
      </c>
      <c r="AO227" s="258">
        <f>SUM(IFERROR(VLOOKUP(AP227,CODES!$A$3:$D$1348,3,FALSE)*BC227,0),IFERROR(VLOOKUP(AQ227,CODES!$A$3:$D$1348,3,FALSE)*BF227,0),IFERROR(VLOOKUP(AR227,CODES!$A$3:$D$1348,3,FALSE)*BI227,0),IFERROR(VLOOKUP(AS227,CODES!$A$3:$D$1348,3,FALSE)*BL227,0),IFERROR(VLOOKUP(AT227,CODES!$A$3:$D$1348,3,FALSE)*BO227,0),IFERROR(VLOOKUP(AU227,CODES!$A$3:$D$1348,3,FALSE)*BR227,0),IFERROR(VLOOKUP(AV227,CODES!$A$3:$D$1348,3,FALSE)*BU227,0),IFERROR(VLOOKUP(AW227,CODES!$A$3:$D$1348,3,FALSE)*BX227,0),IFERROR(VLOOKUP(AX227,CODES!$A$3:$D$1348,3,FALSE)*CA227,0),IFERROR(VLOOKUP(AY227,CODES!$A$3:$D$1348,3,FALSE)*CD227,0))+B227</f>
        <v>2.75</v>
      </c>
      <c r="AP227" s="271" t="str">
        <f t="shared" si="103"/>
        <v>m</v>
      </c>
      <c r="AQ227" s="271" t="str">
        <f t="shared" si="104"/>
        <v>b20h</v>
      </c>
      <c r="AR227" s="271" t="str">
        <f t="shared" si="105"/>
        <v/>
      </c>
      <c r="AS227" s="271" t="str">
        <f t="shared" si="106"/>
        <v/>
      </c>
      <c r="AT227" s="271" t="str">
        <f t="shared" si="107"/>
        <v/>
      </c>
      <c r="AU227" s="271" t="str">
        <f t="shared" si="108"/>
        <v/>
      </c>
      <c r="AV227" s="271" t="str">
        <f t="shared" si="109"/>
        <v/>
      </c>
      <c r="AW227" s="271" t="str">
        <f t="shared" si="110"/>
        <v/>
      </c>
      <c r="AX227" s="271" t="str">
        <f t="shared" si="111"/>
        <v/>
      </c>
      <c r="AY227" s="271" t="str">
        <f t="shared" si="112"/>
        <v/>
      </c>
      <c r="AZ227" s="258">
        <f t="shared" si="62"/>
        <v>12</v>
      </c>
      <c r="BA227" s="258">
        <f t="shared" si="63"/>
        <v>4</v>
      </c>
      <c r="BB227" s="258">
        <f t="shared" si="113"/>
        <v>2</v>
      </c>
      <c r="BC227" s="258" t="str">
        <f t="shared" si="114"/>
        <v>3</v>
      </c>
      <c r="BD227" s="258">
        <f t="shared" si="66"/>
        <v>13</v>
      </c>
      <c r="BE227" s="258">
        <f t="shared" si="115"/>
        <v>4</v>
      </c>
      <c r="BF227" s="258" t="str">
        <f t="shared" si="116"/>
        <v>0,2</v>
      </c>
      <c r="BG227" s="258">
        <f t="shared" si="69"/>
        <v>13</v>
      </c>
      <c r="BH227" s="258">
        <f t="shared" si="117"/>
        <v>0</v>
      </c>
      <c r="BI227" s="258">
        <f t="shared" si="118"/>
        <v>1</v>
      </c>
      <c r="BJ227" s="258">
        <f t="shared" si="72"/>
        <v>13</v>
      </c>
      <c r="BK227" s="258">
        <f t="shared" si="119"/>
        <v>0</v>
      </c>
      <c r="BL227" s="258">
        <f t="shared" si="120"/>
        <v>1</v>
      </c>
      <c r="BM227" s="258">
        <f t="shared" si="75"/>
        <v>13</v>
      </c>
      <c r="BN227" s="258">
        <f t="shared" si="121"/>
        <v>0</v>
      </c>
      <c r="BO227" s="258">
        <f t="shared" si="122"/>
        <v>1</v>
      </c>
      <c r="BP227" s="258">
        <f t="shared" si="78"/>
        <v>13</v>
      </c>
      <c r="BQ227" s="258">
        <f t="shared" si="123"/>
        <v>0</v>
      </c>
      <c r="BR227" s="258">
        <f t="shared" si="124"/>
        <v>1</v>
      </c>
      <c r="BS227" s="258">
        <f t="shared" si="81"/>
        <v>13</v>
      </c>
      <c r="BT227" s="258">
        <f t="shared" si="125"/>
        <v>0</v>
      </c>
      <c r="BU227" s="258">
        <f t="shared" si="126"/>
        <v>1</v>
      </c>
      <c r="BV227" s="258">
        <f t="shared" si="84"/>
        <v>13</v>
      </c>
      <c r="BW227" s="258">
        <f t="shared" si="127"/>
        <v>0</v>
      </c>
      <c r="BX227" s="258">
        <f t="shared" si="128"/>
        <v>1</v>
      </c>
      <c r="BY227" s="258">
        <f t="shared" si="87"/>
        <v>13</v>
      </c>
      <c r="BZ227" s="258">
        <f t="shared" si="129"/>
        <v>0</v>
      </c>
      <c r="CA227" s="258">
        <f t="shared" si="130"/>
        <v>1</v>
      </c>
      <c r="CB227" s="258">
        <f t="shared" si="90"/>
        <v>13</v>
      </c>
      <c r="CC227" s="258">
        <f t="shared" si="131"/>
        <v>0</v>
      </c>
      <c r="CD227" s="258">
        <f t="shared" si="132"/>
        <v>1</v>
      </c>
    </row>
    <row r="228" spans="1:82">
      <c r="A228" s="258" t="s">
        <v>3982</v>
      </c>
      <c r="B228" s="258">
        <v>6</v>
      </c>
      <c r="C228" s="259"/>
      <c r="D228" s="258" t="s">
        <v>3963</v>
      </c>
      <c r="E228" s="258"/>
      <c r="F228" s="258"/>
      <c r="G228" s="258">
        <v>220</v>
      </c>
      <c r="H228" s="743" t="s">
        <v>3983</v>
      </c>
      <c r="I228" s="744"/>
      <c r="J228" s="739" t="s">
        <v>3984</v>
      </c>
      <c r="K228" s="745" t="s">
        <v>3607</v>
      </c>
      <c r="L228" s="745" t="s">
        <v>3608</v>
      </c>
      <c r="M228" s="272">
        <v>4</v>
      </c>
      <c r="N228" s="508">
        <f t="shared" si="30"/>
        <v>12.52</v>
      </c>
      <c r="O228" s="510">
        <f t="shared" si="136"/>
        <v>50.08</v>
      </c>
      <c r="P228" s="260">
        <f t="shared" si="137"/>
        <v>6</v>
      </c>
      <c r="Q228" s="261">
        <f t="shared" si="138"/>
        <v>5</v>
      </c>
      <c r="R228" s="261">
        <f t="shared" si="96"/>
        <v>0</v>
      </c>
      <c r="S228" s="262"/>
      <c r="T228" s="262"/>
      <c r="U228" s="263">
        <f t="shared" si="35"/>
        <v>1.288</v>
      </c>
      <c r="V228" s="264">
        <f>IF(E228="SP",1,IF(D228="",ExtraMargeMateriaal,(1-VLOOKUP(D228,TabelAankoop[],4,FALSE))))</f>
        <v>0.97</v>
      </c>
      <c r="W228" s="265">
        <f t="shared" si="36"/>
        <v>0.6885</v>
      </c>
      <c r="X228" s="266">
        <f t="shared" si="37"/>
        <v>1</v>
      </c>
      <c r="Y228" s="267">
        <f t="shared" si="38"/>
        <v>1.46</v>
      </c>
      <c r="Z228" s="267">
        <f t="shared" si="39"/>
        <v>1.1599999999999999</v>
      </c>
      <c r="AA228" s="268">
        <f t="shared" si="40"/>
        <v>50.08</v>
      </c>
      <c r="AB228" s="456">
        <f t="shared" si="41"/>
        <v>23.28</v>
      </c>
      <c r="AC228" s="457">
        <f t="shared" si="42"/>
        <v>29.98</v>
      </c>
      <c r="AD228" s="456">
        <f t="shared" si="43"/>
        <v>20.100000000000001</v>
      </c>
      <c r="AE228" s="458">
        <f t="shared" si="44"/>
        <v>20</v>
      </c>
      <c r="AF228" s="457">
        <f t="shared" si="102"/>
        <v>0.33333333333333331</v>
      </c>
      <c r="AG228" s="456">
        <f t="shared" si="46"/>
        <v>0</v>
      </c>
      <c r="AH228" s="457">
        <f t="shared" si="47"/>
        <v>0</v>
      </c>
      <c r="AI228" s="268">
        <f t="shared" si="48"/>
        <v>5.82</v>
      </c>
      <c r="AJ228" s="269">
        <f t="shared" si="49"/>
        <v>7.4961600000000006</v>
      </c>
      <c r="AK228" s="270">
        <f t="shared" si="50"/>
        <v>5.0260499999999997</v>
      </c>
      <c r="AL228" s="415">
        <f t="shared" si="51"/>
        <v>0</v>
      </c>
      <c r="AM228" s="259" t="str">
        <f>IF(AP228="","",IFERROR(VLOOKUP(AP228,CODES!$A$3:$D$1348,4,FALSE),"X"))&amp;IF(AQ228="","",IFERROR(VLOOKUP(AQ228,CODES!$A$3:$D$1348,4,FALSE),"X"))&amp;IF(AR228="","",IFERROR(VLOOKUP(AR228,CODES!$A$3:$D$1348,4,FALSE),"X"))&amp;IF(AS228="","",IFERROR(VLOOKUP(AS228,CODES!$A$3:$D$1348,4,FALSE),"X"))&amp;IF(AT228="","",IFERROR(VLOOKUP(AT228,CODES!$A$3:$D$1348,4,FALSE),"X"))&amp;IF(AU228="","",IFERROR(VLOOKUP(AU228,CODES!$A$3:$D$1348,4,FALSE),"X"))&amp;IF(AV228="","",IFERROR(VLOOKUP(AV228,CODES!$A$3:$D$1348,4,FALSE),"X"))&amp;IF(AW228="","",IFERROR(VLOOKUP(AW228,CODES!$A$3:$D$1348,4,FALSE),"X"))&amp;IF(AX228="","",IFERROR(VLOOKUP(AX228,CODES!$A$3:$D$1348,4,FALSE),"X"))&amp;IF(AY228="","",IFERROR(VLOOKUP(AY228,CODES!$A$3:$D$1348,4,FALSE),"X"))</f>
        <v>5</v>
      </c>
      <c r="AN228" s="258">
        <f>SUM(IFERROR(VLOOKUP(AP228,CODES!$A$3:$D$1348,4,FALSE)*BC228,0),IFERROR(VLOOKUP(AQ228,CODES!$A$3:$D$1348,4,FALSE)*BF228,0),IFERROR(VLOOKUP(AR228,CODES!$A$3:$D$1348,4,FALSE)*BI228,0),IFERROR(VLOOKUP(AS228,CODES!$A$3:$D$1348,4,FALSE)*BL228,0),IFERROR(VLOOKUP(AT228,CODES!$A$3:$D$1348,4,FALSE)*BO228,0),IFERROR(VLOOKUP(AU228,CODES!$A$3:$D$1348,4,FALSE)*BR228,0),IFERROR(VLOOKUP(AV228,CODES!$A$3:$D$1348,4,FALSE)*BU228,0),IFERROR(VLOOKUP(AW228,CODES!$A$3:$D$1348,4,FALSE)*BX228,0),IFERROR(VLOOKUP(AX228,CODES!$A$3:$D$1348,4,FALSE)*CA228,0),IFERROR(VLOOKUP(AY228,CODES!$A$3:$D$1348,4,FALSE)*CD228,0))</f>
        <v>5</v>
      </c>
      <c r="AO228" s="258">
        <f>SUM(IFERROR(VLOOKUP(AP228,CODES!$A$3:$D$1348,3,FALSE)*BC228,0),IFERROR(VLOOKUP(AQ228,CODES!$A$3:$D$1348,3,FALSE)*BF228,0),IFERROR(VLOOKUP(AR228,CODES!$A$3:$D$1348,3,FALSE)*BI228,0),IFERROR(VLOOKUP(AS228,CODES!$A$3:$D$1348,3,FALSE)*BL228,0),IFERROR(VLOOKUP(AT228,CODES!$A$3:$D$1348,3,FALSE)*BO228,0),IFERROR(VLOOKUP(AU228,CODES!$A$3:$D$1348,3,FALSE)*BR228,0),IFERROR(VLOOKUP(AV228,CODES!$A$3:$D$1348,3,FALSE)*BU228,0),IFERROR(VLOOKUP(AW228,CODES!$A$3:$D$1348,3,FALSE)*BX228,0),IFERROR(VLOOKUP(AX228,CODES!$A$3:$D$1348,3,FALSE)*CA228,0),IFERROR(VLOOKUP(AY228,CODES!$A$3:$D$1348,3,FALSE)*CD228,0))+B228</f>
        <v>6</v>
      </c>
      <c r="AP228" s="271" t="str">
        <f t="shared" si="103"/>
        <v>5m</v>
      </c>
      <c r="AQ228" s="271" t="str">
        <f t="shared" si="104"/>
        <v/>
      </c>
      <c r="AR228" s="271" t="str">
        <f t="shared" si="105"/>
        <v/>
      </c>
      <c r="AS228" s="271" t="str">
        <f t="shared" si="106"/>
        <v/>
      </c>
      <c r="AT228" s="271" t="str">
        <f t="shared" si="107"/>
        <v/>
      </c>
      <c r="AU228" s="271" t="str">
        <f t="shared" si="108"/>
        <v/>
      </c>
      <c r="AV228" s="271" t="str">
        <f t="shared" si="109"/>
        <v/>
      </c>
      <c r="AW228" s="271" t="str">
        <f t="shared" si="110"/>
        <v/>
      </c>
      <c r="AX228" s="271" t="str">
        <f t="shared" si="111"/>
        <v/>
      </c>
      <c r="AY228" s="271" t="str">
        <f t="shared" si="112"/>
        <v/>
      </c>
      <c r="AZ228" s="258">
        <f t="shared" si="62"/>
        <v>2</v>
      </c>
      <c r="BA228" s="258">
        <f t="shared" si="63"/>
        <v>3</v>
      </c>
      <c r="BB228" s="258">
        <f t="shared" si="113"/>
        <v>0</v>
      </c>
      <c r="BC228" s="258">
        <f t="shared" si="114"/>
        <v>1</v>
      </c>
      <c r="BD228" s="258">
        <f t="shared" si="66"/>
        <v>3</v>
      </c>
      <c r="BE228" s="258">
        <f t="shared" si="115"/>
        <v>0</v>
      </c>
      <c r="BF228" s="258">
        <f t="shared" si="116"/>
        <v>1</v>
      </c>
      <c r="BG228" s="258">
        <f t="shared" si="69"/>
        <v>3</v>
      </c>
      <c r="BH228" s="258">
        <f t="shared" si="117"/>
        <v>0</v>
      </c>
      <c r="BI228" s="258">
        <f t="shared" si="118"/>
        <v>1</v>
      </c>
      <c r="BJ228" s="258">
        <f t="shared" si="72"/>
        <v>3</v>
      </c>
      <c r="BK228" s="258">
        <f t="shared" si="119"/>
        <v>0</v>
      </c>
      <c r="BL228" s="258">
        <f t="shared" si="120"/>
        <v>1</v>
      </c>
      <c r="BM228" s="258">
        <f t="shared" si="75"/>
        <v>3</v>
      </c>
      <c r="BN228" s="258">
        <f t="shared" si="121"/>
        <v>0</v>
      </c>
      <c r="BO228" s="258">
        <f t="shared" si="122"/>
        <v>1</v>
      </c>
      <c r="BP228" s="258">
        <f t="shared" si="78"/>
        <v>3</v>
      </c>
      <c r="BQ228" s="258">
        <f t="shared" si="123"/>
        <v>0</v>
      </c>
      <c r="BR228" s="258">
        <f t="shared" si="124"/>
        <v>1</v>
      </c>
      <c r="BS228" s="258">
        <f t="shared" si="81"/>
        <v>3</v>
      </c>
      <c r="BT228" s="258">
        <f t="shared" si="125"/>
        <v>0</v>
      </c>
      <c r="BU228" s="258">
        <f t="shared" si="126"/>
        <v>1</v>
      </c>
      <c r="BV228" s="258">
        <f t="shared" si="84"/>
        <v>3</v>
      </c>
      <c r="BW228" s="258">
        <f t="shared" si="127"/>
        <v>0</v>
      </c>
      <c r="BX228" s="258">
        <f t="shared" si="128"/>
        <v>1</v>
      </c>
      <c r="BY228" s="258">
        <f t="shared" si="87"/>
        <v>3</v>
      </c>
      <c r="BZ228" s="258">
        <f t="shared" si="129"/>
        <v>0</v>
      </c>
      <c r="CA228" s="258">
        <f t="shared" si="130"/>
        <v>1</v>
      </c>
      <c r="CB228" s="258">
        <f t="shared" si="90"/>
        <v>3</v>
      </c>
      <c r="CC228" s="258">
        <f t="shared" si="131"/>
        <v>0</v>
      </c>
      <c r="CD228" s="258">
        <f t="shared" si="132"/>
        <v>1</v>
      </c>
    </row>
    <row r="229" spans="1:82">
      <c r="A229" s="258" t="s">
        <v>3985</v>
      </c>
      <c r="B229" s="258"/>
      <c r="C229" s="259"/>
      <c r="D229" s="258" t="s">
        <v>3963</v>
      </c>
      <c r="E229" s="258"/>
      <c r="F229" s="258"/>
      <c r="G229" s="258">
        <v>221</v>
      </c>
      <c r="H229" s="743" t="s">
        <v>3986</v>
      </c>
      <c r="I229" s="744"/>
      <c r="J229" s="739" t="s">
        <v>3987</v>
      </c>
      <c r="K229" s="745" t="s">
        <v>3607</v>
      </c>
      <c r="L229" s="745" t="s">
        <v>3608</v>
      </c>
      <c r="M229" s="272">
        <v>4</v>
      </c>
      <c r="N229" s="508">
        <f t="shared" si="30"/>
        <v>716.27</v>
      </c>
      <c r="O229" s="510">
        <f t="shared" si="136"/>
        <v>2865.08</v>
      </c>
      <c r="P229" s="260">
        <f t="shared" si="137"/>
        <v>187.10830000000001</v>
      </c>
      <c r="Q229" s="261">
        <f t="shared" si="138"/>
        <v>480</v>
      </c>
      <c r="R229" s="261">
        <f t="shared" si="96"/>
        <v>0</v>
      </c>
      <c r="S229" s="262"/>
      <c r="T229" s="262"/>
      <c r="U229" s="263">
        <f t="shared" si="35"/>
        <v>1.288</v>
      </c>
      <c r="V229" s="264">
        <f>IF(E229="SP",1,IF(D229="",ExtraMargeMateriaal,(1-VLOOKUP(D229,TabelAankoop[],4,FALSE))))</f>
        <v>0.97</v>
      </c>
      <c r="W229" s="265">
        <f t="shared" si="36"/>
        <v>0.6885</v>
      </c>
      <c r="X229" s="266">
        <f t="shared" si="37"/>
        <v>1</v>
      </c>
      <c r="Y229" s="267">
        <f t="shared" si="38"/>
        <v>1.46</v>
      </c>
      <c r="Z229" s="267">
        <f t="shared" si="39"/>
        <v>1.1599999999999999</v>
      </c>
      <c r="AA229" s="268">
        <f t="shared" si="40"/>
        <v>2865.08</v>
      </c>
      <c r="AB229" s="456">
        <f t="shared" si="41"/>
        <v>725.98</v>
      </c>
      <c r="AC229" s="457">
        <f t="shared" si="42"/>
        <v>935.06</v>
      </c>
      <c r="AD229" s="456">
        <f t="shared" si="43"/>
        <v>1930</v>
      </c>
      <c r="AE229" s="458">
        <f t="shared" si="44"/>
        <v>1920</v>
      </c>
      <c r="AF229" s="457">
        <f t="shared" si="102"/>
        <v>32</v>
      </c>
      <c r="AG229" s="456">
        <f t="shared" si="46"/>
        <v>0</v>
      </c>
      <c r="AH229" s="457">
        <f t="shared" si="47"/>
        <v>0</v>
      </c>
      <c r="AI229" s="268">
        <f t="shared" si="48"/>
        <v>181.49505100000002</v>
      </c>
      <c r="AJ229" s="269">
        <f t="shared" si="49"/>
        <v>233.76562568800003</v>
      </c>
      <c r="AK229" s="270">
        <f t="shared" si="50"/>
        <v>482.50080000000003</v>
      </c>
      <c r="AL229" s="415">
        <f t="shared" si="51"/>
        <v>0</v>
      </c>
      <c r="AM229" s="259" t="str">
        <f>IF(AP229="","",IFERROR(VLOOKUP(AP229,CODES!$A$3:$D$1348,4,FALSE),"X"))&amp;IF(AQ229="","",IFERROR(VLOOKUP(AQ229,CODES!$A$3:$D$1348,4,FALSE),"X"))&amp;IF(AR229="","",IFERROR(VLOOKUP(AR229,CODES!$A$3:$D$1348,4,FALSE),"X"))&amp;IF(AS229="","",IFERROR(VLOOKUP(AS229,CODES!$A$3:$D$1348,4,FALSE),"X"))&amp;IF(AT229="","",IFERROR(VLOOKUP(AT229,CODES!$A$3:$D$1348,4,FALSE),"X"))&amp;IF(AU229="","",IFERROR(VLOOKUP(AU229,CODES!$A$3:$D$1348,4,FALSE),"X"))&amp;IF(AV229="","",IFERROR(VLOOKUP(AV229,CODES!$A$3:$D$1348,4,FALSE),"X"))&amp;IF(AW229="","",IFERROR(VLOOKUP(AW229,CODES!$A$3:$D$1348,4,FALSE),"X"))&amp;IF(AX229="","",IFERROR(VLOOKUP(AX229,CODES!$A$3:$D$1348,4,FALSE),"X"))&amp;IF(AY229="","",IFERROR(VLOOKUP(AY229,CODES!$A$3:$D$1348,4,FALSE),"X"))</f>
        <v>480</v>
      </c>
      <c r="AN229" s="258">
        <f>SUM(IFERROR(VLOOKUP(AP229,CODES!$A$3:$D$1348,4,FALSE)*BC229,0),IFERROR(VLOOKUP(AQ229,CODES!$A$3:$D$1348,4,FALSE)*BF229,0),IFERROR(VLOOKUP(AR229,CODES!$A$3:$D$1348,4,FALSE)*BI229,0),IFERROR(VLOOKUP(AS229,CODES!$A$3:$D$1348,4,FALSE)*BL229,0),IFERROR(VLOOKUP(AT229,CODES!$A$3:$D$1348,4,FALSE)*BO229,0),IFERROR(VLOOKUP(AU229,CODES!$A$3:$D$1348,4,FALSE)*BR229,0),IFERROR(VLOOKUP(AV229,CODES!$A$3:$D$1348,4,FALSE)*BU229,0),IFERROR(VLOOKUP(AW229,CODES!$A$3:$D$1348,4,FALSE)*BX229,0),IFERROR(VLOOKUP(AX229,CODES!$A$3:$D$1348,4,FALSE)*CA229,0),IFERROR(VLOOKUP(AY229,CODES!$A$3:$D$1348,4,FALSE)*CD229,0))</f>
        <v>480</v>
      </c>
      <c r="AO229" s="258">
        <f>SUM(IFERROR(VLOOKUP(AP229,CODES!$A$3:$D$1348,3,FALSE)*BC229,0),IFERROR(VLOOKUP(AQ229,CODES!$A$3:$D$1348,3,FALSE)*BF229,0),IFERROR(VLOOKUP(AR229,CODES!$A$3:$D$1348,3,FALSE)*BI229,0),IFERROR(VLOOKUP(AS229,CODES!$A$3:$D$1348,3,FALSE)*BL229,0),IFERROR(VLOOKUP(AT229,CODES!$A$3:$D$1348,3,FALSE)*BO229,0),IFERROR(VLOOKUP(AU229,CODES!$A$3:$D$1348,3,FALSE)*BR229,0),IFERROR(VLOOKUP(AV229,CODES!$A$3:$D$1348,3,FALSE)*BU229,0),IFERROR(VLOOKUP(AW229,CODES!$A$3:$D$1348,3,FALSE)*BX229,0),IFERROR(VLOOKUP(AX229,CODES!$A$3:$D$1348,3,FALSE)*CA229,0),IFERROR(VLOOKUP(AY229,CODES!$A$3:$D$1348,3,FALSE)*CD229,0))+B229</f>
        <v>187.10830000000001</v>
      </c>
      <c r="AP229" s="271" t="str">
        <f t="shared" si="103"/>
        <v>PAPFIBER24SCMM</v>
      </c>
      <c r="AQ229" s="271" t="str">
        <f t="shared" si="104"/>
        <v/>
      </c>
      <c r="AR229" s="271" t="str">
        <f t="shared" si="105"/>
        <v/>
      </c>
      <c r="AS229" s="271" t="str">
        <f t="shared" si="106"/>
        <v/>
      </c>
      <c r="AT229" s="271" t="str">
        <f t="shared" si="107"/>
        <v/>
      </c>
      <c r="AU229" s="271" t="str">
        <f t="shared" si="108"/>
        <v/>
      </c>
      <c r="AV229" s="271" t="str">
        <f t="shared" si="109"/>
        <v/>
      </c>
      <c r="AW229" s="271" t="str">
        <f t="shared" si="110"/>
        <v/>
      </c>
      <c r="AX229" s="271" t="str">
        <f t="shared" si="111"/>
        <v/>
      </c>
      <c r="AY229" s="271" t="str">
        <f t="shared" si="112"/>
        <v/>
      </c>
      <c r="AZ229" s="258">
        <f t="shared" si="62"/>
        <v>14</v>
      </c>
      <c r="BA229" s="258">
        <f t="shared" si="63"/>
        <v>15</v>
      </c>
      <c r="BB229" s="258">
        <f t="shared" si="113"/>
        <v>0</v>
      </c>
      <c r="BC229" s="258">
        <f t="shared" si="114"/>
        <v>1</v>
      </c>
      <c r="BD229" s="258">
        <f t="shared" si="66"/>
        <v>15</v>
      </c>
      <c r="BE229" s="258">
        <f t="shared" si="115"/>
        <v>0</v>
      </c>
      <c r="BF229" s="258">
        <f t="shared" si="116"/>
        <v>1</v>
      </c>
      <c r="BG229" s="258">
        <f t="shared" si="69"/>
        <v>15</v>
      </c>
      <c r="BH229" s="258">
        <f t="shared" si="117"/>
        <v>0</v>
      </c>
      <c r="BI229" s="258">
        <f t="shared" si="118"/>
        <v>1</v>
      </c>
      <c r="BJ229" s="258">
        <f t="shared" si="72"/>
        <v>15</v>
      </c>
      <c r="BK229" s="258">
        <f t="shared" si="119"/>
        <v>0</v>
      </c>
      <c r="BL229" s="258">
        <f t="shared" si="120"/>
        <v>1</v>
      </c>
      <c r="BM229" s="258">
        <f t="shared" si="75"/>
        <v>15</v>
      </c>
      <c r="BN229" s="258">
        <f t="shared" si="121"/>
        <v>0</v>
      </c>
      <c r="BO229" s="258">
        <f t="shared" si="122"/>
        <v>1</v>
      </c>
      <c r="BP229" s="258">
        <f t="shared" si="78"/>
        <v>15</v>
      </c>
      <c r="BQ229" s="258">
        <f t="shared" si="123"/>
        <v>0</v>
      </c>
      <c r="BR229" s="258">
        <f t="shared" si="124"/>
        <v>1</v>
      </c>
      <c r="BS229" s="258">
        <f t="shared" si="81"/>
        <v>15</v>
      </c>
      <c r="BT229" s="258">
        <f t="shared" si="125"/>
        <v>0</v>
      </c>
      <c r="BU229" s="258">
        <f t="shared" si="126"/>
        <v>1</v>
      </c>
      <c r="BV229" s="258">
        <f t="shared" si="84"/>
        <v>15</v>
      </c>
      <c r="BW229" s="258">
        <f t="shared" si="127"/>
        <v>0</v>
      </c>
      <c r="BX229" s="258">
        <f t="shared" si="128"/>
        <v>1</v>
      </c>
      <c r="BY229" s="258">
        <f t="shared" si="87"/>
        <v>15</v>
      </c>
      <c r="BZ229" s="258">
        <f t="shared" si="129"/>
        <v>0</v>
      </c>
      <c r="CA229" s="258">
        <f t="shared" si="130"/>
        <v>1</v>
      </c>
      <c r="CB229" s="258">
        <f t="shared" si="90"/>
        <v>15</v>
      </c>
      <c r="CC229" s="258">
        <f t="shared" si="131"/>
        <v>0</v>
      </c>
      <c r="CD229" s="258">
        <f t="shared" si="132"/>
        <v>1</v>
      </c>
    </row>
    <row r="230" spans="1:82">
      <c r="A230" s="258"/>
      <c r="B230" s="258"/>
      <c r="C230" s="259"/>
      <c r="D230" s="258"/>
      <c r="E230" s="258"/>
      <c r="F230" s="258"/>
      <c r="G230" s="258">
        <v>222</v>
      </c>
      <c r="H230" s="743" t="s">
        <v>3988</v>
      </c>
      <c r="I230" s="744"/>
      <c r="J230" s="739" t="s">
        <v>3989</v>
      </c>
      <c r="K230" s="745"/>
      <c r="L230" s="745"/>
      <c r="M230" s="272"/>
      <c r="N230" s="508">
        <f t="shared" si="30"/>
        <v>0</v>
      </c>
      <c r="O230" s="510">
        <f t="shared" si="136"/>
        <v>0</v>
      </c>
      <c r="P230" s="260">
        <f t="shared" si="137"/>
        <v>0</v>
      </c>
      <c r="Q230" s="261">
        <f t="shared" si="138"/>
        <v>0</v>
      </c>
      <c r="R230" s="261">
        <f t="shared" si="96"/>
        <v>0</v>
      </c>
      <c r="S230" s="262"/>
      <c r="T230" s="262"/>
      <c r="U230" s="263">
        <f t="shared" si="35"/>
        <v>1.288</v>
      </c>
      <c r="V230" s="264">
        <f>IF(E230="SP",1,IF(D230="",ExtraMargeMateriaal,(1-VLOOKUP(D230,TabelAankoop[],4,FALSE))))</f>
        <v>1</v>
      </c>
      <c r="W230" s="265">
        <f t="shared" si="36"/>
        <v>0.6885</v>
      </c>
      <c r="X230" s="266">
        <f t="shared" si="37"/>
        <v>1</v>
      </c>
      <c r="Y230" s="267">
        <f t="shared" si="38"/>
        <v>1.46</v>
      </c>
      <c r="Z230" s="267">
        <f t="shared" si="39"/>
        <v>1.1599999999999999</v>
      </c>
      <c r="AA230" s="268">
        <f t="shared" si="40"/>
        <v>0</v>
      </c>
      <c r="AB230" s="456">
        <f t="shared" si="41"/>
        <v>0</v>
      </c>
      <c r="AC230" s="457">
        <f t="shared" si="42"/>
        <v>0</v>
      </c>
      <c r="AD230" s="456">
        <f t="shared" si="43"/>
        <v>0</v>
      </c>
      <c r="AE230" s="458">
        <f t="shared" si="44"/>
        <v>0</v>
      </c>
      <c r="AF230" s="457">
        <f t="shared" si="102"/>
        <v>0</v>
      </c>
      <c r="AG230" s="456">
        <f t="shared" si="46"/>
        <v>0</v>
      </c>
      <c r="AH230" s="457">
        <f t="shared" si="47"/>
        <v>0</v>
      </c>
      <c r="AI230" s="268">
        <f t="shared" si="48"/>
        <v>0</v>
      </c>
      <c r="AJ230" s="269">
        <f t="shared" si="49"/>
        <v>0</v>
      </c>
      <c r="AK230" s="270">
        <f t="shared" si="50"/>
        <v>0</v>
      </c>
      <c r="AL230" s="415">
        <f t="shared" si="51"/>
        <v>0</v>
      </c>
      <c r="AM230" s="259" t="str">
        <f>IF(AP230="","",IFERROR(VLOOKUP(AP230,CODES!$A$3:$D$1348,4,FALSE),"X"))&amp;IF(AQ230="","",IFERROR(VLOOKUP(AQ230,CODES!$A$3:$D$1348,4,FALSE),"X"))&amp;IF(AR230="","",IFERROR(VLOOKUP(AR230,CODES!$A$3:$D$1348,4,FALSE),"X"))&amp;IF(AS230="","",IFERROR(VLOOKUP(AS230,CODES!$A$3:$D$1348,4,FALSE),"X"))&amp;IF(AT230="","",IFERROR(VLOOKUP(AT230,CODES!$A$3:$D$1348,4,FALSE),"X"))&amp;IF(AU230="","",IFERROR(VLOOKUP(AU230,CODES!$A$3:$D$1348,4,FALSE),"X"))&amp;IF(AV230="","",IFERROR(VLOOKUP(AV230,CODES!$A$3:$D$1348,4,FALSE),"X"))&amp;IF(AW230="","",IFERROR(VLOOKUP(AW230,CODES!$A$3:$D$1348,4,FALSE),"X"))&amp;IF(AX230="","",IFERROR(VLOOKUP(AX230,CODES!$A$3:$D$1348,4,FALSE),"X"))&amp;IF(AY230="","",IFERROR(VLOOKUP(AY230,CODES!$A$3:$D$1348,4,FALSE),"X"))</f>
        <v/>
      </c>
      <c r="AN230" s="258">
        <f>SUM(IFERROR(VLOOKUP(AP230,CODES!$A$3:$D$1348,4,FALSE)*BC230,0),IFERROR(VLOOKUP(AQ230,CODES!$A$3:$D$1348,4,FALSE)*BF230,0),IFERROR(VLOOKUP(AR230,CODES!$A$3:$D$1348,4,FALSE)*BI230,0),IFERROR(VLOOKUP(AS230,CODES!$A$3:$D$1348,4,FALSE)*BL230,0),IFERROR(VLOOKUP(AT230,CODES!$A$3:$D$1348,4,FALSE)*BO230,0),IFERROR(VLOOKUP(AU230,CODES!$A$3:$D$1348,4,FALSE)*BR230,0),IFERROR(VLOOKUP(AV230,CODES!$A$3:$D$1348,4,FALSE)*BU230,0),IFERROR(VLOOKUP(AW230,CODES!$A$3:$D$1348,4,FALSE)*BX230,0),IFERROR(VLOOKUP(AX230,CODES!$A$3:$D$1348,4,FALSE)*CA230,0),IFERROR(VLOOKUP(AY230,CODES!$A$3:$D$1348,4,FALSE)*CD230,0))</f>
        <v>0</v>
      </c>
      <c r="AO230" s="258">
        <f>SUM(IFERROR(VLOOKUP(AP230,CODES!$A$3:$D$1348,3,FALSE)*BC230,0),IFERROR(VLOOKUP(AQ230,CODES!$A$3:$D$1348,3,FALSE)*BF230,0),IFERROR(VLOOKUP(AR230,CODES!$A$3:$D$1348,3,FALSE)*BI230,0),IFERROR(VLOOKUP(AS230,CODES!$A$3:$D$1348,3,FALSE)*BL230,0),IFERROR(VLOOKUP(AT230,CODES!$A$3:$D$1348,3,FALSE)*BO230,0),IFERROR(VLOOKUP(AU230,CODES!$A$3:$D$1348,3,FALSE)*BR230,0),IFERROR(VLOOKUP(AV230,CODES!$A$3:$D$1348,3,FALSE)*BU230,0),IFERROR(VLOOKUP(AW230,CODES!$A$3:$D$1348,3,FALSE)*BX230,0),IFERROR(VLOOKUP(AX230,CODES!$A$3:$D$1348,3,FALSE)*CA230,0),IFERROR(VLOOKUP(AY230,CODES!$A$3:$D$1348,3,FALSE)*CD230,0))+B230</f>
        <v>0</v>
      </c>
      <c r="AP230" s="271" t="str">
        <f t="shared" si="103"/>
        <v/>
      </c>
      <c r="AQ230" s="271" t="str">
        <f t="shared" si="104"/>
        <v/>
      </c>
      <c r="AR230" s="271" t="str">
        <f t="shared" si="105"/>
        <v/>
      </c>
      <c r="AS230" s="271" t="str">
        <f t="shared" si="106"/>
        <v/>
      </c>
      <c r="AT230" s="271" t="str">
        <f t="shared" si="107"/>
        <v/>
      </c>
      <c r="AU230" s="271" t="str">
        <f t="shared" si="108"/>
        <v/>
      </c>
      <c r="AV230" s="271" t="str">
        <f t="shared" si="109"/>
        <v/>
      </c>
      <c r="AW230" s="271" t="str">
        <f t="shared" si="110"/>
        <v/>
      </c>
      <c r="AX230" s="271" t="str">
        <f t="shared" si="111"/>
        <v/>
      </c>
      <c r="AY230" s="271" t="str">
        <f t="shared" si="112"/>
        <v/>
      </c>
      <c r="AZ230" s="258">
        <f t="shared" si="62"/>
        <v>0</v>
      </c>
      <c r="BA230" s="258">
        <f t="shared" si="63"/>
        <v>1</v>
      </c>
      <c r="BB230" s="258">
        <f t="shared" si="113"/>
        <v>0</v>
      </c>
      <c r="BC230" s="258">
        <f t="shared" si="114"/>
        <v>1</v>
      </c>
      <c r="BD230" s="258">
        <f t="shared" si="66"/>
        <v>1</v>
      </c>
      <c r="BE230" s="258">
        <f t="shared" si="115"/>
        <v>0</v>
      </c>
      <c r="BF230" s="258">
        <f t="shared" si="116"/>
        <v>1</v>
      </c>
      <c r="BG230" s="258">
        <f t="shared" si="69"/>
        <v>1</v>
      </c>
      <c r="BH230" s="258">
        <f t="shared" si="117"/>
        <v>0</v>
      </c>
      <c r="BI230" s="258">
        <f t="shared" si="118"/>
        <v>1</v>
      </c>
      <c r="BJ230" s="258">
        <f t="shared" si="72"/>
        <v>1</v>
      </c>
      <c r="BK230" s="258">
        <f t="shared" si="119"/>
        <v>0</v>
      </c>
      <c r="BL230" s="258">
        <f t="shared" si="120"/>
        <v>1</v>
      </c>
      <c r="BM230" s="258">
        <f t="shared" si="75"/>
        <v>1</v>
      </c>
      <c r="BN230" s="258">
        <f t="shared" si="121"/>
        <v>0</v>
      </c>
      <c r="BO230" s="258">
        <f t="shared" si="122"/>
        <v>1</v>
      </c>
      <c r="BP230" s="258">
        <f t="shared" si="78"/>
        <v>1</v>
      </c>
      <c r="BQ230" s="258">
        <f t="shared" si="123"/>
        <v>0</v>
      </c>
      <c r="BR230" s="258">
        <f t="shared" si="124"/>
        <v>1</v>
      </c>
      <c r="BS230" s="258">
        <f t="shared" si="81"/>
        <v>1</v>
      </c>
      <c r="BT230" s="258">
        <f t="shared" si="125"/>
        <v>0</v>
      </c>
      <c r="BU230" s="258">
        <f t="shared" si="126"/>
        <v>1</v>
      </c>
      <c r="BV230" s="258">
        <f t="shared" si="84"/>
        <v>1</v>
      </c>
      <c r="BW230" s="258">
        <f t="shared" si="127"/>
        <v>0</v>
      </c>
      <c r="BX230" s="258">
        <f t="shared" si="128"/>
        <v>1</v>
      </c>
      <c r="BY230" s="258">
        <f t="shared" si="87"/>
        <v>1</v>
      </c>
      <c r="BZ230" s="258">
        <f t="shared" si="129"/>
        <v>0</v>
      </c>
      <c r="CA230" s="258">
        <f t="shared" si="130"/>
        <v>1</v>
      </c>
      <c r="CB230" s="258">
        <f t="shared" si="90"/>
        <v>1</v>
      </c>
      <c r="CC230" s="258">
        <f t="shared" si="131"/>
        <v>0</v>
      </c>
      <c r="CD230" s="258">
        <f t="shared" si="132"/>
        <v>1</v>
      </c>
    </row>
    <row r="231" spans="1:82">
      <c r="A231" s="258" t="s">
        <v>3990</v>
      </c>
      <c r="B231" s="258"/>
      <c r="C231" s="259"/>
      <c r="D231" s="258" t="s">
        <v>3963</v>
      </c>
      <c r="E231" s="258"/>
      <c r="F231" s="258"/>
      <c r="G231" s="258">
        <v>223</v>
      </c>
      <c r="H231" s="743" t="s">
        <v>3991</v>
      </c>
      <c r="I231" s="744"/>
      <c r="J231" s="739" t="s">
        <v>3992</v>
      </c>
      <c r="K231" s="745" t="s">
        <v>3491</v>
      </c>
      <c r="L231" s="745" t="s">
        <v>3492</v>
      </c>
      <c r="M231" s="272">
        <v>1</v>
      </c>
      <c r="N231" s="508">
        <f t="shared" si="30"/>
        <v>2141.88</v>
      </c>
      <c r="O231" s="510">
        <f t="shared" si="136"/>
        <v>2141.88</v>
      </c>
      <c r="P231" s="260">
        <f t="shared" si="137"/>
        <v>1617.83</v>
      </c>
      <c r="Q231" s="261">
        <f t="shared" si="138"/>
        <v>120</v>
      </c>
      <c r="R231" s="261">
        <f t="shared" si="96"/>
        <v>0</v>
      </c>
      <c r="S231" s="262"/>
      <c r="T231" s="262"/>
      <c r="U231" s="263">
        <f t="shared" si="35"/>
        <v>1.288</v>
      </c>
      <c r="V231" s="264">
        <f>IF(E231="SP",1,IF(D231="",ExtraMargeMateriaal,(1-VLOOKUP(D231,TabelAankoop[],4,FALSE))))</f>
        <v>0.97</v>
      </c>
      <c r="W231" s="265">
        <f t="shared" si="36"/>
        <v>0.6885</v>
      </c>
      <c r="X231" s="266">
        <f t="shared" si="37"/>
        <v>1</v>
      </c>
      <c r="Y231" s="267">
        <f t="shared" si="38"/>
        <v>1.46</v>
      </c>
      <c r="Z231" s="267">
        <f t="shared" si="39"/>
        <v>1.1599999999999999</v>
      </c>
      <c r="AA231" s="268">
        <f t="shared" si="40"/>
        <v>2141.88</v>
      </c>
      <c r="AB231" s="456">
        <f t="shared" si="41"/>
        <v>1569.3</v>
      </c>
      <c r="AC231" s="457">
        <f t="shared" si="42"/>
        <v>2021.25</v>
      </c>
      <c r="AD231" s="456">
        <f t="shared" si="43"/>
        <v>120.63</v>
      </c>
      <c r="AE231" s="458">
        <f t="shared" si="44"/>
        <v>120</v>
      </c>
      <c r="AF231" s="457">
        <f t="shared" si="102"/>
        <v>2</v>
      </c>
      <c r="AG231" s="456">
        <f t="shared" si="46"/>
        <v>0</v>
      </c>
      <c r="AH231" s="457">
        <f t="shared" si="47"/>
        <v>0</v>
      </c>
      <c r="AI231" s="268">
        <f t="shared" si="48"/>
        <v>1569.2950999999998</v>
      </c>
      <c r="AJ231" s="269">
        <f t="shared" si="49"/>
        <v>2021.2520887999999</v>
      </c>
      <c r="AK231" s="270">
        <f t="shared" si="50"/>
        <v>120.62520000000001</v>
      </c>
      <c r="AL231" s="415">
        <f t="shared" si="51"/>
        <v>0</v>
      </c>
      <c r="AM231" s="259" t="str">
        <f>IF(AP231="","",IFERROR(VLOOKUP(AP231,CODES!$A$3:$D$1348,4,FALSE),"X"))&amp;IF(AQ231="","",IFERROR(VLOOKUP(AQ231,CODES!$A$3:$D$1348,4,FALSE),"X"))&amp;IF(AR231="","",IFERROR(VLOOKUP(AR231,CODES!$A$3:$D$1348,4,FALSE),"X"))&amp;IF(AS231="","",IFERROR(VLOOKUP(AS231,CODES!$A$3:$D$1348,4,FALSE),"X"))&amp;IF(AT231="","",IFERROR(VLOOKUP(AT231,CODES!$A$3:$D$1348,4,FALSE),"X"))&amp;IF(AU231="","",IFERROR(VLOOKUP(AU231,CODES!$A$3:$D$1348,4,FALSE),"X"))&amp;IF(AV231="","",IFERROR(VLOOKUP(AV231,CODES!$A$3:$D$1348,4,FALSE),"X"))&amp;IF(AW231="","",IFERROR(VLOOKUP(AW231,CODES!$A$3:$D$1348,4,FALSE),"X"))&amp;IF(AX231="","",IFERROR(VLOOKUP(AX231,CODES!$A$3:$D$1348,4,FALSE),"X"))&amp;IF(AY231="","",IFERROR(VLOOKUP(AY231,CODES!$A$3:$D$1348,4,FALSE),"X"))</f>
        <v>120</v>
      </c>
      <c r="AN231" s="258">
        <f>SUM(IFERROR(VLOOKUP(AP231,CODES!$A$3:$D$1348,4,FALSE)*BC231,0),IFERROR(VLOOKUP(AQ231,CODES!$A$3:$D$1348,4,FALSE)*BF231,0),IFERROR(VLOOKUP(AR231,CODES!$A$3:$D$1348,4,FALSE)*BI231,0),IFERROR(VLOOKUP(AS231,CODES!$A$3:$D$1348,4,FALSE)*BL231,0),IFERROR(VLOOKUP(AT231,CODES!$A$3:$D$1348,4,FALSE)*BO231,0),IFERROR(VLOOKUP(AU231,CODES!$A$3:$D$1348,4,FALSE)*BR231,0),IFERROR(VLOOKUP(AV231,CODES!$A$3:$D$1348,4,FALSE)*BU231,0),IFERROR(VLOOKUP(AW231,CODES!$A$3:$D$1348,4,FALSE)*BX231,0),IFERROR(VLOOKUP(AX231,CODES!$A$3:$D$1348,4,FALSE)*CA231,0),IFERROR(VLOOKUP(AY231,CODES!$A$3:$D$1348,4,FALSE)*CD231,0))</f>
        <v>120</v>
      </c>
      <c r="AO231" s="258">
        <f>SUM(IFERROR(VLOOKUP(AP231,CODES!$A$3:$D$1348,3,FALSE)*BC231,0),IFERROR(VLOOKUP(AQ231,CODES!$A$3:$D$1348,3,FALSE)*BF231,0),IFERROR(VLOOKUP(AR231,CODES!$A$3:$D$1348,3,FALSE)*BI231,0),IFERROR(VLOOKUP(AS231,CODES!$A$3:$D$1348,3,FALSE)*BL231,0),IFERROR(VLOOKUP(AT231,CODES!$A$3:$D$1348,3,FALSE)*BO231,0),IFERROR(VLOOKUP(AU231,CODES!$A$3:$D$1348,3,FALSE)*BR231,0),IFERROR(VLOOKUP(AV231,CODES!$A$3:$D$1348,3,FALSE)*BU231,0),IFERROR(VLOOKUP(AW231,CODES!$A$3:$D$1348,3,FALSE)*BX231,0),IFERROR(VLOOKUP(AX231,CODES!$A$3:$D$1348,3,FALSE)*CA231,0),IFERROR(VLOOKUP(AY231,CODES!$A$3:$D$1348,3,FALSE)*CD231,0))+B231</f>
        <v>1617.83</v>
      </c>
      <c r="AP231" s="271" t="str">
        <f t="shared" si="103"/>
        <v>SK42</v>
      </c>
      <c r="AQ231" s="271" t="str">
        <f t="shared" si="104"/>
        <v/>
      </c>
      <c r="AR231" s="271" t="str">
        <f t="shared" si="105"/>
        <v/>
      </c>
      <c r="AS231" s="271" t="str">
        <f t="shared" si="106"/>
        <v/>
      </c>
      <c r="AT231" s="271" t="str">
        <f t="shared" si="107"/>
        <v/>
      </c>
      <c r="AU231" s="271" t="str">
        <f t="shared" si="108"/>
        <v/>
      </c>
      <c r="AV231" s="271" t="str">
        <f t="shared" si="109"/>
        <v/>
      </c>
      <c r="AW231" s="271" t="str">
        <f t="shared" si="110"/>
        <v/>
      </c>
      <c r="AX231" s="271" t="str">
        <f t="shared" si="111"/>
        <v/>
      </c>
      <c r="AY231" s="271" t="str">
        <f t="shared" si="112"/>
        <v/>
      </c>
      <c r="AZ231" s="258">
        <f t="shared" si="62"/>
        <v>4</v>
      </c>
      <c r="BA231" s="258">
        <f t="shared" si="63"/>
        <v>5</v>
      </c>
      <c r="BB231" s="258">
        <f t="shared" si="113"/>
        <v>0</v>
      </c>
      <c r="BC231" s="258">
        <f t="shared" si="114"/>
        <v>1</v>
      </c>
      <c r="BD231" s="258">
        <f t="shared" si="66"/>
        <v>5</v>
      </c>
      <c r="BE231" s="258">
        <f t="shared" si="115"/>
        <v>0</v>
      </c>
      <c r="BF231" s="258">
        <f t="shared" si="116"/>
        <v>1</v>
      </c>
      <c r="BG231" s="258">
        <f t="shared" si="69"/>
        <v>5</v>
      </c>
      <c r="BH231" s="258">
        <f t="shared" si="117"/>
        <v>0</v>
      </c>
      <c r="BI231" s="258">
        <f t="shared" si="118"/>
        <v>1</v>
      </c>
      <c r="BJ231" s="258">
        <f t="shared" si="72"/>
        <v>5</v>
      </c>
      <c r="BK231" s="258">
        <f t="shared" si="119"/>
        <v>0</v>
      </c>
      <c r="BL231" s="258">
        <f t="shared" si="120"/>
        <v>1</v>
      </c>
      <c r="BM231" s="258">
        <f t="shared" si="75"/>
        <v>5</v>
      </c>
      <c r="BN231" s="258">
        <f t="shared" si="121"/>
        <v>0</v>
      </c>
      <c r="BO231" s="258">
        <f t="shared" si="122"/>
        <v>1</v>
      </c>
      <c r="BP231" s="258">
        <f t="shared" si="78"/>
        <v>5</v>
      </c>
      <c r="BQ231" s="258">
        <f t="shared" si="123"/>
        <v>0</v>
      </c>
      <c r="BR231" s="258">
        <f t="shared" si="124"/>
        <v>1</v>
      </c>
      <c r="BS231" s="258">
        <f t="shared" si="81"/>
        <v>5</v>
      </c>
      <c r="BT231" s="258">
        <f t="shared" si="125"/>
        <v>0</v>
      </c>
      <c r="BU231" s="258">
        <f t="shared" si="126"/>
        <v>1</v>
      </c>
      <c r="BV231" s="258">
        <f t="shared" si="84"/>
        <v>5</v>
      </c>
      <c r="BW231" s="258">
        <f t="shared" si="127"/>
        <v>0</v>
      </c>
      <c r="BX231" s="258">
        <f t="shared" si="128"/>
        <v>1</v>
      </c>
      <c r="BY231" s="258">
        <f t="shared" si="87"/>
        <v>5</v>
      </c>
      <c r="BZ231" s="258">
        <f t="shared" si="129"/>
        <v>0</v>
      </c>
      <c r="CA231" s="258">
        <f t="shared" si="130"/>
        <v>1</v>
      </c>
      <c r="CB231" s="258">
        <f t="shared" si="90"/>
        <v>5</v>
      </c>
      <c r="CC231" s="258">
        <f t="shared" si="131"/>
        <v>0</v>
      </c>
      <c r="CD231" s="258">
        <f t="shared" si="132"/>
        <v>1</v>
      </c>
    </row>
    <row r="232" spans="1:82">
      <c r="A232" s="258" t="s">
        <v>3993</v>
      </c>
      <c r="B232" s="258"/>
      <c r="C232" s="259"/>
      <c r="D232" s="258" t="s">
        <v>3963</v>
      </c>
      <c r="E232" s="258"/>
      <c r="F232" s="258"/>
      <c r="G232" s="258">
        <v>224</v>
      </c>
      <c r="H232" s="743" t="s">
        <v>3994</v>
      </c>
      <c r="I232" s="744"/>
      <c r="J232" s="739" t="s">
        <v>3995</v>
      </c>
      <c r="K232" s="745" t="s">
        <v>3491</v>
      </c>
      <c r="L232" s="745" t="s">
        <v>3492</v>
      </c>
      <c r="M232" s="272">
        <v>1</v>
      </c>
      <c r="N232" s="508">
        <f t="shared" si="30"/>
        <v>611.71</v>
      </c>
      <c r="O232" s="510">
        <f t="shared" si="136"/>
        <v>611.71</v>
      </c>
      <c r="P232" s="260">
        <f t="shared" si="137"/>
        <v>393.07000000000005</v>
      </c>
      <c r="Q232" s="261">
        <f t="shared" si="138"/>
        <v>120</v>
      </c>
      <c r="R232" s="261">
        <f t="shared" si="96"/>
        <v>0</v>
      </c>
      <c r="S232" s="262"/>
      <c r="T232" s="262"/>
      <c r="U232" s="263">
        <f t="shared" si="35"/>
        <v>1.288</v>
      </c>
      <c r="V232" s="264">
        <f>IF(E232="SP",1,IF(D232="",ExtraMargeMateriaal,(1-VLOOKUP(D232,TabelAankoop[],4,FALSE))))</f>
        <v>0.97</v>
      </c>
      <c r="W232" s="265">
        <f t="shared" si="36"/>
        <v>0.6885</v>
      </c>
      <c r="X232" s="266">
        <f t="shared" si="37"/>
        <v>1</v>
      </c>
      <c r="Y232" s="267">
        <f t="shared" si="38"/>
        <v>1.46</v>
      </c>
      <c r="Z232" s="267">
        <f t="shared" si="39"/>
        <v>1.1599999999999999</v>
      </c>
      <c r="AA232" s="268">
        <f t="shared" si="40"/>
        <v>611.71</v>
      </c>
      <c r="AB232" s="456">
        <f t="shared" si="41"/>
        <v>381.28</v>
      </c>
      <c r="AC232" s="457">
        <f t="shared" si="42"/>
        <v>491.09</v>
      </c>
      <c r="AD232" s="456">
        <f t="shared" si="43"/>
        <v>120.63</v>
      </c>
      <c r="AE232" s="458">
        <f t="shared" si="44"/>
        <v>120</v>
      </c>
      <c r="AF232" s="457">
        <f t="shared" si="102"/>
        <v>2</v>
      </c>
      <c r="AG232" s="456">
        <f t="shared" si="46"/>
        <v>0</v>
      </c>
      <c r="AH232" s="457">
        <f t="shared" si="47"/>
        <v>0</v>
      </c>
      <c r="AI232" s="268">
        <f t="shared" si="48"/>
        <v>381.27790000000005</v>
      </c>
      <c r="AJ232" s="269">
        <f t="shared" si="49"/>
        <v>491.08593520000005</v>
      </c>
      <c r="AK232" s="270">
        <f t="shared" si="50"/>
        <v>120.62520000000001</v>
      </c>
      <c r="AL232" s="415">
        <f t="shared" si="51"/>
        <v>0</v>
      </c>
      <c r="AM232" s="259" t="str">
        <f>IF(AP232="","",IFERROR(VLOOKUP(AP232,CODES!$A$3:$D$1348,4,FALSE),"X"))&amp;IF(AQ232="","",IFERROR(VLOOKUP(AQ232,CODES!$A$3:$D$1348,4,FALSE),"X"))&amp;IF(AR232="","",IFERROR(VLOOKUP(AR232,CODES!$A$3:$D$1348,4,FALSE),"X"))&amp;IF(AS232="","",IFERROR(VLOOKUP(AS232,CODES!$A$3:$D$1348,4,FALSE),"X"))&amp;IF(AT232="","",IFERROR(VLOOKUP(AT232,CODES!$A$3:$D$1348,4,FALSE),"X"))&amp;IF(AU232="","",IFERROR(VLOOKUP(AU232,CODES!$A$3:$D$1348,4,FALSE),"X"))&amp;IF(AV232="","",IFERROR(VLOOKUP(AV232,CODES!$A$3:$D$1348,4,FALSE),"X"))&amp;IF(AW232="","",IFERROR(VLOOKUP(AW232,CODES!$A$3:$D$1348,4,FALSE),"X"))&amp;IF(AX232="","",IFERROR(VLOOKUP(AX232,CODES!$A$3:$D$1348,4,FALSE),"X"))&amp;IF(AY232="","",IFERROR(VLOOKUP(AY232,CODES!$A$3:$D$1348,4,FALSE),"X"))</f>
        <v>120</v>
      </c>
      <c r="AN232" s="258">
        <f>SUM(IFERROR(VLOOKUP(AP232,CODES!$A$3:$D$1348,4,FALSE)*BC232,0),IFERROR(VLOOKUP(AQ232,CODES!$A$3:$D$1348,4,FALSE)*BF232,0),IFERROR(VLOOKUP(AR232,CODES!$A$3:$D$1348,4,FALSE)*BI232,0),IFERROR(VLOOKUP(AS232,CODES!$A$3:$D$1348,4,FALSE)*BL232,0),IFERROR(VLOOKUP(AT232,CODES!$A$3:$D$1348,4,FALSE)*BO232,0),IFERROR(VLOOKUP(AU232,CODES!$A$3:$D$1348,4,FALSE)*BR232,0),IFERROR(VLOOKUP(AV232,CODES!$A$3:$D$1348,4,FALSE)*BU232,0),IFERROR(VLOOKUP(AW232,CODES!$A$3:$D$1348,4,FALSE)*BX232,0),IFERROR(VLOOKUP(AX232,CODES!$A$3:$D$1348,4,FALSE)*CA232,0),IFERROR(VLOOKUP(AY232,CODES!$A$3:$D$1348,4,FALSE)*CD232,0))</f>
        <v>120</v>
      </c>
      <c r="AO232" s="258">
        <f>SUM(IFERROR(VLOOKUP(AP232,CODES!$A$3:$D$1348,3,FALSE)*BC232,0),IFERROR(VLOOKUP(AQ232,CODES!$A$3:$D$1348,3,FALSE)*BF232,0),IFERROR(VLOOKUP(AR232,CODES!$A$3:$D$1348,3,FALSE)*BI232,0),IFERROR(VLOOKUP(AS232,CODES!$A$3:$D$1348,3,FALSE)*BL232,0),IFERROR(VLOOKUP(AT232,CODES!$A$3:$D$1348,3,FALSE)*BO232,0),IFERROR(VLOOKUP(AU232,CODES!$A$3:$D$1348,3,FALSE)*BR232,0),IFERROR(VLOOKUP(AV232,CODES!$A$3:$D$1348,3,FALSE)*BU232,0),IFERROR(VLOOKUP(AW232,CODES!$A$3:$D$1348,3,FALSE)*BX232,0),IFERROR(VLOOKUP(AX232,CODES!$A$3:$D$1348,3,FALSE)*CA232,0),IFERROR(VLOOKUP(AY232,CODES!$A$3:$D$1348,3,FALSE)*CD232,0))+B232</f>
        <v>393.07000000000005</v>
      </c>
      <c r="AP232" s="271" t="str">
        <f t="shared" si="103"/>
        <v>PKW12</v>
      </c>
      <c r="AQ232" s="271" t="str">
        <f t="shared" si="104"/>
        <v/>
      </c>
      <c r="AR232" s="271" t="str">
        <f t="shared" si="105"/>
        <v/>
      </c>
      <c r="AS232" s="271" t="str">
        <f t="shared" si="106"/>
        <v/>
      </c>
      <c r="AT232" s="271" t="str">
        <f t="shared" si="107"/>
        <v/>
      </c>
      <c r="AU232" s="271" t="str">
        <f t="shared" si="108"/>
        <v/>
      </c>
      <c r="AV232" s="271" t="str">
        <f t="shared" si="109"/>
        <v/>
      </c>
      <c r="AW232" s="271" t="str">
        <f t="shared" si="110"/>
        <v/>
      </c>
      <c r="AX232" s="271" t="str">
        <f t="shared" si="111"/>
        <v/>
      </c>
      <c r="AY232" s="271" t="str">
        <f t="shared" si="112"/>
        <v/>
      </c>
      <c r="AZ232" s="258">
        <f t="shared" si="62"/>
        <v>5</v>
      </c>
      <c r="BA232" s="258">
        <f t="shared" si="63"/>
        <v>6</v>
      </c>
      <c r="BB232" s="258">
        <f t="shared" si="113"/>
        <v>0</v>
      </c>
      <c r="BC232" s="258">
        <f t="shared" si="114"/>
        <v>1</v>
      </c>
      <c r="BD232" s="258">
        <f t="shared" si="66"/>
        <v>6</v>
      </c>
      <c r="BE232" s="258">
        <f t="shared" si="115"/>
        <v>0</v>
      </c>
      <c r="BF232" s="258">
        <f t="shared" si="116"/>
        <v>1</v>
      </c>
      <c r="BG232" s="258">
        <f t="shared" si="69"/>
        <v>6</v>
      </c>
      <c r="BH232" s="258">
        <f t="shared" si="117"/>
        <v>0</v>
      </c>
      <c r="BI232" s="258">
        <f t="shared" si="118"/>
        <v>1</v>
      </c>
      <c r="BJ232" s="258">
        <f t="shared" si="72"/>
        <v>6</v>
      </c>
      <c r="BK232" s="258">
        <f t="shared" si="119"/>
        <v>0</v>
      </c>
      <c r="BL232" s="258">
        <f t="shared" si="120"/>
        <v>1</v>
      </c>
      <c r="BM232" s="258">
        <f t="shared" si="75"/>
        <v>6</v>
      </c>
      <c r="BN232" s="258">
        <f t="shared" si="121"/>
        <v>0</v>
      </c>
      <c r="BO232" s="258">
        <f t="shared" si="122"/>
        <v>1</v>
      </c>
      <c r="BP232" s="258">
        <f t="shared" si="78"/>
        <v>6</v>
      </c>
      <c r="BQ232" s="258">
        <f t="shared" si="123"/>
        <v>0</v>
      </c>
      <c r="BR232" s="258">
        <f t="shared" si="124"/>
        <v>1</v>
      </c>
      <c r="BS232" s="258">
        <f t="shared" si="81"/>
        <v>6</v>
      </c>
      <c r="BT232" s="258">
        <f t="shared" si="125"/>
        <v>0</v>
      </c>
      <c r="BU232" s="258">
        <f t="shared" si="126"/>
        <v>1</v>
      </c>
      <c r="BV232" s="258">
        <f t="shared" si="84"/>
        <v>6</v>
      </c>
      <c r="BW232" s="258">
        <f t="shared" si="127"/>
        <v>0</v>
      </c>
      <c r="BX232" s="258">
        <f t="shared" si="128"/>
        <v>1</v>
      </c>
      <c r="BY232" s="258">
        <f t="shared" si="87"/>
        <v>6</v>
      </c>
      <c r="BZ232" s="258">
        <f t="shared" si="129"/>
        <v>0</v>
      </c>
      <c r="CA232" s="258">
        <f t="shared" si="130"/>
        <v>1</v>
      </c>
      <c r="CB232" s="258">
        <f t="shared" si="90"/>
        <v>6</v>
      </c>
      <c r="CC232" s="258">
        <f t="shared" si="131"/>
        <v>0</v>
      </c>
      <c r="CD232" s="258">
        <f t="shared" si="132"/>
        <v>1</v>
      </c>
    </row>
    <row r="233" spans="1:82">
      <c r="A233" s="258"/>
      <c r="B233" s="258"/>
      <c r="C233" s="259"/>
      <c r="D233" s="258"/>
      <c r="E233" s="258"/>
      <c r="F233" s="258"/>
      <c r="G233" s="258">
        <v>225</v>
      </c>
      <c r="H233" s="743" t="s">
        <v>3996</v>
      </c>
      <c r="I233" s="744"/>
      <c r="J233" s="739" t="s">
        <v>3997</v>
      </c>
      <c r="K233" s="745"/>
      <c r="L233" s="745"/>
      <c r="M233" s="272"/>
      <c r="N233" s="508">
        <f t="shared" si="30"/>
        <v>0</v>
      </c>
      <c r="O233" s="510">
        <f t="shared" si="136"/>
        <v>0</v>
      </c>
      <c r="P233" s="260">
        <f t="shared" si="137"/>
        <v>0</v>
      </c>
      <c r="Q233" s="261">
        <f t="shared" si="138"/>
        <v>0</v>
      </c>
      <c r="R233" s="261">
        <f t="shared" si="96"/>
        <v>0</v>
      </c>
      <c r="S233" s="262"/>
      <c r="T233" s="262"/>
      <c r="U233" s="263">
        <f t="shared" si="35"/>
        <v>1.288</v>
      </c>
      <c r="V233" s="264">
        <f>IF(E233="SP",1,IF(D233="",ExtraMargeMateriaal,(1-VLOOKUP(D233,TabelAankoop[],4,FALSE))))</f>
        <v>1</v>
      </c>
      <c r="W233" s="265">
        <f t="shared" si="36"/>
        <v>0.6885</v>
      </c>
      <c r="X233" s="266">
        <f t="shared" si="37"/>
        <v>1</v>
      </c>
      <c r="Y233" s="267">
        <f t="shared" si="38"/>
        <v>1.46</v>
      </c>
      <c r="Z233" s="267">
        <f t="shared" si="39"/>
        <v>1.1599999999999999</v>
      </c>
      <c r="AA233" s="268">
        <f t="shared" si="40"/>
        <v>0</v>
      </c>
      <c r="AB233" s="456">
        <f t="shared" si="41"/>
        <v>0</v>
      </c>
      <c r="AC233" s="457">
        <f t="shared" si="42"/>
        <v>0</v>
      </c>
      <c r="AD233" s="456">
        <f t="shared" si="43"/>
        <v>0</v>
      </c>
      <c r="AE233" s="458">
        <f t="shared" si="44"/>
        <v>0</v>
      </c>
      <c r="AF233" s="457">
        <f t="shared" si="102"/>
        <v>0</v>
      </c>
      <c r="AG233" s="456">
        <f t="shared" si="46"/>
        <v>0</v>
      </c>
      <c r="AH233" s="457">
        <f t="shared" si="47"/>
        <v>0</v>
      </c>
      <c r="AI233" s="268">
        <f t="shared" si="48"/>
        <v>0</v>
      </c>
      <c r="AJ233" s="269">
        <f t="shared" si="49"/>
        <v>0</v>
      </c>
      <c r="AK233" s="270">
        <f t="shared" si="50"/>
        <v>0</v>
      </c>
      <c r="AL233" s="415">
        <f t="shared" si="51"/>
        <v>0</v>
      </c>
      <c r="AM233" s="259" t="str">
        <f>IF(AP233="","",IFERROR(VLOOKUP(AP233,CODES!$A$3:$D$1348,4,FALSE),"X"))&amp;IF(AQ233="","",IFERROR(VLOOKUP(AQ233,CODES!$A$3:$D$1348,4,FALSE),"X"))&amp;IF(AR233="","",IFERROR(VLOOKUP(AR233,CODES!$A$3:$D$1348,4,FALSE),"X"))&amp;IF(AS233="","",IFERROR(VLOOKUP(AS233,CODES!$A$3:$D$1348,4,FALSE),"X"))&amp;IF(AT233="","",IFERROR(VLOOKUP(AT233,CODES!$A$3:$D$1348,4,FALSE),"X"))&amp;IF(AU233="","",IFERROR(VLOOKUP(AU233,CODES!$A$3:$D$1348,4,FALSE),"X"))&amp;IF(AV233="","",IFERROR(VLOOKUP(AV233,CODES!$A$3:$D$1348,4,FALSE),"X"))&amp;IF(AW233="","",IFERROR(VLOOKUP(AW233,CODES!$A$3:$D$1348,4,FALSE),"X"))&amp;IF(AX233="","",IFERROR(VLOOKUP(AX233,CODES!$A$3:$D$1348,4,FALSE),"X"))&amp;IF(AY233="","",IFERROR(VLOOKUP(AY233,CODES!$A$3:$D$1348,4,FALSE),"X"))</f>
        <v/>
      </c>
      <c r="AN233" s="258">
        <f>SUM(IFERROR(VLOOKUP(AP233,CODES!$A$3:$D$1348,4,FALSE)*BC233,0),IFERROR(VLOOKUP(AQ233,CODES!$A$3:$D$1348,4,FALSE)*BF233,0),IFERROR(VLOOKUP(AR233,CODES!$A$3:$D$1348,4,FALSE)*BI233,0),IFERROR(VLOOKUP(AS233,CODES!$A$3:$D$1348,4,FALSE)*BL233,0),IFERROR(VLOOKUP(AT233,CODES!$A$3:$D$1348,4,FALSE)*BO233,0),IFERROR(VLOOKUP(AU233,CODES!$A$3:$D$1348,4,FALSE)*BR233,0),IFERROR(VLOOKUP(AV233,CODES!$A$3:$D$1348,4,FALSE)*BU233,0),IFERROR(VLOOKUP(AW233,CODES!$A$3:$D$1348,4,FALSE)*BX233,0),IFERROR(VLOOKUP(AX233,CODES!$A$3:$D$1348,4,FALSE)*CA233,0),IFERROR(VLOOKUP(AY233,CODES!$A$3:$D$1348,4,FALSE)*CD233,0))</f>
        <v>0</v>
      </c>
      <c r="AO233" s="258">
        <f>SUM(IFERROR(VLOOKUP(AP233,CODES!$A$3:$D$1348,3,FALSE)*BC233,0),IFERROR(VLOOKUP(AQ233,CODES!$A$3:$D$1348,3,FALSE)*BF233,0),IFERROR(VLOOKUP(AR233,CODES!$A$3:$D$1348,3,FALSE)*BI233,0),IFERROR(VLOOKUP(AS233,CODES!$A$3:$D$1348,3,FALSE)*BL233,0),IFERROR(VLOOKUP(AT233,CODES!$A$3:$D$1348,3,FALSE)*BO233,0),IFERROR(VLOOKUP(AU233,CODES!$A$3:$D$1348,3,FALSE)*BR233,0),IFERROR(VLOOKUP(AV233,CODES!$A$3:$D$1348,3,FALSE)*BU233,0),IFERROR(VLOOKUP(AW233,CODES!$A$3:$D$1348,3,FALSE)*BX233,0),IFERROR(VLOOKUP(AX233,CODES!$A$3:$D$1348,3,FALSE)*CA233,0),IFERROR(VLOOKUP(AY233,CODES!$A$3:$D$1348,3,FALSE)*CD233,0))+B233</f>
        <v>0</v>
      </c>
      <c r="AP233" s="271" t="str">
        <f t="shared" si="103"/>
        <v/>
      </c>
      <c r="AQ233" s="271" t="str">
        <f t="shared" si="104"/>
        <v/>
      </c>
      <c r="AR233" s="271" t="str">
        <f t="shared" si="105"/>
        <v/>
      </c>
      <c r="AS233" s="271" t="str">
        <f t="shared" si="106"/>
        <v/>
      </c>
      <c r="AT233" s="271" t="str">
        <f t="shared" si="107"/>
        <v/>
      </c>
      <c r="AU233" s="271" t="str">
        <f t="shared" si="108"/>
        <v/>
      </c>
      <c r="AV233" s="271" t="str">
        <f t="shared" si="109"/>
        <v/>
      </c>
      <c r="AW233" s="271" t="str">
        <f t="shared" si="110"/>
        <v/>
      </c>
      <c r="AX233" s="271" t="str">
        <f t="shared" si="111"/>
        <v/>
      </c>
      <c r="AY233" s="271" t="str">
        <f t="shared" si="112"/>
        <v/>
      </c>
      <c r="AZ233" s="258">
        <f t="shared" si="62"/>
        <v>0</v>
      </c>
      <c r="BA233" s="258">
        <f t="shared" si="63"/>
        <v>1</v>
      </c>
      <c r="BB233" s="258">
        <f t="shared" si="113"/>
        <v>0</v>
      </c>
      <c r="BC233" s="258">
        <f t="shared" si="114"/>
        <v>1</v>
      </c>
      <c r="BD233" s="258">
        <f t="shared" si="66"/>
        <v>1</v>
      </c>
      <c r="BE233" s="258">
        <f t="shared" si="115"/>
        <v>0</v>
      </c>
      <c r="BF233" s="258">
        <f t="shared" si="116"/>
        <v>1</v>
      </c>
      <c r="BG233" s="258">
        <f t="shared" si="69"/>
        <v>1</v>
      </c>
      <c r="BH233" s="258">
        <f t="shared" si="117"/>
        <v>0</v>
      </c>
      <c r="BI233" s="258">
        <f t="shared" si="118"/>
        <v>1</v>
      </c>
      <c r="BJ233" s="258">
        <f t="shared" si="72"/>
        <v>1</v>
      </c>
      <c r="BK233" s="258">
        <f t="shared" si="119"/>
        <v>0</v>
      </c>
      <c r="BL233" s="258">
        <f t="shared" si="120"/>
        <v>1</v>
      </c>
      <c r="BM233" s="258">
        <f t="shared" si="75"/>
        <v>1</v>
      </c>
      <c r="BN233" s="258">
        <f t="shared" si="121"/>
        <v>0</v>
      </c>
      <c r="BO233" s="258">
        <f t="shared" si="122"/>
        <v>1</v>
      </c>
      <c r="BP233" s="258">
        <f t="shared" si="78"/>
        <v>1</v>
      </c>
      <c r="BQ233" s="258">
        <f t="shared" si="123"/>
        <v>0</v>
      </c>
      <c r="BR233" s="258">
        <f t="shared" si="124"/>
        <v>1</v>
      </c>
      <c r="BS233" s="258">
        <f t="shared" si="81"/>
        <v>1</v>
      </c>
      <c r="BT233" s="258">
        <f t="shared" si="125"/>
        <v>0</v>
      </c>
      <c r="BU233" s="258">
        <f t="shared" si="126"/>
        <v>1</v>
      </c>
      <c r="BV233" s="258">
        <f t="shared" si="84"/>
        <v>1</v>
      </c>
      <c r="BW233" s="258">
        <f t="shared" si="127"/>
        <v>0</v>
      </c>
      <c r="BX233" s="258">
        <f t="shared" si="128"/>
        <v>1</v>
      </c>
      <c r="BY233" s="258">
        <f t="shared" si="87"/>
        <v>1</v>
      </c>
      <c r="BZ233" s="258">
        <f t="shared" si="129"/>
        <v>0</v>
      </c>
      <c r="CA233" s="258">
        <f t="shared" si="130"/>
        <v>1</v>
      </c>
      <c r="CB233" s="258">
        <f t="shared" si="90"/>
        <v>1</v>
      </c>
      <c r="CC233" s="258">
        <f t="shared" si="131"/>
        <v>0</v>
      </c>
      <c r="CD233" s="258">
        <f t="shared" si="132"/>
        <v>1</v>
      </c>
    </row>
    <row r="234" spans="1:82">
      <c r="A234" s="258" t="s">
        <v>3998</v>
      </c>
      <c r="B234" s="258"/>
      <c r="C234" s="259"/>
      <c r="D234" s="258" t="s">
        <v>3963</v>
      </c>
      <c r="E234" s="258"/>
      <c r="F234" s="258"/>
      <c r="G234" s="258">
        <v>226</v>
      </c>
      <c r="H234" s="743" t="s">
        <v>3999</v>
      </c>
      <c r="I234" s="744"/>
      <c r="J234" s="739" t="s">
        <v>4000</v>
      </c>
      <c r="K234" s="745" t="s">
        <v>3491</v>
      </c>
      <c r="L234" s="745" t="s">
        <v>3492</v>
      </c>
      <c r="M234" s="272">
        <v>1</v>
      </c>
      <c r="N234" s="508">
        <f t="shared" si="30"/>
        <v>5818.82</v>
      </c>
      <c r="O234" s="510">
        <f t="shared" si="136"/>
        <v>5818.82</v>
      </c>
      <c r="P234" s="260">
        <f t="shared" si="137"/>
        <v>2376.4544999999998</v>
      </c>
      <c r="Q234" s="261">
        <f t="shared" si="138"/>
        <v>2835</v>
      </c>
      <c r="R234" s="261">
        <f t="shared" si="96"/>
        <v>0</v>
      </c>
      <c r="S234" s="262"/>
      <c r="T234" s="262"/>
      <c r="U234" s="263">
        <f t="shared" si="35"/>
        <v>1.288</v>
      </c>
      <c r="V234" s="264">
        <f>IF(E234="SP",1,IF(D234="",ExtraMargeMateriaal,(1-VLOOKUP(D234,TabelAankoop[],4,FALSE))))</f>
        <v>0.97</v>
      </c>
      <c r="W234" s="265">
        <f t="shared" si="36"/>
        <v>0.6885</v>
      </c>
      <c r="X234" s="266">
        <f t="shared" si="37"/>
        <v>1</v>
      </c>
      <c r="Y234" s="267">
        <f t="shared" si="38"/>
        <v>1.46</v>
      </c>
      <c r="Z234" s="267">
        <f t="shared" si="39"/>
        <v>1.1599999999999999</v>
      </c>
      <c r="AA234" s="268">
        <f t="shared" si="40"/>
        <v>5818.82</v>
      </c>
      <c r="AB234" s="456">
        <f t="shared" si="41"/>
        <v>2305.16</v>
      </c>
      <c r="AC234" s="457">
        <f t="shared" si="42"/>
        <v>2969.05</v>
      </c>
      <c r="AD234" s="456">
        <f t="shared" si="43"/>
        <v>2849.77</v>
      </c>
      <c r="AE234" s="458">
        <f t="shared" si="44"/>
        <v>2835</v>
      </c>
      <c r="AF234" s="457">
        <f t="shared" si="102"/>
        <v>47.25</v>
      </c>
      <c r="AG234" s="456">
        <f t="shared" si="46"/>
        <v>0</v>
      </c>
      <c r="AH234" s="457">
        <f t="shared" si="47"/>
        <v>0</v>
      </c>
      <c r="AI234" s="268">
        <f t="shared" si="48"/>
        <v>2305.1608649999998</v>
      </c>
      <c r="AJ234" s="269">
        <f t="shared" si="49"/>
        <v>2969.0471941199999</v>
      </c>
      <c r="AK234" s="270">
        <f t="shared" si="50"/>
        <v>2849.7703499999998</v>
      </c>
      <c r="AL234" s="415">
        <f t="shared" si="51"/>
        <v>0</v>
      </c>
      <c r="AM234" s="259" t="str">
        <f>IF(AP234="","",IFERROR(VLOOKUP(AP234,CODES!$A$3:$D$1348,4,FALSE),"X"))&amp;IF(AQ234="","",IFERROR(VLOOKUP(AQ234,CODES!$A$3:$D$1348,4,FALSE),"X"))&amp;IF(AR234="","",IFERROR(VLOOKUP(AR234,CODES!$A$3:$D$1348,4,FALSE),"X"))&amp;IF(AS234="","",IFERROR(VLOOKUP(AS234,CODES!$A$3:$D$1348,4,FALSE),"X"))&amp;IF(AT234="","",IFERROR(VLOOKUP(AT234,CODES!$A$3:$D$1348,4,FALSE),"X"))&amp;IF(AU234="","",IFERROR(VLOOKUP(AU234,CODES!$A$3:$D$1348,4,FALSE),"X"))&amp;IF(AV234="","",IFERROR(VLOOKUP(AV234,CODES!$A$3:$D$1348,4,FALSE),"X"))&amp;IF(AW234="","",IFERROR(VLOOKUP(AW234,CODES!$A$3:$D$1348,4,FALSE),"X"))&amp;IF(AX234="","",IFERROR(VLOOKUP(AX234,CODES!$A$3:$D$1348,4,FALSE),"X"))&amp;IF(AY234="","",IFERROR(VLOOKUP(AY234,CODES!$A$3:$D$1348,4,FALSE),"X"))</f>
        <v>23,53,5</v>
      </c>
      <c r="AN234" s="258">
        <f>SUM(IFERROR(VLOOKUP(AP234,CODES!$A$3:$D$1348,4,FALSE)*BC234,0),IFERROR(VLOOKUP(AQ234,CODES!$A$3:$D$1348,4,FALSE)*BF234,0),IFERROR(VLOOKUP(AR234,CODES!$A$3:$D$1348,4,FALSE)*BI234,0),IFERROR(VLOOKUP(AS234,CODES!$A$3:$D$1348,4,FALSE)*BL234,0),IFERROR(VLOOKUP(AT234,CODES!$A$3:$D$1348,4,FALSE)*BO234,0),IFERROR(VLOOKUP(AU234,CODES!$A$3:$D$1348,4,FALSE)*BR234,0),IFERROR(VLOOKUP(AV234,CODES!$A$3:$D$1348,4,FALSE)*BU234,0),IFERROR(VLOOKUP(AW234,CODES!$A$3:$D$1348,4,FALSE)*BX234,0),IFERROR(VLOOKUP(AX234,CODES!$A$3:$D$1348,4,FALSE)*CA234,0),IFERROR(VLOOKUP(AY234,CODES!$A$3:$D$1348,4,FALSE)*CD234,0))</f>
        <v>2835</v>
      </c>
      <c r="AO234" s="258">
        <f>SUM(IFERROR(VLOOKUP(AP234,CODES!$A$3:$D$1348,3,FALSE)*BC234,0),IFERROR(VLOOKUP(AQ234,CODES!$A$3:$D$1348,3,FALSE)*BF234,0),IFERROR(VLOOKUP(AR234,CODES!$A$3:$D$1348,3,FALSE)*BI234,0),IFERROR(VLOOKUP(AS234,CODES!$A$3:$D$1348,3,FALSE)*BL234,0),IFERROR(VLOOKUP(AT234,CODES!$A$3:$D$1348,3,FALSE)*BO234,0),IFERROR(VLOOKUP(AU234,CODES!$A$3:$D$1348,3,FALSE)*BR234,0),IFERROR(VLOOKUP(AV234,CODES!$A$3:$D$1348,3,FALSE)*BU234,0),IFERROR(VLOOKUP(AW234,CODES!$A$3:$D$1348,3,FALSE)*BX234,0),IFERROR(VLOOKUP(AX234,CODES!$A$3:$D$1348,3,FALSE)*CA234,0),IFERROR(VLOOKUP(AY234,CODES!$A$3:$D$1348,3,FALSE)*CD234,0))+B234</f>
        <v>2376.4544999999998</v>
      </c>
      <c r="AP234" s="271" t="str">
        <f t="shared" si="103"/>
        <v>PCFTP63</v>
      </c>
      <c r="AQ234" s="271" t="str">
        <f t="shared" si="104"/>
        <v>TESTDATA</v>
      </c>
      <c r="AR234" s="271" t="str">
        <f t="shared" si="105"/>
        <v>MARKDATA</v>
      </c>
      <c r="AS234" s="271" t="str">
        <f t="shared" si="106"/>
        <v/>
      </c>
      <c r="AT234" s="271" t="str">
        <f t="shared" si="107"/>
        <v/>
      </c>
      <c r="AU234" s="271" t="str">
        <f t="shared" si="108"/>
        <v/>
      </c>
      <c r="AV234" s="271" t="str">
        <f t="shared" si="109"/>
        <v/>
      </c>
      <c r="AW234" s="271" t="str">
        <f t="shared" si="110"/>
        <v/>
      </c>
      <c r="AX234" s="271" t="str">
        <f t="shared" si="111"/>
        <v/>
      </c>
      <c r="AY234" s="271" t="str">
        <f t="shared" si="112"/>
        <v/>
      </c>
      <c r="AZ234" s="258">
        <f t="shared" si="62"/>
        <v>37</v>
      </c>
      <c r="BA234" s="258">
        <f t="shared" si="63"/>
        <v>12</v>
      </c>
      <c r="BB234" s="258">
        <f t="shared" si="113"/>
        <v>4</v>
      </c>
      <c r="BC234" s="258" t="str">
        <f t="shared" si="114"/>
        <v>315</v>
      </c>
      <c r="BD234" s="258">
        <f t="shared" si="66"/>
        <v>25</v>
      </c>
      <c r="BE234" s="258">
        <f t="shared" si="115"/>
        <v>4</v>
      </c>
      <c r="BF234" s="258" t="str">
        <f t="shared" si="116"/>
        <v>315</v>
      </c>
      <c r="BG234" s="258">
        <f t="shared" si="69"/>
        <v>38</v>
      </c>
      <c r="BH234" s="258">
        <f t="shared" si="117"/>
        <v>4</v>
      </c>
      <c r="BI234" s="258" t="str">
        <f t="shared" si="118"/>
        <v>315</v>
      </c>
      <c r="BJ234" s="258">
        <f t="shared" si="72"/>
        <v>38</v>
      </c>
      <c r="BK234" s="258">
        <f t="shared" si="119"/>
        <v>0</v>
      </c>
      <c r="BL234" s="258">
        <f t="shared" si="120"/>
        <v>1</v>
      </c>
      <c r="BM234" s="258">
        <f t="shared" si="75"/>
        <v>38</v>
      </c>
      <c r="BN234" s="258">
        <f t="shared" si="121"/>
        <v>0</v>
      </c>
      <c r="BO234" s="258">
        <f t="shared" si="122"/>
        <v>1</v>
      </c>
      <c r="BP234" s="258">
        <f t="shared" si="78"/>
        <v>38</v>
      </c>
      <c r="BQ234" s="258">
        <f t="shared" si="123"/>
        <v>0</v>
      </c>
      <c r="BR234" s="258">
        <f t="shared" si="124"/>
        <v>1</v>
      </c>
      <c r="BS234" s="258">
        <f t="shared" si="81"/>
        <v>38</v>
      </c>
      <c r="BT234" s="258">
        <f t="shared" si="125"/>
        <v>0</v>
      </c>
      <c r="BU234" s="258">
        <f t="shared" si="126"/>
        <v>1</v>
      </c>
      <c r="BV234" s="258">
        <f t="shared" si="84"/>
        <v>38</v>
      </c>
      <c r="BW234" s="258">
        <f t="shared" si="127"/>
        <v>0</v>
      </c>
      <c r="BX234" s="258">
        <f t="shared" si="128"/>
        <v>1</v>
      </c>
      <c r="BY234" s="258">
        <f t="shared" si="87"/>
        <v>38</v>
      </c>
      <c r="BZ234" s="258">
        <f t="shared" si="129"/>
        <v>0</v>
      </c>
      <c r="CA234" s="258">
        <f t="shared" si="130"/>
        <v>1</v>
      </c>
      <c r="CB234" s="258">
        <f t="shared" si="90"/>
        <v>38</v>
      </c>
      <c r="CC234" s="258">
        <f t="shared" si="131"/>
        <v>0</v>
      </c>
      <c r="CD234" s="258">
        <f t="shared" si="132"/>
        <v>1</v>
      </c>
    </row>
    <row r="235" spans="1:82">
      <c r="A235" s="258" t="s">
        <v>4001</v>
      </c>
      <c r="B235" s="258"/>
      <c r="C235" s="259"/>
      <c r="D235" s="258" t="s">
        <v>3963</v>
      </c>
      <c r="E235" s="258"/>
      <c r="F235" s="258"/>
      <c r="G235" s="258">
        <v>227</v>
      </c>
      <c r="H235" s="743" t="s">
        <v>4002</v>
      </c>
      <c r="I235" s="744"/>
      <c r="J235" s="739" t="s">
        <v>4003</v>
      </c>
      <c r="K235" s="745" t="s">
        <v>3491</v>
      </c>
      <c r="L235" s="745" t="s">
        <v>3492</v>
      </c>
      <c r="M235" s="272">
        <v>1</v>
      </c>
      <c r="N235" s="508">
        <f t="shared" si="30"/>
        <v>55.93</v>
      </c>
      <c r="O235" s="510">
        <f t="shared" si="136"/>
        <v>55.93</v>
      </c>
      <c r="P235" s="260">
        <f t="shared" si="137"/>
        <v>19.023199999999999</v>
      </c>
      <c r="Q235" s="261">
        <f t="shared" si="138"/>
        <v>32</v>
      </c>
      <c r="R235" s="261">
        <f t="shared" si="96"/>
        <v>0</v>
      </c>
      <c r="S235" s="262"/>
      <c r="T235" s="262"/>
      <c r="U235" s="263">
        <f t="shared" si="35"/>
        <v>1.288</v>
      </c>
      <c r="V235" s="264">
        <f>IF(E235="SP",1,IF(D235="",ExtraMargeMateriaal,(1-VLOOKUP(D235,TabelAankoop[],4,FALSE))))</f>
        <v>0.97</v>
      </c>
      <c r="W235" s="265">
        <f t="shared" si="36"/>
        <v>0.6885</v>
      </c>
      <c r="X235" s="266">
        <f t="shared" si="37"/>
        <v>1</v>
      </c>
      <c r="Y235" s="267">
        <f t="shared" si="38"/>
        <v>1.46</v>
      </c>
      <c r="Z235" s="267">
        <f t="shared" si="39"/>
        <v>1.1599999999999999</v>
      </c>
      <c r="AA235" s="268">
        <f t="shared" si="40"/>
        <v>55.93</v>
      </c>
      <c r="AB235" s="456">
        <f t="shared" si="41"/>
        <v>18.45</v>
      </c>
      <c r="AC235" s="457">
        <f t="shared" si="42"/>
        <v>23.77</v>
      </c>
      <c r="AD235" s="456">
        <f t="shared" si="43"/>
        <v>32.17</v>
      </c>
      <c r="AE235" s="458">
        <f t="shared" si="44"/>
        <v>32</v>
      </c>
      <c r="AF235" s="457">
        <f t="shared" si="102"/>
        <v>0.53333333333333333</v>
      </c>
      <c r="AG235" s="456">
        <f t="shared" si="46"/>
        <v>0</v>
      </c>
      <c r="AH235" s="457">
        <f t="shared" si="47"/>
        <v>0</v>
      </c>
      <c r="AI235" s="268">
        <f t="shared" si="48"/>
        <v>18.452503999999998</v>
      </c>
      <c r="AJ235" s="269">
        <f t="shared" si="49"/>
        <v>23.766825151999999</v>
      </c>
      <c r="AK235" s="270">
        <f t="shared" si="50"/>
        <v>32.166719999999998</v>
      </c>
      <c r="AL235" s="415">
        <f t="shared" si="51"/>
        <v>0</v>
      </c>
      <c r="AM235" s="259" t="str">
        <f>IF(AP235="","",IFERROR(VLOOKUP(AP235,CODES!$A$3:$D$1348,4,FALSE),"X"))&amp;IF(AQ235="","",IFERROR(VLOOKUP(AQ235,CODES!$A$3:$D$1348,4,FALSE),"X"))&amp;IF(AR235="","",IFERROR(VLOOKUP(AR235,CODES!$A$3:$D$1348,4,FALSE),"X"))&amp;IF(AS235="","",IFERROR(VLOOKUP(AS235,CODES!$A$3:$D$1348,4,FALSE),"X"))&amp;IF(AT235="","",IFERROR(VLOOKUP(AT235,CODES!$A$3:$D$1348,4,FALSE),"X"))&amp;IF(AU235="","",IFERROR(VLOOKUP(AU235,CODES!$A$3:$D$1348,4,FALSE),"X"))&amp;IF(AV235="","",IFERROR(VLOOKUP(AV235,CODES!$A$3:$D$1348,4,FALSE),"X"))&amp;IF(AW235="","",IFERROR(VLOOKUP(AW235,CODES!$A$3:$D$1348,4,FALSE),"X"))&amp;IF(AX235="","",IFERROR(VLOOKUP(AX235,CODES!$A$3:$D$1348,4,FALSE),"X"))&amp;IF(AY235="","",IFERROR(VLOOKUP(AY235,CODES!$A$3:$D$1348,4,FALSE),"X"))</f>
        <v>22</v>
      </c>
      <c r="AN235" s="258">
        <f>SUM(IFERROR(VLOOKUP(AP235,CODES!$A$3:$D$1348,4,FALSE)*BC235,0),IFERROR(VLOOKUP(AQ235,CODES!$A$3:$D$1348,4,FALSE)*BF235,0),IFERROR(VLOOKUP(AR235,CODES!$A$3:$D$1348,4,FALSE)*BI235,0),IFERROR(VLOOKUP(AS235,CODES!$A$3:$D$1348,4,FALSE)*BL235,0),IFERROR(VLOOKUP(AT235,CODES!$A$3:$D$1348,4,FALSE)*BO235,0),IFERROR(VLOOKUP(AU235,CODES!$A$3:$D$1348,4,FALSE)*BR235,0),IFERROR(VLOOKUP(AV235,CODES!$A$3:$D$1348,4,FALSE)*BU235,0),IFERROR(VLOOKUP(AW235,CODES!$A$3:$D$1348,4,FALSE)*BX235,0),IFERROR(VLOOKUP(AX235,CODES!$A$3:$D$1348,4,FALSE)*CA235,0),IFERROR(VLOOKUP(AY235,CODES!$A$3:$D$1348,4,FALSE)*CD235,0))</f>
        <v>32</v>
      </c>
      <c r="AO235" s="258">
        <f>SUM(IFERROR(VLOOKUP(AP235,CODES!$A$3:$D$1348,3,FALSE)*BC235,0),IFERROR(VLOOKUP(AQ235,CODES!$A$3:$D$1348,3,FALSE)*BF235,0),IFERROR(VLOOKUP(AR235,CODES!$A$3:$D$1348,3,FALSE)*BI235,0),IFERROR(VLOOKUP(AS235,CODES!$A$3:$D$1348,3,FALSE)*BL235,0),IFERROR(VLOOKUP(AT235,CODES!$A$3:$D$1348,3,FALSE)*BO235,0),IFERROR(VLOOKUP(AU235,CODES!$A$3:$D$1348,3,FALSE)*BR235,0),IFERROR(VLOOKUP(AV235,CODES!$A$3:$D$1348,3,FALSE)*BU235,0),IFERROR(VLOOKUP(AW235,CODES!$A$3:$D$1348,3,FALSE)*BX235,0),IFERROR(VLOOKUP(AX235,CODES!$A$3:$D$1348,3,FALSE)*CA235,0),IFERROR(VLOOKUP(AY235,CODES!$A$3:$D$1348,3,FALSE)*CD235,0))+B235</f>
        <v>19.023199999999999</v>
      </c>
      <c r="AP235" s="271" t="str">
        <f t="shared" si="103"/>
        <v>PIGOM3LC1</v>
      </c>
      <c r="AQ235" s="271" t="str">
        <f t="shared" si="104"/>
        <v>FIBER</v>
      </c>
      <c r="AR235" s="271" t="str">
        <f t="shared" si="105"/>
        <v/>
      </c>
      <c r="AS235" s="271" t="str">
        <f t="shared" si="106"/>
        <v/>
      </c>
      <c r="AT235" s="271" t="str">
        <f t="shared" si="107"/>
        <v/>
      </c>
      <c r="AU235" s="271" t="str">
        <f t="shared" si="108"/>
        <v/>
      </c>
      <c r="AV235" s="271" t="str">
        <f t="shared" si="109"/>
        <v/>
      </c>
      <c r="AW235" s="271" t="str">
        <f t="shared" si="110"/>
        <v/>
      </c>
      <c r="AX235" s="271" t="str">
        <f t="shared" si="111"/>
        <v/>
      </c>
      <c r="AY235" s="271" t="str">
        <f t="shared" si="112"/>
        <v/>
      </c>
      <c r="AZ235" s="258">
        <f t="shared" si="62"/>
        <v>19</v>
      </c>
      <c r="BA235" s="258">
        <f t="shared" si="63"/>
        <v>12</v>
      </c>
      <c r="BB235" s="258">
        <f t="shared" si="113"/>
        <v>2</v>
      </c>
      <c r="BC235" s="258" t="str">
        <f t="shared" si="114"/>
        <v>8</v>
      </c>
      <c r="BD235" s="258">
        <f t="shared" si="66"/>
        <v>20</v>
      </c>
      <c r="BE235" s="258">
        <f t="shared" si="115"/>
        <v>2</v>
      </c>
      <c r="BF235" s="258" t="str">
        <f t="shared" si="116"/>
        <v>8</v>
      </c>
      <c r="BG235" s="258">
        <f t="shared" si="69"/>
        <v>20</v>
      </c>
      <c r="BH235" s="258">
        <f t="shared" si="117"/>
        <v>0</v>
      </c>
      <c r="BI235" s="258">
        <f t="shared" si="118"/>
        <v>1</v>
      </c>
      <c r="BJ235" s="258">
        <f t="shared" si="72"/>
        <v>20</v>
      </c>
      <c r="BK235" s="258">
        <f t="shared" si="119"/>
        <v>0</v>
      </c>
      <c r="BL235" s="258">
        <f t="shared" si="120"/>
        <v>1</v>
      </c>
      <c r="BM235" s="258">
        <f t="shared" si="75"/>
        <v>20</v>
      </c>
      <c r="BN235" s="258">
        <f t="shared" si="121"/>
        <v>0</v>
      </c>
      <c r="BO235" s="258">
        <f t="shared" si="122"/>
        <v>1</v>
      </c>
      <c r="BP235" s="258">
        <f t="shared" si="78"/>
        <v>20</v>
      </c>
      <c r="BQ235" s="258">
        <f t="shared" si="123"/>
        <v>0</v>
      </c>
      <c r="BR235" s="258">
        <f t="shared" si="124"/>
        <v>1</v>
      </c>
      <c r="BS235" s="258">
        <f t="shared" si="81"/>
        <v>20</v>
      </c>
      <c r="BT235" s="258">
        <f t="shared" si="125"/>
        <v>0</v>
      </c>
      <c r="BU235" s="258">
        <f t="shared" si="126"/>
        <v>1</v>
      </c>
      <c r="BV235" s="258">
        <f t="shared" si="84"/>
        <v>20</v>
      </c>
      <c r="BW235" s="258">
        <f t="shared" si="127"/>
        <v>0</v>
      </c>
      <c r="BX235" s="258">
        <f t="shared" si="128"/>
        <v>1</v>
      </c>
      <c r="BY235" s="258">
        <f t="shared" si="87"/>
        <v>20</v>
      </c>
      <c r="BZ235" s="258">
        <f t="shared" si="129"/>
        <v>0</v>
      </c>
      <c r="CA235" s="258">
        <f t="shared" si="130"/>
        <v>1</v>
      </c>
      <c r="CB235" s="258">
        <f t="shared" si="90"/>
        <v>20</v>
      </c>
      <c r="CC235" s="258">
        <f t="shared" si="131"/>
        <v>0</v>
      </c>
      <c r="CD235" s="258">
        <f t="shared" si="132"/>
        <v>1</v>
      </c>
    </row>
    <row r="236" spans="1:82">
      <c r="A236" s="258"/>
      <c r="B236" s="258"/>
      <c r="C236" s="259"/>
      <c r="D236" s="258"/>
      <c r="E236" s="258"/>
      <c r="F236" s="258"/>
      <c r="G236" s="258">
        <v>228</v>
      </c>
      <c r="H236" s="743" t="s">
        <v>4004</v>
      </c>
      <c r="I236" s="744"/>
      <c r="J236" s="739" t="s">
        <v>4005</v>
      </c>
      <c r="K236" s="745"/>
      <c r="L236" s="745"/>
      <c r="M236" s="272"/>
      <c r="N236" s="508">
        <f t="shared" si="30"/>
        <v>0</v>
      </c>
      <c r="O236" s="510">
        <f t="shared" si="136"/>
        <v>0</v>
      </c>
      <c r="P236" s="260">
        <f t="shared" si="137"/>
        <v>0</v>
      </c>
      <c r="Q236" s="261">
        <f t="shared" si="138"/>
        <v>0</v>
      </c>
      <c r="R236" s="261">
        <f t="shared" si="96"/>
        <v>0</v>
      </c>
      <c r="S236" s="262"/>
      <c r="T236" s="262"/>
      <c r="U236" s="263">
        <f t="shared" si="35"/>
        <v>1.288</v>
      </c>
      <c r="V236" s="264">
        <f>IF(E236="SP",1,IF(D236="",ExtraMargeMateriaal,(1-VLOOKUP(D236,TabelAankoop[],4,FALSE))))</f>
        <v>1</v>
      </c>
      <c r="W236" s="265">
        <f t="shared" si="36"/>
        <v>0.6885</v>
      </c>
      <c r="X236" s="266">
        <f t="shared" si="37"/>
        <v>1</v>
      </c>
      <c r="Y236" s="267">
        <f t="shared" si="38"/>
        <v>1.46</v>
      </c>
      <c r="Z236" s="267">
        <f t="shared" si="39"/>
        <v>1.1599999999999999</v>
      </c>
      <c r="AA236" s="268">
        <f t="shared" si="40"/>
        <v>0</v>
      </c>
      <c r="AB236" s="456">
        <f t="shared" si="41"/>
        <v>0</v>
      </c>
      <c r="AC236" s="457">
        <f t="shared" si="42"/>
        <v>0</v>
      </c>
      <c r="AD236" s="456">
        <f t="shared" si="43"/>
        <v>0</v>
      </c>
      <c r="AE236" s="458">
        <f t="shared" si="44"/>
        <v>0</v>
      </c>
      <c r="AF236" s="457">
        <f t="shared" si="102"/>
        <v>0</v>
      </c>
      <c r="AG236" s="456">
        <f t="shared" si="46"/>
        <v>0</v>
      </c>
      <c r="AH236" s="457">
        <f t="shared" si="47"/>
        <v>0</v>
      </c>
      <c r="AI236" s="268">
        <f t="shared" si="48"/>
        <v>0</v>
      </c>
      <c r="AJ236" s="269">
        <f t="shared" si="49"/>
        <v>0</v>
      </c>
      <c r="AK236" s="270">
        <f t="shared" si="50"/>
        <v>0</v>
      </c>
      <c r="AL236" s="415">
        <f t="shared" si="51"/>
        <v>0</v>
      </c>
      <c r="AM236" s="259" t="str">
        <f>IF(AP236="","",IFERROR(VLOOKUP(AP236,CODES!$A$3:$D$1348,4,FALSE),"X"))&amp;IF(AQ236="","",IFERROR(VLOOKUP(AQ236,CODES!$A$3:$D$1348,4,FALSE),"X"))&amp;IF(AR236="","",IFERROR(VLOOKUP(AR236,CODES!$A$3:$D$1348,4,FALSE),"X"))&amp;IF(AS236="","",IFERROR(VLOOKUP(AS236,CODES!$A$3:$D$1348,4,FALSE),"X"))&amp;IF(AT236="","",IFERROR(VLOOKUP(AT236,CODES!$A$3:$D$1348,4,FALSE),"X"))&amp;IF(AU236="","",IFERROR(VLOOKUP(AU236,CODES!$A$3:$D$1348,4,FALSE),"X"))&amp;IF(AV236="","",IFERROR(VLOOKUP(AV236,CODES!$A$3:$D$1348,4,FALSE),"X"))&amp;IF(AW236="","",IFERROR(VLOOKUP(AW236,CODES!$A$3:$D$1348,4,FALSE),"X"))&amp;IF(AX236="","",IFERROR(VLOOKUP(AX236,CODES!$A$3:$D$1348,4,FALSE),"X"))&amp;IF(AY236="","",IFERROR(VLOOKUP(AY236,CODES!$A$3:$D$1348,4,FALSE),"X"))</f>
        <v/>
      </c>
      <c r="AN236" s="258">
        <f>SUM(IFERROR(VLOOKUP(AP236,CODES!$A$3:$D$1348,4,FALSE)*BC236,0),IFERROR(VLOOKUP(AQ236,CODES!$A$3:$D$1348,4,FALSE)*BF236,0),IFERROR(VLOOKUP(AR236,CODES!$A$3:$D$1348,4,FALSE)*BI236,0),IFERROR(VLOOKUP(AS236,CODES!$A$3:$D$1348,4,FALSE)*BL236,0),IFERROR(VLOOKUP(AT236,CODES!$A$3:$D$1348,4,FALSE)*BO236,0),IFERROR(VLOOKUP(AU236,CODES!$A$3:$D$1348,4,FALSE)*BR236,0),IFERROR(VLOOKUP(AV236,CODES!$A$3:$D$1348,4,FALSE)*BU236,0),IFERROR(VLOOKUP(AW236,CODES!$A$3:$D$1348,4,FALSE)*BX236,0),IFERROR(VLOOKUP(AX236,CODES!$A$3:$D$1348,4,FALSE)*CA236,0),IFERROR(VLOOKUP(AY236,CODES!$A$3:$D$1348,4,FALSE)*CD236,0))</f>
        <v>0</v>
      </c>
      <c r="AO236" s="258">
        <f>SUM(IFERROR(VLOOKUP(AP236,CODES!$A$3:$D$1348,3,FALSE)*BC236,0),IFERROR(VLOOKUP(AQ236,CODES!$A$3:$D$1348,3,FALSE)*BF236,0),IFERROR(VLOOKUP(AR236,CODES!$A$3:$D$1348,3,FALSE)*BI236,0),IFERROR(VLOOKUP(AS236,CODES!$A$3:$D$1348,3,FALSE)*BL236,0),IFERROR(VLOOKUP(AT236,CODES!$A$3:$D$1348,3,FALSE)*BO236,0),IFERROR(VLOOKUP(AU236,CODES!$A$3:$D$1348,3,FALSE)*BR236,0),IFERROR(VLOOKUP(AV236,CODES!$A$3:$D$1348,3,FALSE)*BU236,0),IFERROR(VLOOKUP(AW236,CODES!$A$3:$D$1348,3,FALSE)*BX236,0),IFERROR(VLOOKUP(AX236,CODES!$A$3:$D$1348,3,FALSE)*CA236,0),IFERROR(VLOOKUP(AY236,CODES!$A$3:$D$1348,3,FALSE)*CD236,0))+B236</f>
        <v>0</v>
      </c>
      <c r="AP236" s="271" t="str">
        <f t="shared" si="103"/>
        <v/>
      </c>
      <c r="AQ236" s="271" t="str">
        <f t="shared" si="104"/>
        <v/>
      </c>
      <c r="AR236" s="271" t="str">
        <f t="shared" si="105"/>
        <v/>
      </c>
      <c r="AS236" s="271" t="str">
        <f t="shared" si="106"/>
        <v/>
      </c>
      <c r="AT236" s="271" t="str">
        <f t="shared" si="107"/>
        <v/>
      </c>
      <c r="AU236" s="271" t="str">
        <f t="shared" si="108"/>
        <v/>
      </c>
      <c r="AV236" s="271" t="str">
        <f t="shared" si="109"/>
        <v/>
      </c>
      <c r="AW236" s="271" t="str">
        <f t="shared" si="110"/>
        <v/>
      </c>
      <c r="AX236" s="271" t="str">
        <f t="shared" si="111"/>
        <v/>
      </c>
      <c r="AY236" s="271" t="str">
        <f t="shared" si="112"/>
        <v/>
      </c>
      <c r="AZ236" s="258">
        <f t="shared" si="62"/>
        <v>0</v>
      </c>
      <c r="BA236" s="258">
        <f t="shared" si="63"/>
        <v>1</v>
      </c>
      <c r="BB236" s="258">
        <f t="shared" si="113"/>
        <v>0</v>
      </c>
      <c r="BC236" s="258">
        <f t="shared" si="114"/>
        <v>1</v>
      </c>
      <c r="BD236" s="258">
        <f t="shared" si="66"/>
        <v>1</v>
      </c>
      <c r="BE236" s="258">
        <f t="shared" si="115"/>
        <v>0</v>
      </c>
      <c r="BF236" s="258">
        <f t="shared" si="116"/>
        <v>1</v>
      </c>
      <c r="BG236" s="258">
        <f t="shared" si="69"/>
        <v>1</v>
      </c>
      <c r="BH236" s="258">
        <f t="shared" si="117"/>
        <v>0</v>
      </c>
      <c r="BI236" s="258">
        <f t="shared" si="118"/>
        <v>1</v>
      </c>
      <c r="BJ236" s="258">
        <f t="shared" si="72"/>
        <v>1</v>
      </c>
      <c r="BK236" s="258">
        <f t="shared" si="119"/>
        <v>0</v>
      </c>
      <c r="BL236" s="258">
        <f t="shared" si="120"/>
        <v>1</v>
      </c>
      <c r="BM236" s="258">
        <f t="shared" si="75"/>
        <v>1</v>
      </c>
      <c r="BN236" s="258">
        <f t="shared" si="121"/>
        <v>0</v>
      </c>
      <c r="BO236" s="258">
        <f t="shared" si="122"/>
        <v>1</v>
      </c>
      <c r="BP236" s="258">
        <f t="shared" si="78"/>
        <v>1</v>
      </c>
      <c r="BQ236" s="258">
        <f t="shared" si="123"/>
        <v>0</v>
      </c>
      <c r="BR236" s="258">
        <f t="shared" si="124"/>
        <v>1</v>
      </c>
      <c r="BS236" s="258">
        <f t="shared" si="81"/>
        <v>1</v>
      </c>
      <c r="BT236" s="258">
        <f t="shared" si="125"/>
        <v>0</v>
      </c>
      <c r="BU236" s="258">
        <f t="shared" si="126"/>
        <v>1</v>
      </c>
      <c r="BV236" s="258">
        <f t="shared" si="84"/>
        <v>1</v>
      </c>
      <c r="BW236" s="258">
        <f t="shared" si="127"/>
        <v>0</v>
      </c>
      <c r="BX236" s="258">
        <f t="shared" si="128"/>
        <v>1</v>
      </c>
      <c r="BY236" s="258">
        <f t="shared" si="87"/>
        <v>1</v>
      </c>
      <c r="BZ236" s="258">
        <f t="shared" si="129"/>
        <v>0</v>
      </c>
      <c r="CA236" s="258">
        <f t="shared" si="130"/>
        <v>1</v>
      </c>
      <c r="CB236" s="258">
        <f t="shared" si="90"/>
        <v>1</v>
      </c>
      <c r="CC236" s="258">
        <f t="shared" si="131"/>
        <v>0</v>
      </c>
      <c r="CD236" s="258">
        <f t="shared" si="132"/>
        <v>1</v>
      </c>
    </row>
    <row r="237" spans="1:82">
      <c r="A237" s="258"/>
      <c r="B237" s="258"/>
      <c r="C237" s="259"/>
      <c r="D237" s="258"/>
      <c r="E237" s="258"/>
      <c r="F237" s="258"/>
      <c r="G237" s="258">
        <v>229</v>
      </c>
      <c r="H237" s="414" t="s">
        <v>3721</v>
      </c>
      <c r="I237" s="273"/>
      <c r="J237" s="274" t="s">
        <v>4006</v>
      </c>
      <c r="K237" s="275"/>
      <c r="L237" s="745"/>
      <c r="M237" s="272"/>
      <c r="N237" s="508">
        <f t="shared" si="29"/>
        <v>0</v>
      </c>
      <c r="O237" s="510">
        <f t="shared" ref="O237:O300" si="139">N237*M237</f>
        <v>0</v>
      </c>
      <c r="P237" s="260">
        <f t="shared" ref="P237:P300" si="140">IFERROR(AO237,"")</f>
        <v>0</v>
      </c>
      <c r="Q237" s="261">
        <f t="shared" ref="Q237:Q300" si="141">AN237</f>
        <v>0</v>
      </c>
      <c r="R237" s="261">
        <f t="shared" si="1"/>
        <v>0</v>
      </c>
      <c r="S237" s="262"/>
      <c r="T237" s="262"/>
      <c r="U237" s="263">
        <f t="shared" ref="U237:U462" si="142">IF(E237="SP",1,BasisMarge)</f>
        <v>1.288</v>
      </c>
      <c r="V237" s="264">
        <f>IF(E237="SP",1,IF(D237="",ExtraMargeMateriaal,(1-VLOOKUP(D237,TabelAankoop[],4,FALSE))))</f>
        <v>1</v>
      </c>
      <c r="W237" s="265">
        <f t="shared" ref="W237:W462" si="143">BasisUurloon/60</f>
        <v>0.6885</v>
      </c>
      <c r="X237" s="266">
        <f t="shared" ref="X237:X462" si="144">ExtraArbeid</f>
        <v>1</v>
      </c>
      <c r="Y237" s="267">
        <f t="shared" ref="Y237:Y462" si="145">ExtraMargeUurloon</f>
        <v>1.46</v>
      </c>
      <c r="Z237" s="267">
        <f t="shared" ref="Z237:Z462" si="146">MargeOA</f>
        <v>1.1599999999999999</v>
      </c>
      <c r="AA237" s="268">
        <f t="shared" ref="AA237:AA462" si="147">IFERROR(ROUND(M237*N237,2),"")</f>
        <v>0</v>
      </c>
      <c r="AB237" s="456">
        <f t="shared" ref="AB237:AB462" si="148">IFERROR(ROUND(M237*AI237,2),"")</f>
        <v>0</v>
      </c>
      <c r="AC237" s="457">
        <f t="shared" ref="AC237:AC462" si="149">IFERROR(ROUND(M237*AJ237,2),"")</f>
        <v>0</v>
      </c>
      <c r="AD237" s="456">
        <f t="shared" ref="AD237:AD462" si="150">ROUND(M237*AK237,2)</f>
        <v>0</v>
      </c>
      <c r="AE237" s="458">
        <f t="shared" ref="AE237:AE462" si="151">ROUND(M237*Q237*X237,2)</f>
        <v>0</v>
      </c>
      <c r="AF237" s="457">
        <f t="shared" ref="AF237:AF300" si="152">AE237/60</f>
        <v>0</v>
      </c>
      <c r="AG237" s="456">
        <f t="shared" ref="AG237:AG462" si="153">ROUND(M237*R237,2)</f>
        <v>0</v>
      </c>
      <c r="AH237" s="457">
        <f t="shared" ref="AH237:AH462" si="154">ROUND(AG237*U237*V237,2)</f>
        <v>0</v>
      </c>
      <c r="AI237" s="268">
        <f t="shared" ref="AI237:AI462" si="155">P237*V237</f>
        <v>0</v>
      </c>
      <c r="AJ237" s="269">
        <f t="shared" ref="AJ237:AJ462" si="156">AI237*U237</f>
        <v>0</v>
      </c>
      <c r="AK237" s="261">
        <f t="shared" ref="AK237:AK462" si="157">Q237*W237*X237*Y237</f>
        <v>0</v>
      </c>
      <c r="AL237" s="413">
        <f t="shared" ref="AL237:AL462" si="158">ROUND(R237*Z237,2)</f>
        <v>0</v>
      </c>
      <c r="AM237" s="259" t="str">
        <f>IF(AP237="","",IFERROR(VLOOKUP(AP237,CODES!$A$3:$D$1348,4,FALSE),"X"))&amp;IF(AQ237="","",IFERROR(VLOOKUP(AQ237,CODES!$A$3:$D$1348,4,FALSE),"X"))&amp;IF(AR237="","",IFERROR(VLOOKUP(AR237,CODES!$A$3:$D$1348,4,FALSE),"X"))&amp;IF(AS237="","",IFERROR(VLOOKUP(AS237,CODES!$A$3:$D$1348,4,FALSE),"X"))&amp;IF(AT237="","",IFERROR(VLOOKUP(AT237,CODES!$A$3:$D$1348,4,FALSE),"X"))&amp;IF(AU237="","",IFERROR(VLOOKUP(AU237,CODES!$A$3:$D$1348,4,FALSE),"X"))&amp;IF(AV237="","",IFERROR(VLOOKUP(AV237,CODES!$A$3:$D$1348,4,FALSE),"X"))&amp;IF(AW237="","",IFERROR(VLOOKUP(AW237,CODES!$A$3:$D$1348,4,FALSE),"X"))&amp;IF(AX237="","",IFERROR(VLOOKUP(AX237,CODES!$A$3:$D$1348,4,FALSE),"X"))&amp;IF(AY237="","",IFERROR(VLOOKUP(AY237,CODES!$A$3:$D$1348,4,FALSE),"X"))</f>
        <v/>
      </c>
      <c r="AN237" s="258">
        <f>SUM(IFERROR(VLOOKUP(AP237,CODES!$A$3:$D$1348,4,FALSE)*BC237,0),IFERROR(VLOOKUP(AQ237,CODES!$A$3:$D$1348,4,FALSE)*BF237,0),IFERROR(VLOOKUP(AR237,CODES!$A$3:$D$1348,4,FALSE)*BI237,0),IFERROR(VLOOKUP(AS237,CODES!$A$3:$D$1348,4,FALSE)*BL237,0),IFERROR(VLOOKUP(AT237,CODES!$A$3:$D$1348,4,FALSE)*BO237,0),IFERROR(VLOOKUP(AU237,CODES!$A$3:$D$1348,4,FALSE)*BR237,0),IFERROR(VLOOKUP(AV237,CODES!$A$3:$D$1348,4,FALSE)*BU237,0),IFERROR(VLOOKUP(AW237,CODES!$A$3:$D$1348,4,FALSE)*BX237,0),IFERROR(VLOOKUP(AX237,CODES!$A$3:$D$1348,4,FALSE)*CA237,0),IFERROR(VLOOKUP(AY237,CODES!$A$3:$D$1348,4,FALSE)*CD237,0))</f>
        <v>0</v>
      </c>
      <c r="AO237" s="258">
        <f>SUM(IFERROR(VLOOKUP(AP237,CODES!$A$3:$D$1348,3,FALSE)*BC237,0),IFERROR(VLOOKUP(AQ237,CODES!$A$3:$D$1348,3,FALSE)*BF237,0),IFERROR(VLOOKUP(AR237,CODES!$A$3:$D$1348,3,FALSE)*BI237,0),IFERROR(VLOOKUP(AS237,CODES!$A$3:$D$1348,3,FALSE)*BL237,0),IFERROR(VLOOKUP(AT237,CODES!$A$3:$D$1348,3,FALSE)*BO237,0),IFERROR(VLOOKUP(AU237,CODES!$A$3:$D$1348,3,FALSE)*BR237,0),IFERROR(VLOOKUP(AV237,CODES!$A$3:$D$1348,3,FALSE)*BU237,0),IFERROR(VLOOKUP(AW237,CODES!$A$3:$D$1348,3,FALSE)*BX237,0),IFERROR(VLOOKUP(AX237,CODES!$A$3:$D$1348,3,FALSE)*CA237,0),IFERROR(VLOOKUP(AY237,CODES!$A$3:$D$1348,3,FALSE)*CD237,0))+B237</f>
        <v>0</v>
      </c>
      <c r="AP237" s="271" t="str">
        <f t="shared" ref="AP237:AP300" si="159">IFERROR(MID($A237,BB237+1,BA237-BB237-1),"")</f>
        <v/>
      </c>
      <c r="AQ237" s="271" t="str">
        <f t="shared" ref="AQ237:AQ300" si="160">IFERROR(MID($A237,BA237+BE237+1,BD237-BA237-BE237-1),"")</f>
        <v/>
      </c>
      <c r="AR237" s="271" t="str">
        <f t="shared" ref="AR237:AR300" si="161">IFERROR(MID($A237,BD237+BH237+1,BG237-BD237-BH237-1),"")</f>
        <v/>
      </c>
      <c r="AS237" s="271" t="str">
        <f t="shared" ref="AS237:AS300" si="162">IFERROR(MID($A237,BG237+BK237+1,BJ237-BG237-BK237-1),"")</f>
        <v/>
      </c>
      <c r="AT237" s="271" t="str">
        <f t="shared" ref="AT237:AT300" si="163">IFERROR(MID($A237,BJ237+BN237+1,BM237-BJ237-BN237-1),"")</f>
        <v/>
      </c>
      <c r="AU237" s="271" t="str">
        <f t="shared" ref="AU237:AU300" si="164">IFERROR(MID($A237,BM237+BQ237+1,BP237-BM237-BQ237-1),"")</f>
        <v/>
      </c>
      <c r="AV237" s="271" t="str">
        <f t="shared" ref="AV237:AV300" si="165">IFERROR(MID($A237,BP237+BT237+1,BS237-BP237-BT237-1),"")</f>
        <v/>
      </c>
      <c r="AW237" s="271" t="str">
        <f t="shared" ref="AW237:AW300" si="166">IFERROR(MID($A237,BS237+BW237+1,BV237-BS237-BW237-1),"")</f>
        <v/>
      </c>
      <c r="AX237" s="271" t="str">
        <f t="shared" ref="AX237:AX300" si="167">IFERROR(MID($A237,BV237+BZ237+1,BY237-BV237-BZ237-1),"")</f>
        <v/>
      </c>
      <c r="AY237" s="271" t="str">
        <f t="shared" ref="AY237:AY300" si="168">IFERROR(MID($A237,BY237+CC237+1,CB237-BY237-CC237-1),"")</f>
        <v/>
      </c>
      <c r="AZ237" s="258">
        <f t="shared" ref="AZ237:AZ462" si="169">LEN(A237)</f>
        <v>0</v>
      </c>
      <c r="BA237" s="258">
        <f t="shared" ref="BA237:BA462" si="170">IFERROR(SEARCH("+",$A237,1),$AZ237+1)</f>
        <v>1</v>
      </c>
      <c r="BB237" s="258">
        <f t="shared" ref="BB237:BB300" si="171">IFERROR(SEARCH("&amp;",IFERROR(LEFT($A237,BA237),""),1),0)</f>
        <v>0</v>
      </c>
      <c r="BC237" s="258">
        <f t="shared" ref="BC237:BC300" si="172">IFERROR(MID($A237,1,BB237-1),1)</f>
        <v>1</v>
      </c>
      <c r="BD237" s="258">
        <f t="shared" ref="BD237:BD462" si="173">IFERROR(SEARCH("+",$A237,BA237+1),$AZ237+1)</f>
        <v>1</v>
      </c>
      <c r="BE237" s="258">
        <f t="shared" ref="BE237:BE300" si="174">IFERROR(SEARCH("&amp;",IFERROR(MID($A237,BA237+1,BD237-BA237),""),1),0)</f>
        <v>0</v>
      </c>
      <c r="BF237" s="258">
        <f t="shared" ref="BF237:BF300" si="175">IFERROR(MID($A237,BA237+1,BE237-1),1)</f>
        <v>1</v>
      </c>
      <c r="BG237" s="258">
        <f t="shared" ref="BG237:BG462" si="176">IFERROR(SEARCH("+",$A237,BD237+1),$AZ237+1)</f>
        <v>1</v>
      </c>
      <c r="BH237" s="258">
        <f t="shared" ref="BH237:BH300" si="177">IFERROR(SEARCH("&amp;",IFERROR(MID($A237,BD237+1,BG237-BD237),""),1),0)</f>
        <v>0</v>
      </c>
      <c r="BI237" s="258">
        <f t="shared" ref="BI237:BI300" si="178">IFERROR(MID($A237,BD237+1,BH237-1),1)</f>
        <v>1</v>
      </c>
      <c r="BJ237" s="258">
        <f t="shared" ref="BJ237:BJ462" si="179">IFERROR(SEARCH("+",$A237,BG237+1),$AZ237+1)</f>
        <v>1</v>
      </c>
      <c r="BK237" s="258">
        <f t="shared" ref="BK237:BK300" si="180">IFERROR(SEARCH("&amp;",IFERROR(MID($A237,BG237+1,BJ237-BG237),""),1),0)</f>
        <v>0</v>
      </c>
      <c r="BL237" s="258">
        <f t="shared" ref="BL237:BL300" si="181">IFERROR(MID($A237,BG237+1,BK237-1),1)</f>
        <v>1</v>
      </c>
      <c r="BM237" s="258">
        <f t="shared" ref="BM237:BM462" si="182">IFERROR(SEARCH("+",$A237,BJ237+1),$AZ237+1)</f>
        <v>1</v>
      </c>
      <c r="BN237" s="258">
        <f t="shared" ref="BN237:BN300" si="183">IFERROR(SEARCH("&amp;",IFERROR(MID($A237,BJ237+1,BM237-BJ237),""),1),0)</f>
        <v>0</v>
      </c>
      <c r="BO237" s="258">
        <f t="shared" ref="BO237:BO300" si="184">IFERROR(MID($A237,BJ237+1,BN237-1),1)</f>
        <v>1</v>
      </c>
      <c r="BP237" s="258">
        <f t="shared" ref="BP237:BP462" si="185">IFERROR(SEARCH("+",$A237,BM237+1),$AZ237+1)</f>
        <v>1</v>
      </c>
      <c r="BQ237" s="258">
        <f t="shared" ref="BQ237:BQ300" si="186">IFERROR(SEARCH("&amp;",IFERROR(MID($A237,BM237+1,BP237-BM237),""),1),0)</f>
        <v>0</v>
      </c>
      <c r="BR237" s="258">
        <f t="shared" ref="BR237:BR300" si="187">IFERROR(MID($A237,BM237+1,BQ237-1),1)</f>
        <v>1</v>
      </c>
      <c r="BS237" s="258">
        <f t="shared" ref="BS237:BS462" si="188">IFERROR(SEARCH("+",$A237,BP237+1),$AZ237+1)</f>
        <v>1</v>
      </c>
      <c r="BT237" s="258">
        <f t="shared" ref="BT237:BT300" si="189">IFERROR(SEARCH("&amp;",IFERROR(MID($A237,BP237+1,BS237-BP237),""),1),0)</f>
        <v>0</v>
      </c>
      <c r="BU237" s="258">
        <f t="shared" ref="BU237:BU300" si="190">IFERROR(MID($A237,BP237+1,BT237-1),1)</f>
        <v>1</v>
      </c>
      <c r="BV237" s="258">
        <f t="shared" ref="BV237:BV462" si="191">IFERROR(SEARCH("+",$A237,BS237+1),$AZ237+1)</f>
        <v>1</v>
      </c>
      <c r="BW237" s="258">
        <f t="shared" ref="BW237:BW300" si="192">IFERROR(SEARCH("&amp;",IFERROR(MID($A237,BS237+1,BV237-BS237),""),1),0)</f>
        <v>0</v>
      </c>
      <c r="BX237" s="258">
        <f t="shared" ref="BX237:BX300" si="193">IFERROR(MID($A237,BS237+1,BW237-1),1)</f>
        <v>1</v>
      </c>
      <c r="BY237" s="258">
        <f t="shared" ref="BY237:BY462" si="194">IFERROR(SEARCH("+",$A237,BV237+1),$AZ237+1)</f>
        <v>1</v>
      </c>
      <c r="BZ237" s="258">
        <f t="shared" ref="BZ237:BZ300" si="195">IFERROR(SEARCH("&amp;",IFERROR(MID($A237,BV237+1,BY237-BV237),""),1),0)</f>
        <v>0</v>
      </c>
      <c r="CA237" s="258">
        <f t="shared" ref="CA237:CA300" si="196">IFERROR(MID($A237,BV237+1,BZ237-1),1)</f>
        <v>1</v>
      </c>
      <c r="CB237" s="258">
        <f t="shared" ref="CB237:CB462" si="197">IFERROR(SEARCH("+",$A237,BY237+1),$AZ237+1)</f>
        <v>1</v>
      </c>
      <c r="CC237" s="258">
        <f t="shared" ref="CC237:CC300" si="198">IFERROR(SEARCH("&amp;",IFERROR(MID($A237,BY237+1,CB237-BY237),""),1),0)</f>
        <v>0</v>
      </c>
      <c r="CD237" s="258">
        <f t="shared" ref="CD237:CD300" si="199">IFERROR(MID($A237,BY237+1,CC237-1),1)</f>
        <v>1</v>
      </c>
    </row>
    <row r="238" spans="1:82">
      <c r="A238" s="258"/>
      <c r="B238" s="258"/>
      <c r="C238" s="259"/>
      <c r="D238" s="258"/>
      <c r="E238" s="258"/>
      <c r="F238" s="258"/>
      <c r="G238" s="258">
        <v>230</v>
      </c>
      <c r="H238" s="414" t="s">
        <v>4007</v>
      </c>
      <c r="I238" s="273"/>
      <c r="J238" s="274" t="s">
        <v>4008</v>
      </c>
      <c r="K238" s="275"/>
      <c r="L238" s="745"/>
      <c r="M238" s="272"/>
      <c r="N238" s="508">
        <f t="shared" si="29"/>
        <v>0</v>
      </c>
      <c r="O238" s="510">
        <f t="shared" si="139"/>
        <v>0</v>
      </c>
      <c r="P238" s="260">
        <f t="shared" si="140"/>
        <v>0</v>
      </c>
      <c r="Q238" s="261">
        <f t="shared" si="141"/>
        <v>0</v>
      </c>
      <c r="R238" s="261">
        <f t="shared" si="1"/>
        <v>0</v>
      </c>
      <c r="S238" s="262"/>
      <c r="T238" s="262"/>
      <c r="U238" s="263">
        <f t="shared" si="142"/>
        <v>1.288</v>
      </c>
      <c r="V238" s="264">
        <f>IF(E238="SP",1,IF(D238="",ExtraMargeMateriaal,(1-VLOOKUP(D238,TabelAankoop[],4,FALSE))))</f>
        <v>1</v>
      </c>
      <c r="W238" s="265">
        <f t="shared" si="143"/>
        <v>0.6885</v>
      </c>
      <c r="X238" s="266">
        <f t="shared" si="144"/>
        <v>1</v>
      </c>
      <c r="Y238" s="267">
        <f t="shared" si="145"/>
        <v>1.46</v>
      </c>
      <c r="Z238" s="267">
        <f t="shared" si="146"/>
        <v>1.1599999999999999</v>
      </c>
      <c r="AA238" s="268">
        <f t="shared" si="147"/>
        <v>0</v>
      </c>
      <c r="AB238" s="456">
        <f t="shared" si="148"/>
        <v>0</v>
      </c>
      <c r="AC238" s="457">
        <f t="shared" si="149"/>
        <v>0</v>
      </c>
      <c r="AD238" s="456">
        <f t="shared" si="150"/>
        <v>0</v>
      </c>
      <c r="AE238" s="458">
        <f t="shared" si="151"/>
        <v>0</v>
      </c>
      <c r="AF238" s="457">
        <f t="shared" si="152"/>
        <v>0</v>
      </c>
      <c r="AG238" s="456">
        <f t="shared" si="153"/>
        <v>0</v>
      </c>
      <c r="AH238" s="457">
        <f t="shared" si="154"/>
        <v>0</v>
      </c>
      <c r="AI238" s="268">
        <f t="shared" si="155"/>
        <v>0</v>
      </c>
      <c r="AJ238" s="269">
        <f t="shared" si="156"/>
        <v>0</v>
      </c>
      <c r="AK238" s="270">
        <f t="shared" si="157"/>
        <v>0</v>
      </c>
      <c r="AL238" s="415">
        <f t="shared" si="158"/>
        <v>0</v>
      </c>
      <c r="AM238" s="259" t="str">
        <f>IF(AP238="","",IFERROR(VLOOKUP(AP238,CODES!$A$3:$D$1348,4,FALSE),"X"))&amp;IF(AQ238="","",IFERROR(VLOOKUP(AQ238,CODES!$A$3:$D$1348,4,FALSE),"X"))&amp;IF(AR238="","",IFERROR(VLOOKUP(AR238,CODES!$A$3:$D$1348,4,FALSE),"X"))&amp;IF(AS238="","",IFERROR(VLOOKUP(AS238,CODES!$A$3:$D$1348,4,FALSE),"X"))&amp;IF(AT238="","",IFERROR(VLOOKUP(AT238,CODES!$A$3:$D$1348,4,FALSE),"X"))&amp;IF(AU238="","",IFERROR(VLOOKUP(AU238,CODES!$A$3:$D$1348,4,FALSE),"X"))&amp;IF(AV238="","",IFERROR(VLOOKUP(AV238,CODES!$A$3:$D$1348,4,FALSE),"X"))&amp;IF(AW238="","",IFERROR(VLOOKUP(AW238,CODES!$A$3:$D$1348,4,FALSE),"X"))&amp;IF(AX238="","",IFERROR(VLOOKUP(AX238,CODES!$A$3:$D$1348,4,FALSE),"X"))&amp;IF(AY238="","",IFERROR(VLOOKUP(AY238,CODES!$A$3:$D$1348,4,FALSE),"X"))</f>
        <v/>
      </c>
      <c r="AN238" s="258">
        <f>SUM(IFERROR(VLOOKUP(AP238,CODES!$A$3:$D$1348,4,FALSE)*BC238,0),IFERROR(VLOOKUP(AQ238,CODES!$A$3:$D$1348,4,FALSE)*BF238,0),IFERROR(VLOOKUP(AR238,CODES!$A$3:$D$1348,4,FALSE)*BI238,0),IFERROR(VLOOKUP(AS238,CODES!$A$3:$D$1348,4,FALSE)*BL238,0),IFERROR(VLOOKUP(AT238,CODES!$A$3:$D$1348,4,FALSE)*BO238,0),IFERROR(VLOOKUP(AU238,CODES!$A$3:$D$1348,4,FALSE)*BR238,0),IFERROR(VLOOKUP(AV238,CODES!$A$3:$D$1348,4,FALSE)*BU238,0),IFERROR(VLOOKUP(AW238,CODES!$A$3:$D$1348,4,FALSE)*BX238,0),IFERROR(VLOOKUP(AX238,CODES!$A$3:$D$1348,4,FALSE)*CA238,0),IFERROR(VLOOKUP(AY238,CODES!$A$3:$D$1348,4,FALSE)*CD238,0))</f>
        <v>0</v>
      </c>
      <c r="AO238" s="258">
        <f>SUM(IFERROR(VLOOKUP(AP238,CODES!$A$3:$D$1348,3,FALSE)*BC238,0),IFERROR(VLOOKUP(AQ238,CODES!$A$3:$D$1348,3,FALSE)*BF238,0),IFERROR(VLOOKUP(AR238,CODES!$A$3:$D$1348,3,FALSE)*BI238,0),IFERROR(VLOOKUP(AS238,CODES!$A$3:$D$1348,3,FALSE)*BL238,0),IFERROR(VLOOKUP(AT238,CODES!$A$3:$D$1348,3,FALSE)*BO238,0),IFERROR(VLOOKUP(AU238,CODES!$A$3:$D$1348,3,FALSE)*BR238,0),IFERROR(VLOOKUP(AV238,CODES!$A$3:$D$1348,3,FALSE)*BU238,0),IFERROR(VLOOKUP(AW238,CODES!$A$3:$D$1348,3,FALSE)*BX238,0),IFERROR(VLOOKUP(AX238,CODES!$A$3:$D$1348,3,FALSE)*CA238,0),IFERROR(VLOOKUP(AY238,CODES!$A$3:$D$1348,3,FALSE)*CD238,0))+B238</f>
        <v>0</v>
      </c>
      <c r="AP238" s="271" t="str">
        <f t="shared" si="159"/>
        <v/>
      </c>
      <c r="AQ238" s="271" t="str">
        <f t="shared" si="160"/>
        <v/>
      </c>
      <c r="AR238" s="271" t="str">
        <f t="shared" si="161"/>
        <v/>
      </c>
      <c r="AS238" s="271" t="str">
        <f t="shared" si="162"/>
        <v/>
      </c>
      <c r="AT238" s="271" t="str">
        <f t="shared" si="163"/>
        <v/>
      </c>
      <c r="AU238" s="271" t="str">
        <f t="shared" si="164"/>
        <v/>
      </c>
      <c r="AV238" s="271" t="str">
        <f t="shared" si="165"/>
        <v/>
      </c>
      <c r="AW238" s="271" t="str">
        <f t="shared" si="166"/>
        <v/>
      </c>
      <c r="AX238" s="271" t="str">
        <f t="shared" si="167"/>
        <v/>
      </c>
      <c r="AY238" s="271" t="str">
        <f t="shared" si="168"/>
        <v/>
      </c>
      <c r="AZ238" s="258">
        <f t="shared" si="169"/>
        <v>0</v>
      </c>
      <c r="BA238" s="258">
        <f t="shared" si="170"/>
        <v>1</v>
      </c>
      <c r="BB238" s="258">
        <f t="shared" si="171"/>
        <v>0</v>
      </c>
      <c r="BC238" s="258">
        <f t="shared" si="172"/>
        <v>1</v>
      </c>
      <c r="BD238" s="258">
        <f t="shared" si="173"/>
        <v>1</v>
      </c>
      <c r="BE238" s="258">
        <f t="shared" si="174"/>
        <v>0</v>
      </c>
      <c r="BF238" s="258">
        <f t="shared" si="175"/>
        <v>1</v>
      </c>
      <c r="BG238" s="258">
        <f t="shared" si="176"/>
        <v>1</v>
      </c>
      <c r="BH238" s="258">
        <f t="shared" si="177"/>
        <v>0</v>
      </c>
      <c r="BI238" s="258">
        <f t="shared" si="178"/>
        <v>1</v>
      </c>
      <c r="BJ238" s="258">
        <f t="shared" si="179"/>
        <v>1</v>
      </c>
      <c r="BK238" s="258">
        <f t="shared" si="180"/>
        <v>0</v>
      </c>
      <c r="BL238" s="258">
        <f t="shared" si="181"/>
        <v>1</v>
      </c>
      <c r="BM238" s="258">
        <f t="shared" si="182"/>
        <v>1</v>
      </c>
      <c r="BN238" s="258">
        <f t="shared" si="183"/>
        <v>0</v>
      </c>
      <c r="BO238" s="258">
        <f t="shared" si="184"/>
        <v>1</v>
      </c>
      <c r="BP238" s="258">
        <f t="shared" si="185"/>
        <v>1</v>
      </c>
      <c r="BQ238" s="258">
        <f t="shared" si="186"/>
        <v>0</v>
      </c>
      <c r="BR238" s="258">
        <f t="shared" si="187"/>
        <v>1</v>
      </c>
      <c r="BS238" s="258">
        <f t="shared" si="188"/>
        <v>1</v>
      </c>
      <c r="BT238" s="258">
        <f t="shared" si="189"/>
        <v>0</v>
      </c>
      <c r="BU238" s="258">
        <f t="shared" si="190"/>
        <v>1</v>
      </c>
      <c r="BV238" s="258">
        <f t="shared" si="191"/>
        <v>1</v>
      </c>
      <c r="BW238" s="258">
        <f t="shared" si="192"/>
        <v>0</v>
      </c>
      <c r="BX238" s="258">
        <f t="shared" si="193"/>
        <v>1</v>
      </c>
      <c r="BY238" s="258">
        <f t="shared" si="194"/>
        <v>1</v>
      </c>
      <c r="BZ238" s="258">
        <f t="shared" si="195"/>
        <v>0</v>
      </c>
      <c r="CA238" s="258">
        <f t="shared" si="196"/>
        <v>1</v>
      </c>
      <c r="CB238" s="258">
        <f t="shared" si="197"/>
        <v>1</v>
      </c>
      <c r="CC238" s="258">
        <f t="shared" si="198"/>
        <v>0</v>
      </c>
      <c r="CD238" s="258">
        <f t="shared" si="199"/>
        <v>1</v>
      </c>
    </row>
    <row r="239" spans="1:82">
      <c r="A239" s="258"/>
      <c r="B239" s="258"/>
      <c r="C239" s="259"/>
      <c r="D239" s="258"/>
      <c r="E239" s="258"/>
      <c r="F239" s="258"/>
      <c r="G239" s="258">
        <v>231</v>
      </c>
      <c r="H239" s="414" t="s">
        <v>3721</v>
      </c>
      <c r="I239" s="273"/>
      <c r="J239" s="274" t="s">
        <v>4009</v>
      </c>
      <c r="K239" s="275"/>
      <c r="L239" s="745"/>
      <c r="M239" s="272"/>
      <c r="N239" s="508">
        <f t="shared" si="29"/>
        <v>0</v>
      </c>
      <c r="O239" s="510">
        <f t="shared" si="139"/>
        <v>0</v>
      </c>
      <c r="P239" s="260">
        <f t="shared" si="140"/>
        <v>0</v>
      </c>
      <c r="Q239" s="261">
        <f t="shared" si="141"/>
        <v>0</v>
      </c>
      <c r="R239" s="261">
        <f t="shared" si="1"/>
        <v>0</v>
      </c>
      <c r="S239" s="262"/>
      <c r="T239" s="262"/>
      <c r="U239" s="263">
        <f t="shared" si="142"/>
        <v>1.288</v>
      </c>
      <c r="V239" s="264">
        <f>IF(E239="SP",1,IF(D239="",ExtraMargeMateriaal,(1-VLOOKUP(D239,TabelAankoop[],4,FALSE))))</f>
        <v>1</v>
      </c>
      <c r="W239" s="265">
        <f t="shared" si="143"/>
        <v>0.6885</v>
      </c>
      <c r="X239" s="266">
        <f t="shared" si="144"/>
        <v>1</v>
      </c>
      <c r="Y239" s="267">
        <f t="shared" si="145"/>
        <v>1.46</v>
      </c>
      <c r="Z239" s="267">
        <f t="shared" si="146"/>
        <v>1.1599999999999999</v>
      </c>
      <c r="AA239" s="268">
        <f t="shared" si="147"/>
        <v>0</v>
      </c>
      <c r="AB239" s="456">
        <f t="shared" si="148"/>
        <v>0</v>
      </c>
      <c r="AC239" s="457">
        <f t="shared" si="149"/>
        <v>0</v>
      </c>
      <c r="AD239" s="456">
        <f t="shared" si="150"/>
        <v>0</v>
      </c>
      <c r="AE239" s="458">
        <f t="shared" si="151"/>
        <v>0</v>
      </c>
      <c r="AF239" s="457">
        <f t="shared" si="152"/>
        <v>0</v>
      </c>
      <c r="AG239" s="456">
        <f t="shared" si="153"/>
        <v>0</v>
      </c>
      <c r="AH239" s="457">
        <f t="shared" si="154"/>
        <v>0</v>
      </c>
      <c r="AI239" s="268">
        <f t="shared" si="155"/>
        <v>0</v>
      </c>
      <c r="AJ239" s="269">
        <f t="shared" si="156"/>
        <v>0</v>
      </c>
      <c r="AK239" s="270">
        <f t="shared" si="157"/>
        <v>0</v>
      </c>
      <c r="AL239" s="415">
        <f t="shared" si="158"/>
        <v>0</v>
      </c>
      <c r="AM239" s="259" t="str">
        <f>IF(AP239="","",IFERROR(VLOOKUP(AP239,CODES!$A$3:$D$1348,4,FALSE),"X"))&amp;IF(AQ239="","",IFERROR(VLOOKUP(AQ239,CODES!$A$3:$D$1348,4,FALSE),"X"))&amp;IF(AR239="","",IFERROR(VLOOKUP(AR239,CODES!$A$3:$D$1348,4,FALSE),"X"))&amp;IF(AS239="","",IFERROR(VLOOKUP(AS239,CODES!$A$3:$D$1348,4,FALSE),"X"))&amp;IF(AT239="","",IFERROR(VLOOKUP(AT239,CODES!$A$3:$D$1348,4,FALSE),"X"))&amp;IF(AU239="","",IFERROR(VLOOKUP(AU239,CODES!$A$3:$D$1348,4,FALSE),"X"))&amp;IF(AV239="","",IFERROR(VLOOKUP(AV239,CODES!$A$3:$D$1348,4,FALSE),"X"))&amp;IF(AW239="","",IFERROR(VLOOKUP(AW239,CODES!$A$3:$D$1348,4,FALSE),"X"))&amp;IF(AX239="","",IFERROR(VLOOKUP(AX239,CODES!$A$3:$D$1348,4,FALSE),"X"))&amp;IF(AY239="","",IFERROR(VLOOKUP(AY239,CODES!$A$3:$D$1348,4,FALSE),"X"))</f>
        <v/>
      </c>
      <c r="AN239" s="258">
        <f>SUM(IFERROR(VLOOKUP(AP239,CODES!$A$3:$D$1348,4,FALSE)*BC239,0),IFERROR(VLOOKUP(AQ239,CODES!$A$3:$D$1348,4,FALSE)*BF239,0),IFERROR(VLOOKUP(AR239,CODES!$A$3:$D$1348,4,FALSE)*BI239,0),IFERROR(VLOOKUP(AS239,CODES!$A$3:$D$1348,4,FALSE)*BL239,0),IFERROR(VLOOKUP(AT239,CODES!$A$3:$D$1348,4,FALSE)*BO239,0),IFERROR(VLOOKUP(AU239,CODES!$A$3:$D$1348,4,FALSE)*BR239,0),IFERROR(VLOOKUP(AV239,CODES!$A$3:$D$1348,4,FALSE)*BU239,0),IFERROR(VLOOKUP(AW239,CODES!$A$3:$D$1348,4,FALSE)*BX239,0),IFERROR(VLOOKUP(AX239,CODES!$A$3:$D$1348,4,FALSE)*CA239,0),IFERROR(VLOOKUP(AY239,CODES!$A$3:$D$1348,4,FALSE)*CD239,0))</f>
        <v>0</v>
      </c>
      <c r="AO239" s="258">
        <f>SUM(IFERROR(VLOOKUP(AP239,CODES!$A$3:$D$1348,3,FALSE)*BC239,0),IFERROR(VLOOKUP(AQ239,CODES!$A$3:$D$1348,3,FALSE)*BF239,0),IFERROR(VLOOKUP(AR239,CODES!$A$3:$D$1348,3,FALSE)*BI239,0),IFERROR(VLOOKUP(AS239,CODES!$A$3:$D$1348,3,FALSE)*BL239,0),IFERROR(VLOOKUP(AT239,CODES!$A$3:$D$1348,3,FALSE)*BO239,0),IFERROR(VLOOKUP(AU239,CODES!$A$3:$D$1348,3,FALSE)*BR239,0),IFERROR(VLOOKUP(AV239,CODES!$A$3:$D$1348,3,FALSE)*BU239,0),IFERROR(VLOOKUP(AW239,CODES!$A$3:$D$1348,3,FALSE)*BX239,0),IFERROR(VLOOKUP(AX239,CODES!$A$3:$D$1348,3,FALSE)*CA239,0),IFERROR(VLOOKUP(AY239,CODES!$A$3:$D$1348,3,FALSE)*CD239,0))+B239</f>
        <v>0</v>
      </c>
      <c r="AP239" s="271" t="str">
        <f t="shared" si="159"/>
        <v/>
      </c>
      <c r="AQ239" s="271" t="str">
        <f t="shared" si="160"/>
        <v/>
      </c>
      <c r="AR239" s="271" t="str">
        <f t="shared" si="161"/>
        <v/>
      </c>
      <c r="AS239" s="271" t="str">
        <f t="shared" si="162"/>
        <v/>
      </c>
      <c r="AT239" s="271" t="str">
        <f t="shared" si="163"/>
        <v/>
      </c>
      <c r="AU239" s="271" t="str">
        <f t="shared" si="164"/>
        <v/>
      </c>
      <c r="AV239" s="271" t="str">
        <f t="shared" si="165"/>
        <v/>
      </c>
      <c r="AW239" s="271" t="str">
        <f t="shared" si="166"/>
        <v/>
      </c>
      <c r="AX239" s="271" t="str">
        <f t="shared" si="167"/>
        <v/>
      </c>
      <c r="AY239" s="271" t="str">
        <f t="shared" si="168"/>
        <v/>
      </c>
      <c r="AZ239" s="258">
        <f t="shared" si="169"/>
        <v>0</v>
      </c>
      <c r="BA239" s="258">
        <f t="shared" si="170"/>
        <v>1</v>
      </c>
      <c r="BB239" s="258">
        <f t="shared" si="171"/>
        <v>0</v>
      </c>
      <c r="BC239" s="258">
        <f t="shared" si="172"/>
        <v>1</v>
      </c>
      <c r="BD239" s="258">
        <f t="shared" si="173"/>
        <v>1</v>
      </c>
      <c r="BE239" s="258">
        <f t="shared" si="174"/>
        <v>0</v>
      </c>
      <c r="BF239" s="258">
        <f t="shared" si="175"/>
        <v>1</v>
      </c>
      <c r="BG239" s="258">
        <f t="shared" si="176"/>
        <v>1</v>
      </c>
      <c r="BH239" s="258">
        <f t="shared" si="177"/>
        <v>0</v>
      </c>
      <c r="BI239" s="258">
        <f t="shared" si="178"/>
        <v>1</v>
      </c>
      <c r="BJ239" s="258">
        <f t="shared" si="179"/>
        <v>1</v>
      </c>
      <c r="BK239" s="258">
        <f t="shared" si="180"/>
        <v>0</v>
      </c>
      <c r="BL239" s="258">
        <f t="shared" si="181"/>
        <v>1</v>
      </c>
      <c r="BM239" s="258">
        <f t="shared" si="182"/>
        <v>1</v>
      </c>
      <c r="BN239" s="258">
        <f t="shared" si="183"/>
        <v>0</v>
      </c>
      <c r="BO239" s="258">
        <f t="shared" si="184"/>
        <v>1</v>
      </c>
      <c r="BP239" s="258">
        <f t="shared" si="185"/>
        <v>1</v>
      </c>
      <c r="BQ239" s="258">
        <f t="shared" si="186"/>
        <v>0</v>
      </c>
      <c r="BR239" s="258">
        <f t="shared" si="187"/>
        <v>1</v>
      </c>
      <c r="BS239" s="258">
        <f t="shared" si="188"/>
        <v>1</v>
      </c>
      <c r="BT239" s="258">
        <f t="shared" si="189"/>
        <v>0</v>
      </c>
      <c r="BU239" s="258">
        <f t="shared" si="190"/>
        <v>1</v>
      </c>
      <c r="BV239" s="258">
        <f t="shared" si="191"/>
        <v>1</v>
      </c>
      <c r="BW239" s="258">
        <f t="shared" si="192"/>
        <v>0</v>
      </c>
      <c r="BX239" s="258">
        <f t="shared" si="193"/>
        <v>1</v>
      </c>
      <c r="BY239" s="258">
        <f t="shared" si="194"/>
        <v>1</v>
      </c>
      <c r="BZ239" s="258">
        <f t="shared" si="195"/>
        <v>0</v>
      </c>
      <c r="CA239" s="258">
        <f t="shared" si="196"/>
        <v>1</v>
      </c>
      <c r="CB239" s="258">
        <f t="shared" si="197"/>
        <v>1</v>
      </c>
      <c r="CC239" s="258">
        <f t="shared" si="198"/>
        <v>0</v>
      </c>
      <c r="CD239" s="258">
        <f t="shared" si="199"/>
        <v>1</v>
      </c>
    </row>
    <row r="240" spans="1:82">
      <c r="A240" s="258"/>
      <c r="B240" s="258"/>
      <c r="C240" s="259"/>
      <c r="D240" s="258"/>
      <c r="E240" s="258"/>
      <c r="F240" s="258"/>
      <c r="G240" s="258">
        <v>232</v>
      </c>
      <c r="H240" s="414" t="s">
        <v>4010</v>
      </c>
      <c r="I240" s="273"/>
      <c r="J240" s="274" t="s">
        <v>4011</v>
      </c>
      <c r="K240" s="275"/>
      <c r="L240" s="745"/>
      <c r="M240" s="272"/>
      <c r="N240" s="508">
        <f t="shared" si="29"/>
        <v>0</v>
      </c>
      <c r="O240" s="510">
        <f t="shared" si="139"/>
        <v>0</v>
      </c>
      <c r="P240" s="260">
        <f t="shared" si="140"/>
        <v>0</v>
      </c>
      <c r="Q240" s="261">
        <f t="shared" si="141"/>
        <v>0</v>
      </c>
      <c r="R240" s="261">
        <f t="shared" si="1"/>
        <v>0</v>
      </c>
      <c r="S240" s="262"/>
      <c r="T240" s="262"/>
      <c r="U240" s="263">
        <f t="shared" si="142"/>
        <v>1.288</v>
      </c>
      <c r="V240" s="264">
        <f>IF(E240="SP",1,IF(D240="",ExtraMargeMateriaal,(1-VLOOKUP(D240,TabelAankoop[],4,FALSE))))</f>
        <v>1</v>
      </c>
      <c r="W240" s="265">
        <f t="shared" si="143"/>
        <v>0.6885</v>
      </c>
      <c r="X240" s="266">
        <f t="shared" si="144"/>
        <v>1</v>
      </c>
      <c r="Y240" s="267">
        <f t="shared" si="145"/>
        <v>1.46</v>
      </c>
      <c r="Z240" s="267">
        <f t="shared" si="146"/>
        <v>1.1599999999999999</v>
      </c>
      <c r="AA240" s="268">
        <f t="shared" si="147"/>
        <v>0</v>
      </c>
      <c r="AB240" s="456">
        <f t="shared" si="148"/>
        <v>0</v>
      </c>
      <c r="AC240" s="457">
        <f t="shared" si="149"/>
        <v>0</v>
      </c>
      <c r="AD240" s="456">
        <f t="shared" si="150"/>
        <v>0</v>
      </c>
      <c r="AE240" s="458">
        <f t="shared" si="151"/>
        <v>0</v>
      </c>
      <c r="AF240" s="457">
        <f t="shared" si="152"/>
        <v>0</v>
      </c>
      <c r="AG240" s="456">
        <f t="shared" si="153"/>
        <v>0</v>
      </c>
      <c r="AH240" s="457">
        <f t="shared" si="154"/>
        <v>0</v>
      </c>
      <c r="AI240" s="268">
        <f t="shared" si="155"/>
        <v>0</v>
      </c>
      <c r="AJ240" s="269">
        <f t="shared" si="156"/>
        <v>0</v>
      </c>
      <c r="AK240" s="270">
        <f t="shared" si="157"/>
        <v>0</v>
      </c>
      <c r="AL240" s="415">
        <f t="shared" si="158"/>
        <v>0</v>
      </c>
      <c r="AM240" s="259" t="str">
        <f>IF(AP240="","",IFERROR(VLOOKUP(AP240,CODES!$A$3:$D$1348,4,FALSE),"X"))&amp;IF(AQ240="","",IFERROR(VLOOKUP(AQ240,CODES!$A$3:$D$1348,4,FALSE),"X"))&amp;IF(AR240="","",IFERROR(VLOOKUP(AR240,CODES!$A$3:$D$1348,4,FALSE),"X"))&amp;IF(AS240="","",IFERROR(VLOOKUP(AS240,CODES!$A$3:$D$1348,4,FALSE),"X"))&amp;IF(AT240="","",IFERROR(VLOOKUP(AT240,CODES!$A$3:$D$1348,4,FALSE),"X"))&amp;IF(AU240="","",IFERROR(VLOOKUP(AU240,CODES!$A$3:$D$1348,4,FALSE),"X"))&amp;IF(AV240="","",IFERROR(VLOOKUP(AV240,CODES!$A$3:$D$1348,4,FALSE),"X"))&amp;IF(AW240="","",IFERROR(VLOOKUP(AW240,CODES!$A$3:$D$1348,4,FALSE),"X"))&amp;IF(AX240="","",IFERROR(VLOOKUP(AX240,CODES!$A$3:$D$1348,4,FALSE),"X"))&amp;IF(AY240="","",IFERROR(VLOOKUP(AY240,CODES!$A$3:$D$1348,4,FALSE),"X"))</f>
        <v/>
      </c>
      <c r="AN240" s="258">
        <f>SUM(IFERROR(VLOOKUP(AP240,CODES!$A$3:$D$1348,4,FALSE)*BC240,0),IFERROR(VLOOKUP(AQ240,CODES!$A$3:$D$1348,4,FALSE)*BF240,0),IFERROR(VLOOKUP(AR240,CODES!$A$3:$D$1348,4,FALSE)*BI240,0),IFERROR(VLOOKUP(AS240,CODES!$A$3:$D$1348,4,FALSE)*BL240,0),IFERROR(VLOOKUP(AT240,CODES!$A$3:$D$1348,4,FALSE)*BO240,0),IFERROR(VLOOKUP(AU240,CODES!$A$3:$D$1348,4,FALSE)*BR240,0),IFERROR(VLOOKUP(AV240,CODES!$A$3:$D$1348,4,FALSE)*BU240,0),IFERROR(VLOOKUP(AW240,CODES!$A$3:$D$1348,4,FALSE)*BX240,0),IFERROR(VLOOKUP(AX240,CODES!$A$3:$D$1348,4,FALSE)*CA240,0),IFERROR(VLOOKUP(AY240,CODES!$A$3:$D$1348,4,FALSE)*CD240,0))</f>
        <v>0</v>
      </c>
      <c r="AO240" s="258">
        <f>SUM(IFERROR(VLOOKUP(AP240,CODES!$A$3:$D$1348,3,FALSE)*BC240,0),IFERROR(VLOOKUP(AQ240,CODES!$A$3:$D$1348,3,FALSE)*BF240,0),IFERROR(VLOOKUP(AR240,CODES!$A$3:$D$1348,3,FALSE)*BI240,0),IFERROR(VLOOKUP(AS240,CODES!$A$3:$D$1348,3,FALSE)*BL240,0),IFERROR(VLOOKUP(AT240,CODES!$A$3:$D$1348,3,FALSE)*BO240,0),IFERROR(VLOOKUP(AU240,CODES!$A$3:$D$1348,3,FALSE)*BR240,0),IFERROR(VLOOKUP(AV240,CODES!$A$3:$D$1348,3,FALSE)*BU240,0),IFERROR(VLOOKUP(AW240,CODES!$A$3:$D$1348,3,FALSE)*BX240,0),IFERROR(VLOOKUP(AX240,CODES!$A$3:$D$1348,3,FALSE)*CA240,0),IFERROR(VLOOKUP(AY240,CODES!$A$3:$D$1348,3,FALSE)*CD240,0))+B240</f>
        <v>0</v>
      </c>
      <c r="AP240" s="271" t="str">
        <f t="shared" si="159"/>
        <v/>
      </c>
      <c r="AQ240" s="271" t="str">
        <f t="shared" si="160"/>
        <v/>
      </c>
      <c r="AR240" s="271" t="str">
        <f t="shared" si="161"/>
        <v/>
      </c>
      <c r="AS240" s="271" t="str">
        <f t="shared" si="162"/>
        <v/>
      </c>
      <c r="AT240" s="271" t="str">
        <f t="shared" si="163"/>
        <v/>
      </c>
      <c r="AU240" s="271" t="str">
        <f t="shared" si="164"/>
        <v/>
      </c>
      <c r="AV240" s="271" t="str">
        <f t="shared" si="165"/>
        <v/>
      </c>
      <c r="AW240" s="271" t="str">
        <f t="shared" si="166"/>
        <v/>
      </c>
      <c r="AX240" s="271" t="str">
        <f t="shared" si="167"/>
        <v/>
      </c>
      <c r="AY240" s="271" t="str">
        <f t="shared" si="168"/>
        <v/>
      </c>
      <c r="AZ240" s="258">
        <f t="shared" si="169"/>
        <v>0</v>
      </c>
      <c r="BA240" s="258">
        <f t="shared" si="170"/>
        <v>1</v>
      </c>
      <c r="BB240" s="258">
        <f t="shared" si="171"/>
        <v>0</v>
      </c>
      <c r="BC240" s="258">
        <f t="shared" si="172"/>
        <v>1</v>
      </c>
      <c r="BD240" s="258">
        <f t="shared" si="173"/>
        <v>1</v>
      </c>
      <c r="BE240" s="258">
        <f t="shared" si="174"/>
        <v>0</v>
      </c>
      <c r="BF240" s="258">
        <f t="shared" si="175"/>
        <v>1</v>
      </c>
      <c r="BG240" s="258">
        <f t="shared" si="176"/>
        <v>1</v>
      </c>
      <c r="BH240" s="258">
        <f t="shared" si="177"/>
        <v>0</v>
      </c>
      <c r="BI240" s="258">
        <f t="shared" si="178"/>
        <v>1</v>
      </c>
      <c r="BJ240" s="258">
        <f t="shared" si="179"/>
        <v>1</v>
      </c>
      <c r="BK240" s="258">
        <f t="shared" si="180"/>
        <v>0</v>
      </c>
      <c r="BL240" s="258">
        <f t="shared" si="181"/>
        <v>1</v>
      </c>
      <c r="BM240" s="258">
        <f t="shared" si="182"/>
        <v>1</v>
      </c>
      <c r="BN240" s="258">
        <f t="shared" si="183"/>
        <v>0</v>
      </c>
      <c r="BO240" s="258">
        <f t="shared" si="184"/>
        <v>1</v>
      </c>
      <c r="BP240" s="258">
        <f t="shared" si="185"/>
        <v>1</v>
      </c>
      <c r="BQ240" s="258">
        <f t="shared" si="186"/>
        <v>0</v>
      </c>
      <c r="BR240" s="258">
        <f t="shared" si="187"/>
        <v>1</v>
      </c>
      <c r="BS240" s="258">
        <f t="shared" si="188"/>
        <v>1</v>
      </c>
      <c r="BT240" s="258">
        <f t="shared" si="189"/>
        <v>0</v>
      </c>
      <c r="BU240" s="258">
        <f t="shared" si="190"/>
        <v>1</v>
      </c>
      <c r="BV240" s="258">
        <f t="shared" si="191"/>
        <v>1</v>
      </c>
      <c r="BW240" s="258">
        <f t="shared" si="192"/>
        <v>0</v>
      </c>
      <c r="BX240" s="258">
        <f t="shared" si="193"/>
        <v>1</v>
      </c>
      <c r="BY240" s="258">
        <f t="shared" si="194"/>
        <v>1</v>
      </c>
      <c r="BZ240" s="258">
        <f t="shared" si="195"/>
        <v>0</v>
      </c>
      <c r="CA240" s="258">
        <f t="shared" si="196"/>
        <v>1</v>
      </c>
      <c r="CB240" s="258">
        <f t="shared" si="197"/>
        <v>1</v>
      </c>
      <c r="CC240" s="258">
        <f t="shared" si="198"/>
        <v>0</v>
      </c>
      <c r="CD240" s="258">
        <f t="shared" si="199"/>
        <v>1</v>
      </c>
    </row>
    <row r="241" spans="1:82">
      <c r="A241" s="258"/>
      <c r="B241" s="258"/>
      <c r="C241" s="259"/>
      <c r="D241" s="258"/>
      <c r="E241" s="258" t="s">
        <v>3484</v>
      </c>
      <c r="F241" s="258"/>
      <c r="G241" s="258">
        <v>233</v>
      </c>
      <c r="H241" s="414" t="s">
        <v>4012</v>
      </c>
      <c r="I241" s="273"/>
      <c r="J241" s="274" t="s">
        <v>4013</v>
      </c>
      <c r="K241" s="275"/>
      <c r="L241" s="745"/>
      <c r="M241" s="272"/>
      <c r="N241" s="508">
        <f t="shared" si="29"/>
        <v>0</v>
      </c>
      <c r="O241" s="510">
        <f t="shared" si="139"/>
        <v>0</v>
      </c>
      <c r="P241" s="260">
        <f t="shared" si="140"/>
        <v>0</v>
      </c>
      <c r="Q241" s="261">
        <f t="shared" si="141"/>
        <v>0</v>
      </c>
      <c r="R241" s="261">
        <f t="shared" si="1"/>
        <v>0</v>
      </c>
      <c r="S241" s="262"/>
      <c r="T241" s="262"/>
      <c r="U241" s="263">
        <f t="shared" si="142"/>
        <v>1.288</v>
      </c>
      <c r="V241" s="264">
        <f>IF(E241="SP",1,IF(D241="",ExtraMargeMateriaal,(1-VLOOKUP(D241,TabelAankoop[],4,FALSE))))</f>
        <v>1</v>
      </c>
      <c r="W241" s="265">
        <f t="shared" si="143"/>
        <v>0.6885</v>
      </c>
      <c r="X241" s="266">
        <f t="shared" si="144"/>
        <v>1</v>
      </c>
      <c r="Y241" s="267">
        <f t="shared" si="145"/>
        <v>1.46</v>
      </c>
      <c r="Z241" s="267">
        <f t="shared" si="146"/>
        <v>1.1599999999999999</v>
      </c>
      <c r="AA241" s="268">
        <f t="shared" si="147"/>
        <v>0</v>
      </c>
      <c r="AB241" s="456">
        <f t="shared" si="148"/>
        <v>0</v>
      </c>
      <c r="AC241" s="457">
        <f t="shared" si="149"/>
        <v>0</v>
      </c>
      <c r="AD241" s="456">
        <f t="shared" si="150"/>
        <v>0</v>
      </c>
      <c r="AE241" s="458">
        <f t="shared" si="151"/>
        <v>0</v>
      </c>
      <c r="AF241" s="457">
        <f t="shared" si="152"/>
        <v>0</v>
      </c>
      <c r="AG241" s="456">
        <f t="shared" si="153"/>
        <v>0</v>
      </c>
      <c r="AH241" s="457">
        <f t="shared" si="154"/>
        <v>0</v>
      </c>
      <c r="AI241" s="268">
        <f t="shared" si="155"/>
        <v>0</v>
      </c>
      <c r="AJ241" s="269">
        <f t="shared" si="156"/>
        <v>0</v>
      </c>
      <c r="AK241" s="270">
        <f t="shared" si="157"/>
        <v>0</v>
      </c>
      <c r="AL241" s="415">
        <f t="shared" si="158"/>
        <v>0</v>
      </c>
      <c r="AM241" s="259" t="str">
        <f>IF(AP241="","",IFERROR(VLOOKUP(AP241,CODES!$A$3:$D$1348,4,FALSE),"X"))&amp;IF(AQ241="","",IFERROR(VLOOKUP(AQ241,CODES!$A$3:$D$1348,4,FALSE),"X"))&amp;IF(AR241="","",IFERROR(VLOOKUP(AR241,CODES!$A$3:$D$1348,4,FALSE),"X"))&amp;IF(AS241="","",IFERROR(VLOOKUP(AS241,CODES!$A$3:$D$1348,4,FALSE),"X"))&amp;IF(AT241="","",IFERROR(VLOOKUP(AT241,CODES!$A$3:$D$1348,4,FALSE),"X"))&amp;IF(AU241="","",IFERROR(VLOOKUP(AU241,CODES!$A$3:$D$1348,4,FALSE),"X"))&amp;IF(AV241="","",IFERROR(VLOOKUP(AV241,CODES!$A$3:$D$1348,4,FALSE),"X"))&amp;IF(AW241="","",IFERROR(VLOOKUP(AW241,CODES!$A$3:$D$1348,4,FALSE),"X"))&amp;IF(AX241="","",IFERROR(VLOOKUP(AX241,CODES!$A$3:$D$1348,4,FALSE),"X"))&amp;IF(AY241="","",IFERROR(VLOOKUP(AY241,CODES!$A$3:$D$1348,4,FALSE),"X"))</f>
        <v/>
      </c>
      <c r="AN241" s="258">
        <f>SUM(IFERROR(VLOOKUP(AP241,CODES!$A$3:$D$1348,4,FALSE)*BC241,0),IFERROR(VLOOKUP(AQ241,CODES!$A$3:$D$1348,4,FALSE)*BF241,0),IFERROR(VLOOKUP(AR241,CODES!$A$3:$D$1348,4,FALSE)*BI241,0),IFERROR(VLOOKUP(AS241,CODES!$A$3:$D$1348,4,FALSE)*BL241,0),IFERROR(VLOOKUP(AT241,CODES!$A$3:$D$1348,4,FALSE)*BO241,0),IFERROR(VLOOKUP(AU241,CODES!$A$3:$D$1348,4,FALSE)*BR241,0),IFERROR(VLOOKUP(AV241,CODES!$A$3:$D$1348,4,FALSE)*BU241,0),IFERROR(VLOOKUP(AW241,CODES!$A$3:$D$1348,4,FALSE)*BX241,0),IFERROR(VLOOKUP(AX241,CODES!$A$3:$D$1348,4,FALSE)*CA241,0),IFERROR(VLOOKUP(AY241,CODES!$A$3:$D$1348,4,FALSE)*CD241,0))</f>
        <v>0</v>
      </c>
      <c r="AO241" s="258">
        <f>SUM(IFERROR(VLOOKUP(AP241,CODES!$A$3:$D$1348,3,FALSE)*BC241,0),IFERROR(VLOOKUP(AQ241,CODES!$A$3:$D$1348,3,FALSE)*BF241,0),IFERROR(VLOOKUP(AR241,CODES!$A$3:$D$1348,3,FALSE)*BI241,0),IFERROR(VLOOKUP(AS241,CODES!$A$3:$D$1348,3,FALSE)*BL241,0),IFERROR(VLOOKUP(AT241,CODES!$A$3:$D$1348,3,FALSE)*BO241,0),IFERROR(VLOOKUP(AU241,CODES!$A$3:$D$1348,3,FALSE)*BR241,0),IFERROR(VLOOKUP(AV241,CODES!$A$3:$D$1348,3,FALSE)*BU241,0),IFERROR(VLOOKUP(AW241,CODES!$A$3:$D$1348,3,FALSE)*BX241,0),IFERROR(VLOOKUP(AX241,CODES!$A$3:$D$1348,3,FALSE)*CA241,0),IFERROR(VLOOKUP(AY241,CODES!$A$3:$D$1348,3,FALSE)*CD241,0))+B241</f>
        <v>0</v>
      </c>
      <c r="AP241" s="271" t="str">
        <f t="shared" si="159"/>
        <v/>
      </c>
      <c r="AQ241" s="271" t="str">
        <f t="shared" si="160"/>
        <v/>
      </c>
      <c r="AR241" s="271" t="str">
        <f t="shared" si="161"/>
        <v/>
      </c>
      <c r="AS241" s="271" t="str">
        <f t="shared" si="162"/>
        <v/>
      </c>
      <c r="AT241" s="271" t="str">
        <f t="shared" si="163"/>
        <v/>
      </c>
      <c r="AU241" s="271" t="str">
        <f t="shared" si="164"/>
        <v/>
      </c>
      <c r="AV241" s="271" t="str">
        <f t="shared" si="165"/>
        <v/>
      </c>
      <c r="AW241" s="271" t="str">
        <f t="shared" si="166"/>
        <v/>
      </c>
      <c r="AX241" s="271" t="str">
        <f t="shared" si="167"/>
        <v/>
      </c>
      <c r="AY241" s="271" t="str">
        <f t="shared" si="168"/>
        <v/>
      </c>
      <c r="AZ241" s="258">
        <f t="shared" si="169"/>
        <v>0</v>
      </c>
      <c r="BA241" s="258">
        <f t="shared" si="170"/>
        <v>1</v>
      </c>
      <c r="BB241" s="258">
        <f t="shared" si="171"/>
        <v>0</v>
      </c>
      <c r="BC241" s="258">
        <f t="shared" si="172"/>
        <v>1</v>
      </c>
      <c r="BD241" s="258">
        <f t="shared" si="173"/>
        <v>1</v>
      </c>
      <c r="BE241" s="258">
        <f t="shared" si="174"/>
        <v>0</v>
      </c>
      <c r="BF241" s="258">
        <f t="shared" si="175"/>
        <v>1</v>
      </c>
      <c r="BG241" s="258">
        <f t="shared" si="176"/>
        <v>1</v>
      </c>
      <c r="BH241" s="258">
        <f t="shared" si="177"/>
        <v>0</v>
      </c>
      <c r="BI241" s="258">
        <f t="shared" si="178"/>
        <v>1</v>
      </c>
      <c r="BJ241" s="258">
        <f t="shared" si="179"/>
        <v>1</v>
      </c>
      <c r="BK241" s="258">
        <f t="shared" si="180"/>
        <v>0</v>
      </c>
      <c r="BL241" s="258">
        <f t="shared" si="181"/>
        <v>1</v>
      </c>
      <c r="BM241" s="258">
        <f t="shared" si="182"/>
        <v>1</v>
      </c>
      <c r="BN241" s="258">
        <f t="shared" si="183"/>
        <v>0</v>
      </c>
      <c r="BO241" s="258">
        <f t="shared" si="184"/>
        <v>1</v>
      </c>
      <c r="BP241" s="258">
        <f t="shared" si="185"/>
        <v>1</v>
      </c>
      <c r="BQ241" s="258">
        <f t="shared" si="186"/>
        <v>0</v>
      </c>
      <c r="BR241" s="258">
        <f t="shared" si="187"/>
        <v>1</v>
      </c>
      <c r="BS241" s="258">
        <f t="shared" si="188"/>
        <v>1</v>
      </c>
      <c r="BT241" s="258">
        <f t="shared" si="189"/>
        <v>0</v>
      </c>
      <c r="BU241" s="258">
        <f t="shared" si="190"/>
        <v>1</v>
      </c>
      <c r="BV241" s="258">
        <f t="shared" si="191"/>
        <v>1</v>
      </c>
      <c r="BW241" s="258">
        <f t="shared" si="192"/>
        <v>0</v>
      </c>
      <c r="BX241" s="258">
        <f t="shared" si="193"/>
        <v>1</v>
      </c>
      <c r="BY241" s="258">
        <f t="shared" si="194"/>
        <v>1</v>
      </c>
      <c r="BZ241" s="258">
        <f t="shared" si="195"/>
        <v>0</v>
      </c>
      <c r="CA241" s="258">
        <f t="shared" si="196"/>
        <v>1</v>
      </c>
      <c r="CB241" s="258">
        <f t="shared" si="197"/>
        <v>1</v>
      </c>
      <c r="CC241" s="258">
        <f t="shared" si="198"/>
        <v>0</v>
      </c>
      <c r="CD241" s="258">
        <f t="shared" si="199"/>
        <v>1</v>
      </c>
    </row>
    <row r="242" spans="1:82">
      <c r="A242" s="29"/>
      <c r="B242" s="259">
        <v>2650</v>
      </c>
      <c r="C242" s="259"/>
      <c r="D242" s="258" t="s">
        <v>4014</v>
      </c>
      <c r="E242" s="258"/>
      <c r="F242" s="258"/>
      <c r="G242" s="258">
        <v>234</v>
      </c>
      <c r="H242" s="414" t="s">
        <v>4015</v>
      </c>
      <c r="I242" s="273"/>
      <c r="J242" s="274" t="s">
        <v>4016</v>
      </c>
      <c r="K242" s="275" t="s">
        <v>3491</v>
      </c>
      <c r="L242" s="745" t="s">
        <v>3492</v>
      </c>
      <c r="M242" s="272">
        <v>1</v>
      </c>
      <c r="N242" s="508">
        <f t="shared" si="29"/>
        <v>3310.8</v>
      </c>
      <c r="O242" s="510">
        <f t="shared" si="139"/>
        <v>3310.8</v>
      </c>
      <c r="P242" s="260">
        <f t="shared" si="140"/>
        <v>2650</v>
      </c>
      <c r="Q242" s="261">
        <f t="shared" si="141"/>
        <v>0</v>
      </c>
      <c r="R242" s="261">
        <f t="shared" si="1"/>
        <v>0</v>
      </c>
      <c r="S242" s="262" t="s">
        <v>4017</v>
      </c>
      <c r="T242" s="262"/>
      <c r="U242" s="263">
        <f t="shared" si="142"/>
        <v>1.288</v>
      </c>
      <c r="V242" s="264">
        <f>IF(E242="SP",1,IF(D242="",ExtraMargeMateriaal,(1-VLOOKUP(D242,TabelAankoop[],4,FALSE))))</f>
        <v>0.97</v>
      </c>
      <c r="W242" s="265">
        <f t="shared" si="143"/>
        <v>0.6885</v>
      </c>
      <c r="X242" s="266">
        <f t="shared" si="144"/>
        <v>1</v>
      </c>
      <c r="Y242" s="267">
        <f t="shared" si="145"/>
        <v>1.46</v>
      </c>
      <c r="Z242" s="267">
        <f t="shared" si="146"/>
        <v>1.1599999999999999</v>
      </c>
      <c r="AA242" s="268">
        <f t="shared" si="147"/>
        <v>3310.8</v>
      </c>
      <c r="AB242" s="456">
        <f t="shared" si="148"/>
        <v>2570.5</v>
      </c>
      <c r="AC242" s="457">
        <f t="shared" si="149"/>
        <v>3310.8</v>
      </c>
      <c r="AD242" s="456">
        <f t="shared" si="150"/>
        <v>0</v>
      </c>
      <c r="AE242" s="458">
        <f t="shared" si="151"/>
        <v>0</v>
      </c>
      <c r="AF242" s="457">
        <f t="shared" si="152"/>
        <v>0</v>
      </c>
      <c r="AG242" s="456">
        <f t="shared" si="153"/>
        <v>0</v>
      </c>
      <c r="AH242" s="457">
        <f t="shared" si="154"/>
        <v>0</v>
      </c>
      <c r="AI242" s="268">
        <f t="shared" si="155"/>
        <v>2570.5</v>
      </c>
      <c r="AJ242" s="269">
        <f t="shared" si="156"/>
        <v>3310.8040000000001</v>
      </c>
      <c r="AK242" s="270">
        <f t="shared" si="157"/>
        <v>0</v>
      </c>
      <c r="AL242" s="415">
        <f t="shared" si="158"/>
        <v>0</v>
      </c>
      <c r="AM242" s="259" t="str">
        <f>IF(AP242="","",IFERROR(VLOOKUP(AP242,CODES!$A$3:$D$1348,4,FALSE),"X"))&amp;IF(AQ242="","",IFERROR(VLOOKUP(AQ242,CODES!$A$3:$D$1348,4,FALSE),"X"))&amp;IF(AR242="","",IFERROR(VLOOKUP(AR242,CODES!$A$3:$D$1348,4,FALSE),"X"))&amp;IF(AS242="","",IFERROR(VLOOKUP(AS242,CODES!$A$3:$D$1348,4,FALSE),"X"))&amp;IF(AT242="","",IFERROR(VLOOKUP(AT242,CODES!$A$3:$D$1348,4,FALSE),"X"))&amp;IF(AU242="","",IFERROR(VLOOKUP(AU242,CODES!$A$3:$D$1348,4,FALSE),"X"))&amp;IF(AV242="","",IFERROR(VLOOKUP(AV242,CODES!$A$3:$D$1348,4,FALSE),"X"))&amp;IF(AW242="","",IFERROR(VLOOKUP(AW242,CODES!$A$3:$D$1348,4,FALSE),"X"))&amp;IF(AX242="","",IFERROR(VLOOKUP(AX242,CODES!$A$3:$D$1348,4,FALSE),"X"))&amp;IF(AY242="","",IFERROR(VLOOKUP(AY242,CODES!$A$3:$D$1348,4,FALSE),"X"))</f>
        <v/>
      </c>
      <c r="AN242" s="258">
        <f>SUM(IFERROR(VLOOKUP(AP242,CODES!$A$3:$D$1348,4,FALSE)*BC242,0),IFERROR(VLOOKUP(AQ242,CODES!$A$3:$D$1348,4,FALSE)*BF242,0),IFERROR(VLOOKUP(AR242,CODES!$A$3:$D$1348,4,FALSE)*BI242,0),IFERROR(VLOOKUP(AS242,CODES!$A$3:$D$1348,4,FALSE)*BL242,0),IFERROR(VLOOKUP(AT242,CODES!$A$3:$D$1348,4,FALSE)*BO242,0),IFERROR(VLOOKUP(AU242,CODES!$A$3:$D$1348,4,FALSE)*BR242,0),IFERROR(VLOOKUP(AV242,CODES!$A$3:$D$1348,4,FALSE)*BU242,0),IFERROR(VLOOKUP(AW242,CODES!$A$3:$D$1348,4,FALSE)*BX242,0),IFERROR(VLOOKUP(AX242,CODES!$A$3:$D$1348,4,FALSE)*CA242,0),IFERROR(VLOOKUP(AY242,CODES!$A$3:$D$1348,4,FALSE)*CD242,0))</f>
        <v>0</v>
      </c>
      <c r="AO242" s="258">
        <f>SUM(IFERROR(VLOOKUP(AP242,CODES!$A$3:$D$1348,3,FALSE)*BC242,0),IFERROR(VLOOKUP(AQ242,CODES!$A$3:$D$1348,3,FALSE)*BF242,0),IFERROR(VLOOKUP(AR242,CODES!$A$3:$D$1348,3,FALSE)*BI242,0),IFERROR(VLOOKUP(AS242,CODES!$A$3:$D$1348,3,FALSE)*BL242,0),IFERROR(VLOOKUP(AT242,CODES!$A$3:$D$1348,3,FALSE)*BO242,0),IFERROR(VLOOKUP(AU242,CODES!$A$3:$D$1348,3,FALSE)*BR242,0),IFERROR(VLOOKUP(AV242,CODES!$A$3:$D$1348,3,FALSE)*BU242,0),IFERROR(VLOOKUP(AW242,CODES!$A$3:$D$1348,3,FALSE)*BX242,0),IFERROR(VLOOKUP(AX242,CODES!$A$3:$D$1348,3,FALSE)*CA242,0),IFERROR(VLOOKUP(AY242,CODES!$A$3:$D$1348,3,FALSE)*CD242,0))+B242</f>
        <v>2650</v>
      </c>
      <c r="AP242" s="271" t="str">
        <f t="shared" si="159"/>
        <v/>
      </c>
      <c r="AQ242" s="271" t="str">
        <f t="shared" si="160"/>
        <v/>
      </c>
      <c r="AR242" s="271" t="str">
        <f t="shared" si="161"/>
        <v/>
      </c>
      <c r="AS242" s="271" t="str">
        <f t="shared" si="162"/>
        <v/>
      </c>
      <c r="AT242" s="271" t="str">
        <f t="shared" si="163"/>
        <v/>
      </c>
      <c r="AU242" s="271" t="str">
        <f t="shared" si="164"/>
        <v/>
      </c>
      <c r="AV242" s="271" t="str">
        <f t="shared" si="165"/>
        <v/>
      </c>
      <c r="AW242" s="271" t="str">
        <f t="shared" si="166"/>
        <v/>
      </c>
      <c r="AX242" s="271" t="str">
        <f t="shared" si="167"/>
        <v/>
      </c>
      <c r="AY242" s="271" t="str">
        <f t="shared" si="168"/>
        <v/>
      </c>
      <c r="AZ242" s="258">
        <f t="shared" si="169"/>
        <v>0</v>
      </c>
      <c r="BA242" s="258">
        <f t="shared" si="170"/>
        <v>1</v>
      </c>
      <c r="BB242" s="258">
        <f t="shared" si="171"/>
        <v>0</v>
      </c>
      <c r="BC242" s="258">
        <f t="shared" si="172"/>
        <v>1</v>
      </c>
      <c r="BD242" s="258">
        <f t="shared" si="173"/>
        <v>1</v>
      </c>
      <c r="BE242" s="258">
        <f t="shared" si="174"/>
        <v>0</v>
      </c>
      <c r="BF242" s="258">
        <f t="shared" si="175"/>
        <v>1</v>
      </c>
      <c r="BG242" s="258">
        <f t="shared" si="176"/>
        <v>1</v>
      </c>
      <c r="BH242" s="258">
        <f t="shared" si="177"/>
        <v>0</v>
      </c>
      <c r="BI242" s="258">
        <f t="shared" si="178"/>
        <v>1</v>
      </c>
      <c r="BJ242" s="258">
        <f t="shared" si="179"/>
        <v>1</v>
      </c>
      <c r="BK242" s="258">
        <f t="shared" si="180"/>
        <v>0</v>
      </c>
      <c r="BL242" s="258">
        <f t="shared" si="181"/>
        <v>1</v>
      </c>
      <c r="BM242" s="258">
        <f t="shared" si="182"/>
        <v>1</v>
      </c>
      <c r="BN242" s="258">
        <f t="shared" si="183"/>
        <v>0</v>
      </c>
      <c r="BO242" s="258">
        <f t="shared" si="184"/>
        <v>1</v>
      </c>
      <c r="BP242" s="258">
        <f t="shared" si="185"/>
        <v>1</v>
      </c>
      <c r="BQ242" s="258">
        <f t="shared" si="186"/>
        <v>0</v>
      </c>
      <c r="BR242" s="258">
        <f t="shared" si="187"/>
        <v>1</v>
      </c>
      <c r="BS242" s="258">
        <f t="shared" si="188"/>
        <v>1</v>
      </c>
      <c r="BT242" s="258">
        <f t="shared" si="189"/>
        <v>0</v>
      </c>
      <c r="BU242" s="258">
        <f t="shared" si="190"/>
        <v>1</v>
      </c>
      <c r="BV242" s="258">
        <f t="shared" si="191"/>
        <v>1</v>
      </c>
      <c r="BW242" s="258">
        <f t="shared" si="192"/>
        <v>0</v>
      </c>
      <c r="BX242" s="258">
        <f t="shared" si="193"/>
        <v>1</v>
      </c>
      <c r="BY242" s="258">
        <f t="shared" si="194"/>
        <v>1</v>
      </c>
      <c r="BZ242" s="258">
        <f t="shared" si="195"/>
        <v>0</v>
      </c>
      <c r="CA242" s="258">
        <f t="shared" si="196"/>
        <v>1</v>
      </c>
      <c r="CB242" s="258">
        <f t="shared" si="197"/>
        <v>1</v>
      </c>
      <c r="CC242" s="258">
        <f t="shared" si="198"/>
        <v>0</v>
      </c>
      <c r="CD242" s="258">
        <f t="shared" si="199"/>
        <v>1</v>
      </c>
    </row>
    <row r="243" spans="1:82">
      <c r="A243" s="29"/>
      <c r="B243" s="259"/>
      <c r="C243" s="259"/>
      <c r="D243" s="258"/>
      <c r="E243" s="258"/>
      <c r="F243" s="258"/>
      <c r="G243" s="258">
        <v>235</v>
      </c>
      <c r="H243" s="414" t="s">
        <v>4018</v>
      </c>
      <c r="I243" s="273"/>
      <c r="J243" s="274" t="s">
        <v>4019</v>
      </c>
      <c r="K243" s="275"/>
      <c r="L243" s="745"/>
      <c r="M243" s="272"/>
      <c r="N243" s="508">
        <f t="shared" si="29"/>
        <v>0</v>
      </c>
      <c r="O243" s="510">
        <f t="shared" si="139"/>
        <v>0</v>
      </c>
      <c r="P243" s="260">
        <f t="shared" si="140"/>
        <v>0</v>
      </c>
      <c r="Q243" s="261">
        <f t="shared" si="141"/>
        <v>0</v>
      </c>
      <c r="R243" s="261">
        <f t="shared" si="1"/>
        <v>0</v>
      </c>
      <c r="S243" s="262"/>
      <c r="T243" s="262"/>
      <c r="U243" s="263">
        <f t="shared" si="142"/>
        <v>1.288</v>
      </c>
      <c r="V243" s="264">
        <f>IF(E243="SP",1,IF(D243="",ExtraMargeMateriaal,(1-VLOOKUP(D243,TabelAankoop[],4,FALSE))))</f>
        <v>1</v>
      </c>
      <c r="W243" s="265">
        <f t="shared" si="143"/>
        <v>0.6885</v>
      </c>
      <c r="X243" s="266">
        <f t="shared" si="144"/>
        <v>1</v>
      </c>
      <c r="Y243" s="267">
        <f t="shared" si="145"/>
        <v>1.46</v>
      </c>
      <c r="Z243" s="267">
        <f t="shared" si="146"/>
        <v>1.1599999999999999</v>
      </c>
      <c r="AA243" s="268">
        <f t="shared" si="147"/>
        <v>0</v>
      </c>
      <c r="AB243" s="456">
        <f t="shared" si="148"/>
        <v>0</v>
      </c>
      <c r="AC243" s="457">
        <f t="shared" si="149"/>
        <v>0</v>
      </c>
      <c r="AD243" s="456">
        <f t="shared" si="150"/>
        <v>0</v>
      </c>
      <c r="AE243" s="458">
        <f t="shared" si="151"/>
        <v>0</v>
      </c>
      <c r="AF243" s="457">
        <f t="shared" si="152"/>
        <v>0</v>
      </c>
      <c r="AG243" s="456">
        <f t="shared" si="153"/>
        <v>0</v>
      </c>
      <c r="AH243" s="457">
        <f t="shared" si="154"/>
        <v>0</v>
      </c>
      <c r="AI243" s="268">
        <f t="shared" si="155"/>
        <v>0</v>
      </c>
      <c r="AJ243" s="269">
        <f t="shared" si="156"/>
        <v>0</v>
      </c>
      <c r="AK243" s="270">
        <f t="shared" si="157"/>
        <v>0</v>
      </c>
      <c r="AL243" s="415">
        <f t="shared" si="158"/>
        <v>0</v>
      </c>
      <c r="AM243" s="259" t="str">
        <f>IF(AP243="","",IFERROR(VLOOKUP(AP243,CODES!$A$3:$D$1348,4,FALSE),"X"))&amp;IF(AQ243="","",IFERROR(VLOOKUP(AQ243,CODES!$A$3:$D$1348,4,FALSE),"X"))&amp;IF(AR243="","",IFERROR(VLOOKUP(AR243,CODES!$A$3:$D$1348,4,FALSE),"X"))&amp;IF(AS243="","",IFERROR(VLOOKUP(AS243,CODES!$A$3:$D$1348,4,FALSE),"X"))&amp;IF(AT243="","",IFERROR(VLOOKUP(AT243,CODES!$A$3:$D$1348,4,FALSE),"X"))&amp;IF(AU243="","",IFERROR(VLOOKUP(AU243,CODES!$A$3:$D$1348,4,FALSE),"X"))&amp;IF(AV243="","",IFERROR(VLOOKUP(AV243,CODES!$A$3:$D$1348,4,FALSE),"X"))&amp;IF(AW243="","",IFERROR(VLOOKUP(AW243,CODES!$A$3:$D$1348,4,FALSE),"X"))&amp;IF(AX243="","",IFERROR(VLOOKUP(AX243,CODES!$A$3:$D$1348,4,FALSE),"X"))&amp;IF(AY243="","",IFERROR(VLOOKUP(AY243,CODES!$A$3:$D$1348,4,FALSE),"X"))</f>
        <v/>
      </c>
      <c r="AN243" s="258">
        <f>SUM(IFERROR(VLOOKUP(AP243,CODES!$A$3:$D$1348,4,FALSE)*BC243,0),IFERROR(VLOOKUP(AQ243,CODES!$A$3:$D$1348,4,FALSE)*BF243,0),IFERROR(VLOOKUP(AR243,CODES!$A$3:$D$1348,4,FALSE)*BI243,0),IFERROR(VLOOKUP(AS243,CODES!$A$3:$D$1348,4,FALSE)*BL243,0),IFERROR(VLOOKUP(AT243,CODES!$A$3:$D$1348,4,FALSE)*BO243,0),IFERROR(VLOOKUP(AU243,CODES!$A$3:$D$1348,4,FALSE)*BR243,0),IFERROR(VLOOKUP(AV243,CODES!$A$3:$D$1348,4,FALSE)*BU243,0),IFERROR(VLOOKUP(AW243,CODES!$A$3:$D$1348,4,FALSE)*BX243,0),IFERROR(VLOOKUP(AX243,CODES!$A$3:$D$1348,4,FALSE)*CA243,0),IFERROR(VLOOKUP(AY243,CODES!$A$3:$D$1348,4,FALSE)*CD243,0))</f>
        <v>0</v>
      </c>
      <c r="AO243" s="258">
        <f>SUM(IFERROR(VLOOKUP(AP243,CODES!$A$3:$D$1348,3,FALSE)*BC243,0),IFERROR(VLOOKUP(AQ243,CODES!$A$3:$D$1348,3,FALSE)*BF243,0),IFERROR(VLOOKUP(AR243,CODES!$A$3:$D$1348,3,FALSE)*BI243,0),IFERROR(VLOOKUP(AS243,CODES!$A$3:$D$1348,3,FALSE)*BL243,0),IFERROR(VLOOKUP(AT243,CODES!$A$3:$D$1348,3,FALSE)*BO243,0),IFERROR(VLOOKUP(AU243,CODES!$A$3:$D$1348,3,FALSE)*BR243,0),IFERROR(VLOOKUP(AV243,CODES!$A$3:$D$1348,3,FALSE)*BU243,0),IFERROR(VLOOKUP(AW243,CODES!$A$3:$D$1348,3,FALSE)*BX243,0),IFERROR(VLOOKUP(AX243,CODES!$A$3:$D$1348,3,FALSE)*CA243,0),IFERROR(VLOOKUP(AY243,CODES!$A$3:$D$1348,3,FALSE)*CD243,0))+B243</f>
        <v>0</v>
      </c>
      <c r="AP243" s="271" t="str">
        <f t="shared" si="159"/>
        <v/>
      </c>
      <c r="AQ243" s="271" t="str">
        <f t="shared" si="160"/>
        <v/>
      </c>
      <c r="AR243" s="271" t="str">
        <f t="shared" si="161"/>
        <v/>
      </c>
      <c r="AS243" s="271" t="str">
        <f t="shared" si="162"/>
        <v/>
      </c>
      <c r="AT243" s="271" t="str">
        <f t="shared" si="163"/>
        <v/>
      </c>
      <c r="AU243" s="271" t="str">
        <f t="shared" si="164"/>
        <v/>
      </c>
      <c r="AV243" s="271" t="str">
        <f t="shared" si="165"/>
        <v/>
      </c>
      <c r="AW243" s="271" t="str">
        <f t="shared" si="166"/>
        <v/>
      </c>
      <c r="AX243" s="271" t="str">
        <f t="shared" si="167"/>
        <v/>
      </c>
      <c r="AY243" s="271" t="str">
        <f t="shared" si="168"/>
        <v/>
      </c>
      <c r="AZ243" s="258">
        <f t="shared" si="169"/>
        <v>0</v>
      </c>
      <c r="BA243" s="258">
        <f t="shared" si="170"/>
        <v>1</v>
      </c>
      <c r="BB243" s="258">
        <f t="shared" si="171"/>
        <v>0</v>
      </c>
      <c r="BC243" s="258">
        <f t="shared" si="172"/>
        <v>1</v>
      </c>
      <c r="BD243" s="258">
        <f t="shared" si="173"/>
        <v>1</v>
      </c>
      <c r="BE243" s="258">
        <f t="shared" si="174"/>
        <v>0</v>
      </c>
      <c r="BF243" s="258">
        <f t="shared" si="175"/>
        <v>1</v>
      </c>
      <c r="BG243" s="258">
        <f t="shared" si="176"/>
        <v>1</v>
      </c>
      <c r="BH243" s="258">
        <f t="shared" si="177"/>
        <v>0</v>
      </c>
      <c r="BI243" s="258">
        <f t="shared" si="178"/>
        <v>1</v>
      </c>
      <c r="BJ243" s="258">
        <f t="shared" si="179"/>
        <v>1</v>
      </c>
      <c r="BK243" s="258">
        <f t="shared" si="180"/>
        <v>0</v>
      </c>
      <c r="BL243" s="258">
        <f t="shared" si="181"/>
        <v>1</v>
      </c>
      <c r="BM243" s="258">
        <f t="shared" si="182"/>
        <v>1</v>
      </c>
      <c r="BN243" s="258">
        <f t="shared" si="183"/>
        <v>0</v>
      </c>
      <c r="BO243" s="258">
        <f t="shared" si="184"/>
        <v>1</v>
      </c>
      <c r="BP243" s="258">
        <f t="shared" si="185"/>
        <v>1</v>
      </c>
      <c r="BQ243" s="258">
        <f t="shared" si="186"/>
        <v>0</v>
      </c>
      <c r="BR243" s="258">
        <f t="shared" si="187"/>
        <v>1</v>
      </c>
      <c r="BS243" s="258">
        <f t="shared" si="188"/>
        <v>1</v>
      </c>
      <c r="BT243" s="258">
        <f t="shared" si="189"/>
        <v>0</v>
      </c>
      <c r="BU243" s="258">
        <f t="shared" si="190"/>
        <v>1</v>
      </c>
      <c r="BV243" s="258">
        <f t="shared" si="191"/>
        <v>1</v>
      </c>
      <c r="BW243" s="258">
        <f t="shared" si="192"/>
        <v>0</v>
      </c>
      <c r="BX243" s="258">
        <f t="shared" si="193"/>
        <v>1</v>
      </c>
      <c r="BY243" s="258">
        <f t="shared" si="194"/>
        <v>1</v>
      </c>
      <c r="BZ243" s="258">
        <f t="shared" si="195"/>
        <v>0</v>
      </c>
      <c r="CA243" s="258">
        <f t="shared" si="196"/>
        <v>1</v>
      </c>
      <c r="CB243" s="258">
        <f t="shared" si="197"/>
        <v>1</v>
      </c>
      <c r="CC243" s="258">
        <f t="shared" si="198"/>
        <v>0</v>
      </c>
      <c r="CD243" s="258">
        <f t="shared" si="199"/>
        <v>1</v>
      </c>
    </row>
    <row r="244" spans="1:82">
      <c r="A244" s="29"/>
      <c r="B244" s="259">
        <v>1650</v>
      </c>
      <c r="C244" s="259"/>
      <c r="D244" s="258" t="s">
        <v>4014</v>
      </c>
      <c r="E244" s="258"/>
      <c r="F244" s="258"/>
      <c r="G244" s="258">
        <v>236</v>
      </c>
      <c r="H244" s="414" t="s">
        <v>4020</v>
      </c>
      <c r="I244" s="273"/>
      <c r="J244" s="274" t="s">
        <v>4021</v>
      </c>
      <c r="K244" s="275" t="s">
        <v>3491</v>
      </c>
      <c r="L244" s="745" t="s">
        <v>3492</v>
      </c>
      <c r="M244" s="272">
        <v>1</v>
      </c>
      <c r="N244" s="508">
        <f t="shared" si="29"/>
        <v>2061.44</v>
      </c>
      <c r="O244" s="510">
        <f t="shared" si="139"/>
        <v>2061.44</v>
      </c>
      <c r="P244" s="260">
        <f t="shared" si="140"/>
        <v>1650</v>
      </c>
      <c r="Q244" s="261">
        <f t="shared" si="141"/>
        <v>0</v>
      </c>
      <c r="R244" s="261">
        <f t="shared" si="1"/>
        <v>0</v>
      </c>
      <c r="S244" s="262" t="s">
        <v>4017</v>
      </c>
      <c r="T244" s="262"/>
      <c r="U244" s="263">
        <f t="shared" si="142"/>
        <v>1.288</v>
      </c>
      <c r="V244" s="264">
        <f>IF(E244="SP",1,IF(D244="",ExtraMargeMateriaal,(1-VLOOKUP(D244,TabelAankoop[],4,FALSE))))</f>
        <v>0.97</v>
      </c>
      <c r="W244" s="265">
        <f t="shared" si="143"/>
        <v>0.6885</v>
      </c>
      <c r="X244" s="266">
        <f t="shared" si="144"/>
        <v>1</v>
      </c>
      <c r="Y244" s="267">
        <f t="shared" si="145"/>
        <v>1.46</v>
      </c>
      <c r="Z244" s="267">
        <f t="shared" si="146"/>
        <v>1.1599999999999999</v>
      </c>
      <c r="AA244" s="268">
        <f t="shared" si="147"/>
        <v>2061.44</v>
      </c>
      <c r="AB244" s="456">
        <f t="shared" si="148"/>
        <v>1600.5</v>
      </c>
      <c r="AC244" s="457">
        <f t="shared" si="149"/>
        <v>2061.44</v>
      </c>
      <c r="AD244" s="456">
        <f t="shared" si="150"/>
        <v>0</v>
      </c>
      <c r="AE244" s="458">
        <f t="shared" si="151"/>
        <v>0</v>
      </c>
      <c r="AF244" s="457">
        <f t="shared" si="152"/>
        <v>0</v>
      </c>
      <c r="AG244" s="456">
        <f t="shared" si="153"/>
        <v>0</v>
      </c>
      <c r="AH244" s="457">
        <f t="shared" si="154"/>
        <v>0</v>
      </c>
      <c r="AI244" s="268">
        <f t="shared" si="155"/>
        <v>1600.5</v>
      </c>
      <c r="AJ244" s="269">
        <f t="shared" si="156"/>
        <v>2061.444</v>
      </c>
      <c r="AK244" s="270">
        <f t="shared" si="157"/>
        <v>0</v>
      </c>
      <c r="AL244" s="415">
        <f t="shared" si="158"/>
        <v>0</v>
      </c>
      <c r="AM244" s="259" t="str">
        <f>IF(AP244="","",IFERROR(VLOOKUP(AP244,CODES!$A$3:$D$1348,4,FALSE),"X"))&amp;IF(AQ244="","",IFERROR(VLOOKUP(AQ244,CODES!$A$3:$D$1348,4,FALSE),"X"))&amp;IF(AR244="","",IFERROR(VLOOKUP(AR244,CODES!$A$3:$D$1348,4,FALSE),"X"))&amp;IF(AS244="","",IFERROR(VLOOKUP(AS244,CODES!$A$3:$D$1348,4,FALSE),"X"))&amp;IF(AT244="","",IFERROR(VLOOKUP(AT244,CODES!$A$3:$D$1348,4,FALSE),"X"))&amp;IF(AU244="","",IFERROR(VLOOKUP(AU244,CODES!$A$3:$D$1348,4,FALSE),"X"))&amp;IF(AV244="","",IFERROR(VLOOKUP(AV244,CODES!$A$3:$D$1348,4,FALSE),"X"))&amp;IF(AW244="","",IFERROR(VLOOKUP(AW244,CODES!$A$3:$D$1348,4,FALSE),"X"))&amp;IF(AX244="","",IFERROR(VLOOKUP(AX244,CODES!$A$3:$D$1348,4,FALSE),"X"))&amp;IF(AY244="","",IFERROR(VLOOKUP(AY244,CODES!$A$3:$D$1348,4,FALSE),"X"))</f>
        <v/>
      </c>
      <c r="AN244" s="258">
        <f>SUM(IFERROR(VLOOKUP(AP244,CODES!$A$3:$D$1348,4,FALSE)*BC244,0),IFERROR(VLOOKUP(AQ244,CODES!$A$3:$D$1348,4,FALSE)*BF244,0),IFERROR(VLOOKUP(AR244,CODES!$A$3:$D$1348,4,FALSE)*BI244,0),IFERROR(VLOOKUP(AS244,CODES!$A$3:$D$1348,4,FALSE)*BL244,0),IFERROR(VLOOKUP(AT244,CODES!$A$3:$D$1348,4,FALSE)*BO244,0),IFERROR(VLOOKUP(AU244,CODES!$A$3:$D$1348,4,FALSE)*BR244,0),IFERROR(VLOOKUP(AV244,CODES!$A$3:$D$1348,4,FALSE)*BU244,0),IFERROR(VLOOKUP(AW244,CODES!$A$3:$D$1348,4,FALSE)*BX244,0),IFERROR(VLOOKUP(AX244,CODES!$A$3:$D$1348,4,FALSE)*CA244,0),IFERROR(VLOOKUP(AY244,CODES!$A$3:$D$1348,4,FALSE)*CD244,0))</f>
        <v>0</v>
      </c>
      <c r="AO244" s="258">
        <f>SUM(IFERROR(VLOOKUP(AP244,CODES!$A$3:$D$1348,3,FALSE)*BC244,0),IFERROR(VLOOKUP(AQ244,CODES!$A$3:$D$1348,3,FALSE)*BF244,0),IFERROR(VLOOKUP(AR244,CODES!$A$3:$D$1348,3,FALSE)*BI244,0),IFERROR(VLOOKUP(AS244,CODES!$A$3:$D$1348,3,FALSE)*BL244,0),IFERROR(VLOOKUP(AT244,CODES!$A$3:$D$1348,3,FALSE)*BO244,0),IFERROR(VLOOKUP(AU244,CODES!$A$3:$D$1348,3,FALSE)*BR244,0),IFERROR(VLOOKUP(AV244,CODES!$A$3:$D$1348,3,FALSE)*BU244,0),IFERROR(VLOOKUP(AW244,CODES!$A$3:$D$1348,3,FALSE)*BX244,0),IFERROR(VLOOKUP(AX244,CODES!$A$3:$D$1348,3,FALSE)*CA244,0),IFERROR(VLOOKUP(AY244,CODES!$A$3:$D$1348,3,FALSE)*CD244,0))+B244</f>
        <v>1650</v>
      </c>
      <c r="AP244" s="271" t="str">
        <f t="shared" si="159"/>
        <v/>
      </c>
      <c r="AQ244" s="271" t="str">
        <f t="shared" si="160"/>
        <v/>
      </c>
      <c r="AR244" s="271" t="str">
        <f t="shared" si="161"/>
        <v/>
      </c>
      <c r="AS244" s="271" t="str">
        <f t="shared" si="162"/>
        <v/>
      </c>
      <c r="AT244" s="271" t="str">
        <f t="shared" si="163"/>
        <v/>
      </c>
      <c r="AU244" s="271" t="str">
        <f t="shared" si="164"/>
        <v/>
      </c>
      <c r="AV244" s="271" t="str">
        <f t="shared" si="165"/>
        <v/>
      </c>
      <c r="AW244" s="271" t="str">
        <f t="shared" si="166"/>
        <v/>
      </c>
      <c r="AX244" s="271" t="str">
        <f t="shared" si="167"/>
        <v/>
      </c>
      <c r="AY244" s="271" t="str">
        <f t="shared" si="168"/>
        <v/>
      </c>
      <c r="AZ244" s="258">
        <f t="shared" si="169"/>
        <v>0</v>
      </c>
      <c r="BA244" s="258">
        <f t="shared" si="170"/>
        <v>1</v>
      </c>
      <c r="BB244" s="258">
        <f t="shared" si="171"/>
        <v>0</v>
      </c>
      <c r="BC244" s="258">
        <f t="shared" si="172"/>
        <v>1</v>
      </c>
      <c r="BD244" s="258">
        <f t="shared" si="173"/>
        <v>1</v>
      </c>
      <c r="BE244" s="258">
        <f t="shared" si="174"/>
        <v>0</v>
      </c>
      <c r="BF244" s="258">
        <f t="shared" si="175"/>
        <v>1</v>
      </c>
      <c r="BG244" s="258">
        <f t="shared" si="176"/>
        <v>1</v>
      </c>
      <c r="BH244" s="258">
        <f t="shared" si="177"/>
        <v>0</v>
      </c>
      <c r="BI244" s="258">
        <f t="shared" si="178"/>
        <v>1</v>
      </c>
      <c r="BJ244" s="258">
        <f t="shared" si="179"/>
        <v>1</v>
      </c>
      <c r="BK244" s="258">
        <f t="shared" si="180"/>
        <v>0</v>
      </c>
      <c r="BL244" s="258">
        <f t="shared" si="181"/>
        <v>1</v>
      </c>
      <c r="BM244" s="258">
        <f t="shared" si="182"/>
        <v>1</v>
      </c>
      <c r="BN244" s="258">
        <f t="shared" si="183"/>
        <v>0</v>
      </c>
      <c r="BO244" s="258">
        <f t="shared" si="184"/>
        <v>1</v>
      </c>
      <c r="BP244" s="258">
        <f t="shared" si="185"/>
        <v>1</v>
      </c>
      <c r="BQ244" s="258">
        <f t="shared" si="186"/>
        <v>0</v>
      </c>
      <c r="BR244" s="258">
        <f t="shared" si="187"/>
        <v>1</v>
      </c>
      <c r="BS244" s="258">
        <f t="shared" si="188"/>
        <v>1</v>
      </c>
      <c r="BT244" s="258">
        <f t="shared" si="189"/>
        <v>0</v>
      </c>
      <c r="BU244" s="258">
        <f t="shared" si="190"/>
        <v>1</v>
      </c>
      <c r="BV244" s="258">
        <f t="shared" si="191"/>
        <v>1</v>
      </c>
      <c r="BW244" s="258">
        <f t="shared" si="192"/>
        <v>0</v>
      </c>
      <c r="BX244" s="258">
        <f t="shared" si="193"/>
        <v>1</v>
      </c>
      <c r="BY244" s="258">
        <f t="shared" si="194"/>
        <v>1</v>
      </c>
      <c r="BZ244" s="258">
        <f t="shared" si="195"/>
        <v>0</v>
      </c>
      <c r="CA244" s="258">
        <f t="shared" si="196"/>
        <v>1</v>
      </c>
      <c r="CB244" s="258">
        <f t="shared" si="197"/>
        <v>1</v>
      </c>
      <c r="CC244" s="258">
        <f t="shared" si="198"/>
        <v>0</v>
      </c>
      <c r="CD244" s="258">
        <f t="shared" si="199"/>
        <v>1</v>
      </c>
    </row>
    <row r="245" spans="1:82">
      <c r="A245" s="29"/>
      <c r="B245" s="259">
        <v>14500</v>
      </c>
      <c r="C245" s="259"/>
      <c r="D245" s="258" t="s">
        <v>4014</v>
      </c>
      <c r="E245" s="258"/>
      <c r="F245" s="258"/>
      <c r="G245" s="258">
        <v>237</v>
      </c>
      <c r="H245" s="414" t="s">
        <v>4022</v>
      </c>
      <c r="I245" s="273"/>
      <c r="J245" s="274" t="s">
        <v>4023</v>
      </c>
      <c r="K245" s="275" t="s">
        <v>3491</v>
      </c>
      <c r="L245" s="745" t="s">
        <v>3492</v>
      </c>
      <c r="M245" s="272">
        <v>1</v>
      </c>
      <c r="N245" s="508">
        <f t="shared" si="29"/>
        <v>18115.72</v>
      </c>
      <c r="O245" s="510">
        <f t="shared" si="139"/>
        <v>18115.72</v>
      </c>
      <c r="P245" s="260">
        <f t="shared" si="140"/>
        <v>14500</v>
      </c>
      <c r="Q245" s="261">
        <f t="shared" si="141"/>
        <v>0</v>
      </c>
      <c r="R245" s="261">
        <f t="shared" si="1"/>
        <v>0</v>
      </c>
      <c r="S245" s="262" t="s">
        <v>4017</v>
      </c>
      <c r="T245" s="262"/>
      <c r="U245" s="263">
        <f t="shared" si="142"/>
        <v>1.288</v>
      </c>
      <c r="V245" s="264">
        <f>IF(E245="SP",1,IF(D245="",ExtraMargeMateriaal,(1-VLOOKUP(D245,TabelAankoop[],4,FALSE))))</f>
        <v>0.97</v>
      </c>
      <c r="W245" s="265">
        <f t="shared" si="143"/>
        <v>0.6885</v>
      </c>
      <c r="X245" s="266">
        <f t="shared" si="144"/>
        <v>1</v>
      </c>
      <c r="Y245" s="267">
        <f t="shared" si="145"/>
        <v>1.46</v>
      </c>
      <c r="Z245" s="267">
        <f t="shared" si="146"/>
        <v>1.1599999999999999</v>
      </c>
      <c r="AA245" s="268">
        <f t="shared" si="147"/>
        <v>18115.72</v>
      </c>
      <c r="AB245" s="456">
        <f t="shared" si="148"/>
        <v>14065</v>
      </c>
      <c r="AC245" s="457">
        <f t="shared" si="149"/>
        <v>18115.72</v>
      </c>
      <c r="AD245" s="456">
        <f t="shared" si="150"/>
        <v>0</v>
      </c>
      <c r="AE245" s="458">
        <f t="shared" si="151"/>
        <v>0</v>
      </c>
      <c r="AF245" s="457">
        <f t="shared" si="152"/>
        <v>0</v>
      </c>
      <c r="AG245" s="456">
        <f t="shared" si="153"/>
        <v>0</v>
      </c>
      <c r="AH245" s="457">
        <f t="shared" si="154"/>
        <v>0</v>
      </c>
      <c r="AI245" s="268">
        <f t="shared" si="155"/>
        <v>14065</v>
      </c>
      <c r="AJ245" s="269">
        <f t="shared" si="156"/>
        <v>18115.72</v>
      </c>
      <c r="AK245" s="270">
        <f t="shared" si="157"/>
        <v>0</v>
      </c>
      <c r="AL245" s="415">
        <f t="shared" si="158"/>
        <v>0</v>
      </c>
      <c r="AM245" s="259" t="str">
        <f>IF(AP245="","",IFERROR(VLOOKUP(AP245,CODES!$A$3:$D$1348,4,FALSE),"X"))&amp;IF(AQ245="","",IFERROR(VLOOKUP(AQ245,CODES!$A$3:$D$1348,4,FALSE),"X"))&amp;IF(AR245="","",IFERROR(VLOOKUP(AR245,CODES!$A$3:$D$1348,4,FALSE),"X"))&amp;IF(AS245="","",IFERROR(VLOOKUP(AS245,CODES!$A$3:$D$1348,4,FALSE),"X"))&amp;IF(AT245="","",IFERROR(VLOOKUP(AT245,CODES!$A$3:$D$1348,4,FALSE),"X"))&amp;IF(AU245="","",IFERROR(VLOOKUP(AU245,CODES!$A$3:$D$1348,4,FALSE),"X"))&amp;IF(AV245="","",IFERROR(VLOOKUP(AV245,CODES!$A$3:$D$1348,4,FALSE),"X"))&amp;IF(AW245="","",IFERROR(VLOOKUP(AW245,CODES!$A$3:$D$1348,4,FALSE),"X"))&amp;IF(AX245="","",IFERROR(VLOOKUP(AX245,CODES!$A$3:$D$1348,4,FALSE),"X"))&amp;IF(AY245="","",IFERROR(VLOOKUP(AY245,CODES!$A$3:$D$1348,4,FALSE),"X"))</f>
        <v/>
      </c>
      <c r="AN245" s="258">
        <f>SUM(IFERROR(VLOOKUP(AP245,CODES!$A$3:$D$1348,4,FALSE)*BC245,0),IFERROR(VLOOKUP(AQ245,CODES!$A$3:$D$1348,4,FALSE)*BF245,0),IFERROR(VLOOKUP(AR245,CODES!$A$3:$D$1348,4,FALSE)*BI245,0),IFERROR(VLOOKUP(AS245,CODES!$A$3:$D$1348,4,FALSE)*BL245,0),IFERROR(VLOOKUP(AT245,CODES!$A$3:$D$1348,4,FALSE)*BO245,0),IFERROR(VLOOKUP(AU245,CODES!$A$3:$D$1348,4,FALSE)*BR245,0),IFERROR(VLOOKUP(AV245,CODES!$A$3:$D$1348,4,FALSE)*BU245,0),IFERROR(VLOOKUP(AW245,CODES!$A$3:$D$1348,4,FALSE)*BX245,0),IFERROR(VLOOKUP(AX245,CODES!$A$3:$D$1348,4,FALSE)*CA245,0),IFERROR(VLOOKUP(AY245,CODES!$A$3:$D$1348,4,FALSE)*CD245,0))</f>
        <v>0</v>
      </c>
      <c r="AO245" s="258">
        <f>SUM(IFERROR(VLOOKUP(AP245,CODES!$A$3:$D$1348,3,FALSE)*BC245,0),IFERROR(VLOOKUP(AQ245,CODES!$A$3:$D$1348,3,FALSE)*BF245,0),IFERROR(VLOOKUP(AR245,CODES!$A$3:$D$1348,3,FALSE)*BI245,0),IFERROR(VLOOKUP(AS245,CODES!$A$3:$D$1348,3,FALSE)*BL245,0),IFERROR(VLOOKUP(AT245,CODES!$A$3:$D$1348,3,FALSE)*BO245,0),IFERROR(VLOOKUP(AU245,CODES!$A$3:$D$1348,3,FALSE)*BR245,0),IFERROR(VLOOKUP(AV245,CODES!$A$3:$D$1348,3,FALSE)*BU245,0),IFERROR(VLOOKUP(AW245,CODES!$A$3:$D$1348,3,FALSE)*BX245,0),IFERROR(VLOOKUP(AX245,CODES!$A$3:$D$1348,3,FALSE)*CA245,0),IFERROR(VLOOKUP(AY245,CODES!$A$3:$D$1348,3,FALSE)*CD245,0))+B245</f>
        <v>14500</v>
      </c>
      <c r="AP245" s="271" t="str">
        <f t="shared" si="159"/>
        <v/>
      </c>
      <c r="AQ245" s="271" t="str">
        <f t="shared" si="160"/>
        <v/>
      </c>
      <c r="AR245" s="271" t="str">
        <f t="shared" si="161"/>
        <v/>
      </c>
      <c r="AS245" s="271" t="str">
        <f t="shared" si="162"/>
        <v/>
      </c>
      <c r="AT245" s="271" t="str">
        <f t="shared" si="163"/>
        <v/>
      </c>
      <c r="AU245" s="271" t="str">
        <f t="shared" si="164"/>
        <v/>
      </c>
      <c r="AV245" s="271" t="str">
        <f t="shared" si="165"/>
        <v/>
      </c>
      <c r="AW245" s="271" t="str">
        <f t="shared" si="166"/>
        <v/>
      </c>
      <c r="AX245" s="271" t="str">
        <f t="shared" si="167"/>
        <v/>
      </c>
      <c r="AY245" s="271" t="str">
        <f t="shared" si="168"/>
        <v/>
      </c>
      <c r="AZ245" s="258">
        <f t="shared" si="169"/>
        <v>0</v>
      </c>
      <c r="BA245" s="258">
        <f t="shared" si="170"/>
        <v>1</v>
      </c>
      <c r="BB245" s="258">
        <f t="shared" si="171"/>
        <v>0</v>
      </c>
      <c r="BC245" s="258">
        <f t="shared" si="172"/>
        <v>1</v>
      </c>
      <c r="BD245" s="258">
        <f t="shared" si="173"/>
        <v>1</v>
      </c>
      <c r="BE245" s="258">
        <f t="shared" si="174"/>
        <v>0</v>
      </c>
      <c r="BF245" s="258">
        <f t="shared" si="175"/>
        <v>1</v>
      </c>
      <c r="BG245" s="258">
        <f t="shared" si="176"/>
        <v>1</v>
      </c>
      <c r="BH245" s="258">
        <f t="shared" si="177"/>
        <v>0</v>
      </c>
      <c r="BI245" s="258">
        <f t="shared" si="178"/>
        <v>1</v>
      </c>
      <c r="BJ245" s="258">
        <f t="shared" si="179"/>
        <v>1</v>
      </c>
      <c r="BK245" s="258">
        <f t="shared" si="180"/>
        <v>0</v>
      </c>
      <c r="BL245" s="258">
        <f t="shared" si="181"/>
        <v>1</v>
      </c>
      <c r="BM245" s="258">
        <f t="shared" si="182"/>
        <v>1</v>
      </c>
      <c r="BN245" s="258">
        <f t="shared" si="183"/>
        <v>0</v>
      </c>
      <c r="BO245" s="258">
        <f t="shared" si="184"/>
        <v>1</v>
      </c>
      <c r="BP245" s="258">
        <f t="shared" si="185"/>
        <v>1</v>
      </c>
      <c r="BQ245" s="258">
        <f t="shared" si="186"/>
        <v>0</v>
      </c>
      <c r="BR245" s="258">
        <f t="shared" si="187"/>
        <v>1</v>
      </c>
      <c r="BS245" s="258">
        <f t="shared" si="188"/>
        <v>1</v>
      </c>
      <c r="BT245" s="258">
        <f t="shared" si="189"/>
        <v>0</v>
      </c>
      <c r="BU245" s="258">
        <f t="shared" si="190"/>
        <v>1</v>
      </c>
      <c r="BV245" s="258">
        <f t="shared" si="191"/>
        <v>1</v>
      </c>
      <c r="BW245" s="258">
        <f t="shared" si="192"/>
        <v>0</v>
      </c>
      <c r="BX245" s="258">
        <f t="shared" si="193"/>
        <v>1</v>
      </c>
      <c r="BY245" s="258">
        <f t="shared" si="194"/>
        <v>1</v>
      </c>
      <c r="BZ245" s="258">
        <f t="shared" si="195"/>
        <v>0</v>
      </c>
      <c r="CA245" s="258">
        <f t="shared" si="196"/>
        <v>1</v>
      </c>
      <c r="CB245" s="258">
        <f t="shared" si="197"/>
        <v>1</v>
      </c>
      <c r="CC245" s="258">
        <f t="shared" si="198"/>
        <v>0</v>
      </c>
      <c r="CD245" s="258">
        <f t="shared" si="199"/>
        <v>1</v>
      </c>
    </row>
    <row r="246" spans="1:82">
      <c r="A246" s="29"/>
      <c r="B246" s="259">
        <v>250</v>
      </c>
      <c r="C246" s="259"/>
      <c r="D246" s="258" t="s">
        <v>4014</v>
      </c>
      <c r="E246" s="258"/>
      <c r="F246" s="258"/>
      <c r="G246" s="258">
        <v>238</v>
      </c>
      <c r="H246" s="414" t="s">
        <v>4024</v>
      </c>
      <c r="I246" s="273"/>
      <c r="J246" s="274" t="s">
        <v>4025</v>
      </c>
      <c r="K246" s="275" t="s">
        <v>3703</v>
      </c>
      <c r="L246" s="745" t="s">
        <v>3608</v>
      </c>
      <c r="M246" s="272">
        <v>3</v>
      </c>
      <c r="N246" s="508">
        <f t="shared" si="29"/>
        <v>312.33999999999997</v>
      </c>
      <c r="O246" s="510">
        <f t="shared" si="139"/>
        <v>937.02</v>
      </c>
      <c r="P246" s="260">
        <f t="shared" si="140"/>
        <v>250</v>
      </c>
      <c r="Q246" s="261">
        <f t="shared" si="141"/>
        <v>0</v>
      </c>
      <c r="R246" s="261">
        <f t="shared" si="1"/>
        <v>0</v>
      </c>
      <c r="S246" s="262" t="s">
        <v>4017</v>
      </c>
      <c r="T246" s="262"/>
      <c r="U246" s="263">
        <f t="shared" si="142"/>
        <v>1.288</v>
      </c>
      <c r="V246" s="264">
        <f>IF(E246="SP",1,IF(D246="",ExtraMargeMateriaal,(1-VLOOKUP(D246,TabelAankoop[],4,FALSE))))</f>
        <v>0.97</v>
      </c>
      <c r="W246" s="265">
        <f t="shared" si="143"/>
        <v>0.6885</v>
      </c>
      <c r="X246" s="266">
        <f t="shared" si="144"/>
        <v>1</v>
      </c>
      <c r="Y246" s="267">
        <f t="shared" si="145"/>
        <v>1.46</v>
      </c>
      <c r="Z246" s="267">
        <f t="shared" si="146"/>
        <v>1.1599999999999999</v>
      </c>
      <c r="AA246" s="268">
        <f t="shared" si="147"/>
        <v>937.02</v>
      </c>
      <c r="AB246" s="456">
        <f t="shared" si="148"/>
        <v>727.5</v>
      </c>
      <c r="AC246" s="457">
        <f t="shared" si="149"/>
        <v>937.02</v>
      </c>
      <c r="AD246" s="456">
        <f t="shared" si="150"/>
        <v>0</v>
      </c>
      <c r="AE246" s="458">
        <f t="shared" si="151"/>
        <v>0</v>
      </c>
      <c r="AF246" s="457">
        <f t="shared" si="152"/>
        <v>0</v>
      </c>
      <c r="AG246" s="456">
        <f t="shared" si="153"/>
        <v>0</v>
      </c>
      <c r="AH246" s="457">
        <f t="shared" si="154"/>
        <v>0</v>
      </c>
      <c r="AI246" s="268">
        <f t="shared" si="155"/>
        <v>242.5</v>
      </c>
      <c r="AJ246" s="269">
        <f t="shared" si="156"/>
        <v>312.34000000000003</v>
      </c>
      <c r="AK246" s="270">
        <f t="shared" si="157"/>
        <v>0</v>
      </c>
      <c r="AL246" s="415">
        <f t="shared" si="158"/>
        <v>0</v>
      </c>
      <c r="AM246" s="259" t="str">
        <f>IF(AP246="","",IFERROR(VLOOKUP(AP246,CODES!$A$3:$D$1348,4,FALSE),"X"))&amp;IF(AQ246="","",IFERROR(VLOOKUP(AQ246,CODES!$A$3:$D$1348,4,FALSE),"X"))&amp;IF(AR246="","",IFERROR(VLOOKUP(AR246,CODES!$A$3:$D$1348,4,FALSE),"X"))&amp;IF(AS246="","",IFERROR(VLOOKUP(AS246,CODES!$A$3:$D$1348,4,FALSE),"X"))&amp;IF(AT246="","",IFERROR(VLOOKUP(AT246,CODES!$A$3:$D$1348,4,FALSE),"X"))&amp;IF(AU246="","",IFERROR(VLOOKUP(AU246,CODES!$A$3:$D$1348,4,FALSE),"X"))&amp;IF(AV246="","",IFERROR(VLOOKUP(AV246,CODES!$A$3:$D$1348,4,FALSE),"X"))&amp;IF(AW246="","",IFERROR(VLOOKUP(AW246,CODES!$A$3:$D$1348,4,FALSE),"X"))&amp;IF(AX246="","",IFERROR(VLOOKUP(AX246,CODES!$A$3:$D$1348,4,FALSE),"X"))&amp;IF(AY246="","",IFERROR(VLOOKUP(AY246,CODES!$A$3:$D$1348,4,FALSE),"X"))</f>
        <v/>
      </c>
      <c r="AN246" s="258">
        <f>SUM(IFERROR(VLOOKUP(AP246,CODES!$A$3:$D$1348,4,FALSE)*BC246,0),IFERROR(VLOOKUP(AQ246,CODES!$A$3:$D$1348,4,FALSE)*BF246,0),IFERROR(VLOOKUP(AR246,CODES!$A$3:$D$1348,4,FALSE)*BI246,0),IFERROR(VLOOKUP(AS246,CODES!$A$3:$D$1348,4,FALSE)*BL246,0),IFERROR(VLOOKUP(AT246,CODES!$A$3:$D$1348,4,FALSE)*BO246,0),IFERROR(VLOOKUP(AU246,CODES!$A$3:$D$1348,4,FALSE)*BR246,0),IFERROR(VLOOKUP(AV246,CODES!$A$3:$D$1348,4,FALSE)*BU246,0),IFERROR(VLOOKUP(AW246,CODES!$A$3:$D$1348,4,FALSE)*BX246,0),IFERROR(VLOOKUP(AX246,CODES!$A$3:$D$1348,4,FALSE)*CA246,0),IFERROR(VLOOKUP(AY246,CODES!$A$3:$D$1348,4,FALSE)*CD246,0))</f>
        <v>0</v>
      </c>
      <c r="AO246" s="258">
        <f>SUM(IFERROR(VLOOKUP(AP246,CODES!$A$3:$D$1348,3,FALSE)*BC246,0),IFERROR(VLOOKUP(AQ246,CODES!$A$3:$D$1348,3,FALSE)*BF246,0),IFERROR(VLOOKUP(AR246,CODES!$A$3:$D$1348,3,FALSE)*BI246,0),IFERROR(VLOOKUP(AS246,CODES!$A$3:$D$1348,3,FALSE)*BL246,0),IFERROR(VLOOKUP(AT246,CODES!$A$3:$D$1348,3,FALSE)*BO246,0),IFERROR(VLOOKUP(AU246,CODES!$A$3:$D$1348,3,FALSE)*BR246,0),IFERROR(VLOOKUP(AV246,CODES!$A$3:$D$1348,3,FALSE)*BU246,0),IFERROR(VLOOKUP(AW246,CODES!$A$3:$D$1348,3,FALSE)*BX246,0),IFERROR(VLOOKUP(AX246,CODES!$A$3:$D$1348,3,FALSE)*CA246,0),IFERROR(VLOOKUP(AY246,CODES!$A$3:$D$1348,3,FALSE)*CD246,0))+B246</f>
        <v>250</v>
      </c>
      <c r="AP246" s="271" t="str">
        <f t="shared" si="159"/>
        <v/>
      </c>
      <c r="AQ246" s="271" t="str">
        <f t="shared" si="160"/>
        <v/>
      </c>
      <c r="AR246" s="271" t="str">
        <f t="shared" si="161"/>
        <v/>
      </c>
      <c r="AS246" s="271" t="str">
        <f t="shared" si="162"/>
        <v/>
      </c>
      <c r="AT246" s="271" t="str">
        <f t="shared" si="163"/>
        <v/>
      </c>
      <c r="AU246" s="271" t="str">
        <f t="shared" si="164"/>
        <v/>
      </c>
      <c r="AV246" s="271" t="str">
        <f t="shared" si="165"/>
        <v/>
      </c>
      <c r="AW246" s="271" t="str">
        <f t="shared" si="166"/>
        <v/>
      </c>
      <c r="AX246" s="271" t="str">
        <f t="shared" si="167"/>
        <v/>
      </c>
      <c r="AY246" s="271" t="str">
        <f t="shared" si="168"/>
        <v/>
      </c>
      <c r="AZ246" s="258">
        <f t="shared" si="169"/>
        <v>0</v>
      </c>
      <c r="BA246" s="258">
        <f t="shared" si="170"/>
        <v>1</v>
      </c>
      <c r="BB246" s="258">
        <f t="shared" si="171"/>
        <v>0</v>
      </c>
      <c r="BC246" s="258">
        <f t="shared" si="172"/>
        <v>1</v>
      </c>
      <c r="BD246" s="258">
        <f t="shared" si="173"/>
        <v>1</v>
      </c>
      <c r="BE246" s="258">
        <f t="shared" si="174"/>
        <v>0</v>
      </c>
      <c r="BF246" s="258">
        <f t="shared" si="175"/>
        <v>1</v>
      </c>
      <c r="BG246" s="258">
        <f t="shared" si="176"/>
        <v>1</v>
      </c>
      <c r="BH246" s="258">
        <f t="shared" si="177"/>
        <v>0</v>
      </c>
      <c r="BI246" s="258">
        <f t="shared" si="178"/>
        <v>1</v>
      </c>
      <c r="BJ246" s="258">
        <f t="shared" si="179"/>
        <v>1</v>
      </c>
      <c r="BK246" s="258">
        <f t="shared" si="180"/>
        <v>0</v>
      </c>
      <c r="BL246" s="258">
        <f t="shared" si="181"/>
        <v>1</v>
      </c>
      <c r="BM246" s="258">
        <f t="shared" si="182"/>
        <v>1</v>
      </c>
      <c r="BN246" s="258">
        <f t="shared" si="183"/>
        <v>0</v>
      </c>
      <c r="BO246" s="258">
        <f t="shared" si="184"/>
        <v>1</v>
      </c>
      <c r="BP246" s="258">
        <f t="shared" si="185"/>
        <v>1</v>
      </c>
      <c r="BQ246" s="258">
        <f t="shared" si="186"/>
        <v>0</v>
      </c>
      <c r="BR246" s="258">
        <f t="shared" si="187"/>
        <v>1</v>
      </c>
      <c r="BS246" s="258">
        <f t="shared" si="188"/>
        <v>1</v>
      </c>
      <c r="BT246" s="258">
        <f t="shared" si="189"/>
        <v>0</v>
      </c>
      <c r="BU246" s="258">
        <f t="shared" si="190"/>
        <v>1</v>
      </c>
      <c r="BV246" s="258">
        <f t="shared" si="191"/>
        <v>1</v>
      </c>
      <c r="BW246" s="258">
        <f t="shared" si="192"/>
        <v>0</v>
      </c>
      <c r="BX246" s="258">
        <f t="shared" si="193"/>
        <v>1</v>
      </c>
      <c r="BY246" s="258">
        <f t="shared" si="194"/>
        <v>1</v>
      </c>
      <c r="BZ246" s="258">
        <f t="shared" si="195"/>
        <v>0</v>
      </c>
      <c r="CA246" s="258">
        <f t="shared" si="196"/>
        <v>1</v>
      </c>
      <c r="CB246" s="258">
        <f t="shared" si="197"/>
        <v>1</v>
      </c>
      <c r="CC246" s="258">
        <f t="shared" si="198"/>
        <v>0</v>
      </c>
      <c r="CD246" s="258">
        <f t="shared" si="199"/>
        <v>1</v>
      </c>
    </row>
    <row r="247" spans="1:82">
      <c r="A247" s="29"/>
      <c r="B247" s="259">
        <v>4530</v>
      </c>
      <c r="C247" s="259"/>
      <c r="D247" s="258" t="s">
        <v>4014</v>
      </c>
      <c r="E247" s="258"/>
      <c r="F247" s="258"/>
      <c r="G247" s="258">
        <v>239</v>
      </c>
      <c r="H247" s="414" t="s">
        <v>4026</v>
      </c>
      <c r="I247" s="273"/>
      <c r="J247" s="274" t="s">
        <v>4027</v>
      </c>
      <c r="K247" s="275" t="s">
        <v>3491</v>
      </c>
      <c r="L247" s="745" t="s">
        <v>3492</v>
      </c>
      <c r="M247" s="272">
        <v>1</v>
      </c>
      <c r="N247" s="508">
        <f t="shared" si="29"/>
        <v>5659.6</v>
      </c>
      <c r="O247" s="510">
        <f t="shared" si="139"/>
        <v>5659.6</v>
      </c>
      <c r="P247" s="260">
        <f t="shared" si="140"/>
        <v>4530</v>
      </c>
      <c r="Q247" s="261">
        <f t="shared" si="141"/>
        <v>0</v>
      </c>
      <c r="R247" s="261">
        <f t="shared" si="1"/>
        <v>0</v>
      </c>
      <c r="S247" s="262" t="s">
        <v>4017</v>
      </c>
      <c r="T247" s="262"/>
      <c r="U247" s="263">
        <f t="shared" si="142"/>
        <v>1.288</v>
      </c>
      <c r="V247" s="264">
        <f>IF(E247="SP",1,IF(D247="",ExtraMargeMateriaal,(1-VLOOKUP(D247,TabelAankoop[],4,FALSE))))</f>
        <v>0.97</v>
      </c>
      <c r="W247" s="265">
        <f t="shared" si="143"/>
        <v>0.6885</v>
      </c>
      <c r="X247" s="266">
        <f t="shared" si="144"/>
        <v>1</v>
      </c>
      <c r="Y247" s="267">
        <f t="shared" si="145"/>
        <v>1.46</v>
      </c>
      <c r="Z247" s="267">
        <f t="shared" si="146"/>
        <v>1.1599999999999999</v>
      </c>
      <c r="AA247" s="268">
        <f t="shared" si="147"/>
        <v>5659.6</v>
      </c>
      <c r="AB247" s="456">
        <f t="shared" si="148"/>
        <v>4394.1000000000004</v>
      </c>
      <c r="AC247" s="457">
        <f t="shared" si="149"/>
        <v>5659.6</v>
      </c>
      <c r="AD247" s="456">
        <f t="shared" si="150"/>
        <v>0</v>
      </c>
      <c r="AE247" s="458">
        <f t="shared" si="151"/>
        <v>0</v>
      </c>
      <c r="AF247" s="457">
        <f t="shared" si="152"/>
        <v>0</v>
      </c>
      <c r="AG247" s="456">
        <f t="shared" si="153"/>
        <v>0</v>
      </c>
      <c r="AH247" s="457">
        <f t="shared" si="154"/>
        <v>0</v>
      </c>
      <c r="AI247" s="268">
        <f t="shared" si="155"/>
        <v>4394.0999999999995</v>
      </c>
      <c r="AJ247" s="269">
        <f t="shared" si="156"/>
        <v>5659.6007999999993</v>
      </c>
      <c r="AK247" s="270">
        <f t="shared" si="157"/>
        <v>0</v>
      </c>
      <c r="AL247" s="415">
        <f t="shared" si="158"/>
        <v>0</v>
      </c>
      <c r="AM247" s="259" t="str">
        <f>IF(AP247="","",IFERROR(VLOOKUP(AP247,CODES!$A$3:$D$1348,4,FALSE),"X"))&amp;IF(AQ247="","",IFERROR(VLOOKUP(AQ247,CODES!$A$3:$D$1348,4,FALSE),"X"))&amp;IF(AR247="","",IFERROR(VLOOKUP(AR247,CODES!$A$3:$D$1348,4,FALSE),"X"))&amp;IF(AS247="","",IFERROR(VLOOKUP(AS247,CODES!$A$3:$D$1348,4,FALSE),"X"))&amp;IF(AT247="","",IFERROR(VLOOKUP(AT247,CODES!$A$3:$D$1348,4,FALSE),"X"))&amp;IF(AU247="","",IFERROR(VLOOKUP(AU247,CODES!$A$3:$D$1348,4,FALSE),"X"))&amp;IF(AV247="","",IFERROR(VLOOKUP(AV247,CODES!$A$3:$D$1348,4,FALSE),"X"))&amp;IF(AW247="","",IFERROR(VLOOKUP(AW247,CODES!$A$3:$D$1348,4,FALSE),"X"))&amp;IF(AX247="","",IFERROR(VLOOKUP(AX247,CODES!$A$3:$D$1348,4,FALSE),"X"))&amp;IF(AY247="","",IFERROR(VLOOKUP(AY247,CODES!$A$3:$D$1348,4,FALSE),"X"))</f>
        <v/>
      </c>
      <c r="AN247" s="258">
        <f>SUM(IFERROR(VLOOKUP(AP247,CODES!$A$3:$D$1348,4,FALSE)*BC247,0),IFERROR(VLOOKUP(AQ247,CODES!$A$3:$D$1348,4,FALSE)*BF247,0),IFERROR(VLOOKUP(AR247,CODES!$A$3:$D$1348,4,FALSE)*BI247,0),IFERROR(VLOOKUP(AS247,CODES!$A$3:$D$1348,4,FALSE)*BL247,0),IFERROR(VLOOKUP(AT247,CODES!$A$3:$D$1348,4,FALSE)*BO247,0),IFERROR(VLOOKUP(AU247,CODES!$A$3:$D$1348,4,FALSE)*BR247,0),IFERROR(VLOOKUP(AV247,CODES!$A$3:$D$1348,4,FALSE)*BU247,0),IFERROR(VLOOKUP(AW247,CODES!$A$3:$D$1348,4,FALSE)*BX247,0),IFERROR(VLOOKUP(AX247,CODES!$A$3:$D$1348,4,FALSE)*CA247,0),IFERROR(VLOOKUP(AY247,CODES!$A$3:$D$1348,4,FALSE)*CD247,0))</f>
        <v>0</v>
      </c>
      <c r="AO247" s="258">
        <f>SUM(IFERROR(VLOOKUP(AP247,CODES!$A$3:$D$1348,3,FALSE)*BC247,0),IFERROR(VLOOKUP(AQ247,CODES!$A$3:$D$1348,3,FALSE)*BF247,0),IFERROR(VLOOKUP(AR247,CODES!$A$3:$D$1348,3,FALSE)*BI247,0),IFERROR(VLOOKUP(AS247,CODES!$A$3:$D$1348,3,FALSE)*BL247,0),IFERROR(VLOOKUP(AT247,CODES!$A$3:$D$1348,3,FALSE)*BO247,0),IFERROR(VLOOKUP(AU247,CODES!$A$3:$D$1348,3,FALSE)*BR247,0),IFERROR(VLOOKUP(AV247,CODES!$A$3:$D$1348,3,FALSE)*BU247,0),IFERROR(VLOOKUP(AW247,CODES!$A$3:$D$1348,3,FALSE)*BX247,0),IFERROR(VLOOKUP(AX247,CODES!$A$3:$D$1348,3,FALSE)*CA247,0),IFERROR(VLOOKUP(AY247,CODES!$A$3:$D$1348,3,FALSE)*CD247,0))+B247</f>
        <v>4530</v>
      </c>
      <c r="AP247" s="271" t="str">
        <f t="shared" si="159"/>
        <v/>
      </c>
      <c r="AQ247" s="271" t="str">
        <f t="shared" si="160"/>
        <v/>
      </c>
      <c r="AR247" s="271" t="str">
        <f t="shared" si="161"/>
        <v/>
      </c>
      <c r="AS247" s="271" t="str">
        <f t="shared" si="162"/>
        <v/>
      </c>
      <c r="AT247" s="271" t="str">
        <f t="shared" si="163"/>
        <v/>
      </c>
      <c r="AU247" s="271" t="str">
        <f t="shared" si="164"/>
        <v/>
      </c>
      <c r="AV247" s="271" t="str">
        <f t="shared" si="165"/>
        <v/>
      </c>
      <c r="AW247" s="271" t="str">
        <f t="shared" si="166"/>
        <v/>
      </c>
      <c r="AX247" s="271" t="str">
        <f t="shared" si="167"/>
        <v/>
      </c>
      <c r="AY247" s="271" t="str">
        <f t="shared" si="168"/>
        <v/>
      </c>
      <c r="AZ247" s="258">
        <f t="shared" si="169"/>
        <v>0</v>
      </c>
      <c r="BA247" s="258">
        <f t="shared" si="170"/>
        <v>1</v>
      </c>
      <c r="BB247" s="258">
        <f t="shared" si="171"/>
        <v>0</v>
      </c>
      <c r="BC247" s="258">
        <f t="shared" si="172"/>
        <v>1</v>
      </c>
      <c r="BD247" s="258">
        <f t="shared" si="173"/>
        <v>1</v>
      </c>
      <c r="BE247" s="258">
        <f t="shared" si="174"/>
        <v>0</v>
      </c>
      <c r="BF247" s="258">
        <f t="shared" si="175"/>
        <v>1</v>
      </c>
      <c r="BG247" s="258">
        <f t="shared" si="176"/>
        <v>1</v>
      </c>
      <c r="BH247" s="258">
        <f t="shared" si="177"/>
        <v>0</v>
      </c>
      <c r="BI247" s="258">
        <f t="shared" si="178"/>
        <v>1</v>
      </c>
      <c r="BJ247" s="258">
        <f t="shared" si="179"/>
        <v>1</v>
      </c>
      <c r="BK247" s="258">
        <f t="shared" si="180"/>
        <v>0</v>
      </c>
      <c r="BL247" s="258">
        <f t="shared" si="181"/>
        <v>1</v>
      </c>
      <c r="BM247" s="258">
        <f t="shared" si="182"/>
        <v>1</v>
      </c>
      <c r="BN247" s="258">
        <f t="shared" si="183"/>
        <v>0</v>
      </c>
      <c r="BO247" s="258">
        <f t="shared" si="184"/>
        <v>1</v>
      </c>
      <c r="BP247" s="258">
        <f t="shared" si="185"/>
        <v>1</v>
      </c>
      <c r="BQ247" s="258">
        <f t="shared" si="186"/>
        <v>0</v>
      </c>
      <c r="BR247" s="258">
        <f t="shared" si="187"/>
        <v>1</v>
      </c>
      <c r="BS247" s="258">
        <f t="shared" si="188"/>
        <v>1</v>
      </c>
      <c r="BT247" s="258">
        <f t="shared" si="189"/>
        <v>0</v>
      </c>
      <c r="BU247" s="258">
        <f t="shared" si="190"/>
        <v>1</v>
      </c>
      <c r="BV247" s="258">
        <f t="shared" si="191"/>
        <v>1</v>
      </c>
      <c r="BW247" s="258">
        <f t="shared" si="192"/>
        <v>0</v>
      </c>
      <c r="BX247" s="258">
        <f t="shared" si="193"/>
        <v>1</v>
      </c>
      <c r="BY247" s="258">
        <f t="shared" si="194"/>
        <v>1</v>
      </c>
      <c r="BZ247" s="258">
        <f t="shared" si="195"/>
        <v>0</v>
      </c>
      <c r="CA247" s="258">
        <f t="shared" si="196"/>
        <v>1</v>
      </c>
      <c r="CB247" s="258">
        <f t="shared" si="197"/>
        <v>1</v>
      </c>
      <c r="CC247" s="258">
        <f t="shared" si="198"/>
        <v>0</v>
      </c>
      <c r="CD247" s="258">
        <f t="shared" si="199"/>
        <v>1</v>
      </c>
    </row>
    <row r="248" spans="1:82">
      <c r="A248" s="29"/>
      <c r="B248" s="259">
        <v>3500</v>
      </c>
      <c r="C248" s="259"/>
      <c r="D248" s="258" t="s">
        <v>4014</v>
      </c>
      <c r="E248" s="258"/>
      <c r="F248" s="258"/>
      <c r="G248" s="258">
        <v>240</v>
      </c>
      <c r="H248" s="414" t="s">
        <v>4028</v>
      </c>
      <c r="I248" s="273"/>
      <c r="J248" s="274" t="s">
        <v>4029</v>
      </c>
      <c r="K248" s="275" t="s">
        <v>3491</v>
      </c>
      <c r="L248" s="745" t="s">
        <v>3492</v>
      </c>
      <c r="M248" s="272">
        <v>1</v>
      </c>
      <c r="N248" s="508">
        <f t="shared" si="29"/>
        <v>4372.76</v>
      </c>
      <c r="O248" s="510">
        <f t="shared" si="139"/>
        <v>4372.76</v>
      </c>
      <c r="P248" s="260">
        <f t="shared" si="140"/>
        <v>3500</v>
      </c>
      <c r="Q248" s="261">
        <f t="shared" si="141"/>
        <v>0</v>
      </c>
      <c r="R248" s="261">
        <f t="shared" si="1"/>
        <v>0</v>
      </c>
      <c r="S248" s="262" t="s">
        <v>4017</v>
      </c>
      <c r="T248" s="262"/>
      <c r="U248" s="263">
        <f t="shared" si="142"/>
        <v>1.288</v>
      </c>
      <c r="V248" s="264">
        <f>IF(E248="SP",1,IF(D248="",ExtraMargeMateriaal,(1-VLOOKUP(D248,TabelAankoop[],4,FALSE))))</f>
        <v>0.97</v>
      </c>
      <c r="W248" s="265">
        <f t="shared" si="143"/>
        <v>0.6885</v>
      </c>
      <c r="X248" s="266">
        <f t="shared" si="144"/>
        <v>1</v>
      </c>
      <c r="Y248" s="267">
        <f t="shared" si="145"/>
        <v>1.46</v>
      </c>
      <c r="Z248" s="267">
        <f t="shared" si="146"/>
        <v>1.1599999999999999</v>
      </c>
      <c r="AA248" s="268">
        <f t="shared" si="147"/>
        <v>4372.76</v>
      </c>
      <c r="AB248" s="456">
        <f t="shared" si="148"/>
        <v>3395</v>
      </c>
      <c r="AC248" s="457">
        <f t="shared" si="149"/>
        <v>4372.76</v>
      </c>
      <c r="AD248" s="456">
        <f t="shared" si="150"/>
        <v>0</v>
      </c>
      <c r="AE248" s="458">
        <f t="shared" si="151"/>
        <v>0</v>
      </c>
      <c r="AF248" s="457">
        <f t="shared" si="152"/>
        <v>0</v>
      </c>
      <c r="AG248" s="456">
        <f t="shared" si="153"/>
        <v>0</v>
      </c>
      <c r="AH248" s="457">
        <f t="shared" si="154"/>
        <v>0</v>
      </c>
      <c r="AI248" s="268">
        <f t="shared" si="155"/>
        <v>3395</v>
      </c>
      <c r="AJ248" s="269">
        <f t="shared" si="156"/>
        <v>4372.76</v>
      </c>
      <c r="AK248" s="270">
        <f t="shared" si="157"/>
        <v>0</v>
      </c>
      <c r="AL248" s="415">
        <f t="shared" si="158"/>
        <v>0</v>
      </c>
      <c r="AM248" s="259" t="str">
        <f>IF(AP248="","",IFERROR(VLOOKUP(AP248,CODES!$A$3:$D$1348,4,FALSE),"X"))&amp;IF(AQ248="","",IFERROR(VLOOKUP(AQ248,CODES!$A$3:$D$1348,4,FALSE),"X"))&amp;IF(AR248="","",IFERROR(VLOOKUP(AR248,CODES!$A$3:$D$1348,4,FALSE),"X"))&amp;IF(AS248="","",IFERROR(VLOOKUP(AS248,CODES!$A$3:$D$1348,4,FALSE),"X"))&amp;IF(AT248="","",IFERROR(VLOOKUP(AT248,CODES!$A$3:$D$1348,4,FALSE),"X"))&amp;IF(AU248="","",IFERROR(VLOOKUP(AU248,CODES!$A$3:$D$1348,4,FALSE),"X"))&amp;IF(AV248="","",IFERROR(VLOOKUP(AV248,CODES!$A$3:$D$1348,4,FALSE),"X"))&amp;IF(AW248="","",IFERROR(VLOOKUP(AW248,CODES!$A$3:$D$1348,4,FALSE),"X"))&amp;IF(AX248="","",IFERROR(VLOOKUP(AX248,CODES!$A$3:$D$1348,4,FALSE),"X"))&amp;IF(AY248="","",IFERROR(VLOOKUP(AY248,CODES!$A$3:$D$1348,4,FALSE),"X"))</f>
        <v/>
      </c>
      <c r="AN248" s="258">
        <f>SUM(IFERROR(VLOOKUP(AP248,CODES!$A$3:$D$1348,4,FALSE)*BC248,0),IFERROR(VLOOKUP(AQ248,CODES!$A$3:$D$1348,4,FALSE)*BF248,0),IFERROR(VLOOKUP(AR248,CODES!$A$3:$D$1348,4,FALSE)*BI248,0),IFERROR(VLOOKUP(AS248,CODES!$A$3:$D$1348,4,FALSE)*BL248,0),IFERROR(VLOOKUP(AT248,CODES!$A$3:$D$1348,4,FALSE)*BO248,0),IFERROR(VLOOKUP(AU248,CODES!$A$3:$D$1348,4,FALSE)*BR248,0),IFERROR(VLOOKUP(AV248,CODES!$A$3:$D$1348,4,FALSE)*BU248,0),IFERROR(VLOOKUP(AW248,CODES!$A$3:$D$1348,4,FALSE)*BX248,0),IFERROR(VLOOKUP(AX248,CODES!$A$3:$D$1348,4,FALSE)*CA248,0),IFERROR(VLOOKUP(AY248,CODES!$A$3:$D$1348,4,FALSE)*CD248,0))</f>
        <v>0</v>
      </c>
      <c r="AO248" s="258">
        <f>SUM(IFERROR(VLOOKUP(AP248,CODES!$A$3:$D$1348,3,FALSE)*BC248,0),IFERROR(VLOOKUP(AQ248,CODES!$A$3:$D$1348,3,FALSE)*BF248,0),IFERROR(VLOOKUP(AR248,CODES!$A$3:$D$1348,3,FALSE)*BI248,0),IFERROR(VLOOKUP(AS248,CODES!$A$3:$D$1348,3,FALSE)*BL248,0),IFERROR(VLOOKUP(AT248,CODES!$A$3:$D$1348,3,FALSE)*BO248,0),IFERROR(VLOOKUP(AU248,CODES!$A$3:$D$1348,3,FALSE)*BR248,0),IFERROR(VLOOKUP(AV248,CODES!$A$3:$D$1348,3,FALSE)*BU248,0),IFERROR(VLOOKUP(AW248,CODES!$A$3:$D$1348,3,FALSE)*BX248,0),IFERROR(VLOOKUP(AX248,CODES!$A$3:$D$1348,3,FALSE)*CA248,0),IFERROR(VLOOKUP(AY248,CODES!$A$3:$D$1348,3,FALSE)*CD248,0))+B248</f>
        <v>3500</v>
      </c>
      <c r="AP248" s="271" t="str">
        <f t="shared" si="159"/>
        <v/>
      </c>
      <c r="AQ248" s="271" t="str">
        <f t="shared" si="160"/>
        <v/>
      </c>
      <c r="AR248" s="271" t="str">
        <f t="shared" si="161"/>
        <v/>
      </c>
      <c r="AS248" s="271" t="str">
        <f t="shared" si="162"/>
        <v/>
      </c>
      <c r="AT248" s="271" t="str">
        <f t="shared" si="163"/>
        <v/>
      </c>
      <c r="AU248" s="271" t="str">
        <f t="shared" si="164"/>
        <v/>
      </c>
      <c r="AV248" s="271" t="str">
        <f t="shared" si="165"/>
        <v/>
      </c>
      <c r="AW248" s="271" t="str">
        <f t="shared" si="166"/>
        <v/>
      </c>
      <c r="AX248" s="271" t="str">
        <f t="shared" si="167"/>
        <v/>
      </c>
      <c r="AY248" s="271" t="str">
        <f t="shared" si="168"/>
        <v/>
      </c>
      <c r="AZ248" s="258">
        <f t="shared" si="169"/>
        <v>0</v>
      </c>
      <c r="BA248" s="258">
        <f t="shared" si="170"/>
        <v>1</v>
      </c>
      <c r="BB248" s="258">
        <f t="shared" si="171"/>
        <v>0</v>
      </c>
      <c r="BC248" s="258">
        <f t="shared" si="172"/>
        <v>1</v>
      </c>
      <c r="BD248" s="258">
        <f t="shared" si="173"/>
        <v>1</v>
      </c>
      <c r="BE248" s="258">
        <f t="shared" si="174"/>
        <v>0</v>
      </c>
      <c r="BF248" s="258">
        <f t="shared" si="175"/>
        <v>1</v>
      </c>
      <c r="BG248" s="258">
        <f t="shared" si="176"/>
        <v>1</v>
      </c>
      <c r="BH248" s="258">
        <f t="shared" si="177"/>
        <v>0</v>
      </c>
      <c r="BI248" s="258">
        <f t="shared" si="178"/>
        <v>1</v>
      </c>
      <c r="BJ248" s="258">
        <f t="shared" si="179"/>
        <v>1</v>
      </c>
      <c r="BK248" s="258">
        <f t="shared" si="180"/>
        <v>0</v>
      </c>
      <c r="BL248" s="258">
        <f t="shared" si="181"/>
        <v>1</v>
      </c>
      <c r="BM248" s="258">
        <f t="shared" si="182"/>
        <v>1</v>
      </c>
      <c r="BN248" s="258">
        <f t="shared" si="183"/>
        <v>0</v>
      </c>
      <c r="BO248" s="258">
        <f t="shared" si="184"/>
        <v>1</v>
      </c>
      <c r="BP248" s="258">
        <f t="shared" si="185"/>
        <v>1</v>
      </c>
      <c r="BQ248" s="258">
        <f t="shared" si="186"/>
        <v>0</v>
      </c>
      <c r="BR248" s="258">
        <f t="shared" si="187"/>
        <v>1</v>
      </c>
      <c r="BS248" s="258">
        <f t="shared" si="188"/>
        <v>1</v>
      </c>
      <c r="BT248" s="258">
        <f t="shared" si="189"/>
        <v>0</v>
      </c>
      <c r="BU248" s="258">
        <f t="shared" si="190"/>
        <v>1</v>
      </c>
      <c r="BV248" s="258">
        <f t="shared" si="191"/>
        <v>1</v>
      </c>
      <c r="BW248" s="258">
        <f t="shared" si="192"/>
        <v>0</v>
      </c>
      <c r="BX248" s="258">
        <f t="shared" si="193"/>
        <v>1</v>
      </c>
      <c r="BY248" s="258">
        <f t="shared" si="194"/>
        <v>1</v>
      </c>
      <c r="BZ248" s="258">
        <f t="shared" si="195"/>
        <v>0</v>
      </c>
      <c r="CA248" s="258">
        <f t="shared" si="196"/>
        <v>1</v>
      </c>
      <c r="CB248" s="258">
        <f t="shared" si="197"/>
        <v>1</v>
      </c>
      <c r="CC248" s="258">
        <f t="shared" si="198"/>
        <v>0</v>
      </c>
      <c r="CD248" s="258">
        <f t="shared" si="199"/>
        <v>1</v>
      </c>
    </row>
    <row r="249" spans="1:82" ht="28.9">
      <c r="A249" s="29"/>
      <c r="B249" s="259">
        <f>1250*2</f>
        <v>2500</v>
      </c>
      <c r="C249" s="259"/>
      <c r="D249" s="258" t="s">
        <v>4014</v>
      </c>
      <c r="E249" s="258"/>
      <c r="F249" s="258"/>
      <c r="G249" s="258">
        <v>241</v>
      </c>
      <c r="H249" s="414" t="s">
        <v>4030</v>
      </c>
      <c r="I249" s="273"/>
      <c r="J249" s="274" t="s">
        <v>4031</v>
      </c>
      <c r="K249" s="275" t="s">
        <v>3491</v>
      </c>
      <c r="L249" s="745" t="s">
        <v>3492</v>
      </c>
      <c r="M249" s="272">
        <v>1</v>
      </c>
      <c r="N249" s="508">
        <f t="shared" si="29"/>
        <v>3123.4</v>
      </c>
      <c r="O249" s="510">
        <f t="shared" si="139"/>
        <v>3123.4</v>
      </c>
      <c r="P249" s="260">
        <f t="shared" si="140"/>
        <v>2500</v>
      </c>
      <c r="Q249" s="261">
        <f t="shared" si="141"/>
        <v>0</v>
      </c>
      <c r="R249" s="261">
        <f t="shared" si="1"/>
        <v>0</v>
      </c>
      <c r="S249" s="262" t="s">
        <v>4017</v>
      </c>
      <c r="T249" s="262"/>
      <c r="U249" s="263">
        <f t="shared" si="142"/>
        <v>1.288</v>
      </c>
      <c r="V249" s="264">
        <f>IF(E249="SP",1,IF(D249="",ExtraMargeMateriaal,(1-VLOOKUP(D249,TabelAankoop[],4,FALSE))))</f>
        <v>0.97</v>
      </c>
      <c r="W249" s="265">
        <f t="shared" si="143"/>
        <v>0.6885</v>
      </c>
      <c r="X249" s="266">
        <f t="shared" si="144"/>
        <v>1</v>
      </c>
      <c r="Y249" s="267">
        <f t="shared" si="145"/>
        <v>1.46</v>
      </c>
      <c r="Z249" s="267">
        <f t="shared" si="146"/>
        <v>1.1599999999999999</v>
      </c>
      <c r="AA249" s="268">
        <f t="shared" si="147"/>
        <v>3123.4</v>
      </c>
      <c r="AB249" s="456">
        <f t="shared" si="148"/>
        <v>2425</v>
      </c>
      <c r="AC249" s="457">
        <f t="shared" si="149"/>
        <v>3123.4</v>
      </c>
      <c r="AD249" s="456">
        <f t="shared" si="150"/>
        <v>0</v>
      </c>
      <c r="AE249" s="458">
        <f t="shared" si="151"/>
        <v>0</v>
      </c>
      <c r="AF249" s="457">
        <f t="shared" si="152"/>
        <v>0</v>
      </c>
      <c r="AG249" s="456">
        <f t="shared" si="153"/>
        <v>0</v>
      </c>
      <c r="AH249" s="457">
        <f t="shared" si="154"/>
        <v>0</v>
      </c>
      <c r="AI249" s="268">
        <f t="shared" si="155"/>
        <v>2425</v>
      </c>
      <c r="AJ249" s="269">
        <f t="shared" si="156"/>
        <v>3123.4</v>
      </c>
      <c r="AK249" s="270">
        <f t="shared" si="157"/>
        <v>0</v>
      </c>
      <c r="AL249" s="415">
        <f t="shared" si="158"/>
        <v>0</v>
      </c>
      <c r="AM249" s="259" t="str">
        <f>IF(AP249="","",IFERROR(VLOOKUP(AP249,CODES!$A$3:$D$1348,4,FALSE),"X"))&amp;IF(AQ249="","",IFERROR(VLOOKUP(AQ249,CODES!$A$3:$D$1348,4,FALSE),"X"))&amp;IF(AR249="","",IFERROR(VLOOKUP(AR249,CODES!$A$3:$D$1348,4,FALSE),"X"))&amp;IF(AS249="","",IFERROR(VLOOKUP(AS249,CODES!$A$3:$D$1348,4,FALSE),"X"))&amp;IF(AT249="","",IFERROR(VLOOKUP(AT249,CODES!$A$3:$D$1348,4,FALSE),"X"))&amp;IF(AU249="","",IFERROR(VLOOKUP(AU249,CODES!$A$3:$D$1348,4,FALSE),"X"))&amp;IF(AV249="","",IFERROR(VLOOKUP(AV249,CODES!$A$3:$D$1348,4,FALSE),"X"))&amp;IF(AW249="","",IFERROR(VLOOKUP(AW249,CODES!$A$3:$D$1348,4,FALSE),"X"))&amp;IF(AX249="","",IFERROR(VLOOKUP(AX249,CODES!$A$3:$D$1348,4,FALSE),"X"))&amp;IF(AY249="","",IFERROR(VLOOKUP(AY249,CODES!$A$3:$D$1348,4,FALSE),"X"))</f>
        <v/>
      </c>
      <c r="AN249" s="258">
        <f>SUM(IFERROR(VLOOKUP(AP249,CODES!$A$3:$D$1348,4,FALSE)*BC249,0),IFERROR(VLOOKUP(AQ249,CODES!$A$3:$D$1348,4,FALSE)*BF249,0),IFERROR(VLOOKUP(AR249,CODES!$A$3:$D$1348,4,FALSE)*BI249,0),IFERROR(VLOOKUP(AS249,CODES!$A$3:$D$1348,4,FALSE)*BL249,0),IFERROR(VLOOKUP(AT249,CODES!$A$3:$D$1348,4,FALSE)*BO249,0),IFERROR(VLOOKUP(AU249,CODES!$A$3:$D$1348,4,FALSE)*BR249,0),IFERROR(VLOOKUP(AV249,CODES!$A$3:$D$1348,4,FALSE)*BU249,0),IFERROR(VLOOKUP(AW249,CODES!$A$3:$D$1348,4,FALSE)*BX249,0),IFERROR(VLOOKUP(AX249,CODES!$A$3:$D$1348,4,FALSE)*CA249,0),IFERROR(VLOOKUP(AY249,CODES!$A$3:$D$1348,4,FALSE)*CD249,0))</f>
        <v>0</v>
      </c>
      <c r="AO249" s="258">
        <f>SUM(IFERROR(VLOOKUP(AP249,CODES!$A$3:$D$1348,3,FALSE)*BC249,0),IFERROR(VLOOKUP(AQ249,CODES!$A$3:$D$1348,3,FALSE)*BF249,0),IFERROR(VLOOKUP(AR249,CODES!$A$3:$D$1348,3,FALSE)*BI249,0),IFERROR(VLOOKUP(AS249,CODES!$A$3:$D$1348,3,FALSE)*BL249,0),IFERROR(VLOOKUP(AT249,CODES!$A$3:$D$1348,3,FALSE)*BO249,0),IFERROR(VLOOKUP(AU249,CODES!$A$3:$D$1348,3,FALSE)*BR249,0),IFERROR(VLOOKUP(AV249,CODES!$A$3:$D$1348,3,FALSE)*BU249,0),IFERROR(VLOOKUP(AW249,CODES!$A$3:$D$1348,3,FALSE)*BX249,0),IFERROR(VLOOKUP(AX249,CODES!$A$3:$D$1348,3,FALSE)*CA249,0),IFERROR(VLOOKUP(AY249,CODES!$A$3:$D$1348,3,FALSE)*CD249,0))+B249</f>
        <v>2500</v>
      </c>
      <c r="AP249" s="271" t="str">
        <f t="shared" si="159"/>
        <v/>
      </c>
      <c r="AQ249" s="271" t="str">
        <f t="shared" si="160"/>
        <v/>
      </c>
      <c r="AR249" s="271" t="str">
        <f t="shared" si="161"/>
        <v/>
      </c>
      <c r="AS249" s="271" t="str">
        <f t="shared" si="162"/>
        <v/>
      </c>
      <c r="AT249" s="271" t="str">
        <f t="shared" si="163"/>
        <v/>
      </c>
      <c r="AU249" s="271" t="str">
        <f t="shared" si="164"/>
        <v/>
      </c>
      <c r="AV249" s="271" t="str">
        <f t="shared" si="165"/>
        <v/>
      </c>
      <c r="AW249" s="271" t="str">
        <f t="shared" si="166"/>
        <v/>
      </c>
      <c r="AX249" s="271" t="str">
        <f t="shared" si="167"/>
        <v/>
      </c>
      <c r="AY249" s="271" t="str">
        <f t="shared" si="168"/>
        <v/>
      </c>
      <c r="AZ249" s="258">
        <f t="shared" si="169"/>
        <v>0</v>
      </c>
      <c r="BA249" s="258">
        <f t="shared" si="170"/>
        <v>1</v>
      </c>
      <c r="BB249" s="258">
        <f t="shared" si="171"/>
        <v>0</v>
      </c>
      <c r="BC249" s="258">
        <f t="shared" si="172"/>
        <v>1</v>
      </c>
      <c r="BD249" s="258">
        <f t="shared" si="173"/>
        <v>1</v>
      </c>
      <c r="BE249" s="258">
        <f t="shared" si="174"/>
        <v>0</v>
      </c>
      <c r="BF249" s="258">
        <f t="shared" si="175"/>
        <v>1</v>
      </c>
      <c r="BG249" s="258">
        <f t="shared" si="176"/>
        <v>1</v>
      </c>
      <c r="BH249" s="258">
        <f t="shared" si="177"/>
        <v>0</v>
      </c>
      <c r="BI249" s="258">
        <f t="shared" si="178"/>
        <v>1</v>
      </c>
      <c r="BJ249" s="258">
        <f t="shared" si="179"/>
        <v>1</v>
      </c>
      <c r="BK249" s="258">
        <f t="shared" si="180"/>
        <v>0</v>
      </c>
      <c r="BL249" s="258">
        <f t="shared" si="181"/>
        <v>1</v>
      </c>
      <c r="BM249" s="258">
        <f t="shared" si="182"/>
        <v>1</v>
      </c>
      <c r="BN249" s="258">
        <f t="shared" si="183"/>
        <v>0</v>
      </c>
      <c r="BO249" s="258">
        <f t="shared" si="184"/>
        <v>1</v>
      </c>
      <c r="BP249" s="258">
        <f t="shared" si="185"/>
        <v>1</v>
      </c>
      <c r="BQ249" s="258">
        <f t="shared" si="186"/>
        <v>0</v>
      </c>
      <c r="BR249" s="258">
        <f t="shared" si="187"/>
        <v>1</v>
      </c>
      <c r="BS249" s="258">
        <f t="shared" si="188"/>
        <v>1</v>
      </c>
      <c r="BT249" s="258">
        <f t="shared" si="189"/>
        <v>0</v>
      </c>
      <c r="BU249" s="258">
        <f t="shared" si="190"/>
        <v>1</v>
      </c>
      <c r="BV249" s="258">
        <f t="shared" si="191"/>
        <v>1</v>
      </c>
      <c r="BW249" s="258">
        <f t="shared" si="192"/>
        <v>0</v>
      </c>
      <c r="BX249" s="258">
        <f t="shared" si="193"/>
        <v>1</v>
      </c>
      <c r="BY249" s="258">
        <f t="shared" si="194"/>
        <v>1</v>
      </c>
      <c r="BZ249" s="258">
        <f t="shared" si="195"/>
        <v>0</v>
      </c>
      <c r="CA249" s="258">
        <f t="shared" si="196"/>
        <v>1</v>
      </c>
      <c r="CB249" s="258">
        <f t="shared" si="197"/>
        <v>1</v>
      </c>
      <c r="CC249" s="258">
        <f t="shared" si="198"/>
        <v>0</v>
      </c>
      <c r="CD249" s="258">
        <f t="shared" si="199"/>
        <v>1</v>
      </c>
    </row>
    <row r="250" spans="1:82">
      <c r="A250" s="29"/>
      <c r="B250" s="258"/>
      <c r="C250" s="259"/>
      <c r="D250" s="258"/>
      <c r="E250" s="258"/>
      <c r="F250" s="258"/>
      <c r="G250" s="258">
        <v>242</v>
      </c>
      <c r="H250" s="414" t="s">
        <v>3721</v>
      </c>
      <c r="I250" s="273"/>
      <c r="J250" s="274" t="s">
        <v>4032</v>
      </c>
      <c r="K250" s="275"/>
      <c r="L250" s="745"/>
      <c r="M250" s="272"/>
      <c r="N250" s="508">
        <f t="shared" si="29"/>
        <v>0</v>
      </c>
      <c r="O250" s="510">
        <f t="shared" si="139"/>
        <v>0</v>
      </c>
      <c r="P250" s="260">
        <f t="shared" si="140"/>
        <v>0</v>
      </c>
      <c r="Q250" s="261">
        <f t="shared" si="141"/>
        <v>0</v>
      </c>
      <c r="R250" s="261">
        <f t="shared" si="1"/>
        <v>0</v>
      </c>
      <c r="S250" s="262"/>
      <c r="T250" s="262"/>
      <c r="U250" s="263">
        <f t="shared" si="142"/>
        <v>1.288</v>
      </c>
      <c r="V250" s="264">
        <f>IF(E250="SP",1,IF(D250="",ExtraMargeMateriaal,(1-VLOOKUP(D250,TabelAankoop[],4,FALSE))))</f>
        <v>1</v>
      </c>
      <c r="W250" s="265">
        <f t="shared" si="143"/>
        <v>0.6885</v>
      </c>
      <c r="X250" s="266">
        <f t="shared" si="144"/>
        <v>1</v>
      </c>
      <c r="Y250" s="267">
        <f t="shared" si="145"/>
        <v>1.46</v>
      </c>
      <c r="Z250" s="267">
        <f t="shared" si="146"/>
        <v>1.1599999999999999</v>
      </c>
      <c r="AA250" s="268">
        <f t="shared" si="147"/>
        <v>0</v>
      </c>
      <c r="AB250" s="456">
        <f t="shared" si="148"/>
        <v>0</v>
      </c>
      <c r="AC250" s="457">
        <f t="shared" si="149"/>
        <v>0</v>
      </c>
      <c r="AD250" s="456">
        <f t="shared" si="150"/>
        <v>0</v>
      </c>
      <c r="AE250" s="458">
        <f t="shared" si="151"/>
        <v>0</v>
      </c>
      <c r="AF250" s="457">
        <f t="shared" si="152"/>
        <v>0</v>
      </c>
      <c r="AG250" s="456">
        <f t="shared" si="153"/>
        <v>0</v>
      </c>
      <c r="AH250" s="457">
        <f t="shared" si="154"/>
        <v>0</v>
      </c>
      <c r="AI250" s="268">
        <f t="shared" si="155"/>
        <v>0</v>
      </c>
      <c r="AJ250" s="269">
        <f t="shared" si="156"/>
        <v>0</v>
      </c>
      <c r="AK250" s="270">
        <f t="shared" si="157"/>
        <v>0</v>
      </c>
      <c r="AL250" s="415">
        <f t="shared" si="158"/>
        <v>0</v>
      </c>
      <c r="AM250" s="259" t="str">
        <f>IF(AP250="","",IFERROR(VLOOKUP(AP250,CODES!$A$3:$D$1348,4,FALSE),"X"))&amp;IF(AQ250="","",IFERROR(VLOOKUP(AQ250,CODES!$A$3:$D$1348,4,FALSE),"X"))&amp;IF(AR250="","",IFERROR(VLOOKUP(AR250,CODES!$A$3:$D$1348,4,FALSE),"X"))&amp;IF(AS250="","",IFERROR(VLOOKUP(AS250,CODES!$A$3:$D$1348,4,FALSE),"X"))&amp;IF(AT250="","",IFERROR(VLOOKUP(AT250,CODES!$A$3:$D$1348,4,FALSE),"X"))&amp;IF(AU250="","",IFERROR(VLOOKUP(AU250,CODES!$A$3:$D$1348,4,FALSE),"X"))&amp;IF(AV250="","",IFERROR(VLOOKUP(AV250,CODES!$A$3:$D$1348,4,FALSE),"X"))&amp;IF(AW250="","",IFERROR(VLOOKUP(AW250,CODES!$A$3:$D$1348,4,FALSE),"X"))&amp;IF(AX250="","",IFERROR(VLOOKUP(AX250,CODES!$A$3:$D$1348,4,FALSE),"X"))&amp;IF(AY250="","",IFERROR(VLOOKUP(AY250,CODES!$A$3:$D$1348,4,FALSE),"X"))</f>
        <v/>
      </c>
      <c r="AN250" s="258">
        <f>SUM(IFERROR(VLOOKUP(AP250,CODES!$A$3:$D$1348,4,FALSE)*BC250,0),IFERROR(VLOOKUP(AQ250,CODES!$A$3:$D$1348,4,FALSE)*BF250,0),IFERROR(VLOOKUP(AR250,CODES!$A$3:$D$1348,4,FALSE)*BI250,0),IFERROR(VLOOKUP(AS250,CODES!$A$3:$D$1348,4,FALSE)*BL250,0),IFERROR(VLOOKUP(AT250,CODES!$A$3:$D$1348,4,FALSE)*BO250,0),IFERROR(VLOOKUP(AU250,CODES!$A$3:$D$1348,4,FALSE)*BR250,0),IFERROR(VLOOKUP(AV250,CODES!$A$3:$D$1348,4,FALSE)*BU250,0),IFERROR(VLOOKUP(AW250,CODES!$A$3:$D$1348,4,FALSE)*BX250,0),IFERROR(VLOOKUP(AX250,CODES!$A$3:$D$1348,4,FALSE)*CA250,0),IFERROR(VLOOKUP(AY250,CODES!$A$3:$D$1348,4,FALSE)*CD250,0))</f>
        <v>0</v>
      </c>
      <c r="AO250" s="258">
        <f>SUM(IFERROR(VLOOKUP(AP250,CODES!$A$3:$D$1348,3,FALSE)*BC250,0),IFERROR(VLOOKUP(AQ250,CODES!$A$3:$D$1348,3,FALSE)*BF250,0),IFERROR(VLOOKUP(AR250,CODES!$A$3:$D$1348,3,FALSE)*BI250,0),IFERROR(VLOOKUP(AS250,CODES!$A$3:$D$1348,3,FALSE)*BL250,0),IFERROR(VLOOKUP(AT250,CODES!$A$3:$D$1348,3,FALSE)*BO250,0),IFERROR(VLOOKUP(AU250,CODES!$A$3:$D$1348,3,FALSE)*BR250,0),IFERROR(VLOOKUP(AV250,CODES!$A$3:$D$1348,3,FALSE)*BU250,0),IFERROR(VLOOKUP(AW250,CODES!$A$3:$D$1348,3,FALSE)*BX250,0),IFERROR(VLOOKUP(AX250,CODES!$A$3:$D$1348,3,FALSE)*CA250,0),IFERROR(VLOOKUP(AY250,CODES!$A$3:$D$1348,3,FALSE)*CD250,0))+B250</f>
        <v>0</v>
      </c>
      <c r="AP250" s="271" t="str">
        <f t="shared" si="159"/>
        <v/>
      </c>
      <c r="AQ250" s="271" t="str">
        <f t="shared" si="160"/>
        <v/>
      </c>
      <c r="AR250" s="271" t="str">
        <f t="shared" si="161"/>
        <v/>
      </c>
      <c r="AS250" s="271" t="str">
        <f t="shared" si="162"/>
        <v/>
      </c>
      <c r="AT250" s="271" t="str">
        <f t="shared" si="163"/>
        <v/>
      </c>
      <c r="AU250" s="271" t="str">
        <f t="shared" si="164"/>
        <v/>
      </c>
      <c r="AV250" s="271" t="str">
        <f t="shared" si="165"/>
        <v/>
      </c>
      <c r="AW250" s="271" t="str">
        <f t="shared" si="166"/>
        <v/>
      </c>
      <c r="AX250" s="271" t="str">
        <f t="shared" si="167"/>
        <v/>
      </c>
      <c r="AY250" s="271" t="str">
        <f t="shared" si="168"/>
        <v/>
      </c>
      <c r="AZ250" s="258">
        <f t="shared" si="169"/>
        <v>0</v>
      </c>
      <c r="BA250" s="258">
        <f t="shared" si="170"/>
        <v>1</v>
      </c>
      <c r="BB250" s="258">
        <f t="shared" si="171"/>
        <v>0</v>
      </c>
      <c r="BC250" s="258">
        <f t="shared" si="172"/>
        <v>1</v>
      </c>
      <c r="BD250" s="258">
        <f t="shared" si="173"/>
        <v>1</v>
      </c>
      <c r="BE250" s="258">
        <f t="shared" si="174"/>
        <v>0</v>
      </c>
      <c r="BF250" s="258">
        <f t="shared" si="175"/>
        <v>1</v>
      </c>
      <c r="BG250" s="258">
        <f t="shared" si="176"/>
        <v>1</v>
      </c>
      <c r="BH250" s="258">
        <f t="shared" si="177"/>
        <v>0</v>
      </c>
      <c r="BI250" s="258">
        <f t="shared" si="178"/>
        <v>1</v>
      </c>
      <c r="BJ250" s="258">
        <f t="shared" si="179"/>
        <v>1</v>
      </c>
      <c r="BK250" s="258">
        <f t="shared" si="180"/>
        <v>0</v>
      </c>
      <c r="BL250" s="258">
        <f t="shared" si="181"/>
        <v>1</v>
      </c>
      <c r="BM250" s="258">
        <f t="shared" si="182"/>
        <v>1</v>
      </c>
      <c r="BN250" s="258">
        <f t="shared" si="183"/>
        <v>0</v>
      </c>
      <c r="BO250" s="258">
        <f t="shared" si="184"/>
        <v>1</v>
      </c>
      <c r="BP250" s="258">
        <f t="shared" si="185"/>
        <v>1</v>
      </c>
      <c r="BQ250" s="258">
        <f t="shared" si="186"/>
        <v>0</v>
      </c>
      <c r="BR250" s="258">
        <f t="shared" si="187"/>
        <v>1</v>
      </c>
      <c r="BS250" s="258">
        <f t="shared" si="188"/>
        <v>1</v>
      </c>
      <c r="BT250" s="258">
        <f t="shared" si="189"/>
        <v>0</v>
      </c>
      <c r="BU250" s="258">
        <f t="shared" si="190"/>
        <v>1</v>
      </c>
      <c r="BV250" s="258">
        <f t="shared" si="191"/>
        <v>1</v>
      </c>
      <c r="BW250" s="258">
        <f t="shared" si="192"/>
        <v>0</v>
      </c>
      <c r="BX250" s="258">
        <f t="shared" si="193"/>
        <v>1</v>
      </c>
      <c r="BY250" s="258">
        <f t="shared" si="194"/>
        <v>1</v>
      </c>
      <c r="BZ250" s="258">
        <f t="shared" si="195"/>
        <v>0</v>
      </c>
      <c r="CA250" s="258">
        <f t="shared" si="196"/>
        <v>1</v>
      </c>
      <c r="CB250" s="258">
        <f t="shared" si="197"/>
        <v>1</v>
      </c>
      <c r="CC250" s="258">
        <f t="shared" si="198"/>
        <v>0</v>
      </c>
      <c r="CD250" s="258">
        <f t="shared" si="199"/>
        <v>1</v>
      </c>
    </row>
    <row r="251" spans="1:82">
      <c r="A251" s="29"/>
      <c r="B251" s="258"/>
      <c r="C251" s="259"/>
      <c r="D251" s="258"/>
      <c r="E251" s="258"/>
      <c r="F251" s="258"/>
      <c r="G251" s="258">
        <v>243</v>
      </c>
      <c r="H251" s="414" t="s">
        <v>3559</v>
      </c>
      <c r="I251" s="273"/>
      <c r="J251" s="274" t="s">
        <v>4033</v>
      </c>
      <c r="K251" s="275"/>
      <c r="L251" s="745"/>
      <c r="M251" s="272"/>
      <c r="N251" s="508">
        <f t="shared" si="29"/>
        <v>0</v>
      </c>
      <c r="O251" s="510">
        <f t="shared" si="139"/>
        <v>0</v>
      </c>
      <c r="P251" s="260">
        <f t="shared" si="140"/>
        <v>0</v>
      </c>
      <c r="Q251" s="261">
        <f t="shared" si="141"/>
        <v>0</v>
      </c>
      <c r="R251" s="261">
        <f t="shared" si="1"/>
        <v>0</v>
      </c>
      <c r="S251" s="262"/>
      <c r="T251" s="262"/>
      <c r="U251" s="263">
        <f t="shared" si="142"/>
        <v>1.288</v>
      </c>
      <c r="V251" s="264">
        <f>IF(E251="SP",1,IF(D251="",ExtraMargeMateriaal,(1-VLOOKUP(D251,TabelAankoop[],4,FALSE))))</f>
        <v>1</v>
      </c>
      <c r="W251" s="265">
        <f t="shared" si="143"/>
        <v>0.6885</v>
      </c>
      <c r="X251" s="266">
        <f t="shared" si="144"/>
        <v>1</v>
      </c>
      <c r="Y251" s="267">
        <f t="shared" si="145"/>
        <v>1.46</v>
      </c>
      <c r="Z251" s="267">
        <f t="shared" si="146"/>
        <v>1.1599999999999999</v>
      </c>
      <c r="AA251" s="268">
        <f t="shared" si="147"/>
        <v>0</v>
      </c>
      <c r="AB251" s="456">
        <f t="shared" si="148"/>
        <v>0</v>
      </c>
      <c r="AC251" s="457">
        <f t="shared" si="149"/>
        <v>0</v>
      </c>
      <c r="AD251" s="456">
        <f t="shared" si="150"/>
        <v>0</v>
      </c>
      <c r="AE251" s="458">
        <f t="shared" si="151"/>
        <v>0</v>
      </c>
      <c r="AF251" s="457">
        <f t="shared" si="152"/>
        <v>0</v>
      </c>
      <c r="AG251" s="456">
        <f t="shared" si="153"/>
        <v>0</v>
      </c>
      <c r="AH251" s="457">
        <f t="shared" si="154"/>
        <v>0</v>
      </c>
      <c r="AI251" s="268">
        <f t="shared" si="155"/>
        <v>0</v>
      </c>
      <c r="AJ251" s="269">
        <f t="shared" si="156"/>
        <v>0</v>
      </c>
      <c r="AK251" s="270">
        <f t="shared" si="157"/>
        <v>0</v>
      </c>
      <c r="AL251" s="415">
        <f t="shared" si="158"/>
        <v>0</v>
      </c>
      <c r="AM251" s="259" t="str">
        <f>IF(AP251="","",IFERROR(VLOOKUP(AP251,CODES!$A$3:$D$1348,4,FALSE),"X"))&amp;IF(AQ251="","",IFERROR(VLOOKUP(AQ251,CODES!$A$3:$D$1348,4,FALSE),"X"))&amp;IF(AR251="","",IFERROR(VLOOKUP(AR251,CODES!$A$3:$D$1348,4,FALSE),"X"))&amp;IF(AS251="","",IFERROR(VLOOKUP(AS251,CODES!$A$3:$D$1348,4,FALSE),"X"))&amp;IF(AT251="","",IFERROR(VLOOKUP(AT251,CODES!$A$3:$D$1348,4,FALSE),"X"))&amp;IF(AU251="","",IFERROR(VLOOKUP(AU251,CODES!$A$3:$D$1348,4,FALSE),"X"))&amp;IF(AV251="","",IFERROR(VLOOKUP(AV251,CODES!$A$3:$D$1348,4,FALSE),"X"))&amp;IF(AW251="","",IFERROR(VLOOKUP(AW251,CODES!$A$3:$D$1348,4,FALSE),"X"))&amp;IF(AX251="","",IFERROR(VLOOKUP(AX251,CODES!$A$3:$D$1348,4,FALSE),"X"))&amp;IF(AY251="","",IFERROR(VLOOKUP(AY251,CODES!$A$3:$D$1348,4,FALSE),"X"))</f>
        <v/>
      </c>
      <c r="AN251" s="258">
        <f>SUM(IFERROR(VLOOKUP(AP251,CODES!$A$3:$D$1348,4,FALSE)*BC251,0),IFERROR(VLOOKUP(AQ251,CODES!$A$3:$D$1348,4,FALSE)*BF251,0),IFERROR(VLOOKUP(AR251,CODES!$A$3:$D$1348,4,FALSE)*BI251,0),IFERROR(VLOOKUP(AS251,CODES!$A$3:$D$1348,4,FALSE)*BL251,0),IFERROR(VLOOKUP(AT251,CODES!$A$3:$D$1348,4,FALSE)*BO251,0),IFERROR(VLOOKUP(AU251,CODES!$A$3:$D$1348,4,FALSE)*BR251,0),IFERROR(VLOOKUP(AV251,CODES!$A$3:$D$1348,4,FALSE)*BU251,0),IFERROR(VLOOKUP(AW251,CODES!$A$3:$D$1348,4,FALSE)*BX251,0),IFERROR(VLOOKUP(AX251,CODES!$A$3:$D$1348,4,FALSE)*CA251,0),IFERROR(VLOOKUP(AY251,CODES!$A$3:$D$1348,4,FALSE)*CD251,0))</f>
        <v>0</v>
      </c>
      <c r="AO251" s="258">
        <f>SUM(IFERROR(VLOOKUP(AP251,CODES!$A$3:$D$1348,3,FALSE)*BC251,0),IFERROR(VLOOKUP(AQ251,CODES!$A$3:$D$1348,3,FALSE)*BF251,0),IFERROR(VLOOKUP(AR251,CODES!$A$3:$D$1348,3,FALSE)*BI251,0),IFERROR(VLOOKUP(AS251,CODES!$A$3:$D$1348,3,FALSE)*BL251,0),IFERROR(VLOOKUP(AT251,CODES!$A$3:$D$1348,3,FALSE)*BO251,0),IFERROR(VLOOKUP(AU251,CODES!$A$3:$D$1348,3,FALSE)*BR251,0),IFERROR(VLOOKUP(AV251,CODES!$A$3:$D$1348,3,FALSE)*BU251,0),IFERROR(VLOOKUP(AW251,CODES!$A$3:$D$1348,3,FALSE)*BX251,0),IFERROR(VLOOKUP(AX251,CODES!$A$3:$D$1348,3,FALSE)*CA251,0),IFERROR(VLOOKUP(AY251,CODES!$A$3:$D$1348,3,FALSE)*CD251,0))+B251</f>
        <v>0</v>
      </c>
      <c r="AP251" s="271" t="str">
        <f t="shared" si="159"/>
        <v/>
      </c>
      <c r="AQ251" s="271" t="str">
        <f t="shared" si="160"/>
        <v/>
      </c>
      <c r="AR251" s="271" t="str">
        <f t="shared" si="161"/>
        <v/>
      </c>
      <c r="AS251" s="271" t="str">
        <f t="shared" si="162"/>
        <v/>
      </c>
      <c r="AT251" s="271" t="str">
        <f t="shared" si="163"/>
        <v/>
      </c>
      <c r="AU251" s="271" t="str">
        <f t="shared" si="164"/>
        <v/>
      </c>
      <c r="AV251" s="271" t="str">
        <f t="shared" si="165"/>
        <v/>
      </c>
      <c r="AW251" s="271" t="str">
        <f t="shared" si="166"/>
        <v/>
      </c>
      <c r="AX251" s="271" t="str">
        <f t="shared" si="167"/>
        <v/>
      </c>
      <c r="AY251" s="271" t="str">
        <f t="shared" si="168"/>
        <v/>
      </c>
      <c r="AZ251" s="258">
        <f t="shared" si="169"/>
        <v>0</v>
      </c>
      <c r="BA251" s="258">
        <f t="shared" si="170"/>
        <v>1</v>
      </c>
      <c r="BB251" s="258">
        <f t="shared" si="171"/>
        <v>0</v>
      </c>
      <c r="BC251" s="258">
        <f t="shared" si="172"/>
        <v>1</v>
      </c>
      <c r="BD251" s="258">
        <f t="shared" si="173"/>
        <v>1</v>
      </c>
      <c r="BE251" s="258">
        <f t="shared" si="174"/>
        <v>0</v>
      </c>
      <c r="BF251" s="258">
        <f t="shared" si="175"/>
        <v>1</v>
      </c>
      <c r="BG251" s="258">
        <f t="shared" si="176"/>
        <v>1</v>
      </c>
      <c r="BH251" s="258">
        <f t="shared" si="177"/>
        <v>0</v>
      </c>
      <c r="BI251" s="258">
        <f t="shared" si="178"/>
        <v>1</v>
      </c>
      <c r="BJ251" s="258">
        <f t="shared" si="179"/>
        <v>1</v>
      </c>
      <c r="BK251" s="258">
        <f t="shared" si="180"/>
        <v>0</v>
      </c>
      <c r="BL251" s="258">
        <f t="shared" si="181"/>
        <v>1</v>
      </c>
      <c r="BM251" s="258">
        <f t="shared" si="182"/>
        <v>1</v>
      </c>
      <c r="BN251" s="258">
        <f t="shared" si="183"/>
        <v>0</v>
      </c>
      <c r="BO251" s="258">
        <f t="shared" si="184"/>
        <v>1</v>
      </c>
      <c r="BP251" s="258">
        <f t="shared" si="185"/>
        <v>1</v>
      </c>
      <c r="BQ251" s="258">
        <f t="shared" si="186"/>
        <v>0</v>
      </c>
      <c r="BR251" s="258">
        <f t="shared" si="187"/>
        <v>1</v>
      </c>
      <c r="BS251" s="258">
        <f t="shared" si="188"/>
        <v>1</v>
      </c>
      <c r="BT251" s="258">
        <f t="shared" si="189"/>
        <v>0</v>
      </c>
      <c r="BU251" s="258">
        <f t="shared" si="190"/>
        <v>1</v>
      </c>
      <c r="BV251" s="258">
        <f t="shared" si="191"/>
        <v>1</v>
      </c>
      <c r="BW251" s="258">
        <f t="shared" si="192"/>
        <v>0</v>
      </c>
      <c r="BX251" s="258">
        <f t="shared" si="193"/>
        <v>1</v>
      </c>
      <c r="BY251" s="258">
        <f t="shared" si="194"/>
        <v>1</v>
      </c>
      <c r="BZ251" s="258">
        <f t="shared" si="195"/>
        <v>0</v>
      </c>
      <c r="CA251" s="258">
        <f t="shared" si="196"/>
        <v>1</v>
      </c>
      <c r="CB251" s="258">
        <f t="shared" si="197"/>
        <v>1</v>
      </c>
      <c r="CC251" s="258">
        <f t="shared" si="198"/>
        <v>0</v>
      </c>
      <c r="CD251" s="258">
        <f t="shared" si="199"/>
        <v>1</v>
      </c>
    </row>
    <row r="252" spans="1:82">
      <c r="A252" s="29"/>
      <c r="B252" s="258"/>
      <c r="C252" s="259"/>
      <c r="D252" s="258"/>
      <c r="E252" s="258" t="s">
        <v>3484</v>
      </c>
      <c r="F252" s="258"/>
      <c r="G252" s="258">
        <v>244</v>
      </c>
      <c r="H252" s="414">
        <v>68</v>
      </c>
      <c r="I252" s="273"/>
      <c r="J252" s="274" t="s">
        <v>4034</v>
      </c>
      <c r="K252" s="275"/>
      <c r="L252" s="745"/>
      <c r="M252" s="272"/>
      <c r="N252" s="508">
        <f t="shared" si="29"/>
        <v>0</v>
      </c>
      <c r="O252" s="510">
        <f t="shared" si="139"/>
        <v>0</v>
      </c>
      <c r="P252" s="260">
        <f t="shared" si="140"/>
        <v>0</v>
      </c>
      <c r="Q252" s="261">
        <f t="shared" si="141"/>
        <v>0</v>
      </c>
      <c r="R252" s="261">
        <f t="shared" si="1"/>
        <v>0</v>
      </c>
      <c r="S252" s="262"/>
      <c r="T252" s="262"/>
      <c r="U252" s="263">
        <f t="shared" si="142"/>
        <v>1.288</v>
      </c>
      <c r="V252" s="264">
        <f>IF(E252="SP",1,IF(D252="",ExtraMargeMateriaal,(1-VLOOKUP(D252,TabelAankoop[],4,FALSE))))</f>
        <v>1</v>
      </c>
      <c r="W252" s="265">
        <f t="shared" si="143"/>
        <v>0.6885</v>
      </c>
      <c r="X252" s="266">
        <f t="shared" si="144"/>
        <v>1</v>
      </c>
      <c r="Y252" s="267">
        <f t="shared" si="145"/>
        <v>1.46</v>
      </c>
      <c r="Z252" s="267">
        <f t="shared" si="146"/>
        <v>1.1599999999999999</v>
      </c>
      <c r="AA252" s="268">
        <f t="shared" si="147"/>
        <v>0</v>
      </c>
      <c r="AB252" s="456">
        <f t="shared" si="148"/>
        <v>0</v>
      </c>
      <c r="AC252" s="457">
        <f t="shared" si="149"/>
        <v>0</v>
      </c>
      <c r="AD252" s="456">
        <f t="shared" si="150"/>
        <v>0</v>
      </c>
      <c r="AE252" s="458">
        <f t="shared" si="151"/>
        <v>0</v>
      </c>
      <c r="AF252" s="457">
        <f t="shared" si="152"/>
        <v>0</v>
      </c>
      <c r="AG252" s="456">
        <f t="shared" si="153"/>
        <v>0</v>
      </c>
      <c r="AH252" s="457">
        <f t="shared" si="154"/>
        <v>0</v>
      </c>
      <c r="AI252" s="268">
        <f t="shared" si="155"/>
        <v>0</v>
      </c>
      <c r="AJ252" s="269">
        <f t="shared" si="156"/>
        <v>0</v>
      </c>
      <c r="AK252" s="270">
        <f t="shared" si="157"/>
        <v>0</v>
      </c>
      <c r="AL252" s="415">
        <f t="shared" si="158"/>
        <v>0</v>
      </c>
      <c r="AM252" s="259" t="str">
        <f>IF(AP252="","",IFERROR(VLOOKUP(AP252,CODES!$A$3:$D$1348,4,FALSE),"X"))&amp;IF(AQ252="","",IFERROR(VLOOKUP(AQ252,CODES!$A$3:$D$1348,4,FALSE),"X"))&amp;IF(AR252="","",IFERROR(VLOOKUP(AR252,CODES!$A$3:$D$1348,4,FALSE),"X"))&amp;IF(AS252="","",IFERROR(VLOOKUP(AS252,CODES!$A$3:$D$1348,4,FALSE),"X"))&amp;IF(AT252="","",IFERROR(VLOOKUP(AT252,CODES!$A$3:$D$1348,4,FALSE),"X"))&amp;IF(AU252="","",IFERROR(VLOOKUP(AU252,CODES!$A$3:$D$1348,4,FALSE),"X"))&amp;IF(AV252="","",IFERROR(VLOOKUP(AV252,CODES!$A$3:$D$1348,4,FALSE),"X"))&amp;IF(AW252="","",IFERROR(VLOOKUP(AW252,CODES!$A$3:$D$1348,4,FALSE),"X"))&amp;IF(AX252="","",IFERROR(VLOOKUP(AX252,CODES!$A$3:$D$1348,4,FALSE),"X"))&amp;IF(AY252="","",IFERROR(VLOOKUP(AY252,CODES!$A$3:$D$1348,4,FALSE),"X"))</f>
        <v/>
      </c>
      <c r="AN252" s="258">
        <f>SUM(IFERROR(VLOOKUP(AP252,CODES!$A$3:$D$1348,4,FALSE)*BC252,0),IFERROR(VLOOKUP(AQ252,CODES!$A$3:$D$1348,4,FALSE)*BF252,0),IFERROR(VLOOKUP(AR252,CODES!$A$3:$D$1348,4,FALSE)*BI252,0),IFERROR(VLOOKUP(AS252,CODES!$A$3:$D$1348,4,FALSE)*BL252,0),IFERROR(VLOOKUP(AT252,CODES!$A$3:$D$1348,4,FALSE)*BO252,0),IFERROR(VLOOKUP(AU252,CODES!$A$3:$D$1348,4,FALSE)*BR252,0),IFERROR(VLOOKUP(AV252,CODES!$A$3:$D$1348,4,FALSE)*BU252,0),IFERROR(VLOOKUP(AW252,CODES!$A$3:$D$1348,4,FALSE)*BX252,0),IFERROR(VLOOKUP(AX252,CODES!$A$3:$D$1348,4,FALSE)*CA252,0),IFERROR(VLOOKUP(AY252,CODES!$A$3:$D$1348,4,FALSE)*CD252,0))</f>
        <v>0</v>
      </c>
      <c r="AO252" s="258">
        <f>SUM(IFERROR(VLOOKUP(AP252,CODES!$A$3:$D$1348,3,FALSE)*BC252,0),IFERROR(VLOOKUP(AQ252,CODES!$A$3:$D$1348,3,FALSE)*BF252,0),IFERROR(VLOOKUP(AR252,CODES!$A$3:$D$1348,3,FALSE)*BI252,0),IFERROR(VLOOKUP(AS252,CODES!$A$3:$D$1348,3,FALSE)*BL252,0),IFERROR(VLOOKUP(AT252,CODES!$A$3:$D$1348,3,FALSE)*BO252,0),IFERROR(VLOOKUP(AU252,CODES!$A$3:$D$1348,3,FALSE)*BR252,0),IFERROR(VLOOKUP(AV252,CODES!$A$3:$D$1348,3,FALSE)*BU252,0),IFERROR(VLOOKUP(AW252,CODES!$A$3:$D$1348,3,FALSE)*BX252,0),IFERROR(VLOOKUP(AX252,CODES!$A$3:$D$1348,3,FALSE)*CA252,0),IFERROR(VLOOKUP(AY252,CODES!$A$3:$D$1348,3,FALSE)*CD252,0))+B252</f>
        <v>0</v>
      </c>
      <c r="AP252" s="271" t="str">
        <f t="shared" si="159"/>
        <v/>
      </c>
      <c r="AQ252" s="271" t="str">
        <f t="shared" si="160"/>
        <v/>
      </c>
      <c r="AR252" s="271" t="str">
        <f t="shared" si="161"/>
        <v/>
      </c>
      <c r="AS252" s="271" t="str">
        <f t="shared" si="162"/>
        <v/>
      </c>
      <c r="AT252" s="271" t="str">
        <f t="shared" si="163"/>
        <v/>
      </c>
      <c r="AU252" s="271" t="str">
        <f t="shared" si="164"/>
        <v/>
      </c>
      <c r="AV252" s="271" t="str">
        <f t="shared" si="165"/>
        <v/>
      </c>
      <c r="AW252" s="271" t="str">
        <f t="shared" si="166"/>
        <v/>
      </c>
      <c r="AX252" s="271" t="str">
        <f t="shared" si="167"/>
        <v/>
      </c>
      <c r="AY252" s="271" t="str">
        <f t="shared" si="168"/>
        <v/>
      </c>
      <c r="AZ252" s="258">
        <f t="shared" si="169"/>
        <v>0</v>
      </c>
      <c r="BA252" s="258">
        <f t="shared" si="170"/>
        <v>1</v>
      </c>
      <c r="BB252" s="258">
        <f t="shared" si="171"/>
        <v>0</v>
      </c>
      <c r="BC252" s="258">
        <f t="shared" si="172"/>
        <v>1</v>
      </c>
      <c r="BD252" s="258">
        <f t="shared" si="173"/>
        <v>1</v>
      </c>
      <c r="BE252" s="258">
        <f t="shared" si="174"/>
        <v>0</v>
      </c>
      <c r="BF252" s="258">
        <f t="shared" si="175"/>
        <v>1</v>
      </c>
      <c r="BG252" s="258">
        <f t="shared" si="176"/>
        <v>1</v>
      </c>
      <c r="BH252" s="258">
        <f t="shared" si="177"/>
        <v>0</v>
      </c>
      <c r="BI252" s="258">
        <f t="shared" si="178"/>
        <v>1</v>
      </c>
      <c r="BJ252" s="258">
        <f t="shared" si="179"/>
        <v>1</v>
      </c>
      <c r="BK252" s="258">
        <f t="shared" si="180"/>
        <v>0</v>
      </c>
      <c r="BL252" s="258">
        <f t="shared" si="181"/>
        <v>1</v>
      </c>
      <c r="BM252" s="258">
        <f t="shared" si="182"/>
        <v>1</v>
      </c>
      <c r="BN252" s="258">
        <f t="shared" si="183"/>
        <v>0</v>
      </c>
      <c r="BO252" s="258">
        <f t="shared" si="184"/>
        <v>1</v>
      </c>
      <c r="BP252" s="258">
        <f t="shared" si="185"/>
        <v>1</v>
      </c>
      <c r="BQ252" s="258">
        <f t="shared" si="186"/>
        <v>0</v>
      </c>
      <c r="BR252" s="258">
        <f t="shared" si="187"/>
        <v>1</v>
      </c>
      <c r="BS252" s="258">
        <f t="shared" si="188"/>
        <v>1</v>
      </c>
      <c r="BT252" s="258">
        <f t="shared" si="189"/>
        <v>0</v>
      </c>
      <c r="BU252" s="258">
        <f t="shared" si="190"/>
        <v>1</v>
      </c>
      <c r="BV252" s="258">
        <f t="shared" si="191"/>
        <v>1</v>
      </c>
      <c r="BW252" s="258">
        <f t="shared" si="192"/>
        <v>0</v>
      </c>
      <c r="BX252" s="258">
        <f t="shared" si="193"/>
        <v>1</v>
      </c>
      <c r="BY252" s="258">
        <f t="shared" si="194"/>
        <v>1</v>
      </c>
      <c r="BZ252" s="258">
        <f t="shared" si="195"/>
        <v>0</v>
      </c>
      <c r="CA252" s="258">
        <f t="shared" si="196"/>
        <v>1</v>
      </c>
      <c r="CB252" s="258">
        <f t="shared" si="197"/>
        <v>1</v>
      </c>
      <c r="CC252" s="258">
        <f t="shared" si="198"/>
        <v>0</v>
      </c>
      <c r="CD252" s="258">
        <f t="shared" si="199"/>
        <v>1</v>
      </c>
    </row>
    <row r="253" spans="1:82">
      <c r="A253" s="29"/>
      <c r="B253" s="258"/>
      <c r="C253" s="259"/>
      <c r="D253" s="258"/>
      <c r="E253" s="258"/>
      <c r="F253" s="258"/>
      <c r="G253" s="258">
        <v>245</v>
      </c>
      <c r="H253" s="414" t="s">
        <v>4035</v>
      </c>
      <c r="I253" s="273"/>
      <c r="J253" s="274" t="s">
        <v>4036</v>
      </c>
      <c r="K253" s="275"/>
      <c r="L253" s="745"/>
      <c r="M253" s="272"/>
      <c r="N253" s="508">
        <f t="shared" si="29"/>
        <v>0</v>
      </c>
      <c r="O253" s="510">
        <f t="shared" si="139"/>
        <v>0</v>
      </c>
      <c r="P253" s="260">
        <f t="shared" si="140"/>
        <v>0</v>
      </c>
      <c r="Q253" s="261">
        <f t="shared" si="141"/>
        <v>0</v>
      </c>
      <c r="R253" s="261">
        <f t="shared" si="1"/>
        <v>0</v>
      </c>
      <c r="S253" s="262"/>
      <c r="T253" s="262"/>
      <c r="U253" s="263">
        <f t="shared" si="142"/>
        <v>1.288</v>
      </c>
      <c r="V253" s="264">
        <f>IF(E253="SP",1,IF(D253="",ExtraMargeMateriaal,(1-VLOOKUP(D253,TabelAankoop[],4,FALSE))))</f>
        <v>1</v>
      </c>
      <c r="W253" s="265">
        <f t="shared" si="143"/>
        <v>0.6885</v>
      </c>
      <c r="X253" s="266">
        <f t="shared" si="144"/>
        <v>1</v>
      </c>
      <c r="Y253" s="267">
        <f t="shared" si="145"/>
        <v>1.46</v>
      </c>
      <c r="Z253" s="267">
        <f t="shared" si="146"/>
        <v>1.1599999999999999</v>
      </c>
      <c r="AA253" s="268">
        <f t="shared" si="147"/>
        <v>0</v>
      </c>
      <c r="AB253" s="456">
        <f t="shared" si="148"/>
        <v>0</v>
      </c>
      <c r="AC253" s="457">
        <f t="shared" si="149"/>
        <v>0</v>
      </c>
      <c r="AD253" s="456">
        <f t="shared" si="150"/>
        <v>0</v>
      </c>
      <c r="AE253" s="458">
        <f t="shared" si="151"/>
        <v>0</v>
      </c>
      <c r="AF253" s="457">
        <f t="shared" si="152"/>
        <v>0</v>
      </c>
      <c r="AG253" s="456">
        <f t="shared" si="153"/>
        <v>0</v>
      </c>
      <c r="AH253" s="457">
        <f t="shared" si="154"/>
        <v>0</v>
      </c>
      <c r="AI253" s="268">
        <f t="shared" si="155"/>
        <v>0</v>
      </c>
      <c r="AJ253" s="269">
        <f t="shared" si="156"/>
        <v>0</v>
      </c>
      <c r="AK253" s="270">
        <f t="shared" si="157"/>
        <v>0</v>
      </c>
      <c r="AL253" s="415">
        <f t="shared" si="158"/>
        <v>0</v>
      </c>
      <c r="AM253" s="259" t="str">
        <f>IF(AP253="","",IFERROR(VLOOKUP(AP253,CODES!$A$3:$D$1348,4,FALSE),"X"))&amp;IF(AQ253="","",IFERROR(VLOOKUP(AQ253,CODES!$A$3:$D$1348,4,FALSE),"X"))&amp;IF(AR253="","",IFERROR(VLOOKUP(AR253,CODES!$A$3:$D$1348,4,FALSE),"X"))&amp;IF(AS253="","",IFERROR(VLOOKUP(AS253,CODES!$A$3:$D$1348,4,FALSE),"X"))&amp;IF(AT253="","",IFERROR(VLOOKUP(AT253,CODES!$A$3:$D$1348,4,FALSE),"X"))&amp;IF(AU253="","",IFERROR(VLOOKUP(AU253,CODES!$A$3:$D$1348,4,FALSE),"X"))&amp;IF(AV253="","",IFERROR(VLOOKUP(AV253,CODES!$A$3:$D$1348,4,FALSE),"X"))&amp;IF(AW253="","",IFERROR(VLOOKUP(AW253,CODES!$A$3:$D$1348,4,FALSE),"X"))&amp;IF(AX253="","",IFERROR(VLOOKUP(AX253,CODES!$A$3:$D$1348,4,FALSE),"X"))&amp;IF(AY253="","",IFERROR(VLOOKUP(AY253,CODES!$A$3:$D$1348,4,FALSE),"X"))</f>
        <v/>
      </c>
      <c r="AN253" s="258">
        <f>SUM(IFERROR(VLOOKUP(AP253,CODES!$A$3:$D$1348,4,FALSE)*BC253,0),IFERROR(VLOOKUP(AQ253,CODES!$A$3:$D$1348,4,FALSE)*BF253,0),IFERROR(VLOOKUP(AR253,CODES!$A$3:$D$1348,4,FALSE)*BI253,0),IFERROR(VLOOKUP(AS253,CODES!$A$3:$D$1348,4,FALSE)*BL253,0),IFERROR(VLOOKUP(AT253,CODES!$A$3:$D$1348,4,FALSE)*BO253,0),IFERROR(VLOOKUP(AU253,CODES!$A$3:$D$1348,4,FALSE)*BR253,0),IFERROR(VLOOKUP(AV253,CODES!$A$3:$D$1348,4,FALSE)*BU253,0),IFERROR(VLOOKUP(AW253,CODES!$A$3:$D$1348,4,FALSE)*BX253,0),IFERROR(VLOOKUP(AX253,CODES!$A$3:$D$1348,4,FALSE)*CA253,0),IFERROR(VLOOKUP(AY253,CODES!$A$3:$D$1348,4,FALSE)*CD253,0))</f>
        <v>0</v>
      </c>
      <c r="AO253" s="258">
        <f>SUM(IFERROR(VLOOKUP(AP253,CODES!$A$3:$D$1348,3,FALSE)*BC253,0),IFERROR(VLOOKUP(AQ253,CODES!$A$3:$D$1348,3,FALSE)*BF253,0),IFERROR(VLOOKUP(AR253,CODES!$A$3:$D$1348,3,FALSE)*BI253,0),IFERROR(VLOOKUP(AS253,CODES!$A$3:$D$1348,3,FALSE)*BL253,0),IFERROR(VLOOKUP(AT253,CODES!$A$3:$D$1348,3,FALSE)*BO253,0),IFERROR(VLOOKUP(AU253,CODES!$A$3:$D$1348,3,FALSE)*BR253,0),IFERROR(VLOOKUP(AV253,CODES!$A$3:$D$1348,3,FALSE)*BU253,0),IFERROR(VLOOKUP(AW253,CODES!$A$3:$D$1348,3,FALSE)*BX253,0),IFERROR(VLOOKUP(AX253,CODES!$A$3:$D$1348,3,FALSE)*CA253,0),IFERROR(VLOOKUP(AY253,CODES!$A$3:$D$1348,3,FALSE)*CD253,0))+B253</f>
        <v>0</v>
      </c>
      <c r="AP253" s="271" t="str">
        <f t="shared" si="159"/>
        <v/>
      </c>
      <c r="AQ253" s="271" t="str">
        <f t="shared" si="160"/>
        <v/>
      </c>
      <c r="AR253" s="271" t="str">
        <f t="shared" si="161"/>
        <v/>
      </c>
      <c r="AS253" s="271" t="str">
        <f t="shared" si="162"/>
        <v/>
      </c>
      <c r="AT253" s="271" t="str">
        <f t="shared" si="163"/>
        <v/>
      </c>
      <c r="AU253" s="271" t="str">
        <f t="shared" si="164"/>
        <v/>
      </c>
      <c r="AV253" s="271" t="str">
        <f t="shared" si="165"/>
        <v/>
      </c>
      <c r="AW253" s="271" t="str">
        <f t="shared" si="166"/>
        <v/>
      </c>
      <c r="AX253" s="271" t="str">
        <f t="shared" si="167"/>
        <v/>
      </c>
      <c r="AY253" s="271" t="str">
        <f t="shared" si="168"/>
        <v/>
      </c>
      <c r="AZ253" s="258">
        <f t="shared" si="169"/>
        <v>0</v>
      </c>
      <c r="BA253" s="258">
        <f t="shared" si="170"/>
        <v>1</v>
      </c>
      <c r="BB253" s="258">
        <f t="shared" si="171"/>
        <v>0</v>
      </c>
      <c r="BC253" s="258">
        <f t="shared" si="172"/>
        <v>1</v>
      </c>
      <c r="BD253" s="258">
        <f t="shared" si="173"/>
        <v>1</v>
      </c>
      <c r="BE253" s="258">
        <f t="shared" si="174"/>
        <v>0</v>
      </c>
      <c r="BF253" s="258">
        <f t="shared" si="175"/>
        <v>1</v>
      </c>
      <c r="BG253" s="258">
        <f t="shared" si="176"/>
        <v>1</v>
      </c>
      <c r="BH253" s="258">
        <f t="shared" si="177"/>
        <v>0</v>
      </c>
      <c r="BI253" s="258">
        <f t="shared" si="178"/>
        <v>1</v>
      </c>
      <c r="BJ253" s="258">
        <f t="shared" si="179"/>
        <v>1</v>
      </c>
      <c r="BK253" s="258">
        <f t="shared" si="180"/>
        <v>0</v>
      </c>
      <c r="BL253" s="258">
        <f t="shared" si="181"/>
        <v>1</v>
      </c>
      <c r="BM253" s="258">
        <f t="shared" si="182"/>
        <v>1</v>
      </c>
      <c r="BN253" s="258">
        <f t="shared" si="183"/>
        <v>0</v>
      </c>
      <c r="BO253" s="258">
        <f t="shared" si="184"/>
        <v>1</v>
      </c>
      <c r="BP253" s="258">
        <f t="shared" si="185"/>
        <v>1</v>
      </c>
      <c r="BQ253" s="258">
        <f t="shared" si="186"/>
        <v>0</v>
      </c>
      <c r="BR253" s="258">
        <f t="shared" si="187"/>
        <v>1</v>
      </c>
      <c r="BS253" s="258">
        <f t="shared" si="188"/>
        <v>1</v>
      </c>
      <c r="BT253" s="258">
        <f t="shared" si="189"/>
        <v>0</v>
      </c>
      <c r="BU253" s="258">
        <f t="shared" si="190"/>
        <v>1</v>
      </c>
      <c r="BV253" s="258">
        <f t="shared" si="191"/>
        <v>1</v>
      </c>
      <c r="BW253" s="258">
        <f t="shared" si="192"/>
        <v>0</v>
      </c>
      <c r="BX253" s="258">
        <f t="shared" si="193"/>
        <v>1</v>
      </c>
      <c r="BY253" s="258">
        <f t="shared" si="194"/>
        <v>1</v>
      </c>
      <c r="BZ253" s="258">
        <f t="shared" si="195"/>
        <v>0</v>
      </c>
      <c r="CA253" s="258">
        <f t="shared" si="196"/>
        <v>1</v>
      </c>
      <c r="CB253" s="258">
        <f t="shared" si="197"/>
        <v>1</v>
      </c>
      <c r="CC253" s="258">
        <f t="shared" si="198"/>
        <v>0</v>
      </c>
      <c r="CD253" s="258">
        <f t="shared" si="199"/>
        <v>1</v>
      </c>
    </row>
    <row r="254" spans="1:82">
      <c r="A254" s="29" t="s">
        <v>4037</v>
      </c>
      <c r="B254" s="258">
        <v>4983.2699999999995</v>
      </c>
      <c r="C254" s="259"/>
      <c r="D254" s="258" t="s">
        <v>4038</v>
      </c>
      <c r="E254" s="258"/>
      <c r="F254" s="258"/>
      <c r="G254" s="258">
        <v>246</v>
      </c>
      <c r="H254" s="414" t="s">
        <v>4039</v>
      </c>
      <c r="I254" s="273"/>
      <c r="J254" s="274" t="s">
        <v>4040</v>
      </c>
      <c r="K254" s="275" t="s">
        <v>3607</v>
      </c>
      <c r="L254" s="745" t="s">
        <v>3608</v>
      </c>
      <c r="M254" s="272">
        <v>1</v>
      </c>
      <c r="N254" s="508">
        <f t="shared" si="29"/>
        <v>6473.4</v>
      </c>
      <c r="O254" s="510">
        <f t="shared" si="139"/>
        <v>6473.4</v>
      </c>
      <c r="P254" s="260">
        <f t="shared" si="140"/>
        <v>4988.2699999999995</v>
      </c>
      <c r="Q254" s="261">
        <f t="shared" si="141"/>
        <v>240</v>
      </c>
      <c r="R254" s="261">
        <f t="shared" si="1"/>
        <v>0</v>
      </c>
      <c r="S254" s="262" t="s">
        <v>4041</v>
      </c>
      <c r="T254" s="720">
        <v>88000</v>
      </c>
      <c r="U254" s="263">
        <f t="shared" si="142"/>
        <v>1.288</v>
      </c>
      <c r="V254" s="264">
        <f>IF(E254="SP",1,IF(D254="",ExtraMargeMateriaal,(1-VLOOKUP(D254,TabelAankoop[],4,FALSE))))</f>
        <v>0.97</v>
      </c>
      <c r="W254" s="265">
        <f t="shared" si="143"/>
        <v>0.6885</v>
      </c>
      <c r="X254" s="266">
        <f t="shared" si="144"/>
        <v>1</v>
      </c>
      <c r="Y254" s="267">
        <f t="shared" si="145"/>
        <v>1.46</v>
      </c>
      <c r="Z254" s="267">
        <f t="shared" si="146"/>
        <v>1.1599999999999999</v>
      </c>
      <c r="AA254" s="268">
        <f t="shared" si="147"/>
        <v>6473.4</v>
      </c>
      <c r="AB254" s="456">
        <f t="shared" si="148"/>
        <v>4838.62</v>
      </c>
      <c r="AC254" s="457">
        <f t="shared" si="149"/>
        <v>6232.15</v>
      </c>
      <c r="AD254" s="456">
        <f t="shared" si="150"/>
        <v>241.25</v>
      </c>
      <c r="AE254" s="458">
        <f t="shared" si="151"/>
        <v>240</v>
      </c>
      <c r="AF254" s="457">
        <f t="shared" si="152"/>
        <v>4</v>
      </c>
      <c r="AG254" s="456">
        <f t="shared" si="153"/>
        <v>0</v>
      </c>
      <c r="AH254" s="457">
        <f t="shared" si="154"/>
        <v>0</v>
      </c>
      <c r="AI254" s="268">
        <f t="shared" si="155"/>
        <v>4838.6218999999992</v>
      </c>
      <c r="AJ254" s="269">
        <f t="shared" si="156"/>
        <v>6232.1450071999989</v>
      </c>
      <c r="AK254" s="270">
        <f t="shared" si="157"/>
        <v>241.25040000000001</v>
      </c>
      <c r="AL254" s="415">
        <f t="shared" si="158"/>
        <v>0</v>
      </c>
      <c r="AM254" s="259" t="str">
        <f>IF(AP254="","",IFERROR(VLOOKUP(AP254,CODES!$A$3:$D$1348,4,FALSE),"X"))&amp;IF(AQ254="","",IFERROR(VLOOKUP(AQ254,CODES!$A$3:$D$1348,4,FALSE),"X"))&amp;IF(AR254="","",IFERROR(VLOOKUP(AR254,CODES!$A$3:$D$1348,4,FALSE),"X"))&amp;IF(AS254="","",IFERROR(VLOOKUP(AS254,CODES!$A$3:$D$1348,4,FALSE),"X"))&amp;IF(AT254="","",IFERROR(VLOOKUP(AT254,CODES!$A$3:$D$1348,4,FALSE),"X"))&amp;IF(AU254="","",IFERROR(VLOOKUP(AU254,CODES!$A$3:$D$1348,4,FALSE),"X"))&amp;IF(AV254="","",IFERROR(VLOOKUP(AV254,CODES!$A$3:$D$1348,4,FALSE),"X"))&amp;IF(AW254="","",IFERROR(VLOOKUP(AW254,CODES!$A$3:$D$1348,4,FALSE),"X"))&amp;IF(AX254="","",IFERROR(VLOOKUP(AX254,CODES!$A$3:$D$1348,4,FALSE),"X"))&amp;IF(AY254="","",IFERROR(VLOOKUP(AY254,CODES!$A$3:$D$1348,4,FALSE),"X"))</f>
        <v>240</v>
      </c>
      <c r="AN254" s="258">
        <f>SUM(IFERROR(VLOOKUP(AP254,CODES!$A$3:$D$1348,4,FALSE)*BC254,0),IFERROR(VLOOKUP(AQ254,CODES!$A$3:$D$1348,4,FALSE)*BF254,0),IFERROR(VLOOKUP(AR254,CODES!$A$3:$D$1348,4,FALSE)*BI254,0),IFERROR(VLOOKUP(AS254,CODES!$A$3:$D$1348,4,FALSE)*BL254,0),IFERROR(VLOOKUP(AT254,CODES!$A$3:$D$1348,4,FALSE)*BO254,0),IFERROR(VLOOKUP(AU254,CODES!$A$3:$D$1348,4,FALSE)*BR254,0),IFERROR(VLOOKUP(AV254,CODES!$A$3:$D$1348,4,FALSE)*BU254,0),IFERROR(VLOOKUP(AW254,CODES!$A$3:$D$1348,4,FALSE)*BX254,0),IFERROR(VLOOKUP(AX254,CODES!$A$3:$D$1348,4,FALSE)*CA254,0),IFERROR(VLOOKUP(AY254,CODES!$A$3:$D$1348,4,FALSE)*CD254,0))</f>
        <v>240</v>
      </c>
      <c r="AO254" s="258">
        <f>SUM(IFERROR(VLOOKUP(AP254,CODES!$A$3:$D$1348,3,FALSE)*BC254,0),IFERROR(VLOOKUP(AQ254,CODES!$A$3:$D$1348,3,FALSE)*BF254,0),IFERROR(VLOOKUP(AR254,CODES!$A$3:$D$1348,3,FALSE)*BI254,0),IFERROR(VLOOKUP(AS254,CODES!$A$3:$D$1348,3,FALSE)*BL254,0),IFERROR(VLOOKUP(AT254,CODES!$A$3:$D$1348,3,FALSE)*BO254,0),IFERROR(VLOOKUP(AU254,CODES!$A$3:$D$1348,3,FALSE)*BR254,0),IFERROR(VLOOKUP(AV254,CODES!$A$3:$D$1348,3,FALSE)*BU254,0),IFERROR(VLOOKUP(AW254,CODES!$A$3:$D$1348,3,FALSE)*BX254,0),IFERROR(VLOOKUP(AX254,CODES!$A$3:$D$1348,3,FALSE)*CA254,0),IFERROR(VLOOKUP(AY254,CODES!$A$3:$D$1348,3,FALSE)*CD254,0))+B254</f>
        <v>4988.2699999999995</v>
      </c>
      <c r="AP254" s="271" t="str">
        <f t="shared" si="159"/>
        <v>BC</v>
      </c>
      <c r="AQ254" s="271" t="str">
        <f t="shared" si="160"/>
        <v/>
      </c>
      <c r="AR254" s="271" t="str">
        <f t="shared" si="161"/>
        <v/>
      </c>
      <c r="AS254" s="271" t="str">
        <f t="shared" si="162"/>
        <v/>
      </c>
      <c r="AT254" s="271" t="str">
        <f t="shared" si="163"/>
        <v/>
      </c>
      <c r="AU254" s="271" t="str">
        <f t="shared" si="164"/>
        <v/>
      </c>
      <c r="AV254" s="271" t="str">
        <f t="shared" si="165"/>
        <v/>
      </c>
      <c r="AW254" s="271" t="str">
        <f t="shared" si="166"/>
        <v/>
      </c>
      <c r="AX254" s="271" t="str">
        <f t="shared" si="167"/>
        <v/>
      </c>
      <c r="AY254" s="271" t="str">
        <f t="shared" si="168"/>
        <v/>
      </c>
      <c r="AZ254" s="258">
        <f t="shared" si="169"/>
        <v>2</v>
      </c>
      <c r="BA254" s="258">
        <f t="shared" si="170"/>
        <v>3</v>
      </c>
      <c r="BB254" s="258">
        <f t="shared" si="171"/>
        <v>0</v>
      </c>
      <c r="BC254" s="258">
        <f t="shared" si="172"/>
        <v>1</v>
      </c>
      <c r="BD254" s="258">
        <f t="shared" si="173"/>
        <v>3</v>
      </c>
      <c r="BE254" s="258">
        <f t="shared" si="174"/>
        <v>0</v>
      </c>
      <c r="BF254" s="258">
        <f t="shared" si="175"/>
        <v>1</v>
      </c>
      <c r="BG254" s="258">
        <f t="shared" si="176"/>
        <v>3</v>
      </c>
      <c r="BH254" s="258">
        <f t="shared" si="177"/>
        <v>0</v>
      </c>
      <c r="BI254" s="258">
        <f t="shared" si="178"/>
        <v>1</v>
      </c>
      <c r="BJ254" s="258">
        <f t="shared" si="179"/>
        <v>3</v>
      </c>
      <c r="BK254" s="258">
        <f t="shared" si="180"/>
        <v>0</v>
      </c>
      <c r="BL254" s="258">
        <f t="shared" si="181"/>
        <v>1</v>
      </c>
      <c r="BM254" s="258">
        <f t="shared" si="182"/>
        <v>3</v>
      </c>
      <c r="BN254" s="258">
        <f t="shared" si="183"/>
        <v>0</v>
      </c>
      <c r="BO254" s="258">
        <f t="shared" si="184"/>
        <v>1</v>
      </c>
      <c r="BP254" s="258">
        <f t="shared" si="185"/>
        <v>3</v>
      </c>
      <c r="BQ254" s="258">
        <f t="shared" si="186"/>
        <v>0</v>
      </c>
      <c r="BR254" s="258">
        <f t="shared" si="187"/>
        <v>1</v>
      </c>
      <c r="BS254" s="258">
        <f t="shared" si="188"/>
        <v>3</v>
      </c>
      <c r="BT254" s="258">
        <f t="shared" si="189"/>
        <v>0</v>
      </c>
      <c r="BU254" s="258">
        <f t="shared" si="190"/>
        <v>1</v>
      </c>
      <c r="BV254" s="258">
        <f t="shared" si="191"/>
        <v>3</v>
      </c>
      <c r="BW254" s="258">
        <f t="shared" si="192"/>
        <v>0</v>
      </c>
      <c r="BX254" s="258">
        <f t="shared" si="193"/>
        <v>1</v>
      </c>
      <c r="BY254" s="258">
        <f t="shared" si="194"/>
        <v>3</v>
      </c>
      <c r="BZ254" s="258">
        <f t="shared" si="195"/>
        <v>0</v>
      </c>
      <c r="CA254" s="258">
        <f t="shared" si="196"/>
        <v>1</v>
      </c>
      <c r="CB254" s="258">
        <f t="shared" si="197"/>
        <v>3</v>
      </c>
      <c r="CC254" s="258">
        <f t="shared" si="198"/>
        <v>0</v>
      </c>
      <c r="CD254" s="258">
        <f t="shared" si="199"/>
        <v>1</v>
      </c>
    </row>
    <row r="255" spans="1:82">
      <c r="A255" s="576" t="s">
        <v>4042</v>
      </c>
      <c r="B255" s="258">
        <v>1406.51</v>
      </c>
      <c r="C255" s="259"/>
      <c r="D255" s="258" t="s">
        <v>4038</v>
      </c>
      <c r="E255" s="258"/>
      <c r="F255" s="258"/>
      <c r="G255" s="258">
        <v>247</v>
      </c>
      <c r="H255" s="414" t="s">
        <v>4043</v>
      </c>
      <c r="I255" s="273"/>
      <c r="J255" s="274" t="s">
        <v>4044</v>
      </c>
      <c r="K255" s="275" t="s">
        <v>3607</v>
      </c>
      <c r="L255" s="745" t="s">
        <v>3608</v>
      </c>
      <c r="M255" s="272">
        <v>2</v>
      </c>
      <c r="N255" s="508">
        <f t="shared" si="29"/>
        <v>1823.8</v>
      </c>
      <c r="O255" s="510">
        <f t="shared" si="139"/>
        <v>3647.6</v>
      </c>
      <c r="P255" s="260">
        <f t="shared" si="140"/>
        <v>1411.51</v>
      </c>
      <c r="Q255" s="261">
        <f t="shared" si="141"/>
        <v>60</v>
      </c>
      <c r="R255" s="261">
        <f t="shared" si="1"/>
        <v>0</v>
      </c>
      <c r="S255" s="262" t="s">
        <v>4041</v>
      </c>
      <c r="T255" s="720">
        <v>461</v>
      </c>
      <c r="U255" s="263">
        <f t="shared" si="142"/>
        <v>1.288</v>
      </c>
      <c r="V255" s="264">
        <f>IF(E255="SP",1,IF(D255="",ExtraMargeMateriaal,(1-VLOOKUP(D255,TabelAankoop[],4,FALSE))))</f>
        <v>0.97</v>
      </c>
      <c r="W255" s="265">
        <f t="shared" si="143"/>
        <v>0.6885</v>
      </c>
      <c r="X255" s="266">
        <f t="shared" si="144"/>
        <v>1</v>
      </c>
      <c r="Y255" s="267">
        <f t="shared" si="145"/>
        <v>1.46</v>
      </c>
      <c r="Z255" s="267">
        <f t="shared" si="146"/>
        <v>1.1599999999999999</v>
      </c>
      <c r="AA255" s="268">
        <f t="shared" si="147"/>
        <v>3647.6</v>
      </c>
      <c r="AB255" s="456">
        <f t="shared" si="148"/>
        <v>2738.33</v>
      </c>
      <c r="AC255" s="457">
        <f t="shared" si="149"/>
        <v>3526.97</v>
      </c>
      <c r="AD255" s="456">
        <f t="shared" si="150"/>
        <v>120.63</v>
      </c>
      <c r="AE255" s="458">
        <f t="shared" si="151"/>
        <v>120</v>
      </c>
      <c r="AF255" s="457">
        <f t="shared" si="152"/>
        <v>2</v>
      </c>
      <c r="AG255" s="456">
        <f t="shared" si="153"/>
        <v>0</v>
      </c>
      <c r="AH255" s="457">
        <f t="shared" si="154"/>
        <v>0</v>
      </c>
      <c r="AI255" s="268">
        <f t="shared" si="155"/>
        <v>1369.1647</v>
      </c>
      <c r="AJ255" s="269">
        <f t="shared" si="156"/>
        <v>1763.4841336000002</v>
      </c>
      <c r="AK255" s="270">
        <f t="shared" si="157"/>
        <v>60.312600000000003</v>
      </c>
      <c r="AL255" s="415">
        <f t="shared" si="158"/>
        <v>0</v>
      </c>
      <c r="AM255" s="259" t="str">
        <f>IF(AP255="","",IFERROR(VLOOKUP(AP255,CODES!$A$3:$D$1348,4,FALSE),"X"))&amp;IF(AQ255="","",IFERROR(VLOOKUP(AQ255,CODES!$A$3:$D$1348,4,FALSE),"X"))&amp;IF(AR255="","",IFERROR(VLOOKUP(AR255,CODES!$A$3:$D$1348,4,FALSE),"X"))&amp;IF(AS255="","",IFERROR(VLOOKUP(AS255,CODES!$A$3:$D$1348,4,FALSE),"X"))&amp;IF(AT255="","",IFERROR(VLOOKUP(AT255,CODES!$A$3:$D$1348,4,FALSE),"X"))&amp;IF(AU255="","",IFERROR(VLOOKUP(AU255,CODES!$A$3:$D$1348,4,FALSE),"X"))&amp;IF(AV255="","",IFERROR(VLOOKUP(AV255,CODES!$A$3:$D$1348,4,FALSE),"X"))&amp;IF(AW255="","",IFERROR(VLOOKUP(AW255,CODES!$A$3:$D$1348,4,FALSE),"X"))&amp;IF(AX255="","",IFERROR(VLOOKUP(AX255,CODES!$A$3:$D$1348,4,FALSE),"X"))&amp;IF(AY255="","",IFERROR(VLOOKUP(AY255,CODES!$A$3:$D$1348,4,FALSE),"X"))</f>
        <v>60</v>
      </c>
      <c r="AN255" s="258">
        <f>SUM(IFERROR(VLOOKUP(AP255,CODES!$A$3:$D$1348,4,FALSE)*BC255,0),IFERROR(VLOOKUP(AQ255,CODES!$A$3:$D$1348,4,FALSE)*BF255,0),IFERROR(VLOOKUP(AR255,CODES!$A$3:$D$1348,4,FALSE)*BI255,0),IFERROR(VLOOKUP(AS255,CODES!$A$3:$D$1348,4,FALSE)*BL255,0),IFERROR(VLOOKUP(AT255,CODES!$A$3:$D$1348,4,FALSE)*BO255,0),IFERROR(VLOOKUP(AU255,CODES!$A$3:$D$1348,4,FALSE)*BR255,0),IFERROR(VLOOKUP(AV255,CODES!$A$3:$D$1348,4,FALSE)*BU255,0),IFERROR(VLOOKUP(AW255,CODES!$A$3:$D$1348,4,FALSE)*BX255,0),IFERROR(VLOOKUP(AX255,CODES!$A$3:$D$1348,4,FALSE)*CA255,0),IFERROR(VLOOKUP(AY255,CODES!$A$3:$D$1348,4,FALSE)*CD255,0))</f>
        <v>60</v>
      </c>
      <c r="AO255" s="258">
        <f>SUM(IFERROR(VLOOKUP(AP255,CODES!$A$3:$D$1348,3,FALSE)*BC255,0),IFERROR(VLOOKUP(AQ255,CODES!$A$3:$D$1348,3,FALSE)*BF255,0),IFERROR(VLOOKUP(AR255,CODES!$A$3:$D$1348,3,FALSE)*BI255,0),IFERROR(VLOOKUP(AS255,CODES!$A$3:$D$1348,3,FALSE)*BL255,0),IFERROR(VLOOKUP(AT255,CODES!$A$3:$D$1348,3,FALSE)*BO255,0),IFERROR(VLOOKUP(AU255,CODES!$A$3:$D$1348,3,FALSE)*BR255,0),IFERROR(VLOOKUP(AV255,CODES!$A$3:$D$1348,3,FALSE)*BU255,0),IFERROR(VLOOKUP(AW255,CODES!$A$3:$D$1348,3,FALSE)*BX255,0),IFERROR(VLOOKUP(AX255,CODES!$A$3:$D$1348,3,FALSE)*CA255,0),IFERROR(VLOOKUP(AY255,CODES!$A$3:$D$1348,3,FALSE)*CD255,0))+B255</f>
        <v>1411.51</v>
      </c>
      <c r="AP255" s="271" t="str">
        <f t="shared" si="159"/>
        <v>BH</v>
      </c>
      <c r="AQ255" s="271" t="str">
        <f t="shared" si="160"/>
        <v/>
      </c>
      <c r="AR255" s="271" t="str">
        <f t="shared" si="161"/>
        <v/>
      </c>
      <c r="AS255" s="271" t="str">
        <f t="shared" si="162"/>
        <v/>
      </c>
      <c r="AT255" s="271" t="str">
        <f t="shared" si="163"/>
        <v/>
      </c>
      <c r="AU255" s="271" t="str">
        <f t="shared" si="164"/>
        <v/>
      </c>
      <c r="AV255" s="271" t="str">
        <f t="shared" si="165"/>
        <v/>
      </c>
      <c r="AW255" s="271" t="str">
        <f t="shared" si="166"/>
        <v/>
      </c>
      <c r="AX255" s="271" t="str">
        <f t="shared" si="167"/>
        <v/>
      </c>
      <c r="AY255" s="271" t="str">
        <f t="shared" si="168"/>
        <v/>
      </c>
      <c r="AZ255" s="258">
        <f t="shared" si="169"/>
        <v>2</v>
      </c>
      <c r="BA255" s="258">
        <f t="shared" si="170"/>
        <v>3</v>
      </c>
      <c r="BB255" s="258">
        <f t="shared" si="171"/>
        <v>0</v>
      </c>
      <c r="BC255" s="258">
        <f t="shared" si="172"/>
        <v>1</v>
      </c>
      <c r="BD255" s="258">
        <f t="shared" si="173"/>
        <v>3</v>
      </c>
      <c r="BE255" s="258">
        <f t="shared" si="174"/>
        <v>0</v>
      </c>
      <c r="BF255" s="258">
        <f t="shared" si="175"/>
        <v>1</v>
      </c>
      <c r="BG255" s="258">
        <f t="shared" si="176"/>
        <v>3</v>
      </c>
      <c r="BH255" s="258">
        <f t="shared" si="177"/>
        <v>0</v>
      </c>
      <c r="BI255" s="258">
        <f t="shared" si="178"/>
        <v>1</v>
      </c>
      <c r="BJ255" s="258">
        <f t="shared" si="179"/>
        <v>3</v>
      </c>
      <c r="BK255" s="258">
        <f t="shared" si="180"/>
        <v>0</v>
      </c>
      <c r="BL255" s="258">
        <f t="shared" si="181"/>
        <v>1</v>
      </c>
      <c r="BM255" s="258">
        <f t="shared" si="182"/>
        <v>3</v>
      </c>
      <c r="BN255" s="258">
        <f t="shared" si="183"/>
        <v>0</v>
      </c>
      <c r="BO255" s="258">
        <f t="shared" si="184"/>
        <v>1</v>
      </c>
      <c r="BP255" s="258">
        <f t="shared" si="185"/>
        <v>3</v>
      </c>
      <c r="BQ255" s="258">
        <f t="shared" si="186"/>
        <v>0</v>
      </c>
      <c r="BR255" s="258">
        <f t="shared" si="187"/>
        <v>1</v>
      </c>
      <c r="BS255" s="258">
        <f t="shared" si="188"/>
        <v>3</v>
      </c>
      <c r="BT255" s="258">
        <f t="shared" si="189"/>
        <v>0</v>
      </c>
      <c r="BU255" s="258">
        <f t="shared" si="190"/>
        <v>1</v>
      </c>
      <c r="BV255" s="258">
        <f t="shared" si="191"/>
        <v>3</v>
      </c>
      <c r="BW255" s="258">
        <f t="shared" si="192"/>
        <v>0</v>
      </c>
      <c r="BX255" s="258">
        <f t="shared" si="193"/>
        <v>1</v>
      </c>
      <c r="BY255" s="258">
        <f t="shared" si="194"/>
        <v>3</v>
      </c>
      <c r="BZ255" s="258">
        <f t="shared" si="195"/>
        <v>0</v>
      </c>
      <c r="CA255" s="258">
        <f t="shared" si="196"/>
        <v>1</v>
      </c>
      <c r="CB255" s="258">
        <f t="shared" si="197"/>
        <v>3</v>
      </c>
      <c r="CC255" s="258">
        <f t="shared" si="198"/>
        <v>0</v>
      </c>
      <c r="CD255" s="258">
        <f t="shared" si="199"/>
        <v>1</v>
      </c>
    </row>
    <row r="256" spans="1:82">
      <c r="A256" s="29"/>
      <c r="B256" s="258"/>
      <c r="C256" s="259"/>
      <c r="D256" s="258"/>
      <c r="E256" s="258"/>
      <c r="F256" s="258"/>
      <c r="G256" s="258">
        <v>248</v>
      </c>
      <c r="H256" s="414" t="s">
        <v>4045</v>
      </c>
      <c r="I256" s="273"/>
      <c r="J256" s="274" t="s">
        <v>4046</v>
      </c>
      <c r="K256" s="275"/>
      <c r="L256" s="745"/>
      <c r="M256" s="272"/>
      <c r="N256" s="508">
        <f t="shared" si="29"/>
        <v>0</v>
      </c>
      <c r="O256" s="510">
        <f t="shared" si="139"/>
        <v>0</v>
      </c>
      <c r="P256" s="260">
        <f t="shared" si="140"/>
        <v>0</v>
      </c>
      <c r="Q256" s="261">
        <f t="shared" si="141"/>
        <v>0</v>
      </c>
      <c r="R256" s="261">
        <f t="shared" si="1"/>
        <v>0</v>
      </c>
      <c r="S256" s="262"/>
      <c r="T256" s="720">
        <f>T254/T255</f>
        <v>190.88937093275487</v>
      </c>
      <c r="U256" s="263">
        <f t="shared" si="142"/>
        <v>1.288</v>
      </c>
      <c r="V256" s="264">
        <f>IF(E256="SP",1,IF(D256="",ExtraMargeMateriaal,(1-VLOOKUP(D256,TabelAankoop[],4,FALSE))))</f>
        <v>1</v>
      </c>
      <c r="W256" s="265">
        <f t="shared" si="143"/>
        <v>0.6885</v>
      </c>
      <c r="X256" s="266">
        <f t="shared" si="144"/>
        <v>1</v>
      </c>
      <c r="Y256" s="267">
        <f t="shared" si="145"/>
        <v>1.46</v>
      </c>
      <c r="Z256" s="267">
        <f t="shared" si="146"/>
        <v>1.1599999999999999</v>
      </c>
      <c r="AA256" s="268">
        <f t="shared" si="147"/>
        <v>0</v>
      </c>
      <c r="AB256" s="456">
        <f t="shared" si="148"/>
        <v>0</v>
      </c>
      <c r="AC256" s="457">
        <f t="shared" si="149"/>
        <v>0</v>
      </c>
      <c r="AD256" s="456">
        <f t="shared" si="150"/>
        <v>0</v>
      </c>
      <c r="AE256" s="458">
        <f t="shared" si="151"/>
        <v>0</v>
      </c>
      <c r="AF256" s="457">
        <f t="shared" si="152"/>
        <v>0</v>
      </c>
      <c r="AG256" s="456">
        <f t="shared" si="153"/>
        <v>0</v>
      </c>
      <c r="AH256" s="457">
        <f t="shared" si="154"/>
        <v>0</v>
      </c>
      <c r="AI256" s="268">
        <f t="shared" si="155"/>
        <v>0</v>
      </c>
      <c r="AJ256" s="269">
        <f t="shared" si="156"/>
        <v>0</v>
      </c>
      <c r="AK256" s="270">
        <f t="shared" si="157"/>
        <v>0</v>
      </c>
      <c r="AL256" s="415">
        <f t="shared" si="158"/>
        <v>0</v>
      </c>
      <c r="AM256" s="259" t="str">
        <f>IF(AP256="","",IFERROR(VLOOKUP(AP256,CODES!$A$3:$D$1348,4,FALSE),"X"))&amp;IF(AQ256="","",IFERROR(VLOOKUP(AQ256,CODES!$A$3:$D$1348,4,FALSE),"X"))&amp;IF(AR256="","",IFERROR(VLOOKUP(AR256,CODES!$A$3:$D$1348,4,FALSE),"X"))&amp;IF(AS256="","",IFERROR(VLOOKUP(AS256,CODES!$A$3:$D$1348,4,FALSE),"X"))&amp;IF(AT256="","",IFERROR(VLOOKUP(AT256,CODES!$A$3:$D$1348,4,FALSE),"X"))&amp;IF(AU256="","",IFERROR(VLOOKUP(AU256,CODES!$A$3:$D$1348,4,FALSE),"X"))&amp;IF(AV256="","",IFERROR(VLOOKUP(AV256,CODES!$A$3:$D$1348,4,FALSE),"X"))&amp;IF(AW256="","",IFERROR(VLOOKUP(AW256,CODES!$A$3:$D$1348,4,FALSE),"X"))&amp;IF(AX256="","",IFERROR(VLOOKUP(AX256,CODES!$A$3:$D$1348,4,FALSE),"X"))&amp;IF(AY256="","",IFERROR(VLOOKUP(AY256,CODES!$A$3:$D$1348,4,FALSE),"X"))</f>
        <v/>
      </c>
      <c r="AN256" s="258">
        <f>SUM(IFERROR(VLOOKUP(AP256,CODES!$A$3:$D$1348,4,FALSE)*BC256,0),IFERROR(VLOOKUP(AQ256,CODES!$A$3:$D$1348,4,FALSE)*BF256,0),IFERROR(VLOOKUP(AR256,CODES!$A$3:$D$1348,4,FALSE)*BI256,0),IFERROR(VLOOKUP(AS256,CODES!$A$3:$D$1348,4,FALSE)*BL256,0),IFERROR(VLOOKUP(AT256,CODES!$A$3:$D$1348,4,FALSE)*BO256,0),IFERROR(VLOOKUP(AU256,CODES!$A$3:$D$1348,4,FALSE)*BR256,0),IFERROR(VLOOKUP(AV256,CODES!$A$3:$D$1348,4,FALSE)*BU256,0),IFERROR(VLOOKUP(AW256,CODES!$A$3:$D$1348,4,FALSE)*BX256,0),IFERROR(VLOOKUP(AX256,CODES!$A$3:$D$1348,4,FALSE)*CA256,0),IFERROR(VLOOKUP(AY256,CODES!$A$3:$D$1348,4,FALSE)*CD256,0))</f>
        <v>0</v>
      </c>
      <c r="AO256" s="258">
        <f>SUM(IFERROR(VLOOKUP(AP256,CODES!$A$3:$D$1348,3,FALSE)*BC256,0),IFERROR(VLOOKUP(AQ256,CODES!$A$3:$D$1348,3,FALSE)*BF256,0),IFERROR(VLOOKUP(AR256,CODES!$A$3:$D$1348,3,FALSE)*BI256,0),IFERROR(VLOOKUP(AS256,CODES!$A$3:$D$1348,3,FALSE)*BL256,0),IFERROR(VLOOKUP(AT256,CODES!$A$3:$D$1348,3,FALSE)*BO256,0),IFERROR(VLOOKUP(AU256,CODES!$A$3:$D$1348,3,FALSE)*BR256,0),IFERROR(VLOOKUP(AV256,CODES!$A$3:$D$1348,3,FALSE)*BU256,0),IFERROR(VLOOKUP(AW256,CODES!$A$3:$D$1348,3,FALSE)*BX256,0),IFERROR(VLOOKUP(AX256,CODES!$A$3:$D$1348,3,FALSE)*CA256,0),IFERROR(VLOOKUP(AY256,CODES!$A$3:$D$1348,3,FALSE)*CD256,0))+B256</f>
        <v>0</v>
      </c>
      <c r="AP256" s="271" t="str">
        <f t="shared" si="159"/>
        <v/>
      </c>
      <c r="AQ256" s="271" t="str">
        <f t="shared" si="160"/>
        <v/>
      </c>
      <c r="AR256" s="271" t="str">
        <f t="shared" si="161"/>
        <v/>
      </c>
      <c r="AS256" s="271" t="str">
        <f t="shared" si="162"/>
        <v/>
      </c>
      <c r="AT256" s="271" t="str">
        <f t="shared" si="163"/>
        <v/>
      </c>
      <c r="AU256" s="271" t="str">
        <f t="shared" si="164"/>
        <v/>
      </c>
      <c r="AV256" s="271" t="str">
        <f t="shared" si="165"/>
        <v/>
      </c>
      <c r="AW256" s="271" t="str">
        <f t="shared" si="166"/>
        <v/>
      </c>
      <c r="AX256" s="271" t="str">
        <f t="shared" si="167"/>
        <v/>
      </c>
      <c r="AY256" s="271" t="str">
        <f t="shared" si="168"/>
        <v/>
      </c>
      <c r="AZ256" s="258">
        <f t="shared" si="169"/>
        <v>0</v>
      </c>
      <c r="BA256" s="258">
        <f t="shared" si="170"/>
        <v>1</v>
      </c>
      <c r="BB256" s="258">
        <f t="shared" si="171"/>
        <v>0</v>
      </c>
      <c r="BC256" s="258">
        <f t="shared" si="172"/>
        <v>1</v>
      </c>
      <c r="BD256" s="258">
        <f t="shared" si="173"/>
        <v>1</v>
      </c>
      <c r="BE256" s="258">
        <f t="shared" si="174"/>
        <v>0</v>
      </c>
      <c r="BF256" s="258">
        <f t="shared" si="175"/>
        <v>1</v>
      </c>
      <c r="BG256" s="258">
        <f t="shared" si="176"/>
        <v>1</v>
      </c>
      <c r="BH256" s="258">
        <f t="shared" si="177"/>
        <v>0</v>
      </c>
      <c r="BI256" s="258">
        <f t="shared" si="178"/>
        <v>1</v>
      </c>
      <c r="BJ256" s="258">
        <f t="shared" si="179"/>
        <v>1</v>
      </c>
      <c r="BK256" s="258">
        <f t="shared" si="180"/>
        <v>0</v>
      </c>
      <c r="BL256" s="258">
        <f t="shared" si="181"/>
        <v>1</v>
      </c>
      <c r="BM256" s="258">
        <f t="shared" si="182"/>
        <v>1</v>
      </c>
      <c r="BN256" s="258">
        <f t="shared" si="183"/>
        <v>0</v>
      </c>
      <c r="BO256" s="258">
        <f t="shared" si="184"/>
        <v>1</v>
      </c>
      <c r="BP256" s="258">
        <f t="shared" si="185"/>
        <v>1</v>
      </c>
      <c r="BQ256" s="258">
        <f t="shared" si="186"/>
        <v>0</v>
      </c>
      <c r="BR256" s="258">
        <f t="shared" si="187"/>
        <v>1</v>
      </c>
      <c r="BS256" s="258">
        <f t="shared" si="188"/>
        <v>1</v>
      </c>
      <c r="BT256" s="258">
        <f t="shared" si="189"/>
        <v>0</v>
      </c>
      <c r="BU256" s="258">
        <f t="shared" si="190"/>
        <v>1</v>
      </c>
      <c r="BV256" s="258">
        <f t="shared" si="191"/>
        <v>1</v>
      </c>
      <c r="BW256" s="258">
        <f t="shared" si="192"/>
        <v>0</v>
      </c>
      <c r="BX256" s="258">
        <f t="shared" si="193"/>
        <v>1</v>
      </c>
      <c r="BY256" s="258">
        <f t="shared" si="194"/>
        <v>1</v>
      </c>
      <c r="BZ256" s="258">
        <f t="shared" si="195"/>
        <v>0</v>
      </c>
      <c r="CA256" s="258">
        <f t="shared" si="196"/>
        <v>1</v>
      </c>
      <c r="CB256" s="258">
        <f t="shared" si="197"/>
        <v>1</v>
      </c>
      <c r="CC256" s="258">
        <f t="shared" si="198"/>
        <v>0</v>
      </c>
      <c r="CD256" s="258">
        <f t="shared" si="199"/>
        <v>1</v>
      </c>
    </row>
    <row r="257" spans="1:82">
      <c r="A257" s="29" t="s">
        <v>4047</v>
      </c>
      <c r="B257" s="258">
        <v>34.821815181518154</v>
      </c>
      <c r="C257" s="259"/>
      <c r="D257" s="258" t="s">
        <v>4038</v>
      </c>
      <c r="E257" s="258"/>
      <c r="F257" s="258"/>
      <c r="G257" s="258">
        <v>249</v>
      </c>
      <c r="H257" s="414" t="s">
        <v>4048</v>
      </c>
      <c r="I257" s="273"/>
      <c r="J257" s="274" t="s">
        <v>4049</v>
      </c>
      <c r="K257" s="275" t="s">
        <v>3607</v>
      </c>
      <c r="L257" s="745" t="s">
        <v>3608</v>
      </c>
      <c r="M257" s="272">
        <v>303</v>
      </c>
      <c r="N257" s="508">
        <f t="shared" si="29"/>
        <v>64.86</v>
      </c>
      <c r="O257" s="510">
        <f t="shared" si="139"/>
        <v>19652.579999999998</v>
      </c>
      <c r="P257" s="260">
        <f t="shared" si="140"/>
        <v>35.821815181518154</v>
      </c>
      <c r="Q257" s="261">
        <f t="shared" si="141"/>
        <v>20</v>
      </c>
      <c r="R257" s="261">
        <f t="shared" si="1"/>
        <v>0</v>
      </c>
      <c r="S257" s="262" t="s">
        <v>4041</v>
      </c>
      <c r="T257" s="262"/>
      <c r="U257" s="263">
        <f t="shared" si="142"/>
        <v>1.288</v>
      </c>
      <c r="V257" s="264">
        <f>IF(E257="SP",1,IF(D257="",ExtraMargeMateriaal,(1-VLOOKUP(D257,TabelAankoop[],4,FALSE))))</f>
        <v>0.97</v>
      </c>
      <c r="W257" s="265">
        <f t="shared" si="143"/>
        <v>0.6885</v>
      </c>
      <c r="X257" s="266">
        <f t="shared" si="144"/>
        <v>1</v>
      </c>
      <c r="Y257" s="267">
        <f t="shared" si="145"/>
        <v>1.46</v>
      </c>
      <c r="Z257" s="267">
        <f t="shared" si="146"/>
        <v>1.1599999999999999</v>
      </c>
      <c r="AA257" s="268">
        <f t="shared" si="147"/>
        <v>19652.580000000002</v>
      </c>
      <c r="AB257" s="456">
        <f t="shared" si="148"/>
        <v>10528.39</v>
      </c>
      <c r="AC257" s="457">
        <f t="shared" si="149"/>
        <v>13560.57</v>
      </c>
      <c r="AD257" s="456">
        <f t="shared" si="150"/>
        <v>6091.57</v>
      </c>
      <c r="AE257" s="458">
        <f t="shared" si="151"/>
        <v>6060</v>
      </c>
      <c r="AF257" s="457">
        <f t="shared" si="152"/>
        <v>101</v>
      </c>
      <c r="AG257" s="456">
        <f t="shared" si="153"/>
        <v>0</v>
      </c>
      <c r="AH257" s="457">
        <f t="shared" si="154"/>
        <v>0</v>
      </c>
      <c r="AI257" s="268">
        <f t="shared" si="155"/>
        <v>34.747160726072607</v>
      </c>
      <c r="AJ257" s="269">
        <f t="shared" si="156"/>
        <v>44.754343015181519</v>
      </c>
      <c r="AK257" s="270">
        <f t="shared" si="157"/>
        <v>20.104199999999999</v>
      </c>
      <c r="AL257" s="415">
        <f t="shared" si="158"/>
        <v>0</v>
      </c>
      <c r="AM257" s="259" t="str">
        <f>IF(AP257="","",IFERROR(VLOOKUP(AP257,CODES!$A$3:$D$1348,4,FALSE),"X"))&amp;IF(AQ257="","",IFERROR(VLOOKUP(AQ257,CODES!$A$3:$D$1348,4,FALSE),"X"))&amp;IF(AR257="","",IFERROR(VLOOKUP(AR257,CODES!$A$3:$D$1348,4,FALSE),"X"))&amp;IF(AS257="","",IFERROR(VLOOKUP(AS257,CODES!$A$3:$D$1348,4,FALSE),"X"))&amp;IF(AT257="","",IFERROR(VLOOKUP(AT257,CODES!$A$3:$D$1348,4,FALSE),"X"))&amp;IF(AU257="","",IFERROR(VLOOKUP(AU257,CODES!$A$3:$D$1348,4,FALSE),"X"))&amp;IF(AV257="","",IFERROR(VLOOKUP(AV257,CODES!$A$3:$D$1348,4,FALSE),"X"))&amp;IF(AW257="","",IFERROR(VLOOKUP(AW257,CODES!$A$3:$D$1348,4,FALSE),"X"))&amp;IF(AX257="","",IFERROR(VLOOKUP(AX257,CODES!$A$3:$D$1348,4,FALSE),"X"))&amp;IF(AY257="","",IFERROR(VLOOKUP(AY257,CODES!$A$3:$D$1348,4,FALSE),"X"))</f>
        <v>20</v>
      </c>
      <c r="AN257" s="258">
        <f>SUM(IFERROR(VLOOKUP(AP257,CODES!$A$3:$D$1348,4,FALSE)*BC257,0),IFERROR(VLOOKUP(AQ257,CODES!$A$3:$D$1348,4,FALSE)*BF257,0),IFERROR(VLOOKUP(AR257,CODES!$A$3:$D$1348,4,FALSE)*BI257,0),IFERROR(VLOOKUP(AS257,CODES!$A$3:$D$1348,4,FALSE)*BL257,0),IFERROR(VLOOKUP(AT257,CODES!$A$3:$D$1348,4,FALSE)*BO257,0),IFERROR(VLOOKUP(AU257,CODES!$A$3:$D$1348,4,FALSE)*BR257,0),IFERROR(VLOOKUP(AV257,CODES!$A$3:$D$1348,4,FALSE)*BU257,0),IFERROR(VLOOKUP(AW257,CODES!$A$3:$D$1348,4,FALSE)*BX257,0),IFERROR(VLOOKUP(AX257,CODES!$A$3:$D$1348,4,FALSE)*CA257,0),IFERROR(VLOOKUP(AY257,CODES!$A$3:$D$1348,4,FALSE)*CD257,0))</f>
        <v>20</v>
      </c>
      <c r="AO257" s="258">
        <f>SUM(IFERROR(VLOOKUP(AP257,CODES!$A$3:$D$1348,3,FALSE)*BC257,0),IFERROR(VLOOKUP(AQ257,CODES!$A$3:$D$1348,3,FALSE)*BF257,0),IFERROR(VLOOKUP(AR257,CODES!$A$3:$D$1348,3,FALSE)*BI257,0),IFERROR(VLOOKUP(AS257,CODES!$A$3:$D$1348,3,FALSE)*BL257,0),IFERROR(VLOOKUP(AT257,CODES!$A$3:$D$1348,3,FALSE)*BO257,0),IFERROR(VLOOKUP(AU257,CODES!$A$3:$D$1348,3,FALSE)*BR257,0),IFERROR(VLOOKUP(AV257,CODES!$A$3:$D$1348,3,FALSE)*BU257,0),IFERROR(VLOOKUP(AW257,CODES!$A$3:$D$1348,3,FALSE)*BX257,0),IFERROR(VLOOKUP(AX257,CODES!$A$3:$D$1348,3,FALSE)*CA257,0),IFERROR(VLOOKUP(AY257,CODES!$A$3:$D$1348,3,FALSE)*CD257,0))+B257</f>
        <v>35.821815181518154</v>
      </c>
      <c r="AP257" s="271" t="str">
        <f t="shared" si="159"/>
        <v>BD</v>
      </c>
      <c r="AQ257" s="271" t="str">
        <f t="shared" si="160"/>
        <v/>
      </c>
      <c r="AR257" s="271" t="str">
        <f t="shared" si="161"/>
        <v/>
      </c>
      <c r="AS257" s="271" t="str">
        <f t="shared" si="162"/>
        <v/>
      </c>
      <c r="AT257" s="271" t="str">
        <f t="shared" si="163"/>
        <v/>
      </c>
      <c r="AU257" s="271" t="str">
        <f t="shared" si="164"/>
        <v/>
      </c>
      <c r="AV257" s="271" t="str">
        <f t="shared" si="165"/>
        <v/>
      </c>
      <c r="AW257" s="271" t="str">
        <f t="shared" si="166"/>
        <v/>
      </c>
      <c r="AX257" s="271" t="str">
        <f t="shared" si="167"/>
        <v/>
      </c>
      <c r="AY257" s="271" t="str">
        <f t="shared" si="168"/>
        <v/>
      </c>
      <c r="AZ257" s="258">
        <f t="shared" si="169"/>
        <v>2</v>
      </c>
      <c r="BA257" s="258">
        <f t="shared" si="170"/>
        <v>3</v>
      </c>
      <c r="BB257" s="258">
        <f t="shared" si="171"/>
        <v>0</v>
      </c>
      <c r="BC257" s="258">
        <f t="shared" si="172"/>
        <v>1</v>
      </c>
      <c r="BD257" s="258">
        <f t="shared" si="173"/>
        <v>3</v>
      </c>
      <c r="BE257" s="258">
        <f t="shared" si="174"/>
        <v>0</v>
      </c>
      <c r="BF257" s="258">
        <f t="shared" si="175"/>
        <v>1</v>
      </c>
      <c r="BG257" s="258">
        <f t="shared" si="176"/>
        <v>3</v>
      </c>
      <c r="BH257" s="258">
        <f t="shared" si="177"/>
        <v>0</v>
      </c>
      <c r="BI257" s="258">
        <f t="shared" si="178"/>
        <v>1</v>
      </c>
      <c r="BJ257" s="258">
        <f t="shared" si="179"/>
        <v>3</v>
      </c>
      <c r="BK257" s="258">
        <f t="shared" si="180"/>
        <v>0</v>
      </c>
      <c r="BL257" s="258">
        <f t="shared" si="181"/>
        <v>1</v>
      </c>
      <c r="BM257" s="258">
        <f t="shared" si="182"/>
        <v>3</v>
      </c>
      <c r="BN257" s="258">
        <f t="shared" si="183"/>
        <v>0</v>
      </c>
      <c r="BO257" s="258">
        <f t="shared" si="184"/>
        <v>1</v>
      </c>
      <c r="BP257" s="258">
        <f t="shared" si="185"/>
        <v>3</v>
      </c>
      <c r="BQ257" s="258">
        <f t="shared" si="186"/>
        <v>0</v>
      </c>
      <c r="BR257" s="258">
        <f t="shared" si="187"/>
        <v>1</v>
      </c>
      <c r="BS257" s="258">
        <f t="shared" si="188"/>
        <v>3</v>
      </c>
      <c r="BT257" s="258">
        <f t="shared" si="189"/>
        <v>0</v>
      </c>
      <c r="BU257" s="258">
        <f t="shared" si="190"/>
        <v>1</v>
      </c>
      <c r="BV257" s="258">
        <f t="shared" si="191"/>
        <v>3</v>
      </c>
      <c r="BW257" s="258">
        <f t="shared" si="192"/>
        <v>0</v>
      </c>
      <c r="BX257" s="258">
        <f t="shared" si="193"/>
        <v>1</v>
      </c>
      <c r="BY257" s="258">
        <f t="shared" si="194"/>
        <v>3</v>
      </c>
      <c r="BZ257" s="258">
        <f t="shared" si="195"/>
        <v>0</v>
      </c>
      <c r="CA257" s="258">
        <f t="shared" si="196"/>
        <v>1</v>
      </c>
      <c r="CB257" s="258">
        <f t="shared" si="197"/>
        <v>3</v>
      </c>
      <c r="CC257" s="258">
        <f t="shared" si="198"/>
        <v>0</v>
      </c>
      <c r="CD257" s="258">
        <f t="shared" si="199"/>
        <v>1</v>
      </c>
    </row>
    <row r="258" spans="1:82">
      <c r="A258" s="29" t="s">
        <v>4047</v>
      </c>
      <c r="B258" s="258">
        <v>32.486666666666672</v>
      </c>
      <c r="C258" s="259"/>
      <c r="D258" s="258" t="s">
        <v>4038</v>
      </c>
      <c r="E258" s="258"/>
      <c r="F258" s="258"/>
      <c r="G258" s="258">
        <v>250</v>
      </c>
      <c r="H258" s="414" t="s">
        <v>4050</v>
      </c>
      <c r="I258" s="273"/>
      <c r="J258" s="274" t="s">
        <v>4051</v>
      </c>
      <c r="K258" s="275" t="s">
        <v>3607</v>
      </c>
      <c r="L258" s="745" t="s">
        <v>3608</v>
      </c>
      <c r="M258" s="272">
        <v>3</v>
      </c>
      <c r="N258" s="508">
        <f t="shared" si="29"/>
        <v>61.94</v>
      </c>
      <c r="O258" s="510">
        <f t="shared" si="139"/>
        <v>185.82</v>
      </c>
      <c r="P258" s="260">
        <f t="shared" si="140"/>
        <v>33.486666666666672</v>
      </c>
      <c r="Q258" s="261">
        <f t="shared" si="141"/>
        <v>20</v>
      </c>
      <c r="R258" s="261">
        <f t="shared" si="1"/>
        <v>0</v>
      </c>
      <c r="S258" s="262" t="s">
        <v>4041</v>
      </c>
      <c r="T258" s="262"/>
      <c r="U258" s="263">
        <f t="shared" si="142"/>
        <v>1.288</v>
      </c>
      <c r="V258" s="264">
        <f>IF(E258="SP",1,IF(D258="",ExtraMargeMateriaal,(1-VLOOKUP(D258,TabelAankoop[],4,FALSE))))</f>
        <v>0.97</v>
      </c>
      <c r="W258" s="265">
        <f t="shared" si="143"/>
        <v>0.6885</v>
      </c>
      <c r="X258" s="266">
        <f t="shared" si="144"/>
        <v>1</v>
      </c>
      <c r="Y258" s="267">
        <f t="shared" si="145"/>
        <v>1.46</v>
      </c>
      <c r="Z258" s="267">
        <f t="shared" si="146"/>
        <v>1.1599999999999999</v>
      </c>
      <c r="AA258" s="268">
        <f t="shared" si="147"/>
        <v>185.82</v>
      </c>
      <c r="AB258" s="456">
        <f t="shared" si="148"/>
        <v>97.45</v>
      </c>
      <c r="AC258" s="457">
        <f t="shared" si="149"/>
        <v>125.51</v>
      </c>
      <c r="AD258" s="456">
        <f t="shared" si="150"/>
        <v>60.31</v>
      </c>
      <c r="AE258" s="458">
        <f t="shared" si="151"/>
        <v>60</v>
      </c>
      <c r="AF258" s="457">
        <f t="shared" si="152"/>
        <v>1</v>
      </c>
      <c r="AG258" s="456">
        <f t="shared" si="153"/>
        <v>0</v>
      </c>
      <c r="AH258" s="457">
        <f t="shared" si="154"/>
        <v>0</v>
      </c>
      <c r="AI258" s="268">
        <f t="shared" si="155"/>
        <v>32.482066666666668</v>
      </c>
      <c r="AJ258" s="269">
        <f t="shared" si="156"/>
        <v>41.836901866666672</v>
      </c>
      <c r="AK258" s="270">
        <f t="shared" si="157"/>
        <v>20.104199999999999</v>
      </c>
      <c r="AL258" s="415">
        <f t="shared" si="158"/>
        <v>0</v>
      </c>
      <c r="AM258" s="259" t="str">
        <f>IF(AP258="","",IFERROR(VLOOKUP(AP258,CODES!$A$3:$D$1348,4,FALSE),"X"))&amp;IF(AQ258="","",IFERROR(VLOOKUP(AQ258,CODES!$A$3:$D$1348,4,FALSE),"X"))&amp;IF(AR258="","",IFERROR(VLOOKUP(AR258,CODES!$A$3:$D$1348,4,FALSE),"X"))&amp;IF(AS258="","",IFERROR(VLOOKUP(AS258,CODES!$A$3:$D$1348,4,FALSE),"X"))&amp;IF(AT258="","",IFERROR(VLOOKUP(AT258,CODES!$A$3:$D$1348,4,FALSE),"X"))&amp;IF(AU258="","",IFERROR(VLOOKUP(AU258,CODES!$A$3:$D$1348,4,FALSE),"X"))&amp;IF(AV258="","",IFERROR(VLOOKUP(AV258,CODES!$A$3:$D$1348,4,FALSE),"X"))&amp;IF(AW258="","",IFERROR(VLOOKUP(AW258,CODES!$A$3:$D$1348,4,FALSE),"X"))&amp;IF(AX258="","",IFERROR(VLOOKUP(AX258,CODES!$A$3:$D$1348,4,FALSE),"X"))&amp;IF(AY258="","",IFERROR(VLOOKUP(AY258,CODES!$A$3:$D$1348,4,FALSE),"X"))</f>
        <v>20</v>
      </c>
      <c r="AN258" s="258">
        <f>SUM(IFERROR(VLOOKUP(AP258,CODES!$A$3:$D$1348,4,FALSE)*BC258,0),IFERROR(VLOOKUP(AQ258,CODES!$A$3:$D$1348,4,FALSE)*BF258,0),IFERROR(VLOOKUP(AR258,CODES!$A$3:$D$1348,4,FALSE)*BI258,0),IFERROR(VLOOKUP(AS258,CODES!$A$3:$D$1348,4,FALSE)*BL258,0),IFERROR(VLOOKUP(AT258,CODES!$A$3:$D$1348,4,FALSE)*BO258,0),IFERROR(VLOOKUP(AU258,CODES!$A$3:$D$1348,4,FALSE)*BR258,0),IFERROR(VLOOKUP(AV258,CODES!$A$3:$D$1348,4,FALSE)*BU258,0),IFERROR(VLOOKUP(AW258,CODES!$A$3:$D$1348,4,FALSE)*BX258,0),IFERROR(VLOOKUP(AX258,CODES!$A$3:$D$1348,4,FALSE)*CA258,0),IFERROR(VLOOKUP(AY258,CODES!$A$3:$D$1348,4,FALSE)*CD258,0))</f>
        <v>20</v>
      </c>
      <c r="AO258" s="258">
        <f>SUM(IFERROR(VLOOKUP(AP258,CODES!$A$3:$D$1348,3,FALSE)*BC258,0),IFERROR(VLOOKUP(AQ258,CODES!$A$3:$D$1348,3,FALSE)*BF258,0),IFERROR(VLOOKUP(AR258,CODES!$A$3:$D$1348,3,FALSE)*BI258,0),IFERROR(VLOOKUP(AS258,CODES!$A$3:$D$1348,3,FALSE)*BL258,0),IFERROR(VLOOKUP(AT258,CODES!$A$3:$D$1348,3,FALSE)*BO258,0),IFERROR(VLOOKUP(AU258,CODES!$A$3:$D$1348,3,FALSE)*BR258,0),IFERROR(VLOOKUP(AV258,CODES!$A$3:$D$1348,3,FALSE)*BU258,0),IFERROR(VLOOKUP(AW258,CODES!$A$3:$D$1348,3,FALSE)*BX258,0),IFERROR(VLOOKUP(AX258,CODES!$A$3:$D$1348,3,FALSE)*CA258,0),IFERROR(VLOOKUP(AY258,CODES!$A$3:$D$1348,3,FALSE)*CD258,0))+B258</f>
        <v>33.486666666666672</v>
      </c>
      <c r="AP258" s="271" t="str">
        <f t="shared" si="159"/>
        <v>BD</v>
      </c>
      <c r="AQ258" s="271" t="str">
        <f t="shared" si="160"/>
        <v/>
      </c>
      <c r="AR258" s="271" t="str">
        <f t="shared" si="161"/>
        <v/>
      </c>
      <c r="AS258" s="271" t="str">
        <f t="shared" si="162"/>
        <v/>
      </c>
      <c r="AT258" s="271" t="str">
        <f t="shared" si="163"/>
        <v/>
      </c>
      <c r="AU258" s="271" t="str">
        <f t="shared" si="164"/>
        <v/>
      </c>
      <c r="AV258" s="271" t="str">
        <f t="shared" si="165"/>
        <v/>
      </c>
      <c r="AW258" s="271" t="str">
        <f t="shared" si="166"/>
        <v/>
      </c>
      <c r="AX258" s="271" t="str">
        <f t="shared" si="167"/>
        <v/>
      </c>
      <c r="AY258" s="271" t="str">
        <f t="shared" si="168"/>
        <v/>
      </c>
      <c r="AZ258" s="258">
        <f t="shared" si="169"/>
        <v>2</v>
      </c>
      <c r="BA258" s="258">
        <f t="shared" si="170"/>
        <v>3</v>
      </c>
      <c r="BB258" s="258">
        <f t="shared" si="171"/>
        <v>0</v>
      </c>
      <c r="BC258" s="258">
        <f t="shared" si="172"/>
        <v>1</v>
      </c>
      <c r="BD258" s="258">
        <f t="shared" si="173"/>
        <v>3</v>
      </c>
      <c r="BE258" s="258">
        <f t="shared" si="174"/>
        <v>0</v>
      </c>
      <c r="BF258" s="258">
        <f t="shared" si="175"/>
        <v>1</v>
      </c>
      <c r="BG258" s="258">
        <f t="shared" si="176"/>
        <v>3</v>
      </c>
      <c r="BH258" s="258">
        <f t="shared" si="177"/>
        <v>0</v>
      </c>
      <c r="BI258" s="258">
        <f t="shared" si="178"/>
        <v>1</v>
      </c>
      <c r="BJ258" s="258">
        <f t="shared" si="179"/>
        <v>3</v>
      </c>
      <c r="BK258" s="258">
        <f t="shared" si="180"/>
        <v>0</v>
      </c>
      <c r="BL258" s="258">
        <f t="shared" si="181"/>
        <v>1</v>
      </c>
      <c r="BM258" s="258">
        <f t="shared" si="182"/>
        <v>3</v>
      </c>
      <c r="BN258" s="258">
        <f t="shared" si="183"/>
        <v>0</v>
      </c>
      <c r="BO258" s="258">
        <f t="shared" si="184"/>
        <v>1</v>
      </c>
      <c r="BP258" s="258">
        <f t="shared" si="185"/>
        <v>3</v>
      </c>
      <c r="BQ258" s="258">
        <f t="shared" si="186"/>
        <v>0</v>
      </c>
      <c r="BR258" s="258">
        <f t="shared" si="187"/>
        <v>1</v>
      </c>
      <c r="BS258" s="258">
        <f t="shared" si="188"/>
        <v>3</v>
      </c>
      <c r="BT258" s="258">
        <f t="shared" si="189"/>
        <v>0</v>
      </c>
      <c r="BU258" s="258">
        <f t="shared" si="190"/>
        <v>1</v>
      </c>
      <c r="BV258" s="258">
        <f t="shared" si="191"/>
        <v>3</v>
      </c>
      <c r="BW258" s="258">
        <f t="shared" si="192"/>
        <v>0</v>
      </c>
      <c r="BX258" s="258">
        <f t="shared" si="193"/>
        <v>1</v>
      </c>
      <c r="BY258" s="258">
        <f t="shared" si="194"/>
        <v>3</v>
      </c>
      <c r="BZ258" s="258">
        <f t="shared" si="195"/>
        <v>0</v>
      </c>
      <c r="CA258" s="258">
        <f t="shared" si="196"/>
        <v>1</v>
      </c>
      <c r="CB258" s="258">
        <f t="shared" si="197"/>
        <v>3</v>
      </c>
      <c r="CC258" s="258">
        <f t="shared" si="198"/>
        <v>0</v>
      </c>
      <c r="CD258" s="258">
        <f t="shared" si="199"/>
        <v>1</v>
      </c>
    </row>
    <row r="259" spans="1:82">
      <c r="A259" s="29" t="s">
        <v>4052</v>
      </c>
      <c r="B259" s="258">
        <v>51.970500000000001</v>
      </c>
      <c r="C259" s="259"/>
      <c r="D259" s="258" t="s">
        <v>4038</v>
      </c>
      <c r="E259" s="258"/>
      <c r="F259" s="258"/>
      <c r="G259" s="258">
        <v>251</v>
      </c>
      <c r="H259" s="414" t="s">
        <v>4053</v>
      </c>
      <c r="I259" s="273"/>
      <c r="J259" s="274" t="s">
        <v>4054</v>
      </c>
      <c r="K259" s="275" t="s">
        <v>3607</v>
      </c>
      <c r="L259" s="745" t="s">
        <v>3608</v>
      </c>
      <c r="M259" s="272">
        <v>20</v>
      </c>
      <c r="N259" s="508">
        <f t="shared" si="29"/>
        <v>86.28</v>
      </c>
      <c r="O259" s="510">
        <f t="shared" si="139"/>
        <v>1725.6</v>
      </c>
      <c r="P259" s="260">
        <f t="shared" si="140"/>
        <v>52.970500000000001</v>
      </c>
      <c r="Q259" s="261">
        <f t="shared" si="141"/>
        <v>20</v>
      </c>
      <c r="R259" s="261">
        <f t="shared" si="1"/>
        <v>0</v>
      </c>
      <c r="S259" s="262" t="s">
        <v>4041</v>
      </c>
      <c r="T259" s="262"/>
      <c r="U259" s="263">
        <f t="shared" si="142"/>
        <v>1.288</v>
      </c>
      <c r="V259" s="264">
        <f>IF(E259="SP",1,IF(D259="",ExtraMargeMateriaal,(1-VLOOKUP(D259,TabelAankoop[],4,FALSE))))</f>
        <v>0.97</v>
      </c>
      <c r="W259" s="265">
        <f t="shared" si="143"/>
        <v>0.6885</v>
      </c>
      <c r="X259" s="266">
        <f t="shared" si="144"/>
        <v>1</v>
      </c>
      <c r="Y259" s="267">
        <f t="shared" si="145"/>
        <v>1.46</v>
      </c>
      <c r="Z259" s="267">
        <f t="shared" si="146"/>
        <v>1.1599999999999999</v>
      </c>
      <c r="AA259" s="268">
        <f t="shared" si="147"/>
        <v>1725.6</v>
      </c>
      <c r="AB259" s="456">
        <f t="shared" si="148"/>
        <v>1027.6300000000001</v>
      </c>
      <c r="AC259" s="457">
        <f t="shared" si="149"/>
        <v>1323.58</v>
      </c>
      <c r="AD259" s="456">
        <f t="shared" si="150"/>
        <v>402.08</v>
      </c>
      <c r="AE259" s="458">
        <f t="shared" si="151"/>
        <v>400</v>
      </c>
      <c r="AF259" s="457">
        <f t="shared" si="152"/>
        <v>6.666666666666667</v>
      </c>
      <c r="AG259" s="456">
        <f t="shared" si="153"/>
        <v>0</v>
      </c>
      <c r="AH259" s="457">
        <f t="shared" si="154"/>
        <v>0</v>
      </c>
      <c r="AI259" s="268">
        <f t="shared" si="155"/>
        <v>51.381385000000002</v>
      </c>
      <c r="AJ259" s="269">
        <f t="shared" si="156"/>
        <v>66.179223880000009</v>
      </c>
      <c r="AK259" s="270">
        <f t="shared" si="157"/>
        <v>20.104199999999999</v>
      </c>
      <c r="AL259" s="415">
        <f t="shared" si="158"/>
        <v>0</v>
      </c>
      <c r="AM259" s="259" t="str">
        <f>IF(AP259="","",IFERROR(VLOOKUP(AP259,CODES!$A$3:$D$1348,4,FALSE),"X"))&amp;IF(AQ259="","",IFERROR(VLOOKUP(AQ259,CODES!$A$3:$D$1348,4,FALSE),"X"))&amp;IF(AR259="","",IFERROR(VLOOKUP(AR259,CODES!$A$3:$D$1348,4,FALSE),"X"))&amp;IF(AS259="","",IFERROR(VLOOKUP(AS259,CODES!$A$3:$D$1348,4,FALSE),"X"))&amp;IF(AT259="","",IFERROR(VLOOKUP(AT259,CODES!$A$3:$D$1348,4,FALSE),"X"))&amp;IF(AU259="","",IFERROR(VLOOKUP(AU259,CODES!$A$3:$D$1348,4,FALSE),"X"))&amp;IF(AV259="","",IFERROR(VLOOKUP(AV259,CODES!$A$3:$D$1348,4,FALSE),"X"))&amp;IF(AW259="","",IFERROR(VLOOKUP(AW259,CODES!$A$3:$D$1348,4,FALSE),"X"))&amp;IF(AX259="","",IFERROR(VLOOKUP(AX259,CODES!$A$3:$D$1348,4,FALSE),"X"))&amp;IF(AY259="","",IFERROR(VLOOKUP(AY259,CODES!$A$3:$D$1348,4,FALSE),"X"))</f>
        <v>20</v>
      </c>
      <c r="AN259" s="258">
        <f>SUM(IFERROR(VLOOKUP(AP259,CODES!$A$3:$D$1348,4,FALSE)*BC259,0),IFERROR(VLOOKUP(AQ259,CODES!$A$3:$D$1348,4,FALSE)*BF259,0),IFERROR(VLOOKUP(AR259,CODES!$A$3:$D$1348,4,FALSE)*BI259,0),IFERROR(VLOOKUP(AS259,CODES!$A$3:$D$1348,4,FALSE)*BL259,0),IFERROR(VLOOKUP(AT259,CODES!$A$3:$D$1348,4,FALSE)*BO259,0),IFERROR(VLOOKUP(AU259,CODES!$A$3:$D$1348,4,FALSE)*BR259,0),IFERROR(VLOOKUP(AV259,CODES!$A$3:$D$1348,4,FALSE)*BU259,0),IFERROR(VLOOKUP(AW259,CODES!$A$3:$D$1348,4,FALSE)*BX259,0),IFERROR(VLOOKUP(AX259,CODES!$A$3:$D$1348,4,FALSE)*CA259,0),IFERROR(VLOOKUP(AY259,CODES!$A$3:$D$1348,4,FALSE)*CD259,0))</f>
        <v>20</v>
      </c>
      <c r="AO259" s="258">
        <f>SUM(IFERROR(VLOOKUP(AP259,CODES!$A$3:$D$1348,3,FALSE)*BC259,0),IFERROR(VLOOKUP(AQ259,CODES!$A$3:$D$1348,3,FALSE)*BF259,0),IFERROR(VLOOKUP(AR259,CODES!$A$3:$D$1348,3,FALSE)*BI259,0),IFERROR(VLOOKUP(AS259,CODES!$A$3:$D$1348,3,FALSE)*BL259,0),IFERROR(VLOOKUP(AT259,CODES!$A$3:$D$1348,3,FALSE)*BO259,0),IFERROR(VLOOKUP(AU259,CODES!$A$3:$D$1348,3,FALSE)*BR259,0),IFERROR(VLOOKUP(AV259,CODES!$A$3:$D$1348,3,FALSE)*BU259,0),IFERROR(VLOOKUP(AW259,CODES!$A$3:$D$1348,3,FALSE)*BX259,0),IFERROR(VLOOKUP(AX259,CODES!$A$3:$D$1348,3,FALSE)*CA259,0),IFERROR(VLOOKUP(AY259,CODES!$A$3:$D$1348,3,FALSE)*CD259,0))+B259</f>
        <v>52.970500000000001</v>
      </c>
      <c r="AP259" s="271" t="str">
        <f t="shared" si="159"/>
        <v>BDK</v>
      </c>
      <c r="AQ259" s="271" t="str">
        <f t="shared" si="160"/>
        <v/>
      </c>
      <c r="AR259" s="271" t="str">
        <f t="shared" si="161"/>
        <v/>
      </c>
      <c r="AS259" s="271" t="str">
        <f t="shared" si="162"/>
        <v/>
      </c>
      <c r="AT259" s="271" t="str">
        <f t="shared" si="163"/>
        <v/>
      </c>
      <c r="AU259" s="271" t="str">
        <f t="shared" si="164"/>
        <v/>
      </c>
      <c r="AV259" s="271" t="str">
        <f t="shared" si="165"/>
        <v/>
      </c>
      <c r="AW259" s="271" t="str">
        <f t="shared" si="166"/>
        <v/>
      </c>
      <c r="AX259" s="271" t="str">
        <f t="shared" si="167"/>
        <v/>
      </c>
      <c r="AY259" s="271" t="str">
        <f t="shared" si="168"/>
        <v/>
      </c>
      <c r="AZ259" s="258">
        <f t="shared" si="169"/>
        <v>3</v>
      </c>
      <c r="BA259" s="258">
        <f t="shared" si="170"/>
        <v>4</v>
      </c>
      <c r="BB259" s="258">
        <f t="shared" si="171"/>
        <v>0</v>
      </c>
      <c r="BC259" s="258">
        <f t="shared" si="172"/>
        <v>1</v>
      </c>
      <c r="BD259" s="258">
        <f t="shared" si="173"/>
        <v>4</v>
      </c>
      <c r="BE259" s="258">
        <f t="shared" si="174"/>
        <v>0</v>
      </c>
      <c r="BF259" s="258">
        <f t="shared" si="175"/>
        <v>1</v>
      </c>
      <c r="BG259" s="258">
        <f t="shared" si="176"/>
        <v>4</v>
      </c>
      <c r="BH259" s="258">
        <f t="shared" si="177"/>
        <v>0</v>
      </c>
      <c r="BI259" s="258">
        <f t="shared" si="178"/>
        <v>1</v>
      </c>
      <c r="BJ259" s="258">
        <f t="shared" si="179"/>
        <v>4</v>
      </c>
      <c r="BK259" s="258">
        <f t="shared" si="180"/>
        <v>0</v>
      </c>
      <c r="BL259" s="258">
        <f t="shared" si="181"/>
        <v>1</v>
      </c>
      <c r="BM259" s="258">
        <f t="shared" si="182"/>
        <v>4</v>
      </c>
      <c r="BN259" s="258">
        <f t="shared" si="183"/>
        <v>0</v>
      </c>
      <c r="BO259" s="258">
        <f t="shared" si="184"/>
        <v>1</v>
      </c>
      <c r="BP259" s="258">
        <f t="shared" si="185"/>
        <v>4</v>
      </c>
      <c r="BQ259" s="258">
        <f t="shared" si="186"/>
        <v>0</v>
      </c>
      <c r="BR259" s="258">
        <f t="shared" si="187"/>
        <v>1</v>
      </c>
      <c r="BS259" s="258">
        <f t="shared" si="188"/>
        <v>4</v>
      </c>
      <c r="BT259" s="258">
        <f t="shared" si="189"/>
        <v>0</v>
      </c>
      <c r="BU259" s="258">
        <f t="shared" si="190"/>
        <v>1</v>
      </c>
      <c r="BV259" s="258">
        <f t="shared" si="191"/>
        <v>4</v>
      </c>
      <c r="BW259" s="258">
        <f t="shared" si="192"/>
        <v>0</v>
      </c>
      <c r="BX259" s="258">
        <f t="shared" si="193"/>
        <v>1</v>
      </c>
      <c r="BY259" s="258">
        <f t="shared" si="194"/>
        <v>4</v>
      </c>
      <c r="BZ259" s="258">
        <f t="shared" si="195"/>
        <v>0</v>
      </c>
      <c r="CA259" s="258">
        <f t="shared" si="196"/>
        <v>1</v>
      </c>
      <c r="CB259" s="258">
        <f t="shared" si="197"/>
        <v>4</v>
      </c>
      <c r="CC259" s="258">
        <f t="shared" si="198"/>
        <v>0</v>
      </c>
      <c r="CD259" s="258">
        <f t="shared" si="199"/>
        <v>1</v>
      </c>
    </row>
    <row r="260" spans="1:82">
      <c r="A260" s="29" t="s">
        <v>4052</v>
      </c>
      <c r="B260" s="258">
        <v>85.902000000000001</v>
      </c>
      <c r="C260" s="259"/>
      <c r="D260" s="258" t="s">
        <v>4038</v>
      </c>
      <c r="E260" s="258"/>
      <c r="F260" s="258"/>
      <c r="G260" s="258">
        <v>252</v>
      </c>
      <c r="H260" s="414" t="s">
        <v>4055</v>
      </c>
      <c r="I260" s="273"/>
      <c r="J260" s="274" t="s">
        <v>4056</v>
      </c>
      <c r="K260" s="275" t="s">
        <v>3607</v>
      </c>
      <c r="L260" s="745" t="s">
        <v>3608</v>
      </c>
      <c r="M260" s="272">
        <v>5</v>
      </c>
      <c r="N260" s="508">
        <f t="shared" si="29"/>
        <v>128.68</v>
      </c>
      <c r="O260" s="510">
        <f t="shared" si="139"/>
        <v>643.40000000000009</v>
      </c>
      <c r="P260" s="260">
        <f t="shared" si="140"/>
        <v>86.902000000000001</v>
      </c>
      <c r="Q260" s="261">
        <f t="shared" si="141"/>
        <v>20</v>
      </c>
      <c r="R260" s="261">
        <f t="shared" si="1"/>
        <v>0</v>
      </c>
      <c r="S260" s="262" t="s">
        <v>4041</v>
      </c>
      <c r="T260" s="262"/>
      <c r="U260" s="263">
        <f t="shared" si="142"/>
        <v>1.288</v>
      </c>
      <c r="V260" s="264">
        <f>IF(E260="SP",1,IF(D260="",ExtraMargeMateriaal,(1-VLOOKUP(D260,TabelAankoop[],4,FALSE))))</f>
        <v>0.97</v>
      </c>
      <c r="W260" s="265">
        <f t="shared" si="143"/>
        <v>0.6885</v>
      </c>
      <c r="X260" s="266">
        <f t="shared" si="144"/>
        <v>1</v>
      </c>
      <c r="Y260" s="267">
        <f t="shared" si="145"/>
        <v>1.46</v>
      </c>
      <c r="Z260" s="267">
        <f t="shared" si="146"/>
        <v>1.1599999999999999</v>
      </c>
      <c r="AA260" s="268">
        <f t="shared" si="147"/>
        <v>643.4</v>
      </c>
      <c r="AB260" s="456">
        <f t="shared" si="148"/>
        <v>421.47</v>
      </c>
      <c r="AC260" s="457">
        <f t="shared" si="149"/>
        <v>542.86</v>
      </c>
      <c r="AD260" s="456">
        <f t="shared" si="150"/>
        <v>100.52</v>
      </c>
      <c r="AE260" s="458">
        <f t="shared" si="151"/>
        <v>100</v>
      </c>
      <c r="AF260" s="457">
        <f t="shared" si="152"/>
        <v>1.6666666666666667</v>
      </c>
      <c r="AG260" s="456">
        <f t="shared" si="153"/>
        <v>0</v>
      </c>
      <c r="AH260" s="457">
        <f t="shared" si="154"/>
        <v>0</v>
      </c>
      <c r="AI260" s="268">
        <f t="shared" si="155"/>
        <v>84.294939999999997</v>
      </c>
      <c r="AJ260" s="269">
        <f t="shared" si="156"/>
        <v>108.57188272</v>
      </c>
      <c r="AK260" s="270">
        <f t="shared" si="157"/>
        <v>20.104199999999999</v>
      </c>
      <c r="AL260" s="415">
        <f t="shared" si="158"/>
        <v>0</v>
      </c>
      <c r="AM260" s="259" t="str">
        <f>IF(AP260="","",IFERROR(VLOOKUP(AP260,CODES!$A$3:$D$1348,4,FALSE),"X"))&amp;IF(AQ260="","",IFERROR(VLOOKUP(AQ260,CODES!$A$3:$D$1348,4,FALSE),"X"))&amp;IF(AR260="","",IFERROR(VLOOKUP(AR260,CODES!$A$3:$D$1348,4,FALSE),"X"))&amp;IF(AS260="","",IFERROR(VLOOKUP(AS260,CODES!$A$3:$D$1348,4,FALSE),"X"))&amp;IF(AT260="","",IFERROR(VLOOKUP(AT260,CODES!$A$3:$D$1348,4,FALSE),"X"))&amp;IF(AU260="","",IFERROR(VLOOKUP(AU260,CODES!$A$3:$D$1348,4,FALSE),"X"))&amp;IF(AV260="","",IFERROR(VLOOKUP(AV260,CODES!$A$3:$D$1348,4,FALSE),"X"))&amp;IF(AW260="","",IFERROR(VLOOKUP(AW260,CODES!$A$3:$D$1348,4,FALSE),"X"))&amp;IF(AX260="","",IFERROR(VLOOKUP(AX260,CODES!$A$3:$D$1348,4,FALSE),"X"))&amp;IF(AY260="","",IFERROR(VLOOKUP(AY260,CODES!$A$3:$D$1348,4,FALSE),"X"))</f>
        <v>20</v>
      </c>
      <c r="AN260" s="258">
        <f>SUM(IFERROR(VLOOKUP(AP260,CODES!$A$3:$D$1348,4,FALSE)*BC260,0),IFERROR(VLOOKUP(AQ260,CODES!$A$3:$D$1348,4,FALSE)*BF260,0),IFERROR(VLOOKUP(AR260,CODES!$A$3:$D$1348,4,FALSE)*BI260,0),IFERROR(VLOOKUP(AS260,CODES!$A$3:$D$1348,4,FALSE)*BL260,0),IFERROR(VLOOKUP(AT260,CODES!$A$3:$D$1348,4,FALSE)*BO260,0),IFERROR(VLOOKUP(AU260,CODES!$A$3:$D$1348,4,FALSE)*BR260,0),IFERROR(VLOOKUP(AV260,CODES!$A$3:$D$1348,4,FALSE)*BU260,0),IFERROR(VLOOKUP(AW260,CODES!$A$3:$D$1348,4,FALSE)*BX260,0),IFERROR(VLOOKUP(AX260,CODES!$A$3:$D$1348,4,FALSE)*CA260,0),IFERROR(VLOOKUP(AY260,CODES!$A$3:$D$1348,4,FALSE)*CD260,0))</f>
        <v>20</v>
      </c>
      <c r="AO260" s="258">
        <f>SUM(IFERROR(VLOOKUP(AP260,CODES!$A$3:$D$1348,3,FALSE)*BC260,0),IFERROR(VLOOKUP(AQ260,CODES!$A$3:$D$1348,3,FALSE)*BF260,0),IFERROR(VLOOKUP(AR260,CODES!$A$3:$D$1348,3,FALSE)*BI260,0),IFERROR(VLOOKUP(AS260,CODES!$A$3:$D$1348,3,FALSE)*BL260,0),IFERROR(VLOOKUP(AT260,CODES!$A$3:$D$1348,3,FALSE)*BO260,0),IFERROR(VLOOKUP(AU260,CODES!$A$3:$D$1348,3,FALSE)*BR260,0),IFERROR(VLOOKUP(AV260,CODES!$A$3:$D$1348,3,FALSE)*BU260,0),IFERROR(VLOOKUP(AW260,CODES!$A$3:$D$1348,3,FALSE)*BX260,0),IFERROR(VLOOKUP(AX260,CODES!$A$3:$D$1348,3,FALSE)*CA260,0),IFERROR(VLOOKUP(AY260,CODES!$A$3:$D$1348,3,FALSE)*CD260,0))+B260</f>
        <v>86.902000000000001</v>
      </c>
      <c r="AP260" s="271" t="str">
        <f t="shared" si="159"/>
        <v>BDK</v>
      </c>
      <c r="AQ260" s="271" t="str">
        <f t="shared" si="160"/>
        <v/>
      </c>
      <c r="AR260" s="271" t="str">
        <f t="shared" si="161"/>
        <v/>
      </c>
      <c r="AS260" s="271" t="str">
        <f t="shared" si="162"/>
        <v/>
      </c>
      <c r="AT260" s="271" t="str">
        <f t="shared" si="163"/>
        <v/>
      </c>
      <c r="AU260" s="271" t="str">
        <f t="shared" si="164"/>
        <v/>
      </c>
      <c r="AV260" s="271" t="str">
        <f t="shared" si="165"/>
        <v/>
      </c>
      <c r="AW260" s="271" t="str">
        <f t="shared" si="166"/>
        <v/>
      </c>
      <c r="AX260" s="271" t="str">
        <f t="shared" si="167"/>
        <v/>
      </c>
      <c r="AY260" s="271" t="str">
        <f t="shared" si="168"/>
        <v/>
      </c>
      <c r="AZ260" s="258">
        <f t="shared" si="169"/>
        <v>3</v>
      </c>
      <c r="BA260" s="258">
        <f t="shared" si="170"/>
        <v>4</v>
      </c>
      <c r="BB260" s="258">
        <f t="shared" si="171"/>
        <v>0</v>
      </c>
      <c r="BC260" s="258">
        <f t="shared" si="172"/>
        <v>1</v>
      </c>
      <c r="BD260" s="258">
        <f t="shared" si="173"/>
        <v>4</v>
      </c>
      <c r="BE260" s="258">
        <f t="shared" si="174"/>
        <v>0</v>
      </c>
      <c r="BF260" s="258">
        <f t="shared" si="175"/>
        <v>1</v>
      </c>
      <c r="BG260" s="258">
        <f t="shared" si="176"/>
        <v>4</v>
      </c>
      <c r="BH260" s="258">
        <f t="shared" si="177"/>
        <v>0</v>
      </c>
      <c r="BI260" s="258">
        <f t="shared" si="178"/>
        <v>1</v>
      </c>
      <c r="BJ260" s="258">
        <f t="shared" si="179"/>
        <v>4</v>
      </c>
      <c r="BK260" s="258">
        <f t="shared" si="180"/>
        <v>0</v>
      </c>
      <c r="BL260" s="258">
        <f t="shared" si="181"/>
        <v>1</v>
      </c>
      <c r="BM260" s="258">
        <f t="shared" si="182"/>
        <v>4</v>
      </c>
      <c r="BN260" s="258">
        <f t="shared" si="183"/>
        <v>0</v>
      </c>
      <c r="BO260" s="258">
        <f t="shared" si="184"/>
        <v>1</v>
      </c>
      <c r="BP260" s="258">
        <f t="shared" si="185"/>
        <v>4</v>
      </c>
      <c r="BQ260" s="258">
        <f t="shared" si="186"/>
        <v>0</v>
      </c>
      <c r="BR260" s="258">
        <f t="shared" si="187"/>
        <v>1</v>
      </c>
      <c r="BS260" s="258">
        <f t="shared" si="188"/>
        <v>4</v>
      </c>
      <c r="BT260" s="258">
        <f t="shared" si="189"/>
        <v>0</v>
      </c>
      <c r="BU260" s="258">
        <f t="shared" si="190"/>
        <v>1</v>
      </c>
      <c r="BV260" s="258">
        <f t="shared" si="191"/>
        <v>4</v>
      </c>
      <c r="BW260" s="258">
        <f t="shared" si="192"/>
        <v>0</v>
      </c>
      <c r="BX260" s="258">
        <f t="shared" si="193"/>
        <v>1</v>
      </c>
      <c r="BY260" s="258">
        <f t="shared" si="194"/>
        <v>4</v>
      </c>
      <c r="BZ260" s="258">
        <f t="shared" si="195"/>
        <v>0</v>
      </c>
      <c r="CA260" s="258">
        <f t="shared" si="196"/>
        <v>1</v>
      </c>
      <c r="CB260" s="258">
        <f t="shared" si="197"/>
        <v>4</v>
      </c>
      <c r="CC260" s="258">
        <f t="shared" si="198"/>
        <v>0</v>
      </c>
      <c r="CD260" s="258">
        <f t="shared" si="199"/>
        <v>1</v>
      </c>
    </row>
    <row r="261" spans="1:82">
      <c r="A261" s="29"/>
      <c r="B261" s="258"/>
      <c r="C261" s="259"/>
      <c r="D261" s="258"/>
      <c r="E261" s="258"/>
      <c r="F261" s="258"/>
      <c r="G261" s="258">
        <v>253</v>
      </c>
      <c r="H261" s="414" t="s">
        <v>4057</v>
      </c>
      <c r="I261" s="273"/>
      <c r="J261" s="274" t="s">
        <v>4058</v>
      </c>
      <c r="K261" s="275"/>
      <c r="L261" s="745"/>
      <c r="M261" s="272"/>
      <c r="N261" s="508">
        <f t="shared" si="29"/>
        <v>0</v>
      </c>
      <c r="O261" s="510">
        <f t="shared" si="139"/>
        <v>0</v>
      </c>
      <c r="P261" s="260">
        <f t="shared" si="140"/>
        <v>0</v>
      </c>
      <c r="Q261" s="261">
        <f t="shared" si="141"/>
        <v>0</v>
      </c>
      <c r="R261" s="261">
        <f t="shared" si="1"/>
        <v>0</v>
      </c>
      <c r="S261" s="262"/>
      <c r="T261" s="262"/>
      <c r="U261" s="263">
        <f t="shared" si="142"/>
        <v>1.288</v>
      </c>
      <c r="V261" s="264">
        <f>IF(E261="SP",1,IF(D261="",ExtraMargeMateriaal,(1-VLOOKUP(D261,TabelAankoop[],4,FALSE))))</f>
        <v>1</v>
      </c>
      <c r="W261" s="265">
        <f t="shared" si="143"/>
        <v>0.6885</v>
      </c>
      <c r="X261" s="266">
        <f t="shared" si="144"/>
        <v>1</v>
      </c>
      <c r="Y261" s="267">
        <f t="shared" si="145"/>
        <v>1.46</v>
      </c>
      <c r="Z261" s="267">
        <f t="shared" si="146"/>
        <v>1.1599999999999999</v>
      </c>
      <c r="AA261" s="268">
        <f t="shared" si="147"/>
        <v>0</v>
      </c>
      <c r="AB261" s="456">
        <f t="shared" si="148"/>
        <v>0</v>
      </c>
      <c r="AC261" s="457">
        <f t="shared" si="149"/>
        <v>0</v>
      </c>
      <c r="AD261" s="456">
        <f t="shared" si="150"/>
        <v>0</v>
      </c>
      <c r="AE261" s="458">
        <f t="shared" si="151"/>
        <v>0</v>
      </c>
      <c r="AF261" s="457">
        <f t="shared" si="152"/>
        <v>0</v>
      </c>
      <c r="AG261" s="456">
        <f t="shared" si="153"/>
        <v>0</v>
      </c>
      <c r="AH261" s="457">
        <f t="shared" si="154"/>
        <v>0</v>
      </c>
      <c r="AI261" s="268">
        <f t="shared" si="155"/>
        <v>0</v>
      </c>
      <c r="AJ261" s="269">
        <f t="shared" si="156"/>
        <v>0</v>
      </c>
      <c r="AK261" s="270">
        <f t="shared" si="157"/>
        <v>0</v>
      </c>
      <c r="AL261" s="415">
        <f t="shared" si="158"/>
        <v>0</v>
      </c>
      <c r="AM261" s="259" t="str">
        <f>IF(AP261="","",IFERROR(VLOOKUP(AP261,CODES!$A$3:$D$1348,4,FALSE),"X"))&amp;IF(AQ261="","",IFERROR(VLOOKUP(AQ261,CODES!$A$3:$D$1348,4,FALSE),"X"))&amp;IF(AR261="","",IFERROR(VLOOKUP(AR261,CODES!$A$3:$D$1348,4,FALSE),"X"))&amp;IF(AS261="","",IFERROR(VLOOKUP(AS261,CODES!$A$3:$D$1348,4,FALSE),"X"))&amp;IF(AT261="","",IFERROR(VLOOKUP(AT261,CODES!$A$3:$D$1348,4,FALSE),"X"))&amp;IF(AU261="","",IFERROR(VLOOKUP(AU261,CODES!$A$3:$D$1348,4,FALSE),"X"))&amp;IF(AV261="","",IFERROR(VLOOKUP(AV261,CODES!$A$3:$D$1348,4,FALSE),"X"))&amp;IF(AW261="","",IFERROR(VLOOKUP(AW261,CODES!$A$3:$D$1348,4,FALSE),"X"))&amp;IF(AX261="","",IFERROR(VLOOKUP(AX261,CODES!$A$3:$D$1348,4,FALSE),"X"))&amp;IF(AY261="","",IFERROR(VLOOKUP(AY261,CODES!$A$3:$D$1348,4,FALSE),"X"))</f>
        <v/>
      </c>
      <c r="AN261" s="258">
        <f>SUM(IFERROR(VLOOKUP(AP261,CODES!$A$3:$D$1348,4,FALSE)*BC261,0),IFERROR(VLOOKUP(AQ261,CODES!$A$3:$D$1348,4,FALSE)*BF261,0),IFERROR(VLOOKUP(AR261,CODES!$A$3:$D$1348,4,FALSE)*BI261,0),IFERROR(VLOOKUP(AS261,CODES!$A$3:$D$1348,4,FALSE)*BL261,0),IFERROR(VLOOKUP(AT261,CODES!$A$3:$D$1348,4,FALSE)*BO261,0),IFERROR(VLOOKUP(AU261,CODES!$A$3:$D$1348,4,FALSE)*BR261,0),IFERROR(VLOOKUP(AV261,CODES!$A$3:$D$1348,4,FALSE)*BU261,0),IFERROR(VLOOKUP(AW261,CODES!$A$3:$D$1348,4,FALSE)*BX261,0),IFERROR(VLOOKUP(AX261,CODES!$A$3:$D$1348,4,FALSE)*CA261,0),IFERROR(VLOOKUP(AY261,CODES!$A$3:$D$1348,4,FALSE)*CD261,0))</f>
        <v>0</v>
      </c>
      <c r="AO261" s="258">
        <f>SUM(IFERROR(VLOOKUP(AP261,CODES!$A$3:$D$1348,3,FALSE)*BC261,0),IFERROR(VLOOKUP(AQ261,CODES!$A$3:$D$1348,3,FALSE)*BF261,0),IFERROR(VLOOKUP(AR261,CODES!$A$3:$D$1348,3,FALSE)*BI261,0),IFERROR(VLOOKUP(AS261,CODES!$A$3:$D$1348,3,FALSE)*BL261,0),IFERROR(VLOOKUP(AT261,CODES!$A$3:$D$1348,3,FALSE)*BO261,0),IFERROR(VLOOKUP(AU261,CODES!$A$3:$D$1348,3,FALSE)*BR261,0),IFERROR(VLOOKUP(AV261,CODES!$A$3:$D$1348,3,FALSE)*BU261,0),IFERROR(VLOOKUP(AW261,CODES!$A$3:$D$1348,3,FALSE)*BX261,0),IFERROR(VLOOKUP(AX261,CODES!$A$3:$D$1348,3,FALSE)*CA261,0),IFERROR(VLOOKUP(AY261,CODES!$A$3:$D$1348,3,FALSE)*CD261,0))+B261</f>
        <v>0</v>
      </c>
      <c r="AP261" s="271" t="str">
        <f t="shared" si="159"/>
        <v/>
      </c>
      <c r="AQ261" s="271" t="str">
        <f t="shared" si="160"/>
        <v/>
      </c>
      <c r="AR261" s="271" t="str">
        <f t="shared" si="161"/>
        <v/>
      </c>
      <c r="AS261" s="271" t="str">
        <f t="shared" si="162"/>
        <v/>
      </c>
      <c r="AT261" s="271" t="str">
        <f t="shared" si="163"/>
        <v/>
      </c>
      <c r="AU261" s="271" t="str">
        <f t="shared" si="164"/>
        <v/>
      </c>
      <c r="AV261" s="271" t="str">
        <f t="shared" si="165"/>
        <v/>
      </c>
      <c r="AW261" s="271" t="str">
        <f t="shared" si="166"/>
        <v/>
      </c>
      <c r="AX261" s="271" t="str">
        <f t="shared" si="167"/>
        <v/>
      </c>
      <c r="AY261" s="271" t="str">
        <f t="shared" si="168"/>
        <v/>
      </c>
      <c r="AZ261" s="258">
        <f t="shared" si="169"/>
        <v>0</v>
      </c>
      <c r="BA261" s="258">
        <f t="shared" si="170"/>
        <v>1</v>
      </c>
      <c r="BB261" s="258">
        <f t="shared" si="171"/>
        <v>0</v>
      </c>
      <c r="BC261" s="258">
        <f t="shared" si="172"/>
        <v>1</v>
      </c>
      <c r="BD261" s="258">
        <f t="shared" si="173"/>
        <v>1</v>
      </c>
      <c r="BE261" s="258">
        <f t="shared" si="174"/>
        <v>0</v>
      </c>
      <c r="BF261" s="258">
        <f t="shared" si="175"/>
        <v>1</v>
      </c>
      <c r="BG261" s="258">
        <f t="shared" si="176"/>
        <v>1</v>
      </c>
      <c r="BH261" s="258">
        <f t="shared" si="177"/>
        <v>0</v>
      </c>
      <c r="BI261" s="258">
        <f t="shared" si="178"/>
        <v>1</v>
      </c>
      <c r="BJ261" s="258">
        <f t="shared" si="179"/>
        <v>1</v>
      </c>
      <c r="BK261" s="258">
        <f t="shared" si="180"/>
        <v>0</v>
      </c>
      <c r="BL261" s="258">
        <f t="shared" si="181"/>
        <v>1</v>
      </c>
      <c r="BM261" s="258">
        <f t="shared" si="182"/>
        <v>1</v>
      </c>
      <c r="BN261" s="258">
        <f t="shared" si="183"/>
        <v>0</v>
      </c>
      <c r="BO261" s="258">
        <f t="shared" si="184"/>
        <v>1</v>
      </c>
      <c r="BP261" s="258">
        <f t="shared" si="185"/>
        <v>1</v>
      </c>
      <c r="BQ261" s="258">
        <f t="shared" si="186"/>
        <v>0</v>
      </c>
      <c r="BR261" s="258">
        <f t="shared" si="187"/>
        <v>1</v>
      </c>
      <c r="BS261" s="258">
        <f t="shared" si="188"/>
        <v>1</v>
      </c>
      <c r="BT261" s="258">
        <f t="shared" si="189"/>
        <v>0</v>
      </c>
      <c r="BU261" s="258">
        <f t="shared" si="190"/>
        <v>1</v>
      </c>
      <c r="BV261" s="258">
        <f t="shared" si="191"/>
        <v>1</v>
      </c>
      <c r="BW261" s="258">
        <f t="shared" si="192"/>
        <v>0</v>
      </c>
      <c r="BX261" s="258">
        <f t="shared" si="193"/>
        <v>1</v>
      </c>
      <c r="BY261" s="258">
        <f t="shared" si="194"/>
        <v>1</v>
      </c>
      <c r="BZ261" s="258">
        <f t="shared" si="195"/>
        <v>0</v>
      </c>
      <c r="CA261" s="258">
        <f t="shared" si="196"/>
        <v>1</v>
      </c>
      <c r="CB261" s="258">
        <f t="shared" si="197"/>
        <v>1</v>
      </c>
      <c r="CC261" s="258">
        <f t="shared" si="198"/>
        <v>0</v>
      </c>
      <c r="CD261" s="258">
        <f t="shared" si="199"/>
        <v>1</v>
      </c>
    </row>
    <row r="262" spans="1:82">
      <c r="A262" s="29" t="s">
        <v>4059</v>
      </c>
      <c r="B262" s="258">
        <v>97.701714285714289</v>
      </c>
      <c r="C262" s="259"/>
      <c r="D262" s="258" t="s">
        <v>4038</v>
      </c>
      <c r="E262" s="258"/>
      <c r="F262" s="258"/>
      <c r="G262" s="258">
        <v>254</v>
      </c>
      <c r="H262" s="414" t="s">
        <v>4060</v>
      </c>
      <c r="I262" s="273"/>
      <c r="J262" s="274" t="s">
        <v>4061</v>
      </c>
      <c r="K262" s="275" t="s">
        <v>3607</v>
      </c>
      <c r="L262" s="745" t="s">
        <v>3608</v>
      </c>
      <c r="M262" s="272">
        <v>35</v>
      </c>
      <c r="N262" s="508">
        <f t="shared" si="29"/>
        <v>143.41999999999999</v>
      </c>
      <c r="O262" s="510">
        <f t="shared" si="139"/>
        <v>5019.7</v>
      </c>
      <c r="P262" s="260">
        <f t="shared" si="140"/>
        <v>98.701714285714289</v>
      </c>
      <c r="Q262" s="261">
        <f t="shared" si="141"/>
        <v>20</v>
      </c>
      <c r="R262" s="261">
        <f t="shared" si="1"/>
        <v>0</v>
      </c>
      <c r="S262" s="262" t="s">
        <v>4041</v>
      </c>
      <c r="T262" s="262"/>
      <c r="U262" s="263">
        <f t="shared" si="142"/>
        <v>1.288</v>
      </c>
      <c r="V262" s="264">
        <f>IF(E262="SP",1,IF(D262="",ExtraMargeMateriaal,(1-VLOOKUP(D262,TabelAankoop[],4,FALSE))))</f>
        <v>0.97</v>
      </c>
      <c r="W262" s="265">
        <f t="shared" si="143"/>
        <v>0.6885</v>
      </c>
      <c r="X262" s="266">
        <f t="shared" si="144"/>
        <v>1</v>
      </c>
      <c r="Y262" s="267">
        <f t="shared" si="145"/>
        <v>1.46</v>
      </c>
      <c r="Z262" s="267">
        <f t="shared" si="146"/>
        <v>1.1599999999999999</v>
      </c>
      <c r="AA262" s="268">
        <f t="shared" si="147"/>
        <v>5019.7</v>
      </c>
      <c r="AB262" s="456">
        <f t="shared" si="148"/>
        <v>3350.92</v>
      </c>
      <c r="AC262" s="457">
        <f t="shared" si="149"/>
        <v>4315.99</v>
      </c>
      <c r="AD262" s="456">
        <f t="shared" si="150"/>
        <v>703.65</v>
      </c>
      <c r="AE262" s="458">
        <f t="shared" si="151"/>
        <v>700</v>
      </c>
      <c r="AF262" s="457">
        <f t="shared" si="152"/>
        <v>11.666666666666666</v>
      </c>
      <c r="AG262" s="456">
        <f t="shared" si="153"/>
        <v>0</v>
      </c>
      <c r="AH262" s="457">
        <f t="shared" si="154"/>
        <v>0</v>
      </c>
      <c r="AI262" s="268">
        <f t="shared" si="155"/>
        <v>95.740662857142851</v>
      </c>
      <c r="AJ262" s="269">
        <f t="shared" si="156"/>
        <v>123.31397376</v>
      </c>
      <c r="AK262" s="270">
        <f t="shared" si="157"/>
        <v>20.104199999999999</v>
      </c>
      <c r="AL262" s="415">
        <f t="shared" si="158"/>
        <v>0</v>
      </c>
      <c r="AM262" s="259" t="str">
        <f>IF(AP262="","",IFERROR(VLOOKUP(AP262,CODES!$A$3:$D$1348,4,FALSE),"X"))&amp;IF(AQ262="","",IFERROR(VLOOKUP(AQ262,CODES!$A$3:$D$1348,4,FALSE),"X"))&amp;IF(AR262="","",IFERROR(VLOOKUP(AR262,CODES!$A$3:$D$1348,4,FALSE),"X"))&amp;IF(AS262="","",IFERROR(VLOOKUP(AS262,CODES!$A$3:$D$1348,4,FALSE),"X"))&amp;IF(AT262="","",IFERROR(VLOOKUP(AT262,CODES!$A$3:$D$1348,4,FALSE),"X"))&amp;IF(AU262="","",IFERROR(VLOOKUP(AU262,CODES!$A$3:$D$1348,4,FALSE),"X"))&amp;IF(AV262="","",IFERROR(VLOOKUP(AV262,CODES!$A$3:$D$1348,4,FALSE),"X"))&amp;IF(AW262="","",IFERROR(VLOOKUP(AW262,CODES!$A$3:$D$1348,4,FALSE),"X"))&amp;IF(AX262="","",IFERROR(VLOOKUP(AX262,CODES!$A$3:$D$1348,4,FALSE),"X"))&amp;IF(AY262="","",IFERROR(VLOOKUP(AY262,CODES!$A$3:$D$1348,4,FALSE),"X"))</f>
        <v>20</v>
      </c>
      <c r="AN262" s="258">
        <f>SUM(IFERROR(VLOOKUP(AP262,CODES!$A$3:$D$1348,4,FALSE)*BC262,0),IFERROR(VLOOKUP(AQ262,CODES!$A$3:$D$1348,4,FALSE)*BF262,0),IFERROR(VLOOKUP(AR262,CODES!$A$3:$D$1348,4,FALSE)*BI262,0),IFERROR(VLOOKUP(AS262,CODES!$A$3:$D$1348,4,FALSE)*BL262,0),IFERROR(VLOOKUP(AT262,CODES!$A$3:$D$1348,4,FALSE)*BO262,0),IFERROR(VLOOKUP(AU262,CODES!$A$3:$D$1348,4,FALSE)*BR262,0),IFERROR(VLOOKUP(AV262,CODES!$A$3:$D$1348,4,FALSE)*BU262,0),IFERROR(VLOOKUP(AW262,CODES!$A$3:$D$1348,4,FALSE)*BX262,0),IFERROR(VLOOKUP(AX262,CODES!$A$3:$D$1348,4,FALSE)*CA262,0),IFERROR(VLOOKUP(AY262,CODES!$A$3:$D$1348,4,FALSE)*CD262,0))</f>
        <v>20</v>
      </c>
      <c r="AO262" s="258">
        <f>SUM(IFERROR(VLOOKUP(AP262,CODES!$A$3:$D$1348,3,FALSE)*BC262,0),IFERROR(VLOOKUP(AQ262,CODES!$A$3:$D$1348,3,FALSE)*BF262,0),IFERROR(VLOOKUP(AR262,CODES!$A$3:$D$1348,3,FALSE)*BI262,0),IFERROR(VLOOKUP(AS262,CODES!$A$3:$D$1348,3,FALSE)*BL262,0),IFERROR(VLOOKUP(AT262,CODES!$A$3:$D$1348,3,FALSE)*BO262,0),IFERROR(VLOOKUP(AU262,CODES!$A$3:$D$1348,3,FALSE)*BR262,0),IFERROR(VLOOKUP(AV262,CODES!$A$3:$D$1348,3,FALSE)*BU262,0),IFERROR(VLOOKUP(AW262,CODES!$A$3:$D$1348,3,FALSE)*BX262,0),IFERROR(VLOOKUP(AX262,CODES!$A$3:$D$1348,3,FALSE)*CA262,0),IFERROR(VLOOKUP(AY262,CODES!$A$3:$D$1348,3,FALSE)*CD262,0))+B262</f>
        <v>98.701714285714289</v>
      </c>
      <c r="AP262" s="271" t="str">
        <f t="shared" si="159"/>
        <v>BS</v>
      </c>
      <c r="AQ262" s="271" t="str">
        <f t="shared" si="160"/>
        <v/>
      </c>
      <c r="AR262" s="271" t="str">
        <f t="shared" si="161"/>
        <v/>
      </c>
      <c r="AS262" s="271" t="str">
        <f t="shared" si="162"/>
        <v/>
      </c>
      <c r="AT262" s="271" t="str">
        <f t="shared" si="163"/>
        <v/>
      </c>
      <c r="AU262" s="271" t="str">
        <f t="shared" si="164"/>
        <v/>
      </c>
      <c r="AV262" s="271" t="str">
        <f t="shared" si="165"/>
        <v/>
      </c>
      <c r="AW262" s="271" t="str">
        <f t="shared" si="166"/>
        <v/>
      </c>
      <c r="AX262" s="271" t="str">
        <f t="shared" si="167"/>
        <v/>
      </c>
      <c r="AY262" s="271" t="str">
        <f t="shared" si="168"/>
        <v/>
      </c>
      <c r="AZ262" s="258">
        <f t="shared" si="169"/>
        <v>2</v>
      </c>
      <c r="BA262" s="258">
        <f t="shared" si="170"/>
        <v>3</v>
      </c>
      <c r="BB262" s="258">
        <f t="shared" si="171"/>
        <v>0</v>
      </c>
      <c r="BC262" s="258">
        <f t="shared" si="172"/>
        <v>1</v>
      </c>
      <c r="BD262" s="258">
        <f t="shared" si="173"/>
        <v>3</v>
      </c>
      <c r="BE262" s="258">
        <f t="shared" si="174"/>
        <v>0</v>
      </c>
      <c r="BF262" s="258">
        <f t="shared" si="175"/>
        <v>1</v>
      </c>
      <c r="BG262" s="258">
        <f t="shared" si="176"/>
        <v>3</v>
      </c>
      <c r="BH262" s="258">
        <f t="shared" si="177"/>
        <v>0</v>
      </c>
      <c r="BI262" s="258">
        <f t="shared" si="178"/>
        <v>1</v>
      </c>
      <c r="BJ262" s="258">
        <f t="shared" si="179"/>
        <v>3</v>
      </c>
      <c r="BK262" s="258">
        <f t="shared" si="180"/>
        <v>0</v>
      </c>
      <c r="BL262" s="258">
        <f t="shared" si="181"/>
        <v>1</v>
      </c>
      <c r="BM262" s="258">
        <f t="shared" si="182"/>
        <v>3</v>
      </c>
      <c r="BN262" s="258">
        <f t="shared" si="183"/>
        <v>0</v>
      </c>
      <c r="BO262" s="258">
        <f t="shared" si="184"/>
        <v>1</v>
      </c>
      <c r="BP262" s="258">
        <f t="shared" si="185"/>
        <v>3</v>
      </c>
      <c r="BQ262" s="258">
        <f t="shared" si="186"/>
        <v>0</v>
      </c>
      <c r="BR262" s="258">
        <f t="shared" si="187"/>
        <v>1</v>
      </c>
      <c r="BS262" s="258">
        <f t="shared" si="188"/>
        <v>3</v>
      </c>
      <c r="BT262" s="258">
        <f t="shared" si="189"/>
        <v>0</v>
      </c>
      <c r="BU262" s="258">
        <f t="shared" si="190"/>
        <v>1</v>
      </c>
      <c r="BV262" s="258">
        <f t="shared" si="191"/>
        <v>3</v>
      </c>
      <c r="BW262" s="258">
        <f t="shared" si="192"/>
        <v>0</v>
      </c>
      <c r="BX262" s="258">
        <f t="shared" si="193"/>
        <v>1</v>
      </c>
      <c r="BY262" s="258">
        <f t="shared" si="194"/>
        <v>3</v>
      </c>
      <c r="BZ262" s="258">
        <f t="shared" si="195"/>
        <v>0</v>
      </c>
      <c r="CA262" s="258">
        <f t="shared" si="196"/>
        <v>1</v>
      </c>
      <c r="CB262" s="258">
        <f t="shared" si="197"/>
        <v>3</v>
      </c>
      <c r="CC262" s="258">
        <f t="shared" si="198"/>
        <v>0</v>
      </c>
      <c r="CD262" s="258">
        <f t="shared" si="199"/>
        <v>1</v>
      </c>
    </row>
    <row r="263" spans="1:82">
      <c r="A263" s="29" t="s">
        <v>4059</v>
      </c>
      <c r="B263" s="258">
        <v>78.55191011235955</v>
      </c>
      <c r="C263" s="259"/>
      <c r="D263" s="258" t="s">
        <v>4038</v>
      </c>
      <c r="E263" s="258"/>
      <c r="F263" s="258"/>
      <c r="G263" s="258">
        <v>255</v>
      </c>
      <c r="H263" s="414" t="s">
        <v>4062</v>
      </c>
      <c r="I263" s="273"/>
      <c r="J263" s="274" t="s">
        <v>4063</v>
      </c>
      <c r="K263" s="275" t="s">
        <v>3607</v>
      </c>
      <c r="L263" s="745" t="s">
        <v>3608</v>
      </c>
      <c r="M263" s="272">
        <v>89</v>
      </c>
      <c r="N263" s="508">
        <f t="shared" si="29"/>
        <v>119.49</v>
      </c>
      <c r="O263" s="510">
        <f t="shared" si="139"/>
        <v>10634.609999999999</v>
      </c>
      <c r="P263" s="260">
        <f t="shared" si="140"/>
        <v>79.55191011235955</v>
      </c>
      <c r="Q263" s="261">
        <f t="shared" si="141"/>
        <v>20</v>
      </c>
      <c r="R263" s="261">
        <f t="shared" si="1"/>
        <v>0</v>
      </c>
      <c r="S263" s="262" t="s">
        <v>4041</v>
      </c>
      <c r="T263" s="262"/>
      <c r="U263" s="263">
        <f t="shared" si="142"/>
        <v>1.288</v>
      </c>
      <c r="V263" s="264">
        <f>IF(E263="SP",1,IF(D263="",ExtraMargeMateriaal,(1-VLOOKUP(D263,TabelAankoop[],4,FALSE))))</f>
        <v>0.97</v>
      </c>
      <c r="W263" s="265">
        <f t="shared" si="143"/>
        <v>0.6885</v>
      </c>
      <c r="X263" s="266">
        <f t="shared" si="144"/>
        <v>1</v>
      </c>
      <c r="Y263" s="267">
        <f t="shared" si="145"/>
        <v>1.46</v>
      </c>
      <c r="Z263" s="267">
        <f t="shared" si="146"/>
        <v>1.1599999999999999</v>
      </c>
      <c r="AA263" s="268">
        <f t="shared" si="147"/>
        <v>10634.61</v>
      </c>
      <c r="AB263" s="456">
        <f t="shared" si="148"/>
        <v>6867.72</v>
      </c>
      <c r="AC263" s="457">
        <f t="shared" si="149"/>
        <v>8845.6200000000008</v>
      </c>
      <c r="AD263" s="456">
        <f t="shared" si="150"/>
        <v>1789.27</v>
      </c>
      <c r="AE263" s="458">
        <f t="shared" si="151"/>
        <v>1780</v>
      </c>
      <c r="AF263" s="457">
        <f t="shared" si="152"/>
        <v>29.666666666666668</v>
      </c>
      <c r="AG263" s="456">
        <f t="shared" si="153"/>
        <v>0</v>
      </c>
      <c r="AH263" s="457">
        <f t="shared" si="154"/>
        <v>0</v>
      </c>
      <c r="AI263" s="268">
        <f t="shared" si="155"/>
        <v>77.165352808988757</v>
      </c>
      <c r="AJ263" s="269">
        <f t="shared" si="156"/>
        <v>99.388974417977522</v>
      </c>
      <c r="AK263" s="270">
        <f t="shared" si="157"/>
        <v>20.104199999999999</v>
      </c>
      <c r="AL263" s="415">
        <f t="shared" si="158"/>
        <v>0</v>
      </c>
      <c r="AM263" s="259" t="str">
        <f>IF(AP263="","",IFERROR(VLOOKUP(AP263,CODES!$A$3:$D$1348,4,FALSE),"X"))&amp;IF(AQ263="","",IFERROR(VLOOKUP(AQ263,CODES!$A$3:$D$1348,4,FALSE),"X"))&amp;IF(AR263="","",IFERROR(VLOOKUP(AR263,CODES!$A$3:$D$1348,4,FALSE),"X"))&amp;IF(AS263="","",IFERROR(VLOOKUP(AS263,CODES!$A$3:$D$1348,4,FALSE),"X"))&amp;IF(AT263="","",IFERROR(VLOOKUP(AT263,CODES!$A$3:$D$1348,4,FALSE),"X"))&amp;IF(AU263="","",IFERROR(VLOOKUP(AU263,CODES!$A$3:$D$1348,4,FALSE),"X"))&amp;IF(AV263="","",IFERROR(VLOOKUP(AV263,CODES!$A$3:$D$1348,4,FALSE),"X"))&amp;IF(AW263="","",IFERROR(VLOOKUP(AW263,CODES!$A$3:$D$1348,4,FALSE),"X"))&amp;IF(AX263="","",IFERROR(VLOOKUP(AX263,CODES!$A$3:$D$1348,4,FALSE),"X"))&amp;IF(AY263="","",IFERROR(VLOOKUP(AY263,CODES!$A$3:$D$1348,4,FALSE),"X"))</f>
        <v>20</v>
      </c>
      <c r="AN263" s="258">
        <f>SUM(IFERROR(VLOOKUP(AP263,CODES!$A$3:$D$1348,4,FALSE)*BC263,0),IFERROR(VLOOKUP(AQ263,CODES!$A$3:$D$1348,4,FALSE)*BF263,0),IFERROR(VLOOKUP(AR263,CODES!$A$3:$D$1348,4,FALSE)*BI263,0),IFERROR(VLOOKUP(AS263,CODES!$A$3:$D$1348,4,FALSE)*BL263,0),IFERROR(VLOOKUP(AT263,CODES!$A$3:$D$1348,4,FALSE)*BO263,0),IFERROR(VLOOKUP(AU263,CODES!$A$3:$D$1348,4,FALSE)*BR263,0),IFERROR(VLOOKUP(AV263,CODES!$A$3:$D$1348,4,FALSE)*BU263,0),IFERROR(VLOOKUP(AW263,CODES!$A$3:$D$1348,4,FALSE)*BX263,0),IFERROR(VLOOKUP(AX263,CODES!$A$3:$D$1348,4,FALSE)*CA263,0),IFERROR(VLOOKUP(AY263,CODES!$A$3:$D$1348,4,FALSE)*CD263,0))</f>
        <v>20</v>
      </c>
      <c r="AO263" s="258">
        <f>SUM(IFERROR(VLOOKUP(AP263,CODES!$A$3:$D$1348,3,FALSE)*BC263,0),IFERROR(VLOOKUP(AQ263,CODES!$A$3:$D$1348,3,FALSE)*BF263,0),IFERROR(VLOOKUP(AR263,CODES!$A$3:$D$1348,3,FALSE)*BI263,0),IFERROR(VLOOKUP(AS263,CODES!$A$3:$D$1348,3,FALSE)*BL263,0),IFERROR(VLOOKUP(AT263,CODES!$A$3:$D$1348,3,FALSE)*BO263,0),IFERROR(VLOOKUP(AU263,CODES!$A$3:$D$1348,3,FALSE)*BR263,0),IFERROR(VLOOKUP(AV263,CODES!$A$3:$D$1348,3,FALSE)*BU263,0),IFERROR(VLOOKUP(AW263,CODES!$A$3:$D$1348,3,FALSE)*BX263,0),IFERROR(VLOOKUP(AX263,CODES!$A$3:$D$1348,3,FALSE)*CA263,0),IFERROR(VLOOKUP(AY263,CODES!$A$3:$D$1348,3,FALSE)*CD263,0))+B263</f>
        <v>79.55191011235955</v>
      </c>
      <c r="AP263" s="271" t="str">
        <f t="shared" si="159"/>
        <v>BS</v>
      </c>
      <c r="AQ263" s="271" t="str">
        <f t="shared" si="160"/>
        <v/>
      </c>
      <c r="AR263" s="271" t="str">
        <f t="shared" si="161"/>
        <v/>
      </c>
      <c r="AS263" s="271" t="str">
        <f t="shared" si="162"/>
        <v/>
      </c>
      <c r="AT263" s="271" t="str">
        <f t="shared" si="163"/>
        <v/>
      </c>
      <c r="AU263" s="271" t="str">
        <f t="shared" si="164"/>
        <v/>
      </c>
      <c r="AV263" s="271" t="str">
        <f t="shared" si="165"/>
        <v/>
      </c>
      <c r="AW263" s="271" t="str">
        <f t="shared" si="166"/>
        <v/>
      </c>
      <c r="AX263" s="271" t="str">
        <f t="shared" si="167"/>
        <v/>
      </c>
      <c r="AY263" s="271" t="str">
        <f t="shared" si="168"/>
        <v/>
      </c>
      <c r="AZ263" s="258">
        <f t="shared" si="169"/>
        <v>2</v>
      </c>
      <c r="BA263" s="258">
        <f t="shared" si="170"/>
        <v>3</v>
      </c>
      <c r="BB263" s="258">
        <f t="shared" si="171"/>
        <v>0</v>
      </c>
      <c r="BC263" s="258">
        <f t="shared" si="172"/>
        <v>1</v>
      </c>
      <c r="BD263" s="258">
        <f t="shared" si="173"/>
        <v>3</v>
      </c>
      <c r="BE263" s="258">
        <f t="shared" si="174"/>
        <v>0</v>
      </c>
      <c r="BF263" s="258">
        <f t="shared" si="175"/>
        <v>1</v>
      </c>
      <c r="BG263" s="258">
        <f t="shared" si="176"/>
        <v>3</v>
      </c>
      <c r="BH263" s="258">
        <f t="shared" si="177"/>
        <v>0</v>
      </c>
      <c r="BI263" s="258">
        <f t="shared" si="178"/>
        <v>1</v>
      </c>
      <c r="BJ263" s="258">
        <f t="shared" si="179"/>
        <v>3</v>
      </c>
      <c r="BK263" s="258">
        <f t="shared" si="180"/>
        <v>0</v>
      </c>
      <c r="BL263" s="258">
        <f t="shared" si="181"/>
        <v>1</v>
      </c>
      <c r="BM263" s="258">
        <f t="shared" si="182"/>
        <v>3</v>
      </c>
      <c r="BN263" s="258">
        <f t="shared" si="183"/>
        <v>0</v>
      </c>
      <c r="BO263" s="258">
        <f t="shared" si="184"/>
        <v>1</v>
      </c>
      <c r="BP263" s="258">
        <f t="shared" si="185"/>
        <v>3</v>
      </c>
      <c r="BQ263" s="258">
        <f t="shared" si="186"/>
        <v>0</v>
      </c>
      <c r="BR263" s="258">
        <f t="shared" si="187"/>
        <v>1</v>
      </c>
      <c r="BS263" s="258">
        <f t="shared" si="188"/>
        <v>3</v>
      </c>
      <c r="BT263" s="258">
        <f t="shared" si="189"/>
        <v>0</v>
      </c>
      <c r="BU263" s="258">
        <f t="shared" si="190"/>
        <v>1</v>
      </c>
      <c r="BV263" s="258">
        <f t="shared" si="191"/>
        <v>3</v>
      </c>
      <c r="BW263" s="258">
        <f t="shared" si="192"/>
        <v>0</v>
      </c>
      <c r="BX263" s="258">
        <f t="shared" si="193"/>
        <v>1</v>
      </c>
      <c r="BY263" s="258">
        <f t="shared" si="194"/>
        <v>3</v>
      </c>
      <c r="BZ263" s="258">
        <f t="shared" si="195"/>
        <v>0</v>
      </c>
      <c r="CA263" s="258">
        <f t="shared" si="196"/>
        <v>1</v>
      </c>
      <c r="CB263" s="258">
        <f t="shared" si="197"/>
        <v>3</v>
      </c>
      <c r="CC263" s="258">
        <f t="shared" si="198"/>
        <v>0</v>
      </c>
      <c r="CD263" s="258">
        <f t="shared" si="199"/>
        <v>1</v>
      </c>
    </row>
    <row r="264" spans="1:82">
      <c r="A264" s="38" t="s">
        <v>4064</v>
      </c>
      <c r="B264" s="258">
        <v>32</v>
      </c>
      <c r="C264" s="259"/>
      <c r="D264" s="258" t="s">
        <v>4038</v>
      </c>
      <c r="E264" s="258"/>
      <c r="F264" s="258"/>
      <c r="G264" s="258">
        <v>256</v>
      </c>
      <c r="H264" s="414" t="s">
        <v>4065</v>
      </c>
      <c r="I264" s="273"/>
      <c r="J264" s="274" t="s">
        <v>4066</v>
      </c>
      <c r="K264" s="275" t="s">
        <v>3607</v>
      </c>
      <c r="L264" s="745" t="s">
        <v>3608</v>
      </c>
      <c r="M264" s="272">
        <v>6</v>
      </c>
      <c r="N264" s="508">
        <f t="shared" si="29"/>
        <v>86.46</v>
      </c>
      <c r="O264" s="510">
        <f t="shared" si="139"/>
        <v>518.76</v>
      </c>
      <c r="P264" s="260">
        <f t="shared" si="140"/>
        <v>33</v>
      </c>
      <c r="Q264" s="261">
        <f t="shared" si="141"/>
        <v>45</v>
      </c>
      <c r="R264" s="261">
        <f t="shared" si="1"/>
        <v>0</v>
      </c>
      <c r="S264" s="262" t="s">
        <v>4041</v>
      </c>
      <c r="T264" s="262"/>
      <c r="U264" s="263">
        <f t="shared" si="142"/>
        <v>1.288</v>
      </c>
      <c r="V264" s="264">
        <f>IF(E264="SP",1,IF(D264="",ExtraMargeMateriaal,(1-VLOOKUP(D264,TabelAankoop[],4,FALSE))))</f>
        <v>0.97</v>
      </c>
      <c r="W264" s="265">
        <f t="shared" si="143"/>
        <v>0.6885</v>
      </c>
      <c r="X264" s="266">
        <f t="shared" si="144"/>
        <v>1</v>
      </c>
      <c r="Y264" s="267">
        <f t="shared" si="145"/>
        <v>1.46</v>
      </c>
      <c r="Z264" s="267">
        <f t="shared" si="146"/>
        <v>1.1599999999999999</v>
      </c>
      <c r="AA264" s="268">
        <f t="shared" si="147"/>
        <v>518.76</v>
      </c>
      <c r="AB264" s="456">
        <f t="shared" si="148"/>
        <v>192.06</v>
      </c>
      <c r="AC264" s="457">
        <f t="shared" si="149"/>
        <v>247.37</v>
      </c>
      <c r="AD264" s="456">
        <f t="shared" si="150"/>
        <v>271.41000000000003</v>
      </c>
      <c r="AE264" s="458">
        <f t="shared" si="151"/>
        <v>270</v>
      </c>
      <c r="AF264" s="457">
        <f t="shared" si="152"/>
        <v>4.5</v>
      </c>
      <c r="AG264" s="456">
        <f t="shared" si="153"/>
        <v>0</v>
      </c>
      <c r="AH264" s="457">
        <f t="shared" si="154"/>
        <v>0</v>
      </c>
      <c r="AI264" s="268">
        <f t="shared" si="155"/>
        <v>32.01</v>
      </c>
      <c r="AJ264" s="269">
        <f t="shared" si="156"/>
        <v>41.228879999999997</v>
      </c>
      <c r="AK264" s="270">
        <f t="shared" si="157"/>
        <v>45.234450000000002</v>
      </c>
      <c r="AL264" s="415">
        <f t="shared" si="158"/>
        <v>0</v>
      </c>
      <c r="AM264" s="259" t="str">
        <f>IF(AP264="","",IFERROR(VLOOKUP(AP264,CODES!$A$3:$D$1348,4,FALSE),"X"))&amp;IF(AQ264="","",IFERROR(VLOOKUP(AQ264,CODES!$A$3:$D$1348,4,FALSE),"X"))&amp;IF(AR264="","",IFERROR(VLOOKUP(AR264,CODES!$A$3:$D$1348,4,FALSE),"X"))&amp;IF(AS264="","",IFERROR(VLOOKUP(AS264,CODES!$A$3:$D$1348,4,FALSE),"X"))&amp;IF(AT264="","",IFERROR(VLOOKUP(AT264,CODES!$A$3:$D$1348,4,FALSE),"X"))&amp;IF(AU264="","",IFERROR(VLOOKUP(AU264,CODES!$A$3:$D$1348,4,FALSE),"X"))&amp;IF(AV264="","",IFERROR(VLOOKUP(AV264,CODES!$A$3:$D$1348,4,FALSE),"X"))&amp;IF(AW264="","",IFERROR(VLOOKUP(AW264,CODES!$A$3:$D$1348,4,FALSE),"X"))&amp;IF(AX264="","",IFERROR(VLOOKUP(AX264,CODES!$A$3:$D$1348,4,FALSE),"X"))&amp;IF(AY264="","",IFERROR(VLOOKUP(AY264,CODES!$A$3:$D$1348,4,FALSE),"X"))</f>
        <v>45</v>
      </c>
      <c r="AN264" s="258">
        <f>SUM(IFERROR(VLOOKUP(AP264,CODES!$A$3:$D$1348,4,FALSE)*BC264,0),IFERROR(VLOOKUP(AQ264,CODES!$A$3:$D$1348,4,FALSE)*BF264,0),IFERROR(VLOOKUP(AR264,CODES!$A$3:$D$1348,4,FALSE)*BI264,0),IFERROR(VLOOKUP(AS264,CODES!$A$3:$D$1348,4,FALSE)*BL264,0),IFERROR(VLOOKUP(AT264,CODES!$A$3:$D$1348,4,FALSE)*BO264,0),IFERROR(VLOOKUP(AU264,CODES!$A$3:$D$1348,4,FALSE)*BR264,0),IFERROR(VLOOKUP(AV264,CODES!$A$3:$D$1348,4,FALSE)*BU264,0),IFERROR(VLOOKUP(AW264,CODES!$A$3:$D$1348,4,FALSE)*BX264,0),IFERROR(VLOOKUP(AX264,CODES!$A$3:$D$1348,4,FALSE)*CA264,0),IFERROR(VLOOKUP(AY264,CODES!$A$3:$D$1348,4,FALSE)*CD264,0))</f>
        <v>45</v>
      </c>
      <c r="AO264" s="258">
        <f>SUM(IFERROR(VLOOKUP(AP264,CODES!$A$3:$D$1348,3,FALSE)*BC264,0),IFERROR(VLOOKUP(AQ264,CODES!$A$3:$D$1348,3,FALSE)*BF264,0),IFERROR(VLOOKUP(AR264,CODES!$A$3:$D$1348,3,FALSE)*BI264,0),IFERROR(VLOOKUP(AS264,CODES!$A$3:$D$1348,3,FALSE)*BL264,0),IFERROR(VLOOKUP(AT264,CODES!$A$3:$D$1348,3,FALSE)*BO264,0),IFERROR(VLOOKUP(AU264,CODES!$A$3:$D$1348,3,FALSE)*BR264,0),IFERROR(VLOOKUP(AV264,CODES!$A$3:$D$1348,3,FALSE)*BU264,0),IFERROR(VLOOKUP(AW264,CODES!$A$3:$D$1348,3,FALSE)*BX264,0),IFERROR(VLOOKUP(AX264,CODES!$A$3:$D$1348,3,FALSE)*CA264,0),IFERROR(VLOOKUP(AY264,CODES!$A$3:$D$1348,3,FALSE)*CD264,0))+B264</f>
        <v>33</v>
      </c>
      <c r="AP264" s="271" t="str">
        <f t="shared" si="159"/>
        <v>BM</v>
      </c>
      <c r="AQ264" s="271" t="str">
        <f t="shared" si="160"/>
        <v/>
      </c>
      <c r="AR264" s="271" t="str">
        <f t="shared" si="161"/>
        <v/>
      </c>
      <c r="AS264" s="271" t="str">
        <f t="shared" si="162"/>
        <v/>
      </c>
      <c r="AT264" s="271" t="str">
        <f t="shared" si="163"/>
        <v/>
      </c>
      <c r="AU264" s="271" t="str">
        <f t="shared" si="164"/>
        <v/>
      </c>
      <c r="AV264" s="271" t="str">
        <f t="shared" si="165"/>
        <v/>
      </c>
      <c r="AW264" s="271" t="str">
        <f t="shared" si="166"/>
        <v/>
      </c>
      <c r="AX264" s="271" t="str">
        <f t="shared" si="167"/>
        <v/>
      </c>
      <c r="AY264" s="271" t="str">
        <f t="shared" si="168"/>
        <v/>
      </c>
      <c r="AZ264" s="258">
        <f t="shared" si="169"/>
        <v>2</v>
      </c>
      <c r="BA264" s="258">
        <f t="shared" si="170"/>
        <v>3</v>
      </c>
      <c r="BB264" s="258">
        <f t="shared" si="171"/>
        <v>0</v>
      </c>
      <c r="BC264" s="258">
        <f t="shared" si="172"/>
        <v>1</v>
      </c>
      <c r="BD264" s="258">
        <f t="shared" si="173"/>
        <v>3</v>
      </c>
      <c r="BE264" s="258">
        <f t="shared" si="174"/>
        <v>0</v>
      </c>
      <c r="BF264" s="258">
        <f t="shared" si="175"/>
        <v>1</v>
      </c>
      <c r="BG264" s="258">
        <f t="shared" si="176"/>
        <v>3</v>
      </c>
      <c r="BH264" s="258">
        <f t="shared" si="177"/>
        <v>0</v>
      </c>
      <c r="BI264" s="258">
        <f t="shared" si="178"/>
        <v>1</v>
      </c>
      <c r="BJ264" s="258">
        <f t="shared" si="179"/>
        <v>3</v>
      </c>
      <c r="BK264" s="258">
        <f t="shared" si="180"/>
        <v>0</v>
      </c>
      <c r="BL264" s="258">
        <f t="shared" si="181"/>
        <v>1</v>
      </c>
      <c r="BM264" s="258">
        <f t="shared" si="182"/>
        <v>3</v>
      </c>
      <c r="BN264" s="258">
        <f t="shared" si="183"/>
        <v>0</v>
      </c>
      <c r="BO264" s="258">
        <f t="shared" si="184"/>
        <v>1</v>
      </c>
      <c r="BP264" s="258">
        <f t="shared" si="185"/>
        <v>3</v>
      </c>
      <c r="BQ264" s="258">
        <f t="shared" si="186"/>
        <v>0</v>
      </c>
      <c r="BR264" s="258">
        <f t="shared" si="187"/>
        <v>1</v>
      </c>
      <c r="BS264" s="258">
        <f t="shared" si="188"/>
        <v>3</v>
      </c>
      <c r="BT264" s="258">
        <f t="shared" si="189"/>
        <v>0</v>
      </c>
      <c r="BU264" s="258">
        <f t="shared" si="190"/>
        <v>1</v>
      </c>
      <c r="BV264" s="258">
        <f t="shared" si="191"/>
        <v>3</v>
      </c>
      <c r="BW264" s="258">
        <f t="shared" si="192"/>
        <v>0</v>
      </c>
      <c r="BX264" s="258">
        <f t="shared" si="193"/>
        <v>1</v>
      </c>
      <c r="BY264" s="258">
        <f t="shared" si="194"/>
        <v>3</v>
      </c>
      <c r="BZ264" s="258">
        <f t="shared" si="195"/>
        <v>0</v>
      </c>
      <c r="CA264" s="258">
        <f t="shared" si="196"/>
        <v>1</v>
      </c>
      <c r="CB264" s="258">
        <f t="shared" si="197"/>
        <v>3</v>
      </c>
      <c r="CC264" s="258">
        <f t="shared" si="198"/>
        <v>0</v>
      </c>
      <c r="CD264" s="258">
        <f t="shared" si="199"/>
        <v>1</v>
      </c>
    </row>
    <row r="265" spans="1:82">
      <c r="A265" s="258"/>
      <c r="B265" s="258"/>
      <c r="C265" s="259"/>
      <c r="D265" s="258"/>
      <c r="E265" s="258"/>
      <c r="F265" s="258"/>
      <c r="G265" s="258">
        <v>257</v>
      </c>
      <c r="H265" s="743" t="s">
        <v>4067</v>
      </c>
      <c r="I265" s="744"/>
      <c r="J265" s="739" t="s">
        <v>4068</v>
      </c>
      <c r="K265" s="745"/>
      <c r="L265" s="745"/>
      <c r="M265" s="272"/>
      <c r="N265" s="508">
        <f t="shared" si="29"/>
        <v>0</v>
      </c>
      <c r="O265" s="510">
        <f t="shared" si="139"/>
        <v>0</v>
      </c>
      <c r="P265" s="260">
        <f t="shared" si="140"/>
        <v>0</v>
      </c>
      <c r="Q265" s="261">
        <f t="shared" si="141"/>
        <v>0</v>
      </c>
      <c r="R265" s="261">
        <f t="shared" si="1"/>
        <v>0</v>
      </c>
      <c r="S265" s="262"/>
      <c r="T265" s="262"/>
      <c r="U265" s="263">
        <f t="shared" si="142"/>
        <v>1.288</v>
      </c>
      <c r="V265" s="264">
        <f>IF(E265="SP",1,IF(D265="",ExtraMargeMateriaal,(1-VLOOKUP(D265,TabelAankoop[],4,FALSE))))</f>
        <v>1</v>
      </c>
      <c r="W265" s="265">
        <f t="shared" si="143"/>
        <v>0.6885</v>
      </c>
      <c r="X265" s="266">
        <f t="shared" si="144"/>
        <v>1</v>
      </c>
      <c r="Y265" s="267">
        <f t="shared" si="145"/>
        <v>1.46</v>
      </c>
      <c r="Z265" s="267">
        <f t="shared" si="146"/>
        <v>1.1599999999999999</v>
      </c>
      <c r="AA265" s="268">
        <f t="shared" si="147"/>
        <v>0</v>
      </c>
      <c r="AB265" s="456">
        <f t="shared" si="148"/>
        <v>0</v>
      </c>
      <c r="AC265" s="457">
        <f t="shared" si="149"/>
        <v>0</v>
      </c>
      <c r="AD265" s="456">
        <f t="shared" si="150"/>
        <v>0</v>
      </c>
      <c r="AE265" s="458">
        <f t="shared" si="151"/>
        <v>0</v>
      </c>
      <c r="AF265" s="457">
        <f t="shared" si="152"/>
        <v>0</v>
      </c>
      <c r="AG265" s="456">
        <f t="shared" si="153"/>
        <v>0</v>
      </c>
      <c r="AH265" s="457">
        <f t="shared" si="154"/>
        <v>0</v>
      </c>
      <c r="AI265" s="268">
        <f t="shared" si="155"/>
        <v>0</v>
      </c>
      <c r="AJ265" s="269">
        <f t="shared" si="156"/>
        <v>0</v>
      </c>
      <c r="AK265" s="270">
        <f t="shared" si="157"/>
        <v>0</v>
      </c>
      <c r="AL265" s="415">
        <f t="shared" si="158"/>
        <v>0</v>
      </c>
      <c r="AM265" s="259" t="str">
        <f>IF(AP265="","",IFERROR(VLOOKUP(AP265,CODES!$A$3:$D$1348,4,FALSE),"X"))&amp;IF(AQ265="","",IFERROR(VLOOKUP(AQ265,CODES!$A$3:$D$1348,4,FALSE),"X"))&amp;IF(AR265="","",IFERROR(VLOOKUP(AR265,CODES!$A$3:$D$1348,4,FALSE),"X"))&amp;IF(AS265="","",IFERROR(VLOOKUP(AS265,CODES!$A$3:$D$1348,4,FALSE),"X"))&amp;IF(AT265="","",IFERROR(VLOOKUP(AT265,CODES!$A$3:$D$1348,4,FALSE),"X"))&amp;IF(AU265="","",IFERROR(VLOOKUP(AU265,CODES!$A$3:$D$1348,4,FALSE),"X"))&amp;IF(AV265="","",IFERROR(VLOOKUP(AV265,CODES!$A$3:$D$1348,4,FALSE),"X"))&amp;IF(AW265="","",IFERROR(VLOOKUP(AW265,CODES!$A$3:$D$1348,4,FALSE),"X"))&amp;IF(AX265="","",IFERROR(VLOOKUP(AX265,CODES!$A$3:$D$1348,4,FALSE),"X"))&amp;IF(AY265="","",IFERROR(VLOOKUP(AY265,CODES!$A$3:$D$1348,4,FALSE),"X"))</f>
        <v/>
      </c>
      <c r="AN265" s="258">
        <f>SUM(IFERROR(VLOOKUP(AP265,CODES!$A$3:$D$1348,4,FALSE)*BC265,0),IFERROR(VLOOKUP(AQ265,CODES!$A$3:$D$1348,4,FALSE)*BF265,0),IFERROR(VLOOKUP(AR265,CODES!$A$3:$D$1348,4,FALSE)*BI265,0),IFERROR(VLOOKUP(AS265,CODES!$A$3:$D$1348,4,FALSE)*BL265,0),IFERROR(VLOOKUP(AT265,CODES!$A$3:$D$1348,4,FALSE)*BO265,0),IFERROR(VLOOKUP(AU265,CODES!$A$3:$D$1348,4,FALSE)*BR265,0),IFERROR(VLOOKUP(AV265,CODES!$A$3:$D$1348,4,FALSE)*BU265,0),IFERROR(VLOOKUP(AW265,CODES!$A$3:$D$1348,4,FALSE)*BX265,0),IFERROR(VLOOKUP(AX265,CODES!$A$3:$D$1348,4,FALSE)*CA265,0),IFERROR(VLOOKUP(AY265,CODES!$A$3:$D$1348,4,FALSE)*CD265,0))</f>
        <v>0</v>
      </c>
      <c r="AO265" s="258">
        <f>SUM(IFERROR(VLOOKUP(AP265,CODES!$A$3:$D$1348,3,FALSE)*BC265,0),IFERROR(VLOOKUP(AQ265,CODES!$A$3:$D$1348,3,FALSE)*BF265,0),IFERROR(VLOOKUP(AR265,CODES!$A$3:$D$1348,3,FALSE)*BI265,0),IFERROR(VLOOKUP(AS265,CODES!$A$3:$D$1348,3,FALSE)*BL265,0),IFERROR(VLOOKUP(AT265,CODES!$A$3:$D$1348,3,FALSE)*BO265,0),IFERROR(VLOOKUP(AU265,CODES!$A$3:$D$1348,3,FALSE)*BR265,0),IFERROR(VLOOKUP(AV265,CODES!$A$3:$D$1348,3,FALSE)*BU265,0),IFERROR(VLOOKUP(AW265,CODES!$A$3:$D$1348,3,FALSE)*BX265,0),IFERROR(VLOOKUP(AX265,CODES!$A$3:$D$1348,3,FALSE)*CA265,0),IFERROR(VLOOKUP(AY265,CODES!$A$3:$D$1348,3,FALSE)*CD265,0))+B265</f>
        <v>0</v>
      </c>
      <c r="AP265" s="271" t="str">
        <f t="shared" si="159"/>
        <v/>
      </c>
      <c r="AQ265" s="271" t="str">
        <f t="shared" si="160"/>
        <v/>
      </c>
      <c r="AR265" s="271" t="str">
        <f t="shared" si="161"/>
        <v/>
      </c>
      <c r="AS265" s="271" t="str">
        <f t="shared" si="162"/>
        <v/>
      </c>
      <c r="AT265" s="271" t="str">
        <f t="shared" si="163"/>
        <v/>
      </c>
      <c r="AU265" s="271" t="str">
        <f t="shared" si="164"/>
        <v/>
      </c>
      <c r="AV265" s="271" t="str">
        <f t="shared" si="165"/>
        <v/>
      </c>
      <c r="AW265" s="271" t="str">
        <f t="shared" si="166"/>
        <v/>
      </c>
      <c r="AX265" s="271" t="str">
        <f t="shared" si="167"/>
        <v/>
      </c>
      <c r="AY265" s="271" t="str">
        <f t="shared" si="168"/>
        <v/>
      </c>
      <c r="AZ265" s="258">
        <f t="shared" si="169"/>
        <v>0</v>
      </c>
      <c r="BA265" s="258">
        <f t="shared" si="170"/>
        <v>1</v>
      </c>
      <c r="BB265" s="258">
        <f t="shared" si="171"/>
        <v>0</v>
      </c>
      <c r="BC265" s="258">
        <f t="shared" si="172"/>
        <v>1</v>
      </c>
      <c r="BD265" s="258">
        <f t="shared" si="173"/>
        <v>1</v>
      </c>
      <c r="BE265" s="258">
        <f t="shared" si="174"/>
        <v>0</v>
      </c>
      <c r="BF265" s="258">
        <f t="shared" si="175"/>
        <v>1</v>
      </c>
      <c r="BG265" s="258">
        <f t="shared" si="176"/>
        <v>1</v>
      </c>
      <c r="BH265" s="258">
        <f t="shared" si="177"/>
        <v>0</v>
      </c>
      <c r="BI265" s="258">
        <f t="shared" si="178"/>
        <v>1</v>
      </c>
      <c r="BJ265" s="258">
        <f t="shared" si="179"/>
        <v>1</v>
      </c>
      <c r="BK265" s="258">
        <f t="shared" si="180"/>
        <v>0</v>
      </c>
      <c r="BL265" s="258">
        <f t="shared" si="181"/>
        <v>1</v>
      </c>
      <c r="BM265" s="258">
        <f t="shared" si="182"/>
        <v>1</v>
      </c>
      <c r="BN265" s="258">
        <f t="shared" si="183"/>
        <v>0</v>
      </c>
      <c r="BO265" s="258">
        <f t="shared" si="184"/>
        <v>1</v>
      </c>
      <c r="BP265" s="258">
        <f t="shared" si="185"/>
        <v>1</v>
      </c>
      <c r="BQ265" s="258">
        <f t="shared" si="186"/>
        <v>0</v>
      </c>
      <c r="BR265" s="258">
        <f t="shared" si="187"/>
        <v>1</v>
      </c>
      <c r="BS265" s="258">
        <f t="shared" si="188"/>
        <v>1</v>
      </c>
      <c r="BT265" s="258">
        <f t="shared" si="189"/>
        <v>0</v>
      </c>
      <c r="BU265" s="258">
        <f t="shared" si="190"/>
        <v>1</v>
      </c>
      <c r="BV265" s="258">
        <f t="shared" si="191"/>
        <v>1</v>
      </c>
      <c r="BW265" s="258">
        <f t="shared" si="192"/>
        <v>0</v>
      </c>
      <c r="BX265" s="258">
        <f t="shared" si="193"/>
        <v>1</v>
      </c>
      <c r="BY265" s="258">
        <f t="shared" si="194"/>
        <v>1</v>
      </c>
      <c r="BZ265" s="258">
        <f t="shared" si="195"/>
        <v>0</v>
      </c>
      <c r="CA265" s="258">
        <f t="shared" si="196"/>
        <v>1</v>
      </c>
      <c r="CB265" s="258">
        <f t="shared" si="197"/>
        <v>1</v>
      </c>
      <c r="CC265" s="258">
        <f t="shared" si="198"/>
        <v>0</v>
      </c>
      <c r="CD265" s="258">
        <f t="shared" si="199"/>
        <v>1</v>
      </c>
    </row>
    <row r="266" spans="1:82">
      <c r="A266" s="258" t="s">
        <v>4069</v>
      </c>
      <c r="B266" s="258"/>
      <c r="C266" s="259"/>
      <c r="D266" s="258" t="s">
        <v>3508</v>
      </c>
      <c r="E266" s="258"/>
      <c r="F266" s="258"/>
      <c r="G266" s="258">
        <v>258</v>
      </c>
      <c r="H266" s="743" t="s">
        <v>4070</v>
      </c>
      <c r="I266" s="744"/>
      <c r="J266" s="739" t="s">
        <v>4027</v>
      </c>
      <c r="K266" s="745" t="s">
        <v>3491</v>
      </c>
      <c r="L266" s="745" t="s">
        <v>3492</v>
      </c>
      <c r="M266" s="272">
        <v>1</v>
      </c>
      <c r="N266" s="508">
        <f t="shared" si="29"/>
        <v>27478.51</v>
      </c>
      <c r="O266" s="510">
        <f t="shared" si="139"/>
        <v>27478.51</v>
      </c>
      <c r="P266" s="260">
        <f t="shared" si="140"/>
        <v>8966.1044000000002</v>
      </c>
      <c r="Q266" s="261">
        <f t="shared" si="141"/>
        <v>16651.8</v>
      </c>
      <c r="R266" s="261">
        <f t="shared" si="1"/>
        <v>0</v>
      </c>
      <c r="S266" s="262" t="s">
        <v>4041</v>
      </c>
      <c r="T266" s="721" t="s">
        <v>4071</v>
      </c>
      <c r="U266" s="263">
        <f t="shared" si="142"/>
        <v>1.288</v>
      </c>
      <c r="V266" s="264">
        <f>IF(E266="SP",1,IF(D266="",ExtraMargeMateriaal,(1-VLOOKUP(D266,TabelAankoop[],4,FALSE))))</f>
        <v>0.92999999999999994</v>
      </c>
      <c r="W266" s="265">
        <f t="shared" si="143"/>
        <v>0.6885</v>
      </c>
      <c r="X266" s="266">
        <f t="shared" si="144"/>
        <v>1</v>
      </c>
      <c r="Y266" s="267">
        <f t="shared" si="145"/>
        <v>1.46</v>
      </c>
      <c r="Z266" s="267">
        <f t="shared" si="146"/>
        <v>1.1599999999999999</v>
      </c>
      <c r="AA266" s="268">
        <f t="shared" si="147"/>
        <v>27478.51</v>
      </c>
      <c r="AB266" s="456">
        <f t="shared" si="148"/>
        <v>8338.48</v>
      </c>
      <c r="AC266" s="457">
        <f t="shared" si="149"/>
        <v>10739.96</v>
      </c>
      <c r="AD266" s="456">
        <f t="shared" si="150"/>
        <v>16738.560000000001</v>
      </c>
      <c r="AE266" s="458">
        <f t="shared" si="151"/>
        <v>16651.8</v>
      </c>
      <c r="AF266" s="457">
        <f t="shared" si="152"/>
        <v>277.52999999999997</v>
      </c>
      <c r="AG266" s="456">
        <f t="shared" si="153"/>
        <v>0</v>
      </c>
      <c r="AH266" s="457">
        <f t="shared" si="154"/>
        <v>0</v>
      </c>
      <c r="AI266" s="268">
        <f t="shared" si="155"/>
        <v>8338.4770919999992</v>
      </c>
      <c r="AJ266" s="269">
        <f t="shared" si="156"/>
        <v>10739.958494495999</v>
      </c>
      <c r="AK266" s="270">
        <f t="shared" si="157"/>
        <v>16738.555877999999</v>
      </c>
      <c r="AL266" s="415">
        <f t="shared" si="158"/>
        <v>0</v>
      </c>
      <c r="AM266" s="259" t="str">
        <f>IF(AP266="","",IFERROR(VLOOKUP(AP266,CODES!$A$3:$D$1348,4,FALSE),"X"))&amp;IF(AQ266="","",IFERROR(VLOOKUP(AQ266,CODES!$A$3:$D$1348,4,FALSE),"X"))&amp;IF(AR266="","",IFERROR(VLOOKUP(AR266,CODES!$A$3:$D$1348,4,FALSE),"X"))&amp;IF(AS266="","",IFERROR(VLOOKUP(AS266,CODES!$A$3:$D$1348,4,FALSE),"X"))&amp;IF(AT266="","",IFERROR(VLOOKUP(AT266,CODES!$A$3:$D$1348,4,FALSE),"X"))&amp;IF(AU266="","",IFERROR(VLOOKUP(AU266,CODES!$A$3:$D$1348,4,FALSE),"X"))&amp;IF(AV266="","",IFERROR(VLOOKUP(AV266,CODES!$A$3:$D$1348,4,FALSE),"X"))&amp;IF(AW266="","",IFERROR(VLOOKUP(AW266,CODES!$A$3:$D$1348,4,FALSE),"X"))&amp;IF(AX266="","",IFERROR(VLOOKUP(AX266,CODES!$A$3:$D$1348,4,FALSE),"X"))&amp;IF(AY266="","",IFERROR(VLOOKUP(AY266,CODES!$A$3:$D$1348,4,FALSE),"X"))</f>
        <v>1,21,510</v>
      </c>
      <c r="AN266" s="258">
        <f>SUM(IFERROR(VLOOKUP(AP266,CODES!$A$3:$D$1348,4,FALSE)*BC266,0),IFERROR(VLOOKUP(AQ266,CODES!$A$3:$D$1348,4,FALSE)*BF266,0),IFERROR(VLOOKUP(AR266,CODES!$A$3:$D$1348,4,FALSE)*BI266,0),IFERROR(VLOOKUP(AS266,CODES!$A$3:$D$1348,4,FALSE)*BL266,0),IFERROR(VLOOKUP(AT266,CODES!$A$3:$D$1348,4,FALSE)*BO266,0),IFERROR(VLOOKUP(AU266,CODES!$A$3:$D$1348,4,FALSE)*BR266,0),IFERROR(VLOOKUP(AV266,CODES!$A$3:$D$1348,4,FALSE)*BU266,0),IFERROR(VLOOKUP(AW266,CODES!$A$3:$D$1348,4,FALSE)*BX266,0),IFERROR(VLOOKUP(AX266,CODES!$A$3:$D$1348,4,FALSE)*CA266,0),IFERROR(VLOOKUP(AY266,CODES!$A$3:$D$1348,4,FALSE)*CD266,0))</f>
        <v>16651.8</v>
      </c>
      <c r="AO266" s="258">
        <f>SUM(IFERROR(VLOOKUP(AP266,CODES!$A$3:$D$1348,3,FALSE)*BC266,0),IFERROR(VLOOKUP(AQ266,CODES!$A$3:$D$1348,3,FALSE)*BF266,0),IFERROR(VLOOKUP(AR266,CODES!$A$3:$D$1348,3,FALSE)*BI266,0),IFERROR(VLOOKUP(AS266,CODES!$A$3:$D$1348,3,FALSE)*BL266,0),IFERROR(VLOOKUP(AT266,CODES!$A$3:$D$1348,3,FALSE)*BO266,0),IFERROR(VLOOKUP(AU266,CODES!$A$3:$D$1348,3,FALSE)*BR266,0),IFERROR(VLOOKUP(AV266,CODES!$A$3:$D$1348,3,FALSE)*BU266,0),IFERROR(VLOOKUP(AW266,CODES!$A$3:$D$1348,3,FALSE)*BX266,0),IFERROR(VLOOKUP(AX266,CODES!$A$3:$D$1348,3,FALSE)*CA266,0),IFERROR(VLOOKUP(AY266,CODES!$A$3:$D$1348,3,FALSE)*CD266,0))+B266</f>
        <v>8966.1044000000002</v>
      </c>
      <c r="AP266" s="271" t="str">
        <f t="shared" si="159"/>
        <v>f3/1p</v>
      </c>
      <c r="AQ266" s="271" t="str">
        <f t="shared" si="160"/>
        <v>f3/2x1,5</v>
      </c>
      <c r="AR266" s="271" t="str">
        <f t="shared" si="161"/>
        <v>b20h</v>
      </c>
      <c r="AS266" s="271" t="str">
        <f t="shared" si="162"/>
        <v/>
      </c>
      <c r="AT266" s="271" t="str">
        <f t="shared" si="163"/>
        <v/>
      </c>
      <c r="AU266" s="271" t="str">
        <f t="shared" si="164"/>
        <v/>
      </c>
      <c r="AV266" s="271" t="str">
        <f t="shared" si="165"/>
        <v/>
      </c>
      <c r="AW266" s="271" t="str">
        <f t="shared" si="166"/>
        <v/>
      </c>
      <c r="AX266" s="271" t="str">
        <f t="shared" si="167"/>
        <v/>
      </c>
      <c r="AY266" s="271" t="str">
        <f t="shared" si="168"/>
        <v/>
      </c>
      <c r="AZ266" s="258">
        <f t="shared" si="169"/>
        <v>33</v>
      </c>
      <c r="BA266" s="258">
        <f t="shared" si="170"/>
        <v>11</v>
      </c>
      <c r="BB266" s="258">
        <f t="shared" si="171"/>
        <v>5</v>
      </c>
      <c r="BC266" s="258" t="str">
        <f t="shared" si="172"/>
        <v>3434</v>
      </c>
      <c r="BD266" s="258">
        <f t="shared" si="173"/>
        <v>25</v>
      </c>
      <c r="BE266" s="258">
        <f t="shared" si="174"/>
        <v>5</v>
      </c>
      <c r="BF266" s="258" t="str">
        <f t="shared" si="175"/>
        <v>3774</v>
      </c>
      <c r="BG266" s="258">
        <f t="shared" si="176"/>
        <v>34</v>
      </c>
      <c r="BH266" s="258">
        <f t="shared" si="177"/>
        <v>4</v>
      </c>
      <c r="BI266" s="258" t="str">
        <f t="shared" si="178"/>
        <v>687</v>
      </c>
      <c r="BJ266" s="258">
        <f t="shared" si="179"/>
        <v>34</v>
      </c>
      <c r="BK266" s="258">
        <f t="shared" si="180"/>
        <v>0</v>
      </c>
      <c r="BL266" s="258">
        <f t="shared" si="181"/>
        <v>1</v>
      </c>
      <c r="BM266" s="258">
        <f t="shared" si="182"/>
        <v>34</v>
      </c>
      <c r="BN266" s="258">
        <f t="shared" si="183"/>
        <v>0</v>
      </c>
      <c r="BO266" s="258">
        <f t="shared" si="184"/>
        <v>1</v>
      </c>
      <c r="BP266" s="258">
        <f t="shared" si="185"/>
        <v>34</v>
      </c>
      <c r="BQ266" s="258">
        <f t="shared" si="186"/>
        <v>0</v>
      </c>
      <c r="BR266" s="258">
        <f t="shared" si="187"/>
        <v>1</v>
      </c>
      <c r="BS266" s="258">
        <f t="shared" si="188"/>
        <v>34</v>
      </c>
      <c r="BT266" s="258">
        <f t="shared" si="189"/>
        <v>0</v>
      </c>
      <c r="BU266" s="258">
        <f t="shared" si="190"/>
        <v>1</v>
      </c>
      <c r="BV266" s="258">
        <f t="shared" si="191"/>
        <v>34</v>
      </c>
      <c r="BW266" s="258">
        <f t="shared" si="192"/>
        <v>0</v>
      </c>
      <c r="BX266" s="258">
        <f t="shared" si="193"/>
        <v>1</v>
      </c>
      <c r="BY266" s="258">
        <f t="shared" si="194"/>
        <v>34</v>
      </c>
      <c r="BZ266" s="258">
        <f t="shared" si="195"/>
        <v>0</v>
      </c>
      <c r="CA266" s="258">
        <f t="shared" si="196"/>
        <v>1</v>
      </c>
      <c r="CB266" s="258">
        <f t="shared" si="197"/>
        <v>34</v>
      </c>
      <c r="CC266" s="258">
        <f t="shared" si="198"/>
        <v>0</v>
      </c>
      <c r="CD266" s="258">
        <f t="shared" si="199"/>
        <v>1</v>
      </c>
    </row>
    <row r="267" spans="1:82">
      <c r="A267" s="258"/>
      <c r="B267" s="258"/>
      <c r="C267" s="259"/>
      <c r="D267" s="258"/>
      <c r="E267" s="258"/>
      <c r="F267" s="258"/>
      <c r="G267" s="258">
        <v>259</v>
      </c>
      <c r="H267" s="743" t="s">
        <v>4072</v>
      </c>
      <c r="I267" s="744"/>
      <c r="J267" s="739" t="s">
        <v>4073</v>
      </c>
      <c r="K267" s="745"/>
      <c r="L267" s="745"/>
      <c r="M267" s="272"/>
      <c r="N267" s="508">
        <f t="shared" si="29"/>
        <v>0</v>
      </c>
      <c r="O267" s="510">
        <f t="shared" si="139"/>
        <v>0</v>
      </c>
      <c r="P267" s="260">
        <f t="shared" si="140"/>
        <v>0</v>
      </c>
      <c r="Q267" s="261">
        <f t="shared" si="141"/>
        <v>0</v>
      </c>
      <c r="R267" s="261">
        <f t="shared" si="1"/>
        <v>0</v>
      </c>
      <c r="S267" s="262"/>
      <c r="T267" s="262"/>
      <c r="U267" s="263">
        <f t="shared" si="142"/>
        <v>1.288</v>
      </c>
      <c r="V267" s="264">
        <f>IF(E267="SP",1,IF(D267="",ExtraMargeMateriaal,(1-VLOOKUP(D267,TabelAankoop[],4,FALSE))))</f>
        <v>1</v>
      </c>
      <c r="W267" s="265">
        <f t="shared" si="143"/>
        <v>0.6885</v>
      </c>
      <c r="X267" s="266">
        <f t="shared" si="144"/>
        <v>1</v>
      </c>
      <c r="Y267" s="267">
        <f t="shared" si="145"/>
        <v>1.46</v>
      </c>
      <c r="Z267" s="267">
        <f t="shared" si="146"/>
        <v>1.1599999999999999</v>
      </c>
      <c r="AA267" s="268">
        <f t="shared" si="147"/>
        <v>0</v>
      </c>
      <c r="AB267" s="456">
        <f t="shared" si="148"/>
        <v>0</v>
      </c>
      <c r="AC267" s="457">
        <f t="shared" si="149"/>
        <v>0</v>
      </c>
      <c r="AD267" s="456">
        <f t="shared" si="150"/>
        <v>0</v>
      </c>
      <c r="AE267" s="458">
        <f t="shared" si="151"/>
        <v>0</v>
      </c>
      <c r="AF267" s="457">
        <f t="shared" si="152"/>
        <v>0</v>
      </c>
      <c r="AG267" s="456">
        <f t="shared" si="153"/>
        <v>0</v>
      </c>
      <c r="AH267" s="457">
        <f t="shared" si="154"/>
        <v>0</v>
      </c>
      <c r="AI267" s="268">
        <f t="shared" si="155"/>
        <v>0</v>
      </c>
      <c r="AJ267" s="269">
        <f t="shared" si="156"/>
        <v>0</v>
      </c>
      <c r="AK267" s="270">
        <f t="shared" si="157"/>
        <v>0</v>
      </c>
      <c r="AL267" s="415">
        <f t="shared" si="158"/>
        <v>0</v>
      </c>
      <c r="AM267" s="259" t="str">
        <f>IF(AP267="","",IFERROR(VLOOKUP(AP267,CODES!$A$3:$D$1348,4,FALSE),"X"))&amp;IF(AQ267="","",IFERROR(VLOOKUP(AQ267,CODES!$A$3:$D$1348,4,FALSE),"X"))&amp;IF(AR267="","",IFERROR(VLOOKUP(AR267,CODES!$A$3:$D$1348,4,FALSE),"X"))&amp;IF(AS267="","",IFERROR(VLOOKUP(AS267,CODES!$A$3:$D$1348,4,FALSE),"X"))&amp;IF(AT267="","",IFERROR(VLOOKUP(AT267,CODES!$A$3:$D$1348,4,FALSE),"X"))&amp;IF(AU267="","",IFERROR(VLOOKUP(AU267,CODES!$A$3:$D$1348,4,FALSE),"X"))&amp;IF(AV267="","",IFERROR(VLOOKUP(AV267,CODES!$A$3:$D$1348,4,FALSE),"X"))&amp;IF(AW267="","",IFERROR(VLOOKUP(AW267,CODES!$A$3:$D$1348,4,FALSE),"X"))&amp;IF(AX267="","",IFERROR(VLOOKUP(AX267,CODES!$A$3:$D$1348,4,FALSE),"X"))&amp;IF(AY267="","",IFERROR(VLOOKUP(AY267,CODES!$A$3:$D$1348,4,FALSE),"X"))</f>
        <v/>
      </c>
      <c r="AN267" s="258">
        <f>SUM(IFERROR(VLOOKUP(AP267,CODES!$A$3:$D$1348,4,FALSE)*BC267,0),IFERROR(VLOOKUP(AQ267,CODES!$A$3:$D$1348,4,FALSE)*BF267,0),IFERROR(VLOOKUP(AR267,CODES!$A$3:$D$1348,4,FALSE)*BI267,0),IFERROR(VLOOKUP(AS267,CODES!$A$3:$D$1348,4,FALSE)*BL267,0),IFERROR(VLOOKUP(AT267,CODES!$A$3:$D$1348,4,FALSE)*BO267,0),IFERROR(VLOOKUP(AU267,CODES!$A$3:$D$1348,4,FALSE)*BR267,0),IFERROR(VLOOKUP(AV267,CODES!$A$3:$D$1348,4,FALSE)*BU267,0),IFERROR(VLOOKUP(AW267,CODES!$A$3:$D$1348,4,FALSE)*BX267,0),IFERROR(VLOOKUP(AX267,CODES!$A$3:$D$1348,4,FALSE)*CA267,0),IFERROR(VLOOKUP(AY267,CODES!$A$3:$D$1348,4,FALSE)*CD267,0))</f>
        <v>0</v>
      </c>
      <c r="AO267" s="258">
        <f>SUM(IFERROR(VLOOKUP(AP267,CODES!$A$3:$D$1348,3,FALSE)*BC267,0),IFERROR(VLOOKUP(AQ267,CODES!$A$3:$D$1348,3,FALSE)*BF267,0),IFERROR(VLOOKUP(AR267,CODES!$A$3:$D$1348,3,FALSE)*BI267,0),IFERROR(VLOOKUP(AS267,CODES!$A$3:$D$1348,3,FALSE)*BL267,0),IFERROR(VLOOKUP(AT267,CODES!$A$3:$D$1348,3,FALSE)*BO267,0),IFERROR(VLOOKUP(AU267,CODES!$A$3:$D$1348,3,FALSE)*BR267,0),IFERROR(VLOOKUP(AV267,CODES!$A$3:$D$1348,3,FALSE)*BU267,0),IFERROR(VLOOKUP(AW267,CODES!$A$3:$D$1348,3,FALSE)*BX267,0),IFERROR(VLOOKUP(AX267,CODES!$A$3:$D$1348,3,FALSE)*CA267,0),IFERROR(VLOOKUP(AY267,CODES!$A$3:$D$1348,3,FALSE)*CD267,0))+B267</f>
        <v>0</v>
      </c>
      <c r="AP267" s="271" t="str">
        <f t="shared" si="159"/>
        <v/>
      </c>
      <c r="AQ267" s="271" t="str">
        <f t="shared" si="160"/>
        <v/>
      </c>
      <c r="AR267" s="271" t="str">
        <f t="shared" si="161"/>
        <v/>
      </c>
      <c r="AS267" s="271" t="str">
        <f t="shared" si="162"/>
        <v/>
      </c>
      <c r="AT267" s="271" t="str">
        <f t="shared" si="163"/>
        <v/>
      </c>
      <c r="AU267" s="271" t="str">
        <f t="shared" si="164"/>
        <v/>
      </c>
      <c r="AV267" s="271" t="str">
        <f t="shared" si="165"/>
        <v/>
      </c>
      <c r="AW267" s="271" t="str">
        <f t="shared" si="166"/>
        <v/>
      </c>
      <c r="AX267" s="271" t="str">
        <f t="shared" si="167"/>
        <v/>
      </c>
      <c r="AY267" s="271" t="str">
        <f t="shared" si="168"/>
        <v/>
      </c>
      <c r="AZ267" s="258">
        <f t="shared" si="169"/>
        <v>0</v>
      </c>
      <c r="BA267" s="258">
        <f t="shared" si="170"/>
        <v>1</v>
      </c>
      <c r="BB267" s="258">
        <f t="shared" si="171"/>
        <v>0</v>
      </c>
      <c r="BC267" s="258">
        <f t="shared" si="172"/>
        <v>1</v>
      </c>
      <c r="BD267" s="258">
        <f t="shared" si="173"/>
        <v>1</v>
      </c>
      <c r="BE267" s="258">
        <f t="shared" si="174"/>
        <v>0</v>
      </c>
      <c r="BF267" s="258">
        <f t="shared" si="175"/>
        <v>1</v>
      </c>
      <c r="BG267" s="258">
        <f t="shared" si="176"/>
        <v>1</v>
      </c>
      <c r="BH267" s="258">
        <f t="shared" si="177"/>
        <v>0</v>
      </c>
      <c r="BI267" s="258">
        <f t="shared" si="178"/>
        <v>1</v>
      </c>
      <c r="BJ267" s="258">
        <f t="shared" si="179"/>
        <v>1</v>
      </c>
      <c r="BK267" s="258">
        <f t="shared" si="180"/>
        <v>0</v>
      </c>
      <c r="BL267" s="258">
        <f t="shared" si="181"/>
        <v>1</v>
      </c>
      <c r="BM267" s="258">
        <f t="shared" si="182"/>
        <v>1</v>
      </c>
      <c r="BN267" s="258">
        <f t="shared" si="183"/>
        <v>0</v>
      </c>
      <c r="BO267" s="258">
        <f t="shared" si="184"/>
        <v>1</v>
      </c>
      <c r="BP267" s="258">
        <f t="shared" si="185"/>
        <v>1</v>
      </c>
      <c r="BQ267" s="258">
        <f t="shared" si="186"/>
        <v>0</v>
      </c>
      <c r="BR267" s="258">
        <f t="shared" si="187"/>
        <v>1</v>
      </c>
      <c r="BS267" s="258">
        <f t="shared" si="188"/>
        <v>1</v>
      </c>
      <c r="BT267" s="258">
        <f t="shared" si="189"/>
        <v>0</v>
      </c>
      <c r="BU267" s="258">
        <f t="shared" si="190"/>
        <v>1</v>
      </c>
      <c r="BV267" s="258">
        <f t="shared" si="191"/>
        <v>1</v>
      </c>
      <c r="BW267" s="258">
        <f t="shared" si="192"/>
        <v>0</v>
      </c>
      <c r="BX267" s="258">
        <f t="shared" si="193"/>
        <v>1</v>
      </c>
      <c r="BY267" s="258">
        <f t="shared" si="194"/>
        <v>1</v>
      </c>
      <c r="BZ267" s="258">
        <f t="shared" si="195"/>
        <v>0</v>
      </c>
      <c r="CA267" s="258">
        <f t="shared" si="196"/>
        <v>1</v>
      </c>
      <c r="CB267" s="258">
        <f t="shared" si="197"/>
        <v>1</v>
      </c>
      <c r="CC267" s="258">
        <f t="shared" si="198"/>
        <v>0</v>
      </c>
      <c r="CD267" s="258">
        <f t="shared" si="199"/>
        <v>1</v>
      </c>
    </row>
    <row r="268" spans="1:82">
      <c r="A268" s="258" t="s">
        <v>4074</v>
      </c>
      <c r="B268" s="258">
        <v>1088</v>
      </c>
      <c r="C268" s="259"/>
      <c r="D268" s="258" t="s">
        <v>4038</v>
      </c>
      <c r="E268" s="258"/>
      <c r="F268" s="258"/>
      <c r="G268" s="258">
        <v>260</v>
      </c>
      <c r="H268" s="743" t="s">
        <v>4075</v>
      </c>
      <c r="I268" s="744"/>
      <c r="J268" s="739" t="s">
        <v>4076</v>
      </c>
      <c r="K268" s="745" t="s">
        <v>3491</v>
      </c>
      <c r="L268" s="745" t="s">
        <v>3492</v>
      </c>
      <c r="M268" s="272">
        <v>1</v>
      </c>
      <c r="N268" s="508">
        <f t="shared" si="29"/>
        <v>1841.8</v>
      </c>
      <c r="O268" s="510">
        <f t="shared" si="139"/>
        <v>1841.8</v>
      </c>
      <c r="P268" s="260">
        <f t="shared" si="140"/>
        <v>1088</v>
      </c>
      <c r="Q268" s="261">
        <f t="shared" si="141"/>
        <v>480</v>
      </c>
      <c r="R268" s="261">
        <f t="shared" si="1"/>
        <v>0</v>
      </c>
      <c r="S268" s="262" t="s">
        <v>4041</v>
      </c>
      <c r="T268" s="262"/>
      <c r="U268" s="263">
        <f t="shared" si="142"/>
        <v>1.288</v>
      </c>
      <c r="V268" s="264">
        <f>IF(E268="SP",1,IF(D268="",ExtraMargeMateriaal,(1-VLOOKUP(D268,TabelAankoop[],4,FALSE))))</f>
        <v>0.97</v>
      </c>
      <c r="W268" s="265">
        <f t="shared" si="143"/>
        <v>0.6885</v>
      </c>
      <c r="X268" s="266">
        <f t="shared" si="144"/>
        <v>1</v>
      </c>
      <c r="Y268" s="267">
        <f t="shared" si="145"/>
        <v>1.46</v>
      </c>
      <c r="Z268" s="267">
        <f t="shared" si="146"/>
        <v>1.1599999999999999</v>
      </c>
      <c r="AA268" s="268">
        <f t="shared" si="147"/>
        <v>1841.8</v>
      </c>
      <c r="AB268" s="456">
        <f t="shared" si="148"/>
        <v>1055.3599999999999</v>
      </c>
      <c r="AC268" s="457">
        <f t="shared" si="149"/>
        <v>1359.3</v>
      </c>
      <c r="AD268" s="456">
        <f t="shared" si="150"/>
        <v>482.5</v>
      </c>
      <c r="AE268" s="458">
        <f t="shared" si="151"/>
        <v>480</v>
      </c>
      <c r="AF268" s="457">
        <f t="shared" si="152"/>
        <v>8</v>
      </c>
      <c r="AG268" s="456">
        <f t="shared" si="153"/>
        <v>0</v>
      </c>
      <c r="AH268" s="457">
        <f t="shared" si="154"/>
        <v>0</v>
      </c>
      <c r="AI268" s="268">
        <f t="shared" si="155"/>
        <v>1055.3599999999999</v>
      </c>
      <c r="AJ268" s="269">
        <f t="shared" si="156"/>
        <v>1359.30368</v>
      </c>
      <c r="AK268" s="270">
        <f t="shared" si="157"/>
        <v>482.50080000000003</v>
      </c>
      <c r="AL268" s="415">
        <f t="shared" si="158"/>
        <v>0</v>
      </c>
      <c r="AM268" s="259" t="str">
        <f>IF(AP268="","",IFERROR(VLOOKUP(AP268,CODES!$A$3:$D$1348,4,FALSE),"X"))&amp;IF(AQ268="","",IFERROR(VLOOKUP(AQ268,CODES!$A$3:$D$1348,4,FALSE),"X"))&amp;IF(AR268="","",IFERROR(VLOOKUP(AR268,CODES!$A$3:$D$1348,4,FALSE),"X"))&amp;IF(AS268="","",IFERROR(VLOOKUP(AS268,CODES!$A$3:$D$1348,4,FALSE),"X"))&amp;IF(AT268="","",IFERROR(VLOOKUP(AT268,CODES!$A$3:$D$1348,4,FALSE),"X"))&amp;IF(AU268="","",IFERROR(VLOOKUP(AU268,CODES!$A$3:$D$1348,4,FALSE),"X"))&amp;IF(AV268="","",IFERROR(VLOOKUP(AV268,CODES!$A$3:$D$1348,4,FALSE),"X"))&amp;IF(AW268="","",IFERROR(VLOOKUP(AW268,CODES!$A$3:$D$1348,4,FALSE),"X"))&amp;IF(AX268="","",IFERROR(VLOOKUP(AX268,CODES!$A$3:$D$1348,4,FALSE),"X"))&amp;IF(AY268="","",IFERROR(VLOOKUP(AY268,CODES!$A$3:$D$1348,4,FALSE),"X"))</f>
        <v>480</v>
      </c>
      <c r="AN268" s="258">
        <f>SUM(IFERROR(VLOOKUP(AP268,CODES!$A$3:$D$1348,4,FALSE)*BC268,0),IFERROR(VLOOKUP(AQ268,CODES!$A$3:$D$1348,4,FALSE)*BF268,0),IFERROR(VLOOKUP(AR268,CODES!$A$3:$D$1348,4,FALSE)*BI268,0),IFERROR(VLOOKUP(AS268,CODES!$A$3:$D$1348,4,FALSE)*BL268,0),IFERROR(VLOOKUP(AT268,CODES!$A$3:$D$1348,4,FALSE)*BO268,0),IFERROR(VLOOKUP(AU268,CODES!$A$3:$D$1348,4,FALSE)*BR268,0),IFERROR(VLOOKUP(AV268,CODES!$A$3:$D$1348,4,FALSE)*BU268,0),IFERROR(VLOOKUP(AW268,CODES!$A$3:$D$1348,4,FALSE)*BX268,0),IFERROR(VLOOKUP(AX268,CODES!$A$3:$D$1348,4,FALSE)*CA268,0),IFERROR(VLOOKUP(AY268,CODES!$A$3:$D$1348,4,FALSE)*CD268,0))</f>
        <v>480</v>
      </c>
      <c r="AO268" s="258">
        <f>SUM(IFERROR(VLOOKUP(AP268,CODES!$A$3:$D$1348,3,FALSE)*BC268,0),IFERROR(VLOOKUP(AQ268,CODES!$A$3:$D$1348,3,FALSE)*BF268,0),IFERROR(VLOOKUP(AR268,CODES!$A$3:$D$1348,3,FALSE)*BI268,0),IFERROR(VLOOKUP(AS268,CODES!$A$3:$D$1348,3,FALSE)*BL268,0),IFERROR(VLOOKUP(AT268,CODES!$A$3:$D$1348,3,FALSE)*BO268,0),IFERROR(VLOOKUP(AU268,CODES!$A$3:$D$1348,3,FALSE)*BR268,0),IFERROR(VLOOKUP(AV268,CODES!$A$3:$D$1348,3,FALSE)*BU268,0),IFERROR(VLOOKUP(AW268,CODES!$A$3:$D$1348,3,FALSE)*BX268,0),IFERROR(VLOOKUP(AX268,CODES!$A$3:$D$1348,3,FALSE)*CA268,0),IFERROR(VLOOKUP(AY268,CODES!$A$3:$D$1348,3,FALSE)*CD268,0))+B268</f>
        <v>1088</v>
      </c>
      <c r="AP268" s="271" t="str">
        <f t="shared" si="159"/>
        <v>8u</v>
      </c>
      <c r="AQ268" s="271" t="str">
        <f t="shared" si="160"/>
        <v/>
      </c>
      <c r="AR268" s="271" t="str">
        <f t="shared" si="161"/>
        <v/>
      </c>
      <c r="AS268" s="271" t="str">
        <f t="shared" si="162"/>
        <v/>
      </c>
      <c r="AT268" s="271" t="str">
        <f t="shared" si="163"/>
        <v/>
      </c>
      <c r="AU268" s="271" t="str">
        <f t="shared" si="164"/>
        <v/>
      </c>
      <c r="AV268" s="271" t="str">
        <f t="shared" si="165"/>
        <v/>
      </c>
      <c r="AW268" s="271" t="str">
        <f t="shared" si="166"/>
        <v/>
      </c>
      <c r="AX268" s="271" t="str">
        <f t="shared" si="167"/>
        <v/>
      </c>
      <c r="AY268" s="271" t="str">
        <f t="shared" si="168"/>
        <v/>
      </c>
      <c r="AZ268" s="258">
        <f t="shared" si="169"/>
        <v>2</v>
      </c>
      <c r="BA268" s="258">
        <f t="shared" si="170"/>
        <v>3</v>
      </c>
      <c r="BB268" s="258">
        <f t="shared" si="171"/>
        <v>0</v>
      </c>
      <c r="BC268" s="258">
        <f t="shared" si="172"/>
        <v>1</v>
      </c>
      <c r="BD268" s="258">
        <f t="shared" si="173"/>
        <v>3</v>
      </c>
      <c r="BE268" s="258">
        <f t="shared" si="174"/>
        <v>0</v>
      </c>
      <c r="BF268" s="258">
        <f t="shared" si="175"/>
        <v>1</v>
      </c>
      <c r="BG268" s="258">
        <f t="shared" si="176"/>
        <v>3</v>
      </c>
      <c r="BH268" s="258">
        <f t="shared" si="177"/>
        <v>0</v>
      </c>
      <c r="BI268" s="258">
        <f t="shared" si="178"/>
        <v>1</v>
      </c>
      <c r="BJ268" s="258">
        <f t="shared" si="179"/>
        <v>3</v>
      </c>
      <c r="BK268" s="258">
        <f t="shared" si="180"/>
        <v>0</v>
      </c>
      <c r="BL268" s="258">
        <f t="shared" si="181"/>
        <v>1</v>
      </c>
      <c r="BM268" s="258">
        <f t="shared" si="182"/>
        <v>3</v>
      </c>
      <c r="BN268" s="258">
        <f t="shared" si="183"/>
        <v>0</v>
      </c>
      <c r="BO268" s="258">
        <f t="shared" si="184"/>
        <v>1</v>
      </c>
      <c r="BP268" s="258">
        <f t="shared" si="185"/>
        <v>3</v>
      </c>
      <c r="BQ268" s="258">
        <f t="shared" si="186"/>
        <v>0</v>
      </c>
      <c r="BR268" s="258">
        <f t="shared" si="187"/>
        <v>1</v>
      </c>
      <c r="BS268" s="258">
        <f t="shared" si="188"/>
        <v>3</v>
      </c>
      <c r="BT268" s="258">
        <f t="shared" si="189"/>
        <v>0</v>
      </c>
      <c r="BU268" s="258">
        <f t="shared" si="190"/>
        <v>1</v>
      </c>
      <c r="BV268" s="258">
        <f t="shared" si="191"/>
        <v>3</v>
      </c>
      <c r="BW268" s="258">
        <f t="shared" si="192"/>
        <v>0</v>
      </c>
      <c r="BX268" s="258">
        <f t="shared" si="193"/>
        <v>1</v>
      </c>
      <c r="BY268" s="258">
        <f t="shared" si="194"/>
        <v>3</v>
      </c>
      <c r="BZ268" s="258">
        <f t="shared" si="195"/>
        <v>0</v>
      </c>
      <c r="CA268" s="258">
        <f t="shared" si="196"/>
        <v>1</v>
      </c>
      <c r="CB268" s="258">
        <f t="shared" si="197"/>
        <v>3</v>
      </c>
      <c r="CC268" s="258">
        <f t="shared" si="198"/>
        <v>0</v>
      </c>
      <c r="CD268" s="258">
        <f t="shared" si="199"/>
        <v>1</v>
      </c>
    </row>
    <row r="269" spans="1:82">
      <c r="A269" s="258" t="s">
        <v>3541</v>
      </c>
      <c r="B269" s="258">
        <v>5032</v>
      </c>
      <c r="C269" s="259"/>
      <c r="D269" s="258" t="s">
        <v>4038</v>
      </c>
      <c r="E269" s="258"/>
      <c r="F269" s="258"/>
      <c r="G269" s="258">
        <v>261</v>
      </c>
      <c r="H269" s="743" t="s">
        <v>4077</v>
      </c>
      <c r="I269" s="744"/>
      <c r="J269" s="739" t="s">
        <v>4078</v>
      </c>
      <c r="K269" s="745" t="s">
        <v>3491</v>
      </c>
      <c r="L269" s="745" t="s">
        <v>3492</v>
      </c>
      <c r="M269" s="272">
        <v>1</v>
      </c>
      <c r="N269" s="508">
        <f t="shared" si="29"/>
        <v>6528.03</v>
      </c>
      <c r="O269" s="510">
        <f t="shared" si="139"/>
        <v>6528.03</v>
      </c>
      <c r="P269" s="260">
        <f t="shared" si="140"/>
        <v>5032</v>
      </c>
      <c r="Q269" s="261">
        <f t="shared" si="141"/>
        <v>240</v>
      </c>
      <c r="R269" s="261">
        <f t="shared" si="1"/>
        <v>0</v>
      </c>
      <c r="S269" s="262" t="s">
        <v>4041</v>
      </c>
      <c r="T269" s="262"/>
      <c r="U269" s="263">
        <f t="shared" si="142"/>
        <v>1.288</v>
      </c>
      <c r="V269" s="264">
        <f>IF(E269="SP",1,IF(D269="",ExtraMargeMateriaal,(1-VLOOKUP(D269,TabelAankoop[],4,FALSE))))</f>
        <v>0.97</v>
      </c>
      <c r="W269" s="265">
        <f t="shared" si="143"/>
        <v>0.6885</v>
      </c>
      <c r="X269" s="266">
        <f t="shared" si="144"/>
        <v>1</v>
      </c>
      <c r="Y269" s="267">
        <f t="shared" si="145"/>
        <v>1.46</v>
      </c>
      <c r="Z269" s="267">
        <f t="shared" si="146"/>
        <v>1.1599999999999999</v>
      </c>
      <c r="AA269" s="268">
        <f t="shared" si="147"/>
        <v>6528.03</v>
      </c>
      <c r="AB269" s="456">
        <f t="shared" si="148"/>
        <v>4881.04</v>
      </c>
      <c r="AC269" s="457">
        <f t="shared" si="149"/>
        <v>6286.78</v>
      </c>
      <c r="AD269" s="456">
        <f t="shared" si="150"/>
        <v>241.25</v>
      </c>
      <c r="AE269" s="458">
        <f t="shared" si="151"/>
        <v>240</v>
      </c>
      <c r="AF269" s="457">
        <f t="shared" si="152"/>
        <v>4</v>
      </c>
      <c r="AG269" s="456">
        <f t="shared" si="153"/>
        <v>0</v>
      </c>
      <c r="AH269" s="457">
        <f t="shared" si="154"/>
        <v>0</v>
      </c>
      <c r="AI269" s="268">
        <f t="shared" si="155"/>
        <v>4881.04</v>
      </c>
      <c r="AJ269" s="269">
        <f t="shared" si="156"/>
        <v>6286.77952</v>
      </c>
      <c r="AK269" s="270">
        <f t="shared" si="157"/>
        <v>241.25040000000001</v>
      </c>
      <c r="AL269" s="415">
        <f t="shared" si="158"/>
        <v>0</v>
      </c>
      <c r="AM269" s="259" t="str">
        <f>IF(AP269="","",IFERROR(VLOOKUP(AP269,CODES!$A$3:$D$1348,4,FALSE),"X"))&amp;IF(AQ269="","",IFERROR(VLOOKUP(AQ269,CODES!$A$3:$D$1348,4,FALSE),"X"))&amp;IF(AR269="","",IFERROR(VLOOKUP(AR269,CODES!$A$3:$D$1348,4,FALSE),"X"))&amp;IF(AS269="","",IFERROR(VLOOKUP(AS269,CODES!$A$3:$D$1348,4,FALSE),"X"))&amp;IF(AT269="","",IFERROR(VLOOKUP(AT269,CODES!$A$3:$D$1348,4,FALSE),"X"))&amp;IF(AU269="","",IFERROR(VLOOKUP(AU269,CODES!$A$3:$D$1348,4,FALSE),"X"))&amp;IF(AV269="","",IFERROR(VLOOKUP(AV269,CODES!$A$3:$D$1348,4,FALSE),"X"))&amp;IF(AW269="","",IFERROR(VLOOKUP(AW269,CODES!$A$3:$D$1348,4,FALSE),"X"))&amp;IF(AX269="","",IFERROR(VLOOKUP(AX269,CODES!$A$3:$D$1348,4,FALSE),"X"))&amp;IF(AY269="","",IFERROR(VLOOKUP(AY269,CODES!$A$3:$D$1348,4,FALSE),"X"))</f>
        <v>240</v>
      </c>
      <c r="AN269" s="258">
        <f>SUM(IFERROR(VLOOKUP(AP269,CODES!$A$3:$D$1348,4,FALSE)*BC269,0),IFERROR(VLOOKUP(AQ269,CODES!$A$3:$D$1348,4,FALSE)*BF269,0),IFERROR(VLOOKUP(AR269,CODES!$A$3:$D$1348,4,FALSE)*BI269,0),IFERROR(VLOOKUP(AS269,CODES!$A$3:$D$1348,4,FALSE)*BL269,0),IFERROR(VLOOKUP(AT269,CODES!$A$3:$D$1348,4,FALSE)*BO269,0),IFERROR(VLOOKUP(AU269,CODES!$A$3:$D$1348,4,FALSE)*BR269,0),IFERROR(VLOOKUP(AV269,CODES!$A$3:$D$1348,4,FALSE)*BU269,0),IFERROR(VLOOKUP(AW269,CODES!$A$3:$D$1348,4,FALSE)*BX269,0),IFERROR(VLOOKUP(AX269,CODES!$A$3:$D$1348,4,FALSE)*CA269,0),IFERROR(VLOOKUP(AY269,CODES!$A$3:$D$1348,4,FALSE)*CD269,0))</f>
        <v>240</v>
      </c>
      <c r="AO269" s="258">
        <f>SUM(IFERROR(VLOOKUP(AP269,CODES!$A$3:$D$1348,3,FALSE)*BC269,0),IFERROR(VLOOKUP(AQ269,CODES!$A$3:$D$1348,3,FALSE)*BF269,0),IFERROR(VLOOKUP(AR269,CODES!$A$3:$D$1348,3,FALSE)*BI269,0),IFERROR(VLOOKUP(AS269,CODES!$A$3:$D$1348,3,FALSE)*BL269,0),IFERROR(VLOOKUP(AT269,CODES!$A$3:$D$1348,3,FALSE)*BO269,0),IFERROR(VLOOKUP(AU269,CODES!$A$3:$D$1348,3,FALSE)*BR269,0),IFERROR(VLOOKUP(AV269,CODES!$A$3:$D$1348,3,FALSE)*BU269,0),IFERROR(VLOOKUP(AW269,CODES!$A$3:$D$1348,3,FALSE)*BX269,0),IFERROR(VLOOKUP(AX269,CODES!$A$3:$D$1348,3,FALSE)*CA269,0),IFERROR(VLOOKUP(AY269,CODES!$A$3:$D$1348,3,FALSE)*CD269,0))+B269</f>
        <v>5032</v>
      </c>
      <c r="AP269" s="271" t="str">
        <f t="shared" si="159"/>
        <v>4u</v>
      </c>
      <c r="AQ269" s="271" t="str">
        <f t="shared" si="160"/>
        <v/>
      </c>
      <c r="AR269" s="271" t="str">
        <f t="shared" si="161"/>
        <v/>
      </c>
      <c r="AS269" s="271" t="str">
        <f t="shared" si="162"/>
        <v/>
      </c>
      <c r="AT269" s="271" t="str">
        <f t="shared" si="163"/>
        <v/>
      </c>
      <c r="AU269" s="271" t="str">
        <f t="shared" si="164"/>
        <v/>
      </c>
      <c r="AV269" s="271" t="str">
        <f t="shared" si="165"/>
        <v/>
      </c>
      <c r="AW269" s="271" t="str">
        <f t="shared" si="166"/>
        <v/>
      </c>
      <c r="AX269" s="271" t="str">
        <f t="shared" si="167"/>
        <v/>
      </c>
      <c r="AY269" s="271" t="str">
        <f t="shared" si="168"/>
        <v/>
      </c>
      <c r="AZ269" s="258">
        <f t="shared" si="169"/>
        <v>2</v>
      </c>
      <c r="BA269" s="258">
        <f t="shared" si="170"/>
        <v>3</v>
      </c>
      <c r="BB269" s="258">
        <f t="shared" si="171"/>
        <v>0</v>
      </c>
      <c r="BC269" s="258">
        <f t="shared" si="172"/>
        <v>1</v>
      </c>
      <c r="BD269" s="258">
        <f t="shared" si="173"/>
        <v>3</v>
      </c>
      <c r="BE269" s="258">
        <f t="shared" si="174"/>
        <v>0</v>
      </c>
      <c r="BF269" s="258">
        <f t="shared" si="175"/>
        <v>1</v>
      </c>
      <c r="BG269" s="258">
        <f t="shared" si="176"/>
        <v>3</v>
      </c>
      <c r="BH269" s="258">
        <f t="shared" si="177"/>
        <v>0</v>
      </c>
      <c r="BI269" s="258">
        <f t="shared" si="178"/>
        <v>1</v>
      </c>
      <c r="BJ269" s="258">
        <f t="shared" si="179"/>
        <v>3</v>
      </c>
      <c r="BK269" s="258">
        <f t="shared" si="180"/>
        <v>0</v>
      </c>
      <c r="BL269" s="258">
        <f t="shared" si="181"/>
        <v>1</v>
      </c>
      <c r="BM269" s="258">
        <f t="shared" si="182"/>
        <v>3</v>
      </c>
      <c r="BN269" s="258">
        <f t="shared" si="183"/>
        <v>0</v>
      </c>
      <c r="BO269" s="258">
        <f t="shared" si="184"/>
        <v>1</v>
      </c>
      <c r="BP269" s="258">
        <f t="shared" si="185"/>
        <v>3</v>
      </c>
      <c r="BQ269" s="258">
        <f t="shared" si="186"/>
        <v>0</v>
      </c>
      <c r="BR269" s="258">
        <f t="shared" si="187"/>
        <v>1</v>
      </c>
      <c r="BS269" s="258">
        <f t="shared" si="188"/>
        <v>3</v>
      </c>
      <c r="BT269" s="258">
        <f t="shared" si="189"/>
        <v>0</v>
      </c>
      <c r="BU269" s="258">
        <f t="shared" si="190"/>
        <v>1</v>
      </c>
      <c r="BV269" s="258">
        <f t="shared" si="191"/>
        <v>3</v>
      </c>
      <c r="BW269" s="258">
        <f t="shared" si="192"/>
        <v>0</v>
      </c>
      <c r="BX269" s="258">
        <f t="shared" si="193"/>
        <v>1</v>
      </c>
      <c r="BY269" s="258">
        <f t="shared" si="194"/>
        <v>3</v>
      </c>
      <c r="BZ269" s="258">
        <f t="shared" si="195"/>
        <v>0</v>
      </c>
      <c r="CA269" s="258">
        <f t="shared" si="196"/>
        <v>1</v>
      </c>
      <c r="CB269" s="258">
        <f t="shared" si="197"/>
        <v>3</v>
      </c>
      <c r="CC269" s="258">
        <f t="shared" si="198"/>
        <v>0</v>
      </c>
      <c r="CD269" s="258">
        <f t="shared" si="199"/>
        <v>1</v>
      </c>
    </row>
    <row r="270" spans="1:82">
      <c r="A270" s="258"/>
      <c r="B270" s="258"/>
      <c r="C270" s="259"/>
      <c r="D270" s="258"/>
      <c r="E270" s="258"/>
      <c r="F270" s="258"/>
      <c r="G270" s="258">
        <v>262</v>
      </c>
      <c r="H270" s="743" t="s">
        <v>3721</v>
      </c>
      <c r="I270" s="744"/>
      <c r="J270" s="739" t="s">
        <v>4079</v>
      </c>
      <c r="K270" s="745"/>
      <c r="L270" s="745"/>
      <c r="M270" s="272"/>
      <c r="N270" s="508">
        <f t="shared" si="29"/>
        <v>0</v>
      </c>
      <c r="O270" s="510">
        <f t="shared" si="139"/>
        <v>0</v>
      </c>
      <c r="P270" s="260">
        <f t="shared" si="140"/>
        <v>0</v>
      </c>
      <c r="Q270" s="261">
        <f t="shared" si="141"/>
        <v>0</v>
      </c>
      <c r="R270" s="261">
        <f t="shared" si="1"/>
        <v>0</v>
      </c>
      <c r="S270" s="262"/>
      <c r="T270" s="262"/>
      <c r="U270" s="263">
        <f t="shared" si="142"/>
        <v>1.288</v>
      </c>
      <c r="V270" s="264">
        <f>IF(E270="SP",1,IF(D270="",ExtraMargeMateriaal,(1-VLOOKUP(D270,TabelAankoop[],4,FALSE))))</f>
        <v>1</v>
      </c>
      <c r="W270" s="265">
        <f t="shared" si="143"/>
        <v>0.6885</v>
      </c>
      <c r="X270" s="266">
        <f t="shared" si="144"/>
        <v>1</v>
      </c>
      <c r="Y270" s="267">
        <f t="shared" si="145"/>
        <v>1.46</v>
      </c>
      <c r="Z270" s="267">
        <f t="shared" si="146"/>
        <v>1.1599999999999999</v>
      </c>
      <c r="AA270" s="268">
        <f t="shared" si="147"/>
        <v>0</v>
      </c>
      <c r="AB270" s="456">
        <f t="shared" si="148"/>
        <v>0</v>
      </c>
      <c r="AC270" s="457">
        <f t="shared" si="149"/>
        <v>0</v>
      </c>
      <c r="AD270" s="456">
        <f t="shared" si="150"/>
        <v>0</v>
      </c>
      <c r="AE270" s="458">
        <f t="shared" si="151"/>
        <v>0</v>
      </c>
      <c r="AF270" s="457">
        <f t="shared" si="152"/>
        <v>0</v>
      </c>
      <c r="AG270" s="456">
        <f t="shared" si="153"/>
        <v>0</v>
      </c>
      <c r="AH270" s="457">
        <f t="shared" si="154"/>
        <v>0</v>
      </c>
      <c r="AI270" s="268">
        <f t="shared" si="155"/>
        <v>0</v>
      </c>
      <c r="AJ270" s="269">
        <f t="shared" si="156"/>
        <v>0</v>
      </c>
      <c r="AK270" s="270">
        <f t="shared" si="157"/>
        <v>0</v>
      </c>
      <c r="AL270" s="415">
        <f t="shared" si="158"/>
        <v>0</v>
      </c>
      <c r="AM270" s="259" t="str">
        <f>IF(AP270="","",IFERROR(VLOOKUP(AP270,CODES!$A$3:$D$1348,4,FALSE),"X"))&amp;IF(AQ270="","",IFERROR(VLOOKUP(AQ270,CODES!$A$3:$D$1348,4,FALSE),"X"))&amp;IF(AR270="","",IFERROR(VLOOKUP(AR270,CODES!$A$3:$D$1348,4,FALSE),"X"))&amp;IF(AS270="","",IFERROR(VLOOKUP(AS270,CODES!$A$3:$D$1348,4,FALSE),"X"))&amp;IF(AT270="","",IFERROR(VLOOKUP(AT270,CODES!$A$3:$D$1348,4,FALSE),"X"))&amp;IF(AU270="","",IFERROR(VLOOKUP(AU270,CODES!$A$3:$D$1348,4,FALSE),"X"))&amp;IF(AV270="","",IFERROR(VLOOKUP(AV270,CODES!$A$3:$D$1348,4,FALSE),"X"))&amp;IF(AW270="","",IFERROR(VLOOKUP(AW270,CODES!$A$3:$D$1348,4,FALSE),"X"))&amp;IF(AX270="","",IFERROR(VLOOKUP(AX270,CODES!$A$3:$D$1348,4,FALSE),"X"))&amp;IF(AY270="","",IFERROR(VLOOKUP(AY270,CODES!$A$3:$D$1348,4,FALSE),"X"))</f>
        <v/>
      </c>
      <c r="AN270" s="258">
        <f>SUM(IFERROR(VLOOKUP(AP270,CODES!$A$3:$D$1348,4,FALSE)*BC270,0),IFERROR(VLOOKUP(AQ270,CODES!$A$3:$D$1348,4,FALSE)*BF270,0),IFERROR(VLOOKUP(AR270,CODES!$A$3:$D$1348,4,FALSE)*BI270,0),IFERROR(VLOOKUP(AS270,CODES!$A$3:$D$1348,4,FALSE)*BL270,0),IFERROR(VLOOKUP(AT270,CODES!$A$3:$D$1348,4,FALSE)*BO270,0),IFERROR(VLOOKUP(AU270,CODES!$A$3:$D$1348,4,FALSE)*BR270,0),IFERROR(VLOOKUP(AV270,CODES!$A$3:$D$1348,4,FALSE)*BU270,0),IFERROR(VLOOKUP(AW270,CODES!$A$3:$D$1348,4,FALSE)*BX270,0),IFERROR(VLOOKUP(AX270,CODES!$A$3:$D$1348,4,FALSE)*CA270,0),IFERROR(VLOOKUP(AY270,CODES!$A$3:$D$1348,4,FALSE)*CD270,0))</f>
        <v>0</v>
      </c>
      <c r="AO270" s="258">
        <f>SUM(IFERROR(VLOOKUP(AP270,CODES!$A$3:$D$1348,3,FALSE)*BC270,0),IFERROR(VLOOKUP(AQ270,CODES!$A$3:$D$1348,3,FALSE)*BF270,0),IFERROR(VLOOKUP(AR270,CODES!$A$3:$D$1348,3,FALSE)*BI270,0),IFERROR(VLOOKUP(AS270,CODES!$A$3:$D$1348,3,FALSE)*BL270,0),IFERROR(VLOOKUP(AT270,CODES!$A$3:$D$1348,3,FALSE)*BO270,0),IFERROR(VLOOKUP(AU270,CODES!$A$3:$D$1348,3,FALSE)*BR270,0),IFERROR(VLOOKUP(AV270,CODES!$A$3:$D$1348,3,FALSE)*BU270,0),IFERROR(VLOOKUP(AW270,CODES!$A$3:$D$1348,3,FALSE)*BX270,0),IFERROR(VLOOKUP(AX270,CODES!$A$3:$D$1348,3,FALSE)*CA270,0),IFERROR(VLOOKUP(AY270,CODES!$A$3:$D$1348,3,FALSE)*CD270,0))+B270</f>
        <v>0</v>
      </c>
      <c r="AP270" s="271" t="str">
        <f t="shared" si="159"/>
        <v/>
      </c>
      <c r="AQ270" s="271" t="str">
        <f t="shared" si="160"/>
        <v/>
      </c>
      <c r="AR270" s="271" t="str">
        <f t="shared" si="161"/>
        <v/>
      </c>
      <c r="AS270" s="271" t="str">
        <f t="shared" si="162"/>
        <v/>
      </c>
      <c r="AT270" s="271" t="str">
        <f t="shared" si="163"/>
        <v/>
      </c>
      <c r="AU270" s="271" t="str">
        <f t="shared" si="164"/>
        <v/>
      </c>
      <c r="AV270" s="271" t="str">
        <f t="shared" si="165"/>
        <v/>
      </c>
      <c r="AW270" s="271" t="str">
        <f t="shared" si="166"/>
        <v/>
      </c>
      <c r="AX270" s="271" t="str">
        <f t="shared" si="167"/>
        <v/>
      </c>
      <c r="AY270" s="271" t="str">
        <f t="shared" si="168"/>
        <v/>
      </c>
      <c r="AZ270" s="258">
        <f t="shared" si="169"/>
        <v>0</v>
      </c>
      <c r="BA270" s="258">
        <f t="shared" si="170"/>
        <v>1</v>
      </c>
      <c r="BB270" s="258">
        <f t="shared" si="171"/>
        <v>0</v>
      </c>
      <c r="BC270" s="258">
        <f t="shared" si="172"/>
        <v>1</v>
      </c>
      <c r="BD270" s="258">
        <f t="shared" si="173"/>
        <v>1</v>
      </c>
      <c r="BE270" s="258">
        <f t="shared" si="174"/>
        <v>0</v>
      </c>
      <c r="BF270" s="258">
        <f t="shared" si="175"/>
        <v>1</v>
      </c>
      <c r="BG270" s="258">
        <f t="shared" si="176"/>
        <v>1</v>
      </c>
      <c r="BH270" s="258">
        <f t="shared" si="177"/>
        <v>0</v>
      </c>
      <c r="BI270" s="258">
        <f t="shared" si="178"/>
        <v>1</v>
      </c>
      <c r="BJ270" s="258">
        <f t="shared" si="179"/>
        <v>1</v>
      </c>
      <c r="BK270" s="258">
        <f t="shared" si="180"/>
        <v>0</v>
      </c>
      <c r="BL270" s="258">
        <f t="shared" si="181"/>
        <v>1</v>
      </c>
      <c r="BM270" s="258">
        <f t="shared" si="182"/>
        <v>1</v>
      </c>
      <c r="BN270" s="258">
        <f t="shared" si="183"/>
        <v>0</v>
      </c>
      <c r="BO270" s="258">
        <f t="shared" si="184"/>
        <v>1</v>
      </c>
      <c r="BP270" s="258">
        <f t="shared" si="185"/>
        <v>1</v>
      </c>
      <c r="BQ270" s="258">
        <f t="shared" si="186"/>
        <v>0</v>
      </c>
      <c r="BR270" s="258">
        <f t="shared" si="187"/>
        <v>1</v>
      </c>
      <c r="BS270" s="258">
        <f t="shared" si="188"/>
        <v>1</v>
      </c>
      <c r="BT270" s="258">
        <f t="shared" si="189"/>
        <v>0</v>
      </c>
      <c r="BU270" s="258">
        <f t="shared" si="190"/>
        <v>1</v>
      </c>
      <c r="BV270" s="258">
        <f t="shared" si="191"/>
        <v>1</v>
      </c>
      <c r="BW270" s="258">
        <f t="shared" si="192"/>
        <v>0</v>
      </c>
      <c r="BX270" s="258">
        <f t="shared" si="193"/>
        <v>1</v>
      </c>
      <c r="BY270" s="258">
        <f t="shared" si="194"/>
        <v>1</v>
      </c>
      <c r="BZ270" s="258">
        <f t="shared" si="195"/>
        <v>0</v>
      </c>
      <c r="CA270" s="258">
        <f t="shared" si="196"/>
        <v>1</v>
      </c>
      <c r="CB270" s="258">
        <f t="shared" si="197"/>
        <v>1</v>
      </c>
      <c r="CC270" s="258">
        <f t="shared" si="198"/>
        <v>0</v>
      </c>
      <c r="CD270" s="258">
        <f t="shared" si="199"/>
        <v>1</v>
      </c>
    </row>
    <row r="271" spans="1:82">
      <c r="A271" s="258"/>
      <c r="B271" s="258"/>
      <c r="C271" s="259"/>
      <c r="D271" s="258"/>
      <c r="E271" s="258" t="s">
        <v>3484</v>
      </c>
      <c r="F271" s="258"/>
      <c r="G271" s="258">
        <v>263</v>
      </c>
      <c r="H271" s="743" t="s">
        <v>4080</v>
      </c>
      <c r="I271" s="744"/>
      <c r="J271" s="739" t="s">
        <v>4081</v>
      </c>
      <c r="K271" s="745"/>
      <c r="L271" s="745"/>
      <c r="M271" s="272"/>
      <c r="N271" s="508">
        <f t="shared" si="29"/>
        <v>0</v>
      </c>
      <c r="O271" s="510">
        <f t="shared" si="139"/>
        <v>0</v>
      </c>
      <c r="P271" s="260">
        <f t="shared" si="140"/>
        <v>0</v>
      </c>
      <c r="Q271" s="261">
        <f t="shared" si="141"/>
        <v>0</v>
      </c>
      <c r="R271" s="261">
        <f t="shared" si="1"/>
        <v>0</v>
      </c>
      <c r="S271" s="262"/>
      <c r="T271" s="262"/>
      <c r="U271" s="263">
        <f t="shared" si="142"/>
        <v>1.288</v>
      </c>
      <c r="V271" s="264">
        <f>IF(E271="SP",1,IF(D271="",ExtraMargeMateriaal,(1-VLOOKUP(D271,TabelAankoop[],4,FALSE))))</f>
        <v>1</v>
      </c>
      <c r="W271" s="265">
        <f t="shared" si="143"/>
        <v>0.6885</v>
      </c>
      <c r="X271" s="266">
        <f t="shared" si="144"/>
        <v>1</v>
      </c>
      <c r="Y271" s="267">
        <f t="shared" si="145"/>
        <v>1.46</v>
      </c>
      <c r="Z271" s="267">
        <f t="shared" si="146"/>
        <v>1.1599999999999999</v>
      </c>
      <c r="AA271" s="268">
        <f t="shared" si="147"/>
        <v>0</v>
      </c>
      <c r="AB271" s="456">
        <f t="shared" si="148"/>
        <v>0</v>
      </c>
      <c r="AC271" s="457">
        <f t="shared" si="149"/>
        <v>0</v>
      </c>
      <c r="AD271" s="456">
        <f t="shared" si="150"/>
        <v>0</v>
      </c>
      <c r="AE271" s="458">
        <f t="shared" si="151"/>
        <v>0</v>
      </c>
      <c r="AF271" s="457">
        <f t="shared" si="152"/>
        <v>0</v>
      </c>
      <c r="AG271" s="456">
        <f t="shared" si="153"/>
        <v>0</v>
      </c>
      <c r="AH271" s="457">
        <f t="shared" si="154"/>
        <v>0</v>
      </c>
      <c r="AI271" s="268">
        <f t="shared" si="155"/>
        <v>0</v>
      </c>
      <c r="AJ271" s="269">
        <f t="shared" si="156"/>
        <v>0</v>
      </c>
      <c r="AK271" s="270">
        <f t="shared" si="157"/>
        <v>0</v>
      </c>
      <c r="AL271" s="415">
        <f t="shared" si="158"/>
        <v>0</v>
      </c>
      <c r="AM271" s="259" t="str">
        <f>IF(AP271="","",IFERROR(VLOOKUP(AP271,CODES!$A$3:$D$1348,4,FALSE),"X"))&amp;IF(AQ271="","",IFERROR(VLOOKUP(AQ271,CODES!$A$3:$D$1348,4,FALSE),"X"))&amp;IF(AR271="","",IFERROR(VLOOKUP(AR271,CODES!$A$3:$D$1348,4,FALSE),"X"))&amp;IF(AS271="","",IFERROR(VLOOKUP(AS271,CODES!$A$3:$D$1348,4,FALSE),"X"))&amp;IF(AT271="","",IFERROR(VLOOKUP(AT271,CODES!$A$3:$D$1348,4,FALSE),"X"))&amp;IF(AU271="","",IFERROR(VLOOKUP(AU271,CODES!$A$3:$D$1348,4,FALSE),"X"))&amp;IF(AV271="","",IFERROR(VLOOKUP(AV271,CODES!$A$3:$D$1348,4,FALSE),"X"))&amp;IF(AW271="","",IFERROR(VLOOKUP(AW271,CODES!$A$3:$D$1348,4,FALSE),"X"))&amp;IF(AX271="","",IFERROR(VLOOKUP(AX271,CODES!$A$3:$D$1348,4,FALSE),"X"))&amp;IF(AY271="","",IFERROR(VLOOKUP(AY271,CODES!$A$3:$D$1348,4,FALSE),"X"))</f>
        <v/>
      </c>
      <c r="AN271" s="258">
        <f>SUM(IFERROR(VLOOKUP(AP271,CODES!$A$3:$D$1348,4,FALSE)*BC271,0),IFERROR(VLOOKUP(AQ271,CODES!$A$3:$D$1348,4,FALSE)*BF271,0),IFERROR(VLOOKUP(AR271,CODES!$A$3:$D$1348,4,FALSE)*BI271,0),IFERROR(VLOOKUP(AS271,CODES!$A$3:$D$1348,4,FALSE)*BL271,0),IFERROR(VLOOKUP(AT271,CODES!$A$3:$D$1348,4,FALSE)*BO271,0),IFERROR(VLOOKUP(AU271,CODES!$A$3:$D$1348,4,FALSE)*BR271,0),IFERROR(VLOOKUP(AV271,CODES!$A$3:$D$1348,4,FALSE)*BU271,0),IFERROR(VLOOKUP(AW271,CODES!$A$3:$D$1348,4,FALSE)*BX271,0),IFERROR(VLOOKUP(AX271,CODES!$A$3:$D$1348,4,FALSE)*CA271,0),IFERROR(VLOOKUP(AY271,CODES!$A$3:$D$1348,4,FALSE)*CD271,0))</f>
        <v>0</v>
      </c>
      <c r="AO271" s="258">
        <f>SUM(IFERROR(VLOOKUP(AP271,CODES!$A$3:$D$1348,3,FALSE)*BC271,0),IFERROR(VLOOKUP(AQ271,CODES!$A$3:$D$1348,3,FALSE)*BF271,0),IFERROR(VLOOKUP(AR271,CODES!$A$3:$D$1348,3,FALSE)*BI271,0),IFERROR(VLOOKUP(AS271,CODES!$A$3:$D$1348,3,FALSE)*BL271,0),IFERROR(VLOOKUP(AT271,CODES!$A$3:$D$1348,3,FALSE)*BO271,0),IFERROR(VLOOKUP(AU271,CODES!$A$3:$D$1348,3,FALSE)*BR271,0),IFERROR(VLOOKUP(AV271,CODES!$A$3:$D$1348,3,FALSE)*BU271,0),IFERROR(VLOOKUP(AW271,CODES!$A$3:$D$1348,3,FALSE)*BX271,0),IFERROR(VLOOKUP(AX271,CODES!$A$3:$D$1348,3,FALSE)*CA271,0),IFERROR(VLOOKUP(AY271,CODES!$A$3:$D$1348,3,FALSE)*CD271,0))+B271</f>
        <v>0</v>
      </c>
      <c r="AP271" s="271" t="str">
        <f t="shared" si="159"/>
        <v/>
      </c>
      <c r="AQ271" s="271" t="str">
        <f t="shared" si="160"/>
        <v/>
      </c>
      <c r="AR271" s="271" t="str">
        <f t="shared" si="161"/>
        <v/>
      </c>
      <c r="AS271" s="271" t="str">
        <f t="shared" si="162"/>
        <v/>
      </c>
      <c r="AT271" s="271" t="str">
        <f t="shared" si="163"/>
        <v/>
      </c>
      <c r="AU271" s="271" t="str">
        <f t="shared" si="164"/>
        <v/>
      </c>
      <c r="AV271" s="271" t="str">
        <f t="shared" si="165"/>
        <v/>
      </c>
      <c r="AW271" s="271" t="str">
        <f t="shared" si="166"/>
        <v/>
      </c>
      <c r="AX271" s="271" t="str">
        <f t="shared" si="167"/>
        <v/>
      </c>
      <c r="AY271" s="271" t="str">
        <f t="shared" si="168"/>
        <v/>
      </c>
      <c r="AZ271" s="258">
        <f t="shared" si="169"/>
        <v>0</v>
      </c>
      <c r="BA271" s="258">
        <f t="shared" si="170"/>
        <v>1</v>
      </c>
      <c r="BB271" s="258">
        <f t="shared" si="171"/>
        <v>0</v>
      </c>
      <c r="BC271" s="258">
        <f t="shared" si="172"/>
        <v>1</v>
      </c>
      <c r="BD271" s="258">
        <f t="shared" si="173"/>
        <v>1</v>
      </c>
      <c r="BE271" s="258">
        <f t="shared" si="174"/>
        <v>0</v>
      </c>
      <c r="BF271" s="258">
        <f t="shared" si="175"/>
        <v>1</v>
      </c>
      <c r="BG271" s="258">
        <f t="shared" si="176"/>
        <v>1</v>
      </c>
      <c r="BH271" s="258">
        <f t="shared" si="177"/>
        <v>0</v>
      </c>
      <c r="BI271" s="258">
        <f t="shared" si="178"/>
        <v>1</v>
      </c>
      <c r="BJ271" s="258">
        <f t="shared" si="179"/>
        <v>1</v>
      </c>
      <c r="BK271" s="258">
        <f t="shared" si="180"/>
        <v>0</v>
      </c>
      <c r="BL271" s="258">
        <f t="shared" si="181"/>
        <v>1</v>
      </c>
      <c r="BM271" s="258">
        <f t="shared" si="182"/>
        <v>1</v>
      </c>
      <c r="BN271" s="258">
        <f t="shared" si="183"/>
        <v>0</v>
      </c>
      <c r="BO271" s="258">
        <f t="shared" si="184"/>
        <v>1</v>
      </c>
      <c r="BP271" s="258">
        <f t="shared" si="185"/>
        <v>1</v>
      </c>
      <c r="BQ271" s="258">
        <f t="shared" si="186"/>
        <v>0</v>
      </c>
      <c r="BR271" s="258">
        <f t="shared" si="187"/>
        <v>1</v>
      </c>
      <c r="BS271" s="258">
        <f t="shared" si="188"/>
        <v>1</v>
      </c>
      <c r="BT271" s="258">
        <f t="shared" si="189"/>
        <v>0</v>
      </c>
      <c r="BU271" s="258">
        <f t="shared" si="190"/>
        <v>1</v>
      </c>
      <c r="BV271" s="258">
        <f t="shared" si="191"/>
        <v>1</v>
      </c>
      <c r="BW271" s="258">
        <f t="shared" si="192"/>
        <v>0</v>
      </c>
      <c r="BX271" s="258">
        <f t="shared" si="193"/>
        <v>1</v>
      </c>
      <c r="BY271" s="258">
        <f t="shared" si="194"/>
        <v>1</v>
      </c>
      <c r="BZ271" s="258">
        <f t="shared" si="195"/>
        <v>0</v>
      </c>
      <c r="CA271" s="258">
        <f t="shared" si="196"/>
        <v>1</v>
      </c>
      <c r="CB271" s="258">
        <f t="shared" si="197"/>
        <v>1</v>
      </c>
      <c r="CC271" s="258">
        <f t="shared" si="198"/>
        <v>0</v>
      </c>
      <c r="CD271" s="258">
        <f t="shared" si="199"/>
        <v>1</v>
      </c>
    </row>
    <row r="272" spans="1:82">
      <c r="A272" s="258" t="s">
        <v>4082</v>
      </c>
      <c r="B272" s="258">
        <v>826.98</v>
      </c>
      <c r="C272" s="259"/>
      <c r="D272" s="258" t="s">
        <v>4083</v>
      </c>
      <c r="E272" s="258"/>
      <c r="F272" s="258"/>
      <c r="G272" s="258">
        <v>264</v>
      </c>
      <c r="H272" s="743" t="s">
        <v>4084</v>
      </c>
      <c r="I272" s="744"/>
      <c r="J272" s="739" t="s">
        <v>4023</v>
      </c>
      <c r="K272" s="745" t="s">
        <v>3491</v>
      </c>
      <c r="L272" s="745" t="s">
        <v>3492</v>
      </c>
      <c r="M272" s="272">
        <v>1</v>
      </c>
      <c r="N272" s="508">
        <f t="shared" si="29"/>
        <v>1093.51</v>
      </c>
      <c r="O272" s="510">
        <f t="shared" si="139"/>
        <v>1093.51</v>
      </c>
      <c r="P272" s="260">
        <f t="shared" si="140"/>
        <v>826.98</v>
      </c>
      <c r="Q272" s="261">
        <f t="shared" si="141"/>
        <v>60</v>
      </c>
      <c r="R272" s="261">
        <f t="shared" si="1"/>
        <v>0</v>
      </c>
      <c r="S272" s="262" t="s">
        <v>4085</v>
      </c>
      <c r="T272" s="262">
        <v>11000</v>
      </c>
      <c r="U272" s="263">
        <f t="shared" si="142"/>
        <v>1.288</v>
      </c>
      <c r="V272" s="264">
        <f>IF(E272="SP",1,IF(D272="",ExtraMargeMateriaal,(1-VLOOKUP(D272,TabelAankoop[],4,FALSE))))</f>
        <v>0.97</v>
      </c>
      <c r="W272" s="265">
        <f t="shared" si="143"/>
        <v>0.6885</v>
      </c>
      <c r="X272" s="266">
        <f t="shared" si="144"/>
        <v>1</v>
      </c>
      <c r="Y272" s="267">
        <f t="shared" si="145"/>
        <v>1.46</v>
      </c>
      <c r="Z272" s="267">
        <f t="shared" si="146"/>
        <v>1.1599999999999999</v>
      </c>
      <c r="AA272" s="268">
        <f t="shared" si="147"/>
        <v>1093.51</v>
      </c>
      <c r="AB272" s="456">
        <f t="shared" si="148"/>
        <v>802.17</v>
      </c>
      <c r="AC272" s="457">
        <f t="shared" si="149"/>
        <v>1033.2</v>
      </c>
      <c r="AD272" s="456">
        <f t="shared" si="150"/>
        <v>60.31</v>
      </c>
      <c r="AE272" s="458">
        <f t="shared" si="151"/>
        <v>60</v>
      </c>
      <c r="AF272" s="457">
        <f t="shared" si="152"/>
        <v>1</v>
      </c>
      <c r="AG272" s="456">
        <f t="shared" si="153"/>
        <v>0</v>
      </c>
      <c r="AH272" s="457">
        <f t="shared" si="154"/>
        <v>0</v>
      </c>
      <c r="AI272" s="268">
        <f t="shared" si="155"/>
        <v>802.17060000000004</v>
      </c>
      <c r="AJ272" s="269">
        <f t="shared" si="156"/>
        <v>1033.1957328000001</v>
      </c>
      <c r="AK272" s="270">
        <f t="shared" si="157"/>
        <v>60.312600000000003</v>
      </c>
      <c r="AL272" s="415">
        <f t="shared" si="158"/>
        <v>0</v>
      </c>
      <c r="AM272" s="259" t="str">
        <f>IF(AP272="","",IFERROR(VLOOKUP(AP272,CODES!$A$3:$D$1348,4,FALSE),"X"))&amp;IF(AQ272="","",IFERROR(VLOOKUP(AQ272,CODES!$A$3:$D$1348,4,FALSE),"X"))&amp;IF(AR272="","",IFERROR(VLOOKUP(AR272,CODES!$A$3:$D$1348,4,FALSE),"X"))&amp;IF(AS272="","",IFERROR(VLOOKUP(AS272,CODES!$A$3:$D$1348,4,FALSE),"X"))&amp;IF(AT272="","",IFERROR(VLOOKUP(AT272,CODES!$A$3:$D$1348,4,FALSE),"X"))&amp;IF(AU272="","",IFERROR(VLOOKUP(AU272,CODES!$A$3:$D$1348,4,FALSE),"X"))&amp;IF(AV272="","",IFERROR(VLOOKUP(AV272,CODES!$A$3:$D$1348,4,FALSE),"X"))&amp;IF(AW272="","",IFERROR(VLOOKUP(AW272,CODES!$A$3:$D$1348,4,FALSE),"X"))&amp;IF(AX272="","",IFERROR(VLOOKUP(AX272,CODES!$A$3:$D$1348,4,FALSE),"X"))&amp;IF(AY272="","",IFERROR(VLOOKUP(AY272,CODES!$A$3:$D$1348,4,FALSE),"X"))</f>
        <v>60</v>
      </c>
      <c r="AN272" s="258">
        <f>SUM(IFERROR(VLOOKUP(AP272,CODES!$A$3:$D$1348,4,FALSE)*BC272,0),IFERROR(VLOOKUP(AQ272,CODES!$A$3:$D$1348,4,FALSE)*BF272,0),IFERROR(VLOOKUP(AR272,CODES!$A$3:$D$1348,4,FALSE)*BI272,0),IFERROR(VLOOKUP(AS272,CODES!$A$3:$D$1348,4,FALSE)*BL272,0),IFERROR(VLOOKUP(AT272,CODES!$A$3:$D$1348,4,FALSE)*BO272,0),IFERROR(VLOOKUP(AU272,CODES!$A$3:$D$1348,4,FALSE)*BR272,0),IFERROR(VLOOKUP(AV272,CODES!$A$3:$D$1348,4,FALSE)*BU272,0),IFERROR(VLOOKUP(AW272,CODES!$A$3:$D$1348,4,FALSE)*BX272,0),IFERROR(VLOOKUP(AX272,CODES!$A$3:$D$1348,4,FALSE)*CA272,0),IFERROR(VLOOKUP(AY272,CODES!$A$3:$D$1348,4,FALSE)*CD272,0))</f>
        <v>60</v>
      </c>
      <c r="AO272" s="258">
        <f>SUM(IFERROR(VLOOKUP(AP272,CODES!$A$3:$D$1348,3,FALSE)*BC272,0),IFERROR(VLOOKUP(AQ272,CODES!$A$3:$D$1348,3,FALSE)*BF272,0),IFERROR(VLOOKUP(AR272,CODES!$A$3:$D$1348,3,FALSE)*BI272,0),IFERROR(VLOOKUP(AS272,CODES!$A$3:$D$1348,3,FALSE)*BL272,0),IFERROR(VLOOKUP(AT272,CODES!$A$3:$D$1348,3,FALSE)*BO272,0),IFERROR(VLOOKUP(AU272,CODES!$A$3:$D$1348,3,FALSE)*BR272,0),IFERROR(VLOOKUP(AV272,CODES!$A$3:$D$1348,3,FALSE)*BU272,0),IFERROR(VLOOKUP(AW272,CODES!$A$3:$D$1348,3,FALSE)*BX272,0),IFERROR(VLOOKUP(AX272,CODES!$A$3:$D$1348,3,FALSE)*CA272,0),IFERROR(VLOOKUP(AY272,CODES!$A$3:$D$1348,3,FALSE)*CD272,0))+B272</f>
        <v>826.98</v>
      </c>
      <c r="AP272" s="271" t="str">
        <f t="shared" si="159"/>
        <v>u</v>
      </c>
      <c r="AQ272" s="271" t="str">
        <f t="shared" si="160"/>
        <v/>
      </c>
      <c r="AR272" s="271" t="str">
        <f t="shared" si="161"/>
        <v/>
      </c>
      <c r="AS272" s="271" t="str">
        <f t="shared" si="162"/>
        <v/>
      </c>
      <c r="AT272" s="271" t="str">
        <f t="shared" si="163"/>
        <v/>
      </c>
      <c r="AU272" s="271" t="str">
        <f t="shared" si="164"/>
        <v/>
      </c>
      <c r="AV272" s="271" t="str">
        <f t="shared" si="165"/>
        <v/>
      </c>
      <c r="AW272" s="271" t="str">
        <f t="shared" si="166"/>
        <v/>
      </c>
      <c r="AX272" s="271" t="str">
        <f t="shared" si="167"/>
        <v/>
      </c>
      <c r="AY272" s="271" t="str">
        <f t="shared" si="168"/>
        <v/>
      </c>
      <c r="AZ272" s="258">
        <f t="shared" si="169"/>
        <v>1</v>
      </c>
      <c r="BA272" s="258">
        <f t="shared" si="170"/>
        <v>2</v>
      </c>
      <c r="BB272" s="258">
        <f t="shared" si="171"/>
        <v>0</v>
      </c>
      <c r="BC272" s="258">
        <f t="shared" si="172"/>
        <v>1</v>
      </c>
      <c r="BD272" s="258">
        <f t="shared" si="173"/>
        <v>2</v>
      </c>
      <c r="BE272" s="258">
        <f t="shared" si="174"/>
        <v>0</v>
      </c>
      <c r="BF272" s="258">
        <f t="shared" si="175"/>
        <v>1</v>
      </c>
      <c r="BG272" s="258">
        <f t="shared" si="176"/>
        <v>2</v>
      </c>
      <c r="BH272" s="258">
        <f t="shared" si="177"/>
        <v>0</v>
      </c>
      <c r="BI272" s="258">
        <f t="shared" si="178"/>
        <v>1</v>
      </c>
      <c r="BJ272" s="258">
        <f t="shared" si="179"/>
        <v>2</v>
      </c>
      <c r="BK272" s="258">
        <f t="shared" si="180"/>
        <v>0</v>
      </c>
      <c r="BL272" s="258">
        <f t="shared" si="181"/>
        <v>1</v>
      </c>
      <c r="BM272" s="258">
        <f t="shared" si="182"/>
        <v>2</v>
      </c>
      <c r="BN272" s="258">
        <f t="shared" si="183"/>
        <v>0</v>
      </c>
      <c r="BO272" s="258">
        <f t="shared" si="184"/>
        <v>1</v>
      </c>
      <c r="BP272" s="258">
        <f t="shared" si="185"/>
        <v>2</v>
      </c>
      <c r="BQ272" s="258">
        <f t="shared" si="186"/>
        <v>0</v>
      </c>
      <c r="BR272" s="258">
        <f t="shared" si="187"/>
        <v>1</v>
      </c>
      <c r="BS272" s="258">
        <f t="shared" si="188"/>
        <v>2</v>
      </c>
      <c r="BT272" s="258">
        <f t="shared" si="189"/>
        <v>0</v>
      </c>
      <c r="BU272" s="258">
        <f t="shared" si="190"/>
        <v>1</v>
      </c>
      <c r="BV272" s="258">
        <f t="shared" si="191"/>
        <v>2</v>
      </c>
      <c r="BW272" s="258">
        <f t="shared" si="192"/>
        <v>0</v>
      </c>
      <c r="BX272" s="258">
        <f t="shared" si="193"/>
        <v>1</v>
      </c>
      <c r="BY272" s="258">
        <f t="shared" si="194"/>
        <v>2</v>
      </c>
      <c r="BZ272" s="258">
        <f t="shared" si="195"/>
        <v>0</v>
      </c>
      <c r="CA272" s="258">
        <f t="shared" si="196"/>
        <v>1</v>
      </c>
      <c r="CB272" s="258">
        <f t="shared" si="197"/>
        <v>2</v>
      </c>
      <c r="CC272" s="258">
        <f t="shared" si="198"/>
        <v>0</v>
      </c>
      <c r="CD272" s="258">
        <f t="shared" si="199"/>
        <v>1</v>
      </c>
    </row>
    <row r="273" spans="1:82">
      <c r="A273" s="258" t="s">
        <v>4086</v>
      </c>
      <c r="B273" s="258">
        <v>179.85</v>
      </c>
      <c r="C273" s="259"/>
      <c r="D273" s="258" t="s">
        <v>4083</v>
      </c>
      <c r="E273" s="258"/>
      <c r="F273" s="258"/>
      <c r="G273" s="258">
        <v>265</v>
      </c>
      <c r="H273" s="743" t="s">
        <v>4087</v>
      </c>
      <c r="I273" s="744"/>
      <c r="J273" s="739" t="s">
        <v>1281</v>
      </c>
      <c r="K273" s="745" t="s">
        <v>3607</v>
      </c>
      <c r="L273" s="745" t="s">
        <v>3608</v>
      </c>
      <c r="M273" s="272">
        <v>2</v>
      </c>
      <c r="N273" s="508">
        <f t="shared" si="29"/>
        <v>246.05</v>
      </c>
      <c r="O273" s="510">
        <f t="shared" si="139"/>
        <v>492.1</v>
      </c>
      <c r="P273" s="260">
        <f t="shared" si="140"/>
        <v>180.85</v>
      </c>
      <c r="Q273" s="261">
        <f t="shared" si="141"/>
        <v>20</v>
      </c>
      <c r="R273" s="261">
        <f t="shared" si="1"/>
        <v>0</v>
      </c>
      <c r="S273" s="262" t="s">
        <v>4085</v>
      </c>
      <c r="T273" s="262">
        <v>26</v>
      </c>
      <c r="U273" s="263">
        <f t="shared" si="142"/>
        <v>1.288</v>
      </c>
      <c r="V273" s="264">
        <f>IF(E273="SP",1,IF(D273="",ExtraMargeMateriaal,(1-VLOOKUP(D273,TabelAankoop[],4,FALSE))))</f>
        <v>0.97</v>
      </c>
      <c r="W273" s="265">
        <f t="shared" si="143"/>
        <v>0.6885</v>
      </c>
      <c r="X273" s="266">
        <f t="shared" si="144"/>
        <v>1</v>
      </c>
      <c r="Y273" s="267">
        <f t="shared" si="145"/>
        <v>1.46</v>
      </c>
      <c r="Z273" s="267">
        <f t="shared" si="146"/>
        <v>1.1599999999999999</v>
      </c>
      <c r="AA273" s="268">
        <f t="shared" si="147"/>
        <v>492.1</v>
      </c>
      <c r="AB273" s="456">
        <f t="shared" si="148"/>
        <v>350.85</v>
      </c>
      <c r="AC273" s="457">
        <f t="shared" si="149"/>
        <v>451.89</v>
      </c>
      <c r="AD273" s="456">
        <f t="shared" si="150"/>
        <v>40.21</v>
      </c>
      <c r="AE273" s="458">
        <f t="shared" si="151"/>
        <v>40</v>
      </c>
      <c r="AF273" s="457">
        <f t="shared" si="152"/>
        <v>0.66666666666666663</v>
      </c>
      <c r="AG273" s="456">
        <f t="shared" si="153"/>
        <v>0</v>
      </c>
      <c r="AH273" s="457">
        <f t="shared" si="154"/>
        <v>0</v>
      </c>
      <c r="AI273" s="268">
        <f t="shared" si="155"/>
        <v>175.42449999999999</v>
      </c>
      <c r="AJ273" s="269">
        <f t="shared" si="156"/>
        <v>225.94675599999999</v>
      </c>
      <c r="AK273" s="270">
        <f t="shared" si="157"/>
        <v>20.104199999999999</v>
      </c>
      <c r="AL273" s="415">
        <f t="shared" si="158"/>
        <v>0</v>
      </c>
      <c r="AM273" s="259" t="str">
        <f>IF(AP273="","",IFERROR(VLOOKUP(AP273,CODES!$A$3:$D$1348,4,FALSE),"X"))&amp;IF(AQ273="","",IFERROR(VLOOKUP(AQ273,CODES!$A$3:$D$1348,4,FALSE),"X"))&amp;IF(AR273="","",IFERROR(VLOOKUP(AR273,CODES!$A$3:$D$1348,4,FALSE),"X"))&amp;IF(AS273="","",IFERROR(VLOOKUP(AS273,CODES!$A$3:$D$1348,4,FALSE),"X"))&amp;IF(AT273="","",IFERROR(VLOOKUP(AT273,CODES!$A$3:$D$1348,4,FALSE),"X"))&amp;IF(AU273="","",IFERROR(VLOOKUP(AU273,CODES!$A$3:$D$1348,4,FALSE),"X"))&amp;IF(AV273="","",IFERROR(VLOOKUP(AV273,CODES!$A$3:$D$1348,4,FALSE),"X"))&amp;IF(AW273="","",IFERROR(VLOOKUP(AW273,CODES!$A$3:$D$1348,4,FALSE),"X"))&amp;IF(AX273="","",IFERROR(VLOOKUP(AX273,CODES!$A$3:$D$1348,4,FALSE),"X"))&amp;IF(AY273="","",IFERROR(VLOOKUP(AY273,CODES!$A$3:$D$1348,4,FALSE),"X"))</f>
        <v>20</v>
      </c>
      <c r="AN273" s="258">
        <f>SUM(IFERROR(VLOOKUP(AP273,CODES!$A$3:$D$1348,4,FALSE)*BC273,0),IFERROR(VLOOKUP(AQ273,CODES!$A$3:$D$1348,4,FALSE)*BF273,0),IFERROR(VLOOKUP(AR273,CODES!$A$3:$D$1348,4,FALSE)*BI273,0),IFERROR(VLOOKUP(AS273,CODES!$A$3:$D$1348,4,FALSE)*BL273,0),IFERROR(VLOOKUP(AT273,CODES!$A$3:$D$1348,4,FALSE)*BO273,0),IFERROR(VLOOKUP(AU273,CODES!$A$3:$D$1348,4,FALSE)*BR273,0),IFERROR(VLOOKUP(AV273,CODES!$A$3:$D$1348,4,FALSE)*BU273,0),IFERROR(VLOOKUP(AW273,CODES!$A$3:$D$1348,4,FALSE)*BX273,0),IFERROR(VLOOKUP(AX273,CODES!$A$3:$D$1348,4,FALSE)*CA273,0),IFERROR(VLOOKUP(AY273,CODES!$A$3:$D$1348,4,FALSE)*CD273,0))</f>
        <v>20</v>
      </c>
      <c r="AO273" s="258">
        <f>SUM(IFERROR(VLOOKUP(AP273,CODES!$A$3:$D$1348,3,FALSE)*BC273,0),IFERROR(VLOOKUP(AQ273,CODES!$A$3:$D$1348,3,FALSE)*BF273,0),IFERROR(VLOOKUP(AR273,CODES!$A$3:$D$1348,3,FALSE)*BI273,0),IFERROR(VLOOKUP(AS273,CODES!$A$3:$D$1348,3,FALSE)*BL273,0),IFERROR(VLOOKUP(AT273,CODES!$A$3:$D$1348,3,FALSE)*BO273,0),IFERROR(VLOOKUP(AU273,CODES!$A$3:$D$1348,3,FALSE)*BR273,0),IFERROR(VLOOKUP(AV273,CODES!$A$3:$D$1348,3,FALSE)*BU273,0),IFERROR(VLOOKUP(AW273,CODES!$A$3:$D$1348,3,FALSE)*BX273,0),IFERROR(VLOOKUP(AX273,CODES!$A$3:$D$1348,3,FALSE)*CA273,0),IFERROR(VLOOKUP(AY273,CODES!$A$3:$D$1348,3,FALSE)*CD273,0))+B273</f>
        <v>180.85</v>
      </c>
      <c r="AP273" s="271" t="str">
        <f t="shared" si="159"/>
        <v>ICODE</v>
      </c>
      <c r="AQ273" s="271" t="str">
        <f t="shared" si="160"/>
        <v/>
      </c>
      <c r="AR273" s="271" t="str">
        <f t="shared" si="161"/>
        <v/>
      </c>
      <c r="AS273" s="271" t="str">
        <f t="shared" si="162"/>
        <v/>
      </c>
      <c r="AT273" s="271" t="str">
        <f t="shared" si="163"/>
        <v/>
      </c>
      <c r="AU273" s="271" t="str">
        <f t="shared" si="164"/>
        <v/>
      </c>
      <c r="AV273" s="271" t="str">
        <f t="shared" si="165"/>
        <v/>
      </c>
      <c r="AW273" s="271" t="str">
        <f t="shared" si="166"/>
        <v/>
      </c>
      <c r="AX273" s="271" t="str">
        <f t="shared" si="167"/>
        <v/>
      </c>
      <c r="AY273" s="271" t="str">
        <f t="shared" si="168"/>
        <v/>
      </c>
      <c r="AZ273" s="258">
        <f t="shared" si="169"/>
        <v>5</v>
      </c>
      <c r="BA273" s="258">
        <f t="shared" si="170"/>
        <v>6</v>
      </c>
      <c r="BB273" s="258">
        <f t="shared" si="171"/>
        <v>0</v>
      </c>
      <c r="BC273" s="258">
        <f t="shared" si="172"/>
        <v>1</v>
      </c>
      <c r="BD273" s="258">
        <f t="shared" si="173"/>
        <v>6</v>
      </c>
      <c r="BE273" s="258">
        <f t="shared" si="174"/>
        <v>0</v>
      </c>
      <c r="BF273" s="258">
        <f t="shared" si="175"/>
        <v>1</v>
      </c>
      <c r="BG273" s="258">
        <f t="shared" si="176"/>
        <v>6</v>
      </c>
      <c r="BH273" s="258">
        <f t="shared" si="177"/>
        <v>0</v>
      </c>
      <c r="BI273" s="258">
        <f t="shared" si="178"/>
        <v>1</v>
      </c>
      <c r="BJ273" s="258">
        <f t="shared" si="179"/>
        <v>6</v>
      </c>
      <c r="BK273" s="258">
        <f t="shared" si="180"/>
        <v>0</v>
      </c>
      <c r="BL273" s="258">
        <f t="shared" si="181"/>
        <v>1</v>
      </c>
      <c r="BM273" s="258">
        <f t="shared" si="182"/>
        <v>6</v>
      </c>
      <c r="BN273" s="258">
        <f t="shared" si="183"/>
        <v>0</v>
      </c>
      <c r="BO273" s="258">
        <f t="shared" si="184"/>
        <v>1</v>
      </c>
      <c r="BP273" s="258">
        <f t="shared" si="185"/>
        <v>6</v>
      </c>
      <c r="BQ273" s="258">
        <f t="shared" si="186"/>
        <v>0</v>
      </c>
      <c r="BR273" s="258">
        <f t="shared" si="187"/>
        <v>1</v>
      </c>
      <c r="BS273" s="258">
        <f t="shared" si="188"/>
        <v>6</v>
      </c>
      <c r="BT273" s="258">
        <f t="shared" si="189"/>
        <v>0</v>
      </c>
      <c r="BU273" s="258">
        <f t="shared" si="190"/>
        <v>1</v>
      </c>
      <c r="BV273" s="258">
        <f t="shared" si="191"/>
        <v>6</v>
      </c>
      <c r="BW273" s="258">
        <f t="shared" si="192"/>
        <v>0</v>
      </c>
      <c r="BX273" s="258">
        <f t="shared" si="193"/>
        <v>1</v>
      </c>
      <c r="BY273" s="258">
        <f t="shared" si="194"/>
        <v>6</v>
      </c>
      <c r="BZ273" s="258">
        <f t="shared" si="195"/>
        <v>0</v>
      </c>
      <c r="CA273" s="258">
        <f t="shared" si="196"/>
        <v>1</v>
      </c>
      <c r="CB273" s="258">
        <f t="shared" si="197"/>
        <v>6</v>
      </c>
      <c r="CC273" s="258">
        <f t="shared" si="198"/>
        <v>0</v>
      </c>
      <c r="CD273" s="258">
        <f t="shared" si="199"/>
        <v>1</v>
      </c>
    </row>
    <row r="274" spans="1:82">
      <c r="A274" s="258" t="s">
        <v>4086</v>
      </c>
      <c r="B274" s="258">
        <v>66.91</v>
      </c>
      <c r="C274" s="259"/>
      <c r="D274" s="258" t="s">
        <v>4083</v>
      </c>
      <c r="E274" s="258"/>
      <c r="F274" s="258"/>
      <c r="G274" s="258">
        <v>266</v>
      </c>
      <c r="H274" s="743" t="s">
        <v>4088</v>
      </c>
      <c r="I274" s="744"/>
      <c r="J274" s="739" t="s">
        <v>4089</v>
      </c>
      <c r="K274" s="745" t="s">
        <v>3607</v>
      </c>
      <c r="L274" s="745" t="s">
        <v>3608</v>
      </c>
      <c r="M274" s="272">
        <v>20</v>
      </c>
      <c r="N274" s="508">
        <f t="shared" si="29"/>
        <v>104.95</v>
      </c>
      <c r="O274" s="510">
        <f t="shared" si="139"/>
        <v>2099</v>
      </c>
      <c r="P274" s="260">
        <f t="shared" si="140"/>
        <v>67.91</v>
      </c>
      <c r="Q274" s="261">
        <f t="shared" si="141"/>
        <v>20</v>
      </c>
      <c r="R274" s="261">
        <f t="shared" si="1"/>
        <v>0</v>
      </c>
      <c r="S274" s="262" t="s">
        <v>4085</v>
      </c>
      <c r="T274" s="722">
        <f>T272/T273</f>
        <v>423.07692307692309</v>
      </c>
      <c r="U274" s="263">
        <f t="shared" si="142"/>
        <v>1.288</v>
      </c>
      <c r="V274" s="264">
        <f>IF(E274="SP",1,IF(D274="",ExtraMargeMateriaal,(1-VLOOKUP(D274,TabelAankoop[],4,FALSE))))</f>
        <v>0.97</v>
      </c>
      <c r="W274" s="265">
        <f t="shared" si="143"/>
        <v>0.6885</v>
      </c>
      <c r="X274" s="266">
        <f t="shared" si="144"/>
        <v>1</v>
      </c>
      <c r="Y274" s="267">
        <f t="shared" si="145"/>
        <v>1.46</v>
      </c>
      <c r="Z274" s="267">
        <f t="shared" si="146"/>
        <v>1.1599999999999999</v>
      </c>
      <c r="AA274" s="268">
        <f t="shared" si="147"/>
        <v>2099</v>
      </c>
      <c r="AB274" s="456">
        <f t="shared" si="148"/>
        <v>1317.45</v>
      </c>
      <c r="AC274" s="457">
        <f t="shared" si="149"/>
        <v>1696.88</v>
      </c>
      <c r="AD274" s="456">
        <f t="shared" si="150"/>
        <v>402.08</v>
      </c>
      <c r="AE274" s="458">
        <f t="shared" si="151"/>
        <v>400</v>
      </c>
      <c r="AF274" s="457">
        <f t="shared" si="152"/>
        <v>6.666666666666667</v>
      </c>
      <c r="AG274" s="456">
        <f t="shared" si="153"/>
        <v>0</v>
      </c>
      <c r="AH274" s="457">
        <f t="shared" si="154"/>
        <v>0</v>
      </c>
      <c r="AI274" s="268">
        <f t="shared" si="155"/>
        <v>65.872699999999995</v>
      </c>
      <c r="AJ274" s="269">
        <f t="shared" si="156"/>
        <v>84.844037599999993</v>
      </c>
      <c r="AK274" s="270">
        <f t="shared" si="157"/>
        <v>20.104199999999999</v>
      </c>
      <c r="AL274" s="415">
        <f t="shared" si="158"/>
        <v>0</v>
      </c>
      <c r="AM274" s="259" t="str">
        <f>IF(AP274="","",IFERROR(VLOOKUP(AP274,CODES!$A$3:$D$1348,4,FALSE),"X"))&amp;IF(AQ274="","",IFERROR(VLOOKUP(AQ274,CODES!$A$3:$D$1348,4,FALSE),"X"))&amp;IF(AR274="","",IFERROR(VLOOKUP(AR274,CODES!$A$3:$D$1348,4,FALSE),"X"))&amp;IF(AS274="","",IFERROR(VLOOKUP(AS274,CODES!$A$3:$D$1348,4,FALSE),"X"))&amp;IF(AT274="","",IFERROR(VLOOKUP(AT274,CODES!$A$3:$D$1348,4,FALSE),"X"))&amp;IF(AU274="","",IFERROR(VLOOKUP(AU274,CODES!$A$3:$D$1348,4,FALSE),"X"))&amp;IF(AV274="","",IFERROR(VLOOKUP(AV274,CODES!$A$3:$D$1348,4,FALSE),"X"))&amp;IF(AW274="","",IFERROR(VLOOKUP(AW274,CODES!$A$3:$D$1348,4,FALSE),"X"))&amp;IF(AX274="","",IFERROR(VLOOKUP(AX274,CODES!$A$3:$D$1348,4,FALSE),"X"))&amp;IF(AY274="","",IFERROR(VLOOKUP(AY274,CODES!$A$3:$D$1348,4,FALSE),"X"))</f>
        <v>20</v>
      </c>
      <c r="AN274" s="258">
        <f>SUM(IFERROR(VLOOKUP(AP274,CODES!$A$3:$D$1348,4,FALSE)*BC274,0),IFERROR(VLOOKUP(AQ274,CODES!$A$3:$D$1348,4,FALSE)*BF274,0),IFERROR(VLOOKUP(AR274,CODES!$A$3:$D$1348,4,FALSE)*BI274,0),IFERROR(VLOOKUP(AS274,CODES!$A$3:$D$1348,4,FALSE)*BL274,0),IFERROR(VLOOKUP(AT274,CODES!$A$3:$D$1348,4,FALSE)*BO274,0),IFERROR(VLOOKUP(AU274,CODES!$A$3:$D$1348,4,FALSE)*BR274,0),IFERROR(VLOOKUP(AV274,CODES!$A$3:$D$1348,4,FALSE)*BU274,0),IFERROR(VLOOKUP(AW274,CODES!$A$3:$D$1348,4,FALSE)*BX274,0),IFERROR(VLOOKUP(AX274,CODES!$A$3:$D$1348,4,FALSE)*CA274,0),IFERROR(VLOOKUP(AY274,CODES!$A$3:$D$1348,4,FALSE)*CD274,0))</f>
        <v>20</v>
      </c>
      <c r="AO274" s="258">
        <f>SUM(IFERROR(VLOOKUP(AP274,CODES!$A$3:$D$1348,3,FALSE)*BC274,0),IFERROR(VLOOKUP(AQ274,CODES!$A$3:$D$1348,3,FALSE)*BF274,0),IFERROR(VLOOKUP(AR274,CODES!$A$3:$D$1348,3,FALSE)*BI274,0),IFERROR(VLOOKUP(AS274,CODES!$A$3:$D$1348,3,FALSE)*BL274,0),IFERROR(VLOOKUP(AT274,CODES!$A$3:$D$1348,3,FALSE)*BO274,0),IFERROR(VLOOKUP(AU274,CODES!$A$3:$D$1348,3,FALSE)*BR274,0),IFERROR(VLOOKUP(AV274,CODES!$A$3:$D$1348,3,FALSE)*BU274,0),IFERROR(VLOOKUP(AW274,CODES!$A$3:$D$1348,3,FALSE)*BX274,0),IFERROR(VLOOKUP(AX274,CODES!$A$3:$D$1348,3,FALSE)*CA274,0),IFERROR(VLOOKUP(AY274,CODES!$A$3:$D$1348,3,FALSE)*CD274,0))+B274</f>
        <v>67.91</v>
      </c>
      <c r="AP274" s="271" t="str">
        <f t="shared" si="159"/>
        <v>ICODE</v>
      </c>
      <c r="AQ274" s="271" t="str">
        <f t="shared" si="160"/>
        <v/>
      </c>
      <c r="AR274" s="271" t="str">
        <f t="shared" si="161"/>
        <v/>
      </c>
      <c r="AS274" s="271" t="str">
        <f t="shared" si="162"/>
        <v/>
      </c>
      <c r="AT274" s="271" t="str">
        <f t="shared" si="163"/>
        <v/>
      </c>
      <c r="AU274" s="271" t="str">
        <f t="shared" si="164"/>
        <v/>
      </c>
      <c r="AV274" s="271" t="str">
        <f t="shared" si="165"/>
        <v/>
      </c>
      <c r="AW274" s="271" t="str">
        <f t="shared" si="166"/>
        <v/>
      </c>
      <c r="AX274" s="271" t="str">
        <f t="shared" si="167"/>
        <v/>
      </c>
      <c r="AY274" s="271" t="str">
        <f t="shared" si="168"/>
        <v/>
      </c>
      <c r="AZ274" s="258">
        <f t="shared" si="169"/>
        <v>5</v>
      </c>
      <c r="BA274" s="258">
        <f t="shared" si="170"/>
        <v>6</v>
      </c>
      <c r="BB274" s="258">
        <f t="shared" si="171"/>
        <v>0</v>
      </c>
      <c r="BC274" s="258">
        <f t="shared" si="172"/>
        <v>1</v>
      </c>
      <c r="BD274" s="258">
        <f t="shared" si="173"/>
        <v>6</v>
      </c>
      <c r="BE274" s="258">
        <f t="shared" si="174"/>
        <v>0</v>
      </c>
      <c r="BF274" s="258">
        <f t="shared" si="175"/>
        <v>1</v>
      </c>
      <c r="BG274" s="258">
        <f t="shared" si="176"/>
        <v>6</v>
      </c>
      <c r="BH274" s="258">
        <f t="shared" si="177"/>
        <v>0</v>
      </c>
      <c r="BI274" s="258">
        <f t="shared" si="178"/>
        <v>1</v>
      </c>
      <c r="BJ274" s="258">
        <f t="shared" si="179"/>
        <v>6</v>
      </c>
      <c r="BK274" s="258">
        <f t="shared" si="180"/>
        <v>0</v>
      </c>
      <c r="BL274" s="258">
        <f t="shared" si="181"/>
        <v>1</v>
      </c>
      <c r="BM274" s="258">
        <f t="shared" si="182"/>
        <v>6</v>
      </c>
      <c r="BN274" s="258">
        <f t="shared" si="183"/>
        <v>0</v>
      </c>
      <c r="BO274" s="258">
        <f t="shared" si="184"/>
        <v>1</v>
      </c>
      <c r="BP274" s="258">
        <f t="shared" si="185"/>
        <v>6</v>
      </c>
      <c r="BQ274" s="258">
        <f t="shared" si="186"/>
        <v>0</v>
      </c>
      <c r="BR274" s="258">
        <f t="shared" si="187"/>
        <v>1</v>
      </c>
      <c r="BS274" s="258">
        <f t="shared" si="188"/>
        <v>6</v>
      </c>
      <c r="BT274" s="258">
        <f t="shared" si="189"/>
        <v>0</v>
      </c>
      <c r="BU274" s="258">
        <f t="shared" si="190"/>
        <v>1</v>
      </c>
      <c r="BV274" s="258">
        <f t="shared" si="191"/>
        <v>6</v>
      </c>
      <c r="BW274" s="258">
        <f t="shared" si="192"/>
        <v>0</v>
      </c>
      <c r="BX274" s="258">
        <f t="shared" si="193"/>
        <v>1</v>
      </c>
      <c r="BY274" s="258">
        <f t="shared" si="194"/>
        <v>6</v>
      </c>
      <c r="BZ274" s="258">
        <f t="shared" si="195"/>
        <v>0</v>
      </c>
      <c r="CA274" s="258">
        <f t="shared" si="196"/>
        <v>1</v>
      </c>
      <c r="CB274" s="258">
        <f t="shared" si="197"/>
        <v>6</v>
      </c>
      <c r="CC274" s="258">
        <f t="shared" si="198"/>
        <v>0</v>
      </c>
      <c r="CD274" s="258">
        <f t="shared" si="199"/>
        <v>1</v>
      </c>
    </row>
    <row r="275" spans="1:82">
      <c r="A275" s="258" t="s">
        <v>4090</v>
      </c>
      <c r="B275" s="258">
        <v>174.15</v>
      </c>
      <c r="C275" s="259"/>
      <c r="D275" s="258" t="s">
        <v>4083</v>
      </c>
      <c r="E275" s="258"/>
      <c r="F275" s="258"/>
      <c r="G275" s="258">
        <v>267</v>
      </c>
      <c r="H275" s="743" t="s">
        <v>4091</v>
      </c>
      <c r="I275" s="744"/>
      <c r="J275" s="739" t="s">
        <v>4092</v>
      </c>
      <c r="K275" s="745" t="s">
        <v>3607</v>
      </c>
      <c r="L275" s="745" t="s">
        <v>3608</v>
      </c>
      <c r="M275" s="272">
        <v>2</v>
      </c>
      <c r="N275" s="508">
        <f t="shared" si="29"/>
        <v>284.14</v>
      </c>
      <c r="O275" s="510">
        <f t="shared" si="139"/>
        <v>568.28</v>
      </c>
      <c r="P275" s="260">
        <f t="shared" si="140"/>
        <v>179.15</v>
      </c>
      <c r="Q275" s="261">
        <f t="shared" si="141"/>
        <v>60</v>
      </c>
      <c r="R275" s="261">
        <f t="shared" si="1"/>
        <v>0</v>
      </c>
      <c r="S275" s="262" t="s">
        <v>4085</v>
      </c>
      <c r="T275" s="262"/>
      <c r="U275" s="263">
        <f t="shared" si="142"/>
        <v>1.288</v>
      </c>
      <c r="V275" s="264">
        <f>IF(E275="SP",1,IF(D275="",ExtraMargeMateriaal,(1-VLOOKUP(D275,TabelAankoop[],4,FALSE))))</f>
        <v>0.97</v>
      </c>
      <c r="W275" s="265">
        <f t="shared" si="143"/>
        <v>0.6885</v>
      </c>
      <c r="X275" s="266">
        <f t="shared" si="144"/>
        <v>1</v>
      </c>
      <c r="Y275" s="267">
        <f t="shared" si="145"/>
        <v>1.46</v>
      </c>
      <c r="Z275" s="267">
        <f t="shared" si="146"/>
        <v>1.1599999999999999</v>
      </c>
      <c r="AA275" s="268">
        <f t="shared" si="147"/>
        <v>568.28</v>
      </c>
      <c r="AB275" s="456">
        <f t="shared" si="148"/>
        <v>347.55</v>
      </c>
      <c r="AC275" s="457">
        <f t="shared" si="149"/>
        <v>447.65</v>
      </c>
      <c r="AD275" s="456">
        <f t="shared" si="150"/>
        <v>120.63</v>
      </c>
      <c r="AE275" s="458">
        <f t="shared" si="151"/>
        <v>120</v>
      </c>
      <c r="AF275" s="457">
        <f t="shared" si="152"/>
        <v>2</v>
      </c>
      <c r="AG275" s="456">
        <f t="shared" si="153"/>
        <v>0</v>
      </c>
      <c r="AH275" s="457">
        <f t="shared" si="154"/>
        <v>0</v>
      </c>
      <c r="AI275" s="268">
        <f t="shared" si="155"/>
        <v>173.77549999999999</v>
      </c>
      <c r="AJ275" s="269">
        <f t="shared" si="156"/>
        <v>223.822844</v>
      </c>
      <c r="AK275" s="270">
        <f t="shared" si="157"/>
        <v>60.312600000000003</v>
      </c>
      <c r="AL275" s="415">
        <f t="shared" si="158"/>
        <v>0</v>
      </c>
      <c r="AM275" s="259" t="str">
        <f>IF(AP275="","",IFERROR(VLOOKUP(AP275,CODES!$A$3:$D$1348,4,FALSE),"X"))&amp;IF(AQ275="","",IFERROR(VLOOKUP(AQ275,CODES!$A$3:$D$1348,4,FALSE),"X"))&amp;IF(AR275="","",IFERROR(VLOOKUP(AR275,CODES!$A$3:$D$1348,4,FALSE),"X"))&amp;IF(AS275="","",IFERROR(VLOOKUP(AS275,CODES!$A$3:$D$1348,4,FALSE),"X"))&amp;IF(AT275="","",IFERROR(VLOOKUP(AT275,CODES!$A$3:$D$1348,4,FALSE),"X"))&amp;IF(AU275="","",IFERROR(VLOOKUP(AU275,CODES!$A$3:$D$1348,4,FALSE),"X"))&amp;IF(AV275="","",IFERROR(VLOOKUP(AV275,CODES!$A$3:$D$1348,4,FALSE),"X"))&amp;IF(AW275="","",IFERROR(VLOOKUP(AW275,CODES!$A$3:$D$1348,4,FALSE),"X"))&amp;IF(AX275="","",IFERROR(VLOOKUP(AX275,CODES!$A$3:$D$1348,4,FALSE),"X"))&amp;IF(AY275="","",IFERROR(VLOOKUP(AY275,CODES!$A$3:$D$1348,4,FALSE),"X"))</f>
        <v>60</v>
      </c>
      <c r="AN275" s="258">
        <f>SUM(IFERROR(VLOOKUP(AP275,CODES!$A$3:$D$1348,4,FALSE)*BC275,0),IFERROR(VLOOKUP(AQ275,CODES!$A$3:$D$1348,4,FALSE)*BF275,0),IFERROR(VLOOKUP(AR275,CODES!$A$3:$D$1348,4,FALSE)*BI275,0),IFERROR(VLOOKUP(AS275,CODES!$A$3:$D$1348,4,FALSE)*BL275,0),IFERROR(VLOOKUP(AT275,CODES!$A$3:$D$1348,4,FALSE)*BO275,0),IFERROR(VLOOKUP(AU275,CODES!$A$3:$D$1348,4,FALSE)*BR275,0),IFERROR(VLOOKUP(AV275,CODES!$A$3:$D$1348,4,FALSE)*BU275,0),IFERROR(VLOOKUP(AW275,CODES!$A$3:$D$1348,4,FALSE)*BX275,0),IFERROR(VLOOKUP(AX275,CODES!$A$3:$D$1348,4,FALSE)*CA275,0),IFERROR(VLOOKUP(AY275,CODES!$A$3:$D$1348,4,FALSE)*CD275,0))</f>
        <v>60</v>
      </c>
      <c r="AO275" s="258">
        <f>SUM(IFERROR(VLOOKUP(AP275,CODES!$A$3:$D$1348,3,FALSE)*BC275,0),IFERROR(VLOOKUP(AQ275,CODES!$A$3:$D$1348,3,FALSE)*BF275,0),IFERROR(VLOOKUP(AR275,CODES!$A$3:$D$1348,3,FALSE)*BI275,0),IFERROR(VLOOKUP(AS275,CODES!$A$3:$D$1348,3,FALSE)*BL275,0),IFERROR(VLOOKUP(AT275,CODES!$A$3:$D$1348,3,FALSE)*BO275,0),IFERROR(VLOOKUP(AU275,CODES!$A$3:$D$1348,3,FALSE)*BR275,0),IFERROR(VLOOKUP(AV275,CODES!$A$3:$D$1348,3,FALSE)*BU275,0),IFERROR(VLOOKUP(AW275,CODES!$A$3:$D$1348,3,FALSE)*BX275,0),IFERROR(VLOOKUP(AX275,CODES!$A$3:$D$1348,3,FALSE)*CA275,0),IFERROR(VLOOKUP(AY275,CODES!$A$3:$D$1348,3,FALSE)*CD275,0))+B275</f>
        <v>179.15</v>
      </c>
      <c r="AP275" s="271" t="str">
        <f t="shared" si="159"/>
        <v>ISBUI</v>
      </c>
      <c r="AQ275" s="271" t="str">
        <f t="shared" si="160"/>
        <v/>
      </c>
      <c r="AR275" s="271" t="str">
        <f t="shared" si="161"/>
        <v/>
      </c>
      <c r="AS275" s="271" t="str">
        <f t="shared" si="162"/>
        <v/>
      </c>
      <c r="AT275" s="271" t="str">
        <f t="shared" si="163"/>
        <v/>
      </c>
      <c r="AU275" s="271" t="str">
        <f t="shared" si="164"/>
        <v/>
      </c>
      <c r="AV275" s="271" t="str">
        <f t="shared" si="165"/>
        <v/>
      </c>
      <c r="AW275" s="271" t="str">
        <f t="shared" si="166"/>
        <v/>
      </c>
      <c r="AX275" s="271" t="str">
        <f t="shared" si="167"/>
        <v/>
      </c>
      <c r="AY275" s="271" t="str">
        <f t="shared" si="168"/>
        <v/>
      </c>
      <c r="AZ275" s="258">
        <f t="shared" si="169"/>
        <v>5</v>
      </c>
      <c r="BA275" s="258">
        <f t="shared" si="170"/>
        <v>6</v>
      </c>
      <c r="BB275" s="258">
        <f t="shared" si="171"/>
        <v>0</v>
      </c>
      <c r="BC275" s="258">
        <f t="shared" si="172"/>
        <v>1</v>
      </c>
      <c r="BD275" s="258">
        <f t="shared" si="173"/>
        <v>6</v>
      </c>
      <c r="BE275" s="258">
        <f t="shared" si="174"/>
        <v>0</v>
      </c>
      <c r="BF275" s="258">
        <f t="shared" si="175"/>
        <v>1</v>
      </c>
      <c r="BG275" s="258">
        <f t="shared" si="176"/>
        <v>6</v>
      </c>
      <c r="BH275" s="258">
        <f t="shared" si="177"/>
        <v>0</v>
      </c>
      <c r="BI275" s="258">
        <f t="shared" si="178"/>
        <v>1</v>
      </c>
      <c r="BJ275" s="258">
        <f t="shared" si="179"/>
        <v>6</v>
      </c>
      <c r="BK275" s="258">
        <f t="shared" si="180"/>
        <v>0</v>
      </c>
      <c r="BL275" s="258">
        <f t="shared" si="181"/>
        <v>1</v>
      </c>
      <c r="BM275" s="258">
        <f t="shared" si="182"/>
        <v>6</v>
      </c>
      <c r="BN275" s="258">
        <f t="shared" si="183"/>
        <v>0</v>
      </c>
      <c r="BO275" s="258">
        <f t="shared" si="184"/>
        <v>1</v>
      </c>
      <c r="BP275" s="258">
        <f t="shared" si="185"/>
        <v>6</v>
      </c>
      <c r="BQ275" s="258">
        <f t="shared" si="186"/>
        <v>0</v>
      </c>
      <c r="BR275" s="258">
        <f t="shared" si="187"/>
        <v>1</v>
      </c>
      <c r="BS275" s="258">
        <f t="shared" si="188"/>
        <v>6</v>
      </c>
      <c r="BT275" s="258">
        <f t="shared" si="189"/>
        <v>0</v>
      </c>
      <c r="BU275" s="258">
        <f t="shared" si="190"/>
        <v>1</v>
      </c>
      <c r="BV275" s="258">
        <f t="shared" si="191"/>
        <v>6</v>
      </c>
      <c r="BW275" s="258">
        <f t="shared" si="192"/>
        <v>0</v>
      </c>
      <c r="BX275" s="258">
        <f t="shared" si="193"/>
        <v>1</v>
      </c>
      <c r="BY275" s="258">
        <f t="shared" si="194"/>
        <v>6</v>
      </c>
      <c r="BZ275" s="258">
        <f t="shared" si="195"/>
        <v>0</v>
      </c>
      <c r="CA275" s="258">
        <f t="shared" si="196"/>
        <v>1</v>
      </c>
      <c r="CB275" s="258">
        <f t="shared" si="197"/>
        <v>6</v>
      </c>
      <c r="CC275" s="258">
        <f t="shared" si="198"/>
        <v>0</v>
      </c>
      <c r="CD275" s="258">
        <f t="shared" si="199"/>
        <v>1</v>
      </c>
    </row>
    <row r="276" spans="1:82">
      <c r="A276" s="258" t="s">
        <v>4093</v>
      </c>
      <c r="B276" s="258">
        <v>29.62</v>
      </c>
      <c r="C276" s="259"/>
      <c r="D276" s="258" t="s">
        <v>4083</v>
      </c>
      <c r="E276" s="258"/>
      <c r="F276" s="258"/>
      <c r="G276" s="258">
        <v>268</v>
      </c>
      <c r="H276" s="743" t="s">
        <v>4094</v>
      </c>
      <c r="I276" s="744"/>
      <c r="J276" s="739" t="s">
        <v>4095</v>
      </c>
      <c r="K276" s="745" t="s">
        <v>3607</v>
      </c>
      <c r="L276" s="745" t="s">
        <v>3608</v>
      </c>
      <c r="M276" s="272">
        <v>2</v>
      </c>
      <c r="N276" s="508">
        <f t="shared" si="29"/>
        <v>58.36</v>
      </c>
      <c r="O276" s="510">
        <f t="shared" si="139"/>
        <v>116.72</v>
      </c>
      <c r="P276" s="260">
        <f t="shared" si="140"/>
        <v>30.62</v>
      </c>
      <c r="Q276" s="261">
        <f t="shared" si="141"/>
        <v>20</v>
      </c>
      <c r="R276" s="261">
        <f t="shared" si="1"/>
        <v>0</v>
      </c>
      <c r="S276" s="262" t="s">
        <v>4085</v>
      </c>
      <c r="T276" s="262"/>
      <c r="U276" s="263">
        <f t="shared" si="142"/>
        <v>1.288</v>
      </c>
      <c r="V276" s="264">
        <f>IF(E276="SP",1,IF(D276="",ExtraMargeMateriaal,(1-VLOOKUP(D276,TabelAankoop[],4,FALSE))))</f>
        <v>0.97</v>
      </c>
      <c r="W276" s="265">
        <f t="shared" si="143"/>
        <v>0.6885</v>
      </c>
      <c r="X276" s="266">
        <f t="shared" si="144"/>
        <v>1</v>
      </c>
      <c r="Y276" s="267">
        <f t="shared" si="145"/>
        <v>1.46</v>
      </c>
      <c r="Z276" s="267">
        <f t="shared" si="146"/>
        <v>1.1599999999999999</v>
      </c>
      <c r="AA276" s="268">
        <f t="shared" si="147"/>
        <v>116.72</v>
      </c>
      <c r="AB276" s="456">
        <f t="shared" si="148"/>
        <v>59.4</v>
      </c>
      <c r="AC276" s="457">
        <f t="shared" si="149"/>
        <v>76.510000000000005</v>
      </c>
      <c r="AD276" s="456">
        <f t="shared" si="150"/>
        <v>40.21</v>
      </c>
      <c r="AE276" s="458">
        <f t="shared" si="151"/>
        <v>40</v>
      </c>
      <c r="AF276" s="457">
        <f t="shared" si="152"/>
        <v>0.66666666666666663</v>
      </c>
      <c r="AG276" s="456">
        <f t="shared" si="153"/>
        <v>0</v>
      </c>
      <c r="AH276" s="457">
        <f t="shared" si="154"/>
        <v>0</v>
      </c>
      <c r="AI276" s="268">
        <f t="shared" si="155"/>
        <v>29.7014</v>
      </c>
      <c r="AJ276" s="269">
        <f t="shared" si="156"/>
        <v>38.255403200000003</v>
      </c>
      <c r="AK276" s="270">
        <f t="shared" si="157"/>
        <v>20.104199999999999</v>
      </c>
      <c r="AL276" s="415">
        <f t="shared" si="158"/>
        <v>0</v>
      </c>
      <c r="AM276" s="259" t="str">
        <f>IF(AP276="","",IFERROR(VLOOKUP(AP276,CODES!$A$3:$D$1348,4,FALSE),"X"))&amp;IF(AQ276="","",IFERROR(VLOOKUP(AQ276,CODES!$A$3:$D$1348,4,FALSE),"X"))&amp;IF(AR276="","",IFERROR(VLOOKUP(AR276,CODES!$A$3:$D$1348,4,FALSE),"X"))&amp;IF(AS276="","",IFERROR(VLOOKUP(AS276,CODES!$A$3:$D$1348,4,FALSE),"X"))&amp;IF(AT276="","",IFERROR(VLOOKUP(AT276,CODES!$A$3:$D$1348,4,FALSE),"X"))&amp;IF(AU276="","",IFERROR(VLOOKUP(AU276,CODES!$A$3:$D$1348,4,FALSE),"X"))&amp;IF(AV276="","",IFERROR(VLOOKUP(AV276,CODES!$A$3:$D$1348,4,FALSE),"X"))&amp;IF(AW276="","",IFERROR(VLOOKUP(AW276,CODES!$A$3:$D$1348,4,FALSE),"X"))&amp;IF(AX276="","",IFERROR(VLOOKUP(AX276,CODES!$A$3:$D$1348,4,FALSE),"X"))&amp;IF(AY276="","",IFERROR(VLOOKUP(AY276,CODES!$A$3:$D$1348,4,FALSE),"X"))</f>
        <v>20</v>
      </c>
      <c r="AN276" s="258">
        <f>SUM(IFERROR(VLOOKUP(AP276,CODES!$A$3:$D$1348,4,FALSE)*BC276,0),IFERROR(VLOOKUP(AQ276,CODES!$A$3:$D$1348,4,FALSE)*BF276,0),IFERROR(VLOOKUP(AR276,CODES!$A$3:$D$1348,4,FALSE)*BI276,0),IFERROR(VLOOKUP(AS276,CODES!$A$3:$D$1348,4,FALSE)*BL276,0),IFERROR(VLOOKUP(AT276,CODES!$A$3:$D$1348,4,FALSE)*BO276,0),IFERROR(VLOOKUP(AU276,CODES!$A$3:$D$1348,4,FALSE)*BR276,0),IFERROR(VLOOKUP(AV276,CODES!$A$3:$D$1348,4,FALSE)*BU276,0),IFERROR(VLOOKUP(AW276,CODES!$A$3:$D$1348,4,FALSE)*BX276,0),IFERROR(VLOOKUP(AX276,CODES!$A$3:$D$1348,4,FALSE)*CA276,0),IFERROR(VLOOKUP(AY276,CODES!$A$3:$D$1348,4,FALSE)*CD276,0))</f>
        <v>20</v>
      </c>
      <c r="AO276" s="258">
        <f>SUM(IFERROR(VLOOKUP(AP276,CODES!$A$3:$D$1348,3,FALSE)*BC276,0),IFERROR(VLOOKUP(AQ276,CODES!$A$3:$D$1348,3,FALSE)*BF276,0),IFERROR(VLOOKUP(AR276,CODES!$A$3:$D$1348,3,FALSE)*BI276,0),IFERROR(VLOOKUP(AS276,CODES!$A$3:$D$1348,3,FALSE)*BL276,0),IFERROR(VLOOKUP(AT276,CODES!$A$3:$D$1348,3,FALSE)*BO276,0),IFERROR(VLOOKUP(AU276,CODES!$A$3:$D$1348,3,FALSE)*BR276,0),IFERROR(VLOOKUP(AV276,CODES!$A$3:$D$1348,3,FALSE)*BU276,0),IFERROR(VLOOKUP(AW276,CODES!$A$3:$D$1348,3,FALSE)*BX276,0),IFERROR(VLOOKUP(AX276,CODES!$A$3:$D$1348,3,FALSE)*CA276,0),IFERROR(VLOOKUP(AY276,CODES!$A$3:$D$1348,3,FALSE)*CD276,0))+B276</f>
        <v>30.62</v>
      </c>
      <c r="AP276" s="271" t="str">
        <f t="shared" si="159"/>
        <v>ISBIN</v>
      </c>
      <c r="AQ276" s="271" t="str">
        <f t="shared" si="160"/>
        <v/>
      </c>
      <c r="AR276" s="271" t="str">
        <f t="shared" si="161"/>
        <v/>
      </c>
      <c r="AS276" s="271" t="str">
        <f t="shared" si="162"/>
        <v/>
      </c>
      <c r="AT276" s="271" t="str">
        <f t="shared" si="163"/>
        <v/>
      </c>
      <c r="AU276" s="271" t="str">
        <f t="shared" si="164"/>
        <v/>
      </c>
      <c r="AV276" s="271" t="str">
        <f t="shared" si="165"/>
        <v/>
      </c>
      <c r="AW276" s="271" t="str">
        <f t="shared" si="166"/>
        <v/>
      </c>
      <c r="AX276" s="271" t="str">
        <f t="shared" si="167"/>
        <v/>
      </c>
      <c r="AY276" s="271" t="str">
        <f t="shared" si="168"/>
        <v/>
      </c>
      <c r="AZ276" s="258">
        <f t="shared" si="169"/>
        <v>5</v>
      </c>
      <c r="BA276" s="258">
        <f t="shared" si="170"/>
        <v>6</v>
      </c>
      <c r="BB276" s="258">
        <f t="shared" si="171"/>
        <v>0</v>
      </c>
      <c r="BC276" s="258">
        <f t="shared" si="172"/>
        <v>1</v>
      </c>
      <c r="BD276" s="258">
        <f t="shared" si="173"/>
        <v>6</v>
      </c>
      <c r="BE276" s="258">
        <f t="shared" si="174"/>
        <v>0</v>
      </c>
      <c r="BF276" s="258">
        <f t="shared" si="175"/>
        <v>1</v>
      </c>
      <c r="BG276" s="258">
        <f t="shared" si="176"/>
        <v>6</v>
      </c>
      <c r="BH276" s="258">
        <f t="shared" si="177"/>
        <v>0</v>
      </c>
      <c r="BI276" s="258">
        <f t="shared" si="178"/>
        <v>1</v>
      </c>
      <c r="BJ276" s="258">
        <f t="shared" si="179"/>
        <v>6</v>
      </c>
      <c r="BK276" s="258">
        <f t="shared" si="180"/>
        <v>0</v>
      </c>
      <c r="BL276" s="258">
        <f t="shared" si="181"/>
        <v>1</v>
      </c>
      <c r="BM276" s="258">
        <f t="shared" si="182"/>
        <v>6</v>
      </c>
      <c r="BN276" s="258">
        <f t="shared" si="183"/>
        <v>0</v>
      </c>
      <c r="BO276" s="258">
        <f t="shared" si="184"/>
        <v>1</v>
      </c>
      <c r="BP276" s="258">
        <f t="shared" si="185"/>
        <v>6</v>
      </c>
      <c r="BQ276" s="258">
        <f t="shared" si="186"/>
        <v>0</v>
      </c>
      <c r="BR276" s="258">
        <f t="shared" si="187"/>
        <v>1</v>
      </c>
      <c r="BS276" s="258">
        <f t="shared" si="188"/>
        <v>6</v>
      </c>
      <c r="BT276" s="258">
        <f t="shared" si="189"/>
        <v>0</v>
      </c>
      <c r="BU276" s="258">
        <f t="shared" si="190"/>
        <v>1</v>
      </c>
      <c r="BV276" s="258">
        <f t="shared" si="191"/>
        <v>6</v>
      </c>
      <c r="BW276" s="258">
        <f t="shared" si="192"/>
        <v>0</v>
      </c>
      <c r="BX276" s="258">
        <f t="shared" si="193"/>
        <v>1</v>
      </c>
      <c r="BY276" s="258">
        <f t="shared" si="194"/>
        <v>6</v>
      </c>
      <c r="BZ276" s="258">
        <f t="shared" si="195"/>
        <v>0</v>
      </c>
      <c r="CA276" s="258">
        <f t="shared" si="196"/>
        <v>1</v>
      </c>
      <c r="CB276" s="258">
        <f t="shared" si="197"/>
        <v>6</v>
      </c>
      <c r="CC276" s="258">
        <f t="shared" si="198"/>
        <v>0</v>
      </c>
      <c r="CD276" s="258">
        <f t="shared" si="199"/>
        <v>1</v>
      </c>
    </row>
    <row r="277" spans="1:82">
      <c r="A277" s="258" t="s">
        <v>4096</v>
      </c>
      <c r="B277" s="258">
        <v>280</v>
      </c>
      <c r="C277" s="259"/>
      <c r="D277" s="258" t="s">
        <v>4083</v>
      </c>
      <c r="E277" s="258"/>
      <c r="F277" s="258"/>
      <c r="G277" s="258">
        <v>269</v>
      </c>
      <c r="H277" s="743" t="s">
        <v>4097</v>
      </c>
      <c r="I277" s="744"/>
      <c r="J277" s="739" t="s">
        <v>4098</v>
      </c>
      <c r="K277" s="745" t="s">
        <v>3491</v>
      </c>
      <c r="L277" s="745" t="s">
        <v>3492</v>
      </c>
      <c r="M277" s="272">
        <v>1</v>
      </c>
      <c r="N277" s="508">
        <f t="shared" si="29"/>
        <v>2495.67</v>
      </c>
      <c r="O277" s="510">
        <f t="shared" si="139"/>
        <v>2495.67</v>
      </c>
      <c r="P277" s="260">
        <f t="shared" si="140"/>
        <v>684.48099999999999</v>
      </c>
      <c r="Q277" s="261">
        <f t="shared" si="141"/>
        <v>1632</v>
      </c>
      <c r="R277" s="261">
        <f t="shared" si="1"/>
        <v>0</v>
      </c>
      <c r="S277" s="262" t="s">
        <v>4085</v>
      </c>
      <c r="T277" s="262"/>
      <c r="U277" s="263">
        <f t="shared" si="142"/>
        <v>1.288</v>
      </c>
      <c r="V277" s="264">
        <f>IF(E277="SP",1,IF(D277="",ExtraMargeMateriaal,(1-VLOOKUP(D277,TabelAankoop[],4,FALSE))))</f>
        <v>0.97</v>
      </c>
      <c r="W277" s="265">
        <f t="shared" si="143"/>
        <v>0.6885</v>
      </c>
      <c r="X277" s="266">
        <f t="shared" si="144"/>
        <v>1</v>
      </c>
      <c r="Y277" s="267">
        <f t="shared" si="145"/>
        <v>1.46</v>
      </c>
      <c r="Z277" s="267">
        <f t="shared" si="146"/>
        <v>1.1599999999999999</v>
      </c>
      <c r="AA277" s="268">
        <f t="shared" si="147"/>
        <v>2495.67</v>
      </c>
      <c r="AB277" s="456">
        <f t="shared" si="148"/>
        <v>663.95</v>
      </c>
      <c r="AC277" s="457">
        <f t="shared" si="149"/>
        <v>855.16</v>
      </c>
      <c r="AD277" s="456">
        <f t="shared" si="150"/>
        <v>1640.5</v>
      </c>
      <c r="AE277" s="458">
        <f t="shared" si="151"/>
        <v>1632</v>
      </c>
      <c r="AF277" s="457">
        <f t="shared" si="152"/>
        <v>27.2</v>
      </c>
      <c r="AG277" s="456">
        <f t="shared" si="153"/>
        <v>0</v>
      </c>
      <c r="AH277" s="457">
        <f t="shared" si="154"/>
        <v>0</v>
      </c>
      <c r="AI277" s="268">
        <f t="shared" si="155"/>
        <v>663.94656999999995</v>
      </c>
      <c r="AJ277" s="269">
        <f t="shared" si="156"/>
        <v>855.16318215999991</v>
      </c>
      <c r="AK277" s="270">
        <f t="shared" si="157"/>
        <v>1640.50272</v>
      </c>
      <c r="AL277" s="415">
        <f t="shared" si="158"/>
        <v>0</v>
      </c>
      <c r="AM277" s="259" t="str">
        <f>IF(AP277="","",IFERROR(VLOOKUP(AP277,CODES!$A$3:$D$1348,4,FALSE),"X"))&amp;IF(AQ277="","",IFERROR(VLOOKUP(AQ277,CODES!$A$3:$D$1348,4,FALSE),"X"))&amp;IF(AR277="","",IFERROR(VLOOKUP(AR277,CODES!$A$3:$D$1348,4,FALSE),"X"))&amp;IF(AS277="","",IFERROR(VLOOKUP(AS277,CODES!$A$3:$D$1348,4,FALSE),"X"))&amp;IF(AT277="","",IFERROR(VLOOKUP(AT277,CODES!$A$3:$D$1348,4,FALSE),"X"))&amp;IF(AU277="","",IFERROR(VLOOKUP(AU277,CODES!$A$3:$D$1348,4,FALSE),"X"))&amp;IF(AV277="","",IFERROR(VLOOKUP(AV277,CODES!$A$3:$D$1348,4,FALSE),"X"))&amp;IF(AW277="","",IFERROR(VLOOKUP(AW277,CODES!$A$3:$D$1348,4,FALSE),"X"))&amp;IF(AX277="","",IFERROR(VLOOKUP(AX277,CODES!$A$3:$D$1348,4,FALSE),"X"))&amp;IF(AY277="","",IFERROR(VLOOKUP(AY277,CODES!$A$3:$D$1348,4,FALSE),"X"))</f>
        <v>1,210</v>
      </c>
      <c r="AN277" s="258">
        <f>SUM(IFERROR(VLOOKUP(AP277,CODES!$A$3:$D$1348,4,FALSE)*BC277,0),IFERROR(VLOOKUP(AQ277,CODES!$A$3:$D$1348,4,FALSE)*BF277,0),IFERROR(VLOOKUP(AR277,CODES!$A$3:$D$1348,4,FALSE)*BI277,0),IFERROR(VLOOKUP(AS277,CODES!$A$3:$D$1348,4,FALSE)*BL277,0),IFERROR(VLOOKUP(AT277,CODES!$A$3:$D$1348,4,FALSE)*BO277,0),IFERROR(VLOOKUP(AU277,CODES!$A$3:$D$1348,4,FALSE)*BR277,0),IFERROR(VLOOKUP(AV277,CODES!$A$3:$D$1348,4,FALSE)*BU277,0),IFERROR(VLOOKUP(AW277,CODES!$A$3:$D$1348,4,FALSE)*BX277,0),IFERROR(VLOOKUP(AX277,CODES!$A$3:$D$1348,4,FALSE)*CA277,0),IFERROR(VLOOKUP(AY277,CODES!$A$3:$D$1348,4,FALSE)*CD277,0))</f>
        <v>1632</v>
      </c>
      <c r="AO277" s="258">
        <f>SUM(IFERROR(VLOOKUP(AP277,CODES!$A$3:$D$1348,3,FALSE)*BC277,0),IFERROR(VLOOKUP(AQ277,CODES!$A$3:$D$1348,3,FALSE)*BF277,0),IFERROR(VLOOKUP(AR277,CODES!$A$3:$D$1348,3,FALSE)*BI277,0),IFERROR(VLOOKUP(AS277,CODES!$A$3:$D$1348,3,FALSE)*BL277,0),IFERROR(VLOOKUP(AT277,CODES!$A$3:$D$1348,3,FALSE)*BO277,0),IFERROR(VLOOKUP(AU277,CODES!$A$3:$D$1348,3,FALSE)*BR277,0),IFERROR(VLOOKUP(AV277,CODES!$A$3:$D$1348,3,FALSE)*BU277,0),IFERROR(VLOOKUP(AW277,CODES!$A$3:$D$1348,3,FALSE)*BX277,0),IFERROR(VLOOKUP(AX277,CODES!$A$3:$D$1348,3,FALSE)*CA277,0),IFERROR(VLOOKUP(AY277,CODES!$A$3:$D$1348,3,FALSE)*CD277,0))+B277</f>
        <v>684.48099999999999</v>
      </c>
      <c r="AP277" s="271" t="str">
        <f t="shared" si="159"/>
        <v>TGGF4</v>
      </c>
      <c r="AQ277" s="271" t="str">
        <f t="shared" si="160"/>
        <v>b20h</v>
      </c>
      <c r="AR277" s="271" t="str">
        <f t="shared" si="161"/>
        <v/>
      </c>
      <c r="AS277" s="271" t="str">
        <f t="shared" si="162"/>
        <v/>
      </c>
      <c r="AT277" s="271" t="str">
        <f t="shared" si="163"/>
        <v/>
      </c>
      <c r="AU277" s="271" t="str">
        <f t="shared" si="164"/>
        <v/>
      </c>
      <c r="AV277" s="271" t="str">
        <f t="shared" si="165"/>
        <v/>
      </c>
      <c r="AW277" s="271" t="str">
        <f t="shared" si="166"/>
        <v/>
      </c>
      <c r="AX277" s="271" t="str">
        <f t="shared" si="167"/>
        <v/>
      </c>
      <c r="AY277" s="271" t="str">
        <f t="shared" si="168"/>
        <v/>
      </c>
      <c r="AZ277" s="258">
        <f t="shared" si="169"/>
        <v>18</v>
      </c>
      <c r="BA277" s="258">
        <f t="shared" si="170"/>
        <v>10</v>
      </c>
      <c r="BB277" s="258">
        <f t="shared" si="171"/>
        <v>4</v>
      </c>
      <c r="BC277" s="258" t="str">
        <f t="shared" si="172"/>
        <v>510</v>
      </c>
      <c r="BD277" s="258">
        <f t="shared" si="173"/>
        <v>19</v>
      </c>
      <c r="BE277" s="258">
        <f t="shared" si="174"/>
        <v>4</v>
      </c>
      <c r="BF277" s="258" t="str">
        <f t="shared" si="175"/>
        <v>102</v>
      </c>
      <c r="BG277" s="258">
        <f t="shared" si="176"/>
        <v>19</v>
      </c>
      <c r="BH277" s="258">
        <f t="shared" si="177"/>
        <v>0</v>
      </c>
      <c r="BI277" s="258">
        <f t="shared" si="178"/>
        <v>1</v>
      </c>
      <c r="BJ277" s="258">
        <f t="shared" si="179"/>
        <v>19</v>
      </c>
      <c r="BK277" s="258">
        <f t="shared" si="180"/>
        <v>0</v>
      </c>
      <c r="BL277" s="258">
        <f t="shared" si="181"/>
        <v>1</v>
      </c>
      <c r="BM277" s="258">
        <f t="shared" si="182"/>
        <v>19</v>
      </c>
      <c r="BN277" s="258">
        <f t="shared" si="183"/>
        <v>0</v>
      </c>
      <c r="BO277" s="258">
        <f t="shared" si="184"/>
        <v>1</v>
      </c>
      <c r="BP277" s="258">
        <f t="shared" si="185"/>
        <v>19</v>
      </c>
      <c r="BQ277" s="258">
        <f t="shared" si="186"/>
        <v>0</v>
      </c>
      <c r="BR277" s="258">
        <f t="shared" si="187"/>
        <v>1</v>
      </c>
      <c r="BS277" s="258">
        <f t="shared" si="188"/>
        <v>19</v>
      </c>
      <c r="BT277" s="258">
        <f t="shared" si="189"/>
        <v>0</v>
      </c>
      <c r="BU277" s="258">
        <f t="shared" si="190"/>
        <v>1</v>
      </c>
      <c r="BV277" s="258">
        <f t="shared" si="191"/>
        <v>19</v>
      </c>
      <c r="BW277" s="258">
        <f t="shared" si="192"/>
        <v>0</v>
      </c>
      <c r="BX277" s="258">
        <f t="shared" si="193"/>
        <v>1</v>
      </c>
      <c r="BY277" s="258">
        <f t="shared" si="194"/>
        <v>19</v>
      </c>
      <c r="BZ277" s="258">
        <f t="shared" si="195"/>
        <v>0</v>
      </c>
      <c r="CA277" s="258">
        <f t="shared" si="196"/>
        <v>1</v>
      </c>
      <c r="CB277" s="258">
        <f t="shared" si="197"/>
        <v>19</v>
      </c>
      <c r="CC277" s="258">
        <f t="shared" si="198"/>
        <v>0</v>
      </c>
      <c r="CD277" s="258">
        <f t="shared" si="199"/>
        <v>1</v>
      </c>
    </row>
    <row r="278" spans="1:82">
      <c r="A278" s="258"/>
      <c r="B278" s="258"/>
      <c r="C278" s="259"/>
      <c r="D278" s="258"/>
      <c r="E278" s="258"/>
      <c r="F278" s="258"/>
      <c r="G278" s="258">
        <v>270</v>
      </c>
      <c r="H278" s="743" t="s">
        <v>4099</v>
      </c>
      <c r="I278" s="744"/>
      <c r="J278" s="739" t="s">
        <v>4100</v>
      </c>
      <c r="K278" s="745"/>
      <c r="L278" s="745"/>
      <c r="M278" s="272"/>
      <c r="N278" s="508">
        <f t="shared" si="29"/>
        <v>0</v>
      </c>
      <c r="O278" s="510">
        <f t="shared" si="139"/>
        <v>0</v>
      </c>
      <c r="P278" s="260">
        <f t="shared" si="140"/>
        <v>0</v>
      </c>
      <c r="Q278" s="261">
        <f t="shared" si="141"/>
        <v>0</v>
      </c>
      <c r="R278" s="261">
        <f t="shared" si="1"/>
        <v>0</v>
      </c>
      <c r="S278" s="262"/>
      <c r="T278" s="262"/>
      <c r="U278" s="263">
        <f t="shared" si="142"/>
        <v>1.288</v>
      </c>
      <c r="V278" s="264">
        <f>IF(E278="SP",1,IF(D278="",ExtraMargeMateriaal,(1-VLOOKUP(D278,TabelAankoop[],4,FALSE))))</f>
        <v>1</v>
      </c>
      <c r="W278" s="265">
        <f t="shared" si="143"/>
        <v>0.6885</v>
      </c>
      <c r="X278" s="266">
        <f t="shared" si="144"/>
        <v>1</v>
      </c>
      <c r="Y278" s="267">
        <f t="shared" si="145"/>
        <v>1.46</v>
      </c>
      <c r="Z278" s="267">
        <f t="shared" si="146"/>
        <v>1.1599999999999999</v>
      </c>
      <c r="AA278" s="268">
        <f t="shared" si="147"/>
        <v>0</v>
      </c>
      <c r="AB278" s="456">
        <f t="shared" si="148"/>
        <v>0</v>
      </c>
      <c r="AC278" s="457">
        <f t="shared" si="149"/>
        <v>0</v>
      </c>
      <c r="AD278" s="456">
        <f t="shared" si="150"/>
        <v>0</v>
      </c>
      <c r="AE278" s="458">
        <f t="shared" si="151"/>
        <v>0</v>
      </c>
      <c r="AF278" s="457">
        <f t="shared" si="152"/>
        <v>0</v>
      </c>
      <c r="AG278" s="456">
        <f t="shared" si="153"/>
        <v>0</v>
      </c>
      <c r="AH278" s="457">
        <f t="shared" si="154"/>
        <v>0</v>
      </c>
      <c r="AI278" s="268">
        <f t="shared" si="155"/>
        <v>0</v>
      </c>
      <c r="AJ278" s="269">
        <f t="shared" si="156"/>
        <v>0</v>
      </c>
      <c r="AK278" s="270">
        <f t="shared" si="157"/>
        <v>0</v>
      </c>
      <c r="AL278" s="415">
        <f t="shared" si="158"/>
        <v>0</v>
      </c>
      <c r="AM278" s="259" t="str">
        <f>IF(AP278="","",IFERROR(VLOOKUP(AP278,CODES!$A$3:$D$1348,4,FALSE),"X"))&amp;IF(AQ278="","",IFERROR(VLOOKUP(AQ278,CODES!$A$3:$D$1348,4,FALSE),"X"))&amp;IF(AR278="","",IFERROR(VLOOKUP(AR278,CODES!$A$3:$D$1348,4,FALSE),"X"))&amp;IF(AS278="","",IFERROR(VLOOKUP(AS278,CODES!$A$3:$D$1348,4,FALSE),"X"))&amp;IF(AT278="","",IFERROR(VLOOKUP(AT278,CODES!$A$3:$D$1348,4,FALSE),"X"))&amp;IF(AU278="","",IFERROR(VLOOKUP(AU278,CODES!$A$3:$D$1348,4,FALSE),"X"))&amp;IF(AV278="","",IFERROR(VLOOKUP(AV278,CODES!$A$3:$D$1348,4,FALSE),"X"))&amp;IF(AW278="","",IFERROR(VLOOKUP(AW278,CODES!$A$3:$D$1348,4,FALSE),"X"))&amp;IF(AX278="","",IFERROR(VLOOKUP(AX278,CODES!$A$3:$D$1348,4,FALSE),"X"))&amp;IF(AY278="","",IFERROR(VLOOKUP(AY278,CODES!$A$3:$D$1348,4,FALSE),"X"))</f>
        <v/>
      </c>
      <c r="AN278" s="258">
        <f>SUM(IFERROR(VLOOKUP(AP278,CODES!$A$3:$D$1348,4,FALSE)*BC278,0),IFERROR(VLOOKUP(AQ278,CODES!$A$3:$D$1348,4,FALSE)*BF278,0),IFERROR(VLOOKUP(AR278,CODES!$A$3:$D$1348,4,FALSE)*BI278,0),IFERROR(VLOOKUP(AS278,CODES!$A$3:$D$1348,4,FALSE)*BL278,0),IFERROR(VLOOKUP(AT278,CODES!$A$3:$D$1348,4,FALSE)*BO278,0),IFERROR(VLOOKUP(AU278,CODES!$A$3:$D$1348,4,FALSE)*BR278,0),IFERROR(VLOOKUP(AV278,CODES!$A$3:$D$1348,4,FALSE)*BU278,0),IFERROR(VLOOKUP(AW278,CODES!$A$3:$D$1348,4,FALSE)*BX278,0),IFERROR(VLOOKUP(AX278,CODES!$A$3:$D$1348,4,FALSE)*CA278,0),IFERROR(VLOOKUP(AY278,CODES!$A$3:$D$1348,4,FALSE)*CD278,0))</f>
        <v>0</v>
      </c>
      <c r="AO278" s="258">
        <f>SUM(IFERROR(VLOOKUP(AP278,CODES!$A$3:$D$1348,3,FALSE)*BC278,0),IFERROR(VLOOKUP(AQ278,CODES!$A$3:$D$1348,3,FALSE)*BF278,0),IFERROR(VLOOKUP(AR278,CODES!$A$3:$D$1348,3,FALSE)*BI278,0),IFERROR(VLOOKUP(AS278,CODES!$A$3:$D$1348,3,FALSE)*BL278,0),IFERROR(VLOOKUP(AT278,CODES!$A$3:$D$1348,3,FALSE)*BO278,0),IFERROR(VLOOKUP(AU278,CODES!$A$3:$D$1348,3,FALSE)*BR278,0),IFERROR(VLOOKUP(AV278,CODES!$A$3:$D$1348,3,FALSE)*BU278,0),IFERROR(VLOOKUP(AW278,CODES!$A$3:$D$1348,3,FALSE)*BX278,0),IFERROR(VLOOKUP(AX278,CODES!$A$3:$D$1348,3,FALSE)*CA278,0),IFERROR(VLOOKUP(AY278,CODES!$A$3:$D$1348,3,FALSE)*CD278,0))+B278</f>
        <v>0</v>
      </c>
      <c r="AP278" s="271" t="str">
        <f t="shared" si="159"/>
        <v/>
      </c>
      <c r="AQ278" s="271" t="str">
        <f t="shared" si="160"/>
        <v/>
      </c>
      <c r="AR278" s="271" t="str">
        <f t="shared" si="161"/>
        <v/>
      </c>
      <c r="AS278" s="271" t="str">
        <f t="shared" si="162"/>
        <v/>
      </c>
      <c r="AT278" s="271" t="str">
        <f t="shared" si="163"/>
        <v/>
      </c>
      <c r="AU278" s="271" t="str">
        <f t="shared" si="164"/>
        <v/>
      </c>
      <c r="AV278" s="271" t="str">
        <f t="shared" si="165"/>
        <v/>
      </c>
      <c r="AW278" s="271" t="str">
        <f t="shared" si="166"/>
        <v/>
      </c>
      <c r="AX278" s="271" t="str">
        <f t="shared" si="167"/>
        <v/>
      </c>
      <c r="AY278" s="271" t="str">
        <f t="shared" si="168"/>
        <v/>
      </c>
      <c r="AZ278" s="258">
        <f t="shared" si="169"/>
        <v>0</v>
      </c>
      <c r="BA278" s="258">
        <f t="shared" si="170"/>
        <v>1</v>
      </c>
      <c r="BB278" s="258">
        <f t="shared" si="171"/>
        <v>0</v>
      </c>
      <c r="BC278" s="258">
        <f t="shared" si="172"/>
        <v>1</v>
      </c>
      <c r="BD278" s="258">
        <f t="shared" si="173"/>
        <v>1</v>
      </c>
      <c r="BE278" s="258">
        <f t="shared" si="174"/>
        <v>0</v>
      </c>
      <c r="BF278" s="258">
        <f t="shared" si="175"/>
        <v>1</v>
      </c>
      <c r="BG278" s="258">
        <f t="shared" si="176"/>
        <v>1</v>
      </c>
      <c r="BH278" s="258">
        <f t="shared" si="177"/>
        <v>0</v>
      </c>
      <c r="BI278" s="258">
        <f t="shared" si="178"/>
        <v>1</v>
      </c>
      <c r="BJ278" s="258">
        <f t="shared" si="179"/>
        <v>1</v>
      </c>
      <c r="BK278" s="258">
        <f t="shared" si="180"/>
        <v>0</v>
      </c>
      <c r="BL278" s="258">
        <f t="shared" si="181"/>
        <v>1</v>
      </c>
      <c r="BM278" s="258">
        <f t="shared" si="182"/>
        <v>1</v>
      </c>
      <c r="BN278" s="258">
        <f t="shared" si="183"/>
        <v>0</v>
      </c>
      <c r="BO278" s="258">
        <f t="shared" si="184"/>
        <v>1</v>
      </c>
      <c r="BP278" s="258">
        <f t="shared" si="185"/>
        <v>1</v>
      </c>
      <c r="BQ278" s="258">
        <f t="shared" si="186"/>
        <v>0</v>
      </c>
      <c r="BR278" s="258">
        <f t="shared" si="187"/>
        <v>1</v>
      </c>
      <c r="BS278" s="258">
        <f t="shared" si="188"/>
        <v>1</v>
      </c>
      <c r="BT278" s="258">
        <f t="shared" si="189"/>
        <v>0</v>
      </c>
      <c r="BU278" s="258">
        <f t="shared" si="190"/>
        <v>1</v>
      </c>
      <c r="BV278" s="258">
        <f t="shared" si="191"/>
        <v>1</v>
      </c>
      <c r="BW278" s="258">
        <f t="shared" si="192"/>
        <v>0</v>
      </c>
      <c r="BX278" s="258">
        <f t="shared" si="193"/>
        <v>1</v>
      </c>
      <c r="BY278" s="258">
        <f t="shared" si="194"/>
        <v>1</v>
      </c>
      <c r="BZ278" s="258">
        <f t="shared" si="195"/>
        <v>0</v>
      </c>
      <c r="CA278" s="258">
        <f t="shared" si="196"/>
        <v>1</v>
      </c>
      <c r="CB278" s="258">
        <f t="shared" si="197"/>
        <v>1</v>
      </c>
      <c r="CC278" s="258">
        <f t="shared" si="198"/>
        <v>0</v>
      </c>
      <c r="CD278" s="258">
        <f t="shared" si="199"/>
        <v>1</v>
      </c>
    </row>
    <row r="279" spans="1:82">
      <c r="A279" s="258" t="s">
        <v>4101</v>
      </c>
      <c r="B279" s="258">
        <v>840</v>
      </c>
      <c r="C279" s="259"/>
      <c r="D279" s="258" t="s">
        <v>4102</v>
      </c>
      <c r="E279" s="258"/>
      <c r="F279" s="258"/>
      <c r="G279" s="258">
        <v>271</v>
      </c>
      <c r="H279" s="743" t="s">
        <v>4103</v>
      </c>
      <c r="I279" s="744"/>
      <c r="J279" s="739" t="s">
        <v>4104</v>
      </c>
      <c r="K279" s="745" t="s">
        <v>3491</v>
      </c>
      <c r="L279" s="745" t="s">
        <v>3492</v>
      </c>
      <c r="M279" s="272">
        <v>1</v>
      </c>
      <c r="N279" s="508">
        <f t="shared" si="29"/>
        <v>1126.81</v>
      </c>
      <c r="O279" s="510">
        <f t="shared" si="139"/>
        <v>1126.81</v>
      </c>
      <c r="P279" s="260">
        <f t="shared" si="140"/>
        <v>840</v>
      </c>
      <c r="Q279" s="261">
        <f t="shared" si="141"/>
        <v>120</v>
      </c>
      <c r="R279" s="261">
        <f t="shared" si="1"/>
        <v>0</v>
      </c>
      <c r="S279" s="262" t="s">
        <v>4085</v>
      </c>
      <c r="T279" s="262"/>
      <c r="U279" s="263">
        <f t="shared" si="142"/>
        <v>1.288</v>
      </c>
      <c r="V279" s="264">
        <f>IF(E279="SP",1,IF(D279="",ExtraMargeMateriaal,(1-VLOOKUP(D279,TabelAankoop[],4,FALSE))))</f>
        <v>0.92999999999999994</v>
      </c>
      <c r="W279" s="265">
        <f t="shared" si="143"/>
        <v>0.6885</v>
      </c>
      <c r="X279" s="266">
        <f t="shared" si="144"/>
        <v>1</v>
      </c>
      <c r="Y279" s="267">
        <f t="shared" si="145"/>
        <v>1.46</v>
      </c>
      <c r="Z279" s="267">
        <f t="shared" si="146"/>
        <v>1.1599999999999999</v>
      </c>
      <c r="AA279" s="268">
        <f t="shared" si="147"/>
        <v>1126.81</v>
      </c>
      <c r="AB279" s="456">
        <f t="shared" si="148"/>
        <v>781.2</v>
      </c>
      <c r="AC279" s="457">
        <f t="shared" si="149"/>
        <v>1006.19</v>
      </c>
      <c r="AD279" s="456">
        <f t="shared" si="150"/>
        <v>120.63</v>
      </c>
      <c r="AE279" s="458">
        <f t="shared" si="151"/>
        <v>120</v>
      </c>
      <c r="AF279" s="457">
        <f t="shared" si="152"/>
        <v>2</v>
      </c>
      <c r="AG279" s="456">
        <f t="shared" si="153"/>
        <v>0</v>
      </c>
      <c r="AH279" s="457">
        <f t="shared" si="154"/>
        <v>0</v>
      </c>
      <c r="AI279" s="268">
        <f t="shared" si="155"/>
        <v>781.19999999999993</v>
      </c>
      <c r="AJ279" s="269">
        <f t="shared" si="156"/>
        <v>1006.1855999999999</v>
      </c>
      <c r="AK279" s="270">
        <f t="shared" si="157"/>
        <v>120.62520000000001</v>
      </c>
      <c r="AL279" s="415">
        <f t="shared" si="158"/>
        <v>0</v>
      </c>
      <c r="AM279" s="259" t="str">
        <f>IF(AP279="","",IFERROR(VLOOKUP(AP279,CODES!$A$3:$D$1348,4,FALSE),"X"))&amp;IF(AQ279="","",IFERROR(VLOOKUP(AQ279,CODES!$A$3:$D$1348,4,FALSE),"X"))&amp;IF(AR279="","",IFERROR(VLOOKUP(AR279,CODES!$A$3:$D$1348,4,FALSE),"X"))&amp;IF(AS279="","",IFERROR(VLOOKUP(AS279,CODES!$A$3:$D$1348,4,FALSE),"X"))&amp;IF(AT279="","",IFERROR(VLOOKUP(AT279,CODES!$A$3:$D$1348,4,FALSE),"X"))&amp;IF(AU279="","",IFERROR(VLOOKUP(AU279,CODES!$A$3:$D$1348,4,FALSE),"X"))&amp;IF(AV279="","",IFERROR(VLOOKUP(AV279,CODES!$A$3:$D$1348,4,FALSE),"X"))&amp;IF(AW279="","",IFERROR(VLOOKUP(AW279,CODES!$A$3:$D$1348,4,FALSE),"X"))&amp;IF(AX279="","",IFERROR(VLOOKUP(AX279,CODES!$A$3:$D$1348,4,FALSE),"X"))&amp;IF(AY279="","",IFERROR(VLOOKUP(AY279,CODES!$A$3:$D$1348,4,FALSE),"X"))</f>
        <v>120</v>
      </c>
      <c r="AN279" s="258">
        <f>SUM(IFERROR(VLOOKUP(AP279,CODES!$A$3:$D$1348,4,FALSE)*BC279,0),IFERROR(VLOOKUP(AQ279,CODES!$A$3:$D$1348,4,FALSE)*BF279,0),IFERROR(VLOOKUP(AR279,CODES!$A$3:$D$1348,4,FALSE)*BI279,0),IFERROR(VLOOKUP(AS279,CODES!$A$3:$D$1348,4,FALSE)*BL279,0),IFERROR(VLOOKUP(AT279,CODES!$A$3:$D$1348,4,FALSE)*BO279,0),IFERROR(VLOOKUP(AU279,CODES!$A$3:$D$1348,4,FALSE)*BR279,0),IFERROR(VLOOKUP(AV279,CODES!$A$3:$D$1348,4,FALSE)*BU279,0),IFERROR(VLOOKUP(AW279,CODES!$A$3:$D$1348,4,FALSE)*BX279,0),IFERROR(VLOOKUP(AX279,CODES!$A$3:$D$1348,4,FALSE)*CA279,0),IFERROR(VLOOKUP(AY279,CODES!$A$3:$D$1348,4,FALSE)*CD279,0))</f>
        <v>120</v>
      </c>
      <c r="AO279" s="258">
        <f>SUM(IFERROR(VLOOKUP(AP279,CODES!$A$3:$D$1348,3,FALSE)*BC279,0),IFERROR(VLOOKUP(AQ279,CODES!$A$3:$D$1348,3,FALSE)*BF279,0),IFERROR(VLOOKUP(AR279,CODES!$A$3:$D$1348,3,FALSE)*BI279,0),IFERROR(VLOOKUP(AS279,CODES!$A$3:$D$1348,3,FALSE)*BL279,0),IFERROR(VLOOKUP(AT279,CODES!$A$3:$D$1348,3,FALSE)*BO279,0),IFERROR(VLOOKUP(AU279,CODES!$A$3:$D$1348,3,FALSE)*BR279,0),IFERROR(VLOOKUP(AV279,CODES!$A$3:$D$1348,3,FALSE)*BU279,0),IFERROR(VLOOKUP(AW279,CODES!$A$3:$D$1348,3,FALSE)*BX279,0),IFERROR(VLOOKUP(AX279,CODES!$A$3:$D$1348,3,FALSE)*CA279,0),IFERROR(VLOOKUP(AY279,CODES!$A$3:$D$1348,3,FALSE)*CD279,0))+B279</f>
        <v>840</v>
      </c>
      <c r="AP279" s="271" t="str">
        <f t="shared" si="159"/>
        <v>2u</v>
      </c>
      <c r="AQ279" s="271" t="str">
        <f t="shared" si="160"/>
        <v/>
      </c>
      <c r="AR279" s="271" t="str">
        <f t="shared" si="161"/>
        <v/>
      </c>
      <c r="AS279" s="271" t="str">
        <f t="shared" si="162"/>
        <v/>
      </c>
      <c r="AT279" s="271" t="str">
        <f t="shared" si="163"/>
        <v/>
      </c>
      <c r="AU279" s="271" t="str">
        <f t="shared" si="164"/>
        <v/>
      </c>
      <c r="AV279" s="271" t="str">
        <f t="shared" si="165"/>
        <v/>
      </c>
      <c r="AW279" s="271" t="str">
        <f t="shared" si="166"/>
        <v/>
      </c>
      <c r="AX279" s="271" t="str">
        <f t="shared" si="167"/>
        <v/>
      </c>
      <c r="AY279" s="271" t="str">
        <f t="shared" si="168"/>
        <v/>
      </c>
      <c r="AZ279" s="258">
        <f t="shared" si="169"/>
        <v>2</v>
      </c>
      <c r="BA279" s="258">
        <f t="shared" si="170"/>
        <v>3</v>
      </c>
      <c r="BB279" s="258">
        <f t="shared" si="171"/>
        <v>0</v>
      </c>
      <c r="BC279" s="258">
        <f t="shared" si="172"/>
        <v>1</v>
      </c>
      <c r="BD279" s="258">
        <f t="shared" si="173"/>
        <v>3</v>
      </c>
      <c r="BE279" s="258">
        <f t="shared" si="174"/>
        <v>0</v>
      </c>
      <c r="BF279" s="258">
        <f t="shared" si="175"/>
        <v>1</v>
      </c>
      <c r="BG279" s="258">
        <f t="shared" si="176"/>
        <v>3</v>
      </c>
      <c r="BH279" s="258">
        <f t="shared" si="177"/>
        <v>0</v>
      </c>
      <c r="BI279" s="258">
        <f t="shared" si="178"/>
        <v>1</v>
      </c>
      <c r="BJ279" s="258">
        <f t="shared" si="179"/>
        <v>3</v>
      </c>
      <c r="BK279" s="258">
        <f t="shared" si="180"/>
        <v>0</v>
      </c>
      <c r="BL279" s="258">
        <f t="shared" si="181"/>
        <v>1</v>
      </c>
      <c r="BM279" s="258">
        <f t="shared" si="182"/>
        <v>3</v>
      </c>
      <c r="BN279" s="258">
        <f t="shared" si="183"/>
        <v>0</v>
      </c>
      <c r="BO279" s="258">
        <f t="shared" si="184"/>
        <v>1</v>
      </c>
      <c r="BP279" s="258">
        <f t="shared" si="185"/>
        <v>3</v>
      </c>
      <c r="BQ279" s="258">
        <f t="shared" si="186"/>
        <v>0</v>
      </c>
      <c r="BR279" s="258">
        <f t="shared" si="187"/>
        <v>1</v>
      </c>
      <c r="BS279" s="258">
        <f t="shared" si="188"/>
        <v>3</v>
      </c>
      <c r="BT279" s="258">
        <f t="shared" si="189"/>
        <v>0</v>
      </c>
      <c r="BU279" s="258">
        <f t="shared" si="190"/>
        <v>1</v>
      </c>
      <c r="BV279" s="258">
        <f t="shared" si="191"/>
        <v>3</v>
      </c>
      <c r="BW279" s="258">
        <f t="shared" si="192"/>
        <v>0</v>
      </c>
      <c r="BX279" s="258">
        <f t="shared" si="193"/>
        <v>1</v>
      </c>
      <c r="BY279" s="258">
        <f t="shared" si="194"/>
        <v>3</v>
      </c>
      <c r="BZ279" s="258">
        <f t="shared" si="195"/>
        <v>0</v>
      </c>
      <c r="CA279" s="258">
        <f t="shared" si="196"/>
        <v>1</v>
      </c>
      <c r="CB279" s="258">
        <f t="shared" si="197"/>
        <v>3</v>
      </c>
      <c r="CC279" s="258">
        <f t="shared" si="198"/>
        <v>0</v>
      </c>
      <c r="CD279" s="258">
        <f t="shared" si="199"/>
        <v>1</v>
      </c>
    </row>
    <row r="280" spans="1:82">
      <c r="A280" s="258"/>
      <c r="B280" s="258"/>
      <c r="C280" s="259"/>
      <c r="D280" s="258"/>
      <c r="E280" s="258"/>
      <c r="F280" s="258"/>
      <c r="G280" s="258">
        <v>272</v>
      </c>
      <c r="H280" s="743" t="s">
        <v>4105</v>
      </c>
      <c r="I280" s="744"/>
      <c r="J280" s="739" t="s">
        <v>4106</v>
      </c>
      <c r="K280" s="745"/>
      <c r="L280" s="745"/>
      <c r="M280" s="272"/>
      <c r="N280" s="508">
        <f t="shared" si="29"/>
        <v>0</v>
      </c>
      <c r="O280" s="510">
        <f t="shared" si="139"/>
        <v>0</v>
      </c>
      <c r="P280" s="260">
        <f t="shared" si="140"/>
        <v>0</v>
      </c>
      <c r="Q280" s="261">
        <f t="shared" si="141"/>
        <v>0</v>
      </c>
      <c r="R280" s="261">
        <f t="shared" si="1"/>
        <v>0</v>
      </c>
      <c r="S280" s="262"/>
      <c r="T280" s="262"/>
      <c r="U280" s="263">
        <f t="shared" si="142"/>
        <v>1.288</v>
      </c>
      <c r="V280" s="264">
        <f>IF(E280="SP",1,IF(D280="",ExtraMargeMateriaal,(1-VLOOKUP(D280,TabelAankoop[],4,FALSE))))</f>
        <v>1</v>
      </c>
      <c r="W280" s="265">
        <f t="shared" si="143"/>
        <v>0.6885</v>
      </c>
      <c r="X280" s="266">
        <f t="shared" si="144"/>
        <v>1</v>
      </c>
      <c r="Y280" s="267">
        <f t="shared" si="145"/>
        <v>1.46</v>
      </c>
      <c r="Z280" s="267">
        <f t="shared" si="146"/>
        <v>1.1599999999999999</v>
      </c>
      <c r="AA280" s="268">
        <f t="shared" si="147"/>
        <v>0</v>
      </c>
      <c r="AB280" s="456">
        <f t="shared" si="148"/>
        <v>0</v>
      </c>
      <c r="AC280" s="457">
        <f t="shared" si="149"/>
        <v>0</v>
      </c>
      <c r="AD280" s="456">
        <f t="shared" si="150"/>
        <v>0</v>
      </c>
      <c r="AE280" s="458">
        <f t="shared" si="151"/>
        <v>0</v>
      </c>
      <c r="AF280" s="457">
        <f t="shared" si="152"/>
        <v>0</v>
      </c>
      <c r="AG280" s="456">
        <f t="shared" si="153"/>
        <v>0</v>
      </c>
      <c r="AH280" s="457">
        <f t="shared" si="154"/>
        <v>0</v>
      </c>
      <c r="AI280" s="268">
        <f t="shared" si="155"/>
        <v>0</v>
      </c>
      <c r="AJ280" s="269">
        <f t="shared" si="156"/>
        <v>0</v>
      </c>
      <c r="AK280" s="270">
        <f t="shared" si="157"/>
        <v>0</v>
      </c>
      <c r="AL280" s="415">
        <f t="shared" si="158"/>
        <v>0</v>
      </c>
      <c r="AM280" s="259" t="str">
        <f>IF(AP280="","",IFERROR(VLOOKUP(AP280,CODES!$A$3:$D$1348,4,FALSE),"X"))&amp;IF(AQ280="","",IFERROR(VLOOKUP(AQ280,CODES!$A$3:$D$1348,4,FALSE),"X"))&amp;IF(AR280="","",IFERROR(VLOOKUP(AR280,CODES!$A$3:$D$1348,4,FALSE),"X"))&amp;IF(AS280="","",IFERROR(VLOOKUP(AS280,CODES!$A$3:$D$1348,4,FALSE),"X"))&amp;IF(AT280="","",IFERROR(VLOOKUP(AT280,CODES!$A$3:$D$1348,4,FALSE),"X"))&amp;IF(AU280="","",IFERROR(VLOOKUP(AU280,CODES!$A$3:$D$1348,4,FALSE),"X"))&amp;IF(AV280="","",IFERROR(VLOOKUP(AV280,CODES!$A$3:$D$1348,4,FALSE),"X"))&amp;IF(AW280="","",IFERROR(VLOOKUP(AW280,CODES!$A$3:$D$1348,4,FALSE),"X"))&amp;IF(AX280="","",IFERROR(VLOOKUP(AX280,CODES!$A$3:$D$1348,4,FALSE),"X"))&amp;IF(AY280="","",IFERROR(VLOOKUP(AY280,CODES!$A$3:$D$1348,4,FALSE),"X"))</f>
        <v/>
      </c>
      <c r="AN280" s="258">
        <f>SUM(IFERROR(VLOOKUP(AP280,CODES!$A$3:$D$1348,4,FALSE)*BC280,0),IFERROR(VLOOKUP(AQ280,CODES!$A$3:$D$1348,4,FALSE)*BF280,0),IFERROR(VLOOKUP(AR280,CODES!$A$3:$D$1348,4,FALSE)*BI280,0),IFERROR(VLOOKUP(AS280,CODES!$A$3:$D$1348,4,FALSE)*BL280,0),IFERROR(VLOOKUP(AT280,CODES!$A$3:$D$1348,4,FALSE)*BO280,0),IFERROR(VLOOKUP(AU280,CODES!$A$3:$D$1348,4,FALSE)*BR280,0),IFERROR(VLOOKUP(AV280,CODES!$A$3:$D$1348,4,FALSE)*BU280,0),IFERROR(VLOOKUP(AW280,CODES!$A$3:$D$1348,4,FALSE)*BX280,0),IFERROR(VLOOKUP(AX280,CODES!$A$3:$D$1348,4,FALSE)*CA280,0),IFERROR(VLOOKUP(AY280,CODES!$A$3:$D$1348,4,FALSE)*CD280,0))</f>
        <v>0</v>
      </c>
      <c r="AO280" s="258">
        <f>SUM(IFERROR(VLOOKUP(AP280,CODES!$A$3:$D$1348,3,FALSE)*BC280,0),IFERROR(VLOOKUP(AQ280,CODES!$A$3:$D$1348,3,FALSE)*BF280,0),IFERROR(VLOOKUP(AR280,CODES!$A$3:$D$1348,3,FALSE)*BI280,0),IFERROR(VLOOKUP(AS280,CODES!$A$3:$D$1348,3,FALSE)*BL280,0),IFERROR(VLOOKUP(AT280,CODES!$A$3:$D$1348,3,FALSE)*BO280,0),IFERROR(VLOOKUP(AU280,CODES!$A$3:$D$1348,3,FALSE)*BR280,0),IFERROR(VLOOKUP(AV280,CODES!$A$3:$D$1348,3,FALSE)*BU280,0),IFERROR(VLOOKUP(AW280,CODES!$A$3:$D$1348,3,FALSE)*BX280,0),IFERROR(VLOOKUP(AX280,CODES!$A$3:$D$1348,3,FALSE)*CA280,0),IFERROR(VLOOKUP(AY280,CODES!$A$3:$D$1348,3,FALSE)*CD280,0))+B280</f>
        <v>0</v>
      </c>
      <c r="AP280" s="271" t="str">
        <f t="shared" si="159"/>
        <v/>
      </c>
      <c r="AQ280" s="271" t="str">
        <f t="shared" si="160"/>
        <v/>
      </c>
      <c r="AR280" s="271" t="str">
        <f t="shared" si="161"/>
        <v/>
      </c>
      <c r="AS280" s="271" t="str">
        <f t="shared" si="162"/>
        <v/>
      </c>
      <c r="AT280" s="271" t="str">
        <f t="shared" si="163"/>
        <v/>
      </c>
      <c r="AU280" s="271" t="str">
        <f t="shared" si="164"/>
        <v/>
      </c>
      <c r="AV280" s="271" t="str">
        <f t="shared" si="165"/>
        <v/>
      </c>
      <c r="AW280" s="271" t="str">
        <f t="shared" si="166"/>
        <v/>
      </c>
      <c r="AX280" s="271" t="str">
        <f t="shared" si="167"/>
        <v/>
      </c>
      <c r="AY280" s="271" t="str">
        <f t="shared" si="168"/>
        <v/>
      </c>
      <c r="AZ280" s="258">
        <f t="shared" si="169"/>
        <v>0</v>
      </c>
      <c r="BA280" s="258">
        <f t="shared" si="170"/>
        <v>1</v>
      </c>
      <c r="BB280" s="258">
        <f t="shared" si="171"/>
        <v>0</v>
      </c>
      <c r="BC280" s="258">
        <f t="shared" si="172"/>
        <v>1</v>
      </c>
      <c r="BD280" s="258">
        <f t="shared" si="173"/>
        <v>1</v>
      </c>
      <c r="BE280" s="258">
        <f t="shared" si="174"/>
        <v>0</v>
      </c>
      <c r="BF280" s="258">
        <f t="shared" si="175"/>
        <v>1</v>
      </c>
      <c r="BG280" s="258">
        <f t="shared" si="176"/>
        <v>1</v>
      </c>
      <c r="BH280" s="258">
        <f t="shared" si="177"/>
        <v>0</v>
      </c>
      <c r="BI280" s="258">
        <f t="shared" si="178"/>
        <v>1</v>
      </c>
      <c r="BJ280" s="258">
        <f t="shared" si="179"/>
        <v>1</v>
      </c>
      <c r="BK280" s="258">
        <f t="shared" si="180"/>
        <v>0</v>
      </c>
      <c r="BL280" s="258">
        <f t="shared" si="181"/>
        <v>1</v>
      </c>
      <c r="BM280" s="258">
        <f t="shared" si="182"/>
        <v>1</v>
      </c>
      <c r="BN280" s="258">
        <f t="shared" si="183"/>
        <v>0</v>
      </c>
      <c r="BO280" s="258">
        <f t="shared" si="184"/>
        <v>1</v>
      </c>
      <c r="BP280" s="258">
        <f t="shared" si="185"/>
        <v>1</v>
      </c>
      <c r="BQ280" s="258">
        <f t="shared" si="186"/>
        <v>0</v>
      </c>
      <c r="BR280" s="258">
        <f t="shared" si="187"/>
        <v>1</v>
      </c>
      <c r="BS280" s="258">
        <f t="shared" si="188"/>
        <v>1</v>
      </c>
      <c r="BT280" s="258">
        <f t="shared" si="189"/>
        <v>0</v>
      </c>
      <c r="BU280" s="258">
        <f t="shared" si="190"/>
        <v>1</v>
      </c>
      <c r="BV280" s="258">
        <f t="shared" si="191"/>
        <v>1</v>
      </c>
      <c r="BW280" s="258">
        <f t="shared" si="192"/>
        <v>0</v>
      </c>
      <c r="BX280" s="258">
        <f t="shared" si="193"/>
        <v>1</v>
      </c>
      <c r="BY280" s="258">
        <f t="shared" si="194"/>
        <v>1</v>
      </c>
      <c r="BZ280" s="258">
        <f t="shared" si="195"/>
        <v>0</v>
      </c>
      <c r="CA280" s="258">
        <f t="shared" si="196"/>
        <v>1</v>
      </c>
      <c r="CB280" s="258">
        <f t="shared" si="197"/>
        <v>1</v>
      </c>
      <c r="CC280" s="258">
        <f t="shared" si="198"/>
        <v>0</v>
      </c>
      <c r="CD280" s="258">
        <f t="shared" si="199"/>
        <v>1</v>
      </c>
    </row>
    <row r="281" spans="1:82">
      <c r="A281" s="258" t="s">
        <v>3541</v>
      </c>
      <c r="B281" s="258">
        <v>280</v>
      </c>
      <c r="C281" s="259"/>
      <c r="D281" s="258" t="s">
        <v>4083</v>
      </c>
      <c r="E281" s="258"/>
      <c r="F281" s="258"/>
      <c r="G281" s="258">
        <v>273</v>
      </c>
      <c r="H281" s="743" t="s">
        <v>4107</v>
      </c>
      <c r="I281" s="744"/>
      <c r="J281" s="739" t="s">
        <v>4108</v>
      </c>
      <c r="K281" s="745" t="s">
        <v>3607</v>
      </c>
      <c r="L281" s="745" t="s">
        <v>4109</v>
      </c>
      <c r="M281" s="272">
        <v>4</v>
      </c>
      <c r="N281" s="508">
        <f t="shared" si="29"/>
        <v>591.07000000000005</v>
      </c>
      <c r="O281" s="510">
        <f t="shared" si="139"/>
        <v>2364.2800000000002</v>
      </c>
      <c r="P281" s="260">
        <f t="shared" si="140"/>
        <v>280</v>
      </c>
      <c r="Q281" s="261">
        <f t="shared" si="141"/>
        <v>240</v>
      </c>
      <c r="R281" s="261">
        <f t="shared" si="1"/>
        <v>0</v>
      </c>
      <c r="S281" s="262" t="s">
        <v>4085</v>
      </c>
      <c r="T281" s="262"/>
      <c r="U281" s="263">
        <f t="shared" si="142"/>
        <v>1.288</v>
      </c>
      <c r="V281" s="264">
        <f>IF(E281="SP",1,IF(D281="",ExtraMargeMateriaal,(1-VLOOKUP(D281,TabelAankoop[],4,FALSE))))</f>
        <v>0.97</v>
      </c>
      <c r="W281" s="265">
        <f t="shared" si="143"/>
        <v>0.6885</v>
      </c>
      <c r="X281" s="266">
        <f t="shared" si="144"/>
        <v>1</v>
      </c>
      <c r="Y281" s="267">
        <f t="shared" si="145"/>
        <v>1.46</v>
      </c>
      <c r="Z281" s="267">
        <f t="shared" si="146"/>
        <v>1.1599999999999999</v>
      </c>
      <c r="AA281" s="268">
        <f t="shared" si="147"/>
        <v>2364.2800000000002</v>
      </c>
      <c r="AB281" s="456">
        <f t="shared" si="148"/>
        <v>1086.4000000000001</v>
      </c>
      <c r="AC281" s="457">
        <f t="shared" si="149"/>
        <v>1399.28</v>
      </c>
      <c r="AD281" s="456">
        <f t="shared" si="150"/>
        <v>965</v>
      </c>
      <c r="AE281" s="458">
        <f t="shared" si="151"/>
        <v>960</v>
      </c>
      <c r="AF281" s="457">
        <f t="shared" si="152"/>
        <v>16</v>
      </c>
      <c r="AG281" s="456">
        <f t="shared" si="153"/>
        <v>0</v>
      </c>
      <c r="AH281" s="457">
        <f t="shared" si="154"/>
        <v>0</v>
      </c>
      <c r="AI281" s="268">
        <f t="shared" si="155"/>
        <v>271.59999999999997</v>
      </c>
      <c r="AJ281" s="269">
        <f t="shared" si="156"/>
        <v>349.82079999999996</v>
      </c>
      <c r="AK281" s="270">
        <f t="shared" si="157"/>
        <v>241.25040000000001</v>
      </c>
      <c r="AL281" s="415">
        <f t="shared" si="158"/>
        <v>0</v>
      </c>
      <c r="AM281" s="259" t="str">
        <f>IF(AP281="","",IFERROR(VLOOKUP(AP281,CODES!$A$3:$D$1348,4,FALSE),"X"))&amp;IF(AQ281="","",IFERROR(VLOOKUP(AQ281,CODES!$A$3:$D$1348,4,FALSE),"X"))&amp;IF(AR281="","",IFERROR(VLOOKUP(AR281,CODES!$A$3:$D$1348,4,FALSE),"X"))&amp;IF(AS281="","",IFERROR(VLOOKUP(AS281,CODES!$A$3:$D$1348,4,FALSE),"X"))&amp;IF(AT281="","",IFERROR(VLOOKUP(AT281,CODES!$A$3:$D$1348,4,FALSE),"X"))&amp;IF(AU281="","",IFERROR(VLOOKUP(AU281,CODES!$A$3:$D$1348,4,FALSE),"X"))&amp;IF(AV281="","",IFERROR(VLOOKUP(AV281,CODES!$A$3:$D$1348,4,FALSE),"X"))&amp;IF(AW281="","",IFERROR(VLOOKUP(AW281,CODES!$A$3:$D$1348,4,FALSE),"X"))&amp;IF(AX281="","",IFERROR(VLOOKUP(AX281,CODES!$A$3:$D$1348,4,FALSE),"X"))&amp;IF(AY281="","",IFERROR(VLOOKUP(AY281,CODES!$A$3:$D$1348,4,FALSE),"X"))</f>
        <v>240</v>
      </c>
      <c r="AN281" s="258">
        <f>SUM(IFERROR(VLOOKUP(AP281,CODES!$A$3:$D$1348,4,FALSE)*BC281,0),IFERROR(VLOOKUP(AQ281,CODES!$A$3:$D$1348,4,FALSE)*BF281,0),IFERROR(VLOOKUP(AR281,CODES!$A$3:$D$1348,4,FALSE)*BI281,0),IFERROR(VLOOKUP(AS281,CODES!$A$3:$D$1348,4,FALSE)*BL281,0),IFERROR(VLOOKUP(AT281,CODES!$A$3:$D$1348,4,FALSE)*BO281,0),IFERROR(VLOOKUP(AU281,CODES!$A$3:$D$1348,4,FALSE)*BR281,0),IFERROR(VLOOKUP(AV281,CODES!$A$3:$D$1348,4,FALSE)*BU281,0),IFERROR(VLOOKUP(AW281,CODES!$A$3:$D$1348,4,FALSE)*BX281,0),IFERROR(VLOOKUP(AX281,CODES!$A$3:$D$1348,4,FALSE)*CA281,0),IFERROR(VLOOKUP(AY281,CODES!$A$3:$D$1348,4,FALSE)*CD281,0))</f>
        <v>240</v>
      </c>
      <c r="AO281" s="258">
        <f>SUM(IFERROR(VLOOKUP(AP281,CODES!$A$3:$D$1348,3,FALSE)*BC281,0),IFERROR(VLOOKUP(AQ281,CODES!$A$3:$D$1348,3,FALSE)*BF281,0),IFERROR(VLOOKUP(AR281,CODES!$A$3:$D$1348,3,FALSE)*BI281,0),IFERROR(VLOOKUP(AS281,CODES!$A$3:$D$1348,3,FALSE)*BL281,0),IFERROR(VLOOKUP(AT281,CODES!$A$3:$D$1348,3,FALSE)*BO281,0),IFERROR(VLOOKUP(AU281,CODES!$A$3:$D$1348,3,FALSE)*BR281,0),IFERROR(VLOOKUP(AV281,CODES!$A$3:$D$1348,3,FALSE)*BU281,0),IFERROR(VLOOKUP(AW281,CODES!$A$3:$D$1348,3,FALSE)*BX281,0),IFERROR(VLOOKUP(AX281,CODES!$A$3:$D$1348,3,FALSE)*CA281,0),IFERROR(VLOOKUP(AY281,CODES!$A$3:$D$1348,3,FALSE)*CD281,0))+B281</f>
        <v>280</v>
      </c>
      <c r="AP281" s="271" t="str">
        <f t="shared" si="159"/>
        <v>4u</v>
      </c>
      <c r="AQ281" s="271" t="str">
        <f t="shared" si="160"/>
        <v/>
      </c>
      <c r="AR281" s="271" t="str">
        <f t="shared" si="161"/>
        <v/>
      </c>
      <c r="AS281" s="271" t="str">
        <f t="shared" si="162"/>
        <v/>
      </c>
      <c r="AT281" s="271" t="str">
        <f t="shared" si="163"/>
        <v/>
      </c>
      <c r="AU281" s="271" t="str">
        <f t="shared" si="164"/>
        <v/>
      </c>
      <c r="AV281" s="271" t="str">
        <f t="shared" si="165"/>
        <v/>
      </c>
      <c r="AW281" s="271" t="str">
        <f t="shared" si="166"/>
        <v/>
      </c>
      <c r="AX281" s="271" t="str">
        <f t="shared" si="167"/>
        <v/>
      </c>
      <c r="AY281" s="271" t="str">
        <f t="shared" si="168"/>
        <v/>
      </c>
      <c r="AZ281" s="258">
        <f t="shared" si="169"/>
        <v>2</v>
      </c>
      <c r="BA281" s="258">
        <f t="shared" si="170"/>
        <v>3</v>
      </c>
      <c r="BB281" s="258">
        <f t="shared" si="171"/>
        <v>0</v>
      </c>
      <c r="BC281" s="258">
        <f t="shared" si="172"/>
        <v>1</v>
      </c>
      <c r="BD281" s="258">
        <f t="shared" si="173"/>
        <v>3</v>
      </c>
      <c r="BE281" s="258">
        <f t="shared" si="174"/>
        <v>0</v>
      </c>
      <c r="BF281" s="258">
        <f t="shared" si="175"/>
        <v>1</v>
      </c>
      <c r="BG281" s="258">
        <f t="shared" si="176"/>
        <v>3</v>
      </c>
      <c r="BH281" s="258">
        <f t="shared" si="177"/>
        <v>0</v>
      </c>
      <c r="BI281" s="258">
        <f t="shared" si="178"/>
        <v>1</v>
      </c>
      <c r="BJ281" s="258">
        <f t="shared" si="179"/>
        <v>3</v>
      </c>
      <c r="BK281" s="258">
        <f t="shared" si="180"/>
        <v>0</v>
      </c>
      <c r="BL281" s="258">
        <f t="shared" si="181"/>
        <v>1</v>
      </c>
      <c r="BM281" s="258">
        <f t="shared" si="182"/>
        <v>3</v>
      </c>
      <c r="BN281" s="258">
        <f t="shared" si="183"/>
        <v>0</v>
      </c>
      <c r="BO281" s="258">
        <f t="shared" si="184"/>
        <v>1</v>
      </c>
      <c r="BP281" s="258">
        <f t="shared" si="185"/>
        <v>3</v>
      </c>
      <c r="BQ281" s="258">
        <f t="shared" si="186"/>
        <v>0</v>
      </c>
      <c r="BR281" s="258">
        <f t="shared" si="187"/>
        <v>1</v>
      </c>
      <c r="BS281" s="258">
        <f t="shared" si="188"/>
        <v>3</v>
      </c>
      <c r="BT281" s="258">
        <f t="shared" si="189"/>
        <v>0</v>
      </c>
      <c r="BU281" s="258">
        <f t="shared" si="190"/>
        <v>1</v>
      </c>
      <c r="BV281" s="258">
        <f t="shared" si="191"/>
        <v>3</v>
      </c>
      <c r="BW281" s="258">
        <f t="shared" si="192"/>
        <v>0</v>
      </c>
      <c r="BX281" s="258">
        <f t="shared" si="193"/>
        <v>1</v>
      </c>
      <c r="BY281" s="258">
        <f t="shared" si="194"/>
        <v>3</v>
      </c>
      <c r="BZ281" s="258">
        <f t="shared" si="195"/>
        <v>0</v>
      </c>
      <c r="CA281" s="258">
        <f t="shared" si="196"/>
        <v>1</v>
      </c>
      <c r="CB281" s="258">
        <f t="shared" si="197"/>
        <v>3</v>
      </c>
      <c r="CC281" s="258">
        <f t="shared" si="198"/>
        <v>0</v>
      </c>
      <c r="CD281" s="258">
        <f t="shared" si="199"/>
        <v>1</v>
      </c>
    </row>
    <row r="282" spans="1:82">
      <c r="A282" s="258"/>
      <c r="B282" s="258"/>
      <c r="C282" s="259"/>
      <c r="D282" s="258"/>
      <c r="E282" s="258"/>
      <c r="F282" s="258"/>
      <c r="G282" s="258">
        <v>274</v>
      </c>
      <c r="H282" s="743" t="s">
        <v>4110</v>
      </c>
      <c r="I282" s="744"/>
      <c r="J282" s="739" t="s">
        <v>4111</v>
      </c>
      <c r="K282" s="745"/>
      <c r="L282" s="745"/>
      <c r="M282" s="272"/>
      <c r="N282" s="508">
        <f t="shared" si="29"/>
        <v>0</v>
      </c>
      <c r="O282" s="510">
        <f t="shared" si="139"/>
        <v>0</v>
      </c>
      <c r="P282" s="260">
        <f t="shared" si="140"/>
        <v>0</v>
      </c>
      <c r="Q282" s="261">
        <f t="shared" si="141"/>
        <v>0</v>
      </c>
      <c r="R282" s="261">
        <f t="shared" si="1"/>
        <v>0</v>
      </c>
      <c r="S282" s="262"/>
      <c r="T282" s="262"/>
      <c r="U282" s="263">
        <f t="shared" si="142"/>
        <v>1.288</v>
      </c>
      <c r="V282" s="264">
        <f>IF(E282="SP",1,IF(D282="",ExtraMargeMateriaal,(1-VLOOKUP(D282,TabelAankoop[],4,FALSE))))</f>
        <v>1</v>
      </c>
      <c r="W282" s="265">
        <f t="shared" si="143"/>
        <v>0.6885</v>
      </c>
      <c r="X282" s="266">
        <f t="shared" si="144"/>
        <v>1</v>
      </c>
      <c r="Y282" s="267">
        <f t="shared" si="145"/>
        <v>1.46</v>
      </c>
      <c r="Z282" s="267">
        <f t="shared" si="146"/>
        <v>1.1599999999999999</v>
      </c>
      <c r="AA282" s="268">
        <f t="shared" si="147"/>
        <v>0</v>
      </c>
      <c r="AB282" s="456">
        <f t="shared" si="148"/>
        <v>0</v>
      </c>
      <c r="AC282" s="457">
        <f t="shared" si="149"/>
        <v>0</v>
      </c>
      <c r="AD282" s="456">
        <f t="shared" si="150"/>
        <v>0</v>
      </c>
      <c r="AE282" s="458">
        <f t="shared" si="151"/>
        <v>0</v>
      </c>
      <c r="AF282" s="457">
        <f t="shared" si="152"/>
        <v>0</v>
      </c>
      <c r="AG282" s="456">
        <f t="shared" si="153"/>
        <v>0</v>
      </c>
      <c r="AH282" s="457">
        <f t="shared" si="154"/>
        <v>0</v>
      </c>
      <c r="AI282" s="268">
        <f t="shared" si="155"/>
        <v>0</v>
      </c>
      <c r="AJ282" s="269">
        <f t="shared" si="156"/>
        <v>0</v>
      </c>
      <c r="AK282" s="270">
        <f t="shared" si="157"/>
        <v>0</v>
      </c>
      <c r="AL282" s="415">
        <f t="shared" si="158"/>
        <v>0</v>
      </c>
      <c r="AM282" s="259" t="str">
        <f>IF(AP282="","",IFERROR(VLOOKUP(AP282,CODES!$A$3:$D$1348,4,FALSE),"X"))&amp;IF(AQ282="","",IFERROR(VLOOKUP(AQ282,CODES!$A$3:$D$1348,4,FALSE),"X"))&amp;IF(AR282="","",IFERROR(VLOOKUP(AR282,CODES!$A$3:$D$1348,4,FALSE),"X"))&amp;IF(AS282="","",IFERROR(VLOOKUP(AS282,CODES!$A$3:$D$1348,4,FALSE),"X"))&amp;IF(AT282="","",IFERROR(VLOOKUP(AT282,CODES!$A$3:$D$1348,4,FALSE),"X"))&amp;IF(AU282="","",IFERROR(VLOOKUP(AU282,CODES!$A$3:$D$1348,4,FALSE),"X"))&amp;IF(AV282="","",IFERROR(VLOOKUP(AV282,CODES!$A$3:$D$1348,4,FALSE),"X"))&amp;IF(AW282="","",IFERROR(VLOOKUP(AW282,CODES!$A$3:$D$1348,4,FALSE),"X"))&amp;IF(AX282="","",IFERROR(VLOOKUP(AX282,CODES!$A$3:$D$1348,4,FALSE),"X"))&amp;IF(AY282="","",IFERROR(VLOOKUP(AY282,CODES!$A$3:$D$1348,4,FALSE),"X"))</f>
        <v/>
      </c>
      <c r="AN282" s="258">
        <f>SUM(IFERROR(VLOOKUP(AP282,CODES!$A$3:$D$1348,4,FALSE)*BC282,0),IFERROR(VLOOKUP(AQ282,CODES!$A$3:$D$1348,4,FALSE)*BF282,0),IFERROR(VLOOKUP(AR282,CODES!$A$3:$D$1348,4,FALSE)*BI282,0),IFERROR(VLOOKUP(AS282,CODES!$A$3:$D$1348,4,FALSE)*BL282,0),IFERROR(VLOOKUP(AT282,CODES!$A$3:$D$1348,4,FALSE)*BO282,0),IFERROR(VLOOKUP(AU282,CODES!$A$3:$D$1348,4,FALSE)*BR282,0),IFERROR(VLOOKUP(AV282,CODES!$A$3:$D$1348,4,FALSE)*BU282,0),IFERROR(VLOOKUP(AW282,CODES!$A$3:$D$1348,4,FALSE)*BX282,0),IFERROR(VLOOKUP(AX282,CODES!$A$3:$D$1348,4,FALSE)*CA282,0),IFERROR(VLOOKUP(AY282,CODES!$A$3:$D$1348,4,FALSE)*CD282,0))</f>
        <v>0</v>
      </c>
      <c r="AO282" s="258">
        <f>SUM(IFERROR(VLOOKUP(AP282,CODES!$A$3:$D$1348,3,FALSE)*BC282,0),IFERROR(VLOOKUP(AQ282,CODES!$A$3:$D$1348,3,FALSE)*BF282,0),IFERROR(VLOOKUP(AR282,CODES!$A$3:$D$1348,3,FALSE)*BI282,0),IFERROR(VLOOKUP(AS282,CODES!$A$3:$D$1348,3,FALSE)*BL282,0),IFERROR(VLOOKUP(AT282,CODES!$A$3:$D$1348,3,FALSE)*BO282,0),IFERROR(VLOOKUP(AU282,CODES!$A$3:$D$1348,3,FALSE)*BR282,0),IFERROR(VLOOKUP(AV282,CODES!$A$3:$D$1348,3,FALSE)*BU282,0),IFERROR(VLOOKUP(AW282,CODES!$A$3:$D$1348,3,FALSE)*BX282,0),IFERROR(VLOOKUP(AX282,CODES!$A$3:$D$1348,3,FALSE)*CA282,0),IFERROR(VLOOKUP(AY282,CODES!$A$3:$D$1348,3,FALSE)*CD282,0))+B282</f>
        <v>0</v>
      </c>
      <c r="AP282" s="271" t="str">
        <f t="shared" si="159"/>
        <v/>
      </c>
      <c r="AQ282" s="271" t="str">
        <f t="shared" si="160"/>
        <v/>
      </c>
      <c r="AR282" s="271" t="str">
        <f t="shared" si="161"/>
        <v/>
      </c>
      <c r="AS282" s="271" t="str">
        <f t="shared" si="162"/>
        <v/>
      </c>
      <c r="AT282" s="271" t="str">
        <f t="shared" si="163"/>
        <v/>
      </c>
      <c r="AU282" s="271" t="str">
        <f t="shared" si="164"/>
        <v/>
      </c>
      <c r="AV282" s="271" t="str">
        <f t="shared" si="165"/>
        <v/>
      </c>
      <c r="AW282" s="271" t="str">
        <f t="shared" si="166"/>
        <v/>
      </c>
      <c r="AX282" s="271" t="str">
        <f t="shared" si="167"/>
        <v/>
      </c>
      <c r="AY282" s="271" t="str">
        <f t="shared" si="168"/>
        <v/>
      </c>
      <c r="AZ282" s="258">
        <f t="shared" si="169"/>
        <v>0</v>
      </c>
      <c r="BA282" s="258">
        <f t="shared" si="170"/>
        <v>1</v>
      </c>
      <c r="BB282" s="258">
        <f t="shared" si="171"/>
        <v>0</v>
      </c>
      <c r="BC282" s="258">
        <f t="shared" si="172"/>
        <v>1</v>
      </c>
      <c r="BD282" s="258">
        <f t="shared" si="173"/>
        <v>1</v>
      </c>
      <c r="BE282" s="258">
        <f t="shared" si="174"/>
        <v>0</v>
      </c>
      <c r="BF282" s="258">
        <f t="shared" si="175"/>
        <v>1</v>
      </c>
      <c r="BG282" s="258">
        <f t="shared" si="176"/>
        <v>1</v>
      </c>
      <c r="BH282" s="258">
        <f t="shared" si="177"/>
        <v>0</v>
      </c>
      <c r="BI282" s="258">
        <f t="shared" si="178"/>
        <v>1</v>
      </c>
      <c r="BJ282" s="258">
        <f t="shared" si="179"/>
        <v>1</v>
      </c>
      <c r="BK282" s="258">
        <f t="shared" si="180"/>
        <v>0</v>
      </c>
      <c r="BL282" s="258">
        <f t="shared" si="181"/>
        <v>1</v>
      </c>
      <c r="BM282" s="258">
        <f t="shared" si="182"/>
        <v>1</v>
      </c>
      <c r="BN282" s="258">
        <f t="shared" si="183"/>
        <v>0</v>
      </c>
      <c r="BO282" s="258">
        <f t="shared" si="184"/>
        <v>1</v>
      </c>
      <c r="BP282" s="258">
        <f t="shared" si="185"/>
        <v>1</v>
      </c>
      <c r="BQ282" s="258">
        <f t="shared" si="186"/>
        <v>0</v>
      </c>
      <c r="BR282" s="258">
        <f t="shared" si="187"/>
        <v>1</v>
      </c>
      <c r="BS282" s="258">
        <f t="shared" si="188"/>
        <v>1</v>
      </c>
      <c r="BT282" s="258">
        <f t="shared" si="189"/>
        <v>0</v>
      </c>
      <c r="BU282" s="258">
        <f t="shared" si="190"/>
        <v>1</v>
      </c>
      <c r="BV282" s="258">
        <f t="shared" si="191"/>
        <v>1</v>
      </c>
      <c r="BW282" s="258">
        <f t="shared" si="192"/>
        <v>0</v>
      </c>
      <c r="BX282" s="258">
        <f t="shared" si="193"/>
        <v>1</v>
      </c>
      <c r="BY282" s="258">
        <f t="shared" si="194"/>
        <v>1</v>
      </c>
      <c r="BZ282" s="258">
        <f t="shared" si="195"/>
        <v>0</v>
      </c>
      <c r="CA282" s="258">
        <f t="shared" si="196"/>
        <v>1</v>
      </c>
      <c r="CB282" s="258">
        <f t="shared" si="197"/>
        <v>1</v>
      </c>
      <c r="CC282" s="258">
        <f t="shared" si="198"/>
        <v>0</v>
      </c>
      <c r="CD282" s="258">
        <f t="shared" si="199"/>
        <v>1</v>
      </c>
    </row>
    <row r="283" spans="1:82">
      <c r="A283" s="258"/>
      <c r="B283" s="258"/>
      <c r="C283" s="259"/>
      <c r="D283" s="258"/>
      <c r="E283" s="258"/>
      <c r="F283" s="258"/>
      <c r="G283" s="258">
        <v>275</v>
      </c>
      <c r="H283" s="743" t="s">
        <v>3721</v>
      </c>
      <c r="I283" s="744"/>
      <c r="J283" s="739" t="s">
        <v>4112</v>
      </c>
      <c r="K283" s="745"/>
      <c r="L283" s="745"/>
      <c r="M283" s="272"/>
      <c r="N283" s="508">
        <f t="shared" si="29"/>
        <v>0</v>
      </c>
      <c r="O283" s="510">
        <f t="shared" si="139"/>
        <v>0</v>
      </c>
      <c r="P283" s="260">
        <f t="shared" si="140"/>
        <v>0</v>
      </c>
      <c r="Q283" s="261">
        <f t="shared" si="141"/>
        <v>0</v>
      </c>
      <c r="R283" s="261">
        <f t="shared" si="1"/>
        <v>0</v>
      </c>
      <c r="S283" s="262"/>
      <c r="T283" s="262"/>
      <c r="U283" s="263">
        <f t="shared" si="142"/>
        <v>1.288</v>
      </c>
      <c r="V283" s="264">
        <f>IF(E283="SP",1,IF(D283="",ExtraMargeMateriaal,(1-VLOOKUP(D283,TabelAankoop[],4,FALSE))))</f>
        <v>1</v>
      </c>
      <c r="W283" s="265">
        <f t="shared" si="143"/>
        <v>0.6885</v>
      </c>
      <c r="X283" s="266">
        <f t="shared" si="144"/>
        <v>1</v>
      </c>
      <c r="Y283" s="267">
        <f t="shared" si="145"/>
        <v>1.46</v>
      </c>
      <c r="Z283" s="267">
        <f t="shared" si="146"/>
        <v>1.1599999999999999</v>
      </c>
      <c r="AA283" s="268">
        <f t="shared" si="147"/>
        <v>0</v>
      </c>
      <c r="AB283" s="456">
        <f t="shared" si="148"/>
        <v>0</v>
      </c>
      <c r="AC283" s="457">
        <f t="shared" si="149"/>
        <v>0</v>
      </c>
      <c r="AD283" s="456">
        <f t="shared" si="150"/>
        <v>0</v>
      </c>
      <c r="AE283" s="458">
        <f t="shared" si="151"/>
        <v>0</v>
      </c>
      <c r="AF283" s="457">
        <f t="shared" si="152"/>
        <v>0</v>
      </c>
      <c r="AG283" s="456">
        <f t="shared" si="153"/>
        <v>0</v>
      </c>
      <c r="AH283" s="457">
        <f t="shared" si="154"/>
        <v>0</v>
      </c>
      <c r="AI283" s="268">
        <f t="shared" si="155"/>
        <v>0</v>
      </c>
      <c r="AJ283" s="269">
        <f t="shared" si="156"/>
        <v>0</v>
      </c>
      <c r="AK283" s="270">
        <f t="shared" si="157"/>
        <v>0</v>
      </c>
      <c r="AL283" s="415">
        <f t="shared" si="158"/>
        <v>0</v>
      </c>
      <c r="AM283" s="259" t="str">
        <f>IF(AP283="","",IFERROR(VLOOKUP(AP283,CODES!$A$3:$D$1348,4,FALSE),"X"))&amp;IF(AQ283="","",IFERROR(VLOOKUP(AQ283,CODES!$A$3:$D$1348,4,FALSE),"X"))&amp;IF(AR283="","",IFERROR(VLOOKUP(AR283,CODES!$A$3:$D$1348,4,FALSE),"X"))&amp;IF(AS283="","",IFERROR(VLOOKUP(AS283,CODES!$A$3:$D$1348,4,FALSE),"X"))&amp;IF(AT283="","",IFERROR(VLOOKUP(AT283,CODES!$A$3:$D$1348,4,FALSE),"X"))&amp;IF(AU283="","",IFERROR(VLOOKUP(AU283,CODES!$A$3:$D$1348,4,FALSE),"X"))&amp;IF(AV283="","",IFERROR(VLOOKUP(AV283,CODES!$A$3:$D$1348,4,FALSE),"X"))&amp;IF(AW283="","",IFERROR(VLOOKUP(AW283,CODES!$A$3:$D$1348,4,FALSE),"X"))&amp;IF(AX283="","",IFERROR(VLOOKUP(AX283,CODES!$A$3:$D$1348,4,FALSE),"X"))&amp;IF(AY283="","",IFERROR(VLOOKUP(AY283,CODES!$A$3:$D$1348,4,FALSE),"X"))</f>
        <v/>
      </c>
      <c r="AN283" s="258">
        <f>SUM(IFERROR(VLOOKUP(AP283,CODES!$A$3:$D$1348,4,FALSE)*BC283,0),IFERROR(VLOOKUP(AQ283,CODES!$A$3:$D$1348,4,FALSE)*BF283,0),IFERROR(VLOOKUP(AR283,CODES!$A$3:$D$1348,4,FALSE)*BI283,0),IFERROR(VLOOKUP(AS283,CODES!$A$3:$D$1348,4,FALSE)*BL283,0),IFERROR(VLOOKUP(AT283,CODES!$A$3:$D$1348,4,FALSE)*BO283,0),IFERROR(VLOOKUP(AU283,CODES!$A$3:$D$1348,4,FALSE)*BR283,0),IFERROR(VLOOKUP(AV283,CODES!$A$3:$D$1348,4,FALSE)*BU283,0),IFERROR(VLOOKUP(AW283,CODES!$A$3:$D$1348,4,FALSE)*BX283,0),IFERROR(VLOOKUP(AX283,CODES!$A$3:$D$1348,4,FALSE)*CA283,0),IFERROR(VLOOKUP(AY283,CODES!$A$3:$D$1348,4,FALSE)*CD283,0))</f>
        <v>0</v>
      </c>
      <c r="AO283" s="258">
        <f>SUM(IFERROR(VLOOKUP(AP283,CODES!$A$3:$D$1348,3,FALSE)*BC283,0),IFERROR(VLOOKUP(AQ283,CODES!$A$3:$D$1348,3,FALSE)*BF283,0),IFERROR(VLOOKUP(AR283,CODES!$A$3:$D$1348,3,FALSE)*BI283,0),IFERROR(VLOOKUP(AS283,CODES!$A$3:$D$1348,3,FALSE)*BL283,0),IFERROR(VLOOKUP(AT283,CODES!$A$3:$D$1348,3,FALSE)*BO283,0),IFERROR(VLOOKUP(AU283,CODES!$A$3:$D$1348,3,FALSE)*BR283,0),IFERROR(VLOOKUP(AV283,CODES!$A$3:$D$1348,3,FALSE)*BU283,0),IFERROR(VLOOKUP(AW283,CODES!$A$3:$D$1348,3,FALSE)*BX283,0),IFERROR(VLOOKUP(AX283,CODES!$A$3:$D$1348,3,FALSE)*CA283,0),IFERROR(VLOOKUP(AY283,CODES!$A$3:$D$1348,3,FALSE)*CD283,0))+B283</f>
        <v>0</v>
      </c>
      <c r="AP283" s="271" t="str">
        <f t="shared" si="159"/>
        <v/>
      </c>
      <c r="AQ283" s="271" t="str">
        <f t="shared" si="160"/>
        <v/>
      </c>
      <c r="AR283" s="271" t="str">
        <f t="shared" si="161"/>
        <v/>
      </c>
      <c r="AS283" s="271" t="str">
        <f t="shared" si="162"/>
        <v/>
      </c>
      <c r="AT283" s="271" t="str">
        <f t="shared" si="163"/>
        <v/>
      </c>
      <c r="AU283" s="271" t="str">
        <f t="shared" si="164"/>
        <v/>
      </c>
      <c r="AV283" s="271" t="str">
        <f t="shared" si="165"/>
        <v/>
      </c>
      <c r="AW283" s="271" t="str">
        <f t="shared" si="166"/>
        <v/>
      </c>
      <c r="AX283" s="271" t="str">
        <f t="shared" si="167"/>
        <v/>
      </c>
      <c r="AY283" s="271" t="str">
        <f t="shared" si="168"/>
        <v/>
      </c>
      <c r="AZ283" s="258">
        <f t="shared" si="169"/>
        <v>0</v>
      </c>
      <c r="BA283" s="258">
        <f t="shared" si="170"/>
        <v>1</v>
      </c>
      <c r="BB283" s="258">
        <f t="shared" si="171"/>
        <v>0</v>
      </c>
      <c r="BC283" s="258">
        <f t="shared" si="172"/>
        <v>1</v>
      </c>
      <c r="BD283" s="258">
        <f t="shared" si="173"/>
        <v>1</v>
      </c>
      <c r="BE283" s="258">
        <f t="shared" si="174"/>
        <v>0</v>
      </c>
      <c r="BF283" s="258">
        <f t="shared" si="175"/>
        <v>1</v>
      </c>
      <c r="BG283" s="258">
        <f t="shared" si="176"/>
        <v>1</v>
      </c>
      <c r="BH283" s="258">
        <f t="shared" si="177"/>
        <v>0</v>
      </c>
      <c r="BI283" s="258">
        <f t="shared" si="178"/>
        <v>1</v>
      </c>
      <c r="BJ283" s="258">
        <f t="shared" si="179"/>
        <v>1</v>
      </c>
      <c r="BK283" s="258">
        <f t="shared" si="180"/>
        <v>0</v>
      </c>
      <c r="BL283" s="258">
        <f t="shared" si="181"/>
        <v>1</v>
      </c>
      <c r="BM283" s="258">
        <f t="shared" si="182"/>
        <v>1</v>
      </c>
      <c r="BN283" s="258">
        <f t="shared" si="183"/>
        <v>0</v>
      </c>
      <c r="BO283" s="258">
        <f t="shared" si="184"/>
        <v>1</v>
      </c>
      <c r="BP283" s="258">
        <f t="shared" si="185"/>
        <v>1</v>
      </c>
      <c r="BQ283" s="258">
        <f t="shared" si="186"/>
        <v>0</v>
      </c>
      <c r="BR283" s="258">
        <f t="shared" si="187"/>
        <v>1</v>
      </c>
      <c r="BS283" s="258">
        <f t="shared" si="188"/>
        <v>1</v>
      </c>
      <c r="BT283" s="258">
        <f t="shared" si="189"/>
        <v>0</v>
      </c>
      <c r="BU283" s="258">
        <f t="shared" si="190"/>
        <v>1</v>
      </c>
      <c r="BV283" s="258">
        <f t="shared" si="191"/>
        <v>1</v>
      </c>
      <c r="BW283" s="258">
        <f t="shared" si="192"/>
        <v>0</v>
      </c>
      <c r="BX283" s="258">
        <f t="shared" si="193"/>
        <v>1</v>
      </c>
      <c r="BY283" s="258">
        <f t="shared" si="194"/>
        <v>1</v>
      </c>
      <c r="BZ283" s="258">
        <f t="shared" si="195"/>
        <v>0</v>
      </c>
      <c r="CA283" s="258">
        <f t="shared" si="196"/>
        <v>1</v>
      </c>
      <c r="CB283" s="258">
        <f t="shared" si="197"/>
        <v>1</v>
      </c>
      <c r="CC283" s="258">
        <f t="shared" si="198"/>
        <v>0</v>
      </c>
      <c r="CD283" s="258">
        <f t="shared" si="199"/>
        <v>1</v>
      </c>
    </row>
    <row r="284" spans="1:82">
      <c r="A284" s="258"/>
      <c r="B284" s="258"/>
      <c r="C284" s="259"/>
      <c r="D284" s="258"/>
      <c r="E284" s="258" t="s">
        <v>3484</v>
      </c>
      <c r="F284" s="258"/>
      <c r="G284" s="258">
        <v>276</v>
      </c>
      <c r="H284" s="743" t="s">
        <v>4113</v>
      </c>
      <c r="I284" s="744"/>
      <c r="J284" s="739" t="s">
        <v>4114</v>
      </c>
      <c r="K284" s="745"/>
      <c r="L284" s="745"/>
      <c r="M284" s="272"/>
      <c r="N284" s="508">
        <f t="shared" si="29"/>
        <v>0</v>
      </c>
      <c r="O284" s="510">
        <f t="shared" si="139"/>
        <v>0</v>
      </c>
      <c r="P284" s="260">
        <f t="shared" si="140"/>
        <v>0</v>
      </c>
      <c r="Q284" s="261">
        <f t="shared" si="141"/>
        <v>0</v>
      </c>
      <c r="R284" s="261">
        <f t="shared" si="1"/>
        <v>0</v>
      </c>
      <c r="S284" s="262"/>
      <c r="T284" s="262"/>
      <c r="U284" s="263">
        <f t="shared" si="142"/>
        <v>1.288</v>
      </c>
      <c r="V284" s="264">
        <f>IF(E284="SP",1,IF(D284="",ExtraMargeMateriaal,(1-VLOOKUP(D284,TabelAankoop[],4,FALSE))))</f>
        <v>1</v>
      </c>
      <c r="W284" s="265">
        <f t="shared" si="143"/>
        <v>0.6885</v>
      </c>
      <c r="X284" s="266">
        <f t="shared" si="144"/>
        <v>1</v>
      </c>
      <c r="Y284" s="267">
        <f t="shared" si="145"/>
        <v>1.46</v>
      </c>
      <c r="Z284" s="267">
        <f t="shared" si="146"/>
        <v>1.1599999999999999</v>
      </c>
      <c r="AA284" s="268">
        <f t="shared" si="147"/>
        <v>0</v>
      </c>
      <c r="AB284" s="456">
        <f t="shared" si="148"/>
        <v>0</v>
      </c>
      <c r="AC284" s="457">
        <f t="shared" si="149"/>
        <v>0</v>
      </c>
      <c r="AD284" s="456">
        <f t="shared" si="150"/>
        <v>0</v>
      </c>
      <c r="AE284" s="458">
        <f t="shared" si="151"/>
        <v>0</v>
      </c>
      <c r="AF284" s="457">
        <f t="shared" si="152"/>
        <v>0</v>
      </c>
      <c r="AG284" s="456">
        <f t="shared" si="153"/>
        <v>0</v>
      </c>
      <c r="AH284" s="457">
        <f t="shared" si="154"/>
        <v>0</v>
      </c>
      <c r="AI284" s="268">
        <f t="shared" si="155"/>
        <v>0</v>
      </c>
      <c r="AJ284" s="269">
        <f t="shared" si="156"/>
        <v>0</v>
      </c>
      <c r="AK284" s="270">
        <f t="shared" si="157"/>
        <v>0</v>
      </c>
      <c r="AL284" s="415">
        <f t="shared" si="158"/>
        <v>0</v>
      </c>
      <c r="AM284" s="259" t="str">
        <f>IF(AP284="","",IFERROR(VLOOKUP(AP284,CODES!$A$3:$D$1348,4,FALSE),"X"))&amp;IF(AQ284="","",IFERROR(VLOOKUP(AQ284,CODES!$A$3:$D$1348,4,FALSE),"X"))&amp;IF(AR284="","",IFERROR(VLOOKUP(AR284,CODES!$A$3:$D$1348,4,FALSE),"X"))&amp;IF(AS284="","",IFERROR(VLOOKUP(AS284,CODES!$A$3:$D$1348,4,FALSE),"X"))&amp;IF(AT284="","",IFERROR(VLOOKUP(AT284,CODES!$A$3:$D$1348,4,FALSE),"X"))&amp;IF(AU284="","",IFERROR(VLOOKUP(AU284,CODES!$A$3:$D$1348,4,FALSE),"X"))&amp;IF(AV284="","",IFERROR(VLOOKUP(AV284,CODES!$A$3:$D$1348,4,FALSE),"X"))&amp;IF(AW284="","",IFERROR(VLOOKUP(AW284,CODES!$A$3:$D$1348,4,FALSE),"X"))&amp;IF(AX284="","",IFERROR(VLOOKUP(AX284,CODES!$A$3:$D$1348,4,FALSE),"X"))&amp;IF(AY284="","",IFERROR(VLOOKUP(AY284,CODES!$A$3:$D$1348,4,FALSE),"X"))</f>
        <v/>
      </c>
      <c r="AN284" s="258">
        <f>SUM(IFERROR(VLOOKUP(AP284,CODES!$A$3:$D$1348,4,FALSE)*BC284,0),IFERROR(VLOOKUP(AQ284,CODES!$A$3:$D$1348,4,FALSE)*BF284,0),IFERROR(VLOOKUP(AR284,CODES!$A$3:$D$1348,4,FALSE)*BI284,0),IFERROR(VLOOKUP(AS284,CODES!$A$3:$D$1348,4,FALSE)*BL284,0),IFERROR(VLOOKUP(AT284,CODES!$A$3:$D$1348,4,FALSE)*BO284,0),IFERROR(VLOOKUP(AU284,CODES!$A$3:$D$1348,4,FALSE)*BR284,0),IFERROR(VLOOKUP(AV284,CODES!$A$3:$D$1348,4,FALSE)*BU284,0),IFERROR(VLOOKUP(AW284,CODES!$A$3:$D$1348,4,FALSE)*BX284,0),IFERROR(VLOOKUP(AX284,CODES!$A$3:$D$1348,4,FALSE)*CA284,0),IFERROR(VLOOKUP(AY284,CODES!$A$3:$D$1348,4,FALSE)*CD284,0))</f>
        <v>0</v>
      </c>
      <c r="AO284" s="258">
        <f>SUM(IFERROR(VLOOKUP(AP284,CODES!$A$3:$D$1348,3,FALSE)*BC284,0),IFERROR(VLOOKUP(AQ284,CODES!$A$3:$D$1348,3,FALSE)*BF284,0),IFERROR(VLOOKUP(AR284,CODES!$A$3:$D$1348,3,FALSE)*BI284,0),IFERROR(VLOOKUP(AS284,CODES!$A$3:$D$1348,3,FALSE)*BL284,0),IFERROR(VLOOKUP(AT284,CODES!$A$3:$D$1348,3,FALSE)*BO284,0),IFERROR(VLOOKUP(AU284,CODES!$A$3:$D$1348,3,FALSE)*BR284,0),IFERROR(VLOOKUP(AV284,CODES!$A$3:$D$1348,3,FALSE)*BU284,0),IFERROR(VLOOKUP(AW284,CODES!$A$3:$D$1348,3,FALSE)*BX284,0),IFERROR(VLOOKUP(AX284,CODES!$A$3:$D$1348,3,FALSE)*CA284,0),IFERROR(VLOOKUP(AY284,CODES!$A$3:$D$1348,3,FALSE)*CD284,0))+B284</f>
        <v>0</v>
      </c>
      <c r="AP284" s="271" t="str">
        <f t="shared" si="159"/>
        <v/>
      </c>
      <c r="AQ284" s="271" t="str">
        <f t="shared" si="160"/>
        <v/>
      </c>
      <c r="AR284" s="271" t="str">
        <f t="shared" si="161"/>
        <v/>
      </c>
      <c r="AS284" s="271" t="str">
        <f t="shared" si="162"/>
        <v/>
      </c>
      <c r="AT284" s="271" t="str">
        <f t="shared" si="163"/>
        <v/>
      </c>
      <c r="AU284" s="271" t="str">
        <f t="shared" si="164"/>
        <v/>
      </c>
      <c r="AV284" s="271" t="str">
        <f t="shared" si="165"/>
        <v/>
      </c>
      <c r="AW284" s="271" t="str">
        <f t="shared" si="166"/>
        <v/>
      </c>
      <c r="AX284" s="271" t="str">
        <f t="shared" si="167"/>
        <v/>
      </c>
      <c r="AY284" s="271" t="str">
        <f t="shared" si="168"/>
        <v/>
      </c>
      <c r="AZ284" s="258">
        <f t="shared" si="169"/>
        <v>0</v>
      </c>
      <c r="BA284" s="258">
        <f t="shared" si="170"/>
        <v>1</v>
      </c>
      <c r="BB284" s="258">
        <f t="shared" si="171"/>
        <v>0</v>
      </c>
      <c r="BC284" s="258">
        <f t="shared" si="172"/>
        <v>1</v>
      </c>
      <c r="BD284" s="258">
        <f t="shared" si="173"/>
        <v>1</v>
      </c>
      <c r="BE284" s="258">
        <f t="shared" si="174"/>
        <v>0</v>
      </c>
      <c r="BF284" s="258">
        <f t="shared" si="175"/>
        <v>1</v>
      </c>
      <c r="BG284" s="258">
        <f t="shared" si="176"/>
        <v>1</v>
      </c>
      <c r="BH284" s="258">
        <f t="shared" si="177"/>
        <v>0</v>
      </c>
      <c r="BI284" s="258">
        <f t="shared" si="178"/>
        <v>1</v>
      </c>
      <c r="BJ284" s="258">
        <f t="shared" si="179"/>
        <v>1</v>
      </c>
      <c r="BK284" s="258">
        <f t="shared" si="180"/>
        <v>0</v>
      </c>
      <c r="BL284" s="258">
        <f t="shared" si="181"/>
        <v>1</v>
      </c>
      <c r="BM284" s="258">
        <f t="shared" si="182"/>
        <v>1</v>
      </c>
      <c r="BN284" s="258">
        <f t="shared" si="183"/>
        <v>0</v>
      </c>
      <c r="BO284" s="258">
        <f t="shared" si="184"/>
        <v>1</v>
      </c>
      <c r="BP284" s="258">
        <f t="shared" si="185"/>
        <v>1</v>
      </c>
      <c r="BQ284" s="258">
        <f t="shared" si="186"/>
        <v>0</v>
      </c>
      <c r="BR284" s="258">
        <f t="shared" si="187"/>
        <v>1</v>
      </c>
      <c r="BS284" s="258">
        <f t="shared" si="188"/>
        <v>1</v>
      </c>
      <c r="BT284" s="258">
        <f t="shared" si="189"/>
        <v>0</v>
      </c>
      <c r="BU284" s="258">
        <f t="shared" si="190"/>
        <v>1</v>
      </c>
      <c r="BV284" s="258">
        <f t="shared" si="191"/>
        <v>1</v>
      </c>
      <c r="BW284" s="258">
        <f t="shared" si="192"/>
        <v>0</v>
      </c>
      <c r="BX284" s="258">
        <f t="shared" si="193"/>
        <v>1</v>
      </c>
      <c r="BY284" s="258">
        <f t="shared" si="194"/>
        <v>1</v>
      </c>
      <c r="BZ284" s="258">
        <f t="shared" si="195"/>
        <v>0</v>
      </c>
      <c r="CA284" s="258">
        <f t="shared" si="196"/>
        <v>1</v>
      </c>
      <c r="CB284" s="258">
        <f t="shared" si="197"/>
        <v>1</v>
      </c>
      <c r="CC284" s="258">
        <f t="shared" si="198"/>
        <v>0</v>
      </c>
      <c r="CD284" s="258">
        <f t="shared" si="199"/>
        <v>1</v>
      </c>
    </row>
    <row r="285" spans="1:82">
      <c r="A285" s="258"/>
      <c r="B285" s="258"/>
      <c r="C285" s="259"/>
      <c r="D285" s="258"/>
      <c r="E285" s="258"/>
      <c r="F285" s="258"/>
      <c r="G285" s="258">
        <v>277</v>
      </c>
      <c r="H285" s="743" t="s">
        <v>4115</v>
      </c>
      <c r="I285" s="744"/>
      <c r="J285" s="739" t="s">
        <v>4116</v>
      </c>
      <c r="K285" s="745"/>
      <c r="L285" s="745"/>
      <c r="M285" s="272"/>
      <c r="N285" s="508">
        <f t="shared" si="29"/>
        <v>0</v>
      </c>
      <c r="O285" s="510">
        <f t="shared" si="139"/>
        <v>0</v>
      </c>
      <c r="P285" s="260">
        <f t="shared" si="140"/>
        <v>0</v>
      </c>
      <c r="Q285" s="261">
        <f t="shared" si="141"/>
        <v>0</v>
      </c>
      <c r="R285" s="261">
        <f t="shared" si="1"/>
        <v>0</v>
      </c>
      <c r="S285" s="262"/>
      <c r="T285" s="262"/>
      <c r="U285" s="263">
        <f t="shared" si="142"/>
        <v>1.288</v>
      </c>
      <c r="V285" s="264">
        <f>IF(E285="SP",1,IF(D285="",ExtraMargeMateriaal,(1-VLOOKUP(D285,TabelAankoop[],4,FALSE))))</f>
        <v>1</v>
      </c>
      <c r="W285" s="265">
        <f t="shared" si="143"/>
        <v>0.6885</v>
      </c>
      <c r="X285" s="266">
        <f t="shared" si="144"/>
        <v>1</v>
      </c>
      <c r="Y285" s="267">
        <f t="shared" si="145"/>
        <v>1.46</v>
      </c>
      <c r="Z285" s="267">
        <f t="shared" si="146"/>
        <v>1.1599999999999999</v>
      </c>
      <c r="AA285" s="268">
        <f t="shared" si="147"/>
        <v>0</v>
      </c>
      <c r="AB285" s="456">
        <f t="shared" si="148"/>
        <v>0</v>
      </c>
      <c r="AC285" s="457">
        <f t="shared" si="149"/>
        <v>0</v>
      </c>
      <c r="AD285" s="456">
        <f t="shared" si="150"/>
        <v>0</v>
      </c>
      <c r="AE285" s="458">
        <f t="shared" si="151"/>
        <v>0</v>
      </c>
      <c r="AF285" s="457">
        <f t="shared" si="152"/>
        <v>0</v>
      </c>
      <c r="AG285" s="456">
        <f t="shared" si="153"/>
        <v>0</v>
      </c>
      <c r="AH285" s="457">
        <f t="shared" si="154"/>
        <v>0</v>
      </c>
      <c r="AI285" s="268">
        <f t="shared" si="155"/>
        <v>0</v>
      </c>
      <c r="AJ285" s="269">
        <f t="shared" si="156"/>
        <v>0</v>
      </c>
      <c r="AK285" s="270">
        <f t="shared" si="157"/>
        <v>0</v>
      </c>
      <c r="AL285" s="415">
        <f t="shared" si="158"/>
        <v>0</v>
      </c>
      <c r="AM285" s="259" t="str">
        <f>IF(AP285="","",IFERROR(VLOOKUP(AP285,CODES!$A$3:$D$1348,4,FALSE),"X"))&amp;IF(AQ285="","",IFERROR(VLOOKUP(AQ285,CODES!$A$3:$D$1348,4,FALSE),"X"))&amp;IF(AR285="","",IFERROR(VLOOKUP(AR285,CODES!$A$3:$D$1348,4,FALSE),"X"))&amp;IF(AS285="","",IFERROR(VLOOKUP(AS285,CODES!$A$3:$D$1348,4,FALSE),"X"))&amp;IF(AT285="","",IFERROR(VLOOKUP(AT285,CODES!$A$3:$D$1348,4,FALSE),"X"))&amp;IF(AU285="","",IFERROR(VLOOKUP(AU285,CODES!$A$3:$D$1348,4,FALSE),"X"))&amp;IF(AV285="","",IFERROR(VLOOKUP(AV285,CODES!$A$3:$D$1348,4,FALSE),"X"))&amp;IF(AW285="","",IFERROR(VLOOKUP(AW285,CODES!$A$3:$D$1348,4,FALSE),"X"))&amp;IF(AX285="","",IFERROR(VLOOKUP(AX285,CODES!$A$3:$D$1348,4,FALSE),"X"))&amp;IF(AY285="","",IFERROR(VLOOKUP(AY285,CODES!$A$3:$D$1348,4,FALSE),"X"))</f>
        <v/>
      </c>
      <c r="AN285" s="258">
        <f>SUM(IFERROR(VLOOKUP(AP285,CODES!$A$3:$D$1348,4,FALSE)*BC285,0),IFERROR(VLOOKUP(AQ285,CODES!$A$3:$D$1348,4,FALSE)*BF285,0),IFERROR(VLOOKUP(AR285,CODES!$A$3:$D$1348,4,FALSE)*BI285,0),IFERROR(VLOOKUP(AS285,CODES!$A$3:$D$1348,4,FALSE)*BL285,0),IFERROR(VLOOKUP(AT285,CODES!$A$3:$D$1348,4,FALSE)*BO285,0),IFERROR(VLOOKUP(AU285,CODES!$A$3:$D$1348,4,FALSE)*BR285,0),IFERROR(VLOOKUP(AV285,CODES!$A$3:$D$1348,4,FALSE)*BU285,0),IFERROR(VLOOKUP(AW285,CODES!$A$3:$D$1348,4,FALSE)*BX285,0),IFERROR(VLOOKUP(AX285,CODES!$A$3:$D$1348,4,FALSE)*CA285,0),IFERROR(VLOOKUP(AY285,CODES!$A$3:$D$1348,4,FALSE)*CD285,0))</f>
        <v>0</v>
      </c>
      <c r="AO285" s="258">
        <f>SUM(IFERROR(VLOOKUP(AP285,CODES!$A$3:$D$1348,3,FALSE)*BC285,0),IFERROR(VLOOKUP(AQ285,CODES!$A$3:$D$1348,3,FALSE)*BF285,0),IFERROR(VLOOKUP(AR285,CODES!$A$3:$D$1348,3,FALSE)*BI285,0),IFERROR(VLOOKUP(AS285,CODES!$A$3:$D$1348,3,FALSE)*BL285,0),IFERROR(VLOOKUP(AT285,CODES!$A$3:$D$1348,3,FALSE)*BO285,0),IFERROR(VLOOKUP(AU285,CODES!$A$3:$D$1348,3,FALSE)*BR285,0),IFERROR(VLOOKUP(AV285,CODES!$A$3:$D$1348,3,FALSE)*BU285,0),IFERROR(VLOOKUP(AW285,CODES!$A$3:$D$1348,3,FALSE)*BX285,0),IFERROR(VLOOKUP(AX285,CODES!$A$3:$D$1348,3,FALSE)*CA285,0),IFERROR(VLOOKUP(AY285,CODES!$A$3:$D$1348,3,FALSE)*CD285,0))+B285</f>
        <v>0</v>
      </c>
      <c r="AP285" s="271" t="str">
        <f t="shared" si="159"/>
        <v/>
      </c>
      <c r="AQ285" s="271" t="str">
        <f t="shared" si="160"/>
        <v/>
      </c>
      <c r="AR285" s="271" t="str">
        <f t="shared" si="161"/>
        <v/>
      </c>
      <c r="AS285" s="271" t="str">
        <f t="shared" si="162"/>
        <v/>
      </c>
      <c r="AT285" s="271" t="str">
        <f t="shared" si="163"/>
        <v/>
      </c>
      <c r="AU285" s="271" t="str">
        <f t="shared" si="164"/>
        <v/>
      </c>
      <c r="AV285" s="271" t="str">
        <f t="shared" si="165"/>
        <v/>
      </c>
      <c r="AW285" s="271" t="str">
        <f t="shared" si="166"/>
        <v/>
      </c>
      <c r="AX285" s="271" t="str">
        <f t="shared" si="167"/>
        <v/>
      </c>
      <c r="AY285" s="271" t="str">
        <f t="shared" si="168"/>
        <v/>
      </c>
      <c r="AZ285" s="258">
        <f t="shared" si="169"/>
        <v>0</v>
      </c>
      <c r="BA285" s="258">
        <f t="shared" si="170"/>
        <v>1</v>
      </c>
      <c r="BB285" s="258">
        <f t="shared" si="171"/>
        <v>0</v>
      </c>
      <c r="BC285" s="258">
        <f t="shared" si="172"/>
        <v>1</v>
      </c>
      <c r="BD285" s="258">
        <f t="shared" si="173"/>
        <v>1</v>
      </c>
      <c r="BE285" s="258">
        <f t="shared" si="174"/>
        <v>0</v>
      </c>
      <c r="BF285" s="258">
        <f t="shared" si="175"/>
        <v>1</v>
      </c>
      <c r="BG285" s="258">
        <f t="shared" si="176"/>
        <v>1</v>
      </c>
      <c r="BH285" s="258">
        <f t="shared" si="177"/>
        <v>0</v>
      </c>
      <c r="BI285" s="258">
        <f t="shared" si="178"/>
        <v>1</v>
      </c>
      <c r="BJ285" s="258">
        <f t="shared" si="179"/>
        <v>1</v>
      </c>
      <c r="BK285" s="258">
        <f t="shared" si="180"/>
        <v>0</v>
      </c>
      <c r="BL285" s="258">
        <f t="shared" si="181"/>
        <v>1</v>
      </c>
      <c r="BM285" s="258">
        <f t="shared" si="182"/>
        <v>1</v>
      </c>
      <c r="BN285" s="258">
        <f t="shared" si="183"/>
        <v>0</v>
      </c>
      <c r="BO285" s="258">
        <f t="shared" si="184"/>
        <v>1</v>
      </c>
      <c r="BP285" s="258">
        <f t="shared" si="185"/>
        <v>1</v>
      </c>
      <c r="BQ285" s="258">
        <f t="shared" si="186"/>
        <v>0</v>
      </c>
      <c r="BR285" s="258">
        <f t="shared" si="187"/>
        <v>1</v>
      </c>
      <c r="BS285" s="258">
        <f t="shared" si="188"/>
        <v>1</v>
      </c>
      <c r="BT285" s="258">
        <f t="shared" si="189"/>
        <v>0</v>
      </c>
      <c r="BU285" s="258">
        <f t="shared" si="190"/>
        <v>1</v>
      </c>
      <c r="BV285" s="258">
        <f t="shared" si="191"/>
        <v>1</v>
      </c>
      <c r="BW285" s="258">
        <f t="shared" si="192"/>
        <v>0</v>
      </c>
      <c r="BX285" s="258">
        <f t="shared" si="193"/>
        <v>1</v>
      </c>
      <c r="BY285" s="258">
        <f t="shared" si="194"/>
        <v>1</v>
      </c>
      <c r="BZ285" s="258">
        <f t="shared" si="195"/>
        <v>0</v>
      </c>
      <c r="CA285" s="258">
        <f t="shared" si="196"/>
        <v>1</v>
      </c>
      <c r="CB285" s="258">
        <f t="shared" si="197"/>
        <v>1</v>
      </c>
      <c r="CC285" s="258">
        <f t="shared" si="198"/>
        <v>0</v>
      </c>
      <c r="CD285" s="258">
        <f t="shared" si="199"/>
        <v>1</v>
      </c>
    </row>
    <row r="286" spans="1:82">
      <c r="A286" s="258" t="s">
        <v>4117</v>
      </c>
      <c r="B286" s="726">
        <v>7200</v>
      </c>
      <c r="C286" s="259"/>
      <c r="D286" s="258" t="s">
        <v>4118</v>
      </c>
      <c r="E286" s="717"/>
      <c r="F286" s="258"/>
      <c r="G286" s="258">
        <v>278</v>
      </c>
      <c r="H286" s="743" t="s">
        <v>4119</v>
      </c>
      <c r="I286" s="744"/>
      <c r="J286" s="748" t="s">
        <v>4120</v>
      </c>
      <c r="K286" s="745" t="s">
        <v>3491</v>
      </c>
      <c r="L286" s="745" t="s">
        <v>3492</v>
      </c>
      <c r="M286" s="272">
        <v>1</v>
      </c>
      <c r="N286" s="508">
        <f t="shared" si="29"/>
        <v>9400.67</v>
      </c>
      <c r="O286" s="510">
        <f t="shared" si="139"/>
        <v>9400.67</v>
      </c>
      <c r="P286" s="260">
        <f t="shared" si="140"/>
        <v>7205</v>
      </c>
      <c r="Q286" s="261">
        <f t="shared" si="141"/>
        <v>120</v>
      </c>
      <c r="R286" s="261">
        <f t="shared" si="1"/>
        <v>0</v>
      </c>
      <c r="S286" s="262" t="s">
        <v>3838</v>
      </c>
      <c r="T286" s="262"/>
      <c r="U286" s="263">
        <f t="shared" si="142"/>
        <v>1.288</v>
      </c>
      <c r="V286" s="264">
        <f>IF(E286="SP",1,IF(D286="",ExtraMargeMateriaal,(1-VLOOKUP(D286,TabelAankoop[],4,FALSE))))</f>
        <v>1</v>
      </c>
      <c r="W286" s="265">
        <f t="shared" si="143"/>
        <v>0.6885</v>
      </c>
      <c r="X286" s="266">
        <f t="shared" si="144"/>
        <v>1</v>
      </c>
      <c r="Y286" s="267">
        <f t="shared" si="145"/>
        <v>1.46</v>
      </c>
      <c r="Z286" s="267">
        <f t="shared" si="146"/>
        <v>1.1599999999999999</v>
      </c>
      <c r="AA286" s="268">
        <f t="shared" si="147"/>
        <v>9400.67</v>
      </c>
      <c r="AB286" s="456">
        <f t="shared" si="148"/>
        <v>7205</v>
      </c>
      <c r="AC286" s="457">
        <f t="shared" si="149"/>
        <v>9280.0400000000009</v>
      </c>
      <c r="AD286" s="456">
        <f t="shared" si="150"/>
        <v>120.63</v>
      </c>
      <c r="AE286" s="458">
        <f t="shared" si="151"/>
        <v>120</v>
      </c>
      <c r="AF286" s="457">
        <f t="shared" si="152"/>
        <v>2</v>
      </c>
      <c r="AG286" s="456">
        <f t="shared" si="153"/>
        <v>0</v>
      </c>
      <c r="AH286" s="457">
        <f t="shared" si="154"/>
        <v>0</v>
      </c>
      <c r="AI286" s="268">
        <f t="shared" si="155"/>
        <v>7205</v>
      </c>
      <c r="AJ286" s="269">
        <f t="shared" si="156"/>
        <v>9280.0400000000009</v>
      </c>
      <c r="AK286" s="270">
        <f t="shared" si="157"/>
        <v>120.62520000000001</v>
      </c>
      <c r="AL286" s="415">
        <f t="shared" si="158"/>
        <v>0</v>
      </c>
      <c r="AM286" s="259" t="str">
        <f>IF(AP286="","",IFERROR(VLOOKUP(AP286,CODES!$A$3:$D$1348,4,FALSE),"X"))&amp;IF(AQ286="","",IFERROR(VLOOKUP(AQ286,CODES!$A$3:$D$1348,4,FALSE),"X"))&amp;IF(AR286="","",IFERROR(VLOOKUP(AR286,CODES!$A$3:$D$1348,4,FALSE),"X"))&amp;IF(AS286="","",IFERROR(VLOOKUP(AS286,CODES!$A$3:$D$1348,4,FALSE),"X"))&amp;IF(AT286="","",IFERROR(VLOOKUP(AT286,CODES!$A$3:$D$1348,4,FALSE),"X"))&amp;IF(AU286="","",IFERROR(VLOOKUP(AU286,CODES!$A$3:$D$1348,4,FALSE),"X"))&amp;IF(AV286="","",IFERROR(VLOOKUP(AV286,CODES!$A$3:$D$1348,4,FALSE),"X"))&amp;IF(AW286="","",IFERROR(VLOOKUP(AW286,CODES!$A$3:$D$1348,4,FALSE),"X"))&amp;IF(AX286="","",IFERROR(VLOOKUP(AX286,CODES!$A$3:$D$1348,4,FALSE),"X"))&amp;IF(AY286="","",IFERROR(VLOOKUP(AY286,CODES!$A$3:$D$1348,4,FALSE),"X"))</f>
        <v>120</v>
      </c>
      <c r="AN286" s="258">
        <f>SUM(IFERROR(VLOOKUP(AP286,CODES!$A$3:$D$1348,4,FALSE)*BC286,0),IFERROR(VLOOKUP(AQ286,CODES!$A$3:$D$1348,4,FALSE)*BF286,0),IFERROR(VLOOKUP(AR286,CODES!$A$3:$D$1348,4,FALSE)*BI286,0),IFERROR(VLOOKUP(AS286,CODES!$A$3:$D$1348,4,FALSE)*BL286,0),IFERROR(VLOOKUP(AT286,CODES!$A$3:$D$1348,4,FALSE)*BO286,0),IFERROR(VLOOKUP(AU286,CODES!$A$3:$D$1348,4,FALSE)*BR286,0),IFERROR(VLOOKUP(AV286,CODES!$A$3:$D$1348,4,FALSE)*BU286,0),IFERROR(VLOOKUP(AW286,CODES!$A$3:$D$1348,4,FALSE)*BX286,0),IFERROR(VLOOKUP(AX286,CODES!$A$3:$D$1348,4,FALSE)*CA286,0),IFERROR(VLOOKUP(AY286,CODES!$A$3:$D$1348,4,FALSE)*CD286,0))</f>
        <v>120</v>
      </c>
      <c r="AO286" s="258">
        <f>SUM(IFERROR(VLOOKUP(AP286,CODES!$A$3:$D$1348,3,FALSE)*BC286,0),IFERROR(VLOOKUP(AQ286,CODES!$A$3:$D$1348,3,FALSE)*BF286,0),IFERROR(VLOOKUP(AR286,CODES!$A$3:$D$1348,3,FALSE)*BI286,0),IFERROR(VLOOKUP(AS286,CODES!$A$3:$D$1348,3,FALSE)*BL286,0),IFERROR(VLOOKUP(AT286,CODES!$A$3:$D$1348,3,FALSE)*BO286,0),IFERROR(VLOOKUP(AU286,CODES!$A$3:$D$1348,3,FALSE)*BR286,0),IFERROR(VLOOKUP(AV286,CODES!$A$3:$D$1348,3,FALSE)*BU286,0),IFERROR(VLOOKUP(AW286,CODES!$A$3:$D$1348,3,FALSE)*BX286,0),IFERROR(VLOOKUP(AX286,CODES!$A$3:$D$1348,3,FALSE)*CA286,0),IFERROR(VLOOKUP(AY286,CODES!$A$3:$D$1348,3,FALSE)*CD286,0))+B286</f>
        <v>7205</v>
      </c>
      <c r="AP286" s="271" t="str">
        <f t="shared" si="159"/>
        <v>TOEC</v>
      </c>
      <c r="AQ286" s="271" t="str">
        <f t="shared" si="160"/>
        <v/>
      </c>
      <c r="AR286" s="271" t="str">
        <f t="shared" si="161"/>
        <v/>
      </c>
      <c r="AS286" s="271" t="str">
        <f t="shared" si="162"/>
        <v/>
      </c>
      <c r="AT286" s="271" t="str">
        <f t="shared" si="163"/>
        <v/>
      </c>
      <c r="AU286" s="271" t="str">
        <f t="shared" si="164"/>
        <v/>
      </c>
      <c r="AV286" s="271" t="str">
        <f t="shared" si="165"/>
        <v/>
      </c>
      <c r="AW286" s="271" t="str">
        <f t="shared" si="166"/>
        <v/>
      </c>
      <c r="AX286" s="271" t="str">
        <f t="shared" si="167"/>
        <v/>
      </c>
      <c r="AY286" s="271" t="str">
        <f t="shared" si="168"/>
        <v/>
      </c>
      <c r="AZ286" s="258">
        <f t="shared" si="169"/>
        <v>4</v>
      </c>
      <c r="BA286" s="258">
        <f t="shared" si="170"/>
        <v>5</v>
      </c>
      <c r="BB286" s="258">
        <f t="shared" si="171"/>
        <v>0</v>
      </c>
      <c r="BC286" s="258">
        <f t="shared" si="172"/>
        <v>1</v>
      </c>
      <c r="BD286" s="258">
        <f t="shared" si="173"/>
        <v>5</v>
      </c>
      <c r="BE286" s="258">
        <f t="shared" si="174"/>
        <v>0</v>
      </c>
      <c r="BF286" s="258">
        <f t="shared" si="175"/>
        <v>1</v>
      </c>
      <c r="BG286" s="258">
        <f t="shared" si="176"/>
        <v>5</v>
      </c>
      <c r="BH286" s="258">
        <f t="shared" si="177"/>
        <v>0</v>
      </c>
      <c r="BI286" s="258">
        <f t="shared" si="178"/>
        <v>1</v>
      </c>
      <c r="BJ286" s="258">
        <f t="shared" si="179"/>
        <v>5</v>
      </c>
      <c r="BK286" s="258">
        <f t="shared" si="180"/>
        <v>0</v>
      </c>
      <c r="BL286" s="258">
        <f t="shared" si="181"/>
        <v>1</v>
      </c>
      <c r="BM286" s="258">
        <f t="shared" si="182"/>
        <v>5</v>
      </c>
      <c r="BN286" s="258">
        <f t="shared" si="183"/>
        <v>0</v>
      </c>
      <c r="BO286" s="258">
        <f t="shared" si="184"/>
        <v>1</v>
      </c>
      <c r="BP286" s="258">
        <f t="shared" si="185"/>
        <v>5</v>
      </c>
      <c r="BQ286" s="258">
        <f t="shared" si="186"/>
        <v>0</v>
      </c>
      <c r="BR286" s="258">
        <f t="shared" si="187"/>
        <v>1</v>
      </c>
      <c r="BS286" s="258">
        <f t="shared" si="188"/>
        <v>5</v>
      </c>
      <c r="BT286" s="258">
        <f t="shared" si="189"/>
        <v>0</v>
      </c>
      <c r="BU286" s="258">
        <f t="shared" si="190"/>
        <v>1</v>
      </c>
      <c r="BV286" s="258">
        <f t="shared" si="191"/>
        <v>5</v>
      </c>
      <c r="BW286" s="258">
        <f t="shared" si="192"/>
        <v>0</v>
      </c>
      <c r="BX286" s="258">
        <f t="shared" si="193"/>
        <v>1</v>
      </c>
      <c r="BY286" s="258">
        <f t="shared" si="194"/>
        <v>5</v>
      </c>
      <c r="BZ286" s="258">
        <f t="shared" si="195"/>
        <v>0</v>
      </c>
      <c r="CA286" s="258">
        <f t="shared" si="196"/>
        <v>1</v>
      </c>
      <c r="CB286" s="258">
        <f t="shared" si="197"/>
        <v>5</v>
      </c>
      <c r="CC286" s="258">
        <f t="shared" si="198"/>
        <v>0</v>
      </c>
      <c r="CD286" s="258">
        <f t="shared" si="199"/>
        <v>1</v>
      </c>
    </row>
    <row r="287" spans="1:82">
      <c r="A287" s="258" t="s">
        <v>4121</v>
      </c>
      <c r="B287" s="726">
        <v>286</v>
      </c>
      <c r="C287" s="259"/>
      <c r="D287" s="258" t="s">
        <v>4118</v>
      </c>
      <c r="E287" s="717"/>
      <c r="F287" s="258"/>
      <c r="G287" s="258">
        <v>279</v>
      </c>
      <c r="H287" s="743" t="s">
        <v>4122</v>
      </c>
      <c r="I287" s="744"/>
      <c r="J287" s="748" t="s">
        <v>4123</v>
      </c>
      <c r="K287" s="745" t="s">
        <v>3607</v>
      </c>
      <c r="L287" s="745" t="s">
        <v>3608</v>
      </c>
      <c r="M287" s="272">
        <v>26</v>
      </c>
      <c r="N287" s="508">
        <f t="shared" si="29"/>
        <v>399.81</v>
      </c>
      <c r="O287" s="510">
        <f t="shared" si="139"/>
        <v>10395.06</v>
      </c>
      <c r="P287" s="260">
        <f t="shared" si="140"/>
        <v>287</v>
      </c>
      <c r="Q287" s="261">
        <f t="shared" si="141"/>
        <v>30</v>
      </c>
      <c r="R287" s="261">
        <f t="shared" si="1"/>
        <v>0</v>
      </c>
      <c r="S287" s="262" t="s">
        <v>3838</v>
      </c>
      <c r="T287" s="262"/>
      <c r="U287" s="263">
        <f t="shared" si="142"/>
        <v>1.288</v>
      </c>
      <c r="V287" s="264">
        <f>IF(E287="SP",1,IF(D287="",ExtraMargeMateriaal,(1-VLOOKUP(D287,TabelAankoop[],4,FALSE))))</f>
        <v>1</v>
      </c>
      <c r="W287" s="265">
        <f t="shared" si="143"/>
        <v>0.6885</v>
      </c>
      <c r="X287" s="266">
        <f t="shared" si="144"/>
        <v>1</v>
      </c>
      <c r="Y287" s="267">
        <f t="shared" si="145"/>
        <v>1.46</v>
      </c>
      <c r="Z287" s="267">
        <f t="shared" si="146"/>
        <v>1.1599999999999999</v>
      </c>
      <c r="AA287" s="268">
        <f t="shared" si="147"/>
        <v>10395.06</v>
      </c>
      <c r="AB287" s="456">
        <f t="shared" si="148"/>
        <v>7462</v>
      </c>
      <c r="AC287" s="457">
        <f t="shared" si="149"/>
        <v>9611.06</v>
      </c>
      <c r="AD287" s="456">
        <f t="shared" si="150"/>
        <v>784.06</v>
      </c>
      <c r="AE287" s="458">
        <f t="shared" si="151"/>
        <v>780</v>
      </c>
      <c r="AF287" s="457">
        <f t="shared" si="152"/>
        <v>13</v>
      </c>
      <c r="AG287" s="456">
        <f t="shared" si="153"/>
        <v>0</v>
      </c>
      <c r="AH287" s="457">
        <f t="shared" si="154"/>
        <v>0</v>
      </c>
      <c r="AI287" s="268">
        <f t="shared" si="155"/>
        <v>287</v>
      </c>
      <c r="AJ287" s="269">
        <f t="shared" si="156"/>
        <v>369.65600000000001</v>
      </c>
      <c r="AK287" s="270">
        <f t="shared" si="157"/>
        <v>30.156300000000002</v>
      </c>
      <c r="AL287" s="415">
        <f t="shared" si="158"/>
        <v>0</v>
      </c>
      <c r="AM287" s="259" t="str">
        <f>IF(AP287="","",IFERROR(VLOOKUP(AP287,CODES!$A$3:$D$1348,4,FALSE),"X"))&amp;IF(AQ287="","",IFERROR(VLOOKUP(AQ287,CODES!$A$3:$D$1348,4,FALSE),"X"))&amp;IF(AR287="","",IFERROR(VLOOKUP(AR287,CODES!$A$3:$D$1348,4,FALSE),"X"))&amp;IF(AS287="","",IFERROR(VLOOKUP(AS287,CODES!$A$3:$D$1348,4,FALSE),"X"))&amp;IF(AT287="","",IFERROR(VLOOKUP(AT287,CODES!$A$3:$D$1348,4,FALSE),"X"))&amp;IF(AU287="","",IFERROR(VLOOKUP(AU287,CODES!$A$3:$D$1348,4,FALSE),"X"))&amp;IF(AV287="","",IFERROR(VLOOKUP(AV287,CODES!$A$3:$D$1348,4,FALSE),"X"))&amp;IF(AW287="","",IFERROR(VLOOKUP(AW287,CODES!$A$3:$D$1348,4,FALSE),"X"))&amp;IF(AX287="","",IFERROR(VLOOKUP(AX287,CODES!$A$3:$D$1348,4,FALSE),"X"))&amp;IF(AY287="","",IFERROR(VLOOKUP(AY287,CODES!$A$3:$D$1348,4,FALSE),"X"))</f>
        <v>30</v>
      </c>
      <c r="AN287" s="258">
        <f>SUM(IFERROR(VLOOKUP(AP287,CODES!$A$3:$D$1348,4,FALSE)*BC287,0),IFERROR(VLOOKUP(AQ287,CODES!$A$3:$D$1348,4,FALSE)*BF287,0),IFERROR(VLOOKUP(AR287,CODES!$A$3:$D$1348,4,FALSE)*BI287,0),IFERROR(VLOOKUP(AS287,CODES!$A$3:$D$1348,4,FALSE)*BL287,0),IFERROR(VLOOKUP(AT287,CODES!$A$3:$D$1348,4,FALSE)*BO287,0),IFERROR(VLOOKUP(AU287,CODES!$A$3:$D$1348,4,FALSE)*BR287,0),IFERROR(VLOOKUP(AV287,CODES!$A$3:$D$1348,4,FALSE)*BU287,0),IFERROR(VLOOKUP(AW287,CODES!$A$3:$D$1348,4,FALSE)*BX287,0),IFERROR(VLOOKUP(AX287,CODES!$A$3:$D$1348,4,FALSE)*CA287,0),IFERROR(VLOOKUP(AY287,CODES!$A$3:$D$1348,4,FALSE)*CD287,0))</f>
        <v>30</v>
      </c>
      <c r="AO287" s="258">
        <f>SUM(IFERROR(VLOOKUP(AP287,CODES!$A$3:$D$1348,3,FALSE)*BC287,0),IFERROR(VLOOKUP(AQ287,CODES!$A$3:$D$1348,3,FALSE)*BF287,0),IFERROR(VLOOKUP(AR287,CODES!$A$3:$D$1348,3,FALSE)*BI287,0),IFERROR(VLOOKUP(AS287,CODES!$A$3:$D$1348,3,FALSE)*BL287,0),IFERROR(VLOOKUP(AT287,CODES!$A$3:$D$1348,3,FALSE)*BO287,0),IFERROR(VLOOKUP(AU287,CODES!$A$3:$D$1348,3,FALSE)*BR287,0),IFERROR(VLOOKUP(AV287,CODES!$A$3:$D$1348,3,FALSE)*BU287,0),IFERROR(VLOOKUP(AW287,CODES!$A$3:$D$1348,3,FALSE)*BX287,0),IFERROR(VLOOKUP(AX287,CODES!$A$3:$D$1348,3,FALSE)*CA287,0),IFERROR(VLOOKUP(AY287,CODES!$A$3:$D$1348,3,FALSE)*CD287,0))+B287</f>
        <v>287</v>
      </c>
      <c r="AP287" s="271" t="str">
        <f t="shared" si="159"/>
        <v>TOEKL</v>
      </c>
      <c r="AQ287" s="271" t="str">
        <f t="shared" si="160"/>
        <v/>
      </c>
      <c r="AR287" s="271" t="str">
        <f t="shared" si="161"/>
        <v/>
      </c>
      <c r="AS287" s="271" t="str">
        <f t="shared" si="162"/>
        <v/>
      </c>
      <c r="AT287" s="271" t="str">
        <f t="shared" si="163"/>
        <v/>
      </c>
      <c r="AU287" s="271" t="str">
        <f t="shared" si="164"/>
        <v/>
      </c>
      <c r="AV287" s="271" t="str">
        <f t="shared" si="165"/>
        <v/>
      </c>
      <c r="AW287" s="271" t="str">
        <f t="shared" si="166"/>
        <v/>
      </c>
      <c r="AX287" s="271" t="str">
        <f t="shared" si="167"/>
        <v/>
      </c>
      <c r="AY287" s="271" t="str">
        <f t="shared" si="168"/>
        <v/>
      </c>
      <c r="AZ287" s="258">
        <f t="shared" si="169"/>
        <v>5</v>
      </c>
      <c r="BA287" s="258">
        <f t="shared" si="170"/>
        <v>6</v>
      </c>
      <c r="BB287" s="258">
        <f t="shared" si="171"/>
        <v>0</v>
      </c>
      <c r="BC287" s="258">
        <f t="shared" si="172"/>
        <v>1</v>
      </c>
      <c r="BD287" s="258">
        <f t="shared" si="173"/>
        <v>6</v>
      </c>
      <c r="BE287" s="258">
        <f t="shared" si="174"/>
        <v>0</v>
      </c>
      <c r="BF287" s="258">
        <f t="shared" si="175"/>
        <v>1</v>
      </c>
      <c r="BG287" s="258">
        <f t="shared" si="176"/>
        <v>6</v>
      </c>
      <c r="BH287" s="258">
        <f t="shared" si="177"/>
        <v>0</v>
      </c>
      <c r="BI287" s="258">
        <f t="shared" si="178"/>
        <v>1</v>
      </c>
      <c r="BJ287" s="258">
        <f t="shared" si="179"/>
        <v>6</v>
      </c>
      <c r="BK287" s="258">
        <f t="shared" si="180"/>
        <v>0</v>
      </c>
      <c r="BL287" s="258">
        <f t="shared" si="181"/>
        <v>1</v>
      </c>
      <c r="BM287" s="258">
        <f t="shared" si="182"/>
        <v>6</v>
      </c>
      <c r="BN287" s="258">
        <f t="shared" si="183"/>
        <v>0</v>
      </c>
      <c r="BO287" s="258">
        <f t="shared" si="184"/>
        <v>1</v>
      </c>
      <c r="BP287" s="258">
        <f t="shared" si="185"/>
        <v>6</v>
      </c>
      <c r="BQ287" s="258">
        <f t="shared" si="186"/>
        <v>0</v>
      </c>
      <c r="BR287" s="258">
        <f t="shared" si="187"/>
        <v>1</v>
      </c>
      <c r="BS287" s="258">
        <f t="shared" si="188"/>
        <v>6</v>
      </c>
      <c r="BT287" s="258">
        <f t="shared" si="189"/>
        <v>0</v>
      </c>
      <c r="BU287" s="258">
        <f t="shared" si="190"/>
        <v>1</v>
      </c>
      <c r="BV287" s="258">
        <f t="shared" si="191"/>
        <v>6</v>
      </c>
      <c r="BW287" s="258">
        <f t="shared" si="192"/>
        <v>0</v>
      </c>
      <c r="BX287" s="258">
        <f t="shared" si="193"/>
        <v>1</v>
      </c>
      <c r="BY287" s="258">
        <f t="shared" si="194"/>
        <v>6</v>
      </c>
      <c r="BZ287" s="258">
        <f t="shared" si="195"/>
        <v>0</v>
      </c>
      <c r="CA287" s="258">
        <f t="shared" si="196"/>
        <v>1</v>
      </c>
      <c r="CB287" s="258">
        <f t="shared" si="197"/>
        <v>6</v>
      </c>
      <c r="CC287" s="258">
        <f t="shared" si="198"/>
        <v>0</v>
      </c>
      <c r="CD287" s="258">
        <f t="shared" si="199"/>
        <v>1</v>
      </c>
    </row>
    <row r="288" spans="1:82">
      <c r="A288" s="258"/>
      <c r="B288" s="726">
        <v>5.8</v>
      </c>
      <c r="C288" s="259"/>
      <c r="D288" s="258" t="s">
        <v>4118</v>
      </c>
      <c r="E288" s="717"/>
      <c r="F288" s="258"/>
      <c r="G288" s="258">
        <v>280</v>
      </c>
      <c r="H288" s="743" t="s">
        <v>4124</v>
      </c>
      <c r="I288" s="744"/>
      <c r="J288" s="748" t="s">
        <v>4125</v>
      </c>
      <c r="K288" s="745" t="s">
        <v>3703</v>
      </c>
      <c r="L288" s="745" t="s">
        <v>3608</v>
      </c>
      <c r="M288" s="272">
        <v>20</v>
      </c>
      <c r="N288" s="724">
        <f t="shared" si="29"/>
        <v>7.47</v>
      </c>
      <c r="O288" s="725">
        <f t="shared" si="139"/>
        <v>149.4</v>
      </c>
      <c r="P288" s="260">
        <f t="shared" si="140"/>
        <v>5.8</v>
      </c>
      <c r="Q288" s="261">
        <f t="shared" si="141"/>
        <v>0</v>
      </c>
      <c r="R288" s="261">
        <f t="shared" si="1"/>
        <v>0</v>
      </c>
      <c r="S288" s="262" t="s">
        <v>3838</v>
      </c>
      <c r="T288" s="262"/>
      <c r="U288" s="263">
        <f t="shared" si="142"/>
        <v>1.288</v>
      </c>
      <c r="V288" s="264">
        <f>IF(E288="SP",1,IF(D288="",ExtraMargeMateriaal,(1-VLOOKUP(D288,TabelAankoop[],4,FALSE))))</f>
        <v>1</v>
      </c>
      <c r="W288" s="265">
        <f t="shared" si="143"/>
        <v>0.6885</v>
      </c>
      <c r="X288" s="266">
        <f t="shared" si="144"/>
        <v>1</v>
      </c>
      <c r="Y288" s="267">
        <f t="shared" si="145"/>
        <v>1.46</v>
      </c>
      <c r="Z288" s="267">
        <f t="shared" si="146"/>
        <v>1.1599999999999999</v>
      </c>
      <c r="AA288" s="268">
        <f t="shared" si="147"/>
        <v>149.4</v>
      </c>
      <c r="AB288" s="456">
        <f t="shared" si="148"/>
        <v>116</v>
      </c>
      <c r="AC288" s="457">
        <f t="shared" si="149"/>
        <v>149.41</v>
      </c>
      <c r="AD288" s="456">
        <f t="shared" si="150"/>
        <v>0</v>
      </c>
      <c r="AE288" s="458">
        <f t="shared" si="151"/>
        <v>0</v>
      </c>
      <c r="AF288" s="457">
        <f t="shared" si="152"/>
        <v>0</v>
      </c>
      <c r="AG288" s="456">
        <f t="shared" si="153"/>
        <v>0</v>
      </c>
      <c r="AH288" s="457">
        <f t="shared" si="154"/>
        <v>0</v>
      </c>
      <c r="AI288" s="268">
        <f t="shared" si="155"/>
        <v>5.8</v>
      </c>
      <c r="AJ288" s="269">
        <f t="shared" si="156"/>
        <v>7.4703999999999997</v>
      </c>
      <c r="AK288" s="270">
        <f t="shared" si="157"/>
        <v>0</v>
      </c>
      <c r="AL288" s="415">
        <f t="shared" si="158"/>
        <v>0</v>
      </c>
      <c r="AM288" s="259" t="str">
        <f>IF(AP288="","",IFERROR(VLOOKUP(AP288,CODES!$A$3:$D$1348,4,FALSE),"X"))&amp;IF(AQ288="","",IFERROR(VLOOKUP(AQ288,CODES!$A$3:$D$1348,4,FALSE),"X"))&amp;IF(AR288="","",IFERROR(VLOOKUP(AR288,CODES!$A$3:$D$1348,4,FALSE),"X"))&amp;IF(AS288="","",IFERROR(VLOOKUP(AS288,CODES!$A$3:$D$1348,4,FALSE),"X"))&amp;IF(AT288="","",IFERROR(VLOOKUP(AT288,CODES!$A$3:$D$1348,4,FALSE),"X"))&amp;IF(AU288="","",IFERROR(VLOOKUP(AU288,CODES!$A$3:$D$1348,4,FALSE),"X"))&amp;IF(AV288="","",IFERROR(VLOOKUP(AV288,CODES!$A$3:$D$1348,4,FALSE),"X"))&amp;IF(AW288="","",IFERROR(VLOOKUP(AW288,CODES!$A$3:$D$1348,4,FALSE),"X"))&amp;IF(AX288="","",IFERROR(VLOOKUP(AX288,CODES!$A$3:$D$1348,4,FALSE),"X"))&amp;IF(AY288="","",IFERROR(VLOOKUP(AY288,CODES!$A$3:$D$1348,4,FALSE),"X"))</f>
        <v/>
      </c>
      <c r="AN288" s="258">
        <f>SUM(IFERROR(VLOOKUP(AP288,CODES!$A$3:$D$1348,4,FALSE)*BC288,0),IFERROR(VLOOKUP(AQ288,CODES!$A$3:$D$1348,4,FALSE)*BF288,0),IFERROR(VLOOKUP(AR288,CODES!$A$3:$D$1348,4,FALSE)*BI288,0),IFERROR(VLOOKUP(AS288,CODES!$A$3:$D$1348,4,FALSE)*BL288,0),IFERROR(VLOOKUP(AT288,CODES!$A$3:$D$1348,4,FALSE)*BO288,0),IFERROR(VLOOKUP(AU288,CODES!$A$3:$D$1348,4,FALSE)*BR288,0),IFERROR(VLOOKUP(AV288,CODES!$A$3:$D$1348,4,FALSE)*BU288,0),IFERROR(VLOOKUP(AW288,CODES!$A$3:$D$1348,4,FALSE)*BX288,0),IFERROR(VLOOKUP(AX288,CODES!$A$3:$D$1348,4,FALSE)*CA288,0),IFERROR(VLOOKUP(AY288,CODES!$A$3:$D$1348,4,FALSE)*CD288,0))</f>
        <v>0</v>
      </c>
      <c r="AO288" s="258">
        <f>SUM(IFERROR(VLOOKUP(AP288,CODES!$A$3:$D$1348,3,FALSE)*BC288,0),IFERROR(VLOOKUP(AQ288,CODES!$A$3:$D$1348,3,FALSE)*BF288,0),IFERROR(VLOOKUP(AR288,CODES!$A$3:$D$1348,3,FALSE)*BI288,0),IFERROR(VLOOKUP(AS288,CODES!$A$3:$D$1348,3,FALSE)*BL288,0),IFERROR(VLOOKUP(AT288,CODES!$A$3:$D$1348,3,FALSE)*BO288,0),IFERROR(VLOOKUP(AU288,CODES!$A$3:$D$1348,3,FALSE)*BR288,0),IFERROR(VLOOKUP(AV288,CODES!$A$3:$D$1348,3,FALSE)*BU288,0),IFERROR(VLOOKUP(AW288,CODES!$A$3:$D$1348,3,FALSE)*BX288,0),IFERROR(VLOOKUP(AX288,CODES!$A$3:$D$1348,3,FALSE)*CA288,0),IFERROR(VLOOKUP(AY288,CODES!$A$3:$D$1348,3,FALSE)*CD288,0))+B288</f>
        <v>5.8</v>
      </c>
      <c r="AP288" s="271" t="str">
        <f t="shared" si="159"/>
        <v/>
      </c>
      <c r="AQ288" s="271" t="str">
        <f t="shared" si="160"/>
        <v/>
      </c>
      <c r="AR288" s="271" t="str">
        <f t="shared" si="161"/>
        <v/>
      </c>
      <c r="AS288" s="271" t="str">
        <f t="shared" si="162"/>
        <v/>
      </c>
      <c r="AT288" s="271" t="str">
        <f t="shared" si="163"/>
        <v/>
      </c>
      <c r="AU288" s="271" t="str">
        <f t="shared" si="164"/>
        <v/>
      </c>
      <c r="AV288" s="271" t="str">
        <f t="shared" si="165"/>
        <v/>
      </c>
      <c r="AW288" s="271" t="str">
        <f t="shared" si="166"/>
        <v/>
      </c>
      <c r="AX288" s="271" t="str">
        <f t="shared" si="167"/>
        <v/>
      </c>
      <c r="AY288" s="271" t="str">
        <f t="shared" si="168"/>
        <v/>
      </c>
      <c r="AZ288" s="258">
        <f t="shared" si="169"/>
        <v>0</v>
      </c>
      <c r="BA288" s="258">
        <f t="shared" si="170"/>
        <v>1</v>
      </c>
      <c r="BB288" s="258">
        <f t="shared" si="171"/>
        <v>0</v>
      </c>
      <c r="BC288" s="258">
        <f t="shared" si="172"/>
        <v>1</v>
      </c>
      <c r="BD288" s="258">
        <f t="shared" si="173"/>
        <v>1</v>
      </c>
      <c r="BE288" s="258">
        <f t="shared" si="174"/>
        <v>0</v>
      </c>
      <c r="BF288" s="258">
        <f t="shared" si="175"/>
        <v>1</v>
      </c>
      <c r="BG288" s="258">
        <f t="shared" si="176"/>
        <v>1</v>
      </c>
      <c r="BH288" s="258">
        <f t="shared" si="177"/>
        <v>0</v>
      </c>
      <c r="BI288" s="258">
        <f t="shared" si="178"/>
        <v>1</v>
      </c>
      <c r="BJ288" s="258">
        <f t="shared" si="179"/>
        <v>1</v>
      </c>
      <c r="BK288" s="258">
        <f t="shared" si="180"/>
        <v>0</v>
      </c>
      <c r="BL288" s="258">
        <f t="shared" si="181"/>
        <v>1</v>
      </c>
      <c r="BM288" s="258">
        <f t="shared" si="182"/>
        <v>1</v>
      </c>
      <c r="BN288" s="258">
        <f t="shared" si="183"/>
        <v>0</v>
      </c>
      <c r="BO288" s="258">
        <f t="shared" si="184"/>
        <v>1</v>
      </c>
      <c r="BP288" s="258">
        <f t="shared" si="185"/>
        <v>1</v>
      </c>
      <c r="BQ288" s="258">
        <f t="shared" si="186"/>
        <v>0</v>
      </c>
      <c r="BR288" s="258">
        <f t="shared" si="187"/>
        <v>1</v>
      </c>
      <c r="BS288" s="258">
        <f t="shared" si="188"/>
        <v>1</v>
      </c>
      <c r="BT288" s="258">
        <f t="shared" si="189"/>
        <v>0</v>
      </c>
      <c r="BU288" s="258">
        <f t="shared" si="190"/>
        <v>1</v>
      </c>
      <c r="BV288" s="258">
        <f t="shared" si="191"/>
        <v>1</v>
      </c>
      <c r="BW288" s="258">
        <f t="shared" si="192"/>
        <v>0</v>
      </c>
      <c r="BX288" s="258">
        <f t="shared" si="193"/>
        <v>1</v>
      </c>
      <c r="BY288" s="258">
        <f t="shared" si="194"/>
        <v>1</v>
      </c>
      <c r="BZ288" s="258">
        <f t="shared" si="195"/>
        <v>0</v>
      </c>
      <c r="CA288" s="258">
        <f t="shared" si="196"/>
        <v>1</v>
      </c>
      <c r="CB288" s="258">
        <f t="shared" si="197"/>
        <v>1</v>
      </c>
      <c r="CC288" s="258">
        <f t="shared" si="198"/>
        <v>0</v>
      </c>
      <c r="CD288" s="258">
        <f t="shared" si="199"/>
        <v>1</v>
      </c>
    </row>
    <row r="289" spans="1:82">
      <c r="A289" s="258" t="s">
        <v>4126</v>
      </c>
      <c r="B289" s="726">
        <v>590</v>
      </c>
      <c r="C289" s="259"/>
      <c r="D289" s="258" t="s">
        <v>4118</v>
      </c>
      <c r="E289" s="717"/>
      <c r="F289" s="258"/>
      <c r="G289" s="258">
        <v>281</v>
      </c>
      <c r="H289" s="743" t="s">
        <v>4127</v>
      </c>
      <c r="I289" s="744"/>
      <c r="J289" s="748" t="s">
        <v>4128</v>
      </c>
      <c r="K289" s="745" t="s">
        <v>3491</v>
      </c>
      <c r="L289" s="745" t="s">
        <v>3492</v>
      </c>
      <c r="M289" s="272">
        <v>1</v>
      </c>
      <c r="N289" s="508">
        <f t="shared" si="29"/>
        <v>792.65</v>
      </c>
      <c r="O289" s="510">
        <f t="shared" si="139"/>
        <v>792.65</v>
      </c>
      <c r="P289" s="260">
        <f t="shared" si="140"/>
        <v>592</v>
      </c>
      <c r="Q289" s="261">
        <f t="shared" si="141"/>
        <v>30</v>
      </c>
      <c r="R289" s="261">
        <f t="shared" si="1"/>
        <v>0</v>
      </c>
      <c r="S289" s="262" t="s">
        <v>3838</v>
      </c>
      <c r="T289" s="262"/>
      <c r="U289" s="263">
        <f t="shared" si="142"/>
        <v>1.288</v>
      </c>
      <c r="V289" s="264">
        <f>IF(E289="SP",1,IF(D289="",ExtraMargeMateriaal,(1-VLOOKUP(D289,TabelAankoop[],4,FALSE))))</f>
        <v>1</v>
      </c>
      <c r="W289" s="265">
        <f t="shared" si="143"/>
        <v>0.6885</v>
      </c>
      <c r="X289" s="266">
        <f t="shared" si="144"/>
        <v>1</v>
      </c>
      <c r="Y289" s="267">
        <f t="shared" si="145"/>
        <v>1.46</v>
      </c>
      <c r="Z289" s="267">
        <f t="shared" si="146"/>
        <v>1.1599999999999999</v>
      </c>
      <c r="AA289" s="268">
        <f t="shared" si="147"/>
        <v>792.65</v>
      </c>
      <c r="AB289" s="456">
        <f t="shared" si="148"/>
        <v>592</v>
      </c>
      <c r="AC289" s="457">
        <f t="shared" si="149"/>
        <v>762.5</v>
      </c>
      <c r="AD289" s="456">
        <f t="shared" si="150"/>
        <v>30.16</v>
      </c>
      <c r="AE289" s="458">
        <f t="shared" si="151"/>
        <v>30</v>
      </c>
      <c r="AF289" s="457">
        <f t="shared" si="152"/>
        <v>0.5</v>
      </c>
      <c r="AG289" s="456">
        <f t="shared" si="153"/>
        <v>0</v>
      </c>
      <c r="AH289" s="457">
        <f t="shared" si="154"/>
        <v>0</v>
      </c>
      <c r="AI289" s="268">
        <f t="shared" si="155"/>
        <v>592</v>
      </c>
      <c r="AJ289" s="269">
        <f t="shared" si="156"/>
        <v>762.49599999999998</v>
      </c>
      <c r="AK289" s="270">
        <f t="shared" si="157"/>
        <v>30.156300000000002</v>
      </c>
      <c r="AL289" s="415">
        <f t="shared" si="158"/>
        <v>0</v>
      </c>
      <c r="AM289" s="259" t="str">
        <f>IF(AP289="","",IFERROR(VLOOKUP(AP289,CODES!$A$3:$D$1348,4,FALSE),"X"))&amp;IF(AQ289="","",IFERROR(VLOOKUP(AQ289,CODES!$A$3:$D$1348,4,FALSE),"X"))&amp;IF(AR289="","",IFERROR(VLOOKUP(AR289,CODES!$A$3:$D$1348,4,FALSE),"X"))&amp;IF(AS289="","",IFERROR(VLOOKUP(AS289,CODES!$A$3:$D$1348,4,FALSE),"X"))&amp;IF(AT289="","",IFERROR(VLOOKUP(AT289,CODES!$A$3:$D$1348,4,FALSE),"X"))&amp;IF(AU289="","",IFERROR(VLOOKUP(AU289,CODES!$A$3:$D$1348,4,FALSE),"X"))&amp;IF(AV289="","",IFERROR(VLOOKUP(AV289,CODES!$A$3:$D$1348,4,FALSE),"X"))&amp;IF(AW289="","",IFERROR(VLOOKUP(AW289,CODES!$A$3:$D$1348,4,FALSE),"X"))&amp;IF(AX289="","",IFERROR(VLOOKUP(AX289,CODES!$A$3:$D$1348,4,FALSE),"X"))&amp;IF(AY289="","",IFERROR(VLOOKUP(AY289,CODES!$A$3:$D$1348,4,FALSE),"X"))</f>
        <v>30</v>
      </c>
      <c r="AN289" s="258">
        <f>SUM(IFERROR(VLOOKUP(AP289,CODES!$A$3:$D$1348,4,FALSE)*BC289,0),IFERROR(VLOOKUP(AQ289,CODES!$A$3:$D$1348,4,FALSE)*BF289,0),IFERROR(VLOOKUP(AR289,CODES!$A$3:$D$1348,4,FALSE)*BI289,0),IFERROR(VLOOKUP(AS289,CODES!$A$3:$D$1348,4,FALSE)*BL289,0),IFERROR(VLOOKUP(AT289,CODES!$A$3:$D$1348,4,FALSE)*BO289,0),IFERROR(VLOOKUP(AU289,CODES!$A$3:$D$1348,4,FALSE)*BR289,0),IFERROR(VLOOKUP(AV289,CODES!$A$3:$D$1348,4,FALSE)*BU289,0),IFERROR(VLOOKUP(AW289,CODES!$A$3:$D$1348,4,FALSE)*BX289,0),IFERROR(VLOOKUP(AX289,CODES!$A$3:$D$1348,4,FALSE)*CA289,0),IFERROR(VLOOKUP(AY289,CODES!$A$3:$D$1348,4,FALSE)*CD289,0))</f>
        <v>30</v>
      </c>
      <c r="AO289" s="258">
        <f>SUM(IFERROR(VLOOKUP(AP289,CODES!$A$3:$D$1348,3,FALSE)*BC289,0),IFERROR(VLOOKUP(AQ289,CODES!$A$3:$D$1348,3,FALSE)*BF289,0),IFERROR(VLOOKUP(AR289,CODES!$A$3:$D$1348,3,FALSE)*BI289,0),IFERROR(VLOOKUP(AS289,CODES!$A$3:$D$1348,3,FALSE)*BL289,0),IFERROR(VLOOKUP(AT289,CODES!$A$3:$D$1348,3,FALSE)*BO289,0),IFERROR(VLOOKUP(AU289,CODES!$A$3:$D$1348,3,FALSE)*BR289,0),IFERROR(VLOOKUP(AV289,CODES!$A$3:$D$1348,3,FALSE)*BU289,0),IFERROR(VLOOKUP(AW289,CODES!$A$3:$D$1348,3,FALSE)*BX289,0),IFERROR(VLOOKUP(AX289,CODES!$A$3:$D$1348,3,FALSE)*CA289,0),IFERROR(VLOOKUP(AY289,CODES!$A$3:$D$1348,3,FALSE)*CD289,0))+B289</f>
        <v>592</v>
      </c>
      <c r="AP289" s="271" t="str">
        <f t="shared" si="159"/>
        <v>TOECTRL1</v>
      </c>
      <c r="AQ289" s="271" t="str">
        <f t="shared" si="160"/>
        <v/>
      </c>
      <c r="AR289" s="271" t="str">
        <f t="shared" si="161"/>
        <v/>
      </c>
      <c r="AS289" s="271" t="str">
        <f t="shared" si="162"/>
        <v/>
      </c>
      <c r="AT289" s="271" t="str">
        <f t="shared" si="163"/>
        <v/>
      </c>
      <c r="AU289" s="271" t="str">
        <f t="shared" si="164"/>
        <v/>
      </c>
      <c r="AV289" s="271" t="str">
        <f t="shared" si="165"/>
        <v/>
      </c>
      <c r="AW289" s="271" t="str">
        <f t="shared" si="166"/>
        <v/>
      </c>
      <c r="AX289" s="271" t="str">
        <f t="shared" si="167"/>
        <v/>
      </c>
      <c r="AY289" s="271" t="str">
        <f t="shared" si="168"/>
        <v/>
      </c>
      <c r="AZ289" s="258">
        <f t="shared" si="169"/>
        <v>8</v>
      </c>
      <c r="BA289" s="258">
        <f t="shared" si="170"/>
        <v>9</v>
      </c>
      <c r="BB289" s="258">
        <f t="shared" si="171"/>
        <v>0</v>
      </c>
      <c r="BC289" s="258">
        <f t="shared" si="172"/>
        <v>1</v>
      </c>
      <c r="BD289" s="258">
        <f t="shared" si="173"/>
        <v>9</v>
      </c>
      <c r="BE289" s="258">
        <f t="shared" si="174"/>
        <v>0</v>
      </c>
      <c r="BF289" s="258">
        <f t="shared" si="175"/>
        <v>1</v>
      </c>
      <c r="BG289" s="258">
        <f t="shared" si="176"/>
        <v>9</v>
      </c>
      <c r="BH289" s="258">
        <f t="shared" si="177"/>
        <v>0</v>
      </c>
      <c r="BI289" s="258">
        <f t="shared" si="178"/>
        <v>1</v>
      </c>
      <c r="BJ289" s="258">
        <f t="shared" si="179"/>
        <v>9</v>
      </c>
      <c r="BK289" s="258">
        <f t="shared" si="180"/>
        <v>0</v>
      </c>
      <c r="BL289" s="258">
        <f t="shared" si="181"/>
        <v>1</v>
      </c>
      <c r="BM289" s="258">
        <f t="shared" si="182"/>
        <v>9</v>
      </c>
      <c r="BN289" s="258">
        <f t="shared" si="183"/>
        <v>0</v>
      </c>
      <c r="BO289" s="258">
        <f t="shared" si="184"/>
        <v>1</v>
      </c>
      <c r="BP289" s="258">
        <f t="shared" si="185"/>
        <v>9</v>
      </c>
      <c r="BQ289" s="258">
        <f t="shared" si="186"/>
        <v>0</v>
      </c>
      <c r="BR289" s="258">
        <f t="shared" si="187"/>
        <v>1</v>
      </c>
      <c r="BS289" s="258">
        <f t="shared" si="188"/>
        <v>9</v>
      </c>
      <c r="BT289" s="258">
        <f t="shared" si="189"/>
        <v>0</v>
      </c>
      <c r="BU289" s="258">
        <f t="shared" si="190"/>
        <v>1</v>
      </c>
      <c r="BV289" s="258">
        <f t="shared" si="191"/>
        <v>9</v>
      </c>
      <c r="BW289" s="258">
        <f t="shared" si="192"/>
        <v>0</v>
      </c>
      <c r="BX289" s="258">
        <f t="shared" si="193"/>
        <v>1</v>
      </c>
      <c r="BY289" s="258">
        <f t="shared" si="194"/>
        <v>9</v>
      </c>
      <c r="BZ289" s="258">
        <f t="shared" si="195"/>
        <v>0</v>
      </c>
      <c r="CA289" s="258">
        <f t="shared" si="196"/>
        <v>1</v>
      </c>
      <c r="CB289" s="258">
        <f t="shared" si="197"/>
        <v>9</v>
      </c>
      <c r="CC289" s="258">
        <f t="shared" si="198"/>
        <v>0</v>
      </c>
      <c r="CD289" s="258">
        <f t="shared" si="199"/>
        <v>1</v>
      </c>
    </row>
    <row r="290" spans="1:82">
      <c r="A290" s="258" t="s">
        <v>4129</v>
      </c>
      <c r="B290" s="726">
        <v>180</v>
      </c>
      <c r="C290" s="259"/>
      <c r="D290" s="258" t="s">
        <v>4118</v>
      </c>
      <c r="E290" s="717"/>
      <c r="F290" s="258"/>
      <c r="G290" s="258">
        <v>282</v>
      </c>
      <c r="H290" s="743" t="s">
        <v>4130</v>
      </c>
      <c r="I290" s="744"/>
      <c r="J290" s="748" t="s">
        <v>4131</v>
      </c>
      <c r="K290" s="745" t="s">
        <v>3607</v>
      </c>
      <c r="L290" s="745" t="s">
        <v>3608</v>
      </c>
      <c r="M290" s="272">
        <v>36</v>
      </c>
      <c r="N290" s="508">
        <f t="shared" si="29"/>
        <v>278.36</v>
      </c>
      <c r="O290" s="510">
        <f t="shared" si="139"/>
        <v>10020.960000000001</v>
      </c>
      <c r="P290" s="260">
        <f t="shared" si="140"/>
        <v>181</v>
      </c>
      <c r="Q290" s="261">
        <f t="shared" si="141"/>
        <v>45</v>
      </c>
      <c r="R290" s="261">
        <f t="shared" si="1"/>
        <v>0</v>
      </c>
      <c r="S290" s="262" t="s">
        <v>3838</v>
      </c>
      <c r="T290" s="262"/>
      <c r="U290" s="263">
        <f t="shared" si="142"/>
        <v>1.288</v>
      </c>
      <c r="V290" s="264">
        <f>IF(E290="SP",1,IF(D290="",ExtraMargeMateriaal,(1-VLOOKUP(D290,TabelAankoop[],4,FALSE))))</f>
        <v>1</v>
      </c>
      <c r="W290" s="265">
        <f t="shared" si="143"/>
        <v>0.6885</v>
      </c>
      <c r="X290" s="266">
        <f t="shared" si="144"/>
        <v>1</v>
      </c>
      <c r="Y290" s="267">
        <f t="shared" si="145"/>
        <v>1.46</v>
      </c>
      <c r="Z290" s="267">
        <f t="shared" si="146"/>
        <v>1.1599999999999999</v>
      </c>
      <c r="AA290" s="268">
        <f t="shared" si="147"/>
        <v>10020.959999999999</v>
      </c>
      <c r="AB290" s="456">
        <f t="shared" si="148"/>
        <v>6516</v>
      </c>
      <c r="AC290" s="457">
        <f t="shared" si="149"/>
        <v>8392.61</v>
      </c>
      <c r="AD290" s="456">
        <f t="shared" si="150"/>
        <v>1628.44</v>
      </c>
      <c r="AE290" s="458">
        <f t="shared" si="151"/>
        <v>1620</v>
      </c>
      <c r="AF290" s="457">
        <f t="shared" si="152"/>
        <v>27</v>
      </c>
      <c r="AG290" s="456">
        <f t="shared" si="153"/>
        <v>0</v>
      </c>
      <c r="AH290" s="457">
        <f t="shared" si="154"/>
        <v>0</v>
      </c>
      <c r="AI290" s="268">
        <f t="shared" si="155"/>
        <v>181</v>
      </c>
      <c r="AJ290" s="269">
        <f t="shared" si="156"/>
        <v>233.12800000000001</v>
      </c>
      <c r="AK290" s="270">
        <f t="shared" si="157"/>
        <v>45.234450000000002</v>
      </c>
      <c r="AL290" s="415">
        <f t="shared" si="158"/>
        <v>0</v>
      </c>
      <c r="AM290" s="259" t="str">
        <f>IF(AP290="","",IFERROR(VLOOKUP(AP290,CODES!$A$3:$D$1348,4,FALSE),"X"))&amp;IF(AQ290="","",IFERROR(VLOOKUP(AQ290,CODES!$A$3:$D$1348,4,FALSE),"X"))&amp;IF(AR290="","",IFERROR(VLOOKUP(AR290,CODES!$A$3:$D$1348,4,FALSE),"X"))&amp;IF(AS290="","",IFERROR(VLOOKUP(AS290,CODES!$A$3:$D$1348,4,FALSE),"X"))&amp;IF(AT290="","",IFERROR(VLOOKUP(AT290,CODES!$A$3:$D$1348,4,FALSE),"X"))&amp;IF(AU290="","",IFERROR(VLOOKUP(AU290,CODES!$A$3:$D$1348,4,FALSE),"X"))&amp;IF(AV290="","",IFERROR(VLOOKUP(AV290,CODES!$A$3:$D$1348,4,FALSE),"X"))&amp;IF(AW290="","",IFERROR(VLOOKUP(AW290,CODES!$A$3:$D$1348,4,FALSE),"X"))&amp;IF(AX290="","",IFERROR(VLOOKUP(AX290,CODES!$A$3:$D$1348,4,FALSE),"X"))&amp;IF(AY290="","",IFERROR(VLOOKUP(AY290,CODES!$A$3:$D$1348,4,FALSE),"X"))</f>
        <v>45</v>
      </c>
      <c r="AN290" s="258">
        <f>SUM(IFERROR(VLOOKUP(AP290,CODES!$A$3:$D$1348,4,FALSE)*BC290,0),IFERROR(VLOOKUP(AQ290,CODES!$A$3:$D$1348,4,FALSE)*BF290,0),IFERROR(VLOOKUP(AR290,CODES!$A$3:$D$1348,4,FALSE)*BI290,0),IFERROR(VLOOKUP(AS290,CODES!$A$3:$D$1348,4,FALSE)*BL290,0),IFERROR(VLOOKUP(AT290,CODES!$A$3:$D$1348,4,FALSE)*BO290,0),IFERROR(VLOOKUP(AU290,CODES!$A$3:$D$1348,4,FALSE)*BR290,0),IFERROR(VLOOKUP(AV290,CODES!$A$3:$D$1348,4,FALSE)*BU290,0),IFERROR(VLOOKUP(AW290,CODES!$A$3:$D$1348,4,FALSE)*BX290,0),IFERROR(VLOOKUP(AX290,CODES!$A$3:$D$1348,4,FALSE)*CA290,0),IFERROR(VLOOKUP(AY290,CODES!$A$3:$D$1348,4,FALSE)*CD290,0))</f>
        <v>45</v>
      </c>
      <c r="AO290" s="258">
        <f>SUM(IFERROR(VLOOKUP(AP290,CODES!$A$3:$D$1348,3,FALSE)*BC290,0),IFERROR(VLOOKUP(AQ290,CODES!$A$3:$D$1348,3,FALSE)*BF290,0),IFERROR(VLOOKUP(AR290,CODES!$A$3:$D$1348,3,FALSE)*BI290,0),IFERROR(VLOOKUP(AS290,CODES!$A$3:$D$1348,3,FALSE)*BL290,0),IFERROR(VLOOKUP(AT290,CODES!$A$3:$D$1348,3,FALSE)*BO290,0),IFERROR(VLOOKUP(AU290,CODES!$A$3:$D$1348,3,FALSE)*BR290,0),IFERROR(VLOOKUP(AV290,CODES!$A$3:$D$1348,3,FALSE)*BU290,0),IFERROR(VLOOKUP(AW290,CODES!$A$3:$D$1348,3,FALSE)*BX290,0),IFERROR(VLOOKUP(AX290,CODES!$A$3:$D$1348,3,FALSE)*CA290,0),IFERROR(VLOOKUP(AY290,CODES!$A$3:$D$1348,3,FALSE)*CD290,0))+B290</f>
        <v>181</v>
      </c>
      <c r="AP290" s="271" t="str">
        <f t="shared" si="159"/>
        <v>TOESLOT</v>
      </c>
      <c r="AQ290" s="271" t="str">
        <f t="shared" si="160"/>
        <v/>
      </c>
      <c r="AR290" s="271" t="str">
        <f t="shared" si="161"/>
        <v/>
      </c>
      <c r="AS290" s="271" t="str">
        <f t="shared" si="162"/>
        <v/>
      </c>
      <c r="AT290" s="271" t="str">
        <f t="shared" si="163"/>
        <v/>
      </c>
      <c r="AU290" s="271" t="str">
        <f t="shared" si="164"/>
        <v/>
      </c>
      <c r="AV290" s="271" t="str">
        <f t="shared" si="165"/>
        <v/>
      </c>
      <c r="AW290" s="271" t="str">
        <f t="shared" si="166"/>
        <v/>
      </c>
      <c r="AX290" s="271" t="str">
        <f t="shared" si="167"/>
        <v/>
      </c>
      <c r="AY290" s="271" t="str">
        <f t="shared" si="168"/>
        <v/>
      </c>
      <c r="AZ290" s="258">
        <f t="shared" si="169"/>
        <v>7</v>
      </c>
      <c r="BA290" s="258">
        <f t="shared" si="170"/>
        <v>8</v>
      </c>
      <c r="BB290" s="258">
        <f t="shared" si="171"/>
        <v>0</v>
      </c>
      <c r="BC290" s="258">
        <f t="shared" si="172"/>
        <v>1</v>
      </c>
      <c r="BD290" s="258">
        <f t="shared" si="173"/>
        <v>8</v>
      </c>
      <c r="BE290" s="258">
        <f t="shared" si="174"/>
        <v>0</v>
      </c>
      <c r="BF290" s="258">
        <f t="shared" si="175"/>
        <v>1</v>
      </c>
      <c r="BG290" s="258">
        <f t="shared" si="176"/>
        <v>8</v>
      </c>
      <c r="BH290" s="258">
        <f t="shared" si="177"/>
        <v>0</v>
      </c>
      <c r="BI290" s="258">
        <f t="shared" si="178"/>
        <v>1</v>
      </c>
      <c r="BJ290" s="258">
        <f t="shared" si="179"/>
        <v>8</v>
      </c>
      <c r="BK290" s="258">
        <f t="shared" si="180"/>
        <v>0</v>
      </c>
      <c r="BL290" s="258">
        <f t="shared" si="181"/>
        <v>1</v>
      </c>
      <c r="BM290" s="258">
        <f t="shared" si="182"/>
        <v>8</v>
      </c>
      <c r="BN290" s="258">
        <f t="shared" si="183"/>
        <v>0</v>
      </c>
      <c r="BO290" s="258">
        <f t="shared" si="184"/>
        <v>1</v>
      </c>
      <c r="BP290" s="258">
        <f t="shared" si="185"/>
        <v>8</v>
      </c>
      <c r="BQ290" s="258">
        <f t="shared" si="186"/>
        <v>0</v>
      </c>
      <c r="BR290" s="258">
        <f t="shared" si="187"/>
        <v>1</v>
      </c>
      <c r="BS290" s="258">
        <f t="shared" si="188"/>
        <v>8</v>
      </c>
      <c r="BT290" s="258">
        <f t="shared" si="189"/>
        <v>0</v>
      </c>
      <c r="BU290" s="258">
        <f t="shared" si="190"/>
        <v>1</v>
      </c>
      <c r="BV290" s="258">
        <f t="shared" si="191"/>
        <v>8</v>
      </c>
      <c r="BW290" s="258">
        <f t="shared" si="192"/>
        <v>0</v>
      </c>
      <c r="BX290" s="258">
        <f t="shared" si="193"/>
        <v>1</v>
      </c>
      <c r="BY290" s="258">
        <f t="shared" si="194"/>
        <v>8</v>
      </c>
      <c r="BZ290" s="258">
        <f t="shared" si="195"/>
        <v>0</v>
      </c>
      <c r="CA290" s="258">
        <f t="shared" si="196"/>
        <v>1</v>
      </c>
      <c r="CB290" s="258">
        <f t="shared" si="197"/>
        <v>8</v>
      </c>
      <c r="CC290" s="258">
        <f t="shared" si="198"/>
        <v>0</v>
      </c>
      <c r="CD290" s="258">
        <f t="shared" si="199"/>
        <v>1</v>
      </c>
    </row>
    <row r="291" spans="1:82">
      <c r="A291" s="258" t="s">
        <v>3918</v>
      </c>
      <c r="B291" s="726">
        <v>30</v>
      </c>
      <c r="C291" s="259"/>
      <c r="D291" s="258" t="s">
        <v>4118</v>
      </c>
      <c r="E291" s="717"/>
      <c r="F291" s="258"/>
      <c r="G291" s="258">
        <v>283</v>
      </c>
      <c r="H291" s="743" t="s">
        <v>4132</v>
      </c>
      <c r="I291" s="744"/>
      <c r="J291" s="748" t="s">
        <v>4133</v>
      </c>
      <c r="K291" s="745" t="s">
        <v>3607</v>
      </c>
      <c r="L291" s="745" t="s">
        <v>3608</v>
      </c>
      <c r="M291" s="272">
        <v>8</v>
      </c>
      <c r="N291" s="508">
        <f t="shared" si="29"/>
        <v>58.74</v>
      </c>
      <c r="O291" s="510">
        <f t="shared" si="139"/>
        <v>469.92</v>
      </c>
      <c r="P291" s="260">
        <f t="shared" si="140"/>
        <v>30</v>
      </c>
      <c r="Q291" s="261">
        <f t="shared" si="141"/>
        <v>20</v>
      </c>
      <c r="R291" s="261">
        <f t="shared" si="1"/>
        <v>0</v>
      </c>
      <c r="S291" s="262" t="s">
        <v>3838</v>
      </c>
      <c r="T291" s="262"/>
      <c r="U291" s="263">
        <f t="shared" si="142"/>
        <v>1.288</v>
      </c>
      <c r="V291" s="264">
        <f>IF(E291="SP",1,IF(D291="",ExtraMargeMateriaal,(1-VLOOKUP(D291,TabelAankoop[],4,FALSE))))</f>
        <v>1</v>
      </c>
      <c r="W291" s="265">
        <f t="shared" si="143"/>
        <v>0.6885</v>
      </c>
      <c r="X291" s="266">
        <f t="shared" si="144"/>
        <v>1</v>
      </c>
      <c r="Y291" s="267">
        <f t="shared" si="145"/>
        <v>1.46</v>
      </c>
      <c r="Z291" s="267">
        <f t="shared" si="146"/>
        <v>1.1599999999999999</v>
      </c>
      <c r="AA291" s="268">
        <f t="shared" si="147"/>
        <v>469.92</v>
      </c>
      <c r="AB291" s="456">
        <f t="shared" si="148"/>
        <v>240</v>
      </c>
      <c r="AC291" s="457">
        <f t="shared" si="149"/>
        <v>309.12</v>
      </c>
      <c r="AD291" s="456">
        <f t="shared" si="150"/>
        <v>160.83000000000001</v>
      </c>
      <c r="AE291" s="458">
        <f t="shared" si="151"/>
        <v>160</v>
      </c>
      <c r="AF291" s="457">
        <f t="shared" si="152"/>
        <v>2.6666666666666665</v>
      </c>
      <c r="AG291" s="456">
        <f t="shared" si="153"/>
        <v>0</v>
      </c>
      <c r="AH291" s="457">
        <f t="shared" si="154"/>
        <v>0</v>
      </c>
      <c r="AI291" s="268">
        <f t="shared" si="155"/>
        <v>30</v>
      </c>
      <c r="AJ291" s="269">
        <f t="shared" si="156"/>
        <v>38.64</v>
      </c>
      <c r="AK291" s="270">
        <f t="shared" si="157"/>
        <v>20.104199999999999</v>
      </c>
      <c r="AL291" s="415">
        <f t="shared" si="158"/>
        <v>0</v>
      </c>
      <c r="AM291" s="259" t="str">
        <f>IF(AP291="","",IFERROR(VLOOKUP(AP291,CODES!$A$3:$D$1348,4,FALSE),"X"))&amp;IF(AQ291="","",IFERROR(VLOOKUP(AQ291,CODES!$A$3:$D$1348,4,FALSE),"X"))&amp;IF(AR291="","",IFERROR(VLOOKUP(AR291,CODES!$A$3:$D$1348,4,FALSE),"X"))&amp;IF(AS291="","",IFERROR(VLOOKUP(AS291,CODES!$A$3:$D$1348,4,FALSE),"X"))&amp;IF(AT291="","",IFERROR(VLOOKUP(AT291,CODES!$A$3:$D$1348,4,FALSE),"X"))&amp;IF(AU291="","",IFERROR(VLOOKUP(AU291,CODES!$A$3:$D$1348,4,FALSE),"X"))&amp;IF(AV291="","",IFERROR(VLOOKUP(AV291,CODES!$A$3:$D$1348,4,FALSE),"X"))&amp;IF(AW291="","",IFERROR(VLOOKUP(AW291,CODES!$A$3:$D$1348,4,FALSE),"X"))&amp;IF(AX291="","",IFERROR(VLOOKUP(AX291,CODES!$A$3:$D$1348,4,FALSE),"X"))&amp;IF(AY291="","",IFERROR(VLOOKUP(AY291,CODES!$A$3:$D$1348,4,FALSE),"X"))</f>
        <v>20</v>
      </c>
      <c r="AN291" s="258">
        <f>SUM(IFERROR(VLOOKUP(AP291,CODES!$A$3:$D$1348,4,FALSE)*BC291,0),IFERROR(VLOOKUP(AQ291,CODES!$A$3:$D$1348,4,FALSE)*BF291,0),IFERROR(VLOOKUP(AR291,CODES!$A$3:$D$1348,4,FALSE)*BI291,0),IFERROR(VLOOKUP(AS291,CODES!$A$3:$D$1348,4,FALSE)*BL291,0),IFERROR(VLOOKUP(AT291,CODES!$A$3:$D$1348,4,FALSE)*BO291,0),IFERROR(VLOOKUP(AU291,CODES!$A$3:$D$1348,4,FALSE)*BR291,0),IFERROR(VLOOKUP(AV291,CODES!$A$3:$D$1348,4,FALSE)*BU291,0),IFERROR(VLOOKUP(AW291,CODES!$A$3:$D$1348,4,FALSE)*BX291,0),IFERROR(VLOOKUP(AX291,CODES!$A$3:$D$1348,4,FALSE)*CA291,0),IFERROR(VLOOKUP(AY291,CODES!$A$3:$D$1348,4,FALSE)*CD291,0))</f>
        <v>20</v>
      </c>
      <c r="AO291" s="258">
        <f>SUM(IFERROR(VLOOKUP(AP291,CODES!$A$3:$D$1348,3,FALSE)*BC291,0),IFERROR(VLOOKUP(AQ291,CODES!$A$3:$D$1348,3,FALSE)*BF291,0),IFERROR(VLOOKUP(AR291,CODES!$A$3:$D$1348,3,FALSE)*BI291,0),IFERROR(VLOOKUP(AS291,CODES!$A$3:$D$1348,3,FALSE)*BL291,0),IFERROR(VLOOKUP(AT291,CODES!$A$3:$D$1348,3,FALSE)*BO291,0),IFERROR(VLOOKUP(AU291,CODES!$A$3:$D$1348,3,FALSE)*BR291,0),IFERROR(VLOOKUP(AV291,CODES!$A$3:$D$1348,3,FALSE)*BU291,0),IFERROR(VLOOKUP(AW291,CODES!$A$3:$D$1348,3,FALSE)*BX291,0),IFERROR(VLOOKUP(AX291,CODES!$A$3:$D$1348,3,FALSE)*CA291,0),IFERROR(VLOOKUP(AY291,CODES!$A$3:$D$1348,3,FALSE)*CD291,0))+B291</f>
        <v>30</v>
      </c>
      <c r="AP291" s="271" t="str">
        <f t="shared" si="159"/>
        <v>20m</v>
      </c>
      <c r="AQ291" s="271" t="str">
        <f t="shared" si="160"/>
        <v/>
      </c>
      <c r="AR291" s="271" t="str">
        <f t="shared" si="161"/>
        <v/>
      </c>
      <c r="AS291" s="271" t="str">
        <f t="shared" si="162"/>
        <v/>
      </c>
      <c r="AT291" s="271" t="str">
        <f t="shared" si="163"/>
        <v/>
      </c>
      <c r="AU291" s="271" t="str">
        <f t="shared" si="164"/>
        <v/>
      </c>
      <c r="AV291" s="271" t="str">
        <f t="shared" si="165"/>
        <v/>
      </c>
      <c r="AW291" s="271" t="str">
        <f t="shared" si="166"/>
        <v/>
      </c>
      <c r="AX291" s="271" t="str">
        <f t="shared" si="167"/>
        <v/>
      </c>
      <c r="AY291" s="271" t="str">
        <f t="shared" si="168"/>
        <v/>
      </c>
      <c r="AZ291" s="258">
        <f t="shared" si="169"/>
        <v>3</v>
      </c>
      <c r="BA291" s="258">
        <f t="shared" si="170"/>
        <v>4</v>
      </c>
      <c r="BB291" s="258">
        <f t="shared" si="171"/>
        <v>0</v>
      </c>
      <c r="BC291" s="258">
        <f t="shared" si="172"/>
        <v>1</v>
      </c>
      <c r="BD291" s="258">
        <f t="shared" si="173"/>
        <v>4</v>
      </c>
      <c r="BE291" s="258">
        <f t="shared" si="174"/>
        <v>0</v>
      </c>
      <c r="BF291" s="258">
        <f t="shared" si="175"/>
        <v>1</v>
      </c>
      <c r="BG291" s="258">
        <f t="shared" si="176"/>
        <v>4</v>
      </c>
      <c r="BH291" s="258">
        <f t="shared" si="177"/>
        <v>0</v>
      </c>
      <c r="BI291" s="258">
        <f t="shared" si="178"/>
        <v>1</v>
      </c>
      <c r="BJ291" s="258">
        <f t="shared" si="179"/>
        <v>4</v>
      </c>
      <c r="BK291" s="258">
        <f t="shared" si="180"/>
        <v>0</v>
      </c>
      <c r="BL291" s="258">
        <f t="shared" si="181"/>
        <v>1</v>
      </c>
      <c r="BM291" s="258">
        <f t="shared" si="182"/>
        <v>4</v>
      </c>
      <c r="BN291" s="258">
        <f t="shared" si="183"/>
        <v>0</v>
      </c>
      <c r="BO291" s="258">
        <f t="shared" si="184"/>
        <v>1</v>
      </c>
      <c r="BP291" s="258">
        <f t="shared" si="185"/>
        <v>4</v>
      </c>
      <c r="BQ291" s="258">
        <f t="shared" si="186"/>
        <v>0</v>
      </c>
      <c r="BR291" s="258">
        <f t="shared" si="187"/>
        <v>1</v>
      </c>
      <c r="BS291" s="258">
        <f t="shared" si="188"/>
        <v>4</v>
      </c>
      <c r="BT291" s="258">
        <f t="shared" si="189"/>
        <v>0</v>
      </c>
      <c r="BU291" s="258">
        <f t="shared" si="190"/>
        <v>1</v>
      </c>
      <c r="BV291" s="258">
        <f t="shared" si="191"/>
        <v>4</v>
      </c>
      <c r="BW291" s="258">
        <f t="shared" si="192"/>
        <v>0</v>
      </c>
      <c r="BX291" s="258">
        <f t="shared" si="193"/>
        <v>1</v>
      </c>
      <c r="BY291" s="258">
        <f t="shared" si="194"/>
        <v>4</v>
      </c>
      <c r="BZ291" s="258">
        <f t="shared" si="195"/>
        <v>0</v>
      </c>
      <c r="CA291" s="258">
        <f t="shared" si="196"/>
        <v>1</v>
      </c>
      <c r="CB291" s="258">
        <f t="shared" si="197"/>
        <v>4</v>
      </c>
      <c r="CC291" s="258">
        <f t="shared" si="198"/>
        <v>0</v>
      </c>
      <c r="CD291" s="258">
        <f t="shared" si="199"/>
        <v>1</v>
      </c>
    </row>
    <row r="292" spans="1:82">
      <c r="A292" s="258" t="s">
        <v>4134</v>
      </c>
      <c r="B292" s="726"/>
      <c r="C292" s="259"/>
      <c r="D292" s="258" t="s">
        <v>4135</v>
      </c>
      <c r="E292" s="717"/>
      <c r="F292" s="258"/>
      <c r="G292" s="258">
        <v>284</v>
      </c>
      <c r="H292" s="743" t="s">
        <v>4136</v>
      </c>
      <c r="I292" s="744"/>
      <c r="J292" s="748" t="s">
        <v>4027</v>
      </c>
      <c r="K292" s="745" t="s">
        <v>3491</v>
      </c>
      <c r="L292" s="745" t="s">
        <v>3492</v>
      </c>
      <c r="M292" s="272">
        <v>1</v>
      </c>
      <c r="N292" s="508">
        <f t="shared" si="29"/>
        <v>5000.01</v>
      </c>
      <c r="O292" s="510">
        <f t="shared" si="139"/>
        <v>5000.01</v>
      </c>
      <c r="P292" s="260">
        <f t="shared" si="140"/>
        <v>951.72</v>
      </c>
      <c r="Q292" s="261">
        <f t="shared" si="141"/>
        <v>3840</v>
      </c>
      <c r="R292" s="261">
        <f t="shared" si="1"/>
        <v>0</v>
      </c>
      <c r="S292" s="262" t="s">
        <v>3838</v>
      </c>
      <c r="T292" s="262"/>
      <c r="U292" s="263">
        <f t="shared" si="142"/>
        <v>1.288</v>
      </c>
      <c r="V292" s="264">
        <f>IF(E292="SP",1,IF(D292="",ExtraMargeMateriaal,(1-VLOOKUP(D292,TabelAankoop[],4,FALSE))))</f>
        <v>0.92999999999999994</v>
      </c>
      <c r="W292" s="265">
        <f t="shared" si="143"/>
        <v>0.6885</v>
      </c>
      <c r="X292" s="266">
        <f t="shared" si="144"/>
        <v>1</v>
      </c>
      <c r="Y292" s="267">
        <f t="shared" si="145"/>
        <v>1.46</v>
      </c>
      <c r="Z292" s="267">
        <f t="shared" si="146"/>
        <v>1.1599999999999999</v>
      </c>
      <c r="AA292" s="268">
        <f t="shared" si="147"/>
        <v>5000.01</v>
      </c>
      <c r="AB292" s="456">
        <f t="shared" si="148"/>
        <v>885.1</v>
      </c>
      <c r="AC292" s="457">
        <f t="shared" si="149"/>
        <v>1140.01</v>
      </c>
      <c r="AD292" s="456">
        <f t="shared" si="150"/>
        <v>3860.01</v>
      </c>
      <c r="AE292" s="458">
        <f t="shared" si="151"/>
        <v>3840</v>
      </c>
      <c r="AF292" s="457">
        <f t="shared" si="152"/>
        <v>64</v>
      </c>
      <c r="AG292" s="456">
        <f t="shared" si="153"/>
        <v>0</v>
      </c>
      <c r="AH292" s="457">
        <f t="shared" si="154"/>
        <v>0</v>
      </c>
      <c r="AI292" s="268">
        <f t="shared" si="155"/>
        <v>885.09960000000001</v>
      </c>
      <c r="AJ292" s="269">
        <f t="shared" si="156"/>
        <v>1140.0082848</v>
      </c>
      <c r="AK292" s="270">
        <f t="shared" si="157"/>
        <v>3860.0064000000002</v>
      </c>
      <c r="AL292" s="415">
        <f t="shared" si="158"/>
        <v>0</v>
      </c>
      <c r="AM292" s="259" t="str">
        <f>IF(AP292="","",IFERROR(VLOOKUP(AP292,CODES!$A$3:$D$1348,4,FALSE),"X"))&amp;IF(AQ292="","",IFERROR(VLOOKUP(AQ292,CODES!$A$3:$D$1348,4,FALSE),"X"))&amp;IF(AR292="","",IFERROR(VLOOKUP(AR292,CODES!$A$3:$D$1348,4,FALSE),"X"))&amp;IF(AS292="","",IFERROR(VLOOKUP(AS292,CODES!$A$3:$D$1348,4,FALSE),"X"))&amp;IF(AT292="","",IFERROR(VLOOKUP(AT292,CODES!$A$3:$D$1348,4,FALSE),"X"))&amp;IF(AU292="","",IFERROR(VLOOKUP(AU292,CODES!$A$3:$D$1348,4,FALSE),"X"))&amp;IF(AV292="","",IFERROR(VLOOKUP(AV292,CODES!$A$3:$D$1348,4,FALSE),"X"))&amp;IF(AW292="","",IFERROR(VLOOKUP(AW292,CODES!$A$3:$D$1348,4,FALSE),"X"))&amp;IF(AX292="","",IFERROR(VLOOKUP(AX292,CODES!$A$3:$D$1348,4,FALSE),"X"))&amp;IF(AY292="","",IFERROR(VLOOKUP(AY292,CODES!$A$3:$D$1348,4,FALSE),"X"))</f>
        <v>1,210</v>
      </c>
      <c r="AN292" s="258">
        <f>SUM(IFERROR(VLOOKUP(AP292,CODES!$A$3:$D$1348,4,FALSE)*BC292,0),IFERROR(VLOOKUP(AQ292,CODES!$A$3:$D$1348,4,FALSE)*BF292,0),IFERROR(VLOOKUP(AR292,CODES!$A$3:$D$1348,4,FALSE)*BI292,0),IFERROR(VLOOKUP(AS292,CODES!$A$3:$D$1348,4,FALSE)*BL292,0),IFERROR(VLOOKUP(AT292,CODES!$A$3:$D$1348,4,FALSE)*BO292,0),IFERROR(VLOOKUP(AU292,CODES!$A$3:$D$1348,4,FALSE)*BR292,0),IFERROR(VLOOKUP(AV292,CODES!$A$3:$D$1348,4,FALSE)*BU292,0),IFERROR(VLOOKUP(AW292,CODES!$A$3:$D$1348,4,FALSE)*BX292,0),IFERROR(VLOOKUP(AX292,CODES!$A$3:$D$1348,4,FALSE)*CA292,0),IFERROR(VLOOKUP(AY292,CODES!$A$3:$D$1348,4,FALSE)*CD292,0))</f>
        <v>3840</v>
      </c>
      <c r="AO292" s="258">
        <f>SUM(IFERROR(VLOOKUP(AP292,CODES!$A$3:$D$1348,3,FALSE)*BC292,0),IFERROR(VLOOKUP(AQ292,CODES!$A$3:$D$1348,3,FALSE)*BF292,0),IFERROR(VLOOKUP(AR292,CODES!$A$3:$D$1348,3,FALSE)*BI292,0),IFERROR(VLOOKUP(AS292,CODES!$A$3:$D$1348,3,FALSE)*BL292,0),IFERROR(VLOOKUP(AT292,CODES!$A$3:$D$1348,3,FALSE)*BO292,0),IFERROR(VLOOKUP(AU292,CODES!$A$3:$D$1348,3,FALSE)*BR292,0),IFERROR(VLOOKUP(AV292,CODES!$A$3:$D$1348,3,FALSE)*BU292,0),IFERROR(VLOOKUP(AW292,CODES!$A$3:$D$1348,3,FALSE)*BX292,0),IFERROR(VLOOKUP(AX292,CODES!$A$3:$D$1348,3,FALSE)*CA292,0),IFERROR(VLOOKUP(AY292,CODES!$A$3:$D$1348,3,FALSE)*CD292,0))+B292</f>
        <v>951.72</v>
      </c>
      <c r="AP292" s="271" t="str">
        <f t="shared" si="159"/>
        <v>TGGF4</v>
      </c>
      <c r="AQ292" s="271" t="str">
        <f t="shared" si="160"/>
        <v>b20h</v>
      </c>
      <c r="AR292" s="271" t="str">
        <f t="shared" si="161"/>
        <v/>
      </c>
      <c r="AS292" s="271" t="str">
        <f t="shared" si="162"/>
        <v/>
      </c>
      <c r="AT292" s="271" t="str">
        <f t="shared" si="163"/>
        <v/>
      </c>
      <c r="AU292" s="271" t="str">
        <f t="shared" si="164"/>
        <v/>
      </c>
      <c r="AV292" s="271" t="str">
        <f t="shared" si="165"/>
        <v/>
      </c>
      <c r="AW292" s="271" t="str">
        <f t="shared" si="166"/>
        <v/>
      </c>
      <c r="AX292" s="271" t="str">
        <f t="shared" si="167"/>
        <v/>
      </c>
      <c r="AY292" s="271" t="str">
        <f t="shared" si="168"/>
        <v/>
      </c>
      <c r="AZ292" s="258">
        <f t="shared" si="169"/>
        <v>19</v>
      </c>
      <c r="BA292" s="258">
        <f t="shared" si="170"/>
        <v>11</v>
      </c>
      <c r="BB292" s="258">
        <f t="shared" si="171"/>
        <v>5</v>
      </c>
      <c r="BC292" s="258" t="str">
        <f t="shared" si="172"/>
        <v>1200</v>
      </c>
      <c r="BD292" s="258">
        <f t="shared" si="173"/>
        <v>20</v>
      </c>
      <c r="BE292" s="258">
        <f t="shared" si="174"/>
        <v>4</v>
      </c>
      <c r="BF292" s="258" t="str">
        <f t="shared" si="175"/>
        <v>240</v>
      </c>
      <c r="BG292" s="258">
        <f t="shared" si="176"/>
        <v>20</v>
      </c>
      <c r="BH292" s="258">
        <f t="shared" si="177"/>
        <v>0</v>
      </c>
      <c r="BI292" s="258">
        <f t="shared" si="178"/>
        <v>1</v>
      </c>
      <c r="BJ292" s="258">
        <f t="shared" si="179"/>
        <v>20</v>
      </c>
      <c r="BK292" s="258">
        <f t="shared" si="180"/>
        <v>0</v>
      </c>
      <c r="BL292" s="258">
        <f t="shared" si="181"/>
        <v>1</v>
      </c>
      <c r="BM292" s="258">
        <f t="shared" si="182"/>
        <v>20</v>
      </c>
      <c r="BN292" s="258">
        <f t="shared" si="183"/>
        <v>0</v>
      </c>
      <c r="BO292" s="258">
        <f t="shared" si="184"/>
        <v>1</v>
      </c>
      <c r="BP292" s="258">
        <f t="shared" si="185"/>
        <v>20</v>
      </c>
      <c r="BQ292" s="258">
        <f t="shared" si="186"/>
        <v>0</v>
      </c>
      <c r="BR292" s="258">
        <f t="shared" si="187"/>
        <v>1</v>
      </c>
      <c r="BS292" s="258">
        <f t="shared" si="188"/>
        <v>20</v>
      </c>
      <c r="BT292" s="258">
        <f t="shared" si="189"/>
        <v>0</v>
      </c>
      <c r="BU292" s="258">
        <f t="shared" si="190"/>
        <v>1</v>
      </c>
      <c r="BV292" s="258">
        <f t="shared" si="191"/>
        <v>20</v>
      </c>
      <c r="BW292" s="258">
        <f t="shared" si="192"/>
        <v>0</v>
      </c>
      <c r="BX292" s="258">
        <f t="shared" si="193"/>
        <v>1</v>
      </c>
      <c r="BY292" s="258">
        <f t="shared" si="194"/>
        <v>20</v>
      </c>
      <c r="BZ292" s="258">
        <f t="shared" si="195"/>
        <v>0</v>
      </c>
      <c r="CA292" s="258">
        <f t="shared" si="196"/>
        <v>1</v>
      </c>
      <c r="CB292" s="258">
        <f t="shared" si="197"/>
        <v>20</v>
      </c>
      <c r="CC292" s="258">
        <f t="shared" si="198"/>
        <v>0</v>
      </c>
      <c r="CD292" s="258">
        <f t="shared" si="199"/>
        <v>1</v>
      </c>
    </row>
    <row r="293" spans="1:82">
      <c r="A293" s="258"/>
      <c r="B293" s="726"/>
      <c r="C293" s="259"/>
      <c r="D293" s="258"/>
      <c r="E293" s="258"/>
      <c r="F293" s="258"/>
      <c r="G293" s="258">
        <v>285</v>
      </c>
      <c r="H293" s="743" t="s">
        <v>4137</v>
      </c>
      <c r="I293" s="744"/>
      <c r="J293" s="748" t="s">
        <v>4100</v>
      </c>
      <c r="K293" s="745"/>
      <c r="L293" s="745"/>
      <c r="M293" s="272"/>
      <c r="N293" s="508">
        <f t="shared" si="29"/>
        <v>0</v>
      </c>
      <c r="O293" s="510">
        <f t="shared" si="139"/>
        <v>0</v>
      </c>
      <c r="P293" s="260">
        <f t="shared" si="140"/>
        <v>0</v>
      </c>
      <c r="Q293" s="261">
        <f t="shared" si="141"/>
        <v>0</v>
      </c>
      <c r="R293" s="261">
        <f t="shared" si="1"/>
        <v>0</v>
      </c>
      <c r="S293" s="262" t="s">
        <v>3838</v>
      </c>
      <c r="T293" s="262"/>
      <c r="U293" s="263">
        <f t="shared" si="142"/>
        <v>1.288</v>
      </c>
      <c r="V293" s="264">
        <f>IF(E293="SP",1,IF(D293="",ExtraMargeMateriaal,(1-VLOOKUP(D293,TabelAankoop[],4,FALSE))))</f>
        <v>1</v>
      </c>
      <c r="W293" s="265">
        <f t="shared" si="143"/>
        <v>0.6885</v>
      </c>
      <c r="X293" s="266">
        <f t="shared" si="144"/>
        <v>1</v>
      </c>
      <c r="Y293" s="267">
        <f t="shared" si="145"/>
        <v>1.46</v>
      </c>
      <c r="Z293" s="267">
        <f t="shared" si="146"/>
        <v>1.1599999999999999</v>
      </c>
      <c r="AA293" s="268">
        <f t="shared" si="147"/>
        <v>0</v>
      </c>
      <c r="AB293" s="456">
        <f t="shared" si="148"/>
        <v>0</v>
      </c>
      <c r="AC293" s="457">
        <f t="shared" si="149"/>
        <v>0</v>
      </c>
      <c r="AD293" s="456">
        <f t="shared" si="150"/>
        <v>0</v>
      </c>
      <c r="AE293" s="458">
        <f t="shared" si="151"/>
        <v>0</v>
      </c>
      <c r="AF293" s="457">
        <f t="shared" si="152"/>
        <v>0</v>
      </c>
      <c r="AG293" s="456">
        <f t="shared" si="153"/>
        <v>0</v>
      </c>
      <c r="AH293" s="457">
        <f t="shared" si="154"/>
        <v>0</v>
      </c>
      <c r="AI293" s="268">
        <f t="shared" si="155"/>
        <v>0</v>
      </c>
      <c r="AJ293" s="269">
        <f t="shared" si="156"/>
        <v>0</v>
      </c>
      <c r="AK293" s="270">
        <f t="shared" si="157"/>
        <v>0</v>
      </c>
      <c r="AL293" s="415">
        <f t="shared" si="158"/>
        <v>0</v>
      </c>
      <c r="AM293" s="259" t="str">
        <f>IF(AP293="","",IFERROR(VLOOKUP(AP293,CODES!$A$3:$D$1348,4,FALSE),"X"))&amp;IF(AQ293="","",IFERROR(VLOOKUP(AQ293,CODES!$A$3:$D$1348,4,FALSE),"X"))&amp;IF(AR293="","",IFERROR(VLOOKUP(AR293,CODES!$A$3:$D$1348,4,FALSE),"X"))&amp;IF(AS293="","",IFERROR(VLOOKUP(AS293,CODES!$A$3:$D$1348,4,FALSE),"X"))&amp;IF(AT293="","",IFERROR(VLOOKUP(AT293,CODES!$A$3:$D$1348,4,FALSE),"X"))&amp;IF(AU293="","",IFERROR(VLOOKUP(AU293,CODES!$A$3:$D$1348,4,FALSE),"X"))&amp;IF(AV293="","",IFERROR(VLOOKUP(AV293,CODES!$A$3:$D$1348,4,FALSE),"X"))&amp;IF(AW293="","",IFERROR(VLOOKUP(AW293,CODES!$A$3:$D$1348,4,FALSE),"X"))&amp;IF(AX293="","",IFERROR(VLOOKUP(AX293,CODES!$A$3:$D$1348,4,FALSE),"X"))&amp;IF(AY293="","",IFERROR(VLOOKUP(AY293,CODES!$A$3:$D$1348,4,FALSE),"X"))</f>
        <v/>
      </c>
      <c r="AN293" s="258">
        <f>SUM(IFERROR(VLOOKUP(AP293,CODES!$A$3:$D$1348,4,FALSE)*BC293,0),IFERROR(VLOOKUP(AQ293,CODES!$A$3:$D$1348,4,FALSE)*BF293,0),IFERROR(VLOOKUP(AR293,CODES!$A$3:$D$1348,4,FALSE)*BI293,0),IFERROR(VLOOKUP(AS293,CODES!$A$3:$D$1348,4,FALSE)*BL293,0),IFERROR(VLOOKUP(AT293,CODES!$A$3:$D$1348,4,FALSE)*BO293,0),IFERROR(VLOOKUP(AU293,CODES!$A$3:$D$1348,4,FALSE)*BR293,0),IFERROR(VLOOKUP(AV293,CODES!$A$3:$D$1348,4,FALSE)*BU293,0),IFERROR(VLOOKUP(AW293,CODES!$A$3:$D$1348,4,FALSE)*BX293,0),IFERROR(VLOOKUP(AX293,CODES!$A$3:$D$1348,4,FALSE)*CA293,0),IFERROR(VLOOKUP(AY293,CODES!$A$3:$D$1348,4,FALSE)*CD293,0))</f>
        <v>0</v>
      </c>
      <c r="AO293" s="258">
        <f>SUM(IFERROR(VLOOKUP(AP293,CODES!$A$3:$D$1348,3,FALSE)*BC293,0),IFERROR(VLOOKUP(AQ293,CODES!$A$3:$D$1348,3,FALSE)*BF293,0),IFERROR(VLOOKUP(AR293,CODES!$A$3:$D$1348,3,FALSE)*BI293,0),IFERROR(VLOOKUP(AS293,CODES!$A$3:$D$1348,3,FALSE)*BL293,0),IFERROR(VLOOKUP(AT293,CODES!$A$3:$D$1348,3,FALSE)*BO293,0),IFERROR(VLOOKUP(AU293,CODES!$A$3:$D$1348,3,FALSE)*BR293,0),IFERROR(VLOOKUP(AV293,CODES!$A$3:$D$1348,3,FALSE)*BU293,0),IFERROR(VLOOKUP(AW293,CODES!$A$3:$D$1348,3,FALSE)*BX293,0),IFERROR(VLOOKUP(AX293,CODES!$A$3:$D$1348,3,FALSE)*CA293,0),IFERROR(VLOOKUP(AY293,CODES!$A$3:$D$1348,3,FALSE)*CD293,0))+B293</f>
        <v>0</v>
      </c>
      <c r="AP293" s="271" t="str">
        <f t="shared" si="159"/>
        <v/>
      </c>
      <c r="AQ293" s="271" t="str">
        <f t="shared" si="160"/>
        <v/>
      </c>
      <c r="AR293" s="271" t="str">
        <f t="shared" si="161"/>
        <v/>
      </c>
      <c r="AS293" s="271" t="str">
        <f t="shared" si="162"/>
        <v/>
      </c>
      <c r="AT293" s="271" t="str">
        <f t="shared" si="163"/>
        <v/>
      </c>
      <c r="AU293" s="271" t="str">
        <f t="shared" si="164"/>
        <v/>
      </c>
      <c r="AV293" s="271" t="str">
        <f t="shared" si="165"/>
        <v/>
      </c>
      <c r="AW293" s="271" t="str">
        <f t="shared" si="166"/>
        <v/>
      </c>
      <c r="AX293" s="271" t="str">
        <f t="shared" si="167"/>
        <v/>
      </c>
      <c r="AY293" s="271" t="str">
        <f t="shared" si="168"/>
        <v/>
      </c>
      <c r="AZ293" s="258">
        <f t="shared" si="169"/>
        <v>0</v>
      </c>
      <c r="BA293" s="258">
        <f t="shared" si="170"/>
        <v>1</v>
      </c>
      <c r="BB293" s="258">
        <f t="shared" si="171"/>
        <v>0</v>
      </c>
      <c r="BC293" s="258">
        <f t="shared" si="172"/>
        <v>1</v>
      </c>
      <c r="BD293" s="258">
        <f t="shared" si="173"/>
        <v>1</v>
      </c>
      <c r="BE293" s="258">
        <f t="shared" si="174"/>
        <v>0</v>
      </c>
      <c r="BF293" s="258">
        <f t="shared" si="175"/>
        <v>1</v>
      </c>
      <c r="BG293" s="258">
        <f t="shared" si="176"/>
        <v>1</v>
      </c>
      <c r="BH293" s="258">
        <f t="shared" si="177"/>
        <v>0</v>
      </c>
      <c r="BI293" s="258">
        <f t="shared" si="178"/>
        <v>1</v>
      </c>
      <c r="BJ293" s="258">
        <f t="shared" si="179"/>
        <v>1</v>
      </c>
      <c r="BK293" s="258">
        <f t="shared" si="180"/>
        <v>0</v>
      </c>
      <c r="BL293" s="258">
        <f t="shared" si="181"/>
        <v>1</v>
      </c>
      <c r="BM293" s="258">
        <f t="shared" si="182"/>
        <v>1</v>
      </c>
      <c r="BN293" s="258">
        <f t="shared" si="183"/>
        <v>0</v>
      </c>
      <c r="BO293" s="258">
        <f t="shared" si="184"/>
        <v>1</v>
      </c>
      <c r="BP293" s="258">
        <f t="shared" si="185"/>
        <v>1</v>
      </c>
      <c r="BQ293" s="258">
        <f t="shared" si="186"/>
        <v>0</v>
      </c>
      <c r="BR293" s="258">
        <f t="shared" si="187"/>
        <v>1</v>
      </c>
      <c r="BS293" s="258">
        <f t="shared" si="188"/>
        <v>1</v>
      </c>
      <c r="BT293" s="258">
        <f t="shared" si="189"/>
        <v>0</v>
      </c>
      <c r="BU293" s="258">
        <f t="shared" si="190"/>
        <v>1</v>
      </c>
      <c r="BV293" s="258">
        <f t="shared" si="191"/>
        <v>1</v>
      </c>
      <c r="BW293" s="258">
        <f t="shared" si="192"/>
        <v>0</v>
      </c>
      <c r="BX293" s="258">
        <f t="shared" si="193"/>
        <v>1</v>
      </c>
      <c r="BY293" s="258">
        <f t="shared" si="194"/>
        <v>1</v>
      </c>
      <c r="BZ293" s="258">
        <f t="shared" si="195"/>
        <v>0</v>
      </c>
      <c r="CA293" s="258">
        <f t="shared" si="196"/>
        <v>1</v>
      </c>
      <c r="CB293" s="258">
        <f t="shared" si="197"/>
        <v>1</v>
      </c>
      <c r="CC293" s="258">
        <f t="shared" si="198"/>
        <v>0</v>
      </c>
      <c r="CD293" s="258">
        <f t="shared" si="199"/>
        <v>1</v>
      </c>
    </row>
    <row r="294" spans="1:82">
      <c r="A294" s="258" t="s">
        <v>4138</v>
      </c>
      <c r="B294" s="726">
        <v>2800</v>
      </c>
      <c r="C294" s="259"/>
      <c r="D294" s="258" t="s">
        <v>4118</v>
      </c>
      <c r="E294" s="258"/>
      <c r="F294" s="258"/>
      <c r="G294" s="258">
        <v>286</v>
      </c>
      <c r="H294" s="743" t="s">
        <v>4139</v>
      </c>
      <c r="I294" s="744"/>
      <c r="J294" s="739" t="s">
        <v>4104</v>
      </c>
      <c r="K294" s="745" t="s">
        <v>3491</v>
      </c>
      <c r="L294" s="745" t="s">
        <v>3492</v>
      </c>
      <c r="M294" s="272">
        <v>1</v>
      </c>
      <c r="N294" s="508">
        <f t="shared" si="29"/>
        <v>3727.03</v>
      </c>
      <c r="O294" s="510">
        <f t="shared" si="139"/>
        <v>3727.03</v>
      </c>
      <c r="P294" s="260">
        <f t="shared" si="140"/>
        <v>2800</v>
      </c>
      <c r="Q294" s="261">
        <f t="shared" si="141"/>
        <v>120</v>
      </c>
      <c r="R294" s="261">
        <f t="shared" si="1"/>
        <v>0</v>
      </c>
      <c r="S294" s="262" t="s">
        <v>3838</v>
      </c>
      <c r="T294" s="262"/>
      <c r="U294" s="263">
        <f t="shared" si="142"/>
        <v>1.288</v>
      </c>
      <c r="V294" s="264">
        <f>IF(E294="SP",1,IF(D294="",ExtraMargeMateriaal,(1-VLOOKUP(D294,TabelAankoop[],4,FALSE))))</f>
        <v>1</v>
      </c>
      <c r="W294" s="265">
        <f t="shared" si="143"/>
        <v>0.6885</v>
      </c>
      <c r="X294" s="266">
        <f t="shared" si="144"/>
        <v>1</v>
      </c>
      <c r="Y294" s="267">
        <f t="shared" si="145"/>
        <v>1.46</v>
      </c>
      <c r="Z294" s="267">
        <f t="shared" si="146"/>
        <v>1.1599999999999999</v>
      </c>
      <c r="AA294" s="268">
        <f t="shared" si="147"/>
        <v>3727.03</v>
      </c>
      <c r="AB294" s="456">
        <f t="shared" si="148"/>
        <v>2800</v>
      </c>
      <c r="AC294" s="457">
        <f t="shared" si="149"/>
        <v>3606.4</v>
      </c>
      <c r="AD294" s="456">
        <f t="shared" si="150"/>
        <v>120.63</v>
      </c>
      <c r="AE294" s="458">
        <f t="shared" si="151"/>
        <v>120</v>
      </c>
      <c r="AF294" s="457">
        <f t="shared" si="152"/>
        <v>2</v>
      </c>
      <c r="AG294" s="456">
        <f t="shared" si="153"/>
        <v>0</v>
      </c>
      <c r="AH294" s="457">
        <f t="shared" si="154"/>
        <v>0</v>
      </c>
      <c r="AI294" s="268">
        <f t="shared" si="155"/>
        <v>2800</v>
      </c>
      <c r="AJ294" s="269">
        <f t="shared" si="156"/>
        <v>3606.4</v>
      </c>
      <c r="AK294" s="270">
        <f t="shared" si="157"/>
        <v>120.62520000000001</v>
      </c>
      <c r="AL294" s="415">
        <f t="shared" si="158"/>
        <v>0</v>
      </c>
      <c r="AM294" s="259" t="str">
        <f>IF(AP294="","",IFERROR(VLOOKUP(AP294,CODES!$A$3:$D$1348,4,FALSE),"X"))&amp;IF(AQ294="","",IFERROR(VLOOKUP(AQ294,CODES!$A$3:$D$1348,4,FALSE),"X"))&amp;IF(AR294="","",IFERROR(VLOOKUP(AR294,CODES!$A$3:$D$1348,4,FALSE),"X"))&amp;IF(AS294="","",IFERROR(VLOOKUP(AS294,CODES!$A$3:$D$1348,4,FALSE),"X"))&amp;IF(AT294="","",IFERROR(VLOOKUP(AT294,CODES!$A$3:$D$1348,4,FALSE),"X"))&amp;IF(AU294="","",IFERROR(VLOOKUP(AU294,CODES!$A$3:$D$1348,4,FALSE),"X"))&amp;IF(AV294="","",IFERROR(VLOOKUP(AV294,CODES!$A$3:$D$1348,4,FALSE),"X"))&amp;IF(AW294="","",IFERROR(VLOOKUP(AW294,CODES!$A$3:$D$1348,4,FALSE),"X"))&amp;IF(AX294="","",IFERROR(VLOOKUP(AX294,CODES!$A$3:$D$1348,4,FALSE),"X"))&amp;IF(AY294="","",IFERROR(VLOOKUP(AY294,CODES!$A$3:$D$1348,4,FALSE),"X"))</f>
        <v>120</v>
      </c>
      <c r="AN294" s="258">
        <f>SUM(IFERROR(VLOOKUP(AP294,CODES!$A$3:$D$1348,4,FALSE)*BC294,0),IFERROR(VLOOKUP(AQ294,CODES!$A$3:$D$1348,4,FALSE)*BF294,0),IFERROR(VLOOKUP(AR294,CODES!$A$3:$D$1348,4,FALSE)*BI294,0),IFERROR(VLOOKUP(AS294,CODES!$A$3:$D$1348,4,FALSE)*BL294,0),IFERROR(VLOOKUP(AT294,CODES!$A$3:$D$1348,4,FALSE)*BO294,0),IFERROR(VLOOKUP(AU294,CODES!$A$3:$D$1348,4,FALSE)*BR294,0),IFERROR(VLOOKUP(AV294,CODES!$A$3:$D$1348,4,FALSE)*BU294,0),IFERROR(VLOOKUP(AW294,CODES!$A$3:$D$1348,4,FALSE)*BX294,0),IFERROR(VLOOKUP(AX294,CODES!$A$3:$D$1348,4,FALSE)*CA294,0),IFERROR(VLOOKUP(AY294,CODES!$A$3:$D$1348,4,FALSE)*CD294,0))</f>
        <v>120</v>
      </c>
      <c r="AO294" s="258">
        <f>SUM(IFERROR(VLOOKUP(AP294,CODES!$A$3:$D$1348,3,FALSE)*BC294,0),IFERROR(VLOOKUP(AQ294,CODES!$A$3:$D$1348,3,FALSE)*BF294,0),IFERROR(VLOOKUP(AR294,CODES!$A$3:$D$1348,3,FALSE)*BI294,0),IFERROR(VLOOKUP(AS294,CODES!$A$3:$D$1348,3,FALSE)*BL294,0),IFERROR(VLOOKUP(AT294,CODES!$A$3:$D$1348,3,FALSE)*BO294,0),IFERROR(VLOOKUP(AU294,CODES!$A$3:$D$1348,3,FALSE)*BR294,0),IFERROR(VLOOKUP(AV294,CODES!$A$3:$D$1348,3,FALSE)*BU294,0),IFERROR(VLOOKUP(AW294,CODES!$A$3:$D$1348,3,FALSE)*BX294,0),IFERROR(VLOOKUP(AX294,CODES!$A$3:$D$1348,3,FALSE)*CA294,0),IFERROR(VLOOKUP(AY294,CODES!$A$3:$D$1348,3,FALSE)*CD294,0))+B294</f>
        <v>2800</v>
      </c>
      <c r="AP294" s="271" t="str">
        <f t="shared" si="159"/>
        <v>TOEI</v>
      </c>
      <c r="AQ294" s="271" t="str">
        <f t="shared" si="160"/>
        <v/>
      </c>
      <c r="AR294" s="271" t="str">
        <f t="shared" si="161"/>
        <v/>
      </c>
      <c r="AS294" s="271" t="str">
        <f t="shared" si="162"/>
        <v/>
      </c>
      <c r="AT294" s="271" t="str">
        <f t="shared" si="163"/>
        <v/>
      </c>
      <c r="AU294" s="271" t="str">
        <f t="shared" si="164"/>
        <v/>
      </c>
      <c r="AV294" s="271" t="str">
        <f t="shared" si="165"/>
        <v/>
      </c>
      <c r="AW294" s="271" t="str">
        <f t="shared" si="166"/>
        <v/>
      </c>
      <c r="AX294" s="271" t="str">
        <f t="shared" si="167"/>
        <v/>
      </c>
      <c r="AY294" s="271" t="str">
        <f t="shared" si="168"/>
        <v/>
      </c>
      <c r="AZ294" s="258">
        <f t="shared" si="169"/>
        <v>4</v>
      </c>
      <c r="BA294" s="258">
        <f t="shared" si="170"/>
        <v>5</v>
      </c>
      <c r="BB294" s="258">
        <f t="shared" si="171"/>
        <v>0</v>
      </c>
      <c r="BC294" s="258">
        <f t="shared" si="172"/>
        <v>1</v>
      </c>
      <c r="BD294" s="258">
        <f t="shared" si="173"/>
        <v>5</v>
      </c>
      <c r="BE294" s="258">
        <f t="shared" si="174"/>
        <v>0</v>
      </c>
      <c r="BF294" s="258">
        <f t="shared" si="175"/>
        <v>1</v>
      </c>
      <c r="BG294" s="258">
        <f t="shared" si="176"/>
        <v>5</v>
      </c>
      <c r="BH294" s="258">
        <f t="shared" si="177"/>
        <v>0</v>
      </c>
      <c r="BI294" s="258">
        <f t="shared" si="178"/>
        <v>1</v>
      </c>
      <c r="BJ294" s="258">
        <f t="shared" si="179"/>
        <v>5</v>
      </c>
      <c r="BK294" s="258">
        <f t="shared" si="180"/>
        <v>0</v>
      </c>
      <c r="BL294" s="258">
        <f t="shared" si="181"/>
        <v>1</v>
      </c>
      <c r="BM294" s="258">
        <f t="shared" si="182"/>
        <v>5</v>
      </c>
      <c r="BN294" s="258">
        <f t="shared" si="183"/>
        <v>0</v>
      </c>
      <c r="BO294" s="258">
        <f t="shared" si="184"/>
        <v>1</v>
      </c>
      <c r="BP294" s="258">
        <f t="shared" si="185"/>
        <v>5</v>
      </c>
      <c r="BQ294" s="258">
        <f t="shared" si="186"/>
        <v>0</v>
      </c>
      <c r="BR294" s="258">
        <f t="shared" si="187"/>
        <v>1</v>
      </c>
      <c r="BS294" s="258">
        <f t="shared" si="188"/>
        <v>5</v>
      </c>
      <c r="BT294" s="258">
        <f t="shared" si="189"/>
        <v>0</v>
      </c>
      <c r="BU294" s="258">
        <f t="shared" si="190"/>
        <v>1</v>
      </c>
      <c r="BV294" s="258">
        <f t="shared" si="191"/>
        <v>5</v>
      </c>
      <c r="BW294" s="258">
        <f t="shared" si="192"/>
        <v>0</v>
      </c>
      <c r="BX294" s="258">
        <f t="shared" si="193"/>
        <v>1</v>
      </c>
      <c r="BY294" s="258">
        <f t="shared" si="194"/>
        <v>5</v>
      </c>
      <c r="BZ294" s="258">
        <f t="shared" si="195"/>
        <v>0</v>
      </c>
      <c r="CA294" s="258">
        <f t="shared" si="196"/>
        <v>1</v>
      </c>
      <c r="CB294" s="258">
        <f t="shared" si="197"/>
        <v>5</v>
      </c>
      <c r="CC294" s="258">
        <f t="shared" si="198"/>
        <v>0</v>
      </c>
      <c r="CD294" s="258">
        <f t="shared" si="199"/>
        <v>1</v>
      </c>
    </row>
    <row r="295" spans="1:82">
      <c r="A295" s="258"/>
      <c r="B295" s="258"/>
      <c r="C295" s="259"/>
      <c r="D295" s="258"/>
      <c r="E295" s="258"/>
      <c r="F295" s="258"/>
      <c r="G295" s="258">
        <v>287</v>
      </c>
      <c r="H295" s="743" t="s">
        <v>3721</v>
      </c>
      <c r="I295" s="744"/>
      <c r="J295" s="739" t="s">
        <v>4140</v>
      </c>
      <c r="K295" s="745"/>
      <c r="L295" s="745"/>
      <c r="M295" s="272"/>
      <c r="N295" s="508">
        <f t="shared" si="29"/>
        <v>0</v>
      </c>
      <c r="O295" s="510">
        <f t="shared" si="139"/>
        <v>0</v>
      </c>
      <c r="P295" s="260">
        <f t="shared" si="140"/>
        <v>0</v>
      </c>
      <c r="Q295" s="261">
        <f t="shared" si="141"/>
        <v>0</v>
      </c>
      <c r="R295" s="261">
        <f t="shared" si="1"/>
        <v>0</v>
      </c>
      <c r="S295" s="262"/>
      <c r="T295" s="262"/>
      <c r="U295" s="263">
        <f t="shared" si="142"/>
        <v>1.288</v>
      </c>
      <c r="V295" s="264">
        <f>IF(E295="SP",1,IF(D295="",ExtraMargeMateriaal,(1-VLOOKUP(D295,TabelAankoop[],4,FALSE))))</f>
        <v>1</v>
      </c>
      <c r="W295" s="265">
        <f t="shared" si="143"/>
        <v>0.6885</v>
      </c>
      <c r="X295" s="266">
        <f t="shared" si="144"/>
        <v>1</v>
      </c>
      <c r="Y295" s="267">
        <f t="shared" si="145"/>
        <v>1.46</v>
      </c>
      <c r="Z295" s="267">
        <f t="shared" si="146"/>
        <v>1.1599999999999999</v>
      </c>
      <c r="AA295" s="268">
        <f t="shared" si="147"/>
        <v>0</v>
      </c>
      <c r="AB295" s="456">
        <f t="shared" si="148"/>
        <v>0</v>
      </c>
      <c r="AC295" s="457">
        <f t="shared" si="149"/>
        <v>0</v>
      </c>
      <c r="AD295" s="456">
        <f t="shared" si="150"/>
        <v>0</v>
      </c>
      <c r="AE295" s="458">
        <f t="shared" si="151"/>
        <v>0</v>
      </c>
      <c r="AF295" s="457">
        <f t="shared" si="152"/>
        <v>0</v>
      </c>
      <c r="AG295" s="456">
        <f t="shared" si="153"/>
        <v>0</v>
      </c>
      <c r="AH295" s="457">
        <f t="shared" si="154"/>
        <v>0</v>
      </c>
      <c r="AI295" s="268">
        <f t="shared" si="155"/>
        <v>0</v>
      </c>
      <c r="AJ295" s="269">
        <f t="shared" si="156"/>
        <v>0</v>
      </c>
      <c r="AK295" s="270">
        <f t="shared" si="157"/>
        <v>0</v>
      </c>
      <c r="AL295" s="415">
        <f t="shared" si="158"/>
        <v>0</v>
      </c>
      <c r="AM295" s="259" t="str">
        <f>IF(AP295="","",IFERROR(VLOOKUP(AP295,CODES!$A$3:$D$1348,4,FALSE),"X"))&amp;IF(AQ295="","",IFERROR(VLOOKUP(AQ295,CODES!$A$3:$D$1348,4,FALSE),"X"))&amp;IF(AR295="","",IFERROR(VLOOKUP(AR295,CODES!$A$3:$D$1348,4,FALSE),"X"))&amp;IF(AS295="","",IFERROR(VLOOKUP(AS295,CODES!$A$3:$D$1348,4,FALSE),"X"))&amp;IF(AT295="","",IFERROR(VLOOKUP(AT295,CODES!$A$3:$D$1348,4,FALSE),"X"))&amp;IF(AU295="","",IFERROR(VLOOKUP(AU295,CODES!$A$3:$D$1348,4,FALSE),"X"))&amp;IF(AV295="","",IFERROR(VLOOKUP(AV295,CODES!$A$3:$D$1348,4,FALSE),"X"))&amp;IF(AW295="","",IFERROR(VLOOKUP(AW295,CODES!$A$3:$D$1348,4,FALSE),"X"))&amp;IF(AX295="","",IFERROR(VLOOKUP(AX295,CODES!$A$3:$D$1348,4,FALSE),"X"))&amp;IF(AY295="","",IFERROR(VLOOKUP(AY295,CODES!$A$3:$D$1348,4,FALSE),"X"))</f>
        <v/>
      </c>
      <c r="AN295" s="258">
        <f>SUM(IFERROR(VLOOKUP(AP295,CODES!$A$3:$D$1348,4,FALSE)*BC295,0),IFERROR(VLOOKUP(AQ295,CODES!$A$3:$D$1348,4,FALSE)*BF295,0),IFERROR(VLOOKUP(AR295,CODES!$A$3:$D$1348,4,FALSE)*BI295,0),IFERROR(VLOOKUP(AS295,CODES!$A$3:$D$1348,4,FALSE)*BL295,0),IFERROR(VLOOKUP(AT295,CODES!$A$3:$D$1348,4,FALSE)*BO295,0),IFERROR(VLOOKUP(AU295,CODES!$A$3:$D$1348,4,FALSE)*BR295,0),IFERROR(VLOOKUP(AV295,CODES!$A$3:$D$1348,4,FALSE)*BU295,0),IFERROR(VLOOKUP(AW295,CODES!$A$3:$D$1348,4,FALSE)*BX295,0),IFERROR(VLOOKUP(AX295,CODES!$A$3:$D$1348,4,FALSE)*CA295,0),IFERROR(VLOOKUP(AY295,CODES!$A$3:$D$1348,4,FALSE)*CD295,0))</f>
        <v>0</v>
      </c>
      <c r="AO295" s="258">
        <f>SUM(IFERROR(VLOOKUP(AP295,CODES!$A$3:$D$1348,3,FALSE)*BC295,0),IFERROR(VLOOKUP(AQ295,CODES!$A$3:$D$1348,3,FALSE)*BF295,0),IFERROR(VLOOKUP(AR295,CODES!$A$3:$D$1348,3,FALSE)*BI295,0),IFERROR(VLOOKUP(AS295,CODES!$A$3:$D$1348,3,FALSE)*BL295,0),IFERROR(VLOOKUP(AT295,CODES!$A$3:$D$1348,3,FALSE)*BO295,0),IFERROR(VLOOKUP(AU295,CODES!$A$3:$D$1348,3,FALSE)*BR295,0),IFERROR(VLOOKUP(AV295,CODES!$A$3:$D$1348,3,FALSE)*BU295,0),IFERROR(VLOOKUP(AW295,CODES!$A$3:$D$1348,3,FALSE)*BX295,0),IFERROR(VLOOKUP(AX295,CODES!$A$3:$D$1348,3,FALSE)*CA295,0),IFERROR(VLOOKUP(AY295,CODES!$A$3:$D$1348,3,FALSE)*CD295,0))+B295</f>
        <v>0</v>
      </c>
      <c r="AP295" s="271" t="str">
        <f t="shared" si="159"/>
        <v/>
      </c>
      <c r="AQ295" s="271" t="str">
        <f t="shared" si="160"/>
        <v/>
      </c>
      <c r="AR295" s="271" t="str">
        <f t="shared" si="161"/>
        <v/>
      </c>
      <c r="AS295" s="271" t="str">
        <f t="shared" si="162"/>
        <v/>
      </c>
      <c r="AT295" s="271" t="str">
        <f t="shared" si="163"/>
        <v/>
      </c>
      <c r="AU295" s="271" t="str">
        <f t="shared" si="164"/>
        <v/>
      </c>
      <c r="AV295" s="271" t="str">
        <f t="shared" si="165"/>
        <v/>
      </c>
      <c r="AW295" s="271" t="str">
        <f t="shared" si="166"/>
        <v/>
      </c>
      <c r="AX295" s="271" t="str">
        <f t="shared" si="167"/>
        <v/>
      </c>
      <c r="AY295" s="271" t="str">
        <f t="shared" si="168"/>
        <v/>
      </c>
      <c r="AZ295" s="258">
        <f t="shared" si="169"/>
        <v>0</v>
      </c>
      <c r="BA295" s="258">
        <f t="shared" si="170"/>
        <v>1</v>
      </c>
      <c r="BB295" s="258">
        <f t="shared" si="171"/>
        <v>0</v>
      </c>
      <c r="BC295" s="258">
        <f t="shared" si="172"/>
        <v>1</v>
      </c>
      <c r="BD295" s="258">
        <f t="shared" si="173"/>
        <v>1</v>
      </c>
      <c r="BE295" s="258">
        <f t="shared" si="174"/>
        <v>0</v>
      </c>
      <c r="BF295" s="258">
        <f t="shared" si="175"/>
        <v>1</v>
      </c>
      <c r="BG295" s="258">
        <f t="shared" si="176"/>
        <v>1</v>
      </c>
      <c r="BH295" s="258">
        <f t="shared" si="177"/>
        <v>0</v>
      </c>
      <c r="BI295" s="258">
        <f t="shared" si="178"/>
        <v>1</v>
      </c>
      <c r="BJ295" s="258">
        <f t="shared" si="179"/>
        <v>1</v>
      </c>
      <c r="BK295" s="258">
        <f t="shared" si="180"/>
        <v>0</v>
      </c>
      <c r="BL295" s="258">
        <f t="shared" si="181"/>
        <v>1</v>
      </c>
      <c r="BM295" s="258">
        <f t="shared" si="182"/>
        <v>1</v>
      </c>
      <c r="BN295" s="258">
        <f t="shared" si="183"/>
        <v>0</v>
      </c>
      <c r="BO295" s="258">
        <f t="shared" si="184"/>
        <v>1</v>
      </c>
      <c r="BP295" s="258">
        <f t="shared" si="185"/>
        <v>1</v>
      </c>
      <c r="BQ295" s="258">
        <f t="shared" si="186"/>
        <v>0</v>
      </c>
      <c r="BR295" s="258">
        <f t="shared" si="187"/>
        <v>1</v>
      </c>
      <c r="BS295" s="258">
        <f t="shared" si="188"/>
        <v>1</v>
      </c>
      <c r="BT295" s="258">
        <f t="shared" si="189"/>
        <v>0</v>
      </c>
      <c r="BU295" s="258">
        <f t="shared" si="190"/>
        <v>1</v>
      </c>
      <c r="BV295" s="258">
        <f t="shared" si="191"/>
        <v>1</v>
      </c>
      <c r="BW295" s="258">
        <f t="shared" si="192"/>
        <v>0</v>
      </c>
      <c r="BX295" s="258">
        <f t="shared" si="193"/>
        <v>1</v>
      </c>
      <c r="BY295" s="258">
        <f t="shared" si="194"/>
        <v>1</v>
      </c>
      <c r="BZ295" s="258">
        <f t="shared" si="195"/>
        <v>0</v>
      </c>
      <c r="CA295" s="258">
        <f t="shared" si="196"/>
        <v>1</v>
      </c>
      <c r="CB295" s="258">
        <f t="shared" si="197"/>
        <v>1</v>
      </c>
      <c r="CC295" s="258">
        <f t="shared" si="198"/>
        <v>0</v>
      </c>
      <c r="CD295" s="258">
        <f t="shared" si="199"/>
        <v>1</v>
      </c>
    </row>
    <row r="296" spans="1:82">
      <c r="A296" s="258"/>
      <c r="B296" s="258"/>
      <c r="C296" s="259"/>
      <c r="D296" s="258"/>
      <c r="E296" s="258" t="s">
        <v>3484</v>
      </c>
      <c r="F296" s="258"/>
      <c r="G296" s="258">
        <v>288</v>
      </c>
      <c r="H296" s="743" t="s">
        <v>4141</v>
      </c>
      <c r="I296" s="744"/>
      <c r="J296" s="739" t="s">
        <v>4142</v>
      </c>
      <c r="K296" s="745"/>
      <c r="L296" s="745"/>
      <c r="M296" s="272"/>
      <c r="N296" s="508">
        <f t="shared" si="29"/>
        <v>0</v>
      </c>
      <c r="O296" s="510">
        <f t="shared" si="139"/>
        <v>0</v>
      </c>
      <c r="P296" s="260">
        <f t="shared" si="140"/>
        <v>0</v>
      </c>
      <c r="Q296" s="261">
        <f t="shared" si="141"/>
        <v>0</v>
      </c>
      <c r="R296" s="261">
        <f t="shared" si="1"/>
        <v>0</v>
      </c>
      <c r="S296" s="262"/>
      <c r="T296" s="262"/>
      <c r="U296" s="263">
        <f t="shared" si="142"/>
        <v>1.288</v>
      </c>
      <c r="V296" s="264">
        <f>IF(E296="SP",1,IF(D296="",ExtraMargeMateriaal,(1-VLOOKUP(D296,TabelAankoop[],4,FALSE))))</f>
        <v>1</v>
      </c>
      <c r="W296" s="265">
        <f t="shared" si="143"/>
        <v>0.6885</v>
      </c>
      <c r="X296" s="266">
        <f t="shared" si="144"/>
        <v>1</v>
      </c>
      <c r="Y296" s="267">
        <f t="shared" si="145"/>
        <v>1.46</v>
      </c>
      <c r="Z296" s="267">
        <f t="shared" si="146"/>
        <v>1.1599999999999999</v>
      </c>
      <c r="AA296" s="268">
        <f t="shared" si="147"/>
        <v>0</v>
      </c>
      <c r="AB296" s="456">
        <f t="shared" si="148"/>
        <v>0</v>
      </c>
      <c r="AC296" s="457">
        <f t="shared" si="149"/>
        <v>0</v>
      </c>
      <c r="AD296" s="456">
        <f t="shared" si="150"/>
        <v>0</v>
      </c>
      <c r="AE296" s="458">
        <f t="shared" si="151"/>
        <v>0</v>
      </c>
      <c r="AF296" s="457">
        <f t="shared" si="152"/>
        <v>0</v>
      </c>
      <c r="AG296" s="456">
        <f t="shared" si="153"/>
        <v>0</v>
      </c>
      <c r="AH296" s="457">
        <f t="shared" si="154"/>
        <v>0</v>
      </c>
      <c r="AI296" s="268">
        <f t="shared" si="155"/>
        <v>0</v>
      </c>
      <c r="AJ296" s="269">
        <f t="shared" si="156"/>
        <v>0</v>
      </c>
      <c r="AK296" s="270">
        <f t="shared" si="157"/>
        <v>0</v>
      </c>
      <c r="AL296" s="415">
        <f t="shared" si="158"/>
        <v>0</v>
      </c>
      <c r="AM296" s="259" t="str">
        <f>IF(AP296="","",IFERROR(VLOOKUP(AP296,CODES!$A$3:$D$1348,4,FALSE),"X"))&amp;IF(AQ296="","",IFERROR(VLOOKUP(AQ296,CODES!$A$3:$D$1348,4,FALSE),"X"))&amp;IF(AR296="","",IFERROR(VLOOKUP(AR296,CODES!$A$3:$D$1348,4,FALSE),"X"))&amp;IF(AS296="","",IFERROR(VLOOKUP(AS296,CODES!$A$3:$D$1348,4,FALSE),"X"))&amp;IF(AT296="","",IFERROR(VLOOKUP(AT296,CODES!$A$3:$D$1348,4,FALSE),"X"))&amp;IF(AU296="","",IFERROR(VLOOKUP(AU296,CODES!$A$3:$D$1348,4,FALSE),"X"))&amp;IF(AV296="","",IFERROR(VLOOKUP(AV296,CODES!$A$3:$D$1348,4,FALSE),"X"))&amp;IF(AW296="","",IFERROR(VLOOKUP(AW296,CODES!$A$3:$D$1348,4,FALSE),"X"))&amp;IF(AX296="","",IFERROR(VLOOKUP(AX296,CODES!$A$3:$D$1348,4,FALSE),"X"))&amp;IF(AY296="","",IFERROR(VLOOKUP(AY296,CODES!$A$3:$D$1348,4,FALSE),"X"))</f>
        <v/>
      </c>
      <c r="AN296" s="258">
        <f>SUM(IFERROR(VLOOKUP(AP296,CODES!$A$3:$D$1348,4,FALSE)*BC296,0),IFERROR(VLOOKUP(AQ296,CODES!$A$3:$D$1348,4,FALSE)*BF296,0),IFERROR(VLOOKUP(AR296,CODES!$A$3:$D$1348,4,FALSE)*BI296,0),IFERROR(VLOOKUP(AS296,CODES!$A$3:$D$1348,4,FALSE)*BL296,0),IFERROR(VLOOKUP(AT296,CODES!$A$3:$D$1348,4,FALSE)*BO296,0),IFERROR(VLOOKUP(AU296,CODES!$A$3:$D$1348,4,FALSE)*BR296,0),IFERROR(VLOOKUP(AV296,CODES!$A$3:$D$1348,4,FALSE)*BU296,0),IFERROR(VLOOKUP(AW296,CODES!$A$3:$D$1348,4,FALSE)*BX296,0),IFERROR(VLOOKUP(AX296,CODES!$A$3:$D$1348,4,FALSE)*CA296,0),IFERROR(VLOOKUP(AY296,CODES!$A$3:$D$1348,4,FALSE)*CD296,0))</f>
        <v>0</v>
      </c>
      <c r="AO296" s="258">
        <f>SUM(IFERROR(VLOOKUP(AP296,CODES!$A$3:$D$1348,3,FALSE)*BC296,0),IFERROR(VLOOKUP(AQ296,CODES!$A$3:$D$1348,3,FALSE)*BF296,0),IFERROR(VLOOKUP(AR296,CODES!$A$3:$D$1348,3,FALSE)*BI296,0),IFERROR(VLOOKUP(AS296,CODES!$A$3:$D$1348,3,FALSE)*BL296,0),IFERROR(VLOOKUP(AT296,CODES!$A$3:$D$1348,3,FALSE)*BO296,0),IFERROR(VLOOKUP(AU296,CODES!$A$3:$D$1348,3,FALSE)*BR296,0),IFERROR(VLOOKUP(AV296,CODES!$A$3:$D$1348,3,FALSE)*BU296,0),IFERROR(VLOOKUP(AW296,CODES!$A$3:$D$1348,3,FALSE)*BX296,0),IFERROR(VLOOKUP(AX296,CODES!$A$3:$D$1348,3,FALSE)*CA296,0),IFERROR(VLOOKUP(AY296,CODES!$A$3:$D$1348,3,FALSE)*CD296,0))+B296</f>
        <v>0</v>
      </c>
      <c r="AP296" s="271" t="str">
        <f t="shared" si="159"/>
        <v/>
      </c>
      <c r="AQ296" s="271" t="str">
        <f t="shared" si="160"/>
        <v/>
      </c>
      <c r="AR296" s="271" t="str">
        <f t="shared" si="161"/>
        <v/>
      </c>
      <c r="AS296" s="271" t="str">
        <f t="shared" si="162"/>
        <v/>
      </c>
      <c r="AT296" s="271" t="str">
        <f t="shared" si="163"/>
        <v/>
      </c>
      <c r="AU296" s="271" t="str">
        <f t="shared" si="164"/>
        <v/>
      </c>
      <c r="AV296" s="271" t="str">
        <f t="shared" si="165"/>
        <v/>
      </c>
      <c r="AW296" s="271" t="str">
        <f t="shared" si="166"/>
        <v/>
      </c>
      <c r="AX296" s="271" t="str">
        <f t="shared" si="167"/>
        <v/>
      </c>
      <c r="AY296" s="271" t="str">
        <f t="shared" si="168"/>
        <v/>
      </c>
      <c r="AZ296" s="258">
        <f t="shared" si="169"/>
        <v>0</v>
      </c>
      <c r="BA296" s="258">
        <f t="shared" si="170"/>
        <v>1</v>
      </c>
      <c r="BB296" s="258">
        <f t="shared" si="171"/>
        <v>0</v>
      </c>
      <c r="BC296" s="258">
        <f t="shared" si="172"/>
        <v>1</v>
      </c>
      <c r="BD296" s="258">
        <f t="shared" si="173"/>
        <v>1</v>
      </c>
      <c r="BE296" s="258">
        <f t="shared" si="174"/>
        <v>0</v>
      </c>
      <c r="BF296" s="258">
        <f t="shared" si="175"/>
        <v>1</v>
      </c>
      <c r="BG296" s="258">
        <f t="shared" si="176"/>
        <v>1</v>
      </c>
      <c r="BH296" s="258">
        <f t="shared" si="177"/>
        <v>0</v>
      </c>
      <c r="BI296" s="258">
        <f t="shared" si="178"/>
        <v>1</v>
      </c>
      <c r="BJ296" s="258">
        <f t="shared" si="179"/>
        <v>1</v>
      </c>
      <c r="BK296" s="258">
        <f t="shared" si="180"/>
        <v>0</v>
      </c>
      <c r="BL296" s="258">
        <f t="shared" si="181"/>
        <v>1</v>
      </c>
      <c r="BM296" s="258">
        <f t="shared" si="182"/>
        <v>1</v>
      </c>
      <c r="BN296" s="258">
        <f t="shared" si="183"/>
        <v>0</v>
      </c>
      <c r="BO296" s="258">
        <f t="shared" si="184"/>
        <v>1</v>
      </c>
      <c r="BP296" s="258">
        <f t="shared" si="185"/>
        <v>1</v>
      </c>
      <c r="BQ296" s="258">
        <f t="shared" si="186"/>
        <v>0</v>
      </c>
      <c r="BR296" s="258">
        <f t="shared" si="187"/>
        <v>1</v>
      </c>
      <c r="BS296" s="258">
        <f t="shared" si="188"/>
        <v>1</v>
      </c>
      <c r="BT296" s="258">
        <f t="shared" si="189"/>
        <v>0</v>
      </c>
      <c r="BU296" s="258">
        <f t="shared" si="190"/>
        <v>1</v>
      </c>
      <c r="BV296" s="258">
        <f t="shared" si="191"/>
        <v>1</v>
      </c>
      <c r="BW296" s="258">
        <f t="shared" si="192"/>
        <v>0</v>
      </c>
      <c r="BX296" s="258">
        <f t="shared" si="193"/>
        <v>1</v>
      </c>
      <c r="BY296" s="258">
        <f t="shared" si="194"/>
        <v>1</v>
      </c>
      <c r="BZ296" s="258">
        <f t="shared" si="195"/>
        <v>0</v>
      </c>
      <c r="CA296" s="258">
        <f t="shared" si="196"/>
        <v>1</v>
      </c>
      <c r="CB296" s="258">
        <f t="shared" si="197"/>
        <v>1</v>
      </c>
      <c r="CC296" s="258">
        <f t="shared" si="198"/>
        <v>0</v>
      </c>
      <c r="CD296" s="258">
        <f t="shared" si="199"/>
        <v>1</v>
      </c>
    </row>
    <row r="297" spans="1:82">
      <c r="A297" s="258"/>
      <c r="B297" s="258"/>
      <c r="C297" s="259"/>
      <c r="D297" s="258"/>
      <c r="E297" s="258"/>
      <c r="F297" s="258"/>
      <c r="G297" s="258">
        <v>289</v>
      </c>
      <c r="H297" s="743" t="s">
        <v>4143</v>
      </c>
      <c r="I297" s="744"/>
      <c r="J297" s="739" t="s">
        <v>4144</v>
      </c>
      <c r="K297" s="745"/>
      <c r="L297" s="745"/>
      <c r="M297" s="272"/>
      <c r="N297" s="508">
        <f t="shared" si="29"/>
        <v>0</v>
      </c>
      <c r="O297" s="510">
        <f t="shared" si="139"/>
        <v>0</v>
      </c>
      <c r="P297" s="260">
        <f t="shared" si="140"/>
        <v>0</v>
      </c>
      <c r="Q297" s="261">
        <f t="shared" si="141"/>
        <v>0</v>
      </c>
      <c r="R297" s="261">
        <f t="shared" si="1"/>
        <v>0</v>
      </c>
      <c r="S297" s="262" t="s">
        <v>4145</v>
      </c>
      <c r="T297" s="262"/>
      <c r="U297" s="263">
        <f t="shared" si="142"/>
        <v>1.288</v>
      </c>
      <c r="V297" s="264">
        <f>IF(E297="SP",1,IF(D297="",ExtraMargeMateriaal,(1-VLOOKUP(D297,TabelAankoop[],4,FALSE))))</f>
        <v>1</v>
      </c>
      <c r="W297" s="265">
        <f t="shared" si="143"/>
        <v>0.6885</v>
      </c>
      <c r="X297" s="266">
        <f t="shared" si="144"/>
        <v>1</v>
      </c>
      <c r="Y297" s="267">
        <f t="shared" si="145"/>
        <v>1.46</v>
      </c>
      <c r="Z297" s="267">
        <f t="shared" si="146"/>
        <v>1.1599999999999999</v>
      </c>
      <c r="AA297" s="268">
        <f t="shared" si="147"/>
        <v>0</v>
      </c>
      <c r="AB297" s="456">
        <f t="shared" si="148"/>
        <v>0</v>
      </c>
      <c r="AC297" s="457">
        <f t="shared" si="149"/>
        <v>0</v>
      </c>
      <c r="AD297" s="456">
        <f t="shared" si="150"/>
        <v>0</v>
      </c>
      <c r="AE297" s="458">
        <f t="shared" si="151"/>
        <v>0</v>
      </c>
      <c r="AF297" s="457">
        <f t="shared" si="152"/>
        <v>0</v>
      </c>
      <c r="AG297" s="456">
        <f t="shared" si="153"/>
        <v>0</v>
      </c>
      <c r="AH297" s="457">
        <f t="shared" si="154"/>
        <v>0</v>
      </c>
      <c r="AI297" s="268">
        <f t="shared" si="155"/>
        <v>0</v>
      </c>
      <c r="AJ297" s="269">
        <f t="shared" si="156"/>
        <v>0</v>
      </c>
      <c r="AK297" s="270">
        <f t="shared" si="157"/>
        <v>0</v>
      </c>
      <c r="AL297" s="415">
        <f t="shared" si="158"/>
        <v>0</v>
      </c>
      <c r="AM297" s="259" t="str">
        <f>IF(AP297="","",IFERROR(VLOOKUP(AP297,CODES!$A$3:$D$1348,4,FALSE),"X"))&amp;IF(AQ297="","",IFERROR(VLOOKUP(AQ297,CODES!$A$3:$D$1348,4,FALSE),"X"))&amp;IF(AR297="","",IFERROR(VLOOKUP(AR297,CODES!$A$3:$D$1348,4,FALSE),"X"))&amp;IF(AS297="","",IFERROR(VLOOKUP(AS297,CODES!$A$3:$D$1348,4,FALSE),"X"))&amp;IF(AT297="","",IFERROR(VLOOKUP(AT297,CODES!$A$3:$D$1348,4,FALSE),"X"))&amp;IF(AU297="","",IFERROR(VLOOKUP(AU297,CODES!$A$3:$D$1348,4,FALSE),"X"))&amp;IF(AV297="","",IFERROR(VLOOKUP(AV297,CODES!$A$3:$D$1348,4,FALSE),"X"))&amp;IF(AW297="","",IFERROR(VLOOKUP(AW297,CODES!$A$3:$D$1348,4,FALSE),"X"))&amp;IF(AX297="","",IFERROR(VLOOKUP(AX297,CODES!$A$3:$D$1348,4,FALSE),"X"))&amp;IF(AY297="","",IFERROR(VLOOKUP(AY297,CODES!$A$3:$D$1348,4,FALSE),"X"))</f>
        <v/>
      </c>
      <c r="AN297" s="258">
        <f>SUM(IFERROR(VLOOKUP(AP297,CODES!$A$3:$D$1348,4,FALSE)*BC297,0),IFERROR(VLOOKUP(AQ297,CODES!$A$3:$D$1348,4,FALSE)*BF297,0),IFERROR(VLOOKUP(AR297,CODES!$A$3:$D$1348,4,FALSE)*BI297,0),IFERROR(VLOOKUP(AS297,CODES!$A$3:$D$1348,4,FALSE)*BL297,0),IFERROR(VLOOKUP(AT297,CODES!$A$3:$D$1348,4,FALSE)*BO297,0),IFERROR(VLOOKUP(AU297,CODES!$A$3:$D$1348,4,FALSE)*BR297,0),IFERROR(VLOOKUP(AV297,CODES!$A$3:$D$1348,4,FALSE)*BU297,0),IFERROR(VLOOKUP(AW297,CODES!$A$3:$D$1348,4,FALSE)*BX297,0),IFERROR(VLOOKUP(AX297,CODES!$A$3:$D$1348,4,FALSE)*CA297,0),IFERROR(VLOOKUP(AY297,CODES!$A$3:$D$1348,4,FALSE)*CD297,0))</f>
        <v>0</v>
      </c>
      <c r="AO297" s="258">
        <f>SUM(IFERROR(VLOOKUP(AP297,CODES!$A$3:$D$1348,3,FALSE)*BC297,0),IFERROR(VLOOKUP(AQ297,CODES!$A$3:$D$1348,3,FALSE)*BF297,0),IFERROR(VLOOKUP(AR297,CODES!$A$3:$D$1348,3,FALSE)*BI297,0),IFERROR(VLOOKUP(AS297,CODES!$A$3:$D$1348,3,FALSE)*BL297,0),IFERROR(VLOOKUP(AT297,CODES!$A$3:$D$1348,3,FALSE)*BO297,0),IFERROR(VLOOKUP(AU297,CODES!$A$3:$D$1348,3,FALSE)*BR297,0),IFERROR(VLOOKUP(AV297,CODES!$A$3:$D$1348,3,FALSE)*BU297,0),IFERROR(VLOOKUP(AW297,CODES!$A$3:$D$1348,3,FALSE)*BX297,0),IFERROR(VLOOKUP(AX297,CODES!$A$3:$D$1348,3,FALSE)*CA297,0),IFERROR(VLOOKUP(AY297,CODES!$A$3:$D$1348,3,FALSE)*CD297,0))+B297</f>
        <v>0</v>
      </c>
      <c r="AP297" s="271" t="str">
        <f t="shared" si="159"/>
        <v/>
      </c>
      <c r="AQ297" s="271" t="str">
        <f t="shared" si="160"/>
        <v/>
      </c>
      <c r="AR297" s="271" t="str">
        <f t="shared" si="161"/>
        <v/>
      </c>
      <c r="AS297" s="271" t="str">
        <f t="shared" si="162"/>
        <v/>
      </c>
      <c r="AT297" s="271" t="str">
        <f t="shared" si="163"/>
        <v/>
      </c>
      <c r="AU297" s="271" t="str">
        <f t="shared" si="164"/>
        <v/>
      </c>
      <c r="AV297" s="271" t="str">
        <f t="shared" si="165"/>
        <v/>
      </c>
      <c r="AW297" s="271" t="str">
        <f t="shared" si="166"/>
        <v/>
      </c>
      <c r="AX297" s="271" t="str">
        <f t="shared" si="167"/>
        <v/>
      </c>
      <c r="AY297" s="271" t="str">
        <f t="shared" si="168"/>
        <v/>
      </c>
      <c r="AZ297" s="258">
        <f t="shared" si="169"/>
        <v>0</v>
      </c>
      <c r="BA297" s="258">
        <f t="shared" si="170"/>
        <v>1</v>
      </c>
      <c r="BB297" s="258">
        <f t="shared" si="171"/>
        <v>0</v>
      </c>
      <c r="BC297" s="258">
        <f t="shared" si="172"/>
        <v>1</v>
      </c>
      <c r="BD297" s="258">
        <f t="shared" si="173"/>
        <v>1</v>
      </c>
      <c r="BE297" s="258">
        <f t="shared" si="174"/>
        <v>0</v>
      </c>
      <c r="BF297" s="258">
        <f t="shared" si="175"/>
        <v>1</v>
      </c>
      <c r="BG297" s="258">
        <f t="shared" si="176"/>
        <v>1</v>
      </c>
      <c r="BH297" s="258">
        <f t="shared" si="177"/>
        <v>0</v>
      </c>
      <c r="BI297" s="258">
        <f t="shared" si="178"/>
        <v>1</v>
      </c>
      <c r="BJ297" s="258">
        <f t="shared" si="179"/>
        <v>1</v>
      </c>
      <c r="BK297" s="258">
        <f t="shared" si="180"/>
        <v>0</v>
      </c>
      <c r="BL297" s="258">
        <f t="shared" si="181"/>
        <v>1</v>
      </c>
      <c r="BM297" s="258">
        <f t="shared" si="182"/>
        <v>1</v>
      </c>
      <c r="BN297" s="258">
        <f t="shared" si="183"/>
        <v>0</v>
      </c>
      <c r="BO297" s="258">
        <f t="shared" si="184"/>
        <v>1</v>
      </c>
      <c r="BP297" s="258">
        <f t="shared" si="185"/>
        <v>1</v>
      </c>
      <c r="BQ297" s="258">
        <f t="shared" si="186"/>
        <v>0</v>
      </c>
      <c r="BR297" s="258">
        <f t="shared" si="187"/>
        <v>1</v>
      </c>
      <c r="BS297" s="258">
        <f t="shared" si="188"/>
        <v>1</v>
      </c>
      <c r="BT297" s="258">
        <f t="shared" si="189"/>
        <v>0</v>
      </c>
      <c r="BU297" s="258">
        <f t="shared" si="190"/>
        <v>1</v>
      </c>
      <c r="BV297" s="258">
        <f t="shared" si="191"/>
        <v>1</v>
      </c>
      <c r="BW297" s="258">
        <f t="shared" si="192"/>
        <v>0</v>
      </c>
      <c r="BX297" s="258">
        <f t="shared" si="193"/>
        <v>1</v>
      </c>
      <c r="BY297" s="258">
        <f t="shared" si="194"/>
        <v>1</v>
      </c>
      <c r="BZ297" s="258">
        <f t="shared" si="195"/>
        <v>0</v>
      </c>
      <c r="CA297" s="258">
        <f t="shared" si="196"/>
        <v>1</v>
      </c>
      <c r="CB297" s="258">
        <f t="shared" si="197"/>
        <v>1</v>
      </c>
      <c r="CC297" s="258">
        <f t="shared" si="198"/>
        <v>0</v>
      </c>
      <c r="CD297" s="258">
        <f t="shared" si="199"/>
        <v>1</v>
      </c>
    </row>
    <row r="298" spans="1:82">
      <c r="A298" s="258" t="s">
        <v>4146</v>
      </c>
      <c r="B298" s="259">
        <v>1079</v>
      </c>
      <c r="C298" s="259"/>
      <c r="D298" s="258" t="s">
        <v>4147</v>
      </c>
      <c r="E298" s="258"/>
      <c r="F298" s="258"/>
      <c r="G298" s="258">
        <v>290</v>
      </c>
      <c r="H298" s="743" t="s">
        <v>4148</v>
      </c>
      <c r="I298" s="744"/>
      <c r="J298" s="739" t="s">
        <v>4149</v>
      </c>
      <c r="K298" s="745" t="s">
        <v>3607</v>
      </c>
      <c r="L298" s="745" t="s">
        <v>3608</v>
      </c>
      <c r="M298" s="272">
        <v>1</v>
      </c>
      <c r="N298" s="508">
        <f t="shared" si="29"/>
        <v>1564.45</v>
      </c>
      <c r="O298" s="510">
        <f t="shared" si="139"/>
        <v>1564.45</v>
      </c>
      <c r="P298" s="260">
        <f t="shared" si="140"/>
        <v>1096.1120000000001</v>
      </c>
      <c r="Q298" s="261">
        <f t="shared" si="141"/>
        <v>194</v>
      </c>
      <c r="R298" s="261">
        <f t="shared" si="1"/>
        <v>0</v>
      </c>
      <c r="S298" s="262" t="s">
        <v>4150</v>
      </c>
      <c r="T298" s="262"/>
      <c r="U298" s="263">
        <f t="shared" si="142"/>
        <v>1.288</v>
      </c>
      <c r="V298" s="264">
        <f>IF(E298="SP",1,IF(D298="",ExtraMargeMateriaal,(1-VLOOKUP(D298,TabelAankoop[],4,FALSE))))</f>
        <v>0.97</v>
      </c>
      <c r="W298" s="265">
        <f t="shared" si="143"/>
        <v>0.6885</v>
      </c>
      <c r="X298" s="266">
        <f t="shared" si="144"/>
        <v>1</v>
      </c>
      <c r="Y298" s="267">
        <f t="shared" si="145"/>
        <v>1.46</v>
      </c>
      <c r="Z298" s="267">
        <f t="shared" si="146"/>
        <v>1.1599999999999999</v>
      </c>
      <c r="AA298" s="268">
        <f t="shared" si="147"/>
        <v>1564.45</v>
      </c>
      <c r="AB298" s="456">
        <f t="shared" si="148"/>
        <v>1063.23</v>
      </c>
      <c r="AC298" s="457">
        <f t="shared" si="149"/>
        <v>1369.44</v>
      </c>
      <c r="AD298" s="456">
        <f t="shared" si="150"/>
        <v>195.01</v>
      </c>
      <c r="AE298" s="458">
        <f t="shared" si="151"/>
        <v>194</v>
      </c>
      <c r="AF298" s="457">
        <f t="shared" si="152"/>
        <v>3.2333333333333334</v>
      </c>
      <c r="AG298" s="456">
        <f t="shared" si="153"/>
        <v>0</v>
      </c>
      <c r="AH298" s="457">
        <f t="shared" si="154"/>
        <v>0</v>
      </c>
      <c r="AI298" s="268">
        <f t="shared" si="155"/>
        <v>1063.22864</v>
      </c>
      <c r="AJ298" s="269">
        <f t="shared" si="156"/>
        <v>1369.43848832</v>
      </c>
      <c r="AK298" s="270">
        <f t="shared" si="157"/>
        <v>195.01073999999997</v>
      </c>
      <c r="AL298" s="415">
        <f t="shared" si="158"/>
        <v>0</v>
      </c>
      <c r="AM298" s="259" t="str">
        <f>IF(AP298="","",IFERROR(VLOOKUP(AP298,CODES!$A$3:$D$1348,4,FALSE),"X"))&amp;IF(AQ298="","",IFERROR(VLOOKUP(AQ298,CODES!$A$3:$D$1348,4,FALSE),"X"))&amp;IF(AR298="","",IFERROR(VLOOKUP(AR298,CODES!$A$3:$D$1348,4,FALSE),"X"))&amp;IF(AS298="","",IFERROR(VLOOKUP(AS298,CODES!$A$3:$D$1348,4,FALSE),"X"))&amp;IF(AT298="","",IFERROR(VLOOKUP(AT298,CODES!$A$3:$D$1348,4,FALSE),"X"))&amp;IF(AU298="","",IFERROR(VLOOKUP(AU298,CODES!$A$3:$D$1348,4,FALSE),"X"))&amp;IF(AV298="","",IFERROR(VLOOKUP(AV298,CODES!$A$3:$D$1348,4,FALSE),"X"))&amp;IF(AW298="","",IFERROR(VLOOKUP(AW298,CODES!$A$3:$D$1348,4,FALSE),"X"))&amp;IF(AX298="","",IFERROR(VLOOKUP(AX298,CODES!$A$3:$D$1348,4,FALSE),"X"))&amp;IF(AY298="","",IFERROR(VLOOKUP(AY298,CODES!$A$3:$D$1348,4,FALSE),"X"))</f>
        <v>1201,210</v>
      </c>
      <c r="AN298" s="258">
        <f>SUM(IFERROR(VLOOKUP(AP298,CODES!$A$3:$D$1348,4,FALSE)*BC298,0),IFERROR(VLOOKUP(AQ298,CODES!$A$3:$D$1348,4,FALSE)*BF298,0),IFERROR(VLOOKUP(AR298,CODES!$A$3:$D$1348,4,FALSE)*BI298,0),IFERROR(VLOOKUP(AS298,CODES!$A$3:$D$1348,4,FALSE)*BL298,0),IFERROR(VLOOKUP(AT298,CODES!$A$3:$D$1348,4,FALSE)*BO298,0),IFERROR(VLOOKUP(AU298,CODES!$A$3:$D$1348,4,FALSE)*BR298,0),IFERROR(VLOOKUP(AV298,CODES!$A$3:$D$1348,4,FALSE)*BU298,0),IFERROR(VLOOKUP(AW298,CODES!$A$3:$D$1348,4,FALSE)*BX298,0),IFERROR(VLOOKUP(AX298,CODES!$A$3:$D$1348,4,FALSE)*CA298,0),IFERROR(VLOOKUP(AY298,CODES!$A$3:$D$1348,4,FALSE)*CD298,0))</f>
        <v>194</v>
      </c>
      <c r="AO298" s="258">
        <f>SUM(IFERROR(VLOOKUP(AP298,CODES!$A$3:$D$1348,3,FALSE)*BC298,0),IFERROR(VLOOKUP(AQ298,CODES!$A$3:$D$1348,3,FALSE)*BF298,0),IFERROR(VLOOKUP(AR298,CODES!$A$3:$D$1348,3,FALSE)*BI298,0),IFERROR(VLOOKUP(AS298,CODES!$A$3:$D$1348,3,FALSE)*BL298,0),IFERROR(VLOOKUP(AT298,CODES!$A$3:$D$1348,3,FALSE)*BO298,0),IFERROR(VLOOKUP(AU298,CODES!$A$3:$D$1348,3,FALSE)*BR298,0),IFERROR(VLOOKUP(AV298,CODES!$A$3:$D$1348,3,FALSE)*BU298,0),IFERROR(VLOOKUP(AW298,CODES!$A$3:$D$1348,3,FALSE)*BX298,0),IFERROR(VLOOKUP(AX298,CODES!$A$3:$D$1348,3,FALSE)*CA298,0),IFERROR(VLOOKUP(AY298,CODES!$A$3:$D$1348,3,FALSE)*CD298,0))+B298</f>
        <v>1096.1120000000001</v>
      </c>
      <c r="AP298" s="271" t="str">
        <f t="shared" si="159"/>
        <v>2u</v>
      </c>
      <c r="AQ298" s="271" t="str">
        <f t="shared" si="160"/>
        <v>TGGF4</v>
      </c>
      <c r="AR298" s="271" t="str">
        <f t="shared" si="161"/>
        <v>b20h</v>
      </c>
      <c r="AS298" s="271" t="str">
        <f t="shared" si="162"/>
        <v/>
      </c>
      <c r="AT298" s="271" t="str">
        <f t="shared" si="163"/>
        <v/>
      </c>
      <c r="AU298" s="271" t="str">
        <f t="shared" si="164"/>
        <v/>
      </c>
      <c r="AV298" s="271" t="str">
        <f t="shared" si="165"/>
        <v/>
      </c>
      <c r="AW298" s="271" t="str">
        <f t="shared" si="166"/>
        <v/>
      </c>
      <c r="AX298" s="271" t="str">
        <f t="shared" si="167"/>
        <v/>
      </c>
      <c r="AY298" s="271" t="str">
        <f t="shared" si="168"/>
        <v/>
      </c>
      <c r="AZ298" s="258">
        <f t="shared" si="169"/>
        <v>18</v>
      </c>
      <c r="BA298" s="258">
        <f t="shared" si="170"/>
        <v>3</v>
      </c>
      <c r="BB298" s="258">
        <f t="shared" si="171"/>
        <v>0</v>
      </c>
      <c r="BC298" s="258">
        <f t="shared" si="172"/>
        <v>1</v>
      </c>
      <c r="BD298" s="258">
        <f t="shared" si="173"/>
        <v>12</v>
      </c>
      <c r="BE298" s="258">
        <f t="shared" si="174"/>
        <v>3</v>
      </c>
      <c r="BF298" s="258" t="str">
        <f t="shared" si="175"/>
        <v>20</v>
      </c>
      <c r="BG298" s="258">
        <f t="shared" si="176"/>
        <v>19</v>
      </c>
      <c r="BH298" s="258">
        <f t="shared" si="177"/>
        <v>2</v>
      </c>
      <c r="BI298" s="258" t="str">
        <f t="shared" si="178"/>
        <v>5</v>
      </c>
      <c r="BJ298" s="258">
        <f t="shared" si="179"/>
        <v>19</v>
      </c>
      <c r="BK298" s="258">
        <f t="shared" si="180"/>
        <v>0</v>
      </c>
      <c r="BL298" s="258">
        <f t="shared" si="181"/>
        <v>1</v>
      </c>
      <c r="BM298" s="258">
        <f t="shared" si="182"/>
        <v>19</v>
      </c>
      <c r="BN298" s="258">
        <f t="shared" si="183"/>
        <v>0</v>
      </c>
      <c r="BO298" s="258">
        <f t="shared" si="184"/>
        <v>1</v>
      </c>
      <c r="BP298" s="258">
        <f t="shared" si="185"/>
        <v>19</v>
      </c>
      <c r="BQ298" s="258">
        <f t="shared" si="186"/>
        <v>0</v>
      </c>
      <c r="BR298" s="258">
        <f t="shared" si="187"/>
        <v>1</v>
      </c>
      <c r="BS298" s="258">
        <f t="shared" si="188"/>
        <v>19</v>
      </c>
      <c r="BT298" s="258">
        <f t="shared" si="189"/>
        <v>0</v>
      </c>
      <c r="BU298" s="258">
        <f t="shared" si="190"/>
        <v>1</v>
      </c>
      <c r="BV298" s="258">
        <f t="shared" si="191"/>
        <v>19</v>
      </c>
      <c r="BW298" s="258">
        <f t="shared" si="192"/>
        <v>0</v>
      </c>
      <c r="BX298" s="258">
        <f t="shared" si="193"/>
        <v>1</v>
      </c>
      <c r="BY298" s="258">
        <f t="shared" si="194"/>
        <v>19</v>
      </c>
      <c r="BZ298" s="258">
        <f t="shared" si="195"/>
        <v>0</v>
      </c>
      <c r="CA298" s="258">
        <f t="shared" si="196"/>
        <v>1</v>
      </c>
      <c r="CB298" s="258">
        <f t="shared" si="197"/>
        <v>19</v>
      </c>
      <c r="CC298" s="258">
        <f t="shared" si="198"/>
        <v>0</v>
      </c>
      <c r="CD298" s="258">
        <f t="shared" si="199"/>
        <v>1</v>
      </c>
    </row>
    <row r="299" spans="1:82">
      <c r="A299" s="258" t="s">
        <v>4151</v>
      </c>
      <c r="B299" s="259">
        <f>578.5</f>
        <v>578.5</v>
      </c>
      <c r="C299" s="259"/>
      <c r="D299" s="258" t="s">
        <v>4147</v>
      </c>
      <c r="E299" s="258"/>
      <c r="F299" s="258"/>
      <c r="G299" s="258">
        <v>291</v>
      </c>
      <c r="H299" s="743" t="s">
        <v>4152</v>
      </c>
      <c r="I299" s="744"/>
      <c r="J299" s="739" t="s">
        <v>4153</v>
      </c>
      <c r="K299" s="745" t="s">
        <v>3607</v>
      </c>
      <c r="L299" s="745" t="s">
        <v>3608</v>
      </c>
      <c r="M299" s="272">
        <v>1</v>
      </c>
      <c r="N299" s="508">
        <f t="shared" si="29"/>
        <v>838.62</v>
      </c>
      <c r="O299" s="510">
        <f t="shared" si="139"/>
        <v>838.62</v>
      </c>
      <c r="P299" s="260">
        <f t="shared" si="140"/>
        <v>595.61199999999997</v>
      </c>
      <c r="Q299" s="261">
        <f t="shared" si="141"/>
        <v>94</v>
      </c>
      <c r="R299" s="261">
        <f t="shared" si="1"/>
        <v>0</v>
      </c>
      <c r="S299" s="262" t="s">
        <v>4150</v>
      </c>
      <c r="T299" s="262"/>
      <c r="U299" s="263">
        <f t="shared" si="142"/>
        <v>1.288</v>
      </c>
      <c r="V299" s="264">
        <f>IF(E299="SP",1,IF(D299="",ExtraMargeMateriaal,(1-VLOOKUP(D299,TabelAankoop[],4,FALSE))))</f>
        <v>0.97</v>
      </c>
      <c r="W299" s="265">
        <f t="shared" si="143"/>
        <v>0.6885</v>
      </c>
      <c r="X299" s="266">
        <f t="shared" si="144"/>
        <v>1</v>
      </c>
      <c r="Y299" s="267">
        <f t="shared" si="145"/>
        <v>1.46</v>
      </c>
      <c r="Z299" s="267">
        <f t="shared" si="146"/>
        <v>1.1599999999999999</v>
      </c>
      <c r="AA299" s="268">
        <f t="shared" si="147"/>
        <v>838.62</v>
      </c>
      <c r="AB299" s="456">
        <f t="shared" si="148"/>
        <v>577.74</v>
      </c>
      <c r="AC299" s="457">
        <f t="shared" si="149"/>
        <v>744.13</v>
      </c>
      <c r="AD299" s="456">
        <f t="shared" si="150"/>
        <v>94.49</v>
      </c>
      <c r="AE299" s="458">
        <f t="shared" si="151"/>
        <v>94</v>
      </c>
      <c r="AF299" s="457">
        <f t="shared" si="152"/>
        <v>1.5666666666666667</v>
      </c>
      <c r="AG299" s="456">
        <f t="shared" si="153"/>
        <v>0</v>
      </c>
      <c r="AH299" s="457">
        <f t="shared" si="154"/>
        <v>0</v>
      </c>
      <c r="AI299" s="268">
        <f t="shared" si="155"/>
        <v>577.74363999999991</v>
      </c>
      <c r="AJ299" s="269">
        <f t="shared" si="156"/>
        <v>744.13380831999996</v>
      </c>
      <c r="AK299" s="270">
        <f t="shared" si="157"/>
        <v>94.489739999999983</v>
      </c>
      <c r="AL299" s="415">
        <f t="shared" si="158"/>
        <v>0</v>
      </c>
      <c r="AM299" s="259" t="str">
        <f>IF(AP299="","",IFERROR(VLOOKUP(AP299,CODES!$A$3:$D$1348,4,FALSE),"X"))&amp;IF(AQ299="","",IFERROR(VLOOKUP(AQ299,CODES!$A$3:$D$1348,4,FALSE),"X"))&amp;IF(AR299="","",IFERROR(VLOOKUP(AR299,CODES!$A$3:$D$1348,4,FALSE),"X"))&amp;IF(AS299="","",IFERROR(VLOOKUP(AS299,CODES!$A$3:$D$1348,4,FALSE),"X"))&amp;IF(AT299="","",IFERROR(VLOOKUP(AT299,CODES!$A$3:$D$1348,4,FALSE),"X"))&amp;IF(AU299="","",IFERROR(VLOOKUP(AU299,CODES!$A$3:$D$1348,4,FALSE),"X"))&amp;IF(AV299="","",IFERROR(VLOOKUP(AV299,CODES!$A$3:$D$1348,4,FALSE),"X"))&amp;IF(AW299="","",IFERROR(VLOOKUP(AW299,CODES!$A$3:$D$1348,4,FALSE),"X"))&amp;IF(AX299="","",IFERROR(VLOOKUP(AX299,CODES!$A$3:$D$1348,4,FALSE),"X"))&amp;IF(AY299="","",IFERROR(VLOOKUP(AY299,CODES!$A$3:$D$1348,4,FALSE),"X"))</f>
        <v>201,210</v>
      </c>
      <c r="AN299" s="258">
        <f>SUM(IFERROR(VLOOKUP(AP299,CODES!$A$3:$D$1348,4,FALSE)*BC299,0),IFERROR(VLOOKUP(AQ299,CODES!$A$3:$D$1348,4,FALSE)*BF299,0),IFERROR(VLOOKUP(AR299,CODES!$A$3:$D$1348,4,FALSE)*BI299,0),IFERROR(VLOOKUP(AS299,CODES!$A$3:$D$1348,4,FALSE)*BL299,0),IFERROR(VLOOKUP(AT299,CODES!$A$3:$D$1348,4,FALSE)*BO299,0),IFERROR(VLOOKUP(AU299,CODES!$A$3:$D$1348,4,FALSE)*BR299,0),IFERROR(VLOOKUP(AV299,CODES!$A$3:$D$1348,4,FALSE)*BU299,0),IFERROR(VLOOKUP(AW299,CODES!$A$3:$D$1348,4,FALSE)*BX299,0),IFERROR(VLOOKUP(AX299,CODES!$A$3:$D$1348,4,FALSE)*CA299,0),IFERROR(VLOOKUP(AY299,CODES!$A$3:$D$1348,4,FALSE)*CD299,0))</f>
        <v>94</v>
      </c>
      <c r="AO299" s="258">
        <f>SUM(IFERROR(VLOOKUP(AP299,CODES!$A$3:$D$1348,3,FALSE)*BC299,0),IFERROR(VLOOKUP(AQ299,CODES!$A$3:$D$1348,3,FALSE)*BF299,0),IFERROR(VLOOKUP(AR299,CODES!$A$3:$D$1348,3,FALSE)*BI299,0),IFERROR(VLOOKUP(AS299,CODES!$A$3:$D$1348,3,FALSE)*BL299,0),IFERROR(VLOOKUP(AT299,CODES!$A$3:$D$1348,3,FALSE)*BO299,0),IFERROR(VLOOKUP(AU299,CODES!$A$3:$D$1348,3,FALSE)*BR299,0),IFERROR(VLOOKUP(AV299,CODES!$A$3:$D$1348,3,FALSE)*BU299,0),IFERROR(VLOOKUP(AW299,CODES!$A$3:$D$1348,3,FALSE)*BX299,0),IFERROR(VLOOKUP(AX299,CODES!$A$3:$D$1348,3,FALSE)*CA299,0),IFERROR(VLOOKUP(AY299,CODES!$A$3:$D$1348,3,FALSE)*CD299,0))+B299</f>
        <v>595.61199999999997</v>
      </c>
      <c r="AP299" s="271" t="str">
        <f t="shared" si="159"/>
        <v>20m</v>
      </c>
      <c r="AQ299" s="271" t="str">
        <f t="shared" si="160"/>
        <v>TGGF4</v>
      </c>
      <c r="AR299" s="271" t="str">
        <f t="shared" si="161"/>
        <v>b20h</v>
      </c>
      <c r="AS299" s="271" t="str">
        <f t="shared" si="162"/>
        <v/>
      </c>
      <c r="AT299" s="271" t="str">
        <f t="shared" si="163"/>
        <v/>
      </c>
      <c r="AU299" s="271" t="str">
        <f t="shared" si="164"/>
        <v/>
      </c>
      <c r="AV299" s="271" t="str">
        <f t="shared" si="165"/>
        <v/>
      </c>
      <c r="AW299" s="271" t="str">
        <f t="shared" si="166"/>
        <v/>
      </c>
      <c r="AX299" s="271" t="str">
        <f t="shared" si="167"/>
        <v/>
      </c>
      <c r="AY299" s="271" t="str">
        <f t="shared" si="168"/>
        <v/>
      </c>
      <c r="AZ299" s="258">
        <f t="shared" si="169"/>
        <v>19</v>
      </c>
      <c r="BA299" s="258">
        <f t="shared" si="170"/>
        <v>4</v>
      </c>
      <c r="BB299" s="258">
        <f t="shared" si="171"/>
        <v>0</v>
      </c>
      <c r="BC299" s="258">
        <f t="shared" si="172"/>
        <v>1</v>
      </c>
      <c r="BD299" s="258">
        <f t="shared" si="173"/>
        <v>13</v>
      </c>
      <c r="BE299" s="258">
        <f t="shared" si="174"/>
        <v>3</v>
      </c>
      <c r="BF299" s="258" t="str">
        <f t="shared" si="175"/>
        <v>20</v>
      </c>
      <c r="BG299" s="258">
        <f t="shared" si="176"/>
        <v>20</v>
      </c>
      <c r="BH299" s="258">
        <f t="shared" si="177"/>
        <v>2</v>
      </c>
      <c r="BI299" s="258" t="str">
        <f t="shared" si="178"/>
        <v>5</v>
      </c>
      <c r="BJ299" s="258">
        <f t="shared" si="179"/>
        <v>20</v>
      </c>
      <c r="BK299" s="258">
        <f t="shared" si="180"/>
        <v>0</v>
      </c>
      <c r="BL299" s="258">
        <f t="shared" si="181"/>
        <v>1</v>
      </c>
      <c r="BM299" s="258">
        <f t="shared" si="182"/>
        <v>20</v>
      </c>
      <c r="BN299" s="258">
        <f t="shared" si="183"/>
        <v>0</v>
      </c>
      <c r="BO299" s="258">
        <f t="shared" si="184"/>
        <v>1</v>
      </c>
      <c r="BP299" s="258">
        <f t="shared" si="185"/>
        <v>20</v>
      </c>
      <c r="BQ299" s="258">
        <f t="shared" si="186"/>
        <v>0</v>
      </c>
      <c r="BR299" s="258">
        <f t="shared" si="187"/>
        <v>1</v>
      </c>
      <c r="BS299" s="258">
        <f t="shared" si="188"/>
        <v>20</v>
      </c>
      <c r="BT299" s="258">
        <f t="shared" si="189"/>
        <v>0</v>
      </c>
      <c r="BU299" s="258">
        <f t="shared" si="190"/>
        <v>1</v>
      </c>
      <c r="BV299" s="258">
        <f t="shared" si="191"/>
        <v>20</v>
      </c>
      <c r="BW299" s="258">
        <f t="shared" si="192"/>
        <v>0</v>
      </c>
      <c r="BX299" s="258">
        <f t="shared" si="193"/>
        <v>1</v>
      </c>
      <c r="BY299" s="258">
        <f t="shared" si="194"/>
        <v>20</v>
      </c>
      <c r="BZ299" s="258">
        <f t="shared" si="195"/>
        <v>0</v>
      </c>
      <c r="CA299" s="258">
        <f t="shared" si="196"/>
        <v>1</v>
      </c>
      <c r="CB299" s="258">
        <f t="shared" si="197"/>
        <v>20</v>
      </c>
      <c r="CC299" s="258">
        <f t="shared" si="198"/>
        <v>0</v>
      </c>
      <c r="CD299" s="258">
        <f t="shared" si="199"/>
        <v>1</v>
      </c>
    </row>
    <row r="300" spans="1:82">
      <c r="A300" s="258" t="s">
        <v>4151</v>
      </c>
      <c r="B300" s="259">
        <v>227.5</v>
      </c>
      <c r="C300" s="259"/>
      <c r="D300" s="258" t="s">
        <v>4147</v>
      </c>
      <c r="E300" s="258"/>
      <c r="F300" s="258"/>
      <c r="G300" s="258">
        <v>292</v>
      </c>
      <c r="H300" s="743" t="s">
        <v>4154</v>
      </c>
      <c r="I300" s="744"/>
      <c r="J300" s="739" t="s">
        <v>4155</v>
      </c>
      <c r="K300" s="745" t="s">
        <v>3607</v>
      </c>
      <c r="L300" s="745" t="s">
        <v>3608</v>
      </c>
      <c r="M300" s="272">
        <v>57</v>
      </c>
      <c r="N300" s="508">
        <f t="shared" si="29"/>
        <v>400.1</v>
      </c>
      <c r="O300" s="510">
        <f t="shared" si="139"/>
        <v>22805.7</v>
      </c>
      <c r="P300" s="260">
        <f t="shared" si="140"/>
        <v>244.61199999999999</v>
      </c>
      <c r="Q300" s="261">
        <f t="shared" si="141"/>
        <v>94</v>
      </c>
      <c r="R300" s="261">
        <f t="shared" si="1"/>
        <v>0</v>
      </c>
      <c r="S300" s="262" t="s">
        <v>4150</v>
      </c>
      <c r="T300" s="262"/>
      <c r="U300" s="263">
        <f t="shared" si="142"/>
        <v>1.288</v>
      </c>
      <c r="V300" s="264">
        <f>IF(E300="SP",1,IF(D300="",ExtraMargeMateriaal,(1-VLOOKUP(D300,TabelAankoop[],4,FALSE))))</f>
        <v>0.97</v>
      </c>
      <c r="W300" s="265">
        <f t="shared" si="143"/>
        <v>0.6885</v>
      </c>
      <c r="X300" s="266">
        <f t="shared" si="144"/>
        <v>1</v>
      </c>
      <c r="Y300" s="267">
        <f t="shared" si="145"/>
        <v>1.46</v>
      </c>
      <c r="Z300" s="267">
        <f t="shared" si="146"/>
        <v>1.1599999999999999</v>
      </c>
      <c r="AA300" s="268">
        <f t="shared" si="147"/>
        <v>22805.7</v>
      </c>
      <c r="AB300" s="456">
        <f t="shared" si="148"/>
        <v>13524.6</v>
      </c>
      <c r="AC300" s="457">
        <f t="shared" si="149"/>
        <v>17419.68</v>
      </c>
      <c r="AD300" s="456">
        <f t="shared" si="150"/>
        <v>5385.92</v>
      </c>
      <c r="AE300" s="458">
        <f t="shared" si="151"/>
        <v>5358</v>
      </c>
      <c r="AF300" s="457">
        <f t="shared" si="152"/>
        <v>89.3</v>
      </c>
      <c r="AG300" s="456">
        <f t="shared" si="153"/>
        <v>0</v>
      </c>
      <c r="AH300" s="457">
        <f t="shared" si="154"/>
        <v>0</v>
      </c>
      <c r="AI300" s="268">
        <f t="shared" si="155"/>
        <v>237.27364</v>
      </c>
      <c r="AJ300" s="269">
        <f t="shared" si="156"/>
        <v>305.60844832000004</v>
      </c>
      <c r="AK300" s="270">
        <f t="shared" si="157"/>
        <v>94.489739999999983</v>
      </c>
      <c r="AL300" s="415">
        <f t="shared" si="158"/>
        <v>0</v>
      </c>
      <c r="AM300" s="259" t="str">
        <f>IF(AP300="","",IFERROR(VLOOKUP(AP300,CODES!$A$3:$D$1348,4,FALSE),"X"))&amp;IF(AQ300="","",IFERROR(VLOOKUP(AQ300,CODES!$A$3:$D$1348,4,FALSE),"X"))&amp;IF(AR300="","",IFERROR(VLOOKUP(AR300,CODES!$A$3:$D$1348,4,FALSE),"X"))&amp;IF(AS300="","",IFERROR(VLOOKUP(AS300,CODES!$A$3:$D$1348,4,FALSE),"X"))&amp;IF(AT300="","",IFERROR(VLOOKUP(AT300,CODES!$A$3:$D$1348,4,FALSE),"X"))&amp;IF(AU300="","",IFERROR(VLOOKUP(AU300,CODES!$A$3:$D$1348,4,FALSE),"X"))&amp;IF(AV300="","",IFERROR(VLOOKUP(AV300,CODES!$A$3:$D$1348,4,FALSE),"X"))&amp;IF(AW300="","",IFERROR(VLOOKUP(AW300,CODES!$A$3:$D$1348,4,FALSE),"X"))&amp;IF(AX300="","",IFERROR(VLOOKUP(AX300,CODES!$A$3:$D$1348,4,FALSE),"X"))&amp;IF(AY300="","",IFERROR(VLOOKUP(AY300,CODES!$A$3:$D$1348,4,FALSE),"X"))</f>
        <v>201,210</v>
      </c>
      <c r="AN300" s="258">
        <f>SUM(IFERROR(VLOOKUP(AP300,CODES!$A$3:$D$1348,4,FALSE)*BC300,0),IFERROR(VLOOKUP(AQ300,CODES!$A$3:$D$1348,4,FALSE)*BF300,0),IFERROR(VLOOKUP(AR300,CODES!$A$3:$D$1348,4,FALSE)*BI300,0),IFERROR(VLOOKUP(AS300,CODES!$A$3:$D$1348,4,FALSE)*BL300,0),IFERROR(VLOOKUP(AT300,CODES!$A$3:$D$1348,4,FALSE)*BO300,0),IFERROR(VLOOKUP(AU300,CODES!$A$3:$D$1348,4,FALSE)*BR300,0),IFERROR(VLOOKUP(AV300,CODES!$A$3:$D$1348,4,FALSE)*BU300,0),IFERROR(VLOOKUP(AW300,CODES!$A$3:$D$1348,4,FALSE)*BX300,0),IFERROR(VLOOKUP(AX300,CODES!$A$3:$D$1348,4,FALSE)*CA300,0),IFERROR(VLOOKUP(AY300,CODES!$A$3:$D$1348,4,FALSE)*CD300,0))</f>
        <v>94</v>
      </c>
      <c r="AO300" s="258">
        <f>SUM(IFERROR(VLOOKUP(AP300,CODES!$A$3:$D$1348,3,FALSE)*BC300,0),IFERROR(VLOOKUP(AQ300,CODES!$A$3:$D$1348,3,FALSE)*BF300,0),IFERROR(VLOOKUP(AR300,CODES!$A$3:$D$1348,3,FALSE)*BI300,0),IFERROR(VLOOKUP(AS300,CODES!$A$3:$D$1348,3,FALSE)*BL300,0),IFERROR(VLOOKUP(AT300,CODES!$A$3:$D$1348,3,FALSE)*BO300,0),IFERROR(VLOOKUP(AU300,CODES!$A$3:$D$1348,3,FALSE)*BR300,0),IFERROR(VLOOKUP(AV300,CODES!$A$3:$D$1348,3,FALSE)*BU300,0),IFERROR(VLOOKUP(AW300,CODES!$A$3:$D$1348,3,FALSE)*BX300,0),IFERROR(VLOOKUP(AX300,CODES!$A$3:$D$1348,3,FALSE)*CA300,0),IFERROR(VLOOKUP(AY300,CODES!$A$3:$D$1348,3,FALSE)*CD300,0))+B300</f>
        <v>244.61199999999999</v>
      </c>
      <c r="AP300" s="271" t="str">
        <f t="shared" si="159"/>
        <v>20m</v>
      </c>
      <c r="AQ300" s="271" t="str">
        <f t="shared" si="160"/>
        <v>TGGF4</v>
      </c>
      <c r="AR300" s="271" t="str">
        <f t="shared" si="161"/>
        <v>b20h</v>
      </c>
      <c r="AS300" s="271" t="str">
        <f t="shared" si="162"/>
        <v/>
      </c>
      <c r="AT300" s="271" t="str">
        <f t="shared" si="163"/>
        <v/>
      </c>
      <c r="AU300" s="271" t="str">
        <f t="shared" si="164"/>
        <v/>
      </c>
      <c r="AV300" s="271" t="str">
        <f t="shared" si="165"/>
        <v/>
      </c>
      <c r="AW300" s="271" t="str">
        <f t="shared" si="166"/>
        <v/>
      </c>
      <c r="AX300" s="271" t="str">
        <f t="shared" si="167"/>
        <v/>
      </c>
      <c r="AY300" s="271" t="str">
        <f t="shared" si="168"/>
        <v/>
      </c>
      <c r="AZ300" s="258">
        <f t="shared" si="169"/>
        <v>19</v>
      </c>
      <c r="BA300" s="258">
        <f t="shared" si="170"/>
        <v>4</v>
      </c>
      <c r="BB300" s="258">
        <f t="shared" si="171"/>
        <v>0</v>
      </c>
      <c r="BC300" s="258">
        <f t="shared" si="172"/>
        <v>1</v>
      </c>
      <c r="BD300" s="258">
        <f t="shared" si="173"/>
        <v>13</v>
      </c>
      <c r="BE300" s="258">
        <f t="shared" si="174"/>
        <v>3</v>
      </c>
      <c r="BF300" s="258" t="str">
        <f t="shared" si="175"/>
        <v>20</v>
      </c>
      <c r="BG300" s="258">
        <f t="shared" si="176"/>
        <v>20</v>
      </c>
      <c r="BH300" s="258">
        <f t="shared" si="177"/>
        <v>2</v>
      </c>
      <c r="BI300" s="258" t="str">
        <f t="shared" si="178"/>
        <v>5</v>
      </c>
      <c r="BJ300" s="258">
        <f t="shared" si="179"/>
        <v>20</v>
      </c>
      <c r="BK300" s="258">
        <f t="shared" si="180"/>
        <v>0</v>
      </c>
      <c r="BL300" s="258">
        <f t="shared" si="181"/>
        <v>1</v>
      </c>
      <c r="BM300" s="258">
        <f t="shared" si="182"/>
        <v>20</v>
      </c>
      <c r="BN300" s="258">
        <f t="shared" si="183"/>
        <v>0</v>
      </c>
      <c r="BO300" s="258">
        <f t="shared" si="184"/>
        <v>1</v>
      </c>
      <c r="BP300" s="258">
        <f t="shared" si="185"/>
        <v>20</v>
      </c>
      <c r="BQ300" s="258">
        <f t="shared" si="186"/>
        <v>0</v>
      </c>
      <c r="BR300" s="258">
        <f t="shared" si="187"/>
        <v>1</v>
      </c>
      <c r="BS300" s="258">
        <f t="shared" si="188"/>
        <v>20</v>
      </c>
      <c r="BT300" s="258">
        <f t="shared" si="189"/>
        <v>0</v>
      </c>
      <c r="BU300" s="258">
        <f t="shared" si="190"/>
        <v>1</v>
      </c>
      <c r="BV300" s="258">
        <f t="shared" si="191"/>
        <v>20</v>
      </c>
      <c r="BW300" s="258">
        <f t="shared" si="192"/>
        <v>0</v>
      </c>
      <c r="BX300" s="258">
        <f t="shared" si="193"/>
        <v>1</v>
      </c>
      <c r="BY300" s="258">
        <f t="shared" si="194"/>
        <v>20</v>
      </c>
      <c r="BZ300" s="258">
        <f t="shared" si="195"/>
        <v>0</v>
      </c>
      <c r="CA300" s="258">
        <f t="shared" si="196"/>
        <v>1</v>
      </c>
      <c r="CB300" s="258">
        <f t="shared" si="197"/>
        <v>20</v>
      </c>
      <c r="CC300" s="258">
        <f t="shared" si="198"/>
        <v>0</v>
      </c>
      <c r="CD300" s="258">
        <f t="shared" si="199"/>
        <v>1</v>
      </c>
    </row>
    <row r="301" spans="1:82">
      <c r="A301" s="258" t="s">
        <v>4151</v>
      </c>
      <c r="B301" s="259">
        <v>406.25</v>
      </c>
      <c r="C301" s="259"/>
      <c r="D301" s="258" t="s">
        <v>4147</v>
      </c>
      <c r="E301" s="258"/>
      <c r="F301" s="258"/>
      <c r="G301" s="258">
        <v>293</v>
      </c>
      <c r="H301" s="743" t="s">
        <v>4156</v>
      </c>
      <c r="I301" s="744"/>
      <c r="J301" s="739" t="s">
        <v>4157</v>
      </c>
      <c r="K301" s="745" t="s">
        <v>3703</v>
      </c>
      <c r="L301" s="745" t="s">
        <v>3608</v>
      </c>
      <c r="M301" s="272">
        <v>61</v>
      </c>
      <c r="N301" s="508">
        <f t="shared" si="29"/>
        <v>623.41999999999996</v>
      </c>
      <c r="O301" s="510">
        <f t="shared" ref="O301:O364" si="200">N301*M301</f>
        <v>38028.619999999995</v>
      </c>
      <c r="P301" s="260">
        <f t="shared" ref="P301:P364" si="201">IFERROR(AO301,"")</f>
        <v>423.36200000000002</v>
      </c>
      <c r="Q301" s="261">
        <f t="shared" ref="Q301:Q364" si="202">AN301</f>
        <v>94</v>
      </c>
      <c r="R301" s="261">
        <f t="shared" si="1"/>
        <v>0</v>
      </c>
      <c r="S301" s="262" t="s">
        <v>4150</v>
      </c>
      <c r="T301" s="262"/>
      <c r="U301" s="263">
        <f t="shared" si="142"/>
        <v>1.288</v>
      </c>
      <c r="V301" s="264">
        <f>IF(E301="SP",1,IF(D301="",ExtraMargeMateriaal,(1-VLOOKUP(D301,TabelAankoop[],4,FALSE))))</f>
        <v>0.97</v>
      </c>
      <c r="W301" s="265">
        <f t="shared" si="143"/>
        <v>0.6885</v>
      </c>
      <c r="X301" s="266">
        <f t="shared" si="144"/>
        <v>1</v>
      </c>
      <c r="Y301" s="267">
        <f t="shared" si="145"/>
        <v>1.46</v>
      </c>
      <c r="Z301" s="267">
        <f t="shared" si="146"/>
        <v>1.1599999999999999</v>
      </c>
      <c r="AA301" s="268">
        <f t="shared" si="147"/>
        <v>38028.620000000003</v>
      </c>
      <c r="AB301" s="456">
        <f t="shared" si="148"/>
        <v>25050.33</v>
      </c>
      <c r="AC301" s="457">
        <f t="shared" si="149"/>
        <v>32264.82</v>
      </c>
      <c r="AD301" s="456">
        <f t="shared" si="150"/>
        <v>5763.87</v>
      </c>
      <c r="AE301" s="458">
        <f t="shared" si="151"/>
        <v>5734</v>
      </c>
      <c r="AF301" s="457">
        <f t="shared" ref="AF301:AF462" si="203">AE301/60</f>
        <v>95.566666666666663</v>
      </c>
      <c r="AG301" s="456">
        <f t="shared" si="153"/>
        <v>0</v>
      </c>
      <c r="AH301" s="457">
        <f t="shared" si="154"/>
        <v>0</v>
      </c>
      <c r="AI301" s="268">
        <f t="shared" si="155"/>
        <v>410.66113999999999</v>
      </c>
      <c r="AJ301" s="269">
        <f t="shared" si="156"/>
        <v>528.93154832000005</v>
      </c>
      <c r="AK301" s="270">
        <f t="shared" si="157"/>
        <v>94.489739999999983</v>
      </c>
      <c r="AL301" s="415">
        <f t="shared" si="158"/>
        <v>0</v>
      </c>
      <c r="AM301" s="259" t="str">
        <f>IF(AP301="","",IFERROR(VLOOKUP(AP301,CODES!$A$3:$D$1348,4,FALSE),"X"))&amp;IF(AQ301="","",IFERROR(VLOOKUP(AQ301,CODES!$A$3:$D$1348,4,FALSE),"X"))&amp;IF(AR301="","",IFERROR(VLOOKUP(AR301,CODES!$A$3:$D$1348,4,FALSE),"X"))&amp;IF(AS301="","",IFERROR(VLOOKUP(AS301,CODES!$A$3:$D$1348,4,FALSE),"X"))&amp;IF(AT301="","",IFERROR(VLOOKUP(AT301,CODES!$A$3:$D$1348,4,FALSE),"X"))&amp;IF(AU301="","",IFERROR(VLOOKUP(AU301,CODES!$A$3:$D$1348,4,FALSE),"X"))&amp;IF(AV301="","",IFERROR(VLOOKUP(AV301,CODES!$A$3:$D$1348,4,FALSE),"X"))&amp;IF(AW301="","",IFERROR(VLOOKUP(AW301,CODES!$A$3:$D$1348,4,FALSE),"X"))&amp;IF(AX301="","",IFERROR(VLOOKUP(AX301,CODES!$A$3:$D$1348,4,FALSE),"X"))&amp;IF(AY301="","",IFERROR(VLOOKUP(AY301,CODES!$A$3:$D$1348,4,FALSE),"X"))</f>
        <v>201,210</v>
      </c>
      <c r="AN301" s="258">
        <f>SUM(IFERROR(VLOOKUP(AP301,CODES!$A$3:$D$1348,4,FALSE)*BC301,0),IFERROR(VLOOKUP(AQ301,CODES!$A$3:$D$1348,4,FALSE)*BF301,0),IFERROR(VLOOKUP(AR301,CODES!$A$3:$D$1348,4,FALSE)*BI301,0),IFERROR(VLOOKUP(AS301,CODES!$A$3:$D$1348,4,FALSE)*BL301,0),IFERROR(VLOOKUP(AT301,CODES!$A$3:$D$1348,4,FALSE)*BO301,0),IFERROR(VLOOKUP(AU301,CODES!$A$3:$D$1348,4,FALSE)*BR301,0),IFERROR(VLOOKUP(AV301,CODES!$A$3:$D$1348,4,FALSE)*BU301,0),IFERROR(VLOOKUP(AW301,CODES!$A$3:$D$1348,4,FALSE)*BX301,0),IFERROR(VLOOKUP(AX301,CODES!$A$3:$D$1348,4,FALSE)*CA301,0),IFERROR(VLOOKUP(AY301,CODES!$A$3:$D$1348,4,FALSE)*CD301,0))</f>
        <v>94</v>
      </c>
      <c r="AO301" s="258">
        <f>SUM(IFERROR(VLOOKUP(AP301,CODES!$A$3:$D$1348,3,FALSE)*BC301,0),IFERROR(VLOOKUP(AQ301,CODES!$A$3:$D$1348,3,FALSE)*BF301,0),IFERROR(VLOOKUP(AR301,CODES!$A$3:$D$1348,3,FALSE)*BI301,0),IFERROR(VLOOKUP(AS301,CODES!$A$3:$D$1348,3,FALSE)*BL301,0),IFERROR(VLOOKUP(AT301,CODES!$A$3:$D$1348,3,FALSE)*BO301,0),IFERROR(VLOOKUP(AU301,CODES!$A$3:$D$1348,3,FALSE)*BR301,0),IFERROR(VLOOKUP(AV301,CODES!$A$3:$D$1348,3,FALSE)*BU301,0),IFERROR(VLOOKUP(AW301,CODES!$A$3:$D$1348,3,FALSE)*BX301,0),IFERROR(VLOOKUP(AX301,CODES!$A$3:$D$1348,3,FALSE)*CA301,0),IFERROR(VLOOKUP(AY301,CODES!$A$3:$D$1348,3,FALSE)*CD301,0))+B301</f>
        <v>423.36200000000002</v>
      </c>
      <c r="AP301" s="271" t="str">
        <f t="shared" ref="AP301:AP462" si="204">IFERROR(MID($A301,BB301+1,BA301-BB301-1),"")</f>
        <v>20m</v>
      </c>
      <c r="AQ301" s="271" t="str">
        <f t="shared" ref="AQ301:AQ462" si="205">IFERROR(MID($A301,BA301+BE301+1,BD301-BA301-BE301-1),"")</f>
        <v>TGGF4</v>
      </c>
      <c r="AR301" s="271" t="str">
        <f t="shared" ref="AR301:AR462" si="206">IFERROR(MID($A301,BD301+BH301+1,BG301-BD301-BH301-1),"")</f>
        <v>b20h</v>
      </c>
      <c r="AS301" s="271" t="str">
        <f t="shared" ref="AS301:AS462" si="207">IFERROR(MID($A301,BG301+BK301+1,BJ301-BG301-BK301-1),"")</f>
        <v/>
      </c>
      <c r="AT301" s="271" t="str">
        <f t="shared" ref="AT301:AT462" si="208">IFERROR(MID($A301,BJ301+BN301+1,BM301-BJ301-BN301-1),"")</f>
        <v/>
      </c>
      <c r="AU301" s="271" t="str">
        <f t="shared" ref="AU301:AU462" si="209">IFERROR(MID($A301,BM301+BQ301+1,BP301-BM301-BQ301-1),"")</f>
        <v/>
      </c>
      <c r="AV301" s="271" t="str">
        <f t="shared" ref="AV301:AV462" si="210">IFERROR(MID($A301,BP301+BT301+1,BS301-BP301-BT301-1),"")</f>
        <v/>
      </c>
      <c r="AW301" s="271" t="str">
        <f t="shared" ref="AW301:AW462" si="211">IFERROR(MID($A301,BS301+BW301+1,BV301-BS301-BW301-1),"")</f>
        <v/>
      </c>
      <c r="AX301" s="271" t="str">
        <f t="shared" ref="AX301:AX462" si="212">IFERROR(MID($A301,BV301+BZ301+1,BY301-BV301-BZ301-1),"")</f>
        <v/>
      </c>
      <c r="AY301" s="271" t="str">
        <f t="shared" ref="AY301:AY462" si="213">IFERROR(MID($A301,BY301+CC301+1,CB301-BY301-CC301-1),"")</f>
        <v/>
      </c>
      <c r="AZ301" s="258">
        <f t="shared" si="169"/>
        <v>19</v>
      </c>
      <c r="BA301" s="258">
        <f t="shared" si="170"/>
        <v>4</v>
      </c>
      <c r="BB301" s="258">
        <f t="shared" ref="BB301:BB462" si="214">IFERROR(SEARCH("&amp;",IFERROR(LEFT($A301,BA301),""),1),0)</f>
        <v>0</v>
      </c>
      <c r="BC301" s="258">
        <f t="shared" ref="BC301:BC462" si="215">IFERROR(MID($A301,1,BB301-1),1)</f>
        <v>1</v>
      </c>
      <c r="BD301" s="258">
        <f t="shared" si="173"/>
        <v>13</v>
      </c>
      <c r="BE301" s="258">
        <f t="shared" ref="BE301:BE462" si="216">IFERROR(SEARCH("&amp;",IFERROR(MID($A301,BA301+1,BD301-BA301),""),1),0)</f>
        <v>3</v>
      </c>
      <c r="BF301" s="258" t="str">
        <f t="shared" ref="BF301:BF462" si="217">IFERROR(MID($A301,BA301+1,BE301-1),1)</f>
        <v>20</v>
      </c>
      <c r="BG301" s="258">
        <f t="shared" si="176"/>
        <v>20</v>
      </c>
      <c r="BH301" s="258">
        <f t="shared" ref="BH301:BH462" si="218">IFERROR(SEARCH("&amp;",IFERROR(MID($A301,BD301+1,BG301-BD301),""),1),0)</f>
        <v>2</v>
      </c>
      <c r="BI301" s="258" t="str">
        <f t="shared" ref="BI301:BI462" si="219">IFERROR(MID($A301,BD301+1,BH301-1),1)</f>
        <v>5</v>
      </c>
      <c r="BJ301" s="258">
        <f t="shared" si="179"/>
        <v>20</v>
      </c>
      <c r="BK301" s="258">
        <f t="shared" ref="BK301:BK462" si="220">IFERROR(SEARCH("&amp;",IFERROR(MID($A301,BG301+1,BJ301-BG301),""),1),0)</f>
        <v>0</v>
      </c>
      <c r="BL301" s="258">
        <f t="shared" ref="BL301:BL462" si="221">IFERROR(MID($A301,BG301+1,BK301-1),1)</f>
        <v>1</v>
      </c>
      <c r="BM301" s="258">
        <f t="shared" si="182"/>
        <v>20</v>
      </c>
      <c r="BN301" s="258">
        <f t="shared" ref="BN301:BN462" si="222">IFERROR(SEARCH("&amp;",IFERROR(MID($A301,BJ301+1,BM301-BJ301),""),1),0)</f>
        <v>0</v>
      </c>
      <c r="BO301" s="258">
        <f t="shared" ref="BO301:BO462" si="223">IFERROR(MID($A301,BJ301+1,BN301-1),1)</f>
        <v>1</v>
      </c>
      <c r="BP301" s="258">
        <f t="shared" si="185"/>
        <v>20</v>
      </c>
      <c r="BQ301" s="258">
        <f t="shared" ref="BQ301:BQ462" si="224">IFERROR(SEARCH("&amp;",IFERROR(MID($A301,BM301+1,BP301-BM301),""),1),0)</f>
        <v>0</v>
      </c>
      <c r="BR301" s="258">
        <f t="shared" ref="BR301:BR462" si="225">IFERROR(MID($A301,BM301+1,BQ301-1),1)</f>
        <v>1</v>
      </c>
      <c r="BS301" s="258">
        <f t="shared" si="188"/>
        <v>20</v>
      </c>
      <c r="BT301" s="258">
        <f t="shared" ref="BT301:BT462" si="226">IFERROR(SEARCH("&amp;",IFERROR(MID($A301,BP301+1,BS301-BP301),""),1),0)</f>
        <v>0</v>
      </c>
      <c r="BU301" s="258">
        <f t="shared" ref="BU301:BU462" si="227">IFERROR(MID($A301,BP301+1,BT301-1),1)</f>
        <v>1</v>
      </c>
      <c r="BV301" s="258">
        <f t="shared" si="191"/>
        <v>20</v>
      </c>
      <c r="BW301" s="258">
        <f t="shared" ref="BW301:BW462" si="228">IFERROR(SEARCH("&amp;",IFERROR(MID($A301,BS301+1,BV301-BS301),""),1),0)</f>
        <v>0</v>
      </c>
      <c r="BX301" s="258">
        <f t="shared" ref="BX301:BX462" si="229">IFERROR(MID($A301,BS301+1,BW301-1),1)</f>
        <v>1</v>
      </c>
      <c r="BY301" s="258">
        <f t="shared" si="194"/>
        <v>20</v>
      </c>
      <c r="BZ301" s="258">
        <f t="shared" ref="BZ301:BZ462" si="230">IFERROR(SEARCH("&amp;",IFERROR(MID($A301,BV301+1,BY301-BV301),""),1),0)</f>
        <v>0</v>
      </c>
      <c r="CA301" s="258">
        <f t="shared" ref="CA301:CA462" si="231">IFERROR(MID($A301,BV301+1,BZ301-1),1)</f>
        <v>1</v>
      </c>
      <c r="CB301" s="258">
        <f t="shared" si="197"/>
        <v>20</v>
      </c>
      <c r="CC301" s="258">
        <f t="shared" ref="CC301:CC462" si="232">IFERROR(SEARCH("&amp;",IFERROR(MID($A301,BY301+1,CB301-BY301),""),1),0)</f>
        <v>0</v>
      </c>
      <c r="CD301" s="258">
        <f t="shared" ref="CD301:CD462" si="233">IFERROR(MID($A301,BY301+1,CC301-1),1)</f>
        <v>1</v>
      </c>
    </row>
    <row r="302" spans="1:82">
      <c r="A302" s="258" t="s">
        <v>4158</v>
      </c>
      <c r="B302" s="259">
        <v>360.75</v>
      </c>
      <c r="C302" s="259"/>
      <c r="D302" s="258" t="s">
        <v>4147</v>
      </c>
      <c r="E302" s="258"/>
      <c r="F302" s="258"/>
      <c r="G302" s="258">
        <v>294</v>
      </c>
      <c r="H302" s="743" t="s">
        <v>4159</v>
      </c>
      <c r="I302" s="744"/>
      <c r="J302" s="739" t="s">
        <v>4160</v>
      </c>
      <c r="K302" s="745" t="s">
        <v>3607</v>
      </c>
      <c r="L302" s="745" t="s">
        <v>3608</v>
      </c>
      <c r="M302" s="272">
        <v>5</v>
      </c>
      <c r="N302" s="508">
        <f t="shared" si="29"/>
        <v>581.65</v>
      </c>
      <c r="O302" s="510">
        <f t="shared" si="200"/>
        <v>2908.25</v>
      </c>
      <c r="P302" s="260">
        <f t="shared" si="201"/>
        <v>377.86200000000002</v>
      </c>
      <c r="Q302" s="261">
        <f t="shared" si="202"/>
        <v>109</v>
      </c>
      <c r="R302" s="261">
        <f t="shared" si="1"/>
        <v>0</v>
      </c>
      <c r="S302" s="262" t="s">
        <v>4150</v>
      </c>
      <c r="T302" s="262"/>
      <c r="U302" s="263">
        <f t="shared" si="142"/>
        <v>1.288</v>
      </c>
      <c r="V302" s="264">
        <f>IF(E302="SP",1,IF(D302="",ExtraMargeMateriaal,(1-VLOOKUP(D302,TabelAankoop[],4,FALSE))))</f>
        <v>0.97</v>
      </c>
      <c r="W302" s="265">
        <f t="shared" si="143"/>
        <v>0.6885</v>
      </c>
      <c r="X302" s="266">
        <f t="shared" si="144"/>
        <v>1</v>
      </c>
      <c r="Y302" s="267">
        <f t="shared" si="145"/>
        <v>1.46</v>
      </c>
      <c r="Z302" s="267">
        <f t="shared" si="146"/>
        <v>1.1599999999999999</v>
      </c>
      <c r="AA302" s="268">
        <f t="shared" si="147"/>
        <v>2908.25</v>
      </c>
      <c r="AB302" s="456">
        <f t="shared" si="148"/>
        <v>1832.63</v>
      </c>
      <c r="AC302" s="457">
        <f t="shared" si="149"/>
        <v>2360.4299999999998</v>
      </c>
      <c r="AD302" s="456">
        <f t="shared" si="150"/>
        <v>547.84</v>
      </c>
      <c r="AE302" s="458">
        <f t="shared" si="151"/>
        <v>545</v>
      </c>
      <c r="AF302" s="457">
        <f t="shared" si="203"/>
        <v>9.0833333333333339</v>
      </c>
      <c r="AG302" s="456">
        <f t="shared" si="153"/>
        <v>0</v>
      </c>
      <c r="AH302" s="457">
        <f t="shared" si="154"/>
        <v>0</v>
      </c>
      <c r="AI302" s="268">
        <f t="shared" si="155"/>
        <v>366.52614</v>
      </c>
      <c r="AJ302" s="269">
        <f t="shared" si="156"/>
        <v>472.08566832000002</v>
      </c>
      <c r="AK302" s="270">
        <f t="shared" si="157"/>
        <v>109.56788999999999</v>
      </c>
      <c r="AL302" s="415">
        <f t="shared" si="158"/>
        <v>0</v>
      </c>
      <c r="AM302" s="259" t="str">
        <f>IF(AP302="","",IFERROR(VLOOKUP(AP302,CODES!$A$3:$D$1348,4,FALSE),"X"))&amp;IF(AQ302="","",IFERROR(VLOOKUP(AQ302,CODES!$A$3:$D$1348,4,FALSE),"X"))&amp;IF(AR302="","",IFERROR(VLOOKUP(AR302,CODES!$A$3:$D$1348,4,FALSE),"X"))&amp;IF(AS302="","",IFERROR(VLOOKUP(AS302,CODES!$A$3:$D$1348,4,FALSE),"X"))&amp;IF(AT302="","",IFERROR(VLOOKUP(AT302,CODES!$A$3:$D$1348,4,FALSE),"X"))&amp;IF(AU302="","",IFERROR(VLOOKUP(AU302,CODES!$A$3:$D$1348,4,FALSE),"X"))&amp;IF(AV302="","",IFERROR(VLOOKUP(AV302,CODES!$A$3:$D$1348,4,FALSE),"X"))&amp;IF(AW302="","",IFERROR(VLOOKUP(AW302,CODES!$A$3:$D$1348,4,FALSE),"X"))&amp;IF(AX302="","",IFERROR(VLOOKUP(AX302,CODES!$A$3:$D$1348,4,FALSE),"X"))&amp;IF(AY302="","",IFERROR(VLOOKUP(AY302,CODES!$A$3:$D$1348,4,FALSE),"X"))</f>
        <v>11,210</v>
      </c>
      <c r="AN302" s="258">
        <f>SUM(IFERROR(VLOOKUP(AP302,CODES!$A$3:$D$1348,4,FALSE)*BC302,0),IFERROR(VLOOKUP(AQ302,CODES!$A$3:$D$1348,4,FALSE)*BF302,0),IFERROR(VLOOKUP(AR302,CODES!$A$3:$D$1348,4,FALSE)*BI302,0),IFERROR(VLOOKUP(AS302,CODES!$A$3:$D$1348,4,FALSE)*BL302,0),IFERROR(VLOOKUP(AT302,CODES!$A$3:$D$1348,4,FALSE)*BO302,0),IFERROR(VLOOKUP(AU302,CODES!$A$3:$D$1348,4,FALSE)*BR302,0),IFERROR(VLOOKUP(AV302,CODES!$A$3:$D$1348,4,FALSE)*BU302,0),IFERROR(VLOOKUP(AW302,CODES!$A$3:$D$1348,4,FALSE)*BX302,0),IFERROR(VLOOKUP(AX302,CODES!$A$3:$D$1348,4,FALSE)*CA302,0),IFERROR(VLOOKUP(AY302,CODES!$A$3:$D$1348,4,FALSE)*CD302,0))</f>
        <v>109</v>
      </c>
      <c r="AO302" s="258">
        <f>SUM(IFERROR(VLOOKUP(AP302,CODES!$A$3:$D$1348,3,FALSE)*BC302,0),IFERROR(VLOOKUP(AQ302,CODES!$A$3:$D$1348,3,FALSE)*BF302,0),IFERROR(VLOOKUP(AR302,CODES!$A$3:$D$1348,3,FALSE)*BI302,0),IFERROR(VLOOKUP(AS302,CODES!$A$3:$D$1348,3,FALSE)*BL302,0),IFERROR(VLOOKUP(AT302,CODES!$A$3:$D$1348,3,FALSE)*BO302,0),IFERROR(VLOOKUP(AU302,CODES!$A$3:$D$1348,3,FALSE)*BR302,0),IFERROR(VLOOKUP(AV302,CODES!$A$3:$D$1348,3,FALSE)*BU302,0),IFERROR(VLOOKUP(AW302,CODES!$A$3:$D$1348,3,FALSE)*BX302,0),IFERROR(VLOOKUP(AX302,CODES!$A$3:$D$1348,3,FALSE)*CA302,0),IFERROR(VLOOKUP(AY302,CODES!$A$3:$D$1348,3,FALSE)*CD302,0))+B302</f>
        <v>377.86200000000002</v>
      </c>
      <c r="AP302" s="271" t="str">
        <f t="shared" si="204"/>
        <v>m</v>
      </c>
      <c r="AQ302" s="271" t="str">
        <f t="shared" si="205"/>
        <v>TGGF4</v>
      </c>
      <c r="AR302" s="271" t="str">
        <f t="shared" si="206"/>
        <v>b20h</v>
      </c>
      <c r="AS302" s="271" t="str">
        <f t="shared" si="207"/>
        <v/>
      </c>
      <c r="AT302" s="271" t="str">
        <f t="shared" si="208"/>
        <v/>
      </c>
      <c r="AU302" s="271" t="str">
        <f t="shared" si="209"/>
        <v/>
      </c>
      <c r="AV302" s="271" t="str">
        <f t="shared" si="210"/>
        <v/>
      </c>
      <c r="AW302" s="271" t="str">
        <f t="shared" si="211"/>
        <v/>
      </c>
      <c r="AX302" s="271" t="str">
        <f t="shared" si="212"/>
        <v/>
      </c>
      <c r="AY302" s="271" t="str">
        <f t="shared" si="213"/>
        <v/>
      </c>
      <c r="AZ302" s="258">
        <f t="shared" si="169"/>
        <v>20</v>
      </c>
      <c r="BA302" s="258">
        <f t="shared" si="170"/>
        <v>5</v>
      </c>
      <c r="BB302" s="258">
        <f t="shared" si="214"/>
        <v>3</v>
      </c>
      <c r="BC302" s="258" t="str">
        <f t="shared" si="215"/>
        <v>35</v>
      </c>
      <c r="BD302" s="258">
        <f t="shared" si="173"/>
        <v>14</v>
      </c>
      <c r="BE302" s="258">
        <f t="shared" si="216"/>
        <v>3</v>
      </c>
      <c r="BF302" s="258" t="str">
        <f t="shared" si="217"/>
        <v>20</v>
      </c>
      <c r="BG302" s="258">
        <f t="shared" si="176"/>
        <v>21</v>
      </c>
      <c r="BH302" s="258">
        <f t="shared" si="218"/>
        <v>2</v>
      </c>
      <c r="BI302" s="258" t="str">
        <f t="shared" si="219"/>
        <v>5</v>
      </c>
      <c r="BJ302" s="258">
        <f t="shared" si="179"/>
        <v>21</v>
      </c>
      <c r="BK302" s="258">
        <f t="shared" si="220"/>
        <v>0</v>
      </c>
      <c r="BL302" s="258">
        <f t="shared" si="221"/>
        <v>1</v>
      </c>
      <c r="BM302" s="258">
        <f t="shared" si="182"/>
        <v>21</v>
      </c>
      <c r="BN302" s="258">
        <f t="shared" si="222"/>
        <v>0</v>
      </c>
      <c r="BO302" s="258">
        <f t="shared" si="223"/>
        <v>1</v>
      </c>
      <c r="BP302" s="258">
        <f t="shared" si="185"/>
        <v>21</v>
      </c>
      <c r="BQ302" s="258">
        <f t="shared" si="224"/>
        <v>0</v>
      </c>
      <c r="BR302" s="258">
        <f t="shared" si="225"/>
        <v>1</v>
      </c>
      <c r="BS302" s="258">
        <f t="shared" si="188"/>
        <v>21</v>
      </c>
      <c r="BT302" s="258">
        <f t="shared" si="226"/>
        <v>0</v>
      </c>
      <c r="BU302" s="258">
        <f t="shared" si="227"/>
        <v>1</v>
      </c>
      <c r="BV302" s="258">
        <f t="shared" si="191"/>
        <v>21</v>
      </c>
      <c r="BW302" s="258">
        <f t="shared" si="228"/>
        <v>0</v>
      </c>
      <c r="BX302" s="258">
        <f t="shared" si="229"/>
        <v>1</v>
      </c>
      <c r="BY302" s="258">
        <f t="shared" si="194"/>
        <v>21</v>
      </c>
      <c r="BZ302" s="258">
        <f t="shared" si="230"/>
        <v>0</v>
      </c>
      <c r="CA302" s="258">
        <f t="shared" si="231"/>
        <v>1</v>
      </c>
      <c r="CB302" s="258">
        <f t="shared" si="197"/>
        <v>21</v>
      </c>
      <c r="CC302" s="258">
        <f t="shared" si="232"/>
        <v>0</v>
      </c>
      <c r="CD302" s="258">
        <f t="shared" si="233"/>
        <v>1</v>
      </c>
    </row>
    <row r="303" spans="1:82">
      <c r="A303" s="258" t="s">
        <v>4151</v>
      </c>
      <c r="B303" s="259">
        <v>412.75</v>
      </c>
      <c r="C303" s="259"/>
      <c r="D303" s="258" t="s">
        <v>4147</v>
      </c>
      <c r="E303" s="258"/>
      <c r="F303" s="258"/>
      <c r="G303" s="258">
        <v>295</v>
      </c>
      <c r="H303" s="743" t="s">
        <v>4161</v>
      </c>
      <c r="I303" s="744"/>
      <c r="J303" s="739" t="s">
        <v>4162</v>
      </c>
      <c r="K303" s="745" t="s">
        <v>3607</v>
      </c>
      <c r="L303" s="745" t="s">
        <v>3608</v>
      </c>
      <c r="M303" s="272">
        <v>5</v>
      </c>
      <c r="N303" s="508">
        <f t="shared" si="29"/>
        <v>631.54</v>
      </c>
      <c r="O303" s="510">
        <f t="shared" si="200"/>
        <v>3157.7</v>
      </c>
      <c r="P303" s="260">
        <f t="shared" si="201"/>
        <v>429.86200000000002</v>
      </c>
      <c r="Q303" s="261">
        <f t="shared" si="202"/>
        <v>94</v>
      </c>
      <c r="R303" s="261">
        <f t="shared" si="1"/>
        <v>0</v>
      </c>
      <c r="S303" s="262" t="s">
        <v>4150</v>
      </c>
      <c r="T303" s="262"/>
      <c r="U303" s="263">
        <f t="shared" si="142"/>
        <v>1.288</v>
      </c>
      <c r="V303" s="264">
        <f>IF(E303="SP",1,IF(D303="",ExtraMargeMateriaal,(1-VLOOKUP(D303,TabelAankoop[],4,FALSE))))</f>
        <v>0.97</v>
      </c>
      <c r="W303" s="265">
        <f t="shared" si="143"/>
        <v>0.6885</v>
      </c>
      <c r="X303" s="266">
        <f t="shared" si="144"/>
        <v>1</v>
      </c>
      <c r="Y303" s="267">
        <f t="shared" si="145"/>
        <v>1.46</v>
      </c>
      <c r="Z303" s="267">
        <f t="shared" si="146"/>
        <v>1.1599999999999999</v>
      </c>
      <c r="AA303" s="268">
        <f t="shared" si="147"/>
        <v>3157.7</v>
      </c>
      <c r="AB303" s="456">
        <f t="shared" si="148"/>
        <v>2084.83</v>
      </c>
      <c r="AC303" s="457">
        <f t="shared" si="149"/>
        <v>2685.26</v>
      </c>
      <c r="AD303" s="456">
        <f t="shared" si="150"/>
        <v>472.45</v>
      </c>
      <c r="AE303" s="458">
        <f t="shared" si="151"/>
        <v>470</v>
      </c>
      <c r="AF303" s="457">
        <f t="shared" si="203"/>
        <v>7.833333333333333</v>
      </c>
      <c r="AG303" s="456">
        <f t="shared" si="153"/>
        <v>0</v>
      </c>
      <c r="AH303" s="457">
        <f t="shared" si="154"/>
        <v>0</v>
      </c>
      <c r="AI303" s="268">
        <f t="shared" si="155"/>
        <v>416.96614</v>
      </c>
      <c r="AJ303" s="269">
        <f t="shared" si="156"/>
        <v>537.05238831999998</v>
      </c>
      <c r="AK303" s="270">
        <f t="shared" si="157"/>
        <v>94.489739999999983</v>
      </c>
      <c r="AL303" s="415">
        <f t="shared" si="158"/>
        <v>0</v>
      </c>
      <c r="AM303" s="259" t="str">
        <f>IF(AP303="","",IFERROR(VLOOKUP(AP303,CODES!$A$3:$D$1348,4,FALSE),"X"))&amp;IF(AQ303="","",IFERROR(VLOOKUP(AQ303,CODES!$A$3:$D$1348,4,FALSE),"X"))&amp;IF(AR303="","",IFERROR(VLOOKUP(AR303,CODES!$A$3:$D$1348,4,FALSE),"X"))&amp;IF(AS303="","",IFERROR(VLOOKUP(AS303,CODES!$A$3:$D$1348,4,FALSE),"X"))&amp;IF(AT303="","",IFERROR(VLOOKUP(AT303,CODES!$A$3:$D$1348,4,FALSE),"X"))&amp;IF(AU303="","",IFERROR(VLOOKUP(AU303,CODES!$A$3:$D$1348,4,FALSE),"X"))&amp;IF(AV303="","",IFERROR(VLOOKUP(AV303,CODES!$A$3:$D$1348,4,FALSE),"X"))&amp;IF(AW303="","",IFERROR(VLOOKUP(AW303,CODES!$A$3:$D$1348,4,FALSE),"X"))&amp;IF(AX303="","",IFERROR(VLOOKUP(AX303,CODES!$A$3:$D$1348,4,FALSE),"X"))&amp;IF(AY303="","",IFERROR(VLOOKUP(AY303,CODES!$A$3:$D$1348,4,FALSE),"X"))</f>
        <v>201,210</v>
      </c>
      <c r="AN303" s="258">
        <f>SUM(IFERROR(VLOOKUP(AP303,CODES!$A$3:$D$1348,4,FALSE)*BC303,0),IFERROR(VLOOKUP(AQ303,CODES!$A$3:$D$1348,4,FALSE)*BF303,0),IFERROR(VLOOKUP(AR303,CODES!$A$3:$D$1348,4,FALSE)*BI303,0),IFERROR(VLOOKUP(AS303,CODES!$A$3:$D$1348,4,FALSE)*BL303,0),IFERROR(VLOOKUP(AT303,CODES!$A$3:$D$1348,4,FALSE)*BO303,0),IFERROR(VLOOKUP(AU303,CODES!$A$3:$D$1348,4,FALSE)*BR303,0),IFERROR(VLOOKUP(AV303,CODES!$A$3:$D$1348,4,FALSE)*BU303,0),IFERROR(VLOOKUP(AW303,CODES!$A$3:$D$1348,4,FALSE)*BX303,0),IFERROR(VLOOKUP(AX303,CODES!$A$3:$D$1348,4,FALSE)*CA303,0),IFERROR(VLOOKUP(AY303,CODES!$A$3:$D$1348,4,FALSE)*CD303,0))</f>
        <v>94</v>
      </c>
      <c r="AO303" s="258">
        <f>SUM(IFERROR(VLOOKUP(AP303,CODES!$A$3:$D$1348,3,FALSE)*BC303,0),IFERROR(VLOOKUP(AQ303,CODES!$A$3:$D$1348,3,FALSE)*BF303,0),IFERROR(VLOOKUP(AR303,CODES!$A$3:$D$1348,3,FALSE)*BI303,0),IFERROR(VLOOKUP(AS303,CODES!$A$3:$D$1348,3,FALSE)*BL303,0),IFERROR(VLOOKUP(AT303,CODES!$A$3:$D$1348,3,FALSE)*BO303,0),IFERROR(VLOOKUP(AU303,CODES!$A$3:$D$1348,3,FALSE)*BR303,0),IFERROR(VLOOKUP(AV303,CODES!$A$3:$D$1348,3,FALSE)*BU303,0),IFERROR(VLOOKUP(AW303,CODES!$A$3:$D$1348,3,FALSE)*BX303,0),IFERROR(VLOOKUP(AX303,CODES!$A$3:$D$1348,3,FALSE)*CA303,0),IFERROR(VLOOKUP(AY303,CODES!$A$3:$D$1348,3,FALSE)*CD303,0))+B303</f>
        <v>429.86200000000002</v>
      </c>
      <c r="AP303" s="271" t="str">
        <f t="shared" si="204"/>
        <v>20m</v>
      </c>
      <c r="AQ303" s="271" t="str">
        <f t="shared" si="205"/>
        <v>TGGF4</v>
      </c>
      <c r="AR303" s="271" t="str">
        <f t="shared" si="206"/>
        <v>b20h</v>
      </c>
      <c r="AS303" s="271" t="str">
        <f t="shared" si="207"/>
        <v/>
      </c>
      <c r="AT303" s="271" t="str">
        <f t="shared" si="208"/>
        <v/>
      </c>
      <c r="AU303" s="271" t="str">
        <f t="shared" si="209"/>
        <v/>
      </c>
      <c r="AV303" s="271" t="str">
        <f t="shared" si="210"/>
        <v/>
      </c>
      <c r="AW303" s="271" t="str">
        <f t="shared" si="211"/>
        <v/>
      </c>
      <c r="AX303" s="271" t="str">
        <f t="shared" si="212"/>
        <v/>
      </c>
      <c r="AY303" s="271" t="str">
        <f t="shared" si="213"/>
        <v/>
      </c>
      <c r="AZ303" s="258">
        <f t="shared" si="169"/>
        <v>19</v>
      </c>
      <c r="BA303" s="258">
        <f t="shared" si="170"/>
        <v>4</v>
      </c>
      <c r="BB303" s="258">
        <f t="shared" si="214"/>
        <v>0</v>
      </c>
      <c r="BC303" s="258">
        <f t="shared" si="215"/>
        <v>1</v>
      </c>
      <c r="BD303" s="258">
        <f t="shared" si="173"/>
        <v>13</v>
      </c>
      <c r="BE303" s="258">
        <f t="shared" si="216"/>
        <v>3</v>
      </c>
      <c r="BF303" s="258" t="str">
        <f t="shared" si="217"/>
        <v>20</v>
      </c>
      <c r="BG303" s="258">
        <f t="shared" si="176"/>
        <v>20</v>
      </c>
      <c r="BH303" s="258">
        <f t="shared" si="218"/>
        <v>2</v>
      </c>
      <c r="BI303" s="258" t="str">
        <f t="shared" si="219"/>
        <v>5</v>
      </c>
      <c r="BJ303" s="258">
        <f t="shared" si="179"/>
        <v>20</v>
      </c>
      <c r="BK303" s="258">
        <f t="shared" si="220"/>
        <v>0</v>
      </c>
      <c r="BL303" s="258">
        <f t="shared" si="221"/>
        <v>1</v>
      </c>
      <c r="BM303" s="258">
        <f t="shared" si="182"/>
        <v>20</v>
      </c>
      <c r="BN303" s="258">
        <f t="shared" si="222"/>
        <v>0</v>
      </c>
      <c r="BO303" s="258">
        <f t="shared" si="223"/>
        <v>1</v>
      </c>
      <c r="BP303" s="258">
        <f t="shared" si="185"/>
        <v>20</v>
      </c>
      <c r="BQ303" s="258">
        <f t="shared" si="224"/>
        <v>0</v>
      </c>
      <c r="BR303" s="258">
        <f t="shared" si="225"/>
        <v>1</v>
      </c>
      <c r="BS303" s="258">
        <f t="shared" si="188"/>
        <v>20</v>
      </c>
      <c r="BT303" s="258">
        <f t="shared" si="226"/>
        <v>0</v>
      </c>
      <c r="BU303" s="258">
        <f t="shared" si="227"/>
        <v>1</v>
      </c>
      <c r="BV303" s="258">
        <f t="shared" si="191"/>
        <v>20</v>
      </c>
      <c r="BW303" s="258">
        <f t="shared" si="228"/>
        <v>0</v>
      </c>
      <c r="BX303" s="258">
        <f t="shared" si="229"/>
        <v>1</v>
      </c>
      <c r="BY303" s="258">
        <f t="shared" si="194"/>
        <v>20</v>
      </c>
      <c r="BZ303" s="258">
        <f t="shared" si="230"/>
        <v>0</v>
      </c>
      <c r="CA303" s="258">
        <f t="shared" si="231"/>
        <v>1</v>
      </c>
      <c r="CB303" s="258">
        <f t="shared" si="197"/>
        <v>20</v>
      </c>
      <c r="CC303" s="258">
        <f t="shared" si="232"/>
        <v>0</v>
      </c>
      <c r="CD303" s="258">
        <f t="shared" si="233"/>
        <v>1</v>
      </c>
    </row>
    <row r="304" spans="1:82">
      <c r="A304" s="258" t="s">
        <v>4163</v>
      </c>
      <c r="B304" s="259">
        <v>263.25</v>
      </c>
      <c r="C304" s="259"/>
      <c r="D304" s="258" t="s">
        <v>4147</v>
      </c>
      <c r="E304" s="258"/>
      <c r="F304" s="258"/>
      <c r="G304" s="258">
        <v>296</v>
      </c>
      <c r="H304" s="743" t="s">
        <v>4164</v>
      </c>
      <c r="I304" s="744"/>
      <c r="J304" s="739" t="s">
        <v>4165</v>
      </c>
      <c r="K304" s="745" t="s">
        <v>3607</v>
      </c>
      <c r="L304" s="745" t="s">
        <v>3608</v>
      </c>
      <c r="M304" s="272">
        <v>1</v>
      </c>
      <c r="N304" s="508">
        <f t="shared" si="29"/>
        <v>454.81</v>
      </c>
      <c r="O304" s="510">
        <f t="shared" si="200"/>
        <v>454.81</v>
      </c>
      <c r="P304" s="260">
        <f t="shared" si="201"/>
        <v>280.36200000000002</v>
      </c>
      <c r="Q304" s="261">
        <f t="shared" si="202"/>
        <v>104</v>
      </c>
      <c r="R304" s="261">
        <f t="shared" si="1"/>
        <v>0</v>
      </c>
      <c r="S304" s="262" t="s">
        <v>4150</v>
      </c>
      <c r="T304" s="262"/>
      <c r="U304" s="263">
        <f t="shared" si="142"/>
        <v>1.288</v>
      </c>
      <c r="V304" s="264">
        <f>IF(E304="SP",1,IF(D304="",ExtraMargeMateriaal,(1-VLOOKUP(D304,TabelAankoop[],4,FALSE))))</f>
        <v>0.97</v>
      </c>
      <c r="W304" s="265">
        <f t="shared" si="143"/>
        <v>0.6885</v>
      </c>
      <c r="X304" s="266">
        <f t="shared" si="144"/>
        <v>1</v>
      </c>
      <c r="Y304" s="267">
        <f t="shared" si="145"/>
        <v>1.46</v>
      </c>
      <c r="Z304" s="267">
        <f t="shared" si="146"/>
        <v>1.1599999999999999</v>
      </c>
      <c r="AA304" s="268">
        <f t="shared" si="147"/>
        <v>454.81</v>
      </c>
      <c r="AB304" s="456">
        <f t="shared" si="148"/>
        <v>271.95</v>
      </c>
      <c r="AC304" s="457">
        <f t="shared" si="149"/>
        <v>350.27</v>
      </c>
      <c r="AD304" s="456">
        <f t="shared" si="150"/>
        <v>104.54</v>
      </c>
      <c r="AE304" s="458">
        <f t="shared" si="151"/>
        <v>104</v>
      </c>
      <c r="AF304" s="457">
        <f t="shared" si="203"/>
        <v>1.7333333333333334</v>
      </c>
      <c r="AG304" s="456">
        <f t="shared" si="153"/>
        <v>0</v>
      </c>
      <c r="AH304" s="457">
        <f t="shared" si="154"/>
        <v>0</v>
      </c>
      <c r="AI304" s="268">
        <f t="shared" si="155"/>
        <v>271.95114000000001</v>
      </c>
      <c r="AJ304" s="269">
        <f t="shared" si="156"/>
        <v>350.27306831999999</v>
      </c>
      <c r="AK304" s="270">
        <f t="shared" si="157"/>
        <v>104.54183999999999</v>
      </c>
      <c r="AL304" s="415">
        <f t="shared" si="158"/>
        <v>0</v>
      </c>
      <c r="AM304" s="259" t="str">
        <f>IF(AP304="","",IFERROR(VLOOKUP(AP304,CODES!$A$3:$D$1348,4,FALSE),"X"))&amp;IF(AQ304="","",IFERROR(VLOOKUP(AQ304,CODES!$A$3:$D$1348,4,FALSE),"X"))&amp;IF(AR304="","",IFERROR(VLOOKUP(AR304,CODES!$A$3:$D$1348,4,FALSE),"X"))&amp;IF(AS304="","",IFERROR(VLOOKUP(AS304,CODES!$A$3:$D$1348,4,FALSE),"X"))&amp;IF(AT304="","",IFERROR(VLOOKUP(AT304,CODES!$A$3:$D$1348,4,FALSE),"X"))&amp;IF(AU304="","",IFERROR(VLOOKUP(AU304,CODES!$A$3:$D$1348,4,FALSE),"X"))&amp;IF(AV304="","",IFERROR(VLOOKUP(AV304,CODES!$A$3:$D$1348,4,FALSE),"X"))&amp;IF(AW304="","",IFERROR(VLOOKUP(AW304,CODES!$A$3:$D$1348,4,FALSE),"X"))&amp;IF(AX304="","",IFERROR(VLOOKUP(AX304,CODES!$A$3:$D$1348,4,FALSE),"X"))&amp;IF(AY304="","",IFERROR(VLOOKUP(AY304,CODES!$A$3:$D$1348,4,FALSE),"X"))</f>
        <v>301,210</v>
      </c>
      <c r="AN304" s="258">
        <f>SUM(IFERROR(VLOOKUP(AP304,CODES!$A$3:$D$1348,4,FALSE)*BC304,0),IFERROR(VLOOKUP(AQ304,CODES!$A$3:$D$1348,4,FALSE)*BF304,0),IFERROR(VLOOKUP(AR304,CODES!$A$3:$D$1348,4,FALSE)*BI304,0),IFERROR(VLOOKUP(AS304,CODES!$A$3:$D$1348,4,FALSE)*BL304,0),IFERROR(VLOOKUP(AT304,CODES!$A$3:$D$1348,4,FALSE)*BO304,0),IFERROR(VLOOKUP(AU304,CODES!$A$3:$D$1348,4,FALSE)*BR304,0),IFERROR(VLOOKUP(AV304,CODES!$A$3:$D$1348,4,FALSE)*BU304,0),IFERROR(VLOOKUP(AW304,CODES!$A$3:$D$1348,4,FALSE)*BX304,0),IFERROR(VLOOKUP(AX304,CODES!$A$3:$D$1348,4,FALSE)*CA304,0),IFERROR(VLOOKUP(AY304,CODES!$A$3:$D$1348,4,FALSE)*CD304,0))</f>
        <v>104</v>
      </c>
      <c r="AO304" s="258">
        <f>SUM(IFERROR(VLOOKUP(AP304,CODES!$A$3:$D$1348,3,FALSE)*BC304,0),IFERROR(VLOOKUP(AQ304,CODES!$A$3:$D$1348,3,FALSE)*BF304,0),IFERROR(VLOOKUP(AR304,CODES!$A$3:$D$1348,3,FALSE)*BI304,0),IFERROR(VLOOKUP(AS304,CODES!$A$3:$D$1348,3,FALSE)*BL304,0),IFERROR(VLOOKUP(AT304,CODES!$A$3:$D$1348,3,FALSE)*BO304,0),IFERROR(VLOOKUP(AU304,CODES!$A$3:$D$1348,3,FALSE)*BR304,0),IFERROR(VLOOKUP(AV304,CODES!$A$3:$D$1348,3,FALSE)*BU304,0),IFERROR(VLOOKUP(AW304,CODES!$A$3:$D$1348,3,FALSE)*BX304,0),IFERROR(VLOOKUP(AX304,CODES!$A$3:$D$1348,3,FALSE)*CA304,0),IFERROR(VLOOKUP(AY304,CODES!$A$3:$D$1348,3,FALSE)*CD304,0))+B304</f>
        <v>280.36200000000002</v>
      </c>
      <c r="AP304" s="271" t="str">
        <f t="shared" si="204"/>
        <v>30m</v>
      </c>
      <c r="AQ304" s="271" t="str">
        <f t="shared" si="205"/>
        <v>TGGF4</v>
      </c>
      <c r="AR304" s="271" t="str">
        <f t="shared" si="206"/>
        <v>b20h</v>
      </c>
      <c r="AS304" s="271" t="str">
        <f t="shared" si="207"/>
        <v/>
      </c>
      <c r="AT304" s="271" t="str">
        <f t="shared" si="208"/>
        <v/>
      </c>
      <c r="AU304" s="271" t="str">
        <f t="shared" si="209"/>
        <v/>
      </c>
      <c r="AV304" s="271" t="str">
        <f t="shared" si="210"/>
        <v/>
      </c>
      <c r="AW304" s="271" t="str">
        <f t="shared" si="211"/>
        <v/>
      </c>
      <c r="AX304" s="271" t="str">
        <f t="shared" si="212"/>
        <v/>
      </c>
      <c r="AY304" s="271" t="str">
        <f t="shared" si="213"/>
        <v/>
      </c>
      <c r="AZ304" s="258">
        <f t="shared" si="169"/>
        <v>19</v>
      </c>
      <c r="BA304" s="258">
        <f t="shared" si="170"/>
        <v>4</v>
      </c>
      <c r="BB304" s="258">
        <f t="shared" si="214"/>
        <v>0</v>
      </c>
      <c r="BC304" s="258">
        <f t="shared" si="215"/>
        <v>1</v>
      </c>
      <c r="BD304" s="258">
        <f t="shared" si="173"/>
        <v>13</v>
      </c>
      <c r="BE304" s="258">
        <f t="shared" si="216"/>
        <v>3</v>
      </c>
      <c r="BF304" s="258" t="str">
        <f t="shared" si="217"/>
        <v>20</v>
      </c>
      <c r="BG304" s="258">
        <f t="shared" si="176"/>
        <v>20</v>
      </c>
      <c r="BH304" s="258">
        <f t="shared" si="218"/>
        <v>2</v>
      </c>
      <c r="BI304" s="258" t="str">
        <f t="shared" si="219"/>
        <v>5</v>
      </c>
      <c r="BJ304" s="258">
        <f t="shared" si="179"/>
        <v>20</v>
      </c>
      <c r="BK304" s="258">
        <f t="shared" si="220"/>
        <v>0</v>
      </c>
      <c r="BL304" s="258">
        <f t="shared" si="221"/>
        <v>1</v>
      </c>
      <c r="BM304" s="258">
        <f t="shared" si="182"/>
        <v>20</v>
      </c>
      <c r="BN304" s="258">
        <f t="shared" si="222"/>
        <v>0</v>
      </c>
      <c r="BO304" s="258">
        <f t="shared" si="223"/>
        <v>1</v>
      </c>
      <c r="BP304" s="258">
        <f t="shared" si="185"/>
        <v>20</v>
      </c>
      <c r="BQ304" s="258">
        <f t="shared" si="224"/>
        <v>0</v>
      </c>
      <c r="BR304" s="258">
        <f t="shared" si="225"/>
        <v>1</v>
      </c>
      <c r="BS304" s="258">
        <f t="shared" si="188"/>
        <v>20</v>
      </c>
      <c r="BT304" s="258">
        <f t="shared" si="226"/>
        <v>0</v>
      </c>
      <c r="BU304" s="258">
        <f t="shared" si="227"/>
        <v>1</v>
      </c>
      <c r="BV304" s="258">
        <f t="shared" si="191"/>
        <v>20</v>
      </c>
      <c r="BW304" s="258">
        <f t="shared" si="228"/>
        <v>0</v>
      </c>
      <c r="BX304" s="258">
        <f t="shared" si="229"/>
        <v>1</v>
      </c>
      <c r="BY304" s="258">
        <f t="shared" si="194"/>
        <v>20</v>
      </c>
      <c r="BZ304" s="258">
        <f t="shared" si="230"/>
        <v>0</v>
      </c>
      <c r="CA304" s="258">
        <f t="shared" si="231"/>
        <v>1</v>
      </c>
      <c r="CB304" s="258">
        <f t="shared" si="197"/>
        <v>20</v>
      </c>
      <c r="CC304" s="258">
        <f t="shared" si="232"/>
        <v>0</v>
      </c>
      <c r="CD304" s="258">
        <f t="shared" si="233"/>
        <v>1</v>
      </c>
    </row>
    <row r="305" spans="1:82">
      <c r="A305" s="258" t="s">
        <v>4163</v>
      </c>
      <c r="B305" s="259">
        <v>217</v>
      </c>
      <c r="C305" s="259"/>
      <c r="D305" s="258" t="s">
        <v>4147</v>
      </c>
      <c r="E305" s="258"/>
      <c r="F305" s="258"/>
      <c r="G305" s="258">
        <v>297</v>
      </c>
      <c r="H305" s="743" t="s">
        <v>4166</v>
      </c>
      <c r="I305" s="744"/>
      <c r="J305" s="739" t="s">
        <v>4167</v>
      </c>
      <c r="K305" s="745" t="s">
        <v>3607</v>
      </c>
      <c r="L305" s="745" t="s">
        <v>3608</v>
      </c>
      <c r="M305" s="272">
        <v>1</v>
      </c>
      <c r="N305" s="508">
        <f t="shared" si="29"/>
        <v>397.03</v>
      </c>
      <c r="O305" s="510">
        <f t="shared" si="200"/>
        <v>397.03</v>
      </c>
      <c r="P305" s="260">
        <f t="shared" si="201"/>
        <v>234.11199999999999</v>
      </c>
      <c r="Q305" s="261">
        <f t="shared" si="202"/>
        <v>104</v>
      </c>
      <c r="R305" s="261">
        <f t="shared" si="1"/>
        <v>0</v>
      </c>
      <c r="S305" s="262" t="s">
        <v>4150</v>
      </c>
      <c r="T305" s="262"/>
      <c r="U305" s="263">
        <f t="shared" si="142"/>
        <v>1.288</v>
      </c>
      <c r="V305" s="264">
        <f>IF(E305="SP",1,IF(D305="",ExtraMargeMateriaal,(1-VLOOKUP(D305,TabelAankoop[],4,FALSE))))</f>
        <v>0.97</v>
      </c>
      <c r="W305" s="265">
        <f t="shared" si="143"/>
        <v>0.6885</v>
      </c>
      <c r="X305" s="266">
        <f t="shared" si="144"/>
        <v>1</v>
      </c>
      <c r="Y305" s="267">
        <f t="shared" si="145"/>
        <v>1.46</v>
      </c>
      <c r="Z305" s="267">
        <f t="shared" si="146"/>
        <v>1.1599999999999999</v>
      </c>
      <c r="AA305" s="268">
        <f t="shared" si="147"/>
        <v>397.03</v>
      </c>
      <c r="AB305" s="456">
        <f t="shared" si="148"/>
        <v>227.09</v>
      </c>
      <c r="AC305" s="457">
        <f t="shared" si="149"/>
        <v>292.49</v>
      </c>
      <c r="AD305" s="456">
        <f t="shared" si="150"/>
        <v>104.54</v>
      </c>
      <c r="AE305" s="458">
        <f t="shared" si="151"/>
        <v>104</v>
      </c>
      <c r="AF305" s="457">
        <f t="shared" si="203"/>
        <v>1.7333333333333334</v>
      </c>
      <c r="AG305" s="456">
        <f t="shared" si="153"/>
        <v>0</v>
      </c>
      <c r="AH305" s="457">
        <f t="shared" si="154"/>
        <v>0</v>
      </c>
      <c r="AI305" s="268">
        <f t="shared" si="155"/>
        <v>227.08864</v>
      </c>
      <c r="AJ305" s="269">
        <f t="shared" si="156"/>
        <v>292.49016832000001</v>
      </c>
      <c r="AK305" s="270">
        <f t="shared" si="157"/>
        <v>104.54183999999999</v>
      </c>
      <c r="AL305" s="415">
        <f t="shared" si="158"/>
        <v>0</v>
      </c>
      <c r="AM305" s="259" t="str">
        <f>IF(AP305="","",IFERROR(VLOOKUP(AP305,CODES!$A$3:$D$1348,4,FALSE),"X"))&amp;IF(AQ305="","",IFERROR(VLOOKUP(AQ305,CODES!$A$3:$D$1348,4,FALSE),"X"))&amp;IF(AR305="","",IFERROR(VLOOKUP(AR305,CODES!$A$3:$D$1348,4,FALSE),"X"))&amp;IF(AS305="","",IFERROR(VLOOKUP(AS305,CODES!$A$3:$D$1348,4,FALSE),"X"))&amp;IF(AT305="","",IFERROR(VLOOKUP(AT305,CODES!$A$3:$D$1348,4,FALSE),"X"))&amp;IF(AU305="","",IFERROR(VLOOKUP(AU305,CODES!$A$3:$D$1348,4,FALSE),"X"))&amp;IF(AV305="","",IFERROR(VLOOKUP(AV305,CODES!$A$3:$D$1348,4,FALSE),"X"))&amp;IF(AW305="","",IFERROR(VLOOKUP(AW305,CODES!$A$3:$D$1348,4,FALSE),"X"))&amp;IF(AX305="","",IFERROR(VLOOKUP(AX305,CODES!$A$3:$D$1348,4,FALSE),"X"))&amp;IF(AY305="","",IFERROR(VLOOKUP(AY305,CODES!$A$3:$D$1348,4,FALSE),"X"))</f>
        <v>301,210</v>
      </c>
      <c r="AN305" s="258">
        <f>SUM(IFERROR(VLOOKUP(AP305,CODES!$A$3:$D$1348,4,FALSE)*BC305,0),IFERROR(VLOOKUP(AQ305,CODES!$A$3:$D$1348,4,FALSE)*BF305,0),IFERROR(VLOOKUP(AR305,CODES!$A$3:$D$1348,4,FALSE)*BI305,0),IFERROR(VLOOKUP(AS305,CODES!$A$3:$D$1348,4,FALSE)*BL305,0),IFERROR(VLOOKUP(AT305,CODES!$A$3:$D$1348,4,FALSE)*BO305,0),IFERROR(VLOOKUP(AU305,CODES!$A$3:$D$1348,4,FALSE)*BR305,0),IFERROR(VLOOKUP(AV305,CODES!$A$3:$D$1348,4,FALSE)*BU305,0),IFERROR(VLOOKUP(AW305,CODES!$A$3:$D$1348,4,FALSE)*BX305,0),IFERROR(VLOOKUP(AX305,CODES!$A$3:$D$1348,4,FALSE)*CA305,0),IFERROR(VLOOKUP(AY305,CODES!$A$3:$D$1348,4,FALSE)*CD305,0))</f>
        <v>104</v>
      </c>
      <c r="AO305" s="258">
        <f>SUM(IFERROR(VLOOKUP(AP305,CODES!$A$3:$D$1348,3,FALSE)*BC305,0),IFERROR(VLOOKUP(AQ305,CODES!$A$3:$D$1348,3,FALSE)*BF305,0),IFERROR(VLOOKUP(AR305,CODES!$A$3:$D$1348,3,FALSE)*BI305,0),IFERROR(VLOOKUP(AS305,CODES!$A$3:$D$1348,3,FALSE)*BL305,0),IFERROR(VLOOKUP(AT305,CODES!$A$3:$D$1348,3,FALSE)*BO305,0),IFERROR(VLOOKUP(AU305,CODES!$A$3:$D$1348,3,FALSE)*BR305,0),IFERROR(VLOOKUP(AV305,CODES!$A$3:$D$1348,3,FALSE)*BU305,0),IFERROR(VLOOKUP(AW305,CODES!$A$3:$D$1348,3,FALSE)*BX305,0),IFERROR(VLOOKUP(AX305,CODES!$A$3:$D$1348,3,FALSE)*CA305,0),IFERROR(VLOOKUP(AY305,CODES!$A$3:$D$1348,3,FALSE)*CD305,0))+B305</f>
        <v>234.11199999999999</v>
      </c>
      <c r="AP305" s="271" t="str">
        <f t="shared" si="204"/>
        <v>30m</v>
      </c>
      <c r="AQ305" s="271" t="str">
        <f t="shared" si="205"/>
        <v>TGGF4</v>
      </c>
      <c r="AR305" s="271" t="str">
        <f t="shared" si="206"/>
        <v>b20h</v>
      </c>
      <c r="AS305" s="271" t="str">
        <f t="shared" si="207"/>
        <v/>
      </c>
      <c r="AT305" s="271" t="str">
        <f t="shared" si="208"/>
        <v/>
      </c>
      <c r="AU305" s="271" t="str">
        <f t="shared" si="209"/>
        <v/>
      </c>
      <c r="AV305" s="271" t="str">
        <f t="shared" si="210"/>
        <v/>
      </c>
      <c r="AW305" s="271" t="str">
        <f t="shared" si="211"/>
        <v/>
      </c>
      <c r="AX305" s="271" t="str">
        <f t="shared" si="212"/>
        <v/>
      </c>
      <c r="AY305" s="271" t="str">
        <f t="shared" si="213"/>
        <v/>
      </c>
      <c r="AZ305" s="258">
        <f t="shared" si="169"/>
        <v>19</v>
      </c>
      <c r="BA305" s="258">
        <f t="shared" si="170"/>
        <v>4</v>
      </c>
      <c r="BB305" s="258">
        <f t="shared" si="214"/>
        <v>0</v>
      </c>
      <c r="BC305" s="258">
        <f t="shared" si="215"/>
        <v>1</v>
      </c>
      <c r="BD305" s="258">
        <f t="shared" si="173"/>
        <v>13</v>
      </c>
      <c r="BE305" s="258">
        <f t="shared" si="216"/>
        <v>3</v>
      </c>
      <c r="BF305" s="258" t="str">
        <f t="shared" si="217"/>
        <v>20</v>
      </c>
      <c r="BG305" s="258">
        <f t="shared" si="176"/>
        <v>20</v>
      </c>
      <c r="BH305" s="258">
        <f t="shared" si="218"/>
        <v>2</v>
      </c>
      <c r="BI305" s="258" t="str">
        <f t="shared" si="219"/>
        <v>5</v>
      </c>
      <c r="BJ305" s="258">
        <f t="shared" si="179"/>
        <v>20</v>
      </c>
      <c r="BK305" s="258">
        <f t="shared" si="220"/>
        <v>0</v>
      </c>
      <c r="BL305" s="258">
        <f t="shared" si="221"/>
        <v>1</v>
      </c>
      <c r="BM305" s="258">
        <f t="shared" si="182"/>
        <v>20</v>
      </c>
      <c r="BN305" s="258">
        <f t="shared" si="222"/>
        <v>0</v>
      </c>
      <c r="BO305" s="258">
        <f t="shared" si="223"/>
        <v>1</v>
      </c>
      <c r="BP305" s="258">
        <f t="shared" si="185"/>
        <v>20</v>
      </c>
      <c r="BQ305" s="258">
        <f t="shared" si="224"/>
        <v>0</v>
      </c>
      <c r="BR305" s="258">
        <f t="shared" si="225"/>
        <v>1</v>
      </c>
      <c r="BS305" s="258">
        <f t="shared" si="188"/>
        <v>20</v>
      </c>
      <c r="BT305" s="258">
        <f t="shared" si="226"/>
        <v>0</v>
      </c>
      <c r="BU305" s="258">
        <f t="shared" si="227"/>
        <v>1</v>
      </c>
      <c r="BV305" s="258">
        <f t="shared" si="191"/>
        <v>20</v>
      </c>
      <c r="BW305" s="258">
        <f t="shared" si="228"/>
        <v>0</v>
      </c>
      <c r="BX305" s="258">
        <f t="shared" si="229"/>
        <v>1</v>
      </c>
      <c r="BY305" s="258">
        <f t="shared" si="194"/>
        <v>20</v>
      </c>
      <c r="BZ305" s="258">
        <f t="shared" si="230"/>
        <v>0</v>
      </c>
      <c r="CA305" s="258">
        <f t="shared" si="231"/>
        <v>1</v>
      </c>
      <c r="CB305" s="258">
        <f t="shared" si="197"/>
        <v>20</v>
      </c>
      <c r="CC305" s="258">
        <f t="shared" si="232"/>
        <v>0</v>
      </c>
      <c r="CD305" s="258">
        <f t="shared" si="233"/>
        <v>1</v>
      </c>
    </row>
    <row r="306" spans="1:82">
      <c r="A306" s="258"/>
      <c r="B306" s="259"/>
      <c r="C306" s="259"/>
      <c r="D306" s="258"/>
      <c r="E306" s="258"/>
      <c r="F306" s="258"/>
      <c r="G306" s="258">
        <v>298</v>
      </c>
      <c r="H306" s="743" t="s">
        <v>4168</v>
      </c>
      <c r="I306" s="744"/>
      <c r="J306" s="739" t="s">
        <v>4169</v>
      </c>
      <c r="K306" s="745"/>
      <c r="L306" s="745"/>
      <c r="M306" s="272"/>
      <c r="N306" s="508">
        <f t="shared" si="29"/>
        <v>0</v>
      </c>
      <c r="O306" s="510">
        <f t="shared" si="200"/>
        <v>0</v>
      </c>
      <c r="P306" s="260">
        <f t="shared" si="201"/>
        <v>0</v>
      </c>
      <c r="Q306" s="261">
        <f t="shared" si="202"/>
        <v>0</v>
      </c>
      <c r="R306" s="261">
        <f t="shared" si="1"/>
        <v>0</v>
      </c>
      <c r="S306" s="262"/>
      <c r="T306" s="262"/>
      <c r="U306" s="263">
        <f t="shared" si="142"/>
        <v>1.288</v>
      </c>
      <c r="V306" s="264">
        <f>IF(E306="SP",1,IF(D306="",ExtraMargeMateriaal,(1-VLOOKUP(D306,TabelAankoop[],4,FALSE))))</f>
        <v>1</v>
      </c>
      <c r="W306" s="265">
        <f t="shared" si="143"/>
        <v>0.6885</v>
      </c>
      <c r="X306" s="266">
        <f t="shared" si="144"/>
        <v>1</v>
      </c>
      <c r="Y306" s="267">
        <f t="shared" si="145"/>
        <v>1.46</v>
      </c>
      <c r="Z306" s="267">
        <f t="shared" si="146"/>
        <v>1.1599999999999999</v>
      </c>
      <c r="AA306" s="268">
        <f t="shared" si="147"/>
        <v>0</v>
      </c>
      <c r="AB306" s="456">
        <f t="shared" si="148"/>
        <v>0</v>
      </c>
      <c r="AC306" s="457">
        <f t="shared" si="149"/>
        <v>0</v>
      </c>
      <c r="AD306" s="456">
        <f t="shared" si="150"/>
        <v>0</v>
      </c>
      <c r="AE306" s="458">
        <f t="shared" si="151"/>
        <v>0</v>
      </c>
      <c r="AF306" s="457">
        <f t="shared" si="203"/>
        <v>0</v>
      </c>
      <c r="AG306" s="456">
        <f t="shared" si="153"/>
        <v>0</v>
      </c>
      <c r="AH306" s="457">
        <f t="shared" si="154"/>
        <v>0</v>
      </c>
      <c r="AI306" s="268">
        <f t="shared" si="155"/>
        <v>0</v>
      </c>
      <c r="AJ306" s="269">
        <f t="shared" si="156"/>
        <v>0</v>
      </c>
      <c r="AK306" s="270">
        <f t="shared" si="157"/>
        <v>0</v>
      </c>
      <c r="AL306" s="415">
        <f t="shared" si="158"/>
        <v>0</v>
      </c>
      <c r="AM306" s="259" t="str">
        <f>IF(AP306="","",IFERROR(VLOOKUP(AP306,CODES!$A$3:$D$1348,4,FALSE),"X"))&amp;IF(AQ306="","",IFERROR(VLOOKUP(AQ306,CODES!$A$3:$D$1348,4,FALSE),"X"))&amp;IF(AR306="","",IFERROR(VLOOKUP(AR306,CODES!$A$3:$D$1348,4,FALSE),"X"))&amp;IF(AS306="","",IFERROR(VLOOKUP(AS306,CODES!$A$3:$D$1348,4,FALSE),"X"))&amp;IF(AT306="","",IFERROR(VLOOKUP(AT306,CODES!$A$3:$D$1348,4,FALSE),"X"))&amp;IF(AU306="","",IFERROR(VLOOKUP(AU306,CODES!$A$3:$D$1348,4,FALSE),"X"))&amp;IF(AV306="","",IFERROR(VLOOKUP(AV306,CODES!$A$3:$D$1348,4,FALSE),"X"))&amp;IF(AW306="","",IFERROR(VLOOKUP(AW306,CODES!$A$3:$D$1348,4,FALSE),"X"))&amp;IF(AX306="","",IFERROR(VLOOKUP(AX306,CODES!$A$3:$D$1348,4,FALSE),"X"))&amp;IF(AY306="","",IFERROR(VLOOKUP(AY306,CODES!$A$3:$D$1348,4,FALSE),"X"))</f>
        <v/>
      </c>
      <c r="AN306" s="258">
        <f>SUM(IFERROR(VLOOKUP(AP306,CODES!$A$3:$D$1348,4,FALSE)*BC306,0),IFERROR(VLOOKUP(AQ306,CODES!$A$3:$D$1348,4,FALSE)*BF306,0),IFERROR(VLOOKUP(AR306,CODES!$A$3:$D$1348,4,FALSE)*BI306,0),IFERROR(VLOOKUP(AS306,CODES!$A$3:$D$1348,4,FALSE)*BL306,0),IFERROR(VLOOKUP(AT306,CODES!$A$3:$D$1348,4,FALSE)*BO306,0),IFERROR(VLOOKUP(AU306,CODES!$A$3:$D$1348,4,FALSE)*BR306,0),IFERROR(VLOOKUP(AV306,CODES!$A$3:$D$1348,4,FALSE)*BU306,0),IFERROR(VLOOKUP(AW306,CODES!$A$3:$D$1348,4,FALSE)*BX306,0),IFERROR(VLOOKUP(AX306,CODES!$A$3:$D$1348,4,FALSE)*CA306,0),IFERROR(VLOOKUP(AY306,CODES!$A$3:$D$1348,4,FALSE)*CD306,0))</f>
        <v>0</v>
      </c>
      <c r="AO306" s="258">
        <f>SUM(IFERROR(VLOOKUP(AP306,CODES!$A$3:$D$1348,3,FALSE)*BC306,0),IFERROR(VLOOKUP(AQ306,CODES!$A$3:$D$1348,3,FALSE)*BF306,0),IFERROR(VLOOKUP(AR306,CODES!$A$3:$D$1348,3,FALSE)*BI306,0),IFERROR(VLOOKUP(AS306,CODES!$A$3:$D$1348,3,FALSE)*BL306,0),IFERROR(VLOOKUP(AT306,CODES!$A$3:$D$1348,3,FALSE)*BO306,0),IFERROR(VLOOKUP(AU306,CODES!$A$3:$D$1348,3,FALSE)*BR306,0),IFERROR(VLOOKUP(AV306,CODES!$A$3:$D$1348,3,FALSE)*BU306,0),IFERROR(VLOOKUP(AW306,CODES!$A$3:$D$1348,3,FALSE)*BX306,0),IFERROR(VLOOKUP(AX306,CODES!$A$3:$D$1348,3,FALSE)*CA306,0),IFERROR(VLOOKUP(AY306,CODES!$A$3:$D$1348,3,FALSE)*CD306,0))+B306</f>
        <v>0</v>
      </c>
      <c r="AP306" s="271" t="str">
        <f t="shared" si="204"/>
        <v/>
      </c>
      <c r="AQ306" s="271" t="str">
        <f t="shared" si="205"/>
        <v/>
      </c>
      <c r="AR306" s="271" t="str">
        <f t="shared" si="206"/>
        <v/>
      </c>
      <c r="AS306" s="271" t="str">
        <f t="shared" si="207"/>
        <v/>
      </c>
      <c r="AT306" s="271" t="str">
        <f t="shared" si="208"/>
        <v/>
      </c>
      <c r="AU306" s="271" t="str">
        <f t="shared" si="209"/>
        <v/>
      </c>
      <c r="AV306" s="271" t="str">
        <f t="shared" si="210"/>
        <v/>
      </c>
      <c r="AW306" s="271" t="str">
        <f t="shared" si="211"/>
        <v/>
      </c>
      <c r="AX306" s="271" t="str">
        <f t="shared" si="212"/>
        <v/>
      </c>
      <c r="AY306" s="271" t="str">
        <f t="shared" si="213"/>
        <v/>
      </c>
      <c r="AZ306" s="258">
        <f t="shared" si="169"/>
        <v>0</v>
      </c>
      <c r="BA306" s="258">
        <f t="shared" si="170"/>
        <v>1</v>
      </c>
      <c r="BB306" s="258">
        <f t="shared" si="214"/>
        <v>0</v>
      </c>
      <c r="BC306" s="258">
        <f t="shared" si="215"/>
        <v>1</v>
      </c>
      <c r="BD306" s="258">
        <f t="shared" si="173"/>
        <v>1</v>
      </c>
      <c r="BE306" s="258">
        <f t="shared" si="216"/>
        <v>0</v>
      </c>
      <c r="BF306" s="258">
        <f t="shared" si="217"/>
        <v>1</v>
      </c>
      <c r="BG306" s="258">
        <f t="shared" si="176"/>
        <v>1</v>
      </c>
      <c r="BH306" s="258">
        <f t="shared" si="218"/>
        <v>0</v>
      </c>
      <c r="BI306" s="258">
        <f t="shared" si="219"/>
        <v>1</v>
      </c>
      <c r="BJ306" s="258">
        <f t="shared" si="179"/>
        <v>1</v>
      </c>
      <c r="BK306" s="258">
        <f t="shared" si="220"/>
        <v>0</v>
      </c>
      <c r="BL306" s="258">
        <f t="shared" si="221"/>
        <v>1</v>
      </c>
      <c r="BM306" s="258">
        <f t="shared" si="182"/>
        <v>1</v>
      </c>
      <c r="BN306" s="258">
        <f t="shared" si="222"/>
        <v>0</v>
      </c>
      <c r="BO306" s="258">
        <f t="shared" si="223"/>
        <v>1</v>
      </c>
      <c r="BP306" s="258">
        <f t="shared" si="185"/>
        <v>1</v>
      </c>
      <c r="BQ306" s="258">
        <f t="shared" si="224"/>
        <v>0</v>
      </c>
      <c r="BR306" s="258">
        <f t="shared" si="225"/>
        <v>1</v>
      </c>
      <c r="BS306" s="258">
        <f t="shared" si="188"/>
        <v>1</v>
      </c>
      <c r="BT306" s="258">
        <f t="shared" si="226"/>
        <v>0</v>
      </c>
      <c r="BU306" s="258">
        <f t="shared" si="227"/>
        <v>1</v>
      </c>
      <c r="BV306" s="258">
        <f t="shared" si="191"/>
        <v>1</v>
      </c>
      <c r="BW306" s="258">
        <f t="shared" si="228"/>
        <v>0</v>
      </c>
      <c r="BX306" s="258">
        <f t="shared" si="229"/>
        <v>1</v>
      </c>
      <c r="BY306" s="258">
        <f t="shared" si="194"/>
        <v>1</v>
      </c>
      <c r="BZ306" s="258">
        <f t="shared" si="230"/>
        <v>0</v>
      </c>
      <c r="CA306" s="258">
        <f t="shared" si="231"/>
        <v>1</v>
      </c>
      <c r="CB306" s="258">
        <f t="shared" si="197"/>
        <v>1</v>
      </c>
      <c r="CC306" s="258">
        <f t="shared" si="232"/>
        <v>0</v>
      </c>
      <c r="CD306" s="258">
        <f t="shared" si="233"/>
        <v>1</v>
      </c>
    </row>
    <row r="307" spans="1:82">
      <c r="A307" s="258"/>
      <c r="B307" s="259"/>
      <c r="C307" s="259"/>
      <c r="D307" s="258"/>
      <c r="E307" s="258"/>
      <c r="F307" s="258"/>
      <c r="G307" s="258">
        <v>299</v>
      </c>
      <c r="H307" s="743" t="s">
        <v>4170</v>
      </c>
      <c r="I307" s="744"/>
      <c r="J307" s="739" t="s">
        <v>4171</v>
      </c>
      <c r="K307" s="745"/>
      <c r="L307" s="745"/>
      <c r="M307" s="272"/>
      <c r="N307" s="508">
        <f t="shared" si="29"/>
        <v>0</v>
      </c>
      <c r="O307" s="510">
        <f t="shared" si="200"/>
        <v>0</v>
      </c>
      <c r="P307" s="260">
        <f t="shared" si="201"/>
        <v>0</v>
      </c>
      <c r="Q307" s="261">
        <f t="shared" si="202"/>
        <v>0</v>
      </c>
      <c r="R307" s="261">
        <f t="shared" si="1"/>
        <v>0</v>
      </c>
      <c r="S307" s="262"/>
      <c r="T307" s="262"/>
      <c r="U307" s="263">
        <f t="shared" si="142"/>
        <v>1.288</v>
      </c>
      <c r="V307" s="264">
        <f>IF(E307="SP",1,IF(D307="",ExtraMargeMateriaal,(1-VLOOKUP(D307,TabelAankoop[],4,FALSE))))</f>
        <v>1</v>
      </c>
      <c r="W307" s="265">
        <f t="shared" si="143"/>
        <v>0.6885</v>
      </c>
      <c r="X307" s="266">
        <f t="shared" si="144"/>
        <v>1</v>
      </c>
      <c r="Y307" s="267">
        <f t="shared" si="145"/>
        <v>1.46</v>
      </c>
      <c r="Z307" s="267">
        <f t="shared" si="146"/>
        <v>1.1599999999999999</v>
      </c>
      <c r="AA307" s="268">
        <f t="shared" si="147"/>
        <v>0</v>
      </c>
      <c r="AB307" s="456">
        <f t="shared" si="148"/>
        <v>0</v>
      </c>
      <c r="AC307" s="457">
        <f t="shared" si="149"/>
        <v>0</v>
      </c>
      <c r="AD307" s="456">
        <f t="shared" si="150"/>
        <v>0</v>
      </c>
      <c r="AE307" s="458">
        <f t="shared" si="151"/>
        <v>0</v>
      </c>
      <c r="AF307" s="457">
        <f t="shared" si="203"/>
        <v>0</v>
      </c>
      <c r="AG307" s="456">
        <f t="shared" si="153"/>
        <v>0</v>
      </c>
      <c r="AH307" s="457">
        <f t="shared" si="154"/>
        <v>0</v>
      </c>
      <c r="AI307" s="268">
        <f t="shared" si="155"/>
        <v>0</v>
      </c>
      <c r="AJ307" s="269">
        <f t="shared" si="156"/>
        <v>0</v>
      </c>
      <c r="AK307" s="270">
        <f t="shared" si="157"/>
        <v>0</v>
      </c>
      <c r="AL307" s="415">
        <f t="shared" si="158"/>
        <v>0</v>
      </c>
      <c r="AM307" s="259" t="str">
        <f>IF(AP307="","",IFERROR(VLOOKUP(AP307,CODES!$A$3:$D$1348,4,FALSE),"X"))&amp;IF(AQ307="","",IFERROR(VLOOKUP(AQ307,CODES!$A$3:$D$1348,4,FALSE),"X"))&amp;IF(AR307="","",IFERROR(VLOOKUP(AR307,CODES!$A$3:$D$1348,4,FALSE),"X"))&amp;IF(AS307="","",IFERROR(VLOOKUP(AS307,CODES!$A$3:$D$1348,4,FALSE),"X"))&amp;IF(AT307="","",IFERROR(VLOOKUP(AT307,CODES!$A$3:$D$1348,4,FALSE),"X"))&amp;IF(AU307="","",IFERROR(VLOOKUP(AU307,CODES!$A$3:$D$1348,4,FALSE),"X"))&amp;IF(AV307="","",IFERROR(VLOOKUP(AV307,CODES!$A$3:$D$1348,4,FALSE),"X"))&amp;IF(AW307="","",IFERROR(VLOOKUP(AW307,CODES!$A$3:$D$1348,4,FALSE),"X"))&amp;IF(AX307="","",IFERROR(VLOOKUP(AX307,CODES!$A$3:$D$1348,4,FALSE),"X"))&amp;IF(AY307="","",IFERROR(VLOOKUP(AY307,CODES!$A$3:$D$1348,4,FALSE),"X"))</f>
        <v/>
      </c>
      <c r="AN307" s="258">
        <f>SUM(IFERROR(VLOOKUP(AP307,CODES!$A$3:$D$1348,4,FALSE)*BC307,0),IFERROR(VLOOKUP(AQ307,CODES!$A$3:$D$1348,4,FALSE)*BF307,0),IFERROR(VLOOKUP(AR307,CODES!$A$3:$D$1348,4,FALSE)*BI307,0),IFERROR(VLOOKUP(AS307,CODES!$A$3:$D$1348,4,FALSE)*BL307,0),IFERROR(VLOOKUP(AT307,CODES!$A$3:$D$1348,4,FALSE)*BO307,0),IFERROR(VLOOKUP(AU307,CODES!$A$3:$D$1348,4,FALSE)*BR307,0),IFERROR(VLOOKUP(AV307,CODES!$A$3:$D$1348,4,FALSE)*BU307,0),IFERROR(VLOOKUP(AW307,CODES!$A$3:$D$1348,4,FALSE)*BX307,0),IFERROR(VLOOKUP(AX307,CODES!$A$3:$D$1348,4,FALSE)*CA307,0),IFERROR(VLOOKUP(AY307,CODES!$A$3:$D$1348,4,FALSE)*CD307,0))</f>
        <v>0</v>
      </c>
      <c r="AO307" s="258">
        <f>SUM(IFERROR(VLOOKUP(AP307,CODES!$A$3:$D$1348,3,FALSE)*BC307,0),IFERROR(VLOOKUP(AQ307,CODES!$A$3:$D$1348,3,FALSE)*BF307,0),IFERROR(VLOOKUP(AR307,CODES!$A$3:$D$1348,3,FALSE)*BI307,0),IFERROR(VLOOKUP(AS307,CODES!$A$3:$D$1348,3,FALSE)*BL307,0),IFERROR(VLOOKUP(AT307,CODES!$A$3:$D$1348,3,FALSE)*BO307,0),IFERROR(VLOOKUP(AU307,CODES!$A$3:$D$1348,3,FALSE)*BR307,0),IFERROR(VLOOKUP(AV307,CODES!$A$3:$D$1348,3,FALSE)*BU307,0),IFERROR(VLOOKUP(AW307,CODES!$A$3:$D$1348,3,FALSE)*BX307,0),IFERROR(VLOOKUP(AX307,CODES!$A$3:$D$1348,3,FALSE)*CA307,0),IFERROR(VLOOKUP(AY307,CODES!$A$3:$D$1348,3,FALSE)*CD307,0))+B307</f>
        <v>0</v>
      </c>
      <c r="AP307" s="271" t="str">
        <f t="shared" si="204"/>
        <v/>
      </c>
      <c r="AQ307" s="271" t="str">
        <f t="shared" si="205"/>
        <v/>
      </c>
      <c r="AR307" s="271" t="str">
        <f t="shared" si="206"/>
        <v/>
      </c>
      <c r="AS307" s="271" t="str">
        <f t="shared" si="207"/>
        <v/>
      </c>
      <c r="AT307" s="271" t="str">
        <f t="shared" si="208"/>
        <v/>
      </c>
      <c r="AU307" s="271" t="str">
        <f t="shared" si="209"/>
        <v/>
      </c>
      <c r="AV307" s="271" t="str">
        <f t="shared" si="210"/>
        <v/>
      </c>
      <c r="AW307" s="271" t="str">
        <f t="shared" si="211"/>
        <v/>
      </c>
      <c r="AX307" s="271" t="str">
        <f t="shared" si="212"/>
        <v/>
      </c>
      <c r="AY307" s="271" t="str">
        <f t="shared" si="213"/>
        <v/>
      </c>
      <c r="AZ307" s="258">
        <f t="shared" si="169"/>
        <v>0</v>
      </c>
      <c r="BA307" s="258">
        <f t="shared" si="170"/>
        <v>1</v>
      </c>
      <c r="BB307" s="258">
        <f t="shared" si="214"/>
        <v>0</v>
      </c>
      <c r="BC307" s="258">
        <f t="shared" si="215"/>
        <v>1</v>
      </c>
      <c r="BD307" s="258">
        <f t="shared" si="173"/>
        <v>1</v>
      </c>
      <c r="BE307" s="258">
        <f t="shared" si="216"/>
        <v>0</v>
      </c>
      <c r="BF307" s="258">
        <f t="shared" si="217"/>
        <v>1</v>
      </c>
      <c r="BG307" s="258">
        <f t="shared" si="176"/>
        <v>1</v>
      </c>
      <c r="BH307" s="258">
        <f t="shared" si="218"/>
        <v>0</v>
      </c>
      <c r="BI307" s="258">
        <f t="shared" si="219"/>
        <v>1</v>
      </c>
      <c r="BJ307" s="258">
        <f t="shared" si="179"/>
        <v>1</v>
      </c>
      <c r="BK307" s="258">
        <f t="shared" si="220"/>
        <v>0</v>
      </c>
      <c r="BL307" s="258">
        <f t="shared" si="221"/>
        <v>1</v>
      </c>
      <c r="BM307" s="258">
        <f t="shared" si="182"/>
        <v>1</v>
      </c>
      <c r="BN307" s="258">
        <f t="shared" si="222"/>
        <v>0</v>
      </c>
      <c r="BO307" s="258">
        <f t="shared" si="223"/>
        <v>1</v>
      </c>
      <c r="BP307" s="258">
        <f t="shared" si="185"/>
        <v>1</v>
      </c>
      <c r="BQ307" s="258">
        <f t="shared" si="224"/>
        <v>0</v>
      </c>
      <c r="BR307" s="258">
        <f t="shared" si="225"/>
        <v>1</v>
      </c>
      <c r="BS307" s="258">
        <f t="shared" si="188"/>
        <v>1</v>
      </c>
      <c r="BT307" s="258">
        <f t="shared" si="226"/>
        <v>0</v>
      </c>
      <c r="BU307" s="258">
        <f t="shared" si="227"/>
        <v>1</v>
      </c>
      <c r="BV307" s="258">
        <f t="shared" si="191"/>
        <v>1</v>
      </c>
      <c r="BW307" s="258">
        <f t="shared" si="228"/>
        <v>0</v>
      </c>
      <c r="BX307" s="258">
        <f t="shared" si="229"/>
        <v>1</v>
      </c>
      <c r="BY307" s="258">
        <f t="shared" si="194"/>
        <v>1</v>
      </c>
      <c r="BZ307" s="258">
        <f t="shared" si="230"/>
        <v>0</v>
      </c>
      <c r="CA307" s="258">
        <f t="shared" si="231"/>
        <v>1</v>
      </c>
      <c r="CB307" s="258">
        <f t="shared" si="197"/>
        <v>1</v>
      </c>
      <c r="CC307" s="258">
        <f t="shared" si="232"/>
        <v>0</v>
      </c>
      <c r="CD307" s="258">
        <f t="shared" si="233"/>
        <v>1</v>
      </c>
    </row>
    <row r="308" spans="1:82">
      <c r="A308" s="258" t="s">
        <v>3541</v>
      </c>
      <c r="B308" s="259">
        <v>250</v>
      </c>
      <c r="C308" s="259"/>
      <c r="D308" s="258" t="s">
        <v>4147</v>
      </c>
      <c r="E308" s="258"/>
      <c r="F308" s="258"/>
      <c r="G308" s="258">
        <v>300</v>
      </c>
      <c r="H308" s="743" t="s">
        <v>4172</v>
      </c>
      <c r="I308" s="744"/>
      <c r="J308" s="739" t="s">
        <v>4173</v>
      </c>
      <c r="K308" s="745" t="s">
        <v>3491</v>
      </c>
      <c r="L308" s="745" t="s">
        <v>3492</v>
      </c>
      <c r="M308" s="272">
        <v>1</v>
      </c>
      <c r="N308" s="508">
        <f t="shared" si="29"/>
        <v>553.59</v>
      </c>
      <c r="O308" s="510">
        <f t="shared" si="200"/>
        <v>553.59</v>
      </c>
      <c r="P308" s="260">
        <f t="shared" si="201"/>
        <v>250</v>
      </c>
      <c r="Q308" s="261">
        <f t="shared" si="202"/>
        <v>240</v>
      </c>
      <c r="R308" s="261">
        <f t="shared" si="1"/>
        <v>0</v>
      </c>
      <c r="S308" s="262" t="s">
        <v>4150</v>
      </c>
      <c r="T308" s="262"/>
      <c r="U308" s="263">
        <f t="shared" si="142"/>
        <v>1.288</v>
      </c>
      <c r="V308" s="264">
        <f>IF(E308="SP",1,IF(D308="",ExtraMargeMateriaal,(1-VLOOKUP(D308,TabelAankoop[],4,FALSE))))</f>
        <v>0.97</v>
      </c>
      <c r="W308" s="265">
        <f t="shared" si="143"/>
        <v>0.6885</v>
      </c>
      <c r="X308" s="266">
        <f t="shared" si="144"/>
        <v>1</v>
      </c>
      <c r="Y308" s="267">
        <f t="shared" si="145"/>
        <v>1.46</v>
      </c>
      <c r="Z308" s="267">
        <f t="shared" si="146"/>
        <v>1.1599999999999999</v>
      </c>
      <c r="AA308" s="268">
        <f t="shared" si="147"/>
        <v>553.59</v>
      </c>
      <c r="AB308" s="456">
        <f t="shared" si="148"/>
        <v>242.5</v>
      </c>
      <c r="AC308" s="457">
        <f t="shared" si="149"/>
        <v>312.33999999999997</v>
      </c>
      <c r="AD308" s="456">
        <f t="shared" si="150"/>
        <v>241.25</v>
      </c>
      <c r="AE308" s="458">
        <f t="shared" si="151"/>
        <v>240</v>
      </c>
      <c r="AF308" s="457">
        <f t="shared" si="203"/>
        <v>4</v>
      </c>
      <c r="AG308" s="456">
        <f t="shared" si="153"/>
        <v>0</v>
      </c>
      <c r="AH308" s="457">
        <f t="shared" si="154"/>
        <v>0</v>
      </c>
      <c r="AI308" s="268">
        <f t="shared" si="155"/>
        <v>242.5</v>
      </c>
      <c r="AJ308" s="269">
        <f t="shared" si="156"/>
        <v>312.34000000000003</v>
      </c>
      <c r="AK308" s="270">
        <f t="shared" si="157"/>
        <v>241.25040000000001</v>
      </c>
      <c r="AL308" s="415">
        <f t="shared" si="158"/>
        <v>0</v>
      </c>
      <c r="AM308" s="259" t="str">
        <f>IF(AP308="","",IFERROR(VLOOKUP(AP308,CODES!$A$3:$D$1348,4,FALSE),"X"))&amp;IF(AQ308="","",IFERROR(VLOOKUP(AQ308,CODES!$A$3:$D$1348,4,FALSE),"X"))&amp;IF(AR308="","",IFERROR(VLOOKUP(AR308,CODES!$A$3:$D$1348,4,FALSE),"X"))&amp;IF(AS308="","",IFERROR(VLOOKUP(AS308,CODES!$A$3:$D$1348,4,FALSE),"X"))&amp;IF(AT308="","",IFERROR(VLOOKUP(AT308,CODES!$A$3:$D$1348,4,FALSE),"X"))&amp;IF(AU308="","",IFERROR(VLOOKUP(AU308,CODES!$A$3:$D$1348,4,FALSE),"X"))&amp;IF(AV308="","",IFERROR(VLOOKUP(AV308,CODES!$A$3:$D$1348,4,FALSE),"X"))&amp;IF(AW308="","",IFERROR(VLOOKUP(AW308,CODES!$A$3:$D$1348,4,FALSE),"X"))&amp;IF(AX308="","",IFERROR(VLOOKUP(AX308,CODES!$A$3:$D$1348,4,FALSE),"X"))&amp;IF(AY308="","",IFERROR(VLOOKUP(AY308,CODES!$A$3:$D$1348,4,FALSE),"X"))</f>
        <v>240</v>
      </c>
      <c r="AN308" s="258">
        <f>SUM(IFERROR(VLOOKUP(AP308,CODES!$A$3:$D$1348,4,FALSE)*BC308,0),IFERROR(VLOOKUP(AQ308,CODES!$A$3:$D$1348,4,FALSE)*BF308,0),IFERROR(VLOOKUP(AR308,CODES!$A$3:$D$1348,4,FALSE)*BI308,0),IFERROR(VLOOKUP(AS308,CODES!$A$3:$D$1348,4,FALSE)*BL308,0),IFERROR(VLOOKUP(AT308,CODES!$A$3:$D$1348,4,FALSE)*BO308,0),IFERROR(VLOOKUP(AU308,CODES!$A$3:$D$1348,4,FALSE)*BR308,0),IFERROR(VLOOKUP(AV308,CODES!$A$3:$D$1348,4,FALSE)*BU308,0),IFERROR(VLOOKUP(AW308,CODES!$A$3:$D$1348,4,FALSE)*BX308,0),IFERROR(VLOOKUP(AX308,CODES!$A$3:$D$1348,4,FALSE)*CA308,0),IFERROR(VLOOKUP(AY308,CODES!$A$3:$D$1348,4,FALSE)*CD308,0))</f>
        <v>240</v>
      </c>
      <c r="AO308" s="258">
        <f>SUM(IFERROR(VLOOKUP(AP308,CODES!$A$3:$D$1348,3,FALSE)*BC308,0),IFERROR(VLOOKUP(AQ308,CODES!$A$3:$D$1348,3,FALSE)*BF308,0),IFERROR(VLOOKUP(AR308,CODES!$A$3:$D$1348,3,FALSE)*BI308,0),IFERROR(VLOOKUP(AS308,CODES!$A$3:$D$1348,3,FALSE)*BL308,0),IFERROR(VLOOKUP(AT308,CODES!$A$3:$D$1348,3,FALSE)*BO308,0),IFERROR(VLOOKUP(AU308,CODES!$A$3:$D$1348,3,FALSE)*BR308,0),IFERROR(VLOOKUP(AV308,CODES!$A$3:$D$1348,3,FALSE)*BU308,0),IFERROR(VLOOKUP(AW308,CODES!$A$3:$D$1348,3,FALSE)*BX308,0),IFERROR(VLOOKUP(AX308,CODES!$A$3:$D$1348,3,FALSE)*CA308,0),IFERROR(VLOOKUP(AY308,CODES!$A$3:$D$1348,3,FALSE)*CD308,0))+B308</f>
        <v>250</v>
      </c>
      <c r="AP308" s="271" t="str">
        <f t="shared" si="204"/>
        <v>4u</v>
      </c>
      <c r="AQ308" s="271" t="str">
        <f t="shared" si="205"/>
        <v/>
      </c>
      <c r="AR308" s="271" t="str">
        <f t="shared" si="206"/>
        <v/>
      </c>
      <c r="AS308" s="271" t="str">
        <f t="shared" si="207"/>
        <v/>
      </c>
      <c r="AT308" s="271" t="str">
        <f t="shared" si="208"/>
        <v/>
      </c>
      <c r="AU308" s="271" t="str">
        <f t="shared" si="209"/>
        <v/>
      </c>
      <c r="AV308" s="271" t="str">
        <f t="shared" si="210"/>
        <v/>
      </c>
      <c r="AW308" s="271" t="str">
        <f t="shared" si="211"/>
        <v/>
      </c>
      <c r="AX308" s="271" t="str">
        <f t="shared" si="212"/>
        <v/>
      </c>
      <c r="AY308" s="271" t="str">
        <f t="shared" si="213"/>
        <v/>
      </c>
      <c r="AZ308" s="258">
        <f t="shared" si="169"/>
        <v>2</v>
      </c>
      <c r="BA308" s="258">
        <f t="shared" si="170"/>
        <v>3</v>
      </c>
      <c r="BB308" s="258">
        <f t="shared" si="214"/>
        <v>0</v>
      </c>
      <c r="BC308" s="258">
        <f t="shared" si="215"/>
        <v>1</v>
      </c>
      <c r="BD308" s="258">
        <f t="shared" si="173"/>
        <v>3</v>
      </c>
      <c r="BE308" s="258">
        <f t="shared" si="216"/>
        <v>0</v>
      </c>
      <c r="BF308" s="258">
        <f t="shared" si="217"/>
        <v>1</v>
      </c>
      <c r="BG308" s="258">
        <f t="shared" si="176"/>
        <v>3</v>
      </c>
      <c r="BH308" s="258">
        <f t="shared" si="218"/>
        <v>0</v>
      </c>
      <c r="BI308" s="258">
        <f t="shared" si="219"/>
        <v>1</v>
      </c>
      <c r="BJ308" s="258">
        <f t="shared" si="179"/>
        <v>3</v>
      </c>
      <c r="BK308" s="258">
        <f t="shared" si="220"/>
        <v>0</v>
      </c>
      <c r="BL308" s="258">
        <f t="shared" si="221"/>
        <v>1</v>
      </c>
      <c r="BM308" s="258">
        <f t="shared" si="182"/>
        <v>3</v>
      </c>
      <c r="BN308" s="258">
        <f t="shared" si="222"/>
        <v>0</v>
      </c>
      <c r="BO308" s="258">
        <f t="shared" si="223"/>
        <v>1</v>
      </c>
      <c r="BP308" s="258">
        <f t="shared" si="185"/>
        <v>3</v>
      </c>
      <c r="BQ308" s="258">
        <f t="shared" si="224"/>
        <v>0</v>
      </c>
      <c r="BR308" s="258">
        <f t="shared" si="225"/>
        <v>1</v>
      </c>
      <c r="BS308" s="258">
        <f t="shared" si="188"/>
        <v>3</v>
      </c>
      <c r="BT308" s="258">
        <f t="shared" si="226"/>
        <v>0</v>
      </c>
      <c r="BU308" s="258">
        <f t="shared" si="227"/>
        <v>1</v>
      </c>
      <c r="BV308" s="258">
        <f t="shared" si="191"/>
        <v>3</v>
      </c>
      <c r="BW308" s="258">
        <f t="shared" si="228"/>
        <v>0</v>
      </c>
      <c r="BX308" s="258">
        <f t="shared" si="229"/>
        <v>1</v>
      </c>
      <c r="BY308" s="258">
        <f t="shared" si="194"/>
        <v>3</v>
      </c>
      <c r="BZ308" s="258">
        <f t="shared" si="230"/>
        <v>0</v>
      </c>
      <c r="CA308" s="258">
        <f t="shared" si="231"/>
        <v>1</v>
      </c>
      <c r="CB308" s="258">
        <f t="shared" si="197"/>
        <v>3</v>
      </c>
      <c r="CC308" s="258">
        <f t="shared" si="232"/>
        <v>0</v>
      </c>
      <c r="CD308" s="258">
        <f t="shared" si="233"/>
        <v>1</v>
      </c>
    </row>
    <row r="309" spans="1:82">
      <c r="A309" s="258"/>
      <c r="B309" s="258"/>
      <c r="C309" s="259"/>
      <c r="D309" s="258"/>
      <c r="E309" s="258"/>
      <c r="F309" s="258"/>
      <c r="G309" s="258">
        <v>301</v>
      </c>
      <c r="H309" s="743" t="s">
        <v>3721</v>
      </c>
      <c r="I309" s="744"/>
      <c r="J309" s="739" t="s">
        <v>4174</v>
      </c>
      <c r="K309" s="745"/>
      <c r="L309" s="745"/>
      <c r="M309" s="272"/>
      <c r="N309" s="508">
        <f t="shared" si="29"/>
        <v>0</v>
      </c>
      <c r="O309" s="510">
        <f t="shared" si="200"/>
        <v>0</v>
      </c>
      <c r="P309" s="260">
        <f t="shared" si="201"/>
        <v>0</v>
      </c>
      <c r="Q309" s="261">
        <f t="shared" si="202"/>
        <v>0</v>
      </c>
      <c r="R309" s="261">
        <f t="shared" si="1"/>
        <v>0</v>
      </c>
      <c r="S309" s="262"/>
      <c r="T309" s="262"/>
      <c r="U309" s="263">
        <f t="shared" si="142"/>
        <v>1.288</v>
      </c>
      <c r="V309" s="264">
        <f>IF(E309="SP",1,IF(D309="",ExtraMargeMateriaal,(1-VLOOKUP(D309,TabelAankoop[],4,FALSE))))</f>
        <v>1</v>
      </c>
      <c r="W309" s="265">
        <f t="shared" si="143"/>
        <v>0.6885</v>
      </c>
      <c r="X309" s="266">
        <f t="shared" si="144"/>
        <v>1</v>
      </c>
      <c r="Y309" s="267">
        <f t="shared" si="145"/>
        <v>1.46</v>
      </c>
      <c r="Z309" s="267">
        <f t="shared" si="146"/>
        <v>1.1599999999999999</v>
      </c>
      <c r="AA309" s="268">
        <f t="shared" si="147"/>
        <v>0</v>
      </c>
      <c r="AB309" s="456">
        <f t="shared" si="148"/>
        <v>0</v>
      </c>
      <c r="AC309" s="457">
        <f t="shared" si="149"/>
        <v>0</v>
      </c>
      <c r="AD309" s="456">
        <f t="shared" si="150"/>
        <v>0</v>
      </c>
      <c r="AE309" s="458">
        <f t="shared" si="151"/>
        <v>0</v>
      </c>
      <c r="AF309" s="457">
        <f t="shared" si="203"/>
        <v>0</v>
      </c>
      <c r="AG309" s="456">
        <f t="shared" si="153"/>
        <v>0</v>
      </c>
      <c r="AH309" s="457">
        <f t="shared" si="154"/>
        <v>0</v>
      </c>
      <c r="AI309" s="268">
        <f t="shared" si="155"/>
        <v>0</v>
      </c>
      <c r="AJ309" s="269">
        <f t="shared" si="156"/>
        <v>0</v>
      </c>
      <c r="AK309" s="270">
        <f t="shared" si="157"/>
        <v>0</v>
      </c>
      <c r="AL309" s="415">
        <f t="shared" si="158"/>
        <v>0</v>
      </c>
      <c r="AM309" s="259" t="str">
        <f>IF(AP309="","",IFERROR(VLOOKUP(AP309,CODES!$A$3:$D$1348,4,FALSE),"X"))&amp;IF(AQ309="","",IFERROR(VLOOKUP(AQ309,CODES!$A$3:$D$1348,4,FALSE),"X"))&amp;IF(AR309="","",IFERROR(VLOOKUP(AR309,CODES!$A$3:$D$1348,4,FALSE),"X"))&amp;IF(AS309="","",IFERROR(VLOOKUP(AS309,CODES!$A$3:$D$1348,4,FALSE),"X"))&amp;IF(AT309="","",IFERROR(VLOOKUP(AT309,CODES!$A$3:$D$1348,4,FALSE),"X"))&amp;IF(AU309="","",IFERROR(VLOOKUP(AU309,CODES!$A$3:$D$1348,4,FALSE),"X"))&amp;IF(AV309="","",IFERROR(VLOOKUP(AV309,CODES!$A$3:$D$1348,4,FALSE),"X"))&amp;IF(AW309="","",IFERROR(VLOOKUP(AW309,CODES!$A$3:$D$1348,4,FALSE),"X"))&amp;IF(AX309="","",IFERROR(VLOOKUP(AX309,CODES!$A$3:$D$1348,4,FALSE),"X"))&amp;IF(AY309="","",IFERROR(VLOOKUP(AY309,CODES!$A$3:$D$1348,4,FALSE),"X"))</f>
        <v/>
      </c>
      <c r="AN309" s="258">
        <f>SUM(IFERROR(VLOOKUP(AP309,CODES!$A$3:$D$1348,4,FALSE)*BC309,0),IFERROR(VLOOKUP(AQ309,CODES!$A$3:$D$1348,4,FALSE)*BF309,0),IFERROR(VLOOKUP(AR309,CODES!$A$3:$D$1348,4,FALSE)*BI309,0),IFERROR(VLOOKUP(AS309,CODES!$A$3:$D$1348,4,FALSE)*BL309,0),IFERROR(VLOOKUP(AT309,CODES!$A$3:$D$1348,4,FALSE)*BO309,0),IFERROR(VLOOKUP(AU309,CODES!$A$3:$D$1348,4,FALSE)*BR309,0),IFERROR(VLOOKUP(AV309,CODES!$A$3:$D$1348,4,FALSE)*BU309,0),IFERROR(VLOOKUP(AW309,CODES!$A$3:$D$1348,4,FALSE)*BX309,0),IFERROR(VLOOKUP(AX309,CODES!$A$3:$D$1348,4,FALSE)*CA309,0),IFERROR(VLOOKUP(AY309,CODES!$A$3:$D$1348,4,FALSE)*CD309,0))</f>
        <v>0</v>
      </c>
      <c r="AO309" s="258">
        <f>SUM(IFERROR(VLOOKUP(AP309,CODES!$A$3:$D$1348,3,FALSE)*BC309,0),IFERROR(VLOOKUP(AQ309,CODES!$A$3:$D$1348,3,FALSE)*BF309,0),IFERROR(VLOOKUP(AR309,CODES!$A$3:$D$1348,3,FALSE)*BI309,0),IFERROR(VLOOKUP(AS309,CODES!$A$3:$D$1348,3,FALSE)*BL309,0),IFERROR(VLOOKUP(AT309,CODES!$A$3:$D$1348,3,FALSE)*BO309,0),IFERROR(VLOOKUP(AU309,CODES!$A$3:$D$1348,3,FALSE)*BR309,0),IFERROR(VLOOKUP(AV309,CODES!$A$3:$D$1348,3,FALSE)*BU309,0),IFERROR(VLOOKUP(AW309,CODES!$A$3:$D$1348,3,FALSE)*BX309,0),IFERROR(VLOOKUP(AX309,CODES!$A$3:$D$1348,3,FALSE)*CA309,0),IFERROR(VLOOKUP(AY309,CODES!$A$3:$D$1348,3,FALSE)*CD309,0))+B309</f>
        <v>0</v>
      </c>
      <c r="AP309" s="271" t="str">
        <f t="shared" si="204"/>
        <v/>
      </c>
      <c r="AQ309" s="271" t="str">
        <f t="shared" si="205"/>
        <v/>
      </c>
      <c r="AR309" s="271" t="str">
        <f t="shared" si="206"/>
        <v/>
      </c>
      <c r="AS309" s="271" t="str">
        <f t="shared" si="207"/>
        <v/>
      </c>
      <c r="AT309" s="271" t="str">
        <f t="shared" si="208"/>
        <v/>
      </c>
      <c r="AU309" s="271" t="str">
        <f t="shared" si="209"/>
        <v/>
      </c>
      <c r="AV309" s="271" t="str">
        <f t="shared" si="210"/>
        <v/>
      </c>
      <c r="AW309" s="271" t="str">
        <f t="shared" si="211"/>
        <v/>
      </c>
      <c r="AX309" s="271" t="str">
        <f t="shared" si="212"/>
        <v/>
      </c>
      <c r="AY309" s="271" t="str">
        <f t="shared" si="213"/>
        <v/>
      </c>
      <c r="AZ309" s="258">
        <f t="shared" si="169"/>
        <v>0</v>
      </c>
      <c r="BA309" s="258">
        <f t="shared" si="170"/>
        <v>1</v>
      </c>
      <c r="BB309" s="258">
        <f t="shared" si="214"/>
        <v>0</v>
      </c>
      <c r="BC309" s="258">
        <f t="shared" si="215"/>
        <v>1</v>
      </c>
      <c r="BD309" s="258">
        <f t="shared" si="173"/>
        <v>1</v>
      </c>
      <c r="BE309" s="258">
        <f t="shared" si="216"/>
        <v>0</v>
      </c>
      <c r="BF309" s="258">
        <f t="shared" si="217"/>
        <v>1</v>
      </c>
      <c r="BG309" s="258">
        <f t="shared" si="176"/>
        <v>1</v>
      </c>
      <c r="BH309" s="258">
        <f t="shared" si="218"/>
        <v>0</v>
      </c>
      <c r="BI309" s="258">
        <f t="shared" si="219"/>
        <v>1</v>
      </c>
      <c r="BJ309" s="258">
        <f t="shared" si="179"/>
        <v>1</v>
      </c>
      <c r="BK309" s="258">
        <f t="shared" si="220"/>
        <v>0</v>
      </c>
      <c r="BL309" s="258">
        <f t="shared" si="221"/>
        <v>1</v>
      </c>
      <c r="BM309" s="258">
        <f t="shared" si="182"/>
        <v>1</v>
      </c>
      <c r="BN309" s="258">
        <f t="shared" si="222"/>
        <v>0</v>
      </c>
      <c r="BO309" s="258">
        <f t="shared" si="223"/>
        <v>1</v>
      </c>
      <c r="BP309" s="258">
        <f t="shared" si="185"/>
        <v>1</v>
      </c>
      <c r="BQ309" s="258">
        <f t="shared" si="224"/>
        <v>0</v>
      </c>
      <c r="BR309" s="258">
        <f t="shared" si="225"/>
        <v>1</v>
      </c>
      <c r="BS309" s="258">
        <f t="shared" si="188"/>
        <v>1</v>
      </c>
      <c r="BT309" s="258">
        <f t="shared" si="226"/>
        <v>0</v>
      </c>
      <c r="BU309" s="258">
        <f t="shared" si="227"/>
        <v>1</v>
      </c>
      <c r="BV309" s="258">
        <f t="shared" si="191"/>
        <v>1</v>
      </c>
      <c r="BW309" s="258">
        <f t="shared" si="228"/>
        <v>0</v>
      </c>
      <c r="BX309" s="258">
        <f t="shared" si="229"/>
        <v>1</v>
      </c>
      <c r="BY309" s="258">
        <f t="shared" si="194"/>
        <v>1</v>
      </c>
      <c r="BZ309" s="258">
        <f t="shared" si="230"/>
        <v>0</v>
      </c>
      <c r="CA309" s="258">
        <f t="shared" si="231"/>
        <v>1</v>
      </c>
      <c r="CB309" s="258">
        <f t="shared" si="197"/>
        <v>1</v>
      </c>
      <c r="CC309" s="258">
        <f t="shared" si="232"/>
        <v>0</v>
      </c>
      <c r="CD309" s="258">
        <f t="shared" si="233"/>
        <v>1</v>
      </c>
    </row>
    <row r="310" spans="1:82">
      <c r="A310" s="258"/>
      <c r="B310" s="258"/>
      <c r="C310" s="259"/>
      <c r="D310" s="258"/>
      <c r="E310" s="258"/>
      <c r="F310" s="258"/>
      <c r="G310" s="258">
        <v>302</v>
      </c>
      <c r="H310" s="743" t="s">
        <v>3559</v>
      </c>
      <c r="I310" s="744"/>
      <c r="J310" s="739" t="s">
        <v>4175</v>
      </c>
      <c r="K310" s="745"/>
      <c r="L310" s="745"/>
      <c r="M310" s="272"/>
      <c r="N310" s="508">
        <f t="shared" si="29"/>
        <v>0</v>
      </c>
      <c r="O310" s="510">
        <f t="shared" si="200"/>
        <v>0</v>
      </c>
      <c r="P310" s="260">
        <f t="shared" si="201"/>
        <v>0</v>
      </c>
      <c r="Q310" s="261">
        <f t="shared" si="202"/>
        <v>0</v>
      </c>
      <c r="R310" s="261">
        <f t="shared" si="1"/>
        <v>0</v>
      </c>
      <c r="S310" s="262"/>
      <c r="T310" s="262"/>
      <c r="U310" s="263">
        <f t="shared" si="142"/>
        <v>1.288</v>
      </c>
      <c r="V310" s="264">
        <f>IF(E310="SP",1,IF(D310="",ExtraMargeMateriaal,(1-VLOOKUP(D310,TabelAankoop[],4,FALSE))))</f>
        <v>1</v>
      </c>
      <c r="W310" s="265">
        <f t="shared" si="143"/>
        <v>0.6885</v>
      </c>
      <c r="X310" s="266">
        <f t="shared" si="144"/>
        <v>1</v>
      </c>
      <c r="Y310" s="267">
        <f t="shared" si="145"/>
        <v>1.46</v>
      </c>
      <c r="Z310" s="267">
        <f t="shared" si="146"/>
        <v>1.1599999999999999</v>
      </c>
      <c r="AA310" s="268">
        <f t="shared" si="147"/>
        <v>0</v>
      </c>
      <c r="AB310" s="456">
        <f t="shared" si="148"/>
        <v>0</v>
      </c>
      <c r="AC310" s="457">
        <f t="shared" si="149"/>
        <v>0</v>
      </c>
      <c r="AD310" s="456">
        <f t="shared" si="150"/>
        <v>0</v>
      </c>
      <c r="AE310" s="458">
        <f t="shared" si="151"/>
        <v>0</v>
      </c>
      <c r="AF310" s="457">
        <f t="shared" si="203"/>
        <v>0</v>
      </c>
      <c r="AG310" s="456">
        <f t="shared" si="153"/>
        <v>0</v>
      </c>
      <c r="AH310" s="457">
        <f t="shared" si="154"/>
        <v>0</v>
      </c>
      <c r="AI310" s="268">
        <f t="shared" si="155"/>
        <v>0</v>
      </c>
      <c r="AJ310" s="269">
        <f t="shared" si="156"/>
        <v>0</v>
      </c>
      <c r="AK310" s="270">
        <f t="shared" si="157"/>
        <v>0</v>
      </c>
      <c r="AL310" s="415">
        <f t="shared" si="158"/>
        <v>0</v>
      </c>
      <c r="AM310" s="259" t="str">
        <f>IF(AP310="","",IFERROR(VLOOKUP(AP310,CODES!$A$3:$D$1348,4,FALSE),"X"))&amp;IF(AQ310="","",IFERROR(VLOOKUP(AQ310,CODES!$A$3:$D$1348,4,FALSE),"X"))&amp;IF(AR310="","",IFERROR(VLOOKUP(AR310,CODES!$A$3:$D$1348,4,FALSE),"X"))&amp;IF(AS310="","",IFERROR(VLOOKUP(AS310,CODES!$A$3:$D$1348,4,FALSE),"X"))&amp;IF(AT310="","",IFERROR(VLOOKUP(AT310,CODES!$A$3:$D$1348,4,FALSE),"X"))&amp;IF(AU310="","",IFERROR(VLOOKUP(AU310,CODES!$A$3:$D$1348,4,FALSE),"X"))&amp;IF(AV310="","",IFERROR(VLOOKUP(AV310,CODES!$A$3:$D$1348,4,FALSE),"X"))&amp;IF(AW310="","",IFERROR(VLOOKUP(AW310,CODES!$A$3:$D$1348,4,FALSE),"X"))&amp;IF(AX310="","",IFERROR(VLOOKUP(AX310,CODES!$A$3:$D$1348,4,FALSE),"X"))&amp;IF(AY310="","",IFERROR(VLOOKUP(AY310,CODES!$A$3:$D$1348,4,FALSE),"X"))</f>
        <v/>
      </c>
      <c r="AN310" s="258">
        <f>SUM(IFERROR(VLOOKUP(AP310,CODES!$A$3:$D$1348,4,FALSE)*BC310,0),IFERROR(VLOOKUP(AQ310,CODES!$A$3:$D$1348,4,FALSE)*BF310,0),IFERROR(VLOOKUP(AR310,CODES!$A$3:$D$1348,4,FALSE)*BI310,0),IFERROR(VLOOKUP(AS310,CODES!$A$3:$D$1348,4,FALSE)*BL310,0),IFERROR(VLOOKUP(AT310,CODES!$A$3:$D$1348,4,FALSE)*BO310,0),IFERROR(VLOOKUP(AU310,CODES!$A$3:$D$1348,4,FALSE)*BR310,0),IFERROR(VLOOKUP(AV310,CODES!$A$3:$D$1348,4,FALSE)*BU310,0),IFERROR(VLOOKUP(AW310,CODES!$A$3:$D$1348,4,FALSE)*BX310,0),IFERROR(VLOOKUP(AX310,CODES!$A$3:$D$1348,4,FALSE)*CA310,0),IFERROR(VLOOKUP(AY310,CODES!$A$3:$D$1348,4,FALSE)*CD310,0))</f>
        <v>0</v>
      </c>
      <c r="AO310" s="258">
        <f>SUM(IFERROR(VLOOKUP(AP310,CODES!$A$3:$D$1348,3,FALSE)*BC310,0),IFERROR(VLOOKUP(AQ310,CODES!$A$3:$D$1348,3,FALSE)*BF310,0),IFERROR(VLOOKUP(AR310,CODES!$A$3:$D$1348,3,FALSE)*BI310,0),IFERROR(VLOOKUP(AS310,CODES!$A$3:$D$1348,3,FALSE)*BL310,0),IFERROR(VLOOKUP(AT310,CODES!$A$3:$D$1348,3,FALSE)*BO310,0),IFERROR(VLOOKUP(AU310,CODES!$A$3:$D$1348,3,FALSE)*BR310,0),IFERROR(VLOOKUP(AV310,CODES!$A$3:$D$1348,3,FALSE)*BU310,0),IFERROR(VLOOKUP(AW310,CODES!$A$3:$D$1348,3,FALSE)*BX310,0),IFERROR(VLOOKUP(AX310,CODES!$A$3:$D$1348,3,FALSE)*CA310,0),IFERROR(VLOOKUP(AY310,CODES!$A$3:$D$1348,3,FALSE)*CD310,0))+B310</f>
        <v>0</v>
      </c>
      <c r="AP310" s="271" t="str">
        <f t="shared" si="204"/>
        <v/>
      </c>
      <c r="AQ310" s="271" t="str">
        <f t="shared" si="205"/>
        <v/>
      </c>
      <c r="AR310" s="271" t="str">
        <f t="shared" si="206"/>
        <v/>
      </c>
      <c r="AS310" s="271" t="str">
        <f t="shared" si="207"/>
        <v/>
      </c>
      <c r="AT310" s="271" t="str">
        <f t="shared" si="208"/>
        <v/>
      </c>
      <c r="AU310" s="271" t="str">
        <f t="shared" si="209"/>
        <v/>
      </c>
      <c r="AV310" s="271" t="str">
        <f t="shared" si="210"/>
        <v/>
      </c>
      <c r="AW310" s="271" t="str">
        <f t="shared" si="211"/>
        <v/>
      </c>
      <c r="AX310" s="271" t="str">
        <f t="shared" si="212"/>
        <v/>
      </c>
      <c r="AY310" s="271" t="str">
        <f t="shared" si="213"/>
        <v/>
      </c>
      <c r="AZ310" s="258">
        <f t="shared" si="169"/>
        <v>0</v>
      </c>
      <c r="BA310" s="258">
        <f t="shared" si="170"/>
        <v>1</v>
      </c>
      <c r="BB310" s="258">
        <f t="shared" si="214"/>
        <v>0</v>
      </c>
      <c r="BC310" s="258">
        <f t="shared" si="215"/>
        <v>1</v>
      </c>
      <c r="BD310" s="258">
        <f t="shared" si="173"/>
        <v>1</v>
      </c>
      <c r="BE310" s="258">
        <f t="shared" si="216"/>
        <v>0</v>
      </c>
      <c r="BF310" s="258">
        <f t="shared" si="217"/>
        <v>1</v>
      </c>
      <c r="BG310" s="258">
        <f t="shared" si="176"/>
        <v>1</v>
      </c>
      <c r="BH310" s="258">
        <f t="shared" si="218"/>
        <v>0</v>
      </c>
      <c r="BI310" s="258">
        <f t="shared" si="219"/>
        <v>1</v>
      </c>
      <c r="BJ310" s="258">
        <f t="shared" si="179"/>
        <v>1</v>
      </c>
      <c r="BK310" s="258">
        <f t="shared" si="220"/>
        <v>0</v>
      </c>
      <c r="BL310" s="258">
        <f t="shared" si="221"/>
        <v>1</v>
      </c>
      <c r="BM310" s="258">
        <f t="shared" si="182"/>
        <v>1</v>
      </c>
      <c r="BN310" s="258">
        <f t="shared" si="222"/>
        <v>0</v>
      </c>
      <c r="BO310" s="258">
        <f t="shared" si="223"/>
        <v>1</v>
      </c>
      <c r="BP310" s="258">
        <f t="shared" si="185"/>
        <v>1</v>
      </c>
      <c r="BQ310" s="258">
        <f t="shared" si="224"/>
        <v>0</v>
      </c>
      <c r="BR310" s="258">
        <f t="shared" si="225"/>
        <v>1</v>
      </c>
      <c r="BS310" s="258">
        <f t="shared" si="188"/>
        <v>1</v>
      </c>
      <c r="BT310" s="258">
        <f t="shared" si="226"/>
        <v>0</v>
      </c>
      <c r="BU310" s="258">
        <f t="shared" si="227"/>
        <v>1</v>
      </c>
      <c r="BV310" s="258">
        <f t="shared" si="191"/>
        <v>1</v>
      </c>
      <c r="BW310" s="258">
        <f t="shared" si="228"/>
        <v>0</v>
      </c>
      <c r="BX310" s="258">
        <f t="shared" si="229"/>
        <v>1</v>
      </c>
      <c r="BY310" s="258">
        <f t="shared" si="194"/>
        <v>1</v>
      </c>
      <c r="BZ310" s="258">
        <f t="shared" si="230"/>
        <v>0</v>
      </c>
      <c r="CA310" s="258">
        <f t="shared" si="231"/>
        <v>1</v>
      </c>
      <c r="CB310" s="258">
        <f t="shared" si="197"/>
        <v>1</v>
      </c>
      <c r="CC310" s="258">
        <f t="shared" si="232"/>
        <v>0</v>
      </c>
      <c r="CD310" s="258">
        <f t="shared" si="233"/>
        <v>1</v>
      </c>
    </row>
    <row r="311" spans="1:82" hidden="1">
      <c r="A311" s="258"/>
      <c r="B311" s="258"/>
      <c r="C311" s="259"/>
      <c r="D311" s="258"/>
      <c r="E311" s="258"/>
      <c r="F311" s="258"/>
      <c r="G311" s="258">
        <v>303</v>
      </c>
      <c r="H311" s="743"/>
      <c r="I311" s="744"/>
      <c r="J311" s="739"/>
      <c r="K311" s="745"/>
      <c r="L311" s="745"/>
      <c r="M311" s="272"/>
      <c r="N311" s="508">
        <f t="shared" si="29"/>
        <v>0</v>
      </c>
      <c r="O311" s="510">
        <f t="shared" si="200"/>
        <v>0</v>
      </c>
      <c r="P311" s="260">
        <f t="shared" si="201"/>
        <v>0</v>
      </c>
      <c r="Q311" s="261">
        <f t="shared" si="202"/>
        <v>0</v>
      </c>
      <c r="R311" s="261">
        <f t="shared" si="1"/>
        <v>0</v>
      </c>
      <c r="S311" s="262"/>
      <c r="T311" s="262"/>
      <c r="U311" s="263">
        <f t="shared" si="142"/>
        <v>1.288</v>
      </c>
      <c r="V311" s="264">
        <f>IF(E311="SP",1,IF(D311="",ExtraMargeMateriaal,(1-VLOOKUP(D311,TabelAankoop[],4,FALSE))))</f>
        <v>1</v>
      </c>
      <c r="W311" s="265">
        <f t="shared" si="143"/>
        <v>0.6885</v>
      </c>
      <c r="X311" s="266">
        <f t="shared" si="144"/>
        <v>1</v>
      </c>
      <c r="Y311" s="267">
        <f t="shared" si="145"/>
        <v>1.46</v>
      </c>
      <c r="Z311" s="267">
        <f t="shared" si="146"/>
        <v>1.1599999999999999</v>
      </c>
      <c r="AA311" s="268">
        <f t="shared" si="147"/>
        <v>0</v>
      </c>
      <c r="AB311" s="456">
        <f t="shared" si="148"/>
        <v>0</v>
      </c>
      <c r="AC311" s="457">
        <f t="shared" si="149"/>
        <v>0</v>
      </c>
      <c r="AD311" s="456">
        <f t="shared" si="150"/>
        <v>0</v>
      </c>
      <c r="AE311" s="458">
        <f t="shared" si="151"/>
        <v>0</v>
      </c>
      <c r="AF311" s="457">
        <f t="shared" si="203"/>
        <v>0</v>
      </c>
      <c r="AG311" s="456">
        <f t="shared" si="153"/>
        <v>0</v>
      </c>
      <c r="AH311" s="457">
        <f t="shared" si="154"/>
        <v>0</v>
      </c>
      <c r="AI311" s="268">
        <f t="shared" si="155"/>
        <v>0</v>
      </c>
      <c r="AJ311" s="269">
        <f t="shared" si="156"/>
        <v>0</v>
      </c>
      <c r="AK311" s="270">
        <f t="shared" si="157"/>
        <v>0</v>
      </c>
      <c r="AL311" s="415">
        <f t="shared" si="158"/>
        <v>0</v>
      </c>
      <c r="AM311" s="259" t="str">
        <f>IF(AP311="","",IFERROR(VLOOKUP(AP311,CODES!$A$3:$D$1348,4,FALSE),"X"))&amp;IF(AQ311="","",IFERROR(VLOOKUP(AQ311,CODES!$A$3:$D$1348,4,FALSE),"X"))&amp;IF(AR311="","",IFERROR(VLOOKUP(AR311,CODES!$A$3:$D$1348,4,FALSE),"X"))&amp;IF(AS311="","",IFERROR(VLOOKUP(AS311,CODES!$A$3:$D$1348,4,FALSE),"X"))&amp;IF(AT311="","",IFERROR(VLOOKUP(AT311,CODES!$A$3:$D$1348,4,FALSE),"X"))&amp;IF(AU311="","",IFERROR(VLOOKUP(AU311,CODES!$A$3:$D$1348,4,FALSE),"X"))&amp;IF(AV311="","",IFERROR(VLOOKUP(AV311,CODES!$A$3:$D$1348,4,FALSE),"X"))&amp;IF(AW311="","",IFERROR(VLOOKUP(AW311,CODES!$A$3:$D$1348,4,FALSE),"X"))&amp;IF(AX311="","",IFERROR(VLOOKUP(AX311,CODES!$A$3:$D$1348,4,FALSE),"X"))&amp;IF(AY311="","",IFERROR(VLOOKUP(AY311,CODES!$A$3:$D$1348,4,FALSE),"X"))</f>
        <v/>
      </c>
      <c r="AN311" s="258">
        <f>SUM(IFERROR(VLOOKUP(AP311,CODES!$A$3:$D$1348,4,FALSE)*BC311,0),IFERROR(VLOOKUP(AQ311,CODES!$A$3:$D$1348,4,FALSE)*BF311,0),IFERROR(VLOOKUP(AR311,CODES!$A$3:$D$1348,4,FALSE)*BI311,0),IFERROR(VLOOKUP(AS311,CODES!$A$3:$D$1348,4,FALSE)*BL311,0),IFERROR(VLOOKUP(AT311,CODES!$A$3:$D$1348,4,FALSE)*BO311,0),IFERROR(VLOOKUP(AU311,CODES!$A$3:$D$1348,4,FALSE)*BR311,0),IFERROR(VLOOKUP(AV311,CODES!$A$3:$D$1348,4,FALSE)*BU311,0),IFERROR(VLOOKUP(AW311,CODES!$A$3:$D$1348,4,FALSE)*BX311,0),IFERROR(VLOOKUP(AX311,CODES!$A$3:$D$1348,4,FALSE)*CA311,0),IFERROR(VLOOKUP(AY311,CODES!$A$3:$D$1348,4,FALSE)*CD311,0))</f>
        <v>0</v>
      </c>
      <c r="AO311" s="258">
        <f>SUM(IFERROR(VLOOKUP(AP311,CODES!$A$3:$D$1348,3,FALSE)*BC311,0),IFERROR(VLOOKUP(AQ311,CODES!$A$3:$D$1348,3,FALSE)*BF311,0),IFERROR(VLOOKUP(AR311,CODES!$A$3:$D$1348,3,FALSE)*BI311,0),IFERROR(VLOOKUP(AS311,CODES!$A$3:$D$1348,3,FALSE)*BL311,0),IFERROR(VLOOKUP(AT311,CODES!$A$3:$D$1348,3,FALSE)*BO311,0),IFERROR(VLOOKUP(AU311,CODES!$A$3:$D$1348,3,FALSE)*BR311,0),IFERROR(VLOOKUP(AV311,CODES!$A$3:$D$1348,3,FALSE)*BU311,0),IFERROR(VLOOKUP(AW311,CODES!$A$3:$D$1348,3,FALSE)*BX311,0),IFERROR(VLOOKUP(AX311,CODES!$A$3:$D$1348,3,FALSE)*CA311,0),IFERROR(VLOOKUP(AY311,CODES!$A$3:$D$1348,3,FALSE)*CD311,0))+B311</f>
        <v>0</v>
      </c>
      <c r="AP311" s="271" t="str">
        <f t="shared" si="204"/>
        <v/>
      </c>
      <c r="AQ311" s="271" t="str">
        <f t="shared" si="205"/>
        <v/>
      </c>
      <c r="AR311" s="271" t="str">
        <f t="shared" si="206"/>
        <v/>
      </c>
      <c r="AS311" s="271" t="str">
        <f t="shared" si="207"/>
        <v/>
      </c>
      <c r="AT311" s="271" t="str">
        <f t="shared" si="208"/>
        <v/>
      </c>
      <c r="AU311" s="271" t="str">
        <f t="shared" si="209"/>
        <v/>
      </c>
      <c r="AV311" s="271" t="str">
        <f t="shared" si="210"/>
        <v/>
      </c>
      <c r="AW311" s="271" t="str">
        <f t="shared" si="211"/>
        <v/>
      </c>
      <c r="AX311" s="271" t="str">
        <f t="shared" si="212"/>
        <v/>
      </c>
      <c r="AY311" s="271" t="str">
        <f t="shared" si="213"/>
        <v/>
      </c>
      <c r="AZ311" s="258">
        <f t="shared" si="169"/>
        <v>0</v>
      </c>
      <c r="BA311" s="258">
        <f t="shared" si="170"/>
        <v>1</v>
      </c>
      <c r="BB311" s="258">
        <f t="shared" si="214"/>
        <v>0</v>
      </c>
      <c r="BC311" s="258">
        <f t="shared" si="215"/>
        <v>1</v>
      </c>
      <c r="BD311" s="258">
        <f t="shared" si="173"/>
        <v>1</v>
      </c>
      <c r="BE311" s="258">
        <f t="shared" si="216"/>
        <v>0</v>
      </c>
      <c r="BF311" s="258">
        <f t="shared" si="217"/>
        <v>1</v>
      </c>
      <c r="BG311" s="258">
        <f t="shared" si="176"/>
        <v>1</v>
      </c>
      <c r="BH311" s="258">
        <f t="shared" si="218"/>
        <v>0</v>
      </c>
      <c r="BI311" s="258">
        <f t="shared" si="219"/>
        <v>1</v>
      </c>
      <c r="BJ311" s="258">
        <f t="shared" si="179"/>
        <v>1</v>
      </c>
      <c r="BK311" s="258">
        <f t="shared" si="220"/>
        <v>0</v>
      </c>
      <c r="BL311" s="258">
        <f t="shared" si="221"/>
        <v>1</v>
      </c>
      <c r="BM311" s="258">
        <f t="shared" si="182"/>
        <v>1</v>
      </c>
      <c r="BN311" s="258">
        <f t="shared" si="222"/>
        <v>0</v>
      </c>
      <c r="BO311" s="258">
        <f t="shared" si="223"/>
        <v>1</v>
      </c>
      <c r="BP311" s="258">
        <f t="shared" si="185"/>
        <v>1</v>
      </c>
      <c r="BQ311" s="258">
        <f t="shared" si="224"/>
        <v>0</v>
      </c>
      <c r="BR311" s="258">
        <f t="shared" si="225"/>
        <v>1</v>
      </c>
      <c r="BS311" s="258">
        <f t="shared" si="188"/>
        <v>1</v>
      </c>
      <c r="BT311" s="258">
        <f t="shared" si="226"/>
        <v>0</v>
      </c>
      <c r="BU311" s="258">
        <f t="shared" si="227"/>
        <v>1</v>
      </c>
      <c r="BV311" s="258">
        <f t="shared" si="191"/>
        <v>1</v>
      </c>
      <c r="BW311" s="258">
        <f t="shared" si="228"/>
        <v>0</v>
      </c>
      <c r="BX311" s="258">
        <f t="shared" si="229"/>
        <v>1</v>
      </c>
      <c r="BY311" s="258">
        <f t="shared" si="194"/>
        <v>1</v>
      </c>
      <c r="BZ311" s="258">
        <f t="shared" si="230"/>
        <v>0</v>
      </c>
      <c r="CA311" s="258">
        <f t="shared" si="231"/>
        <v>1</v>
      </c>
      <c r="CB311" s="258">
        <f t="shared" si="197"/>
        <v>1</v>
      </c>
      <c r="CC311" s="258">
        <f t="shared" si="232"/>
        <v>0</v>
      </c>
      <c r="CD311" s="258">
        <f t="shared" si="233"/>
        <v>1</v>
      </c>
    </row>
    <row r="312" spans="1:82" hidden="1">
      <c r="A312" s="258"/>
      <c r="B312" s="258"/>
      <c r="C312" s="259"/>
      <c r="D312" s="258"/>
      <c r="E312" s="258"/>
      <c r="F312" s="258"/>
      <c r="G312" s="258">
        <v>304</v>
      </c>
      <c r="H312" s="743"/>
      <c r="I312" s="744"/>
      <c r="J312" s="739"/>
      <c r="K312" s="745"/>
      <c r="L312" s="745"/>
      <c r="M312" s="272"/>
      <c r="N312" s="508">
        <f t="shared" si="29"/>
        <v>0</v>
      </c>
      <c r="O312" s="510">
        <f t="shared" si="200"/>
        <v>0</v>
      </c>
      <c r="P312" s="260">
        <f t="shared" si="201"/>
        <v>0</v>
      </c>
      <c r="Q312" s="261">
        <f t="shared" si="202"/>
        <v>0</v>
      </c>
      <c r="R312" s="261">
        <f t="shared" si="1"/>
        <v>0</v>
      </c>
      <c r="S312" s="262"/>
      <c r="T312" s="262"/>
      <c r="U312" s="263">
        <f t="shared" si="142"/>
        <v>1.288</v>
      </c>
      <c r="V312" s="264">
        <f>IF(E312="SP",1,IF(D312="",ExtraMargeMateriaal,(1-VLOOKUP(D312,TabelAankoop[],4,FALSE))))</f>
        <v>1</v>
      </c>
      <c r="W312" s="265">
        <f t="shared" si="143"/>
        <v>0.6885</v>
      </c>
      <c r="X312" s="266">
        <f t="shared" si="144"/>
        <v>1</v>
      </c>
      <c r="Y312" s="267">
        <f t="shared" si="145"/>
        <v>1.46</v>
      </c>
      <c r="Z312" s="267">
        <f t="shared" si="146"/>
        <v>1.1599999999999999</v>
      </c>
      <c r="AA312" s="268">
        <f t="shared" si="147"/>
        <v>0</v>
      </c>
      <c r="AB312" s="456">
        <f t="shared" si="148"/>
        <v>0</v>
      </c>
      <c r="AC312" s="457">
        <f t="shared" si="149"/>
        <v>0</v>
      </c>
      <c r="AD312" s="456">
        <f t="shared" si="150"/>
        <v>0</v>
      </c>
      <c r="AE312" s="458">
        <f t="shared" si="151"/>
        <v>0</v>
      </c>
      <c r="AF312" s="457">
        <f t="shared" si="203"/>
        <v>0</v>
      </c>
      <c r="AG312" s="456">
        <f t="shared" si="153"/>
        <v>0</v>
      </c>
      <c r="AH312" s="457">
        <f t="shared" si="154"/>
        <v>0</v>
      </c>
      <c r="AI312" s="268">
        <f t="shared" si="155"/>
        <v>0</v>
      </c>
      <c r="AJ312" s="269">
        <f t="shared" si="156"/>
        <v>0</v>
      </c>
      <c r="AK312" s="270">
        <f t="shared" si="157"/>
        <v>0</v>
      </c>
      <c r="AL312" s="415">
        <f t="shared" si="158"/>
        <v>0</v>
      </c>
      <c r="AM312" s="259" t="str">
        <f>IF(AP312="","",IFERROR(VLOOKUP(AP312,CODES!$A$3:$D$1348,4,FALSE),"X"))&amp;IF(AQ312="","",IFERROR(VLOOKUP(AQ312,CODES!$A$3:$D$1348,4,FALSE),"X"))&amp;IF(AR312="","",IFERROR(VLOOKUP(AR312,CODES!$A$3:$D$1348,4,FALSE),"X"))&amp;IF(AS312="","",IFERROR(VLOOKUP(AS312,CODES!$A$3:$D$1348,4,FALSE),"X"))&amp;IF(AT312="","",IFERROR(VLOOKUP(AT312,CODES!$A$3:$D$1348,4,FALSE),"X"))&amp;IF(AU312="","",IFERROR(VLOOKUP(AU312,CODES!$A$3:$D$1348,4,FALSE),"X"))&amp;IF(AV312="","",IFERROR(VLOOKUP(AV312,CODES!$A$3:$D$1348,4,FALSE),"X"))&amp;IF(AW312="","",IFERROR(VLOOKUP(AW312,CODES!$A$3:$D$1348,4,FALSE),"X"))&amp;IF(AX312="","",IFERROR(VLOOKUP(AX312,CODES!$A$3:$D$1348,4,FALSE),"X"))&amp;IF(AY312="","",IFERROR(VLOOKUP(AY312,CODES!$A$3:$D$1348,4,FALSE),"X"))</f>
        <v/>
      </c>
      <c r="AN312" s="258">
        <f>SUM(IFERROR(VLOOKUP(AP312,CODES!$A$3:$D$1348,4,FALSE)*BC312,0),IFERROR(VLOOKUP(AQ312,CODES!$A$3:$D$1348,4,FALSE)*BF312,0),IFERROR(VLOOKUP(AR312,CODES!$A$3:$D$1348,4,FALSE)*BI312,0),IFERROR(VLOOKUP(AS312,CODES!$A$3:$D$1348,4,FALSE)*BL312,0),IFERROR(VLOOKUP(AT312,CODES!$A$3:$D$1348,4,FALSE)*BO312,0),IFERROR(VLOOKUP(AU312,CODES!$A$3:$D$1348,4,FALSE)*BR312,0),IFERROR(VLOOKUP(AV312,CODES!$A$3:$D$1348,4,FALSE)*BU312,0),IFERROR(VLOOKUP(AW312,CODES!$A$3:$D$1348,4,FALSE)*BX312,0),IFERROR(VLOOKUP(AX312,CODES!$A$3:$D$1348,4,FALSE)*CA312,0),IFERROR(VLOOKUP(AY312,CODES!$A$3:$D$1348,4,FALSE)*CD312,0))</f>
        <v>0</v>
      </c>
      <c r="AO312" s="258">
        <f>SUM(IFERROR(VLOOKUP(AP312,CODES!$A$3:$D$1348,3,FALSE)*BC312,0),IFERROR(VLOOKUP(AQ312,CODES!$A$3:$D$1348,3,FALSE)*BF312,0),IFERROR(VLOOKUP(AR312,CODES!$A$3:$D$1348,3,FALSE)*BI312,0),IFERROR(VLOOKUP(AS312,CODES!$A$3:$D$1348,3,FALSE)*BL312,0),IFERROR(VLOOKUP(AT312,CODES!$A$3:$D$1348,3,FALSE)*BO312,0),IFERROR(VLOOKUP(AU312,CODES!$A$3:$D$1348,3,FALSE)*BR312,0),IFERROR(VLOOKUP(AV312,CODES!$A$3:$D$1348,3,FALSE)*BU312,0),IFERROR(VLOOKUP(AW312,CODES!$A$3:$D$1348,3,FALSE)*BX312,0),IFERROR(VLOOKUP(AX312,CODES!$A$3:$D$1348,3,FALSE)*CA312,0),IFERROR(VLOOKUP(AY312,CODES!$A$3:$D$1348,3,FALSE)*CD312,0))+B312</f>
        <v>0</v>
      </c>
      <c r="AP312" s="271" t="str">
        <f t="shared" si="204"/>
        <v/>
      </c>
      <c r="AQ312" s="271" t="str">
        <f t="shared" si="205"/>
        <v/>
      </c>
      <c r="AR312" s="271" t="str">
        <f t="shared" si="206"/>
        <v/>
      </c>
      <c r="AS312" s="271" t="str">
        <f t="shared" si="207"/>
        <v/>
      </c>
      <c r="AT312" s="271" t="str">
        <f t="shared" si="208"/>
        <v/>
      </c>
      <c r="AU312" s="271" t="str">
        <f t="shared" si="209"/>
        <v/>
      </c>
      <c r="AV312" s="271" t="str">
        <f t="shared" si="210"/>
        <v/>
      </c>
      <c r="AW312" s="271" t="str">
        <f t="shared" si="211"/>
        <v/>
      </c>
      <c r="AX312" s="271" t="str">
        <f t="shared" si="212"/>
        <v/>
      </c>
      <c r="AY312" s="271" t="str">
        <f t="shared" si="213"/>
        <v/>
      </c>
      <c r="AZ312" s="258">
        <f t="shared" si="169"/>
        <v>0</v>
      </c>
      <c r="BA312" s="258">
        <f t="shared" si="170"/>
        <v>1</v>
      </c>
      <c r="BB312" s="258">
        <f t="shared" si="214"/>
        <v>0</v>
      </c>
      <c r="BC312" s="258">
        <f t="shared" si="215"/>
        <v>1</v>
      </c>
      <c r="BD312" s="258">
        <f t="shared" si="173"/>
        <v>1</v>
      </c>
      <c r="BE312" s="258">
        <f t="shared" si="216"/>
        <v>0</v>
      </c>
      <c r="BF312" s="258">
        <f t="shared" si="217"/>
        <v>1</v>
      </c>
      <c r="BG312" s="258">
        <f t="shared" si="176"/>
        <v>1</v>
      </c>
      <c r="BH312" s="258">
        <f t="shared" si="218"/>
        <v>0</v>
      </c>
      <c r="BI312" s="258">
        <f t="shared" si="219"/>
        <v>1</v>
      </c>
      <c r="BJ312" s="258">
        <f t="shared" si="179"/>
        <v>1</v>
      </c>
      <c r="BK312" s="258">
        <f t="shared" si="220"/>
        <v>0</v>
      </c>
      <c r="BL312" s="258">
        <f t="shared" si="221"/>
        <v>1</v>
      </c>
      <c r="BM312" s="258">
        <f t="shared" si="182"/>
        <v>1</v>
      </c>
      <c r="BN312" s="258">
        <f t="shared" si="222"/>
        <v>0</v>
      </c>
      <c r="BO312" s="258">
        <f t="shared" si="223"/>
        <v>1</v>
      </c>
      <c r="BP312" s="258">
        <f t="shared" si="185"/>
        <v>1</v>
      </c>
      <c r="BQ312" s="258">
        <f t="shared" si="224"/>
        <v>0</v>
      </c>
      <c r="BR312" s="258">
        <f t="shared" si="225"/>
        <v>1</v>
      </c>
      <c r="BS312" s="258">
        <f t="shared" si="188"/>
        <v>1</v>
      </c>
      <c r="BT312" s="258">
        <f t="shared" si="226"/>
        <v>0</v>
      </c>
      <c r="BU312" s="258">
        <f t="shared" si="227"/>
        <v>1</v>
      </c>
      <c r="BV312" s="258">
        <f t="shared" si="191"/>
        <v>1</v>
      </c>
      <c r="BW312" s="258">
        <f t="shared" si="228"/>
        <v>0</v>
      </c>
      <c r="BX312" s="258">
        <f t="shared" si="229"/>
        <v>1</v>
      </c>
      <c r="BY312" s="258">
        <f t="shared" si="194"/>
        <v>1</v>
      </c>
      <c r="BZ312" s="258">
        <f t="shared" si="230"/>
        <v>0</v>
      </c>
      <c r="CA312" s="258">
        <f t="shared" si="231"/>
        <v>1</v>
      </c>
      <c r="CB312" s="258">
        <f t="shared" si="197"/>
        <v>1</v>
      </c>
      <c r="CC312" s="258">
        <f t="shared" si="232"/>
        <v>0</v>
      </c>
      <c r="CD312" s="258">
        <f t="shared" si="233"/>
        <v>1</v>
      </c>
    </row>
    <row r="313" spans="1:82" hidden="1">
      <c r="A313" s="258"/>
      <c r="B313" s="258"/>
      <c r="C313" s="259"/>
      <c r="D313" s="258"/>
      <c r="E313" s="258"/>
      <c r="F313" s="258"/>
      <c r="G313" s="258">
        <v>305</v>
      </c>
      <c r="H313" s="743"/>
      <c r="I313" s="744"/>
      <c r="J313" s="739"/>
      <c r="K313" s="745"/>
      <c r="L313" s="745"/>
      <c r="M313" s="272"/>
      <c r="N313" s="508">
        <f t="shared" si="29"/>
        <v>0</v>
      </c>
      <c r="O313" s="510">
        <f t="shared" si="200"/>
        <v>0</v>
      </c>
      <c r="P313" s="260">
        <f t="shared" si="201"/>
        <v>0</v>
      </c>
      <c r="Q313" s="261">
        <f t="shared" si="202"/>
        <v>0</v>
      </c>
      <c r="R313" s="261">
        <f t="shared" si="1"/>
        <v>0</v>
      </c>
      <c r="S313" s="262"/>
      <c r="T313" s="262"/>
      <c r="U313" s="263">
        <f t="shared" si="142"/>
        <v>1.288</v>
      </c>
      <c r="V313" s="264">
        <f>IF(E313="SP",1,IF(D313="",ExtraMargeMateriaal,(1-VLOOKUP(D313,TabelAankoop[],4,FALSE))))</f>
        <v>1</v>
      </c>
      <c r="W313" s="265">
        <f t="shared" si="143"/>
        <v>0.6885</v>
      </c>
      <c r="X313" s="266">
        <f t="shared" si="144"/>
        <v>1</v>
      </c>
      <c r="Y313" s="267">
        <f t="shared" si="145"/>
        <v>1.46</v>
      </c>
      <c r="Z313" s="267">
        <f t="shared" si="146"/>
        <v>1.1599999999999999</v>
      </c>
      <c r="AA313" s="268">
        <f t="shared" si="147"/>
        <v>0</v>
      </c>
      <c r="AB313" s="456">
        <f t="shared" si="148"/>
        <v>0</v>
      </c>
      <c r="AC313" s="457">
        <f t="shared" si="149"/>
        <v>0</v>
      </c>
      <c r="AD313" s="456">
        <f t="shared" si="150"/>
        <v>0</v>
      </c>
      <c r="AE313" s="458">
        <f t="shared" si="151"/>
        <v>0</v>
      </c>
      <c r="AF313" s="457">
        <f t="shared" si="203"/>
        <v>0</v>
      </c>
      <c r="AG313" s="456">
        <f t="shared" si="153"/>
        <v>0</v>
      </c>
      <c r="AH313" s="457">
        <f t="shared" si="154"/>
        <v>0</v>
      </c>
      <c r="AI313" s="268">
        <f t="shared" si="155"/>
        <v>0</v>
      </c>
      <c r="AJ313" s="269">
        <f t="shared" si="156"/>
        <v>0</v>
      </c>
      <c r="AK313" s="270">
        <f t="shared" si="157"/>
        <v>0</v>
      </c>
      <c r="AL313" s="415">
        <f t="shared" si="158"/>
        <v>0</v>
      </c>
      <c r="AM313" s="259" t="str">
        <f>IF(AP313="","",IFERROR(VLOOKUP(AP313,CODES!$A$3:$D$1348,4,FALSE),"X"))&amp;IF(AQ313="","",IFERROR(VLOOKUP(AQ313,CODES!$A$3:$D$1348,4,FALSE),"X"))&amp;IF(AR313="","",IFERROR(VLOOKUP(AR313,CODES!$A$3:$D$1348,4,FALSE),"X"))&amp;IF(AS313="","",IFERROR(VLOOKUP(AS313,CODES!$A$3:$D$1348,4,FALSE),"X"))&amp;IF(AT313="","",IFERROR(VLOOKUP(AT313,CODES!$A$3:$D$1348,4,FALSE),"X"))&amp;IF(AU313="","",IFERROR(VLOOKUP(AU313,CODES!$A$3:$D$1348,4,FALSE),"X"))&amp;IF(AV313="","",IFERROR(VLOOKUP(AV313,CODES!$A$3:$D$1348,4,FALSE),"X"))&amp;IF(AW313="","",IFERROR(VLOOKUP(AW313,CODES!$A$3:$D$1348,4,FALSE),"X"))&amp;IF(AX313="","",IFERROR(VLOOKUP(AX313,CODES!$A$3:$D$1348,4,FALSE),"X"))&amp;IF(AY313="","",IFERROR(VLOOKUP(AY313,CODES!$A$3:$D$1348,4,FALSE),"X"))</f>
        <v/>
      </c>
      <c r="AN313" s="258">
        <f>SUM(IFERROR(VLOOKUP(AP313,CODES!$A$3:$D$1348,4,FALSE)*BC313,0),IFERROR(VLOOKUP(AQ313,CODES!$A$3:$D$1348,4,FALSE)*BF313,0),IFERROR(VLOOKUP(AR313,CODES!$A$3:$D$1348,4,FALSE)*BI313,0),IFERROR(VLOOKUP(AS313,CODES!$A$3:$D$1348,4,FALSE)*BL313,0),IFERROR(VLOOKUP(AT313,CODES!$A$3:$D$1348,4,FALSE)*BO313,0),IFERROR(VLOOKUP(AU313,CODES!$A$3:$D$1348,4,FALSE)*BR313,0),IFERROR(VLOOKUP(AV313,CODES!$A$3:$D$1348,4,FALSE)*BU313,0),IFERROR(VLOOKUP(AW313,CODES!$A$3:$D$1348,4,FALSE)*BX313,0),IFERROR(VLOOKUP(AX313,CODES!$A$3:$D$1348,4,FALSE)*CA313,0),IFERROR(VLOOKUP(AY313,CODES!$A$3:$D$1348,4,FALSE)*CD313,0))</f>
        <v>0</v>
      </c>
      <c r="AO313" s="258">
        <f>SUM(IFERROR(VLOOKUP(AP313,CODES!$A$3:$D$1348,3,FALSE)*BC313,0),IFERROR(VLOOKUP(AQ313,CODES!$A$3:$D$1348,3,FALSE)*BF313,0),IFERROR(VLOOKUP(AR313,CODES!$A$3:$D$1348,3,FALSE)*BI313,0),IFERROR(VLOOKUP(AS313,CODES!$A$3:$D$1348,3,FALSE)*BL313,0),IFERROR(VLOOKUP(AT313,CODES!$A$3:$D$1348,3,FALSE)*BO313,0),IFERROR(VLOOKUP(AU313,CODES!$A$3:$D$1348,3,FALSE)*BR313,0),IFERROR(VLOOKUP(AV313,CODES!$A$3:$D$1348,3,FALSE)*BU313,0),IFERROR(VLOOKUP(AW313,CODES!$A$3:$D$1348,3,FALSE)*BX313,0),IFERROR(VLOOKUP(AX313,CODES!$A$3:$D$1348,3,FALSE)*CA313,0),IFERROR(VLOOKUP(AY313,CODES!$A$3:$D$1348,3,FALSE)*CD313,0))+B313</f>
        <v>0</v>
      </c>
      <c r="AP313" s="271" t="str">
        <f t="shared" si="204"/>
        <v/>
      </c>
      <c r="AQ313" s="271" t="str">
        <f t="shared" si="205"/>
        <v/>
      </c>
      <c r="AR313" s="271" t="str">
        <f t="shared" si="206"/>
        <v/>
      </c>
      <c r="AS313" s="271" t="str">
        <f t="shared" si="207"/>
        <v/>
      </c>
      <c r="AT313" s="271" t="str">
        <f t="shared" si="208"/>
        <v/>
      </c>
      <c r="AU313" s="271" t="str">
        <f t="shared" si="209"/>
        <v/>
      </c>
      <c r="AV313" s="271" t="str">
        <f t="shared" si="210"/>
        <v/>
      </c>
      <c r="AW313" s="271" t="str">
        <f t="shared" si="211"/>
        <v/>
      </c>
      <c r="AX313" s="271" t="str">
        <f t="shared" si="212"/>
        <v/>
      </c>
      <c r="AY313" s="271" t="str">
        <f t="shared" si="213"/>
        <v/>
      </c>
      <c r="AZ313" s="258">
        <f t="shared" si="169"/>
        <v>0</v>
      </c>
      <c r="BA313" s="258">
        <f t="shared" si="170"/>
        <v>1</v>
      </c>
      <c r="BB313" s="258">
        <f t="shared" si="214"/>
        <v>0</v>
      </c>
      <c r="BC313" s="258">
        <f t="shared" si="215"/>
        <v>1</v>
      </c>
      <c r="BD313" s="258">
        <f t="shared" si="173"/>
        <v>1</v>
      </c>
      <c r="BE313" s="258">
        <f t="shared" si="216"/>
        <v>0</v>
      </c>
      <c r="BF313" s="258">
        <f t="shared" si="217"/>
        <v>1</v>
      </c>
      <c r="BG313" s="258">
        <f t="shared" si="176"/>
        <v>1</v>
      </c>
      <c r="BH313" s="258">
        <f t="shared" si="218"/>
        <v>0</v>
      </c>
      <c r="BI313" s="258">
        <f t="shared" si="219"/>
        <v>1</v>
      </c>
      <c r="BJ313" s="258">
        <f t="shared" si="179"/>
        <v>1</v>
      </c>
      <c r="BK313" s="258">
        <f t="shared" si="220"/>
        <v>0</v>
      </c>
      <c r="BL313" s="258">
        <f t="shared" si="221"/>
        <v>1</v>
      </c>
      <c r="BM313" s="258">
        <f t="shared" si="182"/>
        <v>1</v>
      </c>
      <c r="BN313" s="258">
        <f t="shared" si="222"/>
        <v>0</v>
      </c>
      <c r="BO313" s="258">
        <f t="shared" si="223"/>
        <v>1</v>
      </c>
      <c r="BP313" s="258">
        <f t="shared" si="185"/>
        <v>1</v>
      </c>
      <c r="BQ313" s="258">
        <f t="shared" si="224"/>
        <v>0</v>
      </c>
      <c r="BR313" s="258">
        <f t="shared" si="225"/>
        <v>1</v>
      </c>
      <c r="BS313" s="258">
        <f t="shared" si="188"/>
        <v>1</v>
      </c>
      <c r="BT313" s="258">
        <f t="shared" si="226"/>
        <v>0</v>
      </c>
      <c r="BU313" s="258">
        <f t="shared" si="227"/>
        <v>1</v>
      </c>
      <c r="BV313" s="258">
        <f t="shared" si="191"/>
        <v>1</v>
      </c>
      <c r="BW313" s="258">
        <f t="shared" si="228"/>
        <v>0</v>
      </c>
      <c r="BX313" s="258">
        <f t="shared" si="229"/>
        <v>1</v>
      </c>
      <c r="BY313" s="258">
        <f t="shared" si="194"/>
        <v>1</v>
      </c>
      <c r="BZ313" s="258">
        <f t="shared" si="230"/>
        <v>0</v>
      </c>
      <c r="CA313" s="258">
        <f t="shared" si="231"/>
        <v>1</v>
      </c>
      <c r="CB313" s="258">
        <f t="shared" si="197"/>
        <v>1</v>
      </c>
      <c r="CC313" s="258">
        <f t="shared" si="232"/>
        <v>0</v>
      </c>
      <c r="CD313" s="258">
        <f t="shared" si="233"/>
        <v>1</v>
      </c>
    </row>
    <row r="314" spans="1:82" hidden="1">
      <c r="A314" s="258"/>
      <c r="B314" s="258"/>
      <c r="C314" s="259"/>
      <c r="D314" s="258"/>
      <c r="E314" s="258"/>
      <c r="F314" s="258"/>
      <c r="G314" s="258">
        <v>306</v>
      </c>
      <c r="H314" s="743"/>
      <c r="I314" s="744"/>
      <c r="J314" s="739"/>
      <c r="K314" s="745"/>
      <c r="L314" s="745"/>
      <c r="M314" s="272"/>
      <c r="N314" s="508">
        <f t="shared" si="29"/>
        <v>0</v>
      </c>
      <c r="O314" s="510">
        <f t="shared" si="200"/>
        <v>0</v>
      </c>
      <c r="P314" s="260">
        <f t="shared" si="201"/>
        <v>0</v>
      </c>
      <c r="Q314" s="261">
        <f t="shared" si="202"/>
        <v>0</v>
      </c>
      <c r="R314" s="261">
        <f t="shared" si="1"/>
        <v>0</v>
      </c>
      <c r="S314" s="262"/>
      <c r="T314" s="262"/>
      <c r="U314" s="263">
        <f t="shared" si="142"/>
        <v>1.288</v>
      </c>
      <c r="V314" s="264">
        <f>IF(E314="SP",1,IF(D314="",ExtraMargeMateriaal,(1-VLOOKUP(D314,TabelAankoop[],4,FALSE))))</f>
        <v>1</v>
      </c>
      <c r="W314" s="265">
        <f t="shared" si="143"/>
        <v>0.6885</v>
      </c>
      <c r="X314" s="266">
        <f t="shared" si="144"/>
        <v>1</v>
      </c>
      <c r="Y314" s="267">
        <f t="shared" si="145"/>
        <v>1.46</v>
      </c>
      <c r="Z314" s="267">
        <f t="shared" si="146"/>
        <v>1.1599999999999999</v>
      </c>
      <c r="AA314" s="268">
        <f t="shared" si="147"/>
        <v>0</v>
      </c>
      <c r="AB314" s="456">
        <f t="shared" si="148"/>
        <v>0</v>
      </c>
      <c r="AC314" s="457">
        <f t="shared" si="149"/>
        <v>0</v>
      </c>
      <c r="AD314" s="456">
        <f t="shared" si="150"/>
        <v>0</v>
      </c>
      <c r="AE314" s="458">
        <f t="shared" si="151"/>
        <v>0</v>
      </c>
      <c r="AF314" s="457">
        <f t="shared" si="203"/>
        <v>0</v>
      </c>
      <c r="AG314" s="456">
        <f t="shared" si="153"/>
        <v>0</v>
      </c>
      <c r="AH314" s="457">
        <f t="shared" si="154"/>
        <v>0</v>
      </c>
      <c r="AI314" s="268">
        <f t="shared" si="155"/>
        <v>0</v>
      </c>
      <c r="AJ314" s="269">
        <f t="shared" si="156"/>
        <v>0</v>
      </c>
      <c r="AK314" s="270">
        <f t="shared" si="157"/>
        <v>0</v>
      </c>
      <c r="AL314" s="415">
        <f t="shared" si="158"/>
        <v>0</v>
      </c>
      <c r="AM314" s="259" t="str">
        <f>IF(AP314="","",IFERROR(VLOOKUP(AP314,CODES!$A$3:$D$1348,4,FALSE),"X"))&amp;IF(AQ314="","",IFERROR(VLOOKUP(AQ314,CODES!$A$3:$D$1348,4,FALSE),"X"))&amp;IF(AR314="","",IFERROR(VLOOKUP(AR314,CODES!$A$3:$D$1348,4,FALSE),"X"))&amp;IF(AS314="","",IFERROR(VLOOKUP(AS314,CODES!$A$3:$D$1348,4,FALSE),"X"))&amp;IF(AT314="","",IFERROR(VLOOKUP(AT314,CODES!$A$3:$D$1348,4,FALSE),"X"))&amp;IF(AU314="","",IFERROR(VLOOKUP(AU314,CODES!$A$3:$D$1348,4,FALSE),"X"))&amp;IF(AV314="","",IFERROR(VLOOKUP(AV314,CODES!$A$3:$D$1348,4,FALSE),"X"))&amp;IF(AW314="","",IFERROR(VLOOKUP(AW314,CODES!$A$3:$D$1348,4,FALSE),"X"))&amp;IF(AX314="","",IFERROR(VLOOKUP(AX314,CODES!$A$3:$D$1348,4,FALSE),"X"))&amp;IF(AY314="","",IFERROR(VLOOKUP(AY314,CODES!$A$3:$D$1348,4,FALSE),"X"))</f>
        <v/>
      </c>
      <c r="AN314" s="258">
        <f>SUM(IFERROR(VLOOKUP(AP314,CODES!$A$3:$D$1348,4,FALSE)*BC314,0),IFERROR(VLOOKUP(AQ314,CODES!$A$3:$D$1348,4,FALSE)*BF314,0),IFERROR(VLOOKUP(AR314,CODES!$A$3:$D$1348,4,FALSE)*BI314,0),IFERROR(VLOOKUP(AS314,CODES!$A$3:$D$1348,4,FALSE)*BL314,0),IFERROR(VLOOKUP(AT314,CODES!$A$3:$D$1348,4,FALSE)*BO314,0),IFERROR(VLOOKUP(AU314,CODES!$A$3:$D$1348,4,FALSE)*BR314,0),IFERROR(VLOOKUP(AV314,CODES!$A$3:$D$1348,4,FALSE)*BU314,0),IFERROR(VLOOKUP(AW314,CODES!$A$3:$D$1348,4,FALSE)*BX314,0),IFERROR(VLOOKUP(AX314,CODES!$A$3:$D$1348,4,FALSE)*CA314,0),IFERROR(VLOOKUP(AY314,CODES!$A$3:$D$1348,4,FALSE)*CD314,0))</f>
        <v>0</v>
      </c>
      <c r="AO314" s="258">
        <f>SUM(IFERROR(VLOOKUP(AP314,CODES!$A$3:$D$1348,3,FALSE)*BC314,0),IFERROR(VLOOKUP(AQ314,CODES!$A$3:$D$1348,3,FALSE)*BF314,0),IFERROR(VLOOKUP(AR314,CODES!$A$3:$D$1348,3,FALSE)*BI314,0),IFERROR(VLOOKUP(AS314,CODES!$A$3:$D$1348,3,FALSE)*BL314,0),IFERROR(VLOOKUP(AT314,CODES!$A$3:$D$1348,3,FALSE)*BO314,0),IFERROR(VLOOKUP(AU314,CODES!$A$3:$D$1348,3,FALSE)*BR314,0),IFERROR(VLOOKUP(AV314,CODES!$A$3:$D$1348,3,FALSE)*BU314,0),IFERROR(VLOOKUP(AW314,CODES!$A$3:$D$1348,3,FALSE)*BX314,0),IFERROR(VLOOKUP(AX314,CODES!$A$3:$D$1348,3,FALSE)*CA314,0),IFERROR(VLOOKUP(AY314,CODES!$A$3:$D$1348,3,FALSE)*CD314,0))+B314</f>
        <v>0</v>
      </c>
      <c r="AP314" s="271" t="str">
        <f t="shared" si="204"/>
        <v/>
      </c>
      <c r="AQ314" s="271" t="str">
        <f t="shared" si="205"/>
        <v/>
      </c>
      <c r="AR314" s="271" t="str">
        <f t="shared" si="206"/>
        <v/>
      </c>
      <c r="AS314" s="271" t="str">
        <f t="shared" si="207"/>
        <v/>
      </c>
      <c r="AT314" s="271" t="str">
        <f t="shared" si="208"/>
        <v/>
      </c>
      <c r="AU314" s="271" t="str">
        <f t="shared" si="209"/>
        <v/>
      </c>
      <c r="AV314" s="271" t="str">
        <f t="shared" si="210"/>
        <v/>
      </c>
      <c r="AW314" s="271" t="str">
        <f t="shared" si="211"/>
        <v/>
      </c>
      <c r="AX314" s="271" t="str">
        <f t="shared" si="212"/>
        <v/>
      </c>
      <c r="AY314" s="271" t="str">
        <f t="shared" si="213"/>
        <v/>
      </c>
      <c r="AZ314" s="258">
        <f t="shared" si="169"/>
        <v>0</v>
      </c>
      <c r="BA314" s="258">
        <f t="shared" si="170"/>
        <v>1</v>
      </c>
      <c r="BB314" s="258">
        <f t="shared" si="214"/>
        <v>0</v>
      </c>
      <c r="BC314" s="258">
        <f t="shared" si="215"/>
        <v>1</v>
      </c>
      <c r="BD314" s="258">
        <f t="shared" si="173"/>
        <v>1</v>
      </c>
      <c r="BE314" s="258">
        <f t="shared" si="216"/>
        <v>0</v>
      </c>
      <c r="BF314" s="258">
        <f t="shared" si="217"/>
        <v>1</v>
      </c>
      <c r="BG314" s="258">
        <f t="shared" si="176"/>
        <v>1</v>
      </c>
      <c r="BH314" s="258">
        <f t="shared" si="218"/>
        <v>0</v>
      </c>
      <c r="BI314" s="258">
        <f t="shared" si="219"/>
        <v>1</v>
      </c>
      <c r="BJ314" s="258">
        <f t="shared" si="179"/>
        <v>1</v>
      </c>
      <c r="BK314" s="258">
        <f t="shared" si="220"/>
        <v>0</v>
      </c>
      <c r="BL314" s="258">
        <f t="shared" si="221"/>
        <v>1</v>
      </c>
      <c r="BM314" s="258">
        <f t="shared" si="182"/>
        <v>1</v>
      </c>
      <c r="BN314" s="258">
        <f t="shared" si="222"/>
        <v>0</v>
      </c>
      <c r="BO314" s="258">
        <f t="shared" si="223"/>
        <v>1</v>
      </c>
      <c r="BP314" s="258">
        <f t="shared" si="185"/>
        <v>1</v>
      </c>
      <c r="BQ314" s="258">
        <f t="shared" si="224"/>
        <v>0</v>
      </c>
      <c r="BR314" s="258">
        <f t="shared" si="225"/>
        <v>1</v>
      </c>
      <c r="BS314" s="258">
        <f t="shared" si="188"/>
        <v>1</v>
      </c>
      <c r="BT314" s="258">
        <f t="shared" si="226"/>
        <v>0</v>
      </c>
      <c r="BU314" s="258">
        <f t="shared" si="227"/>
        <v>1</v>
      </c>
      <c r="BV314" s="258">
        <f t="shared" si="191"/>
        <v>1</v>
      </c>
      <c r="BW314" s="258">
        <f t="shared" si="228"/>
        <v>0</v>
      </c>
      <c r="BX314" s="258">
        <f t="shared" si="229"/>
        <v>1</v>
      </c>
      <c r="BY314" s="258">
        <f t="shared" si="194"/>
        <v>1</v>
      </c>
      <c r="BZ314" s="258">
        <f t="shared" si="230"/>
        <v>0</v>
      </c>
      <c r="CA314" s="258">
        <f t="shared" si="231"/>
        <v>1</v>
      </c>
      <c r="CB314" s="258">
        <f t="shared" si="197"/>
        <v>1</v>
      </c>
      <c r="CC314" s="258">
        <f t="shared" si="232"/>
        <v>0</v>
      </c>
      <c r="CD314" s="258">
        <f t="shared" si="233"/>
        <v>1</v>
      </c>
    </row>
    <row r="315" spans="1:82" hidden="1">
      <c r="A315" s="258"/>
      <c r="B315" s="258"/>
      <c r="C315" s="259"/>
      <c r="D315" s="258"/>
      <c r="E315" s="258"/>
      <c r="F315" s="258"/>
      <c r="G315" s="258">
        <v>307</v>
      </c>
      <c r="H315" s="743"/>
      <c r="I315" s="744"/>
      <c r="J315" s="739"/>
      <c r="K315" s="745"/>
      <c r="L315" s="745"/>
      <c r="M315" s="272"/>
      <c r="N315" s="508">
        <f t="shared" si="29"/>
        <v>0</v>
      </c>
      <c r="O315" s="510">
        <f t="shared" si="200"/>
        <v>0</v>
      </c>
      <c r="P315" s="260">
        <f t="shared" si="201"/>
        <v>0</v>
      </c>
      <c r="Q315" s="261">
        <f t="shared" si="202"/>
        <v>0</v>
      </c>
      <c r="R315" s="261">
        <f t="shared" si="1"/>
        <v>0</v>
      </c>
      <c r="S315" s="262"/>
      <c r="T315" s="262"/>
      <c r="U315" s="263">
        <f t="shared" si="142"/>
        <v>1.288</v>
      </c>
      <c r="V315" s="264">
        <f>IF(E315="SP",1,IF(D315="",ExtraMargeMateriaal,(1-VLOOKUP(D315,TabelAankoop[],4,FALSE))))</f>
        <v>1</v>
      </c>
      <c r="W315" s="265">
        <f t="shared" si="143"/>
        <v>0.6885</v>
      </c>
      <c r="X315" s="266">
        <f t="shared" si="144"/>
        <v>1</v>
      </c>
      <c r="Y315" s="267">
        <f t="shared" si="145"/>
        <v>1.46</v>
      </c>
      <c r="Z315" s="267">
        <f t="shared" si="146"/>
        <v>1.1599999999999999</v>
      </c>
      <c r="AA315" s="268">
        <f t="shared" si="147"/>
        <v>0</v>
      </c>
      <c r="AB315" s="456">
        <f t="shared" si="148"/>
        <v>0</v>
      </c>
      <c r="AC315" s="457">
        <f t="shared" si="149"/>
        <v>0</v>
      </c>
      <c r="AD315" s="456">
        <f t="shared" si="150"/>
        <v>0</v>
      </c>
      <c r="AE315" s="458">
        <f t="shared" si="151"/>
        <v>0</v>
      </c>
      <c r="AF315" s="457">
        <f t="shared" si="203"/>
        <v>0</v>
      </c>
      <c r="AG315" s="456">
        <f t="shared" si="153"/>
        <v>0</v>
      </c>
      <c r="AH315" s="457">
        <f t="shared" si="154"/>
        <v>0</v>
      </c>
      <c r="AI315" s="268">
        <f t="shared" si="155"/>
        <v>0</v>
      </c>
      <c r="AJ315" s="269">
        <f t="shared" si="156"/>
        <v>0</v>
      </c>
      <c r="AK315" s="270">
        <f t="shared" si="157"/>
        <v>0</v>
      </c>
      <c r="AL315" s="415">
        <f t="shared" si="158"/>
        <v>0</v>
      </c>
      <c r="AM315" s="259" t="str">
        <f>IF(AP315="","",IFERROR(VLOOKUP(AP315,CODES!$A$3:$D$1348,4,FALSE),"X"))&amp;IF(AQ315="","",IFERROR(VLOOKUP(AQ315,CODES!$A$3:$D$1348,4,FALSE),"X"))&amp;IF(AR315="","",IFERROR(VLOOKUP(AR315,CODES!$A$3:$D$1348,4,FALSE),"X"))&amp;IF(AS315="","",IFERROR(VLOOKUP(AS315,CODES!$A$3:$D$1348,4,FALSE),"X"))&amp;IF(AT315="","",IFERROR(VLOOKUP(AT315,CODES!$A$3:$D$1348,4,FALSE),"X"))&amp;IF(AU315="","",IFERROR(VLOOKUP(AU315,CODES!$A$3:$D$1348,4,FALSE),"X"))&amp;IF(AV315="","",IFERROR(VLOOKUP(AV315,CODES!$A$3:$D$1348,4,FALSE),"X"))&amp;IF(AW315="","",IFERROR(VLOOKUP(AW315,CODES!$A$3:$D$1348,4,FALSE),"X"))&amp;IF(AX315="","",IFERROR(VLOOKUP(AX315,CODES!$A$3:$D$1348,4,FALSE),"X"))&amp;IF(AY315="","",IFERROR(VLOOKUP(AY315,CODES!$A$3:$D$1348,4,FALSE),"X"))</f>
        <v/>
      </c>
      <c r="AN315" s="258">
        <f>SUM(IFERROR(VLOOKUP(AP315,CODES!$A$3:$D$1348,4,FALSE)*BC315,0),IFERROR(VLOOKUP(AQ315,CODES!$A$3:$D$1348,4,FALSE)*BF315,0),IFERROR(VLOOKUP(AR315,CODES!$A$3:$D$1348,4,FALSE)*BI315,0),IFERROR(VLOOKUP(AS315,CODES!$A$3:$D$1348,4,FALSE)*BL315,0),IFERROR(VLOOKUP(AT315,CODES!$A$3:$D$1348,4,FALSE)*BO315,0),IFERROR(VLOOKUP(AU315,CODES!$A$3:$D$1348,4,FALSE)*BR315,0),IFERROR(VLOOKUP(AV315,CODES!$A$3:$D$1348,4,FALSE)*BU315,0),IFERROR(VLOOKUP(AW315,CODES!$A$3:$D$1348,4,FALSE)*BX315,0),IFERROR(VLOOKUP(AX315,CODES!$A$3:$D$1348,4,FALSE)*CA315,0),IFERROR(VLOOKUP(AY315,CODES!$A$3:$D$1348,4,FALSE)*CD315,0))</f>
        <v>0</v>
      </c>
      <c r="AO315" s="258">
        <f>SUM(IFERROR(VLOOKUP(AP315,CODES!$A$3:$D$1348,3,FALSE)*BC315,0),IFERROR(VLOOKUP(AQ315,CODES!$A$3:$D$1348,3,FALSE)*BF315,0),IFERROR(VLOOKUP(AR315,CODES!$A$3:$D$1348,3,FALSE)*BI315,0),IFERROR(VLOOKUP(AS315,CODES!$A$3:$D$1348,3,FALSE)*BL315,0),IFERROR(VLOOKUP(AT315,CODES!$A$3:$D$1348,3,FALSE)*BO315,0),IFERROR(VLOOKUP(AU315,CODES!$A$3:$D$1348,3,FALSE)*BR315,0),IFERROR(VLOOKUP(AV315,CODES!$A$3:$D$1348,3,FALSE)*BU315,0),IFERROR(VLOOKUP(AW315,CODES!$A$3:$D$1348,3,FALSE)*BX315,0),IFERROR(VLOOKUP(AX315,CODES!$A$3:$D$1348,3,FALSE)*CA315,0),IFERROR(VLOOKUP(AY315,CODES!$A$3:$D$1348,3,FALSE)*CD315,0))+B315</f>
        <v>0</v>
      </c>
      <c r="AP315" s="271" t="str">
        <f t="shared" si="204"/>
        <v/>
      </c>
      <c r="AQ315" s="271" t="str">
        <f t="shared" si="205"/>
        <v/>
      </c>
      <c r="AR315" s="271" t="str">
        <f t="shared" si="206"/>
        <v/>
      </c>
      <c r="AS315" s="271" t="str">
        <f t="shared" si="207"/>
        <v/>
      </c>
      <c r="AT315" s="271" t="str">
        <f t="shared" si="208"/>
        <v/>
      </c>
      <c r="AU315" s="271" t="str">
        <f t="shared" si="209"/>
        <v/>
      </c>
      <c r="AV315" s="271" t="str">
        <f t="shared" si="210"/>
        <v/>
      </c>
      <c r="AW315" s="271" t="str">
        <f t="shared" si="211"/>
        <v/>
      </c>
      <c r="AX315" s="271" t="str">
        <f t="shared" si="212"/>
        <v/>
      </c>
      <c r="AY315" s="271" t="str">
        <f t="shared" si="213"/>
        <v/>
      </c>
      <c r="AZ315" s="258">
        <f t="shared" si="169"/>
        <v>0</v>
      </c>
      <c r="BA315" s="258">
        <f t="shared" si="170"/>
        <v>1</v>
      </c>
      <c r="BB315" s="258">
        <f t="shared" si="214"/>
        <v>0</v>
      </c>
      <c r="BC315" s="258">
        <f t="shared" si="215"/>
        <v>1</v>
      </c>
      <c r="BD315" s="258">
        <f t="shared" si="173"/>
        <v>1</v>
      </c>
      <c r="BE315" s="258">
        <f t="shared" si="216"/>
        <v>0</v>
      </c>
      <c r="BF315" s="258">
        <f t="shared" si="217"/>
        <v>1</v>
      </c>
      <c r="BG315" s="258">
        <f t="shared" si="176"/>
        <v>1</v>
      </c>
      <c r="BH315" s="258">
        <f t="shared" si="218"/>
        <v>0</v>
      </c>
      <c r="BI315" s="258">
        <f t="shared" si="219"/>
        <v>1</v>
      </c>
      <c r="BJ315" s="258">
        <f t="shared" si="179"/>
        <v>1</v>
      </c>
      <c r="BK315" s="258">
        <f t="shared" si="220"/>
        <v>0</v>
      </c>
      <c r="BL315" s="258">
        <f t="shared" si="221"/>
        <v>1</v>
      </c>
      <c r="BM315" s="258">
        <f t="shared" si="182"/>
        <v>1</v>
      </c>
      <c r="BN315" s="258">
        <f t="shared" si="222"/>
        <v>0</v>
      </c>
      <c r="BO315" s="258">
        <f t="shared" si="223"/>
        <v>1</v>
      </c>
      <c r="BP315" s="258">
        <f t="shared" si="185"/>
        <v>1</v>
      </c>
      <c r="BQ315" s="258">
        <f t="shared" si="224"/>
        <v>0</v>
      </c>
      <c r="BR315" s="258">
        <f t="shared" si="225"/>
        <v>1</v>
      </c>
      <c r="BS315" s="258">
        <f t="shared" si="188"/>
        <v>1</v>
      </c>
      <c r="BT315" s="258">
        <f t="shared" si="226"/>
        <v>0</v>
      </c>
      <c r="BU315" s="258">
        <f t="shared" si="227"/>
        <v>1</v>
      </c>
      <c r="BV315" s="258">
        <f t="shared" si="191"/>
        <v>1</v>
      </c>
      <c r="BW315" s="258">
        <f t="shared" si="228"/>
        <v>0</v>
      </c>
      <c r="BX315" s="258">
        <f t="shared" si="229"/>
        <v>1</v>
      </c>
      <c r="BY315" s="258">
        <f t="shared" si="194"/>
        <v>1</v>
      </c>
      <c r="BZ315" s="258">
        <f t="shared" si="230"/>
        <v>0</v>
      </c>
      <c r="CA315" s="258">
        <f t="shared" si="231"/>
        <v>1</v>
      </c>
      <c r="CB315" s="258">
        <f t="shared" si="197"/>
        <v>1</v>
      </c>
      <c r="CC315" s="258">
        <f t="shared" si="232"/>
        <v>0</v>
      </c>
      <c r="CD315" s="258">
        <f t="shared" si="233"/>
        <v>1</v>
      </c>
    </row>
    <row r="316" spans="1:82" hidden="1">
      <c r="A316" s="258"/>
      <c r="B316" s="258"/>
      <c r="C316" s="259"/>
      <c r="D316" s="258"/>
      <c r="E316" s="258"/>
      <c r="F316" s="258"/>
      <c r="G316" s="258">
        <v>308</v>
      </c>
      <c r="H316" s="743"/>
      <c r="I316" s="744"/>
      <c r="J316" s="739"/>
      <c r="K316" s="745"/>
      <c r="L316" s="745"/>
      <c r="M316" s="272"/>
      <c r="N316" s="508">
        <f t="shared" si="29"/>
        <v>0</v>
      </c>
      <c r="O316" s="510">
        <f t="shared" si="200"/>
        <v>0</v>
      </c>
      <c r="P316" s="260">
        <f t="shared" si="201"/>
        <v>0</v>
      </c>
      <c r="Q316" s="261">
        <f t="shared" si="202"/>
        <v>0</v>
      </c>
      <c r="R316" s="261">
        <f t="shared" si="1"/>
        <v>0</v>
      </c>
      <c r="S316" s="262"/>
      <c r="T316" s="262"/>
      <c r="U316" s="263">
        <f t="shared" si="142"/>
        <v>1.288</v>
      </c>
      <c r="V316" s="264">
        <f>IF(E316="SP",1,IF(D316="",ExtraMargeMateriaal,(1-VLOOKUP(D316,TabelAankoop[],4,FALSE))))</f>
        <v>1</v>
      </c>
      <c r="W316" s="265">
        <f t="shared" si="143"/>
        <v>0.6885</v>
      </c>
      <c r="X316" s="266">
        <f t="shared" si="144"/>
        <v>1</v>
      </c>
      <c r="Y316" s="267">
        <f t="shared" si="145"/>
        <v>1.46</v>
      </c>
      <c r="Z316" s="267">
        <f t="shared" si="146"/>
        <v>1.1599999999999999</v>
      </c>
      <c r="AA316" s="268">
        <f t="shared" si="147"/>
        <v>0</v>
      </c>
      <c r="AB316" s="456">
        <f t="shared" si="148"/>
        <v>0</v>
      </c>
      <c r="AC316" s="457">
        <f t="shared" si="149"/>
        <v>0</v>
      </c>
      <c r="AD316" s="456">
        <f t="shared" si="150"/>
        <v>0</v>
      </c>
      <c r="AE316" s="458">
        <f t="shared" si="151"/>
        <v>0</v>
      </c>
      <c r="AF316" s="457">
        <f t="shared" si="203"/>
        <v>0</v>
      </c>
      <c r="AG316" s="456">
        <f t="shared" si="153"/>
        <v>0</v>
      </c>
      <c r="AH316" s="457">
        <f t="shared" si="154"/>
        <v>0</v>
      </c>
      <c r="AI316" s="268">
        <f t="shared" si="155"/>
        <v>0</v>
      </c>
      <c r="AJ316" s="269">
        <f t="shared" si="156"/>
        <v>0</v>
      </c>
      <c r="AK316" s="270">
        <f t="shared" si="157"/>
        <v>0</v>
      </c>
      <c r="AL316" s="415">
        <f t="shared" si="158"/>
        <v>0</v>
      </c>
      <c r="AM316" s="259" t="str">
        <f>IF(AP316="","",IFERROR(VLOOKUP(AP316,CODES!$A$3:$D$1348,4,FALSE),"X"))&amp;IF(AQ316="","",IFERROR(VLOOKUP(AQ316,CODES!$A$3:$D$1348,4,FALSE),"X"))&amp;IF(AR316="","",IFERROR(VLOOKUP(AR316,CODES!$A$3:$D$1348,4,FALSE),"X"))&amp;IF(AS316="","",IFERROR(VLOOKUP(AS316,CODES!$A$3:$D$1348,4,FALSE),"X"))&amp;IF(AT316="","",IFERROR(VLOOKUP(AT316,CODES!$A$3:$D$1348,4,FALSE),"X"))&amp;IF(AU316="","",IFERROR(VLOOKUP(AU316,CODES!$A$3:$D$1348,4,FALSE),"X"))&amp;IF(AV316="","",IFERROR(VLOOKUP(AV316,CODES!$A$3:$D$1348,4,FALSE),"X"))&amp;IF(AW316="","",IFERROR(VLOOKUP(AW316,CODES!$A$3:$D$1348,4,FALSE),"X"))&amp;IF(AX316="","",IFERROR(VLOOKUP(AX316,CODES!$A$3:$D$1348,4,FALSE),"X"))&amp;IF(AY316="","",IFERROR(VLOOKUP(AY316,CODES!$A$3:$D$1348,4,FALSE),"X"))</f>
        <v/>
      </c>
      <c r="AN316" s="258">
        <f>SUM(IFERROR(VLOOKUP(AP316,CODES!$A$3:$D$1348,4,FALSE)*BC316,0),IFERROR(VLOOKUP(AQ316,CODES!$A$3:$D$1348,4,FALSE)*BF316,0),IFERROR(VLOOKUP(AR316,CODES!$A$3:$D$1348,4,FALSE)*BI316,0),IFERROR(VLOOKUP(AS316,CODES!$A$3:$D$1348,4,FALSE)*BL316,0),IFERROR(VLOOKUP(AT316,CODES!$A$3:$D$1348,4,FALSE)*BO316,0),IFERROR(VLOOKUP(AU316,CODES!$A$3:$D$1348,4,FALSE)*BR316,0),IFERROR(VLOOKUP(AV316,CODES!$A$3:$D$1348,4,FALSE)*BU316,0),IFERROR(VLOOKUP(AW316,CODES!$A$3:$D$1348,4,FALSE)*BX316,0),IFERROR(VLOOKUP(AX316,CODES!$A$3:$D$1348,4,FALSE)*CA316,0),IFERROR(VLOOKUP(AY316,CODES!$A$3:$D$1348,4,FALSE)*CD316,0))</f>
        <v>0</v>
      </c>
      <c r="AO316" s="258">
        <f>SUM(IFERROR(VLOOKUP(AP316,CODES!$A$3:$D$1348,3,FALSE)*BC316,0),IFERROR(VLOOKUP(AQ316,CODES!$A$3:$D$1348,3,FALSE)*BF316,0),IFERROR(VLOOKUP(AR316,CODES!$A$3:$D$1348,3,FALSE)*BI316,0),IFERROR(VLOOKUP(AS316,CODES!$A$3:$D$1348,3,FALSE)*BL316,0),IFERROR(VLOOKUP(AT316,CODES!$A$3:$D$1348,3,FALSE)*BO316,0),IFERROR(VLOOKUP(AU316,CODES!$A$3:$D$1348,3,FALSE)*BR316,0),IFERROR(VLOOKUP(AV316,CODES!$A$3:$D$1348,3,FALSE)*BU316,0),IFERROR(VLOOKUP(AW316,CODES!$A$3:$D$1348,3,FALSE)*BX316,0),IFERROR(VLOOKUP(AX316,CODES!$A$3:$D$1348,3,FALSE)*CA316,0),IFERROR(VLOOKUP(AY316,CODES!$A$3:$D$1348,3,FALSE)*CD316,0))+B316</f>
        <v>0</v>
      </c>
      <c r="AP316" s="271" t="str">
        <f t="shared" si="204"/>
        <v/>
      </c>
      <c r="AQ316" s="271" t="str">
        <f t="shared" si="205"/>
        <v/>
      </c>
      <c r="AR316" s="271" t="str">
        <f t="shared" si="206"/>
        <v/>
      </c>
      <c r="AS316" s="271" t="str">
        <f t="shared" si="207"/>
        <v/>
      </c>
      <c r="AT316" s="271" t="str">
        <f t="shared" si="208"/>
        <v/>
      </c>
      <c r="AU316" s="271" t="str">
        <f t="shared" si="209"/>
        <v/>
      </c>
      <c r="AV316" s="271" t="str">
        <f t="shared" si="210"/>
        <v/>
      </c>
      <c r="AW316" s="271" t="str">
        <f t="shared" si="211"/>
        <v/>
      </c>
      <c r="AX316" s="271" t="str">
        <f t="shared" si="212"/>
        <v/>
      </c>
      <c r="AY316" s="271" t="str">
        <f t="shared" si="213"/>
        <v/>
      </c>
      <c r="AZ316" s="258">
        <f t="shared" si="169"/>
        <v>0</v>
      </c>
      <c r="BA316" s="258">
        <f t="shared" si="170"/>
        <v>1</v>
      </c>
      <c r="BB316" s="258">
        <f t="shared" si="214"/>
        <v>0</v>
      </c>
      <c r="BC316" s="258">
        <f t="shared" si="215"/>
        <v>1</v>
      </c>
      <c r="BD316" s="258">
        <f t="shared" si="173"/>
        <v>1</v>
      </c>
      <c r="BE316" s="258">
        <f t="shared" si="216"/>
        <v>0</v>
      </c>
      <c r="BF316" s="258">
        <f t="shared" si="217"/>
        <v>1</v>
      </c>
      <c r="BG316" s="258">
        <f t="shared" si="176"/>
        <v>1</v>
      </c>
      <c r="BH316" s="258">
        <f t="shared" si="218"/>
        <v>0</v>
      </c>
      <c r="BI316" s="258">
        <f t="shared" si="219"/>
        <v>1</v>
      </c>
      <c r="BJ316" s="258">
        <f t="shared" si="179"/>
        <v>1</v>
      </c>
      <c r="BK316" s="258">
        <f t="shared" si="220"/>
        <v>0</v>
      </c>
      <c r="BL316" s="258">
        <f t="shared" si="221"/>
        <v>1</v>
      </c>
      <c r="BM316" s="258">
        <f t="shared" si="182"/>
        <v>1</v>
      </c>
      <c r="BN316" s="258">
        <f t="shared" si="222"/>
        <v>0</v>
      </c>
      <c r="BO316" s="258">
        <f t="shared" si="223"/>
        <v>1</v>
      </c>
      <c r="BP316" s="258">
        <f t="shared" si="185"/>
        <v>1</v>
      </c>
      <c r="BQ316" s="258">
        <f t="shared" si="224"/>
        <v>0</v>
      </c>
      <c r="BR316" s="258">
        <f t="shared" si="225"/>
        <v>1</v>
      </c>
      <c r="BS316" s="258">
        <f t="shared" si="188"/>
        <v>1</v>
      </c>
      <c r="BT316" s="258">
        <f t="shared" si="226"/>
        <v>0</v>
      </c>
      <c r="BU316" s="258">
        <f t="shared" si="227"/>
        <v>1</v>
      </c>
      <c r="BV316" s="258">
        <f t="shared" si="191"/>
        <v>1</v>
      </c>
      <c r="BW316" s="258">
        <f t="shared" si="228"/>
        <v>0</v>
      </c>
      <c r="BX316" s="258">
        <f t="shared" si="229"/>
        <v>1</v>
      </c>
      <c r="BY316" s="258">
        <f t="shared" si="194"/>
        <v>1</v>
      </c>
      <c r="BZ316" s="258">
        <f t="shared" si="230"/>
        <v>0</v>
      </c>
      <c r="CA316" s="258">
        <f t="shared" si="231"/>
        <v>1</v>
      </c>
      <c r="CB316" s="258">
        <f t="shared" si="197"/>
        <v>1</v>
      </c>
      <c r="CC316" s="258">
        <f t="shared" si="232"/>
        <v>0</v>
      </c>
      <c r="CD316" s="258">
        <f t="shared" si="233"/>
        <v>1</v>
      </c>
    </row>
    <row r="317" spans="1:82" hidden="1">
      <c r="A317" s="258"/>
      <c r="B317" s="258"/>
      <c r="C317" s="259"/>
      <c r="D317" s="258"/>
      <c r="E317" s="258"/>
      <c r="F317" s="258"/>
      <c r="G317" s="258">
        <v>309</v>
      </c>
      <c r="H317" s="743"/>
      <c r="I317" s="744"/>
      <c r="J317" s="739"/>
      <c r="K317" s="745"/>
      <c r="L317" s="745"/>
      <c r="M317" s="272"/>
      <c r="N317" s="508">
        <f t="shared" si="29"/>
        <v>0</v>
      </c>
      <c r="O317" s="510">
        <f t="shared" si="200"/>
        <v>0</v>
      </c>
      <c r="P317" s="260">
        <f t="shared" si="201"/>
        <v>0</v>
      </c>
      <c r="Q317" s="261">
        <f t="shared" si="202"/>
        <v>0</v>
      </c>
      <c r="R317" s="261">
        <f t="shared" si="1"/>
        <v>0</v>
      </c>
      <c r="S317" s="262"/>
      <c r="T317" s="262"/>
      <c r="U317" s="263">
        <f t="shared" si="142"/>
        <v>1.288</v>
      </c>
      <c r="V317" s="264">
        <f>IF(E317="SP",1,IF(D317="",ExtraMargeMateriaal,(1-VLOOKUP(D317,TabelAankoop[],4,FALSE))))</f>
        <v>1</v>
      </c>
      <c r="W317" s="265">
        <f t="shared" si="143"/>
        <v>0.6885</v>
      </c>
      <c r="X317" s="266">
        <f t="shared" si="144"/>
        <v>1</v>
      </c>
      <c r="Y317" s="267">
        <f t="shared" si="145"/>
        <v>1.46</v>
      </c>
      <c r="Z317" s="267">
        <f t="shared" si="146"/>
        <v>1.1599999999999999</v>
      </c>
      <c r="AA317" s="268">
        <f t="shared" si="147"/>
        <v>0</v>
      </c>
      <c r="AB317" s="456">
        <f t="shared" si="148"/>
        <v>0</v>
      </c>
      <c r="AC317" s="457">
        <f t="shared" si="149"/>
        <v>0</v>
      </c>
      <c r="AD317" s="456">
        <f t="shared" si="150"/>
        <v>0</v>
      </c>
      <c r="AE317" s="458">
        <f t="shared" si="151"/>
        <v>0</v>
      </c>
      <c r="AF317" s="457">
        <f t="shared" si="203"/>
        <v>0</v>
      </c>
      <c r="AG317" s="456">
        <f t="shared" si="153"/>
        <v>0</v>
      </c>
      <c r="AH317" s="457">
        <f t="shared" si="154"/>
        <v>0</v>
      </c>
      <c r="AI317" s="268">
        <f t="shared" si="155"/>
        <v>0</v>
      </c>
      <c r="AJ317" s="269">
        <f t="shared" si="156"/>
        <v>0</v>
      </c>
      <c r="AK317" s="270">
        <f t="shared" si="157"/>
        <v>0</v>
      </c>
      <c r="AL317" s="415">
        <f t="shared" si="158"/>
        <v>0</v>
      </c>
      <c r="AM317" s="259" t="str">
        <f>IF(AP317="","",IFERROR(VLOOKUP(AP317,CODES!$A$3:$D$1348,4,FALSE),"X"))&amp;IF(AQ317="","",IFERROR(VLOOKUP(AQ317,CODES!$A$3:$D$1348,4,FALSE),"X"))&amp;IF(AR317="","",IFERROR(VLOOKUP(AR317,CODES!$A$3:$D$1348,4,FALSE),"X"))&amp;IF(AS317="","",IFERROR(VLOOKUP(AS317,CODES!$A$3:$D$1348,4,FALSE),"X"))&amp;IF(AT317="","",IFERROR(VLOOKUP(AT317,CODES!$A$3:$D$1348,4,FALSE),"X"))&amp;IF(AU317="","",IFERROR(VLOOKUP(AU317,CODES!$A$3:$D$1348,4,FALSE),"X"))&amp;IF(AV317="","",IFERROR(VLOOKUP(AV317,CODES!$A$3:$D$1348,4,FALSE),"X"))&amp;IF(AW317="","",IFERROR(VLOOKUP(AW317,CODES!$A$3:$D$1348,4,FALSE),"X"))&amp;IF(AX317="","",IFERROR(VLOOKUP(AX317,CODES!$A$3:$D$1348,4,FALSE),"X"))&amp;IF(AY317="","",IFERROR(VLOOKUP(AY317,CODES!$A$3:$D$1348,4,FALSE),"X"))</f>
        <v/>
      </c>
      <c r="AN317" s="258">
        <f>SUM(IFERROR(VLOOKUP(AP317,CODES!$A$3:$D$1348,4,FALSE)*BC317,0),IFERROR(VLOOKUP(AQ317,CODES!$A$3:$D$1348,4,FALSE)*BF317,0),IFERROR(VLOOKUP(AR317,CODES!$A$3:$D$1348,4,FALSE)*BI317,0),IFERROR(VLOOKUP(AS317,CODES!$A$3:$D$1348,4,FALSE)*BL317,0),IFERROR(VLOOKUP(AT317,CODES!$A$3:$D$1348,4,FALSE)*BO317,0),IFERROR(VLOOKUP(AU317,CODES!$A$3:$D$1348,4,FALSE)*BR317,0),IFERROR(VLOOKUP(AV317,CODES!$A$3:$D$1348,4,FALSE)*BU317,0),IFERROR(VLOOKUP(AW317,CODES!$A$3:$D$1348,4,FALSE)*BX317,0),IFERROR(VLOOKUP(AX317,CODES!$A$3:$D$1348,4,FALSE)*CA317,0),IFERROR(VLOOKUP(AY317,CODES!$A$3:$D$1348,4,FALSE)*CD317,0))</f>
        <v>0</v>
      </c>
      <c r="AO317" s="258">
        <f>SUM(IFERROR(VLOOKUP(AP317,CODES!$A$3:$D$1348,3,FALSE)*BC317,0),IFERROR(VLOOKUP(AQ317,CODES!$A$3:$D$1348,3,FALSE)*BF317,0),IFERROR(VLOOKUP(AR317,CODES!$A$3:$D$1348,3,FALSE)*BI317,0),IFERROR(VLOOKUP(AS317,CODES!$A$3:$D$1348,3,FALSE)*BL317,0),IFERROR(VLOOKUP(AT317,CODES!$A$3:$D$1348,3,FALSE)*BO317,0),IFERROR(VLOOKUP(AU317,CODES!$A$3:$D$1348,3,FALSE)*BR317,0),IFERROR(VLOOKUP(AV317,CODES!$A$3:$D$1348,3,FALSE)*BU317,0),IFERROR(VLOOKUP(AW317,CODES!$A$3:$D$1348,3,FALSE)*BX317,0),IFERROR(VLOOKUP(AX317,CODES!$A$3:$D$1348,3,FALSE)*CA317,0),IFERROR(VLOOKUP(AY317,CODES!$A$3:$D$1348,3,FALSE)*CD317,0))+B317</f>
        <v>0</v>
      </c>
      <c r="AP317" s="271" t="str">
        <f t="shared" si="204"/>
        <v/>
      </c>
      <c r="AQ317" s="271" t="str">
        <f t="shared" si="205"/>
        <v/>
      </c>
      <c r="AR317" s="271" t="str">
        <f t="shared" si="206"/>
        <v/>
      </c>
      <c r="AS317" s="271" t="str">
        <f t="shared" si="207"/>
        <v/>
      </c>
      <c r="AT317" s="271" t="str">
        <f t="shared" si="208"/>
        <v/>
      </c>
      <c r="AU317" s="271" t="str">
        <f t="shared" si="209"/>
        <v/>
      </c>
      <c r="AV317" s="271" t="str">
        <f t="shared" si="210"/>
        <v/>
      </c>
      <c r="AW317" s="271" t="str">
        <f t="shared" si="211"/>
        <v/>
      </c>
      <c r="AX317" s="271" t="str">
        <f t="shared" si="212"/>
        <v/>
      </c>
      <c r="AY317" s="271" t="str">
        <f t="shared" si="213"/>
        <v/>
      </c>
      <c r="AZ317" s="258">
        <f t="shared" si="169"/>
        <v>0</v>
      </c>
      <c r="BA317" s="258">
        <f t="shared" si="170"/>
        <v>1</v>
      </c>
      <c r="BB317" s="258">
        <f t="shared" si="214"/>
        <v>0</v>
      </c>
      <c r="BC317" s="258">
        <f t="shared" si="215"/>
        <v>1</v>
      </c>
      <c r="BD317" s="258">
        <f t="shared" si="173"/>
        <v>1</v>
      </c>
      <c r="BE317" s="258">
        <f t="shared" si="216"/>
        <v>0</v>
      </c>
      <c r="BF317" s="258">
        <f t="shared" si="217"/>
        <v>1</v>
      </c>
      <c r="BG317" s="258">
        <f t="shared" si="176"/>
        <v>1</v>
      </c>
      <c r="BH317" s="258">
        <f t="shared" si="218"/>
        <v>0</v>
      </c>
      <c r="BI317" s="258">
        <f t="shared" si="219"/>
        <v>1</v>
      </c>
      <c r="BJ317" s="258">
        <f t="shared" si="179"/>
        <v>1</v>
      </c>
      <c r="BK317" s="258">
        <f t="shared" si="220"/>
        <v>0</v>
      </c>
      <c r="BL317" s="258">
        <f t="shared" si="221"/>
        <v>1</v>
      </c>
      <c r="BM317" s="258">
        <f t="shared" si="182"/>
        <v>1</v>
      </c>
      <c r="BN317" s="258">
        <f t="shared" si="222"/>
        <v>0</v>
      </c>
      <c r="BO317" s="258">
        <f t="shared" si="223"/>
        <v>1</v>
      </c>
      <c r="BP317" s="258">
        <f t="shared" si="185"/>
        <v>1</v>
      </c>
      <c r="BQ317" s="258">
        <f t="shared" si="224"/>
        <v>0</v>
      </c>
      <c r="BR317" s="258">
        <f t="shared" si="225"/>
        <v>1</v>
      </c>
      <c r="BS317" s="258">
        <f t="shared" si="188"/>
        <v>1</v>
      </c>
      <c r="BT317" s="258">
        <f t="shared" si="226"/>
        <v>0</v>
      </c>
      <c r="BU317" s="258">
        <f t="shared" si="227"/>
        <v>1</v>
      </c>
      <c r="BV317" s="258">
        <f t="shared" si="191"/>
        <v>1</v>
      </c>
      <c r="BW317" s="258">
        <f t="shared" si="228"/>
        <v>0</v>
      </c>
      <c r="BX317" s="258">
        <f t="shared" si="229"/>
        <v>1</v>
      </c>
      <c r="BY317" s="258">
        <f t="shared" si="194"/>
        <v>1</v>
      </c>
      <c r="BZ317" s="258">
        <f t="shared" si="230"/>
        <v>0</v>
      </c>
      <c r="CA317" s="258">
        <f t="shared" si="231"/>
        <v>1</v>
      </c>
      <c r="CB317" s="258">
        <f t="shared" si="197"/>
        <v>1</v>
      </c>
      <c r="CC317" s="258">
        <f t="shared" si="232"/>
        <v>0</v>
      </c>
      <c r="CD317" s="258">
        <f t="shared" si="233"/>
        <v>1</v>
      </c>
    </row>
    <row r="318" spans="1:82" hidden="1">
      <c r="A318" s="258"/>
      <c r="B318" s="258"/>
      <c r="C318" s="259"/>
      <c r="D318" s="258"/>
      <c r="E318" s="258"/>
      <c r="F318" s="258"/>
      <c r="G318" s="258">
        <v>310</v>
      </c>
      <c r="H318" s="743"/>
      <c r="I318" s="744"/>
      <c r="J318" s="739"/>
      <c r="K318" s="745"/>
      <c r="L318" s="745"/>
      <c r="M318" s="272"/>
      <c r="N318" s="508">
        <f t="shared" si="29"/>
        <v>0</v>
      </c>
      <c r="O318" s="510">
        <f t="shared" si="200"/>
        <v>0</v>
      </c>
      <c r="P318" s="260">
        <f t="shared" si="201"/>
        <v>0</v>
      </c>
      <c r="Q318" s="261">
        <f t="shared" si="202"/>
        <v>0</v>
      </c>
      <c r="R318" s="261">
        <f t="shared" si="1"/>
        <v>0</v>
      </c>
      <c r="S318" s="262"/>
      <c r="T318" s="262"/>
      <c r="U318" s="263">
        <f t="shared" si="142"/>
        <v>1.288</v>
      </c>
      <c r="V318" s="264">
        <f>IF(E318="SP",1,IF(D318="",ExtraMargeMateriaal,(1-VLOOKUP(D318,TabelAankoop[],4,FALSE))))</f>
        <v>1</v>
      </c>
      <c r="W318" s="265">
        <f t="shared" si="143"/>
        <v>0.6885</v>
      </c>
      <c r="X318" s="266">
        <f t="shared" si="144"/>
        <v>1</v>
      </c>
      <c r="Y318" s="267">
        <f t="shared" si="145"/>
        <v>1.46</v>
      </c>
      <c r="Z318" s="267">
        <f t="shared" si="146"/>
        <v>1.1599999999999999</v>
      </c>
      <c r="AA318" s="268">
        <f t="shared" si="147"/>
        <v>0</v>
      </c>
      <c r="AB318" s="456">
        <f t="shared" si="148"/>
        <v>0</v>
      </c>
      <c r="AC318" s="457">
        <f t="shared" si="149"/>
        <v>0</v>
      </c>
      <c r="AD318" s="456">
        <f t="shared" si="150"/>
        <v>0</v>
      </c>
      <c r="AE318" s="458">
        <f t="shared" si="151"/>
        <v>0</v>
      </c>
      <c r="AF318" s="457">
        <f t="shared" si="203"/>
        <v>0</v>
      </c>
      <c r="AG318" s="456">
        <f t="shared" si="153"/>
        <v>0</v>
      </c>
      <c r="AH318" s="457">
        <f t="shared" si="154"/>
        <v>0</v>
      </c>
      <c r="AI318" s="268">
        <f t="shared" si="155"/>
        <v>0</v>
      </c>
      <c r="AJ318" s="269">
        <f t="shared" si="156"/>
        <v>0</v>
      </c>
      <c r="AK318" s="270">
        <f t="shared" si="157"/>
        <v>0</v>
      </c>
      <c r="AL318" s="415">
        <f t="shared" si="158"/>
        <v>0</v>
      </c>
      <c r="AM318" s="259" t="str">
        <f>IF(AP318="","",IFERROR(VLOOKUP(AP318,CODES!$A$3:$D$1348,4,FALSE),"X"))&amp;IF(AQ318="","",IFERROR(VLOOKUP(AQ318,CODES!$A$3:$D$1348,4,FALSE),"X"))&amp;IF(AR318="","",IFERROR(VLOOKUP(AR318,CODES!$A$3:$D$1348,4,FALSE),"X"))&amp;IF(AS318="","",IFERROR(VLOOKUP(AS318,CODES!$A$3:$D$1348,4,FALSE),"X"))&amp;IF(AT318="","",IFERROR(VLOOKUP(AT318,CODES!$A$3:$D$1348,4,FALSE),"X"))&amp;IF(AU318="","",IFERROR(VLOOKUP(AU318,CODES!$A$3:$D$1348,4,FALSE),"X"))&amp;IF(AV318="","",IFERROR(VLOOKUP(AV318,CODES!$A$3:$D$1348,4,FALSE),"X"))&amp;IF(AW318="","",IFERROR(VLOOKUP(AW318,CODES!$A$3:$D$1348,4,FALSE),"X"))&amp;IF(AX318="","",IFERROR(VLOOKUP(AX318,CODES!$A$3:$D$1348,4,FALSE),"X"))&amp;IF(AY318="","",IFERROR(VLOOKUP(AY318,CODES!$A$3:$D$1348,4,FALSE),"X"))</f>
        <v/>
      </c>
      <c r="AN318" s="258">
        <f>SUM(IFERROR(VLOOKUP(AP318,CODES!$A$3:$D$1348,4,FALSE)*BC318,0),IFERROR(VLOOKUP(AQ318,CODES!$A$3:$D$1348,4,FALSE)*BF318,0),IFERROR(VLOOKUP(AR318,CODES!$A$3:$D$1348,4,FALSE)*BI318,0),IFERROR(VLOOKUP(AS318,CODES!$A$3:$D$1348,4,FALSE)*BL318,0),IFERROR(VLOOKUP(AT318,CODES!$A$3:$D$1348,4,FALSE)*BO318,0),IFERROR(VLOOKUP(AU318,CODES!$A$3:$D$1348,4,FALSE)*BR318,0),IFERROR(VLOOKUP(AV318,CODES!$A$3:$D$1348,4,FALSE)*BU318,0),IFERROR(VLOOKUP(AW318,CODES!$A$3:$D$1348,4,FALSE)*BX318,0),IFERROR(VLOOKUP(AX318,CODES!$A$3:$D$1348,4,FALSE)*CA318,0),IFERROR(VLOOKUP(AY318,CODES!$A$3:$D$1348,4,FALSE)*CD318,0))</f>
        <v>0</v>
      </c>
      <c r="AO318" s="258">
        <f>SUM(IFERROR(VLOOKUP(AP318,CODES!$A$3:$D$1348,3,FALSE)*BC318,0),IFERROR(VLOOKUP(AQ318,CODES!$A$3:$D$1348,3,FALSE)*BF318,0),IFERROR(VLOOKUP(AR318,CODES!$A$3:$D$1348,3,FALSE)*BI318,0),IFERROR(VLOOKUP(AS318,CODES!$A$3:$D$1348,3,FALSE)*BL318,0),IFERROR(VLOOKUP(AT318,CODES!$A$3:$D$1348,3,FALSE)*BO318,0),IFERROR(VLOOKUP(AU318,CODES!$A$3:$D$1348,3,FALSE)*BR318,0),IFERROR(VLOOKUP(AV318,CODES!$A$3:$D$1348,3,FALSE)*BU318,0),IFERROR(VLOOKUP(AW318,CODES!$A$3:$D$1348,3,FALSE)*BX318,0),IFERROR(VLOOKUP(AX318,CODES!$A$3:$D$1348,3,FALSE)*CA318,0),IFERROR(VLOOKUP(AY318,CODES!$A$3:$D$1348,3,FALSE)*CD318,0))+B318</f>
        <v>0</v>
      </c>
      <c r="AP318" s="271" t="str">
        <f t="shared" si="204"/>
        <v/>
      </c>
      <c r="AQ318" s="271" t="str">
        <f t="shared" si="205"/>
        <v/>
      </c>
      <c r="AR318" s="271" t="str">
        <f t="shared" si="206"/>
        <v/>
      </c>
      <c r="AS318" s="271" t="str">
        <f t="shared" si="207"/>
        <v/>
      </c>
      <c r="AT318" s="271" t="str">
        <f t="shared" si="208"/>
        <v/>
      </c>
      <c r="AU318" s="271" t="str">
        <f t="shared" si="209"/>
        <v/>
      </c>
      <c r="AV318" s="271" t="str">
        <f t="shared" si="210"/>
        <v/>
      </c>
      <c r="AW318" s="271" t="str">
        <f t="shared" si="211"/>
        <v/>
      </c>
      <c r="AX318" s="271" t="str">
        <f t="shared" si="212"/>
        <v/>
      </c>
      <c r="AY318" s="271" t="str">
        <f t="shared" si="213"/>
        <v/>
      </c>
      <c r="AZ318" s="258">
        <f t="shared" si="169"/>
        <v>0</v>
      </c>
      <c r="BA318" s="258">
        <f t="shared" si="170"/>
        <v>1</v>
      </c>
      <c r="BB318" s="258">
        <f t="shared" si="214"/>
        <v>0</v>
      </c>
      <c r="BC318" s="258">
        <f t="shared" si="215"/>
        <v>1</v>
      </c>
      <c r="BD318" s="258">
        <f t="shared" si="173"/>
        <v>1</v>
      </c>
      <c r="BE318" s="258">
        <f t="shared" si="216"/>
        <v>0</v>
      </c>
      <c r="BF318" s="258">
        <f t="shared" si="217"/>
        <v>1</v>
      </c>
      <c r="BG318" s="258">
        <f t="shared" si="176"/>
        <v>1</v>
      </c>
      <c r="BH318" s="258">
        <f t="shared" si="218"/>
        <v>0</v>
      </c>
      <c r="BI318" s="258">
        <f t="shared" si="219"/>
        <v>1</v>
      </c>
      <c r="BJ318" s="258">
        <f t="shared" si="179"/>
        <v>1</v>
      </c>
      <c r="BK318" s="258">
        <f t="shared" si="220"/>
        <v>0</v>
      </c>
      <c r="BL318" s="258">
        <f t="shared" si="221"/>
        <v>1</v>
      </c>
      <c r="BM318" s="258">
        <f t="shared" si="182"/>
        <v>1</v>
      </c>
      <c r="BN318" s="258">
        <f t="shared" si="222"/>
        <v>0</v>
      </c>
      <c r="BO318" s="258">
        <f t="shared" si="223"/>
        <v>1</v>
      </c>
      <c r="BP318" s="258">
        <f t="shared" si="185"/>
        <v>1</v>
      </c>
      <c r="BQ318" s="258">
        <f t="shared" si="224"/>
        <v>0</v>
      </c>
      <c r="BR318" s="258">
        <f t="shared" si="225"/>
        <v>1</v>
      </c>
      <c r="BS318" s="258">
        <f t="shared" si="188"/>
        <v>1</v>
      </c>
      <c r="BT318" s="258">
        <f t="shared" si="226"/>
        <v>0</v>
      </c>
      <c r="BU318" s="258">
        <f t="shared" si="227"/>
        <v>1</v>
      </c>
      <c r="BV318" s="258">
        <f t="shared" si="191"/>
        <v>1</v>
      </c>
      <c r="BW318" s="258">
        <f t="shared" si="228"/>
        <v>0</v>
      </c>
      <c r="BX318" s="258">
        <f t="shared" si="229"/>
        <v>1</v>
      </c>
      <c r="BY318" s="258">
        <f t="shared" si="194"/>
        <v>1</v>
      </c>
      <c r="BZ318" s="258">
        <f t="shared" si="230"/>
        <v>0</v>
      </c>
      <c r="CA318" s="258">
        <f t="shared" si="231"/>
        <v>1</v>
      </c>
      <c r="CB318" s="258">
        <f t="shared" si="197"/>
        <v>1</v>
      </c>
      <c r="CC318" s="258">
        <f t="shared" si="232"/>
        <v>0</v>
      </c>
      <c r="CD318" s="258">
        <f t="shared" si="233"/>
        <v>1</v>
      </c>
    </row>
    <row r="319" spans="1:82" hidden="1">
      <c r="A319" s="258"/>
      <c r="B319" s="258"/>
      <c r="C319" s="259"/>
      <c r="D319" s="258"/>
      <c r="E319" s="258"/>
      <c r="F319" s="258"/>
      <c r="G319" s="258">
        <v>311</v>
      </c>
      <c r="H319" s="743"/>
      <c r="I319" s="744"/>
      <c r="J319" s="739"/>
      <c r="K319" s="745"/>
      <c r="L319" s="745"/>
      <c r="M319" s="272"/>
      <c r="N319" s="508">
        <f t="shared" si="29"/>
        <v>0</v>
      </c>
      <c r="O319" s="510">
        <f t="shared" si="200"/>
        <v>0</v>
      </c>
      <c r="P319" s="260">
        <f t="shared" si="201"/>
        <v>0</v>
      </c>
      <c r="Q319" s="261">
        <f t="shared" si="202"/>
        <v>0</v>
      </c>
      <c r="R319" s="261">
        <f t="shared" si="1"/>
        <v>0</v>
      </c>
      <c r="S319" s="262"/>
      <c r="T319" s="262"/>
      <c r="U319" s="263">
        <f t="shared" si="142"/>
        <v>1.288</v>
      </c>
      <c r="V319" s="264">
        <f>IF(E319="SP",1,IF(D319="",ExtraMargeMateriaal,(1-VLOOKUP(D319,TabelAankoop[],4,FALSE))))</f>
        <v>1</v>
      </c>
      <c r="W319" s="265">
        <f t="shared" si="143"/>
        <v>0.6885</v>
      </c>
      <c r="X319" s="266">
        <f t="shared" si="144"/>
        <v>1</v>
      </c>
      <c r="Y319" s="267">
        <f t="shared" si="145"/>
        <v>1.46</v>
      </c>
      <c r="Z319" s="267">
        <f t="shared" si="146"/>
        <v>1.1599999999999999</v>
      </c>
      <c r="AA319" s="268">
        <f t="shared" si="147"/>
        <v>0</v>
      </c>
      <c r="AB319" s="456">
        <f t="shared" si="148"/>
        <v>0</v>
      </c>
      <c r="AC319" s="457">
        <f t="shared" si="149"/>
        <v>0</v>
      </c>
      <c r="AD319" s="456">
        <f t="shared" si="150"/>
        <v>0</v>
      </c>
      <c r="AE319" s="458">
        <f t="shared" si="151"/>
        <v>0</v>
      </c>
      <c r="AF319" s="457">
        <f t="shared" si="203"/>
        <v>0</v>
      </c>
      <c r="AG319" s="456">
        <f t="shared" si="153"/>
        <v>0</v>
      </c>
      <c r="AH319" s="457">
        <f t="shared" si="154"/>
        <v>0</v>
      </c>
      <c r="AI319" s="268">
        <f t="shared" si="155"/>
        <v>0</v>
      </c>
      <c r="AJ319" s="269">
        <f t="shared" si="156"/>
        <v>0</v>
      </c>
      <c r="AK319" s="270">
        <f t="shared" si="157"/>
        <v>0</v>
      </c>
      <c r="AL319" s="415">
        <f t="shared" si="158"/>
        <v>0</v>
      </c>
      <c r="AM319" s="259" t="str">
        <f>IF(AP319="","",IFERROR(VLOOKUP(AP319,CODES!$A$3:$D$1348,4,FALSE),"X"))&amp;IF(AQ319="","",IFERROR(VLOOKUP(AQ319,CODES!$A$3:$D$1348,4,FALSE),"X"))&amp;IF(AR319="","",IFERROR(VLOOKUP(AR319,CODES!$A$3:$D$1348,4,FALSE),"X"))&amp;IF(AS319="","",IFERROR(VLOOKUP(AS319,CODES!$A$3:$D$1348,4,FALSE),"X"))&amp;IF(AT319="","",IFERROR(VLOOKUP(AT319,CODES!$A$3:$D$1348,4,FALSE),"X"))&amp;IF(AU319="","",IFERROR(VLOOKUP(AU319,CODES!$A$3:$D$1348,4,FALSE),"X"))&amp;IF(AV319="","",IFERROR(VLOOKUP(AV319,CODES!$A$3:$D$1348,4,FALSE),"X"))&amp;IF(AW319="","",IFERROR(VLOOKUP(AW319,CODES!$A$3:$D$1348,4,FALSE),"X"))&amp;IF(AX319="","",IFERROR(VLOOKUP(AX319,CODES!$A$3:$D$1348,4,FALSE),"X"))&amp;IF(AY319="","",IFERROR(VLOOKUP(AY319,CODES!$A$3:$D$1348,4,FALSE),"X"))</f>
        <v/>
      </c>
      <c r="AN319" s="258">
        <f>SUM(IFERROR(VLOOKUP(AP319,CODES!$A$3:$D$1348,4,FALSE)*BC319,0),IFERROR(VLOOKUP(AQ319,CODES!$A$3:$D$1348,4,FALSE)*BF319,0),IFERROR(VLOOKUP(AR319,CODES!$A$3:$D$1348,4,FALSE)*BI319,0),IFERROR(VLOOKUP(AS319,CODES!$A$3:$D$1348,4,FALSE)*BL319,0),IFERROR(VLOOKUP(AT319,CODES!$A$3:$D$1348,4,FALSE)*BO319,0),IFERROR(VLOOKUP(AU319,CODES!$A$3:$D$1348,4,FALSE)*BR319,0),IFERROR(VLOOKUP(AV319,CODES!$A$3:$D$1348,4,FALSE)*BU319,0),IFERROR(VLOOKUP(AW319,CODES!$A$3:$D$1348,4,FALSE)*BX319,0),IFERROR(VLOOKUP(AX319,CODES!$A$3:$D$1348,4,FALSE)*CA319,0),IFERROR(VLOOKUP(AY319,CODES!$A$3:$D$1348,4,FALSE)*CD319,0))</f>
        <v>0</v>
      </c>
      <c r="AO319" s="258">
        <f>SUM(IFERROR(VLOOKUP(AP319,CODES!$A$3:$D$1348,3,FALSE)*BC319,0),IFERROR(VLOOKUP(AQ319,CODES!$A$3:$D$1348,3,FALSE)*BF319,0),IFERROR(VLOOKUP(AR319,CODES!$A$3:$D$1348,3,FALSE)*BI319,0),IFERROR(VLOOKUP(AS319,CODES!$A$3:$D$1348,3,FALSE)*BL319,0),IFERROR(VLOOKUP(AT319,CODES!$A$3:$D$1348,3,FALSE)*BO319,0),IFERROR(VLOOKUP(AU319,CODES!$A$3:$D$1348,3,FALSE)*BR319,0),IFERROR(VLOOKUP(AV319,CODES!$A$3:$D$1348,3,FALSE)*BU319,0),IFERROR(VLOOKUP(AW319,CODES!$A$3:$D$1348,3,FALSE)*BX319,0),IFERROR(VLOOKUP(AX319,CODES!$A$3:$D$1348,3,FALSE)*CA319,0),IFERROR(VLOOKUP(AY319,CODES!$A$3:$D$1348,3,FALSE)*CD319,0))+B319</f>
        <v>0</v>
      </c>
      <c r="AP319" s="271" t="str">
        <f t="shared" si="204"/>
        <v/>
      </c>
      <c r="AQ319" s="271" t="str">
        <f t="shared" si="205"/>
        <v/>
      </c>
      <c r="AR319" s="271" t="str">
        <f t="shared" si="206"/>
        <v/>
      </c>
      <c r="AS319" s="271" t="str">
        <f t="shared" si="207"/>
        <v/>
      </c>
      <c r="AT319" s="271" t="str">
        <f t="shared" si="208"/>
        <v/>
      </c>
      <c r="AU319" s="271" t="str">
        <f t="shared" si="209"/>
        <v/>
      </c>
      <c r="AV319" s="271" t="str">
        <f t="shared" si="210"/>
        <v/>
      </c>
      <c r="AW319" s="271" t="str">
        <f t="shared" si="211"/>
        <v/>
      </c>
      <c r="AX319" s="271" t="str">
        <f t="shared" si="212"/>
        <v/>
      </c>
      <c r="AY319" s="271" t="str">
        <f t="shared" si="213"/>
        <v/>
      </c>
      <c r="AZ319" s="258">
        <f t="shared" si="169"/>
        <v>0</v>
      </c>
      <c r="BA319" s="258">
        <f t="shared" si="170"/>
        <v>1</v>
      </c>
      <c r="BB319" s="258">
        <f t="shared" si="214"/>
        <v>0</v>
      </c>
      <c r="BC319" s="258">
        <f t="shared" si="215"/>
        <v>1</v>
      </c>
      <c r="BD319" s="258">
        <f t="shared" si="173"/>
        <v>1</v>
      </c>
      <c r="BE319" s="258">
        <f t="shared" si="216"/>
        <v>0</v>
      </c>
      <c r="BF319" s="258">
        <f t="shared" si="217"/>
        <v>1</v>
      </c>
      <c r="BG319" s="258">
        <f t="shared" si="176"/>
        <v>1</v>
      </c>
      <c r="BH319" s="258">
        <f t="shared" si="218"/>
        <v>0</v>
      </c>
      <c r="BI319" s="258">
        <f t="shared" si="219"/>
        <v>1</v>
      </c>
      <c r="BJ319" s="258">
        <f t="shared" si="179"/>
        <v>1</v>
      </c>
      <c r="BK319" s="258">
        <f t="shared" si="220"/>
        <v>0</v>
      </c>
      <c r="BL319" s="258">
        <f t="shared" si="221"/>
        <v>1</v>
      </c>
      <c r="BM319" s="258">
        <f t="shared" si="182"/>
        <v>1</v>
      </c>
      <c r="BN319" s="258">
        <f t="shared" si="222"/>
        <v>0</v>
      </c>
      <c r="BO319" s="258">
        <f t="shared" si="223"/>
        <v>1</v>
      </c>
      <c r="BP319" s="258">
        <f t="shared" si="185"/>
        <v>1</v>
      </c>
      <c r="BQ319" s="258">
        <f t="shared" si="224"/>
        <v>0</v>
      </c>
      <c r="BR319" s="258">
        <f t="shared" si="225"/>
        <v>1</v>
      </c>
      <c r="BS319" s="258">
        <f t="shared" si="188"/>
        <v>1</v>
      </c>
      <c r="BT319" s="258">
        <f t="shared" si="226"/>
        <v>0</v>
      </c>
      <c r="BU319" s="258">
        <f t="shared" si="227"/>
        <v>1</v>
      </c>
      <c r="BV319" s="258">
        <f t="shared" si="191"/>
        <v>1</v>
      </c>
      <c r="BW319" s="258">
        <f t="shared" si="228"/>
        <v>0</v>
      </c>
      <c r="BX319" s="258">
        <f t="shared" si="229"/>
        <v>1</v>
      </c>
      <c r="BY319" s="258">
        <f t="shared" si="194"/>
        <v>1</v>
      </c>
      <c r="BZ319" s="258">
        <f t="shared" si="230"/>
        <v>0</v>
      </c>
      <c r="CA319" s="258">
        <f t="shared" si="231"/>
        <v>1</v>
      </c>
      <c r="CB319" s="258">
        <f t="shared" si="197"/>
        <v>1</v>
      </c>
      <c r="CC319" s="258">
        <f t="shared" si="232"/>
        <v>0</v>
      </c>
      <c r="CD319" s="258">
        <f t="shared" si="233"/>
        <v>1</v>
      </c>
    </row>
    <row r="320" spans="1:82" hidden="1">
      <c r="A320" s="258"/>
      <c r="B320" s="258"/>
      <c r="C320" s="259"/>
      <c r="D320" s="258"/>
      <c r="E320" s="258"/>
      <c r="F320" s="258"/>
      <c r="G320" s="258">
        <v>312</v>
      </c>
      <c r="H320" s="743"/>
      <c r="I320" s="744"/>
      <c r="J320" s="739"/>
      <c r="K320" s="745"/>
      <c r="L320" s="745"/>
      <c r="M320" s="272"/>
      <c r="N320" s="508">
        <f t="shared" si="29"/>
        <v>0</v>
      </c>
      <c r="O320" s="510">
        <f t="shared" si="200"/>
        <v>0</v>
      </c>
      <c r="P320" s="260">
        <f t="shared" si="201"/>
        <v>0</v>
      </c>
      <c r="Q320" s="261">
        <f t="shared" si="202"/>
        <v>0</v>
      </c>
      <c r="R320" s="261">
        <f t="shared" si="1"/>
        <v>0</v>
      </c>
      <c r="S320" s="262"/>
      <c r="T320" s="262"/>
      <c r="U320" s="263">
        <f t="shared" si="142"/>
        <v>1.288</v>
      </c>
      <c r="V320" s="264">
        <f>IF(E320="SP",1,IF(D320="",ExtraMargeMateriaal,(1-VLOOKUP(D320,TabelAankoop[],4,FALSE))))</f>
        <v>1</v>
      </c>
      <c r="W320" s="265">
        <f t="shared" si="143"/>
        <v>0.6885</v>
      </c>
      <c r="X320" s="266">
        <f t="shared" si="144"/>
        <v>1</v>
      </c>
      <c r="Y320" s="267">
        <f t="shared" si="145"/>
        <v>1.46</v>
      </c>
      <c r="Z320" s="267">
        <f t="shared" si="146"/>
        <v>1.1599999999999999</v>
      </c>
      <c r="AA320" s="268">
        <f t="shared" si="147"/>
        <v>0</v>
      </c>
      <c r="AB320" s="456">
        <f t="shared" si="148"/>
        <v>0</v>
      </c>
      <c r="AC320" s="457">
        <f t="shared" si="149"/>
        <v>0</v>
      </c>
      <c r="AD320" s="456">
        <f t="shared" si="150"/>
        <v>0</v>
      </c>
      <c r="AE320" s="458">
        <f t="shared" si="151"/>
        <v>0</v>
      </c>
      <c r="AF320" s="457">
        <f t="shared" si="203"/>
        <v>0</v>
      </c>
      <c r="AG320" s="456">
        <f t="shared" si="153"/>
        <v>0</v>
      </c>
      <c r="AH320" s="457">
        <f t="shared" si="154"/>
        <v>0</v>
      </c>
      <c r="AI320" s="268">
        <f t="shared" si="155"/>
        <v>0</v>
      </c>
      <c r="AJ320" s="269">
        <f t="shared" si="156"/>
        <v>0</v>
      </c>
      <c r="AK320" s="270">
        <f t="shared" si="157"/>
        <v>0</v>
      </c>
      <c r="AL320" s="415">
        <f t="shared" si="158"/>
        <v>0</v>
      </c>
      <c r="AM320" s="259" t="str">
        <f>IF(AP320="","",IFERROR(VLOOKUP(AP320,CODES!$A$3:$D$1348,4,FALSE),"X"))&amp;IF(AQ320="","",IFERROR(VLOOKUP(AQ320,CODES!$A$3:$D$1348,4,FALSE),"X"))&amp;IF(AR320="","",IFERROR(VLOOKUP(AR320,CODES!$A$3:$D$1348,4,FALSE),"X"))&amp;IF(AS320="","",IFERROR(VLOOKUP(AS320,CODES!$A$3:$D$1348,4,FALSE),"X"))&amp;IF(AT320="","",IFERROR(VLOOKUP(AT320,CODES!$A$3:$D$1348,4,FALSE),"X"))&amp;IF(AU320="","",IFERROR(VLOOKUP(AU320,CODES!$A$3:$D$1348,4,FALSE),"X"))&amp;IF(AV320="","",IFERROR(VLOOKUP(AV320,CODES!$A$3:$D$1348,4,FALSE),"X"))&amp;IF(AW320="","",IFERROR(VLOOKUP(AW320,CODES!$A$3:$D$1348,4,FALSE),"X"))&amp;IF(AX320="","",IFERROR(VLOOKUP(AX320,CODES!$A$3:$D$1348,4,FALSE),"X"))&amp;IF(AY320="","",IFERROR(VLOOKUP(AY320,CODES!$A$3:$D$1348,4,FALSE),"X"))</f>
        <v/>
      </c>
      <c r="AN320" s="258">
        <f>SUM(IFERROR(VLOOKUP(AP320,CODES!$A$3:$D$1348,4,FALSE)*BC320,0),IFERROR(VLOOKUP(AQ320,CODES!$A$3:$D$1348,4,FALSE)*BF320,0),IFERROR(VLOOKUP(AR320,CODES!$A$3:$D$1348,4,FALSE)*BI320,0),IFERROR(VLOOKUP(AS320,CODES!$A$3:$D$1348,4,FALSE)*BL320,0),IFERROR(VLOOKUP(AT320,CODES!$A$3:$D$1348,4,FALSE)*BO320,0),IFERROR(VLOOKUP(AU320,CODES!$A$3:$D$1348,4,FALSE)*BR320,0),IFERROR(VLOOKUP(AV320,CODES!$A$3:$D$1348,4,FALSE)*BU320,0),IFERROR(VLOOKUP(AW320,CODES!$A$3:$D$1348,4,FALSE)*BX320,0),IFERROR(VLOOKUP(AX320,CODES!$A$3:$D$1348,4,FALSE)*CA320,0),IFERROR(VLOOKUP(AY320,CODES!$A$3:$D$1348,4,FALSE)*CD320,0))</f>
        <v>0</v>
      </c>
      <c r="AO320" s="258">
        <f>SUM(IFERROR(VLOOKUP(AP320,CODES!$A$3:$D$1348,3,FALSE)*BC320,0),IFERROR(VLOOKUP(AQ320,CODES!$A$3:$D$1348,3,FALSE)*BF320,0),IFERROR(VLOOKUP(AR320,CODES!$A$3:$D$1348,3,FALSE)*BI320,0),IFERROR(VLOOKUP(AS320,CODES!$A$3:$D$1348,3,FALSE)*BL320,0),IFERROR(VLOOKUP(AT320,CODES!$A$3:$D$1348,3,FALSE)*BO320,0),IFERROR(VLOOKUP(AU320,CODES!$A$3:$D$1348,3,FALSE)*BR320,0),IFERROR(VLOOKUP(AV320,CODES!$A$3:$D$1348,3,FALSE)*BU320,0),IFERROR(VLOOKUP(AW320,CODES!$A$3:$D$1348,3,FALSE)*BX320,0),IFERROR(VLOOKUP(AX320,CODES!$A$3:$D$1348,3,FALSE)*CA320,0),IFERROR(VLOOKUP(AY320,CODES!$A$3:$D$1348,3,FALSE)*CD320,0))+B320</f>
        <v>0</v>
      </c>
      <c r="AP320" s="271" t="str">
        <f t="shared" si="204"/>
        <v/>
      </c>
      <c r="AQ320" s="271" t="str">
        <f t="shared" si="205"/>
        <v/>
      </c>
      <c r="AR320" s="271" t="str">
        <f t="shared" si="206"/>
        <v/>
      </c>
      <c r="AS320" s="271" t="str">
        <f t="shared" si="207"/>
        <v/>
      </c>
      <c r="AT320" s="271" t="str">
        <f t="shared" si="208"/>
        <v/>
      </c>
      <c r="AU320" s="271" t="str">
        <f t="shared" si="209"/>
        <v/>
      </c>
      <c r="AV320" s="271" t="str">
        <f t="shared" si="210"/>
        <v/>
      </c>
      <c r="AW320" s="271" t="str">
        <f t="shared" si="211"/>
        <v/>
      </c>
      <c r="AX320" s="271" t="str">
        <f t="shared" si="212"/>
        <v/>
      </c>
      <c r="AY320" s="271" t="str">
        <f t="shared" si="213"/>
        <v/>
      </c>
      <c r="AZ320" s="258">
        <f t="shared" si="169"/>
        <v>0</v>
      </c>
      <c r="BA320" s="258">
        <f t="shared" si="170"/>
        <v>1</v>
      </c>
      <c r="BB320" s="258">
        <f t="shared" si="214"/>
        <v>0</v>
      </c>
      <c r="BC320" s="258">
        <f t="shared" si="215"/>
        <v>1</v>
      </c>
      <c r="BD320" s="258">
        <f t="shared" si="173"/>
        <v>1</v>
      </c>
      <c r="BE320" s="258">
        <f t="shared" si="216"/>
        <v>0</v>
      </c>
      <c r="BF320" s="258">
        <f t="shared" si="217"/>
        <v>1</v>
      </c>
      <c r="BG320" s="258">
        <f t="shared" si="176"/>
        <v>1</v>
      </c>
      <c r="BH320" s="258">
        <f t="shared" si="218"/>
        <v>0</v>
      </c>
      <c r="BI320" s="258">
        <f t="shared" si="219"/>
        <v>1</v>
      </c>
      <c r="BJ320" s="258">
        <f t="shared" si="179"/>
        <v>1</v>
      </c>
      <c r="BK320" s="258">
        <f t="shared" si="220"/>
        <v>0</v>
      </c>
      <c r="BL320" s="258">
        <f t="shared" si="221"/>
        <v>1</v>
      </c>
      <c r="BM320" s="258">
        <f t="shared" si="182"/>
        <v>1</v>
      </c>
      <c r="BN320" s="258">
        <f t="shared" si="222"/>
        <v>0</v>
      </c>
      <c r="BO320" s="258">
        <f t="shared" si="223"/>
        <v>1</v>
      </c>
      <c r="BP320" s="258">
        <f t="shared" si="185"/>
        <v>1</v>
      </c>
      <c r="BQ320" s="258">
        <f t="shared" si="224"/>
        <v>0</v>
      </c>
      <c r="BR320" s="258">
        <f t="shared" si="225"/>
        <v>1</v>
      </c>
      <c r="BS320" s="258">
        <f t="shared" si="188"/>
        <v>1</v>
      </c>
      <c r="BT320" s="258">
        <f t="shared" si="226"/>
        <v>0</v>
      </c>
      <c r="BU320" s="258">
        <f t="shared" si="227"/>
        <v>1</v>
      </c>
      <c r="BV320" s="258">
        <f t="shared" si="191"/>
        <v>1</v>
      </c>
      <c r="BW320" s="258">
        <f t="shared" si="228"/>
        <v>0</v>
      </c>
      <c r="BX320" s="258">
        <f t="shared" si="229"/>
        <v>1</v>
      </c>
      <c r="BY320" s="258">
        <f t="shared" si="194"/>
        <v>1</v>
      </c>
      <c r="BZ320" s="258">
        <f t="shared" si="230"/>
        <v>0</v>
      </c>
      <c r="CA320" s="258">
        <f t="shared" si="231"/>
        <v>1</v>
      </c>
      <c r="CB320" s="258">
        <f t="shared" si="197"/>
        <v>1</v>
      </c>
      <c r="CC320" s="258">
        <f t="shared" si="232"/>
        <v>0</v>
      </c>
      <c r="CD320" s="258">
        <f t="shared" si="233"/>
        <v>1</v>
      </c>
    </row>
    <row r="321" spans="1:82" hidden="1">
      <c r="A321" s="258"/>
      <c r="B321" s="258"/>
      <c r="C321" s="259"/>
      <c r="D321" s="258"/>
      <c r="E321" s="258"/>
      <c r="F321" s="258"/>
      <c r="G321" s="258">
        <v>313</v>
      </c>
      <c r="H321" s="743"/>
      <c r="I321" s="744"/>
      <c r="J321" s="739"/>
      <c r="K321" s="745"/>
      <c r="L321" s="745"/>
      <c r="M321" s="272"/>
      <c r="N321" s="508">
        <f t="shared" si="29"/>
        <v>0</v>
      </c>
      <c r="O321" s="510">
        <f t="shared" si="200"/>
        <v>0</v>
      </c>
      <c r="P321" s="260">
        <f t="shared" si="201"/>
        <v>0</v>
      </c>
      <c r="Q321" s="261">
        <f t="shared" si="202"/>
        <v>0</v>
      </c>
      <c r="R321" s="261">
        <f t="shared" si="1"/>
        <v>0</v>
      </c>
      <c r="S321" s="262"/>
      <c r="T321" s="262"/>
      <c r="U321" s="263">
        <f t="shared" si="142"/>
        <v>1.288</v>
      </c>
      <c r="V321" s="264">
        <f>IF(E321="SP",1,IF(D321="",ExtraMargeMateriaal,(1-VLOOKUP(D321,TabelAankoop[],4,FALSE))))</f>
        <v>1</v>
      </c>
      <c r="W321" s="265">
        <f t="shared" si="143"/>
        <v>0.6885</v>
      </c>
      <c r="X321" s="266">
        <f t="shared" si="144"/>
        <v>1</v>
      </c>
      <c r="Y321" s="267">
        <f t="shared" si="145"/>
        <v>1.46</v>
      </c>
      <c r="Z321" s="267">
        <f t="shared" si="146"/>
        <v>1.1599999999999999</v>
      </c>
      <c r="AA321" s="268">
        <f t="shared" si="147"/>
        <v>0</v>
      </c>
      <c r="AB321" s="456">
        <f t="shared" si="148"/>
        <v>0</v>
      </c>
      <c r="AC321" s="457">
        <f t="shared" si="149"/>
        <v>0</v>
      </c>
      <c r="AD321" s="456">
        <f t="shared" si="150"/>
        <v>0</v>
      </c>
      <c r="AE321" s="458">
        <f t="shared" si="151"/>
        <v>0</v>
      </c>
      <c r="AF321" s="457">
        <f t="shared" si="203"/>
        <v>0</v>
      </c>
      <c r="AG321" s="456">
        <f t="shared" si="153"/>
        <v>0</v>
      </c>
      <c r="AH321" s="457">
        <f t="shared" si="154"/>
        <v>0</v>
      </c>
      <c r="AI321" s="268">
        <f t="shared" si="155"/>
        <v>0</v>
      </c>
      <c r="AJ321" s="269">
        <f t="shared" si="156"/>
        <v>0</v>
      </c>
      <c r="AK321" s="270">
        <f t="shared" si="157"/>
        <v>0</v>
      </c>
      <c r="AL321" s="415">
        <f t="shared" si="158"/>
        <v>0</v>
      </c>
      <c r="AM321" s="259" t="str">
        <f>IF(AP321="","",IFERROR(VLOOKUP(AP321,CODES!$A$3:$D$1348,4,FALSE),"X"))&amp;IF(AQ321="","",IFERROR(VLOOKUP(AQ321,CODES!$A$3:$D$1348,4,FALSE),"X"))&amp;IF(AR321="","",IFERROR(VLOOKUP(AR321,CODES!$A$3:$D$1348,4,FALSE),"X"))&amp;IF(AS321="","",IFERROR(VLOOKUP(AS321,CODES!$A$3:$D$1348,4,FALSE),"X"))&amp;IF(AT321="","",IFERROR(VLOOKUP(AT321,CODES!$A$3:$D$1348,4,FALSE),"X"))&amp;IF(AU321="","",IFERROR(VLOOKUP(AU321,CODES!$A$3:$D$1348,4,FALSE),"X"))&amp;IF(AV321="","",IFERROR(VLOOKUP(AV321,CODES!$A$3:$D$1348,4,FALSE),"X"))&amp;IF(AW321="","",IFERROR(VLOOKUP(AW321,CODES!$A$3:$D$1348,4,FALSE),"X"))&amp;IF(AX321="","",IFERROR(VLOOKUP(AX321,CODES!$A$3:$D$1348,4,FALSE),"X"))&amp;IF(AY321="","",IFERROR(VLOOKUP(AY321,CODES!$A$3:$D$1348,4,FALSE),"X"))</f>
        <v/>
      </c>
      <c r="AN321" s="258">
        <f>SUM(IFERROR(VLOOKUP(AP321,CODES!$A$3:$D$1348,4,FALSE)*BC321,0),IFERROR(VLOOKUP(AQ321,CODES!$A$3:$D$1348,4,FALSE)*BF321,0),IFERROR(VLOOKUP(AR321,CODES!$A$3:$D$1348,4,FALSE)*BI321,0),IFERROR(VLOOKUP(AS321,CODES!$A$3:$D$1348,4,FALSE)*BL321,0),IFERROR(VLOOKUP(AT321,CODES!$A$3:$D$1348,4,FALSE)*BO321,0),IFERROR(VLOOKUP(AU321,CODES!$A$3:$D$1348,4,FALSE)*BR321,0),IFERROR(VLOOKUP(AV321,CODES!$A$3:$D$1348,4,FALSE)*BU321,0),IFERROR(VLOOKUP(AW321,CODES!$A$3:$D$1348,4,FALSE)*BX321,0),IFERROR(VLOOKUP(AX321,CODES!$A$3:$D$1348,4,FALSE)*CA321,0),IFERROR(VLOOKUP(AY321,CODES!$A$3:$D$1348,4,FALSE)*CD321,0))</f>
        <v>0</v>
      </c>
      <c r="AO321" s="258">
        <f>SUM(IFERROR(VLOOKUP(AP321,CODES!$A$3:$D$1348,3,FALSE)*BC321,0),IFERROR(VLOOKUP(AQ321,CODES!$A$3:$D$1348,3,FALSE)*BF321,0),IFERROR(VLOOKUP(AR321,CODES!$A$3:$D$1348,3,FALSE)*BI321,0),IFERROR(VLOOKUP(AS321,CODES!$A$3:$D$1348,3,FALSE)*BL321,0),IFERROR(VLOOKUP(AT321,CODES!$A$3:$D$1348,3,FALSE)*BO321,0),IFERROR(VLOOKUP(AU321,CODES!$A$3:$D$1348,3,FALSE)*BR321,0),IFERROR(VLOOKUP(AV321,CODES!$A$3:$D$1348,3,FALSE)*BU321,0),IFERROR(VLOOKUP(AW321,CODES!$A$3:$D$1348,3,FALSE)*BX321,0),IFERROR(VLOOKUP(AX321,CODES!$A$3:$D$1348,3,FALSE)*CA321,0),IFERROR(VLOOKUP(AY321,CODES!$A$3:$D$1348,3,FALSE)*CD321,0))+B321</f>
        <v>0</v>
      </c>
      <c r="AP321" s="271" t="str">
        <f t="shared" si="204"/>
        <v/>
      </c>
      <c r="AQ321" s="271" t="str">
        <f t="shared" si="205"/>
        <v/>
      </c>
      <c r="AR321" s="271" t="str">
        <f t="shared" si="206"/>
        <v/>
      </c>
      <c r="AS321" s="271" t="str">
        <f t="shared" si="207"/>
        <v/>
      </c>
      <c r="AT321" s="271" t="str">
        <f t="shared" si="208"/>
        <v/>
      </c>
      <c r="AU321" s="271" t="str">
        <f t="shared" si="209"/>
        <v/>
      </c>
      <c r="AV321" s="271" t="str">
        <f t="shared" si="210"/>
        <v/>
      </c>
      <c r="AW321" s="271" t="str">
        <f t="shared" si="211"/>
        <v/>
      </c>
      <c r="AX321" s="271" t="str">
        <f t="shared" si="212"/>
        <v/>
      </c>
      <c r="AY321" s="271" t="str">
        <f t="shared" si="213"/>
        <v/>
      </c>
      <c r="AZ321" s="258">
        <f t="shared" si="169"/>
        <v>0</v>
      </c>
      <c r="BA321" s="258">
        <f t="shared" si="170"/>
        <v>1</v>
      </c>
      <c r="BB321" s="258">
        <f t="shared" si="214"/>
        <v>0</v>
      </c>
      <c r="BC321" s="258">
        <f t="shared" si="215"/>
        <v>1</v>
      </c>
      <c r="BD321" s="258">
        <f t="shared" si="173"/>
        <v>1</v>
      </c>
      <c r="BE321" s="258">
        <f t="shared" si="216"/>
        <v>0</v>
      </c>
      <c r="BF321" s="258">
        <f t="shared" si="217"/>
        <v>1</v>
      </c>
      <c r="BG321" s="258">
        <f t="shared" si="176"/>
        <v>1</v>
      </c>
      <c r="BH321" s="258">
        <f t="shared" si="218"/>
        <v>0</v>
      </c>
      <c r="BI321" s="258">
        <f t="shared" si="219"/>
        <v>1</v>
      </c>
      <c r="BJ321" s="258">
        <f t="shared" si="179"/>
        <v>1</v>
      </c>
      <c r="BK321" s="258">
        <f t="shared" si="220"/>
        <v>0</v>
      </c>
      <c r="BL321" s="258">
        <f t="shared" si="221"/>
        <v>1</v>
      </c>
      <c r="BM321" s="258">
        <f t="shared" si="182"/>
        <v>1</v>
      </c>
      <c r="BN321" s="258">
        <f t="shared" si="222"/>
        <v>0</v>
      </c>
      <c r="BO321" s="258">
        <f t="shared" si="223"/>
        <v>1</v>
      </c>
      <c r="BP321" s="258">
        <f t="shared" si="185"/>
        <v>1</v>
      </c>
      <c r="BQ321" s="258">
        <f t="shared" si="224"/>
        <v>0</v>
      </c>
      <c r="BR321" s="258">
        <f t="shared" si="225"/>
        <v>1</v>
      </c>
      <c r="BS321" s="258">
        <f t="shared" si="188"/>
        <v>1</v>
      </c>
      <c r="BT321" s="258">
        <f t="shared" si="226"/>
        <v>0</v>
      </c>
      <c r="BU321" s="258">
        <f t="shared" si="227"/>
        <v>1</v>
      </c>
      <c r="BV321" s="258">
        <f t="shared" si="191"/>
        <v>1</v>
      </c>
      <c r="BW321" s="258">
        <f t="shared" si="228"/>
        <v>0</v>
      </c>
      <c r="BX321" s="258">
        <f t="shared" si="229"/>
        <v>1</v>
      </c>
      <c r="BY321" s="258">
        <f t="shared" si="194"/>
        <v>1</v>
      </c>
      <c r="BZ321" s="258">
        <f t="shared" si="230"/>
        <v>0</v>
      </c>
      <c r="CA321" s="258">
        <f t="shared" si="231"/>
        <v>1</v>
      </c>
      <c r="CB321" s="258">
        <f t="shared" si="197"/>
        <v>1</v>
      </c>
      <c r="CC321" s="258">
        <f t="shared" si="232"/>
        <v>0</v>
      </c>
      <c r="CD321" s="258">
        <f t="shared" si="233"/>
        <v>1</v>
      </c>
    </row>
    <row r="322" spans="1:82" hidden="1">
      <c r="A322" s="258"/>
      <c r="B322" s="258"/>
      <c r="C322" s="259"/>
      <c r="D322" s="258"/>
      <c r="E322" s="258"/>
      <c r="F322" s="258"/>
      <c r="G322" s="258">
        <v>314</v>
      </c>
      <c r="H322" s="743"/>
      <c r="I322" s="744"/>
      <c r="J322" s="739"/>
      <c r="K322" s="745"/>
      <c r="L322" s="745"/>
      <c r="M322" s="272"/>
      <c r="N322" s="508">
        <f t="shared" si="29"/>
        <v>0</v>
      </c>
      <c r="O322" s="510">
        <f t="shared" si="200"/>
        <v>0</v>
      </c>
      <c r="P322" s="260">
        <f t="shared" si="201"/>
        <v>0</v>
      </c>
      <c r="Q322" s="261">
        <f t="shared" si="202"/>
        <v>0</v>
      </c>
      <c r="R322" s="261">
        <f t="shared" si="1"/>
        <v>0</v>
      </c>
      <c r="S322" s="262"/>
      <c r="T322" s="262"/>
      <c r="U322" s="263">
        <f t="shared" si="142"/>
        <v>1.288</v>
      </c>
      <c r="V322" s="264">
        <f>IF(E322="SP",1,IF(D322="",ExtraMargeMateriaal,(1-VLOOKUP(D322,TabelAankoop[],4,FALSE))))</f>
        <v>1</v>
      </c>
      <c r="W322" s="265">
        <f t="shared" si="143"/>
        <v>0.6885</v>
      </c>
      <c r="X322" s="266">
        <f t="shared" si="144"/>
        <v>1</v>
      </c>
      <c r="Y322" s="267">
        <f t="shared" si="145"/>
        <v>1.46</v>
      </c>
      <c r="Z322" s="267">
        <f t="shared" si="146"/>
        <v>1.1599999999999999</v>
      </c>
      <c r="AA322" s="268">
        <f t="shared" si="147"/>
        <v>0</v>
      </c>
      <c r="AB322" s="456">
        <f t="shared" si="148"/>
        <v>0</v>
      </c>
      <c r="AC322" s="457">
        <f t="shared" si="149"/>
        <v>0</v>
      </c>
      <c r="AD322" s="456">
        <f t="shared" si="150"/>
        <v>0</v>
      </c>
      <c r="AE322" s="458">
        <f t="shared" si="151"/>
        <v>0</v>
      </c>
      <c r="AF322" s="457">
        <f t="shared" si="203"/>
        <v>0</v>
      </c>
      <c r="AG322" s="456">
        <f t="shared" si="153"/>
        <v>0</v>
      </c>
      <c r="AH322" s="457">
        <f t="shared" si="154"/>
        <v>0</v>
      </c>
      <c r="AI322" s="268">
        <f t="shared" si="155"/>
        <v>0</v>
      </c>
      <c r="AJ322" s="269">
        <f t="shared" si="156"/>
        <v>0</v>
      </c>
      <c r="AK322" s="270">
        <f t="shared" si="157"/>
        <v>0</v>
      </c>
      <c r="AL322" s="415">
        <f t="shared" si="158"/>
        <v>0</v>
      </c>
      <c r="AM322" s="259" t="str">
        <f>IF(AP322="","",IFERROR(VLOOKUP(AP322,CODES!$A$3:$D$1348,4,FALSE),"X"))&amp;IF(AQ322="","",IFERROR(VLOOKUP(AQ322,CODES!$A$3:$D$1348,4,FALSE),"X"))&amp;IF(AR322="","",IFERROR(VLOOKUP(AR322,CODES!$A$3:$D$1348,4,FALSE),"X"))&amp;IF(AS322="","",IFERROR(VLOOKUP(AS322,CODES!$A$3:$D$1348,4,FALSE),"X"))&amp;IF(AT322="","",IFERROR(VLOOKUP(AT322,CODES!$A$3:$D$1348,4,FALSE),"X"))&amp;IF(AU322="","",IFERROR(VLOOKUP(AU322,CODES!$A$3:$D$1348,4,FALSE),"X"))&amp;IF(AV322="","",IFERROR(VLOOKUP(AV322,CODES!$A$3:$D$1348,4,FALSE),"X"))&amp;IF(AW322="","",IFERROR(VLOOKUP(AW322,CODES!$A$3:$D$1348,4,FALSE),"X"))&amp;IF(AX322="","",IFERROR(VLOOKUP(AX322,CODES!$A$3:$D$1348,4,FALSE),"X"))&amp;IF(AY322="","",IFERROR(VLOOKUP(AY322,CODES!$A$3:$D$1348,4,FALSE),"X"))</f>
        <v/>
      </c>
      <c r="AN322" s="258">
        <f>SUM(IFERROR(VLOOKUP(AP322,CODES!$A$3:$D$1348,4,FALSE)*BC322,0),IFERROR(VLOOKUP(AQ322,CODES!$A$3:$D$1348,4,FALSE)*BF322,0),IFERROR(VLOOKUP(AR322,CODES!$A$3:$D$1348,4,FALSE)*BI322,0),IFERROR(VLOOKUP(AS322,CODES!$A$3:$D$1348,4,FALSE)*BL322,0),IFERROR(VLOOKUP(AT322,CODES!$A$3:$D$1348,4,FALSE)*BO322,0),IFERROR(VLOOKUP(AU322,CODES!$A$3:$D$1348,4,FALSE)*BR322,0),IFERROR(VLOOKUP(AV322,CODES!$A$3:$D$1348,4,FALSE)*BU322,0),IFERROR(VLOOKUP(AW322,CODES!$A$3:$D$1348,4,FALSE)*BX322,0),IFERROR(VLOOKUP(AX322,CODES!$A$3:$D$1348,4,FALSE)*CA322,0),IFERROR(VLOOKUP(AY322,CODES!$A$3:$D$1348,4,FALSE)*CD322,0))</f>
        <v>0</v>
      </c>
      <c r="AO322" s="258">
        <f>SUM(IFERROR(VLOOKUP(AP322,CODES!$A$3:$D$1348,3,FALSE)*BC322,0),IFERROR(VLOOKUP(AQ322,CODES!$A$3:$D$1348,3,FALSE)*BF322,0),IFERROR(VLOOKUP(AR322,CODES!$A$3:$D$1348,3,FALSE)*BI322,0),IFERROR(VLOOKUP(AS322,CODES!$A$3:$D$1348,3,FALSE)*BL322,0),IFERROR(VLOOKUP(AT322,CODES!$A$3:$D$1348,3,FALSE)*BO322,0),IFERROR(VLOOKUP(AU322,CODES!$A$3:$D$1348,3,FALSE)*BR322,0),IFERROR(VLOOKUP(AV322,CODES!$A$3:$D$1348,3,FALSE)*BU322,0),IFERROR(VLOOKUP(AW322,CODES!$A$3:$D$1348,3,FALSE)*BX322,0),IFERROR(VLOOKUP(AX322,CODES!$A$3:$D$1348,3,FALSE)*CA322,0),IFERROR(VLOOKUP(AY322,CODES!$A$3:$D$1348,3,FALSE)*CD322,0))+B322</f>
        <v>0</v>
      </c>
      <c r="AP322" s="271" t="str">
        <f t="shared" si="204"/>
        <v/>
      </c>
      <c r="AQ322" s="271" t="str">
        <f t="shared" si="205"/>
        <v/>
      </c>
      <c r="AR322" s="271" t="str">
        <f t="shared" si="206"/>
        <v/>
      </c>
      <c r="AS322" s="271" t="str">
        <f t="shared" si="207"/>
        <v/>
      </c>
      <c r="AT322" s="271" t="str">
        <f t="shared" si="208"/>
        <v/>
      </c>
      <c r="AU322" s="271" t="str">
        <f t="shared" si="209"/>
        <v/>
      </c>
      <c r="AV322" s="271" t="str">
        <f t="shared" si="210"/>
        <v/>
      </c>
      <c r="AW322" s="271" t="str">
        <f t="shared" si="211"/>
        <v/>
      </c>
      <c r="AX322" s="271" t="str">
        <f t="shared" si="212"/>
        <v/>
      </c>
      <c r="AY322" s="271" t="str">
        <f t="shared" si="213"/>
        <v/>
      </c>
      <c r="AZ322" s="258">
        <f t="shared" si="169"/>
        <v>0</v>
      </c>
      <c r="BA322" s="258">
        <f t="shared" si="170"/>
        <v>1</v>
      </c>
      <c r="BB322" s="258">
        <f t="shared" si="214"/>
        <v>0</v>
      </c>
      <c r="BC322" s="258">
        <f t="shared" si="215"/>
        <v>1</v>
      </c>
      <c r="BD322" s="258">
        <f t="shared" si="173"/>
        <v>1</v>
      </c>
      <c r="BE322" s="258">
        <f t="shared" si="216"/>
        <v>0</v>
      </c>
      <c r="BF322" s="258">
        <f t="shared" si="217"/>
        <v>1</v>
      </c>
      <c r="BG322" s="258">
        <f t="shared" si="176"/>
        <v>1</v>
      </c>
      <c r="BH322" s="258">
        <f t="shared" si="218"/>
        <v>0</v>
      </c>
      <c r="BI322" s="258">
        <f t="shared" si="219"/>
        <v>1</v>
      </c>
      <c r="BJ322" s="258">
        <f t="shared" si="179"/>
        <v>1</v>
      </c>
      <c r="BK322" s="258">
        <f t="shared" si="220"/>
        <v>0</v>
      </c>
      <c r="BL322" s="258">
        <f t="shared" si="221"/>
        <v>1</v>
      </c>
      <c r="BM322" s="258">
        <f t="shared" si="182"/>
        <v>1</v>
      </c>
      <c r="BN322" s="258">
        <f t="shared" si="222"/>
        <v>0</v>
      </c>
      <c r="BO322" s="258">
        <f t="shared" si="223"/>
        <v>1</v>
      </c>
      <c r="BP322" s="258">
        <f t="shared" si="185"/>
        <v>1</v>
      </c>
      <c r="BQ322" s="258">
        <f t="shared" si="224"/>
        <v>0</v>
      </c>
      <c r="BR322" s="258">
        <f t="shared" si="225"/>
        <v>1</v>
      </c>
      <c r="BS322" s="258">
        <f t="shared" si="188"/>
        <v>1</v>
      </c>
      <c r="BT322" s="258">
        <f t="shared" si="226"/>
        <v>0</v>
      </c>
      <c r="BU322" s="258">
        <f t="shared" si="227"/>
        <v>1</v>
      </c>
      <c r="BV322" s="258">
        <f t="shared" si="191"/>
        <v>1</v>
      </c>
      <c r="BW322" s="258">
        <f t="shared" si="228"/>
        <v>0</v>
      </c>
      <c r="BX322" s="258">
        <f t="shared" si="229"/>
        <v>1</v>
      </c>
      <c r="BY322" s="258">
        <f t="shared" si="194"/>
        <v>1</v>
      </c>
      <c r="BZ322" s="258">
        <f t="shared" si="230"/>
        <v>0</v>
      </c>
      <c r="CA322" s="258">
        <f t="shared" si="231"/>
        <v>1</v>
      </c>
      <c r="CB322" s="258">
        <f t="shared" si="197"/>
        <v>1</v>
      </c>
      <c r="CC322" s="258">
        <f t="shared" si="232"/>
        <v>0</v>
      </c>
      <c r="CD322" s="258">
        <f t="shared" si="233"/>
        <v>1</v>
      </c>
    </row>
    <row r="323" spans="1:82" hidden="1">
      <c r="A323" s="258"/>
      <c r="B323" s="258"/>
      <c r="C323" s="259"/>
      <c r="D323" s="258"/>
      <c r="E323" s="258"/>
      <c r="F323" s="258"/>
      <c r="G323" s="258">
        <v>315</v>
      </c>
      <c r="H323" s="743"/>
      <c r="I323" s="744"/>
      <c r="J323" s="739"/>
      <c r="K323" s="745"/>
      <c r="L323" s="745"/>
      <c r="M323" s="272"/>
      <c r="N323" s="508">
        <f t="shared" si="29"/>
        <v>0</v>
      </c>
      <c r="O323" s="510">
        <f t="shared" si="200"/>
        <v>0</v>
      </c>
      <c r="P323" s="260">
        <f t="shared" si="201"/>
        <v>0</v>
      </c>
      <c r="Q323" s="261">
        <f t="shared" si="202"/>
        <v>0</v>
      </c>
      <c r="R323" s="261">
        <f t="shared" si="1"/>
        <v>0</v>
      </c>
      <c r="S323" s="262"/>
      <c r="T323" s="262"/>
      <c r="U323" s="263">
        <f t="shared" si="142"/>
        <v>1.288</v>
      </c>
      <c r="V323" s="264">
        <f>IF(E323="SP",1,IF(D323="",ExtraMargeMateriaal,(1-VLOOKUP(D323,TabelAankoop[],4,FALSE))))</f>
        <v>1</v>
      </c>
      <c r="W323" s="265">
        <f t="shared" si="143"/>
        <v>0.6885</v>
      </c>
      <c r="X323" s="266">
        <f t="shared" si="144"/>
        <v>1</v>
      </c>
      <c r="Y323" s="267">
        <f t="shared" si="145"/>
        <v>1.46</v>
      </c>
      <c r="Z323" s="267">
        <f t="shared" si="146"/>
        <v>1.1599999999999999</v>
      </c>
      <c r="AA323" s="268">
        <f t="shared" si="147"/>
        <v>0</v>
      </c>
      <c r="AB323" s="456">
        <f t="shared" si="148"/>
        <v>0</v>
      </c>
      <c r="AC323" s="457">
        <f t="shared" si="149"/>
        <v>0</v>
      </c>
      <c r="AD323" s="456">
        <f t="shared" si="150"/>
        <v>0</v>
      </c>
      <c r="AE323" s="458">
        <f t="shared" si="151"/>
        <v>0</v>
      </c>
      <c r="AF323" s="457">
        <f t="shared" si="203"/>
        <v>0</v>
      </c>
      <c r="AG323" s="456">
        <f t="shared" si="153"/>
        <v>0</v>
      </c>
      <c r="AH323" s="457">
        <f t="shared" si="154"/>
        <v>0</v>
      </c>
      <c r="AI323" s="268">
        <f t="shared" si="155"/>
        <v>0</v>
      </c>
      <c r="AJ323" s="269">
        <f t="shared" si="156"/>
        <v>0</v>
      </c>
      <c r="AK323" s="270">
        <f t="shared" si="157"/>
        <v>0</v>
      </c>
      <c r="AL323" s="415">
        <f t="shared" si="158"/>
        <v>0</v>
      </c>
      <c r="AM323" s="259" t="str">
        <f>IF(AP323="","",IFERROR(VLOOKUP(AP323,CODES!$A$3:$D$1348,4,FALSE),"X"))&amp;IF(AQ323="","",IFERROR(VLOOKUP(AQ323,CODES!$A$3:$D$1348,4,FALSE),"X"))&amp;IF(AR323="","",IFERROR(VLOOKUP(AR323,CODES!$A$3:$D$1348,4,FALSE),"X"))&amp;IF(AS323="","",IFERROR(VLOOKUP(AS323,CODES!$A$3:$D$1348,4,FALSE),"X"))&amp;IF(AT323="","",IFERROR(VLOOKUP(AT323,CODES!$A$3:$D$1348,4,FALSE),"X"))&amp;IF(AU323="","",IFERROR(VLOOKUP(AU323,CODES!$A$3:$D$1348,4,FALSE),"X"))&amp;IF(AV323="","",IFERROR(VLOOKUP(AV323,CODES!$A$3:$D$1348,4,FALSE),"X"))&amp;IF(AW323="","",IFERROR(VLOOKUP(AW323,CODES!$A$3:$D$1348,4,FALSE),"X"))&amp;IF(AX323="","",IFERROR(VLOOKUP(AX323,CODES!$A$3:$D$1348,4,FALSE),"X"))&amp;IF(AY323="","",IFERROR(VLOOKUP(AY323,CODES!$A$3:$D$1348,4,FALSE),"X"))</f>
        <v/>
      </c>
      <c r="AN323" s="258">
        <f>SUM(IFERROR(VLOOKUP(AP323,CODES!$A$3:$D$1348,4,FALSE)*BC323,0),IFERROR(VLOOKUP(AQ323,CODES!$A$3:$D$1348,4,FALSE)*BF323,0),IFERROR(VLOOKUP(AR323,CODES!$A$3:$D$1348,4,FALSE)*BI323,0),IFERROR(VLOOKUP(AS323,CODES!$A$3:$D$1348,4,FALSE)*BL323,0),IFERROR(VLOOKUP(AT323,CODES!$A$3:$D$1348,4,FALSE)*BO323,0),IFERROR(VLOOKUP(AU323,CODES!$A$3:$D$1348,4,FALSE)*BR323,0),IFERROR(VLOOKUP(AV323,CODES!$A$3:$D$1348,4,FALSE)*BU323,0),IFERROR(VLOOKUP(AW323,CODES!$A$3:$D$1348,4,FALSE)*BX323,0),IFERROR(VLOOKUP(AX323,CODES!$A$3:$D$1348,4,FALSE)*CA323,0),IFERROR(VLOOKUP(AY323,CODES!$A$3:$D$1348,4,FALSE)*CD323,0))</f>
        <v>0</v>
      </c>
      <c r="AO323" s="258">
        <f>SUM(IFERROR(VLOOKUP(AP323,CODES!$A$3:$D$1348,3,FALSE)*BC323,0),IFERROR(VLOOKUP(AQ323,CODES!$A$3:$D$1348,3,FALSE)*BF323,0),IFERROR(VLOOKUP(AR323,CODES!$A$3:$D$1348,3,FALSE)*BI323,0),IFERROR(VLOOKUP(AS323,CODES!$A$3:$D$1348,3,FALSE)*BL323,0),IFERROR(VLOOKUP(AT323,CODES!$A$3:$D$1348,3,FALSE)*BO323,0),IFERROR(VLOOKUP(AU323,CODES!$A$3:$D$1348,3,FALSE)*BR323,0),IFERROR(VLOOKUP(AV323,CODES!$A$3:$D$1348,3,FALSE)*BU323,0),IFERROR(VLOOKUP(AW323,CODES!$A$3:$D$1348,3,FALSE)*BX323,0),IFERROR(VLOOKUP(AX323,CODES!$A$3:$D$1348,3,FALSE)*CA323,0),IFERROR(VLOOKUP(AY323,CODES!$A$3:$D$1348,3,FALSE)*CD323,0))+B323</f>
        <v>0</v>
      </c>
      <c r="AP323" s="271" t="str">
        <f t="shared" si="204"/>
        <v/>
      </c>
      <c r="AQ323" s="271" t="str">
        <f t="shared" si="205"/>
        <v/>
      </c>
      <c r="AR323" s="271" t="str">
        <f t="shared" si="206"/>
        <v/>
      </c>
      <c r="AS323" s="271" t="str">
        <f t="shared" si="207"/>
        <v/>
      </c>
      <c r="AT323" s="271" t="str">
        <f t="shared" si="208"/>
        <v/>
      </c>
      <c r="AU323" s="271" t="str">
        <f t="shared" si="209"/>
        <v/>
      </c>
      <c r="AV323" s="271" t="str">
        <f t="shared" si="210"/>
        <v/>
      </c>
      <c r="AW323" s="271" t="str">
        <f t="shared" si="211"/>
        <v/>
      </c>
      <c r="AX323" s="271" t="str">
        <f t="shared" si="212"/>
        <v/>
      </c>
      <c r="AY323" s="271" t="str">
        <f t="shared" si="213"/>
        <v/>
      </c>
      <c r="AZ323" s="258">
        <f t="shared" si="169"/>
        <v>0</v>
      </c>
      <c r="BA323" s="258">
        <f t="shared" si="170"/>
        <v>1</v>
      </c>
      <c r="BB323" s="258">
        <f t="shared" si="214"/>
        <v>0</v>
      </c>
      <c r="BC323" s="258">
        <f t="shared" si="215"/>
        <v>1</v>
      </c>
      <c r="BD323" s="258">
        <f t="shared" si="173"/>
        <v>1</v>
      </c>
      <c r="BE323" s="258">
        <f t="shared" si="216"/>
        <v>0</v>
      </c>
      <c r="BF323" s="258">
        <f t="shared" si="217"/>
        <v>1</v>
      </c>
      <c r="BG323" s="258">
        <f t="shared" si="176"/>
        <v>1</v>
      </c>
      <c r="BH323" s="258">
        <f t="shared" si="218"/>
        <v>0</v>
      </c>
      <c r="BI323" s="258">
        <f t="shared" si="219"/>
        <v>1</v>
      </c>
      <c r="BJ323" s="258">
        <f t="shared" si="179"/>
        <v>1</v>
      </c>
      <c r="BK323" s="258">
        <f t="shared" si="220"/>
        <v>0</v>
      </c>
      <c r="BL323" s="258">
        <f t="shared" si="221"/>
        <v>1</v>
      </c>
      <c r="BM323" s="258">
        <f t="shared" si="182"/>
        <v>1</v>
      </c>
      <c r="BN323" s="258">
        <f t="shared" si="222"/>
        <v>0</v>
      </c>
      <c r="BO323" s="258">
        <f t="shared" si="223"/>
        <v>1</v>
      </c>
      <c r="BP323" s="258">
        <f t="shared" si="185"/>
        <v>1</v>
      </c>
      <c r="BQ323" s="258">
        <f t="shared" si="224"/>
        <v>0</v>
      </c>
      <c r="BR323" s="258">
        <f t="shared" si="225"/>
        <v>1</v>
      </c>
      <c r="BS323" s="258">
        <f t="shared" si="188"/>
        <v>1</v>
      </c>
      <c r="BT323" s="258">
        <f t="shared" si="226"/>
        <v>0</v>
      </c>
      <c r="BU323" s="258">
        <f t="shared" si="227"/>
        <v>1</v>
      </c>
      <c r="BV323" s="258">
        <f t="shared" si="191"/>
        <v>1</v>
      </c>
      <c r="BW323" s="258">
        <f t="shared" si="228"/>
        <v>0</v>
      </c>
      <c r="BX323" s="258">
        <f t="shared" si="229"/>
        <v>1</v>
      </c>
      <c r="BY323" s="258">
        <f t="shared" si="194"/>
        <v>1</v>
      </c>
      <c r="BZ323" s="258">
        <f t="shared" si="230"/>
        <v>0</v>
      </c>
      <c r="CA323" s="258">
        <f t="shared" si="231"/>
        <v>1</v>
      </c>
      <c r="CB323" s="258">
        <f t="shared" si="197"/>
        <v>1</v>
      </c>
      <c r="CC323" s="258">
        <f t="shared" si="232"/>
        <v>0</v>
      </c>
      <c r="CD323" s="258">
        <f t="shared" si="233"/>
        <v>1</v>
      </c>
    </row>
    <row r="324" spans="1:82" hidden="1">
      <c r="A324" s="258"/>
      <c r="B324" s="258"/>
      <c r="C324" s="259"/>
      <c r="D324" s="258"/>
      <c r="E324" s="258"/>
      <c r="F324" s="258"/>
      <c r="G324" s="258">
        <v>316</v>
      </c>
      <c r="H324" s="743"/>
      <c r="I324" s="744"/>
      <c r="J324" s="739"/>
      <c r="K324" s="745"/>
      <c r="L324" s="745"/>
      <c r="M324" s="272"/>
      <c r="N324" s="508">
        <f t="shared" si="29"/>
        <v>0</v>
      </c>
      <c r="O324" s="510">
        <f t="shared" si="200"/>
        <v>0</v>
      </c>
      <c r="P324" s="260">
        <f t="shared" si="201"/>
        <v>0</v>
      </c>
      <c r="Q324" s="261">
        <f t="shared" si="202"/>
        <v>0</v>
      </c>
      <c r="R324" s="261">
        <f t="shared" si="1"/>
        <v>0</v>
      </c>
      <c r="S324" s="262"/>
      <c r="T324" s="262"/>
      <c r="U324" s="263">
        <f t="shared" si="142"/>
        <v>1.288</v>
      </c>
      <c r="V324" s="264">
        <f>IF(E324="SP",1,IF(D324="",ExtraMargeMateriaal,(1-VLOOKUP(D324,TabelAankoop[],4,FALSE))))</f>
        <v>1</v>
      </c>
      <c r="W324" s="265">
        <f t="shared" si="143"/>
        <v>0.6885</v>
      </c>
      <c r="X324" s="266">
        <f t="shared" si="144"/>
        <v>1</v>
      </c>
      <c r="Y324" s="267">
        <f t="shared" si="145"/>
        <v>1.46</v>
      </c>
      <c r="Z324" s="267">
        <f t="shared" si="146"/>
        <v>1.1599999999999999</v>
      </c>
      <c r="AA324" s="268">
        <f t="shared" si="147"/>
        <v>0</v>
      </c>
      <c r="AB324" s="456">
        <f t="shared" si="148"/>
        <v>0</v>
      </c>
      <c r="AC324" s="457">
        <f t="shared" si="149"/>
        <v>0</v>
      </c>
      <c r="AD324" s="456">
        <f t="shared" si="150"/>
        <v>0</v>
      </c>
      <c r="AE324" s="458">
        <f t="shared" si="151"/>
        <v>0</v>
      </c>
      <c r="AF324" s="457">
        <f t="shared" si="203"/>
        <v>0</v>
      </c>
      <c r="AG324" s="456">
        <f t="shared" si="153"/>
        <v>0</v>
      </c>
      <c r="AH324" s="457">
        <f t="shared" si="154"/>
        <v>0</v>
      </c>
      <c r="AI324" s="268">
        <f t="shared" si="155"/>
        <v>0</v>
      </c>
      <c r="AJ324" s="269">
        <f t="shared" si="156"/>
        <v>0</v>
      </c>
      <c r="AK324" s="270">
        <f t="shared" si="157"/>
        <v>0</v>
      </c>
      <c r="AL324" s="415">
        <f t="shared" si="158"/>
        <v>0</v>
      </c>
      <c r="AM324" s="259" t="str">
        <f>IF(AP324="","",IFERROR(VLOOKUP(AP324,CODES!$A$3:$D$1348,4,FALSE),"X"))&amp;IF(AQ324="","",IFERROR(VLOOKUP(AQ324,CODES!$A$3:$D$1348,4,FALSE),"X"))&amp;IF(AR324="","",IFERROR(VLOOKUP(AR324,CODES!$A$3:$D$1348,4,FALSE),"X"))&amp;IF(AS324="","",IFERROR(VLOOKUP(AS324,CODES!$A$3:$D$1348,4,FALSE),"X"))&amp;IF(AT324="","",IFERROR(VLOOKUP(AT324,CODES!$A$3:$D$1348,4,FALSE),"X"))&amp;IF(AU324="","",IFERROR(VLOOKUP(AU324,CODES!$A$3:$D$1348,4,FALSE),"X"))&amp;IF(AV324="","",IFERROR(VLOOKUP(AV324,CODES!$A$3:$D$1348,4,FALSE),"X"))&amp;IF(AW324="","",IFERROR(VLOOKUP(AW324,CODES!$A$3:$D$1348,4,FALSE),"X"))&amp;IF(AX324="","",IFERROR(VLOOKUP(AX324,CODES!$A$3:$D$1348,4,FALSE),"X"))&amp;IF(AY324="","",IFERROR(VLOOKUP(AY324,CODES!$A$3:$D$1348,4,FALSE),"X"))</f>
        <v/>
      </c>
      <c r="AN324" s="258">
        <f>SUM(IFERROR(VLOOKUP(AP324,CODES!$A$3:$D$1348,4,FALSE)*BC324,0),IFERROR(VLOOKUP(AQ324,CODES!$A$3:$D$1348,4,FALSE)*BF324,0),IFERROR(VLOOKUP(AR324,CODES!$A$3:$D$1348,4,FALSE)*BI324,0),IFERROR(VLOOKUP(AS324,CODES!$A$3:$D$1348,4,FALSE)*BL324,0),IFERROR(VLOOKUP(AT324,CODES!$A$3:$D$1348,4,FALSE)*BO324,0),IFERROR(VLOOKUP(AU324,CODES!$A$3:$D$1348,4,FALSE)*BR324,0),IFERROR(VLOOKUP(AV324,CODES!$A$3:$D$1348,4,FALSE)*BU324,0),IFERROR(VLOOKUP(AW324,CODES!$A$3:$D$1348,4,FALSE)*BX324,0),IFERROR(VLOOKUP(AX324,CODES!$A$3:$D$1348,4,FALSE)*CA324,0),IFERROR(VLOOKUP(AY324,CODES!$A$3:$D$1348,4,FALSE)*CD324,0))</f>
        <v>0</v>
      </c>
      <c r="AO324" s="258">
        <f>SUM(IFERROR(VLOOKUP(AP324,CODES!$A$3:$D$1348,3,FALSE)*BC324,0),IFERROR(VLOOKUP(AQ324,CODES!$A$3:$D$1348,3,FALSE)*BF324,0),IFERROR(VLOOKUP(AR324,CODES!$A$3:$D$1348,3,FALSE)*BI324,0),IFERROR(VLOOKUP(AS324,CODES!$A$3:$D$1348,3,FALSE)*BL324,0),IFERROR(VLOOKUP(AT324,CODES!$A$3:$D$1348,3,FALSE)*BO324,0),IFERROR(VLOOKUP(AU324,CODES!$A$3:$D$1348,3,FALSE)*BR324,0),IFERROR(VLOOKUP(AV324,CODES!$A$3:$D$1348,3,FALSE)*BU324,0),IFERROR(VLOOKUP(AW324,CODES!$A$3:$D$1348,3,FALSE)*BX324,0),IFERROR(VLOOKUP(AX324,CODES!$A$3:$D$1348,3,FALSE)*CA324,0),IFERROR(VLOOKUP(AY324,CODES!$A$3:$D$1348,3,FALSE)*CD324,0))+B324</f>
        <v>0</v>
      </c>
      <c r="AP324" s="271" t="str">
        <f t="shared" si="204"/>
        <v/>
      </c>
      <c r="AQ324" s="271" t="str">
        <f t="shared" si="205"/>
        <v/>
      </c>
      <c r="AR324" s="271" t="str">
        <f t="shared" si="206"/>
        <v/>
      </c>
      <c r="AS324" s="271" t="str">
        <f t="shared" si="207"/>
        <v/>
      </c>
      <c r="AT324" s="271" t="str">
        <f t="shared" si="208"/>
        <v/>
      </c>
      <c r="AU324" s="271" t="str">
        <f t="shared" si="209"/>
        <v/>
      </c>
      <c r="AV324" s="271" t="str">
        <f t="shared" si="210"/>
        <v/>
      </c>
      <c r="AW324" s="271" t="str">
        <f t="shared" si="211"/>
        <v/>
      </c>
      <c r="AX324" s="271" t="str">
        <f t="shared" si="212"/>
        <v/>
      </c>
      <c r="AY324" s="271" t="str">
        <f t="shared" si="213"/>
        <v/>
      </c>
      <c r="AZ324" s="258">
        <f t="shared" si="169"/>
        <v>0</v>
      </c>
      <c r="BA324" s="258">
        <f t="shared" si="170"/>
        <v>1</v>
      </c>
      <c r="BB324" s="258">
        <f t="shared" si="214"/>
        <v>0</v>
      </c>
      <c r="BC324" s="258">
        <f t="shared" si="215"/>
        <v>1</v>
      </c>
      <c r="BD324" s="258">
        <f t="shared" si="173"/>
        <v>1</v>
      </c>
      <c r="BE324" s="258">
        <f t="shared" si="216"/>
        <v>0</v>
      </c>
      <c r="BF324" s="258">
        <f t="shared" si="217"/>
        <v>1</v>
      </c>
      <c r="BG324" s="258">
        <f t="shared" si="176"/>
        <v>1</v>
      </c>
      <c r="BH324" s="258">
        <f t="shared" si="218"/>
        <v>0</v>
      </c>
      <c r="BI324" s="258">
        <f t="shared" si="219"/>
        <v>1</v>
      </c>
      <c r="BJ324" s="258">
        <f t="shared" si="179"/>
        <v>1</v>
      </c>
      <c r="BK324" s="258">
        <f t="shared" si="220"/>
        <v>0</v>
      </c>
      <c r="BL324" s="258">
        <f t="shared" si="221"/>
        <v>1</v>
      </c>
      <c r="BM324" s="258">
        <f t="shared" si="182"/>
        <v>1</v>
      </c>
      <c r="BN324" s="258">
        <f t="shared" si="222"/>
        <v>0</v>
      </c>
      <c r="BO324" s="258">
        <f t="shared" si="223"/>
        <v>1</v>
      </c>
      <c r="BP324" s="258">
        <f t="shared" si="185"/>
        <v>1</v>
      </c>
      <c r="BQ324" s="258">
        <f t="shared" si="224"/>
        <v>0</v>
      </c>
      <c r="BR324" s="258">
        <f t="shared" si="225"/>
        <v>1</v>
      </c>
      <c r="BS324" s="258">
        <f t="shared" si="188"/>
        <v>1</v>
      </c>
      <c r="BT324" s="258">
        <f t="shared" si="226"/>
        <v>0</v>
      </c>
      <c r="BU324" s="258">
        <f t="shared" si="227"/>
        <v>1</v>
      </c>
      <c r="BV324" s="258">
        <f t="shared" si="191"/>
        <v>1</v>
      </c>
      <c r="BW324" s="258">
        <f t="shared" si="228"/>
        <v>0</v>
      </c>
      <c r="BX324" s="258">
        <f t="shared" si="229"/>
        <v>1</v>
      </c>
      <c r="BY324" s="258">
        <f t="shared" si="194"/>
        <v>1</v>
      </c>
      <c r="BZ324" s="258">
        <f t="shared" si="230"/>
        <v>0</v>
      </c>
      <c r="CA324" s="258">
        <f t="shared" si="231"/>
        <v>1</v>
      </c>
      <c r="CB324" s="258">
        <f t="shared" si="197"/>
        <v>1</v>
      </c>
      <c r="CC324" s="258">
        <f t="shared" si="232"/>
        <v>0</v>
      </c>
      <c r="CD324" s="258">
        <f t="shared" si="233"/>
        <v>1</v>
      </c>
    </row>
    <row r="325" spans="1:82" hidden="1">
      <c r="A325" s="258"/>
      <c r="B325" s="258"/>
      <c r="C325" s="259"/>
      <c r="D325" s="258"/>
      <c r="E325" s="258"/>
      <c r="F325" s="258"/>
      <c r="G325" s="258">
        <v>317</v>
      </c>
      <c r="H325" s="743"/>
      <c r="I325" s="744"/>
      <c r="J325" s="739"/>
      <c r="K325" s="745"/>
      <c r="L325" s="745"/>
      <c r="M325" s="272"/>
      <c r="N325" s="508">
        <f t="shared" si="29"/>
        <v>0</v>
      </c>
      <c r="O325" s="510">
        <f t="shared" si="200"/>
        <v>0</v>
      </c>
      <c r="P325" s="260">
        <f t="shared" si="201"/>
        <v>0</v>
      </c>
      <c r="Q325" s="261">
        <f t="shared" si="202"/>
        <v>0</v>
      </c>
      <c r="R325" s="261">
        <f t="shared" si="1"/>
        <v>0</v>
      </c>
      <c r="S325" s="262"/>
      <c r="T325" s="262"/>
      <c r="U325" s="263">
        <f t="shared" si="142"/>
        <v>1.288</v>
      </c>
      <c r="V325" s="264">
        <f>IF(E325="SP",1,IF(D325="",ExtraMargeMateriaal,(1-VLOOKUP(D325,TabelAankoop[],4,FALSE))))</f>
        <v>1</v>
      </c>
      <c r="W325" s="265">
        <f t="shared" si="143"/>
        <v>0.6885</v>
      </c>
      <c r="X325" s="266">
        <f t="shared" si="144"/>
        <v>1</v>
      </c>
      <c r="Y325" s="267">
        <f t="shared" si="145"/>
        <v>1.46</v>
      </c>
      <c r="Z325" s="267">
        <f t="shared" si="146"/>
        <v>1.1599999999999999</v>
      </c>
      <c r="AA325" s="268">
        <f t="shared" si="147"/>
        <v>0</v>
      </c>
      <c r="AB325" s="456">
        <f t="shared" si="148"/>
        <v>0</v>
      </c>
      <c r="AC325" s="457">
        <f t="shared" si="149"/>
        <v>0</v>
      </c>
      <c r="AD325" s="456">
        <f t="shared" si="150"/>
        <v>0</v>
      </c>
      <c r="AE325" s="458">
        <f t="shared" si="151"/>
        <v>0</v>
      </c>
      <c r="AF325" s="457">
        <f t="shared" si="203"/>
        <v>0</v>
      </c>
      <c r="AG325" s="456">
        <f t="shared" si="153"/>
        <v>0</v>
      </c>
      <c r="AH325" s="457">
        <f t="shared" si="154"/>
        <v>0</v>
      </c>
      <c r="AI325" s="268">
        <f t="shared" si="155"/>
        <v>0</v>
      </c>
      <c r="AJ325" s="269">
        <f t="shared" si="156"/>
        <v>0</v>
      </c>
      <c r="AK325" s="270">
        <f t="shared" si="157"/>
        <v>0</v>
      </c>
      <c r="AL325" s="415">
        <f t="shared" si="158"/>
        <v>0</v>
      </c>
      <c r="AM325" s="259" t="str">
        <f>IF(AP325="","",IFERROR(VLOOKUP(AP325,CODES!$A$3:$D$1348,4,FALSE),"X"))&amp;IF(AQ325="","",IFERROR(VLOOKUP(AQ325,CODES!$A$3:$D$1348,4,FALSE),"X"))&amp;IF(AR325="","",IFERROR(VLOOKUP(AR325,CODES!$A$3:$D$1348,4,FALSE),"X"))&amp;IF(AS325="","",IFERROR(VLOOKUP(AS325,CODES!$A$3:$D$1348,4,FALSE),"X"))&amp;IF(AT325="","",IFERROR(VLOOKUP(AT325,CODES!$A$3:$D$1348,4,FALSE),"X"))&amp;IF(AU325="","",IFERROR(VLOOKUP(AU325,CODES!$A$3:$D$1348,4,FALSE),"X"))&amp;IF(AV325="","",IFERROR(VLOOKUP(AV325,CODES!$A$3:$D$1348,4,FALSE),"X"))&amp;IF(AW325="","",IFERROR(VLOOKUP(AW325,CODES!$A$3:$D$1348,4,FALSE),"X"))&amp;IF(AX325="","",IFERROR(VLOOKUP(AX325,CODES!$A$3:$D$1348,4,FALSE),"X"))&amp;IF(AY325="","",IFERROR(VLOOKUP(AY325,CODES!$A$3:$D$1348,4,FALSE),"X"))</f>
        <v/>
      </c>
      <c r="AN325" s="258">
        <f>SUM(IFERROR(VLOOKUP(AP325,CODES!$A$3:$D$1348,4,FALSE)*BC325,0),IFERROR(VLOOKUP(AQ325,CODES!$A$3:$D$1348,4,FALSE)*BF325,0),IFERROR(VLOOKUP(AR325,CODES!$A$3:$D$1348,4,FALSE)*BI325,0),IFERROR(VLOOKUP(AS325,CODES!$A$3:$D$1348,4,FALSE)*BL325,0),IFERROR(VLOOKUP(AT325,CODES!$A$3:$D$1348,4,FALSE)*BO325,0),IFERROR(VLOOKUP(AU325,CODES!$A$3:$D$1348,4,FALSE)*BR325,0),IFERROR(VLOOKUP(AV325,CODES!$A$3:$D$1348,4,FALSE)*BU325,0),IFERROR(VLOOKUP(AW325,CODES!$A$3:$D$1348,4,FALSE)*BX325,0),IFERROR(VLOOKUP(AX325,CODES!$A$3:$D$1348,4,FALSE)*CA325,0),IFERROR(VLOOKUP(AY325,CODES!$A$3:$D$1348,4,FALSE)*CD325,0))</f>
        <v>0</v>
      </c>
      <c r="AO325" s="258">
        <f>SUM(IFERROR(VLOOKUP(AP325,CODES!$A$3:$D$1348,3,FALSE)*BC325,0),IFERROR(VLOOKUP(AQ325,CODES!$A$3:$D$1348,3,FALSE)*BF325,0),IFERROR(VLOOKUP(AR325,CODES!$A$3:$D$1348,3,FALSE)*BI325,0),IFERROR(VLOOKUP(AS325,CODES!$A$3:$D$1348,3,FALSE)*BL325,0),IFERROR(VLOOKUP(AT325,CODES!$A$3:$D$1348,3,FALSE)*BO325,0),IFERROR(VLOOKUP(AU325,CODES!$A$3:$D$1348,3,FALSE)*BR325,0),IFERROR(VLOOKUP(AV325,CODES!$A$3:$D$1348,3,FALSE)*BU325,0),IFERROR(VLOOKUP(AW325,CODES!$A$3:$D$1348,3,FALSE)*BX325,0),IFERROR(VLOOKUP(AX325,CODES!$A$3:$D$1348,3,FALSE)*CA325,0),IFERROR(VLOOKUP(AY325,CODES!$A$3:$D$1348,3,FALSE)*CD325,0))+B325</f>
        <v>0</v>
      </c>
      <c r="AP325" s="271" t="str">
        <f t="shared" si="204"/>
        <v/>
      </c>
      <c r="AQ325" s="271" t="str">
        <f t="shared" si="205"/>
        <v/>
      </c>
      <c r="AR325" s="271" t="str">
        <f t="shared" si="206"/>
        <v/>
      </c>
      <c r="AS325" s="271" t="str">
        <f t="shared" si="207"/>
        <v/>
      </c>
      <c r="AT325" s="271" t="str">
        <f t="shared" si="208"/>
        <v/>
      </c>
      <c r="AU325" s="271" t="str">
        <f t="shared" si="209"/>
        <v/>
      </c>
      <c r="AV325" s="271" t="str">
        <f t="shared" si="210"/>
        <v/>
      </c>
      <c r="AW325" s="271" t="str">
        <f t="shared" si="211"/>
        <v/>
      </c>
      <c r="AX325" s="271" t="str">
        <f t="shared" si="212"/>
        <v/>
      </c>
      <c r="AY325" s="271" t="str">
        <f t="shared" si="213"/>
        <v/>
      </c>
      <c r="AZ325" s="258">
        <f t="shared" si="169"/>
        <v>0</v>
      </c>
      <c r="BA325" s="258">
        <f t="shared" si="170"/>
        <v>1</v>
      </c>
      <c r="BB325" s="258">
        <f t="shared" si="214"/>
        <v>0</v>
      </c>
      <c r="BC325" s="258">
        <f t="shared" si="215"/>
        <v>1</v>
      </c>
      <c r="BD325" s="258">
        <f t="shared" si="173"/>
        <v>1</v>
      </c>
      <c r="BE325" s="258">
        <f t="shared" si="216"/>
        <v>0</v>
      </c>
      <c r="BF325" s="258">
        <f t="shared" si="217"/>
        <v>1</v>
      </c>
      <c r="BG325" s="258">
        <f t="shared" si="176"/>
        <v>1</v>
      </c>
      <c r="BH325" s="258">
        <f t="shared" si="218"/>
        <v>0</v>
      </c>
      <c r="BI325" s="258">
        <f t="shared" si="219"/>
        <v>1</v>
      </c>
      <c r="BJ325" s="258">
        <f t="shared" si="179"/>
        <v>1</v>
      </c>
      <c r="BK325" s="258">
        <f t="shared" si="220"/>
        <v>0</v>
      </c>
      <c r="BL325" s="258">
        <f t="shared" si="221"/>
        <v>1</v>
      </c>
      <c r="BM325" s="258">
        <f t="shared" si="182"/>
        <v>1</v>
      </c>
      <c r="BN325" s="258">
        <f t="shared" si="222"/>
        <v>0</v>
      </c>
      <c r="BO325" s="258">
        <f t="shared" si="223"/>
        <v>1</v>
      </c>
      <c r="BP325" s="258">
        <f t="shared" si="185"/>
        <v>1</v>
      </c>
      <c r="BQ325" s="258">
        <f t="shared" si="224"/>
        <v>0</v>
      </c>
      <c r="BR325" s="258">
        <f t="shared" si="225"/>
        <v>1</v>
      </c>
      <c r="BS325" s="258">
        <f t="shared" si="188"/>
        <v>1</v>
      </c>
      <c r="BT325" s="258">
        <f t="shared" si="226"/>
        <v>0</v>
      </c>
      <c r="BU325" s="258">
        <f t="shared" si="227"/>
        <v>1</v>
      </c>
      <c r="BV325" s="258">
        <f t="shared" si="191"/>
        <v>1</v>
      </c>
      <c r="BW325" s="258">
        <f t="shared" si="228"/>
        <v>0</v>
      </c>
      <c r="BX325" s="258">
        <f t="shared" si="229"/>
        <v>1</v>
      </c>
      <c r="BY325" s="258">
        <f t="shared" si="194"/>
        <v>1</v>
      </c>
      <c r="BZ325" s="258">
        <f t="shared" si="230"/>
        <v>0</v>
      </c>
      <c r="CA325" s="258">
        <f t="shared" si="231"/>
        <v>1</v>
      </c>
      <c r="CB325" s="258">
        <f t="shared" si="197"/>
        <v>1</v>
      </c>
      <c r="CC325" s="258">
        <f t="shared" si="232"/>
        <v>0</v>
      </c>
      <c r="CD325" s="258">
        <f t="shared" si="233"/>
        <v>1</v>
      </c>
    </row>
    <row r="326" spans="1:82" hidden="1">
      <c r="A326" s="258"/>
      <c r="B326" s="258"/>
      <c r="C326" s="259"/>
      <c r="D326" s="258"/>
      <c r="E326" s="258"/>
      <c r="F326" s="258"/>
      <c r="G326" s="258">
        <v>318</v>
      </c>
      <c r="H326" s="743"/>
      <c r="I326" s="744"/>
      <c r="J326" s="739"/>
      <c r="K326" s="745"/>
      <c r="L326" s="745"/>
      <c r="M326" s="272"/>
      <c r="N326" s="508">
        <f t="shared" si="29"/>
        <v>0</v>
      </c>
      <c r="O326" s="510">
        <f t="shared" si="200"/>
        <v>0</v>
      </c>
      <c r="P326" s="260">
        <f t="shared" si="201"/>
        <v>0</v>
      </c>
      <c r="Q326" s="261">
        <f t="shared" si="202"/>
        <v>0</v>
      </c>
      <c r="R326" s="261">
        <f t="shared" si="1"/>
        <v>0</v>
      </c>
      <c r="S326" s="262"/>
      <c r="T326" s="262"/>
      <c r="U326" s="263">
        <f t="shared" si="142"/>
        <v>1.288</v>
      </c>
      <c r="V326" s="264">
        <f>IF(E326="SP",1,IF(D326="",ExtraMargeMateriaal,(1-VLOOKUP(D326,TabelAankoop[],4,FALSE))))</f>
        <v>1</v>
      </c>
      <c r="W326" s="265">
        <f t="shared" si="143"/>
        <v>0.6885</v>
      </c>
      <c r="X326" s="266">
        <f t="shared" si="144"/>
        <v>1</v>
      </c>
      <c r="Y326" s="267">
        <f t="shared" si="145"/>
        <v>1.46</v>
      </c>
      <c r="Z326" s="267">
        <f t="shared" si="146"/>
        <v>1.1599999999999999</v>
      </c>
      <c r="AA326" s="268">
        <f t="shared" si="147"/>
        <v>0</v>
      </c>
      <c r="AB326" s="456">
        <f t="shared" si="148"/>
        <v>0</v>
      </c>
      <c r="AC326" s="457">
        <f t="shared" si="149"/>
        <v>0</v>
      </c>
      <c r="AD326" s="456">
        <f t="shared" si="150"/>
        <v>0</v>
      </c>
      <c r="AE326" s="458">
        <f t="shared" si="151"/>
        <v>0</v>
      </c>
      <c r="AF326" s="457">
        <f t="shared" si="203"/>
        <v>0</v>
      </c>
      <c r="AG326" s="456">
        <f t="shared" si="153"/>
        <v>0</v>
      </c>
      <c r="AH326" s="457">
        <f t="shared" si="154"/>
        <v>0</v>
      </c>
      <c r="AI326" s="268">
        <f t="shared" si="155"/>
        <v>0</v>
      </c>
      <c r="AJ326" s="269">
        <f t="shared" si="156"/>
        <v>0</v>
      </c>
      <c r="AK326" s="270">
        <f t="shared" si="157"/>
        <v>0</v>
      </c>
      <c r="AL326" s="415">
        <f t="shared" si="158"/>
        <v>0</v>
      </c>
      <c r="AM326" s="259" t="str">
        <f>IF(AP326="","",IFERROR(VLOOKUP(AP326,CODES!$A$3:$D$1348,4,FALSE),"X"))&amp;IF(AQ326="","",IFERROR(VLOOKUP(AQ326,CODES!$A$3:$D$1348,4,FALSE),"X"))&amp;IF(AR326="","",IFERROR(VLOOKUP(AR326,CODES!$A$3:$D$1348,4,FALSE),"X"))&amp;IF(AS326="","",IFERROR(VLOOKUP(AS326,CODES!$A$3:$D$1348,4,FALSE),"X"))&amp;IF(AT326="","",IFERROR(VLOOKUP(AT326,CODES!$A$3:$D$1348,4,FALSE),"X"))&amp;IF(AU326="","",IFERROR(VLOOKUP(AU326,CODES!$A$3:$D$1348,4,FALSE),"X"))&amp;IF(AV326="","",IFERROR(VLOOKUP(AV326,CODES!$A$3:$D$1348,4,FALSE),"X"))&amp;IF(AW326="","",IFERROR(VLOOKUP(AW326,CODES!$A$3:$D$1348,4,FALSE),"X"))&amp;IF(AX326="","",IFERROR(VLOOKUP(AX326,CODES!$A$3:$D$1348,4,FALSE),"X"))&amp;IF(AY326="","",IFERROR(VLOOKUP(AY326,CODES!$A$3:$D$1348,4,FALSE),"X"))</f>
        <v/>
      </c>
      <c r="AN326" s="258">
        <f>SUM(IFERROR(VLOOKUP(AP326,CODES!$A$3:$D$1348,4,FALSE)*BC326,0),IFERROR(VLOOKUP(AQ326,CODES!$A$3:$D$1348,4,FALSE)*BF326,0),IFERROR(VLOOKUP(AR326,CODES!$A$3:$D$1348,4,FALSE)*BI326,0),IFERROR(VLOOKUP(AS326,CODES!$A$3:$D$1348,4,FALSE)*BL326,0),IFERROR(VLOOKUP(AT326,CODES!$A$3:$D$1348,4,FALSE)*BO326,0),IFERROR(VLOOKUP(AU326,CODES!$A$3:$D$1348,4,FALSE)*BR326,0),IFERROR(VLOOKUP(AV326,CODES!$A$3:$D$1348,4,FALSE)*BU326,0),IFERROR(VLOOKUP(AW326,CODES!$A$3:$D$1348,4,FALSE)*BX326,0),IFERROR(VLOOKUP(AX326,CODES!$A$3:$D$1348,4,FALSE)*CA326,0),IFERROR(VLOOKUP(AY326,CODES!$A$3:$D$1348,4,FALSE)*CD326,0))</f>
        <v>0</v>
      </c>
      <c r="AO326" s="258">
        <f>SUM(IFERROR(VLOOKUP(AP326,CODES!$A$3:$D$1348,3,FALSE)*BC326,0),IFERROR(VLOOKUP(AQ326,CODES!$A$3:$D$1348,3,FALSE)*BF326,0),IFERROR(VLOOKUP(AR326,CODES!$A$3:$D$1348,3,FALSE)*BI326,0),IFERROR(VLOOKUP(AS326,CODES!$A$3:$D$1348,3,FALSE)*BL326,0),IFERROR(VLOOKUP(AT326,CODES!$A$3:$D$1348,3,FALSE)*BO326,0),IFERROR(VLOOKUP(AU326,CODES!$A$3:$D$1348,3,FALSE)*BR326,0),IFERROR(VLOOKUP(AV326,CODES!$A$3:$D$1348,3,FALSE)*BU326,0),IFERROR(VLOOKUP(AW326,CODES!$A$3:$D$1348,3,FALSE)*BX326,0),IFERROR(VLOOKUP(AX326,CODES!$A$3:$D$1348,3,FALSE)*CA326,0),IFERROR(VLOOKUP(AY326,CODES!$A$3:$D$1348,3,FALSE)*CD326,0))+B326</f>
        <v>0</v>
      </c>
      <c r="AP326" s="271" t="str">
        <f t="shared" si="204"/>
        <v/>
      </c>
      <c r="AQ326" s="271" t="str">
        <f t="shared" si="205"/>
        <v/>
      </c>
      <c r="AR326" s="271" t="str">
        <f t="shared" si="206"/>
        <v/>
      </c>
      <c r="AS326" s="271" t="str">
        <f t="shared" si="207"/>
        <v/>
      </c>
      <c r="AT326" s="271" t="str">
        <f t="shared" si="208"/>
        <v/>
      </c>
      <c r="AU326" s="271" t="str">
        <f t="shared" si="209"/>
        <v/>
      </c>
      <c r="AV326" s="271" t="str">
        <f t="shared" si="210"/>
        <v/>
      </c>
      <c r="AW326" s="271" t="str">
        <f t="shared" si="211"/>
        <v/>
      </c>
      <c r="AX326" s="271" t="str">
        <f t="shared" si="212"/>
        <v/>
      </c>
      <c r="AY326" s="271" t="str">
        <f t="shared" si="213"/>
        <v/>
      </c>
      <c r="AZ326" s="258">
        <f t="shared" si="169"/>
        <v>0</v>
      </c>
      <c r="BA326" s="258">
        <f t="shared" si="170"/>
        <v>1</v>
      </c>
      <c r="BB326" s="258">
        <f t="shared" si="214"/>
        <v>0</v>
      </c>
      <c r="BC326" s="258">
        <f t="shared" si="215"/>
        <v>1</v>
      </c>
      <c r="BD326" s="258">
        <f t="shared" si="173"/>
        <v>1</v>
      </c>
      <c r="BE326" s="258">
        <f t="shared" si="216"/>
        <v>0</v>
      </c>
      <c r="BF326" s="258">
        <f t="shared" si="217"/>
        <v>1</v>
      </c>
      <c r="BG326" s="258">
        <f t="shared" si="176"/>
        <v>1</v>
      </c>
      <c r="BH326" s="258">
        <f t="shared" si="218"/>
        <v>0</v>
      </c>
      <c r="BI326" s="258">
        <f t="shared" si="219"/>
        <v>1</v>
      </c>
      <c r="BJ326" s="258">
        <f t="shared" si="179"/>
        <v>1</v>
      </c>
      <c r="BK326" s="258">
        <f t="shared" si="220"/>
        <v>0</v>
      </c>
      <c r="BL326" s="258">
        <f t="shared" si="221"/>
        <v>1</v>
      </c>
      <c r="BM326" s="258">
        <f t="shared" si="182"/>
        <v>1</v>
      </c>
      <c r="BN326" s="258">
        <f t="shared" si="222"/>
        <v>0</v>
      </c>
      <c r="BO326" s="258">
        <f t="shared" si="223"/>
        <v>1</v>
      </c>
      <c r="BP326" s="258">
        <f t="shared" si="185"/>
        <v>1</v>
      </c>
      <c r="BQ326" s="258">
        <f t="shared" si="224"/>
        <v>0</v>
      </c>
      <c r="BR326" s="258">
        <f t="shared" si="225"/>
        <v>1</v>
      </c>
      <c r="BS326" s="258">
        <f t="shared" si="188"/>
        <v>1</v>
      </c>
      <c r="BT326" s="258">
        <f t="shared" si="226"/>
        <v>0</v>
      </c>
      <c r="BU326" s="258">
        <f t="shared" si="227"/>
        <v>1</v>
      </c>
      <c r="BV326" s="258">
        <f t="shared" si="191"/>
        <v>1</v>
      </c>
      <c r="BW326" s="258">
        <f t="shared" si="228"/>
        <v>0</v>
      </c>
      <c r="BX326" s="258">
        <f t="shared" si="229"/>
        <v>1</v>
      </c>
      <c r="BY326" s="258">
        <f t="shared" si="194"/>
        <v>1</v>
      </c>
      <c r="BZ326" s="258">
        <f t="shared" si="230"/>
        <v>0</v>
      </c>
      <c r="CA326" s="258">
        <f t="shared" si="231"/>
        <v>1</v>
      </c>
      <c r="CB326" s="258">
        <f t="shared" si="197"/>
        <v>1</v>
      </c>
      <c r="CC326" s="258">
        <f t="shared" si="232"/>
        <v>0</v>
      </c>
      <c r="CD326" s="258">
        <f t="shared" si="233"/>
        <v>1</v>
      </c>
    </row>
    <row r="327" spans="1:82" hidden="1">
      <c r="A327" s="258"/>
      <c r="B327" s="258"/>
      <c r="C327" s="259"/>
      <c r="D327" s="258"/>
      <c r="E327" s="258"/>
      <c r="F327" s="258"/>
      <c r="G327" s="258">
        <v>319</v>
      </c>
      <c r="H327" s="743"/>
      <c r="I327" s="744"/>
      <c r="J327" s="739"/>
      <c r="K327" s="745"/>
      <c r="L327" s="745"/>
      <c r="M327" s="272"/>
      <c r="N327" s="508">
        <f t="shared" si="29"/>
        <v>0</v>
      </c>
      <c r="O327" s="510">
        <f t="shared" si="200"/>
        <v>0</v>
      </c>
      <c r="P327" s="260">
        <f t="shared" si="201"/>
        <v>0</v>
      </c>
      <c r="Q327" s="261">
        <f t="shared" si="202"/>
        <v>0</v>
      </c>
      <c r="R327" s="261">
        <f t="shared" si="1"/>
        <v>0</v>
      </c>
      <c r="S327" s="262"/>
      <c r="T327" s="262"/>
      <c r="U327" s="263">
        <f t="shared" si="142"/>
        <v>1.288</v>
      </c>
      <c r="V327" s="264">
        <f>IF(E327="SP",1,IF(D327="",ExtraMargeMateriaal,(1-VLOOKUP(D327,TabelAankoop[],4,FALSE))))</f>
        <v>1</v>
      </c>
      <c r="W327" s="265">
        <f t="shared" si="143"/>
        <v>0.6885</v>
      </c>
      <c r="X327" s="266">
        <f t="shared" si="144"/>
        <v>1</v>
      </c>
      <c r="Y327" s="267">
        <f t="shared" si="145"/>
        <v>1.46</v>
      </c>
      <c r="Z327" s="267">
        <f t="shared" si="146"/>
        <v>1.1599999999999999</v>
      </c>
      <c r="AA327" s="268">
        <f t="shared" si="147"/>
        <v>0</v>
      </c>
      <c r="AB327" s="456">
        <f t="shared" si="148"/>
        <v>0</v>
      </c>
      <c r="AC327" s="457">
        <f t="shared" si="149"/>
        <v>0</v>
      </c>
      <c r="AD327" s="456">
        <f t="shared" si="150"/>
        <v>0</v>
      </c>
      <c r="AE327" s="458">
        <f t="shared" si="151"/>
        <v>0</v>
      </c>
      <c r="AF327" s="457">
        <f t="shared" si="203"/>
        <v>0</v>
      </c>
      <c r="AG327" s="456">
        <f t="shared" si="153"/>
        <v>0</v>
      </c>
      <c r="AH327" s="457">
        <f t="shared" si="154"/>
        <v>0</v>
      </c>
      <c r="AI327" s="268">
        <f t="shared" si="155"/>
        <v>0</v>
      </c>
      <c r="AJ327" s="269">
        <f t="shared" si="156"/>
        <v>0</v>
      </c>
      <c r="AK327" s="270">
        <f t="shared" si="157"/>
        <v>0</v>
      </c>
      <c r="AL327" s="415">
        <f t="shared" si="158"/>
        <v>0</v>
      </c>
      <c r="AM327" s="259" t="str">
        <f>IF(AP327="","",IFERROR(VLOOKUP(AP327,CODES!$A$3:$D$1348,4,FALSE),"X"))&amp;IF(AQ327="","",IFERROR(VLOOKUP(AQ327,CODES!$A$3:$D$1348,4,FALSE),"X"))&amp;IF(AR327="","",IFERROR(VLOOKUP(AR327,CODES!$A$3:$D$1348,4,FALSE),"X"))&amp;IF(AS327="","",IFERROR(VLOOKUP(AS327,CODES!$A$3:$D$1348,4,FALSE),"X"))&amp;IF(AT327="","",IFERROR(VLOOKUP(AT327,CODES!$A$3:$D$1348,4,FALSE),"X"))&amp;IF(AU327="","",IFERROR(VLOOKUP(AU327,CODES!$A$3:$D$1348,4,FALSE),"X"))&amp;IF(AV327="","",IFERROR(VLOOKUP(AV327,CODES!$A$3:$D$1348,4,FALSE),"X"))&amp;IF(AW327="","",IFERROR(VLOOKUP(AW327,CODES!$A$3:$D$1348,4,FALSE),"X"))&amp;IF(AX327="","",IFERROR(VLOOKUP(AX327,CODES!$A$3:$D$1348,4,FALSE),"X"))&amp;IF(AY327="","",IFERROR(VLOOKUP(AY327,CODES!$A$3:$D$1348,4,FALSE),"X"))</f>
        <v/>
      </c>
      <c r="AN327" s="258">
        <f>SUM(IFERROR(VLOOKUP(AP327,CODES!$A$3:$D$1348,4,FALSE)*BC327,0),IFERROR(VLOOKUP(AQ327,CODES!$A$3:$D$1348,4,FALSE)*BF327,0),IFERROR(VLOOKUP(AR327,CODES!$A$3:$D$1348,4,FALSE)*BI327,0),IFERROR(VLOOKUP(AS327,CODES!$A$3:$D$1348,4,FALSE)*BL327,0),IFERROR(VLOOKUP(AT327,CODES!$A$3:$D$1348,4,FALSE)*BO327,0),IFERROR(VLOOKUP(AU327,CODES!$A$3:$D$1348,4,FALSE)*BR327,0),IFERROR(VLOOKUP(AV327,CODES!$A$3:$D$1348,4,FALSE)*BU327,0),IFERROR(VLOOKUP(AW327,CODES!$A$3:$D$1348,4,FALSE)*BX327,0),IFERROR(VLOOKUP(AX327,CODES!$A$3:$D$1348,4,FALSE)*CA327,0),IFERROR(VLOOKUP(AY327,CODES!$A$3:$D$1348,4,FALSE)*CD327,0))</f>
        <v>0</v>
      </c>
      <c r="AO327" s="258">
        <f>SUM(IFERROR(VLOOKUP(AP327,CODES!$A$3:$D$1348,3,FALSE)*BC327,0),IFERROR(VLOOKUP(AQ327,CODES!$A$3:$D$1348,3,FALSE)*BF327,0),IFERROR(VLOOKUP(AR327,CODES!$A$3:$D$1348,3,FALSE)*BI327,0),IFERROR(VLOOKUP(AS327,CODES!$A$3:$D$1348,3,FALSE)*BL327,0),IFERROR(VLOOKUP(AT327,CODES!$A$3:$D$1348,3,FALSE)*BO327,0),IFERROR(VLOOKUP(AU327,CODES!$A$3:$D$1348,3,FALSE)*BR327,0),IFERROR(VLOOKUP(AV327,CODES!$A$3:$D$1348,3,FALSE)*BU327,0),IFERROR(VLOOKUP(AW327,CODES!$A$3:$D$1348,3,FALSE)*BX327,0),IFERROR(VLOOKUP(AX327,CODES!$A$3:$D$1348,3,FALSE)*CA327,0),IFERROR(VLOOKUP(AY327,CODES!$A$3:$D$1348,3,FALSE)*CD327,0))+B327</f>
        <v>0</v>
      </c>
      <c r="AP327" s="271" t="str">
        <f t="shared" si="204"/>
        <v/>
      </c>
      <c r="AQ327" s="271" t="str">
        <f t="shared" si="205"/>
        <v/>
      </c>
      <c r="AR327" s="271" t="str">
        <f t="shared" si="206"/>
        <v/>
      </c>
      <c r="AS327" s="271" t="str">
        <f t="shared" si="207"/>
        <v/>
      </c>
      <c r="AT327" s="271" t="str">
        <f t="shared" si="208"/>
        <v/>
      </c>
      <c r="AU327" s="271" t="str">
        <f t="shared" si="209"/>
        <v/>
      </c>
      <c r="AV327" s="271" t="str">
        <f t="shared" si="210"/>
        <v/>
      </c>
      <c r="AW327" s="271" t="str">
        <f t="shared" si="211"/>
        <v/>
      </c>
      <c r="AX327" s="271" t="str">
        <f t="shared" si="212"/>
        <v/>
      </c>
      <c r="AY327" s="271" t="str">
        <f t="shared" si="213"/>
        <v/>
      </c>
      <c r="AZ327" s="258">
        <f t="shared" si="169"/>
        <v>0</v>
      </c>
      <c r="BA327" s="258">
        <f t="shared" si="170"/>
        <v>1</v>
      </c>
      <c r="BB327" s="258">
        <f t="shared" si="214"/>
        <v>0</v>
      </c>
      <c r="BC327" s="258">
        <f t="shared" si="215"/>
        <v>1</v>
      </c>
      <c r="BD327" s="258">
        <f t="shared" si="173"/>
        <v>1</v>
      </c>
      <c r="BE327" s="258">
        <f t="shared" si="216"/>
        <v>0</v>
      </c>
      <c r="BF327" s="258">
        <f t="shared" si="217"/>
        <v>1</v>
      </c>
      <c r="BG327" s="258">
        <f t="shared" si="176"/>
        <v>1</v>
      </c>
      <c r="BH327" s="258">
        <f t="shared" si="218"/>
        <v>0</v>
      </c>
      <c r="BI327" s="258">
        <f t="shared" si="219"/>
        <v>1</v>
      </c>
      <c r="BJ327" s="258">
        <f t="shared" si="179"/>
        <v>1</v>
      </c>
      <c r="BK327" s="258">
        <f t="shared" si="220"/>
        <v>0</v>
      </c>
      <c r="BL327" s="258">
        <f t="shared" si="221"/>
        <v>1</v>
      </c>
      <c r="BM327" s="258">
        <f t="shared" si="182"/>
        <v>1</v>
      </c>
      <c r="BN327" s="258">
        <f t="shared" si="222"/>
        <v>0</v>
      </c>
      <c r="BO327" s="258">
        <f t="shared" si="223"/>
        <v>1</v>
      </c>
      <c r="BP327" s="258">
        <f t="shared" si="185"/>
        <v>1</v>
      </c>
      <c r="BQ327" s="258">
        <f t="shared" si="224"/>
        <v>0</v>
      </c>
      <c r="BR327" s="258">
        <f t="shared" si="225"/>
        <v>1</v>
      </c>
      <c r="BS327" s="258">
        <f t="shared" si="188"/>
        <v>1</v>
      </c>
      <c r="BT327" s="258">
        <f t="shared" si="226"/>
        <v>0</v>
      </c>
      <c r="BU327" s="258">
        <f t="shared" si="227"/>
        <v>1</v>
      </c>
      <c r="BV327" s="258">
        <f t="shared" si="191"/>
        <v>1</v>
      </c>
      <c r="BW327" s="258">
        <f t="shared" si="228"/>
        <v>0</v>
      </c>
      <c r="BX327" s="258">
        <f t="shared" si="229"/>
        <v>1</v>
      </c>
      <c r="BY327" s="258">
        <f t="shared" si="194"/>
        <v>1</v>
      </c>
      <c r="BZ327" s="258">
        <f t="shared" si="230"/>
        <v>0</v>
      </c>
      <c r="CA327" s="258">
        <f t="shared" si="231"/>
        <v>1</v>
      </c>
      <c r="CB327" s="258">
        <f t="shared" si="197"/>
        <v>1</v>
      </c>
      <c r="CC327" s="258">
        <f t="shared" si="232"/>
        <v>0</v>
      </c>
      <c r="CD327" s="258">
        <f t="shared" si="233"/>
        <v>1</v>
      </c>
    </row>
    <row r="328" spans="1:82" hidden="1">
      <c r="A328" s="258"/>
      <c r="B328" s="258"/>
      <c r="C328" s="259"/>
      <c r="D328" s="258"/>
      <c r="E328" s="258"/>
      <c r="F328" s="258"/>
      <c r="G328" s="258">
        <v>320</v>
      </c>
      <c r="H328" s="743"/>
      <c r="I328" s="744"/>
      <c r="J328" s="739"/>
      <c r="K328" s="745"/>
      <c r="L328" s="745"/>
      <c r="M328" s="272"/>
      <c r="N328" s="508">
        <f t="shared" si="29"/>
        <v>0</v>
      </c>
      <c r="O328" s="510">
        <f t="shared" si="200"/>
        <v>0</v>
      </c>
      <c r="P328" s="260">
        <f t="shared" si="201"/>
        <v>0</v>
      </c>
      <c r="Q328" s="261">
        <f t="shared" si="202"/>
        <v>0</v>
      </c>
      <c r="R328" s="261">
        <f t="shared" si="1"/>
        <v>0</v>
      </c>
      <c r="S328" s="262"/>
      <c r="T328" s="262"/>
      <c r="U328" s="263">
        <f t="shared" si="142"/>
        <v>1.288</v>
      </c>
      <c r="V328" s="264">
        <f>IF(E328="SP",1,IF(D328="",ExtraMargeMateriaal,(1-VLOOKUP(D328,TabelAankoop[],4,FALSE))))</f>
        <v>1</v>
      </c>
      <c r="W328" s="265">
        <f t="shared" si="143"/>
        <v>0.6885</v>
      </c>
      <c r="X328" s="266">
        <f t="shared" si="144"/>
        <v>1</v>
      </c>
      <c r="Y328" s="267">
        <f t="shared" si="145"/>
        <v>1.46</v>
      </c>
      <c r="Z328" s="267">
        <f t="shared" si="146"/>
        <v>1.1599999999999999</v>
      </c>
      <c r="AA328" s="268">
        <f t="shared" si="147"/>
        <v>0</v>
      </c>
      <c r="AB328" s="456">
        <f t="shared" si="148"/>
        <v>0</v>
      </c>
      <c r="AC328" s="457">
        <f t="shared" si="149"/>
        <v>0</v>
      </c>
      <c r="AD328" s="456">
        <f t="shared" si="150"/>
        <v>0</v>
      </c>
      <c r="AE328" s="458">
        <f t="shared" si="151"/>
        <v>0</v>
      </c>
      <c r="AF328" s="457">
        <f t="shared" si="203"/>
        <v>0</v>
      </c>
      <c r="AG328" s="456">
        <f t="shared" si="153"/>
        <v>0</v>
      </c>
      <c r="AH328" s="457">
        <f t="shared" si="154"/>
        <v>0</v>
      </c>
      <c r="AI328" s="268">
        <f t="shared" si="155"/>
        <v>0</v>
      </c>
      <c r="AJ328" s="269">
        <f t="shared" si="156"/>
        <v>0</v>
      </c>
      <c r="AK328" s="270">
        <f t="shared" si="157"/>
        <v>0</v>
      </c>
      <c r="AL328" s="415">
        <f t="shared" si="158"/>
        <v>0</v>
      </c>
      <c r="AM328" s="259" t="str">
        <f>IF(AP328="","",IFERROR(VLOOKUP(AP328,CODES!$A$3:$D$1348,4,FALSE),"X"))&amp;IF(AQ328="","",IFERROR(VLOOKUP(AQ328,CODES!$A$3:$D$1348,4,FALSE),"X"))&amp;IF(AR328="","",IFERROR(VLOOKUP(AR328,CODES!$A$3:$D$1348,4,FALSE),"X"))&amp;IF(AS328="","",IFERROR(VLOOKUP(AS328,CODES!$A$3:$D$1348,4,FALSE),"X"))&amp;IF(AT328="","",IFERROR(VLOOKUP(AT328,CODES!$A$3:$D$1348,4,FALSE),"X"))&amp;IF(AU328="","",IFERROR(VLOOKUP(AU328,CODES!$A$3:$D$1348,4,FALSE),"X"))&amp;IF(AV328="","",IFERROR(VLOOKUP(AV328,CODES!$A$3:$D$1348,4,FALSE),"X"))&amp;IF(AW328="","",IFERROR(VLOOKUP(AW328,CODES!$A$3:$D$1348,4,FALSE),"X"))&amp;IF(AX328="","",IFERROR(VLOOKUP(AX328,CODES!$A$3:$D$1348,4,FALSE),"X"))&amp;IF(AY328="","",IFERROR(VLOOKUP(AY328,CODES!$A$3:$D$1348,4,FALSE),"X"))</f>
        <v/>
      </c>
      <c r="AN328" s="258">
        <f>SUM(IFERROR(VLOOKUP(AP328,CODES!$A$3:$D$1348,4,FALSE)*BC328,0),IFERROR(VLOOKUP(AQ328,CODES!$A$3:$D$1348,4,FALSE)*BF328,0),IFERROR(VLOOKUP(AR328,CODES!$A$3:$D$1348,4,FALSE)*BI328,0),IFERROR(VLOOKUP(AS328,CODES!$A$3:$D$1348,4,FALSE)*BL328,0),IFERROR(VLOOKUP(AT328,CODES!$A$3:$D$1348,4,FALSE)*BO328,0),IFERROR(VLOOKUP(AU328,CODES!$A$3:$D$1348,4,FALSE)*BR328,0),IFERROR(VLOOKUP(AV328,CODES!$A$3:$D$1348,4,FALSE)*BU328,0),IFERROR(VLOOKUP(AW328,CODES!$A$3:$D$1348,4,FALSE)*BX328,0),IFERROR(VLOOKUP(AX328,CODES!$A$3:$D$1348,4,FALSE)*CA328,0),IFERROR(VLOOKUP(AY328,CODES!$A$3:$D$1348,4,FALSE)*CD328,0))</f>
        <v>0</v>
      </c>
      <c r="AO328" s="258">
        <f>SUM(IFERROR(VLOOKUP(AP328,CODES!$A$3:$D$1348,3,FALSE)*BC328,0),IFERROR(VLOOKUP(AQ328,CODES!$A$3:$D$1348,3,FALSE)*BF328,0),IFERROR(VLOOKUP(AR328,CODES!$A$3:$D$1348,3,FALSE)*BI328,0),IFERROR(VLOOKUP(AS328,CODES!$A$3:$D$1348,3,FALSE)*BL328,0),IFERROR(VLOOKUP(AT328,CODES!$A$3:$D$1348,3,FALSE)*BO328,0),IFERROR(VLOOKUP(AU328,CODES!$A$3:$D$1348,3,FALSE)*BR328,0),IFERROR(VLOOKUP(AV328,CODES!$A$3:$D$1348,3,FALSE)*BU328,0),IFERROR(VLOOKUP(AW328,CODES!$A$3:$D$1348,3,FALSE)*BX328,0),IFERROR(VLOOKUP(AX328,CODES!$A$3:$D$1348,3,FALSE)*CA328,0),IFERROR(VLOOKUP(AY328,CODES!$A$3:$D$1348,3,FALSE)*CD328,0))+B328</f>
        <v>0</v>
      </c>
      <c r="AP328" s="271" t="str">
        <f t="shared" si="204"/>
        <v/>
      </c>
      <c r="AQ328" s="271" t="str">
        <f t="shared" si="205"/>
        <v/>
      </c>
      <c r="AR328" s="271" t="str">
        <f t="shared" si="206"/>
        <v/>
      </c>
      <c r="AS328" s="271" t="str">
        <f t="shared" si="207"/>
        <v/>
      </c>
      <c r="AT328" s="271" t="str">
        <f t="shared" si="208"/>
        <v/>
      </c>
      <c r="AU328" s="271" t="str">
        <f t="shared" si="209"/>
        <v/>
      </c>
      <c r="AV328" s="271" t="str">
        <f t="shared" si="210"/>
        <v/>
      </c>
      <c r="AW328" s="271" t="str">
        <f t="shared" si="211"/>
        <v/>
      </c>
      <c r="AX328" s="271" t="str">
        <f t="shared" si="212"/>
        <v/>
      </c>
      <c r="AY328" s="271" t="str">
        <f t="shared" si="213"/>
        <v/>
      </c>
      <c r="AZ328" s="258">
        <f t="shared" si="169"/>
        <v>0</v>
      </c>
      <c r="BA328" s="258">
        <f t="shared" si="170"/>
        <v>1</v>
      </c>
      <c r="BB328" s="258">
        <f t="shared" si="214"/>
        <v>0</v>
      </c>
      <c r="BC328" s="258">
        <f t="shared" si="215"/>
        <v>1</v>
      </c>
      <c r="BD328" s="258">
        <f t="shared" si="173"/>
        <v>1</v>
      </c>
      <c r="BE328" s="258">
        <f t="shared" si="216"/>
        <v>0</v>
      </c>
      <c r="BF328" s="258">
        <f t="shared" si="217"/>
        <v>1</v>
      </c>
      <c r="BG328" s="258">
        <f t="shared" si="176"/>
        <v>1</v>
      </c>
      <c r="BH328" s="258">
        <f t="shared" si="218"/>
        <v>0</v>
      </c>
      <c r="BI328" s="258">
        <f t="shared" si="219"/>
        <v>1</v>
      </c>
      <c r="BJ328" s="258">
        <f t="shared" si="179"/>
        <v>1</v>
      </c>
      <c r="BK328" s="258">
        <f t="shared" si="220"/>
        <v>0</v>
      </c>
      <c r="BL328" s="258">
        <f t="shared" si="221"/>
        <v>1</v>
      </c>
      <c r="BM328" s="258">
        <f t="shared" si="182"/>
        <v>1</v>
      </c>
      <c r="BN328" s="258">
        <f t="shared" si="222"/>
        <v>0</v>
      </c>
      <c r="BO328" s="258">
        <f t="shared" si="223"/>
        <v>1</v>
      </c>
      <c r="BP328" s="258">
        <f t="shared" si="185"/>
        <v>1</v>
      </c>
      <c r="BQ328" s="258">
        <f t="shared" si="224"/>
        <v>0</v>
      </c>
      <c r="BR328" s="258">
        <f t="shared" si="225"/>
        <v>1</v>
      </c>
      <c r="BS328" s="258">
        <f t="shared" si="188"/>
        <v>1</v>
      </c>
      <c r="BT328" s="258">
        <f t="shared" si="226"/>
        <v>0</v>
      </c>
      <c r="BU328" s="258">
        <f t="shared" si="227"/>
        <v>1</v>
      </c>
      <c r="BV328" s="258">
        <f t="shared" si="191"/>
        <v>1</v>
      </c>
      <c r="BW328" s="258">
        <f t="shared" si="228"/>
        <v>0</v>
      </c>
      <c r="BX328" s="258">
        <f t="shared" si="229"/>
        <v>1</v>
      </c>
      <c r="BY328" s="258">
        <f t="shared" si="194"/>
        <v>1</v>
      </c>
      <c r="BZ328" s="258">
        <f t="shared" si="230"/>
        <v>0</v>
      </c>
      <c r="CA328" s="258">
        <f t="shared" si="231"/>
        <v>1</v>
      </c>
      <c r="CB328" s="258">
        <f t="shared" si="197"/>
        <v>1</v>
      </c>
      <c r="CC328" s="258">
        <f t="shared" si="232"/>
        <v>0</v>
      </c>
      <c r="CD328" s="258">
        <f t="shared" si="233"/>
        <v>1</v>
      </c>
    </row>
    <row r="329" spans="1:82" hidden="1">
      <c r="A329" s="258"/>
      <c r="B329" s="258"/>
      <c r="C329" s="259"/>
      <c r="D329" s="258"/>
      <c r="E329" s="258"/>
      <c r="F329" s="258"/>
      <c r="G329" s="258">
        <v>321</v>
      </c>
      <c r="H329" s="743"/>
      <c r="I329" s="744"/>
      <c r="J329" s="739"/>
      <c r="K329" s="745"/>
      <c r="L329" s="745"/>
      <c r="M329" s="272"/>
      <c r="N329" s="508">
        <f t="shared" si="29"/>
        <v>0</v>
      </c>
      <c r="O329" s="510">
        <f t="shared" si="200"/>
        <v>0</v>
      </c>
      <c r="P329" s="260">
        <f t="shared" si="201"/>
        <v>0</v>
      </c>
      <c r="Q329" s="261">
        <f t="shared" si="202"/>
        <v>0</v>
      </c>
      <c r="R329" s="261">
        <f t="shared" si="1"/>
        <v>0</v>
      </c>
      <c r="S329" s="262"/>
      <c r="T329" s="262"/>
      <c r="U329" s="263">
        <f t="shared" si="142"/>
        <v>1.288</v>
      </c>
      <c r="V329" s="264">
        <f>IF(E329="SP",1,IF(D329="",ExtraMargeMateriaal,(1-VLOOKUP(D329,TabelAankoop[],4,FALSE))))</f>
        <v>1</v>
      </c>
      <c r="W329" s="265">
        <f t="shared" si="143"/>
        <v>0.6885</v>
      </c>
      <c r="X329" s="266">
        <f t="shared" si="144"/>
        <v>1</v>
      </c>
      <c r="Y329" s="267">
        <f t="shared" si="145"/>
        <v>1.46</v>
      </c>
      <c r="Z329" s="267">
        <f t="shared" si="146"/>
        <v>1.1599999999999999</v>
      </c>
      <c r="AA329" s="268">
        <f t="shared" si="147"/>
        <v>0</v>
      </c>
      <c r="AB329" s="456">
        <f t="shared" si="148"/>
        <v>0</v>
      </c>
      <c r="AC329" s="457">
        <f t="shared" si="149"/>
        <v>0</v>
      </c>
      <c r="AD329" s="456">
        <f t="shared" si="150"/>
        <v>0</v>
      </c>
      <c r="AE329" s="458">
        <f t="shared" si="151"/>
        <v>0</v>
      </c>
      <c r="AF329" s="457">
        <f t="shared" si="203"/>
        <v>0</v>
      </c>
      <c r="AG329" s="456">
        <f t="shared" si="153"/>
        <v>0</v>
      </c>
      <c r="AH329" s="457">
        <f t="shared" si="154"/>
        <v>0</v>
      </c>
      <c r="AI329" s="268">
        <f t="shared" si="155"/>
        <v>0</v>
      </c>
      <c r="AJ329" s="269">
        <f t="shared" si="156"/>
        <v>0</v>
      </c>
      <c r="AK329" s="270">
        <f t="shared" si="157"/>
        <v>0</v>
      </c>
      <c r="AL329" s="415">
        <f t="shared" si="158"/>
        <v>0</v>
      </c>
      <c r="AM329" s="259" t="str">
        <f>IF(AP329="","",IFERROR(VLOOKUP(AP329,CODES!$A$3:$D$1348,4,FALSE),"X"))&amp;IF(AQ329="","",IFERROR(VLOOKUP(AQ329,CODES!$A$3:$D$1348,4,FALSE),"X"))&amp;IF(AR329="","",IFERROR(VLOOKUP(AR329,CODES!$A$3:$D$1348,4,FALSE),"X"))&amp;IF(AS329="","",IFERROR(VLOOKUP(AS329,CODES!$A$3:$D$1348,4,FALSE),"X"))&amp;IF(AT329="","",IFERROR(VLOOKUP(AT329,CODES!$A$3:$D$1348,4,FALSE),"X"))&amp;IF(AU329="","",IFERROR(VLOOKUP(AU329,CODES!$A$3:$D$1348,4,FALSE),"X"))&amp;IF(AV329="","",IFERROR(VLOOKUP(AV329,CODES!$A$3:$D$1348,4,FALSE),"X"))&amp;IF(AW329="","",IFERROR(VLOOKUP(AW329,CODES!$A$3:$D$1348,4,FALSE),"X"))&amp;IF(AX329="","",IFERROR(VLOOKUP(AX329,CODES!$A$3:$D$1348,4,FALSE),"X"))&amp;IF(AY329="","",IFERROR(VLOOKUP(AY329,CODES!$A$3:$D$1348,4,FALSE),"X"))</f>
        <v/>
      </c>
      <c r="AN329" s="258">
        <f>SUM(IFERROR(VLOOKUP(AP329,CODES!$A$3:$D$1348,4,FALSE)*BC329,0),IFERROR(VLOOKUP(AQ329,CODES!$A$3:$D$1348,4,FALSE)*BF329,0),IFERROR(VLOOKUP(AR329,CODES!$A$3:$D$1348,4,FALSE)*BI329,0),IFERROR(VLOOKUP(AS329,CODES!$A$3:$D$1348,4,FALSE)*BL329,0),IFERROR(VLOOKUP(AT329,CODES!$A$3:$D$1348,4,FALSE)*BO329,0),IFERROR(VLOOKUP(AU329,CODES!$A$3:$D$1348,4,FALSE)*BR329,0),IFERROR(VLOOKUP(AV329,CODES!$A$3:$D$1348,4,FALSE)*BU329,0),IFERROR(VLOOKUP(AW329,CODES!$A$3:$D$1348,4,FALSE)*BX329,0),IFERROR(VLOOKUP(AX329,CODES!$A$3:$D$1348,4,FALSE)*CA329,0),IFERROR(VLOOKUP(AY329,CODES!$A$3:$D$1348,4,FALSE)*CD329,0))</f>
        <v>0</v>
      </c>
      <c r="AO329" s="258">
        <f>SUM(IFERROR(VLOOKUP(AP329,CODES!$A$3:$D$1348,3,FALSE)*BC329,0),IFERROR(VLOOKUP(AQ329,CODES!$A$3:$D$1348,3,FALSE)*BF329,0),IFERROR(VLOOKUP(AR329,CODES!$A$3:$D$1348,3,FALSE)*BI329,0),IFERROR(VLOOKUP(AS329,CODES!$A$3:$D$1348,3,FALSE)*BL329,0),IFERROR(VLOOKUP(AT329,CODES!$A$3:$D$1348,3,FALSE)*BO329,0),IFERROR(VLOOKUP(AU329,CODES!$A$3:$D$1348,3,FALSE)*BR329,0),IFERROR(VLOOKUP(AV329,CODES!$A$3:$D$1348,3,FALSE)*BU329,0),IFERROR(VLOOKUP(AW329,CODES!$A$3:$D$1348,3,FALSE)*BX329,0),IFERROR(VLOOKUP(AX329,CODES!$A$3:$D$1348,3,FALSE)*CA329,0),IFERROR(VLOOKUP(AY329,CODES!$A$3:$D$1348,3,FALSE)*CD329,0))+B329</f>
        <v>0</v>
      </c>
      <c r="AP329" s="271" t="str">
        <f t="shared" si="204"/>
        <v/>
      </c>
      <c r="AQ329" s="271" t="str">
        <f t="shared" si="205"/>
        <v/>
      </c>
      <c r="AR329" s="271" t="str">
        <f t="shared" si="206"/>
        <v/>
      </c>
      <c r="AS329" s="271" t="str">
        <f t="shared" si="207"/>
        <v/>
      </c>
      <c r="AT329" s="271" t="str">
        <f t="shared" si="208"/>
        <v/>
      </c>
      <c r="AU329" s="271" t="str">
        <f t="shared" si="209"/>
        <v/>
      </c>
      <c r="AV329" s="271" t="str">
        <f t="shared" si="210"/>
        <v/>
      </c>
      <c r="AW329" s="271" t="str">
        <f t="shared" si="211"/>
        <v/>
      </c>
      <c r="AX329" s="271" t="str">
        <f t="shared" si="212"/>
        <v/>
      </c>
      <c r="AY329" s="271" t="str">
        <f t="shared" si="213"/>
        <v/>
      </c>
      <c r="AZ329" s="258">
        <f t="shared" si="169"/>
        <v>0</v>
      </c>
      <c r="BA329" s="258">
        <f t="shared" si="170"/>
        <v>1</v>
      </c>
      <c r="BB329" s="258">
        <f t="shared" si="214"/>
        <v>0</v>
      </c>
      <c r="BC329" s="258">
        <f t="shared" si="215"/>
        <v>1</v>
      </c>
      <c r="BD329" s="258">
        <f t="shared" si="173"/>
        <v>1</v>
      </c>
      <c r="BE329" s="258">
        <f t="shared" si="216"/>
        <v>0</v>
      </c>
      <c r="BF329" s="258">
        <f t="shared" si="217"/>
        <v>1</v>
      </c>
      <c r="BG329" s="258">
        <f t="shared" si="176"/>
        <v>1</v>
      </c>
      <c r="BH329" s="258">
        <f t="shared" si="218"/>
        <v>0</v>
      </c>
      <c r="BI329" s="258">
        <f t="shared" si="219"/>
        <v>1</v>
      </c>
      <c r="BJ329" s="258">
        <f t="shared" si="179"/>
        <v>1</v>
      </c>
      <c r="BK329" s="258">
        <f t="shared" si="220"/>
        <v>0</v>
      </c>
      <c r="BL329" s="258">
        <f t="shared" si="221"/>
        <v>1</v>
      </c>
      <c r="BM329" s="258">
        <f t="shared" si="182"/>
        <v>1</v>
      </c>
      <c r="BN329" s="258">
        <f t="shared" si="222"/>
        <v>0</v>
      </c>
      <c r="BO329" s="258">
        <f t="shared" si="223"/>
        <v>1</v>
      </c>
      <c r="BP329" s="258">
        <f t="shared" si="185"/>
        <v>1</v>
      </c>
      <c r="BQ329" s="258">
        <f t="shared" si="224"/>
        <v>0</v>
      </c>
      <c r="BR329" s="258">
        <f t="shared" si="225"/>
        <v>1</v>
      </c>
      <c r="BS329" s="258">
        <f t="shared" si="188"/>
        <v>1</v>
      </c>
      <c r="BT329" s="258">
        <f t="shared" si="226"/>
        <v>0</v>
      </c>
      <c r="BU329" s="258">
        <f t="shared" si="227"/>
        <v>1</v>
      </c>
      <c r="BV329" s="258">
        <f t="shared" si="191"/>
        <v>1</v>
      </c>
      <c r="BW329" s="258">
        <f t="shared" si="228"/>
        <v>0</v>
      </c>
      <c r="BX329" s="258">
        <f t="shared" si="229"/>
        <v>1</v>
      </c>
      <c r="BY329" s="258">
        <f t="shared" si="194"/>
        <v>1</v>
      </c>
      <c r="BZ329" s="258">
        <f t="shared" si="230"/>
        <v>0</v>
      </c>
      <c r="CA329" s="258">
        <f t="shared" si="231"/>
        <v>1</v>
      </c>
      <c r="CB329" s="258">
        <f t="shared" si="197"/>
        <v>1</v>
      </c>
      <c r="CC329" s="258">
        <f t="shared" si="232"/>
        <v>0</v>
      </c>
      <c r="CD329" s="258">
        <f t="shared" si="233"/>
        <v>1</v>
      </c>
    </row>
    <row r="330" spans="1:82" hidden="1">
      <c r="A330" s="258"/>
      <c r="B330" s="258"/>
      <c r="C330" s="259"/>
      <c r="D330" s="258"/>
      <c r="E330" s="258"/>
      <c r="F330" s="258"/>
      <c r="G330" s="258">
        <v>322</v>
      </c>
      <c r="H330" s="743"/>
      <c r="I330" s="744"/>
      <c r="J330" s="739"/>
      <c r="K330" s="745"/>
      <c r="L330" s="745"/>
      <c r="M330" s="272"/>
      <c r="N330" s="508">
        <f t="shared" si="29"/>
        <v>0</v>
      </c>
      <c r="O330" s="510">
        <f t="shared" si="200"/>
        <v>0</v>
      </c>
      <c r="P330" s="260">
        <f t="shared" si="201"/>
        <v>0</v>
      </c>
      <c r="Q330" s="261">
        <f t="shared" si="202"/>
        <v>0</v>
      </c>
      <c r="R330" s="261">
        <f t="shared" si="1"/>
        <v>0</v>
      </c>
      <c r="S330" s="262"/>
      <c r="T330" s="262"/>
      <c r="U330" s="263">
        <f t="shared" si="142"/>
        <v>1.288</v>
      </c>
      <c r="V330" s="264">
        <f>IF(E330="SP",1,IF(D330="",ExtraMargeMateriaal,(1-VLOOKUP(D330,TabelAankoop[],4,FALSE))))</f>
        <v>1</v>
      </c>
      <c r="W330" s="265">
        <f t="shared" si="143"/>
        <v>0.6885</v>
      </c>
      <c r="X330" s="266">
        <f t="shared" si="144"/>
        <v>1</v>
      </c>
      <c r="Y330" s="267">
        <f t="shared" si="145"/>
        <v>1.46</v>
      </c>
      <c r="Z330" s="267">
        <f t="shared" si="146"/>
        <v>1.1599999999999999</v>
      </c>
      <c r="AA330" s="268">
        <f t="shared" si="147"/>
        <v>0</v>
      </c>
      <c r="AB330" s="456">
        <f t="shared" si="148"/>
        <v>0</v>
      </c>
      <c r="AC330" s="457">
        <f t="shared" si="149"/>
        <v>0</v>
      </c>
      <c r="AD330" s="456">
        <f t="shared" si="150"/>
        <v>0</v>
      </c>
      <c r="AE330" s="458">
        <f t="shared" si="151"/>
        <v>0</v>
      </c>
      <c r="AF330" s="457">
        <f t="shared" si="203"/>
        <v>0</v>
      </c>
      <c r="AG330" s="456">
        <f t="shared" si="153"/>
        <v>0</v>
      </c>
      <c r="AH330" s="457">
        <f t="shared" si="154"/>
        <v>0</v>
      </c>
      <c r="AI330" s="268">
        <f t="shared" si="155"/>
        <v>0</v>
      </c>
      <c r="AJ330" s="269">
        <f t="shared" si="156"/>
        <v>0</v>
      </c>
      <c r="AK330" s="270">
        <f t="shared" si="157"/>
        <v>0</v>
      </c>
      <c r="AL330" s="415">
        <f t="shared" si="158"/>
        <v>0</v>
      </c>
      <c r="AM330" s="259" t="str">
        <f>IF(AP330="","",IFERROR(VLOOKUP(AP330,CODES!$A$3:$D$1348,4,FALSE),"X"))&amp;IF(AQ330="","",IFERROR(VLOOKUP(AQ330,CODES!$A$3:$D$1348,4,FALSE),"X"))&amp;IF(AR330="","",IFERROR(VLOOKUP(AR330,CODES!$A$3:$D$1348,4,FALSE),"X"))&amp;IF(AS330="","",IFERROR(VLOOKUP(AS330,CODES!$A$3:$D$1348,4,FALSE),"X"))&amp;IF(AT330="","",IFERROR(VLOOKUP(AT330,CODES!$A$3:$D$1348,4,FALSE),"X"))&amp;IF(AU330="","",IFERROR(VLOOKUP(AU330,CODES!$A$3:$D$1348,4,FALSE),"X"))&amp;IF(AV330="","",IFERROR(VLOOKUP(AV330,CODES!$A$3:$D$1348,4,FALSE),"X"))&amp;IF(AW330="","",IFERROR(VLOOKUP(AW330,CODES!$A$3:$D$1348,4,FALSE),"X"))&amp;IF(AX330="","",IFERROR(VLOOKUP(AX330,CODES!$A$3:$D$1348,4,FALSE),"X"))&amp;IF(AY330="","",IFERROR(VLOOKUP(AY330,CODES!$A$3:$D$1348,4,FALSE),"X"))</f>
        <v/>
      </c>
      <c r="AN330" s="258">
        <f>SUM(IFERROR(VLOOKUP(AP330,CODES!$A$3:$D$1348,4,FALSE)*BC330,0),IFERROR(VLOOKUP(AQ330,CODES!$A$3:$D$1348,4,FALSE)*BF330,0),IFERROR(VLOOKUP(AR330,CODES!$A$3:$D$1348,4,FALSE)*BI330,0),IFERROR(VLOOKUP(AS330,CODES!$A$3:$D$1348,4,FALSE)*BL330,0),IFERROR(VLOOKUP(AT330,CODES!$A$3:$D$1348,4,FALSE)*BO330,0),IFERROR(VLOOKUP(AU330,CODES!$A$3:$D$1348,4,FALSE)*BR330,0),IFERROR(VLOOKUP(AV330,CODES!$A$3:$D$1348,4,FALSE)*BU330,0),IFERROR(VLOOKUP(AW330,CODES!$A$3:$D$1348,4,FALSE)*BX330,0),IFERROR(VLOOKUP(AX330,CODES!$A$3:$D$1348,4,FALSE)*CA330,0),IFERROR(VLOOKUP(AY330,CODES!$A$3:$D$1348,4,FALSE)*CD330,0))</f>
        <v>0</v>
      </c>
      <c r="AO330" s="258">
        <f>SUM(IFERROR(VLOOKUP(AP330,CODES!$A$3:$D$1348,3,FALSE)*BC330,0),IFERROR(VLOOKUP(AQ330,CODES!$A$3:$D$1348,3,FALSE)*BF330,0),IFERROR(VLOOKUP(AR330,CODES!$A$3:$D$1348,3,FALSE)*BI330,0),IFERROR(VLOOKUP(AS330,CODES!$A$3:$D$1348,3,FALSE)*BL330,0),IFERROR(VLOOKUP(AT330,CODES!$A$3:$D$1348,3,FALSE)*BO330,0),IFERROR(VLOOKUP(AU330,CODES!$A$3:$D$1348,3,FALSE)*BR330,0),IFERROR(VLOOKUP(AV330,CODES!$A$3:$D$1348,3,FALSE)*BU330,0),IFERROR(VLOOKUP(AW330,CODES!$A$3:$D$1348,3,FALSE)*BX330,0),IFERROR(VLOOKUP(AX330,CODES!$A$3:$D$1348,3,FALSE)*CA330,0),IFERROR(VLOOKUP(AY330,CODES!$A$3:$D$1348,3,FALSE)*CD330,0))+B330</f>
        <v>0</v>
      </c>
      <c r="AP330" s="271" t="str">
        <f t="shared" si="204"/>
        <v/>
      </c>
      <c r="AQ330" s="271" t="str">
        <f t="shared" si="205"/>
        <v/>
      </c>
      <c r="AR330" s="271" t="str">
        <f t="shared" si="206"/>
        <v/>
      </c>
      <c r="AS330" s="271" t="str">
        <f t="shared" si="207"/>
        <v/>
      </c>
      <c r="AT330" s="271" t="str">
        <f t="shared" si="208"/>
        <v/>
      </c>
      <c r="AU330" s="271" t="str">
        <f t="shared" si="209"/>
        <v/>
      </c>
      <c r="AV330" s="271" t="str">
        <f t="shared" si="210"/>
        <v/>
      </c>
      <c r="AW330" s="271" t="str">
        <f t="shared" si="211"/>
        <v/>
      </c>
      <c r="AX330" s="271" t="str">
        <f t="shared" si="212"/>
        <v/>
      </c>
      <c r="AY330" s="271" t="str">
        <f t="shared" si="213"/>
        <v/>
      </c>
      <c r="AZ330" s="258">
        <f t="shared" si="169"/>
        <v>0</v>
      </c>
      <c r="BA330" s="258">
        <f t="shared" si="170"/>
        <v>1</v>
      </c>
      <c r="BB330" s="258">
        <f t="shared" si="214"/>
        <v>0</v>
      </c>
      <c r="BC330" s="258">
        <f t="shared" si="215"/>
        <v>1</v>
      </c>
      <c r="BD330" s="258">
        <f t="shared" si="173"/>
        <v>1</v>
      </c>
      <c r="BE330" s="258">
        <f t="shared" si="216"/>
        <v>0</v>
      </c>
      <c r="BF330" s="258">
        <f t="shared" si="217"/>
        <v>1</v>
      </c>
      <c r="BG330" s="258">
        <f t="shared" si="176"/>
        <v>1</v>
      </c>
      <c r="BH330" s="258">
        <f t="shared" si="218"/>
        <v>0</v>
      </c>
      <c r="BI330" s="258">
        <f t="shared" si="219"/>
        <v>1</v>
      </c>
      <c r="BJ330" s="258">
        <f t="shared" si="179"/>
        <v>1</v>
      </c>
      <c r="BK330" s="258">
        <f t="shared" si="220"/>
        <v>0</v>
      </c>
      <c r="BL330" s="258">
        <f t="shared" si="221"/>
        <v>1</v>
      </c>
      <c r="BM330" s="258">
        <f t="shared" si="182"/>
        <v>1</v>
      </c>
      <c r="BN330" s="258">
        <f t="shared" si="222"/>
        <v>0</v>
      </c>
      <c r="BO330" s="258">
        <f t="shared" si="223"/>
        <v>1</v>
      </c>
      <c r="BP330" s="258">
        <f t="shared" si="185"/>
        <v>1</v>
      </c>
      <c r="BQ330" s="258">
        <f t="shared" si="224"/>
        <v>0</v>
      </c>
      <c r="BR330" s="258">
        <f t="shared" si="225"/>
        <v>1</v>
      </c>
      <c r="BS330" s="258">
        <f t="shared" si="188"/>
        <v>1</v>
      </c>
      <c r="BT330" s="258">
        <f t="shared" si="226"/>
        <v>0</v>
      </c>
      <c r="BU330" s="258">
        <f t="shared" si="227"/>
        <v>1</v>
      </c>
      <c r="BV330" s="258">
        <f t="shared" si="191"/>
        <v>1</v>
      </c>
      <c r="BW330" s="258">
        <f t="shared" si="228"/>
        <v>0</v>
      </c>
      <c r="BX330" s="258">
        <f t="shared" si="229"/>
        <v>1</v>
      </c>
      <c r="BY330" s="258">
        <f t="shared" si="194"/>
        <v>1</v>
      </c>
      <c r="BZ330" s="258">
        <f t="shared" si="230"/>
        <v>0</v>
      </c>
      <c r="CA330" s="258">
        <f t="shared" si="231"/>
        <v>1</v>
      </c>
      <c r="CB330" s="258">
        <f t="shared" si="197"/>
        <v>1</v>
      </c>
      <c r="CC330" s="258">
        <f t="shared" si="232"/>
        <v>0</v>
      </c>
      <c r="CD330" s="258">
        <f t="shared" si="233"/>
        <v>1</v>
      </c>
    </row>
    <row r="331" spans="1:82" hidden="1">
      <c r="A331" s="258"/>
      <c r="B331" s="258"/>
      <c r="C331" s="259"/>
      <c r="D331" s="258"/>
      <c r="E331" s="258"/>
      <c r="F331" s="258"/>
      <c r="G331" s="258">
        <v>323</v>
      </c>
      <c r="H331" s="743"/>
      <c r="I331" s="744"/>
      <c r="J331" s="739"/>
      <c r="K331" s="745"/>
      <c r="L331" s="745"/>
      <c r="M331" s="272"/>
      <c r="N331" s="508">
        <f t="shared" si="29"/>
        <v>0</v>
      </c>
      <c r="O331" s="510">
        <f t="shared" si="200"/>
        <v>0</v>
      </c>
      <c r="P331" s="260">
        <f t="shared" si="201"/>
        <v>0</v>
      </c>
      <c r="Q331" s="261">
        <f t="shared" si="202"/>
        <v>0</v>
      </c>
      <c r="R331" s="261">
        <f t="shared" si="1"/>
        <v>0</v>
      </c>
      <c r="S331" s="262"/>
      <c r="T331" s="262"/>
      <c r="U331" s="263">
        <f t="shared" si="142"/>
        <v>1.288</v>
      </c>
      <c r="V331" s="264">
        <f>IF(E331="SP",1,IF(D331="",ExtraMargeMateriaal,(1-VLOOKUP(D331,TabelAankoop[],4,FALSE))))</f>
        <v>1</v>
      </c>
      <c r="W331" s="265">
        <f t="shared" si="143"/>
        <v>0.6885</v>
      </c>
      <c r="X331" s="266">
        <f t="shared" si="144"/>
        <v>1</v>
      </c>
      <c r="Y331" s="267">
        <f t="shared" si="145"/>
        <v>1.46</v>
      </c>
      <c r="Z331" s="267">
        <f t="shared" si="146"/>
        <v>1.1599999999999999</v>
      </c>
      <c r="AA331" s="268">
        <f t="shared" si="147"/>
        <v>0</v>
      </c>
      <c r="AB331" s="456">
        <f t="shared" si="148"/>
        <v>0</v>
      </c>
      <c r="AC331" s="457">
        <f t="shared" si="149"/>
        <v>0</v>
      </c>
      <c r="AD331" s="456">
        <f t="shared" si="150"/>
        <v>0</v>
      </c>
      <c r="AE331" s="458">
        <f t="shared" si="151"/>
        <v>0</v>
      </c>
      <c r="AF331" s="457">
        <f t="shared" si="203"/>
        <v>0</v>
      </c>
      <c r="AG331" s="456">
        <f t="shared" si="153"/>
        <v>0</v>
      </c>
      <c r="AH331" s="457">
        <f t="shared" si="154"/>
        <v>0</v>
      </c>
      <c r="AI331" s="268">
        <f t="shared" si="155"/>
        <v>0</v>
      </c>
      <c r="AJ331" s="269">
        <f t="shared" si="156"/>
        <v>0</v>
      </c>
      <c r="AK331" s="270">
        <f t="shared" si="157"/>
        <v>0</v>
      </c>
      <c r="AL331" s="415">
        <f t="shared" si="158"/>
        <v>0</v>
      </c>
      <c r="AM331" s="259" t="str">
        <f>IF(AP331="","",IFERROR(VLOOKUP(AP331,CODES!$A$3:$D$1348,4,FALSE),"X"))&amp;IF(AQ331="","",IFERROR(VLOOKUP(AQ331,CODES!$A$3:$D$1348,4,FALSE),"X"))&amp;IF(AR331="","",IFERROR(VLOOKUP(AR331,CODES!$A$3:$D$1348,4,FALSE),"X"))&amp;IF(AS331="","",IFERROR(VLOOKUP(AS331,CODES!$A$3:$D$1348,4,FALSE),"X"))&amp;IF(AT331="","",IFERROR(VLOOKUP(AT331,CODES!$A$3:$D$1348,4,FALSE),"X"))&amp;IF(AU331="","",IFERROR(VLOOKUP(AU331,CODES!$A$3:$D$1348,4,FALSE),"X"))&amp;IF(AV331="","",IFERROR(VLOOKUP(AV331,CODES!$A$3:$D$1348,4,FALSE),"X"))&amp;IF(AW331="","",IFERROR(VLOOKUP(AW331,CODES!$A$3:$D$1348,4,FALSE),"X"))&amp;IF(AX331="","",IFERROR(VLOOKUP(AX331,CODES!$A$3:$D$1348,4,FALSE),"X"))&amp;IF(AY331="","",IFERROR(VLOOKUP(AY331,CODES!$A$3:$D$1348,4,FALSE),"X"))</f>
        <v/>
      </c>
      <c r="AN331" s="258">
        <f>SUM(IFERROR(VLOOKUP(AP331,CODES!$A$3:$D$1348,4,FALSE)*BC331,0),IFERROR(VLOOKUP(AQ331,CODES!$A$3:$D$1348,4,FALSE)*BF331,0),IFERROR(VLOOKUP(AR331,CODES!$A$3:$D$1348,4,FALSE)*BI331,0),IFERROR(VLOOKUP(AS331,CODES!$A$3:$D$1348,4,FALSE)*BL331,0),IFERROR(VLOOKUP(AT331,CODES!$A$3:$D$1348,4,FALSE)*BO331,0),IFERROR(VLOOKUP(AU331,CODES!$A$3:$D$1348,4,FALSE)*BR331,0),IFERROR(VLOOKUP(AV331,CODES!$A$3:$D$1348,4,FALSE)*BU331,0),IFERROR(VLOOKUP(AW331,CODES!$A$3:$D$1348,4,FALSE)*BX331,0),IFERROR(VLOOKUP(AX331,CODES!$A$3:$D$1348,4,FALSE)*CA331,0),IFERROR(VLOOKUP(AY331,CODES!$A$3:$D$1348,4,FALSE)*CD331,0))</f>
        <v>0</v>
      </c>
      <c r="AO331" s="258">
        <f>SUM(IFERROR(VLOOKUP(AP331,CODES!$A$3:$D$1348,3,FALSE)*BC331,0),IFERROR(VLOOKUP(AQ331,CODES!$A$3:$D$1348,3,FALSE)*BF331,0),IFERROR(VLOOKUP(AR331,CODES!$A$3:$D$1348,3,FALSE)*BI331,0),IFERROR(VLOOKUP(AS331,CODES!$A$3:$D$1348,3,FALSE)*BL331,0),IFERROR(VLOOKUP(AT331,CODES!$A$3:$D$1348,3,FALSE)*BO331,0),IFERROR(VLOOKUP(AU331,CODES!$A$3:$D$1348,3,FALSE)*BR331,0),IFERROR(VLOOKUP(AV331,CODES!$A$3:$D$1348,3,FALSE)*BU331,0),IFERROR(VLOOKUP(AW331,CODES!$A$3:$D$1348,3,FALSE)*BX331,0),IFERROR(VLOOKUP(AX331,CODES!$A$3:$D$1348,3,FALSE)*CA331,0),IFERROR(VLOOKUP(AY331,CODES!$A$3:$D$1348,3,FALSE)*CD331,0))+B331</f>
        <v>0</v>
      </c>
      <c r="AP331" s="271" t="str">
        <f t="shared" si="204"/>
        <v/>
      </c>
      <c r="AQ331" s="271" t="str">
        <f t="shared" si="205"/>
        <v/>
      </c>
      <c r="AR331" s="271" t="str">
        <f t="shared" si="206"/>
        <v/>
      </c>
      <c r="AS331" s="271" t="str">
        <f t="shared" si="207"/>
        <v/>
      </c>
      <c r="AT331" s="271" t="str">
        <f t="shared" si="208"/>
        <v/>
      </c>
      <c r="AU331" s="271" t="str">
        <f t="shared" si="209"/>
        <v/>
      </c>
      <c r="AV331" s="271" t="str">
        <f t="shared" si="210"/>
        <v/>
      </c>
      <c r="AW331" s="271" t="str">
        <f t="shared" si="211"/>
        <v/>
      </c>
      <c r="AX331" s="271" t="str">
        <f t="shared" si="212"/>
        <v/>
      </c>
      <c r="AY331" s="271" t="str">
        <f t="shared" si="213"/>
        <v/>
      </c>
      <c r="AZ331" s="258">
        <f t="shared" si="169"/>
        <v>0</v>
      </c>
      <c r="BA331" s="258">
        <f t="shared" si="170"/>
        <v>1</v>
      </c>
      <c r="BB331" s="258">
        <f t="shared" si="214"/>
        <v>0</v>
      </c>
      <c r="BC331" s="258">
        <f t="shared" si="215"/>
        <v>1</v>
      </c>
      <c r="BD331" s="258">
        <f t="shared" si="173"/>
        <v>1</v>
      </c>
      <c r="BE331" s="258">
        <f t="shared" si="216"/>
        <v>0</v>
      </c>
      <c r="BF331" s="258">
        <f t="shared" si="217"/>
        <v>1</v>
      </c>
      <c r="BG331" s="258">
        <f t="shared" si="176"/>
        <v>1</v>
      </c>
      <c r="BH331" s="258">
        <f t="shared" si="218"/>
        <v>0</v>
      </c>
      <c r="BI331" s="258">
        <f t="shared" si="219"/>
        <v>1</v>
      </c>
      <c r="BJ331" s="258">
        <f t="shared" si="179"/>
        <v>1</v>
      </c>
      <c r="BK331" s="258">
        <f t="shared" si="220"/>
        <v>0</v>
      </c>
      <c r="BL331" s="258">
        <f t="shared" si="221"/>
        <v>1</v>
      </c>
      <c r="BM331" s="258">
        <f t="shared" si="182"/>
        <v>1</v>
      </c>
      <c r="BN331" s="258">
        <f t="shared" si="222"/>
        <v>0</v>
      </c>
      <c r="BO331" s="258">
        <f t="shared" si="223"/>
        <v>1</v>
      </c>
      <c r="BP331" s="258">
        <f t="shared" si="185"/>
        <v>1</v>
      </c>
      <c r="BQ331" s="258">
        <f t="shared" si="224"/>
        <v>0</v>
      </c>
      <c r="BR331" s="258">
        <f t="shared" si="225"/>
        <v>1</v>
      </c>
      <c r="BS331" s="258">
        <f t="shared" si="188"/>
        <v>1</v>
      </c>
      <c r="BT331" s="258">
        <f t="shared" si="226"/>
        <v>0</v>
      </c>
      <c r="BU331" s="258">
        <f t="shared" si="227"/>
        <v>1</v>
      </c>
      <c r="BV331" s="258">
        <f t="shared" si="191"/>
        <v>1</v>
      </c>
      <c r="BW331" s="258">
        <f t="shared" si="228"/>
        <v>0</v>
      </c>
      <c r="BX331" s="258">
        <f t="shared" si="229"/>
        <v>1</v>
      </c>
      <c r="BY331" s="258">
        <f t="shared" si="194"/>
        <v>1</v>
      </c>
      <c r="BZ331" s="258">
        <f t="shared" si="230"/>
        <v>0</v>
      </c>
      <c r="CA331" s="258">
        <f t="shared" si="231"/>
        <v>1</v>
      </c>
      <c r="CB331" s="258">
        <f t="shared" si="197"/>
        <v>1</v>
      </c>
      <c r="CC331" s="258">
        <f t="shared" si="232"/>
        <v>0</v>
      </c>
      <c r="CD331" s="258">
        <f t="shared" si="233"/>
        <v>1</v>
      </c>
    </row>
    <row r="332" spans="1:82" hidden="1">
      <c r="A332" s="258"/>
      <c r="B332" s="258"/>
      <c r="C332" s="259"/>
      <c r="D332" s="258"/>
      <c r="E332" s="258"/>
      <c r="F332" s="258"/>
      <c r="G332" s="258">
        <v>324</v>
      </c>
      <c r="H332" s="743"/>
      <c r="I332" s="744"/>
      <c r="J332" s="739"/>
      <c r="K332" s="745"/>
      <c r="L332" s="745"/>
      <c r="M332" s="272"/>
      <c r="N332" s="508">
        <f t="shared" si="29"/>
        <v>0</v>
      </c>
      <c r="O332" s="510">
        <f t="shared" si="200"/>
        <v>0</v>
      </c>
      <c r="P332" s="260">
        <f t="shared" si="201"/>
        <v>0</v>
      </c>
      <c r="Q332" s="261">
        <f t="shared" si="202"/>
        <v>0</v>
      </c>
      <c r="R332" s="261">
        <f t="shared" si="1"/>
        <v>0</v>
      </c>
      <c r="S332" s="262"/>
      <c r="T332" s="262"/>
      <c r="U332" s="263">
        <f t="shared" si="142"/>
        <v>1.288</v>
      </c>
      <c r="V332" s="264">
        <f>IF(E332="SP",1,IF(D332="",ExtraMargeMateriaal,(1-VLOOKUP(D332,TabelAankoop[],4,FALSE))))</f>
        <v>1</v>
      </c>
      <c r="W332" s="265">
        <f t="shared" si="143"/>
        <v>0.6885</v>
      </c>
      <c r="X332" s="266">
        <f t="shared" si="144"/>
        <v>1</v>
      </c>
      <c r="Y332" s="267">
        <f t="shared" si="145"/>
        <v>1.46</v>
      </c>
      <c r="Z332" s="267">
        <f t="shared" si="146"/>
        <v>1.1599999999999999</v>
      </c>
      <c r="AA332" s="268">
        <f t="shared" si="147"/>
        <v>0</v>
      </c>
      <c r="AB332" s="456">
        <f t="shared" si="148"/>
        <v>0</v>
      </c>
      <c r="AC332" s="457">
        <f t="shared" si="149"/>
        <v>0</v>
      </c>
      <c r="AD332" s="456">
        <f t="shared" si="150"/>
        <v>0</v>
      </c>
      <c r="AE332" s="458">
        <f t="shared" si="151"/>
        <v>0</v>
      </c>
      <c r="AF332" s="457">
        <f t="shared" si="203"/>
        <v>0</v>
      </c>
      <c r="AG332" s="456">
        <f t="shared" si="153"/>
        <v>0</v>
      </c>
      <c r="AH332" s="457">
        <f t="shared" si="154"/>
        <v>0</v>
      </c>
      <c r="AI332" s="268">
        <f t="shared" si="155"/>
        <v>0</v>
      </c>
      <c r="AJ332" s="269">
        <f t="shared" si="156"/>
        <v>0</v>
      </c>
      <c r="AK332" s="270">
        <f t="shared" si="157"/>
        <v>0</v>
      </c>
      <c r="AL332" s="415">
        <f t="shared" si="158"/>
        <v>0</v>
      </c>
      <c r="AM332" s="259" t="str">
        <f>IF(AP332="","",IFERROR(VLOOKUP(AP332,CODES!$A$3:$D$1348,4,FALSE),"X"))&amp;IF(AQ332="","",IFERROR(VLOOKUP(AQ332,CODES!$A$3:$D$1348,4,FALSE),"X"))&amp;IF(AR332="","",IFERROR(VLOOKUP(AR332,CODES!$A$3:$D$1348,4,FALSE),"X"))&amp;IF(AS332="","",IFERROR(VLOOKUP(AS332,CODES!$A$3:$D$1348,4,FALSE),"X"))&amp;IF(AT332="","",IFERROR(VLOOKUP(AT332,CODES!$A$3:$D$1348,4,FALSE),"X"))&amp;IF(AU332="","",IFERROR(VLOOKUP(AU332,CODES!$A$3:$D$1348,4,FALSE),"X"))&amp;IF(AV332="","",IFERROR(VLOOKUP(AV332,CODES!$A$3:$D$1348,4,FALSE),"X"))&amp;IF(AW332="","",IFERROR(VLOOKUP(AW332,CODES!$A$3:$D$1348,4,FALSE),"X"))&amp;IF(AX332="","",IFERROR(VLOOKUP(AX332,CODES!$A$3:$D$1348,4,FALSE),"X"))&amp;IF(AY332="","",IFERROR(VLOOKUP(AY332,CODES!$A$3:$D$1348,4,FALSE),"X"))</f>
        <v/>
      </c>
      <c r="AN332" s="258">
        <f>SUM(IFERROR(VLOOKUP(AP332,CODES!$A$3:$D$1348,4,FALSE)*BC332,0),IFERROR(VLOOKUP(AQ332,CODES!$A$3:$D$1348,4,FALSE)*BF332,0),IFERROR(VLOOKUP(AR332,CODES!$A$3:$D$1348,4,FALSE)*BI332,0),IFERROR(VLOOKUP(AS332,CODES!$A$3:$D$1348,4,FALSE)*BL332,0),IFERROR(VLOOKUP(AT332,CODES!$A$3:$D$1348,4,FALSE)*BO332,0),IFERROR(VLOOKUP(AU332,CODES!$A$3:$D$1348,4,FALSE)*BR332,0),IFERROR(VLOOKUP(AV332,CODES!$A$3:$D$1348,4,FALSE)*BU332,0),IFERROR(VLOOKUP(AW332,CODES!$A$3:$D$1348,4,FALSE)*BX332,0),IFERROR(VLOOKUP(AX332,CODES!$A$3:$D$1348,4,FALSE)*CA332,0),IFERROR(VLOOKUP(AY332,CODES!$A$3:$D$1348,4,FALSE)*CD332,0))</f>
        <v>0</v>
      </c>
      <c r="AO332" s="258">
        <f>SUM(IFERROR(VLOOKUP(AP332,CODES!$A$3:$D$1348,3,FALSE)*BC332,0),IFERROR(VLOOKUP(AQ332,CODES!$A$3:$D$1348,3,FALSE)*BF332,0),IFERROR(VLOOKUP(AR332,CODES!$A$3:$D$1348,3,FALSE)*BI332,0),IFERROR(VLOOKUP(AS332,CODES!$A$3:$D$1348,3,FALSE)*BL332,0),IFERROR(VLOOKUP(AT332,CODES!$A$3:$D$1348,3,FALSE)*BO332,0),IFERROR(VLOOKUP(AU332,CODES!$A$3:$D$1348,3,FALSE)*BR332,0),IFERROR(VLOOKUP(AV332,CODES!$A$3:$D$1348,3,FALSE)*BU332,0),IFERROR(VLOOKUP(AW332,CODES!$A$3:$D$1348,3,FALSE)*BX332,0),IFERROR(VLOOKUP(AX332,CODES!$A$3:$D$1348,3,FALSE)*CA332,0),IFERROR(VLOOKUP(AY332,CODES!$A$3:$D$1348,3,FALSE)*CD332,0))+B332</f>
        <v>0</v>
      </c>
      <c r="AP332" s="271" t="str">
        <f t="shared" si="204"/>
        <v/>
      </c>
      <c r="AQ332" s="271" t="str">
        <f t="shared" si="205"/>
        <v/>
      </c>
      <c r="AR332" s="271" t="str">
        <f t="shared" si="206"/>
        <v/>
      </c>
      <c r="AS332" s="271" t="str">
        <f t="shared" si="207"/>
        <v/>
      </c>
      <c r="AT332" s="271" t="str">
        <f t="shared" si="208"/>
        <v/>
      </c>
      <c r="AU332" s="271" t="str">
        <f t="shared" si="209"/>
        <v/>
      </c>
      <c r="AV332" s="271" t="str">
        <f t="shared" si="210"/>
        <v/>
      </c>
      <c r="AW332" s="271" t="str">
        <f t="shared" si="211"/>
        <v/>
      </c>
      <c r="AX332" s="271" t="str">
        <f t="shared" si="212"/>
        <v/>
      </c>
      <c r="AY332" s="271" t="str">
        <f t="shared" si="213"/>
        <v/>
      </c>
      <c r="AZ332" s="258">
        <f t="shared" si="169"/>
        <v>0</v>
      </c>
      <c r="BA332" s="258">
        <f t="shared" si="170"/>
        <v>1</v>
      </c>
      <c r="BB332" s="258">
        <f t="shared" si="214"/>
        <v>0</v>
      </c>
      <c r="BC332" s="258">
        <f t="shared" si="215"/>
        <v>1</v>
      </c>
      <c r="BD332" s="258">
        <f t="shared" si="173"/>
        <v>1</v>
      </c>
      <c r="BE332" s="258">
        <f t="shared" si="216"/>
        <v>0</v>
      </c>
      <c r="BF332" s="258">
        <f t="shared" si="217"/>
        <v>1</v>
      </c>
      <c r="BG332" s="258">
        <f t="shared" si="176"/>
        <v>1</v>
      </c>
      <c r="BH332" s="258">
        <f t="shared" si="218"/>
        <v>0</v>
      </c>
      <c r="BI332" s="258">
        <f t="shared" si="219"/>
        <v>1</v>
      </c>
      <c r="BJ332" s="258">
        <f t="shared" si="179"/>
        <v>1</v>
      </c>
      <c r="BK332" s="258">
        <f t="shared" si="220"/>
        <v>0</v>
      </c>
      <c r="BL332" s="258">
        <f t="shared" si="221"/>
        <v>1</v>
      </c>
      <c r="BM332" s="258">
        <f t="shared" si="182"/>
        <v>1</v>
      </c>
      <c r="BN332" s="258">
        <f t="shared" si="222"/>
        <v>0</v>
      </c>
      <c r="BO332" s="258">
        <f t="shared" si="223"/>
        <v>1</v>
      </c>
      <c r="BP332" s="258">
        <f t="shared" si="185"/>
        <v>1</v>
      </c>
      <c r="BQ332" s="258">
        <f t="shared" si="224"/>
        <v>0</v>
      </c>
      <c r="BR332" s="258">
        <f t="shared" si="225"/>
        <v>1</v>
      </c>
      <c r="BS332" s="258">
        <f t="shared" si="188"/>
        <v>1</v>
      </c>
      <c r="BT332" s="258">
        <f t="shared" si="226"/>
        <v>0</v>
      </c>
      <c r="BU332" s="258">
        <f t="shared" si="227"/>
        <v>1</v>
      </c>
      <c r="BV332" s="258">
        <f t="shared" si="191"/>
        <v>1</v>
      </c>
      <c r="BW332" s="258">
        <f t="shared" si="228"/>
        <v>0</v>
      </c>
      <c r="BX332" s="258">
        <f t="shared" si="229"/>
        <v>1</v>
      </c>
      <c r="BY332" s="258">
        <f t="shared" si="194"/>
        <v>1</v>
      </c>
      <c r="BZ332" s="258">
        <f t="shared" si="230"/>
        <v>0</v>
      </c>
      <c r="CA332" s="258">
        <f t="shared" si="231"/>
        <v>1</v>
      </c>
      <c r="CB332" s="258">
        <f t="shared" si="197"/>
        <v>1</v>
      </c>
      <c r="CC332" s="258">
        <f t="shared" si="232"/>
        <v>0</v>
      </c>
      <c r="CD332" s="258">
        <f t="shared" si="233"/>
        <v>1</v>
      </c>
    </row>
    <row r="333" spans="1:82" hidden="1">
      <c r="A333" s="258"/>
      <c r="B333" s="258"/>
      <c r="C333" s="259"/>
      <c r="D333" s="258"/>
      <c r="E333" s="258"/>
      <c r="F333" s="258"/>
      <c r="G333" s="258">
        <v>325</v>
      </c>
      <c r="H333" s="743"/>
      <c r="I333" s="744"/>
      <c r="J333" s="739"/>
      <c r="K333" s="745"/>
      <c r="L333" s="745"/>
      <c r="M333" s="272"/>
      <c r="N333" s="508">
        <f t="shared" si="29"/>
        <v>0</v>
      </c>
      <c r="O333" s="510">
        <f t="shared" si="200"/>
        <v>0</v>
      </c>
      <c r="P333" s="260">
        <f t="shared" si="201"/>
        <v>0</v>
      </c>
      <c r="Q333" s="261">
        <f t="shared" si="202"/>
        <v>0</v>
      </c>
      <c r="R333" s="261">
        <f t="shared" si="1"/>
        <v>0</v>
      </c>
      <c r="S333" s="262"/>
      <c r="T333" s="262"/>
      <c r="U333" s="263">
        <f t="shared" si="142"/>
        <v>1.288</v>
      </c>
      <c r="V333" s="264">
        <f>IF(E333="SP",1,IF(D333="",ExtraMargeMateriaal,(1-VLOOKUP(D333,TabelAankoop[],4,FALSE))))</f>
        <v>1</v>
      </c>
      <c r="W333" s="265">
        <f t="shared" si="143"/>
        <v>0.6885</v>
      </c>
      <c r="X333" s="266">
        <f t="shared" si="144"/>
        <v>1</v>
      </c>
      <c r="Y333" s="267">
        <f t="shared" si="145"/>
        <v>1.46</v>
      </c>
      <c r="Z333" s="267">
        <f t="shared" si="146"/>
        <v>1.1599999999999999</v>
      </c>
      <c r="AA333" s="268">
        <f t="shared" si="147"/>
        <v>0</v>
      </c>
      <c r="AB333" s="456">
        <f t="shared" si="148"/>
        <v>0</v>
      </c>
      <c r="AC333" s="457">
        <f t="shared" si="149"/>
        <v>0</v>
      </c>
      <c r="AD333" s="456">
        <f t="shared" si="150"/>
        <v>0</v>
      </c>
      <c r="AE333" s="458">
        <f t="shared" si="151"/>
        <v>0</v>
      </c>
      <c r="AF333" s="457">
        <f t="shared" si="203"/>
        <v>0</v>
      </c>
      <c r="AG333" s="456">
        <f t="shared" si="153"/>
        <v>0</v>
      </c>
      <c r="AH333" s="457">
        <f t="shared" si="154"/>
        <v>0</v>
      </c>
      <c r="AI333" s="268">
        <f t="shared" si="155"/>
        <v>0</v>
      </c>
      <c r="AJ333" s="269">
        <f t="shared" si="156"/>
        <v>0</v>
      </c>
      <c r="AK333" s="270">
        <f t="shared" si="157"/>
        <v>0</v>
      </c>
      <c r="AL333" s="415">
        <f t="shared" si="158"/>
        <v>0</v>
      </c>
      <c r="AM333" s="259" t="str">
        <f>IF(AP333="","",IFERROR(VLOOKUP(AP333,CODES!$A$3:$D$1348,4,FALSE),"X"))&amp;IF(AQ333="","",IFERROR(VLOOKUP(AQ333,CODES!$A$3:$D$1348,4,FALSE),"X"))&amp;IF(AR333="","",IFERROR(VLOOKUP(AR333,CODES!$A$3:$D$1348,4,FALSE),"X"))&amp;IF(AS333="","",IFERROR(VLOOKUP(AS333,CODES!$A$3:$D$1348,4,FALSE),"X"))&amp;IF(AT333="","",IFERROR(VLOOKUP(AT333,CODES!$A$3:$D$1348,4,FALSE),"X"))&amp;IF(AU333="","",IFERROR(VLOOKUP(AU333,CODES!$A$3:$D$1348,4,FALSE),"X"))&amp;IF(AV333="","",IFERROR(VLOOKUP(AV333,CODES!$A$3:$D$1348,4,FALSE),"X"))&amp;IF(AW333="","",IFERROR(VLOOKUP(AW333,CODES!$A$3:$D$1348,4,FALSE),"X"))&amp;IF(AX333="","",IFERROR(VLOOKUP(AX333,CODES!$A$3:$D$1348,4,FALSE),"X"))&amp;IF(AY333="","",IFERROR(VLOOKUP(AY333,CODES!$A$3:$D$1348,4,FALSE),"X"))</f>
        <v/>
      </c>
      <c r="AN333" s="258">
        <f>SUM(IFERROR(VLOOKUP(AP333,CODES!$A$3:$D$1348,4,FALSE)*BC333,0),IFERROR(VLOOKUP(AQ333,CODES!$A$3:$D$1348,4,FALSE)*BF333,0),IFERROR(VLOOKUP(AR333,CODES!$A$3:$D$1348,4,FALSE)*BI333,0),IFERROR(VLOOKUP(AS333,CODES!$A$3:$D$1348,4,FALSE)*BL333,0),IFERROR(VLOOKUP(AT333,CODES!$A$3:$D$1348,4,FALSE)*BO333,0),IFERROR(VLOOKUP(AU333,CODES!$A$3:$D$1348,4,FALSE)*BR333,0),IFERROR(VLOOKUP(AV333,CODES!$A$3:$D$1348,4,FALSE)*BU333,0),IFERROR(VLOOKUP(AW333,CODES!$A$3:$D$1348,4,FALSE)*BX333,0),IFERROR(VLOOKUP(AX333,CODES!$A$3:$D$1348,4,FALSE)*CA333,0),IFERROR(VLOOKUP(AY333,CODES!$A$3:$D$1348,4,FALSE)*CD333,0))</f>
        <v>0</v>
      </c>
      <c r="AO333" s="258">
        <f>SUM(IFERROR(VLOOKUP(AP333,CODES!$A$3:$D$1348,3,FALSE)*BC333,0),IFERROR(VLOOKUP(AQ333,CODES!$A$3:$D$1348,3,FALSE)*BF333,0),IFERROR(VLOOKUP(AR333,CODES!$A$3:$D$1348,3,FALSE)*BI333,0),IFERROR(VLOOKUP(AS333,CODES!$A$3:$D$1348,3,FALSE)*BL333,0),IFERROR(VLOOKUP(AT333,CODES!$A$3:$D$1348,3,FALSE)*BO333,0),IFERROR(VLOOKUP(AU333,CODES!$A$3:$D$1348,3,FALSE)*BR333,0),IFERROR(VLOOKUP(AV333,CODES!$A$3:$D$1348,3,FALSE)*BU333,0),IFERROR(VLOOKUP(AW333,CODES!$A$3:$D$1348,3,FALSE)*BX333,0),IFERROR(VLOOKUP(AX333,CODES!$A$3:$D$1348,3,FALSE)*CA333,0),IFERROR(VLOOKUP(AY333,CODES!$A$3:$D$1348,3,FALSE)*CD333,0))+B333</f>
        <v>0</v>
      </c>
      <c r="AP333" s="271" t="str">
        <f t="shared" si="204"/>
        <v/>
      </c>
      <c r="AQ333" s="271" t="str">
        <f t="shared" si="205"/>
        <v/>
      </c>
      <c r="AR333" s="271" t="str">
        <f t="shared" si="206"/>
        <v/>
      </c>
      <c r="AS333" s="271" t="str">
        <f t="shared" si="207"/>
        <v/>
      </c>
      <c r="AT333" s="271" t="str">
        <f t="shared" si="208"/>
        <v/>
      </c>
      <c r="AU333" s="271" t="str">
        <f t="shared" si="209"/>
        <v/>
      </c>
      <c r="AV333" s="271" t="str">
        <f t="shared" si="210"/>
        <v/>
      </c>
      <c r="AW333" s="271" t="str">
        <f t="shared" si="211"/>
        <v/>
      </c>
      <c r="AX333" s="271" t="str">
        <f t="shared" si="212"/>
        <v/>
      </c>
      <c r="AY333" s="271" t="str">
        <f t="shared" si="213"/>
        <v/>
      </c>
      <c r="AZ333" s="258">
        <f t="shared" si="169"/>
        <v>0</v>
      </c>
      <c r="BA333" s="258">
        <f t="shared" si="170"/>
        <v>1</v>
      </c>
      <c r="BB333" s="258">
        <f t="shared" si="214"/>
        <v>0</v>
      </c>
      <c r="BC333" s="258">
        <f t="shared" si="215"/>
        <v>1</v>
      </c>
      <c r="BD333" s="258">
        <f t="shared" si="173"/>
        <v>1</v>
      </c>
      <c r="BE333" s="258">
        <f t="shared" si="216"/>
        <v>0</v>
      </c>
      <c r="BF333" s="258">
        <f t="shared" si="217"/>
        <v>1</v>
      </c>
      <c r="BG333" s="258">
        <f t="shared" si="176"/>
        <v>1</v>
      </c>
      <c r="BH333" s="258">
        <f t="shared" si="218"/>
        <v>0</v>
      </c>
      <c r="BI333" s="258">
        <f t="shared" si="219"/>
        <v>1</v>
      </c>
      <c r="BJ333" s="258">
        <f t="shared" si="179"/>
        <v>1</v>
      </c>
      <c r="BK333" s="258">
        <f t="shared" si="220"/>
        <v>0</v>
      </c>
      <c r="BL333" s="258">
        <f t="shared" si="221"/>
        <v>1</v>
      </c>
      <c r="BM333" s="258">
        <f t="shared" si="182"/>
        <v>1</v>
      </c>
      <c r="BN333" s="258">
        <f t="shared" si="222"/>
        <v>0</v>
      </c>
      <c r="BO333" s="258">
        <f t="shared" si="223"/>
        <v>1</v>
      </c>
      <c r="BP333" s="258">
        <f t="shared" si="185"/>
        <v>1</v>
      </c>
      <c r="BQ333" s="258">
        <f t="shared" si="224"/>
        <v>0</v>
      </c>
      <c r="BR333" s="258">
        <f t="shared" si="225"/>
        <v>1</v>
      </c>
      <c r="BS333" s="258">
        <f t="shared" si="188"/>
        <v>1</v>
      </c>
      <c r="BT333" s="258">
        <f t="shared" si="226"/>
        <v>0</v>
      </c>
      <c r="BU333" s="258">
        <f t="shared" si="227"/>
        <v>1</v>
      </c>
      <c r="BV333" s="258">
        <f t="shared" si="191"/>
        <v>1</v>
      </c>
      <c r="BW333" s="258">
        <f t="shared" si="228"/>
        <v>0</v>
      </c>
      <c r="BX333" s="258">
        <f t="shared" si="229"/>
        <v>1</v>
      </c>
      <c r="BY333" s="258">
        <f t="shared" si="194"/>
        <v>1</v>
      </c>
      <c r="BZ333" s="258">
        <f t="shared" si="230"/>
        <v>0</v>
      </c>
      <c r="CA333" s="258">
        <f t="shared" si="231"/>
        <v>1</v>
      </c>
      <c r="CB333" s="258">
        <f t="shared" si="197"/>
        <v>1</v>
      </c>
      <c r="CC333" s="258">
        <f t="shared" si="232"/>
        <v>0</v>
      </c>
      <c r="CD333" s="258">
        <f t="shared" si="233"/>
        <v>1</v>
      </c>
    </row>
    <row r="334" spans="1:82" hidden="1">
      <c r="A334" s="258"/>
      <c r="B334" s="258"/>
      <c r="C334" s="259"/>
      <c r="D334" s="258"/>
      <c r="E334" s="258"/>
      <c r="F334" s="258"/>
      <c r="G334" s="258">
        <v>326</v>
      </c>
      <c r="H334" s="743"/>
      <c r="I334" s="744"/>
      <c r="J334" s="739"/>
      <c r="K334" s="745"/>
      <c r="L334" s="745"/>
      <c r="M334" s="272"/>
      <c r="N334" s="508">
        <f t="shared" si="29"/>
        <v>0</v>
      </c>
      <c r="O334" s="510">
        <f t="shared" si="200"/>
        <v>0</v>
      </c>
      <c r="P334" s="260">
        <f t="shared" si="201"/>
        <v>0</v>
      </c>
      <c r="Q334" s="261">
        <f t="shared" si="202"/>
        <v>0</v>
      </c>
      <c r="R334" s="261">
        <f t="shared" si="1"/>
        <v>0</v>
      </c>
      <c r="S334" s="262"/>
      <c r="T334" s="262"/>
      <c r="U334" s="263">
        <f t="shared" si="142"/>
        <v>1.288</v>
      </c>
      <c r="V334" s="264">
        <f>IF(E334="SP",1,IF(D334="",ExtraMargeMateriaal,(1-VLOOKUP(D334,TabelAankoop[],4,FALSE))))</f>
        <v>1</v>
      </c>
      <c r="W334" s="265">
        <f t="shared" si="143"/>
        <v>0.6885</v>
      </c>
      <c r="X334" s="266">
        <f t="shared" si="144"/>
        <v>1</v>
      </c>
      <c r="Y334" s="267">
        <f t="shared" si="145"/>
        <v>1.46</v>
      </c>
      <c r="Z334" s="267">
        <f t="shared" si="146"/>
        <v>1.1599999999999999</v>
      </c>
      <c r="AA334" s="268">
        <f t="shared" si="147"/>
        <v>0</v>
      </c>
      <c r="AB334" s="456">
        <f t="shared" si="148"/>
        <v>0</v>
      </c>
      <c r="AC334" s="457">
        <f t="shared" si="149"/>
        <v>0</v>
      </c>
      <c r="AD334" s="456">
        <f t="shared" si="150"/>
        <v>0</v>
      </c>
      <c r="AE334" s="458">
        <f t="shared" si="151"/>
        <v>0</v>
      </c>
      <c r="AF334" s="457">
        <f t="shared" si="203"/>
        <v>0</v>
      </c>
      <c r="AG334" s="456">
        <f t="shared" si="153"/>
        <v>0</v>
      </c>
      <c r="AH334" s="457">
        <f t="shared" si="154"/>
        <v>0</v>
      </c>
      <c r="AI334" s="268">
        <f t="shared" si="155"/>
        <v>0</v>
      </c>
      <c r="AJ334" s="269">
        <f t="shared" si="156"/>
        <v>0</v>
      </c>
      <c r="AK334" s="270">
        <f t="shared" si="157"/>
        <v>0</v>
      </c>
      <c r="AL334" s="415">
        <f t="shared" si="158"/>
        <v>0</v>
      </c>
      <c r="AM334" s="259" t="str">
        <f>IF(AP334="","",IFERROR(VLOOKUP(AP334,CODES!$A$3:$D$1348,4,FALSE),"X"))&amp;IF(AQ334="","",IFERROR(VLOOKUP(AQ334,CODES!$A$3:$D$1348,4,FALSE),"X"))&amp;IF(AR334="","",IFERROR(VLOOKUP(AR334,CODES!$A$3:$D$1348,4,FALSE),"X"))&amp;IF(AS334="","",IFERROR(VLOOKUP(AS334,CODES!$A$3:$D$1348,4,FALSE),"X"))&amp;IF(AT334="","",IFERROR(VLOOKUP(AT334,CODES!$A$3:$D$1348,4,FALSE),"X"))&amp;IF(AU334="","",IFERROR(VLOOKUP(AU334,CODES!$A$3:$D$1348,4,FALSE),"X"))&amp;IF(AV334="","",IFERROR(VLOOKUP(AV334,CODES!$A$3:$D$1348,4,FALSE),"X"))&amp;IF(AW334="","",IFERROR(VLOOKUP(AW334,CODES!$A$3:$D$1348,4,FALSE),"X"))&amp;IF(AX334="","",IFERROR(VLOOKUP(AX334,CODES!$A$3:$D$1348,4,FALSE),"X"))&amp;IF(AY334="","",IFERROR(VLOOKUP(AY334,CODES!$A$3:$D$1348,4,FALSE),"X"))</f>
        <v/>
      </c>
      <c r="AN334" s="258">
        <f>SUM(IFERROR(VLOOKUP(AP334,CODES!$A$3:$D$1348,4,FALSE)*BC334,0),IFERROR(VLOOKUP(AQ334,CODES!$A$3:$D$1348,4,FALSE)*BF334,0),IFERROR(VLOOKUP(AR334,CODES!$A$3:$D$1348,4,FALSE)*BI334,0),IFERROR(VLOOKUP(AS334,CODES!$A$3:$D$1348,4,FALSE)*BL334,0),IFERROR(VLOOKUP(AT334,CODES!$A$3:$D$1348,4,FALSE)*BO334,0),IFERROR(VLOOKUP(AU334,CODES!$A$3:$D$1348,4,FALSE)*BR334,0),IFERROR(VLOOKUP(AV334,CODES!$A$3:$D$1348,4,FALSE)*BU334,0),IFERROR(VLOOKUP(AW334,CODES!$A$3:$D$1348,4,FALSE)*BX334,0),IFERROR(VLOOKUP(AX334,CODES!$A$3:$D$1348,4,FALSE)*CA334,0),IFERROR(VLOOKUP(AY334,CODES!$A$3:$D$1348,4,FALSE)*CD334,0))</f>
        <v>0</v>
      </c>
      <c r="AO334" s="258">
        <f>SUM(IFERROR(VLOOKUP(AP334,CODES!$A$3:$D$1348,3,FALSE)*BC334,0),IFERROR(VLOOKUP(AQ334,CODES!$A$3:$D$1348,3,FALSE)*BF334,0),IFERROR(VLOOKUP(AR334,CODES!$A$3:$D$1348,3,FALSE)*BI334,0),IFERROR(VLOOKUP(AS334,CODES!$A$3:$D$1348,3,FALSE)*BL334,0),IFERROR(VLOOKUP(AT334,CODES!$A$3:$D$1348,3,FALSE)*BO334,0),IFERROR(VLOOKUP(AU334,CODES!$A$3:$D$1348,3,FALSE)*BR334,0),IFERROR(VLOOKUP(AV334,CODES!$A$3:$D$1348,3,FALSE)*BU334,0),IFERROR(VLOOKUP(AW334,CODES!$A$3:$D$1348,3,FALSE)*BX334,0),IFERROR(VLOOKUP(AX334,CODES!$A$3:$D$1348,3,FALSE)*CA334,0),IFERROR(VLOOKUP(AY334,CODES!$A$3:$D$1348,3,FALSE)*CD334,0))+B334</f>
        <v>0</v>
      </c>
      <c r="AP334" s="271" t="str">
        <f t="shared" si="204"/>
        <v/>
      </c>
      <c r="AQ334" s="271" t="str">
        <f t="shared" si="205"/>
        <v/>
      </c>
      <c r="AR334" s="271" t="str">
        <f t="shared" si="206"/>
        <v/>
      </c>
      <c r="AS334" s="271" t="str">
        <f t="shared" si="207"/>
        <v/>
      </c>
      <c r="AT334" s="271" t="str">
        <f t="shared" si="208"/>
        <v/>
      </c>
      <c r="AU334" s="271" t="str">
        <f t="shared" si="209"/>
        <v/>
      </c>
      <c r="AV334" s="271" t="str">
        <f t="shared" si="210"/>
        <v/>
      </c>
      <c r="AW334" s="271" t="str">
        <f t="shared" si="211"/>
        <v/>
      </c>
      <c r="AX334" s="271" t="str">
        <f t="shared" si="212"/>
        <v/>
      </c>
      <c r="AY334" s="271" t="str">
        <f t="shared" si="213"/>
        <v/>
      </c>
      <c r="AZ334" s="258">
        <f t="shared" si="169"/>
        <v>0</v>
      </c>
      <c r="BA334" s="258">
        <f t="shared" si="170"/>
        <v>1</v>
      </c>
      <c r="BB334" s="258">
        <f t="shared" si="214"/>
        <v>0</v>
      </c>
      <c r="BC334" s="258">
        <f t="shared" si="215"/>
        <v>1</v>
      </c>
      <c r="BD334" s="258">
        <f t="shared" si="173"/>
        <v>1</v>
      </c>
      <c r="BE334" s="258">
        <f t="shared" si="216"/>
        <v>0</v>
      </c>
      <c r="BF334" s="258">
        <f t="shared" si="217"/>
        <v>1</v>
      </c>
      <c r="BG334" s="258">
        <f t="shared" si="176"/>
        <v>1</v>
      </c>
      <c r="BH334" s="258">
        <f t="shared" si="218"/>
        <v>0</v>
      </c>
      <c r="BI334" s="258">
        <f t="shared" si="219"/>
        <v>1</v>
      </c>
      <c r="BJ334" s="258">
        <f t="shared" si="179"/>
        <v>1</v>
      </c>
      <c r="BK334" s="258">
        <f t="shared" si="220"/>
        <v>0</v>
      </c>
      <c r="BL334" s="258">
        <f t="shared" si="221"/>
        <v>1</v>
      </c>
      <c r="BM334" s="258">
        <f t="shared" si="182"/>
        <v>1</v>
      </c>
      <c r="BN334" s="258">
        <f t="shared" si="222"/>
        <v>0</v>
      </c>
      <c r="BO334" s="258">
        <f t="shared" si="223"/>
        <v>1</v>
      </c>
      <c r="BP334" s="258">
        <f t="shared" si="185"/>
        <v>1</v>
      </c>
      <c r="BQ334" s="258">
        <f t="shared" si="224"/>
        <v>0</v>
      </c>
      <c r="BR334" s="258">
        <f t="shared" si="225"/>
        <v>1</v>
      </c>
      <c r="BS334" s="258">
        <f t="shared" si="188"/>
        <v>1</v>
      </c>
      <c r="BT334" s="258">
        <f t="shared" si="226"/>
        <v>0</v>
      </c>
      <c r="BU334" s="258">
        <f t="shared" si="227"/>
        <v>1</v>
      </c>
      <c r="BV334" s="258">
        <f t="shared" si="191"/>
        <v>1</v>
      </c>
      <c r="BW334" s="258">
        <f t="shared" si="228"/>
        <v>0</v>
      </c>
      <c r="BX334" s="258">
        <f t="shared" si="229"/>
        <v>1</v>
      </c>
      <c r="BY334" s="258">
        <f t="shared" si="194"/>
        <v>1</v>
      </c>
      <c r="BZ334" s="258">
        <f t="shared" si="230"/>
        <v>0</v>
      </c>
      <c r="CA334" s="258">
        <f t="shared" si="231"/>
        <v>1</v>
      </c>
      <c r="CB334" s="258">
        <f t="shared" si="197"/>
        <v>1</v>
      </c>
      <c r="CC334" s="258">
        <f t="shared" si="232"/>
        <v>0</v>
      </c>
      <c r="CD334" s="258">
        <f t="shared" si="233"/>
        <v>1</v>
      </c>
    </row>
    <row r="335" spans="1:82" hidden="1">
      <c r="A335" s="258"/>
      <c r="B335" s="258"/>
      <c r="C335" s="259"/>
      <c r="D335" s="258"/>
      <c r="E335" s="258"/>
      <c r="F335" s="258"/>
      <c r="G335" s="258">
        <v>327</v>
      </c>
      <c r="H335" s="743"/>
      <c r="I335" s="744"/>
      <c r="J335" s="739"/>
      <c r="K335" s="745"/>
      <c r="L335" s="745"/>
      <c r="M335" s="272"/>
      <c r="N335" s="508">
        <f t="shared" si="29"/>
        <v>0</v>
      </c>
      <c r="O335" s="510">
        <f t="shared" si="200"/>
        <v>0</v>
      </c>
      <c r="P335" s="260">
        <f t="shared" si="201"/>
        <v>0</v>
      </c>
      <c r="Q335" s="261">
        <f t="shared" si="202"/>
        <v>0</v>
      </c>
      <c r="R335" s="261">
        <f t="shared" si="1"/>
        <v>0</v>
      </c>
      <c r="S335" s="262"/>
      <c r="T335" s="262"/>
      <c r="U335" s="263">
        <f t="shared" si="142"/>
        <v>1.288</v>
      </c>
      <c r="V335" s="264">
        <f>IF(E335="SP",1,IF(D335="",ExtraMargeMateriaal,(1-VLOOKUP(D335,TabelAankoop[],4,FALSE))))</f>
        <v>1</v>
      </c>
      <c r="W335" s="265">
        <f t="shared" si="143"/>
        <v>0.6885</v>
      </c>
      <c r="X335" s="266">
        <f t="shared" si="144"/>
        <v>1</v>
      </c>
      <c r="Y335" s="267">
        <f t="shared" si="145"/>
        <v>1.46</v>
      </c>
      <c r="Z335" s="267">
        <f t="shared" si="146"/>
        <v>1.1599999999999999</v>
      </c>
      <c r="AA335" s="268">
        <f t="shared" si="147"/>
        <v>0</v>
      </c>
      <c r="AB335" s="456">
        <f t="shared" si="148"/>
        <v>0</v>
      </c>
      <c r="AC335" s="457">
        <f t="shared" si="149"/>
        <v>0</v>
      </c>
      <c r="AD335" s="456">
        <f t="shared" si="150"/>
        <v>0</v>
      </c>
      <c r="AE335" s="458">
        <f t="shared" si="151"/>
        <v>0</v>
      </c>
      <c r="AF335" s="457">
        <f t="shared" si="203"/>
        <v>0</v>
      </c>
      <c r="AG335" s="456">
        <f t="shared" si="153"/>
        <v>0</v>
      </c>
      <c r="AH335" s="457">
        <f t="shared" si="154"/>
        <v>0</v>
      </c>
      <c r="AI335" s="268">
        <f t="shared" si="155"/>
        <v>0</v>
      </c>
      <c r="AJ335" s="269">
        <f t="shared" si="156"/>
        <v>0</v>
      </c>
      <c r="AK335" s="270">
        <f t="shared" si="157"/>
        <v>0</v>
      </c>
      <c r="AL335" s="415">
        <f t="shared" si="158"/>
        <v>0</v>
      </c>
      <c r="AM335" s="259" t="str">
        <f>IF(AP335="","",IFERROR(VLOOKUP(AP335,CODES!$A$3:$D$1348,4,FALSE),"X"))&amp;IF(AQ335="","",IFERROR(VLOOKUP(AQ335,CODES!$A$3:$D$1348,4,FALSE),"X"))&amp;IF(AR335="","",IFERROR(VLOOKUP(AR335,CODES!$A$3:$D$1348,4,FALSE),"X"))&amp;IF(AS335="","",IFERROR(VLOOKUP(AS335,CODES!$A$3:$D$1348,4,FALSE),"X"))&amp;IF(AT335="","",IFERROR(VLOOKUP(AT335,CODES!$A$3:$D$1348,4,FALSE),"X"))&amp;IF(AU335="","",IFERROR(VLOOKUP(AU335,CODES!$A$3:$D$1348,4,FALSE),"X"))&amp;IF(AV335="","",IFERROR(VLOOKUP(AV335,CODES!$A$3:$D$1348,4,FALSE),"X"))&amp;IF(AW335="","",IFERROR(VLOOKUP(AW335,CODES!$A$3:$D$1348,4,FALSE),"X"))&amp;IF(AX335="","",IFERROR(VLOOKUP(AX335,CODES!$A$3:$D$1348,4,FALSE),"X"))&amp;IF(AY335="","",IFERROR(VLOOKUP(AY335,CODES!$A$3:$D$1348,4,FALSE),"X"))</f>
        <v/>
      </c>
      <c r="AN335" s="258">
        <f>SUM(IFERROR(VLOOKUP(AP335,CODES!$A$3:$D$1348,4,FALSE)*BC335,0),IFERROR(VLOOKUP(AQ335,CODES!$A$3:$D$1348,4,FALSE)*BF335,0),IFERROR(VLOOKUP(AR335,CODES!$A$3:$D$1348,4,FALSE)*BI335,0),IFERROR(VLOOKUP(AS335,CODES!$A$3:$D$1348,4,FALSE)*BL335,0),IFERROR(VLOOKUP(AT335,CODES!$A$3:$D$1348,4,FALSE)*BO335,0),IFERROR(VLOOKUP(AU335,CODES!$A$3:$D$1348,4,FALSE)*BR335,0),IFERROR(VLOOKUP(AV335,CODES!$A$3:$D$1348,4,FALSE)*BU335,0),IFERROR(VLOOKUP(AW335,CODES!$A$3:$D$1348,4,FALSE)*BX335,0),IFERROR(VLOOKUP(AX335,CODES!$A$3:$D$1348,4,FALSE)*CA335,0),IFERROR(VLOOKUP(AY335,CODES!$A$3:$D$1348,4,FALSE)*CD335,0))</f>
        <v>0</v>
      </c>
      <c r="AO335" s="258">
        <f>SUM(IFERROR(VLOOKUP(AP335,CODES!$A$3:$D$1348,3,FALSE)*BC335,0),IFERROR(VLOOKUP(AQ335,CODES!$A$3:$D$1348,3,FALSE)*BF335,0),IFERROR(VLOOKUP(AR335,CODES!$A$3:$D$1348,3,FALSE)*BI335,0),IFERROR(VLOOKUP(AS335,CODES!$A$3:$D$1348,3,FALSE)*BL335,0),IFERROR(VLOOKUP(AT335,CODES!$A$3:$D$1348,3,FALSE)*BO335,0),IFERROR(VLOOKUP(AU335,CODES!$A$3:$D$1348,3,FALSE)*BR335,0),IFERROR(VLOOKUP(AV335,CODES!$A$3:$D$1348,3,FALSE)*BU335,0),IFERROR(VLOOKUP(AW335,CODES!$A$3:$D$1348,3,FALSE)*BX335,0),IFERROR(VLOOKUP(AX335,CODES!$A$3:$D$1348,3,FALSE)*CA335,0),IFERROR(VLOOKUP(AY335,CODES!$A$3:$D$1348,3,FALSE)*CD335,0))+B335</f>
        <v>0</v>
      </c>
      <c r="AP335" s="271" t="str">
        <f t="shared" si="204"/>
        <v/>
      </c>
      <c r="AQ335" s="271" t="str">
        <f t="shared" si="205"/>
        <v/>
      </c>
      <c r="AR335" s="271" t="str">
        <f t="shared" si="206"/>
        <v/>
      </c>
      <c r="AS335" s="271" t="str">
        <f t="shared" si="207"/>
        <v/>
      </c>
      <c r="AT335" s="271" t="str">
        <f t="shared" si="208"/>
        <v/>
      </c>
      <c r="AU335" s="271" t="str">
        <f t="shared" si="209"/>
        <v/>
      </c>
      <c r="AV335" s="271" t="str">
        <f t="shared" si="210"/>
        <v/>
      </c>
      <c r="AW335" s="271" t="str">
        <f t="shared" si="211"/>
        <v/>
      </c>
      <c r="AX335" s="271" t="str">
        <f t="shared" si="212"/>
        <v/>
      </c>
      <c r="AY335" s="271" t="str">
        <f t="shared" si="213"/>
        <v/>
      </c>
      <c r="AZ335" s="258">
        <f t="shared" si="169"/>
        <v>0</v>
      </c>
      <c r="BA335" s="258">
        <f t="shared" si="170"/>
        <v>1</v>
      </c>
      <c r="BB335" s="258">
        <f t="shared" si="214"/>
        <v>0</v>
      </c>
      <c r="BC335" s="258">
        <f t="shared" si="215"/>
        <v>1</v>
      </c>
      <c r="BD335" s="258">
        <f t="shared" si="173"/>
        <v>1</v>
      </c>
      <c r="BE335" s="258">
        <f t="shared" si="216"/>
        <v>0</v>
      </c>
      <c r="BF335" s="258">
        <f t="shared" si="217"/>
        <v>1</v>
      </c>
      <c r="BG335" s="258">
        <f t="shared" si="176"/>
        <v>1</v>
      </c>
      <c r="BH335" s="258">
        <f t="shared" si="218"/>
        <v>0</v>
      </c>
      <c r="BI335" s="258">
        <f t="shared" si="219"/>
        <v>1</v>
      </c>
      <c r="BJ335" s="258">
        <f t="shared" si="179"/>
        <v>1</v>
      </c>
      <c r="BK335" s="258">
        <f t="shared" si="220"/>
        <v>0</v>
      </c>
      <c r="BL335" s="258">
        <f t="shared" si="221"/>
        <v>1</v>
      </c>
      <c r="BM335" s="258">
        <f t="shared" si="182"/>
        <v>1</v>
      </c>
      <c r="BN335" s="258">
        <f t="shared" si="222"/>
        <v>0</v>
      </c>
      <c r="BO335" s="258">
        <f t="shared" si="223"/>
        <v>1</v>
      </c>
      <c r="BP335" s="258">
        <f t="shared" si="185"/>
        <v>1</v>
      </c>
      <c r="BQ335" s="258">
        <f t="shared" si="224"/>
        <v>0</v>
      </c>
      <c r="BR335" s="258">
        <f t="shared" si="225"/>
        <v>1</v>
      </c>
      <c r="BS335" s="258">
        <f t="shared" si="188"/>
        <v>1</v>
      </c>
      <c r="BT335" s="258">
        <f t="shared" si="226"/>
        <v>0</v>
      </c>
      <c r="BU335" s="258">
        <f t="shared" si="227"/>
        <v>1</v>
      </c>
      <c r="BV335" s="258">
        <f t="shared" si="191"/>
        <v>1</v>
      </c>
      <c r="BW335" s="258">
        <f t="shared" si="228"/>
        <v>0</v>
      </c>
      <c r="BX335" s="258">
        <f t="shared" si="229"/>
        <v>1</v>
      </c>
      <c r="BY335" s="258">
        <f t="shared" si="194"/>
        <v>1</v>
      </c>
      <c r="BZ335" s="258">
        <f t="shared" si="230"/>
        <v>0</v>
      </c>
      <c r="CA335" s="258">
        <f t="shared" si="231"/>
        <v>1</v>
      </c>
      <c r="CB335" s="258">
        <f t="shared" si="197"/>
        <v>1</v>
      </c>
      <c r="CC335" s="258">
        <f t="shared" si="232"/>
        <v>0</v>
      </c>
      <c r="CD335" s="258">
        <f t="shared" si="233"/>
        <v>1</v>
      </c>
    </row>
    <row r="336" spans="1:82" hidden="1">
      <c r="A336" s="258"/>
      <c r="B336" s="258"/>
      <c r="C336" s="259"/>
      <c r="D336" s="258"/>
      <c r="E336" s="258"/>
      <c r="F336" s="258"/>
      <c r="G336" s="258">
        <v>328</v>
      </c>
      <c r="H336" s="743"/>
      <c r="I336" s="744"/>
      <c r="J336" s="739"/>
      <c r="K336" s="745"/>
      <c r="L336" s="745"/>
      <c r="M336" s="272"/>
      <c r="N336" s="508">
        <f t="shared" si="29"/>
        <v>0</v>
      </c>
      <c r="O336" s="510">
        <f t="shared" si="200"/>
        <v>0</v>
      </c>
      <c r="P336" s="260">
        <f t="shared" si="201"/>
        <v>0</v>
      </c>
      <c r="Q336" s="261">
        <f t="shared" si="202"/>
        <v>0</v>
      </c>
      <c r="R336" s="261">
        <f t="shared" si="1"/>
        <v>0</v>
      </c>
      <c r="S336" s="262"/>
      <c r="T336" s="262"/>
      <c r="U336" s="263">
        <f t="shared" si="142"/>
        <v>1.288</v>
      </c>
      <c r="V336" s="264">
        <f>IF(E336="SP",1,IF(D336="",ExtraMargeMateriaal,(1-VLOOKUP(D336,TabelAankoop[],4,FALSE))))</f>
        <v>1</v>
      </c>
      <c r="W336" s="265">
        <f t="shared" si="143"/>
        <v>0.6885</v>
      </c>
      <c r="X336" s="266">
        <f t="shared" si="144"/>
        <v>1</v>
      </c>
      <c r="Y336" s="267">
        <f t="shared" si="145"/>
        <v>1.46</v>
      </c>
      <c r="Z336" s="267">
        <f t="shared" si="146"/>
        <v>1.1599999999999999</v>
      </c>
      <c r="AA336" s="268">
        <f t="shared" si="147"/>
        <v>0</v>
      </c>
      <c r="AB336" s="456">
        <f t="shared" si="148"/>
        <v>0</v>
      </c>
      <c r="AC336" s="457">
        <f t="shared" si="149"/>
        <v>0</v>
      </c>
      <c r="AD336" s="456">
        <f t="shared" si="150"/>
        <v>0</v>
      </c>
      <c r="AE336" s="458">
        <f t="shared" si="151"/>
        <v>0</v>
      </c>
      <c r="AF336" s="457">
        <f t="shared" si="203"/>
        <v>0</v>
      </c>
      <c r="AG336" s="456">
        <f t="shared" si="153"/>
        <v>0</v>
      </c>
      <c r="AH336" s="457">
        <f t="shared" si="154"/>
        <v>0</v>
      </c>
      <c r="AI336" s="268">
        <f t="shared" si="155"/>
        <v>0</v>
      </c>
      <c r="AJ336" s="269">
        <f t="shared" si="156"/>
        <v>0</v>
      </c>
      <c r="AK336" s="270">
        <f t="shared" si="157"/>
        <v>0</v>
      </c>
      <c r="AL336" s="415">
        <f t="shared" si="158"/>
        <v>0</v>
      </c>
      <c r="AM336" s="259" t="str">
        <f>IF(AP336="","",IFERROR(VLOOKUP(AP336,CODES!$A$3:$D$1348,4,FALSE),"X"))&amp;IF(AQ336="","",IFERROR(VLOOKUP(AQ336,CODES!$A$3:$D$1348,4,FALSE),"X"))&amp;IF(AR336="","",IFERROR(VLOOKUP(AR336,CODES!$A$3:$D$1348,4,FALSE),"X"))&amp;IF(AS336="","",IFERROR(VLOOKUP(AS336,CODES!$A$3:$D$1348,4,FALSE),"X"))&amp;IF(AT336="","",IFERROR(VLOOKUP(AT336,CODES!$A$3:$D$1348,4,FALSE),"X"))&amp;IF(AU336="","",IFERROR(VLOOKUP(AU336,CODES!$A$3:$D$1348,4,FALSE),"X"))&amp;IF(AV336="","",IFERROR(VLOOKUP(AV336,CODES!$A$3:$D$1348,4,FALSE),"X"))&amp;IF(AW336="","",IFERROR(VLOOKUP(AW336,CODES!$A$3:$D$1348,4,FALSE),"X"))&amp;IF(AX336="","",IFERROR(VLOOKUP(AX336,CODES!$A$3:$D$1348,4,FALSE),"X"))&amp;IF(AY336="","",IFERROR(VLOOKUP(AY336,CODES!$A$3:$D$1348,4,FALSE),"X"))</f>
        <v/>
      </c>
      <c r="AN336" s="258">
        <f>SUM(IFERROR(VLOOKUP(AP336,CODES!$A$3:$D$1348,4,FALSE)*BC336,0),IFERROR(VLOOKUP(AQ336,CODES!$A$3:$D$1348,4,FALSE)*BF336,0),IFERROR(VLOOKUP(AR336,CODES!$A$3:$D$1348,4,FALSE)*BI336,0),IFERROR(VLOOKUP(AS336,CODES!$A$3:$D$1348,4,FALSE)*BL336,0),IFERROR(VLOOKUP(AT336,CODES!$A$3:$D$1348,4,FALSE)*BO336,0),IFERROR(VLOOKUP(AU336,CODES!$A$3:$D$1348,4,FALSE)*BR336,0),IFERROR(VLOOKUP(AV336,CODES!$A$3:$D$1348,4,FALSE)*BU336,0),IFERROR(VLOOKUP(AW336,CODES!$A$3:$D$1348,4,FALSE)*BX336,0),IFERROR(VLOOKUP(AX336,CODES!$A$3:$D$1348,4,FALSE)*CA336,0),IFERROR(VLOOKUP(AY336,CODES!$A$3:$D$1348,4,FALSE)*CD336,0))</f>
        <v>0</v>
      </c>
      <c r="AO336" s="258">
        <f>SUM(IFERROR(VLOOKUP(AP336,CODES!$A$3:$D$1348,3,FALSE)*BC336,0),IFERROR(VLOOKUP(AQ336,CODES!$A$3:$D$1348,3,FALSE)*BF336,0),IFERROR(VLOOKUP(AR336,CODES!$A$3:$D$1348,3,FALSE)*BI336,0),IFERROR(VLOOKUP(AS336,CODES!$A$3:$D$1348,3,FALSE)*BL336,0),IFERROR(VLOOKUP(AT336,CODES!$A$3:$D$1348,3,FALSE)*BO336,0),IFERROR(VLOOKUP(AU336,CODES!$A$3:$D$1348,3,FALSE)*BR336,0),IFERROR(VLOOKUP(AV336,CODES!$A$3:$D$1348,3,FALSE)*BU336,0),IFERROR(VLOOKUP(AW336,CODES!$A$3:$D$1348,3,FALSE)*BX336,0),IFERROR(VLOOKUP(AX336,CODES!$A$3:$D$1348,3,FALSE)*CA336,0),IFERROR(VLOOKUP(AY336,CODES!$A$3:$D$1348,3,FALSE)*CD336,0))+B336</f>
        <v>0</v>
      </c>
      <c r="AP336" s="271" t="str">
        <f t="shared" si="204"/>
        <v/>
      </c>
      <c r="AQ336" s="271" t="str">
        <f t="shared" si="205"/>
        <v/>
      </c>
      <c r="AR336" s="271" t="str">
        <f t="shared" si="206"/>
        <v/>
      </c>
      <c r="AS336" s="271" t="str">
        <f t="shared" si="207"/>
        <v/>
      </c>
      <c r="AT336" s="271" t="str">
        <f t="shared" si="208"/>
        <v/>
      </c>
      <c r="AU336" s="271" t="str">
        <f t="shared" si="209"/>
        <v/>
      </c>
      <c r="AV336" s="271" t="str">
        <f t="shared" si="210"/>
        <v/>
      </c>
      <c r="AW336" s="271" t="str">
        <f t="shared" si="211"/>
        <v/>
      </c>
      <c r="AX336" s="271" t="str">
        <f t="shared" si="212"/>
        <v/>
      </c>
      <c r="AY336" s="271" t="str">
        <f t="shared" si="213"/>
        <v/>
      </c>
      <c r="AZ336" s="258">
        <f t="shared" si="169"/>
        <v>0</v>
      </c>
      <c r="BA336" s="258">
        <f t="shared" si="170"/>
        <v>1</v>
      </c>
      <c r="BB336" s="258">
        <f t="shared" si="214"/>
        <v>0</v>
      </c>
      <c r="BC336" s="258">
        <f t="shared" si="215"/>
        <v>1</v>
      </c>
      <c r="BD336" s="258">
        <f t="shared" si="173"/>
        <v>1</v>
      </c>
      <c r="BE336" s="258">
        <f t="shared" si="216"/>
        <v>0</v>
      </c>
      <c r="BF336" s="258">
        <f t="shared" si="217"/>
        <v>1</v>
      </c>
      <c r="BG336" s="258">
        <f t="shared" si="176"/>
        <v>1</v>
      </c>
      <c r="BH336" s="258">
        <f t="shared" si="218"/>
        <v>0</v>
      </c>
      <c r="BI336" s="258">
        <f t="shared" si="219"/>
        <v>1</v>
      </c>
      <c r="BJ336" s="258">
        <f t="shared" si="179"/>
        <v>1</v>
      </c>
      <c r="BK336" s="258">
        <f t="shared" si="220"/>
        <v>0</v>
      </c>
      <c r="BL336" s="258">
        <f t="shared" si="221"/>
        <v>1</v>
      </c>
      <c r="BM336" s="258">
        <f t="shared" si="182"/>
        <v>1</v>
      </c>
      <c r="BN336" s="258">
        <f t="shared" si="222"/>
        <v>0</v>
      </c>
      <c r="BO336" s="258">
        <f t="shared" si="223"/>
        <v>1</v>
      </c>
      <c r="BP336" s="258">
        <f t="shared" si="185"/>
        <v>1</v>
      </c>
      <c r="BQ336" s="258">
        <f t="shared" si="224"/>
        <v>0</v>
      </c>
      <c r="BR336" s="258">
        <f t="shared" si="225"/>
        <v>1</v>
      </c>
      <c r="BS336" s="258">
        <f t="shared" si="188"/>
        <v>1</v>
      </c>
      <c r="BT336" s="258">
        <f t="shared" si="226"/>
        <v>0</v>
      </c>
      <c r="BU336" s="258">
        <f t="shared" si="227"/>
        <v>1</v>
      </c>
      <c r="BV336" s="258">
        <f t="shared" si="191"/>
        <v>1</v>
      </c>
      <c r="BW336" s="258">
        <f t="shared" si="228"/>
        <v>0</v>
      </c>
      <c r="BX336" s="258">
        <f t="shared" si="229"/>
        <v>1</v>
      </c>
      <c r="BY336" s="258">
        <f t="shared" si="194"/>
        <v>1</v>
      </c>
      <c r="BZ336" s="258">
        <f t="shared" si="230"/>
        <v>0</v>
      </c>
      <c r="CA336" s="258">
        <f t="shared" si="231"/>
        <v>1</v>
      </c>
      <c r="CB336" s="258">
        <f t="shared" si="197"/>
        <v>1</v>
      </c>
      <c r="CC336" s="258">
        <f t="shared" si="232"/>
        <v>0</v>
      </c>
      <c r="CD336" s="258">
        <f t="shared" si="233"/>
        <v>1</v>
      </c>
    </row>
    <row r="337" spans="1:82" hidden="1">
      <c r="A337" s="258"/>
      <c r="B337" s="258"/>
      <c r="C337" s="259"/>
      <c r="D337" s="258"/>
      <c r="E337" s="258"/>
      <c r="F337" s="258"/>
      <c r="G337" s="258">
        <v>329</v>
      </c>
      <c r="H337" s="743"/>
      <c r="I337" s="744"/>
      <c r="J337" s="739"/>
      <c r="K337" s="745"/>
      <c r="L337" s="745"/>
      <c r="M337" s="272"/>
      <c r="N337" s="508">
        <f t="shared" si="29"/>
        <v>0</v>
      </c>
      <c r="O337" s="510">
        <f t="shared" si="200"/>
        <v>0</v>
      </c>
      <c r="P337" s="260">
        <f t="shared" si="201"/>
        <v>0</v>
      </c>
      <c r="Q337" s="261">
        <f t="shared" si="202"/>
        <v>0</v>
      </c>
      <c r="R337" s="261">
        <f t="shared" si="1"/>
        <v>0</v>
      </c>
      <c r="S337" s="262"/>
      <c r="T337" s="262"/>
      <c r="U337" s="263">
        <f t="shared" si="142"/>
        <v>1.288</v>
      </c>
      <c r="V337" s="264">
        <f>IF(E337="SP",1,IF(D337="",ExtraMargeMateriaal,(1-VLOOKUP(D337,TabelAankoop[],4,FALSE))))</f>
        <v>1</v>
      </c>
      <c r="W337" s="265">
        <f t="shared" si="143"/>
        <v>0.6885</v>
      </c>
      <c r="X337" s="266">
        <f t="shared" si="144"/>
        <v>1</v>
      </c>
      <c r="Y337" s="267">
        <f t="shared" si="145"/>
        <v>1.46</v>
      </c>
      <c r="Z337" s="267">
        <f t="shared" si="146"/>
        <v>1.1599999999999999</v>
      </c>
      <c r="AA337" s="268">
        <f t="shared" si="147"/>
        <v>0</v>
      </c>
      <c r="AB337" s="456">
        <f t="shared" si="148"/>
        <v>0</v>
      </c>
      <c r="AC337" s="457">
        <f t="shared" si="149"/>
        <v>0</v>
      </c>
      <c r="AD337" s="456">
        <f t="shared" si="150"/>
        <v>0</v>
      </c>
      <c r="AE337" s="458">
        <f t="shared" si="151"/>
        <v>0</v>
      </c>
      <c r="AF337" s="457">
        <f t="shared" si="203"/>
        <v>0</v>
      </c>
      <c r="AG337" s="456">
        <f t="shared" si="153"/>
        <v>0</v>
      </c>
      <c r="AH337" s="457">
        <f t="shared" si="154"/>
        <v>0</v>
      </c>
      <c r="AI337" s="268">
        <f t="shared" si="155"/>
        <v>0</v>
      </c>
      <c r="AJ337" s="269">
        <f t="shared" si="156"/>
        <v>0</v>
      </c>
      <c r="AK337" s="270">
        <f t="shared" si="157"/>
        <v>0</v>
      </c>
      <c r="AL337" s="415">
        <f t="shared" si="158"/>
        <v>0</v>
      </c>
      <c r="AM337" s="259" t="str">
        <f>IF(AP337="","",IFERROR(VLOOKUP(AP337,CODES!$A$3:$D$1348,4,FALSE),"X"))&amp;IF(AQ337="","",IFERROR(VLOOKUP(AQ337,CODES!$A$3:$D$1348,4,FALSE),"X"))&amp;IF(AR337="","",IFERROR(VLOOKUP(AR337,CODES!$A$3:$D$1348,4,FALSE),"X"))&amp;IF(AS337="","",IFERROR(VLOOKUP(AS337,CODES!$A$3:$D$1348,4,FALSE),"X"))&amp;IF(AT337="","",IFERROR(VLOOKUP(AT337,CODES!$A$3:$D$1348,4,FALSE),"X"))&amp;IF(AU337="","",IFERROR(VLOOKUP(AU337,CODES!$A$3:$D$1348,4,FALSE),"X"))&amp;IF(AV337="","",IFERROR(VLOOKUP(AV337,CODES!$A$3:$D$1348,4,FALSE),"X"))&amp;IF(AW337="","",IFERROR(VLOOKUP(AW337,CODES!$A$3:$D$1348,4,FALSE),"X"))&amp;IF(AX337="","",IFERROR(VLOOKUP(AX337,CODES!$A$3:$D$1348,4,FALSE),"X"))&amp;IF(AY337="","",IFERROR(VLOOKUP(AY337,CODES!$A$3:$D$1348,4,FALSE),"X"))</f>
        <v/>
      </c>
      <c r="AN337" s="258">
        <f>SUM(IFERROR(VLOOKUP(AP337,CODES!$A$3:$D$1348,4,FALSE)*BC337,0),IFERROR(VLOOKUP(AQ337,CODES!$A$3:$D$1348,4,FALSE)*BF337,0),IFERROR(VLOOKUP(AR337,CODES!$A$3:$D$1348,4,FALSE)*BI337,0),IFERROR(VLOOKUP(AS337,CODES!$A$3:$D$1348,4,FALSE)*BL337,0),IFERROR(VLOOKUP(AT337,CODES!$A$3:$D$1348,4,FALSE)*BO337,0),IFERROR(VLOOKUP(AU337,CODES!$A$3:$D$1348,4,FALSE)*BR337,0),IFERROR(VLOOKUP(AV337,CODES!$A$3:$D$1348,4,FALSE)*BU337,0),IFERROR(VLOOKUP(AW337,CODES!$A$3:$D$1348,4,FALSE)*BX337,0),IFERROR(VLOOKUP(AX337,CODES!$A$3:$D$1348,4,FALSE)*CA337,0),IFERROR(VLOOKUP(AY337,CODES!$A$3:$D$1348,4,FALSE)*CD337,0))</f>
        <v>0</v>
      </c>
      <c r="AO337" s="258">
        <f>SUM(IFERROR(VLOOKUP(AP337,CODES!$A$3:$D$1348,3,FALSE)*BC337,0),IFERROR(VLOOKUP(AQ337,CODES!$A$3:$D$1348,3,FALSE)*BF337,0),IFERROR(VLOOKUP(AR337,CODES!$A$3:$D$1348,3,FALSE)*BI337,0),IFERROR(VLOOKUP(AS337,CODES!$A$3:$D$1348,3,FALSE)*BL337,0),IFERROR(VLOOKUP(AT337,CODES!$A$3:$D$1348,3,FALSE)*BO337,0),IFERROR(VLOOKUP(AU337,CODES!$A$3:$D$1348,3,FALSE)*BR337,0),IFERROR(VLOOKUP(AV337,CODES!$A$3:$D$1348,3,FALSE)*BU337,0),IFERROR(VLOOKUP(AW337,CODES!$A$3:$D$1348,3,FALSE)*BX337,0),IFERROR(VLOOKUP(AX337,CODES!$A$3:$D$1348,3,FALSE)*CA337,0),IFERROR(VLOOKUP(AY337,CODES!$A$3:$D$1348,3,FALSE)*CD337,0))+B337</f>
        <v>0</v>
      </c>
      <c r="AP337" s="271" t="str">
        <f t="shared" si="204"/>
        <v/>
      </c>
      <c r="AQ337" s="271" t="str">
        <f t="shared" si="205"/>
        <v/>
      </c>
      <c r="AR337" s="271" t="str">
        <f t="shared" si="206"/>
        <v/>
      </c>
      <c r="AS337" s="271" t="str">
        <f t="shared" si="207"/>
        <v/>
      </c>
      <c r="AT337" s="271" t="str">
        <f t="shared" si="208"/>
        <v/>
      </c>
      <c r="AU337" s="271" t="str">
        <f t="shared" si="209"/>
        <v/>
      </c>
      <c r="AV337" s="271" t="str">
        <f t="shared" si="210"/>
        <v/>
      </c>
      <c r="AW337" s="271" t="str">
        <f t="shared" si="211"/>
        <v/>
      </c>
      <c r="AX337" s="271" t="str">
        <f t="shared" si="212"/>
        <v/>
      </c>
      <c r="AY337" s="271" t="str">
        <f t="shared" si="213"/>
        <v/>
      </c>
      <c r="AZ337" s="258">
        <f t="shared" si="169"/>
        <v>0</v>
      </c>
      <c r="BA337" s="258">
        <f t="shared" si="170"/>
        <v>1</v>
      </c>
      <c r="BB337" s="258">
        <f t="shared" si="214"/>
        <v>0</v>
      </c>
      <c r="BC337" s="258">
        <f t="shared" si="215"/>
        <v>1</v>
      </c>
      <c r="BD337" s="258">
        <f t="shared" si="173"/>
        <v>1</v>
      </c>
      <c r="BE337" s="258">
        <f t="shared" si="216"/>
        <v>0</v>
      </c>
      <c r="BF337" s="258">
        <f t="shared" si="217"/>
        <v>1</v>
      </c>
      <c r="BG337" s="258">
        <f t="shared" si="176"/>
        <v>1</v>
      </c>
      <c r="BH337" s="258">
        <f t="shared" si="218"/>
        <v>0</v>
      </c>
      <c r="BI337" s="258">
        <f t="shared" si="219"/>
        <v>1</v>
      </c>
      <c r="BJ337" s="258">
        <f t="shared" si="179"/>
        <v>1</v>
      </c>
      <c r="BK337" s="258">
        <f t="shared" si="220"/>
        <v>0</v>
      </c>
      <c r="BL337" s="258">
        <f t="shared" si="221"/>
        <v>1</v>
      </c>
      <c r="BM337" s="258">
        <f t="shared" si="182"/>
        <v>1</v>
      </c>
      <c r="BN337" s="258">
        <f t="shared" si="222"/>
        <v>0</v>
      </c>
      <c r="BO337" s="258">
        <f t="shared" si="223"/>
        <v>1</v>
      </c>
      <c r="BP337" s="258">
        <f t="shared" si="185"/>
        <v>1</v>
      </c>
      <c r="BQ337" s="258">
        <f t="shared" si="224"/>
        <v>0</v>
      </c>
      <c r="BR337" s="258">
        <f t="shared" si="225"/>
        <v>1</v>
      </c>
      <c r="BS337" s="258">
        <f t="shared" si="188"/>
        <v>1</v>
      </c>
      <c r="BT337" s="258">
        <f t="shared" si="226"/>
        <v>0</v>
      </c>
      <c r="BU337" s="258">
        <f t="shared" si="227"/>
        <v>1</v>
      </c>
      <c r="BV337" s="258">
        <f t="shared" si="191"/>
        <v>1</v>
      </c>
      <c r="BW337" s="258">
        <f t="shared" si="228"/>
        <v>0</v>
      </c>
      <c r="BX337" s="258">
        <f t="shared" si="229"/>
        <v>1</v>
      </c>
      <c r="BY337" s="258">
        <f t="shared" si="194"/>
        <v>1</v>
      </c>
      <c r="BZ337" s="258">
        <f t="shared" si="230"/>
        <v>0</v>
      </c>
      <c r="CA337" s="258">
        <f t="shared" si="231"/>
        <v>1</v>
      </c>
      <c r="CB337" s="258">
        <f t="shared" si="197"/>
        <v>1</v>
      </c>
      <c r="CC337" s="258">
        <f t="shared" si="232"/>
        <v>0</v>
      </c>
      <c r="CD337" s="258">
        <f t="shared" si="233"/>
        <v>1</v>
      </c>
    </row>
    <row r="338" spans="1:82" hidden="1">
      <c r="A338" s="258"/>
      <c r="B338" s="258"/>
      <c r="C338" s="259"/>
      <c r="D338" s="258"/>
      <c r="E338" s="258"/>
      <c r="F338" s="258"/>
      <c r="G338" s="258">
        <v>330</v>
      </c>
      <c r="H338" s="743"/>
      <c r="I338" s="744"/>
      <c r="J338" s="739"/>
      <c r="K338" s="745"/>
      <c r="L338" s="745"/>
      <c r="M338" s="272"/>
      <c r="N338" s="508">
        <f t="shared" si="29"/>
        <v>0</v>
      </c>
      <c r="O338" s="510">
        <f t="shared" si="200"/>
        <v>0</v>
      </c>
      <c r="P338" s="260">
        <f t="shared" si="201"/>
        <v>0</v>
      </c>
      <c r="Q338" s="261">
        <f t="shared" si="202"/>
        <v>0</v>
      </c>
      <c r="R338" s="261">
        <f t="shared" si="1"/>
        <v>0</v>
      </c>
      <c r="S338" s="262"/>
      <c r="T338" s="262"/>
      <c r="U338" s="263">
        <f t="shared" si="142"/>
        <v>1.288</v>
      </c>
      <c r="V338" s="264">
        <f>IF(E338="SP",1,IF(D338="",ExtraMargeMateriaal,(1-VLOOKUP(D338,TabelAankoop[],4,FALSE))))</f>
        <v>1</v>
      </c>
      <c r="W338" s="265">
        <f t="shared" si="143"/>
        <v>0.6885</v>
      </c>
      <c r="X338" s="266">
        <f t="shared" si="144"/>
        <v>1</v>
      </c>
      <c r="Y338" s="267">
        <f t="shared" si="145"/>
        <v>1.46</v>
      </c>
      <c r="Z338" s="267">
        <f t="shared" si="146"/>
        <v>1.1599999999999999</v>
      </c>
      <c r="AA338" s="268">
        <f t="shared" si="147"/>
        <v>0</v>
      </c>
      <c r="AB338" s="456">
        <f t="shared" si="148"/>
        <v>0</v>
      </c>
      <c r="AC338" s="457">
        <f t="shared" si="149"/>
        <v>0</v>
      </c>
      <c r="AD338" s="456">
        <f t="shared" si="150"/>
        <v>0</v>
      </c>
      <c r="AE338" s="458">
        <f t="shared" si="151"/>
        <v>0</v>
      </c>
      <c r="AF338" s="457">
        <f t="shared" si="203"/>
        <v>0</v>
      </c>
      <c r="AG338" s="456">
        <f t="shared" si="153"/>
        <v>0</v>
      </c>
      <c r="AH338" s="457">
        <f t="shared" si="154"/>
        <v>0</v>
      </c>
      <c r="AI338" s="268">
        <f t="shared" si="155"/>
        <v>0</v>
      </c>
      <c r="AJ338" s="269">
        <f t="shared" si="156"/>
        <v>0</v>
      </c>
      <c r="AK338" s="270">
        <f t="shared" si="157"/>
        <v>0</v>
      </c>
      <c r="AL338" s="415">
        <f t="shared" si="158"/>
        <v>0</v>
      </c>
      <c r="AM338" s="259" t="str">
        <f>IF(AP338="","",IFERROR(VLOOKUP(AP338,CODES!$A$3:$D$1348,4,FALSE),"X"))&amp;IF(AQ338="","",IFERROR(VLOOKUP(AQ338,CODES!$A$3:$D$1348,4,FALSE),"X"))&amp;IF(AR338="","",IFERROR(VLOOKUP(AR338,CODES!$A$3:$D$1348,4,FALSE),"X"))&amp;IF(AS338="","",IFERROR(VLOOKUP(AS338,CODES!$A$3:$D$1348,4,FALSE),"X"))&amp;IF(AT338="","",IFERROR(VLOOKUP(AT338,CODES!$A$3:$D$1348,4,FALSE),"X"))&amp;IF(AU338="","",IFERROR(VLOOKUP(AU338,CODES!$A$3:$D$1348,4,FALSE),"X"))&amp;IF(AV338="","",IFERROR(VLOOKUP(AV338,CODES!$A$3:$D$1348,4,FALSE),"X"))&amp;IF(AW338="","",IFERROR(VLOOKUP(AW338,CODES!$A$3:$D$1348,4,FALSE),"X"))&amp;IF(AX338="","",IFERROR(VLOOKUP(AX338,CODES!$A$3:$D$1348,4,FALSE),"X"))&amp;IF(AY338="","",IFERROR(VLOOKUP(AY338,CODES!$A$3:$D$1348,4,FALSE),"X"))</f>
        <v/>
      </c>
      <c r="AN338" s="258">
        <f>SUM(IFERROR(VLOOKUP(AP338,CODES!$A$3:$D$1348,4,FALSE)*BC338,0),IFERROR(VLOOKUP(AQ338,CODES!$A$3:$D$1348,4,FALSE)*BF338,0),IFERROR(VLOOKUP(AR338,CODES!$A$3:$D$1348,4,FALSE)*BI338,0),IFERROR(VLOOKUP(AS338,CODES!$A$3:$D$1348,4,FALSE)*BL338,0),IFERROR(VLOOKUP(AT338,CODES!$A$3:$D$1348,4,FALSE)*BO338,0),IFERROR(VLOOKUP(AU338,CODES!$A$3:$D$1348,4,FALSE)*BR338,0),IFERROR(VLOOKUP(AV338,CODES!$A$3:$D$1348,4,FALSE)*BU338,0),IFERROR(VLOOKUP(AW338,CODES!$A$3:$D$1348,4,FALSE)*BX338,0),IFERROR(VLOOKUP(AX338,CODES!$A$3:$D$1348,4,FALSE)*CA338,0),IFERROR(VLOOKUP(AY338,CODES!$A$3:$D$1348,4,FALSE)*CD338,0))</f>
        <v>0</v>
      </c>
      <c r="AO338" s="258">
        <f>SUM(IFERROR(VLOOKUP(AP338,CODES!$A$3:$D$1348,3,FALSE)*BC338,0),IFERROR(VLOOKUP(AQ338,CODES!$A$3:$D$1348,3,FALSE)*BF338,0),IFERROR(VLOOKUP(AR338,CODES!$A$3:$D$1348,3,FALSE)*BI338,0),IFERROR(VLOOKUP(AS338,CODES!$A$3:$D$1348,3,FALSE)*BL338,0),IFERROR(VLOOKUP(AT338,CODES!$A$3:$D$1348,3,FALSE)*BO338,0),IFERROR(VLOOKUP(AU338,CODES!$A$3:$D$1348,3,FALSE)*BR338,0),IFERROR(VLOOKUP(AV338,CODES!$A$3:$D$1348,3,FALSE)*BU338,0),IFERROR(VLOOKUP(AW338,CODES!$A$3:$D$1348,3,FALSE)*BX338,0),IFERROR(VLOOKUP(AX338,CODES!$A$3:$D$1348,3,FALSE)*CA338,0),IFERROR(VLOOKUP(AY338,CODES!$A$3:$D$1348,3,FALSE)*CD338,0))+B338</f>
        <v>0</v>
      </c>
      <c r="AP338" s="271" t="str">
        <f t="shared" si="204"/>
        <v/>
      </c>
      <c r="AQ338" s="271" t="str">
        <f t="shared" si="205"/>
        <v/>
      </c>
      <c r="AR338" s="271" t="str">
        <f t="shared" si="206"/>
        <v/>
      </c>
      <c r="AS338" s="271" t="str">
        <f t="shared" si="207"/>
        <v/>
      </c>
      <c r="AT338" s="271" t="str">
        <f t="shared" si="208"/>
        <v/>
      </c>
      <c r="AU338" s="271" t="str">
        <f t="shared" si="209"/>
        <v/>
      </c>
      <c r="AV338" s="271" t="str">
        <f t="shared" si="210"/>
        <v/>
      </c>
      <c r="AW338" s="271" t="str">
        <f t="shared" si="211"/>
        <v/>
      </c>
      <c r="AX338" s="271" t="str">
        <f t="shared" si="212"/>
        <v/>
      </c>
      <c r="AY338" s="271" t="str">
        <f t="shared" si="213"/>
        <v/>
      </c>
      <c r="AZ338" s="258">
        <f t="shared" si="169"/>
        <v>0</v>
      </c>
      <c r="BA338" s="258">
        <f t="shared" si="170"/>
        <v>1</v>
      </c>
      <c r="BB338" s="258">
        <f t="shared" si="214"/>
        <v>0</v>
      </c>
      <c r="BC338" s="258">
        <f t="shared" si="215"/>
        <v>1</v>
      </c>
      <c r="BD338" s="258">
        <f t="shared" si="173"/>
        <v>1</v>
      </c>
      <c r="BE338" s="258">
        <f t="shared" si="216"/>
        <v>0</v>
      </c>
      <c r="BF338" s="258">
        <f t="shared" si="217"/>
        <v>1</v>
      </c>
      <c r="BG338" s="258">
        <f t="shared" si="176"/>
        <v>1</v>
      </c>
      <c r="BH338" s="258">
        <f t="shared" si="218"/>
        <v>0</v>
      </c>
      <c r="BI338" s="258">
        <f t="shared" si="219"/>
        <v>1</v>
      </c>
      <c r="BJ338" s="258">
        <f t="shared" si="179"/>
        <v>1</v>
      </c>
      <c r="BK338" s="258">
        <f t="shared" si="220"/>
        <v>0</v>
      </c>
      <c r="BL338" s="258">
        <f t="shared" si="221"/>
        <v>1</v>
      </c>
      <c r="BM338" s="258">
        <f t="shared" si="182"/>
        <v>1</v>
      </c>
      <c r="BN338" s="258">
        <f t="shared" si="222"/>
        <v>0</v>
      </c>
      <c r="BO338" s="258">
        <f t="shared" si="223"/>
        <v>1</v>
      </c>
      <c r="BP338" s="258">
        <f t="shared" si="185"/>
        <v>1</v>
      </c>
      <c r="BQ338" s="258">
        <f t="shared" si="224"/>
        <v>0</v>
      </c>
      <c r="BR338" s="258">
        <f t="shared" si="225"/>
        <v>1</v>
      </c>
      <c r="BS338" s="258">
        <f t="shared" si="188"/>
        <v>1</v>
      </c>
      <c r="BT338" s="258">
        <f t="shared" si="226"/>
        <v>0</v>
      </c>
      <c r="BU338" s="258">
        <f t="shared" si="227"/>
        <v>1</v>
      </c>
      <c r="BV338" s="258">
        <f t="shared" si="191"/>
        <v>1</v>
      </c>
      <c r="BW338" s="258">
        <f t="shared" si="228"/>
        <v>0</v>
      </c>
      <c r="BX338" s="258">
        <f t="shared" si="229"/>
        <v>1</v>
      </c>
      <c r="BY338" s="258">
        <f t="shared" si="194"/>
        <v>1</v>
      </c>
      <c r="BZ338" s="258">
        <f t="shared" si="230"/>
        <v>0</v>
      </c>
      <c r="CA338" s="258">
        <f t="shared" si="231"/>
        <v>1</v>
      </c>
      <c r="CB338" s="258">
        <f t="shared" si="197"/>
        <v>1</v>
      </c>
      <c r="CC338" s="258">
        <f t="shared" si="232"/>
        <v>0</v>
      </c>
      <c r="CD338" s="258">
        <f t="shared" si="233"/>
        <v>1</v>
      </c>
    </row>
    <row r="339" spans="1:82" hidden="1">
      <c r="A339" s="258"/>
      <c r="B339" s="258"/>
      <c r="C339" s="259"/>
      <c r="D339" s="258"/>
      <c r="E339" s="258"/>
      <c r="F339" s="258"/>
      <c r="G339" s="258">
        <v>331</v>
      </c>
      <c r="H339" s="743"/>
      <c r="I339" s="744"/>
      <c r="J339" s="739"/>
      <c r="K339" s="745"/>
      <c r="L339" s="745"/>
      <c r="M339" s="272"/>
      <c r="N339" s="508">
        <f t="shared" si="29"/>
        <v>0</v>
      </c>
      <c r="O339" s="510">
        <f t="shared" si="200"/>
        <v>0</v>
      </c>
      <c r="P339" s="260">
        <f t="shared" si="201"/>
        <v>0</v>
      </c>
      <c r="Q339" s="261">
        <f t="shared" si="202"/>
        <v>0</v>
      </c>
      <c r="R339" s="261">
        <f t="shared" si="1"/>
        <v>0</v>
      </c>
      <c r="S339" s="262"/>
      <c r="T339" s="262"/>
      <c r="U339" s="263">
        <f t="shared" si="142"/>
        <v>1.288</v>
      </c>
      <c r="V339" s="264">
        <f>IF(E339="SP",1,IF(D339="",ExtraMargeMateriaal,(1-VLOOKUP(D339,TabelAankoop[],4,FALSE))))</f>
        <v>1</v>
      </c>
      <c r="W339" s="265">
        <f t="shared" si="143"/>
        <v>0.6885</v>
      </c>
      <c r="X339" s="266">
        <f t="shared" si="144"/>
        <v>1</v>
      </c>
      <c r="Y339" s="267">
        <f t="shared" si="145"/>
        <v>1.46</v>
      </c>
      <c r="Z339" s="267">
        <f t="shared" si="146"/>
        <v>1.1599999999999999</v>
      </c>
      <c r="AA339" s="268">
        <f t="shared" si="147"/>
        <v>0</v>
      </c>
      <c r="AB339" s="456">
        <f t="shared" si="148"/>
        <v>0</v>
      </c>
      <c r="AC339" s="457">
        <f t="shared" si="149"/>
        <v>0</v>
      </c>
      <c r="AD339" s="456">
        <f t="shared" si="150"/>
        <v>0</v>
      </c>
      <c r="AE339" s="458">
        <f t="shared" si="151"/>
        <v>0</v>
      </c>
      <c r="AF339" s="457">
        <f t="shared" si="203"/>
        <v>0</v>
      </c>
      <c r="AG339" s="456">
        <f t="shared" si="153"/>
        <v>0</v>
      </c>
      <c r="AH339" s="457">
        <f t="shared" si="154"/>
        <v>0</v>
      </c>
      <c r="AI339" s="268">
        <f t="shared" si="155"/>
        <v>0</v>
      </c>
      <c r="AJ339" s="269">
        <f t="shared" si="156"/>
        <v>0</v>
      </c>
      <c r="AK339" s="270">
        <f t="shared" si="157"/>
        <v>0</v>
      </c>
      <c r="AL339" s="415">
        <f t="shared" si="158"/>
        <v>0</v>
      </c>
      <c r="AM339" s="259" t="str">
        <f>IF(AP339="","",IFERROR(VLOOKUP(AP339,CODES!$A$3:$D$1348,4,FALSE),"X"))&amp;IF(AQ339="","",IFERROR(VLOOKUP(AQ339,CODES!$A$3:$D$1348,4,FALSE),"X"))&amp;IF(AR339="","",IFERROR(VLOOKUP(AR339,CODES!$A$3:$D$1348,4,FALSE),"X"))&amp;IF(AS339="","",IFERROR(VLOOKUP(AS339,CODES!$A$3:$D$1348,4,FALSE),"X"))&amp;IF(AT339="","",IFERROR(VLOOKUP(AT339,CODES!$A$3:$D$1348,4,FALSE),"X"))&amp;IF(AU339="","",IFERROR(VLOOKUP(AU339,CODES!$A$3:$D$1348,4,FALSE),"X"))&amp;IF(AV339="","",IFERROR(VLOOKUP(AV339,CODES!$A$3:$D$1348,4,FALSE),"X"))&amp;IF(AW339="","",IFERROR(VLOOKUP(AW339,CODES!$A$3:$D$1348,4,FALSE),"X"))&amp;IF(AX339="","",IFERROR(VLOOKUP(AX339,CODES!$A$3:$D$1348,4,FALSE),"X"))&amp;IF(AY339="","",IFERROR(VLOOKUP(AY339,CODES!$A$3:$D$1348,4,FALSE),"X"))</f>
        <v/>
      </c>
      <c r="AN339" s="258">
        <f>SUM(IFERROR(VLOOKUP(AP339,CODES!$A$3:$D$1348,4,FALSE)*BC339,0),IFERROR(VLOOKUP(AQ339,CODES!$A$3:$D$1348,4,FALSE)*BF339,0),IFERROR(VLOOKUP(AR339,CODES!$A$3:$D$1348,4,FALSE)*BI339,0),IFERROR(VLOOKUP(AS339,CODES!$A$3:$D$1348,4,FALSE)*BL339,0),IFERROR(VLOOKUP(AT339,CODES!$A$3:$D$1348,4,FALSE)*BO339,0),IFERROR(VLOOKUP(AU339,CODES!$A$3:$D$1348,4,FALSE)*BR339,0),IFERROR(VLOOKUP(AV339,CODES!$A$3:$D$1348,4,FALSE)*BU339,0),IFERROR(VLOOKUP(AW339,CODES!$A$3:$D$1348,4,FALSE)*BX339,0),IFERROR(VLOOKUP(AX339,CODES!$A$3:$D$1348,4,FALSE)*CA339,0),IFERROR(VLOOKUP(AY339,CODES!$A$3:$D$1348,4,FALSE)*CD339,0))</f>
        <v>0</v>
      </c>
      <c r="AO339" s="258">
        <f>SUM(IFERROR(VLOOKUP(AP339,CODES!$A$3:$D$1348,3,FALSE)*BC339,0),IFERROR(VLOOKUP(AQ339,CODES!$A$3:$D$1348,3,FALSE)*BF339,0),IFERROR(VLOOKUP(AR339,CODES!$A$3:$D$1348,3,FALSE)*BI339,0),IFERROR(VLOOKUP(AS339,CODES!$A$3:$D$1348,3,FALSE)*BL339,0),IFERROR(VLOOKUP(AT339,CODES!$A$3:$D$1348,3,FALSE)*BO339,0),IFERROR(VLOOKUP(AU339,CODES!$A$3:$D$1348,3,FALSE)*BR339,0),IFERROR(VLOOKUP(AV339,CODES!$A$3:$D$1348,3,FALSE)*BU339,0),IFERROR(VLOOKUP(AW339,CODES!$A$3:$D$1348,3,FALSE)*BX339,0),IFERROR(VLOOKUP(AX339,CODES!$A$3:$D$1348,3,FALSE)*CA339,0),IFERROR(VLOOKUP(AY339,CODES!$A$3:$D$1348,3,FALSE)*CD339,0))+B339</f>
        <v>0</v>
      </c>
      <c r="AP339" s="271" t="str">
        <f t="shared" si="204"/>
        <v/>
      </c>
      <c r="AQ339" s="271" t="str">
        <f t="shared" si="205"/>
        <v/>
      </c>
      <c r="AR339" s="271" t="str">
        <f t="shared" si="206"/>
        <v/>
      </c>
      <c r="AS339" s="271" t="str">
        <f t="shared" si="207"/>
        <v/>
      </c>
      <c r="AT339" s="271" t="str">
        <f t="shared" si="208"/>
        <v/>
      </c>
      <c r="AU339" s="271" t="str">
        <f t="shared" si="209"/>
        <v/>
      </c>
      <c r="AV339" s="271" t="str">
        <f t="shared" si="210"/>
        <v/>
      </c>
      <c r="AW339" s="271" t="str">
        <f t="shared" si="211"/>
        <v/>
      </c>
      <c r="AX339" s="271" t="str">
        <f t="shared" si="212"/>
        <v/>
      </c>
      <c r="AY339" s="271" t="str">
        <f t="shared" si="213"/>
        <v/>
      </c>
      <c r="AZ339" s="258">
        <f t="shared" si="169"/>
        <v>0</v>
      </c>
      <c r="BA339" s="258">
        <f t="shared" si="170"/>
        <v>1</v>
      </c>
      <c r="BB339" s="258">
        <f t="shared" si="214"/>
        <v>0</v>
      </c>
      <c r="BC339" s="258">
        <f t="shared" si="215"/>
        <v>1</v>
      </c>
      <c r="BD339" s="258">
        <f t="shared" si="173"/>
        <v>1</v>
      </c>
      <c r="BE339" s="258">
        <f t="shared" si="216"/>
        <v>0</v>
      </c>
      <c r="BF339" s="258">
        <f t="shared" si="217"/>
        <v>1</v>
      </c>
      <c r="BG339" s="258">
        <f t="shared" si="176"/>
        <v>1</v>
      </c>
      <c r="BH339" s="258">
        <f t="shared" si="218"/>
        <v>0</v>
      </c>
      <c r="BI339" s="258">
        <f t="shared" si="219"/>
        <v>1</v>
      </c>
      <c r="BJ339" s="258">
        <f t="shared" si="179"/>
        <v>1</v>
      </c>
      <c r="BK339" s="258">
        <f t="shared" si="220"/>
        <v>0</v>
      </c>
      <c r="BL339" s="258">
        <f t="shared" si="221"/>
        <v>1</v>
      </c>
      <c r="BM339" s="258">
        <f t="shared" si="182"/>
        <v>1</v>
      </c>
      <c r="BN339" s="258">
        <f t="shared" si="222"/>
        <v>0</v>
      </c>
      <c r="BO339" s="258">
        <f t="shared" si="223"/>
        <v>1</v>
      </c>
      <c r="BP339" s="258">
        <f t="shared" si="185"/>
        <v>1</v>
      </c>
      <c r="BQ339" s="258">
        <f t="shared" si="224"/>
        <v>0</v>
      </c>
      <c r="BR339" s="258">
        <f t="shared" si="225"/>
        <v>1</v>
      </c>
      <c r="BS339" s="258">
        <f t="shared" si="188"/>
        <v>1</v>
      </c>
      <c r="BT339" s="258">
        <f t="shared" si="226"/>
        <v>0</v>
      </c>
      <c r="BU339" s="258">
        <f t="shared" si="227"/>
        <v>1</v>
      </c>
      <c r="BV339" s="258">
        <f t="shared" si="191"/>
        <v>1</v>
      </c>
      <c r="BW339" s="258">
        <f t="shared" si="228"/>
        <v>0</v>
      </c>
      <c r="BX339" s="258">
        <f t="shared" si="229"/>
        <v>1</v>
      </c>
      <c r="BY339" s="258">
        <f t="shared" si="194"/>
        <v>1</v>
      </c>
      <c r="BZ339" s="258">
        <f t="shared" si="230"/>
        <v>0</v>
      </c>
      <c r="CA339" s="258">
        <f t="shared" si="231"/>
        <v>1</v>
      </c>
      <c r="CB339" s="258">
        <f t="shared" si="197"/>
        <v>1</v>
      </c>
      <c r="CC339" s="258">
        <f t="shared" si="232"/>
        <v>0</v>
      </c>
      <c r="CD339" s="258">
        <f t="shared" si="233"/>
        <v>1</v>
      </c>
    </row>
    <row r="340" spans="1:82" hidden="1">
      <c r="A340" s="258"/>
      <c r="B340" s="258"/>
      <c r="C340" s="259"/>
      <c r="D340" s="258"/>
      <c r="E340" s="258"/>
      <c r="F340" s="258"/>
      <c r="G340" s="258">
        <v>332</v>
      </c>
      <c r="H340" s="743"/>
      <c r="I340" s="744"/>
      <c r="J340" s="739"/>
      <c r="K340" s="745"/>
      <c r="L340" s="745"/>
      <c r="M340" s="272"/>
      <c r="N340" s="508">
        <f t="shared" si="29"/>
        <v>0</v>
      </c>
      <c r="O340" s="510">
        <f t="shared" si="200"/>
        <v>0</v>
      </c>
      <c r="P340" s="260">
        <f t="shared" si="201"/>
        <v>0</v>
      </c>
      <c r="Q340" s="261">
        <f t="shared" si="202"/>
        <v>0</v>
      </c>
      <c r="R340" s="261">
        <f t="shared" si="1"/>
        <v>0</v>
      </c>
      <c r="S340" s="262"/>
      <c r="T340" s="262"/>
      <c r="U340" s="263">
        <f t="shared" si="142"/>
        <v>1.288</v>
      </c>
      <c r="V340" s="264">
        <f>IF(E340="SP",1,IF(D340="",ExtraMargeMateriaal,(1-VLOOKUP(D340,TabelAankoop[],4,FALSE))))</f>
        <v>1</v>
      </c>
      <c r="W340" s="265">
        <f t="shared" si="143"/>
        <v>0.6885</v>
      </c>
      <c r="X340" s="266">
        <f t="shared" si="144"/>
        <v>1</v>
      </c>
      <c r="Y340" s="267">
        <f t="shared" si="145"/>
        <v>1.46</v>
      </c>
      <c r="Z340" s="267">
        <f t="shared" si="146"/>
        <v>1.1599999999999999</v>
      </c>
      <c r="AA340" s="268">
        <f t="shared" si="147"/>
        <v>0</v>
      </c>
      <c r="AB340" s="456">
        <f t="shared" si="148"/>
        <v>0</v>
      </c>
      <c r="AC340" s="457">
        <f t="shared" si="149"/>
        <v>0</v>
      </c>
      <c r="AD340" s="456">
        <f t="shared" si="150"/>
        <v>0</v>
      </c>
      <c r="AE340" s="458">
        <f t="shared" si="151"/>
        <v>0</v>
      </c>
      <c r="AF340" s="457">
        <f t="shared" si="203"/>
        <v>0</v>
      </c>
      <c r="AG340" s="456">
        <f t="shared" si="153"/>
        <v>0</v>
      </c>
      <c r="AH340" s="457">
        <f t="shared" si="154"/>
        <v>0</v>
      </c>
      <c r="AI340" s="268">
        <f t="shared" si="155"/>
        <v>0</v>
      </c>
      <c r="AJ340" s="269">
        <f t="shared" si="156"/>
        <v>0</v>
      </c>
      <c r="AK340" s="270">
        <f t="shared" si="157"/>
        <v>0</v>
      </c>
      <c r="AL340" s="415">
        <f t="shared" si="158"/>
        <v>0</v>
      </c>
      <c r="AM340" s="259" t="str">
        <f>IF(AP340="","",IFERROR(VLOOKUP(AP340,CODES!$A$3:$D$1348,4,FALSE),"X"))&amp;IF(AQ340="","",IFERROR(VLOOKUP(AQ340,CODES!$A$3:$D$1348,4,FALSE),"X"))&amp;IF(AR340="","",IFERROR(VLOOKUP(AR340,CODES!$A$3:$D$1348,4,FALSE),"X"))&amp;IF(AS340="","",IFERROR(VLOOKUP(AS340,CODES!$A$3:$D$1348,4,FALSE),"X"))&amp;IF(AT340="","",IFERROR(VLOOKUP(AT340,CODES!$A$3:$D$1348,4,FALSE),"X"))&amp;IF(AU340="","",IFERROR(VLOOKUP(AU340,CODES!$A$3:$D$1348,4,FALSE),"X"))&amp;IF(AV340="","",IFERROR(VLOOKUP(AV340,CODES!$A$3:$D$1348,4,FALSE),"X"))&amp;IF(AW340="","",IFERROR(VLOOKUP(AW340,CODES!$A$3:$D$1348,4,FALSE),"X"))&amp;IF(AX340="","",IFERROR(VLOOKUP(AX340,CODES!$A$3:$D$1348,4,FALSE),"X"))&amp;IF(AY340="","",IFERROR(VLOOKUP(AY340,CODES!$A$3:$D$1348,4,FALSE),"X"))</f>
        <v/>
      </c>
      <c r="AN340" s="258">
        <f>SUM(IFERROR(VLOOKUP(AP340,CODES!$A$3:$D$1348,4,FALSE)*BC340,0),IFERROR(VLOOKUP(AQ340,CODES!$A$3:$D$1348,4,FALSE)*BF340,0),IFERROR(VLOOKUP(AR340,CODES!$A$3:$D$1348,4,FALSE)*BI340,0),IFERROR(VLOOKUP(AS340,CODES!$A$3:$D$1348,4,FALSE)*BL340,0),IFERROR(VLOOKUP(AT340,CODES!$A$3:$D$1348,4,FALSE)*BO340,0),IFERROR(VLOOKUP(AU340,CODES!$A$3:$D$1348,4,FALSE)*BR340,0),IFERROR(VLOOKUP(AV340,CODES!$A$3:$D$1348,4,FALSE)*BU340,0),IFERROR(VLOOKUP(AW340,CODES!$A$3:$D$1348,4,FALSE)*BX340,0),IFERROR(VLOOKUP(AX340,CODES!$A$3:$D$1348,4,FALSE)*CA340,0),IFERROR(VLOOKUP(AY340,CODES!$A$3:$D$1348,4,FALSE)*CD340,0))</f>
        <v>0</v>
      </c>
      <c r="AO340" s="258">
        <f>SUM(IFERROR(VLOOKUP(AP340,CODES!$A$3:$D$1348,3,FALSE)*BC340,0),IFERROR(VLOOKUP(AQ340,CODES!$A$3:$D$1348,3,FALSE)*BF340,0),IFERROR(VLOOKUP(AR340,CODES!$A$3:$D$1348,3,FALSE)*BI340,0),IFERROR(VLOOKUP(AS340,CODES!$A$3:$D$1348,3,FALSE)*BL340,0),IFERROR(VLOOKUP(AT340,CODES!$A$3:$D$1348,3,FALSE)*BO340,0),IFERROR(VLOOKUP(AU340,CODES!$A$3:$D$1348,3,FALSE)*BR340,0),IFERROR(VLOOKUP(AV340,CODES!$A$3:$D$1348,3,FALSE)*BU340,0),IFERROR(VLOOKUP(AW340,CODES!$A$3:$D$1348,3,FALSE)*BX340,0),IFERROR(VLOOKUP(AX340,CODES!$A$3:$D$1348,3,FALSE)*CA340,0),IFERROR(VLOOKUP(AY340,CODES!$A$3:$D$1348,3,FALSE)*CD340,0))+B340</f>
        <v>0</v>
      </c>
      <c r="AP340" s="271" t="str">
        <f t="shared" si="204"/>
        <v/>
      </c>
      <c r="AQ340" s="271" t="str">
        <f t="shared" si="205"/>
        <v/>
      </c>
      <c r="AR340" s="271" t="str">
        <f t="shared" si="206"/>
        <v/>
      </c>
      <c r="AS340" s="271" t="str">
        <f t="shared" si="207"/>
        <v/>
      </c>
      <c r="AT340" s="271" t="str">
        <f t="shared" si="208"/>
        <v/>
      </c>
      <c r="AU340" s="271" t="str">
        <f t="shared" si="209"/>
        <v/>
      </c>
      <c r="AV340" s="271" t="str">
        <f t="shared" si="210"/>
        <v/>
      </c>
      <c r="AW340" s="271" t="str">
        <f t="shared" si="211"/>
        <v/>
      </c>
      <c r="AX340" s="271" t="str">
        <f t="shared" si="212"/>
        <v/>
      </c>
      <c r="AY340" s="271" t="str">
        <f t="shared" si="213"/>
        <v/>
      </c>
      <c r="AZ340" s="258">
        <f t="shared" si="169"/>
        <v>0</v>
      </c>
      <c r="BA340" s="258">
        <f t="shared" si="170"/>
        <v>1</v>
      </c>
      <c r="BB340" s="258">
        <f t="shared" si="214"/>
        <v>0</v>
      </c>
      <c r="BC340" s="258">
        <f t="shared" si="215"/>
        <v>1</v>
      </c>
      <c r="BD340" s="258">
        <f t="shared" si="173"/>
        <v>1</v>
      </c>
      <c r="BE340" s="258">
        <f t="shared" si="216"/>
        <v>0</v>
      </c>
      <c r="BF340" s="258">
        <f t="shared" si="217"/>
        <v>1</v>
      </c>
      <c r="BG340" s="258">
        <f t="shared" si="176"/>
        <v>1</v>
      </c>
      <c r="BH340" s="258">
        <f t="shared" si="218"/>
        <v>0</v>
      </c>
      <c r="BI340" s="258">
        <f t="shared" si="219"/>
        <v>1</v>
      </c>
      <c r="BJ340" s="258">
        <f t="shared" si="179"/>
        <v>1</v>
      </c>
      <c r="BK340" s="258">
        <f t="shared" si="220"/>
        <v>0</v>
      </c>
      <c r="BL340" s="258">
        <f t="shared" si="221"/>
        <v>1</v>
      </c>
      <c r="BM340" s="258">
        <f t="shared" si="182"/>
        <v>1</v>
      </c>
      <c r="BN340" s="258">
        <f t="shared" si="222"/>
        <v>0</v>
      </c>
      <c r="BO340" s="258">
        <f t="shared" si="223"/>
        <v>1</v>
      </c>
      <c r="BP340" s="258">
        <f t="shared" si="185"/>
        <v>1</v>
      </c>
      <c r="BQ340" s="258">
        <f t="shared" si="224"/>
        <v>0</v>
      </c>
      <c r="BR340" s="258">
        <f t="shared" si="225"/>
        <v>1</v>
      </c>
      <c r="BS340" s="258">
        <f t="shared" si="188"/>
        <v>1</v>
      </c>
      <c r="BT340" s="258">
        <f t="shared" si="226"/>
        <v>0</v>
      </c>
      <c r="BU340" s="258">
        <f t="shared" si="227"/>
        <v>1</v>
      </c>
      <c r="BV340" s="258">
        <f t="shared" si="191"/>
        <v>1</v>
      </c>
      <c r="BW340" s="258">
        <f t="shared" si="228"/>
        <v>0</v>
      </c>
      <c r="BX340" s="258">
        <f t="shared" si="229"/>
        <v>1</v>
      </c>
      <c r="BY340" s="258">
        <f t="shared" si="194"/>
        <v>1</v>
      </c>
      <c r="BZ340" s="258">
        <f t="shared" si="230"/>
        <v>0</v>
      </c>
      <c r="CA340" s="258">
        <f t="shared" si="231"/>
        <v>1</v>
      </c>
      <c r="CB340" s="258">
        <f t="shared" si="197"/>
        <v>1</v>
      </c>
      <c r="CC340" s="258">
        <f t="shared" si="232"/>
        <v>0</v>
      </c>
      <c r="CD340" s="258">
        <f t="shared" si="233"/>
        <v>1</v>
      </c>
    </row>
    <row r="341" spans="1:82" hidden="1">
      <c r="A341" s="258"/>
      <c r="B341" s="258"/>
      <c r="C341" s="259"/>
      <c r="D341" s="258"/>
      <c r="E341" s="258"/>
      <c r="F341" s="258"/>
      <c r="G341" s="258">
        <v>333</v>
      </c>
      <c r="H341" s="743"/>
      <c r="I341" s="744"/>
      <c r="J341" s="739"/>
      <c r="K341" s="745"/>
      <c r="L341" s="745"/>
      <c r="M341" s="272"/>
      <c r="N341" s="508">
        <f t="shared" si="29"/>
        <v>0</v>
      </c>
      <c r="O341" s="510">
        <f t="shared" si="200"/>
        <v>0</v>
      </c>
      <c r="P341" s="260">
        <f t="shared" si="201"/>
        <v>0</v>
      </c>
      <c r="Q341" s="261">
        <f t="shared" si="202"/>
        <v>0</v>
      </c>
      <c r="R341" s="261">
        <f t="shared" si="1"/>
        <v>0</v>
      </c>
      <c r="S341" s="262"/>
      <c r="T341" s="262"/>
      <c r="U341" s="263">
        <f t="shared" si="142"/>
        <v>1.288</v>
      </c>
      <c r="V341" s="264">
        <f>IF(E341="SP",1,IF(D341="",ExtraMargeMateriaal,(1-VLOOKUP(D341,TabelAankoop[],4,FALSE))))</f>
        <v>1</v>
      </c>
      <c r="W341" s="265">
        <f t="shared" si="143"/>
        <v>0.6885</v>
      </c>
      <c r="X341" s="266">
        <f t="shared" si="144"/>
        <v>1</v>
      </c>
      <c r="Y341" s="267">
        <f t="shared" si="145"/>
        <v>1.46</v>
      </c>
      <c r="Z341" s="267">
        <f t="shared" si="146"/>
        <v>1.1599999999999999</v>
      </c>
      <c r="AA341" s="268">
        <f t="shared" si="147"/>
        <v>0</v>
      </c>
      <c r="AB341" s="456">
        <f t="shared" si="148"/>
        <v>0</v>
      </c>
      <c r="AC341" s="457">
        <f t="shared" si="149"/>
        <v>0</v>
      </c>
      <c r="AD341" s="456">
        <f t="shared" si="150"/>
        <v>0</v>
      </c>
      <c r="AE341" s="458">
        <f t="shared" si="151"/>
        <v>0</v>
      </c>
      <c r="AF341" s="457">
        <f t="shared" si="203"/>
        <v>0</v>
      </c>
      <c r="AG341" s="456">
        <f t="shared" si="153"/>
        <v>0</v>
      </c>
      <c r="AH341" s="457">
        <f t="shared" si="154"/>
        <v>0</v>
      </c>
      <c r="AI341" s="268">
        <f t="shared" si="155"/>
        <v>0</v>
      </c>
      <c r="AJ341" s="269">
        <f t="shared" si="156"/>
        <v>0</v>
      </c>
      <c r="AK341" s="270">
        <f t="shared" si="157"/>
        <v>0</v>
      </c>
      <c r="AL341" s="415">
        <f t="shared" si="158"/>
        <v>0</v>
      </c>
      <c r="AM341" s="259" t="str">
        <f>IF(AP341="","",IFERROR(VLOOKUP(AP341,CODES!$A$3:$D$1348,4,FALSE),"X"))&amp;IF(AQ341="","",IFERROR(VLOOKUP(AQ341,CODES!$A$3:$D$1348,4,FALSE),"X"))&amp;IF(AR341="","",IFERROR(VLOOKUP(AR341,CODES!$A$3:$D$1348,4,FALSE),"X"))&amp;IF(AS341="","",IFERROR(VLOOKUP(AS341,CODES!$A$3:$D$1348,4,FALSE),"X"))&amp;IF(AT341="","",IFERROR(VLOOKUP(AT341,CODES!$A$3:$D$1348,4,FALSE),"X"))&amp;IF(AU341="","",IFERROR(VLOOKUP(AU341,CODES!$A$3:$D$1348,4,FALSE),"X"))&amp;IF(AV341="","",IFERROR(VLOOKUP(AV341,CODES!$A$3:$D$1348,4,FALSE),"X"))&amp;IF(AW341="","",IFERROR(VLOOKUP(AW341,CODES!$A$3:$D$1348,4,FALSE),"X"))&amp;IF(AX341="","",IFERROR(VLOOKUP(AX341,CODES!$A$3:$D$1348,4,FALSE),"X"))&amp;IF(AY341="","",IFERROR(VLOOKUP(AY341,CODES!$A$3:$D$1348,4,FALSE),"X"))</f>
        <v/>
      </c>
      <c r="AN341" s="258">
        <f>SUM(IFERROR(VLOOKUP(AP341,CODES!$A$3:$D$1348,4,FALSE)*BC341,0),IFERROR(VLOOKUP(AQ341,CODES!$A$3:$D$1348,4,FALSE)*BF341,0),IFERROR(VLOOKUP(AR341,CODES!$A$3:$D$1348,4,FALSE)*BI341,0),IFERROR(VLOOKUP(AS341,CODES!$A$3:$D$1348,4,FALSE)*BL341,0),IFERROR(VLOOKUP(AT341,CODES!$A$3:$D$1348,4,FALSE)*BO341,0),IFERROR(VLOOKUP(AU341,CODES!$A$3:$D$1348,4,FALSE)*BR341,0),IFERROR(VLOOKUP(AV341,CODES!$A$3:$D$1348,4,FALSE)*BU341,0),IFERROR(VLOOKUP(AW341,CODES!$A$3:$D$1348,4,FALSE)*BX341,0),IFERROR(VLOOKUP(AX341,CODES!$A$3:$D$1348,4,FALSE)*CA341,0),IFERROR(VLOOKUP(AY341,CODES!$A$3:$D$1348,4,FALSE)*CD341,0))</f>
        <v>0</v>
      </c>
      <c r="AO341" s="258">
        <f>SUM(IFERROR(VLOOKUP(AP341,CODES!$A$3:$D$1348,3,FALSE)*BC341,0),IFERROR(VLOOKUP(AQ341,CODES!$A$3:$D$1348,3,FALSE)*BF341,0),IFERROR(VLOOKUP(AR341,CODES!$A$3:$D$1348,3,FALSE)*BI341,0),IFERROR(VLOOKUP(AS341,CODES!$A$3:$D$1348,3,FALSE)*BL341,0),IFERROR(VLOOKUP(AT341,CODES!$A$3:$D$1348,3,FALSE)*BO341,0),IFERROR(VLOOKUP(AU341,CODES!$A$3:$D$1348,3,FALSE)*BR341,0),IFERROR(VLOOKUP(AV341,CODES!$A$3:$D$1348,3,FALSE)*BU341,0),IFERROR(VLOOKUP(AW341,CODES!$A$3:$D$1348,3,FALSE)*BX341,0),IFERROR(VLOOKUP(AX341,CODES!$A$3:$D$1348,3,FALSE)*CA341,0),IFERROR(VLOOKUP(AY341,CODES!$A$3:$D$1348,3,FALSE)*CD341,0))+B341</f>
        <v>0</v>
      </c>
      <c r="AP341" s="271" t="str">
        <f t="shared" si="204"/>
        <v/>
      </c>
      <c r="AQ341" s="271" t="str">
        <f t="shared" si="205"/>
        <v/>
      </c>
      <c r="AR341" s="271" t="str">
        <f t="shared" si="206"/>
        <v/>
      </c>
      <c r="AS341" s="271" t="str">
        <f t="shared" si="207"/>
        <v/>
      </c>
      <c r="AT341" s="271" t="str">
        <f t="shared" si="208"/>
        <v/>
      </c>
      <c r="AU341" s="271" t="str">
        <f t="shared" si="209"/>
        <v/>
      </c>
      <c r="AV341" s="271" t="str">
        <f t="shared" si="210"/>
        <v/>
      </c>
      <c r="AW341" s="271" t="str">
        <f t="shared" si="211"/>
        <v/>
      </c>
      <c r="AX341" s="271" t="str">
        <f t="shared" si="212"/>
        <v/>
      </c>
      <c r="AY341" s="271" t="str">
        <f t="shared" si="213"/>
        <v/>
      </c>
      <c r="AZ341" s="258">
        <f t="shared" si="169"/>
        <v>0</v>
      </c>
      <c r="BA341" s="258">
        <f t="shared" si="170"/>
        <v>1</v>
      </c>
      <c r="BB341" s="258">
        <f t="shared" si="214"/>
        <v>0</v>
      </c>
      <c r="BC341" s="258">
        <f t="shared" si="215"/>
        <v>1</v>
      </c>
      <c r="BD341" s="258">
        <f t="shared" si="173"/>
        <v>1</v>
      </c>
      <c r="BE341" s="258">
        <f t="shared" si="216"/>
        <v>0</v>
      </c>
      <c r="BF341" s="258">
        <f t="shared" si="217"/>
        <v>1</v>
      </c>
      <c r="BG341" s="258">
        <f t="shared" si="176"/>
        <v>1</v>
      </c>
      <c r="BH341" s="258">
        <f t="shared" si="218"/>
        <v>0</v>
      </c>
      <c r="BI341" s="258">
        <f t="shared" si="219"/>
        <v>1</v>
      </c>
      <c r="BJ341" s="258">
        <f t="shared" si="179"/>
        <v>1</v>
      </c>
      <c r="BK341" s="258">
        <f t="shared" si="220"/>
        <v>0</v>
      </c>
      <c r="BL341" s="258">
        <f t="shared" si="221"/>
        <v>1</v>
      </c>
      <c r="BM341" s="258">
        <f t="shared" si="182"/>
        <v>1</v>
      </c>
      <c r="BN341" s="258">
        <f t="shared" si="222"/>
        <v>0</v>
      </c>
      <c r="BO341" s="258">
        <f t="shared" si="223"/>
        <v>1</v>
      </c>
      <c r="BP341" s="258">
        <f t="shared" si="185"/>
        <v>1</v>
      </c>
      <c r="BQ341" s="258">
        <f t="shared" si="224"/>
        <v>0</v>
      </c>
      <c r="BR341" s="258">
        <f t="shared" si="225"/>
        <v>1</v>
      </c>
      <c r="BS341" s="258">
        <f t="shared" si="188"/>
        <v>1</v>
      </c>
      <c r="BT341" s="258">
        <f t="shared" si="226"/>
        <v>0</v>
      </c>
      <c r="BU341" s="258">
        <f t="shared" si="227"/>
        <v>1</v>
      </c>
      <c r="BV341" s="258">
        <f t="shared" si="191"/>
        <v>1</v>
      </c>
      <c r="BW341" s="258">
        <f t="shared" si="228"/>
        <v>0</v>
      </c>
      <c r="BX341" s="258">
        <f t="shared" si="229"/>
        <v>1</v>
      </c>
      <c r="BY341" s="258">
        <f t="shared" si="194"/>
        <v>1</v>
      </c>
      <c r="BZ341" s="258">
        <f t="shared" si="230"/>
        <v>0</v>
      </c>
      <c r="CA341" s="258">
        <f t="shared" si="231"/>
        <v>1</v>
      </c>
      <c r="CB341" s="258">
        <f t="shared" si="197"/>
        <v>1</v>
      </c>
      <c r="CC341" s="258">
        <f t="shared" si="232"/>
        <v>0</v>
      </c>
      <c r="CD341" s="258">
        <f t="shared" si="233"/>
        <v>1</v>
      </c>
    </row>
    <row r="342" spans="1:82" hidden="1">
      <c r="A342" s="258"/>
      <c r="B342" s="258"/>
      <c r="C342" s="259"/>
      <c r="D342" s="258"/>
      <c r="E342" s="258"/>
      <c r="F342" s="258"/>
      <c r="G342" s="258">
        <v>334</v>
      </c>
      <c r="H342" s="743"/>
      <c r="I342" s="744"/>
      <c r="J342" s="739"/>
      <c r="K342" s="745"/>
      <c r="L342" s="745"/>
      <c r="M342" s="272"/>
      <c r="N342" s="508">
        <f t="shared" si="29"/>
        <v>0</v>
      </c>
      <c r="O342" s="510">
        <f t="shared" si="200"/>
        <v>0</v>
      </c>
      <c r="P342" s="260">
        <f t="shared" si="201"/>
        <v>0</v>
      </c>
      <c r="Q342" s="261">
        <f t="shared" si="202"/>
        <v>0</v>
      </c>
      <c r="R342" s="261">
        <f t="shared" si="1"/>
        <v>0</v>
      </c>
      <c r="S342" s="262"/>
      <c r="T342" s="262"/>
      <c r="U342" s="263">
        <f t="shared" si="142"/>
        <v>1.288</v>
      </c>
      <c r="V342" s="264">
        <f>IF(E342="SP",1,IF(D342="",ExtraMargeMateriaal,(1-VLOOKUP(D342,TabelAankoop[],4,FALSE))))</f>
        <v>1</v>
      </c>
      <c r="W342" s="265">
        <f t="shared" si="143"/>
        <v>0.6885</v>
      </c>
      <c r="X342" s="266">
        <f t="shared" si="144"/>
        <v>1</v>
      </c>
      <c r="Y342" s="267">
        <f t="shared" si="145"/>
        <v>1.46</v>
      </c>
      <c r="Z342" s="267">
        <f t="shared" si="146"/>
        <v>1.1599999999999999</v>
      </c>
      <c r="AA342" s="268">
        <f t="shared" si="147"/>
        <v>0</v>
      </c>
      <c r="AB342" s="456">
        <f t="shared" si="148"/>
        <v>0</v>
      </c>
      <c r="AC342" s="457">
        <f t="shared" si="149"/>
        <v>0</v>
      </c>
      <c r="AD342" s="456">
        <f t="shared" si="150"/>
        <v>0</v>
      </c>
      <c r="AE342" s="458">
        <f t="shared" si="151"/>
        <v>0</v>
      </c>
      <c r="AF342" s="457">
        <f t="shared" si="203"/>
        <v>0</v>
      </c>
      <c r="AG342" s="456">
        <f t="shared" si="153"/>
        <v>0</v>
      </c>
      <c r="AH342" s="457">
        <f t="shared" si="154"/>
        <v>0</v>
      </c>
      <c r="AI342" s="268">
        <f t="shared" si="155"/>
        <v>0</v>
      </c>
      <c r="AJ342" s="269">
        <f t="shared" si="156"/>
        <v>0</v>
      </c>
      <c r="AK342" s="270">
        <f t="shared" si="157"/>
        <v>0</v>
      </c>
      <c r="AL342" s="415">
        <f t="shared" si="158"/>
        <v>0</v>
      </c>
      <c r="AM342" s="259" t="str">
        <f>IF(AP342="","",IFERROR(VLOOKUP(AP342,CODES!$A$3:$D$1348,4,FALSE),"X"))&amp;IF(AQ342="","",IFERROR(VLOOKUP(AQ342,CODES!$A$3:$D$1348,4,FALSE),"X"))&amp;IF(AR342="","",IFERROR(VLOOKUP(AR342,CODES!$A$3:$D$1348,4,FALSE),"X"))&amp;IF(AS342="","",IFERROR(VLOOKUP(AS342,CODES!$A$3:$D$1348,4,FALSE),"X"))&amp;IF(AT342="","",IFERROR(VLOOKUP(AT342,CODES!$A$3:$D$1348,4,FALSE),"X"))&amp;IF(AU342="","",IFERROR(VLOOKUP(AU342,CODES!$A$3:$D$1348,4,FALSE),"X"))&amp;IF(AV342="","",IFERROR(VLOOKUP(AV342,CODES!$A$3:$D$1348,4,FALSE),"X"))&amp;IF(AW342="","",IFERROR(VLOOKUP(AW342,CODES!$A$3:$D$1348,4,FALSE),"X"))&amp;IF(AX342="","",IFERROR(VLOOKUP(AX342,CODES!$A$3:$D$1348,4,FALSE),"X"))&amp;IF(AY342="","",IFERROR(VLOOKUP(AY342,CODES!$A$3:$D$1348,4,FALSE),"X"))</f>
        <v/>
      </c>
      <c r="AN342" s="258">
        <f>SUM(IFERROR(VLOOKUP(AP342,CODES!$A$3:$D$1348,4,FALSE)*BC342,0),IFERROR(VLOOKUP(AQ342,CODES!$A$3:$D$1348,4,FALSE)*BF342,0),IFERROR(VLOOKUP(AR342,CODES!$A$3:$D$1348,4,FALSE)*BI342,0),IFERROR(VLOOKUP(AS342,CODES!$A$3:$D$1348,4,FALSE)*BL342,0),IFERROR(VLOOKUP(AT342,CODES!$A$3:$D$1348,4,FALSE)*BO342,0),IFERROR(VLOOKUP(AU342,CODES!$A$3:$D$1348,4,FALSE)*BR342,0),IFERROR(VLOOKUP(AV342,CODES!$A$3:$D$1348,4,FALSE)*BU342,0),IFERROR(VLOOKUP(AW342,CODES!$A$3:$D$1348,4,FALSE)*BX342,0),IFERROR(VLOOKUP(AX342,CODES!$A$3:$D$1348,4,FALSE)*CA342,0),IFERROR(VLOOKUP(AY342,CODES!$A$3:$D$1348,4,FALSE)*CD342,0))</f>
        <v>0</v>
      </c>
      <c r="AO342" s="258">
        <f>SUM(IFERROR(VLOOKUP(AP342,CODES!$A$3:$D$1348,3,FALSE)*BC342,0),IFERROR(VLOOKUP(AQ342,CODES!$A$3:$D$1348,3,FALSE)*BF342,0),IFERROR(VLOOKUP(AR342,CODES!$A$3:$D$1348,3,FALSE)*BI342,0),IFERROR(VLOOKUP(AS342,CODES!$A$3:$D$1348,3,FALSE)*BL342,0),IFERROR(VLOOKUP(AT342,CODES!$A$3:$D$1348,3,FALSE)*BO342,0),IFERROR(VLOOKUP(AU342,CODES!$A$3:$D$1348,3,FALSE)*BR342,0),IFERROR(VLOOKUP(AV342,CODES!$A$3:$D$1348,3,FALSE)*BU342,0),IFERROR(VLOOKUP(AW342,CODES!$A$3:$D$1348,3,FALSE)*BX342,0),IFERROR(VLOOKUP(AX342,CODES!$A$3:$D$1348,3,FALSE)*CA342,0),IFERROR(VLOOKUP(AY342,CODES!$A$3:$D$1348,3,FALSE)*CD342,0))+B342</f>
        <v>0</v>
      </c>
      <c r="AP342" s="271" t="str">
        <f t="shared" si="204"/>
        <v/>
      </c>
      <c r="AQ342" s="271" t="str">
        <f t="shared" si="205"/>
        <v/>
      </c>
      <c r="AR342" s="271" t="str">
        <f t="shared" si="206"/>
        <v/>
      </c>
      <c r="AS342" s="271" t="str">
        <f t="shared" si="207"/>
        <v/>
      </c>
      <c r="AT342" s="271" t="str">
        <f t="shared" si="208"/>
        <v/>
      </c>
      <c r="AU342" s="271" t="str">
        <f t="shared" si="209"/>
        <v/>
      </c>
      <c r="AV342" s="271" t="str">
        <f t="shared" si="210"/>
        <v/>
      </c>
      <c r="AW342" s="271" t="str">
        <f t="shared" si="211"/>
        <v/>
      </c>
      <c r="AX342" s="271" t="str">
        <f t="shared" si="212"/>
        <v/>
      </c>
      <c r="AY342" s="271" t="str">
        <f t="shared" si="213"/>
        <v/>
      </c>
      <c r="AZ342" s="258">
        <f t="shared" si="169"/>
        <v>0</v>
      </c>
      <c r="BA342" s="258">
        <f t="shared" si="170"/>
        <v>1</v>
      </c>
      <c r="BB342" s="258">
        <f t="shared" si="214"/>
        <v>0</v>
      </c>
      <c r="BC342" s="258">
        <f t="shared" si="215"/>
        <v>1</v>
      </c>
      <c r="BD342" s="258">
        <f t="shared" si="173"/>
        <v>1</v>
      </c>
      <c r="BE342" s="258">
        <f t="shared" si="216"/>
        <v>0</v>
      </c>
      <c r="BF342" s="258">
        <f t="shared" si="217"/>
        <v>1</v>
      </c>
      <c r="BG342" s="258">
        <f t="shared" si="176"/>
        <v>1</v>
      </c>
      <c r="BH342" s="258">
        <f t="shared" si="218"/>
        <v>0</v>
      </c>
      <c r="BI342" s="258">
        <f t="shared" si="219"/>
        <v>1</v>
      </c>
      <c r="BJ342" s="258">
        <f t="shared" si="179"/>
        <v>1</v>
      </c>
      <c r="BK342" s="258">
        <f t="shared" si="220"/>
        <v>0</v>
      </c>
      <c r="BL342" s="258">
        <f t="shared" si="221"/>
        <v>1</v>
      </c>
      <c r="BM342" s="258">
        <f t="shared" si="182"/>
        <v>1</v>
      </c>
      <c r="BN342" s="258">
        <f t="shared" si="222"/>
        <v>0</v>
      </c>
      <c r="BO342" s="258">
        <f t="shared" si="223"/>
        <v>1</v>
      </c>
      <c r="BP342" s="258">
        <f t="shared" si="185"/>
        <v>1</v>
      </c>
      <c r="BQ342" s="258">
        <f t="shared" si="224"/>
        <v>0</v>
      </c>
      <c r="BR342" s="258">
        <f t="shared" si="225"/>
        <v>1</v>
      </c>
      <c r="BS342" s="258">
        <f t="shared" si="188"/>
        <v>1</v>
      </c>
      <c r="BT342" s="258">
        <f t="shared" si="226"/>
        <v>0</v>
      </c>
      <c r="BU342" s="258">
        <f t="shared" si="227"/>
        <v>1</v>
      </c>
      <c r="BV342" s="258">
        <f t="shared" si="191"/>
        <v>1</v>
      </c>
      <c r="BW342" s="258">
        <f t="shared" si="228"/>
        <v>0</v>
      </c>
      <c r="BX342" s="258">
        <f t="shared" si="229"/>
        <v>1</v>
      </c>
      <c r="BY342" s="258">
        <f t="shared" si="194"/>
        <v>1</v>
      </c>
      <c r="BZ342" s="258">
        <f t="shared" si="230"/>
        <v>0</v>
      </c>
      <c r="CA342" s="258">
        <f t="shared" si="231"/>
        <v>1</v>
      </c>
      <c r="CB342" s="258">
        <f t="shared" si="197"/>
        <v>1</v>
      </c>
      <c r="CC342" s="258">
        <f t="shared" si="232"/>
        <v>0</v>
      </c>
      <c r="CD342" s="258">
        <f t="shared" si="233"/>
        <v>1</v>
      </c>
    </row>
    <row r="343" spans="1:82" hidden="1">
      <c r="A343" s="258"/>
      <c r="B343" s="258"/>
      <c r="C343" s="259"/>
      <c r="D343" s="258"/>
      <c r="E343" s="258"/>
      <c r="F343" s="258"/>
      <c r="G343" s="258">
        <v>335</v>
      </c>
      <c r="H343" s="743"/>
      <c r="I343" s="744"/>
      <c r="J343" s="739"/>
      <c r="K343" s="745"/>
      <c r="L343" s="745"/>
      <c r="M343" s="272"/>
      <c r="N343" s="508">
        <f t="shared" si="29"/>
        <v>0</v>
      </c>
      <c r="O343" s="510">
        <f t="shared" si="200"/>
        <v>0</v>
      </c>
      <c r="P343" s="260">
        <f t="shared" si="201"/>
        <v>0</v>
      </c>
      <c r="Q343" s="261">
        <f t="shared" si="202"/>
        <v>0</v>
      </c>
      <c r="R343" s="261">
        <f t="shared" si="1"/>
        <v>0</v>
      </c>
      <c r="S343" s="262"/>
      <c r="T343" s="262"/>
      <c r="U343" s="263">
        <f t="shared" si="142"/>
        <v>1.288</v>
      </c>
      <c r="V343" s="264">
        <f>IF(E343="SP",1,IF(D343="",ExtraMargeMateriaal,(1-VLOOKUP(D343,TabelAankoop[],4,FALSE))))</f>
        <v>1</v>
      </c>
      <c r="W343" s="265">
        <f t="shared" si="143"/>
        <v>0.6885</v>
      </c>
      <c r="X343" s="266">
        <f t="shared" si="144"/>
        <v>1</v>
      </c>
      <c r="Y343" s="267">
        <f t="shared" si="145"/>
        <v>1.46</v>
      </c>
      <c r="Z343" s="267">
        <f t="shared" si="146"/>
        <v>1.1599999999999999</v>
      </c>
      <c r="AA343" s="268">
        <f t="shared" si="147"/>
        <v>0</v>
      </c>
      <c r="AB343" s="456">
        <f t="shared" si="148"/>
        <v>0</v>
      </c>
      <c r="AC343" s="457">
        <f t="shared" si="149"/>
        <v>0</v>
      </c>
      <c r="AD343" s="456">
        <f t="shared" si="150"/>
        <v>0</v>
      </c>
      <c r="AE343" s="458">
        <f t="shared" si="151"/>
        <v>0</v>
      </c>
      <c r="AF343" s="457">
        <f t="shared" si="203"/>
        <v>0</v>
      </c>
      <c r="AG343" s="456">
        <f t="shared" si="153"/>
        <v>0</v>
      </c>
      <c r="AH343" s="457">
        <f t="shared" si="154"/>
        <v>0</v>
      </c>
      <c r="AI343" s="268">
        <f t="shared" si="155"/>
        <v>0</v>
      </c>
      <c r="AJ343" s="269">
        <f t="shared" si="156"/>
        <v>0</v>
      </c>
      <c r="AK343" s="270">
        <f t="shared" si="157"/>
        <v>0</v>
      </c>
      <c r="AL343" s="415">
        <f t="shared" si="158"/>
        <v>0</v>
      </c>
      <c r="AM343" s="259" t="str">
        <f>IF(AP343="","",IFERROR(VLOOKUP(AP343,CODES!$A$3:$D$1348,4,FALSE),"X"))&amp;IF(AQ343="","",IFERROR(VLOOKUP(AQ343,CODES!$A$3:$D$1348,4,FALSE),"X"))&amp;IF(AR343="","",IFERROR(VLOOKUP(AR343,CODES!$A$3:$D$1348,4,FALSE),"X"))&amp;IF(AS343="","",IFERROR(VLOOKUP(AS343,CODES!$A$3:$D$1348,4,FALSE),"X"))&amp;IF(AT343="","",IFERROR(VLOOKUP(AT343,CODES!$A$3:$D$1348,4,FALSE),"X"))&amp;IF(AU343="","",IFERROR(VLOOKUP(AU343,CODES!$A$3:$D$1348,4,FALSE),"X"))&amp;IF(AV343="","",IFERROR(VLOOKUP(AV343,CODES!$A$3:$D$1348,4,FALSE),"X"))&amp;IF(AW343="","",IFERROR(VLOOKUP(AW343,CODES!$A$3:$D$1348,4,FALSE),"X"))&amp;IF(AX343="","",IFERROR(VLOOKUP(AX343,CODES!$A$3:$D$1348,4,FALSE),"X"))&amp;IF(AY343="","",IFERROR(VLOOKUP(AY343,CODES!$A$3:$D$1348,4,FALSE),"X"))</f>
        <v/>
      </c>
      <c r="AN343" s="258">
        <f>SUM(IFERROR(VLOOKUP(AP343,CODES!$A$3:$D$1348,4,FALSE)*BC343,0),IFERROR(VLOOKUP(AQ343,CODES!$A$3:$D$1348,4,FALSE)*BF343,0),IFERROR(VLOOKUP(AR343,CODES!$A$3:$D$1348,4,FALSE)*BI343,0),IFERROR(VLOOKUP(AS343,CODES!$A$3:$D$1348,4,FALSE)*BL343,0),IFERROR(VLOOKUP(AT343,CODES!$A$3:$D$1348,4,FALSE)*BO343,0),IFERROR(VLOOKUP(AU343,CODES!$A$3:$D$1348,4,FALSE)*BR343,0),IFERROR(VLOOKUP(AV343,CODES!$A$3:$D$1348,4,FALSE)*BU343,0),IFERROR(VLOOKUP(AW343,CODES!$A$3:$D$1348,4,FALSE)*BX343,0),IFERROR(VLOOKUP(AX343,CODES!$A$3:$D$1348,4,FALSE)*CA343,0),IFERROR(VLOOKUP(AY343,CODES!$A$3:$D$1348,4,FALSE)*CD343,0))</f>
        <v>0</v>
      </c>
      <c r="AO343" s="258">
        <f>SUM(IFERROR(VLOOKUP(AP343,CODES!$A$3:$D$1348,3,FALSE)*BC343,0),IFERROR(VLOOKUP(AQ343,CODES!$A$3:$D$1348,3,FALSE)*BF343,0),IFERROR(VLOOKUP(AR343,CODES!$A$3:$D$1348,3,FALSE)*BI343,0),IFERROR(VLOOKUP(AS343,CODES!$A$3:$D$1348,3,FALSE)*BL343,0),IFERROR(VLOOKUP(AT343,CODES!$A$3:$D$1348,3,FALSE)*BO343,0),IFERROR(VLOOKUP(AU343,CODES!$A$3:$D$1348,3,FALSE)*BR343,0),IFERROR(VLOOKUP(AV343,CODES!$A$3:$D$1348,3,FALSE)*BU343,0),IFERROR(VLOOKUP(AW343,CODES!$A$3:$D$1348,3,FALSE)*BX343,0),IFERROR(VLOOKUP(AX343,CODES!$A$3:$D$1348,3,FALSE)*CA343,0),IFERROR(VLOOKUP(AY343,CODES!$A$3:$D$1348,3,FALSE)*CD343,0))+B343</f>
        <v>0</v>
      </c>
      <c r="AP343" s="271" t="str">
        <f t="shared" si="204"/>
        <v/>
      </c>
      <c r="AQ343" s="271" t="str">
        <f t="shared" si="205"/>
        <v/>
      </c>
      <c r="AR343" s="271" t="str">
        <f t="shared" si="206"/>
        <v/>
      </c>
      <c r="AS343" s="271" t="str">
        <f t="shared" si="207"/>
        <v/>
      </c>
      <c r="AT343" s="271" t="str">
        <f t="shared" si="208"/>
        <v/>
      </c>
      <c r="AU343" s="271" t="str">
        <f t="shared" si="209"/>
        <v/>
      </c>
      <c r="AV343" s="271" t="str">
        <f t="shared" si="210"/>
        <v/>
      </c>
      <c r="AW343" s="271" t="str">
        <f t="shared" si="211"/>
        <v/>
      </c>
      <c r="AX343" s="271" t="str">
        <f t="shared" si="212"/>
        <v/>
      </c>
      <c r="AY343" s="271" t="str">
        <f t="shared" si="213"/>
        <v/>
      </c>
      <c r="AZ343" s="258">
        <f t="shared" si="169"/>
        <v>0</v>
      </c>
      <c r="BA343" s="258">
        <f t="shared" si="170"/>
        <v>1</v>
      </c>
      <c r="BB343" s="258">
        <f t="shared" si="214"/>
        <v>0</v>
      </c>
      <c r="BC343" s="258">
        <f t="shared" si="215"/>
        <v>1</v>
      </c>
      <c r="BD343" s="258">
        <f t="shared" si="173"/>
        <v>1</v>
      </c>
      <c r="BE343" s="258">
        <f t="shared" si="216"/>
        <v>0</v>
      </c>
      <c r="BF343" s="258">
        <f t="shared" si="217"/>
        <v>1</v>
      </c>
      <c r="BG343" s="258">
        <f t="shared" si="176"/>
        <v>1</v>
      </c>
      <c r="BH343" s="258">
        <f t="shared" si="218"/>
        <v>0</v>
      </c>
      <c r="BI343" s="258">
        <f t="shared" si="219"/>
        <v>1</v>
      </c>
      <c r="BJ343" s="258">
        <f t="shared" si="179"/>
        <v>1</v>
      </c>
      <c r="BK343" s="258">
        <f t="shared" si="220"/>
        <v>0</v>
      </c>
      <c r="BL343" s="258">
        <f t="shared" si="221"/>
        <v>1</v>
      </c>
      <c r="BM343" s="258">
        <f t="shared" si="182"/>
        <v>1</v>
      </c>
      <c r="BN343" s="258">
        <f t="shared" si="222"/>
        <v>0</v>
      </c>
      <c r="BO343" s="258">
        <f t="shared" si="223"/>
        <v>1</v>
      </c>
      <c r="BP343" s="258">
        <f t="shared" si="185"/>
        <v>1</v>
      </c>
      <c r="BQ343" s="258">
        <f t="shared" si="224"/>
        <v>0</v>
      </c>
      <c r="BR343" s="258">
        <f t="shared" si="225"/>
        <v>1</v>
      </c>
      <c r="BS343" s="258">
        <f t="shared" si="188"/>
        <v>1</v>
      </c>
      <c r="BT343" s="258">
        <f t="shared" si="226"/>
        <v>0</v>
      </c>
      <c r="BU343" s="258">
        <f t="shared" si="227"/>
        <v>1</v>
      </c>
      <c r="BV343" s="258">
        <f t="shared" si="191"/>
        <v>1</v>
      </c>
      <c r="BW343" s="258">
        <f t="shared" si="228"/>
        <v>0</v>
      </c>
      <c r="BX343" s="258">
        <f t="shared" si="229"/>
        <v>1</v>
      </c>
      <c r="BY343" s="258">
        <f t="shared" si="194"/>
        <v>1</v>
      </c>
      <c r="BZ343" s="258">
        <f t="shared" si="230"/>
        <v>0</v>
      </c>
      <c r="CA343" s="258">
        <f t="shared" si="231"/>
        <v>1</v>
      </c>
      <c r="CB343" s="258">
        <f t="shared" si="197"/>
        <v>1</v>
      </c>
      <c r="CC343" s="258">
        <f t="shared" si="232"/>
        <v>0</v>
      </c>
      <c r="CD343" s="258">
        <f t="shared" si="233"/>
        <v>1</v>
      </c>
    </row>
    <row r="344" spans="1:82" hidden="1">
      <c r="A344" s="258"/>
      <c r="B344" s="258"/>
      <c r="C344" s="259"/>
      <c r="D344" s="258"/>
      <c r="E344" s="258"/>
      <c r="F344" s="258"/>
      <c r="G344" s="258">
        <v>336</v>
      </c>
      <c r="H344" s="743"/>
      <c r="I344" s="744"/>
      <c r="J344" s="739"/>
      <c r="K344" s="745"/>
      <c r="L344" s="745"/>
      <c r="M344" s="272"/>
      <c r="N344" s="508">
        <f t="shared" si="29"/>
        <v>0</v>
      </c>
      <c r="O344" s="510">
        <f t="shared" si="200"/>
        <v>0</v>
      </c>
      <c r="P344" s="260">
        <f t="shared" si="201"/>
        <v>0</v>
      </c>
      <c r="Q344" s="261">
        <f t="shared" si="202"/>
        <v>0</v>
      </c>
      <c r="R344" s="261">
        <f t="shared" si="1"/>
        <v>0</v>
      </c>
      <c r="S344" s="262"/>
      <c r="T344" s="262"/>
      <c r="U344" s="263">
        <f t="shared" si="142"/>
        <v>1.288</v>
      </c>
      <c r="V344" s="264">
        <f>IF(E344="SP",1,IF(D344="",ExtraMargeMateriaal,(1-VLOOKUP(D344,TabelAankoop[],4,FALSE))))</f>
        <v>1</v>
      </c>
      <c r="W344" s="265">
        <f t="shared" si="143"/>
        <v>0.6885</v>
      </c>
      <c r="X344" s="266">
        <f t="shared" si="144"/>
        <v>1</v>
      </c>
      <c r="Y344" s="267">
        <f t="shared" si="145"/>
        <v>1.46</v>
      </c>
      <c r="Z344" s="267">
        <f t="shared" si="146"/>
        <v>1.1599999999999999</v>
      </c>
      <c r="AA344" s="268">
        <f t="shared" si="147"/>
        <v>0</v>
      </c>
      <c r="AB344" s="456">
        <f t="shared" si="148"/>
        <v>0</v>
      </c>
      <c r="AC344" s="457">
        <f t="shared" si="149"/>
        <v>0</v>
      </c>
      <c r="AD344" s="456">
        <f t="shared" si="150"/>
        <v>0</v>
      </c>
      <c r="AE344" s="458">
        <f t="shared" si="151"/>
        <v>0</v>
      </c>
      <c r="AF344" s="457">
        <f t="shared" si="203"/>
        <v>0</v>
      </c>
      <c r="AG344" s="456">
        <f t="shared" si="153"/>
        <v>0</v>
      </c>
      <c r="AH344" s="457">
        <f t="shared" si="154"/>
        <v>0</v>
      </c>
      <c r="AI344" s="268">
        <f t="shared" si="155"/>
        <v>0</v>
      </c>
      <c r="AJ344" s="269">
        <f t="shared" si="156"/>
        <v>0</v>
      </c>
      <c r="AK344" s="270">
        <f t="shared" si="157"/>
        <v>0</v>
      </c>
      <c r="AL344" s="415">
        <f t="shared" si="158"/>
        <v>0</v>
      </c>
      <c r="AM344" s="259" t="str">
        <f>IF(AP344="","",IFERROR(VLOOKUP(AP344,CODES!$A$3:$D$1348,4,FALSE),"X"))&amp;IF(AQ344="","",IFERROR(VLOOKUP(AQ344,CODES!$A$3:$D$1348,4,FALSE),"X"))&amp;IF(AR344="","",IFERROR(VLOOKUP(AR344,CODES!$A$3:$D$1348,4,FALSE),"X"))&amp;IF(AS344="","",IFERROR(VLOOKUP(AS344,CODES!$A$3:$D$1348,4,FALSE),"X"))&amp;IF(AT344="","",IFERROR(VLOOKUP(AT344,CODES!$A$3:$D$1348,4,FALSE),"X"))&amp;IF(AU344="","",IFERROR(VLOOKUP(AU344,CODES!$A$3:$D$1348,4,FALSE),"X"))&amp;IF(AV344="","",IFERROR(VLOOKUP(AV344,CODES!$A$3:$D$1348,4,FALSE),"X"))&amp;IF(AW344="","",IFERROR(VLOOKUP(AW344,CODES!$A$3:$D$1348,4,FALSE),"X"))&amp;IF(AX344="","",IFERROR(VLOOKUP(AX344,CODES!$A$3:$D$1348,4,FALSE),"X"))&amp;IF(AY344="","",IFERROR(VLOOKUP(AY344,CODES!$A$3:$D$1348,4,FALSE),"X"))</f>
        <v/>
      </c>
      <c r="AN344" s="258">
        <f>SUM(IFERROR(VLOOKUP(AP344,CODES!$A$3:$D$1348,4,FALSE)*BC344,0),IFERROR(VLOOKUP(AQ344,CODES!$A$3:$D$1348,4,FALSE)*BF344,0),IFERROR(VLOOKUP(AR344,CODES!$A$3:$D$1348,4,FALSE)*BI344,0),IFERROR(VLOOKUP(AS344,CODES!$A$3:$D$1348,4,FALSE)*BL344,0),IFERROR(VLOOKUP(AT344,CODES!$A$3:$D$1348,4,FALSE)*BO344,0),IFERROR(VLOOKUP(AU344,CODES!$A$3:$D$1348,4,FALSE)*BR344,0),IFERROR(VLOOKUP(AV344,CODES!$A$3:$D$1348,4,FALSE)*BU344,0),IFERROR(VLOOKUP(AW344,CODES!$A$3:$D$1348,4,FALSE)*BX344,0),IFERROR(VLOOKUP(AX344,CODES!$A$3:$D$1348,4,FALSE)*CA344,0),IFERROR(VLOOKUP(AY344,CODES!$A$3:$D$1348,4,FALSE)*CD344,0))</f>
        <v>0</v>
      </c>
      <c r="AO344" s="258">
        <f>SUM(IFERROR(VLOOKUP(AP344,CODES!$A$3:$D$1348,3,FALSE)*BC344,0),IFERROR(VLOOKUP(AQ344,CODES!$A$3:$D$1348,3,FALSE)*BF344,0),IFERROR(VLOOKUP(AR344,CODES!$A$3:$D$1348,3,FALSE)*BI344,0),IFERROR(VLOOKUP(AS344,CODES!$A$3:$D$1348,3,FALSE)*BL344,0),IFERROR(VLOOKUP(AT344,CODES!$A$3:$D$1348,3,FALSE)*BO344,0),IFERROR(VLOOKUP(AU344,CODES!$A$3:$D$1348,3,FALSE)*BR344,0),IFERROR(VLOOKUP(AV344,CODES!$A$3:$D$1348,3,FALSE)*BU344,0),IFERROR(VLOOKUP(AW344,CODES!$A$3:$D$1348,3,FALSE)*BX344,0),IFERROR(VLOOKUP(AX344,CODES!$A$3:$D$1348,3,FALSE)*CA344,0),IFERROR(VLOOKUP(AY344,CODES!$A$3:$D$1348,3,FALSE)*CD344,0))+B344</f>
        <v>0</v>
      </c>
      <c r="AP344" s="271" t="str">
        <f t="shared" si="204"/>
        <v/>
      </c>
      <c r="AQ344" s="271" t="str">
        <f t="shared" si="205"/>
        <v/>
      </c>
      <c r="AR344" s="271" t="str">
        <f t="shared" si="206"/>
        <v/>
      </c>
      <c r="AS344" s="271" t="str">
        <f t="shared" si="207"/>
        <v/>
      </c>
      <c r="AT344" s="271" t="str">
        <f t="shared" si="208"/>
        <v/>
      </c>
      <c r="AU344" s="271" t="str">
        <f t="shared" si="209"/>
        <v/>
      </c>
      <c r="AV344" s="271" t="str">
        <f t="shared" si="210"/>
        <v/>
      </c>
      <c r="AW344" s="271" t="str">
        <f t="shared" si="211"/>
        <v/>
      </c>
      <c r="AX344" s="271" t="str">
        <f t="shared" si="212"/>
        <v/>
      </c>
      <c r="AY344" s="271" t="str">
        <f t="shared" si="213"/>
        <v/>
      </c>
      <c r="AZ344" s="258">
        <f t="shared" si="169"/>
        <v>0</v>
      </c>
      <c r="BA344" s="258">
        <f t="shared" si="170"/>
        <v>1</v>
      </c>
      <c r="BB344" s="258">
        <f t="shared" si="214"/>
        <v>0</v>
      </c>
      <c r="BC344" s="258">
        <f t="shared" si="215"/>
        <v>1</v>
      </c>
      <c r="BD344" s="258">
        <f t="shared" si="173"/>
        <v>1</v>
      </c>
      <c r="BE344" s="258">
        <f t="shared" si="216"/>
        <v>0</v>
      </c>
      <c r="BF344" s="258">
        <f t="shared" si="217"/>
        <v>1</v>
      </c>
      <c r="BG344" s="258">
        <f t="shared" si="176"/>
        <v>1</v>
      </c>
      <c r="BH344" s="258">
        <f t="shared" si="218"/>
        <v>0</v>
      </c>
      <c r="BI344" s="258">
        <f t="shared" si="219"/>
        <v>1</v>
      </c>
      <c r="BJ344" s="258">
        <f t="shared" si="179"/>
        <v>1</v>
      </c>
      <c r="BK344" s="258">
        <f t="shared" si="220"/>
        <v>0</v>
      </c>
      <c r="BL344" s="258">
        <f t="shared" si="221"/>
        <v>1</v>
      </c>
      <c r="BM344" s="258">
        <f t="shared" si="182"/>
        <v>1</v>
      </c>
      <c r="BN344" s="258">
        <f t="shared" si="222"/>
        <v>0</v>
      </c>
      <c r="BO344" s="258">
        <f t="shared" si="223"/>
        <v>1</v>
      </c>
      <c r="BP344" s="258">
        <f t="shared" si="185"/>
        <v>1</v>
      </c>
      <c r="BQ344" s="258">
        <f t="shared" si="224"/>
        <v>0</v>
      </c>
      <c r="BR344" s="258">
        <f t="shared" si="225"/>
        <v>1</v>
      </c>
      <c r="BS344" s="258">
        <f t="shared" si="188"/>
        <v>1</v>
      </c>
      <c r="BT344" s="258">
        <f t="shared" si="226"/>
        <v>0</v>
      </c>
      <c r="BU344" s="258">
        <f t="shared" si="227"/>
        <v>1</v>
      </c>
      <c r="BV344" s="258">
        <f t="shared" si="191"/>
        <v>1</v>
      </c>
      <c r="BW344" s="258">
        <f t="shared" si="228"/>
        <v>0</v>
      </c>
      <c r="BX344" s="258">
        <f t="shared" si="229"/>
        <v>1</v>
      </c>
      <c r="BY344" s="258">
        <f t="shared" si="194"/>
        <v>1</v>
      </c>
      <c r="BZ344" s="258">
        <f t="shared" si="230"/>
        <v>0</v>
      </c>
      <c r="CA344" s="258">
        <f t="shared" si="231"/>
        <v>1</v>
      </c>
      <c r="CB344" s="258">
        <f t="shared" si="197"/>
        <v>1</v>
      </c>
      <c r="CC344" s="258">
        <f t="shared" si="232"/>
        <v>0</v>
      </c>
      <c r="CD344" s="258">
        <f t="shared" si="233"/>
        <v>1</v>
      </c>
    </row>
    <row r="345" spans="1:82" hidden="1">
      <c r="A345" s="258"/>
      <c r="B345" s="258"/>
      <c r="C345" s="259"/>
      <c r="D345" s="258"/>
      <c r="E345" s="258"/>
      <c r="F345" s="258"/>
      <c r="G345" s="258">
        <v>337</v>
      </c>
      <c r="H345" s="743"/>
      <c r="I345" s="744"/>
      <c r="J345" s="739"/>
      <c r="K345" s="745"/>
      <c r="L345" s="745"/>
      <c r="M345" s="272"/>
      <c r="N345" s="508">
        <f t="shared" si="29"/>
        <v>0</v>
      </c>
      <c r="O345" s="510">
        <f t="shared" si="200"/>
        <v>0</v>
      </c>
      <c r="P345" s="260">
        <f t="shared" si="201"/>
        <v>0</v>
      </c>
      <c r="Q345" s="261">
        <f t="shared" si="202"/>
        <v>0</v>
      </c>
      <c r="R345" s="261">
        <f t="shared" si="1"/>
        <v>0</v>
      </c>
      <c r="S345" s="262"/>
      <c r="T345" s="262"/>
      <c r="U345" s="263">
        <f t="shared" si="142"/>
        <v>1.288</v>
      </c>
      <c r="V345" s="264">
        <f>IF(E345="SP",1,IF(D345="",ExtraMargeMateriaal,(1-VLOOKUP(D345,TabelAankoop[],4,FALSE))))</f>
        <v>1</v>
      </c>
      <c r="W345" s="265">
        <f t="shared" si="143"/>
        <v>0.6885</v>
      </c>
      <c r="X345" s="266">
        <f t="shared" si="144"/>
        <v>1</v>
      </c>
      <c r="Y345" s="267">
        <f t="shared" si="145"/>
        <v>1.46</v>
      </c>
      <c r="Z345" s="267">
        <f t="shared" si="146"/>
        <v>1.1599999999999999</v>
      </c>
      <c r="AA345" s="268">
        <f t="shared" si="147"/>
        <v>0</v>
      </c>
      <c r="AB345" s="456">
        <f t="shared" si="148"/>
        <v>0</v>
      </c>
      <c r="AC345" s="457">
        <f t="shared" si="149"/>
        <v>0</v>
      </c>
      <c r="AD345" s="456">
        <f t="shared" si="150"/>
        <v>0</v>
      </c>
      <c r="AE345" s="458">
        <f t="shared" si="151"/>
        <v>0</v>
      </c>
      <c r="AF345" s="457">
        <f t="shared" si="203"/>
        <v>0</v>
      </c>
      <c r="AG345" s="456">
        <f t="shared" si="153"/>
        <v>0</v>
      </c>
      <c r="AH345" s="457">
        <f t="shared" si="154"/>
        <v>0</v>
      </c>
      <c r="AI345" s="268">
        <f t="shared" si="155"/>
        <v>0</v>
      </c>
      <c r="AJ345" s="269">
        <f t="shared" si="156"/>
        <v>0</v>
      </c>
      <c r="AK345" s="270">
        <f t="shared" si="157"/>
        <v>0</v>
      </c>
      <c r="AL345" s="415">
        <f t="shared" si="158"/>
        <v>0</v>
      </c>
      <c r="AM345" s="259" t="str">
        <f>IF(AP345="","",IFERROR(VLOOKUP(AP345,CODES!$A$3:$D$1348,4,FALSE),"X"))&amp;IF(AQ345="","",IFERROR(VLOOKUP(AQ345,CODES!$A$3:$D$1348,4,FALSE),"X"))&amp;IF(AR345="","",IFERROR(VLOOKUP(AR345,CODES!$A$3:$D$1348,4,FALSE),"X"))&amp;IF(AS345="","",IFERROR(VLOOKUP(AS345,CODES!$A$3:$D$1348,4,FALSE),"X"))&amp;IF(AT345="","",IFERROR(VLOOKUP(AT345,CODES!$A$3:$D$1348,4,FALSE),"X"))&amp;IF(AU345="","",IFERROR(VLOOKUP(AU345,CODES!$A$3:$D$1348,4,FALSE),"X"))&amp;IF(AV345="","",IFERROR(VLOOKUP(AV345,CODES!$A$3:$D$1348,4,FALSE),"X"))&amp;IF(AW345="","",IFERROR(VLOOKUP(AW345,CODES!$A$3:$D$1348,4,FALSE),"X"))&amp;IF(AX345="","",IFERROR(VLOOKUP(AX345,CODES!$A$3:$D$1348,4,FALSE),"X"))&amp;IF(AY345="","",IFERROR(VLOOKUP(AY345,CODES!$A$3:$D$1348,4,FALSE),"X"))</f>
        <v/>
      </c>
      <c r="AN345" s="258">
        <f>SUM(IFERROR(VLOOKUP(AP345,CODES!$A$3:$D$1348,4,FALSE)*BC345,0),IFERROR(VLOOKUP(AQ345,CODES!$A$3:$D$1348,4,FALSE)*BF345,0),IFERROR(VLOOKUP(AR345,CODES!$A$3:$D$1348,4,FALSE)*BI345,0),IFERROR(VLOOKUP(AS345,CODES!$A$3:$D$1348,4,FALSE)*BL345,0),IFERROR(VLOOKUP(AT345,CODES!$A$3:$D$1348,4,FALSE)*BO345,0),IFERROR(VLOOKUP(AU345,CODES!$A$3:$D$1348,4,FALSE)*BR345,0),IFERROR(VLOOKUP(AV345,CODES!$A$3:$D$1348,4,FALSE)*BU345,0),IFERROR(VLOOKUP(AW345,CODES!$A$3:$D$1348,4,FALSE)*BX345,0),IFERROR(VLOOKUP(AX345,CODES!$A$3:$D$1348,4,FALSE)*CA345,0),IFERROR(VLOOKUP(AY345,CODES!$A$3:$D$1348,4,FALSE)*CD345,0))</f>
        <v>0</v>
      </c>
      <c r="AO345" s="258">
        <f>SUM(IFERROR(VLOOKUP(AP345,CODES!$A$3:$D$1348,3,FALSE)*BC345,0),IFERROR(VLOOKUP(AQ345,CODES!$A$3:$D$1348,3,FALSE)*BF345,0),IFERROR(VLOOKUP(AR345,CODES!$A$3:$D$1348,3,FALSE)*BI345,0),IFERROR(VLOOKUP(AS345,CODES!$A$3:$D$1348,3,FALSE)*BL345,0),IFERROR(VLOOKUP(AT345,CODES!$A$3:$D$1348,3,FALSE)*BO345,0),IFERROR(VLOOKUP(AU345,CODES!$A$3:$D$1348,3,FALSE)*BR345,0),IFERROR(VLOOKUP(AV345,CODES!$A$3:$D$1348,3,FALSE)*BU345,0),IFERROR(VLOOKUP(AW345,CODES!$A$3:$D$1348,3,FALSE)*BX345,0),IFERROR(VLOOKUP(AX345,CODES!$A$3:$D$1348,3,FALSE)*CA345,0),IFERROR(VLOOKUP(AY345,CODES!$A$3:$D$1348,3,FALSE)*CD345,0))+B345</f>
        <v>0</v>
      </c>
      <c r="AP345" s="271" t="str">
        <f t="shared" si="204"/>
        <v/>
      </c>
      <c r="AQ345" s="271" t="str">
        <f t="shared" si="205"/>
        <v/>
      </c>
      <c r="AR345" s="271" t="str">
        <f t="shared" si="206"/>
        <v/>
      </c>
      <c r="AS345" s="271" t="str">
        <f t="shared" si="207"/>
        <v/>
      </c>
      <c r="AT345" s="271" t="str">
        <f t="shared" si="208"/>
        <v/>
      </c>
      <c r="AU345" s="271" t="str">
        <f t="shared" si="209"/>
        <v/>
      </c>
      <c r="AV345" s="271" t="str">
        <f t="shared" si="210"/>
        <v/>
      </c>
      <c r="AW345" s="271" t="str">
        <f t="shared" si="211"/>
        <v/>
      </c>
      <c r="AX345" s="271" t="str">
        <f t="shared" si="212"/>
        <v/>
      </c>
      <c r="AY345" s="271" t="str">
        <f t="shared" si="213"/>
        <v/>
      </c>
      <c r="AZ345" s="258">
        <f t="shared" si="169"/>
        <v>0</v>
      </c>
      <c r="BA345" s="258">
        <f t="shared" si="170"/>
        <v>1</v>
      </c>
      <c r="BB345" s="258">
        <f t="shared" si="214"/>
        <v>0</v>
      </c>
      <c r="BC345" s="258">
        <f t="shared" si="215"/>
        <v>1</v>
      </c>
      <c r="BD345" s="258">
        <f t="shared" si="173"/>
        <v>1</v>
      </c>
      <c r="BE345" s="258">
        <f t="shared" si="216"/>
        <v>0</v>
      </c>
      <c r="BF345" s="258">
        <f t="shared" si="217"/>
        <v>1</v>
      </c>
      <c r="BG345" s="258">
        <f t="shared" si="176"/>
        <v>1</v>
      </c>
      <c r="BH345" s="258">
        <f t="shared" si="218"/>
        <v>0</v>
      </c>
      <c r="BI345" s="258">
        <f t="shared" si="219"/>
        <v>1</v>
      </c>
      <c r="BJ345" s="258">
        <f t="shared" si="179"/>
        <v>1</v>
      </c>
      <c r="BK345" s="258">
        <f t="shared" si="220"/>
        <v>0</v>
      </c>
      <c r="BL345" s="258">
        <f t="shared" si="221"/>
        <v>1</v>
      </c>
      <c r="BM345" s="258">
        <f t="shared" si="182"/>
        <v>1</v>
      </c>
      <c r="BN345" s="258">
        <f t="shared" si="222"/>
        <v>0</v>
      </c>
      <c r="BO345" s="258">
        <f t="shared" si="223"/>
        <v>1</v>
      </c>
      <c r="BP345" s="258">
        <f t="shared" si="185"/>
        <v>1</v>
      </c>
      <c r="BQ345" s="258">
        <f t="shared" si="224"/>
        <v>0</v>
      </c>
      <c r="BR345" s="258">
        <f t="shared" si="225"/>
        <v>1</v>
      </c>
      <c r="BS345" s="258">
        <f t="shared" si="188"/>
        <v>1</v>
      </c>
      <c r="BT345" s="258">
        <f t="shared" si="226"/>
        <v>0</v>
      </c>
      <c r="BU345" s="258">
        <f t="shared" si="227"/>
        <v>1</v>
      </c>
      <c r="BV345" s="258">
        <f t="shared" si="191"/>
        <v>1</v>
      </c>
      <c r="BW345" s="258">
        <f t="shared" si="228"/>
        <v>0</v>
      </c>
      <c r="BX345" s="258">
        <f t="shared" si="229"/>
        <v>1</v>
      </c>
      <c r="BY345" s="258">
        <f t="shared" si="194"/>
        <v>1</v>
      </c>
      <c r="BZ345" s="258">
        <f t="shared" si="230"/>
        <v>0</v>
      </c>
      <c r="CA345" s="258">
        <f t="shared" si="231"/>
        <v>1</v>
      </c>
      <c r="CB345" s="258">
        <f t="shared" si="197"/>
        <v>1</v>
      </c>
      <c r="CC345" s="258">
        <f t="shared" si="232"/>
        <v>0</v>
      </c>
      <c r="CD345" s="258">
        <f t="shared" si="233"/>
        <v>1</v>
      </c>
    </row>
    <row r="346" spans="1:82" hidden="1">
      <c r="A346" s="258"/>
      <c r="B346" s="258"/>
      <c r="C346" s="259"/>
      <c r="D346" s="258"/>
      <c r="E346" s="258"/>
      <c r="F346" s="258"/>
      <c r="G346" s="258">
        <v>338</v>
      </c>
      <c r="H346" s="743"/>
      <c r="I346" s="744"/>
      <c r="J346" s="739"/>
      <c r="K346" s="745"/>
      <c r="L346" s="745"/>
      <c r="M346" s="272"/>
      <c r="N346" s="508">
        <f t="shared" si="29"/>
        <v>0</v>
      </c>
      <c r="O346" s="510">
        <f t="shared" si="200"/>
        <v>0</v>
      </c>
      <c r="P346" s="260">
        <f t="shared" si="201"/>
        <v>0</v>
      </c>
      <c r="Q346" s="261">
        <f t="shared" si="202"/>
        <v>0</v>
      </c>
      <c r="R346" s="261">
        <f t="shared" si="1"/>
        <v>0</v>
      </c>
      <c r="S346" s="262"/>
      <c r="T346" s="262"/>
      <c r="U346" s="263">
        <f t="shared" si="142"/>
        <v>1.288</v>
      </c>
      <c r="V346" s="264">
        <f>IF(E346="SP",1,IF(D346="",ExtraMargeMateriaal,(1-VLOOKUP(D346,TabelAankoop[],4,FALSE))))</f>
        <v>1</v>
      </c>
      <c r="W346" s="265">
        <f t="shared" si="143"/>
        <v>0.6885</v>
      </c>
      <c r="X346" s="266">
        <f t="shared" si="144"/>
        <v>1</v>
      </c>
      <c r="Y346" s="267">
        <f t="shared" si="145"/>
        <v>1.46</v>
      </c>
      <c r="Z346" s="267">
        <f t="shared" si="146"/>
        <v>1.1599999999999999</v>
      </c>
      <c r="AA346" s="268">
        <f t="shared" si="147"/>
        <v>0</v>
      </c>
      <c r="AB346" s="456">
        <f t="shared" si="148"/>
        <v>0</v>
      </c>
      <c r="AC346" s="457">
        <f t="shared" si="149"/>
        <v>0</v>
      </c>
      <c r="AD346" s="456">
        <f t="shared" si="150"/>
        <v>0</v>
      </c>
      <c r="AE346" s="458">
        <f t="shared" si="151"/>
        <v>0</v>
      </c>
      <c r="AF346" s="457">
        <f t="shared" si="203"/>
        <v>0</v>
      </c>
      <c r="AG346" s="456">
        <f t="shared" si="153"/>
        <v>0</v>
      </c>
      <c r="AH346" s="457">
        <f t="shared" si="154"/>
        <v>0</v>
      </c>
      <c r="AI346" s="268">
        <f t="shared" si="155"/>
        <v>0</v>
      </c>
      <c r="AJ346" s="269">
        <f t="shared" si="156"/>
        <v>0</v>
      </c>
      <c r="AK346" s="270">
        <f t="shared" si="157"/>
        <v>0</v>
      </c>
      <c r="AL346" s="415">
        <f t="shared" si="158"/>
        <v>0</v>
      </c>
      <c r="AM346" s="259" t="str">
        <f>IF(AP346="","",IFERROR(VLOOKUP(AP346,CODES!$A$3:$D$1348,4,FALSE),"X"))&amp;IF(AQ346="","",IFERROR(VLOOKUP(AQ346,CODES!$A$3:$D$1348,4,FALSE),"X"))&amp;IF(AR346="","",IFERROR(VLOOKUP(AR346,CODES!$A$3:$D$1348,4,FALSE),"X"))&amp;IF(AS346="","",IFERROR(VLOOKUP(AS346,CODES!$A$3:$D$1348,4,FALSE),"X"))&amp;IF(AT346="","",IFERROR(VLOOKUP(AT346,CODES!$A$3:$D$1348,4,FALSE),"X"))&amp;IF(AU346="","",IFERROR(VLOOKUP(AU346,CODES!$A$3:$D$1348,4,FALSE),"X"))&amp;IF(AV346="","",IFERROR(VLOOKUP(AV346,CODES!$A$3:$D$1348,4,FALSE),"X"))&amp;IF(AW346="","",IFERROR(VLOOKUP(AW346,CODES!$A$3:$D$1348,4,FALSE),"X"))&amp;IF(AX346="","",IFERROR(VLOOKUP(AX346,CODES!$A$3:$D$1348,4,FALSE),"X"))&amp;IF(AY346="","",IFERROR(VLOOKUP(AY346,CODES!$A$3:$D$1348,4,FALSE),"X"))</f>
        <v/>
      </c>
      <c r="AN346" s="258">
        <f>SUM(IFERROR(VLOOKUP(AP346,CODES!$A$3:$D$1348,4,FALSE)*BC346,0),IFERROR(VLOOKUP(AQ346,CODES!$A$3:$D$1348,4,FALSE)*BF346,0),IFERROR(VLOOKUP(AR346,CODES!$A$3:$D$1348,4,FALSE)*BI346,0),IFERROR(VLOOKUP(AS346,CODES!$A$3:$D$1348,4,FALSE)*BL346,0),IFERROR(VLOOKUP(AT346,CODES!$A$3:$D$1348,4,FALSE)*BO346,0),IFERROR(VLOOKUP(AU346,CODES!$A$3:$D$1348,4,FALSE)*BR346,0),IFERROR(VLOOKUP(AV346,CODES!$A$3:$D$1348,4,FALSE)*BU346,0),IFERROR(VLOOKUP(AW346,CODES!$A$3:$D$1348,4,FALSE)*BX346,0),IFERROR(VLOOKUP(AX346,CODES!$A$3:$D$1348,4,FALSE)*CA346,0),IFERROR(VLOOKUP(AY346,CODES!$A$3:$D$1348,4,FALSE)*CD346,0))</f>
        <v>0</v>
      </c>
      <c r="AO346" s="258">
        <f>SUM(IFERROR(VLOOKUP(AP346,CODES!$A$3:$D$1348,3,FALSE)*BC346,0),IFERROR(VLOOKUP(AQ346,CODES!$A$3:$D$1348,3,FALSE)*BF346,0),IFERROR(VLOOKUP(AR346,CODES!$A$3:$D$1348,3,FALSE)*BI346,0),IFERROR(VLOOKUP(AS346,CODES!$A$3:$D$1348,3,FALSE)*BL346,0),IFERROR(VLOOKUP(AT346,CODES!$A$3:$D$1348,3,FALSE)*BO346,0),IFERROR(VLOOKUP(AU346,CODES!$A$3:$D$1348,3,FALSE)*BR346,0),IFERROR(VLOOKUP(AV346,CODES!$A$3:$D$1348,3,FALSE)*BU346,0),IFERROR(VLOOKUP(AW346,CODES!$A$3:$D$1348,3,FALSE)*BX346,0),IFERROR(VLOOKUP(AX346,CODES!$A$3:$D$1348,3,FALSE)*CA346,0),IFERROR(VLOOKUP(AY346,CODES!$A$3:$D$1348,3,FALSE)*CD346,0))+B346</f>
        <v>0</v>
      </c>
      <c r="AP346" s="271" t="str">
        <f t="shared" si="204"/>
        <v/>
      </c>
      <c r="AQ346" s="271" t="str">
        <f t="shared" si="205"/>
        <v/>
      </c>
      <c r="AR346" s="271" t="str">
        <f t="shared" si="206"/>
        <v/>
      </c>
      <c r="AS346" s="271" t="str">
        <f t="shared" si="207"/>
        <v/>
      </c>
      <c r="AT346" s="271" t="str">
        <f t="shared" si="208"/>
        <v/>
      </c>
      <c r="AU346" s="271" t="str">
        <f t="shared" si="209"/>
        <v/>
      </c>
      <c r="AV346" s="271" t="str">
        <f t="shared" si="210"/>
        <v/>
      </c>
      <c r="AW346" s="271" t="str">
        <f t="shared" si="211"/>
        <v/>
      </c>
      <c r="AX346" s="271" t="str">
        <f t="shared" si="212"/>
        <v/>
      </c>
      <c r="AY346" s="271" t="str">
        <f t="shared" si="213"/>
        <v/>
      </c>
      <c r="AZ346" s="258">
        <f t="shared" si="169"/>
        <v>0</v>
      </c>
      <c r="BA346" s="258">
        <f t="shared" si="170"/>
        <v>1</v>
      </c>
      <c r="BB346" s="258">
        <f t="shared" si="214"/>
        <v>0</v>
      </c>
      <c r="BC346" s="258">
        <f t="shared" si="215"/>
        <v>1</v>
      </c>
      <c r="BD346" s="258">
        <f t="shared" si="173"/>
        <v>1</v>
      </c>
      <c r="BE346" s="258">
        <f t="shared" si="216"/>
        <v>0</v>
      </c>
      <c r="BF346" s="258">
        <f t="shared" si="217"/>
        <v>1</v>
      </c>
      <c r="BG346" s="258">
        <f t="shared" si="176"/>
        <v>1</v>
      </c>
      <c r="BH346" s="258">
        <f t="shared" si="218"/>
        <v>0</v>
      </c>
      <c r="BI346" s="258">
        <f t="shared" si="219"/>
        <v>1</v>
      </c>
      <c r="BJ346" s="258">
        <f t="shared" si="179"/>
        <v>1</v>
      </c>
      <c r="BK346" s="258">
        <f t="shared" si="220"/>
        <v>0</v>
      </c>
      <c r="BL346" s="258">
        <f t="shared" si="221"/>
        <v>1</v>
      </c>
      <c r="BM346" s="258">
        <f t="shared" si="182"/>
        <v>1</v>
      </c>
      <c r="BN346" s="258">
        <f t="shared" si="222"/>
        <v>0</v>
      </c>
      <c r="BO346" s="258">
        <f t="shared" si="223"/>
        <v>1</v>
      </c>
      <c r="BP346" s="258">
        <f t="shared" si="185"/>
        <v>1</v>
      </c>
      <c r="BQ346" s="258">
        <f t="shared" si="224"/>
        <v>0</v>
      </c>
      <c r="BR346" s="258">
        <f t="shared" si="225"/>
        <v>1</v>
      </c>
      <c r="BS346" s="258">
        <f t="shared" si="188"/>
        <v>1</v>
      </c>
      <c r="BT346" s="258">
        <f t="shared" si="226"/>
        <v>0</v>
      </c>
      <c r="BU346" s="258">
        <f t="shared" si="227"/>
        <v>1</v>
      </c>
      <c r="BV346" s="258">
        <f t="shared" si="191"/>
        <v>1</v>
      </c>
      <c r="BW346" s="258">
        <f t="shared" si="228"/>
        <v>0</v>
      </c>
      <c r="BX346" s="258">
        <f t="shared" si="229"/>
        <v>1</v>
      </c>
      <c r="BY346" s="258">
        <f t="shared" si="194"/>
        <v>1</v>
      </c>
      <c r="BZ346" s="258">
        <f t="shared" si="230"/>
        <v>0</v>
      </c>
      <c r="CA346" s="258">
        <f t="shared" si="231"/>
        <v>1</v>
      </c>
      <c r="CB346" s="258">
        <f t="shared" si="197"/>
        <v>1</v>
      </c>
      <c r="CC346" s="258">
        <f t="shared" si="232"/>
        <v>0</v>
      </c>
      <c r="CD346" s="258">
        <f t="shared" si="233"/>
        <v>1</v>
      </c>
    </row>
    <row r="347" spans="1:82" hidden="1">
      <c r="A347" s="258"/>
      <c r="B347" s="258"/>
      <c r="C347" s="259"/>
      <c r="D347" s="258"/>
      <c r="E347" s="258"/>
      <c r="F347" s="258"/>
      <c r="G347" s="258">
        <v>339</v>
      </c>
      <c r="H347" s="743"/>
      <c r="I347" s="744"/>
      <c r="J347" s="739"/>
      <c r="K347" s="745"/>
      <c r="L347" s="745"/>
      <c r="M347" s="272"/>
      <c r="N347" s="508">
        <f t="shared" si="29"/>
        <v>0</v>
      </c>
      <c r="O347" s="510">
        <f t="shared" si="200"/>
        <v>0</v>
      </c>
      <c r="P347" s="260">
        <f t="shared" si="201"/>
        <v>0</v>
      </c>
      <c r="Q347" s="261">
        <f t="shared" si="202"/>
        <v>0</v>
      </c>
      <c r="R347" s="261">
        <f t="shared" si="1"/>
        <v>0</v>
      </c>
      <c r="S347" s="262"/>
      <c r="T347" s="262"/>
      <c r="U347" s="263">
        <f t="shared" si="142"/>
        <v>1.288</v>
      </c>
      <c r="V347" s="264">
        <f>IF(E347="SP",1,IF(D347="",ExtraMargeMateriaal,(1-VLOOKUP(D347,TabelAankoop[],4,FALSE))))</f>
        <v>1</v>
      </c>
      <c r="W347" s="265">
        <f t="shared" si="143"/>
        <v>0.6885</v>
      </c>
      <c r="X347" s="266">
        <f t="shared" si="144"/>
        <v>1</v>
      </c>
      <c r="Y347" s="267">
        <f t="shared" si="145"/>
        <v>1.46</v>
      </c>
      <c r="Z347" s="267">
        <f t="shared" si="146"/>
        <v>1.1599999999999999</v>
      </c>
      <c r="AA347" s="268">
        <f t="shared" si="147"/>
        <v>0</v>
      </c>
      <c r="AB347" s="456">
        <f t="shared" si="148"/>
        <v>0</v>
      </c>
      <c r="AC347" s="457">
        <f t="shared" si="149"/>
        <v>0</v>
      </c>
      <c r="AD347" s="456">
        <f t="shared" si="150"/>
        <v>0</v>
      </c>
      <c r="AE347" s="458">
        <f t="shared" si="151"/>
        <v>0</v>
      </c>
      <c r="AF347" s="457">
        <f t="shared" si="203"/>
        <v>0</v>
      </c>
      <c r="AG347" s="456">
        <f t="shared" si="153"/>
        <v>0</v>
      </c>
      <c r="AH347" s="457">
        <f t="shared" si="154"/>
        <v>0</v>
      </c>
      <c r="AI347" s="268">
        <f t="shared" si="155"/>
        <v>0</v>
      </c>
      <c r="AJ347" s="269">
        <f t="shared" si="156"/>
        <v>0</v>
      </c>
      <c r="AK347" s="270">
        <f t="shared" si="157"/>
        <v>0</v>
      </c>
      <c r="AL347" s="415">
        <f t="shared" si="158"/>
        <v>0</v>
      </c>
      <c r="AM347" s="259" t="str">
        <f>IF(AP347="","",IFERROR(VLOOKUP(AP347,CODES!$A$3:$D$1348,4,FALSE),"X"))&amp;IF(AQ347="","",IFERROR(VLOOKUP(AQ347,CODES!$A$3:$D$1348,4,FALSE),"X"))&amp;IF(AR347="","",IFERROR(VLOOKUP(AR347,CODES!$A$3:$D$1348,4,FALSE),"X"))&amp;IF(AS347="","",IFERROR(VLOOKUP(AS347,CODES!$A$3:$D$1348,4,FALSE),"X"))&amp;IF(AT347="","",IFERROR(VLOOKUP(AT347,CODES!$A$3:$D$1348,4,FALSE),"X"))&amp;IF(AU347="","",IFERROR(VLOOKUP(AU347,CODES!$A$3:$D$1348,4,FALSE),"X"))&amp;IF(AV347="","",IFERROR(VLOOKUP(AV347,CODES!$A$3:$D$1348,4,FALSE),"X"))&amp;IF(AW347="","",IFERROR(VLOOKUP(AW347,CODES!$A$3:$D$1348,4,FALSE),"X"))&amp;IF(AX347="","",IFERROR(VLOOKUP(AX347,CODES!$A$3:$D$1348,4,FALSE),"X"))&amp;IF(AY347="","",IFERROR(VLOOKUP(AY347,CODES!$A$3:$D$1348,4,FALSE),"X"))</f>
        <v/>
      </c>
      <c r="AN347" s="258">
        <f>SUM(IFERROR(VLOOKUP(AP347,CODES!$A$3:$D$1348,4,FALSE)*BC347,0),IFERROR(VLOOKUP(AQ347,CODES!$A$3:$D$1348,4,FALSE)*BF347,0),IFERROR(VLOOKUP(AR347,CODES!$A$3:$D$1348,4,FALSE)*BI347,0),IFERROR(VLOOKUP(AS347,CODES!$A$3:$D$1348,4,FALSE)*BL347,0),IFERROR(VLOOKUP(AT347,CODES!$A$3:$D$1348,4,FALSE)*BO347,0),IFERROR(VLOOKUP(AU347,CODES!$A$3:$D$1348,4,FALSE)*BR347,0),IFERROR(VLOOKUP(AV347,CODES!$A$3:$D$1348,4,FALSE)*BU347,0),IFERROR(VLOOKUP(AW347,CODES!$A$3:$D$1348,4,FALSE)*BX347,0),IFERROR(VLOOKUP(AX347,CODES!$A$3:$D$1348,4,FALSE)*CA347,0),IFERROR(VLOOKUP(AY347,CODES!$A$3:$D$1348,4,FALSE)*CD347,0))</f>
        <v>0</v>
      </c>
      <c r="AO347" s="258">
        <f>SUM(IFERROR(VLOOKUP(AP347,CODES!$A$3:$D$1348,3,FALSE)*BC347,0),IFERROR(VLOOKUP(AQ347,CODES!$A$3:$D$1348,3,FALSE)*BF347,0),IFERROR(VLOOKUP(AR347,CODES!$A$3:$D$1348,3,FALSE)*BI347,0),IFERROR(VLOOKUP(AS347,CODES!$A$3:$D$1348,3,FALSE)*BL347,0),IFERROR(VLOOKUP(AT347,CODES!$A$3:$D$1348,3,FALSE)*BO347,0),IFERROR(VLOOKUP(AU347,CODES!$A$3:$D$1348,3,FALSE)*BR347,0),IFERROR(VLOOKUP(AV347,CODES!$A$3:$D$1348,3,FALSE)*BU347,0),IFERROR(VLOOKUP(AW347,CODES!$A$3:$D$1348,3,FALSE)*BX347,0),IFERROR(VLOOKUP(AX347,CODES!$A$3:$D$1348,3,FALSE)*CA347,0),IFERROR(VLOOKUP(AY347,CODES!$A$3:$D$1348,3,FALSE)*CD347,0))+B347</f>
        <v>0</v>
      </c>
      <c r="AP347" s="271" t="str">
        <f t="shared" si="204"/>
        <v/>
      </c>
      <c r="AQ347" s="271" t="str">
        <f t="shared" si="205"/>
        <v/>
      </c>
      <c r="AR347" s="271" t="str">
        <f t="shared" si="206"/>
        <v/>
      </c>
      <c r="AS347" s="271" t="str">
        <f t="shared" si="207"/>
        <v/>
      </c>
      <c r="AT347" s="271" t="str">
        <f t="shared" si="208"/>
        <v/>
      </c>
      <c r="AU347" s="271" t="str">
        <f t="shared" si="209"/>
        <v/>
      </c>
      <c r="AV347" s="271" t="str">
        <f t="shared" si="210"/>
        <v/>
      </c>
      <c r="AW347" s="271" t="str">
        <f t="shared" si="211"/>
        <v/>
      </c>
      <c r="AX347" s="271" t="str">
        <f t="shared" si="212"/>
        <v/>
      </c>
      <c r="AY347" s="271" t="str">
        <f t="shared" si="213"/>
        <v/>
      </c>
      <c r="AZ347" s="258">
        <f t="shared" si="169"/>
        <v>0</v>
      </c>
      <c r="BA347" s="258">
        <f t="shared" si="170"/>
        <v>1</v>
      </c>
      <c r="BB347" s="258">
        <f t="shared" si="214"/>
        <v>0</v>
      </c>
      <c r="BC347" s="258">
        <f t="shared" si="215"/>
        <v>1</v>
      </c>
      <c r="BD347" s="258">
        <f t="shared" si="173"/>
        <v>1</v>
      </c>
      <c r="BE347" s="258">
        <f t="shared" si="216"/>
        <v>0</v>
      </c>
      <c r="BF347" s="258">
        <f t="shared" si="217"/>
        <v>1</v>
      </c>
      <c r="BG347" s="258">
        <f t="shared" si="176"/>
        <v>1</v>
      </c>
      <c r="BH347" s="258">
        <f t="shared" si="218"/>
        <v>0</v>
      </c>
      <c r="BI347" s="258">
        <f t="shared" si="219"/>
        <v>1</v>
      </c>
      <c r="BJ347" s="258">
        <f t="shared" si="179"/>
        <v>1</v>
      </c>
      <c r="BK347" s="258">
        <f t="shared" si="220"/>
        <v>0</v>
      </c>
      <c r="BL347" s="258">
        <f t="shared" si="221"/>
        <v>1</v>
      </c>
      <c r="BM347" s="258">
        <f t="shared" si="182"/>
        <v>1</v>
      </c>
      <c r="BN347" s="258">
        <f t="shared" si="222"/>
        <v>0</v>
      </c>
      <c r="BO347" s="258">
        <f t="shared" si="223"/>
        <v>1</v>
      </c>
      <c r="BP347" s="258">
        <f t="shared" si="185"/>
        <v>1</v>
      </c>
      <c r="BQ347" s="258">
        <f t="shared" si="224"/>
        <v>0</v>
      </c>
      <c r="BR347" s="258">
        <f t="shared" si="225"/>
        <v>1</v>
      </c>
      <c r="BS347" s="258">
        <f t="shared" si="188"/>
        <v>1</v>
      </c>
      <c r="BT347" s="258">
        <f t="shared" si="226"/>
        <v>0</v>
      </c>
      <c r="BU347" s="258">
        <f t="shared" si="227"/>
        <v>1</v>
      </c>
      <c r="BV347" s="258">
        <f t="shared" si="191"/>
        <v>1</v>
      </c>
      <c r="BW347" s="258">
        <f t="shared" si="228"/>
        <v>0</v>
      </c>
      <c r="BX347" s="258">
        <f t="shared" si="229"/>
        <v>1</v>
      </c>
      <c r="BY347" s="258">
        <f t="shared" si="194"/>
        <v>1</v>
      </c>
      <c r="BZ347" s="258">
        <f t="shared" si="230"/>
        <v>0</v>
      </c>
      <c r="CA347" s="258">
        <f t="shared" si="231"/>
        <v>1</v>
      </c>
      <c r="CB347" s="258">
        <f t="shared" si="197"/>
        <v>1</v>
      </c>
      <c r="CC347" s="258">
        <f t="shared" si="232"/>
        <v>0</v>
      </c>
      <c r="CD347" s="258">
        <f t="shared" si="233"/>
        <v>1</v>
      </c>
    </row>
    <row r="348" spans="1:82" hidden="1">
      <c r="A348" s="258"/>
      <c r="B348" s="258"/>
      <c r="C348" s="259"/>
      <c r="D348" s="258"/>
      <c r="E348" s="258"/>
      <c r="F348" s="258"/>
      <c r="G348" s="258">
        <v>340</v>
      </c>
      <c r="H348" s="743"/>
      <c r="I348" s="744"/>
      <c r="J348" s="739"/>
      <c r="K348" s="745"/>
      <c r="L348" s="745"/>
      <c r="M348" s="272"/>
      <c r="N348" s="508">
        <f t="shared" si="29"/>
        <v>0</v>
      </c>
      <c r="O348" s="510">
        <f t="shared" si="200"/>
        <v>0</v>
      </c>
      <c r="P348" s="260">
        <f t="shared" si="201"/>
        <v>0</v>
      </c>
      <c r="Q348" s="261">
        <f t="shared" si="202"/>
        <v>0</v>
      </c>
      <c r="R348" s="261">
        <f t="shared" si="1"/>
        <v>0</v>
      </c>
      <c r="S348" s="262"/>
      <c r="T348" s="262"/>
      <c r="U348" s="263">
        <f t="shared" si="142"/>
        <v>1.288</v>
      </c>
      <c r="V348" s="264">
        <f>IF(E348="SP",1,IF(D348="",ExtraMargeMateriaal,(1-VLOOKUP(D348,TabelAankoop[],4,FALSE))))</f>
        <v>1</v>
      </c>
      <c r="W348" s="265">
        <f t="shared" si="143"/>
        <v>0.6885</v>
      </c>
      <c r="X348" s="266">
        <f t="shared" si="144"/>
        <v>1</v>
      </c>
      <c r="Y348" s="267">
        <f t="shared" si="145"/>
        <v>1.46</v>
      </c>
      <c r="Z348" s="267">
        <f t="shared" si="146"/>
        <v>1.1599999999999999</v>
      </c>
      <c r="AA348" s="268">
        <f t="shared" si="147"/>
        <v>0</v>
      </c>
      <c r="AB348" s="456">
        <f t="shared" si="148"/>
        <v>0</v>
      </c>
      <c r="AC348" s="457">
        <f t="shared" si="149"/>
        <v>0</v>
      </c>
      <c r="AD348" s="456">
        <f t="shared" si="150"/>
        <v>0</v>
      </c>
      <c r="AE348" s="458">
        <f t="shared" si="151"/>
        <v>0</v>
      </c>
      <c r="AF348" s="457">
        <f t="shared" si="203"/>
        <v>0</v>
      </c>
      <c r="AG348" s="456">
        <f t="shared" si="153"/>
        <v>0</v>
      </c>
      <c r="AH348" s="457">
        <f t="shared" si="154"/>
        <v>0</v>
      </c>
      <c r="AI348" s="268">
        <f t="shared" si="155"/>
        <v>0</v>
      </c>
      <c r="AJ348" s="269">
        <f t="shared" si="156"/>
        <v>0</v>
      </c>
      <c r="AK348" s="270">
        <f t="shared" si="157"/>
        <v>0</v>
      </c>
      <c r="AL348" s="415">
        <f t="shared" si="158"/>
        <v>0</v>
      </c>
      <c r="AM348" s="259" t="str">
        <f>IF(AP348="","",IFERROR(VLOOKUP(AP348,CODES!$A$3:$D$1348,4,FALSE),"X"))&amp;IF(AQ348="","",IFERROR(VLOOKUP(AQ348,CODES!$A$3:$D$1348,4,FALSE),"X"))&amp;IF(AR348="","",IFERROR(VLOOKUP(AR348,CODES!$A$3:$D$1348,4,FALSE),"X"))&amp;IF(AS348="","",IFERROR(VLOOKUP(AS348,CODES!$A$3:$D$1348,4,FALSE),"X"))&amp;IF(AT348="","",IFERROR(VLOOKUP(AT348,CODES!$A$3:$D$1348,4,FALSE),"X"))&amp;IF(AU348="","",IFERROR(VLOOKUP(AU348,CODES!$A$3:$D$1348,4,FALSE),"X"))&amp;IF(AV348="","",IFERROR(VLOOKUP(AV348,CODES!$A$3:$D$1348,4,FALSE),"X"))&amp;IF(AW348="","",IFERROR(VLOOKUP(AW348,CODES!$A$3:$D$1348,4,FALSE),"X"))&amp;IF(AX348="","",IFERROR(VLOOKUP(AX348,CODES!$A$3:$D$1348,4,FALSE),"X"))&amp;IF(AY348="","",IFERROR(VLOOKUP(AY348,CODES!$A$3:$D$1348,4,FALSE),"X"))</f>
        <v/>
      </c>
      <c r="AN348" s="258">
        <f>SUM(IFERROR(VLOOKUP(AP348,CODES!$A$3:$D$1348,4,FALSE)*BC348,0),IFERROR(VLOOKUP(AQ348,CODES!$A$3:$D$1348,4,FALSE)*BF348,0),IFERROR(VLOOKUP(AR348,CODES!$A$3:$D$1348,4,FALSE)*BI348,0),IFERROR(VLOOKUP(AS348,CODES!$A$3:$D$1348,4,FALSE)*BL348,0),IFERROR(VLOOKUP(AT348,CODES!$A$3:$D$1348,4,FALSE)*BO348,0),IFERROR(VLOOKUP(AU348,CODES!$A$3:$D$1348,4,FALSE)*BR348,0),IFERROR(VLOOKUP(AV348,CODES!$A$3:$D$1348,4,FALSE)*BU348,0),IFERROR(VLOOKUP(AW348,CODES!$A$3:$D$1348,4,FALSE)*BX348,0),IFERROR(VLOOKUP(AX348,CODES!$A$3:$D$1348,4,FALSE)*CA348,0),IFERROR(VLOOKUP(AY348,CODES!$A$3:$D$1348,4,FALSE)*CD348,0))</f>
        <v>0</v>
      </c>
      <c r="AO348" s="258">
        <f>SUM(IFERROR(VLOOKUP(AP348,CODES!$A$3:$D$1348,3,FALSE)*BC348,0),IFERROR(VLOOKUP(AQ348,CODES!$A$3:$D$1348,3,FALSE)*BF348,0),IFERROR(VLOOKUP(AR348,CODES!$A$3:$D$1348,3,FALSE)*BI348,0),IFERROR(VLOOKUP(AS348,CODES!$A$3:$D$1348,3,FALSE)*BL348,0),IFERROR(VLOOKUP(AT348,CODES!$A$3:$D$1348,3,FALSE)*BO348,0),IFERROR(VLOOKUP(AU348,CODES!$A$3:$D$1348,3,FALSE)*BR348,0),IFERROR(VLOOKUP(AV348,CODES!$A$3:$D$1348,3,FALSE)*BU348,0),IFERROR(VLOOKUP(AW348,CODES!$A$3:$D$1348,3,FALSE)*BX348,0),IFERROR(VLOOKUP(AX348,CODES!$A$3:$D$1348,3,FALSE)*CA348,0),IFERROR(VLOOKUP(AY348,CODES!$A$3:$D$1348,3,FALSE)*CD348,0))+B348</f>
        <v>0</v>
      </c>
      <c r="AP348" s="271" t="str">
        <f t="shared" si="204"/>
        <v/>
      </c>
      <c r="AQ348" s="271" t="str">
        <f t="shared" si="205"/>
        <v/>
      </c>
      <c r="AR348" s="271" t="str">
        <f t="shared" si="206"/>
        <v/>
      </c>
      <c r="AS348" s="271" t="str">
        <f t="shared" si="207"/>
        <v/>
      </c>
      <c r="AT348" s="271" t="str">
        <f t="shared" si="208"/>
        <v/>
      </c>
      <c r="AU348" s="271" t="str">
        <f t="shared" si="209"/>
        <v/>
      </c>
      <c r="AV348" s="271" t="str">
        <f t="shared" si="210"/>
        <v/>
      </c>
      <c r="AW348" s="271" t="str">
        <f t="shared" si="211"/>
        <v/>
      </c>
      <c r="AX348" s="271" t="str">
        <f t="shared" si="212"/>
        <v/>
      </c>
      <c r="AY348" s="271" t="str">
        <f t="shared" si="213"/>
        <v/>
      </c>
      <c r="AZ348" s="258">
        <f t="shared" si="169"/>
        <v>0</v>
      </c>
      <c r="BA348" s="258">
        <f t="shared" si="170"/>
        <v>1</v>
      </c>
      <c r="BB348" s="258">
        <f t="shared" si="214"/>
        <v>0</v>
      </c>
      <c r="BC348" s="258">
        <f t="shared" si="215"/>
        <v>1</v>
      </c>
      <c r="BD348" s="258">
        <f t="shared" si="173"/>
        <v>1</v>
      </c>
      <c r="BE348" s="258">
        <f t="shared" si="216"/>
        <v>0</v>
      </c>
      <c r="BF348" s="258">
        <f t="shared" si="217"/>
        <v>1</v>
      </c>
      <c r="BG348" s="258">
        <f t="shared" si="176"/>
        <v>1</v>
      </c>
      <c r="BH348" s="258">
        <f t="shared" si="218"/>
        <v>0</v>
      </c>
      <c r="BI348" s="258">
        <f t="shared" si="219"/>
        <v>1</v>
      </c>
      <c r="BJ348" s="258">
        <f t="shared" si="179"/>
        <v>1</v>
      </c>
      <c r="BK348" s="258">
        <f t="shared" si="220"/>
        <v>0</v>
      </c>
      <c r="BL348" s="258">
        <f t="shared" si="221"/>
        <v>1</v>
      </c>
      <c r="BM348" s="258">
        <f t="shared" si="182"/>
        <v>1</v>
      </c>
      <c r="BN348" s="258">
        <f t="shared" si="222"/>
        <v>0</v>
      </c>
      <c r="BO348" s="258">
        <f t="shared" si="223"/>
        <v>1</v>
      </c>
      <c r="BP348" s="258">
        <f t="shared" si="185"/>
        <v>1</v>
      </c>
      <c r="BQ348" s="258">
        <f t="shared" si="224"/>
        <v>0</v>
      </c>
      <c r="BR348" s="258">
        <f t="shared" si="225"/>
        <v>1</v>
      </c>
      <c r="BS348" s="258">
        <f t="shared" si="188"/>
        <v>1</v>
      </c>
      <c r="BT348" s="258">
        <f t="shared" si="226"/>
        <v>0</v>
      </c>
      <c r="BU348" s="258">
        <f t="shared" si="227"/>
        <v>1</v>
      </c>
      <c r="BV348" s="258">
        <f t="shared" si="191"/>
        <v>1</v>
      </c>
      <c r="BW348" s="258">
        <f t="shared" si="228"/>
        <v>0</v>
      </c>
      <c r="BX348" s="258">
        <f t="shared" si="229"/>
        <v>1</v>
      </c>
      <c r="BY348" s="258">
        <f t="shared" si="194"/>
        <v>1</v>
      </c>
      <c r="BZ348" s="258">
        <f t="shared" si="230"/>
        <v>0</v>
      </c>
      <c r="CA348" s="258">
        <f t="shared" si="231"/>
        <v>1</v>
      </c>
      <c r="CB348" s="258">
        <f t="shared" si="197"/>
        <v>1</v>
      </c>
      <c r="CC348" s="258">
        <f t="shared" si="232"/>
        <v>0</v>
      </c>
      <c r="CD348" s="258">
        <f t="shared" si="233"/>
        <v>1</v>
      </c>
    </row>
    <row r="349" spans="1:82" hidden="1">
      <c r="A349" s="258"/>
      <c r="B349" s="258"/>
      <c r="C349" s="259"/>
      <c r="D349" s="258"/>
      <c r="E349" s="258"/>
      <c r="F349" s="258"/>
      <c r="G349" s="258">
        <v>341</v>
      </c>
      <c r="H349" s="743"/>
      <c r="I349" s="744"/>
      <c r="J349" s="739"/>
      <c r="K349" s="745"/>
      <c r="L349" s="745"/>
      <c r="M349" s="272"/>
      <c r="N349" s="508">
        <f t="shared" si="29"/>
        <v>0</v>
      </c>
      <c r="O349" s="510">
        <f t="shared" si="200"/>
        <v>0</v>
      </c>
      <c r="P349" s="260">
        <f t="shared" si="201"/>
        <v>0</v>
      </c>
      <c r="Q349" s="261">
        <f t="shared" si="202"/>
        <v>0</v>
      </c>
      <c r="R349" s="261">
        <f t="shared" si="1"/>
        <v>0</v>
      </c>
      <c r="S349" s="262"/>
      <c r="T349" s="262"/>
      <c r="U349" s="263">
        <f t="shared" si="142"/>
        <v>1.288</v>
      </c>
      <c r="V349" s="264">
        <f>IF(E349="SP",1,IF(D349="",ExtraMargeMateriaal,(1-VLOOKUP(D349,TabelAankoop[],4,FALSE))))</f>
        <v>1</v>
      </c>
      <c r="W349" s="265">
        <f t="shared" si="143"/>
        <v>0.6885</v>
      </c>
      <c r="X349" s="266">
        <f t="shared" si="144"/>
        <v>1</v>
      </c>
      <c r="Y349" s="267">
        <f t="shared" si="145"/>
        <v>1.46</v>
      </c>
      <c r="Z349" s="267">
        <f t="shared" si="146"/>
        <v>1.1599999999999999</v>
      </c>
      <c r="AA349" s="268">
        <f t="shared" si="147"/>
        <v>0</v>
      </c>
      <c r="AB349" s="456">
        <f t="shared" si="148"/>
        <v>0</v>
      </c>
      <c r="AC349" s="457">
        <f t="shared" si="149"/>
        <v>0</v>
      </c>
      <c r="AD349" s="456">
        <f t="shared" si="150"/>
        <v>0</v>
      </c>
      <c r="AE349" s="458">
        <f t="shared" si="151"/>
        <v>0</v>
      </c>
      <c r="AF349" s="457">
        <f t="shared" si="203"/>
        <v>0</v>
      </c>
      <c r="AG349" s="456">
        <f t="shared" si="153"/>
        <v>0</v>
      </c>
      <c r="AH349" s="457">
        <f t="shared" si="154"/>
        <v>0</v>
      </c>
      <c r="AI349" s="268">
        <f t="shared" si="155"/>
        <v>0</v>
      </c>
      <c r="AJ349" s="269">
        <f t="shared" si="156"/>
        <v>0</v>
      </c>
      <c r="AK349" s="270">
        <f t="shared" si="157"/>
        <v>0</v>
      </c>
      <c r="AL349" s="415">
        <f t="shared" si="158"/>
        <v>0</v>
      </c>
      <c r="AM349" s="259" t="str">
        <f>IF(AP349="","",IFERROR(VLOOKUP(AP349,CODES!$A$3:$D$1348,4,FALSE),"X"))&amp;IF(AQ349="","",IFERROR(VLOOKUP(AQ349,CODES!$A$3:$D$1348,4,FALSE),"X"))&amp;IF(AR349="","",IFERROR(VLOOKUP(AR349,CODES!$A$3:$D$1348,4,FALSE),"X"))&amp;IF(AS349="","",IFERROR(VLOOKUP(AS349,CODES!$A$3:$D$1348,4,FALSE),"X"))&amp;IF(AT349="","",IFERROR(VLOOKUP(AT349,CODES!$A$3:$D$1348,4,FALSE),"X"))&amp;IF(AU349="","",IFERROR(VLOOKUP(AU349,CODES!$A$3:$D$1348,4,FALSE),"X"))&amp;IF(AV349="","",IFERROR(VLOOKUP(AV349,CODES!$A$3:$D$1348,4,FALSE),"X"))&amp;IF(AW349="","",IFERROR(VLOOKUP(AW349,CODES!$A$3:$D$1348,4,FALSE),"X"))&amp;IF(AX349="","",IFERROR(VLOOKUP(AX349,CODES!$A$3:$D$1348,4,FALSE),"X"))&amp;IF(AY349="","",IFERROR(VLOOKUP(AY349,CODES!$A$3:$D$1348,4,FALSE),"X"))</f>
        <v/>
      </c>
      <c r="AN349" s="258">
        <f>SUM(IFERROR(VLOOKUP(AP349,CODES!$A$3:$D$1348,4,FALSE)*BC349,0),IFERROR(VLOOKUP(AQ349,CODES!$A$3:$D$1348,4,FALSE)*BF349,0),IFERROR(VLOOKUP(AR349,CODES!$A$3:$D$1348,4,FALSE)*BI349,0),IFERROR(VLOOKUP(AS349,CODES!$A$3:$D$1348,4,FALSE)*BL349,0),IFERROR(VLOOKUP(AT349,CODES!$A$3:$D$1348,4,FALSE)*BO349,0),IFERROR(VLOOKUP(AU349,CODES!$A$3:$D$1348,4,FALSE)*BR349,0),IFERROR(VLOOKUP(AV349,CODES!$A$3:$D$1348,4,FALSE)*BU349,0),IFERROR(VLOOKUP(AW349,CODES!$A$3:$D$1348,4,FALSE)*BX349,0),IFERROR(VLOOKUP(AX349,CODES!$A$3:$D$1348,4,FALSE)*CA349,0),IFERROR(VLOOKUP(AY349,CODES!$A$3:$D$1348,4,FALSE)*CD349,0))</f>
        <v>0</v>
      </c>
      <c r="AO349" s="258">
        <f>SUM(IFERROR(VLOOKUP(AP349,CODES!$A$3:$D$1348,3,FALSE)*BC349,0),IFERROR(VLOOKUP(AQ349,CODES!$A$3:$D$1348,3,FALSE)*BF349,0),IFERROR(VLOOKUP(AR349,CODES!$A$3:$D$1348,3,FALSE)*BI349,0),IFERROR(VLOOKUP(AS349,CODES!$A$3:$D$1348,3,FALSE)*BL349,0),IFERROR(VLOOKUP(AT349,CODES!$A$3:$D$1348,3,FALSE)*BO349,0),IFERROR(VLOOKUP(AU349,CODES!$A$3:$D$1348,3,FALSE)*BR349,0),IFERROR(VLOOKUP(AV349,CODES!$A$3:$D$1348,3,FALSE)*BU349,0),IFERROR(VLOOKUP(AW349,CODES!$A$3:$D$1348,3,FALSE)*BX349,0),IFERROR(VLOOKUP(AX349,CODES!$A$3:$D$1348,3,FALSE)*CA349,0),IFERROR(VLOOKUP(AY349,CODES!$A$3:$D$1348,3,FALSE)*CD349,0))+B349</f>
        <v>0</v>
      </c>
      <c r="AP349" s="271" t="str">
        <f t="shared" si="204"/>
        <v/>
      </c>
      <c r="AQ349" s="271" t="str">
        <f t="shared" si="205"/>
        <v/>
      </c>
      <c r="AR349" s="271" t="str">
        <f t="shared" si="206"/>
        <v/>
      </c>
      <c r="AS349" s="271" t="str">
        <f t="shared" si="207"/>
        <v/>
      </c>
      <c r="AT349" s="271" t="str">
        <f t="shared" si="208"/>
        <v/>
      </c>
      <c r="AU349" s="271" t="str">
        <f t="shared" si="209"/>
        <v/>
      </c>
      <c r="AV349" s="271" t="str">
        <f t="shared" si="210"/>
        <v/>
      </c>
      <c r="AW349" s="271" t="str">
        <f t="shared" si="211"/>
        <v/>
      </c>
      <c r="AX349" s="271" t="str">
        <f t="shared" si="212"/>
        <v/>
      </c>
      <c r="AY349" s="271" t="str">
        <f t="shared" si="213"/>
        <v/>
      </c>
      <c r="AZ349" s="258">
        <f t="shared" si="169"/>
        <v>0</v>
      </c>
      <c r="BA349" s="258">
        <f t="shared" si="170"/>
        <v>1</v>
      </c>
      <c r="BB349" s="258">
        <f t="shared" si="214"/>
        <v>0</v>
      </c>
      <c r="BC349" s="258">
        <f t="shared" si="215"/>
        <v>1</v>
      </c>
      <c r="BD349" s="258">
        <f t="shared" si="173"/>
        <v>1</v>
      </c>
      <c r="BE349" s="258">
        <f t="shared" si="216"/>
        <v>0</v>
      </c>
      <c r="BF349" s="258">
        <f t="shared" si="217"/>
        <v>1</v>
      </c>
      <c r="BG349" s="258">
        <f t="shared" si="176"/>
        <v>1</v>
      </c>
      <c r="BH349" s="258">
        <f t="shared" si="218"/>
        <v>0</v>
      </c>
      <c r="BI349" s="258">
        <f t="shared" si="219"/>
        <v>1</v>
      </c>
      <c r="BJ349" s="258">
        <f t="shared" si="179"/>
        <v>1</v>
      </c>
      <c r="BK349" s="258">
        <f t="shared" si="220"/>
        <v>0</v>
      </c>
      <c r="BL349" s="258">
        <f t="shared" si="221"/>
        <v>1</v>
      </c>
      <c r="BM349" s="258">
        <f t="shared" si="182"/>
        <v>1</v>
      </c>
      <c r="BN349" s="258">
        <f t="shared" si="222"/>
        <v>0</v>
      </c>
      <c r="BO349" s="258">
        <f t="shared" si="223"/>
        <v>1</v>
      </c>
      <c r="BP349" s="258">
        <f t="shared" si="185"/>
        <v>1</v>
      </c>
      <c r="BQ349" s="258">
        <f t="shared" si="224"/>
        <v>0</v>
      </c>
      <c r="BR349" s="258">
        <f t="shared" si="225"/>
        <v>1</v>
      </c>
      <c r="BS349" s="258">
        <f t="shared" si="188"/>
        <v>1</v>
      </c>
      <c r="BT349" s="258">
        <f t="shared" si="226"/>
        <v>0</v>
      </c>
      <c r="BU349" s="258">
        <f t="shared" si="227"/>
        <v>1</v>
      </c>
      <c r="BV349" s="258">
        <f t="shared" si="191"/>
        <v>1</v>
      </c>
      <c r="BW349" s="258">
        <f t="shared" si="228"/>
        <v>0</v>
      </c>
      <c r="BX349" s="258">
        <f t="shared" si="229"/>
        <v>1</v>
      </c>
      <c r="BY349" s="258">
        <f t="shared" si="194"/>
        <v>1</v>
      </c>
      <c r="BZ349" s="258">
        <f t="shared" si="230"/>
        <v>0</v>
      </c>
      <c r="CA349" s="258">
        <f t="shared" si="231"/>
        <v>1</v>
      </c>
      <c r="CB349" s="258">
        <f t="shared" si="197"/>
        <v>1</v>
      </c>
      <c r="CC349" s="258">
        <f t="shared" si="232"/>
        <v>0</v>
      </c>
      <c r="CD349" s="258">
        <f t="shared" si="233"/>
        <v>1</v>
      </c>
    </row>
    <row r="350" spans="1:82" hidden="1">
      <c r="A350" s="258"/>
      <c r="B350" s="258"/>
      <c r="C350" s="259"/>
      <c r="D350" s="258"/>
      <c r="E350" s="258"/>
      <c r="F350" s="258"/>
      <c r="G350" s="258">
        <v>342</v>
      </c>
      <c r="H350" s="743"/>
      <c r="I350" s="744"/>
      <c r="J350" s="739"/>
      <c r="K350" s="745"/>
      <c r="L350" s="745"/>
      <c r="M350" s="272"/>
      <c r="N350" s="508">
        <f t="shared" si="29"/>
        <v>0</v>
      </c>
      <c r="O350" s="510">
        <f t="shared" si="200"/>
        <v>0</v>
      </c>
      <c r="P350" s="260">
        <f t="shared" si="201"/>
        <v>0</v>
      </c>
      <c r="Q350" s="261">
        <f t="shared" si="202"/>
        <v>0</v>
      </c>
      <c r="R350" s="261">
        <f t="shared" si="1"/>
        <v>0</v>
      </c>
      <c r="S350" s="262"/>
      <c r="T350" s="262"/>
      <c r="U350" s="263">
        <f t="shared" si="142"/>
        <v>1.288</v>
      </c>
      <c r="V350" s="264">
        <f>IF(E350="SP",1,IF(D350="",ExtraMargeMateriaal,(1-VLOOKUP(D350,TabelAankoop[],4,FALSE))))</f>
        <v>1</v>
      </c>
      <c r="W350" s="265">
        <f t="shared" si="143"/>
        <v>0.6885</v>
      </c>
      <c r="X350" s="266">
        <f t="shared" si="144"/>
        <v>1</v>
      </c>
      <c r="Y350" s="267">
        <f t="shared" si="145"/>
        <v>1.46</v>
      </c>
      <c r="Z350" s="267">
        <f t="shared" si="146"/>
        <v>1.1599999999999999</v>
      </c>
      <c r="AA350" s="268">
        <f t="shared" si="147"/>
        <v>0</v>
      </c>
      <c r="AB350" s="456">
        <f t="shared" si="148"/>
        <v>0</v>
      </c>
      <c r="AC350" s="457">
        <f t="shared" si="149"/>
        <v>0</v>
      </c>
      <c r="AD350" s="456">
        <f t="shared" si="150"/>
        <v>0</v>
      </c>
      <c r="AE350" s="458">
        <f t="shared" si="151"/>
        <v>0</v>
      </c>
      <c r="AF350" s="457">
        <f t="shared" si="203"/>
        <v>0</v>
      </c>
      <c r="AG350" s="456">
        <f t="shared" si="153"/>
        <v>0</v>
      </c>
      <c r="AH350" s="457">
        <f t="shared" si="154"/>
        <v>0</v>
      </c>
      <c r="AI350" s="268">
        <f t="shared" si="155"/>
        <v>0</v>
      </c>
      <c r="AJ350" s="269">
        <f t="shared" si="156"/>
        <v>0</v>
      </c>
      <c r="AK350" s="270">
        <f t="shared" si="157"/>
        <v>0</v>
      </c>
      <c r="AL350" s="415">
        <f t="shared" si="158"/>
        <v>0</v>
      </c>
      <c r="AM350" s="259" t="str">
        <f>IF(AP350="","",IFERROR(VLOOKUP(AP350,CODES!$A$3:$D$1348,4,FALSE),"X"))&amp;IF(AQ350="","",IFERROR(VLOOKUP(AQ350,CODES!$A$3:$D$1348,4,FALSE),"X"))&amp;IF(AR350="","",IFERROR(VLOOKUP(AR350,CODES!$A$3:$D$1348,4,FALSE),"X"))&amp;IF(AS350="","",IFERROR(VLOOKUP(AS350,CODES!$A$3:$D$1348,4,FALSE),"X"))&amp;IF(AT350="","",IFERROR(VLOOKUP(AT350,CODES!$A$3:$D$1348,4,FALSE),"X"))&amp;IF(AU350="","",IFERROR(VLOOKUP(AU350,CODES!$A$3:$D$1348,4,FALSE),"X"))&amp;IF(AV350="","",IFERROR(VLOOKUP(AV350,CODES!$A$3:$D$1348,4,FALSE),"X"))&amp;IF(AW350="","",IFERROR(VLOOKUP(AW350,CODES!$A$3:$D$1348,4,FALSE),"X"))&amp;IF(AX350="","",IFERROR(VLOOKUP(AX350,CODES!$A$3:$D$1348,4,FALSE),"X"))&amp;IF(AY350="","",IFERROR(VLOOKUP(AY350,CODES!$A$3:$D$1348,4,FALSE),"X"))</f>
        <v/>
      </c>
      <c r="AN350" s="258">
        <f>SUM(IFERROR(VLOOKUP(AP350,CODES!$A$3:$D$1348,4,FALSE)*BC350,0),IFERROR(VLOOKUP(AQ350,CODES!$A$3:$D$1348,4,FALSE)*BF350,0),IFERROR(VLOOKUP(AR350,CODES!$A$3:$D$1348,4,FALSE)*BI350,0),IFERROR(VLOOKUP(AS350,CODES!$A$3:$D$1348,4,FALSE)*BL350,0),IFERROR(VLOOKUP(AT350,CODES!$A$3:$D$1348,4,FALSE)*BO350,0),IFERROR(VLOOKUP(AU350,CODES!$A$3:$D$1348,4,FALSE)*BR350,0),IFERROR(VLOOKUP(AV350,CODES!$A$3:$D$1348,4,FALSE)*BU350,0),IFERROR(VLOOKUP(AW350,CODES!$A$3:$D$1348,4,FALSE)*BX350,0),IFERROR(VLOOKUP(AX350,CODES!$A$3:$D$1348,4,FALSE)*CA350,0),IFERROR(VLOOKUP(AY350,CODES!$A$3:$D$1348,4,FALSE)*CD350,0))</f>
        <v>0</v>
      </c>
      <c r="AO350" s="258">
        <f>SUM(IFERROR(VLOOKUP(AP350,CODES!$A$3:$D$1348,3,FALSE)*BC350,0),IFERROR(VLOOKUP(AQ350,CODES!$A$3:$D$1348,3,FALSE)*BF350,0),IFERROR(VLOOKUP(AR350,CODES!$A$3:$D$1348,3,FALSE)*BI350,0),IFERROR(VLOOKUP(AS350,CODES!$A$3:$D$1348,3,FALSE)*BL350,0),IFERROR(VLOOKUP(AT350,CODES!$A$3:$D$1348,3,FALSE)*BO350,0),IFERROR(VLOOKUP(AU350,CODES!$A$3:$D$1348,3,FALSE)*BR350,0),IFERROR(VLOOKUP(AV350,CODES!$A$3:$D$1348,3,FALSE)*BU350,0),IFERROR(VLOOKUP(AW350,CODES!$A$3:$D$1348,3,FALSE)*BX350,0),IFERROR(VLOOKUP(AX350,CODES!$A$3:$D$1348,3,FALSE)*CA350,0),IFERROR(VLOOKUP(AY350,CODES!$A$3:$D$1348,3,FALSE)*CD350,0))+B350</f>
        <v>0</v>
      </c>
      <c r="AP350" s="271" t="str">
        <f t="shared" si="204"/>
        <v/>
      </c>
      <c r="AQ350" s="271" t="str">
        <f t="shared" si="205"/>
        <v/>
      </c>
      <c r="AR350" s="271" t="str">
        <f t="shared" si="206"/>
        <v/>
      </c>
      <c r="AS350" s="271" t="str">
        <f t="shared" si="207"/>
        <v/>
      </c>
      <c r="AT350" s="271" t="str">
        <f t="shared" si="208"/>
        <v/>
      </c>
      <c r="AU350" s="271" t="str">
        <f t="shared" si="209"/>
        <v/>
      </c>
      <c r="AV350" s="271" t="str">
        <f t="shared" si="210"/>
        <v/>
      </c>
      <c r="AW350" s="271" t="str">
        <f t="shared" si="211"/>
        <v/>
      </c>
      <c r="AX350" s="271" t="str">
        <f t="shared" si="212"/>
        <v/>
      </c>
      <c r="AY350" s="271" t="str">
        <f t="shared" si="213"/>
        <v/>
      </c>
      <c r="AZ350" s="258">
        <f t="shared" si="169"/>
        <v>0</v>
      </c>
      <c r="BA350" s="258">
        <f t="shared" si="170"/>
        <v>1</v>
      </c>
      <c r="BB350" s="258">
        <f t="shared" si="214"/>
        <v>0</v>
      </c>
      <c r="BC350" s="258">
        <f t="shared" si="215"/>
        <v>1</v>
      </c>
      <c r="BD350" s="258">
        <f t="shared" si="173"/>
        <v>1</v>
      </c>
      <c r="BE350" s="258">
        <f t="shared" si="216"/>
        <v>0</v>
      </c>
      <c r="BF350" s="258">
        <f t="shared" si="217"/>
        <v>1</v>
      </c>
      <c r="BG350" s="258">
        <f t="shared" si="176"/>
        <v>1</v>
      </c>
      <c r="BH350" s="258">
        <f t="shared" si="218"/>
        <v>0</v>
      </c>
      <c r="BI350" s="258">
        <f t="shared" si="219"/>
        <v>1</v>
      </c>
      <c r="BJ350" s="258">
        <f t="shared" si="179"/>
        <v>1</v>
      </c>
      <c r="BK350" s="258">
        <f t="shared" si="220"/>
        <v>0</v>
      </c>
      <c r="BL350" s="258">
        <f t="shared" si="221"/>
        <v>1</v>
      </c>
      <c r="BM350" s="258">
        <f t="shared" si="182"/>
        <v>1</v>
      </c>
      <c r="BN350" s="258">
        <f t="shared" si="222"/>
        <v>0</v>
      </c>
      <c r="BO350" s="258">
        <f t="shared" si="223"/>
        <v>1</v>
      </c>
      <c r="BP350" s="258">
        <f t="shared" si="185"/>
        <v>1</v>
      </c>
      <c r="BQ350" s="258">
        <f t="shared" si="224"/>
        <v>0</v>
      </c>
      <c r="BR350" s="258">
        <f t="shared" si="225"/>
        <v>1</v>
      </c>
      <c r="BS350" s="258">
        <f t="shared" si="188"/>
        <v>1</v>
      </c>
      <c r="BT350" s="258">
        <f t="shared" si="226"/>
        <v>0</v>
      </c>
      <c r="BU350" s="258">
        <f t="shared" si="227"/>
        <v>1</v>
      </c>
      <c r="BV350" s="258">
        <f t="shared" si="191"/>
        <v>1</v>
      </c>
      <c r="BW350" s="258">
        <f t="shared" si="228"/>
        <v>0</v>
      </c>
      <c r="BX350" s="258">
        <f t="shared" si="229"/>
        <v>1</v>
      </c>
      <c r="BY350" s="258">
        <f t="shared" si="194"/>
        <v>1</v>
      </c>
      <c r="BZ350" s="258">
        <f t="shared" si="230"/>
        <v>0</v>
      </c>
      <c r="CA350" s="258">
        <f t="shared" si="231"/>
        <v>1</v>
      </c>
      <c r="CB350" s="258">
        <f t="shared" si="197"/>
        <v>1</v>
      </c>
      <c r="CC350" s="258">
        <f t="shared" si="232"/>
        <v>0</v>
      </c>
      <c r="CD350" s="258">
        <f t="shared" si="233"/>
        <v>1</v>
      </c>
    </row>
    <row r="351" spans="1:82" hidden="1">
      <c r="A351" s="258"/>
      <c r="B351" s="258"/>
      <c r="C351" s="259"/>
      <c r="D351" s="258"/>
      <c r="E351" s="258"/>
      <c r="F351" s="258"/>
      <c r="G351" s="258">
        <v>343</v>
      </c>
      <c r="H351" s="743"/>
      <c r="I351" s="744"/>
      <c r="J351" s="739"/>
      <c r="K351" s="745"/>
      <c r="L351" s="745"/>
      <c r="M351" s="272"/>
      <c r="N351" s="508">
        <f t="shared" si="29"/>
        <v>0</v>
      </c>
      <c r="O351" s="510">
        <f t="shared" si="200"/>
        <v>0</v>
      </c>
      <c r="P351" s="260">
        <f t="shared" si="201"/>
        <v>0</v>
      </c>
      <c r="Q351" s="261">
        <f t="shared" si="202"/>
        <v>0</v>
      </c>
      <c r="R351" s="261">
        <f t="shared" si="1"/>
        <v>0</v>
      </c>
      <c r="S351" s="262"/>
      <c r="T351" s="262"/>
      <c r="U351" s="263">
        <f t="shared" si="142"/>
        <v>1.288</v>
      </c>
      <c r="V351" s="264">
        <f>IF(E351="SP",1,IF(D351="",ExtraMargeMateriaal,(1-VLOOKUP(D351,TabelAankoop[],4,FALSE))))</f>
        <v>1</v>
      </c>
      <c r="W351" s="265">
        <f t="shared" si="143"/>
        <v>0.6885</v>
      </c>
      <c r="X351" s="266">
        <f t="shared" si="144"/>
        <v>1</v>
      </c>
      <c r="Y351" s="267">
        <f t="shared" si="145"/>
        <v>1.46</v>
      </c>
      <c r="Z351" s="267">
        <f t="shared" si="146"/>
        <v>1.1599999999999999</v>
      </c>
      <c r="AA351" s="268">
        <f t="shared" si="147"/>
        <v>0</v>
      </c>
      <c r="AB351" s="456">
        <f t="shared" si="148"/>
        <v>0</v>
      </c>
      <c r="AC351" s="457">
        <f t="shared" si="149"/>
        <v>0</v>
      </c>
      <c r="AD351" s="456">
        <f t="shared" si="150"/>
        <v>0</v>
      </c>
      <c r="AE351" s="458">
        <f t="shared" si="151"/>
        <v>0</v>
      </c>
      <c r="AF351" s="457">
        <f t="shared" si="203"/>
        <v>0</v>
      </c>
      <c r="AG351" s="456">
        <f t="shared" si="153"/>
        <v>0</v>
      </c>
      <c r="AH351" s="457">
        <f t="shared" si="154"/>
        <v>0</v>
      </c>
      <c r="AI351" s="268">
        <f t="shared" si="155"/>
        <v>0</v>
      </c>
      <c r="AJ351" s="269">
        <f t="shared" si="156"/>
        <v>0</v>
      </c>
      <c r="AK351" s="270">
        <f t="shared" si="157"/>
        <v>0</v>
      </c>
      <c r="AL351" s="415">
        <f t="shared" si="158"/>
        <v>0</v>
      </c>
      <c r="AM351" s="259" t="str">
        <f>IF(AP351="","",IFERROR(VLOOKUP(AP351,CODES!$A$3:$D$1348,4,FALSE),"X"))&amp;IF(AQ351="","",IFERROR(VLOOKUP(AQ351,CODES!$A$3:$D$1348,4,FALSE),"X"))&amp;IF(AR351="","",IFERROR(VLOOKUP(AR351,CODES!$A$3:$D$1348,4,FALSE),"X"))&amp;IF(AS351="","",IFERROR(VLOOKUP(AS351,CODES!$A$3:$D$1348,4,FALSE),"X"))&amp;IF(AT351="","",IFERROR(VLOOKUP(AT351,CODES!$A$3:$D$1348,4,FALSE),"X"))&amp;IF(AU351="","",IFERROR(VLOOKUP(AU351,CODES!$A$3:$D$1348,4,FALSE),"X"))&amp;IF(AV351="","",IFERROR(VLOOKUP(AV351,CODES!$A$3:$D$1348,4,FALSE),"X"))&amp;IF(AW351="","",IFERROR(VLOOKUP(AW351,CODES!$A$3:$D$1348,4,FALSE),"X"))&amp;IF(AX351="","",IFERROR(VLOOKUP(AX351,CODES!$A$3:$D$1348,4,FALSE),"X"))&amp;IF(AY351="","",IFERROR(VLOOKUP(AY351,CODES!$A$3:$D$1348,4,FALSE),"X"))</f>
        <v/>
      </c>
      <c r="AN351" s="258">
        <f>SUM(IFERROR(VLOOKUP(AP351,CODES!$A$3:$D$1348,4,FALSE)*BC351,0),IFERROR(VLOOKUP(AQ351,CODES!$A$3:$D$1348,4,FALSE)*BF351,0),IFERROR(VLOOKUP(AR351,CODES!$A$3:$D$1348,4,FALSE)*BI351,0),IFERROR(VLOOKUP(AS351,CODES!$A$3:$D$1348,4,FALSE)*BL351,0),IFERROR(VLOOKUP(AT351,CODES!$A$3:$D$1348,4,FALSE)*BO351,0),IFERROR(VLOOKUP(AU351,CODES!$A$3:$D$1348,4,FALSE)*BR351,0),IFERROR(VLOOKUP(AV351,CODES!$A$3:$D$1348,4,FALSE)*BU351,0),IFERROR(VLOOKUP(AW351,CODES!$A$3:$D$1348,4,FALSE)*BX351,0),IFERROR(VLOOKUP(AX351,CODES!$A$3:$D$1348,4,FALSE)*CA351,0),IFERROR(VLOOKUP(AY351,CODES!$A$3:$D$1348,4,FALSE)*CD351,0))</f>
        <v>0</v>
      </c>
      <c r="AO351" s="258">
        <f>SUM(IFERROR(VLOOKUP(AP351,CODES!$A$3:$D$1348,3,FALSE)*BC351,0),IFERROR(VLOOKUP(AQ351,CODES!$A$3:$D$1348,3,FALSE)*BF351,0),IFERROR(VLOOKUP(AR351,CODES!$A$3:$D$1348,3,FALSE)*BI351,0),IFERROR(VLOOKUP(AS351,CODES!$A$3:$D$1348,3,FALSE)*BL351,0),IFERROR(VLOOKUP(AT351,CODES!$A$3:$D$1348,3,FALSE)*BO351,0),IFERROR(VLOOKUP(AU351,CODES!$A$3:$D$1348,3,FALSE)*BR351,0),IFERROR(VLOOKUP(AV351,CODES!$A$3:$D$1348,3,FALSE)*BU351,0),IFERROR(VLOOKUP(AW351,CODES!$A$3:$D$1348,3,FALSE)*BX351,0),IFERROR(VLOOKUP(AX351,CODES!$A$3:$D$1348,3,FALSE)*CA351,0),IFERROR(VLOOKUP(AY351,CODES!$A$3:$D$1348,3,FALSE)*CD351,0))+B351</f>
        <v>0</v>
      </c>
      <c r="AP351" s="271" t="str">
        <f t="shared" si="204"/>
        <v/>
      </c>
      <c r="AQ351" s="271" t="str">
        <f t="shared" si="205"/>
        <v/>
      </c>
      <c r="AR351" s="271" t="str">
        <f t="shared" si="206"/>
        <v/>
      </c>
      <c r="AS351" s="271" t="str">
        <f t="shared" si="207"/>
        <v/>
      </c>
      <c r="AT351" s="271" t="str">
        <f t="shared" si="208"/>
        <v/>
      </c>
      <c r="AU351" s="271" t="str">
        <f t="shared" si="209"/>
        <v/>
      </c>
      <c r="AV351" s="271" t="str">
        <f t="shared" si="210"/>
        <v/>
      </c>
      <c r="AW351" s="271" t="str">
        <f t="shared" si="211"/>
        <v/>
      </c>
      <c r="AX351" s="271" t="str">
        <f t="shared" si="212"/>
        <v/>
      </c>
      <c r="AY351" s="271" t="str">
        <f t="shared" si="213"/>
        <v/>
      </c>
      <c r="AZ351" s="258">
        <f t="shared" si="169"/>
        <v>0</v>
      </c>
      <c r="BA351" s="258">
        <f t="shared" si="170"/>
        <v>1</v>
      </c>
      <c r="BB351" s="258">
        <f t="shared" si="214"/>
        <v>0</v>
      </c>
      <c r="BC351" s="258">
        <f t="shared" si="215"/>
        <v>1</v>
      </c>
      <c r="BD351" s="258">
        <f t="shared" si="173"/>
        <v>1</v>
      </c>
      <c r="BE351" s="258">
        <f t="shared" si="216"/>
        <v>0</v>
      </c>
      <c r="BF351" s="258">
        <f t="shared" si="217"/>
        <v>1</v>
      </c>
      <c r="BG351" s="258">
        <f t="shared" si="176"/>
        <v>1</v>
      </c>
      <c r="BH351" s="258">
        <f t="shared" si="218"/>
        <v>0</v>
      </c>
      <c r="BI351" s="258">
        <f t="shared" si="219"/>
        <v>1</v>
      </c>
      <c r="BJ351" s="258">
        <f t="shared" si="179"/>
        <v>1</v>
      </c>
      <c r="BK351" s="258">
        <f t="shared" si="220"/>
        <v>0</v>
      </c>
      <c r="BL351" s="258">
        <f t="shared" si="221"/>
        <v>1</v>
      </c>
      <c r="BM351" s="258">
        <f t="shared" si="182"/>
        <v>1</v>
      </c>
      <c r="BN351" s="258">
        <f t="shared" si="222"/>
        <v>0</v>
      </c>
      <c r="BO351" s="258">
        <f t="shared" si="223"/>
        <v>1</v>
      </c>
      <c r="BP351" s="258">
        <f t="shared" si="185"/>
        <v>1</v>
      </c>
      <c r="BQ351" s="258">
        <f t="shared" si="224"/>
        <v>0</v>
      </c>
      <c r="BR351" s="258">
        <f t="shared" si="225"/>
        <v>1</v>
      </c>
      <c r="BS351" s="258">
        <f t="shared" si="188"/>
        <v>1</v>
      </c>
      <c r="BT351" s="258">
        <f t="shared" si="226"/>
        <v>0</v>
      </c>
      <c r="BU351" s="258">
        <f t="shared" si="227"/>
        <v>1</v>
      </c>
      <c r="BV351" s="258">
        <f t="shared" si="191"/>
        <v>1</v>
      </c>
      <c r="BW351" s="258">
        <f t="shared" si="228"/>
        <v>0</v>
      </c>
      <c r="BX351" s="258">
        <f t="shared" si="229"/>
        <v>1</v>
      </c>
      <c r="BY351" s="258">
        <f t="shared" si="194"/>
        <v>1</v>
      </c>
      <c r="BZ351" s="258">
        <f t="shared" si="230"/>
        <v>0</v>
      </c>
      <c r="CA351" s="258">
        <f t="shared" si="231"/>
        <v>1</v>
      </c>
      <c r="CB351" s="258">
        <f t="shared" si="197"/>
        <v>1</v>
      </c>
      <c r="CC351" s="258">
        <f t="shared" si="232"/>
        <v>0</v>
      </c>
      <c r="CD351" s="258">
        <f t="shared" si="233"/>
        <v>1</v>
      </c>
    </row>
    <row r="352" spans="1:82" hidden="1">
      <c r="A352" s="258"/>
      <c r="B352" s="258"/>
      <c r="C352" s="259"/>
      <c r="D352" s="258"/>
      <c r="E352" s="258"/>
      <c r="F352" s="258"/>
      <c r="G352" s="258">
        <v>344</v>
      </c>
      <c r="H352" s="743"/>
      <c r="I352" s="744"/>
      <c r="J352" s="739"/>
      <c r="K352" s="745"/>
      <c r="L352" s="745"/>
      <c r="M352" s="272"/>
      <c r="N352" s="508">
        <f t="shared" si="29"/>
        <v>0</v>
      </c>
      <c r="O352" s="510">
        <f t="shared" si="200"/>
        <v>0</v>
      </c>
      <c r="P352" s="260">
        <f t="shared" si="201"/>
        <v>0</v>
      </c>
      <c r="Q352" s="261">
        <f t="shared" si="202"/>
        <v>0</v>
      </c>
      <c r="R352" s="261">
        <f t="shared" si="1"/>
        <v>0</v>
      </c>
      <c r="S352" s="262"/>
      <c r="T352" s="262"/>
      <c r="U352" s="263">
        <f t="shared" si="142"/>
        <v>1.288</v>
      </c>
      <c r="V352" s="264">
        <f>IF(E352="SP",1,IF(D352="",ExtraMargeMateriaal,(1-VLOOKUP(D352,TabelAankoop[],4,FALSE))))</f>
        <v>1</v>
      </c>
      <c r="W352" s="265">
        <f t="shared" si="143"/>
        <v>0.6885</v>
      </c>
      <c r="X352" s="266">
        <f t="shared" si="144"/>
        <v>1</v>
      </c>
      <c r="Y352" s="267">
        <f t="shared" si="145"/>
        <v>1.46</v>
      </c>
      <c r="Z352" s="267">
        <f t="shared" si="146"/>
        <v>1.1599999999999999</v>
      </c>
      <c r="AA352" s="268">
        <f t="shared" si="147"/>
        <v>0</v>
      </c>
      <c r="AB352" s="456">
        <f t="shared" si="148"/>
        <v>0</v>
      </c>
      <c r="AC352" s="457">
        <f t="shared" si="149"/>
        <v>0</v>
      </c>
      <c r="AD352" s="456">
        <f t="shared" si="150"/>
        <v>0</v>
      </c>
      <c r="AE352" s="458">
        <f t="shared" si="151"/>
        <v>0</v>
      </c>
      <c r="AF352" s="457">
        <f t="shared" si="203"/>
        <v>0</v>
      </c>
      <c r="AG352" s="456">
        <f t="shared" si="153"/>
        <v>0</v>
      </c>
      <c r="AH352" s="457">
        <f t="shared" si="154"/>
        <v>0</v>
      </c>
      <c r="AI352" s="268">
        <f t="shared" si="155"/>
        <v>0</v>
      </c>
      <c r="AJ352" s="269">
        <f t="shared" si="156"/>
        <v>0</v>
      </c>
      <c r="AK352" s="270">
        <f t="shared" si="157"/>
        <v>0</v>
      </c>
      <c r="AL352" s="415">
        <f t="shared" si="158"/>
        <v>0</v>
      </c>
      <c r="AM352" s="259" t="str">
        <f>IF(AP352="","",IFERROR(VLOOKUP(AP352,CODES!$A$3:$D$1348,4,FALSE),"X"))&amp;IF(AQ352="","",IFERROR(VLOOKUP(AQ352,CODES!$A$3:$D$1348,4,FALSE),"X"))&amp;IF(AR352="","",IFERROR(VLOOKUP(AR352,CODES!$A$3:$D$1348,4,FALSE),"X"))&amp;IF(AS352="","",IFERROR(VLOOKUP(AS352,CODES!$A$3:$D$1348,4,FALSE),"X"))&amp;IF(AT352="","",IFERROR(VLOOKUP(AT352,CODES!$A$3:$D$1348,4,FALSE),"X"))&amp;IF(AU352="","",IFERROR(VLOOKUP(AU352,CODES!$A$3:$D$1348,4,FALSE),"X"))&amp;IF(AV352="","",IFERROR(VLOOKUP(AV352,CODES!$A$3:$D$1348,4,FALSE),"X"))&amp;IF(AW352="","",IFERROR(VLOOKUP(AW352,CODES!$A$3:$D$1348,4,FALSE),"X"))&amp;IF(AX352="","",IFERROR(VLOOKUP(AX352,CODES!$A$3:$D$1348,4,FALSE),"X"))&amp;IF(AY352="","",IFERROR(VLOOKUP(AY352,CODES!$A$3:$D$1348,4,FALSE),"X"))</f>
        <v/>
      </c>
      <c r="AN352" s="258">
        <f>SUM(IFERROR(VLOOKUP(AP352,CODES!$A$3:$D$1348,4,FALSE)*BC352,0),IFERROR(VLOOKUP(AQ352,CODES!$A$3:$D$1348,4,FALSE)*BF352,0),IFERROR(VLOOKUP(AR352,CODES!$A$3:$D$1348,4,FALSE)*BI352,0),IFERROR(VLOOKUP(AS352,CODES!$A$3:$D$1348,4,FALSE)*BL352,0),IFERROR(VLOOKUP(AT352,CODES!$A$3:$D$1348,4,FALSE)*BO352,0),IFERROR(VLOOKUP(AU352,CODES!$A$3:$D$1348,4,FALSE)*BR352,0),IFERROR(VLOOKUP(AV352,CODES!$A$3:$D$1348,4,FALSE)*BU352,0),IFERROR(VLOOKUP(AW352,CODES!$A$3:$D$1348,4,FALSE)*BX352,0),IFERROR(VLOOKUP(AX352,CODES!$A$3:$D$1348,4,FALSE)*CA352,0),IFERROR(VLOOKUP(AY352,CODES!$A$3:$D$1348,4,FALSE)*CD352,0))</f>
        <v>0</v>
      </c>
      <c r="AO352" s="258">
        <f>SUM(IFERROR(VLOOKUP(AP352,CODES!$A$3:$D$1348,3,FALSE)*BC352,0),IFERROR(VLOOKUP(AQ352,CODES!$A$3:$D$1348,3,FALSE)*BF352,0),IFERROR(VLOOKUP(AR352,CODES!$A$3:$D$1348,3,FALSE)*BI352,0),IFERROR(VLOOKUP(AS352,CODES!$A$3:$D$1348,3,FALSE)*BL352,0),IFERROR(VLOOKUP(AT352,CODES!$A$3:$D$1348,3,FALSE)*BO352,0),IFERROR(VLOOKUP(AU352,CODES!$A$3:$D$1348,3,FALSE)*BR352,0),IFERROR(VLOOKUP(AV352,CODES!$A$3:$D$1348,3,FALSE)*BU352,0),IFERROR(VLOOKUP(AW352,CODES!$A$3:$D$1348,3,FALSE)*BX352,0),IFERROR(VLOOKUP(AX352,CODES!$A$3:$D$1348,3,FALSE)*CA352,0),IFERROR(VLOOKUP(AY352,CODES!$A$3:$D$1348,3,FALSE)*CD352,0))+B352</f>
        <v>0</v>
      </c>
      <c r="AP352" s="271" t="str">
        <f t="shared" si="204"/>
        <v/>
      </c>
      <c r="AQ352" s="271" t="str">
        <f t="shared" si="205"/>
        <v/>
      </c>
      <c r="AR352" s="271" t="str">
        <f t="shared" si="206"/>
        <v/>
      </c>
      <c r="AS352" s="271" t="str">
        <f t="shared" si="207"/>
        <v/>
      </c>
      <c r="AT352" s="271" t="str">
        <f t="shared" si="208"/>
        <v/>
      </c>
      <c r="AU352" s="271" t="str">
        <f t="shared" si="209"/>
        <v/>
      </c>
      <c r="AV352" s="271" t="str">
        <f t="shared" si="210"/>
        <v/>
      </c>
      <c r="AW352" s="271" t="str">
        <f t="shared" si="211"/>
        <v/>
      </c>
      <c r="AX352" s="271" t="str">
        <f t="shared" si="212"/>
        <v/>
      </c>
      <c r="AY352" s="271" t="str">
        <f t="shared" si="213"/>
        <v/>
      </c>
      <c r="AZ352" s="258">
        <f t="shared" si="169"/>
        <v>0</v>
      </c>
      <c r="BA352" s="258">
        <f t="shared" si="170"/>
        <v>1</v>
      </c>
      <c r="BB352" s="258">
        <f t="shared" si="214"/>
        <v>0</v>
      </c>
      <c r="BC352" s="258">
        <f t="shared" si="215"/>
        <v>1</v>
      </c>
      <c r="BD352" s="258">
        <f t="shared" si="173"/>
        <v>1</v>
      </c>
      <c r="BE352" s="258">
        <f t="shared" si="216"/>
        <v>0</v>
      </c>
      <c r="BF352" s="258">
        <f t="shared" si="217"/>
        <v>1</v>
      </c>
      <c r="BG352" s="258">
        <f t="shared" si="176"/>
        <v>1</v>
      </c>
      <c r="BH352" s="258">
        <f t="shared" si="218"/>
        <v>0</v>
      </c>
      <c r="BI352" s="258">
        <f t="shared" si="219"/>
        <v>1</v>
      </c>
      <c r="BJ352" s="258">
        <f t="shared" si="179"/>
        <v>1</v>
      </c>
      <c r="BK352" s="258">
        <f t="shared" si="220"/>
        <v>0</v>
      </c>
      <c r="BL352" s="258">
        <f t="shared" si="221"/>
        <v>1</v>
      </c>
      <c r="BM352" s="258">
        <f t="shared" si="182"/>
        <v>1</v>
      </c>
      <c r="BN352" s="258">
        <f t="shared" si="222"/>
        <v>0</v>
      </c>
      <c r="BO352" s="258">
        <f t="shared" si="223"/>
        <v>1</v>
      </c>
      <c r="BP352" s="258">
        <f t="shared" si="185"/>
        <v>1</v>
      </c>
      <c r="BQ352" s="258">
        <f t="shared" si="224"/>
        <v>0</v>
      </c>
      <c r="BR352" s="258">
        <f t="shared" si="225"/>
        <v>1</v>
      </c>
      <c r="BS352" s="258">
        <f t="shared" si="188"/>
        <v>1</v>
      </c>
      <c r="BT352" s="258">
        <f t="shared" si="226"/>
        <v>0</v>
      </c>
      <c r="BU352" s="258">
        <f t="shared" si="227"/>
        <v>1</v>
      </c>
      <c r="BV352" s="258">
        <f t="shared" si="191"/>
        <v>1</v>
      </c>
      <c r="BW352" s="258">
        <f t="shared" si="228"/>
        <v>0</v>
      </c>
      <c r="BX352" s="258">
        <f t="shared" si="229"/>
        <v>1</v>
      </c>
      <c r="BY352" s="258">
        <f t="shared" si="194"/>
        <v>1</v>
      </c>
      <c r="BZ352" s="258">
        <f t="shared" si="230"/>
        <v>0</v>
      </c>
      <c r="CA352" s="258">
        <f t="shared" si="231"/>
        <v>1</v>
      </c>
      <c r="CB352" s="258">
        <f t="shared" si="197"/>
        <v>1</v>
      </c>
      <c r="CC352" s="258">
        <f t="shared" si="232"/>
        <v>0</v>
      </c>
      <c r="CD352" s="258">
        <f t="shared" si="233"/>
        <v>1</v>
      </c>
    </row>
    <row r="353" spans="1:82" hidden="1">
      <c r="A353" s="258"/>
      <c r="B353" s="258"/>
      <c r="C353" s="259"/>
      <c r="D353" s="258"/>
      <c r="E353" s="258"/>
      <c r="F353" s="258"/>
      <c r="G353" s="258">
        <v>345</v>
      </c>
      <c r="H353" s="743"/>
      <c r="I353" s="744"/>
      <c r="J353" s="739"/>
      <c r="K353" s="745"/>
      <c r="L353" s="745"/>
      <c r="M353" s="272"/>
      <c r="N353" s="508">
        <f t="shared" si="29"/>
        <v>0</v>
      </c>
      <c r="O353" s="510">
        <f t="shared" si="200"/>
        <v>0</v>
      </c>
      <c r="P353" s="260">
        <f t="shared" si="201"/>
        <v>0</v>
      </c>
      <c r="Q353" s="261">
        <f t="shared" si="202"/>
        <v>0</v>
      </c>
      <c r="R353" s="261">
        <f t="shared" si="1"/>
        <v>0</v>
      </c>
      <c r="S353" s="262"/>
      <c r="T353" s="262"/>
      <c r="U353" s="263">
        <f t="shared" si="142"/>
        <v>1.288</v>
      </c>
      <c r="V353" s="264">
        <f>IF(E353="SP",1,IF(D353="",ExtraMargeMateriaal,(1-VLOOKUP(D353,TabelAankoop[],4,FALSE))))</f>
        <v>1</v>
      </c>
      <c r="W353" s="265">
        <f t="shared" si="143"/>
        <v>0.6885</v>
      </c>
      <c r="X353" s="266">
        <f t="shared" si="144"/>
        <v>1</v>
      </c>
      <c r="Y353" s="267">
        <f t="shared" si="145"/>
        <v>1.46</v>
      </c>
      <c r="Z353" s="267">
        <f t="shared" si="146"/>
        <v>1.1599999999999999</v>
      </c>
      <c r="AA353" s="268">
        <f t="shared" si="147"/>
        <v>0</v>
      </c>
      <c r="AB353" s="456">
        <f t="shared" si="148"/>
        <v>0</v>
      </c>
      <c r="AC353" s="457">
        <f t="shared" si="149"/>
        <v>0</v>
      </c>
      <c r="AD353" s="456">
        <f t="shared" si="150"/>
        <v>0</v>
      </c>
      <c r="AE353" s="458">
        <f t="shared" si="151"/>
        <v>0</v>
      </c>
      <c r="AF353" s="457">
        <f t="shared" si="203"/>
        <v>0</v>
      </c>
      <c r="AG353" s="456">
        <f t="shared" si="153"/>
        <v>0</v>
      </c>
      <c r="AH353" s="457">
        <f t="shared" si="154"/>
        <v>0</v>
      </c>
      <c r="AI353" s="268">
        <f t="shared" si="155"/>
        <v>0</v>
      </c>
      <c r="AJ353" s="269">
        <f t="shared" si="156"/>
        <v>0</v>
      </c>
      <c r="AK353" s="270">
        <f t="shared" si="157"/>
        <v>0</v>
      </c>
      <c r="AL353" s="415">
        <f t="shared" si="158"/>
        <v>0</v>
      </c>
      <c r="AM353" s="259" t="str">
        <f>IF(AP353="","",IFERROR(VLOOKUP(AP353,CODES!$A$3:$D$1348,4,FALSE),"X"))&amp;IF(AQ353="","",IFERROR(VLOOKUP(AQ353,CODES!$A$3:$D$1348,4,FALSE),"X"))&amp;IF(AR353="","",IFERROR(VLOOKUP(AR353,CODES!$A$3:$D$1348,4,FALSE),"X"))&amp;IF(AS353="","",IFERROR(VLOOKUP(AS353,CODES!$A$3:$D$1348,4,FALSE),"X"))&amp;IF(AT353="","",IFERROR(VLOOKUP(AT353,CODES!$A$3:$D$1348,4,FALSE),"X"))&amp;IF(AU353="","",IFERROR(VLOOKUP(AU353,CODES!$A$3:$D$1348,4,FALSE),"X"))&amp;IF(AV353="","",IFERROR(VLOOKUP(AV353,CODES!$A$3:$D$1348,4,FALSE),"X"))&amp;IF(AW353="","",IFERROR(VLOOKUP(AW353,CODES!$A$3:$D$1348,4,FALSE),"X"))&amp;IF(AX353="","",IFERROR(VLOOKUP(AX353,CODES!$A$3:$D$1348,4,FALSE),"X"))&amp;IF(AY353="","",IFERROR(VLOOKUP(AY353,CODES!$A$3:$D$1348,4,FALSE),"X"))</f>
        <v/>
      </c>
      <c r="AN353" s="258">
        <f>SUM(IFERROR(VLOOKUP(AP353,CODES!$A$3:$D$1348,4,FALSE)*BC353,0),IFERROR(VLOOKUP(AQ353,CODES!$A$3:$D$1348,4,FALSE)*BF353,0),IFERROR(VLOOKUP(AR353,CODES!$A$3:$D$1348,4,FALSE)*BI353,0),IFERROR(VLOOKUP(AS353,CODES!$A$3:$D$1348,4,FALSE)*BL353,0),IFERROR(VLOOKUP(AT353,CODES!$A$3:$D$1348,4,FALSE)*BO353,0),IFERROR(VLOOKUP(AU353,CODES!$A$3:$D$1348,4,FALSE)*BR353,0),IFERROR(VLOOKUP(AV353,CODES!$A$3:$D$1348,4,FALSE)*BU353,0),IFERROR(VLOOKUP(AW353,CODES!$A$3:$D$1348,4,FALSE)*BX353,0),IFERROR(VLOOKUP(AX353,CODES!$A$3:$D$1348,4,FALSE)*CA353,0),IFERROR(VLOOKUP(AY353,CODES!$A$3:$D$1348,4,FALSE)*CD353,0))</f>
        <v>0</v>
      </c>
      <c r="AO353" s="258">
        <f>SUM(IFERROR(VLOOKUP(AP353,CODES!$A$3:$D$1348,3,FALSE)*BC353,0),IFERROR(VLOOKUP(AQ353,CODES!$A$3:$D$1348,3,FALSE)*BF353,0),IFERROR(VLOOKUP(AR353,CODES!$A$3:$D$1348,3,FALSE)*BI353,0),IFERROR(VLOOKUP(AS353,CODES!$A$3:$D$1348,3,FALSE)*BL353,0),IFERROR(VLOOKUP(AT353,CODES!$A$3:$D$1348,3,FALSE)*BO353,0),IFERROR(VLOOKUP(AU353,CODES!$A$3:$D$1348,3,FALSE)*BR353,0),IFERROR(VLOOKUP(AV353,CODES!$A$3:$D$1348,3,FALSE)*BU353,0),IFERROR(VLOOKUP(AW353,CODES!$A$3:$D$1348,3,FALSE)*BX353,0),IFERROR(VLOOKUP(AX353,CODES!$A$3:$D$1348,3,FALSE)*CA353,0),IFERROR(VLOOKUP(AY353,CODES!$A$3:$D$1348,3,FALSE)*CD353,0))+B353</f>
        <v>0</v>
      </c>
      <c r="AP353" s="271" t="str">
        <f t="shared" si="204"/>
        <v/>
      </c>
      <c r="AQ353" s="271" t="str">
        <f t="shared" si="205"/>
        <v/>
      </c>
      <c r="AR353" s="271" t="str">
        <f t="shared" si="206"/>
        <v/>
      </c>
      <c r="AS353" s="271" t="str">
        <f t="shared" si="207"/>
        <v/>
      </c>
      <c r="AT353" s="271" t="str">
        <f t="shared" si="208"/>
        <v/>
      </c>
      <c r="AU353" s="271" t="str">
        <f t="shared" si="209"/>
        <v/>
      </c>
      <c r="AV353" s="271" t="str">
        <f t="shared" si="210"/>
        <v/>
      </c>
      <c r="AW353" s="271" t="str">
        <f t="shared" si="211"/>
        <v/>
      </c>
      <c r="AX353" s="271" t="str">
        <f t="shared" si="212"/>
        <v/>
      </c>
      <c r="AY353" s="271" t="str">
        <f t="shared" si="213"/>
        <v/>
      </c>
      <c r="AZ353" s="258">
        <f t="shared" si="169"/>
        <v>0</v>
      </c>
      <c r="BA353" s="258">
        <f t="shared" si="170"/>
        <v>1</v>
      </c>
      <c r="BB353" s="258">
        <f t="shared" si="214"/>
        <v>0</v>
      </c>
      <c r="BC353" s="258">
        <f t="shared" si="215"/>
        <v>1</v>
      </c>
      <c r="BD353" s="258">
        <f t="shared" si="173"/>
        <v>1</v>
      </c>
      <c r="BE353" s="258">
        <f t="shared" si="216"/>
        <v>0</v>
      </c>
      <c r="BF353" s="258">
        <f t="shared" si="217"/>
        <v>1</v>
      </c>
      <c r="BG353" s="258">
        <f t="shared" si="176"/>
        <v>1</v>
      </c>
      <c r="BH353" s="258">
        <f t="shared" si="218"/>
        <v>0</v>
      </c>
      <c r="BI353" s="258">
        <f t="shared" si="219"/>
        <v>1</v>
      </c>
      <c r="BJ353" s="258">
        <f t="shared" si="179"/>
        <v>1</v>
      </c>
      <c r="BK353" s="258">
        <f t="shared" si="220"/>
        <v>0</v>
      </c>
      <c r="BL353" s="258">
        <f t="shared" si="221"/>
        <v>1</v>
      </c>
      <c r="BM353" s="258">
        <f t="shared" si="182"/>
        <v>1</v>
      </c>
      <c r="BN353" s="258">
        <f t="shared" si="222"/>
        <v>0</v>
      </c>
      <c r="BO353" s="258">
        <f t="shared" si="223"/>
        <v>1</v>
      </c>
      <c r="BP353" s="258">
        <f t="shared" si="185"/>
        <v>1</v>
      </c>
      <c r="BQ353" s="258">
        <f t="shared" si="224"/>
        <v>0</v>
      </c>
      <c r="BR353" s="258">
        <f t="shared" si="225"/>
        <v>1</v>
      </c>
      <c r="BS353" s="258">
        <f t="shared" si="188"/>
        <v>1</v>
      </c>
      <c r="BT353" s="258">
        <f t="shared" si="226"/>
        <v>0</v>
      </c>
      <c r="BU353" s="258">
        <f t="shared" si="227"/>
        <v>1</v>
      </c>
      <c r="BV353" s="258">
        <f t="shared" si="191"/>
        <v>1</v>
      </c>
      <c r="BW353" s="258">
        <f t="shared" si="228"/>
        <v>0</v>
      </c>
      <c r="BX353" s="258">
        <f t="shared" si="229"/>
        <v>1</v>
      </c>
      <c r="BY353" s="258">
        <f t="shared" si="194"/>
        <v>1</v>
      </c>
      <c r="BZ353" s="258">
        <f t="shared" si="230"/>
        <v>0</v>
      </c>
      <c r="CA353" s="258">
        <f t="shared" si="231"/>
        <v>1</v>
      </c>
      <c r="CB353" s="258">
        <f t="shared" si="197"/>
        <v>1</v>
      </c>
      <c r="CC353" s="258">
        <f t="shared" si="232"/>
        <v>0</v>
      </c>
      <c r="CD353" s="258">
        <f t="shared" si="233"/>
        <v>1</v>
      </c>
    </row>
    <row r="354" spans="1:82" hidden="1">
      <c r="A354" s="258"/>
      <c r="B354" s="258"/>
      <c r="C354" s="259"/>
      <c r="D354" s="258"/>
      <c r="E354" s="258"/>
      <c r="F354" s="258"/>
      <c r="G354" s="258">
        <v>346</v>
      </c>
      <c r="H354" s="743"/>
      <c r="I354" s="744"/>
      <c r="J354" s="739"/>
      <c r="K354" s="745"/>
      <c r="L354" s="745"/>
      <c r="M354" s="272"/>
      <c r="N354" s="508">
        <f t="shared" si="29"/>
        <v>0</v>
      </c>
      <c r="O354" s="510">
        <f t="shared" si="200"/>
        <v>0</v>
      </c>
      <c r="P354" s="260">
        <f t="shared" si="201"/>
        <v>0</v>
      </c>
      <c r="Q354" s="261">
        <f t="shared" si="202"/>
        <v>0</v>
      </c>
      <c r="R354" s="261">
        <f t="shared" si="1"/>
        <v>0</v>
      </c>
      <c r="S354" s="262"/>
      <c r="T354" s="262"/>
      <c r="U354" s="263">
        <f t="shared" si="142"/>
        <v>1.288</v>
      </c>
      <c r="V354" s="264">
        <f>IF(E354="SP",1,IF(D354="",ExtraMargeMateriaal,(1-VLOOKUP(D354,TabelAankoop[],4,FALSE))))</f>
        <v>1</v>
      </c>
      <c r="W354" s="265">
        <f t="shared" si="143"/>
        <v>0.6885</v>
      </c>
      <c r="X354" s="266">
        <f t="shared" si="144"/>
        <v>1</v>
      </c>
      <c r="Y354" s="267">
        <f t="shared" si="145"/>
        <v>1.46</v>
      </c>
      <c r="Z354" s="267">
        <f t="shared" si="146"/>
        <v>1.1599999999999999</v>
      </c>
      <c r="AA354" s="268">
        <f t="shared" si="147"/>
        <v>0</v>
      </c>
      <c r="AB354" s="456">
        <f t="shared" si="148"/>
        <v>0</v>
      </c>
      <c r="AC354" s="457">
        <f t="shared" si="149"/>
        <v>0</v>
      </c>
      <c r="AD354" s="456">
        <f t="shared" si="150"/>
        <v>0</v>
      </c>
      <c r="AE354" s="458">
        <f t="shared" si="151"/>
        <v>0</v>
      </c>
      <c r="AF354" s="457">
        <f t="shared" si="203"/>
        <v>0</v>
      </c>
      <c r="AG354" s="456">
        <f t="shared" si="153"/>
        <v>0</v>
      </c>
      <c r="AH354" s="457">
        <f t="shared" si="154"/>
        <v>0</v>
      </c>
      <c r="AI354" s="268">
        <f t="shared" si="155"/>
        <v>0</v>
      </c>
      <c r="AJ354" s="269">
        <f t="shared" si="156"/>
        <v>0</v>
      </c>
      <c r="AK354" s="270">
        <f t="shared" si="157"/>
        <v>0</v>
      </c>
      <c r="AL354" s="415">
        <f t="shared" si="158"/>
        <v>0</v>
      </c>
      <c r="AM354" s="259" t="str">
        <f>IF(AP354="","",IFERROR(VLOOKUP(AP354,CODES!$A$3:$D$1348,4,FALSE),"X"))&amp;IF(AQ354="","",IFERROR(VLOOKUP(AQ354,CODES!$A$3:$D$1348,4,FALSE),"X"))&amp;IF(AR354="","",IFERROR(VLOOKUP(AR354,CODES!$A$3:$D$1348,4,FALSE),"X"))&amp;IF(AS354="","",IFERROR(VLOOKUP(AS354,CODES!$A$3:$D$1348,4,FALSE),"X"))&amp;IF(AT354="","",IFERROR(VLOOKUP(AT354,CODES!$A$3:$D$1348,4,FALSE),"X"))&amp;IF(AU354="","",IFERROR(VLOOKUP(AU354,CODES!$A$3:$D$1348,4,FALSE),"X"))&amp;IF(AV354="","",IFERROR(VLOOKUP(AV354,CODES!$A$3:$D$1348,4,FALSE),"X"))&amp;IF(AW354="","",IFERROR(VLOOKUP(AW354,CODES!$A$3:$D$1348,4,FALSE),"X"))&amp;IF(AX354="","",IFERROR(VLOOKUP(AX354,CODES!$A$3:$D$1348,4,FALSE),"X"))&amp;IF(AY354="","",IFERROR(VLOOKUP(AY354,CODES!$A$3:$D$1348,4,FALSE),"X"))</f>
        <v/>
      </c>
      <c r="AN354" s="258">
        <f>SUM(IFERROR(VLOOKUP(AP354,CODES!$A$3:$D$1348,4,FALSE)*BC354,0),IFERROR(VLOOKUP(AQ354,CODES!$A$3:$D$1348,4,FALSE)*BF354,0),IFERROR(VLOOKUP(AR354,CODES!$A$3:$D$1348,4,FALSE)*BI354,0),IFERROR(VLOOKUP(AS354,CODES!$A$3:$D$1348,4,FALSE)*BL354,0),IFERROR(VLOOKUP(AT354,CODES!$A$3:$D$1348,4,FALSE)*BO354,0),IFERROR(VLOOKUP(AU354,CODES!$A$3:$D$1348,4,FALSE)*BR354,0),IFERROR(VLOOKUP(AV354,CODES!$A$3:$D$1348,4,FALSE)*BU354,0),IFERROR(VLOOKUP(AW354,CODES!$A$3:$D$1348,4,FALSE)*BX354,0),IFERROR(VLOOKUP(AX354,CODES!$A$3:$D$1348,4,FALSE)*CA354,0),IFERROR(VLOOKUP(AY354,CODES!$A$3:$D$1348,4,FALSE)*CD354,0))</f>
        <v>0</v>
      </c>
      <c r="AO354" s="258">
        <f>SUM(IFERROR(VLOOKUP(AP354,CODES!$A$3:$D$1348,3,FALSE)*BC354,0),IFERROR(VLOOKUP(AQ354,CODES!$A$3:$D$1348,3,FALSE)*BF354,0),IFERROR(VLOOKUP(AR354,CODES!$A$3:$D$1348,3,FALSE)*BI354,0),IFERROR(VLOOKUP(AS354,CODES!$A$3:$D$1348,3,FALSE)*BL354,0),IFERROR(VLOOKUP(AT354,CODES!$A$3:$D$1348,3,FALSE)*BO354,0),IFERROR(VLOOKUP(AU354,CODES!$A$3:$D$1348,3,FALSE)*BR354,0),IFERROR(VLOOKUP(AV354,CODES!$A$3:$D$1348,3,FALSE)*BU354,0),IFERROR(VLOOKUP(AW354,CODES!$A$3:$D$1348,3,FALSE)*BX354,0),IFERROR(VLOOKUP(AX354,CODES!$A$3:$D$1348,3,FALSE)*CA354,0),IFERROR(VLOOKUP(AY354,CODES!$A$3:$D$1348,3,FALSE)*CD354,0))+B354</f>
        <v>0</v>
      </c>
      <c r="AP354" s="271" t="str">
        <f t="shared" si="204"/>
        <v/>
      </c>
      <c r="AQ354" s="271" t="str">
        <f t="shared" si="205"/>
        <v/>
      </c>
      <c r="AR354" s="271" t="str">
        <f t="shared" si="206"/>
        <v/>
      </c>
      <c r="AS354" s="271" t="str">
        <f t="shared" si="207"/>
        <v/>
      </c>
      <c r="AT354" s="271" t="str">
        <f t="shared" si="208"/>
        <v/>
      </c>
      <c r="AU354" s="271" t="str">
        <f t="shared" si="209"/>
        <v/>
      </c>
      <c r="AV354" s="271" t="str">
        <f t="shared" si="210"/>
        <v/>
      </c>
      <c r="AW354" s="271" t="str">
        <f t="shared" si="211"/>
        <v/>
      </c>
      <c r="AX354" s="271" t="str">
        <f t="shared" si="212"/>
        <v/>
      </c>
      <c r="AY354" s="271" t="str">
        <f t="shared" si="213"/>
        <v/>
      </c>
      <c r="AZ354" s="258">
        <f t="shared" si="169"/>
        <v>0</v>
      </c>
      <c r="BA354" s="258">
        <f t="shared" si="170"/>
        <v>1</v>
      </c>
      <c r="BB354" s="258">
        <f t="shared" si="214"/>
        <v>0</v>
      </c>
      <c r="BC354" s="258">
        <f t="shared" si="215"/>
        <v>1</v>
      </c>
      <c r="BD354" s="258">
        <f t="shared" si="173"/>
        <v>1</v>
      </c>
      <c r="BE354" s="258">
        <f t="shared" si="216"/>
        <v>0</v>
      </c>
      <c r="BF354" s="258">
        <f t="shared" si="217"/>
        <v>1</v>
      </c>
      <c r="BG354" s="258">
        <f t="shared" si="176"/>
        <v>1</v>
      </c>
      <c r="BH354" s="258">
        <f t="shared" si="218"/>
        <v>0</v>
      </c>
      <c r="BI354" s="258">
        <f t="shared" si="219"/>
        <v>1</v>
      </c>
      <c r="BJ354" s="258">
        <f t="shared" si="179"/>
        <v>1</v>
      </c>
      <c r="BK354" s="258">
        <f t="shared" si="220"/>
        <v>0</v>
      </c>
      <c r="BL354" s="258">
        <f t="shared" si="221"/>
        <v>1</v>
      </c>
      <c r="BM354" s="258">
        <f t="shared" si="182"/>
        <v>1</v>
      </c>
      <c r="BN354" s="258">
        <f t="shared" si="222"/>
        <v>0</v>
      </c>
      <c r="BO354" s="258">
        <f t="shared" si="223"/>
        <v>1</v>
      </c>
      <c r="BP354" s="258">
        <f t="shared" si="185"/>
        <v>1</v>
      </c>
      <c r="BQ354" s="258">
        <f t="shared" si="224"/>
        <v>0</v>
      </c>
      <c r="BR354" s="258">
        <f t="shared" si="225"/>
        <v>1</v>
      </c>
      <c r="BS354" s="258">
        <f t="shared" si="188"/>
        <v>1</v>
      </c>
      <c r="BT354" s="258">
        <f t="shared" si="226"/>
        <v>0</v>
      </c>
      <c r="BU354" s="258">
        <f t="shared" si="227"/>
        <v>1</v>
      </c>
      <c r="BV354" s="258">
        <f t="shared" si="191"/>
        <v>1</v>
      </c>
      <c r="BW354" s="258">
        <f t="shared" si="228"/>
        <v>0</v>
      </c>
      <c r="BX354" s="258">
        <f t="shared" si="229"/>
        <v>1</v>
      </c>
      <c r="BY354" s="258">
        <f t="shared" si="194"/>
        <v>1</v>
      </c>
      <c r="BZ354" s="258">
        <f t="shared" si="230"/>
        <v>0</v>
      </c>
      <c r="CA354" s="258">
        <f t="shared" si="231"/>
        <v>1</v>
      </c>
      <c r="CB354" s="258">
        <f t="shared" si="197"/>
        <v>1</v>
      </c>
      <c r="CC354" s="258">
        <f t="shared" si="232"/>
        <v>0</v>
      </c>
      <c r="CD354" s="258">
        <f t="shared" si="233"/>
        <v>1</v>
      </c>
    </row>
    <row r="355" spans="1:82" hidden="1">
      <c r="A355" s="258"/>
      <c r="B355" s="258"/>
      <c r="C355" s="259"/>
      <c r="D355" s="258"/>
      <c r="E355" s="258"/>
      <c r="F355" s="258"/>
      <c r="G355" s="258">
        <v>347</v>
      </c>
      <c r="H355" s="743"/>
      <c r="I355" s="744"/>
      <c r="J355" s="739"/>
      <c r="K355" s="745"/>
      <c r="L355" s="745"/>
      <c r="M355" s="272"/>
      <c r="N355" s="508">
        <f t="shared" si="29"/>
        <v>0</v>
      </c>
      <c r="O355" s="510">
        <f t="shared" si="200"/>
        <v>0</v>
      </c>
      <c r="P355" s="260">
        <f t="shared" si="201"/>
        <v>0</v>
      </c>
      <c r="Q355" s="261">
        <f t="shared" si="202"/>
        <v>0</v>
      </c>
      <c r="R355" s="261">
        <f t="shared" si="1"/>
        <v>0</v>
      </c>
      <c r="S355" s="262"/>
      <c r="T355" s="262"/>
      <c r="U355" s="263">
        <f t="shared" si="142"/>
        <v>1.288</v>
      </c>
      <c r="V355" s="264">
        <f>IF(E355="SP",1,IF(D355="",ExtraMargeMateriaal,(1-VLOOKUP(D355,TabelAankoop[],4,FALSE))))</f>
        <v>1</v>
      </c>
      <c r="W355" s="265">
        <f t="shared" si="143"/>
        <v>0.6885</v>
      </c>
      <c r="X355" s="266">
        <f t="shared" si="144"/>
        <v>1</v>
      </c>
      <c r="Y355" s="267">
        <f t="shared" si="145"/>
        <v>1.46</v>
      </c>
      <c r="Z355" s="267">
        <f t="shared" si="146"/>
        <v>1.1599999999999999</v>
      </c>
      <c r="AA355" s="268">
        <f t="shared" si="147"/>
        <v>0</v>
      </c>
      <c r="AB355" s="456">
        <f t="shared" si="148"/>
        <v>0</v>
      </c>
      <c r="AC355" s="457">
        <f t="shared" si="149"/>
        <v>0</v>
      </c>
      <c r="AD355" s="456">
        <f t="shared" si="150"/>
        <v>0</v>
      </c>
      <c r="AE355" s="458">
        <f t="shared" si="151"/>
        <v>0</v>
      </c>
      <c r="AF355" s="457">
        <f t="shared" si="203"/>
        <v>0</v>
      </c>
      <c r="AG355" s="456">
        <f t="shared" si="153"/>
        <v>0</v>
      </c>
      <c r="AH355" s="457">
        <f t="shared" si="154"/>
        <v>0</v>
      </c>
      <c r="AI355" s="268">
        <f t="shared" si="155"/>
        <v>0</v>
      </c>
      <c r="AJ355" s="269">
        <f t="shared" si="156"/>
        <v>0</v>
      </c>
      <c r="AK355" s="270">
        <f t="shared" si="157"/>
        <v>0</v>
      </c>
      <c r="AL355" s="415">
        <f t="shared" si="158"/>
        <v>0</v>
      </c>
      <c r="AM355" s="259" t="str">
        <f>IF(AP355="","",IFERROR(VLOOKUP(AP355,CODES!$A$3:$D$1348,4,FALSE),"X"))&amp;IF(AQ355="","",IFERROR(VLOOKUP(AQ355,CODES!$A$3:$D$1348,4,FALSE),"X"))&amp;IF(AR355="","",IFERROR(VLOOKUP(AR355,CODES!$A$3:$D$1348,4,FALSE),"X"))&amp;IF(AS355="","",IFERROR(VLOOKUP(AS355,CODES!$A$3:$D$1348,4,FALSE),"X"))&amp;IF(AT355="","",IFERROR(VLOOKUP(AT355,CODES!$A$3:$D$1348,4,FALSE),"X"))&amp;IF(AU355="","",IFERROR(VLOOKUP(AU355,CODES!$A$3:$D$1348,4,FALSE),"X"))&amp;IF(AV355="","",IFERROR(VLOOKUP(AV355,CODES!$A$3:$D$1348,4,FALSE),"X"))&amp;IF(AW355="","",IFERROR(VLOOKUP(AW355,CODES!$A$3:$D$1348,4,FALSE),"X"))&amp;IF(AX355="","",IFERROR(VLOOKUP(AX355,CODES!$A$3:$D$1348,4,FALSE),"X"))&amp;IF(AY355="","",IFERROR(VLOOKUP(AY355,CODES!$A$3:$D$1348,4,FALSE),"X"))</f>
        <v/>
      </c>
      <c r="AN355" s="258">
        <f>SUM(IFERROR(VLOOKUP(AP355,CODES!$A$3:$D$1348,4,FALSE)*BC355,0),IFERROR(VLOOKUP(AQ355,CODES!$A$3:$D$1348,4,FALSE)*BF355,0),IFERROR(VLOOKUP(AR355,CODES!$A$3:$D$1348,4,FALSE)*BI355,0),IFERROR(VLOOKUP(AS355,CODES!$A$3:$D$1348,4,FALSE)*BL355,0),IFERROR(VLOOKUP(AT355,CODES!$A$3:$D$1348,4,FALSE)*BO355,0),IFERROR(VLOOKUP(AU355,CODES!$A$3:$D$1348,4,FALSE)*BR355,0),IFERROR(VLOOKUP(AV355,CODES!$A$3:$D$1348,4,FALSE)*BU355,0),IFERROR(VLOOKUP(AW355,CODES!$A$3:$D$1348,4,FALSE)*BX355,0),IFERROR(VLOOKUP(AX355,CODES!$A$3:$D$1348,4,FALSE)*CA355,0),IFERROR(VLOOKUP(AY355,CODES!$A$3:$D$1348,4,FALSE)*CD355,0))</f>
        <v>0</v>
      </c>
      <c r="AO355" s="258">
        <f>SUM(IFERROR(VLOOKUP(AP355,CODES!$A$3:$D$1348,3,FALSE)*BC355,0),IFERROR(VLOOKUP(AQ355,CODES!$A$3:$D$1348,3,FALSE)*BF355,0),IFERROR(VLOOKUP(AR355,CODES!$A$3:$D$1348,3,FALSE)*BI355,0),IFERROR(VLOOKUP(AS355,CODES!$A$3:$D$1348,3,FALSE)*BL355,0),IFERROR(VLOOKUP(AT355,CODES!$A$3:$D$1348,3,FALSE)*BO355,0),IFERROR(VLOOKUP(AU355,CODES!$A$3:$D$1348,3,FALSE)*BR355,0),IFERROR(VLOOKUP(AV355,CODES!$A$3:$D$1348,3,FALSE)*BU355,0),IFERROR(VLOOKUP(AW355,CODES!$A$3:$D$1348,3,FALSE)*BX355,0),IFERROR(VLOOKUP(AX355,CODES!$A$3:$D$1348,3,FALSE)*CA355,0),IFERROR(VLOOKUP(AY355,CODES!$A$3:$D$1348,3,FALSE)*CD355,0))+B355</f>
        <v>0</v>
      </c>
      <c r="AP355" s="271" t="str">
        <f t="shared" si="204"/>
        <v/>
      </c>
      <c r="AQ355" s="271" t="str">
        <f t="shared" si="205"/>
        <v/>
      </c>
      <c r="AR355" s="271" t="str">
        <f t="shared" si="206"/>
        <v/>
      </c>
      <c r="AS355" s="271" t="str">
        <f t="shared" si="207"/>
        <v/>
      </c>
      <c r="AT355" s="271" t="str">
        <f t="shared" si="208"/>
        <v/>
      </c>
      <c r="AU355" s="271" t="str">
        <f t="shared" si="209"/>
        <v/>
      </c>
      <c r="AV355" s="271" t="str">
        <f t="shared" si="210"/>
        <v/>
      </c>
      <c r="AW355" s="271" t="str">
        <f t="shared" si="211"/>
        <v/>
      </c>
      <c r="AX355" s="271" t="str">
        <f t="shared" si="212"/>
        <v/>
      </c>
      <c r="AY355" s="271" t="str">
        <f t="shared" si="213"/>
        <v/>
      </c>
      <c r="AZ355" s="258">
        <f t="shared" si="169"/>
        <v>0</v>
      </c>
      <c r="BA355" s="258">
        <f t="shared" si="170"/>
        <v>1</v>
      </c>
      <c r="BB355" s="258">
        <f t="shared" si="214"/>
        <v>0</v>
      </c>
      <c r="BC355" s="258">
        <f t="shared" si="215"/>
        <v>1</v>
      </c>
      <c r="BD355" s="258">
        <f t="shared" si="173"/>
        <v>1</v>
      </c>
      <c r="BE355" s="258">
        <f t="shared" si="216"/>
        <v>0</v>
      </c>
      <c r="BF355" s="258">
        <f t="shared" si="217"/>
        <v>1</v>
      </c>
      <c r="BG355" s="258">
        <f t="shared" si="176"/>
        <v>1</v>
      </c>
      <c r="BH355" s="258">
        <f t="shared" si="218"/>
        <v>0</v>
      </c>
      <c r="BI355" s="258">
        <f t="shared" si="219"/>
        <v>1</v>
      </c>
      <c r="BJ355" s="258">
        <f t="shared" si="179"/>
        <v>1</v>
      </c>
      <c r="BK355" s="258">
        <f t="shared" si="220"/>
        <v>0</v>
      </c>
      <c r="BL355" s="258">
        <f t="shared" si="221"/>
        <v>1</v>
      </c>
      <c r="BM355" s="258">
        <f t="shared" si="182"/>
        <v>1</v>
      </c>
      <c r="BN355" s="258">
        <f t="shared" si="222"/>
        <v>0</v>
      </c>
      <c r="BO355" s="258">
        <f t="shared" si="223"/>
        <v>1</v>
      </c>
      <c r="BP355" s="258">
        <f t="shared" si="185"/>
        <v>1</v>
      </c>
      <c r="BQ355" s="258">
        <f t="shared" si="224"/>
        <v>0</v>
      </c>
      <c r="BR355" s="258">
        <f t="shared" si="225"/>
        <v>1</v>
      </c>
      <c r="BS355" s="258">
        <f t="shared" si="188"/>
        <v>1</v>
      </c>
      <c r="BT355" s="258">
        <f t="shared" si="226"/>
        <v>0</v>
      </c>
      <c r="BU355" s="258">
        <f t="shared" si="227"/>
        <v>1</v>
      </c>
      <c r="BV355" s="258">
        <f t="shared" si="191"/>
        <v>1</v>
      </c>
      <c r="BW355" s="258">
        <f t="shared" si="228"/>
        <v>0</v>
      </c>
      <c r="BX355" s="258">
        <f t="shared" si="229"/>
        <v>1</v>
      </c>
      <c r="BY355" s="258">
        <f t="shared" si="194"/>
        <v>1</v>
      </c>
      <c r="BZ355" s="258">
        <f t="shared" si="230"/>
        <v>0</v>
      </c>
      <c r="CA355" s="258">
        <f t="shared" si="231"/>
        <v>1</v>
      </c>
      <c r="CB355" s="258">
        <f t="shared" si="197"/>
        <v>1</v>
      </c>
      <c r="CC355" s="258">
        <f t="shared" si="232"/>
        <v>0</v>
      </c>
      <c r="CD355" s="258">
        <f t="shared" si="233"/>
        <v>1</v>
      </c>
    </row>
    <row r="356" spans="1:82" hidden="1">
      <c r="A356" s="258"/>
      <c r="B356" s="258"/>
      <c r="C356" s="259"/>
      <c r="D356" s="258"/>
      <c r="E356" s="258"/>
      <c r="F356" s="258"/>
      <c r="G356" s="258">
        <v>348</v>
      </c>
      <c r="H356" s="743"/>
      <c r="I356" s="744"/>
      <c r="J356" s="739"/>
      <c r="K356" s="745"/>
      <c r="L356" s="745"/>
      <c r="M356" s="272"/>
      <c r="N356" s="508">
        <f t="shared" si="29"/>
        <v>0</v>
      </c>
      <c r="O356" s="510">
        <f t="shared" si="200"/>
        <v>0</v>
      </c>
      <c r="P356" s="260">
        <f t="shared" si="201"/>
        <v>0</v>
      </c>
      <c r="Q356" s="261">
        <f t="shared" si="202"/>
        <v>0</v>
      </c>
      <c r="R356" s="261">
        <f t="shared" si="1"/>
        <v>0</v>
      </c>
      <c r="S356" s="262"/>
      <c r="T356" s="262"/>
      <c r="U356" s="263">
        <f t="shared" si="142"/>
        <v>1.288</v>
      </c>
      <c r="V356" s="264">
        <f>IF(E356="SP",1,IF(D356="",ExtraMargeMateriaal,(1-VLOOKUP(D356,TabelAankoop[],4,FALSE))))</f>
        <v>1</v>
      </c>
      <c r="W356" s="265">
        <f t="shared" si="143"/>
        <v>0.6885</v>
      </c>
      <c r="X356" s="266">
        <f t="shared" si="144"/>
        <v>1</v>
      </c>
      <c r="Y356" s="267">
        <f t="shared" si="145"/>
        <v>1.46</v>
      </c>
      <c r="Z356" s="267">
        <f t="shared" si="146"/>
        <v>1.1599999999999999</v>
      </c>
      <c r="AA356" s="268">
        <f t="shared" si="147"/>
        <v>0</v>
      </c>
      <c r="AB356" s="456">
        <f t="shared" si="148"/>
        <v>0</v>
      </c>
      <c r="AC356" s="457">
        <f t="shared" si="149"/>
        <v>0</v>
      </c>
      <c r="AD356" s="456">
        <f t="shared" si="150"/>
        <v>0</v>
      </c>
      <c r="AE356" s="458">
        <f t="shared" si="151"/>
        <v>0</v>
      </c>
      <c r="AF356" s="457">
        <f t="shared" si="203"/>
        <v>0</v>
      </c>
      <c r="AG356" s="456">
        <f t="shared" si="153"/>
        <v>0</v>
      </c>
      <c r="AH356" s="457">
        <f t="shared" si="154"/>
        <v>0</v>
      </c>
      <c r="AI356" s="268">
        <f t="shared" si="155"/>
        <v>0</v>
      </c>
      <c r="AJ356" s="269">
        <f t="shared" si="156"/>
        <v>0</v>
      </c>
      <c r="AK356" s="270">
        <f t="shared" si="157"/>
        <v>0</v>
      </c>
      <c r="AL356" s="415">
        <f t="shared" si="158"/>
        <v>0</v>
      </c>
      <c r="AM356" s="259" t="str">
        <f>IF(AP356="","",IFERROR(VLOOKUP(AP356,CODES!$A$3:$D$1348,4,FALSE),"X"))&amp;IF(AQ356="","",IFERROR(VLOOKUP(AQ356,CODES!$A$3:$D$1348,4,FALSE),"X"))&amp;IF(AR356="","",IFERROR(VLOOKUP(AR356,CODES!$A$3:$D$1348,4,FALSE),"X"))&amp;IF(AS356="","",IFERROR(VLOOKUP(AS356,CODES!$A$3:$D$1348,4,FALSE),"X"))&amp;IF(AT356="","",IFERROR(VLOOKUP(AT356,CODES!$A$3:$D$1348,4,FALSE),"X"))&amp;IF(AU356="","",IFERROR(VLOOKUP(AU356,CODES!$A$3:$D$1348,4,FALSE),"X"))&amp;IF(AV356="","",IFERROR(VLOOKUP(AV356,CODES!$A$3:$D$1348,4,FALSE),"X"))&amp;IF(AW356="","",IFERROR(VLOOKUP(AW356,CODES!$A$3:$D$1348,4,FALSE),"X"))&amp;IF(AX356="","",IFERROR(VLOOKUP(AX356,CODES!$A$3:$D$1348,4,FALSE),"X"))&amp;IF(AY356="","",IFERROR(VLOOKUP(AY356,CODES!$A$3:$D$1348,4,FALSE),"X"))</f>
        <v/>
      </c>
      <c r="AN356" s="258">
        <f>SUM(IFERROR(VLOOKUP(AP356,CODES!$A$3:$D$1348,4,FALSE)*BC356,0),IFERROR(VLOOKUP(AQ356,CODES!$A$3:$D$1348,4,FALSE)*BF356,0),IFERROR(VLOOKUP(AR356,CODES!$A$3:$D$1348,4,FALSE)*BI356,0),IFERROR(VLOOKUP(AS356,CODES!$A$3:$D$1348,4,FALSE)*BL356,0),IFERROR(VLOOKUP(AT356,CODES!$A$3:$D$1348,4,FALSE)*BO356,0),IFERROR(VLOOKUP(AU356,CODES!$A$3:$D$1348,4,FALSE)*BR356,0),IFERROR(VLOOKUP(AV356,CODES!$A$3:$D$1348,4,FALSE)*BU356,0),IFERROR(VLOOKUP(AW356,CODES!$A$3:$D$1348,4,FALSE)*BX356,0),IFERROR(VLOOKUP(AX356,CODES!$A$3:$D$1348,4,FALSE)*CA356,0),IFERROR(VLOOKUP(AY356,CODES!$A$3:$D$1348,4,FALSE)*CD356,0))</f>
        <v>0</v>
      </c>
      <c r="AO356" s="258">
        <f>SUM(IFERROR(VLOOKUP(AP356,CODES!$A$3:$D$1348,3,FALSE)*BC356,0),IFERROR(VLOOKUP(AQ356,CODES!$A$3:$D$1348,3,FALSE)*BF356,0),IFERROR(VLOOKUP(AR356,CODES!$A$3:$D$1348,3,FALSE)*BI356,0),IFERROR(VLOOKUP(AS356,CODES!$A$3:$D$1348,3,FALSE)*BL356,0),IFERROR(VLOOKUP(AT356,CODES!$A$3:$D$1348,3,FALSE)*BO356,0),IFERROR(VLOOKUP(AU356,CODES!$A$3:$D$1348,3,FALSE)*BR356,0),IFERROR(VLOOKUP(AV356,CODES!$A$3:$D$1348,3,FALSE)*BU356,0),IFERROR(VLOOKUP(AW356,CODES!$A$3:$D$1348,3,FALSE)*BX356,0),IFERROR(VLOOKUP(AX356,CODES!$A$3:$D$1348,3,FALSE)*CA356,0),IFERROR(VLOOKUP(AY356,CODES!$A$3:$D$1348,3,FALSE)*CD356,0))+B356</f>
        <v>0</v>
      </c>
      <c r="AP356" s="271" t="str">
        <f t="shared" si="204"/>
        <v/>
      </c>
      <c r="AQ356" s="271" t="str">
        <f t="shared" si="205"/>
        <v/>
      </c>
      <c r="AR356" s="271" t="str">
        <f t="shared" si="206"/>
        <v/>
      </c>
      <c r="AS356" s="271" t="str">
        <f t="shared" si="207"/>
        <v/>
      </c>
      <c r="AT356" s="271" t="str">
        <f t="shared" si="208"/>
        <v/>
      </c>
      <c r="AU356" s="271" t="str">
        <f t="shared" si="209"/>
        <v/>
      </c>
      <c r="AV356" s="271" t="str">
        <f t="shared" si="210"/>
        <v/>
      </c>
      <c r="AW356" s="271" t="str">
        <f t="shared" si="211"/>
        <v/>
      </c>
      <c r="AX356" s="271" t="str">
        <f t="shared" si="212"/>
        <v/>
      </c>
      <c r="AY356" s="271" t="str">
        <f t="shared" si="213"/>
        <v/>
      </c>
      <c r="AZ356" s="258">
        <f t="shared" si="169"/>
        <v>0</v>
      </c>
      <c r="BA356" s="258">
        <f t="shared" si="170"/>
        <v>1</v>
      </c>
      <c r="BB356" s="258">
        <f t="shared" si="214"/>
        <v>0</v>
      </c>
      <c r="BC356" s="258">
        <f t="shared" si="215"/>
        <v>1</v>
      </c>
      <c r="BD356" s="258">
        <f t="shared" si="173"/>
        <v>1</v>
      </c>
      <c r="BE356" s="258">
        <f t="shared" si="216"/>
        <v>0</v>
      </c>
      <c r="BF356" s="258">
        <f t="shared" si="217"/>
        <v>1</v>
      </c>
      <c r="BG356" s="258">
        <f t="shared" si="176"/>
        <v>1</v>
      </c>
      <c r="BH356" s="258">
        <f t="shared" si="218"/>
        <v>0</v>
      </c>
      <c r="BI356" s="258">
        <f t="shared" si="219"/>
        <v>1</v>
      </c>
      <c r="BJ356" s="258">
        <f t="shared" si="179"/>
        <v>1</v>
      </c>
      <c r="BK356" s="258">
        <f t="shared" si="220"/>
        <v>0</v>
      </c>
      <c r="BL356" s="258">
        <f t="shared" si="221"/>
        <v>1</v>
      </c>
      <c r="BM356" s="258">
        <f t="shared" si="182"/>
        <v>1</v>
      </c>
      <c r="BN356" s="258">
        <f t="shared" si="222"/>
        <v>0</v>
      </c>
      <c r="BO356" s="258">
        <f t="shared" si="223"/>
        <v>1</v>
      </c>
      <c r="BP356" s="258">
        <f t="shared" si="185"/>
        <v>1</v>
      </c>
      <c r="BQ356" s="258">
        <f t="shared" si="224"/>
        <v>0</v>
      </c>
      <c r="BR356" s="258">
        <f t="shared" si="225"/>
        <v>1</v>
      </c>
      <c r="BS356" s="258">
        <f t="shared" si="188"/>
        <v>1</v>
      </c>
      <c r="BT356" s="258">
        <f t="shared" si="226"/>
        <v>0</v>
      </c>
      <c r="BU356" s="258">
        <f t="shared" si="227"/>
        <v>1</v>
      </c>
      <c r="BV356" s="258">
        <f t="shared" si="191"/>
        <v>1</v>
      </c>
      <c r="BW356" s="258">
        <f t="shared" si="228"/>
        <v>0</v>
      </c>
      <c r="BX356" s="258">
        <f t="shared" si="229"/>
        <v>1</v>
      </c>
      <c r="BY356" s="258">
        <f t="shared" si="194"/>
        <v>1</v>
      </c>
      <c r="BZ356" s="258">
        <f t="shared" si="230"/>
        <v>0</v>
      </c>
      <c r="CA356" s="258">
        <f t="shared" si="231"/>
        <v>1</v>
      </c>
      <c r="CB356" s="258">
        <f t="shared" si="197"/>
        <v>1</v>
      </c>
      <c r="CC356" s="258">
        <f t="shared" si="232"/>
        <v>0</v>
      </c>
      <c r="CD356" s="258">
        <f t="shared" si="233"/>
        <v>1</v>
      </c>
    </row>
    <row r="357" spans="1:82" hidden="1">
      <c r="A357" s="258"/>
      <c r="B357" s="258"/>
      <c r="C357" s="259"/>
      <c r="D357" s="258"/>
      <c r="E357" s="258"/>
      <c r="F357" s="258"/>
      <c r="G357" s="258">
        <v>349</v>
      </c>
      <c r="H357" s="743"/>
      <c r="I357" s="744"/>
      <c r="J357" s="739"/>
      <c r="K357" s="745"/>
      <c r="L357" s="745"/>
      <c r="M357" s="272"/>
      <c r="N357" s="508">
        <f t="shared" si="29"/>
        <v>0</v>
      </c>
      <c r="O357" s="510">
        <f t="shared" si="200"/>
        <v>0</v>
      </c>
      <c r="P357" s="260">
        <f t="shared" si="201"/>
        <v>0</v>
      </c>
      <c r="Q357" s="261">
        <f t="shared" si="202"/>
        <v>0</v>
      </c>
      <c r="R357" s="261">
        <f t="shared" si="1"/>
        <v>0</v>
      </c>
      <c r="S357" s="262"/>
      <c r="T357" s="262"/>
      <c r="U357" s="263">
        <f t="shared" si="142"/>
        <v>1.288</v>
      </c>
      <c r="V357" s="264">
        <f>IF(E357="SP",1,IF(D357="",ExtraMargeMateriaal,(1-VLOOKUP(D357,TabelAankoop[],4,FALSE))))</f>
        <v>1</v>
      </c>
      <c r="W357" s="265">
        <f t="shared" si="143"/>
        <v>0.6885</v>
      </c>
      <c r="X357" s="266">
        <f t="shared" si="144"/>
        <v>1</v>
      </c>
      <c r="Y357" s="267">
        <f t="shared" si="145"/>
        <v>1.46</v>
      </c>
      <c r="Z357" s="267">
        <f t="shared" si="146"/>
        <v>1.1599999999999999</v>
      </c>
      <c r="AA357" s="268">
        <f t="shared" si="147"/>
        <v>0</v>
      </c>
      <c r="AB357" s="456">
        <f t="shared" si="148"/>
        <v>0</v>
      </c>
      <c r="AC357" s="457">
        <f t="shared" si="149"/>
        <v>0</v>
      </c>
      <c r="AD357" s="456">
        <f t="shared" si="150"/>
        <v>0</v>
      </c>
      <c r="AE357" s="458">
        <f t="shared" si="151"/>
        <v>0</v>
      </c>
      <c r="AF357" s="457">
        <f t="shared" si="203"/>
        <v>0</v>
      </c>
      <c r="AG357" s="456">
        <f t="shared" si="153"/>
        <v>0</v>
      </c>
      <c r="AH357" s="457">
        <f t="shared" si="154"/>
        <v>0</v>
      </c>
      <c r="AI357" s="268">
        <f t="shared" si="155"/>
        <v>0</v>
      </c>
      <c r="AJ357" s="269">
        <f t="shared" si="156"/>
        <v>0</v>
      </c>
      <c r="AK357" s="270">
        <f t="shared" si="157"/>
        <v>0</v>
      </c>
      <c r="AL357" s="415">
        <f t="shared" si="158"/>
        <v>0</v>
      </c>
      <c r="AM357" s="259" t="str">
        <f>IF(AP357="","",IFERROR(VLOOKUP(AP357,CODES!$A$3:$D$1348,4,FALSE),"X"))&amp;IF(AQ357="","",IFERROR(VLOOKUP(AQ357,CODES!$A$3:$D$1348,4,FALSE),"X"))&amp;IF(AR357="","",IFERROR(VLOOKUP(AR357,CODES!$A$3:$D$1348,4,FALSE),"X"))&amp;IF(AS357="","",IFERROR(VLOOKUP(AS357,CODES!$A$3:$D$1348,4,FALSE),"X"))&amp;IF(AT357="","",IFERROR(VLOOKUP(AT357,CODES!$A$3:$D$1348,4,FALSE),"X"))&amp;IF(AU357="","",IFERROR(VLOOKUP(AU357,CODES!$A$3:$D$1348,4,FALSE),"X"))&amp;IF(AV357="","",IFERROR(VLOOKUP(AV357,CODES!$A$3:$D$1348,4,FALSE),"X"))&amp;IF(AW357="","",IFERROR(VLOOKUP(AW357,CODES!$A$3:$D$1348,4,FALSE),"X"))&amp;IF(AX357="","",IFERROR(VLOOKUP(AX357,CODES!$A$3:$D$1348,4,FALSE),"X"))&amp;IF(AY357="","",IFERROR(VLOOKUP(AY357,CODES!$A$3:$D$1348,4,FALSE),"X"))</f>
        <v/>
      </c>
      <c r="AN357" s="258">
        <f>SUM(IFERROR(VLOOKUP(AP357,CODES!$A$3:$D$1348,4,FALSE)*BC357,0),IFERROR(VLOOKUP(AQ357,CODES!$A$3:$D$1348,4,FALSE)*BF357,0),IFERROR(VLOOKUP(AR357,CODES!$A$3:$D$1348,4,FALSE)*BI357,0),IFERROR(VLOOKUP(AS357,CODES!$A$3:$D$1348,4,FALSE)*BL357,0),IFERROR(VLOOKUP(AT357,CODES!$A$3:$D$1348,4,FALSE)*BO357,0),IFERROR(VLOOKUP(AU357,CODES!$A$3:$D$1348,4,FALSE)*BR357,0),IFERROR(VLOOKUP(AV357,CODES!$A$3:$D$1348,4,FALSE)*BU357,0),IFERROR(VLOOKUP(AW357,CODES!$A$3:$D$1348,4,FALSE)*BX357,0),IFERROR(VLOOKUP(AX357,CODES!$A$3:$D$1348,4,FALSE)*CA357,0),IFERROR(VLOOKUP(AY357,CODES!$A$3:$D$1348,4,FALSE)*CD357,0))</f>
        <v>0</v>
      </c>
      <c r="AO357" s="258">
        <f>SUM(IFERROR(VLOOKUP(AP357,CODES!$A$3:$D$1348,3,FALSE)*BC357,0),IFERROR(VLOOKUP(AQ357,CODES!$A$3:$D$1348,3,FALSE)*BF357,0),IFERROR(VLOOKUP(AR357,CODES!$A$3:$D$1348,3,FALSE)*BI357,0),IFERROR(VLOOKUP(AS357,CODES!$A$3:$D$1348,3,FALSE)*BL357,0),IFERROR(VLOOKUP(AT357,CODES!$A$3:$D$1348,3,FALSE)*BO357,0),IFERROR(VLOOKUP(AU357,CODES!$A$3:$D$1348,3,FALSE)*BR357,0),IFERROR(VLOOKUP(AV357,CODES!$A$3:$D$1348,3,FALSE)*BU357,0),IFERROR(VLOOKUP(AW357,CODES!$A$3:$D$1348,3,FALSE)*BX357,0),IFERROR(VLOOKUP(AX357,CODES!$A$3:$D$1348,3,FALSE)*CA357,0),IFERROR(VLOOKUP(AY357,CODES!$A$3:$D$1348,3,FALSE)*CD357,0))+B357</f>
        <v>0</v>
      </c>
      <c r="AP357" s="271" t="str">
        <f t="shared" si="204"/>
        <v/>
      </c>
      <c r="AQ357" s="271" t="str">
        <f t="shared" si="205"/>
        <v/>
      </c>
      <c r="AR357" s="271" t="str">
        <f t="shared" si="206"/>
        <v/>
      </c>
      <c r="AS357" s="271" t="str">
        <f t="shared" si="207"/>
        <v/>
      </c>
      <c r="AT357" s="271" t="str">
        <f t="shared" si="208"/>
        <v/>
      </c>
      <c r="AU357" s="271" t="str">
        <f t="shared" si="209"/>
        <v/>
      </c>
      <c r="AV357" s="271" t="str">
        <f t="shared" si="210"/>
        <v/>
      </c>
      <c r="AW357" s="271" t="str">
        <f t="shared" si="211"/>
        <v/>
      </c>
      <c r="AX357" s="271" t="str">
        <f t="shared" si="212"/>
        <v/>
      </c>
      <c r="AY357" s="271" t="str">
        <f t="shared" si="213"/>
        <v/>
      </c>
      <c r="AZ357" s="258">
        <f t="shared" si="169"/>
        <v>0</v>
      </c>
      <c r="BA357" s="258">
        <f t="shared" si="170"/>
        <v>1</v>
      </c>
      <c r="BB357" s="258">
        <f t="shared" si="214"/>
        <v>0</v>
      </c>
      <c r="BC357" s="258">
        <f t="shared" si="215"/>
        <v>1</v>
      </c>
      <c r="BD357" s="258">
        <f t="shared" si="173"/>
        <v>1</v>
      </c>
      <c r="BE357" s="258">
        <f t="shared" si="216"/>
        <v>0</v>
      </c>
      <c r="BF357" s="258">
        <f t="shared" si="217"/>
        <v>1</v>
      </c>
      <c r="BG357" s="258">
        <f t="shared" si="176"/>
        <v>1</v>
      </c>
      <c r="BH357" s="258">
        <f t="shared" si="218"/>
        <v>0</v>
      </c>
      <c r="BI357" s="258">
        <f t="shared" si="219"/>
        <v>1</v>
      </c>
      <c r="BJ357" s="258">
        <f t="shared" si="179"/>
        <v>1</v>
      </c>
      <c r="BK357" s="258">
        <f t="shared" si="220"/>
        <v>0</v>
      </c>
      <c r="BL357" s="258">
        <f t="shared" si="221"/>
        <v>1</v>
      </c>
      <c r="BM357" s="258">
        <f t="shared" si="182"/>
        <v>1</v>
      </c>
      <c r="BN357" s="258">
        <f t="shared" si="222"/>
        <v>0</v>
      </c>
      <c r="BO357" s="258">
        <f t="shared" si="223"/>
        <v>1</v>
      </c>
      <c r="BP357" s="258">
        <f t="shared" si="185"/>
        <v>1</v>
      </c>
      <c r="BQ357" s="258">
        <f t="shared" si="224"/>
        <v>0</v>
      </c>
      <c r="BR357" s="258">
        <f t="shared" si="225"/>
        <v>1</v>
      </c>
      <c r="BS357" s="258">
        <f t="shared" si="188"/>
        <v>1</v>
      </c>
      <c r="BT357" s="258">
        <f t="shared" si="226"/>
        <v>0</v>
      </c>
      <c r="BU357" s="258">
        <f t="shared" si="227"/>
        <v>1</v>
      </c>
      <c r="BV357" s="258">
        <f t="shared" si="191"/>
        <v>1</v>
      </c>
      <c r="BW357" s="258">
        <f t="shared" si="228"/>
        <v>0</v>
      </c>
      <c r="BX357" s="258">
        <f t="shared" si="229"/>
        <v>1</v>
      </c>
      <c r="BY357" s="258">
        <f t="shared" si="194"/>
        <v>1</v>
      </c>
      <c r="BZ357" s="258">
        <f t="shared" si="230"/>
        <v>0</v>
      </c>
      <c r="CA357" s="258">
        <f t="shared" si="231"/>
        <v>1</v>
      </c>
      <c r="CB357" s="258">
        <f t="shared" si="197"/>
        <v>1</v>
      </c>
      <c r="CC357" s="258">
        <f t="shared" si="232"/>
        <v>0</v>
      </c>
      <c r="CD357" s="258">
        <f t="shared" si="233"/>
        <v>1</v>
      </c>
    </row>
    <row r="358" spans="1:82" hidden="1">
      <c r="A358" s="258"/>
      <c r="B358" s="258"/>
      <c r="C358" s="259"/>
      <c r="D358" s="258"/>
      <c r="E358" s="258"/>
      <c r="F358" s="258"/>
      <c r="G358" s="258">
        <v>350</v>
      </c>
      <c r="H358" s="743"/>
      <c r="I358" s="744"/>
      <c r="J358" s="739"/>
      <c r="K358" s="745"/>
      <c r="L358" s="745"/>
      <c r="M358" s="272"/>
      <c r="N358" s="508">
        <f t="shared" si="29"/>
        <v>0</v>
      </c>
      <c r="O358" s="510">
        <f t="shared" si="200"/>
        <v>0</v>
      </c>
      <c r="P358" s="260">
        <f t="shared" si="201"/>
        <v>0</v>
      </c>
      <c r="Q358" s="261">
        <f t="shared" si="202"/>
        <v>0</v>
      </c>
      <c r="R358" s="261">
        <f t="shared" si="1"/>
        <v>0</v>
      </c>
      <c r="S358" s="262"/>
      <c r="T358" s="262"/>
      <c r="U358" s="263">
        <f t="shared" si="142"/>
        <v>1.288</v>
      </c>
      <c r="V358" s="264">
        <f>IF(E358="SP",1,IF(D358="",ExtraMargeMateriaal,(1-VLOOKUP(D358,TabelAankoop[],4,FALSE))))</f>
        <v>1</v>
      </c>
      <c r="W358" s="265">
        <f t="shared" si="143"/>
        <v>0.6885</v>
      </c>
      <c r="X358" s="266">
        <f t="shared" si="144"/>
        <v>1</v>
      </c>
      <c r="Y358" s="267">
        <f t="shared" si="145"/>
        <v>1.46</v>
      </c>
      <c r="Z358" s="267">
        <f t="shared" si="146"/>
        <v>1.1599999999999999</v>
      </c>
      <c r="AA358" s="268">
        <f t="shared" si="147"/>
        <v>0</v>
      </c>
      <c r="AB358" s="456">
        <f t="shared" si="148"/>
        <v>0</v>
      </c>
      <c r="AC358" s="457">
        <f t="shared" si="149"/>
        <v>0</v>
      </c>
      <c r="AD358" s="456">
        <f t="shared" si="150"/>
        <v>0</v>
      </c>
      <c r="AE358" s="458">
        <f t="shared" si="151"/>
        <v>0</v>
      </c>
      <c r="AF358" s="457">
        <f t="shared" si="203"/>
        <v>0</v>
      </c>
      <c r="AG358" s="456">
        <f t="shared" si="153"/>
        <v>0</v>
      </c>
      <c r="AH358" s="457">
        <f t="shared" si="154"/>
        <v>0</v>
      </c>
      <c r="AI358" s="268">
        <f t="shared" si="155"/>
        <v>0</v>
      </c>
      <c r="AJ358" s="269">
        <f t="shared" si="156"/>
        <v>0</v>
      </c>
      <c r="AK358" s="270">
        <f t="shared" si="157"/>
        <v>0</v>
      </c>
      <c r="AL358" s="415">
        <f t="shared" si="158"/>
        <v>0</v>
      </c>
      <c r="AM358" s="259" t="str">
        <f>IF(AP358="","",IFERROR(VLOOKUP(AP358,CODES!$A$3:$D$1348,4,FALSE),"X"))&amp;IF(AQ358="","",IFERROR(VLOOKUP(AQ358,CODES!$A$3:$D$1348,4,FALSE),"X"))&amp;IF(AR358="","",IFERROR(VLOOKUP(AR358,CODES!$A$3:$D$1348,4,FALSE),"X"))&amp;IF(AS358="","",IFERROR(VLOOKUP(AS358,CODES!$A$3:$D$1348,4,FALSE),"X"))&amp;IF(AT358="","",IFERROR(VLOOKUP(AT358,CODES!$A$3:$D$1348,4,FALSE),"X"))&amp;IF(AU358="","",IFERROR(VLOOKUP(AU358,CODES!$A$3:$D$1348,4,FALSE),"X"))&amp;IF(AV358="","",IFERROR(VLOOKUP(AV358,CODES!$A$3:$D$1348,4,FALSE),"X"))&amp;IF(AW358="","",IFERROR(VLOOKUP(AW358,CODES!$A$3:$D$1348,4,FALSE),"X"))&amp;IF(AX358="","",IFERROR(VLOOKUP(AX358,CODES!$A$3:$D$1348,4,FALSE),"X"))&amp;IF(AY358="","",IFERROR(VLOOKUP(AY358,CODES!$A$3:$D$1348,4,FALSE),"X"))</f>
        <v/>
      </c>
      <c r="AN358" s="258">
        <f>SUM(IFERROR(VLOOKUP(AP358,CODES!$A$3:$D$1348,4,FALSE)*BC358,0),IFERROR(VLOOKUP(AQ358,CODES!$A$3:$D$1348,4,FALSE)*BF358,0),IFERROR(VLOOKUP(AR358,CODES!$A$3:$D$1348,4,FALSE)*BI358,0),IFERROR(VLOOKUP(AS358,CODES!$A$3:$D$1348,4,FALSE)*BL358,0),IFERROR(VLOOKUP(AT358,CODES!$A$3:$D$1348,4,FALSE)*BO358,0),IFERROR(VLOOKUP(AU358,CODES!$A$3:$D$1348,4,FALSE)*BR358,0),IFERROR(VLOOKUP(AV358,CODES!$A$3:$D$1348,4,FALSE)*BU358,0),IFERROR(VLOOKUP(AW358,CODES!$A$3:$D$1348,4,FALSE)*BX358,0),IFERROR(VLOOKUP(AX358,CODES!$A$3:$D$1348,4,FALSE)*CA358,0),IFERROR(VLOOKUP(AY358,CODES!$A$3:$D$1348,4,FALSE)*CD358,0))</f>
        <v>0</v>
      </c>
      <c r="AO358" s="258">
        <f>SUM(IFERROR(VLOOKUP(AP358,CODES!$A$3:$D$1348,3,FALSE)*BC358,0),IFERROR(VLOOKUP(AQ358,CODES!$A$3:$D$1348,3,FALSE)*BF358,0),IFERROR(VLOOKUP(AR358,CODES!$A$3:$D$1348,3,FALSE)*BI358,0),IFERROR(VLOOKUP(AS358,CODES!$A$3:$D$1348,3,FALSE)*BL358,0),IFERROR(VLOOKUP(AT358,CODES!$A$3:$D$1348,3,FALSE)*BO358,0),IFERROR(VLOOKUP(AU358,CODES!$A$3:$D$1348,3,FALSE)*BR358,0),IFERROR(VLOOKUP(AV358,CODES!$A$3:$D$1348,3,FALSE)*BU358,0),IFERROR(VLOOKUP(AW358,CODES!$A$3:$D$1348,3,FALSE)*BX358,0),IFERROR(VLOOKUP(AX358,CODES!$A$3:$D$1348,3,FALSE)*CA358,0),IFERROR(VLOOKUP(AY358,CODES!$A$3:$D$1348,3,FALSE)*CD358,0))+B358</f>
        <v>0</v>
      </c>
      <c r="AP358" s="271" t="str">
        <f t="shared" si="204"/>
        <v/>
      </c>
      <c r="AQ358" s="271" t="str">
        <f t="shared" si="205"/>
        <v/>
      </c>
      <c r="AR358" s="271" t="str">
        <f t="shared" si="206"/>
        <v/>
      </c>
      <c r="AS358" s="271" t="str">
        <f t="shared" si="207"/>
        <v/>
      </c>
      <c r="AT358" s="271" t="str">
        <f t="shared" si="208"/>
        <v/>
      </c>
      <c r="AU358" s="271" t="str">
        <f t="shared" si="209"/>
        <v/>
      </c>
      <c r="AV358" s="271" t="str">
        <f t="shared" si="210"/>
        <v/>
      </c>
      <c r="AW358" s="271" t="str">
        <f t="shared" si="211"/>
        <v/>
      </c>
      <c r="AX358" s="271" t="str">
        <f t="shared" si="212"/>
        <v/>
      </c>
      <c r="AY358" s="271" t="str">
        <f t="shared" si="213"/>
        <v/>
      </c>
      <c r="AZ358" s="258">
        <f t="shared" si="169"/>
        <v>0</v>
      </c>
      <c r="BA358" s="258">
        <f t="shared" si="170"/>
        <v>1</v>
      </c>
      <c r="BB358" s="258">
        <f t="shared" si="214"/>
        <v>0</v>
      </c>
      <c r="BC358" s="258">
        <f t="shared" si="215"/>
        <v>1</v>
      </c>
      <c r="BD358" s="258">
        <f t="shared" si="173"/>
        <v>1</v>
      </c>
      <c r="BE358" s="258">
        <f t="shared" si="216"/>
        <v>0</v>
      </c>
      <c r="BF358" s="258">
        <f t="shared" si="217"/>
        <v>1</v>
      </c>
      <c r="BG358" s="258">
        <f t="shared" si="176"/>
        <v>1</v>
      </c>
      <c r="BH358" s="258">
        <f t="shared" si="218"/>
        <v>0</v>
      </c>
      <c r="BI358" s="258">
        <f t="shared" si="219"/>
        <v>1</v>
      </c>
      <c r="BJ358" s="258">
        <f t="shared" si="179"/>
        <v>1</v>
      </c>
      <c r="BK358" s="258">
        <f t="shared" si="220"/>
        <v>0</v>
      </c>
      <c r="BL358" s="258">
        <f t="shared" si="221"/>
        <v>1</v>
      </c>
      <c r="BM358" s="258">
        <f t="shared" si="182"/>
        <v>1</v>
      </c>
      <c r="BN358" s="258">
        <f t="shared" si="222"/>
        <v>0</v>
      </c>
      <c r="BO358" s="258">
        <f t="shared" si="223"/>
        <v>1</v>
      </c>
      <c r="BP358" s="258">
        <f t="shared" si="185"/>
        <v>1</v>
      </c>
      <c r="BQ358" s="258">
        <f t="shared" si="224"/>
        <v>0</v>
      </c>
      <c r="BR358" s="258">
        <f t="shared" si="225"/>
        <v>1</v>
      </c>
      <c r="BS358" s="258">
        <f t="shared" si="188"/>
        <v>1</v>
      </c>
      <c r="BT358" s="258">
        <f t="shared" si="226"/>
        <v>0</v>
      </c>
      <c r="BU358" s="258">
        <f t="shared" si="227"/>
        <v>1</v>
      </c>
      <c r="BV358" s="258">
        <f t="shared" si="191"/>
        <v>1</v>
      </c>
      <c r="BW358" s="258">
        <f t="shared" si="228"/>
        <v>0</v>
      </c>
      <c r="BX358" s="258">
        <f t="shared" si="229"/>
        <v>1</v>
      </c>
      <c r="BY358" s="258">
        <f t="shared" si="194"/>
        <v>1</v>
      </c>
      <c r="BZ358" s="258">
        <f t="shared" si="230"/>
        <v>0</v>
      </c>
      <c r="CA358" s="258">
        <f t="shared" si="231"/>
        <v>1</v>
      </c>
      <c r="CB358" s="258">
        <f t="shared" si="197"/>
        <v>1</v>
      </c>
      <c r="CC358" s="258">
        <f t="shared" si="232"/>
        <v>0</v>
      </c>
      <c r="CD358" s="258">
        <f t="shared" si="233"/>
        <v>1</v>
      </c>
    </row>
    <row r="359" spans="1:82" hidden="1">
      <c r="A359" s="258"/>
      <c r="B359" s="258"/>
      <c r="C359" s="259"/>
      <c r="D359" s="258"/>
      <c r="E359" s="258"/>
      <c r="F359" s="258"/>
      <c r="G359" s="258">
        <v>351</v>
      </c>
      <c r="H359" s="743"/>
      <c r="I359" s="744"/>
      <c r="J359" s="739"/>
      <c r="K359" s="745"/>
      <c r="L359" s="745"/>
      <c r="M359" s="272"/>
      <c r="N359" s="508">
        <f t="shared" si="29"/>
        <v>0</v>
      </c>
      <c r="O359" s="510">
        <f t="shared" si="200"/>
        <v>0</v>
      </c>
      <c r="P359" s="260">
        <f t="shared" si="201"/>
        <v>0</v>
      </c>
      <c r="Q359" s="261">
        <f t="shared" si="202"/>
        <v>0</v>
      </c>
      <c r="R359" s="261">
        <f t="shared" si="1"/>
        <v>0</v>
      </c>
      <c r="S359" s="262"/>
      <c r="T359" s="262"/>
      <c r="U359" s="263">
        <f t="shared" si="142"/>
        <v>1.288</v>
      </c>
      <c r="V359" s="264">
        <f>IF(E359="SP",1,IF(D359="",ExtraMargeMateriaal,(1-VLOOKUP(D359,TabelAankoop[],4,FALSE))))</f>
        <v>1</v>
      </c>
      <c r="W359" s="265">
        <f t="shared" si="143"/>
        <v>0.6885</v>
      </c>
      <c r="X359" s="266">
        <f t="shared" si="144"/>
        <v>1</v>
      </c>
      <c r="Y359" s="267">
        <f t="shared" si="145"/>
        <v>1.46</v>
      </c>
      <c r="Z359" s="267">
        <f t="shared" si="146"/>
        <v>1.1599999999999999</v>
      </c>
      <c r="AA359" s="268">
        <f t="shared" si="147"/>
        <v>0</v>
      </c>
      <c r="AB359" s="456">
        <f t="shared" si="148"/>
        <v>0</v>
      </c>
      <c r="AC359" s="457">
        <f t="shared" si="149"/>
        <v>0</v>
      </c>
      <c r="AD359" s="456">
        <f t="shared" si="150"/>
        <v>0</v>
      </c>
      <c r="AE359" s="458">
        <f t="shared" si="151"/>
        <v>0</v>
      </c>
      <c r="AF359" s="457">
        <f t="shared" si="203"/>
        <v>0</v>
      </c>
      <c r="AG359" s="456">
        <f t="shared" si="153"/>
        <v>0</v>
      </c>
      <c r="AH359" s="457">
        <f t="shared" si="154"/>
        <v>0</v>
      </c>
      <c r="AI359" s="268">
        <f t="shared" si="155"/>
        <v>0</v>
      </c>
      <c r="AJ359" s="269">
        <f t="shared" si="156"/>
        <v>0</v>
      </c>
      <c r="AK359" s="270">
        <f t="shared" si="157"/>
        <v>0</v>
      </c>
      <c r="AL359" s="415">
        <f t="shared" si="158"/>
        <v>0</v>
      </c>
      <c r="AM359" s="259" t="str">
        <f>IF(AP359="","",IFERROR(VLOOKUP(AP359,CODES!$A$3:$D$1348,4,FALSE),"X"))&amp;IF(AQ359="","",IFERROR(VLOOKUP(AQ359,CODES!$A$3:$D$1348,4,FALSE),"X"))&amp;IF(AR359="","",IFERROR(VLOOKUP(AR359,CODES!$A$3:$D$1348,4,FALSE),"X"))&amp;IF(AS359="","",IFERROR(VLOOKUP(AS359,CODES!$A$3:$D$1348,4,FALSE),"X"))&amp;IF(AT359="","",IFERROR(VLOOKUP(AT359,CODES!$A$3:$D$1348,4,FALSE),"X"))&amp;IF(AU359="","",IFERROR(VLOOKUP(AU359,CODES!$A$3:$D$1348,4,FALSE),"X"))&amp;IF(AV359="","",IFERROR(VLOOKUP(AV359,CODES!$A$3:$D$1348,4,FALSE),"X"))&amp;IF(AW359="","",IFERROR(VLOOKUP(AW359,CODES!$A$3:$D$1348,4,FALSE),"X"))&amp;IF(AX359="","",IFERROR(VLOOKUP(AX359,CODES!$A$3:$D$1348,4,FALSE),"X"))&amp;IF(AY359="","",IFERROR(VLOOKUP(AY359,CODES!$A$3:$D$1348,4,FALSE),"X"))</f>
        <v/>
      </c>
      <c r="AN359" s="258">
        <f>SUM(IFERROR(VLOOKUP(AP359,CODES!$A$3:$D$1348,4,FALSE)*BC359,0),IFERROR(VLOOKUP(AQ359,CODES!$A$3:$D$1348,4,FALSE)*BF359,0),IFERROR(VLOOKUP(AR359,CODES!$A$3:$D$1348,4,FALSE)*BI359,0),IFERROR(VLOOKUP(AS359,CODES!$A$3:$D$1348,4,FALSE)*BL359,0),IFERROR(VLOOKUP(AT359,CODES!$A$3:$D$1348,4,FALSE)*BO359,0),IFERROR(VLOOKUP(AU359,CODES!$A$3:$D$1348,4,FALSE)*BR359,0),IFERROR(VLOOKUP(AV359,CODES!$A$3:$D$1348,4,FALSE)*BU359,0),IFERROR(VLOOKUP(AW359,CODES!$A$3:$D$1348,4,FALSE)*BX359,0),IFERROR(VLOOKUP(AX359,CODES!$A$3:$D$1348,4,FALSE)*CA359,0),IFERROR(VLOOKUP(AY359,CODES!$A$3:$D$1348,4,FALSE)*CD359,0))</f>
        <v>0</v>
      </c>
      <c r="AO359" s="258">
        <f>SUM(IFERROR(VLOOKUP(AP359,CODES!$A$3:$D$1348,3,FALSE)*BC359,0),IFERROR(VLOOKUP(AQ359,CODES!$A$3:$D$1348,3,FALSE)*BF359,0),IFERROR(VLOOKUP(AR359,CODES!$A$3:$D$1348,3,FALSE)*BI359,0),IFERROR(VLOOKUP(AS359,CODES!$A$3:$D$1348,3,FALSE)*BL359,0),IFERROR(VLOOKUP(AT359,CODES!$A$3:$D$1348,3,FALSE)*BO359,0),IFERROR(VLOOKUP(AU359,CODES!$A$3:$D$1348,3,FALSE)*BR359,0),IFERROR(VLOOKUP(AV359,CODES!$A$3:$D$1348,3,FALSE)*BU359,0),IFERROR(VLOOKUP(AW359,CODES!$A$3:$D$1348,3,FALSE)*BX359,0),IFERROR(VLOOKUP(AX359,CODES!$A$3:$D$1348,3,FALSE)*CA359,0),IFERROR(VLOOKUP(AY359,CODES!$A$3:$D$1348,3,FALSE)*CD359,0))+B359</f>
        <v>0</v>
      </c>
      <c r="AP359" s="271" t="str">
        <f t="shared" si="204"/>
        <v/>
      </c>
      <c r="AQ359" s="271" t="str">
        <f t="shared" si="205"/>
        <v/>
      </c>
      <c r="AR359" s="271" t="str">
        <f t="shared" si="206"/>
        <v/>
      </c>
      <c r="AS359" s="271" t="str">
        <f t="shared" si="207"/>
        <v/>
      </c>
      <c r="AT359" s="271" t="str">
        <f t="shared" si="208"/>
        <v/>
      </c>
      <c r="AU359" s="271" t="str">
        <f t="shared" si="209"/>
        <v/>
      </c>
      <c r="AV359" s="271" t="str">
        <f t="shared" si="210"/>
        <v/>
      </c>
      <c r="AW359" s="271" t="str">
        <f t="shared" si="211"/>
        <v/>
      </c>
      <c r="AX359" s="271" t="str">
        <f t="shared" si="212"/>
        <v/>
      </c>
      <c r="AY359" s="271" t="str">
        <f t="shared" si="213"/>
        <v/>
      </c>
      <c r="AZ359" s="258">
        <f t="shared" si="169"/>
        <v>0</v>
      </c>
      <c r="BA359" s="258">
        <f t="shared" si="170"/>
        <v>1</v>
      </c>
      <c r="BB359" s="258">
        <f t="shared" si="214"/>
        <v>0</v>
      </c>
      <c r="BC359" s="258">
        <f t="shared" si="215"/>
        <v>1</v>
      </c>
      <c r="BD359" s="258">
        <f t="shared" si="173"/>
        <v>1</v>
      </c>
      <c r="BE359" s="258">
        <f t="shared" si="216"/>
        <v>0</v>
      </c>
      <c r="BF359" s="258">
        <f t="shared" si="217"/>
        <v>1</v>
      </c>
      <c r="BG359" s="258">
        <f t="shared" si="176"/>
        <v>1</v>
      </c>
      <c r="BH359" s="258">
        <f t="shared" si="218"/>
        <v>0</v>
      </c>
      <c r="BI359" s="258">
        <f t="shared" si="219"/>
        <v>1</v>
      </c>
      <c r="BJ359" s="258">
        <f t="shared" si="179"/>
        <v>1</v>
      </c>
      <c r="BK359" s="258">
        <f t="shared" si="220"/>
        <v>0</v>
      </c>
      <c r="BL359" s="258">
        <f t="shared" si="221"/>
        <v>1</v>
      </c>
      <c r="BM359" s="258">
        <f t="shared" si="182"/>
        <v>1</v>
      </c>
      <c r="BN359" s="258">
        <f t="shared" si="222"/>
        <v>0</v>
      </c>
      <c r="BO359" s="258">
        <f t="shared" si="223"/>
        <v>1</v>
      </c>
      <c r="BP359" s="258">
        <f t="shared" si="185"/>
        <v>1</v>
      </c>
      <c r="BQ359" s="258">
        <f t="shared" si="224"/>
        <v>0</v>
      </c>
      <c r="BR359" s="258">
        <f t="shared" si="225"/>
        <v>1</v>
      </c>
      <c r="BS359" s="258">
        <f t="shared" si="188"/>
        <v>1</v>
      </c>
      <c r="BT359" s="258">
        <f t="shared" si="226"/>
        <v>0</v>
      </c>
      <c r="BU359" s="258">
        <f t="shared" si="227"/>
        <v>1</v>
      </c>
      <c r="BV359" s="258">
        <f t="shared" si="191"/>
        <v>1</v>
      </c>
      <c r="BW359" s="258">
        <f t="shared" si="228"/>
        <v>0</v>
      </c>
      <c r="BX359" s="258">
        <f t="shared" si="229"/>
        <v>1</v>
      </c>
      <c r="BY359" s="258">
        <f t="shared" si="194"/>
        <v>1</v>
      </c>
      <c r="BZ359" s="258">
        <f t="shared" si="230"/>
        <v>0</v>
      </c>
      <c r="CA359" s="258">
        <f t="shared" si="231"/>
        <v>1</v>
      </c>
      <c r="CB359" s="258">
        <f t="shared" si="197"/>
        <v>1</v>
      </c>
      <c r="CC359" s="258">
        <f t="shared" si="232"/>
        <v>0</v>
      </c>
      <c r="CD359" s="258">
        <f t="shared" si="233"/>
        <v>1</v>
      </c>
    </row>
    <row r="360" spans="1:82" hidden="1">
      <c r="A360" s="258"/>
      <c r="B360" s="258"/>
      <c r="C360" s="259"/>
      <c r="D360" s="258"/>
      <c r="E360" s="258"/>
      <c r="F360" s="258"/>
      <c r="G360" s="258">
        <v>352</v>
      </c>
      <c r="H360" s="743"/>
      <c r="I360" s="744"/>
      <c r="J360" s="739"/>
      <c r="K360" s="745"/>
      <c r="L360" s="745"/>
      <c r="M360" s="272"/>
      <c r="N360" s="508">
        <f t="shared" si="29"/>
        <v>0</v>
      </c>
      <c r="O360" s="510">
        <f t="shared" si="200"/>
        <v>0</v>
      </c>
      <c r="P360" s="260">
        <f t="shared" si="201"/>
        <v>0</v>
      </c>
      <c r="Q360" s="261">
        <f t="shared" si="202"/>
        <v>0</v>
      </c>
      <c r="R360" s="261">
        <f t="shared" si="1"/>
        <v>0</v>
      </c>
      <c r="S360" s="262"/>
      <c r="T360" s="262"/>
      <c r="U360" s="263">
        <f t="shared" si="142"/>
        <v>1.288</v>
      </c>
      <c r="V360" s="264">
        <f>IF(E360="SP",1,IF(D360="",ExtraMargeMateriaal,(1-VLOOKUP(D360,TabelAankoop[],4,FALSE))))</f>
        <v>1</v>
      </c>
      <c r="W360" s="265">
        <f t="shared" si="143"/>
        <v>0.6885</v>
      </c>
      <c r="X360" s="266">
        <f t="shared" si="144"/>
        <v>1</v>
      </c>
      <c r="Y360" s="267">
        <f t="shared" si="145"/>
        <v>1.46</v>
      </c>
      <c r="Z360" s="267">
        <f t="shared" si="146"/>
        <v>1.1599999999999999</v>
      </c>
      <c r="AA360" s="268">
        <f t="shared" si="147"/>
        <v>0</v>
      </c>
      <c r="AB360" s="456">
        <f t="shared" si="148"/>
        <v>0</v>
      </c>
      <c r="AC360" s="457">
        <f t="shared" si="149"/>
        <v>0</v>
      </c>
      <c r="AD360" s="456">
        <f t="shared" si="150"/>
        <v>0</v>
      </c>
      <c r="AE360" s="458">
        <f t="shared" si="151"/>
        <v>0</v>
      </c>
      <c r="AF360" s="457">
        <f t="shared" si="203"/>
        <v>0</v>
      </c>
      <c r="AG360" s="456">
        <f t="shared" si="153"/>
        <v>0</v>
      </c>
      <c r="AH360" s="457">
        <f t="shared" si="154"/>
        <v>0</v>
      </c>
      <c r="AI360" s="268">
        <f t="shared" si="155"/>
        <v>0</v>
      </c>
      <c r="AJ360" s="269">
        <f t="shared" si="156"/>
        <v>0</v>
      </c>
      <c r="AK360" s="270">
        <f t="shared" si="157"/>
        <v>0</v>
      </c>
      <c r="AL360" s="415">
        <f t="shared" si="158"/>
        <v>0</v>
      </c>
      <c r="AM360" s="259" t="str">
        <f>IF(AP360="","",IFERROR(VLOOKUP(AP360,CODES!$A$3:$D$1348,4,FALSE),"X"))&amp;IF(AQ360="","",IFERROR(VLOOKUP(AQ360,CODES!$A$3:$D$1348,4,FALSE),"X"))&amp;IF(AR360="","",IFERROR(VLOOKUP(AR360,CODES!$A$3:$D$1348,4,FALSE),"X"))&amp;IF(AS360="","",IFERROR(VLOOKUP(AS360,CODES!$A$3:$D$1348,4,FALSE),"X"))&amp;IF(AT360="","",IFERROR(VLOOKUP(AT360,CODES!$A$3:$D$1348,4,FALSE),"X"))&amp;IF(AU360="","",IFERROR(VLOOKUP(AU360,CODES!$A$3:$D$1348,4,FALSE),"X"))&amp;IF(AV360="","",IFERROR(VLOOKUP(AV360,CODES!$A$3:$D$1348,4,FALSE),"X"))&amp;IF(AW360="","",IFERROR(VLOOKUP(AW360,CODES!$A$3:$D$1348,4,FALSE),"X"))&amp;IF(AX360="","",IFERROR(VLOOKUP(AX360,CODES!$A$3:$D$1348,4,FALSE),"X"))&amp;IF(AY360="","",IFERROR(VLOOKUP(AY360,CODES!$A$3:$D$1348,4,FALSE),"X"))</f>
        <v/>
      </c>
      <c r="AN360" s="258">
        <f>SUM(IFERROR(VLOOKUP(AP360,CODES!$A$3:$D$1348,4,FALSE)*BC360,0),IFERROR(VLOOKUP(AQ360,CODES!$A$3:$D$1348,4,FALSE)*BF360,0),IFERROR(VLOOKUP(AR360,CODES!$A$3:$D$1348,4,FALSE)*BI360,0),IFERROR(VLOOKUP(AS360,CODES!$A$3:$D$1348,4,FALSE)*BL360,0),IFERROR(VLOOKUP(AT360,CODES!$A$3:$D$1348,4,FALSE)*BO360,0),IFERROR(VLOOKUP(AU360,CODES!$A$3:$D$1348,4,FALSE)*BR360,0),IFERROR(VLOOKUP(AV360,CODES!$A$3:$D$1348,4,FALSE)*BU360,0),IFERROR(VLOOKUP(AW360,CODES!$A$3:$D$1348,4,FALSE)*BX360,0),IFERROR(VLOOKUP(AX360,CODES!$A$3:$D$1348,4,FALSE)*CA360,0),IFERROR(VLOOKUP(AY360,CODES!$A$3:$D$1348,4,FALSE)*CD360,0))</f>
        <v>0</v>
      </c>
      <c r="AO360" s="258">
        <f>SUM(IFERROR(VLOOKUP(AP360,CODES!$A$3:$D$1348,3,FALSE)*BC360,0),IFERROR(VLOOKUP(AQ360,CODES!$A$3:$D$1348,3,FALSE)*BF360,0),IFERROR(VLOOKUP(AR360,CODES!$A$3:$D$1348,3,FALSE)*BI360,0),IFERROR(VLOOKUP(AS360,CODES!$A$3:$D$1348,3,FALSE)*BL360,0),IFERROR(VLOOKUP(AT360,CODES!$A$3:$D$1348,3,FALSE)*BO360,0),IFERROR(VLOOKUP(AU360,CODES!$A$3:$D$1348,3,FALSE)*BR360,0),IFERROR(VLOOKUP(AV360,CODES!$A$3:$D$1348,3,FALSE)*BU360,0),IFERROR(VLOOKUP(AW360,CODES!$A$3:$D$1348,3,FALSE)*BX360,0),IFERROR(VLOOKUP(AX360,CODES!$A$3:$D$1348,3,FALSE)*CA360,0),IFERROR(VLOOKUP(AY360,CODES!$A$3:$D$1348,3,FALSE)*CD360,0))+B360</f>
        <v>0</v>
      </c>
      <c r="AP360" s="271" t="str">
        <f t="shared" si="204"/>
        <v/>
      </c>
      <c r="AQ360" s="271" t="str">
        <f t="shared" si="205"/>
        <v/>
      </c>
      <c r="AR360" s="271" t="str">
        <f t="shared" si="206"/>
        <v/>
      </c>
      <c r="AS360" s="271" t="str">
        <f t="shared" si="207"/>
        <v/>
      </c>
      <c r="AT360" s="271" t="str">
        <f t="shared" si="208"/>
        <v/>
      </c>
      <c r="AU360" s="271" t="str">
        <f t="shared" si="209"/>
        <v/>
      </c>
      <c r="AV360" s="271" t="str">
        <f t="shared" si="210"/>
        <v/>
      </c>
      <c r="AW360" s="271" t="str">
        <f t="shared" si="211"/>
        <v/>
      </c>
      <c r="AX360" s="271" t="str">
        <f t="shared" si="212"/>
        <v/>
      </c>
      <c r="AY360" s="271" t="str">
        <f t="shared" si="213"/>
        <v/>
      </c>
      <c r="AZ360" s="258">
        <f t="shared" si="169"/>
        <v>0</v>
      </c>
      <c r="BA360" s="258">
        <f t="shared" si="170"/>
        <v>1</v>
      </c>
      <c r="BB360" s="258">
        <f t="shared" si="214"/>
        <v>0</v>
      </c>
      <c r="BC360" s="258">
        <f t="shared" si="215"/>
        <v>1</v>
      </c>
      <c r="BD360" s="258">
        <f t="shared" si="173"/>
        <v>1</v>
      </c>
      <c r="BE360" s="258">
        <f t="shared" si="216"/>
        <v>0</v>
      </c>
      <c r="BF360" s="258">
        <f t="shared" si="217"/>
        <v>1</v>
      </c>
      <c r="BG360" s="258">
        <f t="shared" si="176"/>
        <v>1</v>
      </c>
      <c r="BH360" s="258">
        <f t="shared" si="218"/>
        <v>0</v>
      </c>
      <c r="BI360" s="258">
        <f t="shared" si="219"/>
        <v>1</v>
      </c>
      <c r="BJ360" s="258">
        <f t="shared" si="179"/>
        <v>1</v>
      </c>
      <c r="BK360" s="258">
        <f t="shared" si="220"/>
        <v>0</v>
      </c>
      <c r="BL360" s="258">
        <f t="shared" si="221"/>
        <v>1</v>
      </c>
      <c r="BM360" s="258">
        <f t="shared" si="182"/>
        <v>1</v>
      </c>
      <c r="BN360" s="258">
        <f t="shared" si="222"/>
        <v>0</v>
      </c>
      <c r="BO360" s="258">
        <f t="shared" si="223"/>
        <v>1</v>
      </c>
      <c r="BP360" s="258">
        <f t="shared" si="185"/>
        <v>1</v>
      </c>
      <c r="BQ360" s="258">
        <f t="shared" si="224"/>
        <v>0</v>
      </c>
      <c r="BR360" s="258">
        <f t="shared" si="225"/>
        <v>1</v>
      </c>
      <c r="BS360" s="258">
        <f t="shared" si="188"/>
        <v>1</v>
      </c>
      <c r="BT360" s="258">
        <f t="shared" si="226"/>
        <v>0</v>
      </c>
      <c r="BU360" s="258">
        <f t="shared" si="227"/>
        <v>1</v>
      </c>
      <c r="BV360" s="258">
        <f t="shared" si="191"/>
        <v>1</v>
      </c>
      <c r="BW360" s="258">
        <f t="shared" si="228"/>
        <v>0</v>
      </c>
      <c r="BX360" s="258">
        <f t="shared" si="229"/>
        <v>1</v>
      </c>
      <c r="BY360" s="258">
        <f t="shared" si="194"/>
        <v>1</v>
      </c>
      <c r="BZ360" s="258">
        <f t="shared" si="230"/>
        <v>0</v>
      </c>
      <c r="CA360" s="258">
        <f t="shared" si="231"/>
        <v>1</v>
      </c>
      <c r="CB360" s="258">
        <f t="shared" si="197"/>
        <v>1</v>
      </c>
      <c r="CC360" s="258">
        <f t="shared" si="232"/>
        <v>0</v>
      </c>
      <c r="CD360" s="258">
        <f t="shared" si="233"/>
        <v>1</v>
      </c>
    </row>
    <row r="361" spans="1:82" hidden="1">
      <c r="A361" s="258"/>
      <c r="B361" s="258"/>
      <c r="C361" s="259"/>
      <c r="D361" s="258"/>
      <c r="E361" s="258"/>
      <c r="F361" s="258"/>
      <c r="G361" s="258">
        <v>353</v>
      </c>
      <c r="H361" s="743"/>
      <c r="I361" s="744"/>
      <c r="J361" s="739"/>
      <c r="K361" s="745"/>
      <c r="L361" s="745"/>
      <c r="M361" s="272"/>
      <c r="N361" s="508">
        <f t="shared" si="29"/>
        <v>0</v>
      </c>
      <c r="O361" s="510">
        <f t="shared" si="200"/>
        <v>0</v>
      </c>
      <c r="P361" s="260">
        <f t="shared" si="201"/>
        <v>0</v>
      </c>
      <c r="Q361" s="261">
        <f t="shared" si="202"/>
        <v>0</v>
      </c>
      <c r="R361" s="261">
        <f t="shared" si="1"/>
        <v>0</v>
      </c>
      <c r="S361" s="262"/>
      <c r="T361" s="262"/>
      <c r="U361" s="263">
        <f t="shared" si="142"/>
        <v>1.288</v>
      </c>
      <c r="V361" s="264">
        <f>IF(E361="SP",1,IF(D361="",ExtraMargeMateriaal,(1-VLOOKUP(D361,TabelAankoop[],4,FALSE))))</f>
        <v>1</v>
      </c>
      <c r="W361" s="265">
        <f t="shared" si="143"/>
        <v>0.6885</v>
      </c>
      <c r="X361" s="266">
        <f t="shared" si="144"/>
        <v>1</v>
      </c>
      <c r="Y361" s="267">
        <f t="shared" si="145"/>
        <v>1.46</v>
      </c>
      <c r="Z361" s="267">
        <f t="shared" si="146"/>
        <v>1.1599999999999999</v>
      </c>
      <c r="AA361" s="268">
        <f t="shared" si="147"/>
        <v>0</v>
      </c>
      <c r="AB361" s="456">
        <f t="shared" si="148"/>
        <v>0</v>
      </c>
      <c r="AC361" s="457">
        <f t="shared" si="149"/>
        <v>0</v>
      </c>
      <c r="AD361" s="456">
        <f t="shared" si="150"/>
        <v>0</v>
      </c>
      <c r="AE361" s="458">
        <f t="shared" si="151"/>
        <v>0</v>
      </c>
      <c r="AF361" s="457">
        <f t="shared" si="203"/>
        <v>0</v>
      </c>
      <c r="AG361" s="456">
        <f t="shared" si="153"/>
        <v>0</v>
      </c>
      <c r="AH361" s="457">
        <f t="shared" si="154"/>
        <v>0</v>
      </c>
      <c r="AI361" s="268">
        <f t="shared" si="155"/>
        <v>0</v>
      </c>
      <c r="AJ361" s="269">
        <f t="shared" si="156"/>
        <v>0</v>
      </c>
      <c r="AK361" s="270">
        <f t="shared" si="157"/>
        <v>0</v>
      </c>
      <c r="AL361" s="415">
        <f t="shared" si="158"/>
        <v>0</v>
      </c>
      <c r="AM361" s="259" t="str">
        <f>IF(AP361="","",IFERROR(VLOOKUP(AP361,CODES!$A$3:$D$1348,4,FALSE),"X"))&amp;IF(AQ361="","",IFERROR(VLOOKUP(AQ361,CODES!$A$3:$D$1348,4,FALSE),"X"))&amp;IF(AR361="","",IFERROR(VLOOKUP(AR361,CODES!$A$3:$D$1348,4,FALSE),"X"))&amp;IF(AS361="","",IFERROR(VLOOKUP(AS361,CODES!$A$3:$D$1348,4,FALSE),"X"))&amp;IF(AT361="","",IFERROR(VLOOKUP(AT361,CODES!$A$3:$D$1348,4,FALSE),"X"))&amp;IF(AU361="","",IFERROR(VLOOKUP(AU361,CODES!$A$3:$D$1348,4,FALSE),"X"))&amp;IF(AV361="","",IFERROR(VLOOKUP(AV361,CODES!$A$3:$D$1348,4,FALSE),"X"))&amp;IF(AW361="","",IFERROR(VLOOKUP(AW361,CODES!$A$3:$D$1348,4,FALSE),"X"))&amp;IF(AX361="","",IFERROR(VLOOKUP(AX361,CODES!$A$3:$D$1348,4,FALSE),"X"))&amp;IF(AY361="","",IFERROR(VLOOKUP(AY361,CODES!$A$3:$D$1348,4,FALSE),"X"))</f>
        <v/>
      </c>
      <c r="AN361" s="258">
        <f>SUM(IFERROR(VLOOKUP(AP361,CODES!$A$3:$D$1348,4,FALSE)*BC361,0),IFERROR(VLOOKUP(AQ361,CODES!$A$3:$D$1348,4,FALSE)*BF361,0),IFERROR(VLOOKUP(AR361,CODES!$A$3:$D$1348,4,FALSE)*BI361,0),IFERROR(VLOOKUP(AS361,CODES!$A$3:$D$1348,4,FALSE)*BL361,0),IFERROR(VLOOKUP(AT361,CODES!$A$3:$D$1348,4,FALSE)*BO361,0),IFERROR(VLOOKUP(AU361,CODES!$A$3:$D$1348,4,FALSE)*BR361,0),IFERROR(VLOOKUP(AV361,CODES!$A$3:$D$1348,4,FALSE)*BU361,0),IFERROR(VLOOKUP(AW361,CODES!$A$3:$D$1348,4,FALSE)*BX361,0),IFERROR(VLOOKUP(AX361,CODES!$A$3:$D$1348,4,FALSE)*CA361,0),IFERROR(VLOOKUP(AY361,CODES!$A$3:$D$1348,4,FALSE)*CD361,0))</f>
        <v>0</v>
      </c>
      <c r="AO361" s="258">
        <f>SUM(IFERROR(VLOOKUP(AP361,CODES!$A$3:$D$1348,3,FALSE)*BC361,0),IFERROR(VLOOKUP(AQ361,CODES!$A$3:$D$1348,3,FALSE)*BF361,0),IFERROR(VLOOKUP(AR361,CODES!$A$3:$D$1348,3,FALSE)*BI361,0),IFERROR(VLOOKUP(AS361,CODES!$A$3:$D$1348,3,FALSE)*BL361,0),IFERROR(VLOOKUP(AT361,CODES!$A$3:$D$1348,3,FALSE)*BO361,0),IFERROR(VLOOKUP(AU361,CODES!$A$3:$D$1348,3,FALSE)*BR361,0),IFERROR(VLOOKUP(AV361,CODES!$A$3:$D$1348,3,FALSE)*BU361,0),IFERROR(VLOOKUP(AW361,CODES!$A$3:$D$1348,3,FALSE)*BX361,0),IFERROR(VLOOKUP(AX361,CODES!$A$3:$D$1348,3,FALSE)*CA361,0),IFERROR(VLOOKUP(AY361,CODES!$A$3:$D$1348,3,FALSE)*CD361,0))+B361</f>
        <v>0</v>
      </c>
      <c r="AP361" s="271" t="str">
        <f t="shared" si="204"/>
        <v/>
      </c>
      <c r="AQ361" s="271" t="str">
        <f t="shared" si="205"/>
        <v/>
      </c>
      <c r="AR361" s="271" t="str">
        <f t="shared" si="206"/>
        <v/>
      </c>
      <c r="AS361" s="271" t="str">
        <f t="shared" si="207"/>
        <v/>
      </c>
      <c r="AT361" s="271" t="str">
        <f t="shared" si="208"/>
        <v/>
      </c>
      <c r="AU361" s="271" t="str">
        <f t="shared" si="209"/>
        <v/>
      </c>
      <c r="AV361" s="271" t="str">
        <f t="shared" si="210"/>
        <v/>
      </c>
      <c r="AW361" s="271" t="str">
        <f t="shared" si="211"/>
        <v/>
      </c>
      <c r="AX361" s="271" t="str">
        <f t="shared" si="212"/>
        <v/>
      </c>
      <c r="AY361" s="271" t="str">
        <f t="shared" si="213"/>
        <v/>
      </c>
      <c r="AZ361" s="258">
        <f t="shared" si="169"/>
        <v>0</v>
      </c>
      <c r="BA361" s="258">
        <f t="shared" si="170"/>
        <v>1</v>
      </c>
      <c r="BB361" s="258">
        <f t="shared" si="214"/>
        <v>0</v>
      </c>
      <c r="BC361" s="258">
        <f t="shared" si="215"/>
        <v>1</v>
      </c>
      <c r="BD361" s="258">
        <f t="shared" si="173"/>
        <v>1</v>
      </c>
      <c r="BE361" s="258">
        <f t="shared" si="216"/>
        <v>0</v>
      </c>
      <c r="BF361" s="258">
        <f t="shared" si="217"/>
        <v>1</v>
      </c>
      <c r="BG361" s="258">
        <f t="shared" si="176"/>
        <v>1</v>
      </c>
      <c r="BH361" s="258">
        <f t="shared" si="218"/>
        <v>0</v>
      </c>
      <c r="BI361" s="258">
        <f t="shared" si="219"/>
        <v>1</v>
      </c>
      <c r="BJ361" s="258">
        <f t="shared" si="179"/>
        <v>1</v>
      </c>
      <c r="BK361" s="258">
        <f t="shared" si="220"/>
        <v>0</v>
      </c>
      <c r="BL361" s="258">
        <f t="shared" si="221"/>
        <v>1</v>
      </c>
      <c r="BM361" s="258">
        <f t="shared" si="182"/>
        <v>1</v>
      </c>
      <c r="BN361" s="258">
        <f t="shared" si="222"/>
        <v>0</v>
      </c>
      <c r="BO361" s="258">
        <f t="shared" si="223"/>
        <v>1</v>
      </c>
      <c r="BP361" s="258">
        <f t="shared" si="185"/>
        <v>1</v>
      </c>
      <c r="BQ361" s="258">
        <f t="shared" si="224"/>
        <v>0</v>
      </c>
      <c r="BR361" s="258">
        <f t="shared" si="225"/>
        <v>1</v>
      </c>
      <c r="BS361" s="258">
        <f t="shared" si="188"/>
        <v>1</v>
      </c>
      <c r="BT361" s="258">
        <f t="shared" si="226"/>
        <v>0</v>
      </c>
      <c r="BU361" s="258">
        <f t="shared" si="227"/>
        <v>1</v>
      </c>
      <c r="BV361" s="258">
        <f t="shared" si="191"/>
        <v>1</v>
      </c>
      <c r="BW361" s="258">
        <f t="shared" si="228"/>
        <v>0</v>
      </c>
      <c r="BX361" s="258">
        <f t="shared" si="229"/>
        <v>1</v>
      </c>
      <c r="BY361" s="258">
        <f t="shared" si="194"/>
        <v>1</v>
      </c>
      <c r="BZ361" s="258">
        <f t="shared" si="230"/>
        <v>0</v>
      </c>
      <c r="CA361" s="258">
        <f t="shared" si="231"/>
        <v>1</v>
      </c>
      <c r="CB361" s="258">
        <f t="shared" si="197"/>
        <v>1</v>
      </c>
      <c r="CC361" s="258">
        <f t="shared" si="232"/>
        <v>0</v>
      </c>
      <c r="CD361" s="258">
        <f t="shared" si="233"/>
        <v>1</v>
      </c>
    </row>
    <row r="362" spans="1:82" hidden="1">
      <c r="A362" s="258"/>
      <c r="B362" s="258"/>
      <c r="C362" s="259"/>
      <c r="D362" s="258"/>
      <c r="E362" s="258"/>
      <c r="F362" s="258"/>
      <c r="G362" s="258">
        <v>354</v>
      </c>
      <c r="H362" s="743"/>
      <c r="I362" s="744"/>
      <c r="J362" s="739"/>
      <c r="K362" s="745"/>
      <c r="L362" s="745"/>
      <c r="M362" s="272"/>
      <c r="N362" s="508">
        <f t="shared" si="29"/>
        <v>0</v>
      </c>
      <c r="O362" s="510">
        <f t="shared" si="200"/>
        <v>0</v>
      </c>
      <c r="P362" s="260">
        <f t="shared" si="201"/>
        <v>0</v>
      </c>
      <c r="Q362" s="261">
        <f t="shared" si="202"/>
        <v>0</v>
      </c>
      <c r="R362" s="261">
        <f t="shared" si="1"/>
        <v>0</v>
      </c>
      <c r="S362" s="262"/>
      <c r="T362" s="262"/>
      <c r="U362" s="263">
        <f t="shared" si="142"/>
        <v>1.288</v>
      </c>
      <c r="V362" s="264">
        <f>IF(E362="SP",1,IF(D362="",ExtraMargeMateriaal,(1-VLOOKUP(D362,TabelAankoop[],4,FALSE))))</f>
        <v>1</v>
      </c>
      <c r="W362" s="265">
        <f t="shared" si="143"/>
        <v>0.6885</v>
      </c>
      <c r="X362" s="266">
        <f t="shared" si="144"/>
        <v>1</v>
      </c>
      <c r="Y362" s="267">
        <f t="shared" si="145"/>
        <v>1.46</v>
      </c>
      <c r="Z362" s="267">
        <f t="shared" si="146"/>
        <v>1.1599999999999999</v>
      </c>
      <c r="AA362" s="268">
        <f t="shared" si="147"/>
        <v>0</v>
      </c>
      <c r="AB362" s="456">
        <f t="shared" si="148"/>
        <v>0</v>
      </c>
      <c r="AC362" s="457">
        <f t="shared" si="149"/>
        <v>0</v>
      </c>
      <c r="AD362" s="456">
        <f t="shared" si="150"/>
        <v>0</v>
      </c>
      <c r="AE362" s="458">
        <f t="shared" si="151"/>
        <v>0</v>
      </c>
      <c r="AF362" s="457">
        <f t="shared" si="203"/>
        <v>0</v>
      </c>
      <c r="AG362" s="456">
        <f t="shared" si="153"/>
        <v>0</v>
      </c>
      <c r="AH362" s="457">
        <f t="shared" si="154"/>
        <v>0</v>
      </c>
      <c r="AI362" s="268">
        <f t="shared" si="155"/>
        <v>0</v>
      </c>
      <c r="AJ362" s="269">
        <f t="shared" si="156"/>
        <v>0</v>
      </c>
      <c r="AK362" s="270">
        <f t="shared" si="157"/>
        <v>0</v>
      </c>
      <c r="AL362" s="415">
        <f t="shared" si="158"/>
        <v>0</v>
      </c>
      <c r="AM362" s="259" t="str">
        <f>IF(AP362="","",IFERROR(VLOOKUP(AP362,CODES!$A$3:$D$1348,4,FALSE),"X"))&amp;IF(AQ362="","",IFERROR(VLOOKUP(AQ362,CODES!$A$3:$D$1348,4,FALSE),"X"))&amp;IF(AR362="","",IFERROR(VLOOKUP(AR362,CODES!$A$3:$D$1348,4,FALSE),"X"))&amp;IF(AS362="","",IFERROR(VLOOKUP(AS362,CODES!$A$3:$D$1348,4,FALSE),"X"))&amp;IF(AT362="","",IFERROR(VLOOKUP(AT362,CODES!$A$3:$D$1348,4,FALSE),"X"))&amp;IF(AU362="","",IFERROR(VLOOKUP(AU362,CODES!$A$3:$D$1348,4,FALSE),"X"))&amp;IF(AV362="","",IFERROR(VLOOKUP(AV362,CODES!$A$3:$D$1348,4,FALSE),"X"))&amp;IF(AW362="","",IFERROR(VLOOKUP(AW362,CODES!$A$3:$D$1348,4,FALSE),"X"))&amp;IF(AX362="","",IFERROR(VLOOKUP(AX362,CODES!$A$3:$D$1348,4,FALSE),"X"))&amp;IF(AY362="","",IFERROR(VLOOKUP(AY362,CODES!$A$3:$D$1348,4,FALSE),"X"))</f>
        <v/>
      </c>
      <c r="AN362" s="258">
        <f>SUM(IFERROR(VLOOKUP(AP362,CODES!$A$3:$D$1348,4,FALSE)*BC362,0),IFERROR(VLOOKUP(AQ362,CODES!$A$3:$D$1348,4,FALSE)*BF362,0),IFERROR(VLOOKUP(AR362,CODES!$A$3:$D$1348,4,FALSE)*BI362,0),IFERROR(VLOOKUP(AS362,CODES!$A$3:$D$1348,4,FALSE)*BL362,0),IFERROR(VLOOKUP(AT362,CODES!$A$3:$D$1348,4,FALSE)*BO362,0),IFERROR(VLOOKUP(AU362,CODES!$A$3:$D$1348,4,FALSE)*BR362,0),IFERROR(VLOOKUP(AV362,CODES!$A$3:$D$1348,4,FALSE)*BU362,0),IFERROR(VLOOKUP(AW362,CODES!$A$3:$D$1348,4,FALSE)*BX362,0),IFERROR(VLOOKUP(AX362,CODES!$A$3:$D$1348,4,FALSE)*CA362,0),IFERROR(VLOOKUP(AY362,CODES!$A$3:$D$1348,4,FALSE)*CD362,0))</f>
        <v>0</v>
      </c>
      <c r="AO362" s="258">
        <f>SUM(IFERROR(VLOOKUP(AP362,CODES!$A$3:$D$1348,3,FALSE)*BC362,0),IFERROR(VLOOKUP(AQ362,CODES!$A$3:$D$1348,3,FALSE)*BF362,0),IFERROR(VLOOKUP(AR362,CODES!$A$3:$D$1348,3,FALSE)*BI362,0),IFERROR(VLOOKUP(AS362,CODES!$A$3:$D$1348,3,FALSE)*BL362,0),IFERROR(VLOOKUP(AT362,CODES!$A$3:$D$1348,3,FALSE)*BO362,0),IFERROR(VLOOKUP(AU362,CODES!$A$3:$D$1348,3,FALSE)*BR362,0),IFERROR(VLOOKUP(AV362,CODES!$A$3:$D$1348,3,FALSE)*BU362,0),IFERROR(VLOOKUP(AW362,CODES!$A$3:$D$1348,3,FALSE)*BX362,0),IFERROR(VLOOKUP(AX362,CODES!$A$3:$D$1348,3,FALSE)*CA362,0),IFERROR(VLOOKUP(AY362,CODES!$A$3:$D$1348,3,FALSE)*CD362,0))+B362</f>
        <v>0</v>
      </c>
      <c r="AP362" s="271" t="str">
        <f t="shared" si="204"/>
        <v/>
      </c>
      <c r="AQ362" s="271" t="str">
        <f t="shared" si="205"/>
        <v/>
      </c>
      <c r="AR362" s="271" t="str">
        <f t="shared" si="206"/>
        <v/>
      </c>
      <c r="AS362" s="271" t="str">
        <f t="shared" si="207"/>
        <v/>
      </c>
      <c r="AT362" s="271" t="str">
        <f t="shared" si="208"/>
        <v/>
      </c>
      <c r="AU362" s="271" t="str">
        <f t="shared" si="209"/>
        <v/>
      </c>
      <c r="AV362" s="271" t="str">
        <f t="shared" si="210"/>
        <v/>
      </c>
      <c r="AW362" s="271" t="str">
        <f t="shared" si="211"/>
        <v/>
      </c>
      <c r="AX362" s="271" t="str">
        <f t="shared" si="212"/>
        <v/>
      </c>
      <c r="AY362" s="271" t="str">
        <f t="shared" si="213"/>
        <v/>
      </c>
      <c r="AZ362" s="258">
        <f t="shared" si="169"/>
        <v>0</v>
      </c>
      <c r="BA362" s="258">
        <f t="shared" si="170"/>
        <v>1</v>
      </c>
      <c r="BB362" s="258">
        <f t="shared" si="214"/>
        <v>0</v>
      </c>
      <c r="BC362" s="258">
        <f t="shared" si="215"/>
        <v>1</v>
      </c>
      <c r="BD362" s="258">
        <f t="shared" si="173"/>
        <v>1</v>
      </c>
      <c r="BE362" s="258">
        <f t="shared" si="216"/>
        <v>0</v>
      </c>
      <c r="BF362" s="258">
        <f t="shared" si="217"/>
        <v>1</v>
      </c>
      <c r="BG362" s="258">
        <f t="shared" si="176"/>
        <v>1</v>
      </c>
      <c r="BH362" s="258">
        <f t="shared" si="218"/>
        <v>0</v>
      </c>
      <c r="BI362" s="258">
        <f t="shared" si="219"/>
        <v>1</v>
      </c>
      <c r="BJ362" s="258">
        <f t="shared" si="179"/>
        <v>1</v>
      </c>
      <c r="BK362" s="258">
        <f t="shared" si="220"/>
        <v>0</v>
      </c>
      <c r="BL362" s="258">
        <f t="shared" si="221"/>
        <v>1</v>
      </c>
      <c r="BM362" s="258">
        <f t="shared" si="182"/>
        <v>1</v>
      </c>
      <c r="BN362" s="258">
        <f t="shared" si="222"/>
        <v>0</v>
      </c>
      <c r="BO362" s="258">
        <f t="shared" si="223"/>
        <v>1</v>
      </c>
      <c r="BP362" s="258">
        <f t="shared" si="185"/>
        <v>1</v>
      </c>
      <c r="BQ362" s="258">
        <f t="shared" si="224"/>
        <v>0</v>
      </c>
      <c r="BR362" s="258">
        <f t="shared" si="225"/>
        <v>1</v>
      </c>
      <c r="BS362" s="258">
        <f t="shared" si="188"/>
        <v>1</v>
      </c>
      <c r="BT362" s="258">
        <f t="shared" si="226"/>
        <v>0</v>
      </c>
      <c r="BU362" s="258">
        <f t="shared" si="227"/>
        <v>1</v>
      </c>
      <c r="BV362" s="258">
        <f t="shared" si="191"/>
        <v>1</v>
      </c>
      <c r="BW362" s="258">
        <f t="shared" si="228"/>
        <v>0</v>
      </c>
      <c r="BX362" s="258">
        <f t="shared" si="229"/>
        <v>1</v>
      </c>
      <c r="BY362" s="258">
        <f t="shared" si="194"/>
        <v>1</v>
      </c>
      <c r="BZ362" s="258">
        <f t="shared" si="230"/>
        <v>0</v>
      </c>
      <c r="CA362" s="258">
        <f t="shared" si="231"/>
        <v>1</v>
      </c>
      <c r="CB362" s="258">
        <f t="shared" si="197"/>
        <v>1</v>
      </c>
      <c r="CC362" s="258">
        <f t="shared" si="232"/>
        <v>0</v>
      </c>
      <c r="CD362" s="258">
        <f t="shared" si="233"/>
        <v>1</v>
      </c>
    </row>
    <row r="363" spans="1:82" hidden="1">
      <c r="A363" s="258"/>
      <c r="B363" s="258"/>
      <c r="C363" s="259"/>
      <c r="D363" s="258"/>
      <c r="E363" s="258"/>
      <c r="F363" s="258"/>
      <c r="G363" s="258">
        <v>355</v>
      </c>
      <c r="H363" s="743"/>
      <c r="I363" s="744"/>
      <c r="J363" s="739"/>
      <c r="K363" s="745"/>
      <c r="L363" s="745"/>
      <c r="M363" s="272"/>
      <c r="N363" s="508">
        <f t="shared" si="29"/>
        <v>0</v>
      </c>
      <c r="O363" s="510">
        <f t="shared" si="200"/>
        <v>0</v>
      </c>
      <c r="P363" s="260">
        <f t="shared" si="201"/>
        <v>0</v>
      </c>
      <c r="Q363" s="261">
        <f t="shared" si="202"/>
        <v>0</v>
      </c>
      <c r="R363" s="261">
        <f t="shared" si="1"/>
        <v>0</v>
      </c>
      <c r="S363" s="262"/>
      <c r="T363" s="262"/>
      <c r="U363" s="263">
        <f t="shared" si="142"/>
        <v>1.288</v>
      </c>
      <c r="V363" s="264">
        <f>IF(E363="SP",1,IF(D363="",ExtraMargeMateriaal,(1-VLOOKUP(D363,TabelAankoop[],4,FALSE))))</f>
        <v>1</v>
      </c>
      <c r="W363" s="265">
        <f t="shared" si="143"/>
        <v>0.6885</v>
      </c>
      <c r="X363" s="266">
        <f t="shared" si="144"/>
        <v>1</v>
      </c>
      <c r="Y363" s="267">
        <f t="shared" si="145"/>
        <v>1.46</v>
      </c>
      <c r="Z363" s="267">
        <f t="shared" si="146"/>
        <v>1.1599999999999999</v>
      </c>
      <c r="AA363" s="268">
        <f t="shared" si="147"/>
        <v>0</v>
      </c>
      <c r="AB363" s="456">
        <f t="shared" si="148"/>
        <v>0</v>
      </c>
      <c r="AC363" s="457">
        <f t="shared" si="149"/>
        <v>0</v>
      </c>
      <c r="AD363" s="456">
        <f t="shared" si="150"/>
        <v>0</v>
      </c>
      <c r="AE363" s="458">
        <f t="shared" si="151"/>
        <v>0</v>
      </c>
      <c r="AF363" s="457">
        <f t="shared" si="203"/>
        <v>0</v>
      </c>
      <c r="AG363" s="456">
        <f t="shared" si="153"/>
        <v>0</v>
      </c>
      <c r="AH363" s="457">
        <f t="shared" si="154"/>
        <v>0</v>
      </c>
      <c r="AI363" s="268">
        <f t="shared" si="155"/>
        <v>0</v>
      </c>
      <c r="AJ363" s="269">
        <f t="shared" si="156"/>
        <v>0</v>
      </c>
      <c r="AK363" s="270">
        <f t="shared" si="157"/>
        <v>0</v>
      </c>
      <c r="AL363" s="415">
        <f t="shared" si="158"/>
        <v>0</v>
      </c>
      <c r="AM363" s="259" t="str">
        <f>IF(AP363="","",IFERROR(VLOOKUP(AP363,CODES!$A$3:$D$1348,4,FALSE),"X"))&amp;IF(AQ363="","",IFERROR(VLOOKUP(AQ363,CODES!$A$3:$D$1348,4,FALSE),"X"))&amp;IF(AR363="","",IFERROR(VLOOKUP(AR363,CODES!$A$3:$D$1348,4,FALSE),"X"))&amp;IF(AS363="","",IFERROR(VLOOKUP(AS363,CODES!$A$3:$D$1348,4,FALSE),"X"))&amp;IF(AT363="","",IFERROR(VLOOKUP(AT363,CODES!$A$3:$D$1348,4,FALSE),"X"))&amp;IF(AU363="","",IFERROR(VLOOKUP(AU363,CODES!$A$3:$D$1348,4,FALSE),"X"))&amp;IF(AV363="","",IFERROR(VLOOKUP(AV363,CODES!$A$3:$D$1348,4,FALSE),"X"))&amp;IF(AW363="","",IFERROR(VLOOKUP(AW363,CODES!$A$3:$D$1348,4,FALSE),"X"))&amp;IF(AX363="","",IFERROR(VLOOKUP(AX363,CODES!$A$3:$D$1348,4,FALSE),"X"))&amp;IF(AY363="","",IFERROR(VLOOKUP(AY363,CODES!$A$3:$D$1348,4,FALSE),"X"))</f>
        <v/>
      </c>
      <c r="AN363" s="258">
        <f>SUM(IFERROR(VLOOKUP(AP363,CODES!$A$3:$D$1348,4,FALSE)*BC363,0),IFERROR(VLOOKUP(AQ363,CODES!$A$3:$D$1348,4,FALSE)*BF363,0),IFERROR(VLOOKUP(AR363,CODES!$A$3:$D$1348,4,FALSE)*BI363,0),IFERROR(VLOOKUP(AS363,CODES!$A$3:$D$1348,4,FALSE)*BL363,0),IFERROR(VLOOKUP(AT363,CODES!$A$3:$D$1348,4,FALSE)*BO363,0),IFERROR(VLOOKUP(AU363,CODES!$A$3:$D$1348,4,FALSE)*BR363,0),IFERROR(VLOOKUP(AV363,CODES!$A$3:$D$1348,4,FALSE)*BU363,0),IFERROR(VLOOKUP(AW363,CODES!$A$3:$D$1348,4,FALSE)*BX363,0),IFERROR(VLOOKUP(AX363,CODES!$A$3:$D$1348,4,FALSE)*CA363,0),IFERROR(VLOOKUP(AY363,CODES!$A$3:$D$1348,4,FALSE)*CD363,0))</f>
        <v>0</v>
      </c>
      <c r="AO363" s="258">
        <f>SUM(IFERROR(VLOOKUP(AP363,CODES!$A$3:$D$1348,3,FALSE)*BC363,0),IFERROR(VLOOKUP(AQ363,CODES!$A$3:$D$1348,3,FALSE)*BF363,0),IFERROR(VLOOKUP(AR363,CODES!$A$3:$D$1348,3,FALSE)*BI363,0),IFERROR(VLOOKUP(AS363,CODES!$A$3:$D$1348,3,FALSE)*BL363,0),IFERROR(VLOOKUP(AT363,CODES!$A$3:$D$1348,3,FALSE)*BO363,0),IFERROR(VLOOKUP(AU363,CODES!$A$3:$D$1348,3,FALSE)*BR363,0),IFERROR(VLOOKUP(AV363,CODES!$A$3:$D$1348,3,FALSE)*BU363,0),IFERROR(VLOOKUP(AW363,CODES!$A$3:$D$1348,3,FALSE)*BX363,0),IFERROR(VLOOKUP(AX363,CODES!$A$3:$D$1348,3,FALSE)*CA363,0),IFERROR(VLOOKUP(AY363,CODES!$A$3:$D$1348,3,FALSE)*CD363,0))+B363</f>
        <v>0</v>
      </c>
      <c r="AP363" s="271" t="str">
        <f t="shared" si="204"/>
        <v/>
      </c>
      <c r="AQ363" s="271" t="str">
        <f t="shared" si="205"/>
        <v/>
      </c>
      <c r="AR363" s="271" t="str">
        <f t="shared" si="206"/>
        <v/>
      </c>
      <c r="AS363" s="271" t="str">
        <f t="shared" si="207"/>
        <v/>
      </c>
      <c r="AT363" s="271" t="str">
        <f t="shared" si="208"/>
        <v/>
      </c>
      <c r="AU363" s="271" t="str">
        <f t="shared" si="209"/>
        <v/>
      </c>
      <c r="AV363" s="271" t="str">
        <f t="shared" si="210"/>
        <v/>
      </c>
      <c r="AW363" s="271" t="str">
        <f t="shared" si="211"/>
        <v/>
      </c>
      <c r="AX363" s="271" t="str">
        <f t="shared" si="212"/>
        <v/>
      </c>
      <c r="AY363" s="271" t="str">
        <f t="shared" si="213"/>
        <v/>
      </c>
      <c r="AZ363" s="258">
        <f t="shared" si="169"/>
        <v>0</v>
      </c>
      <c r="BA363" s="258">
        <f t="shared" si="170"/>
        <v>1</v>
      </c>
      <c r="BB363" s="258">
        <f t="shared" si="214"/>
        <v>0</v>
      </c>
      <c r="BC363" s="258">
        <f t="shared" si="215"/>
        <v>1</v>
      </c>
      <c r="BD363" s="258">
        <f t="shared" si="173"/>
        <v>1</v>
      </c>
      <c r="BE363" s="258">
        <f t="shared" si="216"/>
        <v>0</v>
      </c>
      <c r="BF363" s="258">
        <f t="shared" si="217"/>
        <v>1</v>
      </c>
      <c r="BG363" s="258">
        <f t="shared" si="176"/>
        <v>1</v>
      </c>
      <c r="BH363" s="258">
        <f t="shared" si="218"/>
        <v>0</v>
      </c>
      <c r="BI363" s="258">
        <f t="shared" si="219"/>
        <v>1</v>
      </c>
      <c r="BJ363" s="258">
        <f t="shared" si="179"/>
        <v>1</v>
      </c>
      <c r="BK363" s="258">
        <f t="shared" si="220"/>
        <v>0</v>
      </c>
      <c r="BL363" s="258">
        <f t="shared" si="221"/>
        <v>1</v>
      </c>
      <c r="BM363" s="258">
        <f t="shared" si="182"/>
        <v>1</v>
      </c>
      <c r="BN363" s="258">
        <f t="shared" si="222"/>
        <v>0</v>
      </c>
      <c r="BO363" s="258">
        <f t="shared" si="223"/>
        <v>1</v>
      </c>
      <c r="BP363" s="258">
        <f t="shared" si="185"/>
        <v>1</v>
      </c>
      <c r="BQ363" s="258">
        <f t="shared" si="224"/>
        <v>0</v>
      </c>
      <c r="BR363" s="258">
        <f t="shared" si="225"/>
        <v>1</v>
      </c>
      <c r="BS363" s="258">
        <f t="shared" si="188"/>
        <v>1</v>
      </c>
      <c r="BT363" s="258">
        <f t="shared" si="226"/>
        <v>0</v>
      </c>
      <c r="BU363" s="258">
        <f t="shared" si="227"/>
        <v>1</v>
      </c>
      <c r="BV363" s="258">
        <f t="shared" si="191"/>
        <v>1</v>
      </c>
      <c r="BW363" s="258">
        <f t="shared" si="228"/>
        <v>0</v>
      </c>
      <c r="BX363" s="258">
        <f t="shared" si="229"/>
        <v>1</v>
      </c>
      <c r="BY363" s="258">
        <f t="shared" si="194"/>
        <v>1</v>
      </c>
      <c r="BZ363" s="258">
        <f t="shared" si="230"/>
        <v>0</v>
      </c>
      <c r="CA363" s="258">
        <f t="shared" si="231"/>
        <v>1</v>
      </c>
      <c r="CB363" s="258">
        <f t="shared" si="197"/>
        <v>1</v>
      </c>
      <c r="CC363" s="258">
        <f t="shared" si="232"/>
        <v>0</v>
      </c>
      <c r="CD363" s="258">
        <f t="shared" si="233"/>
        <v>1</v>
      </c>
    </row>
    <row r="364" spans="1:82" hidden="1">
      <c r="A364" s="258"/>
      <c r="B364" s="258"/>
      <c r="C364" s="259"/>
      <c r="D364" s="258"/>
      <c r="E364" s="258"/>
      <c r="F364" s="258"/>
      <c r="G364" s="258">
        <v>356</v>
      </c>
      <c r="H364" s="743"/>
      <c r="I364" s="744"/>
      <c r="J364" s="739"/>
      <c r="K364" s="745"/>
      <c r="L364" s="745"/>
      <c r="M364" s="272"/>
      <c r="N364" s="508">
        <f t="shared" si="29"/>
        <v>0</v>
      </c>
      <c r="O364" s="510">
        <f t="shared" si="200"/>
        <v>0</v>
      </c>
      <c r="P364" s="260">
        <f t="shared" si="201"/>
        <v>0</v>
      </c>
      <c r="Q364" s="261">
        <f t="shared" si="202"/>
        <v>0</v>
      </c>
      <c r="R364" s="261">
        <f t="shared" si="1"/>
        <v>0</v>
      </c>
      <c r="S364" s="262"/>
      <c r="T364" s="262"/>
      <c r="U364" s="263">
        <f t="shared" si="142"/>
        <v>1.288</v>
      </c>
      <c r="V364" s="264">
        <f>IF(E364="SP",1,IF(D364="",ExtraMargeMateriaal,(1-VLOOKUP(D364,TabelAankoop[],4,FALSE))))</f>
        <v>1</v>
      </c>
      <c r="W364" s="265">
        <f t="shared" si="143"/>
        <v>0.6885</v>
      </c>
      <c r="X364" s="266">
        <f t="shared" si="144"/>
        <v>1</v>
      </c>
      <c r="Y364" s="267">
        <f t="shared" si="145"/>
        <v>1.46</v>
      </c>
      <c r="Z364" s="267">
        <f t="shared" si="146"/>
        <v>1.1599999999999999</v>
      </c>
      <c r="AA364" s="268">
        <f t="shared" si="147"/>
        <v>0</v>
      </c>
      <c r="AB364" s="456">
        <f t="shared" si="148"/>
        <v>0</v>
      </c>
      <c r="AC364" s="457">
        <f t="shared" si="149"/>
        <v>0</v>
      </c>
      <c r="AD364" s="456">
        <f t="shared" si="150"/>
        <v>0</v>
      </c>
      <c r="AE364" s="458">
        <f t="shared" si="151"/>
        <v>0</v>
      </c>
      <c r="AF364" s="457">
        <f t="shared" si="203"/>
        <v>0</v>
      </c>
      <c r="AG364" s="456">
        <f t="shared" si="153"/>
        <v>0</v>
      </c>
      <c r="AH364" s="457">
        <f t="shared" si="154"/>
        <v>0</v>
      </c>
      <c r="AI364" s="268">
        <f t="shared" si="155"/>
        <v>0</v>
      </c>
      <c r="AJ364" s="269">
        <f t="shared" si="156"/>
        <v>0</v>
      </c>
      <c r="AK364" s="270">
        <f t="shared" si="157"/>
        <v>0</v>
      </c>
      <c r="AL364" s="415">
        <f t="shared" si="158"/>
        <v>0</v>
      </c>
      <c r="AM364" s="259" t="str">
        <f>IF(AP364="","",IFERROR(VLOOKUP(AP364,CODES!$A$3:$D$1348,4,FALSE),"X"))&amp;IF(AQ364="","",IFERROR(VLOOKUP(AQ364,CODES!$A$3:$D$1348,4,FALSE),"X"))&amp;IF(AR364="","",IFERROR(VLOOKUP(AR364,CODES!$A$3:$D$1348,4,FALSE),"X"))&amp;IF(AS364="","",IFERROR(VLOOKUP(AS364,CODES!$A$3:$D$1348,4,FALSE),"X"))&amp;IF(AT364="","",IFERROR(VLOOKUP(AT364,CODES!$A$3:$D$1348,4,FALSE),"X"))&amp;IF(AU364="","",IFERROR(VLOOKUP(AU364,CODES!$A$3:$D$1348,4,FALSE),"X"))&amp;IF(AV364="","",IFERROR(VLOOKUP(AV364,CODES!$A$3:$D$1348,4,FALSE),"X"))&amp;IF(AW364="","",IFERROR(VLOOKUP(AW364,CODES!$A$3:$D$1348,4,FALSE),"X"))&amp;IF(AX364="","",IFERROR(VLOOKUP(AX364,CODES!$A$3:$D$1348,4,FALSE),"X"))&amp;IF(AY364="","",IFERROR(VLOOKUP(AY364,CODES!$A$3:$D$1348,4,FALSE),"X"))</f>
        <v/>
      </c>
      <c r="AN364" s="258">
        <f>SUM(IFERROR(VLOOKUP(AP364,CODES!$A$3:$D$1348,4,FALSE)*BC364,0),IFERROR(VLOOKUP(AQ364,CODES!$A$3:$D$1348,4,FALSE)*BF364,0),IFERROR(VLOOKUP(AR364,CODES!$A$3:$D$1348,4,FALSE)*BI364,0),IFERROR(VLOOKUP(AS364,CODES!$A$3:$D$1348,4,FALSE)*BL364,0),IFERROR(VLOOKUP(AT364,CODES!$A$3:$D$1348,4,FALSE)*BO364,0),IFERROR(VLOOKUP(AU364,CODES!$A$3:$D$1348,4,FALSE)*BR364,0),IFERROR(VLOOKUP(AV364,CODES!$A$3:$D$1348,4,FALSE)*BU364,0),IFERROR(VLOOKUP(AW364,CODES!$A$3:$D$1348,4,FALSE)*BX364,0),IFERROR(VLOOKUP(AX364,CODES!$A$3:$D$1348,4,FALSE)*CA364,0),IFERROR(VLOOKUP(AY364,CODES!$A$3:$D$1348,4,FALSE)*CD364,0))</f>
        <v>0</v>
      </c>
      <c r="AO364" s="258">
        <f>SUM(IFERROR(VLOOKUP(AP364,CODES!$A$3:$D$1348,3,FALSE)*BC364,0),IFERROR(VLOOKUP(AQ364,CODES!$A$3:$D$1348,3,FALSE)*BF364,0),IFERROR(VLOOKUP(AR364,CODES!$A$3:$D$1348,3,FALSE)*BI364,0),IFERROR(VLOOKUP(AS364,CODES!$A$3:$D$1348,3,FALSE)*BL364,0),IFERROR(VLOOKUP(AT364,CODES!$A$3:$D$1348,3,FALSE)*BO364,0),IFERROR(VLOOKUP(AU364,CODES!$A$3:$D$1348,3,FALSE)*BR364,0),IFERROR(VLOOKUP(AV364,CODES!$A$3:$D$1348,3,FALSE)*BU364,0),IFERROR(VLOOKUP(AW364,CODES!$A$3:$D$1348,3,FALSE)*BX364,0),IFERROR(VLOOKUP(AX364,CODES!$A$3:$D$1348,3,FALSE)*CA364,0),IFERROR(VLOOKUP(AY364,CODES!$A$3:$D$1348,3,FALSE)*CD364,0))+B364</f>
        <v>0</v>
      </c>
      <c r="AP364" s="271" t="str">
        <f t="shared" si="204"/>
        <v/>
      </c>
      <c r="AQ364" s="271" t="str">
        <f t="shared" si="205"/>
        <v/>
      </c>
      <c r="AR364" s="271" t="str">
        <f t="shared" si="206"/>
        <v/>
      </c>
      <c r="AS364" s="271" t="str">
        <f t="shared" si="207"/>
        <v/>
      </c>
      <c r="AT364" s="271" t="str">
        <f t="shared" si="208"/>
        <v/>
      </c>
      <c r="AU364" s="271" t="str">
        <f t="shared" si="209"/>
        <v/>
      </c>
      <c r="AV364" s="271" t="str">
        <f t="shared" si="210"/>
        <v/>
      </c>
      <c r="AW364" s="271" t="str">
        <f t="shared" si="211"/>
        <v/>
      </c>
      <c r="AX364" s="271" t="str">
        <f t="shared" si="212"/>
        <v/>
      </c>
      <c r="AY364" s="271" t="str">
        <f t="shared" si="213"/>
        <v/>
      </c>
      <c r="AZ364" s="258">
        <f t="shared" si="169"/>
        <v>0</v>
      </c>
      <c r="BA364" s="258">
        <f t="shared" si="170"/>
        <v>1</v>
      </c>
      <c r="BB364" s="258">
        <f t="shared" si="214"/>
        <v>0</v>
      </c>
      <c r="BC364" s="258">
        <f t="shared" si="215"/>
        <v>1</v>
      </c>
      <c r="BD364" s="258">
        <f t="shared" si="173"/>
        <v>1</v>
      </c>
      <c r="BE364" s="258">
        <f t="shared" si="216"/>
        <v>0</v>
      </c>
      <c r="BF364" s="258">
        <f t="shared" si="217"/>
        <v>1</v>
      </c>
      <c r="BG364" s="258">
        <f t="shared" si="176"/>
        <v>1</v>
      </c>
      <c r="BH364" s="258">
        <f t="shared" si="218"/>
        <v>0</v>
      </c>
      <c r="BI364" s="258">
        <f t="shared" si="219"/>
        <v>1</v>
      </c>
      <c r="BJ364" s="258">
        <f t="shared" si="179"/>
        <v>1</v>
      </c>
      <c r="BK364" s="258">
        <f t="shared" si="220"/>
        <v>0</v>
      </c>
      <c r="BL364" s="258">
        <f t="shared" si="221"/>
        <v>1</v>
      </c>
      <c r="BM364" s="258">
        <f t="shared" si="182"/>
        <v>1</v>
      </c>
      <c r="BN364" s="258">
        <f t="shared" si="222"/>
        <v>0</v>
      </c>
      <c r="BO364" s="258">
        <f t="shared" si="223"/>
        <v>1</v>
      </c>
      <c r="BP364" s="258">
        <f t="shared" si="185"/>
        <v>1</v>
      </c>
      <c r="BQ364" s="258">
        <f t="shared" si="224"/>
        <v>0</v>
      </c>
      <c r="BR364" s="258">
        <f t="shared" si="225"/>
        <v>1</v>
      </c>
      <c r="BS364" s="258">
        <f t="shared" si="188"/>
        <v>1</v>
      </c>
      <c r="BT364" s="258">
        <f t="shared" si="226"/>
        <v>0</v>
      </c>
      <c r="BU364" s="258">
        <f t="shared" si="227"/>
        <v>1</v>
      </c>
      <c r="BV364" s="258">
        <f t="shared" si="191"/>
        <v>1</v>
      </c>
      <c r="BW364" s="258">
        <f t="shared" si="228"/>
        <v>0</v>
      </c>
      <c r="BX364" s="258">
        <f t="shared" si="229"/>
        <v>1</v>
      </c>
      <c r="BY364" s="258">
        <f t="shared" si="194"/>
        <v>1</v>
      </c>
      <c r="BZ364" s="258">
        <f t="shared" si="230"/>
        <v>0</v>
      </c>
      <c r="CA364" s="258">
        <f t="shared" si="231"/>
        <v>1</v>
      </c>
      <c r="CB364" s="258">
        <f t="shared" si="197"/>
        <v>1</v>
      </c>
      <c r="CC364" s="258">
        <f t="shared" si="232"/>
        <v>0</v>
      </c>
      <c r="CD364" s="258">
        <f t="shared" si="233"/>
        <v>1</v>
      </c>
    </row>
    <row r="365" spans="1:82" hidden="1">
      <c r="A365" s="258"/>
      <c r="B365" s="258"/>
      <c r="C365" s="259"/>
      <c r="D365" s="258"/>
      <c r="E365" s="258"/>
      <c r="F365" s="258"/>
      <c r="G365" s="258">
        <v>357</v>
      </c>
      <c r="H365" s="743"/>
      <c r="I365" s="744"/>
      <c r="J365" s="739"/>
      <c r="K365" s="745"/>
      <c r="L365" s="745"/>
      <c r="M365" s="272"/>
      <c r="N365" s="508">
        <f t="shared" si="29"/>
        <v>0</v>
      </c>
      <c r="O365" s="510">
        <f t="shared" ref="O365:O428" si="234">N365*M365</f>
        <v>0</v>
      </c>
      <c r="P365" s="260">
        <f t="shared" ref="P365:P428" si="235">IFERROR(AO365,"")</f>
        <v>0</v>
      </c>
      <c r="Q365" s="261">
        <f t="shared" ref="Q365:Q428" si="236">AN365</f>
        <v>0</v>
      </c>
      <c r="R365" s="261">
        <f t="shared" si="1"/>
        <v>0</v>
      </c>
      <c r="S365" s="262"/>
      <c r="T365" s="262"/>
      <c r="U365" s="263">
        <f t="shared" si="142"/>
        <v>1.288</v>
      </c>
      <c r="V365" s="264">
        <f>IF(E365="SP",1,IF(D365="",ExtraMargeMateriaal,(1-VLOOKUP(D365,TabelAankoop[],4,FALSE))))</f>
        <v>1</v>
      </c>
      <c r="W365" s="265">
        <f t="shared" si="143"/>
        <v>0.6885</v>
      </c>
      <c r="X365" s="266">
        <f t="shared" si="144"/>
        <v>1</v>
      </c>
      <c r="Y365" s="267">
        <f t="shared" si="145"/>
        <v>1.46</v>
      </c>
      <c r="Z365" s="267">
        <f t="shared" si="146"/>
        <v>1.1599999999999999</v>
      </c>
      <c r="AA365" s="268">
        <f t="shared" si="147"/>
        <v>0</v>
      </c>
      <c r="AB365" s="456">
        <f t="shared" si="148"/>
        <v>0</v>
      </c>
      <c r="AC365" s="457">
        <f t="shared" si="149"/>
        <v>0</v>
      </c>
      <c r="AD365" s="456">
        <f t="shared" si="150"/>
        <v>0</v>
      </c>
      <c r="AE365" s="458">
        <f t="shared" si="151"/>
        <v>0</v>
      </c>
      <c r="AF365" s="457">
        <f t="shared" si="203"/>
        <v>0</v>
      </c>
      <c r="AG365" s="456">
        <f t="shared" si="153"/>
        <v>0</v>
      </c>
      <c r="AH365" s="457">
        <f t="shared" si="154"/>
        <v>0</v>
      </c>
      <c r="AI365" s="268">
        <f t="shared" si="155"/>
        <v>0</v>
      </c>
      <c r="AJ365" s="269">
        <f t="shared" si="156"/>
        <v>0</v>
      </c>
      <c r="AK365" s="270">
        <f t="shared" si="157"/>
        <v>0</v>
      </c>
      <c r="AL365" s="415">
        <f t="shared" si="158"/>
        <v>0</v>
      </c>
      <c r="AM365" s="259" t="str">
        <f>IF(AP365="","",IFERROR(VLOOKUP(AP365,CODES!$A$3:$D$1348,4,FALSE),"X"))&amp;IF(AQ365="","",IFERROR(VLOOKUP(AQ365,CODES!$A$3:$D$1348,4,FALSE),"X"))&amp;IF(AR365="","",IFERROR(VLOOKUP(AR365,CODES!$A$3:$D$1348,4,FALSE),"X"))&amp;IF(AS365="","",IFERROR(VLOOKUP(AS365,CODES!$A$3:$D$1348,4,FALSE),"X"))&amp;IF(AT365="","",IFERROR(VLOOKUP(AT365,CODES!$A$3:$D$1348,4,FALSE),"X"))&amp;IF(AU365="","",IFERROR(VLOOKUP(AU365,CODES!$A$3:$D$1348,4,FALSE),"X"))&amp;IF(AV365="","",IFERROR(VLOOKUP(AV365,CODES!$A$3:$D$1348,4,FALSE),"X"))&amp;IF(AW365="","",IFERROR(VLOOKUP(AW365,CODES!$A$3:$D$1348,4,FALSE),"X"))&amp;IF(AX365="","",IFERROR(VLOOKUP(AX365,CODES!$A$3:$D$1348,4,FALSE),"X"))&amp;IF(AY365="","",IFERROR(VLOOKUP(AY365,CODES!$A$3:$D$1348,4,FALSE),"X"))</f>
        <v/>
      </c>
      <c r="AN365" s="258">
        <f>SUM(IFERROR(VLOOKUP(AP365,CODES!$A$3:$D$1348,4,FALSE)*BC365,0),IFERROR(VLOOKUP(AQ365,CODES!$A$3:$D$1348,4,FALSE)*BF365,0),IFERROR(VLOOKUP(AR365,CODES!$A$3:$D$1348,4,FALSE)*BI365,0),IFERROR(VLOOKUP(AS365,CODES!$A$3:$D$1348,4,FALSE)*BL365,0),IFERROR(VLOOKUP(AT365,CODES!$A$3:$D$1348,4,FALSE)*BO365,0),IFERROR(VLOOKUP(AU365,CODES!$A$3:$D$1348,4,FALSE)*BR365,0),IFERROR(VLOOKUP(AV365,CODES!$A$3:$D$1348,4,FALSE)*BU365,0),IFERROR(VLOOKUP(AW365,CODES!$A$3:$D$1348,4,FALSE)*BX365,0),IFERROR(VLOOKUP(AX365,CODES!$A$3:$D$1348,4,FALSE)*CA365,0),IFERROR(VLOOKUP(AY365,CODES!$A$3:$D$1348,4,FALSE)*CD365,0))</f>
        <v>0</v>
      </c>
      <c r="AO365" s="258">
        <f>SUM(IFERROR(VLOOKUP(AP365,CODES!$A$3:$D$1348,3,FALSE)*BC365,0),IFERROR(VLOOKUP(AQ365,CODES!$A$3:$D$1348,3,FALSE)*BF365,0),IFERROR(VLOOKUP(AR365,CODES!$A$3:$D$1348,3,FALSE)*BI365,0),IFERROR(VLOOKUP(AS365,CODES!$A$3:$D$1348,3,FALSE)*BL365,0),IFERROR(VLOOKUP(AT365,CODES!$A$3:$D$1348,3,FALSE)*BO365,0),IFERROR(VLOOKUP(AU365,CODES!$A$3:$D$1348,3,FALSE)*BR365,0),IFERROR(VLOOKUP(AV365,CODES!$A$3:$D$1348,3,FALSE)*BU365,0),IFERROR(VLOOKUP(AW365,CODES!$A$3:$D$1348,3,FALSE)*BX365,0),IFERROR(VLOOKUP(AX365,CODES!$A$3:$D$1348,3,FALSE)*CA365,0),IFERROR(VLOOKUP(AY365,CODES!$A$3:$D$1348,3,FALSE)*CD365,0))+B365</f>
        <v>0</v>
      </c>
      <c r="AP365" s="271" t="str">
        <f t="shared" si="204"/>
        <v/>
      </c>
      <c r="AQ365" s="271" t="str">
        <f t="shared" si="205"/>
        <v/>
      </c>
      <c r="AR365" s="271" t="str">
        <f t="shared" si="206"/>
        <v/>
      </c>
      <c r="AS365" s="271" t="str">
        <f t="shared" si="207"/>
        <v/>
      </c>
      <c r="AT365" s="271" t="str">
        <f t="shared" si="208"/>
        <v/>
      </c>
      <c r="AU365" s="271" t="str">
        <f t="shared" si="209"/>
        <v/>
      </c>
      <c r="AV365" s="271" t="str">
        <f t="shared" si="210"/>
        <v/>
      </c>
      <c r="AW365" s="271" t="str">
        <f t="shared" si="211"/>
        <v/>
      </c>
      <c r="AX365" s="271" t="str">
        <f t="shared" si="212"/>
        <v/>
      </c>
      <c r="AY365" s="271" t="str">
        <f t="shared" si="213"/>
        <v/>
      </c>
      <c r="AZ365" s="258">
        <f t="shared" si="169"/>
        <v>0</v>
      </c>
      <c r="BA365" s="258">
        <f t="shared" si="170"/>
        <v>1</v>
      </c>
      <c r="BB365" s="258">
        <f t="shared" si="214"/>
        <v>0</v>
      </c>
      <c r="BC365" s="258">
        <f t="shared" si="215"/>
        <v>1</v>
      </c>
      <c r="BD365" s="258">
        <f t="shared" si="173"/>
        <v>1</v>
      </c>
      <c r="BE365" s="258">
        <f t="shared" si="216"/>
        <v>0</v>
      </c>
      <c r="BF365" s="258">
        <f t="shared" si="217"/>
        <v>1</v>
      </c>
      <c r="BG365" s="258">
        <f t="shared" si="176"/>
        <v>1</v>
      </c>
      <c r="BH365" s="258">
        <f t="shared" si="218"/>
        <v>0</v>
      </c>
      <c r="BI365" s="258">
        <f t="shared" si="219"/>
        <v>1</v>
      </c>
      <c r="BJ365" s="258">
        <f t="shared" si="179"/>
        <v>1</v>
      </c>
      <c r="BK365" s="258">
        <f t="shared" si="220"/>
        <v>0</v>
      </c>
      <c r="BL365" s="258">
        <f t="shared" si="221"/>
        <v>1</v>
      </c>
      <c r="BM365" s="258">
        <f t="shared" si="182"/>
        <v>1</v>
      </c>
      <c r="BN365" s="258">
        <f t="shared" si="222"/>
        <v>0</v>
      </c>
      <c r="BO365" s="258">
        <f t="shared" si="223"/>
        <v>1</v>
      </c>
      <c r="BP365" s="258">
        <f t="shared" si="185"/>
        <v>1</v>
      </c>
      <c r="BQ365" s="258">
        <f t="shared" si="224"/>
        <v>0</v>
      </c>
      <c r="BR365" s="258">
        <f t="shared" si="225"/>
        <v>1</v>
      </c>
      <c r="BS365" s="258">
        <f t="shared" si="188"/>
        <v>1</v>
      </c>
      <c r="BT365" s="258">
        <f t="shared" si="226"/>
        <v>0</v>
      </c>
      <c r="BU365" s="258">
        <f t="shared" si="227"/>
        <v>1</v>
      </c>
      <c r="BV365" s="258">
        <f t="shared" si="191"/>
        <v>1</v>
      </c>
      <c r="BW365" s="258">
        <f t="shared" si="228"/>
        <v>0</v>
      </c>
      <c r="BX365" s="258">
        <f t="shared" si="229"/>
        <v>1</v>
      </c>
      <c r="BY365" s="258">
        <f t="shared" si="194"/>
        <v>1</v>
      </c>
      <c r="BZ365" s="258">
        <f t="shared" si="230"/>
        <v>0</v>
      </c>
      <c r="CA365" s="258">
        <f t="shared" si="231"/>
        <v>1</v>
      </c>
      <c r="CB365" s="258">
        <f t="shared" si="197"/>
        <v>1</v>
      </c>
      <c r="CC365" s="258">
        <f t="shared" si="232"/>
        <v>0</v>
      </c>
      <c r="CD365" s="258">
        <f t="shared" si="233"/>
        <v>1</v>
      </c>
    </row>
    <row r="366" spans="1:82" hidden="1">
      <c r="A366" s="258"/>
      <c r="B366" s="258"/>
      <c r="C366" s="259"/>
      <c r="D366" s="258"/>
      <c r="E366" s="258"/>
      <c r="F366" s="258"/>
      <c r="G366" s="258">
        <v>358</v>
      </c>
      <c r="H366" s="743"/>
      <c r="I366" s="744"/>
      <c r="J366" s="739"/>
      <c r="K366" s="745"/>
      <c r="L366" s="745"/>
      <c r="M366" s="272"/>
      <c r="N366" s="508">
        <f t="shared" si="29"/>
        <v>0</v>
      </c>
      <c r="O366" s="510">
        <f t="shared" si="234"/>
        <v>0</v>
      </c>
      <c r="P366" s="260">
        <f t="shared" si="235"/>
        <v>0</v>
      </c>
      <c r="Q366" s="261">
        <f t="shared" si="236"/>
        <v>0</v>
      </c>
      <c r="R366" s="261">
        <f t="shared" si="1"/>
        <v>0</v>
      </c>
      <c r="S366" s="262"/>
      <c r="T366" s="262"/>
      <c r="U366" s="263">
        <f t="shared" si="142"/>
        <v>1.288</v>
      </c>
      <c r="V366" s="264">
        <f>IF(E366="SP",1,IF(D366="",ExtraMargeMateriaal,(1-VLOOKUP(D366,TabelAankoop[],4,FALSE))))</f>
        <v>1</v>
      </c>
      <c r="W366" s="265">
        <f t="shared" si="143"/>
        <v>0.6885</v>
      </c>
      <c r="X366" s="266">
        <f t="shared" si="144"/>
        <v>1</v>
      </c>
      <c r="Y366" s="267">
        <f t="shared" si="145"/>
        <v>1.46</v>
      </c>
      <c r="Z366" s="267">
        <f t="shared" si="146"/>
        <v>1.1599999999999999</v>
      </c>
      <c r="AA366" s="268">
        <f t="shared" si="147"/>
        <v>0</v>
      </c>
      <c r="AB366" s="456">
        <f t="shared" si="148"/>
        <v>0</v>
      </c>
      <c r="AC366" s="457">
        <f t="shared" si="149"/>
        <v>0</v>
      </c>
      <c r="AD366" s="456">
        <f t="shared" si="150"/>
        <v>0</v>
      </c>
      <c r="AE366" s="458">
        <f t="shared" si="151"/>
        <v>0</v>
      </c>
      <c r="AF366" s="457">
        <f t="shared" si="203"/>
        <v>0</v>
      </c>
      <c r="AG366" s="456">
        <f t="shared" si="153"/>
        <v>0</v>
      </c>
      <c r="AH366" s="457">
        <f t="shared" si="154"/>
        <v>0</v>
      </c>
      <c r="AI366" s="268">
        <f t="shared" si="155"/>
        <v>0</v>
      </c>
      <c r="AJ366" s="269">
        <f t="shared" si="156"/>
        <v>0</v>
      </c>
      <c r="AK366" s="270">
        <f t="shared" si="157"/>
        <v>0</v>
      </c>
      <c r="AL366" s="415">
        <f t="shared" si="158"/>
        <v>0</v>
      </c>
      <c r="AM366" s="259" t="str">
        <f>IF(AP366="","",IFERROR(VLOOKUP(AP366,CODES!$A$3:$D$1348,4,FALSE),"X"))&amp;IF(AQ366="","",IFERROR(VLOOKUP(AQ366,CODES!$A$3:$D$1348,4,FALSE),"X"))&amp;IF(AR366="","",IFERROR(VLOOKUP(AR366,CODES!$A$3:$D$1348,4,FALSE),"X"))&amp;IF(AS366="","",IFERROR(VLOOKUP(AS366,CODES!$A$3:$D$1348,4,FALSE),"X"))&amp;IF(AT366="","",IFERROR(VLOOKUP(AT366,CODES!$A$3:$D$1348,4,FALSE),"X"))&amp;IF(AU366="","",IFERROR(VLOOKUP(AU366,CODES!$A$3:$D$1348,4,FALSE),"X"))&amp;IF(AV366="","",IFERROR(VLOOKUP(AV366,CODES!$A$3:$D$1348,4,FALSE),"X"))&amp;IF(AW366="","",IFERROR(VLOOKUP(AW366,CODES!$A$3:$D$1348,4,FALSE),"X"))&amp;IF(AX366="","",IFERROR(VLOOKUP(AX366,CODES!$A$3:$D$1348,4,FALSE),"X"))&amp;IF(AY366="","",IFERROR(VLOOKUP(AY366,CODES!$A$3:$D$1348,4,FALSE),"X"))</f>
        <v/>
      </c>
      <c r="AN366" s="258">
        <f>SUM(IFERROR(VLOOKUP(AP366,CODES!$A$3:$D$1348,4,FALSE)*BC366,0),IFERROR(VLOOKUP(AQ366,CODES!$A$3:$D$1348,4,FALSE)*BF366,0),IFERROR(VLOOKUP(AR366,CODES!$A$3:$D$1348,4,FALSE)*BI366,0),IFERROR(VLOOKUP(AS366,CODES!$A$3:$D$1348,4,FALSE)*BL366,0),IFERROR(VLOOKUP(AT366,CODES!$A$3:$D$1348,4,FALSE)*BO366,0),IFERROR(VLOOKUP(AU366,CODES!$A$3:$D$1348,4,FALSE)*BR366,0),IFERROR(VLOOKUP(AV366,CODES!$A$3:$D$1348,4,FALSE)*BU366,0),IFERROR(VLOOKUP(AW366,CODES!$A$3:$D$1348,4,FALSE)*BX366,0),IFERROR(VLOOKUP(AX366,CODES!$A$3:$D$1348,4,FALSE)*CA366,0),IFERROR(VLOOKUP(AY366,CODES!$A$3:$D$1348,4,FALSE)*CD366,0))</f>
        <v>0</v>
      </c>
      <c r="AO366" s="258">
        <f>SUM(IFERROR(VLOOKUP(AP366,CODES!$A$3:$D$1348,3,FALSE)*BC366,0),IFERROR(VLOOKUP(AQ366,CODES!$A$3:$D$1348,3,FALSE)*BF366,0),IFERROR(VLOOKUP(AR366,CODES!$A$3:$D$1348,3,FALSE)*BI366,0),IFERROR(VLOOKUP(AS366,CODES!$A$3:$D$1348,3,FALSE)*BL366,0),IFERROR(VLOOKUP(AT366,CODES!$A$3:$D$1348,3,FALSE)*BO366,0),IFERROR(VLOOKUP(AU366,CODES!$A$3:$D$1348,3,FALSE)*BR366,0),IFERROR(VLOOKUP(AV366,CODES!$A$3:$D$1348,3,FALSE)*BU366,0),IFERROR(VLOOKUP(AW366,CODES!$A$3:$D$1348,3,FALSE)*BX366,0),IFERROR(VLOOKUP(AX366,CODES!$A$3:$D$1348,3,FALSE)*CA366,0),IFERROR(VLOOKUP(AY366,CODES!$A$3:$D$1348,3,FALSE)*CD366,0))+B366</f>
        <v>0</v>
      </c>
      <c r="AP366" s="271" t="str">
        <f t="shared" si="204"/>
        <v/>
      </c>
      <c r="AQ366" s="271" t="str">
        <f t="shared" si="205"/>
        <v/>
      </c>
      <c r="AR366" s="271" t="str">
        <f t="shared" si="206"/>
        <v/>
      </c>
      <c r="AS366" s="271" t="str">
        <f t="shared" si="207"/>
        <v/>
      </c>
      <c r="AT366" s="271" t="str">
        <f t="shared" si="208"/>
        <v/>
      </c>
      <c r="AU366" s="271" t="str">
        <f t="shared" si="209"/>
        <v/>
      </c>
      <c r="AV366" s="271" t="str">
        <f t="shared" si="210"/>
        <v/>
      </c>
      <c r="AW366" s="271" t="str">
        <f t="shared" si="211"/>
        <v/>
      </c>
      <c r="AX366" s="271" t="str">
        <f t="shared" si="212"/>
        <v/>
      </c>
      <c r="AY366" s="271" t="str">
        <f t="shared" si="213"/>
        <v/>
      </c>
      <c r="AZ366" s="258">
        <f t="shared" si="169"/>
        <v>0</v>
      </c>
      <c r="BA366" s="258">
        <f t="shared" si="170"/>
        <v>1</v>
      </c>
      <c r="BB366" s="258">
        <f t="shared" si="214"/>
        <v>0</v>
      </c>
      <c r="BC366" s="258">
        <f t="shared" si="215"/>
        <v>1</v>
      </c>
      <c r="BD366" s="258">
        <f t="shared" si="173"/>
        <v>1</v>
      </c>
      <c r="BE366" s="258">
        <f t="shared" si="216"/>
        <v>0</v>
      </c>
      <c r="BF366" s="258">
        <f t="shared" si="217"/>
        <v>1</v>
      </c>
      <c r="BG366" s="258">
        <f t="shared" si="176"/>
        <v>1</v>
      </c>
      <c r="BH366" s="258">
        <f t="shared" si="218"/>
        <v>0</v>
      </c>
      <c r="BI366" s="258">
        <f t="shared" si="219"/>
        <v>1</v>
      </c>
      <c r="BJ366" s="258">
        <f t="shared" si="179"/>
        <v>1</v>
      </c>
      <c r="BK366" s="258">
        <f t="shared" si="220"/>
        <v>0</v>
      </c>
      <c r="BL366" s="258">
        <f t="shared" si="221"/>
        <v>1</v>
      </c>
      <c r="BM366" s="258">
        <f t="shared" si="182"/>
        <v>1</v>
      </c>
      <c r="BN366" s="258">
        <f t="shared" si="222"/>
        <v>0</v>
      </c>
      <c r="BO366" s="258">
        <f t="shared" si="223"/>
        <v>1</v>
      </c>
      <c r="BP366" s="258">
        <f t="shared" si="185"/>
        <v>1</v>
      </c>
      <c r="BQ366" s="258">
        <f t="shared" si="224"/>
        <v>0</v>
      </c>
      <c r="BR366" s="258">
        <f t="shared" si="225"/>
        <v>1</v>
      </c>
      <c r="BS366" s="258">
        <f t="shared" si="188"/>
        <v>1</v>
      </c>
      <c r="BT366" s="258">
        <f t="shared" si="226"/>
        <v>0</v>
      </c>
      <c r="BU366" s="258">
        <f t="shared" si="227"/>
        <v>1</v>
      </c>
      <c r="BV366" s="258">
        <f t="shared" si="191"/>
        <v>1</v>
      </c>
      <c r="BW366" s="258">
        <f t="shared" si="228"/>
        <v>0</v>
      </c>
      <c r="BX366" s="258">
        <f t="shared" si="229"/>
        <v>1</v>
      </c>
      <c r="BY366" s="258">
        <f t="shared" si="194"/>
        <v>1</v>
      </c>
      <c r="BZ366" s="258">
        <f t="shared" si="230"/>
        <v>0</v>
      </c>
      <c r="CA366" s="258">
        <f t="shared" si="231"/>
        <v>1</v>
      </c>
      <c r="CB366" s="258">
        <f t="shared" si="197"/>
        <v>1</v>
      </c>
      <c r="CC366" s="258">
        <f t="shared" si="232"/>
        <v>0</v>
      </c>
      <c r="CD366" s="258">
        <f t="shared" si="233"/>
        <v>1</v>
      </c>
    </row>
    <row r="367" spans="1:82" hidden="1">
      <c r="A367" s="258"/>
      <c r="B367" s="258"/>
      <c r="C367" s="259"/>
      <c r="D367" s="258"/>
      <c r="E367" s="258"/>
      <c r="F367" s="258"/>
      <c r="G367" s="258">
        <v>359</v>
      </c>
      <c r="H367" s="743"/>
      <c r="I367" s="744"/>
      <c r="J367" s="739"/>
      <c r="K367" s="745"/>
      <c r="L367" s="745"/>
      <c r="M367" s="272"/>
      <c r="N367" s="508">
        <f t="shared" si="29"/>
        <v>0</v>
      </c>
      <c r="O367" s="510">
        <f t="shared" si="234"/>
        <v>0</v>
      </c>
      <c r="P367" s="260">
        <f t="shared" si="235"/>
        <v>0</v>
      </c>
      <c r="Q367" s="261">
        <f t="shared" si="236"/>
        <v>0</v>
      </c>
      <c r="R367" s="261">
        <f t="shared" si="1"/>
        <v>0</v>
      </c>
      <c r="S367" s="262"/>
      <c r="T367" s="262"/>
      <c r="U367" s="263">
        <f t="shared" si="142"/>
        <v>1.288</v>
      </c>
      <c r="V367" s="264">
        <f>IF(E367="SP",1,IF(D367="",ExtraMargeMateriaal,(1-VLOOKUP(D367,TabelAankoop[],4,FALSE))))</f>
        <v>1</v>
      </c>
      <c r="W367" s="265">
        <f t="shared" si="143"/>
        <v>0.6885</v>
      </c>
      <c r="X367" s="266">
        <f t="shared" si="144"/>
        <v>1</v>
      </c>
      <c r="Y367" s="267">
        <f t="shared" si="145"/>
        <v>1.46</v>
      </c>
      <c r="Z367" s="267">
        <f t="shared" si="146"/>
        <v>1.1599999999999999</v>
      </c>
      <c r="AA367" s="268">
        <f t="shared" si="147"/>
        <v>0</v>
      </c>
      <c r="AB367" s="456">
        <f t="shared" si="148"/>
        <v>0</v>
      </c>
      <c r="AC367" s="457">
        <f t="shared" si="149"/>
        <v>0</v>
      </c>
      <c r="AD367" s="456">
        <f t="shared" si="150"/>
        <v>0</v>
      </c>
      <c r="AE367" s="458">
        <f t="shared" si="151"/>
        <v>0</v>
      </c>
      <c r="AF367" s="457">
        <f t="shared" si="203"/>
        <v>0</v>
      </c>
      <c r="AG367" s="456">
        <f t="shared" si="153"/>
        <v>0</v>
      </c>
      <c r="AH367" s="457">
        <f t="shared" si="154"/>
        <v>0</v>
      </c>
      <c r="AI367" s="268">
        <f t="shared" si="155"/>
        <v>0</v>
      </c>
      <c r="AJ367" s="269">
        <f t="shared" si="156"/>
        <v>0</v>
      </c>
      <c r="AK367" s="270">
        <f t="shared" si="157"/>
        <v>0</v>
      </c>
      <c r="AL367" s="415">
        <f t="shared" si="158"/>
        <v>0</v>
      </c>
      <c r="AM367" s="259" t="str">
        <f>IF(AP367="","",IFERROR(VLOOKUP(AP367,CODES!$A$3:$D$1348,4,FALSE),"X"))&amp;IF(AQ367="","",IFERROR(VLOOKUP(AQ367,CODES!$A$3:$D$1348,4,FALSE),"X"))&amp;IF(AR367="","",IFERROR(VLOOKUP(AR367,CODES!$A$3:$D$1348,4,FALSE),"X"))&amp;IF(AS367="","",IFERROR(VLOOKUP(AS367,CODES!$A$3:$D$1348,4,FALSE),"X"))&amp;IF(AT367="","",IFERROR(VLOOKUP(AT367,CODES!$A$3:$D$1348,4,FALSE),"X"))&amp;IF(AU367="","",IFERROR(VLOOKUP(AU367,CODES!$A$3:$D$1348,4,FALSE),"X"))&amp;IF(AV367="","",IFERROR(VLOOKUP(AV367,CODES!$A$3:$D$1348,4,FALSE),"X"))&amp;IF(AW367="","",IFERROR(VLOOKUP(AW367,CODES!$A$3:$D$1348,4,FALSE),"X"))&amp;IF(AX367="","",IFERROR(VLOOKUP(AX367,CODES!$A$3:$D$1348,4,FALSE),"X"))&amp;IF(AY367="","",IFERROR(VLOOKUP(AY367,CODES!$A$3:$D$1348,4,FALSE),"X"))</f>
        <v/>
      </c>
      <c r="AN367" s="258">
        <f>SUM(IFERROR(VLOOKUP(AP367,CODES!$A$3:$D$1348,4,FALSE)*BC367,0),IFERROR(VLOOKUP(AQ367,CODES!$A$3:$D$1348,4,FALSE)*BF367,0),IFERROR(VLOOKUP(AR367,CODES!$A$3:$D$1348,4,FALSE)*BI367,0),IFERROR(VLOOKUP(AS367,CODES!$A$3:$D$1348,4,FALSE)*BL367,0),IFERROR(VLOOKUP(AT367,CODES!$A$3:$D$1348,4,FALSE)*BO367,0),IFERROR(VLOOKUP(AU367,CODES!$A$3:$D$1348,4,FALSE)*BR367,0),IFERROR(VLOOKUP(AV367,CODES!$A$3:$D$1348,4,FALSE)*BU367,0),IFERROR(VLOOKUP(AW367,CODES!$A$3:$D$1348,4,FALSE)*BX367,0),IFERROR(VLOOKUP(AX367,CODES!$A$3:$D$1348,4,FALSE)*CA367,0),IFERROR(VLOOKUP(AY367,CODES!$A$3:$D$1348,4,FALSE)*CD367,0))</f>
        <v>0</v>
      </c>
      <c r="AO367" s="258">
        <f>SUM(IFERROR(VLOOKUP(AP367,CODES!$A$3:$D$1348,3,FALSE)*BC367,0),IFERROR(VLOOKUP(AQ367,CODES!$A$3:$D$1348,3,FALSE)*BF367,0),IFERROR(VLOOKUP(AR367,CODES!$A$3:$D$1348,3,FALSE)*BI367,0),IFERROR(VLOOKUP(AS367,CODES!$A$3:$D$1348,3,FALSE)*BL367,0),IFERROR(VLOOKUP(AT367,CODES!$A$3:$D$1348,3,FALSE)*BO367,0),IFERROR(VLOOKUP(AU367,CODES!$A$3:$D$1348,3,FALSE)*BR367,0),IFERROR(VLOOKUP(AV367,CODES!$A$3:$D$1348,3,FALSE)*BU367,0),IFERROR(VLOOKUP(AW367,CODES!$A$3:$D$1348,3,FALSE)*BX367,0),IFERROR(VLOOKUP(AX367,CODES!$A$3:$D$1348,3,FALSE)*CA367,0),IFERROR(VLOOKUP(AY367,CODES!$A$3:$D$1348,3,FALSE)*CD367,0))+B367</f>
        <v>0</v>
      </c>
      <c r="AP367" s="271" t="str">
        <f t="shared" si="204"/>
        <v/>
      </c>
      <c r="AQ367" s="271" t="str">
        <f t="shared" si="205"/>
        <v/>
      </c>
      <c r="AR367" s="271" t="str">
        <f t="shared" si="206"/>
        <v/>
      </c>
      <c r="AS367" s="271" t="str">
        <f t="shared" si="207"/>
        <v/>
      </c>
      <c r="AT367" s="271" t="str">
        <f t="shared" si="208"/>
        <v/>
      </c>
      <c r="AU367" s="271" t="str">
        <f t="shared" si="209"/>
        <v/>
      </c>
      <c r="AV367" s="271" t="str">
        <f t="shared" si="210"/>
        <v/>
      </c>
      <c r="AW367" s="271" t="str">
        <f t="shared" si="211"/>
        <v/>
      </c>
      <c r="AX367" s="271" t="str">
        <f t="shared" si="212"/>
        <v/>
      </c>
      <c r="AY367" s="271" t="str">
        <f t="shared" si="213"/>
        <v/>
      </c>
      <c r="AZ367" s="258">
        <f t="shared" si="169"/>
        <v>0</v>
      </c>
      <c r="BA367" s="258">
        <f t="shared" si="170"/>
        <v>1</v>
      </c>
      <c r="BB367" s="258">
        <f t="shared" si="214"/>
        <v>0</v>
      </c>
      <c r="BC367" s="258">
        <f t="shared" si="215"/>
        <v>1</v>
      </c>
      <c r="BD367" s="258">
        <f t="shared" si="173"/>
        <v>1</v>
      </c>
      <c r="BE367" s="258">
        <f t="shared" si="216"/>
        <v>0</v>
      </c>
      <c r="BF367" s="258">
        <f t="shared" si="217"/>
        <v>1</v>
      </c>
      <c r="BG367" s="258">
        <f t="shared" si="176"/>
        <v>1</v>
      </c>
      <c r="BH367" s="258">
        <f t="shared" si="218"/>
        <v>0</v>
      </c>
      <c r="BI367" s="258">
        <f t="shared" si="219"/>
        <v>1</v>
      </c>
      <c r="BJ367" s="258">
        <f t="shared" si="179"/>
        <v>1</v>
      </c>
      <c r="BK367" s="258">
        <f t="shared" si="220"/>
        <v>0</v>
      </c>
      <c r="BL367" s="258">
        <f t="shared" si="221"/>
        <v>1</v>
      </c>
      <c r="BM367" s="258">
        <f t="shared" si="182"/>
        <v>1</v>
      </c>
      <c r="BN367" s="258">
        <f t="shared" si="222"/>
        <v>0</v>
      </c>
      <c r="BO367" s="258">
        <f t="shared" si="223"/>
        <v>1</v>
      </c>
      <c r="BP367" s="258">
        <f t="shared" si="185"/>
        <v>1</v>
      </c>
      <c r="BQ367" s="258">
        <f t="shared" si="224"/>
        <v>0</v>
      </c>
      <c r="BR367" s="258">
        <f t="shared" si="225"/>
        <v>1</v>
      </c>
      <c r="BS367" s="258">
        <f t="shared" si="188"/>
        <v>1</v>
      </c>
      <c r="BT367" s="258">
        <f t="shared" si="226"/>
        <v>0</v>
      </c>
      <c r="BU367" s="258">
        <f t="shared" si="227"/>
        <v>1</v>
      </c>
      <c r="BV367" s="258">
        <f t="shared" si="191"/>
        <v>1</v>
      </c>
      <c r="BW367" s="258">
        <f t="shared" si="228"/>
        <v>0</v>
      </c>
      <c r="BX367" s="258">
        <f t="shared" si="229"/>
        <v>1</v>
      </c>
      <c r="BY367" s="258">
        <f t="shared" si="194"/>
        <v>1</v>
      </c>
      <c r="BZ367" s="258">
        <f t="shared" si="230"/>
        <v>0</v>
      </c>
      <c r="CA367" s="258">
        <f t="shared" si="231"/>
        <v>1</v>
      </c>
      <c r="CB367" s="258">
        <f t="shared" si="197"/>
        <v>1</v>
      </c>
      <c r="CC367" s="258">
        <f t="shared" si="232"/>
        <v>0</v>
      </c>
      <c r="CD367" s="258">
        <f t="shared" si="233"/>
        <v>1</v>
      </c>
    </row>
    <row r="368" spans="1:82" hidden="1">
      <c r="A368" s="258"/>
      <c r="B368" s="258"/>
      <c r="C368" s="259"/>
      <c r="D368" s="258"/>
      <c r="E368" s="258"/>
      <c r="F368" s="258"/>
      <c r="G368" s="258">
        <v>360</v>
      </c>
      <c r="H368" s="743"/>
      <c r="I368" s="744"/>
      <c r="J368" s="739"/>
      <c r="K368" s="745"/>
      <c r="L368" s="745"/>
      <c r="M368" s="272"/>
      <c r="N368" s="508">
        <f t="shared" si="29"/>
        <v>0</v>
      </c>
      <c r="O368" s="510">
        <f t="shared" si="234"/>
        <v>0</v>
      </c>
      <c r="P368" s="260">
        <f t="shared" si="235"/>
        <v>0</v>
      </c>
      <c r="Q368" s="261">
        <f t="shared" si="236"/>
        <v>0</v>
      </c>
      <c r="R368" s="261">
        <f t="shared" si="1"/>
        <v>0</v>
      </c>
      <c r="S368" s="262"/>
      <c r="T368" s="262"/>
      <c r="U368" s="263">
        <f t="shared" si="142"/>
        <v>1.288</v>
      </c>
      <c r="V368" s="264">
        <f>IF(E368="SP",1,IF(D368="",ExtraMargeMateriaal,(1-VLOOKUP(D368,TabelAankoop[],4,FALSE))))</f>
        <v>1</v>
      </c>
      <c r="W368" s="265">
        <f t="shared" si="143"/>
        <v>0.6885</v>
      </c>
      <c r="X368" s="266">
        <f t="shared" si="144"/>
        <v>1</v>
      </c>
      <c r="Y368" s="267">
        <f t="shared" si="145"/>
        <v>1.46</v>
      </c>
      <c r="Z368" s="267">
        <f t="shared" si="146"/>
        <v>1.1599999999999999</v>
      </c>
      <c r="AA368" s="268">
        <f t="shared" si="147"/>
        <v>0</v>
      </c>
      <c r="AB368" s="456">
        <f t="shared" si="148"/>
        <v>0</v>
      </c>
      <c r="AC368" s="457">
        <f t="shared" si="149"/>
        <v>0</v>
      </c>
      <c r="AD368" s="456">
        <f t="shared" si="150"/>
        <v>0</v>
      </c>
      <c r="AE368" s="458">
        <f t="shared" si="151"/>
        <v>0</v>
      </c>
      <c r="AF368" s="457">
        <f t="shared" si="203"/>
        <v>0</v>
      </c>
      <c r="AG368" s="456">
        <f t="shared" si="153"/>
        <v>0</v>
      </c>
      <c r="AH368" s="457">
        <f t="shared" si="154"/>
        <v>0</v>
      </c>
      <c r="AI368" s="268">
        <f t="shared" si="155"/>
        <v>0</v>
      </c>
      <c r="AJ368" s="269">
        <f t="shared" si="156"/>
        <v>0</v>
      </c>
      <c r="AK368" s="270">
        <f t="shared" si="157"/>
        <v>0</v>
      </c>
      <c r="AL368" s="415">
        <f t="shared" si="158"/>
        <v>0</v>
      </c>
      <c r="AM368" s="259" t="str">
        <f>IF(AP368="","",IFERROR(VLOOKUP(AP368,CODES!$A$3:$D$1348,4,FALSE),"X"))&amp;IF(AQ368="","",IFERROR(VLOOKUP(AQ368,CODES!$A$3:$D$1348,4,FALSE),"X"))&amp;IF(AR368="","",IFERROR(VLOOKUP(AR368,CODES!$A$3:$D$1348,4,FALSE),"X"))&amp;IF(AS368="","",IFERROR(VLOOKUP(AS368,CODES!$A$3:$D$1348,4,FALSE),"X"))&amp;IF(AT368="","",IFERROR(VLOOKUP(AT368,CODES!$A$3:$D$1348,4,FALSE),"X"))&amp;IF(AU368="","",IFERROR(VLOOKUP(AU368,CODES!$A$3:$D$1348,4,FALSE),"X"))&amp;IF(AV368="","",IFERROR(VLOOKUP(AV368,CODES!$A$3:$D$1348,4,FALSE),"X"))&amp;IF(AW368="","",IFERROR(VLOOKUP(AW368,CODES!$A$3:$D$1348,4,FALSE),"X"))&amp;IF(AX368="","",IFERROR(VLOOKUP(AX368,CODES!$A$3:$D$1348,4,FALSE),"X"))&amp;IF(AY368="","",IFERROR(VLOOKUP(AY368,CODES!$A$3:$D$1348,4,FALSE),"X"))</f>
        <v/>
      </c>
      <c r="AN368" s="258">
        <f>SUM(IFERROR(VLOOKUP(AP368,CODES!$A$3:$D$1348,4,FALSE)*BC368,0),IFERROR(VLOOKUP(AQ368,CODES!$A$3:$D$1348,4,FALSE)*BF368,0),IFERROR(VLOOKUP(AR368,CODES!$A$3:$D$1348,4,FALSE)*BI368,0),IFERROR(VLOOKUP(AS368,CODES!$A$3:$D$1348,4,FALSE)*BL368,0),IFERROR(VLOOKUP(AT368,CODES!$A$3:$D$1348,4,FALSE)*BO368,0),IFERROR(VLOOKUP(AU368,CODES!$A$3:$D$1348,4,FALSE)*BR368,0),IFERROR(VLOOKUP(AV368,CODES!$A$3:$D$1348,4,FALSE)*BU368,0),IFERROR(VLOOKUP(AW368,CODES!$A$3:$D$1348,4,FALSE)*BX368,0),IFERROR(VLOOKUP(AX368,CODES!$A$3:$D$1348,4,FALSE)*CA368,0),IFERROR(VLOOKUP(AY368,CODES!$A$3:$D$1348,4,FALSE)*CD368,0))</f>
        <v>0</v>
      </c>
      <c r="AO368" s="258">
        <f>SUM(IFERROR(VLOOKUP(AP368,CODES!$A$3:$D$1348,3,FALSE)*BC368,0),IFERROR(VLOOKUP(AQ368,CODES!$A$3:$D$1348,3,FALSE)*BF368,0),IFERROR(VLOOKUP(AR368,CODES!$A$3:$D$1348,3,FALSE)*BI368,0),IFERROR(VLOOKUP(AS368,CODES!$A$3:$D$1348,3,FALSE)*BL368,0),IFERROR(VLOOKUP(AT368,CODES!$A$3:$D$1348,3,FALSE)*BO368,0),IFERROR(VLOOKUP(AU368,CODES!$A$3:$D$1348,3,FALSE)*BR368,0),IFERROR(VLOOKUP(AV368,CODES!$A$3:$D$1348,3,FALSE)*BU368,0),IFERROR(VLOOKUP(AW368,CODES!$A$3:$D$1348,3,FALSE)*BX368,0),IFERROR(VLOOKUP(AX368,CODES!$A$3:$D$1348,3,FALSE)*CA368,0),IFERROR(VLOOKUP(AY368,CODES!$A$3:$D$1348,3,FALSE)*CD368,0))+B368</f>
        <v>0</v>
      </c>
      <c r="AP368" s="271" t="str">
        <f t="shared" si="204"/>
        <v/>
      </c>
      <c r="AQ368" s="271" t="str">
        <f t="shared" si="205"/>
        <v/>
      </c>
      <c r="AR368" s="271" t="str">
        <f t="shared" si="206"/>
        <v/>
      </c>
      <c r="AS368" s="271" t="str">
        <f t="shared" si="207"/>
        <v/>
      </c>
      <c r="AT368" s="271" t="str">
        <f t="shared" si="208"/>
        <v/>
      </c>
      <c r="AU368" s="271" t="str">
        <f t="shared" si="209"/>
        <v/>
      </c>
      <c r="AV368" s="271" t="str">
        <f t="shared" si="210"/>
        <v/>
      </c>
      <c r="AW368" s="271" t="str">
        <f t="shared" si="211"/>
        <v/>
      </c>
      <c r="AX368" s="271" t="str">
        <f t="shared" si="212"/>
        <v/>
      </c>
      <c r="AY368" s="271" t="str">
        <f t="shared" si="213"/>
        <v/>
      </c>
      <c r="AZ368" s="258">
        <f t="shared" si="169"/>
        <v>0</v>
      </c>
      <c r="BA368" s="258">
        <f t="shared" si="170"/>
        <v>1</v>
      </c>
      <c r="BB368" s="258">
        <f t="shared" si="214"/>
        <v>0</v>
      </c>
      <c r="BC368" s="258">
        <f t="shared" si="215"/>
        <v>1</v>
      </c>
      <c r="BD368" s="258">
        <f t="shared" si="173"/>
        <v>1</v>
      </c>
      <c r="BE368" s="258">
        <f t="shared" si="216"/>
        <v>0</v>
      </c>
      <c r="BF368" s="258">
        <f t="shared" si="217"/>
        <v>1</v>
      </c>
      <c r="BG368" s="258">
        <f t="shared" si="176"/>
        <v>1</v>
      </c>
      <c r="BH368" s="258">
        <f t="shared" si="218"/>
        <v>0</v>
      </c>
      <c r="BI368" s="258">
        <f t="shared" si="219"/>
        <v>1</v>
      </c>
      <c r="BJ368" s="258">
        <f t="shared" si="179"/>
        <v>1</v>
      </c>
      <c r="BK368" s="258">
        <f t="shared" si="220"/>
        <v>0</v>
      </c>
      <c r="BL368" s="258">
        <f t="shared" si="221"/>
        <v>1</v>
      </c>
      <c r="BM368" s="258">
        <f t="shared" si="182"/>
        <v>1</v>
      </c>
      <c r="BN368" s="258">
        <f t="shared" si="222"/>
        <v>0</v>
      </c>
      <c r="BO368" s="258">
        <f t="shared" si="223"/>
        <v>1</v>
      </c>
      <c r="BP368" s="258">
        <f t="shared" si="185"/>
        <v>1</v>
      </c>
      <c r="BQ368" s="258">
        <f t="shared" si="224"/>
        <v>0</v>
      </c>
      <c r="BR368" s="258">
        <f t="shared" si="225"/>
        <v>1</v>
      </c>
      <c r="BS368" s="258">
        <f t="shared" si="188"/>
        <v>1</v>
      </c>
      <c r="BT368" s="258">
        <f t="shared" si="226"/>
        <v>0</v>
      </c>
      <c r="BU368" s="258">
        <f t="shared" si="227"/>
        <v>1</v>
      </c>
      <c r="BV368" s="258">
        <f t="shared" si="191"/>
        <v>1</v>
      </c>
      <c r="BW368" s="258">
        <f t="shared" si="228"/>
        <v>0</v>
      </c>
      <c r="BX368" s="258">
        <f t="shared" si="229"/>
        <v>1</v>
      </c>
      <c r="BY368" s="258">
        <f t="shared" si="194"/>
        <v>1</v>
      </c>
      <c r="BZ368" s="258">
        <f t="shared" si="230"/>
        <v>0</v>
      </c>
      <c r="CA368" s="258">
        <f t="shared" si="231"/>
        <v>1</v>
      </c>
      <c r="CB368" s="258">
        <f t="shared" si="197"/>
        <v>1</v>
      </c>
      <c r="CC368" s="258">
        <f t="shared" si="232"/>
        <v>0</v>
      </c>
      <c r="CD368" s="258">
        <f t="shared" si="233"/>
        <v>1</v>
      </c>
    </row>
    <row r="369" spans="1:82" hidden="1">
      <c r="A369" s="258"/>
      <c r="B369" s="258"/>
      <c r="C369" s="259"/>
      <c r="D369" s="258"/>
      <c r="E369" s="258"/>
      <c r="F369" s="258"/>
      <c r="G369" s="258">
        <v>361</v>
      </c>
      <c r="H369" s="743"/>
      <c r="I369" s="744"/>
      <c r="J369" s="739"/>
      <c r="K369" s="745"/>
      <c r="L369" s="745"/>
      <c r="M369" s="272"/>
      <c r="N369" s="508">
        <f t="shared" si="29"/>
        <v>0</v>
      </c>
      <c r="O369" s="510">
        <f t="shared" si="234"/>
        <v>0</v>
      </c>
      <c r="P369" s="260">
        <f t="shared" si="235"/>
        <v>0</v>
      </c>
      <c r="Q369" s="261">
        <f t="shared" si="236"/>
        <v>0</v>
      </c>
      <c r="R369" s="261">
        <f t="shared" si="1"/>
        <v>0</v>
      </c>
      <c r="S369" s="262"/>
      <c r="T369" s="262"/>
      <c r="U369" s="263">
        <f t="shared" si="142"/>
        <v>1.288</v>
      </c>
      <c r="V369" s="264">
        <f>IF(E369="SP",1,IF(D369="",ExtraMargeMateriaal,(1-VLOOKUP(D369,TabelAankoop[],4,FALSE))))</f>
        <v>1</v>
      </c>
      <c r="W369" s="265">
        <f t="shared" si="143"/>
        <v>0.6885</v>
      </c>
      <c r="X369" s="266">
        <f t="shared" si="144"/>
        <v>1</v>
      </c>
      <c r="Y369" s="267">
        <f t="shared" si="145"/>
        <v>1.46</v>
      </c>
      <c r="Z369" s="267">
        <f t="shared" si="146"/>
        <v>1.1599999999999999</v>
      </c>
      <c r="AA369" s="268">
        <f t="shared" si="147"/>
        <v>0</v>
      </c>
      <c r="AB369" s="456">
        <f t="shared" si="148"/>
        <v>0</v>
      </c>
      <c r="AC369" s="457">
        <f t="shared" si="149"/>
        <v>0</v>
      </c>
      <c r="AD369" s="456">
        <f t="shared" si="150"/>
        <v>0</v>
      </c>
      <c r="AE369" s="458">
        <f t="shared" si="151"/>
        <v>0</v>
      </c>
      <c r="AF369" s="457">
        <f t="shared" si="203"/>
        <v>0</v>
      </c>
      <c r="AG369" s="456">
        <f t="shared" si="153"/>
        <v>0</v>
      </c>
      <c r="AH369" s="457">
        <f t="shared" si="154"/>
        <v>0</v>
      </c>
      <c r="AI369" s="268">
        <f t="shared" si="155"/>
        <v>0</v>
      </c>
      <c r="AJ369" s="269">
        <f t="shared" si="156"/>
        <v>0</v>
      </c>
      <c r="AK369" s="270">
        <f t="shared" si="157"/>
        <v>0</v>
      </c>
      <c r="AL369" s="415">
        <f t="shared" si="158"/>
        <v>0</v>
      </c>
      <c r="AM369" s="259" t="str">
        <f>IF(AP369="","",IFERROR(VLOOKUP(AP369,CODES!$A$3:$D$1348,4,FALSE),"X"))&amp;IF(AQ369="","",IFERROR(VLOOKUP(AQ369,CODES!$A$3:$D$1348,4,FALSE),"X"))&amp;IF(AR369="","",IFERROR(VLOOKUP(AR369,CODES!$A$3:$D$1348,4,FALSE),"X"))&amp;IF(AS369="","",IFERROR(VLOOKUP(AS369,CODES!$A$3:$D$1348,4,FALSE),"X"))&amp;IF(AT369="","",IFERROR(VLOOKUP(AT369,CODES!$A$3:$D$1348,4,FALSE),"X"))&amp;IF(AU369="","",IFERROR(VLOOKUP(AU369,CODES!$A$3:$D$1348,4,FALSE),"X"))&amp;IF(AV369="","",IFERROR(VLOOKUP(AV369,CODES!$A$3:$D$1348,4,FALSE),"X"))&amp;IF(AW369="","",IFERROR(VLOOKUP(AW369,CODES!$A$3:$D$1348,4,FALSE),"X"))&amp;IF(AX369="","",IFERROR(VLOOKUP(AX369,CODES!$A$3:$D$1348,4,FALSE),"X"))&amp;IF(AY369="","",IFERROR(VLOOKUP(AY369,CODES!$A$3:$D$1348,4,FALSE),"X"))</f>
        <v/>
      </c>
      <c r="AN369" s="258">
        <f>SUM(IFERROR(VLOOKUP(AP369,CODES!$A$3:$D$1348,4,FALSE)*BC369,0),IFERROR(VLOOKUP(AQ369,CODES!$A$3:$D$1348,4,FALSE)*BF369,0),IFERROR(VLOOKUP(AR369,CODES!$A$3:$D$1348,4,FALSE)*BI369,0),IFERROR(VLOOKUP(AS369,CODES!$A$3:$D$1348,4,FALSE)*BL369,0),IFERROR(VLOOKUP(AT369,CODES!$A$3:$D$1348,4,FALSE)*BO369,0),IFERROR(VLOOKUP(AU369,CODES!$A$3:$D$1348,4,FALSE)*BR369,0),IFERROR(VLOOKUP(AV369,CODES!$A$3:$D$1348,4,FALSE)*BU369,0),IFERROR(VLOOKUP(AW369,CODES!$A$3:$D$1348,4,FALSE)*BX369,0),IFERROR(VLOOKUP(AX369,CODES!$A$3:$D$1348,4,FALSE)*CA369,0),IFERROR(VLOOKUP(AY369,CODES!$A$3:$D$1348,4,FALSE)*CD369,0))</f>
        <v>0</v>
      </c>
      <c r="AO369" s="258">
        <f>SUM(IFERROR(VLOOKUP(AP369,CODES!$A$3:$D$1348,3,FALSE)*BC369,0),IFERROR(VLOOKUP(AQ369,CODES!$A$3:$D$1348,3,FALSE)*BF369,0),IFERROR(VLOOKUP(AR369,CODES!$A$3:$D$1348,3,FALSE)*BI369,0),IFERROR(VLOOKUP(AS369,CODES!$A$3:$D$1348,3,FALSE)*BL369,0),IFERROR(VLOOKUP(AT369,CODES!$A$3:$D$1348,3,FALSE)*BO369,0),IFERROR(VLOOKUP(AU369,CODES!$A$3:$D$1348,3,FALSE)*BR369,0),IFERROR(VLOOKUP(AV369,CODES!$A$3:$D$1348,3,FALSE)*BU369,0),IFERROR(VLOOKUP(AW369,CODES!$A$3:$D$1348,3,FALSE)*BX369,0),IFERROR(VLOOKUP(AX369,CODES!$A$3:$D$1348,3,FALSE)*CA369,0),IFERROR(VLOOKUP(AY369,CODES!$A$3:$D$1348,3,FALSE)*CD369,0))+B369</f>
        <v>0</v>
      </c>
      <c r="AP369" s="271" t="str">
        <f t="shared" si="204"/>
        <v/>
      </c>
      <c r="AQ369" s="271" t="str">
        <f t="shared" si="205"/>
        <v/>
      </c>
      <c r="AR369" s="271" t="str">
        <f t="shared" si="206"/>
        <v/>
      </c>
      <c r="AS369" s="271" t="str">
        <f t="shared" si="207"/>
        <v/>
      </c>
      <c r="AT369" s="271" t="str">
        <f t="shared" si="208"/>
        <v/>
      </c>
      <c r="AU369" s="271" t="str">
        <f t="shared" si="209"/>
        <v/>
      </c>
      <c r="AV369" s="271" t="str">
        <f t="shared" si="210"/>
        <v/>
      </c>
      <c r="AW369" s="271" t="str">
        <f t="shared" si="211"/>
        <v/>
      </c>
      <c r="AX369" s="271" t="str">
        <f t="shared" si="212"/>
        <v/>
      </c>
      <c r="AY369" s="271" t="str">
        <f t="shared" si="213"/>
        <v/>
      </c>
      <c r="AZ369" s="258">
        <f t="shared" si="169"/>
        <v>0</v>
      </c>
      <c r="BA369" s="258">
        <f t="shared" si="170"/>
        <v>1</v>
      </c>
      <c r="BB369" s="258">
        <f t="shared" si="214"/>
        <v>0</v>
      </c>
      <c r="BC369" s="258">
        <f t="shared" si="215"/>
        <v>1</v>
      </c>
      <c r="BD369" s="258">
        <f t="shared" si="173"/>
        <v>1</v>
      </c>
      <c r="BE369" s="258">
        <f t="shared" si="216"/>
        <v>0</v>
      </c>
      <c r="BF369" s="258">
        <f t="shared" si="217"/>
        <v>1</v>
      </c>
      <c r="BG369" s="258">
        <f t="shared" si="176"/>
        <v>1</v>
      </c>
      <c r="BH369" s="258">
        <f t="shared" si="218"/>
        <v>0</v>
      </c>
      <c r="BI369" s="258">
        <f t="shared" si="219"/>
        <v>1</v>
      </c>
      <c r="BJ369" s="258">
        <f t="shared" si="179"/>
        <v>1</v>
      </c>
      <c r="BK369" s="258">
        <f t="shared" si="220"/>
        <v>0</v>
      </c>
      <c r="BL369" s="258">
        <f t="shared" si="221"/>
        <v>1</v>
      </c>
      <c r="BM369" s="258">
        <f t="shared" si="182"/>
        <v>1</v>
      </c>
      <c r="BN369" s="258">
        <f t="shared" si="222"/>
        <v>0</v>
      </c>
      <c r="BO369" s="258">
        <f t="shared" si="223"/>
        <v>1</v>
      </c>
      <c r="BP369" s="258">
        <f t="shared" si="185"/>
        <v>1</v>
      </c>
      <c r="BQ369" s="258">
        <f t="shared" si="224"/>
        <v>0</v>
      </c>
      <c r="BR369" s="258">
        <f t="shared" si="225"/>
        <v>1</v>
      </c>
      <c r="BS369" s="258">
        <f t="shared" si="188"/>
        <v>1</v>
      </c>
      <c r="BT369" s="258">
        <f t="shared" si="226"/>
        <v>0</v>
      </c>
      <c r="BU369" s="258">
        <f t="shared" si="227"/>
        <v>1</v>
      </c>
      <c r="BV369" s="258">
        <f t="shared" si="191"/>
        <v>1</v>
      </c>
      <c r="BW369" s="258">
        <f t="shared" si="228"/>
        <v>0</v>
      </c>
      <c r="BX369" s="258">
        <f t="shared" si="229"/>
        <v>1</v>
      </c>
      <c r="BY369" s="258">
        <f t="shared" si="194"/>
        <v>1</v>
      </c>
      <c r="BZ369" s="258">
        <f t="shared" si="230"/>
        <v>0</v>
      </c>
      <c r="CA369" s="258">
        <f t="shared" si="231"/>
        <v>1</v>
      </c>
      <c r="CB369" s="258">
        <f t="shared" si="197"/>
        <v>1</v>
      </c>
      <c r="CC369" s="258">
        <f t="shared" si="232"/>
        <v>0</v>
      </c>
      <c r="CD369" s="258">
        <f t="shared" si="233"/>
        <v>1</v>
      </c>
    </row>
    <row r="370" spans="1:82" hidden="1">
      <c r="A370" s="258"/>
      <c r="B370" s="258"/>
      <c r="C370" s="259"/>
      <c r="D370" s="258"/>
      <c r="E370" s="258"/>
      <c r="F370" s="258"/>
      <c r="G370" s="258">
        <v>362</v>
      </c>
      <c r="H370" s="743"/>
      <c r="I370" s="744"/>
      <c r="J370" s="739"/>
      <c r="K370" s="745"/>
      <c r="L370" s="745"/>
      <c r="M370" s="272"/>
      <c r="N370" s="508">
        <f t="shared" si="29"/>
        <v>0</v>
      </c>
      <c r="O370" s="510">
        <f t="shared" si="234"/>
        <v>0</v>
      </c>
      <c r="P370" s="260">
        <f t="shared" si="235"/>
        <v>0</v>
      </c>
      <c r="Q370" s="261">
        <f t="shared" si="236"/>
        <v>0</v>
      </c>
      <c r="R370" s="261">
        <f t="shared" si="1"/>
        <v>0</v>
      </c>
      <c r="S370" s="262"/>
      <c r="T370" s="262"/>
      <c r="U370" s="263">
        <f t="shared" si="142"/>
        <v>1.288</v>
      </c>
      <c r="V370" s="264">
        <f>IF(E370="SP",1,IF(D370="",ExtraMargeMateriaal,(1-VLOOKUP(D370,TabelAankoop[],4,FALSE))))</f>
        <v>1</v>
      </c>
      <c r="W370" s="265">
        <f t="shared" si="143"/>
        <v>0.6885</v>
      </c>
      <c r="X370" s="266">
        <f t="shared" si="144"/>
        <v>1</v>
      </c>
      <c r="Y370" s="267">
        <f t="shared" si="145"/>
        <v>1.46</v>
      </c>
      <c r="Z370" s="267">
        <f t="shared" si="146"/>
        <v>1.1599999999999999</v>
      </c>
      <c r="AA370" s="268">
        <f t="shared" si="147"/>
        <v>0</v>
      </c>
      <c r="AB370" s="456">
        <f t="shared" si="148"/>
        <v>0</v>
      </c>
      <c r="AC370" s="457">
        <f t="shared" si="149"/>
        <v>0</v>
      </c>
      <c r="AD370" s="456">
        <f t="shared" si="150"/>
        <v>0</v>
      </c>
      <c r="AE370" s="458">
        <f t="shared" si="151"/>
        <v>0</v>
      </c>
      <c r="AF370" s="457">
        <f t="shared" si="203"/>
        <v>0</v>
      </c>
      <c r="AG370" s="456">
        <f t="shared" si="153"/>
        <v>0</v>
      </c>
      <c r="AH370" s="457">
        <f t="shared" si="154"/>
        <v>0</v>
      </c>
      <c r="AI370" s="268">
        <f t="shared" si="155"/>
        <v>0</v>
      </c>
      <c r="AJ370" s="269">
        <f t="shared" si="156"/>
        <v>0</v>
      </c>
      <c r="AK370" s="270">
        <f t="shared" si="157"/>
        <v>0</v>
      </c>
      <c r="AL370" s="415">
        <f t="shared" si="158"/>
        <v>0</v>
      </c>
      <c r="AM370" s="259" t="str">
        <f>IF(AP370="","",IFERROR(VLOOKUP(AP370,CODES!$A$3:$D$1348,4,FALSE),"X"))&amp;IF(AQ370="","",IFERROR(VLOOKUP(AQ370,CODES!$A$3:$D$1348,4,FALSE),"X"))&amp;IF(AR370="","",IFERROR(VLOOKUP(AR370,CODES!$A$3:$D$1348,4,FALSE),"X"))&amp;IF(AS370="","",IFERROR(VLOOKUP(AS370,CODES!$A$3:$D$1348,4,FALSE),"X"))&amp;IF(AT370="","",IFERROR(VLOOKUP(AT370,CODES!$A$3:$D$1348,4,FALSE),"X"))&amp;IF(AU370="","",IFERROR(VLOOKUP(AU370,CODES!$A$3:$D$1348,4,FALSE),"X"))&amp;IF(AV370="","",IFERROR(VLOOKUP(AV370,CODES!$A$3:$D$1348,4,FALSE),"X"))&amp;IF(AW370="","",IFERROR(VLOOKUP(AW370,CODES!$A$3:$D$1348,4,FALSE),"X"))&amp;IF(AX370="","",IFERROR(VLOOKUP(AX370,CODES!$A$3:$D$1348,4,FALSE),"X"))&amp;IF(AY370="","",IFERROR(VLOOKUP(AY370,CODES!$A$3:$D$1348,4,FALSE),"X"))</f>
        <v/>
      </c>
      <c r="AN370" s="258">
        <f>SUM(IFERROR(VLOOKUP(AP370,CODES!$A$3:$D$1348,4,FALSE)*BC370,0),IFERROR(VLOOKUP(AQ370,CODES!$A$3:$D$1348,4,FALSE)*BF370,0),IFERROR(VLOOKUP(AR370,CODES!$A$3:$D$1348,4,FALSE)*BI370,0),IFERROR(VLOOKUP(AS370,CODES!$A$3:$D$1348,4,FALSE)*BL370,0),IFERROR(VLOOKUP(AT370,CODES!$A$3:$D$1348,4,FALSE)*BO370,0),IFERROR(VLOOKUP(AU370,CODES!$A$3:$D$1348,4,FALSE)*BR370,0),IFERROR(VLOOKUP(AV370,CODES!$A$3:$D$1348,4,FALSE)*BU370,0),IFERROR(VLOOKUP(AW370,CODES!$A$3:$D$1348,4,FALSE)*BX370,0),IFERROR(VLOOKUP(AX370,CODES!$A$3:$D$1348,4,FALSE)*CA370,0),IFERROR(VLOOKUP(AY370,CODES!$A$3:$D$1348,4,FALSE)*CD370,0))</f>
        <v>0</v>
      </c>
      <c r="AO370" s="258">
        <f>SUM(IFERROR(VLOOKUP(AP370,CODES!$A$3:$D$1348,3,FALSE)*BC370,0),IFERROR(VLOOKUP(AQ370,CODES!$A$3:$D$1348,3,FALSE)*BF370,0),IFERROR(VLOOKUP(AR370,CODES!$A$3:$D$1348,3,FALSE)*BI370,0),IFERROR(VLOOKUP(AS370,CODES!$A$3:$D$1348,3,FALSE)*BL370,0),IFERROR(VLOOKUP(AT370,CODES!$A$3:$D$1348,3,FALSE)*BO370,0),IFERROR(VLOOKUP(AU370,CODES!$A$3:$D$1348,3,FALSE)*BR370,0),IFERROR(VLOOKUP(AV370,CODES!$A$3:$D$1348,3,FALSE)*BU370,0),IFERROR(VLOOKUP(AW370,CODES!$A$3:$D$1348,3,FALSE)*BX370,0),IFERROR(VLOOKUP(AX370,CODES!$A$3:$D$1348,3,FALSE)*CA370,0),IFERROR(VLOOKUP(AY370,CODES!$A$3:$D$1348,3,FALSE)*CD370,0))+B370</f>
        <v>0</v>
      </c>
      <c r="AP370" s="271" t="str">
        <f t="shared" si="204"/>
        <v/>
      </c>
      <c r="AQ370" s="271" t="str">
        <f t="shared" si="205"/>
        <v/>
      </c>
      <c r="AR370" s="271" t="str">
        <f t="shared" si="206"/>
        <v/>
      </c>
      <c r="AS370" s="271" t="str">
        <f t="shared" si="207"/>
        <v/>
      </c>
      <c r="AT370" s="271" t="str">
        <f t="shared" si="208"/>
        <v/>
      </c>
      <c r="AU370" s="271" t="str">
        <f t="shared" si="209"/>
        <v/>
      </c>
      <c r="AV370" s="271" t="str">
        <f t="shared" si="210"/>
        <v/>
      </c>
      <c r="AW370" s="271" t="str">
        <f t="shared" si="211"/>
        <v/>
      </c>
      <c r="AX370" s="271" t="str">
        <f t="shared" si="212"/>
        <v/>
      </c>
      <c r="AY370" s="271" t="str">
        <f t="shared" si="213"/>
        <v/>
      </c>
      <c r="AZ370" s="258">
        <f t="shared" si="169"/>
        <v>0</v>
      </c>
      <c r="BA370" s="258">
        <f t="shared" si="170"/>
        <v>1</v>
      </c>
      <c r="BB370" s="258">
        <f t="shared" si="214"/>
        <v>0</v>
      </c>
      <c r="BC370" s="258">
        <f t="shared" si="215"/>
        <v>1</v>
      </c>
      <c r="BD370" s="258">
        <f t="shared" si="173"/>
        <v>1</v>
      </c>
      <c r="BE370" s="258">
        <f t="shared" si="216"/>
        <v>0</v>
      </c>
      <c r="BF370" s="258">
        <f t="shared" si="217"/>
        <v>1</v>
      </c>
      <c r="BG370" s="258">
        <f t="shared" si="176"/>
        <v>1</v>
      </c>
      <c r="BH370" s="258">
        <f t="shared" si="218"/>
        <v>0</v>
      </c>
      <c r="BI370" s="258">
        <f t="shared" si="219"/>
        <v>1</v>
      </c>
      <c r="BJ370" s="258">
        <f t="shared" si="179"/>
        <v>1</v>
      </c>
      <c r="BK370" s="258">
        <f t="shared" si="220"/>
        <v>0</v>
      </c>
      <c r="BL370" s="258">
        <f t="shared" si="221"/>
        <v>1</v>
      </c>
      <c r="BM370" s="258">
        <f t="shared" si="182"/>
        <v>1</v>
      </c>
      <c r="BN370" s="258">
        <f t="shared" si="222"/>
        <v>0</v>
      </c>
      <c r="BO370" s="258">
        <f t="shared" si="223"/>
        <v>1</v>
      </c>
      <c r="BP370" s="258">
        <f t="shared" si="185"/>
        <v>1</v>
      </c>
      <c r="BQ370" s="258">
        <f t="shared" si="224"/>
        <v>0</v>
      </c>
      <c r="BR370" s="258">
        <f t="shared" si="225"/>
        <v>1</v>
      </c>
      <c r="BS370" s="258">
        <f t="shared" si="188"/>
        <v>1</v>
      </c>
      <c r="BT370" s="258">
        <f t="shared" si="226"/>
        <v>0</v>
      </c>
      <c r="BU370" s="258">
        <f t="shared" si="227"/>
        <v>1</v>
      </c>
      <c r="BV370" s="258">
        <f t="shared" si="191"/>
        <v>1</v>
      </c>
      <c r="BW370" s="258">
        <f t="shared" si="228"/>
        <v>0</v>
      </c>
      <c r="BX370" s="258">
        <f t="shared" si="229"/>
        <v>1</v>
      </c>
      <c r="BY370" s="258">
        <f t="shared" si="194"/>
        <v>1</v>
      </c>
      <c r="BZ370" s="258">
        <f t="shared" si="230"/>
        <v>0</v>
      </c>
      <c r="CA370" s="258">
        <f t="shared" si="231"/>
        <v>1</v>
      </c>
      <c r="CB370" s="258">
        <f t="shared" si="197"/>
        <v>1</v>
      </c>
      <c r="CC370" s="258">
        <f t="shared" si="232"/>
        <v>0</v>
      </c>
      <c r="CD370" s="258">
        <f t="shared" si="233"/>
        <v>1</v>
      </c>
    </row>
    <row r="371" spans="1:82" hidden="1">
      <c r="A371" s="258"/>
      <c r="B371" s="258"/>
      <c r="C371" s="259"/>
      <c r="D371" s="258"/>
      <c r="E371" s="258"/>
      <c r="F371" s="258"/>
      <c r="G371" s="258">
        <v>363</v>
      </c>
      <c r="H371" s="743"/>
      <c r="I371" s="744"/>
      <c r="J371" s="739"/>
      <c r="K371" s="745"/>
      <c r="L371" s="745"/>
      <c r="M371" s="272"/>
      <c r="N371" s="508">
        <f t="shared" si="29"/>
        <v>0</v>
      </c>
      <c r="O371" s="510">
        <f t="shared" si="234"/>
        <v>0</v>
      </c>
      <c r="P371" s="260">
        <f t="shared" si="235"/>
        <v>0</v>
      </c>
      <c r="Q371" s="261">
        <f t="shared" si="236"/>
        <v>0</v>
      </c>
      <c r="R371" s="261">
        <f t="shared" si="1"/>
        <v>0</v>
      </c>
      <c r="S371" s="262"/>
      <c r="T371" s="262"/>
      <c r="U371" s="263">
        <f t="shared" si="142"/>
        <v>1.288</v>
      </c>
      <c r="V371" s="264">
        <f>IF(E371="SP",1,IF(D371="",ExtraMargeMateriaal,(1-VLOOKUP(D371,TabelAankoop[],4,FALSE))))</f>
        <v>1</v>
      </c>
      <c r="W371" s="265">
        <f t="shared" si="143"/>
        <v>0.6885</v>
      </c>
      <c r="X371" s="266">
        <f t="shared" si="144"/>
        <v>1</v>
      </c>
      <c r="Y371" s="267">
        <f t="shared" si="145"/>
        <v>1.46</v>
      </c>
      <c r="Z371" s="267">
        <f t="shared" si="146"/>
        <v>1.1599999999999999</v>
      </c>
      <c r="AA371" s="268">
        <f t="shared" si="147"/>
        <v>0</v>
      </c>
      <c r="AB371" s="456">
        <f t="shared" si="148"/>
        <v>0</v>
      </c>
      <c r="AC371" s="457">
        <f t="shared" si="149"/>
        <v>0</v>
      </c>
      <c r="AD371" s="456">
        <f t="shared" si="150"/>
        <v>0</v>
      </c>
      <c r="AE371" s="458">
        <f t="shared" si="151"/>
        <v>0</v>
      </c>
      <c r="AF371" s="457">
        <f t="shared" si="203"/>
        <v>0</v>
      </c>
      <c r="AG371" s="456">
        <f t="shared" si="153"/>
        <v>0</v>
      </c>
      <c r="AH371" s="457">
        <f t="shared" si="154"/>
        <v>0</v>
      </c>
      <c r="AI371" s="268">
        <f t="shared" si="155"/>
        <v>0</v>
      </c>
      <c r="AJ371" s="269">
        <f t="shared" si="156"/>
        <v>0</v>
      </c>
      <c r="AK371" s="270">
        <f t="shared" si="157"/>
        <v>0</v>
      </c>
      <c r="AL371" s="415">
        <f t="shared" si="158"/>
        <v>0</v>
      </c>
      <c r="AM371" s="259" t="str">
        <f>IF(AP371="","",IFERROR(VLOOKUP(AP371,CODES!$A$3:$D$1348,4,FALSE),"X"))&amp;IF(AQ371="","",IFERROR(VLOOKUP(AQ371,CODES!$A$3:$D$1348,4,FALSE),"X"))&amp;IF(AR371="","",IFERROR(VLOOKUP(AR371,CODES!$A$3:$D$1348,4,FALSE),"X"))&amp;IF(AS371="","",IFERROR(VLOOKUP(AS371,CODES!$A$3:$D$1348,4,FALSE),"X"))&amp;IF(AT371="","",IFERROR(VLOOKUP(AT371,CODES!$A$3:$D$1348,4,FALSE),"X"))&amp;IF(AU371="","",IFERROR(VLOOKUP(AU371,CODES!$A$3:$D$1348,4,FALSE),"X"))&amp;IF(AV371="","",IFERROR(VLOOKUP(AV371,CODES!$A$3:$D$1348,4,FALSE),"X"))&amp;IF(AW371="","",IFERROR(VLOOKUP(AW371,CODES!$A$3:$D$1348,4,FALSE),"X"))&amp;IF(AX371="","",IFERROR(VLOOKUP(AX371,CODES!$A$3:$D$1348,4,FALSE),"X"))&amp;IF(AY371="","",IFERROR(VLOOKUP(AY371,CODES!$A$3:$D$1348,4,FALSE),"X"))</f>
        <v/>
      </c>
      <c r="AN371" s="258">
        <f>SUM(IFERROR(VLOOKUP(AP371,CODES!$A$3:$D$1348,4,FALSE)*BC371,0),IFERROR(VLOOKUP(AQ371,CODES!$A$3:$D$1348,4,FALSE)*BF371,0),IFERROR(VLOOKUP(AR371,CODES!$A$3:$D$1348,4,FALSE)*BI371,0),IFERROR(VLOOKUP(AS371,CODES!$A$3:$D$1348,4,FALSE)*BL371,0),IFERROR(VLOOKUP(AT371,CODES!$A$3:$D$1348,4,FALSE)*BO371,0),IFERROR(VLOOKUP(AU371,CODES!$A$3:$D$1348,4,FALSE)*BR371,0),IFERROR(VLOOKUP(AV371,CODES!$A$3:$D$1348,4,FALSE)*BU371,0),IFERROR(VLOOKUP(AW371,CODES!$A$3:$D$1348,4,FALSE)*BX371,0),IFERROR(VLOOKUP(AX371,CODES!$A$3:$D$1348,4,FALSE)*CA371,0),IFERROR(VLOOKUP(AY371,CODES!$A$3:$D$1348,4,FALSE)*CD371,0))</f>
        <v>0</v>
      </c>
      <c r="AO371" s="258">
        <f>SUM(IFERROR(VLOOKUP(AP371,CODES!$A$3:$D$1348,3,FALSE)*BC371,0),IFERROR(VLOOKUP(AQ371,CODES!$A$3:$D$1348,3,FALSE)*BF371,0),IFERROR(VLOOKUP(AR371,CODES!$A$3:$D$1348,3,FALSE)*BI371,0),IFERROR(VLOOKUP(AS371,CODES!$A$3:$D$1348,3,FALSE)*BL371,0),IFERROR(VLOOKUP(AT371,CODES!$A$3:$D$1348,3,FALSE)*BO371,0),IFERROR(VLOOKUP(AU371,CODES!$A$3:$D$1348,3,FALSE)*BR371,0),IFERROR(VLOOKUP(AV371,CODES!$A$3:$D$1348,3,FALSE)*BU371,0),IFERROR(VLOOKUP(AW371,CODES!$A$3:$D$1348,3,FALSE)*BX371,0),IFERROR(VLOOKUP(AX371,CODES!$A$3:$D$1348,3,FALSE)*CA371,0),IFERROR(VLOOKUP(AY371,CODES!$A$3:$D$1348,3,FALSE)*CD371,0))+B371</f>
        <v>0</v>
      </c>
      <c r="AP371" s="271" t="str">
        <f t="shared" si="204"/>
        <v/>
      </c>
      <c r="AQ371" s="271" t="str">
        <f t="shared" si="205"/>
        <v/>
      </c>
      <c r="AR371" s="271" t="str">
        <f t="shared" si="206"/>
        <v/>
      </c>
      <c r="AS371" s="271" t="str">
        <f t="shared" si="207"/>
        <v/>
      </c>
      <c r="AT371" s="271" t="str">
        <f t="shared" si="208"/>
        <v/>
      </c>
      <c r="AU371" s="271" t="str">
        <f t="shared" si="209"/>
        <v/>
      </c>
      <c r="AV371" s="271" t="str">
        <f t="shared" si="210"/>
        <v/>
      </c>
      <c r="AW371" s="271" t="str">
        <f t="shared" si="211"/>
        <v/>
      </c>
      <c r="AX371" s="271" t="str">
        <f t="shared" si="212"/>
        <v/>
      </c>
      <c r="AY371" s="271" t="str">
        <f t="shared" si="213"/>
        <v/>
      </c>
      <c r="AZ371" s="258">
        <f t="shared" si="169"/>
        <v>0</v>
      </c>
      <c r="BA371" s="258">
        <f t="shared" si="170"/>
        <v>1</v>
      </c>
      <c r="BB371" s="258">
        <f t="shared" si="214"/>
        <v>0</v>
      </c>
      <c r="BC371" s="258">
        <f t="shared" si="215"/>
        <v>1</v>
      </c>
      <c r="BD371" s="258">
        <f t="shared" si="173"/>
        <v>1</v>
      </c>
      <c r="BE371" s="258">
        <f t="shared" si="216"/>
        <v>0</v>
      </c>
      <c r="BF371" s="258">
        <f t="shared" si="217"/>
        <v>1</v>
      </c>
      <c r="BG371" s="258">
        <f t="shared" si="176"/>
        <v>1</v>
      </c>
      <c r="BH371" s="258">
        <f t="shared" si="218"/>
        <v>0</v>
      </c>
      <c r="BI371" s="258">
        <f t="shared" si="219"/>
        <v>1</v>
      </c>
      <c r="BJ371" s="258">
        <f t="shared" si="179"/>
        <v>1</v>
      </c>
      <c r="BK371" s="258">
        <f t="shared" si="220"/>
        <v>0</v>
      </c>
      <c r="BL371" s="258">
        <f t="shared" si="221"/>
        <v>1</v>
      </c>
      <c r="BM371" s="258">
        <f t="shared" si="182"/>
        <v>1</v>
      </c>
      <c r="BN371" s="258">
        <f t="shared" si="222"/>
        <v>0</v>
      </c>
      <c r="BO371" s="258">
        <f t="shared" si="223"/>
        <v>1</v>
      </c>
      <c r="BP371" s="258">
        <f t="shared" si="185"/>
        <v>1</v>
      </c>
      <c r="BQ371" s="258">
        <f t="shared" si="224"/>
        <v>0</v>
      </c>
      <c r="BR371" s="258">
        <f t="shared" si="225"/>
        <v>1</v>
      </c>
      <c r="BS371" s="258">
        <f t="shared" si="188"/>
        <v>1</v>
      </c>
      <c r="BT371" s="258">
        <f t="shared" si="226"/>
        <v>0</v>
      </c>
      <c r="BU371" s="258">
        <f t="shared" si="227"/>
        <v>1</v>
      </c>
      <c r="BV371" s="258">
        <f t="shared" si="191"/>
        <v>1</v>
      </c>
      <c r="BW371" s="258">
        <f t="shared" si="228"/>
        <v>0</v>
      </c>
      <c r="BX371" s="258">
        <f t="shared" si="229"/>
        <v>1</v>
      </c>
      <c r="BY371" s="258">
        <f t="shared" si="194"/>
        <v>1</v>
      </c>
      <c r="BZ371" s="258">
        <f t="shared" si="230"/>
        <v>0</v>
      </c>
      <c r="CA371" s="258">
        <f t="shared" si="231"/>
        <v>1</v>
      </c>
      <c r="CB371" s="258">
        <f t="shared" si="197"/>
        <v>1</v>
      </c>
      <c r="CC371" s="258">
        <f t="shared" si="232"/>
        <v>0</v>
      </c>
      <c r="CD371" s="258">
        <f t="shared" si="233"/>
        <v>1</v>
      </c>
    </row>
    <row r="372" spans="1:82" hidden="1">
      <c r="A372" s="258"/>
      <c r="B372" s="258"/>
      <c r="C372" s="259"/>
      <c r="D372" s="258"/>
      <c r="E372" s="258"/>
      <c r="F372" s="258"/>
      <c r="G372" s="258">
        <v>364</v>
      </c>
      <c r="H372" s="743"/>
      <c r="I372" s="744"/>
      <c r="J372" s="739"/>
      <c r="K372" s="745"/>
      <c r="L372" s="745"/>
      <c r="M372" s="272"/>
      <c r="N372" s="508">
        <f t="shared" si="29"/>
        <v>0</v>
      </c>
      <c r="O372" s="510">
        <f t="shared" si="234"/>
        <v>0</v>
      </c>
      <c r="P372" s="260">
        <f t="shared" si="235"/>
        <v>0</v>
      </c>
      <c r="Q372" s="261">
        <f t="shared" si="236"/>
        <v>0</v>
      </c>
      <c r="R372" s="261">
        <f t="shared" si="1"/>
        <v>0</v>
      </c>
      <c r="S372" s="262"/>
      <c r="T372" s="262"/>
      <c r="U372" s="263">
        <f t="shared" si="142"/>
        <v>1.288</v>
      </c>
      <c r="V372" s="264">
        <f>IF(E372="SP",1,IF(D372="",ExtraMargeMateriaal,(1-VLOOKUP(D372,TabelAankoop[],4,FALSE))))</f>
        <v>1</v>
      </c>
      <c r="W372" s="265">
        <f t="shared" si="143"/>
        <v>0.6885</v>
      </c>
      <c r="X372" s="266">
        <f t="shared" si="144"/>
        <v>1</v>
      </c>
      <c r="Y372" s="267">
        <f t="shared" si="145"/>
        <v>1.46</v>
      </c>
      <c r="Z372" s="267">
        <f t="shared" si="146"/>
        <v>1.1599999999999999</v>
      </c>
      <c r="AA372" s="268">
        <f t="shared" si="147"/>
        <v>0</v>
      </c>
      <c r="AB372" s="456">
        <f t="shared" si="148"/>
        <v>0</v>
      </c>
      <c r="AC372" s="457">
        <f t="shared" si="149"/>
        <v>0</v>
      </c>
      <c r="AD372" s="456">
        <f t="shared" si="150"/>
        <v>0</v>
      </c>
      <c r="AE372" s="458">
        <f t="shared" si="151"/>
        <v>0</v>
      </c>
      <c r="AF372" s="457">
        <f t="shared" si="203"/>
        <v>0</v>
      </c>
      <c r="AG372" s="456">
        <f t="shared" si="153"/>
        <v>0</v>
      </c>
      <c r="AH372" s="457">
        <f t="shared" si="154"/>
        <v>0</v>
      </c>
      <c r="AI372" s="268">
        <f t="shared" si="155"/>
        <v>0</v>
      </c>
      <c r="AJ372" s="269">
        <f t="shared" si="156"/>
        <v>0</v>
      </c>
      <c r="AK372" s="270">
        <f t="shared" si="157"/>
        <v>0</v>
      </c>
      <c r="AL372" s="415">
        <f t="shared" si="158"/>
        <v>0</v>
      </c>
      <c r="AM372" s="259" t="str">
        <f>IF(AP372="","",IFERROR(VLOOKUP(AP372,CODES!$A$3:$D$1348,4,FALSE),"X"))&amp;IF(AQ372="","",IFERROR(VLOOKUP(AQ372,CODES!$A$3:$D$1348,4,FALSE),"X"))&amp;IF(AR372="","",IFERROR(VLOOKUP(AR372,CODES!$A$3:$D$1348,4,FALSE),"X"))&amp;IF(AS372="","",IFERROR(VLOOKUP(AS372,CODES!$A$3:$D$1348,4,FALSE),"X"))&amp;IF(AT372="","",IFERROR(VLOOKUP(AT372,CODES!$A$3:$D$1348,4,FALSE),"X"))&amp;IF(AU372="","",IFERROR(VLOOKUP(AU372,CODES!$A$3:$D$1348,4,FALSE),"X"))&amp;IF(AV372="","",IFERROR(VLOOKUP(AV372,CODES!$A$3:$D$1348,4,FALSE),"X"))&amp;IF(AW372="","",IFERROR(VLOOKUP(AW372,CODES!$A$3:$D$1348,4,FALSE),"X"))&amp;IF(AX372="","",IFERROR(VLOOKUP(AX372,CODES!$A$3:$D$1348,4,FALSE),"X"))&amp;IF(AY372="","",IFERROR(VLOOKUP(AY372,CODES!$A$3:$D$1348,4,FALSE),"X"))</f>
        <v/>
      </c>
      <c r="AN372" s="258">
        <f>SUM(IFERROR(VLOOKUP(AP372,CODES!$A$3:$D$1348,4,FALSE)*BC372,0),IFERROR(VLOOKUP(AQ372,CODES!$A$3:$D$1348,4,FALSE)*BF372,0),IFERROR(VLOOKUP(AR372,CODES!$A$3:$D$1348,4,FALSE)*BI372,0),IFERROR(VLOOKUP(AS372,CODES!$A$3:$D$1348,4,FALSE)*BL372,0),IFERROR(VLOOKUP(AT372,CODES!$A$3:$D$1348,4,FALSE)*BO372,0),IFERROR(VLOOKUP(AU372,CODES!$A$3:$D$1348,4,FALSE)*BR372,0),IFERROR(VLOOKUP(AV372,CODES!$A$3:$D$1348,4,FALSE)*BU372,0),IFERROR(VLOOKUP(AW372,CODES!$A$3:$D$1348,4,FALSE)*BX372,0),IFERROR(VLOOKUP(AX372,CODES!$A$3:$D$1348,4,FALSE)*CA372,0),IFERROR(VLOOKUP(AY372,CODES!$A$3:$D$1348,4,FALSE)*CD372,0))</f>
        <v>0</v>
      </c>
      <c r="AO372" s="258">
        <f>SUM(IFERROR(VLOOKUP(AP372,CODES!$A$3:$D$1348,3,FALSE)*BC372,0),IFERROR(VLOOKUP(AQ372,CODES!$A$3:$D$1348,3,FALSE)*BF372,0),IFERROR(VLOOKUP(AR372,CODES!$A$3:$D$1348,3,FALSE)*BI372,0),IFERROR(VLOOKUP(AS372,CODES!$A$3:$D$1348,3,FALSE)*BL372,0),IFERROR(VLOOKUP(AT372,CODES!$A$3:$D$1348,3,FALSE)*BO372,0),IFERROR(VLOOKUP(AU372,CODES!$A$3:$D$1348,3,FALSE)*BR372,0),IFERROR(VLOOKUP(AV372,CODES!$A$3:$D$1348,3,FALSE)*BU372,0),IFERROR(VLOOKUP(AW372,CODES!$A$3:$D$1348,3,FALSE)*BX372,0),IFERROR(VLOOKUP(AX372,CODES!$A$3:$D$1348,3,FALSE)*CA372,0),IFERROR(VLOOKUP(AY372,CODES!$A$3:$D$1348,3,FALSE)*CD372,0))+B372</f>
        <v>0</v>
      </c>
      <c r="AP372" s="271" t="str">
        <f t="shared" si="204"/>
        <v/>
      </c>
      <c r="AQ372" s="271" t="str">
        <f t="shared" si="205"/>
        <v/>
      </c>
      <c r="AR372" s="271" t="str">
        <f t="shared" si="206"/>
        <v/>
      </c>
      <c r="AS372" s="271" t="str">
        <f t="shared" si="207"/>
        <v/>
      </c>
      <c r="AT372" s="271" t="str">
        <f t="shared" si="208"/>
        <v/>
      </c>
      <c r="AU372" s="271" t="str">
        <f t="shared" si="209"/>
        <v/>
      </c>
      <c r="AV372" s="271" t="str">
        <f t="shared" si="210"/>
        <v/>
      </c>
      <c r="AW372" s="271" t="str">
        <f t="shared" si="211"/>
        <v/>
      </c>
      <c r="AX372" s="271" t="str">
        <f t="shared" si="212"/>
        <v/>
      </c>
      <c r="AY372" s="271" t="str">
        <f t="shared" si="213"/>
        <v/>
      </c>
      <c r="AZ372" s="258">
        <f t="shared" si="169"/>
        <v>0</v>
      </c>
      <c r="BA372" s="258">
        <f t="shared" si="170"/>
        <v>1</v>
      </c>
      <c r="BB372" s="258">
        <f t="shared" si="214"/>
        <v>0</v>
      </c>
      <c r="BC372" s="258">
        <f t="shared" si="215"/>
        <v>1</v>
      </c>
      <c r="BD372" s="258">
        <f t="shared" si="173"/>
        <v>1</v>
      </c>
      <c r="BE372" s="258">
        <f t="shared" si="216"/>
        <v>0</v>
      </c>
      <c r="BF372" s="258">
        <f t="shared" si="217"/>
        <v>1</v>
      </c>
      <c r="BG372" s="258">
        <f t="shared" si="176"/>
        <v>1</v>
      </c>
      <c r="BH372" s="258">
        <f t="shared" si="218"/>
        <v>0</v>
      </c>
      <c r="BI372" s="258">
        <f t="shared" si="219"/>
        <v>1</v>
      </c>
      <c r="BJ372" s="258">
        <f t="shared" si="179"/>
        <v>1</v>
      </c>
      <c r="BK372" s="258">
        <f t="shared" si="220"/>
        <v>0</v>
      </c>
      <c r="BL372" s="258">
        <f t="shared" si="221"/>
        <v>1</v>
      </c>
      <c r="BM372" s="258">
        <f t="shared" si="182"/>
        <v>1</v>
      </c>
      <c r="BN372" s="258">
        <f t="shared" si="222"/>
        <v>0</v>
      </c>
      <c r="BO372" s="258">
        <f t="shared" si="223"/>
        <v>1</v>
      </c>
      <c r="BP372" s="258">
        <f t="shared" si="185"/>
        <v>1</v>
      </c>
      <c r="BQ372" s="258">
        <f t="shared" si="224"/>
        <v>0</v>
      </c>
      <c r="BR372" s="258">
        <f t="shared" si="225"/>
        <v>1</v>
      </c>
      <c r="BS372" s="258">
        <f t="shared" si="188"/>
        <v>1</v>
      </c>
      <c r="BT372" s="258">
        <f t="shared" si="226"/>
        <v>0</v>
      </c>
      <c r="BU372" s="258">
        <f t="shared" si="227"/>
        <v>1</v>
      </c>
      <c r="BV372" s="258">
        <f t="shared" si="191"/>
        <v>1</v>
      </c>
      <c r="BW372" s="258">
        <f t="shared" si="228"/>
        <v>0</v>
      </c>
      <c r="BX372" s="258">
        <f t="shared" si="229"/>
        <v>1</v>
      </c>
      <c r="BY372" s="258">
        <f t="shared" si="194"/>
        <v>1</v>
      </c>
      <c r="BZ372" s="258">
        <f t="shared" si="230"/>
        <v>0</v>
      </c>
      <c r="CA372" s="258">
        <f t="shared" si="231"/>
        <v>1</v>
      </c>
      <c r="CB372" s="258">
        <f t="shared" si="197"/>
        <v>1</v>
      </c>
      <c r="CC372" s="258">
        <f t="shared" si="232"/>
        <v>0</v>
      </c>
      <c r="CD372" s="258">
        <f t="shared" si="233"/>
        <v>1</v>
      </c>
    </row>
    <row r="373" spans="1:82" hidden="1">
      <c r="A373" s="258"/>
      <c r="B373" s="258"/>
      <c r="C373" s="259"/>
      <c r="D373" s="258"/>
      <c r="E373" s="258"/>
      <c r="F373" s="258"/>
      <c r="G373" s="258">
        <v>365</v>
      </c>
      <c r="H373" s="743"/>
      <c r="I373" s="744"/>
      <c r="J373" s="739"/>
      <c r="K373" s="745"/>
      <c r="L373" s="745"/>
      <c r="M373" s="272"/>
      <c r="N373" s="508">
        <f t="shared" si="29"/>
        <v>0</v>
      </c>
      <c r="O373" s="510">
        <f t="shared" si="234"/>
        <v>0</v>
      </c>
      <c r="P373" s="260">
        <f t="shared" si="235"/>
        <v>0</v>
      </c>
      <c r="Q373" s="261">
        <f t="shared" si="236"/>
        <v>0</v>
      </c>
      <c r="R373" s="261">
        <f t="shared" si="1"/>
        <v>0</v>
      </c>
      <c r="S373" s="262"/>
      <c r="T373" s="262"/>
      <c r="U373" s="263">
        <f t="shared" si="142"/>
        <v>1.288</v>
      </c>
      <c r="V373" s="264">
        <f>IF(E373="SP",1,IF(D373="",ExtraMargeMateriaal,(1-VLOOKUP(D373,TabelAankoop[],4,FALSE))))</f>
        <v>1</v>
      </c>
      <c r="W373" s="265">
        <f t="shared" si="143"/>
        <v>0.6885</v>
      </c>
      <c r="X373" s="266">
        <f t="shared" si="144"/>
        <v>1</v>
      </c>
      <c r="Y373" s="267">
        <f t="shared" si="145"/>
        <v>1.46</v>
      </c>
      <c r="Z373" s="267">
        <f t="shared" si="146"/>
        <v>1.1599999999999999</v>
      </c>
      <c r="AA373" s="268">
        <f t="shared" si="147"/>
        <v>0</v>
      </c>
      <c r="AB373" s="456">
        <f t="shared" si="148"/>
        <v>0</v>
      </c>
      <c r="AC373" s="457">
        <f t="shared" si="149"/>
        <v>0</v>
      </c>
      <c r="AD373" s="456">
        <f t="shared" si="150"/>
        <v>0</v>
      </c>
      <c r="AE373" s="458">
        <f t="shared" si="151"/>
        <v>0</v>
      </c>
      <c r="AF373" s="457">
        <f t="shared" si="203"/>
        <v>0</v>
      </c>
      <c r="AG373" s="456">
        <f t="shared" si="153"/>
        <v>0</v>
      </c>
      <c r="AH373" s="457">
        <f t="shared" si="154"/>
        <v>0</v>
      </c>
      <c r="AI373" s="268">
        <f t="shared" si="155"/>
        <v>0</v>
      </c>
      <c r="AJ373" s="269">
        <f t="shared" si="156"/>
        <v>0</v>
      </c>
      <c r="AK373" s="270">
        <f t="shared" si="157"/>
        <v>0</v>
      </c>
      <c r="AL373" s="415">
        <f t="shared" si="158"/>
        <v>0</v>
      </c>
      <c r="AM373" s="259" t="str">
        <f>IF(AP373="","",IFERROR(VLOOKUP(AP373,CODES!$A$3:$D$1348,4,FALSE),"X"))&amp;IF(AQ373="","",IFERROR(VLOOKUP(AQ373,CODES!$A$3:$D$1348,4,FALSE),"X"))&amp;IF(AR373="","",IFERROR(VLOOKUP(AR373,CODES!$A$3:$D$1348,4,FALSE),"X"))&amp;IF(AS373="","",IFERROR(VLOOKUP(AS373,CODES!$A$3:$D$1348,4,FALSE),"X"))&amp;IF(AT373="","",IFERROR(VLOOKUP(AT373,CODES!$A$3:$D$1348,4,FALSE),"X"))&amp;IF(AU373="","",IFERROR(VLOOKUP(AU373,CODES!$A$3:$D$1348,4,FALSE),"X"))&amp;IF(AV373="","",IFERROR(VLOOKUP(AV373,CODES!$A$3:$D$1348,4,FALSE),"X"))&amp;IF(AW373="","",IFERROR(VLOOKUP(AW373,CODES!$A$3:$D$1348,4,FALSE),"X"))&amp;IF(AX373="","",IFERROR(VLOOKUP(AX373,CODES!$A$3:$D$1348,4,FALSE),"X"))&amp;IF(AY373="","",IFERROR(VLOOKUP(AY373,CODES!$A$3:$D$1348,4,FALSE),"X"))</f>
        <v/>
      </c>
      <c r="AN373" s="258">
        <f>SUM(IFERROR(VLOOKUP(AP373,CODES!$A$3:$D$1348,4,FALSE)*BC373,0),IFERROR(VLOOKUP(AQ373,CODES!$A$3:$D$1348,4,FALSE)*BF373,0),IFERROR(VLOOKUP(AR373,CODES!$A$3:$D$1348,4,FALSE)*BI373,0),IFERROR(VLOOKUP(AS373,CODES!$A$3:$D$1348,4,FALSE)*BL373,0),IFERROR(VLOOKUP(AT373,CODES!$A$3:$D$1348,4,FALSE)*BO373,0),IFERROR(VLOOKUP(AU373,CODES!$A$3:$D$1348,4,FALSE)*BR373,0),IFERROR(VLOOKUP(AV373,CODES!$A$3:$D$1348,4,FALSE)*BU373,0),IFERROR(VLOOKUP(AW373,CODES!$A$3:$D$1348,4,FALSE)*BX373,0),IFERROR(VLOOKUP(AX373,CODES!$A$3:$D$1348,4,FALSE)*CA373,0),IFERROR(VLOOKUP(AY373,CODES!$A$3:$D$1348,4,FALSE)*CD373,0))</f>
        <v>0</v>
      </c>
      <c r="AO373" s="258">
        <f>SUM(IFERROR(VLOOKUP(AP373,CODES!$A$3:$D$1348,3,FALSE)*BC373,0),IFERROR(VLOOKUP(AQ373,CODES!$A$3:$D$1348,3,FALSE)*BF373,0),IFERROR(VLOOKUP(AR373,CODES!$A$3:$D$1348,3,FALSE)*BI373,0),IFERROR(VLOOKUP(AS373,CODES!$A$3:$D$1348,3,FALSE)*BL373,0),IFERROR(VLOOKUP(AT373,CODES!$A$3:$D$1348,3,FALSE)*BO373,0),IFERROR(VLOOKUP(AU373,CODES!$A$3:$D$1348,3,FALSE)*BR373,0),IFERROR(VLOOKUP(AV373,CODES!$A$3:$D$1348,3,FALSE)*BU373,0),IFERROR(VLOOKUP(AW373,CODES!$A$3:$D$1348,3,FALSE)*BX373,0),IFERROR(VLOOKUP(AX373,CODES!$A$3:$D$1348,3,FALSE)*CA373,0),IFERROR(VLOOKUP(AY373,CODES!$A$3:$D$1348,3,FALSE)*CD373,0))+B373</f>
        <v>0</v>
      </c>
      <c r="AP373" s="271" t="str">
        <f t="shared" si="204"/>
        <v/>
      </c>
      <c r="AQ373" s="271" t="str">
        <f t="shared" si="205"/>
        <v/>
      </c>
      <c r="AR373" s="271" t="str">
        <f t="shared" si="206"/>
        <v/>
      </c>
      <c r="AS373" s="271" t="str">
        <f t="shared" si="207"/>
        <v/>
      </c>
      <c r="AT373" s="271" t="str">
        <f t="shared" si="208"/>
        <v/>
      </c>
      <c r="AU373" s="271" t="str">
        <f t="shared" si="209"/>
        <v/>
      </c>
      <c r="AV373" s="271" t="str">
        <f t="shared" si="210"/>
        <v/>
      </c>
      <c r="AW373" s="271" t="str">
        <f t="shared" si="211"/>
        <v/>
      </c>
      <c r="AX373" s="271" t="str">
        <f t="shared" si="212"/>
        <v/>
      </c>
      <c r="AY373" s="271" t="str">
        <f t="shared" si="213"/>
        <v/>
      </c>
      <c r="AZ373" s="258">
        <f t="shared" si="169"/>
        <v>0</v>
      </c>
      <c r="BA373" s="258">
        <f t="shared" si="170"/>
        <v>1</v>
      </c>
      <c r="BB373" s="258">
        <f t="shared" si="214"/>
        <v>0</v>
      </c>
      <c r="BC373" s="258">
        <f t="shared" si="215"/>
        <v>1</v>
      </c>
      <c r="BD373" s="258">
        <f t="shared" si="173"/>
        <v>1</v>
      </c>
      <c r="BE373" s="258">
        <f t="shared" si="216"/>
        <v>0</v>
      </c>
      <c r="BF373" s="258">
        <f t="shared" si="217"/>
        <v>1</v>
      </c>
      <c r="BG373" s="258">
        <f t="shared" si="176"/>
        <v>1</v>
      </c>
      <c r="BH373" s="258">
        <f t="shared" si="218"/>
        <v>0</v>
      </c>
      <c r="BI373" s="258">
        <f t="shared" si="219"/>
        <v>1</v>
      </c>
      <c r="BJ373" s="258">
        <f t="shared" si="179"/>
        <v>1</v>
      </c>
      <c r="BK373" s="258">
        <f t="shared" si="220"/>
        <v>0</v>
      </c>
      <c r="BL373" s="258">
        <f t="shared" si="221"/>
        <v>1</v>
      </c>
      <c r="BM373" s="258">
        <f t="shared" si="182"/>
        <v>1</v>
      </c>
      <c r="BN373" s="258">
        <f t="shared" si="222"/>
        <v>0</v>
      </c>
      <c r="BO373" s="258">
        <f t="shared" si="223"/>
        <v>1</v>
      </c>
      <c r="BP373" s="258">
        <f t="shared" si="185"/>
        <v>1</v>
      </c>
      <c r="BQ373" s="258">
        <f t="shared" si="224"/>
        <v>0</v>
      </c>
      <c r="BR373" s="258">
        <f t="shared" si="225"/>
        <v>1</v>
      </c>
      <c r="BS373" s="258">
        <f t="shared" si="188"/>
        <v>1</v>
      </c>
      <c r="BT373" s="258">
        <f t="shared" si="226"/>
        <v>0</v>
      </c>
      <c r="BU373" s="258">
        <f t="shared" si="227"/>
        <v>1</v>
      </c>
      <c r="BV373" s="258">
        <f t="shared" si="191"/>
        <v>1</v>
      </c>
      <c r="BW373" s="258">
        <f t="shared" si="228"/>
        <v>0</v>
      </c>
      <c r="BX373" s="258">
        <f t="shared" si="229"/>
        <v>1</v>
      </c>
      <c r="BY373" s="258">
        <f t="shared" si="194"/>
        <v>1</v>
      </c>
      <c r="BZ373" s="258">
        <f t="shared" si="230"/>
        <v>0</v>
      </c>
      <c r="CA373" s="258">
        <f t="shared" si="231"/>
        <v>1</v>
      </c>
      <c r="CB373" s="258">
        <f t="shared" si="197"/>
        <v>1</v>
      </c>
      <c r="CC373" s="258">
        <f t="shared" si="232"/>
        <v>0</v>
      </c>
      <c r="CD373" s="258">
        <f t="shared" si="233"/>
        <v>1</v>
      </c>
    </row>
    <row r="374" spans="1:82" hidden="1">
      <c r="A374" s="258"/>
      <c r="B374" s="258"/>
      <c r="C374" s="259"/>
      <c r="D374" s="258"/>
      <c r="E374" s="258"/>
      <c r="F374" s="258"/>
      <c r="G374" s="258">
        <v>366</v>
      </c>
      <c r="H374" s="743"/>
      <c r="I374" s="744"/>
      <c r="J374" s="739"/>
      <c r="K374" s="745"/>
      <c r="L374" s="745"/>
      <c r="M374" s="272"/>
      <c r="N374" s="508">
        <f t="shared" si="29"/>
        <v>0</v>
      </c>
      <c r="O374" s="510">
        <f t="shared" si="234"/>
        <v>0</v>
      </c>
      <c r="P374" s="260">
        <f t="shared" si="235"/>
        <v>0</v>
      </c>
      <c r="Q374" s="261">
        <f t="shared" si="236"/>
        <v>0</v>
      </c>
      <c r="R374" s="261">
        <f t="shared" si="1"/>
        <v>0</v>
      </c>
      <c r="S374" s="262"/>
      <c r="T374" s="262"/>
      <c r="U374" s="263">
        <f t="shared" si="142"/>
        <v>1.288</v>
      </c>
      <c r="V374" s="264">
        <f>IF(E374="SP",1,IF(D374="",ExtraMargeMateriaal,(1-VLOOKUP(D374,TabelAankoop[],4,FALSE))))</f>
        <v>1</v>
      </c>
      <c r="W374" s="265">
        <f t="shared" si="143"/>
        <v>0.6885</v>
      </c>
      <c r="X374" s="266">
        <f t="shared" si="144"/>
        <v>1</v>
      </c>
      <c r="Y374" s="267">
        <f t="shared" si="145"/>
        <v>1.46</v>
      </c>
      <c r="Z374" s="267">
        <f t="shared" si="146"/>
        <v>1.1599999999999999</v>
      </c>
      <c r="AA374" s="268">
        <f t="shared" si="147"/>
        <v>0</v>
      </c>
      <c r="AB374" s="456">
        <f t="shared" si="148"/>
        <v>0</v>
      </c>
      <c r="AC374" s="457">
        <f t="shared" si="149"/>
        <v>0</v>
      </c>
      <c r="AD374" s="456">
        <f t="shared" si="150"/>
        <v>0</v>
      </c>
      <c r="AE374" s="458">
        <f t="shared" si="151"/>
        <v>0</v>
      </c>
      <c r="AF374" s="457">
        <f t="shared" si="203"/>
        <v>0</v>
      </c>
      <c r="AG374" s="456">
        <f t="shared" si="153"/>
        <v>0</v>
      </c>
      <c r="AH374" s="457">
        <f t="shared" si="154"/>
        <v>0</v>
      </c>
      <c r="AI374" s="268">
        <f t="shared" si="155"/>
        <v>0</v>
      </c>
      <c r="AJ374" s="269">
        <f t="shared" si="156"/>
        <v>0</v>
      </c>
      <c r="AK374" s="270">
        <f t="shared" si="157"/>
        <v>0</v>
      </c>
      <c r="AL374" s="415">
        <f t="shared" si="158"/>
        <v>0</v>
      </c>
      <c r="AM374" s="259" t="str">
        <f>IF(AP374="","",IFERROR(VLOOKUP(AP374,CODES!$A$3:$D$1348,4,FALSE),"X"))&amp;IF(AQ374="","",IFERROR(VLOOKUP(AQ374,CODES!$A$3:$D$1348,4,FALSE),"X"))&amp;IF(AR374="","",IFERROR(VLOOKUP(AR374,CODES!$A$3:$D$1348,4,FALSE),"X"))&amp;IF(AS374="","",IFERROR(VLOOKUP(AS374,CODES!$A$3:$D$1348,4,FALSE),"X"))&amp;IF(AT374="","",IFERROR(VLOOKUP(AT374,CODES!$A$3:$D$1348,4,FALSE),"X"))&amp;IF(AU374="","",IFERROR(VLOOKUP(AU374,CODES!$A$3:$D$1348,4,FALSE),"X"))&amp;IF(AV374="","",IFERROR(VLOOKUP(AV374,CODES!$A$3:$D$1348,4,FALSE),"X"))&amp;IF(AW374="","",IFERROR(VLOOKUP(AW374,CODES!$A$3:$D$1348,4,FALSE),"X"))&amp;IF(AX374="","",IFERROR(VLOOKUP(AX374,CODES!$A$3:$D$1348,4,FALSE),"X"))&amp;IF(AY374="","",IFERROR(VLOOKUP(AY374,CODES!$A$3:$D$1348,4,FALSE),"X"))</f>
        <v/>
      </c>
      <c r="AN374" s="258">
        <f>SUM(IFERROR(VLOOKUP(AP374,CODES!$A$3:$D$1348,4,FALSE)*BC374,0),IFERROR(VLOOKUP(AQ374,CODES!$A$3:$D$1348,4,FALSE)*BF374,0),IFERROR(VLOOKUP(AR374,CODES!$A$3:$D$1348,4,FALSE)*BI374,0),IFERROR(VLOOKUP(AS374,CODES!$A$3:$D$1348,4,FALSE)*BL374,0),IFERROR(VLOOKUP(AT374,CODES!$A$3:$D$1348,4,FALSE)*BO374,0),IFERROR(VLOOKUP(AU374,CODES!$A$3:$D$1348,4,FALSE)*BR374,0),IFERROR(VLOOKUP(AV374,CODES!$A$3:$D$1348,4,FALSE)*BU374,0),IFERROR(VLOOKUP(AW374,CODES!$A$3:$D$1348,4,FALSE)*BX374,0),IFERROR(VLOOKUP(AX374,CODES!$A$3:$D$1348,4,FALSE)*CA374,0),IFERROR(VLOOKUP(AY374,CODES!$A$3:$D$1348,4,FALSE)*CD374,0))</f>
        <v>0</v>
      </c>
      <c r="AO374" s="258">
        <f>SUM(IFERROR(VLOOKUP(AP374,CODES!$A$3:$D$1348,3,FALSE)*BC374,0),IFERROR(VLOOKUP(AQ374,CODES!$A$3:$D$1348,3,FALSE)*BF374,0),IFERROR(VLOOKUP(AR374,CODES!$A$3:$D$1348,3,FALSE)*BI374,0),IFERROR(VLOOKUP(AS374,CODES!$A$3:$D$1348,3,FALSE)*BL374,0),IFERROR(VLOOKUP(AT374,CODES!$A$3:$D$1348,3,FALSE)*BO374,0),IFERROR(VLOOKUP(AU374,CODES!$A$3:$D$1348,3,FALSE)*BR374,0),IFERROR(VLOOKUP(AV374,CODES!$A$3:$D$1348,3,FALSE)*BU374,0),IFERROR(VLOOKUP(AW374,CODES!$A$3:$D$1348,3,FALSE)*BX374,0),IFERROR(VLOOKUP(AX374,CODES!$A$3:$D$1348,3,FALSE)*CA374,0),IFERROR(VLOOKUP(AY374,CODES!$A$3:$D$1348,3,FALSE)*CD374,0))+B374</f>
        <v>0</v>
      </c>
      <c r="AP374" s="271" t="str">
        <f t="shared" si="204"/>
        <v/>
      </c>
      <c r="AQ374" s="271" t="str">
        <f t="shared" si="205"/>
        <v/>
      </c>
      <c r="AR374" s="271" t="str">
        <f t="shared" si="206"/>
        <v/>
      </c>
      <c r="AS374" s="271" t="str">
        <f t="shared" si="207"/>
        <v/>
      </c>
      <c r="AT374" s="271" t="str">
        <f t="shared" si="208"/>
        <v/>
      </c>
      <c r="AU374" s="271" t="str">
        <f t="shared" si="209"/>
        <v/>
      </c>
      <c r="AV374" s="271" t="str">
        <f t="shared" si="210"/>
        <v/>
      </c>
      <c r="AW374" s="271" t="str">
        <f t="shared" si="211"/>
        <v/>
      </c>
      <c r="AX374" s="271" t="str">
        <f t="shared" si="212"/>
        <v/>
      </c>
      <c r="AY374" s="271" t="str">
        <f t="shared" si="213"/>
        <v/>
      </c>
      <c r="AZ374" s="258">
        <f t="shared" si="169"/>
        <v>0</v>
      </c>
      <c r="BA374" s="258">
        <f t="shared" si="170"/>
        <v>1</v>
      </c>
      <c r="BB374" s="258">
        <f t="shared" si="214"/>
        <v>0</v>
      </c>
      <c r="BC374" s="258">
        <f t="shared" si="215"/>
        <v>1</v>
      </c>
      <c r="BD374" s="258">
        <f t="shared" si="173"/>
        <v>1</v>
      </c>
      <c r="BE374" s="258">
        <f t="shared" si="216"/>
        <v>0</v>
      </c>
      <c r="BF374" s="258">
        <f t="shared" si="217"/>
        <v>1</v>
      </c>
      <c r="BG374" s="258">
        <f t="shared" si="176"/>
        <v>1</v>
      </c>
      <c r="BH374" s="258">
        <f t="shared" si="218"/>
        <v>0</v>
      </c>
      <c r="BI374" s="258">
        <f t="shared" si="219"/>
        <v>1</v>
      </c>
      <c r="BJ374" s="258">
        <f t="shared" si="179"/>
        <v>1</v>
      </c>
      <c r="BK374" s="258">
        <f t="shared" si="220"/>
        <v>0</v>
      </c>
      <c r="BL374" s="258">
        <f t="shared" si="221"/>
        <v>1</v>
      </c>
      <c r="BM374" s="258">
        <f t="shared" si="182"/>
        <v>1</v>
      </c>
      <c r="BN374" s="258">
        <f t="shared" si="222"/>
        <v>0</v>
      </c>
      <c r="BO374" s="258">
        <f t="shared" si="223"/>
        <v>1</v>
      </c>
      <c r="BP374" s="258">
        <f t="shared" si="185"/>
        <v>1</v>
      </c>
      <c r="BQ374" s="258">
        <f t="shared" si="224"/>
        <v>0</v>
      </c>
      <c r="BR374" s="258">
        <f t="shared" si="225"/>
        <v>1</v>
      </c>
      <c r="BS374" s="258">
        <f t="shared" si="188"/>
        <v>1</v>
      </c>
      <c r="BT374" s="258">
        <f t="shared" si="226"/>
        <v>0</v>
      </c>
      <c r="BU374" s="258">
        <f t="shared" si="227"/>
        <v>1</v>
      </c>
      <c r="BV374" s="258">
        <f t="shared" si="191"/>
        <v>1</v>
      </c>
      <c r="BW374" s="258">
        <f t="shared" si="228"/>
        <v>0</v>
      </c>
      <c r="BX374" s="258">
        <f t="shared" si="229"/>
        <v>1</v>
      </c>
      <c r="BY374" s="258">
        <f t="shared" si="194"/>
        <v>1</v>
      </c>
      <c r="BZ374" s="258">
        <f t="shared" si="230"/>
        <v>0</v>
      </c>
      <c r="CA374" s="258">
        <f t="shared" si="231"/>
        <v>1</v>
      </c>
      <c r="CB374" s="258">
        <f t="shared" si="197"/>
        <v>1</v>
      </c>
      <c r="CC374" s="258">
        <f t="shared" si="232"/>
        <v>0</v>
      </c>
      <c r="CD374" s="258">
        <f t="shared" si="233"/>
        <v>1</v>
      </c>
    </row>
    <row r="375" spans="1:82" hidden="1">
      <c r="A375" s="258"/>
      <c r="B375" s="258"/>
      <c r="C375" s="259"/>
      <c r="D375" s="258"/>
      <c r="E375" s="258"/>
      <c r="F375" s="258"/>
      <c r="G375" s="258">
        <v>367</v>
      </c>
      <c r="H375" s="743"/>
      <c r="I375" s="744"/>
      <c r="J375" s="739"/>
      <c r="K375" s="745"/>
      <c r="L375" s="745"/>
      <c r="M375" s="272"/>
      <c r="N375" s="508">
        <f t="shared" si="29"/>
        <v>0</v>
      </c>
      <c r="O375" s="510">
        <f t="shared" si="234"/>
        <v>0</v>
      </c>
      <c r="P375" s="260">
        <f t="shared" si="235"/>
        <v>0</v>
      </c>
      <c r="Q375" s="261">
        <f t="shared" si="236"/>
        <v>0</v>
      </c>
      <c r="R375" s="261">
        <f t="shared" si="1"/>
        <v>0</v>
      </c>
      <c r="S375" s="262"/>
      <c r="T375" s="262"/>
      <c r="U375" s="263">
        <f t="shared" si="142"/>
        <v>1.288</v>
      </c>
      <c r="V375" s="264">
        <f>IF(E375="SP",1,IF(D375="",ExtraMargeMateriaal,(1-VLOOKUP(D375,TabelAankoop[],4,FALSE))))</f>
        <v>1</v>
      </c>
      <c r="W375" s="265">
        <f t="shared" si="143"/>
        <v>0.6885</v>
      </c>
      <c r="X375" s="266">
        <f t="shared" si="144"/>
        <v>1</v>
      </c>
      <c r="Y375" s="267">
        <f t="shared" si="145"/>
        <v>1.46</v>
      </c>
      <c r="Z375" s="267">
        <f t="shared" si="146"/>
        <v>1.1599999999999999</v>
      </c>
      <c r="AA375" s="268">
        <f t="shared" si="147"/>
        <v>0</v>
      </c>
      <c r="AB375" s="456">
        <f t="shared" si="148"/>
        <v>0</v>
      </c>
      <c r="AC375" s="457">
        <f t="shared" si="149"/>
        <v>0</v>
      </c>
      <c r="AD375" s="456">
        <f t="shared" si="150"/>
        <v>0</v>
      </c>
      <c r="AE375" s="458">
        <f t="shared" si="151"/>
        <v>0</v>
      </c>
      <c r="AF375" s="457">
        <f t="shared" si="203"/>
        <v>0</v>
      </c>
      <c r="AG375" s="456">
        <f t="shared" si="153"/>
        <v>0</v>
      </c>
      <c r="AH375" s="457">
        <f t="shared" si="154"/>
        <v>0</v>
      </c>
      <c r="AI375" s="268">
        <f t="shared" si="155"/>
        <v>0</v>
      </c>
      <c r="AJ375" s="269">
        <f t="shared" si="156"/>
        <v>0</v>
      </c>
      <c r="AK375" s="270">
        <f t="shared" si="157"/>
        <v>0</v>
      </c>
      <c r="AL375" s="415">
        <f t="shared" si="158"/>
        <v>0</v>
      </c>
      <c r="AM375" s="259" t="str">
        <f>IF(AP375="","",IFERROR(VLOOKUP(AP375,CODES!$A$3:$D$1348,4,FALSE),"X"))&amp;IF(AQ375="","",IFERROR(VLOOKUP(AQ375,CODES!$A$3:$D$1348,4,FALSE),"X"))&amp;IF(AR375="","",IFERROR(VLOOKUP(AR375,CODES!$A$3:$D$1348,4,FALSE),"X"))&amp;IF(AS375="","",IFERROR(VLOOKUP(AS375,CODES!$A$3:$D$1348,4,FALSE),"X"))&amp;IF(AT375="","",IFERROR(VLOOKUP(AT375,CODES!$A$3:$D$1348,4,FALSE),"X"))&amp;IF(AU375="","",IFERROR(VLOOKUP(AU375,CODES!$A$3:$D$1348,4,FALSE),"X"))&amp;IF(AV375="","",IFERROR(VLOOKUP(AV375,CODES!$A$3:$D$1348,4,FALSE),"X"))&amp;IF(AW375="","",IFERROR(VLOOKUP(AW375,CODES!$A$3:$D$1348,4,FALSE),"X"))&amp;IF(AX375="","",IFERROR(VLOOKUP(AX375,CODES!$A$3:$D$1348,4,FALSE),"X"))&amp;IF(AY375="","",IFERROR(VLOOKUP(AY375,CODES!$A$3:$D$1348,4,FALSE),"X"))</f>
        <v/>
      </c>
      <c r="AN375" s="258">
        <f>SUM(IFERROR(VLOOKUP(AP375,CODES!$A$3:$D$1348,4,FALSE)*BC375,0),IFERROR(VLOOKUP(AQ375,CODES!$A$3:$D$1348,4,FALSE)*BF375,0),IFERROR(VLOOKUP(AR375,CODES!$A$3:$D$1348,4,FALSE)*BI375,0),IFERROR(VLOOKUP(AS375,CODES!$A$3:$D$1348,4,FALSE)*BL375,0),IFERROR(VLOOKUP(AT375,CODES!$A$3:$D$1348,4,FALSE)*BO375,0),IFERROR(VLOOKUP(AU375,CODES!$A$3:$D$1348,4,FALSE)*BR375,0),IFERROR(VLOOKUP(AV375,CODES!$A$3:$D$1348,4,FALSE)*BU375,0),IFERROR(VLOOKUP(AW375,CODES!$A$3:$D$1348,4,FALSE)*BX375,0),IFERROR(VLOOKUP(AX375,CODES!$A$3:$D$1348,4,FALSE)*CA375,0),IFERROR(VLOOKUP(AY375,CODES!$A$3:$D$1348,4,FALSE)*CD375,0))</f>
        <v>0</v>
      </c>
      <c r="AO375" s="258">
        <f>SUM(IFERROR(VLOOKUP(AP375,CODES!$A$3:$D$1348,3,FALSE)*BC375,0),IFERROR(VLOOKUP(AQ375,CODES!$A$3:$D$1348,3,FALSE)*BF375,0),IFERROR(VLOOKUP(AR375,CODES!$A$3:$D$1348,3,FALSE)*BI375,0),IFERROR(VLOOKUP(AS375,CODES!$A$3:$D$1348,3,FALSE)*BL375,0),IFERROR(VLOOKUP(AT375,CODES!$A$3:$D$1348,3,FALSE)*BO375,0),IFERROR(VLOOKUP(AU375,CODES!$A$3:$D$1348,3,FALSE)*BR375,0),IFERROR(VLOOKUP(AV375,CODES!$A$3:$D$1348,3,FALSE)*BU375,0),IFERROR(VLOOKUP(AW375,CODES!$A$3:$D$1348,3,FALSE)*BX375,0),IFERROR(VLOOKUP(AX375,CODES!$A$3:$D$1348,3,FALSE)*CA375,0),IFERROR(VLOOKUP(AY375,CODES!$A$3:$D$1348,3,FALSE)*CD375,0))+B375</f>
        <v>0</v>
      </c>
      <c r="AP375" s="271" t="str">
        <f t="shared" si="204"/>
        <v/>
      </c>
      <c r="AQ375" s="271" t="str">
        <f t="shared" si="205"/>
        <v/>
      </c>
      <c r="AR375" s="271" t="str">
        <f t="shared" si="206"/>
        <v/>
      </c>
      <c r="AS375" s="271" t="str">
        <f t="shared" si="207"/>
        <v/>
      </c>
      <c r="AT375" s="271" t="str">
        <f t="shared" si="208"/>
        <v/>
      </c>
      <c r="AU375" s="271" t="str">
        <f t="shared" si="209"/>
        <v/>
      </c>
      <c r="AV375" s="271" t="str">
        <f t="shared" si="210"/>
        <v/>
      </c>
      <c r="AW375" s="271" t="str">
        <f t="shared" si="211"/>
        <v/>
      </c>
      <c r="AX375" s="271" t="str">
        <f t="shared" si="212"/>
        <v/>
      </c>
      <c r="AY375" s="271" t="str">
        <f t="shared" si="213"/>
        <v/>
      </c>
      <c r="AZ375" s="258">
        <f t="shared" si="169"/>
        <v>0</v>
      </c>
      <c r="BA375" s="258">
        <f t="shared" si="170"/>
        <v>1</v>
      </c>
      <c r="BB375" s="258">
        <f t="shared" si="214"/>
        <v>0</v>
      </c>
      <c r="BC375" s="258">
        <f t="shared" si="215"/>
        <v>1</v>
      </c>
      <c r="BD375" s="258">
        <f t="shared" si="173"/>
        <v>1</v>
      </c>
      <c r="BE375" s="258">
        <f t="shared" si="216"/>
        <v>0</v>
      </c>
      <c r="BF375" s="258">
        <f t="shared" si="217"/>
        <v>1</v>
      </c>
      <c r="BG375" s="258">
        <f t="shared" si="176"/>
        <v>1</v>
      </c>
      <c r="BH375" s="258">
        <f t="shared" si="218"/>
        <v>0</v>
      </c>
      <c r="BI375" s="258">
        <f t="shared" si="219"/>
        <v>1</v>
      </c>
      <c r="BJ375" s="258">
        <f t="shared" si="179"/>
        <v>1</v>
      </c>
      <c r="BK375" s="258">
        <f t="shared" si="220"/>
        <v>0</v>
      </c>
      <c r="BL375" s="258">
        <f t="shared" si="221"/>
        <v>1</v>
      </c>
      <c r="BM375" s="258">
        <f t="shared" si="182"/>
        <v>1</v>
      </c>
      <c r="BN375" s="258">
        <f t="shared" si="222"/>
        <v>0</v>
      </c>
      <c r="BO375" s="258">
        <f t="shared" si="223"/>
        <v>1</v>
      </c>
      <c r="BP375" s="258">
        <f t="shared" si="185"/>
        <v>1</v>
      </c>
      <c r="BQ375" s="258">
        <f t="shared" si="224"/>
        <v>0</v>
      </c>
      <c r="BR375" s="258">
        <f t="shared" si="225"/>
        <v>1</v>
      </c>
      <c r="BS375" s="258">
        <f t="shared" si="188"/>
        <v>1</v>
      </c>
      <c r="BT375" s="258">
        <f t="shared" si="226"/>
        <v>0</v>
      </c>
      <c r="BU375" s="258">
        <f t="shared" si="227"/>
        <v>1</v>
      </c>
      <c r="BV375" s="258">
        <f t="shared" si="191"/>
        <v>1</v>
      </c>
      <c r="BW375" s="258">
        <f t="shared" si="228"/>
        <v>0</v>
      </c>
      <c r="BX375" s="258">
        <f t="shared" si="229"/>
        <v>1</v>
      </c>
      <c r="BY375" s="258">
        <f t="shared" si="194"/>
        <v>1</v>
      </c>
      <c r="BZ375" s="258">
        <f t="shared" si="230"/>
        <v>0</v>
      </c>
      <c r="CA375" s="258">
        <f t="shared" si="231"/>
        <v>1</v>
      </c>
      <c r="CB375" s="258">
        <f t="shared" si="197"/>
        <v>1</v>
      </c>
      <c r="CC375" s="258">
        <f t="shared" si="232"/>
        <v>0</v>
      </c>
      <c r="CD375" s="258">
        <f t="shared" si="233"/>
        <v>1</v>
      </c>
    </row>
    <row r="376" spans="1:82" hidden="1">
      <c r="A376" s="258"/>
      <c r="B376" s="258"/>
      <c r="C376" s="259"/>
      <c r="D376" s="258"/>
      <c r="E376" s="258"/>
      <c r="F376" s="258"/>
      <c r="G376" s="258">
        <v>368</v>
      </c>
      <c r="H376" s="743"/>
      <c r="I376" s="744"/>
      <c r="J376" s="739"/>
      <c r="K376" s="745"/>
      <c r="L376" s="745"/>
      <c r="M376" s="272"/>
      <c r="N376" s="508">
        <f t="shared" si="29"/>
        <v>0</v>
      </c>
      <c r="O376" s="510">
        <f t="shared" si="234"/>
        <v>0</v>
      </c>
      <c r="P376" s="260">
        <f t="shared" si="235"/>
        <v>0</v>
      </c>
      <c r="Q376" s="261">
        <f t="shared" si="236"/>
        <v>0</v>
      </c>
      <c r="R376" s="261">
        <f t="shared" si="1"/>
        <v>0</v>
      </c>
      <c r="S376" s="262"/>
      <c r="T376" s="262"/>
      <c r="U376" s="263">
        <f t="shared" si="142"/>
        <v>1.288</v>
      </c>
      <c r="V376" s="264">
        <f>IF(E376="SP",1,IF(D376="",ExtraMargeMateriaal,(1-VLOOKUP(D376,TabelAankoop[],4,FALSE))))</f>
        <v>1</v>
      </c>
      <c r="W376" s="265">
        <f t="shared" si="143"/>
        <v>0.6885</v>
      </c>
      <c r="X376" s="266">
        <f t="shared" si="144"/>
        <v>1</v>
      </c>
      <c r="Y376" s="267">
        <f t="shared" si="145"/>
        <v>1.46</v>
      </c>
      <c r="Z376" s="267">
        <f t="shared" si="146"/>
        <v>1.1599999999999999</v>
      </c>
      <c r="AA376" s="268">
        <f t="shared" si="147"/>
        <v>0</v>
      </c>
      <c r="AB376" s="456">
        <f t="shared" si="148"/>
        <v>0</v>
      </c>
      <c r="AC376" s="457">
        <f t="shared" si="149"/>
        <v>0</v>
      </c>
      <c r="AD376" s="456">
        <f t="shared" si="150"/>
        <v>0</v>
      </c>
      <c r="AE376" s="458">
        <f t="shared" si="151"/>
        <v>0</v>
      </c>
      <c r="AF376" s="457">
        <f t="shared" si="203"/>
        <v>0</v>
      </c>
      <c r="AG376" s="456">
        <f t="shared" si="153"/>
        <v>0</v>
      </c>
      <c r="AH376" s="457">
        <f t="shared" si="154"/>
        <v>0</v>
      </c>
      <c r="AI376" s="268">
        <f t="shared" si="155"/>
        <v>0</v>
      </c>
      <c r="AJ376" s="269">
        <f t="shared" si="156"/>
        <v>0</v>
      </c>
      <c r="AK376" s="270">
        <f t="shared" si="157"/>
        <v>0</v>
      </c>
      <c r="AL376" s="415">
        <f t="shared" si="158"/>
        <v>0</v>
      </c>
      <c r="AM376" s="259" t="str">
        <f>IF(AP376="","",IFERROR(VLOOKUP(AP376,CODES!$A$3:$D$1348,4,FALSE),"X"))&amp;IF(AQ376="","",IFERROR(VLOOKUP(AQ376,CODES!$A$3:$D$1348,4,FALSE),"X"))&amp;IF(AR376="","",IFERROR(VLOOKUP(AR376,CODES!$A$3:$D$1348,4,FALSE),"X"))&amp;IF(AS376="","",IFERROR(VLOOKUP(AS376,CODES!$A$3:$D$1348,4,FALSE),"X"))&amp;IF(AT376="","",IFERROR(VLOOKUP(AT376,CODES!$A$3:$D$1348,4,FALSE),"X"))&amp;IF(AU376="","",IFERROR(VLOOKUP(AU376,CODES!$A$3:$D$1348,4,FALSE),"X"))&amp;IF(AV376="","",IFERROR(VLOOKUP(AV376,CODES!$A$3:$D$1348,4,FALSE),"X"))&amp;IF(AW376="","",IFERROR(VLOOKUP(AW376,CODES!$A$3:$D$1348,4,FALSE),"X"))&amp;IF(AX376="","",IFERROR(VLOOKUP(AX376,CODES!$A$3:$D$1348,4,FALSE),"X"))&amp;IF(AY376="","",IFERROR(VLOOKUP(AY376,CODES!$A$3:$D$1348,4,FALSE),"X"))</f>
        <v/>
      </c>
      <c r="AN376" s="258">
        <f>SUM(IFERROR(VLOOKUP(AP376,CODES!$A$3:$D$1348,4,FALSE)*BC376,0),IFERROR(VLOOKUP(AQ376,CODES!$A$3:$D$1348,4,FALSE)*BF376,0),IFERROR(VLOOKUP(AR376,CODES!$A$3:$D$1348,4,FALSE)*BI376,0),IFERROR(VLOOKUP(AS376,CODES!$A$3:$D$1348,4,FALSE)*BL376,0),IFERROR(VLOOKUP(AT376,CODES!$A$3:$D$1348,4,FALSE)*BO376,0),IFERROR(VLOOKUP(AU376,CODES!$A$3:$D$1348,4,FALSE)*BR376,0),IFERROR(VLOOKUP(AV376,CODES!$A$3:$D$1348,4,FALSE)*BU376,0),IFERROR(VLOOKUP(AW376,CODES!$A$3:$D$1348,4,FALSE)*BX376,0),IFERROR(VLOOKUP(AX376,CODES!$A$3:$D$1348,4,FALSE)*CA376,0),IFERROR(VLOOKUP(AY376,CODES!$A$3:$D$1348,4,FALSE)*CD376,0))</f>
        <v>0</v>
      </c>
      <c r="AO376" s="258">
        <f>SUM(IFERROR(VLOOKUP(AP376,CODES!$A$3:$D$1348,3,FALSE)*BC376,0),IFERROR(VLOOKUP(AQ376,CODES!$A$3:$D$1348,3,FALSE)*BF376,0),IFERROR(VLOOKUP(AR376,CODES!$A$3:$D$1348,3,FALSE)*BI376,0),IFERROR(VLOOKUP(AS376,CODES!$A$3:$D$1348,3,FALSE)*BL376,0),IFERROR(VLOOKUP(AT376,CODES!$A$3:$D$1348,3,FALSE)*BO376,0),IFERROR(VLOOKUP(AU376,CODES!$A$3:$D$1348,3,FALSE)*BR376,0),IFERROR(VLOOKUP(AV376,CODES!$A$3:$D$1348,3,FALSE)*BU376,0),IFERROR(VLOOKUP(AW376,CODES!$A$3:$D$1348,3,FALSE)*BX376,0),IFERROR(VLOOKUP(AX376,CODES!$A$3:$D$1348,3,FALSE)*CA376,0),IFERROR(VLOOKUP(AY376,CODES!$A$3:$D$1348,3,FALSE)*CD376,0))+B376</f>
        <v>0</v>
      </c>
      <c r="AP376" s="271" t="str">
        <f t="shared" si="204"/>
        <v/>
      </c>
      <c r="AQ376" s="271" t="str">
        <f t="shared" si="205"/>
        <v/>
      </c>
      <c r="AR376" s="271" t="str">
        <f t="shared" si="206"/>
        <v/>
      </c>
      <c r="AS376" s="271" t="str">
        <f t="shared" si="207"/>
        <v/>
      </c>
      <c r="AT376" s="271" t="str">
        <f t="shared" si="208"/>
        <v/>
      </c>
      <c r="AU376" s="271" t="str">
        <f t="shared" si="209"/>
        <v/>
      </c>
      <c r="AV376" s="271" t="str">
        <f t="shared" si="210"/>
        <v/>
      </c>
      <c r="AW376" s="271" t="str">
        <f t="shared" si="211"/>
        <v/>
      </c>
      <c r="AX376" s="271" t="str">
        <f t="shared" si="212"/>
        <v/>
      </c>
      <c r="AY376" s="271" t="str">
        <f t="shared" si="213"/>
        <v/>
      </c>
      <c r="AZ376" s="258">
        <f t="shared" si="169"/>
        <v>0</v>
      </c>
      <c r="BA376" s="258">
        <f t="shared" si="170"/>
        <v>1</v>
      </c>
      <c r="BB376" s="258">
        <f t="shared" si="214"/>
        <v>0</v>
      </c>
      <c r="BC376" s="258">
        <f t="shared" si="215"/>
        <v>1</v>
      </c>
      <c r="BD376" s="258">
        <f t="shared" si="173"/>
        <v>1</v>
      </c>
      <c r="BE376" s="258">
        <f t="shared" si="216"/>
        <v>0</v>
      </c>
      <c r="BF376" s="258">
        <f t="shared" si="217"/>
        <v>1</v>
      </c>
      <c r="BG376" s="258">
        <f t="shared" si="176"/>
        <v>1</v>
      </c>
      <c r="BH376" s="258">
        <f t="shared" si="218"/>
        <v>0</v>
      </c>
      <c r="BI376" s="258">
        <f t="shared" si="219"/>
        <v>1</v>
      </c>
      <c r="BJ376" s="258">
        <f t="shared" si="179"/>
        <v>1</v>
      </c>
      <c r="BK376" s="258">
        <f t="shared" si="220"/>
        <v>0</v>
      </c>
      <c r="BL376" s="258">
        <f t="shared" si="221"/>
        <v>1</v>
      </c>
      <c r="BM376" s="258">
        <f t="shared" si="182"/>
        <v>1</v>
      </c>
      <c r="BN376" s="258">
        <f t="shared" si="222"/>
        <v>0</v>
      </c>
      <c r="BO376" s="258">
        <f t="shared" si="223"/>
        <v>1</v>
      </c>
      <c r="BP376" s="258">
        <f t="shared" si="185"/>
        <v>1</v>
      </c>
      <c r="BQ376" s="258">
        <f t="shared" si="224"/>
        <v>0</v>
      </c>
      <c r="BR376" s="258">
        <f t="shared" si="225"/>
        <v>1</v>
      </c>
      <c r="BS376" s="258">
        <f t="shared" si="188"/>
        <v>1</v>
      </c>
      <c r="BT376" s="258">
        <f t="shared" si="226"/>
        <v>0</v>
      </c>
      <c r="BU376" s="258">
        <f t="shared" si="227"/>
        <v>1</v>
      </c>
      <c r="BV376" s="258">
        <f t="shared" si="191"/>
        <v>1</v>
      </c>
      <c r="BW376" s="258">
        <f t="shared" si="228"/>
        <v>0</v>
      </c>
      <c r="BX376" s="258">
        <f t="shared" si="229"/>
        <v>1</v>
      </c>
      <c r="BY376" s="258">
        <f t="shared" si="194"/>
        <v>1</v>
      </c>
      <c r="BZ376" s="258">
        <f t="shared" si="230"/>
        <v>0</v>
      </c>
      <c r="CA376" s="258">
        <f t="shared" si="231"/>
        <v>1</v>
      </c>
      <c r="CB376" s="258">
        <f t="shared" si="197"/>
        <v>1</v>
      </c>
      <c r="CC376" s="258">
        <f t="shared" si="232"/>
        <v>0</v>
      </c>
      <c r="CD376" s="258">
        <f t="shared" si="233"/>
        <v>1</v>
      </c>
    </row>
    <row r="377" spans="1:82" hidden="1">
      <c r="A377" s="258"/>
      <c r="B377" s="258"/>
      <c r="C377" s="259"/>
      <c r="D377" s="258"/>
      <c r="E377" s="258"/>
      <c r="F377" s="258"/>
      <c r="G377" s="258">
        <v>369</v>
      </c>
      <c r="H377" s="743"/>
      <c r="I377" s="744"/>
      <c r="J377" s="739"/>
      <c r="K377" s="745"/>
      <c r="L377" s="745"/>
      <c r="M377" s="272"/>
      <c r="N377" s="508">
        <f t="shared" si="29"/>
        <v>0</v>
      </c>
      <c r="O377" s="510">
        <f t="shared" si="234"/>
        <v>0</v>
      </c>
      <c r="P377" s="260">
        <f t="shared" si="235"/>
        <v>0</v>
      </c>
      <c r="Q377" s="261">
        <f t="shared" si="236"/>
        <v>0</v>
      </c>
      <c r="R377" s="261">
        <f t="shared" si="1"/>
        <v>0</v>
      </c>
      <c r="S377" s="262"/>
      <c r="T377" s="262"/>
      <c r="U377" s="263">
        <f t="shared" si="142"/>
        <v>1.288</v>
      </c>
      <c r="V377" s="264">
        <f>IF(E377="SP",1,IF(D377="",ExtraMargeMateriaal,(1-VLOOKUP(D377,TabelAankoop[],4,FALSE))))</f>
        <v>1</v>
      </c>
      <c r="W377" s="265">
        <f t="shared" si="143"/>
        <v>0.6885</v>
      </c>
      <c r="X377" s="266">
        <f t="shared" si="144"/>
        <v>1</v>
      </c>
      <c r="Y377" s="267">
        <f t="shared" si="145"/>
        <v>1.46</v>
      </c>
      <c r="Z377" s="267">
        <f t="shared" si="146"/>
        <v>1.1599999999999999</v>
      </c>
      <c r="AA377" s="268">
        <f t="shared" si="147"/>
        <v>0</v>
      </c>
      <c r="AB377" s="456">
        <f t="shared" si="148"/>
        <v>0</v>
      </c>
      <c r="AC377" s="457">
        <f t="shared" si="149"/>
        <v>0</v>
      </c>
      <c r="AD377" s="456">
        <f t="shared" si="150"/>
        <v>0</v>
      </c>
      <c r="AE377" s="458">
        <f t="shared" si="151"/>
        <v>0</v>
      </c>
      <c r="AF377" s="457">
        <f t="shared" si="203"/>
        <v>0</v>
      </c>
      <c r="AG377" s="456">
        <f t="shared" si="153"/>
        <v>0</v>
      </c>
      <c r="AH377" s="457">
        <f t="shared" si="154"/>
        <v>0</v>
      </c>
      <c r="AI377" s="268">
        <f t="shared" si="155"/>
        <v>0</v>
      </c>
      <c r="AJ377" s="269">
        <f t="shared" si="156"/>
        <v>0</v>
      </c>
      <c r="AK377" s="270">
        <f t="shared" si="157"/>
        <v>0</v>
      </c>
      <c r="AL377" s="415">
        <f t="shared" si="158"/>
        <v>0</v>
      </c>
      <c r="AM377" s="259" t="str">
        <f>IF(AP377="","",IFERROR(VLOOKUP(AP377,CODES!$A$3:$D$1348,4,FALSE),"X"))&amp;IF(AQ377="","",IFERROR(VLOOKUP(AQ377,CODES!$A$3:$D$1348,4,FALSE),"X"))&amp;IF(AR377="","",IFERROR(VLOOKUP(AR377,CODES!$A$3:$D$1348,4,FALSE),"X"))&amp;IF(AS377="","",IFERROR(VLOOKUP(AS377,CODES!$A$3:$D$1348,4,FALSE),"X"))&amp;IF(AT377="","",IFERROR(VLOOKUP(AT377,CODES!$A$3:$D$1348,4,FALSE),"X"))&amp;IF(AU377="","",IFERROR(VLOOKUP(AU377,CODES!$A$3:$D$1348,4,FALSE),"X"))&amp;IF(AV377="","",IFERROR(VLOOKUP(AV377,CODES!$A$3:$D$1348,4,FALSE),"X"))&amp;IF(AW377="","",IFERROR(VLOOKUP(AW377,CODES!$A$3:$D$1348,4,FALSE),"X"))&amp;IF(AX377="","",IFERROR(VLOOKUP(AX377,CODES!$A$3:$D$1348,4,FALSE),"X"))&amp;IF(AY377="","",IFERROR(VLOOKUP(AY377,CODES!$A$3:$D$1348,4,FALSE),"X"))</f>
        <v/>
      </c>
      <c r="AN377" s="258">
        <f>SUM(IFERROR(VLOOKUP(AP377,CODES!$A$3:$D$1348,4,FALSE)*BC377,0),IFERROR(VLOOKUP(AQ377,CODES!$A$3:$D$1348,4,FALSE)*BF377,0),IFERROR(VLOOKUP(AR377,CODES!$A$3:$D$1348,4,FALSE)*BI377,0),IFERROR(VLOOKUP(AS377,CODES!$A$3:$D$1348,4,FALSE)*BL377,0),IFERROR(VLOOKUP(AT377,CODES!$A$3:$D$1348,4,FALSE)*BO377,0),IFERROR(VLOOKUP(AU377,CODES!$A$3:$D$1348,4,FALSE)*BR377,0),IFERROR(VLOOKUP(AV377,CODES!$A$3:$D$1348,4,FALSE)*BU377,0),IFERROR(VLOOKUP(AW377,CODES!$A$3:$D$1348,4,FALSE)*BX377,0),IFERROR(VLOOKUP(AX377,CODES!$A$3:$D$1348,4,FALSE)*CA377,0),IFERROR(VLOOKUP(AY377,CODES!$A$3:$D$1348,4,FALSE)*CD377,0))</f>
        <v>0</v>
      </c>
      <c r="AO377" s="258">
        <f>SUM(IFERROR(VLOOKUP(AP377,CODES!$A$3:$D$1348,3,FALSE)*BC377,0),IFERROR(VLOOKUP(AQ377,CODES!$A$3:$D$1348,3,FALSE)*BF377,0),IFERROR(VLOOKUP(AR377,CODES!$A$3:$D$1348,3,FALSE)*BI377,0),IFERROR(VLOOKUP(AS377,CODES!$A$3:$D$1348,3,FALSE)*BL377,0),IFERROR(VLOOKUP(AT377,CODES!$A$3:$D$1348,3,FALSE)*BO377,0),IFERROR(VLOOKUP(AU377,CODES!$A$3:$D$1348,3,FALSE)*BR377,0),IFERROR(VLOOKUP(AV377,CODES!$A$3:$D$1348,3,FALSE)*BU377,0),IFERROR(VLOOKUP(AW377,CODES!$A$3:$D$1348,3,FALSE)*BX377,0),IFERROR(VLOOKUP(AX377,CODES!$A$3:$D$1348,3,FALSE)*CA377,0),IFERROR(VLOOKUP(AY377,CODES!$A$3:$D$1348,3,FALSE)*CD377,0))+B377</f>
        <v>0</v>
      </c>
      <c r="AP377" s="271" t="str">
        <f t="shared" si="204"/>
        <v/>
      </c>
      <c r="AQ377" s="271" t="str">
        <f t="shared" si="205"/>
        <v/>
      </c>
      <c r="AR377" s="271" t="str">
        <f t="shared" si="206"/>
        <v/>
      </c>
      <c r="AS377" s="271" t="str">
        <f t="shared" si="207"/>
        <v/>
      </c>
      <c r="AT377" s="271" t="str">
        <f t="shared" si="208"/>
        <v/>
      </c>
      <c r="AU377" s="271" t="str">
        <f t="shared" si="209"/>
        <v/>
      </c>
      <c r="AV377" s="271" t="str">
        <f t="shared" si="210"/>
        <v/>
      </c>
      <c r="AW377" s="271" t="str">
        <f t="shared" si="211"/>
        <v/>
      </c>
      <c r="AX377" s="271" t="str">
        <f t="shared" si="212"/>
        <v/>
      </c>
      <c r="AY377" s="271" t="str">
        <f t="shared" si="213"/>
        <v/>
      </c>
      <c r="AZ377" s="258">
        <f t="shared" si="169"/>
        <v>0</v>
      </c>
      <c r="BA377" s="258">
        <f t="shared" si="170"/>
        <v>1</v>
      </c>
      <c r="BB377" s="258">
        <f t="shared" si="214"/>
        <v>0</v>
      </c>
      <c r="BC377" s="258">
        <f t="shared" si="215"/>
        <v>1</v>
      </c>
      <c r="BD377" s="258">
        <f t="shared" si="173"/>
        <v>1</v>
      </c>
      <c r="BE377" s="258">
        <f t="shared" si="216"/>
        <v>0</v>
      </c>
      <c r="BF377" s="258">
        <f t="shared" si="217"/>
        <v>1</v>
      </c>
      <c r="BG377" s="258">
        <f t="shared" si="176"/>
        <v>1</v>
      </c>
      <c r="BH377" s="258">
        <f t="shared" si="218"/>
        <v>0</v>
      </c>
      <c r="BI377" s="258">
        <f t="shared" si="219"/>
        <v>1</v>
      </c>
      <c r="BJ377" s="258">
        <f t="shared" si="179"/>
        <v>1</v>
      </c>
      <c r="BK377" s="258">
        <f t="shared" si="220"/>
        <v>0</v>
      </c>
      <c r="BL377" s="258">
        <f t="shared" si="221"/>
        <v>1</v>
      </c>
      <c r="BM377" s="258">
        <f t="shared" si="182"/>
        <v>1</v>
      </c>
      <c r="BN377" s="258">
        <f t="shared" si="222"/>
        <v>0</v>
      </c>
      <c r="BO377" s="258">
        <f t="shared" si="223"/>
        <v>1</v>
      </c>
      <c r="BP377" s="258">
        <f t="shared" si="185"/>
        <v>1</v>
      </c>
      <c r="BQ377" s="258">
        <f t="shared" si="224"/>
        <v>0</v>
      </c>
      <c r="BR377" s="258">
        <f t="shared" si="225"/>
        <v>1</v>
      </c>
      <c r="BS377" s="258">
        <f t="shared" si="188"/>
        <v>1</v>
      </c>
      <c r="BT377" s="258">
        <f t="shared" si="226"/>
        <v>0</v>
      </c>
      <c r="BU377" s="258">
        <f t="shared" si="227"/>
        <v>1</v>
      </c>
      <c r="BV377" s="258">
        <f t="shared" si="191"/>
        <v>1</v>
      </c>
      <c r="BW377" s="258">
        <f t="shared" si="228"/>
        <v>0</v>
      </c>
      <c r="BX377" s="258">
        <f t="shared" si="229"/>
        <v>1</v>
      </c>
      <c r="BY377" s="258">
        <f t="shared" si="194"/>
        <v>1</v>
      </c>
      <c r="BZ377" s="258">
        <f t="shared" si="230"/>
        <v>0</v>
      </c>
      <c r="CA377" s="258">
        <f t="shared" si="231"/>
        <v>1</v>
      </c>
      <c r="CB377" s="258">
        <f t="shared" si="197"/>
        <v>1</v>
      </c>
      <c r="CC377" s="258">
        <f t="shared" si="232"/>
        <v>0</v>
      </c>
      <c r="CD377" s="258">
        <f t="shared" si="233"/>
        <v>1</v>
      </c>
    </row>
    <row r="378" spans="1:82" hidden="1">
      <c r="A378" s="258"/>
      <c r="B378" s="258"/>
      <c r="C378" s="259"/>
      <c r="D378" s="258"/>
      <c r="E378" s="258"/>
      <c r="F378" s="258"/>
      <c r="G378" s="258">
        <v>370</v>
      </c>
      <c r="H378" s="743"/>
      <c r="I378" s="744"/>
      <c r="J378" s="739"/>
      <c r="K378" s="745"/>
      <c r="L378" s="745"/>
      <c r="M378" s="272"/>
      <c r="N378" s="508">
        <f t="shared" si="29"/>
        <v>0</v>
      </c>
      <c r="O378" s="510">
        <f t="shared" si="234"/>
        <v>0</v>
      </c>
      <c r="P378" s="260">
        <f t="shared" si="235"/>
        <v>0</v>
      </c>
      <c r="Q378" s="261">
        <f t="shared" si="236"/>
        <v>0</v>
      </c>
      <c r="R378" s="261">
        <f t="shared" si="1"/>
        <v>0</v>
      </c>
      <c r="S378" s="262"/>
      <c r="T378" s="262"/>
      <c r="U378" s="263">
        <f t="shared" si="142"/>
        <v>1.288</v>
      </c>
      <c r="V378" s="264">
        <f>IF(E378="SP",1,IF(D378="",ExtraMargeMateriaal,(1-VLOOKUP(D378,TabelAankoop[],4,FALSE))))</f>
        <v>1</v>
      </c>
      <c r="W378" s="265">
        <f t="shared" si="143"/>
        <v>0.6885</v>
      </c>
      <c r="X378" s="266">
        <f t="shared" si="144"/>
        <v>1</v>
      </c>
      <c r="Y378" s="267">
        <f t="shared" si="145"/>
        <v>1.46</v>
      </c>
      <c r="Z378" s="267">
        <f t="shared" si="146"/>
        <v>1.1599999999999999</v>
      </c>
      <c r="AA378" s="268">
        <f t="shared" si="147"/>
        <v>0</v>
      </c>
      <c r="AB378" s="456">
        <f t="shared" si="148"/>
        <v>0</v>
      </c>
      <c r="AC378" s="457">
        <f t="shared" si="149"/>
        <v>0</v>
      </c>
      <c r="AD378" s="456">
        <f t="shared" si="150"/>
        <v>0</v>
      </c>
      <c r="AE378" s="458">
        <f t="shared" si="151"/>
        <v>0</v>
      </c>
      <c r="AF378" s="457">
        <f t="shared" si="203"/>
        <v>0</v>
      </c>
      <c r="AG378" s="456">
        <f t="shared" si="153"/>
        <v>0</v>
      </c>
      <c r="AH378" s="457">
        <f t="shared" si="154"/>
        <v>0</v>
      </c>
      <c r="AI378" s="268">
        <f t="shared" si="155"/>
        <v>0</v>
      </c>
      <c r="AJ378" s="269">
        <f t="shared" si="156"/>
        <v>0</v>
      </c>
      <c r="AK378" s="270">
        <f t="shared" si="157"/>
        <v>0</v>
      </c>
      <c r="AL378" s="415">
        <f t="shared" si="158"/>
        <v>0</v>
      </c>
      <c r="AM378" s="259" t="str">
        <f>IF(AP378="","",IFERROR(VLOOKUP(AP378,CODES!$A$3:$D$1348,4,FALSE),"X"))&amp;IF(AQ378="","",IFERROR(VLOOKUP(AQ378,CODES!$A$3:$D$1348,4,FALSE),"X"))&amp;IF(AR378="","",IFERROR(VLOOKUP(AR378,CODES!$A$3:$D$1348,4,FALSE),"X"))&amp;IF(AS378="","",IFERROR(VLOOKUP(AS378,CODES!$A$3:$D$1348,4,FALSE),"X"))&amp;IF(AT378="","",IFERROR(VLOOKUP(AT378,CODES!$A$3:$D$1348,4,FALSE),"X"))&amp;IF(AU378="","",IFERROR(VLOOKUP(AU378,CODES!$A$3:$D$1348,4,FALSE),"X"))&amp;IF(AV378="","",IFERROR(VLOOKUP(AV378,CODES!$A$3:$D$1348,4,FALSE),"X"))&amp;IF(AW378="","",IFERROR(VLOOKUP(AW378,CODES!$A$3:$D$1348,4,FALSE),"X"))&amp;IF(AX378="","",IFERROR(VLOOKUP(AX378,CODES!$A$3:$D$1348,4,FALSE),"X"))&amp;IF(AY378="","",IFERROR(VLOOKUP(AY378,CODES!$A$3:$D$1348,4,FALSE),"X"))</f>
        <v/>
      </c>
      <c r="AN378" s="258">
        <f>SUM(IFERROR(VLOOKUP(AP378,CODES!$A$3:$D$1348,4,FALSE)*BC378,0),IFERROR(VLOOKUP(AQ378,CODES!$A$3:$D$1348,4,FALSE)*BF378,0),IFERROR(VLOOKUP(AR378,CODES!$A$3:$D$1348,4,FALSE)*BI378,0),IFERROR(VLOOKUP(AS378,CODES!$A$3:$D$1348,4,FALSE)*BL378,0),IFERROR(VLOOKUP(AT378,CODES!$A$3:$D$1348,4,FALSE)*BO378,0),IFERROR(VLOOKUP(AU378,CODES!$A$3:$D$1348,4,FALSE)*BR378,0),IFERROR(VLOOKUP(AV378,CODES!$A$3:$D$1348,4,FALSE)*BU378,0),IFERROR(VLOOKUP(AW378,CODES!$A$3:$D$1348,4,FALSE)*BX378,0),IFERROR(VLOOKUP(AX378,CODES!$A$3:$D$1348,4,FALSE)*CA378,0),IFERROR(VLOOKUP(AY378,CODES!$A$3:$D$1348,4,FALSE)*CD378,0))</f>
        <v>0</v>
      </c>
      <c r="AO378" s="258">
        <f>SUM(IFERROR(VLOOKUP(AP378,CODES!$A$3:$D$1348,3,FALSE)*BC378,0),IFERROR(VLOOKUP(AQ378,CODES!$A$3:$D$1348,3,FALSE)*BF378,0),IFERROR(VLOOKUP(AR378,CODES!$A$3:$D$1348,3,FALSE)*BI378,0),IFERROR(VLOOKUP(AS378,CODES!$A$3:$D$1348,3,FALSE)*BL378,0),IFERROR(VLOOKUP(AT378,CODES!$A$3:$D$1348,3,FALSE)*BO378,0),IFERROR(VLOOKUP(AU378,CODES!$A$3:$D$1348,3,FALSE)*BR378,0),IFERROR(VLOOKUP(AV378,CODES!$A$3:$D$1348,3,FALSE)*BU378,0),IFERROR(VLOOKUP(AW378,CODES!$A$3:$D$1348,3,FALSE)*BX378,0),IFERROR(VLOOKUP(AX378,CODES!$A$3:$D$1348,3,FALSE)*CA378,0),IFERROR(VLOOKUP(AY378,CODES!$A$3:$D$1348,3,FALSE)*CD378,0))+B378</f>
        <v>0</v>
      </c>
      <c r="AP378" s="271" t="str">
        <f t="shared" si="204"/>
        <v/>
      </c>
      <c r="AQ378" s="271" t="str">
        <f t="shared" si="205"/>
        <v/>
      </c>
      <c r="AR378" s="271" t="str">
        <f t="shared" si="206"/>
        <v/>
      </c>
      <c r="AS378" s="271" t="str">
        <f t="shared" si="207"/>
        <v/>
      </c>
      <c r="AT378" s="271" t="str">
        <f t="shared" si="208"/>
        <v/>
      </c>
      <c r="AU378" s="271" t="str">
        <f t="shared" si="209"/>
        <v/>
      </c>
      <c r="AV378" s="271" t="str">
        <f t="shared" si="210"/>
        <v/>
      </c>
      <c r="AW378" s="271" t="str">
        <f t="shared" si="211"/>
        <v/>
      </c>
      <c r="AX378" s="271" t="str">
        <f t="shared" si="212"/>
        <v/>
      </c>
      <c r="AY378" s="271" t="str">
        <f t="shared" si="213"/>
        <v/>
      </c>
      <c r="AZ378" s="258">
        <f t="shared" si="169"/>
        <v>0</v>
      </c>
      <c r="BA378" s="258">
        <f t="shared" si="170"/>
        <v>1</v>
      </c>
      <c r="BB378" s="258">
        <f t="shared" si="214"/>
        <v>0</v>
      </c>
      <c r="BC378" s="258">
        <f t="shared" si="215"/>
        <v>1</v>
      </c>
      <c r="BD378" s="258">
        <f t="shared" si="173"/>
        <v>1</v>
      </c>
      <c r="BE378" s="258">
        <f t="shared" si="216"/>
        <v>0</v>
      </c>
      <c r="BF378" s="258">
        <f t="shared" si="217"/>
        <v>1</v>
      </c>
      <c r="BG378" s="258">
        <f t="shared" si="176"/>
        <v>1</v>
      </c>
      <c r="BH378" s="258">
        <f t="shared" si="218"/>
        <v>0</v>
      </c>
      <c r="BI378" s="258">
        <f t="shared" si="219"/>
        <v>1</v>
      </c>
      <c r="BJ378" s="258">
        <f t="shared" si="179"/>
        <v>1</v>
      </c>
      <c r="BK378" s="258">
        <f t="shared" si="220"/>
        <v>0</v>
      </c>
      <c r="BL378" s="258">
        <f t="shared" si="221"/>
        <v>1</v>
      </c>
      <c r="BM378" s="258">
        <f t="shared" si="182"/>
        <v>1</v>
      </c>
      <c r="BN378" s="258">
        <f t="shared" si="222"/>
        <v>0</v>
      </c>
      <c r="BO378" s="258">
        <f t="shared" si="223"/>
        <v>1</v>
      </c>
      <c r="BP378" s="258">
        <f t="shared" si="185"/>
        <v>1</v>
      </c>
      <c r="BQ378" s="258">
        <f t="shared" si="224"/>
        <v>0</v>
      </c>
      <c r="BR378" s="258">
        <f t="shared" si="225"/>
        <v>1</v>
      </c>
      <c r="BS378" s="258">
        <f t="shared" si="188"/>
        <v>1</v>
      </c>
      <c r="BT378" s="258">
        <f t="shared" si="226"/>
        <v>0</v>
      </c>
      <c r="BU378" s="258">
        <f t="shared" si="227"/>
        <v>1</v>
      </c>
      <c r="BV378" s="258">
        <f t="shared" si="191"/>
        <v>1</v>
      </c>
      <c r="BW378" s="258">
        <f t="shared" si="228"/>
        <v>0</v>
      </c>
      <c r="BX378" s="258">
        <f t="shared" si="229"/>
        <v>1</v>
      </c>
      <c r="BY378" s="258">
        <f t="shared" si="194"/>
        <v>1</v>
      </c>
      <c r="BZ378" s="258">
        <f t="shared" si="230"/>
        <v>0</v>
      </c>
      <c r="CA378" s="258">
        <f t="shared" si="231"/>
        <v>1</v>
      </c>
      <c r="CB378" s="258">
        <f t="shared" si="197"/>
        <v>1</v>
      </c>
      <c r="CC378" s="258">
        <f t="shared" si="232"/>
        <v>0</v>
      </c>
      <c r="CD378" s="258">
        <f t="shared" si="233"/>
        <v>1</v>
      </c>
    </row>
    <row r="379" spans="1:82" hidden="1">
      <c r="A379" s="258"/>
      <c r="B379" s="258"/>
      <c r="C379" s="259"/>
      <c r="D379" s="258"/>
      <c r="E379" s="258"/>
      <c r="F379" s="258"/>
      <c r="G379" s="258">
        <v>371</v>
      </c>
      <c r="H379" s="743"/>
      <c r="I379" s="744"/>
      <c r="J379" s="739"/>
      <c r="K379" s="745"/>
      <c r="L379" s="745"/>
      <c r="M379" s="272"/>
      <c r="N379" s="508">
        <f t="shared" si="29"/>
        <v>0</v>
      </c>
      <c r="O379" s="510">
        <f t="shared" si="234"/>
        <v>0</v>
      </c>
      <c r="P379" s="260">
        <f t="shared" si="235"/>
        <v>0</v>
      </c>
      <c r="Q379" s="261">
        <f t="shared" si="236"/>
        <v>0</v>
      </c>
      <c r="R379" s="261">
        <f t="shared" si="1"/>
        <v>0</v>
      </c>
      <c r="S379" s="262"/>
      <c r="T379" s="262"/>
      <c r="U379" s="263">
        <f t="shared" si="142"/>
        <v>1.288</v>
      </c>
      <c r="V379" s="264">
        <f>IF(E379="SP",1,IF(D379="",ExtraMargeMateriaal,(1-VLOOKUP(D379,TabelAankoop[],4,FALSE))))</f>
        <v>1</v>
      </c>
      <c r="W379" s="265">
        <f t="shared" si="143"/>
        <v>0.6885</v>
      </c>
      <c r="X379" s="266">
        <f t="shared" si="144"/>
        <v>1</v>
      </c>
      <c r="Y379" s="267">
        <f t="shared" si="145"/>
        <v>1.46</v>
      </c>
      <c r="Z379" s="267">
        <f t="shared" si="146"/>
        <v>1.1599999999999999</v>
      </c>
      <c r="AA379" s="268">
        <f t="shared" si="147"/>
        <v>0</v>
      </c>
      <c r="AB379" s="456">
        <f t="shared" si="148"/>
        <v>0</v>
      </c>
      <c r="AC379" s="457">
        <f t="shared" si="149"/>
        <v>0</v>
      </c>
      <c r="AD379" s="456">
        <f t="shared" si="150"/>
        <v>0</v>
      </c>
      <c r="AE379" s="458">
        <f t="shared" si="151"/>
        <v>0</v>
      </c>
      <c r="AF379" s="457">
        <f t="shared" si="203"/>
        <v>0</v>
      </c>
      <c r="AG379" s="456">
        <f t="shared" si="153"/>
        <v>0</v>
      </c>
      <c r="AH379" s="457">
        <f t="shared" si="154"/>
        <v>0</v>
      </c>
      <c r="AI379" s="268">
        <f t="shared" si="155"/>
        <v>0</v>
      </c>
      <c r="AJ379" s="269">
        <f t="shared" si="156"/>
        <v>0</v>
      </c>
      <c r="AK379" s="270">
        <f t="shared" si="157"/>
        <v>0</v>
      </c>
      <c r="AL379" s="415">
        <f t="shared" si="158"/>
        <v>0</v>
      </c>
      <c r="AM379" s="259" t="str">
        <f>IF(AP379="","",IFERROR(VLOOKUP(AP379,CODES!$A$3:$D$1348,4,FALSE),"X"))&amp;IF(AQ379="","",IFERROR(VLOOKUP(AQ379,CODES!$A$3:$D$1348,4,FALSE),"X"))&amp;IF(AR379="","",IFERROR(VLOOKUP(AR379,CODES!$A$3:$D$1348,4,FALSE),"X"))&amp;IF(AS379="","",IFERROR(VLOOKUP(AS379,CODES!$A$3:$D$1348,4,FALSE),"X"))&amp;IF(AT379="","",IFERROR(VLOOKUP(AT379,CODES!$A$3:$D$1348,4,FALSE),"X"))&amp;IF(AU379="","",IFERROR(VLOOKUP(AU379,CODES!$A$3:$D$1348,4,FALSE),"X"))&amp;IF(AV379="","",IFERROR(VLOOKUP(AV379,CODES!$A$3:$D$1348,4,FALSE),"X"))&amp;IF(AW379="","",IFERROR(VLOOKUP(AW379,CODES!$A$3:$D$1348,4,FALSE),"X"))&amp;IF(AX379="","",IFERROR(VLOOKUP(AX379,CODES!$A$3:$D$1348,4,FALSE),"X"))&amp;IF(AY379="","",IFERROR(VLOOKUP(AY379,CODES!$A$3:$D$1348,4,FALSE),"X"))</f>
        <v/>
      </c>
      <c r="AN379" s="258">
        <f>SUM(IFERROR(VLOOKUP(AP379,CODES!$A$3:$D$1348,4,FALSE)*BC379,0),IFERROR(VLOOKUP(AQ379,CODES!$A$3:$D$1348,4,FALSE)*BF379,0),IFERROR(VLOOKUP(AR379,CODES!$A$3:$D$1348,4,FALSE)*BI379,0),IFERROR(VLOOKUP(AS379,CODES!$A$3:$D$1348,4,FALSE)*BL379,0),IFERROR(VLOOKUP(AT379,CODES!$A$3:$D$1348,4,FALSE)*BO379,0),IFERROR(VLOOKUP(AU379,CODES!$A$3:$D$1348,4,FALSE)*BR379,0),IFERROR(VLOOKUP(AV379,CODES!$A$3:$D$1348,4,FALSE)*BU379,0),IFERROR(VLOOKUP(AW379,CODES!$A$3:$D$1348,4,FALSE)*BX379,0),IFERROR(VLOOKUP(AX379,CODES!$A$3:$D$1348,4,FALSE)*CA379,0),IFERROR(VLOOKUP(AY379,CODES!$A$3:$D$1348,4,FALSE)*CD379,0))</f>
        <v>0</v>
      </c>
      <c r="AO379" s="258">
        <f>SUM(IFERROR(VLOOKUP(AP379,CODES!$A$3:$D$1348,3,FALSE)*BC379,0),IFERROR(VLOOKUP(AQ379,CODES!$A$3:$D$1348,3,FALSE)*BF379,0),IFERROR(VLOOKUP(AR379,CODES!$A$3:$D$1348,3,FALSE)*BI379,0),IFERROR(VLOOKUP(AS379,CODES!$A$3:$D$1348,3,FALSE)*BL379,0),IFERROR(VLOOKUP(AT379,CODES!$A$3:$D$1348,3,FALSE)*BO379,0),IFERROR(VLOOKUP(AU379,CODES!$A$3:$D$1348,3,FALSE)*BR379,0),IFERROR(VLOOKUP(AV379,CODES!$A$3:$D$1348,3,FALSE)*BU379,0),IFERROR(VLOOKUP(AW379,CODES!$A$3:$D$1348,3,FALSE)*BX379,0),IFERROR(VLOOKUP(AX379,CODES!$A$3:$D$1348,3,FALSE)*CA379,0),IFERROR(VLOOKUP(AY379,CODES!$A$3:$D$1348,3,FALSE)*CD379,0))+B379</f>
        <v>0</v>
      </c>
      <c r="AP379" s="271" t="str">
        <f t="shared" si="204"/>
        <v/>
      </c>
      <c r="AQ379" s="271" t="str">
        <f t="shared" si="205"/>
        <v/>
      </c>
      <c r="AR379" s="271" t="str">
        <f t="shared" si="206"/>
        <v/>
      </c>
      <c r="AS379" s="271" t="str">
        <f t="shared" si="207"/>
        <v/>
      </c>
      <c r="AT379" s="271" t="str">
        <f t="shared" si="208"/>
        <v/>
      </c>
      <c r="AU379" s="271" t="str">
        <f t="shared" si="209"/>
        <v/>
      </c>
      <c r="AV379" s="271" t="str">
        <f t="shared" si="210"/>
        <v/>
      </c>
      <c r="AW379" s="271" t="str">
        <f t="shared" si="211"/>
        <v/>
      </c>
      <c r="AX379" s="271" t="str">
        <f t="shared" si="212"/>
        <v/>
      </c>
      <c r="AY379" s="271" t="str">
        <f t="shared" si="213"/>
        <v/>
      </c>
      <c r="AZ379" s="258">
        <f t="shared" si="169"/>
        <v>0</v>
      </c>
      <c r="BA379" s="258">
        <f t="shared" si="170"/>
        <v>1</v>
      </c>
      <c r="BB379" s="258">
        <f t="shared" si="214"/>
        <v>0</v>
      </c>
      <c r="BC379" s="258">
        <f t="shared" si="215"/>
        <v>1</v>
      </c>
      <c r="BD379" s="258">
        <f t="shared" si="173"/>
        <v>1</v>
      </c>
      <c r="BE379" s="258">
        <f t="shared" si="216"/>
        <v>0</v>
      </c>
      <c r="BF379" s="258">
        <f t="shared" si="217"/>
        <v>1</v>
      </c>
      <c r="BG379" s="258">
        <f t="shared" si="176"/>
        <v>1</v>
      </c>
      <c r="BH379" s="258">
        <f t="shared" si="218"/>
        <v>0</v>
      </c>
      <c r="BI379" s="258">
        <f t="shared" si="219"/>
        <v>1</v>
      </c>
      <c r="BJ379" s="258">
        <f t="shared" si="179"/>
        <v>1</v>
      </c>
      <c r="BK379" s="258">
        <f t="shared" si="220"/>
        <v>0</v>
      </c>
      <c r="BL379" s="258">
        <f t="shared" si="221"/>
        <v>1</v>
      </c>
      <c r="BM379" s="258">
        <f t="shared" si="182"/>
        <v>1</v>
      </c>
      <c r="BN379" s="258">
        <f t="shared" si="222"/>
        <v>0</v>
      </c>
      <c r="BO379" s="258">
        <f t="shared" si="223"/>
        <v>1</v>
      </c>
      <c r="BP379" s="258">
        <f t="shared" si="185"/>
        <v>1</v>
      </c>
      <c r="BQ379" s="258">
        <f t="shared" si="224"/>
        <v>0</v>
      </c>
      <c r="BR379" s="258">
        <f t="shared" si="225"/>
        <v>1</v>
      </c>
      <c r="BS379" s="258">
        <f t="shared" si="188"/>
        <v>1</v>
      </c>
      <c r="BT379" s="258">
        <f t="shared" si="226"/>
        <v>0</v>
      </c>
      <c r="BU379" s="258">
        <f t="shared" si="227"/>
        <v>1</v>
      </c>
      <c r="BV379" s="258">
        <f t="shared" si="191"/>
        <v>1</v>
      </c>
      <c r="BW379" s="258">
        <f t="shared" si="228"/>
        <v>0</v>
      </c>
      <c r="BX379" s="258">
        <f t="shared" si="229"/>
        <v>1</v>
      </c>
      <c r="BY379" s="258">
        <f t="shared" si="194"/>
        <v>1</v>
      </c>
      <c r="BZ379" s="258">
        <f t="shared" si="230"/>
        <v>0</v>
      </c>
      <c r="CA379" s="258">
        <f t="shared" si="231"/>
        <v>1</v>
      </c>
      <c r="CB379" s="258">
        <f t="shared" si="197"/>
        <v>1</v>
      </c>
      <c r="CC379" s="258">
        <f t="shared" si="232"/>
        <v>0</v>
      </c>
      <c r="CD379" s="258">
        <f t="shared" si="233"/>
        <v>1</v>
      </c>
    </row>
    <row r="380" spans="1:82" hidden="1">
      <c r="A380" s="258"/>
      <c r="B380" s="258"/>
      <c r="C380" s="259"/>
      <c r="D380" s="258"/>
      <c r="E380" s="258"/>
      <c r="F380" s="258"/>
      <c r="G380" s="258">
        <v>372</v>
      </c>
      <c r="H380" s="743"/>
      <c r="I380" s="744"/>
      <c r="J380" s="739"/>
      <c r="K380" s="745"/>
      <c r="L380" s="745"/>
      <c r="M380" s="272"/>
      <c r="N380" s="508">
        <f t="shared" si="29"/>
        <v>0</v>
      </c>
      <c r="O380" s="510">
        <f t="shared" si="234"/>
        <v>0</v>
      </c>
      <c r="P380" s="260">
        <f t="shared" si="235"/>
        <v>0</v>
      </c>
      <c r="Q380" s="261">
        <f t="shared" si="236"/>
        <v>0</v>
      </c>
      <c r="R380" s="261">
        <f t="shared" si="1"/>
        <v>0</v>
      </c>
      <c r="S380" s="262"/>
      <c r="T380" s="262"/>
      <c r="U380" s="263">
        <f t="shared" si="142"/>
        <v>1.288</v>
      </c>
      <c r="V380" s="264">
        <f>IF(E380="SP",1,IF(D380="",ExtraMargeMateriaal,(1-VLOOKUP(D380,TabelAankoop[],4,FALSE))))</f>
        <v>1</v>
      </c>
      <c r="W380" s="265">
        <f t="shared" si="143"/>
        <v>0.6885</v>
      </c>
      <c r="X380" s="266">
        <f t="shared" si="144"/>
        <v>1</v>
      </c>
      <c r="Y380" s="267">
        <f t="shared" si="145"/>
        <v>1.46</v>
      </c>
      <c r="Z380" s="267">
        <f t="shared" si="146"/>
        <v>1.1599999999999999</v>
      </c>
      <c r="AA380" s="268">
        <f t="shared" si="147"/>
        <v>0</v>
      </c>
      <c r="AB380" s="456">
        <f t="shared" si="148"/>
        <v>0</v>
      </c>
      <c r="AC380" s="457">
        <f t="shared" si="149"/>
        <v>0</v>
      </c>
      <c r="AD380" s="456">
        <f t="shared" si="150"/>
        <v>0</v>
      </c>
      <c r="AE380" s="458">
        <f t="shared" si="151"/>
        <v>0</v>
      </c>
      <c r="AF380" s="457">
        <f t="shared" si="203"/>
        <v>0</v>
      </c>
      <c r="AG380" s="456">
        <f t="shared" si="153"/>
        <v>0</v>
      </c>
      <c r="AH380" s="457">
        <f t="shared" si="154"/>
        <v>0</v>
      </c>
      <c r="AI380" s="268">
        <f t="shared" si="155"/>
        <v>0</v>
      </c>
      <c r="AJ380" s="269">
        <f t="shared" si="156"/>
        <v>0</v>
      </c>
      <c r="AK380" s="270">
        <f t="shared" si="157"/>
        <v>0</v>
      </c>
      <c r="AL380" s="415">
        <f t="shared" si="158"/>
        <v>0</v>
      </c>
      <c r="AM380" s="259" t="str">
        <f>IF(AP380="","",IFERROR(VLOOKUP(AP380,CODES!$A$3:$D$1348,4,FALSE),"X"))&amp;IF(AQ380="","",IFERROR(VLOOKUP(AQ380,CODES!$A$3:$D$1348,4,FALSE),"X"))&amp;IF(AR380="","",IFERROR(VLOOKUP(AR380,CODES!$A$3:$D$1348,4,FALSE),"X"))&amp;IF(AS380="","",IFERROR(VLOOKUP(AS380,CODES!$A$3:$D$1348,4,FALSE),"X"))&amp;IF(AT380="","",IFERROR(VLOOKUP(AT380,CODES!$A$3:$D$1348,4,FALSE),"X"))&amp;IF(AU380="","",IFERROR(VLOOKUP(AU380,CODES!$A$3:$D$1348,4,FALSE),"X"))&amp;IF(AV380="","",IFERROR(VLOOKUP(AV380,CODES!$A$3:$D$1348,4,FALSE),"X"))&amp;IF(AW380="","",IFERROR(VLOOKUP(AW380,CODES!$A$3:$D$1348,4,FALSE),"X"))&amp;IF(AX380="","",IFERROR(VLOOKUP(AX380,CODES!$A$3:$D$1348,4,FALSE),"X"))&amp;IF(AY380="","",IFERROR(VLOOKUP(AY380,CODES!$A$3:$D$1348,4,FALSE),"X"))</f>
        <v/>
      </c>
      <c r="AN380" s="258">
        <f>SUM(IFERROR(VLOOKUP(AP380,CODES!$A$3:$D$1348,4,FALSE)*BC380,0),IFERROR(VLOOKUP(AQ380,CODES!$A$3:$D$1348,4,FALSE)*BF380,0),IFERROR(VLOOKUP(AR380,CODES!$A$3:$D$1348,4,FALSE)*BI380,0),IFERROR(VLOOKUP(AS380,CODES!$A$3:$D$1348,4,FALSE)*BL380,0),IFERROR(VLOOKUP(AT380,CODES!$A$3:$D$1348,4,FALSE)*BO380,0),IFERROR(VLOOKUP(AU380,CODES!$A$3:$D$1348,4,FALSE)*BR380,0),IFERROR(VLOOKUP(AV380,CODES!$A$3:$D$1348,4,FALSE)*BU380,0),IFERROR(VLOOKUP(AW380,CODES!$A$3:$D$1348,4,FALSE)*BX380,0),IFERROR(VLOOKUP(AX380,CODES!$A$3:$D$1348,4,FALSE)*CA380,0),IFERROR(VLOOKUP(AY380,CODES!$A$3:$D$1348,4,FALSE)*CD380,0))</f>
        <v>0</v>
      </c>
      <c r="AO380" s="258">
        <f>SUM(IFERROR(VLOOKUP(AP380,CODES!$A$3:$D$1348,3,FALSE)*BC380,0),IFERROR(VLOOKUP(AQ380,CODES!$A$3:$D$1348,3,FALSE)*BF380,0),IFERROR(VLOOKUP(AR380,CODES!$A$3:$D$1348,3,FALSE)*BI380,0),IFERROR(VLOOKUP(AS380,CODES!$A$3:$D$1348,3,FALSE)*BL380,0),IFERROR(VLOOKUP(AT380,CODES!$A$3:$D$1348,3,FALSE)*BO380,0),IFERROR(VLOOKUP(AU380,CODES!$A$3:$D$1348,3,FALSE)*BR380,0),IFERROR(VLOOKUP(AV380,CODES!$A$3:$D$1348,3,FALSE)*BU380,0),IFERROR(VLOOKUP(AW380,CODES!$A$3:$D$1348,3,FALSE)*BX380,0),IFERROR(VLOOKUP(AX380,CODES!$A$3:$D$1348,3,FALSE)*CA380,0),IFERROR(VLOOKUP(AY380,CODES!$A$3:$D$1348,3,FALSE)*CD380,0))+B380</f>
        <v>0</v>
      </c>
      <c r="AP380" s="271" t="str">
        <f t="shared" si="204"/>
        <v/>
      </c>
      <c r="AQ380" s="271" t="str">
        <f t="shared" si="205"/>
        <v/>
      </c>
      <c r="AR380" s="271" t="str">
        <f t="shared" si="206"/>
        <v/>
      </c>
      <c r="AS380" s="271" t="str">
        <f t="shared" si="207"/>
        <v/>
      </c>
      <c r="AT380" s="271" t="str">
        <f t="shared" si="208"/>
        <v/>
      </c>
      <c r="AU380" s="271" t="str">
        <f t="shared" si="209"/>
        <v/>
      </c>
      <c r="AV380" s="271" t="str">
        <f t="shared" si="210"/>
        <v/>
      </c>
      <c r="AW380" s="271" t="str">
        <f t="shared" si="211"/>
        <v/>
      </c>
      <c r="AX380" s="271" t="str">
        <f t="shared" si="212"/>
        <v/>
      </c>
      <c r="AY380" s="271" t="str">
        <f t="shared" si="213"/>
        <v/>
      </c>
      <c r="AZ380" s="258">
        <f t="shared" si="169"/>
        <v>0</v>
      </c>
      <c r="BA380" s="258">
        <f t="shared" si="170"/>
        <v>1</v>
      </c>
      <c r="BB380" s="258">
        <f t="shared" si="214"/>
        <v>0</v>
      </c>
      <c r="BC380" s="258">
        <f t="shared" si="215"/>
        <v>1</v>
      </c>
      <c r="BD380" s="258">
        <f t="shared" si="173"/>
        <v>1</v>
      </c>
      <c r="BE380" s="258">
        <f t="shared" si="216"/>
        <v>0</v>
      </c>
      <c r="BF380" s="258">
        <f t="shared" si="217"/>
        <v>1</v>
      </c>
      <c r="BG380" s="258">
        <f t="shared" si="176"/>
        <v>1</v>
      </c>
      <c r="BH380" s="258">
        <f t="shared" si="218"/>
        <v>0</v>
      </c>
      <c r="BI380" s="258">
        <f t="shared" si="219"/>
        <v>1</v>
      </c>
      <c r="BJ380" s="258">
        <f t="shared" si="179"/>
        <v>1</v>
      </c>
      <c r="BK380" s="258">
        <f t="shared" si="220"/>
        <v>0</v>
      </c>
      <c r="BL380" s="258">
        <f t="shared" si="221"/>
        <v>1</v>
      </c>
      <c r="BM380" s="258">
        <f t="shared" si="182"/>
        <v>1</v>
      </c>
      <c r="BN380" s="258">
        <f t="shared" si="222"/>
        <v>0</v>
      </c>
      <c r="BO380" s="258">
        <f t="shared" si="223"/>
        <v>1</v>
      </c>
      <c r="BP380" s="258">
        <f t="shared" si="185"/>
        <v>1</v>
      </c>
      <c r="BQ380" s="258">
        <f t="shared" si="224"/>
        <v>0</v>
      </c>
      <c r="BR380" s="258">
        <f t="shared" si="225"/>
        <v>1</v>
      </c>
      <c r="BS380" s="258">
        <f t="shared" si="188"/>
        <v>1</v>
      </c>
      <c r="BT380" s="258">
        <f t="shared" si="226"/>
        <v>0</v>
      </c>
      <c r="BU380" s="258">
        <f t="shared" si="227"/>
        <v>1</v>
      </c>
      <c r="BV380" s="258">
        <f t="shared" si="191"/>
        <v>1</v>
      </c>
      <c r="BW380" s="258">
        <f t="shared" si="228"/>
        <v>0</v>
      </c>
      <c r="BX380" s="258">
        <f t="shared" si="229"/>
        <v>1</v>
      </c>
      <c r="BY380" s="258">
        <f t="shared" si="194"/>
        <v>1</v>
      </c>
      <c r="BZ380" s="258">
        <f t="shared" si="230"/>
        <v>0</v>
      </c>
      <c r="CA380" s="258">
        <f t="shared" si="231"/>
        <v>1</v>
      </c>
      <c r="CB380" s="258">
        <f t="shared" si="197"/>
        <v>1</v>
      </c>
      <c r="CC380" s="258">
        <f t="shared" si="232"/>
        <v>0</v>
      </c>
      <c r="CD380" s="258">
        <f t="shared" si="233"/>
        <v>1</v>
      </c>
    </row>
    <row r="381" spans="1:82" hidden="1">
      <c r="A381" s="258"/>
      <c r="B381" s="258"/>
      <c r="C381" s="259"/>
      <c r="D381" s="258"/>
      <c r="E381" s="258"/>
      <c r="F381" s="258"/>
      <c r="G381" s="258">
        <v>373</v>
      </c>
      <c r="H381" s="743"/>
      <c r="I381" s="744"/>
      <c r="J381" s="739"/>
      <c r="K381" s="745"/>
      <c r="L381" s="745"/>
      <c r="M381" s="272"/>
      <c r="N381" s="508">
        <f t="shared" si="29"/>
        <v>0</v>
      </c>
      <c r="O381" s="510">
        <f t="shared" si="234"/>
        <v>0</v>
      </c>
      <c r="P381" s="260">
        <f t="shared" si="235"/>
        <v>0</v>
      </c>
      <c r="Q381" s="261">
        <f t="shared" si="236"/>
        <v>0</v>
      </c>
      <c r="R381" s="261">
        <f t="shared" si="1"/>
        <v>0</v>
      </c>
      <c r="S381" s="262"/>
      <c r="T381" s="262"/>
      <c r="U381" s="263">
        <f t="shared" si="142"/>
        <v>1.288</v>
      </c>
      <c r="V381" s="264">
        <f>IF(E381="SP",1,IF(D381="",ExtraMargeMateriaal,(1-VLOOKUP(D381,TabelAankoop[],4,FALSE))))</f>
        <v>1</v>
      </c>
      <c r="W381" s="265">
        <f t="shared" si="143"/>
        <v>0.6885</v>
      </c>
      <c r="X381" s="266">
        <f t="shared" si="144"/>
        <v>1</v>
      </c>
      <c r="Y381" s="267">
        <f t="shared" si="145"/>
        <v>1.46</v>
      </c>
      <c r="Z381" s="267">
        <f t="shared" si="146"/>
        <v>1.1599999999999999</v>
      </c>
      <c r="AA381" s="268">
        <f t="shared" si="147"/>
        <v>0</v>
      </c>
      <c r="AB381" s="456">
        <f t="shared" si="148"/>
        <v>0</v>
      </c>
      <c r="AC381" s="457">
        <f t="shared" si="149"/>
        <v>0</v>
      </c>
      <c r="AD381" s="456">
        <f t="shared" si="150"/>
        <v>0</v>
      </c>
      <c r="AE381" s="458">
        <f t="shared" si="151"/>
        <v>0</v>
      </c>
      <c r="AF381" s="457">
        <f t="shared" si="203"/>
        <v>0</v>
      </c>
      <c r="AG381" s="456">
        <f t="shared" si="153"/>
        <v>0</v>
      </c>
      <c r="AH381" s="457">
        <f t="shared" si="154"/>
        <v>0</v>
      </c>
      <c r="AI381" s="268">
        <f t="shared" si="155"/>
        <v>0</v>
      </c>
      <c r="AJ381" s="269">
        <f t="shared" si="156"/>
        <v>0</v>
      </c>
      <c r="AK381" s="270">
        <f t="shared" si="157"/>
        <v>0</v>
      </c>
      <c r="AL381" s="415">
        <f t="shared" si="158"/>
        <v>0</v>
      </c>
      <c r="AM381" s="259" t="str">
        <f>IF(AP381="","",IFERROR(VLOOKUP(AP381,CODES!$A$3:$D$1348,4,FALSE),"X"))&amp;IF(AQ381="","",IFERROR(VLOOKUP(AQ381,CODES!$A$3:$D$1348,4,FALSE),"X"))&amp;IF(AR381="","",IFERROR(VLOOKUP(AR381,CODES!$A$3:$D$1348,4,FALSE),"X"))&amp;IF(AS381="","",IFERROR(VLOOKUP(AS381,CODES!$A$3:$D$1348,4,FALSE),"X"))&amp;IF(AT381="","",IFERROR(VLOOKUP(AT381,CODES!$A$3:$D$1348,4,FALSE),"X"))&amp;IF(AU381="","",IFERROR(VLOOKUP(AU381,CODES!$A$3:$D$1348,4,FALSE),"X"))&amp;IF(AV381="","",IFERROR(VLOOKUP(AV381,CODES!$A$3:$D$1348,4,FALSE),"X"))&amp;IF(AW381="","",IFERROR(VLOOKUP(AW381,CODES!$A$3:$D$1348,4,FALSE),"X"))&amp;IF(AX381="","",IFERROR(VLOOKUP(AX381,CODES!$A$3:$D$1348,4,FALSE),"X"))&amp;IF(AY381="","",IFERROR(VLOOKUP(AY381,CODES!$A$3:$D$1348,4,FALSE),"X"))</f>
        <v/>
      </c>
      <c r="AN381" s="258">
        <f>SUM(IFERROR(VLOOKUP(AP381,CODES!$A$3:$D$1348,4,FALSE)*BC381,0),IFERROR(VLOOKUP(AQ381,CODES!$A$3:$D$1348,4,FALSE)*BF381,0),IFERROR(VLOOKUP(AR381,CODES!$A$3:$D$1348,4,FALSE)*BI381,0),IFERROR(VLOOKUP(AS381,CODES!$A$3:$D$1348,4,FALSE)*BL381,0),IFERROR(VLOOKUP(AT381,CODES!$A$3:$D$1348,4,FALSE)*BO381,0),IFERROR(VLOOKUP(AU381,CODES!$A$3:$D$1348,4,FALSE)*BR381,0),IFERROR(VLOOKUP(AV381,CODES!$A$3:$D$1348,4,FALSE)*BU381,0),IFERROR(VLOOKUP(AW381,CODES!$A$3:$D$1348,4,FALSE)*BX381,0),IFERROR(VLOOKUP(AX381,CODES!$A$3:$D$1348,4,FALSE)*CA381,0),IFERROR(VLOOKUP(AY381,CODES!$A$3:$D$1348,4,FALSE)*CD381,0))</f>
        <v>0</v>
      </c>
      <c r="AO381" s="258">
        <f>SUM(IFERROR(VLOOKUP(AP381,CODES!$A$3:$D$1348,3,FALSE)*BC381,0),IFERROR(VLOOKUP(AQ381,CODES!$A$3:$D$1348,3,FALSE)*BF381,0),IFERROR(VLOOKUP(AR381,CODES!$A$3:$D$1348,3,FALSE)*BI381,0),IFERROR(VLOOKUP(AS381,CODES!$A$3:$D$1348,3,FALSE)*BL381,0),IFERROR(VLOOKUP(AT381,CODES!$A$3:$D$1348,3,FALSE)*BO381,0),IFERROR(VLOOKUP(AU381,CODES!$A$3:$D$1348,3,FALSE)*BR381,0),IFERROR(VLOOKUP(AV381,CODES!$A$3:$D$1348,3,FALSE)*BU381,0),IFERROR(VLOOKUP(AW381,CODES!$A$3:$D$1348,3,FALSE)*BX381,0),IFERROR(VLOOKUP(AX381,CODES!$A$3:$D$1348,3,FALSE)*CA381,0),IFERROR(VLOOKUP(AY381,CODES!$A$3:$D$1348,3,FALSE)*CD381,0))+B381</f>
        <v>0</v>
      </c>
      <c r="AP381" s="271" t="str">
        <f t="shared" si="204"/>
        <v/>
      </c>
      <c r="AQ381" s="271" t="str">
        <f t="shared" si="205"/>
        <v/>
      </c>
      <c r="AR381" s="271" t="str">
        <f t="shared" si="206"/>
        <v/>
      </c>
      <c r="AS381" s="271" t="str">
        <f t="shared" si="207"/>
        <v/>
      </c>
      <c r="AT381" s="271" t="str">
        <f t="shared" si="208"/>
        <v/>
      </c>
      <c r="AU381" s="271" t="str">
        <f t="shared" si="209"/>
        <v/>
      </c>
      <c r="AV381" s="271" t="str">
        <f t="shared" si="210"/>
        <v/>
      </c>
      <c r="AW381" s="271" t="str">
        <f t="shared" si="211"/>
        <v/>
      </c>
      <c r="AX381" s="271" t="str">
        <f t="shared" si="212"/>
        <v/>
      </c>
      <c r="AY381" s="271" t="str">
        <f t="shared" si="213"/>
        <v/>
      </c>
      <c r="AZ381" s="258">
        <f t="shared" si="169"/>
        <v>0</v>
      </c>
      <c r="BA381" s="258">
        <f t="shared" si="170"/>
        <v>1</v>
      </c>
      <c r="BB381" s="258">
        <f t="shared" si="214"/>
        <v>0</v>
      </c>
      <c r="BC381" s="258">
        <f t="shared" si="215"/>
        <v>1</v>
      </c>
      <c r="BD381" s="258">
        <f t="shared" si="173"/>
        <v>1</v>
      </c>
      <c r="BE381" s="258">
        <f t="shared" si="216"/>
        <v>0</v>
      </c>
      <c r="BF381" s="258">
        <f t="shared" si="217"/>
        <v>1</v>
      </c>
      <c r="BG381" s="258">
        <f t="shared" si="176"/>
        <v>1</v>
      </c>
      <c r="BH381" s="258">
        <f t="shared" si="218"/>
        <v>0</v>
      </c>
      <c r="BI381" s="258">
        <f t="shared" si="219"/>
        <v>1</v>
      </c>
      <c r="BJ381" s="258">
        <f t="shared" si="179"/>
        <v>1</v>
      </c>
      <c r="BK381" s="258">
        <f t="shared" si="220"/>
        <v>0</v>
      </c>
      <c r="BL381" s="258">
        <f t="shared" si="221"/>
        <v>1</v>
      </c>
      <c r="BM381" s="258">
        <f t="shared" si="182"/>
        <v>1</v>
      </c>
      <c r="BN381" s="258">
        <f t="shared" si="222"/>
        <v>0</v>
      </c>
      <c r="BO381" s="258">
        <f t="shared" si="223"/>
        <v>1</v>
      </c>
      <c r="BP381" s="258">
        <f t="shared" si="185"/>
        <v>1</v>
      </c>
      <c r="BQ381" s="258">
        <f t="shared" si="224"/>
        <v>0</v>
      </c>
      <c r="BR381" s="258">
        <f t="shared" si="225"/>
        <v>1</v>
      </c>
      <c r="BS381" s="258">
        <f t="shared" si="188"/>
        <v>1</v>
      </c>
      <c r="BT381" s="258">
        <f t="shared" si="226"/>
        <v>0</v>
      </c>
      <c r="BU381" s="258">
        <f t="shared" si="227"/>
        <v>1</v>
      </c>
      <c r="BV381" s="258">
        <f t="shared" si="191"/>
        <v>1</v>
      </c>
      <c r="BW381" s="258">
        <f t="shared" si="228"/>
        <v>0</v>
      </c>
      <c r="BX381" s="258">
        <f t="shared" si="229"/>
        <v>1</v>
      </c>
      <c r="BY381" s="258">
        <f t="shared" si="194"/>
        <v>1</v>
      </c>
      <c r="BZ381" s="258">
        <f t="shared" si="230"/>
        <v>0</v>
      </c>
      <c r="CA381" s="258">
        <f t="shared" si="231"/>
        <v>1</v>
      </c>
      <c r="CB381" s="258">
        <f t="shared" si="197"/>
        <v>1</v>
      </c>
      <c r="CC381" s="258">
        <f t="shared" si="232"/>
        <v>0</v>
      </c>
      <c r="CD381" s="258">
        <f t="shared" si="233"/>
        <v>1</v>
      </c>
    </row>
    <row r="382" spans="1:82" hidden="1">
      <c r="A382" s="258"/>
      <c r="B382" s="258"/>
      <c r="C382" s="259"/>
      <c r="D382" s="258"/>
      <c r="E382" s="258"/>
      <c r="F382" s="258"/>
      <c r="G382" s="258">
        <v>374</v>
      </c>
      <c r="H382" s="743"/>
      <c r="I382" s="744"/>
      <c r="J382" s="739"/>
      <c r="K382" s="745"/>
      <c r="L382" s="745"/>
      <c r="M382" s="272"/>
      <c r="N382" s="508">
        <f t="shared" si="29"/>
        <v>0</v>
      </c>
      <c r="O382" s="510">
        <f t="shared" si="234"/>
        <v>0</v>
      </c>
      <c r="P382" s="260">
        <f t="shared" si="235"/>
        <v>0</v>
      </c>
      <c r="Q382" s="261">
        <f t="shared" si="236"/>
        <v>0</v>
      </c>
      <c r="R382" s="261">
        <f t="shared" si="1"/>
        <v>0</v>
      </c>
      <c r="S382" s="262"/>
      <c r="T382" s="262"/>
      <c r="U382" s="263">
        <f t="shared" si="142"/>
        <v>1.288</v>
      </c>
      <c r="V382" s="264">
        <f>IF(E382="SP",1,IF(D382="",ExtraMargeMateriaal,(1-VLOOKUP(D382,TabelAankoop[],4,FALSE))))</f>
        <v>1</v>
      </c>
      <c r="W382" s="265">
        <f t="shared" si="143"/>
        <v>0.6885</v>
      </c>
      <c r="X382" s="266">
        <f t="shared" si="144"/>
        <v>1</v>
      </c>
      <c r="Y382" s="267">
        <f t="shared" si="145"/>
        <v>1.46</v>
      </c>
      <c r="Z382" s="267">
        <f t="shared" si="146"/>
        <v>1.1599999999999999</v>
      </c>
      <c r="AA382" s="268">
        <f t="shared" si="147"/>
        <v>0</v>
      </c>
      <c r="AB382" s="456">
        <f t="shared" si="148"/>
        <v>0</v>
      </c>
      <c r="AC382" s="457">
        <f t="shared" si="149"/>
        <v>0</v>
      </c>
      <c r="AD382" s="456">
        <f t="shared" si="150"/>
        <v>0</v>
      </c>
      <c r="AE382" s="458">
        <f t="shared" si="151"/>
        <v>0</v>
      </c>
      <c r="AF382" s="457">
        <f t="shared" si="203"/>
        <v>0</v>
      </c>
      <c r="AG382" s="456">
        <f t="shared" si="153"/>
        <v>0</v>
      </c>
      <c r="AH382" s="457">
        <f t="shared" si="154"/>
        <v>0</v>
      </c>
      <c r="AI382" s="268">
        <f t="shared" si="155"/>
        <v>0</v>
      </c>
      <c r="AJ382" s="269">
        <f t="shared" si="156"/>
        <v>0</v>
      </c>
      <c r="AK382" s="270">
        <f t="shared" si="157"/>
        <v>0</v>
      </c>
      <c r="AL382" s="415">
        <f t="shared" si="158"/>
        <v>0</v>
      </c>
      <c r="AM382" s="259" t="str">
        <f>IF(AP382="","",IFERROR(VLOOKUP(AP382,CODES!$A$3:$D$1348,4,FALSE),"X"))&amp;IF(AQ382="","",IFERROR(VLOOKUP(AQ382,CODES!$A$3:$D$1348,4,FALSE),"X"))&amp;IF(AR382="","",IFERROR(VLOOKUP(AR382,CODES!$A$3:$D$1348,4,FALSE),"X"))&amp;IF(AS382="","",IFERROR(VLOOKUP(AS382,CODES!$A$3:$D$1348,4,FALSE),"X"))&amp;IF(AT382="","",IFERROR(VLOOKUP(AT382,CODES!$A$3:$D$1348,4,FALSE),"X"))&amp;IF(AU382="","",IFERROR(VLOOKUP(AU382,CODES!$A$3:$D$1348,4,FALSE),"X"))&amp;IF(AV382="","",IFERROR(VLOOKUP(AV382,CODES!$A$3:$D$1348,4,FALSE),"X"))&amp;IF(AW382="","",IFERROR(VLOOKUP(AW382,CODES!$A$3:$D$1348,4,FALSE),"X"))&amp;IF(AX382="","",IFERROR(VLOOKUP(AX382,CODES!$A$3:$D$1348,4,FALSE),"X"))&amp;IF(AY382="","",IFERROR(VLOOKUP(AY382,CODES!$A$3:$D$1348,4,FALSE),"X"))</f>
        <v/>
      </c>
      <c r="AN382" s="258">
        <f>SUM(IFERROR(VLOOKUP(AP382,CODES!$A$3:$D$1348,4,FALSE)*BC382,0),IFERROR(VLOOKUP(AQ382,CODES!$A$3:$D$1348,4,FALSE)*BF382,0),IFERROR(VLOOKUP(AR382,CODES!$A$3:$D$1348,4,FALSE)*BI382,0),IFERROR(VLOOKUP(AS382,CODES!$A$3:$D$1348,4,FALSE)*BL382,0),IFERROR(VLOOKUP(AT382,CODES!$A$3:$D$1348,4,FALSE)*BO382,0),IFERROR(VLOOKUP(AU382,CODES!$A$3:$D$1348,4,FALSE)*BR382,0),IFERROR(VLOOKUP(AV382,CODES!$A$3:$D$1348,4,FALSE)*BU382,0),IFERROR(VLOOKUP(AW382,CODES!$A$3:$D$1348,4,FALSE)*BX382,0),IFERROR(VLOOKUP(AX382,CODES!$A$3:$D$1348,4,FALSE)*CA382,0),IFERROR(VLOOKUP(AY382,CODES!$A$3:$D$1348,4,FALSE)*CD382,0))</f>
        <v>0</v>
      </c>
      <c r="AO382" s="258">
        <f>SUM(IFERROR(VLOOKUP(AP382,CODES!$A$3:$D$1348,3,FALSE)*BC382,0),IFERROR(VLOOKUP(AQ382,CODES!$A$3:$D$1348,3,FALSE)*BF382,0),IFERROR(VLOOKUP(AR382,CODES!$A$3:$D$1348,3,FALSE)*BI382,0),IFERROR(VLOOKUP(AS382,CODES!$A$3:$D$1348,3,FALSE)*BL382,0),IFERROR(VLOOKUP(AT382,CODES!$A$3:$D$1348,3,FALSE)*BO382,0),IFERROR(VLOOKUP(AU382,CODES!$A$3:$D$1348,3,FALSE)*BR382,0),IFERROR(VLOOKUP(AV382,CODES!$A$3:$D$1348,3,FALSE)*BU382,0),IFERROR(VLOOKUP(AW382,CODES!$A$3:$D$1348,3,FALSE)*BX382,0),IFERROR(VLOOKUP(AX382,CODES!$A$3:$D$1348,3,FALSE)*CA382,0),IFERROR(VLOOKUP(AY382,CODES!$A$3:$D$1348,3,FALSE)*CD382,0))+B382</f>
        <v>0</v>
      </c>
      <c r="AP382" s="271" t="str">
        <f t="shared" si="204"/>
        <v/>
      </c>
      <c r="AQ382" s="271" t="str">
        <f t="shared" si="205"/>
        <v/>
      </c>
      <c r="AR382" s="271" t="str">
        <f t="shared" si="206"/>
        <v/>
      </c>
      <c r="AS382" s="271" t="str">
        <f t="shared" si="207"/>
        <v/>
      </c>
      <c r="AT382" s="271" t="str">
        <f t="shared" si="208"/>
        <v/>
      </c>
      <c r="AU382" s="271" t="str">
        <f t="shared" si="209"/>
        <v/>
      </c>
      <c r="AV382" s="271" t="str">
        <f t="shared" si="210"/>
        <v/>
      </c>
      <c r="AW382" s="271" t="str">
        <f t="shared" si="211"/>
        <v/>
      </c>
      <c r="AX382" s="271" t="str">
        <f t="shared" si="212"/>
        <v/>
      </c>
      <c r="AY382" s="271" t="str">
        <f t="shared" si="213"/>
        <v/>
      </c>
      <c r="AZ382" s="258">
        <f t="shared" si="169"/>
        <v>0</v>
      </c>
      <c r="BA382" s="258">
        <f t="shared" si="170"/>
        <v>1</v>
      </c>
      <c r="BB382" s="258">
        <f t="shared" si="214"/>
        <v>0</v>
      </c>
      <c r="BC382" s="258">
        <f t="shared" si="215"/>
        <v>1</v>
      </c>
      <c r="BD382" s="258">
        <f t="shared" si="173"/>
        <v>1</v>
      </c>
      <c r="BE382" s="258">
        <f t="shared" si="216"/>
        <v>0</v>
      </c>
      <c r="BF382" s="258">
        <f t="shared" si="217"/>
        <v>1</v>
      </c>
      <c r="BG382" s="258">
        <f t="shared" si="176"/>
        <v>1</v>
      </c>
      <c r="BH382" s="258">
        <f t="shared" si="218"/>
        <v>0</v>
      </c>
      <c r="BI382" s="258">
        <f t="shared" si="219"/>
        <v>1</v>
      </c>
      <c r="BJ382" s="258">
        <f t="shared" si="179"/>
        <v>1</v>
      </c>
      <c r="BK382" s="258">
        <f t="shared" si="220"/>
        <v>0</v>
      </c>
      <c r="BL382" s="258">
        <f t="shared" si="221"/>
        <v>1</v>
      </c>
      <c r="BM382" s="258">
        <f t="shared" si="182"/>
        <v>1</v>
      </c>
      <c r="BN382" s="258">
        <f t="shared" si="222"/>
        <v>0</v>
      </c>
      <c r="BO382" s="258">
        <f t="shared" si="223"/>
        <v>1</v>
      </c>
      <c r="BP382" s="258">
        <f t="shared" si="185"/>
        <v>1</v>
      </c>
      <c r="BQ382" s="258">
        <f t="shared" si="224"/>
        <v>0</v>
      </c>
      <c r="BR382" s="258">
        <f t="shared" si="225"/>
        <v>1</v>
      </c>
      <c r="BS382" s="258">
        <f t="shared" si="188"/>
        <v>1</v>
      </c>
      <c r="BT382" s="258">
        <f t="shared" si="226"/>
        <v>0</v>
      </c>
      <c r="BU382" s="258">
        <f t="shared" si="227"/>
        <v>1</v>
      </c>
      <c r="BV382" s="258">
        <f t="shared" si="191"/>
        <v>1</v>
      </c>
      <c r="BW382" s="258">
        <f t="shared" si="228"/>
        <v>0</v>
      </c>
      <c r="BX382" s="258">
        <f t="shared" si="229"/>
        <v>1</v>
      </c>
      <c r="BY382" s="258">
        <f t="shared" si="194"/>
        <v>1</v>
      </c>
      <c r="BZ382" s="258">
        <f t="shared" si="230"/>
        <v>0</v>
      </c>
      <c r="CA382" s="258">
        <f t="shared" si="231"/>
        <v>1</v>
      </c>
      <c r="CB382" s="258">
        <f t="shared" si="197"/>
        <v>1</v>
      </c>
      <c r="CC382" s="258">
        <f t="shared" si="232"/>
        <v>0</v>
      </c>
      <c r="CD382" s="258">
        <f t="shared" si="233"/>
        <v>1</v>
      </c>
    </row>
    <row r="383" spans="1:82" hidden="1">
      <c r="A383" s="258"/>
      <c r="B383" s="258"/>
      <c r="C383" s="259"/>
      <c r="D383" s="258"/>
      <c r="E383" s="258"/>
      <c r="F383" s="258"/>
      <c r="G383" s="258">
        <v>375</v>
      </c>
      <c r="H383" s="743"/>
      <c r="I383" s="744"/>
      <c r="J383" s="739"/>
      <c r="K383" s="745"/>
      <c r="L383" s="745"/>
      <c r="M383" s="272"/>
      <c r="N383" s="508">
        <f t="shared" si="29"/>
        <v>0</v>
      </c>
      <c r="O383" s="510">
        <f t="shared" si="234"/>
        <v>0</v>
      </c>
      <c r="P383" s="260">
        <f t="shared" si="235"/>
        <v>0</v>
      </c>
      <c r="Q383" s="261">
        <f t="shared" si="236"/>
        <v>0</v>
      </c>
      <c r="R383" s="261">
        <f t="shared" si="1"/>
        <v>0</v>
      </c>
      <c r="S383" s="262"/>
      <c r="T383" s="262"/>
      <c r="U383" s="263">
        <f t="shared" si="142"/>
        <v>1.288</v>
      </c>
      <c r="V383" s="264">
        <f>IF(E383="SP",1,IF(D383="",ExtraMargeMateriaal,(1-VLOOKUP(D383,TabelAankoop[],4,FALSE))))</f>
        <v>1</v>
      </c>
      <c r="W383" s="265">
        <f t="shared" si="143"/>
        <v>0.6885</v>
      </c>
      <c r="X383" s="266">
        <f t="shared" si="144"/>
        <v>1</v>
      </c>
      <c r="Y383" s="267">
        <f t="shared" si="145"/>
        <v>1.46</v>
      </c>
      <c r="Z383" s="267">
        <f t="shared" si="146"/>
        <v>1.1599999999999999</v>
      </c>
      <c r="AA383" s="268">
        <f t="shared" si="147"/>
        <v>0</v>
      </c>
      <c r="AB383" s="456">
        <f t="shared" si="148"/>
        <v>0</v>
      </c>
      <c r="AC383" s="457">
        <f t="shared" si="149"/>
        <v>0</v>
      </c>
      <c r="AD383" s="456">
        <f t="shared" si="150"/>
        <v>0</v>
      </c>
      <c r="AE383" s="458">
        <f t="shared" si="151"/>
        <v>0</v>
      </c>
      <c r="AF383" s="457">
        <f t="shared" si="203"/>
        <v>0</v>
      </c>
      <c r="AG383" s="456">
        <f t="shared" si="153"/>
        <v>0</v>
      </c>
      <c r="AH383" s="457">
        <f t="shared" si="154"/>
        <v>0</v>
      </c>
      <c r="AI383" s="268">
        <f t="shared" si="155"/>
        <v>0</v>
      </c>
      <c r="AJ383" s="269">
        <f t="shared" si="156"/>
        <v>0</v>
      </c>
      <c r="AK383" s="270">
        <f t="shared" si="157"/>
        <v>0</v>
      </c>
      <c r="AL383" s="415">
        <f t="shared" si="158"/>
        <v>0</v>
      </c>
      <c r="AM383" s="259" t="str">
        <f>IF(AP383="","",IFERROR(VLOOKUP(AP383,CODES!$A$3:$D$1348,4,FALSE),"X"))&amp;IF(AQ383="","",IFERROR(VLOOKUP(AQ383,CODES!$A$3:$D$1348,4,FALSE),"X"))&amp;IF(AR383="","",IFERROR(VLOOKUP(AR383,CODES!$A$3:$D$1348,4,FALSE),"X"))&amp;IF(AS383="","",IFERROR(VLOOKUP(AS383,CODES!$A$3:$D$1348,4,FALSE),"X"))&amp;IF(AT383="","",IFERROR(VLOOKUP(AT383,CODES!$A$3:$D$1348,4,FALSE),"X"))&amp;IF(AU383="","",IFERROR(VLOOKUP(AU383,CODES!$A$3:$D$1348,4,FALSE),"X"))&amp;IF(AV383="","",IFERROR(VLOOKUP(AV383,CODES!$A$3:$D$1348,4,FALSE),"X"))&amp;IF(AW383="","",IFERROR(VLOOKUP(AW383,CODES!$A$3:$D$1348,4,FALSE),"X"))&amp;IF(AX383="","",IFERROR(VLOOKUP(AX383,CODES!$A$3:$D$1348,4,FALSE),"X"))&amp;IF(AY383="","",IFERROR(VLOOKUP(AY383,CODES!$A$3:$D$1348,4,FALSE),"X"))</f>
        <v/>
      </c>
      <c r="AN383" s="258">
        <f>SUM(IFERROR(VLOOKUP(AP383,CODES!$A$3:$D$1348,4,FALSE)*BC383,0),IFERROR(VLOOKUP(AQ383,CODES!$A$3:$D$1348,4,FALSE)*BF383,0),IFERROR(VLOOKUP(AR383,CODES!$A$3:$D$1348,4,FALSE)*BI383,0),IFERROR(VLOOKUP(AS383,CODES!$A$3:$D$1348,4,FALSE)*BL383,0),IFERROR(VLOOKUP(AT383,CODES!$A$3:$D$1348,4,FALSE)*BO383,0),IFERROR(VLOOKUP(AU383,CODES!$A$3:$D$1348,4,FALSE)*BR383,0),IFERROR(VLOOKUP(AV383,CODES!$A$3:$D$1348,4,FALSE)*BU383,0),IFERROR(VLOOKUP(AW383,CODES!$A$3:$D$1348,4,FALSE)*BX383,0),IFERROR(VLOOKUP(AX383,CODES!$A$3:$D$1348,4,FALSE)*CA383,0),IFERROR(VLOOKUP(AY383,CODES!$A$3:$D$1348,4,FALSE)*CD383,0))</f>
        <v>0</v>
      </c>
      <c r="AO383" s="258">
        <f>SUM(IFERROR(VLOOKUP(AP383,CODES!$A$3:$D$1348,3,FALSE)*BC383,0),IFERROR(VLOOKUP(AQ383,CODES!$A$3:$D$1348,3,FALSE)*BF383,0),IFERROR(VLOOKUP(AR383,CODES!$A$3:$D$1348,3,FALSE)*BI383,0),IFERROR(VLOOKUP(AS383,CODES!$A$3:$D$1348,3,FALSE)*BL383,0),IFERROR(VLOOKUP(AT383,CODES!$A$3:$D$1348,3,FALSE)*BO383,0),IFERROR(VLOOKUP(AU383,CODES!$A$3:$D$1348,3,FALSE)*BR383,0),IFERROR(VLOOKUP(AV383,CODES!$A$3:$D$1348,3,FALSE)*BU383,0),IFERROR(VLOOKUP(AW383,CODES!$A$3:$D$1348,3,FALSE)*BX383,0),IFERROR(VLOOKUP(AX383,CODES!$A$3:$D$1348,3,FALSE)*CA383,0),IFERROR(VLOOKUP(AY383,CODES!$A$3:$D$1348,3,FALSE)*CD383,0))+B383</f>
        <v>0</v>
      </c>
      <c r="AP383" s="271" t="str">
        <f t="shared" si="204"/>
        <v/>
      </c>
      <c r="AQ383" s="271" t="str">
        <f t="shared" si="205"/>
        <v/>
      </c>
      <c r="AR383" s="271" t="str">
        <f t="shared" si="206"/>
        <v/>
      </c>
      <c r="AS383" s="271" t="str">
        <f t="shared" si="207"/>
        <v/>
      </c>
      <c r="AT383" s="271" t="str">
        <f t="shared" si="208"/>
        <v/>
      </c>
      <c r="AU383" s="271" t="str">
        <f t="shared" si="209"/>
        <v/>
      </c>
      <c r="AV383" s="271" t="str">
        <f t="shared" si="210"/>
        <v/>
      </c>
      <c r="AW383" s="271" t="str">
        <f t="shared" si="211"/>
        <v/>
      </c>
      <c r="AX383" s="271" t="str">
        <f t="shared" si="212"/>
        <v/>
      </c>
      <c r="AY383" s="271" t="str">
        <f t="shared" si="213"/>
        <v/>
      </c>
      <c r="AZ383" s="258">
        <f t="shared" si="169"/>
        <v>0</v>
      </c>
      <c r="BA383" s="258">
        <f t="shared" si="170"/>
        <v>1</v>
      </c>
      <c r="BB383" s="258">
        <f t="shared" si="214"/>
        <v>0</v>
      </c>
      <c r="BC383" s="258">
        <f t="shared" si="215"/>
        <v>1</v>
      </c>
      <c r="BD383" s="258">
        <f t="shared" si="173"/>
        <v>1</v>
      </c>
      <c r="BE383" s="258">
        <f t="shared" si="216"/>
        <v>0</v>
      </c>
      <c r="BF383" s="258">
        <f t="shared" si="217"/>
        <v>1</v>
      </c>
      <c r="BG383" s="258">
        <f t="shared" si="176"/>
        <v>1</v>
      </c>
      <c r="BH383" s="258">
        <f t="shared" si="218"/>
        <v>0</v>
      </c>
      <c r="BI383" s="258">
        <f t="shared" si="219"/>
        <v>1</v>
      </c>
      <c r="BJ383" s="258">
        <f t="shared" si="179"/>
        <v>1</v>
      </c>
      <c r="BK383" s="258">
        <f t="shared" si="220"/>
        <v>0</v>
      </c>
      <c r="BL383" s="258">
        <f t="shared" si="221"/>
        <v>1</v>
      </c>
      <c r="BM383" s="258">
        <f t="shared" si="182"/>
        <v>1</v>
      </c>
      <c r="BN383" s="258">
        <f t="shared" si="222"/>
        <v>0</v>
      </c>
      <c r="BO383" s="258">
        <f t="shared" si="223"/>
        <v>1</v>
      </c>
      <c r="BP383" s="258">
        <f t="shared" si="185"/>
        <v>1</v>
      </c>
      <c r="BQ383" s="258">
        <f t="shared" si="224"/>
        <v>0</v>
      </c>
      <c r="BR383" s="258">
        <f t="shared" si="225"/>
        <v>1</v>
      </c>
      <c r="BS383" s="258">
        <f t="shared" si="188"/>
        <v>1</v>
      </c>
      <c r="BT383" s="258">
        <f t="shared" si="226"/>
        <v>0</v>
      </c>
      <c r="BU383" s="258">
        <f t="shared" si="227"/>
        <v>1</v>
      </c>
      <c r="BV383" s="258">
        <f t="shared" si="191"/>
        <v>1</v>
      </c>
      <c r="BW383" s="258">
        <f t="shared" si="228"/>
        <v>0</v>
      </c>
      <c r="BX383" s="258">
        <f t="shared" si="229"/>
        <v>1</v>
      </c>
      <c r="BY383" s="258">
        <f t="shared" si="194"/>
        <v>1</v>
      </c>
      <c r="BZ383" s="258">
        <f t="shared" si="230"/>
        <v>0</v>
      </c>
      <c r="CA383" s="258">
        <f t="shared" si="231"/>
        <v>1</v>
      </c>
      <c r="CB383" s="258">
        <f t="shared" si="197"/>
        <v>1</v>
      </c>
      <c r="CC383" s="258">
        <f t="shared" si="232"/>
        <v>0</v>
      </c>
      <c r="CD383" s="258">
        <f t="shared" si="233"/>
        <v>1</v>
      </c>
    </row>
    <row r="384" spans="1:82" hidden="1">
      <c r="A384" s="258"/>
      <c r="B384" s="258"/>
      <c r="C384" s="259"/>
      <c r="D384" s="258"/>
      <c r="E384" s="258"/>
      <c r="F384" s="258"/>
      <c r="G384" s="258">
        <v>376</v>
      </c>
      <c r="H384" s="743"/>
      <c r="I384" s="744"/>
      <c r="J384" s="739"/>
      <c r="K384" s="745"/>
      <c r="L384" s="745"/>
      <c r="M384" s="272"/>
      <c r="N384" s="508">
        <f t="shared" si="29"/>
        <v>0</v>
      </c>
      <c r="O384" s="510">
        <f t="shared" si="234"/>
        <v>0</v>
      </c>
      <c r="P384" s="260">
        <f t="shared" si="235"/>
        <v>0</v>
      </c>
      <c r="Q384" s="261">
        <f t="shared" si="236"/>
        <v>0</v>
      </c>
      <c r="R384" s="261">
        <f t="shared" si="1"/>
        <v>0</v>
      </c>
      <c r="S384" s="262"/>
      <c r="T384" s="262"/>
      <c r="U384" s="263">
        <f t="shared" si="142"/>
        <v>1.288</v>
      </c>
      <c r="V384" s="264">
        <f>IF(E384="SP",1,IF(D384="",ExtraMargeMateriaal,(1-VLOOKUP(D384,TabelAankoop[],4,FALSE))))</f>
        <v>1</v>
      </c>
      <c r="W384" s="265">
        <f t="shared" si="143"/>
        <v>0.6885</v>
      </c>
      <c r="X384" s="266">
        <f t="shared" si="144"/>
        <v>1</v>
      </c>
      <c r="Y384" s="267">
        <f t="shared" si="145"/>
        <v>1.46</v>
      </c>
      <c r="Z384" s="267">
        <f t="shared" si="146"/>
        <v>1.1599999999999999</v>
      </c>
      <c r="AA384" s="268">
        <f t="shared" si="147"/>
        <v>0</v>
      </c>
      <c r="AB384" s="456">
        <f t="shared" si="148"/>
        <v>0</v>
      </c>
      <c r="AC384" s="457">
        <f t="shared" si="149"/>
        <v>0</v>
      </c>
      <c r="AD384" s="456">
        <f t="shared" si="150"/>
        <v>0</v>
      </c>
      <c r="AE384" s="458">
        <f t="shared" si="151"/>
        <v>0</v>
      </c>
      <c r="AF384" s="457">
        <f t="shared" si="203"/>
        <v>0</v>
      </c>
      <c r="AG384" s="456">
        <f t="shared" si="153"/>
        <v>0</v>
      </c>
      <c r="AH384" s="457">
        <f t="shared" si="154"/>
        <v>0</v>
      </c>
      <c r="AI384" s="268">
        <f t="shared" si="155"/>
        <v>0</v>
      </c>
      <c r="AJ384" s="269">
        <f t="shared" si="156"/>
        <v>0</v>
      </c>
      <c r="AK384" s="270">
        <f t="shared" si="157"/>
        <v>0</v>
      </c>
      <c r="AL384" s="415">
        <f t="shared" si="158"/>
        <v>0</v>
      </c>
      <c r="AM384" s="259" t="str">
        <f>IF(AP384="","",IFERROR(VLOOKUP(AP384,CODES!$A$3:$D$1348,4,FALSE),"X"))&amp;IF(AQ384="","",IFERROR(VLOOKUP(AQ384,CODES!$A$3:$D$1348,4,FALSE),"X"))&amp;IF(AR384="","",IFERROR(VLOOKUP(AR384,CODES!$A$3:$D$1348,4,FALSE),"X"))&amp;IF(AS384="","",IFERROR(VLOOKUP(AS384,CODES!$A$3:$D$1348,4,FALSE),"X"))&amp;IF(AT384="","",IFERROR(VLOOKUP(AT384,CODES!$A$3:$D$1348,4,FALSE),"X"))&amp;IF(AU384="","",IFERROR(VLOOKUP(AU384,CODES!$A$3:$D$1348,4,FALSE),"X"))&amp;IF(AV384="","",IFERROR(VLOOKUP(AV384,CODES!$A$3:$D$1348,4,FALSE),"X"))&amp;IF(AW384="","",IFERROR(VLOOKUP(AW384,CODES!$A$3:$D$1348,4,FALSE),"X"))&amp;IF(AX384="","",IFERROR(VLOOKUP(AX384,CODES!$A$3:$D$1348,4,FALSE),"X"))&amp;IF(AY384="","",IFERROR(VLOOKUP(AY384,CODES!$A$3:$D$1348,4,FALSE),"X"))</f>
        <v/>
      </c>
      <c r="AN384" s="258">
        <f>SUM(IFERROR(VLOOKUP(AP384,CODES!$A$3:$D$1348,4,FALSE)*BC384,0),IFERROR(VLOOKUP(AQ384,CODES!$A$3:$D$1348,4,FALSE)*BF384,0),IFERROR(VLOOKUP(AR384,CODES!$A$3:$D$1348,4,FALSE)*BI384,0),IFERROR(VLOOKUP(AS384,CODES!$A$3:$D$1348,4,FALSE)*BL384,0),IFERROR(VLOOKUP(AT384,CODES!$A$3:$D$1348,4,FALSE)*BO384,0),IFERROR(VLOOKUP(AU384,CODES!$A$3:$D$1348,4,FALSE)*BR384,0),IFERROR(VLOOKUP(AV384,CODES!$A$3:$D$1348,4,FALSE)*BU384,0),IFERROR(VLOOKUP(AW384,CODES!$A$3:$D$1348,4,FALSE)*BX384,0),IFERROR(VLOOKUP(AX384,CODES!$A$3:$D$1348,4,FALSE)*CA384,0),IFERROR(VLOOKUP(AY384,CODES!$A$3:$D$1348,4,FALSE)*CD384,0))</f>
        <v>0</v>
      </c>
      <c r="AO384" s="258">
        <f>SUM(IFERROR(VLOOKUP(AP384,CODES!$A$3:$D$1348,3,FALSE)*BC384,0),IFERROR(VLOOKUP(AQ384,CODES!$A$3:$D$1348,3,FALSE)*BF384,0),IFERROR(VLOOKUP(AR384,CODES!$A$3:$D$1348,3,FALSE)*BI384,0),IFERROR(VLOOKUP(AS384,CODES!$A$3:$D$1348,3,FALSE)*BL384,0),IFERROR(VLOOKUP(AT384,CODES!$A$3:$D$1348,3,FALSE)*BO384,0),IFERROR(VLOOKUP(AU384,CODES!$A$3:$D$1348,3,FALSE)*BR384,0),IFERROR(VLOOKUP(AV384,CODES!$A$3:$D$1348,3,FALSE)*BU384,0),IFERROR(VLOOKUP(AW384,CODES!$A$3:$D$1348,3,FALSE)*BX384,0),IFERROR(VLOOKUP(AX384,CODES!$A$3:$D$1348,3,FALSE)*CA384,0),IFERROR(VLOOKUP(AY384,CODES!$A$3:$D$1348,3,FALSE)*CD384,0))+B384</f>
        <v>0</v>
      </c>
      <c r="AP384" s="271" t="str">
        <f t="shared" si="204"/>
        <v/>
      </c>
      <c r="AQ384" s="271" t="str">
        <f t="shared" si="205"/>
        <v/>
      </c>
      <c r="AR384" s="271" t="str">
        <f t="shared" si="206"/>
        <v/>
      </c>
      <c r="AS384" s="271" t="str">
        <f t="shared" si="207"/>
        <v/>
      </c>
      <c r="AT384" s="271" t="str">
        <f t="shared" si="208"/>
        <v/>
      </c>
      <c r="AU384" s="271" t="str">
        <f t="shared" si="209"/>
        <v/>
      </c>
      <c r="AV384" s="271" t="str">
        <f t="shared" si="210"/>
        <v/>
      </c>
      <c r="AW384" s="271" t="str">
        <f t="shared" si="211"/>
        <v/>
      </c>
      <c r="AX384" s="271" t="str">
        <f t="shared" si="212"/>
        <v/>
      </c>
      <c r="AY384" s="271" t="str">
        <f t="shared" si="213"/>
        <v/>
      </c>
      <c r="AZ384" s="258">
        <f t="shared" si="169"/>
        <v>0</v>
      </c>
      <c r="BA384" s="258">
        <f t="shared" si="170"/>
        <v>1</v>
      </c>
      <c r="BB384" s="258">
        <f t="shared" si="214"/>
        <v>0</v>
      </c>
      <c r="BC384" s="258">
        <f t="shared" si="215"/>
        <v>1</v>
      </c>
      <c r="BD384" s="258">
        <f t="shared" si="173"/>
        <v>1</v>
      </c>
      <c r="BE384" s="258">
        <f t="shared" si="216"/>
        <v>0</v>
      </c>
      <c r="BF384" s="258">
        <f t="shared" si="217"/>
        <v>1</v>
      </c>
      <c r="BG384" s="258">
        <f t="shared" si="176"/>
        <v>1</v>
      </c>
      <c r="BH384" s="258">
        <f t="shared" si="218"/>
        <v>0</v>
      </c>
      <c r="BI384" s="258">
        <f t="shared" si="219"/>
        <v>1</v>
      </c>
      <c r="BJ384" s="258">
        <f t="shared" si="179"/>
        <v>1</v>
      </c>
      <c r="BK384" s="258">
        <f t="shared" si="220"/>
        <v>0</v>
      </c>
      <c r="BL384" s="258">
        <f t="shared" si="221"/>
        <v>1</v>
      </c>
      <c r="BM384" s="258">
        <f t="shared" si="182"/>
        <v>1</v>
      </c>
      <c r="BN384" s="258">
        <f t="shared" si="222"/>
        <v>0</v>
      </c>
      <c r="BO384" s="258">
        <f t="shared" si="223"/>
        <v>1</v>
      </c>
      <c r="BP384" s="258">
        <f t="shared" si="185"/>
        <v>1</v>
      </c>
      <c r="BQ384" s="258">
        <f t="shared" si="224"/>
        <v>0</v>
      </c>
      <c r="BR384" s="258">
        <f t="shared" si="225"/>
        <v>1</v>
      </c>
      <c r="BS384" s="258">
        <f t="shared" si="188"/>
        <v>1</v>
      </c>
      <c r="BT384" s="258">
        <f t="shared" si="226"/>
        <v>0</v>
      </c>
      <c r="BU384" s="258">
        <f t="shared" si="227"/>
        <v>1</v>
      </c>
      <c r="BV384" s="258">
        <f t="shared" si="191"/>
        <v>1</v>
      </c>
      <c r="BW384" s="258">
        <f t="shared" si="228"/>
        <v>0</v>
      </c>
      <c r="BX384" s="258">
        <f t="shared" si="229"/>
        <v>1</v>
      </c>
      <c r="BY384" s="258">
        <f t="shared" si="194"/>
        <v>1</v>
      </c>
      <c r="BZ384" s="258">
        <f t="shared" si="230"/>
        <v>0</v>
      </c>
      <c r="CA384" s="258">
        <f t="shared" si="231"/>
        <v>1</v>
      </c>
      <c r="CB384" s="258">
        <f t="shared" si="197"/>
        <v>1</v>
      </c>
      <c r="CC384" s="258">
        <f t="shared" si="232"/>
        <v>0</v>
      </c>
      <c r="CD384" s="258">
        <f t="shared" si="233"/>
        <v>1</v>
      </c>
    </row>
    <row r="385" spans="1:82" hidden="1">
      <c r="A385" s="258"/>
      <c r="B385" s="258"/>
      <c r="C385" s="259"/>
      <c r="D385" s="258"/>
      <c r="E385" s="258"/>
      <c r="F385" s="258"/>
      <c r="G385" s="258">
        <v>377</v>
      </c>
      <c r="H385" s="743"/>
      <c r="I385" s="744"/>
      <c r="J385" s="739"/>
      <c r="K385" s="745"/>
      <c r="L385" s="745"/>
      <c r="M385" s="272"/>
      <c r="N385" s="508">
        <f t="shared" si="29"/>
        <v>0</v>
      </c>
      <c r="O385" s="510">
        <f t="shared" si="234"/>
        <v>0</v>
      </c>
      <c r="P385" s="260">
        <f t="shared" si="235"/>
        <v>0</v>
      </c>
      <c r="Q385" s="261">
        <f t="shared" si="236"/>
        <v>0</v>
      </c>
      <c r="R385" s="261">
        <f t="shared" si="1"/>
        <v>0</v>
      </c>
      <c r="S385" s="262"/>
      <c r="T385" s="262"/>
      <c r="U385" s="263">
        <f t="shared" si="142"/>
        <v>1.288</v>
      </c>
      <c r="V385" s="264">
        <f>IF(E385="SP",1,IF(D385="",ExtraMargeMateriaal,(1-VLOOKUP(D385,TabelAankoop[],4,FALSE))))</f>
        <v>1</v>
      </c>
      <c r="W385" s="265">
        <f t="shared" si="143"/>
        <v>0.6885</v>
      </c>
      <c r="X385" s="266">
        <f t="shared" si="144"/>
        <v>1</v>
      </c>
      <c r="Y385" s="267">
        <f t="shared" si="145"/>
        <v>1.46</v>
      </c>
      <c r="Z385" s="267">
        <f t="shared" si="146"/>
        <v>1.1599999999999999</v>
      </c>
      <c r="AA385" s="268">
        <f t="shared" si="147"/>
        <v>0</v>
      </c>
      <c r="AB385" s="456">
        <f t="shared" si="148"/>
        <v>0</v>
      </c>
      <c r="AC385" s="457">
        <f t="shared" si="149"/>
        <v>0</v>
      </c>
      <c r="AD385" s="456">
        <f t="shared" si="150"/>
        <v>0</v>
      </c>
      <c r="AE385" s="458">
        <f t="shared" si="151"/>
        <v>0</v>
      </c>
      <c r="AF385" s="457">
        <f t="shared" si="203"/>
        <v>0</v>
      </c>
      <c r="AG385" s="456">
        <f t="shared" si="153"/>
        <v>0</v>
      </c>
      <c r="AH385" s="457">
        <f t="shared" si="154"/>
        <v>0</v>
      </c>
      <c r="AI385" s="268">
        <f t="shared" si="155"/>
        <v>0</v>
      </c>
      <c r="AJ385" s="269">
        <f t="shared" si="156"/>
        <v>0</v>
      </c>
      <c r="AK385" s="270">
        <f t="shared" si="157"/>
        <v>0</v>
      </c>
      <c r="AL385" s="415">
        <f t="shared" si="158"/>
        <v>0</v>
      </c>
      <c r="AM385" s="259" t="str">
        <f>IF(AP385="","",IFERROR(VLOOKUP(AP385,CODES!$A$3:$D$1348,4,FALSE),"X"))&amp;IF(AQ385="","",IFERROR(VLOOKUP(AQ385,CODES!$A$3:$D$1348,4,FALSE),"X"))&amp;IF(AR385="","",IFERROR(VLOOKUP(AR385,CODES!$A$3:$D$1348,4,FALSE),"X"))&amp;IF(AS385="","",IFERROR(VLOOKUP(AS385,CODES!$A$3:$D$1348,4,FALSE),"X"))&amp;IF(AT385="","",IFERROR(VLOOKUP(AT385,CODES!$A$3:$D$1348,4,FALSE),"X"))&amp;IF(AU385="","",IFERROR(VLOOKUP(AU385,CODES!$A$3:$D$1348,4,FALSE),"X"))&amp;IF(AV385="","",IFERROR(VLOOKUP(AV385,CODES!$A$3:$D$1348,4,FALSE),"X"))&amp;IF(AW385="","",IFERROR(VLOOKUP(AW385,CODES!$A$3:$D$1348,4,FALSE),"X"))&amp;IF(AX385="","",IFERROR(VLOOKUP(AX385,CODES!$A$3:$D$1348,4,FALSE),"X"))&amp;IF(AY385="","",IFERROR(VLOOKUP(AY385,CODES!$A$3:$D$1348,4,FALSE),"X"))</f>
        <v/>
      </c>
      <c r="AN385" s="258">
        <f>SUM(IFERROR(VLOOKUP(AP385,CODES!$A$3:$D$1348,4,FALSE)*BC385,0),IFERROR(VLOOKUP(AQ385,CODES!$A$3:$D$1348,4,FALSE)*BF385,0),IFERROR(VLOOKUP(AR385,CODES!$A$3:$D$1348,4,FALSE)*BI385,0),IFERROR(VLOOKUP(AS385,CODES!$A$3:$D$1348,4,FALSE)*BL385,0),IFERROR(VLOOKUP(AT385,CODES!$A$3:$D$1348,4,FALSE)*BO385,0),IFERROR(VLOOKUP(AU385,CODES!$A$3:$D$1348,4,FALSE)*BR385,0),IFERROR(VLOOKUP(AV385,CODES!$A$3:$D$1348,4,FALSE)*BU385,0),IFERROR(VLOOKUP(AW385,CODES!$A$3:$D$1348,4,FALSE)*BX385,0),IFERROR(VLOOKUP(AX385,CODES!$A$3:$D$1348,4,FALSE)*CA385,0),IFERROR(VLOOKUP(AY385,CODES!$A$3:$D$1348,4,FALSE)*CD385,0))</f>
        <v>0</v>
      </c>
      <c r="AO385" s="258">
        <f>SUM(IFERROR(VLOOKUP(AP385,CODES!$A$3:$D$1348,3,FALSE)*BC385,0),IFERROR(VLOOKUP(AQ385,CODES!$A$3:$D$1348,3,FALSE)*BF385,0),IFERROR(VLOOKUP(AR385,CODES!$A$3:$D$1348,3,FALSE)*BI385,0),IFERROR(VLOOKUP(AS385,CODES!$A$3:$D$1348,3,FALSE)*BL385,0),IFERROR(VLOOKUP(AT385,CODES!$A$3:$D$1348,3,FALSE)*BO385,0),IFERROR(VLOOKUP(AU385,CODES!$A$3:$D$1348,3,FALSE)*BR385,0),IFERROR(VLOOKUP(AV385,CODES!$A$3:$D$1348,3,FALSE)*BU385,0),IFERROR(VLOOKUP(AW385,CODES!$A$3:$D$1348,3,FALSE)*BX385,0),IFERROR(VLOOKUP(AX385,CODES!$A$3:$D$1348,3,FALSE)*CA385,0),IFERROR(VLOOKUP(AY385,CODES!$A$3:$D$1348,3,FALSE)*CD385,0))+B385</f>
        <v>0</v>
      </c>
      <c r="AP385" s="271" t="str">
        <f t="shared" si="204"/>
        <v/>
      </c>
      <c r="AQ385" s="271" t="str">
        <f t="shared" si="205"/>
        <v/>
      </c>
      <c r="AR385" s="271" t="str">
        <f t="shared" si="206"/>
        <v/>
      </c>
      <c r="AS385" s="271" t="str">
        <f t="shared" si="207"/>
        <v/>
      </c>
      <c r="AT385" s="271" t="str">
        <f t="shared" si="208"/>
        <v/>
      </c>
      <c r="AU385" s="271" t="str">
        <f t="shared" si="209"/>
        <v/>
      </c>
      <c r="AV385" s="271" t="str">
        <f t="shared" si="210"/>
        <v/>
      </c>
      <c r="AW385" s="271" t="str">
        <f t="shared" si="211"/>
        <v/>
      </c>
      <c r="AX385" s="271" t="str">
        <f t="shared" si="212"/>
        <v/>
      </c>
      <c r="AY385" s="271" t="str">
        <f t="shared" si="213"/>
        <v/>
      </c>
      <c r="AZ385" s="258">
        <f t="shared" si="169"/>
        <v>0</v>
      </c>
      <c r="BA385" s="258">
        <f t="shared" si="170"/>
        <v>1</v>
      </c>
      <c r="BB385" s="258">
        <f t="shared" si="214"/>
        <v>0</v>
      </c>
      <c r="BC385" s="258">
        <f t="shared" si="215"/>
        <v>1</v>
      </c>
      <c r="BD385" s="258">
        <f t="shared" si="173"/>
        <v>1</v>
      </c>
      <c r="BE385" s="258">
        <f t="shared" si="216"/>
        <v>0</v>
      </c>
      <c r="BF385" s="258">
        <f t="shared" si="217"/>
        <v>1</v>
      </c>
      <c r="BG385" s="258">
        <f t="shared" si="176"/>
        <v>1</v>
      </c>
      <c r="BH385" s="258">
        <f t="shared" si="218"/>
        <v>0</v>
      </c>
      <c r="BI385" s="258">
        <f t="shared" si="219"/>
        <v>1</v>
      </c>
      <c r="BJ385" s="258">
        <f t="shared" si="179"/>
        <v>1</v>
      </c>
      <c r="BK385" s="258">
        <f t="shared" si="220"/>
        <v>0</v>
      </c>
      <c r="BL385" s="258">
        <f t="shared" si="221"/>
        <v>1</v>
      </c>
      <c r="BM385" s="258">
        <f t="shared" si="182"/>
        <v>1</v>
      </c>
      <c r="BN385" s="258">
        <f t="shared" si="222"/>
        <v>0</v>
      </c>
      <c r="BO385" s="258">
        <f t="shared" si="223"/>
        <v>1</v>
      </c>
      <c r="BP385" s="258">
        <f t="shared" si="185"/>
        <v>1</v>
      </c>
      <c r="BQ385" s="258">
        <f t="shared" si="224"/>
        <v>0</v>
      </c>
      <c r="BR385" s="258">
        <f t="shared" si="225"/>
        <v>1</v>
      </c>
      <c r="BS385" s="258">
        <f t="shared" si="188"/>
        <v>1</v>
      </c>
      <c r="BT385" s="258">
        <f t="shared" si="226"/>
        <v>0</v>
      </c>
      <c r="BU385" s="258">
        <f t="shared" si="227"/>
        <v>1</v>
      </c>
      <c r="BV385" s="258">
        <f t="shared" si="191"/>
        <v>1</v>
      </c>
      <c r="BW385" s="258">
        <f t="shared" si="228"/>
        <v>0</v>
      </c>
      <c r="BX385" s="258">
        <f t="shared" si="229"/>
        <v>1</v>
      </c>
      <c r="BY385" s="258">
        <f t="shared" si="194"/>
        <v>1</v>
      </c>
      <c r="BZ385" s="258">
        <f t="shared" si="230"/>
        <v>0</v>
      </c>
      <c r="CA385" s="258">
        <f t="shared" si="231"/>
        <v>1</v>
      </c>
      <c r="CB385" s="258">
        <f t="shared" si="197"/>
        <v>1</v>
      </c>
      <c r="CC385" s="258">
        <f t="shared" si="232"/>
        <v>0</v>
      </c>
      <c r="CD385" s="258">
        <f t="shared" si="233"/>
        <v>1</v>
      </c>
    </row>
    <row r="386" spans="1:82" hidden="1">
      <c r="A386" s="258"/>
      <c r="B386" s="258"/>
      <c r="C386" s="259"/>
      <c r="D386" s="258"/>
      <c r="E386" s="258"/>
      <c r="F386" s="258"/>
      <c r="G386" s="258">
        <v>378</v>
      </c>
      <c r="H386" s="743"/>
      <c r="I386" s="744"/>
      <c r="J386" s="739"/>
      <c r="K386" s="745"/>
      <c r="L386" s="745"/>
      <c r="M386" s="272"/>
      <c r="N386" s="508">
        <f t="shared" si="29"/>
        <v>0</v>
      </c>
      <c r="O386" s="510">
        <f t="shared" si="234"/>
        <v>0</v>
      </c>
      <c r="P386" s="260">
        <f t="shared" si="235"/>
        <v>0</v>
      </c>
      <c r="Q386" s="261">
        <f t="shared" si="236"/>
        <v>0</v>
      </c>
      <c r="R386" s="261">
        <f t="shared" si="1"/>
        <v>0</v>
      </c>
      <c r="S386" s="262"/>
      <c r="T386" s="262"/>
      <c r="U386" s="263">
        <f t="shared" si="142"/>
        <v>1.288</v>
      </c>
      <c r="V386" s="264">
        <f>IF(E386="SP",1,IF(D386="",ExtraMargeMateriaal,(1-VLOOKUP(D386,TabelAankoop[],4,FALSE))))</f>
        <v>1</v>
      </c>
      <c r="W386" s="265">
        <f t="shared" si="143"/>
        <v>0.6885</v>
      </c>
      <c r="X386" s="266">
        <f t="shared" si="144"/>
        <v>1</v>
      </c>
      <c r="Y386" s="267">
        <f t="shared" si="145"/>
        <v>1.46</v>
      </c>
      <c r="Z386" s="267">
        <f t="shared" si="146"/>
        <v>1.1599999999999999</v>
      </c>
      <c r="AA386" s="268">
        <f t="shared" si="147"/>
        <v>0</v>
      </c>
      <c r="AB386" s="456">
        <f t="shared" si="148"/>
        <v>0</v>
      </c>
      <c r="AC386" s="457">
        <f t="shared" si="149"/>
        <v>0</v>
      </c>
      <c r="AD386" s="456">
        <f t="shared" si="150"/>
        <v>0</v>
      </c>
      <c r="AE386" s="458">
        <f t="shared" si="151"/>
        <v>0</v>
      </c>
      <c r="AF386" s="457">
        <f t="shared" si="203"/>
        <v>0</v>
      </c>
      <c r="AG386" s="456">
        <f t="shared" si="153"/>
        <v>0</v>
      </c>
      <c r="AH386" s="457">
        <f t="shared" si="154"/>
        <v>0</v>
      </c>
      <c r="AI386" s="268">
        <f t="shared" si="155"/>
        <v>0</v>
      </c>
      <c r="AJ386" s="269">
        <f t="shared" si="156"/>
        <v>0</v>
      </c>
      <c r="AK386" s="270">
        <f t="shared" si="157"/>
        <v>0</v>
      </c>
      <c r="AL386" s="415">
        <f t="shared" si="158"/>
        <v>0</v>
      </c>
      <c r="AM386" s="259" t="str">
        <f>IF(AP386="","",IFERROR(VLOOKUP(AP386,CODES!$A$3:$D$1348,4,FALSE),"X"))&amp;IF(AQ386="","",IFERROR(VLOOKUP(AQ386,CODES!$A$3:$D$1348,4,FALSE),"X"))&amp;IF(AR386="","",IFERROR(VLOOKUP(AR386,CODES!$A$3:$D$1348,4,FALSE),"X"))&amp;IF(AS386="","",IFERROR(VLOOKUP(AS386,CODES!$A$3:$D$1348,4,FALSE),"X"))&amp;IF(AT386="","",IFERROR(VLOOKUP(AT386,CODES!$A$3:$D$1348,4,FALSE),"X"))&amp;IF(AU386="","",IFERROR(VLOOKUP(AU386,CODES!$A$3:$D$1348,4,FALSE),"X"))&amp;IF(AV386="","",IFERROR(VLOOKUP(AV386,CODES!$A$3:$D$1348,4,FALSE),"X"))&amp;IF(AW386="","",IFERROR(VLOOKUP(AW386,CODES!$A$3:$D$1348,4,FALSE),"X"))&amp;IF(AX386="","",IFERROR(VLOOKUP(AX386,CODES!$A$3:$D$1348,4,FALSE),"X"))&amp;IF(AY386="","",IFERROR(VLOOKUP(AY386,CODES!$A$3:$D$1348,4,FALSE),"X"))</f>
        <v/>
      </c>
      <c r="AN386" s="258">
        <f>SUM(IFERROR(VLOOKUP(AP386,CODES!$A$3:$D$1348,4,FALSE)*BC386,0),IFERROR(VLOOKUP(AQ386,CODES!$A$3:$D$1348,4,FALSE)*BF386,0),IFERROR(VLOOKUP(AR386,CODES!$A$3:$D$1348,4,FALSE)*BI386,0),IFERROR(VLOOKUP(AS386,CODES!$A$3:$D$1348,4,FALSE)*BL386,0),IFERROR(VLOOKUP(AT386,CODES!$A$3:$D$1348,4,FALSE)*BO386,0),IFERROR(VLOOKUP(AU386,CODES!$A$3:$D$1348,4,FALSE)*BR386,0),IFERROR(VLOOKUP(AV386,CODES!$A$3:$D$1348,4,FALSE)*BU386,0),IFERROR(VLOOKUP(AW386,CODES!$A$3:$D$1348,4,FALSE)*BX386,0),IFERROR(VLOOKUP(AX386,CODES!$A$3:$D$1348,4,FALSE)*CA386,0),IFERROR(VLOOKUP(AY386,CODES!$A$3:$D$1348,4,FALSE)*CD386,0))</f>
        <v>0</v>
      </c>
      <c r="AO386" s="258">
        <f>SUM(IFERROR(VLOOKUP(AP386,CODES!$A$3:$D$1348,3,FALSE)*BC386,0),IFERROR(VLOOKUP(AQ386,CODES!$A$3:$D$1348,3,FALSE)*BF386,0),IFERROR(VLOOKUP(AR386,CODES!$A$3:$D$1348,3,FALSE)*BI386,0),IFERROR(VLOOKUP(AS386,CODES!$A$3:$D$1348,3,FALSE)*BL386,0),IFERROR(VLOOKUP(AT386,CODES!$A$3:$D$1348,3,FALSE)*BO386,0),IFERROR(VLOOKUP(AU386,CODES!$A$3:$D$1348,3,FALSE)*BR386,0),IFERROR(VLOOKUP(AV386,CODES!$A$3:$D$1348,3,FALSE)*BU386,0),IFERROR(VLOOKUP(AW386,CODES!$A$3:$D$1348,3,FALSE)*BX386,0),IFERROR(VLOOKUP(AX386,CODES!$A$3:$D$1348,3,FALSE)*CA386,0),IFERROR(VLOOKUP(AY386,CODES!$A$3:$D$1348,3,FALSE)*CD386,0))+B386</f>
        <v>0</v>
      </c>
      <c r="AP386" s="271" t="str">
        <f t="shared" si="204"/>
        <v/>
      </c>
      <c r="AQ386" s="271" t="str">
        <f t="shared" si="205"/>
        <v/>
      </c>
      <c r="AR386" s="271" t="str">
        <f t="shared" si="206"/>
        <v/>
      </c>
      <c r="AS386" s="271" t="str">
        <f t="shared" si="207"/>
        <v/>
      </c>
      <c r="AT386" s="271" t="str">
        <f t="shared" si="208"/>
        <v/>
      </c>
      <c r="AU386" s="271" t="str">
        <f t="shared" si="209"/>
        <v/>
      </c>
      <c r="AV386" s="271" t="str">
        <f t="shared" si="210"/>
        <v/>
      </c>
      <c r="AW386" s="271" t="str">
        <f t="shared" si="211"/>
        <v/>
      </c>
      <c r="AX386" s="271" t="str">
        <f t="shared" si="212"/>
        <v/>
      </c>
      <c r="AY386" s="271" t="str">
        <f t="shared" si="213"/>
        <v/>
      </c>
      <c r="AZ386" s="258">
        <f t="shared" si="169"/>
        <v>0</v>
      </c>
      <c r="BA386" s="258">
        <f t="shared" si="170"/>
        <v>1</v>
      </c>
      <c r="BB386" s="258">
        <f t="shared" si="214"/>
        <v>0</v>
      </c>
      <c r="BC386" s="258">
        <f t="shared" si="215"/>
        <v>1</v>
      </c>
      <c r="BD386" s="258">
        <f t="shared" si="173"/>
        <v>1</v>
      </c>
      <c r="BE386" s="258">
        <f t="shared" si="216"/>
        <v>0</v>
      </c>
      <c r="BF386" s="258">
        <f t="shared" si="217"/>
        <v>1</v>
      </c>
      <c r="BG386" s="258">
        <f t="shared" si="176"/>
        <v>1</v>
      </c>
      <c r="BH386" s="258">
        <f t="shared" si="218"/>
        <v>0</v>
      </c>
      <c r="BI386" s="258">
        <f t="shared" si="219"/>
        <v>1</v>
      </c>
      <c r="BJ386" s="258">
        <f t="shared" si="179"/>
        <v>1</v>
      </c>
      <c r="BK386" s="258">
        <f t="shared" si="220"/>
        <v>0</v>
      </c>
      <c r="BL386" s="258">
        <f t="shared" si="221"/>
        <v>1</v>
      </c>
      <c r="BM386" s="258">
        <f t="shared" si="182"/>
        <v>1</v>
      </c>
      <c r="BN386" s="258">
        <f t="shared" si="222"/>
        <v>0</v>
      </c>
      <c r="BO386" s="258">
        <f t="shared" si="223"/>
        <v>1</v>
      </c>
      <c r="BP386" s="258">
        <f t="shared" si="185"/>
        <v>1</v>
      </c>
      <c r="BQ386" s="258">
        <f t="shared" si="224"/>
        <v>0</v>
      </c>
      <c r="BR386" s="258">
        <f t="shared" si="225"/>
        <v>1</v>
      </c>
      <c r="BS386" s="258">
        <f t="shared" si="188"/>
        <v>1</v>
      </c>
      <c r="BT386" s="258">
        <f t="shared" si="226"/>
        <v>0</v>
      </c>
      <c r="BU386" s="258">
        <f t="shared" si="227"/>
        <v>1</v>
      </c>
      <c r="BV386" s="258">
        <f t="shared" si="191"/>
        <v>1</v>
      </c>
      <c r="BW386" s="258">
        <f t="shared" si="228"/>
        <v>0</v>
      </c>
      <c r="BX386" s="258">
        <f t="shared" si="229"/>
        <v>1</v>
      </c>
      <c r="BY386" s="258">
        <f t="shared" si="194"/>
        <v>1</v>
      </c>
      <c r="BZ386" s="258">
        <f t="shared" si="230"/>
        <v>0</v>
      </c>
      <c r="CA386" s="258">
        <f t="shared" si="231"/>
        <v>1</v>
      </c>
      <c r="CB386" s="258">
        <f t="shared" si="197"/>
        <v>1</v>
      </c>
      <c r="CC386" s="258">
        <f t="shared" si="232"/>
        <v>0</v>
      </c>
      <c r="CD386" s="258">
        <f t="shared" si="233"/>
        <v>1</v>
      </c>
    </row>
    <row r="387" spans="1:82" hidden="1">
      <c r="A387" s="258"/>
      <c r="B387" s="258"/>
      <c r="C387" s="259"/>
      <c r="D387" s="258"/>
      <c r="E387" s="258"/>
      <c r="F387" s="258"/>
      <c r="G387" s="258">
        <v>379</v>
      </c>
      <c r="H387" s="743"/>
      <c r="I387" s="744"/>
      <c r="J387" s="739"/>
      <c r="K387" s="745"/>
      <c r="L387" s="745"/>
      <c r="M387" s="272"/>
      <c r="N387" s="508">
        <f t="shared" si="29"/>
        <v>0</v>
      </c>
      <c r="O387" s="510">
        <f t="shared" si="234"/>
        <v>0</v>
      </c>
      <c r="P387" s="260">
        <f t="shared" si="235"/>
        <v>0</v>
      </c>
      <c r="Q387" s="261">
        <f t="shared" si="236"/>
        <v>0</v>
      </c>
      <c r="R387" s="261">
        <f t="shared" si="1"/>
        <v>0</v>
      </c>
      <c r="S387" s="262"/>
      <c r="T387" s="262"/>
      <c r="U387" s="263">
        <f t="shared" si="142"/>
        <v>1.288</v>
      </c>
      <c r="V387" s="264">
        <f>IF(E387="SP",1,IF(D387="",ExtraMargeMateriaal,(1-VLOOKUP(D387,TabelAankoop[],4,FALSE))))</f>
        <v>1</v>
      </c>
      <c r="W387" s="265">
        <f t="shared" si="143"/>
        <v>0.6885</v>
      </c>
      <c r="X387" s="266">
        <f t="shared" si="144"/>
        <v>1</v>
      </c>
      <c r="Y387" s="267">
        <f t="shared" si="145"/>
        <v>1.46</v>
      </c>
      <c r="Z387" s="267">
        <f t="shared" si="146"/>
        <v>1.1599999999999999</v>
      </c>
      <c r="AA387" s="268">
        <f t="shared" si="147"/>
        <v>0</v>
      </c>
      <c r="AB387" s="456">
        <f t="shared" si="148"/>
        <v>0</v>
      </c>
      <c r="AC387" s="457">
        <f t="shared" si="149"/>
        <v>0</v>
      </c>
      <c r="AD387" s="456">
        <f t="shared" si="150"/>
        <v>0</v>
      </c>
      <c r="AE387" s="458">
        <f t="shared" si="151"/>
        <v>0</v>
      </c>
      <c r="AF387" s="457">
        <f t="shared" si="203"/>
        <v>0</v>
      </c>
      <c r="AG387" s="456">
        <f t="shared" si="153"/>
        <v>0</v>
      </c>
      <c r="AH387" s="457">
        <f t="shared" si="154"/>
        <v>0</v>
      </c>
      <c r="AI387" s="268">
        <f t="shared" si="155"/>
        <v>0</v>
      </c>
      <c r="AJ387" s="269">
        <f t="shared" si="156"/>
        <v>0</v>
      </c>
      <c r="AK387" s="270">
        <f t="shared" si="157"/>
        <v>0</v>
      </c>
      <c r="AL387" s="415">
        <f t="shared" si="158"/>
        <v>0</v>
      </c>
      <c r="AM387" s="259" t="str">
        <f>IF(AP387="","",IFERROR(VLOOKUP(AP387,CODES!$A$3:$D$1348,4,FALSE),"X"))&amp;IF(AQ387="","",IFERROR(VLOOKUP(AQ387,CODES!$A$3:$D$1348,4,FALSE),"X"))&amp;IF(AR387="","",IFERROR(VLOOKUP(AR387,CODES!$A$3:$D$1348,4,FALSE),"X"))&amp;IF(AS387="","",IFERROR(VLOOKUP(AS387,CODES!$A$3:$D$1348,4,FALSE),"X"))&amp;IF(AT387="","",IFERROR(VLOOKUP(AT387,CODES!$A$3:$D$1348,4,FALSE),"X"))&amp;IF(AU387="","",IFERROR(VLOOKUP(AU387,CODES!$A$3:$D$1348,4,FALSE),"X"))&amp;IF(AV387="","",IFERROR(VLOOKUP(AV387,CODES!$A$3:$D$1348,4,FALSE),"X"))&amp;IF(AW387="","",IFERROR(VLOOKUP(AW387,CODES!$A$3:$D$1348,4,FALSE),"X"))&amp;IF(AX387="","",IFERROR(VLOOKUP(AX387,CODES!$A$3:$D$1348,4,FALSE),"X"))&amp;IF(AY387="","",IFERROR(VLOOKUP(AY387,CODES!$A$3:$D$1348,4,FALSE),"X"))</f>
        <v/>
      </c>
      <c r="AN387" s="258">
        <f>SUM(IFERROR(VLOOKUP(AP387,CODES!$A$3:$D$1348,4,FALSE)*BC387,0),IFERROR(VLOOKUP(AQ387,CODES!$A$3:$D$1348,4,FALSE)*BF387,0),IFERROR(VLOOKUP(AR387,CODES!$A$3:$D$1348,4,FALSE)*BI387,0),IFERROR(VLOOKUP(AS387,CODES!$A$3:$D$1348,4,FALSE)*BL387,0),IFERROR(VLOOKUP(AT387,CODES!$A$3:$D$1348,4,FALSE)*BO387,0),IFERROR(VLOOKUP(AU387,CODES!$A$3:$D$1348,4,FALSE)*BR387,0),IFERROR(VLOOKUP(AV387,CODES!$A$3:$D$1348,4,FALSE)*BU387,0),IFERROR(VLOOKUP(AW387,CODES!$A$3:$D$1348,4,FALSE)*BX387,0),IFERROR(VLOOKUP(AX387,CODES!$A$3:$D$1348,4,FALSE)*CA387,0),IFERROR(VLOOKUP(AY387,CODES!$A$3:$D$1348,4,FALSE)*CD387,0))</f>
        <v>0</v>
      </c>
      <c r="AO387" s="258">
        <f>SUM(IFERROR(VLOOKUP(AP387,CODES!$A$3:$D$1348,3,FALSE)*BC387,0),IFERROR(VLOOKUP(AQ387,CODES!$A$3:$D$1348,3,FALSE)*BF387,0),IFERROR(VLOOKUP(AR387,CODES!$A$3:$D$1348,3,FALSE)*BI387,0),IFERROR(VLOOKUP(AS387,CODES!$A$3:$D$1348,3,FALSE)*BL387,0),IFERROR(VLOOKUP(AT387,CODES!$A$3:$D$1348,3,FALSE)*BO387,0),IFERROR(VLOOKUP(AU387,CODES!$A$3:$D$1348,3,FALSE)*BR387,0),IFERROR(VLOOKUP(AV387,CODES!$A$3:$D$1348,3,FALSE)*BU387,0),IFERROR(VLOOKUP(AW387,CODES!$A$3:$D$1348,3,FALSE)*BX387,0),IFERROR(VLOOKUP(AX387,CODES!$A$3:$D$1348,3,FALSE)*CA387,0),IFERROR(VLOOKUP(AY387,CODES!$A$3:$D$1348,3,FALSE)*CD387,0))+B387</f>
        <v>0</v>
      </c>
      <c r="AP387" s="271" t="str">
        <f t="shared" si="204"/>
        <v/>
      </c>
      <c r="AQ387" s="271" t="str">
        <f t="shared" si="205"/>
        <v/>
      </c>
      <c r="AR387" s="271" t="str">
        <f t="shared" si="206"/>
        <v/>
      </c>
      <c r="AS387" s="271" t="str">
        <f t="shared" si="207"/>
        <v/>
      </c>
      <c r="AT387" s="271" t="str">
        <f t="shared" si="208"/>
        <v/>
      </c>
      <c r="AU387" s="271" t="str">
        <f t="shared" si="209"/>
        <v/>
      </c>
      <c r="AV387" s="271" t="str">
        <f t="shared" si="210"/>
        <v/>
      </c>
      <c r="AW387" s="271" t="str">
        <f t="shared" si="211"/>
        <v/>
      </c>
      <c r="AX387" s="271" t="str">
        <f t="shared" si="212"/>
        <v/>
      </c>
      <c r="AY387" s="271" t="str">
        <f t="shared" si="213"/>
        <v/>
      </c>
      <c r="AZ387" s="258">
        <f t="shared" si="169"/>
        <v>0</v>
      </c>
      <c r="BA387" s="258">
        <f t="shared" si="170"/>
        <v>1</v>
      </c>
      <c r="BB387" s="258">
        <f t="shared" si="214"/>
        <v>0</v>
      </c>
      <c r="BC387" s="258">
        <f t="shared" si="215"/>
        <v>1</v>
      </c>
      <c r="BD387" s="258">
        <f t="shared" si="173"/>
        <v>1</v>
      </c>
      <c r="BE387" s="258">
        <f t="shared" si="216"/>
        <v>0</v>
      </c>
      <c r="BF387" s="258">
        <f t="shared" si="217"/>
        <v>1</v>
      </c>
      <c r="BG387" s="258">
        <f t="shared" si="176"/>
        <v>1</v>
      </c>
      <c r="BH387" s="258">
        <f t="shared" si="218"/>
        <v>0</v>
      </c>
      <c r="BI387" s="258">
        <f t="shared" si="219"/>
        <v>1</v>
      </c>
      <c r="BJ387" s="258">
        <f t="shared" si="179"/>
        <v>1</v>
      </c>
      <c r="BK387" s="258">
        <f t="shared" si="220"/>
        <v>0</v>
      </c>
      <c r="BL387" s="258">
        <f t="shared" si="221"/>
        <v>1</v>
      </c>
      <c r="BM387" s="258">
        <f t="shared" si="182"/>
        <v>1</v>
      </c>
      <c r="BN387" s="258">
        <f t="shared" si="222"/>
        <v>0</v>
      </c>
      <c r="BO387" s="258">
        <f t="shared" si="223"/>
        <v>1</v>
      </c>
      <c r="BP387" s="258">
        <f t="shared" si="185"/>
        <v>1</v>
      </c>
      <c r="BQ387" s="258">
        <f t="shared" si="224"/>
        <v>0</v>
      </c>
      <c r="BR387" s="258">
        <f t="shared" si="225"/>
        <v>1</v>
      </c>
      <c r="BS387" s="258">
        <f t="shared" si="188"/>
        <v>1</v>
      </c>
      <c r="BT387" s="258">
        <f t="shared" si="226"/>
        <v>0</v>
      </c>
      <c r="BU387" s="258">
        <f t="shared" si="227"/>
        <v>1</v>
      </c>
      <c r="BV387" s="258">
        <f t="shared" si="191"/>
        <v>1</v>
      </c>
      <c r="BW387" s="258">
        <f t="shared" si="228"/>
        <v>0</v>
      </c>
      <c r="BX387" s="258">
        <f t="shared" si="229"/>
        <v>1</v>
      </c>
      <c r="BY387" s="258">
        <f t="shared" si="194"/>
        <v>1</v>
      </c>
      <c r="BZ387" s="258">
        <f t="shared" si="230"/>
        <v>0</v>
      </c>
      <c r="CA387" s="258">
        <f t="shared" si="231"/>
        <v>1</v>
      </c>
      <c r="CB387" s="258">
        <f t="shared" si="197"/>
        <v>1</v>
      </c>
      <c r="CC387" s="258">
        <f t="shared" si="232"/>
        <v>0</v>
      </c>
      <c r="CD387" s="258">
        <f t="shared" si="233"/>
        <v>1</v>
      </c>
    </row>
    <row r="388" spans="1:82" hidden="1">
      <c r="A388" s="258"/>
      <c r="B388" s="258"/>
      <c r="C388" s="259"/>
      <c r="D388" s="258"/>
      <c r="E388" s="258"/>
      <c r="F388" s="258"/>
      <c r="G388" s="258">
        <v>380</v>
      </c>
      <c r="H388" s="743"/>
      <c r="I388" s="744"/>
      <c r="J388" s="739"/>
      <c r="K388" s="745"/>
      <c r="L388" s="745"/>
      <c r="M388" s="272"/>
      <c r="N388" s="508">
        <f t="shared" si="29"/>
        <v>0</v>
      </c>
      <c r="O388" s="510">
        <f t="shared" si="234"/>
        <v>0</v>
      </c>
      <c r="P388" s="260">
        <f t="shared" si="235"/>
        <v>0</v>
      </c>
      <c r="Q388" s="261">
        <f t="shared" si="236"/>
        <v>0</v>
      </c>
      <c r="R388" s="261">
        <f t="shared" si="1"/>
        <v>0</v>
      </c>
      <c r="S388" s="262"/>
      <c r="T388" s="262"/>
      <c r="U388" s="263">
        <f t="shared" si="142"/>
        <v>1.288</v>
      </c>
      <c r="V388" s="264">
        <f>IF(E388="SP",1,IF(D388="",ExtraMargeMateriaal,(1-VLOOKUP(D388,TabelAankoop[],4,FALSE))))</f>
        <v>1</v>
      </c>
      <c r="W388" s="265">
        <f t="shared" si="143"/>
        <v>0.6885</v>
      </c>
      <c r="X388" s="266">
        <f t="shared" si="144"/>
        <v>1</v>
      </c>
      <c r="Y388" s="267">
        <f t="shared" si="145"/>
        <v>1.46</v>
      </c>
      <c r="Z388" s="267">
        <f t="shared" si="146"/>
        <v>1.1599999999999999</v>
      </c>
      <c r="AA388" s="268">
        <f t="shared" si="147"/>
        <v>0</v>
      </c>
      <c r="AB388" s="456">
        <f t="shared" si="148"/>
        <v>0</v>
      </c>
      <c r="AC388" s="457">
        <f t="shared" si="149"/>
        <v>0</v>
      </c>
      <c r="AD388" s="456">
        <f t="shared" si="150"/>
        <v>0</v>
      </c>
      <c r="AE388" s="458">
        <f t="shared" si="151"/>
        <v>0</v>
      </c>
      <c r="AF388" s="457">
        <f t="shared" si="203"/>
        <v>0</v>
      </c>
      <c r="AG388" s="456">
        <f t="shared" si="153"/>
        <v>0</v>
      </c>
      <c r="AH388" s="457">
        <f t="shared" si="154"/>
        <v>0</v>
      </c>
      <c r="AI388" s="268">
        <f t="shared" si="155"/>
        <v>0</v>
      </c>
      <c r="AJ388" s="269">
        <f t="shared" si="156"/>
        <v>0</v>
      </c>
      <c r="AK388" s="270">
        <f t="shared" si="157"/>
        <v>0</v>
      </c>
      <c r="AL388" s="415">
        <f t="shared" si="158"/>
        <v>0</v>
      </c>
      <c r="AM388" s="259" t="str">
        <f>IF(AP388="","",IFERROR(VLOOKUP(AP388,CODES!$A$3:$D$1348,4,FALSE),"X"))&amp;IF(AQ388="","",IFERROR(VLOOKUP(AQ388,CODES!$A$3:$D$1348,4,FALSE),"X"))&amp;IF(AR388="","",IFERROR(VLOOKUP(AR388,CODES!$A$3:$D$1348,4,FALSE),"X"))&amp;IF(AS388="","",IFERROR(VLOOKUP(AS388,CODES!$A$3:$D$1348,4,FALSE),"X"))&amp;IF(AT388="","",IFERROR(VLOOKUP(AT388,CODES!$A$3:$D$1348,4,FALSE),"X"))&amp;IF(AU388="","",IFERROR(VLOOKUP(AU388,CODES!$A$3:$D$1348,4,FALSE),"X"))&amp;IF(AV388="","",IFERROR(VLOOKUP(AV388,CODES!$A$3:$D$1348,4,FALSE),"X"))&amp;IF(AW388="","",IFERROR(VLOOKUP(AW388,CODES!$A$3:$D$1348,4,FALSE),"X"))&amp;IF(AX388="","",IFERROR(VLOOKUP(AX388,CODES!$A$3:$D$1348,4,FALSE),"X"))&amp;IF(AY388="","",IFERROR(VLOOKUP(AY388,CODES!$A$3:$D$1348,4,FALSE),"X"))</f>
        <v/>
      </c>
      <c r="AN388" s="258">
        <f>SUM(IFERROR(VLOOKUP(AP388,CODES!$A$3:$D$1348,4,FALSE)*BC388,0),IFERROR(VLOOKUP(AQ388,CODES!$A$3:$D$1348,4,FALSE)*BF388,0),IFERROR(VLOOKUP(AR388,CODES!$A$3:$D$1348,4,FALSE)*BI388,0),IFERROR(VLOOKUP(AS388,CODES!$A$3:$D$1348,4,FALSE)*BL388,0),IFERROR(VLOOKUP(AT388,CODES!$A$3:$D$1348,4,FALSE)*BO388,0),IFERROR(VLOOKUP(AU388,CODES!$A$3:$D$1348,4,FALSE)*BR388,0),IFERROR(VLOOKUP(AV388,CODES!$A$3:$D$1348,4,FALSE)*BU388,0),IFERROR(VLOOKUP(AW388,CODES!$A$3:$D$1348,4,FALSE)*BX388,0),IFERROR(VLOOKUP(AX388,CODES!$A$3:$D$1348,4,FALSE)*CA388,0),IFERROR(VLOOKUP(AY388,CODES!$A$3:$D$1348,4,FALSE)*CD388,0))</f>
        <v>0</v>
      </c>
      <c r="AO388" s="258">
        <f>SUM(IFERROR(VLOOKUP(AP388,CODES!$A$3:$D$1348,3,FALSE)*BC388,0),IFERROR(VLOOKUP(AQ388,CODES!$A$3:$D$1348,3,FALSE)*BF388,0),IFERROR(VLOOKUP(AR388,CODES!$A$3:$D$1348,3,FALSE)*BI388,0),IFERROR(VLOOKUP(AS388,CODES!$A$3:$D$1348,3,FALSE)*BL388,0),IFERROR(VLOOKUP(AT388,CODES!$A$3:$D$1348,3,FALSE)*BO388,0),IFERROR(VLOOKUP(AU388,CODES!$A$3:$D$1348,3,FALSE)*BR388,0),IFERROR(VLOOKUP(AV388,CODES!$A$3:$D$1348,3,FALSE)*BU388,0),IFERROR(VLOOKUP(AW388,CODES!$A$3:$D$1348,3,FALSE)*BX388,0),IFERROR(VLOOKUP(AX388,CODES!$A$3:$D$1348,3,FALSE)*CA388,0),IFERROR(VLOOKUP(AY388,CODES!$A$3:$D$1348,3,FALSE)*CD388,0))+B388</f>
        <v>0</v>
      </c>
      <c r="AP388" s="271" t="str">
        <f t="shared" si="204"/>
        <v/>
      </c>
      <c r="AQ388" s="271" t="str">
        <f t="shared" si="205"/>
        <v/>
      </c>
      <c r="AR388" s="271" t="str">
        <f t="shared" si="206"/>
        <v/>
      </c>
      <c r="AS388" s="271" t="str">
        <f t="shared" si="207"/>
        <v/>
      </c>
      <c r="AT388" s="271" t="str">
        <f t="shared" si="208"/>
        <v/>
      </c>
      <c r="AU388" s="271" t="str">
        <f t="shared" si="209"/>
        <v/>
      </c>
      <c r="AV388" s="271" t="str">
        <f t="shared" si="210"/>
        <v/>
      </c>
      <c r="AW388" s="271" t="str">
        <f t="shared" si="211"/>
        <v/>
      </c>
      <c r="AX388" s="271" t="str">
        <f t="shared" si="212"/>
        <v/>
      </c>
      <c r="AY388" s="271" t="str">
        <f t="shared" si="213"/>
        <v/>
      </c>
      <c r="AZ388" s="258">
        <f t="shared" si="169"/>
        <v>0</v>
      </c>
      <c r="BA388" s="258">
        <f t="shared" si="170"/>
        <v>1</v>
      </c>
      <c r="BB388" s="258">
        <f t="shared" si="214"/>
        <v>0</v>
      </c>
      <c r="BC388" s="258">
        <f t="shared" si="215"/>
        <v>1</v>
      </c>
      <c r="BD388" s="258">
        <f t="shared" si="173"/>
        <v>1</v>
      </c>
      <c r="BE388" s="258">
        <f t="shared" si="216"/>
        <v>0</v>
      </c>
      <c r="BF388" s="258">
        <f t="shared" si="217"/>
        <v>1</v>
      </c>
      <c r="BG388" s="258">
        <f t="shared" si="176"/>
        <v>1</v>
      </c>
      <c r="BH388" s="258">
        <f t="shared" si="218"/>
        <v>0</v>
      </c>
      <c r="BI388" s="258">
        <f t="shared" si="219"/>
        <v>1</v>
      </c>
      <c r="BJ388" s="258">
        <f t="shared" si="179"/>
        <v>1</v>
      </c>
      <c r="BK388" s="258">
        <f t="shared" si="220"/>
        <v>0</v>
      </c>
      <c r="BL388" s="258">
        <f t="shared" si="221"/>
        <v>1</v>
      </c>
      <c r="BM388" s="258">
        <f t="shared" si="182"/>
        <v>1</v>
      </c>
      <c r="BN388" s="258">
        <f t="shared" si="222"/>
        <v>0</v>
      </c>
      <c r="BO388" s="258">
        <f t="shared" si="223"/>
        <v>1</v>
      </c>
      <c r="BP388" s="258">
        <f t="shared" si="185"/>
        <v>1</v>
      </c>
      <c r="BQ388" s="258">
        <f t="shared" si="224"/>
        <v>0</v>
      </c>
      <c r="BR388" s="258">
        <f t="shared" si="225"/>
        <v>1</v>
      </c>
      <c r="BS388" s="258">
        <f t="shared" si="188"/>
        <v>1</v>
      </c>
      <c r="BT388" s="258">
        <f t="shared" si="226"/>
        <v>0</v>
      </c>
      <c r="BU388" s="258">
        <f t="shared" si="227"/>
        <v>1</v>
      </c>
      <c r="BV388" s="258">
        <f t="shared" si="191"/>
        <v>1</v>
      </c>
      <c r="BW388" s="258">
        <f t="shared" si="228"/>
        <v>0</v>
      </c>
      <c r="BX388" s="258">
        <f t="shared" si="229"/>
        <v>1</v>
      </c>
      <c r="BY388" s="258">
        <f t="shared" si="194"/>
        <v>1</v>
      </c>
      <c r="BZ388" s="258">
        <f t="shared" si="230"/>
        <v>0</v>
      </c>
      <c r="CA388" s="258">
        <f t="shared" si="231"/>
        <v>1</v>
      </c>
      <c r="CB388" s="258">
        <f t="shared" si="197"/>
        <v>1</v>
      </c>
      <c r="CC388" s="258">
        <f t="shared" si="232"/>
        <v>0</v>
      </c>
      <c r="CD388" s="258">
        <f t="shared" si="233"/>
        <v>1</v>
      </c>
    </row>
    <row r="389" spans="1:82" hidden="1">
      <c r="A389" s="258"/>
      <c r="B389" s="258"/>
      <c r="C389" s="259"/>
      <c r="D389" s="258"/>
      <c r="E389" s="258"/>
      <c r="F389" s="258"/>
      <c r="G389" s="258">
        <v>381</v>
      </c>
      <c r="H389" s="743"/>
      <c r="I389" s="744"/>
      <c r="J389" s="739"/>
      <c r="K389" s="745"/>
      <c r="L389" s="745"/>
      <c r="M389" s="272"/>
      <c r="N389" s="508">
        <f t="shared" si="29"/>
        <v>0</v>
      </c>
      <c r="O389" s="510">
        <f t="shared" si="234"/>
        <v>0</v>
      </c>
      <c r="P389" s="260">
        <f t="shared" si="235"/>
        <v>0</v>
      </c>
      <c r="Q389" s="261">
        <f t="shared" si="236"/>
        <v>0</v>
      </c>
      <c r="R389" s="261">
        <f t="shared" si="1"/>
        <v>0</v>
      </c>
      <c r="S389" s="262"/>
      <c r="T389" s="262"/>
      <c r="U389" s="263">
        <f t="shared" si="142"/>
        <v>1.288</v>
      </c>
      <c r="V389" s="264">
        <f>IF(E389="SP",1,IF(D389="",ExtraMargeMateriaal,(1-VLOOKUP(D389,TabelAankoop[],4,FALSE))))</f>
        <v>1</v>
      </c>
      <c r="W389" s="265">
        <f t="shared" si="143"/>
        <v>0.6885</v>
      </c>
      <c r="X389" s="266">
        <f t="shared" si="144"/>
        <v>1</v>
      </c>
      <c r="Y389" s="267">
        <f t="shared" si="145"/>
        <v>1.46</v>
      </c>
      <c r="Z389" s="267">
        <f t="shared" si="146"/>
        <v>1.1599999999999999</v>
      </c>
      <c r="AA389" s="268">
        <f t="shared" si="147"/>
        <v>0</v>
      </c>
      <c r="AB389" s="456">
        <f t="shared" si="148"/>
        <v>0</v>
      </c>
      <c r="AC389" s="457">
        <f t="shared" si="149"/>
        <v>0</v>
      </c>
      <c r="AD389" s="456">
        <f t="shared" si="150"/>
        <v>0</v>
      </c>
      <c r="AE389" s="458">
        <f t="shared" si="151"/>
        <v>0</v>
      </c>
      <c r="AF389" s="457">
        <f t="shared" si="203"/>
        <v>0</v>
      </c>
      <c r="AG389" s="456">
        <f t="shared" si="153"/>
        <v>0</v>
      </c>
      <c r="AH389" s="457">
        <f t="shared" si="154"/>
        <v>0</v>
      </c>
      <c r="AI389" s="268">
        <f t="shared" si="155"/>
        <v>0</v>
      </c>
      <c r="AJ389" s="269">
        <f t="shared" si="156"/>
        <v>0</v>
      </c>
      <c r="AK389" s="270">
        <f t="shared" si="157"/>
        <v>0</v>
      </c>
      <c r="AL389" s="415">
        <f t="shared" si="158"/>
        <v>0</v>
      </c>
      <c r="AM389" s="259" t="str">
        <f>IF(AP389="","",IFERROR(VLOOKUP(AP389,CODES!$A$3:$D$1348,4,FALSE),"X"))&amp;IF(AQ389="","",IFERROR(VLOOKUP(AQ389,CODES!$A$3:$D$1348,4,FALSE),"X"))&amp;IF(AR389="","",IFERROR(VLOOKUP(AR389,CODES!$A$3:$D$1348,4,FALSE),"X"))&amp;IF(AS389="","",IFERROR(VLOOKUP(AS389,CODES!$A$3:$D$1348,4,FALSE),"X"))&amp;IF(AT389="","",IFERROR(VLOOKUP(AT389,CODES!$A$3:$D$1348,4,FALSE),"X"))&amp;IF(AU389="","",IFERROR(VLOOKUP(AU389,CODES!$A$3:$D$1348,4,FALSE),"X"))&amp;IF(AV389="","",IFERROR(VLOOKUP(AV389,CODES!$A$3:$D$1348,4,FALSE),"X"))&amp;IF(AW389="","",IFERROR(VLOOKUP(AW389,CODES!$A$3:$D$1348,4,FALSE),"X"))&amp;IF(AX389="","",IFERROR(VLOOKUP(AX389,CODES!$A$3:$D$1348,4,FALSE),"X"))&amp;IF(AY389="","",IFERROR(VLOOKUP(AY389,CODES!$A$3:$D$1348,4,FALSE),"X"))</f>
        <v/>
      </c>
      <c r="AN389" s="258">
        <f>SUM(IFERROR(VLOOKUP(AP389,CODES!$A$3:$D$1348,4,FALSE)*BC389,0),IFERROR(VLOOKUP(AQ389,CODES!$A$3:$D$1348,4,FALSE)*BF389,0),IFERROR(VLOOKUP(AR389,CODES!$A$3:$D$1348,4,FALSE)*BI389,0),IFERROR(VLOOKUP(AS389,CODES!$A$3:$D$1348,4,FALSE)*BL389,0),IFERROR(VLOOKUP(AT389,CODES!$A$3:$D$1348,4,FALSE)*BO389,0),IFERROR(VLOOKUP(AU389,CODES!$A$3:$D$1348,4,FALSE)*BR389,0),IFERROR(VLOOKUP(AV389,CODES!$A$3:$D$1348,4,FALSE)*BU389,0),IFERROR(VLOOKUP(AW389,CODES!$A$3:$D$1348,4,FALSE)*BX389,0),IFERROR(VLOOKUP(AX389,CODES!$A$3:$D$1348,4,FALSE)*CA389,0),IFERROR(VLOOKUP(AY389,CODES!$A$3:$D$1348,4,FALSE)*CD389,0))</f>
        <v>0</v>
      </c>
      <c r="AO389" s="258">
        <f>SUM(IFERROR(VLOOKUP(AP389,CODES!$A$3:$D$1348,3,FALSE)*BC389,0),IFERROR(VLOOKUP(AQ389,CODES!$A$3:$D$1348,3,FALSE)*BF389,0),IFERROR(VLOOKUP(AR389,CODES!$A$3:$D$1348,3,FALSE)*BI389,0),IFERROR(VLOOKUP(AS389,CODES!$A$3:$D$1348,3,FALSE)*BL389,0),IFERROR(VLOOKUP(AT389,CODES!$A$3:$D$1348,3,FALSE)*BO389,0),IFERROR(VLOOKUP(AU389,CODES!$A$3:$D$1348,3,FALSE)*BR389,0),IFERROR(VLOOKUP(AV389,CODES!$A$3:$D$1348,3,FALSE)*BU389,0),IFERROR(VLOOKUP(AW389,CODES!$A$3:$D$1348,3,FALSE)*BX389,0),IFERROR(VLOOKUP(AX389,CODES!$A$3:$D$1348,3,FALSE)*CA389,0),IFERROR(VLOOKUP(AY389,CODES!$A$3:$D$1348,3,FALSE)*CD389,0))+B389</f>
        <v>0</v>
      </c>
      <c r="AP389" s="271" t="str">
        <f t="shared" si="204"/>
        <v/>
      </c>
      <c r="AQ389" s="271" t="str">
        <f t="shared" si="205"/>
        <v/>
      </c>
      <c r="AR389" s="271" t="str">
        <f t="shared" si="206"/>
        <v/>
      </c>
      <c r="AS389" s="271" t="str">
        <f t="shared" si="207"/>
        <v/>
      </c>
      <c r="AT389" s="271" t="str">
        <f t="shared" si="208"/>
        <v/>
      </c>
      <c r="AU389" s="271" t="str">
        <f t="shared" si="209"/>
        <v/>
      </c>
      <c r="AV389" s="271" t="str">
        <f t="shared" si="210"/>
        <v/>
      </c>
      <c r="AW389" s="271" t="str">
        <f t="shared" si="211"/>
        <v/>
      </c>
      <c r="AX389" s="271" t="str">
        <f t="shared" si="212"/>
        <v/>
      </c>
      <c r="AY389" s="271" t="str">
        <f t="shared" si="213"/>
        <v/>
      </c>
      <c r="AZ389" s="258">
        <f t="shared" si="169"/>
        <v>0</v>
      </c>
      <c r="BA389" s="258">
        <f t="shared" si="170"/>
        <v>1</v>
      </c>
      <c r="BB389" s="258">
        <f t="shared" si="214"/>
        <v>0</v>
      </c>
      <c r="BC389" s="258">
        <f t="shared" si="215"/>
        <v>1</v>
      </c>
      <c r="BD389" s="258">
        <f t="shared" si="173"/>
        <v>1</v>
      </c>
      <c r="BE389" s="258">
        <f t="shared" si="216"/>
        <v>0</v>
      </c>
      <c r="BF389" s="258">
        <f t="shared" si="217"/>
        <v>1</v>
      </c>
      <c r="BG389" s="258">
        <f t="shared" si="176"/>
        <v>1</v>
      </c>
      <c r="BH389" s="258">
        <f t="shared" si="218"/>
        <v>0</v>
      </c>
      <c r="BI389" s="258">
        <f t="shared" si="219"/>
        <v>1</v>
      </c>
      <c r="BJ389" s="258">
        <f t="shared" si="179"/>
        <v>1</v>
      </c>
      <c r="BK389" s="258">
        <f t="shared" si="220"/>
        <v>0</v>
      </c>
      <c r="BL389" s="258">
        <f t="shared" si="221"/>
        <v>1</v>
      </c>
      <c r="BM389" s="258">
        <f t="shared" si="182"/>
        <v>1</v>
      </c>
      <c r="BN389" s="258">
        <f t="shared" si="222"/>
        <v>0</v>
      </c>
      <c r="BO389" s="258">
        <f t="shared" si="223"/>
        <v>1</v>
      </c>
      <c r="BP389" s="258">
        <f t="shared" si="185"/>
        <v>1</v>
      </c>
      <c r="BQ389" s="258">
        <f t="shared" si="224"/>
        <v>0</v>
      </c>
      <c r="BR389" s="258">
        <f t="shared" si="225"/>
        <v>1</v>
      </c>
      <c r="BS389" s="258">
        <f t="shared" si="188"/>
        <v>1</v>
      </c>
      <c r="BT389" s="258">
        <f t="shared" si="226"/>
        <v>0</v>
      </c>
      <c r="BU389" s="258">
        <f t="shared" si="227"/>
        <v>1</v>
      </c>
      <c r="BV389" s="258">
        <f t="shared" si="191"/>
        <v>1</v>
      </c>
      <c r="BW389" s="258">
        <f t="shared" si="228"/>
        <v>0</v>
      </c>
      <c r="BX389" s="258">
        <f t="shared" si="229"/>
        <v>1</v>
      </c>
      <c r="BY389" s="258">
        <f t="shared" si="194"/>
        <v>1</v>
      </c>
      <c r="BZ389" s="258">
        <f t="shared" si="230"/>
        <v>0</v>
      </c>
      <c r="CA389" s="258">
        <f t="shared" si="231"/>
        <v>1</v>
      </c>
      <c r="CB389" s="258">
        <f t="shared" si="197"/>
        <v>1</v>
      </c>
      <c r="CC389" s="258">
        <f t="shared" si="232"/>
        <v>0</v>
      </c>
      <c r="CD389" s="258">
        <f t="shared" si="233"/>
        <v>1</v>
      </c>
    </row>
    <row r="390" spans="1:82" hidden="1">
      <c r="A390" s="258"/>
      <c r="B390" s="258"/>
      <c r="C390" s="259"/>
      <c r="D390" s="258"/>
      <c r="E390" s="258"/>
      <c r="F390" s="258"/>
      <c r="G390" s="258">
        <v>382</v>
      </c>
      <c r="H390" s="743"/>
      <c r="I390" s="744"/>
      <c r="J390" s="739"/>
      <c r="K390" s="745"/>
      <c r="L390" s="745"/>
      <c r="M390" s="272"/>
      <c r="N390" s="508">
        <f t="shared" si="29"/>
        <v>0</v>
      </c>
      <c r="O390" s="510">
        <f t="shared" si="234"/>
        <v>0</v>
      </c>
      <c r="P390" s="260">
        <f t="shared" si="235"/>
        <v>0</v>
      </c>
      <c r="Q390" s="261">
        <f t="shared" si="236"/>
        <v>0</v>
      </c>
      <c r="R390" s="261">
        <f t="shared" si="1"/>
        <v>0</v>
      </c>
      <c r="S390" s="262"/>
      <c r="T390" s="262"/>
      <c r="U390" s="263">
        <f t="shared" si="142"/>
        <v>1.288</v>
      </c>
      <c r="V390" s="264">
        <f>IF(E390="SP",1,IF(D390="",ExtraMargeMateriaal,(1-VLOOKUP(D390,TabelAankoop[],4,FALSE))))</f>
        <v>1</v>
      </c>
      <c r="W390" s="265">
        <f t="shared" si="143"/>
        <v>0.6885</v>
      </c>
      <c r="X390" s="266">
        <f t="shared" si="144"/>
        <v>1</v>
      </c>
      <c r="Y390" s="267">
        <f t="shared" si="145"/>
        <v>1.46</v>
      </c>
      <c r="Z390" s="267">
        <f t="shared" si="146"/>
        <v>1.1599999999999999</v>
      </c>
      <c r="AA390" s="268">
        <f t="shared" si="147"/>
        <v>0</v>
      </c>
      <c r="AB390" s="456">
        <f t="shared" si="148"/>
        <v>0</v>
      </c>
      <c r="AC390" s="457">
        <f t="shared" si="149"/>
        <v>0</v>
      </c>
      <c r="AD390" s="456">
        <f t="shared" si="150"/>
        <v>0</v>
      </c>
      <c r="AE390" s="458">
        <f t="shared" si="151"/>
        <v>0</v>
      </c>
      <c r="AF390" s="457">
        <f t="shared" si="203"/>
        <v>0</v>
      </c>
      <c r="AG390" s="456">
        <f t="shared" si="153"/>
        <v>0</v>
      </c>
      <c r="AH390" s="457">
        <f t="shared" si="154"/>
        <v>0</v>
      </c>
      <c r="AI390" s="268">
        <f t="shared" si="155"/>
        <v>0</v>
      </c>
      <c r="AJ390" s="269">
        <f t="shared" si="156"/>
        <v>0</v>
      </c>
      <c r="AK390" s="270">
        <f t="shared" si="157"/>
        <v>0</v>
      </c>
      <c r="AL390" s="415">
        <f t="shared" si="158"/>
        <v>0</v>
      </c>
      <c r="AM390" s="259" t="str">
        <f>IF(AP390="","",IFERROR(VLOOKUP(AP390,CODES!$A$3:$D$1348,4,FALSE),"X"))&amp;IF(AQ390="","",IFERROR(VLOOKUP(AQ390,CODES!$A$3:$D$1348,4,FALSE),"X"))&amp;IF(AR390="","",IFERROR(VLOOKUP(AR390,CODES!$A$3:$D$1348,4,FALSE),"X"))&amp;IF(AS390="","",IFERROR(VLOOKUP(AS390,CODES!$A$3:$D$1348,4,FALSE),"X"))&amp;IF(AT390="","",IFERROR(VLOOKUP(AT390,CODES!$A$3:$D$1348,4,FALSE),"X"))&amp;IF(AU390="","",IFERROR(VLOOKUP(AU390,CODES!$A$3:$D$1348,4,FALSE),"X"))&amp;IF(AV390="","",IFERROR(VLOOKUP(AV390,CODES!$A$3:$D$1348,4,FALSE),"X"))&amp;IF(AW390="","",IFERROR(VLOOKUP(AW390,CODES!$A$3:$D$1348,4,FALSE),"X"))&amp;IF(AX390="","",IFERROR(VLOOKUP(AX390,CODES!$A$3:$D$1348,4,FALSE),"X"))&amp;IF(AY390="","",IFERROR(VLOOKUP(AY390,CODES!$A$3:$D$1348,4,FALSE),"X"))</f>
        <v/>
      </c>
      <c r="AN390" s="258">
        <f>SUM(IFERROR(VLOOKUP(AP390,CODES!$A$3:$D$1348,4,FALSE)*BC390,0),IFERROR(VLOOKUP(AQ390,CODES!$A$3:$D$1348,4,FALSE)*BF390,0),IFERROR(VLOOKUP(AR390,CODES!$A$3:$D$1348,4,FALSE)*BI390,0),IFERROR(VLOOKUP(AS390,CODES!$A$3:$D$1348,4,FALSE)*BL390,0),IFERROR(VLOOKUP(AT390,CODES!$A$3:$D$1348,4,FALSE)*BO390,0),IFERROR(VLOOKUP(AU390,CODES!$A$3:$D$1348,4,FALSE)*BR390,0),IFERROR(VLOOKUP(AV390,CODES!$A$3:$D$1348,4,FALSE)*BU390,0),IFERROR(VLOOKUP(AW390,CODES!$A$3:$D$1348,4,FALSE)*BX390,0),IFERROR(VLOOKUP(AX390,CODES!$A$3:$D$1348,4,FALSE)*CA390,0),IFERROR(VLOOKUP(AY390,CODES!$A$3:$D$1348,4,FALSE)*CD390,0))</f>
        <v>0</v>
      </c>
      <c r="AO390" s="258">
        <f>SUM(IFERROR(VLOOKUP(AP390,CODES!$A$3:$D$1348,3,FALSE)*BC390,0),IFERROR(VLOOKUP(AQ390,CODES!$A$3:$D$1348,3,FALSE)*BF390,0),IFERROR(VLOOKUP(AR390,CODES!$A$3:$D$1348,3,FALSE)*BI390,0),IFERROR(VLOOKUP(AS390,CODES!$A$3:$D$1348,3,FALSE)*BL390,0),IFERROR(VLOOKUP(AT390,CODES!$A$3:$D$1348,3,FALSE)*BO390,0),IFERROR(VLOOKUP(AU390,CODES!$A$3:$D$1348,3,FALSE)*BR390,0),IFERROR(VLOOKUP(AV390,CODES!$A$3:$D$1348,3,FALSE)*BU390,0),IFERROR(VLOOKUP(AW390,CODES!$A$3:$D$1348,3,FALSE)*BX390,0),IFERROR(VLOOKUP(AX390,CODES!$A$3:$D$1348,3,FALSE)*CA390,0),IFERROR(VLOOKUP(AY390,CODES!$A$3:$D$1348,3,FALSE)*CD390,0))+B390</f>
        <v>0</v>
      </c>
      <c r="AP390" s="271" t="str">
        <f t="shared" si="204"/>
        <v/>
      </c>
      <c r="AQ390" s="271" t="str">
        <f t="shared" si="205"/>
        <v/>
      </c>
      <c r="AR390" s="271" t="str">
        <f t="shared" si="206"/>
        <v/>
      </c>
      <c r="AS390" s="271" t="str">
        <f t="shared" si="207"/>
        <v/>
      </c>
      <c r="AT390" s="271" t="str">
        <f t="shared" si="208"/>
        <v/>
      </c>
      <c r="AU390" s="271" t="str">
        <f t="shared" si="209"/>
        <v/>
      </c>
      <c r="AV390" s="271" t="str">
        <f t="shared" si="210"/>
        <v/>
      </c>
      <c r="AW390" s="271" t="str">
        <f t="shared" si="211"/>
        <v/>
      </c>
      <c r="AX390" s="271" t="str">
        <f t="shared" si="212"/>
        <v/>
      </c>
      <c r="AY390" s="271" t="str">
        <f t="shared" si="213"/>
        <v/>
      </c>
      <c r="AZ390" s="258">
        <f t="shared" si="169"/>
        <v>0</v>
      </c>
      <c r="BA390" s="258">
        <f t="shared" si="170"/>
        <v>1</v>
      </c>
      <c r="BB390" s="258">
        <f t="shared" si="214"/>
        <v>0</v>
      </c>
      <c r="BC390" s="258">
        <f t="shared" si="215"/>
        <v>1</v>
      </c>
      <c r="BD390" s="258">
        <f t="shared" si="173"/>
        <v>1</v>
      </c>
      <c r="BE390" s="258">
        <f t="shared" si="216"/>
        <v>0</v>
      </c>
      <c r="BF390" s="258">
        <f t="shared" si="217"/>
        <v>1</v>
      </c>
      <c r="BG390" s="258">
        <f t="shared" si="176"/>
        <v>1</v>
      </c>
      <c r="BH390" s="258">
        <f t="shared" si="218"/>
        <v>0</v>
      </c>
      <c r="BI390" s="258">
        <f t="shared" si="219"/>
        <v>1</v>
      </c>
      <c r="BJ390" s="258">
        <f t="shared" si="179"/>
        <v>1</v>
      </c>
      <c r="BK390" s="258">
        <f t="shared" si="220"/>
        <v>0</v>
      </c>
      <c r="BL390" s="258">
        <f t="shared" si="221"/>
        <v>1</v>
      </c>
      <c r="BM390" s="258">
        <f t="shared" si="182"/>
        <v>1</v>
      </c>
      <c r="BN390" s="258">
        <f t="shared" si="222"/>
        <v>0</v>
      </c>
      <c r="BO390" s="258">
        <f t="shared" si="223"/>
        <v>1</v>
      </c>
      <c r="BP390" s="258">
        <f t="shared" si="185"/>
        <v>1</v>
      </c>
      <c r="BQ390" s="258">
        <f t="shared" si="224"/>
        <v>0</v>
      </c>
      <c r="BR390" s="258">
        <f t="shared" si="225"/>
        <v>1</v>
      </c>
      <c r="BS390" s="258">
        <f t="shared" si="188"/>
        <v>1</v>
      </c>
      <c r="BT390" s="258">
        <f t="shared" si="226"/>
        <v>0</v>
      </c>
      <c r="BU390" s="258">
        <f t="shared" si="227"/>
        <v>1</v>
      </c>
      <c r="BV390" s="258">
        <f t="shared" si="191"/>
        <v>1</v>
      </c>
      <c r="BW390" s="258">
        <f t="shared" si="228"/>
        <v>0</v>
      </c>
      <c r="BX390" s="258">
        <f t="shared" si="229"/>
        <v>1</v>
      </c>
      <c r="BY390" s="258">
        <f t="shared" si="194"/>
        <v>1</v>
      </c>
      <c r="BZ390" s="258">
        <f t="shared" si="230"/>
        <v>0</v>
      </c>
      <c r="CA390" s="258">
        <f t="shared" si="231"/>
        <v>1</v>
      </c>
      <c r="CB390" s="258">
        <f t="shared" si="197"/>
        <v>1</v>
      </c>
      <c r="CC390" s="258">
        <f t="shared" si="232"/>
        <v>0</v>
      </c>
      <c r="CD390" s="258">
        <f t="shared" si="233"/>
        <v>1</v>
      </c>
    </row>
    <row r="391" spans="1:82" hidden="1">
      <c r="A391" s="258"/>
      <c r="B391" s="258"/>
      <c r="C391" s="259"/>
      <c r="D391" s="258"/>
      <c r="E391" s="258"/>
      <c r="F391" s="258"/>
      <c r="G391" s="258">
        <v>383</v>
      </c>
      <c r="H391" s="743"/>
      <c r="I391" s="744"/>
      <c r="J391" s="739"/>
      <c r="K391" s="745"/>
      <c r="L391" s="745"/>
      <c r="M391" s="272"/>
      <c r="N391" s="508">
        <f t="shared" si="29"/>
        <v>0</v>
      </c>
      <c r="O391" s="510">
        <f t="shared" si="234"/>
        <v>0</v>
      </c>
      <c r="P391" s="260">
        <f t="shared" si="235"/>
        <v>0</v>
      </c>
      <c r="Q391" s="261">
        <f t="shared" si="236"/>
        <v>0</v>
      </c>
      <c r="R391" s="261">
        <f t="shared" si="1"/>
        <v>0</v>
      </c>
      <c r="S391" s="262"/>
      <c r="T391" s="262"/>
      <c r="U391" s="263">
        <f t="shared" si="142"/>
        <v>1.288</v>
      </c>
      <c r="V391" s="264">
        <f>IF(E391="SP",1,IF(D391="",ExtraMargeMateriaal,(1-VLOOKUP(D391,TabelAankoop[],4,FALSE))))</f>
        <v>1</v>
      </c>
      <c r="W391" s="265">
        <f t="shared" si="143"/>
        <v>0.6885</v>
      </c>
      <c r="X391" s="266">
        <f t="shared" si="144"/>
        <v>1</v>
      </c>
      <c r="Y391" s="267">
        <f t="shared" si="145"/>
        <v>1.46</v>
      </c>
      <c r="Z391" s="267">
        <f t="shared" si="146"/>
        <v>1.1599999999999999</v>
      </c>
      <c r="AA391" s="268">
        <f t="shared" si="147"/>
        <v>0</v>
      </c>
      <c r="AB391" s="456">
        <f t="shared" si="148"/>
        <v>0</v>
      </c>
      <c r="AC391" s="457">
        <f t="shared" si="149"/>
        <v>0</v>
      </c>
      <c r="AD391" s="456">
        <f t="shared" si="150"/>
        <v>0</v>
      </c>
      <c r="AE391" s="458">
        <f t="shared" si="151"/>
        <v>0</v>
      </c>
      <c r="AF391" s="457">
        <f t="shared" si="203"/>
        <v>0</v>
      </c>
      <c r="AG391" s="456">
        <f t="shared" si="153"/>
        <v>0</v>
      </c>
      <c r="AH391" s="457">
        <f t="shared" si="154"/>
        <v>0</v>
      </c>
      <c r="AI391" s="268">
        <f t="shared" si="155"/>
        <v>0</v>
      </c>
      <c r="AJ391" s="269">
        <f t="shared" si="156"/>
        <v>0</v>
      </c>
      <c r="AK391" s="270">
        <f t="shared" si="157"/>
        <v>0</v>
      </c>
      <c r="AL391" s="415">
        <f t="shared" si="158"/>
        <v>0</v>
      </c>
      <c r="AM391" s="259" t="str">
        <f>IF(AP391="","",IFERROR(VLOOKUP(AP391,CODES!$A$3:$D$1348,4,FALSE),"X"))&amp;IF(AQ391="","",IFERROR(VLOOKUP(AQ391,CODES!$A$3:$D$1348,4,FALSE),"X"))&amp;IF(AR391="","",IFERROR(VLOOKUP(AR391,CODES!$A$3:$D$1348,4,FALSE),"X"))&amp;IF(AS391="","",IFERROR(VLOOKUP(AS391,CODES!$A$3:$D$1348,4,FALSE),"X"))&amp;IF(AT391="","",IFERROR(VLOOKUP(AT391,CODES!$A$3:$D$1348,4,FALSE),"X"))&amp;IF(AU391="","",IFERROR(VLOOKUP(AU391,CODES!$A$3:$D$1348,4,FALSE),"X"))&amp;IF(AV391="","",IFERROR(VLOOKUP(AV391,CODES!$A$3:$D$1348,4,FALSE),"X"))&amp;IF(AW391="","",IFERROR(VLOOKUP(AW391,CODES!$A$3:$D$1348,4,FALSE),"X"))&amp;IF(AX391="","",IFERROR(VLOOKUP(AX391,CODES!$A$3:$D$1348,4,FALSE),"X"))&amp;IF(AY391="","",IFERROR(VLOOKUP(AY391,CODES!$A$3:$D$1348,4,FALSE),"X"))</f>
        <v/>
      </c>
      <c r="AN391" s="258">
        <f>SUM(IFERROR(VLOOKUP(AP391,CODES!$A$3:$D$1348,4,FALSE)*BC391,0),IFERROR(VLOOKUP(AQ391,CODES!$A$3:$D$1348,4,FALSE)*BF391,0),IFERROR(VLOOKUP(AR391,CODES!$A$3:$D$1348,4,FALSE)*BI391,0),IFERROR(VLOOKUP(AS391,CODES!$A$3:$D$1348,4,FALSE)*BL391,0),IFERROR(VLOOKUP(AT391,CODES!$A$3:$D$1348,4,FALSE)*BO391,0),IFERROR(VLOOKUP(AU391,CODES!$A$3:$D$1348,4,FALSE)*BR391,0),IFERROR(VLOOKUP(AV391,CODES!$A$3:$D$1348,4,FALSE)*BU391,0),IFERROR(VLOOKUP(AW391,CODES!$A$3:$D$1348,4,FALSE)*BX391,0),IFERROR(VLOOKUP(AX391,CODES!$A$3:$D$1348,4,FALSE)*CA391,0),IFERROR(VLOOKUP(AY391,CODES!$A$3:$D$1348,4,FALSE)*CD391,0))</f>
        <v>0</v>
      </c>
      <c r="AO391" s="258">
        <f>SUM(IFERROR(VLOOKUP(AP391,CODES!$A$3:$D$1348,3,FALSE)*BC391,0),IFERROR(VLOOKUP(AQ391,CODES!$A$3:$D$1348,3,FALSE)*BF391,0),IFERROR(VLOOKUP(AR391,CODES!$A$3:$D$1348,3,FALSE)*BI391,0),IFERROR(VLOOKUP(AS391,CODES!$A$3:$D$1348,3,FALSE)*BL391,0),IFERROR(VLOOKUP(AT391,CODES!$A$3:$D$1348,3,FALSE)*BO391,0),IFERROR(VLOOKUP(AU391,CODES!$A$3:$D$1348,3,FALSE)*BR391,0),IFERROR(VLOOKUP(AV391,CODES!$A$3:$D$1348,3,FALSE)*BU391,0),IFERROR(VLOOKUP(AW391,CODES!$A$3:$D$1348,3,FALSE)*BX391,0),IFERROR(VLOOKUP(AX391,CODES!$A$3:$D$1348,3,FALSE)*CA391,0),IFERROR(VLOOKUP(AY391,CODES!$A$3:$D$1348,3,FALSE)*CD391,0))+B391</f>
        <v>0</v>
      </c>
      <c r="AP391" s="271" t="str">
        <f t="shared" si="204"/>
        <v/>
      </c>
      <c r="AQ391" s="271" t="str">
        <f t="shared" si="205"/>
        <v/>
      </c>
      <c r="AR391" s="271" t="str">
        <f t="shared" si="206"/>
        <v/>
      </c>
      <c r="AS391" s="271" t="str">
        <f t="shared" si="207"/>
        <v/>
      </c>
      <c r="AT391" s="271" t="str">
        <f t="shared" si="208"/>
        <v/>
      </c>
      <c r="AU391" s="271" t="str">
        <f t="shared" si="209"/>
        <v/>
      </c>
      <c r="AV391" s="271" t="str">
        <f t="shared" si="210"/>
        <v/>
      </c>
      <c r="AW391" s="271" t="str">
        <f t="shared" si="211"/>
        <v/>
      </c>
      <c r="AX391" s="271" t="str">
        <f t="shared" si="212"/>
        <v/>
      </c>
      <c r="AY391" s="271" t="str">
        <f t="shared" si="213"/>
        <v/>
      </c>
      <c r="AZ391" s="258">
        <f t="shared" si="169"/>
        <v>0</v>
      </c>
      <c r="BA391" s="258">
        <f t="shared" si="170"/>
        <v>1</v>
      </c>
      <c r="BB391" s="258">
        <f t="shared" si="214"/>
        <v>0</v>
      </c>
      <c r="BC391" s="258">
        <f t="shared" si="215"/>
        <v>1</v>
      </c>
      <c r="BD391" s="258">
        <f t="shared" si="173"/>
        <v>1</v>
      </c>
      <c r="BE391" s="258">
        <f t="shared" si="216"/>
        <v>0</v>
      </c>
      <c r="BF391" s="258">
        <f t="shared" si="217"/>
        <v>1</v>
      </c>
      <c r="BG391" s="258">
        <f t="shared" si="176"/>
        <v>1</v>
      </c>
      <c r="BH391" s="258">
        <f t="shared" si="218"/>
        <v>0</v>
      </c>
      <c r="BI391" s="258">
        <f t="shared" si="219"/>
        <v>1</v>
      </c>
      <c r="BJ391" s="258">
        <f t="shared" si="179"/>
        <v>1</v>
      </c>
      <c r="BK391" s="258">
        <f t="shared" si="220"/>
        <v>0</v>
      </c>
      <c r="BL391" s="258">
        <f t="shared" si="221"/>
        <v>1</v>
      </c>
      <c r="BM391" s="258">
        <f t="shared" si="182"/>
        <v>1</v>
      </c>
      <c r="BN391" s="258">
        <f t="shared" si="222"/>
        <v>0</v>
      </c>
      <c r="BO391" s="258">
        <f t="shared" si="223"/>
        <v>1</v>
      </c>
      <c r="BP391" s="258">
        <f t="shared" si="185"/>
        <v>1</v>
      </c>
      <c r="BQ391" s="258">
        <f t="shared" si="224"/>
        <v>0</v>
      </c>
      <c r="BR391" s="258">
        <f t="shared" si="225"/>
        <v>1</v>
      </c>
      <c r="BS391" s="258">
        <f t="shared" si="188"/>
        <v>1</v>
      </c>
      <c r="BT391" s="258">
        <f t="shared" si="226"/>
        <v>0</v>
      </c>
      <c r="BU391" s="258">
        <f t="shared" si="227"/>
        <v>1</v>
      </c>
      <c r="BV391" s="258">
        <f t="shared" si="191"/>
        <v>1</v>
      </c>
      <c r="BW391" s="258">
        <f t="shared" si="228"/>
        <v>0</v>
      </c>
      <c r="BX391" s="258">
        <f t="shared" si="229"/>
        <v>1</v>
      </c>
      <c r="BY391" s="258">
        <f t="shared" si="194"/>
        <v>1</v>
      </c>
      <c r="BZ391" s="258">
        <f t="shared" si="230"/>
        <v>0</v>
      </c>
      <c r="CA391" s="258">
        <f t="shared" si="231"/>
        <v>1</v>
      </c>
      <c r="CB391" s="258">
        <f t="shared" si="197"/>
        <v>1</v>
      </c>
      <c r="CC391" s="258">
        <f t="shared" si="232"/>
        <v>0</v>
      </c>
      <c r="CD391" s="258">
        <f t="shared" si="233"/>
        <v>1</v>
      </c>
    </row>
    <row r="392" spans="1:82" hidden="1">
      <c r="A392" s="258"/>
      <c r="B392" s="258"/>
      <c r="C392" s="259"/>
      <c r="D392" s="258"/>
      <c r="E392" s="258"/>
      <c r="F392" s="258"/>
      <c r="G392" s="258">
        <v>384</v>
      </c>
      <c r="H392" s="743"/>
      <c r="I392" s="744"/>
      <c r="J392" s="739"/>
      <c r="K392" s="745"/>
      <c r="L392" s="745"/>
      <c r="M392" s="272"/>
      <c r="N392" s="508">
        <f t="shared" si="29"/>
        <v>0</v>
      </c>
      <c r="O392" s="510">
        <f t="shared" si="234"/>
        <v>0</v>
      </c>
      <c r="P392" s="260">
        <f t="shared" si="235"/>
        <v>0</v>
      </c>
      <c r="Q392" s="261">
        <f t="shared" si="236"/>
        <v>0</v>
      </c>
      <c r="R392" s="261">
        <f t="shared" si="1"/>
        <v>0</v>
      </c>
      <c r="S392" s="262"/>
      <c r="T392" s="262"/>
      <c r="U392" s="263">
        <f t="shared" si="142"/>
        <v>1.288</v>
      </c>
      <c r="V392" s="264">
        <f>IF(E392="SP",1,IF(D392="",ExtraMargeMateriaal,(1-VLOOKUP(D392,TabelAankoop[],4,FALSE))))</f>
        <v>1</v>
      </c>
      <c r="W392" s="265">
        <f t="shared" si="143"/>
        <v>0.6885</v>
      </c>
      <c r="X392" s="266">
        <f t="shared" si="144"/>
        <v>1</v>
      </c>
      <c r="Y392" s="267">
        <f t="shared" si="145"/>
        <v>1.46</v>
      </c>
      <c r="Z392" s="267">
        <f t="shared" si="146"/>
        <v>1.1599999999999999</v>
      </c>
      <c r="AA392" s="268">
        <f t="shared" si="147"/>
        <v>0</v>
      </c>
      <c r="AB392" s="456">
        <f t="shared" si="148"/>
        <v>0</v>
      </c>
      <c r="AC392" s="457">
        <f t="shared" si="149"/>
        <v>0</v>
      </c>
      <c r="AD392" s="456">
        <f t="shared" si="150"/>
        <v>0</v>
      </c>
      <c r="AE392" s="458">
        <f t="shared" si="151"/>
        <v>0</v>
      </c>
      <c r="AF392" s="457">
        <f t="shared" si="203"/>
        <v>0</v>
      </c>
      <c r="AG392" s="456">
        <f t="shared" si="153"/>
        <v>0</v>
      </c>
      <c r="AH392" s="457">
        <f t="shared" si="154"/>
        <v>0</v>
      </c>
      <c r="AI392" s="268">
        <f t="shared" si="155"/>
        <v>0</v>
      </c>
      <c r="AJ392" s="269">
        <f t="shared" si="156"/>
        <v>0</v>
      </c>
      <c r="AK392" s="270">
        <f t="shared" si="157"/>
        <v>0</v>
      </c>
      <c r="AL392" s="415">
        <f t="shared" si="158"/>
        <v>0</v>
      </c>
      <c r="AM392" s="259" t="str">
        <f>IF(AP392="","",IFERROR(VLOOKUP(AP392,CODES!$A$3:$D$1348,4,FALSE),"X"))&amp;IF(AQ392="","",IFERROR(VLOOKUP(AQ392,CODES!$A$3:$D$1348,4,FALSE),"X"))&amp;IF(AR392="","",IFERROR(VLOOKUP(AR392,CODES!$A$3:$D$1348,4,FALSE),"X"))&amp;IF(AS392="","",IFERROR(VLOOKUP(AS392,CODES!$A$3:$D$1348,4,FALSE),"X"))&amp;IF(AT392="","",IFERROR(VLOOKUP(AT392,CODES!$A$3:$D$1348,4,FALSE),"X"))&amp;IF(AU392="","",IFERROR(VLOOKUP(AU392,CODES!$A$3:$D$1348,4,FALSE),"X"))&amp;IF(AV392="","",IFERROR(VLOOKUP(AV392,CODES!$A$3:$D$1348,4,FALSE),"X"))&amp;IF(AW392="","",IFERROR(VLOOKUP(AW392,CODES!$A$3:$D$1348,4,FALSE),"X"))&amp;IF(AX392="","",IFERROR(VLOOKUP(AX392,CODES!$A$3:$D$1348,4,FALSE),"X"))&amp;IF(AY392="","",IFERROR(VLOOKUP(AY392,CODES!$A$3:$D$1348,4,FALSE),"X"))</f>
        <v/>
      </c>
      <c r="AN392" s="258">
        <f>SUM(IFERROR(VLOOKUP(AP392,CODES!$A$3:$D$1348,4,FALSE)*BC392,0),IFERROR(VLOOKUP(AQ392,CODES!$A$3:$D$1348,4,FALSE)*BF392,0),IFERROR(VLOOKUP(AR392,CODES!$A$3:$D$1348,4,FALSE)*BI392,0),IFERROR(VLOOKUP(AS392,CODES!$A$3:$D$1348,4,FALSE)*BL392,0),IFERROR(VLOOKUP(AT392,CODES!$A$3:$D$1348,4,FALSE)*BO392,0),IFERROR(VLOOKUP(AU392,CODES!$A$3:$D$1348,4,FALSE)*BR392,0),IFERROR(VLOOKUP(AV392,CODES!$A$3:$D$1348,4,FALSE)*BU392,0),IFERROR(VLOOKUP(AW392,CODES!$A$3:$D$1348,4,FALSE)*BX392,0),IFERROR(VLOOKUP(AX392,CODES!$A$3:$D$1348,4,FALSE)*CA392,0),IFERROR(VLOOKUP(AY392,CODES!$A$3:$D$1348,4,FALSE)*CD392,0))</f>
        <v>0</v>
      </c>
      <c r="AO392" s="258">
        <f>SUM(IFERROR(VLOOKUP(AP392,CODES!$A$3:$D$1348,3,FALSE)*BC392,0),IFERROR(VLOOKUP(AQ392,CODES!$A$3:$D$1348,3,FALSE)*BF392,0),IFERROR(VLOOKUP(AR392,CODES!$A$3:$D$1348,3,FALSE)*BI392,0),IFERROR(VLOOKUP(AS392,CODES!$A$3:$D$1348,3,FALSE)*BL392,0),IFERROR(VLOOKUP(AT392,CODES!$A$3:$D$1348,3,FALSE)*BO392,0),IFERROR(VLOOKUP(AU392,CODES!$A$3:$D$1348,3,FALSE)*BR392,0),IFERROR(VLOOKUP(AV392,CODES!$A$3:$D$1348,3,FALSE)*BU392,0),IFERROR(VLOOKUP(AW392,CODES!$A$3:$D$1348,3,FALSE)*BX392,0),IFERROR(VLOOKUP(AX392,CODES!$A$3:$D$1348,3,FALSE)*CA392,0),IFERROR(VLOOKUP(AY392,CODES!$A$3:$D$1348,3,FALSE)*CD392,0))+B392</f>
        <v>0</v>
      </c>
      <c r="AP392" s="271" t="str">
        <f t="shared" si="204"/>
        <v/>
      </c>
      <c r="AQ392" s="271" t="str">
        <f t="shared" si="205"/>
        <v/>
      </c>
      <c r="AR392" s="271" t="str">
        <f t="shared" si="206"/>
        <v/>
      </c>
      <c r="AS392" s="271" t="str">
        <f t="shared" si="207"/>
        <v/>
      </c>
      <c r="AT392" s="271" t="str">
        <f t="shared" si="208"/>
        <v/>
      </c>
      <c r="AU392" s="271" t="str">
        <f t="shared" si="209"/>
        <v/>
      </c>
      <c r="AV392" s="271" t="str">
        <f t="shared" si="210"/>
        <v/>
      </c>
      <c r="AW392" s="271" t="str">
        <f t="shared" si="211"/>
        <v/>
      </c>
      <c r="AX392" s="271" t="str">
        <f t="shared" si="212"/>
        <v/>
      </c>
      <c r="AY392" s="271" t="str">
        <f t="shared" si="213"/>
        <v/>
      </c>
      <c r="AZ392" s="258">
        <f t="shared" si="169"/>
        <v>0</v>
      </c>
      <c r="BA392" s="258">
        <f t="shared" si="170"/>
        <v>1</v>
      </c>
      <c r="BB392" s="258">
        <f t="shared" si="214"/>
        <v>0</v>
      </c>
      <c r="BC392" s="258">
        <f t="shared" si="215"/>
        <v>1</v>
      </c>
      <c r="BD392" s="258">
        <f t="shared" si="173"/>
        <v>1</v>
      </c>
      <c r="BE392" s="258">
        <f t="shared" si="216"/>
        <v>0</v>
      </c>
      <c r="BF392" s="258">
        <f t="shared" si="217"/>
        <v>1</v>
      </c>
      <c r="BG392" s="258">
        <f t="shared" si="176"/>
        <v>1</v>
      </c>
      <c r="BH392" s="258">
        <f t="shared" si="218"/>
        <v>0</v>
      </c>
      <c r="BI392" s="258">
        <f t="shared" si="219"/>
        <v>1</v>
      </c>
      <c r="BJ392" s="258">
        <f t="shared" si="179"/>
        <v>1</v>
      </c>
      <c r="BK392" s="258">
        <f t="shared" si="220"/>
        <v>0</v>
      </c>
      <c r="BL392" s="258">
        <f t="shared" si="221"/>
        <v>1</v>
      </c>
      <c r="BM392" s="258">
        <f t="shared" si="182"/>
        <v>1</v>
      </c>
      <c r="BN392" s="258">
        <f t="shared" si="222"/>
        <v>0</v>
      </c>
      <c r="BO392" s="258">
        <f t="shared" si="223"/>
        <v>1</v>
      </c>
      <c r="BP392" s="258">
        <f t="shared" si="185"/>
        <v>1</v>
      </c>
      <c r="BQ392" s="258">
        <f t="shared" si="224"/>
        <v>0</v>
      </c>
      <c r="BR392" s="258">
        <f t="shared" si="225"/>
        <v>1</v>
      </c>
      <c r="BS392" s="258">
        <f t="shared" si="188"/>
        <v>1</v>
      </c>
      <c r="BT392" s="258">
        <f t="shared" si="226"/>
        <v>0</v>
      </c>
      <c r="BU392" s="258">
        <f t="shared" si="227"/>
        <v>1</v>
      </c>
      <c r="BV392" s="258">
        <f t="shared" si="191"/>
        <v>1</v>
      </c>
      <c r="BW392" s="258">
        <f t="shared" si="228"/>
        <v>0</v>
      </c>
      <c r="BX392" s="258">
        <f t="shared" si="229"/>
        <v>1</v>
      </c>
      <c r="BY392" s="258">
        <f t="shared" si="194"/>
        <v>1</v>
      </c>
      <c r="BZ392" s="258">
        <f t="shared" si="230"/>
        <v>0</v>
      </c>
      <c r="CA392" s="258">
        <f t="shared" si="231"/>
        <v>1</v>
      </c>
      <c r="CB392" s="258">
        <f t="shared" si="197"/>
        <v>1</v>
      </c>
      <c r="CC392" s="258">
        <f t="shared" si="232"/>
        <v>0</v>
      </c>
      <c r="CD392" s="258">
        <f t="shared" si="233"/>
        <v>1</v>
      </c>
    </row>
    <row r="393" spans="1:82" hidden="1">
      <c r="A393" s="258"/>
      <c r="B393" s="258"/>
      <c r="C393" s="259"/>
      <c r="D393" s="258"/>
      <c r="E393" s="258"/>
      <c r="F393" s="258"/>
      <c r="G393" s="258">
        <v>385</v>
      </c>
      <c r="H393" s="743"/>
      <c r="I393" s="744"/>
      <c r="J393" s="739"/>
      <c r="K393" s="745"/>
      <c r="L393" s="745"/>
      <c r="M393" s="272"/>
      <c r="N393" s="508">
        <f t="shared" si="29"/>
        <v>0</v>
      </c>
      <c r="O393" s="510">
        <f t="shared" si="234"/>
        <v>0</v>
      </c>
      <c r="P393" s="260">
        <f t="shared" si="235"/>
        <v>0</v>
      </c>
      <c r="Q393" s="261">
        <f t="shared" si="236"/>
        <v>0</v>
      </c>
      <c r="R393" s="261">
        <f t="shared" si="1"/>
        <v>0</v>
      </c>
      <c r="S393" s="262"/>
      <c r="T393" s="262"/>
      <c r="U393" s="263">
        <f t="shared" si="142"/>
        <v>1.288</v>
      </c>
      <c r="V393" s="264">
        <f>IF(E393="SP",1,IF(D393="",ExtraMargeMateriaal,(1-VLOOKUP(D393,TabelAankoop[],4,FALSE))))</f>
        <v>1</v>
      </c>
      <c r="W393" s="265">
        <f t="shared" si="143"/>
        <v>0.6885</v>
      </c>
      <c r="X393" s="266">
        <f t="shared" si="144"/>
        <v>1</v>
      </c>
      <c r="Y393" s="267">
        <f t="shared" si="145"/>
        <v>1.46</v>
      </c>
      <c r="Z393" s="267">
        <f t="shared" si="146"/>
        <v>1.1599999999999999</v>
      </c>
      <c r="AA393" s="268">
        <f t="shared" si="147"/>
        <v>0</v>
      </c>
      <c r="AB393" s="456">
        <f t="shared" si="148"/>
        <v>0</v>
      </c>
      <c r="AC393" s="457">
        <f t="shared" si="149"/>
        <v>0</v>
      </c>
      <c r="AD393" s="456">
        <f t="shared" si="150"/>
        <v>0</v>
      </c>
      <c r="AE393" s="458">
        <f t="shared" si="151"/>
        <v>0</v>
      </c>
      <c r="AF393" s="457">
        <f t="shared" si="203"/>
        <v>0</v>
      </c>
      <c r="AG393" s="456">
        <f t="shared" si="153"/>
        <v>0</v>
      </c>
      <c r="AH393" s="457">
        <f t="shared" si="154"/>
        <v>0</v>
      </c>
      <c r="AI393" s="268">
        <f t="shared" si="155"/>
        <v>0</v>
      </c>
      <c r="AJ393" s="269">
        <f t="shared" si="156"/>
        <v>0</v>
      </c>
      <c r="AK393" s="270">
        <f t="shared" si="157"/>
        <v>0</v>
      </c>
      <c r="AL393" s="415">
        <f t="shared" si="158"/>
        <v>0</v>
      </c>
      <c r="AM393" s="259" t="str">
        <f>IF(AP393="","",IFERROR(VLOOKUP(AP393,CODES!$A$3:$D$1348,4,FALSE),"X"))&amp;IF(AQ393="","",IFERROR(VLOOKUP(AQ393,CODES!$A$3:$D$1348,4,FALSE),"X"))&amp;IF(AR393="","",IFERROR(VLOOKUP(AR393,CODES!$A$3:$D$1348,4,FALSE),"X"))&amp;IF(AS393="","",IFERROR(VLOOKUP(AS393,CODES!$A$3:$D$1348,4,FALSE),"X"))&amp;IF(AT393="","",IFERROR(VLOOKUP(AT393,CODES!$A$3:$D$1348,4,FALSE),"X"))&amp;IF(AU393="","",IFERROR(VLOOKUP(AU393,CODES!$A$3:$D$1348,4,FALSE),"X"))&amp;IF(AV393="","",IFERROR(VLOOKUP(AV393,CODES!$A$3:$D$1348,4,FALSE),"X"))&amp;IF(AW393="","",IFERROR(VLOOKUP(AW393,CODES!$A$3:$D$1348,4,FALSE),"X"))&amp;IF(AX393="","",IFERROR(VLOOKUP(AX393,CODES!$A$3:$D$1348,4,FALSE),"X"))&amp;IF(AY393="","",IFERROR(VLOOKUP(AY393,CODES!$A$3:$D$1348,4,FALSE),"X"))</f>
        <v/>
      </c>
      <c r="AN393" s="258">
        <f>SUM(IFERROR(VLOOKUP(AP393,CODES!$A$3:$D$1348,4,FALSE)*BC393,0),IFERROR(VLOOKUP(AQ393,CODES!$A$3:$D$1348,4,FALSE)*BF393,0),IFERROR(VLOOKUP(AR393,CODES!$A$3:$D$1348,4,FALSE)*BI393,0),IFERROR(VLOOKUP(AS393,CODES!$A$3:$D$1348,4,FALSE)*BL393,0),IFERROR(VLOOKUP(AT393,CODES!$A$3:$D$1348,4,FALSE)*BO393,0),IFERROR(VLOOKUP(AU393,CODES!$A$3:$D$1348,4,FALSE)*BR393,0),IFERROR(VLOOKUP(AV393,CODES!$A$3:$D$1348,4,FALSE)*BU393,0),IFERROR(VLOOKUP(AW393,CODES!$A$3:$D$1348,4,FALSE)*BX393,0),IFERROR(VLOOKUP(AX393,CODES!$A$3:$D$1348,4,FALSE)*CA393,0),IFERROR(VLOOKUP(AY393,CODES!$A$3:$D$1348,4,FALSE)*CD393,0))</f>
        <v>0</v>
      </c>
      <c r="AO393" s="258">
        <f>SUM(IFERROR(VLOOKUP(AP393,CODES!$A$3:$D$1348,3,FALSE)*BC393,0),IFERROR(VLOOKUP(AQ393,CODES!$A$3:$D$1348,3,FALSE)*BF393,0),IFERROR(VLOOKUP(AR393,CODES!$A$3:$D$1348,3,FALSE)*BI393,0),IFERROR(VLOOKUP(AS393,CODES!$A$3:$D$1348,3,FALSE)*BL393,0),IFERROR(VLOOKUP(AT393,CODES!$A$3:$D$1348,3,FALSE)*BO393,0),IFERROR(VLOOKUP(AU393,CODES!$A$3:$D$1348,3,FALSE)*BR393,0),IFERROR(VLOOKUP(AV393,CODES!$A$3:$D$1348,3,FALSE)*BU393,0),IFERROR(VLOOKUP(AW393,CODES!$A$3:$D$1348,3,FALSE)*BX393,0),IFERROR(VLOOKUP(AX393,CODES!$A$3:$D$1348,3,FALSE)*CA393,0),IFERROR(VLOOKUP(AY393,CODES!$A$3:$D$1348,3,FALSE)*CD393,0))+B393</f>
        <v>0</v>
      </c>
      <c r="AP393" s="271" t="str">
        <f t="shared" si="204"/>
        <v/>
      </c>
      <c r="AQ393" s="271" t="str">
        <f t="shared" si="205"/>
        <v/>
      </c>
      <c r="AR393" s="271" t="str">
        <f t="shared" si="206"/>
        <v/>
      </c>
      <c r="AS393" s="271" t="str">
        <f t="shared" si="207"/>
        <v/>
      </c>
      <c r="AT393" s="271" t="str">
        <f t="shared" si="208"/>
        <v/>
      </c>
      <c r="AU393" s="271" t="str">
        <f t="shared" si="209"/>
        <v/>
      </c>
      <c r="AV393" s="271" t="str">
        <f t="shared" si="210"/>
        <v/>
      </c>
      <c r="AW393" s="271" t="str">
        <f t="shared" si="211"/>
        <v/>
      </c>
      <c r="AX393" s="271" t="str">
        <f t="shared" si="212"/>
        <v/>
      </c>
      <c r="AY393" s="271" t="str">
        <f t="shared" si="213"/>
        <v/>
      </c>
      <c r="AZ393" s="258">
        <f t="shared" si="169"/>
        <v>0</v>
      </c>
      <c r="BA393" s="258">
        <f t="shared" si="170"/>
        <v>1</v>
      </c>
      <c r="BB393" s="258">
        <f t="shared" si="214"/>
        <v>0</v>
      </c>
      <c r="BC393" s="258">
        <f t="shared" si="215"/>
        <v>1</v>
      </c>
      <c r="BD393" s="258">
        <f t="shared" si="173"/>
        <v>1</v>
      </c>
      <c r="BE393" s="258">
        <f t="shared" si="216"/>
        <v>0</v>
      </c>
      <c r="BF393" s="258">
        <f t="shared" si="217"/>
        <v>1</v>
      </c>
      <c r="BG393" s="258">
        <f t="shared" si="176"/>
        <v>1</v>
      </c>
      <c r="BH393" s="258">
        <f t="shared" si="218"/>
        <v>0</v>
      </c>
      <c r="BI393" s="258">
        <f t="shared" si="219"/>
        <v>1</v>
      </c>
      <c r="BJ393" s="258">
        <f t="shared" si="179"/>
        <v>1</v>
      </c>
      <c r="BK393" s="258">
        <f t="shared" si="220"/>
        <v>0</v>
      </c>
      <c r="BL393" s="258">
        <f t="shared" si="221"/>
        <v>1</v>
      </c>
      <c r="BM393" s="258">
        <f t="shared" si="182"/>
        <v>1</v>
      </c>
      <c r="BN393" s="258">
        <f t="shared" si="222"/>
        <v>0</v>
      </c>
      <c r="BO393" s="258">
        <f t="shared" si="223"/>
        <v>1</v>
      </c>
      <c r="BP393" s="258">
        <f t="shared" si="185"/>
        <v>1</v>
      </c>
      <c r="BQ393" s="258">
        <f t="shared" si="224"/>
        <v>0</v>
      </c>
      <c r="BR393" s="258">
        <f t="shared" si="225"/>
        <v>1</v>
      </c>
      <c r="BS393" s="258">
        <f t="shared" si="188"/>
        <v>1</v>
      </c>
      <c r="BT393" s="258">
        <f t="shared" si="226"/>
        <v>0</v>
      </c>
      <c r="BU393" s="258">
        <f t="shared" si="227"/>
        <v>1</v>
      </c>
      <c r="BV393" s="258">
        <f t="shared" si="191"/>
        <v>1</v>
      </c>
      <c r="BW393" s="258">
        <f t="shared" si="228"/>
        <v>0</v>
      </c>
      <c r="BX393" s="258">
        <f t="shared" si="229"/>
        <v>1</v>
      </c>
      <c r="BY393" s="258">
        <f t="shared" si="194"/>
        <v>1</v>
      </c>
      <c r="BZ393" s="258">
        <f t="shared" si="230"/>
        <v>0</v>
      </c>
      <c r="CA393" s="258">
        <f t="shared" si="231"/>
        <v>1</v>
      </c>
      <c r="CB393" s="258">
        <f t="shared" si="197"/>
        <v>1</v>
      </c>
      <c r="CC393" s="258">
        <f t="shared" si="232"/>
        <v>0</v>
      </c>
      <c r="CD393" s="258">
        <f t="shared" si="233"/>
        <v>1</v>
      </c>
    </row>
    <row r="394" spans="1:82" hidden="1">
      <c r="A394" s="258"/>
      <c r="B394" s="258"/>
      <c r="C394" s="259"/>
      <c r="D394" s="258"/>
      <c r="E394" s="258"/>
      <c r="F394" s="258"/>
      <c r="G394" s="258">
        <v>386</v>
      </c>
      <c r="H394" s="743"/>
      <c r="I394" s="744"/>
      <c r="J394" s="739"/>
      <c r="K394" s="745"/>
      <c r="L394" s="745"/>
      <c r="M394" s="272"/>
      <c r="N394" s="508">
        <f t="shared" si="29"/>
        <v>0</v>
      </c>
      <c r="O394" s="510">
        <f t="shared" si="234"/>
        <v>0</v>
      </c>
      <c r="P394" s="260">
        <f t="shared" si="235"/>
        <v>0</v>
      </c>
      <c r="Q394" s="261">
        <f t="shared" si="236"/>
        <v>0</v>
      </c>
      <c r="R394" s="261">
        <f t="shared" si="1"/>
        <v>0</v>
      </c>
      <c r="S394" s="262"/>
      <c r="T394" s="262"/>
      <c r="U394" s="263">
        <f t="shared" si="142"/>
        <v>1.288</v>
      </c>
      <c r="V394" s="264">
        <f>IF(E394="SP",1,IF(D394="",ExtraMargeMateriaal,(1-VLOOKUP(D394,TabelAankoop[],4,FALSE))))</f>
        <v>1</v>
      </c>
      <c r="W394" s="265">
        <f t="shared" si="143"/>
        <v>0.6885</v>
      </c>
      <c r="X394" s="266">
        <f t="shared" si="144"/>
        <v>1</v>
      </c>
      <c r="Y394" s="267">
        <f t="shared" si="145"/>
        <v>1.46</v>
      </c>
      <c r="Z394" s="267">
        <f t="shared" si="146"/>
        <v>1.1599999999999999</v>
      </c>
      <c r="AA394" s="268">
        <f t="shared" si="147"/>
        <v>0</v>
      </c>
      <c r="AB394" s="456">
        <f t="shared" si="148"/>
        <v>0</v>
      </c>
      <c r="AC394" s="457">
        <f t="shared" si="149"/>
        <v>0</v>
      </c>
      <c r="AD394" s="456">
        <f t="shared" si="150"/>
        <v>0</v>
      </c>
      <c r="AE394" s="458">
        <f t="shared" si="151"/>
        <v>0</v>
      </c>
      <c r="AF394" s="457">
        <f t="shared" si="203"/>
        <v>0</v>
      </c>
      <c r="AG394" s="456">
        <f t="shared" si="153"/>
        <v>0</v>
      </c>
      <c r="AH394" s="457">
        <f t="shared" si="154"/>
        <v>0</v>
      </c>
      <c r="AI394" s="268">
        <f t="shared" si="155"/>
        <v>0</v>
      </c>
      <c r="AJ394" s="269">
        <f t="shared" si="156"/>
        <v>0</v>
      </c>
      <c r="AK394" s="270">
        <f t="shared" si="157"/>
        <v>0</v>
      </c>
      <c r="AL394" s="415">
        <f t="shared" si="158"/>
        <v>0</v>
      </c>
      <c r="AM394" s="259" t="str">
        <f>IF(AP394="","",IFERROR(VLOOKUP(AP394,CODES!$A$3:$D$1348,4,FALSE),"X"))&amp;IF(AQ394="","",IFERROR(VLOOKUP(AQ394,CODES!$A$3:$D$1348,4,FALSE),"X"))&amp;IF(AR394="","",IFERROR(VLOOKUP(AR394,CODES!$A$3:$D$1348,4,FALSE),"X"))&amp;IF(AS394="","",IFERROR(VLOOKUP(AS394,CODES!$A$3:$D$1348,4,FALSE),"X"))&amp;IF(AT394="","",IFERROR(VLOOKUP(AT394,CODES!$A$3:$D$1348,4,FALSE),"X"))&amp;IF(AU394="","",IFERROR(VLOOKUP(AU394,CODES!$A$3:$D$1348,4,FALSE),"X"))&amp;IF(AV394="","",IFERROR(VLOOKUP(AV394,CODES!$A$3:$D$1348,4,FALSE),"X"))&amp;IF(AW394="","",IFERROR(VLOOKUP(AW394,CODES!$A$3:$D$1348,4,FALSE),"X"))&amp;IF(AX394="","",IFERROR(VLOOKUP(AX394,CODES!$A$3:$D$1348,4,FALSE),"X"))&amp;IF(AY394="","",IFERROR(VLOOKUP(AY394,CODES!$A$3:$D$1348,4,FALSE),"X"))</f>
        <v/>
      </c>
      <c r="AN394" s="258">
        <f>SUM(IFERROR(VLOOKUP(AP394,CODES!$A$3:$D$1348,4,FALSE)*BC394,0),IFERROR(VLOOKUP(AQ394,CODES!$A$3:$D$1348,4,FALSE)*BF394,0),IFERROR(VLOOKUP(AR394,CODES!$A$3:$D$1348,4,FALSE)*BI394,0),IFERROR(VLOOKUP(AS394,CODES!$A$3:$D$1348,4,FALSE)*BL394,0),IFERROR(VLOOKUP(AT394,CODES!$A$3:$D$1348,4,FALSE)*BO394,0),IFERROR(VLOOKUP(AU394,CODES!$A$3:$D$1348,4,FALSE)*BR394,0),IFERROR(VLOOKUP(AV394,CODES!$A$3:$D$1348,4,FALSE)*BU394,0),IFERROR(VLOOKUP(AW394,CODES!$A$3:$D$1348,4,FALSE)*BX394,0),IFERROR(VLOOKUP(AX394,CODES!$A$3:$D$1348,4,FALSE)*CA394,0),IFERROR(VLOOKUP(AY394,CODES!$A$3:$D$1348,4,FALSE)*CD394,0))</f>
        <v>0</v>
      </c>
      <c r="AO394" s="258">
        <f>SUM(IFERROR(VLOOKUP(AP394,CODES!$A$3:$D$1348,3,FALSE)*BC394,0),IFERROR(VLOOKUP(AQ394,CODES!$A$3:$D$1348,3,FALSE)*BF394,0),IFERROR(VLOOKUP(AR394,CODES!$A$3:$D$1348,3,FALSE)*BI394,0),IFERROR(VLOOKUP(AS394,CODES!$A$3:$D$1348,3,FALSE)*BL394,0),IFERROR(VLOOKUP(AT394,CODES!$A$3:$D$1348,3,FALSE)*BO394,0),IFERROR(VLOOKUP(AU394,CODES!$A$3:$D$1348,3,FALSE)*BR394,0),IFERROR(VLOOKUP(AV394,CODES!$A$3:$D$1348,3,FALSE)*BU394,0),IFERROR(VLOOKUP(AW394,CODES!$A$3:$D$1348,3,FALSE)*BX394,0),IFERROR(VLOOKUP(AX394,CODES!$A$3:$D$1348,3,FALSE)*CA394,0),IFERROR(VLOOKUP(AY394,CODES!$A$3:$D$1348,3,FALSE)*CD394,0))+B394</f>
        <v>0</v>
      </c>
      <c r="AP394" s="271" t="str">
        <f t="shared" si="204"/>
        <v/>
      </c>
      <c r="AQ394" s="271" t="str">
        <f t="shared" si="205"/>
        <v/>
      </c>
      <c r="AR394" s="271" t="str">
        <f t="shared" si="206"/>
        <v/>
      </c>
      <c r="AS394" s="271" t="str">
        <f t="shared" si="207"/>
        <v/>
      </c>
      <c r="AT394" s="271" t="str">
        <f t="shared" si="208"/>
        <v/>
      </c>
      <c r="AU394" s="271" t="str">
        <f t="shared" si="209"/>
        <v/>
      </c>
      <c r="AV394" s="271" t="str">
        <f t="shared" si="210"/>
        <v/>
      </c>
      <c r="AW394" s="271" t="str">
        <f t="shared" si="211"/>
        <v/>
      </c>
      <c r="AX394" s="271" t="str">
        <f t="shared" si="212"/>
        <v/>
      </c>
      <c r="AY394" s="271" t="str">
        <f t="shared" si="213"/>
        <v/>
      </c>
      <c r="AZ394" s="258">
        <f t="shared" si="169"/>
        <v>0</v>
      </c>
      <c r="BA394" s="258">
        <f t="shared" si="170"/>
        <v>1</v>
      </c>
      <c r="BB394" s="258">
        <f t="shared" si="214"/>
        <v>0</v>
      </c>
      <c r="BC394" s="258">
        <f t="shared" si="215"/>
        <v>1</v>
      </c>
      <c r="BD394" s="258">
        <f t="shared" si="173"/>
        <v>1</v>
      </c>
      <c r="BE394" s="258">
        <f t="shared" si="216"/>
        <v>0</v>
      </c>
      <c r="BF394" s="258">
        <f t="shared" si="217"/>
        <v>1</v>
      </c>
      <c r="BG394" s="258">
        <f t="shared" si="176"/>
        <v>1</v>
      </c>
      <c r="BH394" s="258">
        <f t="shared" si="218"/>
        <v>0</v>
      </c>
      <c r="BI394" s="258">
        <f t="shared" si="219"/>
        <v>1</v>
      </c>
      <c r="BJ394" s="258">
        <f t="shared" si="179"/>
        <v>1</v>
      </c>
      <c r="BK394" s="258">
        <f t="shared" si="220"/>
        <v>0</v>
      </c>
      <c r="BL394" s="258">
        <f t="shared" si="221"/>
        <v>1</v>
      </c>
      <c r="BM394" s="258">
        <f t="shared" si="182"/>
        <v>1</v>
      </c>
      <c r="BN394" s="258">
        <f t="shared" si="222"/>
        <v>0</v>
      </c>
      <c r="BO394" s="258">
        <f t="shared" si="223"/>
        <v>1</v>
      </c>
      <c r="BP394" s="258">
        <f t="shared" si="185"/>
        <v>1</v>
      </c>
      <c r="BQ394" s="258">
        <f t="shared" si="224"/>
        <v>0</v>
      </c>
      <c r="BR394" s="258">
        <f t="shared" si="225"/>
        <v>1</v>
      </c>
      <c r="BS394" s="258">
        <f t="shared" si="188"/>
        <v>1</v>
      </c>
      <c r="BT394" s="258">
        <f t="shared" si="226"/>
        <v>0</v>
      </c>
      <c r="BU394" s="258">
        <f t="shared" si="227"/>
        <v>1</v>
      </c>
      <c r="BV394" s="258">
        <f t="shared" si="191"/>
        <v>1</v>
      </c>
      <c r="BW394" s="258">
        <f t="shared" si="228"/>
        <v>0</v>
      </c>
      <c r="BX394" s="258">
        <f t="shared" si="229"/>
        <v>1</v>
      </c>
      <c r="BY394" s="258">
        <f t="shared" si="194"/>
        <v>1</v>
      </c>
      <c r="BZ394" s="258">
        <f t="shared" si="230"/>
        <v>0</v>
      </c>
      <c r="CA394" s="258">
        <f t="shared" si="231"/>
        <v>1</v>
      </c>
      <c r="CB394" s="258">
        <f t="shared" si="197"/>
        <v>1</v>
      </c>
      <c r="CC394" s="258">
        <f t="shared" si="232"/>
        <v>0</v>
      </c>
      <c r="CD394" s="258">
        <f t="shared" si="233"/>
        <v>1</v>
      </c>
    </row>
    <row r="395" spans="1:82" hidden="1">
      <c r="A395" s="258"/>
      <c r="B395" s="258"/>
      <c r="C395" s="259"/>
      <c r="D395" s="258"/>
      <c r="E395" s="258"/>
      <c r="F395" s="258"/>
      <c r="G395" s="258">
        <v>387</v>
      </c>
      <c r="H395" s="743"/>
      <c r="I395" s="744"/>
      <c r="J395" s="739"/>
      <c r="K395" s="745"/>
      <c r="L395" s="745"/>
      <c r="M395" s="272"/>
      <c r="N395" s="508">
        <f t="shared" si="29"/>
        <v>0</v>
      </c>
      <c r="O395" s="510">
        <f t="shared" si="234"/>
        <v>0</v>
      </c>
      <c r="P395" s="260">
        <f t="shared" si="235"/>
        <v>0</v>
      </c>
      <c r="Q395" s="261">
        <f t="shared" si="236"/>
        <v>0</v>
      </c>
      <c r="R395" s="261">
        <f t="shared" si="1"/>
        <v>0</v>
      </c>
      <c r="S395" s="262"/>
      <c r="T395" s="262"/>
      <c r="U395" s="263">
        <f t="shared" si="142"/>
        <v>1.288</v>
      </c>
      <c r="V395" s="264">
        <f>IF(E395="SP",1,IF(D395="",ExtraMargeMateriaal,(1-VLOOKUP(D395,TabelAankoop[],4,FALSE))))</f>
        <v>1</v>
      </c>
      <c r="W395" s="265">
        <f t="shared" si="143"/>
        <v>0.6885</v>
      </c>
      <c r="X395" s="266">
        <f t="shared" si="144"/>
        <v>1</v>
      </c>
      <c r="Y395" s="267">
        <f t="shared" si="145"/>
        <v>1.46</v>
      </c>
      <c r="Z395" s="267">
        <f t="shared" si="146"/>
        <v>1.1599999999999999</v>
      </c>
      <c r="AA395" s="268">
        <f t="shared" si="147"/>
        <v>0</v>
      </c>
      <c r="AB395" s="456">
        <f t="shared" si="148"/>
        <v>0</v>
      </c>
      <c r="AC395" s="457">
        <f t="shared" si="149"/>
        <v>0</v>
      </c>
      <c r="AD395" s="456">
        <f t="shared" si="150"/>
        <v>0</v>
      </c>
      <c r="AE395" s="458">
        <f t="shared" si="151"/>
        <v>0</v>
      </c>
      <c r="AF395" s="457">
        <f t="shared" si="203"/>
        <v>0</v>
      </c>
      <c r="AG395" s="456">
        <f t="shared" si="153"/>
        <v>0</v>
      </c>
      <c r="AH395" s="457">
        <f t="shared" si="154"/>
        <v>0</v>
      </c>
      <c r="AI395" s="268">
        <f t="shared" si="155"/>
        <v>0</v>
      </c>
      <c r="AJ395" s="269">
        <f t="shared" si="156"/>
        <v>0</v>
      </c>
      <c r="AK395" s="270">
        <f t="shared" si="157"/>
        <v>0</v>
      </c>
      <c r="AL395" s="415">
        <f t="shared" si="158"/>
        <v>0</v>
      </c>
      <c r="AM395" s="259" t="str">
        <f>IF(AP395="","",IFERROR(VLOOKUP(AP395,CODES!$A$3:$D$1348,4,FALSE),"X"))&amp;IF(AQ395="","",IFERROR(VLOOKUP(AQ395,CODES!$A$3:$D$1348,4,FALSE),"X"))&amp;IF(AR395="","",IFERROR(VLOOKUP(AR395,CODES!$A$3:$D$1348,4,FALSE),"X"))&amp;IF(AS395="","",IFERROR(VLOOKUP(AS395,CODES!$A$3:$D$1348,4,FALSE),"X"))&amp;IF(AT395="","",IFERROR(VLOOKUP(AT395,CODES!$A$3:$D$1348,4,FALSE),"X"))&amp;IF(AU395="","",IFERROR(VLOOKUP(AU395,CODES!$A$3:$D$1348,4,FALSE),"X"))&amp;IF(AV395="","",IFERROR(VLOOKUP(AV395,CODES!$A$3:$D$1348,4,FALSE),"X"))&amp;IF(AW395="","",IFERROR(VLOOKUP(AW395,CODES!$A$3:$D$1348,4,FALSE),"X"))&amp;IF(AX395="","",IFERROR(VLOOKUP(AX395,CODES!$A$3:$D$1348,4,FALSE),"X"))&amp;IF(AY395="","",IFERROR(VLOOKUP(AY395,CODES!$A$3:$D$1348,4,FALSE),"X"))</f>
        <v/>
      </c>
      <c r="AN395" s="258">
        <f>SUM(IFERROR(VLOOKUP(AP395,CODES!$A$3:$D$1348,4,FALSE)*BC395,0),IFERROR(VLOOKUP(AQ395,CODES!$A$3:$D$1348,4,FALSE)*BF395,0),IFERROR(VLOOKUP(AR395,CODES!$A$3:$D$1348,4,FALSE)*BI395,0),IFERROR(VLOOKUP(AS395,CODES!$A$3:$D$1348,4,FALSE)*BL395,0),IFERROR(VLOOKUP(AT395,CODES!$A$3:$D$1348,4,FALSE)*BO395,0),IFERROR(VLOOKUP(AU395,CODES!$A$3:$D$1348,4,FALSE)*BR395,0),IFERROR(VLOOKUP(AV395,CODES!$A$3:$D$1348,4,FALSE)*BU395,0),IFERROR(VLOOKUP(AW395,CODES!$A$3:$D$1348,4,FALSE)*BX395,0),IFERROR(VLOOKUP(AX395,CODES!$A$3:$D$1348,4,FALSE)*CA395,0),IFERROR(VLOOKUP(AY395,CODES!$A$3:$D$1348,4,FALSE)*CD395,0))</f>
        <v>0</v>
      </c>
      <c r="AO395" s="258">
        <f>SUM(IFERROR(VLOOKUP(AP395,CODES!$A$3:$D$1348,3,FALSE)*BC395,0),IFERROR(VLOOKUP(AQ395,CODES!$A$3:$D$1348,3,FALSE)*BF395,0),IFERROR(VLOOKUP(AR395,CODES!$A$3:$D$1348,3,FALSE)*BI395,0),IFERROR(VLOOKUP(AS395,CODES!$A$3:$D$1348,3,FALSE)*BL395,0),IFERROR(VLOOKUP(AT395,CODES!$A$3:$D$1348,3,FALSE)*BO395,0),IFERROR(VLOOKUP(AU395,CODES!$A$3:$D$1348,3,FALSE)*BR395,0),IFERROR(VLOOKUP(AV395,CODES!$A$3:$D$1348,3,FALSE)*BU395,0),IFERROR(VLOOKUP(AW395,CODES!$A$3:$D$1348,3,FALSE)*BX395,0),IFERROR(VLOOKUP(AX395,CODES!$A$3:$D$1348,3,FALSE)*CA395,0),IFERROR(VLOOKUP(AY395,CODES!$A$3:$D$1348,3,FALSE)*CD395,0))+B395</f>
        <v>0</v>
      </c>
      <c r="AP395" s="271" t="str">
        <f t="shared" si="204"/>
        <v/>
      </c>
      <c r="AQ395" s="271" t="str">
        <f t="shared" si="205"/>
        <v/>
      </c>
      <c r="AR395" s="271" t="str">
        <f t="shared" si="206"/>
        <v/>
      </c>
      <c r="AS395" s="271" t="str">
        <f t="shared" si="207"/>
        <v/>
      </c>
      <c r="AT395" s="271" t="str">
        <f t="shared" si="208"/>
        <v/>
      </c>
      <c r="AU395" s="271" t="str">
        <f t="shared" si="209"/>
        <v/>
      </c>
      <c r="AV395" s="271" t="str">
        <f t="shared" si="210"/>
        <v/>
      </c>
      <c r="AW395" s="271" t="str">
        <f t="shared" si="211"/>
        <v/>
      </c>
      <c r="AX395" s="271" t="str">
        <f t="shared" si="212"/>
        <v/>
      </c>
      <c r="AY395" s="271" t="str">
        <f t="shared" si="213"/>
        <v/>
      </c>
      <c r="AZ395" s="258">
        <f t="shared" si="169"/>
        <v>0</v>
      </c>
      <c r="BA395" s="258">
        <f t="shared" si="170"/>
        <v>1</v>
      </c>
      <c r="BB395" s="258">
        <f t="shared" si="214"/>
        <v>0</v>
      </c>
      <c r="BC395" s="258">
        <f t="shared" si="215"/>
        <v>1</v>
      </c>
      <c r="BD395" s="258">
        <f t="shared" si="173"/>
        <v>1</v>
      </c>
      <c r="BE395" s="258">
        <f t="shared" si="216"/>
        <v>0</v>
      </c>
      <c r="BF395" s="258">
        <f t="shared" si="217"/>
        <v>1</v>
      </c>
      <c r="BG395" s="258">
        <f t="shared" si="176"/>
        <v>1</v>
      </c>
      <c r="BH395" s="258">
        <f t="shared" si="218"/>
        <v>0</v>
      </c>
      <c r="BI395" s="258">
        <f t="shared" si="219"/>
        <v>1</v>
      </c>
      <c r="BJ395" s="258">
        <f t="shared" si="179"/>
        <v>1</v>
      </c>
      <c r="BK395" s="258">
        <f t="shared" si="220"/>
        <v>0</v>
      </c>
      <c r="BL395" s="258">
        <f t="shared" si="221"/>
        <v>1</v>
      </c>
      <c r="BM395" s="258">
        <f t="shared" si="182"/>
        <v>1</v>
      </c>
      <c r="BN395" s="258">
        <f t="shared" si="222"/>
        <v>0</v>
      </c>
      <c r="BO395" s="258">
        <f t="shared" si="223"/>
        <v>1</v>
      </c>
      <c r="BP395" s="258">
        <f t="shared" si="185"/>
        <v>1</v>
      </c>
      <c r="BQ395" s="258">
        <f t="shared" si="224"/>
        <v>0</v>
      </c>
      <c r="BR395" s="258">
        <f t="shared" si="225"/>
        <v>1</v>
      </c>
      <c r="BS395" s="258">
        <f t="shared" si="188"/>
        <v>1</v>
      </c>
      <c r="BT395" s="258">
        <f t="shared" si="226"/>
        <v>0</v>
      </c>
      <c r="BU395" s="258">
        <f t="shared" si="227"/>
        <v>1</v>
      </c>
      <c r="BV395" s="258">
        <f t="shared" si="191"/>
        <v>1</v>
      </c>
      <c r="BW395" s="258">
        <f t="shared" si="228"/>
        <v>0</v>
      </c>
      <c r="BX395" s="258">
        <f t="shared" si="229"/>
        <v>1</v>
      </c>
      <c r="BY395" s="258">
        <f t="shared" si="194"/>
        <v>1</v>
      </c>
      <c r="BZ395" s="258">
        <f t="shared" si="230"/>
        <v>0</v>
      </c>
      <c r="CA395" s="258">
        <f t="shared" si="231"/>
        <v>1</v>
      </c>
      <c r="CB395" s="258">
        <f t="shared" si="197"/>
        <v>1</v>
      </c>
      <c r="CC395" s="258">
        <f t="shared" si="232"/>
        <v>0</v>
      </c>
      <c r="CD395" s="258">
        <f t="shared" si="233"/>
        <v>1</v>
      </c>
    </row>
    <row r="396" spans="1:82" hidden="1">
      <c r="A396" s="258"/>
      <c r="B396" s="258"/>
      <c r="C396" s="259"/>
      <c r="D396" s="258"/>
      <c r="E396" s="258"/>
      <c r="F396" s="258"/>
      <c r="G396" s="258">
        <v>388</v>
      </c>
      <c r="H396" s="743"/>
      <c r="I396" s="744"/>
      <c r="J396" s="739"/>
      <c r="K396" s="745"/>
      <c r="L396" s="745"/>
      <c r="M396" s="272"/>
      <c r="N396" s="508">
        <f t="shared" si="29"/>
        <v>0</v>
      </c>
      <c r="O396" s="510">
        <f t="shared" si="234"/>
        <v>0</v>
      </c>
      <c r="P396" s="260">
        <f t="shared" si="235"/>
        <v>0</v>
      </c>
      <c r="Q396" s="261">
        <f t="shared" si="236"/>
        <v>0</v>
      </c>
      <c r="R396" s="261">
        <f t="shared" si="1"/>
        <v>0</v>
      </c>
      <c r="S396" s="262"/>
      <c r="T396" s="262"/>
      <c r="U396" s="263">
        <f t="shared" si="142"/>
        <v>1.288</v>
      </c>
      <c r="V396" s="264">
        <f>IF(E396="SP",1,IF(D396="",ExtraMargeMateriaal,(1-VLOOKUP(D396,TabelAankoop[],4,FALSE))))</f>
        <v>1</v>
      </c>
      <c r="W396" s="265">
        <f t="shared" si="143"/>
        <v>0.6885</v>
      </c>
      <c r="X396" s="266">
        <f t="shared" si="144"/>
        <v>1</v>
      </c>
      <c r="Y396" s="267">
        <f t="shared" si="145"/>
        <v>1.46</v>
      </c>
      <c r="Z396" s="267">
        <f t="shared" si="146"/>
        <v>1.1599999999999999</v>
      </c>
      <c r="AA396" s="268">
        <f t="shared" si="147"/>
        <v>0</v>
      </c>
      <c r="AB396" s="456">
        <f t="shared" si="148"/>
        <v>0</v>
      </c>
      <c r="AC396" s="457">
        <f t="shared" si="149"/>
        <v>0</v>
      </c>
      <c r="AD396" s="456">
        <f t="shared" si="150"/>
        <v>0</v>
      </c>
      <c r="AE396" s="458">
        <f t="shared" si="151"/>
        <v>0</v>
      </c>
      <c r="AF396" s="457">
        <f t="shared" si="203"/>
        <v>0</v>
      </c>
      <c r="AG396" s="456">
        <f t="shared" si="153"/>
        <v>0</v>
      </c>
      <c r="AH396" s="457">
        <f t="shared" si="154"/>
        <v>0</v>
      </c>
      <c r="AI396" s="268">
        <f t="shared" si="155"/>
        <v>0</v>
      </c>
      <c r="AJ396" s="269">
        <f t="shared" si="156"/>
        <v>0</v>
      </c>
      <c r="AK396" s="270">
        <f t="shared" si="157"/>
        <v>0</v>
      </c>
      <c r="AL396" s="415">
        <f t="shared" si="158"/>
        <v>0</v>
      </c>
      <c r="AM396" s="259" t="str">
        <f>IF(AP396="","",IFERROR(VLOOKUP(AP396,CODES!$A$3:$D$1348,4,FALSE),"X"))&amp;IF(AQ396="","",IFERROR(VLOOKUP(AQ396,CODES!$A$3:$D$1348,4,FALSE),"X"))&amp;IF(AR396="","",IFERROR(VLOOKUP(AR396,CODES!$A$3:$D$1348,4,FALSE),"X"))&amp;IF(AS396="","",IFERROR(VLOOKUP(AS396,CODES!$A$3:$D$1348,4,FALSE),"X"))&amp;IF(AT396="","",IFERROR(VLOOKUP(AT396,CODES!$A$3:$D$1348,4,FALSE),"X"))&amp;IF(AU396="","",IFERROR(VLOOKUP(AU396,CODES!$A$3:$D$1348,4,FALSE),"X"))&amp;IF(AV396="","",IFERROR(VLOOKUP(AV396,CODES!$A$3:$D$1348,4,FALSE),"X"))&amp;IF(AW396="","",IFERROR(VLOOKUP(AW396,CODES!$A$3:$D$1348,4,FALSE),"X"))&amp;IF(AX396="","",IFERROR(VLOOKUP(AX396,CODES!$A$3:$D$1348,4,FALSE),"X"))&amp;IF(AY396="","",IFERROR(VLOOKUP(AY396,CODES!$A$3:$D$1348,4,FALSE),"X"))</f>
        <v/>
      </c>
      <c r="AN396" s="258">
        <f>SUM(IFERROR(VLOOKUP(AP396,CODES!$A$3:$D$1348,4,FALSE)*BC396,0),IFERROR(VLOOKUP(AQ396,CODES!$A$3:$D$1348,4,FALSE)*BF396,0),IFERROR(VLOOKUP(AR396,CODES!$A$3:$D$1348,4,FALSE)*BI396,0),IFERROR(VLOOKUP(AS396,CODES!$A$3:$D$1348,4,FALSE)*BL396,0),IFERROR(VLOOKUP(AT396,CODES!$A$3:$D$1348,4,FALSE)*BO396,0),IFERROR(VLOOKUP(AU396,CODES!$A$3:$D$1348,4,FALSE)*BR396,0),IFERROR(VLOOKUP(AV396,CODES!$A$3:$D$1348,4,FALSE)*BU396,0),IFERROR(VLOOKUP(AW396,CODES!$A$3:$D$1348,4,FALSE)*BX396,0),IFERROR(VLOOKUP(AX396,CODES!$A$3:$D$1348,4,FALSE)*CA396,0),IFERROR(VLOOKUP(AY396,CODES!$A$3:$D$1348,4,FALSE)*CD396,0))</f>
        <v>0</v>
      </c>
      <c r="AO396" s="258">
        <f>SUM(IFERROR(VLOOKUP(AP396,CODES!$A$3:$D$1348,3,FALSE)*BC396,0),IFERROR(VLOOKUP(AQ396,CODES!$A$3:$D$1348,3,FALSE)*BF396,0),IFERROR(VLOOKUP(AR396,CODES!$A$3:$D$1348,3,FALSE)*BI396,0),IFERROR(VLOOKUP(AS396,CODES!$A$3:$D$1348,3,FALSE)*BL396,0),IFERROR(VLOOKUP(AT396,CODES!$A$3:$D$1348,3,FALSE)*BO396,0),IFERROR(VLOOKUP(AU396,CODES!$A$3:$D$1348,3,FALSE)*BR396,0),IFERROR(VLOOKUP(AV396,CODES!$A$3:$D$1348,3,FALSE)*BU396,0),IFERROR(VLOOKUP(AW396,CODES!$A$3:$D$1348,3,FALSE)*BX396,0),IFERROR(VLOOKUP(AX396,CODES!$A$3:$D$1348,3,FALSE)*CA396,0),IFERROR(VLOOKUP(AY396,CODES!$A$3:$D$1348,3,FALSE)*CD396,0))+B396</f>
        <v>0</v>
      </c>
      <c r="AP396" s="271" t="str">
        <f t="shared" si="204"/>
        <v/>
      </c>
      <c r="AQ396" s="271" t="str">
        <f t="shared" si="205"/>
        <v/>
      </c>
      <c r="AR396" s="271" t="str">
        <f t="shared" si="206"/>
        <v/>
      </c>
      <c r="AS396" s="271" t="str">
        <f t="shared" si="207"/>
        <v/>
      </c>
      <c r="AT396" s="271" t="str">
        <f t="shared" si="208"/>
        <v/>
      </c>
      <c r="AU396" s="271" t="str">
        <f t="shared" si="209"/>
        <v/>
      </c>
      <c r="AV396" s="271" t="str">
        <f t="shared" si="210"/>
        <v/>
      </c>
      <c r="AW396" s="271" t="str">
        <f t="shared" si="211"/>
        <v/>
      </c>
      <c r="AX396" s="271" t="str">
        <f t="shared" si="212"/>
        <v/>
      </c>
      <c r="AY396" s="271" t="str">
        <f t="shared" si="213"/>
        <v/>
      </c>
      <c r="AZ396" s="258">
        <f t="shared" si="169"/>
        <v>0</v>
      </c>
      <c r="BA396" s="258">
        <f t="shared" si="170"/>
        <v>1</v>
      </c>
      <c r="BB396" s="258">
        <f t="shared" si="214"/>
        <v>0</v>
      </c>
      <c r="BC396" s="258">
        <f t="shared" si="215"/>
        <v>1</v>
      </c>
      <c r="BD396" s="258">
        <f t="shared" si="173"/>
        <v>1</v>
      </c>
      <c r="BE396" s="258">
        <f t="shared" si="216"/>
        <v>0</v>
      </c>
      <c r="BF396" s="258">
        <f t="shared" si="217"/>
        <v>1</v>
      </c>
      <c r="BG396" s="258">
        <f t="shared" si="176"/>
        <v>1</v>
      </c>
      <c r="BH396" s="258">
        <f t="shared" si="218"/>
        <v>0</v>
      </c>
      <c r="BI396" s="258">
        <f t="shared" si="219"/>
        <v>1</v>
      </c>
      <c r="BJ396" s="258">
        <f t="shared" si="179"/>
        <v>1</v>
      </c>
      <c r="BK396" s="258">
        <f t="shared" si="220"/>
        <v>0</v>
      </c>
      <c r="BL396" s="258">
        <f t="shared" si="221"/>
        <v>1</v>
      </c>
      <c r="BM396" s="258">
        <f t="shared" si="182"/>
        <v>1</v>
      </c>
      <c r="BN396" s="258">
        <f t="shared" si="222"/>
        <v>0</v>
      </c>
      <c r="BO396" s="258">
        <f t="shared" si="223"/>
        <v>1</v>
      </c>
      <c r="BP396" s="258">
        <f t="shared" si="185"/>
        <v>1</v>
      </c>
      <c r="BQ396" s="258">
        <f t="shared" si="224"/>
        <v>0</v>
      </c>
      <c r="BR396" s="258">
        <f t="shared" si="225"/>
        <v>1</v>
      </c>
      <c r="BS396" s="258">
        <f t="shared" si="188"/>
        <v>1</v>
      </c>
      <c r="BT396" s="258">
        <f t="shared" si="226"/>
        <v>0</v>
      </c>
      <c r="BU396" s="258">
        <f t="shared" si="227"/>
        <v>1</v>
      </c>
      <c r="BV396" s="258">
        <f t="shared" si="191"/>
        <v>1</v>
      </c>
      <c r="BW396" s="258">
        <f t="shared" si="228"/>
        <v>0</v>
      </c>
      <c r="BX396" s="258">
        <f t="shared" si="229"/>
        <v>1</v>
      </c>
      <c r="BY396" s="258">
        <f t="shared" si="194"/>
        <v>1</v>
      </c>
      <c r="BZ396" s="258">
        <f t="shared" si="230"/>
        <v>0</v>
      </c>
      <c r="CA396" s="258">
        <f t="shared" si="231"/>
        <v>1</v>
      </c>
      <c r="CB396" s="258">
        <f t="shared" si="197"/>
        <v>1</v>
      </c>
      <c r="CC396" s="258">
        <f t="shared" si="232"/>
        <v>0</v>
      </c>
      <c r="CD396" s="258">
        <f t="shared" si="233"/>
        <v>1</v>
      </c>
    </row>
    <row r="397" spans="1:82" hidden="1">
      <c r="A397" s="258"/>
      <c r="B397" s="258"/>
      <c r="C397" s="259"/>
      <c r="D397" s="258"/>
      <c r="E397" s="258"/>
      <c r="F397" s="258"/>
      <c r="G397" s="258">
        <v>389</v>
      </c>
      <c r="H397" s="743"/>
      <c r="I397" s="744"/>
      <c r="J397" s="739"/>
      <c r="K397" s="745"/>
      <c r="L397" s="745"/>
      <c r="M397" s="272"/>
      <c r="N397" s="508">
        <f t="shared" si="29"/>
        <v>0</v>
      </c>
      <c r="O397" s="510">
        <f t="shared" si="234"/>
        <v>0</v>
      </c>
      <c r="P397" s="260">
        <f t="shared" si="235"/>
        <v>0</v>
      </c>
      <c r="Q397" s="261">
        <f t="shared" si="236"/>
        <v>0</v>
      </c>
      <c r="R397" s="261">
        <f t="shared" si="1"/>
        <v>0</v>
      </c>
      <c r="S397" s="262"/>
      <c r="T397" s="262"/>
      <c r="U397" s="263">
        <f t="shared" si="142"/>
        <v>1.288</v>
      </c>
      <c r="V397" s="264">
        <f>IF(E397="SP",1,IF(D397="",ExtraMargeMateriaal,(1-VLOOKUP(D397,TabelAankoop[],4,FALSE))))</f>
        <v>1</v>
      </c>
      <c r="W397" s="265">
        <f t="shared" si="143"/>
        <v>0.6885</v>
      </c>
      <c r="X397" s="266">
        <f t="shared" si="144"/>
        <v>1</v>
      </c>
      <c r="Y397" s="267">
        <f t="shared" si="145"/>
        <v>1.46</v>
      </c>
      <c r="Z397" s="267">
        <f t="shared" si="146"/>
        <v>1.1599999999999999</v>
      </c>
      <c r="AA397" s="268">
        <f t="shared" si="147"/>
        <v>0</v>
      </c>
      <c r="AB397" s="456">
        <f t="shared" si="148"/>
        <v>0</v>
      </c>
      <c r="AC397" s="457">
        <f t="shared" si="149"/>
        <v>0</v>
      </c>
      <c r="AD397" s="456">
        <f t="shared" si="150"/>
        <v>0</v>
      </c>
      <c r="AE397" s="458">
        <f t="shared" si="151"/>
        <v>0</v>
      </c>
      <c r="AF397" s="457">
        <f t="shared" si="203"/>
        <v>0</v>
      </c>
      <c r="AG397" s="456">
        <f t="shared" si="153"/>
        <v>0</v>
      </c>
      <c r="AH397" s="457">
        <f t="shared" si="154"/>
        <v>0</v>
      </c>
      <c r="AI397" s="268">
        <f t="shared" si="155"/>
        <v>0</v>
      </c>
      <c r="AJ397" s="269">
        <f t="shared" si="156"/>
        <v>0</v>
      </c>
      <c r="AK397" s="270">
        <f t="shared" si="157"/>
        <v>0</v>
      </c>
      <c r="AL397" s="415">
        <f t="shared" si="158"/>
        <v>0</v>
      </c>
      <c r="AM397" s="259" t="str">
        <f>IF(AP397="","",IFERROR(VLOOKUP(AP397,CODES!$A$3:$D$1348,4,FALSE),"X"))&amp;IF(AQ397="","",IFERROR(VLOOKUP(AQ397,CODES!$A$3:$D$1348,4,FALSE),"X"))&amp;IF(AR397="","",IFERROR(VLOOKUP(AR397,CODES!$A$3:$D$1348,4,FALSE),"X"))&amp;IF(AS397="","",IFERROR(VLOOKUP(AS397,CODES!$A$3:$D$1348,4,FALSE),"X"))&amp;IF(AT397="","",IFERROR(VLOOKUP(AT397,CODES!$A$3:$D$1348,4,FALSE),"X"))&amp;IF(AU397="","",IFERROR(VLOOKUP(AU397,CODES!$A$3:$D$1348,4,FALSE),"X"))&amp;IF(AV397="","",IFERROR(VLOOKUP(AV397,CODES!$A$3:$D$1348,4,FALSE),"X"))&amp;IF(AW397="","",IFERROR(VLOOKUP(AW397,CODES!$A$3:$D$1348,4,FALSE),"X"))&amp;IF(AX397="","",IFERROR(VLOOKUP(AX397,CODES!$A$3:$D$1348,4,FALSE),"X"))&amp;IF(AY397="","",IFERROR(VLOOKUP(AY397,CODES!$A$3:$D$1348,4,FALSE),"X"))</f>
        <v/>
      </c>
      <c r="AN397" s="258">
        <f>SUM(IFERROR(VLOOKUP(AP397,CODES!$A$3:$D$1348,4,FALSE)*BC397,0),IFERROR(VLOOKUP(AQ397,CODES!$A$3:$D$1348,4,FALSE)*BF397,0),IFERROR(VLOOKUP(AR397,CODES!$A$3:$D$1348,4,FALSE)*BI397,0),IFERROR(VLOOKUP(AS397,CODES!$A$3:$D$1348,4,FALSE)*BL397,0),IFERROR(VLOOKUP(AT397,CODES!$A$3:$D$1348,4,FALSE)*BO397,0),IFERROR(VLOOKUP(AU397,CODES!$A$3:$D$1348,4,FALSE)*BR397,0),IFERROR(VLOOKUP(AV397,CODES!$A$3:$D$1348,4,FALSE)*BU397,0),IFERROR(VLOOKUP(AW397,CODES!$A$3:$D$1348,4,FALSE)*BX397,0),IFERROR(VLOOKUP(AX397,CODES!$A$3:$D$1348,4,FALSE)*CA397,0),IFERROR(VLOOKUP(AY397,CODES!$A$3:$D$1348,4,FALSE)*CD397,0))</f>
        <v>0</v>
      </c>
      <c r="AO397" s="258">
        <f>SUM(IFERROR(VLOOKUP(AP397,CODES!$A$3:$D$1348,3,FALSE)*BC397,0),IFERROR(VLOOKUP(AQ397,CODES!$A$3:$D$1348,3,FALSE)*BF397,0),IFERROR(VLOOKUP(AR397,CODES!$A$3:$D$1348,3,FALSE)*BI397,0),IFERROR(VLOOKUP(AS397,CODES!$A$3:$D$1348,3,FALSE)*BL397,0),IFERROR(VLOOKUP(AT397,CODES!$A$3:$D$1348,3,FALSE)*BO397,0),IFERROR(VLOOKUP(AU397,CODES!$A$3:$D$1348,3,FALSE)*BR397,0),IFERROR(VLOOKUP(AV397,CODES!$A$3:$D$1348,3,FALSE)*BU397,0),IFERROR(VLOOKUP(AW397,CODES!$A$3:$D$1348,3,FALSE)*BX397,0),IFERROR(VLOOKUP(AX397,CODES!$A$3:$D$1348,3,FALSE)*CA397,0),IFERROR(VLOOKUP(AY397,CODES!$A$3:$D$1348,3,FALSE)*CD397,0))+B397</f>
        <v>0</v>
      </c>
      <c r="AP397" s="271" t="str">
        <f t="shared" si="204"/>
        <v/>
      </c>
      <c r="AQ397" s="271" t="str">
        <f t="shared" si="205"/>
        <v/>
      </c>
      <c r="AR397" s="271" t="str">
        <f t="shared" si="206"/>
        <v/>
      </c>
      <c r="AS397" s="271" t="str">
        <f t="shared" si="207"/>
        <v/>
      </c>
      <c r="AT397" s="271" t="str">
        <f t="shared" si="208"/>
        <v/>
      </c>
      <c r="AU397" s="271" t="str">
        <f t="shared" si="209"/>
        <v/>
      </c>
      <c r="AV397" s="271" t="str">
        <f t="shared" si="210"/>
        <v/>
      </c>
      <c r="AW397" s="271" t="str">
        <f t="shared" si="211"/>
        <v/>
      </c>
      <c r="AX397" s="271" t="str">
        <f t="shared" si="212"/>
        <v/>
      </c>
      <c r="AY397" s="271" t="str">
        <f t="shared" si="213"/>
        <v/>
      </c>
      <c r="AZ397" s="258">
        <f t="shared" si="169"/>
        <v>0</v>
      </c>
      <c r="BA397" s="258">
        <f t="shared" si="170"/>
        <v>1</v>
      </c>
      <c r="BB397" s="258">
        <f t="shared" si="214"/>
        <v>0</v>
      </c>
      <c r="BC397" s="258">
        <f t="shared" si="215"/>
        <v>1</v>
      </c>
      <c r="BD397" s="258">
        <f t="shared" si="173"/>
        <v>1</v>
      </c>
      <c r="BE397" s="258">
        <f t="shared" si="216"/>
        <v>0</v>
      </c>
      <c r="BF397" s="258">
        <f t="shared" si="217"/>
        <v>1</v>
      </c>
      <c r="BG397" s="258">
        <f t="shared" si="176"/>
        <v>1</v>
      </c>
      <c r="BH397" s="258">
        <f t="shared" si="218"/>
        <v>0</v>
      </c>
      <c r="BI397" s="258">
        <f t="shared" si="219"/>
        <v>1</v>
      </c>
      <c r="BJ397" s="258">
        <f t="shared" si="179"/>
        <v>1</v>
      </c>
      <c r="BK397" s="258">
        <f t="shared" si="220"/>
        <v>0</v>
      </c>
      <c r="BL397" s="258">
        <f t="shared" si="221"/>
        <v>1</v>
      </c>
      <c r="BM397" s="258">
        <f t="shared" si="182"/>
        <v>1</v>
      </c>
      <c r="BN397" s="258">
        <f t="shared" si="222"/>
        <v>0</v>
      </c>
      <c r="BO397" s="258">
        <f t="shared" si="223"/>
        <v>1</v>
      </c>
      <c r="BP397" s="258">
        <f t="shared" si="185"/>
        <v>1</v>
      </c>
      <c r="BQ397" s="258">
        <f t="shared" si="224"/>
        <v>0</v>
      </c>
      <c r="BR397" s="258">
        <f t="shared" si="225"/>
        <v>1</v>
      </c>
      <c r="BS397" s="258">
        <f t="shared" si="188"/>
        <v>1</v>
      </c>
      <c r="BT397" s="258">
        <f t="shared" si="226"/>
        <v>0</v>
      </c>
      <c r="BU397" s="258">
        <f t="shared" si="227"/>
        <v>1</v>
      </c>
      <c r="BV397" s="258">
        <f t="shared" si="191"/>
        <v>1</v>
      </c>
      <c r="BW397" s="258">
        <f t="shared" si="228"/>
        <v>0</v>
      </c>
      <c r="BX397" s="258">
        <f t="shared" si="229"/>
        <v>1</v>
      </c>
      <c r="BY397" s="258">
        <f t="shared" si="194"/>
        <v>1</v>
      </c>
      <c r="BZ397" s="258">
        <f t="shared" si="230"/>
        <v>0</v>
      </c>
      <c r="CA397" s="258">
        <f t="shared" si="231"/>
        <v>1</v>
      </c>
      <c r="CB397" s="258">
        <f t="shared" si="197"/>
        <v>1</v>
      </c>
      <c r="CC397" s="258">
        <f t="shared" si="232"/>
        <v>0</v>
      </c>
      <c r="CD397" s="258">
        <f t="shared" si="233"/>
        <v>1</v>
      </c>
    </row>
    <row r="398" spans="1:82" hidden="1">
      <c r="A398" s="258"/>
      <c r="B398" s="258"/>
      <c r="C398" s="259"/>
      <c r="D398" s="258"/>
      <c r="E398" s="258"/>
      <c r="F398" s="258"/>
      <c r="G398" s="258">
        <v>390</v>
      </c>
      <c r="H398" s="743"/>
      <c r="I398" s="744"/>
      <c r="J398" s="739"/>
      <c r="K398" s="745"/>
      <c r="L398" s="745"/>
      <c r="M398" s="272"/>
      <c r="N398" s="508">
        <f t="shared" si="29"/>
        <v>0</v>
      </c>
      <c r="O398" s="510">
        <f t="shared" si="234"/>
        <v>0</v>
      </c>
      <c r="P398" s="260">
        <f t="shared" si="235"/>
        <v>0</v>
      </c>
      <c r="Q398" s="261">
        <f t="shared" si="236"/>
        <v>0</v>
      </c>
      <c r="R398" s="261">
        <f t="shared" si="1"/>
        <v>0</v>
      </c>
      <c r="S398" s="262"/>
      <c r="T398" s="262"/>
      <c r="U398" s="263">
        <f t="shared" si="142"/>
        <v>1.288</v>
      </c>
      <c r="V398" s="264">
        <f>IF(E398="SP",1,IF(D398="",ExtraMargeMateriaal,(1-VLOOKUP(D398,TabelAankoop[],4,FALSE))))</f>
        <v>1</v>
      </c>
      <c r="W398" s="265">
        <f t="shared" si="143"/>
        <v>0.6885</v>
      </c>
      <c r="X398" s="266">
        <f t="shared" si="144"/>
        <v>1</v>
      </c>
      <c r="Y398" s="267">
        <f t="shared" si="145"/>
        <v>1.46</v>
      </c>
      <c r="Z398" s="267">
        <f t="shared" si="146"/>
        <v>1.1599999999999999</v>
      </c>
      <c r="AA398" s="268">
        <f t="shared" si="147"/>
        <v>0</v>
      </c>
      <c r="AB398" s="456">
        <f t="shared" si="148"/>
        <v>0</v>
      </c>
      <c r="AC398" s="457">
        <f t="shared" si="149"/>
        <v>0</v>
      </c>
      <c r="AD398" s="456">
        <f t="shared" si="150"/>
        <v>0</v>
      </c>
      <c r="AE398" s="458">
        <f t="shared" si="151"/>
        <v>0</v>
      </c>
      <c r="AF398" s="457">
        <f t="shared" si="203"/>
        <v>0</v>
      </c>
      <c r="AG398" s="456">
        <f t="shared" si="153"/>
        <v>0</v>
      </c>
      <c r="AH398" s="457">
        <f t="shared" si="154"/>
        <v>0</v>
      </c>
      <c r="AI398" s="268">
        <f t="shared" si="155"/>
        <v>0</v>
      </c>
      <c r="AJ398" s="269">
        <f t="shared" si="156"/>
        <v>0</v>
      </c>
      <c r="AK398" s="270">
        <f t="shared" si="157"/>
        <v>0</v>
      </c>
      <c r="AL398" s="415">
        <f t="shared" si="158"/>
        <v>0</v>
      </c>
      <c r="AM398" s="259" t="str">
        <f>IF(AP398="","",IFERROR(VLOOKUP(AP398,CODES!$A$3:$D$1348,4,FALSE),"X"))&amp;IF(AQ398="","",IFERROR(VLOOKUP(AQ398,CODES!$A$3:$D$1348,4,FALSE),"X"))&amp;IF(AR398="","",IFERROR(VLOOKUP(AR398,CODES!$A$3:$D$1348,4,FALSE),"X"))&amp;IF(AS398="","",IFERROR(VLOOKUP(AS398,CODES!$A$3:$D$1348,4,FALSE),"X"))&amp;IF(AT398="","",IFERROR(VLOOKUP(AT398,CODES!$A$3:$D$1348,4,FALSE),"X"))&amp;IF(AU398="","",IFERROR(VLOOKUP(AU398,CODES!$A$3:$D$1348,4,FALSE),"X"))&amp;IF(AV398="","",IFERROR(VLOOKUP(AV398,CODES!$A$3:$D$1348,4,FALSE),"X"))&amp;IF(AW398="","",IFERROR(VLOOKUP(AW398,CODES!$A$3:$D$1348,4,FALSE),"X"))&amp;IF(AX398="","",IFERROR(VLOOKUP(AX398,CODES!$A$3:$D$1348,4,FALSE),"X"))&amp;IF(AY398="","",IFERROR(VLOOKUP(AY398,CODES!$A$3:$D$1348,4,FALSE),"X"))</f>
        <v/>
      </c>
      <c r="AN398" s="258">
        <f>SUM(IFERROR(VLOOKUP(AP398,CODES!$A$3:$D$1348,4,FALSE)*BC398,0),IFERROR(VLOOKUP(AQ398,CODES!$A$3:$D$1348,4,FALSE)*BF398,0),IFERROR(VLOOKUP(AR398,CODES!$A$3:$D$1348,4,FALSE)*BI398,0),IFERROR(VLOOKUP(AS398,CODES!$A$3:$D$1348,4,FALSE)*BL398,0),IFERROR(VLOOKUP(AT398,CODES!$A$3:$D$1348,4,FALSE)*BO398,0),IFERROR(VLOOKUP(AU398,CODES!$A$3:$D$1348,4,FALSE)*BR398,0),IFERROR(VLOOKUP(AV398,CODES!$A$3:$D$1348,4,FALSE)*BU398,0),IFERROR(VLOOKUP(AW398,CODES!$A$3:$D$1348,4,FALSE)*BX398,0),IFERROR(VLOOKUP(AX398,CODES!$A$3:$D$1348,4,FALSE)*CA398,0),IFERROR(VLOOKUP(AY398,CODES!$A$3:$D$1348,4,FALSE)*CD398,0))</f>
        <v>0</v>
      </c>
      <c r="AO398" s="258">
        <f>SUM(IFERROR(VLOOKUP(AP398,CODES!$A$3:$D$1348,3,FALSE)*BC398,0),IFERROR(VLOOKUP(AQ398,CODES!$A$3:$D$1348,3,FALSE)*BF398,0),IFERROR(VLOOKUP(AR398,CODES!$A$3:$D$1348,3,FALSE)*BI398,0),IFERROR(VLOOKUP(AS398,CODES!$A$3:$D$1348,3,FALSE)*BL398,0),IFERROR(VLOOKUP(AT398,CODES!$A$3:$D$1348,3,FALSE)*BO398,0),IFERROR(VLOOKUP(AU398,CODES!$A$3:$D$1348,3,FALSE)*BR398,0),IFERROR(VLOOKUP(AV398,CODES!$A$3:$D$1348,3,FALSE)*BU398,0),IFERROR(VLOOKUP(AW398,CODES!$A$3:$D$1348,3,FALSE)*BX398,0),IFERROR(VLOOKUP(AX398,CODES!$A$3:$D$1348,3,FALSE)*CA398,0),IFERROR(VLOOKUP(AY398,CODES!$A$3:$D$1348,3,FALSE)*CD398,0))+B398</f>
        <v>0</v>
      </c>
      <c r="AP398" s="271" t="str">
        <f t="shared" si="204"/>
        <v/>
      </c>
      <c r="AQ398" s="271" t="str">
        <f t="shared" si="205"/>
        <v/>
      </c>
      <c r="AR398" s="271" t="str">
        <f t="shared" si="206"/>
        <v/>
      </c>
      <c r="AS398" s="271" t="str">
        <f t="shared" si="207"/>
        <v/>
      </c>
      <c r="AT398" s="271" t="str">
        <f t="shared" si="208"/>
        <v/>
      </c>
      <c r="AU398" s="271" t="str">
        <f t="shared" si="209"/>
        <v/>
      </c>
      <c r="AV398" s="271" t="str">
        <f t="shared" si="210"/>
        <v/>
      </c>
      <c r="AW398" s="271" t="str">
        <f t="shared" si="211"/>
        <v/>
      </c>
      <c r="AX398" s="271" t="str">
        <f t="shared" si="212"/>
        <v/>
      </c>
      <c r="AY398" s="271" t="str">
        <f t="shared" si="213"/>
        <v/>
      </c>
      <c r="AZ398" s="258">
        <f t="shared" si="169"/>
        <v>0</v>
      </c>
      <c r="BA398" s="258">
        <f t="shared" si="170"/>
        <v>1</v>
      </c>
      <c r="BB398" s="258">
        <f t="shared" si="214"/>
        <v>0</v>
      </c>
      <c r="BC398" s="258">
        <f t="shared" si="215"/>
        <v>1</v>
      </c>
      <c r="BD398" s="258">
        <f t="shared" si="173"/>
        <v>1</v>
      </c>
      <c r="BE398" s="258">
        <f t="shared" si="216"/>
        <v>0</v>
      </c>
      <c r="BF398" s="258">
        <f t="shared" si="217"/>
        <v>1</v>
      </c>
      <c r="BG398" s="258">
        <f t="shared" si="176"/>
        <v>1</v>
      </c>
      <c r="BH398" s="258">
        <f t="shared" si="218"/>
        <v>0</v>
      </c>
      <c r="BI398" s="258">
        <f t="shared" si="219"/>
        <v>1</v>
      </c>
      <c r="BJ398" s="258">
        <f t="shared" si="179"/>
        <v>1</v>
      </c>
      <c r="BK398" s="258">
        <f t="shared" si="220"/>
        <v>0</v>
      </c>
      <c r="BL398" s="258">
        <f t="shared" si="221"/>
        <v>1</v>
      </c>
      <c r="BM398" s="258">
        <f t="shared" si="182"/>
        <v>1</v>
      </c>
      <c r="BN398" s="258">
        <f t="shared" si="222"/>
        <v>0</v>
      </c>
      <c r="BO398" s="258">
        <f t="shared" si="223"/>
        <v>1</v>
      </c>
      <c r="BP398" s="258">
        <f t="shared" si="185"/>
        <v>1</v>
      </c>
      <c r="BQ398" s="258">
        <f t="shared" si="224"/>
        <v>0</v>
      </c>
      <c r="BR398" s="258">
        <f t="shared" si="225"/>
        <v>1</v>
      </c>
      <c r="BS398" s="258">
        <f t="shared" si="188"/>
        <v>1</v>
      </c>
      <c r="BT398" s="258">
        <f t="shared" si="226"/>
        <v>0</v>
      </c>
      <c r="BU398" s="258">
        <f t="shared" si="227"/>
        <v>1</v>
      </c>
      <c r="BV398" s="258">
        <f t="shared" si="191"/>
        <v>1</v>
      </c>
      <c r="BW398" s="258">
        <f t="shared" si="228"/>
        <v>0</v>
      </c>
      <c r="BX398" s="258">
        <f t="shared" si="229"/>
        <v>1</v>
      </c>
      <c r="BY398" s="258">
        <f t="shared" si="194"/>
        <v>1</v>
      </c>
      <c r="BZ398" s="258">
        <f t="shared" si="230"/>
        <v>0</v>
      </c>
      <c r="CA398" s="258">
        <f t="shared" si="231"/>
        <v>1</v>
      </c>
      <c r="CB398" s="258">
        <f t="shared" si="197"/>
        <v>1</v>
      </c>
      <c r="CC398" s="258">
        <f t="shared" si="232"/>
        <v>0</v>
      </c>
      <c r="CD398" s="258">
        <f t="shared" si="233"/>
        <v>1</v>
      </c>
    </row>
    <row r="399" spans="1:82" hidden="1">
      <c r="A399" s="258"/>
      <c r="B399" s="258"/>
      <c r="C399" s="259"/>
      <c r="D399" s="258"/>
      <c r="E399" s="258"/>
      <c r="F399" s="258"/>
      <c r="G399" s="258">
        <v>391</v>
      </c>
      <c r="H399" s="743"/>
      <c r="I399" s="744"/>
      <c r="J399" s="739"/>
      <c r="K399" s="745"/>
      <c r="L399" s="745"/>
      <c r="M399" s="272"/>
      <c r="N399" s="508">
        <f t="shared" si="29"/>
        <v>0</v>
      </c>
      <c r="O399" s="510">
        <f t="shared" si="234"/>
        <v>0</v>
      </c>
      <c r="P399" s="260">
        <f t="shared" si="235"/>
        <v>0</v>
      </c>
      <c r="Q399" s="261">
        <f t="shared" si="236"/>
        <v>0</v>
      </c>
      <c r="R399" s="261">
        <f t="shared" si="1"/>
        <v>0</v>
      </c>
      <c r="S399" s="262"/>
      <c r="T399" s="262"/>
      <c r="U399" s="263">
        <f t="shared" si="142"/>
        <v>1.288</v>
      </c>
      <c r="V399" s="264">
        <f>IF(E399="SP",1,IF(D399="",ExtraMargeMateriaal,(1-VLOOKUP(D399,TabelAankoop[],4,FALSE))))</f>
        <v>1</v>
      </c>
      <c r="W399" s="265">
        <f t="shared" si="143"/>
        <v>0.6885</v>
      </c>
      <c r="X399" s="266">
        <f t="shared" si="144"/>
        <v>1</v>
      </c>
      <c r="Y399" s="267">
        <f t="shared" si="145"/>
        <v>1.46</v>
      </c>
      <c r="Z399" s="267">
        <f t="shared" si="146"/>
        <v>1.1599999999999999</v>
      </c>
      <c r="AA399" s="268">
        <f t="shared" si="147"/>
        <v>0</v>
      </c>
      <c r="AB399" s="456">
        <f t="shared" si="148"/>
        <v>0</v>
      </c>
      <c r="AC399" s="457">
        <f t="shared" si="149"/>
        <v>0</v>
      </c>
      <c r="AD399" s="456">
        <f t="shared" si="150"/>
        <v>0</v>
      </c>
      <c r="AE399" s="458">
        <f t="shared" si="151"/>
        <v>0</v>
      </c>
      <c r="AF399" s="457">
        <f t="shared" si="203"/>
        <v>0</v>
      </c>
      <c r="AG399" s="456">
        <f t="shared" si="153"/>
        <v>0</v>
      </c>
      <c r="AH399" s="457">
        <f t="shared" si="154"/>
        <v>0</v>
      </c>
      <c r="AI399" s="268">
        <f t="shared" si="155"/>
        <v>0</v>
      </c>
      <c r="AJ399" s="269">
        <f t="shared" si="156"/>
        <v>0</v>
      </c>
      <c r="AK399" s="270">
        <f t="shared" si="157"/>
        <v>0</v>
      </c>
      <c r="AL399" s="415">
        <f t="shared" si="158"/>
        <v>0</v>
      </c>
      <c r="AM399" s="259" t="str">
        <f>IF(AP399="","",IFERROR(VLOOKUP(AP399,CODES!$A$3:$D$1348,4,FALSE),"X"))&amp;IF(AQ399="","",IFERROR(VLOOKUP(AQ399,CODES!$A$3:$D$1348,4,FALSE),"X"))&amp;IF(AR399="","",IFERROR(VLOOKUP(AR399,CODES!$A$3:$D$1348,4,FALSE),"X"))&amp;IF(AS399="","",IFERROR(VLOOKUP(AS399,CODES!$A$3:$D$1348,4,FALSE),"X"))&amp;IF(AT399="","",IFERROR(VLOOKUP(AT399,CODES!$A$3:$D$1348,4,FALSE),"X"))&amp;IF(AU399="","",IFERROR(VLOOKUP(AU399,CODES!$A$3:$D$1348,4,FALSE),"X"))&amp;IF(AV399="","",IFERROR(VLOOKUP(AV399,CODES!$A$3:$D$1348,4,FALSE),"X"))&amp;IF(AW399="","",IFERROR(VLOOKUP(AW399,CODES!$A$3:$D$1348,4,FALSE),"X"))&amp;IF(AX399="","",IFERROR(VLOOKUP(AX399,CODES!$A$3:$D$1348,4,FALSE),"X"))&amp;IF(AY399="","",IFERROR(VLOOKUP(AY399,CODES!$A$3:$D$1348,4,FALSE),"X"))</f>
        <v/>
      </c>
      <c r="AN399" s="258">
        <f>SUM(IFERROR(VLOOKUP(AP399,CODES!$A$3:$D$1348,4,FALSE)*BC399,0),IFERROR(VLOOKUP(AQ399,CODES!$A$3:$D$1348,4,FALSE)*BF399,0),IFERROR(VLOOKUP(AR399,CODES!$A$3:$D$1348,4,FALSE)*BI399,0),IFERROR(VLOOKUP(AS399,CODES!$A$3:$D$1348,4,FALSE)*BL399,0),IFERROR(VLOOKUP(AT399,CODES!$A$3:$D$1348,4,FALSE)*BO399,0),IFERROR(VLOOKUP(AU399,CODES!$A$3:$D$1348,4,FALSE)*BR399,0),IFERROR(VLOOKUP(AV399,CODES!$A$3:$D$1348,4,FALSE)*BU399,0),IFERROR(VLOOKUP(AW399,CODES!$A$3:$D$1348,4,FALSE)*BX399,0),IFERROR(VLOOKUP(AX399,CODES!$A$3:$D$1348,4,FALSE)*CA399,0),IFERROR(VLOOKUP(AY399,CODES!$A$3:$D$1348,4,FALSE)*CD399,0))</f>
        <v>0</v>
      </c>
      <c r="AO399" s="258">
        <f>SUM(IFERROR(VLOOKUP(AP399,CODES!$A$3:$D$1348,3,FALSE)*BC399,0),IFERROR(VLOOKUP(AQ399,CODES!$A$3:$D$1348,3,FALSE)*BF399,0),IFERROR(VLOOKUP(AR399,CODES!$A$3:$D$1348,3,FALSE)*BI399,0),IFERROR(VLOOKUP(AS399,CODES!$A$3:$D$1348,3,FALSE)*BL399,0),IFERROR(VLOOKUP(AT399,CODES!$A$3:$D$1348,3,FALSE)*BO399,0),IFERROR(VLOOKUP(AU399,CODES!$A$3:$D$1348,3,FALSE)*BR399,0),IFERROR(VLOOKUP(AV399,CODES!$A$3:$D$1348,3,FALSE)*BU399,0),IFERROR(VLOOKUP(AW399,CODES!$A$3:$D$1348,3,FALSE)*BX399,0),IFERROR(VLOOKUP(AX399,CODES!$A$3:$D$1348,3,FALSE)*CA399,0),IFERROR(VLOOKUP(AY399,CODES!$A$3:$D$1348,3,FALSE)*CD399,0))+B399</f>
        <v>0</v>
      </c>
      <c r="AP399" s="271" t="str">
        <f t="shared" si="204"/>
        <v/>
      </c>
      <c r="AQ399" s="271" t="str">
        <f t="shared" si="205"/>
        <v/>
      </c>
      <c r="AR399" s="271" t="str">
        <f t="shared" si="206"/>
        <v/>
      </c>
      <c r="AS399" s="271" t="str">
        <f t="shared" si="207"/>
        <v/>
      </c>
      <c r="AT399" s="271" t="str">
        <f t="shared" si="208"/>
        <v/>
      </c>
      <c r="AU399" s="271" t="str">
        <f t="shared" si="209"/>
        <v/>
      </c>
      <c r="AV399" s="271" t="str">
        <f t="shared" si="210"/>
        <v/>
      </c>
      <c r="AW399" s="271" t="str">
        <f t="shared" si="211"/>
        <v/>
      </c>
      <c r="AX399" s="271" t="str">
        <f t="shared" si="212"/>
        <v/>
      </c>
      <c r="AY399" s="271" t="str">
        <f t="shared" si="213"/>
        <v/>
      </c>
      <c r="AZ399" s="258">
        <f t="shared" si="169"/>
        <v>0</v>
      </c>
      <c r="BA399" s="258">
        <f t="shared" si="170"/>
        <v>1</v>
      </c>
      <c r="BB399" s="258">
        <f t="shared" si="214"/>
        <v>0</v>
      </c>
      <c r="BC399" s="258">
        <f t="shared" si="215"/>
        <v>1</v>
      </c>
      <c r="BD399" s="258">
        <f t="shared" si="173"/>
        <v>1</v>
      </c>
      <c r="BE399" s="258">
        <f t="shared" si="216"/>
        <v>0</v>
      </c>
      <c r="BF399" s="258">
        <f t="shared" si="217"/>
        <v>1</v>
      </c>
      <c r="BG399" s="258">
        <f t="shared" si="176"/>
        <v>1</v>
      </c>
      <c r="BH399" s="258">
        <f t="shared" si="218"/>
        <v>0</v>
      </c>
      <c r="BI399" s="258">
        <f t="shared" si="219"/>
        <v>1</v>
      </c>
      <c r="BJ399" s="258">
        <f t="shared" si="179"/>
        <v>1</v>
      </c>
      <c r="BK399" s="258">
        <f t="shared" si="220"/>
        <v>0</v>
      </c>
      <c r="BL399" s="258">
        <f t="shared" si="221"/>
        <v>1</v>
      </c>
      <c r="BM399" s="258">
        <f t="shared" si="182"/>
        <v>1</v>
      </c>
      <c r="BN399" s="258">
        <f t="shared" si="222"/>
        <v>0</v>
      </c>
      <c r="BO399" s="258">
        <f t="shared" si="223"/>
        <v>1</v>
      </c>
      <c r="BP399" s="258">
        <f t="shared" si="185"/>
        <v>1</v>
      </c>
      <c r="BQ399" s="258">
        <f t="shared" si="224"/>
        <v>0</v>
      </c>
      <c r="BR399" s="258">
        <f t="shared" si="225"/>
        <v>1</v>
      </c>
      <c r="BS399" s="258">
        <f t="shared" si="188"/>
        <v>1</v>
      </c>
      <c r="BT399" s="258">
        <f t="shared" si="226"/>
        <v>0</v>
      </c>
      <c r="BU399" s="258">
        <f t="shared" si="227"/>
        <v>1</v>
      </c>
      <c r="BV399" s="258">
        <f t="shared" si="191"/>
        <v>1</v>
      </c>
      <c r="BW399" s="258">
        <f t="shared" si="228"/>
        <v>0</v>
      </c>
      <c r="BX399" s="258">
        <f t="shared" si="229"/>
        <v>1</v>
      </c>
      <c r="BY399" s="258">
        <f t="shared" si="194"/>
        <v>1</v>
      </c>
      <c r="BZ399" s="258">
        <f t="shared" si="230"/>
        <v>0</v>
      </c>
      <c r="CA399" s="258">
        <f t="shared" si="231"/>
        <v>1</v>
      </c>
      <c r="CB399" s="258">
        <f t="shared" si="197"/>
        <v>1</v>
      </c>
      <c r="CC399" s="258">
        <f t="shared" si="232"/>
        <v>0</v>
      </c>
      <c r="CD399" s="258">
        <f t="shared" si="233"/>
        <v>1</v>
      </c>
    </row>
    <row r="400" spans="1:82" hidden="1">
      <c r="A400" s="258"/>
      <c r="B400" s="258"/>
      <c r="C400" s="259"/>
      <c r="D400" s="258"/>
      <c r="E400" s="258"/>
      <c r="F400" s="258"/>
      <c r="G400" s="258">
        <v>392</v>
      </c>
      <c r="H400" s="743"/>
      <c r="I400" s="744"/>
      <c r="J400" s="739"/>
      <c r="K400" s="745"/>
      <c r="L400" s="745"/>
      <c r="M400" s="272"/>
      <c r="N400" s="508">
        <f t="shared" si="29"/>
        <v>0</v>
      </c>
      <c r="O400" s="510">
        <f t="shared" si="234"/>
        <v>0</v>
      </c>
      <c r="P400" s="260">
        <f t="shared" si="235"/>
        <v>0</v>
      </c>
      <c r="Q400" s="261">
        <f t="shared" si="236"/>
        <v>0</v>
      </c>
      <c r="R400" s="261">
        <f t="shared" si="1"/>
        <v>0</v>
      </c>
      <c r="S400" s="262"/>
      <c r="T400" s="262"/>
      <c r="U400" s="263">
        <f t="shared" si="142"/>
        <v>1.288</v>
      </c>
      <c r="V400" s="264">
        <f>IF(E400="SP",1,IF(D400="",ExtraMargeMateriaal,(1-VLOOKUP(D400,TabelAankoop[],4,FALSE))))</f>
        <v>1</v>
      </c>
      <c r="W400" s="265">
        <f t="shared" si="143"/>
        <v>0.6885</v>
      </c>
      <c r="X400" s="266">
        <f t="shared" si="144"/>
        <v>1</v>
      </c>
      <c r="Y400" s="267">
        <f t="shared" si="145"/>
        <v>1.46</v>
      </c>
      <c r="Z400" s="267">
        <f t="shared" si="146"/>
        <v>1.1599999999999999</v>
      </c>
      <c r="AA400" s="268">
        <f t="shared" si="147"/>
        <v>0</v>
      </c>
      <c r="AB400" s="456">
        <f t="shared" si="148"/>
        <v>0</v>
      </c>
      <c r="AC400" s="457">
        <f t="shared" si="149"/>
        <v>0</v>
      </c>
      <c r="AD400" s="456">
        <f t="shared" si="150"/>
        <v>0</v>
      </c>
      <c r="AE400" s="458">
        <f t="shared" si="151"/>
        <v>0</v>
      </c>
      <c r="AF400" s="457">
        <f t="shared" si="203"/>
        <v>0</v>
      </c>
      <c r="AG400" s="456">
        <f t="shared" si="153"/>
        <v>0</v>
      </c>
      <c r="AH400" s="457">
        <f t="shared" si="154"/>
        <v>0</v>
      </c>
      <c r="AI400" s="268">
        <f t="shared" si="155"/>
        <v>0</v>
      </c>
      <c r="AJ400" s="269">
        <f t="shared" si="156"/>
        <v>0</v>
      </c>
      <c r="AK400" s="270">
        <f t="shared" si="157"/>
        <v>0</v>
      </c>
      <c r="AL400" s="415">
        <f t="shared" si="158"/>
        <v>0</v>
      </c>
      <c r="AM400" s="259" t="str">
        <f>IF(AP400="","",IFERROR(VLOOKUP(AP400,CODES!$A$3:$D$1348,4,FALSE),"X"))&amp;IF(AQ400="","",IFERROR(VLOOKUP(AQ400,CODES!$A$3:$D$1348,4,FALSE),"X"))&amp;IF(AR400="","",IFERROR(VLOOKUP(AR400,CODES!$A$3:$D$1348,4,FALSE),"X"))&amp;IF(AS400="","",IFERROR(VLOOKUP(AS400,CODES!$A$3:$D$1348,4,FALSE),"X"))&amp;IF(AT400="","",IFERROR(VLOOKUP(AT400,CODES!$A$3:$D$1348,4,FALSE),"X"))&amp;IF(AU400="","",IFERROR(VLOOKUP(AU400,CODES!$A$3:$D$1348,4,FALSE),"X"))&amp;IF(AV400="","",IFERROR(VLOOKUP(AV400,CODES!$A$3:$D$1348,4,FALSE),"X"))&amp;IF(AW400="","",IFERROR(VLOOKUP(AW400,CODES!$A$3:$D$1348,4,FALSE),"X"))&amp;IF(AX400="","",IFERROR(VLOOKUP(AX400,CODES!$A$3:$D$1348,4,FALSE),"X"))&amp;IF(AY400="","",IFERROR(VLOOKUP(AY400,CODES!$A$3:$D$1348,4,FALSE),"X"))</f>
        <v/>
      </c>
      <c r="AN400" s="258">
        <f>SUM(IFERROR(VLOOKUP(AP400,CODES!$A$3:$D$1348,4,FALSE)*BC400,0),IFERROR(VLOOKUP(AQ400,CODES!$A$3:$D$1348,4,FALSE)*BF400,0),IFERROR(VLOOKUP(AR400,CODES!$A$3:$D$1348,4,FALSE)*BI400,0),IFERROR(VLOOKUP(AS400,CODES!$A$3:$D$1348,4,FALSE)*BL400,0),IFERROR(VLOOKUP(AT400,CODES!$A$3:$D$1348,4,FALSE)*BO400,0),IFERROR(VLOOKUP(AU400,CODES!$A$3:$D$1348,4,FALSE)*BR400,0),IFERROR(VLOOKUP(AV400,CODES!$A$3:$D$1348,4,FALSE)*BU400,0),IFERROR(VLOOKUP(AW400,CODES!$A$3:$D$1348,4,FALSE)*BX400,0),IFERROR(VLOOKUP(AX400,CODES!$A$3:$D$1348,4,FALSE)*CA400,0),IFERROR(VLOOKUP(AY400,CODES!$A$3:$D$1348,4,FALSE)*CD400,0))</f>
        <v>0</v>
      </c>
      <c r="AO400" s="258">
        <f>SUM(IFERROR(VLOOKUP(AP400,CODES!$A$3:$D$1348,3,FALSE)*BC400,0),IFERROR(VLOOKUP(AQ400,CODES!$A$3:$D$1348,3,FALSE)*BF400,0),IFERROR(VLOOKUP(AR400,CODES!$A$3:$D$1348,3,FALSE)*BI400,0),IFERROR(VLOOKUP(AS400,CODES!$A$3:$D$1348,3,FALSE)*BL400,0),IFERROR(VLOOKUP(AT400,CODES!$A$3:$D$1348,3,FALSE)*BO400,0),IFERROR(VLOOKUP(AU400,CODES!$A$3:$D$1348,3,FALSE)*BR400,0),IFERROR(VLOOKUP(AV400,CODES!$A$3:$D$1348,3,FALSE)*BU400,0),IFERROR(VLOOKUP(AW400,CODES!$A$3:$D$1348,3,FALSE)*BX400,0),IFERROR(VLOOKUP(AX400,CODES!$A$3:$D$1348,3,FALSE)*CA400,0),IFERROR(VLOOKUP(AY400,CODES!$A$3:$D$1348,3,FALSE)*CD400,0))+B400</f>
        <v>0</v>
      </c>
      <c r="AP400" s="271" t="str">
        <f t="shared" si="204"/>
        <v/>
      </c>
      <c r="AQ400" s="271" t="str">
        <f t="shared" si="205"/>
        <v/>
      </c>
      <c r="AR400" s="271" t="str">
        <f t="shared" si="206"/>
        <v/>
      </c>
      <c r="AS400" s="271" t="str">
        <f t="shared" si="207"/>
        <v/>
      </c>
      <c r="AT400" s="271" t="str">
        <f t="shared" si="208"/>
        <v/>
      </c>
      <c r="AU400" s="271" t="str">
        <f t="shared" si="209"/>
        <v/>
      </c>
      <c r="AV400" s="271" t="str">
        <f t="shared" si="210"/>
        <v/>
      </c>
      <c r="AW400" s="271" t="str">
        <f t="shared" si="211"/>
        <v/>
      </c>
      <c r="AX400" s="271" t="str">
        <f t="shared" si="212"/>
        <v/>
      </c>
      <c r="AY400" s="271" t="str">
        <f t="shared" si="213"/>
        <v/>
      </c>
      <c r="AZ400" s="258">
        <f t="shared" si="169"/>
        <v>0</v>
      </c>
      <c r="BA400" s="258">
        <f t="shared" si="170"/>
        <v>1</v>
      </c>
      <c r="BB400" s="258">
        <f t="shared" si="214"/>
        <v>0</v>
      </c>
      <c r="BC400" s="258">
        <f t="shared" si="215"/>
        <v>1</v>
      </c>
      <c r="BD400" s="258">
        <f t="shared" si="173"/>
        <v>1</v>
      </c>
      <c r="BE400" s="258">
        <f t="shared" si="216"/>
        <v>0</v>
      </c>
      <c r="BF400" s="258">
        <f t="shared" si="217"/>
        <v>1</v>
      </c>
      <c r="BG400" s="258">
        <f t="shared" si="176"/>
        <v>1</v>
      </c>
      <c r="BH400" s="258">
        <f t="shared" si="218"/>
        <v>0</v>
      </c>
      <c r="BI400" s="258">
        <f t="shared" si="219"/>
        <v>1</v>
      </c>
      <c r="BJ400" s="258">
        <f t="shared" si="179"/>
        <v>1</v>
      </c>
      <c r="BK400" s="258">
        <f t="shared" si="220"/>
        <v>0</v>
      </c>
      <c r="BL400" s="258">
        <f t="shared" si="221"/>
        <v>1</v>
      </c>
      <c r="BM400" s="258">
        <f t="shared" si="182"/>
        <v>1</v>
      </c>
      <c r="BN400" s="258">
        <f t="shared" si="222"/>
        <v>0</v>
      </c>
      <c r="BO400" s="258">
        <f t="shared" si="223"/>
        <v>1</v>
      </c>
      <c r="BP400" s="258">
        <f t="shared" si="185"/>
        <v>1</v>
      </c>
      <c r="BQ400" s="258">
        <f t="shared" si="224"/>
        <v>0</v>
      </c>
      <c r="BR400" s="258">
        <f t="shared" si="225"/>
        <v>1</v>
      </c>
      <c r="BS400" s="258">
        <f t="shared" si="188"/>
        <v>1</v>
      </c>
      <c r="BT400" s="258">
        <f t="shared" si="226"/>
        <v>0</v>
      </c>
      <c r="BU400" s="258">
        <f t="shared" si="227"/>
        <v>1</v>
      </c>
      <c r="BV400" s="258">
        <f t="shared" si="191"/>
        <v>1</v>
      </c>
      <c r="BW400" s="258">
        <f t="shared" si="228"/>
        <v>0</v>
      </c>
      <c r="BX400" s="258">
        <f t="shared" si="229"/>
        <v>1</v>
      </c>
      <c r="BY400" s="258">
        <f t="shared" si="194"/>
        <v>1</v>
      </c>
      <c r="BZ400" s="258">
        <f t="shared" si="230"/>
        <v>0</v>
      </c>
      <c r="CA400" s="258">
        <f t="shared" si="231"/>
        <v>1</v>
      </c>
      <c r="CB400" s="258">
        <f t="shared" si="197"/>
        <v>1</v>
      </c>
      <c r="CC400" s="258">
        <f t="shared" si="232"/>
        <v>0</v>
      </c>
      <c r="CD400" s="258">
        <f t="shared" si="233"/>
        <v>1</v>
      </c>
    </row>
    <row r="401" spans="1:82" hidden="1">
      <c r="A401" s="258"/>
      <c r="B401" s="258"/>
      <c r="C401" s="259"/>
      <c r="D401" s="258"/>
      <c r="E401" s="258"/>
      <c r="F401" s="258"/>
      <c r="G401" s="258">
        <v>393</v>
      </c>
      <c r="H401" s="743"/>
      <c r="I401" s="744"/>
      <c r="J401" s="739"/>
      <c r="K401" s="745"/>
      <c r="L401" s="745"/>
      <c r="M401" s="272"/>
      <c r="N401" s="508">
        <f t="shared" si="29"/>
        <v>0</v>
      </c>
      <c r="O401" s="510">
        <f t="shared" si="234"/>
        <v>0</v>
      </c>
      <c r="P401" s="260">
        <f t="shared" si="235"/>
        <v>0</v>
      </c>
      <c r="Q401" s="261">
        <f t="shared" si="236"/>
        <v>0</v>
      </c>
      <c r="R401" s="261">
        <f t="shared" si="1"/>
        <v>0</v>
      </c>
      <c r="S401" s="262"/>
      <c r="T401" s="262"/>
      <c r="U401" s="263">
        <f t="shared" si="142"/>
        <v>1.288</v>
      </c>
      <c r="V401" s="264">
        <f>IF(E401="SP",1,IF(D401="",ExtraMargeMateriaal,(1-VLOOKUP(D401,TabelAankoop[],4,FALSE))))</f>
        <v>1</v>
      </c>
      <c r="W401" s="265">
        <f t="shared" si="143"/>
        <v>0.6885</v>
      </c>
      <c r="X401" s="266">
        <f t="shared" si="144"/>
        <v>1</v>
      </c>
      <c r="Y401" s="267">
        <f t="shared" si="145"/>
        <v>1.46</v>
      </c>
      <c r="Z401" s="267">
        <f t="shared" si="146"/>
        <v>1.1599999999999999</v>
      </c>
      <c r="AA401" s="268">
        <f t="shared" si="147"/>
        <v>0</v>
      </c>
      <c r="AB401" s="456">
        <f t="shared" si="148"/>
        <v>0</v>
      </c>
      <c r="AC401" s="457">
        <f t="shared" si="149"/>
        <v>0</v>
      </c>
      <c r="AD401" s="456">
        <f t="shared" si="150"/>
        <v>0</v>
      </c>
      <c r="AE401" s="458">
        <f t="shared" si="151"/>
        <v>0</v>
      </c>
      <c r="AF401" s="457">
        <f t="shared" si="203"/>
        <v>0</v>
      </c>
      <c r="AG401" s="456">
        <f t="shared" si="153"/>
        <v>0</v>
      </c>
      <c r="AH401" s="457">
        <f t="shared" si="154"/>
        <v>0</v>
      </c>
      <c r="AI401" s="268">
        <f t="shared" si="155"/>
        <v>0</v>
      </c>
      <c r="AJ401" s="269">
        <f t="shared" si="156"/>
        <v>0</v>
      </c>
      <c r="AK401" s="270">
        <f t="shared" si="157"/>
        <v>0</v>
      </c>
      <c r="AL401" s="415">
        <f t="shared" si="158"/>
        <v>0</v>
      </c>
      <c r="AM401" s="259" t="str">
        <f>IF(AP401="","",IFERROR(VLOOKUP(AP401,CODES!$A$3:$D$1348,4,FALSE),"X"))&amp;IF(AQ401="","",IFERROR(VLOOKUP(AQ401,CODES!$A$3:$D$1348,4,FALSE),"X"))&amp;IF(AR401="","",IFERROR(VLOOKUP(AR401,CODES!$A$3:$D$1348,4,FALSE),"X"))&amp;IF(AS401="","",IFERROR(VLOOKUP(AS401,CODES!$A$3:$D$1348,4,FALSE),"X"))&amp;IF(AT401="","",IFERROR(VLOOKUP(AT401,CODES!$A$3:$D$1348,4,FALSE),"X"))&amp;IF(AU401="","",IFERROR(VLOOKUP(AU401,CODES!$A$3:$D$1348,4,FALSE),"X"))&amp;IF(AV401="","",IFERROR(VLOOKUP(AV401,CODES!$A$3:$D$1348,4,FALSE),"X"))&amp;IF(AW401="","",IFERROR(VLOOKUP(AW401,CODES!$A$3:$D$1348,4,FALSE),"X"))&amp;IF(AX401="","",IFERROR(VLOOKUP(AX401,CODES!$A$3:$D$1348,4,FALSE),"X"))&amp;IF(AY401="","",IFERROR(VLOOKUP(AY401,CODES!$A$3:$D$1348,4,FALSE),"X"))</f>
        <v/>
      </c>
      <c r="AN401" s="258">
        <f>SUM(IFERROR(VLOOKUP(AP401,CODES!$A$3:$D$1348,4,FALSE)*BC401,0),IFERROR(VLOOKUP(AQ401,CODES!$A$3:$D$1348,4,FALSE)*BF401,0),IFERROR(VLOOKUP(AR401,CODES!$A$3:$D$1348,4,FALSE)*BI401,0),IFERROR(VLOOKUP(AS401,CODES!$A$3:$D$1348,4,FALSE)*BL401,0),IFERROR(VLOOKUP(AT401,CODES!$A$3:$D$1348,4,FALSE)*BO401,0),IFERROR(VLOOKUP(AU401,CODES!$A$3:$D$1348,4,FALSE)*BR401,0),IFERROR(VLOOKUP(AV401,CODES!$A$3:$D$1348,4,FALSE)*BU401,0),IFERROR(VLOOKUP(AW401,CODES!$A$3:$D$1348,4,FALSE)*BX401,0),IFERROR(VLOOKUP(AX401,CODES!$A$3:$D$1348,4,FALSE)*CA401,0),IFERROR(VLOOKUP(AY401,CODES!$A$3:$D$1348,4,FALSE)*CD401,0))</f>
        <v>0</v>
      </c>
      <c r="AO401" s="258">
        <f>SUM(IFERROR(VLOOKUP(AP401,CODES!$A$3:$D$1348,3,FALSE)*BC401,0),IFERROR(VLOOKUP(AQ401,CODES!$A$3:$D$1348,3,FALSE)*BF401,0),IFERROR(VLOOKUP(AR401,CODES!$A$3:$D$1348,3,FALSE)*BI401,0),IFERROR(VLOOKUP(AS401,CODES!$A$3:$D$1348,3,FALSE)*BL401,0),IFERROR(VLOOKUP(AT401,CODES!$A$3:$D$1348,3,FALSE)*BO401,0),IFERROR(VLOOKUP(AU401,CODES!$A$3:$D$1348,3,FALSE)*BR401,0),IFERROR(VLOOKUP(AV401,CODES!$A$3:$D$1348,3,FALSE)*BU401,0),IFERROR(VLOOKUP(AW401,CODES!$A$3:$D$1348,3,FALSE)*BX401,0),IFERROR(VLOOKUP(AX401,CODES!$A$3:$D$1348,3,FALSE)*CA401,0),IFERROR(VLOOKUP(AY401,CODES!$A$3:$D$1348,3,FALSE)*CD401,0))+B401</f>
        <v>0</v>
      </c>
      <c r="AP401" s="271" t="str">
        <f t="shared" si="204"/>
        <v/>
      </c>
      <c r="AQ401" s="271" t="str">
        <f t="shared" si="205"/>
        <v/>
      </c>
      <c r="AR401" s="271" t="str">
        <f t="shared" si="206"/>
        <v/>
      </c>
      <c r="AS401" s="271" t="str">
        <f t="shared" si="207"/>
        <v/>
      </c>
      <c r="AT401" s="271" t="str">
        <f t="shared" si="208"/>
        <v/>
      </c>
      <c r="AU401" s="271" t="str">
        <f t="shared" si="209"/>
        <v/>
      </c>
      <c r="AV401" s="271" t="str">
        <f t="shared" si="210"/>
        <v/>
      </c>
      <c r="AW401" s="271" t="str">
        <f t="shared" si="211"/>
        <v/>
      </c>
      <c r="AX401" s="271" t="str">
        <f t="shared" si="212"/>
        <v/>
      </c>
      <c r="AY401" s="271" t="str">
        <f t="shared" si="213"/>
        <v/>
      </c>
      <c r="AZ401" s="258">
        <f t="shared" si="169"/>
        <v>0</v>
      </c>
      <c r="BA401" s="258">
        <f t="shared" si="170"/>
        <v>1</v>
      </c>
      <c r="BB401" s="258">
        <f t="shared" si="214"/>
        <v>0</v>
      </c>
      <c r="BC401" s="258">
        <f t="shared" si="215"/>
        <v>1</v>
      </c>
      <c r="BD401" s="258">
        <f t="shared" si="173"/>
        <v>1</v>
      </c>
      <c r="BE401" s="258">
        <f t="shared" si="216"/>
        <v>0</v>
      </c>
      <c r="BF401" s="258">
        <f t="shared" si="217"/>
        <v>1</v>
      </c>
      <c r="BG401" s="258">
        <f t="shared" si="176"/>
        <v>1</v>
      </c>
      <c r="BH401" s="258">
        <f t="shared" si="218"/>
        <v>0</v>
      </c>
      <c r="BI401" s="258">
        <f t="shared" si="219"/>
        <v>1</v>
      </c>
      <c r="BJ401" s="258">
        <f t="shared" si="179"/>
        <v>1</v>
      </c>
      <c r="BK401" s="258">
        <f t="shared" si="220"/>
        <v>0</v>
      </c>
      <c r="BL401" s="258">
        <f t="shared" si="221"/>
        <v>1</v>
      </c>
      <c r="BM401" s="258">
        <f t="shared" si="182"/>
        <v>1</v>
      </c>
      <c r="BN401" s="258">
        <f t="shared" si="222"/>
        <v>0</v>
      </c>
      <c r="BO401" s="258">
        <f t="shared" si="223"/>
        <v>1</v>
      </c>
      <c r="BP401" s="258">
        <f t="shared" si="185"/>
        <v>1</v>
      </c>
      <c r="BQ401" s="258">
        <f t="shared" si="224"/>
        <v>0</v>
      </c>
      <c r="BR401" s="258">
        <f t="shared" si="225"/>
        <v>1</v>
      </c>
      <c r="BS401" s="258">
        <f t="shared" si="188"/>
        <v>1</v>
      </c>
      <c r="BT401" s="258">
        <f t="shared" si="226"/>
        <v>0</v>
      </c>
      <c r="BU401" s="258">
        <f t="shared" si="227"/>
        <v>1</v>
      </c>
      <c r="BV401" s="258">
        <f t="shared" si="191"/>
        <v>1</v>
      </c>
      <c r="BW401" s="258">
        <f t="shared" si="228"/>
        <v>0</v>
      </c>
      <c r="BX401" s="258">
        <f t="shared" si="229"/>
        <v>1</v>
      </c>
      <c r="BY401" s="258">
        <f t="shared" si="194"/>
        <v>1</v>
      </c>
      <c r="BZ401" s="258">
        <f t="shared" si="230"/>
        <v>0</v>
      </c>
      <c r="CA401" s="258">
        <f t="shared" si="231"/>
        <v>1</v>
      </c>
      <c r="CB401" s="258">
        <f t="shared" si="197"/>
        <v>1</v>
      </c>
      <c r="CC401" s="258">
        <f t="shared" si="232"/>
        <v>0</v>
      </c>
      <c r="CD401" s="258">
        <f t="shared" si="233"/>
        <v>1</v>
      </c>
    </row>
    <row r="402" spans="1:82" hidden="1">
      <c r="A402" s="258"/>
      <c r="B402" s="258"/>
      <c r="C402" s="259"/>
      <c r="D402" s="258"/>
      <c r="E402" s="258"/>
      <c r="F402" s="258"/>
      <c r="G402" s="258">
        <v>394</v>
      </c>
      <c r="H402" s="743"/>
      <c r="I402" s="744"/>
      <c r="J402" s="739"/>
      <c r="K402" s="745"/>
      <c r="L402" s="745"/>
      <c r="M402" s="272"/>
      <c r="N402" s="508">
        <f t="shared" si="29"/>
        <v>0</v>
      </c>
      <c r="O402" s="510">
        <f t="shared" si="234"/>
        <v>0</v>
      </c>
      <c r="P402" s="260">
        <f t="shared" si="235"/>
        <v>0</v>
      </c>
      <c r="Q402" s="261">
        <f t="shared" si="236"/>
        <v>0</v>
      </c>
      <c r="R402" s="261">
        <f t="shared" si="1"/>
        <v>0</v>
      </c>
      <c r="S402" s="262"/>
      <c r="T402" s="262"/>
      <c r="U402" s="263">
        <f t="shared" si="142"/>
        <v>1.288</v>
      </c>
      <c r="V402" s="264">
        <f>IF(E402="SP",1,IF(D402="",ExtraMargeMateriaal,(1-VLOOKUP(D402,TabelAankoop[],4,FALSE))))</f>
        <v>1</v>
      </c>
      <c r="W402" s="265">
        <f t="shared" si="143"/>
        <v>0.6885</v>
      </c>
      <c r="X402" s="266">
        <f t="shared" si="144"/>
        <v>1</v>
      </c>
      <c r="Y402" s="267">
        <f t="shared" si="145"/>
        <v>1.46</v>
      </c>
      <c r="Z402" s="267">
        <f t="shared" si="146"/>
        <v>1.1599999999999999</v>
      </c>
      <c r="AA402" s="268">
        <f t="shared" si="147"/>
        <v>0</v>
      </c>
      <c r="AB402" s="456">
        <f t="shared" si="148"/>
        <v>0</v>
      </c>
      <c r="AC402" s="457">
        <f t="shared" si="149"/>
        <v>0</v>
      </c>
      <c r="AD402" s="456">
        <f t="shared" si="150"/>
        <v>0</v>
      </c>
      <c r="AE402" s="458">
        <f t="shared" si="151"/>
        <v>0</v>
      </c>
      <c r="AF402" s="457">
        <f t="shared" si="203"/>
        <v>0</v>
      </c>
      <c r="AG402" s="456">
        <f t="shared" si="153"/>
        <v>0</v>
      </c>
      <c r="AH402" s="457">
        <f t="shared" si="154"/>
        <v>0</v>
      </c>
      <c r="AI402" s="268">
        <f t="shared" si="155"/>
        <v>0</v>
      </c>
      <c r="AJ402" s="269">
        <f t="shared" si="156"/>
        <v>0</v>
      </c>
      <c r="AK402" s="270">
        <f t="shared" si="157"/>
        <v>0</v>
      </c>
      <c r="AL402" s="415">
        <f t="shared" si="158"/>
        <v>0</v>
      </c>
      <c r="AM402" s="259" t="str">
        <f>IF(AP402="","",IFERROR(VLOOKUP(AP402,CODES!$A$3:$D$1348,4,FALSE),"X"))&amp;IF(AQ402="","",IFERROR(VLOOKUP(AQ402,CODES!$A$3:$D$1348,4,FALSE),"X"))&amp;IF(AR402="","",IFERROR(VLOOKUP(AR402,CODES!$A$3:$D$1348,4,FALSE),"X"))&amp;IF(AS402="","",IFERROR(VLOOKUP(AS402,CODES!$A$3:$D$1348,4,FALSE),"X"))&amp;IF(AT402="","",IFERROR(VLOOKUP(AT402,CODES!$A$3:$D$1348,4,FALSE),"X"))&amp;IF(AU402="","",IFERROR(VLOOKUP(AU402,CODES!$A$3:$D$1348,4,FALSE),"X"))&amp;IF(AV402="","",IFERROR(VLOOKUP(AV402,CODES!$A$3:$D$1348,4,FALSE),"X"))&amp;IF(AW402="","",IFERROR(VLOOKUP(AW402,CODES!$A$3:$D$1348,4,FALSE),"X"))&amp;IF(AX402="","",IFERROR(VLOOKUP(AX402,CODES!$A$3:$D$1348,4,FALSE),"X"))&amp;IF(AY402="","",IFERROR(VLOOKUP(AY402,CODES!$A$3:$D$1348,4,FALSE),"X"))</f>
        <v/>
      </c>
      <c r="AN402" s="258">
        <f>SUM(IFERROR(VLOOKUP(AP402,CODES!$A$3:$D$1348,4,FALSE)*BC402,0),IFERROR(VLOOKUP(AQ402,CODES!$A$3:$D$1348,4,FALSE)*BF402,0),IFERROR(VLOOKUP(AR402,CODES!$A$3:$D$1348,4,FALSE)*BI402,0),IFERROR(VLOOKUP(AS402,CODES!$A$3:$D$1348,4,FALSE)*BL402,0),IFERROR(VLOOKUP(AT402,CODES!$A$3:$D$1348,4,FALSE)*BO402,0),IFERROR(VLOOKUP(AU402,CODES!$A$3:$D$1348,4,FALSE)*BR402,0),IFERROR(VLOOKUP(AV402,CODES!$A$3:$D$1348,4,FALSE)*BU402,0),IFERROR(VLOOKUP(AW402,CODES!$A$3:$D$1348,4,FALSE)*BX402,0),IFERROR(VLOOKUP(AX402,CODES!$A$3:$D$1348,4,FALSE)*CA402,0),IFERROR(VLOOKUP(AY402,CODES!$A$3:$D$1348,4,FALSE)*CD402,0))</f>
        <v>0</v>
      </c>
      <c r="AO402" s="258">
        <f>SUM(IFERROR(VLOOKUP(AP402,CODES!$A$3:$D$1348,3,FALSE)*BC402,0),IFERROR(VLOOKUP(AQ402,CODES!$A$3:$D$1348,3,FALSE)*BF402,0),IFERROR(VLOOKUP(AR402,CODES!$A$3:$D$1348,3,FALSE)*BI402,0),IFERROR(VLOOKUP(AS402,CODES!$A$3:$D$1348,3,FALSE)*BL402,0),IFERROR(VLOOKUP(AT402,CODES!$A$3:$D$1348,3,FALSE)*BO402,0),IFERROR(VLOOKUP(AU402,CODES!$A$3:$D$1348,3,FALSE)*BR402,0),IFERROR(VLOOKUP(AV402,CODES!$A$3:$D$1348,3,FALSE)*BU402,0),IFERROR(VLOOKUP(AW402,CODES!$A$3:$D$1348,3,FALSE)*BX402,0),IFERROR(VLOOKUP(AX402,CODES!$A$3:$D$1348,3,FALSE)*CA402,0),IFERROR(VLOOKUP(AY402,CODES!$A$3:$D$1348,3,FALSE)*CD402,0))+B402</f>
        <v>0</v>
      </c>
      <c r="AP402" s="271" t="str">
        <f t="shared" si="204"/>
        <v/>
      </c>
      <c r="AQ402" s="271" t="str">
        <f t="shared" si="205"/>
        <v/>
      </c>
      <c r="AR402" s="271" t="str">
        <f t="shared" si="206"/>
        <v/>
      </c>
      <c r="AS402" s="271" t="str">
        <f t="shared" si="207"/>
        <v/>
      </c>
      <c r="AT402" s="271" t="str">
        <f t="shared" si="208"/>
        <v/>
      </c>
      <c r="AU402" s="271" t="str">
        <f t="shared" si="209"/>
        <v/>
      </c>
      <c r="AV402" s="271" t="str">
        <f t="shared" si="210"/>
        <v/>
      </c>
      <c r="AW402" s="271" t="str">
        <f t="shared" si="211"/>
        <v/>
      </c>
      <c r="AX402" s="271" t="str">
        <f t="shared" si="212"/>
        <v/>
      </c>
      <c r="AY402" s="271" t="str">
        <f t="shared" si="213"/>
        <v/>
      </c>
      <c r="AZ402" s="258">
        <f t="shared" si="169"/>
        <v>0</v>
      </c>
      <c r="BA402" s="258">
        <f t="shared" si="170"/>
        <v>1</v>
      </c>
      <c r="BB402" s="258">
        <f t="shared" si="214"/>
        <v>0</v>
      </c>
      <c r="BC402" s="258">
        <f t="shared" si="215"/>
        <v>1</v>
      </c>
      <c r="BD402" s="258">
        <f t="shared" si="173"/>
        <v>1</v>
      </c>
      <c r="BE402" s="258">
        <f t="shared" si="216"/>
        <v>0</v>
      </c>
      <c r="BF402" s="258">
        <f t="shared" si="217"/>
        <v>1</v>
      </c>
      <c r="BG402" s="258">
        <f t="shared" si="176"/>
        <v>1</v>
      </c>
      <c r="BH402" s="258">
        <f t="shared" si="218"/>
        <v>0</v>
      </c>
      <c r="BI402" s="258">
        <f t="shared" si="219"/>
        <v>1</v>
      </c>
      <c r="BJ402" s="258">
        <f t="shared" si="179"/>
        <v>1</v>
      </c>
      <c r="BK402" s="258">
        <f t="shared" si="220"/>
        <v>0</v>
      </c>
      <c r="BL402" s="258">
        <f t="shared" si="221"/>
        <v>1</v>
      </c>
      <c r="BM402" s="258">
        <f t="shared" si="182"/>
        <v>1</v>
      </c>
      <c r="BN402" s="258">
        <f t="shared" si="222"/>
        <v>0</v>
      </c>
      <c r="BO402" s="258">
        <f t="shared" si="223"/>
        <v>1</v>
      </c>
      <c r="BP402" s="258">
        <f t="shared" si="185"/>
        <v>1</v>
      </c>
      <c r="BQ402" s="258">
        <f t="shared" si="224"/>
        <v>0</v>
      </c>
      <c r="BR402" s="258">
        <f t="shared" si="225"/>
        <v>1</v>
      </c>
      <c r="BS402" s="258">
        <f t="shared" si="188"/>
        <v>1</v>
      </c>
      <c r="BT402" s="258">
        <f t="shared" si="226"/>
        <v>0</v>
      </c>
      <c r="BU402" s="258">
        <f t="shared" si="227"/>
        <v>1</v>
      </c>
      <c r="BV402" s="258">
        <f t="shared" si="191"/>
        <v>1</v>
      </c>
      <c r="BW402" s="258">
        <f t="shared" si="228"/>
        <v>0</v>
      </c>
      <c r="BX402" s="258">
        <f t="shared" si="229"/>
        <v>1</v>
      </c>
      <c r="BY402" s="258">
        <f t="shared" si="194"/>
        <v>1</v>
      </c>
      <c r="BZ402" s="258">
        <f t="shared" si="230"/>
        <v>0</v>
      </c>
      <c r="CA402" s="258">
        <f t="shared" si="231"/>
        <v>1</v>
      </c>
      <c r="CB402" s="258">
        <f t="shared" si="197"/>
        <v>1</v>
      </c>
      <c r="CC402" s="258">
        <f t="shared" si="232"/>
        <v>0</v>
      </c>
      <c r="CD402" s="258">
        <f t="shared" si="233"/>
        <v>1</v>
      </c>
    </row>
    <row r="403" spans="1:82" hidden="1">
      <c r="A403" s="258"/>
      <c r="B403" s="258"/>
      <c r="C403" s="259"/>
      <c r="D403" s="258"/>
      <c r="E403" s="258"/>
      <c r="F403" s="258"/>
      <c r="G403" s="258">
        <v>395</v>
      </c>
      <c r="H403" s="743"/>
      <c r="I403" s="744"/>
      <c r="J403" s="739"/>
      <c r="K403" s="745"/>
      <c r="L403" s="745"/>
      <c r="M403" s="272"/>
      <c r="N403" s="508">
        <f t="shared" si="29"/>
        <v>0</v>
      </c>
      <c r="O403" s="510">
        <f t="shared" si="234"/>
        <v>0</v>
      </c>
      <c r="P403" s="260">
        <f t="shared" si="235"/>
        <v>0</v>
      </c>
      <c r="Q403" s="261">
        <f t="shared" si="236"/>
        <v>0</v>
      </c>
      <c r="R403" s="261">
        <f t="shared" si="1"/>
        <v>0</v>
      </c>
      <c r="S403" s="262"/>
      <c r="T403" s="262"/>
      <c r="U403" s="263">
        <f t="shared" si="142"/>
        <v>1.288</v>
      </c>
      <c r="V403" s="264">
        <f>IF(E403="SP",1,IF(D403="",ExtraMargeMateriaal,(1-VLOOKUP(D403,TabelAankoop[],4,FALSE))))</f>
        <v>1</v>
      </c>
      <c r="W403" s="265">
        <f t="shared" si="143"/>
        <v>0.6885</v>
      </c>
      <c r="X403" s="266">
        <f t="shared" si="144"/>
        <v>1</v>
      </c>
      <c r="Y403" s="267">
        <f t="shared" si="145"/>
        <v>1.46</v>
      </c>
      <c r="Z403" s="267">
        <f t="shared" si="146"/>
        <v>1.1599999999999999</v>
      </c>
      <c r="AA403" s="268">
        <f t="shared" si="147"/>
        <v>0</v>
      </c>
      <c r="AB403" s="456">
        <f t="shared" si="148"/>
        <v>0</v>
      </c>
      <c r="AC403" s="457">
        <f t="shared" si="149"/>
        <v>0</v>
      </c>
      <c r="AD403" s="456">
        <f t="shared" si="150"/>
        <v>0</v>
      </c>
      <c r="AE403" s="458">
        <f t="shared" si="151"/>
        <v>0</v>
      </c>
      <c r="AF403" s="457">
        <f t="shared" si="203"/>
        <v>0</v>
      </c>
      <c r="AG403" s="456">
        <f t="shared" si="153"/>
        <v>0</v>
      </c>
      <c r="AH403" s="457">
        <f t="shared" si="154"/>
        <v>0</v>
      </c>
      <c r="AI403" s="268">
        <f t="shared" si="155"/>
        <v>0</v>
      </c>
      <c r="AJ403" s="269">
        <f t="shared" si="156"/>
        <v>0</v>
      </c>
      <c r="AK403" s="270">
        <f t="shared" si="157"/>
        <v>0</v>
      </c>
      <c r="AL403" s="415">
        <f t="shared" si="158"/>
        <v>0</v>
      </c>
      <c r="AM403" s="259" t="str">
        <f>IF(AP403="","",IFERROR(VLOOKUP(AP403,CODES!$A$3:$D$1348,4,FALSE),"X"))&amp;IF(AQ403="","",IFERROR(VLOOKUP(AQ403,CODES!$A$3:$D$1348,4,FALSE),"X"))&amp;IF(AR403="","",IFERROR(VLOOKUP(AR403,CODES!$A$3:$D$1348,4,FALSE),"X"))&amp;IF(AS403="","",IFERROR(VLOOKUP(AS403,CODES!$A$3:$D$1348,4,FALSE),"X"))&amp;IF(AT403="","",IFERROR(VLOOKUP(AT403,CODES!$A$3:$D$1348,4,FALSE),"X"))&amp;IF(AU403="","",IFERROR(VLOOKUP(AU403,CODES!$A$3:$D$1348,4,FALSE),"X"))&amp;IF(AV403="","",IFERROR(VLOOKUP(AV403,CODES!$A$3:$D$1348,4,FALSE),"X"))&amp;IF(AW403="","",IFERROR(VLOOKUP(AW403,CODES!$A$3:$D$1348,4,FALSE),"X"))&amp;IF(AX403="","",IFERROR(VLOOKUP(AX403,CODES!$A$3:$D$1348,4,FALSE),"X"))&amp;IF(AY403="","",IFERROR(VLOOKUP(AY403,CODES!$A$3:$D$1348,4,FALSE),"X"))</f>
        <v/>
      </c>
      <c r="AN403" s="258">
        <f>SUM(IFERROR(VLOOKUP(AP403,CODES!$A$3:$D$1348,4,FALSE)*BC403,0),IFERROR(VLOOKUP(AQ403,CODES!$A$3:$D$1348,4,FALSE)*BF403,0),IFERROR(VLOOKUP(AR403,CODES!$A$3:$D$1348,4,FALSE)*BI403,0),IFERROR(VLOOKUP(AS403,CODES!$A$3:$D$1348,4,FALSE)*BL403,0),IFERROR(VLOOKUP(AT403,CODES!$A$3:$D$1348,4,FALSE)*BO403,0),IFERROR(VLOOKUP(AU403,CODES!$A$3:$D$1348,4,FALSE)*BR403,0),IFERROR(VLOOKUP(AV403,CODES!$A$3:$D$1348,4,FALSE)*BU403,0),IFERROR(VLOOKUP(AW403,CODES!$A$3:$D$1348,4,FALSE)*BX403,0),IFERROR(VLOOKUP(AX403,CODES!$A$3:$D$1348,4,FALSE)*CA403,0),IFERROR(VLOOKUP(AY403,CODES!$A$3:$D$1348,4,FALSE)*CD403,0))</f>
        <v>0</v>
      </c>
      <c r="AO403" s="258">
        <f>SUM(IFERROR(VLOOKUP(AP403,CODES!$A$3:$D$1348,3,FALSE)*BC403,0),IFERROR(VLOOKUP(AQ403,CODES!$A$3:$D$1348,3,FALSE)*BF403,0),IFERROR(VLOOKUP(AR403,CODES!$A$3:$D$1348,3,FALSE)*BI403,0),IFERROR(VLOOKUP(AS403,CODES!$A$3:$D$1348,3,FALSE)*BL403,0),IFERROR(VLOOKUP(AT403,CODES!$A$3:$D$1348,3,FALSE)*BO403,0),IFERROR(VLOOKUP(AU403,CODES!$A$3:$D$1348,3,FALSE)*BR403,0),IFERROR(VLOOKUP(AV403,CODES!$A$3:$D$1348,3,FALSE)*BU403,0),IFERROR(VLOOKUP(AW403,CODES!$A$3:$D$1348,3,FALSE)*BX403,0),IFERROR(VLOOKUP(AX403,CODES!$A$3:$D$1348,3,FALSE)*CA403,0),IFERROR(VLOOKUP(AY403,CODES!$A$3:$D$1348,3,FALSE)*CD403,0))+B403</f>
        <v>0</v>
      </c>
      <c r="AP403" s="271" t="str">
        <f t="shared" si="204"/>
        <v/>
      </c>
      <c r="AQ403" s="271" t="str">
        <f t="shared" si="205"/>
        <v/>
      </c>
      <c r="AR403" s="271" t="str">
        <f t="shared" si="206"/>
        <v/>
      </c>
      <c r="AS403" s="271" t="str">
        <f t="shared" si="207"/>
        <v/>
      </c>
      <c r="AT403" s="271" t="str">
        <f t="shared" si="208"/>
        <v/>
      </c>
      <c r="AU403" s="271" t="str">
        <f t="shared" si="209"/>
        <v/>
      </c>
      <c r="AV403" s="271" t="str">
        <f t="shared" si="210"/>
        <v/>
      </c>
      <c r="AW403" s="271" t="str">
        <f t="shared" si="211"/>
        <v/>
      </c>
      <c r="AX403" s="271" t="str">
        <f t="shared" si="212"/>
        <v/>
      </c>
      <c r="AY403" s="271" t="str">
        <f t="shared" si="213"/>
        <v/>
      </c>
      <c r="AZ403" s="258">
        <f t="shared" si="169"/>
        <v>0</v>
      </c>
      <c r="BA403" s="258">
        <f t="shared" si="170"/>
        <v>1</v>
      </c>
      <c r="BB403" s="258">
        <f t="shared" si="214"/>
        <v>0</v>
      </c>
      <c r="BC403" s="258">
        <f t="shared" si="215"/>
        <v>1</v>
      </c>
      <c r="BD403" s="258">
        <f t="shared" si="173"/>
        <v>1</v>
      </c>
      <c r="BE403" s="258">
        <f t="shared" si="216"/>
        <v>0</v>
      </c>
      <c r="BF403" s="258">
        <f t="shared" si="217"/>
        <v>1</v>
      </c>
      <c r="BG403" s="258">
        <f t="shared" si="176"/>
        <v>1</v>
      </c>
      <c r="BH403" s="258">
        <f t="shared" si="218"/>
        <v>0</v>
      </c>
      <c r="BI403" s="258">
        <f t="shared" si="219"/>
        <v>1</v>
      </c>
      <c r="BJ403" s="258">
        <f t="shared" si="179"/>
        <v>1</v>
      </c>
      <c r="BK403" s="258">
        <f t="shared" si="220"/>
        <v>0</v>
      </c>
      <c r="BL403" s="258">
        <f t="shared" si="221"/>
        <v>1</v>
      </c>
      <c r="BM403" s="258">
        <f t="shared" si="182"/>
        <v>1</v>
      </c>
      <c r="BN403" s="258">
        <f t="shared" si="222"/>
        <v>0</v>
      </c>
      <c r="BO403" s="258">
        <f t="shared" si="223"/>
        <v>1</v>
      </c>
      <c r="BP403" s="258">
        <f t="shared" si="185"/>
        <v>1</v>
      </c>
      <c r="BQ403" s="258">
        <f t="shared" si="224"/>
        <v>0</v>
      </c>
      <c r="BR403" s="258">
        <f t="shared" si="225"/>
        <v>1</v>
      </c>
      <c r="BS403" s="258">
        <f t="shared" si="188"/>
        <v>1</v>
      </c>
      <c r="BT403" s="258">
        <f t="shared" si="226"/>
        <v>0</v>
      </c>
      <c r="BU403" s="258">
        <f t="shared" si="227"/>
        <v>1</v>
      </c>
      <c r="BV403" s="258">
        <f t="shared" si="191"/>
        <v>1</v>
      </c>
      <c r="BW403" s="258">
        <f t="shared" si="228"/>
        <v>0</v>
      </c>
      <c r="BX403" s="258">
        <f t="shared" si="229"/>
        <v>1</v>
      </c>
      <c r="BY403" s="258">
        <f t="shared" si="194"/>
        <v>1</v>
      </c>
      <c r="BZ403" s="258">
        <f t="shared" si="230"/>
        <v>0</v>
      </c>
      <c r="CA403" s="258">
        <f t="shared" si="231"/>
        <v>1</v>
      </c>
      <c r="CB403" s="258">
        <f t="shared" si="197"/>
        <v>1</v>
      </c>
      <c r="CC403" s="258">
        <f t="shared" si="232"/>
        <v>0</v>
      </c>
      <c r="CD403" s="258">
        <f t="shared" si="233"/>
        <v>1</v>
      </c>
    </row>
    <row r="404" spans="1:82" hidden="1">
      <c r="A404" s="258"/>
      <c r="B404" s="258"/>
      <c r="C404" s="259"/>
      <c r="D404" s="258"/>
      <c r="E404" s="258"/>
      <c r="F404" s="258"/>
      <c r="G404" s="258">
        <v>396</v>
      </c>
      <c r="H404" s="743"/>
      <c r="I404" s="744"/>
      <c r="J404" s="739"/>
      <c r="K404" s="745"/>
      <c r="L404" s="745"/>
      <c r="M404" s="272"/>
      <c r="N404" s="508">
        <f t="shared" si="29"/>
        <v>0</v>
      </c>
      <c r="O404" s="510">
        <f t="shared" si="234"/>
        <v>0</v>
      </c>
      <c r="P404" s="260">
        <f t="shared" si="235"/>
        <v>0</v>
      </c>
      <c r="Q404" s="261">
        <f t="shared" si="236"/>
        <v>0</v>
      </c>
      <c r="R404" s="261">
        <f t="shared" si="1"/>
        <v>0</v>
      </c>
      <c r="S404" s="262"/>
      <c r="T404" s="262"/>
      <c r="U404" s="263">
        <f t="shared" si="142"/>
        <v>1.288</v>
      </c>
      <c r="V404" s="264">
        <f>IF(E404="SP",1,IF(D404="",ExtraMargeMateriaal,(1-VLOOKUP(D404,TabelAankoop[],4,FALSE))))</f>
        <v>1</v>
      </c>
      <c r="W404" s="265">
        <f t="shared" si="143"/>
        <v>0.6885</v>
      </c>
      <c r="X404" s="266">
        <f t="shared" si="144"/>
        <v>1</v>
      </c>
      <c r="Y404" s="267">
        <f t="shared" si="145"/>
        <v>1.46</v>
      </c>
      <c r="Z404" s="267">
        <f t="shared" si="146"/>
        <v>1.1599999999999999</v>
      </c>
      <c r="AA404" s="268">
        <f t="shared" si="147"/>
        <v>0</v>
      </c>
      <c r="AB404" s="456">
        <f t="shared" si="148"/>
        <v>0</v>
      </c>
      <c r="AC404" s="457">
        <f t="shared" si="149"/>
        <v>0</v>
      </c>
      <c r="AD404" s="456">
        <f t="shared" si="150"/>
        <v>0</v>
      </c>
      <c r="AE404" s="458">
        <f t="shared" si="151"/>
        <v>0</v>
      </c>
      <c r="AF404" s="457">
        <f t="shared" si="203"/>
        <v>0</v>
      </c>
      <c r="AG404" s="456">
        <f t="shared" si="153"/>
        <v>0</v>
      </c>
      <c r="AH404" s="457">
        <f t="shared" si="154"/>
        <v>0</v>
      </c>
      <c r="AI404" s="268">
        <f t="shared" si="155"/>
        <v>0</v>
      </c>
      <c r="AJ404" s="269">
        <f t="shared" si="156"/>
        <v>0</v>
      </c>
      <c r="AK404" s="270">
        <f t="shared" si="157"/>
        <v>0</v>
      </c>
      <c r="AL404" s="415">
        <f t="shared" si="158"/>
        <v>0</v>
      </c>
      <c r="AM404" s="259" t="str">
        <f>IF(AP404="","",IFERROR(VLOOKUP(AP404,CODES!$A$3:$D$1348,4,FALSE),"X"))&amp;IF(AQ404="","",IFERROR(VLOOKUP(AQ404,CODES!$A$3:$D$1348,4,FALSE),"X"))&amp;IF(AR404="","",IFERROR(VLOOKUP(AR404,CODES!$A$3:$D$1348,4,FALSE),"X"))&amp;IF(AS404="","",IFERROR(VLOOKUP(AS404,CODES!$A$3:$D$1348,4,FALSE),"X"))&amp;IF(AT404="","",IFERROR(VLOOKUP(AT404,CODES!$A$3:$D$1348,4,FALSE),"X"))&amp;IF(AU404="","",IFERROR(VLOOKUP(AU404,CODES!$A$3:$D$1348,4,FALSE),"X"))&amp;IF(AV404="","",IFERROR(VLOOKUP(AV404,CODES!$A$3:$D$1348,4,FALSE),"X"))&amp;IF(AW404="","",IFERROR(VLOOKUP(AW404,CODES!$A$3:$D$1348,4,FALSE),"X"))&amp;IF(AX404="","",IFERROR(VLOOKUP(AX404,CODES!$A$3:$D$1348,4,FALSE),"X"))&amp;IF(AY404="","",IFERROR(VLOOKUP(AY404,CODES!$A$3:$D$1348,4,FALSE),"X"))</f>
        <v/>
      </c>
      <c r="AN404" s="258">
        <f>SUM(IFERROR(VLOOKUP(AP404,CODES!$A$3:$D$1348,4,FALSE)*BC404,0),IFERROR(VLOOKUP(AQ404,CODES!$A$3:$D$1348,4,FALSE)*BF404,0),IFERROR(VLOOKUP(AR404,CODES!$A$3:$D$1348,4,FALSE)*BI404,0),IFERROR(VLOOKUP(AS404,CODES!$A$3:$D$1348,4,FALSE)*BL404,0),IFERROR(VLOOKUP(AT404,CODES!$A$3:$D$1348,4,FALSE)*BO404,0),IFERROR(VLOOKUP(AU404,CODES!$A$3:$D$1348,4,FALSE)*BR404,0),IFERROR(VLOOKUP(AV404,CODES!$A$3:$D$1348,4,FALSE)*BU404,0),IFERROR(VLOOKUP(AW404,CODES!$A$3:$D$1348,4,FALSE)*BX404,0),IFERROR(VLOOKUP(AX404,CODES!$A$3:$D$1348,4,FALSE)*CA404,0),IFERROR(VLOOKUP(AY404,CODES!$A$3:$D$1348,4,FALSE)*CD404,0))</f>
        <v>0</v>
      </c>
      <c r="AO404" s="258">
        <f>SUM(IFERROR(VLOOKUP(AP404,CODES!$A$3:$D$1348,3,FALSE)*BC404,0),IFERROR(VLOOKUP(AQ404,CODES!$A$3:$D$1348,3,FALSE)*BF404,0),IFERROR(VLOOKUP(AR404,CODES!$A$3:$D$1348,3,FALSE)*BI404,0),IFERROR(VLOOKUP(AS404,CODES!$A$3:$D$1348,3,FALSE)*BL404,0),IFERROR(VLOOKUP(AT404,CODES!$A$3:$D$1348,3,FALSE)*BO404,0),IFERROR(VLOOKUP(AU404,CODES!$A$3:$D$1348,3,FALSE)*BR404,0),IFERROR(VLOOKUP(AV404,CODES!$A$3:$D$1348,3,FALSE)*BU404,0),IFERROR(VLOOKUP(AW404,CODES!$A$3:$D$1348,3,FALSE)*BX404,0),IFERROR(VLOOKUP(AX404,CODES!$A$3:$D$1348,3,FALSE)*CA404,0),IFERROR(VLOOKUP(AY404,CODES!$A$3:$D$1348,3,FALSE)*CD404,0))+B404</f>
        <v>0</v>
      </c>
      <c r="AP404" s="271" t="str">
        <f t="shared" si="204"/>
        <v/>
      </c>
      <c r="AQ404" s="271" t="str">
        <f t="shared" si="205"/>
        <v/>
      </c>
      <c r="AR404" s="271" t="str">
        <f t="shared" si="206"/>
        <v/>
      </c>
      <c r="AS404" s="271" t="str">
        <f t="shared" si="207"/>
        <v/>
      </c>
      <c r="AT404" s="271" t="str">
        <f t="shared" si="208"/>
        <v/>
      </c>
      <c r="AU404" s="271" t="str">
        <f t="shared" si="209"/>
        <v/>
      </c>
      <c r="AV404" s="271" t="str">
        <f t="shared" si="210"/>
        <v/>
      </c>
      <c r="AW404" s="271" t="str">
        <f t="shared" si="211"/>
        <v/>
      </c>
      <c r="AX404" s="271" t="str">
        <f t="shared" si="212"/>
        <v/>
      </c>
      <c r="AY404" s="271" t="str">
        <f t="shared" si="213"/>
        <v/>
      </c>
      <c r="AZ404" s="258">
        <f t="shared" si="169"/>
        <v>0</v>
      </c>
      <c r="BA404" s="258">
        <f t="shared" si="170"/>
        <v>1</v>
      </c>
      <c r="BB404" s="258">
        <f t="shared" si="214"/>
        <v>0</v>
      </c>
      <c r="BC404" s="258">
        <f t="shared" si="215"/>
        <v>1</v>
      </c>
      <c r="BD404" s="258">
        <f t="shared" si="173"/>
        <v>1</v>
      </c>
      <c r="BE404" s="258">
        <f t="shared" si="216"/>
        <v>0</v>
      </c>
      <c r="BF404" s="258">
        <f t="shared" si="217"/>
        <v>1</v>
      </c>
      <c r="BG404" s="258">
        <f t="shared" si="176"/>
        <v>1</v>
      </c>
      <c r="BH404" s="258">
        <f t="shared" si="218"/>
        <v>0</v>
      </c>
      <c r="BI404" s="258">
        <f t="shared" si="219"/>
        <v>1</v>
      </c>
      <c r="BJ404" s="258">
        <f t="shared" si="179"/>
        <v>1</v>
      </c>
      <c r="BK404" s="258">
        <f t="shared" si="220"/>
        <v>0</v>
      </c>
      <c r="BL404" s="258">
        <f t="shared" si="221"/>
        <v>1</v>
      </c>
      <c r="BM404" s="258">
        <f t="shared" si="182"/>
        <v>1</v>
      </c>
      <c r="BN404" s="258">
        <f t="shared" si="222"/>
        <v>0</v>
      </c>
      <c r="BO404" s="258">
        <f t="shared" si="223"/>
        <v>1</v>
      </c>
      <c r="BP404" s="258">
        <f t="shared" si="185"/>
        <v>1</v>
      </c>
      <c r="BQ404" s="258">
        <f t="shared" si="224"/>
        <v>0</v>
      </c>
      <c r="BR404" s="258">
        <f t="shared" si="225"/>
        <v>1</v>
      </c>
      <c r="BS404" s="258">
        <f t="shared" si="188"/>
        <v>1</v>
      </c>
      <c r="BT404" s="258">
        <f t="shared" si="226"/>
        <v>0</v>
      </c>
      <c r="BU404" s="258">
        <f t="shared" si="227"/>
        <v>1</v>
      </c>
      <c r="BV404" s="258">
        <f t="shared" si="191"/>
        <v>1</v>
      </c>
      <c r="BW404" s="258">
        <f t="shared" si="228"/>
        <v>0</v>
      </c>
      <c r="BX404" s="258">
        <f t="shared" si="229"/>
        <v>1</v>
      </c>
      <c r="BY404" s="258">
        <f t="shared" si="194"/>
        <v>1</v>
      </c>
      <c r="BZ404" s="258">
        <f t="shared" si="230"/>
        <v>0</v>
      </c>
      <c r="CA404" s="258">
        <f t="shared" si="231"/>
        <v>1</v>
      </c>
      <c r="CB404" s="258">
        <f t="shared" si="197"/>
        <v>1</v>
      </c>
      <c r="CC404" s="258">
        <f t="shared" si="232"/>
        <v>0</v>
      </c>
      <c r="CD404" s="258">
        <f t="shared" si="233"/>
        <v>1</v>
      </c>
    </row>
    <row r="405" spans="1:82" hidden="1">
      <c r="A405" s="258"/>
      <c r="B405" s="258"/>
      <c r="C405" s="259"/>
      <c r="D405" s="258"/>
      <c r="E405" s="258"/>
      <c r="F405" s="258"/>
      <c r="G405" s="258">
        <v>397</v>
      </c>
      <c r="H405" s="743"/>
      <c r="I405" s="744"/>
      <c r="J405" s="739"/>
      <c r="K405" s="745"/>
      <c r="L405" s="745"/>
      <c r="M405" s="272"/>
      <c r="N405" s="508">
        <f t="shared" si="29"/>
        <v>0</v>
      </c>
      <c r="O405" s="510">
        <f t="shared" si="234"/>
        <v>0</v>
      </c>
      <c r="P405" s="260">
        <f t="shared" si="235"/>
        <v>0</v>
      </c>
      <c r="Q405" s="261">
        <f t="shared" si="236"/>
        <v>0</v>
      </c>
      <c r="R405" s="261">
        <f t="shared" si="1"/>
        <v>0</v>
      </c>
      <c r="S405" s="262"/>
      <c r="T405" s="262"/>
      <c r="U405" s="263">
        <f t="shared" si="142"/>
        <v>1.288</v>
      </c>
      <c r="V405" s="264">
        <f>IF(E405="SP",1,IF(D405="",ExtraMargeMateriaal,(1-VLOOKUP(D405,TabelAankoop[],4,FALSE))))</f>
        <v>1</v>
      </c>
      <c r="W405" s="265">
        <f t="shared" si="143"/>
        <v>0.6885</v>
      </c>
      <c r="X405" s="266">
        <f t="shared" si="144"/>
        <v>1</v>
      </c>
      <c r="Y405" s="267">
        <f t="shared" si="145"/>
        <v>1.46</v>
      </c>
      <c r="Z405" s="267">
        <f t="shared" si="146"/>
        <v>1.1599999999999999</v>
      </c>
      <c r="AA405" s="268">
        <f t="shared" si="147"/>
        <v>0</v>
      </c>
      <c r="AB405" s="456">
        <f t="shared" si="148"/>
        <v>0</v>
      </c>
      <c r="AC405" s="457">
        <f t="shared" si="149"/>
        <v>0</v>
      </c>
      <c r="AD405" s="456">
        <f t="shared" si="150"/>
        <v>0</v>
      </c>
      <c r="AE405" s="458">
        <f t="shared" si="151"/>
        <v>0</v>
      </c>
      <c r="AF405" s="457">
        <f t="shared" si="203"/>
        <v>0</v>
      </c>
      <c r="AG405" s="456">
        <f t="shared" si="153"/>
        <v>0</v>
      </c>
      <c r="AH405" s="457">
        <f t="shared" si="154"/>
        <v>0</v>
      </c>
      <c r="AI405" s="268">
        <f t="shared" si="155"/>
        <v>0</v>
      </c>
      <c r="AJ405" s="269">
        <f t="shared" si="156"/>
        <v>0</v>
      </c>
      <c r="AK405" s="270">
        <f t="shared" si="157"/>
        <v>0</v>
      </c>
      <c r="AL405" s="415">
        <f t="shared" si="158"/>
        <v>0</v>
      </c>
      <c r="AM405" s="259" t="str">
        <f>IF(AP405="","",IFERROR(VLOOKUP(AP405,CODES!$A$3:$D$1348,4,FALSE),"X"))&amp;IF(AQ405="","",IFERROR(VLOOKUP(AQ405,CODES!$A$3:$D$1348,4,FALSE),"X"))&amp;IF(AR405="","",IFERROR(VLOOKUP(AR405,CODES!$A$3:$D$1348,4,FALSE),"X"))&amp;IF(AS405="","",IFERROR(VLOOKUP(AS405,CODES!$A$3:$D$1348,4,FALSE),"X"))&amp;IF(AT405="","",IFERROR(VLOOKUP(AT405,CODES!$A$3:$D$1348,4,FALSE),"X"))&amp;IF(AU405="","",IFERROR(VLOOKUP(AU405,CODES!$A$3:$D$1348,4,FALSE),"X"))&amp;IF(AV405="","",IFERROR(VLOOKUP(AV405,CODES!$A$3:$D$1348,4,FALSE),"X"))&amp;IF(AW405="","",IFERROR(VLOOKUP(AW405,CODES!$A$3:$D$1348,4,FALSE),"X"))&amp;IF(AX405="","",IFERROR(VLOOKUP(AX405,CODES!$A$3:$D$1348,4,FALSE),"X"))&amp;IF(AY405="","",IFERROR(VLOOKUP(AY405,CODES!$A$3:$D$1348,4,FALSE),"X"))</f>
        <v/>
      </c>
      <c r="AN405" s="258">
        <f>SUM(IFERROR(VLOOKUP(AP405,CODES!$A$3:$D$1348,4,FALSE)*BC405,0),IFERROR(VLOOKUP(AQ405,CODES!$A$3:$D$1348,4,FALSE)*BF405,0),IFERROR(VLOOKUP(AR405,CODES!$A$3:$D$1348,4,FALSE)*BI405,0),IFERROR(VLOOKUP(AS405,CODES!$A$3:$D$1348,4,FALSE)*BL405,0),IFERROR(VLOOKUP(AT405,CODES!$A$3:$D$1348,4,FALSE)*BO405,0),IFERROR(VLOOKUP(AU405,CODES!$A$3:$D$1348,4,FALSE)*BR405,0),IFERROR(VLOOKUP(AV405,CODES!$A$3:$D$1348,4,FALSE)*BU405,0),IFERROR(VLOOKUP(AW405,CODES!$A$3:$D$1348,4,FALSE)*BX405,0),IFERROR(VLOOKUP(AX405,CODES!$A$3:$D$1348,4,FALSE)*CA405,0),IFERROR(VLOOKUP(AY405,CODES!$A$3:$D$1348,4,FALSE)*CD405,0))</f>
        <v>0</v>
      </c>
      <c r="AO405" s="258">
        <f>SUM(IFERROR(VLOOKUP(AP405,CODES!$A$3:$D$1348,3,FALSE)*BC405,0),IFERROR(VLOOKUP(AQ405,CODES!$A$3:$D$1348,3,FALSE)*BF405,0),IFERROR(VLOOKUP(AR405,CODES!$A$3:$D$1348,3,FALSE)*BI405,0),IFERROR(VLOOKUP(AS405,CODES!$A$3:$D$1348,3,FALSE)*BL405,0),IFERROR(VLOOKUP(AT405,CODES!$A$3:$D$1348,3,FALSE)*BO405,0),IFERROR(VLOOKUP(AU405,CODES!$A$3:$D$1348,3,FALSE)*BR405,0),IFERROR(VLOOKUP(AV405,CODES!$A$3:$D$1348,3,FALSE)*BU405,0),IFERROR(VLOOKUP(AW405,CODES!$A$3:$D$1348,3,FALSE)*BX405,0),IFERROR(VLOOKUP(AX405,CODES!$A$3:$D$1348,3,FALSE)*CA405,0),IFERROR(VLOOKUP(AY405,CODES!$A$3:$D$1348,3,FALSE)*CD405,0))+B405</f>
        <v>0</v>
      </c>
      <c r="AP405" s="271" t="str">
        <f t="shared" si="204"/>
        <v/>
      </c>
      <c r="AQ405" s="271" t="str">
        <f t="shared" si="205"/>
        <v/>
      </c>
      <c r="AR405" s="271" t="str">
        <f t="shared" si="206"/>
        <v/>
      </c>
      <c r="AS405" s="271" t="str">
        <f t="shared" si="207"/>
        <v/>
      </c>
      <c r="AT405" s="271" t="str">
        <f t="shared" si="208"/>
        <v/>
      </c>
      <c r="AU405" s="271" t="str">
        <f t="shared" si="209"/>
        <v/>
      </c>
      <c r="AV405" s="271" t="str">
        <f t="shared" si="210"/>
        <v/>
      </c>
      <c r="AW405" s="271" t="str">
        <f t="shared" si="211"/>
        <v/>
      </c>
      <c r="AX405" s="271" t="str">
        <f t="shared" si="212"/>
        <v/>
      </c>
      <c r="AY405" s="271" t="str">
        <f t="shared" si="213"/>
        <v/>
      </c>
      <c r="AZ405" s="258">
        <f t="shared" si="169"/>
        <v>0</v>
      </c>
      <c r="BA405" s="258">
        <f t="shared" si="170"/>
        <v>1</v>
      </c>
      <c r="BB405" s="258">
        <f t="shared" si="214"/>
        <v>0</v>
      </c>
      <c r="BC405" s="258">
        <f t="shared" si="215"/>
        <v>1</v>
      </c>
      <c r="BD405" s="258">
        <f t="shared" si="173"/>
        <v>1</v>
      </c>
      <c r="BE405" s="258">
        <f t="shared" si="216"/>
        <v>0</v>
      </c>
      <c r="BF405" s="258">
        <f t="shared" si="217"/>
        <v>1</v>
      </c>
      <c r="BG405" s="258">
        <f t="shared" si="176"/>
        <v>1</v>
      </c>
      <c r="BH405" s="258">
        <f t="shared" si="218"/>
        <v>0</v>
      </c>
      <c r="BI405" s="258">
        <f t="shared" si="219"/>
        <v>1</v>
      </c>
      <c r="BJ405" s="258">
        <f t="shared" si="179"/>
        <v>1</v>
      </c>
      <c r="BK405" s="258">
        <f t="shared" si="220"/>
        <v>0</v>
      </c>
      <c r="BL405" s="258">
        <f t="shared" si="221"/>
        <v>1</v>
      </c>
      <c r="BM405" s="258">
        <f t="shared" si="182"/>
        <v>1</v>
      </c>
      <c r="BN405" s="258">
        <f t="shared" si="222"/>
        <v>0</v>
      </c>
      <c r="BO405" s="258">
        <f t="shared" si="223"/>
        <v>1</v>
      </c>
      <c r="BP405" s="258">
        <f t="shared" si="185"/>
        <v>1</v>
      </c>
      <c r="BQ405" s="258">
        <f t="shared" si="224"/>
        <v>0</v>
      </c>
      <c r="BR405" s="258">
        <f t="shared" si="225"/>
        <v>1</v>
      </c>
      <c r="BS405" s="258">
        <f t="shared" si="188"/>
        <v>1</v>
      </c>
      <c r="BT405" s="258">
        <f t="shared" si="226"/>
        <v>0</v>
      </c>
      <c r="BU405" s="258">
        <f t="shared" si="227"/>
        <v>1</v>
      </c>
      <c r="BV405" s="258">
        <f t="shared" si="191"/>
        <v>1</v>
      </c>
      <c r="BW405" s="258">
        <f t="shared" si="228"/>
        <v>0</v>
      </c>
      <c r="BX405" s="258">
        <f t="shared" si="229"/>
        <v>1</v>
      </c>
      <c r="BY405" s="258">
        <f t="shared" si="194"/>
        <v>1</v>
      </c>
      <c r="BZ405" s="258">
        <f t="shared" si="230"/>
        <v>0</v>
      </c>
      <c r="CA405" s="258">
        <f t="shared" si="231"/>
        <v>1</v>
      </c>
      <c r="CB405" s="258">
        <f t="shared" si="197"/>
        <v>1</v>
      </c>
      <c r="CC405" s="258">
        <f t="shared" si="232"/>
        <v>0</v>
      </c>
      <c r="CD405" s="258">
        <f t="shared" si="233"/>
        <v>1</v>
      </c>
    </row>
    <row r="406" spans="1:82" hidden="1">
      <c r="A406" s="258"/>
      <c r="B406" s="258"/>
      <c r="C406" s="259"/>
      <c r="D406" s="258"/>
      <c r="E406" s="258"/>
      <c r="F406" s="258"/>
      <c r="G406" s="258">
        <v>398</v>
      </c>
      <c r="H406" s="743"/>
      <c r="I406" s="744"/>
      <c r="J406" s="739"/>
      <c r="K406" s="745"/>
      <c r="L406" s="745"/>
      <c r="M406" s="272"/>
      <c r="N406" s="508">
        <f t="shared" si="29"/>
        <v>0</v>
      </c>
      <c r="O406" s="510">
        <f t="shared" si="234"/>
        <v>0</v>
      </c>
      <c r="P406" s="260">
        <f t="shared" si="235"/>
        <v>0</v>
      </c>
      <c r="Q406" s="261">
        <f t="shared" si="236"/>
        <v>0</v>
      </c>
      <c r="R406" s="261">
        <f t="shared" si="1"/>
        <v>0</v>
      </c>
      <c r="S406" s="262"/>
      <c r="T406" s="262"/>
      <c r="U406" s="263">
        <f t="shared" si="142"/>
        <v>1.288</v>
      </c>
      <c r="V406" s="264">
        <f>IF(E406="SP",1,IF(D406="",ExtraMargeMateriaal,(1-VLOOKUP(D406,TabelAankoop[],4,FALSE))))</f>
        <v>1</v>
      </c>
      <c r="W406" s="265">
        <f t="shared" si="143"/>
        <v>0.6885</v>
      </c>
      <c r="X406" s="266">
        <f t="shared" si="144"/>
        <v>1</v>
      </c>
      <c r="Y406" s="267">
        <f t="shared" si="145"/>
        <v>1.46</v>
      </c>
      <c r="Z406" s="267">
        <f t="shared" si="146"/>
        <v>1.1599999999999999</v>
      </c>
      <c r="AA406" s="268">
        <f t="shared" si="147"/>
        <v>0</v>
      </c>
      <c r="AB406" s="456">
        <f t="shared" si="148"/>
        <v>0</v>
      </c>
      <c r="AC406" s="457">
        <f t="shared" si="149"/>
        <v>0</v>
      </c>
      <c r="AD406" s="456">
        <f t="shared" si="150"/>
        <v>0</v>
      </c>
      <c r="AE406" s="458">
        <f t="shared" si="151"/>
        <v>0</v>
      </c>
      <c r="AF406" s="457">
        <f t="shared" si="203"/>
        <v>0</v>
      </c>
      <c r="AG406" s="456">
        <f t="shared" si="153"/>
        <v>0</v>
      </c>
      <c r="AH406" s="457">
        <f t="shared" si="154"/>
        <v>0</v>
      </c>
      <c r="AI406" s="268">
        <f t="shared" si="155"/>
        <v>0</v>
      </c>
      <c r="AJ406" s="269">
        <f t="shared" si="156"/>
        <v>0</v>
      </c>
      <c r="AK406" s="270">
        <f t="shared" si="157"/>
        <v>0</v>
      </c>
      <c r="AL406" s="415">
        <f t="shared" si="158"/>
        <v>0</v>
      </c>
      <c r="AM406" s="259" t="str">
        <f>IF(AP406="","",IFERROR(VLOOKUP(AP406,CODES!$A$3:$D$1348,4,FALSE),"X"))&amp;IF(AQ406="","",IFERROR(VLOOKUP(AQ406,CODES!$A$3:$D$1348,4,FALSE),"X"))&amp;IF(AR406="","",IFERROR(VLOOKUP(AR406,CODES!$A$3:$D$1348,4,FALSE),"X"))&amp;IF(AS406="","",IFERROR(VLOOKUP(AS406,CODES!$A$3:$D$1348,4,FALSE),"X"))&amp;IF(AT406="","",IFERROR(VLOOKUP(AT406,CODES!$A$3:$D$1348,4,FALSE),"X"))&amp;IF(AU406="","",IFERROR(VLOOKUP(AU406,CODES!$A$3:$D$1348,4,FALSE),"X"))&amp;IF(AV406="","",IFERROR(VLOOKUP(AV406,CODES!$A$3:$D$1348,4,FALSE),"X"))&amp;IF(AW406="","",IFERROR(VLOOKUP(AW406,CODES!$A$3:$D$1348,4,FALSE),"X"))&amp;IF(AX406="","",IFERROR(VLOOKUP(AX406,CODES!$A$3:$D$1348,4,FALSE),"X"))&amp;IF(AY406="","",IFERROR(VLOOKUP(AY406,CODES!$A$3:$D$1348,4,FALSE),"X"))</f>
        <v/>
      </c>
      <c r="AN406" s="258">
        <f>SUM(IFERROR(VLOOKUP(AP406,CODES!$A$3:$D$1348,4,FALSE)*BC406,0),IFERROR(VLOOKUP(AQ406,CODES!$A$3:$D$1348,4,FALSE)*BF406,0),IFERROR(VLOOKUP(AR406,CODES!$A$3:$D$1348,4,FALSE)*BI406,0),IFERROR(VLOOKUP(AS406,CODES!$A$3:$D$1348,4,FALSE)*BL406,0),IFERROR(VLOOKUP(AT406,CODES!$A$3:$D$1348,4,FALSE)*BO406,0),IFERROR(VLOOKUP(AU406,CODES!$A$3:$D$1348,4,FALSE)*BR406,0),IFERROR(VLOOKUP(AV406,CODES!$A$3:$D$1348,4,FALSE)*BU406,0),IFERROR(VLOOKUP(AW406,CODES!$A$3:$D$1348,4,FALSE)*BX406,0),IFERROR(VLOOKUP(AX406,CODES!$A$3:$D$1348,4,FALSE)*CA406,0),IFERROR(VLOOKUP(AY406,CODES!$A$3:$D$1348,4,FALSE)*CD406,0))</f>
        <v>0</v>
      </c>
      <c r="AO406" s="258">
        <f>SUM(IFERROR(VLOOKUP(AP406,CODES!$A$3:$D$1348,3,FALSE)*BC406,0),IFERROR(VLOOKUP(AQ406,CODES!$A$3:$D$1348,3,FALSE)*BF406,0),IFERROR(VLOOKUP(AR406,CODES!$A$3:$D$1348,3,FALSE)*BI406,0),IFERROR(VLOOKUP(AS406,CODES!$A$3:$D$1348,3,FALSE)*BL406,0),IFERROR(VLOOKUP(AT406,CODES!$A$3:$D$1348,3,FALSE)*BO406,0),IFERROR(VLOOKUP(AU406,CODES!$A$3:$D$1348,3,FALSE)*BR406,0),IFERROR(VLOOKUP(AV406,CODES!$A$3:$D$1348,3,FALSE)*BU406,0),IFERROR(VLOOKUP(AW406,CODES!$A$3:$D$1348,3,FALSE)*BX406,0),IFERROR(VLOOKUP(AX406,CODES!$A$3:$D$1348,3,FALSE)*CA406,0),IFERROR(VLOOKUP(AY406,CODES!$A$3:$D$1348,3,FALSE)*CD406,0))+B406</f>
        <v>0</v>
      </c>
      <c r="AP406" s="271" t="str">
        <f t="shared" si="204"/>
        <v/>
      </c>
      <c r="AQ406" s="271" t="str">
        <f t="shared" si="205"/>
        <v/>
      </c>
      <c r="AR406" s="271" t="str">
        <f t="shared" si="206"/>
        <v/>
      </c>
      <c r="AS406" s="271" t="str">
        <f t="shared" si="207"/>
        <v/>
      </c>
      <c r="AT406" s="271" t="str">
        <f t="shared" si="208"/>
        <v/>
      </c>
      <c r="AU406" s="271" t="str">
        <f t="shared" si="209"/>
        <v/>
      </c>
      <c r="AV406" s="271" t="str">
        <f t="shared" si="210"/>
        <v/>
      </c>
      <c r="AW406" s="271" t="str">
        <f t="shared" si="211"/>
        <v/>
      </c>
      <c r="AX406" s="271" t="str">
        <f t="shared" si="212"/>
        <v/>
      </c>
      <c r="AY406" s="271" t="str">
        <f t="shared" si="213"/>
        <v/>
      </c>
      <c r="AZ406" s="258">
        <f t="shared" si="169"/>
        <v>0</v>
      </c>
      <c r="BA406" s="258">
        <f t="shared" si="170"/>
        <v>1</v>
      </c>
      <c r="BB406" s="258">
        <f t="shared" si="214"/>
        <v>0</v>
      </c>
      <c r="BC406" s="258">
        <f t="shared" si="215"/>
        <v>1</v>
      </c>
      <c r="BD406" s="258">
        <f t="shared" si="173"/>
        <v>1</v>
      </c>
      <c r="BE406" s="258">
        <f t="shared" si="216"/>
        <v>0</v>
      </c>
      <c r="BF406" s="258">
        <f t="shared" si="217"/>
        <v>1</v>
      </c>
      <c r="BG406" s="258">
        <f t="shared" si="176"/>
        <v>1</v>
      </c>
      <c r="BH406" s="258">
        <f t="shared" si="218"/>
        <v>0</v>
      </c>
      <c r="BI406" s="258">
        <f t="shared" si="219"/>
        <v>1</v>
      </c>
      <c r="BJ406" s="258">
        <f t="shared" si="179"/>
        <v>1</v>
      </c>
      <c r="BK406" s="258">
        <f t="shared" si="220"/>
        <v>0</v>
      </c>
      <c r="BL406" s="258">
        <f t="shared" si="221"/>
        <v>1</v>
      </c>
      <c r="BM406" s="258">
        <f t="shared" si="182"/>
        <v>1</v>
      </c>
      <c r="BN406" s="258">
        <f t="shared" si="222"/>
        <v>0</v>
      </c>
      <c r="BO406" s="258">
        <f t="shared" si="223"/>
        <v>1</v>
      </c>
      <c r="BP406" s="258">
        <f t="shared" si="185"/>
        <v>1</v>
      </c>
      <c r="BQ406" s="258">
        <f t="shared" si="224"/>
        <v>0</v>
      </c>
      <c r="BR406" s="258">
        <f t="shared" si="225"/>
        <v>1</v>
      </c>
      <c r="BS406" s="258">
        <f t="shared" si="188"/>
        <v>1</v>
      </c>
      <c r="BT406" s="258">
        <f t="shared" si="226"/>
        <v>0</v>
      </c>
      <c r="BU406" s="258">
        <f t="shared" si="227"/>
        <v>1</v>
      </c>
      <c r="BV406" s="258">
        <f t="shared" si="191"/>
        <v>1</v>
      </c>
      <c r="BW406" s="258">
        <f t="shared" si="228"/>
        <v>0</v>
      </c>
      <c r="BX406" s="258">
        <f t="shared" si="229"/>
        <v>1</v>
      </c>
      <c r="BY406" s="258">
        <f t="shared" si="194"/>
        <v>1</v>
      </c>
      <c r="BZ406" s="258">
        <f t="shared" si="230"/>
        <v>0</v>
      </c>
      <c r="CA406" s="258">
        <f t="shared" si="231"/>
        <v>1</v>
      </c>
      <c r="CB406" s="258">
        <f t="shared" si="197"/>
        <v>1</v>
      </c>
      <c r="CC406" s="258">
        <f t="shared" si="232"/>
        <v>0</v>
      </c>
      <c r="CD406" s="258">
        <f t="shared" si="233"/>
        <v>1</v>
      </c>
    </row>
    <row r="407" spans="1:82" hidden="1">
      <c r="A407" s="258"/>
      <c r="B407" s="258"/>
      <c r="C407" s="259"/>
      <c r="D407" s="258"/>
      <c r="E407" s="258"/>
      <c r="F407" s="258"/>
      <c r="G407" s="258">
        <v>399</v>
      </c>
      <c r="H407" s="743"/>
      <c r="I407" s="744"/>
      <c r="J407" s="739"/>
      <c r="K407" s="745"/>
      <c r="L407" s="745"/>
      <c r="M407" s="272"/>
      <c r="N407" s="508">
        <f t="shared" si="29"/>
        <v>0</v>
      </c>
      <c r="O407" s="510">
        <f t="shared" si="234"/>
        <v>0</v>
      </c>
      <c r="P407" s="260">
        <f t="shared" si="235"/>
        <v>0</v>
      </c>
      <c r="Q407" s="261">
        <f t="shared" si="236"/>
        <v>0</v>
      </c>
      <c r="R407" s="261">
        <f t="shared" si="1"/>
        <v>0</v>
      </c>
      <c r="S407" s="262"/>
      <c r="T407" s="262"/>
      <c r="U407" s="263">
        <f t="shared" si="142"/>
        <v>1.288</v>
      </c>
      <c r="V407" s="264">
        <f>IF(E407="SP",1,IF(D407="",ExtraMargeMateriaal,(1-VLOOKUP(D407,TabelAankoop[],4,FALSE))))</f>
        <v>1</v>
      </c>
      <c r="W407" s="265">
        <f t="shared" si="143"/>
        <v>0.6885</v>
      </c>
      <c r="X407" s="266">
        <f t="shared" si="144"/>
        <v>1</v>
      </c>
      <c r="Y407" s="267">
        <f t="shared" si="145"/>
        <v>1.46</v>
      </c>
      <c r="Z407" s="267">
        <f t="shared" si="146"/>
        <v>1.1599999999999999</v>
      </c>
      <c r="AA407" s="268">
        <f t="shared" si="147"/>
        <v>0</v>
      </c>
      <c r="AB407" s="456">
        <f t="shared" si="148"/>
        <v>0</v>
      </c>
      <c r="AC407" s="457">
        <f t="shared" si="149"/>
        <v>0</v>
      </c>
      <c r="AD407" s="456">
        <f t="shared" si="150"/>
        <v>0</v>
      </c>
      <c r="AE407" s="458">
        <f t="shared" si="151"/>
        <v>0</v>
      </c>
      <c r="AF407" s="457">
        <f t="shared" si="203"/>
        <v>0</v>
      </c>
      <c r="AG407" s="456">
        <f t="shared" si="153"/>
        <v>0</v>
      </c>
      <c r="AH407" s="457">
        <f t="shared" si="154"/>
        <v>0</v>
      </c>
      <c r="AI407" s="268">
        <f t="shared" si="155"/>
        <v>0</v>
      </c>
      <c r="AJ407" s="269">
        <f t="shared" si="156"/>
        <v>0</v>
      </c>
      <c r="AK407" s="270">
        <f t="shared" si="157"/>
        <v>0</v>
      </c>
      <c r="AL407" s="415">
        <f t="shared" si="158"/>
        <v>0</v>
      </c>
      <c r="AM407" s="259" t="str">
        <f>IF(AP407="","",IFERROR(VLOOKUP(AP407,CODES!$A$3:$D$1348,4,FALSE),"X"))&amp;IF(AQ407="","",IFERROR(VLOOKUP(AQ407,CODES!$A$3:$D$1348,4,FALSE),"X"))&amp;IF(AR407="","",IFERROR(VLOOKUP(AR407,CODES!$A$3:$D$1348,4,FALSE),"X"))&amp;IF(AS407="","",IFERROR(VLOOKUP(AS407,CODES!$A$3:$D$1348,4,FALSE),"X"))&amp;IF(AT407="","",IFERROR(VLOOKUP(AT407,CODES!$A$3:$D$1348,4,FALSE),"X"))&amp;IF(AU407="","",IFERROR(VLOOKUP(AU407,CODES!$A$3:$D$1348,4,FALSE),"X"))&amp;IF(AV407="","",IFERROR(VLOOKUP(AV407,CODES!$A$3:$D$1348,4,FALSE),"X"))&amp;IF(AW407="","",IFERROR(VLOOKUP(AW407,CODES!$A$3:$D$1348,4,FALSE),"X"))&amp;IF(AX407="","",IFERROR(VLOOKUP(AX407,CODES!$A$3:$D$1348,4,FALSE),"X"))&amp;IF(AY407="","",IFERROR(VLOOKUP(AY407,CODES!$A$3:$D$1348,4,FALSE),"X"))</f>
        <v/>
      </c>
      <c r="AN407" s="258">
        <f>SUM(IFERROR(VLOOKUP(AP407,CODES!$A$3:$D$1348,4,FALSE)*BC407,0),IFERROR(VLOOKUP(AQ407,CODES!$A$3:$D$1348,4,FALSE)*BF407,0),IFERROR(VLOOKUP(AR407,CODES!$A$3:$D$1348,4,FALSE)*BI407,0),IFERROR(VLOOKUP(AS407,CODES!$A$3:$D$1348,4,FALSE)*BL407,0),IFERROR(VLOOKUP(AT407,CODES!$A$3:$D$1348,4,FALSE)*BO407,0),IFERROR(VLOOKUP(AU407,CODES!$A$3:$D$1348,4,FALSE)*BR407,0),IFERROR(VLOOKUP(AV407,CODES!$A$3:$D$1348,4,FALSE)*BU407,0),IFERROR(VLOOKUP(AW407,CODES!$A$3:$D$1348,4,FALSE)*BX407,0),IFERROR(VLOOKUP(AX407,CODES!$A$3:$D$1348,4,FALSE)*CA407,0),IFERROR(VLOOKUP(AY407,CODES!$A$3:$D$1348,4,FALSE)*CD407,0))</f>
        <v>0</v>
      </c>
      <c r="AO407" s="258">
        <f>SUM(IFERROR(VLOOKUP(AP407,CODES!$A$3:$D$1348,3,FALSE)*BC407,0),IFERROR(VLOOKUP(AQ407,CODES!$A$3:$D$1348,3,FALSE)*BF407,0),IFERROR(VLOOKUP(AR407,CODES!$A$3:$D$1348,3,FALSE)*BI407,0),IFERROR(VLOOKUP(AS407,CODES!$A$3:$D$1348,3,FALSE)*BL407,0),IFERROR(VLOOKUP(AT407,CODES!$A$3:$D$1348,3,FALSE)*BO407,0),IFERROR(VLOOKUP(AU407,CODES!$A$3:$D$1348,3,FALSE)*BR407,0),IFERROR(VLOOKUP(AV407,CODES!$A$3:$D$1348,3,FALSE)*BU407,0),IFERROR(VLOOKUP(AW407,CODES!$A$3:$D$1348,3,FALSE)*BX407,0),IFERROR(VLOOKUP(AX407,CODES!$A$3:$D$1348,3,FALSE)*CA407,0),IFERROR(VLOOKUP(AY407,CODES!$A$3:$D$1348,3,FALSE)*CD407,0))+B407</f>
        <v>0</v>
      </c>
      <c r="AP407" s="271" t="str">
        <f t="shared" si="204"/>
        <v/>
      </c>
      <c r="AQ407" s="271" t="str">
        <f t="shared" si="205"/>
        <v/>
      </c>
      <c r="AR407" s="271" t="str">
        <f t="shared" si="206"/>
        <v/>
      </c>
      <c r="AS407" s="271" t="str">
        <f t="shared" si="207"/>
        <v/>
      </c>
      <c r="AT407" s="271" t="str">
        <f t="shared" si="208"/>
        <v/>
      </c>
      <c r="AU407" s="271" t="str">
        <f t="shared" si="209"/>
        <v/>
      </c>
      <c r="AV407" s="271" t="str">
        <f t="shared" si="210"/>
        <v/>
      </c>
      <c r="AW407" s="271" t="str">
        <f t="shared" si="211"/>
        <v/>
      </c>
      <c r="AX407" s="271" t="str">
        <f t="shared" si="212"/>
        <v/>
      </c>
      <c r="AY407" s="271" t="str">
        <f t="shared" si="213"/>
        <v/>
      </c>
      <c r="AZ407" s="258">
        <f t="shared" si="169"/>
        <v>0</v>
      </c>
      <c r="BA407" s="258">
        <f t="shared" si="170"/>
        <v>1</v>
      </c>
      <c r="BB407" s="258">
        <f t="shared" si="214"/>
        <v>0</v>
      </c>
      <c r="BC407" s="258">
        <f t="shared" si="215"/>
        <v>1</v>
      </c>
      <c r="BD407" s="258">
        <f t="shared" si="173"/>
        <v>1</v>
      </c>
      <c r="BE407" s="258">
        <f t="shared" si="216"/>
        <v>0</v>
      </c>
      <c r="BF407" s="258">
        <f t="shared" si="217"/>
        <v>1</v>
      </c>
      <c r="BG407" s="258">
        <f t="shared" si="176"/>
        <v>1</v>
      </c>
      <c r="BH407" s="258">
        <f t="shared" si="218"/>
        <v>0</v>
      </c>
      <c r="BI407" s="258">
        <f t="shared" si="219"/>
        <v>1</v>
      </c>
      <c r="BJ407" s="258">
        <f t="shared" si="179"/>
        <v>1</v>
      </c>
      <c r="BK407" s="258">
        <f t="shared" si="220"/>
        <v>0</v>
      </c>
      <c r="BL407" s="258">
        <f t="shared" si="221"/>
        <v>1</v>
      </c>
      <c r="BM407" s="258">
        <f t="shared" si="182"/>
        <v>1</v>
      </c>
      <c r="BN407" s="258">
        <f t="shared" si="222"/>
        <v>0</v>
      </c>
      <c r="BO407" s="258">
        <f t="shared" si="223"/>
        <v>1</v>
      </c>
      <c r="BP407" s="258">
        <f t="shared" si="185"/>
        <v>1</v>
      </c>
      <c r="BQ407" s="258">
        <f t="shared" si="224"/>
        <v>0</v>
      </c>
      <c r="BR407" s="258">
        <f t="shared" si="225"/>
        <v>1</v>
      </c>
      <c r="BS407" s="258">
        <f t="shared" si="188"/>
        <v>1</v>
      </c>
      <c r="BT407" s="258">
        <f t="shared" si="226"/>
        <v>0</v>
      </c>
      <c r="BU407" s="258">
        <f t="shared" si="227"/>
        <v>1</v>
      </c>
      <c r="BV407" s="258">
        <f t="shared" si="191"/>
        <v>1</v>
      </c>
      <c r="BW407" s="258">
        <f t="shared" si="228"/>
        <v>0</v>
      </c>
      <c r="BX407" s="258">
        <f t="shared" si="229"/>
        <v>1</v>
      </c>
      <c r="BY407" s="258">
        <f t="shared" si="194"/>
        <v>1</v>
      </c>
      <c r="BZ407" s="258">
        <f t="shared" si="230"/>
        <v>0</v>
      </c>
      <c r="CA407" s="258">
        <f t="shared" si="231"/>
        <v>1</v>
      </c>
      <c r="CB407" s="258">
        <f t="shared" si="197"/>
        <v>1</v>
      </c>
      <c r="CC407" s="258">
        <f t="shared" si="232"/>
        <v>0</v>
      </c>
      <c r="CD407" s="258">
        <f t="shared" si="233"/>
        <v>1</v>
      </c>
    </row>
    <row r="408" spans="1:82" hidden="1">
      <c r="A408" s="258"/>
      <c r="B408" s="258"/>
      <c r="C408" s="259"/>
      <c r="D408" s="258"/>
      <c r="E408" s="258"/>
      <c r="F408" s="258"/>
      <c r="G408" s="258">
        <v>400</v>
      </c>
      <c r="H408" s="743"/>
      <c r="I408" s="744"/>
      <c r="J408" s="739"/>
      <c r="K408" s="745"/>
      <c r="L408" s="745"/>
      <c r="M408" s="272"/>
      <c r="N408" s="508">
        <f t="shared" si="29"/>
        <v>0</v>
      </c>
      <c r="O408" s="510">
        <f t="shared" si="234"/>
        <v>0</v>
      </c>
      <c r="P408" s="260">
        <f t="shared" si="235"/>
        <v>0</v>
      </c>
      <c r="Q408" s="261">
        <f t="shared" si="236"/>
        <v>0</v>
      </c>
      <c r="R408" s="261">
        <f t="shared" si="1"/>
        <v>0</v>
      </c>
      <c r="S408" s="262"/>
      <c r="T408" s="262"/>
      <c r="U408" s="263">
        <f t="shared" si="142"/>
        <v>1.288</v>
      </c>
      <c r="V408" s="264">
        <f>IF(E408="SP",1,IF(D408="",ExtraMargeMateriaal,(1-VLOOKUP(D408,TabelAankoop[],4,FALSE))))</f>
        <v>1</v>
      </c>
      <c r="W408" s="265">
        <f t="shared" si="143"/>
        <v>0.6885</v>
      </c>
      <c r="X408" s="266">
        <f t="shared" si="144"/>
        <v>1</v>
      </c>
      <c r="Y408" s="267">
        <f t="shared" si="145"/>
        <v>1.46</v>
      </c>
      <c r="Z408" s="267">
        <f t="shared" si="146"/>
        <v>1.1599999999999999</v>
      </c>
      <c r="AA408" s="268">
        <f t="shared" si="147"/>
        <v>0</v>
      </c>
      <c r="AB408" s="456">
        <f t="shared" si="148"/>
        <v>0</v>
      </c>
      <c r="AC408" s="457">
        <f t="shared" si="149"/>
        <v>0</v>
      </c>
      <c r="AD408" s="456">
        <f t="shared" si="150"/>
        <v>0</v>
      </c>
      <c r="AE408" s="458">
        <f t="shared" si="151"/>
        <v>0</v>
      </c>
      <c r="AF408" s="457">
        <f t="shared" si="203"/>
        <v>0</v>
      </c>
      <c r="AG408" s="456">
        <f t="shared" si="153"/>
        <v>0</v>
      </c>
      <c r="AH408" s="457">
        <f t="shared" si="154"/>
        <v>0</v>
      </c>
      <c r="AI408" s="268">
        <f t="shared" si="155"/>
        <v>0</v>
      </c>
      <c r="AJ408" s="269">
        <f t="shared" si="156"/>
        <v>0</v>
      </c>
      <c r="AK408" s="270">
        <f t="shared" si="157"/>
        <v>0</v>
      </c>
      <c r="AL408" s="415">
        <f t="shared" si="158"/>
        <v>0</v>
      </c>
      <c r="AM408" s="259" t="str">
        <f>IF(AP408="","",IFERROR(VLOOKUP(AP408,CODES!$A$3:$D$1348,4,FALSE),"X"))&amp;IF(AQ408="","",IFERROR(VLOOKUP(AQ408,CODES!$A$3:$D$1348,4,FALSE),"X"))&amp;IF(AR408="","",IFERROR(VLOOKUP(AR408,CODES!$A$3:$D$1348,4,FALSE),"X"))&amp;IF(AS408="","",IFERROR(VLOOKUP(AS408,CODES!$A$3:$D$1348,4,FALSE),"X"))&amp;IF(AT408="","",IFERROR(VLOOKUP(AT408,CODES!$A$3:$D$1348,4,FALSE),"X"))&amp;IF(AU408="","",IFERROR(VLOOKUP(AU408,CODES!$A$3:$D$1348,4,FALSE),"X"))&amp;IF(AV408="","",IFERROR(VLOOKUP(AV408,CODES!$A$3:$D$1348,4,FALSE),"X"))&amp;IF(AW408="","",IFERROR(VLOOKUP(AW408,CODES!$A$3:$D$1348,4,FALSE),"X"))&amp;IF(AX408="","",IFERROR(VLOOKUP(AX408,CODES!$A$3:$D$1348,4,FALSE),"X"))&amp;IF(AY408="","",IFERROR(VLOOKUP(AY408,CODES!$A$3:$D$1348,4,FALSE),"X"))</f>
        <v/>
      </c>
      <c r="AN408" s="258">
        <f>SUM(IFERROR(VLOOKUP(AP408,CODES!$A$3:$D$1348,4,FALSE)*BC408,0),IFERROR(VLOOKUP(AQ408,CODES!$A$3:$D$1348,4,FALSE)*BF408,0),IFERROR(VLOOKUP(AR408,CODES!$A$3:$D$1348,4,FALSE)*BI408,0),IFERROR(VLOOKUP(AS408,CODES!$A$3:$D$1348,4,FALSE)*BL408,0),IFERROR(VLOOKUP(AT408,CODES!$A$3:$D$1348,4,FALSE)*BO408,0),IFERROR(VLOOKUP(AU408,CODES!$A$3:$D$1348,4,FALSE)*BR408,0),IFERROR(VLOOKUP(AV408,CODES!$A$3:$D$1348,4,FALSE)*BU408,0),IFERROR(VLOOKUP(AW408,CODES!$A$3:$D$1348,4,FALSE)*BX408,0),IFERROR(VLOOKUP(AX408,CODES!$A$3:$D$1348,4,FALSE)*CA408,0),IFERROR(VLOOKUP(AY408,CODES!$A$3:$D$1348,4,FALSE)*CD408,0))</f>
        <v>0</v>
      </c>
      <c r="AO408" s="258">
        <f>SUM(IFERROR(VLOOKUP(AP408,CODES!$A$3:$D$1348,3,FALSE)*BC408,0),IFERROR(VLOOKUP(AQ408,CODES!$A$3:$D$1348,3,FALSE)*BF408,0),IFERROR(VLOOKUP(AR408,CODES!$A$3:$D$1348,3,FALSE)*BI408,0),IFERROR(VLOOKUP(AS408,CODES!$A$3:$D$1348,3,FALSE)*BL408,0),IFERROR(VLOOKUP(AT408,CODES!$A$3:$D$1348,3,FALSE)*BO408,0),IFERROR(VLOOKUP(AU408,CODES!$A$3:$D$1348,3,FALSE)*BR408,0),IFERROR(VLOOKUP(AV408,CODES!$A$3:$D$1348,3,FALSE)*BU408,0),IFERROR(VLOOKUP(AW408,CODES!$A$3:$D$1348,3,FALSE)*BX408,0),IFERROR(VLOOKUP(AX408,CODES!$A$3:$D$1348,3,FALSE)*CA408,0),IFERROR(VLOOKUP(AY408,CODES!$A$3:$D$1348,3,FALSE)*CD408,0))+B408</f>
        <v>0</v>
      </c>
      <c r="AP408" s="271" t="str">
        <f t="shared" si="204"/>
        <v/>
      </c>
      <c r="AQ408" s="271" t="str">
        <f t="shared" si="205"/>
        <v/>
      </c>
      <c r="AR408" s="271" t="str">
        <f t="shared" si="206"/>
        <v/>
      </c>
      <c r="AS408" s="271" t="str">
        <f t="shared" si="207"/>
        <v/>
      </c>
      <c r="AT408" s="271" t="str">
        <f t="shared" si="208"/>
        <v/>
      </c>
      <c r="AU408" s="271" t="str">
        <f t="shared" si="209"/>
        <v/>
      </c>
      <c r="AV408" s="271" t="str">
        <f t="shared" si="210"/>
        <v/>
      </c>
      <c r="AW408" s="271" t="str">
        <f t="shared" si="211"/>
        <v/>
      </c>
      <c r="AX408" s="271" t="str">
        <f t="shared" si="212"/>
        <v/>
      </c>
      <c r="AY408" s="271" t="str">
        <f t="shared" si="213"/>
        <v/>
      </c>
      <c r="AZ408" s="258">
        <f t="shared" si="169"/>
        <v>0</v>
      </c>
      <c r="BA408" s="258">
        <f t="shared" si="170"/>
        <v>1</v>
      </c>
      <c r="BB408" s="258">
        <f t="shared" si="214"/>
        <v>0</v>
      </c>
      <c r="BC408" s="258">
        <f t="shared" si="215"/>
        <v>1</v>
      </c>
      <c r="BD408" s="258">
        <f t="shared" si="173"/>
        <v>1</v>
      </c>
      <c r="BE408" s="258">
        <f t="shared" si="216"/>
        <v>0</v>
      </c>
      <c r="BF408" s="258">
        <f t="shared" si="217"/>
        <v>1</v>
      </c>
      <c r="BG408" s="258">
        <f t="shared" si="176"/>
        <v>1</v>
      </c>
      <c r="BH408" s="258">
        <f t="shared" si="218"/>
        <v>0</v>
      </c>
      <c r="BI408" s="258">
        <f t="shared" si="219"/>
        <v>1</v>
      </c>
      <c r="BJ408" s="258">
        <f t="shared" si="179"/>
        <v>1</v>
      </c>
      <c r="BK408" s="258">
        <f t="shared" si="220"/>
        <v>0</v>
      </c>
      <c r="BL408" s="258">
        <f t="shared" si="221"/>
        <v>1</v>
      </c>
      <c r="BM408" s="258">
        <f t="shared" si="182"/>
        <v>1</v>
      </c>
      <c r="BN408" s="258">
        <f t="shared" si="222"/>
        <v>0</v>
      </c>
      <c r="BO408" s="258">
        <f t="shared" si="223"/>
        <v>1</v>
      </c>
      <c r="BP408" s="258">
        <f t="shared" si="185"/>
        <v>1</v>
      </c>
      <c r="BQ408" s="258">
        <f t="shared" si="224"/>
        <v>0</v>
      </c>
      <c r="BR408" s="258">
        <f t="shared" si="225"/>
        <v>1</v>
      </c>
      <c r="BS408" s="258">
        <f t="shared" si="188"/>
        <v>1</v>
      </c>
      <c r="BT408" s="258">
        <f t="shared" si="226"/>
        <v>0</v>
      </c>
      <c r="BU408" s="258">
        <f t="shared" si="227"/>
        <v>1</v>
      </c>
      <c r="BV408" s="258">
        <f t="shared" si="191"/>
        <v>1</v>
      </c>
      <c r="BW408" s="258">
        <f t="shared" si="228"/>
        <v>0</v>
      </c>
      <c r="BX408" s="258">
        <f t="shared" si="229"/>
        <v>1</v>
      </c>
      <c r="BY408" s="258">
        <f t="shared" si="194"/>
        <v>1</v>
      </c>
      <c r="BZ408" s="258">
        <f t="shared" si="230"/>
        <v>0</v>
      </c>
      <c r="CA408" s="258">
        <f t="shared" si="231"/>
        <v>1</v>
      </c>
      <c r="CB408" s="258">
        <f t="shared" si="197"/>
        <v>1</v>
      </c>
      <c r="CC408" s="258">
        <f t="shared" si="232"/>
        <v>0</v>
      </c>
      <c r="CD408" s="258">
        <f t="shared" si="233"/>
        <v>1</v>
      </c>
    </row>
    <row r="409" spans="1:82" hidden="1">
      <c r="A409" s="258"/>
      <c r="B409" s="258"/>
      <c r="C409" s="259"/>
      <c r="D409" s="258"/>
      <c r="E409" s="258"/>
      <c r="F409" s="258"/>
      <c r="G409" s="258">
        <v>401</v>
      </c>
      <c r="H409" s="743"/>
      <c r="I409" s="744"/>
      <c r="J409" s="739"/>
      <c r="K409" s="745"/>
      <c r="L409" s="745"/>
      <c r="M409" s="272"/>
      <c r="N409" s="508">
        <f t="shared" si="29"/>
        <v>0</v>
      </c>
      <c r="O409" s="510">
        <f t="shared" si="234"/>
        <v>0</v>
      </c>
      <c r="P409" s="260">
        <f t="shared" si="235"/>
        <v>0</v>
      </c>
      <c r="Q409" s="261">
        <f t="shared" si="236"/>
        <v>0</v>
      </c>
      <c r="R409" s="261">
        <f t="shared" si="1"/>
        <v>0</v>
      </c>
      <c r="S409" s="262"/>
      <c r="T409" s="262"/>
      <c r="U409" s="263">
        <f t="shared" si="142"/>
        <v>1.288</v>
      </c>
      <c r="V409" s="264">
        <f>IF(E409="SP",1,IF(D409="",ExtraMargeMateriaal,(1-VLOOKUP(D409,TabelAankoop[],4,FALSE))))</f>
        <v>1</v>
      </c>
      <c r="W409" s="265">
        <f t="shared" si="143"/>
        <v>0.6885</v>
      </c>
      <c r="X409" s="266">
        <f t="shared" si="144"/>
        <v>1</v>
      </c>
      <c r="Y409" s="267">
        <f t="shared" si="145"/>
        <v>1.46</v>
      </c>
      <c r="Z409" s="267">
        <f t="shared" si="146"/>
        <v>1.1599999999999999</v>
      </c>
      <c r="AA409" s="268">
        <f t="shared" si="147"/>
        <v>0</v>
      </c>
      <c r="AB409" s="456">
        <f t="shared" si="148"/>
        <v>0</v>
      </c>
      <c r="AC409" s="457">
        <f t="shared" si="149"/>
        <v>0</v>
      </c>
      <c r="AD409" s="456">
        <f t="shared" si="150"/>
        <v>0</v>
      </c>
      <c r="AE409" s="458">
        <f t="shared" si="151"/>
        <v>0</v>
      </c>
      <c r="AF409" s="457">
        <f t="shared" si="203"/>
        <v>0</v>
      </c>
      <c r="AG409" s="456">
        <f t="shared" si="153"/>
        <v>0</v>
      </c>
      <c r="AH409" s="457">
        <f t="shared" si="154"/>
        <v>0</v>
      </c>
      <c r="AI409" s="268">
        <f t="shared" si="155"/>
        <v>0</v>
      </c>
      <c r="AJ409" s="269">
        <f t="shared" si="156"/>
        <v>0</v>
      </c>
      <c r="AK409" s="270">
        <f t="shared" si="157"/>
        <v>0</v>
      </c>
      <c r="AL409" s="415">
        <f t="shared" si="158"/>
        <v>0</v>
      </c>
      <c r="AM409" s="259" t="str">
        <f>IF(AP409="","",IFERROR(VLOOKUP(AP409,CODES!$A$3:$D$1348,4,FALSE),"X"))&amp;IF(AQ409="","",IFERROR(VLOOKUP(AQ409,CODES!$A$3:$D$1348,4,FALSE),"X"))&amp;IF(AR409="","",IFERROR(VLOOKUP(AR409,CODES!$A$3:$D$1348,4,FALSE),"X"))&amp;IF(AS409="","",IFERROR(VLOOKUP(AS409,CODES!$A$3:$D$1348,4,FALSE),"X"))&amp;IF(AT409="","",IFERROR(VLOOKUP(AT409,CODES!$A$3:$D$1348,4,FALSE),"X"))&amp;IF(AU409="","",IFERROR(VLOOKUP(AU409,CODES!$A$3:$D$1348,4,FALSE),"X"))&amp;IF(AV409="","",IFERROR(VLOOKUP(AV409,CODES!$A$3:$D$1348,4,FALSE),"X"))&amp;IF(AW409="","",IFERROR(VLOOKUP(AW409,CODES!$A$3:$D$1348,4,FALSE),"X"))&amp;IF(AX409="","",IFERROR(VLOOKUP(AX409,CODES!$A$3:$D$1348,4,FALSE),"X"))&amp;IF(AY409="","",IFERROR(VLOOKUP(AY409,CODES!$A$3:$D$1348,4,FALSE),"X"))</f>
        <v/>
      </c>
      <c r="AN409" s="258">
        <f>SUM(IFERROR(VLOOKUP(AP409,CODES!$A$3:$D$1348,4,FALSE)*BC409,0),IFERROR(VLOOKUP(AQ409,CODES!$A$3:$D$1348,4,FALSE)*BF409,0),IFERROR(VLOOKUP(AR409,CODES!$A$3:$D$1348,4,FALSE)*BI409,0),IFERROR(VLOOKUP(AS409,CODES!$A$3:$D$1348,4,FALSE)*BL409,0),IFERROR(VLOOKUP(AT409,CODES!$A$3:$D$1348,4,FALSE)*BO409,0),IFERROR(VLOOKUP(AU409,CODES!$A$3:$D$1348,4,FALSE)*BR409,0),IFERROR(VLOOKUP(AV409,CODES!$A$3:$D$1348,4,FALSE)*BU409,0),IFERROR(VLOOKUP(AW409,CODES!$A$3:$D$1348,4,FALSE)*BX409,0),IFERROR(VLOOKUP(AX409,CODES!$A$3:$D$1348,4,FALSE)*CA409,0),IFERROR(VLOOKUP(AY409,CODES!$A$3:$D$1348,4,FALSE)*CD409,0))</f>
        <v>0</v>
      </c>
      <c r="AO409" s="258">
        <f>SUM(IFERROR(VLOOKUP(AP409,CODES!$A$3:$D$1348,3,FALSE)*BC409,0),IFERROR(VLOOKUP(AQ409,CODES!$A$3:$D$1348,3,FALSE)*BF409,0),IFERROR(VLOOKUP(AR409,CODES!$A$3:$D$1348,3,FALSE)*BI409,0),IFERROR(VLOOKUP(AS409,CODES!$A$3:$D$1348,3,FALSE)*BL409,0),IFERROR(VLOOKUP(AT409,CODES!$A$3:$D$1348,3,FALSE)*BO409,0),IFERROR(VLOOKUP(AU409,CODES!$A$3:$D$1348,3,FALSE)*BR409,0),IFERROR(VLOOKUP(AV409,CODES!$A$3:$D$1348,3,FALSE)*BU409,0),IFERROR(VLOOKUP(AW409,CODES!$A$3:$D$1348,3,FALSE)*BX409,0),IFERROR(VLOOKUP(AX409,CODES!$A$3:$D$1348,3,FALSE)*CA409,0),IFERROR(VLOOKUP(AY409,CODES!$A$3:$D$1348,3,FALSE)*CD409,0))+B409</f>
        <v>0</v>
      </c>
      <c r="AP409" s="271" t="str">
        <f t="shared" si="204"/>
        <v/>
      </c>
      <c r="AQ409" s="271" t="str">
        <f t="shared" si="205"/>
        <v/>
      </c>
      <c r="AR409" s="271" t="str">
        <f t="shared" si="206"/>
        <v/>
      </c>
      <c r="AS409" s="271" t="str">
        <f t="shared" si="207"/>
        <v/>
      </c>
      <c r="AT409" s="271" t="str">
        <f t="shared" si="208"/>
        <v/>
      </c>
      <c r="AU409" s="271" t="str">
        <f t="shared" si="209"/>
        <v/>
      </c>
      <c r="AV409" s="271" t="str">
        <f t="shared" si="210"/>
        <v/>
      </c>
      <c r="AW409" s="271" t="str">
        <f t="shared" si="211"/>
        <v/>
      </c>
      <c r="AX409" s="271" t="str">
        <f t="shared" si="212"/>
        <v/>
      </c>
      <c r="AY409" s="271" t="str">
        <f t="shared" si="213"/>
        <v/>
      </c>
      <c r="AZ409" s="258">
        <f t="shared" si="169"/>
        <v>0</v>
      </c>
      <c r="BA409" s="258">
        <f t="shared" si="170"/>
        <v>1</v>
      </c>
      <c r="BB409" s="258">
        <f t="shared" si="214"/>
        <v>0</v>
      </c>
      <c r="BC409" s="258">
        <f t="shared" si="215"/>
        <v>1</v>
      </c>
      <c r="BD409" s="258">
        <f t="shared" si="173"/>
        <v>1</v>
      </c>
      <c r="BE409" s="258">
        <f t="shared" si="216"/>
        <v>0</v>
      </c>
      <c r="BF409" s="258">
        <f t="shared" si="217"/>
        <v>1</v>
      </c>
      <c r="BG409" s="258">
        <f t="shared" si="176"/>
        <v>1</v>
      </c>
      <c r="BH409" s="258">
        <f t="shared" si="218"/>
        <v>0</v>
      </c>
      <c r="BI409" s="258">
        <f t="shared" si="219"/>
        <v>1</v>
      </c>
      <c r="BJ409" s="258">
        <f t="shared" si="179"/>
        <v>1</v>
      </c>
      <c r="BK409" s="258">
        <f t="shared" si="220"/>
        <v>0</v>
      </c>
      <c r="BL409" s="258">
        <f t="shared" si="221"/>
        <v>1</v>
      </c>
      <c r="BM409" s="258">
        <f t="shared" si="182"/>
        <v>1</v>
      </c>
      <c r="BN409" s="258">
        <f t="shared" si="222"/>
        <v>0</v>
      </c>
      <c r="BO409" s="258">
        <f t="shared" si="223"/>
        <v>1</v>
      </c>
      <c r="BP409" s="258">
        <f t="shared" si="185"/>
        <v>1</v>
      </c>
      <c r="BQ409" s="258">
        <f t="shared" si="224"/>
        <v>0</v>
      </c>
      <c r="BR409" s="258">
        <f t="shared" si="225"/>
        <v>1</v>
      </c>
      <c r="BS409" s="258">
        <f t="shared" si="188"/>
        <v>1</v>
      </c>
      <c r="BT409" s="258">
        <f t="shared" si="226"/>
        <v>0</v>
      </c>
      <c r="BU409" s="258">
        <f t="shared" si="227"/>
        <v>1</v>
      </c>
      <c r="BV409" s="258">
        <f t="shared" si="191"/>
        <v>1</v>
      </c>
      <c r="BW409" s="258">
        <f t="shared" si="228"/>
        <v>0</v>
      </c>
      <c r="BX409" s="258">
        <f t="shared" si="229"/>
        <v>1</v>
      </c>
      <c r="BY409" s="258">
        <f t="shared" si="194"/>
        <v>1</v>
      </c>
      <c r="BZ409" s="258">
        <f t="shared" si="230"/>
        <v>0</v>
      </c>
      <c r="CA409" s="258">
        <f t="shared" si="231"/>
        <v>1</v>
      </c>
      <c r="CB409" s="258">
        <f t="shared" si="197"/>
        <v>1</v>
      </c>
      <c r="CC409" s="258">
        <f t="shared" si="232"/>
        <v>0</v>
      </c>
      <c r="CD409" s="258">
        <f t="shared" si="233"/>
        <v>1</v>
      </c>
    </row>
    <row r="410" spans="1:82" hidden="1">
      <c r="A410" s="258"/>
      <c r="B410" s="258"/>
      <c r="C410" s="259"/>
      <c r="D410" s="258"/>
      <c r="E410" s="258"/>
      <c r="F410" s="258"/>
      <c r="G410" s="258">
        <v>402</v>
      </c>
      <c r="H410" s="743"/>
      <c r="I410" s="744"/>
      <c r="J410" s="739"/>
      <c r="K410" s="745"/>
      <c r="L410" s="745"/>
      <c r="M410" s="272"/>
      <c r="N410" s="508">
        <f t="shared" si="29"/>
        <v>0</v>
      </c>
      <c r="O410" s="510">
        <f t="shared" si="234"/>
        <v>0</v>
      </c>
      <c r="P410" s="260">
        <f t="shared" si="235"/>
        <v>0</v>
      </c>
      <c r="Q410" s="261">
        <f t="shared" si="236"/>
        <v>0</v>
      </c>
      <c r="R410" s="261">
        <f t="shared" si="1"/>
        <v>0</v>
      </c>
      <c r="S410" s="262"/>
      <c r="T410" s="262"/>
      <c r="U410" s="263">
        <f t="shared" si="142"/>
        <v>1.288</v>
      </c>
      <c r="V410" s="264">
        <f>IF(E410="SP",1,IF(D410="",ExtraMargeMateriaal,(1-VLOOKUP(D410,TabelAankoop[],4,FALSE))))</f>
        <v>1</v>
      </c>
      <c r="W410" s="265">
        <f t="shared" si="143"/>
        <v>0.6885</v>
      </c>
      <c r="X410" s="266">
        <f t="shared" si="144"/>
        <v>1</v>
      </c>
      <c r="Y410" s="267">
        <f t="shared" si="145"/>
        <v>1.46</v>
      </c>
      <c r="Z410" s="267">
        <f t="shared" si="146"/>
        <v>1.1599999999999999</v>
      </c>
      <c r="AA410" s="268">
        <f t="shared" si="147"/>
        <v>0</v>
      </c>
      <c r="AB410" s="456">
        <f t="shared" si="148"/>
        <v>0</v>
      </c>
      <c r="AC410" s="457">
        <f t="shared" si="149"/>
        <v>0</v>
      </c>
      <c r="AD410" s="456">
        <f t="shared" si="150"/>
        <v>0</v>
      </c>
      <c r="AE410" s="458">
        <f t="shared" si="151"/>
        <v>0</v>
      </c>
      <c r="AF410" s="457">
        <f t="shared" si="203"/>
        <v>0</v>
      </c>
      <c r="AG410" s="456">
        <f t="shared" si="153"/>
        <v>0</v>
      </c>
      <c r="AH410" s="457">
        <f t="shared" si="154"/>
        <v>0</v>
      </c>
      <c r="AI410" s="268">
        <f t="shared" si="155"/>
        <v>0</v>
      </c>
      <c r="AJ410" s="269">
        <f t="shared" si="156"/>
        <v>0</v>
      </c>
      <c r="AK410" s="270">
        <f t="shared" si="157"/>
        <v>0</v>
      </c>
      <c r="AL410" s="415">
        <f t="shared" si="158"/>
        <v>0</v>
      </c>
      <c r="AM410" s="259" t="str">
        <f>IF(AP410="","",IFERROR(VLOOKUP(AP410,CODES!$A$3:$D$1348,4,FALSE),"X"))&amp;IF(AQ410="","",IFERROR(VLOOKUP(AQ410,CODES!$A$3:$D$1348,4,FALSE),"X"))&amp;IF(AR410="","",IFERROR(VLOOKUP(AR410,CODES!$A$3:$D$1348,4,FALSE),"X"))&amp;IF(AS410="","",IFERROR(VLOOKUP(AS410,CODES!$A$3:$D$1348,4,FALSE),"X"))&amp;IF(AT410="","",IFERROR(VLOOKUP(AT410,CODES!$A$3:$D$1348,4,FALSE),"X"))&amp;IF(AU410="","",IFERROR(VLOOKUP(AU410,CODES!$A$3:$D$1348,4,FALSE),"X"))&amp;IF(AV410="","",IFERROR(VLOOKUP(AV410,CODES!$A$3:$D$1348,4,FALSE),"X"))&amp;IF(AW410="","",IFERROR(VLOOKUP(AW410,CODES!$A$3:$D$1348,4,FALSE),"X"))&amp;IF(AX410="","",IFERROR(VLOOKUP(AX410,CODES!$A$3:$D$1348,4,FALSE),"X"))&amp;IF(AY410="","",IFERROR(VLOOKUP(AY410,CODES!$A$3:$D$1348,4,FALSE),"X"))</f>
        <v/>
      </c>
      <c r="AN410" s="258">
        <f>SUM(IFERROR(VLOOKUP(AP410,CODES!$A$3:$D$1348,4,FALSE)*BC410,0),IFERROR(VLOOKUP(AQ410,CODES!$A$3:$D$1348,4,FALSE)*BF410,0),IFERROR(VLOOKUP(AR410,CODES!$A$3:$D$1348,4,FALSE)*BI410,0),IFERROR(VLOOKUP(AS410,CODES!$A$3:$D$1348,4,FALSE)*BL410,0),IFERROR(VLOOKUP(AT410,CODES!$A$3:$D$1348,4,FALSE)*BO410,0),IFERROR(VLOOKUP(AU410,CODES!$A$3:$D$1348,4,FALSE)*BR410,0),IFERROR(VLOOKUP(AV410,CODES!$A$3:$D$1348,4,FALSE)*BU410,0),IFERROR(VLOOKUP(AW410,CODES!$A$3:$D$1348,4,FALSE)*BX410,0),IFERROR(VLOOKUP(AX410,CODES!$A$3:$D$1348,4,FALSE)*CA410,0),IFERROR(VLOOKUP(AY410,CODES!$A$3:$D$1348,4,FALSE)*CD410,0))</f>
        <v>0</v>
      </c>
      <c r="AO410" s="258">
        <f>SUM(IFERROR(VLOOKUP(AP410,CODES!$A$3:$D$1348,3,FALSE)*BC410,0),IFERROR(VLOOKUP(AQ410,CODES!$A$3:$D$1348,3,FALSE)*BF410,0),IFERROR(VLOOKUP(AR410,CODES!$A$3:$D$1348,3,FALSE)*BI410,0),IFERROR(VLOOKUP(AS410,CODES!$A$3:$D$1348,3,FALSE)*BL410,0),IFERROR(VLOOKUP(AT410,CODES!$A$3:$D$1348,3,FALSE)*BO410,0),IFERROR(VLOOKUP(AU410,CODES!$A$3:$D$1348,3,FALSE)*BR410,0),IFERROR(VLOOKUP(AV410,CODES!$A$3:$D$1348,3,FALSE)*BU410,0),IFERROR(VLOOKUP(AW410,CODES!$A$3:$D$1348,3,FALSE)*BX410,0),IFERROR(VLOOKUP(AX410,CODES!$A$3:$D$1348,3,FALSE)*CA410,0),IFERROR(VLOOKUP(AY410,CODES!$A$3:$D$1348,3,FALSE)*CD410,0))+B410</f>
        <v>0</v>
      </c>
      <c r="AP410" s="271" t="str">
        <f t="shared" si="204"/>
        <v/>
      </c>
      <c r="AQ410" s="271" t="str">
        <f t="shared" si="205"/>
        <v/>
      </c>
      <c r="AR410" s="271" t="str">
        <f t="shared" si="206"/>
        <v/>
      </c>
      <c r="AS410" s="271" t="str">
        <f t="shared" si="207"/>
        <v/>
      </c>
      <c r="AT410" s="271" t="str">
        <f t="shared" si="208"/>
        <v/>
      </c>
      <c r="AU410" s="271" t="str">
        <f t="shared" si="209"/>
        <v/>
      </c>
      <c r="AV410" s="271" t="str">
        <f t="shared" si="210"/>
        <v/>
      </c>
      <c r="AW410" s="271" t="str">
        <f t="shared" si="211"/>
        <v/>
      </c>
      <c r="AX410" s="271" t="str">
        <f t="shared" si="212"/>
        <v/>
      </c>
      <c r="AY410" s="271" t="str">
        <f t="shared" si="213"/>
        <v/>
      </c>
      <c r="AZ410" s="258">
        <f t="shared" si="169"/>
        <v>0</v>
      </c>
      <c r="BA410" s="258">
        <f t="shared" si="170"/>
        <v>1</v>
      </c>
      <c r="BB410" s="258">
        <f t="shared" si="214"/>
        <v>0</v>
      </c>
      <c r="BC410" s="258">
        <f t="shared" si="215"/>
        <v>1</v>
      </c>
      <c r="BD410" s="258">
        <f t="shared" si="173"/>
        <v>1</v>
      </c>
      <c r="BE410" s="258">
        <f t="shared" si="216"/>
        <v>0</v>
      </c>
      <c r="BF410" s="258">
        <f t="shared" si="217"/>
        <v>1</v>
      </c>
      <c r="BG410" s="258">
        <f t="shared" si="176"/>
        <v>1</v>
      </c>
      <c r="BH410" s="258">
        <f t="shared" si="218"/>
        <v>0</v>
      </c>
      <c r="BI410" s="258">
        <f t="shared" si="219"/>
        <v>1</v>
      </c>
      <c r="BJ410" s="258">
        <f t="shared" si="179"/>
        <v>1</v>
      </c>
      <c r="BK410" s="258">
        <f t="shared" si="220"/>
        <v>0</v>
      </c>
      <c r="BL410" s="258">
        <f t="shared" si="221"/>
        <v>1</v>
      </c>
      <c r="BM410" s="258">
        <f t="shared" si="182"/>
        <v>1</v>
      </c>
      <c r="BN410" s="258">
        <f t="shared" si="222"/>
        <v>0</v>
      </c>
      <c r="BO410" s="258">
        <f t="shared" si="223"/>
        <v>1</v>
      </c>
      <c r="BP410" s="258">
        <f t="shared" si="185"/>
        <v>1</v>
      </c>
      <c r="BQ410" s="258">
        <f t="shared" si="224"/>
        <v>0</v>
      </c>
      <c r="BR410" s="258">
        <f t="shared" si="225"/>
        <v>1</v>
      </c>
      <c r="BS410" s="258">
        <f t="shared" si="188"/>
        <v>1</v>
      </c>
      <c r="BT410" s="258">
        <f t="shared" si="226"/>
        <v>0</v>
      </c>
      <c r="BU410" s="258">
        <f t="shared" si="227"/>
        <v>1</v>
      </c>
      <c r="BV410" s="258">
        <f t="shared" si="191"/>
        <v>1</v>
      </c>
      <c r="BW410" s="258">
        <f t="shared" si="228"/>
        <v>0</v>
      </c>
      <c r="BX410" s="258">
        <f t="shared" si="229"/>
        <v>1</v>
      </c>
      <c r="BY410" s="258">
        <f t="shared" si="194"/>
        <v>1</v>
      </c>
      <c r="BZ410" s="258">
        <f t="shared" si="230"/>
        <v>0</v>
      </c>
      <c r="CA410" s="258">
        <f t="shared" si="231"/>
        <v>1</v>
      </c>
      <c r="CB410" s="258">
        <f t="shared" si="197"/>
        <v>1</v>
      </c>
      <c r="CC410" s="258">
        <f t="shared" si="232"/>
        <v>0</v>
      </c>
      <c r="CD410" s="258">
        <f t="shared" si="233"/>
        <v>1</v>
      </c>
    </row>
    <row r="411" spans="1:82" hidden="1">
      <c r="A411" s="258"/>
      <c r="B411" s="258"/>
      <c r="C411" s="259"/>
      <c r="D411" s="258"/>
      <c r="E411" s="258"/>
      <c r="F411" s="258"/>
      <c r="G411" s="258">
        <v>403</v>
      </c>
      <c r="H411" s="743"/>
      <c r="I411" s="744"/>
      <c r="J411" s="739"/>
      <c r="K411" s="745"/>
      <c r="L411" s="745"/>
      <c r="M411" s="272"/>
      <c r="N411" s="508">
        <f t="shared" si="29"/>
        <v>0</v>
      </c>
      <c r="O411" s="510">
        <f t="shared" si="234"/>
        <v>0</v>
      </c>
      <c r="P411" s="260">
        <f t="shared" si="235"/>
        <v>0</v>
      </c>
      <c r="Q411" s="261">
        <f t="shared" si="236"/>
        <v>0</v>
      </c>
      <c r="R411" s="261">
        <f t="shared" si="1"/>
        <v>0</v>
      </c>
      <c r="S411" s="262"/>
      <c r="T411" s="262"/>
      <c r="U411" s="263">
        <f t="shared" si="142"/>
        <v>1.288</v>
      </c>
      <c r="V411" s="264">
        <f>IF(E411="SP",1,IF(D411="",ExtraMargeMateriaal,(1-VLOOKUP(D411,TabelAankoop[],4,FALSE))))</f>
        <v>1</v>
      </c>
      <c r="W411" s="265">
        <f t="shared" si="143"/>
        <v>0.6885</v>
      </c>
      <c r="X411" s="266">
        <f t="shared" si="144"/>
        <v>1</v>
      </c>
      <c r="Y411" s="267">
        <f t="shared" si="145"/>
        <v>1.46</v>
      </c>
      <c r="Z411" s="267">
        <f t="shared" si="146"/>
        <v>1.1599999999999999</v>
      </c>
      <c r="AA411" s="268">
        <f t="shared" si="147"/>
        <v>0</v>
      </c>
      <c r="AB411" s="456">
        <f t="shared" si="148"/>
        <v>0</v>
      </c>
      <c r="AC411" s="457">
        <f t="shared" si="149"/>
        <v>0</v>
      </c>
      <c r="AD411" s="456">
        <f t="shared" si="150"/>
        <v>0</v>
      </c>
      <c r="AE411" s="458">
        <f t="shared" si="151"/>
        <v>0</v>
      </c>
      <c r="AF411" s="457">
        <f t="shared" si="203"/>
        <v>0</v>
      </c>
      <c r="AG411" s="456">
        <f t="shared" si="153"/>
        <v>0</v>
      </c>
      <c r="AH411" s="457">
        <f t="shared" si="154"/>
        <v>0</v>
      </c>
      <c r="AI411" s="268">
        <f t="shared" si="155"/>
        <v>0</v>
      </c>
      <c r="AJ411" s="269">
        <f t="shared" si="156"/>
        <v>0</v>
      </c>
      <c r="AK411" s="270">
        <f t="shared" si="157"/>
        <v>0</v>
      </c>
      <c r="AL411" s="415">
        <f t="shared" si="158"/>
        <v>0</v>
      </c>
      <c r="AM411" s="259" t="str">
        <f>IF(AP411="","",IFERROR(VLOOKUP(AP411,CODES!$A$3:$D$1348,4,FALSE),"X"))&amp;IF(AQ411="","",IFERROR(VLOOKUP(AQ411,CODES!$A$3:$D$1348,4,FALSE),"X"))&amp;IF(AR411="","",IFERROR(VLOOKUP(AR411,CODES!$A$3:$D$1348,4,FALSE),"X"))&amp;IF(AS411="","",IFERROR(VLOOKUP(AS411,CODES!$A$3:$D$1348,4,FALSE),"X"))&amp;IF(AT411="","",IFERROR(VLOOKUP(AT411,CODES!$A$3:$D$1348,4,FALSE),"X"))&amp;IF(AU411="","",IFERROR(VLOOKUP(AU411,CODES!$A$3:$D$1348,4,FALSE),"X"))&amp;IF(AV411="","",IFERROR(VLOOKUP(AV411,CODES!$A$3:$D$1348,4,FALSE),"X"))&amp;IF(AW411="","",IFERROR(VLOOKUP(AW411,CODES!$A$3:$D$1348,4,FALSE),"X"))&amp;IF(AX411="","",IFERROR(VLOOKUP(AX411,CODES!$A$3:$D$1348,4,FALSE),"X"))&amp;IF(AY411="","",IFERROR(VLOOKUP(AY411,CODES!$A$3:$D$1348,4,FALSE),"X"))</f>
        <v/>
      </c>
      <c r="AN411" s="258">
        <f>SUM(IFERROR(VLOOKUP(AP411,CODES!$A$3:$D$1348,4,FALSE)*BC411,0),IFERROR(VLOOKUP(AQ411,CODES!$A$3:$D$1348,4,FALSE)*BF411,0),IFERROR(VLOOKUP(AR411,CODES!$A$3:$D$1348,4,FALSE)*BI411,0),IFERROR(VLOOKUP(AS411,CODES!$A$3:$D$1348,4,FALSE)*BL411,0),IFERROR(VLOOKUP(AT411,CODES!$A$3:$D$1348,4,FALSE)*BO411,0),IFERROR(VLOOKUP(AU411,CODES!$A$3:$D$1348,4,FALSE)*BR411,0),IFERROR(VLOOKUP(AV411,CODES!$A$3:$D$1348,4,FALSE)*BU411,0),IFERROR(VLOOKUP(AW411,CODES!$A$3:$D$1348,4,FALSE)*BX411,0),IFERROR(VLOOKUP(AX411,CODES!$A$3:$D$1348,4,FALSE)*CA411,0),IFERROR(VLOOKUP(AY411,CODES!$A$3:$D$1348,4,FALSE)*CD411,0))</f>
        <v>0</v>
      </c>
      <c r="AO411" s="258">
        <f>SUM(IFERROR(VLOOKUP(AP411,CODES!$A$3:$D$1348,3,FALSE)*BC411,0),IFERROR(VLOOKUP(AQ411,CODES!$A$3:$D$1348,3,FALSE)*BF411,0),IFERROR(VLOOKUP(AR411,CODES!$A$3:$D$1348,3,FALSE)*BI411,0),IFERROR(VLOOKUP(AS411,CODES!$A$3:$D$1348,3,FALSE)*BL411,0),IFERROR(VLOOKUP(AT411,CODES!$A$3:$D$1348,3,FALSE)*BO411,0),IFERROR(VLOOKUP(AU411,CODES!$A$3:$D$1348,3,FALSE)*BR411,0),IFERROR(VLOOKUP(AV411,CODES!$A$3:$D$1348,3,FALSE)*BU411,0),IFERROR(VLOOKUP(AW411,CODES!$A$3:$D$1348,3,FALSE)*BX411,0),IFERROR(VLOOKUP(AX411,CODES!$A$3:$D$1348,3,FALSE)*CA411,0),IFERROR(VLOOKUP(AY411,CODES!$A$3:$D$1348,3,FALSE)*CD411,0))+B411</f>
        <v>0</v>
      </c>
      <c r="AP411" s="271" t="str">
        <f t="shared" si="204"/>
        <v/>
      </c>
      <c r="AQ411" s="271" t="str">
        <f t="shared" si="205"/>
        <v/>
      </c>
      <c r="AR411" s="271" t="str">
        <f t="shared" si="206"/>
        <v/>
      </c>
      <c r="AS411" s="271" t="str">
        <f t="shared" si="207"/>
        <v/>
      </c>
      <c r="AT411" s="271" t="str">
        <f t="shared" si="208"/>
        <v/>
      </c>
      <c r="AU411" s="271" t="str">
        <f t="shared" si="209"/>
        <v/>
      </c>
      <c r="AV411" s="271" t="str">
        <f t="shared" si="210"/>
        <v/>
      </c>
      <c r="AW411" s="271" t="str">
        <f t="shared" si="211"/>
        <v/>
      </c>
      <c r="AX411" s="271" t="str">
        <f t="shared" si="212"/>
        <v/>
      </c>
      <c r="AY411" s="271" t="str">
        <f t="shared" si="213"/>
        <v/>
      </c>
      <c r="AZ411" s="258">
        <f t="shared" si="169"/>
        <v>0</v>
      </c>
      <c r="BA411" s="258">
        <f t="shared" si="170"/>
        <v>1</v>
      </c>
      <c r="BB411" s="258">
        <f t="shared" si="214"/>
        <v>0</v>
      </c>
      <c r="BC411" s="258">
        <f t="shared" si="215"/>
        <v>1</v>
      </c>
      <c r="BD411" s="258">
        <f t="shared" si="173"/>
        <v>1</v>
      </c>
      <c r="BE411" s="258">
        <f t="shared" si="216"/>
        <v>0</v>
      </c>
      <c r="BF411" s="258">
        <f t="shared" si="217"/>
        <v>1</v>
      </c>
      <c r="BG411" s="258">
        <f t="shared" si="176"/>
        <v>1</v>
      </c>
      <c r="BH411" s="258">
        <f t="shared" si="218"/>
        <v>0</v>
      </c>
      <c r="BI411" s="258">
        <f t="shared" si="219"/>
        <v>1</v>
      </c>
      <c r="BJ411" s="258">
        <f t="shared" si="179"/>
        <v>1</v>
      </c>
      <c r="BK411" s="258">
        <f t="shared" si="220"/>
        <v>0</v>
      </c>
      <c r="BL411" s="258">
        <f t="shared" si="221"/>
        <v>1</v>
      </c>
      <c r="BM411" s="258">
        <f t="shared" si="182"/>
        <v>1</v>
      </c>
      <c r="BN411" s="258">
        <f t="shared" si="222"/>
        <v>0</v>
      </c>
      <c r="BO411" s="258">
        <f t="shared" si="223"/>
        <v>1</v>
      </c>
      <c r="BP411" s="258">
        <f t="shared" si="185"/>
        <v>1</v>
      </c>
      <c r="BQ411" s="258">
        <f t="shared" si="224"/>
        <v>0</v>
      </c>
      <c r="BR411" s="258">
        <f t="shared" si="225"/>
        <v>1</v>
      </c>
      <c r="BS411" s="258">
        <f t="shared" si="188"/>
        <v>1</v>
      </c>
      <c r="BT411" s="258">
        <f t="shared" si="226"/>
        <v>0</v>
      </c>
      <c r="BU411" s="258">
        <f t="shared" si="227"/>
        <v>1</v>
      </c>
      <c r="BV411" s="258">
        <f t="shared" si="191"/>
        <v>1</v>
      </c>
      <c r="BW411" s="258">
        <f t="shared" si="228"/>
        <v>0</v>
      </c>
      <c r="BX411" s="258">
        <f t="shared" si="229"/>
        <v>1</v>
      </c>
      <c r="BY411" s="258">
        <f t="shared" si="194"/>
        <v>1</v>
      </c>
      <c r="BZ411" s="258">
        <f t="shared" si="230"/>
        <v>0</v>
      </c>
      <c r="CA411" s="258">
        <f t="shared" si="231"/>
        <v>1</v>
      </c>
      <c r="CB411" s="258">
        <f t="shared" si="197"/>
        <v>1</v>
      </c>
      <c r="CC411" s="258">
        <f t="shared" si="232"/>
        <v>0</v>
      </c>
      <c r="CD411" s="258">
        <f t="shared" si="233"/>
        <v>1</v>
      </c>
    </row>
    <row r="412" spans="1:82" hidden="1">
      <c r="A412" s="258"/>
      <c r="B412" s="258"/>
      <c r="C412" s="259"/>
      <c r="D412" s="258"/>
      <c r="E412" s="258"/>
      <c r="F412" s="258"/>
      <c r="G412" s="258">
        <v>404</v>
      </c>
      <c r="H412" s="743"/>
      <c r="I412" s="744"/>
      <c r="J412" s="739"/>
      <c r="K412" s="745"/>
      <c r="L412" s="745"/>
      <c r="M412" s="272"/>
      <c r="N412" s="508">
        <f t="shared" si="29"/>
        <v>0</v>
      </c>
      <c r="O412" s="510">
        <f t="shared" si="234"/>
        <v>0</v>
      </c>
      <c r="P412" s="260">
        <f t="shared" si="235"/>
        <v>0</v>
      </c>
      <c r="Q412" s="261">
        <f t="shared" si="236"/>
        <v>0</v>
      </c>
      <c r="R412" s="261">
        <f t="shared" si="1"/>
        <v>0</v>
      </c>
      <c r="S412" s="262"/>
      <c r="T412" s="262"/>
      <c r="U412" s="263">
        <f t="shared" si="142"/>
        <v>1.288</v>
      </c>
      <c r="V412" s="264">
        <f>IF(E412="SP",1,IF(D412="",ExtraMargeMateriaal,(1-VLOOKUP(D412,TabelAankoop[],4,FALSE))))</f>
        <v>1</v>
      </c>
      <c r="W412" s="265">
        <f t="shared" si="143"/>
        <v>0.6885</v>
      </c>
      <c r="X412" s="266">
        <f t="shared" si="144"/>
        <v>1</v>
      </c>
      <c r="Y412" s="267">
        <f t="shared" si="145"/>
        <v>1.46</v>
      </c>
      <c r="Z412" s="267">
        <f t="shared" si="146"/>
        <v>1.1599999999999999</v>
      </c>
      <c r="AA412" s="268">
        <f t="shared" si="147"/>
        <v>0</v>
      </c>
      <c r="AB412" s="456">
        <f t="shared" si="148"/>
        <v>0</v>
      </c>
      <c r="AC412" s="457">
        <f t="shared" si="149"/>
        <v>0</v>
      </c>
      <c r="AD412" s="456">
        <f t="shared" si="150"/>
        <v>0</v>
      </c>
      <c r="AE412" s="458">
        <f t="shared" si="151"/>
        <v>0</v>
      </c>
      <c r="AF412" s="457">
        <f t="shared" si="203"/>
        <v>0</v>
      </c>
      <c r="AG412" s="456">
        <f t="shared" si="153"/>
        <v>0</v>
      </c>
      <c r="AH412" s="457">
        <f t="shared" si="154"/>
        <v>0</v>
      </c>
      <c r="AI412" s="268">
        <f t="shared" si="155"/>
        <v>0</v>
      </c>
      <c r="AJ412" s="269">
        <f t="shared" si="156"/>
        <v>0</v>
      </c>
      <c r="AK412" s="270">
        <f t="shared" si="157"/>
        <v>0</v>
      </c>
      <c r="AL412" s="415">
        <f t="shared" si="158"/>
        <v>0</v>
      </c>
      <c r="AM412" s="259" t="str">
        <f>IF(AP412="","",IFERROR(VLOOKUP(AP412,CODES!$A$3:$D$1348,4,FALSE),"X"))&amp;IF(AQ412="","",IFERROR(VLOOKUP(AQ412,CODES!$A$3:$D$1348,4,FALSE),"X"))&amp;IF(AR412="","",IFERROR(VLOOKUP(AR412,CODES!$A$3:$D$1348,4,FALSE),"X"))&amp;IF(AS412="","",IFERROR(VLOOKUP(AS412,CODES!$A$3:$D$1348,4,FALSE),"X"))&amp;IF(AT412="","",IFERROR(VLOOKUP(AT412,CODES!$A$3:$D$1348,4,FALSE),"X"))&amp;IF(AU412="","",IFERROR(VLOOKUP(AU412,CODES!$A$3:$D$1348,4,FALSE),"X"))&amp;IF(AV412="","",IFERROR(VLOOKUP(AV412,CODES!$A$3:$D$1348,4,FALSE),"X"))&amp;IF(AW412="","",IFERROR(VLOOKUP(AW412,CODES!$A$3:$D$1348,4,FALSE),"X"))&amp;IF(AX412="","",IFERROR(VLOOKUP(AX412,CODES!$A$3:$D$1348,4,FALSE),"X"))&amp;IF(AY412="","",IFERROR(VLOOKUP(AY412,CODES!$A$3:$D$1348,4,FALSE),"X"))</f>
        <v/>
      </c>
      <c r="AN412" s="258">
        <f>SUM(IFERROR(VLOOKUP(AP412,CODES!$A$3:$D$1348,4,FALSE)*BC412,0),IFERROR(VLOOKUP(AQ412,CODES!$A$3:$D$1348,4,FALSE)*BF412,0),IFERROR(VLOOKUP(AR412,CODES!$A$3:$D$1348,4,FALSE)*BI412,0),IFERROR(VLOOKUP(AS412,CODES!$A$3:$D$1348,4,FALSE)*BL412,0),IFERROR(VLOOKUP(AT412,CODES!$A$3:$D$1348,4,FALSE)*BO412,0),IFERROR(VLOOKUP(AU412,CODES!$A$3:$D$1348,4,FALSE)*BR412,0),IFERROR(VLOOKUP(AV412,CODES!$A$3:$D$1348,4,FALSE)*BU412,0),IFERROR(VLOOKUP(AW412,CODES!$A$3:$D$1348,4,FALSE)*BX412,0),IFERROR(VLOOKUP(AX412,CODES!$A$3:$D$1348,4,FALSE)*CA412,0),IFERROR(VLOOKUP(AY412,CODES!$A$3:$D$1348,4,FALSE)*CD412,0))</f>
        <v>0</v>
      </c>
      <c r="AO412" s="258">
        <f>SUM(IFERROR(VLOOKUP(AP412,CODES!$A$3:$D$1348,3,FALSE)*BC412,0),IFERROR(VLOOKUP(AQ412,CODES!$A$3:$D$1348,3,FALSE)*BF412,0),IFERROR(VLOOKUP(AR412,CODES!$A$3:$D$1348,3,FALSE)*BI412,0),IFERROR(VLOOKUP(AS412,CODES!$A$3:$D$1348,3,FALSE)*BL412,0),IFERROR(VLOOKUP(AT412,CODES!$A$3:$D$1348,3,FALSE)*BO412,0),IFERROR(VLOOKUP(AU412,CODES!$A$3:$D$1348,3,FALSE)*BR412,0),IFERROR(VLOOKUP(AV412,CODES!$A$3:$D$1348,3,FALSE)*BU412,0),IFERROR(VLOOKUP(AW412,CODES!$A$3:$D$1348,3,FALSE)*BX412,0),IFERROR(VLOOKUP(AX412,CODES!$A$3:$D$1348,3,FALSE)*CA412,0),IFERROR(VLOOKUP(AY412,CODES!$A$3:$D$1348,3,FALSE)*CD412,0))+B412</f>
        <v>0</v>
      </c>
      <c r="AP412" s="271" t="str">
        <f t="shared" si="204"/>
        <v/>
      </c>
      <c r="AQ412" s="271" t="str">
        <f t="shared" si="205"/>
        <v/>
      </c>
      <c r="AR412" s="271" t="str">
        <f t="shared" si="206"/>
        <v/>
      </c>
      <c r="AS412" s="271" t="str">
        <f t="shared" si="207"/>
        <v/>
      </c>
      <c r="AT412" s="271" t="str">
        <f t="shared" si="208"/>
        <v/>
      </c>
      <c r="AU412" s="271" t="str">
        <f t="shared" si="209"/>
        <v/>
      </c>
      <c r="AV412" s="271" t="str">
        <f t="shared" si="210"/>
        <v/>
      </c>
      <c r="AW412" s="271" t="str">
        <f t="shared" si="211"/>
        <v/>
      </c>
      <c r="AX412" s="271" t="str">
        <f t="shared" si="212"/>
        <v/>
      </c>
      <c r="AY412" s="271" t="str">
        <f t="shared" si="213"/>
        <v/>
      </c>
      <c r="AZ412" s="258">
        <f t="shared" si="169"/>
        <v>0</v>
      </c>
      <c r="BA412" s="258">
        <f t="shared" si="170"/>
        <v>1</v>
      </c>
      <c r="BB412" s="258">
        <f t="shared" si="214"/>
        <v>0</v>
      </c>
      <c r="BC412" s="258">
        <f t="shared" si="215"/>
        <v>1</v>
      </c>
      <c r="BD412" s="258">
        <f t="shared" si="173"/>
        <v>1</v>
      </c>
      <c r="BE412" s="258">
        <f t="shared" si="216"/>
        <v>0</v>
      </c>
      <c r="BF412" s="258">
        <f t="shared" si="217"/>
        <v>1</v>
      </c>
      <c r="BG412" s="258">
        <f t="shared" si="176"/>
        <v>1</v>
      </c>
      <c r="BH412" s="258">
        <f t="shared" si="218"/>
        <v>0</v>
      </c>
      <c r="BI412" s="258">
        <f t="shared" si="219"/>
        <v>1</v>
      </c>
      <c r="BJ412" s="258">
        <f t="shared" si="179"/>
        <v>1</v>
      </c>
      <c r="BK412" s="258">
        <f t="shared" si="220"/>
        <v>0</v>
      </c>
      <c r="BL412" s="258">
        <f t="shared" si="221"/>
        <v>1</v>
      </c>
      <c r="BM412" s="258">
        <f t="shared" si="182"/>
        <v>1</v>
      </c>
      <c r="BN412" s="258">
        <f t="shared" si="222"/>
        <v>0</v>
      </c>
      <c r="BO412" s="258">
        <f t="shared" si="223"/>
        <v>1</v>
      </c>
      <c r="BP412" s="258">
        <f t="shared" si="185"/>
        <v>1</v>
      </c>
      <c r="BQ412" s="258">
        <f t="shared" si="224"/>
        <v>0</v>
      </c>
      <c r="BR412" s="258">
        <f t="shared" si="225"/>
        <v>1</v>
      </c>
      <c r="BS412" s="258">
        <f t="shared" si="188"/>
        <v>1</v>
      </c>
      <c r="BT412" s="258">
        <f t="shared" si="226"/>
        <v>0</v>
      </c>
      <c r="BU412" s="258">
        <f t="shared" si="227"/>
        <v>1</v>
      </c>
      <c r="BV412" s="258">
        <f t="shared" si="191"/>
        <v>1</v>
      </c>
      <c r="BW412" s="258">
        <f t="shared" si="228"/>
        <v>0</v>
      </c>
      <c r="BX412" s="258">
        <f t="shared" si="229"/>
        <v>1</v>
      </c>
      <c r="BY412" s="258">
        <f t="shared" si="194"/>
        <v>1</v>
      </c>
      <c r="BZ412" s="258">
        <f t="shared" si="230"/>
        <v>0</v>
      </c>
      <c r="CA412" s="258">
        <f t="shared" si="231"/>
        <v>1</v>
      </c>
      <c r="CB412" s="258">
        <f t="shared" si="197"/>
        <v>1</v>
      </c>
      <c r="CC412" s="258">
        <f t="shared" si="232"/>
        <v>0</v>
      </c>
      <c r="CD412" s="258">
        <f t="shared" si="233"/>
        <v>1</v>
      </c>
    </row>
    <row r="413" spans="1:82" hidden="1">
      <c r="A413" s="258"/>
      <c r="B413" s="258"/>
      <c r="C413" s="259"/>
      <c r="D413" s="258"/>
      <c r="E413" s="258"/>
      <c r="F413" s="258"/>
      <c r="G413" s="258">
        <v>405</v>
      </c>
      <c r="H413" s="743"/>
      <c r="I413" s="744"/>
      <c r="J413" s="739"/>
      <c r="K413" s="745"/>
      <c r="L413" s="745"/>
      <c r="M413" s="272"/>
      <c r="N413" s="508">
        <f t="shared" si="29"/>
        <v>0</v>
      </c>
      <c r="O413" s="510">
        <f t="shared" si="234"/>
        <v>0</v>
      </c>
      <c r="P413" s="260">
        <f t="shared" si="235"/>
        <v>0</v>
      </c>
      <c r="Q413" s="261">
        <f t="shared" si="236"/>
        <v>0</v>
      </c>
      <c r="R413" s="261">
        <f t="shared" si="1"/>
        <v>0</v>
      </c>
      <c r="S413" s="262"/>
      <c r="T413" s="262"/>
      <c r="U413" s="263">
        <f t="shared" si="142"/>
        <v>1.288</v>
      </c>
      <c r="V413" s="264">
        <f>IF(E413="SP",1,IF(D413="",ExtraMargeMateriaal,(1-VLOOKUP(D413,TabelAankoop[],4,FALSE))))</f>
        <v>1</v>
      </c>
      <c r="W413" s="265">
        <f t="shared" si="143"/>
        <v>0.6885</v>
      </c>
      <c r="X413" s="266">
        <f t="shared" si="144"/>
        <v>1</v>
      </c>
      <c r="Y413" s="267">
        <f t="shared" si="145"/>
        <v>1.46</v>
      </c>
      <c r="Z413" s="267">
        <f t="shared" si="146"/>
        <v>1.1599999999999999</v>
      </c>
      <c r="AA413" s="268">
        <f t="shared" si="147"/>
        <v>0</v>
      </c>
      <c r="AB413" s="456">
        <f t="shared" si="148"/>
        <v>0</v>
      </c>
      <c r="AC413" s="457">
        <f t="shared" si="149"/>
        <v>0</v>
      </c>
      <c r="AD413" s="456">
        <f t="shared" si="150"/>
        <v>0</v>
      </c>
      <c r="AE413" s="458">
        <f t="shared" si="151"/>
        <v>0</v>
      </c>
      <c r="AF413" s="457">
        <f t="shared" si="203"/>
        <v>0</v>
      </c>
      <c r="AG413" s="456">
        <f t="shared" si="153"/>
        <v>0</v>
      </c>
      <c r="AH413" s="457">
        <f t="shared" si="154"/>
        <v>0</v>
      </c>
      <c r="AI413" s="268">
        <f t="shared" si="155"/>
        <v>0</v>
      </c>
      <c r="AJ413" s="269">
        <f t="shared" si="156"/>
        <v>0</v>
      </c>
      <c r="AK413" s="270">
        <f t="shared" si="157"/>
        <v>0</v>
      </c>
      <c r="AL413" s="415">
        <f t="shared" si="158"/>
        <v>0</v>
      </c>
      <c r="AM413" s="259" t="str">
        <f>IF(AP413="","",IFERROR(VLOOKUP(AP413,CODES!$A$3:$D$1348,4,FALSE),"X"))&amp;IF(AQ413="","",IFERROR(VLOOKUP(AQ413,CODES!$A$3:$D$1348,4,FALSE),"X"))&amp;IF(AR413="","",IFERROR(VLOOKUP(AR413,CODES!$A$3:$D$1348,4,FALSE),"X"))&amp;IF(AS413="","",IFERROR(VLOOKUP(AS413,CODES!$A$3:$D$1348,4,FALSE),"X"))&amp;IF(AT413="","",IFERROR(VLOOKUP(AT413,CODES!$A$3:$D$1348,4,FALSE),"X"))&amp;IF(AU413="","",IFERROR(VLOOKUP(AU413,CODES!$A$3:$D$1348,4,FALSE),"X"))&amp;IF(AV413="","",IFERROR(VLOOKUP(AV413,CODES!$A$3:$D$1348,4,FALSE),"X"))&amp;IF(AW413="","",IFERROR(VLOOKUP(AW413,CODES!$A$3:$D$1348,4,FALSE),"X"))&amp;IF(AX413="","",IFERROR(VLOOKUP(AX413,CODES!$A$3:$D$1348,4,FALSE),"X"))&amp;IF(AY413="","",IFERROR(VLOOKUP(AY413,CODES!$A$3:$D$1348,4,FALSE),"X"))</f>
        <v/>
      </c>
      <c r="AN413" s="258">
        <f>SUM(IFERROR(VLOOKUP(AP413,CODES!$A$3:$D$1348,4,FALSE)*BC413,0),IFERROR(VLOOKUP(AQ413,CODES!$A$3:$D$1348,4,FALSE)*BF413,0),IFERROR(VLOOKUP(AR413,CODES!$A$3:$D$1348,4,FALSE)*BI413,0),IFERROR(VLOOKUP(AS413,CODES!$A$3:$D$1348,4,FALSE)*BL413,0),IFERROR(VLOOKUP(AT413,CODES!$A$3:$D$1348,4,FALSE)*BO413,0),IFERROR(VLOOKUP(AU413,CODES!$A$3:$D$1348,4,FALSE)*BR413,0),IFERROR(VLOOKUP(AV413,CODES!$A$3:$D$1348,4,FALSE)*BU413,0),IFERROR(VLOOKUP(AW413,CODES!$A$3:$D$1348,4,FALSE)*BX413,0),IFERROR(VLOOKUP(AX413,CODES!$A$3:$D$1348,4,FALSE)*CA413,0),IFERROR(VLOOKUP(AY413,CODES!$A$3:$D$1348,4,FALSE)*CD413,0))</f>
        <v>0</v>
      </c>
      <c r="AO413" s="258">
        <f>SUM(IFERROR(VLOOKUP(AP413,CODES!$A$3:$D$1348,3,FALSE)*BC413,0),IFERROR(VLOOKUP(AQ413,CODES!$A$3:$D$1348,3,FALSE)*BF413,0),IFERROR(VLOOKUP(AR413,CODES!$A$3:$D$1348,3,FALSE)*BI413,0),IFERROR(VLOOKUP(AS413,CODES!$A$3:$D$1348,3,FALSE)*BL413,0),IFERROR(VLOOKUP(AT413,CODES!$A$3:$D$1348,3,FALSE)*BO413,0),IFERROR(VLOOKUP(AU413,CODES!$A$3:$D$1348,3,FALSE)*BR413,0),IFERROR(VLOOKUP(AV413,CODES!$A$3:$D$1348,3,FALSE)*BU413,0),IFERROR(VLOOKUP(AW413,CODES!$A$3:$D$1348,3,FALSE)*BX413,0),IFERROR(VLOOKUP(AX413,CODES!$A$3:$D$1348,3,FALSE)*CA413,0),IFERROR(VLOOKUP(AY413,CODES!$A$3:$D$1348,3,FALSE)*CD413,0))+B413</f>
        <v>0</v>
      </c>
      <c r="AP413" s="271" t="str">
        <f t="shared" si="204"/>
        <v/>
      </c>
      <c r="AQ413" s="271" t="str">
        <f t="shared" si="205"/>
        <v/>
      </c>
      <c r="AR413" s="271" t="str">
        <f t="shared" si="206"/>
        <v/>
      </c>
      <c r="AS413" s="271" t="str">
        <f t="shared" si="207"/>
        <v/>
      </c>
      <c r="AT413" s="271" t="str">
        <f t="shared" si="208"/>
        <v/>
      </c>
      <c r="AU413" s="271" t="str">
        <f t="shared" si="209"/>
        <v/>
      </c>
      <c r="AV413" s="271" t="str">
        <f t="shared" si="210"/>
        <v/>
      </c>
      <c r="AW413" s="271" t="str">
        <f t="shared" si="211"/>
        <v/>
      </c>
      <c r="AX413" s="271" t="str">
        <f t="shared" si="212"/>
        <v/>
      </c>
      <c r="AY413" s="271" t="str">
        <f t="shared" si="213"/>
        <v/>
      </c>
      <c r="AZ413" s="258">
        <f t="shared" si="169"/>
        <v>0</v>
      </c>
      <c r="BA413" s="258">
        <f t="shared" si="170"/>
        <v>1</v>
      </c>
      <c r="BB413" s="258">
        <f t="shared" si="214"/>
        <v>0</v>
      </c>
      <c r="BC413" s="258">
        <f t="shared" si="215"/>
        <v>1</v>
      </c>
      <c r="BD413" s="258">
        <f t="shared" si="173"/>
        <v>1</v>
      </c>
      <c r="BE413" s="258">
        <f t="shared" si="216"/>
        <v>0</v>
      </c>
      <c r="BF413" s="258">
        <f t="shared" si="217"/>
        <v>1</v>
      </c>
      <c r="BG413" s="258">
        <f t="shared" si="176"/>
        <v>1</v>
      </c>
      <c r="BH413" s="258">
        <f t="shared" si="218"/>
        <v>0</v>
      </c>
      <c r="BI413" s="258">
        <f t="shared" si="219"/>
        <v>1</v>
      </c>
      <c r="BJ413" s="258">
        <f t="shared" si="179"/>
        <v>1</v>
      </c>
      <c r="BK413" s="258">
        <f t="shared" si="220"/>
        <v>0</v>
      </c>
      <c r="BL413" s="258">
        <f t="shared" si="221"/>
        <v>1</v>
      </c>
      <c r="BM413" s="258">
        <f t="shared" si="182"/>
        <v>1</v>
      </c>
      <c r="BN413" s="258">
        <f t="shared" si="222"/>
        <v>0</v>
      </c>
      <c r="BO413" s="258">
        <f t="shared" si="223"/>
        <v>1</v>
      </c>
      <c r="BP413" s="258">
        <f t="shared" si="185"/>
        <v>1</v>
      </c>
      <c r="BQ413" s="258">
        <f t="shared" si="224"/>
        <v>0</v>
      </c>
      <c r="BR413" s="258">
        <f t="shared" si="225"/>
        <v>1</v>
      </c>
      <c r="BS413" s="258">
        <f t="shared" si="188"/>
        <v>1</v>
      </c>
      <c r="BT413" s="258">
        <f t="shared" si="226"/>
        <v>0</v>
      </c>
      <c r="BU413" s="258">
        <f t="shared" si="227"/>
        <v>1</v>
      </c>
      <c r="BV413" s="258">
        <f t="shared" si="191"/>
        <v>1</v>
      </c>
      <c r="BW413" s="258">
        <f t="shared" si="228"/>
        <v>0</v>
      </c>
      <c r="BX413" s="258">
        <f t="shared" si="229"/>
        <v>1</v>
      </c>
      <c r="BY413" s="258">
        <f t="shared" si="194"/>
        <v>1</v>
      </c>
      <c r="BZ413" s="258">
        <f t="shared" si="230"/>
        <v>0</v>
      </c>
      <c r="CA413" s="258">
        <f t="shared" si="231"/>
        <v>1</v>
      </c>
      <c r="CB413" s="258">
        <f t="shared" si="197"/>
        <v>1</v>
      </c>
      <c r="CC413" s="258">
        <f t="shared" si="232"/>
        <v>0</v>
      </c>
      <c r="CD413" s="258">
        <f t="shared" si="233"/>
        <v>1</v>
      </c>
    </row>
    <row r="414" spans="1:82" hidden="1">
      <c r="A414" s="258"/>
      <c r="B414" s="258"/>
      <c r="C414" s="259"/>
      <c r="D414" s="258"/>
      <c r="E414" s="258"/>
      <c r="F414" s="258"/>
      <c r="G414" s="258">
        <v>406</v>
      </c>
      <c r="H414" s="743"/>
      <c r="I414" s="744"/>
      <c r="J414" s="739"/>
      <c r="K414" s="745"/>
      <c r="L414" s="745"/>
      <c r="M414" s="272"/>
      <c r="N414" s="508">
        <f t="shared" si="29"/>
        <v>0</v>
      </c>
      <c r="O414" s="510">
        <f t="shared" si="234"/>
        <v>0</v>
      </c>
      <c r="P414" s="260">
        <f t="shared" si="235"/>
        <v>0</v>
      </c>
      <c r="Q414" s="261">
        <f t="shared" si="236"/>
        <v>0</v>
      </c>
      <c r="R414" s="261">
        <f t="shared" si="1"/>
        <v>0</v>
      </c>
      <c r="S414" s="262"/>
      <c r="T414" s="262"/>
      <c r="U414" s="263">
        <f t="shared" si="142"/>
        <v>1.288</v>
      </c>
      <c r="V414" s="264">
        <f>IF(E414="SP",1,IF(D414="",ExtraMargeMateriaal,(1-VLOOKUP(D414,TabelAankoop[],4,FALSE))))</f>
        <v>1</v>
      </c>
      <c r="W414" s="265">
        <f t="shared" si="143"/>
        <v>0.6885</v>
      </c>
      <c r="X414" s="266">
        <f t="shared" si="144"/>
        <v>1</v>
      </c>
      <c r="Y414" s="267">
        <f t="shared" si="145"/>
        <v>1.46</v>
      </c>
      <c r="Z414" s="267">
        <f t="shared" si="146"/>
        <v>1.1599999999999999</v>
      </c>
      <c r="AA414" s="268">
        <f t="shared" si="147"/>
        <v>0</v>
      </c>
      <c r="AB414" s="456">
        <f t="shared" si="148"/>
        <v>0</v>
      </c>
      <c r="AC414" s="457">
        <f t="shared" si="149"/>
        <v>0</v>
      </c>
      <c r="AD414" s="456">
        <f t="shared" si="150"/>
        <v>0</v>
      </c>
      <c r="AE414" s="458">
        <f t="shared" si="151"/>
        <v>0</v>
      </c>
      <c r="AF414" s="457">
        <f t="shared" si="203"/>
        <v>0</v>
      </c>
      <c r="AG414" s="456">
        <f t="shared" si="153"/>
        <v>0</v>
      </c>
      <c r="AH414" s="457">
        <f t="shared" si="154"/>
        <v>0</v>
      </c>
      <c r="AI414" s="268">
        <f t="shared" si="155"/>
        <v>0</v>
      </c>
      <c r="AJ414" s="269">
        <f t="shared" si="156"/>
        <v>0</v>
      </c>
      <c r="AK414" s="270">
        <f t="shared" si="157"/>
        <v>0</v>
      </c>
      <c r="AL414" s="415">
        <f t="shared" si="158"/>
        <v>0</v>
      </c>
      <c r="AM414" s="259" t="str">
        <f>IF(AP414="","",IFERROR(VLOOKUP(AP414,CODES!$A$3:$D$1348,4,FALSE),"X"))&amp;IF(AQ414="","",IFERROR(VLOOKUP(AQ414,CODES!$A$3:$D$1348,4,FALSE),"X"))&amp;IF(AR414="","",IFERROR(VLOOKUP(AR414,CODES!$A$3:$D$1348,4,FALSE),"X"))&amp;IF(AS414="","",IFERROR(VLOOKUP(AS414,CODES!$A$3:$D$1348,4,FALSE),"X"))&amp;IF(AT414="","",IFERROR(VLOOKUP(AT414,CODES!$A$3:$D$1348,4,FALSE),"X"))&amp;IF(AU414="","",IFERROR(VLOOKUP(AU414,CODES!$A$3:$D$1348,4,FALSE),"X"))&amp;IF(AV414="","",IFERROR(VLOOKUP(AV414,CODES!$A$3:$D$1348,4,FALSE),"X"))&amp;IF(AW414="","",IFERROR(VLOOKUP(AW414,CODES!$A$3:$D$1348,4,FALSE),"X"))&amp;IF(AX414="","",IFERROR(VLOOKUP(AX414,CODES!$A$3:$D$1348,4,FALSE),"X"))&amp;IF(AY414="","",IFERROR(VLOOKUP(AY414,CODES!$A$3:$D$1348,4,FALSE),"X"))</f>
        <v/>
      </c>
      <c r="AN414" s="258">
        <f>SUM(IFERROR(VLOOKUP(AP414,CODES!$A$3:$D$1348,4,FALSE)*BC414,0),IFERROR(VLOOKUP(AQ414,CODES!$A$3:$D$1348,4,FALSE)*BF414,0),IFERROR(VLOOKUP(AR414,CODES!$A$3:$D$1348,4,FALSE)*BI414,0),IFERROR(VLOOKUP(AS414,CODES!$A$3:$D$1348,4,FALSE)*BL414,0),IFERROR(VLOOKUP(AT414,CODES!$A$3:$D$1348,4,FALSE)*BO414,0),IFERROR(VLOOKUP(AU414,CODES!$A$3:$D$1348,4,FALSE)*BR414,0),IFERROR(VLOOKUP(AV414,CODES!$A$3:$D$1348,4,FALSE)*BU414,0),IFERROR(VLOOKUP(AW414,CODES!$A$3:$D$1348,4,FALSE)*BX414,0),IFERROR(VLOOKUP(AX414,CODES!$A$3:$D$1348,4,FALSE)*CA414,0),IFERROR(VLOOKUP(AY414,CODES!$A$3:$D$1348,4,FALSE)*CD414,0))</f>
        <v>0</v>
      </c>
      <c r="AO414" s="258">
        <f>SUM(IFERROR(VLOOKUP(AP414,CODES!$A$3:$D$1348,3,FALSE)*BC414,0),IFERROR(VLOOKUP(AQ414,CODES!$A$3:$D$1348,3,FALSE)*BF414,0),IFERROR(VLOOKUP(AR414,CODES!$A$3:$D$1348,3,FALSE)*BI414,0),IFERROR(VLOOKUP(AS414,CODES!$A$3:$D$1348,3,FALSE)*BL414,0),IFERROR(VLOOKUP(AT414,CODES!$A$3:$D$1348,3,FALSE)*BO414,0),IFERROR(VLOOKUP(AU414,CODES!$A$3:$D$1348,3,FALSE)*BR414,0),IFERROR(VLOOKUP(AV414,CODES!$A$3:$D$1348,3,FALSE)*BU414,0),IFERROR(VLOOKUP(AW414,CODES!$A$3:$D$1348,3,FALSE)*BX414,0),IFERROR(VLOOKUP(AX414,CODES!$A$3:$D$1348,3,FALSE)*CA414,0),IFERROR(VLOOKUP(AY414,CODES!$A$3:$D$1348,3,FALSE)*CD414,0))+B414</f>
        <v>0</v>
      </c>
      <c r="AP414" s="271" t="str">
        <f t="shared" si="204"/>
        <v/>
      </c>
      <c r="AQ414" s="271" t="str">
        <f t="shared" si="205"/>
        <v/>
      </c>
      <c r="AR414" s="271" t="str">
        <f t="shared" si="206"/>
        <v/>
      </c>
      <c r="AS414" s="271" t="str">
        <f t="shared" si="207"/>
        <v/>
      </c>
      <c r="AT414" s="271" t="str">
        <f t="shared" si="208"/>
        <v/>
      </c>
      <c r="AU414" s="271" t="str">
        <f t="shared" si="209"/>
        <v/>
      </c>
      <c r="AV414" s="271" t="str">
        <f t="shared" si="210"/>
        <v/>
      </c>
      <c r="AW414" s="271" t="str">
        <f t="shared" si="211"/>
        <v/>
      </c>
      <c r="AX414" s="271" t="str">
        <f t="shared" si="212"/>
        <v/>
      </c>
      <c r="AY414" s="271" t="str">
        <f t="shared" si="213"/>
        <v/>
      </c>
      <c r="AZ414" s="258">
        <f t="shared" si="169"/>
        <v>0</v>
      </c>
      <c r="BA414" s="258">
        <f t="shared" si="170"/>
        <v>1</v>
      </c>
      <c r="BB414" s="258">
        <f t="shared" si="214"/>
        <v>0</v>
      </c>
      <c r="BC414" s="258">
        <f t="shared" si="215"/>
        <v>1</v>
      </c>
      <c r="BD414" s="258">
        <f t="shared" si="173"/>
        <v>1</v>
      </c>
      <c r="BE414" s="258">
        <f t="shared" si="216"/>
        <v>0</v>
      </c>
      <c r="BF414" s="258">
        <f t="shared" si="217"/>
        <v>1</v>
      </c>
      <c r="BG414" s="258">
        <f t="shared" si="176"/>
        <v>1</v>
      </c>
      <c r="BH414" s="258">
        <f t="shared" si="218"/>
        <v>0</v>
      </c>
      <c r="BI414" s="258">
        <f t="shared" si="219"/>
        <v>1</v>
      </c>
      <c r="BJ414" s="258">
        <f t="shared" si="179"/>
        <v>1</v>
      </c>
      <c r="BK414" s="258">
        <f t="shared" si="220"/>
        <v>0</v>
      </c>
      <c r="BL414" s="258">
        <f t="shared" si="221"/>
        <v>1</v>
      </c>
      <c r="BM414" s="258">
        <f t="shared" si="182"/>
        <v>1</v>
      </c>
      <c r="BN414" s="258">
        <f t="shared" si="222"/>
        <v>0</v>
      </c>
      <c r="BO414" s="258">
        <f t="shared" si="223"/>
        <v>1</v>
      </c>
      <c r="BP414" s="258">
        <f t="shared" si="185"/>
        <v>1</v>
      </c>
      <c r="BQ414" s="258">
        <f t="shared" si="224"/>
        <v>0</v>
      </c>
      <c r="BR414" s="258">
        <f t="shared" si="225"/>
        <v>1</v>
      </c>
      <c r="BS414" s="258">
        <f t="shared" si="188"/>
        <v>1</v>
      </c>
      <c r="BT414" s="258">
        <f t="shared" si="226"/>
        <v>0</v>
      </c>
      <c r="BU414" s="258">
        <f t="shared" si="227"/>
        <v>1</v>
      </c>
      <c r="BV414" s="258">
        <f t="shared" si="191"/>
        <v>1</v>
      </c>
      <c r="BW414" s="258">
        <f t="shared" si="228"/>
        <v>0</v>
      </c>
      <c r="BX414" s="258">
        <f t="shared" si="229"/>
        <v>1</v>
      </c>
      <c r="BY414" s="258">
        <f t="shared" si="194"/>
        <v>1</v>
      </c>
      <c r="BZ414" s="258">
        <f t="shared" si="230"/>
        <v>0</v>
      </c>
      <c r="CA414" s="258">
        <f t="shared" si="231"/>
        <v>1</v>
      </c>
      <c r="CB414" s="258">
        <f t="shared" si="197"/>
        <v>1</v>
      </c>
      <c r="CC414" s="258">
        <f t="shared" si="232"/>
        <v>0</v>
      </c>
      <c r="CD414" s="258">
        <f t="shared" si="233"/>
        <v>1</v>
      </c>
    </row>
    <row r="415" spans="1:82" hidden="1">
      <c r="A415" s="258"/>
      <c r="B415" s="258"/>
      <c r="C415" s="259"/>
      <c r="D415" s="258"/>
      <c r="E415" s="258"/>
      <c r="F415" s="258"/>
      <c r="G415" s="258">
        <v>407</v>
      </c>
      <c r="H415" s="743"/>
      <c r="I415" s="744"/>
      <c r="J415" s="739"/>
      <c r="K415" s="745"/>
      <c r="L415" s="745"/>
      <c r="M415" s="272"/>
      <c r="N415" s="508">
        <f t="shared" si="29"/>
        <v>0</v>
      </c>
      <c r="O415" s="510">
        <f t="shared" si="234"/>
        <v>0</v>
      </c>
      <c r="P415" s="260">
        <f t="shared" si="235"/>
        <v>0</v>
      </c>
      <c r="Q415" s="261">
        <f t="shared" si="236"/>
        <v>0</v>
      </c>
      <c r="R415" s="261">
        <f t="shared" si="1"/>
        <v>0</v>
      </c>
      <c r="S415" s="262"/>
      <c r="T415" s="262"/>
      <c r="U415" s="263">
        <f t="shared" si="142"/>
        <v>1.288</v>
      </c>
      <c r="V415" s="264">
        <f>IF(E415="SP",1,IF(D415="",ExtraMargeMateriaal,(1-VLOOKUP(D415,TabelAankoop[],4,FALSE))))</f>
        <v>1</v>
      </c>
      <c r="W415" s="265">
        <f t="shared" si="143"/>
        <v>0.6885</v>
      </c>
      <c r="X415" s="266">
        <f t="shared" si="144"/>
        <v>1</v>
      </c>
      <c r="Y415" s="267">
        <f t="shared" si="145"/>
        <v>1.46</v>
      </c>
      <c r="Z415" s="267">
        <f t="shared" si="146"/>
        <v>1.1599999999999999</v>
      </c>
      <c r="AA415" s="268">
        <f t="shared" si="147"/>
        <v>0</v>
      </c>
      <c r="AB415" s="456">
        <f t="shared" si="148"/>
        <v>0</v>
      </c>
      <c r="AC415" s="457">
        <f t="shared" si="149"/>
        <v>0</v>
      </c>
      <c r="AD415" s="456">
        <f t="shared" si="150"/>
        <v>0</v>
      </c>
      <c r="AE415" s="458">
        <f t="shared" si="151"/>
        <v>0</v>
      </c>
      <c r="AF415" s="457">
        <f t="shared" si="203"/>
        <v>0</v>
      </c>
      <c r="AG415" s="456">
        <f t="shared" si="153"/>
        <v>0</v>
      </c>
      <c r="AH415" s="457">
        <f t="shared" si="154"/>
        <v>0</v>
      </c>
      <c r="AI415" s="268">
        <f t="shared" si="155"/>
        <v>0</v>
      </c>
      <c r="AJ415" s="269">
        <f t="shared" si="156"/>
        <v>0</v>
      </c>
      <c r="AK415" s="270">
        <f t="shared" si="157"/>
        <v>0</v>
      </c>
      <c r="AL415" s="415">
        <f t="shared" si="158"/>
        <v>0</v>
      </c>
      <c r="AM415" s="259" t="str">
        <f>IF(AP415="","",IFERROR(VLOOKUP(AP415,CODES!$A$3:$D$1348,4,FALSE),"X"))&amp;IF(AQ415="","",IFERROR(VLOOKUP(AQ415,CODES!$A$3:$D$1348,4,FALSE),"X"))&amp;IF(AR415="","",IFERROR(VLOOKUP(AR415,CODES!$A$3:$D$1348,4,FALSE),"X"))&amp;IF(AS415="","",IFERROR(VLOOKUP(AS415,CODES!$A$3:$D$1348,4,FALSE),"X"))&amp;IF(AT415="","",IFERROR(VLOOKUP(AT415,CODES!$A$3:$D$1348,4,FALSE),"X"))&amp;IF(AU415="","",IFERROR(VLOOKUP(AU415,CODES!$A$3:$D$1348,4,FALSE),"X"))&amp;IF(AV415="","",IFERROR(VLOOKUP(AV415,CODES!$A$3:$D$1348,4,FALSE),"X"))&amp;IF(AW415="","",IFERROR(VLOOKUP(AW415,CODES!$A$3:$D$1348,4,FALSE),"X"))&amp;IF(AX415="","",IFERROR(VLOOKUP(AX415,CODES!$A$3:$D$1348,4,FALSE),"X"))&amp;IF(AY415="","",IFERROR(VLOOKUP(AY415,CODES!$A$3:$D$1348,4,FALSE),"X"))</f>
        <v/>
      </c>
      <c r="AN415" s="258">
        <f>SUM(IFERROR(VLOOKUP(AP415,CODES!$A$3:$D$1348,4,FALSE)*BC415,0),IFERROR(VLOOKUP(AQ415,CODES!$A$3:$D$1348,4,FALSE)*BF415,0),IFERROR(VLOOKUP(AR415,CODES!$A$3:$D$1348,4,FALSE)*BI415,0),IFERROR(VLOOKUP(AS415,CODES!$A$3:$D$1348,4,FALSE)*BL415,0),IFERROR(VLOOKUP(AT415,CODES!$A$3:$D$1348,4,FALSE)*BO415,0),IFERROR(VLOOKUP(AU415,CODES!$A$3:$D$1348,4,FALSE)*BR415,0),IFERROR(VLOOKUP(AV415,CODES!$A$3:$D$1348,4,FALSE)*BU415,0),IFERROR(VLOOKUP(AW415,CODES!$A$3:$D$1348,4,FALSE)*BX415,0),IFERROR(VLOOKUP(AX415,CODES!$A$3:$D$1348,4,FALSE)*CA415,0),IFERROR(VLOOKUP(AY415,CODES!$A$3:$D$1348,4,FALSE)*CD415,0))</f>
        <v>0</v>
      </c>
      <c r="AO415" s="258">
        <f>SUM(IFERROR(VLOOKUP(AP415,CODES!$A$3:$D$1348,3,FALSE)*BC415,0),IFERROR(VLOOKUP(AQ415,CODES!$A$3:$D$1348,3,FALSE)*BF415,0),IFERROR(VLOOKUP(AR415,CODES!$A$3:$D$1348,3,FALSE)*BI415,0),IFERROR(VLOOKUP(AS415,CODES!$A$3:$D$1348,3,FALSE)*BL415,0),IFERROR(VLOOKUP(AT415,CODES!$A$3:$D$1348,3,FALSE)*BO415,0),IFERROR(VLOOKUP(AU415,CODES!$A$3:$D$1348,3,FALSE)*BR415,0),IFERROR(VLOOKUP(AV415,CODES!$A$3:$D$1348,3,FALSE)*BU415,0),IFERROR(VLOOKUP(AW415,CODES!$A$3:$D$1348,3,FALSE)*BX415,0),IFERROR(VLOOKUP(AX415,CODES!$A$3:$D$1348,3,FALSE)*CA415,0),IFERROR(VLOOKUP(AY415,CODES!$A$3:$D$1348,3,FALSE)*CD415,0))+B415</f>
        <v>0</v>
      </c>
      <c r="AP415" s="271" t="str">
        <f t="shared" si="204"/>
        <v/>
      </c>
      <c r="AQ415" s="271" t="str">
        <f t="shared" si="205"/>
        <v/>
      </c>
      <c r="AR415" s="271" t="str">
        <f t="shared" si="206"/>
        <v/>
      </c>
      <c r="AS415" s="271" t="str">
        <f t="shared" si="207"/>
        <v/>
      </c>
      <c r="AT415" s="271" t="str">
        <f t="shared" si="208"/>
        <v/>
      </c>
      <c r="AU415" s="271" t="str">
        <f t="shared" si="209"/>
        <v/>
      </c>
      <c r="AV415" s="271" t="str">
        <f t="shared" si="210"/>
        <v/>
      </c>
      <c r="AW415" s="271" t="str">
        <f t="shared" si="211"/>
        <v/>
      </c>
      <c r="AX415" s="271" t="str">
        <f t="shared" si="212"/>
        <v/>
      </c>
      <c r="AY415" s="271" t="str">
        <f t="shared" si="213"/>
        <v/>
      </c>
      <c r="AZ415" s="258">
        <f t="shared" si="169"/>
        <v>0</v>
      </c>
      <c r="BA415" s="258">
        <f t="shared" si="170"/>
        <v>1</v>
      </c>
      <c r="BB415" s="258">
        <f t="shared" si="214"/>
        <v>0</v>
      </c>
      <c r="BC415" s="258">
        <f t="shared" si="215"/>
        <v>1</v>
      </c>
      <c r="BD415" s="258">
        <f t="shared" si="173"/>
        <v>1</v>
      </c>
      <c r="BE415" s="258">
        <f t="shared" si="216"/>
        <v>0</v>
      </c>
      <c r="BF415" s="258">
        <f t="shared" si="217"/>
        <v>1</v>
      </c>
      <c r="BG415" s="258">
        <f t="shared" si="176"/>
        <v>1</v>
      </c>
      <c r="BH415" s="258">
        <f t="shared" si="218"/>
        <v>0</v>
      </c>
      <c r="BI415" s="258">
        <f t="shared" si="219"/>
        <v>1</v>
      </c>
      <c r="BJ415" s="258">
        <f t="shared" si="179"/>
        <v>1</v>
      </c>
      <c r="BK415" s="258">
        <f t="shared" si="220"/>
        <v>0</v>
      </c>
      <c r="BL415" s="258">
        <f t="shared" si="221"/>
        <v>1</v>
      </c>
      <c r="BM415" s="258">
        <f t="shared" si="182"/>
        <v>1</v>
      </c>
      <c r="BN415" s="258">
        <f t="shared" si="222"/>
        <v>0</v>
      </c>
      <c r="BO415" s="258">
        <f t="shared" si="223"/>
        <v>1</v>
      </c>
      <c r="BP415" s="258">
        <f t="shared" si="185"/>
        <v>1</v>
      </c>
      <c r="BQ415" s="258">
        <f t="shared" si="224"/>
        <v>0</v>
      </c>
      <c r="BR415" s="258">
        <f t="shared" si="225"/>
        <v>1</v>
      </c>
      <c r="BS415" s="258">
        <f t="shared" si="188"/>
        <v>1</v>
      </c>
      <c r="BT415" s="258">
        <f t="shared" si="226"/>
        <v>0</v>
      </c>
      <c r="BU415" s="258">
        <f t="shared" si="227"/>
        <v>1</v>
      </c>
      <c r="BV415" s="258">
        <f t="shared" si="191"/>
        <v>1</v>
      </c>
      <c r="BW415" s="258">
        <f t="shared" si="228"/>
        <v>0</v>
      </c>
      <c r="BX415" s="258">
        <f t="shared" si="229"/>
        <v>1</v>
      </c>
      <c r="BY415" s="258">
        <f t="shared" si="194"/>
        <v>1</v>
      </c>
      <c r="BZ415" s="258">
        <f t="shared" si="230"/>
        <v>0</v>
      </c>
      <c r="CA415" s="258">
        <f t="shared" si="231"/>
        <v>1</v>
      </c>
      <c r="CB415" s="258">
        <f t="shared" si="197"/>
        <v>1</v>
      </c>
      <c r="CC415" s="258">
        <f t="shared" si="232"/>
        <v>0</v>
      </c>
      <c r="CD415" s="258">
        <f t="shared" si="233"/>
        <v>1</v>
      </c>
    </row>
    <row r="416" spans="1:82" hidden="1">
      <c r="A416" s="258"/>
      <c r="B416" s="258"/>
      <c r="C416" s="259"/>
      <c r="D416" s="258"/>
      <c r="E416" s="258"/>
      <c r="F416" s="258"/>
      <c r="G416" s="258">
        <v>408</v>
      </c>
      <c r="H416" s="743"/>
      <c r="I416" s="744"/>
      <c r="J416" s="739"/>
      <c r="K416" s="745"/>
      <c r="L416" s="745"/>
      <c r="M416" s="272"/>
      <c r="N416" s="508">
        <f t="shared" si="29"/>
        <v>0</v>
      </c>
      <c r="O416" s="510">
        <f t="shared" si="234"/>
        <v>0</v>
      </c>
      <c r="P416" s="260">
        <f t="shared" si="235"/>
        <v>0</v>
      </c>
      <c r="Q416" s="261">
        <f t="shared" si="236"/>
        <v>0</v>
      </c>
      <c r="R416" s="261">
        <f t="shared" si="1"/>
        <v>0</v>
      </c>
      <c r="S416" s="262"/>
      <c r="T416" s="262"/>
      <c r="U416" s="263">
        <f t="shared" si="142"/>
        <v>1.288</v>
      </c>
      <c r="V416" s="264">
        <f>IF(E416="SP",1,IF(D416="",ExtraMargeMateriaal,(1-VLOOKUP(D416,TabelAankoop[],4,FALSE))))</f>
        <v>1</v>
      </c>
      <c r="W416" s="265">
        <f t="shared" si="143"/>
        <v>0.6885</v>
      </c>
      <c r="X416" s="266">
        <f t="shared" si="144"/>
        <v>1</v>
      </c>
      <c r="Y416" s="267">
        <f t="shared" si="145"/>
        <v>1.46</v>
      </c>
      <c r="Z416" s="267">
        <f t="shared" si="146"/>
        <v>1.1599999999999999</v>
      </c>
      <c r="AA416" s="268">
        <f t="shared" si="147"/>
        <v>0</v>
      </c>
      <c r="AB416" s="456">
        <f t="shared" si="148"/>
        <v>0</v>
      </c>
      <c r="AC416" s="457">
        <f t="shared" si="149"/>
        <v>0</v>
      </c>
      <c r="AD416" s="456">
        <f t="shared" si="150"/>
        <v>0</v>
      </c>
      <c r="AE416" s="458">
        <f t="shared" si="151"/>
        <v>0</v>
      </c>
      <c r="AF416" s="457">
        <f t="shared" si="203"/>
        <v>0</v>
      </c>
      <c r="AG416" s="456">
        <f t="shared" si="153"/>
        <v>0</v>
      </c>
      <c r="AH416" s="457">
        <f t="shared" si="154"/>
        <v>0</v>
      </c>
      <c r="AI416" s="268">
        <f t="shared" si="155"/>
        <v>0</v>
      </c>
      <c r="AJ416" s="269">
        <f t="shared" si="156"/>
        <v>0</v>
      </c>
      <c r="AK416" s="270">
        <f t="shared" si="157"/>
        <v>0</v>
      </c>
      <c r="AL416" s="415">
        <f t="shared" si="158"/>
        <v>0</v>
      </c>
      <c r="AM416" s="259" t="str">
        <f>IF(AP416="","",IFERROR(VLOOKUP(AP416,CODES!$A$3:$D$1348,4,FALSE),"X"))&amp;IF(AQ416="","",IFERROR(VLOOKUP(AQ416,CODES!$A$3:$D$1348,4,FALSE),"X"))&amp;IF(AR416="","",IFERROR(VLOOKUP(AR416,CODES!$A$3:$D$1348,4,FALSE),"X"))&amp;IF(AS416="","",IFERROR(VLOOKUP(AS416,CODES!$A$3:$D$1348,4,FALSE),"X"))&amp;IF(AT416="","",IFERROR(VLOOKUP(AT416,CODES!$A$3:$D$1348,4,FALSE),"X"))&amp;IF(AU416="","",IFERROR(VLOOKUP(AU416,CODES!$A$3:$D$1348,4,FALSE),"X"))&amp;IF(AV416="","",IFERROR(VLOOKUP(AV416,CODES!$A$3:$D$1348,4,FALSE),"X"))&amp;IF(AW416="","",IFERROR(VLOOKUP(AW416,CODES!$A$3:$D$1348,4,FALSE),"X"))&amp;IF(AX416="","",IFERROR(VLOOKUP(AX416,CODES!$A$3:$D$1348,4,FALSE),"X"))&amp;IF(AY416="","",IFERROR(VLOOKUP(AY416,CODES!$A$3:$D$1348,4,FALSE),"X"))</f>
        <v/>
      </c>
      <c r="AN416" s="258">
        <f>SUM(IFERROR(VLOOKUP(AP416,CODES!$A$3:$D$1348,4,FALSE)*BC416,0),IFERROR(VLOOKUP(AQ416,CODES!$A$3:$D$1348,4,FALSE)*BF416,0),IFERROR(VLOOKUP(AR416,CODES!$A$3:$D$1348,4,FALSE)*BI416,0),IFERROR(VLOOKUP(AS416,CODES!$A$3:$D$1348,4,FALSE)*BL416,0),IFERROR(VLOOKUP(AT416,CODES!$A$3:$D$1348,4,FALSE)*BO416,0),IFERROR(VLOOKUP(AU416,CODES!$A$3:$D$1348,4,FALSE)*BR416,0),IFERROR(VLOOKUP(AV416,CODES!$A$3:$D$1348,4,FALSE)*BU416,0),IFERROR(VLOOKUP(AW416,CODES!$A$3:$D$1348,4,FALSE)*BX416,0),IFERROR(VLOOKUP(AX416,CODES!$A$3:$D$1348,4,FALSE)*CA416,0),IFERROR(VLOOKUP(AY416,CODES!$A$3:$D$1348,4,FALSE)*CD416,0))</f>
        <v>0</v>
      </c>
      <c r="AO416" s="258">
        <f>SUM(IFERROR(VLOOKUP(AP416,CODES!$A$3:$D$1348,3,FALSE)*BC416,0),IFERROR(VLOOKUP(AQ416,CODES!$A$3:$D$1348,3,FALSE)*BF416,0),IFERROR(VLOOKUP(AR416,CODES!$A$3:$D$1348,3,FALSE)*BI416,0),IFERROR(VLOOKUP(AS416,CODES!$A$3:$D$1348,3,FALSE)*BL416,0),IFERROR(VLOOKUP(AT416,CODES!$A$3:$D$1348,3,FALSE)*BO416,0),IFERROR(VLOOKUP(AU416,CODES!$A$3:$D$1348,3,FALSE)*BR416,0),IFERROR(VLOOKUP(AV416,CODES!$A$3:$D$1348,3,FALSE)*BU416,0),IFERROR(VLOOKUP(AW416,CODES!$A$3:$D$1348,3,FALSE)*BX416,0),IFERROR(VLOOKUP(AX416,CODES!$A$3:$D$1348,3,FALSE)*CA416,0),IFERROR(VLOOKUP(AY416,CODES!$A$3:$D$1348,3,FALSE)*CD416,0))+B416</f>
        <v>0</v>
      </c>
      <c r="AP416" s="271" t="str">
        <f t="shared" si="204"/>
        <v/>
      </c>
      <c r="AQ416" s="271" t="str">
        <f t="shared" si="205"/>
        <v/>
      </c>
      <c r="AR416" s="271" t="str">
        <f t="shared" si="206"/>
        <v/>
      </c>
      <c r="AS416" s="271" t="str">
        <f t="shared" si="207"/>
        <v/>
      </c>
      <c r="AT416" s="271" t="str">
        <f t="shared" si="208"/>
        <v/>
      </c>
      <c r="AU416" s="271" t="str">
        <f t="shared" si="209"/>
        <v/>
      </c>
      <c r="AV416" s="271" t="str">
        <f t="shared" si="210"/>
        <v/>
      </c>
      <c r="AW416" s="271" t="str">
        <f t="shared" si="211"/>
        <v/>
      </c>
      <c r="AX416" s="271" t="str">
        <f t="shared" si="212"/>
        <v/>
      </c>
      <c r="AY416" s="271" t="str">
        <f t="shared" si="213"/>
        <v/>
      </c>
      <c r="AZ416" s="258">
        <f t="shared" si="169"/>
        <v>0</v>
      </c>
      <c r="BA416" s="258">
        <f t="shared" si="170"/>
        <v>1</v>
      </c>
      <c r="BB416" s="258">
        <f t="shared" si="214"/>
        <v>0</v>
      </c>
      <c r="BC416" s="258">
        <f t="shared" si="215"/>
        <v>1</v>
      </c>
      <c r="BD416" s="258">
        <f t="shared" si="173"/>
        <v>1</v>
      </c>
      <c r="BE416" s="258">
        <f t="shared" si="216"/>
        <v>0</v>
      </c>
      <c r="BF416" s="258">
        <f t="shared" si="217"/>
        <v>1</v>
      </c>
      <c r="BG416" s="258">
        <f t="shared" si="176"/>
        <v>1</v>
      </c>
      <c r="BH416" s="258">
        <f t="shared" si="218"/>
        <v>0</v>
      </c>
      <c r="BI416" s="258">
        <f t="shared" si="219"/>
        <v>1</v>
      </c>
      <c r="BJ416" s="258">
        <f t="shared" si="179"/>
        <v>1</v>
      </c>
      <c r="BK416" s="258">
        <f t="shared" si="220"/>
        <v>0</v>
      </c>
      <c r="BL416" s="258">
        <f t="shared" si="221"/>
        <v>1</v>
      </c>
      <c r="BM416" s="258">
        <f t="shared" si="182"/>
        <v>1</v>
      </c>
      <c r="BN416" s="258">
        <f t="shared" si="222"/>
        <v>0</v>
      </c>
      <c r="BO416" s="258">
        <f t="shared" si="223"/>
        <v>1</v>
      </c>
      <c r="BP416" s="258">
        <f t="shared" si="185"/>
        <v>1</v>
      </c>
      <c r="BQ416" s="258">
        <f t="shared" si="224"/>
        <v>0</v>
      </c>
      <c r="BR416" s="258">
        <f t="shared" si="225"/>
        <v>1</v>
      </c>
      <c r="BS416" s="258">
        <f t="shared" si="188"/>
        <v>1</v>
      </c>
      <c r="BT416" s="258">
        <f t="shared" si="226"/>
        <v>0</v>
      </c>
      <c r="BU416" s="258">
        <f t="shared" si="227"/>
        <v>1</v>
      </c>
      <c r="BV416" s="258">
        <f t="shared" si="191"/>
        <v>1</v>
      </c>
      <c r="BW416" s="258">
        <f t="shared" si="228"/>
        <v>0</v>
      </c>
      <c r="BX416" s="258">
        <f t="shared" si="229"/>
        <v>1</v>
      </c>
      <c r="BY416" s="258">
        <f t="shared" si="194"/>
        <v>1</v>
      </c>
      <c r="BZ416" s="258">
        <f t="shared" si="230"/>
        <v>0</v>
      </c>
      <c r="CA416" s="258">
        <f t="shared" si="231"/>
        <v>1</v>
      </c>
      <c r="CB416" s="258">
        <f t="shared" si="197"/>
        <v>1</v>
      </c>
      <c r="CC416" s="258">
        <f t="shared" si="232"/>
        <v>0</v>
      </c>
      <c r="CD416" s="258">
        <f t="shared" si="233"/>
        <v>1</v>
      </c>
    </row>
    <row r="417" spans="1:82" hidden="1">
      <c r="A417" s="258"/>
      <c r="B417" s="258"/>
      <c r="C417" s="259"/>
      <c r="D417" s="258"/>
      <c r="E417" s="258"/>
      <c r="F417" s="258"/>
      <c r="G417" s="258">
        <v>409</v>
      </c>
      <c r="H417" s="743"/>
      <c r="I417" s="744"/>
      <c r="J417" s="739"/>
      <c r="K417" s="745"/>
      <c r="L417" s="745"/>
      <c r="M417" s="272"/>
      <c r="N417" s="508">
        <f t="shared" si="29"/>
        <v>0</v>
      </c>
      <c r="O417" s="510">
        <f t="shared" si="234"/>
        <v>0</v>
      </c>
      <c r="P417" s="260">
        <f t="shared" si="235"/>
        <v>0</v>
      </c>
      <c r="Q417" s="261">
        <f t="shared" si="236"/>
        <v>0</v>
      </c>
      <c r="R417" s="261">
        <f t="shared" si="1"/>
        <v>0</v>
      </c>
      <c r="S417" s="262"/>
      <c r="T417" s="262"/>
      <c r="U417" s="263">
        <f t="shared" si="142"/>
        <v>1.288</v>
      </c>
      <c r="V417" s="264">
        <f>IF(E417="SP",1,IF(D417="",ExtraMargeMateriaal,(1-VLOOKUP(D417,TabelAankoop[],4,FALSE))))</f>
        <v>1</v>
      </c>
      <c r="W417" s="265">
        <f t="shared" si="143"/>
        <v>0.6885</v>
      </c>
      <c r="X417" s="266">
        <f t="shared" si="144"/>
        <v>1</v>
      </c>
      <c r="Y417" s="267">
        <f t="shared" si="145"/>
        <v>1.46</v>
      </c>
      <c r="Z417" s="267">
        <f t="shared" si="146"/>
        <v>1.1599999999999999</v>
      </c>
      <c r="AA417" s="268">
        <f t="shared" si="147"/>
        <v>0</v>
      </c>
      <c r="AB417" s="456">
        <f t="shared" si="148"/>
        <v>0</v>
      </c>
      <c r="AC417" s="457">
        <f t="shared" si="149"/>
        <v>0</v>
      </c>
      <c r="AD417" s="456">
        <f t="shared" si="150"/>
        <v>0</v>
      </c>
      <c r="AE417" s="458">
        <f t="shared" si="151"/>
        <v>0</v>
      </c>
      <c r="AF417" s="457">
        <f t="shared" si="203"/>
        <v>0</v>
      </c>
      <c r="AG417" s="456">
        <f t="shared" si="153"/>
        <v>0</v>
      </c>
      <c r="AH417" s="457">
        <f t="shared" si="154"/>
        <v>0</v>
      </c>
      <c r="AI417" s="268">
        <f t="shared" si="155"/>
        <v>0</v>
      </c>
      <c r="AJ417" s="269">
        <f t="shared" si="156"/>
        <v>0</v>
      </c>
      <c r="AK417" s="270">
        <f t="shared" si="157"/>
        <v>0</v>
      </c>
      <c r="AL417" s="415">
        <f t="shared" si="158"/>
        <v>0</v>
      </c>
      <c r="AM417" s="259" t="str">
        <f>IF(AP417="","",IFERROR(VLOOKUP(AP417,CODES!$A$3:$D$1348,4,FALSE),"X"))&amp;IF(AQ417="","",IFERROR(VLOOKUP(AQ417,CODES!$A$3:$D$1348,4,FALSE),"X"))&amp;IF(AR417="","",IFERROR(VLOOKUP(AR417,CODES!$A$3:$D$1348,4,FALSE),"X"))&amp;IF(AS417="","",IFERROR(VLOOKUP(AS417,CODES!$A$3:$D$1348,4,FALSE),"X"))&amp;IF(AT417="","",IFERROR(VLOOKUP(AT417,CODES!$A$3:$D$1348,4,FALSE),"X"))&amp;IF(AU417="","",IFERROR(VLOOKUP(AU417,CODES!$A$3:$D$1348,4,FALSE),"X"))&amp;IF(AV417="","",IFERROR(VLOOKUP(AV417,CODES!$A$3:$D$1348,4,FALSE),"X"))&amp;IF(AW417="","",IFERROR(VLOOKUP(AW417,CODES!$A$3:$D$1348,4,FALSE),"X"))&amp;IF(AX417="","",IFERROR(VLOOKUP(AX417,CODES!$A$3:$D$1348,4,FALSE),"X"))&amp;IF(AY417="","",IFERROR(VLOOKUP(AY417,CODES!$A$3:$D$1348,4,FALSE),"X"))</f>
        <v/>
      </c>
      <c r="AN417" s="258">
        <f>SUM(IFERROR(VLOOKUP(AP417,CODES!$A$3:$D$1348,4,FALSE)*BC417,0),IFERROR(VLOOKUP(AQ417,CODES!$A$3:$D$1348,4,FALSE)*BF417,0),IFERROR(VLOOKUP(AR417,CODES!$A$3:$D$1348,4,FALSE)*BI417,0),IFERROR(VLOOKUP(AS417,CODES!$A$3:$D$1348,4,FALSE)*BL417,0),IFERROR(VLOOKUP(AT417,CODES!$A$3:$D$1348,4,FALSE)*BO417,0),IFERROR(VLOOKUP(AU417,CODES!$A$3:$D$1348,4,FALSE)*BR417,0),IFERROR(VLOOKUP(AV417,CODES!$A$3:$D$1348,4,FALSE)*BU417,0),IFERROR(VLOOKUP(AW417,CODES!$A$3:$D$1348,4,FALSE)*BX417,0),IFERROR(VLOOKUP(AX417,CODES!$A$3:$D$1348,4,FALSE)*CA417,0),IFERROR(VLOOKUP(AY417,CODES!$A$3:$D$1348,4,FALSE)*CD417,0))</f>
        <v>0</v>
      </c>
      <c r="AO417" s="258">
        <f>SUM(IFERROR(VLOOKUP(AP417,CODES!$A$3:$D$1348,3,FALSE)*BC417,0),IFERROR(VLOOKUP(AQ417,CODES!$A$3:$D$1348,3,FALSE)*BF417,0),IFERROR(VLOOKUP(AR417,CODES!$A$3:$D$1348,3,FALSE)*BI417,0),IFERROR(VLOOKUP(AS417,CODES!$A$3:$D$1348,3,FALSE)*BL417,0),IFERROR(VLOOKUP(AT417,CODES!$A$3:$D$1348,3,FALSE)*BO417,0),IFERROR(VLOOKUP(AU417,CODES!$A$3:$D$1348,3,FALSE)*BR417,0),IFERROR(VLOOKUP(AV417,CODES!$A$3:$D$1348,3,FALSE)*BU417,0),IFERROR(VLOOKUP(AW417,CODES!$A$3:$D$1348,3,FALSE)*BX417,0),IFERROR(VLOOKUP(AX417,CODES!$A$3:$D$1348,3,FALSE)*CA417,0),IFERROR(VLOOKUP(AY417,CODES!$A$3:$D$1348,3,FALSE)*CD417,0))+B417</f>
        <v>0</v>
      </c>
      <c r="AP417" s="271" t="str">
        <f t="shared" si="204"/>
        <v/>
      </c>
      <c r="AQ417" s="271" t="str">
        <f t="shared" si="205"/>
        <v/>
      </c>
      <c r="AR417" s="271" t="str">
        <f t="shared" si="206"/>
        <v/>
      </c>
      <c r="AS417" s="271" t="str">
        <f t="shared" si="207"/>
        <v/>
      </c>
      <c r="AT417" s="271" t="str">
        <f t="shared" si="208"/>
        <v/>
      </c>
      <c r="AU417" s="271" t="str">
        <f t="shared" si="209"/>
        <v/>
      </c>
      <c r="AV417" s="271" t="str">
        <f t="shared" si="210"/>
        <v/>
      </c>
      <c r="AW417" s="271" t="str">
        <f t="shared" si="211"/>
        <v/>
      </c>
      <c r="AX417" s="271" t="str">
        <f t="shared" si="212"/>
        <v/>
      </c>
      <c r="AY417" s="271" t="str">
        <f t="shared" si="213"/>
        <v/>
      </c>
      <c r="AZ417" s="258">
        <f t="shared" si="169"/>
        <v>0</v>
      </c>
      <c r="BA417" s="258">
        <f t="shared" si="170"/>
        <v>1</v>
      </c>
      <c r="BB417" s="258">
        <f t="shared" si="214"/>
        <v>0</v>
      </c>
      <c r="BC417" s="258">
        <f t="shared" si="215"/>
        <v>1</v>
      </c>
      <c r="BD417" s="258">
        <f t="shared" si="173"/>
        <v>1</v>
      </c>
      <c r="BE417" s="258">
        <f t="shared" si="216"/>
        <v>0</v>
      </c>
      <c r="BF417" s="258">
        <f t="shared" si="217"/>
        <v>1</v>
      </c>
      <c r="BG417" s="258">
        <f t="shared" si="176"/>
        <v>1</v>
      </c>
      <c r="BH417" s="258">
        <f t="shared" si="218"/>
        <v>0</v>
      </c>
      <c r="BI417" s="258">
        <f t="shared" si="219"/>
        <v>1</v>
      </c>
      <c r="BJ417" s="258">
        <f t="shared" si="179"/>
        <v>1</v>
      </c>
      <c r="BK417" s="258">
        <f t="shared" si="220"/>
        <v>0</v>
      </c>
      <c r="BL417" s="258">
        <f t="shared" si="221"/>
        <v>1</v>
      </c>
      <c r="BM417" s="258">
        <f t="shared" si="182"/>
        <v>1</v>
      </c>
      <c r="BN417" s="258">
        <f t="shared" si="222"/>
        <v>0</v>
      </c>
      <c r="BO417" s="258">
        <f t="shared" si="223"/>
        <v>1</v>
      </c>
      <c r="BP417" s="258">
        <f t="shared" si="185"/>
        <v>1</v>
      </c>
      <c r="BQ417" s="258">
        <f t="shared" si="224"/>
        <v>0</v>
      </c>
      <c r="BR417" s="258">
        <f t="shared" si="225"/>
        <v>1</v>
      </c>
      <c r="BS417" s="258">
        <f t="shared" si="188"/>
        <v>1</v>
      </c>
      <c r="BT417" s="258">
        <f t="shared" si="226"/>
        <v>0</v>
      </c>
      <c r="BU417" s="258">
        <f t="shared" si="227"/>
        <v>1</v>
      </c>
      <c r="BV417" s="258">
        <f t="shared" si="191"/>
        <v>1</v>
      </c>
      <c r="BW417" s="258">
        <f t="shared" si="228"/>
        <v>0</v>
      </c>
      <c r="BX417" s="258">
        <f t="shared" si="229"/>
        <v>1</v>
      </c>
      <c r="BY417" s="258">
        <f t="shared" si="194"/>
        <v>1</v>
      </c>
      <c r="BZ417" s="258">
        <f t="shared" si="230"/>
        <v>0</v>
      </c>
      <c r="CA417" s="258">
        <f t="shared" si="231"/>
        <v>1</v>
      </c>
      <c r="CB417" s="258">
        <f t="shared" si="197"/>
        <v>1</v>
      </c>
      <c r="CC417" s="258">
        <f t="shared" si="232"/>
        <v>0</v>
      </c>
      <c r="CD417" s="258">
        <f t="shared" si="233"/>
        <v>1</v>
      </c>
    </row>
    <row r="418" spans="1:82" hidden="1">
      <c r="A418" s="258"/>
      <c r="B418" s="258"/>
      <c r="C418" s="259"/>
      <c r="D418" s="258"/>
      <c r="E418" s="258"/>
      <c r="F418" s="258"/>
      <c r="G418" s="258">
        <v>410</v>
      </c>
      <c r="H418" s="743"/>
      <c r="I418" s="744"/>
      <c r="J418" s="739"/>
      <c r="K418" s="745"/>
      <c r="L418" s="745"/>
      <c r="M418" s="272"/>
      <c r="N418" s="508">
        <f t="shared" si="29"/>
        <v>0</v>
      </c>
      <c r="O418" s="510">
        <f t="shared" si="234"/>
        <v>0</v>
      </c>
      <c r="P418" s="260">
        <f t="shared" si="235"/>
        <v>0</v>
      </c>
      <c r="Q418" s="261">
        <f t="shared" si="236"/>
        <v>0</v>
      </c>
      <c r="R418" s="261">
        <f t="shared" si="1"/>
        <v>0</v>
      </c>
      <c r="S418" s="262"/>
      <c r="T418" s="262"/>
      <c r="U418" s="263">
        <f t="shared" si="142"/>
        <v>1.288</v>
      </c>
      <c r="V418" s="264">
        <f>IF(E418="SP",1,IF(D418="",ExtraMargeMateriaal,(1-VLOOKUP(D418,TabelAankoop[],4,FALSE))))</f>
        <v>1</v>
      </c>
      <c r="W418" s="265">
        <f t="shared" si="143"/>
        <v>0.6885</v>
      </c>
      <c r="X418" s="266">
        <f t="shared" si="144"/>
        <v>1</v>
      </c>
      <c r="Y418" s="267">
        <f t="shared" si="145"/>
        <v>1.46</v>
      </c>
      <c r="Z418" s="267">
        <f t="shared" si="146"/>
        <v>1.1599999999999999</v>
      </c>
      <c r="AA418" s="268">
        <f t="shared" si="147"/>
        <v>0</v>
      </c>
      <c r="AB418" s="456">
        <f t="shared" si="148"/>
        <v>0</v>
      </c>
      <c r="AC418" s="457">
        <f t="shared" si="149"/>
        <v>0</v>
      </c>
      <c r="AD418" s="456">
        <f t="shared" si="150"/>
        <v>0</v>
      </c>
      <c r="AE418" s="458">
        <f t="shared" si="151"/>
        <v>0</v>
      </c>
      <c r="AF418" s="457">
        <f t="shared" si="203"/>
        <v>0</v>
      </c>
      <c r="AG418" s="456">
        <f t="shared" si="153"/>
        <v>0</v>
      </c>
      <c r="AH418" s="457">
        <f t="shared" si="154"/>
        <v>0</v>
      </c>
      <c r="AI418" s="268">
        <f t="shared" si="155"/>
        <v>0</v>
      </c>
      <c r="AJ418" s="269">
        <f t="shared" si="156"/>
        <v>0</v>
      </c>
      <c r="AK418" s="270">
        <f t="shared" si="157"/>
        <v>0</v>
      </c>
      <c r="AL418" s="415">
        <f t="shared" si="158"/>
        <v>0</v>
      </c>
      <c r="AM418" s="259" t="str">
        <f>IF(AP418="","",IFERROR(VLOOKUP(AP418,CODES!$A$3:$D$1348,4,FALSE),"X"))&amp;IF(AQ418="","",IFERROR(VLOOKUP(AQ418,CODES!$A$3:$D$1348,4,FALSE),"X"))&amp;IF(AR418="","",IFERROR(VLOOKUP(AR418,CODES!$A$3:$D$1348,4,FALSE),"X"))&amp;IF(AS418="","",IFERROR(VLOOKUP(AS418,CODES!$A$3:$D$1348,4,FALSE),"X"))&amp;IF(AT418="","",IFERROR(VLOOKUP(AT418,CODES!$A$3:$D$1348,4,FALSE),"X"))&amp;IF(AU418="","",IFERROR(VLOOKUP(AU418,CODES!$A$3:$D$1348,4,FALSE),"X"))&amp;IF(AV418="","",IFERROR(VLOOKUP(AV418,CODES!$A$3:$D$1348,4,FALSE),"X"))&amp;IF(AW418="","",IFERROR(VLOOKUP(AW418,CODES!$A$3:$D$1348,4,FALSE),"X"))&amp;IF(AX418="","",IFERROR(VLOOKUP(AX418,CODES!$A$3:$D$1348,4,FALSE),"X"))&amp;IF(AY418="","",IFERROR(VLOOKUP(AY418,CODES!$A$3:$D$1348,4,FALSE),"X"))</f>
        <v/>
      </c>
      <c r="AN418" s="258">
        <f>SUM(IFERROR(VLOOKUP(AP418,CODES!$A$3:$D$1348,4,FALSE)*BC418,0),IFERROR(VLOOKUP(AQ418,CODES!$A$3:$D$1348,4,FALSE)*BF418,0),IFERROR(VLOOKUP(AR418,CODES!$A$3:$D$1348,4,FALSE)*BI418,0),IFERROR(VLOOKUP(AS418,CODES!$A$3:$D$1348,4,FALSE)*BL418,0),IFERROR(VLOOKUP(AT418,CODES!$A$3:$D$1348,4,FALSE)*BO418,0),IFERROR(VLOOKUP(AU418,CODES!$A$3:$D$1348,4,FALSE)*BR418,0),IFERROR(VLOOKUP(AV418,CODES!$A$3:$D$1348,4,FALSE)*BU418,0),IFERROR(VLOOKUP(AW418,CODES!$A$3:$D$1348,4,FALSE)*BX418,0),IFERROR(VLOOKUP(AX418,CODES!$A$3:$D$1348,4,FALSE)*CA418,0),IFERROR(VLOOKUP(AY418,CODES!$A$3:$D$1348,4,FALSE)*CD418,0))</f>
        <v>0</v>
      </c>
      <c r="AO418" s="258">
        <f>SUM(IFERROR(VLOOKUP(AP418,CODES!$A$3:$D$1348,3,FALSE)*BC418,0),IFERROR(VLOOKUP(AQ418,CODES!$A$3:$D$1348,3,FALSE)*BF418,0),IFERROR(VLOOKUP(AR418,CODES!$A$3:$D$1348,3,FALSE)*BI418,0),IFERROR(VLOOKUP(AS418,CODES!$A$3:$D$1348,3,FALSE)*BL418,0),IFERROR(VLOOKUP(AT418,CODES!$A$3:$D$1348,3,FALSE)*BO418,0),IFERROR(VLOOKUP(AU418,CODES!$A$3:$D$1348,3,FALSE)*BR418,0),IFERROR(VLOOKUP(AV418,CODES!$A$3:$D$1348,3,FALSE)*BU418,0),IFERROR(VLOOKUP(AW418,CODES!$A$3:$D$1348,3,FALSE)*BX418,0),IFERROR(VLOOKUP(AX418,CODES!$A$3:$D$1348,3,FALSE)*CA418,0),IFERROR(VLOOKUP(AY418,CODES!$A$3:$D$1348,3,FALSE)*CD418,0))+B418</f>
        <v>0</v>
      </c>
      <c r="AP418" s="271" t="str">
        <f t="shared" si="204"/>
        <v/>
      </c>
      <c r="AQ418" s="271" t="str">
        <f t="shared" si="205"/>
        <v/>
      </c>
      <c r="AR418" s="271" t="str">
        <f t="shared" si="206"/>
        <v/>
      </c>
      <c r="AS418" s="271" t="str">
        <f t="shared" si="207"/>
        <v/>
      </c>
      <c r="AT418" s="271" t="str">
        <f t="shared" si="208"/>
        <v/>
      </c>
      <c r="AU418" s="271" t="str">
        <f t="shared" si="209"/>
        <v/>
      </c>
      <c r="AV418" s="271" t="str">
        <f t="shared" si="210"/>
        <v/>
      </c>
      <c r="AW418" s="271" t="str">
        <f t="shared" si="211"/>
        <v/>
      </c>
      <c r="AX418" s="271" t="str">
        <f t="shared" si="212"/>
        <v/>
      </c>
      <c r="AY418" s="271" t="str">
        <f t="shared" si="213"/>
        <v/>
      </c>
      <c r="AZ418" s="258">
        <f t="shared" si="169"/>
        <v>0</v>
      </c>
      <c r="BA418" s="258">
        <f t="shared" si="170"/>
        <v>1</v>
      </c>
      <c r="BB418" s="258">
        <f t="shared" si="214"/>
        <v>0</v>
      </c>
      <c r="BC418" s="258">
        <f t="shared" si="215"/>
        <v>1</v>
      </c>
      <c r="BD418" s="258">
        <f t="shared" si="173"/>
        <v>1</v>
      </c>
      <c r="BE418" s="258">
        <f t="shared" si="216"/>
        <v>0</v>
      </c>
      <c r="BF418" s="258">
        <f t="shared" si="217"/>
        <v>1</v>
      </c>
      <c r="BG418" s="258">
        <f t="shared" si="176"/>
        <v>1</v>
      </c>
      <c r="BH418" s="258">
        <f t="shared" si="218"/>
        <v>0</v>
      </c>
      <c r="BI418" s="258">
        <f t="shared" si="219"/>
        <v>1</v>
      </c>
      <c r="BJ418" s="258">
        <f t="shared" si="179"/>
        <v>1</v>
      </c>
      <c r="BK418" s="258">
        <f t="shared" si="220"/>
        <v>0</v>
      </c>
      <c r="BL418" s="258">
        <f t="shared" si="221"/>
        <v>1</v>
      </c>
      <c r="BM418" s="258">
        <f t="shared" si="182"/>
        <v>1</v>
      </c>
      <c r="BN418" s="258">
        <f t="shared" si="222"/>
        <v>0</v>
      </c>
      <c r="BO418" s="258">
        <f t="shared" si="223"/>
        <v>1</v>
      </c>
      <c r="BP418" s="258">
        <f t="shared" si="185"/>
        <v>1</v>
      </c>
      <c r="BQ418" s="258">
        <f t="shared" si="224"/>
        <v>0</v>
      </c>
      <c r="BR418" s="258">
        <f t="shared" si="225"/>
        <v>1</v>
      </c>
      <c r="BS418" s="258">
        <f t="shared" si="188"/>
        <v>1</v>
      </c>
      <c r="BT418" s="258">
        <f t="shared" si="226"/>
        <v>0</v>
      </c>
      <c r="BU418" s="258">
        <f t="shared" si="227"/>
        <v>1</v>
      </c>
      <c r="BV418" s="258">
        <f t="shared" si="191"/>
        <v>1</v>
      </c>
      <c r="BW418" s="258">
        <f t="shared" si="228"/>
        <v>0</v>
      </c>
      <c r="BX418" s="258">
        <f t="shared" si="229"/>
        <v>1</v>
      </c>
      <c r="BY418" s="258">
        <f t="shared" si="194"/>
        <v>1</v>
      </c>
      <c r="BZ418" s="258">
        <f t="shared" si="230"/>
        <v>0</v>
      </c>
      <c r="CA418" s="258">
        <f t="shared" si="231"/>
        <v>1</v>
      </c>
      <c r="CB418" s="258">
        <f t="shared" si="197"/>
        <v>1</v>
      </c>
      <c r="CC418" s="258">
        <f t="shared" si="232"/>
        <v>0</v>
      </c>
      <c r="CD418" s="258">
        <f t="shared" si="233"/>
        <v>1</v>
      </c>
    </row>
    <row r="419" spans="1:82" hidden="1">
      <c r="A419" s="258"/>
      <c r="B419" s="258"/>
      <c r="C419" s="259"/>
      <c r="D419" s="258"/>
      <c r="E419" s="258"/>
      <c r="F419" s="258"/>
      <c r="G419" s="258">
        <v>411</v>
      </c>
      <c r="H419" s="743"/>
      <c r="I419" s="744"/>
      <c r="J419" s="739"/>
      <c r="K419" s="745"/>
      <c r="L419" s="745"/>
      <c r="M419" s="272"/>
      <c r="N419" s="508">
        <f t="shared" si="29"/>
        <v>0</v>
      </c>
      <c r="O419" s="510">
        <f t="shared" si="234"/>
        <v>0</v>
      </c>
      <c r="P419" s="260">
        <f t="shared" si="235"/>
        <v>0</v>
      </c>
      <c r="Q419" s="261">
        <f t="shared" si="236"/>
        <v>0</v>
      </c>
      <c r="R419" s="261">
        <f t="shared" si="1"/>
        <v>0</v>
      </c>
      <c r="S419" s="262"/>
      <c r="T419" s="262"/>
      <c r="U419" s="263">
        <f t="shared" si="142"/>
        <v>1.288</v>
      </c>
      <c r="V419" s="264">
        <f>IF(E419="SP",1,IF(D419="",ExtraMargeMateriaal,(1-VLOOKUP(D419,TabelAankoop[],4,FALSE))))</f>
        <v>1</v>
      </c>
      <c r="W419" s="265">
        <f t="shared" si="143"/>
        <v>0.6885</v>
      </c>
      <c r="X419" s="266">
        <f t="shared" si="144"/>
        <v>1</v>
      </c>
      <c r="Y419" s="267">
        <f t="shared" si="145"/>
        <v>1.46</v>
      </c>
      <c r="Z419" s="267">
        <f t="shared" si="146"/>
        <v>1.1599999999999999</v>
      </c>
      <c r="AA419" s="268">
        <f t="shared" si="147"/>
        <v>0</v>
      </c>
      <c r="AB419" s="456">
        <f t="shared" si="148"/>
        <v>0</v>
      </c>
      <c r="AC419" s="457">
        <f t="shared" si="149"/>
        <v>0</v>
      </c>
      <c r="AD419" s="456">
        <f t="shared" si="150"/>
        <v>0</v>
      </c>
      <c r="AE419" s="458">
        <f t="shared" si="151"/>
        <v>0</v>
      </c>
      <c r="AF419" s="457">
        <f t="shared" si="203"/>
        <v>0</v>
      </c>
      <c r="AG419" s="456">
        <f t="shared" si="153"/>
        <v>0</v>
      </c>
      <c r="AH419" s="457">
        <f t="shared" si="154"/>
        <v>0</v>
      </c>
      <c r="AI419" s="268">
        <f t="shared" si="155"/>
        <v>0</v>
      </c>
      <c r="AJ419" s="269">
        <f t="shared" si="156"/>
        <v>0</v>
      </c>
      <c r="AK419" s="270">
        <f t="shared" si="157"/>
        <v>0</v>
      </c>
      <c r="AL419" s="415">
        <f t="shared" si="158"/>
        <v>0</v>
      </c>
      <c r="AM419" s="259" t="str">
        <f>IF(AP419="","",IFERROR(VLOOKUP(AP419,CODES!$A$3:$D$1348,4,FALSE),"X"))&amp;IF(AQ419="","",IFERROR(VLOOKUP(AQ419,CODES!$A$3:$D$1348,4,FALSE),"X"))&amp;IF(AR419="","",IFERROR(VLOOKUP(AR419,CODES!$A$3:$D$1348,4,FALSE),"X"))&amp;IF(AS419="","",IFERROR(VLOOKUP(AS419,CODES!$A$3:$D$1348,4,FALSE),"X"))&amp;IF(AT419="","",IFERROR(VLOOKUP(AT419,CODES!$A$3:$D$1348,4,FALSE),"X"))&amp;IF(AU419="","",IFERROR(VLOOKUP(AU419,CODES!$A$3:$D$1348,4,FALSE),"X"))&amp;IF(AV419="","",IFERROR(VLOOKUP(AV419,CODES!$A$3:$D$1348,4,FALSE),"X"))&amp;IF(AW419="","",IFERROR(VLOOKUP(AW419,CODES!$A$3:$D$1348,4,FALSE),"X"))&amp;IF(AX419="","",IFERROR(VLOOKUP(AX419,CODES!$A$3:$D$1348,4,FALSE),"X"))&amp;IF(AY419="","",IFERROR(VLOOKUP(AY419,CODES!$A$3:$D$1348,4,FALSE),"X"))</f>
        <v/>
      </c>
      <c r="AN419" s="258">
        <f>SUM(IFERROR(VLOOKUP(AP419,CODES!$A$3:$D$1348,4,FALSE)*BC419,0),IFERROR(VLOOKUP(AQ419,CODES!$A$3:$D$1348,4,FALSE)*BF419,0),IFERROR(VLOOKUP(AR419,CODES!$A$3:$D$1348,4,FALSE)*BI419,0),IFERROR(VLOOKUP(AS419,CODES!$A$3:$D$1348,4,FALSE)*BL419,0),IFERROR(VLOOKUP(AT419,CODES!$A$3:$D$1348,4,FALSE)*BO419,0),IFERROR(VLOOKUP(AU419,CODES!$A$3:$D$1348,4,FALSE)*BR419,0),IFERROR(VLOOKUP(AV419,CODES!$A$3:$D$1348,4,FALSE)*BU419,0),IFERROR(VLOOKUP(AW419,CODES!$A$3:$D$1348,4,FALSE)*BX419,0),IFERROR(VLOOKUP(AX419,CODES!$A$3:$D$1348,4,FALSE)*CA419,0),IFERROR(VLOOKUP(AY419,CODES!$A$3:$D$1348,4,FALSE)*CD419,0))</f>
        <v>0</v>
      </c>
      <c r="AO419" s="258">
        <f>SUM(IFERROR(VLOOKUP(AP419,CODES!$A$3:$D$1348,3,FALSE)*BC419,0),IFERROR(VLOOKUP(AQ419,CODES!$A$3:$D$1348,3,FALSE)*BF419,0),IFERROR(VLOOKUP(AR419,CODES!$A$3:$D$1348,3,FALSE)*BI419,0),IFERROR(VLOOKUP(AS419,CODES!$A$3:$D$1348,3,FALSE)*BL419,0),IFERROR(VLOOKUP(AT419,CODES!$A$3:$D$1348,3,FALSE)*BO419,0),IFERROR(VLOOKUP(AU419,CODES!$A$3:$D$1348,3,FALSE)*BR419,0),IFERROR(VLOOKUP(AV419,CODES!$A$3:$D$1348,3,FALSE)*BU419,0),IFERROR(VLOOKUP(AW419,CODES!$A$3:$D$1348,3,FALSE)*BX419,0),IFERROR(VLOOKUP(AX419,CODES!$A$3:$D$1348,3,FALSE)*CA419,0),IFERROR(VLOOKUP(AY419,CODES!$A$3:$D$1348,3,FALSE)*CD419,0))+B419</f>
        <v>0</v>
      </c>
      <c r="AP419" s="271" t="str">
        <f t="shared" si="204"/>
        <v/>
      </c>
      <c r="AQ419" s="271" t="str">
        <f t="shared" si="205"/>
        <v/>
      </c>
      <c r="AR419" s="271" t="str">
        <f t="shared" si="206"/>
        <v/>
      </c>
      <c r="AS419" s="271" t="str">
        <f t="shared" si="207"/>
        <v/>
      </c>
      <c r="AT419" s="271" t="str">
        <f t="shared" si="208"/>
        <v/>
      </c>
      <c r="AU419" s="271" t="str">
        <f t="shared" si="209"/>
        <v/>
      </c>
      <c r="AV419" s="271" t="str">
        <f t="shared" si="210"/>
        <v/>
      </c>
      <c r="AW419" s="271" t="str">
        <f t="shared" si="211"/>
        <v/>
      </c>
      <c r="AX419" s="271" t="str">
        <f t="shared" si="212"/>
        <v/>
      </c>
      <c r="AY419" s="271" t="str">
        <f t="shared" si="213"/>
        <v/>
      </c>
      <c r="AZ419" s="258">
        <f t="shared" si="169"/>
        <v>0</v>
      </c>
      <c r="BA419" s="258">
        <f t="shared" si="170"/>
        <v>1</v>
      </c>
      <c r="BB419" s="258">
        <f t="shared" si="214"/>
        <v>0</v>
      </c>
      <c r="BC419" s="258">
        <f t="shared" si="215"/>
        <v>1</v>
      </c>
      <c r="BD419" s="258">
        <f t="shared" si="173"/>
        <v>1</v>
      </c>
      <c r="BE419" s="258">
        <f t="shared" si="216"/>
        <v>0</v>
      </c>
      <c r="BF419" s="258">
        <f t="shared" si="217"/>
        <v>1</v>
      </c>
      <c r="BG419" s="258">
        <f t="shared" si="176"/>
        <v>1</v>
      </c>
      <c r="BH419" s="258">
        <f t="shared" si="218"/>
        <v>0</v>
      </c>
      <c r="BI419" s="258">
        <f t="shared" si="219"/>
        <v>1</v>
      </c>
      <c r="BJ419" s="258">
        <f t="shared" si="179"/>
        <v>1</v>
      </c>
      <c r="BK419" s="258">
        <f t="shared" si="220"/>
        <v>0</v>
      </c>
      <c r="BL419" s="258">
        <f t="shared" si="221"/>
        <v>1</v>
      </c>
      <c r="BM419" s="258">
        <f t="shared" si="182"/>
        <v>1</v>
      </c>
      <c r="BN419" s="258">
        <f t="shared" si="222"/>
        <v>0</v>
      </c>
      <c r="BO419" s="258">
        <f t="shared" si="223"/>
        <v>1</v>
      </c>
      <c r="BP419" s="258">
        <f t="shared" si="185"/>
        <v>1</v>
      </c>
      <c r="BQ419" s="258">
        <f t="shared" si="224"/>
        <v>0</v>
      </c>
      <c r="BR419" s="258">
        <f t="shared" si="225"/>
        <v>1</v>
      </c>
      <c r="BS419" s="258">
        <f t="shared" si="188"/>
        <v>1</v>
      </c>
      <c r="BT419" s="258">
        <f t="shared" si="226"/>
        <v>0</v>
      </c>
      <c r="BU419" s="258">
        <f t="shared" si="227"/>
        <v>1</v>
      </c>
      <c r="BV419" s="258">
        <f t="shared" si="191"/>
        <v>1</v>
      </c>
      <c r="BW419" s="258">
        <f t="shared" si="228"/>
        <v>0</v>
      </c>
      <c r="BX419" s="258">
        <f t="shared" si="229"/>
        <v>1</v>
      </c>
      <c r="BY419" s="258">
        <f t="shared" si="194"/>
        <v>1</v>
      </c>
      <c r="BZ419" s="258">
        <f t="shared" si="230"/>
        <v>0</v>
      </c>
      <c r="CA419" s="258">
        <f t="shared" si="231"/>
        <v>1</v>
      </c>
      <c r="CB419" s="258">
        <f t="shared" si="197"/>
        <v>1</v>
      </c>
      <c r="CC419" s="258">
        <f t="shared" si="232"/>
        <v>0</v>
      </c>
      <c r="CD419" s="258">
        <f t="shared" si="233"/>
        <v>1</v>
      </c>
    </row>
    <row r="420" spans="1:82" hidden="1">
      <c r="A420" s="258"/>
      <c r="B420" s="258"/>
      <c r="C420" s="259"/>
      <c r="D420" s="258"/>
      <c r="E420" s="258"/>
      <c r="F420" s="258"/>
      <c r="G420" s="258">
        <v>412</v>
      </c>
      <c r="H420" s="743"/>
      <c r="I420" s="744"/>
      <c r="J420" s="739"/>
      <c r="K420" s="745"/>
      <c r="L420" s="745"/>
      <c r="M420" s="272"/>
      <c r="N420" s="508">
        <f t="shared" si="29"/>
        <v>0</v>
      </c>
      <c r="O420" s="510">
        <f t="shared" si="234"/>
        <v>0</v>
      </c>
      <c r="P420" s="260">
        <f t="shared" si="235"/>
        <v>0</v>
      </c>
      <c r="Q420" s="261">
        <f t="shared" si="236"/>
        <v>0</v>
      </c>
      <c r="R420" s="261">
        <f t="shared" si="1"/>
        <v>0</v>
      </c>
      <c r="S420" s="262"/>
      <c r="T420" s="262"/>
      <c r="U420" s="263">
        <f t="shared" si="142"/>
        <v>1.288</v>
      </c>
      <c r="V420" s="264">
        <f>IF(E420="SP",1,IF(D420="",ExtraMargeMateriaal,(1-VLOOKUP(D420,TabelAankoop[],4,FALSE))))</f>
        <v>1</v>
      </c>
      <c r="W420" s="265">
        <f t="shared" si="143"/>
        <v>0.6885</v>
      </c>
      <c r="X420" s="266">
        <f t="shared" si="144"/>
        <v>1</v>
      </c>
      <c r="Y420" s="267">
        <f t="shared" si="145"/>
        <v>1.46</v>
      </c>
      <c r="Z420" s="267">
        <f t="shared" si="146"/>
        <v>1.1599999999999999</v>
      </c>
      <c r="AA420" s="268">
        <f t="shared" si="147"/>
        <v>0</v>
      </c>
      <c r="AB420" s="456">
        <f t="shared" si="148"/>
        <v>0</v>
      </c>
      <c r="AC420" s="457">
        <f t="shared" si="149"/>
        <v>0</v>
      </c>
      <c r="AD420" s="456">
        <f t="shared" si="150"/>
        <v>0</v>
      </c>
      <c r="AE420" s="458">
        <f t="shared" si="151"/>
        <v>0</v>
      </c>
      <c r="AF420" s="457">
        <f t="shared" si="203"/>
        <v>0</v>
      </c>
      <c r="AG420" s="456">
        <f t="shared" si="153"/>
        <v>0</v>
      </c>
      <c r="AH420" s="457">
        <f t="shared" si="154"/>
        <v>0</v>
      </c>
      <c r="AI420" s="268">
        <f t="shared" si="155"/>
        <v>0</v>
      </c>
      <c r="AJ420" s="269">
        <f t="shared" si="156"/>
        <v>0</v>
      </c>
      <c r="AK420" s="270">
        <f t="shared" si="157"/>
        <v>0</v>
      </c>
      <c r="AL420" s="415">
        <f t="shared" si="158"/>
        <v>0</v>
      </c>
      <c r="AM420" s="259" t="str">
        <f>IF(AP420="","",IFERROR(VLOOKUP(AP420,CODES!$A$3:$D$1348,4,FALSE),"X"))&amp;IF(AQ420="","",IFERROR(VLOOKUP(AQ420,CODES!$A$3:$D$1348,4,FALSE),"X"))&amp;IF(AR420="","",IFERROR(VLOOKUP(AR420,CODES!$A$3:$D$1348,4,FALSE),"X"))&amp;IF(AS420="","",IFERROR(VLOOKUP(AS420,CODES!$A$3:$D$1348,4,FALSE),"X"))&amp;IF(AT420="","",IFERROR(VLOOKUP(AT420,CODES!$A$3:$D$1348,4,FALSE),"X"))&amp;IF(AU420="","",IFERROR(VLOOKUP(AU420,CODES!$A$3:$D$1348,4,FALSE),"X"))&amp;IF(AV420="","",IFERROR(VLOOKUP(AV420,CODES!$A$3:$D$1348,4,FALSE),"X"))&amp;IF(AW420="","",IFERROR(VLOOKUP(AW420,CODES!$A$3:$D$1348,4,FALSE),"X"))&amp;IF(AX420="","",IFERROR(VLOOKUP(AX420,CODES!$A$3:$D$1348,4,FALSE),"X"))&amp;IF(AY420="","",IFERROR(VLOOKUP(AY420,CODES!$A$3:$D$1348,4,FALSE),"X"))</f>
        <v/>
      </c>
      <c r="AN420" s="258">
        <f>SUM(IFERROR(VLOOKUP(AP420,CODES!$A$3:$D$1348,4,FALSE)*BC420,0),IFERROR(VLOOKUP(AQ420,CODES!$A$3:$D$1348,4,FALSE)*BF420,0),IFERROR(VLOOKUP(AR420,CODES!$A$3:$D$1348,4,FALSE)*BI420,0),IFERROR(VLOOKUP(AS420,CODES!$A$3:$D$1348,4,FALSE)*BL420,0),IFERROR(VLOOKUP(AT420,CODES!$A$3:$D$1348,4,FALSE)*BO420,0),IFERROR(VLOOKUP(AU420,CODES!$A$3:$D$1348,4,FALSE)*BR420,0),IFERROR(VLOOKUP(AV420,CODES!$A$3:$D$1348,4,FALSE)*BU420,0),IFERROR(VLOOKUP(AW420,CODES!$A$3:$D$1348,4,FALSE)*BX420,0),IFERROR(VLOOKUP(AX420,CODES!$A$3:$D$1348,4,FALSE)*CA420,0),IFERROR(VLOOKUP(AY420,CODES!$A$3:$D$1348,4,FALSE)*CD420,0))</f>
        <v>0</v>
      </c>
      <c r="AO420" s="258">
        <f>SUM(IFERROR(VLOOKUP(AP420,CODES!$A$3:$D$1348,3,FALSE)*BC420,0),IFERROR(VLOOKUP(AQ420,CODES!$A$3:$D$1348,3,FALSE)*BF420,0),IFERROR(VLOOKUP(AR420,CODES!$A$3:$D$1348,3,FALSE)*BI420,0),IFERROR(VLOOKUP(AS420,CODES!$A$3:$D$1348,3,FALSE)*BL420,0),IFERROR(VLOOKUP(AT420,CODES!$A$3:$D$1348,3,FALSE)*BO420,0),IFERROR(VLOOKUP(AU420,CODES!$A$3:$D$1348,3,FALSE)*BR420,0),IFERROR(VLOOKUP(AV420,CODES!$A$3:$D$1348,3,FALSE)*BU420,0),IFERROR(VLOOKUP(AW420,CODES!$A$3:$D$1348,3,FALSE)*BX420,0),IFERROR(VLOOKUP(AX420,CODES!$A$3:$D$1348,3,FALSE)*CA420,0),IFERROR(VLOOKUP(AY420,CODES!$A$3:$D$1348,3,FALSE)*CD420,0))+B420</f>
        <v>0</v>
      </c>
      <c r="AP420" s="271" t="str">
        <f t="shared" si="204"/>
        <v/>
      </c>
      <c r="AQ420" s="271" t="str">
        <f t="shared" si="205"/>
        <v/>
      </c>
      <c r="AR420" s="271" t="str">
        <f t="shared" si="206"/>
        <v/>
      </c>
      <c r="AS420" s="271" t="str">
        <f t="shared" si="207"/>
        <v/>
      </c>
      <c r="AT420" s="271" t="str">
        <f t="shared" si="208"/>
        <v/>
      </c>
      <c r="AU420" s="271" t="str">
        <f t="shared" si="209"/>
        <v/>
      </c>
      <c r="AV420" s="271" t="str">
        <f t="shared" si="210"/>
        <v/>
      </c>
      <c r="AW420" s="271" t="str">
        <f t="shared" si="211"/>
        <v/>
      </c>
      <c r="AX420" s="271" t="str">
        <f t="shared" si="212"/>
        <v/>
      </c>
      <c r="AY420" s="271" t="str">
        <f t="shared" si="213"/>
        <v/>
      </c>
      <c r="AZ420" s="258">
        <f t="shared" si="169"/>
        <v>0</v>
      </c>
      <c r="BA420" s="258">
        <f t="shared" si="170"/>
        <v>1</v>
      </c>
      <c r="BB420" s="258">
        <f t="shared" si="214"/>
        <v>0</v>
      </c>
      <c r="BC420" s="258">
        <f t="shared" si="215"/>
        <v>1</v>
      </c>
      <c r="BD420" s="258">
        <f t="shared" si="173"/>
        <v>1</v>
      </c>
      <c r="BE420" s="258">
        <f t="shared" si="216"/>
        <v>0</v>
      </c>
      <c r="BF420" s="258">
        <f t="shared" si="217"/>
        <v>1</v>
      </c>
      <c r="BG420" s="258">
        <f t="shared" si="176"/>
        <v>1</v>
      </c>
      <c r="BH420" s="258">
        <f t="shared" si="218"/>
        <v>0</v>
      </c>
      <c r="BI420" s="258">
        <f t="shared" si="219"/>
        <v>1</v>
      </c>
      <c r="BJ420" s="258">
        <f t="shared" si="179"/>
        <v>1</v>
      </c>
      <c r="BK420" s="258">
        <f t="shared" si="220"/>
        <v>0</v>
      </c>
      <c r="BL420" s="258">
        <f t="shared" si="221"/>
        <v>1</v>
      </c>
      <c r="BM420" s="258">
        <f t="shared" si="182"/>
        <v>1</v>
      </c>
      <c r="BN420" s="258">
        <f t="shared" si="222"/>
        <v>0</v>
      </c>
      <c r="BO420" s="258">
        <f t="shared" si="223"/>
        <v>1</v>
      </c>
      <c r="BP420" s="258">
        <f t="shared" si="185"/>
        <v>1</v>
      </c>
      <c r="BQ420" s="258">
        <f t="shared" si="224"/>
        <v>0</v>
      </c>
      <c r="BR420" s="258">
        <f t="shared" si="225"/>
        <v>1</v>
      </c>
      <c r="BS420" s="258">
        <f t="shared" si="188"/>
        <v>1</v>
      </c>
      <c r="BT420" s="258">
        <f t="shared" si="226"/>
        <v>0</v>
      </c>
      <c r="BU420" s="258">
        <f t="shared" si="227"/>
        <v>1</v>
      </c>
      <c r="BV420" s="258">
        <f t="shared" si="191"/>
        <v>1</v>
      </c>
      <c r="BW420" s="258">
        <f t="shared" si="228"/>
        <v>0</v>
      </c>
      <c r="BX420" s="258">
        <f t="shared" si="229"/>
        <v>1</v>
      </c>
      <c r="BY420" s="258">
        <f t="shared" si="194"/>
        <v>1</v>
      </c>
      <c r="BZ420" s="258">
        <f t="shared" si="230"/>
        <v>0</v>
      </c>
      <c r="CA420" s="258">
        <f t="shared" si="231"/>
        <v>1</v>
      </c>
      <c r="CB420" s="258">
        <f t="shared" si="197"/>
        <v>1</v>
      </c>
      <c r="CC420" s="258">
        <f t="shared" si="232"/>
        <v>0</v>
      </c>
      <c r="CD420" s="258">
        <f t="shared" si="233"/>
        <v>1</v>
      </c>
    </row>
    <row r="421" spans="1:82" hidden="1">
      <c r="A421" s="258"/>
      <c r="B421" s="258"/>
      <c r="C421" s="259"/>
      <c r="D421" s="258"/>
      <c r="E421" s="258"/>
      <c r="F421" s="258"/>
      <c r="G421" s="258">
        <v>413</v>
      </c>
      <c r="H421" s="743"/>
      <c r="I421" s="744"/>
      <c r="J421" s="739"/>
      <c r="K421" s="745"/>
      <c r="L421" s="745"/>
      <c r="M421" s="272"/>
      <c r="N421" s="508">
        <f t="shared" si="29"/>
        <v>0</v>
      </c>
      <c r="O421" s="510">
        <f t="shared" si="234"/>
        <v>0</v>
      </c>
      <c r="P421" s="260">
        <f t="shared" si="235"/>
        <v>0</v>
      </c>
      <c r="Q421" s="261">
        <f t="shared" si="236"/>
        <v>0</v>
      </c>
      <c r="R421" s="261">
        <f t="shared" si="1"/>
        <v>0</v>
      </c>
      <c r="S421" s="262"/>
      <c r="T421" s="262"/>
      <c r="U421" s="263">
        <f t="shared" si="142"/>
        <v>1.288</v>
      </c>
      <c r="V421" s="264">
        <f>IF(E421="SP",1,IF(D421="",ExtraMargeMateriaal,(1-VLOOKUP(D421,TabelAankoop[],4,FALSE))))</f>
        <v>1</v>
      </c>
      <c r="W421" s="265">
        <f t="shared" si="143"/>
        <v>0.6885</v>
      </c>
      <c r="X421" s="266">
        <f t="shared" si="144"/>
        <v>1</v>
      </c>
      <c r="Y421" s="267">
        <f t="shared" si="145"/>
        <v>1.46</v>
      </c>
      <c r="Z421" s="267">
        <f t="shared" si="146"/>
        <v>1.1599999999999999</v>
      </c>
      <c r="AA421" s="268">
        <f t="shared" si="147"/>
        <v>0</v>
      </c>
      <c r="AB421" s="456">
        <f t="shared" si="148"/>
        <v>0</v>
      </c>
      <c r="AC421" s="457">
        <f t="shared" si="149"/>
        <v>0</v>
      </c>
      <c r="AD421" s="456">
        <f t="shared" si="150"/>
        <v>0</v>
      </c>
      <c r="AE421" s="458">
        <f t="shared" si="151"/>
        <v>0</v>
      </c>
      <c r="AF421" s="457">
        <f t="shared" si="203"/>
        <v>0</v>
      </c>
      <c r="AG421" s="456">
        <f t="shared" si="153"/>
        <v>0</v>
      </c>
      <c r="AH421" s="457">
        <f t="shared" si="154"/>
        <v>0</v>
      </c>
      <c r="AI421" s="268">
        <f t="shared" si="155"/>
        <v>0</v>
      </c>
      <c r="AJ421" s="269">
        <f t="shared" si="156"/>
        <v>0</v>
      </c>
      <c r="AK421" s="270">
        <f t="shared" si="157"/>
        <v>0</v>
      </c>
      <c r="AL421" s="415">
        <f t="shared" si="158"/>
        <v>0</v>
      </c>
      <c r="AM421" s="259" t="str">
        <f>IF(AP421="","",IFERROR(VLOOKUP(AP421,CODES!$A$3:$D$1348,4,FALSE),"X"))&amp;IF(AQ421="","",IFERROR(VLOOKUP(AQ421,CODES!$A$3:$D$1348,4,FALSE),"X"))&amp;IF(AR421="","",IFERROR(VLOOKUP(AR421,CODES!$A$3:$D$1348,4,FALSE),"X"))&amp;IF(AS421="","",IFERROR(VLOOKUP(AS421,CODES!$A$3:$D$1348,4,FALSE),"X"))&amp;IF(AT421="","",IFERROR(VLOOKUP(AT421,CODES!$A$3:$D$1348,4,FALSE),"X"))&amp;IF(AU421="","",IFERROR(VLOOKUP(AU421,CODES!$A$3:$D$1348,4,FALSE),"X"))&amp;IF(AV421="","",IFERROR(VLOOKUP(AV421,CODES!$A$3:$D$1348,4,FALSE),"X"))&amp;IF(AW421="","",IFERROR(VLOOKUP(AW421,CODES!$A$3:$D$1348,4,FALSE),"X"))&amp;IF(AX421="","",IFERROR(VLOOKUP(AX421,CODES!$A$3:$D$1348,4,FALSE),"X"))&amp;IF(AY421="","",IFERROR(VLOOKUP(AY421,CODES!$A$3:$D$1348,4,FALSE),"X"))</f>
        <v/>
      </c>
      <c r="AN421" s="258">
        <f>SUM(IFERROR(VLOOKUP(AP421,CODES!$A$3:$D$1348,4,FALSE)*BC421,0),IFERROR(VLOOKUP(AQ421,CODES!$A$3:$D$1348,4,FALSE)*BF421,0),IFERROR(VLOOKUP(AR421,CODES!$A$3:$D$1348,4,FALSE)*BI421,0),IFERROR(VLOOKUP(AS421,CODES!$A$3:$D$1348,4,FALSE)*BL421,0),IFERROR(VLOOKUP(AT421,CODES!$A$3:$D$1348,4,FALSE)*BO421,0),IFERROR(VLOOKUP(AU421,CODES!$A$3:$D$1348,4,FALSE)*BR421,0),IFERROR(VLOOKUP(AV421,CODES!$A$3:$D$1348,4,FALSE)*BU421,0),IFERROR(VLOOKUP(AW421,CODES!$A$3:$D$1348,4,FALSE)*BX421,0),IFERROR(VLOOKUP(AX421,CODES!$A$3:$D$1348,4,FALSE)*CA421,0),IFERROR(VLOOKUP(AY421,CODES!$A$3:$D$1348,4,FALSE)*CD421,0))</f>
        <v>0</v>
      </c>
      <c r="AO421" s="258">
        <f>SUM(IFERROR(VLOOKUP(AP421,CODES!$A$3:$D$1348,3,FALSE)*BC421,0),IFERROR(VLOOKUP(AQ421,CODES!$A$3:$D$1348,3,FALSE)*BF421,0),IFERROR(VLOOKUP(AR421,CODES!$A$3:$D$1348,3,FALSE)*BI421,0),IFERROR(VLOOKUP(AS421,CODES!$A$3:$D$1348,3,FALSE)*BL421,0),IFERROR(VLOOKUP(AT421,CODES!$A$3:$D$1348,3,FALSE)*BO421,0),IFERROR(VLOOKUP(AU421,CODES!$A$3:$D$1348,3,FALSE)*BR421,0),IFERROR(VLOOKUP(AV421,CODES!$A$3:$D$1348,3,FALSE)*BU421,0),IFERROR(VLOOKUP(AW421,CODES!$A$3:$D$1348,3,FALSE)*BX421,0),IFERROR(VLOOKUP(AX421,CODES!$A$3:$D$1348,3,FALSE)*CA421,0),IFERROR(VLOOKUP(AY421,CODES!$A$3:$D$1348,3,FALSE)*CD421,0))+B421</f>
        <v>0</v>
      </c>
      <c r="AP421" s="271" t="str">
        <f t="shared" si="204"/>
        <v/>
      </c>
      <c r="AQ421" s="271" t="str">
        <f t="shared" si="205"/>
        <v/>
      </c>
      <c r="AR421" s="271" t="str">
        <f t="shared" si="206"/>
        <v/>
      </c>
      <c r="AS421" s="271" t="str">
        <f t="shared" si="207"/>
        <v/>
      </c>
      <c r="AT421" s="271" t="str">
        <f t="shared" si="208"/>
        <v/>
      </c>
      <c r="AU421" s="271" t="str">
        <f t="shared" si="209"/>
        <v/>
      </c>
      <c r="AV421" s="271" t="str">
        <f t="shared" si="210"/>
        <v/>
      </c>
      <c r="AW421" s="271" t="str">
        <f t="shared" si="211"/>
        <v/>
      </c>
      <c r="AX421" s="271" t="str">
        <f t="shared" si="212"/>
        <v/>
      </c>
      <c r="AY421" s="271" t="str">
        <f t="shared" si="213"/>
        <v/>
      </c>
      <c r="AZ421" s="258">
        <f t="shared" si="169"/>
        <v>0</v>
      </c>
      <c r="BA421" s="258">
        <f t="shared" si="170"/>
        <v>1</v>
      </c>
      <c r="BB421" s="258">
        <f t="shared" si="214"/>
        <v>0</v>
      </c>
      <c r="BC421" s="258">
        <f t="shared" si="215"/>
        <v>1</v>
      </c>
      <c r="BD421" s="258">
        <f t="shared" si="173"/>
        <v>1</v>
      </c>
      <c r="BE421" s="258">
        <f t="shared" si="216"/>
        <v>0</v>
      </c>
      <c r="BF421" s="258">
        <f t="shared" si="217"/>
        <v>1</v>
      </c>
      <c r="BG421" s="258">
        <f t="shared" si="176"/>
        <v>1</v>
      </c>
      <c r="BH421" s="258">
        <f t="shared" si="218"/>
        <v>0</v>
      </c>
      <c r="BI421" s="258">
        <f t="shared" si="219"/>
        <v>1</v>
      </c>
      <c r="BJ421" s="258">
        <f t="shared" si="179"/>
        <v>1</v>
      </c>
      <c r="BK421" s="258">
        <f t="shared" si="220"/>
        <v>0</v>
      </c>
      <c r="BL421" s="258">
        <f t="shared" si="221"/>
        <v>1</v>
      </c>
      <c r="BM421" s="258">
        <f t="shared" si="182"/>
        <v>1</v>
      </c>
      <c r="BN421" s="258">
        <f t="shared" si="222"/>
        <v>0</v>
      </c>
      <c r="BO421" s="258">
        <f t="shared" si="223"/>
        <v>1</v>
      </c>
      <c r="BP421" s="258">
        <f t="shared" si="185"/>
        <v>1</v>
      </c>
      <c r="BQ421" s="258">
        <f t="shared" si="224"/>
        <v>0</v>
      </c>
      <c r="BR421" s="258">
        <f t="shared" si="225"/>
        <v>1</v>
      </c>
      <c r="BS421" s="258">
        <f t="shared" si="188"/>
        <v>1</v>
      </c>
      <c r="BT421" s="258">
        <f t="shared" si="226"/>
        <v>0</v>
      </c>
      <c r="BU421" s="258">
        <f t="shared" si="227"/>
        <v>1</v>
      </c>
      <c r="BV421" s="258">
        <f t="shared" si="191"/>
        <v>1</v>
      </c>
      <c r="BW421" s="258">
        <f t="shared" si="228"/>
        <v>0</v>
      </c>
      <c r="BX421" s="258">
        <f t="shared" si="229"/>
        <v>1</v>
      </c>
      <c r="BY421" s="258">
        <f t="shared" si="194"/>
        <v>1</v>
      </c>
      <c r="BZ421" s="258">
        <f t="shared" si="230"/>
        <v>0</v>
      </c>
      <c r="CA421" s="258">
        <f t="shared" si="231"/>
        <v>1</v>
      </c>
      <c r="CB421" s="258">
        <f t="shared" si="197"/>
        <v>1</v>
      </c>
      <c r="CC421" s="258">
        <f t="shared" si="232"/>
        <v>0</v>
      </c>
      <c r="CD421" s="258">
        <f t="shared" si="233"/>
        <v>1</v>
      </c>
    </row>
    <row r="422" spans="1:82" hidden="1">
      <c r="A422" s="258"/>
      <c r="B422" s="258"/>
      <c r="C422" s="259"/>
      <c r="D422" s="258"/>
      <c r="E422" s="258"/>
      <c r="F422" s="258"/>
      <c r="G422" s="258">
        <v>414</v>
      </c>
      <c r="H422" s="743"/>
      <c r="I422" s="744"/>
      <c r="J422" s="739"/>
      <c r="K422" s="745"/>
      <c r="L422" s="745"/>
      <c r="M422" s="272"/>
      <c r="N422" s="508">
        <f t="shared" si="29"/>
        <v>0</v>
      </c>
      <c r="O422" s="510">
        <f t="shared" si="234"/>
        <v>0</v>
      </c>
      <c r="P422" s="260">
        <f t="shared" si="235"/>
        <v>0</v>
      </c>
      <c r="Q422" s="261">
        <f t="shared" si="236"/>
        <v>0</v>
      </c>
      <c r="R422" s="261">
        <f t="shared" si="1"/>
        <v>0</v>
      </c>
      <c r="S422" s="262"/>
      <c r="T422" s="262"/>
      <c r="U422" s="263">
        <f t="shared" si="142"/>
        <v>1.288</v>
      </c>
      <c r="V422" s="264">
        <f>IF(E422="SP",1,IF(D422="",ExtraMargeMateriaal,(1-VLOOKUP(D422,TabelAankoop[],4,FALSE))))</f>
        <v>1</v>
      </c>
      <c r="W422" s="265">
        <f t="shared" si="143"/>
        <v>0.6885</v>
      </c>
      <c r="X422" s="266">
        <f t="shared" si="144"/>
        <v>1</v>
      </c>
      <c r="Y422" s="267">
        <f t="shared" si="145"/>
        <v>1.46</v>
      </c>
      <c r="Z422" s="267">
        <f t="shared" si="146"/>
        <v>1.1599999999999999</v>
      </c>
      <c r="AA422" s="268">
        <f t="shared" si="147"/>
        <v>0</v>
      </c>
      <c r="AB422" s="456">
        <f t="shared" si="148"/>
        <v>0</v>
      </c>
      <c r="AC422" s="457">
        <f t="shared" si="149"/>
        <v>0</v>
      </c>
      <c r="AD422" s="456">
        <f t="shared" si="150"/>
        <v>0</v>
      </c>
      <c r="AE422" s="458">
        <f t="shared" si="151"/>
        <v>0</v>
      </c>
      <c r="AF422" s="457">
        <f t="shared" si="203"/>
        <v>0</v>
      </c>
      <c r="AG422" s="456">
        <f t="shared" si="153"/>
        <v>0</v>
      </c>
      <c r="AH422" s="457">
        <f t="shared" si="154"/>
        <v>0</v>
      </c>
      <c r="AI422" s="268">
        <f t="shared" si="155"/>
        <v>0</v>
      </c>
      <c r="AJ422" s="269">
        <f t="shared" si="156"/>
        <v>0</v>
      </c>
      <c r="AK422" s="270">
        <f t="shared" si="157"/>
        <v>0</v>
      </c>
      <c r="AL422" s="415">
        <f t="shared" si="158"/>
        <v>0</v>
      </c>
      <c r="AM422" s="259" t="str">
        <f>IF(AP422="","",IFERROR(VLOOKUP(AP422,CODES!$A$3:$D$1348,4,FALSE),"X"))&amp;IF(AQ422="","",IFERROR(VLOOKUP(AQ422,CODES!$A$3:$D$1348,4,FALSE),"X"))&amp;IF(AR422="","",IFERROR(VLOOKUP(AR422,CODES!$A$3:$D$1348,4,FALSE),"X"))&amp;IF(AS422="","",IFERROR(VLOOKUP(AS422,CODES!$A$3:$D$1348,4,FALSE),"X"))&amp;IF(AT422="","",IFERROR(VLOOKUP(AT422,CODES!$A$3:$D$1348,4,FALSE),"X"))&amp;IF(AU422="","",IFERROR(VLOOKUP(AU422,CODES!$A$3:$D$1348,4,FALSE),"X"))&amp;IF(AV422="","",IFERROR(VLOOKUP(AV422,CODES!$A$3:$D$1348,4,FALSE),"X"))&amp;IF(AW422="","",IFERROR(VLOOKUP(AW422,CODES!$A$3:$D$1348,4,FALSE),"X"))&amp;IF(AX422="","",IFERROR(VLOOKUP(AX422,CODES!$A$3:$D$1348,4,FALSE),"X"))&amp;IF(AY422="","",IFERROR(VLOOKUP(AY422,CODES!$A$3:$D$1348,4,FALSE),"X"))</f>
        <v/>
      </c>
      <c r="AN422" s="258">
        <f>SUM(IFERROR(VLOOKUP(AP422,CODES!$A$3:$D$1348,4,FALSE)*BC422,0),IFERROR(VLOOKUP(AQ422,CODES!$A$3:$D$1348,4,FALSE)*BF422,0),IFERROR(VLOOKUP(AR422,CODES!$A$3:$D$1348,4,FALSE)*BI422,0),IFERROR(VLOOKUP(AS422,CODES!$A$3:$D$1348,4,FALSE)*BL422,0),IFERROR(VLOOKUP(AT422,CODES!$A$3:$D$1348,4,FALSE)*BO422,0),IFERROR(VLOOKUP(AU422,CODES!$A$3:$D$1348,4,FALSE)*BR422,0),IFERROR(VLOOKUP(AV422,CODES!$A$3:$D$1348,4,FALSE)*BU422,0),IFERROR(VLOOKUP(AW422,CODES!$A$3:$D$1348,4,FALSE)*BX422,0),IFERROR(VLOOKUP(AX422,CODES!$A$3:$D$1348,4,FALSE)*CA422,0),IFERROR(VLOOKUP(AY422,CODES!$A$3:$D$1348,4,FALSE)*CD422,0))</f>
        <v>0</v>
      </c>
      <c r="AO422" s="258">
        <f>SUM(IFERROR(VLOOKUP(AP422,CODES!$A$3:$D$1348,3,FALSE)*BC422,0),IFERROR(VLOOKUP(AQ422,CODES!$A$3:$D$1348,3,FALSE)*BF422,0),IFERROR(VLOOKUP(AR422,CODES!$A$3:$D$1348,3,FALSE)*BI422,0),IFERROR(VLOOKUP(AS422,CODES!$A$3:$D$1348,3,FALSE)*BL422,0),IFERROR(VLOOKUP(AT422,CODES!$A$3:$D$1348,3,FALSE)*BO422,0),IFERROR(VLOOKUP(AU422,CODES!$A$3:$D$1348,3,FALSE)*BR422,0),IFERROR(VLOOKUP(AV422,CODES!$A$3:$D$1348,3,FALSE)*BU422,0),IFERROR(VLOOKUP(AW422,CODES!$A$3:$D$1348,3,FALSE)*BX422,0),IFERROR(VLOOKUP(AX422,CODES!$A$3:$D$1348,3,FALSE)*CA422,0),IFERROR(VLOOKUP(AY422,CODES!$A$3:$D$1348,3,FALSE)*CD422,0))+B422</f>
        <v>0</v>
      </c>
      <c r="AP422" s="271" t="str">
        <f t="shared" si="204"/>
        <v/>
      </c>
      <c r="AQ422" s="271" t="str">
        <f t="shared" si="205"/>
        <v/>
      </c>
      <c r="AR422" s="271" t="str">
        <f t="shared" si="206"/>
        <v/>
      </c>
      <c r="AS422" s="271" t="str">
        <f t="shared" si="207"/>
        <v/>
      </c>
      <c r="AT422" s="271" t="str">
        <f t="shared" si="208"/>
        <v/>
      </c>
      <c r="AU422" s="271" t="str">
        <f t="shared" si="209"/>
        <v/>
      </c>
      <c r="AV422" s="271" t="str">
        <f t="shared" si="210"/>
        <v/>
      </c>
      <c r="AW422" s="271" t="str">
        <f t="shared" si="211"/>
        <v/>
      </c>
      <c r="AX422" s="271" t="str">
        <f t="shared" si="212"/>
        <v/>
      </c>
      <c r="AY422" s="271" t="str">
        <f t="shared" si="213"/>
        <v/>
      </c>
      <c r="AZ422" s="258">
        <f t="shared" si="169"/>
        <v>0</v>
      </c>
      <c r="BA422" s="258">
        <f t="shared" si="170"/>
        <v>1</v>
      </c>
      <c r="BB422" s="258">
        <f t="shared" si="214"/>
        <v>0</v>
      </c>
      <c r="BC422" s="258">
        <f t="shared" si="215"/>
        <v>1</v>
      </c>
      <c r="BD422" s="258">
        <f t="shared" si="173"/>
        <v>1</v>
      </c>
      <c r="BE422" s="258">
        <f t="shared" si="216"/>
        <v>0</v>
      </c>
      <c r="BF422" s="258">
        <f t="shared" si="217"/>
        <v>1</v>
      </c>
      <c r="BG422" s="258">
        <f t="shared" si="176"/>
        <v>1</v>
      </c>
      <c r="BH422" s="258">
        <f t="shared" si="218"/>
        <v>0</v>
      </c>
      <c r="BI422" s="258">
        <f t="shared" si="219"/>
        <v>1</v>
      </c>
      <c r="BJ422" s="258">
        <f t="shared" si="179"/>
        <v>1</v>
      </c>
      <c r="BK422" s="258">
        <f t="shared" si="220"/>
        <v>0</v>
      </c>
      <c r="BL422" s="258">
        <f t="shared" si="221"/>
        <v>1</v>
      </c>
      <c r="BM422" s="258">
        <f t="shared" si="182"/>
        <v>1</v>
      </c>
      <c r="BN422" s="258">
        <f t="shared" si="222"/>
        <v>0</v>
      </c>
      <c r="BO422" s="258">
        <f t="shared" si="223"/>
        <v>1</v>
      </c>
      <c r="BP422" s="258">
        <f t="shared" si="185"/>
        <v>1</v>
      </c>
      <c r="BQ422" s="258">
        <f t="shared" si="224"/>
        <v>0</v>
      </c>
      <c r="BR422" s="258">
        <f t="shared" si="225"/>
        <v>1</v>
      </c>
      <c r="BS422" s="258">
        <f t="shared" si="188"/>
        <v>1</v>
      </c>
      <c r="BT422" s="258">
        <f t="shared" si="226"/>
        <v>0</v>
      </c>
      <c r="BU422" s="258">
        <f t="shared" si="227"/>
        <v>1</v>
      </c>
      <c r="BV422" s="258">
        <f t="shared" si="191"/>
        <v>1</v>
      </c>
      <c r="BW422" s="258">
        <f t="shared" si="228"/>
        <v>0</v>
      </c>
      <c r="BX422" s="258">
        <f t="shared" si="229"/>
        <v>1</v>
      </c>
      <c r="BY422" s="258">
        <f t="shared" si="194"/>
        <v>1</v>
      </c>
      <c r="BZ422" s="258">
        <f t="shared" si="230"/>
        <v>0</v>
      </c>
      <c r="CA422" s="258">
        <f t="shared" si="231"/>
        <v>1</v>
      </c>
      <c r="CB422" s="258">
        <f t="shared" si="197"/>
        <v>1</v>
      </c>
      <c r="CC422" s="258">
        <f t="shared" si="232"/>
        <v>0</v>
      </c>
      <c r="CD422" s="258">
        <f t="shared" si="233"/>
        <v>1</v>
      </c>
    </row>
    <row r="423" spans="1:82" hidden="1">
      <c r="A423" s="258"/>
      <c r="B423" s="258"/>
      <c r="C423" s="259"/>
      <c r="D423" s="258"/>
      <c r="E423" s="258"/>
      <c r="F423" s="258"/>
      <c r="G423" s="258">
        <v>415</v>
      </c>
      <c r="H423" s="743"/>
      <c r="I423" s="744"/>
      <c r="J423" s="739"/>
      <c r="K423" s="745"/>
      <c r="L423" s="745"/>
      <c r="M423" s="272"/>
      <c r="N423" s="508">
        <f t="shared" si="29"/>
        <v>0</v>
      </c>
      <c r="O423" s="510">
        <f t="shared" si="234"/>
        <v>0</v>
      </c>
      <c r="P423" s="260">
        <f t="shared" si="235"/>
        <v>0</v>
      </c>
      <c r="Q423" s="261">
        <f t="shared" si="236"/>
        <v>0</v>
      </c>
      <c r="R423" s="261">
        <f t="shared" si="1"/>
        <v>0</v>
      </c>
      <c r="S423" s="262"/>
      <c r="T423" s="262"/>
      <c r="U423" s="263">
        <f t="shared" si="142"/>
        <v>1.288</v>
      </c>
      <c r="V423" s="264">
        <f>IF(E423="SP",1,IF(D423="",ExtraMargeMateriaal,(1-VLOOKUP(D423,TabelAankoop[],4,FALSE))))</f>
        <v>1</v>
      </c>
      <c r="W423" s="265">
        <f t="shared" si="143"/>
        <v>0.6885</v>
      </c>
      <c r="X423" s="266">
        <f t="shared" si="144"/>
        <v>1</v>
      </c>
      <c r="Y423" s="267">
        <f t="shared" si="145"/>
        <v>1.46</v>
      </c>
      <c r="Z423" s="267">
        <f t="shared" si="146"/>
        <v>1.1599999999999999</v>
      </c>
      <c r="AA423" s="268">
        <f t="shared" si="147"/>
        <v>0</v>
      </c>
      <c r="AB423" s="456">
        <f t="shared" si="148"/>
        <v>0</v>
      </c>
      <c r="AC423" s="457">
        <f t="shared" si="149"/>
        <v>0</v>
      </c>
      <c r="AD423" s="456">
        <f t="shared" si="150"/>
        <v>0</v>
      </c>
      <c r="AE423" s="458">
        <f t="shared" si="151"/>
        <v>0</v>
      </c>
      <c r="AF423" s="457">
        <f t="shared" si="203"/>
        <v>0</v>
      </c>
      <c r="AG423" s="456">
        <f t="shared" si="153"/>
        <v>0</v>
      </c>
      <c r="AH423" s="457">
        <f t="shared" si="154"/>
        <v>0</v>
      </c>
      <c r="AI423" s="268">
        <f t="shared" si="155"/>
        <v>0</v>
      </c>
      <c r="AJ423" s="269">
        <f t="shared" si="156"/>
        <v>0</v>
      </c>
      <c r="AK423" s="270">
        <f t="shared" si="157"/>
        <v>0</v>
      </c>
      <c r="AL423" s="415">
        <f t="shared" si="158"/>
        <v>0</v>
      </c>
      <c r="AM423" s="259" t="str">
        <f>IF(AP423="","",IFERROR(VLOOKUP(AP423,CODES!$A$3:$D$1348,4,FALSE),"X"))&amp;IF(AQ423="","",IFERROR(VLOOKUP(AQ423,CODES!$A$3:$D$1348,4,FALSE),"X"))&amp;IF(AR423="","",IFERROR(VLOOKUP(AR423,CODES!$A$3:$D$1348,4,FALSE),"X"))&amp;IF(AS423="","",IFERROR(VLOOKUP(AS423,CODES!$A$3:$D$1348,4,FALSE),"X"))&amp;IF(AT423="","",IFERROR(VLOOKUP(AT423,CODES!$A$3:$D$1348,4,FALSE),"X"))&amp;IF(AU423="","",IFERROR(VLOOKUP(AU423,CODES!$A$3:$D$1348,4,FALSE),"X"))&amp;IF(AV423="","",IFERROR(VLOOKUP(AV423,CODES!$A$3:$D$1348,4,FALSE),"X"))&amp;IF(AW423="","",IFERROR(VLOOKUP(AW423,CODES!$A$3:$D$1348,4,FALSE),"X"))&amp;IF(AX423="","",IFERROR(VLOOKUP(AX423,CODES!$A$3:$D$1348,4,FALSE),"X"))&amp;IF(AY423="","",IFERROR(VLOOKUP(AY423,CODES!$A$3:$D$1348,4,FALSE),"X"))</f>
        <v/>
      </c>
      <c r="AN423" s="258">
        <f>SUM(IFERROR(VLOOKUP(AP423,CODES!$A$3:$D$1348,4,FALSE)*BC423,0),IFERROR(VLOOKUP(AQ423,CODES!$A$3:$D$1348,4,FALSE)*BF423,0),IFERROR(VLOOKUP(AR423,CODES!$A$3:$D$1348,4,FALSE)*BI423,0),IFERROR(VLOOKUP(AS423,CODES!$A$3:$D$1348,4,FALSE)*BL423,0),IFERROR(VLOOKUP(AT423,CODES!$A$3:$D$1348,4,FALSE)*BO423,0),IFERROR(VLOOKUP(AU423,CODES!$A$3:$D$1348,4,FALSE)*BR423,0),IFERROR(VLOOKUP(AV423,CODES!$A$3:$D$1348,4,FALSE)*BU423,0),IFERROR(VLOOKUP(AW423,CODES!$A$3:$D$1348,4,FALSE)*BX423,0),IFERROR(VLOOKUP(AX423,CODES!$A$3:$D$1348,4,FALSE)*CA423,0),IFERROR(VLOOKUP(AY423,CODES!$A$3:$D$1348,4,FALSE)*CD423,0))</f>
        <v>0</v>
      </c>
      <c r="AO423" s="258">
        <f>SUM(IFERROR(VLOOKUP(AP423,CODES!$A$3:$D$1348,3,FALSE)*BC423,0),IFERROR(VLOOKUP(AQ423,CODES!$A$3:$D$1348,3,FALSE)*BF423,0),IFERROR(VLOOKUP(AR423,CODES!$A$3:$D$1348,3,FALSE)*BI423,0),IFERROR(VLOOKUP(AS423,CODES!$A$3:$D$1348,3,FALSE)*BL423,0),IFERROR(VLOOKUP(AT423,CODES!$A$3:$D$1348,3,FALSE)*BO423,0),IFERROR(VLOOKUP(AU423,CODES!$A$3:$D$1348,3,FALSE)*BR423,0),IFERROR(VLOOKUP(AV423,CODES!$A$3:$D$1348,3,FALSE)*BU423,0),IFERROR(VLOOKUP(AW423,CODES!$A$3:$D$1348,3,FALSE)*BX423,0),IFERROR(VLOOKUP(AX423,CODES!$A$3:$D$1348,3,FALSE)*CA423,0),IFERROR(VLOOKUP(AY423,CODES!$A$3:$D$1348,3,FALSE)*CD423,0))+B423</f>
        <v>0</v>
      </c>
      <c r="AP423" s="271" t="str">
        <f t="shared" si="204"/>
        <v/>
      </c>
      <c r="AQ423" s="271" t="str">
        <f t="shared" si="205"/>
        <v/>
      </c>
      <c r="AR423" s="271" t="str">
        <f t="shared" si="206"/>
        <v/>
      </c>
      <c r="AS423" s="271" t="str">
        <f t="shared" si="207"/>
        <v/>
      </c>
      <c r="AT423" s="271" t="str">
        <f t="shared" si="208"/>
        <v/>
      </c>
      <c r="AU423" s="271" t="str">
        <f t="shared" si="209"/>
        <v/>
      </c>
      <c r="AV423" s="271" t="str">
        <f t="shared" si="210"/>
        <v/>
      </c>
      <c r="AW423" s="271" t="str">
        <f t="shared" si="211"/>
        <v/>
      </c>
      <c r="AX423" s="271" t="str">
        <f t="shared" si="212"/>
        <v/>
      </c>
      <c r="AY423" s="271" t="str">
        <f t="shared" si="213"/>
        <v/>
      </c>
      <c r="AZ423" s="258">
        <f t="shared" si="169"/>
        <v>0</v>
      </c>
      <c r="BA423" s="258">
        <f t="shared" si="170"/>
        <v>1</v>
      </c>
      <c r="BB423" s="258">
        <f t="shared" si="214"/>
        <v>0</v>
      </c>
      <c r="BC423" s="258">
        <f t="shared" si="215"/>
        <v>1</v>
      </c>
      <c r="BD423" s="258">
        <f t="shared" si="173"/>
        <v>1</v>
      </c>
      <c r="BE423" s="258">
        <f t="shared" si="216"/>
        <v>0</v>
      </c>
      <c r="BF423" s="258">
        <f t="shared" si="217"/>
        <v>1</v>
      </c>
      <c r="BG423" s="258">
        <f t="shared" si="176"/>
        <v>1</v>
      </c>
      <c r="BH423" s="258">
        <f t="shared" si="218"/>
        <v>0</v>
      </c>
      <c r="BI423" s="258">
        <f t="shared" si="219"/>
        <v>1</v>
      </c>
      <c r="BJ423" s="258">
        <f t="shared" si="179"/>
        <v>1</v>
      </c>
      <c r="BK423" s="258">
        <f t="shared" si="220"/>
        <v>0</v>
      </c>
      <c r="BL423" s="258">
        <f t="shared" si="221"/>
        <v>1</v>
      </c>
      <c r="BM423" s="258">
        <f t="shared" si="182"/>
        <v>1</v>
      </c>
      <c r="BN423" s="258">
        <f t="shared" si="222"/>
        <v>0</v>
      </c>
      <c r="BO423" s="258">
        <f t="shared" si="223"/>
        <v>1</v>
      </c>
      <c r="BP423" s="258">
        <f t="shared" si="185"/>
        <v>1</v>
      </c>
      <c r="BQ423" s="258">
        <f t="shared" si="224"/>
        <v>0</v>
      </c>
      <c r="BR423" s="258">
        <f t="shared" si="225"/>
        <v>1</v>
      </c>
      <c r="BS423" s="258">
        <f t="shared" si="188"/>
        <v>1</v>
      </c>
      <c r="BT423" s="258">
        <f t="shared" si="226"/>
        <v>0</v>
      </c>
      <c r="BU423" s="258">
        <f t="shared" si="227"/>
        <v>1</v>
      </c>
      <c r="BV423" s="258">
        <f t="shared" si="191"/>
        <v>1</v>
      </c>
      <c r="BW423" s="258">
        <f t="shared" si="228"/>
        <v>0</v>
      </c>
      <c r="BX423" s="258">
        <f t="shared" si="229"/>
        <v>1</v>
      </c>
      <c r="BY423" s="258">
        <f t="shared" si="194"/>
        <v>1</v>
      </c>
      <c r="BZ423" s="258">
        <f t="shared" si="230"/>
        <v>0</v>
      </c>
      <c r="CA423" s="258">
        <f t="shared" si="231"/>
        <v>1</v>
      </c>
      <c r="CB423" s="258">
        <f t="shared" si="197"/>
        <v>1</v>
      </c>
      <c r="CC423" s="258">
        <f t="shared" si="232"/>
        <v>0</v>
      </c>
      <c r="CD423" s="258">
        <f t="shared" si="233"/>
        <v>1</v>
      </c>
    </row>
    <row r="424" spans="1:82" hidden="1">
      <c r="A424" s="258"/>
      <c r="B424" s="258"/>
      <c r="C424" s="259"/>
      <c r="D424" s="258"/>
      <c r="E424" s="258"/>
      <c r="F424" s="258"/>
      <c r="G424" s="258">
        <v>416</v>
      </c>
      <c r="H424" s="743"/>
      <c r="I424" s="744"/>
      <c r="J424" s="739"/>
      <c r="K424" s="745"/>
      <c r="L424" s="745"/>
      <c r="M424" s="272"/>
      <c r="N424" s="508">
        <f t="shared" si="29"/>
        <v>0</v>
      </c>
      <c r="O424" s="510">
        <f t="shared" si="234"/>
        <v>0</v>
      </c>
      <c r="P424" s="260">
        <f t="shared" si="235"/>
        <v>0</v>
      </c>
      <c r="Q424" s="261">
        <f t="shared" si="236"/>
        <v>0</v>
      </c>
      <c r="R424" s="261">
        <f t="shared" si="1"/>
        <v>0</v>
      </c>
      <c r="S424" s="262"/>
      <c r="T424" s="262"/>
      <c r="U424" s="263">
        <f t="shared" si="142"/>
        <v>1.288</v>
      </c>
      <c r="V424" s="264">
        <f>IF(E424="SP",1,IF(D424="",ExtraMargeMateriaal,(1-VLOOKUP(D424,TabelAankoop[],4,FALSE))))</f>
        <v>1</v>
      </c>
      <c r="W424" s="265">
        <f t="shared" si="143"/>
        <v>0.6885</v>
      </c>
      <c r="X424" s="266">
        <f t="shared" si="144"/>
        <v>1</v>
      </c>
      <c r="Y424" s="267">
        <f t="shared" si="145"/>
        <v>1.46</v>
      </c>
      <c r="Z424" s="267">
        <f t="shared" si="146"/>
        <v>1.1599999999999999</v>
      </c>
      <c r="AA424" s="268">
        <f t="shared" si="147"/>
        <v>0</v>
      </c>
      <c r="AB424" s="456">
        <f t="shared" si="148"/>
        <v>0</v>
      </c>
      <c r="AC424" s="457">
        <f t="shared" si="149"/>
        <v>0</v>
      </c>
      <c r="AD424" s="456">
        <f t="shared" si="150"/>
        <v>0</v>
      </c>
      <c r="AE424" s="458">
        <f t="shared" si="151"/>
        <v>0</v>
      </c>
      <c r="AF424" s="457">
        <f t="shared" si="203"/>
        <v>0</v>
      </c>
      <c r="AG424" s="456">
        <f t="shared" si="153"/>
        <v>0</v>
      </c>
      <c r="AH424" s="457">
        <f t="shared" si="154"/>
        <v>0</v>
      </c>
      <c r="AI424" s="268">
        <f t="shared" si="155"/>
        <v>0</v>
      </c>
      <c r="AJ424" s="269">
        <f t="shared" si="156"/>
        <v>0</v>
      </c>
      <c r="AK424" s="270">
        <f t="shared" si="157"/>
        <v>0</v>
      </c>
      <c r="AL424" s="415">
        <f t="shared" si="158"/>
        <v>0</v>
      </c>
      <c r="AM424" s="259" t="str">
        <f>IF(AP424="","",IFERROR(VLOOKUP(AP424,CODES!$A$3:$D$1348,4,FALSE),"X"))&amp;IF(AQ424="","",IFERROR(VLOOKUP(AQ424,CODES!$A$3:$D$1348,4,FALSE),"X"))&amp;IF(AR424="","",IFERROR(VLOOKUP(AR424,CODES!$A$3:$D$1348,4,FALSE),"X"))&amp;IF(AS424="","",IFERROR(VLOOKUP(AS424,CODES!$A$3:$D$1348,4,FALSE),"X"))&amp;IF(AT424="","",IFERROR(VLOOKUP(AT424,CODES!$A$3:$D$1348,4,FALSE),"X"))&amp;IF(AU424="","",IFERROR(VLOOKUP(AU424,CODES!$A$3:$D$1348,4,FALSE),"X"))&amp;IF(AV424="","",IFERROR(VLOOKUP(AV424,CODES!$A$3:$D$1348,4,FALSE),"X"))&amp;IF(AW424="","",IFERROR(VLOOKUP(AW424,CODES!$A$3:$D$1348,4,FALSE),"X"))&amp;IF(AX424="","",IFERROR(VLOOKUP(AX424,CODES!$A$3:$D$1348,4,FALSE),"X"))&amp;IF(AY424="","",IFERROR(VLOOKUP(AY424,CODES!$A$3:$D$1348,4,FALSE),"X"))</f>
        <v/>
      </c>
      <c r="AN424" s="258">
        <f>SUM(IFERROR(VLOOKUP(AP424,CODES!$A$3:$D$1348,4,FALSE)*BC424,0),IFERROR(VLOOKUP(AQ424,CODES!$A$3:$D$1348,4,FALSE)*BF424,0),IFERROR(VLOOKUP(AR424,CODES!$A$3:$D$1348,4,FALSE)*BI424,0),IFERROR(VLOOKUP(AS424,CODES!$A$3:$D$1348,4,FALSE)*BL424,0),IFERROR(VLOOKUP(AT424,CODES!$A$3:$D$1348,4,FALSE)*BO424,0),IFERROR(VLOOKUP(AU424,CODES!$A$3:$D$1348,4,FALSE)*BR424,0),IFERROR(VLOOKUP(AV424,CODES!$A$3:$D$1348,4,FALSE)*BU424,0),IFERROR(VLOOKUP(AW424,CODES!$A$3:$D$1348,4,FALSE)*BX424,0),IFERROR(VLOOKUP(AX424,CODES!$A$3:$D$1348,4,FALSE)*CA424,0),IFERROR(VLOOKUP(AY424,CODES!$A$3:$D$1348,4,FALSE)*CD424,0))</f>
        <v>0</v>
      </c>
      <c r="AO424" s="258">
        <f>SUM(IFERROR(VLOOKUP(AP424,CODES!$A$3:$D$1348,3,FALSE)*BC424,0),IFERROR(VLOOKUP(AQ424,CODES!$A$3:$D$1348,3,FALSE)*BF424,0),IFERROR(VLOOKUP(AR424,CODES!$A$3:$D$1348,3,FALSE)*BI424,0),IFERROR(VLOOKUP(AS424,CODES!$A$3:$D$1348,3,FALSE)*BL424,0),IFERROR(VLOOKUP(AT424,CODES!$A$3:$D$1348,3,FALSE)*BO424,0),IFERROR(VLOOKUP(AU424,CODES!$A$3:$D$1348,3,FALSE)*BR424,0),IFERROR(VLOOKUP(AV424,CODES!$A$3:$D$1348,3,FALSE)*BU424,0),IFERROR(VLOOKUP(AW424,CODES!$A$3:$D$1348,3,FALSE)*BX424,0),IFERROR(VLOOKUP(AX424,CODES!$A$3:$D$1348,3,FALSE)*CA424,0),IFERROR(VLOOKUP(AY424,CODES!$A$3:$D$1348,3,FALSE)*CD424,0))+B424</f>
        <v>0</v>
      </c>
      <c r="AP424" s="271" t="str">
        <f t="shared" si="204"/>
        <v/>
      </c>
      <c r="AQ424" s="271" t="str">
        <f t="shared" si="205"/>
        <v/>
      </c>
      <c r="AR424" s="271" t="str">
        <f t="shared" si="206"/>
        <v/>
      </c>
      <c r="AS424" s="271" t="str">
        <f t="shared" si="207"/>
        <v/>
      </c>
      <c r="AT424" s="271" t="str">
        <f t="shared" si="208"/>
        <v/>
      </c>
      <c r="AU424" s="271" t="str">
        <f t="shared" si="209"/>
        <v/>
      </c>
      <c r="AV424" s="271" t="str">
        <f t="shared" si="210"/>
        <v/>
      </c>
      <c r="AW424" s="271" t="str">
        <f t="shared" si="211"/>
        <v/>
      </c>
      <c r="AX424" s="271" t="str">
        <f t="shared" si="212"/>
        <v/>
      </c>
      <c r="AY424" s="271" t="str">
        <f t="shared" si="213"/>
        <v/>
      </c>
      <c r="AZ424" s="258">
        <f t="shared" si="169"/>
        <v>0</v>
      </c>
      <c r="BA424" s="258">
        <f t="shared" si="170"/>
        <v>1</v>
      </c>
      <c r="BB424" s="258">
        <f t="shared" si="214"/>
        <v>0</v>
      </c>
      <c r="BC424" s="258">
        <f t="shared" si="215"/>
        <v>1</v>
      </c>
      <c r="BD424" s="258">
        <f t="shared" si="173"/>
        <v>1</v>
      </c>
      <c r="BE424" s="258">
        <f t="shared" si="216"/>
        <v>0</v>
      </c>
      <c r="BF424" s="258">
        <f t="shared" si="217"/>
        <v>1</v>
      </c>
      <c r="BG424" s="258">
        <f t="shared" si="176"/>
        <v>1</v>
      </c>
      <c r="BH424" s="258">
        <f t="shared" si="218"/>
        <v>0</v>
      </c>
      <c r="BI424" s="258">
        <f t="shared" si="219"/>
        <v>1</v>
      </c>
      <c r="BJ424" s="258">
        <f t="shared" si="179"/>
        <v>1</v>
      </c>
      <c r="BK424" s="258">
        <f t="shared" si="220"/>
        <v>0</v>
      </c>
      <c r="BL424" s="258">
        <f t="shared" si="221"/>
        <v>1</v>
      </c>
      <c r="BM424" s="258">
        <f t="shared" si="182"/>
        <v>1</v>
      </c>
      <c r="BN424" s="258">
        <f t="shared" si="222"/>
        <v>0</v>
      </c>
      <c r="BO424" s="258">
        <f t="shared" si="223"/>
        <v>1</v>
      </c>
      <c r="BP424" s="258">
        <f t="shared" si="185"/>
        <v>1</v>
      </c>
      <c r="BQ424" s="258">
        <f t="shared" si="224"/>
        <v>0</v>
      </c>
      <c r="BR424" s="258">
        <f t="shared" si="225"/>
        <v>1</v>
      </c>
      <c r="BS424" s="258">
        <f t="shared" si="188"/>
        <v>1</v>
      </c>
      <c r="BT424" s="258">
        <f t="shared" si="226"/>
        <v>0</v>
      </c>
      <c r="BU424" s="258">
        <f t="shared" si="227"/>
        <v>1</v>
      </c>
      <c r="BV424" s="258">
        <f t="shared" si="191"/>
        <v>1</v>
      </c>
      <c r="BW424" s="258">
        <f t="shared" si="228"/>
        <v>0</v>
      </c>
      <c r="BX424" s="258">
        <f t="shared" si="229"/>
        <v>1</v>
      </c>
      <c r="BY424" s="258">
        <f t="shared" si="194"/>
        <v>1</v>
      </c>
      <c r="BZ424" s="258">
        <f t="shared" si="230"/>
        <v>0</v>
      </c>
      <c r="CA424" s="258">
        <f t="shared" si="231"/>
        <v>1</v>
      </c>
      <c r="CB424" s="258">
        <f t="shared" si="197"/>
        <v>1</v>
      </c>
      <c r="CC424" s="258">
        <f t="shared" si="232"/>
        <v>0</v>
      </c>
      <c r="CD424" s="258">
        <f t="shared" si="233"/>
        <v>1</v>
      </c>
    </row>
    <row r="425" spans="1:82" hidden="1">
      <c r="A425" s="258"/>
      <c r="B425" s="258"/>
      <c r="C425" s="259"/>
      <c r="D425" s="258"/>
      <c r="E425" s="258"/>
      <c r="F425" s="258"/>
      <c r="G425" s="258">
        <v>417</v>
      </c>
      <c r="H425" s="743"/>
      <c r="I425" s="744"/>
      <c r="J425" s="739"/>
      <c r="K425" s="745"/>
      <c r="L425" s="745"/>
      <c r="M425" s="272"/>
      <c r="N425" s="508">
        <f t="shared" si="29"/>
        <v>0</v>
      </c>
      <c r="O425" s="510">
        <f t="shared" si="234"/>
        <v>0</v>
      </c>
      <c r="P425" s="260">
        <f t="shared" si="235"/>
        <v>0</v>
      </c>
      <c r="Q425" s="261">
        <f t="shared" si="236"/>
        <v>0</v>
      </c>
      <c r="R425" s="261">
        <f t="shared" si="1"/>
        <v>0</v>
      </c>
      <c r="S425" s="262"/>
      <c r="T425" s="262"/>
      <c r="U425" s="263">
        <f t="shared" si="142"/>
        <v>1.288</v>
      </c>
      <c r="V425" s="264">
        <f>IF(E425="SP",1,IF(D425="",ExtraMargeMateriaal,(1-VLOOKUP(D425,TabelAankoop[],4,FALSE))))</f>
        <v>1</v>
      </c>
      <c r="W425" s="265">
        <f t="shared" si="143"/>
        <v>0.6885</v>
      </c>
      <c r="X425" s="266">
        <f t="shared" si="144"/>
        <v>1</v>
      </c>
      <c r="Y425" s="267">
        <f t="shared" si="145"/>
        <v>1.46</v>
      </c>
      <c r="Z425" s="267">
        <f t="shared" si="146"/>
        <v>1.1599999999999999</v>
      </c>
      <c r="AA425" s="268">
        <f t="shared" si="147"/>
        <v>0</v>
      </c>
      <c r="AB425" s="456">
        <f t="shared" si="148"/>
        <v>0</v>
      </c>
      <c r="AC425" s="457">
        <f t="shared" si="149"/>
        <v>0</v>
      </c>
      <c r="AD425" s="456">
        <f t="shared" si="150"/>
        <v>0</v>
      </c>
      <c r="AE425" s="458">
        <f t="shared" si="151"/>
        <v>0</v>
      </c>
      <c r="AF425" s="457">
        <f t="shared" si="203"/>
        <v>0</v>
      </c>
      <c r="AG425" s="456">
        <f t="shared" si="153"/>
        <v>0</v>
      </c>
      <c r="AH425" s="457">
        <f t="shared" si="154"/>
        <v>0</v>
      </c>
      <c r="AI425" s="268">
        <f t="shared" si="155"/>
        <v>0</v>
      </c>
      <c r="AJ425" s="269">
        <f t="shared" si="156"/>
        <v>0</v>
      </c>
      <c r="AK425" s="270">
        <f t="shared" si="157"/>
        <v>0</v>
      </c>
      <c r="AL425" s="415">
        <f t="shared" si="158"/>
        <v>0</v>
      </c>
      <c r="AM425" s="259" t="str">
        <f>IF(AP425="","",IFERROR(VLOOKUP(AP425,CODES!$A$3:$D$1348,4,FALSE),"X"))&amp;IF(AQ425="","",IFERROR(VLOOKUP(AQ425,CODES!$A$3:$D$1348,4,FALSE),"X"))&amp;IF(AR425="","",IFERROR(VLOOKUP(AR425,CODES!$A$3:$D$1348,4,FALSE),"X"))&amp;IF(AS425="","",IFERROR(VLOOKUP(AS425,CODES!$A$3:$D$1348,4,FALSE),"X"))&amp;IF(AT425="","",IFERROR(VLOOKUP(AT425,CODES!$A$3:$D$1348,4,FALSE),"X"))&amp;IF(AU425="","",IFERROR(VLOOKUP(AU425,CODES!$A$3:$D$1348,4,FALSE),"X"))&amp;IF(AV425="","",IFERROR(VLOOKUP(AV425,CODES!$A$3:$D$1348,4,FALSE),"X"))&amp;IF(AW425="","",IFERROR(VLOOKUP(AW425,CODES!$A$3:$D$1348,4,FALSE),"X"))&amp;IF(AX425="","",IFERROR(VLOOKUP(AX425,CODES!$A$3:$D$1348,4,FALSE),"X"))&amp;IF(AY425="","",IFERROR(VLOOKUP(AY425,CODES!$A$3:$D$1348,4,FALSE),"X"))</f>
        <v/>
      </c>
      <c r="AN425" s="258">
        <f>SUM(IFERROR(VLOOKUP(AP425,CODES!$A$3:$D$1348,4,FALSE)*BC425,0),IFERROR(VLOOKUP(AQ425,CODES!$A$3:$D$1348,4,FALSE)*BF425,0),IFERROR(VLOOKUP(AR425,CODES!$A$3:$D$1348,4,FALSE)*BI425,0),IFERROR(VLOOKUP(AS425,CODES!$A$3:$D$1348,4,FALSE)*BL425,0),IFERROR(VLOOKUP(AT425,CODES!$A$3:$D$1348,4,FALSE)*BO425,0),IFERROR(VLOOKUP(AU425,CODES!$A$3:$D$1348,4,FALSE)*BR425,0),IFERROR(VLOOKUP(AV425,CODES!$A$3:$D$1348,4,FALSE)*BU425,0),IFERROR(VLOOKUP(AW425,CODES!$A$3:$D$1348,4,FALSE)*BX425,0),IFERROR(VLOOKUP(AX425,CODES!$A$3:$D$1348,4,FALSE)*CA425,0),IFERROR(VLOOKUP(AY425,CODES!$A$3:$D$1348,4,FALSE)*CD425,0))</f>
        <v>0</v>
      </c>
      <c r="AO425" s="258">
        <f>SUM(IFERROR(VLOOKUP(AP425,CODES!$A$3:$D$1348,3,FALSE)*BC425,0),IFERROR(VLOOKUP(AQ425,CODES!$A$3:$D$1348,3,FALSE)*BF425,0),IFERROR(VLOOKUP(AR425,CODES!$A$3:$D$1348,3,FALSE)*BI425,0),IFERROR(VLOOKUP(AS425,CODES!$A$3:$D$1348,3,FALSE)*BL425,0),IFERROR(VLOOKUP(AT425,CODES!$A$3:$D$1348,3,FALSE)*BO425,0),IFERROR(VLOOKUP(AU425,CODES!$A$3:$D$1348,3,FALSE)*BR425,0),IFERROR(VLOOKUP(AV425,CODES!$A$3:$D$1348,3,FALSE)*BU425,0),IFERROR(VLOOKUP(AW425,CODES!$A$3:$D$1348,3,FALSE)*BX425,0),IFERROR(VLOOKUP(AX425,CODES!$A$3:$D$1348,3,FALSE)*CA425,0),IFERROR(VLOOKUP(AY425,CODES!$A$3:$D$1348,3,FALSE)*CD425,0))+B425</f>
        <v>0</v>
      </c>
      <c r="AP425" s="271" t="str">
        <f t="shared" si="204"/>
        <v/>
      </c>
      <c r="AQ425" s="271" t="str">
        <f t="shared" si="205"/>
        <v/>
      </c>
      <c r="AR425" s="271" t="str">
        <f t="shared" si="206"/>
        <v/>
      </c>
      <c r="AS425" s="271" t="str">
        <f t="shared" si="207"/>
        <v/>
      </c>
      <c r="AT425" s="271" t="str">
        <f t="shared" si="208"/>
        <v/>
      </c>
      <c r="AU425" s="271" t="str">
        <f t="shared" si="209"/>
        <v/>
      </c>
      <c r="AV425" s="271" t="str">
        <f t="shared" si="210"/>
        <v/>
      </c>
      <c r="AW425" s="271" t="str">
        <f t="shared" si="211"/>
        <v/>
      </c>
      <c r="AX425" s="271" t="str">
        <f t="shared" si="212"/>
        <v/>
      </c>
      <c r="AY425" s="271" t="str">
        <f t="shared" si="213"/>
        <v/>
      </c>
      <c r="AZ425" s="258">
        <f t="shared" si="169"/>
        <v>0</v>
      </c>
      <c r="BA425" s="258">
        <f t="shared" si="170"/>
        <v>1</v>
      </c>
      <c r="BB425" s="258">
        <f t="shared" si="214"/>
        <v>0</v>
      </c>
      <c r="BC425" s="258">
        <f t="shared" si="215"/>
        <v>1</v>
      </c>
      <c r="BD425" s="258">
        <f t="shared" si="173"/>
        <v>1</v>
      </c>
      <c r="BE425" s="258">
        <f t="shared" si="216"/>
        <v>0</v>
      </c>
      <c r="BF425" s="258">
        <f t="shared" si="217"/>
        <v>1</v>
      </c>
      <c r="BG425" s="258">
        <f t="shared" si="176"/>
        <v>1</v>
      </c>
      <c r="BH425" s="258">
        <f t="shared" si="218"/>
        <v>0</v>
      </c>
      <c r="BI425" s="258">
        <f t="shared" si="219"/>
        <v>1</v>
      </c>
      <c r="BJ425" s="258">
        <f t="shared" si="179"/>
        <v>1</v>
      </c>
      <c r="BK425" s="258">
        <f t="shared" si="220"/>
        <v>0</v>
      </c>
      <c r="BL425" s="258">
        <f t="shared" si="221"/>
        <v>1</v>
      </c>
      <c r="BM425" s="258">
        <f t="shared" si="182"/>
        <v>1</v>
      </c>
      <c r="BN425" s="258">
        <f t="shared" si="222"/>
        <v>0</v>
      </c>
      <c r="BO425" s="258">
        <f t="shared" si="223"/>
        <v>1</v>
      </c>
      <c r="BP425" s="258">
        <f t="shared" si="185"/>
        <v>1</v>
      </c>
      <c r="BQ425" s="258">
        <f t="shared" si="224"/>
        <v>0</v>
      </c>
      <c r="BR425" s="258">
        <f t="shared" si="225"/>
        <v>1</v>
      </c>
      <c r="BS425" s="258">
        <f t="shared" si="188"/>
        <v>1</v>
      </c>
      <c r="BT425" s="258">
        <f t="shared" si="226"/>
        <v>0</v>
      </c>
      <c r="BU425" s="258">
        <f t="shared" si="227"/>
        <v>1</v>
      </c>
      <c r="BV425" s="258">
        <f t="shared" si="191"/>
        <v>1</v>
      </c>
      <c r="BW425" s="258">
        <f t="shared" si="228"/>
        <v>0</v>
      </c>
      <c r="BX425" s="258">
        <f t="shared" si="229"/>
        <v>1</v>
      </c>
      <c r="BY425" s="258">
        <f t="shared" si="194"/>
        <v>1</v>
      </c>
      <c r="BZ425" s="258">
        <f t="shared" si="230"/>
        <v>0</v>
      </c>
      <c r="CA425" s="258">
        <f t="shared" si="231"/>
        <v>1</v>
      </c>
      <c r="CB425" s="258">
        <f t="shared" si="197"/>
        <v>1</v>
      </c>
      <c r="CC425" s="258">
        <f t="shared" si="232"/>
        <v>0</v>
      </c>
      <c r="CD425" s="258">
        <f t="shared" si="233"/>
        <v>1</v>
      </c>
    </row>
    <row r="426" spans="1:82" hidden="1">
      <c r="A426" s="258"/>
      <c r="B426" s="258"/>
      <c r="C426" s="259"/>
      <c r="D426" s="258"/>
      <c r="E426" s="258"/>
      <c r="F426" s="258"/>
      <c r="G426" s="258">
        <v>418</v>
      </c>
      <c r="H426" s="743"/>
      <c r="I426" s="744"/>
      <c r="J426" s="739"/>
      <c r="K426" s="745"/>
      <c r="L426" s="745"/>
      <c r="M426" s="272"/>
      <c r="N426" s="508">
        <f t="shared" si="29"/>
        <v>0</v>
      </c>
      <c r="O426" s="510">
        <f t="shared" si="234"/>
        <v>0</v>
      </c>
      <c r="P426" s="260">
        <f t="shared" si="235"/>
        <v>0</v>
      </c>
      <c r="Q426" s="261">
        <f t="shared" si="236"/>
        <v>0</v>
      </c>
      <c r="R426" s="261">
        <f t="shared" si="1"/>
        <v>0</v>
      </c>
      <c r="S426" s="262"/>
      <c r="T426" s="262"/>
      <c r="U426" s="263">
        <f t="shared" si="142"/>
        <v>1.288</v>
      </c>
      <c r="V426" s="264">
        <f>IF(E426="SP",1,IF(D426="",ExtraMargeMateriaal,(1-VLOOKUP(D426,TabelAankoop[],4,FALSE))))</f>
        <v>1</v>
      </c>
      <c r="W426" s="265">
        <f t="shared" si="143"/>
        <v>0.6885</v>
      </c>
      <c r="X426" s="266">
        <f t="shared" si="144"/>
        <v>1</v>
      </c>
      <c r="Y426" s="267">
        <f t="shared" si="145"/>
        <v>1.46</v>
      </c>
      <c r="Z426" s="267">
        <f t="shared" si="146"/>
        <v>1.1599999999999999</v>
      </c>
      <c r="AA426" s="268">
        <f t="shared" si="147"/>
        <v>0</v>
      </c>
      <c r="AB426" s="456">
        <f t="shared" si="148"/>
        <v>0</v>
      </c>
      <c r="AC426" s="457">
        <f t="shared" si="149"/>
        <v>0</v>
      </c>
      <c r="AD426" s="456">
        <f t="shared" si="150"/>
        <v>0</v>
      </c>
      <c r="AE426" s="458">
        <f t="shared" si="151"/>
        <v>0</v>
      </c>
      <c r="AF426" s="457">
        <f t="shared" si="203"/>
        <v>0</v>
      </c>
      <c r="AG426" s="456">
        <f t="shared" si="153"/>
        <v>0</v>
      </c>
      <c r="AH426" s="457">
        <f t="shared" si="154"/>
        <v>0</v>
      </c>
      <c r="AI426" s="268">
        <f t="shared" si="155"/>
        <v>0</v>
      </c>
      <c r="AJ426" s="269">
        <f t="shared" si="156"/>
        <v>0</v>
      </c>
      <c r="AK426" s="270">
        <f t="shared" si="157"/>
        <v>0</v>
      </c>
      <c r="AL426" s="415">
        <f t="shared" si="158"/>
        <v>0</v>
      </c>
      <c r="AM426" s="259" t="str">
        <f>IF(AP426="","",IFERROR(VLOOKUP(AP426,CODES!$A$3:$D$1348,4,FALSE),"X"))&amp;IF(AQ426="","",IFERROR(VLOOKUP(AQ426,CODES!$A$3:$D$1348,4,FALSE),"X"))&amp;IF(AR426="","",IFERROR(VLOOKUP(AR426,CODES!$A$3:$D$1348,4,FALSE),"X"))&amp;IF(AS426="","",IFERROR(VLOOKUP(AS426,CODES!$A$3:$D$1348,4,FALSE),"X"))&amp;IF(AT426="","",IFERROR(VLOOKUP(AT426,CODES!$A$3:$D$1348,4,FALSE),"X"))&amp;IF(AU426="","",IFERROR(VLOOKUP(AU426,CODES!$A$3:$D$1348,4,FALSE),"X"))&amp;IF(AV426="","",IFERROR(VLOOKUP(AV426,CODES!$A$3:$D$1348,4,FALSE),"X"))&amp;IF(AW426="","",IFERROR(VLOOKUP(AW426,CODES!$A$3:$D$1348,4,FALSE),"X"))&amp;IF(AX426="","",IFERROR(VLOOKUP(AX426,CODES!$A$3:$D$1348,4,FALSE),"X"))&amp;IF(AY426="","",IFERROR(VLOOKUP(AY426,CODES!$A$3:$D$1348,4,FALSE),"X"))</f>
        <v/>
      </c>
      <c r="AN426" s="258">
        <f>SUM(IFERROR(VLOOKUP(AP426,CODES!$A$3:$D$1348,4,FALSE)*BC426,0),IFERROR(VLOOKUP(AQ426,CODES!$A$3:$D$1348,4,FALSE)*BF426,0),IFERROR(VLOOKUP(AR426,CODES!$A$3:$D$1348,4,FALSE)*BI426,0),IFERROR(VLOOKUP(AS426,CODES!$A$3:$D$1348,4,FALSE)*BL426,0),IFERROR(VLOOKUP(AT426,CODES!$A$3:$D$1348,4,FALSE)*BO426,0),IFERROR(VLOOKUP(AU426,CODES!$A$3:$D$1348,4,FALSE)*BR426,0),IFERROR(VLOOKUP(AV426,CODES!$A$3:$D$1348,4,FALSE)*BU426,0),IFERROR(VLOOKUP(AW426,CODES!$A$3:$D$1348,4,FALSE)*BX426,0),IFERROR(VLOOKUP(AX426,CODES!$A$3:$D$1348,4,FALSE)*CA426,0),IFERROR(VLOOKUP(AY426,CODES!$A$3:$D$1348,4,FALSE)*CD426,0))</f>
        <v>0</v>
      </c>
      <c r="AO426" s="258">
        <f>SUM(IFERROR(VLOOKUP(AP426,CODES!$A$3:$D$1348,3,FALSE)*BC426,0),IFERROR(VLOOKUP(AQ426,CODES!$A$3:$D$1348,3,FALSE)*BF426,0),IFERROR(VLOOKUP(AR426,CODES!$A$3:$D$1348,3,FALSE)*BI426,0),IFERROR(VLOOKUP(AS426,CODES!$A$3:$D$1348,3,FALSE)*BL426,0),IFERROR(VLOOKUP(AT426,CODES!$A$3:$D$1348,3,FALSE)*BO426,0),IFERROR(VLOOKUP(AU426,CODES!$A$3:$D$1348,3,FALSE)*BR426,0),IFERROR(VLOOKUP(AV426,CODES!$A$3:$D$1348,3,FALSE)*BU426,0),IFERROR(VLOOKUP(AW426,CODES!$A$3:$D$1348,3,FALSE)*BX426,0),IFERROR(VLOOKUP(AX426,CODES!$A$3:$D$1348,3,FALSE)*CA426,0),IFERROR(VLOOKUP(AY426,CODES!$A$3:$D$1348,3,FALSE)*CD426,0))+B426</f>
        <v>0</v>
      </c>
      <c r="AP426" s="271" t="str">
        <f t="shared" si="204"/>
        <v/>
      </c>
      <c r="AQ426" s="271" t="str">
        <f t="shared" si="205"/>
        <v/>
      </c>
      <c r="AR426" s="271" t="str">
        <f t="shared" si="206"/>
        <v/>
      </c>
      <c r="AS426" s="271" t="str">
        <f t="shared" si="207"/>
        <v/>
      </c>
      <c r="AT426" s="271" t="str">
        <f t="shared" si="208"/>
        <v/>
      </c>
      <c r="AU426" s="271" t="str">
        <f t="shared" si="209"/>
        <v/>
      </c>
      <c r="AV426" s="271" t="str">
        <f t="shared" si="210"/>
        <v/>
      </c>
      <c r="AW426" s="271" t="str">
        <f t="shared" si="211"/>
        <v/>
      </c>
      <c r="AX426" s="271" t="str">
        <f t="shared" si="212"/>
        <v/>
      </c>
      <c r="AY426" s="271" t="str">
        <f t="shared" si="213"/>
        <v/>
      </c>
      <c r="AZ426" s="258">
        <f t="shared" si="169"/>
        <v>0</v>
      </c>
      <c r="BA426" s="258">
        <f t="shared" si="170"/>
        <v>1</v>
      </c>
      <c r="BB426" s="258">
        <f t="shared" si="214"/>
        <v>0</v>
      </c>
      <c r="BC426" s="258">
        <f t="shared" si="215"/>
        <v>1</v>
      </c>
      <c r="BD426" s="258">
        <f t="shared" si="173"/>
        <v>1</v>
      </c>
      <c r="BE426" s="258">
        <f t="shared" si="216"/>
        <v>0</v>
      </c>
      <c r="BF426" s="258">
        <f t="shared" si="217"/>
        <v>1</v>
      </c>
      <c r="BG426" s="258">
        <f t="shared" si="176"/>
        <v>1</v>
      </c>
      <c r="BH426" s="258">
        <f t="shared" si="218"/>
        <v>0</v>
      </c>
      <c r="BI426" s="258">
        <f t="shared" si="219"/>
        <v>1</v>
      </c>
      <c r="BJ426" s="258">
        <f t="shared" si="179"/>
        <v>1</v>
      </c>
      <c r="BK426" s="258">
        <f t="shared" si="220"/>
        <v>0</v>
      </c>
      <c r="BL426" s="258">
        <f t="shared" si="221"/>
        <v>1</v>
      </c>
      <c r="BM426" s="258">
        <f t="shared" si="182"/>
        <v>1</v>
      </c>
      <c r="BN426" s="258">
        <f t="shared" si="222"/>
        <v>0</v>
      </c>
      <c r="BO426" s="258">
        <f t="shared" si="223"/>
        <v>1</v>
      </c>
      <c r="BP426" s="258">
        <f t="shared" si="185"/>
        <v>1</v>
      </c>
      <c r="BQ426" s="258">
        <f t="shared" si="224"/>
        <v>0</v>
      </c>
      <c r="BR426" s="258">
        <f t="shared" si="225"/>
        <v>1</v>
      </c>
      <c r="BS426" s="258">
        <f t="shared" si="188"/>
        <v>1</v>
      </c>
      <c r="BT426" s="258">
        <f t="shared" si="226"/>
        <v>0</v>
      </c>
      <c r="BU426" s="258">
        <f t="shared" si="227"/>
        <v>1</v>
      </c>
      <c r="BV426" s="258">
        <f t="shared" si="191"/>
        <v>1</v>
      </c>
      <c r="BW426" s="258">
        <f t="shared" si="228"/>
        <v>0</v>
      </c>
      <c r="BX426" s="258">
        <f t="shared" si="229"/>
        <v>1</v>
      </c>
      <c r="BY426" s="258">
        <f t="shared" si="194"/>
        <v>1</v>
      </c>
      <c r="BZ426" s="258">
        <f t="shared" si="230"/>
        <v>0</v>
      </c>
      <c r="CA426" s="258">
        <f t="shared" si="231"/>
        <v>1</v>
      </c>
      <c r="CB426" s="258">
        <f t="shared" si="197"/>
        <v>1</v>
      </c>
      <c r="CC426" s="258">
        <f t="shared" si="232"/>
        <v>0</v>
      </c>
      <c r="CD426" s="258">
        <f t="shared" si="233"/>
        <v>1</v>
      </c>
    </row>
    <row r="427" spans="1:82" hidden="1">
      <c r="A427" s="258"/>
      <c r="B427" s="258"/>
      <c r="C427" s="259"/>
      <c r="D427" s="258"/>
      <c r="E427" s="258"/>
      <c r="F427" s="258"/>
      <c r="G427" s="258">
        <v>419</v>
      </c>
      <c r="H427" s="743"/>
      <c r="I427" s="744"/>
      <c r="J427" s="739"/>
      <c r="K427" s="745"/>
      <c r="L427" s="745"/>
      <c r="M427" s="272"/>
      <c r="N427" s="508">
        <f t="shared" si="29"/>
        <v>0</v>
      </c>
      <c r="O427" s="510">
        <f t="shared" si="234"/>
        <v>0</v>
      </c>
      <c r="P427" s="260">
        <f t="shared" si="235"/>
        <v>0</v>
      </c>
      <c r="Q427" s="261">
        <f t="shared" si="236"/>
        <v>0</v>
      </c>
      <c r="R427" s="261">
        <f t="shared" si="1"/>
        <v>0</v>
      </c>
      <c r="S427" s="262"/>
      <c r="T427" s="262"/>
      <c r="U427" s="263">
        <f t="shared" si="142"/>
        <v>1.288</v>
      </c>
      <c r="V427" s="264">
        <f>IF(E427="SP",1,IF(D427="",ExtraMargeMateriaal,(1-VLOOKUP(D427,TabelAankoop[],4,FALSE))))</f>
        <v>1</v>
      </c>
      <c r="W427" s="265">
        <f t="shared" si="143"/>
        <v>0.6885</v>
      </c>
      <c r="X427" s="266">
        <f t="shared" si="144"/>
        <v>1</v>
      </c>
      <c r="Y427" s="267">
        <f t="shared" si="145"/>
        <v>1.46</v>
      </c>
      <c r="Z427" s="267">
        <f t="shared" si="146"/>
        <v>1.1599999999999999</v>
      </c>
      <c r="AA427" s="268">
        <f t="shared" si="147"/>
        <v>0</v>
      </c>
      <c r="AB427" s="456">
        <f t="shared" si="148"/>
        <v>0</v>
      </c>
      <c r="AC427" s="457">
        <f t="shared" si="149"/>
        <v>0</v>
      </c>
      <c r="AD427" s="456">
        <f t="shared" si="150"/>
        <v>0</v>
      </c>
      <c r="AE427" s="458">
        <f t="shared" si="151"/>
        <v>0</v>
      </c>
      <c r="AF427" s="457">
        <f t="shared" si="203"/>
        <v>0</v>
      </c>
      <c r="AG427" s="456">
        <f t="shared" si="153"/>
        <v>0</v>
      </c>
      <c r="AH427" s="457">
        <f t="shared" si="154"/>
        <v>0</v>
      </c>
      <c r="AI427" s="268">
        <f t="shared" si="155"/>
        <v>0</v>
      </c>
      <c r="AJ427" s="269">
        <f t="shared" si="156"/>
        <v>0</v>
      </c>
      <c r="AK427" s="270">
        <f t="shared" si="157"/>
        <v>0</v>
      </c>
      <c r="AL427" s="415">
        <f t="shared" si="158"/>
        <v>0</v>
      </c>
      <c r="AM427" s="259" t="str">
        <f>IF(AP427="","",IFERROR(VLOOKUP(AP427,CODES!$A$3:$D$1348,4,FALSE),"X"))&amp;IF(AQ427="","",IFERROR(VLOOKUP(AQ427,CODES!$A$3:$D$1348,4,FALSE),"X"))&amp;IF(AR427="","",IFERROR(VLOOKUP(AR427,CODES!$A$3:$D$1348,4,FALSE),"X"))&amp;IF(AS427="","",IFERROR(VLOOKUP(AS427,CODES!$A$3:$D$1348,4,FALSE),"X"))&amp;IF(AT427="","",IFERROR(VLOOKUP(AT427,CODES!$A$3:$D$1348,4,FALSE),"X"))&amp;IF(AU427="","",IFERROR(VLOOKUP(AU427,CODES!$A$3:$D$1348,4,FALSE),"X"))&amp;IF(AV427="","",IFERROR(VLOOKUP(AV427,CODES!$A$3:$D$1348,4,FALSE),"X"))&amp;IF(AW427="","",IFERROR(VLOOKUP(AW427,CODES!$A$3:$D$1348,4,FALSE),"X"))&amp;IF(AX427="","",IFERROR(VLOOKUP(AX427,CODES!$A$3:$D$1348,4,FALSE),"X"))&amp;IF(AY427="","",IFERROR(VLOOKUP(AY427,CODES!$A$3:$D$1348,4,FALSE),"X"))</f>
        <v/>
      </c>
      <c r="AN427" s="258">
        <f>SUM(IFERROR(VLOOKUP(AP427,CODES!$A$3:$D$1348,4,FALSE)*BC427,0),IFERROR(VLOOKUP(AQ427,CODES!$A$3:$D$1348,4,FALSE)*BF427,0),IFERROR(VLOOKUP(AR427,CODES!$A$3:$D$1348,4,FALSE)*BI427,0),IFERROR(VLOOKUP(AS427,CODES!$A$3:$D$1348,4,FALSE)*BL427,0),IFERROR(VLOOKUP(AT427,CODES!$A$3:$D$1348,4,FALSE)*BO427,0),IFERROR(VLOOKUP(AU427,CODES!$A$3:$D$1348,4,FALSE)*BR427,0),IFERROR(VLOOKUP(AV427,CODES!$A$3:$D$1348,4,FALSE)*BU427,0),IFERROR(VLOOKUP(AW427,CODES!$A$3:$D$1348,4,FALSE)*BX427,0),IFERROR(VLOOKUP(AX427,CODES!$A$3:$D$1348,4,FALSE)*CA427,0),IFERROR(VLOOKUP(AY427,CODES!$A$3:$D$1348,4,FALSE)*CD427,0))</f>
        <v>0</v>
      </c>
      <c r="AO427" s="258">
        <f>SUM(IFERROR(VLOOKUP(AP427,CODES!$A$3:$D$1348,3,FALSE)*BC427,0),IFERROR(VLOOKUP(AQ427,CODES!$A$3:$D$1348,3,FALSE)*BF427,0),IFERROR(VLOOKUP(AR427,CODES!$A$3:$D$1348,3,FALSE)*BI427,0),IFERROR(VLOOKUP(AS427,CODES!$A$3:$D$1348,3,FALSE)*BL427,0),IFERROR(VLOOKUP(AT427,CODES!$A$3:$D$1348,3,FALSE)*BO427,0),IFERROR(VLOOKUP(AU427,CODES!$A$3:$D$1348,3,FALSE)*BR427,0),IFERROR(VLOOKUP(AV427,CODES!$A$3:$D$1348,3,FALSE)*BU427,0),IFERROR(VLOOKUP(AW427,CODES!$A$3:$D$1348,3,FALSE)*BX427,0),IFERROR(VLOOKUP(AX427,CODES!$A$3:$D$1348,3,FALSE)*CA427,0),IFERROR(VLOOKUP(AY427,CODES!$A$3:$D$1348,3,FALSE)*CD427,0))+B427</f>
        <v>0</v>
      </c>
      <c r="AP427" s="271" t="str">
        <f t="shared" si="204"/>
        <v/>
      </c>
      <c r="AQ427" s="271" t="str">
        <f t="shared" si="205"/>
        <v/>
      </c>
      <c r="AR427" s="271" t="str">
        <f t="shared" si="206"/>
        <v/>
      </c>
      <c r="AS427" s="271" t="str">
        <f t="shared" si="207"/>
        <v/>
      </c>
      <c r="AT427" s="271" t="str">
        <f t="shared" si="208"/>
        <v/>
      </c>
      <c r="AU427" s="271" t="str">
        <f t="shared" si="209"/>
        <v/>
      </c>
      <c r="AV427" s="271" t="str">
        <f t="shared" si="210"/>
        <v/>
      </c>
      <c r="AW427" s="271" t="str">
        <f t="shared" si="211"/>
        <v/>
      </c>
      <c r="AX427" s="271" t="str">
        <f t="shared" si="212"/>
        <v/>
      </c>
      <c r="AY427" s="271" t="str">
        <f t="shared" si="213"/>
        <v/>
      </c>
      <c r="AZ427" s="258">
        <f t="shared" si="169"/>
        <v>0</v>
      </c>
      <c r="BA427" s="258">
        <f t="shared" si="170"/>
        <v>1</v>
      </c>
      <c r="BB427" s="258">
        <f t="shared" si="214"/>
        <v>0</v>
      </c>
      <c r="BC427" s="258">
        <f t="shared" si="215"/>
        <v>1</v>
      </c>
      <c r="BD427" s="258">
        <f t="shared" si="173"/>
        <v>1</v>
      </c>
      <c r="BE427" s="258">
        <f t="shared" si="216"/>
        <v>0</v>
      </c>
      <c r="BF427" s="258">
        <f t="shared" si="217"/>
        <v>1</v>
      </c>
      <c r="BG427" s="258">
        <f t="shared" si="176"/>
        <v>1</v>
      </c>
      <c r="BH427" s="258">
        <f t="shared" si="218"/>
        <v>0</v>
      </c>
      <c r="BI427" s="258">
        <f t="shared" si="219"/>
        <v>1</v>
      </c>
      <c r="BJ427" s="258">
        <f t="shared" si="179"/>
        <v>1</v>
      </c>
      <c r="BK427" s="258">
        <f t="shared" si="220"/>
        <v>0</v>
      </c>
      <c r="BL427" s="258">
        <f t="shared" si="221"/>
        <v>1</v>
      </c>
      <c r="BM427" s="258">
        <f t="shared" si="182"/>
        <v>1</v>
      </c>
      <c r="BN427" s="258">
        <f t="shared" si="222"/>
        <v>0</v>
      </c>
      <c r="BO427" s="258">
        <f t="shared" si="223"/>
        <v>1</v>
      </c>
      <c r="BP427" s="258">
        <f t="shared" si="185"/>
        <v>1</v>
      </c>
      <c r="BQ427" s="258">
        <f t="shared" si="224"/>
        <v>0</v>
      </c>
      <c r="BR427" s="258">
        <f t="shared" si="225"/>
        <v>1</v>
      </c>
      <c r="BS427" s="258">
        <f t="shared" si="188"/>
        <v>1</v>
      </c>
      <c r="BT427" s="258">
        <f t="shared" si="226"/>
        <v>0</v>
      </c>
      <c r="BU427" s="258">
        <f t="shared" si="227"/>
        <v>1</v>
      </c>
      <c r="BV427" s="258">
        <f t="shared" si="191"/>
        <v>1</v>
      </c>
      <c r="BW427" s="258">
        <f t="shared" si="228"/>
        <v>0</v>
      </c>
      <c r="BX427" s="258">
        <f t="shared" si="229"/>
        <v>1</v>
      </c>
      <c r="BY427" s="258">
        <f t="shared" si="194"/>
        <v>1</v>
      </c>
      <c r="BZ427" s="258">
        <f t="shared" si="230"/>
        <v>0</v>
      </c>
      <c r="CA427" s="258">
        <f t="shared" si="231"/>
        <v>1</v>
      </c>
      <c r="CB427" s="258">
        <f t="shared" si="197"/>
        <v>1</v>
      </c>
      <c r="CC427" s="258">
        <f t="shared" si="232"/>
        <v>0</v>
      </c>
      <c r="CD427" s="258">
        <f t="shared" si="233"/>
        <v>1</v>
      </c>
    </row>
    <row r="428" spans="1:82" hidden="1">
      <c r="A428" s="258"/>
      <c r="B428" s="258"/>
      <c r="C428" s="259"/>
      <c r="D428" s="258"/>
      <c r="E428" s="258"/>
      <c r="F428" s="258"/>
      <c r="G428" s="258">
        <v>420</v>
      </c>
      <c r="H428" s="743"/>
      <c r="I428" s="744"/>
      <c r="J428" s="739"/>
      <c r="K428" s="745"/>
      <c r="L428" s="745"/>
      <c r="M428" s="272"/>
      <c r="N428" s="508">
        <f t="shared" ref="N428:N462" si="237">ROUND(AJ428+AK428+AL428,2)</f>
        <v>0</v>
      </c>
      <c r="O428" s="510">
        <f t="shared" si="234"/>
        <v>0</v>
      </c>
      <c r="P428" s="260">
        <f t="shared" si="235"/>
        <v>0</v>
      </c>
      <c r="Q428" s="261">
        <f t="shared" si="236"/>
        <v>0</v>
      </c>
      <c r="R428" s="261">
        <f t="shared" ref="R428:R462" si="238">C428</f>
        <v>0</v>
      </c>
      <c r="S428" s="262"/>
      <c r="T428" s="262"/>
      <c r="U428" s="263">
        <f t="shared" si="142"/>
        <v>1.288</v>
      </c>
      <c r="V428" s="264">
        <f>IF(E428="SP",1,IF(D428="",ExtraMargeMateriaal,(1-VLOOKUP(D428,TabelAankoop[],4,FALSE))))</f>
        <v>1</v>
      </c>
      <c r="W428" s="265">
        <f t="shared" si="143"/>
        <v>0.6885</v>
      </c>
      <c r="X428" s="266">
        <f t="shared" si="144"/>
        <v>1</v>
      </c>
      <c r="Y428" s="267">
        <f t="shared" si="145"/>
        <v>1.46</v>
      </c>
      <c r="Z428" s="267">
        <f t="shared" si="146"/>
        <v>1.1599999999999999</v>
      </c>
      <c r="AA428" s="268">
        <f t="shared" si="147"/>
        <v>0</v>
      </c>
      <c r="AB428" s="456">
        <f t="shared" si="148"/>
        <v>0</v>
      </c>
      <c r="AC428" s="457">
        <f t="shared" si="149"/>
        <v>0</v>
      </c>
      <c r="AD428" s="456">
        <f t="shared" si="150"/>
        <v>0</v>
      </c>
      <c r="AE428" s="458">
        <f t="shared" si="151"/>
        <v>0</v>
      </c>
      <c r="AF428" s="457">
        <f t="shared" si="203"/>
        <v>0</v>
      </c>
      <c r="AG428" s="456">
        <f t="shared" si="153"/>
        <v>0</v>
      </c>
      <c r="AH428" s="457">
        <f t="shared" si="154"/>
        <v>0</v>
      </c>
      <c r="AI428" s="268">
        <f t="shared" si="155"/>
        <v>0</v>
      </c>
      <c r="AJ428" s="269">
        <f t="shared" si="156"/>
        <v>0</v>
      </c>
      <c r="AK428" s="270">
        <f t="shared" si="157"/>
        <v>0</v>
      </c>
      <c r="AL428" s="415">
        <f t="shared" si="158"/>
        <v>0</v>
      </c>
      <c r="AM428" s="259" t="str">
        <f>IF(AP428="","",IFERROR(VLOOKUP(AP428,CODES!$A$3:$D$1348,4,FALSE),"X"))&amp;IF(AQ428="","",IFERROR(VLOOKUP(AQ428,CODES!$A$3:$D$1348,4,FALSE),"X"))&amp;IF(AR428="","",IFERROR(VLOOKUP(AR428,CODES!$A$3:$D$1348,4,FALSE),"X"))&amp;IF(AS428="","",IFERROR(VLOOKUP(AS428,CODES!$A$3:$D$1348,4,FALSE),"X"))&amp;IF(AT428="","",IFERROR(VLOOKUP(AT428,CODES!$A$3:$D$1348,4,FALSE),"X"))&amp;IF(AU428="","",IFERROR(VLOOKUP(AU428,CODES!$A$3:$D$1348,4,FALSE),"X"))&amp;IF(AV428="","",IFERROR(VLOOKUP(AV428,CODES!$A$3:$D$1348,4,FALSE),"X"))&amp;IF(AW428="","",IFERROR(VLOOKUP(AW428,CODES!$A$3:$D$1348,4,FALSE),"X"))&amp;IF(AX428="","",IFERROR(VLOOKUP(AX428,CODES!$A$3:$D$1348,4,FALSE),"X"))&amp;IF(AY428="","",IFERROR(VLOOKUP(AY428,CODES!$A$3:$D$1348,4,FALSE),"X"))</f>
        <v/>
      </c>
      <c r="AN428" s="258">
        <f>SUM(IFERROR(VLOOKUP(AP428,CODES!$A$3:$D$1348,4,FALSE)*BC428,0),IFERROR(VLOOKUP(AQ428,CODES!$A$3:$D$1348,4,FALSE)*BF428,0),IFERROR(VLOOKUP(AR428,CODES!$A$3:$D$1348,4,FALSE)*BI428,0),IFERROR(VLOOKUP(AS428,CODES!$A$3:$D$1348,4,FALSE)*BL428,0),IFERROR(VLOOKUP(AT428,CODES!$A$3:$D$1348,4,FALSE)*BO428,0),IFERROR(VLOOKUP(AU428,CODES!$A$3:$D$1348,4,FALSE)*BR428,0),IFERROR(VLOOKUP(AV428,CODES!$A$3:$D$1348,4,FALSE)*BU428,0),IFERROR(VLOOKUP(AW428,CODES!$A$3:$D$1348,4,FALSE)*BX428,0),IFERROR(VLOOKUP(AX428,CODES!$A$3:$D$1348,4,FALSE)*CA428,0),IFERROR(VLOOKUP(AY428,CODES!$A$3:$D$1348,4,FALSE)*CD428,0))</f>
        <v>0</v>
      </c>
      <c r="AO428" s="258">
        <f>SUM(IFERROR(VLOOKUP(AP428,CODES!$A$3:$D$1348,3,FALSE)*BC428,0),IFERROR(VLOOKUP(AQ428,CODES!$A$3:$D$1348,3,FALSE)*BF428,0),IFERROR(VLOOKUP(AR428,CODES!$A$3:$D$1348,3,FALSE)*BI428,0),IFERROR(VLOOKUP(AS428,CODES!$A$3:$D$1348,3,FALSE)*BL428,0),IFERROR(VLOOKUP(AT428,CODES!$A$3:$D$1348,3,FALSE)*BO428,0),IFERROR(VLOOKUP(AU428,CODES!$A$3:$D$1348,3,FALSE)*BR428,0),IFERROR(VLOOKUP(AV428,CODES!$A$3:$D$1348,3,FALSE)*BU428,0),IFERROR(VLOOKUP(AW428,CODES!$A$3:$D$1348,3,FALSE)*BX428,0),IFERROR(VLOOKUP(AX428,CODES!$A$3:$D$1348,3,FALSE)*CA428,0),IFERROR(VLOOKUP(AY428,CODES!$A$3:$D$1348,3,FALSE)*CD428,0))+B428</f>
        <v>0</v>
      </c>
      <c r="AP428" s="271" t="str">
        <f t="shared" si="204"/>
        <v/>
      </c>
      <c r="AQ428" s="271" t="str">
        <f t="shared" si="205"/>
        <v/>
      </c>
      <c r="AR428" s="271" t="str">
        <f t="shared" si="206"/>
        <v/>
      </c>
      <c r="AS428" s="271" t="str">
        <f t="shared" si="207"/>
        <v/>
      </c>
      <c r="AT428" s="271" t="str">
        <f t="shared" si="208"/>
        <v/>
      </c>
      <c r="AU428" s="271" t="str">
        <f t="shared" si="209"/>
        <v/>
      </c>
      <c r="AV428" s="271" t="str">
        <f t="shared" si="210"/>
        <v/>
      </c>
      <c r="AW428" s="271" t="str">
        <f t="shared" si="211"/>
        <v/>
      </c>
      <c r="AX428" s="271" t="str">
        <f t="shared" si="212"/>
        <v/>
      </c>
      <c r="AY428" s="271" t="str">
        <f t="shared" si="213"/>
        <v/>
      </c>
      <c r="AZ428" s="258">
        <f t="shared" si="169"/>
        <v>0</v>
      </c>
      <c r="BA428" s="258">
        <f t="shared" si="170"/>
        <v>1</v>
      </c>
      <c r="BB428" s="258">
        <f t="shared" si="214"/>
        <v>0</v>
      </c>
      <c r="BC428" s="258">
        <f t="shared" si="215"/>
        <v>1</v>
      </c>
      <c r="BD428" s="258">
        <f t="shared" si="173"/>
        <v>1</v>
      </c>
      <c r="BE428" s="258">
        <f t="shared" si="216"/>
        <v>0</v>
      </c>
      <c r="BF428" s="258">
        <f t="shared" si="217"/>
        <v>1</v>
      </c>
      <c r="BG428" s="258">
        <f t="shared" si="176"/>
        <v>1</v>
      </c>
      <c r="BH428" s="258">
        <f t="shared" si="218"/>
        <v>0</v>
      </c>
      <c r="BI428" s="258">
        <f t="shared" si="219"/>
        <v>1</v>
      </c>
      <c r="BJ428" s="258">
        <f t="shared" si="179"/>
        <v>1</v>
      </c>
      <c r="BK428" s="258">
        <f t="shared" si="220"/>
        <v>0</v>
      </c>
      <c r="BL428" s="258">
        <f t="shared" si="221"/>
        <v>1</v>
      </c>
      <c r="BM428" s="258">
        <f t="shared" si="182"/>
        <v>1</v>
      </c>
      <c r="BN428" s="258">
        <f t="shared" si="222"/>
        <v>0</v>
      </c>
      <c r="BO428" s="258">
        <f t="shared" si="223"/>
        <v>1</v>
      </c>
      <c r="BP428" s="258">
        <f t="shared" si="185"/>
        <v>1</v>
      </c>
      <c r="BQ428" s="258">
        <f t="shared" si="224"/>
        <v>0</v>
      </c>
      <c r="BR428" s="258">
        <f t="shared" si="225"/>
        <v>1</v>
      </c>
      <c r="BS428" s="258">
        <f t="shared" si="188"/>
        <v>1</v>
      </c>
      <c r="BT428" s="258">
        <f t="shared" si="226"/>
        <v>0</v>
      </c>
      <c r="BU428" s="258">
        <f t="shared" si="227"/>
        <v>1</v>
      </c>
      <c r="BV428" s="258">
        <f t="shared" si="191"/>
        <v>1</v>
      </c>
      <c r="BW428" s="258">
        <f t="shared" si="228"/>
        <v>0</v>
      </c>
      <c r="BX428" s="258">
        <f t="shared" si="229"/>
        <v>1</v>
      </c>
      <c r="BY428" s="258">
        <f t="shared" si="194"/>
        <v>1</v>
      </c>
      <c r="BZ428" s="258">
        <f t="shared" si="230"/>
        <v>0</v>
      </c>
      <c r="CA428" s="258">
        <f t="shared" si="231"/>
        <v>1</v>
      </c>
      <c r="CB428" s="258">
        <f t="shared" si="197"/>
        <v>1</v>
      </c>
      <c r="CC428" s="258">
        <f t="shared" si="232"/>
        <v>0</v>
      </c>
      <c r="CD428" s="258">
        <f t="shared" si="233"/>
        <v>1</v>
      </c>
    </row>
    <row r="429" spans="1:82" hidden="1">
      <c r="A429" s="258"/>
      <c r="B429" s="258"/>
      <c r="C429" s="259"/>
      <c r="D429" s="258"/>
      <c r="E429" s="258"/>
      <c r="F429" s="258"/>
      <c r="G429" s="258">
        <v>421</v>
      </c>
      <c r="H429" s="743"/>
      <c r="I429" s="744"/>
      <c r="J429" s="739"/>
      <c r="K429" s="745"/>
      <c r="L429" s="745"/>
      <c r="M429" s="272"/>
      <c r="N429" s="508">
        <f t="shared" si="237"/>
        <v>0</v>
      </c>
      <c r="O429" s="510">
        <f t="shared" ref="O429:O462" si="239">N429*M429</f>
        <v>0</v>
      </c>
      <c r="P429" s="260">
        <f t="shared" ref="P429:P462" si="240">IFERROR(AO429,"")</f>
        <v>0</v>
      </c>
      <c r="Q429" s="261">
        <f t="shared" ref="Q429:Q462" si="241">AN429</f>
        <v>0</v>
      </c>
      <c r="R429" s="261">
        <f t="shared" si="238"/>
        <v>0</v>
      </c>
      <c r="S429" s="262"/>
      <c r="T429" s="262"/>
      <c r="U429" s="263">
        <f t="shared" si="142"/>
        <v>1.288</v>
      </c>
      <c r="V429" s="264">
        <f>IF(E429="SP",1,IF(D429="",ExtraMargeMateriaal,(1-VLOOKUP(D429,TabelAankoop[],4,FALSE))))</f>
        <v>1</v>
      </c>
      <c r="W429" s="265">
        <f t="shared" si="143"/>
        <v>0.6885</v>
      </c>
      <c r="X429" s="266">
        <f t="shared" si="144"/>
        <v>1</v>
      </c>
      <c r="Y429" s="267">
        <f t="shared" si="145"/>
        <v>1.46</v>
      </c>
      <c r="Z429" s="267">
        <f t="shared" si="146"/>
        <v>1.1599999999999999</v>
      </c>
      <c r="AA429" s="268">
        <f t="shared" si="147"/>
        <v>0</v>
      </c>
      <c r="AB429" s="456">
        <f t="shared" si="148"/>
        <v>0</v>
      </c>
      <c r="AC429" s="457">
        <f t="shared" si="149"/>
        <v>0</v>
      </c>
      <c r="AD429" s="456">
        <f t="shared" si="150"/>
        <v>0</v>
      </c>
      <c r="AE429" s="458">
        <f t="shared" si="151"/>
        <v>0</v>
      </c>
      <c r="AF429" s="457">
        <f t="shared" si="203"/>
        <v>0</v>
      </c>
      <c r="AG429" s="456">
        <f t="shared" si="153"/>
        <v>0</v>
      </c>
      <c r="AH429" s="457">
        <f t="shared" si="154"/>
        <v>0</v>
      </c>
      <c r="AI429" s="268">
        <f t="shared" si="155"/>
        <v>0</v>
      </c>
      <c r="AJ429" s="269">
        <f t="shared" si="156"/>
        <v>0</v>
      </c>
      <c r="AK429" s="270">
        <f t="shared" si="157"/>
        <v>0</v>
      </c>
      <c r="AL429" s="415">
        <f t="shared" si="158"/>
        <v>0</v>
      </c>
      <c r="AM429" s="259" t="str">
        <f>IF(AP429="","",IFERROR(VLOOKUP(AP429,CODES!$A$3:$D$1348,4,FALSE),"X"))&amp;IF(AQ429="","",IFERROR(VLOOKUP(AQ429,CODES!$A$3:$D$1348,4,FALSE),"X"))&amp;IF(AR429="","",IFERROR(VLOOKUP(AR429,CODES!$A$3:$D$1348,4,FALSE),"X"))&amp;IF(AS429="","",IFERROR(VLOOKUP(AS429,CODES!$A$3:$D$1348,4,FALSE),"X"))&amp;IF(AT429="","",IFERROR(VLOOKUP(AT429,CODES!$A$3:$D$1348,4,FALSE),"X"))&amp;IF(AU429="","",IFERROR(VLOOKUP(AU429,CODES!$A$3:$D$1348,4,FALSE),"X"))&amp;IF(AV429="","",IFERROR(VLOOKUP(AV429,CODES!$A$3:$D$1348,4,FALSE),"X"))&amp;IF(AW429="","",IFERROR(VLOOKUP(AW429,CODES!$A$3:$D$1348,4,FALSE),"X"))&amp;IF(AX429="","",IFERROR(VLOOKUP(AX429,CODES!$A$3:$D$1348,4,FALSE),"X"))&amp;IF(AY429="","",IFERROR(VLOOKUP(AY429,CODES!$A$3:$D$1348,4,FALSE),"X"))</f>
        <v/>
      </c>
      <c r="AN429" s="258">
        <f>SUM(IFERROR(VLOOKUP(AP429,CODES!$A$3:$D$1348,4,FALSE)*BC429,0),IFERROR(VLOOKUP(AQ429,CODES!$A$3:$D$1348,4,FALSE)*BF429,0),IFERROR(VLOOKUP(AR429,CODES!$A$3:$D$1348,4,FALSE)*BI429,0),IFERROR(VLOOKUP(AS429,CODES!$A$3:$D$1348,4,FALSE)*BL429,0),IFERROR(VLOOKUP(AT429,CODES!$A$3:$D$1348,4,FALSE)*BO429,0),IFERROR(VLOOKUP(AU429,CODES!$A$3:$D$1348,4,FALSE)*BR429,0),IFERROR(VLOOKUP(AV429,CODES!$A$3:$D$1348,4,FALSE)*BU429,0),IFERROR(VLOOKUP(AW429,CODES!$A$3:$D$1348,4,FALSE)*BX429,0),IFERROR(VLOOKUP(AX429,CODES!$A$3:$D$1348,4,FALSE)*CA429,0),IFERROR(VLOOKUP(AY429,CODES!$A$3:$D$1348,4,FALSE)*CD429,0))</f>
        <v>0</v>
      </c>
      <c r="AO429" s="258">
        <f>SUM(IFERROR(VLOOKUP(AP429,CODES!$A$3:$D$1348,3,FALSE)*BC429,0),IFERROR(VLOOKUP(AQ429,CODES!$A$3:$D$1348,3,FALSE)*BF429,0),IFERROR(VLOOKUP(AR429,CODES!$A$3:$D$1348,3,FALSE)*BI429,0),IFERROR(VLOOKUP(AS429,CODES!$A$3:$D$1348,3,FALSE)*BL429,0),IFERROR(VLOOKUP(AT429,CODES!$A$3:$D$1348,3,FALSE)*BO429,0),IFERROR(VLOOKUP(AU429,CODES!$A$3:$D$1348,3,FALSE)*BR429,0),IFERROR(VLOOKUP(AV429,CODES!$A$3:$D$1348,3,FALSE)*BU429,0),IFERROR(VLOOKUP(AW429,CODES!$A$3:$D$1348,3,FALSE)*BX429,0),IFERROR(VLOOKUP(AX429,CODES!$A$3:$D$1348,3,FALSE)*CA429,0),IFERROR(VLOOKUP(AY429,CODES!$A$3:$D$1348,3,FALSE)*CD429,0))+B429</f>
        <v>0</v>
      </c>
      <c r="AP429" s="271" t="str">
        <f t="shared" si="204"/>
        <v/>
      </c>
      <c r="AQ429" s="271" t="str">
        <f t="shared" si="205"/>
        <v/>
      </c>
      <c r="AR429" s="271" t="str">
        <f t="shared" si="206"/>
        <v/>
      </c>
      <c r="AS429" s="271" t="str">
        <f t="shared" si="207"/>
        <v/>
      </c>
      <c r="AT429" s="271" t="str">
        <f t="shared" si="208"/>
        <v/>
      </c>
      <c r="AU429" s="271" t="str">
        <f t="shared" si="209"/>
        <v/>
      </c>
      <c r="AV429" s="271" t="str">
        <f t="shared" si="210"/>
        <v/>
      </c>
      <c r="AW429" s="271" t="str">
        <f t="shared" si="211"/>
        <v/>
      </c>
      <c r="AX429" s="271" t="str">
        <f t="shared" si="212"/>
        <v/>
      </c>
      <c r="AY429" s="271" t="str">
        <f t="shared" si="213"/>
        <v/>
      </c>
      <c r="AZ429" s="258">
        <f t="shared" si="169"/>
        <v>0</v>
      </c>
      <c r="BA429" s="258">
        <f t="shared" si="170"/>
        <v>1</v>
      </c>
      <c r="BB429" s="258">
        <f t="shared" si="214"/>
        <v>0</v>
      </c>
      <c r="BC429" s="258">
        <f t="shared" si="215"/>
        <v>1</v>
      </c>
      <c r="BD429" s="258">
        <f t="shared" si="173"/>
        <v>1</v>
      </c>
      <c r="BE429" s="258">
        <f t="shared" si="216"/>
        <v>0</v>
      </c>
      <c r="BF429" s="258">
        <f t="shared" si="217"/>
        <v>1</v>
      </c>
      <c r="BG429" s="258">
        <f t="shared" si="176"/>
        <v>1</v>
      </c>
      <c r="BH429" s="258">
        <f t="shared" si="218"/>
        <v>0</v>
      </c>
      <c r="BI429" s="258">
        <f t="shared" si="219"/>
        <v>1</v>
      </c>
      <c r="BJ429" s="258">
        <f t="shared" si="179"/>
        <v>1</v>
      </c>
      <c r="BK429" s="258">
        <f t="shared" si="220"/>
        <v>0</v>
      </c>
      <c r="BL429" s="258">
        <f t="shared" si="221"/>
        <v>1</v>
      </c>
      <c r="BM429" s="258">
        <f t="shared" si="182"/>
        <v>1</v>
      </c>
      <c r="BN429" s="258">
        <f t="shared" si="222"/>
        <v>0</v>
      </c>
      <c r="BO429" s="258">
        <f t="shared" si="223"/>
        <v>1</v>
      </c>
      <c r="BP429" s="258">
        <f t="shared" si="185"/>
        <v>1</v>
      </c>
      <c r="BQ429" s="258">
        <f t="shared" si="224"/>
        <v>0</v>
      </c>
      <c r="BR429" s="258">
        <f t="shared" si="225"/>
        <v>1</v>
      </c>
      <c r="BS429" s="258">
        <f t="shared" si="188"/>
        <v>1</v>
      </c>
      <c r="BT429" s="258">
        <f t="shared" si="226"/>
        <v>0</v>
      </c>
      <c r="BU429" s="258">
        <f t="shared" si="227"/>
        <v>1</v>
      </c>
      <c r="BV429" s="258">
        <f t="shared" si="191"/>
        <v>1</v>
      </c>
      <c r="BW429" s="258">
        <f t="shared" si="228"/>
        <v>0</v>
      </c>
      <c r="BX429" s="258">
        <f t="shared" si="229"/>
        <v>1</v>
      </c>
      <c r="BY429" s="258">
        <f t="shared" si="194"/>
        <v>1</v>
      </c>
      <c r="BZ429" s="258">
        <f t="shared" si="230"/>
        <v>0</v>
      </c>
      <c r="CA429" s="258">
        <f t="shared" si="231"/>
        <v>1</v>
      </c>
      <c r="CB429" s="258">
        <f t="shared" si="197"/>
        <v>1</v>
      </c>
      <c r="CC429" s="258">
        <f t="shared" si="232"/>
        <v>0</v>
      </c>
      <c r="CD429" s="258">
        <f t="shared" si="233"/>
        <v>1</v>
      </c>
    </row>
    <row r="430" spans="1:82" hidden="1">
      <c r="A430" s="258"/>
      <c r="B430" s="258"/>
      <c r="C430" s="259"/>
      <c r="D430" s="258"/>
      <c r="E430" s="258"/>
      <c r="F430" s="258"/>
      <c r="G430" s="258">
        <v>422</v>
      </c>
      <c r="H430" s="743"/>
      <c r="I430" s="744"/>
      <c r="J430" s="739"/>
      <c r="K430" s="745"/>
      <c r="L430" s="745"/>
      <c r="M430" s="272"/>
      <c r="N430" s="508">
        <f t="shared" si="237"/>
        <v>0</v>
      </c>
      <c r="O430" s="510">
        <f t="shared" si="239"/>
        <v>0</v>
      </c>
      <c r="P430" s="260">
        <f t="shared" si="240"/>
        <v>0</v>
      </c>
      <c r="Q430" s="261">
        <f t="shared" si="241"/>
        <v>0</v>
      </c>
      <c r="R430" s="261">
        <f t="shared" si="238"/>
        <v>0</v>
      </c>
      <c r="S430" s="262"/>
      <c r="T430" s="262"/>
      <c r="U430" s="263">
        <f t="shared" si="142"/>
        <v>1.288</v>
      </c>
      <c r="V430" s="264">
        <f>IF(E430="SP",1,IF(D430="",ExtraMargeMateriaal,(1-VLOOKUP(D430,TabelAankoop[],4,FALSE))))</f>
        <v>1</v>
      </c>
      <c r="W430" s="265">
        <f t="shared" si="143"/>
        <v>0.6885</v>
      </c>
      <c r="X430" s="266">
        <f t="shared" si="144"/>
        <v>1</v>
      </c>
      <c r="Y430" s="267">
        <f t="shared" si="145"/>
        <v>1.46</v>
      </c>
      <c r="Z430" s="267">
        <f t="shared" si="146"/>
        <v>1.1599999999999999</v>
      </c>
      <c r="AA430" s="268">
        <f t="shared" si="147"/>
        <v>0</v>
      </c>
      <c r="AB430" s="456">
        <f t="shared" si="148"/>
        <v>0</v>
      </c>
      <c r="AC430" s="457">
        <f t="shared" si="149"/>
        <v>0</v>
      </c>
      <c r="AD430" s="456">
        <f t="shared" si="150"/>
        <v>0</v>
      </c>
      <c r="AE430" s="458">
        <f t="shared" si="151"/>
        <v>0</v>
      </c>
      <c r="AF430" s="457">
        <f t="shared" si="203"/>
        <v>0</v>
      </c>
      <c r="AG430" s="456">
        <f t="shared" si="153"/>
        <v>0</v>
      </c>
      <c r="AH430" s="457">
        <f t="shared" si="154"/>
        <v>0</v>
      </c>
      <c r="AI430" s="268">
        <f t="shared" si="155"/>
        <v>0</v>
      </c>
      <c r="AJ430" s="269">
        <f t="shared" si="156"/>
        <v>0</v>
      </c>
      <c r="AK430" s="270">
        <f t="shared" si="157"/>
        <v>0</v>
      </c>
      <c r="AL430" s="415">
        <f t="shared" si="158"/>
        <v>0</v>
      </c>
      <c r="AM430" s="259" t="str">
        <f>IF(AP430="","",IFERROR(VLOOKUP(AP430,CODES!$A$3:$D$1348,4,FALSE),"X"))&amp;IF(AQ430="","",IFERROR(VLOOKUP(AQ430,CODES!$A$3:$D$1348,4,FALSE),"X"))&amp;IF(AR430="","",IFERROR(VLOOKUP(AR430,CODES!$A$3:$D$1348,4,FALSE),"X"))&amp;IF(AS430="","",IFERROR(VLOOKUP(AS430,CODES!$A$3:$D$1348,4,FALSE),"X"))&amp;IF(AT430="","",IFERROR(VLOOKUP(AT430,CODES!$A$3:$D$1348,4,FALSE),"X"))&amp;IF(AU430="","",IFERROR(VLOOKUP(AU430,CODES!$A$3:$D$1348,4,FALSE),"X"))&amp;IF(AV430="","",IFERROR(VLOOKUP(AV430,CODES!$A$3:$D$1348,4,FALSE),"X"))&amp;IF(AW430="","",IFERROR(VLOOKUP(AW430,CODES!$A$3:$D$1348,4,FALSE),"X"))&amp;IF(AX430="","",IFERROR(VLOOKUP(AX430,CODES!$A$3:$D$1348,4,FALSE),"X"))&amp;IF(AY430="","",IFERROR(VLOOKUP(AY430,CODES!$A$3:$D$1348,4,FALSE),"X"))</f>
        <v/>
      </c>
      <c r="AN430" s="258">
        <f>SUM(IFERROR(VLOOKUP(AP430,CODES!$A$3:$D$1348,4,FALSE)*BC430,0),IFERROR(VLOOKUP(AQ430,CODES!$A$3:$D$1348,4,FALSE)*BF430,0),IFERROR(VLOOKUP(AR430,CODES!$A$3:$D$1348,4,FALSE)*BI430,0),IFERROR(VLOOKUP(AS430,CODES!$A$3:$D$1348,4,FALSE)*BL430,0),IFERROR(VLOOKUP(AT430,CODES!$A$3:$D$1348,4,FALSE)*BO430,0),IFERROR(VLOOKUP(AU430,CODES!$A$3:$D$1348,4,FALSE)*BR430,0),IFERROR(VLOOKUP(AV430,CODES!$A$3:$D$1348,4,FALSE)*BU430,0),IFERROR(VLOOKUP(AW430,CODES!$A$3:$D$1348,4,FALSE)*BX430,0),IFERROR(VLOOKUP(AX430,CODES!$A$3:$D$1348,4,FALSE)*CA430,0),IFERROR(VLOOKUP(AY430,CODES!$A$3:$D$1348,4,FALSE)*CD430,0))</f>
        <v>0</v>
      </c>
      <c r="AO430" s="258">
        <f>SUM(IFERROR(VLOOKUP(AP430,CODES!$A$3:$D$1348,3,FALSE)*BC430,0),IFERROR(VLOOKUP(AQ430,CODES!$A$3:$D$1348,3,FALSE)*BF430,0),IFERROR(VLOOKUP(AR430,CODES!$A$3:$D$1348,3,FALSE)*BI430,0),IFERROR(VLOOKUP(AS430,CODES!$A$3:$D$1348,3,FALSE)*BL430,0),IFERROR(VLOOKUP(AT430,CODES!$A$3:$D$1348,3,FALSE)*BO430,0),IFERROR(VLOOKUP(AU430,CODES!$A$3:$D$1348,3,FALSE)*BR430,0),IFERROR(VLOOKUP(AV430,CODES!$A$3:$D$1348,3,FALSE)*BU430,0),IFERROR(VLOOKUP(AW430,CODES!$A$3:$D$1348,3,FALSE)*BX430,0),IFERROR(VLOOKUP(AX430,CODES!$A$3:$D$1348,3,FALSE)*CA430,0),IFERROR(VLOOKUP(AY430,CODES!$A$3:$D$1348,3,FALSE)*CD430,0))+B430</f>
        <v>0</v>
      </c>
      <c r="AP430" s="271" t="str">
        <f t="shared" si="204"/>
        <v/>
      </c>
      <c r="AQ430" s="271" t="str">
        <f t="shared" si="205"/>
        <v/>
      </c>
      <c r="AR430" s="271" t="str">
        <f t="shared" si="206"/>
        <v/>
      </c>
      <c r="AS430" s="271" t="str">
        <f t="shared" si="207"/>
        <v/>
      </c>
      <c r="AT430" s="271" t="str">
        <f t="shared" si="208"/>
        <v/>
      </c>
      <c r="AU430" s="271" t="str">
        <f t="shared" si="209"/>
        <v/>
      </c>
      <c r="AV430" s="271" t="str">
        <f t="shared" si="210"/>
        <v/>
      </c>
      <c r="AW430" s="271" t="str">
        <f t="shared" si="211"/>
        <v/>
      </c>
      <c r="AX430" s="271" t="str">
        <f t="shared" si="212"/>
        <v/>
      </c>
      <c r="AY430" s="271" t="str">
        <f t="shared" si="213"/>
        <v/>
      </c>
      <c r="AZ430" s="258">
        <f t="shared" si="169"/>
        <v>0</v>
      </c>
      <c r="BA430" s="258">
        <f t="shared" si="170"/>
        <v>1</v>
      </c>
      <c r="BB430" s="258">
        <f t="shared" si="214"/>
        <v>0</v>
      </c>
      <c r="BC430" s="258">
        <f t="shared" si="215"/>
        <v>1</v>
      </c>
      <c r="BD430" s="258">
        <f t="shared" si="173"/>
        <v>1</v>
      </c>
      <c r="BE430" s="258">
        <f t="shared" si="216"/>
        <v>0</v>
      </c>
      <c r="BF430" s="258">
        <f t="shared" si="217"/>
        <v>1</v>
      </c>
      <c r="BG430" s="258">
        <f t="shared" si="176"/>
        <v>1</v>
      </c>
      <c r="BH430" s="258">
        <f t="shared" si="218"/>
        <v>0</v>
      </c>
      <c r="BI430" s="258">
        <f t="shared" si="219"/>
        <v>1</v>
      </c>
      <c r="BJ430" s="258">
        <f t="shared" si="179"/>
        <v>1</v>
      </c>
      <c r="BK430" s="258">
        <f t="shared" si="220"/>
        <v>0</v>
      </c>
      <c r="BL430" s="258">
        <f t="shared" si="221"/>
        <v>1</v>
      </c>
      <c r="BM430" s="258">
        <f t="shared" si="182"/>
        <v>1</v>
      </c>
      <c r="BN430" s="258">
        <f t="shared" si="222"/>
        <v>0</v>
      </c>
      <c r="BO430" s="258">
        <f t="shared" si="223"/>
        <v>1</v>
      </c>
      <c r="BP430" s="258">
        <f t="shared" si="185"/>
        <v>1</v>
      </c>
      <c r="BQ430" s="258">
        <f t="shared" si="224"/>
        <v>0</v>
      </c>
      <c r="BR430" s="258">
        <f t="shared" si="225"/>
        <v>1</v>
      </c>
      <c r="BS430" s="258">
        <f t="shared" si="188"/>
        <v>1</v>
      </c>
      <c r="BT430" s="258">
        <f t="shared" si="226"/>
        <v>0</v>
      </c>
      <c r="BU430" s="258">
        <f t="shared" si="227"/>
        <v>1</v>
      </c>
      <c r="BV430" s="258">
        <f t="shared" si="191"/>
        <v>1</v>
      </c>
      <c r="BW430" s="258">
        <f t="shared" si="228"/>
        <v>0</v>
      </c>
      <c r="BX430" s="258">
        <f t="shared" si="229"/>
        <v>1</v>
      </c>
      <c r="BY430" s="258">
        <f t="shared" si="194"/>
        <v>1</v>
      </c>
      <c r="BZ430" s="258">
        <f t="shared" si="230"/>
        <v>0</v>
      </c>
      <c r="CA430" s="258">
        <f t="shared" si="231"/>
        <v>1</v>
      </c>
      <c r="CB430" s="258">
        <f t="shared" si="197"/>
        <v>1</v>
      </c>
      <c r="CC430" s="258">
        <f t="shared" si="232"/>
        <v>0</v>
      </c>
      <c r="CD430" s="258">
        <f t="shared" si="233"/>
        <v>1</v>
      </c>
    </row>
    <row r="431" spans="1:82" hidden="1">
      <c r="A431" s="258"/>
      <c r="B431" s="258"/>
      <c r="C431" s="259"/>
      <c r="D431" s="258"/>
      <c r="E431" s="258"/>
      <c r="F431" s="258"/>
      <c r="G431" s="258">
        <v>423</v>
      </c>
      <c r="H431" s="743"/>
      <c r="I431" s="744"/>
      <c r="J431" s="739"/>
      <c r="K431" s="745"/>
      <c r="L431" s="745"/>
      <c r="M431" s="272"/>
      <c r="N431" s="508">
        <f t="shared" si="237"/>
        <v>0</v>
      </c>
      <c r="O431" s="510">
        <f t="shared" si="239"/>
        <v>0</v>
      </c>
      <c r="P431" s="260">
        <f t="shared" si="240"/>
        <v>0</v>
      </c>
      <c r="Q431" s="261">
        <f t="shared" si="241"/>
        <v>0</v>
      </c>
      <c r="R431" s="261">
        <f t="shared" si="238"/>
        <v>0</v>
      </c>
      <c r="S431" s="262"/>
      <c r="T431" s="262"/>
      <c r="U431" s="263">
        <f t="shared" si="142"/>
        <v>1.288</v>
      </c>
      <c r="V431" s="264">
        <f>IF(E431="SP",1,IF(D431="",ExtraMargeMateriaal,(1-VLOOKUP(D431,TabelAankoop[],4,FALSE))))</f>
        <v>1</v>
      </c>
      <c r="W431" s="265">
        <f t="shared" si="143"/>
        <v>0.6885</v>
      </c>
      <c r="X431" s="266">
        <f t="shared" si="144"/>
        <v>1</v>
      </c>
      <c r="Y431" s="267">
        <f t="shared" si="145"/>
        <v>1.46</v>
      </c>
      <c r="Z431" s="267">
        <f t="shared" si="146"/>
        <v>1.1599999999999999</v>
      </c>
      <c r="AA431" s="268">
        <f t="shared" si="147"/>
        <v>0</v>
      </c>
      <c r="AB431" s="456">
        <f t="shared" si="148"/>
        <v>0</v>
      </c>
      <c r="AC431" s="457">
        <f t="shared" si="149"/>
        <v>0</v>
      </c>
      <c r="AD431" s="456">
        <f t="shared" si="150"/>
        <v>0</v>
      </c>
      <c r="AE431" s="458">
        <f t="shared" si="151"/>
        <v>0</v>
      </c>
      <c r="AF431" s="457">
        <f t="shared" si="203"/>
        <v>0</v>
      </c>
      <c r="AG431" s="456">
        <f t="shared" si="153"/>
        <v>0</v>
      </c>
      <c r="AH431" s="457">
        <f t="shared" si="154"/>
        <v>0</v>
      </c>
      <c r="AI431" s="268">
        <f t="shared" si="155"/>
        <v>0</v>
      </c>
      <c r="AJ431" s="269">
        <f t="shared" si="156"/>
        <v>0</v>
      </c>
      <c r="AK431" s="270">
        <f t="shared" si="157"/>
        <v>0</v>
      </c>
      <c r="AL431" s="415">
        <f t="shared" si="158"/>
        <v>0</v>
      </c>
      <c r="AM431" s="259" t="str">
        <f>IF(AP431="","",IFERROR(VLOOKUP(AP431,CODES!$A$3:$D$1348,4,FALSE),"X"))&amp;IF(AQ431="","",IFERROR(VLOOKUP(AQ431,CODES!$A$3:$D$1348,4,FALSE),"X"))&amp;IF(AR431="","",IFERROR(VLOOKUP(AR431,CODES!$A$3:$D$1348,4,FALSE),"X"))&amp;IF(AS431="","",IFERROR(VLOOKUP(AS431,CODES!$A$3:$D$1348,4,FALSE),"X"))&amp;IF(AT431="","",IFERROR(VLOOKUP(AT431,CODES!$A$3:$D$1348,4,FALSE),"X"))&amp;IF(AU431="","",IFERROR(VLOOKUP(AU431,CODES!$A$3:$D$1348,4,FALSE),"X"))&amp;IF(AV431="","",IFERROR(VLOOKUP(AV431,CODES!$A$3:$D$1348,4,FALSE),"X"))&amp;IF(AW431="","",IFERROR(VLOOKUP(AW431,CODES!$A$3:$D$1348,4,FALSE),"X"))&amp;IF(AX431="","",IFERROR(VLOOKUP(AX431,CODES!$A$3:$D$1348,4,FALSE),"X"))&amp;IF(AY431="","",IFERROR(VLOOKUP(AY431,CODES!$A$3:$D$1348,4,FALSE),"X"))</f>
        <v/>
      </c>
      <c r="AN431" s="258">
        <f>SUM(IFERROR(VLOOKUP(AP431,CODES!$A$3:$D$1348,4,FALSE)*BC431,0),IFERROR(VLOOKUP(AQ431,CODES!$A$3:$D$1348,4,FALSE)*BF431,0),IFERROR(VLOOKUP(AR431,CODES!$A$3:$D$1348,4,FALSE)*BI431,0),IFERROR(VLOOKUP(AS431,CODES!$A$3:$D$1348,4,FALSE)*BL431,0),IFERROR(VLOOKUP(AT431,CODES!$A$3:$D$1348,4,FALSE)*BO431,0),IFERROR(VLOOKUP(AU431,CODES!$A$3:$D$1348,4,FALSE)*BR431,0),IFERROR(VLOOKUP(AV431,CODES!$A$3:$D$1348,4,FALSE)*BU431,0),IFERROR(VLOOKUP(AW431,CODES!$A$3:$D$1348,4,FALSE)*BX431,0),IFERROR(VLOOKUP(AX431,CODES!$A$3:$D$1348,4,FALSE)*CA431,0),IFERROR(VLOOKUP(AY431,CODES!$A$3:$D$1348,4,FALSE)*CD431,0))</f>
        <v>0</v>
      </c>
      <c r="AO431" s="258">
        <f>SUM(IFERROR(VLOOKUP(AP431,CODES!$A$3:$D$1348,3,FALSE)*BC431,0),IFERROR(VLOOKUP(AQ431,CODES!$A$3:$D$1348,3,FALSE)*BF431,0),IFERROR(VLOOKUP(AR431,CODES!$A$3:$D$1348,3,FALSE)*BI431,0),IFERROR(VLOOKUP(AS431,CODES!$A$3:$D$1348,3,FALSE)*BL431,0),IFERROR(VLOOKUP(AT431,CODES!$A$3:$D$1348,3,FALSE)*BO431,0),IFERROR(VLOOKUP(AU431,CODES!$A$3:$D$1348,3,FALSE)*BR431,0),IFERROR(VLOOKUP(AV431,CODES!$A$3:$D$1348,3,FALSE)*BU431,0),IFERROR(VLOOKUP(AW431,CODES!$A$3:$D$1348,3,FALSE)*BX431,0),IFERROR(VLOOKUP(AX431,CODES!$A$3:$D$1348,3,FALSE)*CA431,0),IFERROR(VLOOKUP(AY431,CODES!$A$3:$D$1348,3,FALSE)*CD431,0))+B431</f>
        <v>0</v>
      </c>
      <c r="AP431" s="271" t="str">
        <f t="shared" si="204"/>
        <v/>
      </c>
      <c r="AQ431" s="271" t="str">
        <f t="shared" si="205"/>
        <v/>
      </c>
      <c r="AR431" s="271" t="str">
        <f t="shared" si="206"/>
        <v/>
      </c>
      <c r="AS431" s="271" t="str">
        <f t="shared" si="207"/>
        <v/>
      </c>
      <c r="AT431" s="271" t="str">
        <f t="shared" si="208"/>
        <v/>
      </c>
      <c r="AU431" s="271" t="str">
        <f t="shared" si="209"/>
        <v/>
      </c>
      <c r="AV431" s="271" t="str">
        <f t="shared" si="210"/>
        <v/>
      </c>
      <c r="AW431" s="271" t="str">
        <f t="shared" si="211"/>
        <v/>
      </c>
      <c r="AX431" s="271" t="str">
        <f t="shared" si="212"/>
        <v/>
      </c>
      <c r="AY431" s="271" t="str">
        <f t="shared" si="213"/>
        <v/>
      </c>
      <c r="AZ431" s="258">
        <f t="shared" si="169"/>
        <v>0</v>
      </c>
      <c r="BA431" s="258">
        <f t="shared" si="170"/>
        <v>1</v>
      </c>
      <c r="BB431" s="258">
        <f t="shared" si="214"/>
        <v>0</v>
      </c>
      <c r="BC431" s="258">
        <f t="shared" si="215"/>
        <v>1</v>
      </c>
      <c r="BD431" s="258">
        <f t="shared" si="173"/>
        <v>1</v>
      </c>
      <c r="BE431" s="258">
        <f t="shared" si="216"/>
        <v>0</v>
      </c>
      <c r="BF431" s="258">
        <f t="shared" si="217"/>
        <v>1</v>
      </c>
      <c r="BG431" s="258">
        <f t="shared" si="176"/>
        <v>1</v>
      </c>
      <c r="BH431" s="258">
        <f t="shared" si="218"/>
        <v>0</v>
      </c>
      <c r="BI431" s="258">
        <f t="shared" si="219"/>
        <v>1</v>
      </c>
      <c r="BJ431" s="258">
        <f t="shared" si="179"/>
        <v>1</v>
      </c>
      <c r="BK431" s="258">
        <f t="shared" si="220"/>
        <v>0</v>
      </c>
      <c r="BL431" s="258">
        <f t="shared" si="221"/>
        <v>1</v>
      </c>
      <c r="BM431" s="258">
        <f t="shared" si="182"/>
        <v>1</v>
      </c>
      <c r="BN431" s="258">
        <f t="shared" si="222"/>
        <v>0</v>
      </c>
      <c r="BO431" s="258">
        <f t="shared" si="223"/>
        <v>1</v>
      </c>
      <c r="BP431" s="258">
        <f t="shared" si="185"/>
        <v>1</v>
      </c>
      <c r="BQ431" s="258">
        <f t="shared" si="224"/>
        <v>0</v>
      </c>
      <c r="BR431" s="258">
        <f t="shared" si="225"/>
        <v>1</v>
      </c>
      <c r="BS431" s="258">
        <f t="shared" si="188"/>
        <v>1</v>
      </c>
      <c r="BT431" s="258">
        <f t="shared" si="226"/>
        <v>0</v>
      </c>
      <c r="BU431" s="258">
        <f t="shared" si="227"/>
        <v>1</v>
      </c>
      <c r="BV431" s="258">
        <f t="shared" si="191"/>
        <v>1</v>
      </c>
      <c r="BW431" s="258">
        <f t="shared" si="228"/>
        <v>0</v>
      </c>
      <c r="BX431" s="258">
        <f t="shared" si="229"/>
        <v>1</v>
      </c>
      <c r="BY431" s="258">
        <f t="shared" si="194"/>
        <v>1</v>
      </c>
      <c r="BZ431" s="258">
        <f t="shared" si="230"/>
        <v>0</v>
      </c>
      <c r="CA431" s="258">
        <f t="shared" si="231"/>
        <v>1</v>
      </c>
      <c r="CB431" s="258">
        <f t="shared" si="197"/>
        <v>1</v>
      </c>
      <c r="CC431" s="258">
        <f t="shared" si="232"/>
        <v>0</v>
      </c>
      <c r="CD431" s="258">
        <f t="shared" si="233"/>
        <v>1</v>
      </c>
    </row>
    <row r="432" spans="1:82" hidden="1">
      <c r="A432" s="258"/>
      <c r="B432" s="258"/>
      <c r="C432" s="259"/>
      <c r="D432" s="258"/>
      <c r="E432" s="258"/>
      <c r="F432" s="258"/>
      <c r="G432" s="258">
        <v>424</v>
      </c>
      <c r="H432" s="743"/>
      <c r="I432" s="744"/>
      <c r="J432" s="739"/>
      <c r="K432" s="745"/>
      <c r="L432" s="745"/>
      <c r="M432" s="272"/>
      <c r="N432" s="508">
        <f t="shared" si="237"/>
        <v>0</v>
      </c>
      <c r="O432" s="510">
        <f t="shared" si="239"/>
        <v>0</v>
      </c>
      <c r="P432" s="260">
        <f t="shared" si="240"/>
        <v>0</v>
      </c>
      <c r="Q432" s="261">
        <f t="shared" si="241"/>
        <v>0</v>
      </c>
      <c r="R432" s="261">
        <f t="shared" si="238"/>
        <v>0</v>
      </c>
      <c r="S432" s="262"/>
      <c r="T432" s="262"/>
      <c r="U432" s="263">
        <f t="shared" si="142"/>
        <v>1.288</v>
      </c>
      <c r="V432" s="264">
        <f>IF(E432="SP",1,IF(D432="",ExtraMargeMateriaal,(1-VLOOKUP(D432,TabelAankoop[],4,FALSE))))</f>
        <v>1</v>
      </c>
      <c r="W432" s="265">
        <f t="shared" si="143"/>
        <v>0.6885</v>
      </c>
      <c r="X432" s="266">
        <f t="shared" si="144"/>
        <v>1</v>
      </c>
      <c r="Y432" s="267">
        <f t="shared" si="145"/>
        <v>1.46</v>
      </c>
      <c r="Z432" s="267">
        <f t="shared" si="146"/>
        <v>1.1599999999999999</v>
      </c>
      <c r="AA432" s="268">
        <f t="shared" si="147"/>
        <v>0</v>
      </c>
      <c r="AB432" s="456">
        <f t="shared" si="148"/>
        <v>0</v>
      </c>
      <c r="AC432" s="457">
        <f t="shared" si="149"/>
        <v>0</v>
      </c>
      <c r="AD432" s="456">
        <f t="shared" si="150"/>
        <v>0</v>
      </c>
      <c r="AE432" s="458">
        <f t="shared" si="151"/>
        <v>0</v>
      </c>
      <c r="AF432" s="457">
        <f t="shared" si="203"/>
        <v>0</v>
      </c>
      <c r="AG432" s="456">
        <f t="shared" si="153"/>
        <v>0</v>
      </c>
      <c r="AH432" s="457">
        <f t="shared" si="154"/>
        <v>0</v>
      </c>
      <c r="AI432" s="268">
        <f t="shared" si="155"/>
        <v>0</v>
      </c>
      <c r="AJ432" s="269">
        <f t="shared" si="156"/>
        <v>0</v>
      </c>
      <c r="AK432" s="270">
        <f t="shared" si="157"/>
        <v>0</v>
      </c>
      <c r="AL432" s="415">
        <f t="shared" si="158"/>
        <v>0</v>
      </c>
      <c r="AM432" s="259" t="str">
        <f>IF(AP432="","",IFERROR(VLOOKUP(AP432,CODES!$A$3:$D$1348,4,FALSE),"X"))&amp;IF(AQ432="","",IFERROR(VLOOKUP(AQ432,CODES!$A$3:$D$1348,4,FALSE),"X"))&amp;IF(AR432="","",IFERROR(VLOOKUP(AR432,CODES!$A$3:$D$1348,4,FALSE),"X"))&amp;IF(AS432="","",IFERROR(VLOOKUP(AS432,CODES!$A$3:$D$1348,4,FALSE),"X"))&amp;IF(AT432="","",IFERROR(VLOOKUP(AT432,CODES!$A$3:$D$1348,4,FALSE),"X"))&amp;IF(AU432="","",IFERROR(VLOOKUP(AU432,CODES!$A$3:$D$1348,4,FALSE),"X"))&amp;IF(AV432="","",IFERROR(VLOOKUP(AV432,CODES!$A$3:$D$1348,4,FALSE),"X"))&amp;IF(AW432="","",IFERROR(VLOOKUP(AW432,CODES!$A$3:$D$1348,4,FALSE),"X"))&amp;IF(AX432="","",IFERROR(VLOOKUP(AX432,CODES!$A$3:$D$1348,4,FALSE),"X"))&amp;IF(AY432="","",IFERROR(VLOOKUP(AY432,CODES!$A$3:$D$1348,4,FALSE),"X"))</f>
        <v/>
      </c>
      <c r="AN432" s="258">
        <f>SUM(IFERROR(VLOOKUP(AP432,CODES!$A$3:$D$1348,4,FALSE)*BC432,0),IFERROR(VLOOKUP(AQ432,CODES!$A$3:$D$1348,4,FALSE)*BF432,0),IFERROR(VLOOKUP(AR432,CODES!$A$3:$D$1348,4,FALSE)*BI432,0),IFERROR(VLOOKUP(AS432,CODES!$A$3:$D$1348,4,FALSE)*BL432,0),IFERROR(VLOOKUP(AT432,CODES!$A$3:$D$1348,4,FALSE)*BO432,0),IFERROR(VLOOKUP(AU432,CODES!$A$3:$D$1348,4,FALSE)*BR432,0),IFERROR(VLOOKUP(AV432,CODES!$A$3:$D$1348,4,FALSE)*BU432,0),IFERROR(VLOOKUP(AW432,CODES!$A$3:$D$1348,4,FALSE)*BX432,0),IFERROR(VLOOKUP(AX432,CODES!$A$3:$D$1348,4,FALSE)*CA432,0),IFERROR(VLOOKUP(AY432,CODES!$A$3:$D$1348,4,FALSE)*CD432,0))</f>
        <v>0</v>
      </c>
      <c r="AO432" s="258">
        <f>SUM(IFERROR(VLOOKUP(AP432,CODES!$A$3:$D$1348,3,FALSE)*BC432,0),IFERROR(VLOOKUP(AQ432,CODES!$A$3:$D$1348,3,FALSE)*BF432,0),IFERROR(VLOOKUP(AR432,CODES!$A$3:$D$1348,3,FALSE)*BI432,0),IFERROR(VLOOKUP(AS432,CODES!$A$3:$D$1348,3,FALSE)*BL432,0),IFERROR(VLOOKUP(AT432,CODES!$A$3:$D$1348,3,FALSE)*BO432,0),IFERROR(VLOOKUP(AU432,CODES!$A$3:$D$1348,3,FALSE)*BR432,0),IFERROR(VLOOKUP(AV432,CODES!$A$3:$D$1348,3,FALSE)*BU432,0),IFERROR(VLOOKUP(AW432,CODES!$A$3:$D$1348,3,FALSE)*BX432,0),IFERROR(VLOOKUP(AX432,CODES!$A$3:$D$1348,3,FALSE)*CA432,0),IFERROR(VLOOKUP(AY432,CODES!$A$3:$D$1348,3,FALSE)*CD432,0))+B432</f>
        <v>0</v>
      </c>
      <c r="AP432" s="271" t="str">
        <f t="shared" si="204"/>
        <v/>
      </c>
      <c r="AQ432" s="271" t="str">
        <f t="shared" si="205"/>
        <v/>
      </c>
      <c r="AR432" s="271" t="str">
        <f t="shared" si="206"/>
        <v/>
      </c>
      <c r="AS432" s="271" t="str">
        <f t="shared" si="207"/>
        <v/>
      </c>
      <c r="AT432" s="271" t="str">
        <f t="shared" si="208"/>
        <v/>
      </c>
      <c r="AU432" s="271" t="str">
        <f t="shared" si="209"/>
        <v/>
      </c>
      <c r="AV432" s="271" t="str">
        <f t="shared" si="210"/>
        <v/>
      </c>
      <c r="AW432" s="271" t="str">
        <f t="shared" si="211"/>
        <v/>
      </c>
      <c r="AX432" s="271" t="str">
        <f t="shared" si="212"/>
        <v/>
      </c>
      <c r="AY432" s="271" t="str">
        <f t="shared" si="213"/>
        <v/>
      </c>
      <c r="AZ432" s="258">
        <f t="shared" si="169"/>
        <v>0</v>
      </c>
      <c r="BA432" s="258">
        <f t="shared" si="170"/>
        <v>1</v>
      </c>
      <c r="BB432" s="258">
        <f t="shared" si="214"/>
        <v>0</v>
      </c>
      <c r="BC432" s="258">
        <f t="shared" si="215"/>
        <v>1</v>
      </c>
      <c r="BD432" s="258">
        <f t="shared" si="173"/>
        <v>1</v>
      </c>
      <c r="BE432" s="258">
        <f t="shared" si="216"/>
        <v>0</v>
      </c>
      <c r="BF432" s="258">
        <f t="shared" si="217"/>
        <v>1</v>
      </c>
      <c r="BG432" s="258">
        <f t="shared" si="176"/>
        <v>1</v>
      </c>
      <c r="BH432" s="258">
        <f t="shared" si="218"/>
        <v>0</v>
      </c>
      <c r="BI432" s="258">
        <f t="shared" si="219"/>
        <v>1</v>
      </c>
      <c r="BJ432" s="258">
        <f t="shared" si="179"/>
        <v>1</v>
      </c>
      <c r="BK432" s="258">
        <f t="shared" si="220"/>
        <v>0</v>
      </c>
      <c r="BL432" s="258">
        <f t="shared" si="221"/>
        <v>1</v>
      </c>
      <c r="BM432" s="258">
        <f t="shared" si="182"/>
        <v>1</v>
      </c>
      <c r="BN432" s="258">
        <f t="shared" si="222"/>
        <v>0</v>
      </c>
      <c r="BO432" s="258">
        <f t="shared" si="223"/>
        <v>1</v>
      </c>
      <c r="BP432" s="258">
        <f t="shared" si="185"/>
        <v>1</v>
      </c>
      <c r="BQ432" s="258">
        <f t="shared" si="224"/>
        <v>0</v>
      </c>
      <c r="BR432" s="258">
        <f t="shared" si="225"/>
        <v>1</v>
      </c>
      <c r="BS432" s="258">
        <f t="shared" si="188"/>
        <v>1</v>
      </c>
      <c r="BT432" s="258">
        <f t="shared" si="226"/>
        <v>0</v>
      </c>
      <c r="BU432" s="258">
        <f t="shared" si="227"/>
        <v>1</v>
      </c>
      <c r="BV432" s="258">
        <f t="shared" si="191"/>
        <v>1</v>
      </c>
      <c r="BW432" s="258">
        <f t="shared" si="228"/>
        <v>0</v>
      </c>
      <c r="BX432" s="258">
        <f t="shared" si="229"/>
        <v>1</v>
      </c>
      <c r="BY432" s="258">
        <f t="shared" si="194"/>
        <v>1</v>
      </c>
      <c r="BZ432" s="258">
        <f t="shared" si="230"/>
        <v>0</v>
      </c>
      <c r="CA432" s="258">
        <f t="shared" si="231"/>
        <v>1</v>
      </c>
      <c r="CB432" s="258">
        <f t="shared" si="197"/>
        <v>1</v>
      </c>
      <c r="CC432" s="258">
        <f t="shared" si="232"/>
        <v>0</v>
      </c>
      <c r="CD432" s="258">
        <f t="shared" si="233"/>
        <v>1</v>
      </c>
    </row>
    <row r="433" spans="1:82" hidden="1">
      <c r="A433" s="258"/>
      <c r="B433" s="258"/>
      <c r="C433" s="259"/>
      <c r="D433" s="258"/>
      <c r="E433" s="258"/>
      <c r="F433" s="258"/>
      <c r="G433" s="258">
        <v>425</v>
      </c>
      <c r="H433" s="743"/>
      <c r="I433" s="744"/>
      <c r="J433" s="739"/>
      <c r="K433" s="745"/>
      <c r="L433" s="745"/>
      <c r="M433" s="272"/>
      <c r="N433" s="508">
        <f t="shared" si="237"/>
        <v>0</v>
      </c>
      <c r="O433" s="510">
        <f t="shared" si="239"/>
        <v>0</v>
      </c>
      <c r="P433" s="260">
        <f t="shared" si="240"/>
        <v>0</v>
      </c>
      <c r="Q433" s="261">
        <f t="shared" si="241"/>
        <v>0</v>
      </c>
      <c r="R433" s="261">
        <f t="shared" si="238"/>
        <v>0</v>
      </c>
      <c r="S433" s="262"/>
      <c r="T433" s="262"/>
      <c r="U433" s="263">
        <f t="shared" si="142"/>
        <v>1.288</v>
      </c>
      <c r="V433" s="264">
        <f>IF(E433="SP",1,IF(D433="",ExtraMargeMateriaal,(1-VLOOKUP(D433,TabelAankoop[],4,FALSE))))</f>
        <v>1</v>
      </c>
      <c r="W433" s="265">
        <f t="shared" si="143"/>
        <v>0.6885</v>
      </c>
      <c r="X433" s="266">
        <f t="shared" si="144"/>
        <v>1</v>
      </c>
      <c r="Y433" s="267">
        <f t="shared" si="145"/>
        <v>1.46</v>
      </c>
      <c r="Z433" s="267">
        <f t="shared" si="146"/>
        <v>1.1599999999999999</v>
      </c>
      <c r="AA433" s="268">
        <f t="shared" si="147"/>
        <v>0</v>
      </c>
      <c r="AB433" s="456">
        <f t="shared" si="148"/>
        <v>0</v>
      </c>
      <c r="AC433" s="457">
        <f t="shared" si="149"/>
        <v>0</v>
      </c>
      <c r="AD433" s="456">
        <f t="shared" si="150"/>
        <v>0</v>
      </c>
      <c r="AE433" s="458">
        <f t="shared" si="151"/>
        <v>0</v>
      </c>
      <c r="AF433" s="457">
        <f t="shared" si="203"/>
        <v>0</v>
      </c>
      <c r="AG433" s="456">
        <f t="shared" si="153"/>
        <v>0</v>
      </c>
      <c r="AH433" s="457">
        <f t="shared" si="154"/>
        <v>0</v>
      </c>
      <c r="AI433" s="268">
        <f t="shared" si="155"/>
        <v>0</v>
      </c>
      <c r="AJ433" s="269">
        <f t="shared" si="156"/>
        <v>0</v>
      </c>
      <c r="AK433" s="270">
        <f t="shared" si="157"/>
        <v>0</v>
      </c>
      <c r="AL433" s="415">
        <f t="shared" si="158"/>
        <v>0</v>
      </c>
      <c r="AM433" s="259" t="str">
        <f>IF(AP433="","",IFERROR(VLOOKUP(AP433,CODES!$A$3:$D$1348,4,FALSE),"X"))&amp;IF(AQ433="","",IFERROR(VLOOKUP(AQ433,CODES!$A$3:$D$1348,4,FALSE),"X"))&amp;IF(AR433="","",IFERROR(VLOOKUP(AR433,CODES!$A$3:$D$1348,4,FALSE),"X"))&amp;IF(AS433="","",IFERROR(VLOOKUP(AS433,CODES!$A$3:$D$1348,4,FALSE),"X"))&amp;IF(AT433="","",IFERROR(VLOOKUP(AT433,CODES!$A$3:$D$1348,4,FALSE),"X"))&amp;IF(AU433="","",IFERROR(VLOOKUP(AU433,CODES!$A$3:$D$1348,4,FALSE),"X"))&amp;IF(AV433="","",IFERROR(VLOOKUP(AV433,CODES!$A$3:$D$1348,4,FALSE),"X"))&amp;IF(AW433="","",IFERROR(VLOOKUP(AW433,CODES!$A$3:$D$1348,4,FALSE),"X"))&amp;IF(AX433="","",IFERROR(VLOOKUP(AX433,CODES!$A$3:$D$1348,4,FALSE),"X"))&amp;IF(AY433="","",IFERROR(VLOOKUP(AY433,CODES!$A$3:$D$1348,4,FALSE),"X"))</f>
        <v/>
      </c>
      <c r="AN433" s="258">
        <f>SUM(IFERROR(VLOOKUP(AP433,CODES!$A$3:$D$1348,4,FALSE)*BC433,0),IFERROR(VLOOKUP(AQ433,CODES!$A$3:$D$1348,4,FALSE)*BF433,0),IFERROR(VLOOKUP(AR433,CODES!$A$3:$D$1348,4,FALSE)*BI433,0),IFERROR(VLOOKUP(AS433,CODES!$A$3:$D$1348,4,FALSE)*BL433,0),IFERROR(VLOOKUP(AT433,CODES!$A$3:$D$1348,4,FALSE)*BO433,0),IFERROR(VLOOKUP(AU433,CODES!$A$3:$D$1348,4,FALSE)*BR433,0),IFERROR(VLOOKUP(AV433,CODES!$A$3:$D$1348,4,FALSE)*BU433,0),IFERROR(VLOOKUP(AW433,CODES!$A$3:$D$1348,4,FALSE)*BX433,0),IFERROR(VLOOKUP(AX433,CODES!$A$3:$D$1348,4,FALSE)*CA433,0),IFERROR(VLOOKUP(AY433,CODES!$A$3:$D$1348,4,FALSE)*CD433,0))</f>
        <v>0</v>
      </c>
      <c r="AO433" s="258">
        <f>SUM(IFERROR(VLOOKUP(AP433,CODES!$A$3:$D$1348,3,FALSE)*BC433,0),IFERROR(VLOOKUP(AQ433,CODES!$A$3:$D$1348,3,FALSE)*BF433,0),IFERROR(VLOOKUP(AR433,CODES!$A$3:$D$1348,3,FALSE)*BI433,0),IFERROR(VLOOKUP(AS433,CODES!$A$3:$D$1348,3,FALSE)*BL433,0),IFERROR(VLOOKUP(AT433,CODES!$A$3:$D$1348,3,FALSE)*BO433,0),IFERROR(VLOOKUP(AU433,CODES!$A$3:$D$1348,3,FALSE)*BR433,0),IFERROR(VLOOKUP(AV433,CODES!$A$3:$D$1348,3,FALSE)*BU433,0),IFERROR(VLOOKUP(AW433,CODES!$A$3:$D$1348,3,FALSE)*BX433,0),IFERROR(VLOOKUP(AX433,CODES!$A$3:$D$1348,3,FALSE)*CA433,0),IFERROR(VLOOKUP(AY433,CODES!$A$3:$D$1348,3,FALSE)*CD433,0))+B433</f>
        <v>0</v>
      </c>
      <c r="AP433" s="271" t="str">
        <f t="shared" si="204"/>
        <v/>
      </c>
      <c r="AQ433" s="271" t="str">
        <f t="shared" si="205"/>
        <v/>
      </c>
      <c r="AR433" s="271" t="str">
        <f t="shared" si="206"/>
        <v/>
      </c>
      <c r="AS433" s="271" t="str">
        <f t="shared" si="207"/>
        <v/>
      </c>
      <c r="AT433" s="271" t="str">
        <f t="shared" si="208"/>
        <v/>
      </c>
      <c r="AU433" s="271" t="str">
        <f t="shared" si="209"/>
        <v/>
      </c>
      <c r="AV433" s="271" t="str">
        <f t="shared" si="210"/>
        <v/>
      </c>
      <c r="AW433" s="271" t="str">
        <f t="shared" si="211"/>
        <v/>
      </c>
      <c r="AX433" s="271" t="str">
        <f t="shared" si="212"/>
        <v/>
      </c>
      <c r="AY433" s="271" t="str">
        <f t="shared" si="213"/>
        <v/>
      </c>
      <c r="AZ433" s="258">
        <f t="shared" si="169"/>
        <v>0</v>
      </c>
      <c r="BA433" s="258">
        <f t="shared" si="170"/>
        <v>1</v>
      </c>
      <c r="BB433" s="258">
        <f t="shared" si="214"/>
        <v>0</v>
      </c>
      <c r="BC433" s="258">
        <f t="shared" si="215"/>
        <v>1</v>
      </c>
      <c r="BD433" s="258">
        <f t="shared" si="173"/>
        <v>1</v>
      </c>
      <c r="BE433" s="258">
        <f t="shared" si="216"/>
        <v>0</v>
      </c>
      <c r="BF433" s="258">
        <f t="shared" si="217"/>
        <v>1</v>
      </c>
      <c r="BG433" s="258">
        <f t="shared" si="176"/>
        <v>1</v>
      </c>
      <c r="BH433" s="258">
        <f t="shared" si="218"/>
        <v>0</v>
      </c>
      <c r="BI433" s="258">
        <f t="shared" si="219"/>
        <v>1</v>
      </c>
      <c r="BJ433" s="258">
        <f t="shared" si="179"/>
        <v>1</v>
      </c>
      <c r="BK433" s="258">
        <f t="shared" si="220"/>
        <v>0</v>
      </c>
      <c r="BL433" s="258">
        <f t="shared" si="221"/>
        <v>1</v>
      </c>
      <c r="BM433" s="258">
        <f t="shared" si="182"/>
        <v>1</v>
      </c>
      <c r="BN433" s="258">
        <f t="shared" si="222"/>
        <v>0</v>
      </c>
      <c r="BO433" s="258">
        <f t="shared" si="223"/>
        <v>1</v>
      </c>
      <c r="BP433" s="258">
        <f t="shared" si="185"/>
        <v>1</v>
      </c>
      <c r="BQ433" s="258">
        <f t="shared" si="224"/>
        <v>0</v>
      </c>
      <c r="BR433" s="258">
        <f t="shared" si="225"/>
        <v>1</v>
      </c>
      <c r="BS433" s="258">
        <f t="shared" si="188"/>
        <v>1</v>
      </c>
      <c r="BT433" s="258">
        <f t="shared" si="226"/>
        <v>0</v>
      </c>
      <c r="BU433" s="258">
        <f t="shared" si="227"/>
        <v>1</v>
      </c>
      <c r="BV433" s="258">
        <f t="shared" si="191"/>
        <v>1</v>
      </c>
      <c r="BW433" s="258">
        <f t="shared" si="228"/>
        <v>0</v>
      </c>
      <c r="BX433" s="258">
        <f t="shared" si="229"/>
        <v>1</v>
      </c>
      <c r="BY433" s="258">
        <f t="shared" si="194"/>
        <v>1</v>
      </c>
      <c r="BZ433" s="258">
        <f t="shared" si="230"/>
        <v>0</v>
      </c>
      <c r="CA433" s="258">
        <f t="shared" si="231"/>
        <v>1</v>
      </c>
      <c r="CB433" s="258">
        <f t="shared" si="197"/>
        <v>1</v>
      </c>
      <c r="CC433" s="258">
        <f t="shared" si="232"/>
        <v>0</v>
      </c>
      <c r="CD433" s="258">
        <f t="shared" si="233"/>
        <v>1</v>
      </c>
    </row>
    <row r="434" spans="1:82" hidden="1">
      <c r="A434" s="258"/>
      <c r="B434" s="258"/>
      <c r="C434" s="259"/>
      <c r="D434" s="258"/>
      <c r="E434" s="258"/>
      <c r="F434" s="258"/>
      <c r="G434" s="258">
        <v>426</v>
      </c>
      <c r="H434" s="743"/>
      <c r="I434" s="744"/>
      <c r="J434" s="739"/>
      <c r="K434" s="745"/>
      <c r="L434" s="745"/>
      <c r="M434" s="272"/>
      <c r="N434" s="508">
        <f t="shared" si="237"/>
        <v>0</v>
      </c>
      <c r="O434" s="510">
        <f t="shared" si="239"/>
        <v>0</v>
      </c>
      <c r="P434" s="260">
        <f t="shared" si="240"/>
        <v>0</v>
      </c>
      <c r="Q434" s="261">
        <f t="shared" si="241"/>
        <v>0</v>
      </c>
      <c r="R434" s="261">
        <f t="shared" si="238"/>
        <v>0</v>
      </c>
      <c r="S434" s="262"/>
      <c r="T434" s="262"/>
      <c r="U434" s="263">
        <f t="shared" si="142"/>
        <v>1.288</v>
      </c>
      <c r="V434" s="264">
        <f>IF(E434="SP",1,IF(D434="",ExtraMargeMateriaal,(1-VLOOKUP(D434,TabelAankoop[],4,FALSE))))</f>
        <v>1</v>
      </c>
      <c r="W434" s="265">
        <f t="shared" si="143"/>
        <v>0.6885</v>
      </c>
      <c r="X434" s="266">
        <f t="shared" si="144"/>
        <v>1</v>
      </c>
      <c r="Y434" s="267">
        <f t="shared" si="145"/>
        <v>1.46</v>
      </c>
      <c r="Z434" s="267">
        <f t="shared" si="146"/>
        <v>1.1599999999999999</v>
      </c>
      <c r="AA434" s="268">
        <f t="shared" si="147"/>
        <v>0</v>
      </c>
      <c r="AB434" s="456">
        <f t="shared" si="148"/>
        <v>0</v>
      </c>
      <c r="AC434" s="457">
        <f t="shared" si="149"/>
        <v>0</v>
      </c>
      <c r="AD434" s="456">
        <f t="shared" si="150"/>
        <v>0</v>
      </c>
      <c r="AE434" s="458">
        <f t="shared" si="151"/>
        <v>0</v>
      </c>
      <c r="AF434" s="457">
        <f t="shared" si="203"/>
        <v>0</v>
      </c>
      <c r="AG434" s="456">
        <f t="shared" si="153"/>
        <v>0</v>
      </c>
      <c r="AH434" s="457">
        <f t="shared" si="154"/>
        <v>0</v>
      </c>
      <c r="AI434" s="268">
        <f t="shared" si="155"/>
        <v>0</v>
      </c>
      <c r="AJ434" s="269">
        <f t="shared" si="156"/>
        <v>0</v>
      </c>
      <c r="AK434" s="270">
        <f t="shared" si="157"/>
        <v>0</v>
      </c>
      <c r="AL434" s="415">
        <f t="shared" si="158"/>
        <v>0</v>
      </c>
      <c r="AM434" s="259" t="str">
        <f>IF(AP434="","",IFERROR(VLOOKUP(AP434,CODES!$A$3:$D$1348,4,FALSE),"X"))&amp;IF(AQ434="","",IFERROR(VLOOKUP(AQ434,CODES!$A$3:$D$1348,4,FALSE),"X"))&amp;IF(AR434="","",IFERROR(VLOOKUP(AR434,CODES!$A$3:$D$1348,4,FALSE),"X"))&amp;IF(AS434="","",IFERROR(VLOOKUP(AS434,CODES!$A$3:$D$1348,4,FALSE),"X"))&amp;IF(AT434="","",IFERROR(VLOOKUP(AT434,CODES!$A$3:$D$1348,4,FALSE),"X"))&amp;IF(AU434="","",IFERROR(VLOOKUP(AU434,CODES!$A$3:$D$1348,4,FALSE),"X"))&amp;IF(AV434="","",IFERROR(VLOOKUP(AV434,CODES!$A$3:$D$1348,4,FALSE),"X"))&amp;IF(AW434="","",IFERROR(VLOOKUP(AW434,CODES!$A$3:$D$1348,4,FALSE),"X"))&amp;IF(AX434="","",IFERROR(VLOOKUP(AX434,CODES!$A$3:$D$1348,4,FALSE),"X"))&amp;IF(AY434="","",IFERROR(VLOOKUP(AY434,CODES!$A$3:$D$1348,4,FALSE),"X"))</f>
        <v/>
      </c>
      <c r="AN434" s="258">
        <f>SUM(IFERROR(VLOOKUP(AP434,CODES!$A$3:$D$1348,4,FALSE)*BC434,0),IFERROR(VLOOKUP(AQ434,CODES!$A$3:$D$1348,4,FALSE)*BF434,0),IFERROR(VLOOKUP(AR434,CODES!$A$3:$D$1348,4,FALSE)*BI434,0),IFERROR(VLOOKUP(AS434,CODES!$A$3:$D$1348,4,FALSE)*BL434,0),IFERROR(VLOOKUP(AT434,CODES!$A$3:$D$1348,4,FALSE)*BO434,0),IFERROR(VLOOKUP(AU434,CODES!$A$3:$D$1348,4,FALSE)*BR434,0),IFERROR(VLOOKUP(AV434,CODES!$A$3:$D$1348,4,FALSE)*BU434,0),IFERROR(VLOOKUP(AW434,CODES!$A$3:$D$1348,4,FALSE)*BX434,0),IFERROR(VLOOKUP(AX434,CODES!$A$3:$D$1348,4,FALSE)*CA434,0),IFERROR(VLOOKUP(AY434,CODES!$A$3:$D$1348,4,FALSE)*CD434,0))</f>
        <v>0</v>
      </c>
      <c r="AO434" s="258">
        <f>SUM(IFERROR(VLOOKUP(AP434,CODES!$A$3:$D$1348,3,FALSE)*BC434,0),IFERROR(VLOOKUP(AQ434,CODES!$A$3:$D$1348,3,FALSE)*BF434,0),IFERROR(VLOOKUP(AR434,CODES!$A$3:$D$1348,3,FALSE)*BI434,0),IFERROR(VLOOKUP(AS434,CODES!$A$3:$D$1348,3,FALSE)*BL434,0),IFERROR(VLOOKUP(AT434,CODES!$A$3:$D$1348,3,FALSE)*BO434,0),IFERROR(VLOOKUP(AU434,CODES!$A$3:$D$1348,3,FALSE)*BR434,0),IFERROR(VLOOKUP(AV434,CODES!$A$3:$D$1348,3,FALSE)*BU434,0),IFERROR(VLOOKUP(AW434,CODES!$A$3:$D$1348,3,FALSE)*BX434,0),IFERROR(VLOOKUP(AX434,CODES!$A$3:$D$1348,3,FALSE)*CA434,0),IFERROR(VLOOKUP(AY434,CODES!$A$3:$D$1348,3,FALSE)*CD434,0))+B434</f>
        <v>0</v>
      </c>
      <c r="AP434" s="271" t="str">
        <f t="shared" si="204"/>
        <v/>
      </c>
      <c r="AQ434" s="271" t="str">
        <f t="shared" si="205"/>
        <v/>
      </c>
      <c r="AR434" s="271" t="str">
        <f t="shared" si="206"/>
        <v/>
      </c>
      <c r="AS434" s="271" t="str">
        <f t="shared" si="207"/>
        <v/>
      </c>
      <c r="AT434" s="271" t="str">
        <f t="shared" si="208"/>
        <v/>
      </c>
      <c r="AU434" s="271" t="str">
        <f t="shared" si="209"/>
        <v/>
      </c>
      <c r="AV434" s="271" t="str">
        <f t="shared" si="210"/>
        <v/>
      </c>
      <c r="AW434" s="271" t="str">
        <f t="shared" si="211"/>
        <v/>
      </c>
      <c r="AX434" s="271" t="str">
        <f t="shared" si="212"/>
        <v/>
      </c>
      <c r="AY434" s="271" t="str">
        <f t="shared" si="213"/>
        <v/>
      </c>
      <c r="AZ434" s="258">
        <f t="shared" si="169"/>
        <v>0</v>
      </c>
      <c r="BA434" s="258">
        <f t="shared" si="170"/>
        <v>1</v>
      </c>
      <c r="BB434" s="258">
        <f t="shared" si="214"/>
        <v>0</v>
      </c>
      <c r="BC434" s="258">
        <f t="shared" si="215"/>
        <v>1</v>
      </c>
      <c r="BD434" s="258">
        <f t="shared" si="173"/>
        <v>1</v>
      </c>
      <c r="BE434" s="258">
        <f t="shared" si="216"/>
        <v>0</v>
      </c>
      <c r="BF434" s="258">
        <f t="shared" si="217"/>
        <v>1</v>
      </c>
      <c r="BG434" s="258">
        <f t="shared" si="176"/>
        <v>1</v>
      </c>
      <c r="BH434" s="258">
        <f t="shared" si="218"/>
        <v>0</v>
      </c>
      <c r="BI434" s="258">
        <f t="shared" si="219"/>
        <v>1</v>
      </c>
      <c r="BJ434" s="258">
        <f t="shared" si="179"/>
        <v>1</v>
      </c>
      <c r="BK434" s="258">
        <f t="shared" si="220"/>
        <v>0</v>
      </c>
      <c r="BL434" s="258">
        <f t="shared" si="221"/>
        <v>1</v>
      </c>
      <c r="BM434" s="258">
        <f t="shared" si="182"/>
        <v>1</v>
      </c>
      <c r="BN434" s="258">
        <f t="shared" si="222"/>
        <v>0</v>
      </c>
      <c r="BO434" s="258">
        <f t="shared" si="223"/>
        <v>1</v>
      </c>
      <c r="BP434" s="258">
        <f t="shared" si="185"/>
        <v>1</v>
      </c>
      <c r="BQ434" s="258">
        <f t="shared" si="224"/>
        <v>0</v>
      </c>
      <c r="BR434" s="258">
        <f t="shared" si="225"/>
        <v>1</v>
      </c>
      <c r="BS434" s="258">
        <f t="shared" si="188"/>
        <v>1</v>
      </c>
      <c r="BT434" s="258">
        <f t="shared" si="226"/>
        <v>0</v>
      </c>
      <c r="BU434" s="258">
        <f t="shared" si="227"/>
        <v>1</v>
      </c>
      <c r="BV434" s="258">
        <f t="shared" si="191"/>
        <v>1</v>
      </c>
      <c r="BW434" s="258">
        <f t="shared" si="228"/>
        <v>0</v>
      </c>
      <c r="BX434" s="258">
        <f t="shared" si="229"/>
        <v>1</v>
      </c>
      <c r="BY434" s="258">
        <f t="shared" si="194"/>
        <v>1</v>
      </c>
      <c r="BZ434" s="258">
        <f t="shared" si="230"/>
        <v>0</v>
      </c>
      <c r="CA434" s="258">
        <f t="shared" si="231"/>
        <v>1</v>
      </c>
      <c r="CB434" s="258">
        <f t="shared" si="197"/>
        <v>1</v>
      </c>
      <c r="CC434" s="258">
        <f t="shared" si="232"/>
        <v>0</v>
      </c>
      <c r="CD434" s="258">
        <f t="shared" si="233"/>
        <v>1</v>
      </c>
    </row>
    <row r="435" spans="1:82" hidden="1">
      <c r="A435" s="258"/>
      <c r="B435" s="258"/>
      <c r="C435" s="259"/>
      <c r="D435" s="258"/>
      <c r="E435" s="258"/>
      <c r="F435" s="258"/>
      <c r="G435" s="258">
        <v>427</v>
      </c>
      <c r="H435" s="743"/>
      <c r="I435" s="744"/>
      <c r="J435" s="739"/>
      <c r="K435" s="745"/>
      <c r="L435" s="745"/>
      <c r="M435" s="272"/>
      <c r="N435" s="508">
        <f t="shared" si="237"/>
        <v>0</v>
      </c>
      <c r="O435" s="510">
        <f t="shared" si="239"/>
        <v>0</v>
      </c>
      <c r="P435" s="260">
        <f t="shared" si="240"/>
        <v>0</v>
      </c>
      <c r="Q435" s="261">
        <f t="shared" si="241"/>
        <v>0</v>
      </c>
      <c r="R435" s="261">
        <f t="shared" si="238"/>
        <v>0</v>
      </c>
      <c r="S435" s="262"/>
      <c r="T435" s="262"/>
      <c r="U435" s="263">
        <f t="shared" si="142"/>
        <v>1.288</v>
      </c>
      <c r="V435" s="264">
        <f>IF(E435="SP",1,IF(D435="",ExtraMargeMateriaal,(1-VLOOKUP(D435,TabelAankoop[],4,FALSE))))</f>
        <v>1</v>
      </c>
      <c r="W435" s="265">
        <f t="shared" si="143"/>
        <v>0.6885</v>
      </c>
      <c r="X435" s="266">
        <f t="shared" si="144"/>
        <v>1</v>
      </c>
      <c r="Y435" s="267">
        <f t="shared" si="145"/>
        <v>1.46</v>
      </c>
      <c r="Z435" s="267">
        <f t="shared" si="146"/>
        <v>1.1599999999999999</v>
      </c>
      <c r="AA435" s="268">
        <f t="shared" si="147"/>
        <v>0</v>
      </c>
      <c r="AB435" s="456">
        <f t="shared" si="148"/>
        <v>0</v>
      </c>
      <c r="AC435" s="457">
        <f t="shared" si="149"/>
        <v>0</v>
      </c>
      <c r="AD435" s="456">
        <f t="shared" si="150"/>
        <v>0</v>
      </c>
      <c r="AE435" s="458">
        <f t="shared" si="151"/>
        <v>0</v>
      </c>
      <c r="AF435" s="457">
        <f t="shared" si="203"/>
        <v>0</v>
      </c>
      <c r="AG435" s="456">
        <f t="shared" si="153"/>
        <v>0</v>
      </c>
      <c r="AH435" s="457">
        <f t="shared" si="154"/>
        <v>0</v>
      </c>
      <c r="AI435" s="268">
        <f t="shared" si="155"/>
        <v>0</v>
      </c>
      <c r="AJ435" s="269">
        <f t="shared" si="156"/>
        <v>0</v>
      </c>
      <c r="AK435" s="270">
        <f t="shared" si="157"/>
        <v>0</v>
      </c>
      <c r="AL435" s="415">
        <f t="shared" si="158"/>
        <v>0</v>
      </c>
      <c r="AM435" s="259" t="str">
        <f>IF(AP435="","",IFERROR(VLOOKUP(AP435,CODES!$A$3:$D$1348,4,FALSE),"X"))&amp;IF(AQ435="","",IFERROR(VLOOKUP(AQ435,CODES!$A$3:$D$1348,4,FALSE),"X"))&amp;IF(AR435="","",IFERROR(VLOOKUP(AR435,CODES!$A$3:$D$1348,4,FALSE),"X"))&amp;IF(AS435="","",IFERROR(VLOOKUP(AS435,CODES!$A$3:$D$1348,4,FALSE),"X"))&amp;IF(AT435="","",IFERROR(VLOOKUP(AT435,CODES!$A$3:$D$1348,4,FALSE),"X"))&amp;IF(AU435="","",IFERROR(VLOOKUP(AU435,CODES!$A$3:$D$1348,4,FALSE),"X"))&amp;IF(AV435="","",IFERROR(VLOOKUP(AV435,CODES!$A$3:$D$1348,4,FALSE),"X"))&amp;IF(AW435="","",IFERROR(VLOOKUP(AW435,CODES!$A$3:$D$1348,4,FALSE),"X"))&amp;IF(AX435="","",IFERROR(VLOOKUP(AX435,CODES!$A$3:$D$1348,4,FALSE),"X"))&amp;IF(AY435="","",IFERROR(VLOOKUP(AY435,CODES!$A$3:$D$1348,4,FALSE),"X"))</f>
        <v/>
      </c>
      <c r="AN435" s="258">
        <f>SUM(IFERROR(VLOOKUP(AP435,CODES!$A$3:$D$1348,4,FALSE)*BC435,0),IFERROR(VLOOKUP(AQ435,CODES!$A$3:$D$1348,4,FALSE)*BF435,0),IFERROR(VLOOKUP(AR435,CODES!$A$3:$D$1348,4,FALSE)*BI435,0),IFERROR(VLOOKUP(AS435,CODES!$A$3:$D$1348,4,FALSE)*BL435,0),IFERROR(VLOOKUP(AT435,CODES!$A$3:$D$1348,4,FALSE)*BO435,0),IFERROR(VLOOKUP(AU435,CODES!$A$3:$D$1348,4,FALSE)*BR435,0),IFERROR(VLOOKUP(AV435,CODES!$A$3:$D$1348,4,FALSE)*BU435,0),IFERROR(VLOOKUP(AW435,CODES!$A$3:$D$1348,4,FALSE)*BX435,0),IFERROR(VLOOKUP(AX435,CODES!$A$3:$D$1348,4,FALSE)*CA435,0),IFERROR(VLOOKUP(AY435,CODES!$A$3:$D$1348,4,FALSE)*CD435,0))</f>
        <v>0</v>
      </c>
      <c r="AO435" s="258">
        <f>SUM(IFERROR(VLOOKUP(AP435,CODES!$A$3:$D$1348,3,FALSE)*BC435,0),IFERROR(VLOOKUP(AQ435,CODES!$A$3:$D$1348,3,FALSE)*BF435,0),IFERROR(VLOOKUP(AR435,CODES!$A$3:$D$1348,3,FALSE)*BI435,0),IFERROR(VLOOKUP(AS435,CODES!$A$3:$D$1348,3,FALSE)*BL435,0),IFERROR(VLOOKUP(AT435,CODES!$A$3:$D$1348,3,FALSE)*BO435,0),IFERROR(VLOOKUP(AU435,CODES!$A$3:$D$1348,3,FALSE)*BR435,0),IFERROR(VLOOKUP(AV435,CODES!$A$3:$D$1348,3,FALSE)*BU435,0),IFERROR(VLOOKUP(AW435,CODES!$A$3:$D$1348,3,FALSE)*BX435,0),IFERROR(VLOOKUP(AX435,CODES!$A$3:$D$1348,3,FALSE)*CA435,0),IFERROR(VLOOKUP(AY435,CODES!$A$3:$D$1348,3,FALSE)*CD435,0))+B435</f>
        <v>0</v>
      </c>
      <c r="AP435" s="271" t="str">
        <f t="shared" si="204"/>
        <v/>
      </c>
      <c r="AQ435" s="271" t="str">
        <f t="shared" si="205"/>
        <v/>
      </c>
      <c r="AR435" s="271" t="str">
        <f t="shared" si="206"/>
        <v/>
      </c>
      <c r="AS435" s="271" t="str">
        <f t="shared" si="207"/>
        <v/>
      </c>
      <c r="AT435" s="271" t="str">
        <f t="shared" si="208"/>
        <v/>
      </c>
      <c r="AU435" s="271" t="str">
        <f t="shared" si="209"/>
        <v/>
      </c>
      <c r="AV435" s="271" t="str">
        <f t="shared" si="210"/>
        <v/>
      </c>
      <c r="AW435" s="271" t="str">
        <f t="shared" si="211"/>
        <v/>
      </c>
      <c r="AX435" s="271" t="str">
        <f t="shared" si="212"/>
        <v/>
      </c>
      <c r="AY435" s="271" t="str">
        <f t="shared" si="213"/>
        <v/>
      </c>
      <c r="AZ435" s="258">
        <f t="shared" si="169"/>
        <v>0</v>
      </c>
      <c r="BA435" s="258">
        <f t="shared" si="170"/>
        <v>1</v>
      </c>
      <c r="BB435" s="258">
        <f t="shared" si="214"/>
        <v>0</v>
      </c>
      <c r="BC435" s="258">
        <f t="shared" si="215"/>
        <v>1</v>
      </c>
      <c r="BD435" s="258">
        <f t="shared" si="173"/>
        <v>1</v>
      </c>
      <c r="BE435" s="258">
        <f t="shared" si="216"/>
        <v>0</v>
      </c>
      <c r="BF435" s="258">
        <f t="shared" si="217"/>
        <v>1</v>
      </c>
      <c r="BG435" s="258">
        <f t="shared" si="176"/>
        <v>1</v>
      </c>
      <c r="BH435" s="258">
        <f t="shared" si="218"/>
        <v>0</v>
      </c>
      <c r="BI435" s="258">
        <f t="shared" si="219"/>
        <v>1</v>
      </c>
      <c r="BJ435" s="258">
        <f t="shared" si="179"/>
        <v>1</v>
      </c>
      <c r="BK435" s="258">
        <f t="shared" si="220"/>
        <v>0</v>
      </c>
      <c r="BL435" s="258">
        <f t="shared" si="221"/>
        <v>1</v>
      </c>
      <c r="BM435" s="258">
        <f t="shared" si="182"/>
        <v>1</v>
      </c>
      <c r="BN435" s="258">
        <f t="shared" si="222"/>
        <v>0</v>
      </c>
      <c r="BO435" s="258">
        <f t="shared" si="223"/>
        <v>1</v>
      </c>
      <c r="BP435" s="258">
        <f t="shared" si="185"/>
        <v>1</v>
      </c>
      <c r="BQ435" s="258">
        <f t="shared" si="224"/>
        <v>0</v>
      </c>
      <c r="BR435" s="258">
        <f t="shared" si="225"/>
        <v>1</v>
      </c>
      <c r="BS435" s="258">
        <f t="shared" si="188"/>
        <v>1</v>
      </c>
      <c r="BT435" s="258">
        <f t="shared" si="226"/>
        <v>0</v>
      </c>
      <c r="BU435" s="258">
        <f t="shared" si="227"/>
        <v>1</v>
      </c>
      <c r="BV435" s="258">
        <f t="shared" si="191"/>
        <v>1</v>
      </c>
      <c r="BW435" s="258">
        <f t="shared" si="228"/>
        <v>0</v>
      </c>
      <c r="BX435" s="258">
        <f t="shared" si="229"/>
        <v>1</v>
      </c>
      <c r="BY435" s="258">
        <f t="shared" si="194"/>
        <v>1</v>
      </c>
      <c r="BZ435" s="258">
        <f t="shared" si="230"/>
        <v>0</v>
      </c>
      <c r="CA435" s="258">
        <f t="shared" si="231"/>
        <v>1</v>
      </c>
      <c r="CB435" s="258">
        <f t="shared" si="197"/>
        <v>1</v>
      </c>
      <c r="CC435" s="258">
        <f t="shared" si="232"/>
        <v>0</v>
      </c>
      <c r="CD435" s="258">
        <f t="shared" si="233"/>
        <v>1</v>
      </c>
    </row>
    <row r="436" spans="1:82" hidden="1">
      <c r="A436" s="258"/>
      <c r="B436" s="258"/>
      <c r="C436" s="259"/>
      <c r="D436" s="258"/>
      <c r="E436" s="258"/>
      <c r="F436" s="258"/>
      <c r="G436" s="258">
        <v>428</v>
      </c>
      <c r="H436" s="743"/>
      <c r="I436" s="744"/>
      <c r="J436" s="739"/>
      <c r="K436" s="745"/>
      <c r="L436" s="745"/>
      <c r="M436" s="272"/>
      <c r="N436" s="508">
        <f t="shared" si="237"/>
        <v>0</v>
      </c>
      <c r="O436" s="510">
        <f t="shared" si="239"/>
        <v>0</v>
      </c>
      <c r="P436" s="260">
        <f t="shared" si="240"/>
        <v>0</v>
      </c>
      <c r="Q436" s="261">
        <f t="shared" si="241"/>
        <v>0</v>
      </c>
      <c r="R436" s="261">
        <f t="shared" si="238"/>
        <v>0</v>
      </c>
      <c r="S436" s="262"/>
      <c r="T436" s="262"/>
      <c r="U436" s="263">
        <f t="shared" si="142"/>
        <v>1.288</v>
      </c>
      <c r="V436" s="264">
        <f>IF(E436="SP",1,IF(D436="",ExtraMargeMateriaal,(1-VLOOKUP(D436,TabelAankoop[],4,FALSE))))</f>
        <v>1</v>
      </c>
      <c r="W436" s="265">
        <f t="shared" si="143"/>
        <v>0.6885</v>
      </c>
      <c r="X436" s="266">
        <f t="shared" si="144"/>
        <v>1</v>
      </c>
      <c r="Y436" s="267">
        <f t="shared" si="145"/>
        <v>1.46</v>
      </c>
      <c r="Z436" s="267">
        <f t="shared" si="146"/>
        <v>1.1599999999999999</v>
      </c>
      <c r="AA436" s="268">
        <f t="shared" si="147"/>
        <v>0</v>
      </c>
      <c r="AB436" s="456">
        <f t="shared" si="148"/>
        <v>0</v>
      </c>
      <c r="AC436" s="457">
        <f t="shared" si="149"/>
        <v>0</v>
      </c>
      <c r="AD436" s="456">
        <f t="shared" si="150"/>
        <v>0</v>
      </c>
      <c r="AE436" s="458">
        <f t="shared" si="151"/>
        <v>0</v>
      </c>
      <c r="AF436" s="457">
        <f t="shared" si="203"/>
        <v>0</v>
      </c>
      <c r="AG436" s="456">
        <f t="shared" si="153"/>
        <v>0</v>
      </c>
      <c r="AH436" s="457">
        <f t="shared" si="154"/>
        <v>0</v>
      </c>
      <c r="AI436" s="268">
        <f t="shared" si="155"/>
        <v>0</v>
      </c>
      <c r="AJ436" s="269">
        <f t="shared" si="156"/>
        <v>0</v>
      </c>
      <c r="AK436" s="270">
        <f t="shared" si="157"/>
        <v>0</v>
      </c>
      <c r="AL436" s="415">
        <f t="shared" si="158"/>
        <v>0</v>
      </c>
      <c r="AM436" s="259" t="str">
        <f>IF(AP436="","",IFERROR(VLOOKUP(AP436,CODES!$A$3:$D$1348,4,FALSE),"X"))&amp;IF(AQ436="","",IFERROR(VLOOKUP(AQ436,CODES!$A$3:$D$1348,4,FALSE),"X"))&amp;IF(AR436="","",IFERROR(VLOOKUP(AR436,CODES!$A$3:$D$1348,4,FALSE),"X"))&amp;IF(AS436="","",IFERROR(VLOOKUP(AS436,CODES!$A$3:$D$1348,4,FALSE),"X"))&amp;IF(AT436="","",IFERROR(VLOOKUP(AT436,CODES!$A$3:$D$1348,4,FALSE),"X"))&amp;IF(AU436="","",IFERROR(VLOOKUP(AU436,CODES!$A$3:$D$1348,4,FALSE),"X"))&amp;IF(AV436="","",IFERROR(VLOOKUP(AV436,CODES!$A$3:$D$1348,4,FALSE),"X"))&amp;IF(AW436="","",IFERROR(VLOOKUP(AW436,CODES!$A$3:$D$1348,4,FALSE),"X"))&amp;IF(AX436="","",IFERROR(VLOOKUP(AX436,CODES!$A$3:$D$1348,4,FALSE),"X"))&amp;IF(AY436="","",IFERROR(VLOOKUP(AY436,CODES!$A$3:$D$1348,4,FALSE),"X"))</f>
        <v/>
      </c>
      <c r="AN436" s="258">
        <f>SUM(IFERROR(VLOOKUP(AP436,CODES!$A$3:$D$1348,4,FALSE)*BC436,0),IFERROR(VLOOKUP(AQ436,CODES!$A$3:$D$1348,4,FALSE)*BF436,0),IFERROR(VLOOKUP(AR436,CODES!$A$3:$D$1348,4,FALSE)*BI436,0),IFERROR(VLOOKUP(AS436,CODES!$A$3:$D$1348,4,FALSE)*BL436,0),IFERROR(VLOOKUP(AT436,CODES!$A$3:$D$1348,4,FALSE)*BO436,0),IFERROR(VLOOKUP(AU436,CODES!$A$3:$D$1348,4,FALSE)*BR436,0),IFERROR(VLOOKUP(AV436,CODES!$A$3:$D$1348,4,FALSE)*BU436,0),IFERROR(VLOOKUP(AW436,CODES!$A$3:$D$1348,4,FALSE)*BX436,0),IFERROR(VLOOKUP(AX436,CODES!$A$3:$D$1348,4,FALSE)*CA436,0),IFERROR(VLOOKUP(AY436,CODES!$A$3:$D$1348,4,FALSE)*CD436,0))</f>
        <v>0</v>
      </c>
      <c r="AO436" s="258">
        <f>SUM(IFERROR(VLOOKUP(AP436,CODES!$A$3:$D$1348,3,FALSE)*BC436,0),IFERROR(VLOOKUP(AQ436,CODES!$A$3:$D$1348,3,FALSE)*BF436,0),IFERROR(VLOOKUP(AR436,CODES!$A$3:$D$1348,3,FALSE)*BI436,0),IFERROR(VLOOKUP(AS436,CODES!$A$3:$D$1348,3,FALSE)*BL436,0),IFERROR(VLOOKUP(AT436,CODES!$A$3:$D$1348,3,FALSE)*BO436,0),IFERROR(VLOOKUP(AU436,CODES!$A$3:$D$1348,3,FALSE)*BR436,0),IFERROR(VLOOKUP(AV436,CODES!$A$3:$D$1348,3,FALSE)*BU436,0),IFERROR(VLOOKUP(AW436,CODES!$A$3:$D$1348,3,FALSE)*BX436,0),IFERROR(VLOOKUP(AX436,CODES!$A$3:$D$1348,3,FALSE)*CA436,0),IFERROR(VLOOKUP(AY436,CODES!$A$3:$D$1348,3,FALSE)*CD436,0))+B436</f>
        <v>0</v>
      </c>
      <c r="AP436" s="271" t="str">
        <f t="shared" si="204"/>
        <v/>
      </c>
      <c r="AQ436" s="271" t="str">
        <f t="shared" si="205"/>
        <v/>
      </c>
      <c r="AR436" s="271" t="str">
        <f t="shared" si="206"/>
        <v/>
      </c>
      <c r="AS436" s="271" t="str">
        <f t="shared" si="207"/>
        <v/>
      </c>
      <c r="AT436" s="271" t="str">
        <f t="shared" si="208"/>
        <v/>
      </c>
      <c r="AU436" s="271" t="str">
        <f t="shared" si="209"/>
        <v/>
      </c>
      <c r="AV436" s="271" t="str">
        <f t="shared" si="210"/>
        <v/>
      </c>
      <c r="AW436" s="271" t="str">
        <f t="shared" si="211"/>
        <v/>
      </c>
      <c r="AX436" s="271" t="str">
        <f t="shared" si="212"/>
        <v/>
      </c>
      <c r="AY436" s="271" t="str">
        <f t="shared" si="213"/>
        <v/>
      </c>
      <c r="AZ436" s="258">
        <f t="shared" si="169"/>
        <v>0</v>
      </c>
      <c r="BA436" s="258">
        <f t="shared" si="170"/>
        <v>1</v>
      </c>
      <c r="BB436" s="258">
        <f t="shared" si="214"/>
        <v>0</v>
      </c>
      <c r="BC436" s="258">
        <f t="shared" si="215"/>
        <v>1</v>
      </c>
      <c r="BD436" s="258">
        <f t="shared" si="173"/>
        <v>1</v>
      </c>
      <c r="BE436" s="258">
        <f t="shared" si="216"/>
        <v>0</v>
      </c>
      <c r="BF436" s="258">
        <f t="shared" si="217"/>
        <v>1</v>
      </c>
      <c r="BG436" s="258">
        <f t="shared" si="176"/>
        <v>1</v>
      </c>
      <c r="BH436" s="258">
        <f t="shared" si="218"/>
        <v>0</v>
      </c>
      <c r="BI436" s="258">
        <f t="shared" si="219"/>
        <v>1</v>
      </c>
      <c r="BJ436" s="258">
        <f t="shared" si="179"/>
        <v>1</v>
      </c>
      <c r="BK436" s="258">
        <f t="shared" si="220"/>
        <v>0</v>
      </c>
      <c r="BL436" s="258">
        <f t="shared" si="221"/>
        <v>1</v>
      </c>
      <c r="BM436" s="258">
        <f t="shared" si="182"/>
        <v>1</v>
      </c>
      <c r="BN436" s="258">
        <f t="shared" si="222"/>
        <v>0</v>
      </c>
      <c r="BO436" s="258">
        <f t="shared" si="223"/>
        <v>1</v>
      </c>
      <c r="BP436" s="258">
        <f t="shared" si="185"/>
        <v>1</v>
      </c>
      <c r="BQ436" s="258">
        <f t="shared" si="224"/>
        <v>0</v>
      </c>
      <c r="BR436" s="258">
        <f t="shared" si="225"/>
        <v>1</v>
      </c>
      <c r="BS436" s="258">
        <f t="shared" si="188"/>
        <v>1</v>
      </c>
      <c r="BT436" s="258">
        <f t="shared" si="226"/>
        <v>0</v>
      </c>
      <c r="BU436" s="258">
        <f t="shared" si="227"/>
        <v>1</v>
      </c>
      <c r="BV436" s="258">
        <f t="shared" si="191"/>
        <v>1</v>
      </c>
      <c r="BW436" s="258">
        <f t="shared" si="228"/>
        <v>0</v>
      </c>
      <c r="BX436" s="258">
        <f t="shared" si="229"/>
        <v>1</v>
      </c>
      <c r="BY436" s="258">
        <f t="shared" si="194"/>
        <v>1</v>
      </c>
      <c r="BZ436" s="258">
        <f t="shared" si="230"/>
        <v>0</v>
      </c>
      <c r="CA436" s="258">
        <f t="shared" si="231"/>
        <v>1</v>
      </c>
      <c r="CB436" s="258">
        <f t="shared" si="197"/>
        <v>1</v>
      </c>
      <c r="CC436" s="258">
        <f t="shared" si="232"/>
        <v>0</v>
      </c>
      <c r="CD436" s="258">
        <f t="shared" si="233"/>
        <v>1</v>
      </c>
    </row>
    <row r="437" spans="1:82" hidden="1">
      <c r="A437" s="258"/>
      <c r="B437" s="258"/>
      <c r="C437" s="259"/>
      <c r="D437" s="258"/>
      <c r="E437" s="258"/>
      <c r="F437" s="258"/>
      <c r="G437" s="258">
        <v>429</v>
      </c>
      <c r="H437" s="743"/>
      <c r="I437" s="744"/>
      <c r="J437" s="739"/>
      <c r="K437" s="745"/>
      <c r="L437" s="745"/>
      <c r="M437" s="272"/>
      <c r="N437" s="508">
        <f t="shared" si="237"/>
        <v>0</v>
      </c>
      <c r="O437" s="510">
        <f t="shared" si="239"/>
        <v>0</v>
      </c>
      <c r="P437" s="260">
        <f t="shared" si="240"/>
        <v>0</v>
      </c>
      <c r="Q437" s="261">
        <f t="shared" si="241"/>
        <v>0</v>
      </c>
      <c r="R437" s="261">
        <f t="shared" si="238"/>
        <v>0</v>
      </c>
      <c r="S437" s="262"/>
      <c r="T437" s="262"/>
      <c r="U437" s="263">
        <f t="shared" si="142"/>
        <v>1.288</v>
      </c>
      <c r="V437" s="264">
        <f>IF(E437="SP",1,IF(D437="",ExtraMargeMateriaal,(1-VLOOKUP(D437,TabelAankoop[],4,FALSE))))</f>
        <v>1</v>
      </c>
      <c r="W437" s="265">
        <f t="shared" si="143"/>
        <v>0.6885</v>
      </c>
      <c r="X437" s="266">
        <f t="shared" si="144"/>
        <v>1</v>
      </c>
      <c r="Y437" s="267">
        <f t="shared" si="145"/>
        <v>1.46</v>
      </c>
      <c r="Z437" s="267">
        <f t="shared" si="146"/>
        <v>1.1599999999999999</v>
      </c>
      <c r="AA437" s="268">
        <f t="shared" si="147"/>
        <v>0</v>
      </c>
      <c r="AB437" s="456">
        <f t="shared" si="148"/>
        <v>0</v>
      </c>
      <c r="AC437" s="457">
        <f t="shared" si="149"/>
        <v>0</v>
      </c>
      <c r="AD437" s="456">
        <f t="shared" si="150"/>
        <v>0</v>
      </c>
      <c r="AE437" s="458">
        <f t="shared" si="151"/>
        <v>0</v>
      </c>
      <c r="AF437" s="457">
        <f t="shared" si="203"/>
        <v>0</v>
      </c>
      <c r="AG437" s="456">
        <f t="shared" si="153"/>
        <v>0</v>
      </c>
      <c r="AH437" s="457">
        <f t="shared" si="154"/>
        <v>0</v>
      </c>
      <c r="AI437" s="268">
        <f t="shared" si="155"/>
        <v>0</v>
      </c>
      <c r="AJ437" s="269">
        <f t="shared" si="156"/>
        <v>0</v>
      </c>
      <c r="AK437" s="270">
        <f t="shared" si="157"/>
        <v>0</v>
      </c>
      <c r="AL437" s="415">
        <f t="shared" si="158"/>
        <v>0</v>
      </c>
      <c r="AM437" s="259" t="str">
        <f>IF(AP437="","",IFERROR(VLOOKUP(AP437,CODES!$A$3:$D$1348,4,FALSE),"X"))&amp;IF(AQ437="","",IFERROR(VLOOKUP(AQ437,CODES!$A$3:$D$1348,4,FALSE),"X"))&amp;IF(AR437="","",IFERROR(VLOOKUP(AR437,CODES!$A$3:$D$1348,4,FALSE),"X"))&amp;IF(AS437="","",IFERROR(VLOOKUP(AS437,CODES!$A$3:$D$1348,4,FALSE),"X"))&amp;IF(AT437="","",IFERROR(VLOOKUP(AT437,CODES!$A$3:$D$1348,4,FALSE),"X"))&amp;IF(AU437="","",IFERROR(VLOOKUP(AU437,CODES!$A$3:$D$1348,4,FALSE),"X"))&amp;IF(AV437="","",IFERROR(VLOOKUP(AV437,CODES!$A$3:$D$1348,4,FALSE),"X"))&amp;IF(AW437="","",IFERROR(VLOOKUP(AW437,CODES!$A$3:$D$1348,4,FALSE),"X"))&amp;IF(AX437="","",IFERROR(VLOOKUP(AX437,CODES!$A$3:$D$1348,4,FALSE),"X"))&amp;IF(AY437="","",IFERROR(VLOOKUP(AY437,CODES!$A$3:$D$1348,4,FALSE),"X"))</f>
        <v/>
      </c>
      <c r="AN437" s="258">
        <f>SUM(IFERROR(VLOOKUP(AP437,CODES!$A$3:$D$1348,4,FALSE)*BC437,0),IFERROR(VLOOKUP(AQ437,CODES!$A$3:$D$1348,4,FALSE)*BF437,0),IFERROR(VLOOKUP(AR437,CODES!$A$3:$D$1348,4,FALSE)*BI437,0),IFERROR(VLOOKUP(AS437,CODES!$A$3:$D$1348,4,FALSE)*BL437,0),IFERROR(VLOOKUP(AT437,CODES!$A$3:$D$1348,4,FALSE)*BO437,0),IFERROR(VLOOKUP(AU437,CODES!$A$3:$D$1348,4,FALSE)*BR437,0),IFERROR(VLOOKUP(AV437,CODES!$A$3:$D$1348,4,FALSE)*BU437,0),IFERROR(VLOOKUP(AW437,CODES!$A$3:$D$1348,4,FALSE)*BX437,0),IFERROR(VLOOKUP(AX437,CODES!$A$3:$D$1348,4,FALSE)*CA437,0),IFERROR(VLOOKUP(AY437,CODES!$A$3:$D$1348,4,FALSE)*CD437,0))</f>
        <v>0</v>
      </c>
      <c r="AO437" s="258">
        <f>SUM(IFERROR(VLOOKUP(AP437,CODES!$A$3:$D$1348,3,FALSE)*BC437,0),IFERROR(VLOOKUP(AQ437,CODES!$A$3:$D$1348,3,FALSE)*BF437,0),IFERROR(VLOOKUP(AR437,CODES!$A$3:$D$1348,3,FALSE)*BI437,0),IFERROR(VLOOKUP(AS437,CODES!$A$3:$D$1348,3,FALSE)*BL437,0),IFERROR(VLOOKUP(AT437,CODES!$A$3:$D$1348,3,FALSE)*BO437,0),IFERROR(VLOOKUP(AU437,CODES!$A$3:$D$1348,3,FALSE)*BR437,0),IFERROR(VLOOKUP(AV437,CODES!$A$3:$D$1348,3,FALSE)*BU437,0),IFERROR(VLOOKUP(AW437,CODES!$A$3:$D$1348,3,FALSE)*BX437,0),IFERROR(VLOOKUP(AX437,CODES!$A$3:$D$1348,3,FALSE)*CA437,0),IFERROR(VLOOKUP(AY437,CODES!$A$3:$D$1348,3,FALSE)*CD437,0))+B437</f>
        <v>0</v>
      </c>
      <c r="AP437" s="271" t="str">
        <f t="shared" si="204"/>
        <v/>
      </c>
      <c r="AQ437" s="271" t="str">
        <f t="shared" si="205"/>
        <v/>
      </c>
      <c r="AR437" s="271" t="str">
        <f t="shared" si="206"/>
        <v/>
      </c>
      <c r="AS437" s="271" t="str">
        <f t="shared" si="207"/>
        <v/>
      </c>
      <c r="AT437" s="271" t="str">
        <f t="shared" si="208"/>
        <v/>
      </c>
      <c r="AU437" s="271" t="str">
        <f t="shared" si="209"/>
        <v/>
      </c>
      <c r="AV437" s="271" t="str">
        <f t="shared" si="210"/>
        <v/>
      </c>
      <c r="AW437" s="271" t="str">
        <f t="shared" si="211"/>
        <v/>
      </c>
      <c r="AX437" s="271" t="str">
        <f t="shared" si="212"/>
        <v/>
      </c>
      <c r="AY437" s="271" t="str">
        <f t="shared" si="213"/>
        <v/>
      </c>
      <c r="AZ437" s="258">
        <f t="shared" si="169"/>
        <v>0</v>
      </c>
      <c r="BA437" s="258">
        <f t="shared" si="170"/>
        <v>1</v>
      </c>
      <c r="BB437" s="258">
        <f t="shared" si="214"/>
        <v>0</v>
      </c>
      <c r="BC437" s="258">
        <f t="shared" si="215"/>
        <v>1</v>
      </c>
      <c r="BD437" s="258">
        <f t="shared" si="173"/>
        <v>1</v>
      </c>
      <c r="BE437" s="258">
        <f t="shared" si="216"/>
        <v>0</v>
      </c>
      <c r="BF437" s="258">
        <f t="shared" si="217"/>
        <v>1</v>
      </c>
      <c r="BG437" s="258">
        <f t="shared" si="176"/>
        <v>1</v>
      </c>
      <c r="BH437" s="258">
        <f t="shared" si="218"/>
        <v>0</v>
      </c>
      <c r="BI437" s="258">
        <f t="shared" si="219"/>
        <v>1</v>
      </c>
      <c r="BJ437" s="258">
        <f t="shared" si="179"/>
        <v>1</v>
      </c>
      <c r="BK437" s="258">
        <f t="shared" si="220"/>
        <v>0</v>
      </c>
      <c r="BL437" s="258">
        <f t="shared" si="221"/>
        <v>1</v>
      </c>
      <c r="BM437" s="258">
        <f t="shared" si="182"/>
        <v>1</v>
      </c>
      <c r="BN437" s="258">
        <f t="shared" si="222"/>
        <v>0</v>
      </c>
      <c r="BO437" s="258">
        <f t="shared" si="223"/>
        <v>1</v>
      </c>
      <c r="BP437" s="258">
        <f t="shared" si="185"/>
        <v>1</v>
      </c>
      <c r="BQ437" s="258">
        <f t="shared" si="224"/>
        <v>0</v>
      </c>
      <c r="BR437" s="258">
        <f t="shared" si="225"/>
        <v>1</v>
      </c>
      <c r="BS437" s="258">
        <f t="shared" si="188"/>
        <v>1</v>
      </c>
      <c r="BT437" s="258">
        <f t="shared" si="226"/>
        <v>0</v>
      </c>
      <c r="BU437" s="258">
        <f t="shared" si="227"/>
        <v>1</v>
      </c>
      <c r="BV437" s="258">
        <f t="shared" si="191"/>
        <v>1</v>
      </c>
      <c r="BW437" s="258">
        <f t="shared" si="228"/>
        <v>0</v>
      </c>
      <c r="BX437" s="258">
        <f t="shared" si="229"/>
        <v>1</v>
      </c>
      <c r="BY437" s="258">
        <f t="shared" si="194"/>
        <v>1</v>
      </c>
      <c r="BZ437" s="258">
        <f t="shared" si="230"/>
        <v>0</v>
      </c>
      <c r="CA437" s="258">
        <f t="shared" si="231"/>
        <v>1</v>
      </c>
      <c r="CB437" s="258">
        <f t="shared" si="197"/>
        <v>1</v>
      </c>
      <c r="CC437" s="258">
        <f t="shared" si="232"/>
        <v>0</v>
      </c>
      <c r="CD437" s="258">
        <f t="shared" si="233"/>
        <v>1</v>
      </c>
    </row>
    <row r="438" spans="1:82" hidden="1">
      <c r="A438" s="258"/>
      <c r="B438" s="258"/>
      <c r="C438" s="259"/>
      <c r="D438" s="258"/>
      <c r="E438" s="258"/>
      <c r="F438" s="258"/>
      <c r="G438" s="258">
        <v>430</v>
      </c>
      <c r="H438" s="743"/>
      <c r="I438" s="744"/>
      <c r="J438" s="739"/>
      <c r="K438" s="745"/>
      <c r="L438" s="745"/>
      <c r="M438" s="272"/>
      <c r="N438" s="508">
        <f t="shared" si="237"/>
        <v>0</v>
      </c>
      <c r="O438" s="510">
        <f t="shared" si="239"/>
        <v>0</v>
      </c>
      <c r="P438" s="260">
        <f t="shared" si="240"/>
        <v>0</v>
      </c>
      <c r="Q438" s="261">
        <f t="shared" si="241"/>
        <v>0</v>
      </c>
      <c r="R438" s="261">
        <f t="shared" si="238"/>
        <v>0</v>
      </c>
      <c r="S438" s="262"/>
      <c r="T438" s="262"/>
      <c r="U438" s="263">
        <f t="shared" si="142"/>
        <v>1.288</v>
      </c>
      <c r="V438" s="264">
        <f>IF(E438="SP",1,IF(D438="",ExtraMargeMateriaal,(1-VLOOKUP(D438,TabelAankoop[],4,FALSE))))</f>
        <v>1</v>
      </c>
      <c r="W438" s="265">
        <f t="shared" si="143"/>
        <v>0.6885</v>
      </c>
      <c r="X438" s="266">
        <f t="shared" si="144"/>
        <v>1</v>
      </c>
      <c r="Y438" s="267">
        <f t="shared" si="145"/>
        <v>1.46</v>
      </c>
      <c r="Z438" s="267">
        <f t="shared" si="146"/>
        <v>1.1599999999999999</v>
      </c>
      <c r="AA438" s="268">
        <f t="shared" si="147"/>
        <v>0</v>
      </c>
      <c r="AB438" s="456">
        <f t="shared" si="148"/>
        <v>0</v>
      </c>
      <c r="AC438" s="457">
        <f t="shared" si="149"/>
        <v>0</v>
      </c>
      <c r="AD438" s="456">
        <f t="shared" si="150"/>
        <v>0</v>
      </c>
      <c r="AE438" s="458">
        <f t="shared" si="151"/>
        <v>0</v>
      </c>
      <c r="AF438" s="457">
        <f t="shared" si="203"/>
        <v>0</v>
      </c>
      <c r="AG438" s="456">
        <f t="shared" si="153"/>
        <v>0</v>
      </c>
      <c r="AH438" s="457">
        <f t="shared" si="154"/>
        <v>0</v>
      </c>
      <c r="AI438" s="268">
        <f t="shared" si="155"/>
        <v>0</v>
      </c>
      <c r="AJ438" s="269">
        <f t="shared" si="156"/>
        <v>0</v>
      </c>
      <c r="AK438" s="270">
        <f t="shared" si="157"/>
        <v>0</v>
      </c>
      <c r="AL438" s="415">
        <f t="shared" si="158"/>
        <v>0</v>
      </c>
      <c r="AM438" s="259" t="str">
        <f>IF(AP438="","",IFERROR(VLOOKUP(AP438,CODES!$A$3:$D$1348,4,FALSE),"X"))&amp;IF(AQ438="","",IFERROR(VLOOKUP(AQ438,CODES!$A$3:$D$1348,4,FALSE),"X"))&amp;IF(AR438="","",IFERROR(VLOOKUP(AR438,CODES!$A$3:$D$1348,4,FALSE),"X"))&amp;IF(AS438="","",IFERROR(VLOOKUP(AS438,CODES!$A$3:$D$1348,4,FALSE),"X"))&amp;IF(AT438="","",IFERROR(VLOOKUP(AT438,CODES!$A$3:$D$1348,4,FALSE),"X"))&amp;IF(AU438="","",IFERROR(VLOOKUP(AU438,CODES!$A$3:$D$1348,4,FALSE),"X"))&amp;IF(AV438="","",IFERROR(VLOOKUP(AV438,CODES!$A$3:$D$1348,4,FALSE),"X"))&amp;IF(AW438="","",IFERROR(VLOOKUP(AW438,CODES!$A$3:$D$1348,4,FALSE),"X"))&amp;IF(AX438="","",IFERROR(VLOOKUP(AX438,CODES!$A$3:$D$1348,4,FALSE),"X"))&amp;IF(AY438="","",IFERROR(VLOOKUP(AY438,CODES!$A$3:$D$1348,4,FALSE),"X"))</f>
        <v/>
      </c>
      <c r="AN438" s="258">
        <f>SUM(IFERROR(VLOOKUP(AP438,CODES!$A$3:$D$1348,4,FALSE)*BC438,0),IFERROR(VLOOKUP(AQ438,CODES!$A$3:$D$1348,4,FALSE)*BF438,0),IFERROR(VLOOKUP(AR438,CODES!$A$3:$D$1348,4,FALSE)*BI438,0),IFERROR(VLOOKUP(AS438,CODES!$A$3:$D$1348,4,FALSE)*BL438,0),IFERROR(VLOOKUP(AT438,CODES!$A$3:$D$1348,4,FALSE)*BO438,0),IFERROR(VLOOKUP(AU438,CODES!$A$3:$D$1348,4,FALSE)*BR438,0),IFERROR(VLOOKUP(AV438,CODES!$A$3:$D$1348,4,FALSE)*BU438,0),IFERROR(VLOOKUP(AW438,CODES!$A$3:$D$1348,4,FALSE)*BX438,0),IFERROR(VLOOKUP(AX438,CODES!$A$3:$D$1348,4,FALSE)*CA438,0),IFERROR(VLOOKUP(AY438,CODES!$A$3:$D$1348,4,FALSE)*CD438,0))</f>
        <v>0</v>
      </c>
      <c r="AO438" s="258">
        <f>SUM(IFERROR(VLOOKUP(AP438,CODES!$A$3:$D$1348,3,FALSE)*BC438,0),IFERROR(VLOOKUP(AQ438,CODES!$A$3:$D$1348,3,FALSE)*BF438,0),IFERROR(VLOOKUP(AR438,CODES!$A$3:$D$1348,3,FALSE)*BI438,0),IFERROR(VLOOKUP(AS438,CODES!$A$3:$D$1348,3,FALSE)*BL438,0),IFERROR(VLOOKUP(AT438,CODES!$A$3:$D$1348,3,FALSE)*BO438,0),IFERROR(VLOOKUP(AU438,CODES!$A$3:$D$1348,3,FALSE)*BR438,0),IFERROR(VLOOKUP(AV438,CODES!$A$3:$D$1348,3,FALSE)*BU438,0),IFERROR(VLOOKUP(AW438,CODES!$A$3:$D$1348,3,FALSE)*BX438,0),IFERROR(VLOOKUP(AX438,CODES!$A$3:$D$1348,3,FALSE)*CA438,0),IFERROR(VLOOKUP(AY438,CODES!$A$3:$D$1348,3,FALSE)*CD438,0))+B438</f>
        <v>0</v>
      </c>
      <c r="AP438" s="271" t="str">
        <f t="shared" si="204"/>
        <v/>
      </c>
      <c r="AQ438" s="271" t="str">
        <f t="shared" si="205"/>
        <v/>
      </c>
      <c r="AR438" s="271" t="str">
        <f t="shared" si="206"/>
        <v/>
      </c>
      <c r="AS438" s="271" t="str">
        <f t="shared" si="207"/>
        <v/>
      </c>
      <c r="AT438" s="271" t="str">
        <f t="shared" si="208"/>
        <v/>
      </c>
      <c r="AU438" s="271" t="str">
        <f t="shared" si="209"/>
        <v/>
      </c>
      <c r="AV438" s="271" t="str">
        <f t="shared" si="210"/>
        <v/>
      </c>
      <c r="AW438" s="271" t="str">
        <f t="shared" si="211"/>
        <v/>
      </c>
      <c r="AX438" s="271" t="str">
        <f t="shared" si="212"/>
        <v/>
      </c>
      <c r="AY438" s="271" t="str">
        <f t="shared" si="213"/>
        <v/>
      </c>
      <c r="AZ438" s="258">
        <f t="shared" si="169"/>
        <v>0</v>
      </c>
      <c r="BA438" s="258">
        <f t="shared" si="170"/>
        <v>1</v>
      </c>
      <c r="BB438" s="258">
        <f t="shared" si="214"/>
        <v>0</v>
      </c>
      <c r="BC438" s="258">
        <f t="shared" si="215"/>
        <v>1</v>
      </c>
      <c r="BD438" s="258">
        <f t="shared" si="173"/>
        <v>1</v>
      </c>
      <c r="BE438" s="258">
        <f t="shared" si="216"/>
        <v>0</v>
      </c>
      <c r="BF438" s="258">
        <f t="shared" si="217"/>
        <v>1</v>
      </c>
      <c r="BG438" s="258">
        <f t="shared" si="176"/>
        <v>1</v>
      </c>
      <c r="BH438" s="258">
        <f t="shared" si="218"/>
        <v>0</v>
      </c>
      <c r="BI438" s="258">
        <f t="shared" si="219"/>
        <v>1</v>
      </c>
      <c r="BJ438" s="258">
        <f t="shared" si="179"/>
        <v>1</v>
      </c>
      <c r="BK438" s="258">
        <f t="shared" si="220"/>
        <v>0</v>
      </c>
      <c r="BL438" s="258">
        <f t="shared" si="221"/>
        <v>1</v>
      </c>
      <c r="BM438" s="258">
        <f t="shared" si="182"/>
        <v>1</v>
      </c>
      <c r="BN438" s="258">
        <f t="shared" si="222"/>
        <v>0</v>
      </c>
      <c r="BO438" s="258">
        <f t="shared" si="223"/>
        <v>1</v>
      </c>
      <c r="BP438" s="258">
        <f t="shared" si="185"/>
        <v>1</v>
      </c>
      <c r="BQ438" s="258">
        <f t="shared" si="224"/>
        <v>0</v>
      </c>
      <c r="BR438" s="258">
        <f t="shared" si="225"/>
        <v>1</v>
      </c>
      <c r="BS438" s="258">
        <f t="shared" si="188"/>
        <v>1</v>
      </c>
      <c r="BT438" s="258">
        <f t="shared" si="226"/>
        <v>0</v>
      </c>
      <c r="BU438" s="258">
        <f t="shared" si="227"/>
        <v>1</v>
      </c>
      <c r="BV438" s="258">
        <f t="shared" si="191"/>
        <v>1</v>
      </c>
      <c r="BW438" s="258">
        <f t="shared" si="228"/>
        <v>0</v>
      </c>
      <c r="BX438" s="258">
        <f t="shared" si="229"/>
        <v>1</v>
      </c>
      <c r="BY438" s="258">
        <f t="shared" si="194"/>
        <v>1</v>
      </c>
      <c r="BZ438" s="258">
        <f t="shared" si="230"/>
        <v>0</v>
      </c>
      <c r="CA438" s="258">
        <f t="shared" si="231"/>
        <v>1</v>
      </c>
      <c r="CB438" s="258">
        <f t="shared" si="197"/>
        <v>1</v>
      </c>
      <c r="CC438" s="258">
        <f t="shared" si="232"/>
        <v>0</v>
      </c>
      <c r="CD438" s="258">
        <f t="shared" si="233"/>
        <v>1</v>
      </c>
    </row>
    <row r="439" spans="1:82" hidden="1">
      <c r="A439" s="258"/>
      <c r="B439" s="258"/>
      <c r="C439" s="259"/>
      <c r="D439" s="258"/>
      <c r="E439" s="258"/>
      <c r="F439" s="258"/>
      <c r="G439" s="258">
        <v>431</v>
      </c>
      <c r="H439" s="743"/>
      <c r="I439" s="744"/>
      <c r="J439" s="739"/>
      <c r="K439" s="745"/>
      <c r="L439" s="745"/>
      <c r="M439" s="272"/>
      <c r="N439" s="508">
        <f t="shared" si="237"/>
        <v>0</v>
      </c>
      <c r="O439" s="510">
        <f t="shared" si="239"/>
        <v>0</v>
      </c>
      <c r="P439" s="260">
        <f t="shared" si="240"/>
        <v>0</v>
      </c>
      <c r="Q439" s="261">
        <f t="shared" si="241"/>
        <v>0</v>
      </c>
      <c r="R439" s="261">
        <f t="shared" si="238"/>
        <v>0</v>
      </c>
      <c r="S439" s="262"/>
      <c r="T439" s="262"/>
      <c r="U439" s="263">
        <f t="shared" si="142"/>
        <v>1.288</v>
      </c>
      <c r="V439" s="264">
        <f>IF(E439="SP",1,IF(D439="",ExtraMargeMateriaal,(1-VLOOKUP(D439,TabelAankoop[],4,FALSE))))</f>
        <v>1</v>
      </c>
      <c r="W439" s="265">
        <f t="shared" si="143"/>
        <v>0.6885</v>
      </c>
      <c r="X439" s="266">
        <f t="shared" si="144"/>
        <v>1</v>
      </c>
      <c r="Y439" s="267">
        <f t="shared" si="145"/>
        <v>1.46</v>
      </c>
      <c r="Z439" s="267">
        <f t="shared" si="146"/>
        <v>1.1599999999999999</v>
      </c>
      <c r="AA439" s="268">
        <f t="shared" si="147"/>
        <v>0</v>
      </c>
      <c r="AB439" s="456">
        <f t="shared" si="148"/>
        <v>0</v>
      </c>
      <c r="AC439" s="457">
        <f t="shared" si="149"/>
        <v>0</v>
      </c>
      <c r="AD439" s="456">
        <f t="shared" si="150"/>
        <v>0</v>
      </c>
      <c r="AE439" s="458">
        <f t="shared" si="151"/>
        <v>0</v>
      </c>
      <c r="AF439" s="457">
        <f t="shared" si="203"/>
        <v>0</v>
      </c>
      <c r="AG439" s="456">
        <f t="shared" si="153"/>
        <v>0</v>
      </c>
      <c r="AH439" s="457">
        <f t="shared" si="154"/>
        <v>0</v>
      </c>
      <c r="AI439" s="268">
        <f t="shared" si="155"/>
        <v>0</v>
      </c>
      <c r="AJ439" s="269">
        <f t="shared" si="156"/>
        <v>0</v>
      </c>
      <c r="AK439" s="270">
        <f t="shared" si="157"/>
        <v>0</v>
      </c>
      <c r="AL439" s="415">
        <f t="shared" si="158"/>
        <v>0</v>
      </c>
      <c r="AM439" s="259" t="str">
        <f>IF(AP439="","",IFERROR(VLOOKUP(AP439,CODES!$A$3:$D$1348,4,FALSE),"X"))&amp;IF(AQ439="","",IFERROR(VLOOKUP(AQ439,CODES!$A$3:$D$1348,4,FALSE),"X"))&amp;IF(AR439="","",IFERROR(VLOOKUP(AR439,CODES!$A$3:$D$1348,4,FALSE),"X"))&amp;IF(AS439="","",IFERROR(VLOOKUP(AS439,CODES!$A$3:$D$1348,4,FALSE),"X"))&amp;IF(AT439="","",IFERROR(VLOOKUP(AT439,CODES!$A$3:$D$1348,4,FALSE),"X"))&amp;IF(AU439="","",IFERROR(VLOOKUP(AU439,CODES!$A$3:$D$1348,4,FALSE),"X"))&amp;IF(AV439="","",IFERROR(VLOOKUP(AV439,CODES!$A$3:$D$1348,4,FALSE),"X"))&amp;IF(AW439="","",IFERROR(VLOOKUP(AW439,CODES!$A$3:$D$1348,4,FALSE),"X"))&amp;IF(AX439="","",IFERROR(VLOOKUP(AX439,CODES!$A$3:$D$1348,4,FALSE),"X"))&amp;IF(AY439="","",IFERROR(VLOOKUP(AY439,CODES!$A$3:$D$1348,4,FALSE),"X"))</f>
        <v/>
      </c>
      <c r="AN439" s="258">
        <f>SUM(IFERROR(VLOOKUP(AP439,CODES!$A$3:$D$1348,4,FALSE)*BC439,0),IFERROR(VLOOKUP(AQ439,CODES!$A$3:$D$1348,4,FALSE)*BF439,0),IFERROR(VLOOKUP(AR439,CODES!$A$3:$D$1348,4,FALSE)*BI439,0),IFERROR(VLOOKUP(AS439,CODES!$A$3:$D$1348,4,FALSE)*BL439,0),IFERROR(VLOOKUP(AT439,CODES!$A$3:$D$1348,4,FALSE)*BO439,0),IFERROR(VLOOKUP(AU439,CODES!$A$3:$D$1348,4,FALSE)*BR439,0),IFERROR(VLOOKUP(AV439,CODES!$A$3:$D$1348,4,FALSE)*BU439,0),IFERROR(VLOOKUP(AW439,CODES!$A$3:$D$1348,4,FALSE)*BX439,0),IFERROR(VLOOKUP(AX439,CODES!$A$3:$D$1348,4,FALSE)*CA439,0),IFERROR(VLOOKUP(AY439,CODES!$A$3:$D$1348,4,FALSE)*CD439,0))</f>
        <v>0</v>
      </c>
      <c r="AO439" s="258">
        <f>SUM(IFERROR(VLOOKUP(AP439,CODES!$A$3:$D$1348,3,FALSE)*BC439,0),IFERROR(VLOOKUP(AQ439,CODES!$A$3:$D$1348,3,FALSE)*BF439,0),IFERROR(VLOOKUP(AR439,CODES!$A$3:$D$1348,3,FALSE)*BI439,0),IFERROR(VLOOKUP(AS439,CODES!$A$3:$D$1348,3,FALSE)*BL439,0),IFERROR(VLOOKUP(AT439,CODES!$A$3:$D$1348,3,FALSE)*BO439,0),IFERROR(VLOOKUP(AU439,CODES!$A$3:$D$1348,3,FALSE)*BR439,0),IFERROR(VLOOKUP(AV439,CODES!$A$3:$D$1348,3,FALSE)*BU439,0),IFERROR(VLOOKUP(AW439,CODES!$A$3:$D$1348,3,FALSE)*BX439,0),IFERROR(VLOOKUP(AX439,CODES!$A$3:$D$1348,3,FALSE)*CA439,0),IFERROR(VLOOKUP(AY439,CODES!$A$3:$D$1348,3,FALSE)*CD439,0))+B439</f>
        <v>0</v>
      </c>
      <c r="AP439" s="271" t="str">
        <f t="shared" si="204"/>
        <v/>
      </c>
      <c r="AQ439" s="271" t="str">
        <f t="shared" si="205"/>
        <v/>
      </c>
      <c r="AR439" s="271" t="str">
        <f t="shared" si="206"/>
        <v/>
      </c>
      <c r="AS439" s="271" t="str">
        <f t="shared" si="207"/>
        <v/>
      </c>
      <c r="AT439" s="271" t="str">
        <f t="shared" si="208"/>
        <v/>
      </c>
      <c r="AU439" s="271" t="str">
        <f t="shared" si="209"/>
        <v/>
      </c>
      <c r="AV439" s="271" t="str">
        <f t="shared" si="210"/>
        <v/>
      </c>
      <c r="AW439" s="271" t="str">
        <f t="shared" si="211"/>
        <v/>
      </c>
      <c r="AX439" s="271" t="str">
        <f t="shared" si="212"/>
        <v/>
      </c>
      <c r="AY439" s="271" t="str">
        <f t="shared" si="213"/>
        <v/>
      </c>
      <c r="AZ439" s="258">
        <f t="shared" si="169"/>
        <v>0</v>
      </c>
      <c r="BA439" s="258">
        <f t="shared" si="170"/>
        <v>1</v>
      </c>
      <c r="BB439" s="258">
        <f t="shared" si="214"/>
        <v>0</v>
      </c>
      <c r="BC439" s="258">
        <f t="shared" si="215"/>
        <v>1</v>
      </c>
      <c r="BD439" s="258">
        <f t="shared" si="173"/>
        <v>1</v>
      </c>
      <c r="BE439" s="258">
        <f t="shared" si="216"/>
        <v>0</v>
      </c>
      <c r="BF439" s="258">
        <f t="shared" si="217"/>
        <v>1</v>
      </c>
      <c r="BG439" s="258">
        <f t="shared" si="176"/>
        <v>1</v>
      </c>
      <c r="BH439" s="258">
        <f t="shared" si="218"/>
        <v>0</v>
      </c>
      <c r="BI439" s="258">
        <f t="shared" si="219"/>
        <v>1</v>
      </c>
      <c r="BJ439" s="258">
        <f t="shared" si="179"/>
        <v>1</v>
      </c>
      <c r="BK439" s="258">
        <f t="shared" si="220"/>
        <v>0</v>
      </c>
      <c r="BL439" s="258">
        <f t="shared" si="221"/>
        <v>1</v>
      </c>
      <c r="BM439" s="258">
        <f t="shared" si="182"/>
        <v>1</v>
      </c>
      <c r="BN439" s="258">
        <f t="shared" si="222"/>
        <v>0</v>
      </c>
      <c r="BO439" s="258">
        <f t="shared" si="223"/>
        <v>1</v>
      </c>
      <c r="BP439" s="258">
        <f t="shared" si="185"/>
        <v>1</v>
      </c>
      <c r="BQ439" s="258">
        <f t="shared" si="224"/>
        <v>0</v>
      </c>
      <c r="BR439" s="258">
        <f t="shared" si="225"/>
        <v>1</v>
      </c>
      <c r="BS439" s="258">
        <f t="shared" si="188"/>
        <v>1</v>
      </c>
      <c r="BT439" s="258">
        <f t="shared" si="226"/>
        <v>0</v>
      </c>
      <c r="BU439" s="258">
        <f t="shared" si="227"/>
        <v>1</v>
      </c>
      <c r="BV439" s="258">
        <f t="shared" si="191"/>
        <v>1</v>
      </c>
      <c r="BW439" s="258">
        <f t="shared" si="228"/>
        <v>0</v>
      </c>
      <c r="BX439" s="258">
        <f t="shared" si="229"/>
        <v>1</v>
      </c>
      <c r="BY439" s="258">
        <f t="shared" si="194"/>
        <v>1</v>
      </c>
      <c r="BZ439" s="258">
        <f t="shared" si="230"/>
        <v>0</v>
      </c>
      <c r="CA439" s="258">
        <f t="shared" si="231"/>
        <v>1</v>
      </c>
      <c r="CB439" s="258">
        <f t="shared" si="197"/>
        <v>1</v>
      </c>
      <c r="CC439" s="258">
        <f t="shared" si="232"/>
        <v>0</v>
      </c>
      <c r="CD439" s="258">
        <f t="shared" si="233"/>
        <v>1</v>
      </c>
    </row>
    <row r="440" spans="1:82" hidden="1">
      <c r="A440" s="258"/>
      <c r="B440" s="258"/>
      <c r="C440" s="259"/>
      <c r="D440" s="258"/>
      <c r="E440" s="258"/>
      <c r="F440" s="258"/>
      <c r="G440" s="258">
        <v>432</v>
      </c>
      <c r="H440" s="743"/>
      <c r="I440" s="744"/>
      <c r="J440" s="739"/>
      <c r="K440" s="745"/>
      <c r="L440" s="745"/>
      <c r="M440" s="272"/>
      <c r="N440" s="508">
        <f t="shared" si="237"/>
        <v>0</v>
      </c>
      <c r="O440" s="510">
        <f t="shared" si="239"/>
        <v>0</v>
      </c>
      <c r="P440" s="260">
        <f t="shared" si="240"/>
        <v>0</v>
      </c>
      <c r="Q440" s="261">
        <f t="shared" si="241"/>
        <v>0</v>
      </c>
      <c r="R440" s="261">
        <f t="shared" si="238"/>
        <v>0</v>
      </c>
      <c r="S440" s="262"/>
      <c r="T440" s="262"/>
      <c r="U440" s="263">
        <f t="shared" si="142"/>
        <v>1.288</v>
      </c>
      <c r="V440" s="264">
        <f>IF(E440="SP",1,IF(D440="",ExtraMargeMateriaal,(1-VLOOKUP(D440,TabelAankoop[],4,FALSE))))</f>
        <v>1</v>
      </c>
      <c r="W440" s="265">
        <f t="shared" si="143"/>
        <v>0.6885</v>
      </c>
      <c r="X440" s="266">
        <f t="shared" si="144"/>
        <v>1</v>
      </c>
      <c r="Y440" s="267">
        <f t="shared" si="145"/>
        <v>1.46</v>
      </c>
      <c r="Z440" s="267">
        <f t="shared" si="146"/>
        <v>1.1599999999999999</v>
      </c>
      <c r="AA440" s="268">
        <f t="shared" si="147"/>
        <v>0</v>
      </c>
      <c r="AB440" s="456">
        <f t="shared" si="148"/>
        <v>0</v>
      </c>
      <c r="AC440" s="457">
        <f t="shared" si="149"/>
        <v>0</v>
      </c>
      <c r="AD440" s="456">
        <f t="shared" si="150"/>
        <v>0</v>
      </c>
      <c r="AE440" s="458">
        <f t="shared" si="151"/>
        <v>0</v>
      </c>
      <c r="AF440" s="457">
        <f t="shared" si="203"/>
        <v>0</v>
      </c>
      <c r="AG440" s="456">
        <f t="shared" si="153"/>
        <v>0</v>
      </c>
      <c r="AH440" s="457">
        <f t="shared" si="154"/>
        <v>0</v>
      </c>
      <c r="AI440" s="268">
        <f t="shared" si="155"/>
        <v>0</v>
      </c>
      <c r="AJ440" s="269">
        <f t="shared" si="156"/>
        <v>0</v>
      </c>
      <c r="AK440" s="270">
        <f t="shared" si="157"/>
        <v>0</v>
      </c>
      <c r="AL440" s="415">
        <f t="shared" si="158"/>
        <v>0</v>
      </c>
      <c r="AM440" s="259" t="str">
        <f>IF(AP440="","",IFERROR(VLOOKUP(AP440,CODES!$A$3:$D$1348,4,FALSE),"X"))&amp;IF(AQ440="","",IFERROR(VLOOKUP(AQ440,CODES!$A$3:$D$1348,4,FALSE),"X"))&amp;IF(AR440="","",IFERROR(VLOOKUP(AR440,CODES!$A$3:$D$1348,4,FALSE),"X"))&amp;IF(AS440="","",IFERROR(VLOOKUP(AS440,CODES!$A$3:$D$1348,4,FALSE),"X"))&amp;IF(AT440="","",IFERROR(VLOOKUP(AT440,CODES!$A$3:$D$1348,4,FALSE),"X"))&amp;IF(AU440="","",IFERROR(VLOOKUP(AU440,CODES!$A$3:$D$1348,4,FALSE),"X"))&amp;IF(AV440="","",IFERROR(VLOOKUP(AV440,CODES!$A$3:$D$1348,4,FALSE),"X"))&amp;IF(AW440="","",IFERROR(VLOOKUP(AW440,CODES!$A$3:$D$1348,4,FALSE),"X"))&amp;IF(AX440="","",IFERROR(VLOOKUP(AX440,CODES!$A$3:$D$1348,4,FALSE),"X"))&amp;IF(AY440="","",IFERROR(VLOOKUP(AY440,CODES!$A$3:$D$1348,4,FALSE),"X"))</f>
        <v/>
      </c>
      <c r="AN440" s="258">
        <f>SUM(IFERROR(VLOOKUP(AP440,CODES!$A$3:$D$1348,4,FALSE)*BC440,0),IFERROR(VLOOKUP(AQ440,CODES!$A$3:$D$1348,4,FALSE)*BF440,0),IFERROR(VLOOKUP(AR440,CODES!$A$3:$D$1348,4,FALSE)*BI440,0),IFERROR(VLOOKUP(AS440,CODES!$A$3:$D$1348,4,FALSE)*BL440,0),IFERROR(VLOOKUP(AT440,CODES!$A$3:$D$1348,4,FALSE)*BO440,0),IFERROR(VLOOKUP(AU440,CODES!$A$3:$D$1348,4,FALSE)*BR440,0),IFERROR(VLOOKUP(AV440,CODES!$A$3:$D$1348,4,FALSE)*BU440,0),IFERROR(VLOOKUP(AW440,CODES!$A$3:$D$1348,4,FALSE)*BX440,0),IFERROR(VLOOKUP(AX440,CODES!$A$3:$D$1348,4,FALSE)*CA440,0),IFERROR(VLOOKUP(AY440,CODES!$A$3:$D$1348,4,FALSE)*CD440,0))</f>
        <v>0</v>
      </c>
      <c r="AO440" s="258">
        <f>SUM(IFERROR(VLOOKUP(AP440,CODES!$A$3:$D$1348,3,FALSE)*BC440,0),IFERROR(VLOOKUP(AQ440,CODES!$A$3:$D$1348,3,FALSE)*BF440,0),IFERROR(VLOOKUP(AR440,CODES!$A$3:$D$1348,3,FALSE)*BI440,0),IFERROR(VLOOKUP(AS440,CODES!$A$3:$D$1348,3,FALSE)*BL440,0),IFERROR(VLOOKUP(AT440,CODES!$A$3:$D$1348,3,FALSE)*BO440,0),IFERROR(VLOOKUP(AU440,CODES!$A$3:$D$1348,3,FALSE)*BR440,0),IFERROR(VLOOKUP(AV440,CODES!$A$3:$D$1348,3,FALSE)*BU440,0),IFERROR(VLOOKUP(AW440,CODES!$A$3:$D$1348,3,FALSE)*BX440,0),IFERROR(VLOOKUP(AX440,CODES!$A$3:$D$1348,3,FALSE)*CA440,0),IFERROR(VLOOKUP(AY440,CODES!$A$3:$D$1348,3,FALSE)*CD440,0))+B440</f>
        <v>0</v>
      </c>
      <c r="AP440" s="271" t="str">
        <f t="shared" si="204"/>
        <v/>
      </c>
      <c r="AQ440" s="271" t="str">
        <f t="shared" si="205"/>
        <v/>
      </c>
      <c r="AR440" s="271" t="str">
        <f t="shared" si="206"/>
        <v/>
      </c>
      <c r="AS440" s="271" t="str">
        <f t="shared" si="207"/>
        <v/>
      </c>
      <c r="AT440" s="271" t="str">
        <f t="shared" si="208"/>
        <v/>
      </c>
      <c r="AU440" s="271" t="str">
        <f t="shared" si="209"/>
        <v/>
      </c>
      <c r="AV440" s="271" t="str">
        <f t="shared" si="210"/>
        <v/>
      </c>
      <c r="AW440" s="271" t="str">
        <f t="shared" si="211"/>
        <v/>
      </c>
      <c r="AX440" s="271" t="str">
        <f t="shared" si="212"/>
        <v/>
      </c>
      <c r="AY440" s="271" t="str">
        <f t="shared" si="213"/>
        <v/>
      </c>
      <c r="AZ440" s="258">
        <f t="shared" si="169"/>
        <v>0</v>
      </c>
      <c r="BA440" s="258">
        <f t="shared" si="170"/>
        <v>1</v>
      </c>
      <c r="BB440" s="258">
        <f t="shared" si="214"/>
        <v>0</v>
      </c>
      <c r="BC440" s="258">
        <f t="shared" si="215"/>
        <v>1</v>
      </c>
      <c r="BD440" s="258">
        <f t="shared" si="173"/>
        <v>1</v>
      </c>
      <c r="BE440" s="258">
        <f t="shared" si="216"/>
        <v>0</v>
      </c>
      <c r="BF440" s="258">
        <f t="shared" si="217"/>
        <v>1</v>
      </c>
      <c r="BG440" s="258">
        <f t="shared" si="176"/>
        <v>1</v>
      </c>
      <c r="BH440" s="258">
        <f t="shared" si="218"/>
        <v>0</v>
      </c>
      <c r="BI440" s="258">
        <f t="shared" si="219"/>
        <v>1</v>
      </c>
      <c r="BJ440" s="258">
        <f t="shared" si="179"/>
        <v>1</v>
      </c>
      <c r="BK440" s="258">
        <f t="shared" si="220"/>
        <v>0</v>
      </c>
      <c r="BL440" s="258">
        <f t="shared" si="221"/>
        <v>1</v>
      </c>
      <c r="BM440" s="258">
        <f t="shared" si="182"/>
        <v>1</v>
      </c>
      <c r="BN440" s="258">
        <f t="shared" si="222"/>
        <v>0</v>
      </c>
      <c r="BO440" s="258">
        <f t="shared" si="223"/>
        <v>1</v>
      </c>
      <c r="BP440" s="258">
        <f t="shared" si="185"/>
        <v>1</v>
      </c>
      <c r="BQ440" s="258">
        <f t="shared" si="224"/>
        <v>0</v>
      </c>
      <c r="BR440" s="258">
        <f t="shared" si="225"/>
        <v>1</v>
      </c>
      <c r="BS440" s="258">
        <f t="shared" si="188"/>
        <v>1</v>
      </c>
      <c r="BT440" s="258">
        <f t="shared" si="226"/>
        <v>0</v>
      </c>
      <c r="BU440" s="258">
        <f t="shared" si="227"/>
        <v>1</v>
      </c>
      <c r="BV440" s="258">
        <f t="shared" si="191"/>
        <v>1</v>
      </c>
      <c r="BW440" s="258">
        <f t="shared" si="228"/>
        <v>0</v>
      </c>
      <c r="BX440" s="258">
        <f t="shared" si="229"/>
        <v>1</v>
      </c>
      <c r="BY440" s="258">
        <f t="shared" si="194"/>
        <v>1</v>
      </c>
      <c r="BZ440" s="258">
        <f t="shared" si="230"/>
        <v>0</v>
      </c>
      <c r="CA440" s="258">
        <f t="shared" si="231"/>
        <v>1</v>
      </c>
      <c r="CB440" s="258">
        <f t="shared" si="197"/>
        <v>1</v>
      </c>
      <c r="CC440" s="258">
        <f t="shared" si="232"/>
        <v>0</v>
      </c>
      <c r="CD440" s="258">
        <f t="shared" si="233"/>
        <v>1</v>
      </c>
    </row>
    <row r="441" spans="1:82" hidden="1">
      <c r="A441" s="258"/>
      <c r="B441" s="258"/>
      <c r="C441" s="259"/>
      <c r="D441" s="258"/>
      <c r="E441" s="258"/>
      <c r="F441" s="258"/>
      <c r="G441" s="258">
        <v>433</v>
      </c>
      <c r="H441" s="743"/>
      <c r="I441" s="744"/>
      <c r="J441" s="739"/>
      <c r="K441" s="745"/>
      <c r="L441" s="745"/>
      <c r="M441" s="272"/>
      <c r="N441" s="508">
        <f t="shared" si="237"/>
        <v>0</v>
      </c>
      <c r="O441" s="510">
        <f t="shared" si="239"/>
        <v>0</v>
      </c>
      <c r="P441" s="260">
        <f t="shared" si="240"/>
        <v>0</v>
      </c>
      <c r="Q441" s="261">
        <f t="shared" si="241"/>
        <v>0</v>
      </c>
      <c r="R441" s="261">
        <f t="shared" si="238"/>
        <v>0</v>
      </c>
      <c r="S441" s="262"/>
      <c r="T441" s="262"/>
      <c r="U441" s="263">
        <f t="shared" si="142"/>
        <v>1.288</v>
      </c>
      <c r="V441" s="264">
        <f>IF(E441="SP",1,IF(D441="",ExtraMargeMateriaal,(1-VLOOKUP(D441,TabelAankoop[],4,FALSE))))</f>
        <v>1</v>
      </c>
      <c r="W441" s="265">
        <f t="shared" si="143"/>
        <v>0.6885</v>
      </c>
      <c r="X441" s="266">
        <f t="shared" si="144"/>
        <v>1</v>
      </c>
      <c r="Y441" s="267">
        <f t="shared" si="145"/>
        <v>1.46</v>
      </c>
      <c r="Z441" s="267">
        <f t="shared" si="146"/>
        <v>1.1599999999999999</v>
      </c>
      <c r="AA441" s="268">
        <f t="shared" si="147"/>
        <v>0</v>
      </c>
      <c r="AB441" s="456">
        <f t="shared" si="148"/>
        <v>0</v>
      </c>
      <c r="AC441" s="457">
        <f t="shared" si="149"/>
        <v>0</v>
      </c>
      <c r="AD441" s="456">
        <f t="shared" si="150"/>
        <v>0</v>
      </c>
      <c r="AE441" s="458">
        <f t="shared" si="151"/>
        <v>0</v>
      </c>
      <c r="AF441" s="457">
        <f t="shared" si="203"/>
        <v>0</v>
      </c>
      <c r="AG441" s="456">
        <f t="shared" si="153"/>
        <v>0</v>
      </c>
      <c r="AH441" s="457">
        <f t="shared" si="154"/>
        <v>0</v>
      </c>
      <c r="AI441" s="268">
        <f t="shared" si="155"/>
        <v>0</v>
      </c>
      <c r="AJ441" s="269">
        <f t="shared" si="156"/>
        <v>0</v>
      </c>
      <c r="AK441" s="270">
        <f t="shared" si="157"/>
        <v>0</v>
      </c>
      <c r="AL441" s="415">
        <f t="shared" si="158"/>
        <v>0</v>
      </c>
      <c r="AM441" s="259" t="str">
        <f>IF(AP441="","",IFERROR(VLOOKUP(AP441,CODES!$A$3:$D$1348,4,FALSE),"X"))&amp;IF(AQ441="","",IFERROR(VLOOKUP(AQ441,CODES!$A$3:$D$1348,4,FALSE),"X"))&amp;IF(AR441="","",IFERROR(VLOOKUP(AR441,CODES!$A$3:$D$1348,4,FALSE),"X"))&amp;IF(AS441="","",IFERROR(VLOOKUP(AS441,CODES!$A$3:$D$1348,4,FALSE),"X"))&amp;IF(AT441="","",IFERROR(VLOOKUP(AT441,CODES!$A$3:$D$1348,4,FALSE),"X"))&amp;IF(AU441="","",IFERROR(VLOOKUP(AU441,CODES!$A$3:$D$1348,4,FALSE),"X"))&amp;IF(AV441="","",IFERROR(VLOOKUP(AV441,CODES!$A$3:$D$1348,4,FALSE),"X"))&amp;IF(AW441="","",IFERROR(VLOOKUP(AW441,CODES!$A$3:$D$1348,4,FALSE),"X"))&amp;IF(AX441="","",IFERROR(VLOOKUP(AX441,CODES!$A$3:$D$1348,4,FALSE),"X"))&amp;IF(AY441="","",IFERROR(VLOOKUP(AY441,CODES!$A$3:$D$1348,4,FALSE),"X"))</f>
        <v/>
      </c>
      <c r="AN441" s="258">
        <f>SUM(IFERROR(VLOOKUP(AP441,CODES!$A$3:$D$1348,4,FALSE)*BC441,0),IFERROR(VLOOKUP(AQ441,CODES!$A$3:$D$1348,4,FALSE)*BF441,0),IFERROR(VLOOKUP(AR441,CODES!$A$3:$D$1348,4,FALSE)*BI441,0),IFERROR(VLOOKUP(AS441,CODES!$A$3:$D$1348,4,FALSE)*BL441,0),IFERROR(VLOOKUP(AT441,CODES!$A$3:$D$1348,4,FALSE)*BO441,0),IFERROR(VLOOKUP(AU441,CODES!$A$3:$D$1348,4,FALSE)*BR441,0),IFERROR(VLOOKUP(AV441,CODES!$A$3:$D$1348,4,FALSE)*BU441,0),IFERROR(VLOOKUP(AW441,CODES!$A$3:$D$1348,4,FALSE)*BX441,0),IFERROR(VLOOKUP(AX441,CODES!$A$3:$D$1348,4,FALSE)*CA441,0),IFERROR(VLOOKUP(AY441,CODES!$A$3:$D$1348,4,FALSE)*CD441,0))</f>
        <v>0</v>
      </c>
      <c r="AO441" s="258">
        <f>SUM(IFERROR(VLOOKUP(AP441,CODES!$A$3:$D$1348,3,FALSE)*BC441,0),IFERROR(VLOOKUP(AQ441,CODES!$A$3:$D$1348,3,FALSE)*BF441,0),IFERROR(VLOOKUP(AR441,CODES!$A$3:$D$1348,3,FALSE)*BI441,0),IFERROR(VLOOKUP(AS441,CODES!$A$3:$D$1348,3,FALSE)*BL441,0),IFERROR(VLOOKUP(AT441,CODES!$A$3:$D$1348,3,FALSE)*BO441,0),IFERROR(VLOOKUP(AU441,CODES!$A$3:$D$1348,3,FALSE)*BR441,0),IFERROR(VLOOKUP(AV441,CODES!$A$3:$D$1348,3,FALSE)*BU441,0),IFERROR(VLOOKUP(AW441,CODES!$A$3:$D$1348,3,FALSE)*BX441,0),IFERROR(VLOOKUP(AX441,CODES!$A$3:$D$1348,3,FALSE)*CA441,0),IFERROR(VLOOKUP(AY441,CODES!$A$3:$D$1348,3,FALSE)*CD441,0))+B441</f>
        <v>0</v>
      </c>
      <c r="AP441" s="271" t="str">
        <f t="shared" si="204"/>
        <v/>
      </c>
      <c r="AQ441" s="271" t="str">
        <f t="shared" si="205"/>
        <v/>
      </c>
      <c r="AR441" s="271" t="str">
        <f t="shared" si="206"/>
        <v/>
      </c>
      <c r="AS441" s="271" t="str">
        <f t="shared" si="207"/>
        <v/>
      </c>
      <c r="AT441" s="271" t="str">
        <f t="shared" si="208"/>
        <v/>
      </c>
      <c r="AU441" s="271" t="str">
        <f t="shared" si="209"/>
        <v/>
      </c>
      <c r="AV441" s="271" t="str">
        <f t="shared" si="210"/>
        <v/>
      </c>
      <c r="AW441" s="271" t="str">
        <f t="shared" si="211"/>
        <v/>
      </c>
      <c r="AX441" s="271" t="str">
        <f t="shared" si="212"/>
        <v/>
      </c>
      <c r="AY441" s="271" t="str">
        <f t="shared" si="213"/>
        <v/>
      </c>
      <c r="AZ441" s="258">
        <f t="shared" si="169"/>
        <v>0</v>
      </c>
      <c r="BA441" s="258">
        <f t="shared" si="170"/>
        <v>1</v>
      </c>
      <c r="BB441" s="258">
        <f t="shared" si="214"/>
        <v>0</v>
      </c>
      <c r="BC441" s="258">
        <f t="shared" si="215"/>
        <v>1</v>
      </c>
      <c r="BD441" s="258">
        <f t="shared" si="173"/>
        <v>1</v>
      </c>
      <c r="BE441" s="258">
        <f t="shared" si="216"/>
        <v>0</v>
      </c>
      <c r="BF441" s="258">
        <f t="shared" si="217"/>
        <v>1</v>
      </c>
      <c r="BG441" s="258">
        <f t="shared" si="176"/>
        <v>1</v>
      </c>
      <c r="BH441" s="258">
        <f t="shared" si="218"/>
        <v>0</v>
      </c>
      <c r="BI441" s="258">
        <f t="shared" si="219"/>
        <v>1</v>
      </c>
      <c r="BJ441" s="258">
        <f t="shared" si="179"/>
        <v>1</v>
      </c>
      <c r="BK441" s="258">
        <f t="shared" si="220"/>
        <v>0</v>
      </c>
      <c r="BL441" s="258">
        <f t="shared" si="221"/>
        <v>1</v>
      </c>
      <c r="BM441" s="258">
        <f t="shared" si="182"/>
        <v>1</v>
      </c>
      <c r="BN441" s="258">
        <f t="shared" si="222"/>
        <v>0</v>
      </c>
      <c r="BO441" s="258">
        <f t="shared" si="223"/>
        <v>1</v>
      </c>
      <c r="BP441" s="258">
        <f t="shared" si="185"/>
        <v>1</v>
      </c>
      <c r="BQ441" s="258">
        <f t="shared" si="224"/>
        <v>0</v>
      </c>
      <c r="BR441" s="258">
        <f t="shared" si="225"/>
        <v>1</v>
      </c>
      <c r="BS441" s="258">
        <f t="shared" si="188"/>
        <v>1</v>
      </c>
      <c r="BT441" s="258">
        <f t="shared" si="226"/>
        <v>0</v>
      </c>
      <c r="BU441" s="258">
        <f t="shared" si="227"/>
        <v>1</v>
      </c>
      <c r="BV441" s="258">
        <f t="shared" si="191"/>
        <v>1</v>
      </c>
      <c r="BW441" s="258">
        <f t="shared" si="228"/>
        <v>0</v>
      </c>
      <c r="BX441" s="258">
        <f t="shared" si="229"/>
        <v>1</v>
      </c>
      <c r="BY441" s="258">
        <f t="shared" si="194"/>
        <v>1</v>
      </c>
      <c r="BZ441" s="258">
        <f t="shared" si="230"/>
        <v>0</v>
      </c>
      <c r="CA441" s="258">
        <f t="shared" si="231"/>
        <v>1</v>
      </c>
      <c r="CB441" s="258">
        <f t="shared" si="197"/>
        <v>1</v>
      </c>
      <c r="CC441" s="258">
        <f t="shared" si="232"/>
        <v>0</v>
      </c>
      <c r="CD441" s="258">
        <f t="shared" si="233"/>
        <v>1</v>
      </c>
    </row>
    <row r="442" spans="1:82" hidden="1">
      <c r="A442" s="258"/>
      <c r="B442" s="258"/>
      <c r="C442" s="259"/>
      <c r="D442" s="258"/>
      <c r="E442" s="258"/>
      <c r="F442" s="258"/>
      <c r="G442" s="258">
        <v>434</v>
      </c>
      <c r="H442" s="743"/>
      <c r="I442" s="744"/>
      <c r="J442" s="739"/>
      <c r="K442" s="745"/>
      <c r="L442" s="745"/>
      <c r="M442" s="272"/>
      <c r="N442" s="508">
        <f t="shared" si="237"/>
        <v>0</v>
      </c>
      <c r="O442" s="510">
        <f t="shared" si="239"/>
        <v>0</v>
      </c>
      <c r="P442" s="260">
        <f t="shared" si="240"/>
        <v>0</v>
      </c>
      <c r="Q442" s="261">
        <f t="shared" si="241"/>
        <v>0</v>
      </c>
      <c r="R442" s="261">
        <f t="shared" si="238"/>
        <v>0</v>
      </c>
      <c r="S442" s="262"/>
      <c r="T442" s="262"/>
      <c r="U442" s="263">
        <f t="shared" si="142"/>
        <v>1.288</v>
      </c>
      <c r="V442" s="264">
        <f>IF(E442="SP",1,IF(D442="",ExtraMargeMateriaal,(1-VLOOKUP(D442,TabelAankoop[],4,FALSE))))</f>
        <v>1</v>
      </c>
      <c r="W442" s="265">
        <f t="shared" si="143"/>
        <v>0.6885</v>
      </c>
      <c r="X442" s="266">
        <f t="shared" si="144"/>
        <v>1</v>
      </c>
      <c r="Y442" s="267">
        <f t="shared" si="145"/>
        <v>1.46</v>
      </c>
      <c r="Z442" s="267">
        <f t="shared" si="146"/>
        <v>1.1599999999999999</v>
      </c>
      <c r="AA442" s="268">
        <f t="shared" si="147"/>
        <v>0</v>
      </c>
      <c r="AB442" s="456">
        <f t="shared" si="148"/>
        <v>0</v>
      </c>
      <c r="AC442" s="457">
        <f t="shared" si="149"/>
        <v>0</v>
      </c>
      <c r="AD442" s="456">
        <f t="shared" si="150"/>
        <v>0</v>
      </c>
      <c r="AE442" s="458">
        <f t="shared" si="151"/>
        <v>0</v>
      </c>
      <c r="AF442" s="457">
        <f t="shared" si="203"/>
        <v>0</v>
      </c>
      <c r="AG442" s="456">
        <f t="shared" si="153"/>
        <v>0</v>
      </c>
      <c r="AH442" s="457">
        <f t="shared" si="154"/>
        <v>0</v>
      </c>
      <c r="AI442" s="268">
        <f t="shared" si="155"/>
        <v>0</v>
      </c>
      <c r="AJ442" s="269">
        <f t="shared" si="156"/>
        <v>0</v>
      </c>
      <c r="AK442" s="270">
        <f t="shared" si="157"/>
        <v>0</v>
      </c>
      <c r="AL442" s="415">
        <f t="shared" si="158"/>
        <v>0</v>
      </c>
      <c r="AM442" s="259" t="str">
        <f>IF(AP442="","",IFERROR(VLOOKUP(AP442,CODES!$A$3:$D$1348,4,FALSE),"X"))&amp;IF(AQ442="","",IFERROR(VLOOKUP(AQ442,CODES!$A$3:$D$1348,4,FALSE),"X"))&amp;IF(AR442="","",IFERROR(VLOOKUP(AR442,CODES!$A$3:$D$1348,4,FALSE),"X"))&amp;IF(AS442="","",IFERROR(VLOOKUP(AS442,CODES!$A$3:$D$1348,4,FALSE),"X"))&amp;IF(AT442="","",IFERROR(VLOOKUP(AT442,CODES!$A$3:$D$1348,4,FALSE),"X"))&amp;IF(AU442="","",IFERROR(VLOOKUP(AU442,CODES!$A$3:$D$1348,4,FALSE),"X"))&amp;IF(AV442="","",IFERROR(VLOOKUP(AV442,CODES!$A$3:$D$1348,4,FALSE),"X"))&amp;IF(AW442="","",IFERROR(VLOOKUP(AW442,CODES!$A$3:$D$1348,4,FALSE),"X"))&amp;IF(AX442="","",IFERROR(VLOOKUP(AX442,CODES!$A$3:$D$1348,4,FALSE),"X"))&amp;IF(AY442="","",IFERROR(VLOOKUP(AY442,CODES!$A$3:$D$1348,4,FALSE),"X"))</f>
        <v/>
      </c>
      <c r="AN442" s="258">
        <f>SUM(IFERROR(VLOOKUP(AP442,CODES!$A$3:$D$1348,4,FALSE)*BC442,0),IFERROR(VLOOKUP(AQ442,CODES!$A$3:$D$1348,4,FALSE)*BF442,0),IFERROR(VLOOKUP(AR442,CODES!$A$3:$D$1348,4,FALSE)*BI442,0),IFERROR(VLOOKUP(AS442,CODES!$A$3:$D$1348,4,FALSE)*BL442,0),IFERROR(VLOOKUP(AT442,CODES!$A$3:$D$1348,4,FALSE)*BO442,0),IFERROR(VLOOKUP(AU442,CODES!$A$3:$D$1348,4,FALSE)*BR442,0),IFERROR(VLOOKUP(AV442,CODES!$A$3:$D$1348,4,FALSE)*BU442,0),IFERROR(VLOOKUP(AW442,CODES!$A$3:$D$1348,4,FALSE)*BX442,0),IFERROR(VLOOKUP(AX442,CODES!$A$3:$D$1348,4,FALSE)*CA442,0),IFERROR(VLOOKUP(AY442,CODES!$A$3:$D$1348,4,FALSE)*CD442,0))</f>
        <v>0</v>
      </c>
      <c r="AO442" s="258">
        <f>SUM(IFERROR(VLOOKUP(AP442,CODES!$A$3:$D$1348,3,FALSE)*BC442,0),IFERROR(VLOOKUP(AQ442,CODES!$A$3:$D$1348,3,FALSE)*BF442,0),IFERROR(VLOOKUP(AR442,CODES!$A$3:$D$1348,3,FALSE)*BI442,0),IFERROR(VLOOKUP(AS442,CODES!$A$3:$D$1348,3,FALSE)*BL442,0),IFERROR(VLOOKUP(AT442,CODES!$A$3:$D$1348,3,FALSE)*BO442,0),IFERROR(VLOOKUP(AU442,CODES!$A$3:$D$1348,3,FALSE)*BR442,0),IFERROR(VLOOKUP(AV442,CODES!$A$3:$D$1348,3,FALSE)*BU442,0),IFERROR(VLOOKUP(AW442,CODES!$A$3:$D$1348,3,FALSE)*BX442,0),IFERROR(VLOOKUP(AX442,CODES!$A$3:$D$1348,3,FALSE)*CA442,0),IFERROR(VLOOKUP(AY442,CODES!$A$3:$D$1348,3,FALSE)*CD442,0))+B442</f>
        <v>0</v>
      </c>
      <c r="AP442" s="271" t="str">
        <f t="shared" si="204"/>
        <v/>
      </c>
      <c r="AQ442" s="271" t="str">
        <f t="shared" si="205"/>
        <v/>
      </c>
      <c r="AR442" s="271" t="str">
        <f t="shared" si="206"/>
        <v/>
      </c>
      <c r="AS442" s="271" t="str">
        <f t="shared" si="207"/>
        <v/>
      </c>
      <c r="AT442" s="271" t="str">
        <f t="shared" si="208"/>
        <v/>
      </c>
      <c r="AU442" s="271" t="str">
        <f t="shared" si="209"/>
        <v/>
      </c>
      <c r="AV442" s="271" t="str">
        <f t="shared" si="210"/>
        <v/>
      </c>
      <c r="AW442" s="271" t="str">
        <f t="shared" si="211"/>
        <v/>
      </c>
      <c r="AX442" s="271" t="str">
        <f t="shared" si="212"/>
        <v/>
      </c>
      <c r="AY442" s="271" t="str">
        <f t="shared" si="213"/>
        <v/>
      </c>
      <c r="AZ442" s="258">
        <f t="shared" si="169"/>
        <v>0</v>
      </c>
      <c r="BA442" s="258">
        <f t="shared" si="170"/>
        <v>1</v>
      </c>
      <c r="BB442" s="258">
        <f t="shared" si="214"/>
        <v>0</v>
      </c>
      <c r="BC442" s="258">
        <f t="shared" si="215"/>
        <v>1</v>
      </c>
      <c r="BD442" s="258">
        <f t="shared" si="173"/>
        <v>1</v>
      </c>
      <c r="BE442" s="258">
        <f t="shared" si="216"/>
        <v>0</v>
      </c>
      <c r="BF442" s="258">
        <f t="shared" si="217"/>
        <v>1</v>
      </c>
      <c r="BG442" s="258">
        <f t="shared" si="176"/>
        <v>1</v>
      </c>
      <c r="BH442" s="258">
        <f t="shared" si="218"/>
        <v>0</v>
      </c>
      <c r="BI442" s="258">
        <f t="shared" si="219"/>
        <v>1</v>
      </c>
      <c r="BJ442" s="258">
        <f t="shared" si="179"/>
        <v>1</v>
      </c>
      <c r="BK442" s="258">
        <f t="shared" si="220"/>
        <v>0</v>
      </c>
      <c r="BL442" s="258">
        <f t="shared" si="221"/>
        <v>1</v>
      </c>
      <c r="BM442" s="258">
        <f t="shared" si="182"/>
        <v>1</v>
      </c>
      <c r="BN442" s="258">
        <f t="shared" si="222"/>
        <v>0</v>
      </c>
      <c r="BO442" s="258">
        <f t="shared" si="223"/>
        <v>1</v>
      </c>
      <c r="BP442" s="258">
        <f t="shared" si="185"/>
        <v>1</v>
      </c>
      <c r="BQ442" s="258">
        <f t="shared" si="224"/>
        <v>0</v>
      </c>
      <c r="BR442" s="258">
        <f t="shared" si="225"/>
        <v>1</v>
      </c>
      <c r="BS442" s="258">
        <f t="shared" si="188"/>
        <v>1</v>
      </c>
      <c r="BT442" s="258">
        <f t="shared" si="226"/>
        <v>0</v>
      </c>
      <c r="BU442" s="258">
        <f t="shared" si="227"/>
        <v>1</v>
      </c>
      <c r="BV442" s="258">
        <f t="shared" si="191"/>
        <v>1</v>
      </c>
      <c r="BW442" s="258">
        <f t="shared" si="228"/>
        <v>0</v>
      </c>
      <c r="BX442" s="258">
        <f t="shared" si="229"/>
        <v>1</v>
      </c>
      <c r="BY442" s="258">
        <f t="shared" si="194"/>
        <v>1</v>
      </c>
      <c r="BZ442" s="258">
        <f t="shared" si="230"/>
        <v>0</v>
      </c>
      <c r="CA442" s="258">
        <f t="shared" si="231"/>
        <v>1</v>
      </c>
      <c r="CB442" s="258">
        <f t="shared" si="197"/>
        <v>1</v>
      </c>
      <c r="CC442" s="258">
        <f t="shared" si="232"/>
        <v>0</v>
      </c>
      <c r="CD442" s="258">
        <f t="shared" si="233"/>
        <v>1</v>
      </c>
    </row>
    <row r="443" spans="1:82" hidden="1">
      <c r="A443" s="258"/>
      <c r="B443" s="258"/>
      <c r="C443" s="259"/>
      <c r="D443" s="258"/>
      <c r="E443" s="258"/>
      <c r="F443" s="258"/>
      <c r="G443" s="258">
        <v>435</v>
      </c>
      <c r="H443" s="743"/>
      <c r="I443" s="744"/>
      <c r="J443" s="739"/>
      <c r="K443" s="745"/>
      <c r="L443" s="745"/>
      <c r="M443" s="272"/>
      <c r="N443" s="508">
        <f t="shared" si="237"/>
        <v>0</v>
      </c>
      <c r="O443" s="510">
        <f t="shared" si="239"/>
        <v>0</v>
      </c>
      <c r="P443" s="260">
        <f t="shared" si="240"/>
        <v>0</v>
      </c>
      <c r="Q443" s="261">
        <f t="shared" si="241"/>
        <v>0</v>
      </c>
      <c r="R443" s="261">
        <f t="shared" si="238"/>
        <v>0</v>
      </c>
      <c r="S443" s="262"/>
      <c r="T443" s="262"/>
      <c r="U443" s="263">
        <f t="shared" si="142"/>
        <v>1.288</v>
      </c>
      <c r="V443" s="264">
        <f>IF(E443="SP",1,IF(D443="",ExtraMargeMateriaal,(1-VLOOKUP(D443,TabelAankoop[],4,FALSE))))</f>
        <v>1</v>
      </c>
      <c r="W443" s="265">
        <f t="shared" si="143"/>
        <v>0.6885</v>
      </c>
      <c r="X443" s="266">
        <f t="shared" si="144"/>
        <v>1</v>
      </c>
      <c r="Y443" s="267">
        <f t="shared" si="145"/>
        <v>1.46</v>
      </c>
      <c r="Z443" s="267">
        <f t="shared" si="146"/>
        <v>1.1599999999999999</v>
      </c>
      <c r="AA443" s="268">
        <f t="shared" si="147"/>
        <v>0</v>
      </c>
      <c r="AB443" s="456">
        <f t="shared" si="148"/>
        <v>0</v>
      </c>
      <c r="AC443" s="457">
        <f t="shared" si="149"/>
        <v>0</v>
      </c>
      <c r="AD443" s="456">
        <f t="shared" si="150"/>
        <v>0</v>
      </c>
      <c r="AE443" s="458">
        <f t="shared" si="151"/>
        <v>0</v>
      </c>
      <c r="AF443" s="457">
        <f t="shared" si="203"/>
        <v>0</v>
      </c>
      <c r="AG443" s="456">
        <f t="shared" si="153"/>
        <v>0</v>
      </c>
      <c r="AH443" s="457">
        <f t="shared" si="154"/>
        <v>0</v>
      </c>
      <c r="AI443" s="268">
        <f t="shared" si="155"/>
        <v>0</v>
      </c>
      <c r="AJ443" s="269">
        <f t="shared" si="156"/>
        <v>0</v>
      </c>
      <c r="AK443" s="270">
        <f t="shared" si="157"/>
        <v>0</v>
      </c>
      <c r="AL443" s="415">
        <f t="shared" si="158"/>
        <v>0</v>
      </c>
      <c r="AM443" s="259" t="str">
        <f>IF(AP443="","",IFERROR(VLOOKUP(AP443,CODES!$A$3:$D$1348,4,FALSE),"X"))&amp;IF(AQ443="","",IFERROR(VLOOKUP(AQ443,CODES!$A$3:$D$1348,4,FALSE),"X"))&amp;IF(AR443="","",IFERROR(VLOOKUP(AR443,CODES!$A$3:$D$1348,4,FALSE),"X"))&amp;IF(AS443="","",IFERROR(VLOOKUP(AS443,CODES!$A$3:$D$1348,4,FALSE),"X"))&amp;IF(AT443="","",IFERROR(VLOOKUP(AT443,CODES!$A$3:$D$1348,4,FALSE),"X"))&amp;IF(AU443="","",IFERROR(VLOOKUP(AU443,CODES!$A$3:$D$1348,4,FALSE),"X"))&amp;IF(AV443="","",IFERROR(VLOOKUP(AV443,CODES!$A$3:$D$1348,4,FALSE),"X"))&amp;IF(AW443="","",IFERROR(VLOOKUP(AW443,CODES!$A$3:$D$1348,4,FALSE),"X"))&amp;IF(AX443="","",IFERROR(VLOOKUP(AX443,CODES!$A$3:$D$1348,4,FALSE),"X"))&amp;IF(AY443="","",IFERROR(VLOOKUP(AY443,CODES!$A$3:$D$1348,4,FALSE),"X"))</f>
        <v/>
      </c>
      <c r="AN443" s="258">
        <f>SUM(IFERROR(VLOOKUP(AP443,CODES!$A$3:$D$1348,4,FALSE)*BC443,0),IFERROR(VLOOKUP(AQ443,CODES!$A$3:$D$1348,4,FALSE)*BF443,0),IFERROR(VLOOKUP(AR443,CODES!$A$3:$D$1348,4,FALSE)*BI443,0),IFERROR(VLOOKUP(AS443,CODES!$A$3:$D$1348,4,FALSE)*BL443,0),IFERROR(VLOOKUP(AT443,CODES!$A$3:$D$1348,4,FALSE)*BO443,0),IFERROR(VLOOKUP(AU443,CODES!$A$3:$D$1348,4,FALSE)*BR443,0),IFERROR(VLOOKUP(AV443,CODES!$A$3:$D$1348,4,FALSE)*BU443,0),IFERROR(VLOOKUP(AW443,CODES!$A$3:$D$1348,4,FALSE)*BX443,0),IFERROR(VLOOKUP(AX443,CODES!$A$3:$D$1348,4,FALSE)*CA443,0),IFERROR(VLOOKUP(AY443,CODES!$A$3:$D$1348,4,FALSE)*CD443,0))</f>
        <v>0</v>
      </c>
      <c r="AO443" s="258">
        <f>SUM(IFERROR(VLOOKUP(AP443,CODES!$A$3:$D$1348,3,FALSE)*BC443,0),IFERROR(VLOOKUP(AQ443,CODES!$A$3:$D$1348,3,FALSE)*BF443,0),IFERROR(VLOOKUP(AR443,CODES!$A$3:$D$1348,3,FALSE)*BI443,0),IFERROR(VLOOKUP(AS443,CODES!$A$3:$D$1348,3,FALSE)*BL443,0),IFERROR(VLOOKUP(AT443,CODES!$A$3:$D$1348,3,FALSE)*BO443,0),IFERROR(VLOOKUP(AU443,CODES!$A$3:$D$1348,3,FALSE)*BR443,0),IFERROR(VLOOKUP(AV443,CODES!$A$3:$D$1348,3,FALSE)*BU443,0),IFERROR(VLOOKUP(AW443,CODES!$A$3:$D$1348,3,FALSE)*BX443,0),IFERROR(VLOOKUP(AX443,CODES!$A$3:$D$1348,3,FALSE)*CA443,0),IFERROR(VLOOKUP(AY443,CODES!$A$3:$D$1348,3,FALSE)*CD443,0))+B443</f>
        <v>0</v>
      </c>
      <c r="AP443" s="271" t="str">
        <f t="shared" si="204"/>
        <v/>
      </c>
      <c r="AQ443" s="271" t="str">
        <f t="shared" si="205"/>
        <v/>
      </c>
      <c r="AR443" s="271" t="str">
        <f t="shared" si="206"/>
        <v/>
      </c>
      <c r="AS443" s="271" t="str">
        <f t="shared" si="207"/>
        <v/>
      </c>
      <c r="AT443" s="271" t="str">
        <f t="shared" si="208"/>
        <v/>
      </c>
      <c r="AU443" s="271" t="str">
        <f t="shared" si="209"/>
        <v/>
      </c>
      <c r="AV443" s="271" t="str">
        <f t="shared" si="210"/>
        <v/>
      </c>
      <c r="AW443" s="271" t="str">
        <f t="shared" si="211"/>
        <v/>
      </c>
      <c r="AX443" s="271" t="str">
        <f t="shared" si="212"/>
        <v/>
      </c>
      <c r="AY443" s="271" t="str">
        <f t="shared" si="213"/>
        <v/>
      </c>
      <c r="AZ443" s="258">
        <f t="shared" si="169"/>
        <v>0</v>
      </c>
      <c r="BA443" s="258">
        <f t="shared" si="170"/>
        <v>1</v>
      </c>
      <c r="BB443" s="258">
        <f t="shared" si="214"/>
        <v>0</v>
      </c>
      <c r="BC443" s="258">
        <f t="shared" si="215"/>
        <v>1</v>
      </c>
      <c r="BD443" s="258">
        <f t="shared" si="173"/>
        <v>1</v>
      </c>
      <c r="BE443" s="258">
        <f t="shared" si="216"/>
        <v>0</v>
      </c>
      <c r="BF443" s="258">
        <f t="shared" si="217"/>
        <v>1</v>
      </c>
      <c r="BG443" s="258">
        <f t="shared" si="176"/>
        <v>1</v>
      </c>
      <c r="BH443" s="258">
        <f t="shared" si="218"/>
        <v>0</v>
      </c>
      <c r="BI443" s="258">
        <f t="shared" si="219"/>
        <v>1</v>
      </c>
      <c r="BJ443" s="258">
        <f t="shared" si="179"/>
        <v>1</v>
      </c>
      <c r="BK443" s="258">
        <f t="shared" si="220"/>
        <v>0</v>
      </c>
      <c r="BL443" s="258">
        <f t="shared" si="221"/>
        <v>1</v>
      </c>
      <c r="BM443" s="258">
        <f t="shared" si="182"/>
        <v>1</v>
      </c>
      <c r="BN443" s="258">
        <f t="shared" si="222"/>
        <v>0</v>
      </c>
      <c r="BO443" s="258">
        <f t="shared" si="223"/>
        <v>1</v>
      </c>
      <c r="BP443" s="258">
        <f t="shared" si="185"/>
        <v>1</v>
      </c>
      <c r="BQ443" s="258">
        <f t="shared" si="224"/>
        <v>0</v>
      </c>
      <c r="BR443" s="258">
        <f t="shared" si="225"/>
        <v>1</v>
      </c>
      <c r="BS443" s="258">
        <f t="shared" si="188"/>
        <v>1</v>
      </c>
      <c r="BT443" s="258">
        <f t="shared" si="226"/>
        <v>0</v>
      </c>
      <c r="BU443" s="258">
        <f t="shared" si="227"/>
        <v>1</v>
      </c>
      <c r="BV443" s="258">
        <f t="shared" si="191"/>
        <v>1</v>
      </c>
      <c r="BW443" s="258">
        <f t="shared" si="228"/>
        <v>0</v>
      </c>
      <c r="BX443" s="258">
        <f t="shared" si="229"/>
        <v>1</v>
      </c>
      <c r="BY443" s="258">
        <f t="shared" si="194"/>
        <v>1</v>
      </c>
      <c r="BZ443" s="258">
        <f t="shared" si="230"/>
        <v>0</v>
      </c>
      <c r="CA443" s="258">
        <f t="shared" si="231"/>
        <v>1</v>
      </c>
      <c r="CB443" s="258">
        <f t="shared" si="197"/>
        <v>1</v>
      </c>
      <c r="CC443" s="258">
        <f t="shared" si="232"/>
        <v>0</v>
      </c>
      <c r="CD443" s="258">
        <f t="shared" si="233"/>
        <v>1</v>
      </c>
    </row>
    <row r="444" spans="1:82" hidden="1">
      <c r="A444" s="258"/>
      <c r="B444" s="258"/>
      <c r="C444" s="259"/>
      <c r="D444" s="258"/>
      <c r="E444" s="258"/>
      <c r="F444" s="258"/>
      <c r="G444" s="258">
        <v>436</v>
      </c>
      <c r="H444" s="743"/>
      <c r="I444" s="744"/>
      <c r="J444" s="739"/>
      <c r="K444" s="745"/>
      <c r="L444" s="745"/>
      <c r="M444" s="272"/>
      <c r="N444" s="508">
        <f t="shared" si="237"/>
        <v>0</v>
      </c>
      <c r="O444" s="510">
        <f t="shared" si="239"/>
        <v>0</v>
      </c>
      <c r="P444" s="260">
        <f t="shared" si="240"/>
        <v>0</v>
      </c>
      <c r="Q444" s="261">
        <f t="shared" si="241"/>
        <v>0</v>
      </c>
      <c r="R444" s="261">
        <f t="shared" si="238"/>
        <v>0</v>
      </c>
      <c r="S444" s="262"/>
      <c r="T444" s="262"/>
      <c r="U444" s="263">
        <f t="shared" si="142"/>
        <v>1.288</v>
      </c>
      <c r="V444" s="264">
        <f>IF(E444="SP",1,IF(D444="",ExtraMargeMateriaal,(1-VLOOKUP(D444,TabelAankoop[],4,FALSE))))</f>
        <v>1</v>
      </c>
      <c r="W444" s="265">
        <f t="shared" si="143"/>
        <v>0.6885</v>
      </c>
      <c r="X444" s="266">
        <f t="shared" si="144"/>
        <v>1</v>
      </c>
      <c r="Y444" s="267">
        <f t="shared" si="145"/>
        <v>1.46</v>
      </c>
      <c r="Z444" s="267">
        <f t="shared" si="146"/>
        <v>1.1599999999999999</v>
      </c>
      <c r="AA444" s="268">
        <f t="shared" si="147"/>
        <v>0</v>
      </c>
      <c r="AB444" s="456">
        <f t="shared" si="148"/>
        <v>0</v>
      </c>
      <c r="AC444" s="457">
        <f t="shared" si="149"/>
        <v>0</v>
      </c>
      <c r="AD444" s="456">
        <f t="shared" si="150"/>
        <v>0</v>
      </c>
      <c r="AE444" s="458">
        <f t="shared" si="151"/>
        <v>0</v>
      </c>
      <c r="AF444" s="457">
        <f t="shared" si="203"/>
        <v>0</v>
      </c>
      <c r="AG444" s="456">
        <f t="shared" si="153"/>
        <v>0</v>
      </c>
      <c r="AH444" s="457">
        <f t="shared" si="154"/>
        <v>0</v>
      </c>
      <c r="AI444" s="268">
        <f t="shared" si="155"/>
        <v>0</v>
      </c>
      <c r="AJ444" s="269">
        <f t="shared" si="156"/>
        <v>0</v>
      </c>
      <c r="AK444" s="270">
        <f t="shared" si="157"/>
        <v>0</v>
      </c>
      <c r="AL444" s="415">
        <f t="shared" si="158"/>
        <v>0</v>
      </c>
      <c r="AM444" s="259" t="str">
        <f>IF(AP444="","",IFERROR(VLOOKUP(AP444,CODES!$A$3:$D$1348,4,FALSE),"X"))&amp;IF(AQ444="","",IFERROR(VLOOKUP(AQ444,CODES!$A$3:$D$1348,4,FALSE),"X"))&amp;IF(AR444="","",IFERROR(VLOOKUP(AR444,CODES!$A$3:$D$1348,4,FALSE),"X"))&amp;IF(AS444="","",IFERROR(VLOOKUP(AS444,CODES!$A$3:$D$1348,4,FALSE),"X"))&amp;IF(AT444="","",IFERROR(VLOOKUP(AT444,CODES!$A$3:$D$1348,4,FALSE),"X"))&amp;IF(AU444="","",IFERROR(VLOOKUP(AU444,CODES!$A$3:$D$1348,4,FALSE),"X"))&amp;IF(AV444="","",IFERROR(VLOOKUP(AV444,CODES!$A$3:$D$1348,4,FALSE),"X"))&amp;IF(AW444="","",IFERROR(VLOOKUP(AW444,CODES!$A$3:$D$1348,4,FALSE),"X"))&amp;IF(AX444="","",IFERROR(VLOOKUP(AX444,CODES!$A$3:$D$1348,4,FALSE),"X"))&amp;IF(AY444="","",IFERROR(VLOOKUP(AY444,CODES!$A$3:$D$1348,4,FALSE),"X"))</f>
        <v/>
      </c>
      <c r="AN444" s="258">
        <f>SUM(IFERROR(VLOOKUP(AP444,CODES!$A$3:$D$1348,4,FALSE)*BC444,0),IFERROR(VLOOKUP(AQ444,CODES!$A$3:$D$1348,4,FALSE)*BF444,0),IFERROR(VLOOKUP(AR444,CODES!$A$3:$D$1348,4,FALSE)*BI444,0),IFERROR(VLOOKUP(AS444,CODES!$A$3:$D$1348,4,FALSE)*BL444,0),IFERROR(VLOOKUP(AT444,CODES!$A$3:$D$1348,4,FALSE)*BO444,0),IFERROR(VLOOKUP(AU444,CODES!$A$3:$D$1348,4,FALSE)*BR444,0),IFERROR(VLOOKUP(AV444,CODES!$A$3:$D$1348,4,FALSE)*BU444,0),IFERROR(VLOOKUP(AW444,CODES!$A$3:$D$1348,4,FALSE)*BX444,0),IFERROR(VLOOKUP(AX444,CODES!$A$3:$D$1348,4,FALSE)*CA444,0),IFERROR(VLOOKUP(AY444,CODES!$A$3:$D$1348,4,FALSE)*CD444,0))</f>
        <v>0</v>
      </c>
      <c r="AO444" s="258">
        <f>SUM(IFERROR(VLOOKUP(AP444,CODES!$A$3:$D$1348,3,FALSE)*BC444,0),IFERROR(VLOOKUP(AQ444,CODES!$A$3:$D$1348,3,FALSE)*BF444,0),IFERROR(VLOOKUP(AR444,CODES!$A$3:$D$1348,3,FALSE)*BI444,0),IFERROR(VLOOKUP(AS444,CODES!$A$3:$D$1348,3,FALSE)*BL444,0),IFERROR(VLOOKUP(AT444,CODES!$A$3:$D$1348,3,FALSE)*BO444,0),IFERROR(VLOOKUP(AU444,CODES!$A$3:$D$1348,3,FALSE)*BR444,0),IFERROR(VLOOKUP(AV444,CODES!$A$3:$D$1348,3,FALSE)*BU444,0),IFERROR(VLOOKUP(AW444,CODES!$A$3:$D$1348,3,FALSE)*BX444,0),IFERROR(VLOOKUP(AX444,CODES!$A$3:$D$1348,3,FALSE)*CA444,0),IFERROR(VLOOKUP(AY444,CODES!$A$3:$D$1348,3,FALSE)*CD444,0))+B444</f>
        <v>0</v>
      </c>
      <c r="AP444" s="271" t="str">
        <f t="shared" si="204"/>
        <v/>
      </c>
      <c r="AQ444" s="271" t="str">
        <f t="shared" si="205"/>
        <v/>
      </c>
      <c r="AR444" s="271" t="str">
        <f t="shared" si="206"/>
        <v/>
      </c>
      <c r="AS444" s="271" t="str">
        <f t="shared" si="207"/>
        <v/>
      </c>
      <c r="AT444" s="271" t="str">
        <f t="shared" si="208"/>
        <v/>
      </c>
      <c r="AU444" s="271" t="str">
        <f t="shared" si="209"/>
        <v/>
      </c>
      <c r="AV444" s="271" t="str">
        <f t="shared" si="210"/>
        <v/>
      </c>
      <c r="AW444" s="271" t="str">
        <f t="shared" si="211"/>
        <v/>
      </c>
      <c r="AX444" s="271" t="str">
        <f t="shared" si="212"/>
        <v/>
      </c>
      <c r="AY444" s="271" t="str">
        <f t="shared" si="213"/>
        <v/>
      </c>
      <c r="AZ444" s="258">
        <f t="shared" si="169"/>
        <v>0</v>
      </c>
      <c r="BA444" s="258">
        <f t="shared" si="170"/>
        <v>1</v>
      </c>
      <c r="BB444" s="258">
        <f t="shared" si="214"/>
        <v>0</v>
      </c>
      <c r="BC444" s="258">
        <f t="shared" si="215"/>
        <v>1</v>
      </c>
      <c r="BD444" s="258">
        <f t="shared" si="173"/>
        <v>1</v>
      </c>
      <c r="BE444" s="258">
        <f t="shared" si="216"/>
        <v>0</v>
      </c>
      <c r="BF444" s="258">
        <f t="shared" si="217"/>
        <v>1</v>
      </c>
      <c r="BG444" s="258">
        <f t="shared" si="176"/>
        <v>1</v>
      </c>
      <c r="BH444" s="258">
        <f t="shared" si="218"/>
        <v>0</v>
      </c>
      <c r="BI444" s="258">
        <f t="shared" si="219"/>
        <v>1</v>
      </c>
      <c r="BJ444" s="258">
        <f t="shared" si="179"/>
        <v>1</v>
      </c>
      <c r="BK444" s="258">
        <f t="shared" si="220"/>
        <v>0</v>
      </c>
      <c r="BL444" s="258">
        <f t="shared" si="221"/>
        <v>1</v>
      </c>
      <c r="BM444" s="258">
        <f t="shared" si="182"/>
        <v>1</v>
      </c>
      <c r="BN444" s="258">
        <f t="shared" si="222"/>
        <v>0</v>
      </c>
      <c r="BO444" s="258">
        <f t="shared" si="223"/>
        <v>1</v>
      </c>
      <c r="BP444" s="258">
        <f t="shared" si="185"/>
        <v>1</v>
      </c>
      <c r="BQ444" s="258">
        <f t="shared" si="224"/>
        <v>0</v>
      </c>
      <c r="BR444" s="258">
        <f t="shared" si="225"/>
        <v>1</v>
      </c>
      <c r="BS444" s="258">
        <f t="shared" si="188"/>
        <v>1</v>
      </c>
      <c r="BT444" s="258">
        <f t="shared" si="226"/>
        <v>0</v>
      </c>
      <c r="BU444" s="258">
        <f t="shared" si="227"/>
        <v>1</v>
      </c>
      <c r="BV444" s="258">
        <f t="shared" si="191"/>
        <v>1</v>
      </c>
      <c r="BW444" s="258">
        <f t="shared" si="228"/>
        <v>0</v>
      </c>
      <c r="BX444" s="258">
        <f t="shared" si="229"/>
        <v>1</v>
      </c>
      <c r="BY444" s="258">
        <f t="shared" si="194"/>
        <v>1</v>
      </c>
      <c r="BZ444" s="258">
        <f t="shared" si="230"/>
        <v>0</v>
      </c>
      <c r="CA444" s="258">
        <f t="shared" si="231"/>
        <v>1</v>
      </c>
      <c r="CB444" s="258">
        <f t="shared" si="197"/>
        <v>1</v>
      </c>
      <c r="CC444" s="258">
        <f t="shared" si="232"/>
        <v>0</v>
      </c>
      <c r="CD444" s="258">
        <f t="shared" si="233"/>
        <v>1</v>
      </c>
    </row>
    <row r="445" spans="1:82" hidden="1">
      <c r="A445" s="258"/>
      <c r="B445" s="258"/>
      <c r="C445" s="259"/>
      <c r="D445" s="258"/>
      <c r="E445" s="258"/>
      <c r="F445" s="258"/>
      <c r="G445" s="258">
        <v>437</v>
      </c>
      <c r="H445" s="743"/>
      <c r="I445" s="744"/>
      <c r="J445" s="739"/>
      <c r="K445" s="745"/>
      <c r="L445" s="745"/>
      <c r="M445" s="272"/>
      <c r="N445" s="508">
        <f t="shared" si="237"/>
        <v>0</v>
      </c>
      <c r="O445" s="510">
        <f t="shared" si="239"/>
        <v>0</v>
      </c>
      <c r="P445" s="260">
        <f t="shared" si="240"/>
        <v>0</v>
      </c>
      <c r="Q445" s="261">
        <f t="shared" si="241"/>
        <v>0</v>
      </c>
      <c r="R445" s="261">
        <f t="shared" si="238"/>
        <v>0</v>
      </c>
      <c r="S445" s="262"/>
      <c r="T445" s="262"/>
      <c r="U445" s="263">
        <f t="shared" si="142"/>
        <v>1.288</v>
      </c>
      <c r="V445" s="264">
        <f>IF(E445="SP",1,IF(D445="",ExtraMargeMateriaal,(1-VLOOKUP(D445,TabelAankoop[],4,FALSE))))</f>
        <v>1</v>
      </c>
      <c r="W445" s="265">
        <f t="shared" si="143"/>
        <v>0.6885</v>
      </c>
      <c r="X445" s="266">
        <f t="shared" si="144"/>
        <v>1</v>
      </c>
      <c r="Y445" s="267">
        <f t="shared" si="145"/>
        <v>1.46</v>
      </c>
      <c r="Z445" s="267">
        <f t="shared" si="146"/>
        <v>1.1599999999999999</v>
      </c>
      <c r="AA445" s="268">
        <f t="shared" si="147"/>
        <v>0</v>
      </c>
      <c r="AB445" s="456">
        <f t="shared" si="148"/>
        <v>0</v>
      </c>
      <c r="AC445" s="457">
        <f t="shared" si="149"/>
        <v>0</v>
      </c>
      <c r="AD445" s="456">
        <f t="shared" si="150"/>
        <v>0</v>
      </c>
      <c r="AE445" s="458">
        <f t="shared" si="151"/>
        <v>0</v>
      </c>
      <c r="AF445" s="457">
        <f t="shared" si="203"/>
        <v>0</v>
      </c>
      <c r="AG445" s="456">
        <f t="shared" si="153"/>
        <v>0</v>
      </c>
      <c r="AH445" s="457">
        <f t="shared" si="154"/>
        <v>0</v>
      </c>
      <c r="AI445" s="268">
        <f t="shared" si="155"/>
        <v>0</v>
      </c>
      <c r="AJ445" s="269">
        <f t="shared" si="156"/>
        <v>0</v>
      </c>
      <c r="AK445" s="270">
        <f t="shared" si="157"/>
        <v>0</v>
      </c>
      <c r="AL445" s="415">
        <f t="shared" si="158"/>
        <v>0</v>
      </c>
      <c r="AM445" s="259" t="str">
        <f>IF(AP445="","",IFERROR(VLOOKUP(AP445,CODES!$A$3:$D$1348,4,FALSE),"X"))&amp;IF(AQ445="","",IFERROR(VLOOKUP(AQ445,CODES!$A$3:$D$1348,4,FALSE),"X"))&amp;IF(AR445="","",IFERROR(VLOOKUP(AR445,CODES!$A$3:$D$1348,4,FALSE),"X"))&amp;IF(AS445="","",IFERROR(VLOOKUP(AS445,CODES!$A$3:$D$1348,4,FALSE),"X"))&amp;IF(AT445="","",IFERROR(VLOOKUP(AT445,CODES!$A$3:$D$1348,4,FALSE),"X"))&amp;IF(AU445="","",IFERROR(VLOOKUP(AU445,CODES!$A$3:$D$1348,4,FALSE),"X"))&amp;IF(AV445="","",IFERROR(VLOOKUP(AV445,CODES!$A$3:$D$1348,4,FALSE),"X"))&amp;IF(AW445="","",IFERROR(VLOOKUP(AW445,CODES!$A$3:$D$1348,4,FALSE),"X"))&amp;IF(AX445="","",IFERROR(VLOOKUP(AX445,CODES!$A$3:$D$1348,4,FALSE),"X"))&amp;IF(AY445="","",IFERROR(VLOOKUP(AY445,CODES!$A$3:$D$1348,4,FALSE),"X"))</f>
        <v/>
      </c>
      <c r="AN445" s="258">
        <f>SUM(IFERROR(VLOOKUP(AP445,CODES!$A$3:$D$1348,4,FALSE)*BC445,0),IFERROR(VLOOKUP(AQ445,CODES!$A$3:$D$1348,4,FALSE)*BF445,0),IFERROR(VLOOKUP(AR445,CODES!$A$3:$D$1348,4,FALSE)*BI445,0),IFERROR(VLOOKUP(AS445,CODES!$A$3:$D$1348,4,FALSE)*BL445,0),IFERROR(VLOOKUP(AT445,CODES!$A$3:$D$1348,4,FALSE)*BO445,0),IFERROR(VLOOKUP(AU445,CODES!$A$3:$D$1348,4,FALSE)*BR445,0),IFERROR(VLOOKUP(AV445,CODES!$A$3:$D$1348,4,FALSE)*BU445,0),IFERROR(VLOOKUP(AW445,CODES!$A$3:$D$1348,4,FALSE)*BX445,0),IFERROR(VLOOKUP(AX445,CODES!$A$3:$D$1348,4,FALSE)*CA445,0),IFERROR(VLOOKUP(AY445,CODES!$A$3:$D$1348,4,FALSE)*CD445,0))</f>
        <v>0</v>
      </c>
      <c r="AO445" s="258">
        <f>SUM(IFERROR(VLOOKUP(AP445,CODES!$A$3:$D$1348,3,FALSE)*BC445,0),IFERROR(VLOOKUP(AQ445,CODES!$A$3:$D$1348,3,FALSE)*BF445,0),IFERROR(VLOOKUP(AR445,CODES!$A$3:$D$1348,3,FALSE)*BI445,0),IFERROR(VLOOKUP(AS445,CODES!$A$3:$D$1348,3,FALSE)*BL445,0),IFERROR(VLOOKUP(AT445,CODES!$A$3:$D$1348,3,FALSE)*BO445,0),IFERROR(VLOOKUP(AU445,CODES!$A$3:$D$1348,3,FALSE)*BR445,0),IFERROR(VLOOKUP(AV445,CODES!$A$3:$D$1348,3,FALSE)*BU445,0),IFERROR(VLOOKUP(AW445,CODES!$A$3:$D$1348,3,FALSE)*BX445,0),IFERROR(VLOOKUP(AX445,CODES!$A$3:$D$1348,3,FALSE)*CA445,0),IFERROR(VLOOKUP(AY445,CODES!$A$3:$D$1348,3,FALSE)*CD445,0))+B445</f>
        <v>0</v>
      </c>
      <c r="AP445" s="271" t="str">
        <f t="shared" si="204"/>
        <v/>
      </c>
      <c r="AQ445" s="271" t="str">
        <f t="shared" si="205"/>
        <v/>
      </c>
      <c r="AR445" s="271" t="str">
        <f t="shared" si="206"/>
        <v/>
      </c>
      <c r="AS445" s="271" t="str">
        <f t="shared" si="207"/>
        <v/>
      </c>
      <c r="AT445" s="271" t="str">
        <f t="shared" si="208"/>
        <v/>
      </c>
      <c r="AU445" s="271" t="str">
        <f t="shared" si="209"/>
        <v/>
      </c>
      <c r="AV445" s="271" t="str">
        <f t="shared" si="210"/>
        <v/>
      </c>
      <c r="AW445" s="271" t="str">
        <f t="shared" si="211"/>
        <v/>
      </c>
      <c r="AX445" s="271" t="str">
        <f t="shared" si="212"/>
        <v/>
      </c>
      <c r="AY445" s="271" t="str">
        <f t="shared" si="213"/>
        <v/>
      </c>
      <c r="AZ445" s="258">
        <f t="shared" si="169"/>
        <v>0</v>
      </c>
      <c r="BA445" s="258">
        <f t="shared" si="170"/>
        <v>1</v>
      </c>
      <c r="BB445" s="258">
        <f t="shared" si="214"/>
        <v>0</v>
      </c>
      <c r="BC445" s="258">
        <f t="shared" si="215"/>
        <v>1</v>
      </c>
      <c r="BD445" s="258">
        <f t="shared" si="173"/>
        <v>1</v>
      </c>
      <c r="BE445" s="258">
        <f t="shared" si="216"/>
        <v>0</v>
      </c>
      <c r="BF445" s="258">
        <f t="shared" si="217"/>
        <v>1</v>
      </c>
      <c r="BG445" s="258">
        <f t="shared" si="176"/>
        <v>1</v>
      </c>
      <c r="BH445" s="258">
        <f t="shared" si="218"/>
        <v>0</v>
      </c>
      <c r="BI445" s="258">
        <f t="shared" si="219"/>
        <v>1</v>
      </c>
      <c r="BJ445" s="258">
        <f t="shared" si="179"/>
        <v>1</v>
      </c>
      <c r="BK445" s="258">
        <f t="shared" si="220"/>
        <v>0</v>
      </c>
      <c r="BL445" s="258">
        <f t="shared" si="221"/>
        <v>1</v>
      </c>
      <c r="BM445" s="258">
        <f t="shared" si="182"/>
        <v>1</v>
      </c>
      <c r="BN445" s="258">
        <f t="shared" si="222"/>
        <v>0</v>
      </c>
      <c r="BO445" s="258">
        <f t="shared" si="223"/>
        <v>1</v>
      </c>
      <c r="BP445" s="258">
        <f t="shared" si="185"/>
        <v>1</v>
      </c>
      <c r="BQ445" s="258">
        <f t="shared" si="224"/>
        <v>0</v>
      </c>
      <c r="BR445" s="258">
        <f t="shared" si="225"/>
        <v>1</v>
      </c>
      <c r="BS445" s="258">
        <f t="shared" si="188"/>
        <v>1</v>
      </c>
      <c r="BT445" s="258">
        <f t="shared" si="226"/>
        <v>0</v>
      </c>
      <c r="BU445" s="258">
        <f t="shared" si="227"/>
        <v>1</v>
      </c>
      <c r="BV445" s="258">
        <f t="shared" si="191"/>
        <v>1</v>
      </c>
      <c r="BW445" s="258">
        <f t="shared" si="228"/>
        <v>0</v>
      </c>
      <c r="BX445" s="258">
        <f t="shared" si="229"/>
        <v>1</v>
      </c>
      <c r="BY445" s="258">
        <f t="shared" si="194"/>
        <v>1</v>
      </c>
      <c r="BZ445" s="258">
        <f t="shared" si="230"/>
        <v>0</v>
      </c>
      <c r="CA445" s="258">
        <f t="shared" si="231"/>
        <v>1</v>
      </c>
      <c r="CB445" s="258">
        <f t="shared" si="197"/>
        <v>1</v>
      </c>
      <c r="CC445" s="258">
        <f t="shared" si="232"/>
        <v>0</v>
      </c>
      <c r="CD445" s="258">
        <f t="shared" si="233"/>
        <v>1</v>
      </c>
    </row>
    <row r="446" spans="1:82" hidden="1">
      <c r="A446" s="258"/>
      <c r="B446" s="258"/>
      <c r="C446" s="259"/>
      <c r="D446" s="258"/>
      <c r="E446" s="258"/>
      <c r="F446" s="258"/>
      <c r="G446" s="258">
        <v>438</v>
      </c>
      <c r="H446" s="743"/>
      <c r="I446" s="744"/>
      <c r="J446" s="739"/>
      <c r="K446" s="745"/>
      <c r="L446" s="745"/>
      <c r="M446" s="272"/>
      <c r="N446" s="508">
        <f t="shared" si="237"/>
        <v>0</v>
      </c>
      <c r="O446" s="510">
        <f t="shared" si="239"/>
        <v>0</v>
      </c>
      <c r="P446" s="260">
        <f t="shared" si="240"/>
        <v>0</v>
      </c>
      <c r="Q446" s="261">
        <f t="shared" si="241"/>
        <v>0</v>
      </c>
      <c r="R446" s="261">
        <f t="shared" si="238"/>
        <v>0</v>
      </c>
      <c r="S446" s="262"/>
      <c r="T446" s="262"/>
      <c r="U446" s="263">
        <f t="shared" si="142"/>
        <v>1.288</v>
      </c>
      <c r="V446" s="264">
        <f>IF(E446="SP",1,IF(D446="",ExtraMargeMateriaal,(1-VLOOKUP(D446,TabelAankoop[],4,FALSE))))</f>
        <v>1</v>
      </c>
      <c r="W446" s="265">
        <f t="shared" si="143"/>
        <v>0.6885</v>
      </c>
      <c r="X446" s="266">
        <f t="shared" si="144"/>
        <v>1</v>
      </c>
      <c r="Y446" s="267">
        <f t="shared" si="145"/>
        <v>1.46</v>
      </c>
      <c r="Z446" s="267">
        <f t="shared" si="146"/>
        <v>1.1599999999999999</v>
      </c>
      <c r="AA446" s="268">
        <f t="shared" si="147"/>
        <v>0</v>
      </c>
      <c r="AB446" s="456">
        <f t="shared" si="148"/>
        <v>0</v>
      </c>
      <c r="AC446" s="457">
        <f t="shared" si="149"/>
        <v>0</v>
      </c>
      <c r="AD446" s="456">
        <f t="shared" si="150"/>
        <v>0</v>
      </c>
      <c r="AE446" s="458">
        <f t="shared" si="151"/>
        <v>0</v>
      </c>
      <c r="AF446" s="457">
        <f t="shared" si="203"/>
        <v>0</v>
      </c>
      <c r="AG446" s="456">
        <f t="shared" si="153"/>
        <v>0</v>
      </c>
      <c r="AH446" s="457">
        <f t="shared" si="154"/>
        <v>0</v>
      </c>
      <c r="AI446" s="268">
        <f t="shared" si="155"/>
        <v>0</v>
      </c>
      <c r="AJ446" s="269">
        <f t="shared" si="156"/>
        <v>0</v>
      </c>
      <c r="AK446" s="270">
        <f t="shared" si="157"/>
        <v>0</v>
      </c>
      <c r="AL446" s="415">
        <f t="shared" si="158"/>
        <v>0</v>
      </c>
      <c r="AM446" s="259" t="str">
        <f>IF(AP446="","",IFERROR(VLOOKUP(AP446,CODES!$A$3:$D$1348,4,FALSE),"X"))&amp;IF(AQ446="","",IFERROR(VLOOKUP(AQ446,CODES!$A$3:$D$1348,4,FALSE),"X"))&amp;IF(AR446="","",IFERROR(VLOOKUP(AR446,CODES!$A$3:$D$1348,4,FALSE),"X"))&amp;IF(AS446="","",IFERROR(VLOOKUP(AS446,CODES!$A$3:$D$1348,4,FALSE),"X"))&amp;IF(AT446="","",IFERROR(VLOOKUP(AT446,CODES!$A$3:$D$1348,4,FALSE),"X"))&amp;IF(AU446="","",IFERROR(VLOOKUP(AU446,CODES!$A$3:$D$1348,4,FALSE),"X"))&amp;IF(AV446="","",IFERROR(VLOOKUP(AV446,CODES!$A$3:$D$1348,4,FALSE),"X"))&amp;IF(AW446="","",IFERROR(VLOOKUP(AW446,CODES!$A$3:$D$1348,4,FALSE),"X"))&amp;IF(AX446="","",IFERROR(VLOOKUP(AX446,CODES!$A$3:$D$1348,4,FALSE),"X"))&amp;IF(AY446="","",IFERROR(VLOOKUP(AY446,CODES!$A$3:$D$1348,4,FALSE),"X"))</f>
        <v/>
      </c>
      <c r="AN446" s="258">
        <f>SUM(IFERROR(VLOOKUP(AP446,CODES!$A$3:$D$1348,4,FALSE)*BC446,0),IFERROR(VLOOKUP(AQ446,CODES!$A$3:$D$1348,4,FALSE)*BF446,0),IFERROR(VLOOKUP(AR446,CODES!$A$3:$D$1348,4,FALSE)*BI446,0),IFERROR(VLOOKUP(AS446,CODES!$A$3:$D$1348,4,FALSE)*BL446,0),IFERROR(VLOOKUP(AT446,CODES!$A$3:$D$1348,4,FALSE)*BO446,0),IFERROR(VLOOKUP(AU446,CODES!$A$3:$D$1348,4,FALSE)*BR446,0),IFERROR(VLOOKUP(AV446,CODES!$A$3:$D$1348,4,FALSE)*BU446,0),IFERROR(VLOOKUP(AW446,CODES!$A$3:$D$1348,4,FALSE)*BX446,0),IFERROR(VLOOKUP(AX446,CODES!$A$3:$D$1348,4,FALSE)*CA446,0),IFERROR(VLOOKUP(AY446,CODES!$A$3:$D$1348,4,FALSE)*CD446,0))</f>
        <v>0</v>
      </c>
      <c r="AO446" s="258">
        <f>SUM(IFERROR(VLOOKUP(AP446,CODES!$A$3:$D$1348,3,FALSE)*BC446,0),IFERROR(VLOOKUP(AQ446,CODES!$A$3:$D$1348,3,FALSE)*BF446,0),IFERROR(VLOOKUP(AR446,CODES!$A$3:$D$1348,3,FALSE)*BI446,0),IFERROR(VLOOKUP(AS446,CODES!$A$3:$D$1348,3,FALSE)*BL446,0),IFERROR(VLOOKUP(AT446,CODES!$A$3:$D$1348,3,FALSE)*BO446,0),IFERROR(VLOOKUP(AU446,CODES!$A$3:$D$1348,3,FALSE)*BR446,0),IFERROR(VLOOKUP(AV446,CODES!$A$3:$D$1348,3,FALSE)*BU446,0),IFERROR(VLOOKUP(AW446,CODES!$A$3:$D$1348,3,FALSE)*BX446,0),IFERROR(VLOOKUP(AX446,CODES!$A$3:$D$1348,3,FALSE)*CA446,0),IFERROR(VLOOKUP(AY446,CODES!$A$3:$D$1348,3,FALSE)*CD446,0))+B446</f>
        <v>0</v>
      </c>
      <c r="AP446" s="271" t="str">
        <f t="shared" si="204"/>
        <v/>
      </c>
      <c r="AQ446" s="271" t="str">
        <f t="shared" si="205"/>
        <v/>
      </c>
      <c r="AR446" s="271" t="str">
        <f t="shared" si="206"/>
        <v/>
      </c>
      <c r="AS446" s="271" t="str">
        <f t="shared" si="207"/>
        <v/>
      </c>
      <c r="AT446" s="271" t="str">
        <f t="shared" si="208"/>
        <v/>
      </c>
      <c r="AU446" s="271" t="str">
        <f t="shared" si="209"/>
        <v/>
      </c>
      <c r="AV446" s="271" t="str">
        <f t="shared" si="210"/>
        <v/>
      </c>
      <c r="AW446" s="271" t="str">
        <f t="shared" si="211"/>
        <v/>
      </c>
      <c r="AX446" s="271" t="str">
        <f t="shared" si="212"/>
        <v/>
      </c>
      <c r="AY446" s="271" t="str">
        <f t="shared" si="213"/>
        <v/>
      </c>
      <c r="AZ446" s="258">
        <f t="shared" si="169"/>
        <v>0</v>
      </c>
      <c r="BA446" s="258">
        <f t="shared" si="170"/>
        <v>1</v>
      </c>
      <c r="BB446" s="258">
        <f t="shared" si="214"/>
        <v>0</v>
      </c>
      <c r="BC446" s="258">
        <f t="shared" si="215"/>
        <v>1</v>
      </c>
      <c r="BD446" s="258">
        <f t="shared" si="173"/>
        <v>1</v>
      </c>
      <c r="BE446" s="258">
        <f t="shared" si="216"/>
        <v>0</v>
      </c>
      <c r="BF446" s="258">
        <f t="shared" si="217"/>
        <v>1</v>
      </c>
      <c r="BG446" s="258">
        <f t="shared" si="176"/>
        <v>1</v>
      </c>
      <c r="BH446" s="258">
        <f t="shared" si="218"/>
        <v>0</v>
      </c>
      <c r="BI446" s="258">
        <f t="shared" si="219"/>
        <v>1</v>
      </c>
      <c r="BJ446" s="258">
        <f t="shared" si="179"/>
        <v>1</v>
      </c>
      <c r="BK446" s="258">
        <f t="shared" si="220"/>
        <v>0</v>
      </c>
      <c r="BL446" s="258">
        <f t="shared" si="221"/>
        <v>1</v>
      </c>
      <c r="BM446" s="258">
        <f t="shared" si="182"/>
        <v>1</v>
      </c>
      <c r="BN446" s="258">
        <f t="shared" si="222"/>
        <v>0</v>
      </c>
      <c r="BO446" s="258">
        <f t="shared" si="223"/>
        <v>1</v>
      </c>
      <c r="BP446" s="258">
        <f t="shared" si="185"/>
        <v>1</v>
      </c>
      <c r="BQ446" s="258">
        <f t="shared" si="224"/>
        <v>0</v>
      </c>
      <c r="BR446" s="258">
        <f t="shared" si="225"/>
        <v>1</v>
      </c>
      <c r="BS446" s="258">
        <f t="shared" si="188"/>
        <v>1</v>
      </c>
      <c r="BT446" s="258">
        <f t="shared" si="226"/>
        <v>0</v>
      </c>
      <c r="BU446" s="258">
        <f t="shared" si="227"/>
        <v>1</v>
      </c>
      <c r="BV446" s="258">
        <f t="shared" si="191"/>
        <v>1</v>
      </c>
      <c r="BW446" s="258">
        <f t="shared" si="228"/>
        <v>0</v>
      </c>
      <c r="BX446" s="258">
        <f t="shared" si="229"/>
        <v>1</v>
      </c>
      <c r="BY446" s="258">
        <f t="shared" si="194"/>
        <v>1</v>
      </c>
      <c r="BZ446" s="258">
        <f t="shared" si="230"/>
        <v>0</v>
      </c>
      <c r="CA446" s="258">
        <f t="shared" si="231"/>
        <v>1</v>
      </c>
      <c r="CB446" s="258">
        <f t="shared" si="197"/>
        <v>1</v>
      </c>
      <c r="CC446" s="258">
        <f t="shared" si="232"/>
        <v>0</v>
      </c>
      <c r="CD446" s="258">
        <f t="shared" si="233"/>
        <v>1</v>
      </c>
    </row>
    <row r="447" spans="1:82" hidden="1">
      <c r="A447" s="258"/>
      <c r="B447" s="258"/>
      <c r="C447" s="259"/>
      <c r="D447" s="258"/>
      <c r="E447" s="258"/>
      <c r="F447" s="258"/>
      <c r="G447" s="258">
        <v>439</v>
      </c>
      <c r="H447" s="743"/>
      <c r="I447" s="744"/>
      <c r="J447" s="739"/>
      <c r="K447" s="745"/>
      <c r="L447" s="745"/>
      <c r="M447" s="272"/>
      <c r="N447" s="508">
        <f t="shared" si="237"/>
        <v>0</v>
      </c>
      <c r="O447" s="510">
        <f t="shared" si="239"/>
        <v>0</v>
      </c>
      <c r="P447" s="260">
        <f t="shared" si="240"/>
        <v>0</v>
      </c>
      <c r="Q447" s="261">
        <f t="shared" si="241"/>
        <v>0</v>
      </c>
      <c r="R447" s="261">
        <f t="shared" si="238"/>
        <v>0</v>
      </c>
      <c r="S447" s="262"/>
      <c r="T447" s="262"/>
      <c r="U447" s="263">
        <f t="shared" si="142"/>
        <v>1.288</v>
      </c>
      <c r="V447" s="264">
        <f>IF(E447="SP",1,IF(D447="",ExtraMargeMateriaal,(1-VLOOKUP(D447,TabelAankoop[],4,FALSE))))</f>
        <v>1</v>
      </c>
      <c r="W447" s="265">
        <f t="shared" si="143"/>
        <v>0.6885</v>
      </c>
      <c r="X447" s="266">
        <f t="shared" si="144"/>
        <v>1</v>
      </c>
      <c r="Y447" s="267">
        <f t="shared" si="145"/>
        <v>1.46</v>
      </c>
      <c r="Z447" s="267">
        <f t="shared" si="146"/>
        <v>1.1599999999999999</v>
      </c>
      <c r="AA447" s="268">
        <f t="shared" si="147"/>
        <v>0</v>
      </c>
      <c r="AB447" s="456">
        <f t="shared" si="148"/>
        <v>0</v>
      </c>
      <c r="AC447" s="457">
        <f t="shared" si="149"/>
        <v>0</v>
      </c>
      <c r="AD447" s="456">
        <f t="shared" si="150"/>
        <v>0</v>
      </c>
      <c r="AE447" s="458">
        <f t="shared" si="151"/>
        <v>0</v>
      </c>
      <c r="AF447" s="457">
        <f t="shared" si="203"/>
        <v>0</v>
      </c>
      <c r="AG447" s="456">
        <f t="shared" si="153"/>
        <v>0</v>
      </c>
      <c r="AH447" s="457">
        <f t="shared" si="154"/>
        <v>0</v>
      </c>
      <c r="AI447" s="268">
        <f t="shared" si="155"/>
        <v>0</v>
      </c>
      <c r="AJ447" s="269">
        <f t="shared" si="156"/>
        <v>0</v>
      </c>
      <c r="AK447" s="270">
        <f t="shared" si="157"/>
        <v>0</v>
      </c>
      <c r="AL447" s="415">
        <f t="shared" si="158"/>
        <v>0</v>
      </c>
      <c r="AM447" s="259" t="str">
        <f>IF(AP447="","",IFERROR(VLOOKUP(AP447,CODES!$A$3:$D$1348,4,FALSE),"X"))&amp;IF(AQ447="","",IFERROR(VLOOKUP(AQ447,CODES!$A$3:$D$1348,4,FALSE),"X"))&amp;IF(AR447="","",IFERROR(VLOOKUP(AR447,CODES!$A$3:$D$1348,4,FALSE),"X"))&amp;IF(AS447="","",IFERROR(VLOOKUP(AS447,CODES!$A$3:$D$1348,4,FALSE),"X"))&amp;IF(AT447="","",IFERROR(VLOOKUP(AT447,CODES!$A$3:$D$1348,4,FALSE),"X"))&amp;IF(AU447="","",IFERROR(VLOOKUP(AU447,CODES!$A$3:$D$1348,4,FALSE),"X"))&amp;IF(AV447="","",IFERROR(VLOOKUP(AV447,CODES!$A$3:$D$1348,4,FALSE),"X"))&amp;IF(AW447="","",IFERROR(VLOOKUP(AW447,CODES!$A$3:$D$1348,4,FALSE),"X"))&amp;IF(AX447="","",IFERROR(VLOOKUP(AX447,CODES!$A$3:$D$1348,4,FALSE),"X"))&amp;IF(AY447="","",IFERROR(VLOOKUP(AY447,CODES!$A$3:$D$1348,4,FALSE),"X"))</f>
        <v/>
      </c>
      <c r="AN447" s="258">
        <f>SUM(IFERROR(VLOOKUP(AP447,CODES!$A$3:$D$1348,4,FALSE)*BC447,0),IFERROR(VLOOKUP(AQ447,CODES!$A$3:$D$1348,4,FALSE)*BF447,0),IFERROR(VLOOKUP(AR447,CODES!$A$3:$D$1348,4,FALSE)*BI447,0),IFERROR(VLOOKUP(AS447,CODES!$A$3:$D$1348,4,FALSE)*BL447,0),IFERROR(VLOOKUP(AT447,CODES!$A$3:$D$1348,4,FALSE)*BO447,0),IFERROR(VLOOKUP(AU447,CODES!$A$3:$D$1348,4,FALSE)*BR447,0),IFERROR(VLOOKUP(AV447,CODES!$A$3:$D$1348,4,FALSE)*BU447,0),IFERROR(VLOOKUP(AW447,CODES!$A$3:$D$1348,4,FALSE)*BX447,0),IFERROR(VLOOKUP(AX447,CODES!$A$3:$D$1348,4,FALSE)*CA447,0),IFERROR(VLOOKUP(AY447,CODES!$A$3:$D$1348,4,FALSE)*CD447,0))</f>
        <v>0</v>
      </c>
      <c r="AO447" s="258">
        <f>SUM(IFERROR(VLOOKUP(AP447,CODES!$A$3:$D$1348,3,FALSE)*BC447,0),IFERROR(VLOOKUP(AQ447,CODES!$A$3:$D$1348,3,FALSE)*BF447,0),IFERROR(VLOOKUP(AR447,CODES!$A$3:$D$1348,3,FALSE)*BI447,0),IFERROR(VLOOKUP(AS447,CODES!$A$3:$D$1348,3,FALSE)*BL447,0),IFERROR(VLOOKUP(AT447,CODES!$A$3:$D$1348,3,FALSE)*BO447,0),IFERROR(VLOOKUP(AU447,CODES!$A$3:$D$1348,3,FALSE)*BR447,0),IFERROR(VLOOKUP(AV447,CODES!$A$3:$D$1348,3,FALSE)*BU447,0),IFERROR(VLOOKUP(AW447,CODES!$A$3:$D$1348,3,FALSE)*BX447,0),IFERROR(VLOOKUP(AX447,CODES!$A$3:$D$1348,3,FALSE)*CA447,0),IFERROR(VLOOKUP(AY447,CODES!$A$3:$D$1348,3,FALSE)*CD447,0))+B447</f>
        <v>0</v>
      </c>
      <c r="AP447" s="271" t="str">
        <f t="shared" si="204"/>
        <v/>
      </c>
      <c r="AQ447" s="271" t="str">
        <f t="shared" si="205"/>
        <v/>
      </c>
      <c r="AR447" s="271" t="str">
        <f t="shared" si="206"/>
        <v/>
      </c>
      <c r="AS447" s="271" t="str">
        <f t="shared" si="207"/>
        <v/>
      </c>
      <c r="AT447" s="271" t="str">
        <f t="shared" si="208"/>
        <v/>
      </c>
      <c r="AU447" s="271" t="str">
        <f t="shared" si="209"/>
        <v/>
      </c>
      <c r="AV447" s="271" t="str">
        <f t="shared" si="210"/>
        <v/>
      </c>
      <c r="AW447" s="271" t="str">
        <f t="shared" si="211"/>
        <v/>
      </c>
      <c r="AX447" s="271" t="str">
        <f t="shared" si="212"/>
        <v/>
      </c>
      <c r="AY447" s="271" t="str">
        <f t="shared" si="213"/>
        <v/>
      </c>
      <c r="AZ447" s="258">
        <f t="shared" si="169"/>
        <v>0</v>
      </c>
      <c r="BA447" s="258">
        <f t="shared" si="170"/>
        <v>1</v>
      </c>
      <c r="BB447" s="258">
        <f t="shared" si="214"/>
        <v>0</v>
      </c>
      <c r="BC447" s="258">
        <f t="shared" si="215"/>
        <v>1</v>
      </c>
      <c r="BD447" s="258">
        <f t="shared" si="173"/>
        <v>1</v>
      </c>
      <c r="BE447" s="258">
        <f t="shared" si="216"/>
        <v>0</v>
      </c>
      <c r="BF447" s="258">
        <f t="shared" si="217"/>
        <v>1</v>
      </c>
      <c r="BG447" s="258">
        <f t="shared" si="176"/>
        <v>1</v>
      </c>
      <c r="BH447" s="258">
        <f t="shared" si="218"/>
        <v>0</v>
      </c>
      <c r="BI447" s="258">
        <f t="shared" si="219"/>
        <v>1</v>
      </c>
      <c r="BJ447" s="258">
        <f t="shared" si="179"/>
        <v>1</v>
      </c>
      <c r="BK447" s="258">
        <f t="shared" si="220"/>
        <v>0</v>
      </c>
      <c r="BL447" s="258">
        <f t="shared" si="221"/>
        <v>1</v>
      </c>
      <c r="BM447" s="258">
        <f t="shared" si="182"/>
        <v>1</v>
      </c>
      <c r="BN447" s="258">
        <f t="shared" si="222"/>
        <v>0</v>
      </c>
      <c r="BO447" s="258">
        <f t="shared" si="223"/>
        <v>1</v>
      </c>
      <c r="BP447" s="258">
        <f t="shared" si="185"/>
        <v>1</v>
      </c>
      <c r="BQ447" s="258">
        <f t="shared" si="224"/>
        <v>0</v>
      </c>
      <c r="BR447" s="258">
        <f t="shared" si="225"/>
        <v>1</v>
      </c>
      <c r="BS447" s="258">
        <f t="shared" si="188"/>
        <v>1</v>
      </c>
      <c r="BT447" s="258">
        <f t="shared" si="226"/>
        <v>0</v>
      </c>
      <c r="BU447" s="258">
        <f t="shared" si="227"/>
        <v>1</v>
      </c>
      <c r="BV447" s="258">
        <f t="shared" si="191"/>
        <v>1</v>
      </c>
      <c r="BW447" s="258">
        <f t="shared" si="228"/>
        <v>0</v>
      </c>
      <c r="BX447" s="258">
        <f t="shared" si="229"/>
        <v>1</v>
      </c>
      <c r="BY447" s="258">
        <f t="shared" si="194"/>
        <v>1</v>
      </c>
      <c r="BZ447" s="258">
        <f t="shared" si="230"/>
        <v>0</v>
      </c>
      <c r="CA447" s="258">
        <f t="shared" si="231"/>
        <v>1</v>
      </c>
      <c r="CB447" s="258">
        <f t="shared" si="197"/>
        <v>1</v>
      </c>
      <c r="CC447" s="258">
        <f t="shared" si="232"/>
        <v>0</v>
      </c>
      <c r="CD447" s="258">
        <f t="shared" si="233"/>
        <v>1</v>
      </c>
    </row>
    <row r="448" spans="1:82" hidden="1">
      <c r="A448" s="258"/>
      <c r="B448" s="258"/>
      <c r="C448" s="259"/>
      <c r="D448" s="258"/>
      <c r="E448" s="258"/>
      <c r="F448" s="258"/>
      <c r="G448" s="258">
        <v>440</v>
      </c>
      <c r="H448" s="743"/>
      <c r="I448" s="744"/>
      <c r="J448" s="739"/>
      <c r="K448" s="745"/>
      <c r="L448" s="745"/>
      <c r="M448" s="272"/>
      <c r="N448" s="508">
        <f t="shared" si="237"/>
        <v>0</v>
      </c>
      <c r="O448" s="510">
        <f t="shared" si="239"/>
        <v>0</v>
      </c>
      <c r="P448" s="260">
        <f t="shared" si="240"/>
        <v>0</v>
      </c>
      <c r="Q448" s="261">
        <f t="shared" si="241"/>
        <v>0</v>
      </c>
      <c r="R448" s="261">
        <f t="shared" si="238"/>
        <v>0</v>
      </c>
      <c r="S448" s="262"/>
      <c r="T448" s="262"/>
      <c r="U448" s="263">
        <f t="shared" si="142"/>
        <v>1.288</v>
      </c>
      <c r="V448" s="264">
        <f>IF(E448="SP",1,IF(D448="",ExtraMargeMateriaal,(1-VLOOKUP(D448,TabelAankoop[],4,FALSE))))</f>
        <v>1</v>
      </c>
      <c r="W448" s="265">
        <f t="shared" si="143"/>
        <v>0.6885</v>
      </c>
      <c r="X448" s="266">
        <f t="shared" si="144"/>
        <v>1</v>
      </c>
      <c r="Y448" s="267">
        <f t="shared" si="145"/>
        <v>1.46</v>
      </c>
      <c r="Z448" s="267">
        <f t="shared" si="146"/>
        <v>1.1599999999999999</v>
      </c>
      <c r="AA448" s="268">
        <f t="shared" si="147"/>
        <v>0</v>
      </c>
      <c r="AB448" s="456">
        <f t="shared" si="148"/>
        <v>0</v>
      </c>
      <c r="AC448" s="457">
        <f t="shared" si="149"/>
        <v>0</v>
      </c>
      <c r="AD448" s="456">
        <f t="shared" si="150"/>
        <v>0</v>
      </c>
      <c r="AE448" s="458">
        <f t="shared" si="151"/>
        <v>0</v>
      </c>
      <c r="AF448" s="457">
        <f t="shared" si="203"/>
        <v>0</v>
      </c>
      <c r="AG448" s="456">
        <f t="shared" si="153"/>
        <v>0</v>
      </c>
      <c r="AH448" s="457">
        <f t="shared" si="154"/>
        <v>0</v>
      </c>
      <c r="AI448" s="268">
        <f t="shared" si="155"/>
        <v>0</v>
      </c>
      <c r="AJ448" s="269">
        <f t="shared" si="156"/>
        <v>0</v>
      </c>
      <c r="AK448" s="270">
        <f t="shared" si="157"/>
        <v>0</v>
      </c>
      <c r="AL448" s="415">
        <f t="shared" si="158"/>
        <v>0</v>
      </c>
      <c r="AM448" s="259" t="str">
        <f>IF(AP448="","",IFERROR(VLOOKUP(AP448,CODES!$A$3:$D$1348,4,FALSE),"X"))&amp;IF(AQ448="","",IFERROR(VLOOKUP(AQ448,CODES!$A$3:$D$1348,4,FALSE),"X"))&amp;IF(AR448="","",IFERROR(VLOOKUP(AR448,CODES!$A$3:$D$1348,4,FALSE),"X"))&amp;IF(AS448="","",IFERROR(VLOOKUP(AS448,CODES!$A$3:$D$1348,4,FALSE),"X"))&amp;IF(AT448="","",IFERROR(VLOOKUP(AT448,CODES!$A$3:$D$1348,4,FALSE),"X"))&amp;IF(AU448="","",IFERROR(VLOOKUP(AU448,CODES!$A$3:$D$1348,4,FALSE),"X"))&amp;IF(AV448="","",IFERROR(VLOOKUP(AV448,CODES!$A$3:$D$1348,4,FALSE),"X"))&amp;IF(AW448="","",IFERROR(VLOOKUP(AW448,CODES!$A$3:$D$1348,4,FALSE),"X"))&amp;IF(AX448="","",IFERROR(VLOOKUP(AX448,CODES!$A$3:$D$1348,4,FALSE),"X"))&amp;IF(AY448="","",IFERROR(VLOOKUP(AY448,CODES!$A$3:$D$1348,4,FALSE),"X"))</f>
        <v/>
      </c>
      <c r="AN448" s="258">
        <f>SUM(IFERROR(VLOOKUP(AP448,CODES!$A$3:$D$1348,4,FALSE)*BC448,0),IFERROR(VLOOKUP(AQ448,CODES!$A$3:$D$1348,4,FALSE)*BF448,0),IFERROR(VLOOKUP(AR448,CODES!$A$3:$D$1348,4,FALSE)*BI448,0),IFERROR(VLOOKUP(AS448,CODES!$A$3:$D$1348,4,FALSE)*BL448,0),IFERROR(VLOOKUP(AT448,CODES!$A$3:$D$1348,4,FALSE)*BO448,0),IFERROR(VLOOKUP(AU448,CODES!$A$3:$D$1348,4,FALSE)*BR448,0),IFERROR(VLOOKUP(AV448,CODES!$A$3:$D$1348,4,FALSE)*BU448,0),IFERROR(VLOOKUP(AW448,CODES!$A$3:$D$1348,4,FALSE)*BX448,0),IFERROR(VLOOKUP(AX448,CODES!$A$3:$D$1348,4,FALSE)*CA448,0),IFERROR(VLOOKUP(AY448,CODES!$A$3:$D$1348,4,FALSE)*CD448,0))</f>
        <v>0</v>
      </c>
      <c r="AO448" s="258">
        <f>SUM(IFERROR(VLOOKUP(AP448,CODES!$A$3:$D$1348,3,FALSE)*BC448,0),IFERROR(VLOOKUP(AQ448,CODES!$A$3:$D$1348,3,FALSE)*BF448,0),IFERROR(VLOOKUP(AR448,CODES!$A$3:$D$1348,3,FALSE)*BI448,0),IFERROR(VLOOKUP(AS448,CODES!$A$3:$D$1348,3,FALSE)*BL448,0),IFERROR(VLOOKUP(AT448,CODES!$A$3:$D$1348,3,FALSE)*BO448,0),IFERROR(VLOOKUP(AU448,CODES!$A$3:$D$1348,3,FALSE)*BR448,0),IFERROR(VLOOKUP(AV448,CODES!$A$3:$D$1348,3,FALSE)*BU448,0),IFERROR(VLOOKUP(AW448,CODES!$A$3:$D$1348,3,FALSE)*BX448,0),IFERROR(VLOOKUP(AX448,CODES!$A$3:$D$1348,3,FALSE)*CA448,0),IFERROR(VLOOKUP(AY448,CODES!$A$3:$D$1348,3,FALSE)*CD448,0))+B448</f>
        <v>0</v>
      </c>
      <c r="AP448" s="271" t="str">
        <f t="shared" si="204"/>
        <v/>
      </c>
      <c r="AQ448" s="271" t="str">
        <f t="shared" si="205"/>
        <v/>
      </c>
      <c r="AR448" s="271" t="str">
        <f t="shared" si="206"/>
        <v/>
      </c>
      <c r="AS448" s="271" t="str">
        <f t="shared" si="207"/>
        <v/>
      </c>
      <c r="AT448" s="271" t="str">
        <f t="shared" si="208"/>
        <v/>
      </c>
      <c r="AU448" s="271" t="str">
        <f t="shared" si="209"/>
        <v/>
      </c>
      <c r="AV448" s="271" t="str">
        <f t="shared" si="210"/>
        <v/>
      </c>
      <c r="AW448" s="271" t="str">
        <f t="shared" si="211"/>
        <v/>
      </c>
      <c r="AX448" s="271" t="str">
        <f t="shared" si="212"/>
        <v/>
      </c>
      <c r="AY448" s="271" t="str">
        <f t="shared" si="213"/>
        <v/>
      </c>
      <c r="AZ448" s="258">
        <f t="shared" si="169"/>
        <v>0</v>
      </c>
      <c r="BA448" s="258">
        <f t="shared" si="170"/>
        <v>1</v>
      </c>
      <c r="BB448" s="258">
        <f t="shared" si="214"/>
        <v>0</v>
      </c>
      <c r="BC448" s="258">
        <f t="shared" si="215"/>
        <v>1</v>
      </c>
      <c r="BD448" s="258">
        <f t="shared" si="173"/>
        <v>1</v>
      </c>
      <c r="BE448" s="258">
        <f t="shared" si="216"/>
        <v>0</v>
      </c>
      <c r="BF448" s="258">
        <f t="shared" si="217"/>
        <v>1</v>
      </c>
      <c r="BG448" s="258">
        <f t="shared" si="176"/>
        <v>1</v>
      </c>
      <c r="BH448" s="258">
        <f t="shared" si="218"/>
        <v>0</v>
      </c>
      <c r="BI448" s="258">
        <f t="shared" si="219"/>
        <v>1</v>
      </c>
      <c r="BJ448" s="258">
        <f t="shared" si="179"/>
        <v>1</v>
      </c>
      <c r="BK448" s="258">
        <f t="shared" si="220"/>
        <v>0</v>
      </c>
      <c r="BL448" s="258">
        <f t="shared" si="221"/>
        <v>1</v>
      </c>
      <c r="BM448" s="258">
        <f t="shared" si="182"/>
        <v>1</v>
      </c>
      <c r="BN448" s="258">
        <f t="shared" si="222"/>
        <v>0</v>
      </c>
      <c r="BO448" s="258">
        <f t="shared" si="223"/>
        <v>1</v>
      </c>
      <c r="BP448" s="258">
        <f t="shared" si="185"/>
        <v>1</v>
      </c>
      <c r="BQ448" s="258">
        <f t="shared" si="224"/>
        <v>0</v>
      </c>
      <c r="BR448" s="258">
        <f t="shared" si="225"/>
        <v>1</v>
      </c>
      <c r="BS448" s="258">
        <f t="shared" si="188"/>
        <v>1</v>
      </c>
      <c r="BT448" s="258">
        <f t="shared" si="226"/>
        <v>0</v>
      </c>
      <c r="BU448" s="258">
        <f t="shared" si="227"/>
        <v>1</v>
      </c>
      <c r="BV448" s="258">
        <f t="shared" si="191"/>
        <v>1</v>
      </c>
      <c r="BW448" s="258">
        <f t="shared" si="228"/>
        <v>0</v>
      </c>
      <c r="BX448" s="258">
        <f t="shared" si="229"/>
        <v>1</v>
      </c>
      <c r="BY448" s="258">
        <f t="shared" si="194"/>
        <v>1</v>
      </c>
      <c r="BZ448" s="258">
        <f t="shared" si="230"/>
        <v>0</v>
      </c>
      <c r="CA448" s="258">
        <f t="shared" si="231"/>
        <v>1</v>
      </c>
      <c r="CB448" s="258">
        <f t="shared" si="197"/>
        <v>1</v>
      </c>
      <c r="CC448" s="258">
        <f t="shared" si="232"/>
        <v>0</v>
      </c>
      <c r="CD448" s="258">
        <f t="shared" si="233"/>
        <v>1</v>
      </c>
    </row>
    <row r="449" spans="1:82" hidden="1">
      <c r="A449" s="258"/>
      <c r="B449" s="258"/>
      <c r="C449" s="259"/>
      <c r="D449" s="258"/>
      <c r="E449" s="258"/>
      <c r="F449" s="258"/>
      <c r="G449" s="258">
        <v>441</v>
      </c>
      <c r="H449" s="743"/>
      <c r="I449" s="744"/>
      <c r="J449" s="739"/>
      <c r="K449" s="745"/>
      <c r="L449" s="745"/>
      <c r="M449" s="272"/>
      <c r="N449" s="508">
        <f t="shared" si="237"/>
        <v>0</v>
      </c>
      <c r="O449" s="510">
        <f t="shared" si="239"/>
        <v>0</v>
      </c>
      <c r="P449" s="260">
        <f t="shared" si="240"/>
        <v>0</v>
      </c>
      <c r="Q449" s="261">
        <f t="shared" si="241"/>
        <v>0</v>
      </c>
      <c r="R449" s="261">
        <f t="shared" si="238"/>
        <v>0</v>
      </c>
      <c r="S449" s="262"/>
      <c r="T449" s="262"/>
      <c r="U449" s="263">
        <f t="shared" si="142"/>
        <v>1.288</v>
      </c>
      <c r="V449" s="264">
        <f>IF(E449="SP",1,IF(D449="",ExtraMargeMateriaal,(1-VLOOKUP(D449,TabelAankoop[],4,FALSE))))</f>
        <v>1</v>
      </c>
      <c r="W449" s="265">
        <f t="shared" si="143"/>
        <v>0.6885</v>
      </c>
      <c r="X449" s="266">
        <f t="shared" si="144"/>
        <v>1</v>
      </c>
      <c r="Y449" s="267">
        <f t="shared" si="145"/>
        <v>1.46</v>
      </c>
      <c r="Z449" s="267">
        <f t="shared" si="146"/>
        <v>1.1599999999999999</v>
      </c>
      <c r="AA449" s="268">
        <f t="shared" si="147"/>
        <v>0</v>
      </c>
      <c r="AB449" s="456">
        <f t="shared" si="148"/>
        <v>0</v>
      </c>
      <c r="AC449" s="457">
        <f t="shared" si="149"/>
        <v>0</v>
      </c>
      <c r="AD449" s="456">
        <f t="shared" si="150"/>
        <v>0</v>
      </c>
      <c r="AE449" s="458">
        <f t="shared" si="151"/>
        <v>0</v>
      </c>
      <c r="AF449" s="457">
        <f t="shared" si="203"/>
        <v>0</v>
      </c>
      <c r="AG449" s="456">
        <f t="shared" si="153"/>
        <v>0</v>
      </c>
      <c r="AH449" s="457">
        <f t="shared" si="154"/>
        <v>0</v>
      </c>
      <c r="AI449" s="268">
        <f t="shared" si="155"/>
        <v>0</v>
      </c>
      <c r="AJ449" s="269">
        <f t="shared" si="156"/>
        <v>0</v>
      </c>
      <c r="AK449" s="270">
        <f t="shared" si="157"/>
        <v>0</v>
      </c>
      <c r="AL449" s="415">
        <f t="shared" si="158"/>
        <v>0</v>
      </c>
      <c r="AM449" s="259" t="str">
        <f>IF(AP449="","",IFERROR(VLOOKUP(AP449,CODES!$A$3:$D$1348,4,FALSE),"X"))&amp;IF(AQ449="","",IFERROR(VLOOKUP(AQ449,CODES!$A$3:$D$1348,4,FALSE),"X"))&amp;IF(AR449="","",IFERROR(VLOOKUP(AR449,CODES!$A$3:$D$1348,4,FALSE),"X"))&amp;IF(AS449="","",IFERROR(VLOOKUP(AS449,CODES!$A$3:$D$1348,4,FALSE),"X"))&amp;IF(AT449="","",IFERROR(VLOOKUP(AT449,CODES!$A$3:$D$1348,4,FALSE),"X"))&amp;IF(AU449="","",IFERROR(VLOOKUP(AU449,CODES!$A$3:$D$1348,4,FALSE),"X"))&amp;IF(AV449="","",IFERROR(VLOOKUP(AV449,CODES!$A$3:$D$1348,4,FALSE),"X"))&amp;IF(AW449="","",IFERROR(VLOOKUP(AW449,CODES!$A$3:$D$1348,4,FALSE),"X"))&amp;IF(AX449="","",IFERROR(VLOOKUP(AX449,CODES!$A$3:$D$1348,4,FALSE),"X"))&amp;IF(AY449="","",IFERROR(VLOOKUP(AY449,CODES!$A$3:$D$1348,4,FALSE),"X"))</f>
        <v/>
      </c>
      <c r="AN449" s="258">
        <f>SUM(IFERROR(VLOOKUP(AP449,CODES!$A$3:$D$1348,4,FALSE)*BC449,0),IFERROR(VLOOKUP(AQ449,CODES!$A$3:$D$1348,4,FALSE)*BF449,0),IFERROR(VLOOKUP(AR449,CODES!$A$3:$D$1348,4,FALSE)*BI449,0),IFERROR(VLOOKUP(AS449,CODES!$A$3:$D$1348,4,FALSE)*BL449,0),IFERROR(VLOOKUP(AT449,CODES!$A$3:$D$1348,4,FALSE)*BO449,0),IFERROR(VLOOKUP(AU449,CODES!$A$3:$D$1348,4,FALSE)*BR449,0),IFERROR(VLOOKUP(AV449,CODES!$A$3:$D$1348,4,FALSE)*BU449,0),IFERROR(VLOOKUP(AW449,CODES!$A$3:$D$1348,4,FALSE)*BX449,0),IFERROR(VLOOKUP(AX449,CODES!$A$3:$D$1348,4,FALSE)*CA449,0),IFERROR(VLOOKUP(AY449,CODES!$A$3:$D$1348,4,FALSE)*CD449,0))</f>
        <v>0</v>
      </c>
      <c r="AO449" s="258">
        <f>SUM(IFERROR(VLOOKUP(AP449,CODES!$A$3:$D$1348,3,FALSE)*BC449,0),IFERROR(VLOOKUP(AQ449,CODES!$A$3:$D$1348,3,FALSE)*BF449,0),IFERROR(VLOOKUP(AR449,CODES!$A$3:$D$1348,3,FALSE)*BI449,0),IFERROR(VLOOKUP(AS449,CODES!$A$3:$D$1348,3,FALSE)*BL449,0),IFERROR(VLOOKUP(AT449,CODES!$A$3:$D$1348,3,FALSE)*BO449,0),IFERROR(VLOOKUP(AU449,CODES!$A$3:$D$1348,3,FALSE)*BR449,0),IFERROR(VLOOKUP(AV449,CODES!$A$3:$D$1348,3,FALSE)*BU449,0),IFERROR(VLOOKUP(AW449,CODES!$A$3:$D$1348,3,FALSE)*BX449,0),IFERROR(VLOOKUP(AX449,CODES!$A$3:$D$1348,3,FALSE)*CA449,0),IFERROR(VLOOKUP(AY449,CODES!$A$3:$D$1348,3,FALSE)*CD449,0))+B449</f>
        <v>0</v>
      </c>
      <c r="AP449" s="271" t="str">
        <f t="shared" si="204"/>
        <v/>
      </c>
      <c r="AQ449" s="271" t="str">
        <f t="shared" si="205"/>
        <v/>
      </c>
      <c r="AR449" s="271" t="str">
        <f t="shared" si="206"/>
        <v/>
      </c>
      <c r="AS449" s="271" t="str">
        <f t="shared" si="207"/>
        <v/>
      </c>
      <c r="AT449" s="271" t="str">
        <f t="shared" si="208"/>
        <v/>
      </c>
      <c r="AU449" s="271" t="str">
        <f t="shared" si="209"/>
        <v/>
      </c>
      <c r="AV449" s="271" t="str">
        <f t="shared" si="210"/>
        <v/>
      </c>
      <c r="AW449" s="271" t="str">
        <f t="shared" si="211"/>
        <v/>
      </c>
      <c r="AX449" s="271" t="str">
        <f t="shared" si="212"/>
        <v/>
      </c>
      <c r="AY449" s="271" t="str">
        <f t="shared" si="213"/>
        <v/>
      </c>
      <c r="AZ449" s="258">
        <f t="shared" si="169"/>
        <v>0</v>
      </c>
      <c r="BA449" s="258">
        <f t="shared" si="170"/>
        <v>1</v>
      </c>
      <c r="BB449" s="258">
        <f t="shared" si="214"/>
        <v>0</v>
      </c>
      <c r="BC449" s="258">
        <f t="shared" si="215"/>
        <v>1</v>
      </c>
      <c r="BD449" s="258">
        <f t="shared" si="173"/>
        <v>1</v>
      </c>
      <c r="BE449" s="258">
        <f t="shared" si="216"/>
        <v>0</v>
      </c>
      <c r="BF449" s="258">
        <f t="shared" si="217"/>
        <v>1</v>
      </c>
      <c r="BG449" s="258">
        <f t="shared" si="176"/>
        <v>1</v>
      </c>
      <c r="BH449" s="258">
        <f t="shared" si="218"/>
        <v>0</v>
      </c>
      <c r="BI449" s="258">
        <f t="shared" si="219"/>
        <v>1</v>
      </c>
      <c r="BJ449" s="258">
        <f t="shared" si="179"/>
        <v>1</v>
      </c>
      <c r="BK449" s="258">
        <f t="shared" si="220"/>
        <v>0</v>
      </c>
      <c r="BL449" s="258">
        <f t="shared" si="221"/>
        <v>1</v>
      </c>
      <c r="BM449" s="258">
        <f t="shared" si="182"/>
        <v>1</v>
      </c>
      <c r="BN449" s="258">
        <f t="shared" si="222"/>
        <v>0</v>
      </c>
      <c r="BO449" s="258">
        <f t="shared" si="223"/>
        <v>1</v>
      </c>
      <c r="BP449" s="258">
        <f t="shared" si="185"/>
        <v>1</v>
      </c>
      <c r="BQ449" s="258">
        <f t="shared" si="224"/>
        <v>0</v>
      </c>
      <c r="BR449" s="258">
        <f t="shared" si="225"/>
        <v>1</v>
      </c>
      <c r="BS449" s="258">
        <f t="shared" si="188"/>
        <v>1</v>
      </c>
      <c r="BT449" s="258">
        <f t="shared" si="226"/>
        <v>0</v>
      </c>
      <c r="BU449" s="258">
        <f t="shared" si="227"/>
        <v>1</v>
      </c>
      <c r="BV449" s="258">
        <f t="shared" si="191"/>
        <v>1</v>
      </c>
      <c r="BW449" s="258">
        <f t="shared" si="228"/>
        <v>0</v>
      </c>
      <c r="BX449" s="258">
        <f t="shared" si="229"/>
        <v>1</v>
      </c>
      <c r="BY449" s="258">
        <f t="shared" si="194"/>
        <v>1</v>
      </c>
      <c r="BZ449" s="258">
        <f t="shared" si="230"/>
        <v>0</v>
      </c>
      <c r="CA449" s="258">
        <f t="shared" si="231"/>
        <v>1</v>
      </c>
      <c r="CB449" s="258">
        <f t="shared" si="197"/>
        <v>1</v>
      </c>
      <c r="CC449" s="258">
        <f t="shared" si="232"/>
        <v>0</v>
      </c>
      <c r="CD449" s="258">
        <f t="shared" si="233"/>
        <v>1</v>
      </c>
    </row>
    <row r="450" spans="1:82" hidden="1">
      <c r="A450" s="258"/>
      <c r="B450" s="258"/>
      <c r="C450" s="259"/>
      <c r="D450" s="258"/>
      <c r="E450" s="258"/>
      <c r="F450" s="258"/>
      <c r="G450" s="258">
        <v>442</v>
      </c>
      <c r="H450" s="743"/>
      <c r="I450" s="744"/>
      <c r="J450" s="739"/>
      <c r="K450" s="745"/>
      <c r="L450" s="745"/>
      <c r="M450" s="272"/>
      <c r="N450" s="508">
        <f t="shared" si="237"/>
        <v>0</v>
      </c>
      <c r="O450" s="510">
        <f t="shared" si="239"/>
        <v>0</v>
      </c>
      <c r="P450" s="260">
        <f t="shared" si="240"/>
        <v>0</v>
      </c>
      <c r="Q450" s="261">
        <f t="shared" si="241"/>
        <v>0</v>
      </c>
      <c r="R450" s="261">
        <f t="shared" si="238"/>
        <v>0</v>
      </c>
      <c r="S450" s="262"/>
      <c r="T450" s="262"/>
      <c r="U450" s="263">
        <f t="shared" si="142"/>
        <v>1.288</v>
      </c>
      <c r="V450" s="264">
        <f>IF(E450="SP",1,IF(D450="",ExtraMargeMateriaal,(1-VLOOKUP(D450,TabelAankoop[],4,FALSE))))</f>
        <v>1</v>
      </c>
      <c r="W450" s="265">
        <f t="shared" si="143"/>
        <v>0.6885</v>
      </c>
      <c r="X450" s="266">
        <f t="shared" si="144"/>
        <v>1</v>
      </c>
      <c r="Y450" s="267">
        <f t="shared" si="145"/>
        <v>1.46</v>
      </c>
      <c r="Z450" s="267">
        <f t="shared" si="146"/>
        <v>1.1599999999999999</v>
      </c>
      <c r="AA450" s="268">
        <f t="shared" si="147"/>
        <v>0</v>
      </c>
      <c r="AB450" s="456">
        <f t="shared" si="148"/>
        <v>0</v>
      </c>
      <c r="AC450" s="457">
        <f t="shared" si="149"/>
        <v>0</v>
      </c>
      <c r="AD450" s="456">
        <f t="shared" si="150"/>
        <v>0</v>
      </c>
      <c r="AE450" s="458">
        <f t="shared" si="151"/>
        <v>0</v>
      </c>
      <c r="AF450" s="457">
        <f t="shared" si="203"/>
        <v>0</v>
      </c>
      <c r="AG450" s="456">
        <f t="shared" si="153"/>
        <v>0</v>
      </c>
      <c r="AH450" s="457">
        <f t="shared" si="154"/>
        <v>0</v>
      </c>
      <c r="AI450" s="268">
        <f t="shared" si="155"/>
        <v>0</v>
      </c>
      <c r="AJ450" s="269">
        <f t="shared" si="156"/>
        <v>0</v>
      </c>
      <c r="AK450" s="270">
        <f t="shared" si="157"/>
        <v>0</v>
      </c>
      <c r="AL450" s="415">
        <f t="shared" si="158"/>
        <v>0</v>
      </c>
      <c r="AM450" s="259" t="str">
        <f>IF(AP450="","",IFERROR(VLOOKUP(AP450,CODES!$A$3:$D$1348,4,FALSE),"X"))&amp;IF(AQ450="","",IFERROR(VLOOKUP(AQ450,CODES!$A$3:$D$1348,4,FALSE),"X"))&amp;IF(AR450="","",IFERROR(VLOOKUP(AR450,CODES!$A$3:$D$1348,4,FALSE),"X"))&amp;IF(AS450="","",IFERROR(VLOOKUP(AS450,CODES!$A$3:$D$1348,4,FALSE),"X"))&amp;IF(AT450="","",IFERROR(VLOOKUP(AT450,CODES!$A$3:$D$1348,4,FALSE),"X"))&amp;IF(AU450="","",IFERROR(VLOOKUP(AU450,CODES!$A$3:$D$1348,4,FALSE),"X"))&amp;IF(AV450="","",IFERROR(VLOOKUP(AV450,CODES!$A$3:$D$1348,4,FALSE),"X"))&amp;IF(AW450="","",IFERROR(VLOOKUP(AW450,CODES!$A$3:$D$1348,4,FALSE),"X"))&amp;IF(AX450="","",IFERROR(VLOOKUP(AX450,CODES!$A$3:$D$1348,4,FALSE),"X"))&amp;IF(AY450="","",IFERROR(VLOOKUP(AY450,CODES!$A$3:$D$1348,4,FALSE),"X"))</f>
        <v/>
      </c>
      <c r="AN450" s="258">
        <f>SUM(IFERROR(VLOOKUP(AP450,CODES!$A$3:$D$1348,4,FALSE)*BC450,0),IFERROR(VLOOKUP(AQ450,CODES!$A$3:$D$1348,4,FALSE)*BF450,0),IFERROR(VLOOKUP(AR450,CODES!$A$3:$D$1348,4,FALSE)*BI450,0),IFERROR(VLOOKUP(AS450,CODES!$A$3:$D$1348,4,FALSE)*BL450,0),IFERROR(VLOOKUP(AT450,CODES!$A$3:$D$1348,4,FALSE)*BO450,0),IFERROR(VLOOKUP(AU450,CODES!$A$3:$D$1348,4,FALSE)*BR450,0),IFERROR(VLOOKUP(AV450,CODES!$A$3:$D$1348,4,FALSE)*BU450,0),IFERROR(VLOOKUP(AW450,CODES!$A$3:$D$1348,4,FALSE)*BX450,0),IFERROR(VLOOKUP(AX450,CODES!$A$3:$D$1348,4,FALSE)*CA450,0),IFERROR(VLOOKUP(AY450,CODES!$A$3:$D$1348,4,FALSE)*CD450,0))</f>
        <v>0</v>
      </c>
      <c r="AO450" s="258">
        <f>SUM(IFERROR(VLOOKUP(AP450,CODES!$A$3:$D$1348,3,FALSE)*BC450,0),IFERROR(VLOOKUP(AQ450,CODES!$A$3:$D$1348,3,FALSE)*BF450,0),IFERROR(VLOOKUP(AR450,CODES!$A$3:$D$1348,3,FALSE)*BI450,0),IFERROR(VLOOKUP(AS450,CODES!$A$3:$D$1348,3,FALSE)*BL450,0),IFERROR(VLOOKUP(AT450,CODES!$A$3:$D$1348,3,FALSE)*BO450,0),IFERROR(VLOOKUP(AU450,CODES!$A$3:$D$1348,3,FALSE)*BR450,0),IFERROR(VLOOKUP(AV450,CODES!$A$3:$D$1348,3,FALSE)*BU450,0),IFERROR(VLOOKUP(AW450,CODES!$A$3:$D$1348,3,FALSE)*BX450,0),IFERROR(VLOOKUP(AX450,CODES!$A$3:$D$1348,3,FALSE)*CA450,0),IFERROR(VLOOKUP(AY450,CODES!$A$3:$D$1348,3,FALSE)*CD450,0))+B450</f>
        <v>0</v>
      </c>
      <c r="AP450" s="271" t="str">
        <f t="shared" si="204"/>
        <v/>
      </c>
      <c r="AQ450" s="271" t="str">
        <f t="shared" si="205"/>
        <v/>
      </c>
      <c r="AR450" s="271" t="str">
        <f t="shared" si="206"/>
        <v/>
      </c>
      <c r="AS450" s="271" t="str">
        <f t="shared" si="207"/>
        <v/>
      </c>
      <c r="AT450" s="271" t="str">
        <f t="shared" si="208"/>
        <v/>
      </c>
      <c r="AU450" s="271" t="str">
        <f t="shared" si="209"/>
        <v/>
      </c>
      <c r="AV450" s="271" t="str">
        <f t="shared" si="210"/>
        <v/>
      </c>
      <c r="AW450" s="271" t="str">
        <f t="shared" si="211"/>
        <v/>
      </c>
      <c r="AX450" s="271" t="str">
        <f t="shared" si="212"/>
        <v/>
      </c>
      <c r="AY450" s="271" t="str">
        <f t="shared" si="213"/>
        <v/>
      </c>
      <c r="AZ450" s="258">
        <f t="shared" si="169"/>
        <v>0</v>
      </c>
      <c r="BA450" s="258">
        <f t="shared" si="170"/>
        <v>1</v>
      </c>
      <c r="BB450" s="258">
        <f t="shared" si="214"/>
        <v>0</v>
      </c>
      <c r="BC450" s="258">
        <f t="shared" si="215"/>
        <v>1</v>
      </c>
      <c r="BD450" s="258">
        <f t="shared" si="173"/>
        <v>1</v>
      </c>
      <c r="BE450" s="258">
        <f t="shared" si="216"/>
        <v>0</v>
      </c>
      <c r="BF450" s="258">
        <f t="shared" si="217"/>
        <v>1</v>
      </c>
      <c r="BG450" s="258">
        <f t="shared" si="176"/>
        <v>1</v>
      </c>
      <c r="BH450" s="258">
        <f t="shared" si="218"/>
        <v>0</v>
      </c>
      <c r="BI450" s="258">
        <f t="shared" si="219"/>
        <v>1</v>
      </c>
      <c r="BJ450" s="258">
        <f t="shared" si="179"/>
        <v>1</v>
      </c>
      <c r="BK450" s="258">
        <f t="shared" si="220"/>
        <v>0</v>
      </c>
      <c r="BL450" s="258">
        <f t="shared" si="221"/>
        <v>1</v>
      </c>
      <c r="BM450" s="258">
        <f t="shared" si="182"/>
        <v>1</v>
      </c>
      <c r="BN450" s="258">
        <f t="shared" si="222"/>
        <v>0</v>
      </c>
      <c r="BO450" s="258">
        <f t="shared" si="223"/>
        <v>1</v>
      </c>
      <c r="BP450" s="258">
        <f t="shared" si="185"/>
        <v>1</v>
      </c>
      <c r="BQ450" s="258">
        <f t="shared" si="224"/>
        <v>0</v>
      </c>
      <c r="BR450" s="258">
        <f t="shared" si="225"/>
        <v>1</v>
      </c>
      <c r="BS450" s="258">
        <f t="shared" si="188"/>
        <v>1</v>
      </c>
      <c r="BT450" s="258">
        <f t="shared" si="226"/>
        <v>0</v>
      </c>
      <c r="BU450" s="258">
        <f t="shared" si="227"/>
        <v>1</v>
      </c>
      <c r="BV450" s="258">
        <f t="shared" si="191"/>
        <v>1</v>
      </c>
      <c r="BW450" s="258">
        <f t="shared" si="228"/>
        <v>0</v>
      </c>
      <c r="BX450" s="258">
        <f t="shared" si="229"/>
        <v>1</v>
      </c>
      <c r="BY450" s="258">
        <f t="shared" si="194"/>
        <v>1</v>
      </c>
      <c r="BZ450" s="258">
        <f t="shared" si="230"/>
        <v>0</v>
      </c>
      <c r="CA450" s="258">
        <f t="shared" si="231"/>
        <v>1</v>
      </c>
      <c r="CB450" s="258">
        <f t="shared" si="197"/>
        <v>1</v>
      </c>
      <c r="CC450" s="258">
        <f t="shared" si="232"/>
        <v>0</v>
      </c>
      <c r="CD450" s="258">
        <f t="shared" si="233"/>
        <v>1</v>
      </c>
    </row>
    <row r="451" spans="1:82" hidden="1">
      <c r="A451" s="258"/>
      <c r="B451" s="258"/>
      <c r="C451" s="259"/>
      <c r="D451" s="258"/>
      <c r="E451" s="258"/>
      <c r="F451" s="258"/>
      <c r="G451" s="258">
        <v>443</v>
      </c>
      <c r="H451" s="743"/>
      <c r="I451" s="744"/>
      <c r="J451" s="739"/>
      <c r="K451" s="745"/>
      <c r="L451" s="745"/>
      <c r="M451" s="272"/>
      <c r="N451" s="508">
        <f t="shared" si="237"/>
        <v>0</v>
      </c>
      <c r="O451" s="510">
        <f t="shared" si="239"/>
        <v>0</v>
      </c>
      <c r="P451" s="260">
        <f t="shared" si="240"/>
        <v>0</v>
      </c>
      <c r="Q451" s="261">
        <f t="shared" si="241"/>
        <v>0</v>
      </c>
      <c r="R451" s="261">
        <f t="shared" si="238"/>
        <v>0</v>
      </c>
      <c r="S451" s="262"/>
      <c r="T451" s="262"/>
      <c r="U451" s="263">
        <f t="shared" si="142"/>
        <v>1.288</v>
      </c>
      <c r="V451" s="264">
        <f>IF(E451="SP",1,IF(D451="",ExtraMargeMateriaal,(1-VLOOKUP(D451,TabelAankoop[],4,FALSE))))</f>
        <v>1</v>
      </c>
      <c r="W451" s="265">
        <f t="shared" si="143"/>
        <v>0.6885</v>
      </c>
      <c r="X451" s="266">
        <f t="shared" si="144"/>
        <v>1</v>
      </c>
      <c r="Y451" s="267">
        <f t="shared" si="145"/>
        <v>1.46</v>
      </c>
      <c r="Z451" s="267">
        <f t="shared" si="146"/>
        <v>1.1599999999999999</v>
      </c>
      <c r="AA451" s="268">
        <f t="shared" si="147"/>
        <v>0</v>
      </c>
      <c r="AB451" s="456">
        <f t="shared" si="148"/>
        <v>0</v>
      </c>
      <c r="AC451" s="457">
        <f t="shared" si="149"/>
        <v>0</v>
      </c>
      <c r="AD451" s="456">
        <f t="shared" si="150"/>
        <v>0</v>
      </c>
      <c r="AE451" s="458">
        <f t="shared" si="151"/>
        <v>0</v>
      </c>
      <c r="AF451" s="457">
        <f t="shared" si="203"/>
        <v>0</v>
      </c>
      <c r="AG451" s="456">
        <f t="shared" si="153"/>
        <v>0</v>
      </c>
      <c r="AH451" s="457">
        <f t="shared" si="154"/>
        <v>0</v>
      </c>
      <c r="AI451" s="268">
        <f t="shared" si="155"/>
        <v>0</v>
      </c>
      <c r="AJ451" s="269">
        <f t="shared" si="156"/>
        <v>0</v>
      </c>
      <c r="AK451" s="270">
        <f t="shared" si="157"/>
        <v>0</v>
      </c>
      <c r="AL451" s="415">
        <f t="shared" si="158"/>
        <v>0</v>
      </c>
      <c r="AM451" s="259" t="str">
        <f>IF(AP451="","",IFERROR(VLOOKUP(AP451,CODES!$A$3:$D$1348,4,FALSE),"X"))&amp;IF(AQ451="","",IFERROR(VLOOKUP(AQ451,CODES!$A$3:$D$1348,4,FALSE),"X"))&amp;IF(AR451="","",IFERROR(VLOOKUP(AR451,CODES!$A$3:$D$1348,4,FALSE),"X"))&amp;IF(AS451="","",IFERROR(VLOOKUP(AS451,CODES!$A$3:$D$1348,4,FALSE),"X"))&amp;IF(AT451="","",IFERROR(VLOOKUP(AT451,CODES!$A$3:$D$1348,4,FALSE),"X"))&amp;IF(AU451="","",IFERROR(VLOOKUP(AU451,CODES!$A$3:$D$1348,4,FALSE),"X"))&amp;IF(AV451="","",IFERROR(VLOOKUP(AV451,CODES!$A$3:$D$1348,4,FALSE),"X"))&amp;IF(AW451="","",IFERROR(VLOOKUP(AW451,CODES!$A$3:$D$1348,4,FALSE),"X"))&amp;IF(AX451="","",IFERROR(VLOOKUP(AX451,CODES!$A$3:$D$1348,4,FALSE),"X"))&amp;IF(AY451="","",IFERROR(VLOOKUP(AY451,CODES!$A$3:$D$1348,4,FALSE),"X"))</f>
        <v/>
      </c>
      <c r="AN451" s="258">
        <f>SUM(IFERROR(VLOOKUP(AP451,CODES!$A$3:$D$1348,4,FALSE)*BC451,0),IFERROR(VLOOKUP(AQ451,CODES!$A$3:$D$1348,4,FALSE)*BF451,0),IFERROR(VLOOKUP(AR451,CODES!$A$3:$D$1348,4,FALSE)*BI451,0),IFERROR(VLOOKUP(AS451,CODES!$A$3:$D$1348,4,FALSE)*BL451,0),IFERROR(VLOOKUP(AT451,CODES!$A$3:$D$1348,4,FALSE)*BO451,0),IFERROR(VLOOKUP(AU451,CODES!$A$3:$D$1348,4,FALSE)*BR451,0),IFERROR(VLOOKUP(AV451,CODES!$A$3:$D$1348,4,FALSE)*BU451,0),IFERROR(VLOOKUP(AW451,CODES!$A$3:$D$1348,4,FALSE)*BX451,0),IFERROR(VLOOKUP(AX451,CODES!$A$3:$D$1348,4,FALSE)*CA451,0),IFERROR(VLOOKUP(AY451,CODES!$A$3:$D$1348,4,FALSE)*CD451,0))</f>
        <v>0</v>
      </c>
      <c r="AO451" s="258">
        <f>SUM(IFERROR(VLOOKUP(AP451,CODES!$A$3:$D$1348,3,FALSE)*BC451,0),IFERROR(VLOOKUP(AQ451,CODES!$A$3:$D$1348,3,FALSE)*BF451,0),IFERROR(VLOOKUP(AR451,CODES!$A$3:$D$1348,3,FALSE)*BI451,0),IFERROR(VLOOKUP(AS451,CODES!$A$3:$D$1348,3,FALSE)*BL451,0),IFERROR(VLOOKUP(AT451,CODES!$A$3:$D$1348,3,FALSE)*BO451,0),IFERROR(VLOOKUP(AU451,CODES!$A$3:$D$1348,3,FALSE)*BR451,0),IFERROR(VLOOKUP(AV451,CODES!$A$3:$D$1348,3,FALSE)*BU451,0),IFERROR(VLOOKUP(AW451,CODES!$A$3:$D$1348,3,FALSE)*BX451,0),IFERROR(VLOOKUP(AX451,CODES!$A$3:$D$1348,3,FALSE)*CA451,0),IFERROR(VLOOKUP(AY451,CODES!$A$3:$D$1348,3,FALSE)*CD451,0))+B451</f>
        <v>0</v>
      </c>
      <c r="AP451" s="271" t="str">
        <f t="shared" si="204"/>
        <v/>
      </c>
      <c r="AQ451" s="271" t="str">
        <f t="shared" si="205"/>
        <v/>
      </c>
      <c r="AR451" s="271" t="str">
        <f t="shared" si="206"/>
        <v/>
      </c>
      <c r="AS451" s="271" t="str">
        <f t="shared" si="207"/>
        <v/>
      </c>
      <c r="AT451" s="271" t="str">
        <f t="shared" si="208"/>
        <v/>
      </c>
      <c r="AU451" s="271" t="str">
        <f t="shared" si="209"/>
        <v/>
      </c>
      <c r="AV451" s="271" t="str">
        <f t="shared" si="210"/>
        <v/>
      </c>
      <c r="AW451" s="271" t="str">
        <f t="shared" si="211"/>
        <v/>
      </c>
      <c r="AX451" s="271" t="str">
        <f t="shared" si="212"/>
        <v/>
      </c>
      <c r="AY451" s="271" t="str">
        <f t="shared" si="213"/>
        <v/>
      </c>
      <c r="AZ451" s="258">
        <f t="shared" si="169"/>
        <v>0</v>
      </c>
      <c r="BA451" s="258">
        <f t="shared" si="170"/>
        <v>1</v>
      </c>
      <c r="BB451" s="258">
        <f t="shared" si="214"/>
        <v>0</v>
      </c>
      <c r="BC451" s="258">
        <f t="shared" si="215"/>
        <v>1</v>
      </c>
      <c r="BD451" s="258">
        <f t="shared" si="173"/>
        <v>1</v>
      </c>
      <c r="BE451" s="258">
        <f t="shared" si="216"/>
        <v>0</v>
      </c>
      <c r="BF451" s="258">
        <f t="shared" si="217"/>
        <v>1</v>
      </c>
      <c r="BG451" s="258">
        <f t="shared" si="176"/>
        <v>1</v>
      </c>
      <c r="BH451" s="258">
        <f t="shared" si="218"/>
        <v>0</v>
      </c>
      <c r="BI451" s="258">
        <f t="shared" si="219"/>
        <v>1</v>
      </c>
      <c r="BJ451" s="258">
        <f t="shared" si="179"/>
        <v>1</v>
      </c>
      <c r="BK451" s="258">
        <f t="shared" si="220"/>
        <v>0</v>
      </c>
      <c r="BL451" s="258">
        <f t="shared" si="221"/>
        <v>1</v>
      </c>
      <c r="BM451" s="258">
        <f t="shared" si="182"/>
        <v>1</v>
      </c>
      <c r="BN451" s="258">
        <f t="shared" si="222"/>
        <v>0</v>
      </c>
      <c r="BO451" s="258">
        <f t="shared" si="223"/>
        <v>1</v>
      </c>
      <c r="BP451" s="258">
        <f t="shared" si="185"/>
        <v>1</v>
      </c>
      <c r="BQ451" s="258">
        <f t="shared" si="224"/>
        <v>0</v>
      </c>
      <c r="BR451" s="258">
        <f t="shared" si="225"/>
        <v>1</v>
      </c>
      <c r="BS451" s="258">
        <f t="shared" si="188"/>
        <v>1</v>
      </c>
      <c r="BT451" s="258">
        <f t="shared" si="226"/>
        <v>0</v>
      </c>
      <c r="BU451" s="258">
        <f t="shared" si="227"/>
        <v>1</v>
      </c>
      <c r="BV451" s="258">
        <f t="shared" si="191"/>
        <v>1</v>
      </c>
      <c r="BW451" s="258">
        <f t="shared" si="228"/>
        <v>0</v>
      </c>
      <c r="BX451" s="258">
        <f t="shared" si="229"/>
        <v>1</v>
      </c>
      <c r="BY451" s="258">
        <f t="shared" si="194"/>
        <v>1</v>
      </c>
      <c r="BZ451" s="258">
        <f t="shared" si="230"/>
        <v>0</v>
      </c>
      <c r="CA451" s="258">
        <f t="shared" si="231"/>
        <v>1</v>
      </c>
      <c r="CB451" s="258">
        <f t="shared" si="197"/>
        <v>1</v>
      </c>
      <c r="CC451" s="258">
        <f t="shared" si="232"/>
        <v>0</v>
      </c>
      <c r="CD451" s="258">
        <f t="shared" si="233"/>
        <v>1</v>
      </c>
    </row>
    <row r="452" spans="1:82" hidden="1">
      <c r="A452" s="258"/>
      <c r="B452" s="258"/>
      <c r="C452" s="259"/>
      <c r="D452" s="258"/>
      <c r="E452" s="258"/>
      <c r="F452" s="258"/>
      <c r="G452" s="258">
        <v>444</v>
      </c>
      <c r="H452" s="743"/>
      <c r="I452" s="744"/>
      <c r="J452" s="739"/>
      <c r="K452" s="745"/>
      <c r="L452" s="745"/>
      <c r="M452" s="272"/>
      <c r="N452" s="508">
        <f t="shared" si="237"/>
        <v>0</v>
      </c>
      <c r="O452" s="510">
        <f t="shared" si="239"/>
        <v>0</v>
      </c>
      <c r="P452" s="260">
        <f t="shared" si="240"/>
        <v>0</v>
      </c>
      <c r="Q452" s="261">
        <f t="shared" si="241"/>
        <v>0</v>
      </c>
      <c r="R452" s="261">
        <f t="shared" si="238"/>
        <v>0</v>
      </c>
      <c r="S452" s="262"/>
      <c r="T452" s="262"/>
      <c r="U452" s="263">
        <f t="shared" si="142"/>
        <v>1.288</v>
      </c>
      <c r="V452" s="264">
        <f>IF(E452="SP",1,IF(D452="",ExtraMargeMateriaal,(1-VLOOKUP(D452,TabelAankoop[],4,FALSE))))</f>
        <v>1</v>
      </c>
      <c r="W452" s="265">
        <f t="shared" si="143"/>
        <v>0.6885</v>
      </c>
      <c r="X452" s="266">
        <f t="shared" si="144"/>
        <v>1</v>
      </c>
      <c r="Y452" s="267">
        <f t="shared" si="145"/>
        <v>1.46</v>
      </c>
      <c r="Z452" s="267">
        <f t="shared" si="146"/>
        <v>1.1599999999999999</v>
      </c>
      <c r="AA452" s="268">
        <f t="shared" si="147"/>
        <v>0</v>
      </c>
      <c r="AB452" s="456">
        <f t="shared" si="148"/>
        <v>0</v>
      </c>
      <c r="AC452" s="457">
        <f t="shared" si="149"/>
        <v>0</v>
      </c>
      <c r="AD452" s="456">
        <f t="shared" si="150"/>
        <v>0</v>
      </c>
      <c r="AE452" s="458">
        <f t="shared" si="151"/>
        <v>0</v>
      </c>
      <c r="AF452" s="457">
        <f t="shared" si="203"/>
        <v>0</v>
      </c>
      <c r="AG452" s="456">
        <f t="shared" si="153"/>
        <v>0</v>
      </c>
      <c r="AH452" s="457">
        <f t="shared" si="154"/>
        <v>0</v>
      </c>
      <c r="AI452" s="268">
        <f t="shared" si="155"/>
        <v>0</v>
      </c>
      <c r="AJ452" s="269">
        <f t="shared" si="156"/>
        <v>0</v>
      </c>
      <c r="AK452" s="270">
        <f t="shared" si="157"/>
        <v>0</v>
      </c>
      <c r="AL452" s="415">
        <f t="shared" si="158"/>
        <v>0</v>
      </c>
      <c r="AM452" s="259" t="str">
        <f>IF(AP452="","",IFERROR(VLOOKUP(AP452,CODES!$A$3:$D$1348,4,FALSE),"X"))&amp;IF(AQ452="","",IFERROR(VLOOKUP(AQ452,CODES!$A$3:$D$1348,4,FALSE),"X"))&amp;IF(AR452="","",IFERROR(VLOOKUP(AR452,CODES!$A$3:$D$1348,4,FALSE),"X"))&amp;IF(AS452="","",IFERROR(VLOOKUP(AS452,CODES!$A$3:$D$1348,4,FALSE),"X"))&amp;IF(AT452="","",IFERROR(VLOOKUP(AT452,CODES!$A$3:$D$1348,4,FALSE),"X"))&amp;IF(AU452="","",IFERROR(VLOOKUP(AU452,CODES!$A$3:$D$1348,4,FALSE),"X"))&amp;IF(AV452="","",IFERROR(VLOOKUP(AV452,CODES!$A$3:$D$1348,4,FALSE),"X"))&amp;IF(AW452="","",IFERROR(VLOOKUP(AW452,CODES!$A$3:$D$1348,4,FALSE),"X"))&amp;IF(AX452="","",IFERROR(VLOOKUP(AX452,CODES!$A$3:$D$1348,4,FALSE),"X"))&amp;IF(AY452="","",IFERROR(VLOOKUP(AY452,CODES!$A$3:$D$1348,4,FALSE),"X"))</f>
        <v/>
      </c>
      <c r="AN452" s="258">
        <f>SUM(IFERROR(VLOOKUP(AP452,CODES!$A$3:$D$1348,4,FALSE)*BC452,0),IFERROR(VLOOKUP(AQ452,CODES!$A$3:$D$1348,4,FALSE)*BF452,0),IFERROR(VLOOKUP(AR452,CODES!$A$3:$D$1348,4,FALSE)*BI452,0),IFERROR(VLOOKUP(AS452,CODES!$A$3:$D$1348,4,FALSE)*BL452,0),IFERROR(VLOOKUP(AT452,CODES!$A$3:$D$1348,4,FALSE)*BO452,0),IFERROR(VLOOKUP(AU452,CODES!$A$3:$D$1348,4,FALSE)*BR452,0),IFERROR(VLOOKUP(AV452,CODES!$A$3:$D$1348,4,FALSE)*BU452,0),IFERROR(VLOOKUP(AW452,CODES!$A$3:$D$1348,4,FALSE)*BX452,0),IFERROR(VLOOKUP(AX452,CODES!$A$3:$D$1348,4,FALSE)*CA452,0),IFERROR(VLOOKUP(AY452,CODES!$A$3:$D$1348,4,FALSE)*CD452,0))</f>
        <v>0</v>
      </c>
      <c r="AO452" s="258">
        <f>SUM(IFERROR(VLOOKUP(AP452,CODES!$A$3:$D$1348,3,FALSE)*BC452,0),IFERROR(VLOOKUP(AQ452,CODES!$A$3:$D$1348,3,FALSE)*BF452,0),IFERROR(VLOOKUP(AR452,CODES!$A$3:$D$1348,3,FALSE)*BI452,0),IFERROR(VLOOKUP(AS452,CODES!$A$3:$D$1348,3,FALSE)*BL452,0),IFERROR(VLOOKUP(AT452,CODES!$A$3:$D$1348,3,FALSE)*BO452,0),IFERROR(VLOOKUP(AU452,CODES!$A$3:$D$1348,3,FALSE)*BR452,0),IFERROR(VLOOKUP(AV452,CODES!$A$3:$D$1348,3,FALSE)*BU452,0),IFERROR(VLOOKUP(AW452,CODES!$A$3:$D$1348,3,FALSE)*BX452,0),IFERROR(VLOOKUP(AX452,CODES!$A$3:$D$1348,3,FALSE)*CA452,0),IFERROR(VLOOKUP(AY452,CODES!$A$3:$D$1348,3,FALSE)*CD452,0))+B452</f>
        <v>0</v>
      </c>
      <c r="AP452" s="271" t="str">
        <f t="shared" si="204"/>
        <v/>
      </c>
      <c r="AQ452" s="271" t="str">
        <f t="shared" si="205"/>
        <v/>
      </c>
      <c r="AR452" s="271" t="str">
        <f t="shared" si="206"/>
        <v/>
      </c>
      <c r="AS452" s="271" t="str">
        <f t="shared" si="207"/>
        <v/>
      </c>
      <c r="AT452" s="271" t="str">
        <f t="shared" si="208"/>
        <v/>
      </c>
      <c r="AU452" s="271" t="str">
        <f t="shared" si="209"/>
        <v/>
      </c>
      <c r="AV452" s="271" t="str">
        <f t="shared" si="210"/>
        <v/>
      </c>
      <c r="AW452" s="271" t="str">
        <f t="shared" si="211"/>
        <v/>
      </c>
      <c r="AX452" s="271" t="str">
        <f t="shared" si="212"/>
        <v/>
      </c>
      <c r="AY452" s="271" t="str">
        <f t="shared" si="213"/>
        <v/>
      </c>
      <c r="AZ452" s="258">
        <f t="shared" si="169"/>
        <v>0</v>
      </c>
      <c r="BA452" s="258">
        <f t="shared" si="170"/>
        <v>1</v>
      </c>
      <c r="BB452" s="258">
        <f t="shared" si="214"/>
        <v>0</v>
      </c>
      <c r="BC452" s="258">
        <f t="shared" si="215"/>
        <v>1</v>
      </c>
      <c r="BD452" s="258">
        <f t="shared" si="173"/>
        <v>1</v>
      </c>
      <c r="BE452" s="258">
        <f t="shared" si="216"/>
        <v>0</v>
      </c>
      <c r="BF452" s="258">
        <f t="shared" si="217"/>
        <v>1</v>
      </c>
      <c r="BG452" s="258">
        <f t="shared" si="176"/>
        <v>1</v>
      </c>
      <c r="BH452" s="258">
        <f t="shared" si="218"/>
        <v>0</v>
      </c>
      <c r="BI452" s="258">
        <f t="shared" si="219"/>
        <v>1</v>
      </c>
      <c r="BJ452" s="258">
        <f t="shared" si="179"/>
        <v>1</v>
      </c>
      <c r="BK452" s="258">
        <f t="shared" si="220"/>
        <v>0</v>
      </c>
      <c r="BL452" s="258">
        <f t="shared" si="221"/>
        <v>1</v>
      </c>
      <c r="BM452" s="258">
        <f t="shared" si="182"/>
        <v>1</v>
      </c>
      <c r="BN452" s="258">
        <f t="shared" si="222"/>
        <v>0</v>
      </c>
      <c r="BO452" s="258">
        <f t="shared" si="223"/>
        <v>1</v>
      </c>
      <c r="BP452" s="258">
        <f t="shared" si="185"/>
        <v>1</v>
      </c>
      <c r="BQ452" s="258">
        <f t="shared" si="224"/>
        <v>0</v>
      </c>
      <c r="BR452" s="258">
        <f t="shared" si="225"/>
        <v>1</v>
      </c>
      <c r="BS452" s="258">
        <f t="shared" si="188"/>
        <v>1</v>
      </c>
      <c r="BT452" s="258">
        <f t="shared" si="226"/>
        <v>0</v>
      </c>
      <c r="BU452" s="258">
        <f t="shared" si="227"/>
        <v>1</v>
      </c>
      <c r="BV452" s="258">
        <f t="shared" si="191"/>
        <v>1</v>
      </c>
      <c r="BW452" s="258">
        <f t="shared" si="228"/>
        <v>0</v>
      </c>
      <c r="BX452" s="258">
        <f t="shared" si="229"/>
        <v>1</v>
      </c>
      <c r="BY452" s="258">
        <f t="shared" si="194"/>
        <v>1</v>
      </c>
      <c r="BZ452" s="258">
        <f t="shared" si="230"/>
        <v>0</v>
      </c>
      <c r="CA452" s="258">
        <f t="shared" si="231"/>
        <v>1</v>
      </c>
      <c r="CB452" s="258">
        <f t="shared" si="197"/>
        <v>1</v>
      </c>
      <c r="CC452" s="258">
        <f t="shared" si="232"/>
        <v>0</v>
      </c>
      <c r="CD452" s="258">
        <f t="shared" si="233"/>
        <v>1</v>
      </c>
    </row>
    <row r="453" spans="1:82" hidden="1">
      <c r="A453" s="258"/>
      <c r="B453" s="258"/>
      <c r="C453" s="259"/>
      <c r="D453" s="258"/>
      <c r="E453" s="258"/>
      <c r="F453" s="258"/>
      <c r="G453" s="258">
        <v>445</v>
      </c>
      <c r="H453" s="743"/>
      <c r="I453" s="744"/>
      <c r="J453" s="739"/>
      <c r="K453" s="745"/>
      <c r="L453" s="745"/>
      <c r="M453" s="272"/>
      <c r="N453" s="508">
        <f t="shared" si="237"/>
        <v>0</v>
      </c>
      <c r="O453" s="510">
        <f t="shared" si="239"/>
        <v>0</v>
      </c>
      <c r="P453" s="260">
        <f t="shared" si="240"/>
        <v>0</v>
      </c>
      <c r="Q453" s="261">
        <f t="shared" si="241"/>
        <v>0</v>
      </c>
      <c r="R453" s="261">
        <f t="shared" si="238"/>
        <v>0</v>
      </c>
      <c r="S453" s="262"/>
      <c r="T453" s="262"/>
      <c r="U453" s="263">
        <f t="shared" si="142"/>
        <v>1.288</v>
      </c>
      <c r="V453" s="264">
        <f>IF(E453="SP",1,IF(D453="",ExtraMargeMateriaal,(1-VLOOKUP(D453,TabelAankoop[],4,FALSE))))</f>
        <v>1</v>
      </c>
      <c r="W453" s="265">
        <f t="shared" si="143"/>
        <v>0.6885</v>
      </c>
      <c r="X453" s="266">
        <f t="shared" si="144"/>
        <v>1</v>
      </c>
      <c r="Y453" s="267">
        <f t="shared" si="145"/>
        <v>1.46</v>
      </c>
      <c r="Z453" s="267">
        <f t="shared" si="146"/>
        <v>1.1599999999999999</v>
      </c>
      <c r="AA453" s="268">
        <f t="shared" si="147"/>
        <v>0</v>
      </c>
      <c r="AB453" s="456">
        <f t="shared" si="148"/>
        <v>0</v>
      </c>
      <c r="AC453" s="457">
        <f t="shared" si="149"/>
        <v>0</v>
      </c>
      <c r="AD453" s="456">
        <f t="shared" si="150"/>
        <v>0</v>
      </c>
      <c r="AE453" s="458">
        <f t="shared" si="151"/>
        <v>0</v>
      </c>
      <c r="AF453" s="457">
        <f t="shared" si="203"/>
        <v>0</v>
      </c>
      <c r="AG453" s="456">
        <f t="shared" si="153"/>
        <v>0</v>
      </c>
      <c r="AH453" s="457">
        <f t="shared" si="154"/>
        <v>0</v>
      </c>
      <c r="AI453" s="268">
        <f t="shared" si="155"/>
        <v>0</v>
      </c>
      <c r="AJ453" s="269">
        <f t="shared" si="156"/>
        <v>0</v>
      </c>
      <c r="AK453" s="270">
        <f t="shared" si="157"/>
        <v>0</v>
      </c>
      <c r="AL453" s="415">
        <f t="shared" si="158"/>
        <v>0</v>
      </c>
      <c r="AM453" s="259" t="str">
        <f>IF(AP453="","",IFERROR(VLOOKUP(AP453,CODES!$A$3:$D$1348,4,FALSE),"X"))&amp;IF(AQ453="","",IFERROR(VLOOKUP(AQ453,CODES!$A$3:$D$1348,4,FALSE),"X"))&amp;IF(AR453="","",IFERROR(VLOOKUP(AR453,CODES!$A$3:$D$1348,4,FALSE),"X"))&amp;IF(AS453="","",IFERROR(VLOOKUP(AS453,CODES!$A$3:$D$1348,4,FALSE),"X"))&amp;IF(AT453="","",IFERROR(VLOOKUP(AT453,CODES!$A$3:$D$1348,4,FALSE),"X"))&amp;IF(AU453="","",IFERROR(VLOOKUP(AU453,CODES!$A$3:$D$1348,4,FALSE),"X"))&amp;IF(AV453="","",IFERROR(VLOOKUP(AV453,CODES!$A$3:$D$1348,4,FALSE),"X"))&amp;IF(AW453="","",IFERROR(VLOOKUP(AW453,CODES!$A$3:$D$1348,4,FALSE),"X"))&amp;IF(AX453="","",IFERROR(VLOOKUP(AX453,CODES!$A$3:$D$1348,4,FALSE),"X"))&amp;IF(AY453="","",IFERROR(VLOOKUP(AY453,CODES!$A$3:$D$1348,4,FALSE),"X"))</f>
        <v/>
      </c>
      <c r="AN453" s="258">
        <f>SUM(IFERROR(VLOOKUP(AP453,CODES!$A$3:$D$1348,4,FALSE)*BC453,0),IFERROR(VLOOKUP(AQ453,CODES!$A$3:$D$1348,4,FALSE)*BF453,0),IFERROR(VLOOKUP(AR453,CODES!$A$3:$D$1348,4,FALSE)*BI453,0),IFERROR(VLOOKUP(AS453,CODES!$A$3:$D$1348,4,FALSE)*BL453,0),IFERROR(VLOOKUP(AT453,CODES!$A$3:$D$1348,4,FALSE)*BO453,0),IFERROR(VLOOKUP(AU453,CODES!$A$3:$D$1348,4,FALSE)*BR453,0),IFERROR(VLOOKUP(AV453,CODES!$A$3:$D$1348,4,FALSE)*BU453,0),IFERROR(VLOOKUP(AW453,CODES!$A$3:$D$1348,4,FALSE)*BX453,0),IFERROR(VLOOKUP(AX453,CODES!$A$3:$D$1348,4,FALSE)*CA453,0),IFERROR(VLOOKUP(AY453,CODES!$A$3:$D$1348,4,FALSE)*CD453,0))</f>
        <v>0</v>
      </c>
      <c r="AO453" s="258">
        <f>SUM(IFERROR(VLOOKUP(AP453,CODES!$A$3:$D$1348,3,FALSE)*BC453,0),IFERROR(VLOOKUP(AQ453,CODES!$A$3:$D$1348,3,FALSE)*BF453,0),IFERROR(VLOOKUP(AR453,CODES!$A$3:$D$1348,3,FALSE)*BI453,0),IFERROR(VLOOKUP(AS453,CODES!$A$3:$D$1348,3,FALSE)*BL453,0),IFERROR(VLOOKUP(AT453,CODES!$A$3:$D$1348,3,FALSE)*BO453,0),IFERROR(VLOOKUP(AU453,CODES!$A$3:$D$1348,3,FALSE)*BR453,0),IFERROR(VLOOKUP(AV453,CODES!$A$3:$D$1348,3,FALSE)*BU453,0),IFERROR(VLOOKUP(AW453,CODES!$A$3:$D$1348,3,FALSE)*BX453,0),IFERROR(VLOOKUP(AX453,CODES!$A$3:$D$1348,3,FALSE)*CA453,0),IFERROR(VLOOKUP(AY453,CODES!$A$3:$D$1348,3,FALSE)*CD453,0))+B453</f>
        <v>0</v>
      </c>
      <c r="AP453" s="271" t="str">
        <f t="shared" si="204"/>
        <v/>
      </c>
      <c r="AQ453" s="271" t="str">
        <f t="shared" si="205"/>
        <v/>
      </c>
      <c r="AR453" s="271" t="str">
        <f t="shared" si="206"/>
        <v/>
      </c>
      <c r="AS453" s="271" t="str">
        <f t="shared" si="207"/>
        <v/>
      </c>
      <c r="AT453" s="271" t="str">
        <f t="shared" si="208"/>
        <v/>
      </c>
      <c r="AU453" s="271" t="str">
        <f t="shared" si="209"/>
        <v/>
      </c>
      <c r="AV453" s="271" t="str">
        <f t="shared" si="210"/>
        <v/>
      </c>
      <c r="AW453" s="271" t="str">
        <f t="shared" si="211"/>
        <v/>
      </c>
      <c r="AX453" s="271" t="str">
        <f t="shared" si="212"/>
        <v/>
      </c>
      <c r="AY453" s="271" t="str">
        <f t="shared" si="213"/>
        <v/>
      </c>
      <c r="AZ453" s="258">
        <f t="shared" si="169"/>
        <v>0</v>
      </c>
      <c r="BA453" s="258">
        <f t="shared" si="170"/>
        <v>1</v>
      </c>
      <c r="BB453" s="258">
        <f t="shared" si="214"/>
        <v>0</v>
      </c>
      <c r="BC453" s="258">
        <f t="shared" si="215"/>
        <v>1</v>
      </c>
      <c r="BD453" s="258">
        <f t="shared" si="173"/>
        <v>1</v>
      </c>
      <c r="BE453" s="258">
        <f t="shared" si="216"/>
        <v>0</v>
      </c>
      <c r="BF453" s="258">
        <f t="shared" si="217"/>
        <v>1</v>
      </c>
      <c r="BG453" s="258">
        <f t="shared" si="176"/>
        <v>1</v>
      </c>
      <c r="BH453" s="258">
        <f t="shared" si="218"/>
        <v>0</v>
      </c>
      <c r="BI453" s="258">
        <f t="shared" si="219"/>
        <v>1</v>
      </c>
      <c r="BJ453" s="258">
        <f t="shared" si="179"/>
        <v>1</v>
      </c>
      <c r="BK453" s="258">
        <f t="shared" si="220"/>
        <v>0</v>
      </c>
      <c r="BL453" s="258">
        <f t="shared" si="221"/>
        <v>1</v>
      </c>
      <c r="BM453" s="258">
        <f t="shared" si="182"/>
        <v>1</v>
      </c>
      <c r="BN453" s="258">
        <f t="shared" si="222"/>
        <v>0</v>
      </c>
      <c r="BO453" s="258">
        <f t="shared" si="223"/>
        <v>1</v>
      </c>
      <c r="BP453" s="258">
        <f t="shared" si="185"/>
        <v>1</v>
      </c>
      <c r="BQ453" s="258">
        <f t="shared" si="224"/>
        <v>0</v>
      </c>
      <c r="BR453" s="258">
        <f t="shared" si="225"/>
        <v>1</v>
      </c>
      <c r="BS453" s="258">
        <f t="shared" si="188"/>
        <v>1</v>
      </c>
      <c r="BT453" s="258">
        <f t="shared" si="226"/>
        <v>0</v>
      </c>
      <c r="BU453" s="258">
        <f t="shared" si="227"/>
        <v>1</v>
      </c>
      <c r="BV453" s="258">
        <f t="shared" si="191"/>
        <v>1</v>
      </c>
      <c r="BW453" s="258">
        <f t="shared" si="228"/>
        <v>0</v>
      </c>
      <c r="BX453" s="258">
        <f t="shared" si="229"/>
        <v>1</v>
      </c>
      <c r="BY453" s="258">
        <f t="shared" si="194"/>
        <v>1</v>
      </c>
      <c r="BZ453" s="258">
        <f t="shared" si="230"/>
        <v>0</v>
      </c>
      <c r="CA453" s="258">
        <f t="shared" si="231"/>
        <v>1</v>
      </c>
      <c r="CB453" s="258">
        <f t="shared" si="197"/>
        <v>1</v>
      </c>
      <c r="CC453" s="258">
        <f t="shared" si="232"/>
        <v>0</v>
      </c>
      <c r="CD453" s="258">
        <f t="shared" si="233"/>
        <v>1</v>
      </c>
    </row>
    <row r="454" spans="1:82" hidden="1">
      <c r="A454" s="258"/>
      <c r="B454" s="258"/>
      <c r="C454" s="259"/>
      <c r="D454" s="258"/>
      <c r="E454" s="258"/>
      <c r="F454" s="258"/>
      <c r="G454" s="258">
        <v>446</v>
      </c>
      <c r="H454" s="743"/>
      <c r="I454" s="744"/>
      <c r="J454" s="739"/>
      <c r="K454" s="745"/>
      <c r="L454" s="745"/>
      <c r="M454" s="272"/>
      <c r="N454" s="508">
        <f t="shared" si="237"/>
        <v>0</v>
      </c>
      <c r="O454" s="510">
        <f t="shared" si="239"/>
        <v>0</v>
      </c>
      <c r="P454" s="260">
        <f t="shared" si="240"/>
        <v>0</v>
      </c>
      <c r="Q454" s="261">
        <f t="shared" si="241"/>
        <v>0</v>
      </c>
      <c r="R454" s="261">
        <f t="shared" si="238"/>
        <v>0</v>
      </c>
      <c r="S454" s="262"/>
      <c r="T454" s="262"/>
      <c r="U454" s="263">
        <f t="shared" si="142"/>
        <v>1.288</v>
      </c>
      <c r="V454" s="264">
        <f>IF(E454="SP",1,IF(D454="",ExtraMargeMateriaal,(1-VLOOKUP(D454,TabelAankoop[],4,FALSE))))</f>
        <v>1</v>
      </c>
      <c r="W454" s="265">
        <f t="shared" si="143"/>
        <v>0.6885</v>
      </c>
      <c r="X454" s="266">
        <f t="shared" si="144"/>
        <v>1</v>
      </c>
      <c r="Y454" s="267">
        <f t="shared" si="145"/>
        <v>1.46</v>
      </c>
      <c r="Z454" s="267">
        <f t="shared" si="146"/>
        <v>1.1599999999999999</v>
      </c>
      <c r="AA454" s="268">
        <f t="shared" si="147"/>
        <v>0</v>
      </c>
      <c r="AB454" s="456">
        <f t="shared" si="148"/>
        <v>0</v>
      </c>
      <c r="AC454" s="457">
        <f t="shared" si="149"/>
        <v>0</v>
      </c>
      <c r="AD454" s="456">
        <f t="shared" si="150"/>
        <v>0</v>
      </c>
      <c r="AE454" s="458">
        <f t="shared" si="151"/>
        <v>0</v>
      </c>
      <c r="AF454" s="457">
        <f t="shared" si="203"/>
        <v>0</v>
      </c>
      <c r="AG454" s="456">
        <f t="shared" si="153"/>
        <v>0</v>
      </c>
      <c r="AH454" s="457">
        <f t="shared" si="154"/>
        <v>0</v>
      </c>
      <c r="AI454" s="268">
        <f t="shared" si="155"/>
        <v>0</v>
      </c>
      <c r="AJ454" s="269">
        <f t="shared" si="156"/>
        <v>0</v>
      </c>
      <c r="AK454" s="270">
        <f t="shared" si="157"/>
        <v>0</v>
      </c>
      <c r="AL454" s="415">
        <f t="shared" si="158"/>
        <v>0</v>
      </c>
      <c r="AM454" s="259" t="str">
        <f>IF(AP454="","",IFERROR(VLOOKUP(AP454,CODES!$A$3:$D$1348,4,FALSE),"X"))&amp;IF(AQ454="","",IFERROR(VLOOKUP(AQ454,CODES!$A$3:$D$1348,4,FALSE),"X"))&amp;IF(AR454="","",IFERROR(VLOOKUP(AR454,CODES!$A$3:$D$1348,4,FALSE),"X"))&amp;IF(AS454="","",IFERROR(VLOOKUP(AS454,CODES!$A$3:$D$1348,4,FALSE),"X"))&amp;IF(AT454="","",IFERROR(VLOOKUP(AT454,CODES!$A$3:$D$1348,4,FALSE),"X"))&amp;IF(AU454="","",IFERROR(VLOOKUP(AU454,CODES!$A$3:$D$1348,4,FALSE),"X"))&amp;IF(AV454="","",IFERROR(VLOOKUP(AV454,CODES!$A$3:$D$1348,4,FALSE),"X"))&amp;IF(AW454="","",IFERROR(VLOOKUP(AW454,CODES!$A$3:$D$1348,4,FALSE),"X"))&amp;IF(AX454="","",IFERROR(VLOOKUP(AX454,CODES!$A$3:$D$1348,4,FALSE),"X"))&amp;IF(AY454="","",IFERROR(VLOOKUP(AY454,CODES!$A$3:$D$1348,4,FALSE),"X"))</f>
        <v/>
      </c>
      <c r="AN454" s="258">
        <f>SUM(IFERROR(VLOOKUP(AP454,CODES!$A$3:$D$1348,4,FALSE)*BC454,0),IFERROR(VLOOKUP(AQ454,CODES!$A$3:$D$1348,4,FALSE)*BF454,0),IFERROR(VLOOKUP(AR454,CODES!$A$3:$D$1348,4,FALSE)*BI454,0),IFERROR(VLOOKUP(AS454,CODES!$A$3:$D$1348,4,FALSE)*BL454,0),IFERROR(VLOOKUP(AT454,CODES!$A$3:$D$1348,4,FALSE)*BO454,0),IFERROR(VLOOKUP(AU454,CODES!$A$3:$D$1348,4,FALSE)*BR454,0),IFERROR(VLOOKUP(AV454,CODES!$A$3:$D$1348,4,FALSE)*BU454,0),IFERROR(VLOOKUP(AW454,CODES!$A$3:$D$1348,4,FALSE)*BX454,0),IFERROR(VLOOKUP(AX454,CODES!$A$3:$D$1348,4,FALSE)*CA454,0),IFERROR(VLOOKUP(AY454,CODES!$A$3:$D$1348,4,FALSE)*CD454,0))</f>
        <v>0</v>
      </c>
      <c r="AO454" s="258">
        <f>SUM(IFERROR(VLOOKUP(AP454,CODES!$A$3:$D$1348,3,FALSE)*BC454,0),IFERROR(VLOOKUP(AQ454,CODES!$A$3:$D$1348,3,FALSE)*BF454,0),IFERROR(VLOOKUP(AR454,CODES!$A$3:$D$1348,3,FALSE)*BI454,0),IFERROR(VLOOKUP(AS454,CODES!$A$3:$D$1348,3,FALSE)*BL454,0),IFERROR(VLOOKUP(AT454,CODES!$A$3:$D$1348,3,FALSE)*BO454,0),IFERROR(VLOOKUP(AU454,CODES!$A$3:$D$1348,3,FALSE)*BR454,0),IFERROR(VLOOKUP(AV454,CODES!$A$3:$D$1348,3,FALSE)*BU454,0),IFERROR(VLOOKUP(AW454,CODES!$A$3:$D$1348,3,FALSE)*BX454,0),IFERROR(VLOOKUP(AX454,CODES!$A$3:$D$1348,3,FALSE)*CA454,0),IFERROR(VLOOKUP(AY454,CODES!$A$3:$D$1348,3,FALSE)*CD454,0))+B454</f>
        <v>0</v>
      </c>
      <c r="AP454" s="271" t="str">
        <f t="shared" si="204"/>
        <v/>
      </c>
      <c r="AQ454" s="271" t="str">
        <f t="shared" si="205"/>
        <v/>
      </c>
      <c r="AR454" s="271" t="str">
        <f t="shared" si="206"/>
        <v/>
      </c>
      <c r="AS454" s="271" t="str">
        <f t="shared" si="207"/>
        <v/>
      </c>
      <c r="AT454" s="271" t="str">
        <f t="shared" si="208"/>
        <v/>
      </c>
      <c r="AU454" s="271" t="str">
        <f t="shared" si="209"/>
        <v/>
      </c>
      <c r="AV454" s="271" t="str">
        <f t="shared" si="210"/>
        <v/>
      </c>
      <c r="AW454" s="271" t="str">
        <f t="shared" si="211"/>
        <v/>
      </c>
      <c r="AX454" s="271" t="str">
        <f t="shared" si="212"/>
        <v/>
      </c>
      <c r="AY454" s="271" t="str">
        <f t="shared" si="213"/>
        <v/>
      </c>
      <c r="AZ454" s="258">
        <f t="shared" si="169"/>
        <v>0</v>
      </c>
      <c r="BA454" s="258">
        <f t="shared" si="170"/>
        <v>1</v>
      </c>
      <c r="BB454" s="258">
        <f t="shared" si="214"/>
        <v>0</v>
      </c>
      <c r="BC454" s="258">
        <f t="shared" si="215"/>
        <v>1</v>
      </c>
      <c r="BD454" s="258">
        <f t="shared" si="173"/>
        <v>1</v>
      </c>
      <c r="BE454" s="258">
        <f t="shared" si="216"/>
        <v>0</v>
      </c>
      <c r="BF454" s="258">
        <f t="shared" si="217"/>
        <v>1</v>
      </c>
      <c r="BG454" s="258">
        <f t="shared" si="176"/>
        <v>1</v>
      </c>
      <c r="BH454" s="258">
        <f t="shared" si="218"/>
        <v>0</v>
      </c>
      <c r="BI454" s="258">
        <f t="shared" si="219"/>
        <v>1</v>
      </c>
      <c r="BJ454" s="258">
        <f t="shared" si="179"/>
        <v>1</v>
      </c>
      <c r="BK454" s="258">
        <f t="shared" si="220"/>
        <v>0</v>
      </c>
      <c r="BL454" s="258">
        <f t="shared" si="221"/>
        <v>1</v>
      </c>
      <c r="BM454" s="258">
        <f t="shared" si="182"/>
        <v>1</v>
      </c>
      <c r="BN454" s="258">
        <f t="shared" si="222"/>
        <v>0</v>
      </c>
      <c r="BO454" s="258">
        <f t="shared" si="223"/>
        <v>1</v>
      </c>
      <c r="BP454" s="258">
        <f t="shared" si="185"/>
        <v>1</v>
      </c>
      <c r="BQ454" s="258">
        <f t="shared" si="224"/>
        <v>0</v>
      </c>
      <c r="BR454" s="258">
        <f t="shared" si="225"/>
        <v>1</v>
      </c>
      <c r="BS454" s="258">
        <f t="shared" si="188"/>
        <v>1</v>
      </c>
      <c r="BT454" s="258">
        <f t="shared" si="226"/>
        <v>0</v>
      </c>
      <c r="BU454" s="258">
        <f t="shared" si="227"/>
        <v>1</v>
      </c>
      <c r="BV454" s="258">
        <f t="shared" si="191"/>
        <v>1</v>
      </c>
      <c r="BW454" s="258">
        <f t="shared" si="228"/>
        <v>0</v>
      </c>
      <c r="BX454" s="258">
        <f t="shared" si="229"/>
        <v>1</v>
      </c>
      <c r="BY454" s="258">
        <f t="shared" si="194"/>
        <v>1</v>
      </c>
      <c r="BZ454" s="258">
        <f t="shared" si="230"/>
        <v>0</v>
      </c>
      <c r="CA454" s="258">
        <f t="shared" si="231"/>
        <v>1</v>
      </c>
      <c r="CB454" s="258">
        <f t="shared" si="197"/>
        <v>1</v>
      </c>
      <c r="CC454" s="258">
        <f t="shared" si="232"/>
        <v>0</v>
      </c>
      <c r="CD454" s="258">
        <f t="shared" si="233"/>
        <v>1</v>
      </c>
    </row>
    <row r="455" spans="1:82" hidden="1">
      <c r="A455" s="258"/>
      <c r="B455" s="258"/>
      <c r="C455" s="259"/>
      <c r="D455" s="258"/>
      <c r="E455" s="258"/>
      <c r="F455" s="258"/>
      <c r="G455" s="258">
        <v>447</v>
      </c>
      <c r="H455" s="743"/>
      <c r="I455" s="744"/>
      <c r="J455" s="739"/>
      <c r="K455" s="745"/>
      <c r="L455" s="745"/>
      <c r="M455" s="272"/>
      <c r="N455" s="508">
        <f t="shared" si="237"/>
        <v>0</v>
      </c>
      <c r="O455" s="510">
        <f t="shared" si="239"/>
        <v>0</v>
      </c>
      <c r="P455" s="260">
        <f t="shared" si="240"/>
        <v>0</v>
      </c>
      <c r="Q455" s="261">
        <f t="shared" si="241"/>
        <v>0</v>
      </c>
      <c r="R455" s="261">
        <f t="shared" si="238"/>
        <v>0</v>
      </c>
      <c r="S455" s="262"/>
      <c r="T455" s="262"/>
      <c r="U455" s="263">
        <f t="shared" si="142"/>
        <v>1.288</v>
      </c>
      <c r="V455" s="264">
        <f>IF(E455="SP",1,IF(D455="",ExtraMargeMateriaal,(1-VLOOKUP(D455,TabelAankoop[],4,FALSE))))</f>
        <v>1</v>
      </c>
      <c r="W455" s="265">
        <f t="shared" si="143"/>
        <v>0.6885</v>
      </c>
      <c r="X455" s="266">
        <f t="shared" si="144"/>
        <v>1</v>
      </c>
      <c r="Y455" s="267">
        <f t="shared" si="145"/>
        <v>1.46</v>
      </c>
      <c r="Z455" s="267">
        <f t="shared" si="146"/>
        <v>1.1599999999999999</v>
      </c>
      <c r="AA455" s="268">
        <f t="shared" si="147"/>
        <v>0</v>
      </c>
      <c r="AB455" s="456">
        <f t="shared" si="148"/>
        <v>0</v>
      </c>
      <c r="AC455" s="457">
        <f t="shared" si="149"/>
        <v>0</v>
      </c>
      <c r="AD455" s="456">
        <f t="shared" si="150"/>
        <v>0</v>
      </c>
      <c r="AE455" s="458">
        <f t="shared" si="151"/>
        <v>0</v>
      </c>
      <c r="AF455" s="457">
        <f t="shared" si="203"/>
        <v>0</v>
      </c>
      <c r="AG455" s="456">
        <f t="shared" si="153"/>
        <v>0</v>
      </c>
      <c r="AH455" s="457">
        <f t="shared" si="154"/>
        <v>0</v>
      </c>
      <c r="AI455" s="268">
        <f t="shared" si="155"/>
        <v>0</v>
      </c>
      <c r="AJ455" s="269">
        <f t="shared" si="156"/>
        <v>0</v>
      </c>
      <c r="AK455" s="270">
        <f t="shared" si="157"/>
        <v>0</v>
      </c>
      <c r="AL455" s="415">
        <f t="shared" si="158"/>
        <v>0</v>
      </c>
      <c r="AM455" s="259" t="str">
        <f>IF(AP455="","",IFERROR(VLOOKUP(AP455,CODES!$A$3:$D$1348,4,FALSE),"X"))&amp;IF(AQ455="","",IFERROR(VLOOKUP(AQ455,CODES!$A$3:$D$1348,4,FALSE),"X"))&amp;IF(AR455="","",IFERROR(VLOOKUP(AR455,CODES!$A$3:$D$1348,4,FALSE),"X"))&amp;IF(AS455="","",IFERROR(VLOOKUP(AS455,CODES!$A$3:$D$1348,4,FALSE),"X"))&amp;IF(AT455="","",IFERROR(VLOOKUP(AT455,CODES!$A$3:$D$1348,4,FALSE),"X"))&amp;IF(AU455="","",IFERROR(VLOOKUP(AU455,CODES!$A$3:$D$1348,4,FALSE),"X"))&amp;IF(AV455="","",IFERROR(VLOOKUP(AV455,CODES!$A$3:$D$1348,4,FALSE),"X"))&amp;IF(AW455="","",IFERROR(VLOOKUP(AW455,CODES!$A$3:$D$1348,4,FALSE),"X"))&amp;IF(AX455="","",IFERROR(VLOOKUP(AX455,CODES!$A$3:$D$1348,4,FALSE),"X"))&amp;IF(AY455="","",IFERROR(VLOOKUP(AY455,CODES!$A$3:$D$1348,4,FALSE),"X"))</f>
        <v/>
      </c>
      <c r="AN455" s="258">
        <f>SUM(IFERROR(VLOOKUP(AP455,CODES!$A$3:$D$1348,4,FALSE)*BC455,0),IFERROR(VLOOKUP(AQ455,CODES!$A$3:$D$1348,4,FALSE)*BF455,0),IFERROR(VLOOKUP(AR455,CODES!$A$3:$D$1348,4,FALSE)*BI455,0),IFERROR(VLOOKUP(AS455,CODES!$A$3:$D$1348,4,FALSE)*BL455,0),IFERROR(VLOOKUP(AT455,CODES!$A$3:$D$1348,4,FALSE)*BO455,0),IFERROR(VLOOKUP(AU455,CODES!$A$3:$D$1348,4,FALSE)*BR455,0),IFERROR(VLOOKUP(AV455,CODES!$A$3:$D$1348,4,FALSE)*BU455,0),IFERROR(VLOOKUP(AW455,CODES!$A$3:$D$1348,4,FALSE)*BX455,0),IFERROR(VLOOKUP(AX455,CODES!$A$3:$D$1348,4,FALSE)*CA455,0),IFERROR(VLOOKUP(AY455,CODES!$A$3:$D$1348,4,FALSE)*CD455,0))</f>
        <v>0</v>
      </c>
      <c r="AO455" s="258">
        <f>SUM(IFERROR(VLOOKUP(AP455,CODES!$A$3:$D$1348,3,FALSE)*BC455,0),IFERROR(VLOOKUP(AQ455,CODES!$A$3:$D$1348,3,FALSE)*BF455,0),IFERROR(VLOOKUP(AR455,CODES!$A$3:$D$1348,3,FALSE)*BI455,0),IFERROR(VLOOKUP(AS455,CODES!$A$3:$D$1348,3,FALSE)*BL455,0),IFERROR(VLOOKUP(AT455,CODES!$A$3:$D$1348,3,FALSE)*BO455,0),IFERROR(VLOOKUP(AU455,CODES!$A$3:$D$1348,3,FALSE)*BR455,0),IFERROR(VLOOKUP(AV455,CODES!$A$3:$D$1348,3,FALSE)*BU455,0),IFERROR(VLOOKUP(AW455,CODES!$A$3:$D$1348,3,FALSE)*BX455,0),IFERROR(VLOOKUP(AX455,CODES!$A$3:$D$1348,3,FALSE)*CA455,0),IFERROR(VLOOKUP(AY455,CODES!$A$3:$D$1348,3,FALSE)*CD455,0))+B455</f>
        <v>0</v>
      </c>
      <c r="AP455" s="271" t="str">
        <f t="shared" si="204"/>
        <v/>
      </c>
      <c r="AQ455" s="271" t="str">
        <f t="shared" si="205"/>
        <v/>
      </c>
      <c r="AR455" s="271" t="str">
        <f t="shared" si="206"/>
        <v/>
      </c>
      <c r="AS455" s="271" t="str">
        <f t="shared" si="207"/>
        <v/>
      </c>
      <c r="AT455" s="271" t="str">
        <f t="shared" si="208"/>
        <v/>
      </c>
      <c r="AU455" s="271" t="str">
        <f t="shared" si="209"/>
        <v/>
      </c>
      <c r="AV455" s="271" t="str">
        <f t="shared" si="210"/>
        <v/>
      </c>
      <c r="AW455" s="271" t="str">
        <f t="shared" si="211"/>
        <v/>
      </c>
      <c r="AX455" s="271" t="str">
        <f t="shared" si="212"/>
        <v/>
      </c>
      <c r="AY455" s="271" t="str">
        <f t="shared" si="213"/>
        <v/>
      </c>
      <c r="AZ455" s="258">
        <f t="shared" si="169"/>
        <v>0</v>
      </c>
      <c r="BA455" s="258">
        <f t="shared" si="170"/>
        <v>1</v>
      </c>
      <c r="BB455" s="258">
        <f t="shared" si="214"/>
        <v>0</v>
      </c>
      <c r="BC455" s="258">
        <f t="shared" si="215"/>
        <v>1</v>
      </c>
      <c r="BD455" s="258">
        <f t="shared" si="173"/>
        <v>1</v>
      </c>
      <c r="BE455" s="258">
        <f t="shared" si="216"/>
        <v>0</v>
      </c>
      <c r="BF455" s="258">
        <f t="shared" si="217"/>
        <v>1</v>
      </c>
      <c r="BG455" s="258">
        <f t="shared" si="176"/>
        <v>1</v>
      </c>
      <c r="BH455" s="258">
        <f t="shared" si="218"/>
        <v>0</v>
      </c>
      <c r="BI455" s="258">
        <f t="shared" si="219"/>
        <v>1</v>
      </c>
      <c r="BJ455" s="258">
        <f t="shared" si="179"/>
        <v>1</v>
      </c>
      <c r="BK455" s="258">
        <f t="shared" si="220"/>
        <v>0</v>
      </c>
      <c r="BL455" s="258">
        <f t="shared" si="221"/>
        <v>1</v>
      </c>
      <c r="BM455" s="258">
        <f t="shared" si="182"/>
        <v>1</v>
      </c>
      <c r="BN455" s="258">
        <f t="shared" si="222"/>
        <v>0</v>
      </c>
      <c r="BO455" s="258">
        <f t="shared" si="223"/>
        <v>1</v>
      </c>
      <c r="BP455" s="258">
        <f t="shared" si="185"/>
        <v>1</v>
      </c>
      <c r="BQ455" s="258">
        <f t="shared" si="224"/>
        <v>0</v>
      </c>
      <c r="BR455" s="258">
        <f t="shared" si="225"/>
        <v>1</v>
      </c>
      <c r="BS455" s="258">
        <f t="shared" si="188"/>
        <v>1</v>
      </c>
      <c r="BT455" s="258">
        <f t="shared" si="226"/>
        <v>0</v>
      </c>
      <c r="BU455" s="258">
        <f t="shared" si="227"/>
        <v>1</v>
      </c>
      <c r="BV455" s="258">
        <f t="shared" si="191"/>
        <v>1</v>
      </c>
      <c r="BW455" s="258">
        <f t="shared" si="228"/>
        <v>0</v>
      </c>
      <c r="BX455" s="258">
        <f t="shared" si="229"/>
        <v>1</v>
      </c>
      <c r="BY455" s="258">
        <f t="shared" si="194"/>
        <v>1</v>
      </c>
      <c r="BZ455" s="258">
        <f t="shared" si="230"/>
        <v>0</v>
      </c>
      <c r="CA455" s="258">
        <f t="shared" si="231"/>
        <v>1</v>
      </c>
      <c r="CB455" s="258">
        <f t="shared" si="197"/>
        <v>1</v>
      </c>
      <c r="CC455" s="258">
        <f t="shared" si="232"/>
        <v>0</v>
      </c>
      <c r="CD455" s="258">
        <f t="shared" si="233"/>
        <v>1</v>
      </c>
    </row>
    <row r="456" spans="1:82" hidden="1">
      <c r="A456" s="258"/>
      <c r="B456" s="258"/>
      <c r="C456" s="259"/>
      <c r="D456" s="258"/>
      <c r="E456" s="258"/>
      <c r="F456" s="258"/>
      <c r="G456" s="258">
        <v>448</v>
      </c>
      <c r="H456" s="743"/>
      <c r="I456" s="744"/>
      <c r="J456" s="739"/>
      <c r="K456" s="745"/>
      <c r="L456" s="745"/>
      <c r="M456" s="272"/>
      <c r="N456" s="508">
        <f t="shared" si="237"/>
        <v>0</v>
      </c>
      <c r="O456" s="510">
        <f t="shared" si="239"/>
        <v>0</v>
      </c>
      <c r="P456" s="260">
        <f t="shared" si="240"/>
        <v>0</v>
      </c>
      <c r="Q456" s="261">
        <f t="shared" si="241"/>
        <v>0</v>
      </c>
      <c r="R456" s="261">
        <f t="shared" si="238"/>
        <v>0</v>
      </c>
      <c r="S456" s="262"/>
      <c r="T456" s="262"/>
      <c r="U456" s="263">
        <f t="shared" si="142"/>
        <v>1.288</v>
      </c>
      <c r="V456" s="264">
        <f>IF(E456="SP",1,IF(D456="",ExtraMargeMateriaal,(1-VLOOKUP(D456,TabelAankoop[],4,FALSE))))</f>
        <v>1</v>
      </c>
      <c r="W456" s="265">
        <f t="shared" si="143"/>
        <v>0.6885</v>
      </c>
      <c r="X456" s="266">
        <f t="shared" si="144"/>
        <v>1</v>
      </c>
      <c r="Y456" s="267">
        <f t="shared" si="145"/>
        <v>1.46</v>
      </c>
      <c r="Z456" s="267">
        <f t="shared" si="146"/>
        <v>1.1599999999999999</v>
      </c>
      <c r="AA456" s="268">
        <f t="shared" si="147"/>
        <v>0</v>
      </c>
      <c r="AB456" s="456">
        <f t="shared" si="148"/>
        <v>0</v>
      </c>
      <c r="AC456" s="457">
        <f t="shared" si="149"/>
        <v>0</v>
      </c>
      <c r="AD456" s="456">
        <f t="shared" si="150"/>
        <v>0</v>
      </c>
      <c r="AE456" s="458">
        <f t="shared" si="151"/>
        <v>0</v>
      </c>
      <c r="AF456" s="457">
        <f t="shared" si="203"/>
        <v>0</v>
      </c>
      <c r="AG456" s="456">
        <f t="shared" si="153"/>
        <v>0</v>
      </c>
      <c r="AH456" s="457">
        <f t="shared" si="154"/>
        <v>0</v>
      </c>
      <c r="AI456" s="268">
        <f t="shared" si="155"/>
        <v>0</v>
      </c>
      <c r="AJ456" s="269">
        <f t="shared" si="156"/>
        <v>0</v>
      </c>
      <c r="AK456" s="270">
        <f t="shared" si="157"/>
        <v>0</v>
      </c>
      <c r="AL456" s="415">
        <f t="shared" si="158"/>
        <v>0</v>
      </c>
      <c r="AM456" s="259" t="str">
        <f>IF(AP456="","",IFERROR(VLOOKUP(AP456,CODES!$A$3:$D$1348,4,FALSE),"X"))&amp;IF(AQ456="","",IFERROR(VLOOKUP(AQ456,CODES!$A$3:$D$1348,4,FALSE),"X"))&amp;IF(AR456="","",IFERROR(VLOOKUP(AR456,CODES!$A$3:$D$1348,4,FALSE),"X"))&amp;IF(AS456="","",IFERROR(VLOOKUP(AS456,CODES!$A$3:$D$1348,4,FALSE),"X"))&amp;IF(AT456="","",IFERROR(VLOOKUP(AT456,CODES!$A$3:$D$1348,4,FALSE),"X"))&amp;IF(AU456="","",IFERROR(VLOOKUP(AU456,CODES!$A$3:$D$1348,4,FALSE),"X"))&amp;IF(AV456="","",IFERROR(VLOOKUP(AV456,CODES!$A$3:$D$1348,4,FALSE),"X"))&amp;IF(AW456="","",IFERROR(VLOOKUP(AW456,CODES!$A$3:$D$1348,4,FALSE),"X"))&amp;IF(AX456="","",IFERROR(VLOOKUP(AX456,CODES!$A$3:$D$1348,4,FALSE),"X"))&amp;IF(AY456="","",IFERROR(VLOOKUP(AY456,CODES!$A$3:$D$1348,4,FALSE),"X"))</f>
        <v/>
      </c>
      <c r="AN456" s="258">
        <f>SUM(IFERROR(VLOOKUP(AP456,CODES!$A$3:$D$1348,4,FALSE)*BC456,0),IFERROR(VLOOKUP(AQ456,CODES!$A$3:$D$1348,4,FALSE)*BF456,0),IFERROR(VLOOKUP(AR456,CODES!$A$3:$D$1348,4,FALSE)*BI456,0),IFERROR(VLOOKUP(AS456,CODES!$A$3:$D$1348,4,FALSE)*BL456,0),IFERROR(VLOOKUP(AT456,CODES!$A$3:$D$1348,4,FALSE)*BO456,0),IFERROR(VLOOKUP(AU456,CODES!$A$3:$D$1348,4,FALSE)*BR456,0),IFERROR(VLOOKUP(AV456,CODES!$A$3:$D$1348,4,FALSE)*BU456,0),IFERROR(VLOOKUP(AW456,CODES!$A$3:$D$1348,4,FALSE)*BX456,0),IFERROR(VLOOKUP(AX456,CODES!$A$3:$D$1348,4,FALSE)*CA456,0),IFERROR(VLOOKUP(AY456,CODES!$A$3:$D$1348,4,FALSE)*CD456,0))</f>
        <v>0</v>
      </c>
      <c r="AO456" s="258">
        <f>SUM(IFERROR(VLOOKUP(AP456,CODES!$A$3:$D$1348,3,FALSE)*BC456,0),IFERROR(VLOOKUP(AQ456,CODES!$A$3:$D$1348,3,FALSE)*BF456,0),IFERROR(VLOOKUP(AR456,CODES!$A$3:$D$1348,3,FALSE)*BI456,0),IFERROR(VLOOKUP(AS456,CODES!$A$3:$D$1348,3,FALSE)*BL456,0),IFERROR(VLOOKUP(AT456,CODES!$A$3:$D$1348,3,FALSE)*BO456,0),IFERROR(VLOOKUP(AU456,CODES!$A$3:$D$1348,3,FALSE)*BR456,0),IFERROR(VLOOKUP(AV456,CODES!$A$3:$D$1348,3,FALSE)*BU456,0),IFERROR(VLOOKUP(AW456,CODES!$A$3:$D$1348,3,FALSE)*BX456,0),IFERROR(VLOOKUP(AX456,CODES!$A$3:$D$1348,3,FALSE)*CA456,0),IFERROR(VLOOKUP(AY456,CODES!$A$3:$D$1348,3,FALSE)*CD456,0))+B456</f>
        <v>0</v>
      </c>
      <c r="AP456" s="271" t="str">
        <f t="shared" si="204"/>
        <v/>
      </c>
      <c r="AQ456" s="271" t="str">
        <f t="shared" si="205"/>
        <v/>
      </c>
      <c r="AR456" s="271" t="str">
        <f t="shared" si="206"/>
        <v/>
      </c>
      <c r="AS456" s="271" t="str">
        <f t="shared" si="207"/>
        <v/>
      </c>
      <c r="AT456" s="271" t="str">
        <f t="shared" si="208"/>
        <v/>
      </c>
      <c r="AU456" s="271" t="str">
        <f t="shared" si="209"/>
        <v/>
      </c>
      <c r="AV456" s="271" t="str">
        <f t="shared" si="210"/>
        <v/>
      </c>
      <c r="AW456" s="271" t="str">
        <f t="shared" si="211"/>
        <v/>
      </c>
      <c r="AX456" s="271" t="str">
        <f t="shared" si="212"/>
        <v/>
      </c>
      <c r="AY456" s="271" t="str">
        <f t="shared" si="213"/>
        <v/>
      </c>
      <c r="AZ456" s="258">
        <f t="shared" si="169"/>
        <v>0</v>
      </c>
      <c r="BA456" s="258">
        <f t="shared" si="170"/>
        <v>1</v>
      </c>
      <c r="BB456" s="258">
        <f t="shared" si="214"/>
        <v>0</v>
      </c>
      <c r="BC456" s="258">
        <f t="shared" si="215"/>
        <v>1</v>
      </c>
      <c r="BD456" s="258">
        <f t="shared" si="173"/>
        <v>1</v>
      </c>
      <c r="BE456" s="258">
        <f t="shared" si="216"/>
        <v>0</v>
      </c>
      <c r="BF456" s="258">
        <f t="shared" si="217"/>
        <v>1</v>
      </c>
      <c r="BG456" s="258">
        <f t="shared" si="176"/>
        <v>1</v>
      </c>
      <c r="BH456" s="258">
        <f t="shared" si="218"/>
        <v>0</v>
      </c>
      <c r="BI456" s="258">
        <f t="shared" si="219"/>
        <v>1</v>
      </c>
      <c r="BJ456" s="258">
        <f t="shared" si="179"/>
        <v>1</v>
      </c>
      <c r="BK456" s="258">
        <f t="shared" si="220"/>
        <v>0</v>
      </c>
      <c r="BL456" s="258">
        <f t="shared" si="221"/>
        <v>1</v>
      </c>
      <c r="BM456" s="258">
        <f t="shared" si="182"/>
        <v>1</v>
      </c>
      <c r="BN456" s="258">
        <f t="shared" si="222"/>
        <v>0</v>
      </c>
      <c r="BO456" s="258">
        <f t="shared" si="223"/>
        <v>1</v>
      </c>
      <c r="BP456" s="258">
        <f t="shared" si="185"/>
        <v>1</v>
      </c>
      <c r="BQ456" s="258">
        <f t="shared" si="224"/>
        <v>0</v>
      </c>
      <c r="BR456" s="258">
        <f t="shared" si="225"/>
        <v>1</v>
      </c>
      <c r="BS456" s="258">
        <f t="shared" si="188"/>
        <v>1</v>
      </c>
      <c r="BT456" s="258">
        <f t="shared" si="226"/>
        <v>0</v>
      </c>
      <c r="BU456" s="258">
        <f t="shared" si="227"/>
        <v>1</v>
      </c>
      <c r="BV456" s="258">
        <f t="shared" si="191"/>
        <v>1</v>
      </c>
      <c r="BW456" s="258">
        <f t="shared" si="228"/>
        <v>0</v>
      </c>
      <c r="BX456" s="258">
        <f t="shared" si="229"/>
        <v>1</v>
      </c>
      <c r="BY456" s="258">
        <f t="shared" si="194"/>
        <v>1</v>
      </c>
      <c r="BZ456" s="258">
        <f t="shared" si="230"/>
        <v>0</v>
      </c>
      <c r="CA456" s="258">
        <f t="shared" si="231"/>
        <v>1</v>
      </c>
      <c r="CB456" s="258">
        <f t="shared" si="197"/>
        <v>1</v>
      </c>
      <c r="CC456" s="258">
        <f t="shared" si="232"/>
        <v>0</v>
      </c>
      <c r="CD456" s="258">
        <f t="shared" si="233"/>
        <v>1</v>
      </c>
    </row>
    <row r="457" spans="1:82" hidden="1">
      <c r="A457" s="258"/>
      <c r="B457" s="258"/>
      <c r="C457" s="259"/>
      <c r="D457" s="258"/>
      <c r="E457" s="258"/>
      <c r="F457" s="258"/>
      <c r="G457" s="258">
        <v>449</v>
      </c>
      <c r="H457" s="743"/>
      <c r="I457" s="744"/>
      <c r="J457" s="739"/>
      <c r="K457" s="745"/>
      <c r="L457" s="745"/>
      <c r="M457" s="272"/>
      <c r="N457" s="508">
        <f t="shared" si="237"/>
        <v>0</v>
      </c>
      <c r="O457" s="510">
        <f t="shared" si="239"/>
        <v>0</v>
      </c>
      <c r="P457" s="260">
        <f t="shared" si="240"/>
        <v>0</v>
      </c>
      <c r="Q457" s="261">
        <f t="shared" si="241"/>
        <v>0</v>
      </c>
      <c r="R457" s="261">
        <f t="shared" si="238"/>
        <v>0</v>
      </c>
      <c r="S457" s="262"/>
      <c r="T457" s="262"/>
      <c r="U457" s="263">
        <f t="shared" si="142"/>
        <v>1.288</v>
      </c>
      <c r="V457" s="264">
        <f>IF(E457="SP",1,IF(D457="",ExtraMargeMateriaal,(1-VLOOKUP(D457,TabelAankoop[],4,FALSE))))</f>
        <v>1</v>
      </c>
      <c r="W457" s="265">
        <f t="shared" si="143"/>
        <v>0.6885</v>
      </c>
      <c r="X457" s="266">
        <f t="shared" si="144"/>
        <v>1</v>
      </c>
      <c r="Y457" s="267">
        <f t="shared" si="145"/>
        <v>1.46</v>
      </c>
      <c r="Z457" s="267">
        <f t="shared" si="146"/>
        <v>1.1599999999999999</v>
      </c>
      <c r="AA457" s="268">
        <f t="shared" si="147"/>
        <v>0</v>
      </c>
      <c r="AB457" s="456">
        <f t="shared" si="148"/>
        <v>0</v>
      </c>
      <c r="AC457" s="457">
        <f t="shared" si="149"/>
        <v>0</v>
      </c>
      <c r="AD457" s="456">
        <f t="shared" si="150"/>
        <v>0</v>
      </c>
      <c r="AE457" s="458">
        <f t="shared" si="151"/>
        <v>0</v>
      </c>
      <c r="AF457" s="457">
        <f t="shared" si="203"/>
        <v>0</v>
      </c>
      <c r="AG457" s="456">
        <f t="shared" si="153"/>
        <v>0</v>
      </c>
      <c r="AH457" s="457">
        <f t="shared" si="154"/>
        <v>0</v>
      </c>
      <c r="AI457" s="268">
        <f t="shared" si="155"/>
        <v>0</v>
      </c>
      <c r="AJ457" s="269">
        <f t="shared" si="156"/>
        <v>0</v>
      </c>
      <c r="AK457" s="270">
        <f t="shared" si="157"/>
        <v>0</v>
      </c>
      <c r="AL457" s="415">
        <f t="shared" si="158"/>
        <v>0</v>
      </c>
      <c r="AM457" s="259" t="str">
        <f>IF(AP457="","",IFERROR(VLOOKUP(AP457,CODES!$A$3:$D$1348,4,FALSE),"X"))&amp;IF(AQ457="","",IFERROR(VLOOKUP(AQ457,CODES!$A$3:$D$1348,4,FALSE),"X"))&amp;IF(AR457="","",IFERROR(VLOOKUP(AR457,CODES!$A$3:$D$1348,4,FALSE),"X"))&amp;IF(AS457="","",IFERROR(VLOOKUP(AS457,CODES!$A$3:$D$1348,4,FALSE),"X"))&amp;IF(AT457="","",IFERROR(VLOOKUP(AT457,CODES!$A$3:$D$1348,4,FALSE),"X"))&amp;IF(AU457="","",IFERROR(VLOOKUP(AU457,CODES!$A$3:$D$1348,4,FALSE),"X"))&amp;IF(AV457="","",IFERROR(VLOOKUP(AV457,CODES!$A$3:$D$1348,4,FALSE),"X"))&amp;IF(AW457="","",IFERROR(VLOOKUP(AW457,CODES!$A$3:$D$1348,4,FALSE),"X"))&amp;IF(AX457="","",IFERROR(VLOOKUP(AX457,CODES!$A$3:$D$1348,4,FALSE),"X"))&amp;IF(AY457="","",IFERROR(VLOOKUP(AY457,CODES!$A$3:$D$1348,4,FALSE),"X"))</f>
        <v/>
      </c>
      <c r="AN457" s="258">
        <f>SUM(IFERROR(VLOOKUP(AP457,CODES!$A$3:$D$1348,4,FALSE)*BC457,0),IFERROR(VLOOKUP(AQ457,CODES!$A$3:$D$1348,4,FALSE)*BF457,0),IFERROR(VLOOKUP(AR457,CODES!$A$3:$D$1348,4,FALSE)*BI457,0),IFERROR(VLOOKUP(AS457,CODES!$A$3:$D$1348,4,FALSE)*BL457,0),IFERROR(VLOOKUP(AT457,CODES!$A$3:$D$1348,4,FALSE)*BO457,0),IFERROR(VLOOKUP(AU457,CODES!$A$3:$D$1348,4,FALSE)*BR457,0),IFERROR(VLOOKUP(AV457,CODES!$A$3:$D$1348,4,FALSE)*BU457,0),IFERROR(VLOOKUP(AW457,CODES!$A$3:$D$1348,4,FALSE)*BX457,0),IFERROR(VLOOKUP(AX457,CODES!$A$3:$D$1348,4,FALSE)*CA457,0),IFERROR(VLOOKUP(AY457,CODES!$A$3:$D$1348,4,FALSE)*CD457,0))</f>
        <v>0</v>
      </c>
      <c r="AO457" s="258">
        <f>SUM(IFERROR(VLOOKUP(AP457,CODES!$A$3:$D$1348,3,FALSE)*BC457,0),IFERROR(VLOOKUP(AQ457,CODES!$A$3:$D$1348,3,FALSE)*BF457,0),IFERROR(VLOOKUP(AR457,CODES!$A$3:$D$1348,3,FALSE)*BI457,0),IFERROR(VLOOKUP(AS457,CODES!$A$3:$D$1348,3,FALSE)*BL457,0),IFERROR(VLOOKUP(AT457,CODES!$A$3:$D$1348,3,FALSE)*BO457,0),IFERROR(VLOOKUP(AU457,CODES!$A$3:$D$1348,3,FALSE)*BR457,0),IFERROR(VLOOKUP(AV457,CODES!$A$3:$D$1348,3,FALSE)*BU457,0),IFERROR(VLOOKUP(AW457,CODES!$A$3:$D$1348,3,FALSE)*BX457,0),IFERROR(VLOOKUP(AX457,CODES!$A$3:$D$1348,3,FALSE)*CA457,0),IFERROR(VLOOKUP(AY457,CODES!$A$3:$D$1348,3,FALSE)*CD457,0))+B457</f>
        <v>0</v>
      </c>
      <c r="AP457" s="271" t="str">
        <f t="shared" si="204"/>
        <v/>
      </c>
      <c r="AQ457" s="271" t="str">
        <f t="shared" si="205"/>
        <v/>
      </c>
      <c r="AR457" s="271" t="str">
        <f t="shared" si="206"/>
        <v/>
      </c>
      <c r="AS457" s="271" t="str">
        <f t="shared" si="207"/>
        <v/>
      </c>
      <c r="AT457" s="271" t="str">
        <f t="shared" si="208"/>
        <v/>
      </c>
      <c r="AU457" s="271" t="str">
        <f t="shared" si="209"/>
        <v/>
      </c>
      <c r="AV457" s="271" t="str">
        <f t="shared" si="210"/>
        <v/>
      </c>
      <c r="AW457" s="271" t="str">
        <f t="shared" si="211"/>
        <v/>
      </c>
      <c r="AX457" s="271" t="str">
        <f t="shared" si="212"/>
        <v/>
      </c>
      <c r="AY457" s="271" t="str">
        <f t="shared" si="213"/>
        <v/>
      </c>
      <c r="AZ457" s="258">
        <f t="shared" si="169"/>
        <v>0</v>
      </c>
      <c r="BA457" s="258">
        <f t="shared" si="170"/>
        <v>1</v>
      </c>
      <c r="BB457" s="258">
        <f t="shared" si="214"/>
        <v>0</v>
      </c>
      <c r="BC457" s="258">
        <f t="shared" si="215"/>
        <v>1</v>
      </c>
      <c r="BD457" s="258">
        <f t="shared" si="173"/>
        <v>1</v>
      </c>
      <c r="BE457" s="258">
        <f t="shared" si="216"/>
        <v>0</v>
      </c>
      <c r="BF457" s="258">
        <f t="shared" si="217"/>
        <v>1</v>
      </c>
      <c r="BG457" s="258">
        <f t="shared" si="176"/>
        <v>1</v>
      </c>
      <c r="BH457" s="258">
        <f t="shared" si="218"/>
        <v>0</v>
      </c>
      <c r="BI457" s="258">
        <f t="shared" si="219"/>
        <v>1</v>
      </c>
      <c r="BJ457" s="258">
        <f t="shared" si="179"/>
        <v>1</v>
      </c>
      <c r="BK457" s="258">
        <f t="shared" si="220"/>
        <v>0</v>
      </c>
      <c r="BL457" s="258">
        <f t="shared" si="221"/>
        <v>1</v>
      </c>
      <c r="BM457" s="258">
        <f t="shared" si="182"/>
        <v>1</v>
      </c>
      <c r="BN457" s="258">
        <f t="shared" si="222"/>
        <v>0</v>
      </c>
      <c r="BO457" s="258">
        <f t="shared" si="223"/>
        <v>1</v>
      </c>
      <c r="BP457" s="258">
        <f t="shared" si="185"/>
        <v>1</v>
      </c>
      <c r="BQ457" s="258">
        <f t="shared" si="224"/>
        <v>0</v>
      </c>
      <c r="BR457" s="258">
        <f t="shared" si="225"/>
        <v>1</v>
      </c>
      <c r="BS457" s="258">
        <f t="shared" si="188"/>
        <v>1</v>
      </c>
      <c r="BT457" s="258">
        <f t="shared" si="226"/>
        <v>0</v>
      </c>
      <c r="BU457" s="258">
        <f t="shared" si="227"/>
        <v>1</v>
      </c>
      <c r="BV457" s="258">
        <f t="shared" si="191"/>
        <v>1</v>
      </c>
      <c r="BW457" s="258">
        <f t="shared" si="228"/>
        <v>0</v>
      </c>
      <c r="BX457" s="258">
        <f t="shared" si="229"/>
        <v>1</v>
      </c>
      <c r="BY457" s="258">
        <f t="shared" si="194"/>
        <v>1</v>
      </c>
      <c r="BZ457" s="258">
        <f t="shared" si="230"/>
        <v>0</v>
      </c>
      <c r="CA457" s="258">
        <f t="shared" si="231"/>
        <v>1</v>
      </c>
      <c r="CB457" s="258">
        <f t="shared" si="197"/>
        <v>1</v>
      </c>
      <c r="CC457" s="258">
        <f t="shared" si="232"/>
        <v>0</v>
      </c>
      <c r="CD457" s="258">
        <f t="shared" si="233"/>
        <v>1</v>
      </c>
    </row>
    <row r="458" spans="1:82" hidden="1">
      <c r="A458" s="258"/>
      <c r="B458" s="258"/>
      <c r="C458" s="259"/>
      <c r="D458" s="258"/>
      <c r="E458" s="258"/>
      <c r="F458" s="258"/>
      <c r="G458" s="258">
        <v>450</v>
      </c>
      <c r="H458" s="743"/>
      <c r="I458" s="744"/>
      <c r="J458" s="739"/>
      <c r="K458" s="745"/>
      <c r="L458" s="745"/>
      <c r="M458" s="272"/>
      <c r="N458" s="508">
        <f t="shared" si="237"/>
        <v>0</v>
      </c>
      <c r="O458" s="510">
        <f t="shared" si="239"/>
        <v>0</v>
      </c>
      <c r="P458" s="260">
        <f t="shared" si="240"/>
        <v>0</v>
      </c>
      <c r="Q458" s="261">
        <f t="shared" si="241"/>
        <v>0</v>
      </c>
      <c r="R458" s="261">
        <f t="shared" si="238"/>
        <v>0</v>
      </c>
      <c r="S458" s="262"/>
      <c r="T458" s="262"/>
      <c r="U458" s="263">
        <f t="shared" si="142"/>
        <v>1.288</v>
      </c>
      <c r="V458" s="264">
        <f>IF(E458="SP",1,IF(D458="",ExtraMargeMateriaal,(1-VLOOKUP(D458,TabelAankoop[],4,FALSE))))</f>
        <v>1</v>
      </c>
      <c r="W458" s="265">
        <f t="shared" si="143"/>
        <v>0.6885</v>
      </c>
      <c r="X458" s="266">
        <f t="shared" si="144"/>
        <v>1</v>
      </c>
      <c r="Y458" s="267">
        <f t="shared" si="145"/>
        <v>1.46</v>
      </c>
      <c r="Z458" s="267">
        <f t="shared" si="146"/>
        <v>1.1599999999999999</v>
      </c>
      <c r="AA458" s="268">
        <f t="shared" si="147"/>
        <v>0</v>
      </c>
      <c r="AB458" s="456">
        <f t="shared" si="148"/>
        <v>0</v>
      </c>
      <c r="AC458" s="457">
        <f t="shared" si="149"/>
        <v>0</v>
      </c>
      <c r="AD458" s="456">
        <f t="shared" si="150"/>
        <v>0</v>
      </c>
      <c r="AE458" s="458">
        <f t="shared" si="151"/>
        <v>0</v>
      </c>
      <c r="AF458" s="457">
        <f t="shared" si="203"/>
        <v>0</v>
      </c>
      <c r="AG458" s="456">
        <f t="shared" si="153"/>
        <v>0</v>
      </c>
      <c r="AH458" s="457">
        <f t="shared" si="154"/>
        <v>0</v>
      </c>
      <c r="AI458" s="268">
        <f t="shared" si="155"/>
        <v>0</v>
      </c>
      <c r="AJ458" s="269">
        <f t="shared" si="156"/>
        <v>0</v>
      </c>
      <c r="AK458" s="270">
        <f t="shared" si="157"/>
        <v>0</v>
      </c>
      <c r="AL458" s="415">
        <f t="shared" si="158"/>
        <v>0</v>
      </c>
      <c r="AM458" s="259" t="str">
        <f>IF(AP458="","",IFERROR(VLOOKUP(AP458,CODES!$A$3:$D$1348,4,FALSE),"X"))&amp;IF(AQ458="","",IFERROR(VLOOKUP(AQ458,CODES!$A$3:$D$1348,4,FALSE),"X"))&amp;IF(AR458="","",IFERROR(VLOOKUP(AR458,CODES!$A$3:$D$1348,4,FALSE),"X"))&amp;IF(AS458="","",IFERROR(VLOOKUP(AS458,CODES!$A$3:$D$1348,4,FALSE),"X"))&amp;IF(AT458="","",IFERROR(VLOOKUP(AT458,CODES!$A$3:$D$1348,4,FALSE),"X"))&amp;IF(AU458="","",IFERROR(VLOOKUP(AU458,CODES!$A$3:$D$1348,4,FALSE),"X"))&amp;IF(AV458="","",IFERROR(VLOOKUP(AV458,CODES!$A$3:$D$1348,4,FALSE),"X"))&amp;IF(AW458="","",IFERROR(VLOOKUP(AW458,CODES!$A$3:$D$1348,4,FALSE),"X"))&amp;IF(AX458="","",IFERROR(VLOOKUP(AX458,CODES!$A$3:$D$1348,4,FALSE),"X"))&amp;IF(AY458="","",IFERROR(VLOOKUP(AY458,CODES!$A$3:$D$1348,4,FALSE),"X"))</f>
        <v/>
      </c>
      <c r="AN458" s="258">
        <f>SUM(IFERROR(VLOOKUP(AP458,CODES!$A$3:$D$1348,4,FALSE)*BC458,0),IFERROR(VLOOKUP(AQ458,CODES!$A$3:$D$1348,4,FALSE)*BF458,0),IFERROR(VLOOKUP(AR458,CODES!$A$3:$D$1348,4,FALSE)*BI458,0),IFERROR(VLOOKUP(AS458,CODES!$A$3:$D$1348,4,FALSE)*BL458,0),IFERROR(VLOOKUP(AT458,CODES!$A$3:$D$1348,4,FALSE)*BO458,0),IFERROR(VLOOKUP(AU458,CODES!$A$3:$D$1348,4,FALSE)*BR458,0),IFERROR(VLOOKUP(AV458,CODES!$A$3:$D$1348,4,FALSE)*BU458,0),IFERROR(VLOOKUP(AW458,CODES!$A$3:$D$1348,4,FALSE)*BX458,0),IFERROR(VLOOKUP(AX458,CODES!$A$3:$D$1348,4,FALSE)*CA458,0),IFERROR(VLOOKUP(AY458,CODES!$A$3:$D$1348,4,FALSE)*CD458,0))</f>
        <v>0</v>
      </c>
      <c r="AO458" s="258">
        <f>SUM(IFERROR(VLOOKUP(AP458,CODES!$A$3:$D$1348,3,FALSE)*BC458,0),IFERROR(VLOOKUP(AQ458,CODES!$A$3:$D$1348,3,FALSE)*BF458,0),IFERROR(VLOOKUP(AR458,CODES!$A$3:$D$1348,3,FALSE)*BI458,0),IFERROR(VLOOKUP(AS458,CODES!$A$3:$D$1348,3,FALSE)*BL458,0),IFERROR(VLOOKUP(AT458,CODES!$A$3:$D$1348,3,FALSE)*BO458,0),IFERROR(VLOOKUP(AU458,CODES!$A$3:$D$1348,3,FALSE)*BR458,0),IFERROR(VLOOKUP(AV458,CODES!$A$3:$D$1348,3,FALSE)*BU458,0),IFERROR(VLOOKUP(AW458,CODES!$A$3:$D$1348,3,FALSE)*BX458,0),IFERROR(VLOOKUP(AX458,CODES!$A$3:$D$1348,3,FALSE)*CA458,0),IFERROR(VLOOKUP(AY458,CODES!$A$3:$D$1348,3,FALSE)*CD458,0))+B458</f>
        <v>0</v>
      </c>
      <c r="AP458" s="271" t="str">
        <f t="shared" si="204"/>
        <v/>
      </c>
      <c r="AQ458" s="271" t="str">
        <f t="shared" si="205"/>
        <v/>
      </c>
      <c r="AR458" s="271" t="str">
        <f t="shared" si="206"/>
        <v/>
      </c>
      <c r="AS458" s="271" t="str">
        <f t="shared" si="207"/>
        <v/>
      </c>
      <c r="AT458" s="271" t="str">
        <f t="shared" si="208"/>
        <v/>
      </c>
      <c r="AU458" s="271" t="str">
        <f t="shared" si="209"/>
        <v/>
      </c>
      <c r="AV458" s="271" t="str">
        <f t="shared" si="210"/>
        <v/>
      </c>
      <c r="AW458" s="271" t="str">
        <f t="shared" si="211"/>
        <v/>
      </c>
      <c r="AX458" s="271" t="str">
        <f t="shared" si="212"/>
        <v/>
      </c>
      <c r="AY458" s="271" t="str">
        <f t="shared" si="213"/>
        <v/>
      </c>
      <c r="AZ458" s="258">
        <f t="shared" si="169"/>
        <v>0</v>
      </c>
      <c r="BA458" s="258">
        <f t="shared" si="170"/>
        <v>1</v>
      </c>
      <c r="BB458" s="258">
        <f t="shared" si="214"/>
        <v>0</v>
      </c>
      <c r="BC458" s="258">
        <f t="shared" si="215"/>
        <v>1</v>
      </c>
      <c r="BD458" s="258">
        <f t="shared" si="173"/>
        <v>1</v>
      </c>
      <c r="BE458" s="258">
        <f t="shared" si="216"/>
        <v>0</v>
      </c>
      <c r="BF458" s="258">
        <f t="shared" si="217"/>
        <v>1</v>
      </c>
      <c r="BG458" s="258">
        <f t="shared" si="176"/>
        <v>1</v>
      </c>
      <c r="BH458" s="258">
        <f t="shared" si="218"/>
        <v>0</v>
      </c>
      <c r="BI458" s="258">
        <f t="shared" si="219"/>
        <v>1</v>
      </c>
      <c r="BJ458" s="258">
        <f t="shared" si="179"/>
        <v>1</v>
      </c>
      <c r="BK458" s="258">
        <f t="shared" si="220"/>
        <v>0</v>
      </c>
      <c r="BL458" s="258">
        <f t="shared" si="221"/>
        <v>1</v>
      </c>
      <c r="BM458" s="258">
        <f t="shared" si="182"/>
        <v>1</v>
      </c>
      <c r="BN458" s="258">
        <f t="shared" si="222"/>
        <v>0</v>
      </c>
      <c r="BO458" s="258">
        <f t="shared" si="223"/>
        <v>1</v>
      </c>
      <c r="BP458" s="258">
        <f t="shared" si="185"/>
        <v>1</v>
      </c>
      <c r="BQ458" s="258">
        <f t="shared" si="224"/>
        <v>0</v>
      </c>
      <c r="BR458" s="258">
        <f t="shared" si="225"/>
        <v>1</v>
      </c>
      <c r="BS458" s="258">
        <f t="shared" si="188"/>
        <v>1</v>
      </c>
      <c r="BT458" s="258">
        <f t="shared" si="226"/>
        <v>0</v>
      </c>
      <c r="BU458" s="258">
        <f t="shared" si="227"/>
        <v>1</v>
      </c>
      <c r="BV458" s="258">
        <f t="shared" si="191"/>
        <v>1</v>
      </c>
      <c r="BW458" s="258">
        <f t="shared" si="228"/>
        <v>0</v>
      </c>
      <c r="BX458" s="258">
        <f t="shared" si="229"/>
        <v>1</v>
      </c>
      <c r="BY458" s="258">
        <f t="shared" si="194"/>
        <v>1</v>
      </c>
      <c r="BZ458" s="258">
        <f t="shared" si="230"/>
        <v>0</v>
      </c>
      <c r="CA458" s="258">
        <f t="shared" si="231"/>
        <v>1</v>
      </c>
      <c r="CB458" s="258">
        <f t="shared" si="197"/>
        <v>1</v>
      </c>
      <c r="CC458" s="258">
        <f t="shared" si="232"/>
        <v>0</v>
      </c>
      <c r="CD458" s="258">
        <f t="shared" si="233"/>
        <v>1</v>
      </c>
    </row>
    <row r="459" spans="1:82" hidden="1">
      <c r="A459" s="258"/>
      <c r="B459" s="258"/>
      <c r="C459" s="259"/>
      <c r="D459" s="258"/>
      <c r="E459" s="258"/>
      <c r="F459" s="258"/>
      <c r="G459" s="258">
        <v>451</v>
      </c>
      <c r="H459" s="743"/>
      <c r="I459" s="744"/>
      <c r="J459" s="739"/>
      <c r="K459" s="745"/>
      <c r="L459" s="745"/>
      <c r="M459" s="272"/>
      <c r="N459" s="508">
        <f t="shared" si="237"/>
        <v>0</v>
      </c>
      <c r="O459" s="510">
        <f t="shared" si="239"/>
        <v>0</v>
      </c>
      <c r="P459" s="260">
        <f t="shared" si="240"/>
        <v>0</v>
      </c>
      <c r="Q459" s="261">
        <f t="shared" si="241"/>
        <v>0</v>
      </c>
      <c r="R459" s="261">
        <f t="shared" si="238"/>
        <v>0</v>
      </c>
      <c r="S459" s="262"/>
      <c r="T459" s="262"/>
      <c r="U459" s="263">
        <f t="shared" si="142"/>
        <v>1.288</v>
      </c>
      <c r="V459" s="264">
        <f>IF(E459="SP",1,IF(D459="",ExtraMargeMateriaal,(1-VLOOKUP(D459,TabelAankoop[],4,FALSE))))</f>
        <v>1</v>
      </c>
      <c r="W459" s="265">
        <f t="shared" si="143"/>
        <v>0.6885</v>
      </c>
      <c r="X459" s="266">
        <f t="shared" si="144"/>
        <v>1</v>
      </c>
      <c r="Y459" s="267">
        <f t="shared" si="145"/>
        <v>1.46</v>
      </c>
      <c r="Z459" s="267">
        <f t="shared" si="146"/>
        <v>1.1599999999999999</v>
      </c>
      <c r="AA459" s="268">
        <f t="shared" si="147"/>
        <v>0</v>
      </c>
      <c r="AB459" s="456">
        <f t="shared" si="148"/>
        <v>0</v>
      </c>
      <c r="AC459" s="457">
        <f t="shared" si="149"/>
        <v>0</v>
      </c>
      <c r="AD459" s="456">
        <f t="shared" si="150"/>
        <v>0</v>
      </c>
      <c r="AE459" s="458">
        <f t="shared" si="151"/>
        <v>0</v>
      </c>
      <c r="AF459" s="457">
        <f t="shared" si="203"/>
        <v>0</v>
      </c>
      <c r="AG459" s="456">
        <f t="shared" si="153"/>
        <v>0</v>
      </c>
      <c r="AH459" s="457">
        <f t="shared" si="154"/>
        <v>0</v>
      </c>
      <c r="AI459" s="268">
        <f t="shared" si="155"/>
        <v>0</v>
      </c>
      <c r="AJ459" s="269">
        <f t="shared" si="156"/>
        <v>0</v>
      </c>
      <c r="AK459" s="270">
        <f t="shared" si="157"/>
        <v>0</v>
      </c>
      <c r="AL459" s="415">
        <f t="shared" si="158"/>
        <v>0</v>
      </c>
      <c r="AM459" s="259" t="str">
        <f>IF(AP459="","",IFERROR(VLOOKUP(AP459,CODES!$A$3:$D$1348,4,FALSE),"X"))&amp;IF(AQ459="","",IFERROR(VLOOKUP(AQ459,CODES!$A$3:$D$1348,4,FALSE),"X"))&amp;IF(AR459="","",IFERROR(VLOOKUP(AR459,CODES!$A$3:$D$1348,4,FALSE),"X"))&amp;IF(AS459="","",IFERROR(VLOOKUP(AS459,CODES!$A$3:$D$1348,4,FALSE),"X"))&amp;IF(AT459="","",IFERROR(VLOOKUP(AT459,CODES!$A$3:$D$1348,4,FALSE),"X"))&amp;IF(AU459="","",IFERROR(VLOOKUP(AU459,CODES!$A$3:$D$1348,4,FALSE),"X"))&amp;IF(AV459="","",IFERROR(VLOOKUP(AV459,CODES!$A$3:$D$1348,4,FALSE),"X"))&amp;IF(AW459="","",IFERROR(VLOOKUP(AW459,CODES!$A$3:$D$1348,4,FALSE),"X"))&amp;IF(AX459="","",IFERROR(VLOOKUP(AX459,CODES!$A$3:$D$1348,4,FALSE),"X"))&amp;IF(AY459="","",IFERROR(VLOOKUP(AY459,CODES!$A$3:$D$1348,4,FALSE),"X"))</f>
        <v/>
      </c>
      <c r="AN459" s="258">
        <f>SUM(IFERROR(VLOOKUP(AP459,CODES!$A$3:$D$1348,4,FALSE)*BC459,0),IFERROR(VLOOKUP(AQ459,CODES!$A$3:$D$1348,4,FALSE)*BF459,0),IFERROR(VLOOKUP(AR459,CODES!$A$3:$D$1348,4,FALSE)*BI459,0),IFERROR(VLOOKUP(AS459,CODES!$A$3:$D$1348,4,FALSE)*BL459,0),IFERROR(VLOOKUP(AT459,CODES!$A$3:$D$1348,4,FALSE)*BO459,0),IFERROR(VLOOKUP(AU459,CODES!$A$3:$D$1348,4,FALSE)*BR459,0),IFERROR(VLOOKUP(AV459,CODES!$A$3:$D$1348,4,FALSE)*BU459,0),IFERROR(VLOOKUP(AW459,CODES!$A$3:$D$1348,4,FALSE)*BX459,0),IFERROR(VLOOKUP(AX459,CODES!$A$3:$D$1348,4,FALSE)*CA459,0),IFERROR(VLOOKUP(AY459,CODES!$A$3:$D$1348,4,FALSE)*CD459,0))</f>
        <v>0</v>
      </c>
      <c r="AO459" s="258">
        <f>SUM(IFERROR(VLOOKUP(AP459,CODES!$A$3:$D$1348,3,FALSE)*BC459,0),IFERROR(VLOOKUP(AQ459,CODES!$A$3:$D$1348,3,FALSE)*BF459,0),IFERROR(VLOOKUP(AR459,CODES!$A$3:$D$1348,3,FALSE)*BI459,0),IFERROR(VLOOKUP(AS459,CODES!$A$3:$D$1348,3,FALSE)*BL459,0),IFERROR(VLOOKUP(AT459,CODES!$A$3:$D$1348,3,FALSE)*BO459,0),IFERROR(VLOOKUP(AU459,CODES!$A$3:$D$1348,3,FALSE)*BR459,0),IFERROR(VLOOKUP(AV459,CODES!$A$3:$D$1348,3,FALSE)*BU459,0),IFERROR(VLOOKUP(AW459,CODES!$A$3:$D$1348,3,FALSE)*BX459,0),IFERROR(VLOOKUP(AX459,CODES!$A$3:$D$1348,3,FALSE)*CA459,0),IFERROR(VLOOKUP(AY459,CODES!$A$3:$D$1348,3,FALSE)*CD459,0))+B459</f>
        <v>0</v>
      </c>
      <c r="AP459" s="271" t="str">
        <f t="shared" si="204"/>
        <v/>
      </c>
      <c r="AQ459" s="271" t="str">
        <f t="shared" si="205"/>
        <v/>
      </c>
      <c r="AR459" s="271" t="str">
        <f t="shared" si="206"/>
        <v/>
      </c>
      <c r="AS459" s="271" t="str">
        <f t="shared" si="207"/>
        <v/>
      </c>
      <c r="AT459" s="271" t="str">
        <f t="shared" si="208"/>
        <v/>
      </c>
      <c r="AU459" s="271" t="str">
        <f t="shared" si="209"/>
        <v/>
      </c>
      <c r="AV459" s="271" t="str">
        <f t="shared" si="210"/>
        <v/>
      </c>
      <c r="AW459" s="271" t="str">
        <f t="shared" si="211"/>
        <v/>
      </c>
      <c r="AX459" s="271" t="str">
        <f t="shared" si="212"/>
        <v/>
      </c>
      <c r="AY459" s="271" t="str">
        <f t="shared" si="213"/>
        <v/>
      </c>
      <c r="AZ459" s="258">
        <f t="shared" si="169"/>
        <v>0</v>
      </c>
      <c r="BA459" s="258">
        <f t="shared" si="170"/>
        <v>1</v>
      </c>
      <c r="BB459" s="258">
        <f t="shared" si="214"/>
        <v>0</v>
      </c>
      <c r="BC459" s="258">
        <f t="shared" si="215"/>
        <v>1</v>
      </c>
      <c r="BD459" s="258">
        <f t="shared" si="173"/>
        <v>1</v>
      </c>
      <c r="BE459" s="258">
        <f t="shared" si="216"/>
        <v>0</v>
      </c>
      <c r="BF459" s="258">
        <f t="shared" si="217"/>
        <v>1</v>
      </c>
      <c r="BG459" s="258">
        <f t="shared" si="176"/>
        <v>1</v>
      </c>
      <c r="BH459" s="258">
        <f t="shared" si="218"/>
        <v>0</v>
      </c>
      <c r="BI459" s="258">
        <f t="shared" si="219"/>
        <v>1</v>
      </c>
      <c r="BJ459" s="258">
        <f t="shared" si="179"/>
        <v>1</v>
      </c>
      <c r="BK459" s="258">
        <f t="shared" si="220"/>
        <v>0</v>
      </c>
      <c r="BL459" s="258">
        <f t="shared" si="221"/>
        <v>1</v>
      </c>
      <c r="BM459" s="258">
        <f t="shared" si="182"/>
        <v>1</v>
      </c>
      <c r="BN459" s="258">
        <f t="shared" si="222"/>
        <v>0</v>
      </c>
      <c r="BO459" s="258">
        <f t="shared" si="223"/>
        <v>1</v>
      </c>
      <c r="BP459" s="258">
        <f t="shared" si="185"/>
        <v>1</v>
      </c>
      <c r="BQ459" s="258">
        <f t="shared" si="224"/>
        <v>0</v>
      </c>
      <c r="BR459" s="258">
        <f t="shared" si="225"/>
        <v>1</v>
      </c>
      <c r="BS459" s="258">
        <f t="shared" si="188"/>
        <v>1</v>
      </c>
      <c r="BT459" s="258">
        <f t="shared" si="226"/>
        <v>0</v>
      </c>
      <c r="BU459" s="258">
        <f t="shared" si="227"/>
        <v>1</v>
      </c>
      <c r="BV459" s="258">
        <f t="shared" si="191"/>
        <v>1</v>
      </c>
      <c r="BW459" s="258">
        <f t="shared" si="228"/>
        <v>0</v>
      </c>
      <c r="BX459" s="258">
        <f t="shared" si="229"/>
        <v>1</v>
      </c>
      <c r="BY459" s="258">
        <f t="shared" si="194"/>
        <v>1</v>
      </c>
      <c r="BZ459" s="258">
        <f t="shared" si="230"/>
        <v>0</v>
      </c>
      <c r="CA459" s="258">
        <f t="shared" si="231"/>
        <v>1</v>
      </c>
      <c r="CB459" s="258">
        <f t="shared" si="197"/>
        <v>1</v>
      </c>
      <c r="CC459" s="258">
        <f t="shared" si="232"/>
        <v>0</v>
      </c>
      <c r="CD459" s="258">
        <f t="shared" si="233"/>
        <v>1</v>
      </c>
    </row>
    <row r="460" spans="1:82" hidden="1">
      <c r="A460" s="258"/>
      <c r="B460" s="258"/>
      <c r="C460" s="259"/>
      <c r="D460" s="258"/>
      <c r="E460" s="258"/>
      <c r="F460" s="258"/>
      <c r="G460" s="258">
        <v>452</v>
      </c>
      <c r="H460" s="743"/>
      <c r="I460" s="744"/>
      <c r="J460" s="739"/>
      <c r="K460" s="745"/>
      <c r="L460" s="745"/>
      <c r="M460" s="272"/>
      <c r="N460" s="508">
        <f t="shared" si="237"/>
        <v>0</v>
      </c>
      <c r="O460" s="510">
        <f t="shared" si="239"/>
        <v>0</v>
      </c>
      <c r="P460" s="260">
        <f t="shared" si="240"/>
        <v>0</v>
      </c>
      <c r="Q460" s="261">
        <f t="shared" si="241"/>
        <v>0</v>
      </c>
      <c r="R460" s="261">
        <f t="shared" si="238"/>
        <v>0</v>
      </c>
      <c r="S460" s="262"/>
      <c r="T460" s="262"/>
      <c r="U460" s="263">
        <f t="shared" si="142"/>
        <v>1.288</v>
      </c>
      <c r="V460" s="264">
        <f>IF(E460="SP",1,IF(D460="",ExtraMargeMateriaal,(1-VLOOKUP(D460,TabelAankoop[],4,FALSE))))</f>
        <v>1</v>
      </c>
      <c r="W460" s="265">
        <f t="shared" si="143"/>
        <v>0.6885</v>
      </c>
      <c r="X460" s="266">
        <f t="shared" si="144"/>
        <v>1</v>
      </c>
      <c r="Y460" s="267">
        <f t="shared" si="145"/>
        <v>1.46</v>
      </c>
      <c r="Z460" s="267">
        <f t="shared" si="146"/>
        <v>1.1599999999999999</v>
      </c>
      <c r="AA460" s="268">
        <f t="shared" si="147"/>
        <v>0</v>
      </c>
      <c r="AB460" s="456">
        <f t="shared" si="148"/>
        <v>0</v>
      </c>
      <c r="AC460" s="457">
        <f t="shared" si="149"/>
        <v>0</v>
      </c>
      <c r="AD460" s="456">
        <f t="shared" si="150"/>
        <v>0</v>
      </c>
      <c r="AE460" s="458">
        <f t="shared" si="151"/>
        <v>0</v>
      </c>
      <c r="AF460" s="457">
        <f t="shared" si="203"/>
        <v>0</v>
      </c>
      <c r="AG460" s="456">
        <f t="shared" si="153"/>
        <v>0</v>
      </c>
      <c r="AH460" s="457">
        <f t="shared" si="154"/>
        <v>0</v>
      </c>
      <c r="AI460" s="268">
        <f t="shared" si="155"/>
        <v>0</v>
      </c>
      <c r="AJ460" s="269">
        <f t="shared" si="156"/>
        <v>0</v>
      </c>
      <c r="AK460" s="270">
        <f t="shared" si="157"/>
        <v>0</v>
      </c>
      <c r="AL460" s="415">
        <f t="shared" si="158"/>
        <v>0</v>
      </c>
      <c r="AM460" s="259" t="str">
        <f>IF(AP460="","",IFERROR(VLOOKUP(AP460,CODES!$A$3:$D$1348,4,FALSE),"X"))&amp;IF(AQ460="","",IFERROR(VLOOKUP(AQ460,CODES!$A$3:$D$1348,4,FALSE),"X"))&amp;IF(AR460="","",IFERROR(VLOOKUP(AR460,CODES!$A$3:$D$1348,4,FALSE),"X"))&amp;IF(AS460="","",IFERROR(VLOOKUP(AS460,CODES!$A$3:$D$1348,4,FALSE),"X"))&amp;IF(AT460="","",IFERROR(VLOOKUP(AT460,CODES!$A$3:$D$1348,4,FALSE),"X"))&amp;IF(AU460="","",IFERROR(VLOOKUP(AU460,CODES!$A$3:$D$1348,4,FALSE),"X"))&amp;IF(AV460="","",IFERROR(VLOOKUP(AV460,CODES!$A$3:$D$1348,4,FALSE),"X"))&amp;IF(AW460="","",IFERROR(VLOOKUP(AW460,CODES!$A$3:$D$1348,4,FALSE),"X"))&amp;IF(AX460="","",IFERROR(VLOOKUP(AX460,CODES!$A$3:$D$1348,4,FALSE),"X"))&amp;IF(AY460="","",IFERROR(VLOOKUP(AY460,CODES!$A$3:$D$1348,4,FALSE),"X"))</f>
        <v/>
      </c>
      <c r="AN460" s="258">
        <f>SUM(IFERROR(VLOOKUP(AP460,CODES!$A$3:$D$1348,4,FALSE)*BC460,0),IFERROR(VLOOKUP(AQ460,CODES!$A$3:$D$1348,4,FALSE)*BF460,0),IFERROR(VLOOKUP(AR460,CODES!$A$3:$D$1348,4,FALSE)*BI460,0),IFERROR(VLOOKUP(AS460,CODES!$A$3:$D$1348,4,FALSE)*BL460,0),IFERROR(VLOOKUP(AT460,CODES!$A$3:$D$1348,4,FALSE)*BO460,0),IFERROR(VLOOKUP(AU460,CODES!$A$3:$D$1348,4,FALSE)*BR460,0),IFERROR(VLOOKUP(AV460,CODES!$A$3:$D$1348,4,FALSE)*BU460,0),IFERROR(VLOOKUP(AW460,CODES!$A$3:$D$1348,4,FALSE)*BX460,0),IFERROR(VLOOKUP(AX460,CODES!$A$3:$D$1348,4,FALSE)*CA460,0),IFERROR(VLOOKUP(AY460,CODES!$A$3:$D$1348,4,FALSE)*CD460,0))</f>
        <v>0</v>
      </c>
      <c r="AO460" s="258">
        <f>SUM(IFERROR(VLOOKUP(AP460,CODES!$A$3:$D$1348,3,FALSE)*BC460,0),IFERROR(VLOOKUP(AQ460,CODES!$A$3:$D$1348,3,FALSE)*BF460,0),IFERROR(VLOOKUP(AR460,CODES!$A$3:$D$1348,3,FALSE)*BI460,0),IFERROR(VLOOKUP(AS460,CODES!$A$3:$D$1348,3,FALSE)*BL460,0),IFERROR(VLOOKUP(AT460,CODES!$A$3:$D$1348,3,FALSE)*BO460,0),IFERROR(VLOOKUP(AU460,CODES!$A$3:$D$1348,3,FALSE)*BR460,0),IFERROR(VLOOKUP(AV460,CODES!$A$3:$D$1348,3,FALSE)*BU460,0),IFERROR(VLOOKUP(AW460,CODES!$A$3:$D$1348,3,FALSE)*BX460,0),IFERROR(VLOOKUP(AX460,CODES!$A$3:$D$1348,3,FALSE)*CA460,0),IFERROR(VLOOKUP(AY460,CODES!$A$3:$D$1348,3,FALSE)*CD460,0))+B460</f>
        <v>0</v>
      </c>
      <c r="AP460" s="271" t="str">
        <f t="shared" si="204"/>
        <v/>
      </c>
      <c r="AQ460" s="271" t="str">
        <f t="shared" si="205"/>
        <v/>
      </c>
      <c r="AR460" s="271" t="str">
        <f t="shared" si="206"/>
        <v/>
      </c>
      <c r="AS460" s="271" t="str">
        <f t="shared" si="207"/>
        <v/>
      </c>
      <c r="AT460" s="271" t="str">
        <f t="shared" si="208"/>
        <v/>
      </c>
      <c r="AU460" s="271" t="str">
        <f t="shared" si="209"/>
        <v/>
      </c>
      <c r="AV460" s="271" t="str">
        <f t="shared" si="210"/>
        <v/>
      </c>
      <c r="AW460" s="271" t="str">
        <f t="shared" si="211"/>
        <v/>
      </c>
      <c r="AX460" s="271" t="str">
        <f t="shared" si="212"/>
        <v/>
      </c>
      <c r="AY460" s="271" t="str">
        <f t="shared" si="213"/>
        <v/>
      </c>
      <c r="AZ460" s="258">
        <f t="shared" si="169"/>
        <v>0</v>
      </c>
      <c r="BA460" s="258">
        <f t="shared" si="170"/>
        <v>1</v>
      </c>
      <c r="BB460" s="258">
        <f t="shared" si="214"/>
        <v>0</v>
      </c>
      <c r="BC460" s="258">
        <f t="shared" si="215"/>
        <v>1</v>
      </c>
      <c r="BD460" s="258">
        <f t="shared" si="173"/>
        <v>1</v>
      </c>
      <c r="BE460" s="258">
        <f t="shared" si="216"/>
        <v>0</v>
      </c>
      <c r="BF460" s="258">
        <f t="shared" si="217"/>
        <v>1</v>
      </c>
      <c r="BG460" s="258">
        <f t="shared" si="176"/>
        <v>1</v>
      </c>
      <c r="BH460" s="258">
        <f t="shared" si="218"/>
        <v>0</v>
      </c>
      <c r="BI460" s="258">
        <f t="shared" si="219"/>
        <v>1</v>
      </c>
      <c r="BJ460" s="258">
        <f t="shared" si="179"/>
        <v>1</v>
      </c>
      <c r="BK460" s="258">
        <f t="shared" si="220"/>
        <v>0</v>
      </c>
      <c r="BL460" s="258">
        <f t="shared" si="221"/>
        <v>1</v>
      </c>
      <c r="BM460" s="258">
        <f t="shared" si="182"/>
        <v>1</v>
      </c>
      <c r="BN460" s="258">
        <f t="shared" si="222"/>
        <v>0</v>
      </c>
      <c r="BO460" s="258">
        <f t="shared" si="223"/>
        <v>1</v>
      </c>
      <c r="BP460" s="258">
        <f t="shared" si="185"/>
        <v>1</v>
      </c>
      <c r="BQ460" s="258">
        <f t="shared" si="224"/>
        <v>0</v>
      </c>
      <c r="BR460" s="258">
        <f t="shared" si="225"/>
        <v>1</v>
      </c>
      <c r="BS460" s="258">
        <f t="shared" si="188"/>
        <v>1</v>
      </c>
      <c r="BT460" s="258">
        <f t="shared" si="226"/>
        <v>0</v>
      </c>
      <c r="BU460" s="258">
        <f t="shared" si="227"/>
        <v>1</v>
      </c>
      <c r="BV460" s="258">
        <f t="shared" si="191"/>
        <v>1</v>
      </c>
      <c r="BW460" s="258">
        <f t="shared" si="228"/>
        <v>0</v>
      </c>
      <c r="BX460" s="258">
        <f t="shared" si="229"/>
        <v>1</v>
      </c>
      <c r="BY460" s="258">
        <f t="shared" si="194"/>
        <v>1</v>
      </c>
      <c r="BZ460" s="258">
        <f t="shared" si="230"/>
        <v>0</v>
      </c>
      <c r="CA460" s="258">
        <f t="shared" si="231"/>
        <v>1</v>
      </c>
      <c r="CB460" s="258">
        <f t="shared" si="197"/>
        <v>1</v>
      </c>
      <c r="CC460" s="258">
        <f t="shared" si="232"/>
        <v>0</v>
      </c>
      <c r="CD460" s="258">
        <f t="shared" si="233"/>
        <v>1</v>
      </c>
    </row>
    <row r="461" spans="1:82" hidden="1">
      <c r="A461" s="258"/>
      <c r="B461" s="258"/>
      <c r="C461" s="259"/>
      <c r="D461" s="258"/>
      <c r="E461" s="258"/>
      <c r="F461" s="258"/>
      <c r="G461" s="258">
        <v>453</v>
      </c>
      <c r="H461" s="743"/>
      <c r="I461" s="744"/>
      <c r="J461" s="739"/>
      <c r="K461" s="745"/>
      <c r="L461" s="745"/>
      <c r="M461" s="272"/>
      <c r="N461" s="508">
        <f t="shared" si="237"/>
        <v>0</v>
      </c>
      <c r="O461" s="510">
        <f t="shared" si="239"/>
        <v>0</v>
      </c>
      <c r="P461" s="260">
        <f t="shared" si="240"/>
        <v>0</v>
      </c>
      <c r="Q461" s="261">
        <f t="shared" si="241"/>
        <v>0</v>
      </c>
      <c r="R461" s="261">
        <f t="shared" si="238"/>
        <v>0</v>
      </c>
      <c r="S461" s="262"/>
      <c r="T461" s="262"/>
      <c r="U461" s="263">
        <f t="shared" si="142"/>
        <v>1.288</v>
      </c>
      <c r="V461" s="264">
        <f>IF(E461="SP",1,IF(D461="",ExtraMargeMateriaal,(1-VLOOKUP(D461,TabelAankoop[],4,FALSE))))</f>
        <v>1</v>
      </c>
      <c r="W461" s="265">
        <f t="shared" si="143"/>
        <v>0.6885</v>
      </c>
      <c r="X461" s="266">
        <f t="shared" si="144"/>
        <v>1</v>
      </c>
      <c r="Y461" s="267">
        <f t="shared" si="145"/>
        <v>1.46</v>
      </c>
      <c r="Z461" s="267">
        <f t="shared" si="146"/>
        <v>1.1599999999999999</v>
      </c>
      <c r="AA461" s="268">
        <f t="shared" si="147"/>
        <v>0</v>
      </c>
      <c r="AB461" s="456">
        <f t="shared" si="148"/>
        <v>0</v>
      </c>
      <c r="AC461" s="457">
        <f t="shared" si="149"/>
        <v>0</v>
      </c>
      <c r="AD461" s="456">
        <f t="shared" si="150"/>
        <v>0</v>
      </c>
      <c r="AE461" s="458">
        <f t="shared" si="151"/>
        <v>0</v>
      </c>
      <c r="AF461" s="457">
        <f t="shared" si="203"/>
        <v>0</v>
      </c>
      <c r="AG461" s="456">
        <f t="shared" si="153"/>
        <v>0</v>
      </c>
      <c r="AH461" s="457">
        <f t="shared" si="154"/>
        <v>0</v>
      </c>
      <c r="AI461" s="268">
        <f t="shared" si="155"/>
        <v>0</v>
      </c>
      <c r="AJ461" s="269">
        <f t="shared" si="156"/>
        <v>0</v>
      </c>
      <c r="AK461" s="270">
        <f t="shared" si="157"/>
        <v>0</v>
      </c>
      <c r="AL461" s="415">
        <f t="shared" si="158"/>
        <v>0</v>
      </c>
      <c r="AM461" s="259" t="str">
        <f>IF(AP461="","",IFERROR(VLOOKUP(AP461,CODES!$A$3:$D$1348,4,FALSE),"X"))&amp;IF(AQ461="","",IFERROR(VLOOKUP(AQ461,CODES!$A$3:$D$1348,4,FALSE),"X"))&amp;IF(AR461="","",IFERROR(VLOOKUP(AR461,CODES!$A$3:$D$1348,4,FALSE),"X"))&amp;IF(AS461="","",IFERROR(VLOOKUP(AS461,CODES!$A$3:$D$1348,4,FALSE),"X"))&amp;IF(AT461="","",IFERROR(VLOOKUP(AT461,CODES!$A$3:$D$1348,4,FALSE),"X"))&amp;IF(AU461="","",IFERROR(VLOOKUP(AU461,CODES!$A$3:$D$1348,4,FALSE),"X"))&amp;IF(AV461="","",IFERROR(VLOOKUP(AV461,CODES!$A$3:$D$1348,4,FALSE),"X"))&amp;IF(AW461="","",IFERROR(VLOOKUP(AW461,CODES!$A$3:$D$1348,4,FALSE),"X"))&amp;IF(AX461="","",IFERROR(VLOOKUP(AX461,CODES!$A$3:$D$1348,4,FALSE),"X"))&amp;IF(AY461="","",IFERROR(VLOOKUP(AY461,CODES!$A$3:$D$1348,4,FALSE),"X"))</f>
        <v/>
      </c>
      <c r="AN461" s="258">
        <f>SUM(IFERROR(VLOOKUP(AP461,CODES!$A$3:$D$1348,4,FALSE)*BC461,0),IFERROR(VLOOKUP(AQ461,CODES!$A$3:$D$1348,4,FALSE)*BF461,0),IFERROR(VLOOKUP(AR461,CODES!$A$3:$D$1348,4,FALSE)*BI461,0),IFERROR(VLOOKUP(AS461,CODES!$A$3:$D$1348,4,FALSE)*BL461,0),IFERROR(VLOOKUP(AT461,CODES!$A$3:$D$1348,4,FALSE)*BO461,0),IFERROR(VLOOKUP(AU461,CODES!$A$3:$D$1348,4,FALSE)*BR461,0),IFERROR(VLOOKUP(AV461,CODES!$A$3:$D$1348,4,FALSE)*BU461,0),IFERROR(VLOOKUP(AW461,CODES!$A$3:$D$1348,4,FALSE)*BX461,0),IFERROR(VLOOKUP(AX461,CODES!$A$3:$D$1348,4,FALSE)*CA461,0),IFERROR(VLOOKUP(AY461,CODES!$A$3:$D$1348,4,FALSE)*CD461,0))</f>
        <v>0</v>
      </c>
      <c r="AO461" s="258">
        <f>SUM(IFERROR(VLOOKUP(AP461,CODES!$A$3:$D$1348,3,FALSE)*BC461,0),IFERROR(VLOOKUP(AQ461,CODES!$A$3:$D$1348,3,FALSE)*BF461,0),IFERROR(VLOOKUP(AR461,CODES!$A$3:$D$1348,3,FALSE)*BI461,0),IFERROR(VLOOKUP(AS461,CODES!$A$3:$D$1348,3,FALSE)*BL461,0),IFERROR(VLOOKUP(AT461,CODES!$A$3:$D$1348,3,FALSE)*BO461,0),IFERROR(VLOOKUP(AU461,CODES!$A$3:$D$1348,3,FALSE)*BR461,0),IFERROR(VLOOKUP(AV461,CODES!$A$3:$D$1348,3,FALSE)*BU461,0),IFERROR(VLOOKUP(AW461,CODES!$A$3:$D$1348,3,FALSE)*BX461,0),IFERROR(VLOOKUP(AX461,CODES!$A$3:$D$1348,3,FALSE)*CA461,0),IFERROR(VLOOKUP(AY461,CODES!$A$3:$D$1348,3,FALSE)*CD461,0))+B461</f>
        <v>0</v>
      </c>
      <c r="AP461" s="271" t="str">
        <f t="shared" si="204"/>
        <v/>
      </c>
      <c r="AQ461" s="271" t="str">
        <f t="shared" si="205"/>
        <v/>
      </c>
      <c r="AR461" s="271" t="str">
        <f t="shared" si="206"/>
        <v/>
      </c>
      <c r="AS461" s="271" t="str">
        <f t="shared" si="207"/>
        <v/>
      </c>
      <c r="AT461" s="271" t="str">
        <f t="shared" si="208"/>
        <v/>
      </c>
      <c r="AU461" s="271" t="str">
        <f t="shared" si="209"/>
        <v/>
      </c>
      <c r="AV461" s="271" t="str">
        <f t="shared" si="210"/>
        <v/>
      </c>
      <c r="AW461" s="271" t="str">
        <f t="shared" si="211"/>
        <v/>
      </c>
      <c r="AX461" s="271" t="str">
        <f t="shared" si="212"/>
        <v/>
      </c>
      <c r="AY461" s="271" t="str">
        <f t="shared" si="213"/>
        <v/>
      </c>
      <c r="AZ461" s="258">
        <f t="shared" si="169"/>
        <v>0</v>
      </c>
      <c r="BA461" s="258">
        <f t="shared" si="170"/>
        <v>1</v>
      </c>
      <c r="BB461" s="258">
        <f t="shared" si="214"/>
        <v>0</v>
      </c>
      <c r="BC461" s="258">
        <f t="shared" si="215"/>
        <v>1</v>
      </c>
      <c r="BD461" s="258">
        <f t="shared" si="173"/>
        <v>1</v>
      </c>
      <c r="BE461" s="258">
        <f t="shared" si="216"/>
        <v>0</v>
      </c>
      <c r="BF461" s="258">
        <f t="shared" si="217"/>
        <v>1</v>
      </c>
      <c r="BG461" s="258">
        <f t="shared" si="176"/>
        <v>1</v>
      </c>
      <c r="BH461" s="258">
        <f t="shared" si="218"/>
        <v>0</v>
      </c>
      <c r="BI461" s="258">
        <f t="shared" si="219"/>
        <v>1</v>
      </c>
      <c r="BJ461" s="258">
        <f t="shared" si="179"/>
        <v>1</v>
      </c>
      <c r="BK461" s="258">
        <f t="shared" si="220"/>
        <v>0</v>
      </c>
      <c r="BL461" s="258">
        <f t="shared" si="221"/>
        <v>1</v>
      </c>
      <c r="BM461" s="258">
        <f t="shared" si="182"/>
        <v>1</v>
      </c>
      <c r="BN461" s="258">
        <f t="shared" si="222"/>
        <v>0</v>
      </c>
      <c r="BO461" s="258">
        <f t="shared" si="223"/>
        <v>1</v>
      </c>
      <c r="BP461" s="258">
        <f t="shared" si="185"/>
        <v>1</v>
      </c>
      <c r="BQ461" s="258">
        <f t="shared" si="224"/>
        <v>0</v>
      </c>
      <c r="BR461" s="258">
        <f t="shared" si="225"/>
        <v>1</v>
      </c>
      <c r="BS461" s="258">
        <f t="shared" si="188"/>
        <v>1</v>
      </c>
      <c r="BT461" s="258">
        <f t="shared" si="226"/>
        <v>0</v>
      </c>
      <c r="BU461" s="258">
        <f t="shared" si="227"/>
        <v>1</v>
      </c>
      <c r="BV461" s="258">
        <f t="shared" si="191"/>
        <v>1</v>
      </c>
      <c r="BW461" s="258">
        <f t="shared" si="228"/>
        <v>0</v>
      </c>
      <c r="BX461" s="258">
        <f t="shared" si="229"/>
        <v>1</v>
      </c>
      <c r="BY461" s="258">
        <f t="shared" si="194"/>
        <v>1</v>
      </c>
      <c r="BZ461" s="258">
        <f t="shared" si="230"/>
        <v>0</v>
      </c>
      <c r="CA461" s="258">
        <f t="shared" si="231"/>
        <v>1</v>
      </c>
      <c r="CB461" s="258">
        <f t="shared" si="197"/>
        <v>1</v>
      </c>
      <c r="CC461" s="258">
        <f t="shared" si="232"/>
        <v>0</v>
      </c>
      <c r="CD461" s="258">
        <f t="shared" si="233"/>
        <v>1</v>
      </c>
    </row>
    <row r="462" spans="1:82" hidden="1">
      <c r="A462" s="258"/>
      <c r="B462" s="258"/>
      <c r="C462" s="259"/>
      <c r="D462" s="258"/>
      <c r="E462" s="258"/>
      <c r="F462" s="258"/>
      <c r="G462" s="258">
        <v>454</v>
      </c>
      <c r="H462" s="743"/>
      <c r="I462" s="744"/>
      <c r="J462" s="739"/>
      <c r="K462" s="745"/>
      <c r="L462" s="745"/>
      <c r="M462" s="272"/>
      <c r="N462" s="508">
        <f t="shared" si="237"/>
        <v>0</v>
      </c>
      <c r="O462" s="510">
        <f t="shared" si="239"/>
        <v>0</v>
      </c>
      <c r="P462" s="260">
        <f t="shared" si="240"/>
        <v>0</v>
      </c>
      <c r="Q462" s="261">
        <f t="shared" si="241"/>
        <v>0</v>
      </c>
      <c r="R462" s="261">
        <f t="shared" si="238"/>
        <v>0</v>
      </c>
      <c r="S462" s="262"/>
      <c r="T462" s="262"/>
      <c r="U462" s="263">
        <f t="shared" si="142"/>
        <v>1.288</v>
      </c>
      <c r="V462" s="264">
        <f>IF(E462="SP",1,IF(D462="",ExtraMargeMateriaal,(1-VLOOKUP(D462,TabelAankoop[],4,FALSE))))</f>
        <v>1</v>
      </c>
      <c r="W462" s="265">
        <f t="shared" si="143"/>
        <v>0.6885</v>
      </c>
      <c r="X462" s="266">
        <f t="shared" si="144"/>
        <v>1</v>
      </c>
      <c r="Y462" s="267">
        <f t="shared" si="145"/>
        <v>1.46</v>
      </c>
      <c r="Z462" s="267">
        <f t="shared" si="146"/>
        <v>1.1599999999999999</v>
      </c>
      <c r="AA462" s="268">
        <f t="shared" si="147"/>
        <v>0</v>
      </c>
      <c r="AB462" s="456">
        <f t="shared" si="148"/>
        <v>0</v>
      </c>
      <c r="AC462" s="457">
        <f t="shared" si="149"/>
        <v>0</v>
      </c>
      <c r="AD462" s="456">
        <f t="shared" si="150"/>
        <v>0</v>
      </c>
      <c r="AE462" s="458">
        <f t="shared" si="151"/>
        <v>0</v>
      </c>
      <c r="AF462" s="457">
        <f t="shared" si="203"/>
        <v>0</v>
      </c>
      <c r="AG462" s="456">
        <f t="shared" si="153"/>
        <v>0</v>
      </c>
      <c r="AH462" s="457">
        <f t="shared" si="154"/>
        <v>0</v>
      </c>
      <c r="AI462" s="268">
        <f t="shared" si="155"/>
        <v>0</v>
      </c>
      <c r="AJ462" s="269">
        <f t="shared" si="156"/>
        <v>0</v>
      </c>
      <c r="AK462" s="270">
        <f t="shared" si="157"/>
        <v>0</v>
      </c>
      <c r="AL462" s="415">
        <f t="shared" si="158"/>
        <v>0</v>
      </c>
      <c r="AM462" s="259" t="str">
        <f>IF(AP462="","",IFERROR(VLOOKUP(AP462,CODES!$A$3:$D$1348,4,FALSE),"X"))&amp;IF(AQ462="","",IFERROR(VLOOKUP(AQ462,CODES!$A$3:$D$1348,4,FALSE),"X"))&amp;IF(AR462="","",IFERROR(VLOOKUP(AR462,CODES!$A$3:$D$1348,4,FALSE),"X"))&amp;IF(AS462="","",IFERROR(VLOOKUP(AS462,CODES!$A$3:$D$1348,4,FALSE),"X"))&amp;IF(AT462="","",IFERROR(VLOOKUP(AT462,CODES!$A$3:$D$1348,4,FALSE),"X"))&amp;IF(AU462="","",IFERROR(VLOOKUP(AU462,CODES!$A$3:$D$1348,4,FALSE),"X"))&amp;IF(AV462="","",IFERROR(VLOOKUP(AV462,CODES!$A$3:$D$1348,4,FALSE),"X"))&amp;IF(AW462="","",IFERROR(VLOOKUP(AW462,CODES!$A$3:$D$1348,4,FALSE),"X"))&amp;IF(AX462="","",IFERROR(VLOOKUP(AX462,CODES!$A$3:$D$1348,4,FALSE),"X"))&amp;IF(AY462="","",IFERROR(VLOOKUP(AY462,CODES!$A$3:$D$1348,4,FALSE),"X"))</f>
        <v/>
      </c>
      <c r="AN462" s="258">
        <f>SUM(IFERROR(VLOOKUP(AP462,CODES!$A$3:$D$1348,4,FALSE)*BC462,0),IFERROR(VLOOKUP(AQ462,CODES!$A$3:$D$1348,4,FALSE)*BF462,0),IFERROR(VLOOKUP(AR462,CODES!$A$3:$D$1348,4,FALSE)*BI462,0),IFERROR(VLOOKUP(AS462,CODES!$A$3:$D$1348,4,FALSE)*BL462,0),IFERROR(VLOOKUP(AT462,CODES!$A$3:$D$1348,4,FALSE)*BO462,0),IFERROR(VLOOKUP(AU462,CODES!$A$3:$D$1348,4,FALSE)*BR462,0),IFERROR(VLOOKUP(AV462,CODES!$A$3:$D$1348,4,FALSE)*BU462,0),IFERROR(VLOOKUP(AW462,CODES!$A$3:$D$1348,4,FALSE)*BX462,0),IFERROR(VLOOKUP(AX462,CODES!$A$3:$D$1348,4,FALSE)*CA462,0),IFERROR(VLOOKUP(AY462,CODES!$A$3:$D$1348,4,FALSE)*CD462,0))</f>
        <v>0</v>
      </c>
      <c r="AO462" s="258">
        <f>SUM(IFERROR(VLOOKUP(AP462,CODES!$A$3:$D$1348,3,FALSE)*BC462,0),IFERROR(VLOOKUP(AQ462,CODES!$A$3:$D$1348,3,FALSE)*BF462,0),IFERROR(VLOOKUP(AR462,CODES!$A$3:$D$1348,3,FALSE)*BI462,0),IFERROR(VLOOKUP(AS462,CODES!$A$3:$D$1348,3,FALSE)*BL462,0),IFERROR(VLOOKUP(AT462,CODES!$A$3:$D$1348,3,FALSE)*BO462,0),IFERROR(VLOOKUP(AU462,CODES!$A$3:$D$1348,3,FALSE)*BR462,0),IFERROR(VLOOKUP(AV462,CODES!$A$3:$D$1348,3,FALSE)*BU462,0),IFERROR(VLOOKUP(AW462,CODES!$A$3:$D$1348,3,FALSE)*BX462,0),IFERROR(VLOOKUP(AX462,CODES!$A$3:$D$1348,3,FALSE)*CA462,0),IFERROR(VLOOKUP(AY462,CODES!$A$3:$D$1348,3,FALSE)*CD462,0))+B462</f>
        <v>0</v>
      </c>
      <c r="AP462" s="271" t="str">
        <f t="shared" si="204"/>
        <v/>
      </c>
      <c r="AQ462" s="271" t="str">
        <f t="shared" si="205"/>
        <v/>
      </c>
      <c r="AR462" s="271" t="str">
        <f t="shared" si="206"/>
        <v/>
      </c>
      <c r="AS462" s="271" t="str">
        <f t="shared" si="207"/>
        <v/>
      </c>
      <c r="AT462" s="271" t="str">
        <f t="shared" si="208"/>
        <v/>
      </c>
      <c r="AU462" s="271" t="str">
        <f t="shared" si="209"/>
        <v/>
      </c>
      <c r="AV462" s="271" t="str">
        <f t="shared" si="210"/>
        <v/>
      </c>
      <c r="AW462" s="271" t="str">
        <f t="shared" si="211"/>
        <v/>
      </c>
      <c r="AX462" s="271" t="str">
        <f t="shared" si="212"/>
        <v/>
      </c>
      <c r="AY462" s="271" t="str">
        <f t="shared" si="213"/>
        <v/>
      </c>
      <c r="AZ462" s="258">
        <f t="shared" si="169"/>
        <v>0</v>
      </c>
      <c r="BA462" s="258">
        <f t="shared" si="170"/>
        <v>1</v>
      </c>
      <c r="BB462" s="258">
        <f t="shared" si="214"/>
        <v>0</v>
      </c>
      <c r="BC462" s="258">
        <f t="shared" si="215"/>
        <v>1</v>
      </c>
      <c r="BD462" s="258">
        <f t="shared" si="173"/>
        <v>1</v>
      </c>
      <c r="BE462" s="258">
        <f t="shared" si="216"/>
        <v>0</v>
      </c>
      <c r="BF462" s="258">
        <f t="shared" si="217"/>
        <v>1</v>
      </c>
      <c r="BG462" s="258">
        <f t="shared" si="176"/>
        <v>1</v>
      </c>
      <c r="BH462" s="258">
        <f t="shared" si="218"/>
        <v>0</v>
      </c>
      <c r="BI462" s="258">
        <f t="shared" si="219"/>
        <v>1</v>
      </c>
      <c r="BJ462" s="258">
        <f t="shared" si="179"/>
        <v>1</v>
      </c>
      <c r="BK462" s="258">
        <f t="shared" si="220"/>
        <v>0</v>
      </c>
      <c r="BL462" s="258">
        <f t="shared" si="221"/>
        <v>1</v>
      </c>
      <c r="BM462" s="258">
        <f t="shared" si="182"/>
        <v>1</v>
      </c>
      <c r="BN462" s="258">
        <f t="shared" si="222"/>
        <v>0</v>
      </c>
      <c r="BO462" s="258">
        <f t="shared" si="223"/>
        <v>1</v>
      </c>
      <c r="BP462" s="258">
        <f t="shared" si="185"/>
        <v>1</v>
      </c>
      <c r="BQ462" s="258">
        <f t="shared" si="224"/>
        <v>0</v>
      </c>
      <c r="BR462" s="258">
        <f t="shared" si="225"/>
        <v>1</v>
      </c>
      <c r="BS462" s="258">
        <f t="shared" si="188"/>
        <v>1</v>
      </c>
      <c r="BT462" s="258">
        <f t="shared" si="226"/>
        <v>0</v>
      </c>
      <c r="BU462" s="258">
        <f t="shared" si="227"/>
        <v>1</v>
      </c>
      <c r="BV462" s="258">
        <f t="shared" si="191"/>
        <v>1</v>
      </c>
      <c r="BW462" s="258">
        <f t="shared" si="228"/>
        <v>0</v>
      </c>
      <c r="BX462" s="258">
        <f t="shared" si="229"/>
        <v>1</v>
      </c>
      <c r="BY462" s="258">
        <f t="shared" si="194"/>
        <v>1</v>
      </c>
      <c r="BZ462" s="258">
        <f t="shared" si="230"/>
        <v>0</v>
      </c>
      <c r="CA462" s="258">
        <f t="shared" si="231"/>
        <v>1</v>
      </c>
      <c r="CB462" s="258">
        <f t="shared" si="197"/>
        <v>1</v>
      </c>
      <c r="CC462" s="258">
        <f t="shared" si="232"/>
        <v>0</v>
      </c>
      <c r="CD462" s="258">
        <f t="shared" si="233"/>
        <v>1</v>
      </c>
    </row>
    <row r="463" spans="1:82" hidden="1">
      <c r="A463" s="258"/>
      <c r="B463" s="258"/>
      <c r="C463" s="259"/>
      <c r="D463" s="258"/>
      <c r="E463" s="258"/>
      <c r="F463" s="258"/>
      <c r="G463" s="258">
        <v>455</v>
      </c>
      <c r="H463" s="414"/>
      <c r="I463" s="273"/>
      <c r="J463" s="274"/>
      <c r="K463" s="275"/>
      <c r="L463" s="745"/>
      <c r="M463" s="272"/>
      <c r="N463" s="508">
        <f t="shared" ref="N463:N688" si="242">ROUND(AJ463+AK463+AL463,2)</f>
        <v>0</v>
      </c>
      <c r="O463" s="510">
        <f t="shared" ref="O463:O526" si="243">N463*M463</f>
        <v>0</v>
      </c>
      <c r="P463" s="260">
        <f t="shared" ref="P463:P526" si="244">IFERROR(AO463,"")</f>
        <v>0</v>
      </c>
      <c r="Q463" s="261">
        <f t="shared" ref="Q463:Q526" si="245">AN463</f>
        <v>0</v>
      </c>
      <c r="R463" s="261">
        <f t="shared" ref="R463:R688" si="246">C463</f>
        <v>0</v>
      </c>
      <c r="S463" s="262"/>
      <c r="T463" s="262"/>
      <c r="U463" s="263">
        <f t="shared" si="2"/>
        <v>1.288</v>
      </c>
      <c r="V463" s="264">
        <f>IF(E463="SP",1,IF(D463="",ExtraMargeMateriaal,(1-VLOOKUP(D463,TabelAankoop[],4,FALSE))))</f>
        <v>1</v>
      </c>
      <c r="W463" s="265">
        <f t="shared" ref="W463:W688" si="247">BasisUurloon/60</f>
        <v>0.6885</v>
      </c>
      <c r="X463" s="266">
        <f t="shared" ref="X463:X688" si="248">ExtraArbeid</f>
        <v>1</v>
      </c>
      <c r="Y463" s="267">
        <f t="shared" ref="Y463:Y688" si="249">ExtraMargeUurloon</f>
        <v>1.46</v>
      </c>
      <c r="Z463" s="267">
        <f t="shared" ref="Z463:Z688" si="250">MargeOA</f>
        <v>1.1599999999999999</v>
      </c>
      <c r="AA463" s="268">
        <f t="shared" si="7"/>
        <v>0</v>
      </c>
      <c r="AB463" s="456">
        <f t="shared" si="8"/>
        <v>0</v>
      </c>
      <c r="AC463" s="457">
        <f t="shared" si="9"/>
        <v>0</v>
      </c>
      <c r="AD463" s="456">
        <f t="shared" si="10"/>
        <v>0</v>
      </c>
      <c r="AE463" s="458">
        <f t="shared" si="11"/>
        <v>0</v>
      </c>
      <c r="AF463" s="457">
        <f t="shared" ref="AF463:AF526" si="251">AE463/60</f>
        <v>0</v>
      </c>
      <c r="AG463" s="456">
        <f t="shared" si="12"/>
        <v>0</v>
      </c>
      <c r="AH463" s="457">
        <f t="shared" si="13"/>
        <v>0</v>
      </c>
      <c r="AI463" s="268">
        <f t="shared" si="14"/>
        <v>0</v>
      </c>
      <c r="AJ463" s="269">
        <f t="shared" si="15"/>
        <v>0</v>
      </c>
      <c r="AK463" s="261">
        <f t="shared" si="16"/>
        <v>0</v>
      </c>
      <c r="AL463" s="413">
        <f t="shared" si="17"/>
        <v>0</v>
      </c>
      <c r="AM463" s="259" t="str">
        <f>IF(AP463="","",IFERROR(VLOOKUP(AP463,CODES!$A$3:$D$1348,4,FALSE),"X"))&amp;IF(AQ463="","",IFERROR(VLOOKUP(AQ463,CODES!$A$3:$D$1348,4,FALSE),"X"))&amp;IF(AR463="","",IFERROR(VLOOKUP(AR463,CODES!$A$3:$D$1348,4,FALSE),"X"))&amp;IF(AS463="","",IFERROR(VLOOKUP(AS463,CODES!$A$3:$D$1348,4,FALSE),"X"))&amp;IF(AT463="","",IFERROR(VLOOKUP(AT463,CODES!$A$3:$D$1348,4,FALSE),"X"))&amp;IF(AU463="","",IFERROR(VLOOKUP(AU463,CODES!$A$3:$D$1348,4,FALSE),"X"))&amp;IF(AV463="","",IFERROR(VLOOKUP(AV463,CODES!$A$3:$D$1348,4,FALSE),"X"))&amp;IF(AW463="","",IFERROR(VLOOKUP(AW463,CODES!$A$3:$D$1348,4,FALSE),"X"))&amp;IF(AX463="","",IFERROR(VLOOKUP(AX463,CODES!$A$3:$D$1348,4,FALSE),"X"))&amp;IF(AY463="","",IFERROR(VLOOKUP(AY463,CODES!$A$3:$D$1348,4,FALSE),"X"))</f>
        <v/>
      </c>
      <c r="AN463" s="258">
        <f>SUM(IFERROR(VLOOKUP(AP463,CODES!$A$3:$D$1348,4,FALSE)*BC463,0),IFERROR(VLOOKUP(AQ463,CODES!$A$3:$D$1348,4,FALSE)*BF463,0),IFERROR(VLOOKUP(AR463,CODES!$A$3:$D$1348,4,FALSE)*BI463,0),IFERROR(VLOOKUP(AS463,CODES!$A$3:$D$1348,4,FALSE)*BL463,0),IFERROR(VLOOKUP(AT463,CODES!$A$3:$D$1348,4,FALSE)*BO463,0),IFERROR(VLOOKUP(AU463,CODES!$A$3:$D$1348,4,FALSE)*BR463,0),IFERROR(VLOOKUP(AV463,CODES!$A$3:$D$1348,4,FALSE)*BU463,0),IFERROR(VLOOKUP(AW463,CODES!$A$3:$D$1348,4,FALSE)*BX463,0),IFERROR(VLOOKUP(AX463,CODES!$A$3:$D$1348,4,FALSE)*CA463,0),IFERROR(VLOOKUP(AY463,CODES!$A$3:$D$1348,4,FALSE)*CD463,0))</f>
        <v>0</v>
      </c>
      <c r="AO463" s="258">
        <f>SUM(IFERROR(VLOOKUP(AP463,CODES!$A$3:$D$1348,3,FALSE)*BC463,0),IFERROR(VLOOKUP(AQ463,CODES!$A$3:$D$1348,3,FALSE)*BF463,0),IFERROR(VLOOKUP(AR463,CODES!$A$3:$D$1348,3,FALSE)*BI463,0),IFERROR(VLOOKUP(AS463,CODES!$A$3:$D$1348,3,FALSE)*BL463,0),IFERROR(VLOOKUP(AT463,CODES!$A$3:$D$1348,3,FALSE)*BO463,0),IFERROR(VLOOKUP(AU463,CODES!$A$3:$D$1348,3,FALSE)*BR463,0),IFERROR(VLOOKUP(AV463,CODES!$A$3:$D$1348,3,FALSE)*BU463,0),IFERROR(VLOOKUP(AW463,CODES!$A$3:$D$1348,3,FALSE)*BX463,0),IFERROR(VLOOKUP(AX463,CODES!$A$3:$D$1348,3,FALSE)*CA463,0),IFERROR(VLOOKUP(AY463,CODES!$A$3:$D$1348,3,FALSE)*CD463,0))+B463</f>
        <v>0</v>
      </c>
      <c r="AP463" s="271" t="str">
        <f t="shared" ref="AP463:AP526" si="252">IFERROR(MID($A463,BB463+1,BA463-BB463-1),"")</f>
        <v/>
      </c>
      <c r="AQ463" s="271" t="str">
        <f t="shared" ref="AQ463:AQ526" si="253">IFERROR(MID($A463,BA463+BE463+1,BD463-BA463-BE463-1),"")</f>
        <v/>
      </c>
      <c r="AR463" s="271" t="str">
        <f t="shared" ref="AR463:AR526" si="254">IFERROR(MID($A463,BD463+BH463+1,BG463-BD463-BH463-1),"")</f>
        <v/>
      </c>
      <c r="AS463" s="271" t="str">
        <f t="shared" ref="AS463:AS526" si="255">IFERROR(MID($A463,BG463+BK463+1,BJ463-BG463-BK463-1),"")</f>
        <v/>
      </c>
      <c r="AT463" s="271" t="str">
        <f t="shared" ref="AT463:AT526" si="256">IFERROR(MID($A463,BJ463+BN463+1,BM463-BJ463-BN463-1),"")</f>
        <v/>
      </c>
      <c r="AU463" s="271" t="str">
        <f t="shared" ref="AU463:AU526" si="257">IFERROR(MID($A463,BM463+BQ463+1,BP463-BM463-BQ463-1),"")</f>
        <v/>
      </c>
      <c r="AV463" s="271" t="str">
        <f t="shared" ref="AV463:AV526" si="258">IFERROR(MID($A463,BP463+BT463+1,BS463-BP463-BT463-1),"")</f>
        <v/>
      </c>
      <c r="AW463" s="271" t="str">
        <f t="shared" ref="AW463:AW526" si="259">IFERROR(MID($A463,BS463+BW463+1,BV463-BS463-BW463-1),"")</f>
        <v/>
      </c>
      <c r="AX463" s="271" t="str">
        <f t="shared" ref="AX463:AX526" si="260">IFERROR(MID($A463,BV463+BZ463+1,BY463-BV463-BZ463-1),"")</f>
        <v/>
      </c>
      <c r="AY463" s="271" t="str">
        <f t="shared" ref="AY463:AY526" si="261">IFERROR(MID($A463,BY463+CC463+1,CB463-BY463-CC463-1),"")</f>
        <v/>
      </c>
      <c r="AZ463" s="258">
        <f t="shared" si="18"/>
        <v>0</v>
      </c>
      <c r="BA463" s="258">
        <f t="shared" ref="BA463:BA688" si="262">IFERROR(SEARCH("+",$A463,1),$AZ463+1)</f>
        <v>1</v>
      </c>
      <c r="BB463" s="258">
        <f t="shared" ref="BB463:BB526" si="263">IFERROR(SEARCH("&amp;",IFERROR(LEFT($A463,BA463),""),1),0)</f>
        <v>0</v>
      </c>
      <c r="BC463" s="258">
        <f t="shared" ref="BC463:BC526" si="264">IFERROR(MID($A463,1,BB463-1),1)</f>
        <v>1</v>
      </c>
      <c r="BD463" s="258">
        <f t="shared" si="20"/>
        <v>1</v>
      </c>
      <c r="BE463" s="258">
        <f t="shared" ref="BE463:BE526" si="265">IFERROR(SEARCH("&amp;",IFERROR(MID($A463,BA463+1,BD463-BA463),""),1),0)</f>
        <v>0</v>
      </c>
      <c r="BF463" s="258">
        <f t="shared" ref="BF463:BF526" si="266">IFERROR(MID($A463,BA463+1,BE463-1),1)</f>
        <v>1</v>
      </c>
      <c r="BG463" s="258">
        <f t="shared" si="21"/>
        <v>1</v>
      </c>
      <c r="BH463" s="258">
        <f t="shared" ref="BH463:BH526" si="267">IFERROR(SEARCH("&amp;",IFERROR(MID($A463,BD463+1,BG463-BD463),""),1),0)</f>
        <v>0</v>
      </c>
      <c r="BI463" s="258">
        <f t="shared" ref="BI463:BI526" si="268">IFERROR(MID($A463,BD463+1,BH463-1),1)</f>
        <v>1</v>
      </c>
      <c r="BJ463" s="258">
        <f t="shared" si="22"/>
        <v>1</v>
      </c>
      <c r="BK463" s="258">
        <f t="shared" ref="BK463:BK526" si="269">IFERROR(SEARCH("&amp;",IFERROR(MID($A463,BG463+1,BJ463-BG463),""),1),0)</f>
        <v>0</v>
      </c>
      <c r="BL463" s="258">
        <f t="shared" ref="BL463:BL526" si="270">IFERROR(MID($A463,BG463+1,BK463-1),1)</f>
        <v>1</v>
      </c>
      <c r="BM463" s="258">
        <f t="shared" si="23"/>
        <v>1</v>
      </c>
      <c r="BN463" s="258">
        <f t="shared" ref="BN463:BN526" si="271">IFERROR(SEARCH("&amp;",IFERROR(MID($A463,BJ463+1,BM463-BJ463),""),1),0)</f>
        <v>0</v>
      </c>
      <c r="BO463" s="258">
        <f t="shared" ref="BO463:BO526" si="272">IFERROR(MID($A463,BJ463+1,BN463-1),1)</f>
        <v>1</v>
      </c>
      <c r="BP463" s="258">
        <f t="shared" si="24"/>
        <v>1</v>
      </c>
      <c r="BQ463" s="258">
        <f t="shared" ref="BQ463:BQ526" si="273">IFERROR(SEARCH("&amp;",IFERROR(MID($A463,BM463+1,BP463-BM463),""),1),0)</f>
        <v>0</v>
      </c>
      <c r="BR463" s="258">
        <f t="shared" ref="BR463:BR526" si="274">IFERROR(MID($A463,BM463+1,BQ463-1),1)</f>
        <v>1</v>
      </c>
      <c r="BS463" s="258">
        <f t="shared" si="25"/>
        <v>1</v>
      </c>
      <c r="BT463" s="258">
        <f t="shared" ref="BT463:BT526" si="275">IFERROR(SEARCH("&amp;",IFERROR(MID($A463,BP463+1,BS463-BP463),""),1),0)</f>
        <v>0</v>
      </c>
      <c r="BU463" s="258">
        <f t="shared" ref="BU463:BU526" si="276">IFERROR(MID($A463,BP463+1,BT463-1),1)</f>
        <v>1</v>
      </c>
      <c r="BV463" s="258">
        <f t="shared" si="26"/>
        <v>1</v>
      </c>
      <c r="BW463" s="258">
        <f t="shared" ref="BW463:BW526" si="277">IFERROR(SEARCH("&amp;",IFERROR(MID($A463,BS463+1,BV463-BS463),""),1),0)</f>
        <v>0</v>
      </c>
      <c r="BX463" s="258">
        <f t="shared" ref="BX463:BX526" si="278">IFERROR(MID($A463,BS463+1,BW463-1),1)</f>
        <v>1</v>
      </c>
      <c r="BY463" s="258">
        <f t="shared" si="27"/>
        <v>1</v>
      </c>
      <c r="BZ463" s="258">
        <f t="shared" ref="BZ463:BZ526" si="279">IFERROR(SEARCH("&amp;",IFERROR(MID($A463,BV463+1,BY463-BV463),""),1),0)</f>
        <v>0</v>
      </c>
      <c r="CA463" s="258">
        <f t="shared" ref="CA463:CA526" si="280">IFERROR(MID($A463,BV463+1,BZ463-1),1)</f>
        <v>1</v>
      </c>
      <c r="CB463" s="258">
        <f t="shared" si="28"/>
        <v>1</v>
      </c>
      <c r="CC463" s="258">
        <f t="shared" ref="CC463:CC526" si="281">IFERROR(SEARCH("&amp;",IFERROR(MID($A463,BY463+1,CB463-BY463),""),1),0)</f>
        <v>0</v>
      </c>
      <c r="CD463" s="258">
        <f t="shared" ref="CD463:CD526" si="282">IFERROR(MID($A463,BY463+1,CC463-1),1)</f>
        <v>1</v>
      </c>
    </row>
    <row r="464" spans="1:82" hidden="1">
      <c r="A464" s="258"/>
      <c r="B464" s="258"/>
      <c r="C464" s="259"/>
      <c r="D464" s="258"/>
      <c r="E464" s="258"/>
      <c r="F464" s="258"/>
      <c r="G464" s="258">
        <v>456</v>
      </c>
      <c r="H464" s="414"/>
      <c r="I464" s="273"/>
      <c r="J464" s="274"/>
      <c r="K464" s="275"/>
      <c r="L464" s="745"/>
      <c r="M464" s="272"/>
      <c r="N464" s="508">
        <f t="shared" si="242"/>
        <v>0</v>
      </c>
      <c r="O464" s="510">
        <f t="shared" si="243"/>
        <v>0</v>
      </c>
      <c r="P464" s="260">
        <f t="shared" si="244"/>
        <v>0</v>
      </c>
      <c r="Q464" s="261">
        <f t="shared" si="245"/>
        <v>0</v>
      </c>
      <c r="R464" s="261">
        <f t="shared" si="246"/>
        <v>0</v>
      </c>
      <c r="S464" s="262"/>
      <c r="T464" s="262"/>
      <c r="U464" s="263">
        <f t="shared" si="2"/>
        <v>1.288</v>
      </c>
      <c r="V464" s="264">
        <f>IF(E464="SP",1,IF(D464="",ExtraMargeMateriaal,(1-VLOOKUP(D464,TabelAankoop[],4,FALSE))))</f>
        <v>1</v>
      </c>
      <c r="W464" s="265">
        <f t="shared" si="247"/>
        <v>0.6885</v>
      </c>
      <c r="X464" s="266">
        <f t="shared" si="248"/>
        <v>1</v>
      </c>
      <c r="Y464" s="267">
        <f t="shared" si="249"/>
        <v>1.46</v>
      </c>
      <c r="Z464" s="267">
        <f t="shared" si="250"/>
        <v>1.1599999999999999</v>
      </c>
      <c r="AA464" s="268">
        <f t="shared" si="7"/>
        <v>0</v>
      </c>
      <c r="AB464" s="456">
        <f t="shared" si="8"/>
        <v>0</v>
      </c>
      <c r="AC464" s="457">
        <f t="shared" si="9"/>
        <v>0</v>
      </c>
      <c r="AD464" s="456">
        <f t="shared" si="10"/>
        <v>0</v>
      </c>
      <c r="AE464" s="458">
        <f t="shared" si="11"/>
        <v>0</v>
      </c>
      <c r="AF464" s="457">
        <f t="shared" si="251"/>
        <v>0</v>
      </c>
      <c r="AG464" s="456">
        <f t="shared" si="12"/>
        <v>0</v>
      </c>
      <c r="AH464" s="457">
        <f t="shared" si="13"/>
        <v>0</v>
      </c>
      <c r="AI464" s="268">
        <f t="shared" si="14"/>
        <v>0</v>
      </c>
      <c r="AJ464" s="269">
        <f t="shared" si="15"/>
        <v>0</v>
      </c>
      <c r="AK464" s="270">
        <f t="shared" si="16"/>
        <v>0</v>
      </c>
      <c r="AL464" s="415">
        <f t="shared" si="17"/>
        <v>0</v>
      </c>
      <c r="AM464" s="259" t="str">
        <f>IF(AP464="","",IFERROR(VLOOKUP(AP464,CODES!$A$3:$D$1348,4,FALSE),"X"))&amp;IF(AQ464="","",IFERROR(VLOOKUP(AQ464,CODES!$A$3:$D$1348,4,FALSE),"X"))&amp;IF(AR464="","",IFERROR(VLOOKUP(AR464,CODES!$A$3:$D$1348,4,FALSE),"X"))&amp;IF(AS464="","",IFERROR(VLOOKUP(AS464,CODES!$A$3:$D$1348,4,FALSE),"X"))&amp;IF(AT464="","",IFERROR(VLOOKUP(AT464,CODES!$A$3:$D$1348,4,FALSE),"X"))&amp;IF(AU464="","",IFERROR(VLOOKUP(AU464,CODES!$A$3:$D$1348,4,FALSE),"X"))&amp;IF(AV464="","",IFERROR(VLOOKUP(AV464,CODES!$A$3:$D$1348,4,FALSE),"X"))&amp;IF(AW464="","",IFERROR(VLOOKUP(AW464,CODES!$A$3:$D$1348,4,FALSE),"X"))&amp;IF(AX464="","",IFERROR(VLOOKUP(AX464,CODES!$A$3:$D$1348,4,FALSE),"X"))&amp;IF(AY464="","",IFERROR(VLOOKUP(AY464,CODES!$A$3:$D$1348,4,FALSE),"X"))</f>
        <v/>
      </c>
      <c r="AN464" s="258">
        <f>SUM(IFERROR(VLOOKUP(AP464,CODES!$A$3:$D$1348,4,FALSE)*BC464,0),IFERROR(VLOOKUP(AQ464,CODES!$A$3:$D$1348,4,FALSE)*BF464,0),IFERROR(VLOOKUP(AR464,CODES!$A$3:$D$1348,4,FALSE)*BI464,0),IFERROR(VLOOKUP(AS464,CODES!$A$3:$D$1348,4,FALSE)*BL464,0),IFERROR(VLOOKUP(AT464,CODES!$A$3:$D$1348,4,FALSE)*BO464,0),IFERROR(VLOOKUP(AU464,CODES!$A$3:$D$1348,4,FALSE)*BR464,0),IFERROR(VLOOKUP(AV464,CODES!$A$3:$D$1348,4,FALSE)*BU464,0),IFERROR(VLOOKUP(AW464,CODES!$A$3:$D$1348,4,FALSE)*BX464,0),IFERROR(VLOOKUP(AX464,CODES!$A$3:$D$1348,4,FALSE)*CA464,0),IFERROR(VLOOKUP(AY464,CODES!$A$3:$D$1348,4,FALSE)*CD464,0))</f>
        <v>0</v>
      </c>
      <c r="AO464" s="258">
        <f>SUM(IFERROR(VLOOKUP(AP464,CODES!$A$3:$D$1348,3,FALSE)*BC464,0),IFERROR(VLOOKUP(AQ464,CODES!$A$3:$D$1348,3,FALSE)*BF464,0),IFERROR(VLOOKUP(AR464,CODES!$A$3:$D$1348,3,FALSE)*BI464,0),IFERROR(VLOOKUP(AS464,CODES!$A$3:$D$1348,3,FALSE)*BL464,0),IFERROR(VLOOKUP(AT464,CODES!$A$3:$D$1348,3,FALSE)*BO464,0),IFERROR(VLOOKUP(AU464,CODES!$A$3:$D$1348,3,FALSE)*BR464,0),IFERROR(VLOOKUP(AV464,CODES!$A$3:$D$1348,3,FALSE)*BU464,0),IFERROR(VLOOKUP(AW464,CODES!$A$3:$D$1348,3,FALSE)*BX464,0),IFERROR(VLOOKUP(AX464,CODES!$A$3:$D$1348,3,FALSE)*CA464,0),IFERROR(VLOOKUP(AY464,CODES!$A$3:$D$1348,3,FALSE)*CD464,0))+B464</f>
        <v>0</v>
      </c>
      <c r="AP464" s="271" t="str">
        <f t="shared" si="252"/>
        <v/>
      </c>
      <c r="AQ464" s="271" t="str">
        <f t="shared" si="253"/>
        <v/>
      </c>
      <c r="AR464" s="271" t="str">
        <f t="shared" si="254"/>
        <v/>
      </c>
      <c r="AS464" s="271" t="str">
        <f t="shared" si="255"/>
        <v/>
      </c>
      <c r="AT464" s="271" t="str">
        <f t="shared" si="256"/>
        <v/>
      </c>
      <c r="AU464" s="271" t="str">
        <f t="shared" si="257"/>
        <v/>
      </c>
      <c r="AV464" s="271" t="str">
        <f t="shared" si="258"/>
        <v/>
      </c>
      <c r="AW464" s="271" t="str">
        <f t="shared" si="259"/>
        <v/>
      </c>
      <c r="AX464" s="271" t="str">
        <f t="shared" si="260"/>
        <v/>
      </c>
      <c r="AY464" s="271" t="str">
        <f t="shared" si="261"/>
        <v/>
      </c>
      <c r="AZ464" s="258">
        <f t="shared" si="18"/>
        <v>0</v>
      </c>
      <c r="BA464" s="258">
        <f t="shared" si="262"/>
        <v>1</v>
      </c>
      <c r="BB464" s="258">
        <f t="shared" si="263"/>
        <v>0</v>
      </c>
      <c r="BC464" s="258">
        <f t="shared" si="264"/>
        <v>1</v>
      </c>
      <c r="BD464" s="258">
        <f t="shared" si="20"/>
        <v>1</v>
      </c>
      <c r="BE464" s="258">
        <f t="shared" si="265"/>
        <v>0</v>
      </c>
      <c r="BF464" s="258">
        <f t="shared" si="266"/>
        <v>1</v>
      </c>
      <c r="BG464" s="258">
        <f t="shared" si="21"/>
        <v>1</v>
      </c>
      <c r="BH464" s="258">
        <f t="shared" si="267"/>
        <v>0</v>
      </c>
      <c r="BI464" s="258">
        <f t="shared" si="268"/>
        <v>1</v>
      </c>
      <c r="BJ464" s="258">
        <f t="shared" si="22"/>
        <v>1</v>
      </c>
      <c r="BK464" s="258">
        <f t="shared" si="269"/>
        <v>0</v>
      </c>
      <c r="BL464" s="258">
        <f t="shared" si="270"/>
        <v>1</v>
      </c>
      <c r="BM464" s="258">
        <f t="shared" si="23"/>
        <v>1</v>
      </c>
      <c r="BN464" s="258">
        <f t="shared" si="271"/>
        <v>0</v>
      </c>
      <c r="BO464" s="258">
        <f t="shared" si="272"/>
        <v>1</v>
      </c>
      <c r="BP464" s="258">
        <f t="shared" si="24"/>
        <v>1</v>
      </c>
      <c r="BQ464" s="258">
        <f t="shared" si="273"/>
        <v>0</v>
      </c>
      <c r="BR464" s="258">
        <f t="shared" si="274"/>
        <v>1</v>
      </c>
      <c r="BS464" s="258">
        <f t="shared" si="25"/>
        <v>1</v>
      </c>
      <c r="BT464" s="258">
        <f t="shared" si="275"/>
        <v>0</v>
      </c>
      <c r="BU464" s="258">
        <f t="shared" si="276"/>
        <v>1</v>
      </c>
      <c r="BV464" s="258">
        <f t="shared" si="26"/>
        <v>1</v>
      </c>
      <c r="BW464" s="258">
        <f t="shared" si="277"/>
        <v>0</v>
      </c>
      <c r="BX464" s="258">
        <f t="shared" si="278"/>
        <v>1</v>
      </c>
      <c r="BY464" s="258">
        <f t="shared" si="27"/>
        <v>1</v>
      </c>
      <c r="BZ464" s="258">
        <f t="shared" si="279"/>
        <v>0</v>
      </c>
      <c r="CA464" s="258">
        <f t="shared" si="280"/>
        <v>1</v>
      </c>
      <c r="CB464" s="258">
        <f t="shared" si="28"/>
        <v>1</v>
      </c>
      <c r="CC464" s="258">
        <f t="shared" si="281"/>
        <v>0</v>
      </c>
      <c r="CD464" s="258">
        <f t="shared" si="282"/>
        <v>1</v>
      </c>
    </row>
    <row r="465" spans="1:82" hidden="1">
      <c r="A465" s="258"/>
      <c r="B465" s="258"/>
      <c r="C465" s="259"/>
      <c r="D465" s="258"/>
      <c r="E465" s="258"/>
      <c r="F465" s="258"/>
      <c r="G465" s="258">
        <v>457</v>
      </c>
      <c r="H465" s="414"/>
      <c r="I465" s="273"/>
      <c r="J465" s="274"/>
      <c r="K465" s="275"/>
      <c r="L465" s="745"/>
      <c r="M465" s="272"/>
      <c r="N465" s="508">
        <f t="shared" si="242"/>
        <v>0</v>
      </c>
      <c r="O465" s="510">
        <f t="shared" si="243"/>
        <v>0</v>
      </c>
      <c r="P465" s="260">
        <f t="shared" si="244"/>
        <v>0</v>
      </c>
      <c r="Q465" s="261">
        <f t="shared" si="245"/>
        <v>0</v>
      </c>
      <c r="R465" s="261">
        <f t="shared" si="246"/>
        <v>0</v>
      </c>
      <c r="S465" s="262"/>
      <c r="T465" s="262"/>
      <c r="U465" s="263">
        <f t="shared" si="2"/>
        <v>1.288</v>
      </c>
      <c r="V465" s="264">
        <f>IF(E465="SP",1,IF(D465="",ExtraMargeMateriaal,(1-VLOOKUP(D465,TabelAankoop[],4,FALSE))))</f>
        <v>1</v>
      </c>
      <c r="W465" s="265">
        <f t="shared" si="247"/>
        <v>0.6885</v>
      </c>
      <c r="X465" s="266">
        <f t="shared" si="248"/>
        <v>1</v>
      </c>
      <c r="Y465" s="267">
        <f t="shared" si="249"/>
        <v>1.46</v>
      </c>
      <c r="Z465" s="267">
        <f t="shared" si="250"/>
        <v>1.1599999999999999</v>
      </c>
      <c r="AA465" s="268">
        <f t="shared" si="7"/>
        <v>0</v>
      </c>
      <c r="AB465" s="456">
        <f t="shared" si="8"/>
        <v>0</v>
      </c>
      <c r="AC465" s="457">
        <f t="shared" si="9"/>
        <v>0</v>
      </c>
      <c r="AD465" s="456">
        <f t="shared" si="10"/>
        <v>0</v>
      </c>
      <c r="AE465" s="458">
        <f t="shared" si="11"/>
        <v>0</v>
      </c>
      <c r="AF465" s="457">
        <f t="shared" si="251"/>
        <v>0</v>
      </c>
      <c r="AG465" s="456">
        <f t="shared" si="12"/>
        <v>0</v>
      </c>
      <c r="AH465" s="457">
        <f t="shared" si="13"/>
        <v>0</v>
      </c>
      <c r="AI465" s="268">
        <f t="shared" si="14"/>
        <v>0</v>
      </c>
      <c r="AJ465" s="269">
        <f t="shared" si="15"/>
        <v>0</v>
      </c>
      <c r="AK465" s="270">
        <f t="shared" si="16"/>
        <v>0</v>
      </c>
      <c r="AL465" s="415">
        <f t="shared" si="17"/>
        <v>0</v>
      </c>
      <c r="AM465" s="259" t="str">
        <f>IF(AP465="","",IFERROR(VLOOKUP(AP465,CODES!$A$3:$D$1348,4,FALSE),"X"))&amp;IF(AQ465="","",IFERROR(VLOOKUP(AQ465,CODES!$A$3:$D$1348,4,FALSE),"X"))&amp;IF(AR465="","",IFERROR(VLOOKUP(AR465,CODES!$A$3:$D$1348,4,FALSE),"X"))&amp;IF(AS465="","",IFERROR(VLOOKUP(AS465,CODES!$A$3:$D$1348,4,FALSE),"X"))&amp;IF(AT465="","",IFERROR(VLOOKUP(AT465,CODES!$A$3:$D$1348,4,FALSE),"X"))&amp;IF(AU465="","",IFERROR(VLOOKUP(AU465,CODES!$A$3:$D$1348,4,FALSE),"X"))&amp;IF(AV465="","",IFERROR(VLOOKUP(AV465,CODES!$A$3:$D$1348,4,FALSE),"X"))&amp;IF(AW465="","",IFERROR(VLOOKUP(AW465,CODES!$A$3:$D$1348,4,FALSE),"X"))&amp;IF(AX465="","",IFERROR(VLOOKUP(AX465,CODES!$A$3:$D$1348,4,FALSE),"X"))&amp;IF(AY465="","",IFERROR(VLOOKUP(AY465,CODES!$A$3:$D$1348,4,FALSE),"X"))</f>
        <v/>
      </c>
      <c r="AN465" s="258">
        <f>SUM(IFERROR(VLOOKUP(AP465,CODES!$A$3:$D$1348,4,FALSE)*BC465,0),IFERROR(VLOOKUP(AQ465,CODES!$A$3:$D$1348,4,FALSE)*BF465,0),IFERROR(VLOOKUP(AR465,CODES!$A$3:$D$1348,4,FALSE)*BI465,0),IFERROR(VLOOKUP(AS465,CODES!$A$3:$D$1348,4,FALSE)*BL465,0),IFERROR(VLOOKUP(AT465,CODES!$A$3:$D$1348,4,FALSE)*BO465,0),IFERROR(VLOOKUP(AU465,CODES!$A$3:$D$1348,4,FALSE)*BR465,0),IFERROR(VLOOKUP(AV465,CODES!$A$3:$D$1348,4,FALSE)*BU465,0),IFERROR(VLOOKUP(AW465,CODES!$A$3:$D$1348,4,FALSE)*BX465,0),IFERROR(VLOOKUP(AX465,CODES!$A$3:$D$1348,4,FALSE)*CA465,0),IFERROR(VLOOKUP(AY465,CODES!$A$3:$D$1348,4,FALSE)*CD465,0))</f>
        <v>0</v>
      </c>
      <c r="AO465" s="258">
        <f>SUM(IFERROR(VLOOKUP(AP465,CODES!$A$3:$D$1348,3,FALSE)*BC465,0),IFERROR(VLOOKUP(AQ465,CODES!$A$3:$D$1348,3,FALSE)*BF465,0),IFERROR(VLOOKUP(AR465,CODES!$A$3:$D$1348,3,FALSE)*BI465,0),IFERROR(VLOOKUP(AS465,CODES!$A$3:$D$1348,3,FALSE)*BL465,0),IFERROR(VLOOKUP(AT465,CODES!$A$3:$D$1348,3,FALSE)*BO465,0),IFERROR(VLOOKUP(AU465,CODES!$A$3:$D$1348,3,FALSE)*BR465,0),IFERROR(VLOOKUP(AV465,CODES!$A$3:$D$1348,3,FALSE)*BU465,0),IFERROR(VLOOKUP(AW465,CODES!$A$3:$D$1348,3,FALSE)*BX465,0),IFERROR(VLOOKUP(AX465,CODES!$A$3:$D$1348,3,FALSE)*CA465,0),IFERROR(VLOOKUP(AY465,CODES!$A$3:$D$1348,3,FALSE)*CD465,0))+B465</f>
        <v>0</v>
      </c>
      <c r="AP465" s="271" t="str">
        <f t="shared" si="252"/>
        <v/>
      </c>
      <c r="AQ465" s="271" t="str">
        <f t="shared" si="253"/>
        <v/>
      </c>
      <c r="AR465" s="271" t="str">
        <f t="shared" si="254"/>
        <v/>
      </c>
      <c r="AS465" s="271" t="str">
        <f t="shared" si="255"/>
        <v/>
      </c>
      <c r="AT465" s="271" t="str">
        <f t="shared" si="256"/>
        <v/>
      </c>
      <c r="AU465" s="271" t="str">
        <f t="shared" si="257"/>
        <v/>
      </c>
      <c r="AV465" s="271" t="str">
        <f t="shared" si="258"/>
        <v/>
      </c>
      <c r="AW465" s="271" t="str">
        <f t="shared" si="259"/>
        <v/>
      </c>
      <c r="AX465" s="271" t="str">
        <f t="shared" si="260"/>
        <v/>
      </c>
      <c r="AY465" s="271" t="str">
        <f t="shared" si="261"/>
        <v/>
      </c>
      <c r="AZ465" s="258">
        <f t="shared" si="18"/>
        <v>0</v>
      </c>
      <c r="BA465" s="258">
        <f t="shared" si="262"/>
        <v>1</v>
      </c>
      <c r="BB465" s="258">
        <f t="shared" si="263"/>
        <v>0</v>
      </c>
      <c r="BC465" s="258">
        <f t="shared" si="264"/>
        <v>1</v>
      </c>
      <c r="BD465" s="258">
        <f t="shared" si="20"/>
        <v>1</v>
      </c>
      <c r="BE465" s="258">
        <f t="shared" si="265"/>
        <v>0</v>
      </c>
      <c r="BF465" s="258">
        <f t="shared" si="266"/>
        <v>1</v>
      </c>
      <c r="BG465" s="258">
        <f t="shared" si="21"/>
        <v>1</v>
      </c>
      <c r="BH465" s="258">
        <f t="shared" si="267"/>
        <v>0</v>
      </c>
      <c r="BI465" s="258">
        <f t="shared" si="268"/>
        <v>1</v>
      </c>
      <c r="BJ465" s="258">
        <f t="shared" si="22"/>
        <v>1</v>
      </c>
      <c r="BK465" s="258">
        <f t="shared" si="269"/>
        <v>0</v>
      </c>
      <c r="BL465" s="258">
        <f t="shared" si="270"/>
        <v>1</v>
      </c>
      <c r="BM465" s="258">
        <f t="shared" si="23"/>
        <v>1</v>
      </c>
      <c r="BN465" s="258">
        <f t="shared" si="271"/>
        <v>0</v>
      </c>
      <c r="BO465" s="258">
        <f t="shared" si="272"/>
        <v>1</v>
      </c>
      <c r="BP465" s="258">
        <f t="shared" si="24"/>
        <v>1</v>
      </c>
      <c r="BQ465" s="258">
        <f t="shared" si="273"/>
        <v>0</v>
      </c>
      <c r="BR465" s="258">
        <f t="shared" si="274"/>
        <v>1</v>
      </c>
      <c r="BS465" s="258">
        <f t="shared" si="25"/>
        <v>1</v>
      </c>
      <c r="BT465" s="258">
        <f t="shared" si="275"/>
        <v>0</v>
      </c>
      <c r="BU465" s="258">
        <f t="shared" si="276"/>
        <v>1</v>
      </c>
      <c r="BV465" s="258">
        <f t="shared" si="26"/>
        <v>1</v>
      </c>
      <c r="BW465" s="258">
        <f t="shared" si="277"/>
        <v>0</v>
      </c>
      <c r="BX465" s="258">
        <f t="shared" si="278"/>
        <v>1</v>
      </c>
      <c r="BY465" s="258">
        <f t="shared" si="27"/>
        <v>1</v>
      </c>
      <c r="BZ465" s="258">
        <f t="shared" si="279"/>
        <v>0</v>
      </c>
      <c r="CA465" s="258">
        <f t="shared" si="280"/>
        <v>1</v>
      </c>
      <c r="CB465" s="258">
        <f t="shared" si="28"/>
        <v>1</v>
      </c>
      <c r="CC465" s="258">
        <f t="shared" si="281"/>
        <v>0</v>
      </c>
      <c r="CD465" s="258">
        <f t="shared" si="282"/>
        <v>1</v>
      </c>
    </row>
    <row r="466" spans="1:82" hidden="1">
      <c r="A466" s="258"/>
      <c r="B466" s="258"/>
      <c r="C466" s="259"/>
      <c r="D466" s="258"/>
      <c r="E466" s="258"/>
      <c r="F466" s="258"/>
      <c r="G466" s="258">
        <v>458</v>
      </c>
      <c r="H466" s="414"/>
      <c r="I466" s="273"/>
      <c r="J466" s="274"/>
      <c r="K466" s="275"/>
      <c r="L466" s="745"/>
      <c r="M466" s="272"/>
      <c r="N466" s="508">
        <f t="shared" si="242"/>
        <v>0</v>
      </c>
      <c r="O466" s="510">
        <f t="shared" si="243"/>
        <v>0</v>
      </c>
      <c r="P466" s="260">
        <f t="shared" si="244"/>
        <v>0</v>
      </c>
      <c r="Q466" s="261">
        <f t="shared" si="245"/>
        <v>0</v>
      </c>
      <c r="R466" s="261">
        <f t="shared" si="246"/>
        <v>0</v>
      </c>
      <c r="S466" s="262"/>
      <c r="T466" s="262"/>
      <c r="U466" s="263">
        <f t="shared" si="2"/>
        <v>1.288</v>
      </c>
      <c r="V466" s="264">
        <f>IF(E466="SP",1,IF(D466="",ExtraMargeMateriaal,(1-VLOOKUP(D466,TabelAankoop[],4,FALSE))))</f>
        <v>1</v>
      </c>
      <c r="W466" s="265">
        <f t="shared" si="247"/>
        <v>0.6885</v>
      </c>
      <c r="X466" s="266">
        <f t="shared" si="248"/>
        <v>1</v>
      </c>
      <c r="Y466" s="267">
        <f t="shared" si="249"/>
        <v>1.46</v>
      </c>
      <c r="Z466" s="267">
        <f t="shared" si="250"/>
        <v>1.1599999999999999</v>
      </c>
      <c r="AA466" s="268">
        <f t="shared" si="7"/>
        <v>0</v>
      </c>
      <c r="AB466" s="456">
        <f t="shared" si="8"/>
        <v>0</v>
      </c>
      <c r="AC466" s="457">
        <f t="shared" si="9"/>
        <v>0</v>
      </c>
      <c r="AD466" s="456">
        <f t="shared" si="10"/>
        <v>0</v>
      </c>
      <c r="AE466" s="458">
        <f t="shared" si="11"/>
        <v>0</v>
      </c>
      <c r="AF466" s="457">
        <f t="shared" si="251"/>
        <v>0</v>
      </c>
      <c r="AG466" s="456">
        <f t="shared" si="12"/>
        <v>0</v>
      </c>
      <c r="AH466" s="457">
        <f t="shared" si="13"/>
        <v>0</v>
      </c>
      <c r="AI466" s="268">
        <f t="shared" si="14"/>
        <v>0</v>
      </c>
      <c r="AJ466" s="269">
        <f t="shared" si="15"/>
        <v>0</v>
      </c>
      <c r="AK466" s="270">
        <f t="shared" si="16"/>
        <v>0</v>
      </c>
      <c r="AL466" s="415">
        <f t="shared" si="17"/>
        <v>0</v>
      </c>
      <c r="AM466" s="259" t="str">
        <f>IF(AP466="","",IFERROR(VLOOKUP(AP466,CODES!$A$3:$D$1348,4,FALSE),"X"))&amp;IF(AQ466="","",IFERROR(VLOOKUP(AQ466,CODES!$A$3:$D$1348,4,FALSE),"X"))&amp;IF(AR466="","",IFERROR(VLOOKUP(AR466,CODES!$A$3:$D$1348,4,FALSE),"X"))&amp;IF(AS466="","",IFERROR(VLOOKUP(AS466,CODES!$A$3:$D$1348,4,FALSE),"X"))&amp;IF(AT466="","",IFERROR(VLOOKUP(AT466,CODES!$A$3:$D$1348,4,FALSE),"X"))&amp;IF(AU466="","",IFERROR(VLOOKUP(AU466,CODES!$A$3:$D$1348,4,FALSE),"X"))&amp;IF(AV466="","",IFERROR(VLOOKUP(AV466,CODES!$A$3:$D$1348,4,FALSE),"X"))&amp;IF(AW466="","",IFERROR(VLOOKUP(AW466,CODES!$A$3:$D$1348,4,FALSE),"X"))&amp;IF(AX466="","",IFERROR(VLOOKUP(AX466,CODES!$A$3:$D$1348,4,FALSE),"X"))&amp;IF(AY466="","",IFERROR(VLOOKUP(AY466,CODES!$A$3:$D$1348,4,FALSE),"X"))</f>
        <v/>
      </c>
      <c r="AN466" s="258">
        <f>SUM(IFERROR(VLOOKUP(AP466,CODES!$A$3:$D$1348,4,FALSE)*BC466,0),IFERROR(VLOOKUP(AQ466,CODES!$A$3:$D$1348,4,FALSE)*BF466,0),IFERROR(VLOOKUP(AR466,CODES!$A$3:$D$1348,4,FALSE)*BI466,0),IFERROR(VLOOKUP(AS466,CODES!$A$3:$D$1348,4,FALSE)*BL466,0),IFERROR(VLOOKUP(AT466,CODES!$A$3:$D$1348,4,FALSE)*BO466,0),IFERROR(VLOOKUP(AU466,CODES!$A$3:$D$1348,4,FALSE)*BR466,0),IFERROR(VLOOKUP(AV466,CODES!$A$3:$D$1348,4,FALSE)*BU466,0),IFERROR(VLOOKUP(AW466,CODES!$A$3:$D$1348,4,FALSE)*BX466,0),IFERROR(VLOOKUP(AX466,CODES!$A$3:$D$1348,4,FALSE)*CA466,0),IFERROR(VLOOKUP(AY466,CODES!$A$3:$D$1348,4,FALSE)*CD466,0))</f>
        <v>0</v>
      </c>
      <c r="AO466" s="258">
        <f>SUM(IFERROR(VLOOKUP(AP466,CODES!$A$3:$D$1348,3,FALSE)*BC466,0),IFERROR(VLOOKUP(AQ466,CODES!$A$3:$D$1348,3,FALSE)*BF466,0),IFERROR(VLOOKUP(AR466,CODES!$A$3:$D$1348,3,FALSE)*BI466,0),IFERROR(VLOOKUP(AS466,CODES!$A$3:$D$1348,3,FALSE)*BL466,0),IFERROR(VLOOKUP(AT466,CODES!$A$3:$D$1348,3,FALSE)*BO466,0),IFERROR(VLOOKUP(AU466,CODES!$A$3:$D$1348,3,FALSE)*BR466,0),IFERROR(VLOOKUP(AV466,CODES!$A$3:$D$1348,3,FALSE)*BU466,0),IFERROR(VLOOKUP(AW466,CODES!$A$3:$D$1348,3,FALSE)*BX466,0),IFERROR(VLOOKUP(AX466,CODES!$A$3:$D$1348,3,FALSE)*CA466,0),IFERROR(VLOOKUP(AY466,CODES!$A$3:$D$1348,3,FALSE)*CD466,0))+B466</f>
        <v>0</v>
      </c>
      <c r="AP466" s="271" t="str">
        <f t="shared" si="252"/>
        <v/>
      </c>
      <c r="AQ466" s="271" t="str">
        <f t="shared" si="253"/>
        <v/>
      </c>
      <c r="AR466" s="271" t="str">
        <f t="shared" si="254"/>
        <v/>
      </c>
      <c r="AS466" s="271" t="str">
        <f t="shared" si="255"/>
        <v/>
      </c>
      <c r="AT466" s="271" t="str">
        <f t="shared" si="256"/>
        <v/>
      </c>
      <c r="AU466" s="271" t="str">
        <f t="shared" si="257"/>
        <v/>
      </c>
      <c r="AV466" s="271" t="str">
        <f t="shared" si="258"/>
        <v/>
      </c>
      <c r="AW466" s="271" t="str">
        <f t="shared" si="259"/>
        <v/>
      </c>
      <c r="AX466" s="271" t="str">
        <f t="shared" si="260"/>
        <v/>
      </c>
      <c r="AY466" s="271" t="str">
        <f t="shared" si="261"/>
        <v/>
      </c>
      <c r="AZ466" s="258">
        <f t="shared" si="18"/>
        <v>0</v>
      </c>
      <c r="BA466" s="258">
        <f t="shared" si="262"/>
        <v>1</v>
      </c>
      <c r="BB466" s="258">
        <f t="shared" si="263"/>
        <v>0</v>
      </c>
      <c r="BC466" s="258">
        <f t="shared" si="264"/>
        <v>1</v>
      </c>
      <c r="BD466" s="258">
        <f t="shared" si="20"/>
        <v>1</v>
      </c>
      <c r="BE466" s="258">
        <f t="shared" si="265"/>
        <v>0</v>
      </c>
      <c r="BF466" s="258">
        <f t="shared" si="266"/>
        <v>1</v>
      </c>
      <c r="BG466" s="258">
        <f t="shared" si="21"/>
        <v>1</v>
      </c>
      <c r="BH466" s="258">
        <f t="shared" si="267"/>
        <v>0</v>
      </c>
      <c r="BI466" s="258">
        <f t="shared" si="268"/>
        <v>1</v>
      </c>
      <c r="BJ466" s="258">
        <f t="shared" si="22"/>
        <v>1</v>
      </c>
      <c r="BK466" s="258">
        <f t="shared" si="269"/>
        <v>0</v>
      </c>
      <c r="BL466" s="258">
        <f t="shared" si="270"/>
        <v>1</v>
      </c>
      <c r="BM466" s="258">
        <f t="shared" si="23"/>
        <v>1</v>
      </c>
      <c r="BN466" s="258">
        <f t="shared" si="271"/>
        <v>0</v>
      </c>
      <c r="BO466" s="258">
        <f t="shared" si="272"/>
        <v>1</v>
      </c>
      <c r="BP466" s="258">
        <f t="shared" si="24"/>
        <v>1</v>
      </c>
      <c r="BQ466" s="258">
        <f t="shared" si="273"/>
        <v>0</v>
      </c>
      <c r="BR466" s="258">
        <f t="shared" si="274"/>
        <v>1</v>
      </c>
      <c r="BS466" s="258">
        <f t="shared" si="25"/>
        <v>1</v>
      </c>
      <c r="BT466" s="258">
        <f t="shared" si="275"/>
        <v>0</v>
      </c>
      <c r="BU466" s="258">
        <f t="shared" si="276"/>
        <v>1</v>
      </c>
      <c r="BV466" s="258">
        <f t="shared" si="26"/>
        <v>1</v>
      </c>
      <c r="BW466" s="258">
        <f t="shared" si="277"/>
        <v>0</v>
      </c>
      <c r="BX466" s="258">
        <f t="shared" si="278"/>
        <v>1</v>
      </c>
      <c r="BY466" s="258">
        <f t="shared" si="27"/>
        <v>1</v>
      </c>
      <c r="BZ466" s="258">
        <f t="shared" si="279"/>
        <v>0</v>
      </c>
      <c r="CA466" s="258">
        <f t="shared" si="280"/>
        <v>1</v>
      </c>
      <c r="CB466" s="258">
        <f t="shared" si="28"/>
        <v>1</v>
      </c>
      <c r="CC466" s="258">
        <f t="shared" si="281"/>
        <v>0</v>
      </c>
      <c r="CD466" s="258">
        <f t="shared" si="282"/>
        <v>1</v>
      </c>
    </row>
    <row r="467" spans="1:82" hidden="1">
      <c r="A467" s="258"/>
      <c r="B467" s="258"/>
      <c r="C467" s="259"/>
      <c r="D467" s="258"/>
      <c r="E467" s="258"/>
      <c r="F467" s="258"/>
      <c r="G467" s="258">
        <v>459</v>
      </c>
      <c r="H467" s="414"/>
      <c r="I467" s="273"/>
      <c r="J467" s="274"/>
      <c r="K467" s="275"/>
      <c r="L467" s="745"/>
      <c r="M467" s="272"/>
      <c r="N467" s="508">
        <f t="shared" si="242"/>
        <v>0</v>
      </c>
      <c r="O467" s="510">
        <f t="shared" si="243"/>
        <v>0</v>
      </c>
      <c r="P467" s="260">
        <f t="shared" si="244"/>
        <v>0</v>
      </c>
      <c r="Q467" s="261">
        <f t="shared" si="245"/>
        <v>0</v>
      </c>
      <c r="R467" s="261">
        <f t="shared" si="246"/>
        <v>0</v>
      </c>
      <c r="S467" s="262"/>
      <c r="T467" s="262"/>
      <c r="U467" s="263">
        <f t="shared" si="2"/>
        <v>1.288</v>
      </c>
      <c r="V467" s="264">
        <f>IF(E467="SP",1,IF(D467="",ExtraMargeMateriaal,(1-VLOOKUP(D467,TabelAankoop[],4,FALSE))))</f>
        <v>1</v>
      </c>
      <c r="W467" s="265">
        <f t="shared" si="247"/>
        <v>0.6885</v>
      </c>
      <c r="X467" s="266">
        <f t="shared" si="248"/>
        <v>1</v>
      </c>
      <c r="Y467" s="267">
        <f t="shared" si="249"/>
        <v>1.46</v>
      </c>
      <c r="Z467" s="267">
        <f t="shared" si="250"/>
        <v>1.1599999999999999</v>
      </c>
      <c r="AA467" s="268">
        <f t="shared" si="7"/>
        <v>0</v>
      </c>
      <c r="AB467" s="456">
        <f t="shared" si="8"/>
        <v>0</v>
      </c>
      <c r="AC467" s="457">
        <f t="shared" si="9"/>
        <v>0</v>
      </c>
      <c r="AD467" s="456">
        <f t="shared" si="10"/>
        <v>0</v>
      </c>
      <c r="AE467" s="458">
        <f t="shared" si="11"/>
        <v>0</v>
      </c>
      <c r="AF467" s="457">
        <f t="shared" si="251"/>
        <v>0</v>
      </c>
      <c r="AG467" s="456">
        <f t="shared" si="12"/>
        <v>0</v>
      </c>
      <c r="AH467" s="457">
        <f t="shared" si="13"/>
        <v>0</v>
      </c>
      <c r="AI467" s="268">
        <f t="shared" si="14"/>
        <v>0</v>
      </c>
      <c r="AJ467" s="269">
        <f t="shared" si="15"/>
        <v>0</v>
      </c>
      <c r="AK467" s="270">
        <f t="shared" si="16"/>
        <v>0</v>
      </c>
      <c r="AL467" s="415">
        <f t="shared" si="17"/>
        <v>0</v>
      </c>
      <c r="AM467" s="259" t="str">
        <f>IF(AP467="","",IFERROR(VLOOKUP(AP467,CODES!$A$3:$D$1348,4,FALSE),"X"))&amp;IF(AQ467="","",IFERROR(VLOOKUP(AQ467,CODES!$A$3:$D$1348,4,FALSE),"X"))&amp;IF(AR467="","",IFERROR(VLOOKUP(AR467,CODES!$A$3:$D$1348,4,FALSE),"X"))&amp;IF(AS467="","",IFERROR(VLOOKUP(AS467,CODES!$A$3:$D$1348,4,FALSE),"X"))&amp;IF(AT467="","",IFERROR(VLOOKUP(AT467,CODES!$A$3:$D$1348,4,FALSE),"X"))&amp;IF(AU467="","",IFERROR(VLOOKUP(AU467,CODES!$A$3:$D$1348,4,FALSE),"X"))&amp;IF(AV467="","",IFERROR(VLOOKUP(AV467,CODES!$A$3:$D$1348,4,FALSE),"X"))&amp;IF(AW467="","",IFERROR(VLOOKUP(AW467,CODES!$A$3:$D$1348,4,FALSE),"X"))&amp;IF(AX467="","",IFERROR(VLOOKUP(AX467,CODES!$A$3:$D$1348,4,FALSE),"X"))&amp;IF(AY467="","",IFERROR(VLOOKUP(AY467,CODES!$A$3:$D$1348,4,FALSE),"X"))</f>
        <v/>
      </c>
      <c r="AN467" s="258">
        <f>SUM(IFERROR(VLOOKUP(AP467,CODES!$A$3:$D$1348,4,FALSE)*BC467,0),IFERROR(VLOOKUP(AQ467,CODES!$A$3:$D$1348,4,FALSE)*BF467,0),IFERROR(VLOOKUP(AR467,CODES!$A$3:$D$1348,4,FALSE)*BI467,0),IFERROR(VLOOKUP(AS467,CODES!$A$3:$D$1348,4,FALSE)*BL467,0),IFERROR(VLOOKUP(AT467,CODES!$A$3:$D$1348,4,FALSE)*BO467,0),IFERROR(VLOOKUP(AU467,CODES!$A$3:$D$1348,4,FALSE)*BR467,0),IFERROR(VLOOKUP(AV467,CODES!$A$3:$D$1348,4,FALSE)*BU467,0),IFERROR(VLOOKUP(AW467,CODES!$A$3:$D$1348,4,FALSE)*BX467,0),IFERROR(VLOOKUP(AX467,CODES!$A$3:$D$1348,4,FALSE)*CA467,0),IFERROR(VLOOKUP(AY467,CODES!$A$3:$D$1348,4,FALSE)*CD467,0))</f>
        <v>0</v>
      </c>
      <c r="AO467" s="258">
        <f>SUM(IFERROR(VLOOKUP(AP467,CODES!$A$3:$D$1348,3,FALSE)*BC467,0),IFERROR(VLOOKUP(AQ467,CODES!$A$3:$D$1348,3,FALSE)*BF467,0),IFERROR(VLOOKUP(AR467,CODES!$A$3:$D$1348,3,FALSE)*BI467,0),IFERROR(VLOOKUP(AS467,CODES!$A$3:$D$1348,3,FALSE)*BL467,0),IFERROR(VLOOKUP(AT467,CODES!$A$3:$D$1348,3,FALSE)*BO467,0),IFERROR(VLOOKUP(AU467,CODES!$A$3:$D$1348,3,FALSE)*BR467,0),IFERROR(VLOOKUP(AV467,CODES!$A$3:$D$1348,3,FALSE)*BU467,0),IFERROR(VLOOKUP(AW467,CODES!$A$3:$D$1348,3,FALSE)*BX467,0),IFERROR(VLOOKUP(AX467,CODES!$A$3:$D$1348,3,FALSE)*CA467,0),IFERROR(VLOOKUP(AY467,CODES!$A$3:$D$1348,3,FALSE)*CD467,0))+B467</f>
        <v>0</v>
      </c>
      <c r="AP467" s="271" t="str">
        <f t="shared" si="252"/>
        <v/>
      </c>
      <c r="AQ467" s="271" t="str">
        <f t="shared" si="253"/>
        <v/>
      </c>
      <c r="AR467" s="271" t="str">
        <f t="shared" si="254"/>
        <v/>
      </c>
      <c r="AS467" s="271" t="str">
        <f t="shared" si="255"/>
        <v/>
      </c>
      <c r="AT467" s="271" t="str">
        <f t="shared" si="256"/>
        <v/>
      </c>
      <c r="AU467" s="271" t="str">
        <f t="shared" si="257"/>
        <v/>
      </c>
      <c r="AV467" s="271" t="str">
        <f t="shared" si="258"/>
        <v/>
      </c>
      <c r="AW467" s="271" t="str">
        <f t="shared" si="259"/>
        <v/>
      </c>
      <c r="AX467" s="271" t="str">
        <f t="shared" si="260"/>
        <v/>
      </c>
      <c r="AY467" s="271" t="str">
        <f t="shared" si="261"/>
        <v/>
      </c>
      <c r="AZ467" s="258">
        <f t="shared" si="18"/>
        <v>0</v>
      </c>
      <c r="BA467" s="258">
        <f t="shared" si="262"/>
        <v>1</v>
      </c>
      <c r="BB467" s="258">
        <f t="shared" si="263"/>
        <v>0</v>
      </c>
      <c r="BC467" s="258">
        <f t="shared" si="264"/>
        <v>1</v>
      </c>
      <c r="BD467" s="258">
        <f t="shared" si="20"/>
        <v>1</v>
      </c>
      <c r="BE467" s="258">
        <f t="shared" si="265"/>
        <v>0</v>
      </c>
      <c r="BF467" s="258">
        <f t="shared" si="266"/>
        <v>1</v>
      </c>
      <c r="BG467" s="258">
        <f t="shared" si="21"/>
        <v>1</v>
      </c>
      <c r="BH467" s="258">
        <f t="shared" si="267"/>
        <v>0</v>
      </c>
      <c r="BI467" s="258">
        <f t="shared" si="268"/>
        <v>1</v>
      </c>
      <c r="BJ467" s="258">
        <f t="shared" si="22"/>
        <v>1</v>
      </c>
      <c r="BK467" s="258">
        <f t="shared" si="269"/>
        <v>0</v>
      </c>
      <c r="BL467" s="258">
        <f t="shared" si="270"/>
        <v>1</v>
      </c>
      <c r="BM467" s="258">
        <f t="shared" si="23"/>
        <v>1</v>
      </c>
      <c r="BN467" s="258">
        <f t="shared" si="271"/>
        <v>0</v>
      </c>
      <c r="BO467" s="258">
        <f t="shared" si="272"/>
        <v>1</v>
      </c>
      <c r="BP467" s="258">
        <f t="shared" si="24"/>
        <v>1</v>
      </c>
      <c r="BQ467" s="258">
        <f t="shared" si="273"/>
        <v>0</v>
      </c>
      <c r="BR467" s="258">
        <f t="shared" si="274"/>
        <v>1</v>
      </c>
      <c r="BS467" s="258">
        <f t="shared" si="25"/>
        <v>1</v>
      </c>
      <c r="BT467" s="258">
        <f t="shared" si="275"/>
        <v>0</v>
      </c>
      <c r="BU467" s="258">
        <f t="shared" si="276"/>
        <v>1</v>
      </c>
      <c r="BV467" s="258">
        <f t="shared" si="26"/>
        <v>1</v>
      </c>
      <c r="BW467" s="258">
        <f t="shared" si="277"/>
        <v>0</v>
      </c>
      <c r="BX467" s="258">
        <f t="shared" si="278"/>
        <v>1</v>
      </c>
      <c r="BY467" s="258">
        <f t="shared" si="27"/>
        <v>1</v>
      </c>
      <c r="BZ467" s="258">
        <f t="shared" si="279"/>
        <v>0</v>
      </c>
      <c r="CA467" s="258">
        <f t="shared" si="280"/>
        <v>1</v>
      </c>
      <c r="CB467" s="258">
        <f t="shared" si="28"/>
        <v>1</v>
      </c>
      <c r="CC467" s="258">
        <f t="shared" si="281"/>
        <v>0</v>
      </c>
      <c r="CD467" s="258">
        <f t="shared" si="282"/>
        <v>1</v>
      </c>
    </row>
    <row r="468" spans="1:82" hidden="1">
      <c r="A468" s="29"/>
      <c r="B468" s="258"/>
      <c r="C468" s="259"/>
      <c r="D468" s="258"/>
      <c r="E468" s="258"/>
      <c r="F468" s="258"/>
      <c r="G468" s="258">
        <v>460</v>
      </c>
      <c r="H468" s="414"/>
      <c r="I468" s="273"/>
      <c r="J468" s="274"/>
      <c r="K468" s="275"/>
      <c r="L468" s="745"/>
      <c r="M468" s="272"/>
      <c r="N468" s="508">
        <f t="shared" si="242"/>
        <v>0</v>
      </c>
      <c r="O468" s="510">
        <f t="shared" si="243"/>
        <v>0</v>
      </c>
      <c r="P468" s="260">
        <f t="shared" si="244"/>
        <v>0</v>
      </c>
      <c r="Q468" s="261">
        <f t="shared" si="245"/>
        <v>0</v>
      </c>
      <c r="R468" s="261">
        <f t="shared" si="246"/>
        <v>0</v>
      </c>
      <c r="S468" s="262"/>
      <c r="T468" s="262"/>
      <c r="U468" s="263">
        <f t="shared" si="2"/>
        <v>1.288</v>
      </c>
      <c r="V468" s="264">
        <f>IF(E468="SP",1,IF(D468="",ExtraMargeMateriaal,(1-VLOOKUP(D468,TabelAankoop[],4,FALSE))))</f>
        <v>1</v>
      </c>
      <c r="W468" s="265">
        <f t="shared" si="247"/>
        <v>0.6885</v>
      </c>
      <c r="X468" s="266">
        <f t="shared" si="248"/>
        <v>1</v>
      </c>
      <c r="Y468" s="267">
        <f t="shared" si="249"/>
        <v>1.46</v>
      </c>
      <c r="Z468" s="267">
        <f t="shared" si="250"/>
        <v>1.1599999999999999</v>
      </c>
      <c r="AA468" s="268">
        <f t="shared" si="7"/>
        <v>0</v>
      </c>
      <c r="AB468" s="456">
        <f t="shared" si="8"/>
        <v>0</v>
      </c>
      <c r="AC468" s="457">
        <f t="shared" si="9"/>
        <v>0</v>
      </c>
      <c r="AD468" s="456">
        <f t="shared" si="10"/>
        <v>0</v>
      </c>
      <c r="AE468" s="458">
        <f t="shared" si="11"/>
        <v>0</v>
      </c>
      <c r="AF468" s="457">
        <f t="shared" si="251"/>
        <v>0</v>
      </c>
      <c r="AG468" s="456">
        <f t="shared" si="12"/>
        <v>0</v>
      </c>
      <c r="AH468" s="457">
        <f t="shared" si="13"/>
        <v>0</v>
      </c>
      <c r="AI468" s="268">
        <f t="shared" si="14"/>
        <v>0</v>
      </c>
      <c r="AJ468" s="269">
        <f t="shared" si="15"/>
        <v>0</v>
      </c>
      <c r="AK468" s="270">
        <f t="shared" si="16"/>
        <v>0</v>
      </c>
      <c r="AL468" s="415">
        <f t="shared" si="17"/>
        <v>0</v>
      </c>
      <c r="AM468" s="259" t="str">
        <f>IF(AP468="","",IFERROR(VLOOKUP(AP468,CODES!$A$3:$D$1348,4,FALSE),"X"))&amp;IF(AQ468="","",IFERROR(VLOOKUP(AQ468,CODES!$A$3:$D$1348,4,FALSE),"X"))&amp;IF(AR468="","",IFERROR(VLOOKUP(AR468,CODES!$A$3:$D$1348,4,FALSE),"X"))&amp;IF(AS468="","",IFERROR(VLOOKUP(AS468,CODES!$A$3:$D$1348,4,FALSE),"X"))&amp;IF(AT468="","",IFERROR(VLOOKUP(AT468,CODES!$A$3:$D$1348,4,FALSE),"X"))&amp;IF(AU468="","",IFERROR(VLOOKUP(AU468,CODES!$A$3:$D$1348,4,FALSE),"X"))&amp;IF(AV468="","",IFERROR(VLOOKUP(AV468,CODES!$A$3:$D$1348,4,FALSE),"X"))&amp;IF(AW468="","",IFERROR(VLOOKUP(AW468,CODES!$A$3:$D$1348,4,FALSE),"X"))&amp;IF(AX468="","",IFERROR(VLOOKUP(AX468,CODES!$A$3:$D$1348,4,FALSE),"X"))&amp;IF(AY468="","",IFERROR(VLOOKUP(AY468,CODES!$A$3:$D$1348,4,FALSE),"X"))</f>
        <v/>
      </c>
      <c r="AN468" s="258">
        <f>SUM(IFERROR(VLOOKUP(AP468,CODES!$A$3:$D$1348,4,FALSE)*BC468,0),IFERROR(VLOOKUP(AQ468,CODES!$A$3:$D$1348,4,FALSE)*BF468,0),IFERROR(VLOOKUP(AR468,CODES!$A$3:$D$1348,4,FALSE)*BI468,0),IFERROR(VLOOKUP(AS468,CODES!$A$3:$D$1348,4,FALSE)*BL468,0),IFERROR(VLOOKUP(AT468,CODES!$A$3:$D$1348,4,FALSE)*BO468,0),IFERROR(VLOOKUP(AU468,CODES!$A$3:$D$1348,4,FALSE)*BR468,0),IFERROR(VLOOKUP(AV468,CODES!$A$3:$D$1348,4,FALSE)*BU468,0),IFERROR(VLOOKUP(AW468,CODES!$A$3:$D$1348,4,FALSE)*BX468,0),IFERROR(VLOOKUP(AX468,CODES!$A$3:$D$1348,4,FALSE)*CA468,0),IFERROR(VLOOKUP(AY468,CODES!$A$3:$D$1348,4,FALSE)*CD468,0))</f>
        <v>0</v>
      </c>
      <c r="AO468" s="258">
        <f>SUM(IFERROR(VLOOKUP(AP468,CODES!$A$3:$D$1348,3,FALSE)*BC468,0),IFERROR(VLOOKUP(AQ468,CODES!$A$3:$D$1348,3,FALSE)*BF468,0),IFERROR(VLOOKUP(AR468,CODES!$A$3:$D$1348,3,FALSE)*BI468,0),IFERROR(VLOOKUP(AS468,CODES!$A$3:$D$1348,3,FALSE)*BL468,0),IFERROR(VLOOKUP(AT468,CODES!$A$3:$D$1348,3,FALSE)*BO468,0),IFERROR(VLOOKUP(AU468,CODES!$A$3:$D$1348,3,FALSE)*BR468,0),IFERROR(VLOOKUP(AV468,CODES!$A$3:$D$1348,3,FALSE)*BU468,0),IFERROR(VLOOKUP(AW468,CODES!$A$3:$D$1348,3,FALSE)*BX468,0),IFERROR(VLOOKUP(AX468,CODES!$A$3:$D$1348,3,FALSE)*CA468,0),IFERROR(VLOOKUP(AY468,CODES!$A$3:$D$1348,3,FALSE)*CD468,0))+B468</f>
        <v>0</v>
      </c>
      <c r="AP468" s="271" t="str">
        <f t="shared" si="252"/>
        <v/>
      </c>
      <c r="AQ468" s="271" t="str">
        <f t="shared" si="253"/>
        <v/>
      </c>
      <c r="AR468" s="271" t="str">
        <f t="shared" si="254"/>
        <v/>
      </c>
      <c r="AS468" s="271" t="str">
        <f t="shared" si="255"/>
        <v/>
      </c>
      <c r="AT468" s="271" t="str">
        <f t="shared" si="256"/>
        <v/>
      </c>
      <c r="AU468" s="271" t="str">
        <f t="shared" si="257"/>
        <v/>
      </c>
      <c r="AV468" s="271" t="str">
        <f t="shared" si="258"/>
        <v/>
      </c>
      <c r="AW468" s="271" t="str">
        <f t="shared" si="259"/>
        <v/>
      </c>
      <c r="AX468" s="271" t="str">
        <f t="shared" si="260"/>
        <v/>
      </c>
      <c r="AY468" s="271" t="str">
        <f t="shared" si="261"/>
        <v/>
      </c>
      <c r="AZ468" s="258">
        <f t="shared" si="18"/>
        <v>0</v>
      </c>
      <c r="BA468" s="258">
        <f t="shared" si="262"/>
        <v>1</v>
      </c>
      <c r="BB468" s="258">
        <f t="shared" si="263"/>
        <v>0</v>
      </c>
      <c r="BC468" s="258">
        <f t="shared" si="264"/>
        <v>1</v>
      </c>
      <c r="BD468" s="258">
        <f t="shared" si="20"/>
        <v>1</v>
      </c>
      <c r="BE468" s="258">
        <f t="shared" si="265"/>
        <v>0</v>
      </c>
      <c r="BF468" s="258">
        <f t="shared" si="266"/>
        <v>1</v>
      </c>
      <c r="BG468" s="258">
        <f t="shared" si="21"/>
        <v>1</v>
      </c>
      <c r="BH468" s="258">
        <f t="shared" si="267"/>
        <v>0</v>
      </c>
      <c r="BI468" s="258">
        <f t="shared" si="268"/>
        <v>1</v>
      </c>
      <c r="BJ468" s="258">
        <f t="shared" si="22"/>
        <v>1</v>
      </c>
      <c r="BK468" s="258">
        <f t="shared" si="269"/>
        <v>0</v>
      </c>
      <c r="BL468" s="258">
        <f t="shared" si="270"/>
        <v>1</v>
      </c>
      <c r="BM468" s="258">
        <f t="shared" si="23"/>
        <v>1</v>
      </c>
      <c r="BN468" s="258">
        <f t="shared" si="271"/>
        <v>0</v>
      </c>
      <c r="BO468" s="258">
        <f t="shared" si="272"/>
        <v>1</v>
      </c>
      <c r="BP468" s="258">
        <f t="shared" si="24"/>
        <v>1</v>
      </c>
      <c r="BQ468" s="258">
        <f t="shared" si="273"/>
        <v>0</v>
      </c>
      <c r="BR468" s="258">
        <f t="shared" si="274"/>
        <v>1</v>
      </c>
      <c r="BS468" s="258">
        <f t="shared" si="25"/>
        <v>1</v>
      </c>
      <c r="BT468" s="258">
        <f t="shared" si="275"/>
        <v>0</v>
      </c>
      <c r="BU468" s="258">
        <f t="shared" si="276"/>
        <v>1</v>
      </c>
      <c r="BV468" s="258">
        <f t="shared" si="26"/>
        <v>1</v>
      </c>
      <c r="BW468" s="258">
        <f t="shared" si="277"/>
        <v>0</v>
      </c>
      <c r="BX468" s="258">
        <f t="shared" si="278"/>
        <v>1</v>
      </c>
      <c r="BY468" s="258">
        <f t="shared" si="27"/>
        <v>1</v>
      </c>
      <c r="BZ468" s="258">
        <f t="shared" si="279"/>
        <v>0</v>
      </c>
      <c r="CA468" s="258">
        <f t="shared" si="280"/>
        <v>1</v>
      </c>
      <c r="CB468" s="258">
        <f t="shared" si="28"/>
        <v>1</v>
      </c>
      <c r="CC468" s="258">
        <f t="shared" si="281"/>
        <v>0</v>
      </c>
      <c r="CD468" s="258">
        <f t="shared" si="282"/>
        <v>1</v>
      </c>
    </row>
    <row r="469" spans="1:82" hidden="1">
      <c r="A469" s="29"/>
      <c r="B469" s="258"/>
      <c r="C469" s="259"/>
      <c r="D469" s="258"/>
      <c r="E469" s="258"/>
      <c r="F469" s="258"/>
      <c r="G469" s="258">
        <v>461</v>
      </c>
      <c r="H469" s="414"/>
      <c r="I469" s="273"/>
      <c r="J469" s="274"/>
      <c r="K469" s="275"/>
      <c r="L469" s="745"/>
      <c r="M469" s="272"/>
      <c r="N469" s="508">
        <f t="shared" si="242"/>
        <v>0</v>
      </c>
      <c r="O469" s="510">
        <f t="shared" si="243"/>
        <v>0</v>
      </c>
      <c r="P469" s="260">
        <f t="shared" si="244"/>
        <v>0</v>
      </c>
      <c r="Q469" s="261">
        <f t="shared" si="245"/>
        <v>0</v>
      </c>
      <c r="R469" s="261">
        <f t="shared" si="246"/>
        <v>0</v>
      </c>
      <c r="S469" s="262"/>
      <c r="T469" s="262"/>
      <c r="U469" s="263">
        <f t="shared" si="2"/>
        <v>1.288</v>
      </c>
      <c r="V469" s="264">
        <f>IF(E469="SP",1,IF(D469="",ExtraMargeMateriaal,(1-VLOOKUP(D469,TabelAankoop[],4,FALSE))))</f>
        <v>1</v>
      </c>
      <c r="W469" s="265">
        <f t="shared" si="247"/>
        <v>0.6885</v>
      </c>
      <c r="X469" s="266">
        <f t="shared" si="248"/>
        <v>1</v>
      </c>
      <c r="Y469" s="267">
        <f t="shared" si="249"/>
        <v>1.46</v>
      </c>
      <c r="Z469" s="267">
        <f t="shared" si="250"/>
        <v>1.1599999999999999</v>
      </c>
      <c r="AA469" s="268">
        <f t="shared" si="7"/>
        <v>0</v>
      </c>
      <c r="AB469" s="456">
        <f t="shared" si="8"/>
        <v>0</v>
      </c>
      <c r="AC469" s="457">
        <f t="shared" si="9"/>
        <v>0</v>
      </c>
      <c r="AD469" s="456">
        <f t="shared" si="10"/>
        <v>0</v>
      </c>
      <c r="AE469" s="458">
        <f t="shared" si="11"/>
        <v>0</v>
      </c>
      <c r="AF469" s="457">
        <f t="shared" si="251"/>
        <v>0</v>
      </c>
      <c r="AG469" s="456">
        <f t="shared" si="12"/>
        <v>0</v>
      </c>
      <c r="AH469" s="457">
        <f t="shared" si="13"/>
        <v>0</v>
      </c>
      <c r="AI469" s="268">
        <f t="shared" si="14"/>
        <v>0</v>
      </c>
      <c r="AJ469" s="269">
        <f t="shared" si="15"/>
        <v>0</v>
      </c>
      <c r="AK469" s="270">
        <f t="shared" si="16"/>
        <v>0</v>
      </c>
      <c r="AL469" s="415">
        <f t="shared" si="17"/>
        <v>0</v>
      </c>
      <c r="AM469" s="259" t="str">
        <f>IF(AP469="","",IFERROR(VLOOKUP(AP469,CODES!$A$3:$D$1348,4,FALSE),"X"))&amp;IF(AQ469="","",IFERROR(VLOOKUP(AQ469,CODES!$A$3:$D$1348,4,FALSE),"X"))&amp;IF(AR469="","",IFERROR(VLOOKUP(AR469,CODES!$A$3:$D$1348,4,FALSE),"X"))&amp;IF(AS469="","",IFERROR(VLOOKUP(AS469,CODES!$A$3:$D$1348,4,FALSE),"X"))&amp;IF(AT469="","",IFERROR(VLOOKUP(AT469,CODES!$A$3:$D$1348,4,FALSE),"X"))&amp;IF(AU469="","",IFERROR(VLOOKUP(AU469,CODES!$A$3:$D$1348,4,FALSE),"X"))&amp;IF(AV469="","",IFERROR(VLOOKUP(AV469,CODES!$A$3:$D$1348,4,FALSE),"X"))&amp;IF(AW469="","",IFERROR(VLOOKUP(AW469,CODES!$A$3:$D$1348,4,FALSE),"X"))&amp;IF(AX469="","",IFERROR(VLOOKUP(AX469,CODES!$A$3:$D$1348,4,FALSE),"X"))&amp;IF(AY469="","",IFERROR(VLOOKUP(AY469,CODES!$A$3:$D$1348,4,FALSE),"X"))</f>
        <v/>
      </c>
      <c r="AN469" s="258">
        <f>SUM(IFERROR(VLOOKUP(AP469,CODES!$A$3:$D$1348,4,FALSE)*BC469,0),IFERROR(VLOOKUP(AQ469,CODES!$A$3:$D$1348,4,FALSE)*BF469,0),IFERROR(VLOOKUP(AR469,CODES!$A$3:$D$1348,4,FALSE)*BI469,0),IFERROR(VLOOKUP(AS469,CODES!$A$3:$D$1348,4,FALSE)*BL469,0),IFERROR(VLOOKUP(AT469,CODES!$A$3:$D$1348,4,FALSE)*BO469,0),IFERROR(VLOOKUP(AU469,CODES!$A$3:$D$1348,4,FALSE)*BR469,0),IFERROR(VLOOKUP(AV469,CODES!$A$3:$D$1348,4,FALSE)*BU469,0),IFERROR(VLOOKUP(AW469,CODES!$A$3:$D$1348,4,FALSE)*BX469,0),IFERROR(VLOOKUP(AX469,CODES!$A$3:$D$1348,4,FALSE)*CA469,0),IFERROR(VLOOKUP(AY469,CODES!$A$3:$D$1348,4,FALSE)*CD469,0))</f>
        <v>0</v>
      </c>
      <c r="AO469" s="258">
        <f>SUM(IFERROR(VLOOKUP(AP469,CODES!$A$3:$D$1348,3,FALSE)*BC469,0),IFERROR(VLOOKUP(AQ469,CODES!$A$3:$D$1348,3,FALSE)*BF469,0),IFERROR(VLOOKUP(AR469,CODES!$A$3:$D$1348,3,FALSE)*BI469,0),IFERROR(VLOOKUP(AS469,CODES!$A$3:$D$1348,3,FALSE)*BL469,0),IFERROR(VLOOKUP(AT469,CODES!$A$3:$D$1348,3,FALSE)*BO469,0),IFERROR(VLOOKUP(AU469,CODES!$A$3:$D$1348,3,FALSE)*BR469,0),IFERROR(VLOOKUP(AV469,CODES!$A$3:$D$1348,3,FALSE)*BU469,0),IFERROR(VLOOKUP(AW469,CODES!$A$3:$D$1348,3,FALSE)*BX469,0),IFERROR(VLOOKUP(AX469,CODES!$A$3:$D$1348,3,FALSE)*CA469,0),IFERROR(VLOOKUP(AY469,CODES!$A$3:$D$1348,3,FALSE)*CD469,0))+B469</f>
        <v>0</v>
      </c>
      <c r="AP469" s="271" t="str">
        <f t="shared" si="252"/>
        <v/>
      </c>
      <c r="AQ469" s="271" t="str">
        <f t="shared" si="253"/>
        <v/>
      </c>
      <c r="AR469" s="271" t="str">
        <f t="shared" si="254"/>
        <v/>
      </c>
      <c r="AS469" s="271" t="str">
        <f t="shared" si="255"/>
        <v/>
      </c>
      <c r="AT469" s="271" t="str">
        <f t="shared" si="256"/>
        <v/>
      </c>
      <c r="AU469" s="271" t="str">
        <f t="shared" si="257"/>
        <v/>
      </c>
      <c r="AV469" s="271" t="str">
        <f t="shared" si="258"/>
        <v/>
      </c>
      <c r="AW469" s="271" t="str">
        <f t="shared" si="259"/>
        <v/>
      </c>
      <c r="AX469" s="271" t="str">
        <f t="shared" si="260"/>
        <v/>
      </c>
      <c r="AY469" s="271" t="str">
        <f t="shared" si="261"/>
        <v/>
      </c>
      <c r="AZ469" s="258">
        <f t="shared" si="18"/>
        <v>0</v>
      </c>
      <c r="BA469" s="258">
        <f t="shared" si="262"/>
        <v>1</v>
      </c>
      <c r="BB469" s="258">
        <f t="shared" si="263"/>
        <v>0</v>
      </c>
      <c r="BC469" s="258">
        <f t="shared" si="264"/>
        <v>1</v>
      </c>
      <c r="BD469" s="258">
        <f t="shared" si="20"/>
        <v>1</v>
      </c>
      <c r="BE469" s="258">
        <f t="shared" si="265"/>
        <v>0</v>
      </c>
      <c r="BF469" s="258">
        <f t="shared" si="266"/>
        <v>1</v>
      </c>
      <c r="BG469" s="258">
        <f t="shared" si="21"/>
        <v>1</v>
      </c>
      <c r="BH469" s="258">
        <f t="shared" si="267"/>
        <v>0</v>
      </c>
      <c r="BI469" s="258">
        <f t="shared" si="268"/>
        <v>1</v>
      </c>
      <c r="BJ469" s="258">
        <f t="shared" si="22"/>
        <v>1</v>
      </c>
      <c r="BK469" s="258">
        <f t="shared" si="269"/>
        <v>0</v>
      </c>
      <c r="BL469" s="258">
        <f t="shared" si="270"/>
        <v>1</v>
      </c>
      <c r="BM469" s="258">
        <f t="shared" si="23"/>
        <v>1</v>
      </c>
      <c r="BN469" s="258">
        <f t="shared" si="271"/>
        <v>0</v>
      </c>
      <c r="BO469" s="258">
        <f t="shared" si="272"/>
        <v>1</v>
      </c>
      <c r="BP469" s="258">
        <f t="shared" si="24"/>
        <v>1</v>
      </c>
      <c r="BQ469" s="258">
        <f t="shared" si="273"/>
        <v>0</v>
      </c>
      <c r="BR469" s="258">
        <f t="shared" si="274"/>
        <v>1</v>
      </c>
      <c r="BS469" s="258">
        <f t="shared" si="25"/>
        <v>1</v>
      </c>
      <c r="BT469" s="258">
        <f t="shared" si="275"/>
        <v>0</v>
      </c>
      <c r="BU469" s="258">
        <f t="shared" si="276"/>
        <v>1</v>
      </c>
      <c r="BV469" s="258">
        <f t="shared" si="26"/>
        <v>1</v>
      </c>
      <c r="BW469" s="258">
        <f t="shared" si="277"/>
        <v>0</v>
      </c>
      <c r="BX469" s="258">
        <f t="shared" si="278"/>
        <v>1</v>
      </c>
      <c r="BY469" s="258">
        <f t="shared" si="27"/>
        <v>1</v>
      </c>
      <c r="BZ469" s="258">
        <f t="shared" si="279"/>
        <v>0</v>
      </c>
      <c r="CA469" s="258">
        <f t="shared" si="280"/>
        <v>1</v>
      </c>
      <c r="CB469" s="258">
        <f t="shared" si="28"/>
        <v>1</v>
      </c>
      <c r="CC469" s="258">
        <f t="shared" si="281"/>
        <v>0</v>
      </c>
      <c r="CD469" s="258">
        <f t="shared" si="282"/>
        <v>1</v>
      </c>
    </row>
    <row r="470" spans="1:82" hidden="1">
      <c r="A470" s="29"/>
      <c r="B470" s="258"/>
      <c r="C470" s="259"/>
      <c r="D470" s="258"/>
      <c r="E470" s="258"/>
      <c r="F470" s="258"/>
      <c r="G470" s="258">
        <v>462</v>
      </c>
      <c r="H470" s="414"/>
      <c r="I470" s="273"/>
      <c r="J470" s="274"/>
      <c r="K470" s="275"/>
      <c r="L470" s="745"/>
      <c r="M470" s="272"/>
      <c r="N470" s="508">
        <f t="shared" si="242"/>
        <v>0</v>
      </c>
      <c r="O470" s="510">
        <f t="shared" si="243"/>
        <v>0</v>
      </c>
      <c r="P470" s="260">
        <f t="shared" si="244"/>
        <v>0</v>
      </c>
      <c r="Q470" s="261">
        <f t="shared" si="245"/>
        <v>0</v>
      </c>
      <c r="R470" s="261">
        <f t="shared" si="246"/>
        <v>0</v>
      </c>
      <c r="S470" s="262"/>
      <c r="T470" s="262"/>
      <c r="U470" s="263">
        <f t="shared" si="2"/>
        <v>1.288</v>
      </c>
      <c r="V470" s="264">
        <f>IF(E470="SP",1,IF(D470="",ExtraMargeMateriaal,(1-VLOOKUP(D470,TabelAankoop[],4,FALSE))))</f>
        <v>1</v>
      </c>
      <c r="W470" s="265">
        <f t="shared" si="247"/>
        <v>0.6885</v>
      </c>
      <c r="X470" s="266">
        <f t="shared" si="248"/>
        <v>1</v>
      </c>
      <c r="Y470" s="267">
        <f t="shared" si="249"/>
        <v>1.46</v>
      </c>
      <c r="Z470" s="267">
        <f t="shared" si="250"/>
        <v>1.1599999999999999</v>
      </c>
      <c r="AA470" s="268">
        <f t="shared" si="7"/>
        <v>0</v>
      </c>
      <c r="AB470" s="456">
        <f t="shared" si="8"/>
        <v>0</v>
      </c>
      <c r="AC470" s="457">
        <f t="shared" si="9"/>
        <v>0</v>
      </c>
      <c r="AD470" s="456">
        <f t="shared" si="10"/>
        <v>0</v>
      </c>
      <c r="AE470" s="458">
        <f t="shared" si="11"/>
        <v>0</v>
      </c>
      <c r="AF470" s="457">
        <f t="shared" si="251"/>
        <v>0</v>
      </c>
      <c r="AG470" s="456">
        <f t="shared" si="12"/>
        <v>0</v>
      </c>
      <c r="AH470" s="457">
        <f t="shared" si="13"/>
        <v>0</v>
      </c>
      <c r="AI470" s="268">
        <f t="shared" si="14"/>
        <v>0</v>
      </c>
      <c r="AJ470" s="269">
        <f t="shared" si="15"/>
        <v>0</v>
      </c>
      <c r="AK470" s="270">
        <f t="shared" si="16"/>
        <v>0</v>
      </c>
      <c r="AL470" s="415">
        <f t="shared" si="17"/>
        <v>0</v>
      </c>
      <c r="AM470" s="259" t="str">
        <f>IF(AP470="","",IFERROR(VLOOKUP(AP470,CODES!$A$3:$D$1348,4,FALSE),"X"))&amp;IF(AQ470="","",IFERROR(VLOOKUP(AQ470,CODES!$A$3:$D$1348,4,FALSE),"X"))&amp;IF(AR470="","",IFERROR(VLOOKUP(AR470,CODES!$A$3:$D$1348,4,FALSE),"X"))&amp;IF(AS470="","",IFERROR(VLOOKUP(AS470,CODES!$A$3:$D$1348,4,FALSE),"X"))&amp;IF(AT470="","",IFERROR(VLOOKUP(AT470,CODES!$A$3:$D$1348,4,FALSE),"X"))&amp;IF(AU470="","",IFERROR(VLOOKUP(AU470,CODES!$A$3:$D$1348,4,FALSE),"X"))&amp;IF(AV470="","",IFERROR(VLOOKUP(AV470,CODES!$A$3:$D$1348,4,FALSE),"X"))&amp;IF(AW470="","",IFERROR(VLOOKUP(AW470,CODES!$A$3:$D$1348,4,FALSE),"X"))&amp;IF(AX470="","",IFERROR(VLOOKUP(AX470,CODES!$A$3:$D$1348,4,FALSE),"X"))&amp;IF(AY470="","",IFERROR(VLOOKUP(AY470,CODES!$A$3:$D$1348,4,FALSE),"X"))</f>
        <v/>
      </c>
      <c r="AN470" s="258">
        <f>SUM(IFERROR(VLOOKUP(AP470,CODES!$A$3:$D$1348,4,FALSE)*BC470,0),IFERROR(VLOOKUP(AQ470,CODES!$A$3:$D$1348,4,FALSE)*BF470,0),IFERROR(VLOOKUP(AR470,CODES!$A$3:$D$1348,4,FALSE)*BI470,0),IFERROR(VLOOKUP(AS470,CODES!$A$3:$D$1348,4,FALSE)*BL470,0),IFERROR(VLOOKUP(AT470,CODES!$A$3:$D$1348,4,FALSE)*BO470,0),IFERROR(VLOOKUP(AU470,CODES!$A$3:$D$1348,4,FALSE)*BR470,0),IFERROR(VLOOKUP(AV470,CODES!$A$3:$D$1348,4,FALSE)*BU470,0),IFERROR(VLOOKUP(AW470,CODES!$A$3:$D$1348,4,FALSE)*BX470,0),IFERROR(VLOOKUP(AX470,CODES!$A$3:$D$1348,4,FALSE)*CA470,0),IFERROR(VLOOKUP(AY470,CODES!$A$3:$D$1348,4,FALSE)*CD470,0))</f>
        <v>0</v>
      </c>
      <c r="AO470" s="258">
        <f>SUM(IFERROR(VLOOKUP(AP470,CODES!$A$3:$D$1348,3,FALSE)*BC470,0),IFERROR(VLOOKUP(AQ470,CODES!$A$3:$D$1348,3,FALSE)*BF470,0),IFERROR(VLOOKUP(AR470,CODES!$A$3:$D$1348,3,FALSE)*BI470,0),IFERROR(VLOOKUP(AS470,CODES!$A$3:$D$1348,3,FALSE)*BL470,0),IFERROR(VLOOKUP(AT470,CODES!$A$3:$D$1348,3,FALSE)*BO470,0),IFERROR(VLOOKUP(AU470,CODES!$A$3:$D$1348,3,FALSE)*BR470,0),IFERROR(VLOOKUP(AV470,CODES!$A$3:$D$1348,3,FALSE)*BU470,0),IFERROR(VLOOKUP(AW470,CODES!$A$3:$D$1348,3,FALSE)*BX470,0),IFERROR(VLOOKUP(AX470,CODES!$A$3:$D$1348,3,FALSE)*CA470,0),IFERROR(VLOOKUP(AY470,CODES!$A$3:$D$1348,3,FALSE)*CD470,0))+B470</f>
        <v>0</v>
      </c>
      <c r="AP470" s="271" t="str">
        <f t="shared" si="252"/>
        <v/>
      </c>
      <c r="AQ470" s="271" t="str">
        <f t="shared" si="253"/>
        <v/>
      </c>
      <c r="AR470" s="271" t="str">
        <f t="shared" si="254"/>
        <v/>
      </c>
      <c r="AS470" s="271" t="str">
        <f t="shared" si="255"/>
        <v/>
      </c>
      <c r="AT470" s="271" t="str">
        <f t="shared" si="256"/>
        <v/>
      </c>
      <c r="AU470" s="271" t="str">
        <f t="shared" si="257"/>
        <v/>
      </c>
      <c r="AV470" s="271" t="str">
        <f t="shared" si="258"/>
        <v/>
      </c>
      <c r="AW470" s="271" t="str">
        <f t="shared" si="259"/>
        <v/>
      </c>
      <c r="AX470" s="271" t="str">
        <f t="shared" si="260"/>
        <v/>
      </c>
      <c r="AY470" s="271" t="str">
        <f t="shared" si="261"/>
        <v/>
      </c>
      <c r="AZ470" s="258">
        <f t="shared" si="18"/>
        <v>0</v>
      </c>
      <c r="BA470" s="258">
        <f t="shared" si="262"/>
        <v>1</v>
      </c>
      <c r="BB470" s="258">
        <f t="shared" si="263"/>
        <v>0</v>
      </c>
      <c r="BC470" s="258">
        <f t="shared" si="264"/>
        <v>1</v>
      </c>
      <c r="BD470" s="258">
        <f t="shared" si="20"/>
        <v>1</v>
      </c>
      <c r="BE470" s="258">
        <f t="shared" si="265"/>
        <v>0</v>
      </c>
      <c r="BF470" s="258">
        <f t="shared" si="266"/>
        <v>1</v>
      </c>
      <c r="BG470" s="258">
        <f t="shared" si="21"/>
        <v>1</v>
      </c>
      <c r="BH470" s="258">
        <f t="shared" si="267"/>
        <v>0</v>
      </c>
      <c r="BI470" s="258">
        <f t="shared" si="268"/>
        <v>1</v>
      </c>
      <c r="BJ470" s="258">
        <f t="shared" si="22"/>
        <v>1</v>
      </c>
      <c r="BK470" s="258">
        <f t="shared" si="269"/>
        <v>0</v>
      </c>
      <c r="BL470" s="258">
        <f t="shared" si="270"/>
        <v>1</v>
      </c>
      <c r="BM470" s="258">
        <f t="shared" si="23"/>
        <v>1</v>
      </c>
      <c r="BN470" s="258">
        <f t="shared" si="271"/>
        <v>0</v>
      </c>
      <c r="BO470" s="258">
        <f t="shared" si="272"/>
        <v>1</v>
      </c>
      <c r="BP470" s="258">
        <f t="shared" si="24"/>
        <v>1</v>
      </c>
      <c r="BQ470" s="258">
        <f t="shared" si="273"/>
        <v>0</v>
      </c>
      <c r="BR470" s="258">
        <f t="shared" si="274"/>
        <v>1</v>
      </c>
      <c r="BS470" s="258">
        <f t="shared" si="25"/>
        <v>1</v>
      </c>
      <c r="BT470" s="258">
        <f t="shared" si="275"/>
        <v>0</v>
      </c>
      <c r="BU470" s="258">
        <f t="shared" si="276"/>
        <v>1</v>
      </c>
      <c r="BV470" s="258">
        <f t="shared" si="26"/>
        <v>1</v>
      </c>
      <c r="BW470" s="258">
        <f t="shared" si="277"/>
        <v>0</v>
      </c>
      <c r="BX470" s="258">
        <f t="shared" si="278"/>
        <v>1</v>
      </c>
      <c r="BY470" s="258">
        <f t="shared" si="27"/>
        <v>1</v>
      </c>
      <c r="BZ470" s="258">
        <f t="shared" si="279"/>
        <v>0</v>
      </c>
      <c r="CA470" s="258">
        <f t="shared" si="280"/>
        <v>1</v>
      </c>
      <c r="CB470" s="258">
        <f t="shared" si="28"/>
        <v>1</v>
      </c>
      <c r="CC470" s="258">
        <f t="shared" si="281"/>
        <v>0</v>
      </c>
      <c r="CD470" s="258">
        <f t="shared" si="282"/>
        <v>1</v>
      </c>
    </row>
    <row r="471" spans="1:82" hidden="1">
      <c r="A471" s="29"/>
      <c r="B471" s="258"/>
      <c r="C471" s="259"/>
      <c r="D471" s="258"/>
      <c r="E471" s="258"/>
      <c r="F471" s="258"/>
      <c r="G471" s="258">
        <v>463</v>
      </c>
      <c r="H471" s="414"/>
      <c r="I471" s="273"/>
      <c r="J471" s="274"/>
      <c r="K471" s="275"/>
      <c r="L471" s="745"/>
      <c r="M471" s="272"/>
      <c r="N471" s="508">
        <f t="shared" si="242"/>
        <v>0</v>
      </c>
      <c r="O471" s="510">
        <f t="shared" si="243"/>
        <v>0</v>
      </c>
      <c r="P471" s="260">
        <f t="shared" si="244"/>
        <v>0</v>
      </c>
      <c r="Q471" s="261">
        <f t="shared" si="245"/>
        <v>0</v>
      </c>
      <c r="R471" s="261">
        <f t="shared" si="246"/>
        <v>0</v>
      </c>
      <c r="S471" s="262"/>
      <c r="T471" s="262"/>
      <c r="U471" s="263">
        <f t="shared" si="2"/>
        <v>1.288</v>
      </c>
      <c r="V471" s="264">
        <f>IF(E471="SP",1,IF(D471="",ExtraMargeMateriaal,(1-VLOOKUP(D471,TabelAankoop[],4,FALSE))))</f>
        <v>1</v>
      </c>
      <c r="W471" s="265">
        <f t="shared" si="247"/>
        <v>0.6885</v>
      </c>
      <c r="X471" s="266">
        <f t="shared" si="248"/>
        <v>1</v>
      </c>
      <c r="Y471" s="267">
        <f t="shared" si="249"/>
        <v>1.46</v>
      </c>
      <c r="Z471" s="267">
        <f t="shared" si="250"/>
        <v>1.1599999999999999</v>
      </c>
      <c r="AA471" s="268">
        <f t="shared" si="7"/>
        <v>0</v>
      </c>
      <c r="AB471" s="456">
        <f t="shared" si="8"/>
        <v>0</v>
      </c>
      <c r="AC471" s="457">
        <f t="shared" si="9"/>
        <v>0</v>
      </c>
      <c r="AD471" s="456">
        <f t="shared" si="10"/>
        <v>0</v>
      </c>
      <c r="AE471" s="458">
        <f t="shared" si="11"/>
        <v>0</v>
      </c>
      <c r="AF471" s="457">
        <f t="shared" si="251"/>
        <v>0</v>
      </c>
      <c r="AG471" s="456">
        <f t="shared" si="12"/>
        <v>0</v>
      </c>
      <c r="AH471" s="457">
        <f t="shared" si="13"/>
        <v>0</v>
      </c>
      <c r="AI471" s="268">
        <f t="shared" si="14"/>
        <v>0</v>
      </c>
      <c r="AJ471" s="269">
        <f t="shared" si="15"/>
        <v>0</v>
      </c>
      <c r="AK471" s="270">
        <f t="shared" si="16"/>
        <v>0</v>
      </c>
      <c r="AL471" s="415">
        <f t="shared" si="17"/>
        <v>0</v>
      </c>
      <c r="AM471" s="259" t="str">
        <f>IF(AP471="","",IFERROR(VLOOKUP(AP471,CODES!$A$3:$D$1348,4,FALSE),"X"))&amp;IF(AQ471="","",IFERROR(VLOOKUP(AQ471,CODES!$A$3:$D$1348,4,FALSE),"X"))&amp;IF(AR471="","",IFERROR(VLOOKUP(AR471,CODES!$A$3:$D$1348,4,FALSE),"X"))&amp;IF(AS471="","",IFERROR(VLOOKUP(AS471,CODES!$A$3:$D$1348,4,FALSE),"X"))&amp;IF(AT471="","",IFERROR(VLOOKUP(AT471,CODES!$A$3:$D$1348,4,FALSE),"X"))&amp;IF(AU471="","",IFERROR(VLOOKUP(AU471,CODES!$A$3:$D$1348,4,FALSE),"X"))&amp;IF(AV471="","",IFERROR(VLOOKUP(AV471,CODES!$A$3:$D$1348,4,FALSE),"X"))&amp;IF(AW471="","",IFERROR(VLOOKUP(AW471,CODES!$A$3:$D$1348,4,FALSE),"X"))&amp;IF(AX471="","",IFERROR(VLOOKUP(AX471,CODES!$A$3:$D$1348,4,FALSE),"X"))&amp;IF(AY471="","",IFERROR(VLOOKUP(AY471,CODES!$A$3:$D$1348,4,FALSE),"X"))</f>
        <v/>
      </c>
      <c r="AN471" s="258">
        <f>SUM(IFERROR(VLOOKUP(AP471,CODES!$A$3:$D$1348,4,FALSE)*BC471,0),IFERROR(VLOOKUP(AQ471,CODES!$A$3:$D$1348,4,FALSE)*BF471,0),IFERROR(VLOOKUP(AR471,CODES!$A$3:$D$1348,4,FALSE)*BI471,0),IFERROR(VLOOKUP(AS471,CODES!$A$3:$D$1348,4,FALSE)*BL471,0),IFERROR(VLOOKUP(AT471,CODES!$A$3:$D$1348,4,FALSE)*BO471,0),IFERROR(VLOOKUP(AU471,CODES!$A$3:$D$1348,4,FALSE)*BR471,0),IFERROR(VLOOKUP(AV471,CODES!$A$3:$D$1348,4,FALSE)*BU471,0),IFERROR(VLOOKUP(AW471,CODES!$A$3:$D$1348,4,FALSE)*BX471,0),IFERROR(VLOOKUP(AX471,CODES!$A$3:$D$1348,4,FALSE)*CA471,0),IFERROR(VLOOKUP(AY471,CODES!$A$3:$D$1348,4,FALSE)*CD471,0))</f>
        <v>0</v>
      </c>
      <c r="AO471" s="258">
        <f>SUM(IFERROR(VLOOKUP(AP471,CODES!$A$3:$D$1348,3,FALSE)*BC471,0),IFERROR(VLOOKUP(AQ471,CODES!$A$3:$D$1348,3,FALSE)*BF471,0),IFERROR(VLOOKUP(AR471,CODES!$A$3:$D$1348,3,FALSE)*BI471,0),IFERROR(VLOOKUP(AS471,CODES!$A$3:$D$1348,3,FALSE)*BL471,0),IFERROR(VLOOKUP(AT471,CODES!$A$3:$D$1348,3,FALSE)*BO471,0),IFERROR(VLOOKUP(AU471,CODES!$A$3:$D$1348,3,FALSE)*BR471,0),IFERROR(VLOOKUP(AV471,CODES!$A$3:$D$1348,3,FALSE)*BU471,0),IFERROR(VLOOKUP(AW471,CODES!$A$3:$D$1348,3,FALSE)*BX471,0),IFERROR(VLOOKUP(AX471,CODES!$A$3:$D$1348,3,FALSE)*CA471,0),IFERROR(VLOOKUP(AY471,CODES!$A$3:$D$1348,3,FALSE)*CD471,0))+B471</f>
        <v>0</v>
      </c>
      <c r="AP471" s="271" t="str">
        <f t="shared" si="252"/>
        <v/>
      </c>
      <c r="AQ471" s="271" t="str">
        <f t="shared" si="253"/>
        <v/>
      </c>
      <c r="AR471" s="271" t="str">
        <f t="shared" si="254"/>
        <v/>
      </c>
      <c r="AS471" s="271" t="str">
        <f t="shared" si="255"/>
        <v/>
      </c>
      <c r="AT471" s="271" t="str">
        <f t="shared" si="256"/>
        <v/>
      </c>
      <c r="AU471" s="271" t="str">
        <f t="shared" si="257"/>
        <v/>
      </c>
      <c r="AV471" s="271" t="str">
        <f t="shared" si="258"/>
        <v/>
      </c>
      <c r="AW471" s="271" t="str">
        <f t="shared" si="259"/>
        <v/>
      </c>
      <c r="AX471" s="271" t="str">
        <f t="shared" si="260"/>
        <v/>
      </c>
      <c r="AY471" s="271" t="str">
        <f t="shared" si="261"/>
        <v/>
      </c>
      <c r="AZ471" s="258">
        <f t="shared" si="18"/>
        <v>0</v>
      </c>
      <c r="BA471" s="258">
        <f t="shared" si="262"/>
        <v>1</v>
      </c>
      <c r="BB471" s="258">
        <f t="shared" si="263"/>
        <v>0</v>
      </c>
      <c r="BC471" s="258">
        <f t="shared" si="264"/>
        <v>1</v>
      </c>
      <c r="BD471" s="258">
        <f t="shared" si="20"/>
        <v>1</v>
      </c>
      <c r="BE471" s="258">
        <f t="shared" si="265"/>
        <v>0</v>
      </c>
      <c r="BF471" s="258">
        <f t="shared" si="266"/>
        <v>1</v>
      </c>
      <c r="BG471" s="258">
        <f t="shared" si="21"/>
        <v>1</v>
      </c>
      <c r="BH471" s="258">
        <f t="shared" si="267"/>
        <v>0</v>
      </c>
      <c r="BI471" s="258">
        <f t="shared" si="268"/>
        <v>1</v>
      </c>
      <c r="BJ471" s="258">
        <f t="shared" si="22"/>
        <v>1</v>
      </c>
      <c r="BK471" s="258">
        <f t="shared" si="269"/>
        <v>0</v>
      </c>
      <c r="BL471" s="258">
        <f t="shared" si="270"/>
        <v>1</v>
      </c>
      <c r="BM471" s="258">
        <f t="shared" si="23"/>
        <v>1</v>
      </c>
      <c r="BN471" s="258">
        <f t="shared" si="271"/>
        <v>0</v>
      </c>
      <c r="BO471" s="258">
        <f t="shared" si="272"/>
        <v>1</v>
      </c>
      <c r="BP471" s="258">
        <f t="shared" si="24"/>
        <v>1</v>
      </c>
      <c r="BQ471" s="258">
        <f t="shared" si="273"/>
        <v>0</v>
      </c>
      <c r="BR471" s="258">
        <f t="shared" si="274"/>
        <v>1</v>
      </c>
      <c r="BS471" s="258">
        <f t="shared" si="25"/>
        <v>1</v>
      </c>
      <c r="BT471" s="258">
        <f t="shared" si="275"/>
        <v>0</v>
      </c>
      <c r="BU471" s="258">
        <f t="shared" si="276"/>
        <v>1</v>
      </c>
      <c r="BV471" s="258">
        <f t="shared" si="26"/>
        <v>1</v>
      </c>
      <c r="BW471" s="258">
        <f t="shared" si="277"/>
        <v>0</v>
      </c>
      <c r="BX471" s="258">
        <f t="shared" si="278"/>
        <v>1</v>
      </c>
      <c r="BY471" s="258">
        <f t="shared" si="27"/>
        <v>1</v>
      </c>
      <c r="BZ471" s="258">
        <f t="shared" si="279"/>
        <v>0</v>
      </c>
      <c r="CA471" s="258">
        <f t="shared" si="280"/>
        <v>1</v>
      </c>
      <c r="CB471" s="258">
        <f t="shared" si="28"/>
        <v>1</v>
      </c>
      <c r="CC471" s="258">
        <f t="shared" si="281"/>
        <v>0</v>
      </c>
      <c r="CD471" s="258">
        <f t="shared" si="282"/>
        <v>1</v>
      </c>
    </row>
    <row r="472" spans="1:82" hidden="1">
      <c r="A472" s="29"/>
      <c r="B472" s="258"/>
      <c r="C472" s="259"/>
      <c r="D472" s="258"/>
      <c r="E472" s="258"/>
      <c r="F472" s="258"/>
      <c r="G472" s="258">
        <v>464</v>
      </c>
      <c r="H472" s="414"/>
      <c r="I472" s="273"/>
      <c r="J472" s="274"/>
      <c r="K472" s="275"/>
      <c r="L472" s="745"/>
      <c r="M472" s="272"/>
      <c r="N472" s="508">
        <f t="shared" si="242"/>
        <v>0</v>
      </c>
      <c r="O472" s="510">
        <f t="shared" si="243"/>
        <v>0</v>
      </c>
      <c r="P472" s="260">
        <f t="shared" si="244"/>
        <v>0</v>
      </c>
      <c r="Q472" s="261">
        <f t="shared" si="245"/>
        <v>0</v>
      </c>
      <c r="R472" s="261">
        <f t="shared" si="246"/>
        <v>0</v>
      </c>
      <c r="S472" s="262"/>
      <c r="T472" s="262"/>
      <c r="U472" s="263">
        <f t="shared" si="2"/>
        <v>1.288</v>
      </c>
      <c r="V472" s="264">
        <f>IF(E472="SP",1,IF(D472="",ExtraMargeMateriaal,(1-VLOOKUP(D472,TabelAankoop[],4,FALSE))))</f>
        <v>1</v>
      </c>
      <c r="W472" s="265">
        <f t="shared" si="247"/>
        <v>0.6885</v>
      </c>
      <c r="X472" s="266">
        <f t="shared" si="248"/>
        <v>1</v>
      </c>
      <c r="Y472" s="267">
        <f t="shared" si="249"/>
        <v>1.46</v>
      </c>
      <c r="Z472" s="267">
        <f t="shared" si="250"/>
        <v>1.1599999999999999</v>
      </c>
      <c r="AA472" s="268">
        <f t="shared" si="7"/>
        <v>0</v>
      </c>
      <c r="AB472" s="456">
        <f t="shared" si="8"/>
        <v>0</v>
      </c>
      <c r="AC472" s="457">
        <f t="shared" si="9"/>
        <v>0</v>
      </c>
      <c r="AD472" s="456">
        <f t="shared" si="10"/>
        <v>0</v>
      </c>
      <c r="AE472" s="458">
        <f t="shared" si="11"/>
        <v>0</v>
      </c>
      <c r="AF472" s="457">
        <f t="shared" si="251"/>
        <v>0</v>
      </c>
      <c r="AG472" s="456">
        <f t="shared" si="12"/>
        <v>0</v>
      </c>
      <c r="AH472" s="457">
        <f t="shared" si="13"/>
        <v>0</v>
      </c>
      <c r="AI472" s="268">
        <f t="shared" si="14"/>
        <v>0</v>
      </c>
      <c r="AJ472" s="269">
        <f t="shared" si="15"/>
        <v>0</v>
      </c>
      <c r="AK472" s="270">
        <f t="shared" si="16"/>
        <v>0</v>
      </c>
      <c r="AL472" s="415">
        <f t="shared" si="17"/>
        <v>0</v>
      </c>
      <c r="AM472" s="259" t="str">
        <f>IF(AP472="","",IFERROR(VLOOKUP(AP472,CODES!$A$3:$D$1348,4,FALSE),"X"))&amp;IF(AQ472="","",IFERROR(VLOOKUP(AQ472,CODES!$A$3:$D$1348,4,FALSE),"X"))&amp;IF(AR472="","",IFERROR(VLOOKUP(AR472,CODES!$A$3:$D$1348,4,FALSE),"X"))&amp;IF(AS472="","",IFERROR(VLOOKUP(AS472,CODES!$A$3:$D$1348,4,FALSE),"X"))&amp;IF(AT472="","",IFERROR(VLOOKUP(AT472,CODES!$A$3:$D$1348,4,FALSE),"X"))&amp;IF(AU472="","",IFERROR(VLOOKUP(AU472,CODES!$A$3:$D$1348,4,FALSE),"X"))&amp;IF(AV472="","",IFERROR(VLOOKUP(AV472,CODES!$A$3:$D$1348,4,FALSE),"X"))&amp;IF(AW472="","",IFERROR(VLOOKUP(AW472,CODES!$A$3:$D$1348,4,FALSE),"X"))&amp;IF(AX472="","",IFERROR(VLOOKUP(AX472,CODES!$A$3:$D$1348,4,FALSE),"X"))&amp;IF(AY472="","",IFERROR(VLOOKUP(AY472,CODES!$A$3:$D$1348,4,FALSE),"X"))</f>
        <v/>
      </c>
      <c r="AN472" s="258">
        <f>SUM(IFERROR(VLOOKUP(AP472,CODES!$A$3:$D$1348,4,FALSE)*BC472,0),IFERROR(VLOOKUP(AQ472,CODES!$A$3:$D$1348,4,FALSE)*BF472,0),IFERROR(VLOOKUP(AR472,CODES!$A$3:$D$1348,4,FALSE)*BI472,0),IFERROR(VLOOKUP(AS472,CODES!$A$3:$D$1348,4,FALSE)*BL472,0),IFERROR(VLOOKUP(AT472,CODES!$A$3:$D$1348,4,FALSE)*BO472,0),IFERROR(VLOOKUP(AU472,CODES!$A$3:$D$1348,4,FALSE)*BR472,0),IFERROR(VLOOKUP(AV472,CODES!$A$3:$D$1348,4,FALSE)*BU472,0),IFERROR(VLOOKUP(AW472,CODES!$A$3:$D$1348,4,FALSE)*BX472,0),IFERROR(VLOOKUP(AX472,CODES!$A$3:$D$1348,4,FALSE)*CA472,0),IFERROR(VLOOKUP(AY472,CODES!$A$3:$D$1348,4,FALSE)*CD472,0))</f>
        <v>0</v>
      </c>
      <c r="AO472" s="258">
        <f>SUM(IFERROR(VLOOKUP(AP472,CODES!$A$3:$D$1348,3,FALSE)*BC472,0),IFERROR(VLOOKUP(AQ472,CODES!$A$3:$D$1348,3,FALSE)*BF472,0),IFERROR(VLOOKUP(AR472,CODES!$A$3:$D$1348,3,FALSE)*BI472,0),IFERROR(VLOOKUP(AS472,CODES!$A$3:$D$1348,3,FALSE)*BL472,0),IFERROR(VLOOKUP(AT472,CODES!$A$3:$D$1348,3,FALSE)*BO472,0),IFERROR(VLOOKUP(AU472,CODES!$A$3:$D$1348,3,FALSE)*BR472,0),IFERROR(VLOOKUP(AV472,CODES!$A$3:$D$1348,3,FALSE)*BU472,0),IFERROR(VLOOKUP(AW472,CODES!$A$3:$D$1348,3,FALSE)*BX472,0),IFERROR(VLOOKUP(AX472,CODES!$A$3:$D$1348,3,FALSE)*CA472,0),IFERROR(VLOOKUP(AY472,CODES!$A$3:$D$1348,3,FALSE)*CD472,0))+B472</f>
        <v>0</v>
      </c>
      <c r="AP472" s="271" t="str">
        <f t="shared" si="252"/>
        <v/>
      </c>
      <c r="AQ472" s="271" t="str">
        <f t="shared" si="253"/>
        <v/>
      </c>
      <c r="AR472" s="271" t="str">
        <f t="shared" si="254"/>
        <v/>
      </c>
      <c r="AS472" s="271" t="str">
        <f t="shared" si="255"/>
        <v/>
      </c>
      <c r="AT472" s="271" t="str">
        <f t="shared" si="256"/>
        <v/>
      </c>
      <c r="AU472" s="271" t="str">
        <f t="shared" si="257"/>
        <v/>
      </c>
      <c r="AV472" s="271" t="str">
        <f t="shared" si="258"/>
        <v/>
      </c>
      <c r="AW472" s="271" t="str">
        <f t="shared" si="259"/>
        <v/>
      </c>
      <c r="AX472" s="271" t="str">
        <f t="shared" si="260"/>
        <v/>
      </c>
      <c r="AY472" s="271" t="str">
        <f t="shared" si="261"/>
        <v/>
      </c>
      <c r="AZ472" s="258">
        <f t="shared" si="18"/>
        <v>0</v>
      </c>
      <c r="BA472" s="258">
        <f t="shared" si="262"/>
        <v>1</v>
      </c>
      <c r="BB472" s="258">
        <f t="shared" si="263"/>
        <v>0</v>
      </c>
      <c r="BC472" s="258">
        <f t="shared" si="264"/>
        <v>1</v>
      </c>
      <c r="BD472" s="258">
        <f t="shared" si="20"/>
        <v>1</v>
      </c>
      <c r="BE472" s="258">
        <f t="shared" si="265"/>
        <v>0</v>
      </c>
      <c r="BF472" s="258">
        <f t="shared" si="266"/>
        <v>1</v>
      </c>
      <c r="BG472" s="258">
        <f t="shared" si="21"/>
        <v>1</v>
      </c>
      <c r="BH472" s="258">
        <f t="shared" si="267"/>
        <v>0</v>
      </c>
      <c r="BI472" s="258">
        <f t="shared" si="268"/>
        <v>1</v>
      </c>
      <c r="BJ472" s="258">
        <f t="shared" si="22"/>
        <v>1</v>
      </c>
      <c r="BK472" s="258">
        <f t="shared" si="269"/>
        <v>0</v>
      </c>
      <c r="BL472" s="258">
        <f t="shared" si="270"/>
        <v>1</v>
      </c>
      <c r="BM472" s="258">
        <f t="shared" si="23"/>
        <v>1</v>
      </c>
      <c r="BN472" s="258">
        <f t="shared" si="271"/>
        <v>0</v>
      </c>
      <c r="BO472" s="258">
        <f t="shared" si="272"/>
        <v>1</v>
      </c>
      <c r="BP472" s="258">
        <f t="shared" si="24"/>
        <v>1</v>
      </c>
      <c r="BQ472" s="258">
        <f t="shared" si="273"/>
        <v>0</v>
      </c>
      <c r="BR472" s="258">
        <f t="shared" si="274"/>
        <v>1</v>
      </c>
      <c r="BS472" s="258">
        <f t="shared" si="25"/>
        <v>1</v>
      </c>
      <c r="BT472" s="258">
        <f t="shared" si="275"/>
        <v>0</v>
      </c>
      <c r="BU472" s="258">
        <f t="shared" si="276"/>
        <v>1</v>
      </c>
      <c r="BV472" s="258">
        <f t="shared" si="26"/>
        <v>1</v>
      </c>
      <c r="BW472" s="258">
        <f t="shared" si="277"/>
        <v>0</v>
      </c>
      <c r="BX472" s="258">
        <f t="shared" si="278"/>
        <v>1</v>
      </c>
      <c r="BY472" s="258">
        <f t="shared" si="27"/>
        <v>1</v>
      </c>
      <c r="BZ472" s="258">
        <f t="shared" si="279"/>
        <v>0</v>
      </c>
      <c r="CA472" s="258">
        <f t="shared" si="280"/>
        <v>1</v>
      </c>
      <c r="CB472" s="258">
        <f t="shared" si="28"/>
        <v>1</v>
      </c>
      <c r="CC472" s="258">
        <f t="shared" si="281"/>
        <v>0</v>
      </c>
      <c r="CD472" s="258">
        <f t="shared" si="282"/>
        <v>1</v>
      </c>
    </row>
    <row r="473" spans="1:82" hidden="1">
      <c r="A473" s="29"/>
      <c r="B473" s="258"/>
      <c r="C473" s="259"/>
      <c r="D473" s="258"/>
      <c r="E473" s="258"/>
      <c r="F473" s="258"/>
      <c r="G473" s="258">
        <v>465</v>
      </c>
      <c r="H473" s="414"/>
      <c r="I473" s="273"/>
      <c r="J473" s="274"/>
      <c r="K473" s="275"/>
      <c r="L473" s="745"/>
      <c r="M473" s="272"/>
      <c r="N473" s="508">
        <f t="shared" si="242"/>
        <v>0</v>
      </c>
      <c r="O473" s="510">
        <f t="shared" si="243"/>
        <v>0</v>
      </c>
      <c r="P473" s="260">
        <f t="shared" si="244"/>
        <v>0</v>
      </c>
      <c r="Q473" s="261">
        <f t="shared" si="245"/>
        <v>0</v>
      </c>
      <c r="R473" s="261">
        <f t="shared" si="246"/>
        <v>0</v>
      </c>
      <c r="S473" s="262"/>
      <c r="T473" s="262"/>
      <c r="U473" s="263">
        <f t="shared" si="2"/>
        <v>1.288</v>
      </c>
      <c r="V473" s="264">
        <f>IF(E473="SP",1,IF(D473="",ExtraMargeMateriaal,(1-VLOOKUP(D473,TabelAankoop[],4,FALSE))))</f>
        <v>1</v>
      </c>
      <c r="W473" s="265">
        <f t="shared" si="247"/>
        <v>0.6885</v>
      </c>
      <c r="X473" s="266">
        <f t="shared" si="248"/>
        <v>1</v>
      </c>
      <c r="Y473" s="267">
        <f t="shared" si="249"/>
        <v>1.46</v>
      </c>
      <c r="Z473" s="267">
        <f t="shared" si="250"/>
        <v>1.1599999999999999</v>
      </c>
      <c r="AA473" s="268">
        <f t="shared" si="7"/>
        <v>0</v>
      </c>
      <c r="AB473" s="456">
        <f t="shared" si="8"/>
        <v>0</v>
      </c>
      <c r="AC473" s="457">
        <f t="shared" si="9"/>
        <v>0</v>
      </c>
      <c r="AD473" s="456">
        <f t="shared" si="10"/>
        <v>0</v>
      </c>
      <c r="AE473" s="458">
        <f t="shared" si="11"/>
        <v>0</v>
      </c>
      <c r="AF473" s="457">
        <f t="shared" si="251"/>
        <v>0</v>
      </c>
      <c r="AG473" s="456">
        <f t="shared" si="12"/>
        <v>0</v>
      </c>
      <c r="AH473" s="457">
        <f t="shared" si="13"/>
        <v>0</v>
      </c>
      <c r="AI473" s="268">
        <f t="shared" si="14"/>
        <v>0</v>
      </c>
      <c r="AJ473" s="269">
        <f t="shared" si="15"/>
        <v>0</v>
      </c>
      <c r="AK473" s="270">
        <f t="shared" si="16"/>
        <v>0</v>
      </c>
      <c r="AL473" s="415">
        <f t="shared" si="17"/>
        <v>0</v>
      </c>
      <c r="AM473" s="259" t="str">
        <f>IF(AP473="","",IFERROR(VLOOKUP(AP473,CODES!$A$3:$D$1348,4,FALSE),"X"))&amp;IF(AQ473="","",IFERROR(VLOOKUP(AQ473,CODES!$A$3:$D$1348,4,FALSE),"X"))&amp;IF(AR473="","",IFERROR(VLOOKUP(AR473,CODES!$A$3:$D$1348,4,FALSE),"X"))&amp;IF(AS473="","",IFERROR(VLOOKUP(AS473,CODES!$A$3:$D$1348,4,FALSE),"X"))&amp;IF(AT473="","",IFERROR(VLOOKUP(AT473,CODES!$A$3:$D$1348,4,FALSE),"X"))&amp;IF(AU473="","",IFERROR(VLOOKUP(AU473,CODES!$A$3:$D$1348,4,FALSE),"X"))&amp;IF(AV473="","",IFERROR(VLOOKUP(AV473,CODES!$A$3:$D$1348,4,FALSE),"X"))&amp;IF(AW473="","",IFERROR(VLOOKUP(AW473,CODES!$A$3:$D$1348,4,FALSE),"X"))&amp;IF(AX473="","",IFERROR(VLOOKUP(AX473,CODES!$A$3:$D$1348,4,FALSE),"X"))&amp;IF(AY473="","",IFERROR(VLOOKUP(AY473,CODES!$A$3:$D$1348,4,FALSE),"X"))</f>
        <v/>
      </c>
      <c r="AN473" s="258">
        <f>SUM(IFERROR(VLOOKUP(AP473,CODES!$A$3:$D$1348,4,FALSE)*BC473,0),IFERROR(VLOOKUP(AQ473,CODES!$A$3:$D$1348,4,FALSE)*BF473,0),IFERROR(VLOOKUP(AR473,CODES!$A$3:$D$1348,4,FALSE)*BI473,0),IFERROR(VLOOKUP(AS473,CODES!$A$3:$D$1348,4,FALSE)*BL473,0),IFERROR(VLOOKUP(AT473,CODES!$A$3:$D$1348,4,FALSE)*BO473,0),IFERROR(VLOOKUP(AU473,CODES!$A$3:$D$1348,4,FALSE)*BR473,0),IFERROR(VLOOKUP(AV473,CODES!$A$3:$D$1348,4,FALSE)*BU473,0),IFERROR(VLOOKUP(AW473,CODES!$A$3:$D$1348,4,FALSE)*BX473,0),IFERROR(VLOOKUP(AX473,CODES!$A$3:$D$1348,4,FALSE)*CA473,0),IFERROR(VLOOKUP(AY473,CODES!$A$3:$D$1348,4,FALSE)*CD473,0))</f>
        <v>0</v>
      </c>
      <c r="AO473" s="258">
        <f>SUM(IFERROR(VLOOKUP(AP473,CODES!$A$3:$D$1348,3,FALSE)*BC473,0),IFERROR(VLOOKUP(AQ473,CODES!$A$3:$D$1348,3,FALSE)*BF473,0),IFERROR(VLOOKUP(AR473,CODES!$A$3:$D$1348,3,FALSE)*BI473,0),IFERROR(VLOOKUP(AS473,CODES!$A$3:$D$1348,3,FALSE)*BL473,0),IFERROR(VLOOKUP(AT473,CODES!$A$3:$D$1348,3,FALSE)*BO473,0),IFERROR(VLOOKUP(AU473,CODES!$A$3:$D$1348,3,FALSE)*BR473,0),IFERROR(VLOOKUP(AV473,CODES!$A$3:$D$1348,3,FALSE)*BU473,0),IFERROR(VLOOKUP(AW473,CODES!$A$3:$D$1348,3,FALSE)*BX473,0),IFERROR(VLOOKUP(AX473,CODES!$A$3:$D$1348,3,FALSE)*CA473,0),IFERROR(VLOOKUP(AY473,CODES!$A$3:$D$1348,3,FALSE)*CD473,0))+B473</f>
        <v>0</v>
      </c>
      <c r="AP473" s="271" t="str">
        <f t="shared" si="252"/>
        <v/>
      </c>
      <c r="AQ473" s="271" t="str">
        <f t="shared" si="253"/>
        <v/>
      </c>
      <c r="AR473" s="271" t="str">
        <f t="shared" si="254"/>
        <v/>
      </c>
      <c r="AS473" s="271" t="str">
        <f t="shared" si="255"/>
        <v/>
      </c>
      <c r="AT473" s="271" t="str">
        <f t="shared" si="256"/>
        <v/>
      </c>
      <c r="AU473" s="271" t="str">
        <f t="shared" si="257"/>
        <v/>
      </c>
      <c r="AV473" s="271" t="str">
        <f t="shared" si="258"/>
        <v/>
      </c>
      <c r="AW473" s="271" t="str">
        <f t="shared" si="259"/>
        <v/>
      </c>
      <c r="AX473" s="271" t="str">
        <f t="shared" si="260"/>
        <v/>
      </c>
      <c r="AY473" s="271" t="str">
        <f t="shared" si="261"/>
        <v/>
      </c>
      <c r="AZ473" s="258">
        <f t="shared" si="18"/>
        <v>0</v>
      </c>
      <c r="BA473" s="258">
        <f t="shared" si="262"/>
        <v>1</v>
      </c>
      <c r="BB473" s="258">
        <f t="shared" si="263"/>
        <v>0</v>
      </c>
      <c r="BC473" s="258">
        <f t="shared" si="264"/>
        <v>1</v>
      </c>
      <c r="BD473" s="258">
        <f t="shared" si="20"/>
        <v>1</v>
      </c>
      <c r="BE473" s="258">
        <f t="shared" si="265"/>
        <v>0</v>
      </c>
      <c r="BF473" s="258">
        <f t="shared" si="266"/>
        <v>1</v>
      </c>
      <c r="BG473" s="258">
        <f t="shared" si="21"/>
        <v>1</v>
      </c>
      <c r="BH473" s="258">
        <f t="shared" si="267"/>
        <v>0</v>
      </c>
      <c r="BI473" s="258">
        <f t="shared" si="268"/>
        <v>1</v>
      </c>
      <c r="BJ473" s="258">
        <f t="shared" si="22"/>
        <v>1</v>
      </c>
      <c r="BK473" s="258">
        <f t="shared" si="269"/>
        <v>0</v>
      </c>
      <c r="BL473" s="258">
        <f t="shared" si="270"/>
        <v>1</v>
      </c>
      <c r="BM473" s="258">
        <f t="shared" si="23"/>
        <v>1</v>
      </c>
      <c r="BN473" s="258">
        <f t="shared" si="271"/>
        <v>0</v>
      </c>
      <c r="BO473" s="258">
        <f t="shared" si="272"/>
        <v>1</v>
      </c>
      <c r="BP473" s="258">
        <f t="shared" si="24"/>
        <v>1</v>
      </c>
      <c r="BQ473" s="258">
        <f t="shared" si="273"/>
        <v>0</v>
      </c>
      <c r="BR473" s="258">
        <f t="shared" si="274"/>
        <v>1</v>
      </c>
      <c r="BS473" s="258">
        <f t="shared" si="25"/>
        <v>1</v>
      </c>
      <c r="BT473" s="258">
        <f t="shared" si="275"/>
        <v>0</v>
      </c>
      <c r="BU473" s="258">
        <f t="shared" si="276"/>
        <v>1</v>
      </c>
      <c r="BV473" s="258">
        <f t="shared" si="26"/>
        <v>1</v>
      </c>
      <c r="BW473" s="258">
        <f t="shared" si="277"/>
        <v>0</v>
      </c>
      <c r="BX473" s="258">
        <f t="shared" si="278"/>
        <v>1</v>
      </c>
      <c r="BY473" s="258">
        <f t="shared" si="27"/>
        <v>1</v>
      </c>
      <c r="BZ473" s="258">
        <f t="shared" si="279"/>
        <v>0</v>
      </c>
      <c r="CA473" s="258">
        <f t="shared" si="280"/>
        <v>1</v>
      </c>
      <c r="CB473" s="258">
        <f t="shared" si="28"/>
        <v>1</v>
      </c>
      <c r="CC473" s="258">
        <f t="shared" si="281"/>
        <v>0</v>
      </c>
      <c r="CD473" s="258">
        <f t="shared" si="282"/>
        <v>1</v>
      </c>
    </row>
    <row r="474" spans="1:82" hidden="1">
      <c r="A474" s="29"/>
      <c r="B474" s="258"/>
      <c r="C474" s="259"/>
      <c r="D474" s="258"/>
      <c r="E474" s="258"/>
      <c r="F474" s="258"/>
      <c r="G474" s="258">
        <v>466</v>
      </c>
      <c r="H474" s="414"/>
      <c r="I474" s="273"/>
      <c r="J474" s="274"/>
      <c r="K474" s="275"/>
      <c r="L474" s="745"/>
      <c r="M474" s="272"/>
      <c r="N474" s="508">
        <f t="shared" si="242"/>
        <v>0</v>
      </c>
      <c r="O474" s="510">
        <f t="shared" si="243"/>
        <v>0</v>
      </c>
      <c r="P474" s="260">
        <f t="shared" si="244"/>
        <v>0</v>
      </c>
      <c r="Q474" s="261">
        <f t="shared" si="245"/>
        <v>0</v>
      </c>
      <c r="R474" s="261">
        <f t="shared" si="246"/>
        <v>0</v>
      </c>
      <c r="S474" s="262"/>
      <c r="T474" s="262"/>
      <c r="U474" s="263">
        <f t="shared" si="2"/>
        <v>1.288</v>
      </c>
      <c r="V474" s="264">
        <f>IF(E474="SP",1,IF(D474="",ExtraMargeMateriaal,(1-VLOOKUP(D474,TabelAankoop[],4,FALSE))))</f>
        <v>1</v>
      </c>
      <c r="W474" s="265">
        <f t="shared" si="247"/>
        <v>0.6885</v>
      </c>
      <c r="X474" s="266">
        <f t="shared" si="248"/>
        <v>1</v>
      </c>
      <c r="Y474" s="267">
        <f t="shared" si="249"/>
        <v>1.46</v>
      </c>
      <c r="Z474" s="267">
        <f t="shared" si="250"/>
        <v>1.1599999999999999</v>
      </c>
      <c r="AA474" s="268">
        <f t="shared" si="7"/>
        <v>0</v>
      </c>
      <c r="AB474" s="456">
        <f t="shared" si="8"/>
        <v>0</v>
      </c>
      <c r="AC474" s="457">
        <f t="shared" si="9"/>
        <v>0</v>
      </c>
      <c r="AD474" s="456">
        <f t="shared" si="10"/>
        <v>0</v>
      </c>
      <c r="AE474" s="458">
        <f t="shared" si="11"/>
        <v>0</v>
      </c>
      <c r="AF474" s="457">
        <f t="shared" si="251"/>
        <v>0</v>
      </c>
      <c r="AG474" s="456">
        <f t="shared" si="12"/>
        <v>0</v>
      </c>
      <c r="AH474" s="457">
        <f t="shared" si="13"/>
        <v>0</v>
      </c>
      <c r="AI474" s="268">
        <f t="shared" si="14"/>
        <v>0</v>
      </c>
      <c r="AJ474" s="269">
        <f t="shared" si="15"/>
        <v>0</v>
      </c>
      <c r="AK474" s="270">
        <f t="shared" si="16"/>
        <v>0</v>
      </c>
      <c r="AL474" s="415">
        <f t="shared" si="17"/>
        <v>0</v>
      </c>
      <c r="AM474" s="259" t="str">
        <f>IF(AP474="","",IFERROR(VLOOKUP(AP474,CODES!$A$3:$D$1348,4,FALSE),"X"))&amp;IF(AQ474="","",IFERROR(VLOOKUP(AQ474,CODES!$A$3:$D$1348,4,FALSE),"X"))&amp;IF(AR474="","",IFERROR(VLOOKUP(AR474,CODES!$A$3:$D$1348,4,FALSE),"X"))&amp;IF(AS474="","",IFERROR(VLOOKUP(AS474,CODES!$A$3:$D$1348,4,FALSE),"X"))&amp;IF(AT474="","",IFERROR(VLOOKUP(AT474,CODES!$A$3:$D$1348,4,FALSE),"X"))&amp;IF(AU474="","",IFERROR(VLOOKUP(AU474,CODES!$A$3:$D$1348,4,FALSE),"X"))&amp;IF(AV474="","",IFERROR(VLOOKUP(AV474,CODES!$A$3:$D$1348,4,FALSE),"X"))&amp;IF(AW474="","",IFERROR(VLOOKUP(AW474,CODES!$A$3:$D$1348,4,FALSE),"X"))&amp;IF(AX474="","",IFERROR(VLOOKUP(AX474,CODES!$A$3:$D$1348,4,FALSE),"X"))&amp;IF(AY474="","",IFERROR(VLOOKUP(AY474,CODES!$A$3:$D$1348,4,FALSE),"X"))</f>
        <v/>
      </c>
      <c r="AN474" s="258">
        <f>SUM(IFERROR(VLOOKUP(AP474,CODES!$A$3:$D$1348,4,FALSE)*BC474,0),IFERROR(VLOOKUP(AQ474,CODES!$A$3:$D$1348,4,FALSE)*BF474,0),IFERROR(VLOOKUP(AR474,CODES!$A$3:$D$1348,4,FALSE)*BI474,0),IFERROR(VLOOKUP(AS474,CODES!$A$3:$D$1348,4,FALSE)*BL474,0),IFERROR(VLOOKUP(AT474,CODES!$A$3:$D$1348,4,FALSE)*BO474,0),IFERROR(VLOOKUP(AU474,CODES!$A$3:$D$1348,4,FALSE)*BR474,0),IFERROR(VLOOKUP(AV474,CODES!$A$3:$D$1348,4,FALSE)*BU474,0),IFERROR(VLOOKUP(AW474,CODES!$A$3:$D$1348,4,FALSE)*BX474,0),IFERROR(VLOOKUP(AX474,CODES!$A$3:$D$1348,4,FALSE)*CA474,0),IFERROR(VLOOKUP(AY474,CODES!$A$3:$D$1348,4,FALSE)*CD474,0))</f>
        <v>0</v>
      </c>
      <c r="AO474" s="258">
        <f>SUM(IFERROR(VLOOKUP(AP474,CODES!$A$3:$D$1348,3,FALSE)*BC474,0),IFERROR(VLOOKUP(AQ474,CODES!$A$3:$D$1348,3,FALSE)*BF474,0),IFERROR(VLOOKUP(AR474,CODES!$A$3:$D$1348,3,FALSE)*BI474,0),IFERROR(VLOOKUP(AS474,CODES!$A$3:$D$1348,3,FALSE)*BL474,0),IFERROR(VLOOKUP(AT474,CODES!$A$3:$D$1348,3,FALSE)*BO474,0),IFERROR(VLOOKUP(AU474,CODES!$A$3:$D$1348,3,FALSE)*BR474,0),IFERROR(VLOOKUP(AV474,CODES!$A$3:$D$1348,3,FALSE)*BU474,0),IFERROR(VLOOKUP(AW474,CODES!$A$3:$D$1348,3,FALSE)*BX474,0),IFERROR(VLOOKUP(AX474,CODES!$A$3:$D$1348,3,FALSE)*CA474,0),IFERROR(VLOOKUP(AY474,CODES!$A$3:$D$1348,3,FALSE)*CD474,0))+B474</f>
        <v>0</v>
      </c>
      <c r="AP474" s="271" t="str">
        <f t="shared" si="252"/>
        <v/>
      </c>
      <c r="AQ474" s="271" t="str">
        <f t="shared" si="253"/>
        <v/>
      </c>
      <c r="AR474" s="271" t="str">
        <f t="shared" si="254"/>
        <v/>
      </c>
      <c r="AS474" s="271" t="str">
        <f t="shared" si="255"/>
        <v/>
      </c>
      <c r="AT474" s="271" t="str">
        <f t="shared" si="256"/>
        <v/>
      </c>
      <c r="AU474" s="271" t="str">
        <f t="shared" si="257"/>
        <v/>
      </c>
      <c r="AV474" s="271" t="str">
        <f t="shared" si="258"/>
        <v/>
      </c>
      <c r="AW474" s="271" t="str">
        <f t="shared" si="259"/>
        <v/>
      </c>
      <c r="AX474" s="271" t="str">
        <f t="shared" si="260"/>
        <v/>
      </c>
      <c r="AY474" s="271" t="str">
        <f t="shared" si="261"/>
        <v/>
      </c>
      <c r="AZ474" s="258">
        <f t="shared" si="18"/>
        <v>0</v>
      </c>
      <c r="BA474" s="258">
        <f t="shared" si="262"/>
        <v>1</v>
      </c>
      <c r="BB474" s="258">
        <f t="shared" si="263"/>
        <v>0</v>
      </c>
      <c r="BC474" s="258">
        <f t="shared" si="264"/>
        <v>1</v>
      </c>
      <c r="BD474" s="258">
        <f t="shared" si="20"/>
        <v>1</v>
      </c>
      <c r="BE474" s="258">
        <f t="shared" si="265"/>
        <v>0</v>
      </c>
      <c r="BF474" s="258">
        <f t="shared" si="266"/>
        <v>1</v>
      </c>
      <c r="BG474" s="258">
        <f t="shared" si="21"/>
        <v>1</v>
      </c>
      <c r="BH474" s="258">
        <f t="shared" si="267"/>
        <v>0</v>
      </c>
      <c r="BI474" s="258">
        <f t="shared" si="268"/>
        <v>1</v>
      </c>
      <c r="BJ474" s="258">
        <f t="shared" si="22"/>
        <v>1</v>
      </c>
      <c r="BK474" s="258">
        <f t="shared" si="269"/>
        <v>0</v>
      </c>
      <c r="BL474" s="258">
        <f t="shared" si="270"/>
        <v>1</v>
      </c>
      <c r="BM474" s="258">
        <f t="shared" si="23"/>
        <v>1</v>
      </c>
      <c r="BN474" s="258">
        <f t="shared" si="271"/>
        <v>0</v>
      </c>
      <c r="BO474" s="258">
        <f t="shared" si="272"/>
        <v>1</v>
      </c>
      <c r="BP474" s="258">
        <f t="shared" si="24"/>
        <v>1</v>
      </c>
      <c r="BQ474" s="258">
        <f t="shared" si="273"/>
        <v>0</v>
      </c>
      <c r="BR474" s="258">
        <f t="shared" si="274"/>
        <v>1</v>
      </c>
      <c r="BS474" s="258">
        <f t="shared" si="25"/>
        <v>1</v>
      </c>
      <c r="BT474" s="258">
        <f t="shared" si="275"/>
        <v>0</v>
      </c>
      <c r="BU474" s="258">
        <f t="shared" si="276"/>
        <v>1</v>
      </c>
      <c r="BV474" s="258">
        <f t="shared" si="26"/>
        <v>1</v>
      </c>
      <c r="BW474" s="258">
        <f t="shared" si="277"/>
        <v>0</v>
      </c>
      <c r="BX474" s="258">
        <f t="shared" si="278"/>
        <v>1</v>
      </c>
      <c r="BY474" s="258">
        <f t="shared" si="27"/>
        <v>1</v>
      </c>
      <c r="BZ474" s="258">
        <f t="shared" si="279"/>
        <v>0</v>
      </c>
      <c r="CA474" s="258">
        <f t="shared" si="280"/>
        <v>1</v>
      </c>
      <c r="CB474" s="258">
        <f t="shared" si="28"/>
        <v>1</v>
      </c>
      <c r="CC474" s="258">
        <f t="shared" si="281"/>
        <v>0</v>
      </c>
      <c r="CD474" s="258">
        <f t="shared" si="282"/>
        <v>1</v>
      </c>
    </row>
    <row r="475" spans="1:82" hidden="1">
      <c r="A475" s="29"/>
      <c r="B475" s="258"/>
      <c r="C475" s="259"/>
      <c r="D475" s="258"/>
      <c r="E475" s="258"/>
      <c r="F475" s="258"/>
      <c r="G475" s="258">
        <v>467</v>
      </c>
      <c r="H475" s="414"/>
      <c r="I475" s="273"/>
      <c r="J475" s="274"/>
      <c r="K475" s="275"/>
      <c r="L475" s="745"/>
      <c r="M475" s="272"/>
      <c r="N475" s="508">
        <f t="shared" si="242"/>
        <v>0</v>
      </c>
      <c r="O475" s="510">
        <f t="shared" si="243"/>
        <v>0</v>
      </c>
      <c r="P475" s="260">
        <f t="shared" si="244"/>
        <v>0</v>
      </c>
      <c r="Q475" s="261">
        <f t="shared" si="245"/>
        <v>0</v>
      </c>
      <c r="R475" s="261">
        <f t="shared" si="246"/>
        <v>0</v>
      </c>
      <c r="S475" s="262"/>
      <c r="T475" s="262"/>
      <c r="U475" s="263">
        <f t="shared" si="2"/>
        <v>1.288</v>
      </c>
      <c r="V475" s="264">
        <f>IF(E475="SP",1,IF(D475="",ExtraMargeMateriaal,(1-VLOOKUP(D475,TabelAankoop[],4,FALSE))))</f>
        <v>1</v>
      </c>
      <c r="W475" s="265">
        <f t="shared" si="247"/>
        <v>0.6885</v>
      </c>
      <c r="X475" s="266">
        <f t="shared" si="248"/>
        <v>1</v>
      </c>
      <c r="Y475" s="267">
        <f t="shared" si="249"/>
        <v>1.46</v>
      </c>
      <c r="Z475" s="267">
        <f t="shared" si="250"/>
        <v>1.1599999999999999</v>
      </c>
      <c r="AA475" s="268">
        <f t="shared" si="7"/>
        <v>0</v>
      </c>
      <c r="AB475" s="456">
        <f t="shared" si="8"/>
        <v>0</v>
      </c>
      <c r="AC475" s="457">
        <f t="shared" si="9"/>
        <v>0</v>
      </c>
      <c r="AD475" s="456">
        <f t="shared" si="10"/>
        <v>0</v>
      </c>
      <c r="AE475" s="458">
        <f t="shared" si="11"/>
        <v>0</v>
      </c>
      <c r="AF475" s="457">
        <f t="shared" si="251"/>
        <v>0</v>
      </c>
      <c r="AG475" s="456">
        <f t="shared" si="12"/>
        <v>0</v>
      </c>
      <c r="AH475" s="457">
        <f t="shared" si="13"/>
        <v>0</v>
      </c>
      <c r="AI475" s="268">
        <f t="shared" si="14"/>
        <v>0</v>
      </c>
      <c r="AJ475" s="269">
        <f t="shared" si="15"/>
        <v>0</v>
      </c>
      <c r="AK475" s="270">
        <f t="shared" si="16"/>
        <v>0</v>
      </c>
      <c r="AL475" s="415">
        <f t="shared" si="17"/>
        <v>0</v>
      </c>
      <c r="AM475" s="259" t="str">
        <f>IF(AP475="","",IFERROR(VLOOKUP(AP475,CODES!$A$3:$D$1348,4,FALSE),"X"))&amp;IF(AQ475="","",IFERROR(VLOOKUP(AQ475,CODES!$A$3:$D$1348,4,FALSE),"X"))&amp;IF(AR475="","",IFERROR(VLOOKUP(AR475,CODES!$A$3:$D$1348,4,FALSE),"X"))&amp;IF(AS475="","",IFERROR(VLOOKUP(AS475,CODES!$A$3:$D$1348,4,FALSE),"X"))&amp;IF(AT475="","",IFERROR(VLOOKUP(AT475,CODES!$A$3:$D$1348,4,FALSE),"X"))&amp;IF(AU475="","",IFERROR(VLOOKUP(AU475,CODES!$A$3:$D$1348,4,FALSE),"X"))&amp;IF(AV475="","",IFERROR(VLOOKUP(AV475,CODES!$A$3:$D$1348,4,FALSE),"X"))&amp;IF(AW475="","",IFERROR(VLOOKUP(AW475,CODES!$A$3:$D$1348,4,FALSE),"X"))&amp;IF(AX475="","",IFERROR(VLOOKUP(AX475,CODES!$A$3:$D$1348,4,FALSE),"X"))&amp;IF(AY475="","",IFERROR(VLOOKUP(AY475,CODES!$A$3:$D$1348,4,FALSE),"X"))</f>
        <v/>
      </c>
      <c r="AN475" s="258">
        <f>SUM(IFERROR(VLOOKUP(AP475,CODES!$A$3:$D$1348,4,FALSE)*BC475,0),IFERROR(VLOOKUP(AQ475,CODES!$A$3:$D$1348,4,FALSE)*BF475,0),IFERROR(VLOOKUP(AR475,CODES!$A$3:$D$1348,4,FALSE)*BI475,0),IFERROR(VLOOKUP(AS475,CODES!$A$3:$D$1348,4,FALSE)*BL475,0),IFERROR(VLOOKUP(AT475,CODES!$A$3:$D$1348,4,FALSE)*BO475,0),IFERROR(VLOOKUP(AU475,CODES!$A$3:$D$1348,4,FALSE)*BR475,0),IFERROR(VLOOKUP(AV475,CODES!$A$3:$D$1348,4,FALSE)*BU475,0),IFERROR(VLOOKUP(AW475,CODES!$A$3:$D$1348,4,FALSE)*BX475,0),IFERROR(VLOOKUP(AX475,CODES!$A$3:$D$1348,4,FALSE)*CA475,0),IFERROR(VLOOKUP(AY475,CODES!$A$3:$D$1348,4,FALSE)*CD475,0))</f>
        <v>0</v>
      </c>
      <c r="AO475" s="258">
        <f>SUM(IFERROR(VLOOKUP(AP475,CODES!$A$3:$D$1348,3,FALSE)*BC475,0),IFERROR(VLOOKUP(AQ475,CODES!$A$3:$D$1348,3,FALSE)*BF475,0),IFERROR(VLOOKUP(AR475,CODES!$A$3:$D$1348,3,FALSE)*BI475,0),IFERROR(VLOOKUP(AS475,CODES!$A$3:$D$1348,3,FALSE)*BL475,0),IFERROR(VLOOKUP(AT475,CODES!$A$3:$D$1348,3,FALSE)*BO475,0),IFERROR(VLOOKUP(AU475,CODES!$A$3:$D$1348,3,FALSE)*BR475,0),IFERROR(VLOOKUP(AV475,CODES!$A$3:$D$1348,3,FALSE)*BU475,0),IFERROR(VLOOKUP(AW475,CODES!$A$3:$D$1348,3,FALSE)*BX475,0),IFERROR(VLOOKUP(AX475,CODES!$A$3:$D$1348,3,FALSE)*CA475,0),IFERROR(VLOOKUP(AY475,CODES!$A$3:$D$1348,3,FALSE)*CD475,0))+B475</f>
        <v>0</v>
      </c>
      <c r="AP475" s="271" t="str">
        <f t="shared" si="252"/>
        <v/>
      </c>
      <c r="AQ475" s="271" t="str">
        <f t="shared" si="253"/>
        <v/>
      </c>
      <c r="AR475" s="271" t="str">
        <f t="shared" si="254"/>
        <v/>
      </c>
      <c r="AS475" s="271" t="str">
        <f t="shared" si="255"/>
        <v/>
      </c>
      <c r="AT475" s="271" t="str">
        <f t="shared" si="256"/>
        <v/>
      </c>
      <c r="AU475" s="271" t="str">
        <f t="shared" si="257"/>
        <v/>
      </c>
      <c r="AV475" s="271" t="str">
        <f t="shared" si="258"/>
        <v/>
      </c>
      <c r="AW475" s="271" t="str">
        <f t="shared" si="259"/>
        <v/>
      </c>
      <c r="AX475" s="271" t="str">
        <f t="shared" si="260"/>
        <v/>
      </c>
      <c r="AY475" s="271" t="str">
        <f t="shared" si="261"/>
        <v/>
      </c>
      <c r="AZ475" s="258">
        <f t="shared" si="18"/>
        <v>0</v>
      </c>
      <c r="BA475" s="258">
        <f t="shared" si="262"/>
        <v>1</v>
      </c>
      <c r="BB475" s="258">
        <f t="shared" si="263"/>
        <v>0</v>
      </c>
      <c r="BC475" s="258">
        <f t="shared" si="264"/>
        <v>1</v>
      </c>
      <c r="BD475" s="258">
        <f t="shared" si="20"/>
        <v>1</v>
      </c>
      <c r="BE475" s="258">
        <f t="shared" si="265"/>
        <v>0</v>
      </c>
      <c r="BF475" s="258">
        <f t="shared" si="266"/>
        <v>1</v>
      </c>
      <c r="BG475" s="258">
        <f t="shared" si="21"/>
        <v>1</v>
      </c>
      <c r="BH475" s="258">
        <f t="shared" si="267"/>
        <v>0</v>
      </c>
      <c r="BI475" s="258">
        <f t="shared" si="268"/>
        <v>1</v>
      </c>
      <c r="BJ475" s="258">
        <f t="shared" si="22"/>
        <v>1</v>
      </c>
      <c r="BK475" s="258">
        <f t="shared" si="269"/>
        <v>0</v>
      </c>
      <c r="BL475" s="258">
        <f t="shared" si="270"/>
        <v>1</v>
      </c>
      <c r="BM475" s="258">
        <f t="shared" si="23"/>
        <v>1</v>
      </c>
      <c r="BN475" s="258">
        <f t="shared" si="271"/>
        <v>0</v>
      </c>
      <c r="BO475" s="258">
        <f t="shared" si="272"/>
        <v>1</v>
      </c>
      <c r="BP475" s="258">
        <f t="shared" si="24"/>
        <v>1</v>
      </c>
      <c r="BQ475" s="258">
        <f t="shared" si="273"/>
        <v>0</v>
      </c>
      <c r="BR475" s="258">
        <f t="shared" si="274"/>
        <v>1</v>
      </c>
      <c r="BS475" s="258">
        <f t="shared" si="25"/>
        <v>1</v>
      </c>
      <c r="BT475" s="258">
        <f t="shared" si="275"/>
        <v>0</v>
      </c>
      <c r="BU475" s="258">
        <f t="shared" si="276"/>
        <v>1</v>
      </c>
      <c r="BV475" s="258">
        <f t="shared" si="26"/>
        <v>1</v>
      </c>
      <c r="BW475" s="258">
        <f t="shared" si="277"/>
        <v>0</v>
      </c>
      <c r="BX475" s="258">
        <f t="shared" si="278"/>
        <v>1</v>
      </c>
      <c r="BY475" s="258">
        <f t="shared" si="27"/>
        <v>1</v>
      </c>
      <c r="BZ475" s="258">
        <f t="shared" si="279"/>
        <v>0</v>
      </c>
      <c r="CA475" s="258">
        <f t="shared" si="280"/>
        <v>1</v>
      </c>
      <c r="CB475" s="258">
        <f t="shared" si="28"/>
        <v>1</v>
      </c>
      <c r="CC475" s="258">
        <f t="shared" si="281"/>
        <v>0</v>
      </c>
      <c r="CD475" s="258">
        <f t="shared" si="282"/>
        <v>1</v>
      </c>
    </row>
    <row r="476" spans="1:82" hidden="1">
      <c r="A476" s="29"/>
      <c r="B476" s="258"/>
      <c r="C476" s="259"/>
      <c r="D476" s="258"/>
      <c r="E476" s="258"/>
      <c r="F476" s="258"/>
      <c r="G476" s="258">
        <v>468</v>
      </c>
      <c r="H476" s="414"/>
      <c r="I476" s="273"/>
      <c r="J476" s="274"/>
      <c r="K476" s="275"/>
      <c r="L476" s="745"/>
      <c r="M476" s="272"/>
      <c r="N476" s="508">
        <f t="shared" si="242"/>
        <v>0</v>
      </c>
      <c r="O476" s="510">
        <f t="shared" si="243"/>
        <v>0</v>
      </c>
      <c r="P476" s="260">
        <f t="shared" si="244"/>
        <v>0</v>
      </c>
      <c r="Q476" s="261">
        <f t="shared" si="245"/>
        <v>0</v>
      </c>
      <c r="R476" s="261">
        <f t="shared" si="246"/>
        <v>0</v>
      </c>
      <c r="S476" s="262"/>
      <c r="T476" s="262"/>
      <c r="U476" s="263">
        <f t="shared" si="2"/>
        <v>1.288</v>
      </c>
      <c r="V476" s="264">
        <f>IF(E476="SP",1,IF(D476="",ExtraMargeMateriaal,(1-VLOOKUP(D476,TabelAankoop[],4,FALSE))))</f>
        <v>1</v>
      </c>
      <c r="W476" s="265">
        <f t="shared" si="247"/>
        <v>0.6885</v>
      </c>
      <c r="X476" s="266">
        <f t="shared" si="248"/>
        <v>1</v>
      </c>
      <c r="Y476" s="267">
        <f t="shared" si="249"/>
        <v>1.46</v>
      </c>
      <c r="Z476" s="267">
        <f t="shared" si="250"/>
        <v>1.1599999999999999</v>
      </c>
      <c r="AA476" s="268">
        <f t="shared" si="7"/>
        <v>0</v>
      </c>
      <c r="AB476" s="456">
        <f t="shared" si="8"/>
        <v>0</v>
      </c>
      <c r="AC476" s="457">
        <f t="shared" si="9"/>
        <v>0</v>
      </c>
      <c r="AD476" s="456">
        <f t="shared" si="10"/>
        <v>0</v>
      </c>
      <c r="AE476" s="458">
        <f t="shared" si="11"/>
        <v>0</v>
      </c>
      <c r="AF476" s="457">
        <f t="shared" si="251"/>
        <v>0</v>
      </c>
      <c r="AG476" s="456">
        <f t="shared" si="12"/>
        <v>0</v>
      </c>
      <c r="AH476" s="457">
        <f t="shared" si="13"/>
        <v>0</v>
      </c>
      <c r="AI476" s="268">
        <f t="shared" si="14"/>
        <v>0</v>
      </c>
      <c r="AJ476" s="269">
        <f t="shared" si="15"/>
        <v>0</v>
      </c>
      <c r="AK476" s="270">
        <f t="shared" si="16"/>
        <v>0</v>
      </c>
      <c r="AL476" s="415">
        <f t="shared" si="17"/>
        <v>0</v>
      </c>
      <c r="AM476" s="259" t="str">
        <f>IF(AP476="","",IFERROR(VLOOKUP(AP476,CODES!$A$3:$D$1348,4,FALSE),"X"))&amp;IF(AQ476="","",IFERROR(VLOOKUP(AQ476,CODES!$A$3:$D$1348,4,FALSE),"X"))&amp;IF(AR476="","",IFERROR(VLOOKUP(AR476,CODES!$A$3:$D$1348,4,FALSE),"X"))&amp;IF(AS476="","",IFERROR(VLOOKUP(AS476,CODES!$A$3:$D$1348,4,FALSE),"X"))&amp;IF(AT476="","",IFERROR(VLOOKUP(AT476,CODES!$A$3:$D$1348,4,FALSE),"X"))&amp;IF(AU476="","",IFERROR(VLOOKUP(AU476,CODES!$A$3:$D$1348,4,FALSE),"X"))&amp;IF(AV476="","",IFERROR(VLOOKUP(AV476,CODES!$A$3:$D$1348,4,FALSE),"X"))&amp;IF(AW476="","",IFERROR(VLOOKUP(AW476,CODES!$A$3:$D$1348,4,FALSE),"X"))&amp;IF(AX476="","",IFERROR(VLOOKUP(AX476,CODES!$A$3:$D$1348,4,FALSE),"X"))&amp;IF(AY476="","",IFERROR(VLOOKUP(AY476,CODES!$A$3:$D$1348,4,FALSE),"X"))</f>
        <v/>
      </c>
      <c r="AN476" s="258">
        <f>SUM(IFERROR(VLOOKUP(AP476,CODES!$A$3:$D$1348,4,FALSE)*BC476,0),IFERROR(VLOOKUP(AQ476,CODES!$A$3:$D$1348,4,FALSE)*BF476,0),IFERROR(VLOOKUP(AR476,CODES!$A$3:$D$1348,4,FALSE)*BI476,0),IFERROR(VLOOKUP(AS476,CODES!$A$3:$D$1348,4,FALSE)*BL476,0),IFERROR(VLOOKUP(AT476,CODES!$A$3:$D$1348,4,FALSE)*BO476,0),IFERROR(VLOOKUP(AU476,CODES!$A$3:$D$1348,4,FALSE)*BR476,0),IFERROR(VLOOKUP(AV476,CODES!$A$3:$D$1348,4,FALSE)*BU476,0),IFERROR(VLOOKUP(AW476,CODES!$A$3:$D$1348,4,FALSE)*BX476,0),IFERROR(VLOOKUP(AX476,CODES!$A$3:$D$1348,4,FALSE)*CA476,0),IFERROR(VLOOKUP(AY476,CODES!$A$3:$D$1348,4,FALSE)*CD476,0))</f>
        <v>0</v>
      </c>
      <c r="AO476" s="258">
        <f>SUM(IFERROR(VLOOKUP(AP476,CODES!$A$3:$D$1348,3,FALSE)*BC476,0),IFERROR(VLOOKUP(AQ476,CODES!$A$3:$D$1348,3,FALSE)*BF476,0),IFERROR(VLOOKUP(AR476,CODES!$A$3:$D$1348,3,FALSE)*BI476,0),IFERROR(VLOOKUP(AS476,CODES!$A$3:$D$1348,3,FALSE)*BL476,0),IFERROR(VLOOKUP(AT476,CODES!$A$3:$D$1348,3,FALSE)*BO476,0),IFERROR(VLOOKUP(AU476,CODES!$A$3:$D$1348,3,FALSE)*BR476,0),IFERROR(VLOOKUP(AV476,CODES!$A$3:$D$1348,3,FALSE)*BU476,0),IFERROR(VLOOKUP(AW476,CODES!$A$3:$D$1348,3,FALSE)*BX476,0),IFERROR(VLOOKUP(AX476,CODES!$A$3:$D$1348,3,FALSE)*CA476,0),IFERROR(VLOOKUP(AY476,CODES!$A$3:$D$1348,3,FALSE)*CD476,0))+B476</f>
        <v>0</v>
      </c>
      <c r="AP476" s="271" t="str">
        <f t="shared" si="252"/>
        <v/>
      </c>
      <c r="AQ476" s="271" t="str">
        <f t="shared" si="253"/>
        <v/>
      </c>
      <c r="AR476" s="271" t="str">
        <f t="shared" si="254"/>
        <v/>
      </c>
      <c r="AS476" s="271" t="str">
        <f t="shared" si="255"/>
        <v/>
      </c>
      <c r="AT476" s="271" t="str">
        <f t="shared" si="256"/>
        <v/>
      </c>
      <c r="AU476" s="271" t="str">
        <f t="shared" si="257"/>
        <v/>
      </c>
      <c r="AV476" s="271" t="str">
        <f t="shared" si="258"/>
        <v/>
      </c>
      <c r="AW476" s="271" t="str">
        <f t="shared" si="259"/>
        <v/>
      </c>
      <c r="AX476" s="271" t="str">
        <f t="shared" si="260"/>
        <v/>
      </c>
      <c r="AY476" s="271" t="str">
        <f t="shared" si="261"/>
        <v/>
      </c>
      <c r="AZ476" s="258">
        <f t="shared" si="18"/>
        <v>0</v>
      </c>
      <c r="BA476" s="258">
        <f t="shared" si="262"/>
        <v>1</v>
      </c>
      <c r="BB476" s="258">
        <f t="shared" si="263"/>
        <v>0</v>
      </c>
      <c r="BC476" s="258">
        <f t="shared" si="264"/>
        <v>1</v>
      </c>
      <c r="BD476" s="258">
        <f t="shared" si="20"/>
        <v>1</v>
      </c>
      <c r="BE476" s="258">
        <f t="shared" si="265"/>
        <v>0</v>
      </c>
      <c r="BF476" s="258">
        <f t="shared" si="266"/>
        <v>1</v>
      </c>
      <c r="BG476" s="258">
        <f t="shared" si="21"/>
        <v>1</v>
      </c>
      <c r="BH476" s="258">
        <f t="shared" si="267"/>
        <v>0</v>
      </c>
      <c r="BI476" s="258">
        <f t="shared" si="268"/>
        <v>1</v>
      </c>
      <c r="BJ476" s="258">
        <f t="shared" si="22"/>
        <v>1</v>
      </c>
      <c r="BK476" s="258">
        <f t="shared" si="269"/>
        <v>0</v>
      </c>
      <c r="BL476" s="258">
        <f t="shared" si="270"/>
        <v>1</v>
      </c>
      <c r="BM476" s="258">
        <f t="shared" si="23"/>
        <v>1</v>
      </c>
      <c r="BN476" s="258">
        <f t="shared" si="271"/>
        <v>0</v>
      </c>
      <c r="BO476" s="258">
        <f t="shared" si="272"/>
        <v>1</v>
      </c>
      <c r="BP476" s="258">
        <f t="shared" si="24"/>
        <v>1</v>
      </c>
      <c r="BQ476" s="258">
        <f t="shared" si="273"/>
        <v>0</v>
      </c>
      <c r="BR476" s="258">
        <f t="shared" si="274"/>
        <v>1</v>
      </c>
      <c r="BS476" s="258">
        <f t="shared" si="25"/>
        <v>1</v>
      </c>
      <c r="BT476" s="258">
        <f t="shared" si="275"/>
        <v>0</v>
      </c>
      <c r="BU476" s="258">
        <f t="shared" si="276"/>
        <v>1</v>
      </c>
      <c r="BV476" s="258">
        <f t="shared" si="26"/>
        <v>1</v>
      </c>
      <c r="BW476" s="258">
        <f t="shared" si="277"/>
        <v>0</v>
      </c>
      <c r="BX476" s="258">
        <f t="shared" si="278"/>
        <v>1</v>
      </c>
      <c r="BY476" s="258">
        <f t="shared" si="27"/>
        <v>1</v>
      </c>
      <c r="BZ476" s="258">
        <f t="shared" si="279"/>
        <v>0</v>
      </c>
      <c r="CA476" s="258">
        <f t="shared" si="280"/>
        <v>1</v>
      </c>
      <c r="CB476" s="258">
        <f t="shared" si="28"/>
        <v>1</v>
      </c>
      <c r="CC476" s="258">
        <f t="shared" si="281"/>
        <v>0</v>
      </c>
      <c r="CD476" s="258">
        <f t="shared" si="282"/>
        <v>1</v>
      </c>
    </row>
    <row r="477" spans="1:82" hidden="1">
      <c r="A477" s="29"/>
      <c r="B477" s="258"/>
      <c r="C477" s="259"/>
      <c r="D477" s="258"/>
      <c r="E477" s="258"/>
      <c r="F477" s="258"/>
      <c r="G477" s="258">
        <v>469</v>
      </c>
      <c r="H477" s="414"/>
      <c r="I477" s="273"/>
      <c r="J477" s="274"/>
      <c r="K477" s="275"/>
      <c r="L477" s="745"/>
      <c r="M477" s="272"/>
      <c r="N477" s="508">
        <f t="shared" si="242"/>
        <v>0</v>
      </c>
      <c r="O477" s="510">
        <f t="shared" si="243"/>
        <v>0</v>
      </c>
      <c r="P477" s="260">
        <f t="shared" si="244"/>
        <v>0</v>
      </c>
      <c r="Q477" s="261">
        <f t="shared" si="245"/>
        <v>0</v>
      </c>
      <c r="R477" s="261">
        <f t="shared" si="246"/>
        <v>0</v>
      </c>
      <c r="S477" s="262"/>
      <c r="T477" s="262"/>
      <c r="U477" s="263">
        <f t="shared" si="2"/>
        <v>1.288</v>
      </c>
      <c r="V477" s="264">
        <f>IF(E477="SP",1,IF(D477="",ExtraMargeMateriaal,(1-VLOOKUP(D477,TabelAankoop[],4,FALSE))))</f>
        <v>1</v>
      </c>
      <c r="W477" s="265">
        <f t="shared" si="247"/>
        <v>0.6885</v>
      </c>
      <c r="X477" s="266">
        <f t="shared" si="248"/>
        <v>1</v>
      </c>
      <c r="Y477" s="267">
        <f t="shared" si="249"/>
        <v>1.46</v>
      </c>
      <c r="Z477" s="267">
        <f t="shared" si="250"/>
        <v>1.1599999999999999</v>
      </c>
      <c r="AA477" s="268">
        <f t="shared" si="7"/>
        <v>0</v>
      </c>
      <c r="AB477" s="456">
        <f t="shared" si="8"/>
        <v>0</v>
      </c>
      <c r="AC477" s="457">
        <f t="shared" si="9"/>
        <v>0</v>
      </c>
      <c r="AD477" s="456">
        <f t="shared" si="10"/>
        <v>0</v>
      </c>
      <c r="AE477" s="458">
        <f t="shared" si="11"/>
        <v>0</v>
      </c>
      <c r="AF477" s="457">
        <f t="shared" si="251"/>
        <v>0</v>
      </c>
      <c r="AG477" s="456">
        <f t="shared" si="12"/>
        <v>0</v>
      </c>
      <c r="AH477" s="457">
        <f t="shared" si="13"/>
        <v>0</v>
      </c>
      <c r="AI477" s="268">
        <f t="shared" si="14"/>
        <v>0</v>
      </c>
      <c r="AJ477" s="269">
        <f t="shared" si="15"/>
        <v>0</v>
      </c>
      <c r="AK477" s="270">
        <f t="shared" si="16"/>
        <v>0</v>
      </c>
      <c r="AL477" s="415">
        <f t="shared" si="17"/>
        <v>0</v>
      </c>
      <c r="AM477" s="259" t="str">
        <f>IF(AP477="","",IFERROR(VLOOKUP(AP477,CODES!$A$3:$D$1348,4,FALSE),"X"))&amp;IF(AQ477="","",IFERROR(VLOOKUP(AQ477,CODES!$A$3:$D$1348,4,FALSE),"X"))&amp;IF(AR477="","",IFERROR(VLOOKUP(AR477,CODES!$A$3:$D$1348,4,FALSE),"X"))&amp;IF(AS477="","",IFERROR(VLOOKUP(AS477,CODES!$A$3:$D$1348,4,FALSE),"X"))&amp;IF(AT477="","",IFERROR(VLOOKUP(AT477,CODES!$A$3:$D$1348,4,FALSE),"X"))&amp;IF(AU477="","",IFERROR(VLOOKUP(AU477,CODES!$A$3:$D$1348,4,FALSE),"X"))&amp;IF(AV477="","",IFERROR(VLOOKUP(AV477,CODES!$A$3:$D$1348,4,FALSE),"X"))&amp;IF(AW477="","",IFERROR(VLOOKUP(AW477,CODES!$A$3:$D$1348,4,FALSE),"X"))&amp;IF(AX477="","",IFERROR(VLOOKUP(AX477,CODES!$A$3:$D$1348,4,FALSE),"X"))&amp;IF(AY477="","",IFERROR(VLOOKUP(AY477,CODES!$A$3:$D$1348,4,FALSE),"X"))</f>
        <v/>
      </c>
      <c r="AN477" s="258">
        <f>SUM(IFERROR(VLOOKUP(AP477,CODES!$A$3:$D$1348,4,FALSE)*BC477,0),IFERROR(VLOOKUP(AQ477,CODES!$A$3:$D$1348,4,FALSE)*BF477,0),IFERROR(VLOOKUP(AR477,CODES!$A$3:$D$1348,4,FALSE)*BI477,0),IFERROR(VLOOKUP(AS477,CODES!$A$3:$D$1348,4,FALSE)*BL477,0),IFERROR(VLOOKUP(AT477,CODES!$A$3:$D$1348,4,FALSE)*BO477,0),IFERROR(VLOOKUP(AU477,CODES!$A$3:$D$1348,4,FALSE)*BR477,0),IFERROR(VLOOKUP(AV477,CODES!$A$3:$D$1348,4,FALSE)*BU477,0),IFERROR(VLOOKUP(AW477,CODES!$A$3:$D$1348,4,FALSE)*BX477,0),IFERROR(VLOOKUP(AX477,CODES!$A$3:$D$1348,4,FALSE)*CA477,0),IFERROR(VLOOKUP(AY477,CODES!$A$3:$D$1348,4,FALSE)*CD477,0))</f>
        <v>0</v>
      </c>
      <c r="AO477" s="258">
        <f>SUM(IFERROR(VLOOKUP(AP477,CODES!$A$3:$D$1348,3,FALSE)*BC477,0),IFERROR(VLOOKUP(AQ477,CODES!$A$3:$D$1348,3,FALSE)*BF477,0),IFERROR(VLOOKUP(AR477,CODES!$A$3:$D$1348,3,FALSE)*BI477,0),IFERROR(VLOOKUP(AS477,CODES!$A$3:$D$1348,3,FALSE)*BL477,0),IFERROR(VLOOKUP(AT477,CODES!$A$3:$D$1348,3,FALSE)*BO477,0),IFERROR(VLOOKUP(AU477,CODES!$A$3:$D$1348,3,FALSE)*BR477,0),IFERROR(VLOOKUP(AV477,CODES!$A$3:$D$1348,3,FALSE)*BU477,0),IFERROR(VLOOKUP(AW477,CODES!$A$3:$D$1348,3,FALSE)*BX477,0),IFERROR(VLOOKUP(AX477,CODES!$A$3:$D$1348,3,FALSE)*CA477,0),IFERROR(VLOOKUP(AY477,CODES!$A$3:$D$1348,3,FALSE)*CD477,0))+B477</f>
        <v>0</v>
      </c>
      <c r="AP477" s="271" t="str">
        <f t="shared" si="252"/>
        <v/>
      </c>
      <c r="AQ477" s="271" t="str">
        <f t="shared" si="253"/>
        <v/>
      </c>
      <c r="AR477" s="271" t="str">
        <f t="shared" si="254"/>
        <v/>
      </c>
      <c r="AS477" s="271" t="str">
        <f t="shared" si="255"/>
        <v/>
      </c>
      <c r="AT477" s="271" t="str">
        <f t="shared" si="256"/>
        <v/>
      </c>
      <c r="AU477" s="271" t="str">
        <f t="shared" si="257"/>
        <v/>
      </c>
      <c r="AV477" s="271" t="str">
        <f t="shared" si="258"/>
        <v/>
      </c>
      <c r="AW477" s="271" t="str">
        <f t="shared" si="259"/>
        <v/>
      </c>
      <c r="AX477" s="271" t="str">
        <f t="shared" si="260"/>
        <v/>
      </c>
      <c r="AY477" s="271" t="str">
        <f t="shared" si="261"/>
        <v/>
      </c>
      <c r="AZ477" s="258">
        <f t="shared" si="18"/>
        <v>0</v>
      </c>
      <c r="BA477" s="258">
        <f t="shared" si="262"/>
        <v>1</v>
      </c>
      <c r="BB477" s="258">
        <f t="shared" si="263"/>
        <v>0</v>
      </c>
      <c r="BC477" s="258">
        <f t="shared" si="264"/>
        <v>1</v>
      </c>
      <c r="BD477" s="258">
        <f t="shared" si="20"/>
        <v>1</v>
      </c>
      <c r="BE477" s="258">
        <f t="shared" si="265"/>
        <v>0</v>
      </c>
      <c r="BF477" s="258">
        <f t="shared" si="266"/>
        <v>1</v>
      </c>
      <c r="BG477" s="258">
        <f t="shared" si="21"/>
        <v>1</v>
      </c>
      <c r="BH477" s="258">
        <f t="shared" si="267"/>
        <v>0</v>
      </c>
      <c r="BI477" s="258">
        <f t="shared" si="268"/>
        <v>1</v>
      </c>
      <c r="BJ477" s="258">
        <f t="shared" si="22"/>
        <v>1</v>
      </c>
      <c r="BK477" s="258">
        <f t="shared" si="269"/>
        <v>0</v>
      </c>
      <c r="BL477" s="258">
        <f t="shared" si="270"/>
        <v>1</v>
      </c>
      <c r="BM477" s="258">
        <f t="shared" si="23"/>
        <v>1</v>
      </c>
      <c r="BN477" s="258">
        <f t="shared" si="271"/>
        <v>0</v>
      </c>
      <c r="BO477" s="258">
        <f t="shared" si="272"/>
        <v>1</v>
      </c>
      <c r="BP477" s="258">
        <f t="shared" si="24"/>
        <v>1</v>
      </c>
      <c r="BQ477" s="258">
        <f t="shared" si="273"/>
        <v>0</v>
      </c>
      <c r="BR477" s="258">
        <f t="shared" si="274"/>
        <v>1</v>
      </c>
      <c r="BS477" s="258">
        <f t="shared" si="25"/>
        <v>1</v>
      </c>
      <c r="BT477" s="258">
        <f t="shared" si="275"/>
        <v>0</v>
      </c>
      <c r="BU477" s="258">
        <f t="shared" si="276"/>
        <v>1</v>
      </c>
      <c r="BV477" s="258">
        <f t="shared" si="26"/>
        <v>1</v>
      </c>
      <c r="BW477" s="258">
        <f t="shared" si="277"/>
        <v>0</v>
      </c>
      <c r="BX477" s="258">
        <f t="shared" si="278"/>
        <v>1</v>
      </c>
      <c r="BY477" s="258">
        <f t="shared" si="27"/>
        <v>1</v>
      </c>
      <c r="BZ477" s="258">
        <f t="shared" si="279"/>
        <v>0</v>
      </c>
      <c r="CA477" s="258">
        <f t="shared" si="280"/>
        <v>1</v>
      </c>
      <c r="CB477" s="258">
        <f t="shared" si="28"/>
        <v>1</v>
      </c>
      <c r="CC477" s="258">
        <f t="shared" si="281"/>
        <v>0</v>
      </c>
      <c r="CD477" s="258">
        <f t="shared" si="282"/>
        <v>1</v>
      </c>
    </row>
    <row r="478" spans="1:82" hidden="1">
      <c r="A478" s="29"/>
      <c r="B478" s="258"/>
      <c r="C478" s="259"/>
      <c r="D478" s="258"/>
      <c r="E478" s="258"/>
      <c r="F478" s="258"/>
      <c r="G478" s="258">
        <v>470</v>
      </c>
      <c r="H478" s="414"/>
      <c r="I478" s="273"/>
      <c r="J478" s="274"/>
      <c r="K478" s="275"/>
      <c r="L478" s="745"/>
      <c r="M478" s="272"/>
      <c r="N478" s="508">
        <f t="shared" si="242"/>
        <v>0</v>
      </c>
      <c r="O478" s="510">
        <f t="shared" si="243"/>
        <v>0</v>
      </c>
      <c r="P478" s="260">
        <f t="shared" si="244"/>
        <v>0</v>
      </c>
      <c r="Q478" s="261">
        <f t="shared" si="245"/>
        <v>0</v>
      </c>
      <c r="R478" s="261">
        <f t="shared" si="246"/>
        <v>0</v>
      </c>
      <c r="S478" s="262"/>
      <c r="T478" s="262"/>
      <c r="U478" s="263">
        <f t="shared" si="2"/>
        <v>1.288</v>
      </c>
      <c r="V478" s="264">
        <f>IF(E478="SP",1,IF(D478="",ExtraMargeMateriaal,(1-VLOOKUP(D478,TabelAankoop[],4,FALSE))))</f>
        <v>1</v>
      </c>
      <c r="W478" s="265">
        <f t="shared" si="247"/>
        <v>0.6885</v>
      </c>
      <c r="X478" s="266">
        <f t="shared" si="248"/>
        <v>1</v>
      </c>
      <c r="Y478" s="267">
        <f t="shared" si="249"/>
        <v>1.46</v>
      </c>
      <c r="Z478" s="267">
        <f t="shared" si="250"/>
        <v>1.1599999999999999</v>
      </c>
      <c r="AA478" s="268">
        <f t="shared" si="7"/>
        <v>0</v>
      </c>
      <c r="AB478" s="456">
        <f t="shared" si="8"/>
        <v>0</v>
      </c>
      <c r="AC478" s="457">
        <f t="shared" si="9"/>
        <v>0</v>
      </c>
      <c r="AD478" s="456">
        <f t="shared" si="10"/>
        <v>0</v>
      </c>
      <c r="AE478" s="458">
        <f t="shared" si="11"/>
        <v>0</v>
      </c>
      <c r="AF478" s="457">
        <f t="shared" si="251"/>
        <v>0</v>
      </c>
      <c r="AG478" s="456">
        <f t="shared" si="12"/>
        <v>0</v>
      </c>
      <c r="AH478" s="457">
        <f t="shared" si="13"/>
        <v>0</v>
      </c>
      <c r="AI478" s="268">
        <f t="shared" si="14"/>
        <v>0</v>
      </c>
      <c r="AJ478" s="269">
        <f t="shared" si="15"/>
        <v>0</v>
      </c>
      <c r="AK478" s="270">
        <f t="shared" si="16"/>
        <v>0</v>
      </c>
      <c r="AL478" s="415">
        <f t="shared" si="17"/>
        <v>0</v>
      </c>
      <c r="AM478" s="259" t="str">
        <f>IF(AP478="","",IFERROR(VLOOKUP(AP478,CODES!$A$3:$D$1348,4,FALSE),"X"))&amp;IF(AQ478="","",IFERROR(VLOOKUP(AQ478,CODES!$A$3:$D$1348,4,FALSE),"X"))&amp;IF(AR478="","",IFERROR(VLOOKUP(AR478,CODES!$A$3:$D$1348,4,FALSE),"X"))&amp;IF(AS478="","",IFERROR(VLOOKUP(AS478,CODES!$A$3:$D$1348,4,FALSE),"X"))&amp;IF(AT478="","",IFERROR(VLOOKUP(AT478,CODES!$A$3:$D$1348,4,FALSE),"X"))&amp;IF(AU478="","",IFERROR(VLOOKUP(AU478,CODES!$A$3:$D$1348,4,FALSE),"X"))&amp;IF(AV478="","",IFERROR(VLOOKUP(AV478,CODES!$A$3:$D$1348,4,FALSE),"X"))&amp;IF(AW478="","",IFERROR(VLOOKUP(AW478,CODES!$A$3:$D$1348,4,FALSE),"X"))&amp;IF(AX478="","",IFERROR(VLOOKUP(AX478,CODES!$A$3:$D$1348,4,FALSE),"X"))&amp;IF(AY478="","",IFERROR(VLOOKUP(AY478,CODES!$A$3:$D$1348,4,FALSE),"X"))</f>
        <v/>
      </c>
      <c r="AN478" s="258">
        <f>SUM(IFERROR(VLOOKUP(AP478,CODES!$A$3:$D$1348,4,FALSE)*BC478,0),IFERROR(VLOOKUP(AQ478,CODES!$A$3:$D$1348,4,FALSE)*BF478,0),IFERROR(VLOOKUP(AR478,CODES!$A$3:$D$1348,4,FALSE)*BI478,0),IFERROR(VLOOKUP(AS478,CODES!$A$3:$D$1348,4,FALSE)*BL478,0),IFERROR(VLOOKUP(AT478,CODES!$A$3:$D$1348,4,FALSE)*BO478,0),IFERROR(VLOOKUP(AU478,CODES!$A$3:$D$1348,4,FALSE)*BR478,0),IFERROR(VLOOKUP(AV478,CODES!$A$3:$D$1348,4,FALSE)*BU478,0),IFERROR(VLOOKUP(AW478,CODES!$A$3:$D$1348,4,FALSE)*BX478,0),IFERROR(VLOOKUP(AX478,CODES!$A$3:$D$1348,4,FALSE)*CA478,0),IFERROR(VLOOKUP(AY478,CODES!$A$3:$D$1348,4,FALSE)*CD478,0))</f>
        <v>0</v>
      </c>
      <c r="AO478" s="258">
        <f>SUM(IFERROR(VLOOKUP(AP478,CODES!$A$3:$D$1348,3,FALSE)*BC478,0),IFERROR(VLOOKUP(AQ478,CODES!$A$3:$D$1348,3,FALSE)*BF478,0),IFERROR(VLOOKUP(AR478,CODES!$A$3:$D$1348,3,FALSE)*BI478,0),IFERROR(VLOOKUP(AS478,CODES!$A$3:$D$1348,3,FALSE)*BL478,0),IFERROR(VLOOKUP(AT478,CODES!$A$3:$D$1348,3,FALSE)*BO478,0),IFERROR(VLOOKUP(AU478,CODES!$A$3:$D$1348,3,FALSE)*BR478,0),IFERROR(VLOOKUP(AV478,CODES!$A$3:$D$1348,3,FALSE)*BU478,0),IFERROR(VLOOKUP(AW478,CODES!$A$3:$D$1348,3,FALSE)*BX478,0),IFERROR(VLOOKUP(AX478,CODES!$A$3:$D$1348,3,FALSE)*CA478,0),IFERROR(VLOOKUP(AY478,CODES!$A$3:$D$1348,3,FALSE)*CD478,0))+B478</f>
        <v>0</v>
      </c>
      <c r="AP478" s="271" t="str">
        <f t="shared" si="252"/>
        <v/>
      </c>
      <c r="AQ478" s="271" t="str">
        <f t="shared" si="253"/>
        <v/>
      </c>
      <c r="AR478" s="271" t="str">
        <f t="shared" si="254"/>
        <v/>
      </c>
      <c r="AS478" s="271" t="str">
        <f t="shared" si="255"/>
        <v/>
      </c>
      <c r="AT478" s="271" t="str">
        <f t="shared" si="256"/>
        <v/>
      </c>
      <c r="AU478" s="271" t="str">
        <f t="shared" si="257"/>
        <v/>
      </c>
      <c r="AV478" s="271" t="str">
        <f t="shared" si="258"/>
        <v/>
      </c>
      <c r="AW478" s="271" t="str">
        <f t="shared" si="259"/>
        <v/>
      </c>
      <c r="AX478" s="271" t="str">
        <f t="shared" si="260"/>
        <v/>
      </c>
      <c r="AY478" s="271" t="str">
        <f t="shared" si="261"/>
        <v/>
      </c>
      <c r="AZ478" s="258">
        <f t="shared" si="18"/>
        <v>0</v>
      </c>
      <c r="BA478" s="258">
        <f t="shared" si="262"/>
        <v>1</v>
      </c>
      <c r="BB478" s="258">
        <f t="shared" si="263"/>
        <v>0</v>
      </c>
      <c r="BC478" s="258">
        <f t="shared" si="264"/>
        <v>1</v>
      </c>
      <c r="BD478" s="258">
        <f t="shared" si="20"/>
        <v>1</v>
      </c>
      <c r="BE478" s="258">
        <f t="shared" si="265"/>
        <v>0</v>
      </c>
      <c r="BF478" s="258">
        <f t="shared" si="266"/>
        <v>1</v>
      </c>
      <c r="BG478" s="258">
        <f t="shared" si="21"/>
        <v>1</v>
      </c>
      <c r="BH478" s="258">
        <f t="shared" si="267"/>
        <v>0</v>
      </c>
      <c r="BI478" s="258">
        <f t="shared" si="268"/>
        <v>1</v>
      </c>
      <c r="BJ478" s="258">
        <f t="shared" si="22"/>
        <v>1</v>
      </c>
      <c r="BK478" s="258">
        <f t="shared" si="269"/>
        <v>0</v>
      </c>
      <c r="BL478" s="258">
        <f t="shared" si="270"/>
        <v>1</v>
      </c>
      <c r="BM478" s="258">
        <f t="shared" si="23"/>
        <v>1</v>
      </c>
      <c r="BN478" s="258">
        <f t="shared" si="271"/>
        <v>0</v>
      </c>
      <c r="BO478" s="258">
        <f t="shared" si="272"/>
        <v>1</v>
      </c>
      <c r="BP478" s="258">
        <f t="shared" si="24"/>
        <v>1</v>
      </c>
      <c r="BQ478" s="258">
        <f t="shared" si="273"/>
        <v>0</v>
      </c>
      <c r="BR478" s="258">
        <f t="shared" si="274"/>
        <v>1</v>
      </c>
      <c r="BS478" s="258">
        <f t="shared" si="25"/>
        <v>1</v>
      </c>
      <c r="BT478" s="258">
        <f t="shared" si="275"/>
        <v>0</v>
      </c>
      <c r="BU478" s="258">
        <f t="shared" si="276"/>
        <v>1</v>
      </c>
      <c r="BV478" s="258">
        <f t="shared" si="26"/>
        <v>1</v>
      </c>
      <c r="BW478" s="258">
        <f t="shared" si="277"/>
        <v>0</v>
      </c>
      <c r="BX478" s="258">
        <f t="shared" si="278"/>
        <v>1</v>
      </c>
      <c r="BY478" s="258">
        <f t="shared" si="27"/>
        <v>1</v>
      </c>
      <c r="BZ478" s="258">
        <f t="shared" si="279"/>
        <v>0</v>
      </c>
      <c r="CA478" s="258">
        <f t="shared" si="280"/>
        <v>1</v>
      </c>
      <c r="CB478" s="258">
        <f t="shared" si="28"/>
        <v>1</v>
      </c>
      <c r="CC478" s="258">
        <f t="shared" si="281"/>
        <v>0</v>
      </c>
      <c r="CD478" s="258">
        <f t="shared" si="282"/>
        <v>1</v>
      </c>
    </row>
    <row r="479" spans="1:82" hidden="1">
      <c r="A479" s="29"/>
      <c r="B479" s="258"/>
      <c r="C479" s="259"/>
      <c r="D479" s="258"/>
      <c r="E479" s="258"/>
      <c r="F479" s="258"/>
      <c r="G479" s="258">
        <v>471</v>
      </c>
      <c r="H479" s="414"/>
      <c r="I479" s="273"/>
      <c r="J479" s="274"/>
      <c r="K479" s="275"/>
      <c r="L479" s="745"/>
      <c r="M479" s="272"/>
      <c r="N479" s="508">
        <f t="shared" si="242"/>
        <v>0</v>
      </c>
      <c r="O479" s="510">
        <f t="shared" si="243"/>
        <v>0</v>
      </c>
      <c r="P479" s="260">
        <f t="shared" si="244"/>
        <v>0</v>
      </c>
      <c r="Q479" s="261">
        <f t="shared" si="245"/>
        <v>0</v>
      </c>
      <c r="R479" s="261">
        <f t="shared" si="246"/>
        <v>0</v>
      </c>
      <c r="S479" s="262"/>
      <c r="T479" s="262"/>
      <c r="U479" s="263">
        <f t="shared" si="2"/>
        <v>1.288</v>
      </c>
      <c r="V479" s="264">
        <f>IF(E479="SP",1,IF(D479="",ExtraMargeMateriaal,(1-VLOOKUP(D479,TabelAankoop[],4,FALSE))))</f>
        <v>1</v>
      </c>
      <c r="W479" s="265">
        <f t="shared" si="247"/>
        <v>0.6885</v>
      </c>
      <c r="X479" s="266">
        <f t="shared" si="248"/>
        <v>1</v>
      </c>
      <c r="Y479" s="267">
        <f t="shared" si="249"/>
        <v>1.46</v>
      </c>
      <c r="Z479" s="267">
        <f t="shared" si="250"/>
        <v>1.1599999999999999</v>
      </c>
      <c r="AA479" s="268">
        <f t="shared" si="7"/>
        <v>0</v>
      </c>
      <c r="AB479" s="456">
        <f t="shared" si="8"/>
        <v>0</v>
      </c>
      <c r="AC479" s="457">
        <f t="shared" si="9"/>
        <v>0</v>
      </c>
      <c r="AD479" s="456">
        <f t="shared" si="10"/>
        <v>0</v>
      </c>
      <c r="AE479" s="458">
        <f t="shared" si="11"/>
        <v>0</v>
      </c>
      <c r="AF479" s="457">
        <f t="shared" si="251"/>
        <v>0</v>
      </c>
      <c r="AG479" s="456">
        <f t="shared" si="12"/>
        <v>0</v>
      </c>
      <c r="AH479" s="457">
        <f t="shared" si="13"/>
        <v>0</v>
      </c>
      <c r="AI479" s="268">
        <f t="shared" si="14"/>
        <v>0</v>
      </c>
      <c r="AJ479" s="269">
        <f t="shared" si="15"/>
        <v>0</v>
      </c>
      <c r="AK479" s="270">
        <f t="shared" si="16"/>
        <v>0</v>
      </c>
      <c r="AL479" s="415">
        <f t="shared" si="17"/>
        <v>0</v>
      </c>
      <c r="AM479" s="259" t="str">
        <f>IF(AP479="","",IFERROR(VLOOKUP(AP479,CODES!$A$3:$D$1348,4,FALSE),"X"))&amp;IF(AQ479="","",IFERROR(VLOOKUP(AQ479,CODES!$A$3:$D$1348,4,FALSE),"X"))&amp;IF(AR479="","",IFERROR(VLOOKUP(AR479,CODES!$A$3:$D$1348,4,FALSE),"X"))&amp;IF(AS479="","",IFERROR(VLOOKUP(AS479,CODES!$A$3:$D$1348,4,FALSE),"X"))&amp;IF(AT479="","",IFERROR(VLOOKUP(AT479,CODES!$A$3:$D$1348,4,FALSE),"X"))&amp;IF(AU479="","",IFERROR(VLOOKUP(AU479,CODES!$A$3:$D$1348,4,FALSE),"X"))&amp;IF(AV479="","",IFERROR(VLOOKUP(AV479,CODES!$A$3:$D$1348,4,FALSE),"X"))&amp;IF(AW479="","",IFERROR(VLOOKUP(AW479,CODES!$A$3:$D$1348,4,FALSE),"X"))&amp;IF(AX479="","",IFERROR(VLOOKUP(AX479,CODES!$A$3:$D$1348,4,FALSE),"X"))&amp;IF(AY479="","",IFERROR(VLOOKUP(AY479,CODES!$A$3:$D$1348,4,FALSE),"X"))</f>
        <v/>
      </c>
      <c r="AN479" s="258">
        <f>SUM(IFERROR(VLOOKUP(AP479,CODES!$A$3:$D$1348,4,FALSE)*BC479,0),IFERROR(VLOOKUP(AQ479,CODES!$A$3:$D$1348,4,FALSE)*BF479,0),IFERROR(VLOOKUP(AR479,CODES!$A$3:$D$1348,4,FALSE)*BI479,0),IFERROR(VLOOKUP(AS479,CODES!$A$3:$D$1348,4,FALSE)*BL479,0),IFERROR(VLOOKUP(AT479,CODES!$A$3:$D$1348,4,FALSE)*BO479,0),IFERROR(VLOOKUP(AU479,CODES!$A$3:$D$1348,4,FALSE)*BR479,0),IFERROR(VLOOKUP(AV479,CODES!$A$3:$D$1348,4,FALSE)*BU479,0),IFERROR(VLOOKUP(AW479,CODES!$A$3:$D$1348,4,FALSE)*BX479,0),IFERROR(VLOOKUP(AX479,CODES!$A$3:$D$1348,4,FALSE)*CA479,0),IFERROR(VLOOKUP(AY479,CODES!$A$3:$D$1348,4,FALSE)*CD479,0))</f>
        <v>0</v>
      </c>
      <c r="AO479" s="258">
        <f>SUM(IFERROR(VLOOKUP(AP479,CODES!$A$3:$D$1348,3,FALSE)*BC479,0),IFERROR(VLOOKUP(AQ479,CODES!$A$3:$D$1348,3,FALSE)*BF479,0),IFERROR(VLOOKUP(AR479,CODES!$A$3:$D$1348,3,FALSE)*BI479,0),IFERROR(VLOOKUP(AS479,CODES!$A$3:$D$1348,3,FALSE)*BL479,0),IFERROR(VLOOKUP(AT479,CODES!$A$3:$D$1348,3,FALSE)*BO479,0),IFERROR(VLOOKUP(AU479,CODES!$A$3:$D$1348,3,FALSE)*BR479,0),IFERROR(VLOOKUP(AV479,CODES!$A$3:$D$1348,3,FALSE)*BU479,0),IFERROR(VLOOKUP(AW479,CODES!$A$3:$D$1348,3,FALSE)*BX479,0),IFERROR(VLOOKUP(AX479,CODES!$A$3:$D$1348,3,FALSE)*CA479,0),IFERROR(VLOOKUP(AY479,CODES!$A$3:$D$1348,3,FALSE)*CD479,0))+B479</f>
        <v>0</v>
      </c>
      <c r="AP479" s="271" t="str">
        <f t="shared" si="252"/>
        <v/>
      </c>
      <c r="AQ479" s="271" t="str">
        <f t="shared" si="253"/>
        <v/>
      </c>
      <c r="AR479" s="271" t="str">
        <f t="shared" si="254"/>
        <v/>
      </c>
      <c r="AS479" s="271" t="str">
        <f t="shared" si="255"/>
        <v/>
      </c>
      <c r="AT479" s="271" t="str">
        <f t="shared" si="256"/>
        <v/>
      </c>
      <c r="AU479" s="271" t="str">
        <f t="shared" si="257"/>
        <v/>
      </c>
      <c r="AV479" s="271" t="str">
        <f t="shared" si="258"/>
        <v/>
      </c>
      <c r="AW479" s="271" t="str">
        <f t="shared" si="259"/>
        <v/>
      </c>
      <c r="AX479" s="271" t="str">
        <f t="shared" si="260"/>
        <v/>
      </c>
      <c r="AY479" s="271" t="str">
        <f t="shared" si="261"/>
        <v/>
      </c>
      <c r="AZ479" s="258">
        <f t="shared" si="18"/>
        <v>0</v>
      </c>
      <c r="BA479" s="258">
        <f t="shared" si="262"/>
        <v>1</v>
      </c>
      <c r="BB479" s="258">
        <f t="shared" si="263"/>
        <v>0</v>
      </c>
      <c r="BC479" s="258">
        <f t="shared" si="264"/>
        <v>1</v>
      </c>
      <c r="BD479" s="258">
        <f t="shared" si="20"/>
        <v>1</v>
      </c>
      <c r="BE479" s="258">
        <f t="shared" si="265"/>
        <v>0</v>
      </c>
      <c r="BF479" s="258">
        <f t="shared" si="266"/>
        <v>1</v>
      </c>
      <c r="BG479" s="258">
        <f t="shared" si="21"/>
        <v>1</v>
      </c>
      <c r="BH479" s="258">
        <f t="shared" si="267"/>
        <v>0</v>
      </c>
      <c r="BI479" s="258">
        <f t="shared" si="268"/>
        <v>1</v>
      </c>
      <c r="BJ479" s="258">
        <f t="shared" si="22"/>
        <v>1</v>
      </c>
      <c r="BK479" s="258">
        <f t="shared" si="269"/>
        <v>0</v>
      </c>
      <c r="BL479" s="258">
        <f t="shared" si="270"/>
        <v>1</v>
      </c>
      <c r="BM479" s="258">
        <f t="shared" si="23"/>
        <v>1</v>
      </c>
      <c r="BN479" s="258">
        <f t="shared" si="271"/>
        <v>0</v>
      </c>
      <c r="BO479" s="258">
        <f t="shared" si="272"/>
        <v>1</v>
      </c>
      <c r="BP479" s="258">
        <f t="shared" si="24"/>
        <v>1</v>
      </c>
      <c r="BQ479" s="258">
        <f t="shared" si="273"/>
        <v>0</v>
      </c>
      <c r="BR479" s="258">
        <f t="shared" si="274"/>
        <v>1</v>
      </c>
      <c r="BS479" s="258">
        <f t="shared" si="25"/>
        <v>1</v>
      </c>
      <c r="BT479" s="258">
        <f t="shared" si="275"/>
        <v>0</v>
      </c>
      <c r="BU479" s="258">
        <f t="shared" si="276"/>
        <v>1</v>
      </c>
      <c r="BV479" s="258">
        <f t="shared" si="26"/>
        <v>1</v>
      </c>
      <c r="BW479" s="258">
        <f t="shared" si="277"/>
        <v>0</v>
      </c>
      <c r="BX479" s="258">
        <f t="shared" si="278"/>
        <v>1</v>
      </c>
      <c r="BY479" s="258">
        <f t="shared" si="27"/>
        <v>1</v>
      </c>
      <c r="BZ479" s="258">
        <f t="shared" si="279"/>
        <v>0</v>
      </c>
      <c r="CA479" s="258">
        <f t="shared" si="280"/>
        <v>1</v>
      </c>
      <c r="CB479" s="258">
        <f t="shared" si="28"/>
        <v>1</v>
      </c>
      <c r="CC479" s="258">
        <f t="shared" si="281"/>
        <v>0</v>
      </c>
      <c r="CD479" s="258">
        <f t="shared" si="282"/>
        <v>1</v>
      </c>
    </row>
    <row r="480" spans="1:82" hidden="1">
      <c r="A480" s="29"/>
      <c r="B480" s="258"/>
      <c r="C480" s="259"/>
      <c r="D480" s="258"/>
      <c r="E480" s="258"/>
      <c r="F480" s="258"/>
      <c r="G480" s="258">
        <v>472</v>
      </c>
      <c r="H480" s="414"/>
      <c r="I480" s="273"/>
      <c r="J480" s="274"/>
      <c r="K480" s="275"/>
      <c r="L480" s="745"/>
      <c r="M480" s="272"/>
      <c r="N480" s="508">
        <f t="shared" si="242"/>
        <v>0</v>
      </c>
      <c r="O480" s="510">
        <f t="shared" si="243"/>
        <v>0</v>
      </c>
      <c r="P480" s="260">
        <f t="shared" si="244"/>
        <v>0</v>
      </c>
      <c r="Q480" s="261">
        <f t="shared" si="245"/>
        <v>0</v>
      </c>
      <c r="R480" s="261">
        <f t="shared" si="246"/>
        <v>0</v>
      </c>
      <c r="S480" s="262"/>
      <c r="T480" s="262"/>
      <c r="U480" s="263">
        <f t="shared" si="2"/>
        <v>1.288</v>
      </c>
      <c r="V480" s="264">
        <f>IF(E480="SP",1,IF(D480="",ExtraMargeMateriaal,(1-VLOOKUP(D480,TabelAankoop[],4,FALSE))))</f>
        <v>1</v>
      </c>
      <c r="W480" s="265">
        <f t="shared" si="247"/>
        <v>0.6885</v>
      </c>
      <c r="X480" s="266">
        <f t="shared" si="248"/>
        <v>1</v>
      </c>
      <c r="Y480" s="267">
        <f t="shared" si="249"/>
        <v>1.46</v>
      </c>
      <c r="Z480" s="267">
        <f t="shared" si="250"/>
        <v>1.1599999999999999</v>
      </c>
      <c r="AA480" s="268">
        <f t="shared" si="7"/>
        <v>0</v>
      </c>
      <c r="AB480" s="456">
        <f t="shared" si="8"/>
        <v>0</v>
      </c>
      <c r="AC480" s="457">
        <f t="shared" si="9"/>
        <v>0</v>
      </c>
      <c r="AD480" s="456">
        <f t="shared" si="10"/>
        <v>0</v>
      </c>
      <c r="AE480" s="458">
        <f t="shared" si="11"/>
        <v>0</v>
      </c>
      <c r="AF480" s="457">
        <f t="shared" si="251"/>
        <v>0</v>
      </c>
      <c r="AG480" s="456">
        <f t="shared" si="12"/>
        <v>0</v>
      </c>
      <c r="AH480" s="457">
        <f t="shared" si="13"/>
        <v>0</v>
      </c>
      <c r="AI480" s="268">
        <f t="shared" si="14"/>
        <v>0</v>
      </c>
      <c r="AJ480" s="269">
        <f t="shared" si="15"/>
        <v>0</v>
      </c>
      <c r="AK480" s="270">
        <f t="shared" si="16"/>
        <v>0</v>
      </c>
      <c r="AL480" s="415">
        <f t="shared" si="17"/>
        <v>0</v>
      </c>
      <c r="AM480" s="259" t="str">
        <f>IF(AP480="","",IFERROR(VLOOKUP(AP480,CODES!$A$3:$D$1348,4,FALSE),"X"))&amp;IF(AQ480="","",IFERROR(VLOOKUP(AQ480,CODES!$A$3:$D$1348,4,FALSE),"X"))&amp;IF(AR480="","",IFERROR(VLOOKUP(AR480,CODES!$A$3:$D$1348,4,FALSE),"X"))&amp;IF(AS480="","",IFERROR(VLOOKUP(AS480,CODES!$A$3:$D$1348,4,FALSE),"X"))&amp;IF(AT480="","",IFERROR(VLOOKUP(AT480,CODES!$A$3:$D$1348,4,FALSE),"X"))&amp;IF(AU480="","",IFERROR(VLOOKUP(AU480,CODES!$A$3:$D$1348,4,FALSE),"X"))&amp;IF(AV480="","",IFERROR(VLOOKUP(AV480,CODES!$A$3:$D$1348,4,FALSE),"X"))&amp;IF(AW480="","",IFERROR(VLOOKUP(AW480,CODES!$A$3:$D$1348,4,FALSE),"X"))&amp;IF(AX480="","",IFERROR(VLOOKUP(AX480,CODES!$A$3:$D$1348,4,FALSE),"X"))&amp;IF(AY480="","",IFERROR(VLOOKUP(AY480,CODES!$A$3:$D$1348,4,FALSE),"X"))</f>
        <v/>
      </c>
      <c r="AN480" s="258">
        <f>SUM(IFERROR(VLOOKUP(AP480,CODES!$A$3:$D$1348,4,FALSE)*BC480,0),IFERROR(VLOOKUP(AQ480,CODES!$A$3:$D$1348,4,FALSE)*BF480,0),IFERROR(VLOOKUP(AR480,CODES!$A$3:$D$1348,4,FALSE)*BI480,0),IFERROR(VLOOKUP(AS480,CODES!$A$3:$D$1348,4,FALSE)*BL480,0),IFERROR(VLOOKUP(AT480,CODES!$A$3:$D$1348,4,FALSE)*BO480,0),IFERROR(VLOOKUP(AU480,CODES!$A$3:$D$1348,4,FALSE)*BR480,0),IFERROR(VLOOKUP(AV480,CODES!$A$3:$D$1348,4,FALSE)*BU480,0),IFERROR(VLOOKUP(AW480,CODES!$A$3:$D$1348,4,FALSE)*BX480,0),IFERROR(VLOOKUP(AX480,CODES!$A$3:$D$1348,4,FALSE)*CA480,0),IFERROR(VLOOKUP(AY480,CODES!$A$3:$D$1348,4,FALSE)*CD480,0))</f>
        <v>0</v>
      </c>
      <c r="AO480" s="258">
        <f>SUM(IFERROR(VLOOKUP(AP480,CODES!$A$3:$D$1348,3,FALSE)*BC480,0),IFERROR(VLOOKUP(AQ480,CODES!$A$3:$D$1348,3,FALSE)*BF480,0),IFERROR(VLOOKUP(AR480,CODES!$A$3:$D$1348,3,FALSE)*BI480,0),IFERROR(VLOOKUP(AS480,CODES!$A$3:$D$1348,3,FALSE)*BL480,0),IFERROR(VLOOKUP(AT480,CODES!$A$3:$D$1348,3,FALSE)*BO480,0),IFERROR(VLOOKUP(AU480,CODES!$A$3:$D$1348,3,FALSE)*BR480,0),IFERROR(VLOOKUP(AV480,CODES!$A$3:$D$1348,3,FALSE)*BU480,0),IFERROR(VLOOKUP(AW480,CODES!$A$3:$D$1348,3,FALSE)*BX480,0),IFERROR(VLOOKUP(AX480,CODES!$A$3:$D$1348,3,FALSE)*CA480,0),IFERROR(VLOOKUP(AY480,CODES!$A$3:$D$1348,3,FALSE)*CD480,0))+B480</f>
        <v>0</v>
      </c>
      <c r="AP480" s="271" t="str">
        <f t="shared" si="252"/>
        <v/>
      </c>
      <c r="AQ480" s="271" t="str">
        <f t="shared" si="253"/>
        <v/>
      </c>
      <c r="AR480" s="271" t="str">
        <f t="shared" si="254"/>
        <v/>
      </c>
      <c r="AS480" s="271" t="str">
        <f t="shared" si="255"/>
        <v/>
      </c>
      <c r="AT480" s="271" t="str">
        <f t="shared" si="256"/>
        <v/>
      </c>
      <c r="AU480" s="271" t="str">
        <f t="shared" si="257"/>
        <v/>
      </c>
      <c r="AV480" s="271" t="str">
        <f t="shared" si="258"/>
        <v/>
      </c>
      <c r="AW480" s="271" t="str">
        <f t="shared" si="259"/>
        <v/>
      </c>
      <c r="AX480" s="271" t="str">
        <f t="shared" si="260"/>
        <v/>
      </c>
      <c r="AY480" s="271" t="str">
        <f t="shared" si="261"/>
        <v/>
      </c>
      <c r="AZ480" s="258">
        <f t="shared" si="18"/>
        <v>0</v>
      </c>
      <c r="BA480" s="258">
        <f t="shared" si="262"/>
        <v>1</v>
      </c>
      <c r="BB480" s="258">
        <f t="shared" si="263"/>
        <v>0</v>
      </c>
      <c r="BC480" s="258">
        <f t="shared" si="264"/>
        <v>1</v>
      </c>
      <c r="BD480" s="258">
        <f t="shared" si="20"/>
        <v>1</v>
      </c>
      <c r="BE480" s="258">
        <f t="shared" si="265"/>
        <v>0</v>
      </c>
      <c r="BF480" s="258">
        <f t="shared" si="266"/>
        <v>1</v>
      </c>
      <c r="BG480" s="258">
        <f t="shared" si="21"/>
        <v>1</v>
      </c>
      <c r="BH480" s="258">
        <f t="shared" si="267"/>
        <v>0</v>
      </c>
      <c r="BI480" s="258">
        <f t="shared" si="268"/>
        <v>1</v>
      </c>
      <c r="BJ480" s="258">
        <f t="shared" si="22"/>
        <v>1</v>
      </c>
      <c r="BK480" s="258">
        <f t="shared" si="269"/>
        <v>0</v>
      </c>
      <c r="BL480" s="258">
        <f t="shared" si="270"/>
        <v>1</v>
      </c>
      <c r="BM480" s="258">
        <f t="shared" si="23"/>
        <v>1</v>
      </c>
      <c r="BN480" s="258">
        <f t="shared" si="271"/>
        <v>0</v>
      </c>
      <c r="BO480" s="258">
        <f t="shared" si="272"/>
        <v>1</v>
      </c>
      <c r="BP480" s="258">
        <f t="shared" si="24"/>
        <v>1</v>
      </c>
      <c r="BQ480" s="258">
        <f t="shared" si="273"/>
        <v>0</v>
      </c>
      <c r="BR480" s="258">
        <f t="shared" si="274"/>
        <v>1</v>
      </c>
      <c r="BS480" s="258">
        <f t="shared" si="25"/>
        <v>1</v>
      </c>
      <c r="BT480" s="258">
        <f t="shared" si="275"/>
        <v>0</v>
      </c>
      <c r="BU480" s="258">
        <f t="shared" si="276"/>
        <v>1</v>
      </c>
      <c r="BV480" s="258">
        <f t="shared" si="26"/>
        <v>1</v>
      </c>
      <c r="BW480" s="258">
        <f t="shared" si="277"/>
        <v>0</v>
      </c>
      <c r="BX480" s="258">
        <f t="shared" si="278"/>
        <v>1</v>
      </c>
      <c r="BY480" s="258">
        <f t="shared" si="27"/>
        <v>1</v>
      </c>
      <c r="BZ480" s="258">
        <f t="shared" si="279"/>
        <v>0</v>
      </c>
      <c r="CA480" s="258">
        <f t="shared" si="280"/>
        <v>1</v>
      </c>
      <c r="CB480" s="258">
        <f t="shared" si="28"/>
        <v>1</v>
      </c>
      <c r="CC480" s="258">
        <f t="shared" si="281"/>
        <v>0</v>
      </c>
      <c r="CD480" s="258">
        <f t="shared" si="282"/>
        <v>1</v>
      </c>
    </row>
    <row r="481" spans="1:82" hidden="1">
      <c r="A481" s="29"/>
      <c r="B481" s="258"/>
      <c r="C481" s="259"/>
      <c r="D481" s="258"/>
      <c r="E481" s="258"/>
      <c r="F481" s="258"/>
      <c r="G481" s="258">
        <v>473</v>
      </c>
      <c r="H481" s="414"/>
      <c r="I481" s="273"/>
      <c r="J481" s="274"/>
      <c r="K481" s="275"/>
      <c r="L481" s="745"/>
      <c r="M481" s="272"/>
      <c r="N481" s="508">
        <f t="shared" si="242"/>
        <v>0</v>
      </c>
      <c r="O481" s="510">
        <f t="shared" si="243"/>
        <v>0</v>
      </c>
      <c r="P481" s="260">
        <f t="shared" si="244"/>
        <v>0</v>
      </c>
      <c r="Q481" s="261">
        <f t="shared" si="245"/>
        <v>0</v>
      </c>
      <c r="R481" s="261">
        <f t="shared" si="246"/>
        <v>0</v>
      </c>
      <c r="S481" s="262"/>
      <c r="T481" s="262"/>
      <c r="U481" s="263">
        <f t="shared" si="2"/>
        <v>1.288</v>
      </c>
      <c r="V481" s="264">
        <f>IF(E481="SP",1,IF(D481="",ExtraMargeMateriaal,(1-VLOOKUP(D481,TabelAankoop[],4,FALSE))))</f>
        <v>1</v>
      </c>
      <c r="W481" s="265">
        <f t="shared" si="247"/>
        <v>0.6885</v>
      </c>
      <c r="X481" s="266">
        <f t="shared" si="248"/>
        <v>1</v>
      </c>
      <c r="Y481" s="267">
        <f t="shared" si="249"/>
        <v>1.46</v>
      </c>
      <c r="Z481" s="267">
        <f t="shared" si="250"/>
        <v>1.1599999999999999</v>
      </c>
      <c r="AA481" s="268">
        <f t="shared" si="7"/>
        <v>0</v>
      </c>
      <c r="AB481" s="456">
        <f t="shared" si="8"/>
        <v>0</v>
      </c>
      <c r="AC481" s="457">
        <f t="shared" si="9"/>
        <v>0</v>
      </c>
      <c r="AD481" s="456">
        <f t="shared" si="10"/>
        <v>0</v>
      </c>
      <c r="AE481" s="458">
        <f t="shared" si="11"/>
        <v>0</v>
      </c>
      <c r="AF481" s="457">
        <f t="shared" si="251"/>
        <v>0</v>
      </c>
      <c r="AG481" s="456">
        <f t="shared" si="12"/>
        <v>0</v>
      </c>
      <c r="AH481" s="457">
        <f t="shared" si="13"/>
        <v>0</v>
      </c>
      <c r="AI481" s="268">
        <f t="shared" si="14"/>
        <v>0</v>
      </c>
      <c r="AJ481" s="269">
        <f t="shared" si="15"/>
        <v>0</v>
      </c>
      <c r="AK481" s="270">
        <f t="shared" si="16"/>
        <v>0</v>
      </c>
      <c r="AL481" s="415">
        <f t="shared" si="17"/>
        <v>0</v>
      </c>
      <c r="AM481" s="259" t="str">
        <f>IF(AP481="","",IFERROR(VLOOKUP(AP481,CODES!$A$3:$D$1348,4,FALSE),"X"))&amp;IF(AQ481="","",IFERROR(VLOOKUP(AQ481,CODES!$A$3:$D$1348,4,FALSE),"X"))&amp;IF(AR481="","",IFERROR(VLOOKUP(AR481,CODES!$A$3:$D$1348,4,FALSE),"X"))&amp;IF(AS481="","",IFERROR(VLOOKUP(AS481,CODES!$A$3:$D$1348,4,FALSE),"X"))&amp;IF(AT481="","",IFERROR(VLOOKUP(AT481,CODES!$A$3:$D$1348,4,FALSE),"X"))&amp;IF(AU481="","",IFERROR(VLOOKUP(AU481,CODES!$A$3:$D$1348,4,FALSE),"X"))&amp;IF(AV481="","",IFERROR(VLOOKUP(AV481,CODES!$A$3:$D$1348,4,FALSE),"X"))&amp;IF(AW481="","",IFERROR(VLOOKUP(AW481,CODES!$A$3:$D$1348,4,FALSE),"X"))&amp;IF(AX481="","",IFERROR(VLOOKUP(AX481,CODES!$A$3:$D$1348,4,FALSE),"X"))&amp;IF(AY481="","",IFERROR(VLOOKUP(AY481,CODES!$A$3:$D$1348,4,FALSE),"X"))</f>
        <v/>
      </c>
      <c r="AN481" s="258">
        <f>SUM(IFERROR(VLOOKUP(AP481,CODES!$A$3:$D$1348,4,FALSE)*BC481,0),IFERROR(VLOOKUP(AQ481,CODES!$A$3:$D$1348,4,FALSE)*BF481,0),IFERROR(VLOOKUP(AR481,CODES!$A$3:$D$1348,4,FALSE)*BI481,0),IFERROR(VLOOKUP(AS481,CODES!$A$3:$D$1348,4,FALSE)*BL481,0),IFERROR(VLOOKUP(AT481,CODES!$A$3:$D$1348,4,FALSE)*BO481,0),IFERROR(VLOOKUP(AU481,CODES!$A$3:$D$1348,4,FALSE)*BR481,0),IFERROR(VLOOKUP(AV481,CODES!$A$3:$D$1348,4,FALSE)*BU481,0),IFERROR(VLOOKUP(AW481,CODES!$A$3:$D$1348,4,FALSE)*BX481,0),IFERROR(VLOOKUP(AX481,CODES!$A$3:$D$1348,4,FALSE)*CA481,0),IFERROR(VLOOKUP(AY481,CODES!$A$3:$D$1348,4,FALSE)*CD481,0))</f>
        <v>0</v>
      </c>
      <c r="AO481" s="258">
        <f>SUM(IFERROR(VLOOKUP(AP481,CODES!$A$3:$D$1348,3,FALSE)*BC481,0),IFERROR(VLOOKUP(AQ481,CODES!$A$3:$D$1348,3,FALSE)*BF481,0),IFERROR(VLOOKUP(AR481,CODES!$A$3:$D$1348,3,FALSE)*BI481,0),IFERROR(VLOOKUP(AS481,CODES!$A$3:$D$1348,3,FALSE)*BL481,0),IFERROR(VLOOKUP(AT481,CODES!$A$3:$D$1348,3,FALSE)*BO481,0),IFERROR(VLOOKUP(AU481,CODES!$A$3:$D$1348,3,FALSE)*BR481,0),IFERROR(VLOOKUP(AV481,CODES!$A$3:$D$1348,3,FALSE)*BU481,0),IFERROR(VLOOKUP(AW481,CODES!$A$3:$D$1348,3,FALSE)*BX481,0),IFERROR(VLOOKUP(AX481,CODES!$A$3:$D$1348,3,FALSE)*CA481,0),IFERROR(VLOOKUP(AY481,CODES!$A$3:$D$1348,3,FALSE)*CD481,0))+B481</f>
        <v>0</v>
      </c>
      <c r="AP481" s="271" t="str">
        <f t="shared" si="252"/>
        <v/>
      </c>
      <c r="AQ481" s="271" t="str">
        <f t="shared" si="253"/>
        <v/>
      </c>
      <c r="AR481" s="271" t="str">
        <f t="shared" si="254"/>
        <v/>
      </c>
      <c r="AS481" s="271" t="str">
        <f t="shared" si="255"/>
        <v/>
      </c>
      <c r="AT481" s="271" t="str">
        <f t="shared" si="256"/>
        <v/>
      </c>
      <c r="AU481" s="271" t="str">
        <f t="shared" si="257"/>
        <v/>
      </c>
      <c r="AV481" s="271" t="str">
        <f t="shared" si="258"/>
        <v/>
      </c>
      <c r="AW481" s="271" t="str">
        <f t="shared" si="259"/>
        <v/>
      </c>
      <c r="AX481" s="271" t="str">
        <f t="shared" si="260"/>
        <v/>
      </c>
      <c r="AY481" s="271" t="str">
        <f t="shared" si="261"/>
        <v/>
      </c>
      <c r="AZ481" s="258">
        <f t="shared" si="18"/>
        <v>0</v>
      </c>
      <c r="BA481" s="258">
        <f t="shared" si="262"/>
        <v>1</v>
      </c>
      <c r="BB481" s="258">
        <f t="shared" si="263"/>
        <v>0</v>
      </c>
      <c r="BC481" s="258">
        <f t="shared" si="264"/>
        <v>1</v>
      </c>
      <c r="BD481" s="258">
        <f t="shared" si="20"/>
        <v>1</v>
      </c>
      <c r="BE481" s="258">
        <f t="shared" si="265"/>
        <v>0</v>
      </c>
      <c r="BF481" s="258">
        <f t="shared" si="266"/>
        <v>1</v>
      </c>
      <c r="BG481" s="258">
        <f t="shared" si="21"/>
        <v>1</v>
      </c>
      <c r="BH481" s="258">
        <f t="shared" si="267"/>
        <v>0</v>
      </c>
      <c r="BI481" s="258">
        <f t="shared" si="268"/>
        <v>1</v>
      </c>
      <c r="BJ481" s="258">
        <f t="shared" si="22"/>
        <v>1</v>
      </c>
      <c r="BK481" s="258">
        <f t="shared" si="269"/>
        <v>0</v>
      </c>
      <c r="BL481" s="258">
        <f t="shared" si="270"/>
        <v>1</v>
      </c>
      <c r="BM481" s="258">
        <f t="shared" si="23"/>
        <v>1</v>
      </c>
      <c r="BN481" s="258">
        <f t="shared" si="271"/>
        <v>0</v>
      </c>
      <c r="BO481" s="258">
        <f t="shared" si="272"/>
        <v>1</v>
      </c>
      <c r="BP481" s="258">
        <f t="shared" si="24"/>
        <v>1</v>
      </c>
      <c r="BQ481" s="258">
        <f t="shared" si="273"/>
        <v>0</v>
      </c>
      <c r="BR481" s="258">
        <f t="shared" si="274"/>
        <v>1</v>
      </c>
      <c r="BS481" s="258">
        <f t="shared" si="25"/>
        <v>1</v>
      </c>
      <c r="BT481" s="258">
        <f t="shared" si="275"/>
        <v>0</v>
      </c>
      <c r="BU481" s="258">
        <f t="shared" si="276"/>
        <v>1</v>
      </c>
      <c r="BV481" s="258">
        <f t="shared" si="26"/>
        <v>1</v>
      </c>
      <c r="BW481" s="258">
        <f t="shared" si="277"/>
        <v>0</v>
      </c>
      <c r="BX481" s="258">
        <f t="shared" si="278"/>
        <v>1</v>
      </c>
      <c r="BY481" s="258">
        <f t="shared" si="27"/>
        <v>1</v>
      </c>
      <c r="BZ481" s="258">
        <f t="shared" si="279"/>
        <v>0</v>
      </c>
      <c r="CA481" s="258">
        <f t="shared" si="280"/>
        <v>1</v>
      </c>
      <c r="CB481" s="258">
        <f t="shared" si="28"/>
        <v>1</v>
      </c>
      <c r="CC481" s="258">
        <f t="shared" si="281"/>
        <v>0</v>
      </c>
      <c r="CD481" s="258">
        <f t="shared" si="282"/>
        <v>1</v>
      </c>
    </row>
    <row r="482" spans="1:82" hidden="1">
      <c r="A482" s="29"/>
      <c r="B482" s="258"/>
      <c r="C482" s="259"/>
      <c r="D482" s="258"/>
      <c r="E482" s="258"/>
      <c r="F482" s="258"/>
      <c r="G482" s="258">
        <v>474</v>
      </c>
      <c r="H482" s="414"/>
      <c r="I482" s="273"/>
      <c r="J482" s="274"/>
      <c r="K482" s="275"/>
      <c r="L482" s="745"/>
      <c r="M482" s="272"/>
      <c r="N482" s="508">
        <f t="shared" si="242"/>
        <v>0</v>
      </c>
      <c r="O482" s="510">
        <f t="shared" si="243"/>
        <v>0</v>
      </c>
      <c r="P482" s="260">
        <f t="shared" si="244"/>
        <v>0</v>
      </c>
      <c r="Q482" s="261">
        <f t="shared" si="245"/>
        <v>0</v>
      </c>
      <c r="R482" s="261">
        <f t="shared" si="246"/>
        <v>0</v>
      </c>
      <c r="S482" s="262"/>
      <c r="T482" s="262"/>
      <c r="U482" s="263">
        <f t="shared" si="2"/>
        <v>1.288</v>
      </c>
      <c r="V482" s="264">
        <f>IF(E482="SP",1,IF(D482="",ExtraMargeMateriaal,(1-VLOOKUP(D482,TabelAankoop[],4,FALSE))))</f>
        <v>1</v>
      </c>
      <c r="W482" s="265">
        <f t="shared" si="247"/>
        <v>0.6885</v>
      </c>
      <c r="X482" s="266">
        <f t="shared" si="248"/>
        <v>1</v>
      </c>
      <c r="Y482" s="267">
        <f t="shared" si="249"/>
        <v>1.46</v>
      </c>
      <c r="Z482" s="267">
        <f t="shared" si="250"/>
        <v>1.1599999999999999</v>
      </c>
      <c r="AA482" s="268">
        <f t="shared" si="7"/>
        <v>0</v>
      </c>
      <c r="AB482" s="456">
        <f t="shared" si="8"/>
        <v>0</v>
      </c>
      <c r="AC482" s="457">
        <f t="shared" si="9"/>
        <v>0</v>
      </c>
      <c r="AD482" s="456">
        <f t="shared" si="10"/>
        <v>0</v>
      </c>
      <c r="AE482" s="458">
        <f t="shared" si="11"/>
        <v>0</v>
      </c>
      <c r="AF482" s="457">
        <f t="shared" si="251"/>
        <v>0</v>
      </c>
      <c r="AG482" s="456">
        <f t="shared" si="12"/>
        <v>0</v>
      </c>
      <c r="AH482" s="457">
        <f t="shared" si="13"/>
        <v>0</v>
      </c>
      <c r="AI482" s="268">
        <f t="shared" si="14"/>
        <v>0</v>
      </c>
      <c r="AJ482" s="269">
        <f t="shared" si="15"/>
        <v>0</v>
      </c>
      <c r="AK482" s="270">
        <f t="shared" si="16"/>
        <v>0</v>
      </c>
      <c r="AL482" s="415">
        <f t="shared" si="17"/>
        <v>0</v>
      </c>
      <c r="AM482" s="259" t="str">
        <f>IF(AP482="","",IFERROR(VLOOKUP(AP482,CODES!$A$3:$D$1348,4,FALSE),"X"))&amp;IF(AQ482="","",IFERROR(VLOOKUP(AQ482,CODES!$A$3:$D$1348,4,FALSE),"X"))&amp;IF(AR482="","",IFERROR(VLOOKUP(AR482,CODES!$A$3:$D$1348,4,FALSE),"X"))&amp;IF(AS482="","",IFERROR(VLOOKUP(AS482,CODES!$A$3:$D$1348,4,FALSE),"X"))&amp;IF(AT482="","",IFERROR(VLOOKUP(AT482,CODES!$A$3:$D$1348,4,FALSE),"X"))&amp;IF(AU482="","",IFERROR(VLOOKUP(AU482,CODES!$A$3:$D$1348,4,FALSE),"X"))&amp;IF(AV482="","",IFERROR(VLOOKUP(AV482,CODES!$A$3:$D$1348,4,FALSE),"X"))&amp;IF(AW482="","",IFERROR(VLOOKUP(AW482,CODES!$A$3:$D$1348,4,FALSE),"X"))&amp;IF(AX482="","",IFERROR(VLOOKUP(AX482,CODES!$A$3:$D$1348,4,FALSE),"X"))&amp;IF(AY482="","",IFERROR(VLOOKUP(AY482,CODES!$A$3:$D$1348,4,FALSE),"X"))</f>
        <v/>
      </c>
      <c r="AN482" s="258">
        <f>SUM(IFERROR(VLOOKUP(AP482,CODES!$A$3:$D$1348,4,FALSE)*BC482,0),IFERROR(VLOOKUP(AQ482,CODES!$A$3:$D$1348,4,FALSE)*BF482,0),IFERROR(VLOOKUP(AR482,CODES!$A$3:$D$1348,4,FALSE)*BI482,0),IFERROR(VLOOKUP(AS482,CODES!$A$3:$D$1348,4,FALSE)*BL482,0),IFERROR(VLOOKUP(AT482,CODES!$A$3:$D$1348,4,FALSE)*BO482,0),IFERROR(VLOOKUP(AU482,CODES!$A$3:$D$1348,4,FALSE)*BR482,0),IFERROR(VLOOKUP(AV482,CODES!$A$3:$D$1348,4,FALSE)*BU482,0),IFERROR(VLOOKUP(AW482,CODES!$A$3:$D$1348,4,FALSE)*BX482,0),IFERROR(VLOOKUP(AX482,CODES!$A$3:$D$1348,4,FALSE)*CA482,0),IFERROR(VLOOKUP(AY482,CODES!$A$3:$D$1348,4,FALSE)*CD482,0))</f>
        <v>0</v>
      </c>
      <c r="AO482" s="258">
        <f>SUM(IFERROR(VLOOKUP(AP482,CODES!$A$3:$D$1348,3,FALSE)*BC482,0),IFERROR(VLOOKUP(AQ482,CODES!$A$3:$D$1348,3,FALSE)*BF482,0),IFERROR(VLOOKUP(AR482,CODES!$A$3:$D$1348,3,FALSE)*BI482,0),IFERROR(VLOOKUP(AS482,CODES!$A$3:$D$1348,3,FALSE)*BL482,0),IFERROR(VLOOKUP(AT482,CODES!$A$3:$D$1348,3,FALSE)*BO482,0),IFERROR(VLOOKUP(AU482,CODES!$A$3:$D$1348,3,FALSE)*BR482,0),IFERROR(VLOOKUP(AV482,CODES!$A$3:$D$1348,3,FALSE)*BU482,0),IFERROR(VLOOKUP(AW482,CODES!$A$3:$D$1348,3,FALSE)*BX482,0),IFERROR(VLOOKUP(AX482,CODES!$A$3:$D$1348,3,FALSE)*CA482,0),IFERROR(VLOOKUP(AY482,CODES!$A$3:$D$1348,3,FALSE)*CD482,0))+B482</f>
        <v>0</v>
      </c>
      <c r="AP482" s="271" t="str">
        <f t="shared" si="252"/>
        <v/>
      </c>
      <c r="AQ482" s="271" t="str">
        <f t="shared" si="253"/>
        <v/>
      </c>
      <c r="AR482" s="271" t="str">
        <f t="shared" si="254"/>
        <v/>
      </c>
      <c r="AS482" s="271" t="str">
        <f t="shared" si="255"/>
        <v/>
      </c>
      <c r="AT482" s="271" t="str">
        <f t="shared" si="256"/>
        <v/>
      </c>
      <c r="AU482" s="271" t="str">
        <f t="shared" si="257"/>
        <v/>
      </c>
      <c r="AV482" s="271" t="str">
        <f t="shared" si="258"/>
        <v/>
      </c>
      <c r="AW482" s="271" t="str">
        <f t="shared" si="259"/>
        <v/>
      </c>
      <c r="AX482" s="271" t="str">
        <f t="shared" si="260"/>
        <v/>
      </c>
      <c r="AY482" s="271" t="str">
        <f t="shared" si="261"/>
        <v/>
      </c>
      <c r="AZ482" s="258">
        <f t="shared" si="18"/>
        <v>0</v>
      </c>
      <c r="BA482" s="258">
        <f t="shared" si="262"/>
        <v>1</v>
      </c>
      <c r="BB482" s="258">
        <f t="shared" si="263"/>
        <v>0</v>
      </c>
      <c r="BC482" s="258">
        <f t="shared" si="264"/>
        <v>1</v>
      </c>
      <c r="BD482" s="258">
        <f t="shared" si="20"/>
        <v>1</v>
      </c>
      <c r="BE482" s="258">
        <f t="shared" si="265"/>
        <v>0</v>
      </c>
      <c r="BF482" s="258">
        <f t="shared" si="266"/>
        <v>1</v>
      </c>
      <c r="BG482" s="258">
        <f t="shared" si="21"/>
        <v>1</v>
      </c>
      <c r="BH482" s="258">
        <f t="shared" si="267"/>
        <v>0</v>
      </c>
      <c r="BI482" s="258">
        <f t="shared" si="268"/>
        <v>1</v>
      </c>
      <c r="BJ482" s="258">
        <f t="shared" si="22"/>
        <v>1</v>
      </c>
      <c r="BK482" s="258">
        <f t="shared" si="269"/>
        <v>0</v>
      </c>
      <c r="BL482" s="258">
        <f t="shared" si="270"/>
        <v>1</v>
      </c>
      <c r="BM482" s="258">
        <f t="shared" si="23"/>
        <v>1</v>
      </c>
      <c r="BN482" s="258">
        <f t="shared" si="271"/>
        <v>0</v>
      </c>
      <c r="BO482" s="258">
        <f t="shared" si="272"/>
        <v>1</v>
      </c>
      <c r="BP482" s="258">
        <f t="shared" si="24"/>
        <v>1</v>
      </c>
      <c r="BQ482" s="258">
        <f t="shared" si="273"/>
        <v>0</v>
      </c>
      <c r="BR482" s="258">
        <f t="shared" si="274"/>
        <v>1</v>
      </c>
      <c r="BS482" s="258">
        <f t="shared" si="25"/>
        <v>1</v>
      </c>
      <c r="BT482" s="258">
        <f t="shared" si="275"/>
        <v>0</v>
      </c>
      <c r="BU482" s="258">
        <f t="shared" si="276"/>
        <v>1</v>
      </c>
      <c r="BV482" s="258">
        <f t="shared" si="26"/>
        <v>1</v>
      </c>
      <c r="BW482" s="258">
        <f t="shared" si="277"/>
        <v>0</v>
      </c>
      <c r="BX482" s="258">
        <f t="shared" si="278"/>
        <v>1</v>
      </c>
      <c r="BY482" s="258">
        <f t="shared" si="27"/>
        <v>1</v>
      </c>
      <c r="BZ482" s="258">
        <f t="shared" si="279"/>
        <v>0</v>
      </c>
      <c r="CA482" s="258">
        <f t="shared" si="280"/>
        <v>1</v>
      </c>
      <c r="CB482" s="258">
        <f t="shared" si="28"/>
        <v>1</v>
      </c>
      <c r="CC482" s="258">
        <f t="shared" si="281"/>
        <v>0</v>
      </c>
      <c r="CD482" s="258">
        <f t="shared" si="282"/>
        <v>1</v>
      </c>
    </row>
    <row r="483" spans="1:82" hidden="1">
      <c r="A483" s="29"/>
      <c r="B483" s="258"/>
      <c r="C483" s="259"/>
      <c r="D483" s="258"/>
      <c r="E483" s="258"/>
      <c r="F483" s="258"/>
      <c r="G483" s="258">
        <v>475</v>
      </c>
      <c r="H483" s="414"/>
      <c r="I483" s="273"/>
      <c r="J483" s="274"/>
      <c r="K483" s="275"/>
      <c r="L483" s="745"/>
      <c r="M483" s="272"/>
      <c r="N483" s="508">
        <f t="shared" si="242"/>
        <v>0</v>
      </c>
      <c r="O483" s="510">
        <f t="shared" si="243"/>
        <v>0</v>
      </c>
      <c r="P483" s="260">
        <f t="shared" si="244"/>
        <v>0</v>
      </c>
      <c r="Q483" s="261">
        <f t="shared" si="245"/>
        <v>0</v>
      </c>
      <c r="R483" s="261">
        <f t="shared" si="246"/>
        <v>0</v>
      </c>
      <c r="S483" s="262"/>
      <c r="T483" s="262"/>
      <c r="U483" s="263">
        <f t="shared" si="2"/>
        <v>1.288</v>
      </c>
      <c r="V483" s="264">
        <f>IF(E483="SP",1,IF(D483="",ExtraMargeMateriaal,(1-VLOOKUP(D483,TabelAankoop[],4,FALSE))))</f>
        <v>1</v>
      </c>
      <c r="W483" s="265">
        <f t="shared" si="247"/>
        <v>0.6885</v>
      </c>
      <c r="X483" s="266">
        <f t="shared" si="248"/>
        <v>1</v>
      </c>
      <c r="Y483" s="267">
        <f t="shared" si="249"/>
        <v>1.46</v>
      </c>
      <c r="Z483" s="267">
        <f t="shared" si="250"/>
        <v>1.1599999999999999</v>
      </c>
      <c r="AA483" s="268">
        <f t="shared" si="7"/>
        <v>0</v>
      </c>
      <c r="AB483" s="456">
        <f t="shared" si="8"/>
        <v>0</v>
      </c>
      <c r="AC483" s="457">
        <f t="shared" si="9"/>
        <v>0</v>
      </c>
      <c r="AD483" s="456">
        <f t="shared" si="10"/>
        <v>0</v>
      </c>
      <c r="AE483" s="458">
        <f t="shared" si="11"/>
        <v>0</v>
      </c>
      <c r="AF483" s="457">
        <f t="shared" si="251"/>
        <v>0</v>
      </c>
      <c r="AG483" s="456">
        <f t="shared" si="12"/>
        <v>0</v>
      </c>
      <c r="AH483" s="457">
        <f t="shared" si="13"/>
        <v>0</v>
      </c>
      <c r="AI483" s="268">
        <f t="shared" si="14"/>
        <v>0</v>
      </c>
      <c r="AJ483" s="269">
        <f t="shared" si="15"/>
        <v>0</v>
      </c>
      <c r="AK483" s="270">
        <f t="shared" si="16"/>
        <v>0</v>
      </c>
      <c r="AL483" s="415">
        <f t="shared" si="17"/>
        <v>0</v>
      </c>
      <c r="AM483" s="259" t="str">
        <f>IF(AP483="","",IFERROR(VLOOKUP(AP483,CODES!$A$3:$D$1348,4,FALSE),"X"))&amp;IF(AQ483="","",IFERROR(VLOOKUP(AQ483,CODES!$A$3:$D$1348,4,FALSE),"X"))&amp;IF(AR483="","",IFERROR(VLOOKUP(AR483,CODES!$A$3:$D$1348,4,FALSE),"X"))&amp;IF(AS483="","",IFERROR(VLOOKUP(AS483,CODES!$A$3:$D$1348,4,FALSE),"X"))&amp;IF(AT483="","",IFERROR(VLOOKUP(AT483,CODES!$A$3:$D$1348,4,FALSE),"X"))&amp;IF(AU483="","",IFERROR(VLOOKUP(AU483,CODES!$A$3:$D$1348,4,FALSE),"X"))&amp;IF(AV483="","",IFERROR(VLOOKUP(AV483,CODES!$A$3:$D$1348,4,FALSE),"X"))&amp;IF(AW483="","",IFERROR(VLOOKUP(AW483,CODES!$A$3:$D$1348,4,FALSE),"X"))&amp;IF(AX483="","",IFERROR(VLOOKUP(AX483,CODES!$A$3:$D$1348,4,FALSE),"X"))&amp;IF(AY483="","",IFERROR(VLOOKUP(AY483,CODES!$A$3:$D$1348,4,FALSE),"X"))</f>
        <v/>
      </c>
      <c r="AN483" s="258">
        <f>SUM(IFERROR(VLOOKUP(AP483,CODES!$A$3:$D$1348,4,FALSE)*BC483,0),IFERROR(VLOOKUP(AQ483,CODES!$A$3:$D$1348,4,FALSE)*BF483,0),IFERROR(VLOOKUP(AR483,CODES!$A$3:$D$1348,4,FALSE)*BI483,0),IFERROR(VLOOKUP(AS483,CODES!$A$3:$D$1348,4,FALSE)*BL483,0),IFERROR(VLOOKUP(AT483,CODES!$A$3:$D$1348,4,FALSE)*BO483,0),IFERROR(VLOOKUP(AU483,CODES!$A$3:$D$1348,4,FALSE)*BR483,0),IFERROR(VLOOKUP(AV483,CODES!$A$3:$D$1348,4,FALSE)*BU483,0),IFERROR(VLOOKUP(AW483,CODES!$A$3:$D$1348,4,FALSE)*BX483,0),IFERROR(VLOOKUP(AX483,CODES!$A$3:$D$1348,4,FALSE)*CA483,0),IFERROR(VLOOKUP(AY483,CODES!$A$3:$D$1348,4,FALSE)*CD483,0))</f>
        <v>0</v>
      </c>
      <c r="AO483" s="258">
        <f>SUM(IFERROR(VLOOKUP(AP483,CODES!$A$3:$D$1348,3,FALSE)*BC483,0),IFERROR(VLOOKUP(AQ483,CODES!$A$3:$D$1348,3,FALSE)*BF483,0),IFERROR(VLOOKUP(AR483,CODES!$A$3:$D$1348,3,FALSE)*BI483,0),IFERROR(VLOOKUP(AS483,CODES!$A$3:$D$1348,3,FALSE)*BL483,0),IFERROR(VLOOKUP(AT483,CODES!$A$3:$D$1348,3,FALSE)*BO483,0),IFERROR(VLOOKUP(AU483,CODES!$A$3:$D$1348,3,FALSE)*BR483,0),IFERROR(VLOOKUP(AV483,CODES!$A$3:$D$1348,3,FALSE)*BU483,0),IFERROR(VLOOKUP(AW483,CODES!$A$3:$D$1348,3,FALSE)*BX483,0),IFERROR(VLOOKUP(AX483,CODES!$A$3:$D$1348,3,FALSE)*CA483,0),IFERROR(VLOOKUP(AY483,CODES!$A$3:$D$1348,3,FALSE)*CD483,0))+B483</f>
        <v>0</v>
      </c>
      <c r="AP483" s="271" t="str">
        <f t="shared" si="252"/>
        <v/>
      </c>
      <c r="AQ483" s="271" t="str">
        <f t="shared" si="253"/>
        <v/>
      </c>
      <c r="AR483" s="271" t="str">
        <f t="shared" si="254"/>
        <v/>
      </c>
      <c r="AS483" s="271" t="str">
        <f t="shared" si="255"/>
        <v/>
      </c>
      <c r="AT483" s="271" t="str">
        <f t="shared" si="256"/>
        <v/>
      </c>
      <c r="AU483" s="271" t="str">
        <f t="shared" si="257"/>
        <v/>
      </c>
      <c r="AV483" s="271" t="str">
        <f t="shared" si="258"/>
        <v/>
      </c>
      <c r="AW483" s="271" t="str">
        <f t="shared" si="259"/>
        <v/>
      </c>
      <c r="AX483" s="271" t="str">
        <f t="shared" si="260"/>
        <v/>
      </c>
      <c r="AY483" s="271" t="str">
        <f t="shared" si="261"/>
        <v/>
      </c>
      <c r="AZ483" s="258">
        <f t="shared" si="18"/>
        <v>0</v>
      </c>
      <c r="BA483" s="258">
        <f t="shared" si="262"/>
        <v>1</v>
      </c>
      <c r="BB483" s="258">
        <f t="shared" si="263"/>
        <v>0</v>
      </c>
      <c r="BC483" s="258">
        <f t="shared" si="264"/>
        <v>1</v>
      </c>
      <c r="BD483" s="258">
        <f t="shared" si="20"/>
        <v>1</v>
      </c>
      <c r="BE483" s="258">
        <f t="shared" si="265"/>
        <v>0</v>
      </c>
      <c r="BF483" s="258">
        <f t="shared" si="266"/>
        <v>1</v>
      </c>
      <c r="BG483" s="258">
        <f t="shared" si="21"/>
        <v>1</v>
      </c>
      <c r="BH483" s="258">
        <f t="shared" si="267"/>
        <v>0</v>
      </c>
      <c r="BI483" s="258">
        <f t="shared" si="268"/>
        <v>1</v>
      </c>
      <c r="BJ483" s="258">
        <f t="shared" si="22"/>
        <v>1</v>
      </c>
      <c r="BK483" s="258">
        <f t="shared" si="269"/>
        <v>0</v>
      </c>
      <c r="BL483" s="258">
        <f t="shared" si="270"/>
        <v>1</v>
      </c>
      <c r="BM483" s="258">
        <f t="shared" si="23"/>
        <v>1</v>
      </c>
      <c r="BN483" s="258">
        <f t="shared" si="271"/>
        <v>0</v>
      </c>
      <c r="BO483" s="258">
        <f t="shared" si="272"/>
        <v>1</v>
      </c>
      <c r="BP483" s="258">
        <f t="shared" si="24"/>
        <v>1</v>
      </c>
      <c r="BQ483" s="258">
        <f t="shared" si="273"/>
        <v>0</v>
      </c>
      <c r="BR483" s="258">
        <f t="shared" si="274"/>
        <v>1</v>
      </c>
      <c r="BS483" s="258">
        <f t="shared" si="25"/>
        <v>1</v>
      </c>
      <c r="BT483" s="258">
        <f t="shared" si="275"/>
        <v>0</v>
      </c>
      <c r="BU483" s="258">
        <f t="shared" si="276"/>
        <v>1</v>
      </c>
      <c r="BV483" s="258">
        <f t="shared" si="26"/>
        <v>1</v>
      </c>
      <c r="BW483" s="258">
        <f t="shared" si="277"/>
        <v>0</v>
      </c>
      <c r="BX483" s="258">
        <f t="shared" si="278"/>
        <v>1</v>
      </c>
      <c r="BY483" s="258">
        <f t="shared" si="27"/>
        <v>1</v>
      </c>
      <c r="BZ483" s="258">
        <f t="shared" si="279"/>
        <v>0</v>
      </c>
      <c r="CA483" s="258">
        <f t="shared" si="280"/>
        <v>1</v>
      </c>
      <c r="CB483" s="258">
        <f t="shared" si="28"/>
        <v>1</v>
      </c>
      <c r="CC483" s="258">
        <f t="shared" si="281"/>
        <v>0</v>
      </c>
      <c r="CD483" s="258">
        <f t="shared" si="282"/>
        <v>1</v>
      </c>
    </row>
    <row r="484" spans="1:82" hidden="1">
      <c r="A484" s="29"/>
      <c r="B484" s="258"/>
      <c r="C484" s="259"/>
      <c r="D484" s="258"/>
      <c r="E484" s="258"/>
      <c r="F484" s="258"/>
      <c r="G484" s="258">
        <v>476</v>
      </c>
      <c r="H484" s="414"/>
      <c r="I484" s="273"/>
      <c r="J484" s="274"/>
      <c r="K484" s="275"/>
      <c r="L484" s="745"/>
      <c r="M484" s="272"/>
      <c r="N484" s="508">
        <f t="shared" si="242"/>
        <v>0</v>
      </c>
      <c r="O484" s="510">
        <f t="shared" si="243"/>
        <v>0</v>
      </c>
      <c r="P484" s="260">
        <f t="shared" si="244"/>
        <v>0</v>
      </c>
      <c r="Q484" s="261">
        <f t="shared" si="245"/>
        <v>0</v>
      </c>
      <c r="R484" s="261">
        <f t="shared" si="246"/>
        <v>0</v>
      </c>
      <c r="S484" s="262"/>
      <c r="T484" s="262"/>
      <c r="U484" s="263">
        <f t="shared" si="2"/>
        <v>1.288</v>
      </c>
      <c r="V484" s="264">
        <f>IF(E484="SP",1,IF(D484="",ExtraMargeMateriaal,(1-VLOOKUP(D484,TabelAankoop[],4,FALSE))))</f>
        <v>1</v>
      </c>
      <c r="W484" s="265">
        <f t="shared" si="247"/>
        <v>0.6885</v>
      </c>
      <c r="X484" s="266">
        <f t="shared" si="248"/>
        <v>1</v>
      </c>
      <c r="Y484" s="267">
        <f t="shared" si="249"/>
        <v>1.46</v>
      </c>
      <c r="Z484" s="267">
        <f t="shared" si="250"/>
        <v>1.1599999999999999</v>
      </c>
      <c r="AA484" s="268">
        <f t="shared" si="7"/>
        <v>0</v>
      </c>
      <c r="AB484" s="456">
        <f t="shared" si="8"/>
        <v>0</v>
      </c>
      <c r="AC484" s="457">
        <f t="shared" si="9"/>
        <v>0</v>
      </c>
      <c r="AD484" s="456">
        <f t="shared" si="10"/>
        <v>0</v>
      </c>
      <c r="AE484" s="458">
        <f t="shared" si="11"/>
        <v>0</v>
      </c>
      <c r="AF484" s="457">
        <f t="shared" si="251"/>
        <v>0</v>
      </c>
      <c r="AG484" s="456">
        <f t="shared" si="12"/>
        <v>0</v>
      </c>
      <c r="AH484" s="457">
        <f t="shared" si="13"/>
        <v>0</v>
      </c>
      <c r="AI484" s="268">
        <f t="shared" si="14"/>
        <v>0</v>
      </c>
      <c r="AJ484" s="269">
        <f t="shared" si="15"/>
        <v>0</v>
      </c>
      <c r="AK484" s="270">
        <f t="shared" si="16"/>
        <v>0</v>
      </c>
      <c r="AL484" s="415">
        <f t="shared" si="17"/>
        <v>0</v>
      </c>
      <c r="AM484" s="259" t="str">
        <f>IF(AP484="","",IFERROR(VLOOKUP(AP484,CODES!$A$3:$D$1348,4,FALSE),"X"))&amp;IF(AQ484="","",IFERROR(VLOOKUP(AQ484,CODES!$A$3:$D$1348,4,FALSE),"X"))&amp;IF(AR484="","",IFERROR(VLOOKUP(AR484,CODES!$A$3:$D$1348,4,FALSE),"X"))&amp;IF(AS484="","",IFERROR(VLOOKUP(AS484,CODES!$A$3:$D$1348,4,FALSE),"X"))&amp;IF(AT484="","",IFERROR(VLOOKUP(AT484,CODES!$A$3:$D$1348,4,FALSE),"X"))&amp;IF(AU484="","",IFERROR(VLOOKUP(AU484,CODES!$A$3:$D$1348,4,FALSE),"X"))&amp;IF(AV484="","",IFERROR(VLOOKUP(AV484,CODES!$A$3:$D$1348,4,FALSE),"X"))&amp;IF(AW484="","",IFERROR(VLOOKUP(AW484,CODES!$A$3:$D$1348,4,FALSE),"X"))&amp;IF(AX484="","",IFERROR(VLOOKUP(AX484,CODES!$A$3:$D$1348,4,FALSE),"X"))&amp;IF(AY484="","",IFERROR(VLOOKUP(AY484,CODES!$A$3:$D$1348,4,FALSE),"X"))</f>
        <v/>
      </c>
      <c r="AN484" s="258">
        <f>SUM(IFERROR(VLOOKUP(AP484,CODES!$A$3:$D$1348,4,FALSE)*BC484,0),IFERROR(VLOOKUP(AQ484,CODES!$A$3:$D$1348,4,FALSE)*BF484,0),IFERROR(VLOOKUP(AR484,CODES!$A$3:$D$1348,4,FALSE)*BI484,0),IFERROR(VLOOKUP(AS484,CODES!$A$3:$D$1348,4,FALSE)*BL484,0),IFERROR(VLOOKUP(AT484,CODES!$A$3:$D$1348,4,FALSE)*BO484,0),IFERROR(VLOOKUP(AU484,CODES!$A$3:$D$1348,4,FALSE)*BR484,0),IFERROR(VLOOKUP(AV484,CODES!$A$3:$D$1348,4,FALSE)*BU484,0),IFERROR(VLOOKUP(AW484,CODES!$A$3:$D$1348,4,FALSE)*BX484,0),IFERROR(VLOOKUP(AX484,CODES!$A$3:$D$1348,4,FALSE)*CA484,0),IFERROR(VLOOKUP(AY484,CODES!$A$3:$D$1348,4,FALSE)*CD484,0))</f>
        <v>0</v>
      </c>
      <c r="AO484" s="258">
        <f>SUM(IFERROR(VLOOKUP(AP484,CODES!$A$3:$D$1348,3,FALSE)*BC484,0),IFERROR(VLOOKUP(AQ484,CODES!$A$3:$D$1348,3,FALSE)*BF484,0),IFERROR(VLOOKUP(AR484,CODES!$A$3:$D$1348,3,FALSE)*BI484,0),IFERROR(VLOOKUP(AS484,CODES!$A$3:$D$1348,3,FALSE)*BL484,0),IFERROR(VLOOKUP(AT484,CODES!$A$3:$D$1348,3,FALSE)*BO484,0),IFERROR(VLOOKUP(AU484,CODES!$A$3:$D$1348,3,FALSE)*BR484,0),IFERROR(VLOOKUP(AV484,CODES!$A$3:$D$1348,3,FALSE)*BU484,0),IFERROR(VLOOKUP(AW484,CODES!$A$3:$D$1348,3,FALSE)*BX484,0),IFERROR(VLOOKUP(AX484,CODES!$A$3:$D$1348,3,FALSE)*CA484,0),IFERROR(VLOOKUP(AY484,CODES!$A$3:$D$1348,3,FALSE)*CD484,0))+B484</f>
        <v>0</v>
      </c>
      <c r="AP484" s="271" t="str">
        <f t="shared" si="252"/>
        <v/>
      </c>
      <c r="AQ484" s="271" t="str">
        <f t="shared" si="253"/>
        <v/>
      </c>
      <c r="AR484" s="271" t="str">
        <f t="shared" si="254"/>
        <v/>
      </c>
      <c r="AS484" s="271" t="str">
        <f t="shared" si="255"/>
        <v/>
      </c>
      <c r="AT484" s="271" t="str">
        <f t="shared" si="256"/>
        <v/>
      </c>
      <c r="AU484" s="271" t="str">
        <f t="shared" si="257"/>
        <v/>
      </c>
      <c r="AV484" s="271" t="str">
        <f t="shared" si="258"/>
        <v/>
      </c>
      <c r="AW484" s="271" t="str">
        <f t="shared" si="259"/>
        <v/>
      </c>
      <c r="AX484" s="271" t="str">
        <f t="shared" si="260"/>
        <v/>
      </c>
      <c r="AY484" s="271" t="str">
        <f t="shared" si="261"/>
        <v/>
      </c>
      <c r="AZ484" s="258">
        <f t="shared" si="18"/>
        <v>0</v>
      </c>
      <c r="BA484" s="258">
        <f t="shared" si="262"/>
        <v>1</v>
      </c>
      <c r="BB484" s="258">
        <f t="shared" si="263"/>
        <v>0</v>
      </c>
      <c r="BC484" s="258">
        <f t="shared" si="264"/>
        <v>1</v>
      </c>
      <c r="BD484" s="258">
        <f t="shared" si="20"/>
        <v>1</v>
      </c>
      <c r="BE484" s="258">
        <f t="shared" si="265"/>
        <v>0</v>
      </c>
      <c r="BF484" s="258">
        <f t="shared" si="266"/>
        <v>1</v>
      </c>
      <c r="BG484" s="258">
        <f t="shared" si="21"/>
        <v>1</v>
      </c>
      <c r="BH484" s="258">
        <f t="shared" si="267"/>
        <v>0</v>
      </c>
      <c r="BI484" s="258">
        <f t="shared" si="268"/>
        <v>1</v>
      </c>
      <c r="BJ484" s="258">
        <f t="shared" si="22"/>
        <v>1</v>
      </c>
      <c r="BK484" s="258">
        <f t="shared" si="269"/>
        <v>0</v>
      </c>
      <c r="BL484" s="258">
        <f t="shared" si="270"/>
        <v>1</v>
      </c>
      <c r="BM484" s="258">
        <f t="shared" si="23"/>
        <v>1</v>
      </c>
      <c r="BN484" s="258">
        <f t="shared" si="271"/>
        <v>0</v>
      </c>
      <c r="BO484" s="258">
        <f t="shared" si="272"/>
        <v>1</v>
      </c>
      <c r="BP484" s="258">
        <f t="shared" si="24"/>
        <v>1</v>
      </c>
      <c r="BQ484" s="258">
        <f t="shared" si="273"/>
        <v>0</v>
      </c>
      <c r="BR484" s="258">
        <f t="shared" si="274"/>
        <v>1</v>
      </c>
      <c r="BS484" s="258">
        <f t="shared" si="25"/>
        <v>1</v>
      </c>
      <c r="BT484" s="258">
        <f t="shared" si="275"/>
        <v>0</v>
      </c>
      <c r="BU484" s="258">
        <f t="shared" si="276"/>
        <v>1</v>
      </c>
      <c r="BV484" s="258">
        <f t="shared" si="26"/>
        <v>1</v>
      </c>
      <c r="BW484" s="258">
        <f t="shared" si="277"/>
        <v>0</v>
      </c>
      <c r="BX484" s="258">
        <f t="shared" si="278"/>
        <v>1</v>
      </c>
      <c r="BY484" s="258">
        <f t="shared" si="27"/>
        <v>1</v>
      </c>
      <c r="BZ484" s="258">
        <f t="shared" si="279"/>
        <v>0</v>
      </c>
      <c r="CA484" s="258">
        <f t="shared" si="280"/>
        <v>1</v>
      </c>
      <c r="CB484" s="258">
        <f t="shared" si="28"/>
        <v>1</v>
      </c>
      <c r="CC484" s="258">
        <f t="shared" si="281"/>
        <v>0</v>
      </c>
      <c r="CD484" s="258">
        <f t="shared" si="282"/>
        <v>1</v>
      </c>
    </row>
    <row r="485" spans="1:82" hidden="1">
      <c r="A485" s="29"/>
      <c r="B485" s="258"/>
      <c r="C485" s="259"/>
      <c r="D485" s="258"/>
      <c r="E485" s="258"/>
      <c r="F485" s="258"/>
      <c r="G485" s="258">
        <v>477</v>
      </c>
      <c r="H485" s="414"/>
      <c r="I485" s="273"/>
      <c r="J485" s="274"/>
      <c r="K485" s="275"/>
      <c r="L485" s="745"/>
      <c r="M485" s="272"/>
      <c r="N485" s="508">
        <f t="shared" si="242"/>
        <v>0</v>
      </c>
      <c r="O485" s="510">
        <f t="shared" si="243"/>
        <v>0</v>
      </c>
      <c r="P485" s="260">
        <f t="shared" si="244"/>
        <v>0</v>
      </c>
      <c r="Q485" s="261">
        <f t="shared" si="245"/>
        <v>0</v>
      </c>
      <c r="R485" s="261">
        <f t="shared" si="246"/>
        <v>0</v>
      </c>
      <c r="S485" s="262"/>
      <c r="T485" s="262"/>
      <c r="U485" s="263">
        <f t="shared" si="2"/>
        <v>1.288</v>
      </c>
      <c r="V485" s="264">
        <f>IF(E485="SP",1,IF(D485="",ExtraMargeMateriaal,(1-VLOOKUP(D485,TabelAankoop[],4,FALSE))))</f>
        <v>1</v>
      </c>
      <c r="W485" s="265">
        <f t="shared" si="247"/>
        <v>0.6885</v>
      </c>
      <c r="X485" s="266">
        <f t="shared" si="248"/>
        <v>1</v>
      </c>
      <c r="Y485" s="267">
        <f t="shared" si="249"/>
        <v>1.46</v>
      </c>
      <c r="Z485" s="267">
        <f t="shared" si="250"/>
        <v>1.1599999999999999</v>
      </c>
      <c r="AA485" s="268">
        <f t="shared" si="7"/>
        <v>0</v>
      </c>
      <c r="AB485" s="456">
        <f t="shared" si="8"/>
        <v>0</v>
      </c>
      <c r="AC485" s="457">
        <f t="shared" si="9"/>
        <v>0</v>
      </c>
      <c r="AD485" s="456">
        <f t="shared" si="10"/>
        <v>0</v>
      </c>
      <c r="AE485" s="458">
        <f t="shared" si="11"/>
        <v>0</v>
      </c>
      <c r="AF485" s="457">
        <f t="shared" si="251"/>
        <v>0</v>
      </c>
      <c r="AG485" s="456">
        <f t="shared" si="12"/>
        <v>0</v>
      </c>
      <c r="AH485" s="457">
        <f t="shared" si="13"/>
        <v>0</v>
      </c>
      <c r="AI485" s="268">
        <f t="shared" si="14"/>
        <v>0</v>
      </c>
      <c r="AJ485" s="269">
        <f t="shared" si="15"/>
        <v>0</v>
      </c>
      <c r="AK485" s="270">
        <f t="shared" si="16"/>
        <v>0</v>
      </c>
      <c r="AL485" s="415">
        <f t="shared" si="17"/>
        <v>0</v>
      </c>
      <c r="AM485" s="259" t="str">
        <f>IF(AP485="","",IFERROR(VLOOKUP(AP485,CODES!$A$3:$D$1348,4,FALSE),"X"))&amp;IF(AQ485="","",IFERROR(VLOOKUP(AQ485,CODES!$A$3:$D$1348,4,FALSE),"X"))&amp;IF(AR485="","",IFERROR(VLOOKUP(AR485,CODES!$A$3:$D$1348,4,FALSE),"X"))&amp;IF(AS485="","",IFERROR(VLOOKUP(AS485,CODES!$A$3:$D$1348,4,FALSE),"X"))&amp;IF(AT485="","",IFERROR(VLOOKUP(AT485,CODES!$A$3:$D$1348,4,FALSE),"X"))&amp;IF(AU485="","",IFERROR(VLOOKUP(AU485,CODES!$A$3:$D$1348,4,FALSE),"X"))&amp;IF(AV485="","",IFERROR(VLOOKUP(AV485,CODES!$A$3:$D$1348,4,FALSE),"X"))&amp;IF(AW485="","",IFERROR(VLOOKUP(AW485,CODES!$A$3:$D$1348,4,FALSE),"X"))&amp;IF(AX485="","",IFERROR(VLOOKUP(AX485,CODES!$A$3:$D$1348,4,FALSE),"X"))&amp;IF(AY485="","",IFERROR(VLOOKUP(AY485,CODES!$A$3:$D$1348,4,FALSE),"X"))</f>
        <v/>
      </c>
      <c r="AN485" s="258">
        <f>SUM(IFERROR(VLOOKUP(AP485,CODES!$A$3:$D$1348,4,FALSE)*BC485,0),IFERROR(VLOOKUP(AQ485,CODES!$A$3:$D$1348,4,FALSE)*BF485,0),IFERROR(VLOOKUP(AR485,CODES!$A$3:$D$1348,4,FALSE)*BI485,0),IFERROR(VLOOKUP(AS485,CODES!$A$3:$D$1348,4,FALSE)*BL485,0),IFERROR(VLOOKUP(AT485,CODES!$A$3:$D$1348,4,FALSE)*BO485,0),IFERROR(VLOOKUP(AU485,CODES!$A$3:$D$1348,4,FALSE)*BR485,0),IFERROR(VLOOKUP(AV485,CODES!$A$3:$D$1348,4,FALSE)*BU485,0),IFERROR(VLOOKUP(AW485,CODES!$A$3:$D$1348,4,FALSE)*BX485,0),IFERROR(VLOOKUP(AX485,CODES!$A$3:$D$1348,4,FALSE)*CA485,0),IFERROR(VLOOKUP(AY485,CODES!$A$3:$D$1348,4,FALSE)*CD485,0))</f>
        <v>0</v>
      </c>
      <c r="AO485" s="258">
        <f>SUM(IFERROR(VLOOKUP(AP485,CODES!$A$3:$D$1348,3,FALSE)*BC485,0),IFERROR(VLOOKUP(AQ485,CODES!$A$3:$D$1348,3,FALSE)*BF485,0),IFERROR(VLOOKUP(AR485,CODES!$A$3:$D$1348,3,FALSE)*BI485,0),IFERROR(VLOOKUP(AS485,CODES!$A$3:$D$1348,3,FALSE)*BL485,0),IFERROR(VLOOKUP(AT485,CODES!$A$3:$D$1348,3,FALSE)*BO485,0),IFERROR(VLOOKUP(AU485,CODES!$A$3:$D$1348,3,FALSE)*BR485,0),IFERROR(VLOOKUP(AV485,CODES!$A$3:$D$1348,3,FALSE)*BU485,0),IFERROR(VLOOKUP(AW485,CODES!$A$3:$D$1348,3,FALSE)*BX485,0),IFERROR(VLOOKUP(AX485,CODES!$A$3:$D$1348,3,FALSE)*CA485,0),IFERROR(VLOOKUP(AY485,CODES!$A$3:$D$1348,3,FALSE)*CD485,0))+B485</f>
        <v>0</v>
      </c>
      <c r="AP485" s="271" t="str">
        <f t="shared" si="252"/>
        <v/>
      </c>
      <c r="AQ485" s="271" t="str">
        <f t="shared" si="253"/>
        <v/>
      </c>
      <c r="AR485" s="271" t="str">
        <f t="shared" si="254"/>
        <v/>
      </c>
      <c r="AS485" s="271" t="str">
        <f t="shared" si="255"/>
        <v/>
      </c>
      <c r="AT485" s="271" t="str">
        <f t="shared" si="256"/>
        <v/>
      </c>
      <c r="AU485" s="271" t="str">
        <f t="shared" si="257"/>
        <v/>
      </c>
      <c r="AV485" s="271" t="str">
        <f t="shared" si="258"/>
        <v/>
      </c>
      <c r="AW485" s="271" t="str">
        <f t="shared" si="259"/>
        <v/>
      </c>
      <c r="AX485" s="271" t="str">
        <f t="shared" si="260"/>
        <v/>
      </c>
      <c r="AY485" s="271" t="str">
        <f t="shared" si="261"/>
        <v/>
      </c>
      <c r="AZ485" s="258">
        <f t="shared" si="18"/>
        <v>0</v>
      </c>
      <c r="BA485" s="258">
        <f t="shared" si="262"/>
        <v>1</v>
      </c>
      <c r="BB485" s="258">
        <f t="shared" si="263"/>
        <v>0</v>
      </c>
      <c r="BC485" s="258">
        <f t="shared" si="264"/>
        <v>1</v>
      </c>
      <c r="BD485" s="258">
        <f t="shared" si="20"/>
        <v>1</v>
      </c>
      <c r="BE485" s="258">
        <f t="shared" si="265"/>
        <v>0</v>
      </c>
      <c r="BF485" s="258">
        <f t="shared" si="266"/>
        <v>1</v>
      </c>
      <c r="BG485" s="258">
        <f t="shared" si="21"/>
        <v>1</v>
      </c>
      <c r="BH485" s="258">
        <f t="shared" si="267"/>
        <v>0</v>
      </c>
      <c r="BI485" s="258">
        <f t="shared" si="268"/>
        <v>1</v>
      </c>
      <c r="BJ485" s="258">
        <f t="shared" si="22"/>
        <v>1</v>
      </c>
      <c r="BK485" s="258">
        <f t="shared" si="269"/>
        <v>0</v>
      </c>
      <c r="BL485" s="258">
        <f t="shared" si="270"/>
        <v>1</v>
      </c>
      <c r="BM485" s="258">
        <f t="shared" si="23"/>
        <v>1</v>
      </c>
      <c r="BN485" s="258">
        <f t="shared" si="271"/>
        <v>0</v>
      </c>
      <c r="BO485" s="258">
        <f t="shared" si="272"/>
        <v>1</v>
      </c>
      <c r="BP485" s="258">
        <f t="shared" si="24"/>
        <v>1</v>
      </c>
      <c r="BQ485" s="258">
        <f t="shared" si="273"/>
        <v>0</v>
      </c>
      <c r="BR485" s="258">
        <f t="shared" si="274"/>
        <v>1</v>
      </c>
      <c r="BS485" s="258">
        <f t="shared" si="25"/>
        <v>1</v>
      </c>
      <c r="BT485" s="258">
        <f t="shared" si="275"/>
        <v>0</v>
      </c>
      <c r="BU485" s="258">
        <f t="shared" si="276"/>
        <v>1</v>
      </c>
      <c r="BV485" s="258">
        <f t="shared" si="26"/>
        <v>1</v>
      </c>
      <c r="BW485" s="258">
        <f t="shared" si="277"/>
        <v>0</v>
      </c>
      <c r="BX485" s="258">
        <f t="shared" si="278"/>
        <v>1</v>
      </c>
      <c r="BY485" s="258">
        <f t="shared" si="27"/>
        <v>1</v>
      </c>
      <c r="BZ485" s="258">
        <f t="shared" si="279"/>
        <v>0</v>
      </c>
      <c r="CA485" s="258">
        <f t="shared" si="280"/>
        <v>1</v>
      </c>
      <c r="CB485" s="258">
        <f t="shared" si="28"/>
        <v>1</v>
      </c>
      <c r="CC485" s="258">
        <f t="shared" si="281"/>
        <v>0</v>
      </c>
      <c r="CD485" s="258">
        <f t="shared" si="282"/>
        <v>1</v>
      </c>
    </row>
    <row r="486" spans="1:82" hidden="1">
      <c r="A486" s="29"/>
      <c r="B486" s="258"/>
      <c r="C486" s="259"/>
      <c r="D486" s="258"/>
      <c r="E486" s="258"/>
      <c r="F486" s="258"/>
      <c r="G486" s="258">
        <v>478</v>
      </c>
      <c r="H486" s="414"/>
      <c r="I486" s="273"/>
      <c r="J486" s="274"/>
      <c r="K486" s="275"/>
      <c r="L486" s="745"/>
      <c r="M486" s="272"/>
      <c r="N486" s="508">
        <f t="shared" si="242"/>
        <v>0</v>
      </c>
      <c r="O486" s="510">
        <f t="shared" si="243"/>
        <v>0</v>
      </c>
      <c r="P486" s="260">
        <f t="shared" si="244"/>
        <v>0</v>
      </c>
      <c r="Q486" s="261">
        <f t="shared" si="245"/>
        <v>0</v>
      </c>
      <c r="R486" s="261">
        <f t="shared" si="246"/>
        <v>0</v>
      </c>
      <c r="S486" s="262"/>
      <c r="T486" s="262"/>
      <c r="U486" s="263">
        <f t="shared" si="2"/>
        <v>1.288</v>
      </c>
      <c r="V486" s="264">
        <f>IF(E486="SP",1,IF(D486="",ExtraMargeMateriaal,(1-VLOOKUP(D486,TabelAankoop[],4,FALSE))))</f>
        <v>1</v>
      </c>
      <c r="W486" s="265">
        <f t="shared" si="247"/>
        <v>0.6885</v>
      </c>
      <c r="X486" s="266">
        <f t="shared" si="248"/>
        <v>1</v>
      </c>
      <c r="Y486" s="267">
        <f t="shared" si="249"/>
        <v>1.46</v>
      </c>
      <c r="Z486" s="267">
        <f t="shared" si="250"/>
        <v>1.1599999999999999</v>
      </c>
      <c r="AA486" s="268">
        <f t="shared" si="7"/>
        <v>0</v>
      </c>
      <c r="AB486" s="456">
        <f t="shared" si="8"/>
        <v>0</v>
      </c>
      <c r="AC486" s="457">
        <f t="shared" si="9"/>
        <v>0</v>
      </c>
      <c r="AD486" s="456">
        <f t="shared" si="10"/>
        <v>0</v>
      </c>
      <c r="AE486" s="458">
        <f t="shared" si="11"/>
        <v>0</v>
      </c>
      <c r="AF486" s="457">
        <f t="shared" si="251"/>
        <v>0</v>
      </c>
      <c r="AG486" s="456">
        <f t="shared" si="12"/>
        <v>0</v>
      </c>
      <c r="AH486" s="457">
        <f t="shared" si="13"/>
        <v>0</v>
      </c>
      <c r="AI486" s="268">
        <f t="shared" si="14"/>
        <v>0</v>
      </c>
      <c r="AJ486" s="269">
        <f t="shared" si="15"/>
        <v>0</v>
      </c>
      <c r="AK486" s="270">
        <f t="shared" si="16"/>
        <v>0</v>
      </c>
      <c r="AL486" s="415">
        <f t="shared" si="17"/>
        <v>0</v>
      </c>
      <c r="AM486" s="259" t="str">
        <f>IF(AP486="","",IFERROR(VLOOKUP(AP486,CODES!$A$3:$D$1348,4,FALSE),"X"))&amp;IF(AQ486="","",IFERROR(VLOOKUP(AQ486,CODES!$A$3:$D$1348,4,FALSE),"X"))&amp;IF(AR486="","",IFERROR(VLOOKUP(AR486,CODES!$A$3:$D$1348,4,FALSE),"X"))&amp;IF(AS486="","",IFERROR(VLOOKUP(AS486,CODES!$A$3:$D$1348,4,FALSE),"X"))&amp;IF(AT486="","",IFERROR(VLOOKUP(AT486,CODES!$A$3:$D$1348,4,FALSE),"X"))&amp;IF(AU486="","",IFERROR(VLOOKUP(AU486,CODES!$A$3:$D$1348,4,FALSE),"X"))&amp;IF(AV486="","",IFERROR(VLOOKUP(AV486,CODES!$A$3:$D$1348,4,FALSE),"X"))&amp;IF(AW486="","",IFERROR(VLOOKUP(AW486,CODES!$A$3:$D$1348,4,FALSE),"X"))&amp;IF(AX486="","",IFERROR(VLOOKUP(AX486,CODES!$A$3:$D$1348,4,FALSE),"X"))&amp;IF(AY486="","",IFERROR(VLOOKUP(AY486,CODES!$A$3:$D$1348,4,FALSE),"X"))</f>
        <v/>
      </c>
      <c r="AN486" s="258">
        <f>SUM(IFERROR(VLOOKUP(AP486,CODES!$A$3:$D$1348,4,FALSE)*BC486,0),IFERROR(VLOOKUP(AQ486,CODES!$A$3:$D$1348,4,FALSE)*BF486,0),IFERROR(VLOOKUP(AR486,CODES!$A$3:$D$1348,4,FALSE)*BI486,0),IFERROR(VLOOKUP(AS486,CODES!$A$3:$D$1348,4,FALSE)*BL486,0),IFERROR(VLOOKUP(AT486,CODES!$A$3:$D$1348,4,FALSE)*BO486,0),IFERROR(VLOOKUP(AU486,CODES!$A$3:$D$1348,4,FALSE)*BR486,0),IFERROR(VLOOKUP(AV486,CODES!$A$3:$D$1348,4,FALSE)*BU486,0),IFERROR(VLOOKUP(AW486,CODES!$A$3:$D$1348,4,FALSE)*BX486,0),IFERROR(VLOOKUP(AX486,CODES!$A$3:$D$1348,4,FALSE)*CA486,0),IFERROR(VLOOKUP(AY486,CODES!$A$3:$D$1348,4,FALSE)*CD486,0))</f>
        <v>0</v>
      </c>
      <c r="AO486" s="258">
        <f>SUM(IFERROR(VLOOKUP(AP486,CODES!$A$3:$D$1348,3,FALSE)*BC486,0),IFERROR(VLOOKUP(AQ486,CODES!$A$3:$D$1348,3,FALSE)*BF486,0),IFERROR(VLOOKUP(AR486,CODES!$A$3:$D$1348,3,FALSE)*BI486,0),IFERROR(VLOOKUP(AS486,CODES!$A$3:$D$1348,3,FALSE)*BL486,0),IFERROR(VLOOKUP(AT486,CODES!$A$3:$D$1348,3,FALSE)*BO486,0),IFERROR(VLOOKUP(AU486,CODES!$A$3:$D$1348,3,FALSE)*BR486,0),IFERROR(VLOOKUP(AV486,CODES!$A$3:$D$1348,3,FALSE)*BU486,0),IFERROR(VLOOKUP(AW486,CODES!$A$3:$D$1348,3,FALSE)*BX486,0),IFERROR(VLOOKUP(AX486,CODES!$A$3:$D$1348,3,FALSE)*CA486,0),IFERROR(VLOOKUP(AY486,CODES!$A$3:$D$1348,3,FALSE)*CD486,0))+B486</f>
        <v>0</v>
      </c>
      <c r="AP486" s="271" t="str">
        <f t="shared" si="252"/>
        <v/>
      </c>
      <c r="AQ486" s="271" t="str">
        <f t="shared" si="253"/>
        <v/>
      </c>
      <c r="AR486" s="271" t="str">
        <f t="shared" si="254"/>
        <v/>
      </c>
      <c r="AS486" s="271" t="str">
        <f t="shared" si="255"/>
        <v/>
      </c>
      <c r="AT486" s="271" t="str">
        <f t="shared" si="256"/>
        <v/>
      </c>
      <c r="AU486" s="271" t="str">
        <f t="shared" si="257"/>
        <v/>
      </c>
      <c r="AV486" s="271" t="str">
        <f t="shared" si="258"/>
        <v/>
      </c>
      <c r="AW486" s="271" t="str">
        <f t="shared" si="259"/>
        <v/>
      </c>
      <c r="AX486" s="271" t="str">
        <f t="shared" si="260"/>
        <v/>
      </c>
      <c r="AY486" s="271" t="str">
        <f t="shared" si="261"/>
        <v/>
      </c>
      <c r="AZ486" s="258">
        <f t="shared" si="18"/>
        <v>0</v>
      </c>
      <c r="BA486" s="258">
        <f t="shared" si="262"/>
        <v>1</v>
      </c>
      <c r="BB486" s="258">
        <f t="shared" si="263"/>
        <v>0</v>
      </c>
      <c r="BC486" s="258">
        <f t="shared" si="264"/>
        <v>1</v>
      </c>
      <c r="BD486" s="258">
        <f t="shared" si="20"/>
        <v>1</v>
      </c>
      <c r="BE486" s="258">
        <f t="shared" si="265"/>
        <v>0</v>
      </c>
      <c r="BF486" s="258">
        <f t="shared" si="266"/>
        <v>1</v>
      </c>
      <c r="BG486" s="258">
        <f t="shared" si="21"/>
        <v>1</v>
      </c>
      <c r="BH486" s="258">
        <f t="shared" si="267"/>
        <v>0</v>
      </c>
      <c r="BI486" s="258">
        <f t="shared" si="268"/>
        <v>1</v>
      </c>
      <c r="BJ486" s="258">
        <f t="shared" si="22"/>
        <v>1</v>
      </c>
      <c r="BK486" s="258">
        <f t="shared" si="269"/>
        <v>0</v>
      </c>
      <c r="BL486" s="258">
        <f t="shared" si="270"/>
        <v>1</v>
      </c>
      <c r="BM486" s="258">
        <f t="shared" si="23"/>
        <v>1</v>
      </c>
      <c r="BN486" s="258">
        <f t="shared" si="271"/>
        <v>0</v>
      </c>
      <c r="BO486" s="258">
        <f t="shared" si="272"/>
        <v>1</v>
      </c>
      <c r="BP486" s="258">
        <f t="shared" si="24"/>
        <v>1</v>
      </c>
      <c r="BQ486" s="258">
        <f t="shared" si="273"/>
        <v>0</v>
      </c>
      <c r="BR486" s="258">
        <f t="shared" si="274"/>
        <v>1</v>
      </c>
      <c r="BS486" s="258">
        <f t="shared" si="25"/>
        <v>1</v>
      </c>
      <c r="BT486" s="258">
        <f t="shared" si="275"/>
        <v>0</v>
      </c>
      <c r="BU486" s="258">
        <f t="shared" si="276"/>
        <v>1</v>
      </c>
      <c r="BV486" s="258">
        <f t="shared" si="26"/>
        <v>1</v>
      </c>
      <c r="BW486" s="258">
        <f t="shared" si="277"/>
        <v>0</v>
      </c>
      <c r="BX486" s="258">
        <f t="shared" si="278"/>
        <v>1</v>
      </c>
      <c r="BY486" s="258">
        <f t="shared" si="27"/>
        <v>1</v>
      </c>
      <c r="BZ486" s="258">
        <f t="shared" si="279"/>
        <v>0</v>
      </c>
      <c r="CA486" s="258">
        <f t="shared" si="280"/>
        <v>1</v>
      </c>
      <c r="CB486" s="258">
        <f t="shared" si="28"/>
        <v>1</v>
      </c>
      <c r="CC486" s="258">
        <f t="shared" si="281"/>
        <v>0</v>
      </c>
      <c r="CD486" s="258">
        <f t="shared" si="282"/>
        <v>1</v>
      </c>
    </row>
    <row r="487" spans="1:82" hidden="1">
      <c r="A487" s="29"/>
      <c r="B487" s="258"/>
      <c r="C487" s="259"/>
      <c r="D487" s="258"/>
      <c r="E487" s="258"/>
      <c r="F487" s="258"/>
      <c r="G487" s="258">
        <v>479</v>
      </c>
      <c r="H487" s="414"/>
      <c r="I487" s="273"/>
      <c r="J487" s="274"/>
      <c r="K487" s="275"/>
      <c r="L487" s="745"/>
      <c r="M487" s="272"/>
      <c r="N487" s="508">
        <f t="shared" si="242"/>
        <v>0</v>
      </c>
      <c r="O487" s="510">
        <f t="shared" si="243"/>
        <v>0</v>
      </c>
      <c r="P487" s="260">
        <f t="shared" si="244"/>
        <v>0</v>
      </c>
      <c r="Q487" s="261">
        <f t="shared" si="245"/>
        <v>0</v>
      </c>
      <c r="R487" s="261">
        <f t="shared" si="246"/>
        <v>0</v>
      </c>
      <c r="S487" s="262"/>
      <c r="T487" s="262"/>
      <c r="U487" s="263">
        <f t="shared" si="2"/>
        <v>1.288</v>
      </c>
      <c r="V487" s="264">
        <f>IF(E487="SP",1,IF(D487="",ExtraMargeMateriaal,(1-VLOOKUP(D487,TabelAankoop[],4,FALSE))))</f>
        <v>1</v>
      </c>
      <c r="W487" s="265">
        <f t="shared" si="247"/>
        <v>0.6885</v>
      </c>
      <c r="X487" s="266">
        <f t="shared" si="248"/>
        <v>1</v>
      </c>
      <c r="Y487" s="267">
        <f t="shared" si="249"/>
        <v>1.46</v>
      </c>
      <c r="Z487" s="267">
        <f t="shared" si="250"/>
        <v>1.1599999999999999</v>
      </c>
      <c r="AA487" s="268">
        <f t="shared" si="7"/>
        <v>0</v>
      </c>
      <c r="AB487" s="456">
        <f t="shared" si="8"/>
        <v>0</v>
      </c>
      <c r="AC487" s="457">
        <f t="shared" si="9"/>
        <v>0</v>
      </c>
      <c r="AD487" s="456">
        <f t="shared" si="10"/>
        <v>0</v>
      </c>
      <c r="AE487" s="458">
        <f t="shared" si="11"/>
        <v>0</v>
      </c>
      <c r="AF487" s="457">
        <f t="shared" si="251"/>
        <v>0</v>
      </c>
      <c r="AG487" s="456">
        <f t="shared" si="12"/>
        <v>0</v>
      </c>
      <c r="AH487" s="457">
        <f t="shared" si="13"/>
        <v>0</v>
      </c>
      <c r="AI487" s="268">
        <f t="shared" si="14"/>
        <v>0</v>
      </c>
      <c r="AJ487" s="269">
        <f t="shared" si="15"/>
        <v>0</v>
      </c>
      <c r="AK487" s="270">
        <f t="shared" si="16"/>
        <v>0</v>
      </c>
      <c r="AL487" s="415">
        <f t="shared" si="17"/>
        <v>0</v>
      </c>
      <c r="AM487" s="259" t="str">
        <f>IF(AP487="","",IFERROR(VLOOKUP(AP487,CODES!$A$3:$D$1348,4,FALSE),"X"))&amp;IF(AQ487="","",IFERROR(VLOOKUP(AQ487,CODES!$A$3:$D$1348,4,FALSE),"X"))&amp;IF(AR487="","",IFERROR(VLOOKUP(AR487,CODES!$A$3:$D$1348,4,FALSE),"X"))&amp;IF(AS487="","",IFERROR(VLOOKUP(AS487,CODES!$A$3:$D$1348,4,FALSE),"X"))&amp;IF(AT487="","",IFERROR(VLOOKUP(AT487,CODES!$A$3:$D$1348,4,FALSE),"X"))&amp;IF(AU487="","",IFERROR(VLOOKUP(AU487,CODES!$A$3:$D$1348,4,FALSE),"X"))&amp;IF(AV487="","",IFERROR(VLOOKUP(AV487,CODES!$A$3:$D$1348,4,FALSE),"X"))&amp;IF(AW487="","",IFERROR(VLOOKUP(AW487,CODES!$A$3:$D$1348,4,FALSE),"X"))&amp;IF(AX487="","",IFERROR(VLOOKUP(AX487,CODES!$A$3:$D$1348,4,FALSE),"X"))&amp;IF(AY487="","",IFERROR(VLOOKUP(AY487,CODES!$A$3:$D$1348,4,FALSE),"X"))</f>
        <v/>
      </c>
      <c r="AN487" s="258">
        <f>SUM(IFERROR(VLOOKUP(AP487,CODES!$A$3:$D$1348,4,FALSE)*BC487,0),IFERROR(VLOOKUP(AQ487,CODES!$A$3:$D$1348,4,FALSE)*BF487,0),IFERROR(VLOOKUP(AR487,CODES!$A$3:$D$1348,4,FALSE)*BI487,0),IFERROR(VLOOKUP(AS487,CODES!$A$3:$D$1348,4,FALSE)*BL487,0),IFERROR(VLOOKUP(AT487,CODES!$A$3:$D$1348,4,FALSE)*BO487,0),IFERROR(VLOOKUP(AU487,CODES!$A$3:$D$1348,4,FALSE)*BR487,0),IFERROR(VLOOKUP(AV487,CODES!$A$3:$D$1348,4,FALSE)*BU487,0),IFERROR(VLOOKUP(AW487,CODES!$A$3:$D$1348,4,FALSE)*BX487,0),IFERROR(VLOOKUP(AX487,CODES!$A$3:$D$1348,4,FALSE)*CA487,0),IFERROR(VLOOKUP(AY487,CODES!$A$3:$D$1348,4,FALSE)*CD487,0))</f>
        <v>0</v>
      </c>
      <c r="AO487" s="258">
        <f>SUM(IFERROR(VLOOKUP(AP487,CODES!$A$3:$D$1348,3,FALSE)*BC487,0),IFERROR(VLOOKUP(AQ487,CODES!$A$3:$D$1348,3,FALSE)*BF487,0),IFERROR(VLOOKUP(AR487,CODES!$A$3:$D$1348,3,FALSE)*BI487,0),IFERROR(VLOOKUP(AS487,CODES!$A$3:$D$1348,3,FALSE)*BL487,0),IFERROR(VLOOKUP(AT487,CODES!$A$3:$D$1348,3,FALSE)*BO487,0),IFERROR(VLOOKUP(AU487,CODES!$A$3:$D$1348,3,FALSE)*BR487,0),IFERROR(VLOOKUP(AV487,CODES!$A$3:$D$1348,3,FALSE)*BU487,0),IFERROR(VLOOKUP(AW487,CODES!$A$3:$D$1348,3,FALSE)*BX487,0),IFERROR(VLOOKUP(AX487,CODES!$A$3:$D$1348,3,FALSE)*CA487,0),IFERROR(VLOOKUP(AY487,CODES!$A$3:$D$1348,3,FALSE)*CD487,0))+B487</f>
        <v>0</v>
      </c>
      <c r="AP487" s="271" t="str">
        <f t="shared" si="252"/>
        <v/>
      </c>
      <c r="AQ487" s="271" t="str">
        <f t="shared" si="253"/>
        <v/>
      </c>
      <c r="AR487" s="271" t="str">
        <f t="shared" si="254"/>
        <v/>
      </c>
      <c r="AS487" s="271" t="str">
        <f t="shared" si="255"/>
        <v/>
      </c>
      <c r="AT487" s="271" t="str">
        <f t="shared" si="256"/>
        <v/>
      </c>
      <c r="AU487" s="271" t="str">
        <f t="shared" si="257"/>
        <v/>
      </c>
      <c r="AV487" s="271" t="str">
        <f t="shared" si="258"/>
        <v/>
      </c>
      <c r="AW487" s="271" t="str">
        <f t="shared" si="259"/>
        <v/>
      </c>
      <c r="AX487" s="271" t="str">
        <f t="shared" si="260"/>
        <v/>
      </c>
      <c r="AY487" s="271" t="str">
        <f t="shared" si="261"/>
        <v/>
      </c>
      <c r="AZ487" s="258">
        <f t="shared" si="18"/>
        <v>0</v>
      </c>
      <c r="BA487" s="258">
        <f t="shared" si="262"/>
        <v>1</v>
      </c>
      <c r="BB487" s="258">
        <f t="shared" si="263"/>
        <v>0</v>
      </c>
      <c r="BC487" s="258">
        <f t="shared" si="264"/>
        <v>1</v>
      </c>
      <c r="BD487" s="258">
        <f t="shared" si="20"/>
        <v>1</v>
      </c>
      <c r="BE487" s="258">
        <f t="shared" si="265"/>
        <v>0</v>
      </c>
      <c r="BF487" s="258">
        <f t="shared" si="266"/>
        <v>1</v>
      </c>
      <c r="BG487" s="258">
        <f t="shared" si="21"/>
        <v>1</v>
      </c>
      <c r="BH487" s="258">
        <f t="shared" si="267"/>
        <v>0</v>
      </c>
      <c r="BI487" s="258">
        <f t="shared" si="268"/>
        <v>1</v>
      </c>
      <c r="BJ487" s="258">
        <f t="shared" si="22"/>
        <v>1</v>
      </c>
      <c r="BK487" s="258">
        <f t="shared" si="269"/>
        <v>0</v>
      </c>
      <c r="BL487" s="258">
        <f t="shared" si="270"/>
        <v>1</v>
      </c>
      <c r="BM487" s="258">
        <f t="shared" si="23"/>
        <v>1</v>
      </c>
      <c r="BN487" s="258">
        <f t="shared" si="271"/>
        <v>0</v>
      </c>
      <c r="BO487" s="258">
        <f t="shared" si="272"/>
        <v>1</v>
      </c>
      <c r="BP487" s="258">
        <f t="shared" si="24"/>
        <v>1</v>
      </c>
      <c r="BQ487" s="258">
        <f t="shared" si="273"/>
        <v>0</v>
      </c>
      <c r="BR487" s="258">
        <f t="shared" si="274"/>
        <v>1</v>
      </c>
      <c r="BS487" s="258">
        <f t="shared" si="25"/>
        <v>1</v>
      </c>
      <c r="BT487" s="258">
        <f t="shared" si="275"/>
        <v>0</v>
      </c>
      <c r="BU487" s="258">
        <f t="shared" si="276"/>
        <v>1</v>
      </c>
      <c r="BV487" s="258">
        <f t="shared" si="26"/>
        <v>1</v>
      </c>
      <c r="BW487" s="258">
        <f t="shared" si="277"/>
        <v>0</v>
      </c>
      <c r="BX487" s="258">
        <f t="shared" si="278"/>
        <v>1</v>
      </c>
      <c r="BY487" s="258">
        <f t="shared" si="27"/>
        <v>1</v>
      </c>
      <c r="BZ487" s="258">
        <f t="shared" si="279"/>
        <v>0</v>
      </c>
      <c r="CA487" s="258">
        <f t="shared" si="280"/>
        <v>1</v>
      </c>
      <c r="CB487" s="258">
        <f t="shared" si="28"/>
        <v>1</v>
      </c>
      <c r="CC487" s="258">
        <f t="shared" si="281"/>
        <v>0</v>
      </c>
      <c r="CD487" s="258">
        <f t="shared" si="282"/>
        <v>1</v>
      </c>
    </row>
    <row r="488" spans="1:82" hidden="1">
      <c r="A488" s="29"/>
      <c r="B488" s="258"/>
      <c r="C488" s="259"/>
      <c r="D488" s="258"/>
      <c r="E488" s="258"/>
      <c r="F488" s="258"/>
      <c r="G488" s="258">
        <v>480</v>
      </c>
      <c r="H488" s="414"/>
      <c r="I488" s="273"/>
      <c r="J488" s="274"/>
      <c r="K488" s="275"/>
      <c r="L488" s="745"/>
      <c r="M488" s="272"/>
      <c r="N488" s="508">
        <f t="shared" si="242"/>
        <v>0</v>
      </c>
      <c r="O488" s="510">
        <f t="shared" si="243"/>
        <v>0</v>
      </c>
      <c r="P488" s="260">
        <f t="shared" si="244"/>
        <v>0</v>
      </c>
      <c r="Q488" s="261">
        <f t="shared" si="245"/>
        <v>0</v>
      </c>
      <c r="R488" s="261">
        <f t="shared" si="246"/>
        <v>0</v>
      </c>
      <c r="S488" s="262"/>
      <c r="T488" s="262"/>
      <c r="U488" s="263">
        <f t="shared" si="2"/>
        <v>1.288</v>
      </c>
      <c r="V488" s="264">
        <f>IF(E488="SP",1,IF(D488="",ExtraMargeMateriaal,(1-VLOOKUP(D488,TabelAankoop[],4,FALSE))))</f>
        <v>1</v>
      </c>
      <c r="W488" s="265">
        <f t="shared" si="247"/>
        <v>0.6885</v>
      </c>
      <c r="X488" s="266">
        <f t="shared" si="248"/>
        <v>1</v>
      </c>
      <c r="Y488" s="267">
        <f t="shared" si="249"/>
        <v>1.46</v>
      </c>
      <c r="Z488" s="267">
        <f t="shared" si="250"/>
        <v>1.1599999999999999</v>
      </c>
      <c r="AA488" s="268">
        <f t="shared" si="7"/>
        <v>0</v>
      </c>
      <c r="AB488" s="456">
        <f t="shared" si="8"/>
        <v>0</v>
      </c>
      <c r="AC488" s="457">
        <f t="shared" si="9"/>
        <v>0</v>
      </c>
      <c r="AD488" s="456">
        <f t="shared" si="10"/>
        <v>0</v>
      </c>
      <c r="AE488" s="458">
        <f t="shared" si="11"/>
        <v>0</v>
      </c>
      <c r="AF488" s="457">
        <f t="shared" si="251"/>
        <v>0</v>
      </c>
      <c r="AG488" s="456">
        <f t="shared" si="12"/>
        <v>0</v>
      </c>
      <c r="AH488" s="457">
        <f t="shared" si="13"/>
        <v>0</v>
      </c>
      <c r="AI488" s="268">
        <f t="shared" si="14"/>
        <v>0</v>
      </c>
      <c r="AJ488" s="269">
        <f t="shared" si="15"/>
        <v>0</v>
      </c>
      <c r="AK488" s="270">
        <f t="shared" si="16"/>
        <v>0</v>
      </c>
      <c r="AL488" s="415">
        <f t="shared" si="17"/>
        <v>0</v>
      </c>
      <c r="AM488" s="259" t="str">
        <f>IF(AP488="","",IFERROR(VLOOKUP(AP488,CODES!$A$3:$D$1348,4,FALSE),"X"))&amp;IF(AQ488="","",IFERROR(VLOOKUP(AQ488,CODES!$A$3:$D$1348,4,FALSE),"X"))&amp;IF(AR488="","",IFERROR(VLOOKUP(AR488,CODES!$A$3:$D$1348,4,FALSE),"X"))&amp;IF(AS488="","",IFERROR(VLOOKUP(AS488,CODES!$A$3:$D$1348,4,FALSE),"X"))&amp;IF(AT488="","",IFERROR(VLOOKUP(AT488,CODES!$A$3:$D$1348,4,FALSE),"X"))&amp;IF(AU488="","",IFERROR(VLOOKUP(AU488,CODES!$A$3:$D$1348,4,FALSE),"X"))&amp;IF(AV488="","",IFERROR(VLOOKUP(AV488,CODES!$A$3:$D$1348,4,FALSE),"X"))&amp;IF(AW488="","",IFERROR(VLOOKUP(AW488,CODES!$A$3:$D$1348,4,FALSE),"X"))&amp;IF(AX488="","",IFERROR(VLOOKUP(AX488,CODES!$A$3:$D$1348,4,FALSE),"X"))&amp;IF(AY488="","",IFERROR(VLOOKUP(AY488,CODES!$A$3:$D$1348,4,FALSE),"X"))</f>
        <v/>
      </c>
      <c r="AN488" s="258">
        <f>SUM(IFERROR(VLOOKUP(AP488,CODES!$A$3:$D$1348,4,FALSE)*BC488,0),IFERROR(VLOOKUP(AQ488,CODES!$A$3:$D$1348,4,FALSE)*BF488,0),IFERROR(VLOOKUP(AR488,CODES!$A$3:$D$1348,4,FALSE)*BI488,0),IFERROR(VLOOKUP(AS488,CODES!$A$3:$D$1348,4,FALSE)*BL488,0),IFERROR(VLOOKUP(AT488,CODES!$A$3:$D$1348,4,FALSE)*BO488,0),IFERROR(VLOOKUP(AU488,CODES!$A$3:$D$1348,4,FALSE)*BR488,0),IFERROR(VLOOKUP(AV488,CODES!$A$3:$D$1348,4,FALSE)*BU488,0),IFERROR(VLOOKUP(AW488,CODES!$A$3:$D$1348,4,FALSE)*BX488,0),IFERROR(VLOOKUP(AX488,CODES!$A$3:$D$1348,4,FALSE)*CA488,0),IFERROR(VLOOKUP(AY488,CODES!$A$3:$D$1348,4,FALSE)*CD488,0))</f>
        <v>0</v>
      </c>
      <c r="AO488" s="258">
        <f>SUM(IFERROR(VLOOKUP(AP488,CODES!$A$3:$D$1348,3,FALSE)*BC488,0),IFERROR(VLOOKUP(AQ488,CODES!$A$3:$D$1348,3,FALSE)*BF488,0),IFERROR(VLOOKUP(AR488,CODES!$A$3:$D$1348,3,FALSE)*BI488,0),IFERROR(VLOOKUP(AS488,CODES!$A$3:$D$1348,3,FALSE)*BL488,0),IFERROR(VLOOKUP(AT488,CODES!$A$3:$D$1348,3,FALSE)*BO488,0),IFERROR(VLOOKUP(AU488,CODES!$A$3:$D$1348,3,FALSE)*BR488,0),IFERROR(VLOOKUP(AV488,CODES!$A$3:$D$1348,3,FALSE)*BU488,0),IFERROR(VLOOKUP(AW488,CODES!$A$3:$D$1348,3,FALSE)*BX488,0),IFERROR(VLOOKUP(AX488,CODES!$A$3:$D$1348,3,FALSE)*CA488,0),IFERROR(VLOOKUP(AY488,CODES!$A$3:$D$1348,3,FALSE)*CD488,0))+B488</f>
        <v>0</v>
      </c>
      <c r="AP488" s="271" t="str">
        <f t="shared" si="252"/>
        <v/>
      </c>
      <c r="AQ488" s="271" t="str">
        <f t="shared" si="253"/>
        <v/>
      </c>
      <c r="AR488" s="271" t="str">
        <f t="shared" si="254"/>
        <v/>
      </c>
      <c r="AS488" s="271" t="str">
        <f t="shared" si="255"/>
        <v/>
      </c>
      <c r="AT488" s="271" t="str">
        <f t="shared" si="256"/>
        <v/>
      </c>
      <c r="AU488" s="271" t="str">
        <f t="shared" si="257"/>
        <v/>
      </c>
      <c r="AV488" s="271" t="str">
        <f t="shared" si="258"/>
        <v/>
      </c>
      <c r="AW488" s="271" t="str">
        <f t="shared" si="259"/>
        <v/>
      </c>
      <c r="AX488" s="271" t="str">
        <f t="shared" si="260"/>
        <v/>
      </c>
      <c r="AY488" s="271" t="str">
        <f t="shared" si="261"/>
        <v/>
      </c>
      <c r="AZ488" s="258">
        <f t="shared" si="18"/>
        <v>0</v>
      </c>
      <c r="BA488" s="258">
        <f t="shared" si="262"/>
        <v>1</v>
      </c>
      <c r="BB488" s="258">
        <f t="shared" si="263"/>
        <v>0</v>
      </c>
      <c r="BC488" s="258">
        <f t="shared" si="264"/>
        <v>1</v>
      </c>
      <c r="BD488" s="258">
        <f t="shared" si="20"/>
        <v>1</v>
      </c>
      <c r="BE488" s="258">
        <f t="shared" si="265"/>
        <v>0</v>
      </c>
      <c r="BF488" s="258">
        <f t="shared" si="266"/>
        <v>1</v>
      </c>
      <c r="BG488" s="258">
        <f t="shared" si="21"/>
        <v>1</v>
      </c>
      <c r="BH488" s="258">
        <f t="shared" si="267"/>
        <v>0</v>
      </c>
      <c r="BI488" s="258">
        <f t="shared" si="268"/>
        <v>1</v>
      </c>
      <c r="BJ488" s="258">
        <f t="shared" si="22"/>
        <v>1</v>
      </c>
      <c r="BK488" s="258">
        <f t="shared" si="269"/>
        <v>0</v>
      </c>
      <c r="BL488" s="258">
        <f t="shared" si="270"/>
        <v>1</v>
      </c>
      <c r="BM488" s="258">
        <f t="shared" si="23"/>
        <v>1</v>
      </c>
      <c r="BN488" s="258">
        <f t="shared" si="271"/>
        <v>0</v>
      </c>
      <c r="BO488" s="258">
        <f t="shared" si="272"/>
        <v>1</v>
      </c>
      <c r="BP488" s="258">
        <f t="shared" si="24"/>
        <v>1</v>
      </c>
      <c r="BQ488" s="258">
        <f t="shared" si="273"/>
        <v>0</v>
      </c>
      <c r="BR488" s="258">
        <f t="shared" si="274"/>
        <v>1</v>
      </c>
      <c r="BS488" s="258">
        <f t="shared" si="25"/>
        <v>1</v>
      </c>
      <c r="BT488" s="258">
        <f t="shared" si="275"/>
        <v>0</v>
      </c>
      <c r="BU488" s="258">
        <f t="shared" si="276"/>
        <v>1</v>
      </c>
      <c r="BV488" s="258">
        <f t="shared" si="26"/>
        <v>1</v>
      </c>
      <c r="BW488" s="258">
        <f t="shared" si="277"/>
        <v>0</v>
      </c>
      <c r="BX488" s="258">
        <f t="shared" si="278"/>
        <v>1</v>
      </c>
      <c r="BY488" s="258">
        <f t="shared" si="27"/>
        <v>1</v>
      </c>
      <c r="BZ488" s="258">
        <f t="shared" si="279"/>
        <v>0</v>
      </c>
      <c r="CA488" s="258">
        <f t="shared" si="280"/>
        <v>1</v>
      </c>
      <c r="CB488" s="258">
        <f t="shared" si="28"/>
        <v>1</v>
      </c>
      <c r="CC488" s="258">
        <f t="shared" si="281"/>
        <v>0</v>
      </c>
      <c r="CD488" s="258">
        <f t="shared" si="282"/>
        <v>1</v>
      </c>
    </row>
    <row r="489" spans="1:82" hidden="1">
      <c r="A489" s="29"/>
      <c r="B489" s="258"/>
      <c r="C489" s="259"/>
      <c r="D489" s="258"/>
      <c r="E489" s="258"/>
      <c r="F489" s="258"/>
      <c r="G489" s="258">
        <v>481</v>
      </c>
      <c r="H489" s="414"/>
      <c r="I489" s="273"/>
      <c r="J489" s="274"/>
      <c r="K489" s="275"/>
      <c r="L489" s="745"/>
      <c r="M489" s="272"/>
      <c r="N489" s="508">
        <f t="shared" si="242"/>
        <v>0</v>
      </c>
      <c r="O489" s="510">
        <f t="shared" si="243"/>
        <v>0</v>
      </c>
      <c r="P489" s="260">
        <f t="shared" si="244"/>
        <v>0</v>
      </c>
      <c r="Q489" s="261">
        <f t="shared" si="245"/>
        <v>0</v>
      </c>
      <c r="R489" s="261">
        <f t="shared" si="246"/>
        <v>0</v>
      </c>
      <c r="S489" s="262"/>
      <c r="T489" s="262"/>
      <c r="U489" s="263">
        <f t="shared" si="2"/>
        <v>1.288</v>
      </c>
      <c r="V489" s="264">
        <f>IF(E489="SP",1,IF(D489="",ExtraMargeMateriaal,(1-VLOOKUP(D489,TabelAankoop[],4,FALSE))))</f>
        <v>1</v>
      </c>
      <c r="W489" s="265">
        <f t="shared" si="247"/>
        <v>0.6885</v>
      </c>
      <c r="X489" s="266">
        <f t="shared" si="248"/>
        <v>1</v>
      </c>
      <c r="Y489" s="267">
        <f t="shared" si="249"/>
        <v>1.46</v>
      </c>
      <c r="Z489" s="267">
        <f t="shared" si="250"/>
        <v>1.1599999999999999</v>
      </c>
      <c r="AA489" s="268">
        <f t="shared" si="7"/>
        <v>0</v>
      </c>
      <c r="AB489" s="456">
        <f t="shared" si="8"/>
        <v>0</v>
      </c>
      <c r="AC489" s="457">
        <f t="shared" si="9"/>
        <v>0</v>
      </c>
      <c r="AD489" s="456">
        <f t="shared" si="10"/>
        <v>0</v>
      </c>
      <c r="AE489" s="458">
        <f t="shared" si="11"/>
        <v>0</v>
      </c>
      <c r="AF489" s="457">
        <f t="shared" si="251"/>
        <v>0</v>
      </c>
      <c r="AG489" s="456">
        <f t="shared" si="12"/>
        <v>0</v>
      </c>
      <c r="AH489" s="457">
        <f t="shared" si="13"/>
        <v>0</v>
      </c>
      <c r="AI489" s="268">
        <f t="shared" si="14"/>
        <v>0</v>
      </c>
      <c r="AJ489" s="269">
        <f t="shared" si="15"/>
        <v>0</v>
      </c>
      <c r="AK489" s="270">
        <f t="shared" si="16"/>
        <v>0</v>
      </c>
      <c r="AL489" s="415">
        <f t="shared" si="17"/>
        <v>0</v>
      </c>
      <c r="AM489" s="259" t="str">
        <f>IF(AP489="","",IFERROR(VLOOKUP(AP489,CODES!$A$3:$D$1348,4,FALSE),"X"))&amp;IF(AQ489="","",IFERROR(VLOOKUP(AQ489,CODES!$A$3:$D$1348,4,FALSE),"X"))&amp;IF(AR489="","",IFERROR(VLOOKUP(AR489,CODES!$A$3:$D$1348,4,FALSE),"X"))&amp;IF(AS489="","",IFERROR(VLOOKUP(AS489,CODES!$A$3:$D$1348,4,FALSE),"X"))&amp;IF(AT489="","",IFERROR(VLOOKUP(AT489,CODES!$A$3:$D$1348,4,FALSE),"X"))&amp;IF(AU489="","",IFERROR(VLOOKUP(AU489,CODES!$A$3:$D$1348,4,FALSE),"X"))&amp;IF(AV489="","",IFERROR(VLOOKUP(AV489,CODES!$A$3:$D$1348,4,FALSE),"X"))&amp;IF(AW489="","",IFERROR(VLOOKUP(AW489,CODES!$A$3:$D$1348,4,FALSE),"X"))&amp;IF(AX489="","",IFERROR(VLOOKUP(AX489,CODES!$A$3:$D$1348,4,FALSE),"X"))&amp;IF(AY489="","",IFERROR(VLOOKUP(AY489,CODES!$A$3:$D$1348,4,FALSE),"X"))</f>
        <v/>
      </c>
      <c r="AN489" s="258">
        <f>SUM(IFERROR(VLOOKUP(AP489,CODES!$A$3:$D$1348,4,FALSE)*BC489,0),IFERROR(VLOOKUP(AQ489,CODES!$A$3:$D$1348,4,FALSE)*BF489,0),IFERROR(VLOOKUP(AR489,CODES!$A$3:$D$1348,4,FALSE)*BI489,0),IFERROR(VLOOKUP(AS489,CODES!$A$3:$D$1348,4,FALSE)*BL489,0),IFERROR(VLOOKUP(AT489,CODES!$A$3:$D$1348,4,FALSE)*BO489,0),IFERROR(VLOOKUP(AU489,CODES!$A$3:$D$1348,4,FALSE)*BR489,0),IFERROR(VLOOKUP(AV489,CODES!$A$3:$D$1348,4,FALSE)*BU489,0),IFERROR(VLOOKUP(AW489,CODES!$A$3:$D$1348,4,FALSE)*BX489,0),IFERROR(VLOOKUP(AX489,CODES!$A$3:$D$1348,4,FALSE)*CA489,0),IFERROR(VLOOKUP(AY489,CODES!$A$3:$D$1348,4,FALSE)*CD489,0))</f>
        <v>0</v>
      </c>
      <c r="AO489" s="258">
        <f>SUM(IFERROR(VLOOKUP(AP489,CODES!$A$3:$D$1348,3,FALSE)*BC489,0),IFERROR(VLOOKUP(AQ489,CODES!$A$3:$D$1348,3,FALSE)*BF489,0),IFERROR(VLOOKUP(AR489,CODES!$A$3:$D$1348,3,FALSE)*BI489,0),IFERROR(VLOOKUP(AS489,CODES!$A$3:$D$1348,3,FALSE)*BL489,0),IFERROR(VLOOKUP(AT489,CODES!$A$3:$D$1348,3,FALSE)*BO489,0),IFERROR(VLOOKUP(AU489,CODES!$A$3:$D$1348,3,FALSE)*BR489,0),IFERROR(VLOOKUP(AV489,CODES!$A$3:$D$1348,3,FALSE)*BU489,0),IFERROR(VLOOKUP(AW489,CODES!$A$3:$D$1348,3,FALSE)*BX489,0),IFERROR(VLOOKUP(AX489,CODES!$A$3:$D$1348,3,FALSE)*CA489,0),IFERROR(VLOOKUP(AY489,CODES!$A$3:$D$1348,3,FALSE)*CD489,0))+B489</f>
        <v>0</v>
      </c>
      <c r="AP489" s="271" t="str">
        <f t="shared" si="252"/>
        <v/>
      </c>
      <c r="AQ489" s="271" t="str">
        <f t="shared" si="253"/>
        <v/>
      </c>
      <c r="AR489" s="271" t="str">
        <f t="shared" si="254"/>
        <v/>
      </c>
      <c r="AS489" s="271" t="str">
        <f t="shared" si="255"/>
        <v/>
      </c>
      <c r="AT489" s="271" t="str">
        <f t="shared" si="256"/>
        <v/>
      </c>
      <c r="AU489" s="271" t="str">
        <f t="shared" si="257"/>
        <v/>
      </c>
      <c r="AV489" s="271" t="str">
        <f t="shared" si="258"/>
        <v/>
      </c>
      <c r="AW489" s="271" t="str">
        <f t="shared" si="259"/>
        <v/>
      </c>
      <c r="AX489" s="271" t="str">
        <f t="shared" si="260"/>
        <v/>
      </c>
      <c r="AY489" s="271" t="str">
        <f t="shared" si="261"/>
        <v/>
      </c>
      <c r="AZ489" s="258">
        <f t="shared" si="18"/>
        <v>0</v>
      </c>
      <c r="BA489" s="258">
        <f t="shared" si="262"/>
        <v>1</v>
      </c>
      <c r="BB489" s="258">
        <f t="shared" si="263"/>
        <v>0</v>
      </c>
      <c r="BC489" s="258">
        <f t="shared" si="264"/>
        <v>1</v>
      </c>
      <c r="BD489" s="258">
        <f t="shared" si="20"/>
        <v>1</v>
      </c>
      <c r="BE489" s="258">
        <f t="shared" si="265"/>
        <v>0</v>
      </c>
      <c r="BF489" s="258">
        <f t="shared" si="266"/>
        <v>1</v>
      </c>
      <c r="BG489" s="258">
        <f t="shared" si="21"/>
        <v>1</v>
      </c>
      <c r="BH489" s="258">
        <f t="shared" si="267"/>
        <v>0</v>
      </c>
      <c r="BI489" s="258">
        <f t="shared" si="268"/>
        <v>1</v>
      </c>
      <c r="BJ489" s="258">
        <f t="shared" si="22"/>
        <v>1</v>
      </c>
      <c r="BK489" s="258">
        <f t="shared" si="269"/>
        <v>0</v>
      </c>
      <c r="BL489" s="258">
        <f t="shared" si="270"/>
        <v>1</v>
      </c>
      <c r="BM489" s="258">
        <f t="shared" si="23"/>
        <v>1</v>
      </c>
      <c r="BN489" s="258">
        <f t="shared" si="271"/>
        <v>0</v>
      </c>
      <c r="BO489" s="258">
        <f t="shared" si="272"/>
        <v>1</v>
      </c>
      <c r="BP489" s="258">
        <f t="shared" si="24"/>
        <v>1</v>
      </c>
      <c r="BQ489" s="258">
        <f t="shared" si="273"/>
        <v>0</v>
      </c>
      <c r="BR489" s="258">
        <f t="shared" si="274"/>
        <v>1</v>
      </c>
      <c r="BS489" s="258">
        <f t="shared" si="25"/>
        <v>1</v>
      </c>
      <c r="BT489" s="258">
        <f t="shared" si="275"/>
        <v>0</v>
      </c>
      <c r="BU489" s="258">
        <f t="shared" si="276"/>
        <v>1</v>
      </c>
      <c r="BV489" s="258">
        <f t="shared" si="26"/>
        <v>1</v>
      </c>
      <c r="BW489" s="258">
        <f t="shared" si="277"/>
        <v>0</v>
      </c>
      <c r="BX489" s="258">
        <f t="shared" si="278"/>
        <v>1</v>
      </c>
      <c r="BY489" s="258">
        <f t="shared" si="27"/>
        <v>1</v>
      </c>
      <c r="BZ489" s="258">
        <f t="shared" si="279"/>
        <v>0</v>
      </c>
      <c r="CA489" s="258">
        <f t="shared" si="280"/>
        <v>1</v>
      </c>
      <c r="CB489" s="258">
        <f t="shared" si="28"/>
        <v>1</v>
      </c>
      <c r="CC489" s="258">
        <f t="shared" si="281"/>
        <v>0</v>
      </c>
      <c r="CD489" s="258">
        <f t="shared" si="282"/>
        <v>1</v>
      </c>
    </row>
    <row r="490" spans="1:82" hidden="1">
      <c r="B490" s="258"/>
      <c r="C490" s="259"/>
      <c r="D490" s="258"/>
      <c r="E490" s="258"/>
      <c r="F490" s="258"/>
      <c r="G490" s="258">
        <v>482</v>
      </c>
      <c r="H490" s="414"/>
      <c r="I490" s="273"/>
      <c r="J490" s="274"/>
      <c r="K490" s="275"/>
      <c r="L490" s="745"/>
      <c r="M490" s="272"/>
      <c r="N490" s="508">
        <f t="shared" si="242"/>
        <v>0</v>
      </c>
      <c r="O490" s="510">
        <f t="shared" si="243"/>
        <v>0</v>
      </c>
      <c r="P490" s="260">
        <f t="shared" si="244"/>
        <v>0</v>
      </c>
      <c r="Q490" s="261">
        <f t="shared" si="245"/>
        <v>0</v>
      </c>
      <c r="R490" s="261">
        <f t="shared" si="246"/>
        <v>0</v>
      </c>
      <c r="S490" s="262"/>
      <c r="T490" s="262"/>
      <c r="U490" s="263">
        <f t="shared" si="2"/>
        <v>1.288</v>
      </c>
      <c r="V490" s="264">
        <f>IF(E490="SP",1,IF(D490="",ExtraMargeMateriaal,(1-VLOOKUP(D490,TabelAankoop[],4,FALSE))))</f>
        <v>1</v>
      </c>
      <c r="W490" s="265">
        <f t="shared" si="247"/>
        <v>0.6885</v>
      </c>
      <c r="X490" s="266">
        <f t="shared" si="248"/>
        <v>1</v>
      </c>
      <c r="Y490" s="267">
        <f t="shared" si="249"/>
        <v>1.46</v>
      </c>
      <c r="Z490" s="267">
        <f t="shared" si="250"/>
        <v>1.1599999999999999</v>
      </c>
      <c r="AA490" s="268">
        <f t="shared" si="7"/>
        <v>0</v>
      </c>
      <c r="AB490" s="456">
        <f t="shared" si="8"/>
        <v>0</v>
      </c>
      <c r="AC490" s="457">
        <f t="shared" si="9"/>
        <v>0</v>
      </c>
      <c r="AD490" s="456">
        <f t="shared" si="10"/>
        <v>0</v>
      </c>
      <c r="AE490" s="458">
        <f t="shared" si="11"/>
        <v>0</v>
      </c>
      <c r="AF490" s="457">
        <f t="shared" si="251"/>
        <v>0</v>
      </c>
      <c r="AG490" s="456">
        <f t="shared" si="12"/>
        <v>0</v>
      </c>
      <c r="AH490" s="457">
        <f t="shared" si="13"/>
        <v>0</v>
      </c>
      <c r="AI490" s="268">
        <f t="shared" si="14"/>
        <v>0</v>
      </c>
      <c r="AJ490" s="269">
        <f t="shared" si="15"/>
        <v>0</v>
      </c>
      <c r="AK490" s="270">
        <f t="shared" si="16"/>
        <v>0</v>
      </c>
      <c r="AL490" s="415">
        <f t="shared" si="17"/>
        <v>0</v>
      </c>
      <c r="AM490" s="259" t="str">
        <f>IF(AP490="","",IFERROR(VLOOKUP(AP490,CODES!$A$3:$D$1348,4,FALSE),"X"))&amp;IF(AQ490="","",IFERROR(VLOOKUP(AQ490,CODES!$A$3:$D$1348,4,FALSE),"X"))&amp;IF(AR490="","",IFERROR(VLOOKUP(AR490,CODES!$A$3:$D$1348,4,FALSE),"X"))&amp;IF(AS490="","",IFERROR(VLOOKUP(AS490,CODES!$A$3:$D$1348,4,FALSE),"X"))&amp;IF(AT490="","",IFERROR(VLOOKUP(AT490,CODES!$A$3:$D$1348,4,FALSE),"X"))&amp;IF(AU490="","",IFERROR(VLOOKUP(AU490,CODES!$A$3:$D$1348,4,FALSE),"X"))&amp;IF(AV490="","",IFERROR(VLOOKUP(AV490,CODES!$A$3:$D$1348,4,FALSE),"X"))&amp;IF(AW490="","",IFERROR(VLOOKUP(AW490,CODES!$A$3:$D$1348,4,FALSE),"X"))&amp;IF(AX490="","",IFERROR(VLOOKUP(AX490,CODES!$A$3:$D$1348,4,FALSE),"X"))&amp;IF(AY490="","",IFERROR(VLOOKUP(AY490,CODES!$A$3:$D$1348,4,FALSE),"X"))</f>
        <v/>
      </c>
      <c r="AN490" s="258">
        <f>SUM(IFERROR(VLOOKUP(AP490,CODES!$A$3:$D$1348,4,FALSE)*BC490,0),IFERROR(VLOOKUP(AQ490,CODES!$A$3:$D$1348,4,FALSE)*BF490,0),IFERROR(VLOOKUP(AR490,CODES!$A$3:$D$1348,4,FALSE)*BI490,0),IFERROR(VLOOKUP(AS490,CODES!$A$3:$D$1348,4,FALSE)*BL490,0),IFERROR(VLOOKUP(AT490,CODES!$A$3:$D$1348,4,FALSE)*BO490,0),IFERROR(VLOOKUP(AU490,CODES!$A$3:$D$1348,4,FALSE)*BR490,0),IFERROR(VLOOKUP(AV490,CODES!$A$3:$D$1348,4,FALSE)*BU490,0),IFERROR(VLOOKUP(AW490,CODES!$A$3:$D$1348,4,FALSE)*BX490,0),IFERROR(VLOOKUP(AX490,CODES!$A$3:$D$1348,4,FALSE)*CA490,0),IFERROR(VLOOKUP(AY490,CODES!$A$3:$D$1348,4,FALSE)*CD490,0))</f>
        <v>0</v>
      </c>
      <c r="AO490" s="258">
        <f>SUM(IFERROR(VLOOKUP(AP490,CODES!$A$3:$D$1348,3,FALSE)*BC490,0),IFERROR(VLOOKUP(AQ490,CODES!$A$3:$D$1348,3,FALSE)*BF490,0),IFERROR(VLOOKUP(AR490,CODES!$A$3:$D$1348,3,FALSE)*BI490,0),IFERROR(VLOOKUP(AS490,CODES!$A$3:$D$1348,3,FALSE)*BL490,0),IFERROR(VLOOKUP(AT490,CODES!$A$3:$D$1348,3,FALSE)*BO490,0),IFERROR(VLOOKUP(AU490,CODES!$A$3:$D$1348,3,FALSE)*BR490,0),IFERROR(VLOOKUP(AV490,CODES!$A$3:$D$1348,3,FALSE)*BU490,0),IFERROR(VLOOKUP(AW490,CODES!$A$3:$D$1348,3,FALSE)*BX490,0),IFERROR(VLOOKUP(AX490,CODES!$A$3:$D$1348,3,FALSE)*CA490,0),IFERROR(VLOOKUP(AY490,CODES!$A$3:$D$1348,3,FALSE)*CD490,0))+B490</f>
        <v>0</v>
      </c>
      <c r="AP490" s="271" t="str">
        <f t="shared" si="252"/>
        <v/>
      </c>
      <c r="AQ490" s="271" t="str">
        <f t="shared" si="253"/>
        <v/>
      </c>
      <c r="AR490" s="271" t="str">
        <f t="shared" si="254"/>
        <v/>
      </c>
      <c r="AS490" s="271" t="str">
        <f t="shared" si="255"/>
        <v/>
      </c>
      <c r="AT490" s="271" t="str">
        <f t="shared" si="256"/>
        <v/>
      </c>
      <c r="AU490" s="271" t="str">
        <f t="shared" si="257"/>
        <v/>
      </c>
      <c r="AV490" s="271" t="str">
        <f t="shared" si="258"/>
        <v/>
      </c>
      <c r="AW490" s="271" t="str">
        <f t="shared" si="259"/>
        <v/>
      </c>
      <c r="AX490" s="271" t="str">
        <f t="shared" si="260"/>
        <v/>
      </c>
      <c r="AY490" s="271" t="str">
        <f t="shared" si="261"/>
        <v/>
      </c>
      <c r="AZ490" s="258">
        <f t="shared" si="18"/>
        <v>0</v>
      </c>
      <c r="BA490" s="258">
        <f t="shared" si="262"/>
        <v>1</v>
      </c>
      <c r="BB490" s="258">
        <f t="shared" si="263"/>
        <v>0</v>
      </c>
      <c r="BC490" s="258">
        <f t="shared" si="264"/>
        <v>1</v>
      </c>
      <c r="BD490" s="258">
        <f t="shared" si="20"/>
        <v>1</v>
      </c>
      <c r="BE490" s="258">
        <f t="shared" si="265"/>
        <v>0</v>
      </c>
      <c r="BF490" s="258">
        <f t="shared" si="266"/>
        <v>1</v>
      </c>
      <c r="BG490" s="258">
        <f t="shared" si="21"/>
        <v>1</v>
      </c>
      <c r="BH490" s="258">
        <f t="shared" si="267"/>
        <v>0</v>
      </c>
      <c r="BI490" s="258">
        <f t="shared" si="268"/>
        <v>1</v>
      </c>
      <c r="BJ490" s="258">
        <f t="shared" si="22"/>
        <v>1</v>
      </c>
      <c r="BK490" s="258">
        <f t="shared" si="269"/>
        <v>0</v>
      </c>
      <c r="BL490" s="258">
        <f t="shared" si="270"/>
        <v>1</v>
      </c>
      <c r="BM490" s="258">
        <f t="shared" si="23"/>
        <v>1</v>
      </c>
      <c r="BN490" s="258">
        <f t="shared" si="271"/>
        <v>0</v>
      </c>
      <c r="BO490" s="258">
        <f t="shared" si="272"/>
        <v>1</v>
      </c>
      <c r="BP490" s="258">
        <f t="shared" si="24"/>
        <v>1</v>
      </c>
      <c r="BQ490" s="258">
        <f t="shared" si="273"/>
        <v>0</v>
      </c>
      <c r="BR490" s="258">
        <f t="shared" si="274"/>
        <v>1</v>
      </c>
      <c r="BS490" s="258">
        <f t="shared" si="25"/>
        <v>1</v>
      </c>
      <c r="BT490" s="258">
        <f t="shared" si="275"/>
        <v>0</v>
      </c>
      <c r="BU490" s="258">
        <f t="shared" si="276"/>
        <v>1</v>
      </c>
      <c r="BV490" s="258">
        <f t="shared" si="26"/>
        <v>1</v>
      </c>
      <c r="BW490" s="258">
        <f t="shared" si="277"/>
        <v>0</v>
      </c>
      <c r="BX490" s="258">
        <f t="shared" si="278"/>
        <v>1</v>
      </c>
      <c r="BY490" s="258">
        <f t="shared" si="27"/>
        <v>1</v>
      </c>
      <c r="BZ490" s="258">
        <f t="shared" si="279"/>
        <v>0</v>
      </c>
      <c r="CA490" s="258">
        <f t="shared" si="280"/>
        <v>1</v>
      </c>
      <c r="CB490" s="258">
        <f t="shared" si="28"/>
        <v>1</v>
      </c>
      <c r="CC490" s="258">
        <f t="shared" si="281"/>
        <v>0</v>
      </c>
      <c r="CD490" s="258">
        <f t="shared" si="282"/>
        <v>1</v>
      </c>
    </row>
    <row r="491" spans="1:82" hidden="1">
      <c r="A491" s="258"/>
      <c r="B491" s="258"/>
      <c r="C491" s="259"/>
      <c r="D491" s="258"/>
      <c r="E491" s="258"/>
      <c r="F491" s="258"/>
      <c r="G491" s="258">
        <v>483</v>
      </c>
      <c r="H491" s="743"/>
      <c r="I491" s="744"/>
      <c r="J491" s="739"/>
      <c r="K491" s="745"/>
      <c r="L491" s="745"/>
      <c r="M491" s="272"/>
      <c r="N491" s="508">
        <f t="shared" si="242"/>
        <v>0</v>
      </c>
      <c r="O491" s="510">
        <f t="shared" si="243"/>
        <v>0</v>
      </c>
      <c r="P491" s="260">
        <f t="shared" si="244"/>
        <v>0</v>
      </c>
      <c r="Q491" s="261">
        <f t="shared" si="245"/>
        <v>0</v>
      </c>
      <c r="R491" s="261">
        <f t="shared" si="246"/>
        <v>0</v>
      </c>
      <c r="S491" s="262"/>
      <c r="T491" s="262"/>
      <c r="U491" s="263">
        <f t="shared" si="2"/>
        <v>1.288</v>
      </c>
      <c r="V491" s="264">
        <f>IF(E491="SP",1,IF(D491="",ExtraMargeMateriaal,(1-VLOOKUP(D491,TabelAankoop[],4,FALSE))))</f>
        <v>1</v>
      </c>
      <c r="W491" s="265">
        <f t="shared" si="247"/>
        <v>0.6885</v>
      </c>
      <c r="X491" s="266">
        <f t="shared" si="248"/>
        <v>1</v>
      </c>
      <c r="Y491" s="267">
        <f t="shared" si="249"/>
        <v>1.46</v>
      </c>
      <c r="Z491" s="267">
        <f t="shared" si="250"/>
        <v>1.1599999999999999</v>
      </c>
      <c r="AA491" s="268">
        <f t="shared" si="7"/>
        <v>0</v>
      </c>
      <c r="AB491" s="456">
        <f t="shared" si="8"/>
        <v>0</v>
      </c>
      <c r="AC491" s="457">
        <f t="shared" si="9"/>
        <v>0</v>
      </c>
      <c r="AD491" s="456">
        <f t="shared" si="10"/>
        <v>0</v>
      </c>
      <c r="AE491" s="458">
        <f t="shared" si="11"/>
        <v>0</v>
      </c>
      <c r="AF491" s="457">
        <f t="shared" si="251"/>
        <v>0</v>
      </c>
      <c r="AG491" s="456">
        <f t="shared" si="12"/>
        <v>0</v>
      </c>
      <c r="AH491" s="457">
        <f t="shared" si="13"/>
        <v>0</v>
      </c>
      <c r="AI491" s="268">
        <f t="shared" si="14"/>
        <v>0</v>
      </c>
      <c r="AJ491" s="269">
        <f t="shared" si="15"/>
        <v>0</v>
      </c>
      <c r="AK491" s="270">
        <f t="shared" si="16"/>
        <v>0</v>
      </c>
      <c r="AL491" s="415">
        <f t="shared" si="17"/>
        <v>0</v>
      </c>
      <c r="AM491" s="259" t="str">
        <f>IF(AP491="","",IFERROR(VLOOKUP(AP491,CODES!$A$3:$D$1348,4,FALSE),"X"))&amp;IF(AQ491="","",IFERROR(VLOOKUP(AQ491,CODES!$A$3:$D$1348,4,FALSE),"X"))&amp;IF(AR491="","",IFERROR(VLOOKUP(AR491,CODES!$A$3:$D$1348,4,FALSE),"X"))&amp;IF(AS491="","",IFERROR(VLOOKUP(AS491,CODES!$A$3:$D$1348,4,FALSE),"X"))&amp;IF(AT491="","",IFERROR(VLOOKUP(AT491,CODES!$A$3:$D$1348,4,FALSE),"X"))&amp;IF(AU491="","",IFERROR(VLOOKUP(AU491,CODES!$A$3:$D$1348,4,FALSE),"X"))&amp;IF(AV491="","",IFERROR(VLOOKUP(AV491,CODES!$A$3:$D$1348,4,FALSE),"X"))&amp;IF(AW491="","",IFERROR(VLOOKUP(AW491,CODES!$A$3:$D$1348,4,FALSE),"X"))&amp;IF(AX491="","",IFERROR(VLOOKUP(AX491,CODES!$A$3:$D$1348,4,FALSE),"X"))&amp;IF(AY491="","",IFERROR(VLOOKUP(AY491,CODES!$A$3:$D$1348,4,FALSE),"X"))</f>
        <v/>
      </c>
      <c r="AN491" s="258">
        <f>SUM(IFERROR(VLOOKUP(AP491,CODES!$A$3:$D$1348,4,FALSE)*BC491,0),IFERROR(VLOOKUP(AQ491,CODES!$A$3:$D$1348,4,FALSE)*BF491,0),IFERROR(VLOOKUP(AR491,CODES!$A$3:$D$1348,4,FALSE)*BI491,0),IFERROR(VLOOKUP(AS491,CODES!$A$3:$D$1348,4,FALSE)*BL491,0),IFERROR(VLOOKUP(AT491,CODES!$A$3:$D$1348,4,FALSE)*BO491,0),IFERROR(VLOOKUP(AU491,CODES!$A$3:$D$1348,4,FALSE)*BR491,0),IFERROR(VLOOKUP(AV491,CODES!$A$3:$D$1348,4,FALSE)*BU491,0),IFERROR(VLOOKUP(AW491,CODES!$A$3:$D$1348,4,FALSE)*BX491,0),IFERROR(VLOOKUP(AX491,CODES!$A$3:$D$1348,4,FALSE)*CA491,0),IFERROR(VLOOKUP(AY491,CODES!$A$3:$D$1348,4,FALSE)*CD491,0))</f>
        <v>0</v>
      </c>
      <c r="AO491" s="258">
        <f>SUM(IFERROR(VLOOKUP(AP491,CODES!$A$3:$D$1348,3,FALSE)*BC491,0),IFERROR(VLOOKUP(AQ491,CODES!$A$3:$D$1348,3,FALSE)*BF491,0),IFERROR(VLOOKUP(AR491,CODES!$A$3:$D$1348,3,FALSE)*BI491,0),IFERROR(VLOOKUP(AS491,CODES!$A$3:$D$1348,3,FALSE)*BL491,0),IFERROR(VLOOKUP(AT491,CODES!$A$3:$D$1348,3,FALSE)*BO491,0),IFERROR(VLOOKUP(AU491,CODES!$A$3:$D$1348,3,FALSE)*BR491,0),IFERROR(VLOOKUP(AV491,CODES!$A$3:$D$1348,3,FALSE)*BU491,0),IFERROR(VLOOKUP(AW491,CODES!$A$3:$D$1348,3,FALSE)*BX491,0),IFERROR(VLOOKUP(AX491,CODES!$A$3:$D$1348,3,FALSE)*CA491,0),IFERROR(VLOOKUP(AY491,CODES!$A$3:$D$1348,3,FALSE)*CD491,0))+B491</f>
        <v>0</v>
      </c>
      <c r="AP491" s="271" t="str">
        <f t="shared" si="252"/>
        <v/>
      </c>
      <c r="AQ491" s="271" t="str">
        <f t="shared" si="253"/>
        <v/>
      </c>
      <c r="AR491" s="271" t="str">
        <f t="shared" si="254"/>
        <v/>
      </c>
      <c r="AS491" s="271" t="str">
        <f t="shared" si="255"/>
        <v/>
      </c>
      <c r="AT491" s="271" t="str">
        <f t="shared" si="256"/>
        <v/>
      </c>
      <c r="AU491" s="271" t="str">
        <f t="shared" si="257"/>
        <v/>
      </c>
      <c r="AV491" s="271" t="str">
        <f t="shared" si="258"/>
        <v/>
      </c>
      <c r="AW491" s="271" t="str">
        <f t="shared" si="259"/>
        <v/>
      </c>
      <c r="AX491" s="271" t="str">
        <f t="shared" si="260"/>
        <v/>
      </c>
      <c r="AY491" s="271" t="str">
        <f t="shared" si="261"/>
        <v/>
      </c>
      <c r="AZ491" s="258">
        <f t="shared" si="18"/>
        <v>0</v>
      </c>
      <c r="BA491" s="258">
        <f t="shared" si="262"/>
        <v>1</v>
      </c>
      <c r="BB491" s="258">
        <f t="shared" si="263"/>
        <v>0</v>
      </c>
      <c r="BC491" s="258">
        <f t="shared" si="264"/>
        <v>1</v>
      </c>
      <c r="BD491" s="258">
        <f t="shared" si="20"/>
        <v>1</v>
      </c>
      <c r="BE491" s="258">
        <f t="shared" si="265"/>
        <v>0</v>
      </c>
      <c r="BF491" s="258">
        <f t="shared" si="266"/>
        <v>1</v>
      </c>
      <c r="BG491" s="258">
        <f t="shared" si="21"/>
        <v>1</v>
      </c>
      <c r="BH491" s="258">
        <f t="shared" si="267"/>
        <v>0</v>
      </c>
      <c r="BI491" s="258">
        <f t="shared" si="268"/>
        <v>1</v>
      </c>
      <c r="BJ491" s="258">
        <f t="shared" si="22"/>
        <v>1</v>
      </c>
      <c r="BK491" s="258">
        <f t="shared" si="269"/>
        <v>0</v>
      </c>
      <c r="BL491" s="258">
        <f t="shared" si="270"/>
        <v>1</v>
      </c>
      <c r="BM491" s="258">
        <f t="shared" si="23"/>
        <v>1</v>
      </c>
      <c r="BN491" s="258">
        <f t="shared" si="271"/>
        <v>0</v>
      </c>
      <c r="BO491" s="258">
        <f t="shared" si="272"/>
        <v>1</v>
      </c>
      <c r="BP491" s="258">
        <f t="shared" si="24"/>
        <v>1</v>
      </c>
      <c r="BQ491" s="258">
        <f t="shared" si="273"/>
        <v>0</v>
      </c>
      <c r="BR491" s="258">
        <f t="shared" si="274"/>
        <v>1</v>
      </c>
      <c r="BS491" s="258">
        <f t="shared" si="25"/>
        <v>1</v>
      </c>
      <c r="BT491" s="258">
        <f t="shared" si="275"/>
        <v>0</v>
      </c>
      <c r="BU491" s="258">
        <f t="shared" si="276"/>
        <v>1</v>
      </c>
      <c r="BV491" s="258">
        <f t="shared" si="26"/>
        <v>1</v>
      </c>
      <c r="BW491" s="258">
        <f t="shared" si="277"/>
        <v>0</v>
      </c>
      <c r="BX491" s="258">
        <f t="shared" si="278"/>
        <v>1</v>
      </c>
      <c r="BY491" s="258">
        <f t="shared" si="27"/>
        <v>1</v>
      </c>
      <c r="BZ491" s="258">
        <f t="shared" si="279"/>
        <v>0</v>
      </c>
      <c r="CA491" s="258">
        <f t="shared" si="280"/>
        <v>1</v>
      </c>
      <c r="CB491" s="258">
        <f t="shared" si="28"/>
        <v>1</v>
      </c>
      <c r="CC491" s="258">
        <f t="shared" si="281"/>
        <v>0</v>
      </c>
      <c r="CD491" s="258">
        <f t="shared" si="282"/>
        <v>1</v>
      </c>
    </row>
    <row r="492" spans="1:82" hidden="1">
      <c r="A492" s="258"/>
      <c r="B492" s="258"/>
      <c r="C492" s="259"/>
      <c r="D492" s="258"/>
      <c r="E492" s="258"/>
      <c r="F492" s="258"/>
      <c r="G492" s="258">
        <v>484</v>
      </c>
      <c r="H492" s="743"/>
      <c r="I492" s="744"/>
      <c r="J492" s="739"/>
      <c r="K492" s="745"/>
      <c r="L492" s="745"/>
      <c r="M492" s="272"/>
      <c r="N492" s="508">
        <f t="shared" si="242"/>
        <v>0</v>
      </c>
      <c r="O492" s="510">
        <f t="shared" si="243"/>
        <v>0</v>
      </c>
      <c r="P492" s="260">
        <f t="shared" si="244"/>
        <v>0</v>
      </c>
      <c r="Q492" s="261">
        <f t="shared" si="245"/>
        <v>0</v>
      </c>
      <c r="R492" s="261">
        <f t="shared" si="246"/>
        <v>0</v>
      </c>
      <c r="S492" s="262"/>
      <c r="T492" s="262"/>
      <c r="U492" s="263">
        <f t="shared" si="2"/>
        <v>1.288</v>
      </c>
      <c r="V492" s="264">
        <f>IF(E492="SP",1,IF(D492="",ExtraMargeMateriaal,(1-VLOOKUP(D492,TabelAankoop[],4,FALSE))))</f>
        <v>1</v>
      </c>
      <c r="W492" s="265">
        <f t="shared" si="247"/>
        <v>0.6885</v>
      </c>
      <c r="X492" s="266">
        <f t="shared" si="248"/>
        <v>1</v>
      </c>
      <c r="Y492" s="267">
        <f t="shared" si="249"/>
        <v>1.46</v>
      </c>
      <c r="Z492" s="267">
        <f t="shared" si="250"/>
        <v>1.1599999999999999</v>
      </c>
      <c r="AA492" s="268">
        <f t="shared" si="7"/>
        <v>0</v>
      </c>
      <c r="AB492" s="456">
        <f t="shared" si="8"/>
        <v>0</v>
      </c>
      <c r="AC492" s="457">
        <f t="shared" si="9"/>
        <v>0</v>
      </c>
      <c r="AD492" s="456">
        <f t="shared" si="10"/>
        <v>0</v>
      </c>
      <c r="AE492" s="458">
        <f t="shared" si="11"/>
        <v>0</v>
      </c>
      <c r="AF492" s="457">
        <f t="shared" si="251"/>
        <v>0</v>
      </c>
      <c r="AG492" s="456">
        <f t="shared" si="12"/>
        <v>0</v>
      </c>
      <c r="AH492" s="457">
        <f t="shared" si="13"/>
        <v>0</v>
      </c>
      <c r="AI492" s="268">
        <f t="shared" si="14"/>
        <v>0</v>
      </c>
      <c r="AJ492" s="269">
        <f t="shared" si="15"/>
        <v>0</v>
      </c>
      <c r="AK492" s="270">
        <f t="shared" si="16"/>
        <v>0</v>
      </c>
      <c r="AL492" s="415">
        <f t="shared" si="17"/>
        <v>0</v>
      </c>
      <c r="AM492" s="259" t="str">
        <f>IF(AP492="","",IFERROR(VLOOKUP(AP492,CODES!$A$3:$D$1348,4,FALSE),"X"))&amp;IF(AQ492="","",IFERROR(VLOOKUP(AQ492,CODES!$A$3:$D$1348,4,FALSE),"X"))&amp;IF(AR492="","",IFERROR(VLOOKUP(AR492,CODES!$A$3:$D$1348,4,FALSE),"X"))&amp;IF(AS492="","",IFERROR(VLOOKUP(AS492,CODES!$A$3:$D$1348,4,FALSE),"X"))&amp;IF(AT492="","",IFERROR(VLOOKUP(AT492,CODES!$A$3:$D$1348,4,FALSE),"X"))&amp;IF(AU492="","",IFERROR(VLOOKUP(AU492,CODES!$A$3:$D$1348,4,FALSE),"X"))&amp;IF(AV492="","",IFERROR(VLOOKUP(AV492,CODES!$A$3:$D$1348,4,FALSE),"X"))&amp;IF(AW492="","",IFERROR(VLOOKUP(AW492,CODES!$A$3:$D$1348,4,FALSE),"X"))&amp;IF(AX492="","",IFERROR(VLOOKUP(AX492,CODES!$A$3:$D$1348,4,FALSE),"X"))&amp;IF(AY492="","",IFERROR(VLOOKUP(AY492,CODES!$A$3:$D$1348,4,FALSE),"X"))</f>
        <v/>
      </c>
      <c r="AN492" s="258">
        <f>SUM(IFERROR(VLOOKUP(AP492,CODES!$A$3:$D$1348,4,FALSE)*BC492,0),IFERROR(VLOOKUP(AQ492,CODES!$A$3:$D$1348,4,FALSE)*BF492,0),IFERROR(VLOOKUP(AR492,CODES!$A$3:$D$1348,4,FALSE)*BI492,0),IFERROR(VLOOKUP(AS492,CODES!$A$3:$D$1348,4,FALSE)*BL492,0),IFERROR(VLOOKUP(AT492,CODES!$A$3:$D$1348,4,FALSE)*BO492,0),IFERROR(VLOOKUP(AU492,CODES!$A$3:$D$1348,4,FALSE)*BR492,0),IFERROR(VLOOKUP(AV492,CODES!$A$3:$D$1348,4,FALSE)*BU492,0),IFERROR(VLOOKUP(AW492,CODES!$A$3:$D$1348,4,FALSE)*BX492,0),IFERROR(VLOOKUP(AX492,CODES!$A$3:$D$1348,4,FALSE)*CA492,0),IFERROR(VLOOKUP(AY492,CODES!$A$3:$D$1348,4,FALSE)*CD492,0))</f>
        <v>0</v>
      </c>
      <c r="AO492" s="258">
        <f>SUM(IFERROR(VLOOKUP(AP492,CODES!$A$3:$D$1348,3,FALSE)*BC492,0),IFERROR(VLOOKUP(AQ492,CODES!$A$3:$D$1348,3,FALSE)*BF492,0),IFERROR(VLOOKUP(AR492,CODES!$A$3:$D$1348,3,FALSE)*BI492,0),IFERROR(VLOOKUP(AS492,CODES!$A$3:$D$1348,3,FALSE)*BL492,0),IFERROR(VLOOKUP(AT492,CODES!$A$3:$D$1348,3,FALSE)*BO492,0),IFERROR(VLOOKUP(AU492,CODES!$A$3:$D$1348,3,FALSE)*BR492,0),IFERROR(VLOOKUP(AV492,CODES!$A$3:$D$1348,3,FALSE)*BU492,0),IFERROR(VLOOKUP(AW492,CODES!$A$3:$D$1348,3,FALSE)*BX492,0),IFERROR(VLOOKUP(AX492,CODES!$A$3:$D$1348,3,FALSE)*CA492,0),IFERROR(VLOOKUP(AY492,CODES!$A$3:$D$1348,3,FALSE)*CD492,0))+B492</f>
        <v>0</v>
      </c>
      <c r="AP492" s="271" t="str">
        <f t="shared" si="252"/>
        <v/>
      </c>
      <c r="AQ492" s="271" t="str">
        <f t="shared" si="253"/>
        <v/>
      </c>
      <c r="AR492" s="271" t="str">
        <f t="shared" si="254"/>
        <v/>
      </c>
      <c r="AS492" s="271" t="str">
        <f t="shared" si="255"/>
        <v/>
      </c>
      <c r="AT492" s="271" t="str">
        <f t="shared" si="256"/>
        <v/>
      </c>
      <c r="AU492" s="271" t="str">
        <f t="shared" si="257"/>
        <v/>
      </c>
      <c r="AV492" s="271" t="str">
        <f t="shared" si="258"/>
        <v/>
      </c>
      <c r="AW492" s="271" t="str">
        <f t="shared" si="259"/>
        <v/>
      </c>
      <c r="AX492" s="271" t="str">
        <f t="shared" si="260"/>
        <v/>
      </c>
      <c r="AY492" s="271" t="str">
        <f t="shared" si="261"/>
        <v/>
      </c>
      <c r="AZ492" s="258">
        <f t="shared" si="18"/>
        <v>0</v>
      </c>
      <c r="BA492" s="258">
        <f t="shared" si="262"/>
        <v>1</v>
      </c>
      <c r="BB492" s="258">
        <f t="shared" si="263"/>
        <v>0</v>
      </c>
      <c r="BC492" s="258">
        <f t="shared" si="264"/>
        <v>1</v>
      </c>
      <c r="BD492" s="258">
        <f t="shared" si="20"/>
        <v>1</v>
      </c>
      <c r="BE492" s="258">
        <f t="shared" si="265"/>
        <v>0</v>
      </c>
      <c r="BF492" s="258">
        <f t="shared" si="266"/>
        <v>1</v>
      </c>
      <c r="BG492" s="258">
        <f t="shared" si="21"/>
        <v>1</v>
      </c>
      <c r="BH492" s="258">
        <f t="shared" si="267"/>
        <v>0</v>
      </c>
      <c r="BI492" s="258">
        <f t="shared" si="268"/>
        <v>1</v>
      </c>
      <c r="BJ492" s="258">
        <f t="shared" si="22"/>
        <v>1</v>
      </c>
      <c r="BK492" s="258">
        <f t="shared" si="269"/>
        <v>0</v>
      </c>
      <c r="BL492" s="258">
        <f t="shared" si="270"/>
        <v>1</v>
      </c>
      <c r="BM492" s="258">
        <f t="shared" si="23"/>
        <v>1</v>
      </c>
      <c r="BN492" s="258">
        <f t="shared" si="271"/>
        <v>0</v>
      </c>
      <c r="BO492" s="258">
        <f t="shared" si="272"/>
        <v>1</v>
      </c>
      <c r="BP492" s="258">
        <f t="shared" si="24"/>
        <v>1</v>
      </c>
      <c r="BQ492" s="258">
        <f t="shared" si="273"/>
        <v>0</v>
      </c>
      <c r="BR492" s="258">
        <f t="shared" si="274"/>
        <v>1</v>
      </c>
      <c r="BS492" s="258">
        <f t="shared" si="25"/>
        <v>1</v>
      </c>
      <c r="BT492" s="258">
        <f t="shared" si="275"/>
        <v>0</v>
      </c>
      <c r="BU492" s="258">
        <f t="shared" si="276"/>
        <v>1</v>
      </c>
      <c r="BV492" s="258">
        <f t="shared" si="26"/>
        <v>1</v>
      </c>
      <c r="BW492" s="258">
        <f t="shared" si="277"/>
        <v>0</v>
      </c>
      <c r="BX492" s="258">
        <f t="shared" si="278"/>
        <v>1</v>
      </c>
      <c r="BY492" s="258">
        <f t="shared" si="27"/>
        <v>1</v>
      </c>
      <c r="BZ492" s="258">
        <f t="shared" si="279"/>
        <v>0</v>
      </c>
      <c r="CA492" s="258">
        <f t="shared" si="280"/>
        <v>1</v>
      </c>
      <c r="CB492" s="258">
        <f t="shared" si="28"/>
        <v>1</v>
      </c>
      <c r="CC492" s="258">
        <f t="shared" si="281"/>
        <v>0</v>
      </c>
      <c r="CD492" s="258">
        <f t="shared" si="282"/>
        <v>1</v>
      </c>
    </row>
    <row r="493" spans="1:82" hidden="1">
      <c r="A493" s="258"/>
      <c r="B493" s="258"/>
      <c r="C493" s="259"/>
      <c r="D493" s="258"/>
      <c r="E493" s="258"/>
      <c r="F493" s="258"/>
      <c r="G493" s="258">
        <v>485</v>
      </c>
      <c r="H493" s="743"/>
      <c r="I493" s="744"/>
      <c r="J493" s="739"/>
      <c r="K493" s="745"/>
      <c r="L493" s="745"/>
      <c r="M493" s="272"/>
      <c r="N493" s="508">
        <f t="shared" si="242"/>
        <v>0</v>
      </c>
      <c r="O493" s="510">
        <f t="shared" si="243"/>
        <v>0</v>
      </c>
      <c r="P493" s="260">
        <f t="shared" si="244"/>
        <v>0</v>
      </c>
      <c r="Q493" s="261">
        <f t="shared" si="245"/>
        <v>0</v>
      </c>
      <c r="R493" s="261">
        <f t="shared" si="246"/>
        <v>0</v>
      </c>
      <c r="S493" s="262"/>
      <c r="T493" s="262"/>
      <c r="U493" s="263">
        <f t="shared" si="2"/>
        <v>1.288</v>
      </c>
      <c r="V493" s="264">
        <f>IF(E493="SP",1,IF(D493="",ExtraMargeMateriaal,(1-VLOOKUP(D493,TabelAankoop[],4,FALSE))))</f>
        <v>1</v>
      </c>
      <c r="W493" s="265">
        <f t="shared" si="247"/>
        <v>0.6885</v>
      </c>
      <c r="X493" s="266">
        <f t="shared" si="248"/>
        <v>1</v>
      </c>
      <c r="Y493" s="267">
        <f t="shared" si="249"/>
        <v>1.46</v>
      </c>
      <c r="Z493" s="267">
        <f t="shared" si="250"/>
        <v>1.1599999999999999</v>
      </c>
      <c r="AA493" s="268">
        <f t="shared" si="7"/>
        <v>0</v>
      </c>
      <c r="AB493" s="456">
        <f t="shared" si="8"/>
        <v>0</v>
      </c>
      <c r="AC493" s="457">
        <f t="shared" si="9"/>
        <v>0</v>
      </c>
      <c r="AD493" s="456">
        <f t="shared" si="10"/>
        <v>0</v>
      </c>
      <c r="AE493" s="458">
        <f t="shared" si="11"/>
        <v>0</v>
      </c>
      <c r="AF493" s="457">
        <f t="shared" si="251"/>
        <v>0</v>
      </c>
      <c r="AG493" s="456">
        <f t="shared" si="12"/>
        <v>0</v>
      </c>
      <c r="AH493" s="457">
        <f t="shared" si="13"/>
        <v>0</v>
      </c>
      <c r="AI493" s="268">
        <f t="shared" si="14"/>
        <v>0</v>
      </c>
      <c r="AJ493" s="269">
        <f t="shared" si="15"/>
        <v>0</v>
      </c>
      <c r="AK493" s="270">
        <f t="shared" si="16"/>
        <v>0</v>
      </c>
      <c r="AL493" s="415">
        <f t="shared" si="17"/>
        <v>0</v>
      </c>
      <c r="AM493" s="259" t="str">
        <f>IF(AP493="","",IFERROR(VLOOKUP(AP493,CODES!$A$3:$D$1348,4,FALSE),"X"))&amp;IF(AQ493="","",IFERROR(VLOOKUP(AQ493,CODES!$A$3:$D$1348,4,FALSE),"X"))&amp;IF(AR493="","",IFERROR(VLOOKUP(AR493,CODES!$A$3:$D$1348,4,FALSE),"X"))&amp;IF(AS493="","",IFERROR(VLOOKUP(AS493,CODES!$A$3:$D$1348,4,FALSE),"X"))&amp;IF(AT493="","",IFERROR(VLOOKUP(AT493,CODES!$A$3:$D$1348,4,FALSE),"X"))&amp;IF(AU493="","",IFERROR(VLOOKUP(AU493,CODES!$A$3:$D$1348,4,FALSE),"X"))&amp;IF(AV493="","",IFERROR(VLOOKUP(AV493,CODES!$A$3:$D$1348,4,FALSE),"X"))&amp;IF(AW493="","",IFERROR(VLOOKUP(AW493,CODES!$A$3:$D$1348,4,FALSE),"X"))&amp;IF(AX493="","",IFERROR(VLOOKUP(AX493,CODES!$A$3:$D$1348,4,FALSE),"X"))&amp;IF(AY493="","",IFERROR(VLOOKUP(AY493,CODES!$A$3:$D$1348,4,FALSE),"X"))</f>
        <v/>
      </c>
      <c r="AN493" s="258">
        <f>SUM(IFERROR(VLOOKUP(AP493,CODES!$A$3:$D$1348,4,FALSE)*BC493,0),IFERROR(VLOOKUP(AQ493,CODES!$A$3:$D$1348,4,FALSE)*BF493,0),IFERROR(VLOOKUP(AR493,CODES!$A$3:$D$1348,4,FALSE)*BI493,0),IFERROR(VLOOKUP(AS493,CODES!$A$3:$D$1348,4,FALSE)*BL493,0),IFERROR(VLOOKUP(AT493,CODES!$A$3:$D$1348,4,FALSE)*BO493,0),IFERROR(VLOOKUP(AU493,CODES!$A$3:$D$1348,4,FALSE)*BR493,0),IFERROR(VLOOKUP(AV493,CODES!$A$3:$D$1348,4,FALSE)*BU493,0),IFERROR(VLOOKUP(AW493,CODES!$A$3:$D$1348,4,FALSE)*BX493,0),IFERROR(VLOOKUP(AX493,CODES!$A$3:$D$1348,4,FALSE)*CA493,0),IFERROR(VLOOKUP(AY493,CODES!$A$3:$D$1348,4,FALSE)*CD493,0))</f>
        <v>0</v>
      </c>
      <c r="AO493" s="258">
        <f>SUM(IFERROR(VLOOKUP(AP493,CODES!$A$3:$D$1348,3,FALSE)*BC493,0),IFERROR(VLOOKUP(AQ493,CODES!$A$3:$D$1348,3,FALSE)*BF493,0),IFERROR(VLOOKUP(AR493,CODES!$A$3:$D$1348,3,FALSE)*BI493,0),IFERROR(VLOOKUP(AS493,CODES!$A$3:$D$1348,3,FALSE)*BL493,0),IFERROR(VLOOKUP(AT493,CODES!$A$3:$D$1348,3,FALSE)*BO493,0),IFERROR(VLOOKUP(AU493,CODES!$A$3:$D$1348,3,FALSE)*BR493,0),IFERROR(VLOOKUP(AV493,CODES!$A$3:$D$1348,3,FALSE)*BU493,0),IFERROR(VLOOKUP(AW493,CODES!$A$3:$D$1348,3,FALSE)*BX493,0),IFERROR(VLOOKUP(AX493,CODES!$A$3:$D$1348,3,FALSE)*CA493,0),IFERROR(VLOOKUP(AY493,CODES!$A$3:$D$1348,3,FALSE)*CD493,0))+B493</f>
        <v>0</v>
      </c>
      <c r="AP493" s="271" t="str">
        <f t="shared" si="252"/>
        <v/>
      </c>
      <c r="AQ493" s="271" t="str">
        <f t="shared" si="253"/>
        <v/>
      </c>
      <c r="AR493" s="271" t="str">
        <f t="shared" si="254"/>
        <v/>
      </c>
      <c r="AS493" s="271" t="str">
        <f t="shared" si="255"/>
        <v/>
      </c>
      <c r="AT493" s="271" t="str">
        <f t="shared" si="256"/>
        <v/>
      </c>
      <c r="AU493" s="271" t="str">
        <f t="shared" si="257"/>
        <v/>
      </c>
      <c r="AV493" s="271" t="str">
        <f t="shared" si="258"/>
        <v/>
      </c>
      <c r="AW493" s="271" t="str">
        <f t="shared" si="259"/>
        <v/>
      </c>
      <c r="AX493" s="271" t="str">
        <f t="shared" si="260"/>
        <v/>
      </c>
      <c r="AY493" s="271" t="str">
        <f t="shared" si="261"/>
        <v/>
      </c>
      <c r="AZ493" s="258">
        <f t="shared" si="18"/>
        <v>0</v>
      </c>
      <c r="BA493" s="258">
        <f t="shared" si="262"/>
        <v>1</v>
      </c>
      <c r="BB493" s="258">
        <f t="shared" si="263"/>
        <v>0</v>
      </c>
      <c r="BC493" s="258">
        <f t="shared" si="264"/>
        <v>1</v>
      </c>
      <c r="BD493" s="258">
        <f t="shared" si="20"/>
        <v>1</v>
      </c>
      <c r="BE493" s="258">
        <f t="shared" si="265"/>
        <v>0</v>
      </c>
      <c r="BF493" s="258">
        <f t="shared" si="266"/>
        <v>1</v>
      </c>
      <c r="BG493" s="258">
        <f t="shared" si="21"/>
        <v>1</v>
      </c>
      <c r="BH493" s="258">
        <f t="shared" si="267"/>
        <v>0</v>
      </c>
      <c r="BI493" s="258">
        <f t="shared" si="268"/>
        <v>1</v>
      </c>
      <c r="BJ493" s="258">
        <f t="shared" si="22"/>
        <v>1</v>
      </c>
      <c r="BK493" s="258">
        <f t="shared" si="269"/>
        <v>0</v>
      </c>
      <c r="BL493" s="258">
        <f t="shared" si="270"/>
        <v>1</v>
      </c>
      <c r="BM493" s="258">
        <f t="shared" si="23"/>
        <v>1</v>
      </c>
      <c r="BN493" s="258">
        <f t="shared" si="271"/>
        <v>0</v>
      </c>
      <c r="BO493" s="258">
        <f t="shared" si="272"/>
        <v>1</v>
      </c>
      <c r="BP493" s="258">
        <f t="shared" si="24"/>
        <v>1</v>
      </c>
      <c r="BQ493" s="258">
        <f t="shared" si="273"/>
        <v>0</v>
      </c>
      <c r="BR493" s="258">
        <f t="shared" si="274"/>
        <v>1</v>
      </c>
      <c r="BS493" s="258">
        <f t="shared" si="25"/>
        <v>1</v>
      </c>
      <c r="BT493" s="258">
        <f t="shared" si="275"/>
        <v>0</v>
      </c>
      <c r="BU493" s="258">
        <f t="shared" si="276"/>
        <v>1</v>
      </c>
      <c r="BV493" s="258">
        <f t="shared" si="26"/>
        <v>1</v>
      </c>
      <c r="BW493" s="258">
        <f t="shared" si="277"/>
        <v>0</v>
      </c>
      <c r="BX493" s="258">
        <f t="shared" si="278"/>
        <v>1</v>
      </c>
      <c r="BY493" s="258">
        <f t="shared" si="27"/>
        <v>1</v>
      </c>
      <c r="BZ493" s="258">
        <f t="shared" si="279"/>
        <v>0</v>
      </c>
      <c r="CA493" s="258">
        <f t="shared" si="280"/>
        <v>1</v>
      </c>
      <c r="CB493" s="258">
        <f t="shared" si="28"/>
        <v>1</v>
      </c>
      <c r="CC493" s="258">
        <f t="shared" si="281"/>
        <v>0</v>
      </c>
      <c r="CD493" s="258">
        <f t="shared" si="282"/>
        <v>1</v>
      </c>
    </row>
    <row r="494" spans="1:82" hidden="1">
      <c r="A494" s="258"/>
      <c r="B494" s="258"/>
      <c r="C494" s="259"/>
      <c r="D494" s="258"/>
      <c r="E494" s="258"/>
      <c r="F494" s="258"/>
      <c r="G494" s="258">
        <v>486</v>
      </c>
      <c r="H494" s="743"/>
      <c r="I494" s="744"/>
      <c r="J494" s="739"/>
      <c r="K494" s="745"/>
      <c r="L494" s="745"/>
      <c r="M494" s="272"/>
      <c r="N494" s="508">
        <f t="shared" si="242"/>
        <v>0</v>
      </c>
      <c r="O494" s="510">
        <f t="shared" si="243"/>
        <v>0</v>
      </c>
      <c r="P494" s="260">
        <f t="shared" si="244"/>
        <v>0</v>
      </c>
      <c r="Q494" s="261">
        <f t="shared" si="245"/>
        <v>0</v>
      </c>
      <c r="R494" s="261">
        <f t="shared" si="246"/>
        <v>0</v>
      </c>
      <c r="S494" s="262"/>
      <c r="T494" s="262"/>
      <c r="U494" s="263">
        <f t="shared" si="2"/>
        <v>1.288</v>
      </c>
      <c r="V494" s="264">
        <f>IF(E494="SP",1,IF(D494="",ExtraMargeMateriaal,(1-VLOOKUP(D494,TabelAankoop[],4,FALSE))))</f>
        <v>1</v>
      </c>
      <c r="W494" s="265">
        <f t="shared" si="247"/>
        <v>0.6885</v>
      </c>
      <c r="X494" s="266">
        <f t="shared" si="248"/>
        <v>1</v>
      </c>
      <c r="Y494" s="267">
        <f t="shared" si="249"/>
        <v>1.46</v>
      </c>
      <c r="Z494" s="267">
        <f t="shared" si="250"/>
        <v>1.1599999999999999</v>
      </c>
      <c r="AA494" s="268">
        <f t="shared" si="7"/>
        <v>0</v>
      </c>
      <c r="AB494" s="456">
        <f t="shared" si="8"/>
        <v>0</v>
      </c>
      <c r="AC494" s="457">
        <f t="shared" si="9"/>
        <v>0</v>
      </c>
      <c r="AD494" s="456">
        <f t="shared" si="10"/>
        <v>0</v>
      </c>
      <c r="AE494" s="458">
        <f t="shared" si="11"/>
        <v>0</v>
      </c>
      <c r="AF494" s="457">
        <f t="shared" si="251"/>
        <v>0</v>
      </c>
      <c r="AG494" s="456">
        <f t="shared" si="12"/>
        <v>0</v>
      </c>
      <c r="AH494" s="457">
        <f t="shared" si="13"/>
        <v>0</v>
      </c>
      <c r="AI494" s="268">
        <f t="shared" si="14"/>
        <v>0</v>
      </c>
      <c r="AJ494" s="269">
        <f t="shared" si="15"/>
        <v>0</v>
      </c>
      <c r="AK494" s="270">
        <f t="shared" si="16"/>
        <v>0</v>
      </c>
      <c r="AL494" s="415">
        <f t="shared" si="17"/>
        <v>0</v>
      </c>
      <c r="AM494" s="259" t="str">
        <f>IF(AP494="","",IFERROR(VLOOKUP(AP494,CODES!$A$3:$D$1348,4,FALSE),"X"))&amp;IF(AQ494="","",IFERROR(VLOOKUP(AQ494,CODES!$A$3:$D$1348,4,FALSE),"X"))&amp;IF(AR494="","",IFERROR(VLOOKUP(AR494,CODES!$A$3:$D$1348,4,FALSE),"X"))&amp;IF(AS494="","",IFERROR(VLOOKUP(AS494,CODES!$A$3:$D$1348,4,FALSE),"X"))&amp;IF(AT494="","",IFERROR(VLOOKUP(AT494,CODES!$A$3:$D$1348,4,FALSE),"X"))&amp;IF(AU494="","",IFERROR(VLOOKUP(AU494,CODES!$A$3:$D$1348,4,FALSE),"X"))&amp;IF(AV494="","",IFERROR(VLOOKUP(AV494,CODES!$A$3:$D$1348,4,FALSE),"X"))&amp;IF(AW494="","",IFERROR(VLOOKUP(AW494,CODES!$A$3:$D$1348,4,FALSE),"X"))&amp;IF(AX494="","",IFERROR(VLOOKUP(AX494,CODES!$A$3:$D$1348,4,FALSE),"X"))&amp;IF(AY494="","",IFERROR(VLOOKUP(AY494,CODES!$A$3:$D$1348,4,FALSE),"X"))</f>
        <v/>
      </c>
      <c r="AN494" s="258">
        <f>SUM(IFERROR(VLOOKUP(AP494,CODES!$A$3:$D$1348,4,FALSE)*BC494,0),IFERROR(VLOOKUP(AQ494,CODES!$A$3:$D$1348,4,FALSE)*BF494,0),IFERROR(VLOOKUP(AR494,CODES!$A$3:$D$1348,4,FALSE)*BI494,0),IFERROR(VLOOKUP(AS494,CODES!$A$3:$D$1348,4,FALSE)*BL494,0),IFERROR(VLOOKUP(AT494,CODES!$A$3:$D$1348,4,FALSE)*BO494,0),IFERROR(VLOOKUP(AU494,CODES!$A$3:$D$1348,4,FALSE)*BR494,0),IFERROR(VLOOKUP(AV494,CODES!$A$3:$D$1348,4,FALSE)*BU494,0),IFERROR(VLOOKUP(AW494,CODES!$A$3:$D$1348,4,FALSE)*BX494,0),IFERROR(VLOOKUP(AX494,CODES!$A$3:$D$1348,4,FALSE)*CA494,0),IFERROR(VLOOKUP(AY494,CODES!$A$3:$D$1348,4,FALSE)*CD494,0))</f>
        <v>0</v>
      </c>
      <c r="AO494" s="258">
        <f>SUM(IFERROR(VLOOKUP(AP494,CODES!$A$3:$D$1348,3,FALSE)*BC494,0),IFERROR(VLOOKUP(AQ494,CODES!$A$3:$D$1348,3,FALSE)*BF494,0),IFERROR(VLOOKUP(AR494,CODES!$A$3:$D$1348,3,FALSE)*BI494,0),IFERROR(VLOOKUP(AS494,CODES!$A$3:$D$1348,3,FALSE)*BL494,0),IFERROR(VLOOKUP(AT494,CODES!$A$3:$D$1348,3,FALSE)*BO494,0),IFERROR(VLOOKUP(AU494,CODES!$A$3:$D$1348,3,FALSE)*BR494,0),IFERROR(VLOOKUP(AV494,CODES!$A$3:$D$1348,3,FALSE)*BU494,0),IFERROR(VLOOKUP(AW494,CODES!$A$3:$D$1348,3,FALSE)*BX494,0),IFERROR(VLOOKUP(AX494,CODES!$A$3:$D$1348,3,FALSE)*CA494,0),IFERROR(VLOOKUP(AY494,CODES!$A$3:$D$1348,3,FALSE)*CD494,0))+B494</f>
        <v>0</v>
      </c>
      <c r="AP494" s="271" t="str">
        <f t="shared" si="252"/>
        <v/>
      </c>
      <c r="AQ494" s="271" t="str">
        <f t="shared" si="253"/>
        <v/>
      </c>
      <c r="AR494" s="271" t="str">
        <f t="shared" si="254"/>
        <v/>
      </c>
      <c r="AS494" s="271" t="str">
        <f t="shared" si="255"/>
        <v/>
      </c>
      <c r="AT494" s="271" t="str">
        <f t="shared" si="256"/>
        <v/>
      </c>
      <c r="AU494" s="271" t="str">
        <f t="shared" si="257"/>
        <v/>
      </c>
      <c r="AV494" s="271" t="str">
        <f t="shared" si="258"/>
        <v/>
      </c>
      <c r="AW494" s="271" t="str">
        <f t="shared" si="259"/>
        <v/>
      </c>
      <c r="AX494" s="271" t="str">
        <f t="shared" si="260"/>
        <v/>
      </c>
      <c r="AY494" s="271" t="str">
        <f t="shared" si="261"/>
        <v/>
      </c>
      <c r="AZ494" s="258">
        <f t="shared" si="18"/>
        <v>0</v>
      </c>
      <c r="BA494" s="258">
        <f t="shared" si="262"/>
        <v>1</v>
      </c>
      <c r="BB494" s="258">
        <f t="shared" si="263"/>
        <v>0</v>
      </c>
      <c r="BC494" s="258">
        <f t="shared" si="264"/>
        <v>1</v>
      </c>
      <c r="BD494" s="258">
        <f t="shared" si="20"/>
        <v>1</v>
      </c>
      <c r="BE494" s="258">
        <f t="shared" si="265"/>
        <v>0</v>
      </c>
      <c r="BF494" s="258">
        <f t="shared" si="266"/>
        <v>1</v>
      </c>
      <c r="BG494" s="258">
        <f t="shared" si="21"/>
        <v>1</v>
      </c>
      <c r="BH494" s="258">
        <f t="shared" si="267"/>
        <v>0</v>
      </c>
      <c r="BI494" s="258">
        <f t="shared" si="268"/>
        <v>1</v>
      </c>
      <c r="BJ494" s="258">
        <f t="shared" si="22"/>
        <v>1</v>
      </c>
      <c r="BK494" s="258">
        <f t="shared" si="269"/>
        <v>0</v>
      </c>
      <c r="BL494" s="258">
        <f t="shared" si="270"/>
        <v>1</v>
      </c>
      <c r="BM494" s="258">
        <f t="shared" si="23"/>
        <v>1</v>
      </c>
      <c r="BN494" s="258">
        <f t="shared" si="271"/>
        <v>0</v>
      </c>
      <c r="BO494" s="258">
        <f t="shared" si="272"/>
        <v>1</v>
      </c>
      <c r="BP494" s="258">
        <f t="shared" si="24"/>
        <v>1</v>
      </c>
      <c r="BQ494" s="258">
        <f t="shared" si="273"/>
        <v>0</v>
      </c>
      <c r="BR494" s="258">
        <f t="shared" si="274"/>
        <v>1</v>
      </c>
      <c r="BS494" s="258">
        <f t="shared" si="25"/>
        <v>1</v>
      </c>
      <c r="BT494" s="258">
        <f t="shared" si="275"/>
        <v>0</v>
      </c>
      <c r="BU494" s="258">
        <f t="shared" si="276"/>
        <v>1</v>
      </c>
      <c r="BV494" s="258">
        <f t="shared" si="26"/>
        <v>1</v>
      </c>
      <c r="BW494" s="258">
        <f t="shared" si="277"/>
        <v>0</v>
      </c>
      <c r="BX494" s="258">
        <f t="shared" si="278"/>
        <v>1</v>
      </c>
      <c r="BY494" s="258">
        <f t="shared" si="27"/>
        <v>1</v>
      </c>
      <c r="BZ494" s="258">
        <f t="shared" si="279"/>
        <v>0</v>
      </c>
      <c r="CA494" s="258">
        <f t="shared" si="280"/>
        <v>1</v>
      </c>
      <c r="CB494" s="258">
        <f t="shared" si="28"/>
        <v>1</v>
      </c>
      <c r="CC494" s="258">
        <f t="shared" si="281"/>
        <v>0</v>
      </c>
      <c r="CD494" s="258">
        <f t="shared" si="282"/>
        <v>1</v>
      </c>
    </row>
    <row r="495" spans="1:82" hidden="1">
      <c r="A495" s="258"/>
      <c r="B495" s="258"/>
      <c r="C495" s="259"/>
      <c r="D495" s="258"/>
      <c r="E495" s="258"/>
      <c r="F495" s="258"/>
      <c r="G495" s="258">
        <v>487</v>
      </c>
      <c r="H495" s="743"/>
      <c r="I495" s="744"/>
      <c r="J495" s="739"/>
      <c r="K495" s="745"/>
      <c r="L495" s="745"/>
      <c r="M495" s="272"/>
      <c r="N495" s="508">
        <f t="shared" si="242"/>
        <v>0</v>
      </c>
      <c r="O495" s="510">
        <f t="shared" si="243"/>
        <v>0</v>
      </c>
      <c r="P495" s="260">
        <f t="shared" si="244"/>
        <v>0</v>
      </c>
      <c r="Q495" s="261">
        <f t="shared" si="245"/>
        <v>0</v>
      </c>
      <c r="R495" s="261">
        <f t="shared" si="246"/>
        <v>0</v>
      </c>
      <c r="S495" s="262"/>
      <c r="T495" s="262"/>
      <c r="U495" s="263">
        <f t="shared" si="2"/>
        <v>1.288</v>
      </c>
      <c r="V495" s="264">
        <f>IF(E495="SP",1,IF(D495="",ExtraMargeMateriaal,(1-VLOOKUP(D495,TabelAankoop[],4,FALSE))))</f>
        <v>1</v>
      </c>
      <c r="W495" s="265">
        <f t="shared" si="247"/>
        <v>0.6885</v>
      </c>
      <c r="X495" s="266">
        <f t="shared" si="248"/>
        <v>1</v>
      </c>
      <c r="Y495" s="267">
        <f t="shared" si="249"/>
        <v>1.46</v>
      </c>
      <c r="Z495" s="267">
        <f t="shared" si="250"/>
        <v>1.1599999999999999</v>
      </c>
      <c r="AA495" s="268">
        <f t="shared" si="7"/>
        <v>0</v>
      </c>
      <c r="AB495" s="456">
        <f t="shared" si="8"/>
        <v>0</v>
      </c>
      <c r="AC495" s="457">
        <f t="shared" si="9"/>
        <v>0</v>
      </c>
      <c r="AD495" s="456">
        <f t="shared" si="10"/>
        <v>0</v>
      </c>
      <c r="AE495" s="458">
        <f t="shared" si="11"/>
        <v>0</v>
      </c>
      <c r="AF495" s="457">
        <f t="shared" si="251"/>
        <v>0</v>
      </c>
      <c r="AG495" s="456">
        <f t="shared" si="12"/>
        <v>0</v>
      </c>
      <c r="AH495" s="457">
        <f t="shared" si="13"/>
        <v>0</v>
      </c>
      <c r="AI495" s="268">
        <f t="shared" si="14"/>
        <v>0</v>
      </c>
      <c r="AJ495" s="269">
        <f t="shared" si="15"/>
        <v>0</v>
      </c>
      <c r="AK495" s="270">
        <f t="shared" si="16"/>
        <v>0</v>
      </c>
      <c r="AL495" s="415">
        <f t="shared" si="17"/>
        <v>0</v>
      </c>
      <c r="AM495" s="259" t="str">
        <f>IF(AP495="","",IFERROR(VLOOKUP(AP495,CODES!$A$3:$D$1348,4,FALSE),"X"))&amp;IF(AQ495="","",IFERROR(VLOOKUP(AQ495,CODES!$A$3:$D$1348,4,FALSE),"X"))&amp;IF(AR495="","",IFERROR(VLOOKUP(AR495,CODES!$A$3:$D$1348,4,FALSE),"X"))&amp;IF(AS495="","",IFERROR(VLOOKUP(AS495,CODES!$A$3:$D$1348,4,FALSE),"X"))&amp;IF(AT495="","",IFERROR(VLOOKUP(AT495,CODES!$A$3:$D$1348,4,FALSE),"X"))&amp;IF(AU495="","",IFERROR(VLOOKUP(AU495,CODES!$A$3:$D$1348,4,FALSE),"X"))&amp;IF(AV495="","",IFERROR(VLOOKUP(AV495,CODES!$A$3:$D$1348,4,FALSE),"X"))&amp;IF(AW495="","",IFERROR(VLOOKUP(AW495,CODES!$A$3:$D$1348,4,FALSE),"X"))&amp;IF(AX495="","",IFERROR(VLOOKUP(AX495,CODES!$A$3:$D$1348,4,FALSE),"X"))&amp;IF(AY495="","",IFERROR(VLOOKUP(AY495,CODES!$A$3:$D$1348,4,FALSE),"X"))</f>
        <v/>
      </c>
      <c r="AN495" s="258">
        <f>SUM(IFERROR(VLOOKUP(AP495,CODES!$A$3:$D$1348,4,FALSE)*BC495,0),IFERROR(VLOOKUP(AQ495,CODES!$A$3:$D$1348,4,FALSE)*BF495,0),IFERROR(VLOOKUP(AR495,CODES!$A$3:$D$1348,4,FALSE)*BI495,0),IFERROR(VLOOKUP(AS495,CODES!$A$3:$D$1348,4,FALSE)*BL495,0),IFERROR(VLOOKUP(AT495,CODES!$A$3:$D$1348,4,FALSE)*BO495,0),IFERROR(VLOOKUP(AU495,CODES!$A$3:$D$1348,4,FALSE)*BR495,0),IFERROR(VLOOKUP(AV495,CODES!$A$3:$D$1348,4,FALSE)*BU495,0),IFERROR(VLOOKUP(AW495,CODES!$A$3:$D$1348,4,FALSE)*BX495,0),IFERROR(VLOOKUP(AX495,CODES!$A$3:$D$1348,4,FALSE)*CA495,0),IFERROR(VLOOKUP(AY495,CODES!$A$3:$D$1348,4,FALSE)*CD495,0))</f>
        <v>0</v>
      </c>
      <c r="AO495" s="258">
        <f>SUM(IFERROR(VLOOKUP(AP495,CODES!$A$3:$D$1348,3,FALSE)*BC495,0),IFERROR(VLOOKUP(AQ495,CODES!$A$3:$D$1348,3,FALSE)*BF495,0),IFERROR(VLOOKUP(AR495,CODES!$A$3:$D$1348,3,FALSE)*BI495,0),IFERROR(VLOOKUP(AS495,CODES!$A$3:$D$1348,3,FALSE)*BL495,0),IFERROR(VLOOKUP(AT495,CODES!$A$3:$D$1348,3,FALSE)*BO495,0),IFERROR(VLOOKUP(AU495,CODES!$A$3:$D$1348,3,FALSE)*BR495,0),IFERROR(VLOOKUP(AV495,CODES!$A$3:$D$1348,3,FALSE)*BU495,0),IFERROR(VLOOKUP(AW495,CODES!$A$3:$D$1348,3,FALSE)*BX495,0),IFERROR(VLOOKUP(AX495,CODES!$A$3:$D$1348,3,FALSE)*CA495,0),IFERROR(VLOOKUP(AY495,CODES!$A$3:$D$1348,3,FALSE)*CD495,0))+B495</f>
        <v>0</v>
      </c>
      <c r="AP495" s="271" t="str">
        <f t="shared" si="252"/>
        <v/>
      </c>
      <c r="AQ495" s="271" t="str">
        <f t="shared" si="253"/>
        <v/>
      </c>
      <c r="AR495" s="271" t="str">
        <f t="shared" si="254"/>
        <v/>
      </c>
      <c r="AS495" s="271" t="str">
        <f t="shared" si="255"/>
        <v/>
      </c>
      <c r="AT495" s="271" t="str">
        <f t="shared" si="256"/>
        <v/>
      </c>
      <c r="AU495" s="271" t="str">
        <f t="shared" si="257"/>
        <v/>
      </c>
      <c r="AV495" s="271" t="str">
        <f t="shared" si="258"/>
        <v/>
      </c>
      <c r="AW495" s="271" t="str">
        <f t="shared" si="259"/>
        <v/>
      </c>
      <c r="AX495" s="271" t="str">
        <f t="shared" si="260"/>
        <v/>
      </c>
      <c r="AY495" s="271" t="str">
        <f t="shared" si="261"/>
        <v/>
      </c>
      <c r="AZ495" s="258">
        <f t="shared" si="18"/>
        <v>0</v>
      </c>
      <c r="BA495" s="258">
        <f t="shared" si="262"/>
        <v>1</v>
      </c>
      <c r="BB495" s="258">
        <f t="shared" si="263"/>
        <v>0</v>
      </c>
      <c r="BC495" s="258">
        <f t="shared" si="264"/>
        <v>1</v>
      </c>
      <c r="BD495" s="258">
        <f t="shared" si="20"/>
        <v>1</v>
      </c>
      <c r="BE495" s="258">
        <f t="shared" si="265"/>
        <v>0</v>
      </c>
      <c r="BF495" s="258">
        <f t="shared" si="266"/>
        <v>1</v>
      </c>
      <c r="BG495" s="258">
        <f t="shared" si="21"/>
        <v>1</v>
      </c>
      <c r="BH495" s="258">
        <f t="shared" si="267"/>
        <v>0</v>
      </c>
      <c r="BI495" s="258">
        <f t="shared" si="268"/>
        <v>1</v>
      </c>
      <c r="BJ495" s="258">
        <f t="shared" si="22"/>
        <v>1</v>
      </c>
      <c r="BK495" s="258">
        <f t="shared" si="269"/>
        <v>0</v>
      </c>
      <c r="BL495" s="258">
        <f t="shared" si="270"/>
        <v>1</v>
      </c>
      <c r="BM495" s="258">
        <f t="shared" si="23"/>
        <v>1</v>
      </c>
      <c r="BN495" s="258">
        <f t="shared" si="271"/>
        <v>0</v>
      </c>
      <c r="BO495" s="258">
        <f t="shared" si="272"/>
        <v>1</v>
      </c>
      <c r="BP495" s="258">
        <f t="shared" si="24"/>
        <v>1</v>
      </c>
      <c r="BQ495" s="258">
        <f t="shared" si="273"/>
        <v>0</v>
      </c>
      <c r="BR495" s="258">
        <f t="shared" si="274"/>
        <v>1</v>
      </c>
      <c r="BS495" s="258">
        <f t="shared" si="25"/>
        <v>1</v>
      </c>
      <c r="BT495" s="258">
        <f t="shared" si="275"/>
        <v>0</v>
      </c>
      <c r="BU495" s="258">
        <f t="shared" si="276"/>
        <v>1</v>
      </c>
      <c r="BV495" s="258">
        <f t="shared" si="26"/>
        <v>1</v>
      </c>
      <c r="BW495" s="258">
        <f t="shared" si="277"/>
        <v>0</v>
      </c>
      <c r="BX495" s="258">
        <f t="shared" si="278"/>
        <v>1</v>
      </c>
      <c r="BY495" s="258">
        <f t="shared" si="27"/>
        <v>1</v>
      </c>
      <c r="BZ495" s="258">
        <f t="shared" si="279"/>
        <v>0</v>
      </c>
      <c r="CA495" s="258">
        <f t="shared" si="280"/>
        <v>1</v>
      </c>
      <c r="CB495" s="258">
        <f t="shared" si="28"/>
        <v>1</v>
      </c>
      <c r="CC495" s="258">
        <f t="shared" si="281"/>
        <v>0</v>
      </c>
      <c r="CD495" s="258">
        <f t="shared" si="282"/>
        <v>1</v>
      </c>
    </row>
    <row r="496" spans="1:82" hidden="1">
      <c r="A496" s="258"/>
      <c r="B496" s="258"/>
      <c r="C496" s="259"/>
      <c r="D496" s="258"/>
      <c r="E496" s="258"/>
      <c r="F496" s="258"/>
      <c r="G496" s="258">
        <v>488</v>
      </c>
      <c r="H496" s="743"/>
      <c r="I496" s="744"/>
      <c r="J496" s="739"/>
      <c r="K496" s="745"/>
      <c r="L496" s="745"/>
      <c r="M496" s="272"/>
      <c r="N496" s="508">
        <f t="shared" si="242"/>
        <v>0</v>
      </c>
      <c r="O496" s="510">
        <f t="shared" si="243"/>
        <v>0</v>
      </c>
      <c r="P496" s="260">
        <f t="shared" si="244"/>
        <v>0</v>
      </c>
      <c r="Q496" s="261">
        <f t="shared" si="245"/>
        <v>0</v>
      </c>
      <c r="R496" s="261">
        <f t="shared" si="246"/>
        <v>0</v>
      </c>
      <c r="S496" s="262"/>
      <c r="T496" s="262"/>
      <c r="U496" s="263">
        <f t="shared" si="2"/>
        <v>1.288</v>
      </c>
      <c r="V496" s="264">
        <f>IF(E496="SP",1,IF(D496="",ExtraMargeMateriaal,(1-VLOOKUP(D496,TabelAankoop[],4,FALSE))))</f>
        <v>1</v>
      </c>
      <c r="W496" s="265">
        <f t="shared" si="247"/>
        <v>0.6885</v>
      </c>
      <c r="X496" s="266">
        <f t="shared" si="248"/>
        <v>1</v>
      </c>
      <c r="Y496" s="267">
        <f t="shared" si="249"/>
        <v>1.46</v>
      </c>
      <c r="Z496" s="267">
        <f t="shared" si="250"/>
        <v>1.1599999999999999</v>
      </c>
      <c r="AA496" s="268">
        <f t="shared" si="7"/>
        <v>0</v>
      </c>
      <c r="AB496" s="456">
        <f t="shared" si="8"/>
        <v>0</v>
      </c>
      <c r="AC496" s="457">
        <f t="shared" si="9"/>
        <v>0</v>
      </c>
      <c r="AD496" s="456">
        <f t="shared" si="10"/>
        <v>0</v>
      </c>
      <c r="AE496" s="458">
        <f t="shared" si="11"/>
        <v>0</v>
      </c>
      <c r="AF496" s="457">
        <f t="shared" si="251"/>
        <v>0</v>
      </c>
      <c r="AG496" s="456">
        <f t="shared" si="12"/>
        <v>0</v>
      </c>
      <c r="AH496" s="457">
        <f t="shared" si="13"/>
        <v>0</v>
      </c>
      <c r="AI496" s="268">
        <f t="shared" si="14"/>
        <v>0</v>
      </c>
      <c r="AJ496" s="269">
        <f t="shared" si="15"/>
        <v>0</v>
      </c>
      <c r="AK496" s="270">
        <f t="shared" si="16"/>
        <v>0</v>
      </c>
      <c r="AL496" s="415">
        <f t="shared" si="17"/>
        <v>0</v>
      </c>
      <c r="AM496" s="259" t="str">
        <f>IF(AP496="","",IFERROR(VLOOKUP(AP496,CODES!$A$3:$D$1348,4,FALSE),"X"))&amp;IF(AQ496="","",IFERROR(VLOOKUP(AQ496,CODES!$A$3:$D$1348,4,FALSE),"X"))&amp;IF(AR496="","",IFERROR(VLOOKUP(AR496,CODES!$A$3:$D$1348,4,FALSE),"X"))&amp;IF(AS496="","",IFERROR(VLOOKUP(AS496,CODES!$A$3:$D$1348,4,FALSE),"X"))&amp;IF(AT496="","",IFERROR(VLOOKUP(AT496,CODES!$A$3:$D$1348,4,FALSE),"X"))&amp;IF(AU496="","",IFERROR(VLOOKUP(AU496,CODES!$A$3:$D$1348,4,FALSE),"X"))&amp;IF(AV496="","",IFERROR(VLOOKUP(AV496,CODES!$A$3:$D$1348,4,FALSE),"X"))&amp;IF(AW496="","",IFERROR(VLOOKUP(AW496,CODES!$A$3:$D$1348,4,FALSE),"X"))&amp;IF(AX496="","",IFERROR(VLOOKUP(AX496,CODES!$A$3:$D$1348,4,FALSE),"X"))&amp;IF(AY496="","",IFERROR(VLOOKUP(AY496,CODES!$A$3:$D$1348,4,FALSE),"X"))</f>
        <v/>
      </c>
      <c r="AN496" s="258">
        <f>SUM(IFERROR(VLOOKUP(AP496,CODES!$A$3:$D$1348,4,FALSE)*BC496,0),IFERROR(VLOOKUP(AQ496,CODES!$A$3:$D$1348,4,FALSE)*BF496,0),IFERROR(VLOOKUP(AR496,CODES!$A$3:$D$1348,4,FALSE)*BI496,0),IFERROR(VLOOKUP(AS496,CODES!$A$3:$D$1348,4,FALSE)*BL496,0),IFERROR(VLOOKUP(AT496,CODES!$A$3:$D$1348,4,FALSE)*BO496,0),IFERROR(VLOOKUP(AU496,CODES!$A$3:$D$1348,4,FALSE)*BR496,0),IFERROR(VLOOKUP(AV496,CODES!$A$3:$D$1348,4,FALSE)*BU496,0),IFERROR(VLOOKUP(AW496,CODES!$A$3:$D$1348,4,FALSE)*BX496,0),IFERROR(VLOOKUP(AX496,CODES!$A$3:$D$1348,4,FALSE)*CA496,0),IFERROR(VLOOKUP(AY496,CODES!$A$3:$D$1348,4,FALSE)*CD496,0))</f>
        <v>0</v>
      </c>
      <c r="AO496" s="258">
        <f>SUM(IFERROR(VLOOKUP(AP496,CODES!$A$3:$D$1348,3,FALSE)*BC496,0),IFERROR(VLOOKUP(AQ496,CODES!$A$3:$D$1348,3,FALSE)*BF496,0),IFERROR(VLOOKUP(AR496,CODES!$A$3:$D$1348,3,FALSE)*BI496,0),IFERROR(VLOOKUP(AS496,CODES!$A$3:$D$1348,3,FALSE)*BL496,0),IFERROR(VLOOKUP(AT496,CODES!$A$3:$D$1348,3,FALSE)*BO496,0),IFERROR(VLOOKUP(AU496,CODES!$A$3:$D$1348,3,FALSE)*BR496,0),IFERROR(VLOOKUP(AV496,CODES!$A$3:$D$1348,3,FALSE)*BU496,0),IFERROR(VLOOKUP(AW496,CODES!$A$3:$D$1348,3,FALSE)*BX496,0),IFERROR(VLOOKUP(AX496,CODES!$A$3:$D$1348,3,FALSE)*CA496,0),IFERROR(VLOOKUP(AY496,CODES!$A$3:$D$1348,3,FALSE)*CD496,0))+B496</f>
        <v>0</v>
      </c>
      <c r="AP496" s="271" t="str">
        <f t="shared" si="252"/>
        <v/>
      </c>
      <c r="AQ496" s="271" t="str">
        <f t="shared" si="253"/>
        <v/>
      </c>
      <c r="AR496" s="271" t="str">
        <f t="shared" si="254"/>
        <v/>
      </c>
      <c r="AS496" s="271" t="str">
        <f t="shared" si="255"/>
        <v/>
      </c>
      <c r="AT496" s="271" t="str">
        <f t="shared" si="256"/>
        <v/>
      </c>
      <c r="AU496" s="271" t="str">
        <f t="shared" si="257"/>
        <v/>
      </c>
      <c r="AV496" s="271" t="str">
        <f t="shared" si="258"/>
        <v/>
      </c>
      <c r="AW496" s="271" t="str">
        <f t="shared" si="259"/>
        <v/>
      </c>
      <c r="AX496" s="271" t="str">
        <f t="shared" si="260"/>
        <v/>
      </c>
      <c r="AY496" s="271" t="str">
        <f t="shared" si="261"/>
        <v/>
      </c>
      <c r="AZ496" s="258">
        <f t="shared" si="18"/>
        <v>0</v>
      </c>
      <c r="BA496" s="258">
        <f t="shared" si="262"/>
        <v>1</v>
      </c>
      <c r="BB496" s="258">
        <f t="shared" si="263"/>
        <v>0</v>
      </c>
      <c r="BC496" s="258">
        <f t="shared" si="264"/>
        <v>1</v>
      </c>
      <c r="BD496" s="258">
        <f t="shared" si="20"/>
        <v>1</v>
      </c>
      <c r="BE496" s="258">
        <f t="shared" si="265"/>
        <v>0</v>
      </c>
      <c r="BF496" s="258">
        <f t="shared" si="266"/>
        <v>1</v>
      </c>
      <c r="BG496" s="258">
        <f t="shared" si="21"/>
        <v>1</v>
      </c>
      <c r="BH496" s="258">
        <f t="shared" si="267"/>
        <v>0</v>
      </c>
      <c r="BI496" s="258">
        <f t="shared" si="268"/>
        <v>1</v>
      </c>
      <c r="BJ496" s="258">
        <f t="shared" si="22"/>
        <v>1</v>
      </c>
      <c r="BK496" s="258">
        <f t="shared" si="269"/>
        <v>0</v>
      </c>
      <c r="BL496" s="258">
        <f t="shared" si="270"/>
        <v>1</v>
      </c>
      <c r="BM496" s="258">
        <f t="shared" si="23"/>
        <v>1</v>
      </c>
      <c r="BN496" s="258">
        <f t="shared" si="271"/>
        <v>0</v>
      </c>
      <c r="BO496" s="258">
        <f t="shared" si="272"/>
        <v>1</v>
      </c>
      <c r="BP496" s="258">
        <f t="shared" si="24"/>
        <v>1</v>
      </c>
      <c r="BQ496" s="258">
        <f t="shared" si="273"/>
        <v>0</v>
      </c>
      <c r="BR496" s="258">
        <f t="shared" si="274"/>
        <v>1</v>
      </c>
      <c r="BS496" s="258">
        <f t="shared" si="25"/>
        <v>1</v>
      </c>
      <c r="BT496" s="258">
        <f t="shared" si="275"/>
        <v>0</v>
      </c>
      <c r="BU496" s="258">
        <f t="shared" si="276"/>
        <v>1</v>
      </c>
      <c r="BV496" s="258">
        <f t="shared" si="26"/>
        <v>1</v>
      </c>
      <c r="BW496" s="258">
        <f t="shared" si="277"/>
        <v>0</v>
      </c>
      <c r="BX496" s="258">
        <f t="shared" si="278"/>
        <v>1</v>
      </c>
      <c r="BY496" s="258">
        <f t="shared" si="27"/>
        <v>1</v>
      </c>
      <c r="BZ496" s="258">
        <f t="shared" si="279"/>
        <v>0</v>
      </c>
      <c r="CA496" s="258">
        <f t="shared" si="280"/>
        <v>1</v>
      </c>
      <c r="CB496" s="258">
        <f t="shared" si="28"/>
        <v>1</v>
      </c>
      <c r="CC496" s="258">
        <f t="shared" si="281"/>
        <v>0</v>
      </c>
      <c r="CD496" s="258">
        <f t="shared" si="282"/>
        <v>1</v>
      </c>
    </row>
    <row r="497" spans="1:82" hidden="1">
      <c r="A497" s="258"/>
      <c r="B497" s="258"/>
      <c r="C497" s="259"/>
      <c r="D497" s="258"/>
      <c r="E497" s="258"/>
      <c r="F497" s="258"/>
      <c r="G497" s="258">
        <v>489</v>
      </c>
      <c r="H497" s="743"/>
      <c r="I497" s="744"/>
      <c r="J497" s="739"/>
      <c r="K497" s="745"/>
      <c r="L497" s="745"/>
      <c r="M497" s="272"/>
      <c r="N497" s="508">
        <f t="shared" si="242"/>
        <v>0</v>
      </c>
      <c r="O497" s="510">
        <f t="shared" si="243"/>
        <v>0</v>
      </c>
      <c r="P497" s="260">
        <f t="shared" si="244"/>
        <v>0</v>
      </c>
      <c r="Q497" s="261">
        <f t="shared" si="245"/>
        <v>0</v>
      </c>
      <c r="R497" s="261">
        <f t="shared" si="246"/>
        <v>0</v>
      </c>
      <c r="S497" s="262"/>
      <c r="T497" s="262"/>
      <c r="U497" s="263">
        <f t="shared" si="2"/>
        <v>1.288</v>
      </c>
      <c r="V497" s="264">
        <f>IF(E497="SP",1,IF(D497="",ExtraMargeMateriaal,(1-VLOOKUP(D497,TabelAankoop[],4,FALSE))))</f>
        <v>1</v>
      </c>
      <c r="W497" s="265">
        <f t="shared" si="247"/>
        <v>0.6885</v>
      </c>
      <c r="X497" s="266">
        <f t="shared" si="248"/>
        <v>1</v>
      </c>
      <c r="Y497" s="267">
        <f t="shared" si="249"/>
        <v>1.46</v>
      </c>
      <c r="Z497" s="267">
        <f t="shared" si="250"/>
        <v>1.1599999999999999</v>
      </c>
      <c r="AA497" s="268">
        <f t="shared" si="7"/>
        <v>0</v>
      </c>
      <c r="AB497" s="456">
        <f t="shared" si="8"/>
        <v>0</v>
      </c>
      <c r="AC497" s="457">
        <f t="shared" si="9"/>
        <v>0</v>
      </c>
      <c r="AD497" s="456">
        <f t="shared" si="10"/>
        <v>0</v>
      </c>
      <c r="AE497" s="458">
        <f t="shared" si="11"/>
        <v>0</v>
      </c>
      <c r="AF497" s="457">
        <f t="shared" si="251"/>
        <v>0</v>
      </c>
      <c r="AG497" s="456">
        <f t="shared" si="12"/>
        <v>0</v>
      </c>
      <c r="AH497" s="457">
        <f t="shared" si="13"/>
        <v>0</v>
      </c>
      <c r="AI497" s="268">
        <f t="shared" si="14"/>
        <v>0</v>
      </c>
      <c r="AJ497" s="269">
        <f t="shared" si="15"/>
        <v>0</v>
      </c>
      <c r="AK497" s="270">
        <f t="shared" si="16"/>
        <v>0</v>
      </c>
      <c r="AL497" s="415">
        <f t="shared" si="17"/>
        <v>0</v>
      </c>
      <c r="AM497" s="259" t="str">
        <f>IF(AP497="","",IFERROR(VLOOKUP(AP497,CODES!$A$3:$D$1348,4,FALSE),"X"))&amp;IF(AQ497="","",IFERROR(VLOOKUP(AQ497,CODES!$A$3:$D$1348,4,FALSE),"X"))&amp;IF(AR497="","",IFERROR(VLOOKUP(AR497,CODES!$A$3:$D$1348,4,FALSE),"X"))&amp;IF(AS497="","",IFERROR(VLOOKUP(AS497,CODES!$A$3:$D$1348,4,FALSE),"X"))&amp;IF(AT497="","",IFERROR(VLOOKUP(AT497,CODES!$A$3:$D$1348,4,FALSE),"X"))&amp;IF(AU497="","",IFERROR(VLOOKUP(AU497,CODES!$A$3:$D$1348,4,FALSE),"X"))&amp;IF(AV497="","",IFERROR(VLOOKUP(AV497,CODES!$A$3:$D$1348,4,FALSE),"X"))&amp;IF(AW497="","",IFERROR(VLOOKUP(AW497,CODES!$A$3:$D$1348,4,FALSE),"X"))&amp;IF(AX497="","",IFERROR(VLOOKUP(AX497,CODES!$A$3:$D$1348,4,FALSE),"X"))&amp;IF(AY497="","",IFERROR(VLOOKUP(AY497,CODES!$A$3:$D$1348,4,FALSE),"X"))</f>
        <v/>
      </c>
      <c r="AN497" s="258">
        <f>SUM(IFERROR(VLOOKUP(AP497,CODES!$A$3:$D$1348,4,FALSE)*BC497,0),IFERROR(VLOOKUP(AQ497,CODES!$A$3:$D$1348,4,FALSE)*BF497,0),IFERROR(VLOOKUP(AR497,CODES!$A$3:$D$1348,4,FALSE)*BI497,0),IFERROR(VLOOKUP(AS497,CODES!$A$3:$D$1348,4,FALSE)*BL497,0),IFERROR(VLOOKUP(AT497,CODES!$A$3:$D$1348,4,FALSE)*BO497,0),IFERROR(VLOOKUP(AU497,CODES!$A$3:$D$1348,4,FALSE)*BR497,0),IFERROR(VLOOKUP(AV497,CODES!$A$3:$D$1348,4,FALSE)*BU497,0),IFERROR(VLOOKUP(AW497,CODES!$A$3:$D$1348,4,FALSE)*BX497,0),IFERROR(VLOOKUP(AX497,CODES!$A$3:$D$1348,4,FALSE)*CA497,0),IFERROR(VLOOKUP(AY497,CODES!$A$3:$D$1348,4,FALSE)*CD497,0))</f>
        <v>0</v>
      </c>
      <c r="AO497" s="258">
        <f>SUM(IFERROR(VLOOKUP(AP497,CODES!$A$3:$D$1348,3,FALSE)*BC497,0),IFERROR(VLOOKUP(AQ497,CODES!$A$3:$D$1348,3,FALSE)*BF497,0),IFERROR(VLOOKUP(AR497,CODES!$A$3:$D$1348,3,FALSE)*BI497,0),IFERROR(VLOOKUP(AS497,CODES!$A$3:$D$1348,3,FALSE)*BL497,0),IFERROR(VLOOKUP(AT497,CODES!$A$3:$D$1348,3,FALSE)*BO497,0),IFERROR(VLOOKUP(AU497,CODES!$A$3:$D$1348,3,FALSE)*BR497,0),IFERROR(VLOOKUP(AV497,CODES!$A$3:$D$1348,3,FALSE)*BU497,0),IFERROR(VLOOKUP(AW497,CODES!$A$3:$D$1348,3,FALSE)*BX497,0),IFERROR(VLOOKUP(AX497,CODES!$A$3:$D$1348,3,FALSE)*CA497,0),IFERROR(VLOOKUP(AY497,CODES!$A$3:$D$1348,3,FALSE)*CD497,0))+B497</f>
        <v>0</v>
      </c>
      <c r="AP497" s="271" t="str">
        <f t="shared" si="252"/>
        <v/>
      </c>
      <c r="AQ497" s="271" t="str">
        <f t="shared" si="253"/>
        <v/>
      </c>
      <c r="AR497" s="271" t="str">
        <f t="shared" si="254"/>
        <v/>
      </c>
      <c r="AS497" s="271" t="str">
        <f t="shared" si="255"/>
        <v/>
      </c>
      <c r="AT497" s="271" t="str">
        <f t="shared" si="256"/>
        <v/>
      </c>
      <c r="AU497" s="271" t="str">
        <f t="shared" si="257"/>
        <v/>
      </c>
      <c r="AV497" s="271" t="str">
        <f t="shared" si="258"/>
        <v/>
      </c>
      <c r="AW497" s="271" t="str">
        <f t="shared" si="259"/>
        <v/>
      </c>
      <c r="AX497" s="271" t="str">
        <f t="shared" si="260"/>
        <v/>
      </c>
      <c r="AY497" s="271" t="str">
        <f t="shared" si="261"/>
        <v/>
      </c>
      <c r="AZ497" s="258">
        <f t="shared" si="18"/>
        <v>0</v>
      </c>
      <c r="BA497" s="258">
        <f t="shared" si="262"/>
        <v>1</v>
      </c>
      <c r="BB497" s="258">
        <f t="shared" si="263"/>
        <v>0</v>
      </c>
      <c r="BC497" s="258">
        <f t="shared" si="264"/>
        <v>1</v>
      </c>
      <c r="BD497" s="258">
        <f t="shared" si="20"/>
        <v>1</v>
      </c>
      <c r="BE497" s="258">
        <f t="shared" si="265"/>
        <v>0</v>
      </c>
      <c r="BF497" s="258">
        <f t="shared" si="266"/>
        <v>1</v>
      </c>
      <c r="BG497" s="258">
        <f t="shared" si="21"/>
        <v>1</v>
      </c>
      <c r="BH497" s="258">
        <f t="shared" si="267"/>
        <v>0</v>
      </c>
      <c r="BI497" s="258">
        <f t="shared" si="268"/>
        <v>1</v>
      </c>
      <c r="BJ497" s="258">
        <f t="shared" si="22"/>
        <v>1</v>
      </c>
      <c r="BK497" s="258">
        <f t="shared" si="269"/>
        <v>0</v>
      </c>
      <c r="BL497" s="258">
        <f t="shared" si="270"/>
        <v>1</v>
      </c>
      <c r="BM497" s="258">
        <f t="shared" si="23"/>
        <v>1</v>
      </c>
      <c r="BN497" s="258">
        <f t="shared" si="271"/>
        <v>0</v>
      </c>
      <c r="BO497" s="258">
        <f t="shared" si="272"/>
        <v>1</v>
      </c>
      <c r="BP497" s="258">
        <f t="shared" si="24"/>
        <v>1</v>
      </c>
      <c r="BQ497" s="258">
        <f t="shared" si="273"/>
        <v>0</v>
      </c>
      <c r="BR497" s="258">
        <f t="shared" si="274"/>
        <v>1</v>
      </c>
      <c r="BS497" s="258">
        <f t="shared" si="25"/>
        <v>1</v>
      </c>
      <c r="BT497" s="258">
        <f t="shared" si="275"/>
        <v>0</v>
      </c>
      <c r="BU497" s="258">
        <f t="shared" si="276"/>
        <v>1</v>
      </c>
      <c r="BV497" s="258">
        <f t="shared" si="26"/>
        <v>1</v>
      </c>
      <c r="BW497" s="258">
        <f t="shared" si="277"/>
        <v>0</v>
      </c>
      <c r="BX497" s="258">
        <f t="shared" si="278"/>
        <v>1</v>
      </c>
      <c r="BY497" s="258">
        <f t="shared" si="27"/>
        <v>1</v>
      </c>
      <c r="BZ497" s="258">
        <f t="shared" si="279"/>
        <v>0</v>
      </c>
      <c r="CA497" s="258">
        <f t="shared" si="280"/>
        <v>1</v>
      </c>
      <c r="CB497" s="258">
        <f t="shared" si="28"/>
        <v>1</v>
      </c>
      <c r="CC497" s="258">
        <f t="shared" si="281"/>
        <v>0</v>
      </c>
      <c r="CD497" s="258">
        <f t="shared" si="282"/>
        <v>1</v>
      </c>
    </row>
    <row r="498" spans="1:82" hidden="1">
      <c r="A498" s="258"/>
      <c r="B498" s="258"/>
      <c r="C498" s="259"/>
      <c r="D498" s="258"/>
      <c r="E498" s="258"/>
      <c r="F498" s="258"/>
      <c r="G498" s="258">
        <v>490</v>
      </c>
      <c r="H498" s="743"/>
      <c r="I498" s="744"/>
      <c r="J498" s="739"/>
      <c r="K498" s="745"/>
      <c r="L498" s="745"/>
      <c r="M498" s="272"/>
      <c r="N498" s="508">
        <f t="shared" si="242"/>
        <v>0</v>
      </c>
      <c r="O498" s="510">
        <f t="shared" si="243"/>
        <v>0</v>
      </c>
      <c r="P498" s="260">
        <f t="shared" si="244"/>
        <v>0</v>
      </c>
      <c r="Q498" s="261">
        <f t="shared" si="245"/>
        <v>0</v>
      </c>
      <c r="R498" s="261">
        <f t="shared" si="246"/>
        <v>0</v>
      </c>
      <c r="S498" s="262"/>
      <c r="T498" s="262"/>
      <c r="U498" s="263">
        <f t="shared" si="2"/>
        <v>1.288</v>
      </c>
      <c r="V498" s="264">
        <f>IF(E498="SP",1,IF(D498="",ExtraMargeMateriaal,(1-VLOOKUP(D498,TabelAankoop[],4,FALSE))))</f>
        <v>1</v>
      </c>
      <c r="W498" s="265">
        <f t="shared" si="247"/>
        <v>0.6885</v>
      </c>
      <c r="X498" s="266">
        <f t="shared" si="248"/>
        <v>1</v>
      </c>
      <c r="Y498" s="267">
        <f t="shared" si="249"/>
        <v>1.46</v>
      </c>
      <c r="Z498" s="267">
        <f t="shared" si="250"/>
        <v>1.1599999999999999</v>
      </c>
      <c r="AA498" s="268">
        <f t="shared" si="7"/>
        <v>0</v>
      </c>
      <c r="AB498" s="456">
        <f t="shared" si="8"/>
        <v>0</v>
      </c>
      <c r="AC498" s="457">
        <f t="shared" si="9"/>
        <v>0</v>
      </c>
      <c r="AD498" s="456">
        <f t="shared" si="10"/>
        <v>0</v>
      </c>
      <c r="AE498" s="458">
        <f t="shared" si="11"/>
        <v>0</v>
      </c>
      <c r="AF498" s="457">
        <f t="shared" si="251"/>
        <v>0</v>
      </c>
      <c r="AG498" s="456">
        <f t="shared" si="12"/>
        <v>0</v>
      </c>
      <c r="AH498" s="457">
        <f t="shared" si="13"/>
        <v>0</v>
      </c>
      <c r="AI498" s="268">
        <f t="shared" si="14"/>
        <v>0</v>
      </c>
      <c r="AJ498" s="269">
        <f t="shared" si="15"/>
        <v>0</v>
      </c>
      <c r="AK498" s="270">
        <f t="shared" si="16"/>
        <v>0</v>
      </c>
      <c r="AL498" s="415">
        <f t="shared" si="17"/>
        <v>0</v>
      </c>
      <c r="AM498" s="259" t="str">
        <f>IF(AP498="","",IFERROR(VLOOKUP(AP498,CODES!$A$3:$D$1348,4,FALSE),"X"))&amp;IF(AQ498="","",IFERROR(VLOOKUP(AQ498,CODES!$A$3:$D$1348,4,FALSE),"X"))&amp;IF(AR498="","",IFERROR(VLOOKUP(AR498,CODES!$A$3:$D$1348,4,FALSE),"X"))&amp;IF(AS498="","",IFERROR(VLOOKUP(AS498,CODES!$A$3:$D$1348,4,FALSE),"X"))&amp;IF(AT498="","",IFERROR(VLOOKUP(AT498,CODES!$A$3:$D$1348,4,FALSE),"X"))&amp;IF(AU498="","",IFERROR(VLOOKUP(AU498,CODES!$A$3:$D$1348,4,FALSE),"X"))&amp;IF(AV498="","",IFERROR(VLOOKUP(AV498,CODES!$A$3:$D$1348,4,FALSE),"X"))&amp;IF(AW498="","",IFERROR(VLOOKUP(AW498,CODES!$A$3:$D$1348,4,FALSE),"X"))&amp;IF(AX498="","",IFERROR(VLOOKUP(AX498,CODES!$A$3:$D$1348,4,FALSE),"X"))&amp;IF(AY498="","",IFERROR(VLOOKUP(AY498,CODES!$A$3:$D$1348,4,FALSE),"X"))</f>
        <v/>
      </c>
      <c r="AN498" s="258">
        <f>SUM(IFERROR(VLOOKUP(AP498,CODES!$A$3:$D$1348,4,FALSE)*BC498,0),IFERROR(VLOOKUP(AQ498,CODES!$A$3:$D$1348,4,FALSE)*BF498,0),IFERROR(VLOOKUP(AR498,CODES!$A$3:$D$1348,4,FALSE)*BI498,0),IFERROR(VLOOKUP(AS498,CODES!$A$3:$D$1348,4,FALSE)*BL498,0),IFERROR(VLOOKUP(AT498,CODES!$A$3:$D$1348,4,FALSE)*BO498,0),IFERROR(VLOOKUP(AU498,CODES!$A$3:$D$1348,4,FALSE)*BR498,0),IFERROR(VLOOKUP(AV498,CODES!$A$3:$D$1348,4,FALSE)*BU498,0),IFERROR(VLOOKUP(AW498,CODES!$A$3:$D$1348,4,FALSE)*BX498,0),IFERROR(VLOOKUP(AX498,CODES!$A$3:$D$1348,4,FALSE)*CA498,0),IFERROR(VLOOKUP(AY498,CODES!$A$3:$D$1348,4,FALSE)*CD498,0))</f>
        <v>0</v>
      </c>
      <c r="AO498" s="258">
        <f>SUM(IFERROR(VLOOKUP(AP498,CODES!$A$3:$D$1348,3,FALSE)*BC498,0),IFERROR(VLOOKUP(AQ498,CODES!$A$3:$D$1348,3,FALSE)*BF498,0),IFERROR(VLOOKUP(AR498,CODES!$A$3:$D$1348,3,FALSE)*BI498,0),IFERROR(VLOOKUP(AS498,CODES!$A$3:$D$1348,3,FALSE)*BL498,0),IFERROR(VLOOKUP(AT498,CODES!$A$3:$D$1348,3,FALSE)*BO498,0),IFERROR(VLOOKUP(AU498,CODES!$A$3:$D$1348,3,FALSE)*BR498,0),IFERROR(VLOOKUP(AV498,CODES!$A$3:$D$1348,3,FALSE)*BU498,0),IFERROR(VLOOKUP(AW498,CODES!$A$3:$D$1348,3,FALSE)*BX498,0),IFERROR(VLOOKUP(AX498,CODES!$A$3:$D$1348,3,FALSE)*CA498,0),IFERROR(VLOOKUP(AY498,CODES!$A$3:$D$1348,3,FALSE)*CD498,0))+B498</f>
        <v>0</v>
      </c>
      <c r="AP498" s="271" t="str">
        <f t="shared" si="252"/>
        <v/>
      </c>
      <c r="AQ498" s="271" t="str">
        <f t="shared" si="253"/>
        <v/>
      </c>
      <c r="AR498" s="271" t="str">
        <f t="shared" si="254"/>
        <v/>
      </c>
      <c r="AS498" s="271" t="str">
        <f t="shared" si="255"/>
        <v/>
      </c>
      <c r="AT498" s="271" t="str">
        <f t="shared" si="256"/>
        <v/>
      </c>
      <c r="AU498" s="271" t="str">
        <f t="shared" si="257"/>
        <v/>
      </c>
      <c r="AV498" s="271" t="str">
        <f t="shared" si="258"/>
        <v/>
      </c>
      <c r="AW498" s="271" t="str">
        <f t="shared" si="259"/>
        <v/>
      </c>
      <c r="AX498" s="271" t="str">
        <f t="shared" si="260"/>
        <v/>
      </c>
      <c r="AY498" s="271" t="str">
        <f t="shared" si="261"/>
        <v/>
      </c>
      <c r="AZ498" s="258">
        <f t="shared" si="18"/>
        <v>0</v>
      </c>
      <c r="BA498" s="258">
        <f t="shared" si="262"/>
        <v>1</v>
      </c>
      <c r="BB498" s="258">
        <f t="shared" si="263"/>
        <v>0</v>
      </c>
      <c r="BC498" s="258">
        <f t="shared" si="264"/>
        <v>1</v>
      </c>
      <c r="BD498" s="258">
        <f t="shared" si="20"/>
        <v>1</v>
      </c>
      <c r="BE498" s="258">
        <f t="shared" si="265"/>
        <v>0</v>
      </c>
      <c r="BF498" s="258">
        <f t="shared" si="266"/>
        <v>1</v>
      </c>
      <c r="BG498" s="258">
        <f t="shared" si="21"/>
        <v>1</v>
      </c>
      <c r="BH498" s="258">
        <f t="shared" si="267"/>
        <v>0</v>
      </c>
      <c r="BI498" s="258">
        <f t="shared" si="268"/>
        <v>1</v>
      </c>
      <c r="BJ498" s="258">
        <f t="shared" si="22"/>
        <v>1</v>
      </c>
      <c r="BK498" s="258">
        <f t="shared" si="269"/>
        <v>0</v>
      </c>
      <c r="BL498" s="258">
        <f t="shared" si="270"/>
        <v>1</v>
      </c>
      <c r="BM498" s="258">
        <f t="shared" si="23"/>
        <v>1</v>
      </c>
      <c r="BN498" s="258">
        <f t="shared" si="271"/>
        <v>0</v>
      </c>
      <c r="BO498" s="258">
        <f t="shared" si="272"/>
        <v>1</v>
      </c>
      <c r="BP498" s="258">
        <f t="shared" si="24"/>
        <v>1</v>
      </c>
      <c r="BQ498" s="258">
        <f t="shared" si="273"/>
        <v>0</v>
      </c>
      <c r="BR498" s="258">
        <f t="shared" si="274"/>
        <v>1</v>
      </c>
      <c r="BS498" s="258">
        <f t="shared" si="25"/>
        <v>1</v>
      </c>
      <c r="BT498" s="258">
        <f t="shared" si="275"/>
        <v>0</v>
      </c>
      <c r="BU498" s="258">
        <f t="shared" si="276"/>
        <v>1</v>
      </c>
      <c r="BV498" s="258">
        <f t="shared" si="26"/>
        <v>1</v>
      </c>
      <c r="BW498" s="258">
        <f t="shared" si="277"/>
        <v>0</v>
      </c>
      <c r="BX498" s="258">
        <f t="shared" si="278"/>
        <v>1</v>
      </c>
      <c r="BY498" s="258">
        <f t="shared" si="27"/>
        <v>1</v>
      </c>
      <c r="BZ498" s="258">
        <f t="shared" si="279"/>
        <v>0</v>
      </c>
      <c r="CA498" s="258">
        <f t="shared" si="280"/>
        <v>1</v>
      </c>
      <c r="CB498" s="258">
        <f t="shared" si="28"/>
        <v>1</v>
      </c>
      <c r="CC498" s="258">
        <f t="shared" si="281"/>
        <v>0</v>
      </c>
      <c r="CD498" s="258">
        <f t="shared" si="282"/>
        <v>1</v>
      </c>
    </row>
    <row r="499" spans="1:82" hidden="1">
      <c r="A499" s="258"/>
      <c r="B499" s="258"/>
      <c r="C499" s="259"/>
      <c r="D499" s="258"/>
      <c r="E499" s="258"/>
      <c r="F499" s="258"/>
      <c r="G499" s="258">
        <v>491</v>
      </c>
      <c r="H499" s="743"/>
      <c r="I499" s="744"/>
      <c r="J499" s="739"/>
      <c r="K499" s="745"/>
      <c r="L499" s="745"/>
      <c r="M499" s="272"/>
      <c r="N499" s="508">
        <f t="shared" si="242"/>
        <v>0</v>
      </c>
      <c r="O499" s="510">
        <f t="shared" si="243"/>
        <v>0</v>
      </c>
      <c r="P499" s="260">
        <f t="shared" si="244"/>
        <v>0</v>
      </c>
      <c r="Q499" s="261">
        <f t="shared" si="245"/>
        <v>0</v>
      </c>
      <c r="R499" s="261">
        <f t="shared" si="246"/>
        <v>0</v>
      </c>
      <c r="S499" s="262"/>
      <c r="T499" s="262"/>
      <c r="U499" s="263">
        <f t="shared" si="2"/>
        <v>1.288</v>
      </c>
      <c r="V499" s="264">
        <f>IF(E499="SP",1,IF(D499="",ExtraMargeMateriaal,(1-VLOOKUP(D499,TabelAankoop[],4,FALSE))))</f>
        <v>1</v>
      </c>
      <c r="W499" s="265">
        <f t="shared" si="247"/>
        <v>0.6885</v>
      </c>
      <c r="X499" s="266">
        <f t="shared" si="248"/>
        <v>1</v>
      </c>
      <c r="Y499" s="267">
        <f t="shared" si="249"/>
        <v>1.46</v>
      </c>
      <c r="Z499" s="267">
        <f t="shared" si="250"/>
        <v>1.1599999999999999</v>
      </c>
      <c r="AA499" s="268">
        <f t="shared" si="7"/>
        <v>0</v>
      </c>
      <c r="AB499" s="456">
        <f t="shared" si="8"/>
        <v>0</v>
      </c>
      <c r="AC499" s="457">
        <f t="shared" si="9"/>
        <v>0</v>
      </c>
      <c r="AD499" s="456">
        <f t="shared" si="10"/>
        <v>0</v>
      </c>
      <c r="AE499" s="458">
        <f t="shared" si="11"/>
        <v>0</v>
      </c>
      <c r="AF499" s="457">
        <f t="shared" si="251"/>
        <v>0</v>
      </c>
      <c r="AG499" s="456">
        <f t="shared" si="12"/>
        <v>0</v>
      </c>
      <c r="AH499" s="457">
        <f t="shared" si="13"/>
        <v>0</v>
      </c>
      <c r="AI499" s="268">
        <f t="shared" si="14"/>
        <v>0</v>
      </c>
      <c r="AJ499" s="269">
        <f t="shared" si="15"/>
        <v>0</v>
      </c>
      <c r="AK499" s="270">
        <f t="shared" si="16"/>
        <v>0</v>
      </c>
      <c r="AL499" s="415">
        <f t="shared" si="17"/>
        <v>0</v>
      </c>
      <c r="AM499" s="259" t="str">
        <f>IF(AP499="","",IFERROR(VLOOKUP(AP499,CODES!$A$3:$D$1348,4,FALSE),"X"))&amp;IF(AQ499="","",IFERROR(VLOOKUP(AQ499,CODES!$A$3:$D$1348,4,FALSE),"X"))&amp;IF(AR499="","",IFERROR(VLOOKUP(AR499,CODES!$A$3:$D$1348,4,FALSE),"X"))&amp;IF(AS499="","",IFERROR(VLOOKUP(AS499,CODES!$A$3:$D$1348,4,FALSE),"X"))&amp;IF(AT499="","",IFERROR(VLOOKUP(AT499,CODES!$A$3:$D$1348,4,FALSE),"X"))&amp;IF(AU499="","",IFERROR(VLOOKUP(AU499,CODES!$A$3:$D$1348,4,FALSE),"X"))&amp;IF(AV499="","",IFERROR(VLOOKUP(AV499,CODES!$A$3:$D$1348,4,FALSE),"X"))&amp;IF(AW499="","",IFERROR(VLOOKUP(AW499,CODES!$A$3:$D$1348,4,FALSE),"X"))&amp;IF(AX499="","",IFERROR(VLOOKUP(AX499,CODES!$A$3:$D$1348,4,FALSE),"X"))&amp;IF(AY499="","",IFERROR(VLOOKUP(AY499,CODES!$A$3:$D$1348,4,FALSE),"X"))</f>
        <v/>
      </c>
      <c r="AN499" s="258">
        <f>SUM(IFERROR(VLOOKUP(AP499,CODES!$A$3:$D$1348,4,FALSE)*BC499,0),IFERROR(VLOOKUP(AQ499,CODES!$A$3:$D$1348,4,FALSE)*BF499,0),IFERROR(VLOOKUP(AR499,CODES!$A$3:$D$1348,4,FALSE)*BI499,0),IFERROR(VLOOKUP(AS499,CODES!$A$3:$D$1348,4,FALSE)*BL499,0),IFERROR(VLOOKUP(AT499,CODES!$A$3:$D$1348,4,FALSE)*BO499,0),IFERROR(VLOOKUP(AU499,CODES!$A$3:$D$1348,4,FALSE)*BR499,0),IFERROR(VLOOKUP(AV499,CODES!$A$3:$D$1348,4,FALSE)*BU499,0),IFERROR(VLOOKUP(AW499,CODES!$A$3:$D$1348,4,FALSE)*BX499,0),IFERROR(VLOOKUP(AX499,CODES!$A$3:$D$1348,4,FALSE)*CA499,0),IFERROR(VLOOKUP(AY499,CODES!$A$3:$D$1348,4,FALSE)*CD499,0))</f>
        <v>0</v>
      </c>
      <c r="AO499" s="258">
        <f>SUM(IFERROR(VLOOKUP(AP499,CODES!$A$3:$D$1348,3,FALSE)*BC499,0),IFERROR(VLOOKUP(AQ499,CODES!$A$3:$D$1348,3,FALSE)*BF499,0),IFERROR(VLOOKUP(AR499,CODES!$A$3:$D$1348,3,FALSE)*BI499,0),IFERROR(VLOOKUP(AS499,CODES!$A$3:$D$1348,3,FALSE)*BL499,0),IFERROR(VLOOKUP(AT499,CODES!$A$3:$D$1348,3,FALSE)*BO499,0),IFERROR(VLOOKUP(AU499,CODES!$A$3:$D$1348,3,FALSE)*BR499,0),IFERROR(VLOOKUP(AV499,CODES!$A$3:$D$1348,3,FALSE)*BU499,0),IFERROR(VLOOKUP(AW499,CODES!$A$3:$D$1348,3,FALSE)*BX499,0),IFERROR(VLOOKUP(AX499,CODES!$A$3:$D$1348,3,FALSE)*CA499,0),IFERROR(VLOOKUP(AY499,CODES!$A$3:$D$1348,3,FALSE)*CD499,0))+B499</f>
        <v>0</v>
      </c>
      <c r="AP499" s="271" t="str">
        <f t="shared" si="252"/>
        <v/>
      </c>
      <c r="AQ499" s="271" t="str">
        <f t="shared" si="253"/>
        <v/>
      </c>
      <c r="AR499" s="271" t="str">
        <f t="shared" si="254"/>
        <v/>
      </c>
      <c r="AS499" s="271" t="str">
        <f t="shared" si="255"/>
        <v/>
      </c>
      <c r="AT499" s="271" t="str">
        <f t="shared" si="256"/>
        <v/>
      </c>
      <c r="AU499" s="271" t="str">
        <f t="shared" si="257"/>
        <v/>
      </c>
      <c r="AV499" s="271" t="str">
        <f t="shared" si="258"/>
        <v/>
      </c>
      <c r="AW499" s="271" t="str">
        <f t="shared" si="259"/>
        <v/>
      </c>
      <c r="AX499" s="271" t="str">
        <f t="shared" si="260"/>
        <v/>
      </c>
      <c r="AY499" s="271" t="str">
        <f t="shared" si="261"/>
        <v/>
      </c>
      <c r="AZ499" s="258">
        <f t="shared" si="18"/>
        <v>0</v>
      </c>
      <c r="BA499" s="258">
        <f t="shared" si="262"/>
        <v>1</v>
      </c>
      <c r="BB499" s="258">
        <f t="shared" si="263"/>
        <v>0</v>
      </c>
      <c r="BC499" s="258">
        <f t="shared" si="264"/>
        <v>1</v>
      </c>
      <c r="BD499" s="258">
        <f t="shared" si="20"/>
        <v>1</v>
      </c>
      <c r="BE499" s="258">
        <f t="shared" si="265"/>
        <v>0</v>
      </c>
      <c r="BF499" s="258">
        <f t="shared" si="266"/>
        <v>1</v>
      </c>
      <c r="BG499" s="258">
        <f t="shared" si="21"/>
        <v>1</v>
      </c>
      <c r="BH499" s="258">
        <f t="shared" si="267"/>
        <v>0</v>
      </c>
      <c r="BI499" s="258">
        <f t="shared" si="268"/>
        <v>1</v>
      </c>
      <c r="BJ499" s="258">
        <f t="shared" si="22"/>
        <v>1</v>
      </c>
      <c r="BK499" s="258">
        <f t="shared" si="269"/>
        <v>0</v>
      </c>
      <c r="BL499" s="258">
        <f t="shared" si="270"/>
        <v>1</v>
      </c>
      <c r="BM499" s="258">
        <f t="shared" si="23"/>
        <v>1</v>
      </c>
      <c r="BN499" s="258">
        <f t="shared" si="271"/>
        <v>0</v>
      </c>
      <c r="BO499" s="258">
        <f t="shared" si="272"/>
        <v>1</v>
      </c>
      <c r="BP499" s="258">
        <f t="shared" si="24"/>
        <v>1</v>
      </c>
      <c r="BQ499" s="258">
        <f t="shared" si="273"/>
        <v>0</v>
      </c>
      <c r="BR499" s="258">
        <f t="shared" si="274"/>
        <v>1</v>
      </c>
      <c r="BS499" s="258">
        <f t="shared" si="25"/>
        <v>1</v>
      </c>
      <c r="BT499" s="258">
        <f t="shared" si="275"/>
        <v>0</v>
      </c>
      <c r="BU499" s="258">
        <f t="shared" si="276"/>
        <v>1</v>
      </c>
      <c r="BV499" s="258">
        <f t="shared" si="26"/>
        <v>1</v>
      </c>
      <c r="BW499" s="258">
        <f t="shared" si="277"/>
        <v>0</v>
      </c>
      <c r="BX499" s="258">
        <f t="shared" si="278"/>
        <v>1</v>
      </c>
      <c r="BY499" s="258">
        <f t="shared" si="27"/>
        <v>1</v>
      </c>
      <c r="BZ499" s="258">
        <f t="shared" si="279"/>
        <v>0</v>
      </c>
      <c r="CA499" s="258">
        <f t="shared" si="280"/>
        <v>1</v>
      </c>
      <c r="CB499" s="258">
        <f t="shared" si="28"/>
        <v>1</v>
      </c>
      <c r="CC499" s="258">
        <f t="shared" si="281"/>
        <v>0</v>
      </c>
      <c r="CD499" s="258">
        <f t="shared" si="282"/>
        <v>1</v>
      </c>
    </row>
    <row r="500" spans="1:82" hidden="1">
      <c r="A500" s="258"/>
      <c r="B500" s="258"/>
      <c r="C500" s="259"/>
      <c r="D500" s="258"/>
      <c r="E500" s="258"/>
      <c r="F500" s="258"/>
      <c r="G500" s="258">
        <v>492</v>
      </c>
      <c r="H500" s="743"/>
      <c r="I500" s="744"/>
      <c r="J500" s="739"/>
      <c r="K500" s="745"/>
      <c r="L500" s="745"/>
      <c r="M500" s="272"/>
      <c r="N500" s="508">
        <f t="shared" si="242"/>
        <v>0</v>
      </c>
      <c r="O500" s="510">
        <f t="shared" si="243"/>
        <v>0</v>
      </c>
      <c r="P500" s="260">
        <f t="shared" si="244"/>
        <v>0</v>
      </c>
      <c r="Q500" s="261">
        <f t="shared" si="245"/>
        <v>0</v>
      </c>
      <c r="R500" s="261">
        <f t="shared" si="246"/>
        <v>0</v>
      </c>
      <c r="S500" s="262"/>
      <c r="T500" s="262"/>
      <c r="U500" s="263">
        <f t="shared" si="2"/>
        <v>1.288</v>
      </c>
      <c r="V500" s="264">
        <f>IF(E500="SP",1,IF(D500="",ExtraMargeMateriaal,(1-VLOOKUP(D500,TabelAankoop[],4,FALSE))))</f>
        <v>1</v>
      </c>
      <c r="W500" s="265">
        <f t="shared" si="247"/>
        <v>0.6885</v>
      </c>
      <c r="X500" s="266">
        <f t="shared" si="248"/>
        <v>1</v>
      </c>
      <c r="Y500" s="267">
        <f t="shared" si="249"/>
        <v>1.46</v>
      </c>
      <c r="Z500" s="267">
        <f t="shared" si="250"/>
        <v>1.1599999999999999</v>
      </c>
      <c r="AA500" s="268">
        <f t="shared" si="7"/>
        <v>0</v>
      </c>
      <c r="AB500" s="456">
        <f t="shared" si="8"/>
        <v>0</v>
      </c>
      <c r="AC500" s="457">
        <f t="shared" si="9"/>
        <v>0</v>
      </c>
      <c r="AD500" s="456">
        <f t="shared" si="10"/>
        <v>0</v>
      </c>
      <c r="AE500" s="458">
        <f t="shared" si="11"/>
        <v>0</v>
      </c>
      <c r="AF500" s="457">
        <f t="shared" si="251"/>
        <v>0</v>
      </c>
      <c r="AG500" s="456">
        <f t="shared" si="12"/>
        <v>0</v>
      </c>
      <c r="AH500" s="457">
        <f t="shared" si="13"/>
        <v>0</v>
      </c>
      <c r="AI500" s="268">
        <f t="shared" si="14"/>
        <v>0</v>
      </c>
      <c r="AJ500" s="269">
        <f t="shared" si="15"/>
        <v>0</v>
      </c>
      <c r="AK500" s="270">
        <f t="shared" si="16"/>
        <v>0</v>
      </c>
      <c r="AL500" s="415">
        <f t="shared" si="17"/>
        <v>0</v>
      </c>
      <c r="AM500" s="259" t="str">
        <f>IF(AP500="","",IFERROR(VLOOKUP(AP500,CODES!$A$3:$D$1348,4,FALSE),"X"))&amp;IF(AQ500="","",IFERROR(VLOOKUP(AQ500,CODES!$A$3:$D$1348,4,FALSE),"X"))&amp;IF(AR500="","",IFERROR(VLOOKUP(AR500,CODES!$A$3:$D$1348,4,FALSE),"X"))&amp;IF(AS500="","",IFERROR(VLOOKUP(AS500,CODES!$A$3:$D$1348,4,FALSE),"X"))&amp;IF(AT500="","",IFERROR(VLOOKUP(AT500,CODES!$A$3:$D$1348,4,FALSE),"X"))&amp;IF(AU500="","",IFERROR(VLOOKUP(AU500,CODES!$A$3:$D$1348,4,FALSE),"X"))&amp;IF(AV500="","",IFERROR(VLOOKUP(AV500,CODES!$A$3:$D$1348,4,FALSE),"X"))&amp;IF(AW500="","",IFERROR(VLOOKUP(AW500,CODES!$A$3:$D$1348,4,FALSE),"X"))&amp;IF(AX500="","",IFERROR(VLOOKUP(AX500,CODES!$A$3:$D$1348,4,FALSE),"X"))&amp;IF(AY500="","",IFERROR(VLOOKUP(AY500,CODES!$A$3:$D$1348,4,FALSE),"X"))</f>
        <v/>
      </c>
      <c r="AN500" s="258">
        <f>SUM(IFERROR(VLOOKUP(AP500,CODES!$A$3:$D$1348,4,FALSE)*BC500,0),IFERROR(VLOOKUP(AQ500,CODES!$A$3:$D$1348,4,FALSE)*BF500,0),IFERROR(VLOOKUP(AR500,CODES!$A$3:$D$1348,4,FALSE)*BI500,0),IFERROR(VLOOKUP(AS500,CODES!$A$3:$D$1348,4,FALSE)*BL500,0),IFERROR(VLOOKUP(AT500,CODES!$A$3:$D$1348,4,FALSE)*BO500,0),IFERROR(VLOOKUP(AU500,CODES!$A$3:$D$1348,4,FALSE)*BR500,0),IFERROR(VLOOKUP(AV500,CODES!$A$3:$D$1348,4,FALSE)*BU500,0),IFERROR(VLOOKUP(AW500,CODES!$A$3:$D$1348,4,FALSE)*BX500,0),IFERROR(VLOOKUP(AX500,CODES!$A$3:$D$1348,4,FALSE)*CA500,0),IFERROR(VLOOKUP(AY500,CODES!$A$3:$D$1348,4,FALSE)*CD500,0))</f>
        <v>0</v>
      </c>
      <c r="AO500" s="258">
        <f>SUM(IFERROR(VLOOKUP(AP500,CODES!$A$3:$D$1348,3,FALSE)*BC500,0),IFERROR(VLOOKUP(AQ500,CODES!$A$3:$D$1348,3,FALSE)*BF500,0),IFERROR(VLOOKUP(AR500,CODES!$A$3:$D$1348,3,FALSE)*BI500,0),IFERROR(VLOOKUP(AS500,CODES!$A$3:$D$1348,3,FALSE)*BL500,0),IFERROR(VLOOKUP(AT500,CODES!$A$3:$D$1348,3,FALSE)*BO500,0),IFERROR(VLOOKUP(AU500,CODES!$A$3:$D$1348,3,FALSE)*BR500,0),IFERROR(VLOOKUP(AV500,CODES!$A$3:$D$1348,3,FALSE)*BU500,0),IFERROR(VLOOKUP(AW500,CODES!$A$3:$D$1348,3,FALSE)*BX500,0),IFERROR(VLOOKUP(AX500,CODES!$A$3:$D$1348,3,FALSE)*CA500,0),IFERROR(VLOOKUP(AY500,CODES!$A$3:$D$1348,3,FALSE)*CD500,0))+B500</f>
        <v>0</v>
      </c>
      <c r="AP500" s="271" t="str">
        <f t="shared" si="252"/>
        <v/>
      </c>
      <c r="AQ500" s="271" t="str">
        <f t="shared" si="253"/>
        <v/>
      </c>
      <c r="AR500" s="271" t="str">
        <f t="shared" si="254"/>
        <v/>
      </c>
      <c r="AS500" s="271" t="str">
        <f t="shared" si="255"/>
        <v/>
      </c>
      <c r="AT500" s="271" t="str">
        <f t="shared" si="256"/>
        <v/>
      </c>
      <c r="AU500" s="271" t="str">
        <f t="shared" si="257"/>
        <v/>
      </c>
      <c r="AV500" s="271" t="str">
        <f t="shared" si="258"/>
        <v/>
      </c>
      <c r="AW500" s="271" t="str">
        <f t="shared" si="259"/>
        <v/>
      </c>
      <c r="AX500" s="271" t="str">
        <f t="shared" si="260"/>
        <v/>
      </c>
      <c r="AY500" s="271" t="str">
        <f t="shared" si="261"/>
        <v/>
      </c>
      <c r="AZ500" s="258">
        <f t="shared" si="18"/>
        <v>0</v>
      </c>
      <c r="BA500" s="258">
        <f t="shared" si="262"/>
        <v>1</v>
      </c>
      <c r="BB500" s="258">
        <f t="shared" si="263"/>
        <v>0</v>
      </c>
      <c r="BC500" s="258">
        <f t="shared" si="264"/>
        <v>1</v>
      </c>
      <c r="BD500" s="258">
        <f t="shared" si="20"/>
        <v>1</v>
      </c>
      <c r="BE500" s="258">
        <f t="shared" si="265"/>
        <v>0</v>
      </c>
      <c r="BF500" s="258">
        <f t="shared" si="266"/>
        <v>1</v>
      </c>
      <c r="BG500" s="258">
        <f t="shared" si="21"/>
        <v>1</v>
      </c>
      <c r="BH500" s="258">
        <f t="shared" si="267"/>
        <v>0</v>
      </c>
      <c r="BI500" s="258">
        <f t="shared" si="268"/>
        <v>1</v>
      </c>
      <c r="BJ500" s="258">
        <f t="shared" si="22"/>
        <v>1</v>
      </c>
      <c r="BK500" s="258">
        <f t="shared" si="269"/>
        <v>0</v>
      </c>
      <c r="BL500" s="258">
        <f t="shared" si="270"/>
        <v>1</v>
      </c>
      <c r="BM500" s="258">
        <f t="shared" si="23"/>
        <v>1</v>
      </c>
      <c r="BN500" s="258">
        <f t="shared" si="271"/>
        <v>0</v>
      </c>
      <c r="BO500" s="258">
        <f t="shared" si="272"/>
        <v>1</v>
      </c>
      <c r="BP500" s="258">
        <f t="shared" si="24"/>
        <v>1</v>
      </c>
      <c r="BQ500" s="258">
        <f t="shared" si="273"/>
        <v>0</v>
      </c>
      <c r="BR500" s="258">
        <f t="shared" si="274"/>
        <v>1</v>
      </c>
      <c r="BS500" s="258">
        <f t="shared" si="25"/>
        <v>1</v>
      </c>
      <c r="BT500" s="258">
        <f t="shared" si="275"/>
        <v>0</v>
      </c>
      <c r="BU500" s="258">
        <f t="shared" si="276"/>
        <v>1</v>
      </c>
      <c r="BV500" s="258">
        <f t="shared" si="26"/>
        <v>1</v>
      </c>
      <c r="BW500" s="258">
        <f t="shared" si="277"/>
        <v>0</v>
      </c>
      <c r="BX500" s="258">
        <f t="shared" si="278"/>
        <v>1</v>
      </c>
      <c r="BY500" s="258">
        <f t="shared" si="27"/>
        <v>1</v>
      </c>
      <c r="BZ500" s="258">
        <f t="shared" si="279"/>
        <v>0</v>
      </c>
      <c r="CA500" s="258">
        <f t="shared" si="280"/>
        <v>1</v>
      </c>
      <c r="CB500" s="258">
        <f t="shared" si="28"/>
        <v>1</v>
      </c>
      <c r="CC500" s="258">
        <f t="shared" si="281"/>
        <v>0</v>
      </c>
      <c r="CD500" s="258">
        <f t="shared" si="282"/>
        <v>1</v>
      </c>
    </row>
    <row r="501" spans="1:82" hidden="1">
      <c r="A501" s="258"/>
      <c r="B501" s="258"/>
      <c r="C501" s="259"/>
      <c r="D501" s="258"/>
      <c r="E501" s="258"/>
      <c r="F501" s="258"/>
      <c r="G501" s="258">
        <v>493</v>
      </c>
      <c r="H501" s="743"/>
      <c r="I501" s="744"/>
      <c r="J501" s="739"/>
      <c r="K501" s="745"/>
      <c r="L501" s="745"/>
      <c r="M501" s="272"/>
      <c r="N501" s="508">
        <f t="shared" si="242"/>
        <v>0</v>
      </c>
      <c r="O501" s="510">
        <f t="shared" si="243"/>
        <v>0</v>
      </c>
      <c r="P501" s="260">
        <f t="shared" si="244"/>
        <v>0</v>
      </c>
      <c r="Q501" s="261">
        <f t="shared" si="245"/>
        <v>0</v>
      </c>
      <c r="R501" s="261">
        <f t="shared" si="246"/>
        <v>0</v>
      </c>
      <c r="S501" s="262"/>
      <c r="T501" s="262"/>
      <c r="U501" s="263">
        <f t="shared" si="2"/>
        <v>1.288</v>
      </c>
      <c r="V501" s="264">
        <f>IF(E501="SP",1,IF(D501="",ExtraMargeMateriaal,(1-VLOOKUP(D501,TabelAankoop[],4,FALSE))))</f>
        <v>1</v>
      </c>
      <c r="W501" s="265">
        <f t="shared" si="247"/>
        <v>0.6885</v>
      </c>
      <c r="X501" s="266">
        <f t="shared" si="248"/>
        <v>1</v>
      </c>
      <c r="Y501" s="267">
        <f t="shared" si="249"/>
        <v>1.46</v>
      </c>
      <c r="Z501" s="267">
        <f t="shared" si="250"/>
        <v>1.1599999999999999</v>
      </c>
      <c r="AA501" s="268">
        <f t="shared" si="7"/>
        <v>0</v>
      </c>
      <c r="AB501" s="456">
        <f t="shared" si="8"/>
        <v>0</v>
      </c>
      <c r="AC501" s="457">
        <f t="shared" si="9"/>
        <v>0</v>
      </c>
      <c r="AD501" s="456">
        <f t="shared" si="10"/>
        <v>0</v>
      </c>
      <c r="AE501" s="458">
        <f t="shared" si="11"/>
        <v>0</v>
      </c>
      <c r="AF501" s="457">
        <f t="shared" si="251"/>
        <v>0</v>
      </c>
      <c r="AG501" s="456">
        <f t="shared" si="12"/>
        <v>0</v>
      </c>
      <c r="AH501" s="457">
        <f t="shared" si="13"/>
        <v>0</v>
      </c>
      <c r="AI501" s="268">
        <f t="shared" si="14"/>
        <v>0</v>
      </c>
      <c r="AJ501" s="269">
        <f t="shared" si="15"/>
        <v>0</v>
      </c>
      <c r="AK501" s="270">
        <f t="shared" si="16"/>
        <v>0</v>
      </c>
      <c r="AL501" s="415">
        <f t="shared" si="17"/>
        <v>0</v>
      </c>
      <c r="AM501" s="259" t="str">
        <f>IF(AP501="","",IFERROR(VLOOKUP(AP501,CODES!$A$3:$D$1348,4,FALSE),"X"))&amp;IF(AQ501="","",IFERROR(VLOOKUP(AQ501,CODES!$A$3:$D$1348,4,FALSE),"X"))&amp;IF(AR501="","",IFERROR(VLOOKUP(AR501,CODES!$A$3:$D$1348,4,FALSE),"X"))&amp;IF(AS501="","",IFERROR(VLOOKUP(AS501,CODES!$A$3:$D$1348,4,FALSE),"X"))&amp;IF(AT501="","",IFERROR(VLOOKUP(AT501,CODES!$A$3:$D$1348,4,FALSE),"X"))&amp;IF(AU501="","",IFERROR(VLOOKUP(AU501,CODES!$A$3:$D$1348,4,FALSE),"X"))&amp;IF(AV501="","",IFERROR(VLOOKUP(AV501,CODES!$A$3:$D$1348,4,FALSE),"X"))&amp;IF(AW501="","",IFERROR(VLOOKUP(AW501,CODES!$A$3:$D$1348,4,FALSE),"X"))&amp;IF(AX501="","",IFERROR(VLOOKUP(AX501,CODES!$A$3:$D$1348,4,FALSE),"X"))&amp;IF(AY501="","",IFERROR(VLOOKUP(AY501,CODES!$A$3:$D$1348,4,FALSE),"X"))</f>
        <v/>
      </c>
      <c r="AN501" s="258">
        <f>SUM(IFERROR(VLOOKUP(AP501,CODES!$A$3:$D$1348,4,FALSE)*BC501,0),IFERROR(VLOOKUP(AQ501,CODES!$A$3:$D$1348,4,FALSE)*BF501,0),IFERROR(VLOOKUP(AR501,CODES!$A$3:$D$1348,4,FALSE)*BI501,0),IFERROR(VLOOKUP(AS501,CODES!$A$3:$D$1348,4,FALSE)*BL501,0),IFERROR(VLOOKUP(AT501,CODES!$A$3:$D$1348,4,FALSE)*BO501,0),IFERROR(VLOOKUP(AU501,CODES!$A$3:$D$1348,4,FALSE)*BR501,0),IFERROR(VLOOKUP(AV501,CODES!$A$3:$D$1348,4,FALSE)*BU501,0),IFERROR(VLOOKUP(AW501,CODES!$A$3:$D$1348,4,FALSE)*BX501,0),IFERROR(VLOOKUP(AX501,CODES!$A$3:$D$1348,4,FALSE)*CA501,0),IFERROR(VLOOKUP(AY501,CODES!$A$3:$D$1348,4,FALSE)*CD501,0))</f>
        <v>0</v>
      </c>
      <c r="AO501" s="258">
        <f>SUM(IFERROR(VLOOKUP(AP501,CODES!$A$3:$D$1348,3,FALSE)*BC501,0),IFERROR(VLOOKUP(AQ501,CODES!$A$3:$D$1348,3,FALSE)*BF501,0),IFERROR(VLOOKUP(AR501,CODES!$A$3:$D$1348,3,FALSE)*BI501,0),IFERROR(VLOOKUP(AS501,CODES!$A$3:$D$1348,3,FALSE)*BL501,0),IFERROR(VLOOKUP(AT501,CODES!$A$3:$D$1348,3,FALSE)*BO501,0),IFERROR(VLOOKUP(AU501,CODES!$A$3:$D$1348,3,FALSE)*BR501,0),IFERROR(VLOOKUP(AV501,CODES!$A$3:$D$1348,3,FALSE)*BU501,0),IFERROR(VLOOKUP(AW501,CODES!$A$3:$D$1348,3,FALSE)*BX501,0),IFERROR(VLOOKUP(AX501,CODES!$A$3:$D$1348,3,FALSE)*CA501,0),IFERROR(VLOOKUP(AY501,CODES!$A$3:$D$1348,3,FALSE)*CD501,0))+B501</f>
        <v>0</v>
      </c>
      <c r="AP501" s="271" t="str">
        <f t="shared" si="252"/>
        <v/>
      </c>
      <c r="AQ501" s="271" t="str">
        <f t="shared" si="253"/>
        <v/>
      </c>
      <c r="AR501" s="271" t="str">
        <f t="shared" si="254"/>
        <v/>
      </c>
      <c r="AS501" s="271" t="str">
        <f t="shared" si="255"/>
        <v/>
      </c>
      <c r="AT501" s="271" t="str">
        <f t="shared" si="256"/>
        <v/>
      </c>
      <c r="AU501" s="271" t="str">
        <f t="shared" si="257"/>
        <v/>
      </c>
      <c r="AV501" s="271" t="str">
        <f t="shared" si="258"/>
        <v/>
      </c>
      <c r="AW501" s="271" t="str">
        <f t="shared" si="259"/>
        <v/>
      </c>
      <c r="AX501" s="271" t="str">
        <f t="shared" si="260"/>
        <v/>
      </c>
      <c r="AY501" s="271" t="str">
        <f t="shared" si="261"/>
        <v/>
      </c>
      <c r="AZ501" s="258">
        <f t="shared" si="18"/>
        <v>0</v>
      </c>
      <c r="BA501" s="258">
        <f t="shared" si="262"/>
        <v>1</v>
      </c>
      <c r="BB501" s="258">
        <f t="shared" si="263"/>
        <v>0</v>
      </c>
      <c r="BC501" s="258">
        <f t="shared" si="264"/>
        <v>1</v>
      </c>
      <c r="BD501" s="258">
        <f t="shared" si="20"/>
        <v>1</v>
      </c>
      <c r="BE501" s="258">
        <f t="shared" si="265"/>
        <v>0</v>
      </c>
      <c r="BF501" s="258">
        <f t="shared" si="266"/>
        <v>1</v>
      </c>
      <c r="BG501" s="258">
        <f t="shared" si="21"/>
        <v>1</v>
      </c>
      <c r="BH501" s="258">
        <f t="shared" si="267"/>
        <v>0</v>
      </c>
      <c r="BI501" s="258">
        <f t="shared" si="268"/>
        <v>1</v>
      </c>
      <c r="BJ501" s="258">
        <f t="shared" si="22"/>
        <v>1</v>
      </c>
      <c r="BK501" s="258">
        <f t="shared" si="269"/>
        <v>0</v>
      </c>
      <c r="BL501" s="258">
        <f t="shared" si="270"/>
        <v>1</v>
      </c>
      <c r="BM501" s="258">
        <f t="shared" si="23"/>
        <v>1</v>
      </c>
      <c r="BN501" s="258">
        <f t="shared" si="271"/>
        <v>0</v>
      </c>
      <c r="BO501" s="258">
        <f t="shared" si="272"/>
        <v>1</v>
      </c>
      <c r="BP501" s="258">
        <f t="shared" si="24"/>
        <v>1</v>
      </c>
      <c r="BQ501" s="258">
        <f t="shared" si="273"/>
        <v>0</v>
      </c>
      <c r="BR501" s="258">
        <f t="shared" si="274"/>
        <v>1</v>
      </c>
      <c r="BS501" s="258">
        <f t="shared" si="25"/>
        <v>1</v>
      </c>
      <c r="BT501" s="258">
        <f t="shared" si="275"/>
        <v>0</v>
      </c>
      <c r="BU501" s="258">
        <f t="shared" si="276"/>
        <v>1</v>
      </c>
      <c r="BV501" s="258">
        <f t="shared" si="26"/>
        <v>1</v>
      </c>
      <c r="BW501" s="258">
        <f t="shared" si="277"/>
        <v>0</v>
      </c>
      <c r="BX501" s="258">
        <f t="shared" si="278"/>
        <v>1</v>
      </c>
      <c r="BY501" s="258">
        <f t="shared" si="27"/>
        <v>1</v>
      </c>
      <c r="BZ501" s="258">
        <f t="shared" si="279"/>
        <v>0</v>
      </c>
      <c r="CA501" s="258">
        <f t="shared" si="280"/>
        <v>1</v>
      </c>
      <c r="CB501" s="258">
        <f t="shared" si="28"/>
        <v>1</v>
      </c>
      <c r="CC501" s="258">
        <f t="shared" si="281"/>
        <v>0</v>
      </c>
      <c r="CD501" s="258">
        <f t="shared" si="282"/>
        <v>1</v>
      </c>
    </row>
    <row r="502" spans="1:82" hidden="1">
      <c r="A502" s="258"/>
      <c r="B502" s="258"/>
      <c r="C502" s="259"/>
      <c r="D502" s="258"/>
      <c r="E502" s="258"/>
      <c r="F502" s="258"/>
      <c r="G502" s="258">
        <v>494</v>
      </c>
      <c r="H502" s="743"/>
      <c r="I502" s="744"/>
      <c r="J502" s="739"/>
      <c r="K502" s="745"/>
      <c r="L502" s="745"/>
      <c r="M502" s="272"/>
      <c r="N502" s="508">
        <f t="shared" si="242"/>
        <v>0</v>
      </c>
      <c r="O502" s="510">
        <f t="shared" si="243"/>
        <v>0</v>
      </c>
      <c r="P502" s="260">
        <f t="shared" si="244"/>
        <v>0</v>
      </c>
      <c r="Q502" s="261">
        <f t="shared" si="245"/>
        <v>0</v>
      </c>
      <c r="R502" s="261">
        <f t="shared" si="246"/>
        <v>0</v>
      </c>
      <c r="S502" s="262"/>
      <c r="T502" s="262"/>
      <c r="U502" s="263">
        <f t="shared" si="2"/>
        <v>1.288</v>
      </c>
      <c r="V502" s="264">
        <f>IF(E502="SP",1,IF(D502="",ExtraMargeMateriaal,(1-VLOOKUP(D502,TabelAankoop[],4,FALSE))))</f>
        <v>1</v>
      </c>
      <c r="W502" s="265">
        <f t="shared" si="247"/>
        <v>0.6885</v>
      </c>
      <c r="X502" s="266">
        <f t="shared" si="248"/>
        <v>1</v>
      </c>
      <c r="Y502" s="267">
        <f t="shared" si="249"/>
        <v>1.46</v>
      </c>
      <c r="Z502" s="267">
        <f t="shared" si="250"/>
        <v>1.1599999999999999</v>
      </c>
      <c r="AA502" s="268">
        <f t="shared" si="7"/>
        <v>0</v>
      </c>
      <c r="AB502" s="456">
        <f t="shared" si="8"/>
        <v>0</v>
      </c>
      <c r="AC502" s="457">
        <f t="shared" si="9"/>
        <v>0</v>
      </c>
      <c r="AD502" s="456">
        <f t="shared" si="10"/>
        <v>0</v>
      </c>
      <c r="AE502" s="458">
        <f t="shared" si="11"/>
        <v>0</v>
      </c>
      <c r="AF502" s="457">
        <f t="shared" si="251"/>
        <v>0</v>
      </c>
      <c r="AG502" s="456">
        <f t="shared" si="12"/>
        <v>0</v>
      </c>
      <c r="AH502" s="457">
        <f t="shared" si="13"/>
        <v>0</v>
      </c>
      <c r="AI502" s="268">
        <f t="shared" si="14"/>
        <v>0</v>
      </c>
      <c r="AJ502" s="269">
        <f t="shared" si="15"/>
        <v>0</v>
      </c>
      <c r="AK502" s="270">
        <f t="shared" si="16"/>
        <v>0</v>
      </c>
      <c r="AL502" s="415">
        <f t="shared" si="17"/>
        <v>0</v>
      </c>
      <c r="AM502" s="259" t="str">
        <f>IF(AP502="","",IFERROR(VLOOKUP(AP502,CODES!$A$3:$D$1348,4,FALSE),"X"))&amp;IF(AQ502="","",IFERROR(VLOOKUP(AQ502,CODES!$A$3:$D$1348,4,FALSE),"X"))&amp;IF(AR502="","",IFERROR(VLOOKUP(AR502,CODES!$A$3:$D$1348,4,FALSE),"X"))&amp;IF(AS502="","",IFERROR(VLOOKUP(AS502,CODES!$A$3:$D$1348,4,FALSE),"X"))&amp;IF(AT502="","",IFERROR(VLOOKUP(AT502,CODES!$A$3:$D$1348,4,FALSE),"X"))&amp;IF(AU502="","",IFERROR(VLOOKUP(AU502,CODES!$A$3:$D$1348,4,FALSE),"X"))&amp;IF(AV502="","",IFERROR(VLOOKUP(AV502,CODES!$A$3:$D$1348,4,FALSE),"X"))&amp;IF(AW502="","",IFERROR(VLOOKUP(AW502,CODES!$A$3:$D$1348,4,FALSE),"X"))&amp;IF(AX502="","",IFERROR(VLOOKUP(AX502,CODES!$A$3:$D$1348,4,FALSE),"X"))&amp;IF(AY502="","",IFERROR(VLOOKUP(AY502,CODES!$A$3:$D$1348,4,FALSE),"X"))</f>
        <v/>
      </c>
      <c r="AN502" s="258">
        <f>SUM(IFERROR(VLOOKUP(AP502,CODES!$A$3:$D$1348,4,FALSE)*BC502,0),IFERROR(VLOOKUP(AQ502,CODES!$A$3:$D$1348,4,FALSE)*BF502,0),IFERROR(VLOOKUP(AR502,CODES!$A$3:$D$1348,4,FALSE)*BI502,0),IFERROR(VLOOKUP(AS502,CODES!$A$3:$D$1348,4,FALSE)*BL502,0),IFERROR(VLOOKUP(AT502,CODES!$A$3:$D$1348,4,FALSE)*BO502,0),IFERROR(VLOOKUP(AU502,CODES!$A$3:$D$1348,4,FALSE)*BR502,0),IFERROR(VLOOKUP(AV502,CODES!$A$3:$D$1348,4,FALSE)*BU502,0),IFERROR(VLOOKUP(AW502,CODES!$A$3:$D$1348,4,FALSE)*BX502,0),IFERROR(VLOOKUP(AX502,CODES!$A$3:$D$1348,4,FALSE)*CA502,0),IFERROR(VLOOKUP(AY502,CODES!$A$3:$D$1348,4,FALSE)*CD502,0))</f>
        <v>0</v>
      </c>
      <c r="AO502" s="258">
        <f>SUM(IFERROR(VLOOKUP(AP502,CODES!$A$3:$D$1348,3,FALSE)*BC502,0),IFERROR(VLOOKUP(AQ502,CODES!$A$3:$D$1348,3,FALSE)*BF502,0),IFERROR(VLOOKUP(AR502,CODES!$A$3:$D$1348,3,FALSE)*BI502,0),IFERROR(VLOOKUP(AS502,CODES!$A$3:$D$1348,3,FALSE)*BL502,0),IFERROR(VLOOKUP(AT502,CODES!$A$3:$D$1348,3,FALSE)*BO502,0),IFERROR(VLOOKUP(AU502,CODES!$A$3:$D$1348,3,FALSE)*BR502,0),IFERROR(VLOOKUP(AV502,CODES!$A$3:$D$1348,3,FALSE)*BU502,0),IFERROR(VLOOKUP(AW502,CODES!$A$3:$D$1348,3,FALSE)*BX502,0),IFERROR(VLOOKUP(AX502,CODES!$A$3:$D$1348,3,FALSE)*CA502,0),IFERROR(VLOOKUP(AY502,CODES!$A$3:$D$1348,3,FALSE)*CD502,0))+B502</f>
        <v>0</v>
      </c>
      <c r="AP502" s="271" t="str">
        <f t="shared" si="252"/>
        <v/>
      </c>
      <c r="AQ502" s="271" t="str">
        <f t="shared" si="253"/>
        <v/>
      </c>
      <c r="AR502" s="271" t="str">
        <f t="shared" si="254"/>
        <v/>
      </c>
      <c r="AS502" s="271" t="str">
        <f t="shared" si="255"/>
        <v/>
      </c>
      <c r="AT502" s="271" t="str">
        <f t="shared" si="256"/>
        <v/>
      </c>
      <c r="AU502" s="271" t="str">
        <f t="shared" si="257"/>
        <v/>
      </c>
      <c r="AV502" s="271" t="str">
        <f t="shared" si="258"/>
        <v/>
      </c>
      <c r="AW502" s="271" t="str">
        <f t="shared" si="259"/>
        <v/>
      </c>
      <c r="AX502" s="271" t="str">
        <f t="shared" si="260"/>
        <v/>
      </c>
      <c r="AY502" s="271" t="str">
        <f t="shared" si="261"/>
        <v/>
      </c>
      <c r="AZ502" s="258">
        <f t="shared" si="18"/>
        <v>0</v>
      </c>
      <c r="BA502" s="258">
        <f t="shared" si="262"/>
        <v>1</v>
      </c>
      <c r="BB502" s="258">
        <f t="shared" si="263"/>
        <v>0</v>
      </c>
      <c r="BC502" s="258">
        <f t="shared" si="264"/>
        <v>1</v>
      </c>
      <c r="BD502" s="258">
        <f t="shared" si="20"/>
        <v>1</v>
      </c>
      <c r="BE502" s="258">
        <f t="shared" si="265"/>
        <v>0</v>
      </c>
      <c r="BF502" s="258">
        <f t="shared" si="266"/>
        <v>1</v>
      </c>
      <c r="BG502" s="258">
        <f t="shared" si="21"/>
        <v>1</v>
      </c>
      <c r="BH502" s="258">
        <f t="shared" si="267"/>
        <v>0</v>
      </c>
      <c r="BI502" s="258">
        <f t="shared" si="268"/>
        <v>1</v>
      </c>
      <c r="BJ502" s="258">
        <f t="shared" si="22"/>
        <v>1</v>
      </c>
      <c r="BK502" s="258">
        <f t="shared" si="269"/>
        <v>0</v>
      </c>
      <c r="BL502" s="258">
        <f t="shared" si="270"/>
        <v>1</v>
      </c>
      <c r="BM502" s="258">
        <f t="shared" si="23"/>
        <v>1</v>
      </c>
      <c r="BN502" s="258">
        <f t="shared" si="271"/>
        <v>0</v>
      </c>
      <c r="BO502" s="258">
        <f t="shared" si="272"/>
        <v>1</v>
      </c>
      <c r="BP502" s="258">
        <f t="shared" si="24"/>
        <v>1</v>
      </c>
      <c r="BQ502" s="258">
        <f t="shared" si="273"/>
        <v>0</v>
      </c>
      <c r="BR502" s="258">
        <f t="shared" si="274"/>
        <v>1</v>
      </c>
      <c r="BS502" s="258">
        <f t="shared" si="25"/>
        <v>1</v>
      </c>
      <c r="BT502" s="258">
        <f t="shared" si="275"/>
        <v>0</v>
      </c>
      <c r="BU502" s="258">
        <f t="shared" si="276"/>
        <v>1</v>
      </c>
      <c r="BV502" s="258">
        <f t="shared" si="26"/>
        <v>1</v>
      </c>
      <c r="BW502" s="258">
        <f t="shared" si="277"/>
        <v>0</v>
      </c>
      <c r="BX502" s="258">
        <f t="shared" si="278"/>
        <v>1</v>
      </c>
      <c r="BY502" s="258">
        <f t="shared" si="27"/>
        <v>1</v>
      </c>
      <c r="BZ502" s="258">
        <f t="shared" si="279"/>
        <v>0</v>
      </c>
      <c r="CA502" s="258">
        <f t="shared" si="280"/>
        <v>1</v>
      </c>
      <c r="CB502" s="258">
        <f t="shared" si="28"/>
        <v>1</v>
      </c>
      <c r="CC502" s="258">
        <f t="shared" si="281"/>
        <v>0</v>
      </c>
      <c r="CD502" s="258">
        <f t="shared" si="282"/>
        <v>1</v>
      </c>
    </row>
    <row r="503" spans="1:82" hidden="1">
      <c r="A503" s="258"/>
      <c r="B503" s="258"/>
      <c r="C503" s="259"/>
      <c r="D503" s="258"/>
      <c r="E503" s="258"/>
      <c r="F503" s="258"/>
      <c r="G503" s="258">
        <v>495</v>
      </c>
      <c r="H503" s="743"/>
      <c r="I503" s="744"/>
      <c r="J503" s="739"/>
      <c r="K503" s="745"/>
      <c r="L503" s="745"/>
      <c r="M503" s="272"/>
      <c r="N503" s="508">
        <f t="shared" si="242"/>
        <v>0</v>
      </c>
      <c r="O503" s="510">
        <f t="shared" si="243"/>
        <v>0</v>
      </c>
      <c r="P503" s="260">
        <f t="shared" si="244"/>
        <v>0</v>
      </c>
      <c r="Q503" s="261">
        <f t="shared" si="245"/>
        <v>0</v>
      </c>
      <c r="R503" s="261">
        <f t="shared" si="246"/>
        <v>0</v>
      </c>
      <c r="S503" s="262"/>
      <c r="T503" s="262"/>
      <c r="U503" s="263">
        <f t="shared" si="2"/>
        <v>1.288</v>
      </c>
      <c r="V503" s="264">
        <f>IF(E503="SP",1,IF(D503="",ExtraMargeMateriaal,(1-VLOOKUP(D503,TabelAankoop[],4,FALSE))))</f>
        <v>1</v>
      </c>
      <c r="W503" s="265">
        <f t="shared" si="247"/>
        <v>0.6885</v>
      </c>
      <c r="X503" s="266">
        <f t="shared" si="248"/>
        <v>1</v>
      </c>
      <c r="Y503" s="267">
        <f t="shared" si="249"/>
        <v>1.46</v>
      </c>
      <c r="Z503" s="267">
        <f t="shared" si="250"/>
        <v>1.1599999999999999</v>
      </c>
      <c r="AA503" s="268">
        <f t="shared" si="7"/>
        <v>0</v>
      </c>
      <c r="AB503" s="456">
        <f t="shared" si="8"/>
        <v>0</v>
      </c>
      <c r="AC503" s="457">
        <f t="shared" si="9"/>
        <v>0</v>
      </c>
      <c r="AD503" s="456">
        <f t="shared" si="10"/>
        <v>0</v>
      </c>
      <c r="AE503" s="458">
        <f t="shared" si="11"/>
        <v>0</v>
      </c>
      <c r="AF503" s="457">
        <f t="shared" si="251"/>
        <v>0</v>
      </c>
      <c r="AG503" s="456">
        <f t="shared" si="12"/>
        <v>0</v>
      </c>
      <c r="AH503" s="457">
        <f t="shared" si="13"/>
        <v>0</v>
      </c>
      <c r="AI503" s="268">
        <f t="shared" si="14"/>
        <v>0</v>
      </c>
      <c r="AJ503" s="269">
        <f t="shared" si="15"/>
        <v>0</v>
      </c>
      <c r="AK503" s="270">
        <f t="shared" si="16"/>
        <v>0</v>
      </c>
      <c r="AL503" s="415">
        <f t="shared" si="17"/>
        <v>0</v>
      </c>
      <c r="AM503" s="259" t="str">
        <f>IF(AP503="","",IFERROR(VLOOKUP(AP503,CODES!$A$3:$D$1348,4,FALSE),"X"))&amp;IF(AQ503="","",IFERROR(VLOOKUP(AQ503,CODES!$A$3:$D$1348,4,FALSE),"X"))&amp;IF(AR503="","",IFERROR(VLOOKUP(AR503,CODES!$A$3:$D$1348,4,FALSE),"X"))&amp;IF(AS503="","",IFERROR(VLOOKUP(AS503,CODES!$A$3:$D$1348,4,FALSE),"X"))&amp;IF(AT503="","",IFERROR(VLOOKUP(AT503,CODES!$A$3:$D$1348,4,FALSE),"X"))&amp;IF(AU503="","",IFERROR(VLOOKUP(AU503,CODES!$A$3:$D$1348,4,FALSE),"X"))&amp;IF(AV503="","",IFERROR(VLOOKUP(AV503,CODES!$A$3:$D$1348,4,FALSE),"X"))&amp;IF(AW503="","",IFERROR(VLOOKUP(AW503,CODES!$A$3:$D$1348,4,FALSE),"X"))&amp;IF(AX503="","",IFERROR(VLOOKUP(AX503,CODES!$A$3:$D$1348,4,FALSE),"X"))&amp;IF(AY503="","",IFERROR(VLOOKUP(AY503,CODES!$A$3:$D$1348,4,FALSE),"X"))</f>
        <v/>
      </c>
      <c r="AN503" s="258">
        <f>SUM(IFERROR(VLOOKUP(AP503,CODES!$A$3:$D$1348,4,FALSE)*BC503,0),IFERROR(VLOOKUP(AQ503,CODES!$A$3:$D$1348,4,FALSE)*BF503,0),IFERROR(VLOOKUP(AR503,CODES!$A$3:$D$1348,4,FALSE)*BI503,0),IFERROR(VLOOKUP(AS503,CODES!$A$3:$D$1348,4,FALSE)*BL503,0),IFERROR(VLOOKUP(AT503,CODES!$A$3:$D$1348,4,FALSE)*BO503,0),IFERROR(VLOOKUP(AU503,CODES!$A$3:$D$1348,4,FALSE)*BR503,0),IFERROR(VLOOKUP(AV503,CODES!$A$3:$D$1348,4,FALSE)*BU503,0),IFERROR(VLOOKUP(AW503,CODES!$A$3:$D$1348,4,FALSE)*BX503,0),IFERROR(VLOOKUP(AX503,CODES!$A$3:$D$1348,4,FALSE)*CA503,0),IFERROR(VLOOKUP(AY503,CODES!$A$3:$D$1348,4,FALSE)*CD503,0))</f>
        <v>0</v>
      </c>
      <c r="AO503" s="258">
        <f>SUM(IFERROR(VLOOKUP(AP503,CODES!$A$3:$D$1348,3,FALSE)*BC503,0),IFERROR(VLOOKUP(AQ503,CODES!$A$3:$D$1348,3,FALSE)*BF503,0),IFERROR(VLOOKUP(AR503,CODES!$A$3:$D$1348,3,FALSE)*BI503,0),IFERROR(VLOOKUP(AS503,CODES!$A$3:$D$1348,3,FALSE)*BL503,0),IFERROR(VLOOKUP(AT503,CODES!$A$3:$D$1348,3,FALSE)*BO503,0),IFERROR(VLOOKUP(AU503,CODES!$A$3:$D$1348,3,FALSE)*BR503,0),IFERROR(VLOOKUP(AV503,CODES!$A$3:$D$1348,3,FALSE)*BU503,0),IFERROR(VLOOKUP(AW503,CODES!$A$3:$D$1348,3,FALSE)*BX503,0),IFERROR(VLOOKUP(AX503,CODES!$A$3:$D$1348,3,FALSE)*CA503,0),IFERROR(VLOOKUP(AY503,CODES!$A$3:$D$1348,3,FALSE)*CD503,0))+B503</f>
        <v>0</v>
      </c>
      <c r="AP503" s="271" t="str">
        <f t="shared" si="252"/>
        <v/>
      </c>
      <c r="AQ503" s="271" t="str">
        <f t="shared" si="253"/>
        <v/>
      </c>
      <c r="AR503" s="271" t="str">
        <f t="shared" si="254"/>
        <v/>
      </c>
      <c r="AS503" s="271" t="str">
        <f t="shared" si="255"/>
        <v/>
      </c>
      <c r="AT503" s="271" t="str">
        <f t="shared" si="256"/>
        <v/>
      </c>
      <c r="AU503" s="271" t="str">
        <f t="shared" si="257"/>
        <v/>
      </c>
      <c r="AV503" s="271" t="str">
        <f t="shared" si="258"/>
        <v/>
      </c>
      <c r="AW503" s="271" t="str">
        <f t="shared" si="259"/>
        <v/>
      </c>
      <c r="AX503" s="271" t="str">
        <f t="shared" si="260"/>
        <v/>
      </c>
      <c r="AY503" s="271" t="str">
        <f t="shared" si="261"/>
        <v/>
      </c>
      <c r="AZ503" s="258">
        <f t="shared" si="18"/>
        <v>0</v>
      </c>
      <c r="BA503" s="258">
        <f t="shared" si="262"/>
        <v>1</v>
      </c>
      <c r="BB503" s="258">
        <f t="shared" si="263"/>
        <v>0</v>
      </c>
      <c r="BC503" s="258">
        <f t="shared" si="264"/>
        <v>1</v>
      </c>
      <c r="BD503" s="258">
        <f t="shared" si="20"/>
        <v>1</v>
      </c>
      <c r="BE503" s="258">
        <f t="shared" si="265"/>
        <v>0</v>
      </c>
      <c r="BF503" s="258">
        <f t="shared" si="266"/>
        <v>1</v>
      </c>
      <c r="BG503" s="258">
        <f t="shared" si="21"/>
        <v>1</v>
      </c>
      <c r="BH503" s="258">
        <f t="shared" si="267"/>
        <v>0</v>
      </c>
      <c r="BI503" s="258">
        <f t="shared" si="268"/>
        <v>1</v>
      </c>
      <c r="BJ503" s="258">
        <f t="shared" si="22"/>
        <v>1</v>
      </c>
      <c r="BK503" s="258">
        <f t="shared" si="269"/>
        <v>0</v>
      </c>
      <c r="BL503" s="258">
        <f t="shared" si="270"/>
        <v>1</v>
      </c>
      <c r="BM503" s="258">
        <f t="shared" si="23"/>
        <v>1</v>
      </c>
      <c r="BN503" s="258">
        <f t="shared" si="271"/>
        <v>0</v>
      </c>
      <c r="BO503" s="258">
        <f t="shared" si="272"/>
        <v>1</v>
      </c>
      <c r="BP503" s="258">
        <f t="shared" si="24"/>
        <v>1</v>
      </c>
      <c r="BQ503" s="258">
        <f t="shared" si="273"/>
        <v>0</v>
      </c>
      <c r="BR503" s="258">
        <f t="shared" si="274"/>
        <v>1</v>
      </c>
      <c r="BS503" s="258">
        <f t="shared" si="25"/>
        <v>1</v>
      </c>
      <c r="BT503" s="258">
        <f t="shared" si="275"/>
        <v>0</v>
      </c>
      <c r="BU503" s="258">
        <f t="shared" si="276"/>
        <v>1</v>
      </c>
      <c r="BV503" s="258">
        <f t="shared" si="26"/>
        <v>1</v>
      </c>
      <c r="BW503" s="258">
        <f t="shared" si="277"/>
        <v>0</v>
      </c>
      <c r="BX503" s="258">
        <f t="shared" si="278"/>
        <v>1</v>
      </c>
      <c r="BY503" s="258">
        <f t="shared" si="27"/>
        <v>1</v>
      </c>
      <c r="BZ503" s="258">
        <f t="shared" si="279"/>
        <v>0</v>
      </c>
      <c r="CA503" s="258">
        <f t="shared" si="280"/>
        <v>1</v>
      </c>
      <c r="CB503" s="258">
        <f t="shared" si="28"/>
        <v>1</v>
      </c>
      <c r="CC503" s="258">
        <f t="shared" si="281"/>
        <v>0</v>
      </c>
      <c r="CD503" s="258">
        <f t="shared" si="282"/>
        <v>1</v>
      </c>
    </row>
    <row r="504" spans="1:82" hidden="1">
      <c r="A504" s="258"/>
      <c r="B504" s="258"/>
      <c r="C504" s="259"/>
      <c r="D504" s="258"/>
      <c r="E504" s="258"/>
      <c r="F504" s="258"/>
      <c r="G504" s="258">
        <v>496</v>
      </c>
      <c r="H504" s="743"/>
      <c r="I504" s="744"/>
      <c r="J504" s="739"/>
      <c r="K504" s="745"/>
      <c r="L504" s="745"/>
      <c r="M504" s="272"/>
      <c r="N504" s="508">
        <f t="shared" si="242"/>
        <v>0</v>
      </c>
      <c r="O504" s="510">
        <f t="shared" si="243"/>
        <v>0</v>
      </c>
      <c r="P504" s="260">
        <f t="shared" si="244"/>
        <v>0</v>
      </c>
      <c r="Q504" s="261">
        <f t="shared" si="245"/>
        <v>0</v>
      </c>
      <c r="R504" s="261">
        <f t="shared" si="246"/>
        <v>0</v>
      </c>
      <c r="S504" s="262"/>
      <c r="T504" s="262"/>
      <c r="U504" s="263">
        <f t="shared" si="2"/>
        <v>1.288</v>
      </c>
      <c r="V504" s="264">
        <f>IF(E504="SP",1,IF(D504="",ExtraMargeMateriaal,(1-VLOOKUP(D504,TabelAankoop[],4,FALSE))))</f>
        <v>1</v>
      </c>
      <c r="W504" s="265">
        <f t="shared" si="247"/>
        <v>0.6885</v>
      </c>
      <c r="X504" s="266">
        <f t="shared" si="248"/>
        <v>1</v>
      </c>
      <c r="Y504" s="267">
        <f t="shared" si="249"/>
        <v>1.46</v>
      </c>
      <c r="Z504" s="267">
        <f t="shared" si="250"/>
        <v>1.1599999999999999</v>
      </c>
      <c r="AA504" s="268">
        <f t="shared" si="7"/>
        <v>0</v>
      </c>
      <c r="AB504" s="456">
        <f t="shared" si="8"/>
        <v>0</v>
      </c>
      <c r="AC504" s="457">
        <f t="shared" si="9"/>
        <v>0</v>
      </c>
      <c r="AD504" s="456">
        <f t="shared" si="10"/>
        <v>0</v>
      </c>
      <c r="AE504" s="458">
        <f t="shared" si="11"/>
        <v>0</v>
      </c>
      <c r="AF504" s="457">
        <f t="shared" si="251"/>
        <v>0</v>
      </c>
      <c r="AG504" s="456">
        <f t="shared" si="12"/>
        <v>0</v>
      </c>
      <c r="AH504" s="457">
        <f t="shared" si="13"/>
        <v>0</v>
      </c>
      <c r="AI504" s="268">
        <f t="shared" si="14"/>
        <v>0</v>
      </c>
      <c r="AJ504" s="269">
        <f t="shared" si="15"/>
        <v>0</v>
      </c>
      <c r="AK504" s="270">
        <f t="shared" si="16"/>
        <v>0</v>
      </c>
      <c r="AL504" s="415">
        <f t="shared" si="17"/>
        <v>0</v>
      </c>
      <c r="AM504" s="259" t="str">
        <f>IF(AP504="","",IFERROR(VLOOKUP(AP504,CODES!$A$3:$D$1348,4,FALSE),"X"))&amp;IF(AQ504="","",IFERROR(VLOOKUP(AQ504,CODES!$A$3:$D$1348,4,FALSE),"X"))&amp;IF(AR504="","",IFERROR(VLOOKUP(AR504,CODES!$A$3:$D$1348,4,FALSE),"X"))&amp;IF(AS504="","",IFERROR(VLOOKUP(AS504,CODES!$A$3:$D$1348,4,FALSE),"X"))&amp;IF(AT504="","",IFERROR(VLOOKUP(AT504,CODES!$A$3:$D$1348,4,FALSE),"X"))&amp;IF(AU504="","",IFERROR(VLOOKUP(AU504,CODES!$A$3:$D$1348,4,FALSE),"X"))&amp;IF(AV504="","",IFERROR(VLOOKUP(AV504,CODES!$A$3:$D$1348,4,FALSE),"X"))&amp;IF(AW504="","",IFERROR(VLOOKUP(AW504,CODES!$A$3:$D$1348,4,FALSE),"X"))&amp;IF(AX504="","",IFERROR(VLOOKUP(AX504,CODES!$A$3:$D$1348,4,FALSE),"X"))&amp;IF(AY504="","",IFERROR(VLOOKUP(AY504,CODES!$A$3:$D$1348,4,FALSE),"X"))</f>
        <v/>
      </c>
      <c r="AN504" s="258">
        <f>SUM(IFERROR(VLOOKUP(AP504,CODES!$A$3:$D$1348,4,FALSE)*BC504,0),IFERROR(VLOOKUP(AQ504,CODES!$A$3:$D$1348,4,FALSE)*BF504,0),IFERROR(VLOOKUP(AR504,CODES!$A$3:$D$1348,4,FALSE)*BI504,0),IFERROR(VLOOKUP(AS504,CODES!$A$3:$D$1348,4,FALSE)*BL504,0),IFERROR(VLOOKUP(AT504,CODES!$A$3:$D$1348,4,FALSE)*BO504,0),IFERROR(VLOOKUP(AU504,CODES!$A$3:$D$1348,4,FALSE)*BR504,0),IFERROR(VLOOKUP(AV504,CODES!$A$3:$D$1348,4,FALSE)*BU504,0),IFERROR(VLOOKUP(AW504,CODES!$A$3:$D$1348,4,FALSE)*BX504,0),IFERROR(VLOOKUP(AX504,CODES!$A$3:$D$1348,4,FALSE)*CA504,0),IFERROR(VLOOKUP(AY504,CODES!$A$3:$D$1348,4,FALSE)*CD504,0))</f>
        <v>0</v>
      </c>
      <c r="AO504" s="258">
        <f>SUM(IFERROR(VLOOKUP(AP504,CODES!$A$3:$D$1348,3,FALSE)*BC504,0),IFERROR(VLOOKUP(AQ504,CODES!$A$3:$D$1348,3,FALSE)*BF504,0),IFERROR(VLOOKUP(AR504,CODES!$A$3:$D$1348,3,FALSE)*BI504,0),IFERROR(VLOOKUP(AS504,CODES!$A$3:$D$1348,3,FALSE)*BL504,0),IFERROR(VLOOKUP(AT504,CODES!$A$3:$D$1348,3,FALSE)*BO504,0),IFERROR(VLOOKUP(AU504,CODES!$A$3:$D$1348,3,FALSE)*BR504,0),IFERROR(VLOOKUP(AV504,CODES!$A$3:$D$1348,3,FALSE)*BU504,0),IFERROR(VLOOKUP(AW504,CODES!$A$3:$D$1348,3,FALSE)*BX504,0),IFERROR(VLOOKUP(AX504,CODES!$A$3:$D$1348,3,FALSE)*CA504,0),IFERROR(VLOOKUP(AY504,CODES!$A$3:$D$1348,3,FALSE)*CD504,0))+B504</f>
        <v>0</v>
      </c>
      <c r="AP504" s="271" t="str">
        <f t="shared" si="252"/>
        <v/>
      </c>
      <c r="AQ504" s="271" t="str">
        <f t="shared" si="253"/>
        <v/>
      </c>
      <c r="AR504" s="271" t="str">
        <f t="shared" si="254"/>
        <v/>
      </c>
      <c r="AS504" s="271" t="str">
        <f t="shared" si="255"/>
        <v/>
      </c>
      <c r="AT504" s="271" t="str">
        <f t="shared" si="256"/>
        <v/>
      </c>
      <c r="AU504" s="271" t="str">
        <f t="shared" si="257"/>
        <v/>
      </c>
      <c r="AV504" s="271" t="str">
        <f t="shared" si="258"/>
        <v/>
      </c>
      <c r="AW504" s="271" t="str">
        <f t="shared" si="259"/>
        <v/>
      </c>
      <c r="AX504" s="271" t="str">
        <f t="shared" si="260"/>
        <v/>
      </c>
      <c r="AY504" s="271" t="str">
        <f t="shared" si="261"/>
        <v/>
      </c>
      <c r="AZ504" s="258">
        <f t="shared" si="18"/>
        <v>0</v>
      </c>
      <c r="BA504" s="258">
        <f t="shared" si="262"/>
        <v>1</v>
      </c>
      <c r="BB504" s="258">
        <f t="shared" si="263"/>
        <v>0</v>
      </c>
      <c r="BC504" s="258">
        <f t="shared" si="264"/>
        <v>1</v>
      </c>
      <c r="BD504" s="258">
        <f t="shared" si="20"/>
        <v>1</v>
      </c>
      <c r="BE504" s="258">
        <f t="shared" si="265"/>
        <v>0</v>
      </c>
      <c r="BF504" s="258">
        <f t="shared" si="266"/>
        <v>1</v>
      </c>
      <c r="BG504" s="258">
        <f t="shared" si="21"/>
        <v>1</v>
      </c>
      <c r="BH504" s="258">
        <f t="shared" si="267"/>
        <v>0</v>
      </c>
      <c r="BI504" s="258">
        <f t="shared" si="268"/>
        <v>1</v>
      </c>
      <c r="BJ504" s="258">
        <f t="shared" si="22"/>
        <v>1</v>
      </c>
      <c r="BK504" s="258">
        <f t="shared" si="269"/>
        <v>0</v>
      </c>
      <c r="BL504" s="258">
        <f t="shared" si="270"/>
        <v>1</v>
      </c>
      <c r="BM504" s="258">
        <f t="shared" si="23"/>
        <v>1</v>
      </c>
      <c r="BN504" s="258">
        <f t="shared" si="271"/>
        <v>0</v>
      </c>
      <c r="BO504" s="258">
        <f t="shared" si="272"/>
        <v>1</v>
      </c>
      <c r="BP504" s="258">
        <f t="shared" si="24"/>
        <v>1</v>
      </c>
      <c r="BQ504" s="258">
        <f t="shared" si="273"/>
        <v>0</v>
      </c>
      <c r="BR504" s="258">
        <f t="shared" si="274"/>
        <v>1</v>
      </c>
      <c r="BS504" s="258">
        <f t="shared" si="25"/>
        <v>1</v>
      </c>
      <c r="BT504" s="258">
        <f t="shared" si="275"/>
        <v>0</v>
      </c>
      <c r="BU504" s="258">
        <f t="shared" si="276"/>
        <v>1</v>
      </c>
      <c r="BV504" s="258">
        <f t="shared" si="26"/>
        <v>1</v>
      </c>
      <c r="BW504" s="258">
        <f t="shared" si="277"/>
        <v>0</v>
      </c>
      <c r="BX504" s="258">
        <f t="shared" si="278"/>
        <v>1</v>
      </c>
      <c r="BY504" s="258">
        <f t="shared" si="27"/>
        <v>1</v>
      </c>
      <c r="BZ504" s="258">
        <f t="shared" si="279"/>
        <v>0</v>
      </c>
      <c r="CA504" s="258">
        <f t="shared" si="280"/>
        <v>1</v>
      </c>
      <c r="CB504" s="258">
        <f t="shared" si="28"/>
        <v>1</v>
      </c>
      <c r="CC504" s="258">
        <f t="shared" si="281"/>
        <v>0</v>
      </c>
      <c r="CD504" s="258">
        <f t="shared" si="282"/>
        <v>1</v>
      </c>
    </row>
    <row r="505" spans="1:82" hidden="1">
      <c r="A505" s="258"/>
      <c r="B505" s="258"/>
      <c r="C505" s="259"/>
      <c r="D505" s="258"/>
      <c r="E505" s="258"/>
      <c r="F505" s="258"/>
      <c r="G505" s="258">
        <v>497</v>
      </c>
      <c r="H505" s="743"/>
      <c r="I505" s="744"/>
      <c r="J505" s="739"/>
      <c r="K505" s="745"/>
      <c r="L505" s="745"/>
      <c r="M505" s="272"/>
      <c r="N505" s="508">
        <f t="shared" si="242"/>
        <v>0</v>
      </c>
      <c r="O505" s="510">
        <f t="shared" si="243"/>
        <v>0</v>
      </c>
      <c r="P505" s="260">
        <f t="shared" si="244"/>
        <v>0</v>
      </c>
      <c r="Q505" s="261">
        <f t="shared" si="245"/>
        <v>0</v>
      </c>
      <c r="R505" s="261">
        <f t="shared" si="246"/>
        <v>0</v>
      </c>
      <c r="S505" s="262"/>
      <c r="T505" s="262"/>
      <c r="U505" s="263">
        <f t="shared" si="2"/>
        <v>1.288</v>
      </c>
      <c r="V505" s="264">
        <f>IF(E505="SP",1,IF(D505="",ExtraMargeMateriaal,(1-VLOOKUP(D505,TabelAankoop[],4,FALSE))))</f>
        <v>1</v>
      </c>
      <c r="W505" s="265">
        <f t="shared" si="247"/>
        <v>0.6885</v>
      </c>
      <c r="X505" s="266">
        <f t="shared" si="248"/>
        <v>1</v>
      </c>
      <c r="Y505" s="267">
        <f t="shared" si="249"/>
        <v>1.46</v>
      </c>
      <c r="Z505" s="267">
        <f t="shared" si="250"/>
        <v>1.1599999999999999</v>
      </c>
      <c r="AA505" s="268">
        <f t="shared" si="7"/>
        <v>0</v>
      </c>
      <c r="AB505" s="456">
        <f t="shared" si="8"/>
        <v>0</v>
      </c>
      <c r="AC505" s="457">
        <f t="shared" si="9"/>
        <v>0</v>
      </c>
      <c r="AD505" s="456">
        <f t="shared" si="10"/>
        <v>0</v>
      </c>
      <c r="AE505" s="458">
        <f t="shared" si="11"/>
        <v>0</v>
      </c>
      <c r="AF505" s="457">
        <f t="shared" si="251"/>
        <v>0</v>
      </c>
      <c r="AG505" s="456">
        <f t="shared" si="12"/>
        <v>0</v>
      </c>
      <c r="AH505" s="457">
        <f t="shared" si="13"/>
        <v>0</v>
      </c>
      <c r="AI505" s="268">
        <f t="shared" si="14"/>
        <v>0</v>
      </c>
      <c r="AJ505" s="269">
        <f t="shared" si="15"/>
        <v>0</v>
      </c>
      <c r="AK505" s="270">
        <f t="shared" si="16"/>
        <v>0</v>
      </c>
      <c r="AL505" s="415">
        <f t="shared" si="17"/>
        <v>0</v>
      </c>
      <c r="AM505" s="259" t="str">
        <f>IF(AP505="","",IFERROR(VLOOKUP(AP505,CODES!$A$3:$D$1348,4,FALSE),"X"))&amp;IF(AQ505="","",IFERROR(VLOOKUP(AQ505,CODES!$A$3:$D$1348,4,FALSE),"X"))&amp;IF(AR505="","",IFERROR(VLOOKUP(AR505,CODES!$A$3:$D$1348,4,FALSE),"X"))&amp;IF(AS505="","",IFERROR(VLOOKUP(AS505,CODES!$A$3:$D$1348,4,FALSE),"X"))&amp;IF(AT505="","",IFERROR(VLOOKUP(AT505,CODES!$A$3:$D$1348,4,FALSE),"X"))&amp;IF(AU505="","",IFERROR(VLOOKUP(AU505,CODES!$A$3:$D$1348,4,FALSE),"X"))&amp;IF(AV505="","",IFERROR(VLOOKUP(AV505,CODES!$A$3:$D$1348,4,FALSE),"X"))&amp;IF(AW505="","",IFERROR(VLOOKUP(AW505,CODES!$A$3:$D$1348,4,FALSE),"X"))&amp;IF(AX505="","",IFERROR(VLOOKUP(AX505,CODES!$A$3:$D$1348,4,FALSE),"X"))&amp;IF(AY505="","",IFERROR(VLOOKUP(AY505,CODES!$A$3:$D$1348,4,FALSE),"X"))</f>
        <v/>
      </c>
      <c r="AN505" s="258">
        <f>SUM(IFERROR(VLOOKUP(AP505,CODES!$A$3:$D$1348,4,FALSE)*BC505,0),IFERROR(VLOOKUP(AQ505,CODES!$A$3:$D$1348,4,FALSE)*BF505,0),IFERROR(VLOOKUP(AR505,CODES!$A$3:$D$1348,4,FALSE)*BI505,0),IFERROR(VLOOKUP(AS505,CODES!$A$3:$D$1348,4,FALSE)*BL505,0),IFERROR(VLOOKUP(AT505,CODES!$A$3:$D$1348,4,FALSE)*BO505,0),IFERROR(VLOOKUP(AU505,CODES!$A$3:$D$1348,4,FALSE)*BR505,0),IFERROR(VLOOKUP(AV505,CODES!$A$3:$D$1348,4,FALSE)*BU505,0),IFERROR(VLOOKUP(AW505,CODES!$A$3:$D$1348,4,FALSE)*BX505,0),IFERROR(VLOOKUP(AX505,CODES!$A$3:$D$1348,4,FALSE)*CA505,0),IFERROR(VLOOKUP(AY505,CODES!$A$3:$D$1348,4,FALSE)*CD505,0))</f>
        <v>0</v>
      </c>
      <c r="AO505" s="258">
        <f>SUM(IFERROR(VLOOKUP(AP505,CODES!$A$3:$D$1348,3,FALSE)*BC505,0),IFERROR(VLOOKUP(AQ505,CODES!$A$3:$D$1348,3,FALSE)*BF505,0),IFERROR(VLOOKUP(AR505,CODES!$A$3:$D$1348,3,FALSE)*BI505,0),IFERROR(VLOOKUP(AS505,CODES!$A$3:$D$1348,3,FALSE)*BL505,0),IFERROR(VLOOKUP(AT505,CODES!$A$3:$D$1348,3,FALSE)*BO505,0),IFERROR(VLOOKUP(AU505,CODES!$A$3:$D$1348,3,FALSE)*BR505,0),IFERROR(VLOOKUP(AV505,CODES!$A$3:$D$1348,3,FALSE)*BU505,0),IFERROR(VLOOKUP(AW505,CODES!$A$3:$D$1348,3,FALSE)*BX505,0),IFERROR(VLOOKUP(AX505,CODES!$A$3:$D$1348,3,FALSE)*CA505,0),IFERROR(VLOOKUP(AY505,CODES!$A$3:$D$1348,3,FALSE)*CD505,0))+B505</f>
        <v>0</v>
      </c>
      <c r="AP505" s="271" t="str">
        <f t="shared" si="252"/>
        <v/>
      </c>
      <c r="AQ505" s="271" t="str">
        <f t="shared" si="253"/>
        <v/>
      </c>
      <c r="AR505" s="271" t="str">
        <f t="shared" si="254"/>
        <v/>
      </c>
      <c r="AS505" s="271" t="str">
        <f t="shared" si="255"/>
        <v/>
      </c>
      <c r="AT505" s="271" t="str">
        <f t="shared" si="256"/>
        <v/>
      </c>
      <c r="AU505" s="271" t="str">
        <f t="shared" si="257"/>
        <v/>
      </c>
      <c r="AV505" s="271" t="str">
        <f t="shared" si="258"/>
        <v/>
      </c>
      <c r="AW505" s="271" t="str">
        <f t="shared" si="259"/>
        <v/>
      </c>
      <c r="AX505" s="271" t="str">
        <f t="shared" si="260"/>
        <v/>
      </c>
      <c r="AY505" s="271" t="str">
        <f t="shared" si="261"/>
        <v/>
      </c>
      <c r="AZ505" s="258">
        <f t="shared" si="18"/>
        <v>0</v>
      </c>
      <c r="BA505" s="258">
        <f t="shared" si="262"/>
        <v>1</v>
      </c>
      <c r="BB505" s="258">
        <f t="shared" si="263"/>
        <v>0</v>
      </c>
      <c r="BC505" s="258">
        <f t="shared" si="264"/>
        <v>1</v>
      </c>
      <c r="BD505" s="258">
        <f t="shared" si="20"/>
        <v>1</v>
      </c>
      <c r="BE505" s="258">
        <f t="shared" si="265"/>
        <v>0</v>
      </c>
      <c r="BF505" s="258">
        <f t="shared" si="266"/>
        <v>1</v>
      </c>
      <c r="BG505" s="258">
        <f t="shared" si="21"/>
        <v>1</v>
      </c>
      <c r="BH505" s="258">
        <f t="shared" si="267"/>
        <v>0</v>
      </c>
      <c r="BI505" s="258">
        <f t="shared" si="268"/>
        <v>1</v>
      </c>
      <c r="BJ505" s="258">
        <f t="shared" si="22"/>
        <v>1</v>
      </c>
      <c r="BK505" s="258">
        <f t="shared" si="269"/>
        <v>0</v>
      </c>
      <c r="BL505" s="258">
        <f t="shared" si="270"/>
        <v>1</v>
      </c>
      <c r="BM505" s="258">
        <f t="shared" si="23"/>
        <v>1</v>
      </c>
      <c r="BN505" s="258">
        <f t="shared" si="271"/>
        <v>0</v>
      </c>
      <c r="BO505" s="258">
        <f t="shared" si="272"/>
        <v>1</v>
      </c>
      <c r="BP505" s="258">
        <f t="shared" si="24"/>
        <v>1</v>
      </c>
      <c r="BQ505" s="258">
        <f t="shared" si="273"/>
        <v>0</v>
      </c>
      <c r="BR505" s="258">
        <f t="shared" si="274"/>
        <v>1</v>
      </c>
      <c r="BS505" s="258">
        <f t="shared" si="25"/>
        <v>1</v>
      </c>
      <c r="BT505" s="258">
        <f t="shared" si="275"/>
        <v>0</v>
      </c>
      <c r="BU505" s="258">
        <f t="shared" si="276"/>
        <v>1</v>
      </c>
      <c r="BV505" s="258">
        <f t="shared" si="26"/>
        <v>1</v>
      </c>
      <c r="BW505" s="258">
        <f t="shared" si="277"/>
        <v>0</v>
      </c>
      <c r="BX505" s="258">
        <f t="shared" si="278"/>
        <v>1</v>
      </c>
      <c r="BY505" s="258">
        <f t="shared" si="27"/>
        <v>1</v>
      </c>
      <c r="BZ505" s="258">
        <f t="shared" si="279"/>
        <v>0</v>
      </c>
      <c r="CA505" s="258">
        <f t="shared" si="280"/>
        <v>1</v>
      </c>
      <c r="CB505" s="258">
        <f t="shared" si="28"/>
        <v>1</v>
      </c>
      <c r="CC505" s="258">
        <f t="shared" si="281"/>
        <v>0</v>
      </c>
      <c r="CD505" s="258">
        <f t="shared" si="282"/>
        <v>1</v>
      </c>
    </row>
    <row r="506" spans="1:82" hidden="1">
      <c r="A506" s="258"/>
      <c r="B506" s="258"/>
      <c r="C506" s="259"/>
      <c r="D506" s="258"/>
      <c r="E506" s="258"/>
      <c r="F506" s="258"/>
      <c r="G506" s="258">
        <v>498</v>
      </c>
      <c r="H506" s="743"/>
      <c r="I506" s="744"/>
      <c r="J506" s="739"/>
      <c r="K506" s="745"/>
      <c r="L506" s="745"/>
      <c r="M506" s="272"/>
      <c r="N506" s="508">
        <f t="shared" si="242"/>
        <v>0</v>
      </c>
      <c r="O506" s="510">
        <f t="shared" si="243"/>
        <v>0</v>
      </c>
      <c r="P506" s="260">
        <f t="shared" si="244"/>
        <v>0</v>
      </c>
      <c r="Q506" s="261">
        <f t="shared" si="245"/>
        <v>0</v>
      </c>
      <c r="R506" s="261">
        <f t="shared" si="246"/>
        <v>0</v>
      </c>
      <c r="S506" s="262"/>
      <c r="T506" s="262"/>
      <c r="U506" s="263">
        <f t="shared" si="2"/>
        <v>1.288</v>
      </c>
      <c r="V506" s="264">
        <f>IF(E506="SP",1,IF(D506="",ExtraMargeMateriaal,(1-VLOOKUP(D506,TabelAankoop[],4,FALSE))))</f>
        <v>1</v>
      </c>
      <c r="W506" s="265">
        <f t="shared" si="247"/>
        <v>0.6885</v>
      </c>
      <c r="X506" s="266">
        <f t="shared" si="248"/>
        <v>1</v>
      </c>
      <c r="Y506" s="267">
        <f t="shared" si="249"/>
        <v>1.46</v>
      </c>
      <c r="Z506" s="267">
        <f t="shared" si="250"/>
        <v>1.1599999999999999</v>
      </c>
      <c r="AA506" s="268">
        <f t="shared" si="7"/>
        <v>0</v>
      </c>
      <c r="AB506" s="456">
        <f t="shared" si="8"/>
        <v>0</v>
      </c>
      <c r="AC506" s="457">
        <f t="shared" si="9"/>
        <v>0</v>
      </c>
      <c r="AD506" s="456">
        <f t="shared" si="10"/>
        <v>0</v>
      </c>
      <c r="AE506" s="458">
        <f t="shared" si="11"/>
        <v>0</v>
      </c>
      <c r="AF506" s="457">
        <f t="shared" si="251"/>
        <v>0</v>
      </c>
      <c r="AG506" s="456">
        <f t="shared" si="12"/>
        <v>0</v>
      </c>
      <c r="AH506" s="457">
        <f t="shared" si="13"/>
        <v>0</v>
      </c>
      <c r="AI506" s="268">
        <f t="shared" si="14"/>
        <v>0</v>
      </c>
      <c r="AJ506" s="269">
        <f t="shared" si="15"/>
        <v>0</v>
      </c>
      <c r="AK506" s="270">
        <f t="shared" si="16"/>
        <v>0</v>
      </c>
      <c r="AL506" s="415">
        <f t="shared" si="17"/>
        <v>0</v>
      </c>
      <c r="AM506" s="259" t="str">
        <f>IF(AP506="","",IFERROR(VLOOKUP(AP506,CODES!$A$3:$D$1348,4,FALSE),"X"))&amp;IF(AQ506="","",IFERROR(VLOOKUP(AQ506,CODES!$A$3:$D$1348,4,FALSE),"X"))&amp;IF(AR506="","",IFERROR(VLOOKUP(AR506,CODES!$A$3:$D$1348,4,FALSE),"X"))&amp;IF(AS506="","",IFERROR(VLOOKUP(AS506,CODES!$A$3:$D$1348,4,FALSE),"X"))&amp;IF(AT506="","",IFERROR(VLOOKUP(AT506,CODES!$A$3:$D$1348,4,FALSE),"X"))&amp;IF(AU506="","",IFERROR(VLOOKUP(AU506,CODES!$A$3:$D$1348,4,FALSE),"X"))&amp;IF(AV506="","",IFERROR(VLOOKUP(AV506,CODES!$A$3:$D$1348,4,FALSE),"X"))&amp;IF(AW506="","",IFERROR(VLOOKUP(AW506,CODES!$A$3:$D$1348,4,FALSE),"X"))&amp;IF(AX506="","",IFERROR(VLOOKUP(AX506,CODES!$A$3:$D$1348,4,FALSE),"X"))&amp;IF(AY506="","",IFERROR(VLOOKUP(AY506,CODES!$A$3:$D$1348,4,FALSE),"X"))</f>
        <v/>
      </c>
      <c r="AN506" s="258">
        <f>SUM(IFERROR(VLOOKUP(AP506,CODES!$A$3:$D$1348,4,FALSE)*BC506,0),IFERROR(VLOOKUP(AQ506,CODES!$A$3:$D$1348,4,FALSE)*BF506,0),IFERROR(VLOOKUP(AR506,CODES!$A$3:$D$1348,4,FALSE)*BI506,0),IFERROR(VLOOKUP(AS506,CODES!$A$3:$D$1348,4,FALSE)*BL506,0),IFERROR(VLOOKUP(AT506,CODES!$A$3:$D$1348,4,FALSE)*BO506,0),IFERROR(VLOOKUP(AU506,CODES!$A$3:$D$1348,4,FALSE)*BR506,0),IFERROR(VLOOKUP(AV506,CODES!$A$3:$D$1348,4,FALSE)*BU506,0),IFERROR(VLOOKUP(AW506,CODES!$A$3:$D$1348,4,FALSE)*BX506,0),IFERROR(VLOOKUP(AX506,CODES!$A$3:$D$1348,4,FALSE)*CA506,0),IFERROR(VLOOKUP(AY506,CODES!$A$3:$D$1348,4,FALSE)*CD506,0))</f>
        <v>0</v>
      </c>
      <c r="AO506" s="258">
        <f>SUM(IFERROR(VLOOKUP(AP506,CODES!$A$3:$D$1348,3,FALSE)*BC506,0),IFERROR(VLOOKUP(AQ506,CODES!$A$3:$D$1348,3,FALSE)*BF506,0),IFERROR(VLOOKUP(AR506,CODES!$A$3:$D$1348,3,FALSE)*BI506,0),IFERROR(VLOOKUP(AS506,CODES!$A$3:$D$1348,3,FALSE)*BL506,0),IFERROR(VLOOKUP(AT506,CODES!$A$3:$D$1348,3,FALSE)*BO506,0),IFERROR(VLOOKUP(AU506,CODES!$A$3:$D$1348,3,FALSE)*BR506,0),IFERROR(VLOOKUP(AV506,CODES!$A$3:$D$1348,3,FALSE)*BU506,0),IFERROR(VLOOKUP(AW506,CODES!$A$3:$D$1348,3,FALSE)*BX506,0),IFERROR(VLOOKUP(AX506,CODES!$A$3:$D$1348,3,FALSE)*CA506,0),IFERROR(VLOOKUP(AY506,CODES!$A$3:$D$1348,3,FALSE)*CD506,0))+B506</f>
        <v>0</v>
      </c>
      <c r="AP506" s="271" t="str">
        <f t="shared" si="252"/>
        <v/>
      </c>
      <c r="AQ506" s="271" t="str">
        <f t="shared" si="253"/>
        <v/>
      </c>
      <c r="AR506" s="271" t="str">
        <f t="shared" si="254"/>
        <v/>
      </c>
      <c r="AS506" s="271" t="str">
        <f t="shared" si="255"/>
        <v/>
      </c>
      <c r="AT506" s="271" t="str">
        <f t="shared" si="256"/>
        <v/>
      </c>
      <c r="AU506" s="271" t="str">
        <f t="shared" si="257"/>
        <v/>
      </c>
      <c r="AV506" s="271" t="str">
        <f t="shared" si="258"/>
        <v/>
      </c>
      <c r="AW506" s="271" t="str">
        <f t="shared" si="259"/>
        <v/>
      </c>
      <c r="AX506" s="271" t="str">
        <f t="shared" si="260"/>
        <v/>
      </c>
      <c r="AY506" s="271" t="str">
        <f t="shared" si="261"/>
        <v/>
      </c>
      <c r="AZ506" s="258">
        <f t="shared" si="18"/>
        <v>0</v>
      </c>
      <c r="BA506" s="258">
        <f t="shared" si="262"/>
        <v>1</v>
      </c>
      <c r="BB506" s="258">
        <f t="shared" si="263"/>
        <v>0</v>
      </c>
      <c r="BC506" s="258">
        <f t="shared" si="264"/>
        <v>1</v>
      </c>
      <c r="BD506" s="258">
        <f t="shared" si="20"/>
        <v>1</v>
      </c>
      <c r="BE506" s="258">
        <f t="shared" si="265"/>
        <v>0</v>
      </c>
      <c r="BF506" s="258">
        <f t="shared" si="266"/>
        <v>1</v>
      </c>
      <c r="BG506" s="258">
        <f t="shared" si="21"/>
        <v>1</v>
      </c>
      <c r="BH506" s="258">
        <f t="shared" si="267"/>
        <v>0</v>
      </c>
      <c r="BI506" s="258">
        <f t="shared" si="268"/>
        <v>1</v>
      </c>
      <c r="BJ506" s="258">
        <f t="shared" si="22"/>
        <v>1</v>
      </c>
      <c r="BK506" s="258">
        <f t="shared" si="269"/>
        <v>0</v>
      </c>
      <c r="BL506" s="258">
        <f t="shared" si="270"/>
        <v>1</v>
      </c>
      <c r="BM506" s="258">
        <f t="shared" si="23"/>
        <v>1</v>
      </c>
      <c r="BN506" s="258">
        <f t="shared" si="271"/>
        <v>0</v>
      </c>
      <c r="BO506" s="258">
        <f t="shared" si="272"/>
        <v>1</v>
      </c>
      <c r="BP506" s="258">
        <f t="shared" si="24"/>
        <v>1</v>
      </c>
      <c r="BQ506" s="258">
        <f t="shared" si="273"/>
        <v>0</v>
      </c>
      <c r="BR506" s="258">
        <f t="shared" si="274"/>
        <v>1</v>
      </c>
      <c r="BS506" s="258">
        <f t="shared" si="25"/>
        <v>1</v>
      </c>
      <c r="BT506" s="258">
        <f t="shared" si="275"/>
        <v>0</v>
      </c>
      <c r="BU506" s="258">
        <f t="shared" si="276"/>
        <v>1</v>
      </c>
      <c r="BV506" s="258">
        <f t="shared" si="26"/>
        <v>1</v>
      </c>
      <c r="BW506" s="258">
        <f t="shared" si="277"/>
        <v>0</v>
      </c>
      <c r="BX506" s="258">
        <f t="shared" si="278"/>
        <v>1</v>
      </c>
      <c r="BY506" s="258">
        <f t="shared" si="27"/>
        <v>1</v>
      </c>
      <c r="BZ506" s="258">
        <f t="shared" si="279"/>
        <v>0</v>
      </c>
      <c r="CA506" s="258">
        <f t="shared" si="280"/>
        <v>1</v>
      </c>
      <c r="CB506" s="258">
        <f t="shared" si="28"/>
        <v>1</v>
      </c>
      <c r="CC506" s="258">
        <f t="shared" si="281"/>
        <v>0</v>
      </c>
      <c r="CD506" s="258">
        <f t="shared" si="282"/>
        <v>1</v>
      </c>
    </row>
    <row r="507" spans="1:82" hidden="1">
      <c r="A507" s="258"/>
      <c r="B507" s="258"/>
      <c r="C507" s="259"/>
      <c r="D507" s="258"/>
      <c r="E507" s="258"/>
      <c r="F507" s="258"/>
      <c r="G507" s="258">
        <v>499</v>
      </c>
      <c r="H507" s="743"/>
      <c r="I507" s="744"/>
      <c r="J507" s="739"/>
      <c r="K507" s="745"/>
      <c r="L507" s="745"/>
      <c r="M507" s="272"/>
      <c r="N507" s="508">
        <f t="shared" si="242"/>
        <v>0</v>
      </c>
      <c r="O507" s="510">
        <f t="shared" si="243"/>
        <v>0</v>
      </c>
      <c r="P507" s="260">
        <f t="shared" si="244"/>
        <v>0</v>
      </c>
      <c r="Q507" s="261">
        <f t="shared" si="245"/>
        <v>0</v>
      </c>
      <c r="R507" s="261">
        <f t="shared" si="246"/>
        <v>0</v>
      </c>
      <c r="S507" s="262"/>
      <c r="T507" s="262"/>
      <c r="U507" s="263">
        <f t="shared" si="2"/>
        <v>1.288</v>
      </c>
      <c r="V507" s="264">
        <f>IF(E507="SP",1,IF(D507="",ExtraMargeMateriaal,(1-VLOOKUP(D507,TabelAankoop[],4,FALSE))))</f>
        <v>1</v>
      </c>
      <c r="W507" s="265">
        <f t="shared" si="247"/>
        <v>0.6885</v>
      </c>
      <c r="X507" s="266">
        <f t="shared" si="248"/>
        <v>1</v>
      </c>
      <c r="Y507" s="267">
        <f t="shared" si="249"/>
        <v>1.46</v>
      </c>
      <c r="Z507" s="267">
        <f t="shared" si="250"/>
        <v>1.1599999999999999</v>
      </c>
      <c r="AA507" s="268">
        <f t="shared" si="7"/>
        <v>0</v>
      </c>
      <c r="AB507" s="456">
        <f t="shared" si="8"/>
        <v>0</v>
      </c>
      <c r="AC507" s="457">
        <f t="shared" si="9"/>
        <v>0</v>
      </c>
      <c r="AD507" s="456">
        <f t="shared" si="10"/>
        <v>0</v>
      </c>
      <c r="AE507" s="458">
        <f t="shared" si="11"/>
        <v>0</v>
      </c>
      <c r="AF507" s="457">
        <f t="shared" si="251"/>
        <v>0</v>
      </c>
      <c r="AG507" s="456">
        <f t="shared" si="12"/>
        <v>0</v>
      </c>
      <c r="AH507" s="457">
        <f t="shared" si="13"/>
        <v>0</v>
      </c>
      <c r="AI507" s="268">
        <f t="shared" si="14"/>
        <v>0</v>
      </c>
      <c r="AJ507" s="269">
        <f t="shared" si="15"/>
        <v>0</v>
      </c>
      <c r="AK507" s="270">
        <f t="shared" si="16"/>
        <v>0</v>
      </c>
      <c r="AL507" s="415">
        <f t="shared" si="17"/>
        <v>0</v>
      </c>
      <c r="AM507" s="259" t="str">
        <f>IF(AP507="","",IFERROR(VLOOKUP(AP507,CODES!$A$3:$D$1348,4,FALSE),"X"))&amp;IF(AQ507="","",IFERROR(VLOOKUP(AQ507,CODES!$A$3:$D$1348,4,FALSE),"X"))&amp;IF(AR507="","",IFERROR(VLOOKUP(AR507,CODES!$A$3:$D$1348,4,FALSE),"X"))&amp;IF(AS507="","",IFERROR(VLOOKUP(AS507,CODES!$A$3:$D$1348,4,FALSE),"X"))&amp;IF(AT507="","",IFERROR(VLOOKUP(AT507,CODES!$A$3:$D$1348,4,FALSE),"X"))&amp;IF(AU507="","",IFERROR(VLOOKUP(AU507,CODES!$A$3:$D$1348,4,FALSE),"X"))&amp;IF(AV507="","",IFERROR(VLOOKUP(AV507,CODES!$A$3:$D$1348,4,FALSE),"X"))&amp;IF(AW507="","",IFERROR(VLOOKUP(AW507,CODES!$A$3:$D$1348,4,FALSE),"X"))&amp;IF(AX507="","",IFERROR(VLOOKUP(AX507,CODES!$A$3:$D$1348,4,FALSE),"X"))&amp;IF(AY507="","",IFERROR(VLOOKUP(AY507,CODES!$A$3:$D$1348,4,FALSE),"X"))</f>
        <v/>
      </c>
      <c r="AN507" s="258">
        <f>SUM(IFERROR(VLOOKUP(AP507,CODES!$A$3:$D$1348,4,FALSE)*BC507,0),IFERROR(VLOOKUP(AQ507,CODES!$A$3:$D$1348,4,FALSE)*BF507,0),IFERROR(VLOOKUP(AR507,CODES!$A$3:$D$1348,4,FALSE)*BI507,0),IFERROR(VLOOKUP(AS507,CODES!$A$3:$D$1348,4,FALSE)*BL507,0),IFERROR(VLOOKUP(AT507,CODES!$A$3:$D$1348,4,FALSE)*BO507,0),IFERROR(VLOOKUP(AU507,CODES!$A$3:$D$1348,4,FALSE)*BR507,0),IFERROR(VLOOKUP(AV507,CODES!$A$3:$D$1348,4,FALSE)*BU507,0),IFERROR(VLOOKUP(AW507,CODES!$A$3:$D$1348,4,FALSE)*BX507,0),IFERROR(VLOOKUP(AX507,CODES!$A$3:$D$1348,4,FALSE)*CA507,0),IFERROR(VLOOKUP(AY507,CODES!$A$3:$D$1348,4,FALSE)*CD507,0))</f>
        <v>0</v>
      </c>
      <c r="AO507" s="258">
        <f>SUM(IFERROR(VLOOKUP(AP507,CODES!$A$3:$D$1348,3,FALSE)*BC507,0),IFERROR(VLOOKUP(AQ507,CODES!$A$3:$D$1348,3,FALSE)*BF507,0),IFERROR(VLOOKUP(AR507,CODES!$A$3:$D$1348,3,FALSE)*BI507,0),IFERROR(VLOOKUP(AS507,CODES!$A$3:$D$1348,3,FALSE)*BL507,0),IFERROR(VLOOKUP(AT507,CODES!$A$3:$D$1348,3,FALSE)*BO507,0),IFERROR(VLOOKUP(AU507,CODES!$A$3:$D$1348,3,FALSE)*BR507,0),IFERROR(VLOOKUP(AV507,CODES!$A$3:$D$1348,3,FALSE)*BU507,0),IFERROR(VLOOKUP(AW507,CODES!$A$3:$D$1348,3,FALSE)*BX507,0),IFERROR(VLOOKUP(AX507,CODES!$A$3:$D$1348,3,FALSE)*CA507,0),IFERROR(VLOOKUP(AY507,CODES!$A$3:$D$1348,3,FALSE)*CD507,0))+B507</f>
        <v>0</v>
      </c>
      <c r="AP507" s="271" t="str">
        <f t="shared" si="252"/>
        <v/>
      </c>
      <c r="AQ507" s="271" t="str">
        <f t="shared" si="253"/>
        <v/>
      </c>
      <c r="AR507" s="271" t="str">
        <f t="shared" si="254"/>
        <v/>
      </c>
      <c r="AS507" s="271" t="str">
        <f t="shared" si="255"/>
        <v/>
      </c>
      <c r="AT507" s="271" t="str">
        <f t="shared" si="256"/>
        <v/>
      </c>
      <c r="AU507" s="271" t="str">
        <f t="shared" si="257"/>
        <v/>
      </c>
      <c r="AV507" s="271" t="str">
        <f t="shared" si="258"/>
        <v/>
      </c>
      <c r="AW507" s="271" t="str">
        <f t="shared" si="259"/>
        <v/>
      </c>
      <c r="AX507" s="271" t="str">
        <f t="shared" si="260"/>
        <v/>
      </c>
      <c r="AY507" s="271" t="str">
        <f t="shared" si="261"/>
        <v/>
      </c>
      <c r="AZ507" s="258">
        <f t="shared" si="18"/>
        <v>0</v>
      </c>
      <c r="BA507" s="258">
        <f t="shared" si="262"/>
        <v>1</v>
      </c>
      <c r="BB507" s="258">
        <f t="shared" si="263"/>
        <v>0</v>
      </c>
      <c r="BC507" s="258">
        <f t="shared" si="264"/>
        <v>1</v>
      </c>
      <c r="BD507" s="258">
        <f t="shared" si="20"/>
        <v>1</v>
      </c>
      <c r="BE507" s="258">
        <f t="shared" si="265"/>
        <v>0</v>
      </c>
      <c r="BF507" s="258">
        <f t="shared" si="266"/>
        <v>1</v>
      </c>
      <c r="BG507" s="258">
        <f t="shared" si="21"/>
        <v>1</v>
      </c>
      <c r="BH507" s="258">
        <f t="shared" si="267"/>
        <v>0</v>
      </c>
      <c r="BI507" s="258">
        <f t="shared" si="268"/>
        <v>1</v>
      </c>
      <c r="BJ507" s="258">
        <f t="shared" si="22"/>
        <v>1</v>
      </c>
      <c r="BK507" s="258">
        <f t="shared" si="269"/>
        <v>0</v>
      </c>
      <c r="BL507" s="258">
        <f t="shared" si="270"/>
        <v>1</v>
      </c>
      <c r="BM507" s="258">
        <f t="shared" si="23"/>
        <v>1</v>
      </c>
      <c r="BN507" s="258">
        <f t="shared" si="271"/>
        <v>0</v>
      </c>
      <c r="BO507" s="258">
        <f t="shared" si="272"/>
        <v>1</v>
      </c>
      <c r="BP507" s="258">
        <f t="shared" si="24"/>
        <v>1</v>
      </c>
      <c r="BQ507" s="258">
        <f t="shared" si="273"/>
        <v>0</v>
      </c>
      <c r="BR507" s="258">
        <f t="shared" si="274"/>
        <v>1</v>
      </c>
      <c r="BS507" s="258">
        <f t="shared" si="25"/>
        <v>1</v>
      </c>
      <c r="BT507" s="258">
        <f t="shared" si="275"/>
        <v>0</v>
      </c>
      <c r="BU507" s="258">
        <f t="shared" si="276"/>
        <v>1</v>
      </c>
      <c r="BV507" s="258">
        <f t="shared" si="26"/>
        <v>1</v>
      </c>
      <c r="BW507" s="258">
        <f t="shared" si="277"/>
        <v>0</v>
      </c>
      <c r="BX507" s="258">
        <f t="shared" si="278"/>
        <v>1</v>
      </c>
      <c r="BY507" s="258">
        <f t="shared" si="27"/>
        <v>1</v>
      </c>
      <c r="BZ507" s="258">
        <f t="shared" si="279"/>
        <v>0</v>
      </c>
      <c r="CA507" s="258">
        <f t="shared" si="280"/>
        <v>1</v>
      </c>
      <c r="CB507" s="258">
        <f t="shared" si="28"/>
        <v>1</v>
      </c>
      <c r="CC507" s="258">
        <f t="shared" si="281"/>
        <v>0</v>
      </c>
      <c r="CD507" s="258">
        <f t="shared" si="282"/>
        <v>1</v>
      </c>
    </row>
    <row r="508" spans="1:82" hidden="1">
      <c r="A508" s="258"/>
      <c r="B508" s="258"/>
      <c r="C508" s="259"/>
      <c r="D508" s="258"/>
      <c r="E508" s="258"/>
      <c r="F508" s="258"/>
      <c r="G508" s="258">
        <v>500</v>
      </c>
      <c r="H508" s="743"/>
      <c r="I508" s="744"/>
      <c r="J508" s="739"/>
      <c r="K508" s="745"/>
      <c r="L508" s="745"/>
      <c r="M508" s="272"/>
      <c r="N508" s="508">
        <f t="shared" si="242"/>
        <v>0</v>
      </c>
      <c r="O508" s="510">
        <f t="shared" si="243"/>
        <v>0</v>
      </c>
      <c r="P508" s="260">
        <f t="shared" si="244"/>
        <v>0</v>
      </c>
      <c r="Q508" s="261">
        <f t="shared" si="245"/>
        <v>0</v>
      </c>
      <c r="R508" s="261">
        <f t="shared" si="246"/>
        <v>0</v>
      </c>
      <c r="S508" s="262"/>
      <c r="T508" s="262"/>
      <c r="U508" s="263">
        <f t="shared" si="2"/>
        <v>1.288</v>
      </c>
      <c r="V508" s="264">
        <f>IF(E508="SP",1,IF(D508="",ExtraMargeMateriaal,(1-VLOOKUP(D508,TabelAankoop[],4,FALSE))))</f>
        <v>1</v>
      </c>
      <c r="W508" s="265">
        <f t="shared" si="247"/>
        <v>0.6885</v>
      </c>
      <c r="X508" s="266">
        <f t="shared" si="248"/>
        <v>1</v>
      </c>
      <c r="Y508" s="267">
        <f t="shared" si="249"/>
        <v>1.46</v>
      </c>
      <c r="Z508" s="267">
        <f t="shared" si="250"/>
        <v>1.1599999999999999</v>
      </c>
      <c r="AA508" s="268">
        <f t="shared" si="7"/>
        <v>0</v>
      </c>
      <c r="AB508" s="456">
        <f t="shared" si="8"/>
        <v>0</v>
      </c>
      <c r="AC508" s="457">
        <f t="shared" si="9"/>
        <v>0</v>
      </c>
      <c r="AD508" s="456">
        <f t="shared" si="10"/>
        <v>0</v>
      </c>
      <c r="AE508" s="458">
        <f t="shared" si="11"/>
        <v>0</v>
      </c>
      <c r="AF508" s="457">
        <f t="shared" si="251"/>
        <v>0</v>
      </c>
      <c r="AG508" s="456">
        <f t="shared" si="12"/>
        <v>0</v>
      </c>
      <c r="AH508" s="457">
        <f t="shared" si="13"/>
        <v>0</v>
      </c>
      <c r="AI508" s="268">
        <f t="shared" si="14"/>
        <v>0</v>
      </c>
      <c r="AJ508" s="269">
        <f t="shared" si="15"/>
        <v>0</v>
      </c>
      <c r="AK508" s="270">
        <f t="shared" si="16"/>
        <v>0</v>
      </c>
      <c r="AL508" s="415">
        <f t="shared" si="17"/>
        <v>0</v>
      </c>
      <c r="AM508" s="259" t="str">
        <f>IF(AP508="","",IFERROR(VLOOKUP(AP508,CODES!$A$3:$D$1348,4,FALSE),"X"))&amp;IF(AQ508="","",IFERROR(VLOOKUP(AQ508,CODES!$A$3:$D$1348,4,FALSE),"X"))&amp;IF(AR508="","",IFERROR(VLOOKUP(AR508,CODES!$A$3:$D$1348,4,FALSE),"X"))&amp;IF(AS508="","",IFERROR(VLOOKUP(AS508,CODES!$A$3:$D$1348,4,FALSE),"X"))&amp;IF(AT508="","",IFERROR(VLOOKUP(AT508,CODES!$A$3:$D$1348,4,FALSE),"X"))&amp;IF(AU508="","",IFERROR(VLOOKUP(AU508,CODES!$A$3:$D$1348,4,FALSE),"X"))&amp;IF(AV508="","",IFERROR(VLOOKUP(AV508,CODES!$A$3:$D$1348,4,FALSE),"X"))&amp;IF(AW508="","",IFERROR(VLOOKUP(AW508,CODES!$A$3:$D$1348,4,FALSE),"X"))&amp;IF(AX508="","",IFERROR(VLOOKUP(AX508,CODES!$A$3:$D$1348,4,FALSE),"X"))&amp;IF(AY508="","",IFERROR(VLOOKUP(AY508,CODES!$A$3:$D$1348,4,FALSE),"X"))</f>
        <v/>
      </c>
      <c r="AN508" s="258">
        <f>SUM(IFERROR(VLOOKUP(AP508,CODES!$A$3:$D$1348,4,FALSE)*BC508,0),IFERROR(VLOOKUP(AQ508,CODES!$A$3:$D$1348,4,FALSE)*BF508,0),IFERROR(VLOOKUP(AR508,CODES!$A$3:$D$1348,4,FALSE)*BI508,0),IFERROR(VLOOKUP(AS508,CODES!$A$3:$D$1348,4,FALSE)*BL508,0),IFERROR(VLOOKUP(AT508,CODES!$A$3:$D$1348,4,FALSE)*BO508,0),IFERROR(VLOOKUP(AU508,CODES!$A$3:$D$1348,4,FALSE)*BR508,0),IFERROR(VLOOKUP(AV508,CODES!$A$3:$D$1348,4,FALSE)*BU508,0),IFERROR(VLOOKUP(AW508,CODES!$A$3:$D$1348,4,FALSE)*BX508,0),IFERROR(VLOOKUP(AX508,CODES!$A$3:$D$1348,4,FALSE)*CA508,0),IFERROR(VLOOKUP(AY508,CODES!$A$3:$D$1348,4,FALSE)*CD508,0))</f>
        <v>0</v>
      </c>
      <c r="AO508" s="258">
        <f>SUM(IFERROR(VLOOKUP(AP508,CODES!$A$3:$D$1348,3,FALSE)*BC508,0),IFERROR(VLOOKUP(AQ508,CODES!$A$3:$D$1348,3,FALSE)*BF508,0),IFERROR(VLOOKUP(AR508,CODES!$A$3:$D$1348,3,FALSE)*BI508,0),IFERROR(VLOOKUP(AS508,CODES!$A$3:$D$1348,3,FALSE)*BL508,0),IFERROR(VLOOKUP(AT508,CODES!$A$3:$D$1348,3,FALSE)*BO508,0),IFERROR(VLOOKUP(AU508,CODES!$A$3:$D$1348,3,FALSE)*BR508,0),IFERROR(VLOOKUP(AV508,CODES!$A$3:$D$1348,3,FALSE)*BU508,0),IFERROR(VLOOKUP(AW508,CODES!$A$3:$D$1348,3,FALSE)*BX508,0),IFERROR(VLOOKUP(AX508,CODES!$A$3:$D$1348,3,FALSE)*CA508,0),IFERROR(VLOOKUP(AY508,CODES!$A$3:$D$1348,3,FALSE)*CD508,0))+B508</f>
        <v>0</v>
      </c>
      <c r="AP508" s="271" t="str">
        <f t="shared" si="252"/>
        <v/>
      </c>
      <c r="AQ508" s="271" t="str">
        <f t="shared" si="253"/>
        <v/>
      </c>
      <c r="AR508" s="271" t="str">
        <f t="shared" si="254"/>
        <v/>
      </c>
      <c r="AS508" s="271" t="str">
        <f t="shared" si="255"/>
        <v/>
      </c>
      <c r="AT508" s="271" t="str">
        <f t="shared" si="256"/>
        <v/>
      </c>
      <c r="AU508" s="271" t="str">
        <f t="shared" si="257"/>
        <v/>
      </c>
      <c r="AV508" s="271" t="str">
        <f t="shared" si="258"/>
        <v/>
      </c>
      <c r="AW508" s="271" t="str">
        <f t="shared" si="259"/>
        <v/>
      </c>
      <c r="AX508" s="271" t="str">
        <f t="shared" si="260"/>
        <v/>
      </c>
      <c r="AY508" s="271" t="str">
        <f t="shared" si="261"/>
        <v/>
      </c>
      <c r="AZ508" s="258">
        <f t="shared" si="18"/>
        <v>0</v>
      </c>
      <c r="BA508" s="258">
        <f t="shared" si="262"/>
        <v>1</v>
      </c>
      <c r="BB508" s="258">
        <f t="shared" si="263"/>
        <v>0</v>
      </c>
      <c r="BC508" s="258">
        <f t="shared" si="264"/>
        <v>1</v>
      </c>
      <c r="BD508" s="258">
        <f t="shared" si="20"/>
        <v>1</v>
      </c>
      <c r="BE508" s="258">
        <f t="shared" si="265"/>
        <v>0</v>
      </c>
      <c r="BF508" s="258">
        <f t="shared" si="266"/>
        <v>1</v>
      </c>
      <c r="BG508" s="258">
        <f t="shared" si="21"/>
        <v>1</v>
      </c>
      <c r="BH508" s="258">
        <f t="shared" si="267"/>
        <v>0</v>
      </c>
      <c r="BI508" s="258">
        <f t="shared" si="268"/>
        <v>1</v>
      </c>
      <c r="BJ508" s="258">
        <f t="shared" si="22"/>
        <v>1</v>
      </c>
      <c r="BK508" s="258">
        <f t="shared" si="269"/>
        <v>0</v>
      </c>
      <c r="BL508" s="258">
        <f t="shared" si="270"/>
        <v>1</v>
      </c>
      <c r="BM508" s="258">
        <f t="shared" si="23"/>
        <v>1</v>
      </c>
      <c r="BN508" s="258">
        <f t="shared" si="271"/>
        <v>0</v>
      </c>
      <c r="BO508" s="258">
        <f t="shared" si="272"/>
        <v>1</v>
      </c>
      <c r="BP508" s="258">
        <f t="shared" si="24"/>
        <v>1</v>
      </c>
      <c r="BQ508" s="258">
        <f t="shared" si="273"/>
        <v>0</v>
      </c>
      <c r="BR508" s="258">
        <f t="shared" si="274"/>
        <v>1</v>
      </c>
      <c r="BS508" s="258">
        <f t="shared" si="25"/>
        <v>1</v>
      </c>
      <c r="BT508" s="258">
        <f t="shared" si="275"/>
        <v>0</v>
      </c>
      <c r="BU508" s="258">
        <f t="shared" si="276"/>
        <v>1</v>
      </c>
      <c r="BV508" s="258">
        <f t="shared" si="26"/>
        <v>1</v>
      </c>
      <c r="BW508" s="258">
        <f t="shared" si="277"/>
        <v>0</v>
      </c>
      <c r="BX508" s="258">
        <f t="shared" si="278"/>
        <v>1</v>
      </c>
      <c r="BY508" s="258">
        <f t="shared" si="27"/>
        <v>1</v>
      </c>
      <c r="BZ508" s="258">
        <f t="shared" si="279"/>
        <v>0</v>
      </c>
      <c r="CA508" s="258">
        <f t="shared" si="280"/>
        <v>1</v>
      </c>
      <c r="CB508" s="258">
        <f t="shared" si="28"/>
        <v>1</v>
      </c>
      <c r="CC508" s="258">
        <f t="shared" si="281"/>
        <v>0</v>
      </c>
      <c r="CD508" s="258">
        <f t="shared" si="282"/>
        <v>1</v>
      </c>
    </row>
    <row r="509" spans="1:82" hidden="1">
      <c r="A509" s="258"/>
      <c r="B509" s="258"/>
      <c r="C509" s="259"/>
      <c r="D509" s="258"/>
      <c r="E509" s="258"/>
      <c r="F509" s="258"/>
      <c r="G509" s="258">
        <v>501</v>
      </c>
      <c r="H509" s="743"/>
      <c r="I509" s="744"/>
      <c r="J509" s="739"/>
      <c r="K509" s="745"/>
      <c r="L509" s="745"/>
      <c r="M509" s="272"/>
      <c r="N509" s="508">
        <f t="shared" si="242"/>
        <v>0</v>
      </c>
      <c r="O509" s="510">
        <f t="shared" si="243"/>
        <v>0</v>
      </c>
      <c r="P509" s="260">
        <f t="shared" si="244"/>
        <v>0</v>
      </c>
      <c r="Q509" s="261">
        <f t="shared" si="245"/>
        <v>0</v>
      </c>
      <c r="R509" s="261">
        <f t="shared" si="246"/>
        <v>0</v>
      </c>
      <c r="S509" s="262"/>
      <c r="T509" s="262"/>
      <c r="U509" s="263">
        <f t="shared" si="2"/>
        <v>1.288</v>
      </c>
      <c r="V509" s="264">
        <f>IF(E509="SP",1,IF(D509="",ExtraMargeMateriaal,(1-VLOOKUP(D509,TabelAankoop[],4,FALSE))))</f>
        <v>1</v>
      </c>
      <c r="W509" s="265">
        <f t="shared" si="247"/>
        <v>0.6885</v>
      </c>
      <c r="X509" s="266">
        <f t="shared" si="248"/>
        <v>1</v>
      </c>
      <c r="Y509" s="267">
        <f t="shared" si="249"/>
        <v>1.46</v>
      </c>
      <c r="Z509" s="267">
        <f t="shared" si="250"/>
        <v>1.1599999999999999</v>
      </c>
      <c r="AA509" s="268">
        <f t="shared" si="7"/>
        <v>0</v>
      </c>
      <c r="AB509" s="456">
        <f t="shared" si="8"/>
        <v>0</v>
      </c>
      <c r="AC509" s="457">
        <f t="shared" si="9"/>
        <v>0</v>
      </c>
      <c r="AD509" s="456">
        <f t="shared" si="10"/>
        <v>0</v>
      </c>
      <c r="AE509" s="458">
        <f t="shared" si="11"/>
        <v>0</v>
      </c>
      <c r="AF509" s="457">
        <f t="shared" si="251"/>
        <v>0</v>
      </c>
      <c r="AG509" s="456">
        <f t="shared" si="12"/>
        <v>0</v>
      </c>
      <c r="AH509" s="457">
        <f t="shared" si="13"/>
        <v>0</v>
      </c>
      <c r="AI509" s="268">
        <f t="shared" si="14"/>
        <v>0</v>
      </c>
      <c r="AJ509" s="269">
        <f t="shared" si="15"/>
        <v>0</v>
      </c>
      <c r="AK509" s="270">
        <f t="shared" si="16"/>
        <v>0</v>
      </c>
      <c r="AL509" s="415">
        <f t="shared" si="17"/>
        <v>0</v>
      </c>
      <c r="AM509" s="259" t="str">
        <f>IF(AP509="","",IFERROR(VLOOKUP(AP509,CODES!$A$3:$D$1348,4,FALSE),"X"))&amp;IF(AQ509="","",IFERROR(VLOOKUP(AQ509,CODES!$A$3:$D$1348,4,FALSE),"X"))&amp;IF(AR509="","",IFERROR(VLOOKUP(AR509,CODES!$A$3:$D$1348,4,FALSE),"X"))&amp;IF(AS509="","",IFERROR(VLOOKUP(AS509,CODES!$A$3:$D$1348,4,FALSE),"X"))&amp;IF(AT509="","",IFERROR(VLOOKUP(AT509,CODES!$A$3:$D$1348,4,FALSE),"X"))&amp;IF(AU509="","",IFERROR(VLOOKUP(AU509,CODES!$A$3:$D$1348,4,FALSE),"X"))&amp;IF(AV509="","",IFERROR(VLOOKUP(AV509,CODES!$A$3:$D$1348,4,FALSE),"X"))&amp;IF(AW509="","",IFERROR(VLOOKUP(AW509,CODES!$A$3:$D$1348,4,FALSE),"X"))&amp;IF(AX509="","",IFERROR(VLOOKUP(AX509,CODES!$A$3:$D$1348,4,FALSE),"X"))&amp;IF(AY509="","",IFERROR(VLOOKUP(AY509,CODES!$A$3:$D$1348,4,FALSE),"X"))</f>
        <v/>
      </c>
      <c r="AN509" s="258">
        <f>SUM(IFERROR(VLOOKUP(AP509,CODES!$A$3:$D$1348,4,FALSE)*BC509,0),IFERROR(VLOOKUP(AQ509,CODES!$A$3:$D$1348,4,FALSE)*BF509,0),IFERROR(VLOOKUP(AR509,CODES!$A$3:$D$1348,4,FALSE)*BI509,0),IFERROR(VLOOKUP(AS509,CODES!$A$3:$D$1348,4,FALSE)*BL509,0),IFERROR(VLOOKUP(AT509,CODES!$A$3:$D$1348,4,FALSE)*BO509,0),IFERROR(VLOOKUP(AU509,CODES!$A$3:$D$1348,4,FALSE)*BR509,0),IFERROR(VLOOKUP(AV509,CODES!$A$3:$D$1348,4,FALSE)*BU509,0),IFERROR(VLOOKUP(AW509,CODES!$A$3:$D$1348,4,FALSE)*BX509,0),IFERROR(VLOOKUP(AX509,CODES!$A$3:$D$1348,4,FALSE)*CA509,0),IFERROR(VLOOKUP(AY509,CODES!$A$3:$D$1348,4,FALSE)*CD509,0))</f>
        <v>0</v>
      </c>
      <c r="AO509" s="258">
        <f>SUM(IFERROR(VLOOKUP(AP509,CODES!$A$3:$D$1348,3,FALSE)*BC509,0),IFERROR(VLOOKUP(AQ509,CODES!$A$3:$D$1348,3,FALSE)*BF509,0),IFERROR(VLOOKUP(AR509,CODES!$A$3:$D$1348,3,FALSE)*BI509,0),IFERROR(VLOOKUP(AS509,CODES!$A$3:$D$1348,3,FALSE)*BL509,0),IFERROR(VLOOKUP(AT509,CODES!$A$3:$D$1348,3,FALSE)*BO509,0),IFERROR(VLOOKUP(AU509,CODES!$A$3:$D$1348,3,FALSE)*BR509,0),IFERROR(VLOOKUP(AV509,CODES!$A$3:$D$1348,3,FALSE)*BU509,0),IFERROR(VLOOKUP(AW509,CODES!$A$3:$D$1348,3,FALSE)*BX509,0),IFERROR(VLOOKUP(AX509,CODES!$A$3:$D$1348,3,FALSE)*CA509,0),IFERROR(VLOOKUP(AY509,CODES!$A$3:$D$1348,3,FALSE)*CD509,0))+B509</f>
        <v>0</v>
      </c>
      <c r="AP509" s="271" t="str">
        <f t="shared" si="252"/>
        <v/>
      </c>
      <c r="AQ509" s="271" t="str">
        <f t="shared" si="253"/>
        <v/>
      </c>
      <c r="AR509" s="271" t="str">
        <f t="shared" si="254"/>
        <v/>
      </c>
      <c r="AS509" s="271" t="str">
        <f t="shared" si="255"/>
        <v/>
      </c>
      <c r="AT509" s="271" t="str">
        <f t="shared" si="256"/>
        <v/>
      </c>
      <c r="AU509" s="271" t="str">
        <f t="shared" si="257"/>
        <v/>
      </c>
      <c r="AV509" s="271" t="str">
        <f t="shared" si="258"/>
        <v/>
      </c>
      <c r="AW509" s="271" t="str">
        <f t="shared" si="259"/>
        <v/>
      </c>
      <c r="AX509" s="271" t="str">
        <f t="shared" si="260"/>
        <v/>
      </c>
      <c r="AY509" s="271" t="str">
        <f t="shared" si="261"/>
        <v/>
      </c>
      <c r="AZ509" s="258">
        <f t="shared" si="18"/>
        <v>0</v>
      </c>
      <c r="BA509" s="258">
        <f t="shared" si="262"/>
        <v>1</v>
      </c>
      <c r="BB509" s="258">
        <f t="shared" si="263"/>
        <v>0</v>
      </c>
      <c r="BC509" s="258">
        <f t="shared" si="264"/>
        <v>1</v>
      </c>
      <c r="BD509" s="258">
        <f t="shared" si="20"/>
        <v>1</v>
      </c>
      <c r="BE509" s="258">
        <f t="shared" si="265"/>
        <v>0</v>
      </c>
      <c r="BF509" s="258">
        <f t="shared" si="266"/>
        <v>1</v>
      </c>
      <c r="BG509" s="258">
        <f t="shared" si="21"/>
        <v>1</v>
      </c>
      <c r="BH509" s="258">
        <f t="shared" si="267"/>
        <v>0</v>
      </c>
      <c r="BI509" s="258">
        <f t="shared" si="268"/>
        <v>1</v>
      </c>
      <c r="BJ509" s="258">
        <f t="shared" si="22"/>
        <v>1</v>
      </c>
      <c r="BK509" s="258">
        <f t="shared" si="269"/>
        <v>0</v>
      </c>
      <c r="BL509" s="258">
        <f t="shared" si="270"/>
        <v>1</v>
      </c>
      <c r="BM509" s="258">
        <f t="shared" si="23"/>
        <v>1</v>
      </c>
      <c r="BN509" s="258">
        <f t="shared" si="271"/>
        <v>0</v>
      </c>
      <c r="BO509" s="258">
        <f t="shared" si="272"/>
        <v>1</v>
      </c>
      <c r="BP509" s="258">
        <f t="shared" si="24"/>
        <v>1</v>
      </c>
      <c r="BQ509" s="258">
        <f t="shared" si="273"/>
        <v>0</v>
      </c>
      <c r="BR509" s="258">
        <f t="shared" si="274"/>
        <v>1</v>
      </c>
      <c r="BS509" s="258">
        <f t="shared" si="25"/>
        <v>1</v>
      </c>
      <c r="BT509" s="258">
        <f t="shared" si="275"/>
        <v>0</v>
      </c>
      <c r="BU509" s="258">
        <f t="shared" si="276"/>
        <v>1</v>
      </c>
      <c r="BV509" s="258">
        <f t="shared" si="26"/>
        <v>1</v>
      </c>
      <c r="BW509" s="258">
        <f t="shared" si="277"/>
        <v>0</v>
      </c>
      <c r="BX509" s="258">
        <f t="shared" si="278"/>
        <v>1</v>
      </c>
      <c r="BY509" s="258">
        <f t="shared" si="27"/>
        <v>1</v>
      </c>
      <c r="BZ509" s="258">
        <f t="shared" si="279"/>
        <v>0</v>
      </c>
      <c r="CA509" s="258">
        <f t="shared" si="280"/>
        <v>1</v>
      </c>
      <c r="CB509" s="258">
        <f t="shared" si="28"/>
        <v>1</v>
      </c>
      <c r="CC509" s="258">
        <f t="shared" si="281"/>
        <v>0</v>
      </c>
      <c r="CD509" s="258">
        <f t="shared" si="282"/>
        <v>1</v>
      </c>
    </row>
    <row r="510" spans="1:82" hidden="1">
      <c r="A510" s="258"/>
      <c r="B510" s="258"/>
      <c r="C510" s="259"/>
      <c r="D510" s="258"/>
      <c r="E510" s="258"/>
      <c r="F510" s="258"/>
      <c r="G510" s="258">
        <v>502</v>
      </c>
      <c r="H510" s="743"/>
      <c r="I510" s="744"/>
      <c r="J510" s="739"/>
      <c r="K510" s="745"/>
      <c r="L510" s="745"/>
      <c r="M510" s="272"/>
      <c r="N510" s="508">
        <f t="shared" si="242"/>
        <v>0</v>
      </c>
      <c r="O510" s="510">
        <f t="shared" si="243"/>
        <v>0</v>
      </c>
      <c r="P510" s="260">
        <f t="shared" si="244"/>
        <v>0</v>
      </c>
      <c r="Q510" s="261">
        <f t="shared" si="245"/>
        <v>0</v>
      </c>
      <c r="R510" s="261">
        <f t="shared" si="246"/>
        <v>0</v>
      </c>
      <c r="S510" s="262"/>
      <c r="T510" s="262"/>
      <c r="U510" s="263">
        <f t="shared" si="2"/>
        <v>1.288</v>
      </c>
      <c r="V510" s="264">
        <f>IF(E510="SP",1,IF(D510="",ExtraMargeMateriaal,(1-VLOOKUP(D510,TabelAankoop[],4,FALSE))))</f>
        <v>1</v>
      </c>
      <c r="W510" s="265">
        <f t="shared" si="247"/>
        <v>0.6885</v>
      </c>
      <c r="X510" s="266">
        <f t="shared" si="248"/>
        <v>1</v>
      </c>
      <c r="Y510" s="267">
        <f t="shared" si="249"/>
        <v>1.46</v>
      </c>
      <c r="Z510" s="267">
        <f t="shared" si="250"/>
        <v>1.1599999999999999</v>
      </c>
      <c r="AA510" s="268">
        <f t="shared" si="7"/>
        <v>0</v>
      </c>
      <c r="AB510" s="456">
        <f t="shared" si="8"/>
        <v>0</v>
      </c>
      <c r="AC510" s="457">
        <f t="shared" si="9"/>
        <v>0</v>
      </c>
      <c r="AD510" s="456">
        <f t="shared" si="10"/>
        <v>0</v>
      </c>
      <c r="AE510" s="458">
        <f t="shared" si="11"/>
        <v>0</v>
      </c>
      <c r="AF510" s="457">
        <f t="shared" si="251"/>
        <v>0</v>
      </c>
      <c r="AG510" s="456">
        <f t="shared" si="12"/>
        <v>0</v>
      </c>
      <c r="AH510" s="457">
        <f t="shared" si="13"/>
        <v>0</v>
      </c>
      <c r="AI510" s="268">
        <f t="shared" si="14"/>
        <v>0</v>
      </c>
      <c r="AJ510" s="269">
        <f t="shared" si="15"/>
        <v>0</v>
      </c>
      <c r="AK510" s="270">
        <f t="shared" si="16"/>
        <v>0</v>
      </c>
      <c r="AL510" s="415">
        <f t="shared" si="17"/>
        <v>0</v>
      </c>
      <c r="AM510" s="259" t="str">
        <f>IF(AP510="","",IFERROR(VLOOKUP(AP510,CODES!$A$3:$D$1348,4,FALSE),"X"))&amp;IF(AQ510="","",IFERROR(VLOOKUP(AQ510,CODES!$A$3:$D$1348,4,FALSE),"X"))&amp;IF(AR510="","",IFERROR(VLOOKUP(AR510,CODES!$A$3:$D$1348,4,FALSE),"X"))&amp;IF(AS510="","",IFERROR(VLOOKUP(AS510,CODES!$A$3:$D$1348,4,FALSE),"X"))&amp;IF(AT510="","",IFERROR(VLOOKUP(AT510,CODES!$A$3:$D$1348,4,FALSE),"X"))&amp;IF(AU510="","",IFERROR(VLOOKUP(AU510,CODES!$A$3:$D$1348,4,FALSE),"X"))&amp;IF(AV510="","",IFERROR(VLOOKUP(AV510,CODES!$A$3:$D$1348,4,FALSE),"X"))&amp;IF(AW510="","",IFERROR(VLOOKUP(AW510,CODES!$A$3:$D$1348,4,FALSE),"X"))&amp;IF(AX510="","",IFERROR(VLOOKUP(AX510,CODES!$A$3:$D$1348,4,FALSE),"X"))&amp;IF(AY510="","",IFERROR(VLOOKUP(AY510,CODES!$A$3:$D$1348,4,FALSE),"X"))</f>
        <v/>
      </c>
      <c r="AN510" s="258">
        <f>SUM(IFERROR(VLOOKUP(AP510,CODES!$A$3:$D$1348,4,FALSE)*BC510,0),IFERROR(VLOOKUP(AQ510,CODES!$A$3:$D$1348,4,FALSE)*BF510,0),IFERROR(VLOOKUP(AR510,CODES!$A$3:$D$1348,4,FALSE)*BI510,0),IFERROR(VLOOKUP(AS510,CODES!$A$3:$D$1348,4,FALSE)*BL510,0),IFERROR(VLOOKUP(AT510,CODES!$A$3:$D$1348,4,FALSE)*BO510,0),IFERROR(VLOOKUP(AU510,CODES!$A$3:$D$1348,4,FALSE)*BR510,0),IFERROR(VLOOKUP(AV510,CODES!$A$3:$D$1348,4,FALSE)*BU510,0),IFERROR(VLOOKUP(AW510,CODES!$A$3:$D$1348,4,FALSE)*BX510,0),IFERROR(VLOOKUP(AX510,CODES!$A$3:$D$1348,4,FALSE)*CA510,0),IFERROR(VLOOKUP(AY510,CODES!$A$3:$D$1348,4,FALSE)*CD510,0))</f>
        <v>0</v>
      </c>
      <c r="AO510" s="258">
        <f>SUM(IFERROR(VLOOKUP(AP510,CODES!$A$3:$D$1348,3,FALSE)*BC510,0),IFERROR(VLOOKUP(AQ510,CODES!$A$3:$D$1348,3,FALSE)*BF510,0),IFERROR(VLOOKUP(AR510,CODES!$A$3:$D$1348,3,FALSE)*BI510,0),IFERROR(VLOOKUP(AS510,CODES!$A$3:$D$1348,3,FALSE)*BL510,0),IFERROR(VLOOKUP(AT510,CODES!$A$3:$D$1348,3,FALSE)*BO510,0),IFERROR(VLOOKUP(AU510,CODES!$A$3:$D$1348,3,FALSE)*BR510,0),IFERROR(VLOOKUP(AV510,CODES!$A$3:$D$1348,3,FALSE)*BU510,0),IFERROR(VLOOKUP(AW510,CODES!$A$3:$D$1348,3,FALSE)*BX510,0),IFERROR(VLOOKUP(AX510,CODES!$A$3:$D$1348,3,FALSE)*CA510,0),IFERROR(VLOOKUP(AY510,CODES!$A$3:$D$1348,3,FALSE)*CD510,0))+B510</f>
        <v>0</v>
      </c>
      <c r="AP510" s="271" t="str">
        <f t="shared" si="252"/>
        <v/>
      </c>
      <c r="AQ510" s="271" t="str">
        <f t="shared" si="253"/>
        <v/>
      </c>
      <c r="AR510" s="271" t="str">
        <f t="shared" si="254"/>
        <v/>
      </c>
      <c r="AS510" s="271" t="str">
        <f t="shared" si="255"/>
        <v/>
      </c>
      <c r="AT510" s="271" t="str">
        <f t="shared" si="256"/>
        <v/>
      </c>
      <c r="AU510" s="271" t="str">
        <f t="shared" si="257"/>
        <v/>
      </c>
      <c r="AV510" s="271" t="str">
        <f t="shared" si="258"/>
        <v/>
      </c>
      <c r="AW510" s="271" t="str">
        <f t="shared" si="259"/>
        <v/>
      </c>
      <c r="AX510" s="271" t="str">
        <f t="shared" si="260"/>
        <v/>
      </c>
      <c r="AY510" s="271" t="str">
        <f t="shared" si="261"/>
        <v/>
      </c>
      <c r="AZ510" s="258">
        <f t="shared" si="18"/>
        <v>0</v>
      </c>
      <c r="BA510" s="258">
        <f t="shared" si="262"/>
        <v>1</v>
      </c>
      <c r="BB510" s="258">
        <f t="shared" si="263"/>
        <v>0</v>
      </c>
      <c r="BC510" s="258">
        <f t="shared" si="264"/>
        <v>1</v>
      </c>
      <c r="BD510" s="258">
        <f t="shared" si="20"/>
        <v>1</v>
      </c>
      <c r="BE510" s="258">
        <f t="shared" si="265"/>
        <v>0</v>
      </c>
      <c r="BF510" s="258">
        <f t="shared" si="266"/>
        <v>1</v>
      </c>
      <c r="BG510" s="258">
        <f t="shared" si="21"/>
        <v>1</v>
      </c>
      <c r="BH510" s="258">
        <f t="shared" si="267"/>
        <v>0</v>
      </c>
      <c r="BI510" s="258">
        <f t="shared" si="268"/>
        <v>1</v>
      </c>
      <c r="BJ510" s="258">
        <f t="shared" si="22"/>
        <v>1</v>
      </c>
      <c r="BK510" s="258">
        <f t="shared" si="269"/>
        <v>0</v>
      </c>
      <c r="BL510" s="258">
        <f t="shared" si="270"/>
        <v>1</v>
      </c>
      <c r="BM510" s="258">
        <f t="shared" si="23"/>
        <v>1</v>
      </c>
      <c r="BN510" s="258">
        <f t="shared" si="271"/>
        <v>0</v>
      </c>
      <c r="BO510" s="258">
        <f t="shared" si="272"/>
        <v>1</v>
      </c>
      <c r="BP510" s="258">
        <f t="shared" si="24"/>
        <v>1</v>
      </c>
      <c r="BQ510" s="258">
        <f t="shared" si="273"/>
        <v>0</v>
      </c>
      <c r="BR510" s="258">
        <f t="shared" si="274"/>
        <v>1</v>
      </c>
      <c r="BS510" s="258">
        <f t="shared" si="25"/>
        <v>1</v>
      </c>
      <c r="BT510" s="258">
        <f t="shared" si="275"/>
        <v>0</v>
      </c>
      <c r="BU510" s="258">
        <f t="shared" si="276"/>
        <v>1</v>
      </c>
      <c r="BV510" s="258">
        <f t="shared" si="26"/>
        <v>1</v>
      </c>
      <c r="BW510" s="258">
        <f t="shared" si="277"/>
        <v>0</v>
      </c>
      <c r="BX510" s="258">
        <f t="shared" si="278"/>
        <v>1</v>
      </c>
      <c r="BY510" s="258">
        <f t="shared" si="27"/>
        <v>1</v>
      </c>
      <c r="BZ510" s="258">
        <f t="shared" si="279"/>
        <v>0</v>
      </c>
      <c r="CA510" s="258">
        <f t="shared" si="280"/>
        <v>1</v>
      </c>
      <c r="CB510" s="258">
        <f t="shared" si="28"/>
        <v>1</v>
      </c>
      <c r="CC510" s="258">
        <f t="shared" si="281"/>
        <v>0</v>
      </c>
      <c r="CD510" s="258">
        <f t="shared" si="282"/>
        <v>1</v>
      </c>
    </row>
    <row r="511" spans="1:82" hidden="1">
      <c r="A511" s="258"/>
      <c r="B511" s="258"/>
      <c r="C511" s="259"/>
      <c r="D511" s="258"/>
      <c r="E511" s="258"/>
      <c r="F511" s="258"/>
      <c r="G511" s="258">
        <v>503</v>
      </c>
      <c r="H511" s="743"/>
      <c r="I511" s="744"/>
      <c r="J511" s="739"/>
      <c r="K511" s="745"/>
      <c r="L511" s="745"/>
      <c r="M511" s="272"/>
      <c r="N511" s="508">
        <f t="shared" si="242"/>
        <v>0</v>
      </c>
      <c r="O511" s="510">
        <f t="shared" si="243"/>
        <v>0</v>
      </c>
      <c r="P511" s="260">
        <f t="shared" si="244"/>
        <v>0</v>
      </c>
      <c r="Q511" s="261">
        <f t="shared" si="245"/>
        <v>0</v>
      </c>
      <c r="R511" s="261">
        <f t="shared" si="246"/>
        <v>0</v>
      </c>
      <c r="S511" s="262"/>
      <c r="T511" s="262"/>
      <c r="U511" s="263">
        <f t="shared" si="2"/>
        <v>1.288</v>
      </c>
      <c r="V511" s="264">
        <f>IF(E511="SP",1,IF(D511="",ExtraMargeMateriaal,(1-VLOOKUP(D511,TabelAankoop[],4,FALSE))))</f>
        <v>1</v>
      </c>
      <c r="W511" s="265">
        <f t="shared" si="247"/>
        <v>0.6885</v>
      </c>
      <c r="X511" s="266">
        <f t="shared" si="248"/>
        <v>1</v>
      </c>
      <c r="Y511" s="267">
        <f t="shared" si="249"/>
        <v>1.46</v>
      </c>
      <c r="Z511" s="267">
        <f t="shared" si="250"/>
        <v>1.1599999999999999</v>
      </c>
      <c r="AA511" s="268">
        <f t="shared" si="7"/>
        <v>0</v>
      </c>
      <c r="AB511" s="456">
        <f t="shared" si="8"/>
        <v>0</v>
      </c>
      <c r="AC511" s="457">
        <f t="shared" si="9"/>
        <v>0</v>
      </c>
      <c r="AD511" s="456">
        <f t="shared" si="10"/>
        <v>0</v>
      </c>
      <c r="AE511" s="458">
        <f t="shared" si="11"/>
        <v>0</v>
      </c>
      <c r="AF511" s="457">
        <f t="shared" si="251"/>
        <v>0</v>
      </c>
      <c r="AG511" s="456">
        <f t="shared" si="12"/>
        <v>0</v>
      </c>
      <c r="AH511" s="457">
        <f t="shared" si="13"/>
        <v>0</v>
      </c>
      <c r="AI511" s="268">
        <f t="shared" si="14"/>
        <v>0</v>
      </c>
      <c r="AJ511" s="269">
        <f t="shared" si="15"/>
        <v>0</v>
      </c>
      <c r="AK511" s="270">
        <f t="shared" si="16"/>
        <v>0</v>
      </c>
      <c r="AL511" s="415">
        <f t="shared" si="17"/>
        <v>0</v>
      </c>
      <c r="AM511" s="259" t="str">
        <f>IF(AP511="","",IFERROR(VLOOKUP(AP511,CODES!$A$3:$D$1348,4,FALSE),"X"))&amp;IF(AQ511="","",IFERROR(VLOOKUP(AQ511,CODES!$A$3:$D$1348,4,FALSE),"X"))&amp;IF(AR511="","",IFERROR(VLOOKUP(AR511,CODES!$A$3:$D$1348,4,FALSE),"X"))&amp;IF(AS511="","",IFERROR(VLOOKUP(AS511,CODES!$A$3:$D$1348,4,FALSE),"X"))&amp;IF(AT511="","",IFERROR(VLOOKUP(AT511,CODES!$A$3:$D$1348,4,FALSE),"X"))&amp;IF(AU511="","",IFERROR(VLOOKUP(AU511,CODES!$A$3:$D$1348,4,FALSE),"X"))&amp;IF(AV511="","",IFERROR(VLOOKUP(AV511,CODES!$A$3:$D$1348,4,FALSE),"X"))&amp;IF(AW511="","",IFERROR(VLOOKUP(AW511,CODES!$A$3:$D$1348,4,FALSE),"X"))&amp;IF(AX511="","",IFERROR(VLOOKUP(AX511,CODES!$A$3:$D$1348,4,FALSE),"X"))&amp;IF(AY511="","",IFERROR(VLOOKUP(AY511,CODES!$A$3:$D$1348,4,FALSE),"X"))</f>
        <v/>
      </c>
      <c r="AN511" s="258">
        <f>SUM(IFERROR(VLOOKUP(AP511,CODES!$A$3:$D$1348,4,FALSE)*BC511,0),IFERROR(VLOOKUP(AQ511,CODES!$A$3:$D$1348,4,FALSE)*BF511,0),IFERROR(VLOOKUP(AR511,CODES!$A$3:$D$1348,4,FALSE)*BI511,0),IFERROR(VLOOKUP(AS511,CODES!$A$3:$D$1348,4,FALSE)*BL511,0),IFERROR(VLOOKUP(AT511,CODES!$A$3:$D$1348,4,FALSE)*BO511,0),IFERROR(VLOOKUP(AU511,CODES!$A$3:$D$1348,4,FALSE)*BR511,0),IFERROR(VLOOKUP(AV511,CODES!$A$3:$D$1348,4,FALSE)*BU511,0),IFERROR(VLOOKUP(AW511,CODES!$A$3:$D$1348,4,FALSE)*BX511,0),IFERROR(VLOOKUP(AX511,CODES!$A$3:$D$1348,4,FALSE)*CA511,0),IFERROR(VLOOKUP(AY511,CODES!$A$3:$D$1348,4,FALSE)*CD511,0))</f>
        <v>0</v>
      </c>
      <c r="AO511" s="258">
        <f>SUM(IFERROR(VLOOKUP(AP511,CODES!$A$3:$D$1348,3,FALSE)*BC511,0),IFERROR(VLOOKUP(AQ511,CODES!$A$3:$D$1348,3,FALSE)*BF511,0),IFERROR(VLOOKUP(AR511,CODES!$A$3:$D$1348,3,FALSE)*BI511,0),IFERROR(VLOOKUP(AS511,CODES!$A$3:$D$1348,3,FALSE)*BL511,0),IFERROR(VLOOKUP(AT511,CODES!$A$3:$D$1348,3,FALSE)*BO511,0),IFERROR(VLOOKUP(AU511,CODES!$A$3:$D$1348,3,FALSE)*BR511,0),IFERROR(VLOOKUP(AV511,CODES!$A$3:$D$1348,3,FALSE)*BU511,0),IFERROR(VLOOKUP(AW511,CODES!$A$3:$D$1348,3,FALSE)*BX511,0),IFERROR(VLOOKUP(AX511,CODES!$A$3:$D$1348,3,FALSE)*CA511,0),IFERROR(VLOOKUP(AY511,CODES!$A$3:$D$1348,3,FALSE)*CD511,0))+B511</f>
        <v>0</v>
      </c>
      <c r="AP511" s="271" t="str">
        <f t="shared" si="252"/>
        <v/>
      </c>
      <c r="AQ511" s="271" t="str">
        <f t="shared" si="253"/>
        <v/>
      </c>
      <c r="AR511" s="271" t="str">
        <f t="shared" si="254"/>
        <v/>
      </c>
      <c r="AS511" s="271" t="str">
        <f t="shared" si="255"/>
        <v/>
      </c>
      <c r="AT511" s="271" t="str">
        <f t="shared" si="256"/>
        <v/>
      </c>
      <c r="AU511" s="271" t="str">
        <f t="shared" si="257"/>
        <v/>
      </c>
      <c r="AV511" s="271" t="str">
        <f t="shared" si="258"/>
        <v/>
      </c>
      <c r="AW511" s="271" t="str">
        <f t="shared" si="259"/>
        <v/>
      </c>
      <c r="AX511" s="271" t="str">
        <f t="shared" si="260"/>
        <v/>
      </c>
      <c r="AY511" s="271" t="str">
        <f t="shared" si="261"/>
        <v/>
      </c>
      <c r="AZ511" s="258">
        <f t="shared" si="18"/>
        <v>0</v>
      </c>
      <c r="BA511" s="258">
        <f t="shared" si="262"/>
        <v>1</v>
      </c>
      <c r="BB511" s="258">
        <f t="shared" si="263"/>
        <v>0</v>
      </c>
      <c r="BC511" s="258">
        <f t="shared" si="264"/>
        <v>1</v>
      </c>
      <c r="BD511" s="258">
        <f t="shared" si="20"/>
        <v>1</v>
      </c>
      <c r="BE511" s="258">
        <f t="shared" si="265"/>
        <v>0</v>
      </c>
      <c r="BF511" s="258">
        <f t="shared" si="266"/>
        <v>1</v>
      </c>
      <c r="BG511" s="258">
        <f t="shared" si="21"/>
        <v>1</v>
      </c>
      <c r="BH511" s="258">
        <f t="shared" si="267"/>
        <v>0</v>
      </c>
      <c r="BI511" s="258">
        <f t="shared" si="268"/>
        <v>1</v>
      </c>
      <c r="BJ511" s="258">
        <f t="shared" si="22"/>
        <v>1</v>
      </c>
      <c r="BK511" s="258">
        <f t="shared" si="269"/>
        <v>0</v>
      </c>
      <c r="BL511" s="258">
        <f t="shared" si="270"/>
        <v>1</v>
      </c>
      <c r="BM511" s="258">
        <f t="shared" si="23"/>
        <v>1</v>
      </c>
      <c r="BN511" s="258">
        <f t="shared" si="271"/>
        <v>0</v>
      </c>
      <c r="BO511" s="258">
        <f t="shared" si="272"/>
        <v>1</v>
      </c>
      <c r="BP511" s="258">
        <f t="shared" si="24"/>
        <v>1</v>
      </c>
      <c r="BQ511" s="258">
        <f t="shared" si="273"/>
        <v>0</v>
      </c>
      <c r="BR511" s="258">
        <f t="shared" si="274"/>
        <v>1</v>
      </c>
      <c r="BS511" s="258">
        <f t="shared" si="25"/>
        <v>1</v>
      </c>
      <c r="BT511" s="258">
        <f t="shared" si="275"/>
        <v>0</v>
      </c>
      <c r="BU511" s="258">
        <f t="shared" si="276"/>
        <v>1</v>
      </c>
      <c r="BV511" s="258">
        <f t="shared" si="26"/>
        <v>1</v>
      </c>
      <c r="BW511" s="258">
        <f t="shared" si="277"/>
        <v>0</v>
      </c>
      <c r="BX511" s="258">
        <f t="shared" si="278"/>
        <v>1</v>
      </c>
      <c r="BY511" s="258">
        <f t="shared" si="27"/>
        <v>1</v>
      </c>
      <c r="BZ511" s="258">
        <f t="shared" si="279"/>
        <v>0</v>
      </c>
      <c r="CA511" s="258">
        <f t="shared" si="280"/>
        <v>1</v>
      </c>
      <c r="CB511" s="258">
        <f t="shared" si="28"/>
        <v>1</v>
      </c>
      <c r="CC511" s="258">
        <f t="shared" si="281"/>
        <v>0</v>
      </c>
      <c r="CD511" s="258">
        <f t="shared" si="282"/>
        <v>1</v>
      </c>
    </row>
    <row r="512" spans="1:82" hidden="1">
      <c r="A512" s="258"/>
      <c r="B512" s="258"/>
      <c r="C512" s="259"/>
      <c r="D512" s="258"/>
      <c r="E512" s="258"/>
      <c r="F512" s="258"/>
      <c r="G512" s="258">
        <v>504</v>
      </c>
      <c r="H512" s="743"/>
      <c r="I512" s="744"/>
      <c r="J512" s="739"/>
      <c r="K512" s="745"/>
      <c r="L512" s="745"/>
      <c r="M512" s="272"/>
      <c r="N512" s="508">
        <f t="shared" si="242"/>
        <v>0</v>
      </c>
      <c r="O512" s="510">
        <f t="shared" si="243"/>
        <v>0</v>
      </c>
      <c r="P512" s="260">
        <f t="shared" si="244"/>
        <v>0</v>
      </c>
      <c r="Q512" s="261">
        <f t="shared" si="245"/>
        <v>0</v>
      </c>
      <c r="R512" s="261">
        <f t="shared" si="246"/>
        <v>0</v>
      </c>
      <c r="S512" s="262"/>
      <c r="T512" s="262"/>
      <c r="U512" s="263">
        <f t="shared" si="2"/>
        <v>1.288</v>
      </c>
      <c r="V512" s="264">
        <f>IF(E512="SP",1,IF(D512="",ExtraMargeMateriaal,(1-VLOOKUP(D512,TabelAankoop[],4,FALSE))))</f>
        <v>1</v>
      </c>
      <c r="W512" s="265">
        <f t="shared" si="247"/>
        <v>0.6885</v>
      </c>
      <c r="X512" s="266">
        <f t="shared" si="248"/>
        <v>1</v>
      </c>
      <c r="Y512" s="267">
        <f t="shared" si="249"/>
        <v>1.46</v>
      </c>
      <c r="Z512" s="267">
        <f t="shared" si="250"/>
        <v>1.1599999999999999</v>
      </c>
      <c r="AA512" s="268">
        <f t="shared" si="7"/>
        <v>0</v>
      </c>
      <c r="AB512" s="456">
        <f t="shared" si="8"/>
        <v>0</v>
      </c>
      <c r="AC512" s="457">
        <f t="shared" si="9"/>
        <v>0</v>
      </c>
      <c r="AD512" s="456">
        <f t="shared" si="10"/>
        <v>0</v>
      </c>
      <c r="AE512" s="458">
        <f t="shared" si="11"/>
        <v>0</v>
      </c>
      <c r="AF512" s="457">
        <f t="shared" si="251"/>
        <v>0</v>
      </c>
      <c r="AG512" s="456">
        <f t="shared" si="12"/>
        <v>0</v>
      </c>
      <c r="AH512" s="457">
        <f t="shared" si="13"/>
        <v>0</v>
      </c>
      <c r="AI512" s="268">
        <f t="shared" si="14"/>
        <v>0</v>
      </c>
      <c r="AJ512" s="269">
        <f t="shared" si="15"/>
        <v>0</v>
      </c>
      <c r="AK512" s="270">
        <f t="shared" si="16"/>
        <v>0</v>
      </c>
      <c r="AL512" s="415">
        <f t="shared" si="17"/>
        <v>0</v>
      </c>
      <c r="AM512" s="259" t="str">
        <f>IF(AP512="","",IFERROR(VLOOKUP(AP512,CODES!$A$3:$D$1348,4,FALSE),"X"))&amp;IF(AQ512="","",IFERROR(VLOOKUP(AQ512,CODES!$A$3:$D$1348,4,FALSE),"X"))&amp;IF(AR512="","",IFERROR(VLOOKUP(AR512,CODES!$A$3:$D$1348,4,FALSE),"X"))&amp;IF(AS512="","",IFERROR(VLOOKUP(AS512,CODES!$A$3:$D$1348,4,FALSE),"X"))&amp;IF(AT512="","",IFERROR(VLOOKUP(AT512,CODES!$A$3:$D$1348,4,FALSE),"X"))&amp;IF(AU512="","",IFERROR(VLOOKUP(AU512,CODES!$A$3:$D$1348,4,FALSE),"X"))&amp;IF(AV512="","",IFERROR(VLOOKUP(AV512,CODES!$A$3:$D$1348,4,FALSE),"X"))&amp;IF(AW512="","",IFERROR(VLOOKUP(AW512,CODES!$A$3:$D$1348,4,FALSE),"X"))&amp;IF(AX512="","",IFERROR(VLOOKUP(AX512,CODES!$A$3:$D$1348,4,FALSE),"X"))&amp;IF(AY512="","",IFERROR(VLOOKUP(AY512,CODES!$A$3:$D$1348,4,FALSE),"X"))</f>
        <v/>
      </c>
      <c r="AN512" s="258">
        <f>SUM(IFERROR(VLOOKUP(AP512,CODES!$A$3:$D$1348,4,FALSE)*BC512,0),IFERROR(VLOOKUP(AQ512,CODES!$A$3:$D$1348,4,FALSE)*BF512,0),IFERROR(VLOOKUP(AR512,CODES!$A$3:$D$1348,4,FALSE)*BI512,0),IFERROR(VLOOKUP(AS512,CODES!$A$3:$D$1348,4,FALSE)*BL512,0),IFERROR(VLOOKUP(AT512,CODES!$A$3:$D$1348,4,FALSE)*BO512,0),IFERROR(VLOOKUP(AU512,CODES!$A$3:$D$1348,4,FALSE)*BR512,0),IFERROR(VLOOKUP(AV512,CODES!$A$3:$D$1348,4,FALSE)*BU512,0),IFERROR(VLOOKUP(AW512,CODES!$A$3:$D$1348,4,FALSE)*BX512,0),IFERROR(VLOOKUP(AX512,CODES!$A$3:$D$1348,4,FALSE)*CA512,0),IFERROR(VLOOKUP(AY512,CODES!$A$3:$D$1348,4,FALSE)*CD512,0))</f>
        <v>0</v>
      </c>
      <c r="AO512" s="258">
        <f>SUM(IFERROR(VLOOKUP(AP512,CODES!$A$3:$D$1348,3,FALSE)*BC512,0),IFERROR(VLOOKUP(AQ512,CODES!$A$3:$D$1348,3,FALSE)*BF512,0),IFERROR(VLOOKUP(AR512,CODES!$A$3:$D$1348,3,FALSE)*BI512,0),IFERROR(VLOOKUP(AS512,CODES!$A$3:$D$1348,3,FALSE)*BL512,0),IFERROR(VLOOKUP(AT512,CODES!$A$3:$D$1348,3,FALSE)*BO512,0),IFERROR(VLOOKUP(AU512,CODES!$A$3:$D$1348,3,FALSE)*BR512,0),IFERROR(VLOOKUP(AV512,CODES!$A$3:$D$1348,3,FALSE)*BU512,0),IFERROR(VLOOKUP(AW512,CODES!$A$3:$D$1348,3,FALSE)*BX512,0),IFERROR(VLOOKUP(AX512,CODES!$A$3:$D$1348,3,FALSE)*CA512,0),IFERROR(VLOOKUP(AY512,CODES!$A$3:$D$1348,3,FALSE)*CD512,0))+B512</f>
        <v>0</v>
      </c>
      <c r="AP512" s="271" t="str">
        <f t="shared" si="252"/>
        <v/>
      </c>
      <c r="AQ512" s="271" t="str">
        <f t="shared" si="253"/>
        <v/>
      </c>
      <c r="AR512" s="271" t="str">
        <f t="shared" si="254"/>
        <v/>
      </c>
      <c r="AS512" s="271" t="str">
        <f t="shared" si="255"/>
        <v/>
      </c>
      <c r="AT512" s="271" t="str">
        <f t="shared" si="256"/>
        <v/>
      </c>
      <c r="AU512" s="271" t="str">
        <f t="shared" si="257"/>
        <v/>
      </c>
      <c r="AV512" s="271" t="str">
        <f t="shared" si="258"/>
        <v/>
      </c>
      <c r="AW512" s="271" t="str">
        <f t="shared" si="259"/>
        <v/>
      </c>
      <c r="AX512" s="271" t="str">
        <f t="shared" si="260"/>
        <v/>
      </c>
      <c r="AY512" s="271" t="str">
        <f t="shared" si="261"/>
        <v/>
      </c>
      <c r="AZ512" s="258">
        <f t="shared" si="18"/>
        <v>0</v>
      </c>
      <c r="BA512" s="258">
        <f t="shared" si="262"/>
        <v>1</v>
      </c>
      <c r="BB512" s="258">
        <f t="shared" si="263"/>
        <v>0</v>
      </c>
      <c r="BC512" s="258">
        <f t="shared" si="264"/>
        <v>1</v>
      </c>
      <c r="BD512" s="258">
        <f t="shared" si="20"/>
        <v>1</v>
      </c>
      <c r="BE512" s="258">
        <f t="shared" si="265"/>
        <v>0</v>
      </c>
      <c r="BF512" s="258">
        <f t="shared" si="266"/>
        <v>1</v>
      </c>
      <c r="BG512" s="258">
        <f t="shared" si="21"/>
        <v>1</v>
      </c>
      <c r="BH512" s="258">
        <f t="shared" si="267"/>
        <v>0</v>
      </c>
      <c r="BI512" s="258">
        <f t="shared" si="268"/>
        <v>1</v>
      </c>
      <c r="BJ512" s="258">
        <f t="shared" si="22"/>
        <v>1</v>
      </c>
      <c r="BK512" s="258">
        <f t="shared" si="269"/>
        <v>0</v>
      </c>
      <c r="BL512" s="258">
        <f t="shared" si="270"/>
        <v>1</v>
      </c>
      <c r="BM512" s="258">
        <f t="shared" si="23"/>
        <v>1</v>
      </c>
      <c r="BN512" s="258">
        <f t="shared" si="271"/>
        <v>0</v>
      </c>
      <c r="BO512" s="258">
        <f t="shared" si="272"/>
        <v>1</v>
      </c>
      <c r="BP512" s="258">
        <f t="shared" si="24"/>
        <v>1</v>
      </c>
      <c r="BQ512" s="258">
        <f t="shared" si="273"/>
        <v>0</v>
      </c>
      <c r="BR512" s="258">
        <f t="shared" si="274"/>
        <v>1</v>
      </c>
      <c r="BS512" s="258">
        <f t="shared" si="25"/>
        <v>1</v>
      </c>
      <c r="BT512" s="258">
        <f t="shared" si="275"/>
        <v>0</v>
      </c>
      <c r="BU512" s="258">
        <f t="shared" si="276"/>
        <v>1</v>
      </c>
      <c r="BV512" s="258">
        <f t="shared" si="26"/>
        <v>1</v>
      </c>
      <c r="BW512" s="258">
        <f t="shared" si="277"/>
        <v>0</v>
      </c>
      <c r="BX512" s="258">
        <f t="shared" si="278"/>
        <v>1</v>
      </c>
      <c r="BY512" s="258">
        <f t="shared" si="27"/>
        <v>1</v>
      </c>
      <c r="BZ512" s="258">
        <f t="shared" si="279"/>
        <v>0</v>
      </c>
      <c r="CA512" s="258">
        <f t="shared" si="280"/>
        <v>1</v>
      </c>
      <c r="CB512" s="258">
        <f t="shared" si="28"/>
        <v>1</v>
      </c>
      <c r="CC512" s="258">
        <f t="shared" si="281"/>
        <v>0</v>
      </c>
      <c r="CD512" s="258">
        <f t="shared" si="282"/>
        <v>1</v>
      </c>
    </row>
    <row r="513" spans="1:82" hidden="1">
      <c r="A513" s="258"/>
      <c r="B513" s="258"/>
      <c r="C513" s="259"/>
      <c r="D513" s="258"/>
      <c r="E513" s="258"/>
      <c r="F513" s="258"/>
      <c r="G513" s="258">
        <v>505</v>
      </c>
      <c r="H513" s="743"/>
      <c r="I513" s="744"/>
      <c r="J513" s="739"/>
      <c r="K513" s="745"/>
      <c r="L513" s="745"/>
      <c r="M513" s="272"/>
      <c r="N513" s="508">
        <f t="shared" si="242"/>
        <v>0</v>
      </c>
      <c r="O513" s="510">
        <f t="shared" si="243"/>
        <v>0</v>
      </c>
      <c r="P513" s="260">
        <f t="shared" si="244"/>
        <v>0</v>
      </c>
      <c r="Q513" s="261">
        <f t="shared" si="245"/>
        <v>0</v>
      </c>
      <c r="R513" s="261">
        <f t="shared" si="246"/>
        <v>0</v>
      </c>
      <c r="S513" s="262"/>
      <c r="T513" s="262"/>
      <c r="U513" s="263">
        <f t="shared" si="2"/>
        <v>1.288</v>
      </c>
      <c r="V513" s="264">
        <f>IF(E513="SP",1,IF(D513="",ExtraMargeMateriaal,(1-VLOOKUP(D513,TabelAankoop[],4,FALSE))))</f>
        <v>1</v>
      </c>
      <c r="W513" s="265">
        <f t="shared" si="247"/>
        <v>0.6885</v>
      </c>
      <c r="X513" s="266">
        <f t="shared" si="248"/>
        <v>1</v>
      </c>
      <c r="Y513" s="267">
        <f t="shared" si="249"/>
        <v>1.46</v>
      </c>
      <c r="Z513" s="267">
        <f t="shared" si="250"/>
        <v>1.1599999999999999</v>
      </c>
      <c r="AA513" s="268">
        <f t="shared" si="7"/>
        <v>0</v>
      </c>
      <c r="AB513" s="456">
        <f t="shared" si="8"/>
        <v>0</v>
      </c>
      <c r="AC513" s="457">
        <f t="shared" si="9"/>
        <v>0</v>
      </c>
      <c r="AD513" s="456">
        <f t="shared" si="10"/>
        <v>0</v>
      </c>
      <c r="AE513" s="458">
        <f t="shared" si="11"/>
        <v>0</v>
      </c>
      <c r="AF513" s="457">
        <f t="shared" si="251"/>
        <v>0</v>
      </c>
      <c r="AG513" s="456">
        <f t="shared" si="12"/>
        <v>0</v>
      </c>
      <c r="AH513" s="457">
        <f t="shared" si="13"/>
        <v>0</v>
      </c>
      <c r="AI513" s="268">
        <f t="shared" si="14"/>
        <v>0</v>
      </c>
      <c r="AJ513" s="269">
        <f t="shared" si="15"/>
        <v>0</v>
      </c>
      <c r="AK513" s="270">
        <f t="shared" si="16"/>
        <v>0</v>
      </c>
      <c r="AL513" s="415">
        <f t="shared" si="17"/>
        <v>0</v>
      </c>
      <c r="AM513" s="259" t="str">
        <f>IF(AP513="","",IFERROR(VLOOKUP(AP513,CODES!$A$3:$D$1348,4,FALSE),"X"))&amp;IF(AQ513="","",IFERROR(VLOOKUP(AQ513,CODES!$A$3:$D$1348,4,FALSE),"X"))&amp;IF(AR513="","",IFERROR(VLOOKUP(AR513,CODES!$A$3:$D$1348,4,FALSE),"X"))&amp;IF(AS513="","",IFERROR(VLOOKUP(AS513,CODES!$A$3:$D$1348,4,FALSE),"X"))&amp;IF(AT513="","",IFERROR(VLOOKUP(AT513,CODES!$A$3:$D$1348,4,FALSE),"X"))&amp;IF(AU513="","",IFERROR(VLOOKUP(AU513,CODES!$A$3:$D$1348,4,FALSE),"X"))&amp;IF(AV513="","",IFERROR(VLOOKUP(AV513,CODES!$A$3:$D$1348,4,FALSE),"X"))&amp;IF(AW513="","",IFERROR(VLOOKUP(AW513,CODES!$A$3:$D$1348,4,FALSE),"X"))&amp;IF(AX513="","",IFERROR(VLOOKUP(AX513,CODES!$A$3:$D$1348,4,FALSE),"X"))&amp;IF(AY513="","",IFERROR(VLOOKUP(AY513,CODES!$A$3:$D$1348,4,FALSE),"X"))</f>
        <v/>
      </c>
      <c r="AN513" s="258">
        <f>SUM(IFERROR(VLOOKUP(AP513,CODES!$A$3:$D$1348,4,FALSE)*BC513,0),IFERROR(VLOOKUP(AQ513,CODES!$A$3:$D$1348,4,FALSE)*BF513,0),IFERROR(VLOOKUP(AR513,CODES!$A$3:$D$1348,4,FALSE)*BI513,0),IFERROR(VLOOKUP(AS513,CODES!$A$3:$D$1348,4,FALSE)*BL513,0),IFERROR(VLOOKUP(AT513,CODES!$A$3:$D$1348,4,FALSE)*BO513,0),IFERROR(VLOOKUP(AU513,CODES!$A$3:$D$1348,4,FALSE)*BR513,0),IFERROR(VLOOKUP(AV513,CODES!$A$3:$D$1348,4,FALSE)*BU513,0),IFERROR(VLOOKUP(AW513,CODES!$A$3:$D$1348,4,FALSE)*BX513,0),IFERROR(VLOOKUP(AX513,CODES!$A$3:$D$1348,4,FALSE)*CA513,0),IFERROR(VLOOKUP(AY513,CODES!$A$3:$D$1348,4,FALSE)*CD513,0))</f>
        <v>0</v>
      </c>
      <c r="AO513" s="258">
        <f>SUM(IFERROR(VLOOKUP(AP513,CODES!$A$3:$D$1348,3,FALSE)*BC513,0),IFERROR(VLOOKUP(AQ513,CODES!$A$3:$D$1348,3,FALSE)*BF513,0),IFERROR(VLOOKUP(AR513,CODES!$A$3:$D$1348,3,FALSE)*BI513,0),IFERROR(VLOOKUP(AS513,CODES!$A$3:$D$1348,3,FALSE)*BL513,0),IFERROR(VLOOKUP(AT513,CODES!$A$3:$D$1348,3,FALSE)*BO513,0),IFERROR(VLOOKUP(AU513,CODES!$A$3:$D$1348,3,FALSE)*BR513,0),IFERROR(VLOOKUP(AV513,CODES!$A$3:$D$1348,3,FALSE)*BU513,0),IFERROR(VLOOKUP(AW513,CODES!$A$3:$D$1348,3,FALSE)*BX513,0),IFERROR(VLOOKUP(AX513,CODES!$A$3:$D$1348,3,FALSE)*CA513,0),IFERROR(VLOOKUP(AY513,CODES!$A$3:$D$1348,3,FALSE)*CD513,0))+B513</f>
        <v>0</v>
      </c>
      <c r="AP513" s="271" t="str">
        <f t="shared" si="252"/>
        <v/>
      </c>
      <c r="AQ513" s="271" t="str">
        <f t="shared" si="253"/>
        <v/>
      </c>
      <c r="AR513" s="271" t="str">
        <f t="shared" si="254"/>
        <v/>
      </c>
      <c r="AS513" s="271" t="str">
        <f t="shared" si="255"/>
        <v/>
      </c>
      <c r="AT513" s="271" t="str">
        <f t="shared" si="256"/>
        <v/>
      </c>
      <c r="AU513" s="271" t="str">
        <f t="shared" si="257"/>
        <v/>
      </c>
      <c r="AV513" s="271" t="str">
        <f t="shared" si="258"/>
        <v/>
      </c>
      <c r="AW513" s="271" t="str">
        <f t="shared" si="259"/>
        <v/>
      </c>
      <c r="AX513" s="271" t="str">
        <f t="shared" si="260"/>
        <v/>
      </c>
      <c r="AY513" s="271" t="str">
        <f t="shared" si="261"/>
        <v/>
      </c>
      <c r="AZ513" s="258">
        <f t="shared" si="18"/>
        <v>0</v>
      </c>
      <c r="BA513" s="258">
        <f t="shared" si="262"/>
        <v>1</v>
      </c>
      <c r="BB513" s="258">
        <f t="shared" si="263"/>
        <v>0</v>
      </c>
      <c r="BC513" s="258">
        <f t="shared" si="264"/>
        <v>1</v>
      </c>
      <c r="BD513" s="258">
        <f t="shared" si="20"/>
        <v>1</v>
      </c>
      <c r="BE513" s="258">
        <f t="shared" si="265"/>
        <v>0</v>
      </c>
      <c r="BF513" s="258">
        <f t="shared" si="266"/>
        <v>1</v>
      </c>
      <c r="BG513" s="258">
        <f t="shared" si="21"/>
        <v>1</v>
      </c>
      <c r="BH513" s="258">
        <f t="shared" si="267"/>
        <v>0</v>
      </c>
      <c r="BI513" s="258">
        <f t="shared" si="268"/>
        <v>1</v>
      </c>
      <c r="BJ513" s="258">
        <f t="shared" si="22"/>
        <v>1</v>
      </c>
      <c r="BK513" s="258">
        <f t="shared" si="269"/>
        <v>0</v>
      </c>
      <c r="BL513" s="258">
        <f t="shared" si="270"/>
        <v>1</v>
      </c>
      <c r="BM513" s="258">
        <f t="shared" si="23"/>
        <v>1</v>
      </c>
      <c r="BN513" s="258">
        <f t="shared" si="271"/>
        <v>0</v>
      </c>
      <c r="BO513" s="258">
        <f t="shared" si="272"/>
        <v>1</v>
      </c>
      <c r="BP513" s="258">
        <f t="shared" si="24"/>
        <v>1</v>
      </c>
      <c r="BQ513" s="258">
        <f t="shared" si="273"/>
        <v>0</v>
      </c>
      <c r="BR513" s="258">
        <f t="shared" si="274"/>
        <v>1</v>
      </c>
      <c r="BS513" s="258">
        <f t="shared" si="25"/>
        <v>1</v>
      </c>
      <c r="BT513" s="258">
        <f t="shared" si="275"/>
        <v>0</v>
      </c>
      <c r="BU513" s="258">
        <f t="shared" si="276"/>
        <v>1</v>
      </c>
      <c r="BV513" s="258">
        <f t="shared" si="26"/>
        <v>1</v>
      </c>
      <c r="BW513" s="258">
        <f t="shared" si="277"/>
        <v>0</v>
      </c>
      <c r="BX513" s="258">
        <f t="shared" si="278"/>
        <v>1</v>
      </c>
      <c r="BY513" s="258">
        <f t="shared" si="27"/>
        <v>1</v>
      </c>
      <c r="BZ513" s="258">
        <f t="shared" si="279"/>
        <v>0</v>
      </c>
      <c r="CA513" s="258">
        <f t="shared" si="280"/>
        <v>1</v>
      </c>
      <c r="CB513" s="258">
        <f t="shared" si="28"/>
        <v>1</v>
      </c>
      <c r="CC513" s="258">
        <f t="shared" si="281"/>
        <v>0</v>
      </c>
      <c r="CD513" s="258">
        <f t="shared" si="282"/>
        <v>1</v>
      </c>
    </row>
    <row r="514" spans="1:82" hidden="1">
      <c r="A514" s="258"/>
      <c r="B514" s="258"/>
      <c r="C514" s="259"/>
      <c r="D514" s="258"/>
      <c r="E514" s="258"/>
      <c r="F514" s="258"/>
      <c r="G514" s="258">
        <v>506</v>
      </c>
      <c r="H514" s="743"/>
      <c r="I514" s="744"/>
      <c r="J514" s="739"/>
      <c r="K514" s="745"/>
      <c r="L514" s="745"/>
      <c r="M514" s="272"/>
      <c r="N514" s="508">
        <f t="shared" si="242"/>
        <v>0</v>
      </c>
      <c r="O514" s="510">
        <f t="shared" si="243"/>
        <v>0</v>
      </c>
      <c r="P514" s="260">
        <f t="shared" si="244"/>
        <v>0</v>
      </c>
      <c r="Q514" s="261">
        <f t="shared" si="245"/>
        <v>0</v>
      </c>
      <c r="R514" s="261">
        <f t="shared" si="246"/>
        <v>0</v>
      </c>
      <c r="S514" s="262"/>
      <c r="T514" s="262"/>
      <c r="U514" s="263">
        <f t="shared" si="2"/>
        <v>1.288</v>
      </c>
      <c r="V514" s="264">
        <f>IF(E514="SP",1,IF(D514="",ExtraMargeMateriaal,(1-VLOOKUP(D514,TabelAankoop[],4,FALSE))))</f>
        <v>1</v>
      </c>
      <c r="W514" s="265">
        <f t="shared" si="247"/>
        <v>0.6885</v>
      </c>
      <c r="X514" s="266">
        <f t="shared" si="248"/>
        <v>1</v>
      </c>
      <c r="Y514" s="267">
        <f t="shared" si="249"/>
        <v>1.46</v>
      </c>
      <c r="Z514" s="267">
        <f t="shared" si="250"/>
        <v>1.1599999999999999</v>
      </c>
      <c r="AA514" s="268">
        <f t="shared" si="7"/>
        <v>0</v>
      </c>
      <c r="AB514" s="456">
        <f t="shared" si="8"/>
        <v>0</v>
      </c>
      <c r="AC514" s="457">
        <f t="shared" si="9"/>
        <v>0</v>
      </c>
      <c r="AD514" s="456">
        <f t="shared" si="10"/>
        <v>0</v>
      </c>
      <c r="AE514" s="458">
        <f t="shared" si="11"/>
        <v>0</v>
      </c>
      <c r="AF514" s="457">
        <f t="shared" si="251"/>
        <v>0</v>
      </c>
      <c r="AG514" s="456">
        <f t="shared" si="12"/>
        <v>0</v>
      </c>
      <c r="AH514" s="457">
        <f t="shared" si="13"/>
        <v>0</v>
      </c>
      <c r="AI514" s="268">
        <f t="shared" si="14"/>
        <v>0</v>
      </c>
      <c r="AJ514" s="269">
        <f t="shared" si="15"/>
        <v>0</v>
      </c>
      <c r="AK514" s="270">
        <f t="shared" si="16"/>
        <v>0</v>
      </c>
      <c r="AL514" s="415">
        <f t="shared" si="17"/>
        <v>0</v>
      </c>
      <c r="AM514" s="259" t="str">
        <f>IF(AP514="","",IFERROR(VLOOKUP(AP514,CODES!$A$3:$D$1348,4,FALSE),"X"))&amp;IF(AQ514="","",IFERROR(VLOOKUP(AQ514,CODES!$A$3:$D$1348,4,FALSE),"X"))&amp;IF(AR514="","",IFERROR(VLOOKUP(AR514,CODES!$A$3:$D$1348,4,FALSE),"X"))&amp;IF(AS514="","",IFERROR(VLOOKUP(AS514,CODES!$A$3:$D$1348,4,FALSE),"X"))&amp;IF(AT514="","",IFERROR(VLOOKUP(AT514,CODES!$A$3:$D$1348,4,FALSE),"X"))&amp;IF(AU514="","",IFERROR(VLOOKUP(AU514,CODES!$A$3:$D$1348,4,FALSE),"X"))&amp;IF(AV514="","",IFERROR(VLOOKUP(AV514,CODES!$A$3:$D$1348,4,FALSE),"X"))&amp;IF(AW514="","",IFERROR(VLOOKUP(AW514,CODES!$A$3:$D$1348,4,FALSE),"X"))&amp;IF(AX514="","",IFERROR(VLOOKUP(AX514,CODES!$A$3:$D$1348,4,FALSE),"X"))&amp;IF(AY514="","",IFERROR(VLOOKUP(AY514,CODES!$A$3:$D$1348,4,FALSE),"X"))</f>
        <v/>
      </c>
      <c r="AN514" s="258">
        <f>SUM(IFERROR(VLOOKUP(AP514,CODES!$A$3:$D$1348,4,FALSE)*BC514,0),IFERROR(VLOOKUP(AQ514,CODES!$A$3:$D$1348,4,FALSE)*BF514,0),IFERROR(VLOOKUP(AR514,CODES!$A$3:$D$1348,4,FALSE)*BI514,0),IFERROR(VLOOKUP(AS514,CODES!$A$3:$D$1348,4,FALSE)*BL514,0),IFERROR(VLOOKUP(AT514,CODES!$A$3:$D$1348,4,FALSE)*BO514,0),IFERROR(VLOOKUP(AU514,CODES!$A$3:$D$1348,4,FALSE)*BR514,0),IFERROR(VLOOKUP(AV514,CODES!$A$3:$D$1348,4,FALSE)*BU514,0),IFERROR(VLOOKUP(AW514,CODES!$A$3:$D$1348,4,FALSE)*BX514,0),IFERROR(VLOOKUP(AX514,CODES!$A$3:$D$1348,4,FALSE)*CA514,0),IFERROR(VLOOKUP(AY514,CODES!$A$3:$D$1348,4,FALSE)*CD514,0))</f>
        <v>0</v>
      </c>
      <c r="AO514" s="258">
        <f>SUM(IFERROR(VLOOKUP(AP514,CODES!$A$3:$D$1348,3,FALSE)*BC514,0),IFERROR(VLOOKUP(AQ514,CODES!$A$3:$D$1348,3,FALSE)*BF514,0),IFERROR(VLOOKUP(AR514,CODES!$A$3:$D$1348,3,FALSE)*BI514,0),IFERROR(VLOOKUP(AS514,CODES!$A$3:$D$1348,3,FALSE)*BL514,0),IFERROR(VLOOKUP(AT514,CODES!$A$3:$D$1348,3,FALSE)*BO514,0),IFERROR(VLOOKUP(AU514,CODES!$A$3:$D$1348,3,FALSE)*BR514,0),IFERROR(VLOOKUP(AV514,CODES!$A$3:$D$1348,3,FALSE)*BU514,0),IFERROR(VLOOKUP(AW514,CODES!$A$3:$D$1348,3,FALSE)*BX514,0),IFERROR(VLOOKUP(AX514,CODES!$A$3:$D$1348,3,FALSE)*CA514,0),IFERROR(VLOOKUP(AY514,CODES!$A$3:$D$1348,3,FALSE)*CD514,0))+B514</f>
        <v>0</v>
      </c>
      <c r="AP514" s="271" t="str">
        <f t="shared" si="252"/>
        <v/>
      </c>
      <c r="AQ514" s="271" t="str">
        <f t="shared" si="253"/>
        <v/>
      </c>
      <c r="AR514" s="271" t="str">
        <f t="shared" si="254"/>
        <v/>
      </c>
      <c r="AS514" s="271" t="str">
        <f t="shared" si="255"/>
        <v/>
      </c>
      <c r="AT514" s="271" t="str">
        <f t="shared" si="256"/>
        <v/>
      </c>
      <c r="AU514" s="271" t="str">
        <f t="shared" si="257"/>
        <v/>
      </c>
      <c r="AV514" s="271" t="str">
        <f t="shared" si="258"/>
        <v/>
      </c>
      <c r="AW514" s="271" t="str">
        <f t="shared" si="259"/>
        <v/>
      </c>
      <c r="AX514" s="271" t="str">
        <f t="shared" si="260"/>
        <v/>
      </c>
      <c r="AY514" s="271" t="str">
        <f t="shared" si="261"/>
        <v/>
      </c>
      <c r="AZ514" s="258">
        <f t="shared" si="18"/>
        <v>0</v>
      </c>
      <c r="BA514" s="258">
        <f t="shared" si="262"/>
        <v>1</v>
      </c>
      <c r="BB514" s="258">
        <f t="shared" si="263"/>
        <v>0</v>
      </c>
      <c r="BC514" s="258">
        <f t="shared" si="264"/>
        <v>1</v>
      </c>
      <c r="BD514" s="258">
        <f t="shared" si="20"/>
        <v>1</v>
      </c>
      <c r="BE514" s="258">
        <f t="shared" si="265"/>
        <v>0</v>
      </c>
      <c r="BF514" s="258">
        <f t="shared" si="266"/>
        <v>1</v>
      </c>
      <c r="BG514" s="258">
        <f t="shared" si="21"/>
        <v>1</v>
      </c>
      <c r="BH514" s="258">
        <f t="shared" si="267"/>
        <v>0</v>
      </c>
      <c r="BI514" s="258">
        <f t="shared" si="268"/>
        <v>1</v>
      </c>
      <c r="BJ514" s="258">
        <f t="shared" si="22"/>
        <v>1</v>
      </c>
      <c r="BK514" s="258">
        <f t="shared" si="269"/>
        <v>0</v>
      </c>
      <c r="BL514" s="258">
        <f t="shared" si="270"/>
        <v>1</v>
      </c>
      <c r="BM514" s="258">
        <f t="shared" si="23"/>
        <v>1</v>
      </c>
      <c r="BN514" s="258">
        <f t="shared" si="271"/>
        <v>0</v>
      </c>
      <c r="BO514" s="258">
        <f t="shared" si="272"/>
        <v>1</v>
      </c>
      <c r="BP514" s="258">
        <f t="shared" si="24"/>
        <v>1</v>
      </c>
      <c r="BQ514" s="258">
        <f t="shared" si="273"/>
        <v>0</v>
      </c>
      <c r="BR514" s="258">
        <f t="shared" si="274"/>
        <v>1</v>
      </c>
      <c r="BS514" s="258">
        <f t="shared" si="25"/>
        <v>1</v>
      </c>
      <c r="BT514" s="258">
        <f t="shared" si="275"/>
        <v>0</v>
      </c>
      <c r="BU514" s="258">
        <f t="shared" si="276"/>
        <v>1</v>
      </c>
      <c r="BV514" s="258">
        <f t="shared" si="26"/>
        <v>1</v>
      </c>
      <c r="BW514" s="258">
        <f t="shared" si="277"/>
        <v>0</v>
      </c>
      <c r="BX514" s="258">
        <f t="shared" si="278"/>
        <v>1</v>
      </c>
      <c r="BY514" s="258">
        <f t="shared" si="27"/>
        <v>1</v>
      </c>
      <c r="BZ514" s="258">
        <f t="shared" si="279"/>
        <v>0</v>
      </c>
      <c r="CA514" s="258">
        <f t="shared" si="280"/>
        <v>1</v>
      </c>
      <c r="CB514" s="258">
        <f t="shared" si="28"/>
        <v>1</v>
      </c>
      <c r="CC514" s="258">
        <f t="shared" si="281"/>
        <v>0</v>
      </c>
      <c r="CD514" s="258">
        <f t="shared" si="282"/>
        <v>1</v>
      </c>
    </row>
    <row r="515" spans="1:82" hidden="1">
      <c r="A515" s="258"/>
      <c r="B515" s="258"/>
      <c r="C515" s="259"/>
      <c r="D515" s="258"/>
      <c r="E515" s="258"/>
      <c r="F515" s="258"/>
      <c r="G515" s="258">
        <v>507</v>
      </c>
      <c r="H515" s="743"/>
      <c r="I515" s="744"/>
      <c r="J515" s="739"/>
      <c r="K515" s="745"/>
      <c r="L515" s="745"/>
      <c r="M515" s="272"/>
      <c r="N515" s="508">
        <f t="shared" si="242"/>
        <v>0</v>
      </c>
      <c r="O515" s="510">
        <f t="shared" si="243"/>
        <v>0</v>
      </c>
      <c r="P515" s="260">
        <f t="shared" si="244"/>
        <v>0</v>
      </c>
      <c r="Q515" s="261">
        <f t="shared" si="245"/>
        <v>0</v>
      </c>
      <c r="R515" s="261">
        <f t="shared" si="246"/>
        <v>0</v>
      </c>
      <c r="S515" s="262"/>
      <c r="T515" s="262"/>
      <c r="U515" s="263">
        <f t="shared" si="2"/>
        <v>1.288</v>
      </c>
      <c r="V515" s="264">
        <f>IF(E515="SP",1,IF(D515="",ExtraMargeMateriaal,(1-VLOOKUP(D515,TabelAankoop[],4,FALSE))))</f>
        <v>1</v>
      </c>
      <c r="W515" s="265">
        <f t="shared" si="247"/>
        <v>0.6885</v>
      </c>
      <c r="X515" s="266">
        <f t="shared" si="248"/>
        <v>1</v>
      </c>
      <c r="Y515" s="267">
        <f t="shared" si="249"/>
        <v>1.46</v>
      </c>
      <c r="Z515" s="267">
        <f t="shared" si="250"/>
        <v>1.1599999999999999</v>
      </c>
      <c r="AA515" s="268">
        <f t="shared" si="7"/>
        <v>0</v>
      </c>
      <c r="AB515" s="456">
        <f t="shared" si="8"/>
        <v>0</v>
      </c>
      <c r="AC515" s="457">
        <f t="shared" si="9"/>
        <v>0</v>
      </c>
      <c r="AD515" s="456">
        <f t="shared" si="10"/>
        <v>0</v>
      </c>
      <c r="AE515" s="458">
        <f t="shared" si="11"/>
        <v>0</v>
      </c>
      <c r="AF515" s="457">
        <f t="shared" si="251"/>
        <v>0</v>
      </c>
      <c r="AG515" s="456">
        <f t="shared" si="12"/>
        <v>0</v>
      </c>
      <c r="AH515" s="457">
        <f t="shared" si="13"/>
        <v>0</v>
      </c>
      <c r="AI515" s="268">
        <f t="shared" si="14"/>
        <v>0</v>
      </c>
      <c r="AJ515" s="269">
        <f t="shared" si="15"/>
        <v>0</v>
      </c>
      <c r="AK515" s="270">
        <f t="shared" si="16"/>
        <v>0</v>
      </c>
      <c r="AL515" s="415">
        <f t="shared" si="17"/>
        <v>0</v>
      </c>
      <c r="AM515" s="259" t="str">
        <f>IF(AP515="","",IFERROR(VLOOKUP(AP515,CODES!$A$3:$D$1348,4,FALSE),"X"))&amp;IF(AQ515="","",IFERROR(VLOOKUP(AQ515,CODES!$A$3:$D$1348,4,FALSE),"X"))&amp;IF(AR515="","",IFERROR(VLOOKUP(AR515,CODES!$A$3:$D$1348,4,FALSE),"X"))&amp;IF(AS515="","",IFERROR(VLOOKUP(AS515,CODES!$A$3:$D$1348,4,FALSE),"X"))&amp;IF(AT515="","",IFERROR(VLOOKUP(AT515,CODES!$A$3:$D$1348,4,FALSE),"X"))&amp;IF(AU515="","",IFERROR(VLOOKUP(AU515,CODES!$A$3:$D$1348,4,FALSE),"X"))&amp;IF(AV515="","",IFERROR(VLOOKUP(AV515,CODES!$A$3:$D$1348,4,FALSE),"X"))&amp;IF(AW515="","",IFERROR(VLOOKUP(AW515,CODES!$A$3:$D$1348,4,FALSE),"X"))&amp;IF(AX515="","",IFERROR(VLOOKUP(AX515,CODES!$A$3:$D$1348,4,FALSE),"X"))&amp;IF(AY515="","",IFERROR(VLOOKUP(AY515,CODES!$A$3:$D$1348,4,FALSE),"X"))</f>
        <v/>
      </c>
      <c r="AN515" s="258">
        <f>SUM(IFERROR(VLOOKUP(AP515,CODES!$A$3:$D$1348,4,FALSE)*BC515,0),IFERROR(VLOOKUP(AQ515,CODES!$A$3:$D$1348,4,FALSE)*BF515,0),IFERROR(VLOOKUP(AR515,CODES!$A$3:$D$1348,4,FALSE)*BI515,0),IFERROR(VLOOKUP(AS515,CODES!$A$3:$D$1348,4,FALSE)*BL515,0),IFERROR(VLOOKUP(AT515,CODES!$A$3:$D$1348,4,FALSE)*BO515,0),IFERROR(VLOOKUP(AU515,CODES!$A$3:$D$1348,4,FALSE)*BR515,0),IFERROR(VLOOKUP(AV515,CODES!$A$3:$D$1348,4,FALSE)*BU515,0),IFERROR(VLOOKUP(AW515,CODES!$A$3:$D$1348,4,FALSE)*BX515,0),IFERROR(VLOOKUP(AX515,CODES!$A$3:$D$1348,4,FALSE)*CA515,0),IFERROR(VLOOKUP(AY515,CODES!$A$3:$D$1348,4,FALSE)*CD515,0))</f>
        <v>0</v>
      </c>
      <c r="AO515" s="258">
        <f>SUM(IFERROR(VLOOKUP(AP515,CODES!$A$3:$D$1348,3,FALSE)*BC515,0),IFERROR(VLOOKUP(AQ515,CODES!$A$3:$D$1348,3,FALSE)*BF515,0),IFERROR(VLOOKUP(AR515,CODES!$A$3:$D$1348,3,FALSE)*BI515,0),IFERROR(VLOOKUP(AS515,CODES!$A$3:$D$1348,3,FALSE)*BL515,0),IFERROR(VLOOKUP(AT515,CODES!$A$3:$D$1348,3,FALSE)*BO515,0),IFERROR(VLOOKUP(AU515,CODES!$A$3:$D$1348,3,FALSE)*BR515,0),IFERROR(VLOOKUP(AV515,CODES!$A$3:$D$1348,3,FALSE)*BU515,0),IFERROR(VLOOKUP(AW515,CODES!$A$3:$D$1348,3,FALSE)*BX515,0),IFERROR(VLOOKUP(AX515,CODES!$A$3:$D$1348,3,FALSE)*CA515,0),IFERROR(VLOOKUP(AY515,CODES!$A$3:$D$1348,3,FALSE)*CD515,0))+B515</f>
        <v>0</v>
      </c>
      <c r="AP515" s="271" t="str">
        <f t="shared" si="252"/>
        <v/>
      </c>
      <c r="AQ515" s="271" t="str">
        <f t="shared" si="253"/>
        <v/>
      </c>
      <c r="AR515" s="271" t="str">
        <f t="shared" si="254"/>
        <v/>
      </c>
      <c r="AS515" s="271" t="str">
        <f t="shared" si="255"/>
        <v/>
      </c>
      <c r="AT515" s="271" t="str">
        <f t="shared" si="256"/>
        <v/>
      </c>
      <c r="AU515" s="271" t="str">
        <f t="shared" si="257"/>
        <v/>
      </c>
      <c r="AV515" s="271" t="str">
        <f t="shared" si="258"/>
        <v/>
      </c>
      <c r="AW515" s="271" t="str">
        <f t="shared" si="259"/>
        <v/>
      </c>
      <c r="AX515" s="271" t="str">
        <f t="shared" si="260"/>
        <v/>
      </c>
      <c r="AY515" s="271" t="str">
        <f t="shared" si="261"/>
        <v/>
      </c>
      <c r="AZ515" s="258">
        <f t="shared" si="18"/>
        <v>0</v>
      </c>
      <c r="BA515" s="258">
        <f t="shared" si="262"/>
        <v>1</v>
      </c>
      <c r="BB515" s="258">
        <f t="shared" si="263"/>
        <v>0</v>
      </c>
      <c r="BC515" s="258">
        <f t="shared" si="264"/>
        <v>1</v>
      </c>
      <c r="BD515" s="258">
        <f t="shared" si="20"/>
        <v>1</v>
      </c>
      <c r="BE515" s="258">
        <f t="shared" si="265"/>
        <v>0</v>
      </c>
      <c r="BF515" s="258">
        <f t="shared" si="266"/>
        <v>1</v>
      </c>
      <c r="BG515" s="258">
        <f t="shared" si="21"/>
        <v>1</v>
      </c>
      <c r="BH515" s="258">
        <f t="shared" si="267"/>
        <v>0</v>
      </c>
      <c r="BI515" s="258">
        <f t="shared" si="268"/>
        <v>1</v>
      </c>
      <c r="BJ515" s="258">
        <f t="shared" si="22"/>
        <v>1</v>
      </c>
      <c r="BK515" s="258">
        <f t="shared" si="269"/>
        <v>0</v>
      </c>
      <c r="BL515" s="258">
        <f t="shared" si="270"/>
        <v>1</v>
      </c>
      <c r="BM515" s="258">
        <f t="shared" si="23"/>
        <v>1</v>
      </c>
      <c r="BN515" s="258">
        <f t="shared" si="271"/>
        <v>0</v>
      </c>
      <c r="BO515" s="258">
        <f t="shared" si="272"/>
        <v>1</v>
      </c>
      <c r="BP515" s="258">
        <f t="shared" si="24"/>
        <v>1</v>
      </c>
      <c r="BQ515" s="258">
        <f t="shared" si="273"/>
        <v>0</v>
      </c>
      <c r="BR515" s="258">
        <f t="shared" si="274"/>
        <v>1</v>
      </c>
      <c r="BS515" s="258">
        <f t="shared" si="25"/>
        <v>1</v>
      </c>
      <c r="BT515" s="258">
        <f t="shared" si="275"/>
        <v>0</v>
      </c>
      <c r="BU515" s="258">
        <f t="shared" si="276"/>
        <v>1</v>
      </c>
      <c r="BV515" s="258">
        <f t="shared" si="26"/>
        <v>1</v>
      </c>
      <c r="BW515" s="258">
        <f t="shared" si="277"/>
        <v>0</v>
      </c>
      <c r="BX515" s="258">
        <f t="shared" si="278"/>
        <v>1</v>
      </c>
      <c r="BY515" s="258">
        <f t="shared" si="27"/>
        <v>1</v>
      </c>
      <c r="BZ515" s="258">
        <f t="shared" si="279"/>
        <v>0</v>
      </c>
      <c r="CA515" s="258">
        <f t="shared" si="280"/>
        <v>1</v>
      </c>
      <c r="CB515" s="258">
        <f t="shared" si="28"/>
        <v>1</v>
      </c>
      <c r="CC515" s="258">
        <f t="shared" si="281"/>
        <v>0</v>
      </c>
      <c r="CD515" s="258">
        <f t="shared" si="282"/>
        <v>1</v>
      </c>
    </row>
    <row r="516" spans="1:82" hidden="1">
      <c r="A516" s="258"/>
      <c r="B516" s="258"/>
      <c r="C516" s="259"/>
      <c r="D516" s="258"/>
      <c r="E516" s="258"/>
      <c r="F516" s="258"/>
      <c r="G516" s="258">
        <v>508</v>
      </c>
      <c r="H516" s="743"/>
      <c r="I516" s="744"/>
      <c r="J516" s="739"/>
      <c r="K516" s="745"/>
      <c r="L516" s="745"/>
      <c r="M516" s="272"/>
      <c r="N516" s="508">
        <f t="shared" si="242"/>
        <v>0</v>
      </c>
      <c r="O516" s="510">
        <f t="shared" si="243"/>
        <v>0</v>
      </c>
      <c r="P516" s="260">
        <f t="shared" si="244"/>
        <v>0</v>
      </c>
      <c r="Q516" s="261">
        <f t="shared" si="245"/>
        <v>0</v>
      </c>
      <c r="R516" s="261">
        <f t="shared" si="246"/>
        <v>0</v>
      </c>
      <c r="S516" s="262"/>
      <c r="T516" s="262"/>
      <c r="U516" s="263">
        <f t="shared" si="2"/>
        <v>1.288</v>
      </c>
      <c r="V516" s="264">
        <f>IF(E516="SP",1,IF(D516="",ExtraMargeMateriaal,(1-VLOOKUP(D516,TabelAankoop[],4,FALSE))))</f>
        <v>1</v>
      </c>
      <c r="W516" s="265">
        <f t="shared" si="247"/>
        <v>0.6885</v>
      </c>
      <c r="X516" s="266">
        <f t="shared" si="248"/>
        <v>1</v>
      </c>
      <c r="Y516" s="267">
        <f t="shared" si="249"/>
        <v>1.46</v>
      </c>
      <c r="Z516" s="267">
        <f t="shared" si="250"/>
        <v>1.1599999999999999</v>
      </c>
      <c r="AA516" s="268">
        <f t="shared" si="7"/>
        <v>0</v>
      </c>
      <c r="AB516" s="456">
        <f t="shared" si="8"/>
        <v>0</v>
      </c>
      <c r="AC516" s="457">
        <f t="shared" si="9"/>
        <v>0</v>
      </c>
      <c r="AD516" s="456">
        <f t="shared" si="10"/>
        <v>0</v>
      </c>
      <c r="AE516" s="458">
        <f t="shared" si="11"/>
        <v>0</v>
      </c>
      <c r="AF516" s="457">
        <f t="shared" si="251"/>
        <v>0</v>
      </c>
      <c r="AG516" s="456">
        <f t="shared" si="12"/>
        <v>0</v>
      </c>
      <c r="AH516" s="457">
        <f t="shared" si="13"/>
        <v>0</v>
      </c>
      <c r="AI516" s="268">
        <f t="shared" si="14"/>
        <v>0</v>
      </c>
      <c r="AJ516" s="269">
        <f t="shared" si="15"/>
        <v>0</v>
      </c>
      <c r="AK516" s="270">
        <f t="shared" si="16"/>
        <v>0</v>
      </c>
      <c r="AL516" s="415">
        <f t="shared" si="17"/>
        <v>0</v>
      </c>
      <c r="AM516" s="259" t="str">
        <f>IF(AP516="","",IFERROR(VLOOKUP(AP516,CODES!$A$3:$D$1348,4,FALSE),"X"))&amp;IF(AQ516="","",IFERROR(VLOOKUP(AQ516,CODES!$A$3:$D$1348,4,FALSE),"X"))&amp;IF(AR516="","",IFERROR(VLOOKUP(AR516,CODES!$A$3:$D$1348,4,FALSE),"X"))&amp;IF(AS516="","",IFERROR(VLOOKUP(AS516,CODES!$A$3:$D$1348,4,FALSE),"X"))&amp;IF(AT516="","",IFERROR(VLOOKUP(AT516,CODES!$A$3:$D$1348,4,FALSE),"X"))&amp;IF(AU516="","",IFERROR(VLOOKUP(AU516,CODES!$A$3:$D$1348,4,FALSE),"X"))&amp;IF(AV516="","",IFERROR(VLOOKUP(AV516,CODES!$A$3:$D$1348,4,FALSE),"X"))&amp;IF(AW516="","",IFERROR(VLOOKUP(AW516,CODES!$A$3:$D$1348,4,FALSE),"X"))&amp;IF(AX516="","",IFERROR(VLOOKUP(AX516,CODES!$A$3:$D$1348,4,FALSE),"X"))&amp;IF(AY516="","",IFERROR(VLOOKUP(AY516,CODES!$A$3:$D$1348,4,FALSE),"X"))</f>
        <v/>
      </c>
      <c r="AN516" s="258">
        <f>SUM(IFERROR(VLOOKUP(AP516,CODES!$A$3:$D$1348,4,FALSE)*BC516,0),IFERROR(VLOOKUP(AQ516,CODES!$A$3:$D$1348,4,FALSE)*BF516,0),IFERROR(VLOOKUP(AR516,CODES!$A$3:$D$1348,4,FALSE)*BI516,0),IFERROR(VLOOKUP(AS516,CODES!$A$3:$D$1348,4,FALSE)*BL516,0),IFERROR(VLOOKUP(AT516,CODES!$A$3:$D$1348,4,FALSE)*BO516,0),IFERROR(VLOOKUP(AU516,CODES!$A$3:$D$1348,4,FALSE)*BR516,0),IFERROR(VLOOKUP(AV516,CODES!$A$3:$D$1348,4,FALSE)*BU516,0),IFERROR(VLOOKUP(AW516,CODES!$A$3:$D$1348,4,FALSE)*BX516,0),IFERROR(VLOOKUP(AX516,CODES!$A$3:$D$1348,4,FALSE)*CA516,0),IFERROR(VLOOKUP(AY516,CODES!$A$3:$D$1348,4,FALSE)*CD516,0))</f>
        <v>0</v>
      </c>
      <c r="AO516" s="258">
        <f>SUM(IFERROR(VLOOKUP(AP516,CODES!$A$3:$D$1348,3,FALSE)*BC516,0),IFERROR(VLOOKUP(AQ516,CODES!$A$3:$D$1348,3,FALSE)*BF516,0),IFERROR(VLOOKUP(AR516,CODES!$A$3:$D$1348,3,FALSE)*BI516,0),IFERROR(VLOOKUP(AS516,CODES!$A$3:$D$1348,3,FALSE)*BL516,0),IFERROR(VLOOKUP(AT516,CODES!$A$3:$D$1348,3,FALSE)*BO516,0),IFERROR(VLOOKUP(AU516,CODES!$A$3:$D$1348,3,FALSE)*BR516,0),IFERROR(VLOOKUP(AV516,CODES!$A$3:$D$1348,3,FALSE)*BU516,0),IFERROR(VLOOKUP(AW516,CODES!$A$3:$D$1348,3,FALSE)*BX516,0),IFERROR(VLOOKUP(AX516,CODES!$A$3:$D$1348,3,FALSE)*CA516,0),IFERROR(VLOOKUP(AY516,CODES!$A$3:$D$1348,3,FALSE)*CD516,0))+B516</f>
        <v>0</v>
      </c>
      <c r="AP516" s="271" t="str">
        <f t="shared" si="252"/>
        <v/>
      </c>
      <c r="AQ516" s="271" t="str">
        <f t="shared" si="253"/>
        <v/>
      </c>
      <c r="AR516" s="271" t="str">
        <f t="shared" si="254"/>
        <v/>
      </c>
      <c r="AS516" s="271" t="str">
        <f t="shared" si="255"/>
        <v/>
      </c>
      <c r="AT516" s="271" t="str">
        <f t="shared" si="256"/>
        <v/>
      </c>
      <c r="AU516" s="271" t="str">
        <f t="shared" si="257"/>
        <v/>
      </c>
      <c r="AV516" s="271" t="str">
        <f t="shared" si="258"/>
        <v/>
      </c>
      <c r="AW516" s="271" t="str">
        <f t="shared" si="259"/>
        <v/>
      </c>
      <c r="AX516" s="271" t="str">
        <f t="shared" si="260"/>
        <v/>
      </c>
      <c r="AY516" s="271" t="str">
        <f t="shared" si="261"/>
        <v/>
      </c>
      <c r="AZ516" s="258">
        <f t="shared" si="18"/>
        <v>0</v>
      </c>
      <c r="BA516" s="258">
        <f t="shared" si="262"/>
        <v>1</v>
      </c>
      <c r="BB516" s="258">
        <f t="shared" si="263"/>
        <v>0</v>
      </c>
      <c r="BC516" s="258">
        <f t="shared" si="264"/>
        <v>1</v>
      </c>
      <c r="BD516" s="258">
        <f t="shared" si="20"/>
        <v>1</v>
      </c>
      <c r="BE516" s="258">
        <f t="shared" si="265"/>
        <v>0</v>
      </c>
      <c r="BF516" s="258">
        <f t="shared" si="266"/>
        <v>1</v>
      </c>
      <c r="BG516" s="258">
        <f t="shared" si="21"/>
        <v>1</v>
      </c>
      <c r="BH516" s="258">
        <f t="shared" si="267"/>
        <v>0</v>
      </c>
      <c r="BI516" s="258">
        <f t="shared" si="268"/>
        <v>1</v>
      </c>
      <c r="BJ516" s="258">
        <f t="shared" si="22"/>
        <v>1</v>
      </c>
      <c r="BK516" s="258">
        <f t="shared" si="269"/>
        <v>0</v>
      </c>
      <c r="BL516" s="258">
        <f t="shared" si="270"/>
        <v>1</v>
      </c>
      <c r="BM516" s="258">
        <f t="shared" si="23"/>
        <v>1</v>
      </c>
      <c r="BN516" s="258">
        <f t="shared" si="271"/>
        <v>0</v>
      </c>
      <c r="BO516" s="258">
        <f t="shared" si="272"/>
        <v>1</v>
      </c>
      <c r="BP516" s="258">
        <f t="shared" si="24"/>
        <v>1</v>
      </c>
      <c r="BQ516" s="258">
        <f t="shared" si="273"/>
        <v>0</v>
      </c>
      <c r="BR516" s="258">
        <f t="shared" si="274"/>
        <v>1</v>
      </c>
      <c r="BS516" s="258">
        <f t="shared" si="25"/>
        <v>1</v>
      </c>
      <c r="BT516" s="258">
        <f t="shared" si="275"/>
        <v>0</v>
      </c>
      <c r="BU516" s="258">
        <f t="shared" si="276"/>
        <v>1</v>
      </c>
      <c r="BV516" s="258">
        <f t="shared" si="26"/>
        <v>1</v>
      </c>
      <c r="BW516" s="258">
        <f t="shared" si="277"/>
        <v>0</v>
      </c>
      <c r="BX516" s="258">
        <f t="shared" si="278"/>
        <v>1</v>
      </c>
      <c r="BY516" s="258">
        <f t="shared" si="27"/>
        <v>1</v>
      </c>
      <c r="BZ516" s="258">
        <f t="shared" si="279"/>
        <v>0</v>
      </c>
      <c r="CA516" s="258">
        <f t="shared" si="280"/>
        <v>1</v>
      </c>
      <c r="CB516" s="258">
        <f t="shared" si="28"/>
        <v>1</v>
      </c>
      <c r="CC516" s="258">
        <f t="shared" si="281"/>
        <v>0</v>
      </c>
      <c r="CD516" s="258">
        <f t="shared" si="282"/>
        <v>1</v>
      </c>
    </row>
    <row r="517" spans="1:82" hidden="1">
      <c r="A517" s="258"/>
      <c r="B517" s="258"/>
      <c r="C517" s="259"/>
      <c r="D517" s="258"/>
      <c r="E517" s="258"/>
      <c r="F517" s="258"/>
      <c r="G517" s="258">
        <v>509</v>
      </c>
      <c r="H517" s="743"/>
      <c r="I517" s="744"/>
      <c r="J517" s="739"/>
      <c r="K517" s="745"/>
      <c r="L517" s="745"/>
      <c r="M517" s="272"/>
      <c r="N517" s="508">
        <f t="shared" si="242"/>
        <v>0</v>
      </c>
      <c r="O517" s="510">
        <f t="shared" si="243"/>
        <v>0</v>
      </c>
      <c r="P517" s="260">
        <f t="shared" si="244"/>
        <v>0</v>
      </c>
      <c r="Q517" s="261">
        <f t="shared" si="245"/>
        <v>0</v>
      </c>
      <c r="R517" s="261">
        <f t="shared" si="246"/>
        <v>0</v>
      </c>
      <c r="S517" s="262"/>
      <c r="T517" s="262"/>
      <c r="U517" s="263">
        <f t="shared" si="2"/>
        <v>1.288</v>
      </c>
      <c r="V517" s="264">
        <f>IF(E517="SP",1,IF(D517="",ExtraMargeMateriaal,(1-VLOOKUP(D517,TabelAankoop[],4,FALSE))))</f>
        <v>1</v>
      </c>
      <c r="W517" s="265">
        <f t="shared" si="247"/>
        <v>0.6885</v>
      </c>
      <c r="X517" s="266">
        <f t="shared" si="248"/>
        <v>1</v>
      </c>
      <c r="Y517" s="267">
        <f t="shared" si="249"/>
        <v>1.46</v>
      </c>
      <c r="Z517" s="267">
        <f t="shared" si="250"/>
        <v>1.1599999999999999</v>
      </c>
      <c r="AA517" s="268">
        <f t="shared" si="7"/>
        <v>0</v>
      </c>
      <c r="AB517" s="456">
        <f t="shared" si="8"/>
        <v>0</v>
      </c>
      <c r="AC517" s="457">
        <f t="shared" si="9"/>
        <v>0</v>
      </c>
      <c r="AD517" s="456">
        <f t="shared" si="10"/>
        <v>0</v>
      </c>
      <c r="AE517" s="458">
        <f t="shared" si="11"/>
        <v>0</v>
      </c>
      <c r="AF517" s="457">
        <f t="shared" si="251"/>
        <v>0</v>
      </c>
      <c r="AG517" s="456">
        <f t="shared" si="12"/>
        <v>0</v>
      </c>
      <c r="AH517" s="457">
        <f t="shared" si="13"/>
        <v>0</v>
      </c>
      <c r="AI517" s="268">
        <f t="shared" si="14"/>
        <v>0</v>
      </c>
      <c r="AJ517" s="269">
        <f t="shared" si="15"/>
        <v>0</v>
      </c>
      <c r="AK517" s="270">
        <f t="shared" si="16"/>
        <v>0</v>
      </c>
      <c r="AL517" s="415">
        <f t="shared" si="17"/>
        <v>0</v>
      </c>
      <c r="AM517" s="259" t="str">
        <f>IF(AP517="","",IFERROR(VLOOKUP(AP517,CODES!$A$3:$D$1348,4,FALSE),"X"))&amp;IF(AQ517="","",IFERROR(VLOOKUP(AQ517,CODES!$A$3:$D$1348,4,FALSE),"X"))&amp;IF(AR517="","",IFERROR(VLOOKUP(AR517,CODES!$A$3:$D$1348,4,FALSE),"X"))&amp;IF(AS517="","",IFERROR(VLOOKUP(AS517,CODES!$A$3:$D$1348,4,FALSE),"X"))&amp;IF(AT517="","",IFERROR(VLOOKUP(AT517,CODES!$A$3:$D$1348,4,FALSE),"X"))&amp;IF(AU517="","",IFERROR(VLOOKUP(AU517,CODES!$A$3:$D$1348,4,FALSE),"X"))&amp;IF(AV517="","",IFERROR(VLOOKUP(AV517,CODES!$A$3:$D$1348,4,FALSE),"X"))&amp;IF(AW517="","",IFERROR(VLOOKUP(AW517,CODES!$A$3:$D$1348,4,FALSE),"X"))&amp;IF(AX517="","",IFERROR(VLOOKUP(AX517,CODES!$A$3:$D$1348,4,FALSE),"X"))&amp;IF(AY517="","",IFERROR(VLOOKUP(AY517,CODES!$A$3:$D$1348,4,FALSE),"X"))</f>
        <v/>
      </c>
      <c r="AN517" s="258">
        <f>SUM(IFERROR(VLOOKUP(AP517,CODES!$A$3:$D$1348,4,FALSE)*BC517,0),IFERROR(VLOOKUP(AQ517,CODES!$A$3:$D$1348,4,FALSE)*BF517,0),IFERROR(VLOOKUP(AR517,CODES!$A$3:$D$1348,4,FALSE)*BI517,0),IFERROR(VLOOKUP(AS517,CODES!$A$3:$D$1348,4,FALSE)*BL517,0),IFERROR(VLOOKUP(AT517,CODES!$A$3:$D$1348,4,FALSE)*BO517,0),IFERROR(VLOOKUP(AU517,CODES!$A$3:$D$1348,4,FALSE)*BR517,0),IFERROR(VLOOKUP(AV517,CODES!$A$3:$D$1348,4,FALSE)*BU517,0),IFERROR(VLOOKUP(AW517,CODES!$A$3:$D$1348,4,FALSE)*BX517,0),IFERROR(VLOOKUP(AX517,CODES!$A$3:$D$1348,4,FALSE)*CA517,0),IFERROR(VLOOKUP(AY517,CODES!$A$3:$D$1348,4,FALSE)*CD517,0))</f>
        <v>0</v>
      </c>
      <c r="AO517" s="258">
        <f>SUM(IFERROR(VLOOKUP(AP517,CODES!$A$3:$D$1348,3,FALSE)*BC517,0),IFERROR(VLOOKUP(AQ517,CODES!$A$3:$D$1348,3,FALSE)*BF517,0),IFERROR(VLOOKUP(AR517,CODES!$A$3:$D$1348,3,FALSE)*BI517,0),IFERROR(VLOOKUP(AS517,CODES!$A$3:$D$1348,3,FALSE)*BL517,0),IFERROR(VLOOKUP(AT517,CODES!$A$3:$D$1348,3,FALSE)*BO517,0),IFERROR(VLOOKUP(AU517,CODES!$A$3:$D$1348,3,FALSE)*BR517,0),IFERROR(VLOOKUP(AV517,CODES!$A$3:$D$1348,3,FALSE)*BU517,0),IFERROR(VLOOKUP(AW517,CODES!$A$3:$D$1348,3,FALSE)*BX517,0),IFERROR(VLOOKUP(AX517,CODES!$A$3:$D$1348,3,FALSE)*CA517,0),IFERROR(VLOOKUP(AY517,CODES!$A$3:$D$1348,3,FALSE)*CD517,0))+B517</f>
        <v>0</v>
      </c>
      <c r="AP517" s="271" t="str">
        <f t="shared" si="252"/>
        <v/>
      </c>
      <c r="AQ517" s="271" t="str">
        <f t="shared" si="253"/>
        <v/>
      </c>
      <c r="AR517" s="271" t="str">
        <f t="shared" si="254"/>
        <v/>
      </c>
      <c r="AS517" s="271" t="str">
        <f t="shared" si="255"/>
        <v/>
      </c>
      <c r="AT517" s="271" t="str">
        <f t="shared" si="256"/>
        <v/>
      </c>
      <c r="AU517" s="271" t="str">
        <f t="shared" si="257"/>
        <v/>
      </c>
      <c r="AV517" s="271" t="str">
        <f t="shared" si="258"/>
        <v/>
      </c>
      <c r="AW517" s="271" t="str">
        <f t="shared" si="259"/>
        <v/>
      </c>
      <c r="AX517" s="271" t="str">
        <f t="shared" si="260"/>
        <v/>
      </c>
      <c r="AY517" s="271" t="str">
        <f t="shared" si="261"/>
        <v/>
      </c>
      <c r="AZ517" s="258">
        <f t="shared" si="18"/>
        <v>0</v>
      </c>
      <c r="BA517" s="258">
        <f t="shared" si="262"/>
        <v>1</v>
      </c>
      <c r="BB517" s="258">
        <f t="shared" si="263"/>
        <v>0</v>
      </c>
      <c r="BC517" s="258">
        <f t="shared" si="264"/>
        <v>1</v>
      </c>
      <c r="BD517" s="258">
        <f t="shared" si="20"/>
        <v>1</v>
      </c>
      <c r="BE517" s="258">
        <f t="shared" si="265"/>
        <v>0</v>
      </c>
      <c r="BF517" s="258">
        <f t="shared" si="266"/>
        <v>1</v>
      </c>
      <c r="BG517" s="258">
        <f t="shared" si="21"/>
        <v>1</v>
      </c>
      <c r="BH517" s="258">
        <f t="shared" si="267"/>
        <v>0</v>
      </c>
      <c r="BI517" s="258">
        <f t="shared" si="268"/>
        <v>1</v>
      </c>
      <c r="BJ517" s="258">
        <f t="shared" si="22"/>
        <v>1</v>
      </c>
      <c r="BK517" s="258">
        <f t="shared" si="269"/>
        <v>0</v>
      </c>
      <c r="BL517" s="258">
        <f t="shared" si="270"/>
        <v>1</v>
      </c>
      <c r="BM517" s="258">
        <f t="shared" si="23"/>
        <v>1</v>
      </c>
      <c r="BN517" s="258">
        <f t="shared" si="271"/>
        <v>0</v>
      </c>
      <c r="BO517" s="258">
        <f t="shared" si="272"/>
        <v>1</v>
      </c>
      <c r="BP517" s="258">
        <f t="shared" si="24"/>
        <v>1</v>
      </c>
      <c r="BQ517" s="258">
        <f t="shared" si="273"/>
        <v>0</v>
      </c>
      <c r="BR517" s="258">
        <f t="shared" si="274"/>
        <v>1</v>
      </c>
      <c r="BS517" s="258">
        <f t="shared" si="25"/>
        <v>1</v>
      </c>
      <c r="BT517" s="258">
        <f t="shared" si="275"/>
        <v>0</v>
      </c>
      <c r="BU517" s="258">
        <f t="shared" si="276"/>
        <v>1</v>
      </c>
      <c r="BV517" s="258">
        <f t="shared" si="26"/>
        <v>1</v>
      </c>
      <c r="BW517" s="258">
        <f t="shared" si="277"/>
        <v>0</v>
      </c>
      <c r="BX517" s="258">
        <f t="shared" si="278"/>
        <v>1</v>
      </c>
      <c r="BY517" s="258">
        <f t="shared" si="27"/>
        <v>1</v>
      </c>
      <c r="BZ517" s="258">
        <f t="shared" si="279"/>
        <v>0</v>
      </c>
      <c r="CA517" s="258">
        <f t="shared" si="280"/>
        <v>1</v>
      </c>
      <c r="CB517" s="258">
        <f t="shared" si="28"/>
        <v>1</v>
      </c>
      <c r="CC517" s="258">
        <f t="shared" si="281"/>
        <v>0</v>
      </c>
      <c r="CD517" s="258">
        <f t="shared" si="282"/>
        <v>1</v>
      </c>
    </row>
    <row r="518" spans="1:82" hidden="1">
      <c r="A518" s="258"/>
      <c r="B518" s="258"/>
      <c r="C518" s="259"/>
      <c r="D518" s="258"/>
      <c r="E518" s="258"/>
      <c r="F518" s="258"/>
      <c r="G518" s="258">
        <v>510</v>
      </c>
      <c r="H518" s="743"/>
      <c r="I518" s="744"/>
      <c r="J518" s="739"/>
      <c r="K518" s="745"/>
      <c r="L518" s="745"/>
      <c r="M518" s="272"/>
      <c r="N518" s="508">
        <f t="shared" si="242"/>
        <v>0</v>
      </c>
      <c r="O518" s="510">
        <f t="shared" si="243"/>
        <v>0</v>
      </c>
      <c r="P518" s="260">
        <f t="shared" si="244"/>
        <v>0</v>
      </c>
      <c r="Q518" s="261">
        <f t="shared" si="245"/>
        <v>0</v>
      </c>
      <c r="R518" s="261">
        <f t="shared" si="246"/>
        <v>0</v>
      </c>
      <c r="S518" s="262"/>
      <c r="T518" s="262"/>
      <c r="U518" s="263">
        <f t="shared" si="2"/>
        <v>1.288</v>
      </c>
      <c r="V518" s="264">
        <f>IF(E518="SP",1,IF(D518="",ExtraMargeMateriaal,(1-VLOOKUP(D518,TabelAankoop[],4,FALSE))))</f>
        <v>1</v>
      </c>
      <c r="W518" s="265">
        <f t="shared" si="247"/>
        <v>0.6885</v>
      </c>
      <c r="X518" s="266">
        <f t="shared" si="248"/>
        <v>1</v>
      </c>
      <c r="Y518" s="267">
        <f t="shared" si="249"/>
        <v>1.46</v>
      </c>
      <c r="Z518" s="267">
        <f t="shared" si="250"/>
        <v>1.1599999999999999</v>
      </c>
      <c r="AA518" s="268">
        <f t="shared" si="7"/>
        <v>0</v>
      </c>
      <c r="AB518" s="456">
        <f t="shared" si="8"/>
        <v>0</v>
      </c>
      <c r="AC518" s="457">
        <f t="shared" si="9"/>
        <v>0</v>
      </c>
      <c r="AD518" s="456">
        <f t="shared" si="10"/>
        <v>0</v>
      </c>
      <c r="AE518" s="458">
        <f t="shared" si="11"/>
        <v>0</v>
      </c>
      <c r="AF518" s="457">
        <f t="shared" si="251"/>
        <v>0</v>
      </c>
      <c r="AG518" s="456">
        <f t="shared" si="12"/>
        <v>0</v>
      </c>
      <c r="AH518" s="457">
        <f t="shared" si="13"/>
        <v>0</v>
      </c>
      <c r="AI518" s="268">
        <f t="shared" si="14"/>
        <v>0</v>
      </c>
      <c r="AJ518" s="269">
        <f t="shared" si="15"/>
        <v>0</v>
      </c>
      <c r="AK518" s="270">
        <f t="shared" si="16"/>
        <v>0</v>
      </c>
      <c r="AL518" s="415">
        <f t="shared" si="17"/>
        <v>0</v>
      </c>
      <c r="AM518" s="259" t="str">
        <f>IF(AP518="","",IFERROR(VLOOKUP(AP518,CODES!$A$3:$D$1348,4,FALSE),"X"))&amp;IF(AQ518="","",IFERROR(VLOOKUP(AQ518,CODES!$A$3:$D$1348,4,FALSE),"X"))&amp;IF(AR518="","",IFERROR(VLOOKUP(AR518,CODES!$A$3:$D$1348,4,FALSE),"X"))&amp;IF(AS518="","",IFERROR(VLOOKUP(AS518,CODES!$A$3:$D$1348,4,FALSE),"X"))&amp;IF(AT518="","",IFERROR(VLOOKUP(AT518,CODES!$A$3:$D$1348,4,FALSE),"X"))&amp;IF(AU518="","",IFERROR(VLOOKUP(AU518,CODES!$A$3:$D$1348,4,FALSE),"X"))&amp;IF(AV518="","",IFERROR(VLOOKUP(AV518,CODES!$A$3:$D$1348,4,FALSE),"X"))&amp;IF(AW518="","",IFERROR(VLOOKUP(AW518,CODES!$A$3:$D$1348,4,FALSE),"X"))&amp;IF(AX518="","",IFERROR(VLOOKUP(AX518,CODES!$A$3:$D$1348,4,FALSE),"X"))&amp;IF(AY518="","",IFERROR(VLOOKUP(AY518,CODES!$A$3:$D$1348,4,FALSE),"X"))</f>
        <v/>
      </c>
      <c r="AN518" s="258">
        <f>SUM(IFERROR(VLOOKUP(AP518,CODES!$A$3:$D$1348,4,FALSE)*BC518,0),IFERROR(VLOOKUP(AQ518,CODES!$A$3:$D$1348,4,FALSE)*BF518,0),IFERROR(VLOOKUP(AR518,CODES!$A$3:$D$1348,4,FALSE)*BI518,0),IFERROR(VLOOKUP(AS518,CODES!$A$3:$D$1348,4,FALSE)*BL518,0),IFERROR(VLOOKUP(AT518,CODES!$A$3:$D$1348,4,FALSE)*BO518,0),IFERROR(VLOOKUP(AU518,CODES!$A$3:$D$1348,4,FALSE)*BR518,0),IFERROR(VLOOKUP(AV518,CODES!$A$3:$D$1348,4,FALSE)*BU518,0),IFERROR(VLOOKUP(AW518,CODES!$A$3:$D$1348,4,FALSE)*BX518,0),IFERROR(VLOOKUP(AX518,CODES!$A$3:$D$1348,4,FALSE)*CA518,0),IFERROR(VLOOKUP(AY518,CODES!$A$3:$D$1348,4,FALSE)*CD518,0))</f>
        <v>0</v>
      </c>
      <c r="AO518" s="258">
        <f>SUM(IFERROR(VLOOKUP(AP518,CODES!$A$3:$D$1348,3,FALSE)*BC518,0),IFERROR(VLOOKUP(AQ518,CODES!$A$3:$D$1348,3,FALSE)*BF518,0),IFERROR(VLOOKUP(AR518,CODES!$A$3:$D$1348,3,FALSE)*BI518,0),IFERROR(VLOOKUP(AS518,CODES!$A$3:$D$1348,3,FALSE)*BL518,0),IFERROR(VLOOKUP(AT518,CODES!$A$3:$D$1348,3,FALSE)*BO518,0),IFERROR(VLOOKUP(AU518,CODES!$A$3:$D$1348,3,FALSE)*BR518,0),IFERROR(VLOOKUP(AV518,CODES!$A$3:$D$1348,3,FALSE)*BU518,0),IFERROR(VLOOKUP(AW518,CODES!$A$3:$D$1348,3,FALSE)*BX518,0),IFERROR(VLOOKUP(AX518,CODES!$A$3:$D$1348,3,FALSE)*CA518,0),IFERROR(VLOOKUP(AY518,CODES!$A$3:$D$1348,3,FALSE)*CD518,0))+B518</f>
        <v>0</v>
      </c>
      <c r="AP518" s="271" t="str">
        <f t="shared" si="252"/>
        <v/>
      </c>
      <c r="AQ518" s="271" t="str">
        <f t="shared" si="253"/>
        <v/>
      </c>
      <c r="AR518" s="271" t="str">
        <f t="shared" si="254"/>
        <v/>
      </c>
      <c r="AS518" s="271" t="str">
        <f t="shared" si="255"/>
        <v/>
      </c>
      <c r="AT518" s="271" t="str">
        <f t="shared" si="256"/>
        <v/>
      </c>
      <c r="AU518" s="271" t="str">
        <f t="shared" si="257"/>
        <v/>
      </c>
      <c r="AV518" s="271" t="str">
        <f t="shared" si="258"/>
        <v/>
      </c>
      <c r="AW518" s="271" t="str">
        <f t="shared" si="259"/>
        <v/>
      </c>
      <c r="AX518" s="271" t="str">
        <f t="shared" si="260"/>
        <v/>
      </c>
      <c r="AY518" s="271" t="str">
        <f t="shared" si="261"/>
        <v/>
      </c>
      <c r="AZ518" s="258">
        <f t="shared" si="18"/>
        <v>0</v>
      </c>
      <c r="BA518" s="258">
        <f t="shared" si="262"/>
        <v>1</v>
      </c>
      <c r="BB518" s="258">
        <f t="shared" si="263"/>
        <v>0</v>
      </c>
      <c r="BC518" s="258">
        <f t="shared" si="264"/>
        <v>1</v>
      </c>
      <c r="BD518" s="258">
        <f t="shared" si="20"/>
        <v>1</v>
      </c>
      <c r="BE518" s="258">
        <f t="shared" si="265"/>
        <v>0</v>
      </c>
      <c r="BF518" s="258">
        <f t="shared" si="266"/>
        <v>1</v>
      </c>
      <c r="BG518" s="258">
        <f t="shared" si="21"/>
        <v>1</v>
      </c>
      <c r="BH518" s="258">
        <f t="shared" si="267"/>
        <v>0</v>
      </c>
      <c r="BI518" s="258">
        <f t="shared" si="268"/>
        <v>1</v>
      </c>
      <c r="BJ518" s="258">
        <f t="shared" si="22"/>
        <v>1</v>
      </c>
      <c r="BK518" s="258">
        <f t="shared" si="269"/>
        <v>0</v>
      </c>
      <c r="BL518" s="258">
        <f t="shared" si="270"/>
        <v>1</v>
      </c>
      <c r="BM518" s="258">
        <f t="shared" si="23"/>
        <v>1</v>
      </c>
      <c r="BN518" s="258">
        <f t="shared" si="271"/>
        <v>0</v>
      </c>
      <c r="BO518" s="258">
        <f t="shared" si="272"/>
        <v>1</v>
      </c>
      <c r="BP518" s="258">
        <f t="shared" si="24"/>
        <v>1</v>
      </c>
      <c r="BQ518" s="258">
        <f t="shared" si="273"/>
        <v>0</v>
      </c>
      <c r="BR518" s="258">
        <f t="shared" si="274"/>
        <v>1</v>
      </c>
      <c r="BS518" s="258">
        <f t="shared" si="25"/>
        <v>1</v>
      </c>
      <c r="BT518" s="258">
        <f t="shared" si="275"/>
        <v>0</v>
      </c>
      <c r="BU518" s="258">
        <f t="shared" si="276"/>
        <v>1</v>
      </c>
      <c r="BV518" s="258">
        <f t="shared" si="26"/>
        <v>1</v>
      </c>
      <c r="BW518" s="258">
        <f t="shared" si="277"/>
        <v>0</v>
      </c>
      <c r="BX518" s="258">
        <f t="shared" si="278"/>
        <v>1</v>
      </c>
      <c r="BY518" s="258">
        <f t="shared" si="27"/>
        <v>1</v>
      </c>
      <c r="BZ518" s="258">
        <f t="shared" si="279"/>
        <v>0</v>
      </c>
      <c r="CA518" s="258">
        <f t="shared" si="280"/>
        <v>1</v>
      </c>
      <c r="CB518" s="258">
        <f t="shared" si="28"/>
        <v>1</v>
      </c>
      <c r="CC518" s="258">
        <f t="shared" si="281"/>
        <v>0</v>
      </c>
      <c r="CD518" s="258">
        <f t="shared" si="282"/>
        <v>1</v>
      </c>
    </row>
    <row r="519" spans="1:82" hidden="1">
      <c r="A519" s="258"/>
      <c r="B519" s="258"/>
      <c r="C519" s="259"/>
      <c r="D519" s="258"/>
      <c r="E519" s="258"/>
      <c r="F519" s="258"/>
      <c r="G519" s="258">
        <v>511</v>
      </c>
      <c r="H519" s="743"/>
      <c r="I519" s="744"/>
      <c r="J519" s="739"/>
      <c r="K519" s="745"/>
      <c r="L519" s="745"/>
      <c r="M519" s="272"/>
      <c r="N519" s="508">
        <f t="shared" si="242"/>
        <v>0</v>
      </c>
      <c r="O519" s="510">
        <f t="shared" si="243"/>
        <v>0</v>
      </c>
      <c r="P519" s="260">
        <f t="shared" si="244"/>
        <v>0</v>
      </c>
      <c r="Q519" s="261">
        <f t="shared" si="245"/>
        <v>0</v>
      </c>
      <c r="R519" s="261">
        <f t="shared" si="246"/>
        <v>0</v>
      </c>
      <c r="S519" s="262"/>
      <c r="T519" s="262"/>
      <c r="U519" s="263">
        <f t="shared" si="2"/>
        <v>1.288</v>
      </c>
      <c r="V519" s="264">
        <f>IF(E519="SP",1,IF(D519="",ExtraMargeMateriaal,(1-VLOOKUP(D519,TabelAankoop[],4,FALSE))))</f>
        <v>1</v>
      </c>
      <c r="W519" s="265">
        <f t="shared" si="247"/>
        <v>0.6885</v>
      </c>
      <c r="X519" s="266">
        <f t="shared" si="248"/>
        <v>1</v>
      </c>
      <c r="Y519" s="267">
        <f t="shared" si="249"/>
        <v>1.46</v>
      </c>
      <c r="Z519" s="267">
        <f t="shared" si="250"/>
        <v>1.1599999999999999</v>
      </c>
      <c r="AA519" s="268">
        <f t="shared" si="7"/>
        <v>0</v>
      </c>
      <c r="AB519" s="456">
        <f t="shared" si="8"/>
        <v>0</v>
      </c>
      <c r="AC519" s="457">
        <f t="shared" si="9"/>
        <v>0</v>
      </c>
      <c r="AD519" s="456">
        <f t="shared" si="10"/>
        <v>0</v>
      </c>
      <c r="AE519" s="458">
        <f t="shared" si="11"/>
        <v>0</v>
      </c>
      <c r="AF519" s="457">
        <f t="shared" si="251"/>
        <v>0</v>
      </c>
      <c r="AG519" s="456">
        <f t="shared" si="12"/>
        <v>0</v>
      </c>
      <c r="AH519" s="457">
        <f t="shared" si="13"/>
        <v>0</v>
      </c>
      <c r="AI519" s="268">
        <f t="shared" si="14"/>
        <v>0</v>
      </c>
      <c r="AJ519" s="269">
        <f t="shared" si="15"/>
        <v>0</v>
      </c>
      <c r="AK519" s="270">
        <f t="shared" si="16"/>
        <v>0</v>
      </c>
      <c r="AL519" s="415">
        <f t="shared" si="17"/>
        <v>0</v>
      </c>
      <c r="AM519" s="259" t="str">
        <f>IF(AP519="","",IFERROR(VLOOKUP(AP519,CODES!$A$3:$D$1348,4,FALSE),"X"))&amp;IF(AQ519="","",IFERROR(VLOOKUP(AQ519,CODES!$A$3:$D$1348,4,FALSE),"X"))&amp;IF(AR519="","",IFERROR(VLOOKUP(AR519,CODES!$A$3:$D$1348,4,FALSE),"X"))&amp;IF(AS519="","",IFERROR(VLOOKUP(AS519,CODES!$A$3:$D$1348,4,FALSE),"X"))&amp;IF(AT519="","",IFERROR(VLOOKUP(AT519,CODES!$A$3:$D$1348,4,FALSE),"X"))&amp;IF(AU519="","",IFERROR(VLOOKUP(AU519,CODES!$A$3:$D$1348,4,FALSE),"X"))&amp;IF(AV519="","",IFERROR(VLOOKUP(AV519,CODES!$A$3:$D$1348,4,FALSE),"X"))&amp;IF(AW519="","",IFERROR(VLOOKUP(AW519,CODES!$A$3:$D$1348,4,FALSE),"X"))&amp;IF(AX519="","",IFERROR(VLOOKUP(AX519,CODES!$A$3:$D$1348,4,FALSE),"X"))&amp;IF(AY519="","",IFERROR(VLOOKUP(AY519,CODES!$A$3:$D$1348,4,FALSE),"X"))</f>
        <v/>
      </c>
      <c r="AN519" s="258">
        <f>SUM(IFERROR(VLOOKUP(AP519,CODES!$A$3:$D$1348,4,FALSE)*BC519,0),IFERROR(VLOOKUP(AQ519,CODES!$A$3:$D$1348,4,FALSE)*BF519,0),IFERROR(VLOOKUP(AR519,CODES!$A$3:$D$1348,4,FALSE)*BI519,0),IFERROR(VLOOKUP(AS519,CODES!$A$3:$D$1348,4,FALSE)*BL519,0),IFERROR(VLOOKUP(AT519,CODES!$A$3:$D$1348,4,FALSE)*BO519,0),IFERROR(VLOOKUP(AU519,CODES!$A$3:$D$1348,4,FALSE)*BR519,0),IFERROR(VLOOKUP(AV519,CODES!$A$3:$D$1348,4,FALSE)*BU519,0),IFERROR(VLOOKUP(AW519,CODES!$A$3:$D$1348,4,FALSE)*BX519,0),IFERROR(VLOOKUP(AX519,CODES!$A$3:$D$1348,4,FALSE)*CA519,0),IFERROR(VLOOKUP(AY519,CODES!$A$3:$D$1348,4,FALSE)*CD519,0))</f>
        <v>0</v>
      </c>
      <c r="AO519" s="258">
        <f>SUM(IFERROR(VLOOKUP(AP519,CODES!$A$3:$D$1348,3,FALSE)*BC519,0),IFERROR(VLOOKUP(AQ519,CODES!$A$3:$D$1348,3,FALSE)*BF519,0),IFERROR(VLOOKUP(AR519,CODES!$A$3:$D$1348,3,FALSE)*BI519,0),IFERROR(VLOOKUP(AS519,CODES!$A$3:$D$1348,3,FALSE)*BL519,0),IFERROR(VLOOKUP(AT519,CODES!$A$3:$D$1348,3,FALSE)*BO519,0),IFERROR(VLOOKUP(AU519,CODES!$A$3:$D$1348,3,FALSE)*BR519,0),IFERROR(VLOOKUP(AV519,CODES!$A$3:$D$1348,3,FALSE)*BU519,0),IFERROR(VLOOKUP(AW519,CODES!$A$3:$D$1348,3,FALSE)*BX519,0),IFERROR(VLOOKUP(AX519,CODES!$A$3:$D$1348,3,FALSE)*CA519,0),IFERROR(VLOOKUP(AY519,CODES!$A$3:$D$1348,3,FALSE)*CD519,0))+B519</f>
        <v>0</v>
      </c>
      <c r="AP519" s="271" t="str">
        <f t="shared" si="252"/>
        <v/>
      </c>
      <c r="AQ519" s="271" t="str">
        <f t="shared" si="253"/>
        <v/>
      </c>
      <c r="AR519" s="271" t="str">
        <f t="shared" si="254"/>
        <v/>
      </c>
      <c r="AS519" s="271" t="str">
        <f t="shared" si="255"/>
        <v/>
      </c>
      <c r="AT519" s="271" t="str">
        <f t="shared" si="256"/>
        <v/>
      </c>
      <c r="AU519" s="271" t="str">
        <f t="shared" si="257"/>
        <v/>
      </c>
      <c r="AV519" s="271" t="str">
        <f t="shared" si="258"/>
        <v/>
      </c>
      <c r="AW519" s="271" t="str">
        <f t="shared" si="259"/>
        <v/>
      </c>
      <c r="AX519" s="271" t="str">
        <f t="shared" si="260"/>
        <v/>
      </c>
      <c r="AY519" s="271" t="str">
        <f t="shared" si="261"/>
        <v/>
      </c>
      <c r="AZ519" s="258">
        <f t="shared" si="18"/>
        <v>0</v>
      </c>
      <c r="BA519" s="258">
        <f t="shared" si="262"/>
        <v>1</v>
      </c>
      <c r="BB519" s="258">
        <f t="shared" si="263"/>
        <v>0</v>
      </c>
      <c r="BC519" s="258">
        <f t="shared" si="264"/>
        <v>1</v>
      </c>
      <c r="BD519" s="258">
        <f t="shared" si="20"/>
        <v>1</v>
      </c>
      <c r="BE519" s="258">
        <f t="shared" si="265"/>
        <v>0</v>
      </c>
      <c r="BF519" s="258">
        <f t="shared" si="266"/>
        <v>1</v>
      </c>
      <c r="BG519" s="258">
        <f t="shared" si="21"/>
        <v>1</v>
      </c>
      <c r="BH519" s="258">
        <f t="shared" si="267"/>
        <v>0</v>
      </c>
      <c r="BI519" s="258">
        <f t="shared" si="268"/>
        <v>1</v>
      </c>
      <c r="BJ519" s="258">
        <f t="shared" si="22"/>
        <v>1</v>
      </c>
      <c r="BK519" s="258">
        <f t="shared" si="269"/>
        <v>0</v>
      </c>
      <c r="BL519" s="258">
        <f t="shared" si="270"/>
        <v>1</v>
      </c>
      <c r="BM519" s="258">
        <f t="shared" si="23"/>
        <v>1</v>
      </c>
      <c r="BN519" s="258">
        <f t="shared" si="271"/>
        <v>0</v>
      </c>
      <c r="BO519" s="258">
        <f t="shared" si="272"/>
        <v>1</v>
      </c>
      <c r="BP519" s="258">
        <f t="shared" si="24"/>
        <v>1</v>
      </c>
      <c r="BQ519" s="258">
        <f t="shared" si="273"/>
        <v>0</v>
      </c>
      <c r="BR519" s="258">
        <f t="shared" si="274"/>
        <v>1</v>
      </c>
      <c r="BS519" s="258">
        <f t="shared" si="25"/>
        <v>1</v>
      </c>
      <c r="BT519" s="258">
        <f t="shared" si="275"/>
        <v>0</v>
      </c>
      <c r="BU519" s="258">
        <f t="shared" si="276"/>
        <v>1</v>
      </c>
      <c r="BV519" s="258">
        <f t="shared" si="26"/>
        <v>1</v>
      </c>
      <c r="BW519" s="258">
        <f t="shared" si="277"/>
        <v>0</v>
      </c>
      <c r="BX519" s="258">
        <f t="shared" si="278"/>
        <v>1</v>
      </c>
      <c r="BY519" s="258">
        <f t="shared" si="27"/>
        <v>1</v>
      </c>
      <c r="BZ519" s="258">
        <f t="shared" si="279"/>
        <v>0</v>
      </c>
      <c r="CA519" s="258">
        <f t="shared" si="280"/>
        <v>1</v>
      </c>
      <c r="CB519" s="258">
        <f t="shared" si="28"/>
        <v>1</v>
      </c>
      <c r="CC519" s="258">
        <f t="shared" si="281"/>
        <v>0</v>
      </c>
      <c r="CD519" s="258">
        <f t="shared" si="282"/>
        <v>1</v>
      </c>
    </row>
    <row r="520" spans="1:82" hidden="1">
      <c r="A520" s="258"/>
      <c r="B520" s="258"/>
      <c r="C520" s="259"/>
      <c r="D520" s="258"/>
      <c r="E520" s="258"/>
      <c r="F520" s="258"/>
      <c r="G520" s="258">
        <v>512</v>
      </c>
      <c r="H520" s="743"/>
      <c r="I520" s="744"/>
      <c r="J520" s="739"/>
      <c r="K520" s="745"/>
      <c r="L520" s="745"/>
      <c r="M520" s="272"/>
      <c r="N520" s="508">
        <f t="shared" si="242"/>
        <v>0</v>
      </c>
      <c r="O520" s="510">
        <f t="shared" si="243"/>
        <v>0</v>
      </c>
      <c r="P520" s="260">
        <f t="shared" si="244"/>
        <v>0</v>
      </c>
      <c r="Q520" s="261">
        <f t="shared" si="245"/>
        <v>0</v>
      </c>
      <c r="R520" s="261">
        <f t="shared" si="246"/>
        <v>0</v>
      </c>
      <c r="S520" s="262"/>
      <c r="T520" s="262"/>
      <c r="U520" s="263">
        <f t="shared" si="2"/>
        <v>1.288</v>
      </c>
      <c r="V520" s="264">
        <f>IF(E520="SP",1,IF(D520="",ExtraMargeMateriaal,(1-VLOOKUP(D520,TabelAankoop[],4,FALSE))))</f>
        <v>1</v>
      </c>
      <c r="W520" s="265">
        <f t="shared" si="247"/>
        <v>0.6885</v>
      </c>
      <c r="X520" s="266">
        <f t="shared" si="248"/>
        <v>1</v>
      </c>
      <c r="Y520" s="267">
        <f t="shared" si="249"/>
        <v>1.46</v>
      </c>
      <c r="Z520" s="267">
        <f t="shared" si="250"/>
        <v>1.1599999999999999</v>
      </c>
      <c r="AA520" s="268">
        <f t="shared" si="7"/>
        <v>0</v>
      </c>
      <c r="AB520" s="456">
        <f t="shared" si="8"/>
        <v>0</v>
      </c>
      <c r="AC520" s="457">
        <f t="shared" si="9"/>
        <v>0</v>
      </c>
      <c r="AD520" s="456">
        <f t="shared" si="10"/>
        <v>0</v>
      </c>
      <c r="AE520" s="458">
        <f t="shared" si="11"/>
        <v>0</v>
      </c>
      <c r="AF520" s="457">
        <f t="shared" si="251"/>
        <v>0</v>
      </c>
      <c r="AG520" s="456">
        <f t="shared" si="12"/>
        <v>0</v>
      </c>
      <c r="AH520" s="457">
        <f t="shared" si="13"/>
        <v>0</v>
      </c>
      <c r="AI520" s="268">
        <f t="shared" si="14"/>
        <v>0</v>
      </c>
      <c r="AJ520" s="269">
        <f t="shared" si="15"/>
        <v>0</v>
      </c>
      <c r="AK520" s="270">
        <f t="shared" si="16"/>
        <v>0</v>
      </c>
      <c r="AL520" s="415">
        <f t="shared" si="17"/>
        <v>0</v>
      </c>
      <c r="AM520" s="259" t="str">
        <f>IF(AP520="","",IFERROR(VLOOKUP(AP520,CODES!$A$3:$D$1348,4,FALSE),"X"))&amp;IF(AQ520="","",IFERROR(VLOOKUP(AQ520,CODES!$A$3:$D$1348,4,FALSE),"X"))&amp;IF(AR520="","",IFERROR(VLOOKUP(AR520,CODES!$A$3:$D$1348,4,FALSE),"X"))&amp;IF(AS520="","",IFERROR(VLOOKUP(AS520,CODES!$A$3:$D$1348,4,FALSE),"X"))&amp;IF(AT520="","",IFERROR(VLOOKUP(AT520,CODES!$A$3:$D$1348,4,FALSE),"X"))&amp;IF(AU520="","",IFERROR(VLOOKUP(AU520,CODES!$A$3:$D$1348,4,FALSE),"X"))&amp;IF(AV520="","",IFERROR(VLOOKUP(AV520,CODES!$A$3:$D$1348,4,FALSE),"X"))&amp;IF(AW520="","",IFERROR(VLOOKUP(AW520,CODES!$A$3:$D$1348,4,FALSE),"X"))&amp;IF(AX520="","",IFERROR(VLOOKUP(AX520,CODES!$A$3:$D$1348,4,FALSE),"X"))&amp;IF(AY520="","",IFERROR(VLOOKUP(AY520,CODES!$A$3:$D$1348,4,FALSE),"X"))</f>
        <v/>
      </c>
      <c r="AN520" s="258">
        <f>SUM(IFERROR(VLOOKUP(AP520,CODES!$A$3:$D$1348,4,FALSE)*BC520,0),IFERROR(VLOOKUP(AQ520,CODES!$A$3:$D$1348,4,FALSE)*BF520,0),IFERROR(VLOOKUP(AR520,CODES!$A$3:$D$1348,4,FALSE)*BI520,0),IFERROR(VLOOKUP(AS520,CODES!$A$3:$D$1348,4,FALSE)*BL520,0),IFERROR(VLOOKUP(AT520,CODES!$A$3:$D$1348,4,FALSE)*BO520,0),IFERROR(VLOOKUP(AU520,CODES!$A$3:$D$1348,4,FALSE)*BR520,0),IFERROR(VLOOKUP(AV520,CODES!$A$3:$D$1348,4,FALSE)*BU520,0),IFERROR(VLOOKUP(AW520,CODES!$A$3:$D$1348,4,FALSE)*BX520,0),IFERROR(VLOOKUP(AX520,CODES!$A$3:$D$1348,4,FALSE)*CA520,0),IFERROR(VLOOKUP(AY520,CODES!$A$3:$D$1348,4,FALSE)*CD520,0))</f>
        <v>0</v>
      </c>
      <c r="AO520" s="258">
        <f>SUM(IFERROR(VLOOKUP(AP520,CODES!$A$3:$D$1348,3,FALSE)*BC520,0),IFERROR(VLOOKUP(AQ520,CODES!$A$3:$D$1348,3,FALSE)*BF520,0),IFERROR(VLOOKUP(AR520,CODES!$A$3:$D$1348,3,FALSE)*BI520,0),IFERROR(VLOOKUP(AS520,CODES!$A$3:$D$1348,3,FALSE)*BL520,0),IFERROR(VLOOKUP(AT520,CODES!$A$3:$D$1348,3,FALSE)*BO520,0),IFERROR(VLOOKUP(AU520,CODES!$A$3:$D$1348,3,FALSE)*BR520,0),IFERROR(VLOOKUP(AV520,CODES!$A$3:$D$1348,3,FALSE)*BU520,0),IFERROR(VLOOKUP(AW520,CODES!$A$3:$D$1348,3,FALSE)*BX520,0),IFERROR(VLOOKUP(AX520,CODES!$A$3:$D$1348,3,FALSE)*CA520,0),IFERROR(VLOOKUP(AY520,CODES!$A$3:$D$1348,3,FALSE)*CD520,0))+B520</f>
        <v>0</v>
      </c>
      <c r="AP520" s="271" t="str">
        <f t="shared" si="252"/>
        <v/>
      </c>
      <c r="AQ520" s="271" t="str">
        <f t="shared" si="253"/>
        <v/>
      </c>
      <c r="AR520" s="271" t="str">
        <f t="shared" si="254"/>
        <v/>
      </c>
      <c r="AS520" s="271" t="str">
        <f t="shared" si="255"/>
        <v/>
      </c>
      <c r="AT520" s="271" t="str">
        <f t="shared" si="256"/>
        <v/>
      </c>
      <c r="AU520" s="271" t="str">
        <f t="shared" si="257"/>
        <v/>
      </c>
      <c r="AV520" s="271" t="str">
        <f t="shared" si="258"/>
        <v/>
      </c>
      <c r="AW520" s="271" t="str">
        <f t="shared" si="259"/>
        <v/>
      </c>
      <c r="AX520" s="271" t="str">
        <f t="shared" si="260"/>
        <v/>
      </c>
      <c r="AY520" s="271" t="str">
        <f t="shared" si="261"/>
        <v/>
      </c>
      <c r="AZ520" s="258">
        <f t="shared" si="18"/>
        <v>0</v>
      </c>
      <c r="BA520" s="258">
        <f t="shared" si="262"/>
        <v>1</v>
      </c>
      <c r="BB520" s="258">
        <f t="shared" si="263"/>
        <v>0</v>
      </c>
      <c r="BC520" s="258">
        <f t="shared" si="264"/>
        <v>1</v>
      </c>
      <c r="BD520" s="258">
        <f t="shared" si="20"/>
        <v>1</v>
      </c>
      <c r="BE520" s="258">
        <f t="shared" si="265"/>
        <v>0</v>
      </c>
      <c r="BF520" s="258">
        <f t="shared" si="266"/>
        <v>1</v>
      </c>
      <c r="BG520" s="258">
        <f t="shared" si="21"/>
        <v>1</v>
      </c>
      <c r="BH520" s="258">
        <f t="shared" si="267"/>
        <v>0</v>
      </c>
      <c r="BI520" s="258">
        <f t="shared" si="268"/>
        <v>1</v>
      </c>
      <c r="BJ520" s="258">
        <f t="shared" si="22"/>
        <v>1</v>
      </c>
      <c r="BK520" s="258">
        <f t="shared" si="269"/>
        <v>0</v>
      </c>
      <c r="BL520" s="258">
        <f t="shared" si="270"/>
        <v>1</v>
      </c>
      <c r="BM520" s="258">
        <f t="shared" si="23"/>
        <v>1</v>
      </c>
      <c r="BN520" s="258">
        <f t="shared" si="271"/>
        <v>0</v>
      </c>
      <c r="BO520" s="258">
        <f t="shared" si="272"/>
        <v>1</v>
      </c>
      <c r="BP520" s="258">
        <f t="shared" si="24"/>
        <v>1</v>
      </c>
      <c r="BQ520" s="258">
        <f t="shared" si="273"/>
        <v>0</v>
      </c>
      <c r="BR520" s="258">
        <f t="shared" si="274"/>
        <v>1</v>
      </c>
      <c r="BS520" s="258">
        <f t="shared" si="25"/>
        <v>1</v>
      </c>
      <c r="BT520" s="258">
        <f t="shared" si="275"/>
        <v>0</v>
      </c>
      <c r="BU520" s="258">
        <f t="shared" si="276"/>
        <v>1</v>
      </c>
      <c r="BV520" s="258">
        <f t="shared" si="26"/>
        <v>1</v>
      </c>
      <c r="BW520" s="258">
        <f t="shared" si="277"/>
        <v>0</v>
      </c>
      <c r="BX520" s="258">
        <f t="shared" si="278"/>
        <v>1</v>
      </c>
      <c r="BY520" s="258">
        <f t="shared" si="27"/>
        <v>1</v>
      </c>
      <c r="BZ520" s="258">
        <f t="shared" si="279"/>
        <v>0</v>
      </c>
      <c r="CA520" s="258">
        <f t="shared" si="280"/>
        <v>1</v>
      </c>
      <c r="CB520" s="258">
        <f t="shared" si="28"/>
        <v>1</v>
      </c>
      <c r="CC520" s="258">
        <f t="shared" si="281"/>
        <v>0</v>
      </c>
      <c r="CD520" s="258">
        <f t="shared" si="282"/>
        <v>1</v>
      </c>
    </row>
    <row r="521" spans="1:82" hidden="1">
      <c r="A521" s="258"/>
      <c r="B521" s="258"/>
      <c r="C521" s="259"/>
      <c r="D521" s="258"/>
      <c r="E521" s="258"/>
      <c r="F521" s="258"/>
      <c r="G521" s="258">
        <v>513</v>
      </c>
      <c r="H521" s="743"/>
      <c r="I521" s="744"/>
      <c r="J521" s="739"/>
      <c r="K521" s="745"/>
      <c r="L521" s="745"/>
      <c r="M521" s="272"/>
      <c r="N521" s="508">
        <f t="shared" si="242"/>
        <v>0</v>
      </c>
      <c r="O521" s="510">
        <f t="shared" si="243"/>
        <v>0</v>
      </c>
      <c r="P521" s="260">
        <f t="shared" si="244"/>
        <v>0</v>
      </c>
      <c r="Q521" s="261">
        <f t="shared" si="245"/>
        <v>0</v>
      </c>
      <c r="R521" s="261">
        <f t="shared" si="246"/>
        <v>0</v>
      </c>
      <c r="S521" s="262"/>
      <c r="T521" s="262"/>
      <c r="U521" s="263">
        <f t="shared" si="2"/>
        <v>1.288</v>
      </c>
      <c r="V521" s="264">
        <f>IF(E521="SP",1,IF(D521="",ExtraMargeMateriaal,(1-VLOOKUP(D521,TabelAankoop[],4,FALSE))))</f>
        <v>1</v>
      </c>
      <c r="W521" s="265">
        <f t="shared" si="247"/>
        <v>0.6885</v>
      </c>
      <c r="X521" s="266">
        <f t="shared" si="248"/>
        <v>1</v>
      </c>
      <c r="Y521" s="267">
        <f t="shared" si="249"/>
        <v>1.46</v>
      </c>
      <c r="Z521" s="267">
        <f t="shared" si="250"/>
        <v>1.1599999999999999</v>
      </c>
      <c r="AA521" s="268">
        <f t="shared" si="7"/>
        <v>0</v>
      </c>
      <c r="AB521" s="456">
        <f t="shared" si="8"/>
        <v>0</v>
      </c>
      <c r="AC521" s="457">
        <f t="shared" si="9"/>
        <v>0</v>
      </c>
      <c r="AD521" s="456">
        <f t="shared" si="10"/>
        <v>0</v>
      </c>
      <c r="AE521" s="458">
        <f t="shared" si="11"/>
        <v>0</v>
      </c>
      <c r="AF521" s="457">
        <f t="shared" si="251"/>
        <v>0</v>
      </c>
      <c r="AG521" s="456">
        <f t="shared" si="12"/>
        <v>0</v>
      </c>
      <c r="AH521" s="457">
        <f t="shared" si="13"/>
        <v>0</v>
      </c>
      <c r="AI521" s="268">
        <f t="shared" si="14"/>
        <v>0</v>
      </c>
      <c r="AJ521" s="269">
        <f t="shared" si="15"/>
        <v>0</v>
      </c>
      <c r="AK521" s="270">
        <f t="shared" si="16"/>
        <v>0</v>
      </c>
      <c r="AL521" s="415">
        <f t="shared" si="17"/>
        <v>0</v>
      </c>
      <c r="AM521" s="259" t="str">
        <f>IF(AP521="","",IFERROR(VLOOKUP(AP521,CODES!$A$3:$D$1348,4,FALSE),"X"))&amp;IF(AQ521="","",IFERROR(VLOOKUP(AQ521,CODES!$A$3:$D$1348,4,FALSE),"X"))&amp;IF(AR521="","",IFERROR(VLOOKUP(AR521,CODES!$A$3:$D$1348,4,FALSE),"X"))&amp;IF(AS521="","",IFERROR(VLOOKUP(AS521,CODES!$A$3:$D$1348,4,FALSE),"X"))&amp;IF(AT521="","",IFERROR(VLOOKUP(AT521,CODES!$A$3:$D$1348,4,FALSE),"X"))&amp;IF(AU521="","",IFERROR(VLOOKUP(AU521,CODES!$A$3:$D$1348,4,FALSE),"X"))&amp;IF(AV521="","",IFERROR(VLOOKUP(AV521,CODES!$A$3:$D$1348,4,FALSE),"X"))&amp;IF(AW521="","",IFERROR(VLOOKUP(AW521,CODES!$A$3:$D$1348,4,FALSE),"X"))&amp;IF(AX521="","",IFERROR(VLOOKUP(AX521,CODES!$A$3:$D$1348,4,FALSE),"X"))&amp;IF(AY521="","",IFERROR(VLOOKUP(AY521,CODES!$A$3:$D$1348,4,FALSE),"X"))</f>
        <v/>
      </c>
      <c r="AN521" s="258">
        <f>SUM(IFERROR(VLOOKUP(AP521,CODES!$A$3:$D$1348,4,FALSE)*BC521,0),IFERROR(VLOOKUP(AQ521,CODES!$A$3:$D$1348,4,FALSE)*BF521,0),IFERROR(VLOOKUP(AR521,CODES!$A$3:$D$1348,4,FALSE)*BI521,0),IFERROR(VLOOKUP(AS521,CODES!$A$3:$D$1348,4,FALSE)*BL521,0),IFERROR(VLOOKUP(AT521,CODES!$A$3:$D$1348,4,FALSE)*BO521,0),IFERROR(VLOOKUP(AU521,CODES!$A$3:$D$1348,4,FALSE)*BR521,0),IFERROR(VLOOKUP(AV521,CODES!$A$3:$D$1348,4,FALSE)*BU521,0),IFERROR(VLOOKUP(AW521,CODES!$A$3:$D$1348,4,FALSE)*BX521,0),IFERROR(VLOOKUP(AX521,CODES!$A$3:$D$1348,4,FALSE)*CA521,0),IFERROR(VLOOKUP(AY521,CODES!$A$3:$D$1348,4,FALSE)*CD521,0))</f>
        <v>0</v>
      </c>
      <c r="AO521" s="258">
        <f>SUM(IFERROR(VLOOKUP(AP521,CODES!$A$3:$D$1348,3,FALSE)*BC521,0),IFERROR(VLOOKUP(AQ521,CODES!$A$3:$D$1348,3,FALSE)*BF521,0),IFERROR(VLOOKUP(AR521,CODES!$A$3:$D$1348,3,FALSE)*BI521,0),IFERROR(VLOOKUP(AS521,CODES!$A$3:$D$1348,3,FALSE)*BL521,0),IFERROR(VLOOKUP(AT521,CODES!$A$3:$D$1348,3,FALSE)*BO521,0),IFERROR(VLOOKUP(AU521,CODES!$A$3:$D$1348,3,FALSE)*BR521,0),IFERROR(VLOOKUP(AV521,CODES!$A$3:$D$1348,3,FALSE)*BU521,0),IFERROR(VLOOKUP(AW521,CODES!$A$3:$D$1348,3,FALSE)*BX521,0),IFERROR(VLOOKUP(AX521,CODES!$A$3:$D$1348,3,FALSE)*CA521,0),IFERROR(VLOOKUP(AY521,CODES!$A$3:$D$1348,3,FALSE)*CD521,0))+B521</f>
        <v>0</v>
      </c>
      <c r="AP521" s="271" t="str">
        <f t="shared" si="252"/>
        <v/>
      </c>
      <c r="AQ521" s="271" t="str">
        <f t="shared" si="253"/>
        <v/>
      </c>
      <c r="AR521" s="271" t="str">
        <f t="shared" si="254"/>
        <v/>
      </c>
      <c r="AS521" s="271" t="str">
        <f t="shared" si="255"/>
        <v/>
      </c>
      <c r="AT521" s="271" t="str">
        <f t="shared" si="256"/>
        <v/>
      </c>
      <c r="AU521" s="271" t="str">
        <f t="shared" si="257"/>
        <v/>
      </c>
      <c r="AV521" s="271" t="str">
        <f t="shared" si="258"/>
        <v/>
      </c>
      <c r="AW521" s="271" t="str">
        <f t="shared" si="259"/>
        <v/>
      </c>
      <c r="AX521" s="271" t="str">
        <f t="shared" si="260"/>
        <v/>
      </c>
      <c r="AY521" s="271" t="str">
        <f t="shared" si="261"/>
        <v/>
      </c>
      <c r="AZ521" s="258">
        <f t="shared" si="18"/>
        <v>0</v>
      </c>
      <c r="BA521" s="258">
        <f t="shared" si="262"/>
        <v>1</v>
      </c>
      <c r="BB521" s="258">
        <f t="shared" si="263"/>
        <v>0</v>
      </c>
      <c r="BC521" s="258">
        <f t="shared" si="264"/>
        <v>1</v>
      </c>
      <c r="BD521" s="258">
        <f t="shared" si="20"/>
        <v>1</v>
      </c>
      <c r="BE521" s="258">
        <f t="shared" si="265"/>
        <v>0</v>
      </c>
      <c r="BF521" s="258">
        <f t="shared" si="266"/>
        <v>1</v>
      </c>
      <c r="BG521" s="258">
        <f t="shared" si="21"/>
        <v>1</v>
      </c>
      <c r="BH521" s="258">
        <f t="shared" si="267"/>
        <v>0</v>
      </c>
      <c r="BI521" s="258">
        <f t="shared" si="268"/>
        <v>1</v>
      </c>
      <c r="BJ521" s="258">
        <f t="shared" si="22"/>
        <v>1</v>
      </c>
      <c r="BK521" s="258">
        <f t="shared" si="269"/>
        <v>0</v>
      </c>
      <c r="BL521" s="258">
        <f t="shared" si="270"/>
        <v>1</v>
      </c>
      <c r="BM521" s="258">
        <f t="shared" si="23"/>
        <v>1</v>
      </c>
      <c r="BN521" s="258">
        <f t="shared" si="271"/>
        <v>0</v>
      </c>
      <c r="BO521" s="258">
        <f t="shared" si="272"/>
        <v>1</v>
      </c>
      <c r="BP521" s="258">
        <f t="shared" si="24"/>
        <v>1</v>
      </c>
      <c r="BQ521" s="258">
        <f t="shared" si="273"/>
        <v>0</v>
      </c>
      <c r="BR521" s="258">
        <f t="shared" si="274"/>
        <v>1</v>
      </c>
      <c r="BS521" s="258">
        <f t="shared" si="25"/>
        <v>1</v>
      </c>
      <c r="BT521" s="258">
        <f t="shared" si="275"/>
        <v>0</v>
      </c>
      <c r="BU521" s="258">
        <f t="shared" si="276"/>
        <v>1</v>
      </c>
      <c r="BV521" s="258">
        <f t="shared" si="26"/>
        <v>1</v>
      </c>
      <c r="BW521" s="258">
        <f t="shared" si="277"/>
        <v>0</v>
      </c>
      <c r="BX521" s="258">
        <f t="shared" si="278"/>
        <v>1</v>
      </c>
      <c r="BY521" s="258">
        <f t="shared" si="27"/>
        <v>1</v>
      </c>
      <c r="BZ521" s="258">
        <f t="shared" si="279"/>
        <v>0</v>
      </c>
      <c r="CA521" s="258">
        <f t="shared" si="280"/>
        <v>1</v>
      </c>
      <c r="CB521" s="258">
        <f t="shared" si="28"/>
        <v>1</v>
      </c>
      <c r="CC521" s="258">
        <f t="shared" si="281"/>
        <v>0</v>
      </c>
      <c r="CD521" s="258">
        <f t="shared" si="282"/>
        <v>1</v>
      </c>
    </row>
    <row r="522" spans="1:82" hidden="1">
      <c r="A522" s="258"/>
      <c r="B522" s="258"/>
      <c r="C522" s="259"/>
      <c r="D522" s="258"/>
      <c r="E522" s="258"/>
      <c r="F522" s="258"/>
      <c r="G522" s="258">
        <v>514</v>
      </c>
      <c r="H522" s="743"/>
      <c r="I522" s="744"/>
      <c r="J522" s="739"/>
      <c r="K522" s="745"/>
      <c r="L522" s="745"/>
      <c r="M522" s="272"/>
      <c r="N522" s="508">
        <f t="shared" si="242"/>
        <v>0</v>
      </c>
      <c r="O522" s="510">
        <f t="shared" si="243"/>
        <v>0</v>
      </c>
      <c r="P522" s="260">
        <f t="shared" si="244"/>
        <v>0</v>
      </c>
      <c r="Q522" s="261">
        <f t="shared" si="245"/>
        <v>0</v>
      </c>
      <c r="R522" s="261">
        <f t="shared" si="246"/>
        <v>0</v>
      </c>
      <c r="S522" s="262"/>
      <c r="T522" s="262"/>
      <c r="U522" s="263">
        <f t="shared" si="2"/>
        <v>1.288</v>
      </c>
      <c r="V522" s="264">
        <f>IF(E522="SP",1,IF(D522="",ExtraMargeMateriaal,(1-VLOOKUP(D522,TabelAankoop[],4,FALSE))))</f>
        <v>1</v>
      </c>
      <c r="W522" s="265">
        <f t="shared" si="247"/>
        <v>0.6885</v>
      </c>
      <c r="X522" s="266">
        <f t="shared" si="248"/>
        <v>1</v>
      </c>
      <c r="Y522" s="267">
        <f t="shared" si="249"/>
        <v>1.46</v>
      </c>
      <c r="Z522" s="267">
        <f t="shared" si="250"/>
        <v>1.1599999999999999</v>
      </c>
      <c r="AA522" s="268">
        <f t="shared" si="7"/>
        <v>0</v>
      </c>
      <c r="AB522" s="456">
        <f t="shared" si="8"/>
        <v>0</v>
      </c>
      <c r="AC522" s="457">
        <f t="shared" si="9"/>
        <v>0</v>
      </c>
      <c r="AD522" s="456">
        <f t="shared" si="10"/>
        <v>0</v>
      </c>
      <c r="AE522" s="458">
        <f t="shared" si="11"/>
        <v>0</v>
      </c>
      <c r="AF522" s="457">
        <f t="shared" si="251"/>
        <v>0</v>
      </c>
      <c r="AG522" s="456">
        <f t="shared" si="12"/>
        <v>0</v>
      </c>
      <c r="AH522" s="457">
        <f t="shared" si="13"/>
        <v>0</v>
      </c>
      <c r="AI522" s="268">
        <f t="shared" si="14"/>
        <v>0</v>
      </c>
      <c r="AJ522" s="269">
        <f t="shared" si="15"/>
        <v>0</v>
      </c>
      <c r="AK522" s="270">
        <f t="shared" si="16"/>
        <v>0</v>
      </c>
      <c r="AL522" s="415">
        <f t="shared" si="17"/>
        <v>0</v>
      </c>
      <c r="AM522" s="259" t="str">
        <f>IF(AP522="","",IFERROR(VLOOKUP(AP522,CODES!$A$3:$D$1348,4,FALSE),"X"))&amp;IF(AQ522="","",IFERROR(VLOOKUP(AQ522,CODES!$A$3:$D$1348,4,FALSE),"X"))&amp;IF(AR522="","",IFERROR(VLOOKUP(AR522,CODES!$A$3:$D$1348,4,FALSE),"X"))&amp;IF(AS522="","",IFERROR(VLOOKUP(AS522,CODES!$A$3:$D$1348,4,FALSE),"X"))&amp;IF(AT522="","",IFERROR(VLOOKUP(AT522,CODES!$A$3:$D$1348,4,FALSE),"X"))&amp;IF(AU522="","",IFERROR(VLOOKUP(AU522,CODES!$A$3:$D$1348,4,FALSE),"X"))&amp;IF(AV522="","",IFERROR(VLOOKUP(AV522,CODES!$A$3:$D$1348,4,FALSE),"X"))&amp;IF(AW522="","",IFERROR(VLOOKUP(AW522,CODES!$A$3:$D$1348,4,FALSE),"X"))&amp;IF(AX522="","",IFERROR(VLOOKUP(AX522,CODES!$A$3:$D$1348,4,FALSE),"X"))&amp;IF(AY522="","",IFERROR(VLOOKUP(AY522,CODES!$A$3:$D$1348,4,FALSE),"X"))</f>
        <v/>
      </c>
      <c r="AN522" s="258">
        <f>SUM(IFERROR(VLOOKUP(AP522,CODES!$A$3:$D$1348,4,FALSE)*BC522,0),IFERROR(VLOOKUP(AQ522,CODES!$A$3:$D$1348,4,FALSE)*BF522,0),IFERROR(VLOOKUP(AR522,CODES!$A$3:$D$1348,4,FALSE)*BI522,0),IFERROR(VLOOKUP(AS522,CODES!$A$3:$D$1348,4,FALSE)*BL522,0),IFERROR(VLOOKUP(AT522,CODES!$A$3:$D$1348,4,FALSE)*BO522,0),IFERROR(VLOOKUP(AU522,CODES!$A$3:$D$1348,4,FALSE)*BR522,0),IFERROR(VLOOKUP(AV522,CODES!$A$3:$D$1348,4,FALSE)*BU522,0),IFERROR(VLOOKUP(AW522,CODES!$A$3:$D$1348,4,FALSE)*BX522,0),IFERROR(VLOOKUP(AX522,CODES!$A$3:$D$1348,4,FALSE)*CA522,0),IFERROR(VLOOKUP(AY522,CODES!$A$3:$D$1348,4,FALSE)*CD522,0))</f>
        <v>0</v>
      </c>
      <c r="AO522" s="258">
        <f>SUM(IFERROR(VLOOKUP(AP522,CODES!$A$3:$D$1348,3,FALSE)*BC522,0),IFERROR(VLOOKUP(AQ522,CODES!$A$3:$D$1348,3,FALSE)*BF522,0),IFERROR(VLOOKUP(AR522,CODES!$A$3:$D$1348,3,FALSE)*BI522,0),IFERROR(VLOOKUP(AS522,CODES!$A$3:$D$1348,3,FALSE)*BL522,0),IFERROR(VLOOKUP(AT522,CODES!$A$3:$D$1348,3,FALSE)*BO522,0),IFERROR(VLOOKUP(AU522,CODES!$A$3:$D$1348,3,FALSE)*BR522,0),IFERROR(VLOOKUP(AV522,CODES!$A$3:$D$1348,3,FALSE)*BU522,0),IFERROR(VLOOKUP(AW522,CODES!$A$3:$D$1348,3,FALSE)*BX522,0),IFERROR(VLOOKUP(AX522,CODES!$A$3:$D$1348,3,FALSE)*CA522,0),IFERROR(VLOOKUP(AY522,CODES!$A$3:$D$1348,3,FALSE)*CD522,0))+B522</f>
        <v>0</v>
      </c>
      <c r="AP522" s="271" t="str">
        <f t="shared" si="252"/>
        <v/>
      </c>
      <c r="AQ522" s="271" t="str">
        <f t="shared" si="253"/>
        <v/>
      </c>
      <c r="AR522" s="271" t="str">
        <f t="shared" si="254"/>
        <v/>
      </c>
      <c r="AS522" s="271" t="str">
        <f t="shared" si="255"/>
        <v/>
      </c>
      <c r="AT522" s="271" t="str">
        <f t="shared" si="256"/>
        <v/>
      </c>
      <c r="AU522" s="271" t="str">
        <f t="shared" si="257"/>
        <v/>
      </c>
      <c r="AV522" s="271" t="str">
        <f t="shared" si="258"/>
        <v/>
      </c>
      <c r="AW522" s="271" t="str">
        <f t="shared" si="259"/>
        <v/>
      </c>
      <c r="AX522" s="271" t="str">
        <f t="shared" si="260"/>
        <v/>
      </c>
      <c r="AY522" s="271" t="str">
        <f t="shared" si="261"/>
        <v/>
      </c>
      <c r="AZ522" s="258">
        <f t="shared" si="18"/>
        <v>0</v>
      </c>
      <c r="BA522" s="258">
        <f t="shared" si="262"/>
        <v>1</v>
      </c>
      <c r="BB522" s="258">
        <f t="shared" si="263"/>
        <v>0</v>
      </c>
      <c r="BC522" s="258">
        <f t="shared" si="264"/>
        <v>1</v>
      </c>
      <c r="BD522" s="258">
        <f t="shared" si="20"/>
        <v>1</v>
      </c>
      <c r="BE522" s="258">
        <f t="shared" si="265"/>
        <v>0</v>
      </c>
      <c r="BF522" s="258">
        <f t="shared" si="266"/>
        <v>1</v>
      </c>
      <c r="BG522" s="258">
        <f t="shared" si="21"/>
        <v>1</v>
      </c>
      <c r="BH522" s="258">
        <f t="shared" si="267"/>
        <v>0</v>
      </c>
      <c r="BI522" s="258">
        <f t="shared" si="268"/>
        <v>1</v>
      </c>
      <c r="BJ522" s="258">
        <f t="shared" si="22"/>
        <v>1</v>
      </c>
      <c r="BK522" s="258">
        <f t="shared" si="269"/>
        <v>0</v>
      </c>
      <c r="BL522" s="258">
        <f t="shared" si="270"/>
        <v>1</v>
      </c>
      <c r="BM522" s="258">
        <f t="shared" si="23"/>
        <v>1</v>
      </c>
      <c r="BN522" s="258">
        <f t="shared" si="271"/>
        <v>0</v>
      </c>
      <c r="BO522" s="258">
        <f t="shared" si="272"/>
        <v>1</v>
      </c>
      <c r="BP522" s="258">
        <f t="shared" si="24"/>
        <v>1</v>
      </c>
      <c r="BQ522" s="258">
        <f t="shared" si="273"/>
        <v>0</v>
      </c>
      <c r="BR522" s="258">
        <f t="shared" si="274"/>
        <v>1</v>
      </c>
      <c r="BS522" s="258">
        <f t="shared" si="25"/>
        <v>1</v>
      </c>
      <c r="BT522" s="258">
        <f t="shared" si="275"/>
        <v>0</v>
      </c>
      <c r="BU522" s="258">
        <f t="shared" si="276"/>
        <v>1</v>
      </c>
      <c r="BV522" s="258">
        <f t="shared" si="26"/>
        <v>1</v>
      </c>
      <c r="BW522" s="258">
        <f t="shared" si="277"/>
        <v>0</v>
      </c>
      <c r="BX522" s="258">
        <f t="shared" si="278"/>
        <v>1</v>
      </c>
      <c r="BY522" s="258">
        <f t="shared" si="27"/>
        <v>1</v>
      </c>
      <c r="BZ522" s="258">
        <f t="shared" si="279"/>
        <v>0</v>
      </c>
      <c r="CA522" s="258">
        <f t="shared" si="280"/>
        <v>1</v>
      </c>
      <c r="CB522" s="258">
        <f t="shared" si="28"/>
        <v>1</v>
      </c>
      <c r="CC522" s="258">
        <f t="shared" si="281"/>
        <v>0</v>
      </c>
      <c r="CD522" s="258">
        <f t="shared" si="282"/>
        <v>1</v>
      </c>
    </row>
    <row r="523" spans="1:82" hidden="1">
      <c r="A523" s="258"/>
      <c r="B523" s="258"/>
      <c r="C523" s="259"/>
      <c r="D523" s="258"/>
      <c r="E523" s="258"/>
      <c r="F523" s="258"/>
      <c r="G523" s="258">
        <v>515</v>
      </c>
      <c r="H523" s="743"/>
      <c r="I523" s="744"/>
      <c r="J523" s="739"/>
      <c r="K523" s="745"/>
      <c r="L523" s="745"/>
      <c r="M523" s="272"/>
      <c r="N523" s="508">
        <f t="shared" si="242"/>
        <v>0</v>
      </c>
      <c r="O523" s="510">
        <f t="shared" si="243"/>
        <v>0</v>
      </c>
      <c r="P523" s="260">
        <f t="shared" si="244"/>
        <v>0</v>
      </c>
      <c r="Q523" s="261">
        <f t="shared" si="245"/>
        <v>0</v>
      </c>
      <c r="R523" s="261">
        <f t="shared" si="246"/>
        <v>0</v>
      </c>
      <c r="S523" s="262"/>
      <c r="T523" s="262"/>
      <c r="U523" s="263">
        <f t="shared" si="2"/>
        <v>1.288</v>
      </c>
      <c r="V523" s="264">
        <f>IF(E523="SP",1,IF(D523="",ExtraMargeMateriaal,(1-VLOOKUP(D523,TabelAankoop[],4,FALSE))))</f>
        <v>1</v>
      </c>
      <c r="W523" s="265">
        <f t="shared" si="247"/>
        <v>0.6885</v>
      </c>
      <c r="X523" s="266">
        <f t="shared" si="248"/>
        <v>1</v>
      </c>
      <c r="Y523" s="267">
        <f t="shared" si="249"/>
        <v>1.46</v>
      </c>
      <c r="Z523" s="267">
        <f t="shared" si="250"/>
        <v>1.1599999999999999</v>
      </c>
      <c r="AA523" s="268">
        <f t="shared" si="7"/>
        <v>0</v>
      </c>
      <c r="AB523" s="456">
        <f t="shared" si="8"/>
        <v>0</v>
      </c>
      <c r="AC523" s="457">
        <f t="shared" si="9"/>
        <v>0</v>
      </c>
      <c r="AD523" s="456">
        <f t="shared" si="10"/>
        <v>0</v>
      </c>
      <c r="AE523" s="458">
        <f t="shared" si="11"/>
        <v>0</v>
      </c>
      <c r="AF523" s="457">
        <f t="shared" si="251"/>
        <v>0</v>
      </c>
      <c r="AG523" s="456">
        <f t="shared" si="12"/>
        <v>0</v>
      </c>
      <c r="AH523" s="457">
        <f t="shared" si="13"/>
        <v>0</v>
      </c>
      <c r="AI523" s="268">
        <f t="shared" si="14"/>
        <v>0</v>
      </c>
      <c r="AJ523" s="269">
        <f t="shared" si="15"/>
        <v>0</v>
      </c>
      <c r="AK523" s="270">
        <f t="shared" si="16"/>
        <v>0</v>
      </c>
      <c r="AL523" s="415">
        <f t="shared" si="17"/>
        <v>0</v>
      </c>
      <c r="AM523" s="259" t="str">
        <f>IF(AP523="","",IFERROR(VLOOKUP(AP523,CODES!$A$3:$D$1348,4,FALSE),"X"))&amp;IF(AQ523="","",IFERROR(VLOOKUP(AQ523,CODES!$A$3:$D$1348,4,FALSE),"X"))&amp;IF(AR523="","",IFERROR(VLOOKUP(AR523,CODES!$A$3:$D$1348,4,FALSE),"X"))&amp;IF(AS523="","",IFERROR(VLOOKUP(AS523,CODES!$A$3:$D$1348,4,FALSE),"X"))&amp;IF(AT523="","",IFERROR(VLOOKUP(AT523,CODES!$A$3:$D$1348,4,FALSE),"X"))&amp;IF(AU523="","",IFERROR(VLOOKUP(AU523,CODES!$A$3:$D$1348,4,FALSE),"X"))&amp;IF(AV523="","",IFERROR(VLOOKUP(AV523,CODES!$A$3:$D$1348,4,FALSE),"X"))&amp;IF(AW523="","",IFERROR(VLOOKUP(AW523,CODES!$A$3:$D$1348,4,FALSE),"X"))&amp;IF(AX523="","",IFERROR(VLOOKUP(AX523,CODES!$A$3:$D$1348,4,FALSE),"X"))&amp;IF(AY523="","",IFERROR(VLOOKUP(AY523,CODES!$A$3:$D$1348,4,FALSE),"X"))</f>
        <v/>
      </c>
      <c r="AN523" s="258">
        <f>SUM(IFERROR(VLOOKUP(AP523,CODES!$A$3:$D$1348,4,FALSE)*BC523,0),IFERROR(VLOOKUP(AQ523,CODES!$A$3:$D$1348,4,FALSE)*BF523,0),IFERROR(VLOOKUP(AR523,CODES!$A$3:$D$1348,4,FALSE)*BI523,0),IFERROR(VLOOKUP(AS523,CODES!$A$3:$D$1348,4,FALSE)*BL523,0),IFERROR(VLOOKUP(AT523,CODES!$A$3:$D$1348,4,FALSE)*BO523,0),IFERROR(VLOOKUP(AU523,CODES!$A$3:$D$1348,4,FALSE)*BR523,0),IFERROR(VLOOKUP(AV523,CODES!$A$3:$D$1348,4,FALSE)*BU523,0),IFERROR(VLOOKUP(AW523,CODES!$A$3:$D$1348,4,FALSE)*BX523,0),IFERROR(VLOOKUP(AX523,CODES!$A$3:$D$1348,4,FALSE)*CA523,0),IFERROR(VLOOKUP(AY523,CODES!$A$3:$D$1348,4,FALSE)*CD523,0))</f>
        <v>0</v>
      </c>
      <c r="AO523" s="258">
        <f>SUM(IFERROR(VLOOKUP(AP523,CODES!$A$3:$D$1348,3,FALSE)*BC523,0),IFERROR(VLOOKUP(AQ523,CODES!$A$3:$D$1348,3,FALSE)*BF523,0),IFERROR(VLOOKUP(AR523,CODES!$A$3:$D$1348,3,FALSE)*BI523,0),IFERROR(VLOOKUP(AS523,CODES!$A$3:$D$1348,3,FALSE)*BL523,0),IFERROR(VLOOKUP(AT523,CODES!$A$3:$D$1348,3,FALSE)*BO523,0),IFERROR(VLOOKUP(AU523,CODES!$A$3:$D$1348,3,FALSE)*BR523,0),IFERROR(VLOOKUP(AV523,CODES!$A$3:$D$1348,3,FALSE)*BU523,0),IFERROR(VLOOKUP(AW523,CODES!$A$3:$D$1348,3,FALSE)*BX523,0),IFERROR(VLOOKUP(AX523,CODES!$A$3:$D$1348,3,FALSE)*CA523,0),IFERROR(VLOOKUP(AY523,CODES!$A$3:$D$1348,3,FALSE)*CD523,0))+B523</f>
        <v>0</v>
      </c>
      <c r="AP523" s="271" t="str">
        <f t="shared" si="252"/>
        <v/>
      </c>
      <c r="AQ523" s="271" t="str">
        <f t="shared" si="253"/>
        <v/>
      </c>
      <c r="AR523" s="271" t="str">
        <f t="shared" si="254"/>
        <v/>
      </c>
      <c r="AS523" s="271" t="str">
        <f t="shared" si="255"/>
        <v/>
      </c>
      <c r="AT523" s="271" t="str">
        <f t="shared" si="256"/>
        <v/>
      </c>
      <c r="AU523" s="271" t="str">
        <f t="shared" si="257"/>
        <v/>
      </c>
      <c r="AV523" s="271" t="str">
        <f t="shared" si="258"/>
        <v/>
      </c>
      <c r="AW523" s="271" t="str">
        <f t="shared" si="259"/>
        <v/>
      </c>
      <c r="AX523" s="271" t="str">
        <f t="shared" si="260"/>
        <v/>
      </c>
      <c r="AY523" s="271" t="str">
        <f t="shared" si="261"/>
        <v/>
      </c>
      <c r="AZ523" s="258">
        <f t="shared" si="18"/>
        <v>0</v>
      </c>
      <c r="BA523" s="258">
        <f t="shared" si="262"/>
        <v>1</v>
      </c>
      <c r="BB523" s="258">
        <f t="shared" si="263"/>
        <v>0</v>
      </c>
      <c r="BC523" s="258">
        <f t="shared" si="264"/>
        <v>1</v>
      </c>
      <c r="BD523" s="258">
        <f t="shared" si="20"/>
        <v>1</v>
      </c>
      <c r="BE523" s="258">
        <f t="shared" si="265"/>
        <v>0</v>
      </c>
      <c r="BF523" s="258">
        <f t="shared" si="266"/>
        <v>1</v>
      </c>
      <c r="BG523" s="258">
        <f t="shared" si="21"/>
        <v>1</v>
      </c>
      <c r="BH523" s="258">
        <f t="shared" si="267"/>
        <v>0</v>
      </c>
      <c r="BI523" s="258">
        <f t="shared" si="268"/>
        <v>1</v>
      </c>
      <c r="BJ523" s="258">
        <f t="shared" si="22"/>
        <v>1</v>
      </c>
      <c r="BK523" s="258">
        <f t="shared" si="269"/>
        <v>0</v>
      </c>
      <c r="BL523" s="258">
        <f t="shared" si="270"/>
        <v>1</v>
      </c>
      <c r="BM523" s="258">
        <f t="shared" si="23"/>
        <v>1</v>
      </c>
      <c r="BN523" s="258">
        <f t="shared" si="271"/>
        <v>0</v>
      </c>
      <c r="BO523" s="258">
        <f t="shared" si="272"/>
        <v>1</v>
      </c>
      <c r="BP523" s="258">
        <f t="shared" si="24"/>
        <v>1</v>
      </c>
      <c r="BQ523" s="258">
        <f t="shared" si="273"/>
        <v>0</v>
      </c>
      <c r="BR523" s="258">
        <f t="shared" si="274"/>
        <v>1</v>
      </c>
      <c r="BS523" s="258">
        <f t="shared" si="25"/>
        <v>1</v>
      </c>
      <c r="BT523" s="258">
        <f t="shared" si="275"/>
        <v>0</v>
      </c>
      <c r="BU523" s="258">
        <f t="shared" si="276"/>
        <v>1</v>
      </c>
      <c r="BV523" s="258">
        <f t="shared" si="26"/>
        <v>1</v>
      </c>
      <c r="BW523" s="258">
        <f t="shared" si="277"/>
        <v>0</v>
      </c>
      <c r="BX523" s="258">
        <f t="shared" si="278"/>
        <v>1</v>
      </c>
      <c r="BY523" s="258">
        <f t="shared" si="27"/>
        <v>1</v>
      </c>
      <c r="BZ523" s="258">
        <f t="shared" si="279"/>
        <v>0</v>
      </c>
      <c r="CA523" s="258">
        <f t="shared" si="280"/>
        <v>1</v>
      </c>
      <c r="CB523" s="258">
        <f t="shared" si="28"/>
        <v>1</v>
      </c>
      <c r="CC523" s="258">
        <f t="shared" si="281"/>
        <v>0</v>
      </c>
      <c r="CD523" s="258">
        <f t="shared" si="282"/>
        <v>1</v>
      </c>
    </row>
    <row r="524" spans="1:82" hidden="1">
      <c r="A524" s="258"/>
      <c r="B524" s="258"/>
      <c r="C524" s="259"/>
      <c r="D524" s="258"/>
      <c r="E524" s="258"/>
      <c r="F524" s="258"/>
      <c r="G524" s="258">
        <v>516</v>
      </c>
      <c r="H524" s="743"/>
      <c r="I524" s="744"/>
      <c r="J524" s="739"/>
      <c r="K524" s="745"/>
      <c r="L524" s="745"/>
      <c r="M524" s="272"/>
      <c r="N524" s="508">
        <f t="shared" si="242"/>
        <v>0</v>
      </c>
      <c r="O524" s="510">
        <f t="shared" si="243"/>
        <v>0</v>
      </c>
      <c r="P524" s="260">
        <f t="shared" si="244"/>
        <v>0</v>
      </c>
      <c r="Q524" s="261">
        <f t="shared" si="245"/>
        <v>0</v>
      </c>
      <c r="R524" s="261">
        <f t="shared" si="246"/>
        <v>0</v>
      </c>
      <c r="S524" s="262"/>
      <c r="T524" s="262"/>
      <c r="U524" s="263">
        <f t="shared" si="2"/>
        <v>1.288</v>
      </c>
      <c r="V524" s="264">
        <f>IF(E524="SP",1,IF(D524="",ExtraMargeMateriaal,(1-VLOOKUP(D524,TabelAankoop[],4,FALSE))))</f>
        <v>1</v>
      </c>
      <c r="W524" s="265">
        <f t="shared" si="247"/>
        <v>0.6885</v>
      </c>
      <c r="X524" s="266">
        <f t="shared" si="248"/>
        <v>1</v>
      </c>
      <c r="Y524" s="267">
        <f t="shared" si="249"/>
        <v>1.46</v>
      </c>
      <c r="Z524" s="267">
        <f t="shared" si="250"/>
        <v>1.1599999999999999</v>
      </c>
      <c r="AA524" s="268">
        <f t="shared" si="7"/>
        <v>0</v>
      </c>
      <c r="AB524" s="456">
        <f t="shared" si="8"/>
        <v>0</v>
      </c>
      <c r="AC524" s="457">
        <f t="shared" si="9"/>
        <v>0</v>
      </c>
      <c r="AD524" s="456">
        <f t="shared" si="10"/>
        <v>0</v>
      </c>
      <c r="AE524" s="458">
        <f t="shared" si="11"/>
        <v>0</v>
      </c>
      <c r="AF524" s="457">
        <f t="shared" si="251"/>
        <v>0</v>
      </c>
      <c r="AG524" s="456">
        <f t="shared" si="12"/>
        <v>0</v>
      </c>
      <c r="AH524" s="457">
        <f t="shared" si="13"/>
        <v>0</v>
      </c>
      <c r="AI524" s="268">
        <f t="shared" si="14"/>
        <v>0</v>
      </c>
      <c r="AJ524" s="269">
        <f t="shared" si="15"/>
        <v>0</v>
      </c>
      <c r="AK524" s="270">
        <f t="shared" si="16"/>
        <v>0</v>
      </c>
      <c r="AL524" s="415">
        <f t="shared" si="17"/>
        <v>0</v>
      </c>
      <c r="AM524" s="259" t="str">
        <f>IF(AP524="","",IFERROR(VLOOKUP(AP524,CODES!$A$3:$D$1348,4,FALSE),"X"))&amp;IF(AQ524="","",IFERROR(VLOOKUP(AQ524,CODES!$A$3:$D$1348,4,FALSE),"X"))&amp;IF(AR524="","",IFERROR(VLOOKUP(AR524,CODES!$A$3:$D$1348,4,FALSE),"X"))&amp;IF(AS524="","",IFERROR(VLOOKUP(AS524,CODES!$A$3:$D$1348,4,FALSE),"X"))&amp;IF(AT524="","",IFERROR(VLOOKUP(AT524,CODES!$A$3:$D$1348,4,FALSE),"X"))&amp;IF(AU524="","",IFERROR(VLOOKUP(AU524,CODES!$A$3:$D$1348,4,FALSE),"X"))&amp;IF(AV524="","",IFERROR(VLOOKUP(AV524,CODES!$A$3:$D$1348,4,FALSE),"X"))&amp;IF(AW524="","",IFERROR(VLOOKUP(AW524,CODES!$A$3:$D$1348,4,FALSE),"X"))&amp;IF(AX524="","",IFERROR(VLOOKUP(AX524,CODES!$A$3:$D$1348,4,FALSE),"X"))&amp;IF(AY524="","",IFERROR(VLOOKUP(AY524,CODES!$A$3:$D$1348,4,FALSE),"X"))</f>
        <v/>
      </c>
      <c r="AN524" s="258">
        <f>SUM(IFERROR(VLOOKUP(AP524,CODES!$A$3:$D$1348,4,FALSE)*BC524,0),IFERROR(VLOOKUP(AQ524,CODES!$A$3:$D$1348,4,FALSE)*BF524,0),IFERROR(VLOOKUP(AR524,CODES!$A$3:$D$1348,4,FALSE)*BI524,0),IFERROR(VLOOKUP(AS524,CODES!$A$3:$D$1348,4,FALSE)*BL524,0),IFERROR(VLOOKUP(AT524,CODES!$A$3:$D$1348,4,FALSE)*BO524,0),IFERROR(VLOOKUP(AU524,CODES!$A$3:$D$1348,4,FALSE)*BR524,0),IFERROR(VLOOKUP(AV524,CODES!$A$3:$D$1348,4,FALSE)*BU524,0),IFERROR(VLOOKUP(AW524,CODES!$A$3:$D$1348,4,FALSE)*BX524,0),IFERROR(VLOOKUP(AX524,CODES!$A$3:$D$1348,4,FALSE)*CA524,0),IFERROR(VLOOKUP(AY524,CODES!$A$3:$D$1348,4,FALSE)*CD524,0))</f>
        <v>0</v>
      </c>
      <c r="AO524" s="258">
        <f>SUM(IFERROR(VLOOKUP(AP524,CODES!$A$3:$D$1348,3,FALSE)*BC524,0),IFERROR(VLOOKUP(AQ524,CODES!$A$3:$D$1348,3,FALSE)*BF524,0),IFERROR(VLOOKUP(AR524,CODES!$A$3:$D$1348,3,FALSE)*BI524,0),IFERROR(VLOOKUP(AS524,CODES!$A$3:$D$1348,3,FALSE)*BL524,0),IFERROR(VLOOKUP(AT524,CODES!$A$3:$D$1348,3,FALSE)*BO524,0),IFERROR(VLOOKUP(AU524,CODES!$A$3:$D$1348,3,FALSE)*BR524,0),IFERROR(VLOOKUP(AV524,CODES!$A$3:$D$1348,3,FALSE)*BU524,0),IFERROR(VLOOKUP(AW524,CODES!$A$3:$D$1348,3,FALSE)*BX524,0),IFERROR(VLOOKUP(AX524,CODES!$A$3:$D$1348,3,FALSE)*CA524,0),IFERROR(VLOOKUP(AY524,CODES!$A$3:$D$1348,3,FALSE)*CD524,0))+B524</f>
        <v>0</v>
      </c>
      <c r="AP524" s="271" t="str">
        <f t="shared" si="252"/>
        <v/>
      </c>
      <c r="AQ524" s="271" t="str">
        <f t="shared" si="253"/>
        <v/>
      </c>
      <c r="AR524" s="271" t="str">
        <f t="shared" si="254"/>
        <v/>
      </c>
      <c r="AS524" s="271" t="str">
        <f t="shared" si="255"/>
        <v/>
      </c>
      <c r="AT524" s="271" t="str">
        <f t="shared" si="256"/>
        <v/>
      </c>
      <c r="AU524" s="271" t="str">
        <f t="shared" si="257"/>
        <v/>
      </c>
      <c r="AV524" s="271" t="str">
        <f t="shared" si="258"/>
        <v/>
      </c>
      <c r="AW524" s="271" t="str">
        <f t="shared" si="259"/>
        <v/>
      </c>
      <c r="AX524" s="271" t="str">
        <f t="shared" si="260"/>
        <v/>
      </c>
      <c r="AY524" s="271" t="str">
        <f t="shared" si="261"/>
        <v/>
      </c>
      <c r="AZ524" s="258">
        <f t="shared" si="18"/>
        <v>0</v>
      </c>
      <c r="BA524" s="258">
        <f t="shared" si="262"/>
        <v>1</v>
      </c>
      <c r="BB524" s="258">
        <f t="shared" si="263"/>
        <v>0</v>
      </c>
      <c r="BC524" s="258">
        <f t="shared" si="264"/>
        <v>1</v>
      </c>
      <c r="BD524" s="258">
        <f t="shared" si="20"/>
        <v>1</v>
      </c>
      <c r="BE524" s="258">
        <f t="shared" si="265"/>
        <v>0</v>
      </c>
      <c r="BF524" s="258">
        <f t="shared" si="266"/>
        <v>1</v>
      </c>
      <c r="BG524" s="258">
        <f t="shared" si="21"/>
        <v>1</v>
      </c>
      <c r="BH524" s="258">
        <f t="shared" si="267"/>
        <v>0</v>
      </c>
      <c r="BI524" s="258">
        <f t="shared" si="268"/>
        <v>1</v>
      </c>
      <c r="BJ524" s="258">
        <f t="shared" si="22"/>
        <v>1</v>
      </c>
      <c r="BK524" s="258">
        <f t="shared" si="269"/>
        <v>0</v>
      </c>
      <c r="BL524" s="258">
        <f t="shared" si="270"/>
        <v>1</v>
      </c>
      <c r="BM524" s="258">
        <f t="shared" si="23"/>
        <v>1</v>
      </c>
      <c r="BN524" s="258">
        <f t="shared" si="271"/>
        <v>0</v>
      </c>
      <c r="BO524" s="258">
        <f t="shared" si="272"/>
        <v>1</v>
      </c>
      <c r="BP524" s="258">
        <f t="shared" si="24"/>
        <v>1</v>
      </c>
      <c r="BQ524" s="258">
        <f t="shared" si="273"/>
        <v>0</v>
      </c>
      <c r="BR524" s="258">
        <f t="shared" si="274"/>
        <v>1</v>
      </c>
      <c r="BS524" s="258">
        <f t="shared" si="25"/>
        <v>1</v>
      </c>
      <c r="BT524" s="258">
        <f t="shared" si="275"/>
        <v>0</v>
      </c>
      <c r="BU524" s="258">
        <f t="shared" si="276"/>
        <v>1</v>
      </c>
      <c r="BV524" s="258">
        <f t="shared" si="26"/>
        <v>1</v>
      </c>
      <c r="BW524" s="258">
        <f t="shared" si="277"/>
        <v>0</v>
      </c>
      <c r="BX524" s="258">
        <f t="shared" si="278"/>
        <v>1</v>
      </c>
      <c r="BY524" s="258">
        <f t="shared" si="27"/>
        <v>1</v>
      </c>
      <c r="BZ524" s="258">
        <f t="shared" si="279"/>
        <v>0</v>
      </c>
      <c r="CA524" s="258">
        <f t="shared" si="280"/>
        <v>1</v>
      </c>
      <c r="CB524" s="258">
        <f t="shared" si="28"/>
        <v>1</v>
      </c>
      <c r="CC524" s="258">
        <f t="shared" si="281"/>
        <v>0</v>
      </c>
      <c r="CD524" s="258">
        <f t="shared" si="282"/>
        <v>1</v>
      </c>
    </row>
    <row r="525" spans="1:82" hidden="1">
      <c r="A525" s="258"/>
      <c r="B525" s="258"/>
      <c r="C525" s="259"/>
      <c r="D525" s="258"/>
      <c r="E525" s="258"/>
      <c r="F525" s="258"/>
      <c r="G525" s="258">
        <v>517</v>
      </c>
      <c r="H525" s="743"/>
      <c r="I525" s="744"/>
      <c r="J525" s="739"/>
      <c r="K525" s="745"/>
      <c r="L525" s="745"/>
      <c r="M525" s="272"/>
      <c r="N525" s="508">
        <f t="shared" si="242"/>
        <v>0</v>
      </c>
      <c r="O525" s="510">
        <f t="shared" si="243"/>
        <v>0</v>
      </c>
      <c r="P525" s="260">
        <f t="shared" si="244"/>
        <v>0</v>
      </c>
      <c r="Q525" s="261">
        <f t="shared" si="245"/>
        <v>0</v>
      </c>
      <c r="R525" s="261">
        <f t="shared" si="246"/>
        <v>0</v>
      </c>
      <c r="S525" s="262"/>
      <c r="T525" s="262"/>
      <c r="U525" s="263">
        <f t="shared" si="2"/>
        <v>1.288</v>
      </c>
      <c r="V525" s="264">
        <f>IF(E525="SP",1,IF(D525="",ExtraMargeMateriaal,(1-VLOOKUP(D525,TabelAankoop[],4,FALSE))))</f>
        <v>1</v>
      </c>
      <c r="W525" s="265">
        <f t="shared" si="247"/>
        <v>0.6885</v>
      </c>
      <c r="X525" s="266">
        <f t="shared" si="248"/>
        <v>1</v>
      </c>
      <c r="Y525" s="267">
        <f t="shared" si="249"/>
        <v>1.46</v>
      </c>
      <c r="Z525" s="267">
        <f t="shared" si="250"/>
        <v>1.1599999999999999</v>
      </c>
      <c r="AA525" s="268">
        <f t="shared" si="7"/>
        <v>0</v>
      </c>
      <c r="AB525" s="456">
        <f t="shared" si="8"/>
        <v>0</v>
      </c>
      <c r="AC525" s="457">
        <f t="shared" si="9"/>
        <v>0</v>
      </c>
      <c r="AD525" s="456">
        <f t="shared" si="10"/>
        <v>0</v>
      </c>
      <c r="AE525" s="458">
        <f t="shared" si="11"/>
        <v>0</v>
      </c>
      <c r="AF525" s="457">
        <f t="shared" si="251"/>
        <v>0</v>
      </c>
      <c r="AG525" s="456">
        <f t="shared" si="12"/>
        <v>0</v>
      </c>
      <c r="AH525" s="457">
        <f t="shared" si="13"/>
        <v>0</v>
      </c>
      <c r="AI525" s="268">
        <f t="shared" si="14"/>
        <v>0</v>
      </c>
      <c r="AJ525" s="269">
        <f t="shared" si="15"/>
        <v>0</v>
      </c>
      <c r="AK525" s="270">
        <f t="shared" si="16"/>
        <v>0</v>
      </c>
      <c r="AL525" s="415">
        <f t="shared" si="17"/>
        <v>0</v>
      </c>
      <c r="AM525" s="259" t="str">
        <f>IF(AP525="","",IFERROR(VLOOKUP(AP525,CODES!$A$3:$D$1348,4,FALSE),"X"))&amp;IF(AQ525="","",IFERROR(VLOOKUP(AQ525,CODES!$A$3:$D$1348,4,FALSE),"X"))&amp;IF(AR525="","",IFERROR(VLOOKUP(AR525,CODES!$A$3:$D$1348,4,FALSE),"X"))&amp;IF(AS525="","",IFERROR(VLOOKUP(AS525,CODES!$A$3:$D$1348,4,FALSE),"X"))&amp;IF(AT525="","",IFERROR(VLOOKUP(AT525,CODES!$A$3:$D$1348,4,FALSE),"X"))&amp;IF(AU525="","",IFERROR(VLOOKUP(AU525,CODES!$A$3:$D$1348,4,FALSE),"X"))&amp;IF(AV525="","",IFERROR(VLOOKUP(AV525,CODES!$A$3:$D$1348,4,FALSE),"X"))&amp;IF(AW525="","",IFERROR(VLOOKUP(AW525,CODES!$A$3:$D$1348,4,FALSE),"X"))&amp;IF(AX525="","",IFERROR(VLOOKUP(AX525,CODES!$A$3:$D$1348,4,FALSE),"X"))&amp;IF(AY525="","",IFERROR(VLOOKUP(AY525,CODES!$A$3:$D$1348,4,FALSE),"X"))</f>
        <v/>
      </c>
      <c r="AN525" s="258">
        <f>SUM(IFERROR(VLOOKUP(AP525,CODES!$A$3:$D$1348,4,FALSE)*BC525,0),IFERROR(VLOOKUP(AQ525,CODES!$A$3:$D$1348,4,FALSE)*BF525,0),IFERROR(VLOOKUP(AR525,CODES!$A$3:$D$1348,4,FALSE)*BI525,0),IFERROR(VLOOKUP(AS525,CODES!$A$3:$D$1348,4,FALSE)*BL525,0),IFERROR(VLOOKUP(AT525,CODES!$A$3:$D$1348,4,FALSE)*BO525,0),IFERROR(VLOOKUP(AU525,CODES!$A$3:$D$1348,4,FALSE)*BR525,0),IFERROR(VLOOKUP(AV525,CODES!$A$3:$D$1348,4,FALSE)*BU525,0),IFERROR(VLOOKUP(AW525,CODES!$A$3:$D$1348,4,FALSE)*BX525,0),IFERROR(VLOOKUP(AX525,CODES!$A$3:$D$1348,4,FALSE)*CA525,0),IFERROR(VLOOKUP(AY525,CODES!$A$3:$D$1348,4,FALSE)*CD525,0))</f>
        <v>0</v>
      </c>
      <c r="AO525" s="258">
        <f>SUM(IFERROR(VLOOKUP(AP525,CODES!$A$3:$D$1348,3,FALSE)*BC525,0),IFERROR(VLOOKUP(AQ525,CODES!$A$3:$D$1348,3,FALSE)*BF525,0),IFERROR(VLOOKUP(AR525,CODES!$A$3:$D$1348,3,FALSE)*BI525,0),IFERROR(VLOOKUP(AS525,CODES!$A$3:$D$1348,3,FALSE)*BL525,0),IFERROR(VLOOKUP(AT525,CODES!$A$3:$D$1348,3,FALSE)*BO525,0),IFERROR(VLOOKUP(AU525,CODES!$A$3:$D$1348,3,FALSE)*BR525,0),IFERROR(VLOOKUP(AV525,CODES!$A$3:$D$1348,3,FALSE)*BU525,0),IFERROR(VLOOKUP(AW525,CODES!$A$3:$D$1348,3,FALSE)*BX525,0),IFERROR(VLOOKUP(AX525,CODES!$A$3:$D$1348,3,FALSE)*CA525,0),IFERROR(VLOOKUP(AY525,CODES!$A$3:$D$1348,3,FALSE)*CD525,0))+B525</f>
        <v>0</v>
      </c>
      <c r="AP525" s="271" t="str">
        <f t="shared" si="252"/>
        <v/>
      </c>
      <c r="AQ525" s="271" t="str">
        <f t="shared" si="253"/>
        <v/>
      </c>
      <c r="AR525" s="271" t="str">
        <f t="shared" si="254"/>
        <v/>
      </c>
      <c r="AS525" s="271" t="str">
        <f t="shared" si="255"/>
        <v/>
      </c>
      <c r="AT525" s="271" t="str">
        <f t="shared" si="256"/>
        <v/>
      </c>
      <c r="AU525" s="271" t="str">
        <f t="shared" si="257"/>
        <v/>
      </c>
      <c r="AV525" s="271" t="str">
        <f t="shared" si="258"/>
        <v/>
      </c>
      <c r="AW525" s="271" t="str">
        <f t="shared" si="259"/>
        <v/>
      </c>
      <c r="AX525" s="271" t="str">
        <f t="shared" si="260"/>
        <v/>
      </c>
      <c r="AY525" s="271" t="str">
        <f t="shared" si="261"/>
        <v/>
      </c>
      <c r="AZ525" s="258">
        <f t="shared" si="18"/>
        <v>0</v>
      </c>
      <c r="BA525" s="258">
        <f t="shared" si="262"/>
        <v>1</v>
      </c>
      <c r="BB525" s="258">
        <f t="shared" si="263"/>
        <v>0</v>
      </c>
      <c r="BC525" s="258">
        <f t="shared" si="264"/>
        <v>1</v>
      </c>
      <c r="BD525" s="258">
        <f t="shared" si="20"/>
        <v>1</v>
      </c>
      <c r="BE525" s="258">
        <f t="shared" si="265"/>
        <v>0</v>
      </c>
      <c r="BF525" s="258">
        <f t="shared" si="266"/>
        <v>1</v>
      </c>
      <c r="BG525" s="258">
        <f t="shared" si="21"/>
        <v>1</v>
      </c>
      <c r="BH525" s="258">
        <f t="shared" si="267"/>
        <v>0</v>
      </c>
      <c r="BI525" s="258">
        <f t="shared" si="268"/>
        <v>1</v>
      </c>
      <c r="BJ525" s="258">
        <f t="shared" si="22"/>
        <v>1</v>
      </c>
      <c r="BK525" s="258">
        <f t="shared" si="269"/>
        <v>0</v>
      </c>
      <c r="BL525" s="258">
        <f t="shared" si="270"/>
        <v>1</v>
      </c>
      <c r="BM525" s="258">
        <f t="shared" si="23"/>
        <v>1</v>
      </c>
      <c r="BN525" s="258">
        <f t="shared" si="271"/>
        <v>0</v>
      </c>
      <c r="BO525" s="258">
        <f t="shared" si="272"/>
        <v>1</v>
      </c>
      <c r="BP525" s="258">
        <f t="shared" si="24"/>
        <v>1</v>
      </c>
      <c r="BQ525" s="258">
        <f t="shared" si="273"/>
        <v>0</v>
      </c>
      <c r="BR525" s="258">
        <f t="shared" si="274"/>
        <v>1</v>
      </c>
      <c r="BS525" s="258">
        <f t="shared" si="25"/>
        <v>1</v>
      </c>
      <c r="BT525" s="258">
        <f t="shared" si="275"/>
        <v>0</v>
      </c>
      <c r="BU525" s="258">
        <f t="shared" si="276"/>
        <v>1</v>
      </c>
      <c r="BV525" s="258">
        <f t="shared" si="26"/>
        <v>1</v>
      </c>
      <c r="BW525" s="258">
        <f t="shared" si="277"/>
        <v>0</v>
      </c>
      <c r="BX525" s="258">
        <f t="shared" si="278"/>
        <v>1</v>
      </c>
      <c r="BY525" s="258">
        <f t="shared" si="27"/>
        <v>1</v>
      </c>
      <c r="BZ525" s="258">
        <f t="shared" si="279"/>
        <v>0</v>
      </c>
      <c r="CA525" s="258">
        <f t="shared" si="280"/>
        <v>1</v>
      </c>
      <c r="CB525" s="258">
        <f t="shared" si="28"/>
        <v>1</v>
      </c>
      <c r="CC525" s="258">
        <f t="shared" si="281"/>
        <v>0</v>
      </c>
      <c r="CD525" s="258">
        <f t="shared" si="282"/>
        <v>1</v>
      </c>
    </row>
    <row r="526" spans="1:82" hidden="1">
      <c r="A526" s="258"/>
      <c r="B526" s="258"/>
      <c r="C526" s="259"/>
      <c r="D526" s="258"/>
      <c r="E526" s="258"/>
      <c r="F526" s="258"/>
      <c r="G526" s="258">
        <v>518</v>
      </c>
      <c r="H526" s="743"/>
      <c r="I526" s="744"/>
      <c r="J526" s="739"/>
      <c r="K526" s="745"/>
      <c r="L526" s="745"/>
      <c r="M526" s="272"/>
      <c r="N526" s="508">
        <f t="shared" si="242"/>
        <v>0</v>
      </c>
      <c r="O526" s="510">
        <f t="shared" si="243"/>
        <v>0</v>
      </c>
      <c r="P526" s="260">
        <f t="shared" si="244"/>
        <v>0</v>
      </c>
      <c r="Q526" s="261">
        <f t="shared" si="245"/>
        <v>0</v>
      </c>
      <c r="R526" s="261">
        <f t="shared" si="246"/>
        <v>0</v>
      </c>
      <c r="S526" s="262"/>
      <c r="T526" s="262"/>
      <c r="U526" s="263">
        <f t="shared" si="2"/>
        <v>1.288</v>
      </c>
      <c r="V526" s="264">
        <f>IF(E526="SP",1,IF(D526="",ExtraMargeMateriaal,(1-VLOOKUP(D526,TabelAankoop[],4,FALSE))))</f>
        <v>1</v>
      </c>
      <c r="W526" s="265">
        <f t="shared" si="247"/>
        <v>0.6885</v>
      </c>
      <c r="X526" s="266">
        <f t="shared" si="248"/>
        <v>1</v>
      </c>
      <c r="Y526" s="267">
        <f t="shared" si="249"/>
        <v>1.46</v>
      </c>
      <c r="Z526" s="267">
        <f t="shared" si="250"/>
        <v>1.1599999999999999</v>
      </c>
      <c r="AA526" s="268">
        <f t="shared" si="7"/>
        <v>0</v>
      </c>
      <c r="AB526" s="456">
        <f t="shared" si="8"/>
        <v>0</v>
      </c>
      <c r="AC526" s="457">
        <f t="shared" si="9"/>
        <v>0</v>
      </c>
      <c r="AD526" s="456">
        <f t="shared" si="10"/>
        <v>0</v>
      </c>
      <c r="AE526" s="458">
        <f t="shared" si="11"/>
        <v>0</v>
      </c>
      <c r="AF526" s="457">
        <f t="shared" si="251"/>
        <v>0</v>
      </c>
      <c r="AG526" s="456">
        <f t="shared" si="12"/>
        <v>0</v>
      </c>
      <c r="AH526" s="457">
        <f t="shared" si="13"/>
        <v>0</v>
      </c>
      <c r="AI526" s="268">
        <f t="shared" si="14"/>
        <v>0</v>
      </c>
      <c r="AJ526" s="269">
        <f t="shared" si="15"/>
        <v>0</v>
      </c>
      <c r="AK526" s="270">
        <f t="shared" si="16"/>
        <v>0</v>
      </c>
      <c r="AL526" s="415">
        <f t="shared" si="17"/>
        <v>0</v>
      </c>
      <c r="AM526" s="259" t="str">
        <f>IF(AP526="","",IFERROR(VLOOKUP(AP526,CODES!$A$3:$D$1348,4,FALSE),"X"))&amp;IF(AQ526="","",IFERROR(VLOOKUP(AQ526,CODES!$A$3:$D$1348,4,FALSE),"X"))&amp;IF(AR526="","",IFERROR(VLOOKUP(AR526,CODES!$A$3:$D$1348,4,FALSE),"X"))&amp;IF(AS526="","",IFERROR(VLOOKUP(AS526,CODES!$A$3:$D$1348,4,FALSE),"X"))&amp;IF(AT526="","",IFERROR(VLOOKUP(AT526,CODES!$A$3:$D$1348,4,FALSE),"X"))&amp;IF(AU526="","",IFERROR(VLOOKUP(AU526,CODES!$A$3:$D$1348,4,FALSE),"X"))&amp;IF(AV526="","",IFERROR(VLOOKUP(AV526,CODES!$A$3:$D$1348,4,FALSE),"X"))&amp;IF(AW526="","",IFERROR(VLOOKUP(AW526,CODES!$A$3:$D$1348,4,FALSE),"X"))&amp;IF(AX526="","",IFERROR(VLOOKUP(AX526,CODES!$A$3:$D$1348,4,FALSE),"X"))&amp;IF(AY526="","",IFERROR(VLOOKUP(AY526,CODES!$A$3:$D$1348,4,FALSE),"X"))</f>
        <v/>
      </c>
      <c r="AN526" s="258">
        <f>SUM(IFERROR(VLOOKUP(AP526,CODES!$A$3:$D$1348,4,FALSE)*BC526,0),IFERROR(VLOOKUP(AQ526,CODES!$A$3:$D$1348,4,FALSE)*BF526,0),IFERROR(VLOOKUP(AR526,CODES!$A$3:$D$1348,4,FALSE)*BI526,0),IFERROR(VLOOKUP(AS526,CODES!$A$3:$D$1348,4,FALSE)*BL526,0),IFERROR(VLOOKUP(AT526,CODES!$A$3:$D$1348,4,FALSE)*BO526,0),IFERROR(VLOOKUP(AU526,CODES!$A$3:$D$1348,4,FALSE)*BR526,0),IFERROR(VLOOKUP(AV526,CODES!$A$3:$D$1348,4,FALSE)*BU526,0),IFERROR(VLOOKUP(AW526,CODES!$A$3:$D$1348,4,FALSE)*BX526,0),IFERROR(VLOOKUP(AX526,CODES!$A$3:$D$1348,4,FALSE)*CA526,0),IFERROR(VLOOKUP(AY526,CODES!$A$3:$D$1348,4,FALSE)*CD526,0))</f>
        <v>0</v>
      </c>
      <c r="AO526" s="258">
        <f>SUM(IFERROR(VLOOKUP(AP526,CODES!$A$3:$D$1348,3,FALSE)*BC526,0),IFERROR(VLOOKUP(AQ526,CODES!$A$3:$D$1348,3,FALSE)*BF526,0),IFERROR(VLOOKUP(AR526,CODES!$A$3:$D$1348,3,FALSE)*BI526,0),IFERROR(VLOOKUP(AS526,CODES!$A$3:$D$1348,3,FALSE)*BL526,0),IFERROR(VLOOKUP(AT526,CODES!$A$3:$D$1348,3,FALSE)*BO526,0),IFERROR(VLOOKUP(AU526,CODES!$A$3:$D$1348,3,FALSE)*BR526,0),IFERROR(VLOOKUP(AV526,CODES!$A$3:$D$1348,3,FALSE)*BU526,0),IFERROR(VLOOKUP(AW526,CODES!$A$3:$D$1348,3,FALSE)*BX526,0),IFERROR(VLOOKUP(AX526,CODES!$A$3:$D$1348,3,FALSE)*CA526,0),IFERROR(VLOOKUP(AY526,CODES!$A$3:$D$1348,3,FALSE)*CD526,0))+B526</f>
        <v>0</v>
      </c>
      <c r="AP526" s="271" t="str">
        <f t="shared" si="252"/>
        <v/>
      </c>
      <c r="AQ526" s="271" t="str">
        <f t="shared" si="253"/>
        <v/>
      </c>
      <c r="AR526" s="271" t="str">
        <f t="shared" si="254"/>
        <v/>
      </c>
      <c r="AS526" s="271" t="str">
        <f t="shared" si="255"/>
        <v/>
      </c>
      <c r="AT526" s="271" t="str">
        <f t="shared" si="256"/>
        <v/>
      </c>
      <c r="AU526" s="271" t="str">
        <f t="shared" si="257"/>
        <v/>
      </c>
      <c r="AV526" s="271" t="str">
        <f t="shared" si="258"/>
        <v/>
      </c>
      <c r="AW526" s="271" t="str">
        <f t="shared" si="259"/>
        <v/>
      </c>
      <c r="AX526" s="271" t="str">
        <f t="shared" si="260"/>
        <v/>
      </c>
      <c r="AY526" s="271" t="str">
        <f t="shared" si="261"/>
        <v/>
      </c>
      <c r="AZ526" s="258">
        <f t="shared" si="18"/>
        <v>0</v>
      </c>
      <c r="BA526" s="258">
        <f t="shared" si="262"/>
        <v>1</v>
      </c>
      <c r="BB526" s="258">
        <f t="shared" si="263"/>
        <v>0</v>
      </c>
      <c r="BC526" s="258">
        <f t="shared" si="264"/>
        <v>1</v>
      </c>
      <c r="BD526" s="258">
        <f t="shared" si="20"/>
        <v>1</v>
      </c>
      <c r="BE526" s="258">
        <f t="shared" si="265"/>
        <v>0</v>
      </c>
      <c r="BF526" s="258">
        <f t="shared" si="266"/>
        <v>1</v>
      </c>
      <c r="BG526" s="258">
        <f t="shared" si="21"/>
        <v>1</v>
      </c>
      <c r="BH526" s="258">
        <f t="shared" si="267"/>
        <v>0</v>
      </c>
      <c r="BI526" s="258">
        <f t="shared" si="268"/>
        <v>1</v>
      </c>
      <c r="BJ526" s="258">
        <f t="shared" si="22"/>
        <v>1</v>
      </c>
      <c r="BK526" s="258">
        <f t="shared" si="269"/>
        <v>0</v>
      </c>
      <c r="BL526" s="258">
        <f t="shared" si="270"/>
        <v>1</v>
      </c>
      <c r="BM526" s="258">
        <f t="shared" si="23"/>
        <v>1</v>
      </c>
      <c r="BN526" s="258">
        <f t="shared" si="271"/>
        <v>0</v>
      </c>
      <c r="BO526" s="258">
        <f t="shared" si="272"/>
        <v>1</v>
      </c>
      <c r="BP526" s="258">
        <f t="shared" si="24"/>
        <v>1</v>
      </c>
      <c r="BQ526" s="258">
        <f t="shared" si="273"/>
        <v>0</v>
      </c>
      <c r="BR526" s="258">
        <f t="shared" si="274"/>
        <v>1</v>
      </c>
      <c r="BS526" s="258">
        <f t="shared" si="25"/>
        <v>1</v>
      </c>
      <c r="BT526" s="258">
        <f t="shared" si="275"/>
        <v>0</v>
      </c>
      <c r="BU526" s="258">
        <f t="shared" si="276"/>
        <v>1</v>
      </c>
      <c r="BV526" s="258">
        <f t="shared" si="26"/>
        <v>1</v>
      </c>
      <c r="BW526" s="258">
        <f t="shared" si="277"/>
        <v>0</v>
      </c>
      <c r="BX526" s="258">
        <f t="shared" si="278"/>
        <v>1</v>
      </c>
      <c r="BY526" s="258">
        <f t="shared" si="27"/>
        <v>1</v>
      </c>
      <c r="BZ526" s="258">
        <f t="shared" si="279"/>
        <v>0</v>
      </c>
      <c r="CA526" s="258">
        <f t="shared" si="280"/>
        <v>1</v>
      </c>
      <c r="CB526" s="258">
        <f t="shared" si="28"/>
        <v>1</v>
      </c>
      <c r="CC526" s="258">
        <f t="shared" si="281"/>
        <v>0</v>
      </c>
      <c r="CD526" s="258">
        <f t="shared" si="282"/>
        <v>1</v>
      </c>
    </row>
    <row r="527" spans="1:82" hidden="1">
      <c r="A527" s="258"/>
      <c r="B527" s="258"/>
      <c r="C527" s="259"/>
      <c r="D527" s="258"/>
      <c r="E527" s="258"/>
      <c r="F527" s="258"/>
      <c r="G527" s="258">
        <v>519</v>
      </c>
      <c r="H527" s="743"/>
      <c r="I527" s="744"/>
      <c r="J527" s="739"/>
      <c r="K527" s="745"/>
      <c r="L527" s="745"/>
      <c r="M527" s="272"/>
      <c r="N527" s="508">
        <f t="shared" si="242"/>
        <v>0</v>
      </c>
      <c r="O527" s="510">
        <f t="shared" ref="O527:O590" si="283">N527*M527</f>
        <v>0</v>
      </c>
      <c r="P527" s="260">
        <f t="shared" ref="P527:P590" si="284">IFERROR(AO527,"")</f>
        <v>0</v>
      </c>
      <c r="Q527" s="261">
        <f t="shared" ref="Q527:Q590" si="285">AN527</f>
        <v>0</v>
      </c>
      <c r="R527" s="261">
        <f t="shared" si="246"/>
        <v>0</v>
      </c>
      <c r="S527" s="262"/>
      <c r="T527" s="262"/>
      <c r="U527" s="263">
        <f t="shared" si="2"/>
        <v>1.288</v>
      </c>
      <c r="V527" s="264">
        <f>IF(E527="SP",1,IF(D527="",ExtraMargeMateriaal,(1-VLOOKUP(D527,TabelAankoop[],4,FALSE))))</f>
        <v>1</v>
      </c>
      <c r="W527" s="265">
        <f t="shared" si="247"/>
        <v>0.6885</v>
      </c>
      <c r="X527" s="266">
        <f t="shared" si="248"/>
        <v>1</v>
      </c>
      <c r="Y527" s="267">
        <f t="shared" si="249"/>
        <v>1.46</v>
      </c>
      <c r="Z527" s="267">
        <f t="shared" si="250"/>
        <v>1.1599999999999999</v>
      </c>
      <c r="AA527" s="268">
        <f t="shared" si="7"/>
        <v>0</v>
      </c>
      <c r="AB527" s="456">
        <f t="shared" si="8"/>
        <v>0</v>
      </c>
      <c r="AC527" s="457">
        <f t="shared" si="9"/>
        <v>0</v>
      </c>
      <c r="AD527" s="456">
        <f t="shared" si="10"/>
        <v>0</v>
      </c>
      <c r="AE527" s="458">
        <f t="shared" si="11"/>
        <v>0</v>
      </c>
      <c r="AF527" s="457">
        <f t="shared" ref="AF527:AF688" si="286">AE527/60</f>
        <v>0</v>
      </c>
      <c r="AG527" s="456">
        <f t="shared" si="12"/>
        <v>0</v>
      </c>
      <c r="AH527" s="457">
        <f t="shared" si="13"/>
        <v>0</v>
      </c>
      <c r="AI527" s="268">
        <f t="shared" si="14"/>
        <v>0</v>
      </c>
      <c r="AJ527" s="269">
        <f t="shared" si="15"/>
        <v>0</v>
      </c>
      <c r="AK527" s="270">
        <f t="shared" si="16"/>
        <v>0</v>
      </c>
      <c r="AL527" s="415">
        <f t="shared" si="17"/>
        <v>0</v>
      </c>
      <c r="AM527" s="259" t="str">
        <f>IF(AP527="","",IFERROR(VLOOKUP(AP527,CODES!$A$3:$D$1348,4,FALSE),"X"))&amp;IF(AQ527="","",IFERROR(VLOOKUP(AQ527,CODES!$A$3:$D$1348,4,FALSE),"X"))&amp;IF(AR527="","",IFERROR(VLOOKUP(AR527,CODES!$A$3:$D$1348,4,FALSE),"X"))&amp;IF(AS527="","",IFERROR(VLOOKUP(AS527,CODES!$A$3:$D$1348,4,FALSE),"X"))&amp;IF(AT527="","",IFERROR(VLOOKUP(AT527,CODES!$A$3:$D$1348,4,FALSE),"X"))&amp;IF(AU527="","",IFERROR(VLOOKUP(AU527,CODES!$A$3:$D$1348,4,FALSE),"X"))&amp;IF(AV527="","",IFERROR(VLOOKUP(AV527,CODES!$A$3:$D$1348,4,FALSE),"X"))&amp;IF(AW527="","",IFERROR(VLOOKUP(AW527,CODES!$A$3:$D$1348,4,FALSE),"X"))&amp;IF(AX527="","",IFERROR(VLOOKUP(AX527,CODES!$A$3:$D$1348,4,FALSE),"X"))&amp;IF(AY527="","",IFERROR(VLOOKUP(AY527,CODES!$A$3:$D$1348,4,FALSE),"X"))</f>
        <v/>
      </c>
      <c r="AN527" s="258">
        <f>SUM(IFERROR(VLOOKUP(AP527,CODES!$A$3:$D$1348,4,FALSE)*BC527,0),IFERROR(VLOOKUP(AQ527,CODES!$A$3:$D$1348,4,FALSE)*BF527,0),IFERROR(VLOOKUP(AR527,CODES!$A$3:$D$1348,4,FALSE)*BI527,0),IFERROR(VLOOKUP(AS527,CODES!$A$3:$D$1348,4,FALSE)*BL527,0),IFERROR(VLOOKUP(AT527,CODES!$A$3:$D$1348,4,FALSE)*BO527,0),IFERROR(VLOOKUP(AU527,CODES!$A$3:$D$1348,4,FALSE)*BR527,0),IFERROR(VLOOKUP(AV527,CODES!$A$3:$D$1348,4,FALSE)*BU527,0),IFERROR(VLOOKUP(AW527,CODES!$A$3:$D$1348,4,FALSE)*BX527,0),IFERROR(VLOOKUP(AX527,CODES!$A$3:$D$1348,4,FALSE)*CA527,0),IFERROR(VLOOKUP(AY527,CODES!$A$3:$D$1348,4,FALSE)*CD527,0))</f>
        <v>0</v>
      </c>
      <c r="AO527" s="258">
        <f>SUM(IFERROR(VLOOKUP(AP527,CODES!$A$3:$D$1348,3,FALSE)*BC527,0),IFERROR(VLOOKUP(AQ527,CODES!$A$3:$D$1348,3,FALSE)*BF527,0),IFERROR(VLOOKUP(AR527,CODES!$A$3:$D$1348,3,FALSE)*BI527,0),IFERROR(VLOOKUP(AS527,CODES!$A$3:$D$1348,3,FALSE)*BL527,0),IFERROR(VLOOKUP(AT527,CODES!$A$3:$D$1348,3,FALSE)*BO527,0),IFERROR(VLOOKUP(AU527,CODES!$A$3:$D$1348,3,FALSE)*BR527,0),IFERROR(VLOOKUP(AV527,CODES!$A$3:$D$1348,3,FALSE)*BU527,0),IFERROR(VLOOKUP(AW527,CODES!$A$3:$D$1348,3,FALSE)*BX527,0),IFERROR(VLOOKUP(AX527,CODES!$A$3:$D$1348,3,FALSE)*CA527,0),IFERROR(VLOOKUP(AY527,CODES!$A$3:$D$1348,3,FALSE)*CD527,0))+B527</f>
        <v>0</v>
      </c>
      <c r="AP527" s="271" t="str">
        <f t="shared" ref="AP527:AP688" si="287">IFERROR(MID($A527,BB527+1,BA527-BB527-1),"")</f>
        <v/>
      </c>
      <c r="AQ527" s="271" t="str">
        <f t="shared" ref="AQ527:AQ688" si="288">IFERROR(MID($A527,BA527+BE527+1,BD527-BA527-BE527-1),"")</f>
        <v/>
      </c>
      <c r="AR527" s="271" t="str">
        <f t="shared" ref="AR527:AR688" si="289">IFERROR(MID($A527,BD527+BH527+1,BG527-BD527-BH527-1),"")</f>
        <v/>
      </c>
      <c r="AS527" s="271" t="str">
        <f t="shared" ref="AS527:AS688" si="290">IFERROR(MID($A527,BG527+BK527+1,BJ527-BG527-BK527-1),"")</f>
        <v/>
      </c>
      <c r="AT527" s="271" t="str">
        <f t="shared" ref="AT527:AT688" si="291">IFERROR(MID($A527,BJ527+BN527+1,BM527-BJ527-BN527-1),"")</f>
        <v/>
      </c>
      <c r="AU527" s="271" t="str">
        <f t="shared" ref="AU527:AU688" si="292">IFERROR(MID($A527,BM527+BQ527+1,BP527-BM527-BQ527-1),"")</f>
        <v/>
      </c>
      <c r="AV527" s="271" t="str">
        <f t="shared" ref="AV527:AV688" si="293">IFERROR(MID($A527,BP527+BT527+1,BS527-BP527-BT527-1),"")</f>
        <v/>
      </c>
      <c r="AW527" s="271" t="str">
        <f t="shared" ref="AW527:AW688" si="294">IFERROR(MID($A527,BS527+BW527+1,BV527-BS527-BW527-1),"")</f>
        <v/>
      </c>
      <c r="AX527" s="271" t="str">
        <f t="shared" ref="AX527:AX688" si="295">IFERROR(MID($A527,BV527+BZ527+1,BY527-BV527-BZ527-1),"")</f>
        <v/>
      </c>
      <c r="AY527" s="271" t="str">
        <f t="shared" ref="AY527:AY688" si="296">IFERROR(MID($A527,BY527+CC527+1,CB527-BY527-CC527-1),"")</f>
        <v/>
      </c>
      <c r="AZ527" s="258">
        <f t="shared" si="18"/>
        <v>0</v>
      </c>
      <c r="BA527" s="258">
        <f t="shared" si="262"/>
        <v>1</v>
      </c>
      <c r="BB527" s="258">
        <f t="shared" ref="BB527:BB688" si="297">IFERROR(SEARCH("&amp;",IFERROR(LEFT($A527,BA527),""),1),0)</f>
        <v>0</v>
      </c>
      <c r="BC527" s="258">
        <f t="shared" ref="BC527:BC688" si="298">IFERROR(MID($A527,1,BB527-1),1)</f>
        <v>1</v>
      </c>
      <c r="BD527" s="258">
        <f t="shared" si="20"/>
        <v>1</v>
      </c>
      <c r="BE527" s="258">
        <f t="shared" ref="BE527:BE688" si="299">IFERROR(SEARCH("&amp;",IFERROR(MID($A527,BA527+1,BD527-BA527),""),1),0)</f>
        <v>0</v>
      </c>
      <c r="BF527" s="258">
        <f t="shared" ref="BF527:BF688" si="300">IFERROR(MID($A527,BA527+1,BE527-1),1)</f>
        <v>1</v>
      </c>
      <c r="BG527" s="258">
        <f t="shared" si="21"/>
        <v>1</v>
      </c>
      <c r="BH527" s="258">
        <f t="shared" ref="BH527:BH688" si="301">IFERROR(SEARCH("&amp;",IFERROR(MID($A527,BD527+1,BG527-BD527),""),1),0)</f>
        <v>0</v>
      </c>
      <c r="BI527" s="258">
        <f t="shared" ref="BI527:BI688" si="302">IFERROR(MID($A527,BD527+1,BH527-1),1)</f>
        <v>1</v>
      </c>
      <c r="BJ527" s="258">
        <f t="shared" si="22"/>
        <v>1</v>
      </c>
      <c r="BK527" s="258">
        <f t="shared" ref="BK527:BK688" si="303">IFERROR(SEARCH("&amp;",IFERROR(MID($A527,BG527+1,BJ527-BG527),""),1),0)</f>
        <v>0</v>
      </c>
      <c r="BL527" s="258">
        <f t="shared" ref="BL527:BL688" si="304">IFERROR(MID($A527,BG527+1,BK527-1),1)</f>
        <v>1</v>
      </c>
      <c r="BM527" s="258">
        <f t="shared" si="23"/>
        <v>1</v>
      </c>
      <c r="BN527" s="258">
        <f t="shared" ref="BN527:BN688" si="305">IFERROR(SEARCH("&amp;",IFERROR(MID($A527,BJ527+1,BM527-BJ527),""),1),0)</f>
        <v>0</v>
      </c>
      <c r="BO527" s="258">
        <f t="shared" ref="BO527:BO688" si="306">IFERROR(MID($A527,BJ527+1,BN527-1),1)</f>
        <v>1</v>
      </c>
      <c r="BP527" s="258">
        <f t="shared" si="24"/>
        <v>1</v>
      </c>
      <c r="BQ527" s="258">
        <f t="shared" ref="BQ527:BQ688" si="307">IFERROR(SEARCH("&amp;",IFERROR(MID($A527,BM527+1,BP527-BM527),""),1),0)</f>
        <v>0</v>
      </c>
      <c r="BR527" s="258">
        <f t="shared" ref="BR527:BR688" si="308">IFERROR(MID($A527,BM527+1,BQ527-1),1)</f>
        <v>1</v>
      </c>
      <c r="BS527" s="258">
        <f t="shared" si="25"/>
        <v>1</v>
      </c>
      <c r="BT527" s="258">
        <f t="shared" ref="BT527:BT688" si="309">IFERROR(SEARCH("&amp;",IFERROR(MID($A527,BP527+1,BS527-BP527),""),1),0)</f>
        <v>0</v>
      </c>
      <c r="BU527" s="258">
        <f t="shared" ref="BU527:BU688" si="310">IFERROR(MID($A527,BP527+1,BT527-1),1)</f>
        <v>1</v>
      </c>
      <c r="BV527" s="258">
        <f t="shared" si="26"/>
        <v>1</v>
      </c>
      <c r="BW527" s="258">
        <f t="shared" ref="BW527:BW688" si="311">IFERROR(SEARCH("&amp;",IFERROR(MID($A527,BS527+1,BV527-BS527),""),1),0)</f>
        <v>0</v>
      </c>
      <c r="BX527" s="258">
        <f t="shared" ref="BX527:BX688" si="312">IFERROR(MID($A527,BS527+1,BW527-1),1)</f>
        <v>1</v>
      </c>
      <c r="BY527" s="258">
        <f t="shared" si="27"/>
        <v>1</v>
      </c>
      <c r="BZ527" s="258">
        <f t="shared" ref="BZ527:BZ688" si="313">IFERROR(SEARCH("&amp;",IFERROR(MID($A527,BV527+1,BY527-BV527),""),1),0)</f>
        <v>0</v>
      </c>
      <c r="CA527" s="258">
        <f t="shared" ref="CA527:CA688" si="314">IFERROR(MID($A527,BV527+1,BZ527-1),1)</f>
        <v>1</v>
      </c>
      <c r="CB527" s="258">
        <f t="shared" si="28"/>
        <v>1</v>
      </c>
      <c r="CC527" s="258">
        <f t="shared" ref="CC527:CC688" si="315">IFERROR(SEARCH("&amp;",IFERROR(MID($A527,BY527+1,CB527-BY527),""),1),0)</f>
        <v>0</v>
      </c>
      <c r="CD527" s="258">
        <f t="shared" ref="CD527:CD688" si="316">IFERROR(MID($A527,BY527+1,CC527-1),1)</f>
        <v>1</v>
      </c>
    </row>
    <row r="528" spans="1:82" hidden="1">
      <c r="A528" s="258"/>
      <c r="B528" s="258"/>
      <c r="C528" s="259"/>
      <c r="D528" s="258"/>
      <c r="E528" s="258"/>
      <c r="F528" s="258"/>
      <c r="G528" s="258">
        <v>520</v>
      </c>
      <c r="H528" s="743"/>
      <c r="I528" s="744"/>
      <c r="J528" s="739"/>
      <c r="K528" s="745"/>
      <c r="L528" s="745"/>
      <c r="M528" s="272"/>
      <c r="N528" s="508">
        <f t="shared" si="242"/>
        <v>0</v>
      </c>
      <c r="O528" s="510">
        <f t="shared" si="283"/>
        <v>0</v>
      </c>
      <c r="P528" s="260">
        <f t="shared" si="284"/>
        <v>0</v>
      </c>
      <c r="Q528" s="261">
        <f t="shared" si="285"/>
        <v>0</v>
      </c>
      <c r="R528" s="261">
        <f t="shared" si="246"/>
        <v>0</v>
      </c>
      <c r="S528" s="262"/>
      <c r="T528" s="262"/>
      <c r="U528" s="263">
        <f t="shared" si="2"/>
        <v>1.288</v>
      </c>
      <c r="V528" s="264">
        <f>IF(E528="SP",1,IF(D528="",ExtraMargeMateriaal,(1-VLOOKUP(D528,TabelAankoop[],4,FALSE))))</f>
        <v>1</v>
      </c>
      <c r="W528" s="265">
        <f t="shared" si="247"/>
        <v>0.6885</v>
      </c>
      <c r="X528" s="266">
        <f t="shared" si="248"/>
        <v>1</v>
      </c>
      <c r="Y528" s="267">
        <f t="shared" si="249"/>
        <v>1.46</v>
      </c>
      <c r="Z528" s="267">
        <f t="shared" si="250"/>
        <v>1.1599999999999999</v>
      </c>
      <c r="AA528" s="268">
        <f t="shared" si="7"/>
        <v>0</v>
      </c>
      <c r="AB528" s="456">
        <f t="shared" si="8"/>
        <v>0</v>
      </c>
      <c r="AC528" s="457">
        <f t="shared" si="9"/>
        <v>0</v>
      </c>
      <c r="AD528" s="456">
        <f t="shared" si="10"/>
        <v>0</v>
      </c>
      <c r="AE528" s="458">
        <f t="shared" si="11"/>
        <v>0</v>
      </c>
      <c r="AF528" s="457">
        <f t="shared" si="286"/>
        <v>0</v>
      </c>
      <c r="AG528" s="456">
        <f t="shared" si="12"/>
        <v>0</v>
      </c>
      <c r="AH528" s="457">
        <f t="shared" si="13"/>
        <v>0</v>
      </c>
      <c r="AI528" s="268">
        <f t="shared" si="14"/>
        <v>0</v>
      </c>
      <c r="AJ528" s="269">
        <f t="shared" si="15"/>
        <v>0</v>
      </c>
      <c r="AK528" s="270">
        <f t="shared" si="16"/>
        <v>0</v>
      </c>
      <c r="AL528" s="415">
        <f t="shared" si="17"/>
        <v>0</v>
      </c>
      <c r="AM528" s="259" t="str">
        <f>IF(AP528="","",IFERROR(VLOOKUP(AP528,CODES!$A$3:$D$1348,4,FALSE),"X"))&amp;IF(AQ528="","",IFERROR(VLOOKUP(AQ528,CODES!$A$3:$D$1348,4,FALSE),"X"))&amp;IF(AR528="","",IFERROR(VLOOKUP(AR528,CODES!$A$3:$D$1348,4,FALSE),"X"))&amp;IF(AS528="","",IFERROR(VLOOKUP(AS528,CODES!$A$3:$D$1348,4,FALSE),"X"))&amp;IF(AT528="","",IFERROR(VLOOKUP(AT528,CODES!$A$3:$D$1348,4,FALSE),"X"))&amp;IF(AU528="","",IFERROR(VLOOKUP(AU528,CODES!$A$3:$D$1348,4,FALSE),"X"))&amp;IF(AV528="","",IFERROR(VLOOKUP(AV528,CODES!$A$3:$D$1348,4,FALSE),"X"))&amp;IF(AW528="","",IFERROR(VLOOKUP(AW528,CODES!$A$3:$D$1348,4,FALSE),"X"))&amp;IF(AX528="","",IFERROR(VLOOKUP(AX528,CODES!$A$3:$D$1348,4,FALSE),"X"))&amp;IF(AY528="","",IFERROR(VLOOKUP(AY528,CODES!$A$3:$D$1348,4,FALSE),"X"))</f>
        <v/>
      </c>
      <c r="AN528" s="258">
        <f>SUM(IFERROR(VLOOKUP(AP528,CODES!$A$3:$D$1348,4,FALSE)*BC528,0),IFERROR(VLOOKUP(AQ528,CODES!$A$3:$D$1348,4,FALSE)*BF528,0),IFERROR(VLOOKUP(AR528,CODES!$A$3:$D$1348,4,FALSE)*BI528,0),IFERROR(VLOOKUP(AS528,CODES!$A$3:$D$1348,4,FALSE)*BL528,0),IFERROR(VLOOKUP(AT528,CODES!$A$3:$D$1348,4,FALSE)*BO528,0),IFERROR(VLOOKUP(AU528,CODES!$A$3:$D$1348,4,FALSE)*BR528,0),IFERROR(VLOOKUP(AV528,CODES!$A$3:$D$1348,4,FALSE)*BU528,0),IFERROR(VLOOKUP(AW528,CODES!$A$3:$D$1348,4,FALSE)*BX528,0),IFERROR(VLOOKUP(AX528,CODES!$A$3:$D$1348,4,FALSE)*CA528,0),IFERROR(VLOOKUP(AY528,CODES!$A$3:$D$1348,4,FALSE)*CD528,0))</f>
        <v>0</v>
      </c>
      <c r="AO528" s="258">
        <f>SUM(IFERROR(VLOOKUP(AP528,CODES!$A$3:$D$1348,3,FALSE)*BC528,0),IFERROR(VLOOKUP(AQ528,CODES!$A$3:$D$1348,3,FALSE)*BF528,0),IFERROR(VLOOKUP(AR528,CODES!$A$3:$D$1348,3,FALSE)*BI528,0),IFERROR(VLOOKUP(AS528,CODES!$A$3:$D$1348,3,FALSE)*BL528,0),IFERROR(VLOOKUP(AT528,CODES!$A$3:$D$1348,3,FALSE)*BO528,0),IFERROR(VLOOKUP(AU528,CODES!$A$3:$D$1348,3,FALSE)*BR528,0),IFERROR(VLOOKUP(AV528,CODES!$A$3:$D$1348,3,FALSE)*BU528,0),IFERROR(VLOOKUP(AW528,CODES!$A$3:$D$1348,3,FALSE)*BX528,0),IFERROR(VLOOKUP(AX528,CODES!$A$3:$D$1348,3,FALSE)*CA528,0),IFERROR(VLOOKUP(AY528,CODES!$A$3:$D$1348,3,FALSE)*CD528,0))+B528</f>
        <v>0</v>
      </c>
      <c r="AP528" s="271" t="str">
        <f t="shared" si="287"/>
        <v/>
      </c>
      <c r="AQ528" s="271" t="str">
        <f t="shared" si="288"/>
        <v/>
      </c>
      <c r="AR528" s="271" t="str">
        <f t="shared" si="289"/>
        <v/>
      </c>
      <c r="AS528" s="271" t="str">
        <f t="shared" si="290"/>
        <v/>
      </c>
      <c r="AT528" s="271" t="str">
        <f t="shared" si="291"/>
        <v/>
      </c>
      <c r="AU528" s="271" t="str">
        <f t="shared" si="292"/>
        <v/>
      </c>
      <c r="AV528" s="271" t="str">
        <f t="shared" si="293"/>
        <v/>
      </c>
      <c r="AW528" s="271" t="str">
        <f t="shared" si="294"/>
        <v/>
      </c>
      <c r="AX528" s="271" t="str">
        <f t="shared" si="295"/>
        <v/>
      </c>
      <c r="AY528" s="271" t="str">
        <f t="shared" si="296"/>
        <v/>
      </c>
      <c r="AZ528" s="258">
        <f t="shared" si="18"/>
        <v>0</v>
      </c>
      <c r="BA528" s="258">
        <f t="shared" si="262"/>
        <v>1</v>
      </c>
      <c r="BB528" s="258">
        <f t="shared" si="297"/>
        <v>0</v>
      </c>
      <c r="BC528" s="258">
        <f t="shared" si="298"/>
        <v>1</v>
      </c>
      <c r="BD528" s="258">
        <f t="shared" si="20"/>
        <v>1</v>
      </c>
      <c r="BE528" s="258">
        <f t="shared" si="299"/>
        <v>0</v>
      </c>
      <c r="BF528" s="258">
        <f t="shared" si="300"/>
        <v>1</v>
      </c>
      <c r="BG528" s="258">
        <f t="shared" si="21"/>
        <v>1</v>
      </c>
      <c r="BH528" s="258">
        <f t="shared" si="301"/>
        <v>0</v>
      </c>
      <c r="BI528" s="258">
        <f t="shared" si="302"/>
        <v>1</v>
      </c>
      <c r="BJ528" s="258">
        <f t="shared" si="22"/>
        <v>1</v>
      </c>
      <c r="BK528" s="258">
        <f t="shared" si="303"/>
        <v>0</v>
      </c>
      <c r="BL528" s="258">
        <f t="shared" si="304"/>
        <v>1</v>
      </c>
      <c r="BM528" s="258">
        <f t="shared" si="23"/>
        <v>1</v>
      </c>
      <c r="BN528" s="258">
        <f t="shared" si="305"/>
        <v>0</v>
      </c>
      <c r="BO528" s="258">
        <f t="shared" si="306"/>
        <v>1</v>
      </c>
      <c r="BP528" s="258">
        <f t="shared" si="24"/>
        <v>1</v>
      </c>
      <c r="BQ528" s="258">
        <f t="shared" si="307"/>
        <v>0</v>
      </c>
      <c r="BR528" s="258">
        <f t="shared" si="308"/>
        <v>1</v>
      </c>
      <c r="BS528" s="258">
        <f t="shared" si="25"/>
        <v>1</v>
      </c>
      <c r="BT528" s="258">
        <f t="shared" si="309"/>
        <v>0</v>
      </c>
      <c r="BU528" s="258">
        <f t="shared" si="310"/>
        <v>1</v>
      </c>
      <c r="BV528" s="258">
        <f t="shared" si="26"/>
        <v>1</v>
      </c>
      <c r="BW528" s="258">
        <f t="shared" si="311"/>
        <v>0</v>
      </c>
      <c r="BX528" s="258">
        <f t="shared" si="312"/>
        <v>1</v>
      </c>
      <c r="BY528" s="258">
        <f t="shared" si="27"/>
        <v>1</v>
      </c>
      <c r="BZ528" s="258">
        <f t="shared" si="313"/>
        <v>0</v>
      </c>
      <c r="CA528" s="258">
        <f t="shared" si="314"/>
        <v>1</v>
      </c>
      <c r="CB528" s="258">
        <f t="shared" si="28"/>
        <v>1</v>
      </c>
      <c r="CC528" s="258">
        <f t="shared" si="315"/>
        <v>0</v>
      </c>
      <c r="CD528" s="258">
        <f t="shared" si="316"/>
        <v>1</v>
      </c>
    </row>
    <row r="529" spans="1:82" hidden="1">
      <c r="A529" s="258"/>
      <c r="B529" s="258"/>
      <c r="C529" s="259"/>
      <c r="D529" s="258"/>
      <c r="E529" s="258"/>
      <c r="F529" s="258"/>
      <c r="G529" s="258">
        <v>521</v>
      </c>
      <c r="H529" s="743"/>
      <c r="I529" s="744"/>
      <c r="J529" s="739"/>
      <c r="K529" s="745"/>
      <c r="L529" s="745"/>
      <c r="M529" s="272"/>
      <c r="N529" s="508">
        <f t="shared" si="242"/>
        <v>0</v>
      </c>
      <c r="O529" s="510">
        <f t="shared" si="283"/>
        <v>0</v>
      </c>
      <c r="P529" s="260">
        <f t="shared" si="284"/>
        <v>0</v>
      </c>
      <c r="Q529" s="261">
        <f t="shared" si="285"/>
        <v>0</v>
      </c>
      <c r="R529" s="261">
        <f t="shared" si="246"/>
        <v>0</v>
      </c>
      <c r="S529" s="262"/>
      <c r="T529" s="262"/>
      <c r="U529" s="263">
        <f t="shared" si="2"/>
        <v>1.288</v>
      </c>
      <c r="V529" s="264">
        <f>IF(E529="SP",1,IF(D529="",ExtraMargeMateriaal,(1-VLOOKUP(D529,TabelAankoop[],4,FALSE))))</f>
        <v>1</v>
      </c>
      <c r="W529" s="265">
        <f t="shared" si="247"/>
        <v>0.6885</v>
      </c>
      <c r="X529" s="266">
        <f t="shared" si="248"/>
        <v>1</v>
      </c>
      <c r="Y529" s="267">
        <f t="shared" si="249"/>
        <v>1.46</v>
      </c>
      <c r="Z529" s="267">
        <f t="shared" si="250"/>
        <v>1.1599999999999999</v>
      </c>
      <c r="AA529" s="268">
        <f t="shared" si="7"/>
        <v>0</v>
      </c>
      <c r="AB529" s="456">
        <f t="shared" si="8"/>
        <v>0</v>
      </c>
      <c r="AC529" s="457">
        <f t="shared" si="9"/>
        <v>0</v>
      </c>
      <c r="AD529" s="456">
        <f t="shared" si="10"/>
        <v>0</v>
      </c>
      <c r="AE529" s="458">
        <f t="shared" si="11"/>
        <v>0</v>
      </c>
      <c r="AF529" s="457">
        <f t="shared" si="286"/>
        <v>0</v>
      </c>
      <c r="AG529" s="456">
        <f t="shared" si="12"/>
        <v>0</v>
      </c>
      <c r="AH529" s="457">
        <f t="shared" si="13"/>
        <v>0</v>
      </c>
      <c r="AI529" s="268">
        <f t="shared" si="14"/>
        <v>0</v>
      </c>
      <c r="AJ529" s="269">
        <f t="shared" si="15"/>
        <v>0</v>
      </c>
      <c r="AK529" s="270">
        <f t="shared" si="16"/>
        <v>0</v>
      </c>
      <c r="AL529" s="415">
        <f t="shared" si="17"/>
        <v>0</v>
      </c>
      <c r="AM529" s="259" t="str">
        <f>IF(AP529="","",IFERROR(VLOOKUP(AP529,CODES!$A$3:$D$1348,4,FALSE),"X"))&amp;IF(AQ529="","",IFERROR(VLOOKUP(AQ529,CODES!$A$3:$D$1348,4,FALSE),"X"))&amp;IF(AR529="","",IFERROR(VLOOKUP(AR529,CODES!$A$3:$D$1348,4,FALSE),"X"))&amp;IF(AS529="","",IFERROR(VLOOKUP(AS529,CODES!$A$3:$D$1348,4,FALSE),"X"))&amp;IF(AT529="","",IFERROR(VLOOKUP(AT529,CODES!$A$3:$D$1348,4,FALSE),"X"))&amp;IF(AU529="","",IFERROR(VLOOKUP(AU529,CODES!$A$3:$D$1348,4,FALSE),"X"))&amp;IF(AV529="","",IFERROR(VLOOKUP(AV529,CODES!$A$3:$D$1348,4,FALSE),"X"))&amp;IF(AW529="","",IFERROR(VLOOKUP(AW529,CODES!$A$3:$D$1348,4,FALSE),"X"))&amp;IF(AX529="","",IFERROR(VLOOKUP(AX529,CODES!$A$3:$D$1348,4,FALSE),"X"))&amp;IF(AY529="","",IFERROR(VLOOKUP(AY529,CODES!$A$3:$D$1348,4,FALSE),"X"))</f>
        <v/>
      </c>
      <c r="AN529" s="258">
        <f>SUM(IFERROR(VLOOKUP(AP529,CODES!$A$3:$D$1348,4,FALSE)*BC529,0),IFERROR(VLOOKUP(AQ529,CODES!$A$3:$D$1348,4,FALSE)*BF529,0),IFERROR(VLOOKUP(AR529,CODES!$A$3:$D$1348,4,FALSE)*BI529,0),IFERROR(VLOOKUP(AS529,CODES!$A$3:$D$1348,4,FALSE)*BL529,0),IFERROR(VLOOKUP(AT529,CODES!$A$3:$D$1348,4,FALSE)*BO529,0),IFERROR(VLOOKUP(AU529,CODES!$A$3:$D$1348,4,FALSE)*BR529,0),IFERROR(VLOOKUP(AV529,CODES!$A$3:$D$1348,4,FALSE)*BU529,0),IFERROR(VLOOKUP(AW529,CODES!$A$3:$D$1348,4,FALSE)*BX529,0),IFERROR(VLOOKUP(AX529,CODES!$A$3:$D$1348,4,FALSE)*CA529,0),IFERROR(VLOOKUP(AY529,CODES!$A$3:$D$1348,4,FALSE)*CD529,0))</f>
        <v>0</v>
      </c>
      <c r="AO529" s="258">
        <f>SUM(IFERROR(VLOOKUP(AP529,CODES!$A$3:$D$1348,3,FALSE)*BC529,0),IFERROR(VLOOKUP(AQ529,CODES!$A$3:$D$1348,3,FALSE)*BF529,0),IFERROR(VLOOKUP(AR529,CODES!$A$3:$D$1348,3,FALSE)*BI529,0),IFERROR(VLOOKUP(AS529,CODES!$A$3:$D$1348,3,FALSE)*BL529,0),IFERROR(VLOOKUP(AT529,CODES!$A$3:$D$1348,3,FALSE)*BO529,0),IFERROR(VLOOKUP(AU529,CODES!$A$3:$D$1348,3,FALSE)*BR529,0),IFERROR(VLOOKUP(AV529,CODES!$A$3:$D$1348,3,FALSE)*BU529,0),IFERROR(VLOOKUP(AW529,CODES!$A$3:$D$1348,3,FALSE)*BX529,0),IFERROR(VLOOKUP(AX529,CODES!$A$3:$D$1348,3,FALSE)*CA529,0),IFERROR(VLOOKUP(AY529,CODES!$A$3:$D$1348,3,FALSE)*CD529,0))+B529</f>
        <v>0</v>
      </c>
      <c r="AP529" s="271" t="str">
        <f t="shared" si="287"/>
        <v/>
      </c>
      <c r="AQ529" s="271" t="str">
        <f t="shared" si="288"/>
        <v/>
      </c>
      <c r="AR529" s="271" t="str">
        <f t="shared" si="289"/>
        <v/>
      </c>
      <c r="AS529" s="271" t="str">
        <f t="shared" si="290"/>
        <v/>
      </c>
      <c r="AT529" s="271" t="str">
        <f t="shared" si="291"/>
        <v/>
      </c>
      <c r="AU529" s="271" t="str">
        <f t="shared" si="292"/>
        <v/>
      </c>
      <c r="AV529" s="271" t="str">
        <f t="shared" si="293"/>
        <v/>
      </c>
      <c r="AW529" s="271" t="str">
        <f t="shared" si="294"/>
        <v/>
      </c>
      <c r="AX529" s="271" t="str">
        <f t="shared" si="295"/>
        <v/>
      </c>
      <c r="AY529" s="271" t="str">
        <f t="shared" si="296"/>
        <v/>
      </c>
      <c r="AZ529" s="258">
        <f t="shared" si="18"/>
        <v>0</v>
      </c>
      <c r="BA529" s="258">
        <f t="shared" si="262"/>
        <v>1</v>
      </c>
      <c r="BB529" s="258">
        <f t="shared" si="297"/>
        <v>0</v>
      </c>
      <c r="BC529" s="258">
        <f t="shared" si="298"/>
        <v>1</v>
      </c>
      <c r="BD529" s="258">
        <f t="shared" si="20"/>
        <v>1</v>
      </c>
      <c r="BE529" s="258">
        <f t="shared" si="299"/>
        <v>0</v>
      </c>
      <c r="BF529" s="258">
        <f t="shared" si="300"/>
        <v>1</v>
      </c>
      <c r="BG529" s="258">
        <f t="shared" si="21"/>
        <v>1</v>
      </c>
      <c r="BH529" s="258">
        <f t="shared" si="301"/>
        <v>0</v>
      </c>
      <c r="BI529" s="258">
        <f t="shared" si="302"/>
        <v>1</v>
      </c>
      <c r="BJ529" s="258">
        <f t="shared" si="22"/>
        <v>1</v>
      </c>
      <c r="BK529" s="258">
        <f t="shared" si="303"/>
        <v>0</v>
      </c>
      <c r="BL529" s="258">
        <f t="shared" si="304"/>
        <v>1</v>
      </c>
      <c r="BM529" s="258">
        <f t="shared" si="23"/>
        <v>1</v>
      </c>
      <c r="BN529" s="258">
        <f t="shared" si="305"/>
        <v>0</v>
      </c>
      <c r="BO529" s="258">
        <f t="shared" si="306"/>
        <v>1</v>
      </c>
      <c r="BP529" s="258">
        <f t="shared" si="24"/>
        <v>1</v>
      </c>
      <c r="BQ529" s="258">
        <f t="shared" si="307"/>
        <v>0</v>
      </c>
      <c r="BR529" s="258">
        <f t="shared" si="308"/>
        <v>1</v>
      </c>
      <c r="BS529" s="258">
        <f t="shared" si="25"/>
        <v>1</v>
      </c>
      <c r="BT529" s="258">
        <f t="shared" si="309"/>
        <v>0</v>
      </c>
      <c r="BU529" s="258">
        <f t="shared" si="310"/>
        <v>1</v>
      </c>
      <c r="BV529" s="258">
        <f t="shared" si="26"/>
        <v>1</v>
      </c>
      <c r="BW529" s="258">
        <f t="shared" si="311"/>
        <v>0</v>
      </c>
      <c r="BX529" s="258">
        <f t="shared" si="312"/>
        <v>1</v>
      </c>
      <c r="BY529" s="258">
        <f t="shared" si="27"/>
        <v>1</v>
      </c>
      <c r="BZ529" s="258">
        <f t="shared" si="313"/>
        <v>0</v>
      </c>
      <c r="CA529" s="258">
        <f t="shared" si="314"/>
        <v>1</v>
      </c>
      <c r="CB529" s="258">
        <f t="shared" si="28"/>
        <v>1</v>
      </c>
      <c r="CC529" s="258">
        <f t="shared" si="315"/>
        <v>0</v>
      </c>
      <c r="CD529" s="258">
        <f t="shared" si="316"/>
        <v>1</v>
      </c>
    </row>
    <row r="530" spans="1:82" hidden="1">
      <c r="A530" s="258"/>
      <c r="B530" s="258"/>
      <c r="C530" s="259"/>
      <c r="D530" s="258"/>
      <c r="E530" s="258"/>
      <c r="F530" s="258"/>
      <c r="G530" s="258">
        <v>522</v>
      </c>
      <c r="H530" s="743"/>
      <c r="I530" s="744"/>
      <c r="J530" s="739"/>
      <c r="K530" s="745"/>
      <c r="L530" s="745"/>
      <c r="M530" s="272"/>
      <c r="N530" s="508">
        <f t="shared" si="242"/>
        <v>0</v>
      </c>
      <c r="O530" s="510">
        <f t="shared" si="283"/>
        <v>0</v>
      </c>
      <c r="P530" s="260">
        <f t="shared" si="284"/>
        <v>0</v>
      </c>
      <c r="Q530" s="261">
        <f t="shared" si="285"/>
        <v>0</v>
      </c>
      <c r="R530" s="261">
        <f t="shared" si="246"/>
        <v>0</v>
      </c>
      <c r="S530" s="262"/>
      <c r="T530" s="262"/>
      <c r="U530" s="263">
        <f t="shared" si="2"/>
        <v>1.288</v>
      </c>
      <c r="V530" s="264">
        <f>IF(E530="SP",1,IF(D530="",ExtraMargeMateriaal,(1-VLOOKUP(D530,TabelAankoop[],4,FALSE))))</f>
        <v>1</v>
      </c>
      <c r="W530" s="265">
        <f t="shared" si="247"/>
        <v>0.6885</v>
      </c>
      <c r="X530" s="266">
        <f t="shared" si="248"/>
        <v>1</v>
      </c>
      <c r="Y530" s="267">
        <f t="shared" si="249"/>
        <v>1.46</v>
      </c>
      <c r="Z530" s="267">
        <f t="shared" si="250"/>
        <v>1.1599999999999999</v>
      </c>
      <c r="AA530" s="268">
        <f t="shared" si="7"/>
        <v>0</v>
      </c>
      <c r="AB530" s="456">
        <f t="shared" si="8"/>
        <v>0</v>
      </c>
      <c r="AC530" s="457">
        <f t="shared" si="9"/>
        <v>0</v>
      </c>
      <c r="AD530" s="456">
        <f t="shared" si="10"/>
        <v>0</v>
      </c>
      <c r="AE530" s="458">
        <f t="shared" si="11"/>
        <v>0</v>
      </c>
      <c r="AF530" s="457">
        <f t="shared" si="286"/>
        <v>0</v>
      </c>
      <c r="AG530" s="456">
        <f t="shared" si="12"/>
        <v>0</v>
      </c>
      <c r="AH530" s="457">
        <f t="shared" si="13"/>
        <v>0</v>
      </c>
      <c r="AI530" s="268">
        <f t="shared" si="14"/>
        <v>0</v>
      </c>
      <c r="AJ530" s="269">
        <f t="shared" si="15"/>
        <v>0</v>
      </c>
      <c r="AK530" s="270">
        <f t="shared" si="16"/>
        <v>0</v>
      </c>
      <c r="AL530" s="415">
        <f t="shared" si="17"/>
        <v>0</v>
      </c>
      <c r="AM530" s="259" t="str">
        <f>IF(AP530="","",IFERROR(VLOOKUP(AP530,CODES!$A$3:$D$1348,4,FALSE),"X"))&amp;IF(AQ530="","",IFERROR(VLOOKUP(AQ530,CODES!$A$3:$D$1348,4,FALSE),"X"))&amp;IF(AR530="","",IFERROR(VLOOKUP(AR530,CODES!$A$3:$D$1348,4,FALSE),"X"))&amp;IF(AS530="","",IFERROR(VLOOKUP(AS530,CODES!$A$3:$D$1348,4,FALSE),"X"))&amp;IF(AT530="","",IFERROR(VLOOKUP(AT530,CODES!$A$3:$D$1348,4,FALSE),"X"))&amp;IF(AU530="","",IFERROR(VLOOKUP(AU530,CODES!$A$3:$D$1348,4,FALSE),"X"))&amp;IF(AV530="","",IFERROR(VLOOKUP(AV530,CODES!$A$3:$D$1348,4,FALSE),"X"))&amp;IF(AW530="","",IFERROR(VLOOKUP(AW530,CODES!$A$3:$D$1348,4,FALSE),"X"))&amp;IF(AX530="","",IFERROR(VLOOKUP(AX530,CODES!$A$3:$D$1348,4,FALSE),"X"))&amp;IF(AY530="","",IFERROR(VLOOKUP(AY530,CODES!$A$3:$D$1348,4,FALSE),"X"))</f>
        <v/>
      </c>
      <c r="AN530" s="258">
        <f>SUM(IFERROR(VLOOKUP(AP530,CODES!$A$3:$D$1348,4,FALSE)*BC530,0),IFERROR(VLOOKUP(AQ530,CODES!$A$3:$D$1348,4,FALSE)*BF530,0),IFERROR(VLOOKUP(AR530,CODES!$A$3:$D$1348,4,FALSE)*BI530,0),IFERROR(VLOOKUP(AS530,CODES!$A$3:$D$1348,4,FALSE)*BL530,0),IFERROR(VLOOKUP(AT530,CODES!$A$3:$D$1348,4,FALSE)*BO530,0),IFERROR(VLOOKUP(AU530,CODES!$A$3:$D$1348,4,FALSE)*BR530,0),IFERROR(VLOOKUP(AV530,CODES!$A$3:$D$1348,4,FALSE)*BU530,0),IFERROR(VLOOKUP(AW530,CODES!$A$3:$D$1348,4,FALSE)*BX530,0),IFERROR(VLOOKUP(AX530,CODES!$A$3:$D$1348,4,FALSE)*CA530,0),IFERROR(VLOOKUP(AY530,CODES!$A$3:$D$1348,4,FALSE)*CD530,0))</f>
        <v>0</v>
      </c>
      <c r="AO530" s="258">
        <f>SUM(IFERROR(VLOOKUP(AP530,CODES!$A$3:$D$1348,3,FALSE)*BC530,0),IFERROR(VLOOKUP(AQ530,CODES!$A$3:$D$1348,3,FALSE)*BF530,0),IFERROR(VLOOKUP(AR530,CODES!$A$3:$D$1348,3,FALSE)*BI530,0),IFERROR(VLOOKUP(AS530,CODES!$A$3:$D$1348,3,FALSE)*BL530,0),IFERROR(VLOOKUP(AT530,CODES!$A$3:$D$1348,3,FALSE)*BO530,0),IFERROR(VLOOKUP(AU530,CODES!$A$3:$D$1348,3,FALSE)*BR530,0),IFERROR(VLOOKUP(AV530,CODES!$A$3:$D$1348,3,FALSE)*BU530,0),IFERROR(VLOOKUP(AW530,CODES!$A$3:$D$1348,3,FALSE)*BX530,0),IFERROR(VLOOKUP(AX530,CODES!$A$3:$D$1348,3,FALSE)*CA530,0),IFERROR(VLOOKUP(AY530,CODES!$A$3:$D$1348,3,FALSE)*CD530,0))+B530</f>
        <v>0</v>
      </c>
      <c r="AP530" s="271" t="str">
        <f t="shared" si="287"/>
        <v/>
      </c>
      <c r="AQ530" s="271" t="str">
        <f t="shared" si="288"/>
        <v/>
      </c>
      <c r="AR530" s="271" t="str">
        <f t="shared" si="289"/>
        <v/>
      </c>
      <c r="AS530" s="271" t="str">
        <f t="shared" si="290"/>
        <v/>
      </c>
      <c r="AT530" s="271" t="str">
        <f t="shared" si="291"/>
        <v/>
      </c>
      <c r="AU530" s="271" t="str">
        <f t="shared" si="292"/>
        <v/>
      </c>
      <c r="AV530" s="271" t="str">
        <f t="shared" si="293"/>
        <v/>
      </c>
      <c r="AW530" s="271" t="str">
        <f t="shared" si="294"/>
        <v/>
      </c>
      <c r="AX530" s="271" t="str">
        <f t="shared" si="295"/>
        <v/>
      </c>
      <c r="AY530" s="271" t="str">
        <f t="shared" si="296"/>
        <v/>
      </c>
      <c r="AZ530" s="258">
        <f t="shared" si="18"/>
        <v>0</v>
      </c>
      <c r="BA530" s="258">
        <f t="shared" si="262"/>
        <v>1</v>
      </c>
      <c r="BB530" s="258">
        <f t="shared" si="297"/>
        <v>0</v>
      </c>
      <c r="BC530" s="258">
        <f t="shared" si="298"/>
        <v>1</v>
      </c>
      <c r="BD530" s="258">
        <f t="shared" si="20"/>
        <v>1</v>
      </c>
      <c r="BE530" s="258">
        <f t="shared" si="299"/>
        <v>0</v>
      </c>
      <c r="BF530" s="258">
        <f t="shared" si="300"/>
        <v>1</v>
      </c>
      <c r="BG530" s="258">
        <f t="shared" si="21"/>
        <v>1</v>
      </c>
      <c r="BH530" s="258">
        <f t="shared" si="301"/>
        <v>0</v>
      </c>
      <c r="BI530" s="258">
        <f t="shared" si="302"/>
        <v>1</v>
      </c>
      <c r="BJ530" s="258">
        <f t="shared" si="22"/>
        <v>1</v>
      </c>
      <c r="BK530" s="258">
        <f t="shared" si="303"/>
        <v>0</v>
      </c>
      <c r="BL530" s="258">
        <f t="shared" si="304"/>
        <v>1</v>
      </c>
      <c r="BM530" s="258">
        <f t="shared" si="23"/>
        <v>1</v>
      </c>
      <c r="BN530" s="258">
        <f t="shared" si="305"/>
        <v>0</v>
      </c>
      <c r="BO530" s="258">
        <f t="shared" si="306"/>
        <v>1</v>
      </c>
      <c r="BP530" s="258">
        <f t="shared" si="24"/>
        <v>1</v>
      </c>
      <c r="BQ530" s="258">
        <f t="shared" si="307"/>
        <v>0</v>
      </c>
      <c r="BR530" s="258">
        <f t="shared" si="308"/>
        <v>1</v>
      </c>
      <c r="BS530" s="258">
        <f t="shared" si="25"/>
        <v>1</v>
      </c>
      <c r="BT530" s="258">
        <f t="shared" si="309"/>
        <v>0</v>
      </c>
      <c r="BU530" s="258">
        <f t="shared" si="310"/>
        <v>1</v>
      </c>
      <c r="BV530" s="258">
        <f t="shared" si="26"/>
        <v>1</v>
      </c>
      <c r="BW530" s="258">
        <f t="shared" si="311"/>
        <v>0</v>
      </c>
      <c r="BX530" s="258">
        <f t="shared" si="312"/>
        <v>1</v>
      </c>
      <c r="BY530" s="258">
        <f t="shared" si="27"/>
        <v>1</v>
      </c>
      <c r="BZ530" s="258">
        <f t="shared" si="313"/>
        <v>0</v>
      </c>
      <c r="CA530" s="258">
        <f t="shared" si="314"/>
        <v>1</v>
      </c>
      <c r="CB530" s="258">
        <f t="shared" si="28"/>
        <v>1</v>
      </c>
      <c r="CC530" s="258">
        <f t="shared" si="315"/>
        <v>0</v>
      </c>
      <c r="CD530" s="258">
        <f t="shared" si="316"/>
        <v>1</v>
      </c>
    </row>
    <row r="531" spans="1:82" hidden="1">
      <c r="A531" s="258"/>
      <c r="B531" s="258"/>
      <c r="C531" s="259"/>
      <c r="D531" s="258"/>
      <c r="E531" s="258"/>
      <c r="F531" s="258"/>
      <c r="G531" s="258">
        <v>523</v>
      </c>
      <c r="H531" s="743"/>
      <c r="I531" s="744"/>
      <c r="J531" s="739"/>
      <c r="K531" s="745"/>
      <c r="L531" s="745"/>
      <c r="M531" s="272"/>
      <c r="N531" s="508">
        <f t="shared" si="242"/>
        <v>0</v>
      </c>
      <c r="O531" s="510">
        <f t="shared" si="283"/>
        <v>0</v>
      </c>
      <c r="P531" s="260">
        <f t="shared" si="284"/>
        <v>0</v>
      </c>
      <c r="Q531" s="261">
        <f t="shared" si="285"/>
        <v>0</v>
      </c>
      <c r="R531" s="261">
        <f t="shared" si="246"/>
        <v>0</v>
      </c>
      <c r="S531" s="262"/>
      <c r="T531" s="262"/>
      <c r="U531" s="263">
        <f t="shared" si="2"/>
        <v>1.288</v>
      </c>
      <c r="V531" s="264">
        <f>IF(E531="SP",1,IF(D531="",ExtraMargeMateriaal,(1-VLOOKUP(D531,TabelAankoop[],4,FALSE))))</f>
        <v>1</v>
      </c>
      <c r="W531" s="265">
        <f t="shared" si="247"/>
        <v>0.6885</v>
      </c>
      <c r="X531" s="266">
        <f t="shared" si="248"/>
        <v>1</v>
      </c>
      <c r="Y531" s="267">
        <f t="shared" si="249"/>
        <v>1.46</v>
      </c>
      <c r="Z531" s="267">
        <f t="shared" si="250"/>
        <v>1.1599999999999999</v>
      </c>
      <c r="AA531" s="268">
        <f t="shared" si="7"/>
        <v>0</v>
      </c>
      <c r="AB531" s="456">
        <f t="shared" si="8"/>
        <v>0</v>
      </c>
      <c r="AC531" s="457">
        <f t="shared" si="9"/>
        <v>0</v>
      </c>
      <c r="AD531" s="456">
        <f t="shared" si="10"/>
        <v>0</v>
      </c>
      <c r="AE531" s="458">
        <f t="shared" si="11"/>
        <v>0</v>
      </c>
      <c r="AF531" s="457">
        <f t="shared" si="286"/>
        <v>0</v>
      </c>
      <c r="AG531" s="456">
        <f t="shared" si="12"/>
        <v>0</v>
      </c>
      <c r="AH531" s="457">
        <f t="shared" si="13"/>
        <v>0</v>
      </c>
      <c r="AI531" s="268">
        <f t="shared" si="14"/>
        <v>0</v>
      </c>
      <c r="AJ531" s="269">
        <f t="shared" si="15"/>
        <v>0</v>
      </c>
      <c r="AK531" s="270">
        <f t="shared" si="16"/>
        <v>0</v>
      </c>
      <c r="AL531" s="415">
        <f t="shared" si="17"/>
        <v>0</v>
      </c>
      <c r="AM531" s="259" t="str">
        <f>IF(AP531="","",IFERROR(VLOOKUP(AP531,CODES!$A$3:$D$1348,4,FALSE),"X"))&amp;IF(AQ531="","",IFERROR(VLOOKUP(AQ531,CODES!$A$3:$D$1348,4,FALSE),"X"))&amp;IF(AR531="","",IFERROR(VLOOKUP(AR531,CODES!$A$3:$D$1348,4,FALSE),"X"))&amp;IF(AS531="","",IFERROR(VLOOKUP(AS531,CODES!$A$3:$D$1348,4,FALSE),"X"))&amp;IF(AT531="","",IFERROR(VLOOKUP(AT531,CODES!$A$3:$D$1348,4,FALSE),"X"))&amp;IF(AU531="","",IFERROR(VLOOKUP(AU531,CODES!$A$3:$D$1348,4,FALSE),"X"))&amp;IF(AV531="","",IFERROR(VLOOKUP(AV531,CODES!$A$3:$D$1348,4,FALSE),"X"))&amp;IF(AW531="","",IFERROR(VLOOKUP(AW531,CODES!$A$3:$D$1348,4,FALSE),"X"))&amp;IF(AX531="","",IFERROR(VLOOKUP(AX531,CODES!$A$3:$D$1348,4,FALSE),"X"))&amp;IF(AY531="","",IFERROR(VLOOKUP(AY531,CODES!$A$3:$D$1348,4,FALSE),"X"))</f>
        <v/>
      </c>
      <c r="AN531" s="258">
        <f>SUM(IFERROR(VLOOKUP(AP531,CODES!$A$3:$D$1348,4,FALSE)*BC531,0),IFERROR(VLOOKUP(AQ531,CODES!$A$3:$D$1348,4,FALSE)*BF531,0),IFERROR(VLOOKUP(AR531,CODES!$A$3:$D$1348,4,FALSE)*BI531,0),IFERROR(VLOOKUP(AS531,CODES!$A$3:$D$1348,4,FALSE)*BL531,0),IFERROR(VLOOKUP(AT531,CODES!$A$3:$D$1348,4,FALSE)*BO531,0),IFERROR(VLOOKUP(AU531,CODES!$A$3:$D$1348,4,FALSE)*BR531,0),IFERROR(VLOOKUP(AV531,CODES!$A$3:$D$1348,4,FALSE)*BU531,0),IFERROR(VLOOKUP(AW531,CODES!$A$3:$D$1348,4,FALSE)*BX531,0),IFERROR(VLOOKUP(AX531,CODES!$A$3:$D$1348,4,FALSE)*CA531,0),IFERROR(VLOOKUP(AY531,CODES!$A$3:$D$1348,4,FALSE)*CD531,0))</f>
        <v>0</v>
      </c>
      <c r="AO531" s="258">
        <f>SUM(IFERROR(VLOOKUP(AP531,CODES!$A$3:$D$1348,3,FALSE)*BC531,0),IFERROR(VLOOKUP(AQ531,CODES!$A$3:$D$1348,3,FALSE)*BF531,0),IFERROR(VLOOKUP(AR531,CODES!$A$3:$D$1348,3,FALSE)*BI531,0),IFERROR(VLOOKUP(AS531,CODES!$A$3:$D$1348,3,FALSE)*BL531,0),IFERROR(VLOOKUP(AT531,CODES!$A$3:$D$1348,3,FALSE)*BO531,0),IFERROR(VLOOKUP(AU531,CODES!$A$3:$D$1348,3,FALSE)*BR531,0),IFERROR(VLOOKUP(AV531,CODES!$A$3:$D$1348,3,FALSE)*BU531,0),IFERROR(VLOOKUP(AW531,CODES!$A$3:$D$1348,3,FALSE)*BX531,0),IFERROR(VLOOKUP(AX531,CODES!$A$3:$D$1348,3,FALSE)*CA531,0),IFERROR(VLOOKUP(AY531,CODES!$A$3:$D$1348,3,FALSE)*CD531,0))+B531</f>
        <v>0</v>
      </c>
      <c r="AP531" s="271" t="str">
        <f t="shared" si="287"/>
        <v/>
      </c>
      <c r="AQ531" s="271" t="str">
        <f t="shared" si="288"/>
        <v/>
      </c>
      <c r="AR531" s="271" t="str">
        <f t="shared" si="289"/>
        <v/>
      </c>
      <c r="AS531" s="271" t="str">
        <f t="shared" si="290"/>
        <v/>
      </c>
      <c r="AT531" s="271" t="str">
        <f t="shared" si="291"/>
        <v/>
      </c>
      <c r="AU531" s="271" t="str">
        <f t="shared" si="292"/>
        <v/>
      </c>
      <c r="AV531" s="271" t="str">
        <f t="shared" si="293"/>
        <v/>
      </c>
      <c r="AW531" s="271" t="str">
        <f t="shared" si="294"/>
        <v/>
      </c>
      <c r="AX531" s="271" t="str">
        <f t="shared" si="295"/>
        <v/>
      </c>
      <c r="AY531" s="271" t="str">
        <f t="shared" si="296"/>
        <v/>
      </c>
      <c r="AZ531" s="258">
        <f t="shared" si="18"/>
        <v>0</v>
      </c>
      <c r="BA531" s="258">
        <f t="shared" si="262"/>
        <v>1</v>
      </c>
      <c r="BB531" s="258">
        <f t="shared" si="297"/>
        <v>0</v>
      </c>
      <c r="BC531" s="258">
        <f t="shared" si="298"/>
        <v>1</v>
      </c>
      <c r="BD531" s="258">
        <f t="shared" si="20"/>
        <v>1</v>
      </c>
      <c r="BE531" s="258">
        <f t="shared" si="299"/>
        <v>0</v>
      </c>
      <c r="BF531" s="258">
        <f t="shared" si="300"/>
        <v>1</v>
      </c>
      <c r="BG531" s="258">
        <f t="shared" si="21"/>
        <v>1</v>
      </c>
      <c r="BH531" s="258">
        <f t="shared" si="301"/>
        <v>0</v>
      </c>
      <c r="BI531" s="258">
        <f t="shared" si="302"/>
        <v>1</v>
      </c>
      <c r="BJ531" s="258">
        <f t="shared" si="22"/>
        <v>1</v>
      </c>
      <c r="BK531" s="258">
        <f t="shared" si="303"/>
        <v>0</v>
      </c>
      <c r="BL531" s="258">
        <f t="shared" si="304"/>
        <v>1</v>
      </c>
      <c r="BM531" s="258">
        <f t="shared" si="23"/>
        <v>1</v>
      </c>
      <c r="BN531" s="258">
        <f t="shared" si="305"/>
        <v>0</v>
      </c>
      <c r="BO531" s="258">
        <f t="shared" si="306"/>
        <v>1</v>
      </c>
      <c r="BP531" s="258">
        <f t="shared" si="24"/>
        <v>1</v>
      </c>
      <c r="BQ531" s="258">
        <f t="shared" si="307"/>
        <v>0</v>
      </c>
      <c r="BR531" s="258">
        <f t="shared" si="308"/>
        <v>1</v>
      </c>
      <c r="BS531" s="258">
        <f t="shared" si="25"/>
        <v>1</v>
      </c>
      <c r="BT531" s="258">
        <f t="shared" si="309"/>
        <v>0</v>
      </c>
      <c r="BU531" s="258">
        <f t="shared" si="310"/>
        <v>1</v>
      </c>
      <c r="BV531" s="258">
        <f t="shared" si="26"/>
        <v>1</v>
      </c>
      <c r="BW531" s="258">
        <f t="shared" si="311"/>
        <v>0</v>
      </c>
      <c r="BX531" s="258">
        <f t="shared" si="312"/>
        <v>1</v>
      </c>
      <c r="BY531" s="258">
        <f t="shared" si="27"/>
        <v>1</v>
      </c>
      <c r="BZ531" s="258">
        <f t="shared" si="313"/>
        <v>0</v>
      </c>
      <c r="CA531" s="258">
        <f t="shared" si="314"/>
        <v>1</v>
      </c>
      <c r="CB531" s="258">
        <f t="shared" si="28"/>
        <v>1</v>
      </c>
      <c r="CC531" s="258">
        <f t="shared" si="315"/>
        <v>0</v>
      </c>
      <c r="CD531" s="258">
        <f t="shared" si="316"/>
        <v>1</v>
      </c>
    </row>
    <row r="532" spans="1:82" hidden="1">
      <c r="A532" s="258"/>
      <c r="B532" s="258"/>
      <c r="C532" s="259"/>
      <c r="D532" s="258"/>
      <c r="E532" s="258"/>
      <c r="F532" s="258"/>
      <c r="G532" s="258">
        <v>524</v>
      </c>
      <c r="H532" s="743"/>
      <c r="I532" s="744"/>
      <c r="J532" s="739"/>
      <c r="K532" s="745"/>
      <c r="L532" s="745"/>
      <c r="M532" s="272"/>
      <c r="N532" s="508">
        <f t="shared" si="242"/>
        <v>0</v>
      </c>
      <c r="O532" s="510">
        <f t="shared" si="283"/>
        <v>0</v>
      </c>
      <c r="P532" s="260">
        <f t="shared" si="284"/>
        <v>0</v>
      </c>
      <c r="Q532" s="261">
        <f t="shared" si="285"/>
        <v>0</v>
      </c>
      <c r="R532" s="261">
        <f t="shared" si="246"/>
        <v>0</v>
      </c>
      <c r="S532" s="262"/>
      <c r="T532" s="262"/>
      <c r="U532" s="263">
        <f t="shared" si="2"/>
        <v>1.288</v>
      </c>
      <c r="V532" s="264">
        <f>IF(E532="SP",1,IF(D532="",ExtraMargeMateriaal,(1-VLOOKUP(D532,TabelAankoop[],4,FALSE))))</f>
        <v>1</v>
      </c>
      <c r="W532" s="265">
        <f t="shared" si="247"/>
        <v>0.6885</v>
      </c>
      <c r="X532" s="266">
        <f t="shared" si="248"/>
        <v>1</v>
      </c>
      <c r="Y532" s="267">
        <f t="shared" si="249"/>
        <v>1.46</v>
      </c>
      <c r="Z532" s="267">
        <f t="shared" si="250"/>
        <v>1.1599999999999999</v>
      </c>
      <c r="AA532" s="268">
        <f t="shared" si="7"/>
        <v>0</v>
      </c>
      <c r="AB532" s="456">
        <f t="shared" si="8"/>
        <v>0</v>
      </c>
      <c r="AC532" s="457">
        <f t="shared" si="9"/>
        <v>0</v>
      </c>
      <c r="AD532" s="456">
        <f t="shared" si="10"/>
        <v>0</v>
      </c>
      <c r="AE532" s="458">
        <f t="shared" si="11"/>
        <v>0</v>
      </c>
      <c r="AF532" s="457">
        <f t="shared" si="286"/>
        <v>0</v>
      </c>
      <c r="AG532" s="456">
        <f t="shared" si="12"/>
        <v>0</v>
      </c>
      <c r="AH532" s="457">
        <f t="shared" si="13"/>
        <v>0</v>
      </c>
      <c r="AI532" s="268">
        <f t="shared" si="14"/>
        <v>0</v>
      </c>
      <c r="AJ532" s="269">
        <f t="shared" si="15"/>
        <v>0</v>
      </c>
      <c r="AK532" s="270">
        <f t="shared" si="16"/>
        <v>0</v>
      </c>
      <c r="AL532" s="415">
        <f t="shared" si="17"/>
        <v>0</v>
      </c>
      <c r="AM532" s="259" t="str">
        <f>IF(AP532="","",IFERROR(VLOOKUP(AP532,CODES!$A$3:$D$1348,4,FALSE),"X"))&amp;IF(AQ532="","",IFERROR(VLOOKUP(AQ532,CODES!$A$3:$D$1348,4,FALSE),"X"))&amp;IF(AR532="","",IFERROR(VLOOKUP(AR532,CODES!$A$3:$D$1348,4,FALSE),"X"))&amp;IF(AS532="","",IFERROR(VLOOKUP(AS532,CODES!$A$3:$D$1348,4,FALSE),"X"))&amp;IF(AT532="","",IFERROR(VLOOKUP(AT532,CODES!$A$3:$D$1348,4,FALSE),"X"))&amp;IF(AU532="","",IFERROR(VLOOKUP(AU532,CODES!$A$3:$D$1348,4,FALSE),"X"))&amp;IF(AV532="","",IFERROR(VLOOKUP(AV532,CODES!$A$3:$D$1348,4,FALSE),"X"))&amp;IF(AW532="","",IFERROR(VLOOKUP(AW532,CODES!$A$3:$D$1348,4,FALSE),"X"))&amp;IF(AX532="","",IFERROR(VLOOKUP(AX532,CODES!$A$3:$D$1348,4,FALSE),"X"))&amp;IF(AY532="","",IFERROR(VLOOKUP(AY532,CODES!$A$3:$D$1348,4,FALSE),"X"))</f>
        <v/>
      </c>
      <c r="AN532" s="258">
        <f>SUM(IFERROR(VLOOKUP(AP532,CODES!$A$3:$D$1348,4,FALSE)*BC532,0),IFERROR(VLOOKUP(AQ532,CODES!$A$3:$D$1348,4,FALSE)*BF532,0),IFERROR(VLOOKUP(AR532,CODES!$A$3:$D$1348,4,FALSE)*BI532,0),IFERROR(VLOOKUP(AS532,CODES!$A$3:$D$1348,4,FALSE)*BL532,0),IFERROR(VLOOKUP(AT532,CODES!$A$3:$D$1348,4,FALSE)*BO532,0),IFERROR(VLOOKUP(AU532,CODES!$A$3:$D$1348,4,FALSE)*BR532,0),IFERROR(VLOOKUP(AV532,CODES!$A$3:$D$1348,4,FALSE)*BU532,0),IFERROR(VLOOKUP(AW532,CODES!$A$3:$D$1348,4,FALSE)*BX532,0),IFERROR(VLOOKUP(AX532,CODES!$A$3:$D$1348,4,FALSE)*CA532,0),IFERROR(VLOOKUP(AY532,CODES!$A$3:$D$1348,4,FALSE)*CD532,0))</f>
        <v>0</v>
      </c>
      <c r="AO532" s="258">
        <f>SUM(IFERROR(VLOOKUP(AP532,CODES!$A$3:$D$1348,3,FALSE)*BC532,0),IFERROR(VLOOKUP(AQ532,CODES!$A$3:$D$1348,3,FALSE)*BF532,0),IFERROR(VLOOKUP(AR532,CODES!$A$3:$D$1348,3,FALSE)*BI532,0),IFERROR(VLOOKUP(AS532,CODES!$A$3:$D$1348,3,FALSE)*BL532,0),IFERROR(VLOOKUP(AT532,CODES!$A$3:$D$1348,3,FALSE)*BO532,0),IFERROR(VLOOKUP(AU532,CODES!$A$3:$D$1348,3,FALSE)*BR532,0),IFERROR(VLOOKUP(AV532,CODES!$A$3:$D$1348,3,FALSE)*BU532,0),IFERROR(VLOOKUP(AW532,CODES!$A$3:$D$1348,3,FALSE)*BX532,0),IFERROR(VLOOKUP(AX532,CODES!$A$3:$D$1348,3,FALSE)*CA532,0),IFERROR(VLOOKUP(AY532,CODES!$A$3:$D$1348,3,FALSE)*CD532,0))+B532</f>
        <v>0</v>
      </c>
      <c r="AP532" s="271" t="str">
        <f t="shared" si="287"/>
        <v/>
      </c>
      <c r="AQ532" s="271" t="str">
        <f t="shared" si="288"/>
        <v/>
      </c>
      <c r="AR532" s="271" t="str">
        <f t="shared" si="289"/>
        <v/>
      </c>
      <c r="AS532" s="271" t="str">
        <f t="shared" si="290"/>
        <v/>
      </c>
      <c r="AT532" s="271" t="str">
        <f t="shared" si="291"/>
        <v/>
      </c>
      <c r="AU532" s="271" t="str">
        <f t="shared" si="292"/>
        <v/>
      </c>
      <c r="AV532" s="271" t="str">
        <f t="shared" si="293"/>
        <v/>
      </c>
      <c r="AW532" s="271" t="str">
        <f t="shared" si="294"/>
        <v/>
      </c>
      <c r="AX532" s="271" t="str">
        <f t="shared" si="295"/>
        <v/>
      </c>
      <c r="AY532" s="271" t="str">
        <f t="shared" si="296"/>
        <v/>
      </c>
      <c r="AZ532" s="258">
        <f t="shared" si="18"/>
        <v>0</v>
      </c>
      <c r="BA532" s="258">
        <f t="shared" si="262"/>
        <v>1</v>
      </c>
      <c r="BB532" s="258">
        <f t="shared" si="297"/>
        <v>0</v>
      </c>
      <c r="BC532" s="258">
        <f t="shared" si="298"/>
        <v>1</v>
      </c>
      <c r="BD532" s="258">
        <f t="shared" si="20"/>
        <v>1</v>
      </c>
      <c r="BE532" s="258">
        <f t="shared" si="299"/>
        <v>0</v>
      </c>
      <c r="BF532" s="258">
        <f t="shared" si="300"/>
        <v>1</v>
      </c>
      <c r="BG532" s="258">
        <f t="shared" si="21"/>
        <v>1</v>
      </c>
      <c r="BH532" s="258">
        <f t="shared" si="301"/>
        <v>0</v>
      </c>
      <c r="BI532" s="258">
        <f t="shared" si="302"/>
        <v>1</v>
      </c>
      <c r="BJ532" s="258">
        <f t="shared" si="22"/>
        <v>1</v>
      </c>
      <c r="BK532" s="258">
        <f t="shared" si="303"/>
        <v>0</v>
      </c>
      <c r="BL532" s="258">
        <f t="shared" si="304"/>
        <v>1</v>
      </c>
      <c r="BM532" s="258">
        <f t="shared" si="23"/>
        <v>1</v>
      </c>
      <c r="BN532" s="258">
        <f t="shared" si="305"/>
        <v>0</v>
      </c>
      <c r="BO532" s="258">
        <f t="shared" si="306"/>
        <v>1</v>
      </c>
      <c r="BP532" s="258">
        <f t="shared" si="24"/>
        <v>1</v>
      </c>
      <c r="BQ532" s="258">
        <f t="shared" si="307"/>
        <v>0</v>
      </c>
      <c r="BR532" s="258">
        <f t="shared" si="308"/>
        <v>1</v>
      </c>
      <c r="BS532" s="258">
        <f t="shared" si="25"/>
        <v>1</v>
      </c>
      <c r="BT532" s="258">
        <f t="shared" si="309"/>
        <v>0</v>
      </c>
      <c r="BU532" s="258">
        <f t="shared" si="310"/>
        <v>1</v>
      </c>
      <c r="BV532" s="258">
        <f t="shared" si="26"/>
        <v>1</v>
      </c>
      <c r="BW532" s="258">
        <f t="shared" si="311"/>
        <v>0</v>
      </c>
      <c r="BX532" s="258">
        <f t="shared" si="312"/>
        <v>1</v>
      </c>
      <c r="BY532" s="258">
        <f t="shared" si="27"/>
        <v>1</v>
      </c>
      <c r="BZ532" s="258">
        <f t="shared" si="313"/>
        <v>0</v>
      </c>
      <c r="CA532" s="258">
        <f t="shared" si="314"/>
        <v>1</v>
      </c>
      <c r="CB532" s="258">
        <f t="shared" si="28"/>
        <v>1</v>
      </c>
      <c r="CC532" s="258">
        <f t="shared" si="315"/>
        <v>0</v>
      </c>
      <c r="CD532" s="258">
        <f t="shared" si="316"/>
        <v>1</v>
      </c>
    </row>
    <row r="533" spans="1:82" hidden="1">
      <c r="A533" s="258"/>
      <c r="B533" s="258"/>
      <c r="C533" s="259"/>
      <c r="D533" s="258"/>
      <c r="E533" s="258"/>
      <c r="F533" s="258"/>
      <c r="G533" s="258">
        <v>525</v>
      </c>
      <c r="H533" s="743"/>
      <c r="I533" s="744"/>
      <c r="J533" s="739"/>
      <c r="K533" s="745"/>
      <c r="L533" s="745"/>
      <c r="M533" s="272"/>
      <c r="N533" s="508">
        <f t="shared" si="242"/>
        <v>0</v>
      </c>
      <c r="O533" s="510">
        <f t="shared" si="283"/>
        <v>0</v>
      </c>
      <c r="P533" s="260">
        <f t="shared" si="284"/>
        <v>0</v>
      </c>
      <c r="Q533" s="261">
        <f t="shared" si="285"/>
        <v>0</v>
      </c>
      <c r="R533" s="261">
        <f t="shared" si="246"/>
        <v>0</v>
      </c>
      <c r="S533" s="262"/>
      <c r="T533" s="262"/>
      <c r="U533" s="263">
        <f t="shared" si="2"/>
        <v>1.288</v>
      </c>
      <c r="V533" s="264">
        <f>IF(E533="SP",1,IF(D533="",ExtraMargeMateriaal,(1-VLOOKUP(D533,TabelAankoop[],4,FALSE))))</f>
        <v>1</v>
      </c>
      <c r="W533" s="265">
        <f t="shared" si="247"/>
        <v>0.6885</v>
      </c>
      <c r="X533" s="266">
        <f t="shared" si="248"/>
        <v>1</v>
      </c>
      <c r="Y533" s="267">
        <f t="shared" si="249"/>
        <v>1.46</v>
      </c>
      <c r="Z533" s="267">
        <f t="shared" si="250"/>
        <v>1.1599999999999999</v>
      </c>
      <c r="AA533" s="268">
        <f t="shared" si="7"/>
        <v>0</v>
      </c>
      <c r="AB533" s="456">
        <f t="shared" si="8"/>
        <v>0</v>
      </c>
      <c r="AC533" s="457">
        <f t="shared" si="9"/>
        <v>0</v>
      </c>
      <c r="AD533" s="456">
        <f t="shared" si="10"/>
        <v>0</v>
      </c>
      <c r="AE533" s="458">
        <f t="shared" si="11"/>
        <v>0</v>
      </c>
      <c r="AF533" s="457">
        <f t="shared" si="286"/>
        <v>0</v>
      </c>
      <c r="AG533" s="456">
        <f t="shared" si="12"/>
        <v>0</v>
      </c>
      <c r="AH533" s="457">
        <f t="shared" si="13"/>
        <v>0</v>
      </c>
      <c r="AI533" s="268">
        <f t="shared" si="14"/>
        <v>0</v>
      </c>
      <c r="AJ533" s="269">
        <f t="shared" si="15"/>
        <v>0</v>
      </c>
      <c r="AK533" s="270">
        <f t="shared" si="16"/>
        <v>0</v>
      </c>
      <c r="AL533" s="415">
        <f t="shared" si="17"/>
        <v>0</v>
      </c>
      <c r="AM533" s="259" t="str">
        <f>IF(AP533="","",IFERROR(VLOOKUP(AP533,CODES!$A$3:$D$1348,4,FALSE),"X"))&amp;IF(AQ533="","",IFERROR(VLOOKUP(AQ533,CODES!$A$3:$D$1348,4,FALSE),"X"))&amp;IF(AR533="","",IFERROR(VLOOKUP(AR533,CODES!$A$3:$D$1348,4,FALSE),"X"))&amp;IF(AS533="","",IFERROR(VLOOKUP(AS533,CODES!$A$3:$D$1348,4,FALSE),"X"))&amp;IF(AT533="","",IFERROR(VLOOKUP(AT533,CODES!$A$3:$D$1348,4,FALSE),"X"))&amp;IF(AU533="","",IFERROR(VLOOKUP(AU533,CODES!$A$3:$D$1348,4,FALSE),"X"))&amp;IF(AV533="","",IFERROR(VLOOKUP(AV533,CODES!$A$3:$D$1348,4,FALSE),"X"))&amp;IF(AW533="","",IFERROR(VLOOKUP(AW533,CODES!$A$3:$D$1348,4,FALSE),"X"))&amp;IF(AX533="","",IFERROR(VLOOKUP(AX533,CODES!$A$3:$D$1348,4,FALSE),"X"))&amp;IF(AY533="","",IFERROR(VLOOKUP(AY533,CODES!$A$3:$D$1348,4,FALSE),"X"))</f>
        <v/>
      </c>
      <c r="AN533" s="258">
        <f>SUM(IFERROR(VLOOKUP(AP533,CODES!$A$3:$D$1348,4,FALSE)*BC533,0),IFERROR(VLOOKUP(AQ533,CODES!$A$3:$D$1348,4,FALSE)*BF533,0),IFERROR(VLOOKUP(AR533,CODES!$A$3:$D$1348,4,FALSE)*BI533,0),IFERROR(VLOOKUP(AS533,CODES!$A$3:$D$1348,4,FALSE)*BL533,0),IFERROR(VLOOKUP(AT533,CODES!$A$3:$D$1348,4,FALSE)*BO533,0),IFERROR(VLOOKUP(AU533,CODES!$A$3:$D$1348,4,FALSE)*BR533,0),IFERROR(VLOOKUP(AV533,CODES!$A$3:$D$1348,4,FALSE)*BU533,0),IFERROR(VLOOKUP(AW533,CODES!$A$3:$D$1348,4,FALSE)*BX533,0),IFERROR(VLOOKUP(AX533,CODES!$A$3:$D$1348,4,FALSE)*CA533,0),IFERROR(VLOOKUP(AY533,CODES!$A$3:$D$1348,4,FALSE)*CD533,0))</f>
        <v>0</v>
      </c>
      <c r="AO533" s="258">
        <f>SUM(IFERROR(VLOOKUP(AP533,CODES!$A$3:$D$1348,3,FALSE)*BC533,0),IFERROR(VLOOKUP(AQ533,CODES!$A$3:$D$1348,3,FALSE)*BF533,0),IFERROR(VLOOKUP(AR533,CODES!$A$3:$D$1348,3,FALSE)*BI533,0),IFERROR(VLOOKUP(AS533,CODES!$A$3:$D$1348,3,FALSE)*BL533,0),IFERROR(VLOOKUP(AT533,CODES!$A$3:$D$1348,3,FALSE)*BO533,0),IFERROR(VLOOKUP(AU533,CODES!$A$3:$D$1348,3,FALSE)*BR533,0),IFERROR(VLOOKUP(AV533,CODES!$A$3:$D$1348,3,FALSE)*BU533,0),IFERROR(VLOOKUP(AW533,CODES!$A$3:$D$1348,3,FALSE)*BX533,0),IFERROR(VLOOKUP(AX533,CODES!$A$3:$D$1348,3,FALSE)*CA533,0),IFERROR(VLOOKUP(AY533,CODES!$A$3:$D$1348,3,FALSE)*CD533,0))+B533</f>
        <v>0</v>
      </c>
      <c r="AP533" s="271" t="str">
        <f t="shared" si="287"/>
        <v/>
      </c>
      <c r="AQ533" s="271" t="str">
        <f t="shared" si="288"/>
        <v/>
      </c>
      <c r="AR533" s="271" t="str">
        <f t="shared" si="289"/>
        <v/>
      </c>
      <c r="AS533" s="271" t="str">
        <f t="shared" si="290"/>
        <v/>
      </c>
      <c r="AT533" s="271" t="str">
        <f t="shared" si="291"/>
        <v/>
      </c>
      <c r="AU533" s="271" t="str">
        <f t="shared" si="292"/>
        <v/>
      </c>
      <c r="AV533" s="271" t="str">
        <f t="shared" si="293"/>
        <v/>
      </c>
      <c r="AW533" s="271" t="str">
        <f t="shared" si="294"/>
        <v/>
      </c>
      <c r="AX533" s="271" t="str">
        <f t="shared" si="295"/>
        <v/>
      </c>
      <c r="AY533" s="271" t="str">
        <f t="shared" si="296"/>
        <v/>
      </c>
      <c r="AZ533" s="258">
        <f t="shared" si="18"/>
        <v>0</v>
      </c>
      <c r="BA533" s="258">
        <f t="shared" si="262"/>
        <v>1</v>
      </c>
      <c r="BB533" s="258">
        <f t="shared" si="297"/>
        <v>0</v>
      </c>
      <c r="BC533" s="258">
        <f t="shared" si="298"/>
        <v>1</v>
      </c>
      <c r="BD533" s="258">
        <f t="shared" si="20"/>
        <v>1</v>
      </c>
      <c r="BE533" s="258">
        <f t="shared" si="299"/>
        <v>0</v>
      </c>
      <c r="BF533" s="258">
        <f t="shared" si="300"/>
        <v>1</v>
      </c>
      <c r="BG533" s="258">
        <f t="shared" si="21"/>
        <v>1</v>
      </c>
      <c r="BH533" s="258">
        <f t="shared" si="301"/>
        <v>0</v>
      </c>
      <c r="BI533" s="258">
        <f t="shared" si="302"/>
        <v>1</v>
      </c>
      <c r="BJ533" s="258">
        <f t="shared" si="22"/>
        <v>1</v>
      </c>
      <c r="BK533" s="258">
        <f t="shared" si="303"/>
        <v>0</v>
      </c>
      <c r="BL533" s="258">
        <f t="shared" si="304"/>
        <v>1</v>
      </c>
      <c r="BM533" s="258">
        <f t="shared" si="23"/>
        <v>1</v>
      </c>
      <c r="BN533" s="258">
        <f t="shared" si="305"/>
        <v>0</v>
      </c>
      <c r="BO533" s="258">
        <f t="shared" si="306"/>
        <v>1</v>
      </c>
      <c r="BP533" s="258">
        <f t="shared" si="24"/>
        <v>1</v>
      </c>
      <c r="BQ533" s="258">
        <f t="shared" si="307"/>
        <v>0</v>
      </c>
      <c r="BR533" s="258">
        <f t="shared" si="308"/>
        <v>1</v>
      </c>
      <c r="BS533" s="258">
        <f t="shared" si="25"/>
        <v>1</v>
      </c>
      <c r="BT533" s="258">
        <f t="shared" si="309"/>
        <v>0</v>
      </c>
      <c r="BU533" s="258">
        <f t="shared" si="310"/>
        <v>1</v>
      </c>
      <c r="BV533" s="258">
        <f t="shared" si="26"/>
        <v>1</v>
      </c>
      <c r="BW533" s="258">
        <f t="shared" si="311"/>
        <v>0</v>
      </c>
      <c r="BX533" s="258">
        <f t="shared" si="312"/>
        <v>1</v>
      </c>
      <c r="BY533" s="258">
        <f t="shared" si="27"/>
        <v>1</v>
      </c>
      <c r="BZ533" s="258">
        <f t="shared" si="313"/>
        <v>0</v>
      </c>
      <c r="CA533" s="258">
        <f t="shared" si="314"/>
        <v>1</v>
      </c>
      <c r="CB533" s="258">
        <f t="shared" si="28"/>
        <v>1</v>
      </c>
      <c r="CC533" s="258">
        <f t="shared" si="315"/>
        <v>0</v>
      </c>
      <c r="CD533" s="258">
        <f t="shared" si="316"/>
        <v>1</v>
      </c>
    </row>
    <row r="534" spans="1:82" hidden="1">
      <c r="A534" s="258"/>
      <c r="B534" s="258"/>
      <c r="C534" s="259"/>
      <c r="D534" s="258"/>
      <c r="E534" s="258"/>
      <c r="F534" s="258"/>
      <c r="G534" s="258">
        <v>526</v>
      </c>
      <c r="H534" s="743"/>
      <c r="I534" s="744"/>
      <c r="J534" s="739"/>
      <c r="K534" s="745"/>
      <c r="L534" s="745"/>
      <c r="M534" s="272"/>
      <c r="N534" s="508">
        <f t="shared" si="242"/>
        <v>0</v>
      </c>
      <c r="O534" s="510">
        <f t="shared" si="283"/>
        <v>0</v>
      </c>
      <c r="P534" s="260">
        <f t="shared" si="284"/>
        <v>0</v>
      </c>
      <c r="Q534" s="261">
        <f t="shared" si="285"/>
        <v>0</v>
      </c>
      <c r="R534" s="261">
        <f t="shared" si="246"/>
        <v>0</v>
      </c>
      <c r="S534" s="262"/>
      <c r="T534" s="262"/>
      <c r="U534" s="263">
        <f t="shared" si="2"/>
        <v>1.288</v>
      </c>
      <c r="V534" s="264">
        <f>IF(E534="SP",1,IF(D534="",ExtraMargeMateriaal,(1-VLOOKUP(D534,TabelAankoop[],4,FALSE))))</f>
        <v>1</v>
      </c>
      <c r="W534" s="265">
        <f t="shared" si="247"/>
        <v>0.6885</v>
      </c>
      <c r="X534" s="266">
        <f t="shared" si="248"/>
        <v>1</v>
      </c>
      <c r="Y534" s="267">
        <f t="shared" si="249"/>
        <v>1.46</v>
      </c>
      <c r="Z534" s="267">
        <f t="shared" si="250"/>
        <v>1.1599999999999999</v>
      </c>
      <c r="AA534" s="268">
        <f t="shared" si="7"/>
        <v>0</v>
      </c>
      <c r="AB534" s="456">
        <f t="shared" si="8"/>
        <v>0</v>
      </c>
      <c r="AC534" s="457">
        <f t="shared" si="9"/>
        <v>0</v>
      </c>
      <c r="AD534" s="456">
        <f t="shared" si="10"/>
        <v>0</v>
      </c>
      <c r="AE534" s="458">
        <f t="shared" si="11"/>
        <v>0</v>
      </c>
      <c r="AF534" s="457">
        <f t="shared" si="286"/>
        <v>0</v>
      </c>
      <c r="AG534" s="456">
        <f t="shared" si="12"/>
        <v>0</v>
      </c>
      <c r="AH534" s="457">
        <f t="shared" si="13"/>
        <v>0</v>
      </c>
      <c r="AI534" s="268">
        <f t="shared" si="14"/>
        <v>0</v>
      </c>
      <c r="AJ534" s="269">
        <f t="shared" si="15"/>
        <v>0</v>
      </c>
      <c r="AK534" s="270">
        <f t="shared" si="16"/>
        <v>0</v>
      </c>
      <c r="AL534" s="415">
        <f t="shared" si="17"/>
        <v>0</v>
      </c>
      <c r="AM534" s="259" t="str">
        <f>IF(AP534="","",IFERROR(VLOOKUP(AP534,CODES!$A$3:$D$1348,4,FALSE),"X"))&amp;IF(AQ534="","",IFERROR(VLOOKUP(AQ534,CODES!$A$3:$D$1348,4,FALSE),"X"))&amp;IF(AR534="","",IFERROR(VLOOKUP(AR534,CODES!$A$3:$D$1348,4,FALSE),"X"))&amp;IF(AS534="","",IFERROR(VLOOKUP(AS534,CODES!$A$3:$D$1348,4,FALSE),"X"))&amp;IF(AT534="","",IFERROR(VLOOKUP(AT534,CODES!$A$3:$D$1348,4,FALSE),"X"))&amp;IF(AU534="","",IFERROR(VLOOKUP(AU534,CODES!$A$3:$D$1348,4,FALSE),"X"))&amp;IF(AV534="","",IFERROR(VLOOKUP(AV534,CODES!$A$3:$D$1348,4,FALSE),"X"))&amp;IF(AW534="","",IFERROR(VLOOKUP(AW534,CODES!$A$3:$D$1348,4,FALSE),"X"))&amp;IF(AX534="","",IFERROR(VLOOKUP(AX534,CODES!$A$3:$D$1348,4,FALSE),"X"))&amp;IF(AY534="","",IFERROR(VLOOKUP(AY534,CODES!$A$3:$D$1348,4,FALSE),"X"))</f>
        <v/>
      </c>
      <c r="AN534" s="258">
        <f>SUM(IFERROR(VLOOKUP(AP534,CODES!$A$3:$D$1348,4,FALSE)*BC534,0),IFERROR(VLOOKUP(AQ534,CODES!$A$3:$D$1348,4,FALSE)*BF534,0),IFERROR(VLOOKUP(AR534,CODES!$A$3:$D$1348,4,FALSE)*BI534,0),IFERROR(VLOOKUP(AS534,CODES!$A$3:$D$1348,4,FALSE)*BL534,0),IFERROR(VLOOKUP(AT534,CODES!$A$3:$D$1348,4,FALSE)*BO534,0),IFERROR(VLOOKUP(AU534,CODES!$A$3:$D$1348,4,FALSE)*BR534,0),IFERROR(VLOOKUP(AV534,CODES!$A$3:$D$1348,4,FALSE)*BU534,0),IFERROR(VLOOKUP(AW534,CODES!$A$3:$D$1348,4,FALSE)*BX534,0),IFERROR(VLOOKUP(AX534,CODES!$A$3:$D$1348,4,FALSE)*CA534,0),IFERROR(VLOOKUP(AY534,CODES!$A$3:$D$1348,4,FALSE)*CD534,0))</f>
        <v>0</v>
      </c>
      <c r="AO534" s="258">
        <f>SUM(IFERROR(VLOOKUP(AP534,CODES!$A$3:$D$1348,3,FALSE)*BC534,0),IFERROR(VLOOKUP(AQ534,CODES!$A$3:$D$1348,3,FALSE)*BF534,0),IFERROR(VLOOKUP(AR534,CODES!$A$3:$D$1348,3,FALSE)*BI534,0),IFERROR(VLOOKUP(AS534,CODES!$A$3:$D$1348,3,FALSE)*BL534,0),IFERROR(VLOOKUP(AT534,CODES!$A$3:$D$1348,3,FALSE)*BO534,0),IFERROR(VLOOKUP(AU534,CODES!$A$3:$D$1348,3,FALSE)*BR534,0),IFERROR(VLOOKUP(AV534,CODES!$A$3:$D$1348,3,FALSE)*BU534,0),IFERROR(VLOOKUP(AW534,CODES!$A$3:$D$1348,3,FALSE)*BX534,0),IFERROR(VLOOKUP(AX534,CODES!$A$3:$D$1348,3,FALSE)*CA534,0),IFERROR(VLOOKUP(AY534,CODES!$A$3:$D$1348,3,FALSE)*CD534,0))+B534</f>
        <v>0</v>
      </c>
      <c r="AP534" s="271" t="str">
        <f t="shared" si="287"/>
        <v/>
      </c>
      <c r="AQ534" s="271" t="str">
        <f t="shared" si="288"/>
        <v/>
      </c>
      <c r="AR534" s="271" t="str">
        <f t="shared" si="289"/>
        <v/>
      </c>
      <c r="AS534" s="271" t="str">
        <f t="shared" si="290"/>
        <v/>
      </c>
      <c r="AT534" s="271" t="str">
        <f t="shared" si="291"/>
        <v/>
      </c>
      <c r="AU534" s="271" t="str">
        <f t="shared" si="292"/>
        <v/>
      </c>
      <c r="AV534" s="271" t="str">
        <f t="shared" si="293"/>
        <v/>
      </c>
      <c r="AW534" s="271" t="str">
        <f t="shared" si="294"/>
        <v/>
      </c>
      <c r="AX534" s="271" t="str">
        <f t="shared" si="295"/>
        <v/>
      </c>
      <c r="AY534" s="271" t="str">
        <f t="shared" si="296"/>
        <v/>
      </c>
      <c r="AZ534" s="258">
        <f t="shared" si="18"/>
        <v>0</v>
      </c>
      <c r="BA534" s="258">
        <f t="shared" si="262"/>
        <v>1</v>
      </c>
      <c r="BB534" s="258">
        <f t="shared" si="297"/>
        <v>0</v>
      </c>
      <c r="BC534" s="258">
        <f t="shared" si="298"/>
        <v>1</v>
      </c>
      <c r="BD534" s="258">
        <f t="shared" si="20"/>
        <v>1</v>
      </c>
      <c r="BE534" s="258">
        <f t="shared" si="299"/>
        <v>0</v>
      </c>
      <c r="BF534" s="258">
        <f t="shared" si="300"/>
        <v>1</v>
      </c>
      <c r="BG534" s="258">
        <f t="shared" si="21"/>
        <v>1</v>
      </c>
      <c r="BH534" s="258">
        <f t="shared" si="301"/>
        <v>0</v>
      </c>
      <c r="BI534" s="258">
        <f t="shared" si="302"/>
        <v>1</v>
      </c>
      <c r="BJ534" s="258">
        <f t="shared" si="22"/>
        <v>1</v>
      </c>
      <c r="BK534" s="258">
        <f t="shared" si="303"/>
        <v>0</v>
      </c>
      <c r="BL534" s="258">
        <f t="shared" si="304"/>
        <v>1</v>
      </c>
      <c r="BM534" s="258">
        <f t="shared" si="23"/>
        <v>1</v>
      </c>
      <c r="BN534" s="258">
        <f t="shared" si="305"/>
        <v>0</v>
      </c>
      <c r="BO534" s="258">
        <f t="shared" si="306"/>
        <v>1</v>
      </c>
      <c r="BP534" s="258">
        <f t="shared" si="24"/>
        <v>1</v>
      </c>
      <c r="BQ534" s="258">
        <f t="shared" si="307"/>
        <v>0</v>
      </c>
      <c r="BR534" s="258">
        <f t="shared" si="308"/>
        <v>1</v>
      </c>
      <c r="BS534" s="258">
        <f t="shared" si="25"/>
        <v>1</v>
      </c>
      <c r="BT534" s="258">
        <f t="shared" si="309"/>
        <v>0</v>
      </c>
      <c r="BU534" s="258">
        <f t="shared" si="310"/>
        <v>1</v>
      </c>
      <c r="BV534" s="258">
        <f t="shared" si="26"/>
        <v>1</v>
      </c>
      <c r="BW534" s="258">
        <f t="shared" si="311"/>
        <v>0</v>
      </c>
      <c r="BX534" s="258">
        <f t="shared" si="312"/>
        <v>1</v>
      </c>
      <c r="BY534" s="258">
        <f t="shared" si="27"/>
        <v>1</v>
      </c>
      <c r="BZ534" s="258">
        <f t="shared" si="313"/>
        <v>0</v>
      </c>
      <c r="CA534" s="258">
        <f t="shared" si="314"/>
        <v>1</v>
      </c>
      <c r="CB534" s="258">
        <f t="shared" si="28"/>
        <v>1</v>
      </c>
      <c r="CC534" s="258">
        <f t="shared" si="315"/>
        <v>0</v>
      </c>
      <c r="CD534" s="258">
        <f t="shared" si="316"/>
        <v>1</v>
      </c>
    </row>
    <row r="535" spans="1:82" hidden="1">
      <c r="A535" s="258"/>
      <c r="B535" s="258"/>
      <c r="C535" s="259"/>
      <c r="D535" s="258"/>
      <c r="E535" s="258"/>
      <c r="F535" s="258"/>
      <c r="G535" s="258">
        <v>527</v>
      </c>
      <c r="H535" s="743"/>
      <c r="I535" s="744"/>
      <c r="J535" s="739"/>
      <c r="K535" s="745"/>
      <c r="L535" s="745"/>
      <c r="M535" s="272"/>
      <c r="N535" s="508">
        <f t="shared" si="242"/>
        <v>0</v>
      </c>
      <c r="O535" s="510">
        <f t="shared" si="283"/>
        <v>0</v>
      </c>
      <c r="P535" s="260">
        <f t="shared" si="284"/>
        <v>0</v>
      </c>
      <c r="Q535" s="261">
        <f t="shared" si="285"/>
        <v>0</v>
      </c>
      <c r="R535" s="261">
        <f t="shared" si="246"/>
        <v>0</v>
      </c>
      <c r="S535" s="262"/>
      <c r="T535" s="262"/>
      <c r="U535" s="263">
        <f t="shared" si="2"/>
        <v>1.288</v>
      </c>
      <c r="V535" s="264">
        <f>IF(E535="SP",1,IF(D535="",ExtraMargeMateriaal,(1-VLOOKUP(D535,TabelAankoop[],4,FALSE))))</f>
        <v>1</v>
      </c>
      <c r="W535" s="265">
        <f t="shared" si="247"/>
        <v>0.6885</v>
      </c>
      <c r="X535" s="266">
        <f t="shared" si="248"/>
        <v>1</v>
      </c>
      <c r="Y535" s="267">
        <f t="shared" si="249"/>
        <v>1.46</v>
      </c>
      <c r="Z535" s="267">
        <f t="shared" si="250"/>
        <v>1.1599999999999999</v>
      </c>
      <c r="AA535" s="268">
        <f t="shared" si="7"/>
        <v>0</v>
      </c>
      <c r="AB535" s="456">
        <f t="shared" si="8"/>
        <v>0</v>
      </c>
      <c r="AC535" s="457">
        <f t="shared" si="9"/>
        <v>0</v>
      </c>
      <c r="AD535" s="456">
        <f t="shared" si="10"/>
        <v>0</v>
      </c>
      <c r="AE535" s="458">
        <f t="shared" si="11"/>
        <v>0</v>
      </c>
      <c r="AF535" s="457">
        <f t="shared" si="286"/>
        <v>0</v>
      </c>
      <c r="AG535" s="456">
        <f t="shared" si="12"/>
        <v>0</v>
      </c>
      <c r="AH535" s="457">
        <f t="shared" si="13"/>
        <v>0</v>
      </c>
      <c r="AI535" s="268">
        <f t="shared" si="14"/>
        <v>0</v>
      </c>
      <c r="AJ535" s="269">
        <f t="shared" si="15"/>
        <v>0</v>
      </c>
      <c r="AK535" s="270">
        <f t="shared" si="16"/>
        <v>0</v>
      </c>
      <c r="AL535" s="415">
        <f t="shared" si="17"/>
        <v>0</v>
      </c>
      <c r="AM535" s="259" t="str">
        <f>IF(AP535="","",IFERROR(VLOOKUP(AP535,CODES!$A$3:$D$1348,4,FALSE),"X"))&amp;IF(AQ535="","",IFERROR(VLOOKUP(AQ535,CODES!$A$3:$D$1348,4,FALSE),"X"))&amp;IF(AR535="","",IFERROR(VLOOKUP(AR535,CODES!$A$3:$D$1348,4,FALSE),"X"))&amp;IF(AS535="","",IFERROR(VLOOKUP(AS535,CODES!$A$3:$D$1348,4,FALSE),"X"))&amp;IF(AT535="","",IFERROR(VLOOKUP(AT535,CODES!$A$3:$D$1348,4,FALSE),"X"))&amp;IF(AU535="","",IFERROR(VLOOKUP(AU535,CODES!$A$3:$D$1348,4,FALSE),"X"))&amp;IF(AV535="","",IFERROR(VLOOKUP(AV535,CODES!$A$3:$D$1348,4,FALSE),"X"))&amp;IF(AW535="","",IFERROR(VLOOKUP(AW535,CODES!$A$3:$D$1348,4,FALSE),"X"))&amp;IF(AX535="","",IFERROR(VLOOKUP(AX535,CODES!$A$3:$D$1348,4,FALSE),"X"))&amp;IF(AY535="","",IFERROR(VLOOKUP(AY535,CODES!$A$3:$D$1348,4,FALSE),"X"))</f>
        <v/>
      </c>
      <c r="AN535" s="258">
        <f>SUM(IFERROR(VLOOKUP(AP535,CODES!$A$3:$D$1348,4,FALSE)*BC535,0),IFERROR(VLOOKUP(AQ535,CODES!$A$3:$D$1348,4,FALSE)*BF535,0),IFERROR(VLOOKUP(AR535,CODES!$A$3:$D$1348,4,FALSE)*BI535,0),IFERROR(VLOOKUP(AS535,CODES!$A$3:$D$1348,4,FALSE)*BL535,0),IFERROR(VLOOKUP(AT535,CODES!$A$3:$D$1348,4,FALSE)*BO535,0),IFERROR(VLOOKUP(AU535,CODES!$A$3:$D$1348,4,FALSE)*BR535,0),IFERROR(VLOOKUP(AV535,CODES!$A$3:$D$1348,4,FALSE)*BU535,0),IFERROR(VLOOKUP(AW535,CODES!$A$3:$D$1348,4,FALSE)*BX535,0),IFERROR(VLOOKUP(AX535,CODES!$A$3:$D$1348,4,FALSE)*CA535,0),IFERROR(VLOOKUP(AY535,CODES!$A$3:$D$1348,4,FALSE)*CD535,0))</f>
        <v>0</v>
      </c>
      <c r="AO535" s="258">
        <f>SUM(IFERROR(VLOOKUP(AP535,CODES!$A$3:$D$1348,3,FALSE)*BC535,0),IFERROR(VLOOKUP(AQ535,CODES!$A$3:$D$1348,3,FALSE)*BF535,0),IFERROR(VLOOKUP(AR535,CODES!$A$3:$D$1348,3,FALSE)*BI535,0),IFERROR(VLOOKUP(AS535,CODES!$A$3:$D$1348,3,FALSE)*BL535,0),IFERROR(VLOOKUP(AT535,CODES!$A$3:$D$1348,3,FALSE)*BO535,0),IFERROR(VLOOKUP(AU535,CODES!$A$3:$D$1348,3,FALSE)*BR535,0),IFERROR(VLOOKUP(AV535,CODES!$A$3:$D$1348,3,FALSE)*BU535,0),IFERROR(VLOOKUP(AW535,CODES!$A$3:$D$1348,3,FALSE)*BX535,0),IFERROR(VLOOKUP(AX535,CODES!$A$3:$D$1348,3,FALSE)*CA535,0),IFERROR(VLOOKUP(AY535,CODES!$A$3:$D$1348,3,FALSE)*CD535,0))+B535</f>
        <v>0</v>
      </c>
      <c r="AP535" s="271" t="str">
        <f t="shared" si="287"/>
        <v/>
      </c>
      <c r="AQ535" s="271" t="str">
        <f t="shared" si="288"/>
        <v/>
      </c>
      <c r="AR535" s="271" t="str">
        <f t="shared" si="289"/>
        <v/>
      </c>
      <c r="AS535" s="271" t="str">
        <f t="shared" si="290"/>
        <v/>
      </c>
      <c r="AT535" s="271" t="str">
        <f t="shared" si="291"/>
        <v/>
      </c>
      <c r="AU535" s="271" t="str">
        <f t="shared" si="292"/>
        <v/>
      </c>
      <c r="AV535" s="271" t="str">
        <f t="shared" si="293"/>
        <v/>
      </c>
      <c r="AW535" s="271" t="str">
        <f t="shared" si="294"/>
        <v/>
      </c>
      <c r="AX535" s="271" t="str">
        <f t="shared" si="295"/>
        <v/>
      </c>
      <c r="AY535" s="271" t="str">
        <f t="shared" si="296"/>
        <v/>
      </c>
      <c r="AZ535" s="258">
        <f t="shared" si="18"/>
        <v>0</v>
      </c>
      <c r="BA535" s="258">
        <f t="shared" si="262"/>
        <v>1</v>
      </c>
      <c r="BB535" s="258">
        <f t="shared" si="297"/>
        <v>0</v>
      </c>
      <c r="BC535" s="258">
        <f t="shared" si="298"/>
        <v>1</v>
      </c>
      <c r="BD535" s="258">
        <f t="shared" si="20"/>
        <v>1</v>
      </c>
      <c r="BE535" s="258">
        <f t="shared" si="299"/>
        <v>0</v>
      </c>
      <c r="BF535" s="258">
        <f t="shared" si="300"/>
        <v>1</v>
      </c>
      <c r="BG535" s="258">
        <f t="shared" si="21"/>
        <v>1</v>
      </c>
      <c r="BH535" s="258">
        <f t="shared" si="301"/>
        <v>0</v>
      </c>
      <c r="BI535" s="258">
        <f t="shared" si="302"/>
        <v>1</v>
      </c>
      <c r="BJ535" s="258">
        <f t="shared" si="22"/>
        <v>1</v>
      </c>
      <c r="BK535" s="258">
        <f t="shared" si="303"/>
        <v>0</v>
      </c>
      <c r="BL535" s="258">
        <f t="shared" si="304"/>
        <v>1</v>
      </c>
      <c r="BM535" s="258">
        <f t="shared" si="23"/>
        <v>1</v>
      </c>
      <c r="BN535" s="258">
        <f t="shared" si="305"/>
        <v>0</v>
      </c>
      <c r="BO535" s="258">
        <f t="shared" si="306"/>
        <v>1</v>
      </c>
      <c r="BP535" s="258">
        <f t="shared" si="24"/>
        <v>1</v>
      </c>
      <c r="BQ535" s="258">
        <f t="shared" si="307"/>
        <v>0</v>
      </c>
      <c r="BR535" s="258">
        <f t="shared" si="308"/>
        <v>1</v>
      </c>
      <c r="BS535" s="258">
        <f t="shared" si="25"/>
        <v>1</v>
      </c>
      <c r="BT535" s="258">
        <f t="shared" si="309"/>
        <v>0</v>
      </c>
      <c r="BU535" s="258">
        <f t="shared" si="310"/>
        <v>1</v>
      </c>
      <c r="BV535" s="258">
        <f t="shared" si="26"/>
        <v>1</v>
      </c>
      <c r="BW535" s="258">
        <f t="shared" si="311"/>
        <v>0</v>
      </c>
      <c r="BX535" s="258">
        <f t="shared" si="312"/>
        <v>1</v>
      </c>
      <c r="BY535" s="258">
        <f t="shared" si="27"/>
        <v>1</v>
      </c>
      <c r="BZ535" s="258">
        <f t="shared" si="313"/>
        <v>0</v>
      </c>
      <c r="CA535" s="258">
        <f t="shared" si="314"/>
        <v>1</v>
      </c>
      <c r="CB535" s="258">
        <f t="shared" si="28"/>
        <v>1</v>
      </c>
      <c r="CC535" s="258">
        <f t="shared" si="315"/>
        <v>0</v>
      </c>
      <c r="CD535" s="258">
        <f t="shared" si="316"/>
        <v>1</v>
      </c>
    </row>
    <row r="536" spans="1:82" hidden="1">
      <c r="A536" s="258"/>
      <c r="B536" s="258"/>
      <c r="C536" s="259"/>
      <c r="D536" s="258"/>
      <c r="E536" s="258"/>
      <c r="F536" s="258"/>
      <c r="G536" s="258">
        <v>528</v>
      </c>
      <c r="H536" s="743"/>
      <c r="I536" s="744"/>
      <c r="J536" s="739"/>
      <c r="K536" s="745"/>
      <c r="L536" s="745"/>
      <c r="M536" s="272"/>
      <c r="N536" s="508">
        <f t="shared" si="242"/>
        <v>0</v>
      </c>
      <c r="O536" s="510">
        <f t="shared" si="283"/>
        <v>0</v>
      </c>
      <c r="P536" s="260">
        <f t="shared" si="284"/>
        <v>0</v>
      </c>
      <c r="Q536" s="261">
        <f t="shared" si="285"/>
        <v>0</v>
      </c>
      <c r="R536" s="261">
        <f t="shared" si="246"/>
        <v>0</v>
      </c>
      <c r="S536" s="262"/>
      <c r="T536" s="262"/>
      <c r="U536" s="263">
        <f t="shared" si="2"/>
        <v>1.288</v>
      </c>
      <c r="V536" s="264">
        <f>IF(E536="SP",1,IF(D536="",ExtraMargeMateriaal,(1-VLOOKUP(D536,TabelAankoop[],4,FALSE))))</f>
        <v>1</v>
      </c>
      <c r="W536" s="265">
        <f t="shared" si="247"/>
        <v>0.6885</v>
      </c>
      <c r="X536" s="266">
        <f t="shared" si="248"/>
        <v>1</v>
      </c>
      <c r="Y536" s="267">
        <f t="shared" si="249"/>
        <v>1.46</v>
      </c>
      <c r="Z536" s="267">
        <f t="shared" si="250"/>
        <v>1.1599999999999999</v>
      </c>
      <c r="AA536" s="268">
        <f t="shared" si="7"/>
        <v>0</v>
      </c>
      <c r="AB536" s="456">
        <f t="shared" si="8"/>
        <v>0</v>
      </c>
      <c r="AC536" s="457">
        <f t="shared" si="9"/>
        <v>0</v>
      </c>
      <c r="AD536" s="456">
        <f t="shared" si="10"/>
        <v>0</v>
      </c>
      <c r="AE536" s="458">
        <f t="shared" si="11"/>
        <v>0</v>
      </c>
      <c r="AF536" s="457">
        <f t="shared" si="286"/>
        <v>0</v>
      </c>
      <c r="AG536" s="456">
        <f t="shared" si="12"/>
        <v>0</v>
      </c>
      <c r="AH536" s="457">
        <f t="shared" si="13"/>
        <v>0</v>
      </c>
      <c r="AI536" s="268">
        <f t="shared" si="14"/>
        <v>0</v>
      </c>
      <c r="AJ536" s="269">
        <f t="shared" si="15"/>
        <v>0</v>
      </c>
      <c r="AK536" s="270">
        <f t="shared" si="16"/>
        <v>0</v>
      </c>
      <c r="AL536" s="415">
        <f t="shared" si="17"/>
        <v>0</v>
      </c>
      <c r="AM536" s="259" t="str">
        <f>IF(AP536="","",IFERROR(VLOOKUP(AP536,CODES!$A$3:$D$1348,4,FALSE),"X"))&amp;IF(AQ536="","",IFERROR(VLOOKUP(AQ536,CODES!$A$3:$D$1348,4,FALSE),"X"))&amp;IF(AR536="","",IFERROR(VLOOKUP(AR536,CODES!$A$3:$D$1348,4,FALSE),"X"))&amp;IF(AS536="","",IFERROR(VLOOKUP(AS536,CODES!$A$3:$D$1348,4,FALSE),"X"))&amp;IF(AT536="","",IFERROR(VLOOKUP(AT536,CODES!$A$3:$D$1348,4,FALSE),"X"))&amp;IF(AU536="","",IFERROR(VLOOKUP(AU536,CODES!$A$3:$D$1348,4,FALSE),"X"))&amp;IF(AV536="","",IFERROR(VLOOKUP(AV536,CODES!$A$3:$D$1348,4,FALSE),"X"))&amp;IF(AW536="","",IFERROR(VLOOKUP(AW536,CODES!$A$3:$D$1348,4,FALSE),"X"))&amp;IF(AX536="","",IFERROR(VLOOKUP(AX536,CODES!$A$3:$D$1348,4,FALSE),"X"))&amp;IF(AY536="","",IFERROR(VLOOKUP(AY536,CODES!$A$3:$D$1348,4,FALSE),"X"))</f>
        <v/>
      </c>
      <c r="AN536" s="258">
        <f>SUM(IFERROR(VLOOKUP(AP536,CODES!$A$3:$D$1348,4,FALSE)*BC536,0),IFERROR(VLOOKUP(AQ536,CODES!$A$3:$D$1348,4,FALSE)*BF536,0),IFERROR(VLOOKUP(AR536,CODES!$A$3:$D$1348,4,FALSE)*BI536,0),IFERROR(VLOOKUP(AS536,CODES!$A$3:$D$1348,4,FALSE)*BL536,0),IFERROR(VLOOKUP(AT536,CODES!$A$3:$D$1348,4,FALSE)*BO536,0),IFERROR(VLOOKUP(AU536,CODES!$A$3:$D$1348,4,FALSE)*BR536,0),IFERROR(VLOOKUP(AV536,CODES!$A$3:$D$1348,4,FALSE)*BU536,0),IFERROR(VLOOKUP(AW536,CODES!$A$3:$D$1348,4,FALSE)*BX536,0),IFERROR(VLOOKUP(AX536,CODES!$A$3:$D$1348,4,FALSE)*CA536,0),IFERROR(VLOOKUP(AY536,CODES!$A$3:$D$1348,4,FALSE)*CD536,0))</f>
        <v>0</v>
      </c>
      <c r="AO536" s="258">
        <f>SUM(IFERROR(VLOOKUP(AP536,CODES!$A$3:$D$1348,3,FALSE)*BC536,0),IFERROR(VLOOKUP(AQ536,CODES!$A$3:$D$1348,3,FALSE)*BF536,0),IFERROR(VLOOKUP(AR536,CODES!$A$3:$D$1348,3,FALSE)*BI536,0),IFERROR(VLOOKUP(AS536,CODES!$A$3:$D$1348,3,FALSE)*BL536,0),IFERROR(VLOOKUP(AT536,CODES!$A$3:$D$1348,3,FALSE)*BO536,0),IFERROR(VLOOKUP(AU536,CODES!$A$3:$D$1348,3,FALSE)*BR536,0),IFERROR(VLOOKUP(AV536,CODES!$A$3:$D$1348,3,FALSE)*BU536,0),IFERROR(VLOOKUP(AW536,CODES!$A$3:$D$1348,3,FALSE)*BX536,0),IFERROR(VLOOKUP(AX536,CODES!$A$3:$D$1348,3,FALSE)*CA536,0),IFERROR(VLOOKUP(AY536,CODES!$A$3:$D$1348,3,FALSE)*CD536,0))+B536</f>
        <v>0</v>
      </c>
      <c r="AP536" s="271" t="str">
        <f t="shared" si="287"/>
        <v/>
      </c>
      <c r="AQ536" s="271" t="str">
        <f t="shared" si="288"/>
        <v/>
      </c>
      <c r="AR536" s="271" t="str">
        <f t="shared" si="289"/>
        <v/>
      </c>
      <c r="AS536" s="271" t="str">
        <f t="shared" si="290"/>
        <v/>
      </c>
      <c r="AT536" s="271" t="str">
        <f t="shared" si="291"/>
        <v/>
      </c>
      <c r="AU536" s="271" t="str">
        <f t="shared" si="292"/>
        <v/>
      </c>
      <c r="AV536" s="271" t="str">
        <f t="shared" si="293"/>
        <v/>
      </c>
      <c r="AW536" s="271" t="str">
        <f t="shared" si="294"/>
        <v/>
      </c>
      <c r="AX536" s="271" t="str">
        <f t="shared" si="295"/>
        <v/>
      </c>
      <c r="AY536" s="271" t="str">
        <f t="shared" si="296"/>
        <v/>
      </c>
      <c r="AZ536" s="258">
        <f t="shared" si="18"/>
        <v>0</v>
      </c>
      <c r="BA536" s="258">
        <f t="shared" si="262"/>
        <v>1</v>
      </c>
      <c r="BB536" s="258">
        <f t="shared" si="297"/>
        <v>0</v>
      </c>
      <c r="BC536" s="258">
        <f t="shared" si="298"/>
        <v>1</v>
      </c>
      <c r="BD536" s="258">
        <f t="shared" si="20"/>
        <v>1</v>
      </c>
      <c r="BE536" s="258">
        <f t="shared" si="299"/>
        <v>0</v>
      </c>
      <c r="BF536" s="258">
        <f t="shared" si="300"/>
        <v>1</v>
      </c>
      <c r="BG536" s="258">
        <f t="shared" si="21"/>
        <v>1</v>
      </c>
      <c r="BH536" s="258">
        <f t="shared" si="301"/>
        <v>0</v>
      </c>
      <c r="BI536" s="258">
        <f t="shared" si="302"/>
        <v>1</v>
      </c>
      <c r="BJ536" s="258">
        <f t="shared" si="22"/>
        <v>1</v>
      </c>
      <c r="BK536" s="258">
        <f t="shared" si="303"/>
        <v>0</v>
      </c>
      <c r="BL536" s="258">
        <f t="shared" si="304"/>
        <v>1</v>
      </c>
      <c r="BM536" s="258">
        <f t="shared" si="23"/>
        <v>1</v>
      </c>
      <c r="BN536" s="258">
        <f t="shared" si="305"/>
        <v>0</v>
      </c>
      <c r="BO536" s="258">
        <f t="shared" si="306"/>
        <v>1</v>
      </c>
      <c r="BP536" s="258">
        <f t="shared" si="24"/>
        <v>1</v>
      </c>
      <c r="BQ536" s="258">
        <f t="shared" si="307"/>
        <v>0</v>
      </c>
      <c r="BR536" s="258">
        <f t="shared" si="308"/>
        <v>1</v>
      </c>
      <c r="BS536" s="258">
        <f t="shared" si="25"/>
        <v>1</v>
      </c>
      <c r="BT536" s="258">
        <f t="shared" si="309"/>
        <v>0</v>
      </c>
      <c r="BU536" s="258">
        <f t="shared" si="310"/>
        <v>1</v>
      </c>
      <c r="BV536" s="258">
        <f t="shared" si="26"/>
        <v>1</v>
      </c>
      <c r="BW536" s="258">
        <f t="shared" si="311"/>
        <v>0</v>
      </c>
      <c r="BX536" s="258">
        <f t="shared" si="312"/>
        <v>1</v>
      </c>
      <c r="BY536" s="258">
        <f t="shared" si="27"/>
        <v>1</v>
      </c>
      <c r="BZ536" s="258">
        <f t="shared" si="313"/>
        <v>0</v>
      </c>
      <c r="CA536" s="258">
        <f t="shared" si="314"/>
        <v>1</v>
      </c>
      <c r="CB536" s="258">
        <f t="shared" si="28"/>
        <v>1</v>
      </c>
      <c r="CC536" s="258">
        <f t="shared" si="315"/>
        <v>0</v>
      </c>
      <c r="CD536" s="258">
        <f t="shared" si="316"/>
        <v>1</v>
      </c>
    </row>
    <row r="537" spans="1:82" hidden="1">
      <c r="A537" s="258"/>
      <c r="B537" s="258"/>
      <c r="C537" s="259"/>
      <c r="D537" s="258"/>
      <c r="E537" s="258"/>
      <c r="F537" s="258"/>
      <c r="G537" s="258">
        <v>529</v>
      </c>
      <c r="H537" s="743"/>
      <c r="I537" s="744"/>
      <c r="J537" s="739"/>
      <c r="K537" s="745"/>
      <c r="L537" s="745"/>
      <c r="M537" s="272"/>
      <c r="N537" s="508">
        <f t="shared" si="242"/>
        <v>0</v>
      </c>
      <c r="O537" s="510">
        <f t="shared" si="283"/>
        <v>0</v>
      </c>
      <c r="P537" s="260">
        <f t="shared" si="284"/>
        <v>0</v>
      </c>
      <c r="Q537" s="261">
        <f t="shared" si="285"/>
        <v>0</v>
      </c>
      <c r="R537" s="261">
        <f t="shared" si="246"/>
        <v>0</v>
      </c>
      <c r="S537" s="262"/>
      <c r="T537" s="262"/>
      <c r="U537" s="263">
        <f t="shared" si="2"/>
        <v>1.288</v>
      </c>
      <c r="V537" s="264">
        <f>IF(E537="SP",1,IF(D537="",ExtraMargeMateriaal,(1-VLOOKUP(D537,TabelAankoop[],4,FALSE))))</f>
        <v>1</v>
      </c>
      <c r="W537" s="265">
        <f t="shared" si="247"/>
        <v>0.6885</v>
      </c>
      <c r="X537" s="266">
        <f t="shared" si="248"/>
        <v>1</v>
      </c>
      <c r="Y537" s="267">
        <f t="shared" si="249"/>
        <v>1.46</v>
      </c>
      <c r="Z537" s="267">
        <f t="shared" si="250"/>
        <v>1.1599999999999999</v>
      </c>
      <c r="AA537" s="268">
        <f t="shared" si="7"/>
        <v>0</v>
      </c>
      <c r="AB537" s="456">
        <f t="shared" si="8"/>
        <v>0</v>
      </c>
      <c r="AC537" s="457">
        <f t="shared" si="9"/>
        <v>0</v>
      </c>
      <c r="AD537" s="456">
        <f t="shared" si="10"/>
        <v>0</v>
      </c>
      <c r="AE537" s="458">
        <f t="shared" si="11"/>
        <v>0</v>
      </c>
      <c r="AF537" s="457">
        <f t="shared" si="286"/>
        <v>0</v>
      </c>
      <c r="AG537" s="456">
        <f t="shared" si="12"/>
        <v>0</v>
      </c>
      <c r="AH537" s="457">
        <f t="shared" si="13"/>
        <v>0</v>
      </c>
      <c r="AI537" s="268">
        <f t="shared" si="14"/>
        <v>0</v>
      </c>
      <c r="AJ537" s="269">
        <f t="shared" si="15"/>
        <v>0</v>
      </c>
      <c r="AK537" s="270">
        <f t="shared" si="16"/>
        <v>0</v>
      </c>
      <c r="AL537" s="415">
        <f t="shared" si="17"/>
        <v>0</v>
      </c>
      <c r="AM537" s="259" t="str">
        <f>IF(AP537="","",IFERROR(VLOOKUP(AP537,CODES!$A$3:$D$1348,4,FALSE),"X"))&amp;IF(AQ537="","",IFERROR(VLOOKUP(AQ537,CODES!$A$3:$D$1348,4,FALSE),"X"))&amp;IF(AR537="","",IFERROR(VLOOKUP(AR537,CODES!$A$3:$D$1348,4,FALSE),"X"))&amp;IF(AS537="","",IFERROR(VLOOKUP(AS537,CODES!$A$3:$D$1348,4,FALSE),"X"))&amp;IF(AT537="","",IFERROR(VLOOKUP(AT537,CODES!$A$3:$D$1348,4,FALSE),"X"))&amp;IF(AU537="","",IFERROR(VLOOKUP(AU537,CODES!$A$3:$D$1348,4,FALSE),"X"))&amp;IF(AV537="","",IFERROR(VLOOKUP(AV537,CODES!$A$3:$D$1348,4,FALSE),"X"))&amp;IF(AW537="","",IFERROR(VLOOKUP(AW537,CODES!$A$3:$D$1348,4,FALSE),"X"))&amp;IF(AX537="","",IFERROR(VLOOKUP(AX537,CODES!$A$3:$D$1348,4,FALSE),"X"))&amp;IF(AY537="","",IFERROR(VLOOKUP(AY537,CODES!$A$3:$D$1348,4,FALSE),"X"))</f>
        <v/>
      </c>
      <c r="AN537" s="258">
        <f>SUM(IFERROR(VLOOKUP(AP537,CODES!$A$3:$D$1348,4,FALSE)*BC537,0),IFERROR(VLOOKUP(AQ537,CODES!$A$3:$D$1348,4,FALSE)*BF537,0),IFERROR(VLOOKUP(AR537,CODES!$A$3:$D$1348,4,FALSE)*BI537,0),IFERROR(VLOOKUP(AS537,CODES!$A$3:$D$1348,4,FALSE)*BL537,0),IFERROR(VLOOKUP(AT537,CODES!$A$3:$D$1348,4,FALSE)*BO537,0),IFERROR(VLOOKUP(AU537,CODES!$A$3:$D$1348,4,FALSE)*BR537,0),IFERROR(VLOOKUP(AV537,CODES!$A$3:$D$1348,4,FALSE)*BU537,0),IFERROR(VLOOKUP(AW537,CODES!$A$3:$D$1348,4,FALSE)*BX537,0),IFERROR(VLOOKUP(AX537,CODES!$A$3:$D$1348,4,FALSE)*CA537,0),IFERROR(VLOOKUP(AY537,CODES!$A$3:$D$1348,4,FALSE)*CD537,0))</f>
        <v>0</v>
      </c>
      <c r="AO537" s="258">
        <f>SUM(IFERROR(VLOOKUP(AP537,CODES!$A$3:$D$1348,3,FALSE)*BC537,0),IFERROR(VLOOKUP(AQ537,CODES!$A$3:$D$1348,3,FALSE)*BF537,0),IFERROR(VLOOKUP(AR537,CODES!$A$3:$D$1348,3,FALSE)*BI537,0),IFERROR(VLOOKUP(AS537,CODES!$A$3:$D$1348,3,FALSE)*BL537,0),IFERROR(VLOOKUP(AT537,CODES!$A$3:$D$1348,3,FALSE)*BO537,0),IFERROR(VLOOKUP(AU537,CODES!$A$3:$D$1348,3,FALSE)*BR537,0),IFERROR(VLOOKUP(AV537,CODES!$A$3:$D$1348,3,FALSE)*BU537,0),IFERROR(VLOOKUP(AW537,CODES!$A$3:$D$1348,3,FALSE)*BX537,0),IFERROR(VLOOKUP(AX537,CODES!$A$3:$D$1348,3,FALSE)*CA537,0),IFERROR(VLOOKUP(AY537,CODES!$A$3:$D$1348,3,FALSE)*CD537,0))+B537</f>
        <v>0</v>
      </c>
      <c r="AP537" s="271" t="str">
        <f t="shared" si="287"/>
        <v/>
      </c>
      <c r="AQ537" s="271" t="str">
        <f t="shared" si="288"/>
        <v/>
      </c>
      <c r="AR537" s="271" t="str">
        <f t="shared" si="289"/>
        <v/>
      </c>
      <c r="AS537" s="271" t="str">
        <f t="shared" si="290"/>
        <v/>
      </c>
      <c r="AT537" s="271" t="str">
        <f t="shared" si="291"/>
        <v/>
      </c>
      <c r="AU537" s="271" t="str">
        <f t="shared" si="292"/>
        <v/>
      </c>
      <c r="AV537" s="271" t="str">
        <f t="shared" si="293"/>
        <v/>
      </c>
      <c r="AW537" s="271" t="str">
        <f t="shared" si="294"/>
        <v/>
      </c>
      <c r="AX537" s="271" t="str">
        <f t="shared" si="295"/>
        <v/>
      </c>
      <c r="AY537" s="271" t="str">
        <f t="shared" si="296"/>
        <v/>
      </c>
      <c r="AZ537" s="258">
        <f t="shared" si="18"/>
        <v>0</v>
      </c>
      <c r="BA537" s="258">
        <f t="shared" si="262"/>
        <v>1</v>
      </c>
      <c r="BB537" s="258">
        <f t="shared" si="297"/>
        <v>0</v>
      </c>
      <c r="BC537" s="258">
        <f t="shared" si="298"/>
        <v>1</v>
      </c>
      <c r="BD537" s="258">
        <f t="shared" si="20"/>
        <v>1</v>
      </c>
      <c r="BE537" s="258">
        <f t="shared" si="299"/>
        <v>0</v>
      </c>
      <c r="BF537" s="258">
        <f t="shared" si="300"/>
        <v>1</v>
      </c>
      <c r="BG537" s="258">
        <f t="shared" si="21"/>
        <v>1</v>
      </c>
      <c r="BH537" s="258">
        <f t="shared" si="301"/>
        <v>0</v>
      </c>
      <c r="BI537" s="258">
        <f t="shared" si="302"/>
        <v>1</v>
      </c>
      <c r="BJ537" s="258">
        <f t="shared" si="22"/>
        <v>1</v>
      </c>
      <c r="BK537" s="258">
        <f t="shared" si="303"/>
        <v>0</v>
      </c>
      <c r="BL537" s="258">
        <f t="shared" si="304"/>
        <v>1</v>
      </c>
      <c r="BM537" s="258">
        <f t="shared" si="23"/>
        <v>1</v>
      </c>
      <c r="BN537" s="258">
        <f t="shared" si="305"/>
        <v>0</v>
      </c>
      <c r="BO537" s="258">
        <f t="shared" si="306"/>
        <v>1</v>
      </c>
      <c r="BP537" s="258">
        <f t="shared" si="24"/>
        <v>1</v>
      </c>
      <c r="BQ537" s="258">
        <f t="shared" si="307"/>
        <v>0</v>
      </c>
      <c r="BR537" s="258">
        <f t="shared" si="308"/>
        <v>1</v>
      </c>
      <c r="BS537" s="258">
        <f t="shared" si="25"/>
        <v>1</v>
      </c>
      <c r="BT537" s="258">
        <f t="shared" si="309"/>
        <v>0</v>
      </c>
      <c r="BU537" s="258">
        <f t="shared" si="310"/>
        <v>1</v>
      </c>
      <c r="BV537" s="258">
        <f t="shared" si="26"/>
        <v>1</v>
      </c>
      <c r="BW537" s="258">
        <f t="shared" si="311"/>
        <v>0</v>
      </c>
      <c r="BX537" s="258">
        <f t="shared" si="312"/>
        <v>1</v>
      </c>
      <c r="BY537" s="258">
        <f t="shared" si="27"/>
        <v>1</v>
      </c>
      <c r="BZ537" s="258">
        <f t="shared" si="313"/>
        <v>0</v>
      </c>
      <c r="CA537" s="258">
        <f t="shared" si="314"/>
        <v>1</v>
      </c>
      <c r="CB537" s="258">
        <f t="shared" si="28"/>
        <v>1</v>
      </c>
      <c r="CC537" s="258">
        <f t="shared" si="315"/>
        <v>0</v>
      </c>
      <c r="CD537" s="258">
        <f t="shared" si="316"/>
        <v>1</v>
      </c>
    </row>
    <row r="538" spans="1:82" hidden="1">
      <c r="A538" s="258"/>
      <c r="B538" s="258"/>
      <c r="C538" s="259"/>
      <c r="D538" s="258"/>
      <c r="E538" s="258"/>
      <c r="F538" s="258"/>
      <c r="G538" s="258">
        <v>530</v>
      </c>
      <c r="H538" s="743"/>
      <c r="I538" s="744"/>
      <c r="J538" s="739"/>
      <c r="K538" s="745"/>
      <c r="L538" s="745"/>
      <c r="M538" s="272"/>
      <c r="N538" s="508">
        <f t="shared" si="242"/>
        <v>0</v>
      </c>
      <c r="O538" s="510">
        <f t="shared" si="283"/>
        <v>0</v>
      </c>
      <c r="P538" s="260">
        <f t="shared" si="284"/>
        <v>0</v>
      </c>
      <c r="Q538" s="261">
        <f t="shared" si="285"/>
        <v>0</v>
      </c>
      <c r="R538" s="261">
        <f t="shared" si="246"/>
        <v>0</v>
      </c>
      <c r="S538" s="262"/>
      <c r="T538" s="262"/>
      <c r="U538" s="263">
        <f t="shared" si="2"/>
        <v>1.288</v>
      </c>
      <c r="V538" s="264">
        <f>IF(E538="SP",1,IF(D538="",ExtraMargeMateriaal,(1-VLOOKUP(D538,TabelAankoop[],4,FALSE))))</f>
        <v>1</v>
      </c>
      <c r="W538" s="265">
        <f t="shared" si="247"/>
        <v>0.6885</v>
      </c>
      <c r="X538" s="266">
        <f t="shared" si="248"/>
        <v>1</v>
      </c>
      <c r="Y538" s="267">
        <f t="shared" si="249"/>
        <v>1.46</v>
      </c>
      <c r="Z538" s="267">
        <f t="shared" si="250"/>
        <v>1.1599999999999999</v>
      </c>
      <c r="AA538" s="268">
        <f t="shared" si="7"/>
        <v>0</v>
      </c>
      <c r="AB538" s="456">
        <f t="shared" si="8"/>
        <v>0</v>
      </c>
      <c r="AC538" s="457">
        <f t="shared" si="9"/>
        <v>0</v>
      </c>
      <c r="AD538" s="456">
        <f t="shared" si="10"/>
        <v>0</v>
      </c>
      <c r="AE538" s="458">
        <f t="shared" si="11"/>
        <v>0</v>
      </c>
      <c r="AF538" s="457">
        <f t="shared" si="286"/>
        <v>0</v>
      </c>
      <c r="AG538" s="456">
        <f t="shared" si="12"/>
        <v>0</v>
      </c>
      <c r="AH538" s="457">
        <f t="shared" si="13"/>
        <v>0</v>
      </c>
      <c r="AI538" s="268">
        <f t="shared" si="14"/>
        <v>0</v>
      </c>
      <c r="AJ538" s="269">
        <f t="shared" si="15"/>
        <v>0</v>
      </c>
      <c r="AK538" s="270">
        <f t="shared" si="16"/>
        <v>0</v>
      </c>
      <c r="AL538" s="415">
        <f t="shared" si="17"/>
        <v>0</v>
      </c>
      <c r="AM538" s="259" t="str">
        <f>IF(AP538="","",IFERROR(VLOOKUP(AP538,CODES!$A$3:$D$1348,4,FALSE),"X"))&amp;IF(AQ538="","",IFERROR(VLOOKUP(AQ538,CODES!$A$3:$D$1348,4,FALSE),"X"))&amp;IF(AR538="","",IFERROR(VLOOKUP(AR538,CODES!$A$3:$D$1348,4,FALSE),"X"))&amp;IF(AS538="","",IFERROR(VLOOKUP(AS538,CODES!$A$3:$D$1348,4,FALSE),"X"))&amp;IF(AT538="","",IFERROR(VLOOKUP(AT538,CODES!$A$3:$D$1348,4,FALSE),"X"))&amp;IF(AU538="","",IFERROR(VLOOKUP(AU538,CODES!$A$3:$D$1348,4,FALSE),"X"))&amp;IF(AV538="","",IFERROR(VLOOKUP(AV538,CODES!$A$3:$D$1348,4,FALSE),"X"))&amp;IF(AW538="","",IFERROR(VLOOKUP(AW538,CODES!$A$3:$D$1348,4,FALSE),"X"))&amp;IF(AX538="","",IFERROR(VLOOKUP(AX538,CODES!$A$3:$D$1348,4,FALSE),"X"))&amp;IF(AY538="","",IFERROR(VLOOKUP(AY538,CODES!$A$3:$D$1348,4,FALSE),"X"))</f>
        <v/>
      </c>
      <c r="AN538" s="258">
        <f>SUM(IFERROR(VLOOKUP(AP538,CODES!$A$3:$D$1348,4,FALSE)*BC538,0),IFERROR(VLOOKUP(AQ538,CODES!$A$3:$D$1348,4,FALSE)*BF538,0),IFERROR(VLOOKUP(AR538,CODES!$A$3:$D$1348,4,FALSE)*BI538,0),IFERROR(VLOOKUP(AS538,CODES!$A$3:$D$1348,4,FALSE)*BL538,0),IFERROR(VLOOKUP(AT538,CODES!$A$3:$D$1348,4,FALSE)*BO538,0),IFERROR(VLOOKUP(AU538,CODES!$A$3:$D$1348,4,FALSE)*BR538,0),IFERROR(VLOOKUP(AV538,CODES!$A$3:$D$1348,4,FALSE)*BU538,0),IFERROR(VLOOKUP(AW538,CODES!$A$3:$D$1348,4,FALSE)*BX538,0),IFERROR(VLOOKUP(AX538,CODES!$A$3:$D$1348,4,FALSE)*CA538,0),IFERROR(VLOOKUP(AY538,CODES!$A$3:$D$1348,4,FALSE)*CD538,0))</f>
        <v>0</v>
      </c>
      <c r="AO538" s="258">
        <f>SUM(IFERROR(VLOOKUP(AP538,CODES!$A$3:$D$1348,3,FALSE)*BC538,0),IFERROR(VLOOKUP(AQ538,CODES!$A$3:$D$1348,3,FALSE)*BF538,0),IFERROR(VLOOKUP(AR538,CODES!$A$3:$D$1348,3,FALSE)*BI538,0),IFERROR(VLOOKUP(AS538,CODES!$A$3:$D$1348,3,FALSE)*BL538,0),IFERROR(VLOOKUP(AT538,CODES!$A$3:$D$1348,3,FALSE)*BO538,0),IFERROR(VLOOKUP(AU538,CODES!$A$3:$D$1348,3,FALSE)*BR538,0),IFERROR(VLOOKUP(AV538,CODES!$A$3:$D$1348,3,FALSE)*BU538,0),IFERROR(VLOOKUP(AW538,CODES!$A$3:$D$1348,3,FALSE)*BX538,0),IFERROR(VLOOKUP(AX538,CODES!$A$3:$D$1348,3,FALSE)*CA538,0),IFERROR(VLOOKUP(AY538,CODES!$A$3:$D$1348,3,FALSE)*CD538,0))+B538</f>
        <v>0</v>
      </c>
      <c r="AP538" s="271" t="str">
        <f t="shared" si="287"/>
        <v/>
      </c>
      <c r="AQ538" s="271" t="str">
        <f t="shared" si="288"/>
        <v/>
      </c>
      <c r="AR538" s="271" t="str">
        <f t="shared" si="289"/>
        <v/>
      </c>
      <c r="AS538" s="271" t="str">
        <f t="shared" si="290"/>
        <v/>
      </c>
      <c r="AT538" s="271" t="str">
        <f t="shared" si="291"/>
        <v/>
      </c>
      <c r="AU538" s="271" t="str">
        <f t="shared" si="292"/>
        <v/>
      </c>
      <c r="AV538" s="271" t="str">
        <f t="shared" si="293"/>
        <v/>
      </c>
      <c r="AW538" s="271" t="str">
        <f t="shared" si="294"/>
        <v/>
      </c>
      <c r="AX538" s="271" t="str">
        <f t="shared" si="295"/>
        <v/>
      </c>
      <c r="AY538" s="271" t="str">
        <f t="shared" si="296"/>
        <v/>
      </c>
      <c r="AZ538" s="258">
        <f t="shared" si="18"/>
        <v>0</v>
      </c>
      <c r="BA538" s="258">
        <f t="shared" si="262"/>
        <v>1</v>
      </c>
      <c r="BB538" s="258">
        <f t="shared" si="297"/>
        <v>0</v>
      </c>
      <c r="BC538" s="258">
        <f t="shared" si="298"/>
        <v>1</v>
      </c>
      <c r="BD538" s="258">
        <f t="shared" si="20"/>
        <v>1</v>
      </c>
      <c r="BE538" s="258">
        <f t="shared" si="299"/>
        <v>0</v>
      </c>
      <c r="BF538" s="258">
        <f t="shared" si="300"/>
        <v>1</v>
      </c>
      <c r="BG538" s="258">
        <f t="shared" si="21"/>
        <v>1</v>
      </c>
      <c r="BH538" s="258">
        <f t="shared" si="301"/>
        <v>0</v>
      </c>
      <c r="BI538" s="258">
        <f t="shared" si="302"/>
        <v>1</v>
      </c>
      <c r="BJ538" s="258">
        <f t="shared" si="22"/>
        <v>1</v>
      </c>
      <c r="BK538" s="258">
        <f t="shared" si="303"/>
        <v>0</v>
      </c>
      <c r="BL538" s="258">
        <f t="shared" si="304"/>
        <v>1</v>
      </c>
      <c r="BM538" s="258">
        <f t="shared" si="23"/>
        <v>1</v>
      </c>
      <c r="BN538" s="258">
        <f t="shared" si="305"/>
        <v>0</v>
      </c>
      <c r="BO538" s="258">
        <f t="shared" si="306"/>
        <v>1</v>
      </c>
      <c r="BP538" s="258">
        <f t="shared" si="24"/>
        <v>1</v>
      </c>
      <c r="BQ538" s="258">
        <f t="shared" si="307"/>
        <v>0</v>
      </c>
      <c r="BR538" s="258">
        <f t="shared" si="308"/>
        <v>1</v>
      </c>
      <c r="BS538" s="258">
        <f t="shared" si="25"/>
        <v>1</v>
      </c>
      <c r="BT538" s="258">
        <f t="shared" si="309"/>
        <v>0</v>
      </c>
      <c r="BU538" s="258">
        <f t="shared" si="310"/>
        <v>1</v>
      </c>
      <c r="BV538" s="258">
        <f t="shared" si="26"/>
        <v>1</v>
      </c>
      <c r="BW538" s="258">
        <f t="shared" si="311"/>
        <v>0</v>
      </c>
      <c r="BX538" s="258">
        <f t="shared" si="312"/>
        <v>1</v>
      </c>
      <c r="BY538" s="258">
        <f t="shared" si="27"/>
        <v>1</v>
      </c>
      <c r="BZ538" s="258">
        <f t="shared" si="313"/>
        <v>0</v>
      </c>
      <c r="CA538" s="258">
        <f t="shared" si="314"/>
        <v>1</v>
      </c>
      <c r="CB538" s="258">
        <f t="shared" si="28"/>
        <v>1</v>
      </c>
      <c r="CC538" s="258">
        <f t="shared" si="315"/>
        <v>0</v>
      </c>
      <c r="CD538" s="258">
        <f t="shared" si="316"/>
        <v>1</v>
      </c>
    </row>
    <row r="539" spans="1:82" hidden="1">
      <c r="A539" s="258"/>
      <c r="B539" s="258"/>
      <c r="C539" s="259"/>
      <c r="D539" s="258"/>
      <c r="E539" s="258"/>
      <c r="F539" s="258"/>
      <c r="G539" s="258">
        <v>531</v>
      </c>
      <c r="H539" s="743"/>
      <c r="I539" s="744"/>
      <c r="J539" s="739"/>
      <c r="K539" s="745"/>
      <c r="L539" s="745"/>
      <c r="M539" s="272"/>
      <c r="N539" s="508">
        <f t="shared" si="242"/>
        <v>0</v>
      </c>
      <c r="O539" s="510">
        <f t="shared" si="283"/>
        <v>0</v>
      </c>
      <c r="P539" s="260">
        <f t="shared" si="284"/>
        <v>0</v>
      </c>
      <c r="Q539" s="261">
        <f t="shared" si="285"/>
        <v>0</v>
      </c>
      <c r="R539" s="261">
        <f t="shared" si="246"/>
        <v>0</v>
      </c>
      <c r="S539" s="262"/>
      <c r="T539" s="262"/>
      <c r="U539" s="263">
        <f t="shared" si="2"/>
        <v>1.288</v>
      </c>
      <c r="V539" s="264">
        <f>IF(E539="SP",1,IF(D539="",ExtraMargeMateriaal,(1-VLOOKUP(D539,TabelAankoop[],4,FALSE))))</f>
        <v>1</v>
      </c>
      <c r="W539" s="265">
        <f t="shared" si="247"/>
        <v>0.6885</v>
      </c>
      <c r="X539" s="266">
        <f t="shared" si="248"/>
        <v>1</v>
      </c>
      <c r="Y539" s="267">
        <f t="shared" si="249"/>
        <v>1.46</v>
      </c>
      <c r="Z539" s="267">
        <f t="shared" si="250"/>
        <v>1.1599999999999999</v>
      </c>
      <c r="AA539" s="268">
        <f t="shared" si="7"/>
        <v>0</v>
      </c>
      <c r="AB539" s="456">
        <f t="shared" si="8"/>
        <v>0</v>
      </c>
      <c r="AC539" s="457">
        <f t="shared" si="9"/>
        <v>0</v>
      </c>
      <c r="AD539" s="456">
        <f t="shared" si="10"/>
        <v>0</v>
      </c>
      <c r="AE539" s="458">
        <f t="shared" si="11"/>
        <v>0</v>
      </c>
      <c r="AF539" s="457">
        <f t="shared" si="286"/>
        <v>0</v>
      </c>
      <c r="AG539" s="456">
        <f t="shared" si="12"/>
        <v>0</v>
      </c>
      <c r="AH539" s="457">
        <f t="shared" si="13"/>
        <v>0</v>
      </c>
      <c r="AI539" s="268">
        <f t="shared" si="14"/>
        <v>0</v>
      </c>
      <c r="AJ539" s="269">
        <f t="shared" si="15"/>
        <v>0</v>
      </c>
      <c r="AK539" s="270">
        <f t="shared" si="16"/>
        <v>0</v>
      </c>
      <c r="AL539" s="415">
        <f t="shared" si="17"/>
        <v>0</v>
      </c>
      <c r="AM539" s="259" t="str">
        <f>IF(AP539="","",IFERROR(VLOOKUP(AP539,CODES!$A$3:$D$1348,4,FALSE),"X"))&amp;IF(AQ539="","",IFERROR(VLOOKUP(AQ539,CODES!$A$3:$D$1348,4,FALSE),"X"))&amp;IF(AR539="","",IFERROR(VLOOKUP(AR539,CODES!$A$3:$D$1348,4,FALSE),"X"))&amp;IF(AS539="","",IFERROR(VLOOKUP(AS539,CODES!$A$3:$D$1348,4,FALSE),"X"))&amp;IF(AT539="","",IFERROR(VLOOKUP(AT539,CODES!$A$3:$D$1348,4,FALSE),"X"))&amp;IF(AU539="","",IFERROR(VLOOKUP(AU539,CODES!$A$3:$D$1348,4,FALSE),"X"))&amp;IF(AV539="","",IFERROR(VLOOKUP(AV539,CODES!$A$3:$D$1348,4,FALSE),"X"))&amp;IF(AW539="","",IFERROR(VLOOKUP(AW539,CODES!$A$3:$D$1348,4,FALSE),"X"))&amp;IF(AX539="","",IFERROR(VLOOKUP(AX539,CODES!$A$3:$D$1348,4,FALSE),"X"))&amp;IF(AY539="","",IFERROR(VLOOKUP(AY539,CODES!$A$3:$D$1348,4,FALSE),"X"))</f>
        <v/>
      </c>
      <c r="AN539" s="258">
        <f>SUM(IFERROR(VLOOKUP(AP539,CODES!$A$3:$D$1348,4,FALSE)*BC539,0),IFERROR(VLOOKUP(AQ539,CODES!$A$3:$D$1348,4,FALSE)*BF539,0),IFERROR(VLOOKUP(AR539,CODES!$A$3:$D$1348,4,FALSE)*BI539,0),IFERROR(VLOOKUP(AS539,CODES!$A$3:$D$1348,4,FALSE)*BL539,0),IFERROR(VLOOKUP(AT539,CODES!$A$3:$D$1348,4,FALSE)*BO539,0),IFERROR(VLOOKUP(AU539,CODES!$A$3:$D$1348,4,FALSE)*BR539,0),IFERROR(VLOOKUP(AV539,CODES!$A$3:$D$1348,4,FALSE)*BU539,0),IFERROR(VLOOKUP(AW539,CODES!$A$3:$D$1348,4,FALSE)*BX539,0),IFERROR(VLOOKUP(AX539,CODES!$A$3:$D$1348,4,FALSE)*CA539,0),IFERROR(VLOOKUP(AY539,CODES!$A$3:$D$1348,4,FALSE)*CD539,0))</f>
        <v>0</v>
      </c>
      <c r="AO539" s="258">
        <f>SUM(IFERROR(VLOOKUP(AP539,CODES!$A$3:$D$1348,3,FALSE)*BC539,0),IFERROR(VLOOKUP(AQ539,CODES!$A$3:$D$1348,3,FALSE)*BF539,0),IFERROR(VLOOKUP(AR539,CODES!$A$3:$D$1348,3,FALSE)*BI539,0),IFERROR(VLOOKUP(AS539,CODES!$A$3:$D$1348,3,FALSE)*BL539,0),IFERROR(VLOOKUP(AT539,CODES!$A$3:$D$1348,3,FALSE)*BO539,0),IFERROR(VLOOKUP(AU539,CODES!$A$3:$D$1348,3,FALSE)*BR539,0),IFERROR(VLOOKUP(AV539,CODES!$A$3:$D$1348,3,FALSE)*BU539,0),IFERROR(VLOOKUP(AW539,CODES!$A$3:$D$1348,3,FALSE)*BX539,0),IFERROR(VLOOKUP(AX539,CODES!$A$3:$D$1348,3,FALSE)*CA539,0),IFERROR(VLOOKUP(AY539,CODES!$A$3:$D$1348,3,FALSE)*CD539,0))+B539</f>
        <v>0</v>
      </c>
      <c r="AP539" s="271" t="str">
        <f t="shared" si="287"/>
        <v/>
      </c>
      <c r="AQ539" s="271" t="str">
        <f t="shared" si="288"/>
        <v/>
      </c>
      <c r="AR539" s="271" t="str">
        <f t="shared" si="289"/>
        <v/>
      </c>
      <c r="AS539" s="271" t="str">
        <f t="shared" si="290"/>
        <v/>
      </c>
      <c r="AT539" s="271" t="str">
        <f t="shared" si="291"/>
        <v/>
      </c>
      <c r="AU539" s="271" t="str">
        <f t="shared" si="292"/>
        <v/>
      </c>
      <c r="AV539" s="271" t="str">
        <f t="shared" si="293"/>
        <v/>
      </c>
      <c r="AW539" s="271" t="str">
        <f t="shared" si="294"/>
        <v/>
      </c>
      <c r="AX539" s="271" t="str">
        <f t="shared" si="295"/>
        <v/>
      </c>
      <c r="AY539" s="271" t="str">
        <f t="shared" si="296"/>
        <v/>
      </c>
      <c r="AZ539" s="258">
        <f t="shared" si="18"/>
        <v>0</v>
      </c>
      <c r="BA539" s="258">
        <f t="shared" si="262"/>
        <v>1</v>
      </c>
      <c r="BB539" s="258">
        <f t="shared" si="297"/>
        <v>0</v>
      </c>
      <c r="BC539" s="258">
        <f t="shared" si="298"/>
        <v>1</v>
      </c>
      <c r="BD539" s="258">
        <f t="shared" si="20"/>
        <v>1</v>
      </c>
      <c r="BE539" s="258">
        <f t="shared" si="299"/>
        <v>0</v>
      </c>
      <c r="BF539" s="258">
        <f t="shared" si="300"/>
        <v>1</v>
      </c>
      <c r="BG539" s="258">
        <f t="shared" si="21"/>
        <v>1</v>
      </c>
      <c r="BH539" s="258">
        <f t="shared" si="301"/>
        <v>0</v>
      </c>
      <c r="BI539" s="258">
        <f t="shared" si="302"/>
        <v>1</v>
      </c>
      <c r="BJ539" s="258">
        <f t="shared" si="22"/>
        <v>1</v>
      </c>
      <c r="BK539" s="258">
        <f t="shared" si="303"/>
        <v>0</v>
      </c>
      <c r="BL539" s="258">
        <f t="shared" si="304"/>
        <v>1</v>
      </c>
      <c r="BM539" s="258">
        <f t="shared" si="23"/>
        <v>1</v>
      </c>
      <c r="BN539" s="258">
        <f t="shared" si="305"/>
        <v>0</v>
      </c>
      <c r="BO539" s="258">
        <f t="shared" si="306"/>
        <v>1</v>
      </c>
      <c r="BP539" s="258">
        <f t="shared" si="24"/>
        <v>1</v>
      </c>
      <c r="BQ539" s="258">
        <f t="shared" si="307"/>
        <v>0</v>
      </c>
      <c r="BR539" s="258">
        <f t="shared" si="308"/>
        <v>1</v>
      </c>
      <c r="BS539" s="258">
        <f t="shared" si="25"/>
        <v>1</v>
      </c>
      <c r="BT539" s="258">
        <f t="shared" si="309"/>
        <v>0</v>
      </c>
      <c r="BU539" s="258">
        <f t="shared" si="310"/>
        <v>1</v>
      </c>
      <c r="BV539" s="258">
        <f t="shared" si="26"/>
        <v>1</v>
      </c>
      <c r="BW539" s="258">
        <f t="shared" si="311"/>
        <v>0</v>
      </c>
      <c r="BX539" s="258">
        <f t="shared" si="312"/>
        <v>1</v>
      </c>
      <c r="BY539" s="258">
        <f t="shared" si="27"/>
        <v>1</v>
      </c>
      <c r="BZ539" s="258">
        <f t="shared" si="313"/>
        <v>0</v>
      </c>
      <c r="CA539" s="258">
        <f t="shared" si="314"/>
        <v>1</v>
      </c>
      <c r="CB539" s="258">
        <f t="shared" si="28"/>
        <v>1</v>
      </c>
      <c r="CC539" s="258">
        <f t="shared" si="315"/>
        <v>0</v>
      </c>
      <c r="CD539" s="258">
        <f t="shared" si="316"/>
        <v>1</v>
      </c>
    </row>
    <row r="540" spans="1:82" hidden="1">
      <c r="A540" s="258"/>
      <c r="B540" s="258"/>
      <c r="C540" s="259"/>
      <c r="D540" s="258"/>
      <c r="E540" s="258"/>
      <c r="F540" s="258"/>
      <c r="G540" s="258">
        <v>532</v>
      </c>
      <c r="H540" s="743"/>
      <c r="I540" s="744"/>
      <c r="J540" s="739"/>
      <c r="K540" s="745"/>
      <c r="L540" s="745"/>
      <c r="M540" s="272"/>
      <c r="N540" s="508">
        <f t="shared" si="242"/>
        <v>0</v>
      </c>
      <c r="O540" s="510">
        <f t="shared" si="283"/>
        <v>0</v>
      </c>
      <c r="P540" s="260">
        <f t="shared" si="284"/>
        <v>0</v>
      </c>
      <c r="Q540" s="261">
        <f t="shared" si="285"/>
        <v>0</v>
      </c>
      <c r="R540" s="261">
        <f t="shared" si="246"/>
        <v>0</v>
      </c>
      <c r="S540" s="262"/>
      <c r="T540" s="262"/>
      <c r="U540" s="263">
        <f t="shared" si="2"/>
        <v>1.288</v>
      </c>
      <c r="V540" s="264">
        <f>IF(E540="SP",1,IF(D540="",ExtraMargeMateriaal,(1-VLOOKUP(D540,TabelAankoop[],4,FALSE))))</f>
        <v>1</v>
      </c>
      <c r="W540" s="265">
        <f t="shared" si="247"/>
        <v>0.6885</v>
      </c>
      <c r="X540" s="266">
        <f t="shared" si="248"/>
        <v>1</v>
      </c>
      <c r="Y540" s="267">
        <f t="shared" si="249"/>
        <v>1.46</v>
      </c>
      <c r="Z540" s="267">
        <f t="shared" si="250"/>
        <v>1.1599999999999999</v>
      </c>
      <c r="AA540" s="268">
        <f t="shared" si="7"/>
        <v>0</v>
      </c>
      <c r="AB540" s="456">
        <f t="shared" si="8"/>
        <v>0</v>
      </c>
      <c r="AC540" s="457">
        <f t="shared" si="9"/>
        <v>0</v>
      </c>
      <c r="AD540" s="456">
        <f t="shared" si="10"/>
        <v>0</v>
      </c>
      <c r="AE540" s="458">
        <f t="shared" si="11"/>
        <v>0</v>
      </c>
      <c r="AF540" s="457">
        <f t="shared" si="286"/>
        <v>0</v>
      </c>
      <c r="AG540" s="456">
        <f t="shared" si="12"/>
        <v>0</v>
      </c>
      <c r="AH540" s="457">
        <f t="shared" si="13"/>
        <v>0</v>
      </c>
      <c r="AI540" s="268">
        <f t="shared" si="14"/>
        <v>0</v>
      </c>
      <c r="AJ540" s="269">
        <f t="shared" si="15"/>
        <v>0</v>
      </c>
      <c r="AK540" s="270">
        <f t="shared" si="16"/>
        <v>0</v>
      </c>
      <c r="AL540" s="415">
        <f t="shared" si="17"/>
        <v>0</v>
      </c>
      <c r="AM540" s="259" t="str">
        <f>IF(AP540="","",IFERROR(VLOOKUP(AP540,CODES!$A$3:$D$1348,4,FALSE),"X"))&amp;IF(AQ540="","",IFERROR(VLOOKUP(AQ540,CODES!$A$3:$D$1348,4,FALSE),"X"))&amp;IF(AR540="","",IFERROR(VLOOKUP(AR540,CODES!$A$3:$D$1348,4,FALSE),"X"))&amp;IF(AS540="","",IFERROR(VLOOKUP(AS540,CODES!$A$3:$D$1348,4,FALSE),"X"))&amp;IF(AT540="","",IFERROR(VLOOKUP(AT540,CODES!$A$3:$D$1348,4,FALSE),"X"))&amp;IF(AU540="","",IFERROR(VLOOKUP(AU540,CODES!$A$3:$D$1348,4,FALSE),"X"))&amp;IF(AV540="","",IFERROR(VLOOKUP(AV540,CODES!$A$3:$D$1348,4,FALSE),"X"))&amp;IF(AW540="","",IFERROR(VLOOKUP(AW540,CODES!$A$3:$D$1348,4,FALSE),"X"))&amp;IF(AX540="","",IFERROR(VLOOKUP(AX540,CODES!$A$3:$D$1348,4,FALSE),"X"))&amp;IF(AY540="","",IFERROR(VLOOKUP(AY540,CODES!$A$3:$D$1348,4,FALSE),"X"))</f>
        <v/>
      </c>
      <c r="AN540" s="258">
        <f>SUM(IFERROR(VLOOKUP(AP540,CODES!$A$3:$D$1348,4,FALSE)*BC540,0),IFERROR(VLOOKUP(AQ540,CODES!$A$3:$D$1348,4,FALSE)*BF540,0),IFERROR(VLOOKUP(AR540,CODES!$A$3:$D$1348,4,FALSE)*BI540,0),IFERROR(VLOOKUP(AS540,CODES!$A$3:$D$1348,4,FALSE)*BL540,0),IFERROR(VLOOKUP(AT540,CODES!$A$3:$D$1348,4,FALSE)*BO540,0),IFERROR(VLOOKUP(AU540,CODES!$A$3:$D$1348,4,FALSE)*BR540,0),IFERROR(VLOOKUP(AV540,CODES!$A$3:$D$1348,4,FALSE)*BU540,0),IFERROR(VLOOKUP(AW540,CODES!$A$3:$D$1348,4,FALSE)*BX540,0),IFERROR(VLOOKUP(AX540,CODES!$A$3:$D$1348,4,FALSE)*CA540,0),IFERROR(VLOOKUP(AY540,CODES!$A$3:$D$1348,4,FALSE)*CD540,0))</f>
        <v>0</v>
      </c>
      <c r="AO540" s="258">
        <f>SUM(IFERROR(VLOOKUP(AP540,CODES!$A$3:$D$1348,3,FALSE)*BC540,0),IFERROR(VLOOKUP(AQ540,CODES!$A$3:$D$1348,3,FALSE)*BF540,0),IFERROR(VLOOKUP(AR540,CODES!$A$3:$D$1348,3,FALSE)*BI540,0),IFERROR(VLOOKUP(AS540,CODES!$A$3:$D$1348,3,FALSE)*BL540,0),IFERROR(VLOOKUP(AT540,CODES!$A$3:$D$1348,3,FALSE)*BO540,0),IFERROR(VLOOKUP(AU540,CODES!$A$3:$D$1348,3,FALSE)*BR540,0),IFERROR(VLOOKUP(AV540,CODES!$A$3:$D$1348,3,FALSE)*BU540,0),IFERROR(VLOOKUP(AW540,CODES!$A$3:$D$1348,3,FALSE)*BX540,0),IFERROR(VLOOKUP(AX540,CODES!$A$3:$D$1348,3,FALSE)*CA540,0),IFERROR(VLOOKUP(AY540,CODES!$A$3:$D$1348,3,FALSE)*CD540,0))+B540</f>
        <v>0</v>
      </c>
      <c r="AP540" s="271" t="str">
        <f t="shared" si="287"/>
        <v/>
      </c>
      <c r="AQ540" s="271" t="str">
        <f t="shared" si="288"/>
        <v/>
      </c>
      <c r="AR540" s="271" t="str">
        <f t="shared" si="289"/>
        <v/>
      </c>
      <c r="AS540" s="271" t="str">
        <f t="shared" si="290"/>
        <v/>
      </c>
      <c r="AT540" s="271" t="str">
        <f t="shared" si="291"/>
        <v/>
      </c>
      <c r="AU540" s="271" t="str">
        <f t="shared" si="292"/>
        <v/>
      </c>
      <c r="AV540" s="271" t="str">
        <f t="shared" si="293"/>
        <v/>
      </c>
      <c r="AW540" s="271" t="str">
        <f t="shared" si="294"/>
        <v/>
      </c>
      <c r="AX540" s="271" t="str">
        <f t="shared" si="295"/>
        <v/>
      </c>
      <c r="AY540" s="271" t="str">
        <f t="shared" si="296"/>
        <v/>
      </c>
      <c r="AZ540" s="258">
        <f t="shared" si="18"/>
        <v>0</v>
      </c>
      <c r="BA540" s="258">
        <f t="shared" si="262"/>
        <v>1</v>
      </c>
      <c r="BB540" s="258">
        <f t="shared" si="297"/>
        <v>0</v>
      </c>
      <c r="BC540" s="258">
        <f t="shared" si="298"/>
        <v>1</v>
      </c>
      <c r="BD540" s="258">
        <f t="shared" si="20"/>
        <v>1</v>
      </c>
      <c r="BE540" s="258">
        <f t="shared" si="299"/>
        <v>0</v>
      </c>
      <c r="BF540" s="258">
        <f t="shared" si="300"/>
        <v>1</v>
      </c>
      <c r="BG540" s="258">
        <f t="shared" si="21"/>
        <v>1</v>
      </c>
      <c r="BH540" s="258">
        <f t="shared" si="301"/>
        <v>0</v>
      </c>
      <c r="BI540" s="258">
        <f t="shared" si="302"/>
        <v>1</v>
      </c>
      <c r="BJ540" s="258">
        <f t="shared" si="22"/>
        <v>1</v>
      </c>
      <c r="BK540" s="258">
        <f t="shared" si="303"/>
        <v>0</v>
      </c>
      <c r="BL540" s="258">
        <f t="shared" si="304"/>
        <v>1</v>
      </c>
      <c r="BM540" s="258">
        <f t="shared" si="23"/>
        <v>1</v>
      </c>
      <c r="BN540" s="258">
        <f t="shared" si="305"/>
        <v>0</v>
      </c>
      <c r="BO540" s="258">
        <f t="shared" si="306"/>
        <v>1</v>
      </c>
      <c r="BP540" s="258">
        <f t="shared" si="24"/>
        <v>1</v>
      </c>
      <c r="BQ540" s="258">
        <f t="shared" si="307"/>
        <v>0</v>
      </c>
      <c r="BR540" s="258">
        <f t="shared" si="308"/>
        <v>1</v>
      </c>
      <c r="BS540" s="258">
        <f t="shared" si="25"/>
        <v>1</v>
      </c>
      <c r="BT540" s="258">
        <f t="shared" si="309"/>
        <v>0</v>
      </c>
      <c r="BU540" s="258">
        <f t="shared" si="310"/>
        <v>1</v>
      </c>
      <c r="BV540" s="258">
        <f t="shared" si="26"/>
        <v>1</v>
      </c>
      <c r="BW540" s="258">
        <f t="shared" si="311"/>
        <v>0</v>
      </c>
      <c r="BX540" s="258">
        <f t="shared" si="312"/>
        <v>1</v>
      </c>
      <c r="BY540" s="258">
        <f t="shared" si="27"/>
        <v>1</v>
      </c>
      <c r="BZ540" s="258">
        <f t="shared" si="313"/>
        <v>0</v>
      </c>
      <c r="CA540" s="258">
        <f t="shared" si="314"/>
        <v>1</v>
      </c>
      <c r="CB540" s="258">
        <f t="shared" si="28"/>
        <v>1</v>
      </c>
      <c r="CC540" s="258">
        <f t="shared" si="315"/>
        <v>0</v>
      </c>
      <c r="CD540" s="258">
        <f t="shared" si="316"/>
        <v>1</v>
      </c>
    </row>
    <row r="541" spans="1:82" hidden="1">
      <c r="A541" s="258"/>
      <c r="B541" s="258"/>
      <c r="C541" s="259"/>
      <c r="D541" s="258"/>
      <c r="E541" s="258"/>
      <c r="F541" s="258"/>
      <c r="G541" s="258">
        <v>533</v>
      </c>
      <c r="H541" s="743"/>
      <c r="I541" s="744"/>
      <c r="J541" s="739"/>
      <c r="K541" s="745"/>
      <c r="L541" s="745"/>
      <c r="M541" s="272"/>
      <c r="N541" s="508">
        <f t="shared" si="242"/>
        <v>0</v>
      </c>
      <c r="O541" s="510">
        <f t="shared" si="283"/>
        <v>0</v>
      </c>
      <c r="P541" s="260">
        <f t="shared" si="284"/>
        <v>0</v>
      </c>
      <c r="Q541" s="261">
        <f t="shared" si="285"/>
        <v>0</v>
      </c>
      <c r="R541" s="261">
        <f t="shared" si="246"/>
        <v>0</v>
      </c>
      <c r="S541" s="262"/>
      <c r="T541" s="262"/>
      <c r="U541" s="263">
        <f t="shared" si="2"/>
        <v>1.288</v>
      </c>
      <c r="V541" s="264">
        <f>IF(E541="SP",1,IF(D541="",ExtraMargeMateriaal,(1-VLOOKUP(D541,TabelAankoop[],4,FALSE))))</f>
        <v>1</v>
      </c>
      <c r="W541" s="265">
        <f t="shared" si="247"/>
        <v>0.6885</v>
      </c>
      <c r="X541" s="266">
        <f t="shared" si="248"/>
        <v>1</v>
      </c>
      <c r="Y541" s="267">
        <f t="shared" si="249"/>
        <v>1.46</v>
      </c>
      <c r="Z541" s="267">
        <f t="shared" si="250"/>
        <v>1.1599999999999999</v>
      </c>
      <c r="AA541" s="268">
        <f t="shared" si="7"/>
        <v>0</v>
      </c>
      <c r="AB541" s="456">
        <f t="shared" si="8"/>
        <v>0</v>
      </c>
      <c r="AC541" s="457">
        <f t="shared" si="9"/>
        <v>0</v>
      </c>
      <c r="AD541" s="456">
        <f t="shared" si="10"/>
        <v>0</v>
      </c>
      <c r="AE541" s="458">
        <f t="shared" si="11"/>
        <v>0</v>
      </c>
      <c r="AF541" s="457">
        <f t="shared" si="286"/>
        <v>0</v>
      </c>
      <c r="AG541" s="456">
        <f t="shared" si="12"/>
        <v>0</v>
      </c>
      <c r="AH541" s="457">
        <f t="shared" si="13"/>
        <v>0</v>
      </c>
      <c r="AI541" s="268">
        <f t="shared" si="14"/>
        <v>0</v>
      </c>
      <c r="AJ541" s="269">
        <f t="shared" si="15"/>
        <v>0</v>
      </c>
      <c r="AK541" s="270">
        <f t="shared" si="16"/>
        <v>0</v>
      </c>
      <c r="AL541" s="415">
        <f t="shared" si="17"/>
        <v>0</v>
      </c>
      <c r="AM541" s="259" t="str">
        <f>IF(AP541="","",IFERROR(VLOOKUP(AP541,CODES!$A$3:$D$1348,4,FALSE),"X"))&amp;IF(AQ541="","",IFERROR(VLOOKUP(AQ541,CODES!$A$3:$D$1348,4,FALSE),"X"))&amp;IF(AR541="","",IFERROR(VLOOKUP(AR541,CODES!$A$3:$D$1348,4,FALSE),"X"))&amp;IF(AS541="","",IFERROR(VLOOKUP(AS541,CODES!$A$3:$D$1348,4,FALSE),"X"))&amp;IF(AT541="","",IFERROR(VLOOKUP(AT541,CODES!$A$3:$D$1348,4,FALSE),"X"))&amp;IF(AU541="","",IFERROR(VLOOKUP(AU541,CODES!$A$3:$D$1348,4,FALSE),"X"))&amp;IF(AV541="","",IFERROR(VLOOKUP(AV541,CODES!$A$3:$D$1348,4,FALSE),"X"))&amp;IF(AW541="","",IFERROR(VLOOKUP(AW541,CODES!$A$3:$D$1348,4,FALSE),"X"))&amp;IF(AX541="","",IFERROR(VLOOKUP(AX541,CODES!$A$3:$D$1348,4,FALSE),"X"))&amp;IF(AY541="","",IFERROR(VLOOKUP(AY541,CODES!$A$3:$D$1348,4,FALSE),"X"))</f>
        <v/>
      </c>
      <c r="AN541" s="258">
        <f>SUM(IFERROR(VLOOKUP(AP541,CODES!$A$3:$D$1348,4,FALSE)*BC541,0),IFERROR(VLOOKUP(AQ541,CODES!$A$3:$D$1348,4,FALSE)*BF541,0),IFERROR(VLOOKUP(AR541,CODES!$A$3:$D$1348,4,FALSE)*BI541,0),IFERROR(VLOOKUP(AS541,CODES!$A$3:$D$1348,4,FALSE)*BL541,0),IFERROR(VLOOKUP(AT541,CODES!$A$3:$D$1348,4,FALSE)*BO541,0),IFERROR(VLOOKUP(AU541,CODES!$A$3:$D$1348,4,FALSE)*BR541,0),IFERROR(VLOOKUP(AV541,CODES!$A$3:$D$1348,4,FALSE)*BU541,0),IFERROR(VLOOKUP(AW541,CODES!$A$3:$D$1348,4,FALSE)*BX541,0),IFERROR(VLOOKUP(AX541,CODES!$A$3:$D$1348,4,FALSE)*CA541,0),IFERROR(VLOOKUP(AY541,CODES!$A$3:$D$1348,4,FALSE)*CD541,0))</f>
        <v>0</v>
      </c>
      <c r="AO541" s="258">
        <f>SUM(IFERROR(VLOOKUP(AP541,CODES!$A$3:$D$1348,3,FALSE)*BC541,0),IFERROR(VLOOKUP(AQ541,CODES!$A$3:$D$1348,3,FALSE)*BF541,0),IFERROR(VLOOKUP(AR541,CODES!$A$3:$D$1348,3,FALSE)*BI541,0),IFERROR(VLOOKUP(AS541,CODES!$A$3:$D$1348,3,FALSE)*BL541,0),IFERROR(VLOOKUP(AT541,CODES!$A$3:$D$1348,3,FALSE)*BO541,0),IFERROR(VLOOKUP(AU541,CODES!$A$3:$D$1348,3,FALSE)*BR541,0),IFERROR(VLOOKUP(AV541,CODES!$A$3:$D$1348,3,FALSE)*BU541,0),IFERROR(VLOOKUP(AW541,CODES!$A$3:$D$1348,3,FALSE)*BX541,0),IFERROR(VLOOKUP(AX541,CODES!$A$3:$D$1348,3,FALSE)*CA541,0),IFERROR(VLOOKUP(AY541,CODES!$A$3:$D$1348,3,FALSE)*CD541,0))+B541</f>
        <v>0</v>
      </c>
      <c r="AP541" s="271" t="str">
        <f t="shared" si="287"/>
        <v/>
      </c>
      <c r="AQ541" s="271" t="str">
        <f t="shared" si="288"/>
        <v/>
      </c>
      <c r="AR541" s="271" t="str">
        <f t="shared" si="289"/>
        <v/>
      </c>
      <c r="AS541" s="271" t="str">
        <f t="shared" si="290"/>
        <v/>
      </c>
      <c r="AT541" s="271" t="str">
        <f t="shared" si="291"/>
        <v/>
      </c>
      <c r="AU541" s="271" t="str">
        <f t="shared" si="292"/>
        <v/>
      </c>
      <c r="AV541" s="271" t="str">
        <f t="shared" si="293"/>
        <v/>
      </c>
      <c r="AW541" s="271" t="str">
        <f t="shared" si="294"/>
        <v/>
      </c>
      <c r="AX541" s="271" t="str">
        <f t="shared" si="295"/>
        <v/>
      </c>
      <c r="AY541" s="271" t="str">
        <f t="shared" si="296"/>
        <v/>
      </c>
      <c r="AZ541" s="258">
        <f t="shared" si="18"/>
        <v>0</v>
      </c>
      <c r="BA541" s="258">
        <f t="shared" si="262"/>
        <v>1</v>
      </c>
      <c r="BB541" s="258">
        <f t="shared" si="297"/>
        <v>0</v>
      </c>
      <c r="BC541" s="258">
        <f t="shared" si="298"/>
        <v>1</v>
      </c>
      <c r="BD541" s="258">
        <f t="shared" si="20"/>
        <v>1</v>
      </c>
      <c r="BE541" s="258">
        <f t="shared" si="299"/>
        <v>0</v>
      </c>
      <c r="BF541" s="258">
        <f t="shared" si="300"/>
        <v>1</v>
      </c>
      <c r="BG541" s="258">
        <f t="shared" si="21"/>
        <v>1</v>
      </c>
      <c r="BH541" s="258">
        <f t="shared" si="301"/>
        <v>0</v>
      </c>
      <c r="BI541" s="258">
        <f t="shared" si="302"/>
        <v>1</v>
      </c>
      <c r="BJ541" s="258">
        <f t="shared" si="22"/>
        <v>1</v>
      </c>
      <c r="BK541" s="258">
        <f t="shared" si="303"/>
        <v>0</v>
      </c>
      <c r="BL541" s="258">
        <f t="shared" si="304"/>
        <v>1</v>
      </c>
      <c r="BM541" s="258">
        <f t="shared" si="23"/>
        <v>1</v>
      </c>
      <c r="BN541" s="258">
        <f t="shared" si="305"/>
        <v>0</v>
      </c>
      <c r="BO541" s="258">
        <f t="shared" si="306"/>
        <v>1</v>
      </c>
      <c r="BP541" s="258">
        <f t="shared" si="24"/>
        <v>1</v>
      </c>
      <c r="BQ541" s="258">
        <f t="shared" si="307"/>
        <v>0</v>
      </c>
      <c r="BR541" s="258">
        <f t="shared" si="308"/>
        <v>1</v>
      </c>
      <c r="BS541" s="258">
        <f t="shared" si="25"/>
        <v>1</v>
      </c>
      <c r="BT541" s="258">
        <f t="shared" si="309"/>
        <v>0</v>
      </c>
      <c r="BU541" s="258">
        <f t="shared" si="310"/>
        <v>1</v>
      </c>
      <c r="BV541" s="258">
        <f t="shared" si="26"/>
        <v>1</v>
      </c>
      <c r="BW541" s="258">
        <f t="shared" si="311"/>
        <v>0</v>
      </c>
      <c r="BX541" s="258">
        <f t="shared" si="312"/>
        <v>1</v>
      </c>
      <c r="BY541" s="258">
        <f t="shared" si="27"/>
        <v>1</v>
      </c>
      <c r="BZ541" s="258">
        <f t="shared" si="313"/>
        <v>0</v>
      </c>
      <c r="CA541" s="258">
        <f t="shared" si="314"/>
        <v>1</v>
      </c>
      <c r="CB541" s="258">
        <f t="shared" si="28"/>
        <v>1</v>
      </c>
      <c r="CC541" s="258">
        <f t="shared" si="315"/>
        <v>0</v>
      </c>
      <c r="CD541" s="258">
        <f t="shared" si="316"/>
        <v>1</v>
      </c>
    </row>
    <row r="542" spans="1:82" hidden="1">
      <c r="A542" s="258"/>
      <c r="B542" s="258"/>
      <c r="C542" s="259"/>
      <c r="D542" s="258"/>
      <c r="E542" s="258"/>
      <c r="F542" s="258"/>
      <c r="G542" s="258">
        <v>534</v>
      </c>
      <c r="H542" s="743"/>
      <c r="I542" s="744"/>
      <c r="J542" s="739"/>
      <c r="K542" s="745"/>
      <c r="L542" s="745"/>
      <c r="M542" s="272"/>
      <c r="N542" s="508">
        <f t="shared" si="242"/>
        <v>0</v>
      </c>
      <c r="O542" s="510">
        <f t="shared" si="283"/>
        <v>0</v>
      </c>
      <c r="P542" s="260">
        <f t="shared" si="284"/>
        <v>0</v>
      </c>
      <c r="Q542" s="261">
        <f t="shared" si="285"/>
        <v>0</v>
      </c>
      <c r="R542" s="261">
        <f t="shared" si="246"/>
        <v>0</v>
      </c>
      <c r="S542" s="262"/>
      <c r="T542" s="262"/>
      <c r="U542" s="263">
        <f t="shared" si="2"/>
        <v>1.288</v>
      </c>
      <c r="V542" s="264">
        <f>IF(E542="SP",1,IF(D542="",ExtraMargeMateriaal,(1-VLOOKUP(D542,TabelAankoop[],4,FALSE))))</f>
        <v>1</v>
      </c>
      <c r="W542" s="265">
        <f t="shared" si="247"/>
        <v>0.6885</v>
      </c>
      <c r="X542" s="266">
        <f t="shared" si="248"/>
        <v>1</v>
      </c>
      <c r="Y542" s="267">
        <f t="shared" si="249"/>
        <v>1.46</v>
      </c>
      <c r="Z542" s="267">
        <f t="shared" si="250"/>
        <v>1.1599999999999999</v>
      </c>
      <c r="AA542" s="268">
        <f t="shared" si="7"/>
        <v>0</v>
      </c>
      <c r="AB542" s="456">
        <f t="shared" si="8"/>
        <v>0</v>
      </c>
      <c r="AC542" s="457">
        <f t="shared" si="9"/>
        <v>0</v>
      </c>
      <c r="AD542" s="456">
        <f t="shared" si="10"/>
        <v>0</v>
      </c>
      <c r="AE542" s="458">
        <f t="shared" si="11"/>
        <v>0</v>
      </c>
      <c r="AF542" s="457">
        <f t="shared" si="286"/>
        <v>0</v>
      </c>
      <c r="AG542" s="456">
        <f t="shared" si="12"/>
        <v>0</v>
      </c>
      <c r="AH542" s="457">
        <f t="shared" si="13"/>
        <v>0</v>
      </c>
      <c r="AI542" s="268">
        <f t="shared" si="14"/>
        <v>0</v>
      </c>
      <c r="AJ542" s="269">
        <f t="shared" si="15"/>
        <v>0</v>
      </c>
      <c r="AK542" s="270">
        <f t="shared" si="16"/>
        <v>0</v>
      </c>
      <c r="AL542" s="415">
        <f t="shared" si="17"/>
        <v>0</v>
      </c>
      <c r="AM542" s="259" t="str">
        <f>IF(AP542="","",IFERROR(VLOOKUP(AP542,CODES!$A$3:$D$1348,4,FALSE),"X"))&amp;IF(AQ542="","",IFERROR(VLOOKUP(AQ542,CODES!$A$3:$D$1348,4,FALSE),"X"))&amp;IF(AR542="","",IFERROR(VLOOKUP(AR542,CODES!$A$3:$D$1348,4,FALSE),"X"))&amp;IF(AS542="","",IFERROR(VLOOKUP(AS542,CODES!$A$3:$D$1348,4,FALSE),"X"))&amp;IF(AT542="","",IFERROR(VLOOKUP(AT542,CODES!$A$3:$D$1348,4,FALSE),"X"))&amp;IF(AU542="","",IFERROR(VLOOKUP(AU542,CODES!$A$3:$D$1348,4,FALSE),"X"))&amp;IF(AV542="","",IFERROR(VLOOKUP(AV542,CODES!$A$3:$D$1348,4,FALSE),"X"))&amp;IF(AW542="","",IFERROR(VLOOKUP(AW542,CODES!$A$3:$D$1348,4,FALSE),"X"))&amp;IF(AX542="","",IFERROR(VLOOKUP(AX542,CODES!$A$3:$D$1348,4,FALSE),"X"))&amp;IF(AY542="","",IFERROR(VLOOKUP(AY542,CODES!$A$3:$D$1348,4,FALSE),"X"))</f>
        <v/>
      </c>
      <c r="AN542" s="258">
        <f>SUM(IFERROR(VLOOKUP(AP542,CODES!$A$3:$D$1348,4,FALSE)*BC542,0),IFERROR(VLOOKUP(AQ542,CODES!$A$3:$D$1348,4,FALSE)*BF542,0),IFERROR(VLOOKUP(AR542,CODES!$A$3:$D$1348,4,FALSE)*BI542,0),IFERROR(VLOOKUP(AS542,CODES!$A$3:$D$1348,4,FALSE)*BL542,0),IFERROR(VLOOKUP(AT542,CODES!$A$3:$D$1348,4,FALSE)*BO542,0),IFERROR(VLOOKUP(AU542,CODES!$A$3:$D$1348,4,FALSE)*BR542,0),IFERROR(VLOOKUP(AV542,CODES!$A$3:$D$1348,4,FALSE)*BU542,0),IFERROR(VLOOKUP(AW542,CODES!$A$3:$D$1348,4,FALSE)*BX542,0),IFERROR(VLOOKUP(AX542,CODES!$A$3:$D$1348,4,FALSE)*CA542,0),IFERROR(VLOOKUP(AY542,CODES!$A$3:$D$1348,4,FALSE)*CD542,0))</f>
        <v>0</v>
      </c>
      <c r="AO542" s="258">
        <f>SUM(IFERROR(VLOOKUP(AP542,CODES!$A$3:$D$1348,3,FALSE)*BC542,0),IFERROR(VLOOKUP(AQ542,CODES!$A$3:$D$1348,3,FALSE)*BF542,0),IFERROR(VLOOKUP(AR542,CODES!$A$3:$D$1348,3,FALSE)*BI542,0),IFERROR(VLOOKUP(AS542,CODES!$A$3:$D$1348,3,FALSE)*BL542,0),IFERROR(VLOOKUP(AT542,CODES!$A$3:$D$1348,3,FALSE)*BO542,0),IFERROR(VLOOKUP(AU542,CODES!$A$3:$D$1348,3,FALSE)*BR542,0),IFERROR(VLOOKUP(AV542,CODES!$A$3:$D$1348,3,FALSE)*BU542,0),IFERROR(VLOOKUP(AW542,CODES!$A$3:$D$1348,3,FALSE)*BX542,0),IFERROR(VLOOKUP(AX542,CODES!$A$3:$D$1348,3,FALSE)*CA542,0),IFERROR(VLOOKUP(AY542,CODES!$A$3:$D$1348,3,FALSE)*CD542,0))+B542</f>
        <v>0</v>
      </c>
      <c r="AP542" s="271" t="str">
        <f t="shared" si="287"/>
        <v/>
      </c>
      <c r="AQ542" s="271" t="str">
        <f t="shared" si="288"/>
        <v/>
      </c>
      <c r="AR542" s="271" t="str">
        <f t="shared" si="289"/>
        <v/>
      </c>
      <c r="AS542" s="271" t="str">
        <f t="shared" si="290"/>
        <v/>
      </c>
      <c r="AT542" s="271" t="str">
        <f t="shared" si="291"/>
        <v/>
      </c>
      <c r="AU542" s="271" t="str">
        <f t="shared" si="292"/>
        <v/>
      </c>
      <c r="AV542" s="271" t="str">
        <f t="shared" si="293"/>
        <v/>
      </c>
      <c r="AW542" s="271" t="str">
        <f t="shared" si="294"/>
        <v/>
      </c>
      <c r="AX542" s="271" t="str">
        <f t="shared" si="295"/>
        <v/>
      </c>
      <c r="AY542" s="271" t="str">
        <f t="shared" si="296"/>
        <v/>
      </c>
      <c r="AZ542" s="258">
        <f t="shared" si="18"/>
        <v>0</v>
      </c>
      <c r="BA542" s="258">
        <f t="shared" si="262"/>
        <v>1</v>
      </c>
      <c r="BB542" s="258">
        <f t="shared" si="297"/>
        <v>0</v>
      </c>
      <c r="BC542" s="258">
        <f t="shared" si="298"/>
        <v>1</v>
      </c>
      <c r="BD542" s="258">
        <f t="shared" si="20"/>
        <v>1</v>
      </c>
      <c r="BE542" s="258">
        <f t="shared" si="299"/>
        <v>0</v>
      </c>
      <c r="BF542" s="258">
        <f t="shared" si="300"/>
        <v>1</v>
      </c>
      <c r="BG542" s="258">
        <f t="shared" si="21"/>
        <v>1</v>
      </c>
      <c r="BH542" s="258">
        <f t="shared" si="301"/>
        <v>0</v>
      </c>
      <c r="BI542" s="258">
        <f t="shared" si="302"/>
        <v>1</v>
      </c>
      <c r="BJ542" s="258">
        <f t="shared" si="22"/>
        <v>1</v>
      </c>
      <c r="BK542" s="258">
        <f t="shared" si="303"/>
        <v>0</v>
      </c>
      <c r="BL542" s="258">
        <f t="shared" si="304"/>
        <v>1</v>
      </c>
      <c r="BM542" s="258">
        <f t="shared" si="23"/>
        <v>1</v>
      </c>
      <c r="BN542" s="258">
        <f t="shared" si="305"/>
        <v>0</v>
      </c>
      <c r="BO542" s="258">
        <f t="shared" si="306"/>
        <v>1</v>
      </c>
      <c r="BP542" s="258">
        <f t="shared" si="24"/>
        <v>1</v>
      </c>
      <c r="BQ542" s="258">
        <f t="shared" si="307"/>
        <v>0</v>
      </c>
      <c r="BR542" s="258">
        <f t="shared" si="308"/>
        <v>1</v>
      </c>
      <c r="BS542" s="258">
        <f t="shared" si="25"/>
        <v>1</v>
      </c>
      <c r="BT542" s="258">
        <f t="shared" si="309"/>
        <v>0</v>
      </c>
      <c r="BU542" s="258">
        <f t="shared" si="310"/>
        <v>1</v>
      </c>
      <c r="BV542" s="258">
        <f t="shared" si="26"/>
        <v>1</v>
      </c>
      <c r="BW542" s="258">
        <f t="shared" si="311"/>
        <v>0</v>
      </c>
      <c r="BX542" s="258">
        <f t="shared" si="312"/>
        <v>1</v>
      </c>
      <c r="BY542" s="258">
        <f t="shared" si="27"/>
        <v>1</v>
      </c>
      <c r="BZ542" s="258">
        <f t="shared" si="313"/>
        <v>0</v>
      </c>
      <c r="CA542" s="258">
        <f t="shared" si="314"/>
        <v>1</v>
      </c>
      <c r="CB542" s="258">
        <f t="shared" si="28"/>
        <v>1</v>
      </c>
      <c r="CC542" s="258">
        <f t="shared" si="315"/>
        <v>0</v>
      </c>
      <c r="CD542" s="258">
        <f t="shared" si="316"/>
        <v>1</v>
      </c>
    </row>
    <row r="543" spans="1:82" hidden="1">
      <c r="A543" s="258"/>
      <c r="B543" s="258"/>
      <c r="C543" s="259"/>
      <c r="D543" s="258"/>
      <c r="E543" s="258"/>
      <c r="F543" s="258"/>
      <c r="G543" s="258">
        <v>535</v>
      </c>
      <c r="H543" s="743"/>
      <c r="I543" s="744"/>
      <c r="J543" s="739"/>
      <c r="K543" s="745"/>
      <c r="L543" s="745"/>
      <c r="M543" s="272"/>
      <c r="N543" s="508">
        <f t="shared" si="242"/>
        <v>0</v>
      </c>
      <c r="O543" s="510">
        <f t="shared" si="283"/>
        <v>0</v>
      </c>
      <c r="P543" s="260">
        <f t="shared" si="284"/>
        <v>0</v>
      </c>
      <c r="Q543" s="261">
        <f t="shared" si="285"/>
        <v>0</v>
      </c>
      <c r="R543" s="261">
        <f t="shared" si="246"/>
        <v>0</v>
      </c>
      <c r="S543" s="262"/>
      <c r="T543" s="262"/>
      <c r="U543" s="263">
        <f t="shared" si="2"/>
        <v>1.288</v>
      </c>
      <c r="V543" s="264">
        <f>IF(E543="SP",1,IF(D543="",ExtraMargeMateriaal,(1-VLOOKUP(D543,TabelAankoop[],4,FALSE))))</f>
        <v>1</v>
      </c>
      <c r="W543" s="265">
        <f t="shared" si="247"/>
        <v>0.6885</v>
      </c>
      <c r="X543" s="266">
        <f t="shared" si="248"/>
        <v>1</v>
      </c>
      <c r="Y543" s="267">
        <f t="shared" si="249"/>
        <v>1.46</v>
      </c>
      <c r="Z543" s="267">
        <f t="shared" si="250"/>
        <v>1.1599999999999999</v>
      </c>
      <c r="AA543" s="268">
        <f t="shared" si="7"/>
        <v>0</v>
      </c>
      <c r="AB543" s="456">
        <f t="shared" si="8"/>
        <v>0</v>
      </c>
      <c r="AC543" s="457">
        <f t="shared" si="9"/>
        <v>0</v>
      </c>
      <c r="AD543" s="456">
        <f t="shared" si="10"/>
        <v>0</v>
      </c>
      <c r="AE543" s="458">
        <f t="shared" si="11"/>
        <v>0</v>
      </c>
      <c r="AF543" s="457">
        <f t="shared" si="286"/>
        <v>0</v>
      </c>
      <c r="AG543" s="456">
        <f t="shared" si="12"/>
        <v>0</v>
      </c>
      <c r="AH543" s="457">
        <f t="shared" si="13"/>
        <v>0</v>
      </c>
      <c r="AI543" s="268">
        <f t="shared" si="14"/>
        <v>0</v>
      </c>
      <c r="AJ543" s="269">
        <f t="shared" si="15"/>
        <v>0</v>
      </c>
      <c r="AK543" s="270">
        <f t="shared" si="16"/>
        <v>0</v>
      </c>
      <c r="AL543" s="415">
        <f t="shared" si="17"/>
        <v>0</v>
      </c>
      <c r="AM543" s="259" t="str">
        <f>IF(AP543="","",IFERROR(VLOOKUP(AP543,CODES!$A$3:$D$1348,4,FALSE),"X"))&amp;IF(AQ543="","",IFERROR(VLOOKUP(AQ543,CODES!$A$3:$D$1348,4,FALSE),"X"))&amp;IF(AR543="","",IFERROR(VLOOKUP(AR543,CODES!$A$3:$D$1348,4,FALSE),"X"))&amp;IF(AS543="","",IFERROR(VLOOKUP(AS543,CODES!$A$3:$D$1348,4,FALSE),"X"))&amp;IF(AT543="","",IFERROR(VLOOKUP(AT543,CODES!$A$3:$D$1348,4,FALSE),"X"))&amp;IF(AU543="","",IFERROR(VLOOKUP(AU543,CODES!$A$3:$D$1348,4,FALSE),"X"))&amp;IF(AV543="","",IFERROR(VLOOKUP(AV543,CODES!$A$3:$D$1348,4,FALSE),"X"))&amp;IF(AW543="","",IFERROR(VLOOKUP(AW543,CODES!$A$3:$D$1348,4,FALSE),"X"))&amp;IF(AX543="","",IFERROR(VLOOKUP(AX543,CODES!$A$3:$D$1348,4,FALSE),"X"))&amp;IF(AY543="","",IFERROR(VLOOKUP(AY543,CODES!$A$3:$D$1348,4,FALSE),"X"))</f>
        <v/>
      </c>
      <c r="AN543" s="258">
        <f>SUM(IFERROR(VLOOKUP(AP543,CODES!$A$3:$D$1348,4,FALSE)*BC543,0),IFERROR(VLOOKUP(AQ543,CODES!$A$3:$D$1348,4,FALSE)*BF543,0),IFERROR(VLOOKUP(AR543,CODES!$A$3:$D$1348,4,FALSE)*BI543,0),IFERROR(VLOOKUP(AS543,CODES!$A$3:$D$1348,4,FALSE)*BL543,0),IFERROR(VLOOKUP(AT543,CODES!$A$3:$D$1348,4,FALSE)*BO543,0),IFERROR(VLOOKUP(AU543,CODES!$A$3:$D$1348,4,FALSE)*BR543,0),IFERROR(VLOOKUP(AV543,CODES!$A$3:$D$1348,4,FALSE)*BU543,0),IFERROR(VLOOKUP(AW543,CODES!$A$3:$D$1348,4,FALSE)*BX543,0),IFERROR(VLOOKUP(AX543,CODES!$A$3:$D$1348,4,FALSE)*CA543,0),IFERROR(VLOOKUP(AY543,CODES!$A$3:$D$1348,4,FALSE)*CD543,0))</f>
        <v>0</v>
      </c>
      <c r="AO543" s="258">
        <f>SUM(IFERROR(VLOOKUP(AP543,CODES!$A$3:$D$1348,3,FALSE)*BC543,0),IFERROR(VLOOKUP(AQ543,CODES!$A$3:$D$1348,3,FALSE)*BF543,0),IFERROR(VLOOKUP(AR543,CODES!$A$3:$D$1348,3,FALSE)*BI543,0),IFERROR(VLOOKUP(AS543,CODES!$A$3:$D$1348,3,FALSE)*BL543,0),IFERROR(VLOOKUP(AT543,CODES!$A$3:$D$1348,3,FALSE)*BO543,0),IFERROR(VLOOKUP(AU543,CODES!$A$3:$D$1348,3,FALSE)*BR543,0),IFERROR(VLOOKUP(AV543,CODES!$A$3:$D$1348,3,FALSE)*BU543,0),IFERROR(VLOOKUP(AW543,CODES!$A$3:$D$1348,3,FALSE)*BX543,0),IFERROR(VLOOKUP(AX543,CODES!$A$3:$D$1348,3,FALSE)*CA543,0),IFERROR(VLOOKUP(AY543,CODES!$A$3:$D$1348,3,FALSE)*CD543,0))+B543</f>
        <v>0</v>
      </c>
      <c r="AP543" s="271" t="str">
        <f t="shared" si="287"/>
        <v/>
      </c>
      <c r="AQ543" s="271" t="str">
        <f t="shared" si="288"/>
        <v/>
      </c>
      <c r="AR543" s="271" t="str">
        <f t="shared" si="289"/>
        <v/>
      </c>
      <c r="AS543" s="271" t="str">
        <f t="shared" si="290"/>
        <v/>
      </c>
      <c r="AT543" s="271" t="str">
        <f t="shared" si="291"/>
        <v/>
      </c>
      <c r="AU543" s="271" t="str">
        <f t="shared" si="292"/>
        <v/>
      </c>
      <c r="AV543" s="271" t="str">
        <f t="shared" si="293"/>
        <v/>
      </c>
      <c r="AW543" s="271" t="str">
        <f t="shared" si="294"/>
        <v/>
      </c>
      <c r="AX543" s="271" t="str">
        <f t="shared" si="295"/>
        <v/>
      </c>
      <c r="AY543" s="271" t="str">
        <f t="shared" si="296"/>
        <v/>
      </c>
      <c r="AZ543" s="258">
        <f t="shared" si="18"/>
        <v>0</v>
      </c>
      <c r="BA543" s="258">
        <f t="shared" si="262"/>
        <v>1</v>
      </c>
      <c r="BB543" s="258">
        <f t="shared" si="297"/>
        <v>0</v>
      </c>
      <c r="BC543" s="258">
        <f t="shared" si="298"/>
        <v>1</v>
      </c>
      <c r="BD543" s="258">
        <f t="shared" si="20"/>
        <v>1</v>
      </c>
      <c r="BE543" s="258">
        <f t="shared" si="299"/>
        <v>0</v>
      </c>
      <c r="BF543" s="258">
        <f t="shared" si="300"/>
        <v>1</v>
      </c>
      <c r="BG543" s="258">
        <f t="shared" si="21"/>
        <v>1</v>
      </c>
      <c r="BH543" s="258">
        <f t="shared" si="301"/>
        <v>0</v>
      </c>
      <c r="BI543" s="258">
        <f t="shared" si="302"/>
        <v>1</v>
      </c>
      <c r="BJ543" s="258">
        <f t="shared" si="22"/>
        <v>1</v>
      </c>
      <c r="BK543" s="258">
        <f t="shared" si="303"/>
        <v>0</v>
      </c>
      <c r="BL543" s="258">
        <f t="shared" si="304"/>
        <v>1</v>
      </c>
      <c r="BM543" s="258">
        <f t="shared" si="23"/>
        <v>1</v>
      </c>
      <c r="BN543" s="258">
        <f t="shared" si="305"/>
        <v>0</v>
      </c>
      <c r="BO543" s="258">
        <f t="shared" si="306"/>
        <v>1</v>
      </c>
      <c r="BP543" s="258">
        <f t="shared" si="24"/>
        <v>1</v>
      </c>
      <c r="BQ543" s="258">
        <f t="shared" si="307"/>
        <v>0</v>
      </c>
      <c r="BR543" s="258">
        <f t="shared" si="308"/>
        <v>1</v>
      </c>
      <c r="BS543" s="258">
        <f t="shared" si="25"/>
        <v>1</v>
      </c>
      <c r="BT543" s="258">
        <f t="shared" si="309"/>
        <v>0</v>
      </c>
      <c r="BU543" s="258">
        <f t="shared" si="310"/>
        <v>1</v>
      </c>
      <c r="BV543" s="258">
        <f t="shared" si="26"/>
        <v>1</v>
      </c>
      <c r="BW543" s="258">
        <f t="shared" si="311"/>
        <v>0</v>
      </c>
      <c r="BX543" s="258">
        <f t="shared" si="312"/>
        <v>1</v>
      </c>
      <c r="BY543" s="258">
        <f t="shared" si="27"/>
        <v>1</v>
      </c>
      <c r="BZ543" s="258">
        <f t="shared" si="313"/>
        <v>0</v>
      </c>
      <c r="CA543" s="258">
        <f t="shared" si="314"/>
        <v>1</v>
      </c>
      <c r="CB543" s="258">
        <f t="shared" si="28"/>
        <v>1</v>
      </c>
      <c r="CC543" s="258">
        <f t="shared" si="315"/>
        <v>0</v>
      </c>
      <c r="CD543" s="258">
        <f t="shared" si="316"/>
        <v>1</v>
      </c>
    </row>
    <row r="544" spans="1:82" hidden="1">
      <c r="A544" s="258"/>
      <c r="B544" s="258"/>
      <c r="C544" s="259"/>
      <c r="D544" s="258"/>
      <c r="E544" s="258"/>
      <c r="F544" s="258"/>
      <c r="G544" s="258">
        <v>536</v>
      </c>
      <c r="H544" s="743"/>
      <c r="I544" s="744"/>
      <c r="J544" s="739"/>
      <c r="K544" s="745"/>
      <c r="L544" s="745"/>
      <c r="M544" s="272"/>
      <c r="N544" s="508">
        <f t="shared" si="242"/>
        <v>0</v>
      </c>
      <c r="O544" s="510">
        <f t="shared" si="283"/>
        <v>0</v>
      </c>
      <c r="P544" s="260">
        <f t="shared" si="284"/>
        <v>0</v>
      </c>
      <c r="Q544" s="261">
        <f t="shared" si="285"/>
        <v>0</v>
      </c>
      <c r="R544" s="261">
        <f t="shared" si="246"/>
        <v>0</v>
      </c>
      <c r="S544" s="262"/>
      <c r="T544" s="262"/>
      <c r="U544" s="263">
        <f t="shared" si="2"/>
        <v>1.288</v>
      </c>
      <c r="V544" s="264">
        <f>IF(E544="SP",1,IF(D544="",ExtraMargeMateriaal,(1-VLOOKUP(D544,TabelAankoop[],4,FALSE))))</f>
        <v>1</v>
      </c>
      <c r="W544" s="265">
        <f t="shared" si="247"/>
        <v>0.6885</v>
      </c>
      <c r="X544" s="266">
        <f t="shared" si="248"/>
        <v>1</v>
      </c>
      <c r="Y544" s="267">
        <f t="shared" si="249"/>
        <v>1.46</v>
      </c>
      <c r="Z544" s="267">
        <f t="shared" si="250"/>
        <v>1.1599999999999999</v>
      </c>
      <c r="AA544" s="268">
        <f t="shared" si="7"/>
        <v>0</v>
      </c>
      <c r="AB544" s="456">
        <f t="shared" si="8"/>
        <v>0</v>
      </c>
      <c r="AC544" s="457">
        <f t="shared" si="9"/>
        <v>0</v>
      </c>
      <c r="AD544" s="456">
        <f t="shared" si="10"/>
        <v>0</v>
      </c>
      <c r="AE544" s="458">
        <f t="shared" si="11"/>
        <v>0</v>
      </c>
      <c r="AF544" s="457">
        <f t="shared" si="286"/>
        <v>0</v>
      </c>
      <c r="AG544" s="456">
        <f t="shared" si="12"/>
        <v>0</v>
      </c>
      <c r="AH544" s="457">
        <f t="shared" si="13"/>
        <v>0</v>
      </c>
      <c r="AI544" s="268">
        <f t="shared" si="14"/>
        <v>0</v>
      </c>
      <c r="AJ544" s="269">
        <f t="shared" si="15"/>
        <v>0</v>
      </c>
      <c r="AK544" s="270">
        <f t="shared" si="16"/>
        <v>0</v>
      </c>
      <c r="AL544" s="415">
        <f t="shared" si="17"/>
        <v>0</v>
      </c>
      <c r="AM544" s="259" t="str">
        <f>IF(AP544="","",IFERROR(VLOOKUP(AP544,CODES!$A$3:$D$1348,4,FALSE),"X"))&amp;IF(AQ544="","",IFERROR(VLOOKUP(AQ544,CODES!$A$3:$D$1348,4,FALSE),"X"))&amp;IF(AR544="","",IFERROR(VLOOKUP(AR544,CODES!$A$3:$D$1348,4,FALSE),"X"))&amp;IF(AS544="","",IFERROR(VLOOKUP(AS544,CODES!$A$3:$D$1348,4,FALSE),"X"))&amp;IF(AT544="","",IFERROR(VLOOKUP(AT544,CODES!$A$3:$D$1348,4,FALSE),"X"))&amp;IF(AU544="","",IFERROR(VLOOKUP(AU544,CODES!$A$3:$D$1348,4,FALSE),"X"))&amp;IF(AV544="","",IFERROR(VLOOKUP(AV544,CODES!$A$3:$D$1348,4,FALSE),"X"))&amp;IF(AW544="","",IFERROR(VLOOKUP(AW544,CODES!$A$3:$D$1348,4,FALSE),"X"))&amp;IF(AX544="","",IFERROR(VLOOKUP(AX544,CODES!$A$3:$D$1348,4,FALSE),"X"))&amp;IF(AY544="","",IFERROR(VLOOKUP(AY544,CODES!$A$3:$D$1348,4,FALSE),"X"))</f>
        <v/>
      </c>
      <c r="AN544" s="258">
        <f>SUM(IFERROR(VLOOKUP(AP544,CODES!$A$3:$D$1348,4,FALSE)*BC544,0),IFERROR(VLOOKUP(AQ544,CODES!$A$3:$D$1348,4,FALSE)*BF544,0),IFERROR(VLOOKUP(AR544,CODES!$A$3:$D$1348,4,FALSE)*BI544,0),IFERROR(VLOOKUP(AS544,CODES!$A$3:$D$1348,4,FALSE)*BL544,0),IFERROR(VLOOKUP(AT544,CODES!$A$3:$D$1348,4,FALSE)*BO544,0),IFERROR(VLOOKUP(AU544,CODES!$A$3:$D$1348,4,FALSE)*BR544,0),IFERROR(VLOOKUP(AV544,CODES!$A$3:$D$1348,4,FALSE)*BU544,0),IFERROR(VLOOKUP(AW544,CODES!$A$3:$D$1348,4,FALSE)*BX544,0),IFERROR(VLOOKUP(AX544,CODES!$A$3:$D$1348,4,FALSE)*CA544,0),IFERROR(VLOOKUP(AY544,CODES!$A$3:$D$1348,4,FALSE)*CD544,0))</f>
        <v>0</v>
      </c>
      <c r="AO544" s="258">
        <f>SUM(IFERROR(VLOOKUP(AP544,CODES!$A$3:$D$1348,3,FALSE)*BC544,0),IFERROR(VLOOKUP(AQ544,CODES!$A$3:$D$1348,3,FALSE)*BF544,0),IFERROR(VLOOKUP(AR544,CODES!$A$3:$D$1348,3,FALSE)*BI544,0),IFERROR(VLOOKUP(AS544,CODES!$A$3:$D$1348,3,FALSE)*BL544,0),IFERROR(VLOOKUP(AT544,CODES!$A$3:$D$1348,3,FALSE)*BO544,0),IFERROR(VLOOKUP(AU544,CODES!$A$3:$D$1348,3,FALSE)*BR544,0),IFERROR(VLOOKUP(AV544,CODES!$A$3:$D$1348,3,FALSE)*BU544,0),IFERROR(VLOOKUP(AW544,CODES!$A$3:$D$1348,3,FALSE)*BX544,0),IFERROR(VLOOKUP(AX544,CODES!$A$3:$D$1348,3,FALSE)*CA544,0),IFERROR(VLOOKUP(AY544,CODES!$A$3:$D$1348,3,FALSE)*CD544,0))+B544</f>
        <v>0</v>
      </c>
      <c r="AP544" s="271" t="str">
        <f t="shared" si="287"/>
        <v/>
      </c>
      <c r="AQ544" s="271" t="str">
        <f t="shared" si="288"/>
        <v/>
      </c>
      <c r="AR544" s="271" t="str">
        <f t="shared" si="289"/>
        <v/>
      </c>
      <c r="AS544" s="271" t="str">
        <f t="shared" si="290"/>
        <v/>
      </c>
      <c r="AT544" s="271" t="str">
        <f t="shared" si="291"/>
        <v/>
      </c>
      <c r="AU544" s="271" t="str">
        <f t="shared" si="292"/>
        <v/>
      </c>
      <c r="AV544" s="271" t="str">
        <f t="shared" si="293"/>
        <v/>
      </c>
      <c r="AW544" s="271" t="str">
        <f t="shared" si="294"/>
        <v/>
      </c>
      <c r="AX544" s="271" t="str">
        <f t="shared" si="295"/>
        <v/>
      </c>
      <c r="AY544" s="271" t="str">
        <f t="shared" si="296"/>
        <v/>
      </c>
      <c r="AZ544" s="258">
        <f t="shared" si="18"/>
        <v>0</v>
      </c>
      <c r="BA544" s="258">
        <f t="shared" si="262"/>
        <v>1</v>
      </c>
      <c r="BB544" s="258">
        <f t="shared" si="297"/>
        <v>0</v>
      </c>
      <c r="BC544" s="258">
        <f t="shared" si="298"/>
        <v>1</v>
      </c>
      <c r="BD544" s="258">
        <f t="shared" si="20"/>
        <v>1</v>
      </c>
      <c r="BE544" s="258">
        <f t="shared" si="299"/>
        <v>0</v>
      </c>
      <c r="BF544" s="258">
        <f t="shared" si="300"/>
        <v>1</v>
      </c>
      <c r="BG544" s="258">
        <f t="shared" si="21"/>
        <v>1</v>
      </c>
      <c r="BH544" s="258">
        <f t="shared" si="301"/>
        <v>0</v>
      </c>
      <c r="BI544" s="258">
        <f t="shared" si="302"/>
        <v>1</v>
      </c>
      <c r="BJ544" s="258">
        <f t="shared" si="22"/>
        <v>1</v>
      </c>
      <c r="BK544" s="258">
        <f t="shared" si="303"/>
        <v>0</v>
      </c>
      <c r="BL544" s="258">
        <f t="shared" si="304"/>
        <v>1</v>
      </c>
      <c r="BM544" s="258">
        <f t="shared" si="23"/>
        <v>1</v>
      </c>
      <c r="BN544" s="258">
        <f t="shared" si="305"/>
        <v>0</v>
      </c>
      <c r="BO544" s="258">
        <f t="shared" si="306"/>
        <v>1</v>
      </c>
      <c r="BP544" s="258">
        <f t="shared" si="24"/>
        <v>1</v>
      </c>
      <c r="BQ544" s="258">
        <f t="shared" si="307"/>
        <v>0</v>
      </c>
      <c r="BR544" s="258">
        <f t="shared" si="308"/>
        <v>1</v>
      </c>
      <c r="BS544" s="258">
        <f t="shared" si="25"/>
        <v>1</v>
      </c>
      <c r="BT544" s="258">
        <f t="shared" si="309"/>
        <v>0</v>
      </c>
      <c r="BU544" s="258">
        <f t="shared" si="310"/>
        <v>1</v>
      </c>
      <c r="BV544" s="258">
        <f t="shared" si="26"/>
        <v>1</v>
      </c>
      <c r="BW544" s="258">
        <f t="shared" si="311"/>
        <v>0</v>
      </c>
      <c r="BX544" s="258">
        <f t="shared" si="312"/>
        <v>1</v>
      </c>
      <c r="BY544" s="258">
        <f t="shared" si="27"/>
        <v>1</v>
      </c>
      <c r="BZ544" s="258">
        <f t="shared" si="313"/>
        <v>0</v>
      </c>
      <c r="CA544" s="258">
        <f t="shared" si="314"/>
        <v>1</v>
      </c>
      <c r="CB544" s="258">
        <f t="shared" si="28"/>
        <v>1</v>
      </c>
      <c r="CC544" s="258">
        <f t="shared" si="315"/>
        <v>0</v>
      </c>
      <c r="CD544" s="258">
        <f t="shared" si="316"/>
        <v>1</v>
      </c>
    </row>
    <row r="545" spans="1:82" hidden="1">
      <c r="A545" s="258"/>
      <c r="B545" s="258"/>
      <c r="C545" s="259"/>
      <c r="D545" s="258"/>
      <c r="E545" s="258"/>
      <c r="F545" s="258"/>
      <c r="G545" s="258">
        <v>537</v>
      </c>
      <c r="H545" s="743"/>
      <c r="I545" s="744"/>
      <c r="J545" s="739"/>
      <c r="K545" s="745"/>
      <c r="L545" s="745"/>
      <c r="M545" s="272"/>
      <c r="N545" s="508">
        <f t="shared" si="242"/>
        <v>0</v>
      </c>
      <c r="O545" s="510">
        <f t="shared" si="283"/>
        <v>0</v>
      </c>
      <c r="P545" s="260">
        <f t="shared" si="284"/>
        <v>0</v>
      </c>
      <c r="Q545" s="261">
        <f t="shared" si="285"/>
        <v>0</v>
      </c>
      <c r="R545" s="261">
        <f t="shared" si="246"/>
        <v>0</v>
      </c>
      <c r="S545" s="262"/>
      <c r="T545" s="262"/>
      <c r="U545" s="263">
        <f t="shared" si="2"/>
        <v>1.288</v>
      </c>
      <c r="V545" s="264">
        <f>IF(E545="SP",1,IF(D545="",ExtraMargeMateriaal,(1-VLOOKUP(D545,TabelAankoop[],4,FALSE))))</f>
        <v>1</v>
      </c>
      <c r="W545" s="265">
        <f t="shared" si="247"/>
        <v>0.6885</v>
      </c>
      <c r="X545" s="266">
        <f t="shared" si="248"/>
        <v>1</v>
      </c>
      <c r="Y545" s="267">
        <f t="shared" si="249"/>
        <v>1.46</v>
      </c>
      <c r="Z545" s="267">
        <f t="shared" si="250"/>
        <v>1.1599999999999999</v>
      </c>
      <c r="AA545" s="268">
        <f t="shared" si="7"/>
        <v>0</v>
      </c>
      <c r="AB545" s="456">
        <f t="shared" si="8"/>
        <v>0</v>
      </c>
      <c r="AC545" s="457">
        <f t="shared" si="9"/>
        <v>0</v>
      </c>
      <c r="AD545" s="456">
        <f t="shared" si="10"/>
        <v>0</v>
      </c>
      <c r="AE545" s="458">
        <f t="shared" si="11"/>
        <v>0</v>
      </c>
      <c r="AF545" s="457">
        <f t="shared" si="286"/>
        <v>0</v>
      </c>
      <c r="AG545" s="456">
        <f t="shared" si="12"/>
        <v>0</v>
      </c>
      <c r="AH545" s="457">
        <f t="shared" si="13"/>
        <v>0</v>
      </c>
      <c r="AI545" s="268">
        <f t="shared" si="14"/>
        <v>0</v>
      </c>
      <c r="AJ545" s="269">
        <f t="shared" si="15"/>
        <v>0</v>
      </c>
      <c r="AK545" s="270">
        <f t="shared" si="16"/>
        <v>0</v>
      </c>
      <c r="AL545" s="415">
        <f t="shared" si="17"/>
        <v>0</v>
      </c>
      <c r="AM545" s="259" t="str">
        <f>IF(AP545="","",IFERROR(VLOOKUP(AP545,CODES!$A$3:$D$1348,4,FALSE),"X"))&amp;IF(AQ545="","",IFERROR(VLOOKUP(AQ545,CODES!$A$3:$D$1348,4,FALSE),"X"))&amp;IF(AR545="","",IFERROR(VLOOKUP(AR545,CODES!$A$3:$D$1348,4,FALSE),"X"))&amp;IF(AS545="","",IFERROR(VLOOKUP(AS545,CODES!$A$3:$D$1348,4,FALSE),"X"))&amp;IF(AT545="","",IFERROR(VLOOKUP(AT545,CODES!$A$3:$D$1348,4,FALSE),"X"))&amp;IF(AU545="","",IFERROR(VLOOKUP(AU545,CODES!$A$3:$D$1348,4,FALSE),"X"))&amp;IF(AV545="","",IFERROR(VLOOKUP(AV545,CODES!$A$3:$D$1348,4,FALSE),"X"))&amp;IF(AW545="","",IFERROR(VLOOKUP(AW545,CODES!$A$3:$D$1348,4,FALSE),"X"))&amp;IF(AX545="","",IFERROR(VLOOKUP(AX545,CODES!$A$3:$D$1348,4,FALSE),"X"))&amp;IF(AY545="","",IFERROR(VLOOKUP(AY545,CODES!$A$3:$D$1348,4,FALSE),"X"))</f>
        <v/>
      </c>
      <c r="AN545" s="258">
        <f>SUM(IFERROR(VLOOKUP(AP545,CODES!$A$3:$D$1348,4,FALSE)*BC545,0),IFERROR(VLOOKUP(AQ545,CODES!$A$3:$D$1348,4,FALSE)*BF545,0),IFERROR(VLOOKUP(AR545,CODES!$A$3:$D$1348,4,FALSE)*BI545,0),IFERROR(VLOOKUP(AS545,CODES!$A$3:$D$1348,4,FALSE)*BL545,0),IFERROR(VLOOKUP(AT545,CODES!$A$3:$D$1348,4,FALSE)*BO545,0),IFERROR(VLOOKUP(AU545,CODES!$A$3:$D$1348,4,FALSE)*BR545,0),IFERROR(VLOOKUP(AV545,CODES!$A$3:$D$1348,4,FALSE)*BU545,0),IFERROR(VLOOKUP(AW545,CODES!$A$3:$D$1348,4,FALSE)*BX545,0),IFERROR(VLOOKUP(AX545,CODES!$A$3:$D$1348,4,FALSE)*CA545,0),IFERROR(VLOOKUP(AY545,CODES!$A$3:$D$1348,4,FALSE)*CD545,0))</f>
        <v>0</v>
      </c>
      <c r="AO545" s="258">
        <f>SUM(IFERROR(VLOOKUP(AP545,CODES!$A$3:$D$1348,3,FALSE)*BC545,0),IFERROR(VLOOKUP(AQ545,CODES!$A$3:$D$1348,3,FALSE)*BF545,0),IFERROR(VLOOKUP(AR545,CODES!$A$3:$D$1348,3,FALSE)*BI545,0),IFERROR(VLOOKUP(AS545,CODES!$A$3:$D$1348,3,FALSE)*BL545,0),IFERROR(VLOOKUP(AT545,CODES!$A$3:$D$1348,3,FALSE)*BO545,0),IFERROR(VLOOKUP(AU545,CODES!$A$3:$D$1348,3,FALSE)*BR545,0),IFERROR(VLOOKUP(AV545,CODES!$A$3:$D$1348,3,FALSE)*BU545,0),IFERROR(VLOOKUP(AW545,CODES!$A$3:$D$1348,3,FALSE)*BX545,0),IFERROR(VLOOKUP(AX545,CODES!$A$3:$D$1348,3,FALSE)*CA545,0),IFERROR(VLOOKUP(AY545,CODES!$A$3:$D$1348,3,FALSE)*CD545,0))+B545</f>
        <v>0</v>
      </c>
      <c r="AP545" s="271" t="str">
        <f t="shared" si="287"/>
        <v/>
      </c>
      <c r="AQ545" s="271" t="str">
        <f t="shared" si="288"/>
        <v/>
      </c>
      <c r="AR545" s="271" t="str">
        <f t="shared" si="289"/>
        <v/>
      </c>
      <c r="AS545" s="271" t="str">
        <f t="shared" si="290"/>
        <v/>
      </c>
      <c r="AT545" s="271" t="str">
        <f t="shared" si="291"/>
        <v/>
      </c>
      <c r="AU545" s="271" t="str">
        <f t="shared" si="292"/>
        <v/>
      </c>
      <c r="AV545" s="271" t="str">
        <f t="shared" si="293"/>
        <v/>
      </c>
      <c r="AW545" s="271" t="str">
        <f t="shared" si="294"/>
        <v/>
      </c>
      <c r="AX545" s="271" t="str">
        <f t="shared" si="295"/>
        <v/>
      </c>
      <c r="AY545" s="271" t="str">
        <f t="shared" si="296"/>
        <v/>
      </c>
      <c r="AZ545" s="258">
        <f t="shared" si="18"/>
        <v>0</v>
      </c>
      <c r="BA545" s="258">
        <f t="shared" si="262"/>
        <v>1</v>
      </c>
      <c r="BB545" s="258">
        <f t="shared" si="297"/>
        <v>0</v>
      </c>
      <c r="BC545" s="258">
        <f t="shared" si="298"/>
        <v>1</v>
      </c>
      <c r="BD545" s="258">
        <f t="shared" si="20"/>
        <v>1</v>
      </c>
      <c r="BE545" s="258">
        <f t="shared" si="299"/>
        <v>0</v>
      </c>
      <c r="BF545" s="258">
        <f t="shared" si="300"/>
        <v>1</v>
      </c>
      <c r="BG545" s="258">
        <f t="shared" si="21"/>
        <v>1</v>
      </c>
      <c r="BH545" s="258">
        <f t="shared" si="301"/>
        <v>0</v>
      </c>
      <c r="BI545" s="258">
        <f t="shared" si="302"/>
        <v>1</v>
      </c>
      <c r="BJ545" s="258">
        <f t="shared" si="22"/>
        <v>1</v>
      </c>
      <c r="BK545" s="258">
        <f t="shared" si="303"/>
        <v>0</v>
      </c>
      <c r="BL545" s="258">
        <f t="shared" si="304"/>
        <v>1</v>
      </c>
      <c r="BM545" s="258">
        <f t="shared" si="23"/>
        <v>1</v>
      </c>
      <c r="BN545" s="258">
        <f t="shared" si="305"/>
        <v>0</v>
      </c>
      <c r="BO545" s="258">
        <f t="shared" si="306"/>
        <v>1</v>
      </c>
      <c r="BP545" s="258">
        <f t="shared" si="24"/>
        <v>1</v>
      </c>
      <c r="BQ545" s="258">
        <f t="shared" si="307"/>
        <v>0</v>
      </c>
      <c r="BR545" s="258">
        <f t="shared" si="308"/>
        <v>1</v>
      </c>
      <c r="BS545" s="258">
        <f t="shared" si="25"/>
        <v>1</v>
      </c>
      <c r="BT545" s="258">
        <f t="shared" si="309"/>
        <v>0</v>
      </c>
      <c r="BU545" s="258">
        <f t="shared" si="310"/>
        <v>1</v>
      </c>
      <c r="BV545" s="258">
        <f t="shared" si="26"/>
        <v>1</v>
      </c>
      <c r="BW545" s="258">
        <f t="shared" si="311"/>
        <v>0</v>
      </c>
      <c r="BX545" s="258">
        <f t="shared" si="312"/>
        <v>1</v>
      </c>
      <c r="BY545" s="258">
        <f t="shared" si="27"/>
        <v>1</v>
      </c>
      <c r="BZ545" s="258">
        <f t="shared" si="313"/>
        <v>0</v>
      </c>
      <c r="CA545" s="258">
        <f t="shared" si="314"/>
        <v>1</v>
      </c>
      <c r="CB545" s="258">
        <f t="shared" si="28"/>
        <v>1</v>
      </c>
      <c r="CC545" s="258">
        <f t="shared" si="315"/>
        <v>0</v>
      </c>
      <c r="CD545" s="258">
        <f t="shared" si="316"/>
        <v>1</v>
      </c>
    </row>
    <row r="546" spans="1:82" hidden="1">
      <c r="A546" s="258"/>
      <c r="B546" s="258"/>
      <c r="C546" s="259"/>
      <c r="D546" s="258"/>
      <c r="E546" s="258"/>
      <c r="F546" s="258"/>
      <c r="G546" s="258">
        <v>538</v>
      </c>
      <c r="H546" s="743"/>
      <c r="I546" s="744"/>
      <c r="J546" s="739"/>
      <c r="K546" s="745"/>
      <c r="L546" s="745"/>
      <c r="M546" s="272"/>
      <c r="N546" s="508">
        <f t="shared" si="242"/>
        <v>0</v>
      </c>
      <c r="O546" s="510">
        <f t="shared" si="283"/>
        <v>0</v>
      </c>
      <c r="P546" s="260">
        <f t="shared" si="284"/>
        <v>0</v>
      </c>
      <c r="Q546" s="261">
        <f t="shared" si="285"/>
        <v>0</v>
      </c>
      <c r="R546" s="261">
        <f t="shared" si="246"/>
        <v>0</v>
      </c>
      <c r="S546" s="262"/>
      <c r="T546" s="262"/>
      <c r="U546" s="263">
        <f t="shared" si="2"/>
        <v>1.288</v>
      </c>
      <c r="V546" s="264">
        <f>IF(E546="SP",1,IF(D546="",ExtraMargeMateriaal,(1-VLOOKUP(D546,TabelAankoop[],4,FALSE))))</f>
        <v>1</v>
      </c>
      <c r="W546" s="265">
        <f t="shared" si="247"/>
        <v>0.6885</v>
      </c>
      <c r="X546" s="266">
        <f t="shared" si="248"/>
        <v>1</v>
      </c>
      <c r="Y546" s="267">
        <f t="shared" si="249"/>
        <v>1.46</v>
      </c>
      <c r="Z546" s="267">
        <f t="shared" si="250"/>
        <v>1.1599999999999999</v>
      </c>
      <c r="AA546" s="268">
        <f t="shared" si="7"/>
        <v>0</v>
      </c>
      <c r="AB546" s="456">
        <f t="shared" si="8"/>
        <v>0</v>
      </c>
      <c r="AC546" s="457">
        <f t="shared" si="9"/>
        <v>0</v>
      </c>
      <c r="AD546" s="456">
        <f t="shared" si="10"/>
        <v>0</v>
      </c>
      <c r="AE546" s="458">
        <f t="shared" si="11"/>
        <v>0</v>
      </c>
      <c r="AF546" s="457">
        <f t="shared" si="286"/>
        <v>0</v>
      </c>
      <c r="AG546" s="456">
        <f t="shared" si="12"/>
        <v>0</v>
      </c>
      <c r="AH546" s="457">
        <f t="shared" si="13"/>
        <v>0</v>
      </c>
      <c r="AI546" s="268">
        <f t="shared" si="14"/>
        <v>0</v>
      </c>
      <c r="AJ546" s="269">
        <f t="shared" si="15"/>
        <v>0</v>
      </c>
      <c r="AK546" s="270">
        <f t="shared" si="16"/>
        <v>0</v>
      </c>
      <c r="AL546" s="415">
        <f t="shared" si="17"/>
        <v>0</v>
      </c>
      <c r="AM546" s="259" t="str">
        <f>IF(AP546="","",IFERROR(VLOOKUP(AP546,CODES!$A$3:$D$1348,4,FALSE),"X"))&amp;IF(AQ546="","",IFERROR(VLOOKUP(AQ546,CODES!$A$3:$D$1348,4,FALSE),"X"))&amp;IF(AR546="","",IFERROR(VLOOKUP(AR546,CODES!$A$3:$D$1348,4,FALSE),"X"))&amp;IF(AS546="","",IFERROR(VLOOKUP(AS546,CODES!$A$3:$D$1348,4,FALSE),"X"))&amp;IF(AT546="","",IFERROR(VLOOKUP(AT546,CODES!$A$3:$D$1348,4,FALSE),"X"))&amp;IF(AU546="","",IFERROR(VLOOKUP(AU546,CODES!$A$3:$D$1348,4,FALSE),"X"))&amp;IF(AV546="","",IFERROR(VLOOKUP(AV546,CODES!$A$3:$D$1348,4,FALSE),"X"))&amp;IF(AW546="","",IFERROR(VLOOKUP(AW546,CODES!$A$3:$D$1348,4,FALSE),"X"))&amp;IF(AX546="","",IFERROR(VLOOKUP(AX546,CODES!$A$3:$D$1348,4,FALSE),"X"))&amp;IF(AY546="","",IFERROR(VLOOKUP(AY546,CODES!$A$3:$D$1348,4,FALSE),"X"))</f>
        <v/>
      </c>
      <c r="AN546" s="258">
        <f>SUM(IFERROR(VLOOKUP(AP546,CODES!$A$3:$D$1348,4,FALSE)*BC546,0),IFERROR(VLOOKUP(AQ546,CODES!$A$3:$D$1348,4,FALSE)*BF546,0),IFERROR(VLOOKUP(AR546,CODES!$A$3:$D$1348,4,FALSE)*BI546,0),IFERROR(VLOOKUP(AS546,CODES!$A$3:$D$1348,4,FALSE)*BL546,0),IFERROR(VLOOKUP(AT546,CODES!$A$3:$D$1348,4,FALSE)*BO546,0),IFERROR(VLOOKUP(AU546,CODES!$A$3:$D$1348,4,FALSE)*BR546,0),IFERROR(VLOOKUP(AV546,CODES!$A$3:$D$1348,4,FALSE)*BU546,0),IFERROR(VLOOKUP(AW546,CODES!$A$3:$D$1348,4,FALSE)*BX546,0),IFERROR(VLOOKUP(AX546,CODES!$A$3:$D$1348,4,FALSE)*CA546,0),IFERROR(VLOOKUP(AY546,CODES!$A$3:$D$1348,4,FALSE)*CD546,0))</f>
        <v>0</v>
      </c>
      <c r="AO546" s="258">
        <f>SUM(IFERROR(VLOOKUP(AP546,CODES!$A$3:$D$1348,3,FALSE)*BC546,0),IFERROR(VLOOKUP(AQ546,CODES!$A$3:$D$1348,3,FALSE)*BF546,0),IFERROR(VLOOKUP(AR546,CODES!$A$3:$D$1348,3,FALSE)*BI546,0),IFERROR(VLOOKUP(AS546,CODES!$A$3:$D$1348,3,FALSE)*BL546,0),IFERROR(VLOOKUP(AT546,CODES!$A$3:$D$1348,3,FALSE)*BO546,0),IFERROR(VLOOKUP(AU546,CODES!$A$3:$D$1348,3,FALSE)*BR546,0),IFERROR(VLOOKUP(AV546,CODES!$A$3:$D$1348,3,FALSE)*BU546,0),IFERROR(VLOOKUP(AW546,CODES!$A$3:$D$1348,3,FALSE)*BX546,0),IFERROR(VLOOKUP(AX546,CODES!$A$3:$D$1348,3,FALSE)*CA546,0),IFERROR(VLOOKUP(AY546,CODES!$A$3:$D$1348,3,FALSE)*CD546,0))+B546</f>
        <v>0</v>
      </c>
      <c r="AP546" s="271" t="str">
        <f t="shared" si="287"/>
        <v/>
      </c>
      <c r="AQ546" s="271" t="str">
        <f t="shared" si="288"/>
        <v/>
      </c>
      <c r="AR546" s="271" t="str">
        <f t="shared" si="289"/>
        <v/>
      </c>
      <c r="AS546" s="271" t="str">
        <f t="shared" si="290"/>
        <v/>
      </c>
      <c r="AT546" s="271" t="str">
        <f t="shared" si="291"/>
        <v/>
      </c>
      <c r="AU546" s="271" t="str">
        <f t="shared" si="292"/>
        <v/>
      </c>
      <c r="AV546" s="271" t="str">
        <f t="shared" si="293"/>
        <v/>
      </c>
      <c r="AW546" s="271" t="str">
        <f t="shared" si="294"/>
        <v/>
      </c>
      <c r="AX546" s="271" t="str">
        <f t="shared" si="295"/>
        <v/>
      </c>
      <c r="AY546" s="271" t="str">
        <f t="shared" si="296"/>
        <v/>
      </c>
      <c r="AZ546" s="258">
        <f t="shared" si="18"/>
        <v>0</v>
      </c>
      <c r="BA546" s="258">
        <f t="shared" si="262"/>
        <v>1</v>
      </c>
      <c r="BB546" s="258">
        <f t="shared" si="297"/>
        <v>0</v>
      </c>
      <c r="BC546" s="258">
        <f t="shared" si="298"/>
        <v>1</v>
      </c>
      <c r="BD546" s="258">
        <f t="shared" si="20"/>
        <v>1</v>
      </c>
      <c r="BE546" s="258">
        <f t="shared" si="299"/>
        <v>0</v>
      </c>
      <c r="BF546" s="258">
        <f t="shared" si="300"/>
        <v>1</v>
      </c>
      <c r="BG546" s="258">
        <f t="shared" si="21"/>
        <v>1</v>
      </c>
      <c r="BH546" s="258">
        <f t="shared" si="301"/>
        <v>0</v>
      </c>
      <c r="BI546" s="258">
        <f t="shared" si="302"/>
        <v>1</v>
      </c>
      <c r="BJ546" s="258">
        <f t="shared" si="22"/>
        <v>1</v>
      </c>
      <c r="BK546" s="258">
        <f t="shared" si="303"/>
        <v>0</v>
      </c>
      <c r="BL546" s="258">
        <f t="shared" si="304"/>
        <v>1</v>
      </c>
      <c r="BM546" s="258">
        <f t="shared" si="23"/>
        <v>1</v>
      </c>
      <c r="BN546" s="258">
        <f t="shared" si="305"/>
        <v>0</v>
      </c>
      <c r="BO546" s="258">
        <f t="shared" si="306"/>
        <v>1</v>
      </c>
      <c r="BP546" s="258">
        <f t="shared" si="24"/>
        <v>1</v>
      </c>
      <c r="BQ546" s="258">
        <f t="shared" si="307"/>
        <v>0</v>
      </c>
      <c r="BR546" s="258">
        <f t="shared" si="308"/>
        <v>1</v>
      </c>
      <c r="BS546" s="258">
        <f t="shared" si="25"/>
        <v>1</v>
      </c>
      <c r="BT546" s="258">
        <f t="shared" si="309"/>
        <v>0</v>
      </c>
      <c r="BU546" s="258">
        <f t="shared" si="310"/>
        <v>1</v>
      </c>
      <c r="BV546" s="258">
        <f t="shared" si="26"/>
        <v>1</v>
      </c>
      <c r="BW546" s="258">
        <f t="shared" si="311"/>
        <v>0</v>
      </c>
      <c r="BX546" s="258">
        <f t="shared" si="312"/>
        <v>1</v>
      </c>
      <c r="BY546" s="258">
        <f t="shared" si="27"/>
        <v>1</v>
      </c>
      <c r="BZ546" s="258">
        <f t="shared" si="313"/>
        <v>0</v>
      </c>
      <c r="CA546" s="258">
        <f t="shared" si="314"/>
        <v>1</v>
      </c>
      <c r="CB546" s="258">
        <f t="shared" si="28"/>
        <v>1</v>
      </c>
      <c r="CC546" s="258">
        <f t="shared" si="315"/>
        <v>0</v>
      </c>
      <c r="CD546" s="258">
        <f t="shared" si="316"/>
        <v>1</v>
      </c>
    </row>
    <row r="547" spans="1:82" hidden="1">
      <c r="A547" s="258"/>
      <c r="B547" s="258"/>
      <c r="C547" s="259"/>
      <c r="D547" s="258"/>
      <c r="E547" s="258"/>
      <c r="F547" s="258"/>
      <c r="G547" s="258">
        <v>539</v>
      </c>
      <c r="H547" s="743"/>
      <c r="I547" s="744"/>
      <c r="J547" s="739"/>
      <c r="K547" s="745"/>
      <c r="L547" s="745"/>
      <c r="M547" s="272"/>
      <c r="N547" s="508">
        <f t="shared" si="242"/>
        <v>0</v>
      </c>
      <c r="O547" s="510">
        <f t="shared" si="283"/>
        <v>0</v>
      </c>
      <c r="P547" s="260">
        <f t="shared" si="284"/>
        <v>0</v>
      </c>
      <c r="Q547" s="261">
        <f t="shared" si="285"/>
        <v>0</v>
      </c>
      <c r="R547" s="261">
        <f t="shared" si="246"/>
        <v>0</v>
      </c>
      <c r="S547" s="262"/>
      <c r="T547" s="262"/>
      <c r="U547" s="263">
        <f t="shared" si="2"/>
        <v>1.288</v>
      </c>
      <c r="V547" s="264">
        <f>IF(E547="SP",1,IF(D547="",ExtraMargeMateriaal,(1-VLOOKUP(D547,TabelAankoop[],4,FALSE))))</f>
        <v>1</v>
      </c>
      <c r="W547" s="265">
        <f t="shared" si="247"/>
        <v>0.6885</v>
      </c>
      <c r="X547" s="266">
        <f t="shared" si="248"/>
        <v>1</v>
      </c>
      <c r="Y547" s="267">
        <f t="shared" si="249"/>
        <v>1.46</v>
      </c>
      <c r="Z547" s="267">
        <f t="shared" si="250"/>
        <v>1.1599999999999999</v>
      </c>
      <c r="AA547" s="268">
        <f t="shared" si="7"/>
        <v>0</v>
      </c>
      <c r="AB547" s="456">
        <f t="shared" si="8"/>
        <v>0</v>
      </c>
      <c r="AC547" s="457">
        <f t="shared" si="9"/>
        <v>0</v>
      </c>
      <c r="AD547" s="456">
        <f t="shared" si="10"/>
        <v>0</v>
      </c>
      <c r="AE547" s="458">
        <f t="shared" si="11"/>
        <v>0</v>
      </c>
      <c r="AF547" s="457">
        <f t="shared" si="286"/>
        <v>0</v>
      </c>
      <c r="AG547" s="456">
        <f t="shared" si="12"/>
        <v>0</v>
      </c>
      <c r="AH547" s="457">
        <f t="shared" si="13"/>
        <v>0</v>
      </c>
      <c r="AI547" s="268">
        <f t="shared" si="14"/>
        <v>0</v>
      </c>
      <c r="AJ547" s="269">
        <f t="shared" si="15"/>
        <v>0</v>
      </c>
      <c r="AK547" s="270">
        <f t="shared" si="16"/>
        <v>0</v>
      </c>
      <c r="AL547" s="415">
        <f t="shared" si="17"/>
        <v>0</v>
      </c>
      <c r="AM547" s="259" t="str">
        <f>IF(AP547="","",IFERROR(VLOOKUP(AP547,CODES!$A$3:$D$1348,4,FALSE),"X"))&amp;IF(AQ547="","",IFERROR(VLOOKUP(AQ547,CODES!$A$3:$D$1348,4,FALSE),"X"))&amp;IF(AR547="","",IFERROR(VLOOKUP(AR547,CODES!$A$3:$D$1348,4,FALSE),"X"))&amp;IF(AS547="","",IFERROR(VLOOKUP(AS547,CODES!$A$3:$D$1348,4,FALSE),"X"))&amp;IF(AT547="","",IFERROR(VLOOKUP(AT547,CODES!$A$3:$D$1348,4,FALSE),"X"))&amp;IF(AU547="","",IFERROR(VLOOKUP(AU547,CODES!$A$3:$D$1348,4,FALSE),"X"))&amp;IF(AV547="","",IFERROR(VLOOKUP(AV547,CODES!$A$3:$D$1348,4,FALSE),"X"))&amp;IF(AW547="","",IFERROR(VLOOKUP(AW547,CODES!$A$3:$D$1348,4,FALSE),"X"))&amp;IF(AX547="","",IFERROR(VLOOKUP(AX547,CODES!$A$3:$D$1348,4,FALSE),"X"))&amp;IF(AY547="","",IFERROR(VLOOKUP(AY547,CODES!$A$3:$D$1348,4,FALSE),"X"))</f>
        <v/>
      </c>
      <c r="AN547" s="258">
        <f>SUM(IFERROR(VLOOKUP(AP547,CODES!$A$3:$D$1348,4,FALSE)*BC547,0),IFERROR(VLOOKUP(AQ547,CODES!$A$3:$D$1348,4,FALSE)*BF547,0),IFERROR(VLOOKUP(AR547,CODES!$A$3:$D$1348,4,FALSE)*BI547,0),IFERROR(VLOOKUP(AS547,CODES!$A$3:$D$1348,4,FALSE)*BL547,0),IFERROR(VLOOKUP(AT547,CODES!$A$3:$D$1348,4,FALSE)*BO547,0),IFERROR(VLOOKUP(AU547,CODES!$A$3:$D$1348,4,FALSE)*BR547,0),IFERROR(VLOOKUP(AV547,CODES!$A$3:$D$1348,4,FALSE)*BU547,0),IFERROR(VLOOKUP(AW547,CODES!$A$3:$D$1348,4,FALSE)*BX547,0),IFERROR(VLOOKUP(AX547,CODES!$A$3:$D$1348,4,FALSE)*CA547,0),IFERROR(VLOOKUP(AY547,CODES!$A$3:$D$1348,4,FALSE)*CD547,0))</f>
        <v>0</v>
      </c>
      <c r="AO547" s="258">
        <f>SUM(IFERROR(VLOOKUP(AP547,CODES!$A$3:$D$1348,3,FALSE)*BC547,0),IFERROR(VLOOKUP(AQ547,CODES!$A$3:$D$1348,3,FALSE)*BF547,0),IFERROR(VLOOKUP(AR547,CODES!$A$3:$D$1348,3,FALSE)*BI547,0),IFERROR(VLOOKUP(AS547,CODES!$A$3:$D$1348,3,FALSE)*BL547,0),IFERROR(VLOOKUP(AT547,CODES!$A$3:$D$1348,3,FALSE)*BO547,0),IFERROR(VLOOKUP(AU547,CODES!$A$3:$D$1348,3,FALSE)*BR547,0),IFERROR(VLOOKUP(AV547,CODES!$A$3:$D$1348,3,FALSE)*BU547,0),IFERROR(VLOOKUP(AW547,CODES!$A$3:$D$1348,3,FALSE)*BX547,0),IFERROR(VLOOKUP(AX547,CODES!$A$3:$D$1348,3,FALSE)*CA547,0),IFERROR(VLOOKUP(AY547,CODES!$A$3:$D$1348,3,FALSE)*CD547,0))+B547</f>
        <v>0</v>
      </c>
      <c r="AP547" s="271" t="str">
        <f t="shared" si="287"/>
        <v/>
      </c>
      <c r="AQ547" s="271" t="str">
        <f t="shared" si="288"/>
        <v/>
      </c>
      <c r="AR547" s="271" t="str">
        <f t="shared" si="289"/>
        <v/>
      </c>
      <c r="AS547" s="271" t="str">
        <f t="shared" si="290"/>
        <v/>
      </c>
      <c r="AT547" s="271" t="str">
        <f t="shared" si="291"/>
        <v/>
      </c>
      <c r="AU547" s="271" t="str">
        <f t="shared" si="292"/>
        <v/>
      </c>
      <c r="AV547" s="271" t="str">
        <f t="shared" si="293"/>
        <v/>
      </c>
      <c r="AW547" s="271" t="str">
        <f t="shared" si="294"/>
        <v/>
      </c>
      <c r="AX547" s="271" t="str">
        <f t="shared" si="295"/>
        <v/>
      </c>
      <c r="AY547" s="271" t="str">
        <f t="shared" si="296"/>
        <v/>
      </c>
      <c r="AZ547" s="258">
        <f t="shared" si="18"/>
        <v>0</v>
      </c>
      <c r="BA547" s="258">
        <f t="shared" si="262"/>
        <v>1</v>
      </c>
      <c r="BB547" s="258">
        <f t="shared" si="297"/>
        <v>0</v>
      </c>
      <c r="BC547" s="258">
        <f t="shared" si="298"/>
        <v>1</v>
      </c>
      <c r="BD547" s="258">
        <f t="shared" si="20"/>
        <v>1</v>
      </c>
      <c r="BE547" s="258">
        <f t="shared" si="299"/>
        <v>0</v>
      </c>
      <c r="BF547" s="258">
        <f t="shared" si="300"/>
        <v>1</v>
      </c>
      <c r="BG547" s="258">
        <f t="shared" si="21"/>
        <v>1</v>
      </c>
      <c r="BH547" s="258">
        <f t="shared" si="301"/>
        <v>0</v>
      </c>
      <c r="BI547" s="258">
        <f t="shared" si="302"/>
        <v>1</v>
      </c>
      <c r="BJ547" s="258">
        <f t="shared" si="22"/>
        <v>1</v>
      </c>
      <c r="BK547" s="258">
        <f t="shared" si="303"/>
        <v>0</v>
      </c>
      <c r="BL547" s="258">
        <f t="shared" si="304"/>
        <v>1</v>
      </c>
      <c r="BM547" s="258">
        <f t="shared" si="23"/>
        <v>1</v>
      </c>
      <c r="BN547" s="258">
        <f t="shared" si="305"/>
        <v>0</v>
      </c>
      <c r="BO547" s="258">
        <f t="shared" si="306"/>
        <v>1</v>
      </c>
      <c r="BP547" s="258">
        <f t="shared" si="24"/>
        <v>1</v>
      </c>
      <c r="BQ547" s="258">
        <f t="shared" si="307"/>
        <v>0</v>
      </c>
      <c r="BR547" s="258">
        <f t="shared" si="308"/>
        <v>1</v>
      </c>
      <c r="BS547" s="258">
        <f t="shared" si="25"/>
        <v>1</v>
      </c>
      <c r="BT547" s="258">
        <f t="shared" si="309"/>
        <v>0</v>
      </c>
      <c r="BU547" s="258">
        <f t="shared" si="310"/>
        <v>1</v>
      </c>
      <c r="BV547" s="258">
        <f t="shared" si="26"/>
        <v>1</v>
      </c>
      <c r="BW547" s="258">
        <f t="shared" si="311"/>
        <v>0</v>
      </c>
      <c r="BX547" s="258">
        <f t="shared" si="312"/>
        <v>1</v>
      </c>
      <c r="BY547" s="258">
        <f t="shared" si="27"/>
        <v>1</v>
      </c>
      <c r="BZ547" s="258">
        <f t="shared" si="313"/>
        <v>0</v>
      </c>
      <c r="CA547" s="258">
        <f t="shared" si="314"/>
        <v>1</v>
      </c>
      <c r="CB547" s="258">
        <f t="shared" si="28"/>
        <v>1</v>
      </c>
      <c r="CC547" s="258">
        <f t="shared" si="315"/>
        <v>0</v>
      </c>
      <c r="CD547" s="258">
        <f t="shared" si="316"/>
        <v>1</v>
      </c>
    </row>
    <row r="548" spans="1:82" hidden="1">
      <c r="A548" s="258"/>
      <c r="B548" s="258"/>
      <c r="C548" s="259"/>
      <c r="D548" s="258"/>
      <c r="E548" s="258"/>
      <c r="F548" s="258"/>
      <c r="G548" s="258">
        <v>540</v>
      </c>
      <c r="H548" s="743"/>
      <c r="I548" s="744"/>
      <c r="J548" s="739"/>
      <c r="K548" s="745"/>
      <c r="L548" s="745"/>
      <c r="M548" s="272"/>
      <c r="N548" s="508">
        <f t="shared" si="242"/>
        <v>0</v>
      </c>
      <c r="O548" s="510">
        <f t="shared" si="283"/>
        <v>0</v>
      </c>
      <c r="P548" s="260">
        <f t="shared" si="284"/>
        <v>0</v>
      </c>
      <c r="Q548" s="261">
        <f t="shared" si="285"/>
        <v>0</v>
      </c>
      <c r="R548" s="261">
        <f t="shared" si="246"/>
        <v>0</v>
      </c>
      <c r="S548" s="262"/>
      <c r="T548" s="262"/>
      <c r="U548" s="263">
        <f t="shared" si="2"/>
        <v>1.288</v>
      </c>
      <c r="V548" s="264">
        <f>IF(E548="SP",1,IF(D548="",ExtraMargeMateriaal,(1-VLOOKUP(D548,TabelAankoop[],4,FALSE))))</f>
        <v>1</v>
      </c>
      <c r="W548" s="265">
        <f t="shared" si="247"/>
        <v>0.6885</v>
      </c>
      <c r="X548" s="266">
        <f t="shared" si="248"/>
        <v>1</v>
      </c>
      <c r="Y548" s="267">
        <f t="shared" si="249"/>
        <v>1.46</v>
      </c>
      <c r="Z548" s="267">
        <f t="shared" si="250"/>
        <v>1.1599999999999999</v>
      </c>
      <c r="AA548" s="268">
        <f t="shared" si="7"/>
        <v>0</v>
      </c>
      <c r="AB548" s="456">
        <f t="shared" si="8"/>
        <v>0</v>
      </c>
      <c r="AC548" s="457">
        <f t="shared" si="9"/>
        <v>0</v>
      </c>
      <c r="AD548" s="456">
        <f t="shared" si="10"/>
        <v>0</v>
      </c>
      <c r="AE548" s="458">
        <f t="shared" si="11"/>
        <v>0</v>
      </c>
      <c r="AF548" s="457">
        <f t="shared" si="286"/>
        <v>0</v>
      </c>
      <c r="AG548" s="456">
        <f t="shared" si="12"/>
        <v>0</v>
      </c>
      <c r="AH548" s="457">
        <f t="shared" si="13"/>
        <v>0</v>
      </c>
      <c r="AI548" s="268">
        <f t="shared" si="14"/>
        <v>0</v>
      </c>
      <c r="AJ548" s="269">
        <f t="shared" si="15"/>
        <v>0</v>
      </c>
      <c r="AK548" s="270">
        <f t="shared" si="16"/>
        <v>0</v>
      </c>
      <c r="AL548" s="415">
        <f t="shared" si="17"/>
        <v>0</v>
      </c>
      <c r="AM548" s="259" t="str">
        <f>IF(AP548="","",IFERROR(VLOOKUP(AP548,CODES!$A$3:$D$1348,4,FALSE),"X"))&amp;IF(AQ548="","",IFERROR(VLOOKUP(AQ548,CODES!$A$3:$D$1348,4,FALSE),"X"))&amp;IF(AR548="","",IFERROR(VLOOKUP(AR548,CODES!$A$3:$D$1348,4,FALSE),"X"))&amp;IF(AS548="","",IFERROR(VLOOKUP(AS548,CODES!$A$3:$D$1348,4,FALSE),"X"))&amp;IF(AT548="","",IFERROR(VLOOKUP(AT548,CODES!$A$3:$D$1348,4,FALSE),"X"))&amp;IF(AU548="","",IFERROR(VLOOKUP(AU548,CODES!$A$3:$D$1348,4,FALSE),"X"))&amp;IF(AV548="","",IFERROR(VLOOKUP(AV548,CODES!$A$3:$D$1348,4,FALSE),"X"))&amp;IF(AW548="","",IFERROR(VLOOKUP(AW548,CODES!$A$3:$D$1348,4,FALSE),"X"))&amp;IF(AX548="","",IFERROR(VLOOKUP(AX548,CODES!$A$3:$D$1348,4,FALSE),"X"))&amp;IF(AY548="","",IFERROR(VLOOKUP(AY548,CODES!$A$3:$D$1348,4,FALSE),"X"))</f>
        <v/>
      </c>
      <c r="AN548" s="258">
        <f>SUM(IFERROR(VLOOKUP(AP548,CODES!$A$3:$D$1348,4,FALSE)*BC548,0),IFERROR(VLOOKUP(AQ548,CODES!$A$3:$D$1348,4,FALSE)*BF548,0),IFERROR(VLOOKUP(AR548,CODES!$A$3:$D$1348,4,FALSE)*BI548,0),IFERROR(VLOOKUP(AS548,CODES!$A$3:$D$1348,4,FALSE)*BL548,0),IFERROR(VLOOKUP(AT548,CODES!$A$3:$D$1348,4,FALSE)*BO548,0),IFERROR(VLOOKUP(AU548,CODES!$A$3:$D$1348,4,FALSE)*BR548,0),IFERROR(VLOOKUP(AV548,CODES!$A$3:$D$1348,4,FALSE)*BU548,0),IFERROR(VLOOKUP(AW548,CODES!$A$3:$D$1348,4,FALSE)*BX548,0),IFERROR(VLOOKUP(AX548,CODES!$A$3:$D$1348,4,FALSE)*CA548,0),IFERROR(VLOOKUP(AY548,CODES!$A$3:$D$1348,4,FALSE)*CD548,0))</f>
        <v>0</v>
      </c>
      <c r="AO548" s="258">
        <f>SUM(IFERROR(VLOOKUP(AP548,CODES!$A$3:$D$1348,3,FALSE)*BC548,0),IFERROR(VLOOKUP(AQ548,CODES!$A$3:$D$1348,3,FALSE)*BF548,0),IFERROR(VLOOKUP(AR548,CODES!$A$3:$D$1348,3,FALSE)*BI548,0),IFERROR(VLOOKUP(AS548,CODES!$A$3:$D$1348,3,FALSE)*BL548,0),IFERROR(VLOOKUP(AT548,CODES!$A$3:$D$1348,3,FALSE)*BO548,0),IFERROR(VLOOKUP(AU548,CODES!$A$3:$D$1348,3,FALSE)*BR548,0),IFERROR(VLOOKUP(AV548,CODES!$A$3:$D$1348,3,FALSE)*BU548,0),IFERROR(VLOOKUP(AW548,CODES!$A$3:$D$1348,3,FALSE)*BX548,0),IFERROR(VLOOKUP(AX548,CODES!$A$3:$D$1348,3,FALSE)*CA548,0),IFERROR(VLOOKUP(AY548,CODES!$A$3:$D$1348,3,FALSE)*CD548,0))+B548</f>
        <v>0</v>
      </c>
      <c r="AP548" s="271" t="str">
        <f t="shared" si="287"/>
        <v/>
      </c>
      <c r="AQ548" s="271" t="str">
        <f t="shared" si="288"/>
        <v/>
      </c>
      <c r="AR548" s="271" t="str">
        <f t="shared" si="289"/>
        <v/>
      </c>
      <c r="AS548" s="271" t="str">
        <f t="shared" si="290"/>
        <v/>
      </c>
      <c r="AT548" s="271" t="str">
        <f t="shared" si="291"/>
        <v/>
      </c>
      <c r="AU548" s="271" t="str">
        <f t="shared" si="292"/>
        <v/>
      </c>
      <c r="AV548" s="271" t="str">
        <f t="shared" si="293"/>
        <v/>
      </c>
      <c r="AW548" s="271" t="str">
        <f t="shared" si="294"/>
        <v/>
      </c>
      <c r="AX548" s="271" t="str">
        <f t="shared" si="295"/>
        <v/>
      </c>
      <c r="AY548" s="271" t="str">
        <f t="shared" si="296"/>
        <v/>
      </c>
      <c r="AZ548" s="258">
        <f t="shared" si="18"/>
        <v>0</v>
      </c>
      <c r="BA548" s="258">
        <f t="shared" si="262"/>
        <v>1</v>
      </c>
      <c r="BB548" s="258">
        <f t="shared" si="297"/>
        <v>0</v>
      </c>
      <c r="BC548" s="258">
        <f t="shared" si="298"/>
        <v>1</v>
      </c>
      <c r="BD548" s="258">
        <f t="shared" si="20"/>
        <v>1</v>
      </c>
      <c r="BE548" s="258">
        <f t="shared" si="299"/>
        <v>0</v>
      </c>
      <c r="BF548" s="258">
        <f t="shared" si="300"/>
        <v>1</v>
      </c>
      <c r="BG548" s="258">
        <f t="shared" si="21"/>
        <v>1</v>
      </c>
      <c r="BH548" s="258">
        <f t="shared" si="301"/>
        <v>0</v>
      </c>
      <c r="BI548" s="258">
        <f t="shared" si="302"/>
        <v>1</v>
      </c>
      <c r="BJ548" s="258">
        <f t="shared" si="22"/>
        <v>1</v>
      </c>
      <c r="BK548" s="258">
        <f t="shared" si="303"/>
        <v>0</v>
      </c>
      <c r="BL548" s="258">
        <f t="shared" si="304"/>
        <v>1</v>
      </c>
      <c r="BM548" s="258">
        <f t="shared" si="23"/>
        <v>1</v>
      </c>
      <c r="BN548" s="258">
        <f t="shared" si="305"/>
        <v>0</v>
      </c>
      <c r="BO548" s="258">
        <f t="shared" si="306"/>
        <v>1</v>
      </c>
      <c r="BP548" s="258">
        <f t="shared" si="24"/>
        <v>1</v>
      </c>
      <c r="BQ548" s="258">
        <f t="shared" si="307"/>
        <v>0</v>
      </c>
      <c r="BR548" s="258">
        <f t="shared" si="308"/>
        <v>1</v>
      </c>
      <c r="BS548" s="258">
        <f t="shared" si="25"/>
        <v>1</v>
      </c>
      <c r="BT548" s="258">
        <f t="shared" si="309"/>
        <v>0</v>
      </c>
      <c r="BU548" s="258">
        <f t="shared" si="310"/>
        <v>1</v>
      </c>
      <c r="BV548" s="258">
        <f t="shared" si="26"/>
        <v>1</v>
      </c>
      <c r="BW548" s="258">
        <f t="shared" si="311"/>
        <v>0</v>
      </c>
      <c r="BX548" s="258">
        <f t="shared" si="312"/>
        <v>1</v>
      </c>
      <c r="BY548" s="258">
        <f t="shared" si="27"/>
        <v>1</v>
      </c>
      <c r="BZ548" s="258">
        <f t="shared" si="313"/>
        <v>0</v>
      </c>
      <c r="CA548" s="258">
        <f t="shared" si="314"/>
        <v>1</v>
      </c>
      <c r="CB548" s="258">
        <f t="shared" si="28"/>
        <v>1</v>
      </c>
      <c r="CC548" s="258">
        <f t="shared" si="315"/>
        <v>0</v>
      </c>
      <c r="CD548" s="258">
        <f t="shared" si="316"/>
        <v>1</v>
      </c>
    </row>
    <row r="549" spans="1:82" hidden="1">
      <c r="A549" s="258"/>
      <c r="B549" s="258"/>
      <c r="C549" s="259"/>
      <c r="D549" s="258"/>
      <c r="E549" s="258"/>
      <c r="F549" s="258"/>
      <c r="G549" s="258">
        <v>541</v>
      </c>
      <c r="H549" s="743"/>
      <c r="I549" s="744"/>
      <c r="J549" s="739"/>
      <c r="K549" s="745"/>
      <c r="L549" s="745"/>
      <c r="M549" s="272"/>
      <c r="N549" s="508">
        <f t="shared" si="242"/>
        <v>0</v>
      </c>
      <c r="O549" s="510">
        <f t="shared" si="283"/>
        <v>0</v>
      </c>
      <c r="P549" s="260">
        <f t="shared" si="284"/>
        <v>0</v>
      </c>
      <c r="Q549" s="261">
        <f t="shared" si="285"/>
        <v>0</v>
      </c>
      <c r="R549" s="261">
        <f t="shared" si="246"/>
        <v>0</v>
      </c>
      <c r="S549" s="262"/>
      <c r="T549" s="262"/>
      <c r="U549" s="263">
        <f t="shared" si="2"/>
        <v>1.288</v>
      </c>
      <c r="V549" s="264">
        <f>IF(E549="SP",1,IF(D549="",ExtraMargeMateriaal,(1-VLOOKUP(D549,TabelAankoop[],4,FALSE))))</f>
        <v>1</v>
      </c>
      <c r="W549" s="265">
        <f t="shared" si="247"/>
        <v>0.6885</v>
      </c>
      <c r="X549" s="266">
        <f t="shared" si="248"/>
        <v>1</v>
      </c>
      <c r="Y549" s="267">
        <f t="shared" si="249"/>
        <v>1.46</v>
      </c>
      <c r="Z549" s="267">
        <f t="shared" si="250"/>
        <v>1.1599999999999999</v>
      </c>
      <c r="AA549" s="268">
        <f t="shared" si="7"/>
        <v>0</v>
      </c>
      <c r="AB549" s="456">
        <f t="shared" si="8"/>
        <v>0</v>
      </c>
      <c r="AC549" s="457">
        <f t="shared" si="9"/>
        <v>0</v>
      </c>
      <c r="AD549" s="456">
        <f t="shared" si="10"/>
        <v>0</v>
      </c>
      <c r="AE549" s="458">
        <f t="shared" si="11"/>
        <v>0</v>
      </c>
      <c r="AF549" s="457">
        <f t="shared" si="286"/>
        <v>0</v>
      </c>
      <c r="AG549" s="456">
        <f t="shared" si="12"/>
        <v>0</v>
      </c>
      <c r="AH549" s="457">
        <f t="shared" si="13"/>
        <v>0</v>
      </c>
      <c r="AI549" s="268">
        <f t="shared" si="14"/>
        <v>0</v>
      </c>
      <c r="AJ549" s="269">
        <f t="shared" si="15"/>
        <v>0</v>
      </c>
      <c r="AK549" s="270">
        <f t="shared" si="16"/>
        <v>0</v>
      </c>
      <c r="AL549" s="415">
        <f t="shared" si="17"/>
        <v>0</v>
      </c>
      <c r="AM549" s="259" t="str">
        <f>IF(AP549="","",IFERROR(VLOOKUP(AP549,CODES!$A$3:$D$1348,4,FALSE),"X"))&amp;IF(AQ549="","",IFERROR(VLOOKUP(AQ549,CODES!$A$3:$D$1348,4,FALSE),"X"))&amp;IF(AR549="","",IFERROR(VLOOKUP(AR549,CODES!$A$3:$D$1348,4,FALSE),"X"))&amp;IF(AS549="","",IFERROR(VLOOKUP(AS549,CODES!$A$3:$D$1348,4,FALSE),"X"))&amp;IF(AT549="","",IFERROR(VLOOKUP(AT549,CODES!$A$3:$D$1348,4,FALSE),"X"))&amp;IF(AU549="","",IFERROR(VLOOKUP(AU549,CODES!$A$3:$D$1348,4,FALSE),"X"))&amp;IF(AV549="","",IFERROR(VLOOKUP(AV549,CODES!$A$3:$D$1348,4,FALSE),"X"))&amp;IF(AW549="","",IFERROR(VLOOKUP(AW549,CODES!$A$3:$D$1348,4,FALSE),"X"))&amp;IF(AX549="","",IFERROR(VLOOKUP(AX549,CODES!$A$3:$D$1348,4,FALSE),"X"))&amp;IF(AY549="","",IFERROR(VLOOKUP(AY549,CODES!$A$3:$D$1348,4,FALSE),"X"))</f>
        <v/>
      </c>
      <c r="AN549" s="258">
        <f>SUM(IFERROR(VLOOKUP(AP549,CODES!$A$3:$D$1348,4,FALSE)*BC549,0),IFERROR(VLOOKUP(AQ549,CODES!$A$3:$D$1348,4,FALSE)*BF549,0),IFERROR(VLOOKUP(AR549,CODES!$A$3:$D$1348,4,FALSE)*BI549,0),IFERROR(VLOOKUP(AS549,CODES!$A$3:$D$1348,4,FALSE)*BL549,0),IFERROR(VLOOKUP(AT549,CODES!$A$3:$D$1348,4,FALSE)*BO549,0),IFERROR(VLOOKUP(AU549,CODES!$A$3:$D$1348,4,FALSE)*BR549,0),IFERROR(VLOOKUP(AV549,CODES!$A$3:$D$1348,4,FALSE)*BU549,0),IFERROR(VLOOKUP(AW549,CODES!$A$3:$D$1348,4,FALSE)*BX549,0),IFERROR(VLOOKUP(AX549,CODES!$A$3:$D$1348,4,FALSE)*CA549,0),IFERROR(VLOOKUP(AY549,CODES!$A$3:$D$1348,4,FALSE)*CD549,0))</f>
        <v>0</v>
      </c>
      <c r="AO549" s="258">
        <f>SUM(IFERROR(VLOOKUP(AP549,CODES!$A$3:$D$1348,3,FALSE)*BC549,0),IFERROR(VLOOKUP(AQ549,CODES!$A$3:$D$1348,3,FALSE)*BF549,0),IFERROR(VLOOKUP(AR549,CODES!$A$3:$D$1348,3,FALSE)*BI549,0),IFERROR(VLOOKUP(AS549,CODES!$A$3:$D$1348,3,FALSE)*BL549,0),IFERROR(VLOOKUP(AT549,CODES!$A$3:$D$1348,3,FALSE)*BO549,0),IFERROR(VLOOKUP(AU549,CODES!$A$3:$D$1348,3,FALSE)*BR549,0),IFERROR(VLOOKUP(AV549,CODES!$A$3:$D$1348,3,FALSE)*BU549,0),IFERROR(VLOOKUP(AW549,CODES!$A$3:$D$1348,3,FALSE)*BX549,0),IFERROR(VLOOKUP(AX549,CODES!$A$3:$D$1348,3,FALSE)*CA549,0),IFERROR(VLOOKUP(AY549,CODES!$A$3:$D$1348,3,FALSE)*CD549,0))+B549</f>
        <v>0</v>
      </c>
      <c r="AP549" s="271" t="str">
        <f t="shared" si="287"/>
        <v/>
      </c>
      <c r="AQ549" s="271" t="str">
        <f t="shared" si="288"/>
        <v/>
      </c>
      <c r="AR549" s="271" t="str">
        <f t="shared" si="289"/>
        <v/>
      </c>
      <c r="AS549" s="271" t="str">
        <f t="shared" si="290"/>
        <v/>
      </c>
      <c r="AT549" s="271" t="str">
        <f t="shared" si="291"/>
        <v/>
      </c>
      <c r="AU549" s="271" t="str">
        <f t="shared" si="292"/>
        <v/>
      </c>
      <c r="AV549" s="271" t="str">
        <f t="shared" si="293"/>
        <v/>
      </c>
      <c r="AW549" s="271" t="str">
        <f t="shared" si="294"/>
        <v/>
      </c>
      <c r="AX549" s="271" t="str">
        <f t="shared" si="295"/>
        <v/>
      </c>
      <c r="AY549" s="271" t="str">
        <f t="shared" si="296"/>
        <v/>
      </c>
      <c r="AZ549" s="258">
        <f t="shared" si="18"/>
        <v>0</v>
      </c>
      <c r="BA549" s="258">
        <f t="shared" si="262"/>
        <v>1</v>
      </c>
      <c r="BB549" s="258">
        <f t="shared" si="297"/>
        <v>0</v>
      </c>
      <c r="BC549" s="258">
        <f t="shared" si="298"/>
        <v>1</v>
      </c>
      <c r="BD549" s="258">
        <f t="shared" si="20"/>
        <v>1</v>
      </c>
      <c r="BE549" s="258">
        <f t="shared" si="299"/>
        <v>0</v>
      </c>
      <c r="BF549" s="258">
        <f t="shared" si="300"/>
        <v>1</v>
      </c>
      <c r="BG549" s="258">
        <f t="shared" si="21"/>
        <v>1</v>
      </c>
      <c r="BH549" s="258">
        <f t="shared" si="301"/>
        <v>0</v>
      </c>
      <c r="BI549" s="258">
        <f t="shared" si="302"/>
        <v>1</v>
      </c>
      <c r="BJ549" s="258">
        <f t="shared" si="22"/>
        <v>1</v>
      </c>
      <c r="BK549" s="258">
        <f t="shared" si="303"/>
        <v>0</v>
      </c>
      <c r="BL549" s="258">
        <f t="shared" si="304"/>
        <v>1</v>
      </c>
      <c r="BM549" s="258">
        <f t="shared" si="23"/>
        <v>1</v>
      </c>
      <c r="BN549" s="258">
        <f t="shared" si="305"/>
        <v>0</v>
      </c>
      <c r="BO549" s="258">
        <f t="shared" si="306"/>
        <v>1</v>
      </c>
      <c r="BP549" s="258">
        <f t="shared" si="24"/>
        <v>1</v>
      </c>
      <c r="BQ549" s="258">
        <f t="shared" si="307"/>
        <v>0</v>
      </c>
      <c r="BR549" s="258">
        <f t="shared" si="308"/>
        <v>1</v>
      </c>
      <c r="BS549" s="258">
        <f t="shared" si="25"/>
        <v>1</v>
      </c>
      <c r="BT549" s="258">
        <f t="shared" si="309"/>
        <v>0</v>
      </c>
      <c r="BU549" s="258">
        <f t="shared" si="310"/>
        <v>1</v>
      </c>
      <c r="BV549" s="258">
        <f t="shared" si="26"/>
        <v>1</v>
      </c>
      <c r="BW549" s="258">
        <f t="shared" si="311"/>
        <v>0</v>
      </c>
      <c r="BX549" s="258">
        <f t="shared" si="312"/>
        <v>1</v>
      </c>
      <c r="BY549" s="258">
        <f t="shared" si="27"/>
        <v>1</v>
      </c>
      <c r="BZ549" s="258">
        <f t="shared" si="313"/>
        <v>0</v>
      </c>
      <c r="CA549" s="258">
        <f t="shared" si="314"/>
        <v>1</v>
      </c>
      <c r="CB549" s="258">
        <f t="shared" si="28"/>
        <v>1</v>
      </c>
      <c r="CC549" s="258">
        <f t="shared" si="315"/>
        <v>0</v>
      </c>
      <c r="CD549" s="258">
        <f t="shared" si="316"/>
        <v>1</v>
      </c>
    </row>
    <row r="550" spans="1:82" hidden="1">
      <c r="A550" s="258"/>
      <c r="B550" s="258"/>
      <c r="C550" s="259"/>
      <c r="D550" s="258"/>
      <c r="E550" s="258"/>
      <c r="F550" s="258"/>
      <c r="G550" s="258">
        <v>542</v>
      </c>
      <c r="H550" s="743"/>
      <c r="I550" s="744"/>
      <c r="J550" s="739"/>
      <c r="K550" s="745"/>
      <c r="L550" s="745"/>
      <c r="M550" s="272"/>
      <c r="N550" s="508">
        <f t="shared" si="242"/>
        <v>0</v>
      </c>
      <c r="O550" s="510">
        <f t="shared" si="283"/>
        <v>0</v>
      </c>
      <c r="P550" s="260">
        <f t="shared" si="284"/>
        <v>0</v>
      </c>
      <c r="Q550" s="261">
        <f t="shared" si="285"/>
        <v>0</v>
      </c>
      <c r="R550" s="261">
        <f t="shared" si="246"/>
        <v>0</v>
      </c>
      <c r="S550" s="262"/>
      <c r="T550" s="262"/>
      <c r="U550" s="263">
        <f t="shared" si="2"/>
        <v>1.288</v>
      </c>
      <c r="V550" s="264">
        <f>IF(E550="SP",1,IF(D550="",ExtraMargeMateriaal,(1-VLOOKUP(D550,TabelAankoop[],4,FALSE))))</f>
        <v>1</v>
      </c>
      <c r="W550" s="265">
        <f t="shared" si="247"/>
        <v>0.6885</v>
      </c>
      <c r="X550" s="266">
        <f t="shared" si="248"/>
        <v>1</v>
      </c>
      <c r="Y550" s="267">
        <f t="shared" si="249"/>
        <v>1.46</v>
      </c>
      <c r="Z550" s="267">
        <f t="shared" si="250"/>
        <v>1.1599999999999999</v>
      </c>
      <c r="AA550" s="268">
        <f t="shared" si="7"/>
        <v>0</v>
      </c>
      <c r="AB550" s="456">
        <f t="shared" si="8"/>
        <v>0</v>
      </c>
      <c r="AC550" s="457">
        <f t="shared" si="9"/>
        <v>0</v>
      </c>
      <c r="AD550" s="456">
        <f t="shared" si="10"/>
        <v>0</v>
      </c>
      <c r="AE550" s="458">
        <f t="shared" si="11"/>
        <v>0</v>
      </c>
      <c r="AF550" s="457">
        <f t="shared" si="286"/>
        <v>0</v>
      </c>
      <c r="AG550" s="456">
        <f t="shared" si="12"/>
        <v>0</v>
      </c>
      <c r="AH550" s="457">
        <f t="shared" si="13"/>
        <v>0</v>
      </c>
      <c r="AI550" s="268">
        <f t="shared" si="14"/>
        <v>0</v>
      </c>
      <c r="AJ550" s="269">
        <f t="shared" si="15"/>
        <v>0</v>
      </c>
      <c r="AK550" s="270">
        <f t="shared" si="16"/>
        <v>0</v>
      </c>
      <c r="AL550" s="415">
        <f t="shared" si="17"/>
        <v>0</v>
      </c>
      <c r="AM550" s="259" t="str">
        <f>IF(AP550="","",IFERROR(VLOOKUP(AP550,CODES!$A$3:$D$1348,4,FALSE),"X"))&amp;IF(AQ550="","",IFERROR(VLOOKUP(AQ550,CODES!$A$3:$D$1348,4,FALSE),"X"))&amp;IF(AR550="","",IFERROR(VLOOKUP(AR550,CODES!$A$3:$D$1348,4,FALSE),"X"))&amp;IF(AS550="","",IFERROR(VLOOKUP(AS550,CODES!$A$3:$D$1348,4,FALSE),"X"))&amp;IF(AT550="","",IFERROR(VLOOKUP(AT550,CODES!$A$3:$D$1348,4,FALSE),"X"))&amp;IF(AU550="","",IFERROR(VLOOKUP(AU550,CODES!$A$3:$D$1348,4,FALSE),"X"))&amp;IF(AV550="","",IFERROR(VLOOKUP(AV550,CODES!$A$3:$D$1348,4,FALSE),"X"))&amp;IF(AW550="","",IFERROR(VLOOKUP(AW550,CODES!$A$3:$D$1348,4,FALSE),"X"))&amp;IF(AX550="","",IFERROR(VLOOKUP(AX550,CODES!$A$3:$D$1348,4,FALSE),"X"))&amp;IF(AY550="","",IFERROR(VLOOKUP(AY550,CODES!$A$3:$D$1348,4,FALSE),"X"))</f>
        <v/>
      </c>
      <c r="AN550" s="258">
        <f>SUM(IFERROR(VLOOKUP(AP550,CODES!$A$3:$D$1348,4,FALSE)*BC550,0),IFERROR(VLOOKUP(AQ550,CODES!$A$3:$D$1348,4,FALSE)*BF550,0),IFERROR(VLOOKUP(AR550,CODES!$A$3:$D$1348,4,FALSE)*BI550,0),IFERROR(VLOOKUP(AS550,CODES!$A$3:$D$1348,4,FALSE)*BL550,0),IFERROR(VLOOKUP(AT550,CODES!$A$3:$D$1348,4,FALSE)*BO550,0),IFERROR(VLOOKUP(AU550,CODES!$A$3:$D$1348,4,FALSE)*BR550,0),IFERROR(VLOOKUP(AV550,CODES!$A$3:$D$1348,4,FALSE)*BU550,0),IFERROR(VLOOKUP(AW550,CODES!$A$3:$D$1348,4,FALSE)*BX550,0),IFERROR(VLOOKUP(AX550,CODES!$A$3:$D$1348,4,FALSE)*CA550,0),IFERROR(VLOOKUP(AY550,CODES!$A$3:$D$1348,4,FALSE)*CD550,0))</f>
        <v>0</v>
      </c>
      <c r="AO550" s="258">
        <f>SUM(IFERROR(VLOOKUP(AP550,CODES!$A$3:$D$1348,3,FALSE)*BC550,0),IFERROR(VLOOKUP(AQ550,CODES!$A$3:$D$1348,3,FALSE)*BF550,0),IFERROR(VLOOKUP(AR550,CODES!$A$3:$D$1348,3,FALSE)*BI550,0),IFERROR(VLOOKUP(AS550,CODES!$A$3:$D$1348,3,FALSE)*BL550,0),IFERROR(VLOOKUP(AT550,CODES!$A$3:$D$1348,3,FALSE)*BO550,0),IFERROR(VLOOKUP(AU550,CODES!$A$3:$D$1348,3,FALSE)*BR550,0),IFERROR(VLOOKUP(AV550,CODES!$A$3:$D$1348,3,FALSE)*BU550,0),IFERROR(VLOOKUP(AW550,CODES!$A$3:$D$1348,3,FALSE)*BX550,0),IFERROR(VLOOKUP(AX550,CODES!$A$3:$D$1348,3,FALSE)*CA550,0),IFERROR(VLOOKUP(AY550,CODES!$A$3:$D$1348,3,FALSE)*CD550,0))+B550</f>
        <v>0</v>
      </c>
      <c r="AP550" s="271" t="str">
        <f t="shared" si="287"/>
        <v/>
      </c>
      <c r="AQ550" s="271" t="str">
        <f t="shared" si="288"/>
        <v/>
      </c>
      <c r="AR550" s="271" t="str">
        <f t="shared" si="289"/>
        <v/>
      </c>
      <c r="AS550" s="271" t="str">
        <f t="shared" si="290"/>
        <v/>
      </c>
      <c r="AT550" s="271" t="str">
        <f t="shared" si="291"/>
        <v/>
      </c>
      <c r="AU550" s="271" t="str">
        <f t="shared" si="292"/>
        <v/>
      </c>
      <c r="AV550" s="271" t="str">
        <f t="shared" si="293"/>
        <v/>
      </c>
      <c r="AW550" s="271" t="str">
        <f t="shared" si="294"/>
        <v/>
      </c>
      <c r="AX550" s="271" t="str">
        <f t="shared" si="295"/>
        <v/>
      </c>
      <c r="AY550" s="271" t="str">
        <f t="shared" si="296"/>
        <v/>
      </c>
      <c r="AZ550" s="258">
        <f t="shared" si="18"/>
        <v>0</v>
      </c>
      <c r="BA550" s="258">
        <f t="shared" si="262"/>
        <v>1</v>
      </c>
      <c r="BB550" s="258">
        <f t="shared" si="297"/>
        <v>0</v>
      </c>
      <c r="BC550" s="258">
        <f t="shared" si="298"/>
        <v>1</v>
      </c>
      <c r="BD550" s="258">
        <f t="shared" si="20"/>
        <v>1</v>
      </c>
      <c r="BE550" s="258">
        <f t="shared" si="299"/>
        <v>0</v>
      </c>
      <c r="BF550" s="258">
        <f t="shared" si="300"/>
        <v>1</v>
      </c>
      <c r="BG550" s="258">
        <f t="shared" si="21"/>
        <v>1</v>
      </c>
      <c r="BH550" s="258">
        <f t="shared" si="301"/>
        <v>0</v>
      </c>
      <c r="BI550" s="258">
        <f t="shared" si="302"/>
        <v>1</v>
      </c>
      <c r="BJ550" s="258">
        <f t="shared" si="22"/>
        <v>1</v>
      </c>
      <c r="BK550" s="258">
        <f t="shared" si="303"/>
        <v>0</v>
      </c>
      <c r="BL550" s="258">
        <f t="shared" si="304"/>
        <v>1</v>
      </c>
      <c r="BM550" s="258">
        <f t="shared" si="23"/>
        <v>1</v>
      </c>
      <c r="BN550" s="258">
        <f t="shared" si="305"/>
        <v>0</v>
      </c>
      <c r="BO550" s="258">
        <f t="shared" si="306"/>
        <v>1</v>
      </c>
      <c r="BP550" s="258">
        <f t="shared" si="24"/>
        <v>1</v>
      </c>
      <c r="BQ550" s="258">
        <f t="shared" si="307"/>
        <v>0</v>
      </c>
      <c r="BR550" s="258">
        <f t="shared" si="308"/>
        <v>1</v>
      </c>
      <c r="BS550" s="258">
        <f t="shared" si="25"/>
        <v>1</v>
      </c>
      <c r="BT550" s="258">
        <f t="shared" si="309"/>
        <v>0</v>
      </c>
      <c r="BU550" s="258">
        <f t="shared" si="310"/>
        <v>1</v>
      </c>
      <c r="BV550" s="258">
        <f t="shared" si="26"/>
        <v>1</v>
      </c>
      <c r="BW550" s="258">
        <f t="shared" si="311"/>
        <v>0</v>
      </c>
      <c r="BX550" s="258">
        <f t="shared" si="312"/>
        <v>1</v>
      </c>
      <c r="BY550" s="258">
        <f t="shared" si="27"/>
        <v>1</v>
      </c>
      <c r="BZ550" s="258">
        <f t="shared" si="313"/>
        <v>0</v>
      </c>
      <c r="CA550" s="258">
        <f t="shared" si="314"/>
        <v>1</v>
      </c>
      <c r="CB550" s="258">
        <f t="shared" si="28"/>
        <v>1</v>
      </c>
      <c r="CC550" s="258">
        <f t="shared" si="315"/>
        <v>0</v>
      </c>
      <c r="CD550" s="258">
        <f t="shared" si="316"/>
        <v>1</v>
      </c>
    </row>
    <row r="551" spans="1:82" hidden="1">
      <c r="A551" s="258"/>
      <c r="B551" s="258"/>
      <c r="C551" s="259"/>
      <c r="D551" s="258"/>
      <c r="E551" s="258"/>
      <c r="F551" s="258"/>
      <c r="G551" s="258">
        <v>543</v>
      </c>
      <c r="H551" s="743"/>
      <c r="I551" s="744"/>
      <c r="J551" s="739"/>
      <c r="K551" s="745"/>
      <c r="L551" s="745"/>
      <c r="M551" s="272"/>
      <c r="N551" s="508">
        <f t="shared" si="242"/>
        <v>0</v>
      </c>
      <c r="O551" s="510">
        <f t="shared" si="283"/>
        <v>0</v>
      </c>
      <c r="P551" s="260">
        <f t="shared" si="284"/>
        <v>0</v>
      </c>
      <c r="Q551" s="261">
        <f t="shared" si="285"/>
        <v>0</v>
      </c>
      <c r="R551" s="261">
        <f t="shared" si="246"/>
        <v>0</v>
      </c>
      <c r="S551" s="262"/>
      <c r="T551" s="262"/>
      <c r="U551" s="263">
        <f t="shared" si="2"/>
        <v>1.288</v>
      </c>
      <c r="V551" s="264">
        <f>IF(E551="SP",1,IF(D551="",ExtraMargeMateriaal,(1-VLOOKUP(D551,TabelAankoop[],4,FALSE))))</f>
        <v>1</v>
      </c>
      <c r="W551" s="265">
        <f t="shared" si="247"/>
        <v>0.6885</v>
      </c>
      <c r="X551" s="266">
        <f t="shared" si="248"/>
        <v>1</v>
      </c>
      <c r="Y551" s="267">
        <f t="shared" si="249"/>
        <v>1.46</v>
      </c>
      <c r="Z551" s="267">
        <f t="shared" si="250"/>
        <v>1.1599999999999999</v>
      </c>
      <c r="AA551" s="268">
        <f t="shared" si="7"/>
        <v>0</v>
      </c>
      <c r="AB551" s="456">
        <f t="shared" si="8"/>
        <v>0</v>
      </c>
      <c r="AC551" s="457">
        <f t="shared" si="9"/>
        <v>0</v>
      </c>
      <c r="AD551" s="456">
        <f t="shared" si="10"/>
        <v>0</v>
      </c>
      <c r="AE551" s="458">
        <f t="shared" si="11"/>
        <v>0</v>
      </c>
      <c r="AF551" s="457">
        <f t="shared" si="286"/>
        <v>0</v>
      </c>
      <c r="AG551" s="456">
        <f t="shared" si="12"/>
        <v>0</v>
      </c>
      <c r="AH551" s="457">
        <f t="shared" si="13"/>
        <v>0</v>
      </c>
      <c r="AI551" s="268">
        <f t="shared" si="14"/>
        <v>0</v>
      </c>
      <c r="AJ551" s="269">
        <f t="shared" si="15"/>
        <v>0</v>
      </c>
      <c r="AK551" s="270">
        <f t="shared" si="16"/>
        <v>0</v>
      </c>
      <c r="AL551" s="415">
        <f t="shared" si="17"/>
        <v>0</v>
      </c>
      <c r="AM551" s="259" t="str">
        <f>IF(AP551="","",IFERROR(VLOOKUP(AP551,CODES!$A$3:$D$1348,4,FALSE),"X"))&amp;IF(AQ551="","",IFERROR(VLOOKUP(AQ551,CODES!$A$3:$D$1348,4,FALSE),"X"))&amp;IF(AR551="","",IFERROR(VLOOKUP(AR551,CODES!$A$3:$D$1348,4,FALSE),"X"))&amp;IF(AS551="","",IFERROR(VLOOKUP(AS551,CODES!$A$3:$D$1348,4,FALSE),"X"))&amp;IF(AT551="","",IFERROR(VLOOKUP(AT551,CODES!$A$3:$D$1348,4,FALSE),"X"))&amp;IF(AU551="","",IFERROR(VLOOKUP(AU551,CODES!$A$3:$D$1348,4,FALSE),"X"))&amp;IF(AV551="","",IFERROR(VLOOKUP(AV551,CODES!$A$3:$D$1348,4,FALSE),"X"))&amp;IF(AW551="","",IFERROR(VLOOKUP(AW551,CODES!$A$3:$D$1348,4,FALSE),"X"))&amp;IF(AX551="","",IFERROR(VLOOKUP(AX551,CODES!$A$3:$D$1348,4,FALSE),"X"))&amp;IF(AY551="","",IFERROR(VLOOKUP(AY551,CODES!$A$3:$D$1348,4,FALSE),"X"))</f>
        <v/>
      </c>
      <c r="AN551" s="258">
        <f>SUM(IFERROR(VLOOKUP(AP551,CODES!$A$3:$D$1348,4,FALSE)*BC551,0),IFERROR(VLOOKUP(AQ551,CODES!$A$3:$D$1348,4,FALSE)*BF551,0),IFERROR(VLOOKUP(AR551,CODES!$A$3:$D$1348,4,FALSE)*BI551,0),IFERROR(VLOOKUP(AS551,CODES!$A$3:$D$1348,4,FALSE)*BL551,0),IFERROR(VLOOKUP(AT551,CODES!$A$3:$D$1348,4,FALSE)*BO551,0),IFERROR(VLOOKUP(AU551,CODES!$A$3:$D$1348,4,FALSE)*BR551,0),IFERROR(VLOOKUP(AV551,CODES!$A$3:$D$1348,4,FALSE)*BU551,0),IFERROR(VLOOKUP(AW551,CODES!$A$3:$D$1348,4,FALSE)*BX551,0),IFERROR(VLOOKUP(AX551,CODES!$A$3:$D$1348,4,FALSE)*CA551,0),IFERROR(VLOOKUP(AY551,CODES!$A$3:$D$1348,4,FALSE)*CD551,0))</f>
        <v>0</v>
      </c>
      <c r="AO551" s="258">
        <f>SUM(IFERROR(VLOOKUP(AP551,CODES!$A$3:$D$1348,3,FALSE)*BC551,0),IFERROR(VLOOKUP(AQ551,CODES!$A$3:$D$1348,3,FALSE)*BF551,0),IFERROR(VLOOKUP(AR551,CODES!$A$3:$D$1348,3,FALSE)*BI551,0),IFERROR(VLOOKUP(AS551,CODES!$A$3:$D$1348,3,FALSE)*BL551,0),IFERROR(VLOOKUP(AT551,CODES!$A$3:$D$1348,3,FALSE)*BO551,0),IFERROR(VLOOKUP(AU551,CODES!$A$3:$D$1348,3,FALSE)*BR551,0),IFERROR(VLOOKUP(AV551,CODES!$A$3:$D$1348,3,FALSE)*BU551,0),IFERROR(VLOOKUP(AW551,CODES!$A$3:$D$1348,3,FALSE)*BX551,0),IFERROR(VLOOKUP(AX551,CODES!$A$3:$D$1348,3,FALSE)*CA551,0),IFERROR(VLOOKUP(AY551,CODES!$A$3:$D$1348,3,FALSE)*CD551,0))+B551</f>
        <v>0</v>
      </c>
      <c r="AP551" s="271" t="str">
        <f t="shared" si="287"/>
        <v/>
      </c>
      <c r="AQ551" s="271" t="str">
        <f t="shared" si="288"/>
        <v/>
      </c>
      <c r="AR551" s="271" t="str">
        <f t="shared" si="289"/>
        <v/>
      </c>
      <c r="AS551" s="271" t="str">
        <f t="shared" si="290"/>
        <v/>
      </c>
      <c r="AT551" s="271" t="str">
        <f t="shared" si="291"/>
        <v/>
      </c>
      <c r="AU551" s="271" t="str">
        <f t="shared" si="292"/>
        <v/>
      </c>
      <c r="AV551" s="271" t="str">
        <f t="shared" si="293"/>
        <v/>
      </c>
      <c r="AW551" s="271" t="str">
        <f t="shared" si="294"/>
        <v/>
      </c>
      <c r="AX551" s="271" t="str">
        <f t="shared" si="295"/>
        <v/>
      </c>
      <c r="AY551" s="271" t="str">
        <f t="shared" si="296"/>
        <v/>
      </c>
      <c r="AZ551" s="258">
        <f t="shared" si="18"/>
        <v>0</v>
      </c>
      <c r="BA551" s="258">
        <f t="shared" si="262"/>
        <v>1</v>
      </c>
      <c r="BB551" s="258">
        <f t="shared" si="297"/>
        <v>0</v>
      </c>
      <c r="BC551" s="258">
        <f t="shared" si="298"/>
        <v>1</v>
      </c>
      <c r="BD551" s="258">
        <f t="shared" si="20"/>
        <v>1</v>
      </c>
      <c r="BE551" s="258">
        <f t="shared" si="299"/>
        <v>0</v>
      </c>
      <c r="BF551" s="258">
        <f t="shared" si="300"/>
        <v>1</v>
      </c>
      <c r="BG551" s="258">
        <f t="shared" si="21"/>
        <v>1</v>
      </c>
      <c r="BH551" s="258">
        <f t="shared" si="301"/>
        <v>0</v>
      </c>
      <c r="BI551" s="258">
        <f t="shared" si="302"/>
        <v>1</v>
      </c>
      <c r="BJ551" s="258">
        <f t="shared" si="22"/>
        <v>1</v>
      </c>
      <c r="BK551" s="258">
        <f t="shared" si="303"/>
        <v>0</v>
      </c>
      <c r="BL551" s="258">
        <f t="shared" si="304"/>
        <v>1</v>
      </c>
      <c r="BM551" s="258">
        <f t="shared" si="23"/>
        <v>1</v>
      </c>
      <c r="BN551" s="258">
        <f t="shared" si="305"/>
        <v>0</v>
      </c>
      <c r="BO551" s="258">
        <f t="shared" si="306"/>
        <v>1</v>
      </c>
      <c r="BP551" s="258">
        <f t="shared" si="24"/>
        <v>1</v>
      </c>
      <c r="BQ551" s="258">
        <f t="shared" si="307"/>
        <v>0</v>
      </c>
      <c r="BR551" s="258">
        <f t="shared" si="308"/>
        <v>1</v>
      </c>
      <c r="BS551" s="258">
        <f t="shared" si="25"/>
        <v>1</v>
      </c>
      <c r="BT551" s="258">
        <f t="shared" si="309"/>
        <v>0</v>
      </c>
      <c r="BU551" s="258">
        <f t="shared" si="310"/>
        <v>1</v>
      </c>
      <c r="BV551" s="258">
        <f t="shared" si="26"/>
        <v>1</v>
      </c>
      <c r="BW551" s="258">
        <f t="shared" si="311"/>
        <v>0</v>
      </c>
      <c r="BX551" s="258">
        <f t="shared" si="312"/>
        <v>1</v>
      </c>
      <c r="BY551" s="258">
        <f t="shared" si="27"/>
        <v>1</v>
      </c>
      <c r="BZ551" s="258">
        <f t="shared" si="313"/>
        <v>0</v>
      </c>
      <c r="CA551" s="258">
        <f t="shared" si="314"/>
        <v>1</v>
      </c>
      <c r="CB551" s="258">
        <f t="shared" si="28"/>
        <v>1</v>
      </c>
      <c r="CC551" s="258">
        <f t="shared" si="315"/>
        <v>0</v>
      </c>
      <c r="CD551" s="258">
        <f t="shared" si="316"/>
        <v>1</v>
      </c>
    </row>
    <row r="552" spans="1:82" hidden="1">
      <c r="A552" s="258"/>
      <c r="B552" s="258"/>
      <c r="C552" s="259"/>
      <c r="D552" s="258"/>
      <c r="E552" s="258"/>
      <c r="F552" s="258"/>
      <c r="G552" s="258">
        <v>544</v>
      </c>
      <c r="H552" s="743"/>
      <c r="I552" s="744"/>
      <c r="J552" s="739"/>
      <c r="K552" s="745"/>
      <c r="L552" s="745"/>
      <c r="M552" s="272"/>
      <c r="N552" s="508">
        <f t="shared" si="242"/>
        <v>0</v>
      </c>
      <c r="O552" s="510">
        <f t="shared" si="283"/>
        <v>0</v>
      </c>
      <c r="P552" s="260">
        <f t="shared" si="284"/>
        <v>0</v>
      </c>
      <c r="Q552" s="261">
        <f t="shared" si="285"/>
        <v>0</v>
      </c>
      <c r="R552" s="261">
        <f t="shared" si="246"/>
        <v>0</v>
      </c>
      <c r="S552" s="262"/>
      <c r="T552" s="262"/>
      <c r="U552" s="263">
        <f t="shared" si="2"/>
        <v>1.288</v>
      </c>
      <c r="V552" s="264">
        <f>IF(E552="SP",1,IF(D552="",ExtraMargeMateriaal,(1-VLOOKUP(D552,TabelAankoop[],4,FALSE))))</f>
        <v>1</v>
      </c>
      <c r="W552" s="265">
        <f t="shared" si="247"/>
        <v>0.6885</v>
      </c>
      <c r="X552" s="266">
        <f t="shared" si="248"/>
        <v>1</v>
      </c>
      <c r="Y552" s="267">
        <f t="shared" si="249"/>
        <v>1.46</v>
      </c>
      <c r="Z552" s="267">
        <f t="shared" si="250"/>
        <v>1.1599999999999999</v>
      </c>
      <c r="AA552" s="268">
        <f t="shared" si="7"/>
        <v>0</v>
      </c>
      <c r="AB552" s="456">
        <f t="shared" si="8"/>
        <v>0</v>
      </c>
      <c r="AC552" s="457">
        <f t="shared" si="9"/>
        <v>0</v>
      </c>
      <c r="AD552" s="456">
        <f t="shared" si="10"/>
        <v>0</v>
      </c>
      <c r="AE552" s="458">
        <f t="shared" si="11"/>
        <v>0</v>
      </c>
      <c r="AF552" s="457">
        <f t="shared" si="286"/>
        <v>0</v>
      </c>
      <c r="AG552" s="456">
        <f t="shared" si="12"/>
        <v>0</v>
      </c>
      <c r="AH552" s="457">
        <f t="shared" si="13"/>
        <v>0</v>
      </c>
      <c r="AI552" s="268">
        <f t="shared" si="14"/>
        <v>0</v>
      </c>
      <c r="AJ552" s="269">
        <f t="shared" si="15"/>
        <v>0</v>
      </c>
      <c r="AK552" s="270">
        <f t="shared" si="16"/>
        <v>0</v>
      </c>
      <c r="AL552" s="415">
        <f t="shared" si="17"/>
        <v>0</v>
      </c>
      <c r="AM552" s="259" t="str">
        <f>IF(AP552="","",IFERROR(VLOOKUP(AP552,CODES!$A$3:$D$1348,4,FALSE),"X"))&amp;IF(AQ552="","",IFERROR(VLOOKUP(AQ552,CODES!$A$3:$D$1348,4,FALSE),"X"))&amp;IF(AR552="","",IFERROR(VLOOKUP(AR552,CODES!$A$3:$D$1348,4,FALSE),"X"))&amp;IF(AS552="","",IFERROR(VLOOKUP(AS552,CODES!$A$3:$D$1348,4,FALSE),"X"))&amp;IF(AT552="","",IFERROR(VLOOKUP(AT552,CODES!$A$3:$D$1348,4,FALSE),"X"))&amp;IF(AU552="","",IFERROR(VLOOKUP(AU552,CODES!$A$3:$D$1348,4,FALSE),"X"))&amp;IF(AV552="","",IFERROR(VLOOKUP(AV552,CODES!$A$3:$D$1348,4,FALSE),"X"))&amp;IF(AW552="","",IFERROR(VLOOKUP(AW552,CODES!$A$3:$D$1348,4,FALSE),"X"))&amp;IF(AX552="","",IFERROR(VLOOKUP(AX552,CODES!$A$3:$D$1348,4,FALSE),"X"))&amp;IF(AY552="","",IFERROR(VLOOKUP(AY552,CODES!$A$3:$D$1348,4,FALSE),"X"))</f>
        <v/>
      </c>
      <c r="AN552" s="258">
        <f>SUM(IFERROR(VLOOKUP(AP552,CODES!$A$3:$D$1348,4,FALSE)*BC552,0),IFERROR(VLOOKUP(AQ552,CODES!$A$3:$D$1348,4,FALSE)*BF552,0),IFERROR(VLOOKUP(AR552,CODES!$A$3:$D$1348,4,FALSE)*BI552,0),IFERROR(VLOOKUP(AS552,CODES!$A$3:$D$1348,4,FALSE)*BL552,0),IFERROR(VLOOKUP(AT552,CODES!$A$3:$D$1348,4,FALSE)*BO552,0),IFERROR(VLOOKUP(AU552,CODES!$A$3:$D$1348,4,FALSE)*BR552,0),IFERROR(VLOOKUP(AV552,CODES!$A$3:$D$1348,4,FALSE)*BU552,0),IFERROR(VLOOKUP(AW552,CODES!$A$3:$D$1348,4,FALSE)*BX552,0),IFERROR(VLOOKUP(AX552,CODES!$A$3:$D$1348,4,FALSE)*CA552,0),IFERROR(VLOOKUP(AY552,CODES!$A$3:$D$1348,4,FALSE)*CD552,0))</f>
        <v>0</v>
      </c>
      <c r="AO552" s="258">
        <f>SUM(IFERROR(VLOOKUP(AP552,CODES!$A$3:$D$1348,3,FALSE)*BC552,0),IFERROR(VLOOKUP(AQ552,CODES!$A$3:$D$1348,3,FALSE)*BF552,0),IFERROR(VLOOKUP(AR552,CODES!$A$3:$D$1348,3,FALSE)*BI552,0),IFERROR(VLOOKUP(AS552,CODES!$A$3:$D$1348,3,FALSE)*BL552,0),IFERROR(VLOOKUP(AT552,CODES!$A$3:$D$1348,3,FALSE)*BO552,0),IFERROR(VLOOKUP(AU552,CODES!$A$3:$D$1348,3,FALSE)*BR552,0),IFERROR(VLOOKUP(AV552,CODES!$A$3:$D$1348,3,FALSE)*BU552,0),IFERROR(VLOOKUP(AW552,CODES!$A$3:$D$1348,3,FALSE)*BX552,0),IFERROR(VLOOKUP(AX552,CODES!$A$3:$D$1348,3,FALSE)*CA552,0),IFERROR(VLOOKUP(AY552,CODES!$A$3:$D$1348,3,FALSE)*CD552,0))+B552</f>
        <v>0</v>
      </c>
      <c r="AP552" s="271" t="str">
        <f t="shared" si="287"/>
        <v/>
      </c>
      <c r="AQ552" s="271" t="str">
        <f t="shared" si="288"/>
        <v/>
      </c>
      <c r="AR552" s="271" t="str">
        <f t="shared" si="289"/>
        <v/>
      </c>
      <c r="AS552" s="271" t="str">
        <f t="shared" si="290"/>
        <v/>
      </c>
      <c r="AT552" s="271" t="str">
        <f t="shared" si="291"/>
        <v/>
      </c>
      <c r="AU552" s="271" t="str">
        <f t="shared" si="292"/>
        <v/>
      </c>
      <c r="AV552" s="271" t="str">
        <f t="shared" si="293"/>
        <v/>
      </c>
      <c r="AW552" s="271" t="str">
        <f t="shared" si="294"/>
        <v/>
      </c>
      <c r="AX552" s="271" t="str">
        <f t="shared" si="295"/>
        <v/>
      </c>
      <c r="AY552" s="271" t="str">
        <f t="shared" si="296"/>
        <v/>
      </c>
      <c r="AZ552" s="258">
        <f t="shared" si="18"/>
        <v>0</v>
      </c>
      <c r="BA552" s="258">
        <f t="shared" si="262"/>
        <v>1</v>
      </c>
      <c r="BB552" s="258">
        <f t="shared" si="297"/>
        <v>0</v>
      </c>
      <c r="BC552" s="258">
        <f t="shared" si="298"/>
        <v>1</v>
      </c>
      <c r="BD552" s="258">
        <f t="shared" si="20"/>
        <v>1</v>
      </c>
      <c r="BE552" s="258">
        <f t="shared" si="299"/>
        <v>0</v>
      </c>
      <c r="BF552" s="258">
        <f t="shared" si="300"/>
        <v>1</v>
      </c>
      <c r="BG552" s="258">
        <f t="shared" si="21"/>
        <v>1</v>
      </c>
      <c r="BH552" s="258">
        <f t="shared" si="301"/>
        <v>0</v>
      </c>
      <c r="BI552" s="258">
        <f t="shared" si="302"/>
        <v>1</v>
      </c>
      <c r="BJ552" s="258">
        <f t="shared" si="22"/>
        <v>1</v>
      </c>
      <c r="BK552" s="258">
        <f t="shared" si="303"/>
        <v>0</v>
      </c>
      <c r="BL552" s="258">
        <f t="shared" si="304"/>
        <v>1</v>
      </c>
      <c r="BM552" s="258">
        <f t="shared" si="23"/>
        <v>1</v>
      </c>
      <c r="BN552" s="258">
        <f t="shared" si="305"/>
        <v>0</v>
      </c>
      <c r="BO552" s="258">
        <f t="shared" si="306"/>
        <v>1</v>
      </c>
      <c r="BP552" s="258">
        <f t="shared" si="24"/>
        <v>1</v>
      </c>
      <c r="BQ552" s="258">
        <f t="shared" si="307"/>
        <v>0</v>
      </c>
      <c r="BR552" s="258">
        <f t="shared" si="308"/>
        <v>1</v>
      </c>
      <c r="BS552" s="258">
        <f t="shared" si="25"/>
        <v>1</v>
      </c>
      <c r="BT552" s="258">
        <f t="shared" si="309"/>
        <v>0</v>
      </c>
      <c r="BU552" s="258">
        <f t="shared" si="310"/>
        <v>1</v>
      </c>
      <c r="BV552" s="258">
        <f t="shared" si="26"/>
        <v>1</v>
      </c>
      <c r="BW552" s="258">
        <f t="shared" si="311"/>
        <v>0</v>
      </c>
      <c r="BX552" s="258">
        <f t="shared" si="312"/>
        <v>1</v>
      </c>
      <c r="BY552" s="258">
        <f t="shared" si="27"/>
        <v>1</v>
      </c>
      <c r="BZ552" s="258">
        <f t="shared" si="313"/>
        <v>0</v>
      </c>
      <c r="CA552" s="258">
        <f t="shared" si="314"/>
        <v>1</v>
      </c>
      <c r="CB552" s="258">
        <f t="shared" si="28"/>
        <v>1</v>
      </c>
      <c r="CC552" s="258">
        <f t="shared" si="315"/>
        <v>0</v>
      </c>
      <c r="CD552" s="258">
        <f t="shared" si="316"/>
        <v>1</v>
      </c>
    </row>
    <row r="553" spans="1:82" hidden="1">
      <c r="A553" s="258"/>
      <c r="B553" s="258"/>
      <c r="C553" s="259"/>
      <c r="D553" s="258"/>
      <c r="E553" s="258"/>
      <c r="F553" s="258"/>
      <c r="G553" s="258">
        <v>545</v>
      </c>
      <c r="H553" s="743"/>
      <c r="I553" s="744"/>
      <c r="J553" s="739"/>
      <c r="K553" s="745"/>
      <c r="L553" s="745"/>
      <c r="M553" s="272"/>
      <c r="N553" s="508">
        <f t="shared" si="242"/>
        <v>0</v>
      </c>
      <c r="O553" s="510">
        <f t="shared" si="283"/>
        <v>0</v>
      </c>
      <c r="P553" s="260">
        <f t="shared" si="284"/>
        <v>0</v>
      </c>
      <c r="Q553" s="261">
        <f t="shared" si="285"/>
        <v>0</v>
      </c>
      <c r="R553" s="261">
        <f t="shared" si="246"/>
        <v>0</v>
      </c>
      <c r="S553" s="262"/>
      <c r="T553" s="262"/>
      <c r="U553" s="263">
        <f t="shared" si="2"/>
        <v>1.288</v>
      </c>
      <c r="V553" s="264">
        <f>IF(E553="SP",1,IF(D553="",ExtraMargeMateriaal,(1-VLOOKUP(D553,TabelAankoop[],4,FALSE))))</f>
        <v>1</v>
      </c>
      <c r="W553" s="265">
        <f t="shared" si="247"/>
        <v>0.6885</v>
      </c>
      <c r="X553" s="266">
        <f t="shared" si="248"/>
        <v>1</v>
      </c>
      <c r="Y553" s="267">
        <f t="shared" si="249"/>
        <v>1.46</v>
      </c>
      <c r="Z553" s="267">
        <f t="shared" si="250"/>
        <v>1.1599999999999999</v>
      </c>
      <c r="AA553" s="268">
        <f t="shared" si="7"/>
        <v>0</v>
      </c>
      <c r="AB553" s="456">
        <f t="shared" si="8"/>
        <v>0</v>
      </c>
      <c r="AC553" s="457">
        <f t="shared" si="9"/>
        <v>0</v>
      </c>
      <c r="AD553" s="456">
        <f t="shared" si="10"/>
        <v>0</v>
      </c>
      <c r="AE553" s="458">
        <f t="shared" si="11"/>
        <v>0</v>
      </c>
      <c r="AF553" s="457">
        <f t="shared" si="286"/>
        <v>0</v>
      </c>
      <c r="AG553" s="456">
        <f t="shared" si="12"/>
        <v>0</v>
      </c>
      <c r="AH553" s="457">
        <f t="shared" si="13"/>
        <v>0</v>
      </c>
      <c r="AI553" s="268">
        <f t="shared" si="14"/>
        <v>0</v>
      </c>
      <c r="AJ553" s="269">
        <f t="shared" si="15"/>
        <v>0</v>
      </c>
      <c r="AK553" s="270">
        <f t="shared" si="16"/>
        <v>0</v>
      </c>
      <c r="AL553" s="415">
        <f t="shared" si="17"/>
        <v>0</v>
      </c>
      <c r="AM553" s="259" t="str">
        <f>IF(AP553="","",IFERROR(VLOOKUP(AP553,CODES!$A$3:$D$1348,4,FALSE),"X"))&amp;IF(AQ553="","",IFERROR(VLOOKUP(AQ553,CODES!$A$3:$D$1348,4,FALSE),"X"))&amp;IF(AR553="","",IFERROR(VLOOKUP(AR553,CODES!$A$3:$D$1348,4,FALSE),"X"))&amp;IF(AS553="","",IFERROR(VLOOKUP(AS553,CODES!$A$3:$D$1348,4,FALSE),"X"))&amp;IF(AT553="","",IFERROR(VLOOKUP(AT553,CODES!$A$3:$D$1348,4,FALSE),"X"))&amp;IF(AU553="","",IFERROR(VLOOKUP(AU553,CODES!$A$3:$D$1348,4,FALSE),"X"))&amp;IF(AV553="","",IFERROR(VLOOKUP(AV553,CODES!$A$3:$D$1348,4,FALSE),"X"))&amp;IF(AW553="","",IFERROR(VLOOKUP(AW553,CODES!$A$3:$D$1348,4,FALSE),"X"))&amp;IF(AX553="","",IFERROR(VLOOKUP(AX553,CODES!$A$3:$D$1348,4,FALSE),"X"))&amp;IF(AY553="","",IFERROR(VLOOKUP(AY553,CODES!$A$3:$D$1348,4,FALSE),"X"))</f>
        <v/>
      </c>
      <c r="AN553" s="258">
        <f>SUM(IFERROR(VLOOKUP(AP553,CODES!$A$3:$D$1348,4,FALSE)*BC553,0),IFERROR(VLOOKUP(AQ553,CODES!$A$3:$D$1348,4,FALSE)*BF553,0),IFERROR(VLOOKUP(AR553,CODES!$A$3:$D$1348,4,FALSE)*BI553,0),IFERROR(VLOOKUP(AS553,CODES!$A$3:$D$1348,4,FALSE)*BL553,0),IFERROR(VLOOKUP(AT553,CODES!$A$3:$D$1348,4,FALSE)*BO553,0),IFERROR(VLOOKUP(AU553,CODES!$A$3:$D$1348,4,FALSE)*BR553,0),IFERROR(VLOOKUP(AV553,CODES!$A$3:$D$1348,4,FALSE)*BU553,0),IFERROR(VLOOKUP(AW553,CODES!$A$3:$D$1348,4,FALSE)*BX553,0),IFERROR(VLOOKUP(AX553,CODES!$A$3:$D$1348,4,FALSE)*CA553,0),IFERROR(VLOOKUP(AY553,CODES!$A$3:$D$1348,4,FALSE)*CD553,0))</f>
        <v>0</v>
      </c>
      <c r="AO553" s="258">
        <f>SUM(IFERROR(VLOOKUP(AP553,CODES!$A$3:$D$1348,3,FALSE)*BC553,0),IFERROR(VLOOKUP(AQ553,CODES!$A$3:$D$1348,3,FALSE)*BF553,0),IFERROR(VLOOKUP(AR553,CODES!$A$3:$D$1348,3,FALSE)*BI553,0),IFERROR(VLOOKUP(AS553,CODES!$A$3:$D$1348,3,FALSE)*BL553,0),IFERROR(VLOOKUP(AT553,CODES!$A$3:$D$1348,3,FALSE)*BO553,0),IFERROR(VLOOKUP(AU553,CODES!$A$3:$D$1348,3,FALSE)*BR553,0),IFERROR(VLOOKUP(AV553,CODES!$A$3:$D$1348,3,FALSE)*BU553,0),IFERROR(VLOOKUP(AW553,CODES!$A$3:$D$1348,3,FALSE)*BX553,0),IFERROR(VLOOKUP(AX553,CODES!$A$3:$D$1348,3,FALSE)*CA553,0),IFERROR(VLOOKUP(AY553,CODES!$A$3:$D$1348,3,FALSE)*CD553,0))+B553</f>
        <v>0</v>
      </c>
      <c r="AP553" s="271" t="str">
        <f t="shared" si="287"/>
        <v/>
      </c>
      <c r="AQ553" s="271" t="str">
        <f t="shared" si="288"/>
        <v/>
      </c>
      <c r="AR553" s="271" t="str">
        <f t="shared" si="289"/>
        <v/>
      </c>
      <c r="AS553" s="271" t="str">
        <f t="shared" si="290"/>
        <v/>
      </c>
      <c r="AT553" s="271" t="str">
        <f t="shared" si="291"/>
        <v/>
      </c>
      <c r="AU553" s="271" t="str">
        <f t="shared" si="292"/>
        <v/>
      </c>
      <c r="AV553" s="271" t="str">
        <f t="shared" si="293"/>
        <v/>
      </c>
      <c r="AW553" s="271" t="str">
        <f t="shared" si="294"/>
        <v/>
      </c>
      <c r="AX553" s="271" t="str">
        <f t="shared" si="295"/>
        <v/>
      </c>
      <c r="AY553" s="271" t="str">
        <f t="shared" si="296"/>
        <v/>
      </c>
      <c r="AZ553" s="258">
        <f t="shared" si="18"/>
        <v>0</v>
      </c>
      <c r="BA553" s="258">
        <f t="shared" si="262"/>
        <v>1</v>
      </c>
      <c r="BB553" s="258">
        <f t="shared" si="297"/>
        <v>0</v>
      </c>
      <c r="BC553" s="258">
        <f t="shared" si="298"/>
        <v>1</v>
      </c>
      <c r="BD553" s="258">
        <f t="shared" si="20"/>
        <v>1</v>
      </c>
      <c r="BE553" s="258">
        <f t="shared" si="299"/>
        <v>0</v>
      </c>
      <c r="BF553" s="258">
        <f t="shared" si="300"/>
        <v>1</v>
      </c>
      <c r="BG553" s="258">
        <f t="shared" si="21"/>
        <v>1</v>
      </c>
      <c r="BH553" s="258">
        <f t="shared" si="301"/>
        <v>0</v>
      </c>
      <c r="BI553" s="258">
        <f t="shared" si="302"/>
        <v>1</v>
      </c>
      <c r="BJ553" s="258">
        <f t="shared" si="22"/>
        <v>1</v>
      </c>
      <c r="BK553" s="258">
        <f t="shared" si="303"/>
        <v>0</v>
      </c>
      <c r="BL553" s="258">
        <f t="shared" si="304"/>
        <v>1</v>
      </c>
      <c r="BM553" s="258">
        <f t="shared" si="23"/>
        <v>1</v>
      </c>
      <c r="BN553" s="258">
        <f t="shared" si="305"/>
        <v>0</v>
      </c>
      <c r="BO553" s="258">
        <f t="shared" si="306"/>
        <v>1</v>
      </c>
      <c r="BP553" s="258">
        <f t="shared" si="24"/>
        <v>1</v>
      </c>
      <c r="BQ553" s="258">
        <f t="shared" si="307"/>
        <v>0</v>
      </c>
      <c r="BR553" s="258">
        <f t="shared" si="308"/>
        <v>1</v>
      </c>
      <c r="BS553" s="258">
        <f t="shared" si="25"/>
        <v>1</v>
      </c>
      <c r="BT553" s="258">
        <f t="shared" si="309"/>
        <v>0</v>
      </c>
      <c r="BU553" s="258">
        <f t="shared" si="310"/>
        <v>1</v>
      </c>
      <c r="BV553" s="258">
        <f t="shared" si="26"/>
        <v>1</v>
      </c>
      <c r="BW553" s="258">
        <f t="shared" si="311"/>
        <v>0</v>
      </c>
      <c r="BX553" s="258">
        <f t="shared" si="312"/>
        <v>1</v>
      </c>
      <c r="BY553" s="258">
        <f t="shared" si="27"/>
        <v>1</v>
      </c>
      <c r="BZ553" s="258">
        <f t="shared" si="313"/>
        <v>0</v>
      </c>
      <c r="CA553" s="258">
        <f t="shared" si="314"/>
        <v>1</v>
      </c>
      <c r="CB553" s="258">
        <f t="shared" si="28"/>
        <v>1</v>
      </c>
      <c r="CC553" s="258">
        <f t="shared" si="315"/>
        <v>0</v>
      </c>
      <c r="CD553" s="258">
        <f t="shared" si="316"/>
        <v>1</v>
      </c>
    </row>
    <row r="554" spans="1:82" hidden="1">
      <c r="A554" s="258"/>
      <c r="B554" s="258"/>
      <c r="C554" s="259"/>
      <c r="D554" s="258"/>
      <c r="E554" s="258"/>
      <c r="F554" s="258"/>
      <c r="G554" s="258">
        <v>546</v>
      </c>
      <c r="H554" s="743"/>
      <c r="I554" s="744"/>
      <c r="J554" s="739"/>
      <c r="K554" s="745"/>
      <c r="L554" s="745"/>
      <c r="M554" s="272"/>
      <c r="N554" s="508">
        <f t="shared" si="242"/>
        <v>0</v>
      </c>
      <c r="O554" s="510">
        <f t="shared" si="283"/>
        <v>0</v>
      </c>
      <c r="P554" s="260">
        <f t="shared" si="284"/>
        <v>0</v>
      </c>
      <c r="Q554" s="261">
        <f t="shared" si="285"/>
        <v>0</v>
      </c>
      <c r="R554" s="261">
        <f t="shared" si="246"/>
        <v>0</v>
      </c>
      <c r="S554" s="262"/>
      <c r="T554" s="262"/>
      <c r="U554" s="263">
        <f t="shared" si="2"/>
        <v>1.288</v>
      </c>
      <c r="V554" s="264">
        <f>IF(E554="SP",1,IF(D554="",ExtraMargeMateriaal,(1-VLOOKUP(D554,TabelAankoop[],4,FALSE))))</f>
        <v>1</v>
      </c>
      <c r="W554" s="265">
        <f t="shared" si="247"/>
        <v>0.6885</v>
      </c>
      <c r="X554" s="266">
        <f t="shared" si="248"/>
        <v>1</v>
      </c>
      <c r="Y554" s="267">
        <f t="shared" si="249"/>
        <v>1.46</v>
      </c>
      <c r="Z554" s="267">
        <f t="shared" si="250"/>
        <v>1.1599999999999999</v>
      </c>
      <c r="AA554" s="268">
        <f t="shared" si="7"/>
        <v>0</v>
      </c>
      <c r="AB554" s="456">
        <f t="shared" si="8"/>
        <v>0</v>
      </c>
      <c r="AC554" s="457">
        <f t="shared" si="9"/>
        <v>0</v>
      </c>
      <c r="AD554" s="456">
        <f t="shared" si="10"/>
        <v>0</v>
      </c>
      <c r="AE554" s="458">
        <f t="shared" si="11"/>
        <v>0</v>
      </c>
      <c r="AF554" s="457">
        <f t="shared" si="286"/>
        <v>0</v>
      </c>
      <c r="AG554" s="456">
        <f t="shared" si="12"/>
        <v>0</v>
      </c>
      <c r="AH554" s="457">
        <f t="shared" si="13"/>
        <v>0</v>
      </c>
      <c r="AI554" s="268">
        <f t="shared" si="14"/>
        <v>0</v>
      </c>
      <c r="AJ554" s="269">
        <f t="shared" si="15"/>
        <v>0</v>
      </c>
      <c r="AK554" s="270">
        <f t="shared" si="16"/>
        <v>0</v>
      </c>
      <c r="AL554" s="415">
        <f t="shared" si="17"/>
        <v>0</v>
      </c>
      <c r="AM554" s="259" t="str">
        <f>IF(AP554="","",IFERROR(VLOOKUP(AP554,CODES!$A$3:$D$1348,4,FALSE),"X"))&amp;IF(AQ554="","",IFERROR(VLOOKUP(AQ554,CODES!$A$3:$D$1348,4,FALSE),"X"))&amp;IF(AR554="","",IFERROR(VLOOKUP(AR554,CODES!$A$3:$D$1348,4,FALSE),"X"))&amp;IF(AS554="","",IFERROR(VLOOKUP(AS554,CODES!$A$3:$D$1348,4,FALSE),"X"))&amp;IF(AT554="","",IFERROR(VLOOKUP(AT554,CODES!$A$3:$D$1348,4,FALSE),"X"))&amp;IF(AU554="","",IFERROR(VLOOKUP(AU554,CODES!$A$3:$D$1348,4,FALSE),"X"))&amp;IF(AV554="","",IFERROR(VLOOKUP(AV554,CODES!$A$3:$D$1348,4,FALSE),"X"))&amp;IF(AW554="","",IFERROR(VLOOKUP(AW554,CODES!$A$3:$D$1348,4,FALSE),"X"))&amp;IF(AX554="","",IFERROR(VLOOKUP(AX554,CODES!$A$3:$D$1348,4,FALSE),"X"))&amp;IF(AY554="","",IFERROR(VLOOKUP(AY554,CODES!$A$3:$D$1348,4,FALSE),"X"))</f>
        <v/>
      </c>
      <c r="AN554" s="258">
        <f>SUM(IFERROR(VLOOKUP(AP554,CODES!$A$3:$D$1348,4,FALSE)*BC554,0),IFERROR(VLOOKUP(AQ554,CODES!$A$3:$D$1348,4,FALSE)*BF554,0),IFERROR(VLOOKUP(AR554,CODES!$A$3:$D$1348,4,FALSE)*BI554,0),IFERROR(VLOOKUP(AS554,CODES!$A$3:$D$1348,4,FALSE)*BL554,0),IFERROR(VLOOKUP(AT554,CODES!$A$3:$D$1348,4,FALSE)*BO554,0),IFERROR(VLOOKUP(AU554,CODES!$A$3:$D$1348,4,FALSE)*BR554,0),IFERROR(VLOOKUP(AV554,CODES!$A$3:$D$1348,4,FALSE)*BU554,0),IFERROR(VLOOKUP(AW554,CODES!$A$3:$D$1348,4,FALSE)*BX554,0),IFERROR(VLOOKUP(AX554,CODES!$A$3:$D$1348,4,FALSE)*CA554,0),IFERROR(VLOOKUP(AY554,CODES!$A$3:$D$1348,4,FALSE)*CD554,0))</f>
        <v>0</v>
      </c>
      <c r="AO554" s="258">
        <f>SUM(IFERROR(VLOOKUP(AP554,CODES!$A$3:$D$1348,3,FALSE)*BC554,0),IFERROR(VLOOKUP(AQ554,CODES!$A$3:$D$1348,3,FALSE)*BF554,0),IFERROR(VLOOKUP(AR554,CODES!$A$3:$D$1348,3,FALSE)*BI554,0),IFERROR(VLOOKUP(AS554,CODES!$A$3:$D$1348,3,FALSE)*BL554,0),IFERROR(VLOOKUP(AT554,CODES!$A$3:$D$1348,3,FALSE)*BO554,0),IFERROR(VLOOKUP(AU554,CODES!$A$3:$D$1348,3,FALSE)*BR554,0),IFERROR(VLOOKUP(AV554,CODES!$A$3:$D$1348,3,FALSE)*BU554,0),IFERROR(VLOOKUP(AW554,CODES!$A$3:$D$1348,3,FALSE)*BX554,0),IFERROR(VLOOKUP(AX554,CODES!$A$3:$D$1348,3,FALSE)*CA554,0),IFERROR(VLOOKUP(AY554,CODES!$A$3:$D$1348,3,FALSE)*CD554,0))+B554</f>
        <v>0</v>
      </c>
      <c r="AP554" s="271" t="str">
        <f t="shared" si="287"/>
        <v/>
      </c>
      <c r="AQ554" s="271" t="str">
        <f t="shared" si="288"/>
        <v/>
      </c>
      <c r="AR554" s="271" t="str">
        <f t="shared" si="289"/>
        <v/>
      </c>
      <c r="AS554" s="271" t="str">
        <f t="shared" si="290"/>
        <v/>
      </c>
      <c r="AT554" s="271" t="str">
        <f t="shared" si="291"/>
        <v/>
      </c>
      <c r="AU554" s="271" t="str">
        <f t="shared" si="292"/>
        <v/>
      </c>
      <c r="AV554" s="271" t="str">
        <f t="shared" si="293"/>
        <v/>
      </c>
      <c r="AW554" s="271" t="str">
        <f t="shared" si="294"/>
        <v/>
      </c>
      <c r="AX554" s="271" t="str">
        <f t="shared" si="295"/>
        <v/>
      </c>
      <c r="AY554" s="271" t="str">
        <f t="shared" si="296"/>
        <v/>
      </c>
      <c r="AZ554" s="258">
        <f t="shared" si="18"/>
        <v>0</v>
      </c>
      <c r="BA554" s="258">
        <f t="shared" si="262"/>
        <v>1</v>
      </c>
      <c r="BB554" s="258">
        <f t="shared" si="297"/>
        <v>0</v>
      </c>
      <c r="BC554" s="258">
        <f t="shared" si="298"/>
        <v>1</v>
      </c>
      <c r="BD554" s="258">
        <f t="shared" si="20"/>
        <v>1</v>
      </c>
      <c r="BE554" s="258">
        <f t="shared" si="299"/>
        <v>0</v>
      </c>
      <c r="BF554" s="258">
        <f t="shared" si="300"/>
        <v>1</v>
      </c>
      <c r="BG554" s="258">
        <f t="shared" si="21"/>
        <v>1</v>
      </c>
      <c r="BH554" s="258">
        <f t="shared" si="301"/>
        <v>0</v>
      </c>
      <c r="BI554" s="258">
        <f t="shared" si="302"/>
        <v>1</v>
      </c>
      <c r="BJ554" s="258">
        <f t="shared" si="22"/>
        <v>1</v>
      </c>
      <c r="BK554" s="258">
        <f t="shared" si="303"/>
        <v>0</v>
      </c>
      <c r="BL554" s="258">
        <f t="shared" si="304"/>
        <v>1</v>
      </c>
      <c r="BM554" s="258">
        <f t="shared" si="23"/>
        <v>1</v>
      </c>
      <c r="BN554" s="258">
        <f t="shared" si="305"/>
        <v>0</v>
      </c>
      <c r="BO554" s="258">
        <f t="shared" si="306"/>
        <v>1</v>
      </c>
      <c r="BP554" s="258">
        <f t="shared" si="24"/>
        <v>1</v>
      </c>
      <c r="BQ554" s="258">
        <f t="shared" si="307"/>
        <v>0</v>
      </c>
      <c r="BR554" s="258">
        <f t="shared" si="308"/>
        <v>1</v>
      </c>
      <c r="BS554" s="258">
        <f t="shared" si="25"/>
        <v>1</v>
      </c>
      <c r="BT554" s="258">
        <f t="shared" si="309"/>
        <v>0</v>
      </c>
      <c r="BU554" s="258">
        <f t="shared" si="310"/>
        <v>1</v>
      </c>
      <c r="BV554" s="258">
        <f t="shared" si="26"/>
        <v>1</v>
      </c>
      <c r="BW554" s="258">
        <f t="shared" si="311"/>
        <v>0</v>
      </c>
      <c r="BX554" s="258">
        <f t="shared" si="312"/>
        <v>1</v>
      </c>
      <c r="BY554" s="258">
        <f t="shared" si="27"/>
        <v>1</v>
      </c>
      <c r="BZ554" s="258">
        <f t="shared" si="313"/>
        <v>0</v>
      </c>
      <c r="CA554" s="258">
        <f t="shared" si="314"/>
        <v>1</v>
      </c>
      <c r="CB554" s="258">
        <f t="shared" si="28"/>
        <v>1</v>
      </c>
      <c r="CC554" s="258">
        <f t="shared" si="315"/>
        <v>0</v>
      </c>
      <c r="CD554" s="258">
        <f t="shared" si="316"/>
        <v>1</v>
      </c>
    </row>
    <row r="555" spans="1:82" hidden="1">
      <c r="A555" s="258"/>
      <c r="B555" s="258"/>
      <c r="C555" s="259"/>
      <c r="D555" s="258"/>
      <c r="E555" s="258"/>
      <c r="F555" s="258"/>
      <c r="G555" s="258">
        <v>547</v>
      </c>
      <c r="H555" s="743"/>
      <c r="I555" s="744"/>
      <c r="J555" s="739"/>
      <c r="K555" s="745"/>
      <c r="L555" s="745"/>
      <c r="M555" s="272"/>
      <c r="N555" s="508">
        <f t="shared" si="242"/>
        <v>0</v>
      </c>
      <c r="O555" s="510">
        <f t="shared" si="283"/>
        <v>0</v>
      </c>
      <c r="P555" s="260">
        <f t="shared" si="284"/>
        <v>0</v>
      </c>
      <c r="Q555" s="261">
        <f t="shared" si="285"/>
        <v>0</v>
      </c>
      <c r="R555" s="261">
        <f t="shared" si="246"/>
        <v>0</v>
      </c>
      <c r="S555" s="262"/>
      <c r="T555" s="262"/>
      <c r="U555" s="263">
        <f t="shared" si="2"/>
        <v>1.288</v>
      </c>
      <c r="V555" s="264">
        <f>IF(E555="SP",1,IF(D555="",ExtraMargeMateriaal,(1-VLOOKUP(D555,TabelAankoop[],4,FALSE))))</f>
        <v>1</v>
      </c>
      <c r="W555" s="265">
        <f t="shared" si="247"/>
        <v>0.6885</v>
      </c>
      <c r="X555" s="266">
        <f t="shared" si="248"/>
        <v>1</v>
      </c>
      <c r="Y555" s="267">
        <f t="shared" si="249"/>
        <v>1.46</v>
      </c>
      <c r="Z555" s="267">
        <f t="shared" si="250"/>
        <v>1.1599999999999999</v>
      </c>
      <c r="AA555" s="268">
        <f t="shared" si="7"/>
        <v>0</v>
      </c>
      <c r="AB555" s="456">
        <f t="shared" si="8"/>
        <v>0</v>
      </c>
      <c r="AC555" s="457">
        <f t="shared" si="9"/>
        <v>0</v>
      </c>
      <c r="AD555" s="456">
        <f t="shared" si="10"/>
        <v>0</v>
      </c>
      <c r="AE555" s="458">
        <f t="shared" si="11"/>
        <v>0</v>
      </c>
      <c r="AF555" s="457">
        <f t="shared" si="286"/>
        <v>0</v>
      </c>
      <c r="AG555" s="456">
        <f t="shared" si="12"/>
        <v>0</v>
      </c>
      <c r="AH555" s="457">
        <f t="shared" si="13"/>
        <v>0</v>
      </c>
      <c r="AI555" s="268">
        <f t="shared" si="14"/>
        <v>0</v>
      </c>
      <c r="AJ555" s="269">
        <f t="shared" si="15"/>
        <v>0</v>
      </c>
      <c r="AK555" s="270">
        <f t="shared" si="16"/>
        <v>0</v>
      </c>
      <c r="AL555" s="415">
        <f t="shared" si="17"/>
        <v>0</v>
      </c>
      <c r="AM555" s="259" t="str">
        <f>IF(AP555="","",IFERROR(VLOOKUP(AP555,CODES!$A$3:$D$1348,4,FALSE),"X"))&amp;IF(AQ555="","",IFERROR(VLOOKUP(AQ555,CODES!$A$3:$D$1348,4,FALSE),"X"))&amp;IF(AR555="","",IFERROR(VLOOKUP(AR555,CODES!$A$3:$D$1348,4,FALSE),"X"))&amp;IF(AS555="","",IFERROR(VLOOKUP(AS555,CODES!$A$3:$D$1348,4,FALSE),"X"))&amp;IF(AT555="","",IFERROR(VLOOKUP(AT555,CODES!$A$3:$D$1348,4,FALSE),"X"))&amp;IF(AU555="","",IFERROR(VLOOKUP(AU555,CODES!$A$3:$D$1348,4,FALSE),"X"))&amp;IF(AV555="","",IFERROR(VLOOKUP(AV555,CODES!$A$3:$D$1348,4,FALSE),"X"))&amp;IF(AW555="","",IFERROR(VLOOKUP(AW555,CODES!$A$3:$D$1348,4,FALSE),"X"))&amp;IF(AX555="","",IFERROR(VLOOKUP(AX555,CODES!$A$3:$D$1348,4,FALSE),"X"))&amp;IF(AY555="","",IFERROR(VLOOKUP(AY555,CODES!$A$3:$D$1348,4,FALSE),"X"))</f>
        <v/>
      </c>
      <c r="AN555" s="258">
        <f>SUM(IFERROR(VLOOKUP(AP555,CODES!$A$3:$D$1348,4,FALSE)*BC555,0),IFERROR(VLOOKUP(AQ555,CODES!$A$3:$D$1348,4,FALSE)*BF555,0),IFERROR(VLOOKUP(AR555,CODES!$A$3:$D$1348,4,FALSE)*BI555,0),IFERROR(VLOOKUP(AS555,CODES!$A$3:$D$1348,4,FALSE)*BL555,0),IFERROR(VLOOKUP(AT555,CODES!$A$3:$D$1348,4,FALSE)*BO555,0),IFERROR(VLOOKUP(AU555,CODES!$A$3:$D$1348,4,FALSE)*BR555,0),IFERROR(VLOOKUP(AV555,CODES!$A$3:$D$1348,4,FALSE)*BU555,0),IFERROR(VLOOKUP(AW555,CODES!$A$3:$D$1348,4,FALSE)*BX555,0),IFERROR(VLOOKUP(AX555,CODES!$A$3:$D$1348,4,FALSE)*CA555,0),IFERROR(VLOOKUP(AY555,CODES!$A$3:$D$1348,4,FALSE)*CD555,0))</f>
        <v>0</v>
      </c>
      <c r="AO555" s="258">
        <f>SUM(IFERROR(VLOOKUP(AP555,CODES!$A$3:$D$1348,3,FALSE)*BC555,0),IFERROR(VLOOKUP(AQ555,CODES!$A$3:$D$1348,3,FALSE)*BF555,0),IFERROR(VLOOKUP(AR555,CODES!$A$3:$D$1348,3,FALSE)*BI555,0),IFERROR(VLOOKUP(AS555,CODES!$A$3:$D$1348,3,FALSE)*BL555,0),IFERROR(VLOOKUP(AT555,CODES!$A$3:$D$1348,3,FALSE)*BO555,0),IFERROR(VLOOKUP(AU555,CODES!$A$3:$D$1348,3,FALSE)*BR555,0),IFERROR(VLOOKUP(AV555,CODES!$A$3:$D$1348,3,FALSE)*BU555,0),IFERROR(VLOOKUP(AW555,CODES!$A$3:$D$1348,3,FALSE)*BX555,0),IFERROR(VLOOKUP(AX555,CODES!$A$3:$D$1348,3,FALSE)*CA555,0),IFERROR(VLOOKUP(AY555,CODES!$A$3:$D$1348,3,FALSE)*CD555,0))+B555</f>
        <v>0</v>
      </c>
      <c r="AP555" s="271" t="str">
        <f t="shared" si="287"/>
        <v/>
      </c>
      <c r="AQ555" s="271" t="str">
        <f t="shared" si="288"/>
        <v/>
      </c>
      <c r="AR555" s="271" t="str">
        <f t="shared" si="289"/>
        <v/>
      </c>
      <c r="AS555" s="271" t="str">
        <f t="shared" si="290"/>
        <v/>
      </c>
      <c r="AT555" s="271" t="str">
        <f t="shared" si="291"/>
        <v/>
      </c>
      <c r="AU555" s="271" t="str">
        <f t="shared" si="292"/>
        <v/>
      </c>
      <c r="AV555" s="271" t="str">
        <f t="shared" si="293"/>
        <v/>
      </c>
      <c r="AW555" s="271" t="str">
        <f t="shared" si="294"/>
        <v/>
      </c>
      <c r="AX555" s="271" t="str">
        <f t="shared" si="295"/>
        <v/>
      </c>
      <c r="AY555" s="271" t="str">
        <f t="shared" si="296"/>
        <v/>
      </c>
      <c r="AZ555" s="258">
        <f t="shared" si="18"/>
        <v>0</v>
      </c>
      <c r="BA555" s="258">
        <f t="shared" si="262"/>
        <v>1</v>
      </c>
      <c r="BB555" s="258">
        <f t="shared" si="297"/>
        <v>0</v>
      </c>
      <c r="BC555" s="258">
        <f t="shared" si="298"/>
        <v>1</v>
      </c>
      <c r="BD555" s="258">
        <f t="shared" si="20"/>
        <v>1</v>
      </c>
      <c r="BE555" s="258">
        <f t="shared" si="299"/>
        <v>0</v>
      </c>
      <c r="BF555" s="258">
        <f t="shared" si="300"/>
        <v>1</v>
      </c>
      <c r="BG555" s="258">
        <f t="shared" si="21"/>
        <v>1</v>
      </c>
      <c r="BH555" s="258">
        <f t="shared" si="301"/>
        <v>0</v>
      </c>
      <c r="BI555" s="258">
        <f t="shared" si="302"/>
        <v>1</v>
      </c>
      <c r="BJ555" s="258">
        <f t="shared" si="22"/>
        <v>1</v>
      </c>
      <c r="BK555" s="258">
        <f t="shared" si="303"/>
        <v>0</v>
      </c>
      <c r="BL555" s="258">
        <f t="shared" si="304"/>
        <v>1</v>
      </c>
      <c r="BM555" s="258">
        <f t="shared" si="23"/>
        <v>1</v>
      </c>
      <c r="BN555" s="258">
        <f t="shared" si="305"/>
        <v>0</v>
      </c>
      <c r="BO555" s="258">
        <f t="shared" si="306"/>
        <v>1</v>
      </c>
      <c r="BP555" s="258">
        <f t="shared" si="24"/>
        <v>1</v>
      </c>
      <c r="BQ555" s="258">
        <f t="shared" si="307"/>
        <v>0</v>
      </c>
      <c r="BR555" s="258">
        <f t="shared" si="308"/>
        <v>1</v>
      </c>
      <c r="BS555" s="258">
        <f t="shared" si="25"/>
        <v>1</v>
      </c>
      <c r="BT555" s="258">
        <f t="shared" si="309"/>
        <v>0</v>
      </c>
      <c r="BU555" s="258">
        <f t="shared" si="310"/>
        <v>1</v>
      </c>
      <c r="BV555" s="258">
        <f t="shared" si="26"/>
        <v>1</v>
      </c>
      <c r="BW555" s="258">
        <f t="shared" si="311"/>
        <v>0</v>
      </c>
      <c r="BX555" s="258">
        <f t="shared" si="312"/>
        <v>1</v>
      </c>
      <c r="BY555" s="258">
        <f t="shared" si="27"/>
        <v>1</v>
      </c>
      <c r="BZ555" s="258">
        <f t="shared" si="313"/>
        <v>0</v>
      </c>
      <c r="CA555" s="258">
        <f t="shared" si="314"/>
        <v>1</v>
      </c>
      <c r="CB555" s="258">
        <f t="shared" si="28"/>
        <v>1</v>
      </c>
      <c r="CC555" s="258">
        <f t="shared" si="315"/>
        <v>0</v>
      </c>
      <c r="CD555" s="258">
        <f t="shared" si="316"/>
        <v>1</v>
      </c>
    </row>
    <row r="556" spans="1:82" hidden="1">
      <c r="A556" s="258"/>
      <c r="B556" s="258"/>
      <c r="C556" s="259"/>
      <c r="D556" s="258"/>
      <c r="E556" s="258"/>
      <c r="F556" s="258"/>
      <c r="G556" s="258">
        <v>548</v>
      </c>
      <c r="H556" s="743"/>
      <c r="I556" s="744"/>
      <c r="J556" s="739"/>
      <c r="K556" s="745"/>
      <c r="L556" s="745"/>
      <c r="M556" s="272"/>
      <c r="N556" s="508">
        <f t="shared" si="242"/>
        <v>0</v>
      </c>
      <c r="O556" s="510">
        <f t="shared" si="283"/>
        <v>0</v>
      </c>
      <c r="P556" s="260">
        <f t="shared" si="284"/>
        <v>0</v>
      </c>
      <c r="Q556" s="261">
        <f t="shared" si="285"/>
        <v>0</v>
      </c>
      <c r="R556" s="261">
        <f t="shared" si="246"/>
        <v>0</v>
      </c>
      <c r="S556" s="262"/>
      <c r="T556" s="262"/>
      <c r="U556" s="263">
        <f t="shared" si="2"/>
        <v>1.288</v>
      </c>
      <c r="V556" s="264">
        <f>IF(E556="SP",1,IF(D556="",ExtraMargeMateriaal,(1-VLOOKUP(D556,TabelAankoop[],4,FALSE))))</f>
        <v>1</v>
      </c>
      <c r="W556" s="265">
        <f t="shared" si="247"/>
        <v>0.6885</v>
      </c>
      <c r="X556" s="266">
        <f t="shared" si="248"/>
        <v>1</v>
      </c>
      <c r="Y556" s="267">
        <f t="shared" si="249"/>
        <v>1.46</v>
      </c>
      <c r="Z556" s="267">
        <f t="shared" si="250"/>
        <v>1.1599999999999999</v>
      </c>
      <c r="AA556" s="268">
        <f t="shared" si="7"/>
        <v>0</v>
      </c>
      <c r="AB556" s="456">
        <f t="shared" si="8"/>
        <v>0</v>
      </c>
      <c r="AC556" s="457">
        <f t="shared" si="9"/>
        <v>0</v>
      </c>
      <c r="AD556" s="456">
        <f t="shared" si="10"/>
        <v>0</v>
      </c>
      <c r="AE556" s="458">
        <f t="shared" si="11"/>
        <v>0</v>
      </c>
      <c r="AF556" s="457">
        <f t="shared" si="286"/>
        <v>0</v>
      </c>
      <c r="AG556" s="456">
        <f t="shared" si="12"/>
        <v>0</v>
      </c>
      <c r="AH556" s="457">
        <f t="shared" si="13"/>
        <v>0</v>
      </c>
      <c r="AI556" s="268">
        <f t="shared" si="14"/>
        <v>0</v>
      </c>
      <c r="AJ556" s="269">
        <f t="shared" si="15"/>
        <v>0</v>
      </c>
      <c r="AK556" s="270">
        <f t="shared" si="16"/>
        <v>0</v>
      </c>
      <c r="AL556" s="415">
        <f t="shared" si="17"/>
        <v>0</v>
      </c>
      <c r="AM556" s="259" t="str">
        <f>IF(AP556="","",IFERROR(VLOOKUP(AP556,CODES!$A$3:$D$1348,4,FALSE),"X"))&amp;IF(AQ556="","",IFERROR(VLOOKUP(AQ556,CODES!$A$3:$D$1348,4,FALSE),"X"))&amp;IF(AR556="","",IFERROR(VLOOKUP(AR556,CODES!$A$3:$D$1348,4,FALSE),"X"))&amp;IF(AS556="","",IFERROR(VLOOKUP(AS556,CODES!$A$3:$D$1348,4,FALSE),"X"))&amp;IF(AT556="","",IFERROR(VLOOKUP(AT556,CODES!$A$3:$D$1348,4,FALSE),"X"))&amp;IF(AU556="","",IFERROR(VLOOKUP(AU556,CODES!$A$3:$D$1348,4,FALSE),"X"))&amp;IF(AV556="","",IFERROR(VLOOKUP(AV556,CODES!$A$3:$D$1348,4,FALSE),"X"))&amp;IF(AW556="","",IFERROR(VLOOKUP(AW556,CODES!$A$3:$D$1348,4,FALSE),"X"))&amp;IF(AX556="","",IFERROR(VLOOKUP(AX556,CODES!$A$3:$D$1348,4,FALSE),"X"))&amp;IF(AY556="","",IFERROR(VLOOKUP(AY556,CODES!$A$3:$D$1348,4,FALSE),"X"))</f>
        <v/>
      </c>
      <c r="AN556" s="258">
        <f>SUM(IFERROR(VLOOKUP(AP556,CODES!$A$3:$D$1348,4,FALSE)*BC556,0),IFERROR(VLOOKUP(AQ556,CODES!$A$3:$D$1348,4,FALSE)*BF556,0),IFERROR(VLOOKUP(AR556,CODES!$A$3:$D$1348,4,FALSE)*BI556,0),IFERROR(VLOOKUP(AS556,CODES!$A$3:$D$1348,4,FALSE)*BL556,0),IFERROR(VLOOKUP(AT556,CODES!$A$3:$D$1348,4,FALSE)*BO556,0),IFERROR(VLOOKUP(AU556,CODES!$A$3:$D$1348,4,FALSE)*BR556,0),IFERROR(VLOOKUP(AV556,CODES!$A$3:$D$1348,4,FALSE)*BU556,0),IFERROR(VLOOKUP(AW556,CODES!$A$3:$D$1348,4,FALSE)*BX556,0),IFERROR(VLOOKUP(AX556,CODES!$A$3:$D$1348,4,FALSE)*CA556,0),IFERROR(VLOOKUP(AY556,CODES!$A$3:$D$1348,4,FALSE)*CD556,0))</f>
        <v>0</v>
      </c>
      <c r="AO556" s="258">
        <f>SUM(IFERROR(VLOOKUP(AP556,CODES!$A$3:$D$1348,3,FALSE)*BC556,0),IFERROR(VLOOKUP(AQ556,CODES!$A$3:$D$1348,3,FALSE)*BF556,0),IFERROR(VLOOKUP(AR556,CODES!$A$3:$D$1348,3,FALSE)*BI556,0),IFERROR(VLOOKUP(AS556,CODES!$A$3:$D$1348,3,FALSE)*BL556,0),IFERROR(VLOOKUP(AT556,CODES!$A$3:$D$1348,3,FALSE)*BO556,0),IFERROR(VLOOKUP(AU556,CODES!$A$3:$D$1348,3,FALSE)*BR556,0),IFERROR(VLOOKUP(AV556,CODES!$A$3:$D$1348,3,FALSE)*BU556,0),IFERROR(VLOOKUP(AW556,CODES!$A$3:$D$1348,3,FALSE)*BX556,0),IFERROR(VLOOKUP(AX556,CODES!$A$3:$D$1348,3,FALSE)*CA556,0),IFERROR(VLOOKUP(AY556,CODES!$A$3:$D$1348,3,FALSE)*CD556,0))+B556</f>
        <v>0</v>
      </c>
      <c r="AP556" s="271" t="str">
        <f t="shared" si="287"/>
        <v/>
      </c>
      <c r="AQ556" s="271" t="str">
        <f t="shared" si="288"/>
        <v/>
      </c>
      <c r="AR556" s="271" t="str">
        <f t="shared" si="289"/>
        <v/>
      </c>
      <c r="AS556" s="271" t="str">
        <f t="shared" si="290"/>
        <v/>
      </c>
      <c r="AT556" s="271" t="str">
        <f t="shared" si="291"/>
        <v/>
      </c>
      <c r="AU556" s="271" t="str">
        <f t="shared" si="292"/>
        <v/>
      </c>
      <c r="AV556" s="271" t="str">
        <f t="shared" si="293"/>
        <v/>
      </c>
      <c r="AW556" s="271" t="str">
        <f t="shared" si="294"/>
        <v/>
      </c>
      <c r="AX556" s="271" t="str">
        <f t="shared" si="295"/>
        <v/>
      </c>
      <c r="AY556" s="271" t="str">
        <f t="shared" si="296"/>
        <v/>
      </c>
      <c r="AZ556" s="258">
        <f t="shared" si="18"/>
        <v>0</v>
      </c>
      <c r="BA556" s="258">
        <f t="shared" si="262"/>
        <v>1</v>
      </c>
      <c r="BB556" s="258">
        <f t="shared" si="297"/>
        <v>0</v>
      </c>
      <c r="BC556" s="258">
        <f t="shared" si="298"/>
        <v>1</v>
      </c>
      <c r="BD556" s="258">
        <f t="shared" si="20"/>
        <v>1</v>
      </c>
      <c r="BE556" s="258">
        <f t="shared" si="299"/>
        <v>0</v>
      </c>
      <c r="BF556" s="258">
        <f t="shared" si="300"/>
        <v>1</v>
      </c>
      <c r="BG556" s="258">
        <f t="shared" si="21"/>
        <v>1</v>
      </c>
      <c r="BH556" s="258">
        <f t="shared" si="301"/>
        <v>0</v>
      </c>
      <c r="BI556" s="258">
        <f t="shared" si="302"/>
        <v>1</v>
      </c>
      <c r="BJ556" s="258">
        <f t="shared" si="22"/>
        <v>1</v>
      </c>
      <c r="BK556" s="258">
        <f t="shared" si="303"/>
        <v>0</v>
      </c>
      <c r="BL556" s="258">
        <f t="shared" si="304"/>
        <v>1</v>
      </c>
      <c r="BM556" s="258">
        <f t="shared" si="23"/>
        <v>1</v>
      </c>
      <c r="BN556" s="258">
        <f t="shared" si="305"/>
        <v>0</v>
      </c>
      <c r="BO556" s="258">
        <f t="shared" si="306"/>
        <v>1</v>
      </c>
      <c r="BP556" s="258">
        <f t="shared" si="24"/>
        <v>1</v>
      </c>
      <c r="BQ556" s="258">
        <f t="shared" si="307"/>
        <v>0</v>
      </c>
      <c r="BR556" s="258">
        <f t="shared" si="308"/>
        <v>1</v>
      </c>
      <c r="BS556" s="258">
        <f t="shared" si="25"/>
        <v>1</v>
      </c>
      <c r="BT556" s="258">
        <f t="shared" si="309"/>
        <v>0</v>
      </c>
      <c r="BU556" s="258">
        <f t="shared" si="310"/>
        <v>1</v>
      </c>
      <c r="BV556" s="258">
        <f t="shared" si="26"/>
        <v>1</v>
      </c>
      <c r="BW556" s="258">
        <f t="shared" si="311"/>
        <v>0</v>
      </c>
      <c r="BX556" s="258">
        <f t="shared" si="312"/>
        <v>1</v>
      </c>
      <c r="BY556" s="258">
        <f t="shared" si="27"/>
        <v>1</v>
      </c>
      <c r="BZ556" s="258">
        <f t="shared" si="313"/>
        <v>0</v>
      </c>
      <c r="CA556" s="258">
        <f t="shared" si="314"/>
        <v>1</v>
      </c>
      <c r="CB556" s="258">
        <f t="shared" si="28"/>
        <v>1</v>
      </c>
      <c r="CC556" s="258">
        <f t="shared" si="315"/>
        <v>0</v>
      </c>
      <c r="CD556" s="258">
        <f t="shared" si="316"/>
        <v>1</v>
      </c>
    </row>
    <row r="557" spans="1:82" hidden="1">
      <c r="A557" s="258"/>
      <c r="B557" s="258"/>
      <c r="C557" s="259"/>
      <c r="D557" s="258"/>
      <c r="E557" s="258"/>
      <c r="F557" s="258"/>
      <c r="G557" s="258">
        <v>549</v>
      </c>
      <c r="H557" s="743"/>
      <c r="I557" s="744"/>
      <c r="J557" s="739"/>
      <c r="K557" s="745"/>
      <c r="L557" s="745"/>
      <c r="M557" s="272"/>
      <c r="N557" s="508">
        <f t="shared" si="242"/>
        <v>0</v>
      </c>
      <c r="O557" s="510">
        <f t="shared" si="283"/>
        <v>0</v>
      </c>
      <c r="P557" s="260">
        <f t="shared" si="284"/>
        <v>0</v>
      </c>
      <c r="Q557" s="261">
        <f t="shared" si="285"/>
        <v>0</v>
      </c>
      <c r="R557" s="261">
        <f t="shared" si="246"/>
        <v>0</v>
      </c>
      <c r="S557" s="262"/>
      <c r="T557" s="262"/>
      <c r="U557" s="263">
        <f t="shared" si="2"/>
        <v>1.288</v>
      </c>
      <c r="V557" s="264">
        <f>IF(E557="SP",1,IF(D557="",ExtraMargeMateriaal,(1-VLOOKUP(D557,TabelAankoop[],4,FALSE))))</f>
        <v>1</v>
      </c>
      <c r="W557" s="265">
        <f t="shared" si="247"/>
        <v>0.6885</v>
      </c>
      <c r="X557" s="266">
        <f t="shared" si="248"/>
        <v>1</v>
      </c>
      <c r="Y557" s="267">
        <f t="shared" si="249"/>
        <v>1.46</v>
      </c>
      <c r="Z557" s="267">
        <f t="shared" si="250"/>
        <v>1.1599999999999999</v>
      </c>
      <c r="AA557" s="268">
        <f t="shared" si="7"/>
        <v>0</v>
      </c>
      <c r="AB557" s="456">
        <f t="shared" si="8"/>
        <v>0</v>
      </c>
      <c r="AC557" s="457">
        <f t="shared" si="9"/>
        <v>0</v>
      </c>
      <c r="AD557" s="456">
        <f t="shared" si="10"/>
        <v>0</v>
      </c>
      <c r="AE557" s="458">
        <f t="shared" si="11"/>
        <v>0</v>
      </c>
      <c r="AF557" s="457">
        <f t="shared" si="286"/>
        <v>0</v>
      </c>
      <c r="AG557" s="456">
        <f t="shared" si="12"/>
        <v>0</v>
      </c>
      <c r="AH557" s="457">
        <f t="shared" si="13"/>
        <v>0</v>
      </c>
      <c r="AI557" s="268">
        <f t="shared" si="14"/>
        <v>0</v>
      </c>
      <c r="AJ557" s="269">
        <f t="shared" si="15"/>
        <v>0</v>
      </c>
      <c r="AK557" s="270">
        <f t="shared" si="16"/>
        <v>0</v>
      </c>
      <c r="AL557" s="415">
        <f t="shared" si="17"/>
        <v>0</v>
      </c>
      <c r="AM557" s="259" t="str">
        <f>IF(AP557="","",IFERROR(VLOOKUP(AP557,CODES!$A$3:$D$1348,4,FALSE),"X"))&amp;IF(AQ557="","",IFERROR(VLOOKUP(AQ557,CODES!$A$3:$D$1348,4,FALSE),"X"))&amp;IF(AR557="","",IFERROR(VLOOKUP(AR557,CODES!$A$3:$D$1348,4,FALSE),"X"))&amp;IF(AS557="","",IFERROR(VLOOKUP(AS557,CODES!$A$3:$D$1348,4,FALSE),"X"))&amp;IF(AT557="","",IFERROR(VLOOKUP(AT557,CODES!$A$3:$D$1348,4,FALSE),"X"))&amp;IF(AU557="","",IFERROR(VLOOKUP(AU557,CODES!$A$3:$D$1348,4,FALSE),"X"))&amp;IF(AV557="","",IFERROR(VLOOKUP(AV557,CODES!$A$3:$D$1348,4,FALSE),"X"))&amp;IF(AW557="","",IFERROR(VLOOKUP(AW557,CODES!$A$3:$D$1348,4,FALSE),"X"))&amp;IF(AX557="","",IFERROR(VLOOKUP(AX557,CODES!$A$3:$D$1348,4,FALSE),"X"))&amp;IF(AY557="","",IFERROR(VLOOKUP(AY557,CODES!$A$3:$D$1348,4,FALSE),"X"))</f>
        <v/>
      </c>
      <c r="AN557" s="258">
        <f>SUM(IFERROR(VLOOKUP(AP557,CODES!$A$3:$D$1348,4,FALSE)*BC557,0),IFERROR(VLOOKUP(AQ557,CODES!$A$3:$D$1348,4,FALSE)*BF557,0),IFERROR(VLOOKUP(AR557,CODES!$A$3:$D$1348,4,FALSE)*BI557,0),IFERROR(VLOOKUP(AS557,CODES!$A$3:$D$1348,4,FALSE)*BL557,0),IFERROR(VLOOKUP(AT557,CODES!$A$3:$D$1348,4,FALSE)*BO557,0),IFERROR(VLOOKUP(AU557,CODES!$A$3:$D$1348,4,FALSE)*BR557,0),IFERROR(VLOOKUP(AV557,CODES!$A$3:$D$1348,4,FALSE)*BU557,0),IFERROR(VLOOKUP(AW557,CODES!$A$3:$D$1348,4,FALSE)*BX557,0),IFERROR(VLOOKUP(AX557,CODES!$A$3:$D$1348,4,FALSE)*CA557,0),IFERROR(VLOOKUP(AY557,CODES!$A$3:$D$1348,4,FALSE)*CD557,0))</f>
        <v>0</v>
      </c>
      <c r="AO557" s="258">
        <f>SUM(IFERROR(VLOOKUP(AP557,CODES!$A$3:$D$1348,3,FALSE)*BC557,0),IFERROR(VLOOKUP(AQ557,CODES!$A$3:$D$1348,3,FALSE)*BF557,0),IFERROR(VLOOKUP(AR557,CODES!$A$3:$D$1348,3,FALSE)*BI557,0),IFERROR(VLOOKUP(AS557,CODES!$A$3:$D$1348,3,FALSE)*BL557,0),IFERROR(VLOOKUP(AT557,CODES!$A$3:$D$1348,3,FALSE)*BO557,0),IFERROR(VLOOKUP(AU557,CODES!$A$3:$D$1348,3,FALSE)*BR557,0),IFERROR(VLOOKUP(AV557,CODES!$A$3:$D$1348,3,FALSE)*BU557,0),IFERROR(VLOOKUP(AW557,CODES!$A$3:$D$1348,3,FALSE)*BX557,0),IFERROR(VLOOKUP(AX557,CODES!$A$3:$D$1348,3,FALSE)*CA557,0),IFERROR(VLOOKUP(AY557,CODES!$A$3:$D$1348,3,FALSE)*CD557,0))+B557</f>
        <v>0</v>
      </c>
      <c r="AP557" s="271" t="str">
        <f t="shared" si="287"/>
        <v/>
      </c>
      <c r="AQ557" s="271" t="str">
        <f t="shared" si="288"/>
        <v/>
      </c>
      <c r="AR557" s="271" t="str">
        <f t="shared" si="289"/>
        <v/>
      </c>
      <c r="AS557" s="271" t="str">
        <f t="shared" si="290"/>
        <v/>
      </c>
      <c r="AT557" s="271" t="str">
        <f t="shared" si="291"/>
        <v/>
      </c>
      <c r="AU557" s="271" t="str">
        <f t="shared" si="292"/>
        <v/>
      </c>
      <c r="AV557" s="271" t="str">
        <f t="shared" si="293"/>
        <v/>
      </c>
      <c r="AW557" s="271" t="str">
        <f t="shared" si="294"/>
        <v/>
      </c>
      <c r="AX557" s="271" t="str">
        <f t="shared" si="295"/>
        <v/>
      </c>
      <c r="AY557" s="271" t="str">
        <f t="shared" si="296"/>
        <v/>
      </c>
      <c r="AZ557" s="258">
        <f t="shared" si="18"/>
        <v>0</v>
      </c>
      <c r="BA557" s="258">
        <f t="shared" si="262"/>
        <v>1</v>
      </c>
      <c r="BB557" s="258">
        <f t="shared" si="297"/>
        <v>0</v>
      </c>
      <c r="BC557" s="258">
        <f t="shared" si="298"/>
        <v>1</v>
      </c>
      <c r="BD557" s="258">
        <f t="shared" si="20"/>
        <v>1</v>
      </c>
      <c r="BE557" s="258">
        <f t="shared" si="299"/>
        <v>0</v>
      </c>
      <c r="BF557" s="258">
        <f t="shared" si="300"/>
        <v>1</v>
      </c>
      <c r="BG557" s="258">
        <f t="shared" si="21"/>
        <v>1</v>
      </c>
      <c r="BH557" s="258">
        <f t="shared" si="301"/>
        <v>0</v>
      </c>
      <c r="BI557" s="258">
        <f t="shared" si="302"/>
        <v>1</v>
      </c>
      <c r="BJ557" s="258">
        <f t="shared" si="22"/>
        <v>1</v>
      </c>
      <c r="BK557" s="258">
        <f t="shared" si="303"/>
        <v>0</v>
      </c>
      <c r="BL557" s="258">
        <f t="shared" si="304"/>
        <v>1</v>
      </c>
      <c r="BM557" s="258">
        <f t="shared" si="23"/>
        <v>1</v>
      </c>
      <c r="BN557" s="258">
        <f t="shared" si="305"/>
        <v>0</v>
      </c>
      <c r="BO557" s="258">
        <f t="shared" si="306"/>
        <v>1</v>
      </c>
      <c r="BP557" s="258">
        <f t="shared" si="24"/>
        <v>1</v>
      </c>
      <c r="BQ557" s="258">
        <f t="shared" si="307"/>
        <v>0</v>
      </c>
      <c r="BR557" s="258">
        <f t="shared" si="308"/>
        <v>1</v>
      </c>
      <c r="BS557" s="258">
        <f t="shared" si="25"/>
        <v>1</v>
      </c>
      <c r="BT557" s="258">
        <f t="shared" si="309"/>
        <v>0</v>
      </c>
      <c r="BU557" s="258">
        <f t="shared" si="310"/>
        <v>1</v>
      </c>
      <c r="BV557" s="258">
        <f t="shared" si="26"/>
        <v>1</v>
      </c>
      <c r="BW557" s="258">
        <f t="shared" si="311"/>
        <v>0</v>
      </c>
      <c r="BX557" s="258">
        <f t="shared" si="312"/>
        <v>1</v>
      </c>
      <c r="BY557" s="258">
        <f t="shared" si="27"/>
        <v>1</v>
      </c>
      <c r="BZ557" s="258">
        <f t="shared" si="313"/>
        <v>0</v>
      </c>
      <c r="CA557" s="258">
        <f t="shared" si="314"/>
        <v>1</v>
      </c>
      <c r="CB557" s="258">
        <f t="shared" si="28"/>
        <v>1</v>
      </c>
      <c r="CC557" s="258">
        <f t="shared" si="315"/>
        <v>0</v>
      </c>
      <c r="CD557" s="258">
        <f t="shared" si="316"/>
        <v>1</v>
      </c>
    </row>
    <row r="558" spans="1:82" hidden="1">
      <c r="A558" s="258"/>
      <c r="B558" s="258"/>
      <c r="C558" s="259"/>
      <c r="D558" s="258"/>
      <c r="E558" s="258"/>
      <c r="F558" s="258"/>
      <c r="G558" s="258">
        <v>550</v>
      </c>
      <c r="H558" s="743"/>
      <c r="I558" s="744"/>
      <c r="J558" s="739"/>
      <c r="K558" s="745"/>
      <c r="L558" s="745"/>
      <c r="M558" s="272"/>
      <c r="N558" s="508">
        <f t="shared" si="242"/>
        <v>0</v>
      </c>
      <c r="O558" s="510">
        <f t="shared" si="283"/>
        <v>0</v>
      </c>
      <c r="P558" s="260">
        <f t="shared" si="284"/>
        <v>0</v>
      </c>
      <c r="Q558" s="261">
        <f t="shared" si="285"/>
        <v>0</v>
      </c>
      <c r="R558" s="261">
        <f t="shared" si="246"/>
        <v>0</v>
      </c>
      <c r="S558" s="262"/>
      <c r="T558" s="262"/>
      <c r="U558" s="263">
        <f t="shared" si="2"/>
        <v>1.288</v>
      </c>
      <c r="V558" s="264">
        <f>IF(E558="SP",1,IF(D558="",ExtraMargeMateriaal,(1-VLOOKUP(D558,TabelAankoop[],4,FALSE))))</f>
        <v>1</v>
      </c>
      <c r="W558" s="265">
        <f t="shared" si="247"/>
        <v>0.6885</v>
      </c>
      <c r="X558" s="266">
        <f t="shared" si="248"/>
        <v>1</v>
      </c>
      <c r="Y558" s="267">
        <f t="shared" si="249"/>
        <v>1.46</v>
      </c>
      <c r="Z558" s="267">
        <f t="shared" si="250"/>
        <v>1.1599999999999999</v>
      </c>
      <c r="AA558" s="268">
        <f t="shared" si="7"/>
        <v>0</v>
      </c>
      <c r="AB558" s="456">
        <f t="shared" si="8"/>
        <v>0</v>
      </c>
      <c r="AC558" s="457">
        <f t="shared" si="9"/>
        <v>0</v>
      </c>
      <c r="AD558" s="456">
        <f t="shared" si="10"/>
        <v>0</v>
      </c>
      <c r="AE558" s="458">
        <f t="shared" si="11"/>
        <v>0</v>
      </c>
      <c r="AF558" s="457">
        <f t="shared" si="286"/>
        <v>0</v>
      </c>
      <c r="AG558" s="456">
        <f t="shared" si="12"/>
        <v>0</v>
      </c>
      <c r="AH558" s="457">
        <f t="shared" si="13"/>
        <v>0</v>
      </c>
      <c r="AI558" s="268">
        <f t="shared" si="14"/>
        <v>0</v>
      </c>
      <c r="AJ558" s="269">
        <f t="shared" si="15"/>
        <v>0</v>
      </c>
      <c r="AK558" s="270">
        <f t="shared" si="16"/>
        <v>0</v>
      </c>
      <c r="AL558" s="415">
        <f t="shared" si="17"/>
        <v>0</v>
      </c>
      <c r="AM558" s="259" t="str">
        <f>IF(AP558="","",IFERROR(VLOOKUP(AP558,CODES!$A$3:$D$1348,4,FALSE),"X"))&amp;IF(AQ558="","",IFERROR(VLOOKUP(AQ558,CODES!$A$3:$D$1348,4,FALSE),"X"))&amp;IF(AR558="","",IFERROR(VLOOKUP(AR558,CODES!$A$3:$D$1348,4,FALSE),"X"))&amp;IF(AS558="","",IFERROR(VLOOKUP(AS558,CODES!$A$3:$D$1348,4,FALSE),"X"))&amp;IF(AT558="","",IFERROR(VLOOKUP(AT558,CODES!$A$3:$D$1348,4,FALSE),"X"))&amp;IF(AU558="","",IFERROR(VLOOKUP(AU558,CODES!$A$3:$D$1348,4,FALSE),"X"))&amp;IF(AV558="","",IFERROR(VLOOKUP(AV558,CODES!$A$3:$D$1348,4,FALSE),"X"))&amp;IF(AW558="","",IFERROR(VLOOKUP(AW558,CODES!$A$3:$D$1348,4,FALSE),"X"))&amp;IF(AX558="","",IFERROR(VLOOKUP(AX558,CODES!$A$3:$D$1348,4,FALSE),"X"))&amp;IF(AY558="","",IFERROR(VLOOKUP(AY558,CODES!$A$3:$D$1348,4,FALSE),"X"))</f>
        <v/>
      </c>
      <c r="AN558" s="258">
        <f>SUM(IFERROR(VLOOKUP(AP558,CODES!$A$3:$D$1348,4,FALSE)*BC558,0),IFERROR(VLOOKUP(AQ558,CODES!$A$3:$D$1348,4,FALSE)*BF558,0),IFERROR(VLOOKUP(AR558,CODES!$A$3:$D$1348,4,FALSE)*BI558,0),IFERROR(VLOOKUP(AS558,CODES!$A$3:$D$1348,4,FALSE)*BL558,0),IFERROR(VLOOKUP(AT558,CODES!$A$3:$D$1348,4,FALSE)*BO558,0),IFERROR(VLOOKUP(AU558,CODES!$A$3:$D$1348,4,FALSE)*BR558,0),IFERROR(VLOOKUP(AV558,CODES!$A$3:$D$1348,4,FALSE)*BU558,0),IFERROR(VLOOKUP(AW558,CODES!$A$3:$D$1348,4,FALSE)*BX558,0),IFERROR(VLOOKUP(AX558,CODES!$A$3:$D$1348,4,FALSE)*CA558,0),IFERROR(VLOOKUP(AY558,CODES!$A$3:$D$1348,4,FALSE)*CD558,0))</f>
        <v>0</v>
      </c>
      <c r="AO558" s="258">
        <f>SUM(IFERROR(VLOOKUP(AP558,CODES!$A$3:$D$1348,3,FALSE)*BC558,0),IFERROR(VLOOKUP(AQ558,CODES!$A$3:$D$1348,3,FALSE)*BF558,0),IFERROR(VLOOKUP(AR558,CODES!$A$3:$D$1348,3,FALSE)*BI558,0),IFERROR(VLOOKUP(AS558,CODES!$A$3:$D$1348,3,FALSE)*BL558,0),IFERROR(VLOOKUP(AT558,CODES!$A$3:$D$1348,3,FALSE)*BO558,0),IFERROR(VLOOKUP(AU558,CODES!$A$3:$D$1348,3,FALSE)*BR558,0),IFERROR(VLOOKUP(AV558,CODES!$A$3:$D$1348,3,FALSE)*BU558,0),IFERROR(VLOOKUP(AW558,CODES!$A$3:$D$1348,3,FALSE)*BX558,0),IFERROR(VLOOKUP(AX558,CODES!$A$3:$D$1348,3,FALSE)*CA558,0),IFERROR(VLOOKUP(AY558,CODES!$A$3:$D$1348,3,FALSE)*CD558,0))+B558</f>
        <v>0</v>
      </c>
      <c r="AP558" s="271" t="str">
        <f t="shared" si="287"/>
        <v/>
      </c>
      <c r="AQ558" s="271" t="str">
        <f t="shared" si="288"/>
        <v/>
      </c>
      <c r="AR558" s="271" t="str">
        <f t="shared" si="289"/>
        <v/>
      </c>
      <c r="AS558" s="271" t="str">
        <f t="shared" si="290"/>
        <v/>
      </c>
      <c r="AT558" s="271" t="str">
        <f t="shared" si="291"/>
        <v/>
      </c>
      <c r="AU558" s="271" t="str">
        <f t="shared" si="292"/>
        <v/>
      </c>
      <c r="AV558" s="271" t="str">
        <f t="shared" si="293"/>
        <v/>
      </c>
      <c r="AW558" s="271" t="str">
        <f t="shared" si="294"/>
        <v/>
      </c>
      <c r="AX558" s="271" t="str">
        <f t="shared" si="295"/>
        <v/>
      </c>
      <c r="AY558" s="271" t="str">
        <f t="shared" si="296"/>
        <v/>
      </c>
      <c r="AZ558" s="258">
        <f t="shared" si="18"/>
        <v>0</v>
      </c>
      <c r="BA558" s="258">
        <f t="shared" si="262"/>
        <v>1</v>
      </c>
      <c r="BB558" s="258">
        <f t="shared" si="297"/>
        <v>0</v>
      </c>
      <c r="BC558" s="258">
        <f t="shared" si="298"/>
        <v>1</v>
      </c>
      <c r="BD558" s="258">
        <f t="shared" si="20"/>
        <v>1</v>
      </c>
      <c r="BE558" s="258">
        <f t="shared" si="299"/>
        <v>0</v>
      </c>
      <c r="BF558" s="258">
        <f t="shared" si="300"/>
        <v>1</v>
      </c>
      <c r="BG558" s="258">
        <f t="shared" si="21"/>
        <v>1</v>
      </c>
      <c r="BH558" s="258">
        <f t="shared" si="301"/>
        <v>0</v>
      </c>
      <c r="BI558" s="258">
        <f t="shared" si="302"/>
        <v>1</v>
      </c>
      <c r="BJ558" s="258">
        <f t="shared" si="22"/>
        <v>1</v>
      </c>
      <c r="BK558" s="258">
        <f t="shared" si="303"/>
        <v>0</v>
      </c>
      <c r="BL558" s="258">
        <f t="shared" si="304"/>
        <v>1</v>
      </c>
      <c r="BM558" s="258">
        <f t="shared" si="23"/>
        <v>1</v>
      </c>
      <c r="BN558" s="258">
        <f t="shared" si="305"/>
        <v>0</v>
      </c>
      <c r="BO558" s="258">
        <f t="shared" si="306"/>
        <v>1</v>
      </c>
      <c r="BP558" s="258">
        <f t="shared" si="24"/>
        <v>1</v>
      </c>
      <c r="BQ558" s="258">
        <f t="shared" si="307"/>
        <v>0</v>
      </c>
      <c r="BR558" s="258">
        <f t="shared" si="308"/>
        <v>1</v>
      </c>
      <c r="BS558" s="258">
        <f t="shared" si="25"/>
        <v>1</v>
      </c>
      <c r="BT558" s="258">
        <f t="shared" si="309"/>
        <v>0</v>
      </c>
      <c r="BU558" s="258">
        <f t="shared" si="310"/>
        <v>1</v>
      </c>
      <c r="BV558" s="258">
        <f t="shared" si="26"/>
        <v>1</v>
      </c>
      <c r="BW558" s="258">
        <f t="shared" si="311"/>
        <v>0</v>
      </c>
      <c r="BX558" s="258">
        <f t="shared" si="312"/>
        <v>1</v>
      </c>
      <c r="BY558" s="258">
        <f t="shared" si="27"/>
        <v>1</v>
      </c>
      <c r="BZ558" s="258">
        <f t="shared" si="313"/>
        <v>0</v>
      </c>
      <c r="CA558" s="258">
        <f t="shared" si="314"/>
        <v>1</v>
      </c>
      <c r="CB558" s="258">
        <f t="shared" si="28"/>
        <v>1</v>
      </c>
      <c r="CC558" s="258">
        <f t="shared" si="315"/>
        <v>0</v>
      </c>
      <c r="CD558" s="258">
        <f t="shared" si="316"/>
        <v>1</v>
      </c>
    </row>
    <row r="559" spans="1:82" hidden="1">
      <c r="A559" s="258"/>
      <c r="B559" s="258"/>
      <c r="C559" s="259"/>
      <c r="D559" s="258"/>
      <c r="E559" s="258"/>
      <c r="F559" s="258"/>
      <c r="G559" s="258">
        <v>551</v>
      </c>
      <c r="H559" s="743"/>
      <c r="I559" s="744"/>
      <c r="J559" s="739"/>
      <c r="K559" s="745"/>
      <c r="L559" s="745"/>
      <c r="M559" s="272"/>
      <c r="N559" s="508">
        <f t="shared" si="242"/>
        <v>0</v>
      </c>
      <c r="O559" s="510">
        <f t="shared" si="283"/>
        <v>0</v>
      </c>
      <c r="P559" s="260">
        <f t="shared" si="284"/>
        <v>0</v>
      </c>
      <c r="Q559" s="261">
        <f t="shared" si="285"/>
        <v>0</v>
      </c>
      <c r="R559" s="261">
        <f t="shared" si="246"/>
        <v>0</v>
      </c>
      <c r="S559" s="262"/>
      <c r="T559" s="262"/>
      <c r="U559" s="263">
        <f t="shared" si="2"/>
        <v>1.288</v>
      </c>
      <c r="V559" s="264">
        <f>IF(E559="SP",1,IF(D559="",ExtraMargeMateriaal,(1-VLOOKUP(D559,TabelAankoop[],4,FALSE))))</f>
        <v>1</v>
      </c>
      <c r="W559" s="265">
        <f t="shared" si="247"/>
        <v>0.6885</v>
      </c>
      <c r="X559" s="266">
        <f t="shared" si="248"/>
        <v>1</v>
      </c>
      <c r="Y559" s="267">
        <f t="shared" si="249"/>
        <v>1.46</v>
      </c>
      <c r="Z559" s="267">
        <f t="shared" si="250"/>
        <v>1.1599999999999999</v>
      </c>
      <c r="AA559" s="268">
        <f t="shared" si="7"/>
        <v>0</v>
      </c>
      <c r="AB559" s="456">
        <f t="shared" si="8"/>
        <v>0</v>
      </c>
      <c r="AC559" s="457">
        <f t="shared" si="9"/>
        <v>0</v>
      </c>
      <c r="AD559" s="456">
        <f t="shared" si="10"/>
        <v>0</v>
      </c>
      <c r="AE559" s="458">
        <f t="shared" si="11"/>
        <v>0</v>
      </c>
      <c r="AF559" s="457">
        <f t="shared" si="286"/>
        <v>0</v>
      </c>
      <c r="AG559" s="456">
        <f t="shared" si="12"/>
        <v>0</v>
      </c>
      <c r="AH559" s="457">
        <f t="shared" si="13"/>
        <v>0</v>
      </c>
      <c r="AI559" s="268">
        <f t="shared" si="14"/>
        <v>0</v>
      </c>
      <c r="AJ559" s="269">
        <f t="shared" si="15"/>
        <v>0</v>
      </c>
      <c r="AK559" s="270">
        <f t="shared" si="16"/>
        <v>0</v>
      </c>
      <c r="AL559" s="415">
        <f t="shared" si="17"/>
        <v>0</v>
      </c>
      <c r="AM559" s="259" t="str">
        <f>IF(AP559="","",IFERROR(VLOOKUP(AP559,CODES!$A$3:$D$1348,4,FALSE),"X"))&amp;IF(AQ559="","",IFERROR(VLOOKUP(AQ559,CODES!$A$3:$D$1348,4,FALSE),"X"))&amp;IF(AR559="","",IFERROR(VLOOKUP(AR559,CODES!$A$3:$D$1348,4,FALSE),"X"))&amp;IF(AS559="","",IFERROR(VLOOKUP(AS559,CODES!$A$3:$D$1348,4,FALSE),"X"))&amp;IF(AT559="","",IFERROR(VLOOKUP(AT559,CODES!$A$3:$D$1348,4,FALSE),"X"))&amp;IF(AU559="","",IFERROR(VLOOKUP(AU559,CODES!$A$3:$D$1348,4,FALSE),"X"))&amp;IF(AV559="","",IFERROR(VLOOKUP(AV559,CODES!$A$3:$D$1348,4,FALSE),"X"))&amp;IF(AW559="","",IFERROR(VLOOKUP(AW559,CODES!$A$3:$D$1348,4,FALSE),"X"))&amp;IF(AX559="","",IFERROR(VLOOKUP(AX559,CODES!$A$3:$D$1348,4,FALSE),"X"))&amp;IF(AY559="","",IFERROR(VLOOKUP(AY559,CODES!$A$3:$D$1348,4,FALSE),"X"))</f>
        <v/>
      </c>
      <c r="AN559" s="258">
        <f>SUM(IFERROR(VLOOKUP(AP559,CODES!$A$3:$D$1348,4,FALSE)*BC559,0),IFERROR(VLOOKUP(AQ559,CODES!$A$3:$D$1348,4,FALSE)*BF559,0),IFERROR(VLOOKUP(AR559,CODES!$A$3:$D$1348,4,FALSE)*BI559,0),IFERROR(VLOOKUP(AS559,CODES!$A$3:$D$1348,4,FALSE)*BL559,0),IFERROR(VLOOKUP(AT559,CODES!$A$3:$D$1348,4,FALSE)*BO559,0),IFERROR(VLOOKUP(AU559,CODES!$A$3:$D$1348,4,FALSE)*BR559,0),IFERROR(VLOOKUP(AV559,CODES!$A$3:$D$1348,4,FALSE)*BU559,0),IFERROR(VLOOKUP(AW559,CODES!$A$3:$D$1348,4,FALSE)*BX559,0),IFERROR(VLOOKUP(AX559,CODES!$A$3:$D$1348,4,FALSE)*CA559,0),IFERROR(VLOOKUP(AY559,CODES!$A$3:$D$1348,4,FALSE)*CD559,0))</f>
        <v>0</v>
      </c>
      <c r="AO559" s="258">
        <f>SUM(IFERROR(VLOOKUP(AP559,CODES!$A$3:$D$1348,3,FALSE)*BC559,0),IFERROR(VLOOKUP(AQ559,CODES!$A$3:$D$1348,3,FALSE)*BF559,0),IFERROR(VLOOKUP(AR559,CODES!$A$3:$D$1348,3,FALSE)*BI559,0),IFERROR(VLOOKUP(AS559,CODES!$A$3:$D$1348,3,FALSE)*BL559,0),IFERROR(VLOOKUP(AT559,CODES!$A$3:$D$1348,3,FALSE)*BO559,0),IFERROR(VLOOKUP(AU559,CODES!$A$3:$D$1348,3,FALSE)*BR559,0),IFERROR(VLOOKUP(AV559,CODES!$A$3:$D$1348,3,FALSE)*BU559,0),IFERROR(VLOOKUP(AW559,CODES!$A$3:$D$1348,3,FALSE)*BX559,0),IFERROR(VLOOKUP(AX559,CODES!$A$3:$D$1348,3,FALSE)*CA559,0),IFERROR(VLOOKUP(AY559,CODES!$A$3:$D$1348,3,FALSE)*CD559,0))+B559</f>
        <v>0</v>
      </c>
      <c r="AP559" s="271" t="str">
        <f t="shared" si="287"/>
        <v/>
      </c>
      <c r="AQ559" s="271" t="str">
        <f t="shared" si="288"/>
        <v/>
      </c>
      <c r="AR559" s="271" t="str">
        <f t="shared" si="289"/>
        <v/>
      </c>
      <c r="AS559" s="271" t="str">
        <f t="shared" si="290"/>
        <v/>
      </c>
      <c r="AT559" s="271" t="str">
        <f t="shared" si="291"/>
        <v/>
      </c>
      <c r="AU559" s="271" t="str">
        <f t="shared" si="292"/>
        <v/>
      </c>
      <c r="AV559" s="271" t="str">
        <f t="shared" si="293"/>
        <v/>
      </c>
      <c r="AW559" s="271" t="str">
        <f t="shared" si="294"/>
        <v/>
      </c>
      <c r="AX559" s="271" t="str">
        <f t="shared" si="295"/>
        <v/>
      </c>
      <c r="AY559" s="271" t="str">
        <f t="shared" si="296"/>
        <v/>
      </c>
      <c r="AZ559" s="258">
        <f t="shared" si="18"/>
        <v>0</v>
      </c>
      <c r="BA559" s="258">
        <f t="shared" si="262"/>
        <v>1</v>
      </c>
      <c r="BB559" s="258">
        <f t="shared" si="297"/>
        <v>0</v>
      </c>
      <c r="BC559" s="258">
        <f t="shared" si="298"/>
        <v>1</v>
      </c>
      <c r="BD559" s="258">
        <f t="shared" si="20"/>
        <v>1</v>
      </c>
      <c r="BE559" s="258">
        <f t="shared" si="299"/>
        <v>0</v>
      </c>
      <c r="BF559" s="258">
        <f t="shared" si="300"/>
        <v>1</v>
      </c>
      <c r="BG559" s="258">
        <f t="shared" si="21"/>
        <v>1</v>
      </c>
      <c r="BH559" s="258">
        <f t="shared" si="301"/>
        <v>0</v>
      </c>
      <c r="BI559" s="258">
        <f t="shared" si="302"/>
        <v>1</v>
      </c>
      <c r="BJ559" s="258">
        <f t="shared" si="22"/>
        <v>1</v>
      </c>
      <c r="BK559" s="258">
        <f t="shared" si="303"/>
        <v>0</v>
      </c>
      <c r="BL559" s="258">
        <f t="shared" si="304"/>
        <v>1</v>
      </c>
      <c r="BM559" s="258">
        <f t="shared" si="23"/>
        <v>1</v>
      </c>
      <c r="BN559" s="258">
        <f t="shared" si="305"/>
        <v>0</v>
      </c>
      <c r="BO559" s="258">
        <f t="shared" si="306"/>
        <v>1</v>
      </c>
      <c r="BP559" s="258">
        <f t="shared" si="24"/>
        <v>1</v>
      </c>
      <c r="BQ559" s="258">
        <f t="shared" si="307"/>
        <v>0</v>
      </c>
      <c r="BR559" s="258">
        <f t="shared" si="308"/>
        <v>1</v>
      </c>
      <c r="BS559" s="258">
        <f t="shared" si="25"/>
        <v>1</v>
      </c>
      <c r="BT559" s="258">
        <f t="shared" si="309"/>
        <v>0</v>
      </c>
      <c r="BU559" s="258">
        <f t="shared" si="310"/>
        <v>1</v>
      </c>
      <c r="BV559" s="258">
        <f t="shared" si="26"/>
        <v>1</v>
      </c>
      <c r="BW559" s="258">
        <f t="shared" si="311"/>
        <v>0</v>
      </c>
      <c r="BX559" s="258">
        <f t="shared" si="312"/>
        <v>1</v>
      </c>
      <c r="BY559" s="258">
        <f t="shared" si="27"/>
        <v>1</v>
      </c>
      <c r="BZ559" s="258">
        <f t="shared" si="313"/>
        <v>0</v>
      </c>
      <c r="CA559" s="258">
        <f t="shared" si="314"/>
        <v>1</v>
      </c>
      <c r="CB559" s="258">
        <f t="shared" si="28"/>
        <v>1</v>
      </c>
      <c r="CC559" s="258">
        <f t="shared" si="315"/>
        <v>0</v>
      </c>
      <c r="CD559" s="258">
        <f t="shared" si="316"/>
        <v>1</v>
      </c>
    </row>
    <row r="560" spans="1:82" hidden="1">
      <c r="A560" s="258"/>
      <c r="B560" s="258"/>
      <c r="C560" s="259"/>
      <c r="D560" s="258"/>
      <c r="E560" s="258"/>
      <c r="F560" s="258"/>
      <c r="G560" s="258">
        <v>552</v>
      </c>
      <c r="H560" s="743"/>
      <c r="I560" s="744"/>
      <c r="J560" s="739"/>
      <c r="K560" s="745"/>
      <c r="L560" s="745"/>
      <c r="M560" s="272"/>
      <c r="N560" s="508">
        <f t="shared" si="242"/>
        <v>0</v>
      </c>
      <c r="O560" s="510">
        <f t="shared" si="283"/>
        <v>0</v>
      </c>
      <c r="P560" s="260">
        <f t="shared" si="284"/>
        <v>0</v>
      </c>
      <c r="Q560" s="261">
        <f t="shared" si="285"/>
        <v>0</v>
      </c>
      <c r="R560" s="261">
        <f t="shared" si="246"/>
        <v>0</v>
      </c>
      <c r="S560" s="262"/>
      <c r="T560" s="262"/>
      <c r="U560" s="263">
        <f t="shared" si="2"/>
        <v>1.288</v>
      </c>
      <c r="V560" s="264">
        <f>IF(E560="SP",1,IF(D560="",ExtraMargeMateriaal,(1-VLOOKUP(D560,TabelAankoop[],4,FALSE))))</f>
        <v>1</v>
      </c>
      <c r="W560" s="265">
        <f t="shared" si="247"/>
        <v>0.6885</v>
      </c>
      <c r="X560" s="266">
        <f t="shared" si="248"/>
        <v>1</v>
      </c>
      <c r="Y560" s="267">
        <f t="shared" si="249"/>
        <v>1.46</v>
      </c>
      <c r="Z560" s="267">
        <f t="shared" si="250"/>
        <v>1.1599999999999999</v>
      </c>
      <c r="AA560" s="268">
        <f t="shared" si="7"/>
        <v>0</v>
      </c>
      <c r="AB560" s="456">
        <f t="shared" si="8"/>
        <v>0</v>
      </c>
      <c r="AC560" s="457">
        <f t="shared" si="9"/>
        <v>0</v>
      </c>
      <c r="AD560" s="456">
        <f t="shared" si="10"/>
        <v>0</v>
      </c>
      <c r="AE560" s="458">
        <f t="shared" si="11"/>
        <v>0</v>
      </c>
      <c r="AF560" s="457">
        <f t="shared" si="286"/>
        <v>0</v>
      </c>
      <c r="AG560" s="456">
        <f t="shared" si="12"/>
        <v>0</v>
      </c>
      <c r="AH560" s="457">
        <f t="shared" si="13"/>
        <v>0</v>
      </c>
      <c r="AI560" s="268">
        <f t="shared" si="14"/>
        <v>0</v>
      </c>
      <c r="AJ560" s="269">
        <f t="shared" si="15"/>
        <v>0</v>
      </c>
      <c r="AK560" s="270">
        <f t="shared" si="16"/>
        <v>0</v>
      </c>
      <c r="AL560" s="415">
        <f t="shared" si="17"/>
        <v>0</v>
      </c>
      <c r="AM560" s="259" t="str">
        <f>IF(AP560="","",IFERROR(VLOOKUP(AP560,CODES!$A$3:$D$1348,4,FALSE),"X"))&amp;IF(AQ560="","",IFERROR(VLOOKUP(AQ560,CODES!$A$3:$D$1348,4,FALSE),"X"))&amp;IF(AR560="","",IFERROR(VLOOKUP(AR560,CODES!$A$3:$D$1348,4,FALSE),"X"))&amp;IF(AS560="","",IFERROR(VLOOKUP(AS560,CODES!$A$3:$D$1348,4,FALSE),"X"))&amp;IF(AT560="","",IFERROR(VLOOKUP(AT560,CODES!$A$3:$D$1348,4,FALSE),"X"))&amp;IF(AU560="","",IFERROR(VLOOKUP(AU560,CODES!$A$3:$D$1348,4,FALSE),"X"))&amp;IF(AV560="","",IFERROR(VLOOKUP(AV560,CODES!$A$3:$D$1348,4,FALSE),"X"))&amp;IF(AW560="","",IFERROR(VLOOKUP(AW560,CODES!$A$3:$D$1348,4,FALSE),"X"))&amp;IF(AX560="","",IFERROR(VLOOKUP(AX560,CODES!$A$3:$D$1348,4,FALSE),"X"))&amp;IF(AY560="","",IFERROR(VLOOKUP(AY560,CODES!$A$3:$D$1348,4,FALSE),"X"))</f>
        <v/>
      </c>
      <c r="AN560" s="258">
        <f>SUM(IFERROR(VLOOKUP(AP560,CODES!$A$3:$D$1348,4,FALSE)*BC560,0),IFERROR(VLOOKUP(AQ560,CODES!$A$3:$D$1348,4,FALSE)*BF560,0),IFERROR(VLOOKUP(AR560,CODES!$A$3:$D$1348,4,FALSE)*BI560,0),IFERROR(VLOOKUP(AS560,CODES!$A$3:$D$1348,4,FALSE)*BL560,0),IFERROR(VLOOKUP(AT560,CODES!$A$3:$D$1348,4,FALSE)*BO560,0),IFERROR(VLOOKUP(AU560,CODES!$A$3:$D$1348,4,FALSE)*BR560,0),IFERROR(VLOOKUP(AV560,CODES!$A$3:$D$1348,4,FALSE)*BU560,0),IFERROR(VLOOKUP(AW560,CODES!$A$3:$D$1348,4,FALSE)*BX560,0),IFERROR(VLOOKUP(AX560,CODES!$A$3:$D$1348,4,FALSE)*CA560,0),IFERROR(VLOOKUP(AY560,CODES!$A$3:$D$1348,4,FALSE)*CD560,0))</f>
        <v>0</v>
      </c>
      <c r="AO560" s="258">
        <f>SUM(IFERROR(VLOOKUP(AP560,CODES!$A$3:$D$1348,3,FALSE)*BC560,0),IFERROR(VLOOKUP(AQ560,CODES!$A$3:$D$1348,3,FALSE)*BF560,0),IFERROR(VLOOKUP(AR560,CODES!$A$3:$D$1348,3,FALSE)*BI560,0),IFERROR(VLOOKUP(AS560,CODES!$A$3:$D$1348,3,FALSE)*BL560,0),IFERROR(VLOOKUP(AT560,CODES!$A$3:$D$1348,3,FALSE)*BO560,0),IFERROR(VLOOKUP(AU560,CODES!$A$3:$D$1348,3,FALSE)*BR560,0),IFERROR(VLOOKUP(AV560,CODES!$A$3:$D$1348,3,FALSE)*BU560,0),IFERROR(VLOOKUP(AW560,CODES!$A$3:$D$1348,3,FALSE)*BX560,0),IFERROR(VLOOKUP(AX560,CODES!$A$3:$D$1348,3,FALSE)*CA560,0),IFERROR(VLOOKUP(AY560,CODES!$A$3:$D$1348,3,FALSE)*CD560,0))+B560</f>
        <v>0</v>
      </c>
      <c r="AP560" s="271" t="str">
        <f t="shared" si="287"/>
        <v/>
      </c>
      <c r="AQ560" s="271" t="str">
        <f t="shared" si="288"/>
        <v/>
      </c>
      <c r="AR560" s="271" t="str">
        <f t="shared" si="289"/>
        <v/>
      </c>
      <c r="AS560" s="271" t="str">
        <f t="shared" si="290"/>
        <v/>
      </c>
      <c r="AT560" s="271" t="str">
        <f t="shared" si="291"/>
        <v/>
      </c>
      <c r="AU560" s="271" t="str">
        <f t="shared" si="292"/>
        <v/>
      </c>
      <c r="AV560" s="271" t="str">
        <f t="shared" si="293"/>
        <v/>
      </c>
      <c r="AW560" s="271" t="str">
        <f t="shared" si="294"/>
        <v/>
      </c>
      <c r="AX560" s="271" t="str">
        <f t="shared" si="295"/>
        <v/>
      </c>
      <c r="AY560" s="271" t="str">
        <f t="shared" si="296"/>
        <v/>
      </c>
      <c r="AZ560" s="258">
        <f t="shared" si="18"/>
        <v>0</v>
      </c>
      <c r="BA560" s="258">
        <f t="shared" si="262"/>
        <v>1</v>
      </c>
      <c r="BB560" s="258">
        <f t="shared" si="297"/>
        <v>0</v>
      </c>
      <c r="BC560" s="258">
        <f t="shared" si="298"/>
        <v>1</v>
      </c>
      <c r="BD560" s="258">
        <f t="shared" si="20"/>
        <v>1</v>
      </c>
      <c r="BE560" s="258">
        <f t="shared" si="299"/>
        <v>0</v>
      </c>
      <c r="BF560" s="258">
        <f t="shared" si="300"/>
        <v>1</v>
      </c>
      <c r="BG560" s="258">
        <f t="shared" si="21"/>
        <v>1</v>
      </c>
      <c r="BH560" s="258">
        <f t="shared" si="301"/>
        <v>0</v>
      </c>
      <c r="BI560" s="258">
        <f t="shared" si="302"/>
        <v>1</v>
      </c>
      <c r="BJ560" s="258">
        <f t="shared" si="22"/>
        <v>1</v>
      </c>
      <c r="BK560" s="258">
        <f t="shared" si="303"/>
        <v>0</v>
      </c>
      <c r="BL560" s="258">
        <f t="shared" si="304"/>
        <v>1</v>
      </c>
      <c r="BM560" s="258">
        <f t="shared" si="23"/>
        <v>1</v>
      </c>
      <c r="BN560" s="258">
        <f t="shared" si="305"/>
        <v>0</v>
      </c>
      <c r="BO560" s="258">
        <f t="shared" si="306"/>
        <v>1</v>
      </c>
      <c r="BP560" s="258">
        <f t="shared" si="24"/>
        <v>1</v>
      </c>
      <c r="BQ560" s="258">
        <f t="shared" si="307"/>
        <v>0</v>
      </c>
      <c r="BR560" s="258">
        <f t="shared" si="308"/>
        <v>1</v>
      </c>
      <c r="BS560" s="258">
        <f t="shared" si="25"/>
        <v>1</v>
      </c>
      <c r="BT560" s="258">
        <f t="shared" si="309"/>
        <v>0</v>
      </c>
      <c r="BU560" s="258">
        <f t="shared" si="310"/>
        <v>1</v>
      </c>
      <c r="BV560" s="258">
        <f t="shared" si="26"/>
        <v>1</v>
      </c>
      <c r="BW560" s="258">
        <f t="shared" si="311"/>
        <v>0</v>
      </c>
      <c r="BX560" s="258">
        <f t="shared" si="312"/>
        <v>1</v>
      </c>
      <c r="BY560" s="258">
        <f t="shared" si="27"/>
        <v>1</v>
      </c>
      <c r="BZ560" s="258">
        <f t="shared" si="313"/>
        <v>0</v>
      </c>
      <c r="CA560" s="258">
        <f t="shared" si="314"/>
        <v>1</v>
      </c>
      <c r="CB560" s="258">
        <f t="shared" si="28"/>
        <v>1</v>
      </c>
      <c r="CC560" s="258">
        <f t="shared" si="315"/>
        <v>0</v>
      </c>
      <c r="CD560" s="258">
        <f t="shared" si="316"/>
        <v>1</v>
      </c>
    </row>
    <row r="561" spans="1:82" hidden="1">
      <c r="A561" s="258"/>
      <c r="B561" s="258"/>
      <c r="C561" s="259"/>
      <c r="D561" s="258"/>
      <c r="E561" s="258"/>
      <c r="F561" s="258"/>
      <c r="G561" s="258">
        <v>553</v>
      </c>
      <c r="H561" s="743"/>
      <c r="I561" s="744"/>
      <c r="J561" s="739"/>
      <c r="K561" s="745"/>
      <c r="L561" s="745"/>
      <c r="M561" s="272"/>
      <c r="N561" s="508">
        <f t="shared" si="242"/>
        <v>0</v>
      </c>
      <c r="O561" s="510">
        <f t="shared" si="283"/>
        <v>0</v>
      </c>
      <c r="P561" s="260">
        <f t="shared" si="284"/>
        <v>0</v>
      </c>
      <c r="Q561" s="261">
        <f t="shared" si="285"/>
        <v>0</v>
      </c>
      <c r="R561" s="261">
        <f t="shared" si="246"/>
        <v>0</v>
      </c>
      <c r="S561" s="262"/>
      <c r="T561" s="262"/>
      <c r="U561" s="263">
        <f t="shared" si="2"/>
        <v>1.288</v>
      </c>
      <c r="V561" s="264">
        <f>IF(E561="SP",1,IF(D561="",ExtraMargeMateriaal,(1-VLOOKUP(D561,TabelAankoop[],4,FALSE))))</f>
        <v>1</v>
      </c>
      <c r="W561" s="265">
        <f t="shared" si="247"/>
        <v>0.6885</v>
      </c>
      <c r="X561" s="266">
        <f t="shared" si="248"/>
        <v>1</v>
      </c>
      <c r="Y561" s="267">
        <f t="shared" si="249"/>
        <v>1.46</v>
      </c>
      <c r="Z561" s="267">
        <f t="shared" si="250"/>
        <v>1.1599999999999999</v>
      </c>
      <c r="AA561" s="268">
        <f t="shared" si="7"/>
        <v>0</v>
      </c>
      <c r="AB561" s="456">
        <f t="shared" si="8"/>
        <v>0</v>
      </c>
      <c r="AC561" s="457">
        <f t="shared" si="9"/>
        <v>0</v>
      </c>
      <c r="AD561" s="456">
        <f t="shared" si="10"/>
        <v>0</v>
      </c>
      <c r="AE561" s="458">
        <f t="shared" si="11"/>
        <v>0</v>
      </c>
      <c r="AF561" s="457">
        <f t="shared" si="286"/>
        <v>0</v>
      </c>
      <c r="AG561" s="456">
        <f t="shared" si="12"/>
        <v>0</v>
      </c>
      <c r="AH561" s="457">
        <f t="shared" si="13"/>
        <v>0</v>
      </c>
      <c r="AI561" s="268">
        <f t="shared" si="14"/>
        <v>0</v>
      </c>
      <c r="AJ561" s="269">
        <f t="shared" si="15"/>
        <v>0</v>
      </c>
      <c r="AK561" s="270">
        <f t="shared" si="16"/>
        <v>0</v>
      </c>
      <c r="AL561" s="415">
        <f t="shared" si="17"/>
        <v>0</v>
      </c>
      <c r="AM561" s="259" t="str">
        <f>IF(AP561="","",IFERROR(VLOOKUP(AP561,CODES!$A$3:$D$1348,4,FALSE),"X"))&amp;IF(AQ561="","",IFERROR(VLOOKUP(AQ561,CODES!$A$3:$D$1348,4,FALSE),"X"))&amp;IF(AR561="","",IFERROR(VLOOKUP(AR561,CODES!$A$3:$D$1348,4,FALSE),"X"))&amp;IF(AS561="","",IFERROR(VLOOKUP(AS561,CODES!$A$3:$D$1348,4,FALSE),"X"))&amp;IF(AT561="","",IFERROR(VLOOKUP(AT561,CODES!$A$3:$D$1348,4,FALSE),"X"))&amp;IF(AU561="","",IFERROR(VLOOKUP(AU561,CODES!$A$3:$D$1348,4,FALSE),"X"))&amp;IF(AV561="","",IFERROR(VLOOKUP(AV561,CODES!$A$3:$D$1348,4,FALSE),"X"))&amp;IF(AW561="","",IFERROR(VLOOKUP(AW561,CODES!$A$3:$D$1348,4,FALSE),"X"))&amp;IF(AX561="","",IFERROR(VLOOKUP(AX561,CODES!$A$3:$D$1348,4,FALSE),"X"))&amp;IF(AY561="","",IFERROR(VLOOKUP(AY561,CODES!$A$3:$D$1348,4,FALSE),"X"))</f>
        <v/>
      </c>
      <c r="AN561" s="258">
        <f>SUM(IFERROR(VLOOKUP(AP561,CODES!$A$3:$D$1348,4,FALSE)*BC561,0),IFERROR(VLOOKUP(AQ561,CODES!$A$3:$D$1348,4,FALSE)*BF561,0),IFERROR(VLOOKUP(AR561,CODES!$A$3:$D$1348,4,FALSE)*BI561,0),IFERROR(VLOOKUP(AS561,CODES!$A$3:$D$1348,4,FALSE)*BL561,0),IFERROR(VLOOKUP(AT561,CODES!$A$3:$D$1348,4,FALSE)*BO561,0),IFERROR(VLOOKUP(AU561,CODES!$A$3:$D$1348,4,FALSE)*BR561,0),IFERROR(VLOOKUP(AV561,CODES!$A$3:$D$1348,4,FALSE)*BU561,0),IFERROR(VLOOKUP(AW561,CODES!$A$3:$D$1348,4,FALSE)*BX561,0),IFERROR(VLOOKUP(AX561,CODES!$A$3:$D$1348,4,FALSE)*CA561,0),IFERROR(VLOOKUP(AY561,CODES!$A$3:$D$1348,4,FALSE)*CD561,0))</f>
        <v>0</v>
      </c>
      <c r="AO561" s="258">
        <f>SUM(IFERROR(VLOOKUP(AP561,CODES!$A$3:$D$1348,3,FALSE)*BC561,0),IFERROR(VLOOKUP(AQ561,CODES!$A$3:$D$1348,3,FALSE)*BF561,0),IFERROR(VLOOKUP(AR561,CODES!$A$3:$D$1348,3,FALSE)*BI561,0),IFERROR(VLOOKUP(AS561,CODES!$A$3:$D$1348,3,FALSE)*BL561,0),IFERROR(VLOOKUP(AT561,CODES!$A$3:$D$1348,3,FALSE)*BO561,0),IFERROR(VLOOKUP(AU561,CODES!$A$3:$D$1348,3,FALSE)*BR561,0),IFERROR(VLOOKUP(AV561,CODES!$A$3:$D$1348,3,FALSE)*BU561,0),IFERROR(VLOOKUP(AW561,CODES!$A$3:$D$1348,3,FALSE)*BX561,0),IFERROR(VLOOKUP(AX561,CODES!$A$3:$D$1348,3,FALSE)*CA561,0),IFERROR(VLOOKUP(AY561,CODES!$A$3:$D$1348,3,FALSE)*CD561,0))+B561</f>
        <v>0</v>
      </c>
      <c r="AP561" s="271" t="str">
        <f t="shared" si="287"/>
        <v/>
      </c>
      <c r="AQ561" s="271" t="str">
        <f t="shared" si="288"/>
        <v/>
      </c>
      <c r="AR561" s="271" t="str">
        <f t="shared" si="289"/>
        <v/>
      </c>
      <c r="AS561" s="271" t="str">
        <f t="shared" si="290"/>
        <v/>
      </c>
      <c r="AT561" s="271" t="str">
        <f t="shared" si="291"/>
        <v/>
      </c>
      <c r="AU561" s="271" t="str">
        <f t="shared" si="292"/>
        <v/>
      </c>
      <c r="AV561" s="271" t="str">
        <f t="shared" si="293"/>
        <v/>
      </c>
      <c r="AW561" s="271" t="str">
        <f t="shared" si="294"/>
        <v/>
      </c>
      <c r="AX561" s="271" t="str">
        <f t="shared" si="295"/>
        <v/>
      </c>
      <c r="AY561" s="271" t="str">
        <f t="shared" si="296"/>
        <v/>
      </c>
      <c r="AZ561" s="258">
        <f t="shared" si="18"/>
        <v>0</v>
      </c>
      <c r="BA561" s="258">
        <f t="shared" si="262"/>
        <v>1</v>
      </c>
      <c r="BB561" s="258">
        <f t="shared" si="297"/>
        <v>0</v>
      </c>
      <c r="BC561" s="258">
        <f t="shared" si="298"/>
        <v>1</v>
      </c>
      <c r="BD561" s="258">
        <f t="shared" si="20"/>
        <v>1</v>
      </c>
      <c r="BE561" s="258">
        <f t="shared" si="299"/>
        <v>0</v>
      </c>
      <c r="BF561" s="258">
        <f t="shared" si="300"/>
        <v>1</v>
      </c>
      <c r="BG561" s="258">
        <f t="shared" si="21"/>
        <v>1</v>
      </c>
      <c r="BH561" s="258">
        <f t="shared" si="301"/>
        <v>0</v>
      </c>
      <c r="BI561" s="258">
        <f t="shared" si="302"/>
        <v>1</v>
      </c>
      <c r="BJ561" s="258">
        <f t="shared" si="22"/>
        <v>1</v>
      </c>
      <c r="BK561" s="258">
        <f t="shared" si="303"/>
        <v>0</v>
      </c>
      <c r="BL561" s="258">
        <f t="shared" si="304"/>
        <v>1</v>
      </c>
      <c r="BM561" s="258">
        <f t="shared" si="23"/>
        <v>1</v>
      </c>
      <c r="BN561" s="258">
        <f t="shared" si="305"/>
        <v>0</v>
      </c>
      <c r="BO561" s="258">
        <f t="shared" si="306"/>
        <v>1</v>
      </c>
      <c r="BP561" s="258">
        <f t="shared" si="24"/>
        <v>1</v>
      </c>
      <c r="BQ561" s="258">
        <f t="shared" si="307"/>
        <v>0</v>
      </c>
      <c r="BR561" s="258">
        <f t="shared" si="308"/>
        <v>1</v>
      </c>
      <c r="BS561" s="258">
        <f t="shared" si="25"/>
        <v>1</v>
      </c>
      <c r="BT561" s="258">
        <f t="shared" si="309"/>
        <v>0</v>
      </c>
      <c r="BU561" s="258">
        <f t="shared" si="310"/>
        <v>1</v>
      </c>
      <c r="BV561" s="258">
        <f t="shared" si="26"/>
        <v>1</v>
      </c>
      <c r="BW561" s="258">
        <f t="shared" si="311"/>
        <v>0</v>
      </c>
      <c r="BX561" s="258">
        <f t="shared" si="312"/>
        <v>1</v>
      </c>
      <c r="BY561" s="258">
        <f t="shared" si="27"/>
        <v>1</v>
      </c>
      <c r="BZ561" s="258">
        <f t="shared" si="313"/>
        <v>0</v>
      </c>
      <c r="CA561" s="258">
        <f t="shared" si="314"/>
        <v>1</v>
      </c>
      <c r="CB561" s="258">
        <f t="shared" si="28"/>
        <v>1</v>
      </c>
      <c r="CC561" s="258">
        <f t="shared" si="315"/>
        <v>0</v>
      </c>
      <c r="CD561" s="258">
        <f t="shared" si="316"/>
        <v>1</v>
      </c>
    </row>
    <row r="562" spans="1:82" hidden="1">
      <c r="A562" s="258"/>
      <c r="B562" s="258"/>
      <c r="C562" s="259"/>
      <c r="D562" s="258"/>
      <c r="E562" s="258"/>
      <c r="F562" s="258"/>
      <c r="G562" s="258">
        <v>554</v>
      </c>
      <c r="H562" s="743"/>
      <c r="I562" s="744"/>
      <c r="J562" s="739"/>
      <c r="K562" s="745"/>
      <c r="L562" s="745"/>
      <c r="M562" s="272"/>
      <c r="N562" s="508">
        <f t="shared" si="242"/>
        <v>0</v>
      </c>
      <c r="O562" s="510">
        <f t="shared" si="283"/>
        <v>0</v>
      </c>
      <c r="P562" s="260">
        <f t="shared" si="284"/>
        <v>0</v>
      </c>
      <c r="Q562" s="261">
        <f t="shared" si="285"/>
        <v>0</v>
      </c>
      <c r="R562" s="261">
        <f t="shared" si="246"/>
        <v>0</v>
      </c>
      <c r="S562" s="262"/>
      <c r="T562" s="262"/>
      <c r="U562" s="263">
        <f t="shared" si="2"/>
        <v>1.288</v>
      </c>
      <c r="V562" s="264">
        <f>IF(E562="SP",1,IF(D562="",ExtraMargeMateriaal,(1-VLOOKUP(D562,TabelAankoop[],4,FALSE))))</f>
        <v>1</v>
      </c>
      <c r="W562" s="265">
        <f t="shared" si="247"/>
        <v>0.6885</v>
      </c>
      <c r="X562" s="266">
        <f t="shared" si="248"/>
        <v>1</v>
      </c>
      <c r="Y562" s="267">
        <f t="shared" si="249"/>
        <v>1.46</v>
      </c>
      <c r="Z562" s="267">
        <f t="shared" si="250"/>
        <v>1.1599999999999999</v>
      </c>
      <c r="AA562" s="268">
        <f t="shared" si="7"/>
        <v>0</v>
      </c>
      <c r="AB562" s="456">
        <f t="shared" si="8"/>
        <v>0</v>
      </c>
      <c r="AC562" s="457">
        <f t="shared" si="9"/>
        <v>0</v>
      </c>
      <c r="AD562" s="456">
        <f t="shared" si="10"/>
        <v>0</v>
      </c>
      <c r="AE562" s="458">
        <f t="shared" si="11"/>
        <v>0</v>
      </c>
      <c r="AF562" s="457">
        <f t="shared" si="286"/>
        <v>0</v>
      </c>
      <c r="AG562" s="456">
        <f t="shared" si="12"/>
        <v>0</v>
      </c>
      <c r="AH562" s="457">
        <f t="shared" si="13"/>
        <v>0</v>
      </c>
      <c r="AI562" s="268">
        <f t="shared" si="14"/>
        <v>0</v>
      </c>
      <c r="AJ562" s="269">
        <f t="shared" si="15"/>
        <v>0</v>
      </c>
      <c r="AK562" s="270">
        <f t="shared" si="16"/>
        <v>0</v>
      </c>
      <c r="AL562" s="415">
        <f t="shared" si="17"/>
        <v>0</v>
      </c>
      <c r="AM562" s="259" t="str">
        <f>IF(AP562="","",IFERROR(VLOOKUP(AP562,CODES!$A$3:$D$1348,4,FALSE),"X"))&amp;IF(AQ562="","",IFERROR(VLOOKUP(AQ562,CODES!$A$3:$D$1348,4,FALSE),"X"))&amp;IF(AR562="","",IFERROR(VLOOKUP(AR562,CODES!$A$3:$D$1348,4,FALSE),"X"))&amp;IF(AS562="","",IFERROR(VLOOKUP(AS562,CODES!$A$3:$D$1348,4,FALSE),"X"))&amp;IF(AT562="","",IFERROR(VLOOKUP(AT562,CODES!$A$3:$D$1348,4,FALSE),"X"))&amp;IF(AU562="","",IFERROR(VLOOKUP(AU562,CODES!$A$3:$D$1348,4,FALSE),"X"))&amp;IF(AV562="","",IFERROR(VLOOKUP(AV562,CODES!$A$3:$D$1348,4,FALSE),"X"))&amp;IF(AW562="","",IFERROR(VLOOKUP(AW562,CODES!$A$3:$D$1348,4,FALSE),"X"))&amp;IF(AX562="","",IFERROR(VLOOKUP(AX562,CODES!$A$3:$D$1348,4,FALSE),"X"))&amp;IF(AY562="","",IFERROR(VLOOKUP(AY562,CODES!$A$3:$D$1348,4,FALSE),"X"))</f>
        <v/>
      </c>
      <c r="AN562" s="258">
        <f>SUM(IFERROR(VLOOKUP(AP562,CODES!$A$3:$D$1348,4,FALSE)*BC562,0),IFERROR(VLOOKUP(AQ562,CODES!$A$3:$D$1348,4,FALSE)*BF562,0),IFERROR(VLOOKUP(AR562,CODES!$A$3:$D$1348,4,FALSE)*BI562,0),IFERROR(VLOOKUP(AS562,CODES!$A$3:$D$1348,4,FALSE)*BL562,0),IFERROR(VLOOKUP(AT562,CODES!$A$3:$D$1348,4,FALSE)*BO562,0),IFERROR(VLOOKUP(AU562,CODES!$A$3:$D$1348,4,FALSE)*BR562,0),IFERROR(VLOOKUP(AV562,CODES!$A$3:$D$1348,4,FALSE)*BU562,0),IFERROR(VLOOKUP(AW562,CODES!$A$3:$D$1348,4,FALSE)*BX562,0),IFERROR(VLOOKUP(AX562,CODES!$A$3:$D$1348,4,FALSE)*CA562,0),IFERROR(VLOOKUP(AY562,CODES!$A$3:$D$1348,4,FALSE)*CD562,0))</f>
        <v>0</v>
      </c>
      <c r="AO562" s="258">
        <f>SUM(IFERROR(VLOOKUP(AP562,CODES!$A$3:$D$1348,3,FALSE)*BC562,0),IFERROR(VLOOKUP(AQ562,CODES!$A$3:$D$1348,3,FALSE)*BF562,0),IFERROR(VLOOKUP(AR562,CODES!$A$3:$D$1348,3,FALSE)*BI562,0),IFERROR(VLOOKUP(AS562,CODES!$A$3:$D$1348,3,FALSE)*BL562,0),IFERROR(VLOOKUP(AT562,CODES!$A$3:$D$1348,3,FALSE)*BO562,0),IFERROR(VLOOKUP(AU562,CODES!$A$3:$D$1348,3,FALSE)*BR562,0),IFERROR(VLOOKUP(AV562,CODES!$A$3:$D$1348,3,FALSE)*BU562,0),IFERROR(VLOOKUP(AW562,CODES!$A$3:$D$1348,3,FALSE)*BX562,0),IFERROR(VLOOKUP(AX562,CODES!$A$3:$D$1348,3,FALSE)*CA562,0),IFERROR(VLOOKUP(AY562,CODES!$A$3:$D$1348,3,FALSE)*CD562,0))+B562</f>
        <v>0</v>
      </c>
      <c r="AP562" s="271" t="str">
        <f t="shared" si="287"/>
        <v/>
      </c>
      <c r="AQ562" s="271" t="str">
        <f t="shared" si="288"/>
        <v/>
      </c>
      <c r="AR562" s="271" t="str">
        <f t="shared" si="289"/>
        <v/>
      </c>
      <c r="AS562" s="271" t="str">
        <f t="shared" si="290"/>
        <v/>
      </c>
      <c r="AT562" s="271" t="str">
        <f t="shared" si="291"/>
        <v/>
      </c>
      <c r="AU562" s="271" t="str">
        <f t="shared" si="292"/>
        <v/>
      </c>
      <c r="AV562" s="271" t="str">
        <f t="shared" si="293"/>
        <v/>
      </c>
      <c r="AW562" s="271" t="str">
        <f t="shared" si="294"/>
        <v/>
      </c>
      <c r="AX562" s="271" t="str">
        <f t="shared" si="295"/>
        <v/>
      </c>
      <c r="AY562" s="271" t="str">
        <f t="shared" si="296"/>
        <v/>
      </c>
      <c r="AZ562" s="258">
        <f t="shared" si="18"/>
        <v>0</v>
      </c>
      <c r="BA562" s="258">
        <f t="shared" si="262"/>
        <v>1</v>
      </c>
      <c r="BB562" s="258">
        <f t="shared" si="297"/>
        <v>0</v>
      </c>
      <c r="BC562" s="258">
        <f t="shared" si="298"/>
        <v>1</v>
      </c>
      <c r="BD562" s="258">
        <f t="shared" si="20"/>
        <v>1</v>
      </c>
      <c r="BE562" s="258">
        <f t="shared" si="299"/>
        <v>0</v>
      </c>
      <c r="BF562" s="258">
        <f t="shared" si="300"/>
        <v>1</v>
      </c>
      <c r="BG562" s="258">
        <f t="shared" si="21"/>
        <v>1</v>
      </c>
      <c r="BH562" s="258">
        <f t="shared" si="301"/>
        <v>0</v>
      </c>
      <c r="BI562" s="258">
        <f t="shared" si="302"/>
        <v>1</v>
      </c>
      <c r="BJ562" s="258">
        <f t="shared" si="22"/>
        <v>1</v>
      </c>
      <c r="BK562" s="258">
        <f t="shared" si="303"/>
        <v>0</v>
      </c>
      <c r="BL562" s="258">
        <f t="shared" si="304"/>
        <v>1</v>
      </c>
      <c r="BM562" s="258">
        <f t="shared" si="23"/>
        <v>1</v>
      </c>
      <c r="BN562" s="258">
        <f t="shared" si="305"/>
        <v>0</v>
      </c>
      <c r="BO562" s="258">
        <f t="shared" si="306"/>
        <v>1</v>
      </c>
      <c r="BP562" s="258">
        <f t="shared" si="24"/>
        <v>1</v>
      </c>
      <c r="BQ562" s="258">
        <f t="shared" si="307"/>
        <v>0</v>
      </c>
      <c r="BR562" s="258">
        <f t="shared" si="308"/>
        <v>1</v>
      </c>
      <c r="BS562" s="258">
        <f t="shared" si="25"/>
        <v>1</v>
      </c>
      <c r="BT562" s="258">
        <f t="shared" si="309"/>
        <v>0</v>
      </c>
      <c r="BU562" s="258">
        <f t="shared" si="310"/>
        <v>1</v>
      </c>
      <c r="BV562" s="258">
        <f t="shared" si="26"/>
        <v>1</v>
      </c>
      <c r="BW562" s="258">
        <f t="shared" si="311"/>
        <v>0</v>
      </c>
      <c r="BX562" s="258">
        <f t="shared" si="312"/>
        <v>1</v>
      </c>
      <c r="BY562" s="258">
        <f t="shared" si="27"/>
        <v>1</v>
      </c>
      <c r="BZ562" s="258">
        <f t="shared" si="313"/>
        <v>0</v>
      </c>
      <c r="CA562" s="258">
        <f t="shared" si="314"/>
        <v>1</v>
      </c>
      <c r="CB562" s="258">
        <f t="shared" si="28"/>
        <v>1</v>
      </c>
      <c r="CC562" s="258">
        <f t="shared" si="315"/>
        <v>0</v>
      </c>
      <c r="CD562" s="258">
        <f t="shared" si="316"/>
        <v>1</v>
      </c>
    </row>
    <row r="563" spans="1:82" hidden="1">
      <c r="A563" s="258"/>
      <c r="B563" s="258"/>
      <c r="C563" s="259"/>
      <c r="D563" s="258"/>
      <c r="E563" s="258"/>
      <c r="F563" s="258"/>
      <c r="G563" s="258">
        <v>555</v>
      </c>
      <c r="H563" s="743"/>
      <c r="I563" s="744"/>
      <c r="J563" s="739"/>
      <c r="K563" s="745"/>
      <c r="L563" s="745"/>
      <c r="M563" s="272"/>
      <c r="N563" s="508">
        <f t="shared" si="242"/>
        <v>0</v>
      </c>
      <c r="O563" s="510">
        <f t="shared" si="283"/>
        <v>0</v>
      </c>
      <c r="P563" s="260">
        <f t="shared" si="284"/>
        <v>0</v>
      </c>
      <c r="Q563" s="261">
        <f t="shared" si="285"/>
        <v>0</v>
      </c>
      <c r="R563" s="261">
        <f t="shared" si="246"/>
        <v>0</v>
      </c>
      <c r="S563" s="262"/>
      <c r="T563" s="262"/>
      <c r="U563" s="263">
        <f t="shared" si="2"/>
        <v>1.288</v>
      </c>
      <c r="V563" s="264">
        <f>IF(E563="SP",1,IF(D563="",ExtraMargeMateriaal,(1-VLOOKUP(D563,TabelAankoop[],4,FALSE))))</f>
        <v>1</v>
      </c>
      <c r="W563" s="265">
        <f t="shared" si="247"/>
        <v>0.6885</v>
      </c>
      <c r="X563" s="266">
        <f t="shared" si="248"/>
        <v>1</v>
      </c>
      <c r="Y563" s="267">
        <f t="shared" si="249"/>
        <v>1.46</v>
      </c>
      <c r="Z563" s="267">
        <f t="shared" si="250"/>
        <v>1.1599999999999999</v>
      </c>
      <c r="AA563" s="268">
        <f t="shared" si="7"/>
        <v>0</v>
      </c>
      <c r="AB563" s="456">
        <f t="shared" si="8"/>
        <v>0</v>
      </c>
      <c r="AC563" s="457">
        <f t="shared" si="9"/>
        <v>0</v>
      </c>
      <c r="AD563" s="456">
        <f t="shared" si="10"/>
        <v>0</v>
      </c>
      <c r="AE563" s="458">
        <f t="shared" si="11"/>
        <v>0</v>
      </c>
      <c r="AF563" s="457">
        <f t="shared" si="286"/>
        <v>0</v>
      </c>
      <c r="AG563" s="456">
        <f t="shared" si="12"/>
        <v>0</v>
      </c>
      <c r="AH563" s="457">
        <f t="shared" si="13"/>
        <v>0</v>
      </c>
      <c r="AI563" s="268">
        <f t="shared" si="14"/>
        <v>0</v>
      </c>
      <c r="AJ563" s="269">
        <f t="shared" si="15"/>
        <v>0</v>
      </c>
      <c r="AK563" s="270">
        <f t="shared" si="16"/>
        <v>0</v>
      </c>
      <c r="AL563" s="415">
        <f t="shared" si="17"/>
        <v>0</v>
      </c>
      <c r="AM563" s="259" t="str">
        <f>IF(AP563="","",IFERROR(VLOOKUP(AP563,CODES!$A$3:$D$1348,4,FALSE),"X"))&amp;IF(AQ563="","",IFERROR(VLOOKUP(AQ563,CODES!$A$3:$D$1348,4,FALSE),"X"))&amp;IF(AR563="","",IFERROR(VLOOKUP(AR563,CODES!$A$3:$D$1348,4,FALSE),"X"))&amp;IF(AS563="","",IFERROR(VLOOKUP(AS563,CODES!$A$3:$D$1348,4,FALSE),"X"))&amp;IF(AT563="","",IFERROR(VLOOKUP(AT563,CODES!$A$3:$D$1348,4,FALSE),"X"))&amp;IF(AU563="","",IFERROR(VLOOKUP(AU563,CODES!$A$3:$D$1348,4,FALSE),"X"))&amp;IF(AV563="","",IFERROR(VLOOKUP(AV563,CODES!$A$3:$D$1348,4,FALSE),"X"))&amp;IF(AW563="","",IFERROR(VLOOKUP(AW563,CODES!$A$3:$D$1348,4,FALSE),"X"))&amp;IF(AX563="","",IFERROR(VLOOKUP(AX563,CODES!$A$3:$D$1348,4,FALSE),"X"))&amp;IF(AY563="","",IFERROR(VLOOKUP(AY563,CODES!$A$3:$D$1348,4,FALSE),"X"))</f>
        <v/>
      </c>
      <c r="AN563" s="258">
        <f>SUM(IFERROR(VLOOKUP(AP563,CODES!$A$3:$D$1348,4,FALSE)*BC563,0),IFERROR(VLOOKUP(AQ563,CODES!$A$3:$D$1348,4,FALSE)*BF563,0),IFERROR(VLOOKUP(AR563,CODES!$A$3:$D$1348,4,FALSE)*BI563,0),IFERROR(VLOOKUP(AS563,CODES!$A$3:$D$1348,4,FALSE)*BL563,0),IFERROR(VLOOKUP(AT563,CODES!$A$3:$D$1348,4,FALSE)*BO563,0),IFERROR(VLOOKUP(AU563,CODES!$A$3:$D$1348,4,FALSE)*BR563,0),IFERROR(VLOOKUP(AV563,CODES!$A$3:$D$1348,4,FALSE)*BU563,0),IFERROR(VLOOKUP(AW563,CODES!$A$3:$D$1348,4,FALSE)*BX563,0),IFERROR(VLOOKUP(AX563,CODES!$A$3:$D$1348,4,FALSE)*CA563,0),IFERROR(VLOOKUP(AY563,CODES!$A$3:$D$1348,4,FALSE)*CD563,0))</f>
        <v>0</v>
      </c>
      <c r="AO563" s="258">
        <f>SUM(IFERROR(VLOOKUP(AP563,CODES!$A$3:$D$1348,3,FALSE)*BC563,0),IFERROR(VLOOKUP(AQ563,CODES!$A$3:$D$1348,3,FALSE)*BF563,0),IFERROR(VLOOKUP(AR563,CODES!$A$3:$D$1348,3,FALSE)*BI563,0),IFERROR(VLOOKUP(AS563,CODES!$A$3:$D$1348,3,FALSE)*BL563,0),IFERROR(VLOOKUP(AT563,CODES!$A$3:$D$1348,3,FALSE)*BO563,0),IFERROR(VLOOKUP(AU563,CODES!$A$3:$D$1348,3,FALSE)*BR563,0),IFERROR(VLOOKUP(AV563,CODES!$A$3:$D$1348,3,FALSE)*BU563,0),IFERROR(VLOOKUP(AW563,CODES!$A$3:$D$1348,3,FALSE)*BX563,0),IFERROR(VLOOKUP(AX563,CODES!$A$3:$D$1348,3,FALSE)*CA563,0),IFERROR(VLOOKUP(AY563,CODES!$A$3:$D$1348,3,FALSE)*CD563,0))+B563</f>
        <v>0</v>
      </c>
      <c r="AP563" s="271" t="str">
        <f t="shared" si="287"/>
        <v/>
      </c>
      <c r="AQ563" s="271" t="str">
        <f t="shared" si="288"/>
        <v/>
      </c>
      <c r="AR563" s="271" t="str">
        <f t="shared" si="289"/>
        <v/>
      </c>
      <c r="AS563" s="271" t="str">
        <f t="shared" si="290"/>
        <v/>
      </c>
      <c r="AT563" s="271" t="str">
        <f t="shared" si="291"/>
        <v/>
      </c>
      <c r="AU563" s="271" t="str">
        <f t="shared" si="292"/>
        <v/>
      </c>
      <c r="AV563" s="271" t="str">
        <f t="shared" si="293"/>
        <v/>
      </c>
      <c r="AW563" s="271" t="str">
        <f t="shared" si="294"/>
        <v/>
      </c>
      <c r="AX563" s="271" t="str">
        <f t="shared" si="295"/>
        <v/>
      </c>
      <c r="AY563" s="271" t="str">
        <f t="shared" si="296"/>
        <v/>
      </c>
      <c r="AZ563" s="258">
        <f t="shared" si="18"/>
        <v>0</v>
      </c>
      <c r="BA563" s="258">
        <f t="shared" si="262"/>
        <v>1</v>
      </c>
      <c r="BB563" s="258">
        <f t="shared" si="297"/>
        <v>0</v>
      </c>
      <c r="BC563" s="258">
        <f t="shared" si="298"/>
        <v>1</v>
      </c>
      <c r="BD563" s="258">
        <f t="shared" si="20"/>
        <v>1</v>
      </c>
      <c r="BE563" s="258">
        <f t="shared" si="299"/>
        <v>0</v>
      </c>
      <c r="BF563" s="258">
        <f t="shared" si="300"/>
        <v>1</v>
      </c>
      <c r="BG563" s="258">
        <f t="shared" si="21"/>
        <v>1</v>
      </c>
      <c r="BH563" s="258">
        <f t="shared" si="301"/>
        <v>0</v>
      </c>
      <c r="BI563" s="258">
        <f t="shared" si="302"/>
        <v>1</v>
      </c>
      <c r="BJ563" s="258">
        <f t="shared" si="22"/>
        <v>1</v>
      </c>
      <c r="BK563" s="258">
        <f t="shared" si="303"/>
        <v>0</v>
      </c>
      <c r="BL563" s="258">
        <f t="shared" si="304"/>
        <v>1</v>
      </c>
      <c r="BM563" s="258">
        <f t="shared" si="23"/>
        <v>1</v>
      </c>
      <c r="BN563" s="258">
        <f t="shared" si="305"/>
        <v>0</v>
      </c>
      <c r="BO563" s="258">
        <f t="shared" si="306"/>
        <v>1</v>
      </c>
      <c r="BP563" s="258">
        <f t="shared" si="24"/>
        <v>1</v>
      </c>
      <c r="BQ563" s="258">
        <f t="shared" si="307"/>
        <v>0</v>
      </c>
      <c r="BR563" s="258">
        <f t="shared" si="308"/>
        <v>1</v>
      </c>
      <c r="BS563" s="258">
        <f t="shared" si="25"/>
        <v>1</v>
      </c>
      <c r="BT563" s="258">
        <f t="shared" si="309"/>
        <v>0</v>
      </c>
      <c r="BU563" s="258">
        <f t="shared" si="310"/>
        <v>1</v>
      </c>
      <c r="BV563" s="258">
        <f t="shared" si="26"/>
        <v>1</v>
      </c>
      <c r="BW563" s="258">
        <f t="shared" si="311"/>
        <v>0</v>
      </c>
      <c r="BX563" s="258">
        <f t="shared" si="312"/>
        <v>1</v>
      </c>
      <c r="BY563" s="258">
        <f t="shared" si="27"/>
        <v>1</v>
      </c>
      <c r="BZ563" s="258">
        <f t="shared" si="313"/>
        <v>0</v>
      </c>
      <c r="CA563" s="258">
        <f t="shared" si="314"/>
        <v>1</v>
      </c>
      <c r="CB563" s="258">
        <f t="shared" si="28"/>
        <v>1</v>
      </c>
      <c r="CC563" s="258">
        <f t="shared" si="315"/>
        <v>0</v>
      </c>
      <c r="CD563" s="258">
        <f t="shared" si="316"/>
        <v>1</v>
      </c>
    </row>
    <row r="564" spans="1:82" hidden="1">
      <c r="A564" s="258"/>
      <c r="B564" s="258"/>
      <c r="C564" s="259"/>
      <c r="D564" s="258"/>
      <c r="E564" s="258"/>
      <c r="F564" s="258"/>
      <c r="G564" s="258">
        <v>556</v>
      </c>
      <c r="H564" s="743"/>
      <c r="I564" s="744"/>
      <c r="J564" s="739"/>
      <c r="K564" s="745"/>
      <c r="L564" s="745"/>
      <c r="M564" s="272"/>
      <c r="N564" s="508">
        <f t="shared" si="242"/>
        <v>0</v>
      </c>
      <c r="O564" s="510">
        <f t="shared" si="283"/>
        <v>0</v>
      </c>
      <c r="P564" s="260">
        <f t="shared" si="284"/>
        <v>0</v>
      </c>
      <c r="Q564" s="261">
        <f t="shared" si="285"/>
        <v>0</v>
      </c>
      <c r="R564" s="261">
        <f t="shared" si="246"/>
        <v>0</v>
      </c>
      <c r="S564" s="262"/>
      <c r="T564" s="262"/>
      <c r="U564" s="263">
        <f t="shared" si="2"/>
        <v>1.288</v>
      </c>
      <c r="V564" s="264">
        <f>IF(E564="SP",1,IF(D564="",ExtraMargeMateriaal,(1-VLOOKUP(D564,TabelAankoop[],4,FALSE))))</f>
        <v>1</v>
      </c>
      <c r="W564" s="265">
        <f t="shared" si="247"/>
        <v>0.6885</v>
      </c>
      <c r="X564" s="266">
        <f t="shared" si="248"/>
        <v>1</v>
      </c>
      <c r="Y564" s="267">
        <f t="shared" si="249"/>
        <v>1.46</v>
      </c>
      <c r="Z564" s="267">
        <f t="shared" si="250"/>
        <v>1.1599999999999999</v>
      </c>
      <c r="AA564" s="268">
        <f t="shared" si="7"/>
        <v>0</v>
      </c>
      <c r="AB564" s="456">
        <f t="shared" si="8"/>
        <v>0</v>
      </c>
      <c r="AC564" s="457">
        <f t="shared" si="9"/>
        <v>0</v>
      </c>
      <c r="AD564" s="456">
        <f t="shared" si="10"/>
        <v>0</v>
      </c>
      <c r="AE564" s="458">
        <f t="shared" si="11"/>
        <v>0</v>
      </c>
      <c r="AF564" s="457">
        <f t="shared" si="286"/>
        <v>0</v>
      </c>
      <c r="AG564" s="456">
        <f t="shared" si="12"/>
        <v>0</v>
      </c>
      <c r="AH564" s="457">
        <f t="shared" si="13"/>
        <v>0</v>
      </c>
      <c r="AI564" s="268">
        <f t="shared" si="14"/>
        <v>0</v>
      </c>
      <c r="AJ564" s="269">
        <f t="shared" si="15"/>
        <v>0</v>
      </c>
      <c r="AK564" s="270">
        <f t="shared" si="16"/>
        <v>0</v>
      </c>
      <c r="AL564" s="415">
        <f t="shared" si="17"/>
        <v>0</v>
      </c>
      <c r="AM564" s="259" t="str">
        <f>IF(AP564="","",IFERROR(VLOOKUP(AP564,CODES!$A$3:$D$1348,4,FALSE),"X"))&amp;IF(AQ564="","",IFERROR(VLOOKUP(AQ564,CODES!$A$3:$D$1348,4,FALSE),"X"))&amp;IF(AR564="","",IFERROR(VLOOKUP(AR564,CODES!$A$3:$D$1348,4,FALSE),"X"))&amp;IF(AS564="","",IFERROR(VLOOKUP(AS564,CODES!$A$3:$D$1348,4,FALSE),"X"))&amp;IF(AT564="","",IFERROR(VLOOKUP(AT564,CODES!$A$3:$D$1348,4,FALSE),"X"))&amp;IF(AU564="","",IFERROR(VLOOKUP(AU564,CODES!$A$3:$D$1348,4,FALSE),"X"))&amp;IF(AV564="","",IFERROR(VLOOKUP(AV564,CODES!$A$3:$D$1348,4,FALSE),"X"))&amp;IF(AW564="","",IFERROR(VLOOKUP(AW564,CODES!$A$3:$D$1348,4,FALSE),"X"))&amp;IF(AX564="","",IFERROR(VLOOKUP(AX564,CODES!$A$3:$D$1348,4,FALSE),"X"))&amp;IF(AY564="","",IFERROR(VLOOKUP(AY564,CODES!$A$3:$D$1348,4,FALSE),"X"))</f>
        <v/>
      </c>
      <c r="AN564" s="258">
        <f>SUM(IFERROR(VLOOKUP(AP564,CODES!$A$3:$D$1348,4,FALSE)*BC564,0),IFERROR(VLOOKUP(AQ564,CODES!$A$3:$D$1348,4,FALSE)*BF564,0),IFERROR(VLOOKUP(AR564,CODES!$A$3:$D$1348,4,FALSE)*BI564,0),IFERROR(VLOOKUP(AS564,CODES!$A$3:$D$1348,4,FALSE)*BL564,0),IFERROR(VLOOKUP(AT564,CODES!$A$3:$D$1348,4,FALSE)*BO564,0),IFERROR(VLOOKUP(AU564,CODES!$A$3:$D$1348,4,FALSE)*BR564,0),IFERROR(VLOOKUP(AV564,CODES!$A$3:$D$1348,4,FALSE)*BU564,0),IFERROR(VLOOKUP(AW564,CODES!$A$3:$D$1348,4,FALSE)*BX564,0),IFERROR(VLOOKUP(AX564,CODES!$A$3:$D$1348,4,FALSE)*CA564,0),IFERROR(VLOOKUP(AY564,CODES!$A$3:$D$1348,4,FALSE)*CD564,0))</f>
        <v>0</v>
      </c>
      <c r="AO564" s="258">
        <f>SUM(IFERROR(VLOOKUP(AP564,CODES!$A$3:$D$1348,3,FALSE)*BC564,0),IFERROR(VLOOKUP(AQ564,CODES!$A$3:$D$1348,3,FALSE)*BF564,0),IFERROR(VLOOKUP(AR564,CODES!$A$3:$D$1348,3,FALSE)*BI564,0),IFERROR(VLOOKUP(AS564,CODES!$A$3:$D$1348,3,FALSE)*BL564,0),IFERROR(VLOOKUP(AT564,CODES!$A$3:$D$1348,3,FALSE)*BO564,0),IFERROR(VLOOKUP(AU564,CODES!$A$3:$D$1348,3,FALSE)*BR564,0),IFERROR(VLOOKUP(AV564,CODES!$A$3:$D$1348,3,FALSE)*BU564,0),IFERROR(VLOOKUP(AW564,CODES!$A$3:$D$1348,3,FALSE)*BX564,0),IFERROR(VLOOKUP(AX564,CODES!$A$3:$D$1348,3,FALSE)*CA564,0),IFERROR(VLOOKUP(AY564,CODES!$A$3:$D$1348,3,FALSE)*CD564,0))+B564</f>
        <v>0</v>
      </c>
      <c r="AP564" s="271" t="str">
        <f t="shared" si="287"/>
        <v/>
      </c>
      <c r="AQ564" s="271" t="str">
        <f t="shared" si="288"/>
        <v/>
      </c>
      <c r="AR564" s="271" t="str">
        <f t="shared" si="289"/>
        <v/>
      </c>
      <c r="AS564" s="271" t="str">
        <f t="shared" si="290"/>
        <v/>
      </c>
      <c r="AT564" s="271" t="str">
        <f t="shared" si="291"/>
        <v/>
      </c>
      <c r="AU564" s="271" t="str">
        <f t="shared" si="292"/>
        <v/>
      </c>
      <c r="AV564" s="271" t="str">
        <f t="shared" si="293"/>
        <v/>
      </c>
      <c r="AW564" s="271" t="str">
        <f t="shared" si="294"/>
        <v/>
      </c>
      <c r="AX564" s="271" t="str">
        <f t="shared" si="295"/>
        <v/>
      </c>
      <c r="AY564" s="271" t="str">
        <f t="shared" si="296"/>
        <v/>
      </c>
      <c r="AZ564" s="258">
        <f t="shared" si="18"/>
        <v>0</v>
      </c>
      <c r="BA564" s="258">
        <f t="shared" si="262"/>
        <v>1</v>
      </c>
      <c r="BB564" s="258">
        <f t="shared" si="297"/>
        <v>0</v>
      </c>
      <c r="BC564" s="258">
        <f t="shared" si="298"/>
        <v>1</v>
      </c>
      <c r="BD564" s="258">
        <f t="shared" si="20"/>
        <v>1</v>
      </c>
      <c r="BE564" s="258">
        <f t="shared" si="299"/>
        <v>0</v>
      </c>
      <c r="BF564" s="258">
        <f t="shared" si="300"/>
        <v>1</v>
      </c>
      <c r="BG564" s="258">
        <f t="shared" si="21"/>
        <v>1</v>
      </c>
      <c r="BH564" s="258">
        <f t="shared" si="301"/>
        <v>0</v>
      </c>
      <c r="BI564" s="258">
        <f t="shared" si="302"/>
        <v>1</v>
      </c>
      <c r="BJ564" s="258">
        <f t="shared" si="22"/>
        <v>1</v>
      </c>
      <c r="BK564" s="258">
        <f t="shared" si="303"/>
        <v>0</v>
      </c>
      <c r="BL564" s="258">
        <f t="shared" si="304"/>
        <v>1</v>
      </c>
      <c r="BM564" s="258">
        <f t="shared" si="23"/>
        <v>1</v>
      </c>
      <c r="BN564" s="258">
        <f t="shared" si="305"/>
        <v>0</v>
      </c>
      <c r="BO564" s="258">
        <f t="shared" si="306"/>
        <v>1</v>
      </c>
      <c r="BP564" s="258">
        <f t="shared" si="24"/>
        <v>1</v>
      </c>
      <c r="BQ564" s="258">
        <f t="shared" si="307"/>
        <v>0</v>
      </c>
      <c r="BR564" s="258">
        <f t="shared" si="308"/>
        <v>1</v>
      </c>
      <c r="BS564" s="258">
        <f t="shared" si="25"/>
        <v>1</v>
      </c>
      <c r="BT564" s="258">
        <f t="shared" si="309"/>
        <v>0</v>
      </c>
      <c r="BU564" s="258">
        <f t="shared" si="310"/>
        <v>1</v>
      </c>
      <c r="BV564" s="258">
        <f t="shared" si="26"/>
        <v>1</v>
      </c>
      <c r="BW564" s="258">
        <f t="shared" si="311"/>
        <v>0</v>
      </c>
      <c r="BX564" s="258">
        <f t="shared" si="312"/>
        <v>1</v>
      </c>
      <c r="BY564" s="258">
        <f t="shared" si="27"/>
        <v>1</v>
      </c>
      <c r="BZ564" s="258">
        <f t="shared" si="313"/>
        <v>0</v>
      </c>
      <c r="CA564" s="258">
        <f t="shared" si="314"/>
        <v>1</v>
      </c>
      <c r="CB564" s="258">
        <f t="shared" si="28"/>
        <v>1</v>
      </c>
      <c r="CC564" s="258">
        <f t="shared" si="315"/>
        <v>0</v>
      </c>
      <c r="CD564" s="258">
        <f t="shared" si="316"/>
        <v>1</v>
      </c>
    </row>
    <row r="565" spans="1:82" hidden="1">
      <c r="A565" s="258"/>
      <c r="B565" s="258"/>
      <c r="C565" s="259"/>
      <c r="D565" s="258"/>
      <c r="E565" s="258"/>
      <c r="F565" s="258"/>
      <c r="G565" s="258">
        <v>557</v>
      </c>
      <c r="H565" s="743"/>
      <c r="I565" s="744"/>
      <c r="J565" s="739"/>
      <c r="K565" s="745"/>
      <c r="L565" s="745"/>
      <c r="M565" s="272"/>
      <c r="N565" s="508">
        <f t="shared" si="242"/>
        <v>0</v>
      </c>
      <c r="O565" s="510">
        <f t="shared" si="283"/>
        <v>0</v>
      </c>
      <c r="P565" s="260">
        <f t="shared" si="284"/>
        <v>0</v>
      </c>
      <c r="Q565" s="261">
        <f t="shared" si="285"/>
        <v>0</v>
      </c>
      <c r="R565" s="261">
        <f t="shared" si="246"/>
        <v>0</v>
      </c>
      <c r="S565" s="262"/>
      <c r="T565" s="262"/>
      <c r="U565" s="263">
        <f t="shared" si="2"/>
        <v>1.288</v>
      </c>
      <c r="V565" s="264">
        <f>IF(E565="SP",1,IF(D565="",ExtraMargeMateriaal,(1-VLOOKUP(D565,TabelAankoop[],4,FALSE))))</f>
        <v>1</v>
      </c>
      <c r="W565" s="265">
        <f t="shared" si="247"/>
        <v>0.6885</v>
      </c>
      <c r="X565" s="266">
        <f t="shared" si="248"/>
        <v>1</v>
      </c>
      <c r="Y565" s="267">
        <f t="shared" si="249"/>
        <v>1.46</v>
      </c>
      <c r="Z565" s="267">
        <f t="shared" si="250"/>
        <v>1.1599999999999999</v>
      </c>
      <c r="AA565" s="268">
        <f t="shared" si="7"/>
        <v>0</v>
      </c>
      <c r="AB565" s="456">
        <f t="shared" si="8"/>
        <v>0</v>
      </c>
      <c r="AC565" s="457">
        <f t="shared" si="9"/>
        <v>0</v>
      </c>
      <c r="AD565" s="456">
        <f t="shared" si="10"/>
        <v>0</v>
      </c>
      <c r="AE565" s="458">
        <f t="shared" si="11"/>
        <v>0</v>
      </c>
      <c r="AF565" s="457">
        <f t="shared" si="286"/>
        <v>0</v>
      </c>
      <c r="AG565" s="456">
        <f t="shared" si="12"/>
        <v>0</v>
      </c>
      <c r="AH565" s="457">
        <f t="shared" si="13"/>
        <v>0</v>
      </c>
      <c r="AI565" s="268">
        <f t="shared" si="14"/>
        <v>0</v>
      </c>
      <c r="AJ565" s="269">
        <f t="shared" si="15"/>
        <v>0</v>
      </c>
      <c r="AK565" s="270">
        <f t="shared" si="16"/>
        <v>0</v>
      </c>
      <c r="AL565" s="415">
        <f t="shared" si="17"/>
        <v>0</v>
      </c>
      <c r="AM565" s="259" t="str">
        <f>IF(AP565="","",IFERROR(VLOOKUP(AP565,CODES!$A$3:$D$1348,4,FALSE),"X"))&amp;IF(AQ565="","",IFERROR(VLOOKUP(AQ565,CODES!$A$3:$D$1348,4,FALSE),"X"))&amp;IF(AR565="","",IFERROR(VLOOKUP(AR565,CODES!$A$3:$D$1348,4,FALSE),"X"))&amp;IF(AS565="","",IFERROR(VLOOKUP(AS565,CODES!$A$3:$D$1348,4,FALSE),"X"))&amp;IF(AT565="","",IFERROR(VLOOKUP(AT565,CODES!$A$3:$D$1348,4,FALSE),"X"))&amp;IF(AU565="","",IFERROR(VLOOKUP(AU565,CODES!$A$3:$D$1348,4,FALSE),"X"))&amp;IF(AV565="","",IFERROR(VLOOKUP(AV565,CODES!$A$3:$D$1348,4,FALSE),"X"))&amp;IF(AW565="","",IFERROR(VLOOKUP(AW565,CODES!$A$3:$D$1348,4,FALSE),"X"))&amp;IF(AX565="","",IFERROR(VLOOKUP(AX565,CODES!$A$3:$D$1348,4,FALSE),"X"))&amp;IF(AY565="","",IFERROR(VLOOKUP(AY565,CODES!$A$3:$D$1348,4,FALSE),"X"))</f>
        <v/>
      </c>
      <c r="AN565" s="258">
        <f>SUM(IFERROR(VLOOKUP(AP565,CODES!$A$3:$D$1348,4,FALSE)*BC565,0),IFERROR(VLOOKUP(AQ565,CODES!$A$3:$D$1348,4,FALSE)*BF565,0),IFERROR(VLOOKUP(AR565,CODES!$A$3:$D$1348,4,FALSE)*BI565,0),IFERROR(VLOOKUP(AS565,CODES!$A$3:$D$1348,4,FALSE)*BL565,0),IFERROR(VLOOKUP(AT565,CODES!$A$3:$D$1348,4,FALSE)*BO565,0),IFERROR(VLOOKUP(AU565,CODES!$A$3:$D$1348,4,FALSE)*BR565,0),IFERROR(VLOOKUP(AV565,CODES!$A$3:$D$1348,4,FALSE)*BU565,0),IFERROR(VLOOKUP(AW565,CODES!$A$3:$D$1348,4,FALSE)*BX565,0),IFERROR(VLOOKUP(AX565,CODES!$A$3:$D$1348,4,FALSE)*CA565,0),IFERROR(VLOOKUP(AY565,CODES!$A$3:$D$1348,4,FALSE)*CD565,0))</f>
        <v>0</v>
      </c>
      <c r="AO565" s="258">
        <f>SUM(IFERROR(VLOOKUP(AP565,CODES!$A$3:$D$1348,3,FALSE)*BC565,0),IFERROR(VLOOKUP(AQ565,CODES!$A$3:$D$1348,3,FALSE)*BF565,0),IFERROR(VLOOKUP(AR565,CODES!$A$3:$D$1348,3,FALSE)*BI565,0),IFERROR(VLOOKUP(AS565,CODES!$A$3:$D$1348,3,FALSE)*BL565,0),IFERROR(VLOOKUP(AT565,CODES!$A$3:$D$1348,3,FALSE)*BO565,0),IFERROR(VLOOKUP(AU565,CODES!$A$3:$D$1348,3,FALSE)*BR565,0),IFERROR(VLOOKUP(AV565,CODES!$A$3:$D$1348,3,FALSE)*BU565,0),IFERROR(VLOOKUP(AW565,CODES!$A$3:$D$1348,3,FALSE)*BX565,0),IFERROR(VLOOKUP(AX565,CODES!$A$3:$D$1348,3,FALSE)*CA565,0),IFERROR(VLOOKUP(AY565,CODES!$A$3:$D$1348,3,FALSE)*CD565,0))+B565</f>
        <v>0</v>
      </c>
      <c r="AP565" s="271" t="str">
        <f t="shared" si="287"/>
        <v/>
      </c>
      <c r="AQ565" s="271" t="str">
        <f t="shared" si="288"/>
        <v/>
      </c>
      <c r="AR565" s="271" t="str">
        <f t="shared" si="289"/>
        <v/>
      </c>
      <c r="AS565" s="271" t="str">
        <f t="shared" si="290"/>
        <v/>
      </c>
      <c r="AT565" s="271" t="str">
        <f t="shared" si="291"/>
        <v/>
      </c>
      <c r="AU565" s="271" t="str">
        <f t="shared" si="292"/>
        <v/>
      </c>
      <c r="AV565" s="271" t="str">
        <f t="shared" si="293"/>
        <v/>
      </c>
      <c r="AW565" s="271" t="str">
        <f t="shared" si="294"/>
        <v/>
      </c>
      <c r="AX565" s="271" t="str">
        <f t="shared" si="295"/>
        <v/>
      </c>
      <c r="AY565" s="271" t="str">
        <f t="shared" si="296"/>
        <v/>
      </c>
      <c r="AZ565" s="258">
        <f t="shared" si="18"/>
        <v>0</v>
      </c>
      <c r="BA565" s="258">
        <f t="shared" si="262"/>
        <v>1</v>
      </c>
      <c r="BB565" s="258">
        <f t="shared" si="297"/>
        <v>0</v>
      </c>
      <c r="BC565" s="258">
        <f t="shared" si="298"/>
        <v>1</v>
      </c>
      <c r="BD565" s="258">
        <f t="shared" si="20"/>
        <v>1</v>
      </c>
      <c r="BE565" s="258">
        <f t="shared" si="299"/>
        <v>0</v>
      </c>
      <c r="BF565" s="258">
        <f t="shared" si="300"/>
        <v>1</v>
      </c>
      <c r="BG565" s="258">
        <f t="shared" si="21"/>
        <v>1</v>
      </c>
      <c r="BH565" s="258">
        <f t="shared" si="301"/>
        <v>0</v>
      </c>
      <c r="BI565" s="258">
        <f t="shared" si="302"/>
        <v>1</v>
      </c>
      <c r="BJ565" s="258">
        <f t="shared" si="22"/>
        <v>1</v>
      </c>
      <c r="BK565" s="258">
        <f t="shared" si="303"/>
        <v>0</v>
      </c>
      <c r="BL565" s="258">
        <f t="shared" si="304"/>
        <v>1</v>
      </c>
      <c r="BM565" s="258">
        <f t="shared" si="23"/>
        <v>1</v>
      </c>
      <c r="BN565" s="258">
        <f t="shared" si="305"/>
        <v>0</v>
      </c>
      <c r="BO565" s="258">
        <f t="shared" si="306"/>
        <v>1</v>
      </c>
      <c r="BP565" s="258">
        <f t="shared" si="24"/>
        <v>1</v>
      </c>
      <c r="BQ565" s="258">
        <f t="shared" si="307"/>
        <v>0</v>
      </c>
      <c r="BR565" s="258">
        <f t="shared" si="308"/>
        <v>1</v>
      </c>
      <c r="BS565" s="258">
        <f t="shared" si="25"/>
        <v>1</v>
      </c>
      <c r="BT565" s="258">
        <f t="shared" si="309"/>
        <v>0</v>
      </c>
      <c r="BU565" s="258">
        <f t="shared" si="310"/>
        <v>1</v>
      </c>
      <c r="BV565" s="258">
        <f t="shared" si="26"/>
        <v>1</v>
      </c>
      <c r="BW565" s="258">
        <f t="shared" si="311"/>
        <v>0</v>
      </c>
      <c r="BX565" s="258">
        <f t="shared" si="312"/>
        <v>1</v>
      </c>
      <c r="BY565" s="258">
        <f t="shared" si="27"/>
        <v>1</v>
      </c>
      <c r="BZ565" s="258">
        <f t="shared" si="313"/>
        <v>0</v>
      </c>
      <c r="CA565" s="258">
        <f t="shared" si="314"/>
        <v>1</v>
      </c>
      <c r="CB565" s="258">
        <f t="shared" si="28"/>
        <v>1</v>
      </c>
      <c r="CC565" s="258">
        <f t="shared" si="315"/>
        <v>0</v>
      </c>
      <c r="CD565" s="258">
        <f t="shared" si="316"/>
        <v>1</v>
      </c>
    </row>
    <row r="566" spans="1:82" hidden="1">
      <c r="A566" s="258"/>
      <c r="B566" s="258"/>
      <c r="C566" s="259"/>
      <c r="D566" s="258"/>
      <c r="E566" s="258"/>
      <c r="F566" s="258"/>
      <c r="G566" s="258">
        <v>558</v>
      </c>
      <c r="H566" s="743"/>
      <c r="I566" s="744"/>
      <c r="J566" s="739"/>
      <c r="K566" s="745"/>
      <c r="L566" s="745"/>
      <c r="M566" s="272"/>
      <c r="N566" s="508">
        <f t="shared" si="242"/>
        <v>0</v>
      </c>
      <c r="O566" s="510">
        <f t="shared" si="283"/>
        <v>0</v>
      </c>
      <c r="P566" s="260">
        <f t="shared" si="284"/>
        <v>0</v>
      </c>
      <c r="Q566" s="261">
        <f t="shared" si="285"/>
        <v>0</v>
      </c>
      <c r="R566" s="261">
        <f t="shared" si="246"/>
        <v>0</v>
      </c>
      <c r="S566" s="262"/>
      <c r="T566" s="262"/>
      <c r="U566" s="263">
        <f t="shared" si="2"/>
        <v>1.288</v>
      </c>
      <c r="V566" s="264">
        <f>IF(E566="SP",1,IF(D566="",ExtraMargeMateriaal,(1-VLOOKUP(D566,TabelAankoop[],4,FALSE))))</f>
        <v>1</v>
      </c>
      <c r="W566" s="265">
        <f t="shared" si="247"/>
        <v>0.6885</v>
      </c>
      <c r="X566" s="266">
        <f t="shared" si="248"/>
        <v>1</v>
      </c>
      <c r="Y566" s="267">
        <f t="shared" si="249"/>
        <v>1.46</v>
      </c>
      <c r="Z566" s="267">
        <f t="shared" si="250"/>
        <v>1.1599999999999999</v>
      </c>
      <c r="AA566" s="268">
        <f t="shared" si="7"/>
        <v>0</v>
      </c>
      <c r="AB566" s="456">
        <f t="shared" si="8"/>
        <v>0</v>
      </c>
      <c r="AC566" s="457">
        <f t="shared" si="9"/>
        <v>0</v>
      </c>
      <c r="AD566" s="456">
        <f t="shared" si="10"/>
        <v>0</v>
      </c>
      <c r="AE566" s="458">
        <f t="shared" si="11"/>
        <v>0</v>
      </c>
      <c r="AF566" s="457">
        <f t="shared" si="286"/>
        <v>0</v>
      </c>
      <c r="AG566" s="456">
        <f t="shared" si="12"/>
        <v>0</v>
      </c>
      <c r="AH566" s="457">
        <f t="shared" si="13"/>
        <v>0</v>
      </c>
      <c r="AI566" s="268">
        <f t="shared" si="14"/>
        <v>0</v>
      </c>
      <c r="AJ566" s="269">
        <f t="shared" si="15"/>
        <v>0</v>
      </c>
      <c r="AK566" s="270">
        <f t="shared" si="16"/>
        <v>0</v>
      </c>
      <c r="AL566" s="415">
        <f t="shared" si="17"/>
        <v>0</v>
      </c>
      <c r="AM566" s="259" t="str">
        <f>IF(AP566="","",IFERROR(VLOOKUP(AP566,CODES!$A$3:$D$1348,4,FALSE),"X"))&amp;IF(AQ566="","",IFERROR(VLOOKUP(AQ566,CODES!$A$3:$D$1348,4,FALSE),"X"))&amp;IF(AR566="","",IFERROR(VLOOKUP(AR566,CODES!$A$3:$D$1348,4,FALSE),"X"))&amp;IF(AS566="","",IFERROR(VLOOKUP(AS566,CODES!$A$3:$D$1348,4,FALSE),"X"))&amp;IF(AT566="","",IFERROR(VLOOKUP(AT566,CODES!$A$3:$D$1348,4,FALSE),"X"))&amp;IF(AU566="","",IFERROR(VLOOKUP(AU566,CODES!$A$3:$D$1348,4,FALSE),"X"))&amp;IF(AV566="","",IFERROR(VLOOKUP(AV566,CODES!$A$3:$D$1348,4,FALSE),"X"))&amp;IF(AW566="","",IFERROR(VLOOKUP(AW566,CODES!$A$3:$D$1348,4,FALSE),"X"))&amp;IF(AX566="","",IFERROR(VLOOKUP(AX566,CODES!$A$3:$D$1348,4,FALSE),"X"))&amp;IF(AY566="","",IFERROR(VLOOKUP(AY566,CODES!$A$3:$D$1348,4,FALSE),"X"))</f>
        <v/>
      </c>
      <c r="AN566" s="258">
        <f>SUM(IFERROR(VLOOKUP(AP566,CODES!$A$3:$D$1348,4,FALSE)*BC566,0),IFERROR(VLOOKUP(AQ566,CODES!$A$3:$D$1348,4,FALSE)*BF566,0),IFERROR(VLOOKUP(AR566,CODES!$A$3:$D$1348,4,FALSE)*BI566,0),IFERROR(VLOOKUP(AS566,CODES!$A$3:$D$1348,4,FALSE)*BL566,0),IFERROR(VLOOKUP(AT566,CODES!$A$3:$D$1348,4,FALSE)*BO566,0),IFERROR(VLOOKUP(AU566,CODES!$A$3:$D$1348,4,FALSE)*BR566,0),IFERROR(VLOOKUP(AV566,CODES!$A$3:$D$1348,4,FALSE)*BU566,0),IFERROR(VLOOKUP(AW566,CODES!$A$3:$D$1348,4,FALSE)*BX566,0),IFERROR(VLOOKUP(AX566,CODES!$A$3:$D$1348,4,FALSE)*CA566,0),IFERROR(VLOOKUP(AY566,CODES!$A$3:$D$1348,4,FALSE)*CD566,0))</f>
        <v>0</v>
      </c>
      <c r="AO566" s="258">
        <f>SUM(IFERROR(VLOOKUP(AP566,CODES!$A$3:$D$1348,3,FALSE)*BC566,0),IFERROR(VLOOKUP(AQ566,CODES!$A$3:$D$1348,3,FALSE)*BF566,0),IFERROR(VLOOKUP(AR566,CODES!$A$3:$D$1348,3,FALSE)*BI566,0),IFERROR(VLOOKUP(AS566,CODES!$A$3:$D$1348,3,FALSE)*BL566,0),IFERROR(VLOOKUP(AT566,CODES!$A$3:$D$1348,3,FALSE)*BO566,0),IFERROR(VLOOKUP(AU566,CODES!$A$3:$D$1348,3,FALSE)*BR566,0),IFERROR(VLOOKUP(AV566,CODES!$A$3:$D$1348,3,FALSE)*BU566,0),IFERROR(VLOOKUP(AW566,CODES!$A$3:$D$1348,3,FALSE)*BX566,0),IFERROR(VLOOKUP(AX566,CODES!$A$3:$D$1348,3,FALSE)*CA566,0),IFERROR(VLOOKUP(AY566,CODES!$A$3:$D$1348,3,FALSE)*CD566,0))+B566</f>
        <v>0</v>
      </c>
      <c r="AP566" s="271" t="str">
        <f t="shared" si="287"/>
        <v/>
      </c>
      <c r="AQ566" s="271" t="str">
        <f t="shared" si="288"/>
        <v/>
      </c>
      <c r="AR566" s="271" t="str">
        <f t="shared" si="289"/>
        <v/>
      </c>
      <c r="AS566" s="271" t="str">
        <f t="shared" si="290"/>
        <v/>
      </c>
      <c r="AT566" s="271" t="str">
        <f t="shared" si="291"/>
        <v/>
      </c>
      <c r="AU566" s="271" t="str">
        <f t="shared" si="292"/>
        <v/>
      </c>
      <c r="AV566" s="271" t="str">
        <f t="shared" si="293"/>
        <v/>
      </c>
      <c r="AW566" s="271" t="str">
        <f t="shared" si="294"/>
        <v/>
      </c>
      <c r="AX566" s="271" t="str">
        <f t="shared" si="295"/>
        <v/>
      </c>
      <c r="AY566" s="271" t="str">
        <f t="shared" si="296"/>
        <v/>
      </c>
      <c r="AZ566" s="258">
        <f t="shared" si="18"/>
        <v>0</v>
      </c>
      <c r="BA566" s="258">
        <f t="shared" si="262"/>
        <v>1</v>
      </c>
      <c r="BB566" s="258">
        <f t="shared" si="297"/>
        <v>0</v>
      </c>
      <c r="BC566" s="258">
        <f t="shared" si="298"/>
        <v>1</v>
      </c>
      <c r="BD566" s="258">
        <f t="shared" si="20"/>
        <v>1</v>
      </c>
      <c r="BE566" s="258">
        <f t="shared" si="299"/>
        <v>0</v>
      </c>
      <c r="BF566" s="258">
        <f t="shared" si="300"/>
        <v>1</v>
      </c>
      <c r="BG566" s="258">
        <f t="shared" si="21"/>
        <v>1</v>
      </c>
      <c r="BH566" s="258">
        <f t="shared" si="301"/>
        <v>0</v>
      </c>
      <c r="BI566" s="258">
        <f t="shared" si="302"/>
        <v>1</v>
      </c>
      <c r="BJ566" s="258">
        <f t="shared" si="22"/>
        <v>1</v>
      </c>
      <c r="BK566" s="258">
        <f t="shared" si="303"/>
        <v>0</v>
      </c>
      <c r="BL566" s="258">
        <f t="shared" si="304"/>
        <v>1</v>
      </c>
      <c r="BM566" s="258">
        <f t="shared" si="23"/>
        <v>1</v>
      </c>
      <c r="BN566" s="258">
        <f t="shared" si="305"/>
        <v>0</v>
      </c>
      <c r="BO566" s="258">
        <f t="shared" si="306"/>
        <v>1</v>
      </c>
      <c r="BP566" s="258">
        <f t="shared" si="24"/>
        <v>1</v>
      </c>
      <c r="BQ566" s="258">
        <f t="shared" si="307"/>
        <v>0</v>
      </c>
      <c r="BR566" s="258">
        <f t="shared" si="308"/>
        <v>1</v>
      </c>
      <c r="BS566" s="258">
        <f t="shared" si="25"/>
        <v>1</v>
      </c>
      <c r="BT566" s="258">
        <f t="shared" si="309"/>
        <v>0</v>
      </c>
      <c r="BU566" s="258">
        <f t="shared" si="310"/>
        <v>1</v>
      </c>
      <c r="BV566" s="258">
        <f t="shared" si="26"/>
        <v>1</v>
      </c>
      <c r="BW566" s="258">
        <f t="shared" si="311"/>
        <v>0</v>
      </c>
      <c r="BX566" s="258">
        <f t="shared" si="312"/>
        <v>1</v>
      </c>
      <c r="BY566" s="258">
        <f t="shared" si="27"/>
        <v>1</v>
      </c>
      <c r="BZ566" s="258">
        <f t="shared" si="313"/>
        <v>0</v>
      </c>
      <c r="CA566" s="258">
        <f t="shared" si="314"/>
        <v>1</v>
      </c>
      <c r="CB566" s="258">
        <f t="shared" si="28"/>
        <v>1</v>
      </c>
      <c r="CC566" s="258">
        <f t="shared" si="315"/>
        <v>0</v>
      </c>
      <c r="CD566" s="258">
        <f t="shared" si="316"/>
        <v>1</v>
      </c>
    </row>
    <row r="567" spans="1:82" hidden="1">
      <c r="A567" s="258"/>
      <c r="B567" s="258"/>
      <c r="C567" s="259"/>
      <c r="D567" s="258"/>
      <c r="E567" s="258"/>
      <c r="F567" s="258"/>
      <c r="G567" s="258">
        <v>559</v>
      </c>
      <c r="H567" s="743"/>
      <c r="I567" s="744"/>
      <c r="J567" s="739"/>
      <c r="K567" s="745"/>
      <c r="L567" s="745"/>
      <c r="M567" s="272"/>
      <c r="N567" s="508">
        <f t="shared" si="242"/>
        <v>0</v>
      </c>
      <c r="O567" s="510">
        <f t="shared" si="283"/>
        <v>0</v>
      </c>
      <c r="P567" s="260">
        <f t="shared" si="284"/>
        <v>0</v>
      </c>
      <c r="Q567" s="261">
        <f t="shared" si="285"/>
        <v>0</v>
      </c>
      <c r="R567" s="261">
        <f t="shared" si="246"/>
        <v>0</v>
      </c>
      <c r="S567" s="262"/>
      <c r="T567" s="262"/>
      <c r="U567" s="263">
        <f t="shared" si="2"/>
        <v>1.288</v>
      </c>
      <c r="V567" s="264">
        <f>IF(E567="SP",1,IF(D567="",ExtraMargeMateriaal,(1-VLOOKUP(D567,TabelAankoop[],4,FALSE))))</f>
        <v>1</v>
      </c>
      <c r="W567" s="265">
        <f t="shared" si="247"/>
        <v>0.6885</v>
      </c>
      <c r="X567" s="266">
        <f t="shared" si="248"/>
        <v>1</v>
      </c>
      <c r="Y567" s="267">
        <f t="shared" si="249"/>
        <v>1.46</v>
      </c>
      <c r="Z567" s="267">
        <f t="shared" si="250"/>
        <v>1.1599999999999999</v>
      </c>
      <c r="AA567" s="268">
        <f t="shared" si="7"/>
        <v>0</v>
      </c>
      <c r="AB567" s="456">
        <f t="shared" si="8"/>
        <v>0</v>
      </c>
      <c r="AC567" s="457">
        <f t="shared" si="9"/>
        <v>0</v>
      </c>
      <c r="AD567" s="456">
        <f t="shared" si="10"/>
        <v>0</v>
      </c>
      <c r="AE567" s="458">
        <f t="shared" si="11"/>
        <v>0</v>
      </c>
      <c r="AF567" s="457">
        <f t="shared" si="286"/>
        <v>0</v>
      </c>
      <c r="AG567" s="456">
        <f t="shared" si="12"/>
        <v>0</v>
      </c>
      <c r="AH567" s="457">
        <f t="shared" si="13"/>
        <v>0</v>
      </c>
      <c r="AI567" s="268">
        <f t="shared" si="14"/>
        <v>0</v>
      </c>
      <c r="AJ567" s="269">
        <f t="shared" si="15"/>
        <v>0</v>
      </c>
      <c r="AK567" s="270">
        <f t="shared" si="16"/>
        <v>0</v>
      </c>
      <c r="AL567" s="415">
        <f t="shared" si="17"/>
        <v>0</v>
      </c>
      <c r="AM567" s="259" t="str">
        <f>IF(AP567="","",IFERROR(VLOOKUP(AP567,CODES!$A$3:$D$1348,4,FALSE),"X"))&amp;IF(AQ567="","",IFERROR(VLOOKUP(AQ567,CODES!$A$3:$D$1348,4,FALSE),"X"))&amp;IF(AR567="","",IFERROR(VLOOKUP(AR567,CODES!$A$3:$D$1348,4,FALSE),"X"))&amp;IF(AS567="","",IFERROR(VLOOKUP(AS567,CODES!$A$3:$D$1348,4,FALSE),"X"))&amp;IF(AT567="","",IFERROR(VLOOKUP(AT567,CODES!$A$3:$D$1348,4,FALSE),"X"))&amp;IF(AU567="","",IFERROR(VLOOKUP(AU567,CODES!$A$3:$D$1348,4,FALSE),"X"))&amp;IF(AV567="","",IFERROR(VLOOKUP(AV567,CODES!$A$3:$D$1348,4,FALSE),"X"))&amp;IF(AW567="","",IFERROR(VLOOKUP(AW567,CODES!$A$3:$D$1348,4,FALSE),"X"))&amp;IF(AX567="","",IFERROR(VLOOKUP(AX567,CODES!$A$3:$D$1348,4,FALSE),"X"))&amp;IF(AY567="","",IFERROR(VLOOKUP(AY567,CODES!$A$3:$D$1348,4,FALSE),"X"))</f>
        <v/>
      </c>
      <c r="AN567" s="258">
        <f>SUM(IFERROR(VLOOKUP(AP567,CODES!$A$3:$D$1348,4,FALSE)*BC567,0),IFERROR(VLOOKUP(AQ567,CODES!$A$3:$D$1348,4,FALSE)*BF567,0),IFERROR(VLOOKUP(AR567,CODES!$A$3:$D$1348,4,FALSE)*BI567,0),IFERROR(VLOOKUP(AS567,CODES!$A$3:$D$1348,4,FALSE)*BL567,0),IFERROR(VLOOKUP(AT567,CODES!$A$3:$D$1348,4,FALSE)*BO567,0),IFERROR(VLOOKUP(AU567,CODES!$A$3:$D$1348,4,FALSE)*BR567,0),IFERROR(VLOOKUP(AV567,CODES!$A$3:$D$1348,4,FALSE)*BU567,0),IFERROR(VLOOKUP(AW567,CODES!$A$3:$D$1348,4,FALSE)*BX567,0),IFERROR(VLOOKUP(AX567,CODES!$A$3:$D$1348,4,FALSE)*CA567,0),IFERROR(VLOOKUP(AY567,CODES!$A$3:$D$1348,4,FALSE)*CD567,0))</f>
        <v>0</v>
      </c>
      <c r="AO567" s="258">
        <f>SUM(IFERROR(VLOOKUP(AP567,CODES!$A$3:$D$1348,3,FALSE)*BC567,0),IFERROR(VLOOKUP(AQ567,CODES!$A$3:$D$1348,3,FALSE)*BF567,0),IFERROR(VLOOKUP(AR567,CODES!$A$3:$D$1348,3,FALSE)*BI567,0),IFERROR(VLOOKUP(AS567,CODES!$A$3:$D$1348,3,FALSE)*BL567,0),IFERROR(VLOOKUP(AT567,CODES!$A$3:$D$1348,3,FALSE)*BO567,0),IFERROR(VLOOKUP(AU567,CODES!$A$3:$D$1348,3,FALSE)*BR567,0),IFERROR(VLOOKUP(AV567,CODES!$A$3:$D$1348,3,FALSE)*BU567,0),IFERROR(VLOOKUP(AW567,CODES!$A$3:$D$1348,3,FALSE)*BX567,0),IFERROR(VLOOKUP(AX567,CODES!$A$3:$D$1348,3,FALSE)*CA567,0),IFERROR(VLOOKUP(AY567,CODES!$A$3:$D$1348,3,FALSE)*CD567,0))+B567</f>
        <v>0</v>
      </c>
      <c r="AP567" s="271" t="str">
        <f t="shared" si="287"/>
        <v/>
      </c>
      <c r="AQ567" s="271" t="str">
        <f t="shared" si="288"/>
        <v/>
      </c>
      <c r="AR567" s="271" t="str">
        <f t="shared" si="289"/>
        <v/>
      </c>
      <c r="AS567" s="271" t="str">
        <f t="shared" si="290"/>
        <v/>
      </c>
      <c r="AT567" s="271" t="str">
        <f t="shared" si="291"/>
        <v/>
      </c>
      <c r="AU567" s="271" t="str">
        <f t="shared" si="292"/>
        <v/>
      </c>
      <c r="AV567" s="271" t="str">
        <f t="shared" si="293"/>
        <v/>
      </c>
      <c r="AW567" s="271" t="str">
        <f t="shared" si="294"/>
        <v/>
      </c>
      <c r="AX567" s="271" t="str">
        <f t="shared" si="295"/>
        <v/>
      </c>
      <c r="AY567" s="271" t="str">
        <f t="shared" si="296"/>
        <v/>
      </c>
      <c r="AZ567" s="258">
        <f t="shared" si="18"/>
        <v>0</v>
      </c>
      <c r="BA567" s="258">
        <f t="shared" si="262"/>
        <v>1</v>
      </c>
      <c r="BB567" s="258">
        <f t="shared" si="297"/>
        <v>0</v>
      </c>
      <c r="BC567" s="258">
        <f t="shared" si="298"/>
        <v>1</v>
      </c>
      <c r="BD567" s="258">
        <f t="shared" si="20"/>
        <v>1</v>
      </c>
      <c r="BE567" s="258">
        <f t="shared" si="299"/>
        <v>0</v>
      </c>
      <c r="BF567" s="258">
        <f t="shared" si="300"/>
        <v>1</v>
      </c>
      <c r="BG567" s="258">
        <f t="shared" si="21"/>
        <v>1</v>
      </c>
      <c r="BH567" s="258">
        <f t="shared" si="301"/>
        <v>0</v>
      </c>
      <c r="BI567" s="258">
        <f t="shared" si="302"/>
        <v>1</v>
      </c>
      <c r="BJ567" s="258">
        <f t="shared" si="22"/>
        <v>1</v>
      </c>
      <c r="BK567" s="258">
        <f t="shared" si="303"/>
        <v>0</v>
      </c>
      <c r="BL567" s="258">
        <f t="shared" si="304"/>
        <v>1</v>
      </c>
      <c r="BM567" s="258">
        <f t="shared" si="23"/>
        <v>1</v>
      </c>
      <c r="BN567" s="258">
        <f t="shared" si="305"/>
        <v>0</v>
      </c>
      <c r="BO567" s="258">
        <f t="shared" si="306"/>
        <v>1</v>
      </c>
      <c r="BP567" s="258">
        <f t="shared" si="24"/>
        <v>1</v>
      </c>
      <c r="BQ567" s="258">
        <f t="shared" si="307"/>
        <v>0</v>
      </c>
      <c r="BR567" s="258">
        <f t="shared" si="308"/>
        <v>1</v>
      </c>
      <c r="BS567" s="258">
        <f t="shared" si="25"/>
        <v>1</v>
      </c>
      <c r="BT567" s="258">
        <f t="shared" si="309"/>
        <v>0</v>
      </c>
      <c r="BU567" s="258">
        <f t="shared" si="310"/>
        <v>1</v>
      </c>
      <c r="BV567" s="258">
        <f t="shared" si="26"/>
        <v>1</v>
      </c>
      <c r="BW567" s="258">
        <f t="shared" si="311"/>
        <v>0</v>
      </c>
      <c r="BX567" s="258">
        <f t="shared" si="312"/>
        <v>1</v>
      </c>
      <c r="BY567" s="258">
        <f t="shared" si="27"/>
        <v>1</v>
      </c>
      <c r="BZ567" s="258">
        <f t="shared" si="313"/>
        <v>0</v>
      </c>
      <c r="CA567" s="258">
        <f t="shared" si="314"/>
        <v>1</v>
      </c>
      <c r="CB567" s="258">
        <f t="shared" si="28"/>
        <v>1</v>
      </c>
      <c r="CC567" s="258">
        <f t="shared" si="315"/>
        <v>0</v>
      </c>
      <c r="CD567" s="258">
        <f t="shared" si="316"/>
        <v>1</v>
      </c>
    </row>
    <row r="568" spans="1:82" hidden="1">
      <c r="A568" s="258"/>
      <c r="B568" s="258"/>
      <c r="C568" s="259"/>
      <c r="D568" s="258"/>
      <c r="E568" s="258"/>
      <c r="F568" s="258"/>
      <c r="G568" s="258">
        <v>560</v>
      </c>
      <c r="H568" s="743"/>
      <c r="I568" s="744"/>
      <c r="J568" s="739"/>
      <c r="K568" s="745"/>
      <c r="L568" s="745"/>
      <c r="M568" s="272"/>
      <c r="N568" s="508">
        <f t="shared" si="242"/>
        <v>0</v>
      </c>
      <c r="O568" s="510">
        <f t="shared" si="283"/>
        <v>0</v>
      </c>
      <c r="P568" s="260">
        <f t="shared" si="284"/>
        <v>0</v>
      </c>
      <c r="Q568" s="261">
        <f t="shared" si="285"/>
        <v>0</v>
      </c>
      <c r="R568" s="261">
        <f t="shared" si="246"/>
        <v>0</v>
      </c>
      <c r="S568" s="262"/>
      <c r="T568" s="262"/>
      <c r="U568" s="263">
        <f t="shared" si="2"/>
        <v>1.288</v>
      </c>
      <c r="V568" s="264">
        <f>IF(E568="SP",1,IF(D568="",ExtraMargeMateriaal,(1-VLOOKUP(D568,TabelAankoop[],4,FALSE))))</f>
        <v>1</v>
      </c>
      <c r="W568" s="265">
        <f t="shared" si="247"/>
        <v>0.6885</v>
      </c>
      <c r="X568" s="266">
        <f t="shared" si="248"/>
        <v>1</v>
      </c>
      <c r="Y568" s="267">
        <f t="shared" si="249"/>
        <v>1.46</v>
      </c>
      <c r="Z568" s="267">
        <f t="shared" si="250"/>
        <v>1.1599999999999999</v>
      </c>
      <c r="AA568" s="268">
        <f t="shared" si="7"/>
        <v>0</v>
      </c>
      <c r="AB568" s="456">
        <f t="shared" si="8"/>
        <v>0</v>
      </c>
      <c r="AC568" s="457">
        <f t="shared" si="9"/>
        <v>0</v>
      </c>
      <c r="AD568" s="456">
        <f t="shared" si="10"/>
        <v>0</v>
      </c>
      <c r="AE568" s="458">
        <f t="shared" si="11"/>
        <v>0</v>
      </c>
      <c r="AF568" s="457">
        <f t="shared" si="286"/>
        <v>0</v>
      </c>
      <c r="AG568" s="456">
        <f t="shared" si="12"/>
        <v>0</v>
      </c>
      <c r="AH568" s="457">
        <f t="shared" si="13"/>
        <v>0</v>
      </c>
      <c r="AI568" s="268">
        <f t="shared" si="14"/>
        <v>0</v>
      </c>
      <c r="AJ568" s="269">
        <f t="shared" si="15"/>
        <v>0</v>
      </c>
      <c r="AK568" s="270">
        <f t="shared" si="16"/>
        <v>0</v>
      </c>
      <c r="AL568" s="415">
        <f t="shared" si="17"/>
        <v>0</v>
      </c>
      <c r="AM568" s="259" t="str">
        <f>IF(AP568="","",IFERROR(VLOOKUP(AP568,CODES!$A$3:$D$1348,4,FALSE),"X"))&amp;IF(AQ568="","",IFERROR(VLOOKUP(AQ568,CODES!$A$3:$D$1348,4,FALSE),"X"))&amp;IF(AR568="","",IFERROR(VLOOKUP(AR568,CODES!$A$3:$D$1348,4,FALSE),"X"))&amp;IF(AS568="","",IFERROR(VLOOKUP(AS568,CODES!$A$3:$D$1348,4,FALSE),"X"))&amp;IF(AT568="","",IFERROR(VLOOKUP(AT568,CODES!$A$3:$D$1348,4,FALSE),"X"))&amp;IF(AU568="","",IFERROR(VLOOKUP(AU568,CODES!$A$3:$D$1348,4,FALSE),"X"))&amp;IF(AV568="","",IFERROR(VLOOKUP(AV568,CODES!$A$3:$D$1348,4,FALSE),"X"))&amp;IF(AW568="","",IFERROR(VLOOKUP(AW568,CODES!$A$3:$D$1348,4,FALSE),"X"))&amp;IF(AX568="","",IFERROR(VLOOKUP(AX568,CODES!$A$3:$D$1348,4,FALSE),"X"))&amp;IF(AY568="","",IFERROR(VLOOKUP(AY568,CODES!$A$3:$D$1348,4,FALSE),"X"))</f>
        <v/>
      </c>
      <c r="AN568" s="258">
        <f>SUM(IFERROR(VLOOKUP(AP568,CODES!$A$3:$D$1348,4,FALSE)*BC568,0),IFERROR(VLOOKUP(AQ568,CODES!$A$3:$D$1348,4,FALSE)*BF568,0),IFERROR(VLOOKUP(AR568,CODES!$A$3:$D$1348,4,FALSE)*BI568,0),IFERROR(VLOOKUP(AS568,CODES!$A$3:$D$1348,4,FALSE)*BL568,0),IFERROR(VLOOKUP(AT568,CODES!$A$3:$D$1348,4,FALSE)*BO568,0),IFERROR(VLOOKUP(AU568,CODES!$A$3:$D$1348,4,FALSE)*BR568,0),IFERROR(VLOOKUP(AV568,CODES!$A$3:$D$1348,4,FALSE)*BU568,0),IFERROR(VLOOKUP(AW568,CODES!$A$3:$D$1348,4,FALSE)*BX568,0),IFERROR(VLOOKUP(AX568,CODES!$A$3:$D$1348,4,FALSE)*CA568,0),IFERROR(VLOOKUP(AY568,CODES!$A$3:$D$1348,4,FALSE)*CD568,0))</f>
        <v>0</v>
      </c>
      <c r="AO568" s="258">
        <f>SUM(IFERROR(VLOOKUP(AP568,CODES!$A$3:$D$1348,3,FALSE)*BC568,0),IFERROR(VLOOKUP(AQ568,CODES!$A$3:$D$1348,3,FALSE)*BF568,0),IFERROR(VLOOKUP(AR568,CODES!$A$3:$D$1348,3,FALSE)*BI568,0),IFERROR(VLOOKUP(AS568,CODES!$A$3:$D$1348,3,FALSE)*BL568,0),IFERROR(VLOOKUP(AT568,CODES!$A$3:$D$1348,3,FALSE)*BO568,0),IFERROR(VLOOKUP(AU568,CODES!$A$3:$D$1348,3,FALSE)*BR568,0),IFERROR(VLOOKUP(AV568,CODES!$A$3:$D$1348,3,FALSE)*BU568,0),IFERROR(VLOOKUP(AW568,CODES!$A$3:$D$1348,3,FALSE)*BX568,0),IFERROR(VLOOKUP(AX568,CODES!$A$3:$D$1348,3,FALSE)*CA568,0),IFERROR(VLOOKUP(AY568,CODES!$A$3:$D$1348,3,FALSE)*CD568,0))+B568</f>
        <v>0</v>
      </c>
      <c r="AP568" s="271" t="str">
        <f t="shared" si="287"/>
        <v/>
      </c>
      <c r="AQ568" s="271" t="str">
        <f t="shared" si="288"/>
        <v/>
      </c>
      <c r="AR568" s="271" t="str">
        <f t="shared" si="289"/>
        <v/>
      </c>
      <c r="AS568" s="271" t="str">
        <f t="shared" si="290"/>
        <v/>
      </c>
      <c r="AT568" s="271" t="str">
        <f t="shared" si="291"/>
        <v/>
      </c>
      <c r="AU568" s="271" t="str">
        <f t="shared" si="292"/>
        <v/>
      </c>
      <c r="AV568" s="271" t="str">
        <f t="shared" si="293"/>
        <v/>
      </c>
      <c r="AW568" s="271" t="str">
        <f t="shared" si="294"/>
        <v/>
      </c>
      <c r="AX568" s="271" t="str">
        <f t="shared" si="295"/>
        <v/>
      </c>
      <c r="AY568" s="271" t="str">
        <f t="shared" si="296"/>
        <v/>
      </c>
      <c r="AZ568" s="258">
        <f t="shared" si="18"/>
        <v>0</v>
      </c>
      <c r="BA568" s="258">
        <f t="shared" si="262"/>
        <v>1</v>
      </c>
      <c r="BB568" s="258">
        <f t="shared" si="297"/>
        <v>0</v>
      </c>
      <c r="BC568" s="258">
        <f t="shared" si="298"/>
        <v>1</v>
      </c>
      <c r="BD568" s="258">
        <f t="shared" si="20"/>
        <v>1</v>
      </c>
      <c r="BE568" s="258">
        <f t="shared" si="299"/>
        <v>0</v>
      </c>
      <c r="BF568" s="258">
        <f t="shared" si="300"/>
        <v>1</v>
      </c>
      <c r="BG568" s="258">
        <f t="shared" si="21"/>
        <v>1</v>
      </c>
      <c r="BH568" s="258">
        <f t="shared" si="301"/>
        <v>0</v>
      </c>
      <c r="BI568" s="258">
        <f t="shared" si="302"/>
        <v>1</v>
      </c>
      <c r="BJ568" s="258">
        <f t="shared" si="22"/>
        <v>1</v>
      </c>
      <c r="BK568" s="258">
        <f t="shared" si="303"/>
        <v>0</v>
      </c>
      <c r="BL568" s="258">
        <f t="shared" si="304"/>
        <v>1</v>
      </c>
      <c r="BM568" s="258">
        <f t="shared" si="23"/>
        <v>1</v>
      </c>
      <c r="BN568" s="258">
        <f t="shared" si="305"/>
        <v>0</v>
      </c>
      <c r="BO568" s="258">
        <f t="shared" si="306"/>
        <v>1</v>
      </c>
      <c r="BP568" s="258">
        <f t="shared" si="24"/>
        <v>1</v>
      </c>
      <c r="BQ568" s="258">
        <f t="shared" si="307"/>
        <v>0</v>
      </c>
      <c r="BR568" s="258">
        <f t="shared" si="308"/>
        <v>1</v>
      </c>
      <c r="BS568" s="258">
        <f t="shared" si="25"/>
        <v>1</v>
      </c>
      <c r="BT568" s="258">
        <f t="shared" si="309"/>
        <v>0</v>
      </c>
      <c r="BU568" s="258">
        <f t="shared" si="310"/>
        <v>1</v>
      </c>
      <c r="BV568" s="258">
        <f t="shared" si="26"/>
        <v>1</v>
      </c>
      <c r="BW568" s="258">
        <f t="shared" si="311"/>
        <v>0</v>
      </c>
      <c r="BX568" s="258">
        <f t="shared" si="312"/>
        <v>1</v>
      </c>
      <c r="BY568" s="258">
        <f t="shared" si="27"/>
        <v>1</v>
      </c>
      <c r="BZ568" s="258">
        <f t="shared" si="313"/>
        <v>0</v>
      </c>
      <c r="CA568" s="258">
        <f t="shared" si="314"/>
        <v>1</v>
      </c>
      <c r="CB568" s="258">
        <f t="shared" si="28"/>
        <v>1</v>
      </c>
      <c r="CC568" s="258">
        <f t="shared" si="315"/>
        <v>0</v>
      </c>
      <c r="CD568" s="258">
        <f t="shared" si="316"/>
        <v>1</v>
      </c>
    </row>
    <row r="569" spans="1:82" hidden="1">
      <c r="A569" s="258"/>
      <c r="B569" s="258"/>
      <c r="C569" s="259"/>
      <c r="D569" s="258"/>
      <c r="E569" s="258"/>
      <c r="F569" s="258"/>
      <c r="G569" s="258">
        <v>561</v>
      </c>
      <c r="H569" s="743"/>
      <c r="I569" s="744"/>
      <c r="J569" s="739"/>
      <c r="K569" s="745"/>
      <c r="L569" s="745"/>
      <c r="M569" s="272"/>
      <c r="N569" s="508">
        <f t="shared" si="242"/>
        <v>0</v>
      </c>
      <c r="O569" s="510">
        <f t="shared" si="283"/>
        <v>0</v>
      </c>
      <c r="P569" s="260">
        <f t="shared" si="284"/>
        <v>0</v>
      </c>
      <c r="Q569" s="261">
        <f t="shared" si="285"/>
        <v>0</v>
      </c>
      <c r="R569" s="261">
        <f t="shared" si="246"/>
        <v>0</v>
      </c>
      <c r="S569" s="262"/>
      <c r="T569" s="262"/>
      <c r="U569" s="263">
        <f t="shared" si="2"/>
        <v>1.288</v>
      </c>
      <c r="V569" s="264">
        <f>IF(E569="SP",1,IF(D569="",ExtraMargeMateriaal,(1-VLOOKUP(D569,TabelAankoop[],4,FALSE))))</f>
        <v>1</v>
      </c>
      <c r="W569" s="265">
        <f t="shared" si="247"/>
        <v>0.6885</v>
      </c>
      <c r="X569" s="266">
        <f t="shared" si="248"/>
        <v>1</v>
      </c>
      <c r="Y569" s="267">
        <f t="shared" si="249"/>
        <v>1.46</v>
      </c>
      <c r="Z569" s="267">
        <f t="shared" si="250"/>
        <v>1.1599999999999999</v>
      </c>
      <c r="AA569" s="268">
        <f t="shared" si="7"/>
        <v>0</v>
      </c>
      <c r="AB569" s="456">
        <f t="shared" si="8"/>
        <v>0</v>
      </c>
      <c r="AC569" s="457">
        <f t="shared" si="9"/>
        <v>0</v>
      </c>
      <c r="AD569" s="456">
        <f t="shared" si="10"/>
        <v>0</v>
      </c>
      <c r="AE569" s="458">
        <f t="shared" si="11"/>
        <v>0</v>
      </c>
      <c r="AF569" s="457">
        <f t="shared" si="286"/>
        <v>0</v>
      </c>
      <c r="AG569" s="456">
        <f t="shared" si="12"/>
        <v>0</v>
      </c>
      <c r="AH569" s="457">
        <f t="shared" si="13"/>
        <v>0</v>
      </c>
      <c r="AI569" s="268">
        <f t="shared" si="14"/>
        <v>0</v>
      </c>
      <c r="AJ569" s="269">
        <f t="shared" si="15"/>
        <v>0</v>
      </c>
      <c r="AK569" s="270">
        <f t="shared" si="16"/>
        <v>0</v>
      </c>
      <c r="AL569" s="415">
        <f t="shared" si="17"/>
        <v>0</v>
      </c>
      <c r="AM569" s="259" t="str">
        <f>IF(AP569="","",IFERROR(VLOOKUP(AP569,CODES!$A$3:$D$1348,4,FALSE),"X"))&amp;IF(AQ569="","",IFERROR(VLOOKUP(AQ569,CODES!$A$3:$D$1348,4,FALSE),"X"))&amp;IF(AR569="","",IFERROR(VLOOKUP(AR569,CODES!$A$3:$D$1348,4,FALSE),"X"))&amp;IF(AS569="","",IFERROR(VLOOKUP(AS569,CODES!$A$3:$D$1348,4,FALSE),"X"))&amp;IF(AT569="","",IFERROR(VLOOKUP(AT569,CODES!$A$3:$D$1348,4,FALSE),"X"))&amp;IF(AU569="","",IFERROR(VLOOKUP(AU569,CODES!$A$3:$D$1348,4,FALSE),"X"))&amp;IF(AV569="","",IFERROR(VLOOKUP(AV569,CODES!$A$3:$D$1348,4,FALSE),"X"))&amp;IF(AW569="","",IFERROR(VLOOKUP(AW569,CODES!$A$3:$D$1348,4,FALSE),"X"))&amp;IF(AX569="","",IFERROR(VLOOKUP(AX569,CODES!$A$3:$D$1348,4,FALSE),"X"))&amp;IF(AY569="","",IFERROR(VLOOKUP(AY569,CODES!$A$3:$D$1348,4,FALSE),"X"))</f>
        <v/>
      </c>
      <c r="AN569" s="258">
        <f>SUM(IFERROR(VLOOKUP(AP569,CODES!$A$3:$D$1348,4,FALSE)*BC569,0),IFERROR(VLOOKUP(AQ569,CODES!$A$3:$D$1348,4,FALSE)*BF569,0),IFERROR(VLOOKUP(AR569,CODES!$A$3:$D$1348,4,FALSE)*BI569,0),IFERROR(VLOOKUP(AS569,CODES!$A$3:$D$1348,4,FALSE)*BL569,0),IFERROR(VLOOKUP(AT569,CODES!$A$3:$D$1348,4,FALSE)*BO569,0),IFERROR(VLOOKUP(AU569,CODES!$A$3:$D$1348,4,FALSE)*BR569,0),IFERROR(VLOOKUP(AV569,CODES!$A$3:$D$1348,4,FALSE)*BU569,0),IFERROR(VLOOKUP(AW569,CODES!$A$3:$D$1348,4,FALSE)*BX569,0),IFERROR(VLOOKUP(AX569,CODES!$A$3:$D$1348,4,FALSE)*CA569,0),IFERROR(VLOOKUP(AY569,CODES!$A$3:$D$1348,4,FALSE)*CD569,0))</f>
        <v>0</v>
      </c>
      <c r="AO569" s="258">
        <f>SUM(IFERROR(VLOOKUP(AP569,CODES!$A$3:$D$1348,3,FALSE)*BC569,0),IFERROR(VLOOKUP(AQ569,CODES!$A$3:$D$1348,3,FALSE)*BF569,0),IFERROR(VLOOKUP(AR569,CODES!$A$3:$D$1348,3,FALSE)*BI569,0),IFERROR(VLOOKUP(AS569,CODES!$A$3:$D$1348,3,FALSE)*BL569,0),IFERROR(VLOOKUP(AT569,CODES!$A$3:$D$1348,3,FALSE)*BO569,0),IFERROR(VLOOKUP(AU569,CODES!$A$3:$D$1348,3,FALSE)*BR569,0),IFERROR(VLOOKUP(AV569,CODES!$A$3:$D$1348,3,FALSE)*BU569,0),IFERROR(VLOOKUP(AW569,CODES!$A$3:$D$1348,3,FALSE)*BX569,0),IFERROR(VLOOKUP(AX569,CODES!$A$3:$D$1348,3,FALSE)*CA569,0),IFERROR(VLOOKUP(AY569,CODES!$A$3:$D$1348,3,FALSE)*CD569,0))+B569</f>
        <v>0</v>
      </c>
      <c r="AP569" s="271" t="str">
        <f t="shared" si="287"/>
        <v/>
      </c>
      <c r="AQ569" s="271" t="str">
        <f t="shared" si="288"/>
        <v/>
      </c>
      <c r="AR569" s="271" t="str">
        <f t="shared" si="289"/>
        <v/>
      </c>
      <c r="AS569" s="271" t="str">
        <f t="shared" si="290"/>
        <v/>
      </c>
      <c r="AT569" s="271" t="str">
        <f t="shared" si="291"/>
        <v/>
      </c>
      <c r="AU569" s="271" t="str">
        <f t="shared" si="292"/>
        <v/>
      </c>
      <c r="AV569" s="271" t="str">
        <f t="shared" si="293"/>
        <v/>
      </c>
      <c r="AW569" s="271" t="str">
        <f t="shared" si="294"/>
        <v/>
      </c>
      <c r="AX569" s="271" t="str">
        <f t="shared" si="295"/>
        <v/>
      </c>
      <c r="AY569" s="271" t="str">
        <f t="shared" si="296"/>
        <v/>
      </c>
      <c r="AZ569" s="258">
        <f t="shared" si="18"/>
        <v>0</v>
      </c>
      <c r="BA569" s="258">
        <f t="shared" si="262"/>
        <v>1</v>
      </c>
      <c r="BB569" s="258">
        <f t="shared" si="297"/>
        <v>0</v>
      </c>
      <c r="BC569" s="258">
        <f t="shared" si="298"/>
        <v>1</v>
      </c>
      <c r="BD569" s="258">
        <f t="shared" si="20"/>
        <v>1</v>
      </c>
      <c r="BE569" s="258">
        <f t="shared" si="299"/>
        <v>0</v>
      </c>
      <c r="BF569" s="258">
        <f t="shared" si="300"/>
        <v>1</v>
      </c>
      <c r="BG569" s="258">
        <f t="shared" si="21"/>
        <v>1</v>
      </c>
      <c r="BH569" s="258">
        <f t="shared" si="301"/>
        <v>0</v>
      </c>
      <c r="BI569" s="258">
        <f t="shared" si="302"/>
        <v>1</v>
      </c>
      <c r="BJ569" s="258">
        <f t="shared" si="22"/>
        <v>1</v>
      </c>
      <c r="BK569" s="258">
        <f t="shared" si="303"/>
        <v>0</v>
      </c>
      <c r="BL569" s="258">
        <f t="shared" si="304"/>
        <v>1</v>
      </c>
      <c r="BM569" s="258">
        <f t="shared" si="23"/>
        <v>1</v>
      </c>
      <c r="BN569" s="258">
        <f t="shared" si="305"/>
        <v>0</v>
      </c>
      <c r="BO569" s="258">
        <f t="shared" si="306"/>
        <v>1</v>
      </c>
      <c r="BP569" s="258">
        <f t="shared" si="24"/>
        <v>1</v>
      </c>
      <c r="BQ569" s="258">
        <f t="shared" si="307"/>
        <v>0</v>
      </c>
      <c r="BR569" s="258">
        <f t="shared" si="308"/>
        <v>1</v>
      </c>
      <c r="BS569" s="258">
        <f t="shared" si="25"/>
        <v>1</v>
      </c>
      <c r="BT569" s="258">
        <f t="shared" si="309"/>
        <v>0</v>
      </c>
      <c r="BU569" s="258">
        <f t="shared" si="310"/>
        <v>1</v>
      </c>
      <c r="BV569" s="258">
        <f t="shared" si="26"/>
        <v>1</v>
      </c>
      <c r="BW569" s="258">
        <f t="shared" si="311"/>
        <v>0</v>
      </c>
      <c r="BX569" s="258">
        <f t="shared" si="312"/>
        <v>1</v>
      </c>
      <c r="BY569" s="258">
        <f t="shared" si="27"/>
        <v>1</v>
      </c>
      <c r="BZ569" s="258">
        <f t="shared" si="313"/>
        <v>0</v>
      </c>
      <c r="CA569" s="258">
        <f t="shared" si="314"/>
        <v>1</v>
      </c>
      <c r="CB569" s="258">
        <f t="shared" si="28"/>
        <v>1</v>
      </c>
      <c r="CC569" s="258">
        <f t="shared" si="315"/>
        <v>0</v>
      </c>
      <c r="CD569" s="258">
        <f t="shared" si="316"/>
        <v>1</v>
      </c>
    </row>
    <row r="570" spans="1:82" hidden="1">
      <c r="A570" s="258"/>
      <c r="B570" s="258"/>
      <c r="C570" s="259"/>
      <c r="D570" s="258"/>
      <c r="E570" s="258"/>
      <c r="F570" s="258"/>
      <c r="G570" s="258">
        <v>562</v>
      </c>
      <c r="H570" s="743"/>
      <c r="I570" s="744"/>
      <c r="J570" s="739"/>
      <c r="K570" s="745"/>
      <c r="L570" s="745"/>
      <c r="M570" s="272"/>
      <c r="N570" s="508">
        <f t="shared" si="242"/>
        <v>0</v>
      </c>
      <c r="O570" s="510">
        <f t="shared" si="283"/>
        <v>0</v>
      </c>
      <c r="P570" s="260">
        <f t="shared" si="284"/>
        <v>0</v>
      </c>
      <c r="Q570" s="261">
        <f t="shared" si="285"/>
        <v>0</v>
      </c>
      <c r="R570" s="261">
        <f t="shared" si="246"/>
        <v>0</v>
      </c>
      <c r="S570" s="262"/>
      <c r="T570" s="262"/>
      <c r="U570" s="263">
        <f t="shared" si="2"/>
        <v>1.288</v>
      </c>
      <c r="V570" s="264">
        <f>IF(E570="SP",1,IF(D570="",ExtraMargeMateriaal,(1-VLOOKUP(D570,TabelAankoop[],4,FALSE))))</f>
        <v>1</v>
      </c>
      <c r="W570" s="265">
        <f t="shared" si="247"/>
        <v>0.6885</v>
      </c>
      <c r="X570" s="266">
        <f t="shared" si="248"/>
        <v>1</v>
      </c>
      <c r="Y570" s="267">
        <f t="shared" si="249"/>
        <v>1.46</v>
      </c>
      <c r="Z570" s="267">
        <f t="shared" si="250"/>
        <v>1.1599999999999999</v>
      </c>
      <c r="AA570" s="268">
        <f t="shared" si="7"/>
        <v>0</v>
      </c>
      <c r="AB570" s="456">
        <f t="shared" si="8"/>
        <v>0</v>
      </c>
      <c r="AC570" s="457">
        <f t="shared" si="9"/>
        <v>0</v>
      </c>
      <c r="AD570" s="456">
        <f t="shared" si="10"/>
        <v>0</v>
      </c>
      <c r="AE570" s="458">
        <f t="shared" si="11"/>
        <v>0</v>
      </c>
      <c r="AF570" s="457">
        <f t="shared" si="286"/>
        <v>0</v>
      </c>
      <c r="AG570" s="456">
        <f t="shared" si="12"/>
        <v>0</v>
      </c>
      <c r="AH570" s="457">
        <f t="shared" si="13"/>
        <v>0</v>
      </c>
      <c r="AI570" s="268">
        <f t="shared" si="14"/>
        <v>0</v>
      </c>
      <c r="AJ570" s="269">
        <f t="shared" si="15"/>
        <v>0</v>
      </c>
      <c r="AK570" s="270">
        <f t="shared" si="16"/>
        <v>0</v>
      </c>
      <c r="AL570" s="415">
        <f t="shared" si="17"/>
        <v>0</v>
      </c>
      <c r="AM570" s="259" t="str">
        <f>IF(AP570="","",IFERROR(VLOOKUP(AP570,CODES!$A$3:$D$1348,4,FALSE),"X"))&amp;IF(AQ570="","",IFERROR(VLOOKUP(AQ570,CODES!$A$3:$D$1348,4,FALSE),"X"))&amp;IF(AR570="","",IFERROR(VLOOKUP(AR570,CODES!$A$3:$D$1348,4,FALSE),"X"))&amp;IF(AS570="","",IFERROR(VLOOKUP(AS570,CODES!$A$3:$D$1348,4,FALSE),"X"))&amp;IF(AT570="","",IFERROR(VLOOKUP(AT570,CODES!$A$3:$D$1348,4,FALSE),"X"))&amp;IF(AU570="","",IFERROR(VLOOKUP(AU570,CODES!$A$3:$D$1348,4,FALSE),"X"))&amp;IF(AV570="","",IFERROR(VLOOKUP(AV570,CODES!$A$3:$D$1348,4,FALSE),"X"))&amp;IF(AW570="","",IFERROR(VLOOKUP(AW570,CODES!$A$3:$D$1348,4,FALSE),"X"))&amp;IF(AX570="","",IFERROR(VLOOKUP(AX570,CODES!$A$3:$D$1348,4,FALSE),"X"))&amp;IF(AY570="","",IFERROR(VLOOKUP(AY570,CODES!$A$3:$D$1348,4,FALSE),"X"))</f>
        <v/>
      </c>
      <c r="AN570" s="258">
        <f>SUM(IFERROR(VLOOKUP(AP570,CODES!$A$3:$D$1348,4,FALSE)*BC570,0),IFERROR(VLOOKUP(AQ570,CODES!$A$3:$D$1348,4,FALSE)*BF570,0),IFERROR(VLOOKUP(AR570,CODES!$A$3:$D$1348,4,FALSE)*BI570,0),IFERROR(VLOOKUP(AS570,CODES!$A$3:$D$1348,4,FALSE)*BL570,0),IFERROR(VLOOKUP(AT570,CODES!$A$3:$D$1348,4,FALSE)*BO570,0),IFERROR(VLOOKUP(AU570,CODES!$A$3:$D$1348,4,FALSE)*BR570,0),IFERROR(VLOOKUP(AV570,CODES!$A$3:$D$1348,4,FALSE)*BU570,0),IFERROR(VLOOKUP(AW570,CODES!$A$3:$D$1348,4,FALSE)*BX570,0),IFERROR(VLOOKUP(AX570,CODES!$A$3:$D$1348,4,FALSE)*CA570,0),IFERROR(VLOOKUP(AY570,CODES!$A$3:$D$1348,4,FALSE)*CD570,0))</f>
        <v>0</v>
      </c>
      <c r="AO570" s="258">
        <f>SUM(IFERROR(VLOOKUP(AP570,CODES!$A$3:$D$1348,3,FALSE)*BC570,0),IFERROR(VLOOKUP(AQ570,CODES!$A$3:$D$1348,3,FALSE)*BF570,0),IFERROR(VLOOKUP(AR570,CODES!$A$3:$D$1348,3,FALSE)*BI570,0),IFERROR(VLOOKUP(AS570,CODES!$A$3:$D$1348,3,FALSE)*BL570,0),IFERROR(VLOOKUP(AT570,CODES!$A$3:$D$1348,3,FALSE)*BO570,0),IFERROR(VLOOKUP(AU570,CODES!$A$3:$D$1348,3,FALSE)*BR570,0),IFERROR(VLOOKUP(AV570,CODES!$A$3:$D$1348,3,FALSE)*BU570,0),IFERROR(VLOOKUP(AW570,CODES!$A$3:$D$1348,3,FALSE)*BX570,0),IFERROR(VLOOKUP(AX570,CODES!$A$3:$D$1348,3,FALSE)*CA570,0),IFERROR(VLOOKUP(AY570,CODES!$A$3:$D$1348,3,FALSE)*CD570,0))+B570</f>
        <v>0</v>
      </c>
      <c r="AP570" s="271" t="str">
        <f t="shared" si="287"/>
        <v/>
      </c>
      <c r="AQ570" s="271" t="str">
        <f t="shared" si="288"/>
        <v/>
      </c>
      <c r="AR570" s="271" t="str">
        <f t="shared" si="289"/>
        <v/>
      </c>
      <c r="AS570" s="271" t="str">
        <f t="shared" si="290"/>
        <v/>
      </c>
      <c r="AT570" s="271" t="str">
        <f t="shared" si="291"/>
        <v/>
      </c>
      <c r="AU570" s="271" t="str">
        <f t="shared" si="292"/>
        <v/>
      </c>
      <c r="AV570" s="271" t="str">
        <f t="shared" si="293"/>
        <v/>
      </c>
      <c r="AW570" s="271" t="str">
        <f t="shared" si="294"/>
        <v/>
      </c>
      <c r="AX570" s="271" t="str">
        <f t="shared" si="295"/>
        <v/>
      </c>
      <c r="AY570" s="271" t="str">
        <f t="shared" si="296"/>
        <v/>
      </c>
      <c r="AZ570" s="258">
        <f t="shared" si="18"/>
        <v>0</v>
      </c>
      <c r="BA570" s="258">
        <f t="shared" si="262"/>
        <v>1</v>
      </c>
      <c r="BB570" s="258">
        <f t="shared" si="297"/>
        <v>0</v>
      </c>
      <c r="BC570" s="258">
        <f t="shared" si="298"/>
        <v>1</v>
      </c>
      <c r="BD570" s="258">
        <f t="shared" si="20"/>
        <v>1</v>
      </c>
      <c r="BE570" s="258">
        <f t="shared" si="299"/>
        <v>0</v>
      </c>
      <c r="BF570" s="258">
        <f t="shared" si="300"/>
        <v>1</v>
      </c>
      <c r="BG570" s="258">
        <f t="shared" si="21"/>
        <v>1</v>
      </c>
      <c r="BH570" s="258">
        <f t="shared" si="301"/>
        <v>0</v>
      </c>
      <c r="BI570" s="258">
        <f t="shared" si="302"/>
        <v>1</v>
      </c>
      <c r="BJ570" s="258">
        <f t="shared" si="22"/>
        <v>1</v>
      </c>
      <c r="BK570" s="258">
        <f t="shared" si="303"/>
        <v>0</v>
      </c>
      <c r="BL570" s="258">
        <f t="shared" si="304"/>
        <v>1</v>
      </c>
      <c r="BM570" s="258">
        <f t="shared" si="23"/>
        <v>1</v>
      </c>
      <c r="BN570" s="258">
        <f t="shared" si="305"/>
        <v>0</v>
      </c>
      <c r="BO570" s="258">
        <f t="shared" si="306"/>
        <v>1</v>
      </c>
      <c r="BP570" s="258">
        <f t="shared" si="24"/>
        <v>1</v>
      </c>
      <c r="BQ570" s="258">
        <f t="shared" si="307"/>
        <v>0</v>
      </c>
      <c r="BR570" s="258">
        <f t="shared" si="308"/>
        <v>1</v>
      </c>
      <c r="BS570" s="258">
        <f t="shared" si="25"/>
        <v>1</v>
      </c>
      <c r="BT570" s="258">
        <f t="shared" si="309"/>
        <v>0</v>
      </c>
      <c r="BU570" s="258">
        <f t="shared" si="310"/>
        <v>1</v>
      </c>
      <c r="BV570" s="258">
        <f t="shared" si="26"/>
        <v>1</v>
      </c>
      <c r="BW570" s="258">
        <f t="shared" si="311"/>
        <v>0</v>
      </c>
      <c r="BX570" s="258">
        <f t="shared" si="312"/>
        <v>1</v>
      </c>
      <c r="BY570" s="258">
        <f t="shared" si="27"/>
        <v>1</v>
      </c>
      <c r="BZ570" s="258">
        <f t="shared" si="313"/>
        <v>0</v>
      </c>
      <c r="CA570" s="258">
        <f t="shared" si="314"/>
        <v>1</v>
      </c>
      <c r="CB570" s="258">
        <f t="shared" si="28"/>
        <v>1</v>
      </c>
      <c r="CC570" s="258">
        <f t="shared" si="315"/>
        <v>0</v>
      </c>
      <c r="CD570" s="258">
        <f t="shared" si="316"/>
        <v>1</v>
      </c>
    </row>
    <row r="571" spans="1:82" hidden="1">
      <c r="A571" s="258"/>
      <c r="B571" s="258"/>
      <c r="C571" s="259"/>
      <c r="D571" s="258"/>
      <c r="E571" s="258"/>
      <c r="F571" s="258"/>
      <c r="G571" s="258">
        <v>563</v>
      </c>
      <c r="H571" s="743"/>
      <c r="I571" s="744"/>
      <c r="J571" s="739"/>
      <c r="K571" s="745"/>
      <c r="L571" s="745"/>
      <c r="M571" s="272"/>
      <c r="N571" s="508">
        <f t="shared" si="242"/>
        <v>0</v>
      </c>
      <c r="O571" s="510">
        <f t="shared" si="283"/>
        <v>0</v>
      </c>
      <c r="P571" s="260">
        <f t="shared" si="284"/>
        <v>0</v>
      </c>
      <c r="Q571" s="261">
        <f t="shared" si="285"/>
        <v>0</v>
      </c>
      <c r="R571" s="261">
        <f t="shared" si="246"/>
        <v>0</v>
      </c>
      <c r="S571" s="262"/>
      <c r="T571" s="262"/>
      <c r="U571" s="263">
        <f t="shared" si="2"/>
        <v>1.288</v>
      </c>
      <c r="V571" s="264">
        <f>IF(E571="SP",1,IF(D571="",ExtraMargeMateriaal,(1-VLOOKUP(D571,TabelAankoop[],4,FALSE))))</f>
        <v>1</v>
      </c>
      <c r="W571" s="265">
        <f t="shared" si="247"/>
        <v>0.6885</v>
      </c>
      <c r="X571" s="266">
        <f t="shared" si="248"/>
        <v>1</v>
      </c>
      <c r="Y571" s="267">
        <f t="shared" si="249"/>
        <v>1.46</v>
      </c>
      <c r="Z571" s="267">
        <f t="shared" si="250"/>
        <v>1.1599999999999999</v>
      </c>
      <c r="AA571" s="268">
        <f t="shared" si="7"/>
        <v>0</v>
      </c>
      <c r="AB571" s="456">
        <f t="shared" si="8"/>
        <v>0</v>
      </c>
      <c r="AC571" s="457">
        <f t="shared" si="9"/>
        <v>0</v>
      </c>
      <c r="AD571" s="456">
        <f t="shared" si="10"/>
        <v>0</v>
      </c>
      <c r="AE571" s="458">
        <f t="shared" si="11"/>
        <v>0</v>
      </c>
      <c r="AF571" s="457">
        <f t="shared" si="286"/>
        <v>0</v>
      </c>
      <c r="AG571" s="456">
        <f t="shared" si="12"/>
        <v>0</v>
      </c>
      <c r="AH571" s="457">
        <f t="shared" si="13"/>
        <v>0</v>
      </c>
      <c r="AI571" s="268">
        <f t="shared" si="14"/>
        <v>0</v>
      </c>
      <c r="AJ571" s="269">
        <f t="shared" si="15"/>
        <v>0</v>
      </c>
      <c r="AK571" s="270">
        <f t="shared" si="16"/>
        <v>0</v>
      </c>
      <c r="AL571" s="415">
        <f t="shared" si="17"/>
        <v>0</v>
      </c>
      <c r="AM571" s="259" t="str">
        <f>IF(AP571="","",IFERROR(VLOOKUP(AP571,CODES!$A$3:$D$1348,4,FALSE),"X"))&amp;IF(AQ571="","",IFERROR(VLOOKUP(AQ571,CODES!$A$3:$D$1348,4,FALSE),"X"))&amp;IF(AR571="","",IFERROR(VLOOKUP(AR571,CODES!$A$3:$D$1348,4,FALSE),"X"))&amp;IF(AS571="","",IFERROR(VLOOKUP(AS571,CODES!$A$3:$D$1348,4,FALSE),"X"))&amp;IF(AT571="","",IFERROR(VLOOKUP(AT571,CODES!$A$3:$D$1348,4,FALSE),"X"))&amp;IF(AU571="","",IFERROR(VLOOKUP(AU571,CODES!$A$3:$D$1348,4,FALSE),"X"))&amp;IF(AV571="","",IFERROR(VLOOKUP(AV571,CODES!$A$3:$D$1348,4,FALSE),"X"))&amp;IF(AW571="","",IFERROR(VLOOKUP(AW571,CODES!$A$3:$D$1348,4,FALSE),"X"))&amp;IF(AX571="","",IFERROR(VLOOKUP(AX571,CODES!$A$3:$D$1348,4,FALSE),"X"))&amp;IF(AY571="","",IFERROR(VLOOKUP(AY571,CODES!$A$3:$D$1348,4,FALSE),"X"))</f>
        <v/>
      </c>
      <c r="AN571" s="258">
        <f>SUM(IFERROR(VLOOKUP(AP571,CODES!$A$3:$D$1348,4,FALSE)*BC571,0),IFERROR(VLOOKUP(AQ571,CODES!$A$3:$D$1348,4,FALSE)*BF571,0),IFERROR(VLOOKUP(AR571,CODES!$A$3:$D$1348,4,FALSE)*BI571,0),IFERROR(VLOOKUP(AS571,CODES!$A$3:$D$1348,4,FALSE)*BL571,0),IFERROR(VLOOKUP(AT571,CODES!$A$3:$D$1348,4,FALSE)*BO571,0),IFERROR(VLOOKUP(AU571,CODES!$A$3:$D$1348,4,FALSE)*BR571,0),IFERROR(VLOOKUP(AV571,CODES!$A$3:$D$1348,4,FALSE)*BU571,0),IFERROR(VLOOKUP(AW571,CODES!$A$3:$D$1348,4,FALSE)*BX571,0),IFERROR(VLOOKUP(AX571,CODES!$A$3:$D$1348,4,FALSE)*CA571,0),IFERROR(VLOOKUP(AY571,CODES!$A$3:$D$1348,4,FALSE)*CD571,0))</f>
        <v>0</v>
      </c>
      <c r="AO571" s="258">
        <f>SUM(IFERROR(VLOOKUP(AP571,CODES!$A$3:$D$1348,3,FALSE)*BC571,0),IFERROR(VLOOKUP(AQ571,CODES!$A$3:$D$1348,3,FALSE)*BF571,0),IFERROR(VLOOKUP(AR571,CODES!$A$3:$D$1348,3,FALSE)*BI571,0),IFERROR(VLOOKUP(AS571,CODES!$A$3:$D$1348,3,FALSE)*BL571,0),IFERROR(VLOOKUP(AT571,CODES!$A$3:$D$1348,3,FALSE)*BO571,0),IFERROR(VLOOKUP(AU571,CODES!$A$3:$D$1348,3,FALSE)*BR571,0),IFERROR(VLOOKUP(AV571,CODES!$A$3:$D$1348,3,FALSE)*BU571,0),IFERROR(VLOOKUP(AW571,CODES!$A$3:$D$1348,3,FALSE)*BX571,0),IFERROR(VLOOKUP(AX571,CODES!$A$3:$D$1348,3,FALSE)*CA571,0),IFERROR(VLOOKUP(AY571,CODES!$A$3:$D$1348,3,FALSE)*CD571,0))+B571</f>
        <v>0</v>
      </c>
      <c r="AP571" s="271" t="str">
        <f t="shared" si="287"/>
        <v/>
      </c>
      <c r="AQ571" s="271" t="str">
        <f t="shared" si="288"/>
        <v/>
      </c>
      <c r="AR571" s="271" t="str">
        <f t="shared" si="289"/>
        <v/>
      </c>
      <c r="AS571" s="271" t="str">
        <f t="shared" si="290"/>
        <v/>
      </c>
      <c r="AT571" s="271" t="str">
        <f t="shared" si="291"/>
        <v/>
      </c>
      <c r="AU571" s="271" t="str">
        <f t="shared" si="292"/>
        <v/>
      </c>
      <c r="AV571" s="271" t="str">
        <f t="shared" si="293"/>
        <v/>
      </c>
      <c r="AW571" s="271" t="str">
        <f t="shared" si="294"/>
        <v/>
      </c>
      <c r="AX571" s="271" t="str">
        <f t="shared" si="295"/>
        <v/>
      </c>
      <c r="AY571" s="271" t="str">
        <f t="shared" si="296"/>
        <v/>
      </c>
      <c r="AZ571" s="258">
        <f t="shared" si="18"/>
        <v>0</v>
      </c>
      <c r="BA571" s="258">
        <f t="shared" si="262"/>
        <v>1</v>
      </c>
      <c r="BB571" s="258">
        <f t="shared" si="297"/>
        <v>0</v>
      </c>
      <c r="BC571" s="258">
        <f t="shared" si="298"/>
        <v>1</v>
      </c>
      <c r="BD571" s="258">
        <f t="shared" si="20"/>
        <v>1</v>
      </c>
      <c r="BE571" s="258">
        <f t="shared" si="299"/>
        <v>0</v>
      </c>
      <c r="BF571" s="258">
        <f t="shared" si="300"/>
        <v>1</v>
      </c>
      <c r="BG571" s="258">
        <f t="shared" si="21"/>
        <v>1</v>
      </c>
      <c r="BH571" s="258">
        <f t="shared" si="301"/>
        <v>0</v>
      </c>
      <c r="BI571" s="258">
        <f t="shared" si="302"/>
        <v>1</v>
      </c>
      <c r="BJ571" s="258">
        <f t="shared" si="22"/>
        <v>1</v>
      </c>
      <c r="BK571" s="258">
        <f t="shared" si="303"/>
        <v>0</v>
      </c>
      <c r="BL571" s="258">
        <f t="shared" si="304"/>
        <v>1</v>
      </c>
      <c r="BM571" s="258">
        <f t="shared" si="23"/>
        <v>1</v>
      </c>
      <c r="BN571" s="258">
        <f t="shared" si="305"/>
        <v>0</v>
      </c>
      <c r="BO571" s="258">
        <f t="shared" si="306"/>
        <v>1</v>
      </c>
      <c r="BP571" s="258">
        <f t="shared" si="24"/>
        <v>1</v>
      </c>
      <c r="BQ571" s="258">
        <f t="shared" si="307"/>
        <v>0</v>
      </c>
      <c r="BR571" s="258">
        <f t="shared" si="308"/>
        <v>1</v>
      </c>
      <c r="BS571" s="258">
        <f t="shared" si="25"/>
        <v>1</v>
      </c>
      <c r="BT571" s="258">
        <f t="shared" si="309"/>
        <v>0</v>
      </c>
      <c r="BU571" s="258">
        <f t="shared" si="310"/>
        <v>1</v>
      </c>
      <c r="BV571" s="258">
        <f t="shared" si="26"/>
        <v>1</v>
      </c>
      <c r="BW571" s="258">
        <f t="shared" si="311"/>
        <v>0</v>
      </c>
      <c r="BX571" s="258">
        <f t="shared" si="312"/>
        <v>1</v>
      </c>
      <c r="BY571" s="258">
        <f t="shared" si="27"/>
        <v>1</v>
      </c>
      <c r="BZ571" s="258">
        <f t="shared" si="313"/>
        <v>0</v>
      </c>
      <c r="CA571" s="258">
        <f t="shared" si="314"/>
        <v>1</v>
      </c>
      <c r="CB571" s="258">
        <f t="shared" si="28"/>
        <v>1</v>
      </c>
      <c r="CC571" s="258">
        <f t="shared" si="315"/>
        <v>0</v>
      </c>
      <c r="CD571" s="258">
        <f t="shared" si="316"/>
        <v>1</v>
      </c>
    </row>
    <row r="572" spans="1:82" hidden="1">
      <c r="A572" s="258"/>
      <c r="B572" s="258"/>
      <c r="C572" s="259"/>
      <c r="D572" s="258"/>
      <c r="E572" s="258"/>
      <c r="F572" s="258"/>
      <c r="G572" s="258">
        <v>564</v>
      </c>
      <c r="H572" s="743"/>
      <c r="I572" s="744"/>
      <c r="J572" s="739"/>
      <c r="K572" s="745"/>
      <c r="L572" s="745"/>
      <c r="M572" s="272"/>
      <c r="N572" s="508">
        <f t="shared" si="242"/>
        <v>0</v>
      </c>
      <c r="O572" s="510">
        <f t="shared" si="283"/>
        <v>0</v>
      </c>
      <c r="P572" s="260">
        <f t="shared" si="284"/>
        <v>0</v>
      </c>
      <c r="Q572" s="261">
        <f t="shared" si="285"/>
        <v>0</v>
      </c>
      <c r="R572" s="261">
        <f t="shared" si="246"/>
        <v>0</v>
      </c>
      <c r="S572" s="262"/>
      <c r="T572" s="262"/>
      <c r="U572" s="263">
        <f t="shared" si="2"/>
        <v>1.288</v>
      </c>
      <c r="V572" s="264">
        <f>IF(E572="SP",1,IF(D572="",ExtraMargeMateriaal,(1-VLOOKUP(D572,TabelAankoop[],4,FALSE))))</f>
        <v>1</v>
      </c>
      <c r="W572" s="265">
        <f t="shared" si="247"/>
        <v>0.6885</v>
      </c>
      <c r="X572" s="266">
        <f t="shared" si="248"/>
        <v>1</v>
      </c>
      <c r="Y572" s="267">
        <f t="shared" si="249"/>
        <v>1.46</v>
      </c>
      <c r="Z572" s="267">
        <f t="shared" si="250"/>
        <v>1.1599999999999999</v>
      </c>
      <c r="AA572" s="268">
        <f t="shared" si="7"/>
        <v>0</v>
      </c>
      <c r="AB572" s="456">
        <f t="shared" si="8"/>
        <v>0</v>
      </c>
      <c r="AC572" s="457">
        <f t="shared" si="9"/>
        <v>0</v>
      </c>
      <c r="AD572" s="456">
        <f t="shared" si="10"/>
        <v>0</v>
      </c>
      <c r="AE572" s="458">
        <f t="shared" si="11"/>
        <v>0</v>
      </c>
      <c r="AF572" s="457">
        <f t="shared" si="286"/>
        <v>0</v>
      </c>
      <c r="AG572" s="456">
        <f t="shared" si="12"/>
        <v>0</v>
      </c>
      <c r="AH572" s="457">
        <f t="shared" si="13"/>
        <v>0</v>
      </c>
      <c r="AI572" s="268">
        <f t="shared" si="14"/>
        <v>0</v>
      </c>
      <c r="AJ572" s="269">
        <f t="shared" si="15"/>
        <v>0</v>
      </c>
      <c r="AK572" s="270">
        <f t="shared" si="16"/>
        <v>0</v>
      </c>
      <c r="AL572" s="415">
        <f t="shared" si="17"/>
        <v>0</v>
      </c>
      <c r="AM572" s="259" t="str">
        <f>IF(AP572="","",IFERROR(VLOOKUP(AP572,CODES!$A$3:$D$1348,4,FALSE),"X"))&amp;IF(AQ572="","",IFERROR(VLOOKUP(AQ572,CODES!$A$3:$D$1348,4,FALSE),"X"))&amp;IF(AR572="","",IFERROR(VLOOKUP(AR572,CODES!$A$3:$D$1348,4,FALSE),"X"))&amp;IF(AS572="","",IFERROR(VLOOKUP(AS572,CODES!$A$3:$D$1348,4,FALSE),"X"))&amp;IF(AT572="","",IFERROR(VLOOKUP(AT572,CODES!$A$3:$D$1348,4,FALSE),"X"))&amp;IF(AU572="","",IFERROR(VLOOKUP(AU572,CODES!$A$3:$D$1348,4,FALSE),"X"))&amp;IF(AV572="","",IFERROR(VLOOKUP(AV572,CODES!$A$3:$D$1348,4,FALSE),"X"))&amp;IF(AW572="","",IFERROR(VLOOKUP(AW572,CODES!$A$3:$D$1348,4,FALSE),"X"))&amp;IF(AX572="","",IFERROR(VLOOKUP(AX572,CODES!$A$3:$D$1348,4,FALSE),"X"))&amp;IF(AY572="","",IFERROR(VLOOKUP(AY572,CODES!$A$3:$D$1348,4,FALSE),"X"))</f>
        <v/>
      </c>
      <c r="AN572" s="258">
        <f>SUM(IFERROR(VLOOKUP(AP572,CODES!$A$3:$D$1348,4,FALSE)*BC572,0),IFERROR(VLOOKUP(AQ572,CODES!$A$3:$D$1348,4,FALSE)*BF572,0),IFERROR(VLOOKUP(AR572,CODES!$A$3:$D$1348,4,FALSE)*BI572,0),IFERROR(VLOOKUP(AS572,CODES!$A$3:$D$1348,4,FALSE)*BL572,0),IFERROR(VLOOKUP(AT572,CODES!$A$3:$D$1348,4,FALSE)*BO572,0),IFERROR(VLOOKUP(AU572,CODES!$A$3:$D$1348,4,FALSE)*BR572,0),IFERROR(VLOOKUP(AV572,CODES!$A$3:$D$1348,4,FALSE)*BU572,0),IFERROR(VLOOKUP(AW572,CODES!$A$3:$D$1348,4,FALSE)*BX572,0),IFERROR(VLOOKUP(AX572,CODES!$A$3:$D$1348,4,FALSE)*CA572,0),IFERROR(VLOOKUP(AY572,CODES!$A$3:$D$1348,4,FALSE)*CD572,0))</f>
        <v>0</v>
      </c>
      <c r="AO572" s="258">
        <f>SUM(IFERROR(VLOOKUP(AP572,CODES!$A$3:$D$1348,3,FALSE)*BC572,0),IFERROR(VLOOKUP(AQ572,CODES!$A$3:$D$1348,3,FALSE)*BF572,0),IFERROR(VLOOKUP(AR572,CODES!$A$3:$D$1348,3,FALSE)*BI572,0),IFERROR(VLOOKUP(AS572,CODES!$A$3:$D$1348,3,FALSE)*BL572,0),IFERROR(VLOOKUP(AT572,CODES!$A$3:$D$1348,3,FALSE)*BO572,0),IFERROR(VLOOKUP(AU572,CODES!$A$3:$D$1348,3,FALSE)*BR572,0),IFERROR(VLOOKUP(AV572,CODES!$A$3:$D$1348,3,FALSE)*BU572,0),IFERROR(VLOOKUP(AW572,CODES!$A$3:$D$1348,3,FALSE)*BX572,0),IFERROR(VLOOKUP(AX572,CODES!$A$3:$D$1348,3,FALSE)*CA572,0),IFERROR(VLOOKUP(AY572,CODES!$A$3:$D$1348,3,FALSE)*CD572,0))+B572</f>
        <v>0</v>
      </c>
      <c r="AP572" s="271" t="str">
        <f t="shared" si="287"/>
        <v/>
      </c>
      <c r="AQ572" s="271" t="str">
        <f t="shared" si="288"/>
        <v/>
      </c>
      <c r="AR572" s="271" t="str">
        <f t="shared" si="289"/>
        <v/>
      </c>
      <c r="AS572" s="271" t="str">
        <f t="shared" si="290"/>
        <v/>
      </c>
      <c r="AT572" s="271" t="str">
        <f t="shared" si="291"/>
        <v/>
      </c>
      <c r="AU572" s="271" t="str">
        <f t="shared" si="292"/>
        <v/>
      </c>
      <c r="AV572" s="271" t="str">
        <f t="shared" si="293"/>
        <v/>
      </c>
      <c r="AW572" s="271" t="str">
        <f t="shared" si="294"/>
        <v/>
      </c>
      <c r="AX572" s="271" t="str">
        <f t="shared" si="295"/>
        <v/>
      </c>
      <c r="AY572" s="271" t="str">
        <f t="shared" si="296"/>
        <v/>
      </c>
      <c r="AZ572" s="258">
        <f t="shared" si="18"/>
        <v>0</v>
      </c>
      <c r="BA572" s="258">
        <f t="shared" si="262"/>
        <v>1</v>
      </c>
      <c r="BB572" s="258">
        <f t="shared" si="297"/>
        <v>0</v>
      </c>
      <c r="BC572" s="258">
        <f t="shared" si="298"/>
        <v>1</v>
      </c>
      <c r="BD572" s="258">
        <f t="shared" si="20"/>
        <v>1</v>
      </c>
      <c r="BE572" s="258">
        <f t="shared" si="299"/>
        <v>0</v>
      </c>
      <c r="BF572" s="258">
        <f t="shared" si="300"/>
        <v>1</v>
      </c>
      <c r="BG572" s="258">
        <f t="shared" si="21"/>
        <v>1</v>
      </c>
      <c r="BH572" s="258">
        <f t="shared" si="301"/>
        <v>0</v>
      </c>
      <c r="BI572" s="258">
        <f t="shared" si="302"/>
        <v>1</v>
      </c>
      <c r="BJ572" s="258">
        <f t="shared" si="22"/>
        <v>1</v>
      </c>
      <c r="BK572" s="258">
        <f t="shared" si="303"/>
        <v>0</v>
      </c>
      <c r="BL572" s="258">
        <f t="shared" si="304"/>
        <v>1</v>
      </c>
      <c r="BM572" s="258">
        <f t="shared" si="23"/>
        <v>1</v>
      </c>
      <c r="BN572" s="258">
        <f t="shared" si="305"/>
        <v>0</v>
      </c>
      <c r="BO572" s="258">
        <f t="shared" si="306"/>
        <v>1</v>
      </c>
      <c r="BP572" s="258">
        <f t="shared" si="24"/>
        <v>1</v>
      </c>
      <c r="BQ572" s="258">
        <f t="shared" si="307"/>
        <v>0</v>
      </c>
      <c r="BR572" s="258">
        <f t="shared" si="308"/>
        <v>1</v>
      </c>
      <c r="BS572" s="258">
        <f t="shared" si="25"/>
        <v>1</v>
      </c>
      <c r="BT572" s="258">
        <f t="shared" si="309"/>
        <v>0</v>
      </c>
      <c r="BU572" s="258">
        <f t="shared" si="310"/>
        <v>1</v>
      </c>
      <c r="BV572" s="258">
        <f t="shared" si="26"/>
        <v>1</v>
      </c>
      <c r="BW572" s="258">
        <f t="shared" si="311"/>
        <v>0</v>
      </c>
      <c r="BX572" s="258">
        <f t="shared" si="312"/>
        <v>1</v>
      </c>
      <c r="BY572" s="258">
        <f t="shared" si="27"/>
        <v>1</v>
      </c>
      <c r="BZ572" s="258">
        <f t="shared" si="313"/>
        <v>0</v>
      </c>
      <c r="CA572" s="258">
        <f t="shared" si="314"/>
        <v>1</v>
      </c>
      <c r="CB572" s="258">
        <f t="shared" si="28"/>
        <v>1</v>
      </c>
      <c r="CC572" s="258">
        <f t="shared" si="315"/>
        <v>0</v>
      </c>
      <c r="CD572" s="258">
        <f t="shared" si="316"/>
        <v>1</v>
      </c>
    </row>
    <row r="573" spans="1:82" hidden="1">
      <c r="A573" s="258"/>
      <c r="B573" s="258"/>
      <c r="C573" s="259"/>
      <c r="D573" s="258"/>
      <c r="E573" s="258"/>
      <c r="F573" s="258"/>
      <c r="G573" s="258">
        <v>565</v>
      </c>
      <c r="H573" s="743"/>
      <c r="I573" s="744"/>
      <c r="J573" s="739"/>
      <c r="K573" s="745"/>
      <c r="L573" s="745"/>
      <c r="M573" s="272"/>
      <c r="N573" s="508">
        <f t="shared" si="242"/>
        <v>0</v>
      </c>
      <c r="O573" s="510">
        <f t="shared" si="283"/>
        <v>0</v>
      </c>
      <c r="P573" s="260">
        <f t="shared" si="284"/>
        <v>0</v>
      </c>
      <c r="Q573" s="261">
        <f t="shared" si="285"/>
        <v>0</v>
      </c>
      <c r="R573" s="261">
        <f t="shared" si="246"/>
        <v>0</v>
      </c>
      <c r="S573" s="262"/>
      <c r="T573" s="262"/>
      <c r="U573" s="263">
        <f t="shared" si="2"/>
        <v>1.288</v>
      </c>
      <c r="V573" s="264">
        <f>IF(E573="SP",1,IF(D573="",ExtraMargeMateriaal,(1-VLOOKUP(D573,TabelAankoop[],4,FALSE))))</f>
        <v>1</v>
      </c>
      <c r="W573" s="265">
        <f t="shared" si="247"/>
        <v>0.6885</v>
      </c>
      <c r="X573" s="266">
        <f t="shared" si="248"/>
        <v>1</v>
      </c>
      <c r="Y573" s="267">
        <f t="shared" si="249"/>
        <v>1.46</v>
      </c>
      <c r="Z573" s="267">
        <f t="shared" si="250"/>
        <v>1.1599999999999999</v>
      </c>
      <c r="AA573" s="268">
        <f t="shared" si="7"/>
        <v>0</v>
      </c>
      <c r="AB573" s="456">
        <f t="shared" si="8"/>
        <v>0</v>
      </c>
      <c r="AC573" s="457">
        <f t="shared" si="9"/>
        <v>0</v>
      </c>
      <c r="AD573" s="456">
        <f t="shared" si="10"/>
        <v>0</v>
      </c>
      <c r="AE573" s="458">
        <f t="shared" si="11"/>
        <v>0</v>
      </c>
      <c r="AF573" s="457">
        <f t="shared" si="286"/>
        <v>0</v>
      </c>
      <c r="AG573" s="456">
        <f t="shared" si="12"/>
        <v>0</v>
      </c>
      <c r="AH573" s="457">
        <f t="shared" si="13"/>
        <v>0</v>
      </c>
      <c r="AI573" s="268">
        <f t="shared" si="14"/>
        <v>0</v>
      </c>
      <c r="AJ573" s="269">
        <f t="shared" si="15"/>
        <v>0</v>
      </c>
      <c r="AK573" s="270">
        <f t="shared" si="16"/>
        <v>0</v>
      </c>
      <c r="AL573" s="415">
        <f t="shared" si="17"/>
        <v>0</v>
      </c>
      <c r="AM573" s="259" t="str">
        <f>IF(AP573="","",IFERROR(VLOOKUP(AP573,CODES!$A$3:$D$1348,4,FALSE),"X"))&amp;IF(AQ573="","",IFERROR(VLOOKUP(AQ573,CODES!$A$3:$D$1348,4,FALSE),"X"))&amp;IF(AR573="","",IFERROR(VLOOKUP(AR573,CODES!$A$3:$D$1348,4,FALSE),"X"))&amp;IF(AS573="","",IFERROR(VLOOKUP(AS573,CODES!$A$3:$D$1348,4,FALSE),"X"))&amp;IF(AT573="","",IFERROR(VLOOKUP(AT573,CODES!$A$3:$D$1348,4,FALSE),"X"))&amp;IF(AU573="","",IFERROR(VLOOKUP(AU573,CODES!$A$3:$D$1348,4,FALSE),"X"))&amp;IF(AV573="","",IFERROR(VLOOKUP(AV573,CODES!$A$3:$D$1348,4,FALSE),"X"))&amp;IF(AW573="","",IFERROR(VLOOKUP(AW573,CODES!$A$3:$D$1348,4,FALSE),"X"))&amp;IF(AX573="","",IFERROR(VLOOKUP(AX573,CODES!$A$3:$D$1348,4,FALSE),"X"))&amp;IF(AY573="","",IFERROR(VLOOKUP(AY573,CODES!$A$3:$D$1348,4,FALSE),"X"))</f>
        <v/>
      </c>
      <c r="AN573" s="258">
        <f>SUM(IFERROR(VLOOKUP(AP573,CODES!$A$3:$D$1348,4,FALSE)*BC573,0),IFERROR(VLOOKUP(AQ573,CODES!$A$3:$D$1348,4,FALSE)*BF573,0),IFERROR(VLOOKUP(AR573,CODES!$A$3:$D$1348,4,FALSE)*BI573,0),IFERROR(VLOOKUP(AS573,CODES!$A$3:$D$1348,4,FALSE)*BL573,0),IFERROR(VLOOKUP(AT573,CODES!$A$3:$D$1348,4,FALSE)*BO573,0),IFERROR(VLOOKUP(AU573,CODES!$A$3:$D$1348,4,FALSE)*BR573,0),IFERROR(VLOOKUP(AV573,CODES!$A$3:$D$1348,4,FALSE)*BU573,0),IFERROR(VLOOKUP(AW573,CODES!$A$3:$D$1348,4,FALSE)*BX573,0),IFERROR(VLOOKUP(AX573,CODES!$A$3:$D$1348,4,FALSE)*CA573,0),IFERROR(VLOOKUP(AY573,CODES!$A$3:$D$1348,4,FALSE)*CD573,0))</f>
        <v>0</v>
      </c>
      <c r="AO573" s="258">
        <f>SUM(IFERROR(VLOOKUP(AP573,CODES!$A$3:$D$1348,3,FALSE)*BC573,0),IFERROR(VLOOKUP(AQ573,CODES!$A$3:$D$1348,3,FALSE)*BF573,0),IFERROR(VLOOKUP(AR573,CODES!$A$3:$D$1348,3,FALSE)*BI573,0),IFERROR(VLOOKUP(AS573,CODES!$A$3:$D$1348,3,FALSE)*BL573,0),IFERROR(VLOOKUP(AT573,CODES!$A$3:$D$1348,3,FALSE)*BO573,0),IFERROR(VLOOKUP(AU573,CODES!$A$3:$D$1348,3,FALSE)*BR573,0),IFERROR(VLOOKUP(AV573,CODES!$A$3:$D$1348,3,FALSE)*BU573,0),IFERROR(VLOOKUP(AW573,CODES!$A$3:$D$1348,3,FALSE)*BX573,0),IFERROR(VLOOKUP(AX573,CODES!$A$3:$D$1348,3,FALSE)*CA573,0),IFERROR(VLOOKUP(AY573,CODES!$A$3:$D$1348,3,FALSE)*CD573,0))+B573</f>
        <v>0</v>
      </c>
      <c r="AP573" s="271" t="str">
        <f t="shared" si="287"/>
        <v/>
      </c>
      <c r="AQ573" s="271" t="str">
        <f t="shared" si="288"/>
        <v/>
      </c>
      <c r="AR573" s="271" t="str">
        <f t="shared" si="289"/>
        <v/>
      </c>
      <c r="AS573" s="271" t="str">
        <f t="shared" si="290"/>
        <v/>
      </c>
      <c r="AT573" s="271" t="str">
        <f t="shared" si="291"/>
        <v/>
      </c>
      <c r="AU573" s="271" t="str">
        <f t="shared" si="292"/>
        <v/>
      </c>
      <c r="AV573" s="271" t="str">
        <f t="shared" si="293"/>
        <v/>
      </c>
      <c r="AW573" s="271" t="str">
        <f t="shared" si="294"/>
        <v/>
      </c>
      <c r="AX573" s="271" t="str">
        <f t="shared" si="295"/>
        <v/>
      </c>
      <c r="AY573" s="271" t="str">
        <f t="shared" si="296"/>
        <v/>
      </c>
      <c r="AZ573" s="258">
        <f t="shared" si="18"/>
        <v>0</v>
      </c>
      <c r="BA573" s="258">
        <f t="shared" si="262"/>
        <v>1</v>
      </c>
      <c r="BB573" s="258">
        <f t="shared" si="297"/>
        <v>0</v>
      </c>
      <c r="BC573" s="258">
        <f t="shared" si="298"/>
        <v>1</v>
      </c>
      <c r="BD573" s="258">
        <f t="shared" si="20"/>
        <v>1</v>
      </c>
      <c r="BE573" s="258">
        <f t="shared" si="299"/>
        <v>0</v>
      </c>
      <c r="BF573" s="258">
        <f t="shared" si="300"/>
        <v>1</v>
      </c>
      <c r="BG573" s="258">
        <f t="shared" si="21"/>
        <v>1</v>
      </c>
      <c r="BH573" s="258">
        <f t="shared" si="301"/>
        <v>0</v>
      </c>
      <c r="BI573" s="258">
        <f t="shared" si="302"/>
        <v>1</v>
      </c>
      <c r="BJ573" s="258">
        <f t="shared" si="22"/>
        <v>1</v>
      </c>
      <c r="BK573" s="258">
        <f t="shared" si="303"/>
        <v>0</v>
      </c>
      <c r="BL573" s="258">
        <f t="shared" si="304"/>
        <v>1</v>
      </c>
      <c r="BM573" s="258">
        <f t="shared" si="23"/>
        <v>1</v>
      </c>
      <c r="BN573" s="258">
        <f t="shared" si="305"/>
        <v>0</v>
      </c>
      <c r="BO573" s="258">
        <f t="shared" si="306"/>
        <v>1</v>
      </c>
      <c r="BP573" s="258">
        <f t="shared" si="24"/>
        <v>1</v>
      </c>
      <c r="BQ573" s="258">
        <f t="shared" si="307"/>
        <v>0</v>
      </c>
      <c r="BR573" s="258">
        <f t="shared" si="308"/>
        <v>1</v>
      </c>
      <c r="BS573" s="258">
        <f t="shared" si="25"/>
        <v>1</v>
      </c>
      <c r="BT573" s="258">
        <f t="shared" si="309"/>
        <v>0</v>
      </c>
      <c r="BU573" s="258">
        <f t="shared" si="310"/>
        <v>1</v>
      </c>
      <c r="BV573" s="258">
        <f t="shared" si="26"/>
        <v>1</v>
      </c>
      <c r="BW573" s="258">
        <f t="shared" si="311"/>
        <v>0</v>
      </c>
      <c r="BX573" s="258">
        <f t="shared" si="312"/>
        <v>1</v>
      </c>
      <c r="BY573" s="258">
        <f t="shared" si="27"/>
        <v>1</v>
      </c>
      <c r="BZ573" s="258">
        <f t="shared" si="313"/>
        <v>0</v>
      </c>
      <c r="CA573" s="258">
        <f t="shared" si="314"/>
        <v>1</v>
      </c>
      <c r="CB573" s="258">
        <f t="shared" si="28"/>
        <v>1</v>
      </c>
      <c r="CC573" s="258">
        <f t="shared" si="315"/>
        <v>0</v>
      </c>
      <c r="CD573" s="258">
        <f t="shared" si="316"/>
        <v>1</v>
      </c>
    </row>
    <row r="574" spans="1:82" hidden="1">
      <c r="A574" s="258"/>
      <c r="B574" s="258"/>
      <c r="C574" s="259"/>
      <c r="D574" s="258"/>
      <c r="E574" s="258"/>
      <c r="F574" s="258"/>
      <c r="G574" s="258">
        <v>566</v>
      </c>
      <c r="H574" s="743"/>
      <c r="I574" s="744"/>
      <c r="J574" s="739"/>
      <c r="K574" s="745"/>
      <c r="L574" s="745"/>
      <c r="M574" s="272"/>
      <c r="N574" s="508">
        <f t="shared" si="242"/>
        <v>0</v>
      </c>
      <c r="O574" s="510">
        <f t="shared" si="283"/>
        <v>0</v>
      </c>
      <c r="P574" s="260">
        <f t="shared" si="284"/>
        <v>0</v>
      </c>
      <c r="Q574" s="261">
        <f t="shared" si="285"/>
        <v>0</v>
      </c>
      <c r="R574" s="261">
        <f t="shared" si="246"/>
        <v>0</v>
      </c>
      <c r="S574" s="262"/>
      <c r="T574" s="262"/>
      <c r="U574" s="263">
        <f t="shared" si="2"/>
        <v>1.288</v>
      </c>
      <c r="V574" s="264">
        <f>IF(E574="SP",1,IF(D574="",ExtraMargeMateriaal,(1-VLOOKUP(D574,TabelAankoop[],4,FALSE))))</f>
        <v>1</v>
      </c>
      <c r="W574" s="265">
        <f t="shared" si="247"/>
        <v>0.6885</v>
      </c>
      <c r="X574" s="266">
        <f t="shared" si="248"/>
        <v>1</v>
      </c>
      <c r="Y574" s="267">
        <f t="shared" si="249"/>
        <v>1.46</v>
      </c>
      <c r="Z574" s="267">
        <f t="shared" si="250"/>
        <v>1.1599999999999999</v>
      </c>
      <c r="AA574" s="268">
        <f t="shared" si="7"/>
        <v>0</v>
      </c>
      <c r="AB574" s="456">
        <f t="shared" si="8"/>
        <v>0</v>
      </c>
      <c r="AC574" s="457">
        <f t="shared" si="9"/>
        <v>0</v>
      </c>
      <c r="AD574" s="456">
        <f t="shared" si="10"/>
        <v>0</v>
      </c>
      <c r="AE574" s="458">
        <f t="shared" si="11"/>
        <v>0</v>
      </c>
      <c r="AF574" s="457">
        <f t="shared" si="286"/>
        <v>0</v>
      </c>
      <c r="AG574" s="456">
        <f t="shared" si="12"/>
        <v>0</v>
      </c>
      <c r="AH574" s="457">
        <f t="shared" si="13"/>
        <v>0</v>
      </c>
      <c r="AI574" s="268">
        <f t="shared" si="14"/>
        <v>0</v>
      </c>
      <c r="AJ574" s="269">
        <f t="shared" si="15"/>
        <v>0</v>
      </c>
      <c r="AK574" s="270">
        <f t="shared" si="16"/>
        <v>0</v>
      </c>
      <c r="AL574" s="415">
        <f t="shared" si="17"/>
        <v>0</v>
      </c>
      <c r="AM574" s="259" t="str">
        <f>IF(AP574="","",IFERROR(VLOOKUP(AP574,CODES!$A$3:$D$1348,4,FALSE),"X"))&amp;IF(AQ574="","",IFERROR(VLOOKUP(AQ574,CODES!$A$3:$D$1348,4,FALSE),"X"))&amp;IF(AR574="","",IFERROR(VLOOKUP(AR574,CODES!$A$3:$D$1348,4,FALSE),"X"))&amp;IF(AS574="","",IFERROR(VLOOKUP(AS574,CODES!$A$3:$D$1348,4,FALSE),"X"))&amp;IF(AT574="","",IFERROR(VLOOKUP(AT574,CODES!$A$3:$D$1348,4,FALSE),"X"))&amp;IF(AU574="","",IFERROR(VLOOKUP(AU574,CODES!$A$3:$D$1348,4,FALSE),"X"))&amp;IF(AV574="","",IFERROR(VLOOKUP(AV574,CODES!$A$3:$D$1348,4,FALSE),"X"))&amp;IF(AW574="","",IFERROR(VLOOKUP(AW574,CODES!$A$3:$D$1348,4,FALSE),"X"))&amp;IF(AX574="","",IFERROR(VLOOKUP(AX574,CODES!$A$3:$D$1348,4,FALSE),"X"))&amp;IF(AY574="","",IFERROR(VLOOKUP(AY574,CODES!$A$3:$D$1348,4,FALSE),"X"))</f>
        <v/>
      </c>
      <c r="AN574" s="258">
        <f>SUM(IFERROR(VLOOKUP(AP574,CODES!$A$3:$D$1348,4,FALSE)*BC574,0),IFERROR(VLOOKUP(AQ574,CODES!$A$3:$D$1348,4,FALSE)*BF574,0),IFERROR(VLOOKUP(AR574,CODES!$A$3:$D$1348,4,FALSE)*BI574,0),IFERROR(VLOOKUP(AS574,CODES!$A$3:$D$1348,4,FALSE)*BL574,0),IFERROR(VLOOKUP(AT574,CODES!$A$3:$D$1348,4,FALSE)*BO574,0),IFERROR(VLOOKUP(AU574,CODES!$A$3:$D$1348,4,FALSE)*BR574,0),IFERROR(VLOOKUP(AV574,CODES!$A$3:$D$1348,4,FALSE)*BU574,0),IFERROR(VLOOKUP(AW574,CODES!$A$3:$D$1348,4,FALSE)*BX574,0),IFERROR(VLOOKUP(AX574,CODES!$A$3:$D$1348,4,FALSE)*CA574,0),IFERROR(VLOOKUP(AY574,CODES!$A$3:$D$1348,4,FALSE)*CD574,0))</f>
        <v>0</v>
      </c>
      <c r="AO574" s="258">
        <f>SUM(IFERROR(VLOOKUP(AP574,CODES!$A$3:$D$1348,3,FALSE)*BC574,0),IFERROR(VLOOKUP(AQ574,CODES!$A$3:$D$1348,3,FALSE)*BF574,0),IFERROR(VLOOKUP(AR574,CODES!$A$3:$D$1348,3,FALSE)*BI574,0),IFERROR(VLOOKUP(AS574,CODES!$A$3:$D$1348,3,FALSE)*BL574,0),IFERROR(VLOOKUP(AT574,CODES!$A$3:$D$1348,3,FALSE)*BO574,0),IFERROR(VLOOKUP(AU574,CODES!$A$3:$D$1348,3,FALSE)*BR574,0),IFERROR(VLOOKUP(AV574,CODES!$A$3:$D$1348,3,FALSE)*BU574,0),IFERROR(VLOOKUP(AW574,CODES!$A$3:$D$1348,3,FALSE)*BX574,0),IFERROR(VLOOKUP(AX574,CODES!$A$3:$D$1348,3,FALSE)*CA574,0),IFERROR(VLOOKUP(AY574,CODES!$A$3:$D$1348,3,FALSE)*CD574,0))+B574</f>
        <v>0</v>
      </c>
      <c r="AP574" s="271" t="str">
        <f t="shared" si="287"/>
        <v/>
      </c>
      <c r="AQ574" s="271" t="str">
        <f t="shared" si="288"/>
        <v/>
      </c>
      <c r="AR574" s="271" t="str">
        <f t="shared" si="289"/>
        <v/>
      </c>
      <c r="AS574" s="271" t="str">
        <f t="shared" si="290"/>
        <v/>
      </c>
      <c r="AT574" s="271" t="str">
        <f t="shared" si="291"/>
        <v/>
      </c>
      <c r="AU574" s="271" t="str">
        <f t="shared" si="292"/>
        <v/>
      </c>
      <c r="AV574" s="271" t="str">
        <f t="shared" si="293"/>
        <v/>
      </c>
      <c r="AW574" s="271" t="str">
        <f t="shared" si="294"/>
        <v/>
      </c>
      <c r="AX574" s="271" t="str">
        <f t="shared" si="295"/>
        <v/>
      </c>
      <c r="AY574" s="271" t="str">
        <f t="shared" si="296"/>
        <v/>
      </c>
      <c r="AZ574" s="258">
        <f t="shared" si="18"/>
        <v>0</v>
      </c>
      <c r="BA574" s="258">
        <f t="shared" si="262"/>
        <v>1</v>
      </c>
      <c r="BB574" s="258">
        <f t="shared" si="297"/>
        <v>0</v>
      </c>
      <c r="BC574" s="258">
        <f t="shared" si="298"/>
        <v>1</v>
      </c>
      <c r="BD574" s="258">
        <f t="shared" si="20"/>
        <v>1</v>
      </c>
      <c r="BE574" s="258">
        <f t="shared" si="299"/>
        <v>0</v>
      </c>
      <c r="BF574" s="258">
        <f t="shared" si="300"/>
        <v>1</v>
      </c>
      <c r="BG574" s="258">
        <f t="shared" si="21"/>
        <v>1</v>
      </c>
      <c r="BH574" s="258">
        <f t="shared" si="301"/>
        <v>0</v>
      </c>
      <c r="BI574" s="258">
        <f t="shared" si="302"/>
        <v>1</v>
      </c>
      <c r="BJ574" s="258">
        <f t="shared" si="22"/>
        <v>1</v>
      </c>
      <c r="BK574" s="258">
        <f t="shared" si="303"/>
        <v>0</v>
      </c>
      <c r="BL574" s="258">
        <f t="shared" si="304"/>
        <v>1</v>
      </c>
      <c r="BM574" s="258">
        <f t="shared" si="23"/>
        <v>1</v>
      </c>
      <c r="BN574" s="258">
        <f t="shared" si="305"/>
        <v>0</v>
      </c>
      <c r="BO574" s="258">
        <f t="shared" si="306"/>
        <v>1</v>
      </c>
      <c r="BP574" s="258">
        <f t="shared" si="24"/>
        <v>1</v>
      </c>
      <c r="BQ574" s="258">
        <f t="shared" si="307"/>
        <v>0</v>
      </c>
      <c r="BR574" s="258">
        <f t="shared" si="308"/>
        <v>1</v>
      </c>
      <c r="BS574" s="258">
        <f t="shared" si="25"/>
        <v>1</v>
      </c>
      <c r="BT574" s="258">
        <f t="shared" si="309"/>
        <v>0</v>
      </c>
      <c r="BU574" s="258">
        <f t="shared" si="310"/>
        <v>1</v>
      </c>
      <c r="BV574" s="258">
        <f t="shared" si="26"/>
        <v>1</v>
      </c>
      <c r="BW574" s="258">
        <f t="shared" si="311"/>
        <v>0</v>
      </c>
      <c r="BX574" s="258">
        <f t="shared" si="312"/>
        <v>1</v>
      </c>
      <c r="BY574" s="258">
        <f t="shared" si="27"/>
        <v>1</v>
      </c>
      <c r="BZ574" s="258">
        <f t="shared" si="313"/>
        <v>0</v>
      </c>
      <c r="CA574" s="258">
        <f t="shared" si="314"/>
        <v>1</v>
      </c>
      <c r="CB574" s="258">
        <f t="shared" si="28"/>
        <v>1</v>
      </c>
      <c r="CC574" s="258">
        <f t="shared" si="315"/>
        <v>0</v>
      </c>
      <c r="CD574" s="258">
        <f t="shared" si="316"/>
        <v>1</v>
      </c>
    </row>
    <row r="575" spans="1:82" hidden="1">
      <c r="A575" s="258"/>
      <c r="B575" s="258"/>
      <c r="C575" s="259"/>
      <c r="D575" s="258"/>
      <c r="E575" s="258"/>
      <c r="F575" s="258"/>
      <c r="G575" s="258">
        <v>567</v>
      </c>
      <c r="H575" s="743"/>
      <c r="I575" s="744"/>
      <c r="J575" s="739"/>
      <c r="K575" s="745"/>
      <c r="L575" s="745"/>
      <c r="M575" s="272"/>
      <c r="N575" s="508">
        <f t="shared" si="242"/>
        <v>0</v>
      </c>
      <c r="O575" s="510">
        <f t="shared" si="283"/>
        <v>0</v>
      </c>
      <c r="P575" s="260">
        <f t="shared" si="284"/>
        <v>0</v>
      </c>
      <c r="Q575" s="261">
        <f t="shared" si="285"/>
        <v>0</v>
      </c>
      <c r="R575" s="261">
        <f t="shared" si="246"/>
        <v>0</v>
      </c>
      <c r="S575" s="262"/>
      <c r="T575" s="262"/>
      <c r="U575" s="263">
        <f t="shared" si="2"/>
        <v>1.288</v>
      </c>
      <c r="V575" s="264">
        <f>IF(E575="SP",1,IF(D575="",ExtraMargeMateriaal,(1-VLOOKUP(D575,TabelAankoop[],4,FALSE))))</f>
        <v>1</v>
      </c>
      <c r="W575" s="265">
        <f t="shared" si="247"/>
        <v>0.6885</v>
      </c>
      <c r="X575" s="266">
        <f t="shared" si="248"/>
        <v>1</v>
      </c>
      <c r="Y575" s="267">
        <f t="shared" si="249"/>
        <v>1.46</v>
      </c>
      <c r="Z575" s="267">
        <f t="shared" si="250"/>
        <v>1.1599999999999999</v>
      </c>
      <c r="AA575" s="268">
        <f t="shared" si="7"/>
        <v>0</v>
      </c>
      <c r="AB575" s="456">
        <f t="shared" si="8"/>
        <v>0</v>
      </c>
      <c r="AC575" s="457">
        <f t="shared" si="9"/>
        <v>0</v>
      </c>
      <c r="AD575" s="456">
        <f t="shared" si="10"/>
        <v>0</v>
      </c>
      <c r="AE575" s="458">
        <f t="shared" si="11"/>
        <v>0</v>
      </c>
      <c r="AF575" s="457">
        <f t="shared" si="286"/>
        <v>0</v>
      </c>
      <c r="AG575" s="456">
        <f t="shared" si="12"/>
        <v>0</v>
      </c>
      <c r="AH575" s="457">
        <f t="shared" si="13"/>
        <v>0</v>
      </c>
      <c r="AI575" s="268">
        <f t="shared" si="14"/>
        <v>0</v>
      </c>
      <c r="AJ575" s="269">
        <f t="shared" si="15"/>
        <v>0</v>
      </c>
      <c r="AK575" s="270">
        <f t="shared" si="16"/>
        <v>0</v>
      </c>
      <c r="AL575" s="415">
        <f t="shared" si="17"/>
        <v>0</v>
      </c>
      <c r="AM575" s="259" t="str">
        <f>IF(AP575="","",IFERROR(VLOOKUP(AP575,CODES!$A$3:$D$1348,4,FALSE),"X"))&amp;IF(AQ575="","",IFERROR(VLOOKUP(AQ575,CODES!$A$3:$D$1348,4,FALSE),"X"))&amp;IF(AR575="","",IFERROR(VLOOKUP(AR575,CODES!$A$3:$D$1348,4,FALSE),"X"))&amp;IF(AS575="","",IFERROR(VLOOKUP(AS575,CODES!$A$3:$D$1348,4,FALSE),"X"))&amp;IF(AT575="","",IFERROR(VLOOKUP(AT575,CODES!$A$3:$D$1348,4,FALSE),"X"))&amp;IF(AU575="","",IFERROR(VLOOKUP(AU575,CODES!$A$3:$D$1348,4,FALSE),"X"))&amp;IF(AV575="","",IFERROR(VLOOKUP(AV575,CODES!$A$3:$D$1348,4,FALSE),"X"))&amp;IF(AW575="","",IFERROR(VLOOKUP(AW575,CODES!$A$3:$D$1348,4,FALSE),"X"))&amp;IF(AX575="","",IFERROR(VLOOKUP(AX575,CODES!$A$3:$D$1348,4,FALSE),"X"))&amp;IF(AY575="","",IFERROR(VLOOKUP(AY575,CODES!$A$3:$D$1348,4,FALSE),"X"))</f>
        <v/>
      </c>
      <c r="AN575" s="258">
        <f>SUM(IFERROR(VLOOKUP(AP575,CODES!$A$3:$D$1348,4,FALSE)*BC575,0),IFERROR(VLOOKUP(AQ575,CODES!$A$3:$D$1348,4,FALSE)*BF575,0),IFERROR(VLOOKUP(AR575,CODES!$A$3:$D$1348,4,FALSE)*BI575,0),IFERROR(VLOOKUP(AS575,CODES!$A$3:$D$1348,4,FALSE)*BL575,0),IFERROR(VLOOKUP(AT575,CODES!$A$3:$D$1348,4,FALSE)*BO575,0),IFERROR(VLOOKUP(AU575,CODES!$A$3:$D$1348,4,FALSE)*BR575,0),IFERROR(VLOOKUP(AV575,CODES!$A$3:$D$1348,4,FALSE)*BU575,0),IFERROR(VLOOKUP(AW575,CODES!$A$3:$D$1348,4,FALSE)*BX575,0),IFERROR(VLOOKUP(AX575,CODES!$A$3:$D$1348,4,FALSE)*CA575,0),IFERROR(VLOOKUP(AY575,CODES!$A$3:$D$1348,4,FALSE)*CD575,0))</f>
        <v>0</v>
      </c>
      <c r="AO575" s="258">
        <f>SUM(IFERROR(VLOOKUP(AP575,CODES!$A$3:$D$1348,3,FALSE)*BC575,0),IFERROR(VLOOKUP(AQ575,CODES!$A$3:$D$1348,3,FALSE)*BF575,0),IFERROR(VLOOKUP(AR575,CODES!$A$3:$D$1348,3,FALSE)*BI575,0),IFERROR(VLOOKUP(AS575,CODES!$A$3:$D$1348,3,FALSE)*BL575,0),IFERROR(VLOOKUP(AT575,CODES!$A$3:$D$1348,3,FALSE)*BO575,0),IFERROR(VLOOKUP(AU575,CODES!$A$3:$D$1348,3,FALSE)*BR575,0),IFERROR(VLOOKUP(AV575,CODES!$A$3:$D$1348,3,FALSE)*BU575,0),IFERROR(VLOOKUP(AW575,CODES!$A$3:$D$1348,3,FALSE)*BX575,0),IFERROR(VLOOKUP(AX575,CODES!$A$3:$D$1348,3,FALSE)*CA575,0),IFERROR(VLOOKUP(AY575,CODES!$A$3:$D$1348,3,FALSE)*CD575,0))+B575</f>
        <v>0</v>
      </c>
      <c r="AP575" s="271" t="str">
        <f t="shared" si="287"/>
        <v/>
      </c>
      <c r="AQ575" s="271" t="str">
        <f t="shared" si="288"/>
        <v/>
      </c>
      <c r="AR575" s="271" t="str">
        <f t="shared" si="289"/>
        <v/>
      </c>
      <c r="AS575" s="271" t="str">
        <f t="shared" si="290"/>
        <v/>
      </c>
      <c r="AT575" s="271" t="str">
        <f t="shared" si="291"/>
        <v/>
      </c>
      <c r="AU575" s="271" t="str">
        <f t="shared" si="292"/>
        <v/>
      </c>
      <c r="AV575" s="271" t="str">
        <f t="shared" si="293"/>
        <v/>
      </c>
      <c r="AW575" s="271" t="str">
        <f t="shared" si="294"/>
        <v/>
      </c>
      <c r="AX575" s="271" t="str">
        <f t="shared" si="295"/>
        <v/>
      </c>
      <c r="AY575" s="271" t="str">
        <f t="shared" si="296"/>
        <v/>
      </c>
      <c r="AZ575" s="258">
        <f t="shared" si="18"/>
        <v>0</v>
      </c>
      <c r="BA575" s="258">
        <f t="shared" si="262"/>
        <v>1</v>
      </c>
      <c r="BB575" s="258">
        <f t="shared" si="297"/>
        <v>0</v>
      </c>
      <c r="BC575" s="258">
        <f t="shared" si="298"/>
        <v>1</v>
      </c>
      <c r="BD575" s="258">
        <f t="shared" si="20"/>
        <v>1</v>
      </c>
      <c r="BE575" s="258">
        <f t="shared" si="299"/>
        <v>0</v>
      </c>
      <c r="BF575" s="258">
        <f t="shared" si="300"/>
        <v>1</v>
      </c>
      <c r="BG575" s="258">
        <f t="shared" si="21"/>
        <v>1</v>
      </c>
      <c r="BH575" s="258">
        <f t="shared" si="301"/>
        <v>0</v>
      </c>
      <c r="BI575" s="258">
        <f t="shared" si="302"/>
        <v>1</v>
      </c>
      <c r="BJ575" s="258">
        <f t="shared" si="22"/>
        <v>1</v>
      </c>
      <c r="BK575" s="258">
        <f t="shared" si="303"/>
        <v>0</v>
      </c>
      <c r="BL575" s="258">
        <f t="shared" si="304"/>
        <v>1</v>
      </c>
      <c r="BM575" s="258">
        <f t="shared" si="23"/>
        <v>1</v>
      </c>
      <c r="BN575" s="258">
        <f t="shared" si="305"/>
        <v>0</v>
      </c>
      <c r="BO575" s="258">
        <f t="shared" si="306"/>
        <v>1</v>
      </c>
      <c r="BP575" s="258">
        <f t="shared" si="24"/>
        <v>1</v>
      </c>
      <c r="BQ575" s="258">
        <f t="shared" si="307"/>
        <v>0</v>
      </c>
      <c r="BR575" s="258">
        <f t="shared" si="308"/>
        <v>1</v>
      </c>
      <c r="BS575" s="258">
        <f t="shared" si="25"/>
        <v>1</v>
      </c>
      <c r="BT575" s="258">
        <f t="shared" si="309"/>
        <v>0</v>
      </c>
      <c r="BU575" s="258">
        <f t="shared" si="310"/>
        <v>1</v>
      </c>
      <c r="BV575" s="258">
        <f t="shared" si="26"/>
        <v>1</v>
      </c>
      <c r="BW575" s="258">
        <f t="shared" si="311"/>
        <v>0</v>
      </c>
      <c r="BX575" s="258">
        <f t="shared" si="312"/>
        <v>1</v>
      </c>
      <c r="BY575" s="258">
        <f t="shared" si="27"/>
        <v>1</v>
      </c>
      <c r="BZ575" s="258">
        <f t="shared" si="313"/>
        <v>0</v>
      </c>
      <c r="CA575" s="258">
        <f t="shared" si="314"/>
        <v>1</v>
      </c>
      <c r="CB575" s="258">
        <f t="shared" si="28"/>
        <v>1</v>
      </c>
      <c r="CC575" s="258">
        <f t="shared" si="315"/>
        <v>0</v>
      </c>
      <c r="CD575" s="258">
        <f t="shared" si="316"/>
        <v>1</v>
      </c>
    </row>
    <row r="576" spans="1:82" hidden="1">
      <c r="A576" s="258"/>
      <c r="B576" s="258"/>
      <c r="C576" s="259"/>
      <c r="D576" s="258"/>
      <c r="E576" s="258"/>
      <c r="F576" s="258"/>
      <c r="G576" s="258">
        <v>568</v>
      </c>
      <c r="H576" s="743"/>
      <c r="I576" s="744"/>
      <c r="J576" s="739"/>
      <c r="K576" s="745"/>
      <c r="L576" s="745"/>
      <c r="M576" s="272"/>
      <c r="N576" s="508">
        <f t="shared" si="242"/>
        <v>0</v>
      </c>
      <c r="O576" s="510">
        <f t="shared" si="283"/>
        <v>0</v>
      </c>
      <c r="P576" s="260">
        <f t="shared" si="284"/>
        <v>0</v>
      </c>
      <c r="Q576" s="261">
        <f t="shared" si="285"/>
        <v>0</v>
      </c>
      <c r="R576" s="261">
        <f t="shared" si="246"/>
        <v>0</v>
      </c>
      <c r="S576" s="262"/>
      <c r="T576" s="262"/>
      <c r="U576" s="263">
        <f t="shared" si="2"/>
        <v>1.288</v>
      </c>
      <c r="V576" s="264">
        <f>IF(E576="SP",1,IF(D576="",ExtraMargeMateriaal,(1-VLOOKUP(D576,TabelAankoop[],4,FALSE))))</f>
        <v>1</v>
      </c>
      <c r="W576" s="265">
        <f t="shared" si="247"/>
        <v>0.6885</v>
      </c>
      <c r="X576" s="266">
        <f t="shared" si="248"/>
        <v>1</v>
      </c>
      <c r="Y576" s="267">
        <f t="shared" si="249"/>
        <v>1.46</v>
      </c>
      <c r="Z576" s="267">
        <f t="shared" si="250"/>
        <v>1.1599999999999999</v>
      </c>
      <c r="AA576" s="268">
        <f t="shared" si="7"/>
        <v>0</v>
      </c>
      <c r="AB576" s="456">
        <f t="shared" si="8"/>
        <v>0</v>
      </c>
      <c r="AC576" s="457">
        <f t="shared" si="9"/>
        <v>0</v>
      </c>
      <c r="AD576" s="456">
        <f t="shared" si="10"/>
        <v>0</v>
      </c>
      <c r="AE576" s="458">
        <f t="shared" si="11"/>
        <v>0</v>
      </c>
      <c r="AF576" s="457">
        <f t="shared" si="286"/>
        <v>0</v>
      </c>
      <c r="AG576" s="456">
        <f t="shared" si="12"/>
        <v>0</v>
      </c>
      <c r="AH576" s="457">
        <f t="shared" si="13"/>
        <v>0</v>
      </c>
      <c r="AI576" s="268">
        <f t="shared" si="14"/>
        <v>0</v>
      </c>
      <c r="AJ576" s="269">
        <f t="shared" si="15"/>
        <v>0</v>
      </c>
      <c r="AK576" s="270">
        <f t="shared" si="16"/>
        <v>0</v>
      </c>
      <c r="AL576" s="415">
        <f t="shared" si="17"/>
        <v>0</v>
      </c>
      <c r="AM576" s="259" t="str">
        <f>IF(AP576="","",IFERROR(VLOOKUP(AP576,CODES!$A$3:$D$1348,4,FALSE),"X"))&amp;IF(AQ576="","",IFERROR(VLOOKUP(AQ576,CODES!$A$3:$D$1348,4,FALSE),"X"))&amp;IF(AR576="","",IFERROR(VLOOKUP(AR576,CODES!$A$3:$D$1348,4,FALSE),"X"))&amp;IF(AS576="","",IFERROR(VLOOKUP(AS576,CODES!$A$3:$D$1348,4,FALSE),"X"))&amp;IF(AT576="","",IFERROR(VLOOKUP(AT576,CODES!$A$3:$D$1348,4,FALSE),"X"))&amp;IF(AU576="","",IFERROR(VLOOKUP(AU576,CODES!$A$3:$D$1348,4,FALSE),"X"))&amp;IF(AV576="","",IFERROR(VLOOKUP(AV576,CODES!$A$3:$D$1348,4,FALSE),"X"))&amp;IF(AW576="","",IFERROR(VLOOKUP(AW576,CODES!$A$3:$D$1348,4,FALSE),"X"))&amp;IF(AX576="","",IFERROR(VLOOKUP(AX576,CODES!$A$3:$D$1348,4,FALSE),"X"))&amp;IF(AY576="","",IFERROR(VLOOKUP(AY576,CODES!$A$3:$D$1348,4,FALSE),"X"))</f>
        <v/>
      </c>
      <c r="AN576" s="258">
        <f>SUM(IFERROR(VLOOKUP(AP576,CODES!$A$3:$D$1348,4,FALSE)*BC576,0),IFERROR(VLOOKUP(AQ576,CODES!$A$3:$D$1348,4,FALSE)*BF576,0),IFERROR(VLOOKUP(AR576,CODES!$A$3:$D$1348,4,FALSE)*BI576,0),IFERROR(VLOOKUP(AS576,CODES!$A$3:$D$1348,4,FALSE)*BL576,0),IFERROR(VLOOKUP(AT576,CODES!$A$3:$D$1348,4,FALSE)*BO576,0),IFERROR(VLOOKUP(AU576,CODES!$A$3:$D$1348,4,FALSE)*BR576,0),IFERROR(VLOOKUP(AV576,CODES!$A$3:$D$1348,4,FALSE)*BU576,0),IFERROR(VLOOKUP(AW576,CODES!$A$3:$D$1348,4,FALSE)*BX576,0),IFERROR(VLOOKUP(AX576,CODES!$A$3:$D$1348,4,FALSE)*CA576,0),IFERROR(VLOOKUP(AY576,CODES!$A$3:$D$1348,4,FALSE)*CD576,0))</f>
        <v>0</v>
      </c>
      <c r="AO576" s="258">
        <f>SUM(IFERROR(VLOOKUP(AP576,CODES!$A$3:$D$1348,3,FALSE)*BC576,0),IFERROR(VLOOKUP(AQ576,CODES!$A$3:$D$1348,3,FALSE)*BF576,0),IFERROR(VLOOKUP(AR576,CODES!$A$3:$D$1348,3,FALSE)*BI576,0),IFERROR(VLOOKUP(AS576,CODES!$A$3:$D$1348,3,FALSE)*BL576,0),IFERROR(VLOOKUP(AT576,CODES!$A$3:$D$1348,3,FALSE)*BO576,0),IFERROR(VLOOKUP(AU576,CODES!$A$3:$D$1348,3,FALSE)*BR576,0),IFERROR(VLOOKUP(AV576,CODES!$A$3:$D$1348,3,FALSE)*BU576,0),IFERROR(VLOOKUP(AW576,CODES!$A$3:$D$1348,3,FALSE)*BX576,0),IFERROR(VLOOKUP(AX576,CODES!$A$3:$D$1348,3,FALSE)*CA576,0),IFERROR(VLOOKUP(AY576,CODES!$A$3:$D$1348,3,FALSE)*CD576,0))+B576</f>
        <v>0</v>
      </c>
      <c r="AP576" s="271" t="str">
        <f t="shared" si="287"/>
        <v/>
      </c>
      <c r="AQ576" s="271" t="str">
        <f t="shared" si="288"/>
        <v/>
      </c>
      <c r="AR576" s="271" t="str">
        <f t="shared" si="289"/>
        <v/>
      </c>
      <c r="AS576" s="271" t="str">
        <f t="shared" si="290"/>
        <v/>
      </c>
      <c r="AT576" s="271" t="str">
        <f t="shared" si="291"/>
        <v/>
      </c>
      <c r="AU576" s="271" t="str">
        <f t="shared" si="292"/>
        <v/>
      </c>
      <c r="AV576" s="271" t="str">
        <f t="shared" si="293"/>
        <v/>
      </c>
      <c r="AW576" s="271" t="str">
        <f t="shared" si="294"/>
        <v/>
      </c>
      <c r="AX576" s="271" t="str">
        <f t="shared" si="295"/>
        <v/>
      </c>
      <c r="AY576" s="271" t="str">
        <f t="shared" si="296"/>
        <v/>
      </c>
      <c r="AZ576" s="258">
        <f t="shared" si="18"/>
        <v>0</v>
      </c>
      <c r="BA576" s="258">
        <f t="shared" si="262"/>
        <v>1</v>
      </c>
      <c r="BB576" s="258">
        <f t="shared" si="297"/>
        <v>0</v>
      </c>
      <c r="BC576" s="258">
        <f t="shared" si="298"/>
        <v>1</v>
      </c>
      <c r="BD576" s="258">
        <f t="shared" si="20"/>
        <v>1</v>
      </c>
      <c r="BE576" s="258">
        <f t="shared" si="299"/>
        <v>0</v>
      </c>
      <c r="BF576" s="258">
        <f t="shared" si="300"/>
        <v>1</v>
      </c>
      <c r="BG576" s="258">
        <f t="shared" si="21"/>
        <v>1</v>
      </c>
      <c r="BH576" s="258">
        <f t="shared" si="301"/>
        <v>0</v>
      </c>
      <c r="BI576" s="258">
        <f t="shared" si="302"/>
        <v>1</v>
      </c>
      <c r="BJ576" s="258">
        <f t="shared" si="22"/>
        <v>1</v>
      </c>
      <c r="BK576" s="258">
        <f t="shared" si="303"/>
        <v>0</v>
      </c>
      <c r="BL576" s="258">
        <f t="shared" si="304"/>
        <v>1</v>
      </c>
      <c r="BM576" s="258">
        <f t="shared" si="23"/>
        <v>1</v>
      </c>
      <c r="BN576" s="258">
        <f t="shared" si="305"/>
        <v>0</v>
      </c>
      <c r="BO576" s="258">
        <f t="shared" si="306"/>
        <v>1</v>
      </c>
      <c r="BP576" s="258">
        <f t="shared" si="24"/>
        <v>1</v>
      </c>
      <c r="BQ576" s="258">
        <f t="shared" si="307"/>
        <v>0</v>
      </c>
      <c r="BR576" s="258">
        <f t="shared" si="308"/>
        <v>1</v>
      </c>
      <c r="BS576" s="258">
        <f t="shared" si="25"/>
        <v>1</v>
      </c>
      <c r="BT576" s="258">
        <f t="shared" si="309"/>
        <v>0</v>
      </c>
      <c r="BU576" s="258">
        <f t="shared" si="310"/>
        <v>1</v>
      </c>
      <c r="BV576" s="258">
        <f t="shared" si="26"/>
        <v>1</v>
      </c>
      <c r="BW576" s="258">
        <f t="shared" si="311"/>
        <v>0</v>
      </c>
      <c r="BX576" s="258">
        <f t="shared" si="312"/>
        <v>1</v>
      </c>
      <c r="BY576" s="258">
        <f t="shared" si="27"/>
        <v>1</v>
      </c>
      <c r="BZ576" s="258">
        <f t="shared" si="313"/>
        <v>0</v>
      </c>
      <c r="CA576" s="258">
        <f t="shared" si="314"/>
        <v>1</v>
      </c>
      <c r="CB576" s="258">
        <f t="shared" si="28"/>
        <v>1</v>
      </c>
      <c r="CC576" s="258">
        <f t="shared" si="315"/>
        <v>0</v>
      </c>
      <c r="CD576" s="258">
        <f t="shared" si="316"/>
        <v>1</v>
      </c>
    </row>
    <row r="577" spans="1:82" hidden="1">
      <c r="A577" s="258"/>
      <c r="B577" s="258"/>
      <c r="C577" s="259"/>
      <c r="D577" s="258"/>
      <c r="E577" s="258"/>
      <c r="F577" s="258"/>
      <c r="G577" s="258">
        <v>569</v>
      </c>
      <c r="H577" s="743"/>
      <c r="I577" s="744"/>
      <c r="J577" s="739"/>
      <c r="K577" s="745"/>
      <c r="L577" s="745"/>
      <c r="M577" s="272"/>
      <c r="N577" s="508">
        <f t="shared" si="242"/>
        <v>0</v>
      </c>
      <c r="O577" s="510">
        <f t="shared" si="283"/>
        <v>0</v>
      </c>
      <c r="P577" s="260">
        <f t="shared" si="284"/>
        <v>0</v>
      </c>
      <c r="Q577" s="261">
        <f t="shared" si="285"/>
        <v>0</v>
      </c>
      <c r="R577" s="261">
        <f t="shared" si="246"/>
        <v>0</v>
      </c>
      <c r="S577" s="262"/>
      <c r="T577" s="262"/>
      <c r="U577" s="263">
        <f t="shared" si="2"/>
        <v>1.288</v>
      </c>
      <c r="V577" s="264">
        <f>IF(E577="SP",1,IF(D577="",ExtraMargeMateriaal,(1-VLOOKUP(D577,TabelAankoop[],4,FALSE))))</f>
        <v>1</v>
      </c>
      <c r="W577" s="265">
        <f t="shared" si="247"/>
        <v>0.6885</v>
      </c>
      <c r="X577" s="266">
        <f t="shared" si="248"/>
        <v>1</v>
      </c>
      <c r="Y577" s="267">
        <f t="shared" si="249"/>
        <v>1.46</v>
      </c>
      <c r="Z577" s="267">
        <f t="shared" si="250"/>
        <v>1.1599999999999999</v>
      </c>
      <c r="AA577" s="268">
        <f t="shared" si="7"/>
        <v>0</v>
      </c>
      <c r="AB577" s="456">
        <f t="shared" si="8"/>
        <v>0</v>
      </c>
      <c r="AC577" s="457">
        <f t="shared" si="9"/>
        <v>0</v>
      </c>
      <c r="AD577" s="456">
        <f t="shared" si="10"/>
        <v>0</v>
      </c>
      <c r="AE577" s="458">
        <f t="shared" si="11"/>
        <v>0</v>
      </c>
      <c r="AF577" s="457">
        <f t="shared" si="286"/>
        <v>0</v>
      </c>
      <c r="AG577" s="456">
        <f t="shared" si="12"/>
        <v>0</v>
      </c>
      <c r="AH577" s="457">
        <f t="shared" si="13"/>
        <v>0</v>
      </c>
      <c r="AI577" s="268">
        <f t="shared" si="14"/>
        <v>0</v>
      </c>
      <c r="AJ577" s="269">
        <f t="shared" si="15"/>
        <v>0</v>
      </c>
      <c r="AK577" s="270">
        <f t="shared" si="16"/>
        <v>0</v>
      </c>
      <c r="AL577" s="415">
        <f t="shared" si="17"/>
        <v>0</v>
      </c>
      <c r="AM577" s="259" t="str">
        <f>IF(AP577="","",IFERROR(VLOOKUP(AP577,CODES!$A$3:$D$1348,4,FALSE),"X"))&amp;IF(AQ577="","",IFERROR(VLOOKUP(AQ577,CODES!$A$3:$D$1348,4,FALSE),"X"))&amp;IF(AR577="","",IFERROR(VLOOKUP(AR577,CODES!$A$3:$D$1348,4,FALSE),"X"))&amp;IF(AS577="","",IFERROR(VLOOKUP(AS577,CODES!$A$3:$D$1348,4,FALSE),"X"))&amp;IF(AT577="","",IFERROR(VLOOKUP(AT577,CODES!$A$3:$D$1348,4,FALSE),"X"))&amp;IF(AU577="","",IFERROR(VLOOKUP(AU577,CODES!$A$3:$D$1348,4,FALSE),"X"))&amp;IF(AV577="","",IFERROR(VLOOKUP(AV577,CODES!$A$3:$D$1348,4,FALSE),"X"))&amp;IF(AW577="","",IFERROR(VLOOKUP(AW577,CODES!$A$3:$D$1348,4,FALSE),"X"))&amp;IF(AX577="","",IFERROR(VLOOKUP(AX577,CODES!$A$3:$D$1348,4,FALSE),"X"))&amp;IF(AY577="","",IFERROR(VLOOKUP(AY577,CODES!$A$3:$D$1348,4,FALSE),"X"))</f>
        <v/>
      </c>
      <c r="AN577" s="258">
        <f>SUM(IFERROR(VLOOKUP(AP577,CODES!$A$3:$D$1348,4,FALSE)*BC577,0),IFERROR(VLOOKUP(AQ577,CODES!$A$3:$D$1348,4,FALSE)*BF577,0),IFERROR(VLOOKUP(AR577,CODES!$A$3:$D$1348,4,FALSE)*BI577,0),IFERROR(VLOOKUP(AS577,CODES!$A$3:$D$1348,4,FALSE)*BL577,0),IFERROR(VLOOKUP(AT577,CODES!$A$3:$D$1348,4,FALSE)*BO577,0),IFERROR(VLOOKUP(AU577,CODES!$A$3:$D$1348,4,FALSE)*BR577,0),IFERROR(VLOOKUP(AV577,CODES!$A$3:$D$1348,4,FALSE)*BU577,0),IFERROR(VLOOKUP(AW577,CODES!$A$3:$D$1348,4,FALSE)*BX577,0),IFERROR(VLOOKUP(AX577,CODES!$A$3:$D$1348,4,FALSE)*CA577,0),IFERROR(VLOOKUP(AY577,CODES!$A$3:$D$1348,4,FALSE)*CD577,0))</f>
        <v>0</v>
      </c>
      <c r="AO577" s="258">
        <f>SUM(IFERROR(VLOOKUP(AP577,CODES!$A$3:$D$1348,3,FALSE)*BC577,0),IFERROR(VLOOKUP(AQ577,CODES!$A$3:$D$1348,3,FALSE)*BF577,0),IFERROR(VLOOKUP(AR577,CODES!$A$3:$D$1348,3,FALSE)*BI577,0),IFERROR(VLOOKUP(AS577,CODES!$A$3:$D$1348,3,FALSE)*BL577,0),IFERROR(VLOOKUP(AT577,CODES!$A$3:$D$1348,3,FALSE)*BO577,0),IFERROR(VLOOKUP(AU577,CODES!$A$3:$D$1348,3,FALSE)*BR577,0),IFERROR(VLOOKUP(AV577,CODES!$A$3:$D$1348,3,FALSE)*BU577,0),IFERROR(VLOOKUP(AW577,CODES!$A$3:$D$1348,3,FALSE)*BX577,0),IFERROR(VLOOKUP(AX577,CODES!$A$3:$D$1348,3,FALSE)*CA577,0),IFERROR(VLOOKUP(AY577,CODES!$A$3:$D$1348,3,FALSE)*CD577,0))+B577</f>
        <v>0</v>
      </c>
      <c r="AP577" s="271" t="str">
        <f t="shared" si="287"/>
        <v/>
      </c>
      <c r="AQ577" s="271" t="str">
        <f t="shared" si="288"/>
        <v/>
      </c>
      <c r="AR577" s="271" t="str">
        <f t="shared" si="289"/>
        <v/>
      </c>
      <c r="AS577" s="271" t="str">
        <f t="shared" si="290"/>
        <v/>
      </c>
      <c r="AT577" s="271" t="str">
        <f t="shared" si="291"/>
        <v/>
      </c>
      <c r="AU577" s="271" t="str">
        <f t="shared" si="292"/>
        <v/>
      </c>
      <c r="AV577" s="271" t="str">
        <f t="shared" si="293"/>
        <v/>
      </c>
      <c r="AW577" s="271" t="str">
        <f t="shared" si="294"/>
        <v/>
      </c>
      <c r="AX577" s="271" t="str">
        <f t="shared" si="295"/>
        <v/>
      </c>
      <c r="AY577" s="271" t="str">
        <f t="shared" si="296"/>
        <v/>
      </c>
      <c r="AZ577" s="258">
        <f t="shared" si="18"/>
        <v>0</v>
      </c>
      <c r="BA577" s="258">
        <f t="shared" si="262"/>
        <v>1</v>
      </c>
      <c r="BB577" s="258">
        <f t="shared" si="297"/>
        <v>0</v>
      </c>
      <c r="BC577" s="258">
        <f t="shared" si="298"/>
        <v>1</v>
      </c>
      <c r="BD577" s="258">
        <f t="shared" si="20"/>
        <v>1</v>
      </c>
      <c r="BE577" s="258">
        <f t="shared" si="299"/>
        <v>0</v>
      </c>
      <c r="BF577" s="258">
        <f t="shared" si="300"/>
        <v>1</v>
      </c>
      <c r="BG577" s="258">
        <f t="shared" si="21"/>
        <v>1</v>
      </c>
      <c r="BH577" s="258">
        <f t="shared" si="301"/>
        <v>0</v>
      </c>
      <c r="BI577" s="258">
        <f t="shared" si="302"/>
        <v>1</v>
      </c>
      <c r="BJ577" s="258">
        <f t="shared" si="22"/>
        <v>1</v>
      </c>
      <c r="BK577" s="258">
        <f t="shared" si="303"/>
        <v>0</v>
      </c>
      <c r="BL577" s="258">
        <f t="shared" si="304"/>
        <v>1</v>
      </c>
      <c r="BM577" s="258">
        <f t="shared" si="23"/>
        <v>1</v>
      </c>
      <c r="BN577" s="258">
        <f t="shared" si="305"/>
        <v>0</v>
      </c>
      <c r="BO577" s="258">
        <f t="shared" si="306"/>
        <v>1</v>
      </c>
      <c r="BP577" s="258">
        <f t="shared" si="24"/>
        <v>1</v>
      </c>
      <c r="BQ577" s="258">
        <f t="shared" si="307"/>
        <v>0</v>
      </c>
      <c r="BR577" s="258">
        <f t="shared" si="308"/>
        <v>1</v>
      </c>
      <c r="BS577" s="258">
        <f t="shared" si="25"/>
        <v>1</v>
      </c>
      <c r="BT577" s="258">
        <f t="shared" si="309"/>
        <v>0</v>
      </c>
      <c r="BU577" s="258">
        <f t="shared" si="310"/>
        <v>1</v>
      </c>
      <c r="BV577" s="258">
        <f t="shared" si="26"/>
        <v>1</v>
      </c>
      <c r="BW577" s="258">
        <f t="shared" si="311"/>
        <v>0</v>
      </c>
      <c r="BX577" s="258">
        <f t="shared" si="312"/>
        <v>1</v>
      </c>
      <c r="BY577" s="258">
        <f t="shared" si="27"/>
        <v>1</v>
      </c>
      <c r="BZ577" s="258">
        <f t="shared" si="313"/>
        <v>0</v>
      </c>
      <c r="CA577" s="258">
        <f t="shared" si="314"/>
        <v>1</v>
      </c>
      <c r="CB577" s="258">
        <f t="shared" si="28"/>
        <v>1</v>
      </c>
      <c r="CC577" s="258">
        <f t="shared" si="315"/>
        <v>0</v>
      </c>
      <c r="CD577" s="258">
        <f t="shared" si="316"/>
        <v>1</v>
      </c>
    </row>
    <row r="578" spans="1:82" hidden="1">
      <c r="A578" s="258"/>
      <c r="B578" s="258"/>
      <c r="C578" s="259"/>
      <c r="D578" s="258"/>
      <c r="E578" s="258"/>
      <c r="F578" s="258"/>
      <c r="G578" s="258">
        <v>570</v>
      </c>
      <c r="H578" s="743"/>
      <c r="I578" s="744"/>
      <c r="J578" s="739"/>
      <c r="K578" s="745"/>
      <c r="L578" s="745"/>
      <c r="M578" s="272"/>
      <c r="N578" s="508">
        <f t="shared" si="242"/>
        <v>0</v>
      </c>
      <c r="O578" s="510">
        <f t="shared" si="283"/>
        <v>0</v>
      </c>
      <c r="P578" s="260">
        <f t="shared" si="284"/>
        <v>0</v>
      </c>
      <c r="Q578" s="261">
        <f t="shared" si="285"/>
        <v>0</v>
      </c>
      <c r="R578" s="261">
        <f t="shared" si="246"/>
        <v>0</v>
      </c>
      <c r="S578" s="262"/>
      <c r="T578" s="262"/>
      <c r="U578" s="263">
        <f t="shared" si="2"/>
        <v>1.288</v>
      </c>
      <c r="V578" s="264">
        <f>IF(E578="SP",1,IF(D578="",ExtraMargeMateriaal,(1-VLOOKUP(D578,TabelAankoop[],4,FALSE))))</f>
        <v>1</v>
      </c>
      <c r="W578" s="265">
        <f t="shared" si="247"/>
        <v>0.6885</v>
      </c>
      <c r="X578" s="266">
        <f t="shared" si="248"/>
        <v>1</v>
      </c>
      <c r="Y578" s="267">
        <f t="shared" si="249"/>
        <v>1.46</v>
      </c>
      <c r="Z578" s="267">
        <f t="shared" si="250"/>
        <v>1.1599999999999999</v>
      </c>
      <c r="AA578" s="268">
        <f t="shared" si="7"/>
        <v>0</v>
      </c>
      <c r="AB578" s="456">
        <f t="shared" si="8"/>
        <v>0</v>
      </c>
      <c r="AC578" s="457">
        <f t="shared" si="9"/>
        <v>0</v>
      </c>
      <c r="AD578" s="456">
        <f t="shared" si="10"/>
        <v>0</v>
      </c>
      <c r="AE578" s="458">
        <f t="shared" si="11"/>
        <v>0</v>
      </c>
      <c r="AF578" s="457">
        <f t="shared" si="286"/>
        <v>0</v>
      </c>
      <c r="AG578" s="456">
        <f t="shared" si="12"/>
        <v>0</v>
      </c>
      <c r="AH578" s="457">
        <f t="shared" si="13"/>
        <v>0</v>
      </c>
      <c r="AI578" s="268">
        <f t="shared" si="14"/>
        <v>0</v>
      </c>
      <c r="AJ578" s="269">
        <f t="shared" si="15"/>
        <v>0</v>
      </c>
      <c r="AK578" s="270">
        <f t="shared" si="16"/>
        <v>0</v>
      </c>
      <c r="AL578" s="415">
        <f t="shared" si="17"/>
        <v>0</v>
      </c>
      <c r="AM578" s="259" t="str">
        <f>IF(AP578="","",IFERROR(VLOOKUP(AP578,CODES!$A$3:$D$1348,4,FALSE),"X"))&amp;IF(AQ578="","",IFERROR(VLOOKUP(AQ578,CODES!$A$3:$D$1348,4,FALSE),"X"))&amp;IF(AR578="","",IFERROR(VLOOKUP(AR578,CODES!$A$3:$D$1348,4,FALSE),"X"))&amp;IF(AS578="","",IFERROR(VLOOKUP(AS578,CODES!$A$3:$D$1348,4,FALSE),"X"))&amp;IF(AT578="","",IFERROR(VLOOKUP(AT578,CODES!$A$3:$D$1348,4,FALSE),"X"))&amp;IF(AU578="","",IFERROR(VLOOKUP(AU578,CODES!$A$3:$D$1348,4,FALSE),"X"))&amp;IF(AV578="","",IFERROR(VLOOKUP(AV578,CODES!$A$3:$D$1348,4,FALSE),"X"))&amp;IF(AW578="","",IFERROR(VLOOKUP(AW578,CODES!$A$3:$D$1348,4,FALSE),"X"))&amp;IF(AX578="","",IFERROR(VLOOKUP(AX578,CODES!$A$3:$D$1348,4,FALSE),"X"))&amp;IF(AY578="","",IFERROR(VLOOKUP(AY578,CODES!$A$3:$D$1348,4,FALSE),"X"))</f>
        <v/>
      </c>
      <c r="AN578" s="258">
        <f>SUM(IFERROR(VLOOKUP(AP578,CODES!$A$3:$D$1348,4,FALSE)*BC578,0),IFERROR(VLOOKUP(AQ578,CODES!$A$3:$D$1348,4,FALSE)*BF578,0),IFERROR(VLOOKUP(AR578,CODES!$A$3:$D$1348,4,FALSE)*BI578,0),IFERROR(VLOOKUP(AS578,CODES!$A$3:$D$1348,4,FALSE)*BL578,0),IFERROR(VLOOKUP(AT578,CODES!$A$3:$D$1348,4,FALSE)*BO578,0),IFERROR(VLOOKUP(AU578,CODES!$A$3:$D$1348,4,FALSE)*BR578,0),IFERROR(VLOOKUP(AV578,CODES!$A$3:$D$1348,4,FALSE)*BU578,0),IFERROR(VLOOKUP(AW578,CODES!$A$3:$D$1348,4,FALSE)*BX578,0),IFERROR(VLOOKUP(AX578,CODES!$A$3:$D$1348,4,FALSE)*CA578,0),IFERROR(VLOOKUP(AY578,CODES!$A$3:$D$1348,4,FALSE)*CD578,0))</f>
        <v>0</v>
      </c>
      <c r="AO578" s="258">
        <f>SUM(IFERROR(VLOOKUP(AP578,CODES!$A$3:$D$1348,3,FALSE)*BC578,0),IFERROR(VLOOKUP(AQ578,CODES!$A$3:$D$1348,3,FALSE)*BF578,0),IFERROR(VLOOKUP(AR578,CODES!$A$3:$D$1348,3,FALSE)*BI578,0),IFERROR(VLOOKUP(AS578,CODES!$A$3:$D$1348,3,FALSE)*BL578,0),IFERROR(VLOOKUP(AT578,CODES!$A$3:$D$1348,3,FALSE)*BO578,0),IFERROR(VLOOKUP(AU578,CODES!$A$3:$D$1348,3,FALSE)*BR578,0),IFERROR(VLOOKUP(AV578,CODES!$A$3:$D$1348,3,FALSE)*BU578,0),IFERROR(VLOOKUP(AW578,CODES!$A$3:$D$1348,3,FALSE)*BX578,0),IFERROR(VLOOKUP(AX578,CODES!$A$3:$D$1348,3,FALSE)*CA578,0),IFERROR(VLOOKUP(AY578,CODES!$A$3:$D$1348,3,FALSE)*CD578,0))+B578</f>
        <v>0</v>
      </c>
      <c r="AP578" s="271" t="str">
        <f t="shared" si="287"/>
        <v/>
      </c>
      <c r="AQ578" s="271" t="str">
        <f t="shared" si="288"/>
        <v/>
      </c>
      <c r="AR578" s="271" t="str">
        <f t="shared" si="289"/>
        <v/>
      </c>
      <c r="AS578" s="271" t="str">
        <f t="shared" si="290"/>
        <v/>
      </c>
      <c r="AT578" s="271" t="str">
        <f t="shared" si="291"/>
        <v/>
      </c>
      <c r="AU578" s="271" t="str">
        <f t="shared" si="292"/>
        <v/>
      </c>
      <c r="AV578" s="271" t="str">
        <f t="shared" si="293"/>
        <v/>
      </c>
      <c r="AW578" s="271" t="str">
        <f t="shared" si="294"/>
        <v/>
      </c>
      <c r="AX578" s="271" t="str">
        <f t="shared" si="295"/>
        <v/>
      </c>
      <c r="AY578" s="271" t="str">
        <f t="shared" si="296"/>
        <v/>
      </c>
      <c r="AZ578" s="258">
        <f t="shared" si="18"/>
        <v>0</v>
      </c>
      <c r="BA578" s="258">
        <f t="shared" si="262"/>
        <v>1</v>
      </c>
      <c r="BB578" s="258">
        <f t="shared" si="297"/>
        <v>0</v>
      </c>
      <c r="BC578" s="258">
        <f t="shared" si="298"/>
        <v>1</v>
      </c>
      <c r="BD578" s="258">
        <f t="shared" si="20"/>
        <v>1</v>
      </c>
      <c r="BE578" s="258">
        <f t="shared" si="299"/>
        <v>0</v>
      </c>
      <c r="BF578" s="258">
        <f t="shared" si="300"/>
        <v>1</v>
      </c>
      <c r="BG578" s="258">
        <f t="shared" si="21"/>
        <v>1</v>
      </c>
      <c r="BH578" s="258">
        <f t="shared" si="301"/>
        <v>0</v>
      </c>
      <c r="BI578" s="258">
        <f t="shared" si="302"/>
        <v>1</v>
      </c>
      <c r="BJ578" s="258">
        <f t="shared" si="22"/>
        <v>1</v>
      </c>
      <c r="BK578" s="258">
        <f t="shared" si="303"/>
        <v>0</v>
      </c>
      <c r="BL578" s="258">
        <f t="shared" si="304"/>
        <v>1</v>
      </c>
      <c r="BM578" s="258">
        <f t="shared" si="23"/>
        <v>1</v>
      </c>
      <c r="BN578" s="258">
        <f t="shared" si="305"/>
        <v>0</v>
      </c>
      <c r="BO578" s="258">
        <f t="shared" si="306"/>
        <v>1</v>
      </c>
      <c r="BP578" s="258">
        <f t="shared" si="24"/>
        <v>1</v>
      </c>
      <c r="BQ578" s="258">
        <f t="shared" si="307"/>
        <v>0</v>
      </c>
      <c r="BR578" s="258">
        <f t="shared" si="308"/>
        <v>1</v>
      </c>
      <c r="BS578" s="258">
        <f t="shared" si="25"/>
        <v>1</v>
      </c>
      <c r="BT578" s="258">
        <f t="shared" si="309"/>
        <v>0</v>
      </c>
      <c r="BU578" s="258">
        <f t="shared" si="310"/>
        <v>1</v>
      </c>
      <c r="BV578" s="258">
        <f t="shared" si="26"/>
        <v>1</v>
      </c>
      <c r="BW578" s="258">
        <f t="shared" si="311"/>
        <v>0</v>
      </c>
      <c r="BX578" s="258">
        <f t="shared" si="312"/>
        <v>1</v>
      </c>
      <c r="BY578" s="258">
        <f t="shared" si="27"/>
        <v>1</v>
      </c>
      <c r="BZ578" s="258">
        <f t="shared" si="313"/>
        <v>0</v>
      </c>
      <c r="CA578" s="258">
        <f t="shared" si="314"/>
        <v>1</v>
      </c>
      <c r="CB578" s="258">
        <f t="shared" si="28"/>
        <v>1</v>
      </c>
      <c r="CC578" s="258">
        <f t="shared" si="315"/>
        <v>0</v>
      </c>
      <c r="CD578" s="258">
        <f t="shared" si="316"/>
        <v>1</v>
      </c>
    </row>
    <row r="579" spans="1:82" hidden="1">
      <c r="A579" s="258"/>
      <c r="B579" s="258"/>
      <c r="C579" s="259"/>
      <c r="D579" s="258"/>
      <c r="E579" s="258"/>
      <c r="F579" s="258"/>
      <c r="G579" s="258">
        <v>571</v>
      </c>
      <c r="H579" s="743"/>
      <c r="I579" s="744"/>
      <c r="J579" s="739"/>
      <c r="K579" s="745"/>
      <c r="L579" s="745"/>
      <c r="M579" s="272"/>
      <c r="N579" s="508">
        <f t="shared" si="242"/>
        <v>0</v>
      </c>
      <c r="O579" s="510">
        <f t="shared" si="283"/>
        <v>0</v>
      </c>
      <c r="P579" s="260">
        <f t="shared" si="284"/>
        <v>0</v>
      </c>
      <c r="Q579" s="261">
        <f t="shared" si="285"/>
        <v>0</v>
      </c>
      <c r="R579" s="261">
        <f t="shared" si="246"/>
        <v>0</v>
      </c>
      <c r="S579" s="262"/>
      <c r="T579" s="262"/>
      <c r="U579" s="263">
        <f t="shared" si="2"/>
        <v>1.288</v>
      </c>
      <c r="V579" s="264">
        <f>IF(E579="SP",1,IF(D579="",ExtraMargeMateriaal,(1-VLOOKUP(D579,TabelAankoop[],4,FALSE))))</f>
        <v>1</v>
      </c>
      <c r="W579" s="265">
        <f t="shared" si="247"/>
        <v>0.6885</v>
      </c>
      <c r="X579" s="266">
        <f t="shared" si="248"/>
        <v>1</v>
      </c>
      <c r="Y579" s="267">
        <f t="shared" si="249"/>
        <v>1.46</v>
      </c>
      <c r="Z579" s="267">
        <f t="shared" si="250"/>
        <v>1.1599999999999999</v>
      </c>
      <c r="AA579" s="268">
        <f t="shared" si="7"/>
        <v>0</v>
      </c>
      <c r="AB579" s="456">
        <f t="shared" si="8"/>
        <v>0</v>
      </c>
      <c r="AC579" s="457">
        <f t="shared" si="9"/>
        <v>0</v>
      </c>
      <c r="AD579" s="456">
        <f t="shared" si="10"/>
        <v>0</v>
      </c>
      <c r="AE579" s="458">
        <f t="shared" si="11"/>
        <v>0</v>
      </c>
      <c r="AF579" s="457">
        <f t="shared" si="286"/>
        <v>0</v>
      </c>
      <c r="AG579" s="456">
        <f t="shared" si="12"/>
        <v>0</v>
      </c>
      <c r="AH579" s="457">
        <f t="shared" si="13"/>
        <v>0</v>
      </c>
      <c r="AI579" s="268">
        <f t="shared" si="14"/>
        <v>0</v>
      </c>
      <c r="AJ579" s="269">
        <f t="shared" si="15"/>
        <v>0</v>
      </c>
      <c r="AK579" s="270">
        <f t="shared" si="16"/>
        <v>0</v>
      </c>
      <c r="AL579" s="415">
        <f t="shared" si="17"/>
        <v>0</v>
      </c>
      <c r="AM579" s="259" t="str">
        <f>IF(AP579="","",IFERROR(VLOOKUP(AP579,CODES!$A$3:$D$1348,4,FALSE),"X"))&amp;IF(AQ579="","",IFERROR(VLOOKUP(AQ579,CODES!$A$3:$D$1348,4,FALSE),"X"))&amp;IF(AR579="","",IFERROR(VLOOKUP(AR579,CODES!$A$3:$D$1348,4,FALSE),"X"))&amp;IF(AS579="","",IFERROR(VLOOKUP(AS579,CODES!$A$3:$D$1348,4,FALSE),"X"))&amp;IF(AT579="","",IFERROR(VLOOKUP(AT579,CODES!$A$3:$D$1348,4,FALSE),"X"))&amp;IF(AU579="","",IFERROR(VLOOKUP(AU579,CODES!$A$3:$D$1348,4,FALSE),"X"))&amp;IF(AV579="","",IFERROR(VLOOKUP(AV579,CODES!$A$3:$D$1348,4,FALSE),"X"))&amp;IF(AW579="","",IFERROR(VLOOKUP(AW579,CODES!$A$3:$D$1348,4,FALSE),"X"))&amp;IF(AX579="","",IFERROR(VLOOKUP(AX579,CODES!$A$3:$D$1348,4,FALSE),"X"))&amp;IF(AY579="","",IFERROR(VLOOKUP(AY579,CODES!$A$3:$D$1348,4,FALSE),"X"))</f>
        <v/>
      </c>
      <c r="AN579" s="258">
        <f>SUM(IFERROR(VLOOKUP(AP579,CODES!$A$3:$D$1348,4,FALSE)*BC579,0),IFERROR(VLOOKUP(AQ579,CODES!$A$3:$D$1348,4,FALSE)*BF579,0),IFERROR(VLOOKUP(AR579,CODES!$A$3:$D$1348,4,FALSE)*BI579,0),IFERROR(VLOOKUP(AS579,CODES!$A$3:$D$1348,4,FALSE)*BL579,0),IFERROR(VLOOKUP(AT579,CODES!$A$3:$D$1348,4,FALSE)*BO579,0),IFERROR(VLOOKUP(AU579,CODES!$A$3:$D$1348,4,FALSE)*BR579,0),IFERROR(VLOOKUP(AV579,CODES!$A$3:$D$1348,4,FALSE)*BU579,0),IFERROR(VLOOKUP(AW579,CODES!$A$3:$D$1348,4,FALSE)*BX579,0),IFERROR(VLOOKUP(AX579,CODES!$A$3:$D$1348,4,FALSE)*CA579,0),IFERROR(VLOOKUP(AY579,CODES!$A$3:$D$1348,4,FALSE)*CD579,0))</f>
        <v>0</v>
      </c>
      <c r="AO579" s="258">
        <f>SUM(IFERROR(VLOOKUP(AP579,CODES!$A$3:$D$1348,3,FALSE)*BC579,0),IFERROR(VLOOKUP(AQ579,CODES!$A$3:$D$1348,3,FALSE)*BF579,0),IFERROR(VLOOKUP(AR579,CODES!$A$3:$D$1348,3,FALSE)*BI579,0),IFERROR(VLOOKUP(AS579,CODES!$A$3:$D$1348,3,FALSE)*BL579,0),IFERROR(VLOOKUP(AT579,CODES!$A$3:$D$1348,3,FALSE)*BO579,0),IFERROR(VLOOKUP(AU579,CODES!$A$3:$D$1348,3,FALSE)*BR579,0),IFERROR(VLOOKUP(AV579,CODES!$A$3:$D$1348,3,FALSE)*BU579,0),IFERROR(VLOOKUP(AW579,CODES!$A$3:$D$1348,3,FALSE)*BX579,0),IFERROR(VLOOKUP(AX579,CODES!$A$3:$D$1348,3,FALSE)*CA579,0),IFERROR(VLOOKUP(AY579,CODES!$A$3:$D$1348,3,FALSE)*CD579,0))+B579</f>
        <v>0</v>
      </c>
      <c r="AP579" s="271" t="str">
        <f t="shared" si="287"/>
        <v/>
      </c>
      <c r="AQ579" s="271" t="str">
        <f t="shared" si="288"/>
        <v/>
      </c>
      <c r="AR579" s="271" t="str">
        <f t="shared" si="289"/>
        <v/>
      </c>
      <c r="AS579" s="271" t="str">
        <f t="shared" si="290"/>
        <v/>
      </c>
      <c r="AT579" s="271" t="str">
        <f t="shared" si="291"/>
        <v/>
      </c>
      <c r="AU579" s="271" t="str">
        <f t="shared" si="292"/>
        <v/>
      </c>
      <c r="AV579" s="271" t="str">
        <f t="shared" si="293"/>
        <v/>
      </c>
      <c r="AW579" s="271" t="str">
        <f t="shared" si="294"/>
        <v/>
      </c>
      <c r="AX579" s="271" t="str">
        <f t="shared" si="295"/>
        <v/>
      </c>
      <c r="AY579" s="271" t="str">
        <f t="shared" si="296"/>
        <v/>
      </c>
      <c r="AZ579" s="258">
        <f t="shared" si="18"/>
        <v>0</v>
      </c>
      <c r="BA579" s="258">
        <f t="shared" si="262"/>
        <v>1</v>
      </c>
      <c r="BB579" s="258">
        <f t="shared" si="297"/>
        <v>0</v>
      </c>
      <c r="BC579" s="258">
        <f t="shared" si="298"/>
        <v>1</v>
      </c>
      <c r="BD579" s="258">
        <f t="shared" si="20"/>
        <v>1</v>
      </c>
      <c r="BE579" s="258">
        <f t="shared" si="299"/>
        <v>0</v>
      </c>
      <c r="BF579" s="258">
        <f t="shared" si="300"/>
        <v>1</v>
      </c>
      <c r="BG579" s="258">
        <f t="shared" si="21"/>
        <v>1</v>
      </c>
      <c r="BH579" s="258">
        <f t="shared" si="301"/>
        <v>0</v>
      </c>
      <c r="BI579" s="258">
        <f t="shared" si="302"/>
        <v>1</v>
      </c>
      <c r="BJ579" s="258">
        <f t="shared" si="22"/>
        <v>1</v>
      </c>
      <c r="BK579" s="258">
        <f t="shared" si="303"/>
        <v>0</v>
      </c>
      <c r="BL579" s="258">
        <f t="shared" si="304"/>
        <v>1</v>
      </c>
      <c r="BM579" s="258">
        <f t="shared" si="23"/>
        <v>1</v>
      </c>
      <c r="BN579" s="258">
        <f t="shared" si="305"/>
        <v>0</v>
      </c>
      <c r="BO579" s="258">
        <f t="shared" si="306"/>
        <v>1</v>
      </c>
      <c r="BP579" s="258">
        <f t="shared" si="24"/>
        <v>1</v>
      </c>
      <c r="BQ579" s="258">
        <f t="shared" si="307"/>
        <v>0</v>
      </c>
      <c r="BR579" s="258">
        <f t="shared" si="308"/>
        <v>1</v>
      </c>
      <c r="BS579" s="258">
        <f t="shared" si="25"/>
        <v>1</v>
      </c>
      <c r="BT579" s="258">
        <f t="shared" si="309"/>
        <v>0</v>
      </c>
      <c r="BU579" s="258">
        <f t="shared" si="310"/>
        <v>1</v>
      </c>
      <c r="BV579" s="258">
        <f t="shared" si="26"/>
        <v>1</v>
      </c>
      <c r="BW579" s="258">
        <f t="shared" si="311"/>
        <v>0</v>
      </c>
      <c r="BX579" s="258">
        <f t="shared" si="312"/>
        <v>1</v>
      </c>
      <c r="BY579" s="258">
        <f t="shared" si="27"/>
        <v>1</v>
      </c>
      <c r="BZ579" s="258">
        <f t="shared" si="313"/>
        <v>0</v>
      </c>
      <c r="CA579" s="258">
        <f t="shared" si="314"/>
        <v>1</v>
      </c>
      <c r="CB579" s="258">
        <f t="shared" si="28"/>
        <v>1</v>
      </c>
      <c r="CC579" s="258">
        <f t="shared" si="315"/>
        <v>0</v>
      </c>
      <c r="CD579" s="258">
        <f t="shared" si="316"/>
        <v>1</v>
      </c>
    </row>
    <row r="580" spans="1:82" hidden="1">
      <c r="A580" s="258"/>
      <c r="B580" s="258"/>
      <c r="C580" s="259"/>
      <c r="D580" s="258"/>
      <c r="E580" s="258"/>
      <c r="F580" s="258"/>
      <c r="G580" s="258">
        <v>572</v>
      </c>
      <c r="H580" s="743"/>
      <c r="I580" s="744"/>
      <c r="J580" s="739"/>
      <c r="K580" s="745"/>
      <c r="L580" s="745"/>
      <c r="M580" s="272"/>
      <c r="N580" s="508">
        <f t="shared" si="242"/>
        <v>0</v>
      </c>
      <c r="O580" s="510">
        <f t="shared" si="283"/>
        <v>0</v>
      </c>
      <c r="P580" s="260">
        <f t="shared" si="284"/>
        <v>0</v>
      </c>
      <c r="Q580" s="261">
        <f t="shared" si="285"/>
        <v>0</v>
      </c>
      <c r="R580" s="261">
        <f t="shared" si="246"/>
        <v>0</v>
      </c>
      <c r="S580" s="262"/>
      <c r="T580" s="262"/>
      <c r="U580" s="263">
        <f t="shared" si="2"/>
        <v>1.288</v>
      </c>
      <c r="V580" s="264">
        <f>IF(E580="SP",1,IF(D580="",ExtraMargeMateriaal,(1-VLOOKUP(D580,TabelAankoop[],4,FALSE))))</f>
        <v>1</v>
      </c>
      <c r="W580" s="265">
        <f t="shared" si="247"/>
        <v>0.6885</v>
      </c>
      <c r="X580" s="266">
        <f t="shared" si="248"/>
        <v>1</v>
      </c>
      <c r="Y580" s="267">
        <f t="shared" si="249"/>
        <v>1.46</v>
      </c>
      <c r="Z580" s="267">
        <f t="shared" si="250"/>
        <v>1.1599999999999999</v>
      </c>
      <c r="AA580" s="268">
        <f t="shared" si="7"/>
        <v>0</v>
      </c>
      <c r="AB580" s="456">
        <f t="shared" si="8"/>
        <v>0</v>
      </c>
      <c r="AC580" s="457">
        <f t="shared" si="9"/>
        <v>0</v>
      </c>
      <c r="AD580" s="456">
        <f t="shared" si="10"/>
        <v>0</v>
      </c>
      <c r="AE580" s="458">
        <f t="shared" si="11"/>
        <v>0</v>
      </c>
      <c r="AF580" s="457">
        <f t="shared" si="286"/>
        <v>0</v>
      </c>
      <c r="AG580" s="456">
        <f t="shared" si="12"/>
        <v>0</v>
      </c>
      <c r="AH580" s="457">
        <f t="shared" si="13"/>
        <v>0</v>
      </c>
      <c r="AI580" s="268">
        <f t="shared" si="14"/>
        <v>0</v>
      </c>
      <c r="AJ580" s="269">
        <f t="shared" si="15"/>
        <v>0</v>
      </c>
      <c r="AK580" s="270">
        <f t="shared" si="16"/>
        <v>0</v>
      </c>
      <c r="AL580" s="415">
        <f t="shared" si="17"/>
        <v>0</v>
      </c>
      <c r="AM580" s="259" t="str">
        <f>IF(AP580="","",IFERROR(VLOOKUP(AP580,CODES!$A$3:$D$1348,4,FALSE),"X"))&amp;IF(AQ580="","",IFERROR(VLOOKUP(AQ580,CODES!$A$3:$D$1348,4,FALSE),"X"))&amp;IF(AR580="","",IFERROR(VLOOKUP(AR580,CODES!$A$3:$D$1348,4,FALSE),"X"))&amp;IF(AS580="","",IFERROR(VLOOKUP(AS580,CODES!$A$3:$D$1348,4,FALSE),"X"))&amp;IF(AT580="","",IFERROR(VLOOKUP(AT580,CODES!$A$3:$D$1348,4,FALSE),"X"))&amp;IF(AU580="","",IFERROR(VLOOKUP(AU580,CODES!$A$3:$D$1348,4,FALSE),"X"))&amp;IF(AV580="","",IFERROR(VLOOKUP(AV580,CODES!$A$3:$D$1348,4,FALSE),"X"))&amp;IF(AW580="","",IFERROR(VLOOKUP(AW580,CODES!$A$3:$D$1348,4,FALSE),"X"))&amp;IF(AX580="","",IFERROR(VLOOKUP(AX580,CODES!$A$3:$D$1348,4,FALSE),"X"))&amp;IF(AY580="","",IFERROR(VLOOKUP(AY580,CODES!$A$3:$D$1348,4,FALSE),"X"))</f>
        <v/>
      </c>
      <c r="AN580" s="258">
        <f>SUM(IFERROR(VLOOKUP(AP580,CODES!$A$3:$D$1348,4,FALSE)*BC580,0),IFERROR(VLOOKUP(AQ580,CODES!$A$3:$D$1348,4,FALSE)*BF580,0),IFERROR(VLOOKUP(AR580,CODES!$A$3:$D$1348,4,FALSE)*BI580,0),IFERROR(VLOOKUP(AS580,CODES!$A$3:$D$1348,4,FALSE)*BL580,0),IFERROR(VLOOKUP(AT580,CODES!$A$3:$D$1348,4,FALSE)*BO580,0),IFERROR(VLOOKUP(AU580,CODES!$A$3:$D$1348,4,FALSE)*BR580,0),IFERROR(VLOOKUP(AV580,CODES!$A$3:$D$1348,4,FALSE)*BU580,0),IFERROR(VLOOKUP(AW580,CODES!$A$3:$D$1348,4,FALSE)*BX580,0),IFERROR(VLOOKUP(AX580,CODES!$A$3:$D$1348,4,FALSE)*CA580,0),IFERROR(VLOOKUP(AY580,CODES!$A$3:$D$1348,4,FALSE)*CD580,0))</f>
        <v>0</v>
      </c>
      <c r="AO580" s="258">
        <f>SUM(IFERROR(VLOOKUP(AP580,CODES!$A$3:$D$1348,3,FALSE)*BC580,0),IFERROR(VLOOKUP(AQ580,CODES!$A$3:$D$1348,3,FALSE)*BF580,0),IFERROR(VLOOKUP(AR580,CODES!$A$3:$D$1348,3,FALSE)*BI580,0),IFERROR(VLOOKUP(AS580,CODES!$A$3:$D$1348,3,FALSE)*BL580,0),IFERROR(VLOOKUP(AT580,CODES!$A$3:$D$1348,3,FALSE)*BO580,0),IFERROR(VLOOKUP(AU580,CODES!$A$3:$D$1348,3,FALSE)*BR580,0),IFERROR(VLOOKUP(AV580,CODES!$A$3:$D$1348,3,FALSE)*BU580,0),IFERROR(VLOOKUP(AW580,CODES!$A$3:$D$1348,3,FALSE)*BX580,0),IFERROR(VLOOKUP(AX580,CODES!$A$3:$D$1348,3,FALSE)*CA580,0),IFERROR(VLOOKUP(AY580,CODES!$A$3:$D$1348,3,FALSE)*CD580,0))+B580</f>
        <v>0</v>
      </c>
      <c r="AP580" s="271" t="str">
        <f t="shared" si="287"/>
        <v/>
      </c>
      <c r="AQ580" s="271" t="str">
        <f t="shared" si="288"/>
        <v/>
      </c>
      <c r="AR580" s="271" t="str">
        <f t="shared" si="289"/>
        <v/>
      </c>
      <c r="AS580" s="271" t="str">
        <f t="shared" si="290"/>
        <v/>
      </c>
      <c r="AT580" s="271" t="str">
        <f t="shared" si="291"/>
        <v/>
      </c>
      <c r="AU580" s="271" t="str">
        <f t="shared" si="292"/>
        <v/>
      </c>
      <c r="AV580" s="271" t="str">
        <f t="shared" si="293"/>
        <v/>
      </c>
      <c r="AW580" s="271" t="str">
        <f t="shared" si="294"/>
        <v/>
      </c>
      <c r="AX580" s="271" t="str">
        <f t="shared" si="295"/>
        <v/>
      </c>
      <c r="AY580" s="271" t="str">
        <f t="shared" si="296"/>
        <v/>
      </c>
      <c r="AZ580" s="258">
        <f t="shared" si="18"/>
        <v>0</v>
      </c>
      <c r="BA580" s="258">
        <f t="shared" si="262"/>
        <v>1</v>
      </c>
      <c r="BB580" s="258">
        <f t="shared" si="297"/>
        <v>0</v>
      </c>
      <c r="BC580" s="258">
        <f t="shared" si="298"/>
        <v>1</v>
      </c>
      <c r="BD580" s="258">
        <f t="shared" si="20"/>
        <v>1</v>
      </c>
      <c r="BE580" s="258">
        <f t="shared" si="299"/>
        <v>0</v>
      </c>
      <c r="BF580" s="258">
        <f t="shared" si="300"/>
        <v>1</v>
      </c>
      <c r="BG580" s="258">
        <f t="shared" si="21"/>
        <v>1</v>
      </c>
      <c r="BH580" s="258">
        <f t="shared" si="301"/>
        <v>0</v>
      </c>
      <c r="BI580" s="258">
        <f t="shared" si="302"/>
        <v>1</v>
      </c>
      <c r="BJ580" s="258">
        <f t="shared" si="22"/>
        <v>1</v>
      </c>
      <c r="BK580" s="258">
        <f t="shared" si="303"/>
        <v>0</v>
      </c>
      <c r="BL580" s="258">
        <f t="shared" si="304"/>
        <v>1</v>
      </c>
      <c r="BM580" s="258">
        <f t="shared" si="23"/>
        <v>1</v>
      </c>
      <c r="BN580" s="258">
        <f t="shared" si="305"/>
        <v>0</v>
      </c>
      <c r="BO580" s="258">
        <f t="shared" si="306"/>
        <v>1</v>
      </c>
      <c r="BP580" s="258">
        <f t="shared" si="24"/>
        <v>1</v>
      </c>
      <c r="BQ580" s="258">
        <f t="shared" si="307"/>
        <v>0</v>
      </c>
      <c r="BR580" s="258">
        <f t="shared" si="308"/>
        <v>1</v>
      </c>
      <c r="BS580" s="258">
        <f t="shared" si="25"/>
        <v>1</v>
      </c>
      <c r="BT580" s="258">
        <f t="shared" si="309"/>
        <v>0</v>
      </c>
      <c r="BU580" s="258">
        <f t="shared" si="310"/>
        <v>1</v>
      </c>
      <c r="BV580" s="258">
        <f t="shared" si="26"/>
        <v>1</v>
      </c>
      <c r="BW580" s="258">
        <f t="shared" si="311"/>
        <v>0</v>
      </c>
      <c r="BX580" s="258">
        <f t="shared" si="312"/>
        <v>1</v>
      </c>
      <c r="BY580" s="258">
        <f t="shared" si="27"/>
        <v>1</v>
      </c>
      <c r="BZ580" s="258">
        <f t="shared" si="313"/>
        <v>0</v>
      </c>
      <c r="CA580" s="258">
        <f t="shared" si="314"/>
        <v>1</v>
      </c>
      <c r="CB580" s="258">
        <f t="shared" si="28"/>
        <v>1</v>
      </c>
      <c r="CC580" s="258">
        <f t="shared" si="315"/>
        <v>0</v>
      </c>
      <c r="CD580" s="258">
        <f t="shared" si="316"/>
        <v>1</v>
      </c>
    </row>
    <row r="581" spans="1:82" hidden="1">
      <c r="A581" s="258"/>
      <c r="B581" s="258"/>
      <c r="C581" s="259"/>
      <c r="D581" s="258"/>
      <c r="E581" s="258"/>
      <c r="F581" s="258"/>
      <c r="G581" s="258">
        <v>573</v>
      </c>
      <c r="H581" s="743"/>
      <c r="I581" s="744"/>
      <c r="J581" s="739"/>
      <c r="K581" s="745"/>
      <c r="L581" s="745"/>
      <c r="M581" s="272"/>
      <c r="N581" s="508">
        <f t="shared" si="242"/>
        <v>0</v>
      </c>
      <c r="O581" s="510">
        <f t="shared" si="283"/>
        <v>0</v>
      </c>
      <c r="P581" s="260">
        <f t="shared" si="284"/>
        <v>0</v>
      </c>
      <c r="Q581" s="261">
        <f t="shared" si="285"/>
        <v>0</v>
      </c>
      <c r="R581" s="261">
        <f t="shared" si="246"/>
        <v>0</v>
      </c>
      <c r="S581" s="262"/>
      <c r="T581" s="262"/>
      <c r="U581" s="263">
        <f t="shared" si="2"/>
        <v>1.288</v>
      </c>
      <c r="V581" s="264">
        <f>IF(E581="SP",1,IF(D581="",ExtraMargeMateriaal,(1-VLOOKUP(D581,TabelAankoop[],4,FALSE))))</f>
        <v>1</v>
      </c>
      <c r="W581" s="265">
        <f t="shared" si="247"/>
        <v>0.6885</v>
      </c>
      <c r="X581" s="266">
        <f t="shared" si="248"/>
        <v>1</v>
      </c>
      <c r="Y581" s="267">
        <f t="shared" si="249"/>
        <v>1.46</v>
      </c>
      <c r="Z581" s="267">
        <f t="shared" si="250"/>
        <v>1.1599999999999999</v>
      </c>
      <c r="AA581" s="268">
        <f t="shared" si="7"/>
        <v>0</v>
      </c>
      <c r="AB581" s="456">
        <f t="shared" si="8"/>
        <v>0</v>
      </c>
      <c r="AC581" s="457">
        <f t="shared" si="9"/>
        <v>0</v>
      </c>
      <c r="AD581" s="456">
        <f t="shared" si="10"/>
        <v>0</v>
      </c>
      <c r="AE581" s="458">
        <f t="shared" si="11"/>
        <v>0</v>
      </c>
      <c r="AF581" s="457">
        <f t="shared" si="286"/>
        <v>0</v>
      </c>
      <c r="AG581" s="456">
        <f t="shared" si="12"/>
        <v>0</v>
      </c>
      <c r="AH581" s="457">
        <f t="shared" si="13"/>
        <v>0</v>
      </c>
      <c r="AI581" s="268">
        <f t="shared" si="14"/>
        <v>0</v>
      </c>
      <c r="AJ581" s="269">
        <f t="shared" si="15"/>
        <v>0</v>
      </c>
      <c r="AK581" s="270">
        <f t="shared" si="16"/>
        <v>0</v>
      </c>
      <c r="AL581" s="415">
        <f t="shared" si="17"/>
        <v>0</v>
      </c>
      <c r="AM581" s="259" t="str">
        <f>IF(AP581="","",IFERROR(VLOOKUP(AP581,CODES!$A$3:$D$1348,4,FALSE),"X"))&amp;IF(AQ581="","",IFERROR(VLOOKUP(AQ581,CODES!$A$3:$D$1348,4,FALSE),"X"))&amp;IF(AR581="","",IFERROR(VLOOKUP(AR581,CODES!$A$3:$D$1348,4,FALSE),"X"))&amp;IF(AS581="","",IFERROR(VLOOKUP(AS581,CODES!$A$3:$D$1348,4,FALSE),"X"))&amp;IF(AT581="","",IFERROR(VLOOKUP(AT581,CODES!$A$3:$D$1348,4,FALSE),"X"))&amp;IF(AU581="","",IFERROR(VLOOKUP(AU581,CODES!$A$3:$D$1348,4,FALSE),"X"))&amp;IF(AV581="","",IFERROR(VLOOKUP(AV581,CODES!$A$3:$D$1348,4,FALSE),"X"))&amp;IF(AW581="","",IFERROR(VLOOKUP(AW581,CODES!$A$3:$D$1348,4,FALSE),"X"))&amp;IF(AX581="","",IFERROR(VLOOKUP(AX581,CODES!$A$3:$D$1348,4,FALSE),"X"))&amp;IF(AY581="","",IFERROR(VLOOKUP(AY581,CODES!$A$3:$D$1348,4,FALSE),"X"))</f>
        <v/>
      </c>
      <c r="AN581" s="258">
        <f>SUM(IFERROR(VLOOKUP(AP581,CODES!$A$3:$D$1348,4,FALSE)*BC581,0),IFERROR(VLOOKUP(AQ581,CODES!$A$3:$D$1348,4,FALSE)*BF581,0),IFERROR(VLOOKUP(AR581,CODES!$A$3:$D$1348,4,FALSE)*BI581,0),IFERROR(VLOOKUP(AS581,CODES!$A$3:$D$1348,4,FALSE)*BL581,0),IFERROR(VLOOKUP(AT581,CODES!$A$3:$D$1348,4,FALSE)*BO581,0),IFERROR(VLOOKUP(AU581,CODES!$A$3:$D$1348,4,FALSE)*BR581,0),IFERROR(VLOOKUP(AV581,CODES!$A$3:$D$1348,4,FALSE)*BU581,0),IFERROR(VLOOKUP(AW581,CODES!$A$3:$D$1348,4,FALSE)*BX581,0),IFERROR(VLOOKUP(AX581,CODES!$A$3:$D$1348,4,FALSE)*CA581,0),IFERROR(VLOOKUP(AY581,CODES!$A$3:$D$1348,4,FALSE)*CD581,0))</f>
        <v>0</v>
      </c>
      <c r="AO581" s="258">
        <f>SUM(IFERROR(VLOOKUP(AP581,CODES!$A$3:$D$1348,3,FALSE)*BC581,0),IFERROR(VLOOKUP(AQ581,CODES!$A$3:$D$1348,3,FALSE)*BF581,0),IFERROR(VLOOKUP(AR581,CODES!$A$3:$D$1348,3,FALSE)*BI581,0),IFERROR(VLOOKUP(AS581,CODES!$A$3:$D$1348,3,FALSE)*BL581,0),IFERROR(VLOOKUP(AT581,CODES!$A$3:$D$1348,3,FALSE)*BO581,0),IFERROR(VLOOKUP(AU581,CODES!$A$3:$D$1348,3,FALSE)*BR581,0),IFERROR(VLOOKUP(AV581,CODES!$A$3:$D$1348,3,FALSE)*BU581,0),IFERROR(VLOOKUP(AW581,CODES!$A$3:$D$1348,3,FALSE)*BX581,0),IFERROR(VLOOKUP(AX581,CODES!$A$3:$D$1348,3,FALSE)*CA581,0),IFERROR(VLOOKUP(AY581,CODES!$A$3:$D$1348,3,FALSE)*CD581,0))+B581</f>
        <v>0</v>
      </c>
      <c r="AP581" s="271" t="str">
        <f t="shared" si="287"/>
        <v/>
      </c>
      <c r="AQ581" s="271" t="str">
        <f t="shared" si="288"/>
        <v/>
      </c>
      <c r="AR581" s="271" t="str">
        <f t="shared" si="289"/>
        <v/>
      </c>
      <c r="AS581" s="271" t="str">
        <f t="shared" si="290"/>
        <v/>
      </c>
      <c r="AT581" s="271" t="str">
        <f t="shared" si="291"/>
        <v/>
      </c>
      <c r="AU581" s="271" t="str">
        <f t="shared" si="292"/>
        <v/>
      </c>
      <c r="AV581" s="271" t="str">
        <f t="shared" si="293"/>
        <v/>
      </c>
      <c r="AW581" s="271" t="str">
        <f t="shared" si="294"/>
        <v/>
      </c>
      <c r="AX581" s="271" t="str">
        <f t="shared" si="295"/>
        <v/>
      </c>
      <c r="AY581" s="271" t="str">
        <f t="shared" si="296"/>
        <v/>
      </c>
      <c r="AZ581" s="258">
        <f t="shared" si="18"/>
        <v>0</v>
      </c>
      <c r="BA581" s="258">
        <f t="shared" si="262"/>
        <v>1</v>
      </c>
      <c r="BB581" s="258">
        <f t="shared" si="297"/>
        <v>0</v>
      </c>
      <c r="BC581" s="258">
        <f t="shared" si="298"/>
        <v>1</v>
      </c>
      <c r="BD581" s="258">
        <f t="shared" si="20"/>
        <v>1</v>
      </c>
      <c r="BE581" s="258">
        <f t="shared" si="299"/>
        <v>0</v>
      </c>
      <c r="BF581" s="258">
        <f t="shared" si="300"/>
        <v>1</v>
      </c>
      <c r="BG581" s="258">
        <f t="shared" si="21"/>
        <v>1</v>
      </c>
      <c r="BH581" s="258">
        <f t="shared" si="301"/>
        <v>0</v>
      </c>
      <c r="BI581" s="258">
        <f t="shared" si="302"/>
        <v>1</v>
      </c>
      <c r="BJ581" s="258">
        <f t="shared" si="22"/>
        <v>1</v>
      </c>
      <c r="BK581" s="258">
        <f t="shared" si="303"/>
        <v>0</v>
      </c>
      <c r="BL581" s="258">
        <f t="shared" si="304"/>
        <v>1</v>
      </c>
      <c r="BM581" s="258">
        <f t="shared" si="23"/>
        <v>1</v>
      </c>
      <c r="BN581" s="258">
        <f t="shared" si="305"/>
        <v>0</v>
      </c>
      <c r="BO581" s="258">
        <f t="shared" si="306"/>
        <v>1</v>
      </c>
      <c r="BP581" s="258">
        <f t="shared" si="24"/>
        <v>1</v>
      </c>
      <c r="BQ581" s="258">
        <f t="shared" si="307"/>
        <v>0</v>
      </c>
      <c r="BR581" s="258">
        <f t="shared" si="308"/>
        <v>1</v>
      </c>
      <c r="BS581" s="258">
        <f t="shared" si="25"/>
        <v>1</v>
      </c>
      <c r="BT581" s="258">
        <f t="shared" si="309"/>
        <v>0</v>
      </c>
      <c r="BU581" s="258">
        <f t="shared" si="310"/>
        <v>1</v>
      </c>
      <c r="BV581" s="258">
        <f t="shared" si="26"/>
        <v>1</v>
      </c>
      <c r="BW581" s="258">
        <f t="shared" si="311"/>
        <v>0</v>
      </c>
      <c r="BX581" s="258">
        <f t="shared" si="312"/>
        <v>1</v>
      </c>
      <c r="BY581" s="258">
        <f t="shared" si="27"/>
        <v>1</v>
      </c>
      <c r="BZ581" s="258">
        <f t="shared" si="313"/>
        <v>0</v>
      </c>
      <c r="CA581" s="258">
        <f t="shared" si="314"/>
        <v>1</v>
      </c>
      <c r="CB581" s="258">
        <f t="shared" si="28"/>
        <v>1</v>
      </c>
      <c r="CC581" s="258">
        <f t="shared" si="315"/>
        <v>0</v>
      </c>
      <c r="CD581" s="258">
        <f t="shared" si="316"/>
        <v>1</v>
      </c>
    </row>
    <row r="582" spans="1:82" hidden="1">
      <c r="A582" s="258"/>
      <c r="B582" s="258"/>
      <c r="C582" s="259"/>
      <c r="D582" s="258"/>
      <c r="E582" s="258"/>
      <c r="F582" s="258"/>
      <c r="G582" s="258">
        <v>574</v>
      </c>
      <c r="H582" s="743"/>
      <c r="I582" s="744"/>
      <c r="J582" s="739"/>
      <c r="K582" s="745"/>
      <c r="L582" s="745"/>
      <c r="M582" s="272"/>
      <c r="N582" s="508">
        <f t="shared" si="242"/>
        <v>0</v>
      </c>
      <c r="O582" s="510">
        <f t="shared" si="283"/>
        <v>0</v>
      </c>
      <c r="P582" s="260">
        <f t="shared" si="284"/>
        <v>0</v>
      </c>
      <c r="Q582" s="261">
        <f t="shared" si="285"/>
        <v>0</v>
      </c>
      <c r="R582" s="261">
        <f t="shared" si="246"/>
        <v>0</v>
      </c>
      <c r="S582" s="262"/>
      <c r="T582" s="262"/>
      <c r="U582" s="263">
        <f t="shared" si="2"/>
        <v>1.288</v>
      </c>
      <c r="V582" s="264">
        <f>IF(E582="SP",1,IF(D582="",ExtraMargeMateriaal,(1-VLOOKUP(D582,TabelAankoop[],4,FALSE))))</f>
        <v>1</v>
      </c>
      <c r="W582" s="265">
        <f t="shared" si="247"/>
        <v>0.6885</v>
      </c>
      <c r="X582" s="266">
        <f t="shared" si="248"/>
        <v>1</v>
      </c>
      <c r="Y582" s="267">
        <f t="shared" si="249"/>
        <v>1.46</v>
      </c>
      <c r="Z582" s="267">
        <f t="shared" si="250"/>
        <v>1.1599999999999999</v>
      </c>
      <c r="AA582" s="268">
        <f t="shared" si="7"/>
        <v>0</v>
      </c>
      <c r="AB582" s="456">
        <f t="shared" si="8"/>
        <v>0</v>
      </c>
      <c r="AC582" s="457">
        <f t="shared" si="9"/>
        <v>0</v>
      </c>
      <c r="AD582" s="456">
        <f t="shared" si="10"/>
        <v>0</v>
      </c>
      <c r="AE582" s="458">
        <f t="shared" si="11"/>
        <v>0</v>
      </c>
      <c r="AF582" s="457">
        <f t="shared" si="286"/>
        <v>0</v>
      </c>
      <c r="AG582" s="456">
        <f t="shared" si="12"/>
        <v>0</v>
      </c>
      <c r="AH582" s="457">
        <f t="shared" si="13"/>
        <v>0</v>
      </c>
      <c r="AI582" s="268">
        <f t="shared" si="14"/>
        <v>0</v>
      </c>
      <c r="AJ582" s="269">
        <f t="shared" si="15"/>
        <v>0</v>
      </c>
      <c r="AK582" s="270">
        <f t="shared" si="16"/>
        <v>0</v>
      </c>
      <c r="AL582" s="415">
        <f t="shared" si="17"/>
        <v>0</v>
      </c>
      <c r="AM582" s="259" t="str">
        <f>IF(AP582="","",IFERROR(VLOOKUP(AP582,CODES!$A$3:$D$1348,4,FALSE),"X"))&amp;IF(AQ582="","",IFERROR(VLOOKUP(AQ582,CODES!$A$3:$D$1348,4,FALSE),"X"))&amp;IF(AR582="","",IFERROR(VLOOKUP(AR582,CODES!$A$3:$D$1348,4,FALSE),"X"))&amp;IF(AS582="","",IFERROR(VLOOKUP(AS582,CODES!$A$3:$D$1348,4,FALSE),"X"))&amp;IF(AT582="","",IFERROR(VLOOKUP(AT582,CODES!$A$3:$D$1348,4,FALSE),"X"))&amp;IF(AU582="","",IFERROR(VLOOKUP(AU582,CODES!$A$3:$D$1348,4,FALSE),"X"))&amp;IF(AV582="","",IFERROR(VLOOKUP(AV582,CODES!$A$3:$D$1348,4,FALSE),"X"))&amp;IF(AW582="","",IFERROR(VLOOKUP(AW582,CODES!$A$3:$D$1348,4,FALSE),"X"))&amp;IF(AX582="","",IFERROR(VLOOKUP(AX582,CODES!$A$3:$D$1348,4,FALSE),"X"))&amp;IF(AY582="","",IFERROR(VLOOKUP(AY582,CODES!$A$3:$D$1348,4,FALSE),"X"))</f>
        <v/>
      </c>
      <c r="AN582" s="258">
        <f>SUM(IFERROR(VLOOKUP(AP582,CODES!$A$3:$D$1348,4,FALSE)*BC582,0),IFERROR(VLOOKUP(AQ582,CODES!$A$3:$D$1348,4,FALSE)*BF582,0),IFERROR(VLOOKUP(AR582,CODES!$A$3:$D$1348,4,FALSE)*BI582,0),IFERROR(VLOOKUP(AS582,CODES!$A$3:$D$1348,4,FALSE)*BL582,0),IFERROR(VLOOKUP(AT582,CODES!$A$3:$D$1348,4,FALSE)*BO582,0),IFERROR(VLOOKUP(AU582,CODES!$A$3:$D$1348,4,FALSE)*BR582,0),IFERROR(VLOOKUP(AV582,CODES!$A$3:$D$1348,4,FALSE)*BU582,0),IFERROR(VLOOKUP(AW582,CODES!$A$3:$D$1348,4,FALSE)*BX582,0),IFERROR(VLOOKUP(AX582,CODES!$A$3:$D$1348,4,FALSE)*CA582,0),IFERROR(VLOOKUP(AY582,CODES!$A$3:$D$1348,4,FALSE)*CD582,0))</f>
        <v>0</v>
      </c>
      <c r="AO582" s="258">
        <f>SUM(IFERROR(VLOOKUP(AP582,CODES!$A$3:$D$1348,3,FALSE)*BC582,0),IFERROR(VLOOKUP(AQ582,CODES!$A$3:$D$1348,3,FALSE)*BF582,0),IFERROR(VLOOKUP(AR582,CODES!$A$3:$D$1348,3,FALSE)*BI582,0),IFERROR(VLOOKUP(AS582,CODES!$A$3:$D$1348,3,FALSE)*BL582,0),IFERROR(VLOOKUP(AT582,CODES!$A$3:$D$1348,3,FALSE)*BO582,0),IFERROR(VLOOKUP(AU582,CODES!$A$3:$D$1348,3,FALSE)*BR582,0),IFERROR(VLOOKUP(AV582,CODES!$A$3:$D$1348,3,FALSE)*BU582,0),IFERROR(VLOOKUP(AW582,CODES!$A$3:$D$1348,3,FALSE)*BX582,0),IFERROR(VLOOKUP(AX582,CODES!$A$3:$D$1348,3,FALSE)*CA582,0),IFERROR(VLOOKUP(AY582,CODES!$A$3:$D$1348,3,FALSE)*CD582,0))+B582</f>
        <v>0</v>
      </c>
      <c r="AP582" s="271" t="str">
        <f t="shared" si="287"/>
        <v/>
      </c>
      <c r="AQ582" s="271" t="str">
        <f t="shared" si="288"/>
        <v/>
      </c>
      <c r="AR582" s="271" t="str">
        <f t="shared" si="289"/>
        <v/>
      </c>
      <c r="AS582" s="271" t="str">
        <f t="shared" si="290"/>
        <v/>
      </c>
      <c r="AT582" s="271" t="str">
        <f t="shared" si="291"/>
        <v/>
      </c>
      <c r="AU582" s="271" t="str">
        <f t="shared" si="292"/>
        <v/>
      </c>
      <c r="AV582" s="271" t="str">
        <f t="shared" si="293"/>
        <v/>
      </c>
      <c r="AW582" s="271" t="str">
        <f t="shared" si="294"/>
        <v/>
      </c>
      <c r="AX582" s="271" t="str">
        <f t="shared" si="295"/>
        <v/>
      </c>
      <c r="AY582" s="271" t="str">
        <f t="shared" si="296"/>
        <v/>
      </c>
      <c r="AZ582" s="258">
        <f t="shared" si="18"/>
        <v>0</v>
      </c>
      <c r="BA582" s="258">
        <f t="shared" si="262"/>
        <v>1</v>
      </c>
      <c r="BB582" s="258">
        <f t="shared" si="297"/>
        <v>0</v>
      </c>
      <c r="BC582" s="258">
        <f t="shared" si="298"/>
        <v>1</v>
      </c>
      <c r="BD582" s="258">
        <f t="shared" si="20"/>
        <v>1</v>
      </c>
      <c r="BE582" s="258">
        <f t="shared" si="299"/>
        <v>0</v>
      </c>
      <c r="BF582" s="258">
        <f t="shared" si="300"/>
        <v>1</v>
      </c>
      <c r="BG582" s="258">
        <f t="shared" si="21"/>
        <v>1</v>
      </c>
      <c r="BH582" s="258">
        <f t="shared" si="301"/>
        <v>0</v>
      </c>
      <c r="BI582" s="258">
        <f t="shared" si="302"/>
        <v>1</v>
      </c>
      <c r="BJ582" s="258">
        <f t="shared" si="22"/>
        <v>1</v>
      </c>
      <c r="BK582" s="258">
        <f t="shared" si="303"/>
        <v>0</v>
      </c>
      <c r="BL582" s="258">
        <f t="shared" si="304"/>
        <v>1</v>
      </c>
      <c r="BM582" s="258">
        <f t="shared" si="23"/>
        <v>1</v>
      </c>
      <c r="BN582" s="258">
        <f t="shared" si="305"/>
        <v>0</v>
      </c>
      <c r="BO582" s="258">
        <f t="shared" si="306"/>
        <v>1</v>
      </c>
      <c r="BP582" s="258">
        <f t="shared" si="24"/>
        <v>1</v>
      </c>
      <c r="BQ582" s="258">
        <f t="shared" si="307"/>
        <v>0</v>
      </c>
      <c r="BR582" s="258">
        <f t="shared" si="308"/>
        <v>1</v>
      </c>
      <c r="BS582" s="258">
        <f t="shared" si="25"/>
        <v>1</v>
      </c>
      <c r="BT582" s="258">
        <f t="shared" si="309"/>
        <v>0</v>
      </c>
      <c r="BU582" s="258">
        <f t="shared" si="310"/>
        <v>1</v>
      </c>
      <c r="BV582" s="258">
        <f t="shared" si="26"/>
        <v>1</v>
      </c>
      <c r="BW582" s="258">
        <f t="shared" si="311"/>
        <v>0</v>
      </c>
      <c r="BX582" s="258">
        <f t="shared" si="312"/>
        <v>1</v>
      </c>
      <c r="BY582" s="258">
        <f t="shared" si="27"/>
        <v>1</v>
      </c>
      <c r="BZ582" s="258">
        <f t="shared" si="313"/>
        <v>0</v>
      </c>
      <c r="CA582" s="258">
        <f t="shared" si="314"/>
        <v>1</v>
      </c>
      <c r="CB582" s="258">
        <f t="shared" si="28"/>
        <v>1</v>
      </c>
      <c r="CC582" s="258">
        <f t="shared" si="315"/>
        <v>0</v>
      </c>
      <c r="CD582" s="258">
        <f t="shared" si="316"/>
        <v>1</v>
      </c>
    </row>
    <row r="583" spans="1:82" hidden="1">
      <c r="A583" s="258"/>
      <c r="B583" s="258"/>
      <c r="C583" s="259"/>
      <c r="D583" s="258"/>
      <c r="E583" s="258"/>
      <c r="F583" s="258"/>
      <c r="G583" s="258">
        <v>575</v>
      </c>
      <c r="H583" s="743"/>
      <c r="I583" s="744"/>
      <c r="J583" s="739"/>
      <c r="K583" s="745"/>
      <c r="L583" s="745"/>
      <c r="M583" s="272"/>
      <c r="N583" s="508">
        <f t="shared" si="242"/>
        <v>0</v>
      </c>
      <c r="O583" s="510">
        <f t="shared" si="283"/>
        <v>0</v>
      </c>
      <c r="P583" s="260">
        <f t="shared" si="284"/>
        <v>0</v>
      </c>
      <c r="Q583" s="261">
        <f t="shared" si="285"/>
        <v>0</v>
      </c>
      <c r="R583" s="261">
        <f t="shared" si="246"/>
        <v>0</v>
      </c>
      <c r="S583" s="262"/>
      <c r="T583" s="262"/>
      <c r="U583" s="263">
        <f t="shared" si="2"/>
        <v>1.288</v>
      </c>
      <c r="V583" s="264">
        <f>IF(E583="SP",1,IF(D583="",ExtraMargeMateriaal,(1-VLOOKUP(D583,TabelAankoop[],4,FALSE))))</f>
        <v>1</v>
      </c>
      <c r="W583" s="265">
        <f t="shared" si="247"/>
        <v>0.6885</v>
      </c>
      <c r="X583" s="266">
        <f t="shared" si="248"/>
        <v>1</v>
      </c>
      <c r="Y583" s="267">
        <f t="shared" si="249"/>
        <v>1.46</v>
      </c>
      <c r="Z583" s="267">
        <f t="shared" si="250"/>
        <v>1.1599999999999999</v>
      </c>
      <c r="AA583" s="268">
        <f t="shared" si="7"/>
        <v>0</v>
      </c>
      <c r="AB583" s="456">
        <f t="shared" si="8"/>
        <v>0</v>
      </c>
      <c r="AC583" s="457">
        <f t="shared" si="9"/>
        <v>0</v>
      </c>
      <c r="AD583" s="456">
        <f t="shared" si="10"/>
        <v>0</v>
      </c>
      <c r="AE583" s="458">
        <f t="shared" si="11"/>
        <v>0</v>
      </c>
      <c r="AF583" s="457">
        <f t="shared" si="286"/>
        <v>0</v>
      </c>
      <c r="AG583" s="456">
        <f t="shared" si="12"/>
        <v>0</v>
      </c>
      <c r="AH583" s="457">
        <f t="shared" si="13"/>
        <v>0</v>
      </c>
      <c r="AI583" s="268">
        <f t="shared" si="14"/>
        <v>0</v>
      </c>
      <c r="AJ583" s="269">
        <f t="shared" si="15"/>
        <v>0</v>
      </c>
      <c r="AK583" s="270">
        <f t="shared" si="16"/>
        <v>0</v>
      </c>
      <c r="AL583" s="415">
        <f t="shared" si="17"/>
        <v>0</v>
      </c>
      <c r="AM583" s="259" t="str">
        <f>IF(AP583="","",IFERROR(VLOOKUP(AP583,CODES!$A$3:$D$1348,4,FALSE),"X"))&amp;IF(AQ583="","",IFERROR(VLOOKUP(AQ583,CODES!$A$3:$D$1348,4,FALSE),"X"))&amp;IF(AR583="","",IFERROR(VLOOKUP(AR583,CODES!$A$3:$D$1348,4,FALSE),"X"))&amp;IF(AS583="","",IFERROR(VLOOKUP(AS583,CODES!$A$3:$D$1348,4,FALSE),"X"))&amp;IF(AT583="","",IFERROR(VLOOKUP(AT583,CODES!$A$3:$D$1348,4,FALSE),"X"))&amp;IF(AU583="","",IFERROR(VLOOKUP(AU583,CODES!$A$3:$D$1348,4,FALSE),"X"))&amp;IF(AV583="","",IFERROR(VLOOKUP(AV583,CODES!$A$3:$D$1348,4,FALSE),"X"))&amp;IF(AW583="","",IFERROR(VLOOKUP(AW583,CODES!$A$3:$D$1348,4,FALSE),"X"))&amp;IF(AX583="","",IFERROR(VLOOKUP(AX583,CODES!$A$3:$D$1348,4,FALSE),"X"))&amp;IF(AY583="","",IFERROR(VLOOKUP(AY583,CODES!$A$3:$D$1348,4,FALSE),"X"))</f>
        <v/>
      </c>
      <c r="AN583" s="258">
        <f>SUM(IFERROR(VLOOKUP(AP583,CODES!$A$3:$D$1348,4,FALSE)*BC583,0),IFERROR(VLOOKUP(AQ583,CODES!$A$3:$D$1348,4,FALSE)*BF583,0),IFERROR(VLOOKUP(AR583,CODES!$A$3:$D$1348,4,FALSE)*BI583,0),IFERROR(VLOOKUP(AS583,CODES!$A$3:$D$1348,4,FALSE)*BL583,0),IFERROR(VLOOKUP(AT583,CODES!$A$3:$D$1348,4,FALSE)*BO583,0),IFERROR(VLOOKUP(AU583,CODES!$A$3:$D$1348,4,FALSE)*BR583,0),IFERROR(VLOOKUP(AV583,CODES!$A$3:$D$1348,4,FALSE)*BU583,0),IFERROR(VLOOKUP(AW583,CODES!$A$3:$D$1348,4,FALSE)*BX583,0),IFERROR(VLOOKUP(AX583,CODES!$A$3:$D$1348,4,FALSE)*CA583,0),IFERROR(VLOOKUP(AY583,CODES!$A$3:$D$1348,4,FALSE)*CD583,0))</f>
        <v>0</v>
      </c>
      <c r="AO583" s="258">
        <f>SUM(IFERROR(VLOOKUP(AP583,CODES!$A$3:$D$1348,3,FALSE)*BC583,0),IFERROR(VLOOKUP(AQ583,CODES!$A$3:$D$1348,3,FALSE)*BF583,0),IFERROR(VLOOKUP(AR583,CODES!$A$3:$D$1348,3,FALSE)*BI583,0),IFERROR(VLOOKUP(AS583,CODES!$A$3:$D$1348,3,FALSE)*BL583,0),IFERROR(VLOOKUP(AT583,CODES!$A$3:$D$1348,3,FALSE)*BO583,0),IFERROR(VLOOKUP(AU583,CODES!$A$3:$D$1348,3,FALSE)*BR583,0),IFERROR(VLOOKUP(AV583,CODES!$A$3:$D$1348,3,FALSE)*BU583,0),IFERROR(VLOOKUP(AW583,CODES!$A$3:$D$1348,3,FALSE)*BX583,0),IFERROR(VLOOKUP(AX583,CODES!$A$3:$D$1348,3,FALSE)*CA583,0),IFERROR(VLOOKUP(AY583,CODES!$A$3:$D$1348,3,FALSE)*CD583,0))+B583</f>
        <v>0</v>
      </c>
      <c r="AP583" s="271" t="str">
        <f t="shared" si="287"/>
        <v/>
      </c>
      <c r="AQ583" s="271" t="str">
        <f t="shared" si="288"/>
        <v/>
      </c>
      <c r="AR583" s="271" t="str">
        <f t="shared" si="289"/>
        <v/>
      </c>
      <c r="AS583" s="271" t="str">
        <f t="shared" si="290"/>
        <v/>
      </c>
      <c r="AT583" s="271" t="str">
        <f t="shared" si="291"/>
        <v/>
      </c>
      <c r="AU583" s="271" t="str">
        <f t="shared" si="292"/>
        <v/>
      </c>
      <c r="AV583" s="271" t="str">
        <f t="shared" si="293"/>
        <v/>
      </c>
      <c r="AW583" s="271" t="str">
        <f t="shared" si="294"/>
        <v/>
      </c>
      <c r="AX583" s="271" t="str">
        <f t="shared" si="295"/>
        <v/>
      </c>
      <c r="AY583" s="271" t="str">
        <f t="shared" si="296"/>
        <v/>
      </c>
      <c r="AZ583" s="258">
        <f t="shared" si="18"/>
        <v>0</v>
      </c>
      <c r="BA583" s="258">
        <f t="shared" si="262"/>
        <v>1</v>
      </c>
      <c r="BB583" s="258">
        <f t="shared" si="297"/>
        <v>0</v>
      </c>
      <c r="BC583" s="258">
        <f t="shared" si="298"/>
        <v>1</v>
      </c>
      <c r="BD583" s="258">
        <f t="shared" si="20"/>
        <v>1</v>
      </c>
      <c r="BE583" s="258">
        <f t="shared" si="299"/>
        <v>0</v>
      </c>
      <c r="BF583" s="258">
        <f t="shared" si="300"/>
        <v>1</v>
      </c>
      <c r="BG583" s="258">
        <f t="shared" si="21"/>
        <v>1</v>
      </c>
      <c r="BH583" s="258">
        <f t="shared" si="301"/>
        <v>0</v>
      </c>
      <c r="BI583" s="258">
        <f t="shared" si="302"/>
        <v>1</v>
      </c>
      <c r="BJ583" s="258">
        <f t="shared" si="22"/>
        <v>1</v>
      </c>
      <c r="BK583" s="258">
        <f t="shared" si="303"/>
        <v>0</v>
      </c>
      <c r="BL583" s="258">
        <f t="shared" si="304"/>
        <v>1</v>
      </c>
      <c r="BM583" s="258">
        <f t="shared" si="23"/>
        <v>1</v>
      </c>
      <c r="BN583" s="258">
        <f t="shared" si="305"/>
        <v>0</v>
      </c>
      <c r="BO583" s="258">
        <f t="shared" si="306"/>
        <v>1</v>
      </c>
      <c r="BP583" s="258">
        <f t="shared" si="24"/>
        <v>1</v>
      </c>
      <c r="BQ583" s="258">
        <f t="shared" si="307"/>
        <v>0</v>
      </c>
      <c r="BR583" s="258">
        <f t="shared" si="308"/>
        <v>1</v>
      </c>
      <c r="BS583" s="258">
        <f t="shared" si="25"/>
        <v>1</v>
      </c>
      <c r="BT583" s="258">
        <f t="shared" si="309"/>
        <v>0</v>
      </c>
      <c r="BU583" s="258">
        <f t="shared" si="310"/>
        <v>1</v>
      </c>
      <c r="BV583" s="258">
        <f t="shared" si="26"/>
        <v>1</v>
      </c>
      <c r="BW583" s="258">
        <f t="shared" si="311"/>
        <v>0</v>
      </c>
      <c r="BX583" s="258">
        <f t="shared" si="312"/>
        <v>1</v>
      </c>
      <c r="BY583" s="258">
        <f t="shared" si="27"/>
        <v>1</v>
      </c>
      <c r="BZ583" s="258">
        <f t="shared" si="313"/>
        <v>0</v>
      </c>
      <c r="CA583" s="258">
        <f t="shared" si="314"/>
        <v>1</v>
      </c>
      <c r="CB583" s="258">
        <f t="shared" si="28"/>
        <v>1</v>
      </c>
      <c r="CC583" s="258">
        <f t="shared" si="315"/>
        <v>0</v>
      </c>
      <c r="CD583" s="258">
        <f t="shared" si="316"/>
        <v>1</v>
      </c>
    </row>
    <row r="584" spans="1:82" hidden="1">
      <c r="A584" s="258"/>
      <c r="B584" s="258"/>
      <c r="C584" s="259"/>
      <c r="D584" s="258"/>
      <c r="E584" s="258"/>
      <c r="F584" s="258"/>
      <c r="G584" s="258">
        <v>576</v>
      </c>
      <c r="H584" s="743"/>
      <c r="I584" s="744"/>
      <c r="J584" s="739"/>
      <c r="K584" s="745"/>
      <c r="L584" s="745"/>
      <c r="M584" s="272"/>
      <c r="N584" s="508">
        <f t="shared" si="242"/>
        <v>0</v>
      </c>
      <c r="O584" s="510">
        <f t="shared" si="283"/>
        <v>0</v>
      </c>
      <c r="P584" s="260">
        <f t="shared" si="284"/>
        <v>0</v>
      </c>
      <c r="Q584" s="261">
        <f t="shared" si="285"/>
        <v>0</v>
      </c>
      <c r="R584" s="261">
        <f t="shared" si="246"/>
        <v>0</v>
      </c>
      <c r="S584" s="262"/>
      <c r="T584" s="262"/>
      <c r="U584" s="263">
        <f t="shared" si="2"/>
        <v>1.288</v>
      </c>
      <c r="V584" s="264">
        <f>IF(E584="SP",1,IF(D584="",ExtraMargeMateriaal,(1-VLOOKUP(D584,TabelAankoop[],4,FALSE))))</f>
        <v>1</v>
      </c>
      <c r="W584" s="265">
        <f t="shared" si="247"/>
        <v>0.6885</v>
      </c>
      <c r="X584" s="266">
        <f t="shared" si="248"/>
        <v>1</v>
      </c>
      <c r="Y584" s="267">
        <f t="shared" si="249"/>
        <v>1.46</v>
      </c>
      <c r="Z584" s="267">
        <f t="shared" si="250"/>
        <v>1.1599999999999999</v>
      </c>
      <c r="AA584" s="268">
        <f t="shared" si="7"/>
        <v>0</v>
      </c>
      <c r="AB584" s="456">
        <f t="shared" si="8"/>
        <v>0</v>
      </c>
      <c r="AC584" s="457">
        <f t="shared" si="9"/>
        <v>0</v>
      </c>
      <c r="AD584" s="456">
        <f t="shared" si="10"/>
        <v>0</v>
      </c>
      <c r="AE584" s="458">
        <f t="shared" si="11"/>
        <v>0</v>
      </c>
      <c r="AF584" s="457">
        <f t="shared" si="286"/>
        <v>0</v>
      </c>
      <c r="AG584" s="456">
        <f t="shared" si="12"/>
        <v>0</v>
      </c>
      <c r="AH584" s="457">
        <f t="shared" si="13"/>
        <v>0</v>
      </c>
      <c r="AI584" s="268">
        <f t="shared" si="14"/>
        <v>0</v>
      </c>
      <c r="AJ584" s="269">
        <f t="shared" si="15"/>
        <v>0</v>
      </c>
      <c r="AK584" s="270">
        <f t="shared" si="16"/>
        <v>0</v>
      </c>
      <c r="AL584" s="415">
        <f t="shared" si="17"/>
        <v>0</v>
      </c>
      <c r="AM584" s="259" t="str">
        <f>IF(AP584="","",IFERROR(VLOOKUP(AP584,CODES!$A$3:$D$1348,4,FALSE),"X"))&amp;IF(AQ584="","",IFERROR(VLOOKUP(AQ584,CODES!$A$3:$D$1348,4,FALSE),"X"))&amp;IF(AR584="","",IFERROR(VLOOKUP(AR584,CODES!$A$3:$D$1348,4,FALSE),"X"))&amp;IF(AS584="","",IFERROR(VLOOKUP(AS584,CODES!$A$3:$D$1348,4,FALSE),"X"))&amp;IF(AT584="","",IFERROR(VLOOKUP(AT584,CODES!$A$3:$D$1348,4,FALSE),"X"))&amp;IF(AU584="","",IFERROR(VLOOKUP(AU584,CODES!$A$3:$D$1348,4,FALSE),"X"))&amp;IF(AV584="","",IFERROR(VLOOKUP(AV584,CODES!$A$3:$D$1348,4,FALSE),"X"))&amp;IF(AW584="","",IFERROR(VLOOKUP(AW584,CODES!$A$3:$D$1348,4,FALSE),"X"))&amp;IF(AX584="","",IFERROR(VLOOKUP(AX584,CODES!$A$3:$D$1348,4,FALSE),"X"))&amp;IF(AY584="","",IFERROR(VLOOKUP(AY584,CODES!$A$3:$D$1348,4,FALSE),"X"))</f>
        <v/>
      </c>
      <c r="AN584" s="258">
        <f>SUM(IFERROR(VLOOKUP(AP584,CODES!$A$3:$D$1348,4,FALSE)*BC584,0),IFERROR(VLOOKUP(AQ584,CODES!$A$3:$D$1348,4,FALSE)*BF584,0),IFERROR(VLOOKUP(AR584,CODES!$A$3:$D$1348,4,FALSE)*BI584,0),IFERROR(VLOOKUP(AS584,CODES!$A$3:$D$1348,4,FALSE)*BL584,0),IFERROR(VLOOKUP(AT584,CODES!$A$3:$D$1348,4,FALSE)*BO584,0),IFERROR(VLOOKUP(AU584,CODES!$A$3:$D$1348,4,FALSE)*BR584,0),IFERROR(VLOOKUP(AV584,CODES!$A$3:$D$1348,4,FALSE)*BU584,0),IFERROR(VLOOKUP(AW584,CODES!$A$3:$D$1348,4,FALSE)*BX584,0),IFERROR(VLOOKUP(AX584,CODES!$A$3:$D$1348,4,FALSE)*CA584,0),IFERROR(VLOOKUP(AY584,CODES!$A$3:$D$1348,4,FALSE)*CD584,0))</f>
        <v>0</v>
      </c>
      <c r="AO584" s="258">
        <f>SUM(IFERROR(VLOOKUP(AP584,CODES!$A$3:$D$1348,3,FALSE)*BC584,0),IFERROR(VLOOKUP(AQ584,CODES!$A$3:$D$1348,3,FALSE)*BF584,0),IFERROR(VLOOKUP(AR584,CODES!$A$3:$D$1348,3,FALSE)*BI584,0),IFERROR(VLOOKUP(AS584,CODES!$A$3:$D$1348,3,FALSE)*BL584,0),IFERROR(VLOOKUP(AT584,CODES!$A$3:$D$1348,3,FALSE)*BO584,0),IFERROR(VLOOKUP(AU584,CODES!$A$3:$D$1348,3,FALSE)*BR584,0),IFERROR(VLOOKUP(AV584,CODES!$A$3:$D$1348,3,FALSE)*BU584,0),IFERROR(VLOOKUP(AW584,CODES!$A$3:$D$1348,3,FALSE)*BX584,0),IFERROR(VLOOKUP(AX584,CODES!$A$3:$D$1348,3,FALSE)*CA584,0),IFERROR(VLOOKUP(AY584,CODES!$A$3:$D$1348,3,FALSE)*CD584,0))+B584</f>
        <v>0</v>
      </c>
      <c r="AP584" s="271" t="str">
        <f t="shared" si="287"/>
        <v/>
      </c>
      <c r="AQ584" s="271" t="str">
        <f t="shared" si="288"/>
        <v/>
      </c>
      <c r="AR584" s="271" t="str">
        <f t="shared" si="289"/>
        <v/>
      </c>
      <c r="AS584" s="271" t="str">
        <f t="shared" si="290"/>
        <v/>
      </c>
      <c r="AT584" s="271" t="str">
        <f t="shared" si="291"/>
        <v/>
      </c>
      <c r="AU584" s="271" t="str">
        <f t="shared" si="292"/>
        <v/>
      </c>
      <c r="AV584" s="271" t="str">
        <f t="shared" si="293"/>
        <v/>
      </c>
      <c r="AW584" s="271" t="str">
        <f t="shared" si="294"/>
        <v/>
      </c>
      <c r="AX584" s="271" t="str">
        <f t="shared" si="295"/>
        <v/>
      </c>
      <c r="AY584" s="271" t="str">
        <f t="shared" si="296"/>
        <v/>
      </c>
      <c r="AZ584" s="258">
        <f t="shared" si="18"/>
        <v>0</v>
      </c>
      <c r="BA584" s="258">
        <f t="shared" si="262"/>
        <v>1</v>
      </c>
      <c r="BB584" s="258">
        <f t="shared" si="297"/>
        <v>0</v>
      </c>
      <c r="BC584" s="258">
        <f t="shared" si="298"/>
        <v>1</v>
      </c>
      <c r="BD584" s="258">
        <f t="shared" si="20"/>
        <v>1</v>
      </c>
      <c r="BE584" s="258">
        <f t="shared" si="299"/>
        <v>0</v>
      </c>
      <c r="BF584" s="258">
        <f t="shared" si="300"/>
        <v>1</v>
      </c>
      <c r="BG584" s="258">
        <f t="shared" si="21"/>
        <v>1</v>
      </c>
      <c r="BH584" s="258">
        <f t="shared" si="301"/>
        <v>0</v>
      </c>
      <c r="BI584" s="258">
        <f t="shared" si="302"/>
        <v>1</v>
      </c>
      <c r="BJ584" s="258">
        <f t="shared" si="22"/>
        <v>1</v>
      </c>
      <c r="BK584" s="258">
        <f t="shared" si="303"/>
        <v>0</v>
      </c>
      <c r="BL584" s="258">
        <f t="shared" si="304"/>
        <v>1</v>
      </c>
      <c r="BM584" s="258">
        <f t="shared" si="23"/>
        <v>1</v>
      </c>
      <c r="BN584" s="258">
        <f t="shared" si="305"/>
        <v>0</v>
      </c>
      <c r="BO584" s="258">
        <f t="shared" si="306"/>
        <v>1</v>
      </c>
      <c r="BP584" s="258">
        <f t="shared" si="24"/>
        <v>1</v>
      </c>
      <c r="BQ584" s="258">
        <f t="shared" si="307"/>
        <v>0</v>
      </c>
      <c r="BR584" s="258">
        <f t="shared" si="308"/>
        <v>1</v>
      </c>
      <c r="BS584" s="258">
        <f t="shared" si="25"/>
        <v>1</v>
      </c>
      <c r="BT584" s="258">
        <f t="shared" si="309"/>
        <v>0</v>
      </c>
      <c r="BU584" s="258">
        <f t="shared" si="310"/>
        <v>1</v>
      </c>
      <c r="BV584" s="258">
        <f t="shared" si="26"/>
        <v>1</v>
      </c>
      <c r="BW584" s="258">
        <f t="shared" si="311"/>
        <v>0</v>
      </c>
      <c r="BX584" s="258">
        <f t="shared" si="312"/>
        <v>1</v>
      </c>
      <c r="BY584" s="258">
        <f t="shared" si="27"/>
        <v>1</v>
      </c>
      <c r="BZ584" s="258">
        <f t="shared" si="313"/>
        <v>0</v>
      </c>
      <c r="CA584" s="258">
        <f t="shared" si="314"/>
        <v>1</v>
      </c>
      <c r="CB584" s="258">
        <f t="shared" si="28"/>
        <v>1</v>
      </c>
      <c r="CC584" s="258">
        <f t="shared" si="315"/>
        <v>0</v>
      </c>
      <c r="CD584" s="258">
        <f t="shared" si="316"/>
        <v>1</v>
      </c>
    </row>
    <row r="585" spans="1:82" hidden="1">
      <c r="A585" s="258"/>
      <c r="B585" s="258"/>
      <c r="C585" s="259"/>
      <c r="D585" s="258"/>
      <c r="E585" s="258"/>
      <c r="F585" s="258"/>
      <c r="G585" s="258">
        <v>577</v>
      </c>
      <c r="H585" s="743"/>
      <c r="I585" s="744"/>
      <c r="J585" s="739"/>
      <c r="K585" s="745"/>
      <c r="L585" s="745"/>
      <c r="M585" s="272"/>
      <c r="N585" s="508">
        <f t="shared" si="242"/>
        <v>0</v>
      </c>
      <c r="O585" s="510">
        <f t="shared" si="283"/>
        <v>0</v>
      </c>
      <c r="P585" s="260">
        <f t="shared" si="284"/>
        <v>0</v>
      </c>
      <c r="Q585" s="261">
        <f t="shared" si="285"/>
        <v>0</v>
      </c>
      <c r="R585" s="261">
        <f t="shared" si="246"/>
        <v>0</v>
      </c>
      <c r="S585" s="262"/>
      <c r="T585" s="262"/>
      <c r="U585" s="263">
        <f t="shared" si="2"/>
        <v>1.288</v>
      </c>
      <c r="V585" s="264">
        <f>IF(E585="SP",1,IF(D585="",ExtraMargeMateriaal,(1-VLOOKUP(D585,TabelAankoop[],4,FALSE))))</f>
        <v>1</v>
      </c>
      <c r="W585" s="265">
        <f t="shared" si="247"/>
        <v>0.6885</v>
      </c>
      <c r="X585" s="266">
        <f t="shared" si="248"/>
        <v>1</v>
      </c>
      <c r="Y585" s="267">
        <f t="shared" si="249"/>
        <v>1.46</v>
      </c>
      <c r="Z585" s="267">
        <f t="shared" si="250"/>
        <v>1.1599999999999999</v>
      </c>
      <c r="AA585" s="268">
        <f t="shared" si="7"/>
        <v>0</v>
      </c>
      <c r="AB585" s="456">
        <f t="shared" si="8"/>
        <v>0</v>
      </c>
      <c r="AC585" s="457">
        <f t="shared" si="9"/>
        <v>0</v>
      </c>
      <c r="AD585" s="456">
        <f t="shared" si="10"/>
        <v>0</v>
      </c>
      <c r="AE585" s="458">
        <f t="shared" si="11"/>
        <v>0</v>
      </c>
      <c r="AF585" s="457">
        <f t="shared" si="286"/>
        <v>0</v>
      </c>
      <c r="AG585" s="456">
        <f t="shared" si="12"/>
        <v>0</v>
      </c>
      <c r="AH585" s="457">
        <f t="shared" si="13"/>
        <v>0</v>
      </c>
      <c r="AI585" s="268">
        <f t="shared" si="14"/>
        <v>0</v>
      </c>
      <c r="AJ585" s="269">
        <f t="shared" si="15"/>
        <v>0</v>
      </c>
      <c r="AK585" s="270">
        <f t="shared" si="16"/>
        <v>0</v>
      </c>
      <c r="AL585" s="415">
        <f t="shared" si="17"/>
        <v>0</v>
      </c>
      <c r="AM585" s="259" t="str">
        <f>IF(AP585="","",IFERROR(VLOOKUP(AP585,CODES!$A$3:$D$1348,4,FALSE),"X"))&amp;IF(AQ585="","",IFERROR(VLOOKUP(AQ585,CODES!$A$3:$D$1348,4,FALSE),"X"))&amp;IF(AR585="","",IFERROR(VLOOKUP(AR585,CODES!$A$3:$D$1348,4,FALSE),"X"))&amp;IF(AS585="","",IFERROR(VLOOKUP(AS585,CODES!$A$3:$D$1348,4,FALSE),"X"))&amp;IF(AT585="","",IFERROR(VLOOKUP(AT585,CODES!$A$3:$D$1348,4,FALSE),"X"))&amp;IF(AU585="","",IFERROR(VLOOKUP(AU585,CODES!$A$3:$D$1348,4,FALSE),"X"))&amp;IF(AV585="","",IFERROR(VLOOKUP(AV585,CODES!$A$3:$D$1348,4,FALSE),"X"))&amp;IF(AW585="","",IFERROR(VLOOKUP(AW585,CODES!$A$3:$D$1348,4,FALSE),"X"))&amp;IF(AX585="","",IFERROR(VLOOKUP(AX585,CODES!$A$3:$D$1348,4,FALSE),"X"))&amp;IF(AY585="","",IFERROR(VLOOKUP(AY585,CODES!$A$3:$D$1348,4,FALSE),"X"))</f>
        <v/>
      </c>
      <c r="AN585" s="258">
        <f>SUM(IFERROR(VLOOKUP(AP585,CODES!$A$3:$D$1348,4,FALSE)*BC585,0),IFERROR(VLOOKUP(AQ585,CODES!$A$3:$D$1348,4,FALSE)*BF585,0),IFERROR(VLOOKUP(AR585,CODES!$A$3:$D$1348,4,FALSE)*BI585,0),IFERROR(VLOOKUP(AS585,CODES!$A$3:$D$1348,4,FALSE)*BL585,0),IFERROR(VLOOKUP(AT585,CODES!$A$3:$D$1348,4,FALSE)*BO585,0),IFERROR(VLOOKUP(AU585,CODES!$A$3:$D$1348,4,FALSE)*BR585,0),IFERROR(VLOOKUP(AV585,CODES!$A$3:$D$1348,4,FALSE)*BU585,0),IFERROR(VLOOKUP(AW585,CODES!$A$3:$D$1348,4,FALSE)*BX585,0),IFERROR(VLOOKUP(AX585,CODES!$A$3:$D$1348,4,FALSE)*CA585,0),IFERROR(VLOOKUP(AY585,CODES!$A$3:$D$1348,4,FALSE)*CD585,0))</f>
        <v>0</v>
      </c>
      <c r="AO585" s="258">
        <f>SUM(IFERROR(VLOOKUP(AP585,CODES!$A$3:$D$1348,3,FALSE)*BC585,0),IFERROR(VLOOKUP(AQ585,CODES!$A$3:$D$1348,3,FALSE)*BF585,0),IFERROR(VLOOKUP(AR585,CODES!$A$3:$D$1348,3,FALSE)*BI585,0),IFERROR(VLOOKUP(AS585,CODES!$A$3:$D$1348,3,FALSE)*BL585,0),IFERROR(VLOOKUP(AT585,CODES!$A$3:$D$1348,3,FALSE)*BO585,0),IFERROR(VLOOKUP(AU585,CODES!$A$3:$D$1348,3,FALSE)*BR585,0),IFERROR(VLOOKUP(AV585,CODES!$A$3:$D$1348,3,FALSE)*BU585,0),IFERROR(VLOOKUP(AW585,CODES!$A$3:$D$1348,3,FALSE)*BX585,0),IFERROR(VLOOKUP(AX585,CODES!$A$3:$D$1348,3,FALSE)*CA585,0),IFERROR(VLOOKUP(AY585,CODES!$A$3:$D$1348,3,FALSE)*CD585,0))+B585</f>
        <v>0</v>
      </c>
      <c r="AP585" s="271" t="str">
        <f t="shared" si="287"/>
        <v/>
      </c>
      <c r="AQ585" s="271" t="str">
        <f t="shared" si="288"/>
        <v/>
      </c>
      <c r="AR585" s="271" t="str">
        <f t="shared" si="289"/>
        <v/>
      </c>
      <c r="AS585" s="271" t="str">
        <f t="shared" si="290"/>
        <v/>
      </c>
      <c r="AT585" s="271" t="str">
        <f t="shared" si="291"/>
        <v/>
      </c>
      <c r="AU585" s="271" t="str">
        <f t="shared" si="292"/>
        <v/>
      </c>
      <c r="AV585" s="271" t="str">
        <f t="shared" si="293"/>
        <v/>
      </c>
      <c r="AW585" s="271" t="str">
        <f t="shared" si="294"/>
        <v/>
      </c>
      <c r="AX585" s="271" t="str">
        <f t="shared" si="295"/>
        <v/>
      </c>
      <c r="AY585" s="271" t="str">
        <f t="shared" si="296"/>
        <v/>
      </c>
      <c r="AZ585" s="258">
        <f t="shared" si="18"/>
        <v>0</v>
      </c>
      <c r="BA585" s="258">
        <f t="shared" si="262"/>
        <v>1</v>
      </c>
      <c r="BB585" s="258">
        <f t="shared" si="297"/>
        <v>0</v>
      </c>
      <c r="BC585" s="258">
        <f t="shared" si="298"/>
        <v>1</v>
      </c>
      <c r="BD585" s="258">
        <f t="shared" si="20"/>
        <v>1</v>
      </c>
      <c r="BE585" s="258">
        <f t="shared" si="299"/>
        <v>0</v>
      </c>
      <c r="BF585" s="258">
        <f t="shared" si="300"/>
        <v>1</v>
      </c>
      <c r="BG585" s="258">
        <f t="shared" si="21"/>
        <v>1</v>
      </c>
      <c r="BH585" s="258">
        <f t="shared" si="301"/>
        <v>0</v>
      </c>
      <c r="BI585" s="258">
        <f t="shared" si="302"/>
        <v>1</v>
      </c>
      <c r="BJ585" s="258">
        <f t="shared" si="22"/>
        <v>1</v>
      </c>
      <c r="BK585" s="258">
        <f t="shared" si="303"/>
        <v>0</v>
      </c>
      <c r="BL585" s="258">
        <f t="shared" si="304"/>
        <v>1</v>
      </c>
      <c r="BM585" s="258">
        <f t="shared" si="23"/>
        <v>1</v>
      </c>
      <c r="BN585" s="258">
        <f t="shared" si="305"/>
        <v>0</v>
      </c>
      <c r="BO585" s="258">
        <f t="shared" si="306"/>
        <v>1</v>
      </c>
      <c r="BP585" s="258">
        <f t="shared" si="24"/>
        <v>1</v>
      </c>
      <c r="BQ585" s="258">
        <f t="shared" si="307"/>
        <v>0</v>
      </c>
      <c r="BR585" s="258">
        <f t="shared" si="308"/>
        <v>1</v>
      </c>
      <c r="BS585" s="258">
        <f t="shared" si="25"/>
        <v>1</v>
      </c>
      <c r="BT585" s="258">
        <f t="shared" si="309"/>
        <v>0</v>
      </c>
      <c r="BU585" s="258">
        <f t="shared" si="310"/>
        <v>1</v>
      </c>
      <c r="BV585" s="258">
        <f t="shared" si="26"/>
        <v>1</v>
      </c>
      <c r="BW585" s="258">
        <f t="shared" si="311"/>
        <v>0</v>
      </c>
      <c r="BX585" s="258">
        <f t="shared" si="312"/>
        <v>1</v>
      </c>
      <c r="BY585" s="258">
        <f t="shared" si="27"/>
        <v>1</v>
      </c>
      <c r="BZ585" s="258">
        <f t="shared" si="313"/>
        <v>0</v>
      </c>
      <c r="CA585" s="258">
        <f t="shared" si="314"/>
        <v>1</v>
      </c>
      <c r="CB585" s="258">
        <f t="shared" si="28"/>
        <v>1</v>
      </c>
      <c r="CC585" s="258">
        <f t="shared" si="315"/>
        <v>0</v>
      </c>
      <c r="CD585" s="258">
        <f t="shared" si="316"/>
        <v>1</v>
      </c>
    </row>
    <row r="586" spans="1:82" hidden="1">
      <c r="A586" s="258"/>
      <c r="B586" s="258"/>
      <c r="C586" s="259"/>
      <c r="D586" s="258"/>
      <c r="E586" s="258"/>
      <c r="F586" s="258"/>
      <c r="G586" s="258">
        <v>578</v>
      </c>
      <c r="H586" s="743"/>
      <c r="I586" s="744"/>
      <c r="J586" s="739"/>
      <c r="K586" s="745"/>
      <c r="L586" s="745"/>
      <c r="M586" s="272"/>
      <c r="N586" s="508">
        <f t="shared" si="242"/>
        <v>0</v>
      </c>
      <c r="O586" s="510">
        <f t="shared" si="283"/>
        <v>0</v>
      </c>
      <c r="P586" s="260">
        <f t="shared" si="284"/>
        <v>0</v>
      </c>
      <c r="Q586" s="261">
        <f t="shared" si="285"/>
        <v>0</v>
      </c>
      <c r="R586" s="261">
        <f t="shared" si="246"/>
        <v>0</v>
      </c>
      <c r="S586" s="262"/>
      <c r="T586" s="262"/>
      <c r="U586" s="263">
        <f t="shared" si="2"/>
        <v>1.288</v>
      </c>
      <c r="V586" s="264">
        <f>IF(E586="SP",1,IF(D586="",ExtraMargeMateriaal,(1-VLOOKUP(D586,TabelAankoop[],4,FALSE))))</f>
        <v>1</v>
      </c>
      <c r="W586" s="265">
        <f t="shared" si="247"/>
        <v>0.6885</v>
      </c>
      <c r="X586" s="266">
        <f t="shared" si="248"/>
        <v>1</v>
      </c>
      <c r="Y586" s="267">
        <f t="shared" si="249"/>
        <v>1.46</v>
      </c>
      <c r="Z586" s="267">
        <f t="shared" si="250"/>
        <v>1.1599999999999999</v>
      </c>
      <c r="AA586" s="268">
        <f t="shared" si="7"/>
        <v>0</v>
      </c>
      <c r="AB586" s="456">
        <f t="shared" si="8"/>
        <v>0</v>
      </c>
      <c r="AC586" s="457">
        <f t="shared" si="9"/>
        <v>0</v>
      </c>
      <c r="AD586" s="456">
        <f t="shared" si="10"/>
        <v>0</v>
      </c>
      <c r="AE586" s="458">
        <f t="shared" si="11"/>
        <v>0</v>
      </c>
      <c r="AF586" s="457">
        <f t="shared" si="286"/>
        <v>0</v>
      </c>
      <c r="AG586" s="456">
        <f t="shared" si="12"/>
        <v>0</v>
      </c>
      <c r="AH586" s="457">
        <f t="shared" si="13"/>
        <v>0</v>
      </c>
      <c r="AI586" s="268">
        <f t="shared" si="14"/>
        <v>0</v>
      </c>
      <c r="AJ586" s="269">
        <f t="shared" si="15"/>
        <v>0</v>
      </c>
      <c r="AK586" s="270">
        <f t="shared" si="16"/>
        <v>0</v>
      </c>
      <c r="AL586" s="415">
        <f t="shared" si="17"/>
        <v>0</v>
      </c>
      <c r="AM586" s="259" t="str">
        <f>IF(AP586="","",IFERROR(VLOOKUP(AP586,CODES!$A$3:$D$1348,4,FALSE),"X"))&amp;IF(AQ586="","",IFERROR(VLOOKUP(AQ586,CODES!$A$3:$D$1348,4,FALSE),"X"))&amp;IF(AR586="","",IFERROR(VLOOKUP(AR586,CODES!$A$3:$D$1348,4,FALSE),"X"))&amp;IF(AS586="","",IFERROR(VLOOKUP(AS586,CODES!$A$3:$D$1348,4,FALSE),"X"))&amp;IF(AT586="","",IFERROR(VLOOKUP(AT586,CODES!$A$3:$D$1348,4,FALSE),"X"))&amp;IF(AU586="","",IFERROR(VLOOKUP(AU586,CODES!$A$3:$D$1348,4,FALSE),"X"))&amp;IF(AV586="","",IFERROR(VLOOKUP(AV586,CODES!$A$3:$D$1348,4,FALSE),"X"))&amp;IF(AW586="","",IFERROR(VLOOKUP(AW586,CODES!$A$3:$D$1348,4,FALSE),"X"))&amp;IF(AX586="","",IFERROR(VLOOKUP(AX586,CODES!$A$3:$D$1348,4,FALSE),"X"))&amp;IF(AY586="","",IFERROR(VLOOKUP(AY586,CODES!$A$3:$D$1348,4,FALSE),"X"))</f>
        <v/>
      </c>
      <c r="AN586" s="258">
        <f>SUM(IFERROR(VLOOKUP(AP586,CODES!$A$3:$D$1348,4,FALSE)*BC586,0),IFERROR(VLOOKUP(AQ586,CODES!$A$3:$D$1348,4,FALSE)*BF586,0),IFERROR(VLOOKUP(AR586,CODES!$A$3:$D$1348,4,FALSE)*BI586,0),IFERROR(VLOOKUP(AS586,CODES!$A$3:$D$1348,4,FALSE)*BL586,0),IFERROR(VLOOKUP(AT586,CODES!$A$3:$D$1348,4,FALSE)*BO586,0),IFERROR(VLOOKUP(AU586,CODES!$A$3:$D$1348,4,FALSE)*BR586,0),IFERROR(VLOOKUP(AV586,CODES!$A$3:$D$1348,4,FALSE)*BU586,0),IFERROR(VLOOKUP(AW586,CODES!$A$3:$D$1348,4,FALSE)*BX586,0),IFERROR(VLOOKUP(AX586,CODES!$A$3:$D$1348,4,FALSE)*CA586,0),IFERROR(VLOOKUP(AY586,CODES!$A$3:$D$1348,4,FALSE)*CD586,0))</f>
        <v>0</v>
      </c>
      <c r="AO586" s="258">
        <f>SUM(IFERROR(VLOOKUP(AP586,CODES!$A$3:$D$1348,3,FALSE)*BC586,0),IFERROR(VLOOKUP(AQ586,CODES!$A$3:$D$1348,3,FALSE)*BF586,0),IFERROR(VLOOKUP(AR586,CODES!$A$3:$D$1348,3,FALSE)*BI586,0),IFERROR(VLOOKUP(AS586,CODES!$A$3:$D$1348,3,FALSE)*BL586,0),IFERROR(VLOOKUP(AT586,CODES!$A$3:$D$1348,3,FALSE)*BO586,0),IFERROR(VLOOKUP(AU586,CODES!$A$3:$D$1348,3,FALSE)*BR586,0),IFERROR(VLOOKUP(AV586,CODES!$A$3:$D$1348,3,FALSE)*BU586,0),IFERROR(VLOOKUP(AW586,CODES!$A$3:$D$1348,3,FALSE)*BX586,0),IFERROR(VLOOKUP(AX586,CODES!$A$3:$D$1348,3,FALSE)*CA586,0),IFERROR(VLOOKUP(AY586,CODES!$A$3:$D$1348,3,FALSE)*CD586,0))+B586</f>
        <v>0</v>
      </c>
      <c r="AP586" s="271" t="str">
        <f t="shared" si="287"/>
        <v/>
      </c>
      <c r="AQ586" s="271" t="str">
        <f t="shared" si="288"/>
        <v/>
      </c>
      <c r="AR586" s="271" t="str">
        <f t="shared" si="289"/>
        <v/>
      </c>
      <c r="AS586" s="271" t="str">
        <f t="shared" si="290"/>
        <v/>
      </c>
      <c r="AT586" s="271" t="str">
        <f t="shared" si="291"/>
        <v/>
      </c>
      <c r="AU586" s="271" t="str">
        <f t="shared" si="292"/>
        <v/>
      </c>
      <c r="AV586" s="271" t="str">
        <f t="shared" si="293"/>
        <v/>
      </c>
      <c r="AW586" s="271" t="str">
        <f t="shared" si="294"/>
        <v/>
      </c>
      <c r="AX586" s="271" t="str">
        <f t="shared" si="295"/>
        <v/>
      </c>
      <c r="AY586" s="271" t="str">
        <f t="shared" si="296"/>
        <v/>
      </c>
      <c r="AZ586" s="258">
        <f t="shared" si="18"/>
        <v>0</v>
      </c>
      <c r="BA586" s="258">
        <f t="shared" si="262"/>
        <v>1</v>
      </c>
      <c r="BB586" s="258">
        <f t="shared" si="297"/>
        <v>0</v>
      </c>
      <c r="BC586" s="258">
        <f t="shared" si="298"/>
        <v>1</v>
      </c>
      <c r="BD586" s="258">
        <f t="shared" si="20"/>
        <v>1</v>
      </c>
      <c r="BE586" s="258">
        <f t="shared" si="299"/>
        <v>0</v>
      </c>
      <c r="BF586" s="258">
        <f t="shared" si="300"/>
        <v>1</v>
      </c>
      <c r="BG586" s="258">
        <f t="shared" si="21"/>
        <v>1</v>
      </c>
      <c r="BH586" s="258">
        <f t="shared" si="301"/>
        <v>0</v>
      </c>
      <c r="BI586" s="258">
        <f t="shared" si="302"/>
        <v>1</v>
      </c>
      <c r="BJ586" s="258">
        <f t="shared" si="22"/>
        <v>1</v>
      </c>
      <c r="BK586" s="258">
        <f t="shared" si="303"/>
        <v>0</v>
      </c>
      <c r="BL586" s="258">
        <f t="shared" si="304"/>
        <v>1</v>
      </c>
      <c r="BM586" s="258">
        <f t="shared" si="23"/>
        <v>1</v>
      </c>
      <c r="BN586" s="258">
        <f t="shared" si="305"/>
        <v>0</v>
      </c>
      <c r="BO586" s="258">
        <f t="shared" si="306"/>
        <v>1</v>
      </c>
      <c r="BP586" s="258">
        <f t="shared" si="24"/>
        <v>1</v>
      </c>
      <c r="BQ586" s="258">
        <f t="shared" si="307"/>
        <v>0</v>
      </c>
      <c r="BR586" s="258">
        <f t="shared" si="308"/>
        <v>1</v>
      </c>
      <c r="BS586" s="258">
        <f t="shared" si="25"/>
        <v>1</v>
      </c>
      <c r="BT586" s="258">
        <f t="shared" si="309"/>
        <v>0</v>
      </c>
      <c r="BU586" s="258">
        <f t="shared" si="310"/>
        <v>1</v>
      </c>
      <c r="BV586" s="258">
        <f t="shared" si="26"/>
        <v>1</v>
      </c>
      <c r="BW586" s="258">
        <f t="shared" si="311"/>
        <v>0</v>
      </c>
      <c r="BX586" s="258">
        <f t="shared" si="312"/>
        <v>1</v>
      </c>
      <c r="BY586" s="258">
        <f t="shared" si="27"/>
        <v>1</v>
      </c>
      <c r="BZ586" s="258">
        <f t="shared" si="313"/>
        <v>0</v>
      </c>
      <c r="CA586" s="258">
        <f t="shared" si="314"/>
        <v>1</v>
      </c>
      <c r="CB586" s="258">
        <f t="shared" si="28"/>
        <v>1</v>
      </c>
      <c r="CC586" s="258">
        <f t="shared" si="315"/>
        <v>0</v>
      </c>
      <c r="CD586" s="258">
        <f t="shared" si="316"/>
        <v>1</v>
      </c>
    </row>
    <row r="587" spans="1:82" hidden="1">
      <c r="A587" s="258"/>
      <c r="B587" s="258"/>
      <c r="C587" s="259"/>
      <c r="D587" s="258"/>
      <c r="E587" s="258"/>
      <c r="F587" s="258"/>
      <c r="G587" s="258">
        <v>579</v>
      </c>
      <c r="H587" s="743"/>
      <c r="I587" s="744"/>
      <c r="J587" s="739"/>
      <c r="K587" s="745"/>
      <c r="L587" s="745"/>
      <c r="M587" s="272"/>
      <c r="N587" s="508">
        <f t="shared" si="242"/>
        <v>0</v>
      </c>
      <c r="O587" s="510">
        <f t="shared" si="283"/>
        <v>0</v>
      </c>
      <c r="P587" s="260">
        <f t="shared" si="284"/>
        <v>0</v>
      </c>
      <c r="Q587" s="261">
        <f t="shared" si="285"/>
        <v>0</v>
      </c>
      <c r="R587" s="261">
        <f t="shared" si="246"/>
        <v>0</v>
      </c>
      <c r="S587" s="262"/>
      <c r="T587" s="262"/>
      <c r="U587" s="263">
        <f t="shared" si="2"/>
        <v>1.288</v>
      </c>
      <c r="V587" s="264">
        <f>IF(E587="SP",1,IF(D587="",ExtraMargeMateriaal,(1-VLOOKUP(D587,TabelAankoop[],4,FALSE))))</f>
        <v>1</v>
      </c>
      <c r="W587" s="265">
        <f t="shared" si="247"/>
        <v>0.6885</v>
      </c>
      <c r="X587" s="266">
        <f t="shared" si="248"/>
        <v>1</v>
      </c>
      <c r="Y587" s="267">
        <f t="shared" si="249"/>
        <v>1.46</v>
      </c>
      <c r="Z587" s="267">
        <f t="shared" si="250"/>
        <v>1.1599999999999999</v>
      </c>
      <c r="AA587" s="268">
        <f t="shared" si="7"/>
        <v>0</v>
      </c>
      <c r="AB587" s="456">
        <f t="shared" si="8"/>
        <v>0</v>
      </c>
      <c r="AC587" s="457">
        <f t="shared" si="9"/>
        <v>0</v>
      </c>
      <c r="AD587" s="456">
        <f t="shared" si="10"/>
        <v>0</v>
      </c>
      <c r="AE587" s="458">
        <f t="shared" si="11"/>
        <v>0</v>
      </c>
      <c r="AF587" s="457">
        <f t="shared" si="286"/>
        <v>0</v>
      </c>
      <c r="AG587" s="456">
        <f t="shared" si="12"/>
        <v>0</v>
      </c>
      <c r="AH587" s="457">
        <f t="shared" si="13"/>
        <v>0</v>
      </c>
      <c r="AI587" s="268">
        <f t="shared" si="14"/>
        <v>0</v>
      </c>
      <c r="AJ587" s="269">
        <f t="shared" si="15"/>
        <v>0</v>
      </c>
      <c r="AK587" s="270">
        <f t="shared" si="16"/>
        <v>0</v>
      </c>
      <c r="AL587" s="415">
        <f t="shared" si="17"/>
        <v>0</v>
      </c>
      <c r="AM587" s="259" t="str">
        <f>IF(AP587="","",IFERROR(VLOOKUP(AP587,CODES!$A$3:$D$1348,4,FALSE),"X"))&amp;IF(AQ587="","",IFERROR(VLOOKUP(AQ587,CODES!$A$3:$D$1348,4,FALSE),"X"))&amp;IF(AR587="","",IFERROR(VLOOKUP(AR587,CODES!$A$3:$D$1348,4,FALSE),"X"))&amp;IF(AS587="","",IFERROR(VLOOKUP(AS587,CODES!$A$3:$D$1348,4,FALSE),"X"))&amp;IF(AT587="","",IFERROR(VLOOKUP(AT587,CODES!$A$3:$D$1348,4,FALSE),"X"))&amp;IF(AU587="","",IFERROR(VLOOKUP(AU587,CODES!$A$3:$D$1348,4,FALSE),"X"))&amp;IF(AV587="","",IFERROR(VLOOKUP(AV587,CODES!$A$3:$D$1348,4,FALSE),"X"))&amp;IF(AW587="","",IFERROR(VLOOKUP(AW587,CODES!$A$3:$D$1348,4,FALSE),"X"))&amp;IF(AX587="","",IFERROR(VLOOKUP(AX587,CODES!$A$3:$D$1348,4,FALSE),"X"))&amp;IF(AY587="","",IFERROR(VLOOKUP(AY587,CODES!$A$3:$D$1348,4,FALSE),"X"))</f>
        <v/>
      </c>
      <c r="AN587" s="258">
        <f>SUM(IFERROR(VLOOKUP(AP587,CODES!$A$3:$D$1348,4,FALSE)*BC587,0),IFERROR(VLOOKUP(AQ587,CODES!$A$3:$D$1348,4,FALSE)*BF587,0),IFERROR(VLOOKUP(AR587,CODES!$A$3:$D$1348,4,FALSE)*BI587,0),IFERROR(VLOOKUP(AS587,CODES!$A$3:$D$1348,4,FALSE)*BL587,0),IFERROR(VLOOKUP(AT587,CODES!$A$3:$D$1348,4,FALSE)*BO587,0),IFERROR(VLOOKUP(AU587,CODES!$A$3:$D$1348,4,FALSE)*BR587,0),IFERROR(VLOOKUP(AV587,CODES!$A$3:$D$1348,4,FALSE)*BU587,0),IFERROR(VLOOKUP(AW587,CODES!$A$3:$D$1348,4,FALSE)*BX587,0),IFERROR(VLOOKUP(AX587,CODES!$A$3:$D$1348,4,FALSE)*CA587,0),IFERROR(VLOOKUP(AY587,CODES!$A$3:$D$1348,4,FALSE)*CD587,0))</f>
        <v>0</v>
      </c>
      <c r="AO587" s="258">
        <f>SUM(IFERROR(VLOOKUP(AP587,CODES!$A$3:$D$1348,3,FALSE)*BC587,0),IFERROR(VLOOKUP(AQ587,CODES!$A$3:$D$1348,3,FALSE)*BF587,0),IFERROR(VLOOKUP(AR587,CODES!$A$3:$D$1348,3,FALSE)*BI587,0),IFERROR(VLOOKUP(AS587,CODES!$A$3:$D$1348,3,FALSE)*BL587,0),IFERROR(VLOOKUP(AT587,CODES!$A$3:$D$1348,3,FALSE)*BO587,0),IFERROR(VLOOKUP(AU587,CODES!$A$3:$D$1348,3,FALSE)*BR587,0),IFERROR(VLOOKUP(AV587,CODES!$A$3:$D$1348,3,FALSE)*BU587,0),IFERROR(VLOOKUP(AW587,CODES!$A$3:$D$1348,3,FALSE)*BX587,0),IFERROR(VLOOKUP(AX587,CODES!$A$3:$D$1348,3,FALSE)*CA587,0),IFERROR(VLOOKUP(AY587,CODES!$A$3:$D$1348,3,FALSE)*CD587,0))+B587</f>
        <v>0</v>
      </c>
      <c r="AP587" s="271" t="str">
        <f t="shared" si="287"/>
        <v/>
      </c>
      <c r="AQ587" s="271" t="str">
        <f t="shared" si="288"/>
        <v/>
      </c>
      <c r="AR587" s="271" t="str">
        <f t="shared" si="289"/>
        <v/>
      </c>
      <c r="AS587" s="271" t="str">
        <f t="shared" si="290"/>
        <v/>
      </c>
      <c r="AT587" s="271" t="str">
        <f t="shared" si="291"/>
        <v/>
      </c>
      <c r="AU587" s="271" t="str">
        <f t="shared" si="292"/>
        <v/>
      </c>
      <c r="AV587" s="271" t="str">
        <f t="shared" si="293"/>
        <v/>
      </c>
      <c r="AW587" s="271" t="str">
        <f t="shared" si="294"/>
        <v/>
      </c>
      <c r="AX587" s="271" t="str">
        <f t="shared" si="295"/>
        <v/>
      </c>
      <c r="AY587" s="271" t="str">
        <f t="shared" si="296"/>
        <v/>
      </c>
      <c r="AZ587" s="258">
        <f t="shared" si="18"/>
        <v>0</v>
      </c>
      <c r="BA587" s="258">
        <f t="shared" si="262"/>
        <v>1</v>
      </c>
      <c r="BB587" s="258">
        <f t="shared" si="297"/>
        <v>0</v>
      </c>
      <c r="BC587" s="258">
        <f t="shared" si="298"/>
        <v>1</v>
      </c>
      <c r="BD587" s="258">
        <f t="shared" si="20"/>
        <v>1</v>
      </c>
      <c r="BE587" s="258">
        <f t="shared" si="299"/>
        <v>0</v>
      </c>
      <c r="BF587" s="258">
        <f t="shared" si="300"/>
        <v>1</v>
      </c>
      <c r="BG587" s="258">
        <f t="shared" si="21"/>
        <v>1</v>
      </c>
      <c r="BH587" s="258">
        <f t="shared" si="301"/>
        <v>0</v>
      </c>
      <c r="BI587" s="258">
        <f t="shared" si="302"/>
        <v>1</v>
      </c>
      <c r="BJ587" s="258">
        <f t="shared" si="22"/>
        <v>1</v>
      </c>
      <c r="BK587" s="258">
        <f t="shared" si="303"/>
        <v>0</v>
      </c>
      <c r="BL587" s="258">
        <f t="shared" si="304"/>
        <v>1</v>
      </c>
      <c r="BM587" s="258">
        <f t="shared" si="23"/>
        <v>1</v>
      </c>
      <c r="BN587" s="258">
        <f t="shared" si="305"/>
        <v>0</v>
      </c>
      <c r="BO587" s="258">
        <f t="shared" si="306"/>
        <v>1</v>
      </c>
      <c r="BP587" s="258">
        <f t="shared" si="24"/>
        <v>1</v>
      </c>
      <c r="BQ587" s="258">
        <f t="shared" si="307"/>
        <v>0</v>
      </c>
      <c r="BR587" s="258">
        <f t="shared" si="308"/>
        <v>1</v>
      </c>
      <c r="BS587" s="258">
        <f t="shared" si="25"/>
        <v>1</v>
      </c>
      <c r="BT587" s="258">
        <f t="shared" si="309"/>
        <v>0</v>
      </c>
      <c r="BU587" s="258">
        <f t="shared" si="310"/>
        <v>1</v>
      </c>
      <c r="BV587" s="258">
        <f t="shared" si="26"/>
        <v>1</v>
      </c>
      <c r="BW587" s="258">
        <f t="shared" si="311"/>
        <v>0</v>
      </c>
      <c r="BX587" s="258">
        <f t="shared" si="312"/>
        <v>1</v>
      </c>
      <c r="BY587" s="258">
        <f t="shared" si="27"/>
        <v>1</v>
      </c>
      <c r="BZ587" s="258">
        <f t="shared" si="313"/>
        <v>0</v>
      </c>
      <c r="CA587" s="258">
        <f t="shared" si="314"/>
        <v>1</v>
      </c>
      <c r="CB587" s="258">
        <f t="shared" si="28"/>
        <v>1</v>
      </c>
      <c r="CC587" s="258">
        <f t="shared" si="315"/>
        <v>0</v>
      </c>
      <c r="CD587" s="258">
        <f t="shared" si="316"/>
        <v>1</v>
      </c>
    </row>
    <row r="588" spans="1:82" hidden="1">
      <c r="A588" s="258"/>
      <c r="B588" s="258"/>
      <c r="C588" s="259"/>
      <c r="D588" s="258"/>
      <c r="E588" s="258"/>
      <c r="F588" s="258"/>
      <c r="G588" s="258">
        <v>580</v>
      </c>
      <c r="H588" s="743"/>
      <c r="I588" s="744"/>
      <c r="J588" s="739"/>
      <c r="K588" s="745"/>
      <c r="L588" s="745"/>
      <c r="M588" s="272"/>
      <c r="N588" s="508">
        <f t="shared" si="242"/>
        <v>0</v>
      </c>
      <c r="O588" s="510">
        <f t="shared" si="283"/>
        <v>0</v>
      </c>
      <c r="P588" s="260">
        <f t="shared" si="284"/>
        <v>0</v>
      </c>
      <c r="Q588" s="261">
        <f t="shared" si="285"/>
        <v>0</v>
      </c>
      <c r="R588" s="261">
        <f t="shared" si="246"/>
        <v>0</v>
      </c>
      <c r="S588" s="262"/>
      <c r="T588" s="262"/>
      <c r="U588" s="263">
        <f t="shared" si="2"/>
        <v>1.288</v>
      </c>
      <c r="V588" s="264">
        <f>IF(E588="SP",1,IF(D588="",ExtraMargeMateriaal,(1-VLOOKUP(D588,TabelAankoop[],4,FALSE))))</f>
        <v>1</v>
      </c>
      <c r="W588" s="265">
        <f t="shared" si="247"/>
        <v>0.6885</v>
      </c>
      <c r="X588" s="266">
        <f t="shared" si="248"/>
        <v>1</v>
      </c>
      <c r="Y588" s="267">
        <f t="shared" si="249"/>
        <v>1.46</v>
      </c>
      <c r="Z588" s="267">
        <f t="shared" si="250"/>
        <v>1.1599999999999999</v>
      </c>
      <c r="AA588" s="268">
        <f t="shared" si="7"/>
        <v>0</v>
      </c>
      <c r="AB588" s="456">
        <f t="shared" si="8"/>
        <v>0</v>
      </c>
      <c r="AC588" s="457">
        <f t="shared" si="9"/>
        <v>0</v>
      </c>
      <c r="AD588" s="456">
        <f t="shared" si="10"/>
        <v>0</v>
      </c>
      <c r="AE588" s="458">
        <f t="shared" si="11"/>
        <v>0</v>
      </c>
      <c r="AF588" s="457">
        <f t="shared" si="286"/>
        <v>0</v>
      </c>
      <c r="AG588" s="456">
        <f t="shared" si="12"/>
        <v>0</v>
      </c>
      <c r="AH588" s="457">
        <f t="shared" si="13"/>
        <v>0</v>
      </c>
      <c r="AI588" s="268">
        <f t="shared" si="14"/>
        <v>0</v>
      </c>
      <c r="AJ588" s="269">
        <f t="shared" si="15"/>
        <v>0</v>
      </c>
      <c r="AK588" s="270">
        <f t="shared" si="16"/>
        <v>0</v>
      </c>
      <c r="AL588" s="415">
        <f t="shared" si="17"/>
        <v>0</v>
      </c>
      <c r="AM588" s="259" t="str">
        <f>IF(AP588="","",IFERROR(VLOOKUP(AP588,CODES!$A$3:$D$1348,4,FALSE),"X"))&amp;IF(AQ588="","",IFERROR(VLOOKUP(AQ588,CODES!$A$3:$D$1348,4,FALSE),"X"))&amp;IF(AR588="","",IFERROR(VLOOKUP(AR588,CODES!$A$3:$D$1348,4,FALSE),"X"))&amp;IF(AS588="","",IFERROR(VLOOKUP(AS588,CODES!$A$3:$D$1348,4,FALSE),"X"))&amp;IF(AT588="","",IFERROR(VLOOKUP(AT588,CODES!$A$3:$D$1348,4,FALSE),"X"))&amp;IF(AU588="","",IFERROR(VLOOKUP(AU588,CODES!$A$3:$D$1348,4,FALSE),"X"))&amp;IF(AV588="","",IFERROR(VLOOKUP(AV588,CODES!$A$3:$D$1348,4,FALSE),"X"))&amp;IF(AW588="","",IFERROR(VLOOKUP(AW588,CODES!$A$3:$D$1348,4,FALSE),"X"))&amp;IF(AX588="","",IFERROR(VLOOKUP(AX588,CODES!$A$3:$D$1348,4,FALSE),"X"))&amp;IF(AY588="","",IFERROR(VLOOKUP(AY588,CODES!$A$3:$D$1348,4,FALSE),"X"))</f>
        <v/>
      </c>
      <c r="AN588" s="258">
        <f>SUM(IFERROR(VLOOKUP(AP588,CODES!$A$3:$D$1348,4,FALSE)*BC588,0),IFERROR(VLOOKUP(AQ588,CODES!$A$3:$D$1348,4,FALSE)*BF588,0),IFERROR(VLOOKUP(AR588,CODES!$A$3:$D$1348,4,FALSE)*BI588,0),IFERROR(VLOOKUP(AS588,CODES!$A$3:$D$1348,4,FALSE)*BL588,0),IFERROR(VLOOKUP(AT588,CODES!$A$3:$D$1348,4,FALSE)*BO588,0),IFERROR(VLOOKUP(AU588,CODES!$A$3:$D$1348,4,FALSE)*BR588,0),IFERROR(VLOOKUP(AV588,CODES!$A$3:$D$1348,4,FALSE)*BU588,0),IFERROR(VLOOKUP(AW588,CODES!$A$3:$D$1348,4,FALSE)*BX588,0),IFERROR(VLOOKUP(AX588,CODES!$A$3:$D$1348,4,FALSE)*CA588,0),IFERROR(VLOOKUP(AY588,CODES!$A$3:$D$1348,4,FALSE)*CD588,0))</f>
        <v>0</v>
      </c>
      <c r="AO588" s="258">
        <f>SUM(IFERROR(VLOOKUP(AP588,CODES!$A$3:$D$1348,3,FALSE)*BC588,0),IFERROR(VLOOKUP(AQ588,CODES!$A$3:$D$1348,3,FALSE)*BF588,0),IFERROR(VLOOKUP(AR588,CODES!$A$3:$D$1348,3,FALSE)*BI588,0),IFERROR(VLOOKUP(AS588,CODES!$A$3:$D$1348,3,FALSE)*BL588,0),IFERROR(VLOOKUP(AT588,CODES!$A$3:$D$1348,3,FALSE)*BO588,0),IFERROR(VLOOKUP(AU588,CODES!$A$3:$D$1348,3,FALSE)*BR588,0),IFERROR(VLOOKUP(AV588,CODES!$A$3:$D$1348,3,FALSE)*BU588,0),IFERROR(VLOOKUP(AW588,CODES!$A$3:$D$1348,3,FALSE)*BX588,0),IFERROR(VLOOKUP(AX588,CODES!$A$3:$D$1348,3,FALSE)*CA588,0),IFERROR(VLOOKUP(AY588,CODES!$A$3:$D$1348,3,FALSE)*CD588,0))+B588</f>
        <v>0</v>
      </c>
      <c r="AP588" s="271" t="str">
        <f t="shared" si="287"/>
        <v/>
      </c>
      <c r="AQ588" s="271" t="str">
        <f t="shared" si="288"/>
        <v/>
      </c>
      <c r="AR588" s="271" t="str">
        <f t="shared" si="289"/>
        <v/>
      </c>
      <c r="AS588" s="271" t="str">
        <f t="shared" si="290"/>
        <v/>
      </c>
      <c r="AT588" s="271" t="str">
        <f t="shared" si="291"/>
        <v/>
      </c>
      <c r="AU588" s="271" t="str">
        <f t="shared" si="292"/>
        <v/>
      </c>
      <c r="AV588" s="271" t="str">
        <f t="shared" si="293"/>
        <v/>
      </c>
      <c r="AW588" s="271" t="str">
        <f t="shared" si="294"/>
        <v/>
      </c>
      <c r="AX588" s="271" t="str">
        <f t="shared" si="295"/>
        <v/>
      </c>
      <c r="AY588" s="271" t="str">
        <f t="shared" si="296"/>
        <v/>
      </c>
      <c r="AZ588" s="258">
        <f t="shared" si="18"/>
        <v>0</v>
      </c>
      <c r="BA588" s="258">
        <f t="shared" si="262"/>
        <v>1</v>
      </c>
      <c r="BB588" s="258">
        <f t="shared" si="297"/>
        <v>0</v>
      </c>
      <c r="BC588" s="258">
        <f t="shared" si="298"/>
        <v>1</v>
      </c>
      <c r="BD588" s="258">
        <f t="shared" si="20"/>
        <v>1</v>
      </c>
      <c r="BE588" s="258">
        <f t="shared" si="299"/>
        <v>0</v>
      </c>
      <c r="BF588" s="258">
        <f t="shared" si="300"/>
        <v>1</v>
      </c>
      <c r="BG588" s="258">
        <f t="shared" si="21"/>
        <v>1</v>
      </c>
      <c r="BH588" s="258">
        <f t="shared" si="301"/>
        <v>0</v>
      </c>
      <c r="BI588" s="258">
        <f t="shared" si="302"/>
        <v>1</v>
      </c>
      <c r="BJ588" s="258">
        <f t="shared" si="22"/>
        <v>1</v>
      </c>
      <c r="BK588" s="258">
        <f t="shared" si="303"/>
        <v>0</v>
      </c>
      <c r="BL588" s="258">
        <f t="shared" si="304"/>
        <v>1</v>
      </c>
      <c r="BM588" s="258">
        <f t="shared" si="23"/>
        <v>1</v>
      </c>
      <c r="BN588" s="258">
        <f t="shared" si="305"/>
        <v>0</v>
      </c>
      <c r="BO588" s="258">
        <f t="shared" si="306"/>
        <v>1</v>
      </c>
      <c r="BP588" s="258">
        <f t="shared" si="24"/>
        <v>1</v>
      </c>
      <c r="BQ588" s="258">
        <f t="shared" si="307"/>
        <v>0</v>
      </c>
      <c r="BR588" s="258">
        <f t="shared" si="308"/>
        <v>1</v>
      </c>
      <c r="BS588" s="258">
        <f t="shared" si="25"/>
        <v>1</v>
      </c>
      <c r="BT588" s="258">
        <f t="shared" si="309"/>
        <v>0</v>
      </c>
      <c r="BU588" s="258">
        <f t="shared" si="310"/>
        <v>1</v>
      </c>
      <c r="BV588" s="258">
        <f t="shared" si="26"/>
        <v>1</v>
      </c>
      <c r="BW588" s="258">
        <f t="shared" si="311"/>
        <v>0</v>
      </c>
      <c r="BX588" s="258">
        <f t="shared" si="312"/>
        <v>1</v>
      </c>
      <c r="BY588" s="258">
        <f t="shared" si="27"/>
        <v>1</v>
      </c>
      <c r="BZ588" s="258">
        <f t="shared" si="313"/>
        <v>0</v>
      </c>
      <c r="CA588" s="258">
        <f t="shared" si="314"/>
        <v>1</v>
      </c>
      <c r="CB588" s="258">
        <f t="shared" si="28"/>
        <v>1</v>
      </c>
      <c r="CC588" s="258">
        <f t="shared" si="315"/>
        <v>0</v>
      </c>
      <c r="CD588" s="258">
        <f t="shared" si="316"/>
        <v>1</v>
      </c>
    </row>
    <row r="589" spans="1:82" hidden="1">
      <c r="A589" s="258"/>
      <c r="B589" s="258"/>
      <c r="C589" s="259"/>
      <c r="D589" s="258"/>
      <c r="E589" s="258"/>
      <c r="F589" s="258"/>
      <c r="G589" s="258">
        <v>581</v>
      </c>
      <c r="H589" s="743"/>
      <c r="I589" s="744"/>
      <c r="J589" s="739"/>
      <c r="K589" s="745"/>
      <c r="L589" s="745"/>
      <c r="M589" s="272"/>
      <c r="N589" s="508">
        <f t="shared" si="242"/>
        <v>0</v>
      </c>
      <c r="O589" s="510">
        <f t="shared" si="283"/>
        <v>0</v>
      </c>
      <c r="P589" s="260">
        <f t="shared" si="284"/>
        <v>0</v>
      </c>
      <c r="Q589" s="261">
        <f t="shared" si="285"/>
        <v>0</v>
      </c>
      <c r="R589" s="261">
        <f t="shared" si="246"/>
        <v>0</v>
      </c>
      <c r="S589" s="262"/>
      <c r="T589" s="262"/>
      <c r="U589" s="263">
        <f t="shared" si="2"/>
        <v>1.288</v>
      </c>
      <c r="V589" s="264">
        <f>IF(E589="SP",1,IF(D589="",ExtraMargeMateriaal,(1-VLOOKUP(D589,TabelAankoop[],4,FALSE))))</f>
        <v>1</v>
      </c>
      <c r="W589" s="265">
        <f t="shared" si="247"/>
        <v>0.6885</v>
      </c>
      <c r="X589" s="266">
        <f t="shared" si="248"/>
        <v>1</v>
      </c>
      <c r="Y589" s="267">
        <f t="shared" si="249"/>
        <v>1.46</v>
      </c>
      <c r="Z589" s="267">
        <f t="shared" si="250"/>
        <v>1.1599999999999999</v>
      </c>
      <c r="AA589" s="268">
        <f t="shared" si="7"/>
        <v>0</v>
      </c>
      <c r="AB589" s="456">
        <f t="shared" si="8"/>
        <v>0</v>
      </c>
      <c r="AC589" s="457">
        <f t="shared" si="9"/>
        <v>0</v>
      </c>
      <c r="AD589" s="456">
        <f t="shared" si="10"/>
        <v>0</v>
      </c>
      <c r="AE589" s="458">
        <f t="shared" si="11"/>
        <v>0</v>
      </c>
      <c r="AF589" s="457">
        <f t="shared" si="286"/>
        <v>0</v>
      </c>
      <c r="AG589" s="456">
        <f t="shared" si="12"/>
        <v>0</v>
      </c>
      <c r="AH589" s="457">
        <f t="shared" si="13"/>
        <v>0</v>
      </c>
      <c r="AI589" s="268">
        <f t="shared" si="14"/>
        <v>0</v>
      </c>
      <c r="AJ589" s="269">
        <f t="shared" si="15"/>
        <v>0</v>
      </c>
      <c r="AK589" s="270">
        <f t="shared" si="16"/>
        <v>0</v>
      </c>
      <c r="AL589" s="415">
        <f t="shared" si="17"/>
        <v>0</v>
      </c>
      <c r="AM589" s="259" t="str">
        <f>IF(AP589="","",IFERROR(VLOOKUP(AP589,CODES!$A$3:$D$1348,4,FALSE),"X"))&amp;IF(AQ589="","",IFERROR(VLOOKUP(AQ589,CODES!$A$3:$D$1348,4,FALSE),"X"))&amp;IF(AR589="","",IFERROR(VLOOKUP(AR589,CODES!$A$3:$D$1348,4,FALSE),"X"))&amp;IF(AS589="","",IFERROR(VLOOKUP(AS589,CODES!$A$3:$D$1348,4,FALSE),"X"))&amp;IF(AT589="","",IFERROR(VLOOKUP(AT589,CODES!$A$3:$D$1348,4,FALSE),"X"))&amp;IF(AU589="","",IFERROR(VLOOKUP(AU589,CODES!$A$3:$D$1348,4,FALSE),"X"))&amp;IF(AV589="","",IFERROR(VLOOKUP(AV589,CODES!$A$3:$D$1348,4,FALSE),"X"))&amp;IF(AW589="","",IFERROR(VLOOKUP(AW589,CODES!$A$3:$D$1348,4,FALSE),"X"))&amp;IF(AX589="","",IFERROR(VLOOKUP(AX589,CODES!$A$3:$D$1348,4,FALSE),"X"))&amp;IF(AY589="","",IFERROR(VLOOKUP(AY589,CODES!$A$3:$D$1348,4,FALSE),"X"))</f>
        <v/>
      </c>
      <c r="AN589" s="258">
        <f>SUM(IFERROR(VLOOKUP(AP589,CODES!$A$3:$D$1348,4,FALSE)*BC589,0),IFERROR(VLOOKUP(AQ589,CODES!$A$3:$D$1348,4,FALSE)*BF589,0),IFERROR(VLOOKUP(AR589,CODES!$A$3:$D$1348,4,FALSE)*BI589,0),IFERROR(VLOOKUP(AS589,CODES!$A$3:$D$1348,4,FALSE)*BL589,0),IFERROR(VLOOKUP(AT589,CODES!$A$3:$D$1348,4,FALSE)*BO589,0),IFERROR(VLOOKUP(AU589,CODES!$A$3:$D$1348,4,FALSE)*BR589,0),IFERROR(VLOOKUP(AV589,CODES!$A$3:$D$1348,4,FALSE)*BU589,0),IFERROR(VLOOKUP(AW589,CODES!$A$3:$D$1348,4,FALSE)*BX589,0),IFERROR(VLOOKUP(AX589,CODES!$A$3:$D$1348,4,FALSE)*CA589,0),IFERROR(VLOOKUP(AY589,CODES!$A$3:$D$1348,4,FALSE)*CD589,0))</f>
        <v>0</v>
      </c>
      <c r="AO589" s="258">
        <f>SUM(IFERROR(VLOOKUP(AP589,CODES!$A$3:$D$1348,3,FALSE)*BC589,0),IFERROR(VLOOKUP(AQ589,CODES!$A$3:$D$1348,3,FALSE)*BF589,0),IFERROR(VLOOKUP(AR589,CODES!$A$3:$D$1348,3,FALSE)*BI589,0),IFERROR(VLOOKUP(AS589,CODES!$A$3:$D$1348,3,FALSE)*BL589,0),IFERROR(VLOOKUP(AT589,CODES!$A$3:$D$1348,3,FALSE)*BO589,0),IFERROR(VLOOKUP(AU589,CODES!$A$3:$D$1348,3,FALSE)*BR589,0),IFERROR(VLOOKUP(AV589,CODES!$A$3:$D$1348,3,FALSE)*BU589,0),IFERROR(VLOOKUP(AW589,CODES!$A$3:$D$1348,3,FALSE)*BX589,0),IFERROR(VLOOKUP(AX589,CODES!$A$3:$D$1348,3,FALSE)*CA589,0),IFERROR(VLOOKUP(AY589,CODES!$A$3:$D$1348,3,FALSE)*CD589,0))+B589</f>
        <v>0</v>
      </c>
      <c r="AP589" s="271" t="str">
        <f t="shared" si="287"/>
        <v/>
      </c>
      <c r="AQ589" s="271" t="str">
        <f t="shared" si="288"/>
        <v/>
      </c>
      <c r="AR589" s="271" t="str">
        <f t="shared" si="289"/>
        <v/>
      </c>
      <c r="AS589" s="271" t="str">
        <f t="shared" si="290"/>
        <v/>
      </c>
      <c r="AT589" s="271" t="str">
        <f t="shared" si="291"/>
        <v/>
      </c>
      <c r="AU589" s="271" t="str">
        <f t="shared" si="292"/>
        <v/>
      </c>
      <c r="AV589" s="271" t="str">
        <f t="shared" si="293"/>
        <v/>
      </c>
      <c r="AW589" s="271" t="str">
        <f t="shared" si="294"/>
        <v/>
      </c>
      <c r="AX589" s="271" t="str">
        <f t="shared" si="295"/>
        <v/>
      </c>
      <c r="AY589" s="271" t="str">
        <f t="shared" si="296"/>
        <v/>
      </c>
      <c r="AZ589" s="258">
        <f t="shared" si="18"/>
        <v>0</v>
      </c>
      <c r="BA589" s="258">
        <f t="shared" si="262"/>
        <v>1</v>
      </c>
      <c r="BB589" s="258">
        <f t="shared" si="297"/>
        <v>0</v>
      </c>
      <c r="BC589" s="258">
        <f t="shared" si="298"/>
        <v>1</v>
      </c>
      <c r="BD589" s="258">
        <f t="shared" si="20"/>
        <v>1</v>
      </c>
      <c r="BE589" s="258">
        <f t="shared" si="299"/>
        <v>0</v>
      </c>
      <c r="BF589" s="258">
        <f t="shared" si="300"/>
        <v>1</v>
      </c>
      <c r="BG589" s="258">
        <f t="shared" si="21"/>
        <v>1</v>
      </c>
      <c r="BH589" s="258">
        <f t="shared" si="301"/>
        <v>0</v>
      </c>
      <c r="BI589" s="258">
        <f t="shared" si="302"/>
        <v>1</v>
      </c>
      <c r="BJ589" s="258">
        <f t="shared" si="22"/>
        <v>1</v>
      </c>
      <c r="BK589" s="258">
        <f t="shared" si="303"/>
        <v>0</v>
      </c>
      <c r="BL589" s="258">
        <f t="shared" si="304"/>
        <v>1</v>
      </c>
      <c r="BM589" s="258">
        <f t="shared" si="23"/>
        <v>1</v>
      </c>
      <c r="BN589" s="258">
        <f t="shared" si="305"/>
        <v>0</v>
      </c>
      <c r="BO589" s="258">
        <f t="shared" si="306"/>
        <v>1</v>
      </c>
      <c r="BP589" s="258">
        <f t="shared" si="24"/>
        <v>1</v>
      </c>
      <c r="BQ589" s="258">
        <f t="shared" si="307"/>
        <v>0</v>
      </c>
      <c r="BR589" s="258">
        <f t="shared" si="308"/>
        <v>1</v>
      </c>
      <c r="BS589" s="258">
        <f t="shared" si="25"/>
        <v>1</v>
      </c>
      <c r="BT589" s="258">
        <f t="shared" si="309"/>
        <v>0</v>
      </c>
      <c r="BU589" s="258">
        <f t="shared" si="310"/>
        <v>1</v>
      </c>
      <c r="BV589" s="258">
        <f t="shared" si="26"/>
        <v>1</v>
      </c>
      <c r="BW589" s="258">
        <f t="shared" si="311"/>
        <v>0</v>
      </c>
      <c r="BX589" s="258">
        <f t="shared" si="312"/>
        <v>1</v>
      </c>
      <c r="BY589" s="258">
        <f t="shared" si="27"/>
        <v>1</v>
      </c>
      <c r="BZ589" s="258">
        <f t="shared" si="313"/>
        <v>0</v>
      </c>
      <c r="CA589" s="258">
        <f t="shared" si="314"/>
        <v>1</v>
      </c>
      <c r="CB589" s="258">
        <f t="shared" si="28"/>
        <v>1</v>
      </c>
      <c r="CC589" s="258">
        <f t="shared" si="315"/>
        <v>0</v>
      </c>
      <c r="CD589" s="258">
        <f t="shared" si="316"/>
        <v>1</v>
      </c>
    </row>
    <row r="590" spans="1:82" hidden="1">
      <c r="A590" s="258"/>
      <c r="B590" s="258"/>
      <c r="C590" s="259"/>
      <c r="D590" s="258"/>
      <c r="E590" s="258"/>
      <c r="F590" s="258"/>
      <c r="G590" s="258">
        <v>582</v>
      </c>
      <c r="H590" s="743"/>
      <c r="I590" s="744"/>
      <c r="J590" s="739"/>
      <c r="K590" s="745"/>
      <c r="L590" s="745"/>
      <c r="M590" s="272"/>
      <c r="N590" s="508">
        <f t="shared" si="242"/>
        <v>0</v>
      </c>
      <c r="O590" s="510">
        <f t="shared" si="283"/>
        <v>0</v>
      </c>
      <c r="P590" s="260">
        <f t="shared" si="284"/>
        <v>0</v>
      </c>
      <c r="Q590" s="261">
        <f t="shared" si="285"/>
        <v>0</v>
      </c>
      <c r="R590" s="261">
        <f t="shared" si="246"/>
        <v>0</v>
      </c>
      <c r="S590" s="262"/>
      <c r="T590" s="262"/>
      <c r="U590" s="263">
        <f t="shared" si="2"/>
        <v>1.288</v>
      </c>
      <c r="V590" s="264">
        <f>IF(E590="SP",1,IF(D590="",ExtraMargeMateriaal,(1-VLOOKUP(D590,TabelAankoop[],4,FALSE))))</f>
        <v>1</v>
      </c>
      <c r="W590" s="265">
        <f t="shared" si="247"/>
        <v>0.6885</v>
      </c>
      <c r="X590" s="266">
        <f t="shared" si="248"/>
        <v>1</v>
      </c>
      <c r="Y590" s="267">
        <f t="shared" si="249"/>
        <v>1.46</v>
      </c>
      <c r="Z590" s="267">
        <f t="shared" si="250"/>
        <v>1.1599999999999999</v>
      </c>
      <c r="AA590" s="268">
        <f t="shared" si="7"/>
        <v>0</v>
      </c>
      <c r="AB590" s="456">
        <f t="shared" si="8"/>
        <v>0</v>
      </c>
      <c r="AC590" s="457">
        <f t="shared" si="9"/>
        <v>0</v>
      </c>
      <c r="AD590" s="456">
        <f t="shared" si="10"/>
        <v>0</v>
      </c>
      <c r="AE590" s="458">
        <f t="shared" si="11"/>
        <v>0</v>
      </c>
      <c r="AF590" s="457">
        <f t="shared" si="286"/>
        <v>0</v>
      </c>
      <c r="AG590" s="456">
        <f t="shared" si="12"/>
        <v>0</v>
      </c>
      <c r="AH590" s="457">
        <f t="shared" si="13"/>
        <v>0</v>
      </c>
      <c r="AI590" s="268">
        <f t="shared" si="14"/>
        <v>0</v>
      </c>
      <c r="AJ590" s="269">
        <f t="shared" si="15"/>
        <v>0</v>
      </c>
      <c r="AK590" s="270">
        <f t="shared" si="16"/>
        <v>0</v>
      </c>
      <c r="AL590" s="415">
        <f t="shared" si="17"/>
        <v>0</v>
      </c>
      <c r="AM590" s="259" t="str">
        <f>IF(AP590="","",IFERROR(VLOOKUP(AP590,CODES!$A$3:$D$1348,4,FALSE),"X"))&amp;IF(AQ590="","",IFERROR(VLOOKUP(AQ590,CODES!$A$3:$D$1348,4,FALSE),"X"))&amp;IF(AR590="","",IFERROR(VLOOKUP(AR590,CODES!$A$3:$D$1348,4,FALSE),"X"))&amp;IF(AS590="","",IFERROR(VLOOKUP(AS590,CODES!$A$3:$D$1348,4,FALSE),"X"))&amp;IF(AT590="","",IFERROR(VLOOKUP(AT590,CODES!$A$3:$D$1348,4,FALSE),"X"))&amp;IF(AU590="","",IFERROR(VLOOKUP(AU590,CODES!$A$3:$D$1348,4,FALSE),"X"))&amp;IF(AV590="","",IFERROR(VLOOKUP(AV590,CODES!$A$3:$D$1348,4,FALSE),"X"))&amp;IF(AW590="","",IFERROR(VLOOKUP(AW590,CODES!$A$3:$D$1348,4,FALSE),"X"))&amp;IF(AX590="","",IFERROR(VLOOKUP(AX590,CODES!$A$3:$D$1348,4,FALSE),"X"))&amp;IF(AY590="","",IFERROR(VLOOKUP(AY590,CODES!$A$3:$D$1348,4,FALSE),"X"))</f>
        <v/>
      </c>
      <c r="AN590" s="258">
        <f>SUM(IFERROR(VLOOKUP(AP590,CODES!$A$3:$D$1348,4,FALSE)*BC590,0),IFERROR(VLOOKUP(AQ590,CODES!$A$3:$D$1348,4,FALSE)*BF590,0),IFERROR(VLOOKUP(AR590,CODES!$A$3:$D$1348,4,FALSE)*BI590,0),IFERROR(VLOOKUP(AS590,CODES!$A$3:$D$1348,4,FALSE)*BL590,0),IFERROR(VLOOKUP(AT590,CODES!$A$3:$D$1348,4,FALSE)*BO590,0),IFERROR(VLOOKUP(AU590,CODES!$A$3:$D$1348,4,FALSE)*BR590,0),IFERROR(VLOOKUP(AV590,CODES!$A$3:$D$1348,4,FALSE)*BU590,0),IFERROR(VLOOKUP(AW590,CODES!$A$3:$D$1348,4,FALSE)*BX590,0),IFERROR(VLOOKUP(AX590,CODES!$A$3:$D$1348,4,FALSE)*CA590,0),IFERROR(VLOOKUP(AY590,CODES!$A$3:$D$1348,4,FALSE)*CD590,0))</f>
        <v>0</v>
      </c>
      <c r="AO590" s="258">
        <f>SUM(IFERROR(VLOOKUP(AP590,CODES!$A$3:$D$1348,3,FALSE)*BC590,0),IFERROR(VLOOKUP(AQ590,CODES!$A$3:$D$1348,3,FALSE)*BF590,0),IFERROR(VLOOKUP(AR590,CODES!$A$3:$D$1348,3,FALSE)*BI590,0),IFERROR(VLOOKUP(AS590,CODES!$A$3:$D$1348,3,FALSE)*BL590,0),IFERROR(VLOOKUP(AT590,CODES!$A$3:$D$1348,3,FALSE)*BO590,0),IFERROR(VLOOKUP(AU590,CODES!$A$3:$D$1348,3,FALSE)*BR590,0),IFERROR(VLOOKUP(AV590,CODES!$A$3:$D$1348,3,FALSE)*BU590,0),IFERROR(VLOOKUP(AW590,CODES!$A$3:$D$1348,3,FALSE)*BX590,0),IFERROR(VLOOKUP(AX590,CODES!$A$3:$D$1348,3,FALSE)*CA590,0),IFERROR(VLOOKUP(AY590,CODES!$A$3:$D$1348,3,FALSE)*CD590,0))+B590</f>
        <v>0</v>
      </c>
      <c r="AP590" s="271" t="str">
        <f t="shared" si="287"/>
        <v/>
      </c>
      <c r="AQ590" s="271" t="str">
        <f t="shared" si="288"/>
        <v/>
      </c>
      <c r="AR590" s="271" t="str">
        <f t="shared" si="289"/>
        <v/>
      </c>
      <c r="AS590" s="271" t="str">
        <f t="shared" si="290"/>
        <v/>
      </c>
      <c r="AT590" s="271" t="str">
        <f t="shared" si="291"/>
        <v/>
      </c>
      <c r="AU590" s="271" t="str">
        <f t="shared" si="292"/>
        <v/>
      </c>
      <c r="AV590" s="271" t="str">
        <f t="shared" si="293"/>
        <v/>
      </c>
      <c r="AW590" s="271" t="str">
        <f t="shared" si="294"/>
        <v/>
      </c>
      <c r="AX590" s="271" t="str">
        <f t="shared" si="295"/>
        <v/>
      </c>
      <c r="AY590" s="271" t="str">
        <f t="shared" si="296"/>
        <v/>
      </c>
      <c r="AZ590" s="258">
        <f t="shared" si="18"/>
        <v>0</v>
      </c>
      <c r="BA590" s="258">
        <f t="shared" si="262"/>
        <v>1</v>
      </c>
      <c r="BB590" s="258">
        <f t="shared" si="297"/>
        <v>0</v>
      </c>
      <c r="BC590" s="258">
        <f t="shared" si="298"/>
        <v>1</v>
      </c>
      <c r="BD590" s="258">
        <f t="shared" si="20"/>
        <v>1</v>
      </c>
      <c r="BE590" s="258">
        <f t="shared" si="299"/>
        <v>0</v>
      </c>
      <c r="BF590" s="258">
        <f t="shared" si="300"/>
        <v>1</v>
      </c>
      <c r="BG590" s="258">
        <f t="shared" si="21"/>
        <v>1</v>
      </c>
      <c r="BH590" s="258">
        <f t="shared" si="301"/>
        <v>0</v>
      </c>
      <c r="BI590" s="258">
        <f t="shared" si="302"/>
        <v>1</v>
      </c>
      <c r="BJ590" s="258">
        <f t="shared" si="22"/>
        <v>1</v>
      </c>
      <c r="BK590" s="258">
        <f t="shared" si="303"/>
        <v>0</v>
      </c>
      <c r="BL590" s="258">
        <f t="shared" si="304"/>
        <v>1</v>
      </c>
      <c r="BM590" s="258">
        <f t="shared" si="23"/>
        <v>1</v>
      </c>
      <c r="BN590" s="258">
        <f t="shared" si="305"/>
        <v>0</v>
      </c>
      <c r="BO590" s="258">
        <f t="shared" si="306"/>
        <v>1</v>
      </c>
      <c r="BP590" s="258">
        <f t="shared" si="24"/>
        <v>1</v>
      </c>
      <c r="BQ590" s="258">
        <f t="shared" si="307"/>
        <v>0</v>
      </c>
      <c r="BR590" s="258">
        <f t="shared" si="308"/>
        <v>1</v>
      </c>
      <c r="BS590" s="258">
        <f t="shared" si="25"/>
        <v>1</v>
      </c>
      <c r="BT590" s="258">
        <f t="shared" si="309"/>
        <v>0</v>
      </c>
      <c r="BU590" s="258">
        <f t="shared" si="310"/>
        <v>1</v>
      </c>
      <c r="BV590" s="258">
        <f t="shared" si="26"/>
        <v>1</v>
      </c>
      <c r="BW590" s="258">
        <f t="shared" si="311"/>
        <v>0</v>
      </c>
      <c r="BX590" s="258">
        <f t="shared" si="312"/>
        <v>1</v>
      </c>
      <c r="BY590" s="258">
        <f t="shared" si="27"/>
        <v>1</v>
      </c>
      <c r="BZ590" s="258">
        <f t="shared" si="313"/>
        <v>0</v>
      </c>
      <c r="CA590" s="258">
        <f t="shared" si="314"/>
        <v>1</v>
      </c>
      <c r="CB590" s="258">
        <f t="shared" si="28"/>
        <v>1</v>
      </c>
      <c r="CC590" s="258">
        <f t="shared" si="315"/>
        <v>0</v>
      </c>
      <c r="CD590" s="258">
        <f t="shared" si="316"/>
        <v>1</v>
      </c>
    </row>
    <row r="591" spans="1:82" hidden="1">
      <c r="A591" s="258"/>
      <c r="B591" s="258"/>
      <c r="C591" s="259"/>
      <c r="D591" s="258"/>
      <c r="E591" s="258"/>
      <c r="F591" s="258"/>
      <c r="G591" s="258">
        <v>583</v>
      </c>
      <c r="H591" s="743"/>
      <c r="I591" s="744"/>
      <c r="J591" s="739"/>
      <c r="K591" s="745"/>
      <c r="L591" s="745"/>
      <c r="M591" s="272"/>
      <c r="N591" s="508">
        <f t="shared" si="242"/>
        <v>0</v>
      </c>
      <c r="O591" s="510">
        <f t="shared" ref="O591:O654" si="317">N591*M591</f>
        <v>0</v>
      </c>
      <c r="P591" s="260">
        <f t="shared" ref="P591:P654" si="318">IFERROR(AO591,"")</f>
        <v>0</v>
      </c>
      <c r="Q591" s="261">
        <f t="shared" ref="Q591:Q654" si="319">AN591</f>
        <v>0</v>
      </c>
      <c r="R591" s="261">
        <f t="shared" si="246"/>
        <v>0</v>
      </c>
      <c r="S591" s="262"/>
      <c r="T591" s="262"/>
      <c r="U591" s="263">
        <f t="shared" si="2"/>
        <v>1.288</v>
      </c>
      <c r="V591" s="264">
        <f>IF(E591="SP",1,IF(D591="",ExtraMargeMateriaal,(1-VLOOKUP(D591,TabelAankoop[],4,FALSE))))</f>
        <v>1</v>
      </c>
      <c r="W591" s="265">
        <f t="shared" si="247"/>
        <v>0.6885</v>
      </c>
      <c r="X591" s="266">
        <f t="shared" si="248"/>
        <v>1</v>
      </c>
      <c r="Y591" s="267">
        <f t="shared" si="249"/>
        <v>1.46</v>
      </c>
      <c r="Z591" s="267">
        <f t="shared" si="250"/>
        <v>1.1599999999999999</v>
      </c>
      <c r="AA591" s="268">
        <f t="shared" si="7"/>
        <v>0</v>
      </c>
      <c r="AB591" s="456">
        <f t="shared" si="8"/>
        <v>0</v>
      </c>
      <c r="AC591" s="457">
        <f t="shared" si="9"/>
        <v>0</v>
      </c>
      <c r="AD591" s="456">
        <f t="shared" si="10"/>
        <v>0</v>
      </c>
      <c r="AE591" s="458">
        <f t="shared" si="11"/>
        <v>0</v>
      </c>
      <c r="AF591" s="457">
        <f t="shared" si="286"/>
        <v>0</v>
      </c>
      <c r="AG591" s="456">
        <f t="shared" si="12"/>
        <v>0</v>
      </c>
      <c r="AH591" s="457">
        <f t="shared" si="13"/>
        <v>0</v>
      </c>
      <c r="AI591" s="268">
        <f t="shared" si="14"/>
        <v>0</v>
      </c>
      <c r="AJ591" s="269">
        <f t="shared" si="15"/>
        <v>0</v>
      </c>
      <c r="AK591" s="270">
        <f t="shared" si="16"/>
        <v>0</v>
      </c>
      <c r="AL591" s="415">
        <f t="shared" si="17"/>
        <v>0</v>
      </c>
      <c r="AM591" s="259" t="str">
        <f>IF(AP591="","",IFERROR(VLOOKUP(AP591,CODES!$A$3:$D$1348,4,FALSE),"X"))&amp;IF(AQ591="","",IFERROR(VLOOKUP(AQ591,CODES!$A$3:$D$1348,4,FALSE),"X"))&amp;IF(AR591="","",IFERROR(VLOOKUP(AR591,CODES!$A$3:$D$1348,4,FALSE),"X"))&amp;IF(AS591="","",IFERROR(VLOOKUP(AS591,CODES!$A$3:$D$1348,4,FALSE),"X"))&amp;IF(AT591="","",IFERROR(VLOOKUP(AT591,CODES!$A$3:$D$1348,4,FALSE),"X"))&amp;IF(AU591="","",IFERROR(VLOOKUP(AU591,CODES!$A$3:$D$1348,4,FALSE),"X"))&amp;IF(AV591="","",IFERROR(VLOOKUP(AV591,CODES!$A$3:$D$1348,4,FALSE),"X"))&amp;IF(AW591="","",IFERROR(VLOOKUP(AW591,CODES!$A$3:$D$1348,4,FALSE),"X"))&amp;IF(AX591="","",IFERROR(VLOOKUP(AX591,CODES!$A$3:$D$1348,4,FALSE),"X"))&amp;IF(AY591="","",IFERROR(VLOOKUP(AY591,CODES!$A$3:$D$1348,4,FALSE),"X"))</f>
        <v/>
      </c>
      <c r="AN591" s="258">
        <f>SUM(IFERROR(VLOOKUP(AP591,CODES!$A$3:$D$1348,4,FALSE)*BC591,0),IFERROR(VLOOKUP(AQ591,CODES!$A$3:$D$1348,4,FALSE)*BF591,0),IFERROR(VLOOKUP(AR591,CODES!$A$3:$D$1348,4,FALSE)*BI591,0),IFERROR(VLOOKUP(AS591,CODES!$A$3:$D$1348,4,FALSE)*BL591,0),IFERROR(VLOOKUP(AT591,CODES!$A$3:$D$1348,4,FALSE)*BO591,0),IFERROR(VLOOKUP(AU591,CODES!$A$3:$D$1348,4,FALSE)*BR591,0),IFERROR(VLOOKUP(AV591,CODES!$A$3:$D$1348,4,FALSE)*BU591,0),IFERROR(VLOOKUP(AW591,CODES!$A$3:$D$1348,4,FALSE)*BX591,0),IFERROR(VLOOKUP(AX591,CODES!$A$3:$D$1348,4,FALSE)*CA591,0),IFERROR(VLOOKUP(AY591,CODES!$A$3:$D$1348,4,FALSE)*CD591,0))</f>
        <v>0</v>
      </c>
      <c r="AO591" s="258">
        <f>SUM(IFERROR(VLOOKUP(AP591,CODES!$A$3:$D$1348,3,FALSE)*BC591,0),IFERROR(VLOOKUP(AQ591,CODES!$A$3:$D$1348,3,FALSE)*BF591,0),IFERROR(VLOOKUP(AR591,CODES!$A$3:$D$1348,3,FALSE)*BI591,0),IFERROR(VLOOKUP(AS591,CODES!$A$3:$D$1348,3,FALSE)*BL591,0),IFERROR(VLOOKUP(AT591,CODES!$A$3:$D$1348,3,FALSE)*BO591,0),IFERROR(VLOOKUP(AU591,CODES!$A$3:$D$1348,3,FALSE)*BR591,0),IFERROR(VLOOKUP(AV591,CODES!$A$3:$D$1348,3,FALSE)*BU591,0),IFERROR(VLOOKUP(AW591,CODES!$A$3:$D$1348,3,FALSE)*BX591,0),IFERROR(VLOOKUP(AX591,CODES!$A$3:$D$1348,3,FALSE)*CA591,0),IFERROR(VLOOKUP(AY591,CODES!$A$3:$D$1348,3,FALSE)*CD591,0))+B591</f>
        <v>0</v>
      </c>
      <c r="AP591" s="271" t="str">
        <f t="shared" si="287"/>
        <v/>
      </c>
      <c r="AQ591" s="271" t="str">
        <f t="shared" si="288"/>
        <v/>
      </c>
      <c r="AR591" s="271" t="str">
        <f t="shared" si="289"/>
        <v/>
      </c>
      <c r="AS591" s="271" t="str">
        <f t="shared" si="290"/>
        <v/>
      </c>
      <c r="AT591" s="271" t="str">
        <f t="shared" si="291"/>
        <v/>
      </c>
      <c r="AU591" s="271" t="str">
        <f t="shared" si="292"/>
        <v/>
      </c>
      <c r="AV591" s="271" t="str">
        <f t="shared" si="293"/>
        <v/>
      </c>
      <c r="AW591" s="271" t="str">
        <f t="shared" si="294"/>
        <v/>
      </c>
      <c r="AX591" s="271" t="str">
        <f t="shared" si="295"/>
        <v/>
      </c>
      <c r="AY591" s="271" t="str">
        <f t="shared" si="296"/>
        <v/>
      </c>
      <c r="AZ591" s="258">
        <f t="shared" si="18"/>
        <v>0</v>
      </c>
      <c r="BA591" s="258">
        <f t="shared" si="262"/>
        <v>1</v>
      </c>
      <c r="BB591" s="258">
        <f t="shared" si="297"/>
        <v>0</v>
      </c>
      <c r="BC591" s="258">
        <f t="shared" si="298"/>
        <v>1</v>
      </c>
      <c r="BD591" s="258">
        <f t="shared" si="20"/>
        <v>1</v>
      </c>
      <c r="BE591" s="258">
        <f t="shared" si="299"/>
        <v>0</v>
      </c>
      <c r="BF591" s="258">
        <f t="shared" si="300"/>
        <v>1</v>
      </c>
      <c r="BG591" s="258">
        <f t="shared" si="21"/>
        <v>1</v>
      </c>
      <c r="BH591" s="258">
        <f t="shared" si="301"/>
        <v>0</v>
      </c>
      <c r="BI591" s="258">
        <f t="shared" si="302"/>
        <v>1</v>
      </c>
      <c r="BJ591" s="258">
        <f t="shared" si="22"/>
        <v>1</v>
      </c>
      <c r="BK591" s="258">
        <f t="shared" si="303"/>
        <v>0</v>
      </c>
      <c r="BL591" s="258">
        <f t="shared" si="304"/>
        <v>1</v>
      </c>
      <c r="BM591" s="258">
        <f t="shared" si="23"/>
        <v>1</v>
      </c>
      <c r="BN591" s="258">
        <f t="shared" si="305"/>
        <v>0</v>
      </c>
      <c r="BO591" s="258">
        <f t="shared" si="306"/>
        <v>1</v>
      </c>
      <c r="BP591" s="258">
        <f t="shared" si="24"/>
        <v>1</v>
      </c>
      <c r="BQ591" s="258">
        <f t="shared" si="307"/>
        <v>0</v>
      </c>
      <c r="BR591" s="258">
        <f t="shared" si="308"/>
        <v>1</v>
      </c>
      <c r="BS591" s="258">
        <f t="shared" si="25"/>
        <v>1</v>
      </c>
      <c r="BT591" s="258">
        <f t="shared" si="309"/>
        <v>0</v>
      </c>
      <c r="BU591" s="258">
        <f t="shared" si="310"/>
        <v>1</v>
      </c>
      <c r="BV591" s="258">
        <f t="shared" si="26"/>
        <v>1</v>
      </c>
      <c r="BW591" s="258">
        <f t="shared" si="311"/>
        <v>0</v>
      </c>
      <c r="BX591" s="258">
        <f t="shared" si="312"/>
        <v>1</v>
      </c>
      <c r="BY591" s="258">
        <f t="shared" si="27"/>
        <v>1</v>
      </c>
      <c r="BZ591" s="258">
        <f t="shared" si="313"/>
        <v>0</v>
      </c>
      <c r="CA591" s="258">
        <f t="shared" si="314"/>
        <v>1</v>
      </c>
      <c r="CB591" s="258">
        <f t="shared" si="28"/>
        <v>1</v>
      </c>
      <c r="CC591" s="258">
        <f t="shared" si="315"/>
        <v>0</v>
      </c>
      <c r="CD591" s="258">
        <f t="shared" si="316"/>
        <v>1</v>
      </c>
    </row>
    <row r="592" spans="1:82" hidden="1">
      <c r="A592" s="258"/>
      <c r="B592" s="258"/>
      <c r="C592" s="259"/>
      <c r="D592" s="258"/>
      <c r="E592" s="258"/>
      <c r="F592" s="258"/>
      <c r="G592" s="258">
        <v>584</v>
      </c>
      <c r="H592" s="743"/>
      <c r="I592" s="744"/>
      <c r="J592" s="739"/>
      <c r="K592" s="745"/>
      <c r="L592" s="745"/>
      <c r="M592" s="272"/>
      <c r="N592" s="508">
        <f t="shared" si="242"/>
        <v>0</v>
      </c>
      <c r="O592" s="510">
        <f t="shared" si="317"/>
        <v>0</v>
      </c>
      <c r="P592" s="260">
        <f t="shared" si="318"/>
        <v>0</v>
      </c>
      <c r="Q592" s="261">
        <f t="shared" si="319"/>
        <v>0</v>
      </c>
      <c r="R592" s="261">
        <f t="shared" si="246"/>
        <v>0</v>
      </c>
      <c r="S592" s="262"/>
      <c r="T592" s="262"/>
      <c r="U592" s="263">
        <f t="shared" si="2"/>
        <v>1.288</v>
      </c>
      <c r="V592" s="264">
        <f>IF(E592="SP",1,IF(D592="",ExtraMargeMateriaal,(1-VLOOKUP(D592,TabelAankoop[],4,FALSE))))</f>
        <v>1</v>
      </c>
      <c r="W592" s="265">
        <f t="shared" si="247"/>
        <v>0.6885</v>
      </c>
      <c r="X592" s="266">
        <f t="shared" si="248"/>
        <v>1</v>
      </c>
      <c r="Y592" s="267">
        <f t="shared" si="249"/>
        <v>1.46</v>
      </c>
      <c r="Z592" s="267">
        <f t="shared" si="250"/>
        <v>1.1599999999999999</v>
      </c>
      <c r="AA592" s="268">
        <f t="shared" si="7"/>
        <v>0</v>
      </c>
      <c r="AB592" s="456">
        <f t="shared" si="8"/>
        <v>0</v>
      </c>
      <c r="AC592" s="457">
        <f t="shared" si="9"/>
        <v>0</v>
      </c>
      <c r="AD592" s="456">
        <f t="shared" si="10"/>
        <v>0</v>
      </c>
      <c r="AE592" s="458">
        <f t="shared" si="11"/>
        <v>0</v>
      </c>
      <c r="AF592" s="457">
        <f t="shared" si="286"/>
        <v>0</v>
      </c>
      <c r="AG592" s="456">
        <f t="shared" si="12"/>
        <v>0</v>
      </c>
      <c r="AH592" s="457">
        <f t="shared" si="13"/>
        <v>0</v>
      </c>
      <c r="AI592" s="268">
        <f t="shared" si="14"/>
        <v>0</v>
      </c>
      <c r="AJ592" s="269">
        <f t="shared" si="15"/>
        <v>0</v>
      </c>
      <c r="AK592" s="270">
        <f t="shared" si="16"/>
        <v>0</v>
      </c>
      <c r="AL592" s="415">
        <f t="shared" si="17"/>
        <v>0</v>
      </c>
      <c r="AM592" s="259" t="str">
        <f>IF(AP592="","",IFERROR(VLOOKUP(AP592,CODES!$A$3:$D$1348,4,FALSE),"X"))&amp;IF(AQ592="","",IFERROR(VLOOKUP(AQ592,CODES!$A$3:$D$1348,4,FALSE),"X"))&amp;IF(AR592="","",IFERROR(VLOOKUP(AR592,CODES!$A$3:$D$1348,4,FALSE),"X"))&amp;IF(AS592="","",IFERROR(VLOOKUP(AS592,CODES!$A$3:$D$1348,4,FALSE),"X"))&amp;IF(AT592="","",IFERROR(VLOOKUP(AT592,CODES!$A$3:$D$1348,4,FALSE),"X"))&amp;IF(AU592="","",IFERROR(VLOOKUP(AU592,CODES!$A$3:$D$1348,4,FALSE),"X"))&amp;IF(AV592="","",IFERROR(VLOOKUP(AV592,CODES!$A$3:$D$1348,4,FALSE),"X"))&amp;IF(AW592="","",IFERROR(VLOOKUP(AW592,CODES!$A$3:$D$1348,4,FALSE),"X"))&amp;IF(AX592="","",IFERROR(VLOOKUP(AX592,CODES!$A$3:$D$1348,4,FALSE),"X"))&amp;IF(AY592="","",IFERROR(VLOOKUP(AY592,CODES!$A$3:$D$1348,4,FALSE),"X"))</f>
        <v/>
      </c>
      <c r="AN592" s="258">
        <f>SUM(IFERROR(VLOOKUP(AP592,CODES!$A$3:$D$1348,4,FALSE)*BC592,0),IFERROR(VLOOKUP(AQ592,CODES!$A$3:$D$1348,4,FALSE)*BF592,0),IFERROR(VLOOKUP(AR592,CODES!$A$3:$D$1348,4,FALSE)*BI592,0),IFERROR(VLOOKUP(AS592,CODES!$A$3:$D$1348,4,FALSE)*BL592,0),IFERROR(VLOOKUP(AT592,CODES!$A$3:$D$1348,4,FALSE)*BO592,0),IFERROR(VLOOKUP(AU592,CODES!$A$3:$D$1348,4,FALSE)*BR592,0),IFERROR(VLOOKUP(AV592,CODES!$A$3:$D$1348,4,FALSE)*BU592,0),IFERROR(VLOOKUP(AW592,CODES!$A$3:$D$1348,4,FALSE)*BX592,0),IFERROR(VLOOKUP(AX592,CODES!$A$3:$D$1348,4,FALSE)*CA592,0),IFERROR(VLOOKUP(AY592,CODES!$A$3:$D$1348,4,FALSE)*CD592,0))</f>
        <v>0</v>
      </c>
      <c r="AO592" s="258">
        <f>SUM(IFERROR(VLOOKUP(AP592,CODES!$A$3:$D$1348,3,FALSE)*BC592,0),IFERROR(VLOOKUP(AQ592,CODES!$A$3:$D$1348,3,FALSE)*BF592,0),IFERROR(VLOOKUP(AR592,CODES!$A$3:$D$1348,3,FALSE)*BI592,0),IFERROR(VLOOKUP(AS592,CODES!$A$3:$D$1348,3,FALSE)*BL592,0),IFERROR(VLOOKUP(AT592,CODES!$A$3:$D$1348,3,FALSE)*BO592,0),IFERROR(VLOOKUP(AU592,CODES!$A$3:$D$1348,3,FALSE)*BR592,0),IFERROR(VLOOKUP(AV592,CODES!$A$3:$D$1348,3,FALSE)*BU592,0),IFERROR(VLOOKUP(AW592,CODES!$A$3:$D$1348,3,FALSE)*BX592,0),IFERROR(VLOOKUP(AX592,CODES!$A$3:$D$1348,3,FALSE)*CA592,0),IFERROR(VLOOKUP(AY592,CODES!$A$3:$D$1348,3,FALSE)*CD592,0))+B592</f>
        <v>0</v>
      </c>
      <c r="AP592" s="271" t="str">
        <f t="shared" si="287"/>
        <v/>
      </c>
      <c r="AQ592" s="271" t="str">
        <f t="shared" si="288"/>
        <v/>
      </c>
      <c r="AR592" s="271" t="str">
        <f t="shared" si="289"/>
        <v/>
      </c>
      <c r="AS592" s="271" t="str">
        <f t="shared" si="290"/>
        <v/>
      </c>
      <c r="AT592" s="271" t="str">
        <f t="shared" si="291"/>
        <v/>
      </c>
      <c r="AU592" s="271" t="str">
        <f t="shared" si="292"/>
        <v/>
      </c>
      <c r="AV592" s="271" t="str">
        <f t="shared" si="293"/>
        <v/>
      </c>
      <c r="AW592" s="271" t="str">
        <f t="shared" si="294"/>
        <v/>
      </c>
      <c r="AX592" s="271" t="str">
        <f t="shared" si="295"/>
        <v/>
      </c>
      <c r="AY592" s="271" t="str">
        <f t="shared" si="296"/>
        <v/>
      </c>
      <c r="AZ592" s="258">
        <f t="shared" si="18"/>
        <v>0</v>
      </c>
      <c r="BA592" s="258">
        <f t="shared" si="262"/>
        <v>1</v>
      </c>
      <c r="BB592" s="258">
        <f t="shared" si="297"/>
        <v>0</v>
      </c>
      <c r="BC592" s="258">
        <f t="shared" si="298"/>
        <v>1</v>
      </c>
      <c r="BD592" s="258">
        <f t="shared" si="20"/>
        <v>1</v>
      </c>
      <c r="BE592" s="258">
        <f t="shared" si="299"/>
        <v>0</v>
      </c>
      <c r="BF592" s="258">
        <f t="shared" si="300"/>
        <v>1</v>
      </c>
      <c r="BG592" s="258">
        <f t="shared" si="21"/>
        <v>1</v>
      </c>
      <c r="BH592" s="258">
        <f t="shared" si="301"/>
        <v>0</v>
      </c>
      <c r="BI592" s="258">
        <f t="shared" si="302"/>
        <v>1</v>
      </c>
      <c r="BJ592" s="258">
        <f t="shared" si="22"/>
        <v>1</v>
      </c>
      <c r="BK592" s="258">
        <f t="shared" si="303"/>
        <v>0</v>
      </c>
      <c r="BL592" s="258">
        <f t="shared" si="304"/>
        <v>1</v>
      </c>
      <c r="BM592" s="258">
        <f t="shared" si="23"/>
        <v>1</v>
      </c>
      <c r="BN592" s="258">
        <f t="shared" si="305"/>
        <v>0</v>
      </c>
      <c r="BO592" s="258">
        <f t="shared" si="306"/>
        <v>1</v>
      </c>
      <c r="BP592" s="258">
        <f t="shared" si="24"/>
        <v>1</v>
      </c>
      <c r="BQ592" s="258">
        <f t="shared" si="307"/>
        <v>0</v>
      </c>
      <c r="BR592" s="258">
        <f t="shared" si="308"/>
        <v>1</v>
      </c>
      <c r="BS592" s="258">
        <f t="shared" si="25"/>
        <v>1</v>
      </c>
      <c r="BT592" s="258">
        <f t="shared" si="309"/>
        <v>0</v>
      </c>
      <c r="BU592" s="258">
        <f t="shared" si="310"/>
        <v>1</v>
      </c>
      <c r="BV592" s="258">
        <f t="shared" si="26"/>
        <v>1</v>
      </c>
      <c r="BW592" s="258">
        <f t="shared" si="311"/>
        <v>0</v>
      </c>
      <c r="BX592" s="258">
        <f t="shared" si="312"/>
        <v>1</v>
      </c>
      <c r="BY592" s="258">
        <f t="shared" si="27"/>
        <v>1</v>
      </c>
      <c r="BZ592" s="258">
        <f t="shared" si="313"/>
        <v>0</v>
      </c>
      <c r="CA592" s="258">
        <f t="shared" si="314"/>
        <v>1</v>
      </c>
      <c r="CB592" s="258">
        <f t="shared" si="28"/>
        <v>1</v>
      </c>
      <c r="CC592" s="258">
        <f t="shared" si="315"/>
        <v>0</v>
      </c>
      <c r="CD592" s="258">
        <f t="shared" si="316"/>
        <v>1</v>
      </c>
    </row>
    <row r="593" spans="1:82" hidden="1">
      <c r="A593" s="258"/>
      <c r="B593" s="258"/>
      <c r="C593" s="259"/>
      <c r="D593" s="258"/>
      <c r="E593" s="258"/>
      <c r="F593" s="258"/>
      <c r="G593" s="258">
        <v>585</v>
      </c>
      <c r="H593" s="743"/>
      <c r="I593" s="744"/>
      <c r="J593" s="739"/>
      <c r="K593" s="745"/>
      <c r="L593" s="745"/>
      <c r="M593" s="272"/>
      <c r="N593" s="508">
        <f t="shared" si="242"/>
        <v>0</v>
      </c>
      <c r="O593" s="510">
        <f t="shared" si="317"/>
        <v>0</v>
      </c>
      <c r="P593" s="260">
        <f t="shared" si="318"/>
        <v>0</v>
      </c>
      <c r="Q593" s="261">
        <f t="shared" si="319"/>
        <v>0</v>
      </c>
      <c r="R593" s="261">
        <f t="shared" si="246"/>
        <v>0</v>
      </c>
      <c r="S593" s="262"/>
      <c r="T593" s="262"/>
      <c r="U593" s="263">
        <f t="shared" si="2"/>
        <v>1.288</v>
      </c>
      <c r="V593" s="264">
        <f>IF(E593="SP",1,IF(D593="",ExtraMargeMateriaal,(1-VLOOKUP(D593,TabelAankoop[],4,FALSE))))</f>
        <v>1</v>
      </c>
      <c r="W593" s="265">
        <f t="shared" si="247"/>
        <v>0.6885</v>
      </c>
      <c r="X593" s="266">
        <f t="shared" si="248"/>
        <v>1</v>
      </c>
      <c r="Y593" s="267">
        <f t="shared" si="249"/>
        <v>1.46</v>
      </c>
      <c r="Z593" s="267">
        <f t="shared" si="250"/>
        <v>1.1599999999999999</v>
      </c>
      <c r="AA593" s="268">
        <f t="shared" si="7"/>
        <v>0</v>
      </c>
      <c r="AB593" s="456">
        <f t="shared" si="8"/>
        <v>0</v>
      </c>
      <c r="AC593" s="457">
        <f t="shared" si="9"/>
        <v>0</v>
      </c>
      <c r="AD593" s="456">
        <f t="shared" si="10"/>
        <v>0</v>
      </c>
      <c r="AE593" s="458">
        <f t="shared" si="11"/>
        <v>0</v>
      </c>
      <c r="AF593" s="457">
        <f t="shared" si="286"/>
        <v>0</v>
      </c>
      <c r="AG593" s="456">
        <f t="shared" si="12"/>
        <v>0</v>
      </c>
      <c r="AH593" s="457">
        <f t="shared" si="13"/>
        <v>0</v>
      </c>
      <c r="AI593" s="268">
        <f t="shared" si="14"/>
        <v>0</v>
      </c>
      <c r="AJ593" s="269">
        <f t="shared" si="15"/>
        <v>0</v>
      </c>
      <c r="AK593" s="270">
        <f t="shared" si="16"/>
        <v>0</v>
      </c>
      <c r="AL593" s="415">
        <f t="shared" si="17"/>
        <v>0</v>
      </c>
      <c r="AM593" s="259" t="str">
        <f>IF(AP593="","",IFERROR(VLOOKUP(AP593,CODES!$A$3:$D$1348,4,FALSE),"X"))&amp;IF(AQ593="","",IFERROR(VLOOKUP(AQ593,CODES!$A$3:$D$1348,4,FALSE),"X"))&amp;IF(AR593="","",IFERROR(VLOOKUP(AR593,CODES!$A$3:$D$1348,4,FALSE),"X"))&amp;IF(AS593="","",IFERROR(VLOOKUP(AS593,CODES!$A$3:$D$1348,4,FALSE),"X"))&amp;IF(AT593="","",IFERROR(VLOOKUP(AT593,CODES!$A$3:$D$1348,4,FALSE),"X"))&amp;IF(AU593="","",IFERROR(VLOOKUP(AU593,CODES!$A$3:$D$1348,4,FALSE),"X"))&amp;IF(AV593="","",IFERROR(VLOOKUP(AV593,CODES!$A$3:$D$1348,4,FALSE),"X"))&amp;IF(AW593="","",IFERROR(VLOOKUP(AW593,CODES!$A$3:$D$1348,4,FALSE),"X"))&amp;IF(AX593="","",IFERROR(VLOOKUP(AX593,CODES!$A$3:$D$1348,4,FALSE),"X"))&amp;IF(AY593="","",IFERROR(VLOOKUP(AY593,CODES!$A$3:$D$1348,4,FALSE),"X"))</f>
        <v/>
      </c>
      <c r="AN593" s="258">
        <f>SUM(IFERROR(VLOOKUP(AP593,CODES!$A$3:$D$1348,4,FALSE)*BC593,0),IFERROR(VLOOKUP(AQ593,CODES!$A$3:$D$1348,4,FALSE)*BF593,0),IFERROR(VLOOKUP(AR593,CODES!$A$3:$D$1348,4,FALSE)*BI593,0),IFERROR(VLOOKUP(AS593,CODES!$A$3:$D$1348,4,FALSE)*BL593,0),IFERROR(VLOOKUP(AT593,CODES!$A$3:$D$1348,4,FALSE)*BO593,0),IFERROR(VLOOKUP(AU593,CODES!$A$3:$D$1348,4,FALSE)*BR593,0),IFERROR(VLOOKUP(AV593,CODES!$A$3:$D$1348,4,FALSE)*BU593,0),IFERROR(VLOOKUP(AW593,CODES!$A$3:$D$1348,4,FALSE)*BX593,0),IFERROR(VLOOKUP(AX593,CODES!$A$3:$D$1348,4,FALSE)*CA593,0),IFERROR(VLOOKUP(AY593,CODES!$A$3:$D$1348,4,FALSE)*CD593,0))</f>
        <v>0</v>
      </c>
      <c r="AO593" s="258">
        <f>SUM(IFERROR(VLOOKUP(AP593,CODES!$A$3:$D$1348,3,FALSE)*BC593,0),IFERROR(VLOOKUP(AQ593,CODES!$A$3:$D$1348,3,FALSE)*BF593,0),IFERROR(VLOOKUP(AR593,CODES!$A$3:$D$1348,3,FALSE)*BI593,0),IFERROR(VLOOKUP(AS593,CODES!$A$3:$D$1348,3,FALSE)*BL593,0),IFERROR(VLOOKUP(AT593,CODES!$A$3:$D$1348,3,FALSE)*BO593,0),IFERROR(VLOOKUP(AU593,CODES!$A$3:$D$1348,3,FALSE)*BR593,0),IFERROR(VLOOKUP(AV593,CODES!$A$3:$D$1348,3,FALSE)*BU593,0),IFERROR(VLOOKUP(AW593,CODES!$A$3:$D$1348,3,FALSE)*BX593,0),IFERROR(VLOOKUP(AX593,CODES!$A$3:$D$1348,3,FALSE)*CA593,0),IFERROR(VLOOKUP(AY593,CODES!$A$3:$D$1348,3,FALSE)*CD593,0))+B593</f>
        <v>0</v>
      </c>
      <c r="AP593" s="271" t="str">
        <f t="shared" si="287"/>
        <v/>
      </c>
      <c r="AQ593" s="271" t="str">
        <f t="shared" si="288"/>
        <v/>
      </c>
      <c r="AR593" s="271" t="str">
        <f t="shared" si="289"/>
        <v/>
      </c>
      <c r="AS593" s="271" t="str">
        <f t="shared" si="290"/>
        <v/>
      </c>
      <c r="AT593" s="271" t="str">
        <f t="shared" si="291"/>
        <v/>
      </c>
      <c r="AU593" s="271" t="str">
        <f t="shared" si="292"/>
        <v/>
      </c>
      <c r="AV593" s="271" t="str">
        <f t="shared" si="293"/>
        <v/>
      </c>
      <c r="AW593" s="271" t="str">
        <f t="shared" si="294"/>
        <v/>
      </c>
      <c r="AX593" s="271" t="str">
        <f t="shared" si="295"/>
        <v/>
      </c>
      <c r="AY593" s="271" t="str">
        <f t="shared" si="296"/>
        <v/>
      </c>
      <c r="AZ593" s="258">
        <f t="shared" si="18"/>
        <v>0</v>
      </c>
      <c r="BA593" s="258">
        <f t="shared" si="262"/>
        <v>1</v>
      </c>
      <c r="BB593" s="258">
        <f t="shared" si="297"/>
        <v>0</v>
      </c>
      <c r="BC593" s="258">
        <f t="shared" si="298"/>
        <v>1</v>
      </c>
      <c r="BD593" s="258">
        <f t="shared" si="20"/>
        <v>1</v>
      </c>
      <c r="BE593" s="258">
        <f t="shared" si="299"/>
        <v>0</v>
      </c>
      <c r="BF593" s="258">
        <f t="shared" si="300"/>
        <v>1</v>
      </c>
      <c r="BG593" s="258">
        <f t="shared" si="21"/>
        <v>1</v>
      </c>
      <c r="BH593" s="258">
        <f t="shared" si="301"/>
        <v>0</v>
      </c>
      <c r="BI593" s="258">
        <f t="shared" si="302"/>
        <v>1</v>
      </c>
      <c r="BJ593" s="258">
        <f t="shared" si="22"/>
        <v>1</v>
      </c>
      <c r="BK593" s="258">
        <f t="shared" si="303"/>
        <v>0</v>
      </c>
      <c r="BL593" s="258">
        <f t="shared" si="304"/>
        <v>1</v>
      </c>
      <c r="BM593" s="258">
        <f t="shared" si="23"/>
        <v>1</v>
      </c>
      <c r="BN593" s="258">
        <f t="shared" si="305"/>
        <v>0</v>
      </c>
      <c r="BO593" s="258">
        <f t="shared" si="306"/>
        <v>1</v>
      </c>
      <c r="BP593" s="258">
        <f t="shared" si="24"/>
        <v>1</v>
      </c>
      <c r="BQ593" s="258">
        <f t="shared" si="307"/>
        <v>0</v>
      </c>
      <c r="BR593" s="258">
        <f t="shared" si="308"/>
        <v>1</v>
      </c>
      <c r="BS593" s="258">
        <f t="shared" si="25"/>
        <v>1</v>
      </c>
      <c r="BT593" s="258">
        <f t="shared" si="309"/>
        <v>0</v>
      </c>
      <c r="BU593" s="258">
        <f t="shared" si="310"/>
        <v>1</v>
      </c>
      <c r="BV593" s="258">
        <f t="shared" si="26"/>
        <v>1</v>
      </c>
      <c r="BW593" s="258">
        <f t="shared" si="311"/>
        <v>0</v>
      </c>
      <c r="BX593" s="258">
        <f t="shared" si="312"/>
        <v>1</v>
      </c>
      <c r="BY593" s="258">
        <f t="shared" si="27"/>
        <v>1</v>
      </c>
      <c r="BZ593" s="258">
        <f t="shared" si="313"/>
        <v>0</v>
      </c>
      <c r="CA593" s="258">
        <f t="shared" si="314"/>
        <v>1</v>
      </c>
      <c r="CB593" s="258">
        <f t="shared" si="28"/>
        <v>1</v>
      </c>
      <c r="CC593" s="258">
        <f t="shared" si="315"/>
        <v>0</v>
      </c>
      <c r="CD593" s="258">
        <f t="shared" si="316"/>
        <v>1</v>
      </c>
    </row>
    <row r="594" spans="1:82" hidden="1">
      <c r="A594" s="258"/>
      <c r="B594" s="258"/>
      <c r="C594" s="259"/>
      <c r="D594" s="258"/>
      <c r="E594" s="258"/>
      <c r="F594" s="258"/>
      <c r="G594" s="258">
        <v>586</v>
      </c>
      <c r="H594" s="743"/>
      <c r="I594" s="744"/>
      <c r="J594" s="739"/>
      <c r="K594" s="745"/>
      <c r="L594" s="745"/>
      <c r="M594" s="272"/>
      <c r="N594" s="508">
        <f t="shared" si="242"/>
        <v>0</v>
      </c>
      <c r="O594" s="510">
        <f t="shared" si="317"/>
        <v>0</v>
      </c>
      <c r="P594" s="260">
        <f t="shared" si="318"/>
        <v>0</v>
      </c>
      <c r="Q594" s="261">
        <f t="shared" si="319"/>
        <v>0</v>
      </c>
      <c r="R594" s="261">
        <f t="shared" si="246"/>
        <v>0</v>
      </c>
      <c r="S594" s="262"/>
      <c r="T594" s="262"/>
      <c r="U594" s="263">
        <f t="shared" si="2"/>
        <v>1.288</v>
      </c>
      <c r="V594" s="264">
        <f>IF(E594="SP",1,IF(D594="",ExtraMargeMateriaal,(1-VLOOKUP(D594,TabelAankoop[],4,FALSE))))</f>
        <v>1</v>
      </c>
      <c r="W594" s="265">
        <f t="shared" si="247"/>
        <v>0.6885</v>
      </c>
      <c r="X594" s="266">
        <f t="shared" si="248"/>
        <v>1</v>
      </c>
      <c r="Y594" s="267">
        <f t="shared" si="249"/>
        <v>1.46</v>
      </c>
      <c r="Z594" s="267">
        <f t="shared" si="250"/>
        <v>1.1599999999999999</v>
      </c>
      <c r="AA594" s="268">
        <f t="shared" si="7"/>
        <v>0</v>
      </c>
      <c r="AB594" s="456">
        <f t="shared" si="8"/>
        <v>0</v>
      </c>
      <c r="AC594" s="457">
        <f t="shared" si="9"/>
        <v>0</v>
      </c>
      <c r="AD594" s="456">
        <f t="shared" si="10"/>
        <v>0</v>
      </c>
      <c r="AE594" s="458">
        <f t="shared" si="11"/>
        <v>0</v>
      </c>
      <c r="AF594" s="457">
        <f t="shared" si="286"/>
        <v>0</v>
      </c>
      <c r="AG594" s="456">
        <f t="shared" si="12"/>
        <v>0</v>
      </c>
      <c r="AH594" s="457">
        <f t="shared" si="13"/>
        <v>0</v>
      </c>
      <c r="AI594" s="268">
        <f t="shared" si="14"/>
        <v>0</v>
      </c>
      <c r="AJ594" s="269">
        <f t="shared" si="15"/>
        <v>0</v>
      </c>
      <c r="AK594" s="270">
        <f t="shared" si="16"/>
        <v>0</v>
      </c>
      <c r="AL594" s="415">
        <f t="shared" si="17"/>
        <v>0</v>
      </c>
      <c r="AM594" s="259" t="str">
        <f>IF(AP594="","",IFERROR(VLOOKUP(AP594,CODES!$A$3:$D$1348,4,FALSE),"X"))&amp;IF(AQ594="","",IFERROR(VLOOKUP(AQ594,CODES!$A$3:$D$1348,4,FALSE),"X"))&amp;IF(AR594="","",IFERROR(VLOOKUP(AR594,CODES!$A$3:$D$1348,4,FALSE),"X"))&amp;IF(AS594="","",IFERROR(VLOOKUP(AS594,CODES!$A$3:$D$1348,4,FALSE),"X"))&amp;IF(AT594="","",IFERROR(VLOOKUP(AT594,CODES!$A$3:$D$1348,4,FALSE),"X"))&amp;IF(AU594="","",IFERROR(VLOOKUP(AU594,CODES!$A$3:$D$1348,4,FALSE),"X"))&amp;IF(AV594="","",IFERROR(VLOOKUP(AV594,CODES!$A$3:$D$1348,4,FALSE),"X"))&amp;IF(AW594="","",IFERROR(VLOOKUP(AW594,CODES!$A$3:$D$1348,4,FALSE),"X"))&amp;IF(AX594="","",IFERROR(VLOOKUP(AX594,CODES!$A$3:$D$1348,4,FALSE),"X"))&amp;IF(AY594="","",IFERROR(VLOOKUP(AY594,CODES!$A$3:$D$1348,4,FALSE),"X"))</f>
        <v/>
      </c>
      <c r="AN594" s="258">
        <f>SUM(IFERROR(VLOOKUP(AP594,CODES!$A$3:$D$1348,4,FALSE)*BC594,0),IFERROR(VLOOKUP(AQ594,CODES!$A$3:$D$1348,4,FALSE)*BF594,0),IFERROR(VLOOKUP(AR594,CODES!$A$3:$D$1348,4,FALSE)*BI594,0),IFERROR(VLOOKUP(AS594,CODES!$A$3:$D$1348,4,FALSE)*BL594,0),IFERROR(VLOOKUP(AT594,CODES!$A$3:$D$1348,4,FALSE)*BO594,0),IFERROR(VLOOKUP(AU594,CODES!$A$3:$D$1348,4,FALSE)*BR594,0),IFERROR(VLOOKUP(AV594,CODES!$A$3:$D$1348,4,FALSE)*BU594,0),IFERROR(VLOOKUP(AW594,CODES!$A$3:$D$1348,4,FALSE)*BX594,0),IFERROR(VLOOKUP(AX594,CODES!$A$3:$D$1348,4,FALSE)*CA594,0),IFERROR(VLOOKUP(AY594,CODES!$A$3:$D$1348,4,FALSE)*CD594,0))</f>
        <v>0</v>
      </c>
      <c r="AO594" s="258">
        <f>SUM(IFERROR(VLOOKUP(AP594,CODES!$A$3:$D$1348,3,FALSE)*BC594,0),IFERROR(VLOOKUP(AQ594,CODES!$A$3:$D$1348,3,FALSE)*BF594,0),IFERROR(VLOOKUP(AR594,CODES!$A$3:$D$1348,3,FALSE)*BI594,0),IFERROR(VLOOKUP(AS594,CODES!$A$3:$D$1348,3,FALSE)*BL594,0),IFERROR(VLOOKUP(AT594,CODES!$A$3:$D$1348,3,FALSE)*BO594,0),IFERROR(VLOOKUP(AU594,CODES!$A$3:$D$1348,3,FALSE)*BR594,0),IFERROR(VLOOKUP(AV594,CODES!$A$3:$D$1348,3,FALSE)*BU594,0),IFERROR(VLOOKUP(AW594,CODES!$A$3:$D$1348,3,FALSE)*BX594,0),IFERROR(VLOOKUP(AX594,CODES!$A$3:$D$1348,3,FALSE)*CA594,0),IFERROR(VLOOKUP(AY594,CODES!$A$3:$D$1348,3,FALSE)*CD594,0))+B594</f>
        <v>0</v>
      </c>
      <c r="AP594" s="271" t="str">
        <f t="shared" si="287"/>
        <v/>
      </c>
      <c r="AQ594" s="271" t="str">
        <f t="shared" si="288"/>
        <v/>
      </c>
      <c r="AR594" s="271" t="str">
        <f t="shared" si="289"/>
        <v/>
      </c>
      <c r="AS594" s="271" t="str">
        <f t="shared" si="290"/>
        <v/>
      </c>
      <c r="AT594" s="271" t="str">
        <f t="shared" si="291"/>
        <v/>
      </c>
      <c r="AU594" s="271" t="str">
        <f t="shared" si="292"/>
        <v/>
      </c>
      <c r="AV594" s="271" t="str">
        <f t="shared" si="293"/>
        <v/>
      </c>
      <c r="AW594" s="271" t="str">
        <f t="shared" si="294"/>
        <v/>
      </c>
      <c r="AX594" s="271" t="str">
        <f t="shared" si="295"/>
        <v/>
      </c>
      <c r="AY594" s="271" t="str">
        <f t="shared" si="296"/>
        <v/>
      </c>
      <c r="AZ594" s="258">
        <f t="shared" si="18"/>
        <v>0</v>
      </c>
      <c r="BA594" s="258">
        <f t="shared" si="262"/>
        <v>1</v>
      </c>
      <c r="BB594" s="258">
        <f t="shared" si="297"/>
        <v>0</v>
      </c>
      <c r="BC594" s="258">
        <f t="shared" si="298"/>
        <v>1</v>
      </c>
      <c r="BD594" s="258">
        <f t="shared" si="20"/>
        <v>1</v>
      </c>
      <c r="BE594" s="258">
        <f t="shared" si="299"/>
        <v>0</v>
      </c>
      <c r="BF594" s="258">
        <f t="shared" si="300"/>
        <v>1</v>
      </c>
      <c r="BG594" s="258">
        <f t="shared" si="21"/>
        <v>1</v>
      </c>
      <c r="BH594" s="258">
        <f t="shared" si="301"/>
        <v>0</v>
      </c>
      <c r="BI594" s="258">
        <f t="shared" si="302"/>
        <v>1</v>
      </c>
      <c r="BJ594" s="258">
        <f t="shared" si="22"/>
        <v>1</v>
      </c>
      <c r="BK594" s="258">
        <f t="shared" si="303"/>
        <v>0</v>
      </c>
      <c r="BL594" s="258">
        <f t="shared" si="304"/>
        <v>1</v>
      </c>
      <c r="BM594" s="258">
        <f t="shared" si="23"/>
        <v>1</v>
      </c>
      <c r="BN594" s="258">
        <f t="shared" si="305"/>
        <v>0</v>
      </c>
      <c r="BO594" s="258">
        <f t="shared" si="306"/>
        <v>1</v>
      </c>
      <c r="BP594" s="258">
        <f t="shared" si="24"/>
        <v>1</v>
      </c>
      <c r="BQ594" s="258">
        <f t="shared" si="307"/>
        <v>0</v>
      </c>
      <c r="BR594" s="258">
        <f t="shared" si="308"/>
        <v>1</v>
      </c>
      <c r="BS594" s="258">
        <f t="shared" si="25"/>
        <v>1</v>
      </c>
      <c r="BT594" s="258">
        <f t="shared" si="309"/>
        <v>0</v>
      </c>
      <c r="BU594" s="258">
        <f t="shared" si="310"/>
        <v>1</v>
      </c>
      <c r="BV594" s="258">
        <f t="shared" si="26"/>
        <v>1</v>
      </c>
      <c r="BW594" s="258">
        <f t="shared" si="311"/>
        <v>0</v>
      </c>
      <c r="BX594" s="258">
        <f t="shared" si="312"/>
        <v>1</v>
      </c>
      <c r="BY594" s="258">
        <f t="shared" si="27"/>
        <v>1</v>
      </c>
      <c r="BZ594" s="258">
        <f t="shared" si="313"/>
        <v>0</v>
      </c>
      <c r="CA594" s="258">
        <f t="shared" si="314"/>
        <v>1</v>
      </c>
      <c r="CB594" s="258">
        <f t="shared" si="28"/>
        <v>1</v>
      </c>
      <c r="CC594" s="258">
        <f t="shared" si="315"/>
        <v>0</v>
      </c>
      <c r="CD594" s="258">
        <f t="shared" si="316"/>
        <v>1</v>
      </c>
    </row>
    <row r="595" spans="1:82" hidden="1">
      <c r="A595" s="258"/>
      <c r="B595" s="258"/>
      <c r="C595" s="259"/>
      <c r="D595" s="258"/>
      <c r="E595" s="258"/>
      <c r="F595" s="258"/>
      <c r="G595" s="258">
        <v>587</v>
      </c>
      <c r="H595" s="743"/>
      <c r="I595" s="744"/>
      <c r="J595" s="739"/>
      <c r="K595" s="745"/>
      <c r="L595" s="745"/>
      <c r="M595" s="272"/>
      <c r="N595" s="508">
        <f t="shared" si="242"/>
        <v>0</v>
      </c>
      <c r="O595" s="510">
        <f t="shared" si="317"/>
        <v>0</v>
      </c>
      <c r="P595" s="260">
        <f t="shared" si="318"/>
        <v>0</v>
      </c>
      <c r="Q595" s="261">
        <f t="shared" si="319"/>
        <v>0</v>
      </c>
      <c r="R595" s="261">
        <f t="shared" si="246"/>
        <v>0</v>
      </c>
      <c r="S595" s="262"/>
      <c r="T595" s="262"/>
      <c r="U595" s="263">
        <f t="shared" si="2"/>
        <v>1.288</v>
      </c>
      <c r="V595" s="264">
        <f>IF(E595="SP",1,IF(D595="",ExtraMargeMateriaal,(1-VLOOKUP(D595,TabelAankoop[],4,FALSE))))</f>
        <v>1</v>
      </c>
      <c r="W595" s="265">
        <f t="shared" si="247"/>
        <v>0.6885</v>
      </c>
      <c r="X595" s="266">
        <f t="shared" si="248"/>
        <v>1</v>
      </c>
      <c r="Y595" s="267">
        <f t="shared" si="249"/>
        <v>1.46</v>
      </c>
      <c r="Z595" s="267">
        <f t="shared" si="250"/>
        <v>1.1599999999999999</v>
      </c>
      <c r="AA595" s="268">
        <f t="shared" si="7"/>
        <v>0</v>
      </c>
      <c r="AB595" s="456">
        <f t="shared" si="8"/>
        <v>0</v>
      </c>
      <c r="AC595" s="457">
        <f t="shared" si="9"/>
        <v>0</v>
      </c>
      <c r="AD595" s="456">
        <f t="shared" si="10"/>
        <v>0</v>
      </c>
      <c r="AE595" s="458">
        <f t="shared" si="11"/>
        <v>0</v>
      </c>
      <c r="AF595" s="457">
        <f t="shared" si="286"/>
        <v>0</v>
      </c>
      <c r="AG595" s="456">
        <f t="shared" si="12"/>
        <v>0</v>
      </c>
      <c r="AH595" s="457">
        <f t="shared" si="13"/>
        <v>0</v>
      </c>
      <c r="AI595" s="268">
        <f t="shared" si="14"/>
        <v>0</v>
      </c>
      <c r="AJ595" s="269">
        <f t="shared" si="15"/>
        <v>0</v>
      </c>
      <c r="AK595" s="270">
        <f t="shared" si="16"/>
        <v>0</v>
      </c>
      <c r="AL595" s="415">
        <f t="shared" si="17"/>
        <v>0</v>
      </c>
      <c r="AM595" s="259" t="str">
        <f>IF(AP595="","",IFERROR(VLOOKUP(AP595,CODES!$A$3:$D$1348,4,FALSE),"X"))&amp;IF(AQ595="","",IFERROR(VLOOKUP(AQ595,CODES!$A$3:$D$1348,4,FALSE),"X"))&amp;IF(AR595="","",IFERROR(VLOOKUP(AR595,CODES!$A$3:$D$1348,4,FALSE),"X"))&amp;IF(AS595="","",IFERROR(VLOOKUP(AS595,CODES!$A$3:$D$1348,4,FALSE),"X"))&amp;IF(AT595="","",IFERROR(VLOOKUP(AT595,CODES!$A$3:$D$1348,4,FALSE),"X"))&amp;IF(AU595="","",IFERROR(VLOOKUP(AU595,CODES!$A$3:$D$1348,4,FALSE),"X"))&amp;IF(AV595="","",IFERROR(VLOOKUP(AV595,CODES!$A$3:$D$1348,4,FALSE),"X"))&amp;IF(AW595="","",IFERROR(VLOOKUP(AW595,CODES!$A$3:$D$1348,4,FALSE),"X"))&amp;IF(AX595="","",IFERROR(VLOOKUP(AX595,CODES!$A$3:$D$1348,4,FALSE),"X"))&amp;IF(AY595="","",IFERROR(VLOOKUP(AY595,CODES!$A$3:$D$1348,4,FALSE),"X"))</f>
        <v/>
      </c>
      <c r="AN595" s="258">
        <f>SUM(IFERROR(VLOOKUP(AP595,CODES!$A$3:$D$1348,4,FALSE)*BC595,0),IFERROR(VLOOKUP(AQ595,CODES!$A$3:$D$1348,4,FALSE)*BF595,0),IFERROR(VLOOKUP(AR595,CODES!$A$3:$D$1348,4,FALSE)*BI595,0),IFERROR(VLOOKUP(AS595,CODES!$A$3:$D$1348,4,FALSE)*BL595,0),IFERROR(VLOOKUP(AT595,CODES!$A$3:$D$1348,4,FALSE)*BO595,0),IFERROR(VLOOKUP(AU595,CODES!$A$3:$D$1348,4,FALSE)*BR595,0),IFERROR(VLOOKUP(AV595,CODES!$A$3:$D$1348,4,FALSE)*BU595,0),IFERROR(VLOOKUP(AW595,CODES!$A$3:$D$1348,4,FALSE)*BX595,0),IFERROR(VLOOKUP(AX595,CODES!$A$3:$D$1348,4,FALSE)*CA595,0),IFERROR(VLOOKUP(AY595,CODES!$A$3:$D$1348,4,FALSE)*CD595,0))</f>
        <v>0</v>
      </c>
      <c r="AO595" s="258">
        <f>SUM(IFERROR(VLOOKUP(AP595,CODES!$A$3:$D$1348,3,FALSE)*BC595,0),IFERROR(VLOOKUP(AQ595,CODES!$A$3:$D$1348,3,FALSE)*BF595,0),IFERROR(VLOOKUP(AR595,CODES!$A$3:$D$1348,3,FALSE)*BI595,0),IFERROR(VLOOKUP(AS595,CODES!$A$3:$D$1348,3,FALSE)*BL595,0),IFERROR(VLOOKUP(AT595,CODES!$A$3:$D$1348,3,FALSE)*BO595,0),IFERROR(VLOOKUP(AU595,CODES!$A$3:$D$1348,3,FALSE)*BR595,0),IFERROR(VLOOKUP(AV595,CODES!$A$3:$D$1348,3,FALSE)*BU595,0),IFERROR(VLOOKUP(AW595,CODES!$A$3:$D$1348,3,FALSE)*BX595,0),IFERROR(VLOOKUP(AX595,CODES!$A$3:$D$1348,3,FALSE)*CA595,0),IFERROR(VLOOKUP(AY595,CODES!$A$3:$D$1348,3,FALSE)*CD595,0))+B595</f>
        <v>0</v>
      </c>
      <c r="AP595" s="271" t="str">
        <f t="shared" si="287"/>
        <v/>
      </c>
      <c r="AQ595" s="271" t="str">
        <f t="shared" si="288"/>
        <v/>
      </c>
      <c r="AR595" s="271" t="str">
        <f t="shared" si="289"/>
        <v/>
      </c>
      <c r="AS595" s="271" t="str">
        <f t="shared" si="290"/>
        <v/>
      </c>
      <c r="AT595" s="271" t="str">
        <f t="shared" si="291"/>
        <v/>
      </c>
      <c r="AU595" s="271" t="str">
        <f t="shared" si="292"/>
        <v/>
      </c>
      <c r="AV595" s="271" t="str">
        <f t="shared" si="293"/>
        <v/>
      </c>
      <c r="AW595" s="271" t="str">
        <f t="shared" si="294"/>
        <v/>
      </c>
      <c r="AX595" s="271" t="str">
        <f t="shared" si="295"/>
        <v/>
      </c>
      <c r="AY595" s="271" t="str">
        <f t="shared" si="296"/>
        <v/>
      </c>
      <c r="AZ595" s="258">
        <f t="shared" si="18"/>
        <v>0</v>
      </c>
      <c r="BA595" s="258">
        <f t="shared" si="262"/>
        <v>1</v>
      </c>
      <c r="BB595" s="258">
        <f t="shared" si="297"/>
        <v>0</v>
      </c>
      <c r="BC595" s="258">
        <f t="shared" si="298"/>
        <v>1</v>
      </c>
      <c r="BD595" s="258">
        <f t="shared" si="20"/>
        <v>1</v>
      </c>
      <c r="BE595" s="258">
        <f t="shared" si="299"/>
        <v>0</v>
      </c>
      <c r="BF595" s="258">
        <f t="shared" si="300"/>
        <v>1</v>
      </c>
      <c r="BG595" s="258">
        <f t="shared" si="21"/>
        <v>1</v>
      </c>
      <c r="BH595" s="258">
        <f t="shared" si="301"/>
        <v>0</v>
      </c>
      <c r="BI595" s="258">
        <f t="shared" si="302"/>
        <v>1</v>
      </c>
      <c r="BJ595" s="258">
        <f t="shared" si="22"/>
        <v>1</v>
      </c>
      <c r="BK595" s="258">
        <f t="shared" si="303"/>
        <v>0</v>
      </c>
      <c r="BL595" s="258">
        <f t="shared" si="304"/>
        <v>1</v>
      </c>
      <c r="BM595" s="258">
        <f t="shared" si="23"/>
        <v>1</v>
      </c>
      <c r="BN595" s="258">
        <f t="shared" si="305"/>
        <v>0</v>
      </c>
      <c r="BO595" s="258">
        <f t="shared" si="306"/>
        <v>1</v>
      </c>
      <c r="BP595" s="258">
        <f t="shared" si="24"/>
        <v>1</v>
      </c>
      <c r="BQ595" s="258">
        <f t="shared" si="307"/>
        <v>0</v>
      </c>
      <c r="BR595" s="258">
        <f t="shared" si="308"/>
        <v>1</v>
      </c>
      <c r="BS595" s="258">
        <f t="shared" si="25"/>
        <v>1</v>
      </c>
      <c r="BT595" s="258">
        <f t="shared" si="309"/>
        <v>0</v>
      </c>
      <c r="BU595" s="258">
        <f t="shared" si="310"/>
        <v>1</v>
      </c>
      <c r="BV595" s="258">
        <f t="shared" si="26"/>
        <v>1</v>
      </c>
      <c r="BW595" s="258">
        <f t="shared" si="311"/>
        <v>0</v>
      </c>
      <c r="BX595" s="258">
        <f t="shared" si="312"/>
        <v>1</v>
      </c>
      <c r="BY595" s="258">
        <f t="shared" si="27"/>
        <v>1</v>
      </c>
      <c r="BZ595" s="258">
        <f t="shared" si="313"/>
        <v>0</v>
      </c>
      <c r="CA595" s="258">
        <f t="shared" si="314"/>
        <v>1</v>
      </c>
      <c r="CB595" s="258">
        <f t="shared" si="28"/>
        <v>1</v>
      </c>
      <c r="CC595" s="258">
        <f t="shared" si="315"/>
        <v>0</v>
      </c>
      <c r="CD595" s="258">
        <f t="shared" si="316"/>
        <v>1</v>
      </c>
    </row>
    <row r="596" spans="1:82" hidden="1">
      <c r="A596" s="258"/>
      <c r="B596" s="258"/>
      <c r="C596" s="259"/>
      <c r="D596" s="258"/>
      <c r="E596" s="258"/>
      <c r="F596" s="258"/>
      <c r="G596" s="258">
        <v>588</v>
      </c>
      <c r="H596" s="743"/>
      <c r="I596" s="744"/>
      <c r="J596" s="739"/>
      <c r="K596" s="745"/>
      <c r="L596" s="745"/>
      <c r="M596" s="272"/>
      <c r="N596" s="508">
        <f t="shared" si="242"/>
        <v>0</v>
      </c>
      <c r="O596" s="510">
        <f t="shared" si="317"/>
        <v>0</v>
      </c>
      <c r="P596" s="260">
        <f t="shared" si="318"/>
        <v>0</v>
      </c>
      <c r="Q596" s="261">
        <f t="shared" si="319"/>
        <v>0</v>
      </c>
      <c r="R596" s="261">
        <f t="shared" si="246"/>
        <v>0</v>
      </c>
      <c r="S596" s="262"/>
      <c r="T596" s="262"/>
      <c r="U596" s="263">
        <f t="shared" si="2"/>
        <v>1.288</v>
      </c>
      <c r="V596" s="264">
        <f>IF(E596="SP",1,IF(D596="",ExtraMargeMateriaal,(1-VLOOKUP(D596,TabelAankoop[],4,FALSE))))</f>
        <v>1</v>
      </c>
      <c r="W596" s="265">
        <f t="shared" si="247"/>
        <v>0.6885</v>
      </c>
      <c r="X596" s="266">
        <f t="shared" si="248"/>
        <v>1</v>
      </c>
      <c r="Y596" s="267">
        <f t="shared" si="249"/>
        <v>1.46</v>
      </c>
      <c r="Z596" s="267">
        <f t="shared" si="250"/>
        <v>1.1599999999999999</v>
      </c>
      <c r="AA596" s="268">
        <f t="shared" si="7"/>
        <v>0</v>
      </c>
      <c r="AB596" s="456">
        <f t="shared" si="8"/>
        <v>0</v>
      </c>
      <c r="AC596" s="457">
        <f t="shared" si="9"/>
        <v>0</v>
      </c>
      <c r="AD596" s="456">
        <f t="shared" si="10"/>
        <v>0</v>
      </c>
      <c r="AE596" s="458">
        <f t="shared" si="11"/>
        <v>0</v>
      </c>
      <c r="AF596" s="457">
        <f t="shared" si="286"/>
        <v>0</v>
      </c>
      <c r="AG596" s="456">
        <f t="shared" si="12"/>
        <v>0</v>
      </c>
      <c r="AH596" s="457">
        <f t="shared" si="13"/>
        <v>0</v>
      </c>
      <c r="AI596" s="268">
        <f t="shared" si="14"/>
        <v>0</v>
      </c>
      <c r="AJ596" s="269">
        <f t="shared" si="15"/>
        <v>0</v>
      </c>
      <c r="AK596" s="270">
        <f t="shared" si="16"/>
        <v>0</v>
      </c>
      <c r="AL596" s="415">
        <f t="shared" si="17"/>
        <v>0</v>
      </c>
      <c r="AM596" s="259" t="str">
        <f>IF(AP596="","",IFERROR(VLOOKUP(AP596,CODES!$A$3:$D$1348,4,FALSE),"X"))&amp;IF(AQ596="","",IFERROR(VLOOKUP(AQ596,CODES!$A$3:$D$1348,4,FALSE),"X"))&amp;IF(AR596="","",IFERROR(VLOOKUP(AR596,CODES!$A$3:$D$1348,4,FALSE),"X"))&amp;IF(AS596="","",IFERROR(VLOOKUP(AS596,CODES!$A$3:$D$1348,4,FALSE),"X"))&amp;IF(AT596="","",IFERROR(VLOOKUP(AT596,CODES!$A$3:$D$1348,4,FALSE),"X"))&amp;IF(AU596="","",IFERROR(VLOOKUP(AU596,CODES!$A$3:$D$1348,4,FALSE),"X"))&amp;IF(AV596="","",IFERROR(VLOOKUP(AV596,CODES!$A$3:$D$1348,4,FALSE),"X"))&amp;IF(AW596="","",IFERROR(VLOOKUP(AW596,CODES!$A$3:$D$1348,4,FALSE),"X"))&amp;IF(AX596="","",IFERROR(VLOOKUP(AX596,CODES!$A$3:$D$1348,4,FALSE),"X"))&amp;IF(AY596="","",IFERROR(VLOOKUP(AY596,CODES!$A$3:$D$1348,4,FALSE),"X"))</f>
        <v/>
      </c>
      <c r="AN596" s="258">
        <f>SUM(IFERROR(VLOOKUP(AP596,CODES!$A$3:$D$1348,4,FALSE)*BC596,0),IFERROR(VLOOKUP(AQ596,CODES!$A$3:$D$1348,4,FALSE)*BF596,0),IFERROR(VLOOKUP(AR596,CODES!$A$3:$D$1348,4,FALSE)*BI596,0),IFERROR(VLOOKUP(AS596,CODES!$A$3:$D$1348,4,FALSE)*BL596,0),IFERROR(VLOOKUP(AT596,CODES!$A$3:$D$1348,4,FALSE)*BO596,0),IFERROR(VLOOKUP(AU596,CODES!$A$3:$D$1348,4,FALSE)*BR596,0),IFERROR(VLOOKUP(AV596,CODES!$A$3:$D$1348,4,FALSE)*BU596,0),IFERROR(VLOOKUP(AW596,CODES!$A$3:$D$1348,4,FALSE)*BX596,0),IFERROR(VLOOKUP(AX596,CODES!$A$3:$D$1348,4,FALSE)*CA596,0),IFERROR(VLOOKUP(AY596,CODES!$A$3:$D$1348,4,FALSE)*CD596,0))</f>
        <v>0</v>
      </c>
      <c r="AO596" s="258">
        <f>SUM(IFERROR(VLOOKUP(AP596,CODES!$A$3:$D$1348,3,FALSE)*BC596,0),IFERROR(VLOOKUP(AQ596,CODES!$A$3:$D$1348,3,FALSE)*BF596,0),IFERROR(VLOOKUP(AR596,CODES!$A$3:$D$1348,3,FALSE)*BI596,0),IFERROR(VLOOKUP(AS596,CODES!$A$3:$D$1348,3,FALSE)*BL596,0),IFERROR(VLOOKUP(AT596,CODES!$A$3:$D$1348,3,FALSE)*BO596,0),IFERROR(VLOOKUP(AU596,CODES!$A$3:$D$1348,3,FALSE)*BR596,0),IFERROR(VLOOKUP(AV596,CODES!$A$3:$D$1348,3,FALSE)*BU596,0),IFERROR(VLOOKUP(AW596,CODES!$A$3:$D$1348,3,FALSE)*BX596,0),IFERROR(VLOOKUP(AX596,CODES!$A$3:$D$1348,3,FALSE)*CA596,0),IFERROR(VLOOKUP(AY596,CODES!$A$3:$D$1348,3,FALSE)*CD596,0))+B596</f>
        <v>0</v>
      </c>
      <c r="AP596" s="271" t="str">
        <f t="shared" si="287"/>
        <v/>
      </c>
      <c r="AQ596" s="271" t="str">
        <f t="shared" si="288"/>
        <v/>
      </c>
      <c r="AR596" s="271" t="str">
        <f t="shared" si="289"/>
        <v/>
      </c>
      <c r="AS596" s="271" t="str">
        <f t="shared" si="290"/>
        <v/>
      </c>
      <c r="AT596" s="271" t="str">
        <f t="shared" si="291"/>
        <v/>
      </c>
      <c r="AU596" s="271" t="str">
        <f t="shared" si="292"/>
        <v/>
      </c>
      <c r="AV596" s="271" t="str">
        <f t="shared" si="293"/>
        <v/>
      </c>
      <c r="AW596" s="271" t="str">
        <f t="shared" si="294"/>
        <v/>
      </c>
      <c r="AX596" s="271" t="str">
        <f t="shared" si="295"/>
        <v/>
      </c>
      <c r="AY596" s="271" t="str">
        <f t="shared" si="296"/>
        <v/>
      </c>
      <c r="AZ596" s="258">
        <f t="shared" si="18"/>
        <v>0</v>
      </c>
      <c r="BA596" s="258">
        <f t="shared" si="262"/>
        <v>1</v>
      </c>
      <c r="BB596" s="258">
        <f t="shared" si="297"/>
        <v>0</v>
      </c>
      <c r="BC596" s="258">
        <f t="shared" si="298"/>
        <v>1</v>
      </c>
      <c r="BD596" s="258">
        <f t="shared" si="20"/>
        <v>1</v>
      </c>
      <c r="BE596" s="258">
        <f t="shared" si="299"/>
        <v>0</v>
      </c>
      <c r="BF596" s="258">
        <f t="shared" si="300"/>
        <v>1</v>
      </c>
      <c r="BG596" s="258">
        <f t="shared" si="21"/>
        <v>1</v>
      </c>
      <c r="BH596" s="258">
        <f t="shared" si="301"/>
        <v>0</v>
      </c>
      <c r="BI596" s="258">
        <f t="shared" si="302"/>
        <v>1</v>
      </c>
      <c r="BJ596" s="258">
        <f t="shared" si="22"/>
        <v>1</v>
      </c>
      <c r="BK596" s="258">
        <f t="shared" si="303"/>
        <v>0</v>
      </c>
      <c r="BL596" s="258">
        <f t="shared" si="304"/>
        <v>1</v>
      </c>
      <c r="BM596" s="258">
        <f t="shared" si="23"/>
        <v>1</v>
      </c>
      <c r="BN596" s="258">
        <f t="shared" si="305"/>
        <v>0</v>
      </c>
      <c r="BO596" s="258">
        <f t="shared" si="306"/>
        <v>1</v>
      </c>
      <c r="BP596" s="258">
        <f t="shared" si="24"/>
        <v>1</v>
      </c>
      <c r="BQ596" s="258">
        <f t="shared" si="307"/>
        <v>0</v>
      </c>
      <c r="BR596" s="258">
        <f t="shared" si="308"/>
        <v>1</v>
      </c>
      <c r="BS596" s="258">
        <f t="shared" si="25"/>
        <v>1</v>
      </c>
      <c r="BT596" s="258">
        <f t="shared" si="309"/>
        <v>0</v>
      </c>
      <c r="BU596" s="258">
        <f t="shared" si="310"/>
        <v>1</v>
      </c>
      <c r="BV596" s="258">
        <f t="shared" si="26"/>
        <v>1</v>
      </c>
      <c r="BW596" s="258">
        <f t="shared" si="311"/>
        <v>0</v>
      </c>
      <c r="BX596" s="258">
        <f t="shared" si="312"/>
        <v>1</v>
      </c>
      <c r="BY596" s="258">
        <f t="shared" si="27"/>
        <v>1</v>
      </c>
      <c r="BZ596" s="258">
        <f t="shared" si="313"/>
        <v>0</v>
      </c>
      <c r="CA596" s="258">
        <f t="shared" si="314"/>
        <v>1</v>
      </c>
      <c r="CB596" s="258">
        <f t="shared" si="28"/>
        <v>1</v>
      </c>
      <c r="CC596" s="258">
        <f t="shared" si="315"/>
        <v>0</v>
      </c>
      <c r="CD596" s="258">
        <f t="shared" si="316"/>
        <v>1</v>
      </c>
    </row>
    <row r="597" spans="1:82" hidden="1">
      <c r="A597" s="258"/>
      <c r="B597" s="258"/>
      <c r="C597" s="259"/>
      <c r="D597" s="258"/>
      <c r="E597" s="258"/>
      <c r="F597" s="258"/>
      <c r="G597" s="258">
        <v>589</v>
      </c>
      <c r="H597" s="743"/>
      <c r="I597" s="744"/>
      <c r="J597" s="739"/>
      <c r="K597" s="745"/>
      <c r="L597" s="745"/>
      <c r="M597" s="272"/>
      <c r="N597" s="508">
        <f t="shared" si="242"/>
        <v>0</v>
      </c>
      <c r="O597" s="510">
        <f t="shared" si="317"/>
        <v>0</v>
      </c>
      <c r="P597" s="260">
        <f t="shared" si="318"/>
        <v>0</v>
      </c>
      <c r="Q597" s="261">
        <f t="shared" si="319"/>
        <v>0</v>
      </c>
      <c r="R597" s="261">
        <f t="shared" si="246"/>
        <v>0</v>
      </c>
      <c r="S597" s="262"/>
      <c r="T597" s="262"/>
      <c r="U597" s="263">
        <f t="shared" si="2"/>
        <v>1.288</v>
      </c>
      <c r="V597" s="264">
        <f>IF(E597="SP",1,IF(D597="",ExtraMargeMateriaal,(1-VLOOKUP(D597,TabelAankoop[],4,FALSE))))</f>
        <v>1</v>
      </c>
      <c r="W597" s="265">
        <f t="shared" si="247"/>
        <v>0.6885</v>
      </c>
      <c r="X597" s="266">
        <f t="shared" si="248"/>
        <v>1</v>
      </c>
      <c r="Y597" s="267">
        <f t="shared" si="249"/>
        <v>1.46</v>
      </c>
      <c r="Z597" s="267">
        <f t="shared" si="250"/>
        <v>1.1599999999999999</v>
      </c>
      <c r="AA597" s="268">
        <f t="shared" si="7"/>
        <v>0</v>
      </c>
      <c r="AB597" s="456">
        <f t="shared" si="8"/>
        <v>0</v>
      </c>
      <c r="AC597" s="457">
        <f t="shared" si="9"/>
        <v>0</v>
      </c>
      <c r="AD597" s="456">
        <f t="shared" si="10"/>
        <v>0</v>
      </c>
      <c r="AE597" s="458">
        <f t="shared" si="11"/>
        <v>0</v>
      </c>
      <c r="AF597" s="457">
        <f t="shared" si="286"/>
        <v>0</v>
      </c>
      <c r="AG597" s="456">
        <f t="shared" si="12"/>
        <v>0</v>
      </c>
      <c r="AH597" s="457">
        <f t="shared" si="13"/>
        <v>0</v>
      </c>
      <c r="AI597" s="268">
        <f t="shared" si="14"/>
        <v>0</v>
      </c>
      <c r="AJ597" s="269">
        <f t="shared" si="15"/>
        <v>0</v>
      </c>
      <c r="AK597" s="270">
        <f t="shared" si="16"/>
        <v>0</v>
      </c>
      <c r="AL597" s="415">
        <f t="shared" si="17"/>
        <v>0</v>
      </c>
      <c r="AM597" s="259" t="str">
        <f>IF(AP597="","",IFERROR(VLOOKUP(AP597,CODES!$A$3:$D$1348,4,FALSE),"X"))&amp;IF(AQ597="","",IFERROR(VLOOKUP(AQ597,CODES!$A$3:$D$1348,4,FALSE),"X"))&amp;IF(AR597="","",IFERROR(VLOOKUP(AR597,CODES!$A$3:$D$1348,4,FALSE),"X"))&amp;IF(AS597="","",IFERROR(VLOOKUP(AS597,CODES!$A$3:$D$1348,4,FALSE),"X"))&amp;IF(AT597="","",IFERROR(VLOOKUP(AT597,CODES!$A$3:$D$1348,4,FALSE),"X"))&amp;IF(AU597="","",IFERROR(VLOOKUP(AU597,CODES!$A$3:$D$1348,4,FALSE),"X"))&amp;IF(AV597="","",IFERROR(VLOOKUP(AV597,CODES!$A$3:$D$1348,4,FALSE),"X"))&amp;IF(AW597="","",IFERROR(VLOOKUP(AW597,CODES!$A$3:$D$1348,4,FALSE),"X"))&amp;IF(AX597="","",IFERROR(VLOOKUP(AX597,CODES!$A$3:$D$1348,4,FALSE),"X"))&amp;IF(AY597="","",IFERROR(VLOOKUP(AY597,CODES!$A$3:$D$1348,4,FALSE),"X"))</f>
        <v/>
      </c>
      <c r="AN597" s="258">
        <f>SUM(IFERROR(VLOOKUP(AP597,CODES!$A$3:$D$1348,4,FALSE)*BC597,0),IFERROR(VLOOKUP(AQ597,CODES!$A$3:$D$1348,4,FALSE)*BF597,0),IFERROR(VLOOKUP(AR597,CODES!$A$3:$D$1348,4,FALSE)*BI597,0),IFERROR(VLOOKUP(AS597,CODES!$A$3:$D$1348,4,FALSE)*BL597,0),IFERROR(VLOOKUP(AT597,CODES!$A$3:$D$1348,4,FALSE)*BO597,0),IFERROR(VLOOKUP(AU597,CODES!$A$3:$D$1348,4,FALSE)*BR597,0),IFERROR(VLOOKUP(AV597,CODES!$A$3:$D$1348,4,FALSE)*BU597,0),IFERROR(VLOOKUP(AW597,CODES!$A$3:$D$1348,4,FALSE)*BX597,0),IFERROR(VLOOKUP(AX597,CODES!$A$3:$D$1348,4,FALSE)*CA597,0),IFERROR(VLOOKUP(AY597,CODES!$A$3:$D$1348,4,FALSE)*CD597,0))</f>
        <v>0</v>
      </c>
      <c r="AO597" s="258">
        <f>SUM(IFERROR(VLOOKUP(AP597,CODES!$A$3:$D$1348,3,FALSE)*BC597,0),IFERROR(VLOOKUP(AQ597,CODES!$A$3:$D$1348,3,FALSE)*BF597,0),IFERROR(VLOOKUP(AR597,CODES!$A$3:$D$1348,3,FALSE)*BI597,0),IFERROR(VLOOKUP(AS597,CODES!$A$3:$D$1348,3,FALSE)*BL597,0),IFERROR(VLOOKUP(AT597,CODES!$A$3:$D$1348,3,FALSE)*BO597,0),IFERROR(VLOOKUP(AU597,CODES!$A$3:$D$1348,3,FALSE)*BR597,0),IFERROR(VLOOKUP(AV597,CODES!$A$3:$D$1348,3,FALSE)*BU597,0),IFERROR(VLOOKUP(AW597,CODES!$A$3:$D$1348,3,FALSE)*BX597,0),IFERROR(VLOOKUP(AX597,CODES!$A$3:$D$1348,3,FALSE)*CA597,0),IFERROR(VLOOKUP(AY597,CODES!$A$3:$D$1348,3,FALSE)*CD597,0))+B597</f>
        <v>0</v>
      </c>
      <c r="AP597" s="271" t="str">
        <f t="shared" si="287"/>
        <v/>
      </c>
      <c r="AQ597" s="271" t="str">
        <f t="shared" si="288"/>
        <v/>
      </c>
      <c r="AR597" s="271" t="str">
        <f t="shared" si="289"/>
        <v/>
      </c>
      <c r="AS597" s="271" t="str">
        <f t="shared" si="290"/>
        <v/>
      </c>
      <c r="AT597" s="271" t="str">
        <f t="shared" si="291"/>
        <v/>
      </c>
      <c r="AU597" s="271" t="str">
        <f t="shared" si="292"/>
        <v/>
      </c>
      <c r="AV597" s="271" t="str">
        <f t="shared" si="293"/>
        <v/>
      </c>
      <c r="AW597" s="271" t="str">
        <f t="shared" si="294"/>
        <v/>
      </c>
      <c r="AX597" s="271" t="str">
        <f t="shared" si="295"/>
        <v/>
      </c>
      <c r="AY597" s="271" t="str">
        <f t="shared" si="296"/>
        <v/>
      </c>
      <c r="AZ597" s="258">
        <f t="shared" si="18"/>
        <v>0</v>
      </c>
      <c r="BA597" s="258">
        <f t="shared" si="262"/>
        <v>1</v>
      </c>
      <c r="BB597" s="258">
        <f t="shared" si="297"/>
        <v>0</v>
      </c>
      <c r="BC597" s="258">
        <f t="shared" si="298"/>
        <v>1</v>
      </c>
      <c r="BD597" s="258">
        <f t="shared" si="20"/>
        <v>1</v>
      </c>
      <c r="BE597" s="258">
        <f t="shared" si="299"/>
        <v>0</v>
      </c>
      <c r="BF597" s="258">
        <f t="shared" si="300"/>
        <v>1</v>
      </c>
      <c r="BG597" s="258">
        <f t="shared" si="21"/>
        <v>1</v>
      </c>
      <c r="BH597" s="258">
        <f t="shared" si="301"/>
        <v>0</v>
      </c>
      <c r="BI597" s="258">
        <f t="shared" si="302"/>
        <v>1</v>
      </c>
      <c r="BJ597" s="258">
        <f t="shared" si="22"/>
        <v>1</v>
      </c>
      <c r="BK597" s="258">
        <f t="shared" si="303"/>
        <v>0</v>
      </c>
      <c r="BL597" s="258">
        <f t="shared" si="304"/>
        <v>1</v>
      </c>
      <c r="BM597" s="258">
        <f t="shared" si="23"/>
        <v>1</v>
      </c>
      <c r="BN597" s="258">
        <f t="shared" si="305"/>
        <v>0</v>
      </c>
      <c r="BO597" s="258">
        <f t="shared" si="306"/>
        <v>1</v>
      </c>
      <c r="BP597" s="258">
        <f t="shared" si="24"/>
        <v>1</v>
      </c>
      <c r="BQ597" s="258">
        <f t="shared" si="307"/>
        <v>0</v>
      </c>
      <c r="BR597" s="258">
        <f t="shared" si="308"/>
        <v>1</v>
      </c>
      <c r="BS597" s="258">
        <f t="shared" si="25"/>
        <v>1</v>
      </c>
      <c r="BT597" s="258">
        <f t="shared" si="309"/>
        <v>0</v>
      </c>
      <c r="BU597" s="258">
        <f t="shared" si="310"/>
        <v>1</v>
      </c>
      <c r="BV597" s="258">
        <f t="shared" si="26"/>
        <v>1</v>
      </c>
      <c r="BW597" s="258">
        <f t="shared" si="311"/>
        <v>0</v>
      </c>
      <c r="BX597" s="258">
        <f t="shared" si="312"/>
        <v>1</v>
      </c>
      <c r="BY597" s="258">
        <f t="shared" si="27"/>
        <v>1</v>
      </c>
      <c r="BZ597" s="258">
        <f t="shared" si="313"/>
        <v>0</v>
      </c>
      <c r="CA597" s="258">
        <f t="shared" si="314"/>
        <v>1</v>
      </c>
      <c r="CB597" s="258">
        <f t="shared" si="28"/>
        <v>1</v>
      </c>
      <c r="CC597" s="258">
        <f t="shared" si="315"/>
        <v>0</v>
      </c>
      <c r="CD597" s="258">
        <f t="shared" si="316"/>
        <v>1</v>
      </c>
    </row>
    <row r="598" spans="1:82" hidden="1">
      <c r="A598" s="258"/>
      <c r="B598" s="258"/>
      <c r="C598" s="259"/>
      <c r="D598" s="258"/>
      <c r="E598" s="258"/>
      <c r="F598" s="258"/>
      <c r="G598" s="258">
        <v>590</v>
      </c>
      <c r="H598" s="743"/>
      <c r="I598" s="744"/>
      <c r="J598" s="739"/>
      <c r="K598" s="745"/>
      <c r="L598" s="745"/>
      <c r="M598" s="272"/>
      <c r="N598" s="508">
        <f t="shared" si="242"/>
        <v>0</v>
      </c>
      <c r="O598" s="510">
        <f t="shared" si="317"/>
        <v>0</v>
      </c>
      <c r="P598" s="260">
        <f t="shared" si="318"/>
        <v>0</v>
      </c>
      <c r="Q598" s="261">
        <f t="shared" si="319"/>
        <v>0</v>
      </c>
      <c r="R598" s="261">
        <f t="shared" si="246"/>
        <v>0</v>
      </c>
      <c r="S598" s="262"/>
      <c r="T598" s="262"/>
      <c r="U598" s="263">
        <f t="shared" si="2"/>
        <v>1.288</v>
      </c>
      <c r="V598" s="264">
        <f>IF(E598="SP",1,IF(D598="",ExtraMargeMateriaal,(1-VLOOKUP(D598,TabelAankoop[],4,FALSE))))</f>
        <v>1</v>
      </c>
      <c r="W598" s="265">
        <f t="shared" si="247"/>
        <v>0.6885</v>
      </c>
      <c r="X598" s="266">
        <f t="shared" si="248"/>
        <v>1</v>
      </c>
      <c r="Y598" s="267">
        <f t="shared" si="249"/>
        <v>1.46</v>
      </c>
      <c r="Z598" s="267">
        <f t="shared" si="250"/>
        <v>1.1599999999999999</v>
      </c>
      <c r="AA598" s="268">
        <f t="shared" si="7"/>
        <v>0</v>
      </c>
      <c r="AB598" s="456">
        <f t="shared" si="8"/>
        <v>0</v>
      </c>
      <c r="AC598" s="457">
        <f t="shared" si="9"/>
        <v>0</v>
      </c>
      <c r="AD598" s="456">
        <f t="shared" si="10"/>
        <v>0</v>
      </c>
      <c r="AE598" s="458">
        <f t="shared" si="11"/>
        <v>0</v>
      </c>
      <c r="AF598" s="457">
        <f t="shared" si="286"/>
        <v>0</v>
      </c>
      <c r="AG598" s="456">
        <f t="shared" si="12"/>
        <v>0</v>
      </c>
      <c r="AH598" s="457">
        <f t="shared" si="13"/>
        <v>0</v>
      </c>
      <c r="AI598" s="268">
        <f t="shared" si="14"/>
        <v>0</v>
      </c>
      <c r="AJ598" s="269">
        <f t="shared" si="15"/>
        <v>0</v>
      </c>
      <c r="AK598" s="270">
        <f t="shared" si="16"/>
        <v>0</v>
      </c>
      <c r="AL598" s="415">
        <f t="shared" si="17"/>
        <v>0</v>
      </c>
      <c r="AM598" s="259" t="str">
        <f>IF(AP598="","",IFERROR(VLOOKUP(AP598,CODES!$A$3:$D$1348,4,FALSE),"X"))&amp;IF(AQ598="","",IFERROR(VLOOKUP(AQ598,CODES!$A$3:$D$1348,4,FALSE),"X"))&amp;IF(AR598="","",IFERROR(VLOOKUP(AR598,CODES!$A$3:$D$1348,4,FALSE),"X"))&amp;IF(AS598="","",IFERROR(VLOOKUP(AS598,CODES!$A$3:$D$1348,4,FALSE),"X"))&amp;IF(AT598="","",IFERROR(VLOOKUP(AT598,CODES!$A$3:$D$1348,4,FALSE),"X"))&amp;IF(AU598="","",IFERROR(VLOOKUP(AU598,CODES!$A$3:$D$1348,4,FALSE),"X"))&amp;IF(AV598="","",IFERROR(VLOOKUP(AV598,CODES!$A$3:$D$1348,4,FALSE),"X"))&amp;IF(AW598="","",IFERROR(VLOOKUP(AW598,CODES!$A$3:$D$1348,4,FALSE),"X"))&amp;IF(AX598="","",IFERROR(VLOOKUP(AX598,CODES!$A$3:$D$1348,4,FALSE),"X"))&amp;IF(AY598="","",IFERROR(VLOOKUP(AY598,CODES!$A$3:$D$1348,4,FALSE),"X"))</f>
        <v/>
      </c>
      <c r="AN598" s="258">
        <f>SUM(IFERROR(VLOOKUP(AP598,CODES!$A$3:$D$1348,4,FALSE)*BC598,0),IFERROR(VLOOKUP(AQ598,CODES!$A$3:$D$1348,4,FALSE)*BF598,0),IFERROR(VLOOKUP(AR598,CODES!$A$3:$D$1348,4,FALSE)*BI598,0),IFERROR(VLOOKUP(AS598,CODES!$A$3:$D$1348,4,FALSE)*BL598,0),IFERROR(VLOOKUP(AT598,CODES!$A$3:$D$1348,4,FALSE)*BO598,0),IFERROR(VLOOKUP(AU598,CODES!$A$3:$D$1348,4,FALSE)*BR598,0),IFERROR(VLOOKUP(AV598,CODES!$A$3:$D$1348,4,FALSE)*BU598,0),IFERROR(VLOOKUP(AW598,CODES!$A$3:$D$1348,4,FALSE)*BX598,0),IFERROR(VLOOKUP(AX598,CODES!$A$3:$D$1348,4,FALSE)*CA598,0),IFERROR(VLOOKUP(AY598,CODES!$A$3:$D$1348,4,FALSE)*CD598,0))</f>
        <v>0</v>
      </c>
      <c r="AO598" s="258">
        <f>SUM(IFERROR(VLOOKUP(AP598,CODES!$A$3:$D$1348,3,FALSE)*BC598,0),IFERROR(VLOOKUP(AQ598,CODES!$A$3:$D$1348,3,FALSE)*BF598,0),IFERROR(VLOOKUP(AR598,CODES!$A$3:$D$1348,3,FALSE)*BI598,0),IFERROR(VLOOKUP(AS598,CODES!$A$3:$D$1348,3,FALSE)*BL598,0),IFERROR(VLOOKUP(AT598,CODES!$A$3:$D$1348,3,FALSE)*BO598,0),IFERROR(VLOOKUP(AU598,CODES!$A$3:$D$1348,3,FALSE)*BR598,0),IFERROR(VLOOKUP(AV598,CODES!$A$3:$D$1348,3,FALSE)*BU598,0),IFERROR(VLOOKUP(AW598,CODES!$A$3:$D$1348,3,FALSE)*BX598,0),IFERROR(VLOOKUP(AX598,CODES!$A$3:$D$1348,3,FALSE)*CA598,0),IFERROR(VLOOKUP(AY598,CODES!$A$3:$D$1348,3,FALSE)*CD598,0))+B598</f>
        <v>0</v>
      </c>
      <c r="AP598" s="271" t="str">
        <f t="shared" si="287"/>
        <v/>
      </c>
      <c r="AQ598" s="271" t="str">
        <f t="shared" si="288"/>
        <v/>
      </c>
      <c r="AR598" s="271" t="str">
        <f t="shared" si="289"/>
        <v/>
      </c>
      <c r="AS598" s="271" t="str">
        <f t="shared" si="290"/>
        <v/>
      </c>
      <c r="AT598" s="271" t="str">
        <f t="shared" si="291"/>
        <v/>
      </c>
      <c r="AU598" s="271" t="str">
        <f t="shared" si="292"/>
        <v/>
      </c>
      <c r="AV598" s="271" t="str">
        <f t="shared" si="293"/>
        <v/>
      </c>
      <c r="AW598" s="271" t="str">
        <f t="shared" si="294"/>
        <v/>
      </c>
      <c r="AX598" s="271" t="str">
        <f t="shared" si="295"/>
        <v/>
      </c>
      <c r="AY598" s="271" t="str">
        <f t="shared" si="296"/>
        <v/>
      </c>
      <c r="AZ598" s="258">
        <f t="shared" si="18"/>
        <v>0</v>
      </c>
      <c r="BA598" s="258">
        <f t="shared" si="262"/>
        <v>1</v>
      </c>
      <c r="BB598" s="258">
        <f t="shared" si="297"/>
        <v>0</v>
      </c>
      <c r="BC598" s="258">
        <f t="shared" si="298"/>
        <v>1</v>
      </c>
      <c r="BD598" s="258">
        <f t="shared" si="20"/>
        <v>1</v>
      </c>
      <c r="BE598" s="258">
        <f t="shared" si="299"/>
        <v>0</v>
      </c>
      <c r="BF598" s="258">
        <f t="shared" si="300"/>
        <v>1</v>
      </c>
      <c r="BG598" s="258">
        <f t="shared" si="21"/>
        <v>1</v>
      </c>
      <c r="BH598" s="258">
        <f t="shared" si="301"/>
        <v>0</v>
      </c>
      <c r="BI598" s="258">
        <f t="shared" si="302"/>
        <v>1</v>
      </c>
      <c r="BJ598" s="258">
        <f t="shared" si="22"/>
        <v>1</v>
      </c>
      <c r="BK598" s="258">
        <f t="shared" si="303"/>
        <v>0</v>
      </c>
      <c r="BL598" s="258">
        <f t="shared" si="304"/>
        <v>1</v>
      </c>
      <c r="BM598" s="258">
        <f t="shared" si="23"/>
        <v>1</v>
      </c>
      <c r="BN598" s="258">
        <f t="shared" si="305"/>
        <v>0</v>
      </c>
      <c r="BO598" s="258">
        <f t="shared" si="306"/>
        <v>1</v>
      </c>
      <c r="BP598" s="258">
        <f t="shared" si="24"/>
        <v>1</v>
      </c>
      <c r="BQ598" s="258">
        <f t="shared" si="307"/>
        <v>0</v>
      </c>
      <c r="BR598" s="258">
        <f t="shared" si="308"/>
        <v>1</v>
      </c>
      <c r="BS598" s="258">
        <f t="shared" si="25"/>
        <v>1</v>
      </c>
      <c r="BT598" s="258">
        <f t="shared" si="309"/>
        <v>0</v>
      </c>
      <c r="BU598" s="258">
        <f t="shared" si="310"/>
        <v>1</v>
      </c>
      <c r="BV598" s="258">
        <f t="shared" si="26"/>
        <v>1</v>
      </c>
      <c r="BW598" s="258">
        <f t="shared" si="311"/>
        <v>0</v>
      </c>
      <c r="BX598" s="258">
        <f t="shared" si="312"/>
        <v>1</v>
      </c>
      <c r="BY598" s="258">
        <f t="shared" si="27"/>
        <v>1</v>
      </c>
      <c r="BZ598" s="258">
        <f t="shared" si="313"/>
        <v>0</v>
      </c>
      <c r="CA598" s="258">
        <f t="shared" si="314"/>
        <v>1</v>
      </c>
      <c r="CB598" s="258">
        <f t="shared" si="28"/>
        <v>1</v>
      </c>
      <c r="CC598" s="258">
        <f t="shared" si="315"/>
        <v>0</v>
      </c>
      <c r="CD598" s="258">
        <f t="shared" si="316"/>
        <v>1</v>
      </c>
    </row>
    <row r="599" spans="1:82" hidden="1">
      <c r="A599" s="258"/>
      <c r="B599" s="258"/>
      <c r="C599" s="259"/>
      <c r="D599" s="258"/>
      <c r="E599" s="258"/>
      <c r="F599" s="258"/>
      <c r="G599" s="258">
        <v>591</v>
      </c>
      <c r="H599" s="743"/>
      <c r="I599" s="744"/>
      <c r="J599" s="739"/>
      <c r="K599" s="745"/>
      <c r="L599" s="745"/>
      <c r="M599" s="272"/>
      <c r="N599" s="508">
        <f t="shared" si="242"/>
        <v>0</v>
      </c>
      <c r="O599" s="510">
        <f t="shared" si="317"/>
        <v>0</v>
      </c>
      <c r="P599" s="260">
        <f t="shared" si="318"/>
        <v>0</v>
      </c>
      <c r="Q599" s="261">
        <f t="shared" si="319"/>
        <v>0</v>
      </c>
      <c r="R599" s="261">
        <f t="shared" si="246"/>
        <v>0</v>
      </c>
      <c r="S599" s="262"/>
      <c r="T599" s="262"/>
      <c r="U599" s="263">
        <f t="shared" si="2"/>
        <v>1.288</v>
      </c>
      <c r="V599" s="264">
        <f>IF(E599="SP",1,IF(D599="",ExtraMargeMateriaal,(1-VLOOKUP(D599,TabelAankoop[],4,FALSE))))</f>
        <v>1</v>
      </c>
      <c r="W599" s="265">
        <f t="shared" si="247"/>
        <v>0.6885</v>
      </c>
      <c r="X599" s="266">
        <f t="shared" si="248"/>
        <v>1</v>
      </c>
      <c r="Y599" s="267">
        <f t="shared" si="249"/>
        <v>1.46</v>
      </c>
      <c r="Z599" s="267">
        <f t="shared" si="250"/>
        <v>1.1599999999999999</v>
      </c>
      <c r="AA599" s="268">
        <f t="shared" si="7"/>
        <v>0</v>
      </c>
      <c r="AB599" s="456">
        <f t="shared" si="8"/>
        <v>0</v>
      </c>
      <c r="AC599" s="457">
        <f t="shared" si="9"/>
        <v>0</v>
      </c>
      <c r="AD599" s="456">
        <f t="shared" si="10"/>
        <v>0</v>
      </c>
      <c r="AE599" s="458">
        <f t="shared" si="11"/>
        <v>0</v>
      </c>
      <c r="AF599" s="457">
        <f t="shared" si="286"/>
        <v>0</v>
      </c>
      <c r="AG599" s="456">
        <f t="shared" si="12"/>
        <v>0</v>
      </c>
      <c r="AH599" s="457">
        <f t="shared" si="13"/>
        <v>0</v>
      </c>
      <c r="AI599" s="268">
        <f t="shared" si="14"/>
        <v>0</v>
      </c>
      <c r="AJ599" s="269">
        <f t="shared" si="15"/>
        <v>0</v>
      </c>
      <c r="AK599" s="270">
        <f t="shared" si="16"/>
        <v>0</v>
      </c>
      <c r="AL599" s="415">
        <f t="shared" si="17"/>
        <v>0</v>
      </c>
      <c r="AM599" s="259" t="str">
        <f>IF(AP599="","",IFERROR(VLOOKUP(AP599,CODES!$A$3:$D$1348,4,FALSE),"X"))&amp;IF(AQ599="","",IFERROR(VLOOKUP(AQ599,CODES!$A$3:$D$1348,4,FALSE),"X"))&amp;IF(AR599="","",IFERROR(VLOOKUP(AR599,CODES!$A$3:$D$1348,4,FALSE),"X"))&amp;IF(AS599="","",IFERROR(VLOOKUP(AS599,CODES!$A$3:$D$1348,4,FALSE),"X"))&amp;IF(AT599="","",IFERROR(VLOOKUP(AT599,CODES!$A$3:$D$1348,4,FALSE),"X"))&amp;IF(AU599="","",IFERROR(VLOOKUP(AU599,CODES!$A$3:$D$1348,4,FALSE),"X"))&amp;IF(AV599="","",IFERROR(VLOOKUP(AV599,CODES!$A$3:$D$1348,4,FALSE),"X"))&amp;IF(AW599="","",IFERROR(VLOOKUP(AW599,CODES!$A$3:$D$1348,4,FALSE),"X"))&amp;IF(AX599="","",IFERROR(VLOOKUP(AX599,CODES!$A$3:$D$1348,4,FALSE),"X"))&amp;IF(AY599="","",IFERROR(VLOOKUP(AY599,CODES!$A$3:$D$1348,4,FALSE),"X"))</f>
        <v/>
      </c>
      <c r="AN599" s="258">
        <f>SUM(IFERROR(VLOOKUP(AP599,CODES!$A$3:$D$1348,4,FALSE)*BC599,0),IFERROR(VLOOKUP(AQ599,CODES!$A$3:$D$1348,4,FALSE)*BF599,0),IFERROR(VLOOKUP(AR599,CODES!$A$3:$D$1348,4,FALSE)*BI599,0),IFERROR(VLOOKUP(AS599,CODES!$A$3:$D$1348,4,FALSE)*BL599,0),IFERROR(VLOOKUP(AT599,CODES!$A$3:$D$1348,4,FALSE)*BO599,0),IFERROR(VLOOKUP(AU599,CODES!$A$3:$D$1348,4,FALSE)*BR599,0),IFERROR(VLOOKUP(AV599,CODES!$A$3:$D$1348,4,FALSE)*BU599,0),IFERROR(VLOOKUP(AW599,CODES!$A$3:$D$1348,4,FALSE)*BX599,0),IFERROR(VLOOKUP(AX599,CODES!$A$3:$D$1348,4,FALSE)*CA599,0),IFERROR(VLOOKUP(AY599,CODES!$A$3:$D$1348,4,FALSE)*CD599,0))</f>
        <v>0</v>
      </c>
      <c r="AO599" s="258">
        <f>SUM(IFERROR(VLOOKUP(AP599,CODES!$A$3:$D$1348,3,FALSE)*BC599,0),IFERROR(VLOOKUP(AQ599,CODES!$A$3:$D$1348,3,FALSE)*BF599,0),IFERROR(VLOOKUP(AR599,CODES!$A$3:$D$1348,3,FALSE)*BI599,0),IFERROR(VLOOKUP(AS599,CODES!$A$3:$D$1348,3,FALSE)*BL599,0),IFERROR(VLOOKUP(AT599,CODES!$A$3:$D$1348,3,FALSE)*BO599,0),IFERROR(VLOOKUP(AU599,CODES!$A$3:$D$1348,3,FALSE)*BR599,0),IFERROR(VLOOKUP(AV599,CODES!$A$3:$D$1348,3,FALSE)*BU599,0),IFERROR(VLOOKUP(AW599,CODES!$A$3:$D$1348,3,FALSE)*BX599,0),IFERROR(VLOOKUP(AX599,CODES!$A$3:$D$1348,3,FALSE)*CA599,0),IFERROR(VLOOKUP(AY599,CODES!$A$3:$D$1348,3,FALSE)*CD599,0))+B599</f>
        <v>0</v>
      </c>
      <c r="AP599" s="271" t="str">
        <f t="shared" si="287"/>
        <v/>
      </c>
      <c r="AQ599" s="271" t="str">
        <f t="shared" si="288"/>
        <v/>
      </c>
      <c r="AR599" s="271" t="str">
        <f t="shared" si="289"/>
        <v/>
      </c>
      <c r="AS599" s="271" t="str">
        <f t="shared" si="290"/>
        <v/>
      </c>
      <c r="AT599" s="271" t="str">
        <f t="shared" si="291"/>
        <v/>
      </c>
      <c r="AU599" s="271" t="str">
        <f t="shared" si="292"/>
        <v/>
      </c>
      <c r="AV599" s="271" t="str">
        <f t="shared" si="293"/>
        <v/>
      </c>
      <c r="AW599" s="271" t="str">
        <f t="shared" si="294"/>
        <v/>
      </c>
      <c r="AX599" s="271" t="str">
        <f t="shared" si="295"/>
        <v/>
      </c>
      <c r="AY599" s="271" t="str">
        <f t="shared" si="296"/>
        <v/>
      </c>
      <c r="AZ599" s="258">
        <f t="shared" si="18"/>
        <v>0</v>
      </c>
      <c r="BA599" s="258">
        <f t="shared" si="262"/>
        <v>1</v>
      </c>
      <c r="BB599" s="258">
        <f t="shared" si="297"/>
        <v>0</v>
      </c>
      <c r="BC599" s="258">
        <f t="shared" si="298"/>
        <v>1</v>
      </c>
      <c r="BD599" s="258">
        <f t="shared" si="20"/>
        <v>1</v>
      </c>
      <c r="BE599" s="258">
        <f t="shared" si="299"/>
        <v>0</v>
      </c>
      <c r="BF599" s="258">
        <f t="shared" si="300"/>
        <v>1</v>
      </c>
      <c r="BG599" s="258">
        <f t="shared" si="21"/>
        <v>1</v>
      </c>
      <c r="BH599" s="258">
        <f t="shared" si="301"/>
        <v>0</v>
      </c>
      <c r="BI599" s="258">
        <f t="shared" si="302"/>
        <v>1</v>
      </c>
      <c r="BJ599" s="258">
        <f t="shared" si="22"/>
        <v>1</v>
      </c>
      <c r="BK599" s="258">
        <f t="shared" si="303"/>
        <v>0</v>
      </c>
      <c r="BL599" s="258">
        <f t="shared" si="304"/>
        <v>1</v>
      </c>
      <c r="BM599" s="258">
        <f t="shared" si="23"/>
        <v>1</v>
      </c>
      <c r="BN599" s="258">
        <f t="shared" si="305"/>
        <v>0</v>
      </c>
      <c r="BO599" s="258">
        <f t="shared" si="306"/>
        <v>1</v>
      </c>
      <c r="BP599" s="258">
        <f t="shared" si="24"/>
        <v>1</v>
      </c>
      <c r="BQ599" s="258">
        <f t="shared" si="307"/>
        <v>0</v>
      </c>
      <c r="BR599" s="258">
        <f t="shared" si="308"/>
        <v>1</v>
      </c>
      <c r="BS599" s="258">
        <f t="shared" si="25"/>
        <v>1</v>
      </c>
      <c r="BT599" s="258">
        <f t="shared" si="309"/>
        <v>0</v>
      </c>
      <c r="BU599" s="258">
        <f t="shared" si="310"/>
        <v>1</v>
      </c>
      <c r="BV599" s="258">
        <f t="shared" si="26"/>
        <v>1</v>
      </c>
      <c r="BW599" s="258">
        <f t="shared" si="311"/>
        <v>0</v>
      </c>
      <c r="BX599" s="258">
        <f t="shared" si="312"/>
        <v>1</v>
      </c>
      <c r="BY599" s="258">
        <f t="shared" si="27"/>
        <v>1</v>
      </c>
      <c r="BZ599" s="258">
        <f t="shared" si="313"/>
        <v>0</v>
      </c>
      <c r="CA599" s="258">
        <f t="shared" si="314"/>
        <v>1</v>
      </c>
      <c r="CB599" s="258">
        <f t="shared" si="28"/>
        <v>1</v>
      </c>
      <c r="CC599" s="258">
        <f t="shared" si="315"/>
        <v>0</v>
      </c>
      <c r="CD599" s="258">
        <f t="shared" si="316"/>
        <v>1</v>
      </c>
    </row>
    <row r="600" spans="1:82" hidden="1">
      <c r="A600" s="258"/>
      <c r="B600" s="258"/>
      <c r="C600" s="259"/>
      <c r="D600" s="258"/>
      <c r="E600" s="258"/>
      <c r="F600" s="258"/>
      <c r="G600" s="258">
        <v>592</v>
      </c>
      <c r="H600" s="743"/>
      <c r="I600" s="744"/>
      <c r="J600" s="739"/>
      <c r="K600" s="745"/>
      <c r="L600" s="745"/>
      <c r="M600" s="272"/>
      <c r="N600" s="508">
        <f t="shared" si="242"/>
        <v>0</v>
      </c>
      <c r="O600" s="510">
        <f t="shared" si="317"/>
        <v>0</v>
      </c>
      <c r="P600" s="260">
        <f t="shared" si="318"/>
        <v>0</v>
      </c>
      <c r="Q600" s="261">
        <f t="shared" si="319"/>
        <v>0</v>
      </c>
      <c r="R600" s="261">
        <f t="shared" si="246"/>
        <v>0</v>
      </c>
      <c r="S600" s="262"/>
      <c r="T600" s="262"/>
      <c r="U600" s="263">
        <f t="shared" si="2"/>
        <v>1.288</v>
      </c>
      <c r="V600" s="264">
        <f>IF(E600="SP",1,IF(D600="",ExtraMargeMateriaal,(1-VLOOKUP(D600,TabelAankoop[],4,FALSE))))</f>
        <v>1</v>
      </c>
      <c r="W600" s="265">
        <f t="shared" si="247"/>
        <v>0.6885</v>
      </c>
      <c r="X600" s="266">
        <f t="shared" si="248"/>
        <v>1</v>
      </c>
      <c r="Y600" s="267">
        <f t="shared" si="249"/>
        <v>1.46</v>
      </c>
      <c r="Z600" s="267">
        <f t="shared" si="250"/>
        <v>1.1599999999999999</v>
      </c>
      <c r="AA600" s="268">
        <f t="shared" si="7"/>
        <v>0</v>
      </c>
      <c r="AB600" s="456">
        <f t="shared" si="8"/>
        <v>0</v>
      </c>
      <c r="AC600" s="457">
        <f t="shared" si="9"/>
        <v>0</v>
      </c>
      <c r="AD600" s="456">
        <f t="shared" si="10"/>
        <v>0</v>
      </c>
      <c r="AE600" s="458">
        <f t="shared" si="11"/>
        <v>0</v>
      </c>
      <c r="AF600" s="457">
        <f t="shared" si="286"/>
        <v>0</v>
      </c>
      <c r="AG600" s="456">
        <f t="shared" si="12"/>
        <v>0</v>
      </c>
      <c r="AH600" s="457">
        <f t="shared" si="13"/>
        <v>0</v>
      </c>
      <c r="AI600" s="268">
        <f t="shared" si="14"/>
        <v>0</v>
      </c>
      <c r="AJ600" s="269">
        <f t="shared" si="15"/>
        <v>0</v>
      </c>
      <c r="AK600" s="270">
        <f t="shared" si="16"/>
        <v>0</v>
      </c>
      <c r="AL600" s="415">
        <f t="shared" si="17"/>
        <v>0</v>
      </c>
      <c r="AM600" s="259" t="str">
        <f>IF(AP600="","",IFERROR(VLOOKUP(AP600,CODES!$A$3:$D$1348,4,FALSE),"X"))&amp;IF(AQ600="","",IFERROR(VLOOKUP(AQ600,CODES!$A$3:$D$1348,4,FALSE),"X"))&amp;IF(AR600="","",IFERROR(VLOOKUP(AR600,CODES!$A$3:$D$1348,4,FALSE),"X"))&amp;IF(AS600="","",IFERROR(VLOOKUP(AS600,CODES!$A$3:$D$1348,4,FALSE),"X"))&amp;IF(AT600="","",IFERROR(VLOOKUP(AT600,CODES!$A$3:$D$1348,4,FALSE),"X"))&amp;IF(AU600="","",IFERROR(VLOOKUP(AU600,CODES!$A$3:$D$1348,4,FALSE),"X"))&amp;IF(AV600="","",IFERROR(VLOOKUP(AV600,CODES!$A$3:$D$1348,4,FALSE),"X"))&amp;IF(AW600="","",IFERROR(VLOOKUP(AW600,CODES!$A$3:$D$1348,4,FALSE),"X"))&amp;IF(AX600="","",IFERROR(VLOOKUP(AX600,CODES!$A$3:$D$1348,4,FALSE),"X"))&amp;IF(AY600="","",IFERROR(VLOOKUP(AY600,CODES!$A$3:$D$1348,4,FALSE),"X"))</f>
        <v/>
      </c>
      <c r="AN600" s="258">
        <f>SUM(IFERROR(VLOOKUP(AP600,CODES!$A$3:$D$1348,4,FALSE)*BC600,0),IFERROR(VLOOKUP(AQ600,CODES!$A$3:$D$1348,4,FALSE)*BF600,0),IFERROR(VLOOKUP(AR600,CODES!$A$3:$D$1348,4,FALSE)*BI600,0),IFERROR(VLOOKUP(AS600,CODES!$A$3:$D$1348,4,FALSE)*BL600,0),IFERROR(VLOOKUP(AT600,CODES!$A$3:$D$1348,4,FALSE)*BO600,0),IFERROR(VLOOKUP(AU600,CODES!$A$3:$D$1348,4,FALSE)*BR600,0),IFERROR(VLOOKUP(AV600,CODES!$A$3:$D$1348,4,FALSE)*BU600,0),IFERROR(VLOOKUP(AW600,CODES!$A$3:$D$1348,4,FALSE)*BX600,0),IFERROR(VLOOKUP(AX600,CODES!$A$3:$D$1348,4,FALSE)*CA600,0),IFERROR(VLOOKUP(AY600,CODES!$A$3:$D$1348,4,FALSE)*CD600,0))</f>
        <v>0</v>
      </c>
      <c r="AO600" s="258">
        <f>SUM(IFERROR(VLOOKUP(AP600,CODES!$A$3:$D$1348,3,FALSE)*BC600,0),IFERROR(VLOOKUP(AQ600,CODES!$A$3:$D$1348,3,FALSE)*BF600,0),IFERROR(VLOOKUP(AR600,CODES!$A$3:$D$1348,3,FALSE)*BI600,0),IFERROR(VLOOKUP(AS600,CODES!$A$3:$D$1348,3,FALSE)*BL600,0),IFERROR(VLOOKUP(AT600,CODES!$A$3:$D$1348,3,FALSE)*BO600,0),IFERROR(VLOOKUP(AU600,CODES!$A$3:$D$1348,3,FALSE)*BR600,0),IFERROR(VLOOKUP(AV600,CODES!$A$3:$D$1348,3,FALSE)*BU600,0),IFERROR(VLOOKUP(AW600,CODES!$A$3:$D$1348,3,FALSE)*BX600,0),IFERROR(VLOOKUP(AX600,CODES!$A$3:$D$1348,3,FALSE)*CA600,0),IFERROR(VLOOKUP(AY600,CODES!$A$3:$D$1348,3,FALSE)*CD600,0))+B600</f>
        <v>0</v>
      </c>
      <c r="AP600" s="271" t="str">
        <f t="shared" si="287"/>
        <v/>
      </c>
      <c r="AQ600" s="271" t="str">
        <f t="shared" si="288"/>
        <v/>
      </c>
      <c r="AR600" s="271" t="str">
        <f t="shared" si="289"/>
        <v/>
      </c>
      <c r="AS600" s="271" t="str">
        <f t="shared" si="290"/>
        <v/>
      </c>
      <c r="AT600" s="271" t="str">
        <f t="shared" si="291"/>
        <v/>
      </c>
      <c r="AU600" s="271" t="str">
        <f t="shared" si="292"/>
        <v/>
      </c>
      <c r="AV600" s="271" t="str">
        <f t="shared" si="293"/>
        <v/>
      </c>
      <c r="AW600" s="271" t="str">
        <f t="shared" si="294"/>
        <v/>
      </c>
      <c r="AX600" s="271" t="str">
        <f t="shared" si="295"/>
        <v/>
      </c>
      <c r="AY600" s="271" t="str">
        <f t="shared" si="296"/>
        <v/>
      </c>
      <c r="AZ600" s="258">
        <f t="shared" si="18"/>
        <v>0</v>
      </c>
      <c r="BA600" s="258">
        <f t="shared" si="262"/>
        <v>1</v>
      </c>
      <c r="BB600" s="258">
        <f t="shared" si="297"/>
        <v>0</v>
      </c>
      <c r="BC600" s="258">
        <f t="shared" si="298"/>
        <v>1</v>
      </c>
      <c r="BD600" s="258">
        <f t="shared" si="20"/>
        <v>1</v>
      </c>
      <c r="BE600" s="258">
        <f t="shared" si="299"/>
        <v>0</v>
      </c>
      <c r="BF600" s="258">
        <f t="shared" si="300"/>
        <v>1</v>
      </c>
      <c r="BG600" s="258">
        <f t="shared" si="21"/>
        <v>1</v>
      </c>
      <c r="BH600" s="258">
        <f t="shared" si="301"/>
        <v>0</v>
      </c>
      <c r="BI600" s="258">
        <f t="shared" si="302"/>
        <v>1</v>
      </c>
      <c r="BJ600" s="258">
        <f t="shared" si="22"/>
        <v>1</v>
      </c>
      <c r="BK600" s="258">
        <f t="shared" si="303"/>
        <v>0</v>
      </c>
      <c r="BL600" s="258">
        <f t="shared" si="304"/>
        <v>1</v>
      </c>
      <c r="BM600" s="258">
        <f t="shared" si="23"/>
        <v>1</v>
      </c>
      <c r="BN600" s="258">
        <f t="shared" si="305"/>
        <v>0</v>
      </c>
      <c r="BO600" s="258">
        <f t="shared" si="306"/>
        <v>1</v>
      </c>
      <c r="BP600" s="258">
        <f t="shared" si="24"/>
        <v>1</v>
      </c>
      <c r="BQ600" s="258">
        <f t="shared" si="307"/>
        <v>0</v>
      </c>
      <c r="BR600" s="258">
        <f t="shared" si="308"/>
        <v>1</v>
      </c>
      <c r="BS600" s="258">
        <f t="shared" si="25"/>
        <v>1</v>
      </c>
      <c r="BT600" s="258">
        <f t="shared" si="309"/>
        <v>0</v>
      </c>
      <c r="BU600" s="258">
        <f t="shared" si="310"/>
        <v>1</v>
      </c>
      <c r="BV600" s="258">
        <f t="shared" si="26"/>
        <v>1</v>
      </c>
      <c r="BW600" s="258">
        <f t="shared" si="311"/>
        <v>0</v>
      </c>
      <c r="BX600" s="258">
        <f t="shared" si="312"/>
        <v>1</v>
      </c>
      <c r="BY600" s="258">
        <f t="shared" si="27"/>
        <v>1</v>
      </c>
      <c r="BZ600" s="258">
        <f t="shared" si="313"/>
        <v>0</v>
      </c>
      <c r="CA600" s="258">
        <f t="shared" si="314"/>
        <v>1</v>
      </c>
      <c r="CB600" s="258">
        <f t="shared" si="28"/>
        <v>1</v>
      </c>
      <c r="CC600" s="258">
        <f t="shared" si="315"/>
        <v>0</v>
      </c>
      <c r="CD600" s="258">
        <f t="shared" si="316"/>
        <v>1</v>
      </c>
    </row>
    <row r="601" spans="1:82" hidden="1">
      <c r="A601" s="258"/>
      <c r="B601" s="258"/>
      <c r="C601" s="259"/>
      <c r="D601" s="258"/>
      <c r="E601" s="258"/>
      <c r="F601" s="258"/>
      <c r="G601" s="258">
        <v>593</v>
      </c>
      <c r="H601" s="743"/>
      <c r="I601" s="744"/>
      <c r="J601" s="739"/>
      <c r="K601" s="745"/>
      <c r="L601" s="745"/>
      <c r="M601" s="272"/>
      <c r="N601" s="508">
        <f t="shared" si="242"/>
        <v>0</v>
      </c>
      <c r="O601" s="510">
        <f t="shared" si="317"/>
        <v>0</v>
      </c>
      <c r="P601" s="260">
        <f t="shared" si="318"/>
        <v>0</v>
      </c>
      <c r="Q601" s="261">
        <f t="shared" si="319"/>
        <v>0</v>
      </c>
      <c r="R601" s="261">
        <f t="shared" si="246"/>
        <v>0</v>
      </c>
      <c r="S601" s="262"/>
      <c r="T601" s="262"/>
      <c r="U601" s="263">
        <f t="shared" si="2"/>
        <v>1.288</v>
      </c>
      <c r="V601" s="264">
        <f>IF(E601="SP",1,IF(D601="",ExtraMargeMateriaal,(1-VLOOKUP(D601,TabelAankoop[],4,FALSE))))</f>
        <v>1</v>
      </c>
      <c r="W601" s="265">
        <f t="shared" si="247"/>
        <v>0.6885</v>
      </c>
      <c r="X601" s="266">
        <f t="shared" si="248"/>
        <v>1</v>
      </c>
      <c r="Y601" s="267">
        <f t="shared" si="249"/>
        <v>1.46</v>
      </c>
      <c r="Z601" s="267">
        <f t="shared" si="250"/>
        <v>1.1599999999999999</v>
      </c>
      <c r="AA601" s="268">
        <f t="shared" si="7"/>
        <v>0</v>
      </c>
      <c r="AB601" s="456">
        <f t="shared" si="8"/>
        <v>0</v>
      </c>
      <c r="AC601" s="457">
        <f t="shared" si="9"/>
        <v>0</v>
      </c>
      <c r="AD601" s="456">
        <f t="shared" si="10"/>
        <v>0</v>
      </c>
      <c r="AE601" s="458">
        <f t="shared" si="11"/>
        <v>0</v>
      </c>
      <c r="AF601" s="457">
        <f t="shared" si="286"/>
        <v>0</v>
      </c>
      <c r="AG601" s="456">
        <f t="shared" si="12"/>
        <v>0</v>
      </c>
      <c r="AH601" s="457">
        <f t="shared" si="13"/>
        <v>0</v>
      </c>
      <c r="AI601" s="268">
        <f t="shared" si="14"/>
        <v>0</v>
      </c>
      <c r="AJ601" s="269">
        <f t="shared" si="15"/>
        <v>0</v>
      </c>
      <c r="AK601" s="270">
        <f t="shared" si="16"/>
        <v>0</v>
      </c>
      <c r="AL601" s="415">
        <f t="shared" si="17"/>
        <v>0</v>
      </c>
      <c r="AM601" s="259" t="str">
        <f>IF(AP601="","",IFERROR(VLOOKUP(AP601,CODES!$A$3:$D$1348,4,FALSE),"X"))&amp;IF(AQ601="","",IFERROR(VLOOKUP(AQ601,CODES!$A$3:$D$1348,4,FALSE),"X"))&amp;IF(AR601="","",IFERROR(VLOOKUP(AR601,CODES!$A$3:$D$1348,4,FALSE),"X"))&amp;IF(AS601="","",IFERROR(VLOOKUP(AS601,CODES!$A$3:$D$1348,4,FALSE),"X"))&amp;IF(AT601="","",IFERROR(VLOOKUP(AT601,CODES!$A$3:$D$1348,4,FALSE),"X"))&amp;IF(AU601="","",IFERROR(VLOOKUP(AU601,CODES!$A$3:$D$1348,4,FALSE),"X"))&amp;IF(AV601="","",IFERROR(VLOOKUP(AV601,CODES!$A$3:$D$1348,4,FALSE),"X"))&amp;IF(AW601="","",IFERROR(VLOOKUP(AW601,CODES!$A$3:$D$1348,4,FALSE),"X"))&amp;IF(AX601="","",IFERROR(VLOOKUP(AX601,CODES!$A$3:$D$1348,4,FALSE),"X"))&amp;IF(AY601="","",IFERROR(VLOOKUP(AY601,CODES!$A$3:$D$1348,4,FALSE),"X"))</f>
        <v/>
      </c>
      <c r="AN601" s="258">
        <f>SUM(IFERROR(VLOOKUP(AP601,CODES!$A$3:$D$1348,4,FALSE)*BC601,0),IFERROR(VLOOKUP(AQ601,CODES!$A$3:$D$1348,4,FALSE)*BF601,0),IFERROR(VLOOKUP(AR601,CODES!$A$3:$D$1348,4,FALSE)*BI601,0),IFERROR(VLOOKUP(AS601,CODES!$A$3:$D$1348,4,FALSE)*BL601,0),IFERROR(VLOOKUP(AT601,CODES!$A$3:$D$1348,4,FALSE)*BO601,0),IFERROR(VLOOKUP(AU601,CODES!$A$3:$D$1348,4,FALSE)*BR601,0),IFERROR(VLOOKUP(AV601,CODES!$A$3:$D$1348,4,FALSE)*BU601,0),IFERROR(VLOOKUP(AW601,CODES!$A$3:$D$1348,4,FALSE)*BX601,0),IFERROR(VLOOKUP(AX601,CODES!$A$3:$D$1348,4,FALSE)*CA601,0),IFERROR(VLOOKUP(AY601,CODES!$A$3:$D$1348,4,FALSE)*CD601,0))</f>
        <v>0</v>
      </c>
      <c r="AO601" s="258">
        <f>SUM(IFERROR(VLOOKUP(AP601,CODES!$A$3:$D$1348,3,FALSE)*BC601,0),IFERROR(VLOOKUP(AQ601,CODES!$A$3:$D$1348,3,FALSE)*BF601,0),IFERROR(VLOOKUP(AR601,CODES!$A$3:$D$1348,3,FALSE)*BI601,0),IFERROR(VLOOKUP(AS601,CODES!$A$3:$D$1348,3,FALSE)*BL601,0),IFERROR(VLOOKUP(AT601,CODES!$A$3:$D$1348,3,FALSE)*BO601,0),IFERROR(VLOOKUP(AU601,CODES!$A$3:$D$1348,3,FALSE)*BR601,0),IFERROR(VLOOKUP(AV601,CODES!$A$3:$D$1348,3,FALSE)*BU601,0),IFERROR(VLOOKUP(AW601,CODES!$A$3:$D$1348,3,FALSE)*BX601,0),IFERROR(VLOOKUP(AX601,CODES!$A$3:$D$1348,3,FALSE)*CA601,0),IFERROR(VLOOKUP(AY601,CODES!$A$3:$D$1348,3,FALSE)*CD601,0))+B601</f>
        <v>0</v>
      </c>
      <c r="AP601" s="271" t="str">
        <f t="shared" si="287"/>
        <v/>
      </c>
      <c r="AQ601" s="271" t="str">
        <f t="shared" si="288"/>
        <v/>
      </c>
      <c r="AR601" s="271" t="str">
        <f t="shared" si="289"/>
        <v/>
      </c>
      <c r="AS601" s="271" t="str">
        <f t="shared" si="290"/>
        <v/>
      </c>
      <c r="AT601" s="271" t="str">
        <f t="shared" si="291"/>
        <v/>
      </c>
      <c r="AU601" s="271" t="str">
        <f t="shared" si="292"/>
        <v/>
      </c>
      <c r="AV601" s="271" t="str">
        <f t="shared" si="293"/>
        <v/>
      </c>
      <c r="AW601" s="271" t="str">
        <f t="shared" si="294"/>
        <v/>
      </c>
      <c r="AX601" s="271" t="str">
        <f t="shared" si="295"/>
        <v/>
      </c>
      <c r="AY601" s="271" t="str">
        <f t="shared" si="296"/>
        <v/>
      </c>
      <c r="AZ601" s="258">
        <f t="shared" si="18"/>
        <v>0</v>
      </c>
      <c r="BA601" s="258">
        <f t="shared" si="262"/>
        <v>1</v>
      </c>
      <c r="BB601" s="258">
        <f t="shared" si="297"/>
        <v>0</v>
      </c>
      <c r="BC601" s="258">
        <f t="shared" si="298"/>
        <v>1</v>
      </c>
      <c r="BD601" s="258">
        <f t="shared" si="20"/>
        <v>1</v>
      </c>
      <c r="BE601" s="258">
        <f t="shared" si="299"/>
        <v>0</v>
      </c>
      <c r="BF601" s="258">
        <f t="shared" si="300"/>
        <v>1</v>
      </c>
      <c r="BG601" s="258">
        <f t="shared" si="21"/>
        <v>1</v>
      </c>
      <c r="BH601" s="258">
        <f t="shared" si="301"/>
        <v>0</v>
      </c>
      <c r="BI601" s="258">
        <f t="shared" si="302"/>
        <v>1</v>
      </c>
      <c r="BJ601" s="258">
        <f t="shared" si="22"/>
        <v>1</v>
      </c>
      <c r="BK601" s="258">
        <f t="shared" si="303"/>
        <v>0</v>
      </c>
      <c r="BL601" s="258">
        <f t="shared" si="304"/>
        <v>1</v>
      </c>
      <c r="BM601" s="258">
        <f t="shared" si="23"/>
        <v>1</v>
      </c>
      <c r="BN601" s="258">
        <f t="shared" si="305"/>
        <v>0</v>
      </c>
      <c r="BO601" s="258">
        <f t="shared" si="306"/>
        <v>1</v>
      </c>
      <c r="BP601" s="258">
        <f t="shared" si="24"/>
        <v>1</v>
      </c>
      <c r="BQ601" s="258">
        <f t="shared" si="307"/>
        <v>0</v>
      </c>
      <c r="BR601" s="258">
        <f t="shared" si="308"/>
        <v>1</v>
      </c>
      <c r="BS601" s="258">
        <f t="shared" si="25"/>
        <v>1</v>
      </c>
      <c r="BT601" s="258">
        <f t="shared" si="309"/>
        <v>0</v>
      </c>
      <c r="BU601" s="258">
        <f t="shared" si="310"/>
        <v>1</v>
      </c>
      <c r="BV601" s="258">
        <f t="shared" si="26"/>
        <v>1</v>
      </c>
      <c r="BW601" s="258">
        <f t="shared" si="311"/>
        <v>0</v>
      </c>
      <c r="BX601" s="258">
        <f t="shared" si="312"/>
        <v>1</v>
      </c>
      <c r="BY601" s="258">
        <f t="shared" si="27"/>
        <v>1</v>
      </c>
      <c r="BZ601" s="258">
        <f t="shared" si="313"/>
        <v>0</v>
      </c>
      <c r="CA601" s="258">
        <f t="shared" si="314"/>
        <v>1</v>
      </c>
      <c r="CB601" s="258">
        <f t="shared" si="28"/>
        <v>1</v>
      </c>
      <c r="CC601" s="258">
        <f t="shared" si="315"/>
        <v>0</v>
      </c>
      <c r="CD601" s="258">
        <f t="shared" si="316"/>
        <v>1</v>
      </c>
    </row>
    <row r="602" spans="1:82" hidden="1">
      <c r="A602" s="258"/>
      <c r="B602" s="258"/>
      <c r="C602" s="259"/>
      <c r="D602" s="258"/>
      <c r="E602" s="258"/>
      <c r="F602" s="258"/>
      <c r="G602" s="258">
        <v>594</v>
      </c>
      <c r="H602" s="743"/>
      <c r="I602" s="744"/>
      <c r="J602" s="739"/>
      <c r="K602" s="745"/>
      <c r="L602" s="745"/>
      <c r="M602" s="272"/>
      <c r="N602" s="508">
        <f t="shared" si="242"/>
        <v>0</v>
      </c>
      <c r="O602" s="510">
        <f t="shared" si="317"/>
        <v>0</v>
      </c>
      <c r="P602" s="260">
        <f t="shared" si="318"/>
        <v>0</v>
      </c>
      <c r="Q602" s="261">
        <f t="shared" si="319"/>
        <v>0</v>
      </c>
      <c r="R602" s="261">
        <f t="shared" si="246"/>
        <v>0</v>
      </c>
      <c r="S602" s="262"/>
      <c r="T602" s="262"/>
      <c r="U602" s="263">
        <f t="shared" si="2"/>
        <v>1.288</v>
      </c>
      <c r="V602" s="264">
        <f>IF(E602="SP",1,IF(D602="",ExtraMargeMateriaal,(1-VLOOKUP(D602,TabelAankoop[],4,FALSE))))</f>
        <v>1</v>
      </c>
      <c r="W602" s="265">
        <f t="shared" si="247"/>
        <v>0.6885</v>
      </c>
      <c r="X602" s="266">
        <f t="shared" si="248"/>
        <v>1</v>
      </c>
      <c r="Y602" s="267">
        <f t="shared" si="249"/>
        <v>1.46</v>
      </c>
      <c r="Z602" s="267">
        <f t="shared" si="250"/>
        <v>1.1599999999999999</v>
      </c>
      <c r="AA602" s="268">
        <f t="shared" si="7"/>
        <v>0</v>
      </c>
      <c r="AB602" s="456">
        <f t="shared" si="8"/>
        <v>0</v>
      </c>
      <c r="AC602" s="457">
        <f t="shared" si="9"/>
        <v>0</v>
      </c>
      <c r="AD602" s="456">
        <f t="shared" si="10"/>
        <v>0</v>
      </c>
      <c r="AE602" s="458">
        <f t="shared" si="11"/>
        <v>0</v>
      </c>
      <c r="AF602" s="457">
        <f t="shared" si="286"/>
        <v>0</v>
      </c>
      <c r="AG602" s="456">
        <f t="shared" si="12"/>
        <v>0</v>
      </c>
      <c r="AH602" s="457">
        <f t="shared" si="13"/>
        <v>0</v>
      </c>
      <c r="AI602" s="268">
        <f t="shared" si="14"/>
        <v>0</v>
      </c>
      <c r="AJ602" s="269">
        <f t="shared" si="15"/>
        <v>0</v>
      </c>
      <c r="AK602" s="270">
        <f t="shared" si="16"/>
        <v>0</v>
      </c>
      <c r="AL602" s="415">
        <f t="shared" si="17"/>
        <v>0</v>
      </c>
      <c r="AM602" s="259" t="str">
        <f>IF(AP602="","",IFERROR(VLOOKUP(AP602,CODES!$A$3:$D$1348,4,FALSE),"X"))&amp;IF(AQ602="","",IFERROR(VLOOKUP(AQ602,CODES!$A$3:$D$1348,4,FALSE),"X"))&amp;IF(AR602="","",IFERROR(VLOOKUP(AR602,CODES!$A$3:$D$1348,4,FALSE),"X"))&amp;IF(AS602="","",IFERROR(VLOOKUP(AS602,CODES!$A$3:$D$1348,4,FALSE),"X"))&amp;IF(AT602="","",IFERROR(VLOOKUP(AT602,CODES!$A$3:$D$1348,4,FALSE),"X"))&amp;IF(AU602="","",IFERROR(VLOOKUP(AU602,CODES!$A$3:$D$1348,4,FALSE),"X"))&amp;IF(AV602="","",IFERROR(VLOOKUP(AV602,CODES!$A$3:$D$1348,4,FALSE),"X"))&amp;IF(AW602="","",IFERROR(VLOOKUP(AW602,CODES!$A$3:$D$1348,4,FALSE),"X"))&amp;IF(AX602="","",IFERROR(VLOOKUP(AX602,CODES!$A$3:$D$1348,4,FALSE),"X"))&amp;IF(AY602="","",IFERROR(VLOOKUP(AY602,CODES!$A$3:$D$1348,4,FALSE),"X"))</f>
        <v/>
      </c>
      <c r="AN602" s="258">
        <f>SUM(IFERROR(VLOOKUP(AP602,CODES!$A$3:$D$1348,4,FALSE)*BC602,0),IFERROR(VLOOKUP(AQ602,CODES!$A$3:$D$1348,4,FALSE)*BF602,0),IFERROR(VLOOKUP(AR602,CODES!$A$3:$D$1348,4,FALSE)*BI602,0),IFERROR(VLOOKUP(AS602,CODES!$A$3:$D$1348,4,FALSE)*BL602,0),IFERROR(VLOOKUP(AT602,CODES!$A$3:$D$1348,4,FALSE)*BO602,0),IFERROR(VLOOKUP(AU602,CODES!$A$3:$D$1348,4,FALSE)*BR602,0),IFERROR(VLOOKUP(AV602,CODES!$A$3:$D$1348,4,FALSE)*BU602,0),IFERROR(VLOOKUP(AW602,CODES!$A$3:$D$1348,4,FALSE)*BX602,0),IFERROR(VLOOKUP(AX602,CODES!$A$3:$D$1348,4,FALSE)*CA602,0),IFERROR(VLOOKUP(AY602,CODES!$A$3:$D$1348,4,FALSE)*CD602,0))</f>
        <v>0</v>
      </c>
      <c r="AO602" s="258">
        <f>SUM(IFERROR(VLOOKUP(AP602,CODES!$A$3:$D$1348,3,FALSE)*BC602,0),IFERROR(VLOOKUP(AQ602,CODES!$A$3:$D$1348,3,FALSE)*BF602,0),IFERROR(VLOOKUP(AR602,CODES!$A$3:$D$1348,3,FALSE)*BI602,0),IFERROR(VLOOKUP(AS602,CODES!$A$3:$D$1348,3,FALSE)*BL602,0),IFERROR(VLOOKUP(AT602,CODES!$A$3:$D$1348,3,FALSE)*BO602,0),IFERROR(VLOOKUP(AU602,CODES!$A$3:$D$1348,3,FALSE)*BR602,0),IFERROR(VLOOKUP(AV602,CODES!$A$3:$D$1348,3,FALSE)*BU602,0),IFERROR(VLOOKUP(AW602,CODES!$A$3:$D$1348,3,FALSE)*BX602,0),IFERROR(VLOOKUP(AX602,CODES!$A$3:$D$1348,3,FALSE)*CA602,0),IFERROR(VLOOKUP(AY602,CODES!$A$3:$D$1348,3,FALSE)*CD602,0))+B602</f>
        <v>0</v>
      </c>
      <c r="AP602" s="271" t="str">
        <f t="shared" si="287"/>
        <v/>
      </c>
      <c r="AQ602" s="271" t="str">
        <f t="shared" si="288"/>
        <v/>
      </c>
      <c r="AR602" s="271" t="str">
        <f t="shared" si="289"/>
        <v/>
      </c>
      <c r="AS602" s="271" t="str">
        <f t="shared" si="290"/>
        <v/>
      </c>
      <c r="AT602" s="271" t="str">
        <f t="shared" si="291"/>
        <v/>
      </c>
      <c r="AU602" s="271" t="str">
        <f t="shared" si="292"/>
        <v/>
      </c>
      <c r="AV602" s="271" t="str">
        <f t="shared" si="293"/>
        <v/>
      </c>
      <c r="AW602" s="271" t="str">
        <f t="shared" si="294"/>
        <v/>
      </c>
      <c r="AX602" s="271" t="str">
        <f t="shared" si="295"/>
        <v/>
      </c>
      <c r="AY602" s="271" t="str">
        <f t="shared" si="296"/>
        <v/>
      </c>
      <c r="AZ602" s="258">
        <f t="shared" si="18"/>
        <v>0</v>
      </c>
      <c r="BA602" s="258">
        <f t="shared" si="262"/>
        <v>1</v>
      </c>
      <c r="BB602" s="258">
        <f t="shared" si="297"/>
        <v>0</v>
      </c>
      <c r="BC602" s="258">
        <f t="shared" si="298"/>
        <v>1</v>
      </c>
      <c r="BD602" s="258">
        <f t="shared" si="20"/>
        <v>1</v>
      </c>
      <c r="BE602" s="258">
        <f t="shared" si="299"/>
        <v>0</v>
      </c>
      <c r="BF602" s="258">
        <f t="shared" si="300"/>
        <v>1</v>
      </c>
      <c r="BG602" s="258">
        <f t="shared" si="21"/>
        <v>1</v>
      </c>
      <c r="BH602" s="258">
        <f t="shared" si="301"/>
        <v>0</v>
      </c>
      <c r="BI602" s="258">
        <f t="shared" si="302"/>
        <v>1</v>
      </c>
      <c r="BJ602" s="258">
        <f t="shared" si="22"/>
        <v>1</v>
      </c>
      <c r="BK602" s="258">
        <f t="shared" si="303"/>
        <v>0</v>
      </c>
      <c r="BL602" s="258">
        <f t="shared" si="304"/>
        <v>1</v>
      </c>
      <c r="BM602" s="258">
        <f t="shared" si="23"/>
        <v>1</v>
      </c>
      <c r="BN602" s="258">
        <f t="shared" si="305"/>
        <v>0</v>
      </c>
      <c r="BO602" s="258">
        <f t="shared" si="306"/>
        <v>1</v>
      </c>
      <c r="BP602" s="258">
        <f t="shared" si="24"/>
        <v>1</v>
      </c>
      <c r="BQ602" s="258">
        <f t="shared" si="307"/>
        <v>0</v>
      </c>
      <c r="BR602" s="258">
        <f t="shared" si="308"/>
        <v>1</v>
      </c>
      <c r="BS602" s="258">
        <f t="shared" si="25"/>
        <v>1</v>
      </c>
      <c r="BT602" s="258">
        <f t="shared" si="309"/>
        <v>0</v>
      </c>
      <c r="BU602" s="258">
        <f t="shared" si="310"/>
        <v>1</v>
      </c>
      <c r="BV602" s="258">
        <f t="shared" si="26"/>
        <v>1</v>
      </c>
      <c r="BW602" s="258">
        <f t="shared" si="311"/>
        <v>0</v>
      </c>
      <c r="BX602" s="258">
        <f t="shared" si="312"/>
        <v>1</v>
      </c>
      <c r="BY602" s="258">
        <f t="shared" si="27"/>
        <v>1</v>
      </c>
      <c r="BZ602" s="258">
        <f t="shared" si="313"/>
        <v>0</v>
      </c>
      <c r="CA602" s="258">
        <f t="shared" si="314"/>
        <v>1</v>
      </c>
      <c r="CB602" s="258">
        <f t="shared" si="28"/>
        <v>1</v>
      </c>
      <c r="CC602" s="258">
        <f t="shared" si="315"/>
        <v>0</v>
      </c>
      <c r="CD602" s="258">
        <f t="shared" si="316"/>
        <v>1</v>
      </c>
    </row>
    <row r="603" spans="1:82" hidden="1">
      <c r="A603" s="258"/>
      <c r="B603" s="258"/>
      <c r="C603" s="259"/>
      <c r="D603" s="258"/>
      <c r="E603" s="258"/>
      <c r="F603" s="258"/>
      <c r="G603" s="258">
        <v>595</v>
      </c>
      <c r="H603" s="743"/>
      <c r="I603" s="744"/>
      <c r="J603" s="739"/>
      <c r="K603" s="745"/>
      <c r="L603" s="745"/>
      <c r="M603" s="272"/>
      <c r="N603" s="508">
        <f t="shared" si="242"/>
        <v>0</v>
      </c>
      <c r="O603" s="510">
        <f t="shared" si="317"/>
        <v>0</v>
      </c>
      <c r="P603" s="260">
        <f t="shared" si="318"/>
        <v>0</v>
      </c>
      <c r="Q603" s="261">
        <f t="shared" si="319"/>
        <v>0</v>
      </c>
      <c r="R603" s="261">
        <f t="shared" si="246"/>
        <v>0</v>
      </c>
      <c r="S603" s="262"/>
      <c r="T603" s="262"/>
      <c r="U603" s="263">
        <f t="shared" si="2"/>
        <v>1.288</v>
      </c>
      <c r="V603" s="264">
        <f>IF(E603="SP",1,IF(D603="",ExtraMargeMateriaal,(1-VLOOKUP(D603,TabelAankoop[],4,FALSE))))</f>
        <v>1</v>
      </c>
      <c r="W603" s="265">
        <f t="shared" si="247"/>
        <v>0.6885</v>
      </c>
      <c r="X603" s="266">
        <f t="shared" si="248"/>
        <v>1</v>
      </c>
      <c r="Y603" s="267">
        <f t="shared" si="249"/>
        <v>1.46</v>
      </c>
      <c r="Z603" s="267">
        <f t="shared" si="250"/>
        <v>1.1599999999999999</v>
      </c>
      <c r="AA603" s="268">
        <f t="shared" si="7"/>
        <v>0</v>
      </c>
      <c r="AB603" s="456">
        <f t="shared" si="8"/>
        <v>0</v>
      </c>
      <c r="AC603" s="457">
        <f t="shared" si="9"/>
        <v>0</v>
      </c>
      <c r="AD603" s="456">
        <f t="shared" si="10"/>
        <v>0</v>
      </c>
      <c r="AE603" s="458">
        <f t="shared" si="11"/>
        <v>0</v>
      </c>
      <c r="AF603" s="457">
        <f t="shared" si="286"/>
        <v>0</v>
      </c>
      <c r="AG603" s="456">
        <f t="shared" si="12"/>
        <v>0</v>
      </c>
      <c r="AH603" s="457">
        <f t="shared" si="13"/>
        <v>0</v>
      </c>
      <c r="AI603" s="268">
        <f t="shared" si="14"/>
        <v>0</v>
      </c>
      <c r="AJ603" s="269">
        <f t="shared" si="15"/>
        <v>0</v>
      </c>
      <c r="AK603" s="270">
        <f t="shared" si="16"/>
        <v>0</v>
      </c>
      <c r="AL603" s="415">
        <f t="shared" si="17"/>
        <v>0</v>
      </c>
      <c r="AM603" s="259" t="str">
        <f>IF(AP603="","",IFERROR(VLOOKUP(AP603,CODES!$A$3:$D$1348,4,FALSE),"X"))&amp;IF(AQ603="","",IFERROR(VLOOKUP(AQ603,CODES!$A$3:$D$1348,4,FALSE),"X"))&amp;IF(AR603="","",IFERROR(VLOOKUP(AR603,CODES!$A$3:$D$1348,4,FALSE),"X"))&amp;IF(AS603="","",IFERROR(VLOOKUP(AS603,CODES!$A$3:$D$1348,4,FALSE),"X"))&amp;IF(AT603="","",IFERROR(VLOOKUP(AT603,CODES!$A$3:$D$1348,4,FALSE),"X"))&amp;IF(AU603="","",IFERROR(VLOOKUP(AU603,CODES!$A$3:$D$1348,4,FALSE),"X"))&amp;IF(AV603="","",IFERROR(VLOOKUP(AV603,CODES!$A$3:$D$1348,4,FALSE),"X"))&amp;IF(AW603="","",IFERROR(VLOOKUP(AW603,CODES!$A$3:$D$1348,4,FALSE),"X"))&amp;IF(AX603="","",IFERROR(VLOOKUP(AX603,CODES!$A$3:$D$1348,4,FALSE),"X"))&amp;IF(AY603="","",IFERROR(VLOOKUP(AY603,CODES!$A$3:$D$1348,4,FALSE),"X"))</f>
        <v/>
      </c>
      <c r="AN603" s="258">
        <f>SUM(IFERROR(VLOOKUP(AP603,CODES!$A$3:$D$1348,4,FALSE)*BC603,0),IFERROR(VLOOKUP(AQ603,CODES!$A$3:$D$1348,4,FALSE)*BF603,0),IFERROR(VLOOKUP(AR603,CODES!$A$3:$D$1348,4,FALSE)*BI603,0),IFERROR(VLOOKUP(AS603,CODES!$A$3:$D$1348,4,FALSE)*BL603,0),IFERROR(VLOOKUP(AT603,CODES!$A$3:$D$1348,4,FALSE)*BO603,0),IFERROR(VLOOKUP(AU603,CODES!$A$3:$D$1348,4,FALSE)*BR603,0),IFERROR(VLOOKUP(AV603,CODES!$A$3:$D$1348,4,FALSE)*BU603,0),IFERROR(VLOOKUP(AW603,CODES!$A$3:$D$1348,4,FALSE)*BX603,0),IFERROR(VLOOKUP(AX603,CODES!$A$3:$D$1348,4,FALSE)*CA603,0),IFERROR(VLOOKUP(AY603,CODES!$A$3:$D$1348,4,FALSE)*CD603,0))</f>
        <v>0</v>
      </c>
      <c r="AO603" s="258">
        <f>SUM(IFERROR(VLOOKUP(AP603,CODES!$A$3:$D$1348,3,FALSE)*BC603,0),IFERROR(VLOOKUP(AQ603,CODES!$A$3:$D$1348,3,FALSE)*BF603,0),IFERROR(VLOOKUP(AR603,CODES!$A$3:$D$1348,3,FALSE)*BI603,0),IFERROR(VLOOKUP(AS603,CODES!$A$3:$D$1348,3,FALSE)*BL603,0),IFERROR(VLOOKUP(AT603,CODES!$A$3:$D$1348,3,FALSE)*BO603,0),IFERROR(VLOOKUP(AU603,CODES!$A$3:$D$1348,3,FALSE)*BR603,0),IFERROR(VLOOKUP(AV603,CODES!$A$3:$D$1348,3,FALSE)*BU603,0),IFERROR(VLOOKUP(AW603,CODES!$A$3:$D$1348,3,FALSE)*BX603,0),IFERROR(VLOOKUP(AX603,CODES!$A$3:$D$1348,3,FALSE)*CA603,0),IFERROR(VLOOKUP(AY603,CODES!$A$3:$D$1348,3,FALSE)*CD603,0))+B603</f>
        <v>0</v>
      </c>
      <c r="AP603" s="271" t="str">
        <f t="shared" si="287"/>
        <v/>
      </c>
      <c r="AQ603" s="271" t="str">
        <f t="shared" si="288"/>
        <v/>
      </c>
      <c r="AR603" s="271" t="str">
        <f t="shared" si="289"/>
        <v/>
      </c>
      <c r="AS603" s="271" t="str">
        <f t="shared" si="290"/>
        <v/>
      </c>
      <c r="AT603" s="271" t="str">
        <f t="shared" si="291"/>
        <v/>
      </c>
      <c r="AU603" s="271" t="str">
        <f t="shared" si="292"/>
        <v/>
      </c>
      <c r="AV603" s="271" t="str">
        <f t="shared" si="293"/>
        <v/>
      </c>
      <c r="AW603" s="271" t="str">
        <f t="shared" si="294"/>
        <v/>
      </c>
      <c r="AX603" s="271" t="str">
        <f t="shared" si="295"/>
        <v/>
      </c>
      <c r="AY603" s="271" t="str">
        <f t="shared" si="296"/>
        <v/>
      </c>
      <c r="AZ603" s="258">
        <f t="shared" si="18"/>
        <v>0</v>
      </c>
      <c r="BA603" s="258">
        <f t="shared" si="262"/>
        <v>1</v>
      </c>
      <c r="BB603" s="258">
        <f t="shared" si="297"/>
        <v>0</v>
      </c>
      <c r="BC603" s="258">
        <f t="shared" si="298"/>
        <v>1</v>
      </c>
      <c r="BD603" s="258">
        <f t="shared" si="20"/>
        <v>1</v>
      </c>
      <c r="BE603" s="258">
        <f t="shared" si="299"/>
        <v>0</v>
      </c>
      <c r="BF603" s="258">
        <f t="shared" si="300"/>
        <v>1</v>
      </c>
      <c r="BG603" s="258">
        <f t="shared" si="21"/>
        <v>1</v>
      </c>
      <c r="BH603" s="258">
        <f t="shared" si="301"/>
        <v>0</v>
      </c>
      <c r="BI603" s="258">
        <f t="shared" si="302"/>
        <v>1</v>
      </c>
      <c r="BJ603" s="258">
        <f t="shared" si="22"/>
        <v>1</v>
      </c>
      <c r="BK603" s="258">
        <f t="shared" si="303"/>
        <v>0</v>
      </c>
      <c r="BL603" s="258">
        <f t="shared" si="304"/>
        <v>1</v>
      </c>
      <c r="BM603" s="258">
        <f t="shared" si="23"/>
        <v>1</v>
      </c>
      <c r="BN603" s="258">
        <f t="shared" si="305"/>
        <v>0</v>
      </c>
      <c r="BO603" s="258">
        <f t="shared" si="306"/>
        <v>1</v>
      </c>
      <c r="BP603" s="258">
        <f t="shared" si="24"/>
        <v>1</v>
      </c>
      <c r="BQ603" s="258">
        <f t="shared" si="307"/>
        <v>0</v>
      </c>
      <c r="BR603" s="258">
        <f t="shared" si="308"/>
        <v>1</v>
      </c>
      <c r="BS603" s="258">
        <f t="shared" si="25"/>
        <v>1</v>
      </c>
      <c r="BT603" s="258">
        <f t="shared" si="309"/>
        <v>0</v>
      </c>
      <c r="BU603" s="258">
        <f t="shared" si="310"/>
        <v>1</v>
      </c>
      <c r="BV603" s="258">
        <f t="shared" si="26"/>
        <v>1</v>
      </c>
      <c r="BW603" s="258">
        <f t="shared" si="311"/>
        <v>0</v>
      </c>
      <c r="BX603" s="258">
        <f t="shared" si="312"/>
        <v>1</v>
      </c>
      <c r="BY603" s="258">
        <f t="shared" si="27"/>
        <v>1</v>
      </c>
      <c r="BZ603" s="258">
        <f t="shared" si="313"/>
        <v>0</v>
      </c>
      <c r="CA603" s="258">
        <f t="shared" si="314"/>
        <v>1</v>
      </c>
      <c r="CB603" s="258">
        <f t="shared" si="28"/>
        <v>1</v>
      </c>
      <c r="CC603" s="258">
        <f t="shared" si="315"/>
        <v>0</v>
      </c>
      <c r="CD603" s="258">
        <f t="shared" si="316"/>
        <v>1</v>
      </c>
    </row>
    <row r="604" spans="1:82" hidden="1">
      <c r="A604" s="258"/>
      <c r="B604" s="258"/>
      <c r="C604" s="259"/>
      <c r="D604" s="258"/>
      <c r="E604" s="258"/>
      <c r="F604" s="258"/>
      <c r="G604" s="258">
        <v>596</v>
      </c>
      <c r="H604" s="743"/>
      <c r="I604" s="744"/>
      <c r="J604" s="739"/>
      <c r="K604" s="745"/>
      <c r="L604" s="745"/>
      <c r="M604" s="272"/>
      <c r="N604" s="508">
        <f t="shared" si="242"/>
        <v>0</v>
      </c>
      <c r="O604" s="510">
        <f t="shared" si="317"/>
        <v>0</v>
      </c>
      <c r="P604" s="260">
        <f t="shared" si="318"/>
        <v>0</v>
      </c>
      <c r="Q604" s="261">
        <f t="shared" si="319"/>
        <v>0</v>
      </c>
      <c r="R604" s="261">
        <f t="shared" si="246"/>
        <v>0</v>
      </c>
      <c r="S604" s="262"/>
      <c r="T604" s="262"/>
      <c r="U604" s="263">
        <f t="shared" si="2"/>
        <v>1.288</v>
      </c>
      <c r="V604" s="264">
        <f>IF(E604="SP",1,IF(D604="",ExtraMargeMateriaal,(1-VLOOKUP(D604,TabelAankoop[],4,FALSE))))</f>
        <v>1</v>
      </c>
      <c r="W604" s="265">
        <f t="shared" si="247"/>
        <v>0.6885</v>
      </c>
      <c r="X604" s="266">
        <f t="shared" si="248"/>
        <v>1</v>
      </c>
      <c r="Y604" s="267">
        <f t="shared" si="249"/>
        <v>1.46</v>
      </c>
      <c r="Z604" s="267">
        <f t="shared" si="250"/>
        <v>1.1599999999999999</v>
      </c>
      <c r="AA604" s="268">
        <f t="shared" si="7"/>
        <v>0</v>
      </c>
      <c r="AB604" s="456">
        <f t="shared" si="8"/>
        <v>0</v>
      </c>
      <c r="AC604" s="457">
        <f t="shared" si="9"/>
        <v>0</v>
      </c>
      <c r="AD604" s="456">
        <f t="shared" si="10"/>
        <v>0</v>
      </c>
      <c r="AE604" s="458">
        <f t="shared" si="11"/>
        <v>0</v>
      </c>
      <c r="AF604" s="457">
        <f t="shared" si="286"/>
        <v>0</v>
      </c>
      <c r="AG604" s="456">
        <f t="shared" si="12"/>
        <v>0</v>
      </c>
      <c r="AH604" s="457">
        <f t="shared" si="13"/>
        <v>0</v>
      </c>
      <c r="AI604" s="268">
        <f t="shared" si="14"/>
        <v>0</v>
      </c>
      <c r="AJ604" s="269">
        <f t="shared" si="15"/>
        <v>0</v>
      </c>
      <c r="AK604" s="270">
        <f t="shared" si="16"/>
        <v>0</v>
      </c>
      <c r="AL604" s="415">
        <f t="shared" si="17"/>
        <v>0</v>
      </c>
      <c r="AM604" s="259" t="str">
        <f>IF(AP604="","",IFERROR(VLOOKUP(AP604,CODES!$A$3:$D$1348,4,FALSE),"X"))&amp;IF(AQ604="","",IFERROR(VLOOKUP(AQ604,CODES!$A$3:$D$1348,4,FALSE),"X"))&amp;IF(AR604="","",IFERROR(VLOOKUP(AR604,CODES!$A$3:$D$1348,4,FALSE),"X"))&amp;IF(AS604="","",IFERROR(VLOOKUP(AS604,CODES!$A$3:$D$1348,4,FALSE),"X"))&amp;IF(AT604="","",IFERROR(VLOOKUP(AT604,CODES!$A$3:$D$1348,4,FALSE),"X"))&amp;IF(AU604="","",IFERROR(VLOOKUP(AU604,CODES!$A$3:$D$1348,4,FALSE),"X"))&amp;IF(AV604="","",IFERROR(VLOOKUP(AV604,CODES!$A$3:$D$1348,4,FALSE),"X"))&amp;IF(AW604="","",IFERROR(VLOOKUP(AW604,CODES!$A$3:$D$1348,4,FALSE),"X"))&amp;IF(AX604="","",IFERROR(VLOOKUP(AX604,CODES!$A$3:$D$1348,4,FALSE),"X"))&amp;IF(AY604="","",IFERROR(VLOOKUP(AY604,CODES!$A$3:$D$1348,4,FALSE),"X"))</f>
        <v/>
      </c>
      <c r="AN604" s="258">
        <f>SUM(IFERROR(VLOOKUP(AP604,CODES!$A$3:$D$1348,4,FALSE)*BC604,0),IFERROR(VLOOKUP(AQ604,CODES!$A$3:$D$1348,4,FALSE)*BF604,0),IFERROR(VLOOKUP(AR604,CODES!$A$3:$D$1348,4,FALSE)*BI604,0),IFERROR(VLOOKUP(AS604,CODES!$A$3:$D$1348,4,FALSE)*BL604,0),IFERROR(VLOOKUP(AT604,CODES!$A$3:$D$1348,4,FALSE)*BO604,0),IFERROR(VLOOKUP(AU604,CODES!$A$3:$D$1348,4,FALSE)*BR604,0),IFERROR(VLOOKUP(AV604,CODES!$A$3:$D$1348,4,FALSE)*BU604,0),IFERROR(VLOOKUP(AW604,CODES!$A$3:$D$1348,4,FALSE)*BX604,0),IFERROR(VLOOKUP(AX604,CODES!$A$3:$D$1348,4,FALSE)*CA604,0),IFERROR(VLOOKUP(AY604,CODES!$A$3:$D$1348,4,FALSE)*CD604,0))</f>
        <v>0</v>
      </c>
      <c r="AO604" s="258">
        <f>SUM(IFERROR(VLOOKUP(AP604,CODES!$A$3:$D$1348,3,FALSE)*BC604,0),IFERROR(VLOOKUP(AQ604,CODES!$A$3:$D$1348,3,FALSE)*BF604,0),IFERROR(VLOOKUP(AR604,CODES!$A$3:$D$1348,3,FALSE)*BI604,0),IFERROR(VLOOKUP(AS604,CODES!$A$3:$D$1348,3,FALSE)*BL604,0),IFERROR(VLOOKUP(AT604,CODES!$A$3:$D$1348,3,FALSE)*BO604,0),IFERROR(VLOOKUP(AU604,CODES!$A$3:$D$1348,3,FALSE)*BR604,0),IFERROR(VLOOKUP(AV604,CODES!$A$3:$D$1348,3,FALSE)*BU604,0),IFERROR(VLOOKUP(AW604,CODES!$A$3:$D$1348,3,FALSE)*BX604,0),IFERROR(VLOOKUP(AX604,CODES!$A$3:$D$1348,3,FALSE)*CA604,0),IFERROR(VLOOKUP(AY604,CODES!$A$3:$D$1348,3,FALSE)*CD604,0))+B604</f>
        <v>0</v>
      </c>
      <c r="AP604" s="271" t="str">
        <f t="shared" si="287"/>
        <v/>
      </c>
      <c r="AQ604" s="271" t="str">
        <f t="shared" si="288"/>
        <v/>
      </c>
      <c r="AR604" s="271" t="str">
        <f t="shared" si="289"/>
        <v/>
      </c>
      <c r="AS604" s="271" t="str">
        <f t="shared" si="290"/>
        <v/>
      </c>
      <c r="AT604" s="271" t="str">
        <f t="shared" si="291"/>
        <v/>
      </c>
      <c r="AU604" s="271" t="str">
        <f t="shared" si="292"/>
        <v/>
      </c>
      <c r="AV604" s="271" t="str">
        <f t="shared" si="293"/>
        <v/>
      </c>
      <c r="AW604" s="271" t="str">
        <f t="shared" si="294"/>
        <v/>
      </c>
      <c r="AX604" s="271" t="str">
        <f t="shared" si="295"/>
        <v/>
      </c>
      <c r="AY604" s="271" t="str">
        <f t="shared" si="296"/>
        <v/>
      </c>
      <c r="AZ604" s="258">
        <f t="shared" si="18"/>
        <v>0</v>
      </c>
      <c r="BA604" s="258">
        <f t="shared" si="262"/>
        <v>1</v>
      </c>
      <c r="BB604" s="258">
        <f t="shared" si="297"/>
        <v>0</v>
      </c>
      <c r="BC604" s="258">
        <f t="shared" si="298"/>
        <v>1</v>
      </c>
      <c r="BD604" s="258">
        <f t="shared" si="20"/>
        <v>1</v>
      </c>
      <c r="BE604" s="258">
        <f t="shared" si="299"/>
        <v>0</v>
      </c>
      <c r="BF604" s="258">
        <f t="shared" si="300"/>
        <v>1</v>
      </c>
      <c r="BG604" s="258">
        <f t="shared" si="21"/>
        <v>1</v>
      </c>
      <c r="BH604" s="258">
        <f t="shared" si="301"/>
        <v>0</v>
      </c>
      <c r="BI604" s="258">
        <f t="shared" si="302"/>
        <v>1</v>
      </c>
      <c r="BJ604" s="258">
        <f t="shared" si="22"/>
        <v>1</v>
      </c>
      <c r="BK604" s="258">
        <f t="shared" si="303"/>
        <v>0</v>
      </c>
      <c r="BL604" s="258">
        <f t="shared" si="304"/>
        <v>1</v>
      </c>
      <c r="BM604" s="258">
        <f t="shared" si="23"/>
        <v>1</v>
      </c>
      <c r="BN604" s="258">
        <f t="shared" si="305"/>
        <v>0</v>
      </c>
      <c r="BO604" s="258">
        <f t="shared" si="306"/>
        <v>1</v>
      </c>
      <c r="BP604" s="258">
        <f t="shared" si="24"/>
        <v>1</v>
      </c>
      <c r="BQ604" s="258">
        <f t="shared" si="307"/>
        <v>0</v>
      </c>
      <c r="BR604" s="258">
        <f t="shared" si="308"/>
        <v>1</v>
      </c>
      <c r="BS604" s="258">
        <f t="shared" si="25"/>
        <v>1</v>
      </c>
      <c r="BT604" s="258">
        <f t="shared" si="309"/>
        <v>0</v>
      </c>
      <c r="BU604" s="258">
        <f t="shared" si="310"/>
        <v>1</v>
      </c>
      <c r="BV604" s="258">
        <f t="shared" si="26"/>
        <v>1</v>
      </c>
      <c r="BW604" s="258">
        <f t="shared" si="311"/>
        <v>0</v>
      </c>
      <c r="BX604" s="258">
        <f t="shared" si="312"/>
        <v>1</v>
      </c>
      <c r="BY604" s="258">
        <f t="shared" si="27"/>
        <v>1</v>
      </c>
      <c r="BZ604" s="258">
        <f t="shared" si="313"/>
        <v>0</v>
      </c>
      <c r="CA604" s="258">
        <f t="shared" si="314"/>
        <v>1</v>
      </c>
      <c r="CB604" s="258">
        <f t="shared" si="28"/>
        <v>1</v>
      </c>
      <c r="CC604" s="258">
        <f t="shared" si="315"/>
        <v>0</v>
      </c>
      <c r="CD604" s="258">
        <f t="shared" si="316"/>
        <v>1</v>
      </c>
    </row>
    <row r="605" spans="1:82" hidden="1">
      <c r="A605" s="258"/>
      <c r="B605" s="258"/>
      <c r="C605" s="259"/>
      <c r="D605" s="258"/>
      <c r="E605" s="258"/>
      <c r="F605" s="258"/>
      <c r="G605" s="258">
        <v>597</v>
      </c>
      <c r="H605" s="743"/>
      <c r="I605" s="744"/>
      <c r="J605" s="739"/>
      <c r="K605" s="745"/>
      <c r="L605" s="745"/>
      <c r="M605" s="272"/>
      <c r="N605" s="508">
        <f t="shared" si="242"/>
        <v>0</v>
      </c>
      <c r="O605" s="510">
        <f t="shared" si="317"/>
        <v>0</v>
      </c>
      <c r="P605" s="260">
        <f t="shared" si="318"/>
        <v>0</v>
      </c>
      <c r="Q605" s="261">
        <f t="shared" si="319"/>
        <v>0</v>
      </c>
      <c r="R605" s="261">
        <f t="shared" si="246"/>
        <v>0</v>
      </c>
      <c r="S605" s="262"/>
      <c r="T605" s="262"/>
      <c r="U605" s="263">
        <f t="shared" si="2"/>
        <v>1.288</v>
      </c>
      <c r="V605" s="264">
        <f>IF(E605="SP",1,IF(D605="",ExtraMargeMateriaal,(1-VLOOKUP(D605,TabelAankoop[],4,FALSE))))</f>
        <v>1</v>
      </c>
      <c r="W605" s="265">
        <f t="shared" si="247"/>
        <v>0.6885</v>
      </c>
      <c r="X605" s="266">
        <f t="shared" si="248"/>
        <v>1</v>
      </c>
      <c r="Y605" s="267">
        <f t="shared" si="249"/>
        <v>1.46</v>
      </c>
      <c r="Z605" s="267">
        <f t="shared" si="250"/>
        <v>1.1599999999999999</v>
      </c>
      <c r="AA605" s="268">
        <f t="shared" si="7"/>
        <v>0</v>
      </c>
      <c r="AB605" s="456">
        <f t="shared" si="8"/>
        <v>0</v>
      </c>
      <c r="AC605" s="457">
        <f t="shared" si="9"/>
        <v>0</v>
      </c>
      <c r="AD605" s="456">
        <f t="shared" si="10"/>
        <v>0</v>
      </c>
      <c r="AE605" s="458">
        <f t="shared" si="11"/>
        <v>0</v>
      </c>
      <c r="AF605" s="457">
        <f t="shared" si="286"/>
        <v>0</v>
      </c>
      <c r="AG605" s="456">
        <f t="shared" si="12"/>
        <v>0</v>
      </c>
      <c r="AH605" s="457">
        <f t="shared" si="13"/>
        <v>0</v>
      </c>
      <c r="AI605" s="268">
        <f t="shared" si="14"/>
        <v>0</v>
      </c>
      <c r="AJ605" s="269">
        <f t="shared" si="15"/>
        <v>0</v>
      </c>
      <c r="AK605" s="270">
        <f t="shared" si="16"/>
        <v>0</v>
      </c>
      <c r="AL605" s="415">
        <f t="shared" si="17"/>
        <v>0</v>
      </c>
      <c r="AM605" s="259" t="str">
        <f>IF(AP605="","",IFERROR(VLOOKUP(AP605,CODES!$A$3:$D$1348,4,FALSE),"X"))&amp;IF(AQ605="","",IFERROR(VLOOKUP(AQ605,CODES!$A$3:$D$1348,4,FALSE),"X"))&amp;IF(AR605="","",IFERROR(VLOOKUP(AR605,CODES!$A$3:$D$1348,4,FALSE),"X"))&amp;IF(AS605="","",IFERROR(VLOOKUP(AS605,CODES!$A$3:$D$1348,4,FALSE),"X"))&amp;IF(AT605="","",IFERROR(VLOOKUP(AT605,CODES!$A$3:$D$1348,4,FALSE),"X"))&amp;IF(AU605="","",IFERROR(VLOOKUP(AU605,CODES!$A$3:$D$1348,4,FALSE),"X"))&amp;IF(AV605="","",IFERROR(VLOOKUP(AV605,CODES!$A$3:$D$1348,4,FALSE),"X"))&amp;IF(AW605="","",IFERROR(VLOOKUP(AW605,CODES!$A$3:$D$1348,4,FALSE),"X"))&amp;IF(AX605="","",IFERROR(VLOOKUP(AX605,CODES!$A$3:$D$1348,4,FALSE),"X"))&amp;IF(AY605="","",IFERROR(VLOOKUP(AY605,CODES!$A$3:$D$1348,4,FALSE),"X"))</f>
        <v/>
      </c>
      <c r="AN605" s="258">
        <f>SUM(IFERROR(VLOOKUP(AP605,CODES!$A$3:$D$1348,4,FALSE)*BC605,0),IFERROR(VLOOKUP(AQ605,CODES!$A$3:$D$1348,4,FALSE)*BF605,0),IFERROR(VLOOKUP(AR605,CODES!$A$3:$D$1348,4,FALSE)*BI605,0),IFERROR(VLOOKUP(AS605,CODES!$A$3:$D$1348,4,FALSE)*BL605,0),IFERROR(VLOOKUP(AT605,CODES!$A$3:$D$1348,4,FALSE)*BO605,0),IFERROR(VLOOKUP(AU605,CODES!$A$3:$D$1348,4,FALSE)*BR605,0),IFERROR(VLOOKUP(AV605,CODES!$A$3:$D$1348,4,FALSE)*BU605,0),IFERROR(VLOOKUP(AW605,CODES!$A$3:$D$1348,4,FALSE)*BX605,0),IFERROR(VLOOKUP(AX605,CODES!$A$3:$D$1348,4,FALSE)*CA605,0),IFERROR(VLOOKUP(AY605,CODES!$A$3:$D$1348,4,FALSE)*CD605,0))</f>
        <v>0</v>
      </c>
      <c r="AO605" s="258">
        <f>SUM(IFERROR(VLOOKUP(AP605,CODES!$A$3:$D$1348,3,FALSE)*BC605,0),IFERROR(VLOOKUP(AQ605,CODES!$A$3:$D$1348,3,FALSE)*BF605,0),IFERROR(VLOOKUP(AR605,CODES!$A$3:$D$1348,3,FALSE)*BI605,0),IFERROR(VLOOKUP(AS605,CODES!$A$3:$D$1348,3,FALSE)*BL605,0),IFERROR(VLOOKUP(AT605,CODES!$A$3:$D$1348,3,FALSE)*BO605,0),IFERROR(VLOOKUP(AU605,CODES!$A$3:$D$1348,3,FALSE)*BR605,0),IFERROR(VLOOKUP(AV605,CODES!$A$3:$D$1348,3,FALSE)*BU605,0),IFERROR(VLOOKUP(AW605,CODES!$A$3:$D$1348,3,FALSE)*BX605,0),IFERROR(VLOOKUP(AX605,CODES!$A$3:$D$1348,3,FALSE)*CA605,0),IFERROR(VLOOKUP(AY605,CODES!$A$3:$D$1348,3,FALSE)*CD605,0))+B605</f>
        <v>0</v>
      </c>
      <c r="AP605" s="271" t="str">
        <f t="shared" si="287"/>
        <v/>
      </c>
      <c r="AQ605" s="271" t="str">
        <f t="shared" si="288"/>
        <v/>
      </c>
      <c r="AR605" s="271" t="str">
        <f t="shared" si="289"/>
        <v/>
      </c>
      <c r="AS605" s="271" t="str">
        <f t="shared" si="290"/>
        <v/>
      </c>
      <c r="AT605" s="271" t="str">
        <f t="shared" si="291"/>
        <v/>
      </c>
      <c r="AU605" s="271" t="str">
        <f t="shared" si="292"/>
        <v/>
      </c>
      <c r="AV605" s="271" t="str">
        <f t="shared" si="293"/>
        <v/>
      </c>
      <c r="AW605" s="271" t="str">
        <f t="shared" si="294"/>
        <v/>
      </c>
      <c r="AX605" s="271" t="str">
        <f t="shared" si="295"/>
        <v/>
      </c>
      <c r="AY605" s="271" t="str">
        <f t="shared" si="296"/>
        <v/>
      </c>
      <c r="AZ605" s="258">
        <f t="shared" si="18"/>
        <v>0</v>
      </c>
      <c r="BA605" s="258">
        <f t="shared" si="262"/>
        <v>1</v>
      </c>
      <c r="BB605" s="258">
        <f t="shared" si="297"/>
        <v>0</v>
      </c>
      <c r="BC605" s="258">
        <f t="shared" si="298"/>
        <v>1</v>
      </c>
      <c r="BD605" s="258">
        <f t="shared" si="20"/>
        <v>1</v>
      </c>
      <c r="BE605" s="258">
        <f t="shared" si="299"/>
        <v>0</v>
      </c>
      <c r="BF605" s="258">
        <f t="shared" si="300"/>
        <v>1</v>
      </c>
      <c r="BG605" s="258">
        <f t="shared" si="21"/>
        <v>1</v>
      </c>
      <c r="BH605" s="258">
        <f t="shared" si="301"/>
        <v>0</v>
      </c>
      <c r="BI605" s="258">
        <f t="shared" si="302"/>
        <v>1</v>
      </c>
      <c r="BJ605" s="258">
        <f t="shared" si="22"/>
        <v>1</v>
      </c>
      <c r="BK605" s="258">
        <f t="shared" si="303"/>
        <v>0</v>
      </c>
      <c r="BL605" s="258">
        <f t="shared" si="304"/>
        <v>1</v>
      </c>
      <c r="BM605" s="258">
        <f t="shared" si="23"/>
        <v>1</v>
      </c>
      <c r="BN605" s="258">
        <f t="shared" si="305"/>
        <v>0</v>
      </c>
      <c r="BO605" s="258">
        <f t="shared" si="306"/>
        <v>1</v>
      </c>
      <c r="BP605" s="258">
        <f t="shared" si="24"/>
        <v>1</v>
      </c>
      <c r="BQ605" s="258">
        <f t="shared" si="307"/>
        <v>0</v>
      </c>
      <c r="BR605" s="258">
        <f t="shared" si="308"/>
        <v>1</v>
      </c>
      <c r="BS605" s="258">
        <f t="shared" si="25"/>
        <v>1</v>
      </c>
      <c r="BT605" s="258">
        <f t="shared" si="309"/>
        <v>0</v>
      </c>
      <c r="BU605" s="258">
        <f t="shared" si="310"/>
        <v>1</v>
      </c>
      <c r="BV605" s="258">
        <f t="shared" si="26"/>
        <v>1</v>
      </c>
      <c r="BW605" s="258">
        <f t="shared" si="311"/>
        <v>0</v>
      </c>
      <c r="BX605" s="258">
        <f t="shared" si="312"/>
        <v>1</v>
      </c>
      <c r="BY605" s="258">
        <f t="shared" si="27"/>
        <v>1</v>
      </c>
      <c r="BZ605" s="258">
        <f t="shared" si="313"/>
        <v>0</v>
      </c>
      <c r="CA605" s="258">
        <f t="shared" si="314"/>
        <v>1</v>
      </c>
      <c r="CB605" s="258">
        <f t="shared" si="28"/>
        <v>1</v>
      </c>
      <c r="CC605" s="258">
        <f t="shared" si="315"/>
        <v>0</v>
      </c>
      <c r="CD605" s="258">
        <f t="shared" si="316"/>
        <v>1</v>
      </c>
    </row>
    <row r="606" spans="1:82" hidden="1">
      <c r="A606" s="258"/>
      <c r="B606" s="258"/>
      <c r="C606" s="259"/>
      <c r="D606" s="258"/>
      <c r="E606" s="258"/>
      <c r="F606" s="258"/>
      <c r="G606" s="258">
        <v>598</v>
      </c>
      <c r="H606" s="743"/>
      <c r="I606" s="744"/>
      <c r="J606" s="739"/>
      <c r="K606" s="745"/>
      <c r="L606" s="745"/>
      <c r="M606" s="272"/>
      <c r="N606" s="508">
        <f t="shared" si="242"/>
        <v>0</v>
      </c>
      <c r="O606" s="510">
        <f t="shared" si="317"/>
        <v>0</v>
      </c>
      <c r="P606" s="260">
        <f t="shared" si="318"/>
        <v>0</v>
      </c>
      <c r="Q606" s="261">
        <f t="shared" si="319"/>
        <v>0</v>
      </c>
      <c r="R606" s="261">
        <f t="shared" si="246"/>
        <v>0</v>
      </c>
      <c r="S606" s="262"/>
      <c r="T606" s="262"/>
      <c r="U606" s="263">
        <f t="shared" si="2"/>
        <v>1.288</v>
      </c>
      <c r="V606" s="264">
        <f>IF(E606="SP",1,IF(D606="",ExtraMargeMateriaal,(1-VLOOKUP(D606,TabelAankoop[],4,FALSE))))</f>
        <v>1</v>
      </c>
      <c r="W606" s="265">
        <f t="shared" si="247"/>
        <v>0.6885</v>
      </c>
      <c r="X606" s="266">
        <f t="shared" si="248"/>
        <v>1</v>
      </c>
      <c r="Y606" s="267">
        <f t="shared" si="249"/>
        <v>1.46</v>
      </c>
      <c r="Z606" s="267">
        <f t="shared" si="250"/>
        <v>1.1599999999999999</v>
      </c>
      <c r="AA606" s="268">
        <f t="shared" si="7"/>
        <v>0</v>
      </c>
      <c r="AB606" s="456">
        <f t="shared" si="8"/>
        <v>0</v>
      </c>
      <c r="AC606" s="457">
        <f t="shared" si="9"/>
        <v>0</v>
      </c>
      <c r="AD606" s="456">
        <f t="shared" si="10"/>
        <v>0</v>
      </c>
      <c r="AE606" s="458">
        <f t="shared" si="11"/>
        <v>0</v>
      </c>
      <c r="AF606" s="457">
        <f t="shared" si="286"/>
        <v>0</v>
      </c>
      <c r="AG606" s="456">
        <f t="shared" si="12"/>
        <v>0</v>
      </c>
      <c r="AH606" s="457">
        <f t="shared" si="13"/>
        <v>0</v>
      </c>
      <c r="AI606" s="268">
        <f t="shared" si="14"/>
        <v>0</v>
      </c>
      <c r="AJ606" s="269">
        <f t="shared" si="15"/>
        <v>0</v>
      </c>
      <c r="AK606" s="270">
        <f t="shared" si="16"/>
        <v>0</v>
      </c>
      <c r="AL606" s="415">
        <f t="shared" si="17"/>
        <v>0</v>
      </c>
      <c r="AM606" s="259" t="str">
        <f>IF(AP606="","",IFERROR(VLOOKUP(AP606,CODES!$A$3:$D$1348,4,FALSE),"X"))&amp;IF(AQ606="","",IFERROR(VLOOKUP(AQ606,CODES!$A$3:$D$1348,4,FALSE),"X"))&amp;IF(AR606="","",IFERROR(VLOOKUP(AR606,CODES!$A$3:$D$1348,4,FALSE),"X"))&amp;IF(AS606="","",IFERROR(VLOOKUP(AS606,CODES!$A$3:$D$1348,4,FALSE),"X"))&amp;IF(AT606="","",IFERROR(VLOOKUP(AT606,CODES!$A$3:$D$1348,4,FALSE),"X"))&amp;IF(AU606="","",IFERROR(VLOOKUP(AU606,CODES!$A$3:$D$1348,4,FALSE),"X"))&amp;IF(AV606="","",IFERROR(VLOOKUP(AV606,CODES!$A$3:$D$1348,4,FALSE),"X"))&amp;IF(AW606="","",IFERROR(VLOOKUP(AW606,CODES!$A$3:$D$1348,4,FALSE),"X"))&amp;IF(AX606="","",IFERROR(VLOOKUP(AX606,CODES!$A$3:$D$1348,4,FALSE),"X"))&amp;IF(AY606="","",IFERROR(VLOOKUP(AY606,CODES!$A$3:$D$1348,4,FALSE),"X"))</f>
        <v/>
      </c>
      <c r="AN606" s="258">
        <f>SUM(IFERROR(VLOOKUP(AP606,CODES!$A$3:$D$1348,4,FALSE)*BC606,0),IFERROR(VLOOKUP(AQ606,CODES!$A$3:$D$1348,4,FALSE)*BF606,0),IFERROR(VLOOKUP(AR606,CODES!$A$3:$D$1348,4,FALSE)*BI606,0),IFERROR(VLOOKUP(AS606,CODES!$A$3:$D$1348,4,FALSE)*BL606,0),IFERROR(VLOOKUP(AT606,CODES!$A$3:$D$1348,4,FALSE)*BO606,0),IFERROR(VLOOKUP(AU606,CODES!$A$3:$D$1348,4,FALSE)*BR606,0),IFERROR(VLOOKUP(AV606,CODES!$A$3:$D$1348,4,FALSE)*BU606,0),IFERROR(VLOOKUP(AW606,CODES!$A$3:$D$1348,4,FALSE)*BX606,0),IFERROR(VLOOKUP(AX606,CODES!$A$3:$D$1348,4,FALSE)*CA606,0),IFERROR(VLOOKUP(AY606,CODES!$A$3:$D$1348,4,FALSE)*CD606,0))</f>
        <v>0</v>
      </c>
      <c r="AO606" s="258">
        <f>SUM(IFERROR(VLOOKUP(AP606,CODES!$A$3:$D$1348,3,FALSE)*BC606,0),IFERROR(VLOOKUP(AQ606,CODES!$A$3:$D$1348,3,FALSE)*BF606,0),IFERROR(VLOOKUP(AR606,CODES!$A$3:$D$1348,3,FALSE)*BI606,0),IFERROR(VLOOKUP(AS606,CODES!$A$3:$D$1348,3,FALSE)*BL606,0),IFERROR(VLOOKUP(AT606,CODES!$A$3:$D$1348,3,FALSE)*BO606,0),IFERROR(VLOOKUP(AU606,CODES!$A$3:$D$1348,3,FALSE)*BR606,0),IFERROR(VLOOKUP(AV606,CODES!$A$3:$D$1348,3,FALSE)*BU606,0),IFERROR(VLOOKUP(AW606,CODES!$A$3:$D$1348,3,FALSE)*BX606,0),IFERROR(VLOOKUP(AX606,CODES!$A$3:$D$1348,3,FALSE)*CA606,0),IFERROR(VLOOKUP(AY606,CODES!$A$3:$D$1348,3,FALSE)*CD606,0))+B606</f>
        <v>0</v>
      </c>
      <c r="AP606" s="271" t="str">
        <f t="shared" si="287"/>
        <v/>
      </c>
      <c r="AQ606" s="271" t="str">
        <f t="shared" si="288"/>
        <v/>
      </c>
      <c r="AR606" s="271" t="str">
        <f t="shared" si="289"/>
        <v/>
      </c>
      <c r="AS606" s="271" t="str">
        <f t="shared" si="290"/>
        <v/>
      </c>
      <c r="AT606" s="271" t="str">
        <f t="shared" si="291"/>
        <v/>
      </c>
      <c r="AU606" s="271" t="str">
        <f t="shared" si="292"/>
        <v/>
      </c>
      <c r="AV606" s="271" t="str">
        <f t="shared" si="293"/>
        <v/>
      </c>
      <c r="AW606" s="271" t="str">
        <f t="shared" si="294"/>
        <v/>
      </c>
      <c r="AX606" s="271" t="str">
        <f t="shared" si="295"/>
        <v/>
      </c>
      <c r="AY606" s="271" t="str">
        <f t="shared" si="296"/>
        <v/>
      </c>
      <c r="AZ606" s="258">
        <f t="shared" si="18"/>
        <v>0</v>
      </c>
      <c r="BA606" s="258">
        <f t="shared" si="262"/>
        <v>1</v>
      </c>
      <c r="BB606" s="258">
        <f t="shared" si="297"/>
        <v>0</v>
      </c>
      <c r="BC606" s="258">
        <f t="shared" si="298"/>
        <v>1</v>
      </c>
      <c r="BD606" s="258">
        <f t="shared" si="20"/>
        <v>1</v>
      </c>
      <c r="BE606" s="258">
        <f t="shared" si="299"/>
        <v>0</v>
      </c>
      <c r="BF606" s="258">
        <f t="shared" si="300"/>
        <v>1</v>
      </c>
      <c r="BG606" s="258">
        <f t="shared" si="21"/>
        <v>1</v>
      </c>
      <c r="BH606" s="258">
        <f t="shared" si="301"/>
        <v>0</v>
      </c>
      <c r="BI606" s="258">
        <f t="shared" si="302"/>
        <v>1</v>
      </c>
      <c r="BJ606" s="258">
        <f t="shared" si="22"/>
        <v>1</v>
      </c>
      <c r="BK606" s="258">
        <f t="shared" si="303"/>
        <v>0</v>
      </c>
      <c r="BL606" s="258">
        <f t="shared" si="304"/>
        <v>1</v>
      </c>
      <c r="BM606" s="258">
        <f t="shared" si="23"/>
        <v>1</v>
      </c>
      <c r="BN606" s="258">
        <f t="shared" si="305"/>
        <v>0</v>
      </c>
      <c r="BO606" s="258">
        <f t="shared" si="306"/>
        <v>1</v>
      </c>
      <c r="BP606" s="258">
        <f t="shared" si="24"/>
        <v>1</v>
      </c>
      <c r="BQ606" s="258">
        <f t="shared" si="307"/>
        <v>0</v>
      </c>
      <c r="BR606" s="258">
        <f t="shared" si="308"/>
        <v>1</v>
      </c>
      <c r="BS606" s="258">
        <f t="shared" si="25"/>
        <v>1</v>
      </c>
      <c r="BT606" s="258">
        <f t="shared" si="309"/>
        <v>0</v>
      </c>
      <c r="BU606" s="258">
        <f t="shared" si="310"/>
        <v>1</v>
      </c>
      <c r="BV606" s="258">
        <f t="shared" si="26"/>
        <v>1</v>
      </c>
      <c r="BW606" s="258">
        <f t="shared" si="311"/>
        <v>0</v>
      </c>
      <c r="BX606" s="258">
        <f t="shared" si="312"/>
        <v>1</v>
      </c>
      <c r="BY606" s="258">
        <f t="shared" si="27"/>
        <v>1</v>
      </c>
      <c r="BZ606" s="258">
        <f t="shared" si="313"/>
        <v>0</v>
      </c>
      <c r="CA606" s="258">
        <f t="shared" si="314"/>
        <v>1</v>
      </c>
      <c r="CB606" s="258">
        <f t="shared" si="28"/>
        <v>1</v>
      </c>
      <c r="CC606" s="258">
        <f t="shared" si="315"/>
        <v>0</v>
      </c>
      <c r="CD606" s="258">
        <f t="shared" si="316"/>
        <v>1</v>
      </c>
    </row>
    <row r="607" spans="1:82" hidden="1">
      <c r="A607" s="258"/>
      <c r="B607" s="258"/>
      <c r="C607" s="259"/>
      <c r="D607" s="258"/>
      <c r="E607" s="258"/>
      <c r="F607" s="258"/>
      <c r="G607" s="258">
        <v>599</v>
      </c>
      <c r="H607" s="743"/>
      <c r="I607" s="744"/>
      <c r="J607" s="739"/>
      <c r="K607" s="745"/>
      <c r="L607" s="745"/>
      <c r="M607" s="272"/>
      <c r="N607" s="508">
        <f t="shared" si="242"/>
        <v>0</v>
      </c>
      <c r="O607" s="510">
        <f t="shared" si="317"/>
        <v>0</v>
      </c>
      <c r="P607" s="260">
        <f t="shared" si="318"/>
        <v>0</v>
      </c>
      <c r="Q607" s="261">
        <f t="shared" si="319"/>
        <v>0</v>
      </c>
      <c r="R607" s="261">
        <f t="shared" si="246"/>
        <v>0</v>
      </c>
      <c r="S607" s="262"/>
      <c r="T607" s="262"/>
      <c r="U607" s="263">
        <f t="shared" si="2"/>
        <v>1.288</v>
      </c>
      <c r="V607" s="264">
        <f>IF(E607="SP",1,IF(D607="",ExtraMargeMateriaal,(1-VLOOKUP(D607,TabelAankoop[],4,FALSE))))</f>
        <v>1</v>
      </c>
      <c r="W607" s="265">
        <f t="shared" si="247"/>
        <v>0.6885</v>
      </c>
      <c r="X607" s="266">
        <f t="shared" si="248"/>
        <v>1</v>
      </c>
      <c r="Y607" s="267">
        <f t="shared" si="249"/>
        <v>1.46</v>
      </c>
      <c r="Z607" s="267">
        <f t="shared" si="250"/>
        <v>1.1599999999999999</v>
      </c>
      <c r="AA607" s="268">
        <f t="shared" si="7"/>
        <v>0</v>
      </c>
      <c r="AB607" s="456">
        <f t="shared" si="8"/>
        <v>0</v>
      </c>
      <c r="AC607" s="457">
        <f t="shared" si="9"/>
        <v>0</v>
      </c>
      <c r="AD607" s="456">
        <f t="shared" si="10"/>
        <v>0</v>
      </c>
      <c r="AE607" s="458">
        <f t="shared" si="11"/>
        <v>0</v>
      </c>
      <c r="AF607" s="457">
        <f t="shared" si="286"/>
        <v>0</v>
      </c>
      <c r="AG607" s="456">
        <f t="shared" si="12"/>
        <v>0</v>
      </c>
      <c r="AH607" s="457">
        <f t="shared" si="13"/>
        <v>0</v>
      </c>
      <c r="AI607" s="268">
        <f t="shared" si="14"/>
        <v>0</v>
      </c>
      <c r="AJ607" s="269">
        <f t="shared" si="15"/>
        <v>0</v>
      </c>
      <c r="AK607" s="270">
        <f t="shared" si="16"/>
        <v>0</v>
      </c>
      <c r="AL607" s="415">
        <f t="shared" si="17"/>
        <v>0</v>
      </c>
      <c r="AM607" s="259" t="str">
        <f>IF(AP607="","",IFERROR(VLOOKUP(AP607,CODES!$A$3:$D$1348,4,FALSE),"X"))&amp;IF(AQ607="","",IFERROR(VLOOKUP(AQ607,CODES!$A$3:$D$1348,4,FALSE),"X"))&amp;IF(AR607="","",IFERROR(VLOOKUP(AR607,CODES!$A$3:$D$1348,4,FALSE),"X"))&amp;IF(AS607="","",IFERROR(VLOOKUP(AS607,CODES!$A$3:$D$1348,4,FALSE),"X"))&amp;IF(AT607="","",IFERROR(VLOOKUP(AT607,CODES!$A$3:$D$1348,4,FALSE),"X"))&amp;IF(AU607="","",IFERROR(VLOOKUP(AU607,CODES!$A$3:$D$1348,4,FALSE),"X"))&amp;IF(AV607="","",IFERROR(VLOOKUP(AV607,CODES!$A$3:$D$1348,4,FALSE),"X"))&amp;IF(AW607="","",IFERROR(VLOOKUP(AW607,CODES!$A$3:$D$1348,4,FALSE),"X"))&amp;IF(AX607="","",IFERROR(VLOOKUP(AX607,CODES!$A$3:$D$1348,4,FALSE),"X"))&amp;IF(AY607="","",IFERROR(VLOOKUP(AY607,CODES!$A$3:$D$1348,4,FALSE),"X"))</f>
        <v/>
      </c>
      <c r="AN607" s="258">
        <f>SUM(IFERROR(VLOOKUP(AP607,CODES!$A$3:$D$1348,4,FALSE)*BC607,0),IFERROR(VLOOKUP(AQ607,CODES!$A$3:$D$1348,4,FALSE)*BF607,0),IFERROR(VLOOKUP(AR607,CODES!$A$3:$D$1348,4,FALSE)*BI607,0),IFERROR(VLOOKUP(AS607,CODES!$A$3:$D$1348,4,FALSE)*BL607,0),IFERROR(VLOOKUP(AT607,CODES!$A$3:$D$1348,4,FALSE)*BO607,0),IFERROR(VLOOKUP(AU607,CODES!$A$3:$D$1348,4,FALSE)*BR607,0),IFERROR(VLOOKUP(AV607,CODES!$A$3:$D$1348,4,FALSE)*BU607,0),IFERROR(VLOOKUP(AW607,CODES!$A$3:$D$1348,4,FALSE)*BX607,0),IFERROR(VLOOKUP(AX607,CODES!$A$3:$D$1348,4,FALSE)*CA607,0),IFERROR(VLOOKUP(AY607,CODES!$A$3:$D$1348,4,FALSE)*CD607,0))</f>
        <v>0</v>
      </c>
      <c r="AO607" s="258">
        <f>SUM(IFERROR(VLOOKUP(AP607,CODES!$A$3:$D$1348,3,FALSE)*BC607,0),IFERROR(VLOOKUP(AQ607,CODES!$A$3:$D$1348,3,FALSE)*BF607,0),IFERROR(VLOOKUP(AR607,CODES!$A$3:$D$1348,3,FALSE)*BI607,0),IFERROR(VLOOKUP(AS607,CODES!$A$3:$D$1348,3,FALSE)*BL607,0),IFERROR(VLOOKUP(AT607,CODES!$A$3:$D$1348,3,FALSE)*BO607,0),IFERROR(VLOOKUP(AU607,CODES!$A$3:$D$1348,3,FALSE)*BR607,0),IFERROR(VLOOKUP(AV607,CODES!$A$3:$D$1348,3,FALSE)*BU607,0),IFERROR(VLOOKUP(AW607,CODES!$A$3:$D$1348,3,FALSE)*BX607,0),IFERROR(VLOOKUP(AX607,CODES!$A$3:$D$1348,3,FALSE)*CA607,0),IFERROR(VLOOKUP(AY607,CODES!$A$3:$D$1348,3,FALSE)*CD607,0))+B607</f>
        <v>0</v>
      </c>
      <c r="AP607" s="271" t="str">
        <f t="shared" si="287"/>
        <v/>
      </c>
      <c r="AQ607" s="271" t="str">
        <f t="shared" si="288"/>
        <v/>
      </c>
      <c r="AR607" s="271" t="str">
        <f t="shared" si="289"/>
        <v/>
      </c>
      <c r="AS607" s="271" t="str">
        <f t="shared" si="290"/>
        <v/>
      </c>
      <c r="AT607" s="271" t="str">
        <f t="shared" si="291"/>
        <v/>
      </c>
      <c r="AU607" s="271" t="str">
        <f t="shared" si="292"/>
        <v/>
      </c>
      <c r="AV607" s="271" t="str">
        <f t="shared" si="293"/>
        <v/>
      </c>
      <c r="AW607" s="271" t="str">
        <f t="shared" si="294"/>
        <v/>
      </c>
      <c r="AX607" s="271" t="str">
        <f t="shared" si="295"/>
        <v/>
      </c>
      <c r="AY607" s="271" t="str">
        <f t="shared" si="296"/>
        <v/>
      </c>
      <c r="AZ607" s="258">
        <f t="shared" si="18"/>
        <v>0</v>
      </c>
      <c r="BA607" s="258">
        <f t="shared" si="262"/>
        <v>1</v>
      </c>
      <c r="BB607" s="258">
        <f t="shared" si="297"/>
        <v>0</v>
      </c>
      <c r="BC607" s="258">
        <f t="shared" si="298"/>
        <v>1</v>
      </c>
      <c r="BD607" s="258">
        <f t="shared" si="20"/>
        <v>1</v>
      </c>
      <c r="BE607" s="258">
        <f t="shared" si="299"/>
        <v>0</v>
      </c>
      <c r="BF607" s="258">
        <f t="shared" si="300"/>
        <v>1</v>
      </c>
      <c r="BG607" s="258">
        <f t="shared" si="21"/>
        <v>1</v>
      </c>
      <c r="BH607" s="258">
        <f t="shared" si="301"/>
        <v>0</v>
      </c>
      <c r="BI607" s="258">
        <f t="shared" si="302"/>
        <v>1</v>
      </c>
      <c r="BJ607" s="258">
        <f t="shared" si="22"/>
        <v>1</v>
      </c>
      <c r="BK607" s="258">
        <f t="shared" si="303"/>
        <v>0</v>
      </c>
      <c r="BL607" s="258">
        <f t="shared" si="304"/>
        <v>1</v>
      </c>
      <c r="BM607" s="258">
        <f t="shared" si="23"/>
        <v>1</v>
      </c>
      <c r="BN607" s="258">
        <f t="shared" si="305"/>
        <v>0</v>
      </c>
      <c r="BO607" s="258">
        <f t="shared" si="306"/>
        <v>1</v>
      </c>
      <c r="BP607" s="258">
        <f t="shared" si="24"/>
        <v>1</v>
      </c>
      <c r="BQ607" s="258">
        <f t="shared" si="307"/>
        <v>0</v>
      </c>
      <c r="BR607" s="258">
        <f t="shared" si="308"/>
        <v>1</v>
      </c>
      <c r="BS607" s="258">
        <f t="shared" si="25"/>
        <v>1</v>
      </c>
      <c r="BT607" s="258">
        <f t="shared" si="309"/>
        <v>0</v>
      </c>
      <c r="BU607" s="258">
        <f t="shared" si="310"/>
        <v>1</v>
      </c>
      <c r="BV607" s="258">
        <f t="shared" si="26"/>
        <v>1</v>
      </c>
      <c r="BW607" s="258">
        <f t="shared" si="311"/>
        <v>0</v>
      </c>
      <c r="BX607" s="258">
        <f t="shared" si="312"/>
        <v>1</v>
      </c>
      <c r="BY607" s="258">
        <f t="shared" si="27"/>
        <v>1</v>
      </c>
      <c r="BZ607" s="258">
        <f t="shared" si="313"/>
        <v>0</v>
      </c>
      <c r="CA607" s="258">
        <f t="shared" si="314"/>
        <v>1</v>
      </c>
      <c r="CB607" s="258">
        <f t="shared" si="28"/>
        <v>1</v>
      </c>
      <c r="CC607" s="258">
        <f t="shared" si="315"/>
        <v>0</v>
      </c>
      <c r="CD607" s="258">
        <f t="shared" si="316"/>
        <v>1</v>
      </c>
    </row>
    <row r="608" spans="1:82" hidden="1">
      <c r="A608" s="258"/>
      <c r="B608" s="258"/>
      <c r="C608" s="259"/>
      <c r="D608" s="258"/>
      <c r="E608" s="258"/>
      <c r="F608" s="258"/>
      <c r="G608" s="258">
        <v>600</v>
      </c>
      <c r="H608" s="743"/>
      <c r="I608" s="744"/>
      <c r="J608" s="739"/>
      <c r="K608" s="745"/>
      <c r="L608" s="745"/>
      <c r="M608" s="272"/>
      <c r="N608" s="508">
        <f t="shared" si="242"/>
        <v>0</v>
      </c>
      <c r="O608" s="510">
        <f t="shared" si="317"/>
        <v>0</v>
      </c>
      <c r="P608" s="260">
        <f t="shared" si="318"/>
        <v>0</v>
      </c>
      <c r="Q608" s="261">
        <f t="shared" si="319"/>
        <v>0</v>
      </c>
      <c r="R608" s="261">
        <f t="shared" si="246"/>
        <v>0</v>
      </c>
      <c r="S608" s="262"/>
      <c r="T608" s="262"/>
      <c r="U608" s="263">
        <f t="shared" si="2"/>
        <v>1.288</v>
      </c>
      <c r="V608" s="264">
        <f>IF(E608="SP",1,IF(D608="",ExtraMargeMateriaal,(1-VLOOKUP(D608,TabelAankoop[],4,FALSE))))</f>
        <v>1</v>
      </c>
      <c r="W608" s="265">
        <f t="shared" si="247"/>
        <v>0.6885</v>
      </c>
      <c r="X608" s="266">
        <f t="shared" si="248"/>
        <v>1</v>
      </c>
      <c r="Y608" s="267">
        <f t="shared" si="249"/>
        <v>1.46</v>
      </c>
      <c r="Z608" s="267">
        <f t="shared" si="250"/>
        <v>1.1599999999999999</v>
      </c>
      <c r="AA608" s="268">
        <f t="shared" si="7"/>
        <v>0</v>
      </c>
      <c r="AB608" s="456">
        <f t="shared" si="8"/>
        <v>0</v>
      </c>
      <c r="AC608" s="457">
        <f t="shared" si="9"/>
        <v>0</v>
      </c>
      <c r="AD608" s="456">
        <f t="shared" si="10"/>
        <v>0</v>
      </c>
      <c r="AE608" s="458">
        <f t="shared" si="11"/>
        <v>0</v>
      </c>
      <c r="AF608" s="457">
        <f t="shared" si="286"/>
        <v>0</v>
      </c>
      <c r="AG608" s="456">
        <f t="shared" si="12"/>
        <v>0</v>
      </c>
      <c r="AH608" s="457">
        <f t="shared" si="13"/>
        <v>0</v>
      </c>
      <c r="AI608" s="268">
        <f t="shared" si="14"/>
        <v>0</v>
      </c>
      <c r="AJ608" s="269">
        <f t="shared" si="15"/>
        <v>0</v>
      </c>
      <c r="AK608" s="270">
        <f t="shared" si="16"/>
        <v>0</v>
      </c>
      <c r="AL608" s="415">
        <f t="shared" si="17"/>
        <v>0</v>
      </c>
      <c r="AM608" s="259" t="str">
        <f>IF(AP608="","",IFERROR(VLOOKUP(AP608,CODES!$A$3:$D$1348,4,FALSE),"X"))&amp;IF(AQ608="","",IFERROR(VLOOKUP(AQ608,CODES!$A$3:$D$1348,4,FALSE),"X"))&amp;IF(AR608="","",IFERROR(VLOOKUP(AR608,CODES!$A$3:$D$1348,4,FALSE),"X"))&amp;IF(AS608="","",IFERROR(VLOOKUP(AS608,CODES!$A$3:$D$1348,4,FALSE),"X"))&amp;IF(AT608="","",IFERROR(VLOOKUP(AT608,CODES!$A$3:$D$1348,4,FALSE),"X"))&amp;IF(AU608="","",IFERROR(VLOOKUP(AU608,CODES!$A$3:$D$1348,4,FALSE),"X"))&amp;IF(AV608="","",IFERROR(VLOOKUP(AV608,CODES!$A$3:$D$1348,4,FALSE),"X"))&amp;IF(AW608="","",IFERROR(VLOOKUP(AW608,CODES!$A$3:$D$1348,4,FALSE),"X"))&amp;IF(AX608="","",IFERROR(VLOOKUP(AX608,CODES!$A$3:$D$1348,4,FALSE),"X"))&amp;IF(AY608="","",IFERROR(VLOOKUP(AY608,CODES!$A$3:$D$1348,4,FALSE),"X"))</f>
        <v/>
      </c>
      <c r="AN608" s="258">
        <f>SUM(IFERROR(VLOOKUP(AP608,CODES!$A$3:$D$1348,4,FALSE)*BC608,0),IFERROR(VLOOKUP(AQ608,CODES!$A$3:$D$1348,4,FALSE)*BF608,0),IFERROR(VLOOKUP(AR608,CODES!$A$3:$D$1348,4,FALSE)*BI608,0),IFERROR(VLOOKUP(AS608,CODES!$A$3:$D$1348,4,FALSE)*BL608,0),IFERROR(VLOOKUP(AT608,CODES!$A$3:$D$1348,4,FALSE)*BO608,0),IFERROR(VLOOKUP(AU608,CODES!$A$3:$D$1348,4,FALSE)*BR608,0),IFERROR(VLOOKUP(AV608,CODES!$A$3:$D$1348,4,FALSE)*BU608,0),IFERROR(VLOOKUP(AW608,CODES!$A$3:$D$1348,4,FALSE)*BX608,0),IFERROR(VLOOKUP(AX608,CODES!$A$3:$D$1348,4,FALSE)*CA608,0),IFERROR(VLOOKUP(AY608,CODES!$A$3:$D$1348,4,FALSE)*CD608,0))</f>
        <v>0</v>
      </c>
      <c r="AO608" s="258">
        <f>SUM(IFERROR(VLOOKUP(AP608,CODES!$A$3:$D$1348,3,FALSE)*BC608,0),IFERROR(VLOOKUP(AQ608,CODES!$A$3:$D$1348,3,FALSE)*BF608,0),IFERROR(VLOOKUP(AR608,CODES!$A$3:$D$1348,3,FALSE)*BI608,0),IFERROR(VLOOKUP(AS608,CODES!$A$3:$D$1348,3,FALSE)*BL608,0),IFERROR(VLOOKUP(AT608,CODES!$A$3:$D$1348,3,FALSE)*BO608,0),IFERROR(VLOOKUP(AU608,CODES!$A$3:$D$1348,3,FALSE)*BR608,0),IFERROR(VLOOKUP(AV608,CODES!$A$3:$D$1348,3,FALSE)*BU608,0),IFERROR(VLOOKUP(AW608,CODES!$A$3:$D$1348,3,FALSE)*BX608,0),IFERROR(VLOOKUP(AX608,CODES!$A$3:$D$1348,3,FALSE)*CA608,0),IFERROR(VLOOKUP(AY608,CODES!$A$3:$D$1348,3,FALSE)*CD608,0))+B608</f>
        <v>0</v>
      </c>
      <c r="AP608" s="271" t="str">
        <f t="shared" si="287"/>
        <v/>
      </c>
      <c r="AQ608" s="271" t="str">
        <f t="shared" si="288"/>
        <v/>
      </c>
      <c r="AR608" s="271" t="str">
        <f t="shared" si="289"/>
        <v/>
      </c>
      <c r="AS608" s="271" t="str">
        <f t="shared" si="290"/>
        <v/>
      </c>
      <c r="AT608" s="271" t="str">
        <f t="shared" si="291"/>
        <v/>
      </c>
      <c r="AU608" s="271" t="str">
        <f t="shared" si="292"/>
        <v/>
      </c>
      <c r="AV608" s="271" t="str">
        <f t="shared" si="293"/>
        <v/>
      </c>
      <c r="AW608" s="271" t="str">
        <f t="shared" si="294"/>
        <v/>
      </c>
      <c r="AX608" s="271" t="str">
        <f t="shared" si="295"/>
        <v/>
      </c>
      <c r="AY608" s="271" t="str">
        <f t="shared" si="296"/>
        <v/>
      </c>
      <c r="AZ608" s="258">
        <f t="shared" si="18"/>
        <v>0</v>
      </c>
      <c r="BA608" s="258">
        <f t="shared" si="262"/>
        <v>1</v>
      </c>
      <c r="BB608" s="258">
        <f t="shared" si="297"/>
        <v>0</v>
      </c>
      <c r="BC608" s="258">
        <f t="shared" si="298"/>
        <v>1</v>
      </c>
      <c r="BD608" s="258">
        <f t="shared" si="20"/>
        <v>1</v>
      </c>
      <c r="BE608" s="258">
        <f t="shared" si="299"/>
        <v>0</v>
      </c>
      <c r="BF608" s="258">
        <f t="shared" si="300"/>
        <v>1</v>
      </c>
      <c r="BG608" s="258">
        <f t="shared" si="21"/>
        <v>1</v>
      </c>
      <c r="BH608" s="258">
        <f t="shared" si="301"/>
        <v>0</v>
      </c>
      <c r="BI608" s="258">
        <f t="shared" si="302"/>
        <v>1</v>
      </c>
      <c r="BJ608" s="258">
        <f t="shared" si="22"/>
        <v>1</v>
      </c>
      <c r="BK608" s="258">
        <f t="shared" si="303"/>
        <v>0</v>
      </c>
      <c r="BL608" s="258">
        <f t="shared" si="304"/>
        <v>1</v>
      </c>
      <c r="BM608" s="258">
        <f t="shared" si="23"/>
        <v>1</v>
      </c>
      <c r="BN608" s="258">
        <f t="shared" si="305"/>
        <v>0</v>
      </c>
      <c r="BO608" s="258">
        <f t="shared" si="306"/>
        <v>1</v>
      </c>
      <c r="BP608" s="258">
        <f t="shared" si="24"/>
        <v>1</v>
      </c>
      <c r="BQ608" s="258">
        <f t="shared" si="307"/>
        <v>0</v>
      </c>
      <c r="BR608" s="258">
        <f t="shared" si="308"/>
        <v>1</v>
      </c>
      <c r="BS608" s="258">
        <f t="shared" si="25"/>
        <v>1</v>
      </c>
      <c r="BT608" s="258">
        <f t="shared" si="309"/>
        <v>0</v>
      </c>
      <c r="BU608" s="258">
        <f t="shared" si="310"/>
        <v>1</v>
      </c>
      <c r="BV608" s="258">
        <f t="shared" si="26"/>
        <v>1</v>
      </c>
      <c r="BW608" s="258">
        <f t="shared" si="311"/>
        <v>0</v>
      </c>
      <c r="BX608" s="258">
        <f t="shared" si="312"/>
        <v>1</v>
      </c>
      <c r="BY608" s="258">
        <f t="shared" si="27"/>
        <v>1</v>
      </c>
      <c r="BZ608" s="258">
        <f t="shared" si="313"/>
        <v>0</v>
      </c>
      <c r="CA608" s="258">
        <f t="shared" si="314"/>
        <v>1</v>
      </c>
      <c r="CB608" s="258">
        <f t="shared" si="28"/>
        <v>1</v>
      </c>
      <c r="CC608" s="258">
        <f t="shared" si="315"/>
        <v>0</v>
      </c>
      <c r="CD608" s="258">
        <f t="shared" si="316"/>
        <v>1</v>
      </c>
    </row>
    <row r="609" spans="1:82" hidden="1">
      <c r="A609" s="258"/>
      <c r="B609" s="258"/>
      <c r="C609" s="259"/>
      <c r="D609" s="258"/>
      <c r="E609" s="258"/>
      <c r="F609" s="258"/>
      <c r="G609" s="258">
        <v>601</v>
      </c>
      <c r="H609" s="743"/>
      <c r="I609" s="744"/>
      <c r="J609" s="739"/>
      <c r="K609" s="745"/>
      <c r="L609" s="745"/>
      <c r="M609" s="272"/>
      <c r="N609" s="508">
        <f t="shared" si="242"/>
        <v>0</v>
      </c>
      <c r="O609" s="510">
        <f t="shared" si="317"/>
        <v>0</v>
      </c>
      <c r="P609" s="260">
        <f t="shared" si="318"/>
        <v>0</v>
      </c>
      <c r="Q609" s="261">
        <f t="shared" si="319"/>
        <v>0</v>
      </c>
      <c r="R609" s="261">
        <f t="shared" si="246"/>
        <v>0</v>
      </c>
      <c r="S609" s="262"/>
      <c r="T609" s="262"/>
      <c r="U609" s="263">
        <f t="shared" si="2"/>
        <v>1.288</v>
      </c>
      <c r="V609" s="264">
        <f>IF(E609="SP",1,IF(D609="",ExtraMargeMateriaal,(1-VLOOKUP(D609,TabelAankoop[],4,FALSE))))</f>
        <v>1</v>
      </c>
      <c r="W609" s="265">
        <f t="shared" si="247"/>
        <v>0.6885</v>
      </c>
      <c r="X609" s="266">
        <f t="shared" si="248"/>
        <v>1</v>
      </c>
      <c r="Y609" s="267">
        <f t="shared" si="249"/>
        <v>1.46</v>
      </c>
      <c r="Z609" s="267">
        <f t="shared" si="250"/>
        <v>1.1599999999999999</v>
      </c>
      <c r="AA609" s="268">
        <f t="shared" si="7"/>
        <v>0</v>
      </c>
      <c r="AB609" s="456">
        <f t="shared" si="8"/>
        <v>0</v>
      </c>
      <c r="AC609" s="457">
        <f t="shared" si="9"/>
        <v>0</v>
      </c>
      <c r="AD609" s="456">
        <f t="shared" si="10"/>
        <v>0</v>
      </c>
      <c r="AE609" s="458">
        <f t="shared" si="11"/>
        <v>0</v>
      </c>
      <c r="AF609" s="457">
        <f t="shared" si="286"/>
        <v>0</v>
      </c>
      <c r="AG609" s="456">
        <f t="shared" si="12"/>
        <v>0</v>
      </c>
      <c r="AH609" s="457">
        <f t="shared" si="13"/>
        <v>0</v>
      </c>
      <c r="AI609" s="268">
        <f t="shared" si="14"/>
        <v>0</v>
      </c>
      <c r="AJ609" s="269">
        <f t="shared" si="15"/>
        <v>0</v>
      </c>
      <c r="AK609" s="270">
        <f t="shared" si="16"/>
        <v>0</v>
      </c>
      <c r="AL609" s="415">
        <f t="shared" si="17"/>
        <v>0</v>
      </c>
      <c r="AM609" s="259" t="str">
        <f>IF(AP609="","",IFERROR(VLOOKUP(AP609,CODES!$A$3:$D$1348,4,FALSE),"X"))&amp;IF(AQ609="","",IFERROR(VLOOKUP(AQ609,CODES!$A$3:$D$1348,4,FALSE),"X"))&amp;IF(AR609="","",IFERROR(VLOOKUP(AR609,CODES!$A$3:$D$1348,4,FALSE),"X"))&amp;IF(AS609="","",IFERROR(VLOOKUP(AS609,CODES!$A$3:$D$1348,4,FALSE),"X"))&amp;IF(AT609="","",IFERROR(VLOOKUP(AT609,CODES!$A$3:$D$1348,4,FALSE),"X"))&amp;IF(AU609="","",IFERROR(VLOOKUP(AU609,CODES!$A$3:$D$1348,4,FALSE),"X"))&amp;IF(AV609="","",IFERROR(VLOOKUP(AV609,CODES!$A$3:$D$1348,4,FALSE),"X"))&amp;IF(AW609="","",IFERROR(VLOOKUP(AW609,CODES!$A$3:$D$1348,4,FALSE),"X"))&amp;IF(AX609="","",IFERROR(VLOOKUP(AX609,CODES!$A$3:$D$1348,4,FALSE),"X"))&amp;IF(AY609="","",IFERROR(VLOOKUP(AY609,CODES!$A$3:$D$1348,4,FALSE),"X"))</f>
        <v/>
      </c>
      <c r="AN609" s="258">
        <f>SUM(IFERROR(VLOOKUP(AP609,CODES!$A$3:$D$1348,4,FALSE)*BC609,0),IFERROR(VLOOKUP(AQ609,CODES!$A$3:$D$1348,4,FALSE)*BF609,0),IFERROR(VLOOKUP(AR609,CODES!$A$3:$D$1348,4,FALSE)*BI609,0),IFERROR(VLOOKUP(AS609,CODES!$A$3:$D$1348,4,FALSE)*BL609,0),IFERROR(VLOOKUP(AT609,CODES!$A$3:$D$1348,4,FALSE)*BO609,0),IFERROR(VLOOKUP(AU609,CODES!$A$3:$D$1348,4,FALSE)*BR609,0),IFERROR(VLOOKUP(AV609,CODES!$A$3:$D$1348,4,FALSE)*BU609,0),IFERROR(VLOOKUP(AW609,CODES!$A$3:$D$1348,4,FALSE)*BX609,0),IFERROR(VLOOKUP(AX609,CODES!$A$3:$D$1348,4,FALSE)*CA609,0),IFERROR(VLOOKUP(AY609,CODES!$A$3:$D$1348,4,FALSE)*CD609,0))</f>
        <v>0</v>
      </c>
      <c r="AO609" s="258">
        <f>SUM(IFERROR(VLOOKUP(AP609,CODES!$A$3:$D$1348,3,FALSE)*BC609,0),IFERROR(VLOOKUP(AQ609,CODES!$A$3:$D$1348,3,FALSE)*BF609,0),IFERROR(VLOOKUP(AR609,CODES!$A$3:$D$1348,3,FALSE)*BI609,0),IFERROR(VLOOKUP(AS609,CODES!$A$3:$D$1348,3,FALSE)*BL609,0),IFERROR(VLOOKUP(AT609,CODES!$A$3:$D$1348,3,FALSE)*BO609,0),IFERROR(VLOOKUP(AU609,CODES!$A$3:$D$1348,3,FALSE)*BR609,0),IFERROR(VLOOKUP(AV609,CODES!$A$3:$D$1348,3,FALSE)*BU609,0),IFERROR(VLOOKUP(AW609,CODES!$A$3:$D$1348,3,FALSE)*BX609,0),IFERROR(VLOOKUP(AX609,CODES!$A$3:$D$1348,3,FALSE)*CA609,0),IFERROR(VLOOKUP(AY609,CODES!$A$3:$D$1348,3,FALSE)*CD609,0))+B609</f>
        <v>0</v>
      </c>
      <c r="AP609" s="271" t="str">
        <f t="shared" si="287"/>
        <v/>
      </c>
      <c r="AQ609" s="271" t="str">
        <f t="shared" si="288"/>
        <v/>
      </c>
      <c r="AR609" s="271" t="str">
        <f t="shared" si="289"/>
        <v/>
      </c>
      <c r="AS609" s="271" t="str">
        <f t="shared" si="290"/>
        <v/>
      </c>
      <c r="AT609" s="271" t="str">
        <f t="shared" si="291"/>
        <v/>
      </c>
      <c r="AU609" s="271" t="str">
        <f t="shared" si="292"/>
        <v/>
      </c>
      <c r="AV609" s="271" t="str">
        <f t="shared" si="293"/>
        <v/>
      </c>
      <c r="AW609" s="271" t="str">
        <f t="shared" si="294"/>
        <v/>
      </c>
      <c r="AX609" s="271" t="str">
        <f t="shared" si="295"/>
        <v/>
      </c>
      <c r="AY609" s="271" t="str">
        <f t="shared" si="296"/>
        <v/>
      </c>
      <c r="AZ609" s="258">
        <f t="shared" si="18"/>
        <v>0</v>
      </c>
      <c r="BA609" s="258">
        <f t="shared" si="262"/>
        <v>1</v>
      </c>
      <c r="BB609" s="258">
        <f t="shared" si="297"/>
        <v>0</v>
      </c>
      <c r="BC609" s="258">
        <f t="shared" si="298"/>
        <v>1</v>
      </c>
      <c r="BD609" s="258">
        <f t="shared" si="20"/>
        <v>1</v>
      </c>
      <c r="BE609" s="258">
        <f t="shared" si="299"/>
        <v>0</v>
      </c>
      <c r="BF609" s="258">
        <f t="shared" si="300"/>
        <v>1</v>
      </c>
      <c r="BG609" s="258">
        <f t="shared" si="21"/>
        <v>1</v>
      </c>
      <c r="BH609" s="258">
        <f t="shared" si="301"/>
        <v>0</v>
      </c>
      <c r="BI609" s="258">
        <f t="shared" si="302"/>
        <v>1</v>
      </c>
      <c r="BJ609" s="258">
        <f t="shared" si="22"/>
        <v>1</v>
      </c>
      <c r="BK609" s="258">
        <f t="shared" si="303"/>
        <v>0</v>
      </c>
      <c r="BL609" s="258">
        <f t="shared" si="304"/>
        <v>1</v>
      </c>
      <c r="BM609" s="258">
        <f t="shared" si="23"/>
        <v>1</v>
      </c>
      <c r="BN609" s="258">
        <f t="shared" si="305"/>
        <v>0</v>
      </c>
      <c r="BO609" s="258">
        <f t="shared" si="306"/>
        <v>1</v>
      </c>
      <c r="BP609" s="258">
        <f t="shared" si="24"/>
        <v>1</v>
      </c>
      <c r="BQ609" s="258">
        <f t="shared" si="307"/>
        <v>0</v>
      </c>
      <c r="BR609" s="258">
        <f t="shared" si="308"/>
        <v>1</v>
      </c>
      <c r="BS609" s="258">
        <f t="shared" si="25"/>
        <v>1</v>
      </c>
      <c r="BT609" s="258">
        <f t="shared" si="309"/>
        <v>0</v>
      </c>
      <c r="BU609" s="258">
        <f t="shared" si="310"/>
        <v>1</v>
      </c>
      <c r="BV609" s="258">
        <f t="shared" si="26"/>
        <v>1</v>
      </c>
      <c r="BW609" s="258">
        <f t="shared" si="311"/>
        <v>0</v>
      </c>
      <c r="BX609" s="258">
        <f t="shared" si="312"/>
        <v>1</v>
      </c>
      <c r="BY609" s="258">
        <f t="shared" si="27"/>
        <v>1</v>
      </c>
      <c r="BZ609" s="258">
        <f t="shared" si="313"/>
        <v>0</v>
      </c>
      <c r="CA609" s="258">
        <f t="shared" si="314"/>
        <v>1</v>
      </c>
      <c r="CB609" s="258">
        <f t="shared" si="28"/>
        <v>1</v>
      </c>
      <c r="CC609" s="258">
        <f t="shared" si="315"/>
        <v>0</v>
      </c>
      <c r="CD609" s="258">
        <f t="shared" si="316"/>
        <v>1</v>
      </c>
    </row>
    <row r="610" spans="1:82" hidden="1">
      <c r="A610" s="258"/>
      <c r="B610" s="258"/>
      <c r="C610" s="259"/>
      <c r="D610" s="258"/>
      <c r="E610" s="258"/>
      <c r="F610" s="258"/>
      <c r="G610" s="258">
        <v>602</v>
      </c>
      <c r="H610" s="743"/>
      <c r="I610" s="744"/>
      <c r="J610" s="739"/>
      <c r="K610" s="745"/>
      <c r="L610" s="745"/>
      <c r="M610" s="272"/>
      <c r="N610" s="508">
        <f t="shared" si="242"/>
        <v>0</v>
      </c>
      <c r="O610" s="510">
        <f t="shared" si="317"/>
        <v>0</v>
      </c>
      <c r="P610" s="260">
        <f t="shared" si="318"/>
        <v>0</v>
      </c>
      <c r="Q610" s="261">
        <f t="shared" si="319"/>
        <v>0</v>
      </c>
      <c r="R610" s="261">
        <f t="shared" si="246"/>
        <v>0</v>
      </c>
      <c r="S610" s="262"/>
      <c r="T610" s="262"/>
      <c r="U610" s="263">
        <f t="shared" si="2"/>
        <v>1.288</v>
      </c>
      <c r="V610" s="264">
        <f>IF(E610="SP",1,IF(D610="",ExtraMargeMateriaal,(1-VLOOKUP(D610,TabelAankoop[],4,FALSE))))</f>
        <v>1</v>
      </c>
      <c r="W610" s="265">
        <f t="shared" si="247"/>
        <v>0.6885</v>
      </c>
      <c r="X610" s="266">
        <f t="shared" si="248"/>
        <v>1</v>
      </c>
      <c r="Y610" s="267">
        <f t="shared" si="249"/>
        <v>1.46</v>
      </c>
      <c r="Z610" s="267">
        <f t="shared" si="250"/>
        <v>1.1599999999999999</v>
      </c>
      <c r="AA610" s="268">
        <f t="shared" si="7"/>
        <v>0</v>
      </c>
      <c r="AB610" s="456">
        <f t="shared" si="8"/>
        <v>0</v>
      </c>
      <c r="AC610" s="457">
        <f t="shared" si="9"/>
        <v>0</v>
      </c>
      <c r="AD610" s="456">
        <f t="shared" si="10"/>
        <v>0</v>
      </c>
      <c r="AE610" s="458">
        <f t="shared" si="11"/>
        <v>0</v>
      </c>
      <c r="AF610" s="457">
        <f t="shared" si="286"/>
        <v>0</v>
      </c>
      <c r="AG610" s="456">
        <f t="shared" si="12"/>
        <v>0</v>
      </c>
      <c r="AH610" s="457">
        <f t="shared" si="13"/>
        <v>0</v>
      </c>
      <c r="AI610" s="268">
        <f t="shared" si="14"/>
        <v>0</v>
      </c>
      <c r="AJ610" s="269">
        <f t="shared" si="15"/>
        <v>0</v>
      </c>
      <c r="AK610" s="270">
        <f t="shared" si="16"/>
        <v>0</v>
      </c>
      <c r="AL610" s="415">
        <f t="shared" si="17"/>
        <v>0</v>
      </c>
      <c r="AM610" s="259" t="str">
        <f>IF(AP610="","",IFERROR(VLOOKUP(AP610,CODES!$A$3:$D$1348,4,FALSE),"X"))&amp;IF(AQ610="","",IFERROR(VLOOKUP(AQ610,CODES!$A$3:$D$1348,4,FALSE),"X"))&amp;IF(AR610="","",IFERROR(VLOOKUP(AR610,CODES!$A$3:$D$1348,4,FALSE),"X"))&amp;IF(AS610="","",IFERROR(VLOOKUP(AS610,CODES!$A$3:$D$1348,4,FALSE),"X"))&amp;IF(AT610="","",IFERROR(VLOOKUP(AT610,CODES!$A$3:$D$1348,4,FALSE),"X"))&amp;IF(AU610="","",IFERROR(VLOOKUP(AU610,CODES!$A$3:$D$1348,4,FALSE),"X"))&amp;IF(AV610="","",IFERROR(VLOOKUP(AV610,CODES!$A$3:$D$1348,4,FALSE),"X"))&amp;IF(AW610="","",IFERROR(VLOOKUP(AW610,CODES!$A$3:$D$1348,4,FALSE),"X"))&amp;IF(AX610="","",IFERROR(VLOOKUP(AX610,CODES!$A$3:$D$1348,4,FALSE),"X"))&amp;IF(AY610="","",IFERROR(VLOOKUP(AY610,CODES!$A$3:$D$1348,4,FALSE),"X"))</f>
        <v/>
      </c>
      <c r="AN610" s="258">
        <f>SUM(IFERROR(VLOOKUP(AP610,CODES!$A$3:$D$1348,4,FALSE)*BC610,0),IFERROR(VLOOKUP(AQ610,CODES!$A$3:$D$1348,4,FALSE)*BF610,0),IFERROR(VLOOKUP(AR610,CODES!$A$3:$D$1348,4,FALSE)*BI610,0),IFERROR(VLOOKUP(AS610,CODES!$A$3:$D$1348,4,FALSE)*BL610,0),IFERROR(VLOOKUP(AT610,CODES!$A$3:$D$1348,4,FALSE)*BO610,0),IFERROR(VLOOKUP(AU610,CODES!$A$3:$D$1348,4,FALSE)*BR610,0),IFERROR(VLOOKUP(AV610,CODES!$A$3:$D$1348,4,FALSE)*BU610,0),IFERROR(VLOOKUP(AW610,CODES!$A$3:$D$1348,4,FALSE)*BX610,0),IFERROR(VLOOKUP(AX610,CODES!$A$3:$D$1348,4,FALSE)*CA610,0),IFERROR(VLOOKUP(AY610,CODES!$A$3:$D$1348,4,FALSE)*CD610,0))</f>
        <v>0</v>
      </c>
      <c r="AO610" s="258">
        <f>SUM(IFERROR(VLOOKUP(AP610,CODES!$A$3:$D$1348,3,FALSE)*BC610,0),IFERROR(VLOOKUP(AQ610,CODES!$A$3:$D$1348,3,FALSE)*BF610,0),IFERROR(VLOOKUP(AR610,CODES!$A$3:$D$1348,3,FALSE)*BI610,0),IFERROR(VLOOKUP(AS610,CODES!$A$3:$D$1348,3,FALSE)*BL610,0),IFERROR(VLOOKUP(AT610,CODES!$A$3:$D$1348,3,FALSE)*BO610,0),IFERROR(VLOOKUP(AU610,CODES!$A$3:$D$1348,3,FALSE)*BR610,0),IFERROR(VLOOKUP(AV610,CODES!$A$3:$D$1348,3,FALSE)*BU610,0),IFERROR(VLOOKUP(AW610,CODES!$A$3:$D$1348,3,FALSE)*BX610,0),IFERROR(VLOOKUP(AX610,CODES!$A$3:$D$1348,3,FALSE)*CA610,0),IFERROR(VLOOKUP(AY610,CODES!$A$3:$D$1348,3,FALSE)*CD610,0))+B610</f>
        <v>0</v>
      </c>
      <c r="AP610" s="271" t="str">
        <f t="shared" si="287"/>
        <v/>
      </c>
      <c r="AQ610" s="271" t="str">
        <f t="shared" si="288"/>
        <v/>
      </c>
      <c r="AR610" s="271" t="str">
        <f t="shared" si="289"/>
        <v/>
      </c>
      <c r="AS610" s="271" t="str">
        <f t="shared" si="290"/>
        <v/>
      </c>
      <c r="AT610" s="271" t="str">
        <f t="shared" si="291"/>
        <v/>
      </c>
      <c r="AU610" s="271" t="str">
        <f t="shared" si="292"/>
        <v/>
      </c>
      <c r="AV610" s="271" t="str">
        <f t="shared" si="293"/>
        <v/>
      </c>
      <c r="AW610" s="271" t="str">
        <f t="shared" si="294"/>
        <v/>
      </c>
      <c r="AX610" s="271" t="str">
        <f t="shared" si="295"/>
        <v/>
      </c>
      <c r="AY610" s="271" t="str">
        <f t="shared" si="296"/>
        <v/>
      </c>
      <c r="AZ610" s="258">
        <f t="shared" si="18"/>
        <v>0</v>
      </c>
      <c r="BA610" s="258">
        <f t="shared" si="262"/>
        <v>1</v>
      </c>
      <c r="BB610" s="258">
        <f t="shared" si="297"/>
        <v>0</v>
      </c>
      <c r="BC610" s="258">
        <f t="shared" si="298"/>
        <v>1</v>
      </c>
      <c r="BD610" s="258">
        <f t="shared" si="20"/>
        <v>1</v>
      </c>
      <c r="BE610" s="258">
        <f t="shared" si="299"/>
        <v>0</v>
      </c>
      <c r="BF610" s="258">
        <f t="shared" si="300"/>
        <v>1</v>
      </c>
      <c r="BG610" s="258">
        <f t="shared" si="21"/>
        <v>1</v>
      </c>
      <c r="BH610" s="258">
        <f t="shared" si="301"/>
        <v>0</v>
      </c>
      <c r="BI610" s="258">
        <f t="shared" si="302"/>
        <v>1</v>
      </c>
      <c r="BJ610" s="258">
        <f t="shared" si="22"/>
        <v>1</v>
      </c>
      <c r="BK610" s="258">
        <f t="shared" si="303"/>
        <v>0</v>
      </c>
      <c r="BL610" s="258">
        <f t="shared" si="304"/>
        <v>1</v>
      </c>
      <c r="BM610" s="258">
        <f t="shared" si="23"/>
        <v>1</v>
      </c>
      <c r="BN610" s="258">
        <f t="shared" si="305"/>
        <v>0</v>
      </c>
      <c r="BO610" s="258">
        <f t="shared" si="306"/>
        <v>1</v>
      </c>
      <c r="BP610" s="258">
        <f t="shared" si="24"/>
        <v>1</v>
      </c>
      <c r="BQ610" s="258">
        <f t="shared" si="307"/>
        <v>0</v>
      </c>
      <c r="BR610" s="258">
        <f t="shared" si="308"/>
        <v>1</v>
      </c>
      <c r="BS610" s="258">
        <f t="shared" si="25"/>
        <v>1</v>
      </c>
      <c r="BT610" s="258">
        <f t="shared" si="309"/>
        <v>0</v>
      </c>
      <c r="BU610" s="258">
        <f t="shared" si="310"/>
        <v>1</v>
      </c>
      <c r="BV610" s="258">
        <f t="shared" si="26"/>
        <v>1</v>
      </c>
      <c r="BW610" s="258">
        <f t="shared" si="311"/>
        <v>0</v>
      </c>
      <c r="BX610" s="258">
        <f t="shared" si="312"/>
        <v>1</v>
      </c>
      <c r="BY610" s="258">
        <f t="shared" si="27"/>
        <v>1</v>
      </c>
      <c r="BZ610" s="258">
        <f t="shared" si="313"/>
        <v>0</v>
      </c>
      <c r="CA610" s="258">
        <f t="shared" si="314"/>
        <v>1</v>
      </c>
      <c r="CB610" s="258">
        <f t="shared" si="28"/>
        <v>1</v>
      </c>
      <c r="CC610" s="258">
        <f t="shared" si="315"/>
        <v>0</v>
      </c>
      <c r="CD610" s="258">
        <f t="shared" si="316"/>
        <v>1</v>
      </c>
    </row>
    <row r="611" spans="1:82" hidden="1">
      <c r="A611" s="258"/>
      <c r="B611" s="258"/>
      <c r="C611" s="259"/>
      <c r="D611" s="258"/>
      <c r="E611" s="258"/>
      <c r="F611" s="258"/>
      <c r="G611" s="258">
        <v>603</v>
      </c>
      <c r="H611" s="743"/>
      <c r="I611" s="744"/>
      <c r="J611" s="739"/>
      <c r="K611" s="745"/>
      <c r="L611" s="745"/>
      <c r="M611" s="272"/>
      <c r="N611" s="508">
        <f t="shared" si="242"/>
        <v>0</v>
      </c>
      <c r="O611" s="510">
        <f t="shared" si="317"/>
        <v>0</v>
      </c>
      <c r="P611" s="260">
        <f t="shared" si="318"/>
        <v>0</v>
      </c>
      <c r="Q611" s="261">
        <f t="shared" si="319"/>
        <v>0</v>
      </c>
      <c r="R611" s="261">
        <f t="shared" si="246"/>
        <v>0</v>
      </c>
      <c r="S611" s="262"/>
      <c r="T611" s="262"/>
      <c r="U611" s="263">
        <f t="shared" si="2"/>
        <v>1.288</v>
      </c>
      <c r="V611" s="264">
        <f>IF(E611="SP",1,IF(D611="",ExtraMargeMateriaal,(1-VLOOKUP(D611,TabelAankoop[],4,FALSE))))</f>
        <v>1</v>
      </c>
      <c r="W611" s="265">
        <f t="shared" si="247"/>
        <v>0.6885</v>
      </c>
      <c r="X611" s="266">
        <f t="shared" si="248"/>
        <v>1</v>
      </c>
      <c r="Y611" s="267">
        <f t="shared" si="249"/>
        <v>1.46</v>
      </c>
      <c r="Z611" s="267">
        <f t="shared" si="250"/>
        <v>1.1599999999999999</v>
      </c>
      <c r="AA611" s="268">
        <f t="shared" si="7"/>
        <v>0</v>
      </c>
      <c r="AB611" s="456">
        <f t="shared" si="8"/>
        <v>0</v>
      </c>
      <c r="AC611" s="457">
        <f t="shared" si="9"/>
        <v>0</v>
      </c>
      <c r="AD611" s="456">
        <f t="shared" si="10"/>
        <v>0</v>
      </c>
      <c r="AE611" s="458">
        <f t="shared" si="11"/>
        <v>0</v>
      </c>
      <c r="AF611" s="457">
        <f t="shared" si="286"/>
        <v>0</v>
      </c>
      <c r="AG611" s="456">
        <f t="shared" si="12"/>
        <v>0</v>
      </c>
      <c r="AH611" s="457">
        <f t="shared" si="13"/>
        <v>0</v>
      </c>
      <c r="AI611" s="268">
        <f t="shared" si="14"/>
        <v>0</v>
      </c>
      <c r="AJ611" s="269">
        <f t="shared" si="15"/>
        <v>0</v>
      </c>
      <c r="AK611" s="270">
        <f t="shared" si="16"/>
        <v>0</v>
      </c>
      <c r="AL611" s="415">
        <f t="shared" si="17"/>
        <v>0</v>
      </c>
      <c r="AM611" s="259" t="str">
        <f>IF(AP611="","",IFERROR(VLOOKUP(AP611,CODES!$A$3:$D$1348,4,FALSE),"X"))&amp;IF(AQ611="","",IFERROR(VLOOKUP(AQ611,CODES!$A$3:$D$1348,4,FALSE),"X"))&amp;IF(AR611="","",IFERROR(VLOOKUP(AR611,CODES!$A$3:$D$1348,4,FALSE),"X"))&amp;IF(AS611="","",IFERROR(VLOOKUP(AS611,CODES!$A$3:$D$1348,4,FALSE),"X"))&amp;IF(AT611="","",IFERROR(VLOOKUP(AT611,CODES!$A$3:$D$1348,4,FALSE),"X"))&amp;IF(AU611="","",IFERROR(VLOOKUP(AU611,CODES!$A$3:$D$1348,4,FALSE),"X"))&amp;IF(AV611="","",IFERROR(VLOOKUP(AV611,CODES!$A$3:$D$1348,4,FALSE),"X"))&amp;IF(AW611="","",IFERROR(VLOOKUP(AW611,CODES!$A$3:$D$1348,4,FALSE),"X"))&amp;IF(AX611="","",IFERROR(VLOOKUP(AX611,CODES!$A$3:$D$1348,4,FALSE),"X"))&amp;IF(AY611="","",IFERROR(VLOOKUP(AY611,CODES!$A$3:$D$1348,4,FALSE),"X"))</f>
        <v/>
      </c>
      <c r="AN611" s="258">
        <f>SUM(IFERROR(VLOOKUP(AP611,CODES!$A$3:$D$1348,4,FALSE)*BC611,0),IFERROR(VLOOKUP(AQ611,CODES!$A$3:$D$1348,4,FALSE)*BF611,0),IFERROR(VLOOKUP(AR611,CODES!$A$3:$D$1348,4,FALSE)*BI611,0),IFERROR(VLOOKUP(AS611,CODES!$A$3:$D$1348,4,FALSE)*BL611,0),IFERROR(VLOOKUP(AT611,CODES!$A$3:$D$1348,4,FALSE)*BO611,0),IFERROR(VLOOKUP(AU611,CODES!$A$3:$D$1348,4,FALSE)*BR611,0),IFERROR(VLOOKUP(AV611,CODES!$A$3:$D$1348,4,FALSE)*BU611,0),IFERROR(VLOOKUP(AW611,CODES!$A$3:$D$1348,4,FALSE)*BX611,0),IFERROR(VLOOKUP(AX611,CODES!$A$3:$D$1348,4,FALSE)*CA611,0),IFERROR(VLOOKUP(AY611,CODES!$A$3:$D$1348,4,FALSE)*CD611,0))</f>
        <v>0</v>
      </c>
      <c r="AO611" s="258">
        <f>SUM(IFERROR(VLOOKUP(AP611,CODES!$A$3:$D$1348,3,FALSE)*BC611,0),IFERROR(VLOOKUP(AQ611,CODES!$A$3:$D$1348,3,FALSE)*BF611,0),IFERROR(VLOOKUP(AR611,CODES!$A$3:$D$1348,3,FALSE)*BI611,0),IFERROR(VLOOKUP(AS611,CODES!$A$3:$D$1348,3,FALSE)*BL611,0),IFERROR(VLOOKUP(AT611,CODES!$A$3:$D$1348,3,FALSE)*BO611,0),IFERROR(VLOOKUP(AU611,CODES!$A$3:$D$1348,3,FALSE)*BR611,0),IFERROR(VLOOKUP(AV611,CODES!$A$3:$D$1348,3,FALSE)*BU611,0),IFERROR(VLOOKUP(AW611,CODES!$A$3:$D$1348,3,FALSE)*BX611,0),IFERROR(VLOOKUP(AX611,CODES!$A$3:$D$1348,3,FALSE)*CA611,0),IFERROR(VLOOKUP(AY611,CODES!$A$3:$D$1348,3,FALSE)*CD611,0))+B611</f>
        <v>0</v>
      </c>
      <c r="AP611" s="271" t="str">
        <f t="shared" si="287"/>
        <v/>
      </c>
      <c r="AQ611" s="271" t="str">
        <f t="shared" si="288"/>
        <v/>
      </c>
      <c r="AR611" s="271" t="str">
        <f t="shared" si="289"/>
        <v/>
      </c>
      <c r="AS611" s="271" t="str">
        <f t="shared" si="290"/>
        <v/>
      </c>
      <c r="AT611" s="271" t="str">
        <f t="shared" si="291"/>
        <v/>
      </c>
      <c r="AU611" s="271" t="str">
        <f t="shared" si="292"/>
        <v/>
      </c>
      <c r="AV611" s="271" t="str">
        <f t="shared" si="293"/>
        <v/>
      </c>
      <c r="AW611" s="271" t="str">
        <f t="shared" si="294"/>
        <v/>
      </c>
      <c r="AX611" s="271" t="str">
        <f t="shared" si="295"/>
        <v/>
      </c>
      <c r="AY611" s="271" t="str">
        <f t="shared" si="296"/>
        <v/>
      </c>
      <c r="AZ611" s="258">
        <f t="shared" si="18"/>
        <v>0</v>
      </c>
      <c r="BA611" s="258">
        <f t="shared" si="262"/>
        <v>1</v>
      </c>
      <c r="BB611" s="258">
        <f t="shared" si="297"/>
        <v>0</v>
      </c>
      <c r="BC611" s="258">
        <f t="shared" si="298"/>
        <v>1</v>
      </c>
      <c r="BD611" s="258">
        <f t="shared" si="20"/>
        <v>1</v>
      </c>
      <c r="BE611" s="258">
        <f t="shared" si="299"/>
        <v>0</v>
      </c>
      <c r="BF611" s="258">
        <f t="shared" si="300"/>
        <v>1</v>
      </c>
      <c r="BG611" s="258">
        <f t="shared" si="21"/>
        <v>1</v>
      </c>
      <c r="BH611" s="258">
        <f t="shared" si="301"/>
        <v>0</v>
      </c>
      <c r="BI611" s="258">
        <f t="shared" si="302"/>
        <v>1</v>
      </c>
      <c r="BJ611" s="258">
        <f t="shared" si="22"/>
        <v>1</v>
      </c>
      <c r="BK611" s="258">
        <f t="shared" si="303"/>
        <v>0</v>
      </c>
      <c r="BL611" s="258">
        <f t="shared" si="304"/>
        <v>1</v>
      </c>
      <c r="BM611" s="258">
        <f t="shared" si="23"/>
        <v>1</v>
      </c>
      <c r="BN611" s="258">
        <f t="shared" si="305"/>
        <v>0</v>
      </c>
      <c r="BO611" s="258">
        <f t="shared" si="306"/>
        <v>1</v>
      </c>
      <c r="BP611" s="258">
        <f t="shared" si="24"/>
        <v>1</v>
      </c>
      <c r="BQ611" s="258">
        <f t="shared" si="307"/>
        <v>0</v>
      </c>
      <c r="BR611" s="258">
        <f t="shared" si="308"/>
        <v>1</v>
      </c>
      <c r="BS611" s="258">
        <f t="shared" si="25"/>
        <v>1</v>
      </c>
      <c r="BT611" s="258">
        <f t="shared" si="309"/>
        <v>0</v>
      </c>
      <c r="BU611" s="258">
        <f t="shared" si="310"/>
        <v>1</v>
      </c>
      <c r="BV611" s="258">
        <f t="shared" si="26"/>
        <v>1</v>
      </c>
      <c r="BW611" s="258">
        <f t="shared" si="311"/>
        <v>0</v>
      </c>
      <c r="BX611" s="258">
        <f t="shared" si="312"/>
        <v>1</v>
      </c>
      <c r="BY611" s="258">
        <f t="shared" si="27"/>
        <v>1</v>
      </c>
      <c r="BZ611" s="258">
        <f t="shared" si="313"/>
        <v>0</v>
      </c>
      <c r="CA611" s="258">
        <f t="shared" si="314"/>
        <v>1</v>
      </c>
      <c r="CB611" s="258">
        <f t="shared" si="28"/>
        <v>1</v>
      </c>
      <c r="CC611" s="258">
        <f t="shared" si="315"/>
        <v>0</v>
      </c>
      <c r="CD611" s="258">
        <f t="shared" si="316"/>
        <v>1</v>
      </c>
    </row>
    <row r="612" spans="1:82" hidden="1">
      <c r="A612" s="258"/>
      <c r="B612" s="258"/>
      <c r="C612" s="259"/>
      <c r="D612" s="258"/>
      <c r="E612" s="258"/>
      <c r="F612" s="258"/>
      <c r="G612" s="258">
        <v>604</v>
      </c>
      <c r="H612" s="743"/>
      <c r="I612" s="744"/>
      <c r="J612" s="739"/>
      <c r="K612" s="745"/>
      <c r="L612" s="745"/>
      <c r="M612" s="272"/>
      <c r="N612" s="508">
        <f t="shared" si="242"/>
        <v>0</v>
      </c>
      <c r="O612" s="510">
        <f t="shared" si="317"/>
        <v>0</v>
      </c>
      <c r="P612" s="260">
        <f t="shared" si="318"/>
        <v>0</v>
      </c>
      <c r="Q612" s="261">
        <f t="shared" si="319"/>
        <v>0</v>
      </c>
      <c r="R612" s="261">
        <f t="shared" si="246"/>
        <v>0</v>
      </c>
      <c r="S612" s="262"/>
      <c r="T612" s="262"/>
      <c r="U612" s="263">
        <f t="shared" si="2"/>
        <v>1.288</v>
      </c>
      <c r="V612" s="264">
        <f>IF(E612="SP",1,IF(D612="",ExtraMargeMateriaal,(1-VLOOKUP(D612,TabelAankoop[],4,FALSE))))</f>
        <v>1</v>
      </c>
      <c r="W612" s="265">
        <f t="shared" si="247"/>
        <v>0.6885</v>
      </c>
      <c r="X612" s="266">
        <f t="shared" si="248"/>
        <v>1</v>
      </c>
      <c r="Y612" s="267">
        <f t="shared" si="249"/>
        <v>1.46</v>
      </c>
      <c r="Z612" s="267">
        <f t="shared" si="250"/>
        <v>1.1599999999999999</v>
      </c>
      <c r="AA612" s="268">
        <f t="shared" si="7"/>
        <v>0</v>
      </c>
      <c r="AB612" s="456">
        <f t="shared" si="8"/>
        <v>0</v>
      </c>
      <c r="AC612" s="457">
        <f t="shared" si="9"/>
        <v>0</v>
      </c>
      <c r="AD612" s="456">
        <f t="shared" si="10"/>
        <v>0</v>
      </c>
      <c r="AE612" s="458">
        <f t="shared" si="11"/>
        <v>0</v>
      </c>
      <c r="AF612" s="457">
        <f t="shared" si="286"/>
        <v>0</v>
      </c>
      <c r="AG612" s="456">
        <f t="shared" si="12"/>
        <v>0</v>
      </c>
      <c r="AH612" s="457">
        <f t="shared" si="13"/>
        <v>0</v>
      </c>
      <c r="AI612" s="268">
        <f t="shared" si="14"/>
        <v>0</v>
      </c>
      <c r="AJ612" s="269">
        <f t="shared" si="15"/>
        <v>0</v>
      </c>
      <c r="AK612" s="270">
        <f t="shared" si="16"/>
        <v>0</v>
      </c>
      <c r="AL612" s="415">
        <f t="shared" si="17"/>
        <v>0</v>
      </c>
      <c r="AM612" s="259" t="str">
        <f>IF(AP612="","",IFERROR(VLOOKUP(AP612,CODES!$A$3:$D$1348,4,FALSE),"X"))&amp;IF(AQ612="","",IFERROR(VLOOKUP(AQ612,CODES!$A$3:$D$1348,4,FALSE),"X"))&amp;IF(AR612="","",IFERROR(VLOOKUP(AR612,CODES!$A$3:$D$1348,4,FALSE),"X"))&amp;IF(AS612="","",IFERROR(VLOOKUP(AS612,CODES!$A$3:$D$1348,4,FALSE),"X"))&amp;IF(AT612="","",IFERROR(VLOOKUP(AT612,CODES!$A$3:$D$1348,4,FALSE),"X"))&amp;IF(AU612="","",IFERROR(VLOOKUP(AU612,CODES!$A$3:$D$1348,4,FALSE),"X"))&amp;IF(AV612="","",IFERROR(VLOOKUP(AV612,CODES!$A$3:$D$1348,4,FALSE),"X"))&amp;IF(AW612="","",IFERROR(VLOOKUP(AW612,CODES!$A$3:$D$1348,4,FALSE),"X"))&amp;IF(AX612="","",IFERROR(VLOOKUP(AX612,CODES!$A$3:$D$1348,4,FALSE),"X"))&amp;IF(AY612="","",IFERROR(VLOOKUP(AY612,CODES!$A$3:$D$1348,4,FALSE),"X"))</f>
        <v/>
      </c>
      <c r="AN612" s="258">
        <f>SUM(IFERROR(VLOOKUP(AP612,CODES!$A$3:$D$1348,4,FALSE)*BC612,0),IFERROR(VLOOKUP(AQ612,CODES!$A$3:$D$1348,4,FALSE)*BF612,0),IFERROR(VLOOKUP(AR612,CODES!$A$3:$D$1348,4,FALSE)*BI612,0),IFERROR(VLOOKUP(AS612,CODES!$A$3:$D$1348,4,FALSE)*BL612,0),IFERROR(VLOOKUP(AT612,CODES!$A$3:$D$1348,4,FALSE)*BO612,0),IFERROR(VLOOKUP(AU612,CODES!$A$3:$D$1348,4,FALSE)*BR612,0),IFERROR(VLOOKUP(AV612,CODES!$A$3:$D$1348,4,FALSE)*BU612,0),IFERROR(VLOOKUP(AW612,CODES!$A$3:$D$1348,4,FALSE)*BX612,0),IFERROR(VLOOKUP(AX612,CODES!$A$3:$D$1348,4,FALSE)*CA612,0),IFERROR(VLOOKUP(AY612,CODES!$A$3:$D$1348,4,FALSE)*CD612,0))</f>
        <v>0</v>
      </c>
      <c r="AO612" s="258">
        <f>SUM(IFERROR(VLOOKUP(AP612,CODES!$A$3:$D$1348,3,FALSE)*BC612,0),IFERROR(VLOOKUP(AQ612,CODES!$A$3:$D$1348,3,FALSE)*BF612,0),IFERROR(VLOOKUP(AR612,CODES!$A$3:$D$1348,3,FALSE)*BI612,0),IFERROR(VLOOKUP(AS612,CODES!$A$3:$D$1348,3,FALSE)*BL612,0),IFERROR(VLOOKUP(AT612,CODES!$A$3:$D$1348,3,FALSE)*BO612,0),IFERROR(VLOOKUP(AU612,CODES!$A$3:$D$1348,3,FALSE)*BR612,0),IFERROR(VLOOKUP(AV612,CODES!$A$3:$D$1348,3,FALSE)*BU612,0),IFERROR(VLOOKUP(AW612,CODES!$A$3:$D$1348,3,FALSE)*BX612,0),IFERROR(VLOOKUP(AX612,CODES!$A$3:$D$1348,3,FALSE)*CA612,0),IFERROR(VLOOKUP(AY612,CODES!$A$3:$D$1348,3,FALSE)*CD612,0))+B612</f>
        <v>0</v>
      </c>
      <c r="AP612" s="271" t="str">
        <f t="shared" si="287"/>
        <v/>
      </c>
      <c r="AQ612" s="271" t="str">
        <f t="shared" si="288"/>
        <v/>
      </c>
      <c r="AR612" s="271" t="str">
        <f t="shared" si="289"/>
        <v/>
      </c>
      <c r="AS612" s="271" t="str">
        <f t="shared" si="290"/>
        <v/>
      </c>
      <c r="AT612" s="271" t="str">
        <f t="shared" si="291"/>
        <v/>
      </c>
      <c r="AU612" s="271" t="str">
        <f t="shared" si="292"/>
        <v/>
      </c>
      <c r="AV612" s="271" t="str">
        <f t="shared" si="293"/>
        <v/>
      </c>
      <c r="AW612" s="271" t="str">
        <f t="shared" si="294"/>
        <v/>
      </c>
      <c r="AX612" s="271" t="str">
        <f t="shared" si="295"/>
        <v/>
      </c>
      <c r="AY612" s="271" t="str">
        <f t="shared" si="296"/>
        <v/>
      </c>
      <c r="AZ612" s="258">
        <f t="shared" si="18"/>
        <v>0</v>
      </c>
      <c r="BA612" s="258">
        <f t="shared" si="262"/>
        <v>1</v>
      </c>
      <c r="BB612" s="258">
        <f t="shared" si="297"/>
        <v>0</v>
      </c>
      <c r="BC612" s="258">
        <f t="shared" si="298"/>
        <v>1</v>
      </c>
      <c r="BD612" s="258">
        <f t="shared" si="20"/>
        <v>1</v>
      </c>
      <c r="BE612" s="258">
        <f t="shared" si="299"/>
        <v>0</v>
      </c>
      <c r="BF612" s="258">
        <f t="shared" si="300"/>
        <v>1</v>
      </c>
      <c r="BG612" s="258">
        <f t="shared" si="21"/>
        <v>1</v>
      </c>
      <c r="BH612" s="258">
        <f t="shared" si="301"/>
        <v>0</v>
      </c>
      <c r="BI612" s="258">
        <f t="shared" si="302"/>
        <v>1</v>
      </c>
      <c r="BJ612" s="258">
        <f t="shared" si="22"/>
        <v>1</v>
      </c>
      <c r="BK612" s="258">
        <f t="shared" si="303"/>
        <v>0</v>
      </c>
      <c r="BL612" s="258">
        <f t="shared" si="304"/>
        <v>1</v>
      </c>
      <c r="BM612" s="258">
        <f t="shared" si="23"/>
        <v>1</v>
      </c>
      <c r="BN612" s="258">
        <f t="shared" si="305"/>
        <v>0</v>
      </c>
      <c r="BO612" s="258">
        <f t="shared" si="306"/>
        <v>1</v>
      </c>
      <c r="BP612" s="258">
        <f t="shared" si="24"/>
        <v>1</v>
      </c>
      <c r="BQ612" s="258">
        <f t="shared" si="307"/>
        <v>0</v>
      </c>
      <c r="BR612" s="258">
        <f t="shared" si="308"/>
        <v>1</v>
      </c>
      <c r="BS612" s="258">
        <f t="shared" si="25"/>
        <v>1</v>
      </c>
      <c r="BT612" s="258">
        <f t="shared" si="309"/>
        <v>0</v>
      </c>
      <c r="BU612" s="258">
        <f t="shared" si="310"/>
        <v>1</v>
      </c>
      <c r="BV612" s="258">
        <f t="shared" si="26"/>
        <v>1</v>
      </c>
      <c r="BW612" s="258">
        <f t="shared" si="311"/>
        <v>0</v>
      </c>
      <c r="BX612" s="258">
        <f t="shared" si="312"/>
        <v>1</v>
      </c>
      <c r="BY612" s="258">
        <f t="shared" si="27"/>
        <v>1</v>
      </c>
      <c r="BZ612" s="258">
        <f t="shared" si="313"/>
        <v>0</v>
      </c>
      <c r="CA612" s="258">
        <f t="shared" si="314"/>
        <v>1</v>
      </c>
      <c r="CB612" s="258">
        <f t="shared" si="28"/>
        <v>1</v>
      </c>
      <c r="CC612" s="258">
        <f t="shared" si="315"/>
        <v>0</v>
      </c>
      <c r="CD612" s="258">
        <f t="shared" si="316"/>
        <v>1</v>
      </c>
    </row>
    <row r="613" spans="1:82" hidden="1">
      <c r="A613" s="258"/>
      <c r="B613" s="258"/>
      <c r="C613" s="259"/>
      <c r="D613" s="258"/>
      <c r="E613" s="258"/>
      <c r="F613" s="258"/>
      <c r="G613" s="258">
        <v>605</v>
      </c>
      <c r="H613" s="743"/>
      <c r="I613" s="744"/>
      <c r="J613" s="739"/>
      <c r="K613" s="745"/>
      <c r="L613" s="745"/>
      <c r="M613" s="272"/>
      <c r="N613" s="508">
        <f t="shared" si="242"/>
        <v>0</v>
      </c>
      <c r="O613" s="510">
        <f t="shared" si="317"/>
        <v>0</v>
      </c>
      <c r="P613" s="260">
        <f t="shared" si="318"/>
        <v>0</v>
      </c>
      <c r="Q613" s="261">
        <f t="shared" si="319"/>
        <v>0</v>
      </c>
      <c r="R613" s="261">
        <f t="shared" si="246"/>
        <v>0</v>
      </c>
      <c r="S613" s="262"/>
      <c r="T613" s="262"/>
      <c r="U613" s="263">
        <f t="shared" si="2"/>
        <v>1.288</v>
      </c>
      <c r="V613" s="264">
        <f>IF(E613="SP",1,IF(D613="",ExtraMargeMateriaal,(1-VLOOKUP(D613,TabelAankoop[],4,FALSE))))</f>
        <v>1</v>
      </c>
      <c r="W613" s="265">
        <f t="shared" si="247"/>
        <v>0.6885</v>
      </c>
      <c r="X613" s="266">
        <f t="shared" si="248"/>
        <v>1</v>
      </c>
      <c r="Y613" s="267">
        <f t="shared" si="249"/>
        <v>1.46</v>
      </c>
      <c r="Z613" s="267">
        <f t="shared" si="250"/>
        <v>1.1599999999999999</v>
      </c>
      <c r="AA613" s="268">
        <f t="shared" si="7"/>
        <v>0</v>
      </c>
      <c r="AB613" s="456">
        <f t="shared" si="8"/>
        <v>0</v>
      </c>
      <c r="AC613" s="457">
        <f t="shared" si="9"/>
        <v>0</v>
      </c>
      <c r="AD613" s="456">
        <f t="shared" si="10"/>
        <v>0</v>
      </c>
      <c r="AE613" s="458">
        <f t="shared" si="11"/>
        <v>0</v>
      </c>
      <c r="AF613" s="457">
        <f t="shared" si="286"/>
        <v>0</v>
      </c>
      <c r="AG613" s="456">
        <f t="shared" si="12"/>
        <v>0</v>
      </c>
      <c r="AH613" s="457">
        <f t="shared" si="13"/>
        <v>0</v>
      </c>
      <c r="AI613" s="268">
        <f t="shared" si="14"/>
        <v>0</v>
      </c>
      <c r="AJ613" s="269">
        <f t="shared" si="15"/>
        <v>0</v>
      </c>
      <c r="AK613" s="270">
        <f t="shared" si="16"/>
        <v>0</v>
      </c>
      <c r="AL613" s="415">
        <f t="shared" si="17"/>
        <v>0</v>
      </c>
      <c r="AM613" s="259" t="str">
        <f>IF(AP613="","",IFERROR(VLOOKUP(AP613,CODES!$A$3:$D$1348,4,FALSE),"X"))&amp;IF(AQ613="","",IFERROR(VLOOKUP(AQ613,CODES!$A$3:$D$1348,4,FALSE),"X"))&amp;IF(AR613="","",IFERROR(VLOOKUP(AR613,CODES!$A$3:$D$1348,4,FALSE),"X"))&amp;IF(AS613="","",IFERROR(VLOOKUP(AS613,CODES!$A$3:$D$1348,4,FALSE),"X"))&amp;IF(AT613="","",IFERROR(VLOOKUP(AT613,CODES!$A$3:$D$1348,4,FALSE),"X"))&amp;IF(AU613="","",IFERROR(VLOOKUP(AU613,CODES!$A$3:$D$1348,4,FALSE),"X"))&amp;IF(AV613="","",IFERROR(VLOOKUP(AV613,CODES!$A$3:$D$1348,4,FALSE),"X"))&amp;IF(AW613="","",IFERROR(VLOOKUP(AW613,CODES!$A$3:$D$1348,4,FALSE),"X"))&amp;IF(AX613="","",IFERROR(VLOOKUP(AX613,CODES!$A$3:$D$1348,4,FALSE),"X"))&amp;IF(AY613="","",IFERROR(VLOOKUP(AY613,CODES!$A$3:$D$1348,4,FALSE),"X"))</f>
        <v/>
      </c>
      <c r="AN613" s="258">
        <f>SUM(IFERROR(VLOOKUP(AP613,CODES!$A$3:$D$1348,4,FALSE)*BC613,0),IFERROR(VLOOKUP(AQ613,CODES!$A$3:$D$1348,4,FALSE)*BF613,0),IFERROR(VLOOKUP(AR613,CODES!$A$3:$D$1348,4,FALSE)*BI613,0),IFERROR(VLOOKUP(AS613,CODES!$A$3:$D$1348,4,FALSE)*BL613,0),IFERROR(VLOOKUP(AT613,CODES!$A$3:$D$1348,4,FALSE)*BO613,0),IFERROR(VLOOKUP(AU613,CODES!$A$3:$D$1348,4,FALSE)*BR613,0),IFERROR(VLOOKUP(AV613,CODES!$A$3:$D$1348,4,FALSE)*BU613,0),IFERROR(VLOOKUP(AW613,CODES!$A$3:$D$1348,4,FALSE)*BX613,0),IFERROR(VLOOKUP(AX613,CODES!$A$3:$D$1348,4,FALSE)*CA613,0),IFERROR(VLOOKUP(AY613,CODES!$A$3:$D$1348,4,FALSE)*CD613,0))</f>
        <v>0</v>
      </c>
      <c r="AO613" s="258">
        <f>SUM(IFERROR(VLOOKUP(AP613,CODES!$A$3:$D$1348,3,FALSE)*BC613,0),IFERROR(VLOOKUP(AQ613,CODES!$A$3:$D$1348,3,FALSE)*BF613,0),IFERROR(VLOOKUP(AR613,CODES!$A$3:$D$1348,3,FALSE)*BI613,0),IFERROR(VLOOKUP(AS613,CODES!$A$3:$D$1348,3,FALSE)*BL613,0),IFERROR(VLOOKUP(AT613,CODES!$A$3:$D$1348,3,FALSE)*BO613,0),IFERROR(VLOOKUP(AU613,CODES!$A$3:$D$1348,3,FALSE)*BR613,0),IFERROR(VLOOKUP(AV613,CODES!$A$3:$D$1348,3,FALSE)*BU613,0),IFERROR(VLOOKUP(AW613,CODES!$A$3:$D$1348,3,FALSE)*BX613,0),IFERROR(VLOOKUP(AX613,CODES!$A$3:$D$1348,3,FALSE)*CA613,0),IFERROR(VLOOKUP(AY613,CODES!$A$3:$D$1348,3,FALSE)*CD613,0))+B613</f>
        <v>0</v>
      </c>
      <c r="AP613" s="271" t="str">
        <f t="shared" si="287"/>
        <v/>
      </c>
      <c r="AQ613" s="271" t="str">
        <f t="shared" si="288"/>
        <v/>
      </c>
      <c r="AR613" s="271" t="str">
        <f t="shared" si="289"/>
        <v/>
      </c>
      <c r="AS613" s="271" t="str">
        <f t="shared" si="290"/>
        <v/>
      </c>
      <c r="AT613" s="271" t="str">
        <f t="shared" si="291"/>
        <v/>
      </c>
      <c r="AU613" s="271" t="str">
        <f t="shared" si="292"/>
        <v/>
      </c>
      <c r="AV613" s="271" t="str">
        <f t="shared" si="293"/>
        <v/>
      </c>
      <c r="AW613" s="271" t="str">
        <f t="shared" si="294"/>
        <v/>
      </c>
      <c r="AX613" s="271" t="str">
        <f t="shared" si="295"/>
        <v/>
      </c>
      <c r="AY613" s="271" t="str">
        <f t="shared" si="296"/>
        <v/>
      </c>
      <c r="AZ613" s="258">
        <f t="shared" si="18"/>
        <v>0</v>
      </c>
      <c r="BA613" s="258">
        <f t="shared" si="262"/>
        <v>1</v>
      </c>
      <c r="BB613" s="258">
        <f t="shared" si="297"/>
        <v>0</v>
      </c>
      <c r="BC613" s="258">
        <f t="shared" si="298"/>
        <v>1</v>
      </c>
      <c r="BD613" s="258">
        <f t="shared" si="20"/>
        <v>1</v>
      </c>
      <c r="BE613" s="258">
        <f t="shared" si="299"/>
        <v>0</v>
      </c>
      <c r="BF613" s="258">
        <f t="shared" si="300"/>
        <v>1</v>
      </c>
      <c r="BG613" s="258">
        <f t="shared" si="21"/>
        <v>1</v>
      </c>
      <c r="BH613" s="258">
        <f t="shared" si="301"/>
        <v>0</v>
      </c>
      <c r="BI613" s="258">
        <f t="shared" si="302"/>
        <v>1</v>
      </c>
      <c r="BJ613" s="258">
        <f t="shared" si="22"/>
        <v>1</v>
      </c>
      <c r="BK613" s="258">
        <f t="shared" si="303"/>
        <v>0</v>
      </c>
      <c r="BL613" s="258">
        <f t="shared" si="304"/>
        <v>1</v>
      </c>
      <c r="BM613" s="258">
        <f t="shared" si="23"/>
        <v>1</v>
      </c>
      <c r="BN613" s="258">
        <f t="shared" si="305"/>
        <v>0</v>
      </c>
      <c r="BO613" s="258">
        <f t="shared" si="306"/>
        <v>1</v>
      </c>
      <c r="BP613" s="258">
        <f t="shared" si="24"/>
        <v>1</v>
      </c>
      <c r="BQ613" s="258">
        <f t="shared" si="307"/>
        <v>0</v>
      </c>
      <c r="BR613" s="258">
        <f t="shared" si="308"/>
        <v>1</v>
      </c>
      <c r="BS613" s="258">
        <f t="shared" si="25"/>
        <v>1</v>
      </c>
      <c r="BT613" s="258">
        <f t="shared" si="309"/>
        <v>0</v>
      </c>
      <c r="BU613" s="258">
        <f t="shared" si="310"/>
        <v>1</v>
      </c>
      <c r="BV613" s="258">
        <f t="shared" si="26"/>
        <v>1</v>
      </c>
      <c r="BW613" s="258">
        <f t="shared" si="311"/>
        <v>0</v>
      </c>
      <c r="BX613" s="258">
        <f t="shared" si="312"/>
        <v>1</v>
      </c>
      <c r="BY613" s="258">
        <f t="shared" si="27"/>
        <v>1</v>
      </c>
      <c r="BZ613" s="258">
        <f t="shared" si="313"/>
        <v>0</v>
      </c>
      <c r="CA613" s="258">
        <f t="shared" si="314"/>
        <v>1</v>
      </c>
      <c r="CB613" s="258">
        <f t="shared" si="28"/>
        <v>1</v>
      </c>
      <c r="CC613" s="258">
        <f t="shared" si="315"/>
        <v>0</v>
      </c>
      <c r="CD613" s="258">
        <f t="shared" si="316"/>
        <v>1</v>
      </c>
    </row>
    <row r="614" spans="1:82" hidden="1">
      <c r="A614" s="258"/>
      <c r="B614" s="258"/>
      <c r="C614" s="259"/>
      <c r="D614" s="258"/>
      <c r="E614" s="258"/>
      <c r="F614" s="258"/>
      <c r="G614" s="258">
        <v>606</v>
      </c>
      <c r="H614" s="743"/>
      <c r="I614" s="744"/>
      <c r="J614" s="739"/>
      <c r="K614" s="745"/>
      <c r="L614" s="745"/>
      <c r="M614" s="272"/>
      <c r="N614" s="508">
        <f t="shared" si="242"/>
        <v>0</v>
      </c>
      <c r="O614" s="510">
        <f t="shared" si="317"/>
        <v>0</v>
      </c>
      <c r="P614" s="260">
        <f t="shared" si="318"/>
        <v>0</v>
      </c>
      <c r="Q614" s="261">
        <f t="shared" si="319"/>
        <v>0</v>
      </c>
      <c r="R614" s="261">
        <f t="shared" si="246"/>
        <v>0</v>
      </c>
      <c r="S614" s="262"/>
      <c r="T614" s="262"/>
      <c r="U614" s="263">
        <f t="shared" si="2"/>
        <v>1.288</v>
      </c>
      <c r="V614" s="264">
        <f>IF(E614="SP",1,IF(D614="",ExtraMargeMateriaal,(1-VLOOKUP(D614,TabelAankoop[],4,FALSE))))</f>
        <v>1</v>
      </c>
      <c r="W614" s="265">
        <f t="shared" si="247"/>
        <v>0.6885</v>
      </c>
      <c r="X614" s="266">
        <f t="shared" si="248"/>
        <v>1</v>
      </c>
      <c r="Y614" s="267">
        <f t="shared" si="249"/>
        <v>1.46</v>
      </c>
      <c r="Z614" s="267">
        <f t="shared" si="250"/>
        <v>1.1599999999999999</v>
      </c>
      <c r="AA614" s="268">
        <f t="shared" si="7"/>
        <v>0</v>
      </c>
      <c r="AB614" s="456">
        <f t="shared" si="8"/>
        <v>0</v>
      </c>
      <c r="AC614" s="457">
        <f t="shared" si="9"/>
        <v>0</v>
      </c>
      <c r="AD614" s="456">
        <f t="shared" si="10"/>
        <v>0</v>
      </c>
      <c r="AE614" s="458">
        <f t="shared" si="11"/>
        <v>0</v>
      </c>
      <c r="AF614" s="457">
        <f t="shared" si="286"/>
        <v>0</v>
      </c>
      <c r="AG614" s="456">
        <f t="shared" si="12"/>
        <v>0</v>
      </c>
      <c r="AH614" s="457">
        <f t="shared" si="13"/>
        <v>0</v>
      </c>
      <c r="AI614" s="268">
        <f t="shared" si="14"/>
        <v>0</v>
      </c>
      <c r="AJ614" s="269">
        <f t="shared" si="15"/>
        <v>0</v>
      </c>
      <c r="AK614" s="270">
        <f t="shared" si="16"/>
        <v>0</v>
      </c>
      <c r="AL614" s="415">
        <f t="shared" si="17"/>
        <v>0</v>
      </c>
      <c r="AM614" s="259" t="str">
        <f>IF(AP614="","",IFERROR(VLOOKUP(AP614,CODES!$A$3:$D$1348,4,FALSE),"X"))&amp;IF(AQ614="","",IFERROR(VLOOKUP(AQ614,CODES!$A$3:$D$1348,4,FALSE),"X"))&amp;IF(AR614="","",IFERROR(VLOOKUP(AR614,CODES!$A$3:$D$1348,4,FALSE),"X"))&amp;IF(AS614="","",IFERROR(VLOOKUP(AS614,CODES!$A$3:$D$1348,4,FALSE),"X"))&amp;IF(AT614="","",IFERROR(VLOOKUP(AT614,CODES!$A$3:$D$1348,4,FALSE),"X"))&amp;IF(AU614="","",IFERROR(VLOOKUP(AU614,CODES!$A$3:$D$1348,4,FALSE),"X"))&amp;IF(AV614="","",IFERROR(VLOOKUP(AV614,CODES!$A$3:$D$1348,4,FALSE),"X"))&amp;IF(AW614="","",IFERROR(VLOOKUP(AW614,CODES!$A$3:$D$1348,4,FALSE),"X"))&amp;IF(AX614="","",IFERROR(VLOOKUP(AX614,CODES!$A$3:$D$1348,4,FALSE),"X"))&amp;IF(AY614="","",IFERROR(VLOOKUP(AY614,CODES!$A$3:$D$1348,4,FALSE),"X"))</f>
        <v/>
      </c>
      <c r="AN614" s="258">
        <f>SUM(IFERROR(VLOOKUP(AP614,CODES!$A$3:$D$1348,4,FALSE)*BC614,0),IFERROR(VLOOKUP(AQ614,CODES!$A$3:$D$1348,4,FALSE)*BF614,0),IFERROR(VLOOKUP(AR614,CODES!$A$3:$D$1348,4,FALSE)*BI614,0),IFERROR(VLOOKUP(AS614,CODES!$A$3:$D$1348,4,FALSE)*BL614,0),IFERROR(VLOOKUP(AT614,CODES!$A$3:$D$1348,4,FALSE)*BO614,0),IFERROR(VLOOKUP(AU614,CODES!$A$3:$D$1348,4,FALSE)*BR614,0),IFERROR(VLOOKUP(AV614,CODES!$A$3:$D$1348,4,FALSE)*BU614,0),IFERROR(VLOOKUP(AW614,CODES!$A$3:$D$1348,4,FALSE)*BX614,0),IFERROR(VLOOKUP(AX614,CODES!$A$3:$D$1348,4,FALSE)*CA614,0),IFERROR(VLOOKUP(AY614,CODES!$A$3:$D$1348,4,FALSE)*CD614,0))</f>
        <v>0</v>
      </c>
      <c r="AO614" s="258">
        <f>SUM(IFERROR(VLOOKUP(AP614,CODES!$A$3:$D$1348,3,FALSE)*BC614,0),IFERROR(VLOOKUP(AQ614,CODES!$A$3:$D$1348,3,FALSE)*BF614,0),IFERROR(VLOOKUP(AR614,CODES!$A$3:$D$1348,3,FALSE)*BI614,0),IFERROR(VLOOKUP(AS614,CODES!$A$3:$D$1348,3,FALSE)*BL614,0),IFERROR(VLOOKUP(AT614,CODES!$A$3:$D$1348,3,FALSE)*BO614,0),IFERROR(VLOOKUP(AU614,CODES!$A$3:$D$1348,3,FALSE)*BR614,0),IFERROR(VLOOKUP(AV614,CODES!$A$3:$D$1348,3,FALSE)*BU614,0),IFERROR(VLOOKUP(AW614,CODES!$A$3:$D$1348,3,FALSE)*BX614,0),IFERROR(VLOOKUP(AX614,CODES!$A$3:$D$1348,3,FALSE)*CA614,0),IFERROR(VLOOKUP(AY614,CODES!$A$3:$D$1348,3,FALSE)*CD614,0))+B614</f>
        <v>0</v>
      </c>
      <c r="AP614" s="271" t="str">
        <f t="shared" si="287"/>
        <v/>
      </c>
      <c r="AQ614" s="271" t="str">
        <f t="shared" si="288"/>
        <v/>
      </c>
      <c r="AR614" s="271" t="str">
        <f t="shared" si="289"/>
        <v/>
      </c>
      <c r="AS614" s="271" t="str">
        <f t="shared" si="290"/>
        <v/>
      </c>
      <c r="AT614" s="271" t="str">
        <f t="shared" si="291"/>
        <v/>
      </c>
      <c r="AU614" s="271" t="str">
        <f t="shared" si="292"/>
        <v/>
      </c>
      <c r="AV614" s="271" t="str">
        <f t="shared" si="293"/>
        <v/>
      </c>
      <c r="AW614" s="271" t="str">
        <f t="shared" si="294"/>
        <v/>
      </c>
      <c r="AX614" s="271" t="str">
        <f t="shared" si="295"/>
        <v/>
      </c>
      <c r="AY614" s="271" t="str">
        <f t="shared" si="296"/>
        <v/>
      </c>
      <c r="AZ614" s="258">
        <f t="shared" si="18"/>
        <v>0</v>
      </c>
      <c r="BA614" s="258">
        <f t="shared" si="262"/>
        <v>1</v>
      </c>
      <c r="BB614" s="258">
        <f t="shared" si="297"/>
        <v>0</v>
      </c>
      <c r="BC614" s="258">
        <f t="shared" si="298"/>
        <v>1</v>
      </c>
      <c r="BD614" s="258">
        <f t="shared" si="20"/>
        <v>1</v>
      </c>
      <c r="BE614" s="258">
        <f t="shared" si="299"/>
        <v>0</v>
      </c>
      <c r="BF614" s="258">
        <f t="shared" si="300"/>
        <v>1</v>
      </c>
      <c r="BG614" s="258">
        <f t="shared" si="21"/>
        <v>1</v>
      </c>
      <c r="BH614" s="258">
        <f t="shared" si="301"/>
        <v>0</v>
      </c>
      <c r="BI614" s="258">
        <f t="shared" si="302"/>
        <v>1</v>
      </c>
      <c r="BJ614" s="258">
        <f t="shared" si="22"/>
        <v>1</v>
      </c>
      <c r="BK614" s="258">
        <f t="shared" si="303"/>
        <v>0</v>
      </c>
      <c r="BL614" s="258">
        <f t="shared" si="304"/>
        <v>1</v>
      </c>
      <c r="BM614" s="258">
        <f t="shared" si="23"/>
        <v>1</v>
      </c>
      <c r="BN614" s="258">
        <f t="shared" si="305"/>
        <v>0</v>
      </c>
      <c r="BO614" s="258">
        <f t="shared" si="306"/>
        <v>1</v>
      </c>
      <c r="BP614" s="258">
        <f t="shared" si="24"/>
        <v>1</v>
      </c>
      <c r="BQ614" s="258">
        <f t="shared" si="307"/>
        <v>0</v>
      </c>
      <c r="BR614" s="258">
        <f t="shared" si="308"/>
        <v>1</v>
      </c>
      <c r="BS614" s="258">
        <f t="shared" si="25"/>
        <v>1</v>
      </c>
      <c r="BT614" s="258">
        <f t="shared" si="309"/>
        <v>0</v>
      </c>
      <c r="BU614" s="258">
        <f t="shared" si="310"/>
        <v>1</v>
      </c>
      <c r="BV614" s="258">
        <f t="shared" si="26"/>
        <v>1</v>
      </c>
      <c r="BW614" s="258">
        <f t="shared" si="311"/>
        <v>0</v>
      </c>
      <c r="BX614" s="258">
        <f t="shared" si="312"/>
        <v>1</v>
      </c>
      <c r="BY614" s="258">
        <f t="shared" si="27"/>
        <v>1</v>
      </c>
      <c r="BZ614" s="258">
        <f t="shared" si="313"/>
        <v>0</v>
      </c>
      <c r="CA614" s="258">
        <f t="shared" si="314"/>
        <v>1</v>
      </c>
      <c r="CB614" s="258">
        <f t="shared" si="28"/>
        <v>1</v>
      </c>
      <c r="CC614" s="258">
        <f t="shared" si="315"/>
        <v>0</v>
      </c>
      <c r="CD614" s="258">
        <f t="shared" si="316"/>
        <v>1</v>
      </c>
    </row>
    <row r="615" spans="1:82" hidden="1">
      <c r="A615" s="258"/>
      <c r="B615" s="258"/>
      <c r="C615" s="259"/>
      <c r="D615" s="258"/>
      <c r="E615" s="258"/>
      <c r="F615" s="258"/>
      <c r="G615" s="258">
        <v>607</v>
      </c>
      <c r="H615" s="743"/>
      <c r="I615" s="744"/>
      <c r="J615" s="739"/>
      <c r="K615" s="745"/>
      <c r="L615" s="745"/>
      <c r="M615" s="272"/>
      <c r="N615" s="508">
        <f t="shared" si="242"/>
        <v>0</v>
      </c>
      <c r="O615" s="510">
        <f t="shared" si="317"/>
        <v>0</v>
      </c>
      <c r="P615" s="260">
        <f t="shared" si="318"/>
        <v>0</v>
      </c>
      <c r="Q615" s="261">
        <f t="shared" si="319"/>
        <v>0</v>
      </c>
      <c r="R615" s="261">
        <f t="shared" si="246"/>
        <v>0</v>
      </c>
      <c r="S615" s="262"/>
      <c r="T615" s="262"/>
      <c r="U615" s="263">
        <f t="shared" si="2"/>
        <v>1.288</v>
      </c>
      <c r="V615" s="264">
        <f>IF(E615="SP",1,IF(D615="",ExtraMargeMateriaal,(1-VLOOKUP(D615,TabelAankoop[],4,FALSE))))</f>
        <v>1</v>
      </c>
      <c r="W615" s="265">
        <f t="shared" si="247"/>
        <v>0.6885</v>
      </c>
      <c r="X615" s="266">
        <f t="shared" si="248"/>
        <v>1</v>
      </c>
      <c r="Y615" s="267">
        <f t="shared" si="249"/>
        <v>1.46</v>
      </c>
      <c r="Z615" s="267">
        <f t="shared" si="250"/>
        <v>1.1599999999999999</v>
      </c>
      <c r="AA615" s="268">
        <f t="shared" si="7"/>
        <v>0</v>
      </c>
      <c r="AB615" s="456">
        <f t="shared" si="8"/>
        <v>0</v>
      </c>
      <c r="AC615" s="457">
        <f t="shared" si="9"/>
        <v>0</v>
      </c>
      <c r="AD615" s="456">
        <f t="shared" si="10"/>
        <v>0</v>
      </c>
      <c r="AE615" s="458">
        <f t="shared" si="11"/>
        <v>0</v>
      </c>
      <c r="AF615" s="457">
        <f t="shared" si="286"/>
        <v>0</v>
      </c>
      <c r="AG615" s="456">
        <f t="shared" si="12"/>
        <v>0</v>
      </c>
      <c r="AH615" s="457">
        <f t="shared" si="13"/>
        <v>0</v>
      </c>
      <c r="AI615" s="268">
        <f t="shared" si="14"/>
        <v>0</v>
      </c>
      <c r="AJ615" s="269">
        <f t="shared" si="15"/>
        <v>0</v>
      </c>
      <c r="AK615" s="270">
        <f t="shared" si="16"/>
        <v>0</v>
      </c>
      <c r="AL615" s="415">
        <f t="shared" si="17"/>
        <v>0</v>
      </c>
      <c r="AM615" s="259" t="str">
        <f>IF(AP615="","",IFERROR(VLOOKUP(AP615,CODES!$A$3:$D$1348,4,FALSE),"X"))&amp;IF(AQ615="","",IFERROR(VLOOKUP(AQ615,CODES!$A$3:$D$1348,4,FALSE),"X"))&amp;IF(AR615="","",IFERROR(VLOOKUP(AR615,CODES!$A$3:$D$1348,4,FALSE),"X"))&amp;IF(AS615="","",IFERROR(VLOOKUP(AS615,CODES!$A$3:$D$1348,4,FALSE),"X"))&amp;IF(AT615="","",IFERROR(VLOOKUP(AT615,CODES!$A$3:$D$1348,4,FALSE),"X"))&amp;IF(AU615="","",IFERROR(VLOOKUP(AU615,CODES!$A$3:$D$1348,4,FALSE),"X"))&amp;IF(AV615="","",IFERROR(VLOOKUP(AV615,CODES!$A$3:$D$1348,4,FALSE),"X"))&amp;IF(AW615="","",IFERROR(VLOOKUP(AW615,CODES!$A$3:$D$1348,4,FALSE),"X"))&amp;IF(AX615="","",IFERROR(VLOOKUP(AX615,CODES!$A$3:$D$1348,4,FALSE),"X"))&amp;IF(AY615="","",IFERROR(VLOOKUP(AY615,CODES!$A$3:$D$1348,4,FALSE),"X"))</f>
        <v/>
      </c>
      <c r="AN615" s="258">
        <f>SUM(IFERROR(VLOOKUP(AP615,CODES!$A$3:$D$1348,4,FALSE)*BC615,0),IFERROR(VLOOKUP(AQ615,CODES!$A$3:$D$1348,4,FALSE)*BF615,0),IFERROR(VLOOKUP(AR615,CODES!$A$3:$D$1348,4,FALSE)*BI615,0),IFERROR(VLOOKUP(AS615,CODES!$A$3:$D$1348,4,FALSE)*BL615,0),IFERROR(VLOOKUP(AT615,CODES!$A$3:$D$1348,4,FALSE)*BO615,0),IFERROR(VLOOKUP(AU615,CODES!$A$3:$D$1348,4,FALSE)*BR615,0),IFERROR(VLOOKUP(AV615,CODES!$A$3:$D$1348,4,FALSE)*BU615,0),IFERROR(VLOOKUP(AW615,CODES!$A$3:$D$1348,4,FALSE)*BX615,0),IFERROR(VLOOKUP(AX615,CODES!$A$3:$D$1348,4,FALSE)*CA615,0),IFERROR(VLOOKUP(AY615,CODES!$A$3:$D$1348,4,FALSE)*CD615,0))</f>
        <v>0</v>
      </c>
      <c r="AO615" s="258">
        <f>SUM(IFERROR(VLOOKUP(AP615,CODES!$A$3:$D$1348,3,FALSE)*BC615,0),IFERROR(VLOOKUP(AQ615,CODES!$A$3:$D$1348,3,FALSE)*BF615,0),IFERROR(VLOOKUP(AR615,CODES!$A$3:$D$1348,3,FALSE)*BI615,0),IFERROR(VLOOKUP(AS615,CODES!$A$3:$D$1348,3,FALSE)*BL615,0),IFERROR(VLOOKUP(AT615,CODES!$A$3:$D$1348,3,FALSE)*BO615,0),IFERROR(VLOOKUP(AU615,CODES!$A$3:$D$1348,3,FALSE)*BR615,0),IFERROR(VLOOKUP(AV615,CODES!$A$3:$D$1348,3,FALSE)*BU615,0),IFERROR(VLOOKUP(AW615,CODES!$A$3:$D$1348,3,FALSE)*BX615,0),IFERROR(VLOOKUP(AX615,CODES!$A$3:$D$1348,3,FALSE)*CA615,0),IFERROR(VLOOKUP(AY615,CODES!$A$3:$D$1348,3,FALSE)*CD615,0))+B615</f>
        <v>0</v>
      </c>
      <c r="AP615" s="271" t="str">
        <f t="shared" si="287"/>
        <v/>
      </c>
      <c r="AQ615" s="271" t="str">
        <f t="shared" si="288"/>
        <v/>
      </c>
      <c r="AR615" s="271" t="str">
        <f t="shared" si="289"/>
        <v/>
      </c>
      <c r="AS615" s="271" t="str">
        <f t="shared" si="290"/>
        <v/>
      </c>
      <c r="AT615" s="271" t="str">
        <f t="shared" si="291"/>
        <v/>
      </c>
      <c r="AU615" s="271" t="str">
        <f t="shared" si="292"/>
        <v/>
      </c>
      <c r="AV615" s="271" t="str">
        <f t="shared" si="293"/>
        <v/>
      </c>
      <c r="AW615" s="271" t="str">
        <f t="shared" si="294"/>
        <v/>
      </c>
      <c r="AX615" s="271" t="str">
        <f t="shared" si="295"/>
        <v/>
      </c>
      <c r="AY615" s="271" t="str">
        <f t="shared" si="296"/>
        <v/>
      </c>
      <c r="AZ615" s="258">
        <f t="shared" si="18"/>
        <v>0</v>
      </c>
      <c r="BA615" s="258">
        <f t="shared" si="262"/>
        <v>1</v>
      </c>
      <c r="BB615" s="258">
        <f t="shared" si="297"/>
        <v>0</v>
      </c>
      <c r="BC615" s="258">
        <f t="shared" si="298"/>
        <v>1</v>
      </c>
      <c r="BD615" s="258">
        <f t="shared" si="20"/>
        <v>1</v>
      </c>
      <c r="BE615" s="258">
        <f t="shared" si="299"/>
        <v>0</v>
      </c>
      <c r="BF615" s="258">
        <f t="shared" si="300"/>
        <v>1</v>
      </c>
      <c r="BG615" s="258">
        <f t="shared" si="21"/>
        <v>1</v>
      </c>
      <c r="BH615" s="258">
        <f t="shared" si="301"/>
        <v>0</v>
      </c>
      <c r="BI615" s="258">
        <f t="shared" si="302"/>
        <v>1</v>
      </c>
      <c r="BJ615" s="258">
        <f t="shared" si="22"/>
        <v>1</v>
      </c>
      <c r="BK615" s="258">
        <f t="shared" si="303"/>
        <v>0</v>
      </c>
      <c r="BL615" s="258">
        <f t="shared" si="304"/>
        <v>1</v>
      </c>
      <c r="BM615" s="258">
        <f t="shared" si="23"/>
        <v>1</v>
      </c>
      <c r="BN615" s="258">
        <f t="shared" si="305"/>
        <v>0</v>
      </c>
      <c r="BO615" s="258">
        <f t="shared" si="306"/>
        <v>1</v>
      </c>
      <c r="BP615" s="258">
        <f t="shared" si="24"/>
        <v>1</v>
      </c>
      <c r="BQ615" s="258">
        <f t="shared" si="307"/>
        <v>0</v>
      </c>
      <c r="BR615" s="258">
        <f t="shared" si="308"/>
        <v>1</v>
      </c>
      <c r="BS615" s="258">
        <f t="shared" si="25"/>
        <v>1</v>
      </c>
      <c r="BT615" s="258">
        <f t="shared" si="309"/>
        <v>0</v>
      </c>
      <c r="BU615" s="258">
        <f t="shared" si="310"/>
        <v>1</v>
      </c>
      <c r="BV615" s="258">
        <f t="shared" si="26"/>
        <v>1</v>
      </c>
      <c r="BW615" s="258">
        <f t="shared" si="311"/>
        <v>0</v>
      </c>
      <c r="BX615" s="258">
        <f t="shared" si="312"/>
        <v>1</v>
      </c>
      <c r="BY615" s="258">
        <f t="shared" si="27"/>
        <v>1</v>
      </c>
      <c r="BZ615" s="258">
        <f t="shared" si="313"/>
        <v>0</v>
      </c>
      <c r="CA615" s="258">
        <f t="shared" si="314"/>
        <v>1</v>
      </c>
      <c r="CB615" s="258">
        <f t="shared" si="28"/>
        <v>1</v>
      </c>
      <c r="CC615" s="258">
        <f t="shared" si="315"/>
        <v>0</v>
      </c>
      <c r="CD615" s="258">
        <f t="shared" si="316"/>
        <v>1</v>
      </c>
    </row>
    <row r="616" spans="1:82" hidden="1">
      <c r="A616" s="258"/>
      <c r="B616" s="258"/>
      <c r="C616" s="259"/>
      <c r="D616" s="258"/>
      <c r="E616" s="258"/>
      <c r="F616" s="258"/>
      <c r="G616" s="258">
        <v>608</v>
      </c>
      <c r="H616" s="743"/>
      <c r="I616" s="744"/>
      <c r="J616" s="739"/>
      <c r="K616" s="745"/>
      <c r="L616" s="745"/>
      <c r="M616" s="272"/>
      <c r="N616" s="508">
        <f t="shared" si="242"/>
        <v>0</v>
      </c>
      <c r="O616" s="510">
        <f t="shared" si="317"/>
        <v>0</v>
      </c>
      <c r="P616" s="260">
        <f t="shared" si="318"/>
        <v>0</v>
      </c>
      <c r="Q616" s="261">
        <f t="shared" si="319"/>
        <v>0</v>
      </c>
      <c r="R616" s="261">
        <f t="shared" si="246"/>
        <v>0</v>
      </c>
      <c r="S616" s="262"/>
      <c r="T616" s="262"/>
      <c r="U616" s="263">
        <f t="shared" si="2"/>
        <v>1.288</v>
      </c>
      <c r="V616" s="264">
        <f>IF(E616="SP",1,IF(D616="",ExtraMargeMateriaal,(1-VLOOKUP(D616,TabelAankoop[],4,FALSE))))</f>
        <v>1</v>
      </c>
      <c r="W616" s="265">
        <f t="shared" si="247"/>
        <v>0.6885</v>
      </c>
      <c r="X616" s="266">
        <f t="shared" si="248"/>
        <v>1</v>
      </c>
      <c r="Y616" s="267">
        <f t="shared" si="249"/>
        <v>1.46</v>
      </c>
      <c r="Z616" s="267">
        <f t="shared" si="250"/>
        <v>1.1599999999999999</v>
      </c>
      <c r="AA616" s="268">
        <f t="shared" si="7"/>
        <v>0</v>
      </c>
      <c r="AB616" s="456">
        <f t="shared" si="8"/>
        <v>0</v>
      </c>
      <c r="AC616" s="457">
        <f t="shared" si="9"/>
        <v>0</v>
      </c>
      <c r="AD616" s="456">
        <f t="shared" si="10"/>
        <v>0</v>
      </c>
      <c r="AE616" s="458">
        <f t="shared" si="11"/>
        <v>0</v>
      </c>
      <c r="AF616" s="457">
        <f t="shared" si="286"/>
        <v>0</v>
      </c>
      <c r="AG616" s="456">
        <f t="shared" si="12"/>
        <v>0</v>
      </c>
      <c r="AH616" s="457">
        <f t="shared" si="13"/>
        <v>0</v>
      </c>
      <c r="AI616" s="268">
        <f t="shared" si="14"/>
        <v>0</v>
      </c>
      <c r="AJ616" s="269">
        <f t="shared" si="15"/>
        <v>0</v>
      </c>
      <c r="AK616" s="270">
        <f t="shared" si="16"/>
        <v>0</v>
      </c>
      <c r="AL616" s="415">
        <f t="shared" si="17"/>
        <v>0</v>
      </c>
      <c r="AM616" s="259" t="str">
        <f>IF(AP616="","",IFERROR(VLOOKUP(AP616,CODES!$A$3:$D$1348,4,FALSE),"X"))&amp;IF(AQ616="","",IFERROR(VLOOKUP(AQ616,CODES!$A$3:$D$1348,4,FALSE),"X"))&amp;IF(AR616="","",IFERROR(VLOOKUP(AR616,CODES!$A$3:$D$1348,4,FALSE),"X"))&amp;IF(AS616="","",IFERROR(VLOOKUP(AS616,CODES!$A$3:$D$1348,4,FALSE),"X"))&amp;IF(AT616="","",IFERROR(VLOOKUP(AT616,CODES!$A$3:$D$1348,4,FALSE),"X"))&amp;IF(AU616="","",IFERROR(VLOOKUP(AU616,CODES!$A$3:$D$1348,4,FALSE),"X"))&amp;IF(AV616="","",IFERROR(VLOOKUP(AV616,CODES!$A$3:$D$1348,4,FALSE),"X"))&amp;IF(AW616="","",IFERROR(VLOOKUP(AW616,CODES!$A$3:$D$1348,4,FALSE),"X"))&amp;IF(AX616="","",IFERROR(VLOOKUP(AX616,CODES!$A$3:$D$1348,4,FALSE),"X"))&amp;IF(AY616="","",IFERROR(VLOOKUP(AY616,CODES!$A$3:$D$1348,4,FALSE),"X"))</f>
        <v/>
      </c>
      <c r="AN616" s="258">
        <f>SUM(IFERROR(VLOOKUP(AP616,CODES!$A$3:$D$1348,4,FALSE)*BC616,0),IFERROR(VLOOKUP(AQ616,CODES!$A$3:$D$1348,4,FALSE)*BF616,0),IFERROR(VLOOKUP(AR616,CODES!$A$3:$D$1348,4,FALSE)*BI616,0),IFERROR(VLOOKUP(AS616,CODES!$A$3:$D$1348,4,FALSE)*BL616,0),IFERROR(VLOOKUP(AT616,CODES!$A$3:$D$1348,4,FALSE)*BO616,0),IFERROR(VLOOKUP(AU616,CODES!$A$3:$D$1348,4,FALSE)*BR616,0),IFERROR(VLOOKUP(AV616,CODES!$A$3:$D$1348,4,FALSE)*BU616,0),IFERROR(VLOOKUP(AW616,CODES!$A$3:$D$1348,4,FALSE)*BX616,0),IFERROR(VLOOKUP(AX616,CODES!$A$3:$D$1348,4,FALSE)*CA616,0),IFERROR(VLOOKUP(AY616,CODES!$A$3:$D$1348,4,FALSE)*CD616,0))</f>
        <v>0</v>
      </c>
      <c r="AO616" s="258">
        <f>SUM(IFERROR(VLOOKUP(AP616,CODES!$A$3:$D$1348,3,FALSE)*BC616,0),IFERROR(VLOOKUP(AQ616,CODES!$A$3:$D$1348,3,FALSE)*BF616,0),IFERROR(VLOOKUP(AR616,CODES!$A$3:$D$1348,3,FALSE)*BI616,0),IFERROR(VLOOKUP(AS616,CODES!$A$3:$D$1348,3,FALSE)*BL616,0),IFERROR(VLOOKUP(AT616,CODES!$A$3:$D$1348,3,FALSE)*BO616,0),IFERROR(VLOOKUP(AU616,CODES!$A$3:$D$1348,3,FALSE)*BR616,0),IFERROR(VLOOKUP(AV616,CODES!$A$3:$D$1348,3,FALSE)*BU616,0),IFERROR(VLOOKUP(AW616,CODES!$A$3:$D$1348,3,FALSE)*BX616,0),IFERROR(VLOOKUP(AX616,CODES!$A$3:$D$1348,3,FALSE)*CA616,0),IFERROR(VLOOKUP(AY616,CODES!$A$3:$D$1348,3,FALSE)*CD616,0))+B616</f>
        <v>0</v>
      </c>
      <c r="AP616" s="271" t="str">
        <f t="shared" si="287"/>
        <v/>
      </c>
      <c r="AQ616" s="271" t="str">
        <f t="shared" si="288"/>
        <v/>
      </c>
      <c r="AR616" s="271" t="str">
        <f t="shared" si="289"/>
        <v/>
      </c>
      <c r="AS616" s="271" t="str">
        <f t="shared" si="290"/>
        <v/>
      </c>
      <c r="AT616" s="271" t="str">
        <f t="shared" si="291"/>
        <v/>
      </c>
      <c r="AU616" s="271" t="str">
        <f t="shared" si="292"/>
        <v/>
      </c>
      <c r="AV616" s="271" t="str">
        <f t="shared" si="293"/>
        <v/>
      </c>
      <c r="AW616" s="271" t="str">
        <f t="shared" si="294"/>
        <v/>
      </c>
      <c r="AX616" s="271" t="str">
        <f t="shared" si="295"/>
        <v/>
      </c>
      <c r="AY616" s="271" t="str">
        <f t="shared" si="296"/>
        <v/>
      </c>
      <c r="AZ616" s="258">
        <f t="shared" si="18"/>
        <v>0</v>
      </c>
      <c r="BA616" s="258">
        <f t="shared" si="262"/>
        <v>1</v>
      </c>
      <c r="BB616" s="258">
        <f t="shared" si="297"/>
        <v>0</v>
      </c>
      <c r="BC616" s="258">
        <f t="shared" si="298"/>
        <v>1</v>
      </c>
      <c r="BD616" s="258">
        <f t="shared" si="20"/>
        <v>1</v>
      </c>
      <c r="BE616" s="258">
        <f t="shared" si="299"/>
        <v>0</v>
      </c>
      <c r="BF616" s="258">
        <f t="shared" si="300"/>
        <v>1</v>
      </c>
      <c r="BG616" s="258">
        <f t="shared" si="21"/>
        <v>1</v>
      </c>
      <c r="BH616" s="258">
        <f t="shared" si="301"/>
        <v>0</v>
      </c>
      <c r="BI616" s="258">
        <f t="shared" si="302"/>
        <v>1</v>
      </c>
      <c r="BJ616" s="258">
        <f t="shared" si="22"/>
        <v>1</v>
      </c>
      <c r="BK616" s="258">
        <f t="shared" si="303"/>
        <v>0</v>
      </c>
      <c r="BL616" s="258">
        <f t="shared" si="304"/>
        <v>1</v>
      </c>
      <c r="BM616" s="258">
        <f t="shared" si="23"/>
        <v>1</v>
      </c>
      <c r="BN616" s="258">
        <f t="shared" si="305"/>
        <v>0</v>
      </c>
      <c r="BO616" s="258">
        <f t="shared" si="306"/>
        <v>1</v>
      </c>
      <c r="BP616" s="258">
        <f t="shared" si="24"/>
        <v>1</v>
      </c>
      <c r="BQ616" s="258">
        <f t="shared" si="307"/>
        <v>0</v>
      </c>
      <c r="BR616" s="258">
        <f t="shared" si="308"/>
        <v>1</v>
      </c>
      <c r="BS616" s="258">
        <f t="shared" si="25"/>
        <v>1</v>
      </c>
      <c r="BT616" s="258">
        <f t="shared" si="309"/>
        <v>0</v>
      </c>
      <c r="BU616" s="258">
        <f t="shared" si="310"/>
        <v>1</v>
      </c>
      <c r="BV616" s="258">
        <f t="shared" si="26"/>
        <v>1</v>
      </c>
      <c r="BW616" s="258">
        <f t="shared" si="311"/>
        <v>0</v>
      </c>
      <c r="BX616" s="258">
        <f t="shared" si="312"/>
        <v>1</v>
      </c>
      <c r="BY616" s="258">
        <f t="shared" si="27"/>
        <v>1</v>
      </c>
      <c r="BZ616" s="258">
        <f t="shared" si="313"/>
        <v>0</v>
      </c>
      <c r="CA616" s="258">
        <f t="shared" si="314"/>
        <v>1</v>
      </c>
      <c r="CB616" s="258">
        <f t="shared" si="28"/>
        <v>1</v>
      </c>
      <c r="CC616" s="258">
        <f t="shared" si="315"/>
        <v>0</v>
      </c>
      <c r="CD616" s="258">
        <f t="shared" si="316"/>
        <v>1</v>
      </c>
    </row>
    <row r="617" spans="1:82" hidden="1">
      <c r="A617" s="258"/>
      <c r="B617" s="258"/>
      <c r="C617" s="259"/>
      <c r="D617" s="258"/>
      <c r="E617" s="258"/>
      <c r="F617" s="258"/>
      <c r="G617" s="258">
        <v>609</v>
      </c>
      <c r="H617" s="743"/>
      <c r="I617" s="744"/>
      <c r="J617" s="739"/>
      <c r="K617" s="745"/>
      <c r="L617" s="745"/>
      <c r="M617" s="272"/>
      <c r="N617" s="508">
        <f t="shared" si="242"/>
        <v>0</v>
      </c>
      <c r="O617" s="510">
        <f t="shared" si="317"/>
        <v>0</v>
      </c>
      <c r="P617" s="260">
        <f t="shared" si="318"/>
        <v>0</v>
      </c>
      <c r="Q617" s="261">
        <f t="shared" si="319"/>
        <v>0</v>
      </c>
      <c r="R617" s="261">
        <f t="shared" si="246"/>
        <v>0</v>
      </c>
      <c r="S617" s="262"/>
      <c r="T617" s="262"/>
      <c r="U617" s="263">
        <f t="shared" si="2"/>
        <v>1.288</v>
      </c>
      <c r="V617" s="264">
        <f>IF(E617="SP",1,IF(D617="",ExtraMargeMateriaal,(1-VLOOKUP(D617,TabelAankoop[],4,FALSE))))</f>
        <v>1</v>
      </c>
      <c r="W617" s="265">
        <f t="shared" si="247"/>
        <v>0.6885</v>
      </c>
      <c r="X617" s="266">
        <f t="shared" si="248"/>
        <v>1</v>
      </c>
      <c r="Y617" s="267">
        <f t="shared" si="249"/>
        <v>1.46</v>
      </c>
      <c r="Z617" s="267">
        <f t="shared" si="250"/>
        <v>1.1599999999999999</v>
      </c>
      <c r="AA617" s="268">
        <f t="shared" si="7"/>
        <v>0</v>
      </c>
      <c r="AB617" s="456">
        <f t="shared" si="8"/>
        <v>0</v>
      </c>
      <c r="AC617" s="457">
        <f t="shared" si="9"/>
        <v>0</v>
      </c>
      <c r="AD617" s="456">
        <f t="shared" si="10"/>
        <v>0</v>
      </c>
      <c r="AE617" s="458">
        <f t="shared" si="11"/>
        <v>0</v>
      </c>
      <c r="AF617" s="457">
        <f t="shared" si="286"/>
        <v>0</v>
      </c>
      <c r="AG617" s="456">
        <f t="shared" si="12"/>
        <v>0</v>
      </c>
      <c r="AH617" s="457">
        <f t="shared" si="13"/>
        <v>0</v>
      </c>
      <c r="AI617" s="268">
        <f t="shared" si="14"/>
        <v>0</v>
      </c>
      <c r="AJ617" s="269">
        <f t="shared" si="15"/>
        <v>0</v>
      </c>
      <c r="AK617" s="270">
        <f t="shared" si="16"/>
        <v>0</v>
      </c>
      <c r="AL617" s="415">
        <f t="shared" si="17"/>
        <v>0</v>
      </c>
      <c r="AM617" s="259" t="str">
        <f>IF(AP617="","",IFERROR(VLOOKUP(AP617,CODES!$A$3:$D$1348,4,FALSE),"X"))&amp;IF(AQ617="","",IFERROR(VLOOKUP(AQ617,CODES!$A$3:$D$1348,4,FALSE),"X"))&amp;IF(AR617="","",IFERROR(VLOOKUP(AR617,CODES!$A$3:$D$1348,4,FALSE),"X"))&amp;IF(AS617="","",IFERROR(VLOOKUP(AS617,CODES!$A$3:$D$1348,4,FALSE),"X"))&amp;IF(AT617="","",IFERROR(VLOOKUP(AT617,CODES!$A$3:$D$1348,4,FALSE),"X"))&amp;IF(AU617="","",IFERROR(VLOOKUP(AU617,CODES!$A$3:$D$1348,4,FALSE),"X"))&amp;IF(AV617="","",IFERROR(VLOOKUP(AV617,CODES!$A$3:$D$1348,4,FALSE),"X"))&amp;IF(AW617="","",IFERROR(VLOOKUP(AW617,CODES!$A$3:$D$1348,4,FALSE),"X"))&amp;IF(AX617="","",IFERROR(VLOOKUP(AX617,CODES!$A$3:$D$1348,4,FALSE),"X"))&amp;IF(AY617="","",IFERROR(VLOOKUP(AY617,CODES!$A$3:$D$1348,4,FALSE),"X"))</f>
        <v/>
      </c>
      <c r="AN617" s="258">
        <f>SUM(IFERROR(VLOOKUP(AP617,CODES!$A$3:$D$1348,4,FALSE)*BC617,0),IFERROR(VLOOKUP(AQ617,CODES!$A$3:$D$1348,4,FALSE)*BF617,0),IFERROR(VLOOKUP(AR617,CODES!$A$3:$D$1348,4,FALSE)*BI617,0),IFERROR(VLOOKUP(AS617,CODES!$A$3:$D$1348,4,FALSE)*BL617,0),IFERROR(VLOOKUP(AT617,CODES!$A$3:$D$1348,4,FALSE)*BO617,0),IFERROR(VLOOKUP(AU617,CODES!$A$3:$D$1348,4,FALSE)*BR617,0),IFERROR(VLOOKUP(AV617,CODES!$A$3:$D$1348,4,FALSE)*BU617,0),IFERROR(VLOOKUP(AW617,CODES!$A$3:$D$1348,4,FALSE)*BX617,0),IFERROR(VLOOKUP(AX617,CODES!$A$3:$D$1348,4,FALSE)*CA617,0),IFERROR(VLOOKUP(AY617,CODES!$A$3:$D$1348,4,FALSE)*CD617,0))</f>
        <v>0</v>
      </c>
      <c r="AO617" s="258">
        <f>SUM(IFERROR(VLOOKUP(AP617,CODES!$A$3:$D$1348,3,FALSE)*BC617,0),IFERROR(VLOOKUP(AQ617,CODES!$A$3:$D$1348,3,FALSE)*BF617,0),IFERROR(VLOOKUP(AR617,CODES!$A$3:$D$1348,3,FALSE)*BI617,0),IFERROR(VLOOKUP(AS617,CODES!$A$3:$D$1348,3,FALSE)*BL617,0),IFERROR(VLOOKUP(AT617,CODES!$A$3:$D$1348,3,FALSE)*BO617,0),IFERROR(VLOOKUP(AU617,CODES!$A$3:$D$1348,3,FALSE)*BR617,0),IFERROR(VLOOKUP(AV617,CODES!$A$3:$D$1348,3,FALSE)*BU617,0),IFERROR(VLOOKUP(AW617,CODES!$A$3:$D$1348,3,FALSE)*BX617,0),IFERROR(VLOOKUP(AX617,CODES!$A$3:$D$1348,3,FALSE)*CA617,0),IFERROR(VLOOKUP(AY617,CODES!$A$3:$D$1348,3,FALSE)*CD617,0))+B617</f>
        <v>0</v>
      </c>
      <c r="AP617" s="271" t="str">
        <f t="shared" si="287"/>
        <v/>
      </c>
      <c r="AQ617" s="271" t="str">
        <f t="shared" si="288"/>
        <v/>
      </c>
      <c r="AR617" s="271" t="str">
        <f t="shared" si="289"/>
        <v/>
      </c>
      <c r="AS617" s="271" t="str">
        <f t="shared" si="290"/>
        <v/>
      </c>
      <c r="AT617" s="271" t="str">
        <f t="shared" si="291"/>
        <v/>
      </c>
      <c r="AU617" s="271" t="str">
        <f t="shared" si="292"/>
        <v/>
      </c>
      <c r="AV617" s="271" t="str">
        <f t="shared" si="293"/>
        <v/>
      </c>
      <c r="AW617" s="271" t="str">
        <f t="shared" si="294"/>
        <v/>
      </c>
      <c r="AX617" s="271" t="str">
        <f t="shared" si="295"/>
        <v/>
      </c>
      <c r="AY617" s="271" t="str">
        <f t="shared" si="296"/>
        <v/>
      </c>
      <c r="AZ617" s="258">
        <f t="shared" si="18"/>
        <v>0</v>
      </c>
      <c r="BA617" s="258">
        <f t="shared" si="262"/>
        <v>1</v>
      </c>
      <c r="BB617" s="258">
        <f t="shared" si="297"/>
        <v>0</v>
      </c>
      <c r="BC617" s="258">
        <f t="shared" si="298"/>
        <v>1</v>
      </c>
      <c r="BD617" s="258">
        <f t="shared" si="20"/>
        <v>1</v>
      </c>
      <c r="BE617" s="258">
        <f t="shared" si="299"/>
        <v>0</v>
      </c>
      <c r="BF617" s="258">
        <f t="shared" si="300"/>
        <v>1</v>
      </c>
      <c r="BG617" s="258">
        <f t="shared" si="21"/>
        <v>1</v>
      </c>
      <c r="BH617" s="258">
        <f t="shared" si="301"/>
        <v>0</v>
      </c>
      <c r="BI617" s="258">
        <f t="shared" si="302"/>
        <v>1</v>
      </c>
      <c r="BJ617" s="258">
        <f t="shared" si="22"/>
        <v>1</v>
      </c>
      <c r="BK617" s="258">
        <f t="shared" si="303"/>
        <v>0</v>
      </c>
      <c r="BL617" s="258">
        <f t="shared" si="304"/>
        <v>1</v>
      </c>
      <c r="BM617" s="258">
        <f t="shared" si="23"/>
        <v>1</v>
      </c>
      <c r="BN617" s="258">
        <f t="shared" si="305"/>
        <v>0</v>
      </c>
      <c r="BO617" s="258">
        <f t="shared" si="306"/>
        <v>1</v>
      </c>
      <c r="BP617" s="258">
        <f t="shared" si="24"/>
        <v>1</v>
      </c>
      <c r="BQ617" s="258">
        <f t="shared" si="307"/>
        <v>0</v>
      </c>
      <c r="BR617" s="258">
        <f t="shared" si="308"/>
        <v>1</v>
      </c>
      <c r="BS617" s="258">
        <f t="shared" si="25"/>
        <v>1</v>
      </c>
      <c r="BT617" s="258">
        <f t="shared" si="309"/>
        <v>0</v>
      </c>
      <c r="BU617" s="258">
        <f t="shared" si="310"/>
        <v>1</v>
      </c>
      <c r="BV617" s="258">
        <f t="shared" si="26"/>
        <v>1</v>
      </c>
      <c r="BW617" s="258">
        <f t="shared" si="311"/>
        <v>0</v>
      </c>
      <c r="BX617" s="258">
        <f t="shared" si="312"/>
        <v>1</v>
      </c>
      <c r="BY617" s="258">
        <f t="shared" si="27"/>
        <v>1</v>
      </c>
      <c r="BZ617" s="258">
        <f t="shared" si="313"/>
        <v>0</v>
      </c>
      <c r="CA617" s="258">
        <f t="shared" si="314"/>
        <v>1</v>
      </c>
      <c r="CB617" s="258">
        <f t="shared" si="28"/>
        <v>1</v>
      </c>
      <c r="CC617" s="258">
        <f t="shared" si="315"/>
        <v>0</v>
      </c>
      <c r="CD617" s="258">
        <f t="shared" si="316"/>
        <v>1</v>
      </c>
    </row>
    <row r="618" spans="1:82" hidden="1">
      <c r="A618" s="258"/>
      <c r="B618" s="258"/>
      <c r="C618" s="259"/>
      <c r="D618" s="258"/>
      <c r="E618" s="258"/>
      <c r="F618" s="258"/>
      <c r="G618" s="258">
        <v>610</v>
      </c>
      <c r="H618" s="743"/>
      <c r="I618" s="744"/>
      <c r="J618" s="739"/>
      <c r="K618" s="745"/>
      <c r="L618" s="745"/>
      <c r="M618" s="272"/>
      <c r="N618" s="508">
        <f t="shared" si="242"/>
        <v>0</v>
      </c>
      <c r="O618" s="510">
        <f t="shared" si="317"/>
        <v>0</v>
      </c>
      <c r="P618" s="260">
        <f t="shared" si="318"/>
        <v>0</v>
      </c>
      <c r="Q618" s="261">
        <f t="shared" si="319"/>
        <v>0</v>
      </c>
      <c r="R618" s="261">
        <f t="shared" si="246"/>
        <v>0</v>
      </c>
      <c r="S618" s="262"/>
      <c r="T618" s="262"/>
      <c r="U618" s="263">
        <f t="shared" si="2"/>
        <v>1.288</v>
      </c>
      <c r="V618" s="264">
        <f>IF(E618="SP",1,IF(D618="",ExtraMargeMateriaal,(1-VLOOKUP(D618,TabelAankoop[],4,FALSE))))</f>
        <v>1</v>
      </c>
      <c r="W618" s="265">
        <f t="shared" si="247"/>
        <v>0.6885</v>
      </c>
      <c r="X618" s="266">
        <f t="shared" si="248"/>
        <v>1</v>
      </c>
      <c r="Y618" s="267">
        <f t="shared" si="249"/>
        <v>1.46</v>
      </c>
      <c r="Z618" s="267">
        <f t="shared" si="250"/>
        <v>1.1599999999999999</v>
      </c>
      <c r="AA618" s="268">
        <f t="shared" si="7"/>
        <v>0</v>
      </c>
      <c r="AB618" s="456">
        <f t="shared" si="8"/>
        <v>0</v>
      </c>
      <c r="AC618" s="457">
        <f t="shared" si="9"/>
        <v>0</v>
      </c>
      <c r="AD618" s="456">
        <f t="shared" si="10"/>
        <v>0</v>
      </c>
      <c r="AE618" s="458">
        <f t="shared" si="11"/>
        <v>0</v>
      </c>
      <c r="AF618" s="457">
        <f t="shared" si="286"/>
        <v>0</v>
      </c>
      <c r="AG618" s="456">
        <f t="shared" si="12"/>
        <v>0</v>
      </c>
      <c r="AH618" s="457">
        <f t="shared" si="13"/>
        <v>0</v>
      </c>
      <c r="AI618" s="268">
        <f t="shared" si="14"/>
        <v>0</v>
      </c>
      <c r="AJ618" s="269">
        <f t="shared" si="15"/>
        <v>0</v>
      </c>
      <c r="AK618" s="270">
        <f t="shared" si="16"/>
        <v>0</v>
      </c>
      <c r="AL618" s="415">
        <f t="shared" si="17"/>
        <v>0</v>
      </c>
      <c r="AM618" s="259" t="str">
        <f>IF(AP618="","",IFERROR(VLOOKUP(AP618,CODES!$A$3:$D$1348,4,FALSE),"X"))&amp;IF(AQ618="","",IFERROR(VLOOKUP(AQ618,CODES!$A$3:$D$1348,4,FALSE),"X"))&amp;IF(AR618="","",IFERROR(VLOOKUP(AR618,CODES!$A$3:$D$1348,4,FALSE),"X"))&amp;IF(AS618="","",IFERROR(VLOOKUP(AS618,CODES!$A$3:$D$1348,4,FALSE),"X"))&amp;IF(AT618="","",IFERROR(VLOOKUP(AT618,CODES!$A$3:$D$1348,4,FALSE),"X"))&amp;IF(AU618="","",IFERROR(VLOOKUP(AU618,CODES!$A$3:$D$1348,4,FALSE),"X"))&amp;IF(AV618="","",IFERROR(VLOOKUP(AV618,CODES!$A$3:$D$1348,4,FALSE),"X"))&amp;IF(AW618="","",IFERROR(VLOOKUP(AW618,CODES!$A$3:$D$1348,4,FALSE),"X"))&amp;IF(AX618="","",IFERROR(VLOOKUP(AX618,CODES!$A$3:$D$1348,4,FALSE),"X"))&amp;IF(AY618="","",IFERROR(VLOOKUP(AY618,CODES!$A$3:$D$1348,4,FALSE),"X"))</f>
        <v/>
      </c>
      <c r="AN618" s="258">
        <f>SUM(IFERROR(VLOOKUP(AP618,CODES!$A$3:$D$1348,4,FALSE)*BC618,0),IFERROR(VLOOKUP(AQ618,CODES!$A$3:$D$1348,4,FALSE)*BF618,0),IFERROR(VLOOKUP(AR618,CODES!$A$3:$D$1348,4,FALSE)*BI618,0),IFERROR(VLOOKUP(AS618,CODES!$A$3:$D$1348,4,FALSE)*BL618,0),IFERROR(VLOOKUP(AT618,CODES!$A$3:$D$1348,4,FALSE)*BO618,0),IFERROR(VLOOKUP(AU618,CODES!$A$3:$D$1348,4,FALSE)*BR618,0),IFERROR(VLOOKUP(AV618,CODES!$A$3:$D$1348,4,FALSE)*BU618,0),IFERROR(VLOOKUP(AW618,CODES!$A$3:$D$1348,4,FALSE)*BX618,0),IFERROR(VLOOKUP(AX618,CODES!$A$3:$D$1348,4,FALSE)*CA618,0),IFERROR(VLOOKUP(AY618,CODES!$A$3:$D$1348,4,FALSE)*CD618,0))</f>
        <v>0</v>
      </c>
      <c r="AO618" s="258">
        <f>SUM(IFERROR(VLOOKUP(AP618,CODES!$A$3:$D$1348,3,FALSE)*BC618,0),IFERROR(VLOOKUP(AQ618,CODES!$A$3:$D$1348,3,FALSE)*BF618,0),IFERROR(VLOOKUP(AR618,CODES!$A$3:$D$1348,3,FALSE)*BI618,0),IFERROR(VLOOKUP(AS618,CODES!$A$3:$D$1348,3,FALSE)*BL618,0),IFERROR(VLOOKUP(AT618,CODES!$A$3:$D$1348,3,FALSE)*BO618,0),IFERROR(VLOOKUP(AU618,CODES!$A$3:$D$1348,3,FALSE)*BR618,0),IFERROR(VLOOKUP(AV618,CODES!$A$3:$D$1348,3,FALSE)*BU618,0),IFERROR(VLOOKUP(AW618,CODES!$A$3:$D$1348,3,FALSE)*BX618,0),IFERROR(VLOOKUP(AX618,CODES!$A$3:$D$1348,3,FALSE)*CA618,0),IFERROR(VLOOKUP(AY618,CODES!$A$3:$D$1348,3,FALSE)*CD618,0))+B618</f>
        <v>0</v>
      </c>
      <c r="AP618" s="271" t="str">
        <f t="shared" si="287"/>
        <v/>
      </c>
      <c r="AQ618" s="271" t="str">
        <f t="shared" si="288"/>
        <v/>
      </c>
      <c r="AR618" s="271" t="str">
        <f t="shared" si="289"/>
        <v/>
      </c>
      <c r="AS618" s="271" t="str">
        <f t="shared" si="290"/>
        <v/>
      </c>
      <c r="AT618" s="271" t="str">
        <f t="shared" si="291"/>
        <v/>
      </c>
      <c r="AU618" s="271" t="str">
        <f t="shared" si="292"/>
        <v/>
      </c>
      <c r="AV618" s="271" t="str">
        <f t="shared" si="293"/>
        <v/>
      </c>
      <c r="AW618" s="271" t="str">
        <f t="shared" si="294"/>
        <v/>
      </c>
      <c r="AX618" s="271" t="str">
        <f t="shared" si="295"/>
        <v/>
      </c>
      <c r="AY618" s="271" t="str">
        <f t="shared" si="296"/>
        <v/>
      </c>
      <c r="AZ618" s="258">
        <f t="shared" si="18"/>
        <v>0</v>
      </c>
      <c r="BA618" s="258">
        <f t="shared" si="262"/>
        <v>1</v>
      </c>
      <c r="BB618" s="258">
        <f t="shared" si="297"/>
        <v>0</v>
      </c>
      <c r="BC618" s="258">
        <f t="shared" si="298"/>
        <v>1</v>
      </c>
      <c r="BD618" s="258">
        <f t="shared" si="20"/>
        <v>1</v>
      </c>
      <c r="BE618" s="258">
        <f t="shared" si="299"/>
        <v>0</v>
      </c>
      <c r="BF618" s="258">
        <f t="shared" si="300"/>
        <v>1</v>
      </c>
      <c r="BG618" s="258">
        <f t="shared" si="21"/>
        <v>1</v>
      </c>
      <c r="BH618" s="258">
        <f t="shared" si="301"/>
        <v>0</v>
      </c>
      <c r="BI618" s="258">
        <f t="shared" si="302"/>
        <v>1</v>
      </c>
      <c r="BJ618" s="258">
        <f t="shared" si="22"/>
        <v>1</v>
      </c>
      <c r="BK618" s="258">
        <f t="shared" si="303"/>
        <v>0</v>
      </c>
      <c r="BL618" s="258">
        <f t="shared" si="304"/>
        <v>1</v>
      </c>
      <c r="BM618" s="258">
        <f t="shared" si="23"/>
        <v>1</v>
      </c>
      <c r="BN618" s="258">
        <f t="shared" si="305"/>
        <v>0</v>
      </c>
      <c r="BO618" s="258">
        <f t="shared" si="306"/>
        <v>1</v>
      </c>
      <c r="BP618" s="258">
        <f t="shared" si="24"/>
        <v>1</v>
      </c>
      <c r="BQ618" s="258">
        <f t="shared" si="307"/>
        <v>0</v>
      </c>
      <c r="BR618" s="258">
        <f t="shared" si="308"/>
        <v>1</v>
      </c>
      <c r="BS618" s="258">
        <f t="shared" si="25"/>
        <v>1</v>
      </c>
      <c r="BT618" s="258">
        <f t="shared" si="309"/>
        <v>0</v>
      </c>
      <c r="BU618" s="258">
        <f t="shared" si="310"/>
        <v>1</v>
      </c>
      <c r="BV618" s="258">
        <f t="shared" si="26"/>
        <v>1</v>
      </c>
      <c r="BW618" s="258">
        <f t="shared" si="311"/>
        <v>0</v>
      </c>
      <c r="BX618" s="258">
        <f t="shared" si="312"/>
        <v>1</v>
      </c>
      <c r="BY618" s="258">
        <f t="shared" si="27"/>
        <v>1</v>
      </c>
      <c r="BZ618" s="258">
        <f t="shared" si="313"/>
        <v>0</v>
      </c>
      <c r="CA618" s="258">
        <f t="shared" si="314"/>
        <v>1</v>
      </c>
      <c r="CB618" s="258">
        <f t="shared" si="28"/>
        <v>1</v>
      </c>
      <c r="CC618" s="258">
        <f t="shared" si="315"/>
        <v>0</v>
      </c>
      <c r="CD618" s="258">
        <f t="shared" si="316"/>
        <v>1</v>
      </c>
    </row>
    <row r="619" spans="1:82" hidden="1">
      <c r="A619" s="258"/>
      <c r="B619" s="258"/>
      <c r="C619" s="259"/>
      <c r="D619" s="258"/>
      <c r="E619" s="258"/>
      <c r="F619" s="258"/>
      <c r="G619" s="258">
        <v>611</v>
      </c>
      <c r="H619" s="743"/>
      <c r="I619" s="744"/>
      <c r="J619" s="739"/>
      <c r="K619" s="745"/>
      <c r="L619" s="745"/>
      <c r="M619" s="272"/>
      <c r="N619" s="508">
        <f t="shared" si="242"/>
        <v>0</v>
      </c>
      <c r="O619" s="510">
        <f t="shared" si="317"/>
        <v>0</v>
      </c>
      <c r="P619" s="260">
        <f t="shared" si="318"/>
        <v>0</v>
      </c>
      <c r="Q619" s="261">
        <f t="shared" si="319"/>
        <v>0</v>
      </c>
      <c r="R619" s="261">
        <f t="shared" si="246"/>
        <v>0</v>
      </c>
      <c r="S619" s="262"/>
      <c r="T619" s="262"/>
      <c r="U619" s="263">
        <f t="shared" si="2"/>
        <v>1.288</v>
      </c>
      <c r="V619" s="264">
        <f>IF(E619="SP",1,IF(D619="",ExtraMargeMateriaal,(1-VLOOKUP(D619,TabelAankoop[],4,FALSE))))</f>
        <v>1</v>
      </c>
      <c r="W619" s="265">
        <f t="shared" si="247"/>
        <v>0.6885</v>
      </c>
      <c r="X619" s="266">
        <f t="shared" si="248"/>
        <v>1</v>
      </c>
      <c r="Y619" s="267">
        <f t="shared" si="249"/>
        <v>1.46</v>
      </c>
      <c r="Z619" s="267">
        <f t="shared" si="250"/>
        <v>1.1599999999999999</v>
      </c>
      <c r="AA619" s="268">
        <f t="shared" si="7"/>
        <v>0</v>
      </c>
      <c r="AB619" s="456">
        <f t="shared" si="8"/>
        <v>0</v>
      </c>
      <c r="AC619" s="457">
        <f t="shared" si="9"/>
        <v>0</v>
      </c>
      <c r="AD619" s="456">
        <f t="shared" si="10"/>
        <v>0</v>
      </c>
      <c r="AE619" s="458">
        <f t="shared" si="11"/>
        <v>0</v>
      </c>
      <c r="AF619" s="457">
        <f t="shared" si="286"/>
        <v>0</v>
      </c>
      <c r="AG619" s="456">
        <f t="shared" si="12"/>
        <v>0</v>
      </c>
      <c r="AH619" s="457">
        <f t="shared" si="13"/>
        <v>0</v>
      </c>
      <c r="AI619" s="268">
        <f t="shared" si="14"/>
        <v>0</v>
      </c>
      <c r="AJ619" s="269">
        <f t="shared" si="15"/>
        <v>0</v>
      </c>
      <c r="AK619" s="270">
        <f t="shared" si="16"/>
        <v>0</v>
      </c>
      <c r="AL619" s="415">
        <f t="shared" si="17"/>
        <v>0</v>
      </c>
      <c r="AM619" s="259" t="str">
        <f>IF(AP619="","",IFERROR(VLOOKUP(AP619,CODES!$A$3:$D$1348,4,FALSE),"X"))&amp;IF(AQ619="","",IFERROR(VLOOKUP(AQ619,CODES!$A$3:$D$1348,4,FALSE),"X"))&amp;IF(AR619="","",IFERROR(VLOOKUP(AR619,CODES!$A$3:$D$1348,4,FALSE),"X"))&amp;IF(AS619="","",IFERROR(VLOOKUP(AS619,CODES!$A$3:$D$1348,4,FALSE),"X"))&amp;IF(AT619="","",IFERROR(VLOOKUP(AT619,CODES!$A$3:$D$1348,4,FALSE),"X"))&amp;IF(AU619="","",IFERROR(VLOOKUP(AU619,CODES!$A$3:$D$1348,4,FALSE),"X"))&amp;IF(AV619="","",IFERROR(VLOOKUP(AV619,CODES!$A$3:$D$1348,4,FALSE),"X"))&amp;IF(AW619="","",IFERROR(VLOOKUP(AW619,CODES!$A$3:$D$1348,4,FALSE),"X"))&amp;IF(AX619="","",IFERROR(VLOOKUP(AX619,CODES!$A$3:$D$1348,4,FALSE),"X"))&amp;IF(AY619="","",IFERROR(VLOOKUP(AY619,CODES!$A$3:$D$1348,4,FALSE),"X"))</f>
        <v/>
      </c>
      <c r="AN619" s="258">
        <f>SUM(IFERROR(VLOOKUP(AP619,CODES!$A$3:$D$1348,4,FALSE)*BC619,0),IFERROR(VLOOKUP(AQ619,CODES!$A$3:$D$1348,4,FALSE)*BF619,0),IFERROR(VLOOKUP(AR619,CODES!$A$3:$D$1348,4,FALSE)*BI619,0),IFERROR(VLOOKUP(AS619,CODES!$A$3:$D$1348,4,FALSE)*BL619,0),IFERROR(VLOOKUP(AT619,CODES!$A$3:$D$1348,4,FALSE)*BO619,0),IFERROR(VLOOKUP(AU619,CODES!$A$3:$D$1348,4,FALSE)*BR619,0),IFERROR(VLOOKUP(AV619,CODES!$A$3:$D$1348,4,FALSE)*BU619,0),IFERROR(VLOOKUP(AW619,CODES!$A$3:$D$1348,4,FALSE)*BX619,0),IFERROR(VLOOKUP(AX619,CODES!$A$3:$D$1348,4,FALSE)*CA619,0),IFERROR(VLOOKUP(AY619,CODES!$A$3:$D$1348,4,FALSE)*CD619,0))</f>
        <v>0</v>
      </c>
      <c r="AO619" s="258">
        <f>SUM(IFERROR(VLOOKUP(AP619,CODES!$A$3:$D$1348,3,FALSE)*BC619,0),IFERROR(VLOOKUP(AQ619,CODES!$A$3:$D$1348,3,FALSE)*BF619,0),IFERROR(VLOOKUP(AR619,CODES!$A$3:$D$1348,3,FALSE)*BI619,0),IFERROR(VLOOKUP(AS619,CODES!$A$3:$D$1348,3,FALSE)*BL619,0),IFERROR(VLOOKUP(AT619,CODES!$A$3:$D$1348,3,FALSE)*BO619,0),IFERROR(VLOOKUP(AU619,CODES!$A$3:$D$1348,3,FALSE)*BR619,0),IFERROR(VLOOKUP(AV619,CODES!$A$3:$D$1348,3,FALSE)*BU619,0),IFERROR(VLOOKUP(AW619,CODES!$A$3:$D$1348,3,FALSE)*BX619,0),IFERROR(VLOOKUP(AX619,CODES!$A$3:$D$1348,3,FALSE)*CA619,0),IFERROR(VLOOKUP(AY619,CODES!$A$3:$D$1348,3,FALSE)*CD619,0))+B619</f>
        <v>0</v>
      </c>
      <c r="AP619" s="271" t="str">
        <f t="shared" si="287"/>
        <v/>
      </c>
      <c r="AQ619" s="271" t="str">
        <f t="shared" si="288"/>
        <v/>
      </c>
      <c r="AR619" s="271" t="str">
        <f t="shared" si="289"/>
        <v/>
      </c>
      <c r="AS619" s="271" t="str">
        <f t="shared" si="290"/>
        <v/>
      </c>
      <c r="AT619" s="271" t="str">
        <f t="shared" si="291"/>
        <v/>
      </c>
      <c r="AU619" s="271" t="str">
        <f t="shared" si="292"/>
        <v/>
      </c>
      <c r="AV619" s="271" t="str">
        <f t="shared" si="293"/>
        <v/>
      </c>
      <c r="AW619" s="271" t="str">
        <f t="shared" si="294"/>
        <v/>
      </c>
      <c r="AX619" s="271" t="str">
        <f t="shared" si="295"/>
        <v/>
      </c>
      <c r="AY619" s="271" t="str">
        <f t="shared" si="296"/>
        <v/>
      </c>
      <c r="AZ619" s="258">
        <f t="shared" si="18"/>
        <v>0</v>
      </c>
      <c r="BA619" s="258">
        <f t="shared" si="262"/>
        <v>1</v>
      </c>
      <c r="BB619" s="258">
        <f t="shared" si="297"/>
        <v>0</v>
      </c>
      <c r="BC619" s="258">
        <f t="shared" si="298"/>
        <v>1</v>
      </c>
      <c r="BD619" s="258">
        <f t="shared" si="20"/>
        <v>1</v>
      </c>
      <c r="BE619" s="258">
        <f t="shared" si="299"/>
        <v>0</v>
      </c>
      <c r="BF619" s="258">
        <f t="shared" si="300"/>
        <v>1</v>
      </c>
      <c r="BG619" s="258">
        <f t="shared" si="21"/>
        <v>1</v>
      </c>
      <c r="BH619" s="258">
        <f t="shared" si="301"/>
        <v>0</v>
      </c>
      <c r="BI619" s="258">
        <f t="shared" si="302"/>
        <v>1</v>
      </c>
      <c r="BJ619" s="258">
        <f t="shared" si="22"/>
        <v>1</v>
      </c>
      <c r="BK619" s="258">
        <f t="shared" si="303"/>
        <v>0</v>
      </c>
      <c r="BL619" s="258">
        <f t="shared" si="304"/>
        <v>1</v>
      </c>
      <c r="BM619" s="258">
        <f t="shared" si="23"/>
        <v>1</v>
      </c>
      <c r="BN619" s="258">
        <f t="shared" si="305"/>
        <v>0</v>
      </c>
      <c r="BO619" s="258">
        <f t="shared" si="306"/>
        <v>1</v>
      </c>
      <c r="BP619" s="258">
        <f t="shared" si="24"/>
        <v>1</v>
      </c>
      <c r="BQ619" s="258">
        <f t="shared" si="307"/>
        <v>0</v>
      </c>
      <c r="BR619" s="258">
        <f t="shared" si="308"/>
        <v>1</v>
      </c>
      <c r="BS619" s="258">
        <f t="shared" si="25"/>
        <v>1</v>
      </c>
      <c r="BT619" s="258">
        <f t="shared" si="309"/>
        <v>0</v>
      </c>
      <c r="BU619" s="258">
        <f t="shared" si="310"/>
        <v>1</v>
      </c>
      <c r="BV619" s="258">
        <f t="shared" si="26"/>
        <v>1</v>
      </c>
      <c r="BW619" s="258">
        <f t="shared" si="311"/>
        <v>0</v>
      </c>
      <c r="BX619" s="258">
        <f t="shared" si="312"/>
        <v>1</v>
      </c>
      <c r="BY619" s="258">
        <f t="shared" si="27"/>
        <v>1</v>
      </c>
      <c r="BZ619" s="258">
        <f t="shared" si="313"/>
        <v>0</v>
      </c>
      <c r="CA619" s="258">
        <f t="shared" si="314"/>
        <v>1</v>
      </c>
      <c r="CB619" s="258">
        <f t="shared" si="28"/>
        <v>1</v>
      </c>
      <c r="CC619" s="258">
        <f t="shared" si="315"/>
        <v>0</v>
      </c>
      <c r="CD619" s="258">
        <f t="shared" si="316"/>
        <v>1</v>
      </c>
    </row>
    <row r="620" spans="1:82" hidden="1">
      <c r="A620" s="258"/>
      <c r="B620" s="258"/>
      <c r="C620" s="259"/>
      <c r="D620" s="258"/>
      <c r="E620" s="258"/>
      <c r="F620" s="258"/>
      <c r="G620" s="258">
        <v>612</v>
      </c>
      <c r="H620" s="743"/>
      <c r="I620" s="744"/>
      <c r="J620" s="739"/>
      <c r="K620" s="745"/>
      <c r="L620" s="745"/>
      <c r="M620" s="272"/>
      <c r="N620" s="508">
        <f t="shared" si="242"/>
        <v>0</v>
      </c>
      <c r="O620" s="510">
        <f t="shared" si="317"/>
        <v>0</v>
      </c>
      <c r="P620" s="260">
        <f t="shared" si="318"/>
        <v>0</v>
      </c>
      <c r="Q620" s="261">
        <f t="shared" si="319"/>
        <v>0</v>
      </c>
      <c r="R620" s="261">
        <f t="shared" si="246"/>
        <v>0</v>
      </c>
      <c r="S620" s="262"/>
      <c r="T620" s="262"/>
      <c r="U620" s="263">
        <f t="shared" si="2"/>
        <v>1.288</v>
      </c>
      <c r="V620" s="264">
        <f>IF(E620="SP",1,IF(D620="",ExtraMargeMateriaal,(1-VLOOKUP(D620,TabelAankoop[],4,FALSE))))</f>
        <v>1</v>
      </c>
      <c r="W620" s="265">
        <f t="shared" si="247"/>
        <v>0.6885</v>
      </c>
      <c r="X620" s="266">
        <f t="shared" si="248"/>
        <v>1</v>
      </c>
      <c r="Y620" s="267">
        <f t="shared" si="249"/>
        <v>1.46</v>
      </c>
      <c r="Z620" s="267">
        <f t="shared" si="250"/>
        <v>1.1599999999999999</v>
      </c>
      <c r="AA620" s="268">
        <f t="shared" si="7"/>
        <v>0</v>
      </c>
      <c r="AB620" s="456">
        <f t="shared" si="8"/>
        <v>0</v>
      </c>
      <c r="AC620" s="457">
        <f t="shared" si="9"/>
        <v>0</v>
      </c>
      <c r="AD620" s="456">
        <f t="shared" si="10"/>
        <v>0</v>
      </c>
      <c r="AE620" s="458">
        <f t="shared" si="11"/>
        <v>0</v>
      </c>
      <c r="AF620" s="457">
        <f t="shared" si="286"/>
        <v>0</v>
      </c>
      <c r="AG620" s="456">
        <f t="shared" si="12"/>
        <v>0</v>
      </c>
      <c r="AH620" s="457">
        <f t="shared" si="13"/>
        <v>0</v>
      </c>
      <c r="AI620" s="268">
        <f t="shared" si="14"/>
        <v>0</v>
      </c>
      <c r="AJ620" s="269">
        <f t="shared" si="15"/>
        <v>0</v>
      </c>
      <c r="AK620" s="270">
        <f t="shared" si="16"/>
        <v>0</v>
      </c>
      <c r="AL620" s="415">
        <f t="shared" si="17"/>
        <v>0</v>
      </c>
      <c r="AM620" s="259" t="str">
        <f>IF(AP620="","",IFERROR(VLOOKUP(AP620,CODES!$A$3:$D$1348,4,FALSE),"X"))&amp;IF(AQ620="","",IFERROR(VLOOKUP(AQ620,CODES!$A$3:$D$1348,4,FALSE),"X"))&amp;IF(AR620="","",IFERROR(VLOOKUP(AR620,CODES!$A$3:$D$1348,4,FALSE),"X"))&amp;IF(AS620="","",IFERROR(VLOOKUP(AS620,CODES!$A$3:$D$1348,4,FALSE),"X"))&amp;IF(AT620="","",IFERROR(VLOOKUP(AT620,CODES!$A$3:$D$1348,4,FALSE),"X"))&amp;IF(AU620="","",IFERROR(VLOOKUP(AU620,CODES!$A$3:$D$1348,4,FALSE),"X"))&amp;IF(AV620="","",IFERROR(VLOOKUP(AV620,CODES!$A$3:$D$1348,4,FALSE),"X"))&amp;IF(AW620="","",IFERROR(VLOOKUP(AW620,CODES!$A$3:$D$1348,4,FALSE),"X"))&amp;IF(AX620="","",IFERROR(VLOOKUP(AX620,CODES!$A$3:$D$1348,4,FALSE),"X"))&amp;IF(AY620="","",IFERROR(VLOOKUP(AY620,CODES!$A$3:$D$1348,4,FALSE),"X"))</f>
        <v/>
      </c>
      <c r="AN620" s="258">
        <f>SUM(IFERROR(VLOOKUP(AP620,CODES!$A$3:$D$1348,4,FALSE)*BC620,0),IFERROR(VLOOKUP(AQ620,CODES!$A$3:$D$1348,4,FALSE)*BF620,0),IFERROR(VLOOKUP(AR620,CODES!$A$3:$D$1348,4,FALSE)*BI620,0),IFERROR(VLOOKUP(AS620,CODES!$A$3:$D$1348,4,FALSE)*BL620,0),IFERROR(VLOOKUP(AT620,CODES!$A$3:$D$1348,4,FALSE)*BO620,0),IFERROR(VLOOKUP(AU620,CODES!$A$3:$D$1348,4,FALSE)*BR620,0),IFERROR(VLOOKUP(AV620,CODES!$A$3:$D$1348,4,FALSE)*BU620,0),IFERROR(VLOOKUP(AW620,CODES!$A$3:$D$1348,4,FALSE)*BX620,0),IFERROR(VLOOKUP(AX620,CODES!$A$3:$D$1348,4,FALSE)*CA620,0),IFERROR(VLOOKUP(AY620,CODES!$A$3:$D$1348,4,FALSE)*CD620,0))</f>
        <v>0</v>
      </c>
      <c r="AO620" s="258">
        <f>SUM(IFERROR(VLOOKUP(AP620,CODES!$A$3:$D$1348,3,FALSE)*BC620,0),IFERROR(VLOOKUP(AQ620,CODES!$A$3:$D$1348,3,FALSE)*BF620,0),IFERROR(VLOOKUP(AR620,CODES!$A$3:$D$1348,3,FALSE)*BI620,0),IFERROR(VLOOKUP(AS620,CODES!$A$3:$D$1348,3,FALSE)*BL620,0),IFERROR(VLOOKUP(AT620,CODES!$A$3:$D$1348,3,FALSE)*BO620,0),IFERROR(VLOOKUP(AU620,CODES!$A$3:$D$1348,3,FALSE)*BR620,0),IFERROR(VLOOKUP(AV620,CODES!$A$3:$D$1348,3,FALSE)*BU620,0),IFERROR(VLOOKUP(AW620,CODES!$A$3:$D$1348,3,FALSE)*BX620,0),IFERROR(VLOOKUP(AX620,CODES!$A$3:$D$1348,3,FALSE)*CA620,0),IFERROR(VLOOKUP(AY620,CODES!$A$3:$D$1348,3,FALSE)*CD620,0))+B620</f>
        <v>0</v>
      </c>
      <c r="AP620" s="271" t="str">
        <f t="shared" si="287"/>
        <v/>
      </c>
      <c r="AQ620" s="271" t="str">
        <f t="shared" si="288"/>
        <v/>
      </c>
      <c r="AR620" s="271" t="str">
        <f t="shared" si="289"/>
        <v/>
      </c>
      <c r="AS620" s="271" t="str">
        <f t="shared" si="290"/>
        <v/>
      </c>
      <c r="AT620" s="271" t="str">
        <f t="shared" si="291"/>
        <v/>
      </c>
      <c r="AU620" s="271" t="str">
        <f t="shared" si="292"/>
        <v/>
      </c>
      <c r="AV620" s="271" t="str">
        <f t="shared" si="293"/>
        <v/>
      </c>
      <c r="AW620" s="271" t="str">
        <f t="shared" si="294"/>
        <v/>
      </c>
      <c r="AX620" s="271" t="str">
        <f t="shared" si="295"/>
        <v/>
      </c>
      <c r="AY620" s="271" t="str">
        <f t="shared" si="296"/>
        <v/>
      </c>
      <c r="AZ620" s="258">
        <f t="shared" si="18"/>
        <v>0</v>
      </c>
      <c r="BA620" s="258">
        <f t="shared" si="262"/>
        <v>1</v>
      </c>
      <c r="BB620" s="258">
        <f t="shared" si="297"/>
        <v>0</v>
      </c>
      <c r="BC620" s="258">
        <f t="shared" si="298"/>
        <v>1</v>
      </c>
      <c r="BD620" s="258">
        <f t="shared" si="20"/>
        <v>1</v>
      </c>
      <c r="BE620" s="258">
        <f t="shared" si="299"/>
        <v>0</v>
      </c>
      <c r="BF620" s="258">
        <f t="shared" si="300"/>
        <v>1</v>
      </c>
      <c r="BG620" s="258">
        <f t="shared" si="21"/>
        <v>1</v>
      </c>
      <c r="BH620" s="258">
        <f t="shared" si="301"/>
        <v>0</v>
      </c>
      <c r="BI620" s="258">
        <f t="shared" si="302"/>
        <v>1</v>
      </c>
      <c r="BJ620" s="258">
        <f t="shared" si="22"/>
        <v>1</v>
      </c>
      <c r="BK620" s="258">
        <f t="shared" si="303"/>
        <v>0</v>
      </c>
      <c r="BL620" s="258">
        <f t="shared" si="304"/>
        <v>1</v>
      </c>
      <c r="BM620" s="258">
        <f t="shared" si="23"/>
        <v>1</v>
      </c>
      <c r="BN620" s="258">
        <f t="shared" si="305"/>
        <v>0</v>
      </c>
      <c r="BO620" s="258">
        <f t="shared" si="306"/>
        <v>1</v>
      </c>
      <c r="BP620" s="258">
        <f t="shared" si="24"/>
        <v>1</v>
      </c>
      <c r="BQ620" s="258">
        <f t="shared" si="307"/>
        <v>0</v>
      </c>
      <c r="BR620" s="258">
        <f t="shared" si="308"/>
        <v>1</v>
      </c>
      <c r="BS620" s="258">
        <f t="shared" si="25"/>
        <v>1</v>
      </c>
      <c r="BT620" s="258">
        <f t="shared" si="309"/>
        <v>0</v>
      </c>
      <c r="BU620" s="258">
        <f t="shared" si="310"/>
        <v>1</v>
      </c>
      <c r="BV620" s="258">
        <f t="shared" si="26"/>
        <v>1</v>
      </c>
      <c r="BW620" s="258">
        <f t="shared" si="311"/>
        <v>0</v>
      </c>
      <c r="BX620" s="258">
        <f t="shared" si="312"/>
        <v>1</v>
      </c>
      <c r="BY620" s="258">
        <f t="shared" si="27"/>
        <v>1</v>
      </c>
      <c r="BZ620" s="258">
        <f t="shared" si="313"/>
        <v>0</v>
      </c>
      <c r="CA620" s="258">
        <f t="shared" si="314"/>
        <v>1</v>
      </c>
      <c r="CB620" s="258">
        <f t="shared" si="28"/>
        <v>1</v>
      </c>
      <c r="CC620" s="258">
        <f t="shared" si="315"/>
        <v>0</v>
      </c>
      <c r="CD620" s="258">
        <f t="shared" si="316"/>
        <v>1</v>
      </c>
    </row>
    <row r="621" spans="1:82" hidden="1">
      <c r="A621" s="258"/>
      <c r="B621" s="258"/>
      <c r="C621" s="259"/>
      <c r="D621" s="258"/>
      <c r="E621" s="258"/>
      <c r="F621" s="258"/>
      <c r="G621" s="258">
        <v>613</v>
      </c>
      <c r="H621" s="743"/>
      <c r="I621" s="744"/>
      <c r="J621" s="739"/>
      <c r="K621" s="745"/>
      <c r="L621" s="745"/>
      <c r="M621" s="272"/>
      <c r="N621" s="508">
        <f t="shared" si="242"/>
        <v>0</v>
      </c>
      <c r="O621" s="510">
        <f t="shared" si="317"/>
        <v>0</v>
      </c>
      <c r="P621" s="260">
        <f t="shared" si="318"/>
        <v>0</v>
      </c>
      <c r="Q621" s="261">
        <f t="shared" si="319"/>
        <v>0</v>
      </c>
      <c r="R621" s="261">
        <f t="shared" si="246"/>
        <v>0</v>
      </c>
      <c r="S621" s="262"/>
      <c r="T621" s="262"/>
      <c r="U621" s="263">
        <f t="shared" si="2"/>
        <v>1.288</v>
      </c>
      <c r="V621" s="264">
        <f>IF(E621="SP",1,IF(D621="",ExtraMargeMateriaal,(1-VLOOKUP(D621,TabelAankoop[],4,FALSE))))</f>
        <v>1</v>
      </c>
      <c r="W621" s="265">
        <f t="shared" si="247"/>
        <v>0.6885</v>
      </c>
      <c r="X621" s="266">
        <f t="shared" si="248"/>
        <v>1</v>
      </c>
      <c r="Y621" s="267">
        <f t="shared" si="249"/>
        <v>1.46</v>
      </c>
      <c r="Z621" s="267">
        <f t="shared" si="250"/>
        <v>1.1599999999999999</v>
      </c>
      <c r="AA621" s="268">
        <f t="shared" si="7"/>
        <v>0</v>
      </c>
      <c r="AB621" s="456">
        <f t="shared" si="8"/>
        <v>0</v>
      </c>
      <c r="AC621" s="457">
        <f t="shared" si="9"/>
        <v>0</v>
      </c>
      <c r="AD621" s="456">
        <f t="shared" si="10"/>
        <v>0</v>
      </c>
      <c r="AE621" s="458">
        <f t="shared" si="11"/>
        <v>0</v>
      </c>
      <c r="AF621" s="457">
        <f t="shared" si="286"/>
        <v>0</v>
      </c>
      <c r="AG621" s="456">
        <f t="shared" si="12"/>
        <v>0</v>
      </c>
      <c r="AH621" s="457">
        <f t="shared" si="13"/>
        <v>0</v>
      </c>
      <c r="AI621" s="268">
        <f t="shared" si="14"/>
        <v>0</v>
      </c>
      <c r="AJ621" s="269">
        <f t="shared" si="15"/>
        <v>0</v>
      </c>
      <c r="AK621" s="270">
        <f t="shared" si="16"/>
        <v>0</v>
      </c>
      <c r="AL621" s="415">
        <f t="shared" si="17"/>
        <v>0</v>
      </c>
      <c r="AM621" s="259" t="str">
        <f>IF(AP621="","",IFERROR(VLOOKUP(AP621,CODES!$A$3:$D$1348,4,FALSE),"X"))&amp;IF(AQ621="","",IFERROR(VLOOKUP(AQ621,CODES!$A$3:$D$1348,4,FALSE),"X"))&amp;IF(AR621="","",IFERROR(VLOOKUP(AR621,CODES!$A$3:$D$1348,4,FALSE),"X"))&amp;IF(AS621="","",IFERROR(VLOOKUP(AS621,CODES!$A$3:$D$1348,4,FALSE),"X"))&amp;IF(AT621="","",IFERROR(VLOOKUP(AT621,CODES!$A$3:$D$1348,4,FALSE),"X"))&amp;IF(AU621="","",IFERROR(VLOOKUP(AU621,CODES!$A$3:$D$1348,4,FALSE),"X"))&amp;IF(AV621="","",IFERROR(VLOOKUP(AV621,CODES!$A$3:$D$1348,4,FALSE),"X"))&amp;IF(AW621="","",IFERROR(VLOOKUP(AW621,CODES!$A$3:$D$1348,4,FALSE),"X"))&amp;IF(AX621="","",IFERROR(VLOOKUP(AX621,CODES!$A$3:$D$1348,4,FALSE),"X"))&amp;IF(AY621="","",IFERROR(VLOOKUP(AY621,CODES!$A$3:$D$1348,4,FALSE),"X"))</f>
        <v/>
      </c>
      <c r="AN621" s="258">
        <f>SUM(IFERROR(VLOOKUP(AP621,CODES!$A$3:$D$1348,4,FALSE)*BC621,0),IFERROR(VLOOKUP(AQ621,CODES!$A$3:$D$1348,4,FALSE)*BF621,0),IFERROR(VLOOKUP(AR621,CODES!$A$3:$D$1348,4,FALSE)*BI621,0),IFERROR(VLOOKUP(AS621,CODES!$A$3:$D$1348,4,FALSE)*BL621,0),IFERROR(VLOOKUP(AT621,CODES!$A$3:$D$1348,4,FALSE)*BO621,0),IFERROR(VLOOKUP(AU621,CODES!$A$3:$D$1348,4,FALSE)*BR621,0),IFERROR(VLOOKUP(AV621,CODES!$A$3:$D$1348,4,FALSE)*BU621,0),IFERROR(VLOOKUP(AW621,CODES!$A$3:$D$1348,4,FALSE)*BX621,0),IFERROR(VLOOKUP(AX621,CODES!$A$3:$D$1348,4,FALSE)*CA621,0),IFERROR(VLOOKUP(AY621,CODES!$A$3:$D$1348,4,FALSE)*CD621,0))</f>
        <v>0</v>
      </c>
      <c r="AO621" s="258">
        <f>SUM(IFERROR(VLOOKUP(AP621,CODES!$A$3:$D$1348,3,FALSE)*BC621,0),IFERROR(VLOOKUP(AQ621,CODES!$A$3:$D$1348,3,FALSE)*BF621,0),IFERROR(VLOOKUP(AR621,CODES!$A$3:$D$1348,3,FALSE)*BI621,0),IFERROR(VLOOKUP(AS621,CODES!$A$3:$D$1348,3,FALSE)*BL621,0),IFERROR(VLOOKUP(AT621,CODES!$A$3:$D$1348,3,FALSE)*BO621,0),IFERROR(VLOOKUP(AU621,CODES!$A$3:$D$1348,3,FALSE)*BR621,0),IFERROR(VLOOKUP(AV621,CODES!$A$3:$D$1348,3,FALSE)*BU621,0),IFERROR(VLOOKUP(AW621,CODES!$A$3:$D$1348,3,FALSE)*BX621,0),IFERROR(VLOOKUP(AX621,CODES!$A$3:$D$1348,3,FALSE)*CA621,0),IFERROR(VLOOKUP(AY621,CODES!$A$3:$D$1348,3,FALSE)*CD621,0))+B621</f>
        <v>0</v>
      </c>
      <c r="AP621" s="271" t="str">
        <f t="shared" si="287"/>
        <v/>
      </c>
      <c r="AQ621" s="271" t="str">
        <f t="shared" si="288"/>
        <v/>
      </c>
      <c r="AR621" s="271" t="str">
        <f t="shared" si="289"/>
        <v/>
      </c>
      <c r="AS621" s="271" t="str">
        <f t="shared" si="290"/>
        <v/>
      </c>
      <c r="AT621" s="271" t="str">
        <f t="shared" si="291"/>
        <v/>
      </c>
      <c r="AU621" s="271" t="str">
        <f t="shared" si="292"/>
        <v/>
      </c>
      <c r="AV621" s="271" t="str">
        <f t="shared" si="293"/>
        <v/>
      </c>
      <c r="AW621" s="271" t="str">
        <f t="shared" si="294"/>
        <v/>
      </c>
      <c r="AX621" s="271" t="str">
        <f t="shared" si="295"/>
        <v/>
      </c>
      <c r="AY621" s="271" t="str">
        <f t="shared" si="296"/>
        <v/>
      </c>
      <c r="AZ621" s="258">
        <f t="shared" si="18"/>
        <v>0</v>
      </c>
      <c r="BA621" s="258">
        <f t="shared" si="262"/>
        <v>1</v>
      </c>
      <c r="BB621" s="258">
        <f t="shared" si="297"/>
        <v>0</v>
      </c>
      <c r="BC621" s="258">
        <f t="shared" si="298"/>
        <v>1</v>
      </c>
      <c r="BD621" s="258">
        <f t="shared" si="20"/>
        <v>1</v>
      </c>
      <c r="BE621" s="258">
        <f t="shared" si="299"/>
        <v>0</v>
      </c>
      <c r="BF621" s="258">
        <f t="shared" si="300"/>
        <v>1</v>
      </c>
      <c r="BG621" s="258">
        <f t="shared" si="21"/>
        <v>1</v>
      </c>
      <c r="BH621" s="258">
        <f t="shared" si="301"/>
        <v>0</v>
      </c>
      <c r="BI621" s="258">
        <f t="shared" si="302"/>
        <v>1</v>
      </c>
      <c r="BJ621" s="258">
        <f t="shared" si="22"/>
        <v>1</v>
      </c>
      <c r="BK621" s="258">
        <f t="shared" si="303"/>
        <v>0</v>
      </c>
      <c r="BL621" s="258">
        <f t="shared" si="304"/>
        <v>1</v>
      </c>
      <c r="BM621" s="258">
        <f t="shared" si="23"/>
        <v>1</v>
      </c>
      <c r="BN621" s="258">
        <f t="shared" si="305"/>
        <v>0</v>
      </c>
      <c r="BO621" s="258">
        <f t="shared" si="306"/>
        <v>1</v>
      </c>
      <c r="BP621" s="258">
        <f t="shared" si="24"/>
        <v>1</v>
      </c>
      <c r="BQ621" s="258">
        <f t="shared" si="307"/>
        <v>0</v>
      </c>
      <c r="BR621" s="258">
        <f t="shared" si="308"/>
        <v>1</v>
      </c>
      <c r="BS621" s="258">
        <f t="shared" si="25"/>
        <v>1</v>
      </c>
      <c r="BT621" s="258">
        <f t="shared" si="309"/>
        <v>0</v>
      </c>
      <c r="BU621" s="258">
        <f t="shared" si="310"/>
        <v>1</v>
      </c>
      <c r="BV621" s="258">
        <f t="shared" si="26"/>
        <v>1</v>
      </c>
      <c r="BW621" s="258">
        <f t="shared" si="311"/>
        <v>0</v>
      </c>
      <c r="BX621" s="258">
        <f t="shared" si="312"/>
        <v>1</v>
      </c>
      <c r="BY621" s="258">
        <f t="shared" si="27"/>
        <v>1</v>
      </c>
      <c r="BZ621" s="258">
        <f t="shared" si="313"/>
        <v>0</v>
      </c>
      <c r="CA621" s="258">
        <f t="shared" si="314"/>
        <v>1</v>
      </c>
      <c r="CB621" s="258">
        <f t="shared" si="28"/>
        <v>1</v>
      </c>
      <c r="CC621" s="258">
        <f t="shared" si="315"/>
        <v>0</v>
      </c>
      <c r="CD621" s="258">
        <f t="shared" si="316"/>
        <v>1</v>
      </c>
    </row>
    <row r="622" spans="1:82" hidden="1">
      <c r="A622" s="258"/>
      <c r="B622" s="258"/>
      <c r="C622" s="259"/>
      <c r="D622" s="258"/>
      <c r="E622" s="258"/>
      <c r="F622" s="258"/>
      <c r="G622" s="258">
        <v>614</v>
      </c>
      <c r="H622" s="743"/>
      <c r="I622" s="744"/>
      <c r="J622" s="739"/>
      <c r="K622" s="745"/>
      <c r="L622" s="745"/>
      <c r="M622" s="272"/>
      <c r="N622" s="508">
        <f t="shared" si="242"/>
        <v>0</v>
      </c>
      <c r="O622" s="510">
        <f t="shared" si="317"/>
        <v>0</v>
      </c>
      <c r="P622" s="260">
        <f t="shared" si="318"/>
        <v>0</v>
      </c>
      <c r="Q622" s="261">
        <f t="shared" si="319"/>
        <v>0</v>
      </c>
      <c r="R622" s="261">
        <f t="shared" si="246"/>
        <v>0</v>
      </c>
      <c r="S622" s="262"/>
      <c r="T622" s="262"/>
      <c r="U622" s="263">
        <f t="shared" si="2"/>
        <v>1.288</v>
      </c>
      <c r="V622" s="264">
        <f>IF(E622="SP",1,IF(D622="",ExtraMargeMateriaal,(1-VLOOKUP(D622,TabelAankoop[],4,FALSE))))</f>
        <v>1</v>
      </c>
      <c r="W622" s="265">
        <f t="shared" si="247"/>
        <v>0.6885</v>
      </c>
      <c r="X622" s="266">
        <f t="shared" si="248"/>
        <v>1</v>
      </c>
      <c r="Y622" s="267">
        <f t="shared" si="249"/>
        <v>1.46</v>
      </c>
      <c r="Z622" s="267">
        <f t="shared" si="250"/>
        <v>1.1599999999999999</v>
      </c>
      <c r="AA622" s="268">
        <f t="shared" si="7"/>
        <v>0</v>
      </c>
      <c r="AB622" s="456">
        <f t="shared" si="8"/>
        <v>0</v>
      </c>
      <c r="AC622" s="457">
        <f t="shared" si="9"/>
        <v>0</v>
      </c>
      <c r="AD622" s="456">
        <f t="shared" si="10"/>
        <v>0</v>
      </c>
      <c r="AE622" s="458">
        <f t="shared" si="11"/>
        <v>0</v>
      </c>
      <c r="AF622" s="457">
        <f t="shared" si="286"/>
        <v>0</v>
      </c>
      <c r="AG622" s="456">
        <f t="shared" si="12"/>
        <v>0</v>
      </c>
      <c r="AH622" s="457">
        <f t="shared" si="13"/>
        <v>0</v>
      </c>
      <c r="AI622" s="268">
        <f t="shared" si="14"/>
        <v>0</v>
      </c>
      <c r="AJ622" s="269">
        <f t="shared" si="15"/>
        <v>0</v>
      </c>
      <c r="AK622" s="270">
        <f t="shared" si="16"/>
        <v>0</v>
      </c>
      <c r="AL622" s="415">
        <f t="shared" si="17"/>
        <v>0</v>
      </c>
      <c r="AM622" s="259" t="str">
        <f>IF(AP622="","",IFERROR(VLOOKUP(AP622,CODES!$A$3:$D$1348,4,FALSE),"X"))&amp;IF(AQ622="","",IFERROR(VLOOKUP(AQ622,CODES!$A$3:$D$1348,4,FALSE),"X"))&amp;IF(AR622="","",IFERROR(VLOOKUP(AR622,CODES!$A$3:$D$1348,4,FALSE),"X"))&amp;IF(AS622="","",IFERROR(VLOOKUP(AS622,CODES!$A$3:$D$1348,4,FALSE),"X"))&amp;IF(AT622="","",IFERROR(VLOOKUP(AT622,CODES!$A$3:$D$1348,4,FALSE),"X"))&amp;IF(AU622="","",IFERROR(VLOOKUP(AU622,CODES!$A$3:$D$1348,4,FALSE),"X"))&amp;IF(AV622="","",IFERROR(VLOOKUP(AV622,CODES!$A$3:$D$1348,4,FALSE),"X"))&amp;IF(AW622="","",IFERROR(VLOOKUP(AW622,CODES!$A$3:$D$1348,4,FALSE),"X"))&amp;IF(AX622="","",IFERROR(VLOOKUP(AX622,CODES!$A$3:$D$1348,4,FALSE),"X"))&amp;IF(AY622="","",IFERROR(VLOOKUP(AY622,CODES!$A$3:$D$1348,4,FALSE),"X"))</f>
        <v/>
      </c>
      <c r="AN622" s="258">
        <f>SUM(IFERROR(VLOOKUP(AP622,CODES!$A$3:$D$1348,4,FALSE)*BC622,0),IFERROR(VLOOKUP(AQ622,CODES!$A$3:$D$1348,4,FALSE)*BF622,0),IFERROR(VLOOKUP(AR622,CODES!$A$3:$D$1348,4,FALSE)*BI622,0),IFERROR(VLOOKUP(AS622,CODES!$A$3:$D$1348,4,FALSE)*BL622,0),IFERROR(VLOOKUP(AT622,CODES!$A$3:$D$1348,4,FALSE)*BO622,0),IFERROR(VLOOKUP(AU622,CODES!$A$3:$D$1348,4,FALSE)*BR622,0),IFERROR(VLOOKUP(AV622,CODES!$A$3:$D$1348,4,FALSE)*BU622,0),IFERROR(VLOOKUP(AW622,CODES!$A$3:$D$1348,4,FALSE)*BX622,0),IFERROR(VLOOKUP(AX622,CODES!$A$3:$D$1348,4,FALSE)*CA622,0),IFERROR(VLOOKUP(AY622,CODES!$A$3:$D$1348,4,FALSE)*CD622,0))</f>
        <v>0</v>
      </c>
      <c r="AO622" s="258">
        <f>SUM(IFERROR(VLOOKUP(AP622,CODES!$A$3:$D$1348,3,FALSE)*BC622,0),IFERROR(VLOOKUP(AQ622,CODES!$A$3:$D$1348,3,FALSE)*BF622,0),IFERROR(VLOOKUP(AR622,CODES!$A$3:$D$1348,3,FALSE)*BI622,0),IFERROR(VLOOKUP(AS622,CODES!$A$3:$D$1348,3,FALSE)*BL622,0),IFERROR(VLOOKUP(AT622,CODES!$A$3:$D$1348,3,FALSE)*BO622,0),IFERROR(VLOOKUP(AU622,CODES!$A$3:$D$1348,3,FALSE)*BR622,0),IFERROR(VLOOKUP(AV622,CODES!$A$3:$D$1348,3,FALSE)*BU622,0),IFERROR(VLOOKUP(AW622,CODES!$A$3:$D$1348,3,FALSE)*BX622,0),IFERROR(VLOOKUP(AX622,CODES!$A$3:$D$1348,3,FALSE)*CA622,0),IFERROR(VLOOKUP(AY622,CODES!$A$3:$D$1348,3,FALSE)*CD622,0))+B622</f>
        <v>0</v>
      </c>
      <c r="AP622" s="271" t="str">
        <f t="shared" si="287"/>
        <v/>
      </c>
      <c r="AQ622" s="271" t="str">
        <f t="shared" si="288"/>
        <v/>
      </c>
      <c r="AR622" s="271" t="str">
        <f t="shared" si="289"/>
        <v/>
      </c>
      <c r="AS622" s="271" t="str">
        <f t="shared" si="290"/>
        <v/>
      </c>
      <c r="AT622" s="271" t="str">
        <f t="shared" si="291"/>
        <v/>
      </c>
      <c r="AU622" s="271" t="str">
        <f t="shared" si="292"/>
        <v/>
      </c>
      <c r="AV622" s="271" t="str">
        <f t="shared" si="293"/>
        <v/>
      </c>
      <c r="AW622" s="271" t="str">
        <f t="shared" si="294"/>
        <v/>
      </c>
      <c r="AX622" s="271" t="str">
        <f t="shared" si="295"/>
        <v/>
      </c>
      <c r="AY622" s="271" t="str">
        <f t="shared" si="296"/>
        <v/>
      </c>
      <c r="AZ622" s="258">
        <f t="shared" si="18"/>
        <v>0</v>
      </c>
      <c r="BA622" s="258">
        <f t="shared" si="262"/>
        <v>1</v>
      </c>
      <c r="BB622" s="258">
        <f t="shared" si="297"/>
        <v>0</v>
      </c>
      <c r="BC622" s="258">
        <f t="shared" si="298"/>
        <v>1</v>
      </c>
      <c r="BD622" s="258">
        <f t="shared" si="20"/>
        <v>1</v>
      </c>
      <c r="BE622" s="258">
        <f t="shared" si="299"/>
        <v>0</v>
      </c>
      <c r="BF622" s="258">
        <f t="shared" si="300"/>
        <v>1</v>
      </c>
      <c r="BG622" s="258">
        <f t="shared" si="21"/>
        <v>1</v>
      </c>
      <c r="BH622" s="258">
        <f t="shared" si="301"/>
        <v>0</v>
      </c>
      <c r="BI622" s="258">
        <f t="shared" si="302"/>
        <v>1</v>
      </c>
      <c r="BJ622" s="258">
        <f t="shared" si="22"/>
        <v>1</v>
      </c>
      <c r="BK622" s="258">
        <f t="shared" si="303"/>
        <v>0</v>
      </c>
      <c r="BL622" s="258">
        <f t="shared" si="304"/>
        <v>1</v>
      </c>
      <c r="BM622" s="258">
        <f t="shared" si="23"/>
        <v>1</v>
      </c>
      <c r="BN622" s="258">
        <f t="shared" si="305"/>
        <v>0</v>
      </c>
      <c r="BO622" s="258">
        <f t="shared" si="306"/>
        <v>1</v>
      </c>
      <c r="BP622" s="258">
        <f t="shared" si="24"/>
        <v>1</v>
      </c>
      <c r="BQ622" s="258">
        <f t="shared" si="307"/>
        <v>0</v>
      </c>
      <c r="BR622" s="258">
        <f t="shared" si="308"/>
        <v>1</v>
      </c>
      <c r="BS622" s="258">
        <f t="shared" si="25"/>
        <v>1</v>
      </c>
      <c r="BT622" s="258">
        <f t="shared" si="309"/>
        <v>0</v>
      </c>
      <c r="BU622" s="258">
        <f t="shared" si="310"/>
        <v>1</v>
      </c>
      <c r="BV622" s="258">
        <f t="shared" si="26"/>
        <v>1</v>
      </c>
      <c r="BW622" s="258">
        <f t="shared" si="311"/>
        <v>0</v>
      </c>
      <c r="BX622" s="258">
        <f t="shared" si="312"/>
        <v>1</v>
      </c>
      <c r="BY622" s="258">
        <f t="shared" si="27"/>
        <v>1</v>
      </c>
      <c r="BZ622" s="258">
        <f t="shared" si="313"/>
        <v>0</v>
      </c>
      <c r="CA622" s="258">
        <f t="shared" si="314"/>
        <v>1</v>
      </c>
      <c r="CB622" s="258">
        <f t="shared" si="28"/>
        <v>1</v>
      </c>
      <c r="CC622" s="258">
        <f t="shared" si="315"/>
        <v>0</v>
      </c>
      <c r="CD622" s="258">
        <f t="shared" si="316"/>
        <v>1</v>
      </c>
    </row>
    <row r="623" spans="1:82" hidden="1">
      <c r="A623" s="258"/>
      <c r="B623" s="258"/>
      <c r="C623" s="259"/>
      <c r="D623" s="258"/>
      <c r="E623" s="258"/>
      <c r="F623" s="258"/>
      <c r="G623" s="258">
        <v>615</v>
      </c>
      <c r="H623" s="743"/>
      <c r="I623" s="744"/>
      <c r="J623" s="739"/>
      <c r="K623" s="745"/>
      <c r="L623" s="745"/>
      <c r="M623" s="272"/>
      <c r="N623" s="508">
        <f t="shared" si="242"/>
        <v>0</v>
      </c>
      <c r="O623" s="510">
        <f t="shared" si="317"/>
        <v>0</v>
      </c>
      <c r="P623" s="260">
        <f t="shared" si="318"/>
        <v>0</v>
      </c>
      <c r="Q623" s="261">
        <f t="shared" si="319"/>
        <v>0</v>
      </c>
      <c r="R623" s="261">
        <f t="shared" si="246"/>
        <v>0</v>
      </c>
      <c r="S623" s="262"/>
      <c r="T623" s="262"/>
      <c r="U623" s="263">
        <f t="shared" si="2"/>
        <v>1.288</v>
      </c>
      <c r="V623" s="264">
        <f>IF(E623="SP",1,IF(D623="",ExtraMargeMateriaal,(1-VLOOKUP(D623,TabelAankoop[],4,FALSE))))</f>
        <v>1</v>
      </c>
      <c r="W623" s="265">
        <f t="shared" si="247"/>
        <v>0.6885</v>
      </c>
      <c r="X623" s="266">
        <f t="shared" si="248"/>
        <v>1</v>
      </c>
      <c r="Y623" s="267">
        <f t="shared" si="249"/>
        <v>1.46</v>
      </c>
      <c r="Z623" s="267">
        <f t="shared" si="250"/>
        <v>1.1599999999999999</v>
      </c>
      <c r="AA623" s="268">
        <f t="shared" si="7"/>
        <v>0</v>
      </c>
      <c r="AB623" s="456">
        <f t="shared" si="8"/>
        <v>0</v>
      </c>
      <c r="AC623" s="457">
        <f t="shared" si="9"/>
        <v>0</v>
      </c>
      <c r="AD623" s="456">
        <f t="shared" si="10"/>
        <v>0</v>
      </c>
      <c r="AE623" s="458">
        <f t="shared" si="11"/>
        <v>0</v>
      </c>
      <c r="AF623" s="457">
        <f t="shared" si="286"/>
        <v>0</v>
      </c>
      <c r="AG623" s="456">
        <f t="shared" si="12"/>
        <v>0</v>
      </c>
      <c r="AH623" s="457">
        <f t="shared" si="13"/>
        <v>0</v>
      </c>
      <c r="AI623" s="268">
        <f t="shared" si="14"/>
        <v>0</v>
      </c>
      <c r="AJ623" s="269">
        <f t="shared" si="15"/>
        <v>0</v>
      </c>
      <c r="AK623" s="270">
        <f t="shared" si="16"/>
        <v>0</v>
      </c>
      <c r="AL623" s="415">
        <f t="shared" si="17"/>
        <v>0</v>
      </c>
      <c r="AM623" s="259" t="str">
        <f>IF(AP623="","",IFERROR(VLOOKUP(AP623,CODES!$A$3:$D$1348,4,FALSE),"X"))&amp;IF(AQ623="","",IFERROR(VLOOKUP(AQ623,CODES!$A$3:$D$1348,4,FALSE),"X"))&amp;IF(AR623="","",IFERROR(VLOOKUP(AR623,CODES!$A$3:$D$1348,4,FALSE),"X"))&amp;IF(AS623="","",IFERROR(VLOOKUP(AS623,CODES!$A$3:$D$1348,4,FALSE),"X"))&amp;IF(AT623="","",IFERROR(VLOOKUP(AT623,CODES!$A$3:$D$1348,4,FALSE),"X"))&amp;IF(AU623="","",IFERROR(VLOOKUP(AU623,CODES!$A$3:$D$1348,4,FALSE),"X"))&amp;IF(AV623="","",IFERROR(VLOOKUP(AV623,CODES!$A$3:$D$1348,4,FALSE),"X"))&amp;IF(AW623="","",IFERROR(VLOOKUP(AW623,CODES!$A$3:$D$1348,4,FALSE),"X"))&amp;IF(AX623="","",IFERROR(VLOOKUP(AX623,CODES!$A$3:$D$1348,4,FALSE),"X"))&amp;IF(AY623="","",IFERROR(VLOOKUP(AY623,CODES!$A$3:$D$1348,4,FALSE),"X"))</f>
        <v/>
      </c>
      <c r="AN623" s="258">
        <f>SUM(IFERROR(VLOOKUP(AP623,CODES!$A$3:$D$1348,4,FALSE)*BC623,0),IFERROR(VLOOKUP(AQ623,CODES!$A$3:$D$1348,4,FALSE)*BF623,0),IFERROR(VLOOKUP(AR623,CODES!$A$3:$D$1348,4,FALSE)*BI623,0),IFERROR(VLOOKUP(AS623,CODES!$A$3:$D$1348,4,FALSE)*BL623,0),IFERROR(VLOOKUP(AT623,CODES!$A$3:$D$1348,4,FALSE)*BO623,0),IFERROR(VLOOKUP(AU623,CODES!$A$3:$D$1348,4,FALSE)*BR623,0),IFERROR(VLOOKUP(AV623,CODES!$A$3:$D$1348,4,FALSE)*BU623,0),IFERROR(VLOOKUP(AW623,CODES!$A$3:$D$1348,4,FALSE)*BX623,0),IFERROR(VLOOKUP(AX623,CODES!$A$3:$D$1348,4,FALSE)*CA623,0),IFERROR(VLOOKUP(AY623,CODES!$A$3:$D$1348,4,FALSE)*CD623,0))</f>
        <v>0</v>
      </c>
      <c r="AO623" s="258">
        <f>SUM(IFERROR(VLOOKUP(AP623,CODES!$A$3:$D$1348,3,FALSE)*BC623,0),IFERROR(VLOOKUP(AQ623,CODES!$A$3:$D$1348,3,FALSE)*BF623,0),IFERROR(VLOOKUP(AR623,CODES!$A$3:$D$1348,3,FALSE)*BI623,0),IFERROR(VLOOKUP(AS623,CODES!$A$3:$D$1348,3,FALSE)*BL623,0),IFERROR(VLOOKUP(AT623,CODES!$A$3:$D$1348,3,FALSE)*BO623,0),IFERROR(VLOOKUP(AU623,CODES!$A$3:$D$1348,3,FALSE)*BR623,0),IFERROR(VLOOKUP(AV623,CODES!$A$3:$D$1348,3,FALSE)*BU623,0),IFERROR(VLOOKUP(AW623,CODES!$A$3:$D$1348,3,FALSE)*BX623,0),IFERROR(VLOOKUP(AX623,CODES!$A$3:$D$1348,3,FALSE)*CA623,0),IFERROR(VLOOKUP(AY623,CODES!$A$3:$D$1348,3,FALSE)*CD623,0))+B623</f>
        <v>0</v>
      </c>
      <c r="AP623" s="271" t="str">
        <f t="shared" si="287"/>
        <v/>
      </c>
      <c r="AQ623" s="271" t="str">
        <f t="shared" si="288"/>
        <v/>
      </c>
      <c r="AR623" s="271" t="str">
        <f t="shared" si="289"/>
        <v/>
      </c>
      <c r="AS623" s="271" t="str">
        <f t="shared" si="290"/>
        <v/>
      </c>
      <c r="AT623" s="271" t="str">
        <f t="shared" si="291"/>
        <v/>
      </c>
      <c r="AU623" s="271" t="str">
        <f t="shared" si="292"/>
        <v/>
      </c>
      <c r="AV623" s="271" t="str">
        <f t="shared" si="293"/>
        <v/>
      </c>
      <c r="AW623" s="271" t="str">
        <f t="shared" si="294"/>
        <v/>
      </c>
      <c r="AX623" s="271" t="str">
        <f t="shared" si="295"/>
        <v/>
      </c>
      <c r="AY623" s="271" t="str">
        <f t="shared" si="296"/>
        <v/>
      </c>
      <c r="AZ623" s="258">
        <f t="shared" si="18"/>
        <v>0</v>
      </c>
      <c r="BA623" s="258">
        <f t="shared" si="262"/>
        <v>1</v>
      </c>
      <c r="BB623" s="258">
        <f t="shared" si="297"/>
        <v>0</v>
      </c>
      <c r="BC623" s="258">
        <f t="shared" si="298"/>
        <v>1</v>
      </c>
      <c r="BD623" s="258">
        <f t="shared" si="20"/>
        <v>1</v>
      </c>
      <c r="BE623" s="258">
        <f t="shared" si="299"/>
        <v>0</v>
      </c>
      <c r="BF623" s="258">
        <f t="shared" si="300"/>
        <v>1</v>
      </c>
      <c r="BG623" s="258">
        <f t="shared" si="21"/>
        <v>1</v>
      </c>
      <c r="BH623" s="258">
        <f t="shared" si="301"/>
        <v>0</v>
      </c>
      <c r="BI623" s="258">
        <f t="shared" si="302"/>
        <v>1</v>
      </c>
      <c r="BJ623" s="258">
        <f t="shared" si="22"/>
        <v>1</v>
      </c>
      <c r="BK623" s="258">
        <f t="shared" si="303"/>
        <v>0</v>
      </c>
      <c r="BL623" s="258">
        <f t="shared" si="304"/>
        <v>1</v>
      </c>
      <c r="BM623" s="258">
        <f t="shared" si="23"/>
        <v>1</v>
      </c>
      <c r="BN623" s="258">
        <f t="shared" si="305"/>
        <v>0</v>
      </c>
      <c r="BO623" s="258">
        <f t="shared" si="306"/>
        <v>1</v>
      </c>
      <c r="BP623" s="258">
        <f t="shared" si="24"/>
        <v>1</v>
      </c>
      <c r="BQ623" s="258">
        <f t="shared" si="307"/>
        <v>0</v>
      </c>
      <c r="BR623" s="258">
        <f t="shared" si="308"/>
        <v>1</v>
      </c>
      <c r="BS623" s="258">
        <f t="shared" si="25"/>
        <v>1</v>
      </c>
      <c r="BT623" s="258">
        <f t="shared" si="309"/>
        <v>0</v>
      </c>
      <c r="BU623" s="258">
        <f t="shared" si="310"/>
        <v>1</v>
      </c>
      <c r="BV623" s="258">
        <f t="shared" si="26"/>
        <v>1</v>
      </c>
      <c r="BW623" s="258">
        <f t="shared" si="311"/>
        <v>0</v>
      </c>
      <c r="BX623" s="258">
        <f t="shared" si="312"/>
        <v>1</v>
      </c>
      <c r="BY623" s="258">
        <f t="shared" si="27"/>
        <v>1</v>
      </c>
      <c r="BZ623" s="258">
        <f t="shared" si="313"/>
        <v>0</v>
      </c>
      <c r="CA623" s="258">
        <f t="shared" si="314"/>
        <v>1</v>
      </c>
      <c r="CB623" s="258">
        <f t="shared" si="28"/>
        <v>1</v>
      </c>
      <c r="CC623" s="258">
        <f t="shared" si="315"/>
        <v>0</v>
      </c>
      <c r="CD623" s="258">
        <f t="shared" si="316"/>
        <v>1</v>
      </c>
    </row>
    <row r="624" spans="1:82" hidden="1">
      <c r="A624" s="258"/>
      <c r="B624" s="258"/>
      <c r="C624" s="259"/>
      <c r="D624" s="258"/>
      <c r="E624" s="258"/>
      <c r="F624" s="258"/>
      <c r="G624" s="258">
        <v>616</v>
      </c>
      <c r="H624" s="743"/>
      <c r="I624" s="744"/>
      <c r="J624" s="739"/>
      <c r="K624" s="745"/>
      <c r="L624" s="745"/>
      <c r="M624" s="272"/>
      <c r="N624" s="508">
        <f t="shared" si="242"/>
        <v>0</v>
      </c>
      <c r="O624" s="510">
        <f t="shared" si="317"/>
        <v>0</v>
      </c>
      <c r="P624" s="260">
        <f t="shared" si="318"/>
        <v>0</v>
      </c>
      <c r="Q624" s="261">
        <f t="shared" si="319"/>
        <v>0</v>
      </c>
      <c r="R624" s="261">
        <f t="shared" si="246"/>
        <v>0</v>
      </c>
      <c r="S624" s="262"/>
      <c r="T624" s="262"/>
      <c r="U624" s="263">
        <f t="shared" si="2"/>
        <v>1.288</v>
      </c>
      <c r="V624" s="264">
        <f>IF(E624="SP",1,IF(D624="",ExtraMargeMateriaal,(1-VLOOKUP(D624,TabelAankoop[],4,FALSE))))</f>
        <v>1</v>
      </c>
      <c r="W624" s="265">
        <f t="shared" si="247"/>
        <v>0.6885</v>
      </c>
      <c r="X624" s="266">
        <f t="shared" si="248"/>
        <v>1</v>
      </c>
      <c r="Y624" s="267">
        <f t="shared" si="249"/>
        <v>1.46</v>
      </c>
      <c r="Z624" s="267">
        <f t="shared" si="250"/>
        <v>1.1599999999999999</v>
      </c>
      <c r="AA624" s="268">
        <f t="shared" si="7"/>
        <v>0</v>
      </c>
      <c r="AB624" s="456">
        <f t="shared" si="8"/>
        <v>0</v>
      </c>
      <c r="AC624" s="457">
        <f t="shared" si="9"/>
        <v>0</v>
      </c>
      <c r="AD624" s="456">
        <f t="shared" si="10"/>
        <v>0</v>
      </c>
      <c r="AE624" s="458">
        <f t="shared" si="11"/>
        <v>0</v>
      </c>
      <c r="AF624" s="457">
        <f t="shared" si="286"/>
        <v>0</v>
      </c>
      <c r="AG624" s="456">
        <f t="shared" si="12"/>
        <v>0</v>
      </c>
      <c r="AH624" s="457">
        <f t="shared" si="13"/>
        <v>0</v>
      </c>
      <c r="AI624" s="268">
        <f t="shared" si="14"/>
        <v>0</v>
      </c>
      <c r="AJ624" s="269">
        <f t="shared" si="15"/>
        <v>0</v>
      </c>
      <c r="AK624" s="270">
        <f t="shared" si="16"/>
        <v>0</v>
      </c>
      <c r="AL624" s="415">
        <f t="shared" si="17"/>
        <v>0</v>
      </c>
      <c r="AM624" s="259" t="str">
        <f>IF(AP624="","",IFERROR(VLOOKUP(AP624,CODES!$A$3:$D$1348,4,FALSE),"X"))&amp;IF(AQ624="","",IFERROR(VLOOKUP(AQ624,CODES!$A$3:$D$1348,4,FALSE),"X"))&amp;IF(AR624="","",IFERROR(VLOOKUP(AR624,CODES!$A$3:$D$1348,4,FALSE),"X"))&amp;IF(AS624="","",IFERROR(VLOOKUP(AS624,CODES!$A$3:$D$1348,4,FALSE),"X"))&amp;IF(AT624="","",IFERROR(VLOOKUP(AT624,CODES!$A$3:$D$1348,4,FALSE),"X"))&amp;IF(AU624="","",IFERROR(VLOOKUP(AU624,CODES!$A$3:$D$1348,4,FALSE),"X"))&amp;IF(AV624="","",IFERROR(VLOOKUP(AV624,CODES!$A$3:$D$1348,4,FALSE),"X"))&amp;IF(AW624="","",IFERROR(VLOOKUP(AW624,CODES!$A$3:$D$1348,4,FALSE),"X"))&amp;IF(AX624="","",IFERROR(VLOOKUP(AX624,CODES!$A$3:$D$1348,4,FALSE),"X"))&amp;IF(AY624="","",IFERROR(VLOOKUP(AY624,CODES!$A$3:$D$1348,4,FALSE),"X"))</f>
        <v/>
      </c>
      <c r="AN624" s="258">
        <f>SUM(IFERROR(VLOOKUP(AP624,CODES!$A$3:$D$1348,4,FALSE)*BC624,0),IFERROR(VLOOKUP(AQ624,CODES!$A$3:$D$1348,4,FALSE)*BF624,0),IFERROR(VLOOKUP(AR624,CODES!$A$3:$D$1348,4,FALSE)*BI624,0),IFERROR(VLOOKUP(AS624,CODES!$A$3:$D$1348,4,FALSE)*BL624,0),IFERROR(VLOOKUP(AT624,CODES!$A$3:$D$1348,4,FALSE)*BO624,0),IFERROR(VLOOKUP(AU624,CODES!$A$3:$D$1348,4,FALSE)*BR624,0),IFERROR(VLOOKUP(AV624,CODES!$A$3:$D$1348,4,FALSE)*BU624,0),IFERROR(VLOOKUP(AW624,CODES!$A$3:$D$1348,4,FALSE)*BX624,0),IFERROR(VLOOKUP(AX624,CODES!$A$3:$D$1348,4,FALSE)*CA624,0),IFERROR(VLOOKUP(AY624,CODES!$A$3:$D$1348,4,FALSE)*CD624,0))</f>
        <v>0</v>
      </c>
      <c r="AO624" s="258">
        <f>SUM(IFERROR(VLOOKUP(AP624,CODES!$A$3:$D$1348,3,FALSE)*BC624,0),IFERROR(VLOOKUP(AQ624,CODES!$A$3:$D$1348,3,FALSE)*BF624,0),IFERROR(VLOOKUP(AR624,CODES!$A$3:$D$1348,3,FALSE)*BI624,0),IFERROR(VLOOKUP(AS624,CODES!$A$3:$D$1348,3,FALSE)*BL624,0),IFERROR(VLOOKUP(AT624,CODES!$A$3:$D$1348,3,FALSE)*BO624,0),IFERROR(VLOOKUP(AU624,CODES!$A$3:$D$1348,3,FALSE)*BR624,0),IFERROR(VLOOKUP(AV624,CODES!$A$3:$D$1348,3,FALSE)*BU624,0),IFERROR(VLOOKUP(AW624,CODES!$A$3:$D$1348,3,FALSE)*BX624,0),IFERROR(VLOOKUP(AX624,CODES!$A$3:$D$1348,3,FALSE)*CA624,0),IFERROR(VLOOKUP(AY624,CODES!$A$3:$D$1348,3,FALSE)*CD624,0))+B624</f>
        <v>0</v>
      </c>
      <c r="AP624" s="271" t="str">
        <f t="shared" si="287"/>
        <v/>
      </c>
      <c r="AQ624" s="271" t="str">
        <f t="shared" si="288"/>
        <v/>
      </c>
      <c r="AR624" s="271" t="str">
        <f t="shared" si="289"/>
        <v/>
      </c>
      <c r="AS624" s="271" t="str">
        <f t="shared" si="290"/>
        <v/>
      </c>
      <c r="AT624" s="271" t="str">
        <f t="shared" si="291"/>
        <v/>
      </c>
      <c r="AU624" s="271" t="str">
        <f t="shared" si="292"/>
        <v/>
      </c>
      <c r="AV624" s="271" t="str">
        <f t="shared" si="293"/>
        <v/>
      </c>
      <c r="AW624" s="271" t="str">
        <f t="shared" si="294"/>
        <v/>
      </c>
      <c r="AX624" s="271" t="str">
        <f t="shared" si="295"/>
        <v/>
      </c>
      <c r="AY624" s="271" t="str">
        <f t="shared" si="296"/>
        <v/>
      </c>
      <c r="AZ624" s="258">
        <f t="shared" si="18"/>
        <v>0</v>
      </c>
      <c r="BA624" s="258">
        <f t="shared" si="262"/>
        <v>1</v>
      </c>
      <c r="BB624" s="258">
        <f t="shared" si="297"/>
        <v>0</v>
      </c>
      <c r="BC624" s="258">
        <f t="shared" si="298"/>
        <v>1</v>
      </c>
      <c r="BD624" s="258">
        <f t="shared" si="20"/>
        <v>1</v>
      </c>
      <c r="BE624" s="258">
        <f t="shared" si="299"/>
        <v>0</v>
      </c>
      <c r="BF624" s="258">
        <f t="shared" si="300"/>
        <v>1</v>
      </c>
      <c r="BG624" s="258">
        <f t="shared" si="21"/>
        <v>1</v>
      </c>
      <c r="BH624" s="258">
        <f t="shared" si="301"/>
        <v>0</v>
      </c>
      <c r="BI624" s="258">
        <f t="shared" si="302"/>
        <v>1</v>
      </c>
      <c r="BJ624" s="258">
        <f t="shared" si="22"/>
        <v>1</v>
      </c>
      <c r="BK624" s="258">
        <f t="shared" si="303"/>
        <v>0</v>
      </c>
      <c r="BL624" s="258">
        <f t="shared" si="304"/>
        <v>1</v>
      </c>
      <c r="BM624" s="258">
        <f t="shared" si="23"/>
        <v>1</v>
      </c>
      <c r="BN624" s="258">
        <f t="shared" si="305"/>
        <v>0</v>
      </c>
      <c r="BO624" s="258">
        <f t="shared" si="306"/>
        <v>1</v>
      </c>
      <c r="BP624" s="258">
        <f t="shared" si="24"/>
        <v>1</v>
      </c>
      <c r="BQ624" s="258">
        <f t="shared" si="307"/>
        <v>0</v>
      </c>
      <c r="BR624" s="258">
        <f t="shared" si="308"/>
        <v>1</v>
      </c>
      <c r="BS624" s="258">
        <f t="shared" si="25"/>
        <v>1</v>
      </c>
      <c r="BT624" s="258">
        <f t="shared" si="309"/>
        <v>0</v>
      </c>
      <c r="BU624" s="258">
        <f t="shared" si="310"/>
        <v>1</v>
      </c>
      <c r="BV624" s="258">
        <f t="shared" si="26"/>
        <v>1</v>
      </c>
      <c r="BW624" s="258">
        <f t="shared" si="311"/>
        <v>0</v>
      </c>
      <c r="BX624" s="258">
        <f t="shared" si="312"/>
        <v>1</v>
      </c>
      <c r="BY624" s="258">
        <f t="shared" si="27"/>
        <v>1</v>
      </c>
      <c r="BZ624" s="258">
        <f t="shared" si="313"/>
        <v>0</v>
      </c>
      <c r="CA624" s="258">
        <f t="shared" si="314"/>
        <v>1</v>
      </c>
      <c r="CB624" s="258">
        <f t="shared" si="28"/>
        <v>1</v>
      </c>
      <c r="CC624" s="258">
        <f t="shared" si="315"/>
        <v>0</v>
      </c>
      <c r="CD624" s="258">
        <f t="shared" si="316"/>
        <v>1</v>
      </c>
    </row>
    <row r="625" spans="1:82" hidden="1">
      <c r="A625" s="258"/>
      <c r="B625" s="258"/>
      <c r="C625" s="259"/>
      <c r="D625" s="258"/>
      <c r="E625" s="258"/>
      <c r="F625" s="258"/>
      <c r="G625" s="258">
        <v>617</v>
      </c>
      <c r="H625" s="743"/>
      <c r="I625" s="744"/>
      <c r="J625" s="739"/>
      <c r="K625" s="745"/>
      <c r="L625" s="745"/>
      <c r="M625" s="272"/>
      <c r="N625" s="508">
        <f t="shared" si="242"/>
        <v>0</v>
      </c>
      <c r="O625" s="510">
        <f t="shared" si="317"/>
        <v>0</v>
      </c>
      <c r="P625" s="260">
        <f t="shared" si="318"/>
        <v>0</v>
      </c>
      <c r="Q625" s="261">
        <f t="shared" si="319"/>
        <v>0</v>
      </c>
      <c r="R625" s="261">
        <f t="shared" si="246"/>
        <v>0</v>
      </c>
      <c r="S625" s="262"/>
      <c r="T625" s="262"/>
      <c r="U625" s="263">
        <f t="shared" si="2"/>
        <v>1.288</v>
      </c>
      <c r="V625" s="264">
        <f>IF(E625="SP",1,IF(D625="",ExtraMargeMateriaal,(1-VLOOKUP(D625,TabelAankoop[],4,FALSE))))</f>
        <v>1</v>
      </c>
      <c r="W625" s="265">
        <f t="shared" si="247"/>
        <v>0.6885</v>
      </c>
      <c r="X625" s="266">
        <f t="shared" si="248"/>
        <v>1</v>
      </c>
      <c r="Y625" s="267">
        <f t="shared" si="249"/>
        <v>1.46</v>
      </c>
      <c r="Z625" s="267">
        <f t="shared" si="250"/>
        <v>1.1599999999999999</v>
      </c>
      <c r="AA625" s="268">
        <f t="shared" si="7"/>
        <v>0</v>
      </c>
      <c r="AB625" s="456">
        <f t="shared" si="8"/>
        <v>0</v>
      </c>
      <c r="AC625" s="457">
        <f t="shared" si="9"/>
        <v>0</v>
      </c>
      <c r="AD625" s="456">
        <f t="shared" si="10"/>
        <v>0</v>
      </c>
      <c r="AE625" s="458">
        <f t="shared" si="11"/>
        <v>0</v>
      </c>
      <c r="AF625" s="457">
        <f t="shared" si="286"/>
        <v>0</v>
      </c>
      <c r="AG625" s="456">
        <f t="shared" si="12"/>
        <v>0</v>
      </c>
      <c r="AH625" s="457">
        <f t="shared" si="13"/>
        <v>0</v>
      </c>
      <c r="AI625" s="268">
        <f t="shared" si="14"/>
        <v>0</v>
      </c>
      <c r="AJ625" s="269">
        <f t="shared" si="15"/>
        <v>0</v>
      </c>
      <c r="AK625" s="270">
        <f t="shared" si="16"/>
        <v>0</v>
      </c>
      <c r="AL625" s="415">
        <f t="shared" si="17"/>
        <v>0</v>
      </c>
      <c r="AM625" s="259" t="str">
        <f>IF(AP625="","",IFERROR(VLOOKUP(AP625,CODES!$A$3:$D$1348,4,FALSE),"X"))&amp;IF(AQ625="","",IFERROR(VLOOKUP(AQ625,CODES!$A$3:$D$1348,4,FALSE),"X"))&amp;IF(AR625="","",IFERROR(VLOOKUP(AR625,CODES!$A$3:$D$1348,4,FALSE),"X"))&amp;IF(AS625="","",IFERROR(VLOOKUP(AS625,CODES!$A$3:$D$1348,4,FALSE),"X"))&amp;IF(AT625="","",IFERROR(VLOOKUP(AT625,CODES!$A$3:$D$1348,4,FALSE),"X"))&amp;IF(AU625="","",IFERROR(VLOOKUP(AU625,CODES!$A$3:$D$1348,4,FALSE),"X"))&amp;IF(AV625="","",IFERROR(VLOOKUP(AV625,CODES!$A$3:$D$1348,4,FALSE),"X"))&amp;IF(AW625="","",IFERROR(VLOOKUP(AW625,CODES!$A$3:$D$1348,4,FALSE),"X"))&amp;IF(AX625="","",IFERROR(VLOOKUP(AX625,CODES!$A$3:$D$1348,4,FALSE),"X"))&amp;IF(AY625="","",IFERROR(VLOOKUP(AY625,CODES!$A$3:$D$1348,4,FALSE),"X"))</f>
        <v/>
      </c>
      <c r="AN625" s="258">
        <f>SUM(IFERROR(VLOOKUP(AP625,CODES!$A$3:$D$1348,4,FALSE)*BC625,0),IFERROR(VLOOKUP(AQ625,CODES!$A$3:$D$1348,4,FALSE)*BF625,0),IFERROR(VLOOKUP(AR625,CODES!$A$3:$D$1348,4,FALSE)*BI625,0),IFERROR(VLOOKUP(AS625,CODES!$A$3:$D$1348,4,FALSE)*BL625,0),IFERROR(VLOOKUP(AT625,CODES!$A$3:$D$1348,4,FALSE)*BO625,0),IFERROR(VLOOKUP(AU625,CODES!$A$3:$D$1348,4,FALSE)*BR625,0),IFERROR(VLOOKUP(AV625,CODES!$A$3:$D$1348,4,FALSE)*BU625,0),IFERROR(VLOOKUP(AW625,CODES!$A$3:$D$1348,4,FALSE)*BX625,0),IFERROR(VLOOKUP(AX625,CODES!$A$3:$D$1348,4,FALSE)*CA625,0),IFERROR(VLOOKUP(AY625,CODES!$A$3:$D$1348,4,FALSE)*CD625,0))</f>
        <v>0</v>
      </c>
      <c r="AO625" s="258">
        <f>SUM(IFERROR(VLOOKUP(AP625,CODES!$A$3:$D$1348,3,FALSE)*BC625,0),IFERROR(VLOOKUP(AQ625,CODES!$A$3:$D$1348,3,FALSE)*BF625,0),IFERROR(VLOOKUP(AR625,CODES!$A$3:$D$1348,3,FALSE)*BI625,0),IFERROR(VLOOKUP(AS625,CODES!$A$3:$D$1348,3,FALSE)*BL625,0),IFERROR(VLOOKUP(AT625,CODES!$A$3:$D$1348,3,FALSE)*BO625,0),IFERROR(VLOOKUP(AU625,CODES!$A$3:$D$1348,3,FALSE)*BR625,0),IFERROR(VLOOKUP(AV625,CODES!$A$3:$D$1348,3,FALSE)*BU625,0),IFERROR(VLOOKUP(AW625,CODES!$A$3:$D$1348,3,FALSE)*BX625,0),IFERROR(VLOOKUP(AX625,CODES!$A$3:$D$1348,3,FALSE)*CA625,0),IFERROR(VLOOKUP(AY625,CODES!$A$3:$D$1348,3,FALSE)*CD625,0))+B625</f>
        <v>0</v>
      </c>
      <c r="AP625" s="271" t="str">
        <f t="shared" si="287"/>
        <v/>
      </c>
      <c r="AQ625" s="271" t="str">
        <f t="shared" si="288"/>
        <v/>
      </c>
      <c r="AR625" s="271" t="str">
        <f t="shared" si="289"/>
        <v/>
      </c>
      <c r="AS625" s="271" t="str">
        <f t="shared" si="290"/>
        <v/>
      </c>
      <c r="AT625" s="271" t="str">
        <f t="shared" si="291"/>
        <v/>
      </c>
      <c r="AU625" s="271" t="str">
        <f t="shared" si="292"/>
        <v/>
      </c>
      <c r="AV625" s="271" t="str">
        <f t="shared" si="293"/>
        <v/>
      </c>
      <c r="AW625" s="271" t="str">
        <f t="shared" si="294"/>
        <v/>
      </c>
      <c r="AX625" s="271" t="str">
        <f t="shared" si="295"/>
        <v/>
      </c>
      <c r="AY625" s="271" t="str">
        <f t="shared" si="296"/>
        <v/>
      </c>
      <c r="AZ625" s="258">
        <f t="shared" si="18"/>
        <v>0</v>
      </c>
      <c r="BA625" s="258">
        <f t="shared" si="262"/>
        <v>1</v>
      </c>
      <c r="BB625" s="258">
        <f t="shared" si="297"/>
        <v>0</v>
      </c>
      <c r="BC625" s="258">
        <f t="shared" si="298"/>
        <v>1</v>
      </c>
      <c r="BD625" s="258">
        <f t="shared" si="20"/>
        <v>1</v>
      </c>
      <c r="BE625" s="258">
        <f t="shared" si="299"/>
        <v>0</v>
      </c>
      <c r="BF625" s="258">
        <f t="shared" si="300"/>
        <v>1</v>
      </c>
      <c r="BG625" s="258">
        <f t="shared" si="21"/>
        <v>1</v>
      </c>
      <c r="BH625" s="258">
        <f t="shared" si="301"/>
        <v>0</v>
      </c>
      <c r="BI625" s="258">
        <f t="shared" si="302"/>
        <v>1</v>
      </c>
      <c r="BJ625" s="258">
        <f t="shared" si="22"/>
        <v>1</v>
      </c>
      <c r="BK625" s="258">
        <f t="shared" si="303"/>
        <v>0</v>
      </c>
      <c r="BL625" s="258">
        <f t="shared" si="304"/>
        <v>1</v>
      </c>
      <c r="BM625" s="258">
        <f t="shared" si="23"/>
        <v>1</v>
      </c>
      <c r="BN625" s="258">
        <f t="shared" si="305"/>
        <v>0</v>
      </c>
      <c r="BO625" s="258">
        <f t="shared" si="306"/>
        <v>1</v>
      </c>
      <c r="BP625" s="258">
        <f t="shared" si="24"/>
        <v>1</v>
      </c>
      <c r="BQ625" s="258">
        <f t="shared" si="307"/>
        <v>0</v>
      </c>
      <c r="BR625" s="258">
        <f t="shared" si="308"/>
        <v>1</v>
      </c>
      <c r="BS625" s="258">
        <f t="shared" si="25"/>
        <v>1</v>
      </c>
      <c r="BT625" s="258">
        <f t="shared" si="309"/>
        <v>0</v>
      </c>
      <c r="BU625" s="258">
        <f t="shared" si="310"/>
        <v>1</v>
      </c>
      <c r="BV625" s="258">
        <f t="shared" si="26"/>
        <v>1</v>
      </c>
      <c r="BW625" s="258">
        <f t="shared" si="311"/>
        <v>0</v>
      </c>
      <c r="BX625" s="258">
        <f t="shared" si="312"/>
        <v>1</v>
      </c>
      <c r="BY625" s="258">
        <f t="shared" si="27"/>
        <v>1</v>
      </c>
      <c r="BZ625" s="258">
        <f t="shared" si="313"/>
        <v>0</v>
      </c>
      <c r="CA625" s="258">
        <f t="shared" si="314"/>
        <v>1</v>
      </c>
      <c r="CB625" s="258">
        <f t="shared" si="28"/>
        <v>1</v>
      </c>
      <c r="CC625" s="258">
        <f t="shared" si="315"/>
        <v>0</v>
      </c>
      <c r="CD625" s="258">
        <f t="shared" si="316"/>
        <v>1</v>
      </c>
    </row>
    <row r="626" spans="1:82" hidden="1">
      <c r="A626" s="258"/>
      <c r="B626" s="258"/>
      <c r="C626" s="259"/>
      <c r="D626" s="258"/>
      <c r="E626" s="258"/>
      <c r="F626" s="258"/>
      <c r="G626" s="258">
        <v>618</v>
      </c>
      <c r="H626" s="743"/>
      <c r="I626" s="744"/>
      <c r="J626" s="739"/>
      <c r="K626" s="745"/>
      <c r="L626" s="745"/>
      <c r="M626" s="272"/>
      <c r="N626" s="508">
        <f t="shared" si="242"/>
        <v>0</v>
      </c>
      <c r="O626" s="510">
        <f t="shared" si="317"/>
        <v>0</v>
      </c>
      <c r="P626" s="260">
        <f t="shared" si="318"/>
        <v>0</v>
      </c>
      <c r="Q626" s="261">
        <f t="shared" si="319"/>
        <v>0</v>
      </c>
      <c r="R626" s="261">
        <f t="shared" si="246"/>
        <v>0</v>
      </c>
      <c r="S626" s="262"/>
      <c r="T626" s="262"/>
      <c r="U626" s="263">
        <f t="shared" si="2"/>
        <v>1.288</v>
      </c>
      <c r="V626" s="264">
        <f>IF(E626="SP",1,IF(D626="",ExtraMargeMateriaal,(1-VLOOKUP(D626,TabelAankoop[],4,FALSE))))</f>
        <v>1</v>
      </c>
      <c r="W626" s="265">
        <f t="shared" si="247"/>
        <v>0.6885</v>
      </c>
      <c r="X626" s="266">
        <f t="shared" si="248"/>
        <v>1</v>
      </c>
      <c r="Y626" s="267">
        <f t="shared" si="249"/>
        <v>1.46</v>
      </c>
      <c r="Z626" s="267">
        <f t="shared" si="250"/>
        <v>1.1599999999999999</v>
      </c>
      <c r="AA626" s="268">
        <f t="shared" si="7"/>
        <v>0</v>
      </c>
      <c r="AB626" s="456">
        <f t="shared" si="8"/>
        <v>0</v>
      </c>
      <c r="AC626" s="457">
        <f t="shared" si="9"/>
        <v>0</v>
      </c>
      <c r="AD626" s="456">
        <f t="shared" si="10"/>
        <v>0</v>
      </c>
      <c r="AE626" s="458">
        <f t="shared" si="11"/>
        <v>0</v>
      </c>
      <c r="AF626" s="457">
        <f t="shared" si="286"/>
        <v>0</v>
      </c>
      <c r="AG626" s="456">
        <f t="shared" si="12"/>
        <v>0</v>
      </c>
      <c r="AH626" s="457">
        <f t="shared" si="13"/>
        <v>0</v>
      </c>
      <c r="AI626" s="268">
        <f t="shared" si="14"/>
        <v>0</v>
      </c>
      <c r="AJ626" s="269">
        <f t="shared" si="15"/>
        <v>0</v>
      </c>
      <c r="AK626" s="270">
        <f t="shared" si="16"/>
        <v>0</v>
      </c>
      <c r="AL626" s="415">
        <f t="shared" si="17"/>
        <v>0</v>
      </c>
      <c r="AM626" s="259" t="str">
        <f>IF(AP626="","",IFERROR(VLOOKUP(AP626,CODES!$A$3:$D$1348,4,FALSE),"X"))&amp;IF(AQ626="","",IFERROR(VLOOKUP(AQ626,CODES!$A$3:$D$1348,4,FALSE),"X"))&amp;IF(AR626="","",IFERROR(VLOOKUP(AR626,CODES!$A$3:$D$1348,4,FALSE),"X"))&amp;IF(AS626="","",IFERROR(VLOOKUP(AS626,CODES!$A$3:$D$1348,4,FALSE),"X"))&amp;IF(AT626="","",IFERROR(VLOOKUP(AT626,CODES!$A$3:$D$1348,4,FALSE),"X"))&amp;IF(AU626="","",IFERROR(VLOOKUP(AU626,CODES!$A$3:$D$1348,4,FALSE),"X"))&amp;IF(AV626="","",IFERROR(VLOOKUP(AV626,CODES!$A$3:$D$1348,4,FALSE),"X"))&amp;IF(AW626="","",IFERROR(VLOOKUP(AW626,CODES!$A$3:$D$1348,4,FALSE),"X"))&amp;IF(AX626="","",IFERROR(VLOOKUP(AX626,CODES!$A$3:$D$1348,4,FALSE),"X"))&amp;IF(AY626="","",IFERROR(VLOOKUP(AY626,CODES!$A$3:$D$1348,4,FALSE),"X"))</f>
        <v/>
      </c>
      <c r="AN626" s="258">
        <f>SUM(IFERROR(VLOOKUP(AP626,CODES!$A$3:$D$1348,4,FALSE)*BC626,0),IFERROR(VLOOKUP(AQ626,CODES!$A$3:$D$1348,4,FALSE)*BF626,0),IFERROR(VLOOKUP(AR626,CODES!$A$3:$D$1348,4,FALSE)*BI626,0),IFERROR(VLOOKUP(AS626,CODES!$A$3:$D$1348,4,FALSE)*BL626,0),IFERROR(VLOOKUP(AT626,CODES!$A$3:$D$1348,4,FALSE)*BO626,0),IFERROR(VLOOKUP(AU626,CODES!$A$3:$D$1348,4,FALSE)*BR626,0),IFERROR(VLOOKUP(AV626,CODES!$A$3:$D$1348,4,FALSE)*BU626,0),IFERROR(VLOOKUP(AW626,CODES!$A$3:$D$1348,4,FALSE)*BX626,0),IFERROR(VLOOKUP(AX626,CODES!$A$3:$D$1348,4,FALSE)*CA626,0),IFERROR(VLOOKUP(AY626,CODES!$A$3:$D$1348,4,FALSE)*CD626,0))</f>
        <v>0</v>
      </c>
      <c r="AO626" s="258">
        <f>SUM(IFERROR(VLOOKUP(AP626,CODES!$A$3:$D$1348,3,FALSE)*BC626,0),IFERROR(VLOOKUP(AQ626,CODES!$A$3:$D$1348,3,FALSE)*BF626,0),IFERROR(VLOOKUP(AR626,CODES!$A$3:$D$1348,3,FALSE)*BI626,0),IFERROR(VLOOKUP(AS626,CODES!$A$3:$D$1348,3,FALSE)*BL626,0),IFERROR(VLOOKUP(AT626,CODES!$A$3:$D$1348,3,FALSE)*BO626,0),IFERROR(VLOOKUP(AU626,CODES!$A$3:$D$1348,3,FALSE)*BR626,0),IFERROR(VLOOKUP(AV626,CODES!$A$3:$D$1348,3,FALSE)*BU626,0),IFERROR(VLOOKUP(AW626,CODES!$A$3:$D$1348,3,FALSE)*BX626,0),IFERROR(VLOOKUP(AX626,CODES!$A$3:$D$1348,3,FALSE)*CA626,0),IFERROR(VLOOKUP(AY626,CODES!$A$3:$D$1348,3,FALSE)*CD626,0))+B626</f>
        <v>0</v>
      </c>
      <c r="AP626" s="271" t="str">
        <f t="shared" si="287"/>
        <v/>
      </c>
      <c r="AQ626" s="271" t="str">
        <f t="shared" si="288"/>
        <v/>
      </c>
      <c r="AR626" s="271" t="str">
        <f t="shared" si="289"/>
        <v/>
      </c>
      <c r="AS626" s="271" t="str">
        <f t="shared" si="290"/>
        <v/>
      </c>
      <c r="AT626" s="271" t="str">
        <f t="shared" si="291"/>
        <v/>
      </c>
      <c r="AU626" s="271" t="str">
        <f t="shared" si="292"/>
        <v/>
      </c>
      <c r="AV626" s="271" t="str">
        <f t="shared" si="293"/>
        <v/>
      </c>
      <c r="AW626" s="271" t="str">
        <f t="shared" si="294"/>
        <v/>
      </c>
      <c r="AX626" s="271" t="str">
        <f t="shared" si="295"/>
        <v/>
      </c>
      <c r="AY626" s="271" t="str">
        <f t="shared" si="296"/>
        <v/>
      </c>
      <c r="AZ626" s="258">
        <f t="shared" si="18"/>
        <v>0</v>
      </c>
      <c r="BA626" s="258">
        <f t="shared" si="262"/>
        <v>1</v>
      </c>
      <c r="BB626" s="258">
        <f t="shared" si="297"/>
        <v>0</v>
      </c>
      <c r="BC626" s="258">
        <f t="shared" si="298"/>
        <v>1</v>
      </c>
      <c r="BD626" s="258">
        <f t="shared" si="20"/>
        <v>1</v>
      </c>
      <c r="BE626" s="258">
        <f t="shared" si="299"/>
        <v>0</v>
      </c>
      <c r="BF626" s="258">
        <f t="shared" si="300"/>
        <v>1</v>
      </c>
      <c r="BG626" s="258">
        <f t="shared" si="21"/>
        <v>1</v>
      </c>
      <c r="BH626" s="258">
        <f t="shared" si="301"/>
        <v>0</v>
      </c>
      <c r="BI626" s="258">
        <f t="shared" si="302"/>
        <v>1</v>
      </c>
      <c r="BJ626" s="258">
        <f t="shared" si="22"/>
        <v>1</v>
      </c>
      <c r="BK626" s="258">
        <f t="shared" si="303"/>
        <v>0</v>
      </c>
      <c r="BL626" s="258">
        <f t="shared" si="304"/>
        <v>1</v>
      </c>
      <c r="BM626" s="258">
        <f t="shared" si="23"/>
        <v>1</v>
      </c>
      <c r="BN626" s="258">
        <f t="shared" si="305"/>
        <v>0</v>
      </c>
      <c r="BO626" s="258">
        <f t="shared" si="306"/>
        <v>1</v>
      </c>
      <c r="BP626" s="258">
        <f t="shared" si="24"/>
        <v>1</v>
      </c>
      <c r="BQ626" s="258">
        <f t="shared" si="307"/>
        <v>0</v>
      </c>
      <c r="BR626" s="258">
        <f t="shared" si="308"/>
        <v>1</v>
      </c>
      <c r="BS626" s="258">
        <f t="shared" si="25"/>
        <v>1</v>
      </c>
      <c r="BT626" s="258">
        <f t="shared" si="309"/>
        <v>0</v>
      </c>
      <c r="BU626" s="258">
        <f t="shared" si="310"/>
        <v>1</v>
      </c>
      <c r="BV626" s="258">
        <f t="shared" si="26"/>
        <v>1</v>
      </c>
      <c r="BW626" s="258">
        <f t="shared" si="311"/>
        <v>0</v>
      </c>
      <c r="BX626" s="258">
        <f t="shared" si="312"/>
        <v>1</v>
      </c>
      <c r="BY626" s="258">
        <f t="shared" si="27"/>
        <v>1</v>
      </c>
      <c r="BZ626" s="258">
        <f t="shared" si="313"/>
        <v>0</v>
      </c>
      <c r="CA626" s="258">
        <f t="shared" si="314"/>
        <v>1</v>
      </c>
      <c r="CB626" s="258">
        <f t="shared" si="28"/>
        <v>1</v>
      </c>
      <c r="CC626" s="258">
        <f t="shared" si="315"/>
        <v>0</v>
      </c>
      <c r="CD626" s="258">
        <f t="shared" si="316"/>
        <v>1</v>
      </c>
    </row>
    <row r="627" spans="1:82" hidden="1">
      <c r="A627" s="258"/>
      <c r="B627" s="258"/>
      <c r="C627" s="259"/>
      <c r="D627" s="258"/>
      <c r="E627" s="258"/>
      <c r="F627" s="258"/>
      <c r="G627" s="258">
        <v>619</v>
      </c>
      <c r="H627" s="743"/>
      <c r="I627" s="744"/>
      <c r="J627" s="739"/>
      <c r="K627" s="745"/>
      <c r="L627" s="745"/>
      <c r="M627" s="272"/>
      <c r="N627" s="508">
        <f t="shared" si="242"/>
        <v>0</v>
      </c>
      <c r="O627" s="510">
        <f t="shared" si="317"/>
        <v>0</v>
      </c>
      <c r="P627" s="260">
        <f t="shared" si="318"/>
        <v>0</v>
      </c>
      <c r="Q627" s="261">
        <f t="shared" si="319"/>
        <v>0</v>
      </c>
      <c r="R627" s="261">
        <f t="shared" si="246"/>
        <v>0</v>
      </c>
      <c r="S627" s="262"/>
      <c r="T627" s="262"/>
      <c r="U627" s="263">
        <f t="shared" si="2"/>
        <v>1.288</v>
      </c>
      <c r="V627" s="264">
        <f>IF(E627="SP",1,IF(D627="",ExtraMargeMateriaal,(1-VLOOKUP(D627,TabelAankoop[],4,FALSE))))</f>
        <v>1</v>
      </c>
      <c r="W627" s="265">
        <f t="shared" si="247"/>
        <v>0.6885</v>
      </c>
      <c r="X627" s="266">
        <f t="shared" si="248"/>
        <v>1</v>
      </c>
      <c r="Y627" s="267">
        <f t="shared" si="249"/>
        <v>1.46</v>
      </c>
      <c r="Z627" s="267">
        <f t="shared" si="250"/>
        <v>1.1599999999999999</v>
      </c>
      <c r="AA627" s="268">
        <f t="shared" si="7"/>
        <v>0</v>
      </c>
      <c r="AB627" s="456">
        <f t="shared" si="8"/>
        <v>0</v>
      </c>
      <c r="AC627" s="457">
        <f t="shared" si="9"/>
        <v>0</v>
      </c>
      <c r="AD627" s="456">
        <f t="shared" si="10"/>
        <v>0</v>
      </c>
      <c r="AE627" s="458">
        <f t="shared" si="11"/>
        <v>0</v>
      </c>
      <c r="AF627" s="457">
        <f t="shared" si="286"/>
        <v>0</v>
      </c>
      <c r="AG627" s="456">
        <f t="shared" si="12"/>
        <v>0</v>
      </c>
      <c r="AH627" s="457">
        <f t="shared" si="13"/>
        <v>0</v>
      </c>
      <c r="AI627" s="268">
        <f t="shared" si="14"/>
        <v>0</v>
      </c>
      <c r="AJ627" s="269">
        <f t="shared" si="15"/>
        <v>0</v>
      </c>
      <c r="AK627" s="270">
        <f t="shared" si="16"/>
        <v>0</v>
      </c>
      <c r="AL627" s="415">
        <f t="shared" si="17"/>
        <v>0</v>
      </c>
      <c r="AM627" s="259" t="str">
        <f>IF(AP627="","",IFERROR(VLOOKUP(AP627,CODES!$A$3:$D$1348,4,FALSE),"X"))&amp;IF(AQ627="","",IFERROR(VLOOKUP(AQ627,CODES!$A$3:$D$1348,4,FALSE),"X"))&amp;IF(AR627="","",IFERROR(VLOOKUP(AR627,CODES!$A$3:$D$1348,4,FALSE),"X"))&amp;IF(AS627="","",IFERROR(VLOOKUP(AS627,CODES!$A$3:$D$1348,4,FALSE),"X"))&amp;IF(AT627="","",IFERROR(VLOOKUP(AT627,CODES!$A$3:$D$1348,4,FALSE),"X"))&amp;IF(AU627="","",IFERROR(VLOOKUP(AU627,CODES!$A$3:$D$1348,4,FALSE),"X"))&amp;IF(AV627="","",IFERROR(VLOOKUP(AV627,CODES!$A$3:$D$1348,4,FALSE),"X"))&amp;IF(AW627="","",IFERROR(VLOOKUP(AW627,CODES!$A$3:$D$1348,4,FALSE),"X"))&amp;IF(AX627="","",IFERROR(VLOOKUP(AX627,CODES!$A$3:$D$1348,4,FALSE),"X"))&amp;IF(AY627="","",IFERROR(VLOOKUP(AY627,CODES!$A$3:$D$1348,4,FALSE),"X"))</f>
        <v/>
      </c>
      <c r="AN627" s="258">
        <f>SUM(IFERROR(VLOOKUP(AP627,CODES!$A$3:$D$1348,4,FALSE)*BC627,0),IFERROR(VLOOKUP(AQ627,CODES!$A$3:$D$1348,4,FALSE)*BF627,0),IFERROR(VLOOKUP(AR627,CODES!$A$3:$D$1348,4,FALSE)*BI627,0),IFERROR(VLOOKUP(AS627,CODES!$A$3:$D$1348,4,FALSE)*BL627,0),IFERROR(VLOOKUP(AT627,CODES!$A$3:$D$1348,4,FALSE)*BO627,0),IFERROR(VLOOKUP(AU627,CODES!$A$3:$D$1348,4,FALSE)*BR627,0),IFERROR(VLOOKUP(AV627,CODES!$A$3:$D$1348,4,FALSE)*BU627,0),IFERROR(VLOOKUP(AW627,CODES!$A$3:$D$1348,4,FALSE)*BX627,0),IFERROR(VLOOKUP(AX627,CODES!$A$3:$D$1348,4,FALSE)*CA627,0),IFERROR(VLOOKUP(AY627,CODES!$A$3:$D$1348,4,FALSE)*CD627,0))</f>
        <v>0</v>
      </c>
      <c r="AO627" s="258">
        <f>SUM(IFERROR(VLOOKUP(AP627,CODES!$A$3:$D$1348,3,FALSE)*BC627,0),IFERROR(VLOOKUP(AQ627,CODES!$A$3:$D$1348,3,FALSE)*BF627,0),IFERROR(VLOOKUP(AR627,CODES!$A$3:$D$1348,3,FALSE)*BI627,0),IFERROR(VLOOKUP(AS627,CODES!$A$3:$D$1348,3,FALSE)*BL627,0),IFERROR(VLOOKUP(AT627,CODES!$A$3:$D$1348,3,FALSE)*BO627,0),IFERROR(VLOOKUP(AU627,CODES!$A$3:$D$1348,3,FALSE)*BR627,0),IFERROR(VLOOKUP(AV627,CODES!$A$3:$D$1348,3,FALSE)*BU627,0),IFERROR(VLOOKUP(AW627,CODES!$A$3:$D$1348,3,FALSE)*BX627,0),IFERROR(VLOOKUP(AX627,CODES!$A$3:$D$1348,3,FALSE)*CA627,0),IFERROR(VLOOKUP(AY627,CODES!$A$3:$D$1348,3,FALSE)*CD627,0))+B627</f>
        <v>0</v>
      </c>
      <c r="AP627" s="271" t="str">
        <f t="shared" si="287"/>
        <v/>
      </c>
      <c r="AQ627" s="271" t="str">
        <f t="shared" si="288"/>
        <v/>
      </c>
      <c r="AR627" s="271" t="str">
        <f t="shared" si="289"/>
        <v/>
      </c>
      <c r="AS627" s="271" t="str">
        <f t="shared" si="290"/>
        <v/>
      </c>
      <c r="AT627" s="271" t="str">
        <f t="shared" si="291"/>
        <v/>
      </c>
      <c r="AU627" s="271" t="str">
        <f t="shared" si="292"/>
        <v/>
      </c>
      <c r="AV627" s="271" t="str">
        <f t="shared" si="293"/>
        <v/>
      </c>
      <c r="AW627" s="271" t="str">
        <f t="shared" si="294"/>
        <v/>
      </c>
      <c r="AX627" s="271" t="str">
        <f t="shared" si="295"/>
        <v/>
      </c>
      <c r="AY627" s="271" t="str">
        <f t="shared" si="296"/>
        <v/>
      </c>
      <c r="AZ627" s="258">
        <f t="shared" si="18"/>
        <v>0</v>
      </c>
      <c r="BA627" s="258">
        <f t="shared" si="262"/>
        <v>1</v>
      </c>
      <c r="BB627" s="258">
        <f t="shared" si="297"/>
        <v>0</v>
      </c>
      <c r="BC627" s="258">
        <f t="shared" si="298"/>
        <v>1</v>
      </c>
      <c r="BD627" s="258">
        <f t="shared" si="20"/>
        <v>1</v>
      </c>
      <c r="BE627" s="258">
        <f t="shared" si="299"/>
        <v>0</v>
      </c>
      <c r="BF627" s="258">
        <f t="shared" si="300"/>
        <v>1</v>
      </c>
      <c r="BG627" s="258">
        <f t="shared" si="21"/>
        <v>1</v>
      </c>
      <c r="BH627" s="258">
        <f t="shared" si="301"/>
        <v>0</v>
      </c>
      <c r="BI627" s="258">
        <f t="shared" si="302"/>
        <v>1</v>
      </c>
      <c r="BJ627" s="258">
        <f t="shared" si="22"/>
        <v>1</v>
      </c>
      <c r="BK627" s="258">
        <f t="shared" si="303"/>
        <v>0</v>
      </c>
      <c r="BL627" s="258">
        <f t="shared" si="304"/>
        <v>1</v>
      </c>
      <c r="BM627" s="258">
        <f t="shared" si="23"/>
        <v>1</v>
      </c>
      <c r="BN627" s="258">
        <f t="shared" si="305"/>
        <v>0</v>
      </c>
      <c r="BO627" s="258">
        <f t="shared" si="306"/>
        <v>1</v>
      </c>
      <c r="BP627" s="258">
        <f t="shared" si="24"/>
        <v>1</v>
      </c>
      <c r="BQ627" s="258">
        <f t="shared" si="307"/>
        <v>0</v>
      </c>
      <c r="BR627" s="258">
        <f t="shared" si="308"/>
        <v>1</v>
      </c>
      <c r="BS627" s="258">
        <f t="shared" si="25"/>
        <v>1</v>
      </c>
      <c r="BT627" s="258">
        <f t="shared" si="309"/>
        <v>0</v>
      </c>
      <c r="BU627" s="258">
        <f t="shared" si="310"/>
        <v>1</v>
      </c>
      <c r="BV627" s="258">
        <f t="shared" si="26"/>
        <v>1</v>
      </c>
      <c r="BW627" s="258">
        <f t="shared" si="311"/>
        <v>0</v>
      </c>
      <c r="BX627" s="258">
        <f t="shared" si="312"/>
        <v>1</v>
      </c>
      <c r="BY627" s="258">
        <f t="shared" si="27"/>
        <v>1</v>
      </c>
      <c r="BZ627" s="258">
        <f t="shared" si="313"/>
        <v>0</v>
      </c>
      <c r="CA627" s="258">
        <f t="shared" si="314"/>
        <v>1</v>
      </c>
      <c r="CB627" s="258">
        <f t="shared" si="28"/>
        <v>1</v>
      </c>
      <c r="CC627" s="258">
        <f t="shared" si="315"/>
        <v>0</v>
      </c>
      <c r="CD627" s="258">
        <f t="shared" si="316"/>
        <v>1</v>
      </c>
    </row>
    <row r="628" spans="1:82" hidden="1">
      <c r="A628" s="258"/>
      <c r="B628" s="258"/>
      <c r="C628" s="259"/>
      <c r="D628" s="258"/>
      <c r="E628" s="258"/>
      <c r="F628" s="258"/>
      <c r="G628" s="258">
        <v>620</v>
      </c>
      <c r="H628" s="743"/>
      <c r="I628" s="744"/>
      <c r="J628" s="739"/>
      <c r="K628" s="745"/>
      <c r="L628" s="745"/>
      <c r="M628" s="272"/>
      <c r="N628" s="508">
        <f t="shared" si="242"/>
        <v>0</v>
      </c>
      <c r="O628" s="510">
        <f t="shared" si="317"/>
        <v>0</v>
      </c>
      <c r="P628" s="260">
        <f t="shared" si="318"/>
        <v>0</v>
      </c>
      <c r="Q628" s="261">
        <f t="shared" si="319"/>
        <v>0</v>
      </c>
      <c r="R628" s="261">
        <f t="shared" si="246"/>
        <v>0</v>
      </c>
      <c r="S628" s="262"/>
      <c r="T628" s="262"/>
      <c r="U628" s="263">
        <f t="shared" si="2"/>
        <v>1.288</v>
      </c>
      <c r="V628" s="264">
        <f>IF(E628="SP",1,IF(D628="",ExtraMargeMateriaal,(1-VLOOKUP(D628,TabelAankoop[],4,FALSE))))</f>
        <v>1</v>
      </c>
      <c r="W628" s="265">
        <f t="shared" si="247"/>
        <v>0.6885</v>
      </c>
      <c r="X628" s="266">
        <f t="shared" si="248"/>
        <v>1</v>
      </c>
      <c r="Y628" s="267">
        <f t="shared" si="249"/>
        <v>1.46</v>
      </c>
      <c r="Z628" s="267">
        <f t="shared" si="250"/>
        <v>1.1599999999999999</v>
      </c>
      <c r="AA628" s="268">
        <f t="shared" si="7"/>
        <v>0</v>
      </c>
      <c r="AB628" s="456">
        <f t="shared" si="8"/>
        <v>0</v>
      </c>
      <c r="AC628" s="457">
        <f t="shared" si="9"/>
        <v>0</v>
      </c>
      <c r="AD628" s="456">
        <f t="shared" si="10"/>
        <v>0</v>
      </c>
      <c r="AE628" s="458">
        <f t="shared" si="11"/>
        <v>0</v>
      </c>
      <c r="AF628" s="457">
        <f t="shared" si="286"/>
        <v>0</v>
      </c>
      <c r="AG628" s="456">
        <f t="shared" si="12"/>
        <v>0</v>
      </c>
      <c r="AH628" s="457">
        <f t="shared" si="13"/>
        <v>0</v>
      </c>
      <c r="AI628" s="268">
        <f t="shared" si="14"/>
        <v>0</v>
      </c>
      <c r="AJ628" s="269">
        <f t="shared" si="15"/>
        <v>0</v>
      </c>
      <c r="AK628" s="270">
        <f t="shared" si="16"/>
        <v>0</v>
      </c>
      <c r="AL628" s="415">
        <f t="shared" si="17"/>
        <v>0</v>
      </c>
      <c r="AM628" s="259" t="str">
        <f>IF(AP628="","",IFERROR(VLOOKUP(AP628,CODES!$A$3:$D$1348,4,FALSE),"X"))&amp;IF(AQ628="","",IFERROR(VLOOKUP(AQ628,CODES!$A$3:$D$1348,4,FALSE),"X"))&amp;IF(AR628="","",IFERROR(VLOOKUP(AR628,CODES!$A$3:$D$1348,4,FALSE),"X"))&amp;IF(AS628="","",IFERROR(VLOOKUP(AS628,CODES!$A$3:$D$1348,4,FALSE),"X"))&amp;IF(AT628="","",IFERROR(VLOOKUP(AT628,CODES!$A$3:$D$1348,4,FALSE),"X"))&amp;IF(AU628="","",IFERROR(VLOOKUP(AU628,CODES!$A$3:$D$1348,4,FALSE),"X"))&amp;IF(AV628="","",IFERROR(VLOOKUP(AV628,CODES!$A$3:$D$1348,4,FALSE),"X"))&amp;IF(AW628="","",IFERROR(VLOOKUP(AW628,CODES!$A$3:$D$1348,4,FALSE),"X"))&amp;IF(AX628="","",IFERROR(VLOOKUP(AX628,CODES!$A$3:$D$1348,4,FALSE),"X"))&amp;IF(AY628="","",IFERROR(VLOOKUP(AY628,CODES!$A$3:$D$1348,4,FALSE),"X"))</f>
        <v/>
      </c>
      <c r="AN628" s="258">
        <f>SUM(IFERROR(VLOOKUP(AP628,CODES!$A$3:$D$1348,4,FALSE)*BC628,0),IFERROR(VLOOKUP(AQ628,CODES!$A$3:$D$1348,4,FALSE)*BF628,0),IFERROR(VLOOKUP(AR628,CODES!$A$3:$D$1348,4,FALSE)*BI628,0),IFERROR(VLOOKUP(AS628,CODES!$A$3:$D$1348,4,FALSE)*BL628,0),IFERROR(VLOOKUP(AT628,CODES!$A$3:$D$1348,4,FALSE)*BO628,0),IFERROR(VLOOKUP(AU628,CODES!$A$3:$D$1348,4,FALSE)*BR628,0),IFERROR(VLOOKUP(AV628,CODES!$A$3:$D$1348,4,FALSE)*BU628,0),IFERROR(VLOOKUP(AW628,CODES!$A$3:$D$1348,4,FALSE)*BX628,0),IFERROR(VLOOKUP(AX628,CODES!$A$3:$D$1348,4,FALSE)*CA628,0),IFERROR(VLOOKUP(AY628,CODES!$A$3:$D$1348,4,FALSE)*CD628,0))</f>
        <v>0</v>
      </c>
      <c r="AO628" s="258">
        <f>SUM(IFERROR(VLOOKUP(AP628,CODES!$A$3:$D$1348,3,FALSE)*BC628,0),IFERROR(VLOOKUP(AQ628,CODES!$A$3:$D$1348,3,FALSE)*BF628,0),IFERROR(VLOOKUP(AR628,CODES!$A$3:$D$1348,3,FALSE)*BI628,0),IFERROR(VLOOKUP(AS628,CODES!$A$3:$D$1348,3,FALSE)*BL628,0),IFERROR(VLOOKUP(AT628,CODES!$A$3:$D$1348,3,FALSE)*BO628,0),IFERROR(VLOOKUP(AU628,CODES!$A$3:$D$1348,3,FALSE)*BR628,0),IFERROR(VLOOKUP(AV628,CODES!$A$3:$D$1348,3,FALSE)*BU628,0),IFERROR(VLOOKUP(AW628,CODES!$A$3:$D$1348,3,FALSE)*BX628,0),IFERROR(VLOOKUP(AX628,CODES!$A$3:$D$1348,3,FALSE)*CA628,0),IFERROR(VLOOKUP(AY628,CODES!$A$3:$D$1348,3,FALSE)*CD628,0))+B628</f>
        <v>0</v>
      </c>
      <c r="AP628" s="271" t="str">
        <f t="shared" si="287"/>
        <v/>
      </c>
      <c r="AQ628" s="271" t="str">
        <f t="shared" si="288"/>
        <v/>
      </c>
      <c r="AR628" s="271" t="str">
        <f t="shared" si="289"/>
        <v/>
      </c>
      <c r="AS628" s="271" t="str">
        <f t="shared" si="290"/>
        <v/>
      </c>
      <c r="AT628" s="271" t="str">
        <f t="shared" si="291"/>
        <v/>
      </c>
      <c r="AU628" s="271" t="str">
        <f t="shared" si="292"/>
        <v/>
      </c>
      <c r="AV628" s="271" t="str">
        <f t="shared" si="293"/>
        <v/>
      </c>
      <c r="AW628" s="271" t="str">
        <f t="shared" si="294"/>
        <v/>
      </c>
      <c r="AX628" s="271" t="str">
        <f t="shared" si="295"/>
        <v/>
      </c>
      <c r="AY628" s="271" t="str">
        <f t="shared" si="296"/>
        <v/>
      </c>
      <c r="AZ628" s="258">
        <f t="shared" si="18"/>
        <v>0</v>
      </c>
      <c r="BA628" s="258">
        <f t="shared" si="262"/>
        <v>1</v>
      </c>
      <c r="BB628" s="258">
        <f t="shared" si="297"/>
        <v>0</v>
      </c>
      <c r="BC628" s="258">
        <f t="shared" si="298"/>
        <v>1</v>
      </c>
      <c r="BD628" s="258">
        <f t="shared" si="20"/>
        <v>1</v>
      </c>
      <c r="BE628" s="258">
        <f t="shared" si="299"/>
        <v>0</v>
      </c>
      <c r="BF628" s="258">
        <f t="shared" si="300"/>
        <v>1</v>
      </c>
      <c r="BG628" s="258">
        <f t="shared" si="21"/>
        <v>1</v>
      </c>
      <c r="BH628" s="258">
        <f t="shared" si="301"/>
        <v>0</v>
      </c>
      <c r="BI628" s="258">
        <f t="shared" si="302"/>
        <v>1</v>
      </c>
      <c r="BJ628" s="258">
        <f t="shared" si="22"/>
        <v>1</v>
      </c>
      <c r="BK628" s="258">
        <f t="shared" si="303"/>
        <v>0</v>
      </c>
      <c r="BL628" s="258">
        <f t="shared" si="304"/>
        <v>1</v>
      </c>
      <c r="BM628" s="258">
        <f t="shared" si="23"/>
        <v>1</v>
      </c>
      <c r="BN628" s="258">
        <f t="shared" si="305"/>
        <v>0</v>
      </c>
      <c r="BO628" s="258">
        <f t="shared" si="306"/>
        <v>1</v>
      </c>
      <c r="BP628" s="258">
        <f t="shared" si="24"/>
        <v>1</v>
      </c>
      <c r="BQ628" s="258">
        <f t="shared" si="307"/>
        <v>0</v>
      </c>
      <c r="BR628" s="258">
        <f t="shared" si="308"/>
        <v>1</v>
      </c>
      <c r="BS628" s="258">
        <f t="shared" si="25"/>
        <v>1</v>
      </c>
      <c r="BT628" s="258">
        <f t="shared" si="309"/>
        <v>0</v>
      </c>
      <c r="BU628" s="258">
        <f t="shared" si="310"/>
        <v>1</v>
      </c>
      <c r="BV628" s="258">
        <f t="shared" si="26"/>
        <v>1</v>
      </c>
      <c r="BW628" s="258">
        <f t="shared" si="311"/>
        <v>0</v>
      </c>
      <c r="BX628" s="258">
        <f t="shared" si="312"/>
        <v>1</v>
      </c>
      <c r="BY628" s="258">
        <f t="shared" si="27"/>
        <v>1</v>
      </c>
      <c r="BZ628" s="258">
        <f t="shared" si="313"/>
        <v>0</v>
      </c>
      <c r="CA628" s="258">
        <f t="shared" si="314"/>
        <v>1</v>
      </c>
      <c r="CB628" s="258">
        <f t="shared" si="28"/>
        <v>1</v>
      </c>
      <c r="CC628" s="258">
        <f t="shared" si="315"/>
        <v>0</v>
      </c>
      <c r="CD628" s="258">
        <f t="shared" si="316"/>
        <v>1</v>
      </c>
    </row>
    <row r="629" spans="1:82" hidden="1">
      <c r="A629" s="258"/>
      <c r="B629" s="258"/>
      <c r="C629" s="259"/>
      <c r="D629" s="258"/>
      <c r="E629" s="258"/>
      <c r="F629" s="258"/>
      <c r="G629" s="258">
        <v>621</v>
      </c>
      <c r="H629" s="743"/>
      <c r="I629" s="744"/>
      <c r="J629" s="739"/>
      <c r="K629" s="745"/>
      <c r="L629" s="745"/>
      <c r="M629" s="272"/>
      <c r="N629" s="508">
        <f t="shared" si="242"/>
        <v>0</v>
      </c>
      <c r="O629" s="510">
        <f t="shared" si="317"/>
        <v>0</v>
      </c>
      <c r="P629" s="260">
        <f t="shared" si="318"/>
        <v>0</v>
      </c>
      <c r="Q629" s="261">
        <f t="shared" si="319"/>
        <v>0</v>
      </c>
      <c r="R629" s="261">
        <f t="shared" si="246"/>
        <v>0</v>
      </c>
      <c r="S629" s="262"/>
      <c r="T629" s="262"/>
      <c r="U629" s="263">
        <f t="shared" si="2"/>
        <v>1.288</v>
      </c>
      <c r="V629" s="264">
        <f>IF(E629="SP",1,IF(D629="",ExtraMargeMateriaal,(1-VLOOKUP(D629,TabelAankoop[],4,FALSE))))</f>
        <v>1</v>
      </c>
      <c r="W629" s="265">
        <f t="shared" si="247"/>
        <v>0.6885</v>
      </c>
      <c r="X629" s="266">
        <f t="shared" si="248"/>
        <v>1</v>
      </c>
      <c r="Y629" s="267">
        <f t="shared" si="249"/>
        <v>1.46</v>
      </c>
      <c r="Z629" s="267">
        <f t="shared" si="250"/>
        <v>1.1599999999999999</v>
      </c>
      <c r="AA629" s="268">
        <f t="shared" si="7"/>
        <v>0</v>
      </c>
      <c r="AB629" s="456">
        <f t="shared" si="8"/>
        <v>0</v>
      </c>
      <c r="AC629" s="457">
        <f t="shared" si="9"/>
        <v>0</v>
      </c>
      <c r="AD629" s="456">
        <f t="shared" si="10"/>
        <v>0</v>
      </c>
      <c r="AE629" s="458">
        <f t="shared" si="11"/>
        <v>0</v>
      </c>
      <c r="AF629" s="457">
        <f t="shared" si="286"/>
        <v>0</v>
      </c>
      <c r="AG629" s="456">
        <f t="shared" si="12"/>
        <v>0</v>
      </c>
      <c r="AH629" s="457">
        <f t="shared" si="13"/>
        <v>0</v>
      </c>
      <c r="AI629" s="268">
        <f t="shared" si="14"/>
        <v>0</v>
      </c>
      <c r="AJ629" s="269">
        <f t="shared" si="15"/>
        <v>0</v>
      </c>
      <c r="AK629" s="270">
        <f t="shared" si="16"/>
        <v>0</v>
      </c>
      <c r="AL629" s="415">
        <f t="shared" si="17"/>
        <v>0</v>
      </c>
      <c r="AM629" s="259" t="str">
        <f>IF(AP629="","",IFERROR(VLOOKUP(AP629,CODES!$A$3:$D$1348,4,FALSE),"X"))&amp;IF(AQ629="","",IFERROR(VLOOKUP(AQ629,CODES!$A$3:$D$1348,4,FALSE),"X"))&amp;IF(AR629="","",IFERROR(VLOOKUP(AR629,CODES!$A$3:$D$1348,4,FALSE),"X"))&amp;IF(AS629="","",IFERROR(VLOOKUP(AS629,CODES!$A$3:$D$1348,4,FALSE),"X"))&amp;IF(AT629="","",IFERROR(VLOOKUP(AT629,CODES!$A$3:$D$1348,4,FALSE),"X"))&amp;IF(AU629="","",IFERROR(VLOOKUP(AU629,CODES!$A$3:$D$1348,4,FALSE),"X"))&amp;IF(AV629="","",IFERROR(VLOOKUP(AV629,CODES!$A$3:$D$1348,4,FALSE),"X"))&amp;IF(AW629="","",IFERROR(VLOOKUP(AW629,CODES!$A$3:$D$1348,4,FALSE),"X"))&amp;IF(AX629="","",IFERROR(VLOOKUP(AX629,CODES!$A$3:$D$1348,4,FALSE),"X"))&amp;IF(AY629="","",IFERROR(VLOOKUP(AY629,CODES!$A$3:$D$1348,4,FALSE),"X"))</f>
        <v/>
      </c>
      <c r="AN629" s="258">
        <f>SUM(IFERROR(VLOOKUP(AP629,CODES!$A$3:$D$1348,4,FALSE)*BC629,0),IFERROR(VLOOKUP(AQ629,CODES!$A$3:$D$1348,4,FALSE)*BF629,0),IFERROR(VLOOKUP(AR629,CODES!$A$3:$D$1348,4,FALSE)*BI629,0),IFERROR(VLOOKUP(AS629,CODES!$A$3:$D$1348,4,FALSE)*BL629,0),IFERROR(VLOOKUP(AT629,CODES!$A$3:$D$1348,4,FALSE)*BO629,0),IFERROR(VLOOKUP(AU629,CODES!$A$3:$D$1348,4,FALSE)*BR629,0),IFERROR(VLOOKUP(AV629,CODES!$A$3:$D$1348,4,FALSE)*BU629,0),IFERROR(VLOOKUP(AW629,CODES!$A$3:$D$1348,4,FALSE)*BX629,0),IFERROR(VLOOKUP(AX629,CODES!$A$3:$D$1348,4,FALSE)*CA629,0),IFERROR(VLOOKUP(AY629,CODES!$A$3:$D$1348,4,FALSE)*CD629,0))</f>
        <v>0</v>
      </c>
      <c r="AO629" s="258">
        <f>SUM(IFERROR(VLOOKUP(AP629,CODES!$A$3:$D$1348,3,FALSE)*BC629,0),IFERROR(VLOOKUP(AQ629,CODES!$A$3:$D$1348,3,FALSE)*BF629,0),IFERROR(VLOOKUP(AR629,CODES!$A$3:$D$1348,3,FALSE)*BI629,0),IFERROR(VLOOKUP(AS629,CODES!$A$3:$D$1348,3,FALSE)*BL629,0),IFERROR(VLOOKUP(AT629,CODES!$A$3:$D$1348,3,FALSE)*BO629,0),IFERROR(VLOOKUP(AU629,CODES!$A$3:$D$1348,3,FALSE)*BR629,0),IFERROR(VLOOKUP(AV629,CODES!$A$3:$D$1348,3,FALSE)*BU629,0),IFERROR(VLOOKUP(AW629,CODES!$A$3:$D$1348,3,FALSE)*BX629,0),IFERROR(VLOOKUP(AX629,CODES!$A$3:$D$1348,3,FALSE)*CA629,0),IFERROR(VLOOKUP(AY629,CODES!$A$3:$D$1348,3,FALSE)*CD629,0))+B629</f>
        <v>0</v>
      </c>
      <c r="AP629" s="271" t="str">
        <f t="shared" si="287"/>
        <v/>
      </c>
      <c r="AQ629" s="271" t="str">
        <f t="shared" si="288"/>
        <v/>
      </c>
      <c r="AR629" s="271" t="str">
        <f t="shared" si="289"/>
        <v/>
      </c>
      <c r="AS629" s="271" t="str">
        <f t="shared" si="290"/>
        <v/>
      </c>
      <c r="AT629" s="271" t="str">
        <f t="shared" si="291"/>
        <v/>
      </c>
      <c r="AU629" s="271" t="str">
        <f t="shared" si="292"/>
        <v/>
      </c>
      <c r="AV629" s="271" t="str">
        <f t="shared" si="293"/>
        <v/>
      </c>
      <c r="AW629" s="271" t="str">
        <f t="shared" si="294"/>
        <v/>
      </c>
      <c r="AX629" s="271" t="str">
        <f t="shared" si="295"/>
        <v/>
      </c>
      <c r="AY629" s="271" t="str">
        <f t="shared" si="296"/>
        <v/>
      </c>
      <c r="AZ629" s="258">
        <f t="shared" si="18"/>
        <v>0</v>
      </c>
      <c r="BA629" s="258">
        <f t="shared" si="262"/>
        <v>1</v>
      </c>
      <c r="BB629" s="258">
        <f t="shared" si="297"/>
        <v>0</v>
      </c>
      <c r="BC629" s="258">
        <f t="shared" si="298"/>
        <v>1</v>
      </c>
      <c r="BD629" s="258">
        <f t="shared" si="20"/>
        <v>1</v>
      </c>
      <c r="BE629" s="258">
        <f t="shared" si="299"/>
        <v>0</v>
      </c>
      <c r="BF629" s="258">
        <f t="shared" si="300"/>
        <v>1</v>
      </c>
      <c r="BG629" s="258">
        <f t="shared" si="21"/>
        <v>1</v>
      </c>
      <c r="BH629" s="258">
        <f t="shared" si="301"/>
        <v>0</v>
      </c>
      <c r="BI629" s="258">
        <f t="shared" si="302"/>
        <v>1</v>
      </c>
      <c r="BJ629" s="258">
        <f t="shared" si="22"/>
        <v>1</v>
      </c>
      <c r="BK629" s="258">
        <f t="shared" si="303"/>
        <v>0</v>
      </c>
      <c r="BL629" s="258">
        <f t="shared" si="304"/>
        <v>1</v>
      </c>
      <c r="BM629" s="258">
        <f t="shared" si="23"/>
        <v>1</v>
      </c>
      <c r="BN629" s="258">
        <f t="shared" si="305"/>
        <v>0</v>
      </c>
      <c r="BO629" s="258">
        <f t="shared" si="306"/>
        <v>1</v>
      </c>
      <c r="BP629" s="258">
        <f t="shared" si="24"/>
        <v>1</v>
      </c>
      <c r="BQ629" s="258">
        <f t="shared" si="307"/>
        <v>0</v>
      </c>
      <c r="BR629" s="258">
        <f t="shared" si="308"/>
        <v>1</v>
      </c>
      <c r="BS629" s="258">
        <f t="shared" si="25"/>
        <v>1</v>
      </c>
      <c r="BT629" s="258">
        <f t="shared" si="309"/>
        <v>0</v>
      </c>
      <c r="BU629" s="258">
        <f t="shared" si="310"/>
        <v>1</v>
      </c>
      <c r="BV629" s="258">
        <f t="shared" si="26"/>
        <v>1</v>
      </c>
      <c r="BW629" s="258">
        <f t="shared" si="311"/>
        <v>0</v>
      </c>
      <c r="BX629" s="258">
        <f t="shared" si="312"/>
        <v>1</v>
      </c>
      <c r="BY629" s="258">
        <f t="shared" si="27"/>
        <v>1</v>
      </c>
      <c r="BZ629" s="258">
        <f t="shared" si="313"/>
        <v>0</v>
      </c>
      <c r="CA629" s="258">
        <f t="shared" si="314"/>
        <v>1</v>
      </c>
      <c r="CB629" s="258">
        <f t="shared" si="28"/>
        <v>1</v>
      </c>
      <c r="CC629" s="258">
        <f t="shared" si="315"/>
        <v>0</v>
      </c>
      <c r="CD629" s="258">
        <f t="shared" si="316"/>
        <v>1</v>
      </c>
    </row>
    <row r="630" spans="1:82" hidden="1">
      <c r="A630" s="258"/>
      <c r="B630" s="258"/>
      <c r="C630" s="259"/>
      <c r="D630" s="258"/>
      <c r="E630" s="258"/>
      <c r="F630" s="258"/>
      <c r="G630" s="258">
        <v>622</v>
      </c>
      <c r="H630" s="743"/>
      <c r="I630" s="744"/>
      <c r="J630" s="739"/>
      <c r="K630" s="745"/>
      <c r="L630" s="745"/>
      <c r="M630" s="272"/>
      <c r="N630" s="508">
        <f t="shared" si="242"/>
        <v>0</v>
      </c>
      <c r="O630" s="510">
        <f t="shared" si="317"/>
        <v>0</v>
      </c>
      <c r="P630" s="260">
        <f t="shared" si="318"/>
        <v>0</v>
      </c>
      <c r="Q630" s="261">
        <f t="shared" si="319"/>
        <v>0</v>
      </c>
      <c r="R630" s="261">
        <f t="shared" si="246"/>
        <v>0</v>
      </c>
      <c r="S630" s="262"/>
      <c r="T630" s="262"/>
      <c r="U630" s="263">
        <f t="shared" si="2"/>
        <v>1.288</v>
      </c>
      <c r="V630" s="264">
        <f>IF(E630="SP",1,IF(D630="",ExtraMargeMateriaal,(1-VLOOKUP(D630,TabelAankoop[],4,FALSE))))</f>
        <v>1</v>
      </c>
      <c r="W630" s="265">
        <f t="shared" si="247"/>
        <v>0.6885</v>
      </c>
      <c r="X630" s="266">
        <f t="shared" si="248"/>
        <v>1</v>
      </c>
      <c r="Y630" s="267">
        <f t="shared" si="249"/>
        <v>1.46</v>
      </c>
      <c r="Z630" s="267">
        <f t="shared" si="250"/>
        <v>1.1599999999999999</v>
      </c>
      <c r="AA630" s="268">
        <f t="shared" si="7"/>
        <v>0</v>
      </c>
      <c r="AB630" s="456">
        <f t="shared" si="8"/>
        <v>0</v>
      </c>
      <c r="AC630" s="457">
        <f t="shared" si="9"/>
        <v>0</v>
      </c>
      <c r="AD630" s="456">
        <f t="shared" si="10"/>
        <v>0</v>
      </c>
      <c r="AE630" s="458">
        <f t="shared" si="11"/>
        <v>0</v>
      </c>
      <c r="AF630" s="457">
        <f t="shared" si="286"/>
        <v>0</v>
      </c>
      <c r="AG630" s="456">
        <f t="shared" si="12"/>
        <v>0</v>
      </c>
      <c r="AH630" s="457">
        <f t="shared" si="13"/>
        <v>0</v>
      </c>
      <c r="AI630" s="268">
        <f t="shared" si="14"/>
        <v>0</v>
      </c>
      <c r="AJ630" s="269">
        <f t="shared" si="15"/>
        <v>0</v>
      </c>
      <c r="AK630" s="270">
        <f t="shared" si="16"/>
        <v>0</v>
      </c>
      <c r="AL630" s="415">
        <f t="shared" si="17"/>
        <v>0</v>
      </c>
      <c r="AM630" s="259" t="str">
        <f>IF(AP630="","",IFERROR(VLOOKUP(AP630,CODES!$A$3:$D$1348,4,FALSE),"X"))&amp;IF(AQ630="","",IFERROR(VLOOKUP(AQ630,CODES!$A$3:$D$1348,4,FALSE),"X"))&amp;IF(AR630="","",IFERROR(VLOOKUP(AR630,CODES!$A$3:$D$1348,4,FALSE),"X"))&amp;IF(AS630="","",IFERROR(VLOOKUP(AS630,CODES!$A$3:$D$1348,4,FALSE),"X"))&amp;IF(AT630="","",IFERROR(VLOOKUP(AT630,CODES!$A$3:$D$1348,4,FALSE),"X"))&amp;IF(AU630="","",IFERROR(VLOOKUP(AU630,CODES!$A$3:$D$1348,4,FALSE),"X"))&amp;IF(AV630="","",IFERROR(VLOOKUP(AV630,CODES!$A$3:$D$1348,4,FALSE),"X"))&amp;IF(AW630="","",IFERROR(VLOOKUP(AW630,CODES!$A$3:$D$1348,4,FALSE),"X"))&amp;IF(AX630="","",IFERROR(VLOOKUP(AX630,CODES!$A$3:$D$1348,4,FALSE),"X"))&amp;IF(AY630="","",IFERROR(VLOOKUP(AY630,CODES!$A$3:$D$1348,4,FALSE),"X"))</f>
        <v/>
      </c>
      <c r="AN630" s="258">
        <f>SUM(IFERROR(VLOOKUP(AP630,CODES!$A$3:$D$1348,4,FALSE)*BC630,0),IFERROR(VLOOKUP(AQ630,CODES!$A$3:$D$1348,4,FALSE)*BF630,0),IFERROR(VLOOKUP(AR630,CODES!$A$3:$D$1348,4,FALSE)*BI630,0),IFERROR(VLOOKUP(AS630,CODES!$A$3:$D$1348,4,FALSE)*BL630,0),IFERROR(VLOOKUP(AT630,CODES!$A$3:$D$1348,4,FALSE)*BO630,0),IFERROR(VLOOKUP(AU630,CODES!$A$3:$D$1348,4,FALSE)*BR630,0),IFERROR(VLOOKUP(AV630,CODES!$A$3:$D$1348,4,FALSE)*BU630,0),IFERROR(VLOOKUP(AW630,CODES!$A$3:$D$1348,4,FALSE)*BX630,0),IFERROR(VLOOKUP(AX630,CODES!$A$3:$D$1348,4,FALSE)*CA630,0),IFERROR(VLOOKUP(AY630,CODES!$A$3:$D$1348,4,FALSE)*CD630,0))</f>
        <v>0</v>
      </c>
      <c r="AO630" s="258">
        <f>SUM(IFERROR(VLOOKUP(AP630,CODES!$A$3:$D$1348,3,FALSE)*BC630,0),IFERROR(VLOOKUP(AQ630,CODES!$A$3:$D$1348,3,FALSE)*BF630,0),IFERROR(VLOOKUP(AR630,CODES!$A$3:$D$1348,3,FALSE)*BI630,0),IFERROR(VLOOKUP(AS630,CODES!$A$3:$D$1348,3,FALSE)*BL630,0),IFERROR(VLOOKUP(AT630,CODES!$A$3:$D$1348,3,FALSE)*BO630,0),IFERROR(VLOOKUP(AU630,CODES!$A$3:$D$1348,3,FALSE)*BR630,0),IFERROR(VLOOKUP(AV630,CODES!$A$3:$D$1348,3,FALSE)*BU630,0),IFERROR(VLOOKUP(AW630,CODES!$A$3:$D$1348,3,FALSE)*BX630,0),IFERROR(VLOOKUP(AX630,CODES!$A$3:$D$1348,3,FALSE)*CA630,0),IFERROR(VLOOKUP(AY630,CODES!$A$3:$D$1348,3,FALSE)*CD630,0))+B630</f>
        <v>0</v>
      </c>
      <c r="AP630" s="271" t="str">
        <f t="shared" si="287"/>
        <v/>
      </c>
      <c r="AQ630" s="271" t="str">
        <f t="shared" si="288"/>
        <v/>
      </c>
      <c r="AR630" s="271" t="str">
        <f t="shared" si="289"/>
        <v/>
      </c>
      <c r="AS630" s="271" t="str">
        <f t="shared" si="290"/>
        <v/>
      </c>
      <c r="AT630" s="271" t="str">
        <f t="shared" si="291"/>
        <v/>
      </c>
      <c r="AU630" s="271" t="str">
        <f t="shared" si="292"/>
        <v/>
      </c>
      <c r="AV630" s="271" t="str">
        <f t="shared" si="293"/>
        <v/>
      </c>
      <c r="AW630" s="271" t="str">
        <f t="shared" si="294"/>
        <v/>
      </c>
      <c r="AX630" s="271" t="str">
        <f t="shared" si="295"/>
        <v/>
      </c>
      <c r="AY630" s="271" t="str">
        <f t="shared" si="296"/>
        <v/>
      </c>
      <c r="AZ630" s="258">
        <f t="shared" si="18"/>
        <v>0</v>
      </c>
      <c r="BA630" s="258">
        <f t="shared" si="262"/>
        <v>1</v>
      </c>
      <c r="BB630" s="258">
        <f t="shared" si="297"/>
        <v>0</v>
      </c>
      <c r="BC630" s="258">
        <f t="shared" si="298"/>
        <v>1</v>
      </c>
      <c r="BD630" s="258">
        <f t="shared" si="20"/>
        <v>1</v>
      </c>
      <c r="BE630" s="258">
        <f t="shared" si="299"/>
        <v>0</v>
      </c>
      <c r="BF630" s="258">
        <f t="shared" si="300"/>
        <v>1</v>
      </c>
      <c r="BG630" s="258">
        <f t="shared" si="21"/>
        <v>1</v>
      </c>
      <c r="BH630" s="258">
        <f t="shared" si="301"/>
        <v>0</v>
      </c>
      <c r="BI630" s="258">
        <f t="shared" si="302"/>
        <v>1</v>
      </c>
      <c r="BJ630" s="258">
        <f t="shared" si="22"/>
        <v>1</v>
      </c>
      <c r="BK630" s="258">
        <f t="shared" si="303"/>
        <v>0</v>
      </c>
      <c r="BL630" s="258">
        <f t="shared" si="304"/>
        <v>1</v>
      </c>
      <c r="BM630" s="258">
        <f t="shared" si="23"/>
        <v>1</v>
      </c>
      <c r="BN630" s="258">
        <f t="shared" si="305"/>
        <v>0</v>
      </c>
      <c r="BO630" s="258">
        <f t="shared" si="306"/>
        <v>1</v>
      </c>
      <c r="BP630" s="258">
        <f t="shared" si="24"/>
        <v>1</v>
      </c>
      <c r="BQ630" s="258">
        <f t="shared" si="307"/>
        <v>0</v>
      </c>
      <c r="BR630" s="258">
        <f t="shared" si="308"/>
        <v>1</v>
      </c>
      <c r="BS630" s="258">
        <f t="shared" si="25"/>
        <v>1</v>
      </c>
      <c r="BT630" s="258">
        <f t="shared" si="309"/>
        <v>0</v>
      </c>
      <c r="BU630" s="258">
        <f t="shared" si="310"/>
        <v>1</v>
      </c>
      <c r="BV630" s="258">
        <f t="shared" si="26"/>
        <v>1</v>
      </c>
      <c r="BW630" s="258">
        <f t="shared" si="311"/>
        <v>0</v>
      </c>
      <c r="BX630" s="258">
        <f t="shared" si="312"/>
        <v>1</v>
      </c>
      <c r="BY630" s="258">
        <f t="shared" si="27"/>
        <v>1</v>
      </c>
      <c r="BZ630" s="258">
        <f t="shared" si="313"/>
        <v>0</v>
      </c>
      <c r="CA630" s="258">
        <f t="shared" si="314"/>
        <v>1</v>
      </c>
      <c r="CB630" s="258">
        <f t="shared" si="28"/>
        <v>1</v>
      </c>
      <c r="CC630" s="258">
        <f t="shared" si="315"/>
        <v>0</v>
      </c>
      <c r="CD630" s="258">
        <f t="shared" si="316"/>
        <v>1</v>
      </c>
    </row>
    <row r="631" spans="1:82" hidden="1">
      <c r="A631" s="258"/>
      <c r="B631" s="258"/>
      <c r="C631" s="259"/>
      <c r="D631" s="258"/>
      <c r="E631" s="258"/>
      <c r="F631" s="258"/>
      <c r="G631" s="258">
        <v>623</v>
      </c>
      <c r="H631" s="743"/>
      <c r="I631" s="744"/>
      <c r="J631" s="739"/>
      <c r="K631" s="745"/>
      <c r="L631" s="745"/>
      <c r="M631" s="272"/>
      <c r="N631" s="508">
        <f t="shared" si="242"/>
        <v>0</v>
      </c>
      <c r="O631" s="510">
        <f t="shared" si="317"/>
        <v>0</v>
      </c>
      <c r="P631" s="260">
        <f t="shared" si="318"/>
        <v>0</v>
      </c>
      <c r="Q631" s="261">
        <f t="shared" si="319"/>
        <v>0</v>
      </c>
      <c r="R631" s="261">
        <f t="shared" si="246"/>
        <v>0</v>
      </c>
      <c r="S631" s="262"/>
      <c r="T631" s="262"/>
      <c r="U631" s="263">
        <f t="shared" si="2"/>
        <v>1.288</v>
      </c>
      <c r="V631" s="264">
        <f>IF(E631="SP",1,IF(D631="",ExtraMargeMateriaal,(1-VLOOKUP(D631,TabelAankoop[],4,FALSE))))</f>
        <v>1</v>
      </c>
      <c r="W631" s="265">
        <f t="shared" si="247"/>
        <v>0.6885</v>
      </c>
      <c r="X631" s="266">
        <f t="shared" si="248"/>
        <v>1</v>
      </c>
      <c r="Y631" s="267">
        <f t="shared" si="249"/>
        <v>1.46</v>
      </c>
      <c r="Z631" s="267">
        <f t="shared" si="250"/>
        <v>1.1599999999999999</v>
      </c>
      <c r="AA631" s="268">
        <f t="shared" si="7"/>
        <v>0</v>
      </c>
      <c r="AB631" s="456">
        <f t="shared" si="8"/>
        <v>0</v>
      </c>
      <c r="AC631" s="457">
        <f t="shared" si="9"/>
        <v>0</v>
      </c>
      <c r="AD631" s="456">
        <f t="shared" si="10"/>
        <v>0</v>
      </c>
      <c r="AE631" s="458">
        <f t="shared" si="11"/>
        <v>0</v>
      </c>
      <c r="AF631" s="457">
        <f t="shared" si="286"/>
        <v>0</v>
      </c>
      <c r="AG631" s="456">
        <f t="shared" si="12"/>
        <v>0</v>
      </c>
      <c r="AH631" s="457">
        <f t="shared" si="13"/>
        <v>0</v>
      </c>
      <c r="AI631" s="268">
        <f t="shared" si="14"/>
        <v>0</v>
      </c>
      <c r="AJ631" s="269">
        <f t="shared" si="15"/>
        <v>0</v>
      </c>
      <c r="AK631" s="270">
        <f t="shared" si="16"/>
        <v>0</v>
      </c>
      <c r="AL631" s="415">
        <f t="shared" si="17"/>
        <v>0</v>
      </c>
      <c r="AM631" s="259" t="str">
        <f>IF(AP631="","",IFERROR(VLOOKUP(AP631,CODES!$A$3:$D$1348,4,FALSE),"X"))&amp;IF(AQ631="","",IFERROR(VLOOKUP(AQ631,CODES!$A$3:$D$1348,4,FALSE),"X"))&amp;IF(AR631="","",IFERROR(VLOOKUP(AR631,CODES!$A$3:$D$1348,4,FALSE),"X"))&amp;IF(AS631="","",IFERROR(VLOOKUP(AS631,CODES!$A$3:$D$1348,4,FALSE),"X"))&amp;IF(AT631="","",IFERROR(VLOOKUP(AT631,CODES!$A$3:$D$1348,4,FALSE),"X"))&amp;IF(AU631="","",IFERROR(VLOOKUP(AU631,CODES!$A$3:$D$1348,4,FALSE),"X"))&amp;IF(AV631="","",IFERROR(VLOOKUP(AV631,CODES!$A$3:$D$1348,4,FALSE),"X"))&amp;IF(AW631="","",IFERROR(VLOOKUP(AW631,CODES!$A$3:$D$1348,4,FALSE),"X"))&amp;IF(AX631="","",IFERROR(VLOOKUP(AX631,CODES!$A$3:$D$1348,4,FALSE),"X"))&amp;IF(AY631="","",IFERROR(VLOOKUP(AY631,CODES!$A$3:$D$1348,4,FALSE),"X"))</f>
        <v/>
      </c>
      <c r="AN631" s="258">
        <f>SUM(IFERROR(VLOOKUP(AP631,CODES!$A$3:$D$1348,4,FALSE)*BC631,0),IFERROR(VLOOKUP(AQ631,CODES!$A$3:$D$1348,4,FALSE)*BF631,0),IFERROR(VLOOKUP(AR631,CODES!$A$3:$D$1348,4,FALSE)*BI631,0),IFERROR(VLOOKUP(AS631,CODES!$A$3:$D$1348,4,FALSE)*BL631,0),IFERROR(VLOOKUP(AT631,CODES!$A$3:$D$1348,4,FALSE)*BO631,0),IFERROR(VLOOKUP(AU631,CODES!$A$3:$D$1348,4,FALSE)*BR631,0),IFERROR(VLOOKUP(AV631,CODES!$A$3:$D$1348,4,FALSE)*BU631,0),IFERROR(VLOOKUP(AW631,CODES!$A$3:$D$1348,4,FALSE)*BX631,0),IFERROR(VLOOKUP(AX631,CODES!$A$3:$D$1348,4,FALSE)*CA631,0),IFERROR(VLOOKUP(AY631,CODES!$A$3:$D$1348,4,FALSE)*CD631,0))</f>
        <v>0</v>
      </c>
      <c r="AO631" s="258">
        <f>SUM(IFERROR(VLOOKUP(AP631,CODES!$A$3:$D$1348,3,FALSE)*BC631,0),IFERROR(VLOOKUP(AQ631,CODES!$A$3:$D$1348,3,FALSE)*BF631,0),IFERROR(VLOOKUP(AR631,CODES!$A$3:$D$1348,3,FALSE)*BI631,0),IFERROR(VLOOKUP(AS631,CODES!$A$3:$D$1348,3,FALSE)*BL631,0),IFERROR(VLOOKUP(AT631,CODES!$A$3:$D$1348,3,FALSE)*BO631,0),IFERROR(VLOOKUP(AU631,CODES!$A$3:$D$1348,3,FALSE)*BR631,0),IFERROR(VLOOKUP(AV631,CODES!$A$3:$D$1348,3,FALSE)*BU631,0),IFERROR(VLOOKUP(AW631,CODES!$A$3:$D$1348,3,FALSE)*BX631,0),IFERROR(VLOOKUP(AX631,CODES!$A$3:$D$1348,3,FALSE)*CA631,0),IFERROR(VLOOKUP(AY631,CODES!$A$3:$D$1348,3,FALSE)*CD631,0))+B631</f>
        <v>0</v>
      </c>
      <c r="AP631" s="271" t="str">
        <f t="shared" si="287"/>
        <v/>
      </c>
      <c r="AQ631" s="271" t="str">
        <f t="shared" si="288"/>
        <v/>
      </c>
      <c r="AR631" s="271" t="str">
        <f t="shared" si="289"/>
        <v/>
      </c>
      <c r="AS631" s="271" t="str">
        <f t="shared" si="290"/>
        <v/>
      </c>
      <c r="AT631" s="271" t="str">
        <f t="shared" si="291"/>
        <v/>
      </c>
      <c r="AU631" s="271" t="str">
        <f t="shared" si="292"/>
        <v/>
      </c>
      <c r="AV631" s="271" t="str">
        <f t="shared" si="293"/>
        <v/>
      </c>
      <c r="AW631" s="271" t="str">
        <f t="shared" si="294"/>
        <v/>
      </c>
      <c r="AX631" s="271" t="str">
        <f t="shared" si="295"/>
        <v/>
      </c>
      <c r="AY631" s="271" t="str">
        <f t="shared" si="296"/>
        <v/>
      </c>
      <c r="AZ631" s="258">
        <f t="shared" si="18"/>
        <v>0</v>
      </c>
      <c r="BA631" s="258">
        <f t="shared" si="262"/>
        <v>1</v>
      </c>
      <c r="BB631" s="258">
        <f t="shared" si="297"/>
        <v>0</v>
      </c>
      <c r="BC631" s="258">
        <f t="shared" si="298"/>
        <v>1</v>
      </c>
      <c r="BD631" s="258">
        <f t="shared" si="20"/>
        <v>1</v>
      </c>
      <c r="BE631" s="258">
        <f t="shared" si="299"/>
        <v>0</v>
      </c>
      <c r="BF631" s="258">
        <f t="shared" si="300"/>
        <v>1</v>
      </c>
      <c r="BG631" s="258">
        <f t="shared" si="21"/>
        <v>1</v>
      </c>
      <c r="BH631" s="258">
        <f t="shared" si="301"/>
        <v>0</v>
      </c>
      <c r="BI631" s="258">
        <f t="shared" si="302"/>
        <v>1</v>
      </c>
      <c r="BJ631" s="258">
        <f t="shared" si="22"/>
        <v>1</v>
      </c>
      <c r="BK631" s="258">
        <f t="shared" si="303"/>
        <v>0</v>
      </c>
      <c r="BL631" s="258">
        <f t="shared" si="304"/>
        <v>1</v>
      </c>
      <c r="BM631" s="258">
        <f t="shared" si="23"/>
        <v>1</v>
      </c>
      <c r="BN631" s="258">
        <f t="shared" si="305"/>
        <v>0</v>
      </c>
      <c r="BO631" s="258">
        <f t="shared" si="306"/>
        <v>1</v>
      </c>
      <c r="BP631" s="258">
        <f t="shared" si="24"/>
        <v>1</v>
      </c>
      <c r="BQ631" s="258">
        <f t="shared" si="307"/>
        <v>0</v>
      </c>
      <c r="BR631" s="258">
        <f t="shared" si="308"/>
        <v>1</v>
      </c>
      <c r="BS631" s="258">
        <f t="shared" si="25"/>
        <v>1</v>
      </c>
      <c r="BT631" s="258">
        <f t="shared" si="309"/>
        <v>0</v>
      </c>
      <c r="BU631" s="258">
        <f t="shared" si="310"/>
        <v>1</v>
      </c>
      <c r="BV631" s="258">
        <f t="shared" si="26"/>
        <v>1</v>
      </c>
      <c r="BW631" s="258">
        <f t="shared" si="311"/>
        <v>0</v>
      </c>
      <c r="BX631" s="258">
        <f t="shared" si="312"/>
        <v>1</v>
      </c>
      <c r="BY631" s="258">
        <f t="shared" si="27"/>
        <v>1</v>
      </c>
      <c r="BZ631" s="258">
        <f t="shared" si="313"/>
        <v>0</v>
      </c>
      <c r="CA631" s="258">
        <f t="shared" si="314"/>
        <v>1</v>
      </c>
      <c r="CB631" s="258">
        <f t="shared" si="28"/>
        <v>1</v>
      </c>
      <c r="CC631" s="258">
        <f t="shared" si="315"/>
        <v>0</v>
      </c>
      <c r="CD631" s="258">
        <f t="shared" si="316"/>
        <v>1</v>
      </c>
    </row>
    <row r="632" spans="1:82" hidden="1">
      <c r="A632" s="258"/>
      <c r="B632" s="258"/>
      <c r="C632" s="259"/>
      <c r="D632" s="258"/>
      <c r="E632" s="258"/>
      <c r="F632" s="258"/>
      <c r="G632" s="258">
        <v>624</v>
      </c>
      <c r="H632" s="743"/>
      <c r="I632" s="744"/>
      <c r="J632" s="739"/>
      <c r="K632" s="745"/>
      <c r="L632" s="745"/>
      <c r="M632" s="272"/>
      <c r="N632" s="508">
        <f t="shared" si="242"/>
        <v>0</v>
      </c>
      <c r="O632" s="510">
        <f t="shared" si="317"/>
        <v>0</v>
      </c>
      <c r="P632" s="260">
        <f t="shared" si="318"/>
        <v>0</v>
      </c>
      <c r="Q632" s="261">
        <f t="shared" si="319"/>
        <v>0</v>
      </c>
      <c r="R632" s="261">
        <f t="shared" si="246"/>
        <v>0</v>
      </c>
      <c r="S632" s="262"/>
      <c r="T632" s="262"/>
      <c r="U632" s="263">
        <f t="shared" si="2"/>
        <v>1.288</v>
      </c>
      <c r="V632" s="264">
        <f>IF(E632="SP",1,IF(D632="",ExtraMargeMateriaal,(1-VLOOKUP(D632,TabelAankoop[],4,FALSE))))</f>
        <v>1</v>
      </c>
      <c r="W632" s="265">
        <f t="shared" si="247"/>
        <v>0.6885</v>
      </c>
      <c r="X632" s="266">
        <f t="shared" si="248"/>
        <v>1</v>
      </c>
      <c r="Y632" s="267">
        <f t="shared" si="249"/>
        <v>1.46</v>
      </c>
      <c r="Z632" s="267">
        <f t="shared" si="250"/>
        <v>1.1599999999999999</v>
      </c>
      <c r="AA632" s="268">
        <f t="shared" si="7"/>
        <v>0</v>
      </c>
      <c r="AB632" s="456">
        <f t="shared" si="8"/>
        <v>0</v>
      </c>
      <c r="AC632" s="457">
        <f t="shared" si="9"/>
        <v>0</v>
      </c>
      <c r="AD632" s="456">
        <f t="shared" si="10"/>
        <v>0</v>
      </c>
      <c r="AE632" s="458">
        <f t="shared" si="11"/>
        <v>0</v>
      </c>
      <c r="AF632" s="457">
        <f t="shared" si="286"/>
        <v>0</v>
      </c>
      <c r="AG632" s="456">
        <f t="shared" si="12"/>
        <v>0</v>
      </c>
      <c r="AH632" s="457">
        <f t="shared" si="13"/>
        <v>0</v>
      </c>
      <c r="AI632" s="268">
        <f t="shared" si="14"/>
        <v>0</v>
      </c>
      <c r="AJ632" s="269">
        <f t="shared" si="15"/>
        <v>0</v>
      </c>
      <c r="AK632" s="270">
        <f t="shared" si="16"/>
        <v>0</v>
      </c>
      <c r="AL632" s="415">
        <f t="shared" si="17"/>
        <v>0</v>
      </c>
      <c r="AM632" s="259" t="str">
        <f>IF(AP632="","",IFERROR(VLOOKUP(AP632,CODES!$A$3:$D$1348,4,FALSE),"X"))&amp;IF(AQ632="","",IFERROR(VLOOKUP(AQ632,CODES!$A$3:$D$1348,4,FALSE),"X"))&amp;IF(AR632="","",IFERROR(VLOOKUP(AR632,CODES!$A$3:$D$1348,4,FALSE),"X"))&amp;IF(AS632="","",IFERROR(VLOOKUP(AS632,CODES!$A$3:$D$1348,4,FALSE),"X"))&amp;IF(AT632="","",IFERROR(VLOOKUP(AT632,CODES!$A$3:$D$1348,4,FALSE),"X"))&amp;IF(AU632="","",IFERROR(VLOOKUP(AU632,CODES!$A$3:$D$1348,4,FALSE),"X"))&amp;IF(AV632="","",IFERROR(VLOOKUP(AV632,CODES!$A$3:$D$1348,4,FALSE),"X"))&amp;IF(AW632="","",IFERROR(VLOOKUP(AW632,CODES!$A$3:$D$1348,4,FALSE),"X"))&amp;IF(AX632="","",IFERROR(VLOOKUP(AX632,CODES!$A$3:$D$1348,4,FALSE),"X"))&amp;IF(AY632="","",IFERROR(VLOOKUP(AY632,CODES!$A$3:$D$1348,4,FALSE),"X"))</f>
        <v/>
      </c>
      <c r="AN632" s="258">
        <f>SUM(IFERROR(VLOOKUP(AP632,CODES!$A$3:$D$1348,4,FALSE)*BC632,0),IFERROR(VLOOKUP(AQ632,CODES!$A$3:$D$1348,4,FALSE)*BF632,0),IFERROR(VLOOKUP(AR632,CODES!$A$3:$D$1348,4,FALSE)*BI632,0),IFERROR(VLOOKUP(AS632,CODES!$A$3:$D$1348,4,FALSE)*BL632,0),IFERROR(VLOOKUP(AT632,CODES!$A$3:$D$1348,4,FALSE)*BO632,0),IFERROR(VLOOKUP(AU632,CODES!$A$3:$D$1348,4,FALSE)*BR632,0),IFERROR(VLOOKUP(AV632,CODES!$A$3:$D$1348,4,FALSE)*BU632,0),IFERROR(VLOOKUP(AW632,CODES!$A$3:$D$1348,4,FALSE)*BX632,0),IFERROR(VLOOKUP(AX632,CODES!$A$3:$D$1348,4,FALSE)*CA632,0),IFERROR(VLOOKUP(AY632,CODES!$A$3:$D$1348,4,FALSE)*CD632,0))</f>
        <v>0</v>
      </c>
      <c r="AO632" s="258">
        <f>SUM(IFERROR(VLOOKUP(AP632,CODES!$A$3:$D$1348,3,FALSE)*BC632,0),IFERROR(VLOOKUP(AQ632,CODES!$A$3:$D$1348,3,FALSE)*BF632,0),IFERROR(VLOOKUP(AR632,CODES!$A$3:$D$1348,3,FALSE)*BI632,0),IFERROR(VLOOKUP(AS632,CODES!$A$3:$D$1348,3,FALSE)*BL632,0),IFERROR(VLOOKUP(AT632,CODES!$A$3:$D$1348,3,FALSE)*BO632,0),IFERROR(VLOOKUP(AU632,CODES!$A$3:$D$1348,3,FALSE)*BR632,0),IFERROR(VLOOKUP(AV632,CODES!$A$3:$D$1348,3,FALSE)*BU632,0),IFERROR(VLOOKUP(AW632,CODES!$A$3:$D$1348,3,FALSE)*BX632,0),IFERROR(VLOOKUP(AX632,CODES!$A$3:$D$1348,3,FALSE)*CA632,0),IFERROR(VLOOKUP(AY632,CODES!$A$3:$D$1348,3,FALSE)*CD632,0))+B632</f>
        <v>0</v>
      </c>
      <c r="AP632" s="271" t="str">
        <f t="shared" si="287"/>
        <v/>
      </c>
      <c r="AQ632" s="271" t="str">
        <f t="shared" si="288"/>
        <v/>
      </c>
      <c r="AR632" s="271" t="str">
        <f t="shared" si="289"/>
        <v/>
      </c>
      <c r="AS632" s="271" t="str">
        <f t="shared" si="290"/>
        <v/>
      </c>
      <c r="AT632" s="271" t="str">
        <f t="shared" si="291"/>
        <v/>
      </c>
      <c r="AU632" s="271" t="str">
        <f t="shared" si="292"/>
        <v/>
      </c>
      <c r="AV632" s="271" t="str">
        <f t="shared" si="293"/>
        <v/>
      </c>
      <c r="AW632" s="271" t="str">
        <f t="shared" si="294"/>
        <v/>
      </c>
      <c r="AX632" s="271" t="str">
        <f t="shared" si="295"/>
        <v/>
      </c>
      <c r="AY632" s="271" t="str">
        <f t="shared" si="296"/>
        <v/>
      </c>
      <c r="AZ632" s="258">
        <f t="shared" si="18"/>
        <v>0</v>
      </c>
      <c r="BA632" s="258">
        <f t="shared" si="262"/>
        <v>1</v>
      </c>
      <c r="BB632" s="258">
        <f t="shared" si="297"/>
        <v>0</v>
      </c>
      <c r="BC632" s="258">
        <f t="shared" si="298"/>
        <v>1</v>
      </c>
      <c r="BD632" s="258">
        <f t="shared" si="20"/>
        <v>1</v>
      </c>
      <c r="BE632" s="258">
        <f t="shared" si="299"/>
        <v>0</v>
      </c>
      <c r="BF632" s="258">
        <f t="shared" si="300"/>
        <v>1</v>
      </c>
      <c r="BG632" s="258">
        <f t="shared" si="21"/>
        <v>1</v>
      </c>
      <c r="BH632" s="258">
        <f t="shared" si="301"/>
        <v>0</v>
      </c>
      <c r="BI632" s="258">
        <f t="shared" si="302"/>
        <v>1</v>
      </c>
      <c r="BJ632" s="258">
        <f t="shared" si="22"/>
        <v>1</v>
      </c>
      <c r="BK632" s="258">
        <f t="shared" si="303"/>
        <v>0</v>
      </c>
      <c r="BL632" s="258">
        <f t="shared" si="304"/>
        <v>1</v>
      </c>
      <c r="BM632" s="258">
        <f t="shared" si="23"/>
        <v>1</v>
      </c>
      <c r="BN632" s="258">
        <f t="shared" si="305"/>
        <v>0</v>
      </c>
      <c r="BO632" s="258">
        <f t="shared" si="306"/>
        <v>1</v>
      </c>
      <c r="BP632" s="258">
        <f t="shared" si="24"/>
        <v>1</v>
      </c>
      <c r="BQ632" s="258">
        <f t="shared" si="307"/>
        <v>0</v>
      </c>
      <c r="BR632" s="258">
        <f t="shared" si="308"/>
        <v>1</v>
      </c>
      <c r="BS632" s="258">
        <f t="shared" si="25"/>
        <v>1</v>
      </c>
      <c r="BT632" s="258">
        <f t="shared" si="309"/>
        <v>0</v>
      </c>
      <c r="BU632" s="258">
        <f t="shared" si="310"/>
        <v>1</v>
      </c>
      <c r="BV632" s="258">
        <f t="shared" si="26"/>
        <v>1</v>
      </c>
      <c r="BW632" s="258">
        <f t="shared" si="311"/>
        <v>0</v>
      </c>
      <c r="BX632" s="258">
        <f t="shared" si="312"/>
        <v>1</v>
      </c>
      <c r="BY632" s="258">
        <f t="shared" si="27"/>
        <v>1</v>
      </c>
      <c r="BZ632" s="258">
        <f t="shared" si="313"/>
        <v>0</v>
      </c>
      <c r="CA632" s="258">
        <f t="shared" si="314"/>
        <v>1</v>
      </c>
      <c r="CB632" s="258">
        <f t="shared" si="28"/>
        <v>1</v>
      </c>
      <c r="CC632" s="258">
        <f t="shared" si="315"/>
        <v>0</v>
      </c>
      <c r="CD632" s="258">
        <f t="shared" si="316"/>
        <v>1</v>
      </c>
    </row>
    <row r="633" spans="1:82" hidden="1">
      <c r="A633" s="258"/>
      <c r="B633" s="258"/>
      <c r="C633" s="259"/>
      <c r="D633" s="258"/>
      <c r="E633" s="258"/>
      <c r="F633" s="258"/>
      <c r="G633" s="258">
        <v>625</v>
      </c>
      <c r="H633" s="743"/>
      <c r="I633" s="744"/>
      <c r="J633" s="739"/>
      <c r="K633" s="745"/>
      <c r="L633" s="745"/>
      <c r="M633" s="272"/>
      <c r="N633" s="508">
        <f t="shared" si="242"/>
        <v>0</v>
      </c>
      <c r="O633" s="510">
        <f t="shared" si="317"/>
        <v>0</v>
      </c>
      <c r="P633" s="260">
        <f t="shared" si="318"/>
        <v>0</v>
      </c>
      <c r="Q633" s="261">
        <f t="shared" si="319"/>
        <v>0</v>
      </c>
      <c r="R633" s="261">
        <f t="shared" si="246"/>
        <v>0</v>
      </c>
      <c r="S633" s="262"/>
      <c r="T633" s="262"/>
      <c r="U633" s="263">
        <f t="shared" si="2"/>
        <v>1.288</v>
      </c>
      <c r="V633" s="264">
        <f>IF(E633="SP",1,IF(D633="",ExtraMargeMateriaal,(1-VLOOKUP(D633,TabelAankoop[],4,FALSE))))</f>
        <v>1</v>
      </c>
      <c r="W633" s="265">
        <f t="shared" si="247"/>
        <v>0.6885</v>
      </c>
      <c r="X633" s="266">
        <f t="shared" si="248"/>
        <v>1</v>
      </c>
      <c r="Y633" s="267">
        <f t="shared" si="249"/>
        <v>1.46</v>
      </c>
      <c r="Z633" s="267">
        <f t="shared" si="250"/>
        <v>1.1599999999999999</v>
      </c>
      <c r="AA633" s="268">
        <f t="shared" si="7"/>
        <v>0</v>
      </c>
      <c r="AB633" s="456">
        <f t="shared" si="8"/>
        <v>0</v>
      </c>
      <c r="AC633" s="457">
        <f t="shared" si="9"/>
        <v>0</v>
      </c>
      <c r="AD633" s="456">
        <f t="shared" si="10"/>
        <v>0</v>
      </c>
      <c r="AE633" s="458">
        <f t="shared" si="11"/>
        <v>0</v>
      </c>
      <c r="AF633" s="457">
        <f t="shared" si="286"/>
        <v>0</v>
      </c>
      <c r="AG633" s="456">
        <f t="shared" si="12"/>
        <v>0</v>
      </c>
      <c r="AH633" s="457">
        <f t="shared" si="13"/>
        <v>0</v>
      </c>
      <c r="AI633" s="268">
        <f t="shared" si="14"/>
        <v>0</v>
      </c>
      <c r="AJ633" s="269">
        <f t="shared" si="15"/>
        <v>0</v>
      </c>
      <c r="AK633" s="270">
        <f t="shared" si="16"/>
        <v>0</v>
      </c>
      <c r="AL633" s="415">
        <f t="shared" si="17"/>
        <v>0</v>
      </c>
      <c r="AM633" s="259" t="str">
        <f>IF(AP633="","",IFERROR(VLOOKUP(AP633,CODES!$A$3:$D$1348,4,FALSE),"X"))&amp;IF(AQ633="","",IFERROR(VLOOKUP(AQ633,CODES!$A$3:$D$1348,4,FALSE),"X"))&amp;IF(AR633="","",IFERROR(VLOOKUP(AR633,CODES!$A$3:$D$1348,4,FALSE),"X"))&amp;IF(AS633="","",IFERROR(VLOOKUP(AS633,CODES!$A$3:$D$1348,4,FALSE),"X"))&amp;IF(AT633="","",IFERROR(VLOOKUP(AT633,CODES!$A$3:$D$1348,4,FALSE),"X"))&amp;IF(AU633="","",IFERROR(VLOOKUP(AU633,CODES!$A$3:$D$1348,4,FALSE),"X"))&amp;IF(AV633="","",IFERROR(VLOOKUP(AV633,CODES!$A$3:$D$1348,4,FALSE),"X"))&amp;IF(AW633="","",IFERROR(VLOOKUP(AW633,CODES!$A$3:$D$1348,4,FALSE),"X"))&amp;IF(AX633="","",IFERROR(VLOOKUP(AX633,CODES!$A$3:$D$1348,4,FALSE),"X"))&amp;IF(AY633="","",IFERROR(VLOOKUP(AY633,CODES!$A$3:$D$1348,4,FALSE),"X"))</f>
        <v/>
      </c>
      <c r="AN633" s="258">
        <f>SUM(IFERROR(VLOOKUP(AP633,CODES!$A$3:$D$1348,4,FALSE)*BC633,0),IFERROR(VLOOKUP(AQ633,CODES!$A$3:$D$1348,4,FALSE)*BF633,0),IFERROR(VLOOKUP(AR633,CODES!$A$3:$D$1348,4,FALSE)*BI633,0),IFERROR(VLOOKUP(AS633,CODES!$A$3:$D$1348,4,FALSE)*BL633,0),IFERROR(VLOOKUP(AT633,CODES!$A$3:$D$1348,4,FALSE)*BO633,0),IFERROR(VLOOKUP(AU633,CODES!$A$3:$D$1348,4,FALSE)*BR633,0),IFERROR(VLOOKUP(AV633,CODES!$A$3:$D$1348,4,FALSE)*BU633,0),IFERROR(VLOOKUP(AW633,CODES!$A$3:$D$1348,4,FALSE)*BX633,0),IFERROR(VLOOKUP(AX633,CODES!$A$3:$D$1348,4,FALSE)*CA633,0),IFERROR(VLOOKUP(AY633,CODES!$A$3:$D$1348,4,FALSE)*CD633,0))</f>
        <v>0</v>
      </c>
      <c r="AO633" s="258">
        <f>SUM(IFERROR(VLOOKUP(AP633,CODES!$A$3:$D$1348,3,FALSE)*BC633,0),IFERROR(VLOOKUP(AQ633,CODES!$A$3:$D$1348,3,FALSE)*BF633,0),IFERROR(VLOOKUP(AR633,CODES!$A$3:$D$1348,3,FALSE)*BI633,0),IFERROR(VLOOKUP(AS633,CODES!$A$3:$D$1348,3,FALSE)*BL633,0),IFERROR(VLOOKUP(AT633,CODES!$A$3:$D$1348,3,FALSE)*BO633,0),IFERROR(VLOOKUP(AU633,CODES!$A$3:$D$1348,3,FALSE)*BR633,0),IFERROR(VLOOKUP(AV633,CODES!$A$3:$D$1348,3,FALSE)*BU633,0),IFERROR(VLOOKUP(AW633,CODES!$A$3:$D$1348,3,FALSE)*BX633,0),IFERROR(VLOOKUP(AX633,CODES!$A$3:$D$1348,3,FALSE)*CA633,0),IFERROR(VLOOKUP(AY633,CODES!$A$3:$D$1348,3,FALSE)*CD633,0))+B633</f>
        <v>0</v>
      </c>
      <c r="AP633" s="271" t="str">
        <f t="shared" si="287"/>
        <v/>
      </c>
      <c r="AQ633" s="271" t="str">
        <f t="shared" si="288"/>
        <v/>
      </c>
      <c r="AR633" s="271" t="str">
        <f t="shared" si="289"/>
        <v/>
      </c>
      <c r="AS633" s="271" t="str">
        <f t="shared" si="290"/>
        <v/>
      </c>
      <c r="AT633" s="271" t="str">
        <f t="shared" si="291"/>
        <v/>
      </c>
      <c r="AU633" s="271" t="str">
        <f t="shared" si="292"/>
        <v/>
      </c>
      <c r="AV633" s="271" t="str">
        <f t="shared" si="293"/>
        <v/>
      </c>
      <c r="AW633" s="271" t="str">
        <f t="shared" si="294"/>
        <v/>
      </c>
      <c r="AX633" s="271" t="str">
        <f t="shared" si="295"/>
        <v/>
      </c>
      <c r="AY633" s="271" t="str">
        <f t="shared" si="296"/>
        <v/>
      </c>
      <c r="AZ633" s="258">
        <f t="shared" si="18"/>
        <v>0</v>
      </c>
      <c r="BA633" s="258">
        <f t="shared" si="262"/>
        <v>1</v>
      </c>
      <c r="BB633" s="258">
        <f t="shared" si="297"/>
        <v>0</v>
      </c>
      <c r="BC633" s="258">
        <f t="shared" si="298"/>
        <v>1</v>
      </c>
      <c r="BD633" s="258">
        <f t="shared" si="20"/>
        <v>1</v>
      </c>
      <c r="BE633" s="258">
        <f t="shared" si="299"/>
        <v>0</v>
      </c>
      <c r="BF633" s="258">
        <f t="shared" si="300"/>
        <v>1</v>
      </c>
      <c r="BG633" s="258">
        <f t="shared" si="21"/>
        <v>1</v>
      </c>
      <c r="BH633" s="258">
        <f t="shared" si="301"/>
        <v>0</v>
      </c>
      <c r="BI633" s="258">
        <f t="shared" si="302"/>
        <v>1</v>
      </c>
      <c r="BJ633" s="258">
        <f t="shared" si="22"/>
        <v>1</v>
      </c>
      <c r="BK633" s="258">
        <f t="shared" si="303"/>
        <v>0</v>
      </c>
      <c r="BL633" s="258">
        <f t="shared" si="304"/>
        <v>1</v>
      </c>
      <c r="BM633" s="258">
        <f t="shared" si="23"/>
        <v>1</v>
      </c>
      <c r="BN633" s="258">
        <f t="shared" si="305"/>
        <v>0</v>
      </c>
      <c r="BO633" s="258">
        <f t="shared" si="306"/>
        <v>1</v>
      </c>
      <c r="BP633" s="258">
        <f t="shared" si="24"/>
        <v>1</v>
      </c>
      <c r="BQ633" s="258">
        <f t="shared" si="307"/>
        <v>0</v>
      </c>
      <c r="BR633" s="258">
        <f t="shared" si="308"/>
        <v>1</v>
      </c>
      <c r="BS633" s="258">
        <f t="shared" si="25"/>
        <v>1</v>
      </c>
      <c r="BT633" s="258">
        <f t="shared" si="309"/>
        <v>0</v>
      </c>
      <c r="BU633" s="258">
        <f t="shared" si="310"/>
        <v>1</v>
      </c>
      <c r="BV633" s="258">
        <f t="shared" si="26"/>
        <v>1</v>
      </c>
      <c r="BW633" s="258">
        <f t="shared" si="311"/>
        <v>0</v>
      </c>
      <c r="BX633" s="258">
        <f t="shared" si="312"/>
        <v>1</v>
      </c>
      <c r="BY633" s="258">
        <f t="shared" si="27"/>
        <v>1</v>
      </c>
      <c r="BZ633" s="258">
        <f t="shared" si="313"/>
        <v>0</v>
      </c>
      <c r="CA633" s="258">
        <f t="shared" si="314"/>
        <v>1</v>
      </c>
      <c r="CB633" s="258">
        <f t="shared" si="28"/>
        <v>1</v>
      </c>
      <c r="CC633" s="258">
        <f t="shared" si="315"/>
        <v>0</v>
      </c>
      <c r="CD633" s="258">
        <f t="shared" si="316"/>
        <v>1</v>
      </c>
    </row>
    <row r="634" spans="1:82" hidden="1">
      <c r="A634" s="258"/>
      <c r="B634" s="258"/>
      <c r="C634" s="259"/>
      <c r="D634" s="258"/>
      <c r="E634" s="258"/>
      <c r="F634" s="258"/>
      <c r="G634" s="258">
        <v>626</v>
      </c>
      <c r="H634" s="743"/>
      <c r="I634" s="744"/>
      <c r="J634" s="739"/>
      <c r="K634" s="745"/>
      <c r="L634" s="745"/>
      <c r="M634" s="272"/>
      <c r="N634" s="508">
        <f t="shared" si="242"/>
        <v>0</v>
      </c>
      <c r="O634" s="510">
        <f t="shared" si="317"/>
        <v>0</v>
      </c>
      <c r="P634" s="260">
        <f t="shared" si="318"/>
        <v>0</v>
      </c>
      <c r="Q634" s="261">
        <f t="shared" si="319"/>
        <v>0</v>
      </c>
      <c r="R634" s="261">
        <f t="shared" si="246"/>
        <v>0</v>
      </c>
      <c r="S634" s="262"/>
      <c r="T634" s="262"/>
      <c r="U634" s="263">
        <f t="shared" si="2"/>
        <v>1.288</v>
      </c>
      <c r="V634" s="264">
        <f>IF(E634="SP",1,IF(D634="",ExtraMargeMateriaal,(1-VLOOKUP(D634,TabelAankoop[],4,FALSE))))</f>
        <v>1</v>
      </c>
      <c r="W634" s="265">
        <f t="shared" si="247"/>
        <v>0.6885</v>
      </c>
      <c r="X634" s="266">
        <f t="shared" si="248"/>
        <v>1</v>
      </c>
      <c r="Y634" s="267">
        <f t="shared" si="249"/>
        <v>1.46</v>
      </c>
      <c r="Z634" s="267">
        <f t="shared" si="250"/>
        <v>1.1599999999999999</v>
      </c>
      <c r="AA634" s="268">
        <f t="shared" si="7"/>
        <v>0</v>
      </c>
      <c r="AB634" s="456">
        <f t="shared" si="8"/>
        <v>0</v>
      </c>
      <c r="AC634" s="457">
        <f t="shared" si="9"/>
        <v>0</v>
      </c>
      <c r="AD634" s="456">
        <f t="shared" si="10"/>
        <v>0</v>
      </c>
      <c r="AE634" s="458">
        <f t="shared" si="11"/>
        <v>0</v>
      </c>
      <c r="AF634" s="457">
        <f t="shared" si="286"/>
        <v>0</v>
      </c>
      <c r="AG634" s="456">
        <f t="shared" si="12"/>
        <v>0</v>
      </c>
      <c r="AH634" s="457">
        <f t="shared" si="13"/>
        <v>0</v>
      </c>
      <c r="AI634" s="268">
        <f t="shared" si="14"/>
        <v>0</v>
      </c>
      <c r="AJ634" s="269">
        <f t="shared" si="15"/>
        <v>0</v>
      </c>
      <c r="AK634" s="270">
        <f t="shared" si="16"/>
        <v>0</v>
      </c>
      <c r="AL634" s="415">
        <f t="shared" si="17"/>
        <v>0</v>
      </c>
      <c r="AM634" s="259" t="str">
        <f>IF(AP634="","",IFERROR(VLOOKUP(AP634,CODES!$A$3:$D$1348,4,FALSE),"X"))&amp;IF(AQ634="","",IFERROR(VLOOKUP(AQ634,CODES!$A$3:$D$1348,4,FALSE),"X"))&amp;IF(AR634="","",IFERROR(VLOOKUP(AR634,CODES!$A$3:$D$1348,4,FALSE),"X"))&amp;IF(AS634="","",IFERROR(VLOOKUP(AS634,CODES!$A$3:$D$1348,4,FALSE),"X"))&amp;IF(AT634="","",IFERROR(VLOOKUP(AT634,CODES!$A$3:$D$1348,4,FALSE),"X"))&amp;IF(AU634="","",IFERROR(VLOOKUP(AU634,CODES!$A$3:$D$1348,4,FALSE),"X"))&amp;IF(AV634="","",IFERROR(VLOOKUP(AV634,CODES!$A$3:$D$1348,4,FALSE),"X"))&amp;IF(AW634="","",IFERROR(VLOOKUP(AW634,CODES!$A$3:$D$1348,4,FALSE),"X"))&amp;IF(AX634="","",IFERROR(VLOOKUP(AX634,CODES!$A$3:$D$1348,4,FALSE),"X"))&amp;IF(AY634="","",IFERROR(VLOOKUP(AY634,CODES!$A$3:$D$1348,4,FALSE),"X"))</f>
        <v/>
      </c>
      <c r="AN634" s="258">
        <f>SUM(IFERROR(VLOOKUP(AP634,CODES!$A$3:$D$1348,4,FALSE)*BC634,0),IFERROR(VLOOKUP(AQ634,CODES!$A$3:$D$1348,4,FALSE)*BF634,0),IFERROR(VLOOKUP(AR634,CODES!$A$3:$D$1348,4,FALSE)*BI634,0),IFERROR(VLOOKUP(AS634,CODES!$A$3:$D$1348,4,FALSE)*BL634,0),IFERROR(VLOOKUP(AT634,CODES!$A$3:$D$1348,4,FALSE)*BO634,0),IFERROR(VLOOKUP(AU634,CODES!$A$3:$D$1348,4,FALSE)*BR634,0),IFERROR(VLOOKUP(AV634,CODES!$A$3:$D$1348,4,FALSE)*BU634,0),IFERROR(VLOOKUP(AW634,CODES!$A$3:$D$1348,4,FALSE)*BX634,0),IFERROR(VLOOKUP(AX634,CODES!$A$3:$D$1348,4,FALSE)*CA634,0),IFERROR(VLOOKUP(AY634,CODES!$A$3:$D$1348,4,FALSE)*CD634,0))</f>
        <v>0</v>
      </c>
      <c r="AO634" s="258">
        <f>SUM(IFERROR(VLOOKUP(AP634,CODES!$A$3:$D$1348,3,FALSE)*BC634,0),IFERROR(VLOOKUP(AQ634,CODES!$A$3:$D$1348,3,FALSE)*BF634,0),IFERROR(VLOOKUP(AR634,CODES!$A$3:$D$1348,3,FALSE)*BI634,0),IFERROR(VLOOKUP(AS634,CODES!$A$3:$D$1348,3,FALSE)*BL634,0),IFERROR(VLOOKUP(AT634,CODES!$A$3:$D$1348,3,FALSE)*BO634,0),IFERROR(VLOOKUP(AU634,CODES!$A$3:$D$1348,3,FALSE)*BR634,0),IFERROR(VLOOKUP(AV634,CODES!$A$3:$D$1348,3,FALSE)*BU634,0),IFERROR(VLOOKUP(AW634,CODES!$A$3:$D$1348,3,FALSE)*BX634,0),IFERROR(VLOOKUP(AX634,CODES!$A$3:$D$1348,3,FALSE)*CA634,0),IFERROR(VLOOKUP(AY634,CODES!$A$3:$D$1348,3,FALSE)*CD634,0))+B634</f>
        <v>0</v>
      </c>
      <c r="AP634" s="271" t="str">
        <f t="shared" si="287"/>
        <v/>
      </c>
      <c r="AQ634" s="271" t="str">
        <f t="shared" si="288"/>
        <v/>
      </c>
      <c r="AR634" s="271" t="str">
        <f t="shared" si="289"/>
        <v/>
      </c>
      <c r="AS634" s="271" t="str">
        <f t="shared" si="290"/>
        <v/>
      </c>
      <c r="AT634" s="271" t="str">
        <f t="shared" si="291"/>
        <v/>
      </c>
      <c r="AU634" s="271" t="str">
        <f t="shared" si="292"/>
        <v/>
      </c>
      <c r="AV634" s="271" t="str">
        <f t="shared" si="293"/>
        <v/>
      </c>
      <c r="AW634" s="271" t="str">
        <f t="shared" si="294"/>
        <v/>
      </c>
      <c r="AX634" s="271" t="str">
        <f t="shared" si="295"/>
        <v/>
      </c>
      <c r="AY634" s="271" t="str">
        <f t="shared" si="296"/>
        <v/>
      </c>
      <c r="AZ634" s="258">
        <f t="shared" si="18"/>
        <v>0</v>
      </c>
      <c r="BA634" s="258">
        <f t="shared" si="262"/>
        <v>1</v>
      </c>
      <c r="BB634" s="258">
        <f t="shared" si="297"/>
        <v>0</v>
      </c>
      <c r="BC634" s="258">
        <f t="shared" si="298"/>
        <v>1</v>
      </c>
      <c r="BD634" s="258">
        <f t="shared" si="20"/>
        <v>1</v>
      </c>
      <c r="BE634" s="258">
        <f t="shared" si="299"/>
        <v>0</v>
      </c>
      <c r="BF634" s="258">
        <f t="shared" si="300"/>
        <v>1</v>
      </c>
      <c r="BG634" s="258">
        <f t="shared" si="21"/>
        <v>1</v>
      </c>
      <c r="BH634" s="258">
        <f t="shared" si="301"/>
        <v>0</v>
      </c>
      <c r="BI634" s="258">
        <f t="shared" si="302"/>
        <v>1</v>
      </c>
      <c r="BJ634" s="258">
        <f t="shared" si="22"/>
        <v>1</v>
      </c>
      <c r="BK634" s="258">
        <f t="shared" si="303"/>
        <v>0</v>
      </c>
      <c r="BL634" s="258">
        <f t="shared" si="304"/>
        <v>1</v>
      </c>
      <c r="BM634" s="258">
        <f t="shared" si="23"/>
        <v>1</v>
      </c>
      <c r="BN634" s="258">
        <f t="shared" si="305"/>
        <v>0</v>
      </c>
      <c r="BO634" s="258">
        <f t="shared" si="306"/>
        <v>1</v>
      </c>
      <c r="BP634" s="258">
        <f t="shared" si="24"/>
        <v>1</v>
      </c>
      <c r="BQ634" s="258">
        <f t="shared" si="307"/>
        <v>0</v>
      </c>
      <c r="BR634" s="258">
        <f t="shared" si="308"/>
        <v>1</v>
      </c>
      <c r="BS634" s="258">
        <f t="shared" si="25"/>
        <v>1</v>
      </c>
      <c r="BT634" s="258">
        <f t="shared" si="309"/>
        <v>0</v>
      </c>
      <c r="BU634" s="258">
        <f t="shared" si="310"/>
        <v>1</v>
      </c>
      <c r="BV634" s="258">
        <f t="shared" si="26"/>
        <v>1</v>
      </c>
      <c r="BW634" s="258">
        <f t="shared" si="311"/>
        <v>0</v>
      </c>
      <c r="BX634" s="258">
        <f t="shared" si="312"/>
        <v>1</v>
      </c>
      <c r="BY634" s="258">
        <f t="shared" si="27"/>
        <v>1</v>
      </c>
      <c r="BZ634" s="258">
        <f t="shared" si="313"/>
        <v>0</v>
      </c>
      <c r="CA634" s="258">
        <f t="shared" si="314"/>
        <v>1</v>
      </c>
      <c r="CB634" s="258">
        <f t="shared" si="28"/>
        <v>1</v>
      </c>
      <c r="CC634" s="258">
        <f t="shared" si="315"/>
        <v>0</v>
      </c>
      <c r="CD634" s="258">
        <f t="shared" si="316"/>
        <v>1</v>
      </c>
    </row>
    <row r="635" spans="1:82" hidden="1">
      <c r="A635" s="258"/>
      <c r="B635" s="258"/>
      <c r="C635" s="259"/>
      <c r="D635" s="258"/>
      <c r="E635" s="258"/>
      <c r="F635" s="258"/>
      <c r="G635" s="258">
        <v>627</v>
      </c>
      <c r="H635" s="743"/>
      <c r="I635" s="744"/>
      <c r="J635" s="739"/>
      <c r="K635" s="745"/>
      <c r="L635" s="745"/>
      <c r="M635" s="272"/>
      <c r="N635" s="508">
        <f t="shared" si="242"/>
        <v>0</v>
      </c>
      <c r="O635" s="510">
        <f t="shared" si="317"/>
        <v>0</v>
      </c>
      <c r="P635" s="260">
        <f t="shared" si="318"/>
        <v>0</v>
      </c>
      <c r="Q635" s="261">
        <f t="shared" si="319"/>
        <v>0</v>
      </c>
      <c r="R635" s="261">
        <f t="shared" si="246"/>
        <v>0</v>
      </c>
      <c r="S635" s="262"/>
      <c r="T635" s="262"/>
      <c r="U635" s="263">
        <f t="shared" si="2"/>
        <v>1.288</v>
      </c>
      <c r="V635" s="264">
        <f>IF(E635="SP",1,IF(D635="",ExtraMargeMateriaal,(1-VLOOKUP(D635,TabelAankoop[],4,FALSE))))</f>
        <v>1</v>
      </c>
      <c r="W635" s="265">
        <f t="shared" si="247"/>
        <v>0.6885</v>
      </c>
      <c r="X635" s="266">
        <f t="shared" si="248"/>
        <v>1</v>
      </c>
      <c r="Y635" s="267">
        <f t="shared" si="249"/>
        <v>1.46</v>
      </c>
      <c r="Z635" s="267">
        <f t="shared" si="250"/>
        <v>1.1599999999999999</v>
      </c>
      <c r="AA635" s="268">
        <f t="shared" si="7"/>
        <v>0</v>
      </c>
      <c r="AB635" s="456">
        <f t="shared" si="8"/>
        <v>0</v>
      </c>
      <c r="AC635" s="457">
        <f t="shared" si="9"/>
        <v>0</v>
      </c>
      <c r="AD635" s="456">
        <f t="shared" si="10"/>
        <v>0</v>
      </c>
      <c r="AE635" s="458">
        <f t="shared" si="11"/>
        <v>0</v>
      </c>
      <c r="AF635" s="457">
        <f t="shared" si="286"/>
        <v>0</v>
      </c>
      <c r="AG635" s="456">
        <f t="shared" si="12"/>
        <v>0</v>
      </c>
      <c r="AH635" s="457">
        <f t="shared" si="13"/>
        <v>0</v>
      </c>
      <c r="AI635" s="268">
        <f t="shared" si="14"/>
        <v>0</v>
      </c>
      <c r="AJ635" s="269">
        <f t="shared" si="15"/>
        <v>0</v>
      </c>
      <c r="AK635" s="270">
        <f t="shared" si="16"/>
        <v>0</v>
      </c>
      <c r="AL635" s="415">
        <f t="shared" si="17"/>
        <v>0</v>
      </c>
      <c r="AM635" s="259" t="str">
        <f>IF(AP635="","",IFERROR(VLOOKUP(AP635,CODES!$A$3:$D$1348,4,FALSE),"X"))&amp;IF(AQ635="","",IFERROR(VLOOKUP(AQ635,CODES!$A$3:$D$1348,4,FALSE),"X"))&amp;IF(AR635="","",IFERROR(VLOOKUP(AR635,CODES!$A$3:$D$1348,4,FALSE),"X"))&amp;IF(AS635="","",IFERROR(VLOOKUP(AS635,CODES!$A$3:$D$1348,4,FALSE),"X"))&amp;IF(AT635="","",IFERROR(VLOOKUP(AT635,CODES!$A$3:$D$1348,4,FALSE),"X"))&amp;IF(AU635="","",IFERROR(VLOOKUP(AU635,CODES!$A$3:$D$1348,4,FALSE),"X"))&amp;IF(AV635="","",IFERROR(VLOOKUP(AV635,CODES!$A$3:$D$1348,4,FALSE),"X"))&amp;IF(AW635="","",IFERROR(VLOOKUP(AW635,CODES!$A$3:$D$1348,4,FALSE),"X"))&amp;IF(AX635="","",IFERROR(VLOOKUP(AX635,CODES!$A$3:$D$1348,4,FALSE),"X"))&amp;IF(AY635="","",IFERROR(VLOOKUP(AY635,CODES!$A$3:$D$1348,4,FALSE),"X"))</f>
        <v/>
      </c>
      <c r="AN635" s="258">
        <f>SUM(IFERROR(VLOOKUP(AP635,CODES!$A$3:$D$1348,4,FALSE)*BC635,0),IFERROR(VLOOKUP(AQ635,CODES!$A$3:$D$1348,4,FALSE)*BF635,0),IFERROR(VLOOKUP(AR635,CODES!$A$3:$D$1348,4,FALSE)*BI635,0),IFERROR(VLOOKUP(AS635,CODES!$A$3:$D$1348,4,FALSE)*BL635,0),IFERROR(VLOOKUP(AT635,CODES!$A$3:$D$1348,4,FALSE)*BO635,0),IFERROR(VLOOKUP(AU635,CODES!$A$3:$D$1348,4,FALSE)*BR635,0),IFERROR(VLOOKUP(AV635,CODES!$A$3:$D$1348,4,FALSE)*BU635,0),IFERROR(VLOOKUP(AW635,CODES!$A$3:$D$1348,4,FALSE)*BX635,0),IFERROR(VLOOKUP(AX635,CODES!$A$3:$D$1348,4,FALSE)*CA635,0),IFERROR(VLOOKUP(AY635,CODES!$A$3:$D$1348,4,FALSE)*CD635,0))</f>
        <v>0</v>
      </c>
      <c r="AO635" s="258">
        <f>SUM(IFERROR(VLOOKUP(AP635,CODES!$A$3:$D$1348,3,FALSE)*BC635,0),IFERROR(VLOOKUP(AQ635,CODES!$A$3:$D$1348,3,FALSE)*BF635,0),IFERROR(VLOOKUP(AR635,CODES!$A$3:$D$1348,3,FALSE)*BI635,0),IFERROR(VLOOKUP(AS635,CODES!$A$3:$D$1348,3,FALSE)*BL635,0),IFERROR(VLOOKUP(AT635,CODES!$A$3:$D$1348,3,FALSE)*BO635,0),IFERROR(VLOOKUP(AU635,CODES!$A$3:$D$1348,3,FALSE)*BR635,0),IFERROR(VLOOKUP(AV635,CODES!$A$3:$D$1348,3,FALSE)*BU635,0),IFERROR(VLOOKUP(AW635,CODES!$A$3:$D$1348,3,FALSE)*BX635,0),IFERROR(VLOOKUP(AX635,CODES!$A$3:$D$1348,3,FALSE)*CA635,0),IFERROR(VLOOKUP(AY635,CODES!$A$3:$D$1348,3,FALSE)*CD635,0))+B635</f>
        <v>0</v>
      </c>
      <c r="AP635" s="271" t="str">
        <f t="shared" si="287"/>
        <v/>
      </c>
      <c r="AQ635" s="271" t="str">
        <f t="shared" si="288"/>
        <v/>
      </c>
      <c r="AR635" s="271" t="str">
        <f t="shared" si="289"/>
        <v/>
      </c>
      <c r="AS635" s="271" t="str">
        <f t="shared" si="290"/>
        <v/>
      </c>
      <c r="AT635" s="271" t="str">
        <f t="shared" si="291"/>
        <v/>
      </c>
      <c r="AU635" s="271" t="str">
        <f t="shared" si="292"/>
        <v/>
      </c>
      <c r="AV635" s="271" t="str">
        <f t="shared" si="293"/>
        <v/>
      </c>
      <c r="AW635" s="271" t="str">
        <f t="shared" si="294"/>
        <v/>
      </c>
      <c r="AX635" s="271" t="str">
        <f t="shared" si="295"/>
        <v/>
      </c>
      <c r="AY635" s="271" t="str">
        <f t="shared" si="296"/>
        <v/>
      </c>
      <c r="AZ635" s="258">
        <f t="shared" si="18"/>
        <v>0</v>
      </c>
      <c r="BA635" s="258">
        <f t="shared" si="262"/>
        <v>1</v>
      </c>
      <c r="BB635" s="258">
        <f t="shared" si="297"/>
        <v>0</v>
      </c>
      <c r="BC635" s="258">
        <f t="shared" si="298"/>
        <v>1</v>
      </c>
      <c r="BD635" s="258">
        <f t="shared" si="20"/>
        <v>1</v>
      </c>
      <c r="BE635" s="258">
        <f t="shared" si="299"/>
        <v>0</v>
      </c>
      <c r="BF635" s="258">
        <f t="shared" si="300"/>
        <v>1</v>
      </c>
      <c r="BG635" s="258">
        <f t="shared" si="21"/>
        <v>1</v>
      </c>
      <c r="BH635" s="258">
        <f t="shared" si="301"/>
        <v>0</v>
      </c>
      <c r="BI635" s="258">
        <f t="shared" si="302"/>
        <v>1</v>
      </c>
      <c r="BJ635" s="258">
        <f t="shared" si="22"/>
        <v>1</v>
      </c>
      <c r="BK635" s="258">
        <f t="shared" si="303"/>
        <v>0</v>
      </c>
      <c r="BL635" s="258">
        <f t="shared" si="304"/>
        <v>1</v>
      </c>
      <c r="BM635" s="258">
        <f t="shared" si="23"/>
        <v>1</v>
      </c>
      <c r="BN635" s="258">
        <f t="shared" si="305"/>
        <v>0</v>
      </c>
      <c r="BO635" s="258">
        <f t="shared" si="306"/>
        <v>1</v>
      </c>
      <c r="BP635" s="258">
        <f t="shared" si="24"/>
        <v>1</v>
      </c>
      <c r="BQ635" s="258">
        <f t="shared" si="307"/>
        <v>0</v>
      </c>
      <c r="BR635" s="258">
        <f t="shared" si="308"/>
        <v>1</v>
      </c>
      <c r="BS635" s="258">
        <f t="shared" si="25"/>
        <v>1</v>
      </c>
      <c r="BT635" s="258">
        <f t="shared" si="309"/>
        <v>0</v>
      </c>
      <c r="BU635" s="258">
        <f t="shared" si="310"/>
        <v>1</v>
      </c>
      <c r="BV635" s="258">
        <f t="shared" si="26"/>
        <v>1</v>
      </c>
      <c r="BW635" s="258">
        <f t="shared" si="311"/>
        <v>0</v>
      </c>
      <c r="BX635" s="258">
        <f t="shared" si="312"/>
        <v>1</v>
      </c>
      <c r="BY635" s="258">
        <f t="shared" si="27"/>
        <v>1</v>
      </c>
      <c r="BZ635" s="258">
        <f t="shared" si="313"/>
        <v>0</v>
      </c>
      <c r="CA635" s="258">
        <f t="shared" si="314"/>
        <v>1</v>
      </c>
      <c r="CB635" s="258">
        <f t="shared" si="28"/>
        <v>1</v>
      </c>
      <c r="CC635" s="258">
        <f t="shared" si="315"/>
        <v>0</v>
      </c>
      <c r="CD635" s="258">
        <f t="shared" si="316"/>
        <v>1</v>
      </c>
    </row>
    <row r="636" spans="1:82" hidden="1">
      <c r="A636" s="258"/>
      <c r="B636" s="258"/>
      <c r="C636" s="259"/>
      <c r="D636" s="258"/>
      <c r="E636" s="258"/>
      <c r="F636" s="258"/>
      <c r="G636" s="258">
        <v>628</v>
      </c>
      <c r="H636" s="743"/>
      <c r="I636" s="744"/>
      <c r="J636" s="739"/>
      <c r="K636" s="745"/>
      <c r="L636" s="745"/>
      <c r="M636" s="272"/>
      <c r="N636" s="508">
        <f t="shared" si="242"/>
        <v>0</v>
      </c>
      <c r="O636" s="510">
        <f t="shared" si="317"/>
        <v>0</v>
      </c>
      <c r="P636" s="260">
        <f t="shared" si="318"/>
        <v>0</v>
      </c>
      <c r="Q636" s="261">
        <f t="shared" si="319"/>
        <v>0</v>
      </c>
      <c r="R636" s="261">
        <f t="shared" si="246"/>
        <v>0</v>
      </c>
      <c r="S636" s="262"/>
      <c r="T636" s="262"/>
      <c r="U636" s="263">
        <f t="shared" si="2"/>
        <v>1.288</v>
      </c>
      <c r="V636" s="264">
        <f>IF(E636="SP",1,IF(D636="",ExtraMargeMateriaal,(1-VLOOKUP(D636,TabelAankoop[],4,FALSE))))</f>
        <v>1</v>
      </c>
      <c r="W636" s="265">
        <f t="shared" si="247"/>
        <v>0.6885</v>
      </c>
      <c r="X636" s="266">
        <f t="shared" si="248"/>
        <v>1</v>
      </c>
      <c r="Y636" s="267">
        <f t="shared" si="249"/>
        <v>1.46</v>
      </c>
      <c r="Z636" s="267">
        <f t="shared" si="250"/>
        <v>1.1599999999999999</v>
      </c>
      <c r="AA636" s="268">
        <f t="shared" si="7"/>
        <v>0</v>
      </c>
      <c r="AB636" s="456">
        <f t="shared" si="8"/>
        <v>0</v>
      </c>
      <c r="AC636" s="457">
        <f t="shared" si="9"/>
        <v>0</v>
      </c>
      <c r="AD636" s="456">
        <f t="shared" si="10"/>
        <v>0</v>
      </c>
      <c r="AE636" s="458">
        <f t="shared" si="11"/>
        <v>0</v>
      </c>
      <c r="AF636" s="457">
        <f t="shared" si="286"/>
        <v>0</v>
      </c>
      <c r="AG636" s="456">
        <f t="shared" si="12"/>
        <v>0</v>
      </c>
      <c r="AH636" s="457">
        <f t="shared" si="13"/>
        <v>0</v>
      </c>
      <c r="AI636" s="268">
        <f t="shared" si="14"/>
        <v>0</v>
      </c>
      <c r="AJ636" s="269">
        <f t="shared" si="15"/>
        <v>0</v>
      </c>
      <c r="AK636" s="270">
        <f t="shared" si="16"/>
        <v>0</v>
      </c>
      <c r="AL636" s="415">
        <f t="shared" si="17"/>
        <v>0</v>
      </c>
      <c r="AM636" s="259" t="str">
        <f>IF(AP636="","",IFERROR(VLOOKUP(AP636,CODES!$A$3:$D$1348,4,FALSE),"X"))&amp;IF(AQ636="","",IFERROR(VLOOKUP(AQ636,CODES!$A$3:$D$1348,4,FALSE),"X"))&amp;IF(AR636="","",IFERROR(VLOOKUP(AR636,CODES!$A$3:$D$1348,4,FALSE),"X"))&amp;IF(AS636="","",IFERROR(VLOOKUP(AS636,CODES!$A$3:$D$1348,4,FALSE),"X"))&amp;IF(AT636="","",IFERROR(VLOOKUP(AT636,CODES!$A$3:$D$1348,4,FALSE),"X"))&amp;IF(AU636="","",IFERROR(VLOOKUP(AU636,CODES!$A$3:$D$1348,4,FALSE),"X"))&amp;IF(AV636="","",IFERROR(VLOOKUP(AV636,CODES!$A$3:$D$1348,4,FALSE),"X"))&amp;IF(AW636="","",IFERROR(VLOOKUP(AW636,CODES!$A$3:$D$1348,4,FALSE),"X"))&amp;IF(AX636="","",IFERROR(VLOOKUP(AX636,CODES!$A$3:$D$1348,4,FALSE),"X"))&amp;IF(AY636="","",IFERROR(VLOOKUP(AY636,CODES!$A$3:$D$1348,4,FALSE),"X"))</f>
        <v/>
      </c>
      <c r="AN636" s="258">
        <f>SUM(IFERROR(VLOOKUP(AP636,CODES!$A$3:$D$1348,4,FALSE)*BC636,0),IFERROR(VLOOKUP(AQ636,CODES!$A$3:$D$1348,4,FALSE)*BF636,0),IFERROR(VLOOKUP(AR636,CODES!$A$3:$D$1348,4,FALSE)*BI636,0),IFERROR(VLOOKUP(AS636,CODES!$A$3:$D$1348,4,FALSE)*BL636,0),IFERROR(VLOOKUP(AT636,CODES!$A$3:$D$1348,4,FALSE)*BO636,0),IFERROR(VLOOKUP(AU636,CODES!$A$3:$D$1348,4,FALSE)*BR636,0),IFERROR(VLOOKUP(AV636,CODES!$A$3:$D$1348,4,FALSE)*BU636,0),IFERROR(VLOOKUP(AW636,CODES!$A$3:$D$1348,4,FALSE)*BX636,0),IFERROR(VLOOKUP(AX636,CODES!$A$3:$D$1348,4,FALSE)*CA636,0),IFERROR(VLOOKUP(AY636,CODES!$A$3:$D$1348,4,FALSE)*CD636,0))</f>
        <v>0</v>
      </c>
      <c r="AO636" s="258">
        <f>SUM(IFERROR(VLOOKUP(AP636,CODES!$A$3:$D$1348,3,FALSE)*BC636,0),IFERROR(VLOOKUP(AQ636,CODES!$A$3:$D$1348,3,FALSE)*BF636,0),IFERROR(VLOOKUP(AR636,CODES!$A$3:$D$1348,3,FALSE)*BI636,0),IFERROR(VLOOKUP(AS636,CODES!$A$3:$D$1348,3,FALSE)*BL636,0),IFERROR(VLOOKUP(AT636,CODES!$A$3:$D$1348,3,FALSE)*BO636,0),IFERROR(VLOOKUP(AU636,CODES!$A$3:$D$1348,3,FALSE)*BR636,0),IFERROR(VLOOKUP(AV636,CODES!$A$3:$D$1348,3,FALSE)*BU636,0),IFERROR(VLOOKUP(AW636,CODES!$A$3:$D$1348,3,FALSE)*BX636,0),IFERROR(VLOOKUP(AX636,CODES!$A$3:$D$1348,3,FALSE)*CA636,0),IFERROR(VLOOKUP(AY636,CODES!$A$3:$D$1348,3,FALSE)*CD636,0))+B636</f>
        <v>0</v>
      </c>
      <c r="AP636" s="271" t="str">
        <f t="shared" si="287"/>
        <v/>
      </c>
      <c r="AQ636" s="271" t="str">
        <f t="shared" si="288"/>
        <v/>
      </c>
      <c r="AR636" s="271" t="str">
        <f t="shared" si="289"/>
        <v/>
      </c>
      <c r="AS636" s="271" t="str">
        <f t="shared" si="290"/>
        <v/>
      </c>
      <c r="AT636" s="271" t="str">
        <f t="shared" si="291"/>
        <v/>
      </c>
      <c r="AU636" s="271" t="str">
        <f t="shared" si="292"/>
        <v/>
      </c>
      <c r="AV636" s="271" t="str">
        <f t="shared" si="293"/>
        <v/>
      </c>
      <c r="AW636" s="271" t="str">
        <f t="shared" si="294"/>
        <v/>
      </c>
      <c r="AX636" s="271" t="str">
        <f t="shared" si="295"/>
        <v/>
      </c>
      <c r="AY636" s="271" t="str">
        <f t="shared" si="296"/>
        <v/>
      </c>
      <c r="AZ636" s="258">
        <f t="shared" si="18"/>
        <v>0</v>
      </c>
      <c r="BA636" s="258">
        <f t="shared" si="262"/>
        <v>1</v>
      </c>
      <c r="BB636" s="258">
        <f t="shared" si="297"/>
        <v>0</v>
      </c>
      <c r="BC636" s="258">
        <f t="shared" si="298"/>
        <v>1</v>
      </c>
      <c r="BD636" s="258">
        <f t="shared" si="20"/>
        <v>1</v>
      </c>
      <c r="BE636" s="258">
        <f t="shared" si="299"/>
        <v>0</v>
      </c>
      <c r="BF636" s="258">
        <f t="shared" si="300"/>
        <v>1</v>
      </c>
      <c r="BG636" s="258">
        <f t="shared" si="21"/>
        <v>1</v>
      </c>
      <c r="BH636" s="258">
        <f t="shared" si="301"/>
        <v>0</v>
      </c>
      <c r="BI636" s="258">
        <f t="shared" si="302"/>
        <v>1</v>
      </c>
      <c r="BJ636" s="258">
        <f t="shared" si="22"/>
        <v>1</v>
      </c>
      <c r="BK636" s="258">
        <f t="shared" si="303"/>
        <v>0</v>
      </c>
      <c r="BL636" s="258">
        <f t="shared" si="304"/>
        <v>1</v>
      </c>
      <c r="BM636" s="258">
        <f t="shared" si="23"/>
        <v>1</v>
      </c>
      <c r="BN636" s="258">
        <f t="shared" si="305"/>
        <v>0</v>
      </c>
      <c r="BO636" s="258">
        <f t="shared" si="306"/>
        <v>1</v>
      </c>
      <c r="BP636" s="258">
        <f t="shared" si="24"/>
        <v>1</v>
      </c>
      <c r="BQ636" s="258">
        <f t="shared" si="307"/>
        <v>0</v>
      </c>
      <c r="BR636" s="258">
        <f t="shared" si="308"/>
        <v>1</v>
      </c>
      <c r="BS636" s="258">
        <f t="shared" si="25"/>
        <v>1</v>
      </c>
      <c r="BT636" s="258">
        <f t="shared" si="309"/>
        <v>0</v>
      </c>
      <c r="BU636" s="258">
        <f t="shared" si="310"/>
        <v>1</v>
      </c>
      <c r="BV636" s="258">
        <f t="shared" si="26"/>
        <v>1</v>
      </c>
      <c r="BW636" s="258">
        <f t="shared" si="311"/>
        <v>0</v>
      </c>
      <c r="BX636" s="258">
        <f t="shared" si="312"/>
        <v>1</v>
      </c>
      <c r="BY636" s="258">
        <f t="shared" si="27"/>
        <v>1</v>
      </c>
      <c r="BZ636" s="258">
        <f t="shared" si="313"/>
        <v>0</v>
      </c>
      <c r="CA636" s="258">
        <f t="shared" si="314"/>
        <v>1</v>
      </c>
      <c r="CB636" s="258">
        <f t="shared" si="28"/>
        <v>1</v>
      </c>
      <c r="CC636" s="258">
        <f t="shared" si="315"/>
        <v>0</v>
      </c>
      <c r="CD636" s="258">
        <f t="shared" si="316"/>
        <v>1</v>
      </c>
    </row>
    <row r="637" spans="1:82" hidden="1">
      <c r="A637" s="258"/>
      <c r="B637" s="258"/>
      <c r="C637" s="259"/>
      <c r="D637" s="258"/>
      <c r="E637" s="258"/>
      <c r="F637" s="258"/>
      <c r="G637" s="258">
        <v>629</v>
      </c>
      <c r="H637" s="743"/>
      <c r="I637" s="744"/>
      <c r="J637" s="739"/>
      <c r="K637" s="745"/>
      <c r="L637" s="745"/>
      <c r="M637" s="272"/>
      <c r="N637" s="508">
        <f t="shared" si="242"/>
        <v>0</v>
      </c>
      <c r="O637" s="510">
        <f t="shared" si="317"/>
        <v>0</v>
      </c>
      <c r="P637" s="260">
        <f t="shared" si="318"/>
        <v>0</v>
      </c>
      <c r="Q637" s="261">
        <f t="shared" si="319"/>
        <v>0</v>
      </c>
      <c r="R637" s="261">
        <f t="shared" si="246"/>
        <v>0</v>
      </c>
      <c r="S637" s="262"/>
      <c r="T637" s="262"/>
      <c r="U637" s="263">
        <f t="shared" si="2"/>
        <v>1.288</v>
      </c>
      <c r="V637" s="264">
        <f>IF(E637="SP",1,IF(D637="",ExtraMargeMateriaal,(1-VLOOKUP(D637,TabelAankoop[],4,FALSE))))</f>
        <v>1</v>
      </c>
      <c r="W637" s="265">
        <f t="shared" si="247"/>
        <v>0.6885</v>
      </c>
      <c r="X637" s="266">
        <f t="shared" si="248"/>
        <v>1</v>
      </c>
      <c r="Y637" s="267">
        <f t="shared" si="249"/>
        <v>1.46</v>
      </c>
      <c r="Z637" s="267">
        <f t="shared" si="250"/>
        <v>1.1599999999999999</v>
      </c>
      <c r="AA637" s="268">
        <f t="shared" si="7"/>
        <v>0</v>
      </c>
      <c r="AB637" s="456">
        <f t="shared" si="8"/>
        <v>0</v>
      </c>
      <c r="AC637" s="457">
        <f t="shared" si="9"/>
        <v>0</v>
      </c>
      <c r="AD637" s="456">
        <f t="shared" si="10"/>
        <v>0</v>
      </c>
      <c r="AE637" s="458">
        <f t="shared" si="11"/>
        <v>0</v>
      </c>
      <c r="AF637" s="457">
        <f t="shared" si="286"/>
        <v>0</v>
      </c>
      <c r="AG637" s="456">
        <f t="shared" si="12"/>
        <v>0</v>
      </c>
      <c r="AH637" s="457">
        <f t="shared" si="13"/>
        <v>0</v>
      </c>
      <c r="AI637" s="268">
        <f t="shared" si="14"/>
        <v>0</v>
      </c>
      <c r="AJ637" s="269">
        <f t="shared" si="15"/>
        <v>0</v>
      </c>
      <c r="AK637" s="270">
        <f t="shared" si="16"/>
        <v>0</v>
      </c>
      <c r="AL637" s="415">
        <f t="shared" si="17"/>
        <v>0</v>
      </c>
      <c r="AM637" s="259" t="str">
        <f>IF(AP637="","",IFERROR(VLOOKUP(AP637,CODES!$A$3:$D$1348,4,FALSE),"X"))&amp;IF(AQ637="","",IFERROR(VLOOKUP(AQ637,CODES!$A$3:$D$1348,4,FALSE),"X"))&amp;IF(AR637="","",IFERROR(VLOOKUP(AR637,CODES!$A$3:$D$1348,4,FALSE),"X"))&amp;IF(AS637="","",IFERROR(VLOOKUP(AS637,CODES!$A$3:$D$1348,4,FALSE),"X"))&amp;IF(AT637="","",IFERROR(VLOOKUP(AT637,CODES!$A$3:$D$1348,4,FALSE),"X"))&amp;IF(AU637="","",IFERROR(VLOOKUP(AU637,CODES!$A$3:$D$1348,4,FALSE),"X"))&amp;IF(AV637="","",IFERROR(VLOOKUP(AV637,CODES!$A$3:$D$1348,4,FALSE),"X"))&amp;IF(AW637="","",IFERROR(VLOOKUP(AW637,CODES!$A$3:$D$1348,4,FALSE),"X"))&amp;IF(AX637="","",IFERROR(VLOOKUP(AX637,CODES!$A$3:$D$1348,4,FALSE),"X"))&amp;IF(AY637="","",IFERROR(VLOOKUP(AY637,CODES!$A$3:$D$1348,4,FALSE),"X"))</f>
        <v/>
      </c>
      <c r="AN637" s="258">
        <f>SUM(IFERROR(VLOOKUP(AP637,CODES!$A$3:$D$1348,4,FALSE)*BC637,0),IFERROR(VLOOKUP(AQ637,CODES!$A$3:$D$1348,4,FALSE)*BF637,0),IFERROR(VLOOKUP(AR637,CODES!$A$3:$D$1348,4,FALSE)*BI637,0),IFERROR(VLOOKUP(AS637,CODES!$A$3:$D$1348,4,FALSE)*BL637,0),IFERROR(VLOOKUP(AT637,CODES!$A$3:$D$1348,4,FALSE)*BO637,0),IFERROR(VLOOKUP(AU637,CODES!$A$3:$D$1348,4,FALSE)*BR637,0),IFERROR(VLOOKUP(AV637,CODES!$A$3:$D$1348,4,FALSE)*BU637,0),IFERROR(VLOOKUP(AW637,CODES!$A$3:$D$1348,4,FALSE)*BX637,0),IFERROR(VLOOKUP(AX637,CODES!$A$3:$D$1348,4,FALSE)*CA637,0),IFERROR(VLOOKUP(AY637,CODES!$A$3:$D$1348,4,FALSE)*CD637,0))</f>
        <v>0</v>
      </c>
      <c r="AO637" s="258">
        <f>SUM(IFERROR(VLOOKUP(AP637,CODES!$A$3:$D$1348,3,FALSE)*BC637,0),IFERROR(VLOOKUP(AQ637,CODES!$A$3:$D$1348,3,FALSE)*BF637,0),IFERROR(VLOOKUP(AR637,CODES!$A$3:$D$1348,3,FALSE)*BI637,0),IFERROR(VLOOKUP(AS637,CODES!$A$3:$D$1348,3,FALSE)*BL637,0),IFERROR(VLOOKUP(AT637,CODES!$A$3:$D$1348,3,FALSE)*BO637,0),IFERROR(VLOOKUP(AU637,CODES!$A$3:$D$1348,3,FALSE)*BR637,0),IFERROR(VLOOKUP(AV637,CODES!$A$3:$D$1348,3,FALSE)*BU637,0),IFERROR(VLOOKUP(AW637,CODES!$A$3:$D$1348,3,FALSE)*BX637,0),IFERROR(VLOOKUP(AX637,CODES!$A$3:$D$1348,3,FALSE)*CA637,0),IFERROR(VLOOKUP(AY637,CODES!$A$3:$D$1348,3,FALSE)*CD637,0))+B637</f>
        <v>0</v>
      </c>
      <c r="AP637" s="271" t="str">
        <f t="shared" si="287"/>
        <v/>
      </c>
      <c r="AQ637" s="271" t="str">
        <f t="shared" si="288"/>
        <v/>
      </c>
      <c r="AR637" s="271" t="str">
        <f t="shared" si="289"/>
        <v/>
      </c>
      <c r="AS637" s="271" t="str">
        <f t="shared" si="290"/>
        <v/>
      </c>
      <c r="AT637" s="271" t="str">
        <f t="shared" si="291"/>
        <v/>
      </c>
      <c r="AU637" s="271" t="str">
        <f t="shared" si="292"/>
        <v/>
      </c>
      <c r="AV637" s="271" t="str">
        <f t="shared" si="293"/>
        <v/>
      </c>
      <c r="AW637" s="271" t="str">
        <f t="shared" si="294"/>
        <v/>
      </c>
      <c r="AX637" s="271" t="str">
        <f t="shared" si="295"/>
        <v/>
      </c>
      <c r="AY637" s="271" t="str">
        <f t="shared" si="296"/>
        <v/>
      </c>
      <c r="AZ637" s="258">
        <f t="shared" si="18"/>
        <v>0</v>
      </c>
      <c r="BA637" s="258">
        <f t="shared" si="262"/>
        <v>1</v>
      </c>
      <c r="BB637" s="258">
        <f t="shared" si="297"/>
        <v>0</v>
      </c>
      <c r="BC637" s="258">
        <f t="shared" si="298"/>
        <v>1</v>
      </c>
      <c r="BD637" s="258">
        <f t="shared" si="20"/>
        <v>1</v>
      </c>
      <c r="BE637" s="258">
        <f t="shared" si="299"/>
        <v>0</v>
      </c>
      <c r="BF637" s="258">
        <f t="shared" si="300"/>
        <v>1</v>
      </c>
      <c r="BG637" s="258">
        <f t="shared" si="21"/>
        <v>1</v>
      </c>
      <c r="BH637" s="258">
        <f t="shared" si="301"/>
        <v>0</v>
      </c>
      <c r="BI637" s="258">
        <f t="shared" si="302"/>
        <v>1</v>
      </c>
      <c r="BJ637" s="258">
        <f t="shared" si="22"/>
        <v>1</v>
      </c>
      <c r="BK637" s="258">
        <f t="shared" si="303"/>
        <v>0</v>
      </c>
      <c r="BL637" s="258">
        <f t="shared" si="304"/>
        <v>1</v>
      </c>
      <c r="BM637" s="258">
        <f t="shared" si="23"/>
        <v>1</v>
      </c>
      <c r="BN637" s="258">
        <f t="shared" si="305"/>
        <v>0</v>
      </c>
      <c r="BO637" s="258">
        <f t="shared" si="306"/>
        <v>1</v>
      </c>
      <c r="BP637" s="258">
        <f t="shared" si="24"/>
        <v>1</v>
      </c>
      <c r="BQ637" s="258">
        <f t="shared" si="307"/>
        <v>0</v>
      </c>
      <c r="BR637" s="258">
        <f t="shared" si="308"/>
        <v>1</v>
      </c>
      <c r="BS637" s="258">
        <f t="shared" si="25"/>
        <v>1</v>
      </c>
      <c r="BT637" s="258">
        <f t="shared" si="309"/>
        <v>0</v>
      </c>
      <c r="BU637" s="258">
        <f t="shared" si="310"/>
        <v>1</v>
      </c>
      <c r="BV637" s="258">
        <f t="shared" si="26"/>
        <v>1</v>
      </c>
      <c r="BW637" s="258">
        <f t="shared" si="311"/>
        <v>0</v>
      </c>
      <c r="BX637" s="258">
        <f t="shared" si="312"/>
        <v>1</v>
      </c>
      <c r="BY637" s="258">
        <f t="shared" si="27"/>
        <v>1</v>
      </c>
      <c r="BZ637" s="258">
        <f t="shared" si="313"/>
        <v>0</v>
      </c>
      <c r="CA637" s="258">
        <f t="shared" si="314"/>
        <v>1</v>
      </c>
      <c r="CB637" s="258">
        <f t="shared" si="28"/>
        <v>1</v>
      </c>
      <c r="CC637" s="258">
        <f t="shared" si="315"/>
        <v>0</v>
      </c>
      <c r="CD637" s="258">
        <f t="shared" si="316"/>
        <v>1</v>
      </c>
    </row>
    <row r="638" spans="1:82" hidden="1">
      <c r="A638" s="258"/>
      <c r="B638" s="258"/>
      <c r="C638" s="259"/>
      <c r="D638" s="258"/>
      <c r="E638" s="258"/>
      <c r="F638" s="258"/>
      <c r="G638" s="258">
        <v>630</v>
      </c>
      <c r="H638" s="743"/>
      <c r="I638" s="744"/>
      <c r="J638" s="739"/>
      <c r="K638" s="745"/>
      <c r="L638" s="745"/>
      <c r="M638" s="272"/>
      <c r="N638" s="508">
        <f t="shared" si="242"/>
        <v>0</v>
      </c>
      <c r="O638" s="510">
        <f t="shared" si="317"/>
        <v>0</v>
      </c>
      <c r="P638" s="260">
        <f t="shared" si="318"/>
        <v>0</v>
      </c>
      <c r="Q638" s="261">
        <f t="shared" si="319"/>
        <v>0</v>
      </c>
      <c r="R638" s="261">
        <f t="shared" si="246"/>
        <v>0</v>
      </c>
      <c r="S638" s="262"/>
      <c r="T638" s="262"/>
      <c r="U638" s="263">
        <f t="shared" si="2"/>
        <v>1.288</v>
      </c>
      <c r="V638" s="264">
        <f>IF(E638="SP",1,IF(D638="",ExtraMargeMateriaal,(1-VLOOKUP(D638,TabelAankoop[],4,FALSE))))</f>
        <v>1</v>
      </c>
      <c r="W638" s="265">
        <f t="shared" si="247"/>
        <v>0.6885</v>
      </c>
      <c r="X638" s="266">
        <f t="shared" si="248"/>
        <v>1</v>
      </c>
      <c r="Y638" s="267">
        <f t="shared" si="249"/>
        <v>1.46</v>
      </c>
      <c r="Z638" s="267">
        <f t="shared" si="250"/>
        <v>1.1599999999999999</v>
      </c>
      <c r="AA638" s="268">
        <f t="shared" si="7"/>
        <v>0</v>
      </c>
      <c r="AB638" s="456">
        <f t="shared" si="8"/>
        <v>0</v>
      </c>
      <c r="AC638" s="457">
        <f t="shared" si="9"/>
        <v>0</v>
      </c>
      <c r="AD638" s="456">
        <f t="shared" si="10"/>
        <v>0</v>
      </c>
      <c r="AE638" s="458">
        <f t="shared" si="11"/>
        <v>0</v>
      </c>
      <c r="AF638" s="457">
        <f t="shared" si="286"/>
        <v>0</v>
      </c>
      <c r="AG638" s="456">
        <f t="shared" si="12"/>
        <v>0</v>
      </c>
      <c r="AH638" s="457">
        <f t="shared" si="13"/>
        <v>0</v>
      </c>
      <c r="AI638" s="268">
        <f t="shared" si="14"/>
        <v>0</v>
      </c>
      <c r="AJ638" s="269">
        <f t="shared" si="15"/>
        <v>0</v>
      </c>
      <c r="AK638" s="270">
        <f t="shared" si="16"/>
        <v>0</v>
      </c>
      <c r="AL638" s="415">
        <f t="shared" si="17"/>
        <v>0</v>
      </c>
      <c r="AM638" s="259" t="str">
        <f>IF(AP638="","",IFERROR(VLOOKUP(AP638,CODES!$A$3:$D$1348,4,FALSE),"X"))&amp;IF(AQ638="","",IFERROR(VLOOKUP(AQ638,CODES!$A$3:$D$1348,4,FALSE),"X"))&amp;IF(AR638="","",IFERROR(VLOOKUP(AR638,CODES!$A$3:$D$1348,4,FALSE),"X"))&amp;IF(AS638="","",IFERROR(VLOOKUP(AS638,CODES!$A$3:$D$1348,4,FALSE),"X"))&amp;IF(AT638="","",IFERROR(VLOOKUP(AT638,CODES!$A$3:$D$1348,4,FALSE),"X"))&amp;IF(AU638="","",IFERROR(VLOOKUP(AU638,CODES!$A$3:$D$1348,4,FALSE),"X"))&amp;IF(AV638="","",IFERROR(VLOOKUP(AV638,CODES!$A$3:$D$1348,4,FALSE),"X"))&amp;IF(AW638="","",IFERROR(VLOOKUP(AW638,CODES!$A$3:$D$1348,4,FALSE),"X"))&amp;IF(AX638="","",IFERROR(VLOOKUP(AX638,CODES!$A$3:$D$1348,4,FALSE),"X"))&amp;IF(AY638="","",IFERROR(VLOOKUP(AY638,CODES!$A$3:$D$1348,4,FALSE),"X"))</f>
        <v/>
      </c>
      <c r="AN638" s="258">
        <f>SUM(IFERROR(VLOOKUP(AP638,CODES!$A$3:$D$1348,4,FALSE)*BC638,0),IFERROR(VLOOKUP(AQ638,CODES!$A$3:$D$1348,4,FALSE)*BF638,0),IFERROR(VLOOKUP(AR638,CODES!$A$3:$D$1348,4,FALSE)*BI638,0),IFERROR(VLOOKUP(AS638,CODES!$A$3:$D$1348,4,FALSE)*BL638,0),IFERROR(VLOOKUP(AT638,CODES!$A$3:$D$1348,4,FALSE)*BO638,0),IFERROR(VLOOKUP(AU638,CODES!$A$3:$D$1348,4,FALSE)*BR638,0),IFERROR(VLOOKUP(AV638,CODES!$A$3:$D$1348,4,FALSE)*BU638,0),IFERROR(VLOOKUP(AW638,CODES!$A$3:$D$1348,4,FALSE)*BX638,0),IFERROR(VLOOKUP(AX638,CODES!$A$3:$D$1348,4,FALSE)*CA638,0),IFERROR(VLOOKUP(AY638,CODES!$A$3:$D$1348,4,FALSE)*CD638,0))</f>
        <v>0</v>
      </c>
      <c r="AO638" s="258">
        <f>SUM(IFERROR(VLOOKUP(AP638,CODES!$A$3:$D$1348,3,FALSE)*BC638,0),IFERROR(VLOOKUP(AQ638,CODES!$A$3:$D$1348,3,FALSE)*BF638,0),IFERROR(VLOOKUP(AR638,CODES!$A$3:$D$1348,3,FALSE)*BI638,0),IFERROR(VLOOKUP(AS638,CODES!$A$3:$D$1348,3,FALSE)*BL638,0),IFERROR(VLOOKUP(AT638,CODES!$A$3:$D$1348,3,FALSE)*BO638,0),IFERROR(VLOOKUP(AU638,CODES!$A$3:$D$1348,3,FALSE)*BR638,0),IFERROR(VLOOKUP(AV638,CODES!$A$3:$D$1348,3,FALSE)*BU638,0),IFERROR(VLOOKUP(AW638,CODES!$A$3:$D$1348,3,FALSE)*BX638,0),IFERROR(VLOOKUP(AX638,CODES!$A$3:$D$1348,3,FALSE)*CA638,0),IFERROR(VLOOKUP(AY638,CODES!$A$3:$D$1348,3,FALSE)*CD638,0))+B638</f>
        <v>0</v>
      </c>
      <c r="AP638" s="271" t="str">
        <f t="shared" si="287"/>
        <v/>
      </c>
      <c r="AQ638" s="271" t="str">
        <f t="shared" si="288"/>
        <v/>
      </c>
      <c r="AR638" s="271" t="str">
        <f t="shared" si="289"/>
        <v/>
      </c>
      <c r="AS638" s="271" t="str">
        <f t="shared" si="290"/>
        <v/>
      </c>
      <c r="AT638" s="271" t="str">
        <f t="shared" si="291"/>
        <v/>
      </c>
      <c r="AU638" s="271" t="str">
        <f t="shared" si="292"/>
        <v/>
      </c>
      <c r="AV638" s="271" t="str">
        <f t="shared" si="293"/>
        <v/>
      </c>
      <c r="AW638" s="271" t="str">
        <f t="shared" si="294"/>
        <v/>
      </c>
      <c r="AX638" s="271" t="str">
        <f t="shared" si="295"/>
        <v/>
      </c>
      <c r="AY638" s="271" t="str">
        <f t="shared" si="296"/>
        <v/>
      </c>
      <c r="AZ638" s="258">
        <f t="shared" si="18"/>
        <v>0</v>
      </c>
      <c r="BA638" s="258">
        <f t="shared" si="262"/>
        <v>1</v>
      </c>
      <c r="BB638" s="258">
        <f t="shared" si="297"/>
        <v>0</v>
      </c>
      <c r="BC638" s="258">
        <f t="shared" si="298"/>
        <v>1</v>
      </c>
      <c r="BD638" s="258">
        <f t="shared" si="20"/>
        <v>1</v>
      </c>
      <c r="BE638" s="258">
        <f t="shared" si="299"/>
        <v>0</v>
      </c>
      <c r="BF638" s="258">
        <f t="shared" si="300"/>
        <v>1</v>
      </c>
      <c r="BG638" s="258">
        <f t="shared" si="21"/>
        <v>1</v>
      </c>
      <c r="BH638" s="258">
        <f t="shared" si="301"/>
        <v>0</v>
      </c>
      <c r="BI638" s="258">
        <f t="shared" si="302"/>
        <v>1</v>
      </c>
      <c r="BJ638" s="258">
        <f t="shared" si="22"/>
        <v>1</v>
      </c>
      <c r="BK638" s="258">
        <f t="shared" si="303"/>
        <v>0</v>
      </c>
      <c r="BL638" s="258">
        <f t="shared" si="304"/>
        <v>1</v>
      </c>
      <c r="BM638" s="258">
        <f t="shared" si="23"/>
        <v>1</v>
      </c>
      <c r="BN638" s="258">
        <f t="shared" si="305"/>
        <v>0</v>
      </c>
      <c r="BO638" s="258">
        <f t="shared" si="306"/>
        <v>1</v>
      </c>
      <c r="BP638" s="258">
        <f t="shared" si="24"/>
        <v>1</v>
      </c>
      <c r="BQ638" s="258">
        <f t="shared" si="307"/>
        <v>0</v>
      </c>
      <c r="BR638" s="258">
        <f t="shared" si="308"/>
        <v>1</v>
      </c>
      <c r="BS638" s="258">
        <f t="shared" si="25"/>
        <v>1</v>
      </c>
      <c r="BT638" s="258">
        <f t="shared" si="309"/>
        <v>0</v>
      </c>
      <c r="BU638" s="258">
        <f t="shared" si="310"/>
        <v>1</v>
      </c>
      <c r="BV638" s="258">
        <f t="shared" si="26"/>
        <v>1</v>
      </c>
      <c r="BW638" s="258">
        <f t="shared" si="311"/>
        <v>0</v>
      </c>
      <c r="BX638" s="258">
        <f t="shared" si="312"/>
        <v>1</v>
      </c>
      <c r="BY638" s="258">
        <f t="shared" si="27"/>
        <v>1</v>
      </c>
      <c r="BZ638" s="258">
        <f t="shared" si="313"/>
        <v>0</v>
      </c>
      <c r="CA638" s="258">
        <f t="shared" si="314"/>
        <v>1</v>
      </c>
      <c r="CB638" s="258">
        <f t="shared" si="28"/>
        <v>1</v>
      </c>
      <c r="CC638" s="258">
        <f t="shared" si="315"/>
        <v>0</v>
      </c>
      <c r="CD638" s="258">
        <f t="shared" si="316"/>
        <v>1</v>
      </c>
    </row>
    <row r="639" spans="1:82" hidden="1">
      <c r="A639" s="258"/>
      <c r="B639" s="258"/>
      <c r="C639" s="259"/>
      <c r="D639" s="258"/>
      <c r="E639" s="258"/>
      <c r="F639" s="258"/>
      <c r="G639" s="258">
        <v>631</v>
      </c>
      <c r="H639" s="743"/>
      <c r="I639" s="744"/>
      <c r="J639" s="739"/>
      <c r="K639" s="745"/>
      <c r="L639" s="745"/>
      <c r="M639" s="272"/>
      <c r="N639" s="508">
        <f t="shared" si="242"/>
        <v>0</v>
      </c>
      <c r="O639" s="510">
        <f t="shared" si="317"/>
        <v>0</v>
      </c>
      <c r="P639" s="260">
        <f t="shared" si="318"/>
        <v>0</v>
      </c>
      <c r="Q639" s="261">
        <f t="shared" si="319"/>
        <v>0</v>
      </c>
      <c r="R639" s="261">
        <f t="shared" si="246"/>
        <v>0</v>
      </c>
      <c r="S639" s="262"/>
      <c r="T639" s="262"/>
      <c r="U639" s="263">
        <f t="shared" si="2"/>
        <v>1.288</v>
      </c>
      <c r="V639" s="264">
        <f>IF(E639="SP",1,IF(D639="",ExtraMargeMateriaal,(1-VLOOKUP(D639,TabelAankoop[],4,FALSE))))</f>
        <v>1</v>
      </c>
      <c r="W639" s="265">
        <f t="shared" si="247"/>
        <v>0.6885</v>
      </c>
      <c r="X639" s="266">
        <f t="shared" si="248"/>
        <v>1</v>
      </c>
      <c r="Y639" s="267">
        <f t="shared" si="249"/>
        <v>1.46</v>
      </c>
      <c r="Z639" s="267">
        <f t="shared" si="250"/>
        <v>1.1599999999999999</v>
      </c>
      <c r="AA639" s="268">
        <f t="shared" si="7"/>
        <v>0</v>
      </c>
      <c r="AB639" s="456">
        <f t="shared" si="8"/>
        <v>0</v>
      </c>
      <c r="AC639" s="457">
        <f t="shared" si="9"/>
        <v>0</v>
      </c>
      <c r="AD639" s="456">
        <f t="shared" si="10"/>
        <v>0</v>
      </c>
      <c r="AE639" s="458">
        <f t="shared" si="11"/>
        <v>0</v>
      </c>
      <c r="AF639" s="457">
        <f t="shared" si="286"/>
        <v>0</v>
      </c>
      <c r="AG639" s="456">
        <f t="shared" si="12"/>
        <v>0</v>
      </c>
      <c r="AH639" s="457">
        <f t="shared" si="13"/>
        <v>0</v>
      </c>
      <c r="AI639" s="268">
        <f t="shared" si="14"/>
        <v>0</v>
      </c>
      <c r="AJ639" s="269">
        <f t="shared" si="15"/>
        <v>0</v>
      </c>
      <c r="AK639" s="270">
        <f t="shared" si="16"/>
        <v>0</v>
      </c>
      <c r="AL639" s="415">
        <f t="shared" si="17"/>
        <v>0</v>
      </c>
      <c r="AM639" s="259" t="str">
        <f>IF(AP639="","",IFERROR(VLOOKUP(AP639,CODES!$A$3:$D$1348,4,FALSE),"X"))&amp;IF(AQ639="","",IFERROR(VLOOKUP(AQ639,CODES!$A$3:$D$1348,4,FALSE),"X"))&amp;IF(AR639="","",IFERROR(VLOOKUP(AR639,CODES!$A$3:$D$1348,4,FALSE),"X"))&amp;IF(AS639="","",IFERROR(VLOOKUP(AS639,CODES!$A$3:$D$1348,4,FALSE),"X"))&amp;IF(AT639="","",IFERROR(VLOOKUP(AT639,CODES!$A$3:$D$1348,4,FALSE),"X"))&amp;IF(AU639="","",IFERROR(VLOOKUP(AU639,CODES!$A$3:$D$1348,4,FALSE),"X"))&amp;IF(AV639="","",IFERROR(VLOOKUP(AV639,CODES!$A$3:$D$1348,4,FALSE),"X"))&amp;IF(AW639="","",IFERROR(VLOOKUP(AW639,CODES!$A$3:$D$1348,4,FALSE),"X"))&amp;IF(AX639="","",IFERROR(VLOOKUP(AX639,CODES!$A$3:$D$1348,4,FALSE),"X"))&amp;IF(AY639="","",IFERROR(VLOOKUP(AY639,CODES!$A$3:$D$1348,4,FALSE),"X"))</f>
        <v/>
      </c>
      <c r="AN639" s="258">
        <f>SUM(IFERROR(VLOOKUP(AP639,CODES!$A$3:$D$1348,4,FALSE)*BC639,0),IFERROR(VLOOKUP(AQ639,CODES!$A$3:$D$1348,4,FALSE)*BF639,0),IFERROR(VLOOKUP(AR639,CODES!$A$3:$D$1348,4,FALSE)*BI639,0),IFERROR(VLOOKUP(AS639,CODES!$A$3:$D$1348,4,FALSE)*BL639,0),IFERROR(VLOOKUP(AT639,CODES!$A$3:$D$1348,4,FALSE)*BO639,0),IFERROR(VLOOKUP(AU639,CODES!$A$3:$D$1348,4,FALSE)*BR639,0),IFERROR(VLOOKUP(AV639,CODES!$A$3:$D$1348,4,FALSE)*BU639,0),IFERROR(VLOOKUP(AW639,CODES!$A$3:$D$1348,4,FALSE)*BX639,0),IFERROR(VLOOKUP(AX639,CODES!$A$3:$D$1348,4,FALSE)*CA639,0),IFERROR(VLOOKUP(AY639,CODES!$A$3:$D$1348,4,FALSE)*CD639,0))</f>
        <v>0</v>
      </c>
      <c r="AO639" s="258">
        <f>SUM(IFERROR(VLOOKUP(AP639,CODES!$A$3:$D$1348,3,FALSE)*BC639,0),IFERROR(VLOOKUP(AQ639,CODES!$A$3:$D$1348,3,FALSE)*BF639,0),IFERROR(VLOOKUP(AR639,CODES!$A$3:$D$1348,3,FALSE)*BI639,0),IFERROR(VLOOKUP(AS639,CODES!$A$3:$D$1348,3,FALSE)*BL639,0),IFERROR(VLOOKUP(AT639,CODES!$A$3:$D$1348,3,FALSE)*BO639,0),IFERROR(VLOOKUP(AU639,CODES!$A$3:$D$1348,3,FALSE)*BR639,0),IFERROR(VLOOKUP(AV639,CODES!$A$3:$D$1348,3,FALSE)*BU639,0),IFERROR(VLOOKUP(AW639,CODES!$A$3:$D$1348,3,FALSE)*BX639,0),IFERROR(VLOOKUP(AX639,CODES!$A$3:$D$1348,3,FALSE)*CA639,0),IFERROR(VLOOKUP(AY639,CODES!$A$3:$D$1348,3,FALSE)*CD639,0))+B639</f>
        <v>0</v>
      </c>
      <c r="AP639" s="271" t="str">
        <f t="shared" si="287"/>
        <v/>
      </c>
      <c r="AQ639" s="271" t="str">
        <f t="shared" si="288"/>
        <v/>
      </c>
      <c r="AR639" s="271" t="str">
        <f t="shared" si="289"/>
        <v/>
      </c>
      <c r="AS639" s="271" t="str">
        <f t="shared" si="290"/>
        <v/>
      </c>
      <c r="AT639" s="271" t="str">
        <f t="shared" si="291"/>
        <v/>
      </c>
      <c r="AU639" s="271" t="str">
        <f t="shared" si="292"/>
        <v/>
      </c>
      <c r="AV639" s="271" t="str">
        <f t="shared" si="293"/>
        <v/>
      </c>
      <c r="AW639" s="271" t="str">
        <f t="shared" si="294"/>
        <v/>
      </c>
      <c r="AX639" s="271" t="str">
        <f t="shared" si="295"/>
        <v/>
      </c>
      <c r="AY639" s="271" t="str">
        <f t="shared" si="296"/>
        <v/>
      </c>
      <c r="AZ639" s="258">
        <f t="shared" si="18"/>
        <v>0</v>
      </c>
      <c r="BA639" s="258">
        <f t="shared" si="262"/>
        <v>1</v>
      </c>
      <c r="BB639" s="258">
        <f t="shared" si="297"/>
        <v>0</v>
      </c>
      <c r="BC639" s="258">
        <f t="shared" si="298"/>
        <v>1</v>
      </c>
      <c r="BD639" s="258">
        <f t="shared" si="20"/>
        <v>1</v>
      </c>
      <c r="BE639" s="258">
        <f t="shared" si="299"/>
        <v>0</v>
      </c>
      <c r="BF639" s="258">
        <f t="shared" si="300"/>
        <v>1</v>
      </c>
      <c r="BG639" s="258">
        <f t="shared" si="21"/>
        <v>1</v>
      </c>
      <c r="BH639" s="258">
        <f t="shared" si="301"/>
        <v>0</v>
      </c>
      <c r="BI639" s="258">
        <f t="shared" si="302"/>
        <v>1</v>
      </c>
      <c r="BJ639" s="258">
        <f t="shared" si="22"/>
        <v>1</v>
      </c>
      <c r="BK639" s="258">
        <f t="shared" si="303"/>
        <v>0</v>
      </c>
      <c r="BL639" s="258">
        <f t="shared" si="304"/>
        <v>1</v>
      </c>
      <c r="BM639" s="258">
        <f t="shared" si="23"/>
        <v>1</v>
      </c>
      <c r="BN639" s="258">
        <f t="shared" si="305"/>
        <v>0</v>
      </c>
      <c r="BO639" s="258">
        <f t="shared" si="306"/>
        <v>1</v>
      </c>
      <c r="BP639" s="258">
        <f t="shared" si="24"/>
        <v>1</v>
      </c>
      <c r="BQ639" s="258">
        <f t="shared" si="307"/>
        <v>0</v>
      </c>
      <c r="BR639" s="258">
        <f t="shared" si="308"/>
        <v>1</v>
      </c>
      <c r="BS639" s="258">
        <f t="shared" si="25"/>
        <v>1</v>
      </c>
      <c r="BT639" s="258">
        <f t="shared" si="309"/>
        <v>0</v>
      </c>
      <c r="BU639" s="258">
        <f t="shared" si="310"/>
        <v>1</v>
      </c>
      <c r="BV639" s="258">
        <f t="shared" si="26"/>
        <v>1</v>
      </c>
      <c r="BW639" s="258">
        <f t="shared" si="311"/>
        <v>0</v>
      </c>
      <c r="BX639" s="258">
        <f t="shared" si="312"/>
        <v>1</v>
      </c>
      <c r="BY639" s="258">
        <f t="shared" si="27"/>
        <v>1</v>
      </c>
      <c r="BZ639" s="258">
        <f t="shared" si="313"/>
        <v>0</v>
      </c>
      <c r="CA639" s="258">
        <f t="shared" si="314"/>
        <v>1</v>
      </c>
      <c r="CB639" s="258">
        <f t="shared" si="28"/>
        <v>1</v>
      </c>
      <c r="CC639" s="258">
        <f t="shared" si="315"/>
        <v>0</v>
      </c>
      <c r="CD639" s="258">
        <f t="shared" si="316"/>
        <v>1</v>
      </c>
    </row>
    <row r="640" spans="1:82" hidden="1">
      <c r="A640" s="258"/>
      <c r="B640" s="258"/>
      <c r="C640" s="259"/>
      <c r="D640" s="258"/>
      <c r="E640" s="258"/>
      <c r="F640" s="258"/>
      <c r="G640" s="258">
        <v>632</v>
      </c>
      <c r="H640" s="743"/>
      <c r="I640" s="744"/>
      <c r="J640" s="739"/>
      <c r="K640" s="745"/>
      <c r="L640" s="745"/>
      <c r="M640" s="272"/>
      <c r="N640" s="508">
        <f t="shared" si="242"/>
        <v>0</v>
      </c>
      <c r="O640" s="510">
        <f t="shared" si="317"/>
        <v>0</v>
      </c>
      <c r="P640" s="260">
        <f t="shared" si="318"/>
        <v>0</v>
      </c>
      <c r="Q640" s="261">
        <f t="shared" si="319"/>
        <v>0</v>
      </c>
      <c r="R640" s="261">
        <f t="shared" si="246"/>
        <v>0</v>
      </c>
      <c r="S640" s="262"/>
      <c r="T640" s="262"/>
      <c r="U640" s="263">
        <f t="shared" si="2"/>
        <v>1.288</v>
      </c>
      <c r="V640" s="264">
        <f>IF(E640="SP",1,IF(D640="",ExtraMargeMateriaal,(1-VLOOKUP(D640,TabelAankoop[],4,FALSE))))</f>
        <v>1</v>
      </c>
      <c r="W640" s="265">
        <f t="shared" si="247"/>
        <v>0.6885</v>
      </c>
      <c r="X640" s="266">
        <f t="shared" si="248"/>
        <v>1</v>
      </c>
      <c r="Y640" s="267">
        <f t="shared" si="249"/>
        <v>1.46</v>
      </c>
      <c r="Z640" s="267">
        <f t="shared" si="250"/>
        <v>1.1599999999999999</v>
      </c>
      <c r="AA640" s="268">
        <f t="shared" si="7"/>
        <v>0</v>
      </c>
      <c r="AB640" s="456">
        <f t="shared" si="8"/>
        <v>0</v>
      </c>
      <c r="AC640" s="457">
        <f t="shared" si="9"/>
        <v>0</v>
      </c>
      <c r="AD640" s="456">
        <f t="shared" si="10"/>
        <v>0</v>
      </c>
      <c r="AE640" s="458">
        <f t="shared" si="11"/>
        <v>0</v>
      </c>
      <c r="AF640" s="457">
        <f t="shared" si="286"/>
        <v>0</v>
      </c>
      <c r="AG640" s="456">
        <f t="shared" si="12"/>
        <v>0</v>
      </c>
      <c r="AH640" s="457">
        <f t="shared" si="13"/>
        <v>0</v>
      </c>
      <c r="AI640" s="268">
        <f t="shared" si="14"/>
        <v>0</v>
      </c>
      <c r="AJ640" s="269">
        <f t="shared" si="15"/>
        <v>0</v>
      </c>
      <c r="AK640" s="270">
        <f t="shared" si="16"/>
        <v>0</v>
      </c>
      <c r="AL640" s="415">
        <f t="shared" si="17"/>
        <v>0</v>
      </c>
      <c r="AM640" s="259" t="str">
        <f>IF(AP640="","",IFERROR(VLOOKUP(AP640,CODES!$A$3:$D$1348,4,FALSE),"X"))&amp;IF(AQ640="","",IFERROR(VLOOKUP(AQ640,CODES!$A$3:$D$1348,4,FALSE),"X"))&amp;IF(AR640="","",IFERROR(VLOOKUP(AR640,CODES!$A$3:$D$1348,4,FALSE),"X"))&amp;IF(AS640="","",IFERROR(VLOOKUP(AS640,CODES!$A$3:$D$1348,4,FALSE),"X"))&amp;IF(AT640="","",IFERROR(VLOOKUP(AT640,CODES!$A$3:$D$1348,4,FALSE),"X"))&amp;IF(AU640="","",IFERROR(VLOOKUP(AU640,CODES!$A$3:$D$1348,4,FALSE),"X"))&amp;IF(AV640="","",IFERROR(VLOOKUP(AV640,CODES!$A$3:$D$1348,4,FALSE),"X"))&amp;IF(AW640="","",IFERROR(VLOOKUP(AW640,CODES!$A$3:$D$1348,4,FALSE),"X"))&amp;IF(AX640="","",IFERROR(VLOOKUP(AX640,CODES!$A$3:$D$1348,4,FALSE),"X"))&amp;IF(AY640="","",IFERROR(VLOOKUP(AY640,CODES!$A$3:$D$1348,4,FALSE),"X"))</f>
        <v/>
      </c>
      <c r="AN640" s="258">
        <f>SUM(IFERROR(VLOOKUP(AP640,CODES!$A$3:$D$1348,4,FALSE)*BC640,0),IFERROR(VLOOKUP(AQ640,CODES!$A$3:$D$1348,4,FALSE)*BF640,0),IFERROR(VLOOKUP(AR640,CODES!$A$3:$D$1348,4,FALSE)*BI640,0),IFERROR(VLOOKUP(AS640,CODES!$A$3:$D$1348,4,FALSE)*BL640,0),IFERROR(VLOOKUP(AT640,CODES!$A$3:$D$1348,4,FALSE)*BO640,0),IFERROR(VLOOKUP(AU640,CODES!$A$3:$D$1348,4,FALSE)*BR640,0),IFERROR(VLOOKUP(AV640,CODES!$A$3:$D$1348,4,FALSE)*BU640,0),IFERROR(VLOOKUP(AW640,CODES!$A$3:$D$1348,4,FALSE)*BX640,0),IFERROR(VLOOKUP(AX640,CODES!$A$3:$D$1348,4,FALSE)*CA640,0),IFERROR(VLOOKUP(AY640,CODES!$A$3:$D$1348,4,FALSE)*CD640,0))</f>
        <v>0</v>
      </c>
      <c r="AO640" s="258">
        <f>SUM(IFERROR(VLOOKUP(AP640,CODES!$A$3:$D$1348,3,FALSE)*BC640,0),IFERROR(VLOOKUP(AQ640,CODES!$A$3:$D$1348,3,FALSE)*BF640,0),IFERROR(VLOOKUP(AR640,CODES!$A$3:$D$1348,3,FALSE)*BI640,0),IFERROR(VLOOKUP(AS640,CODES!$A$3:$D$1348,3,FALSE)*BL640,0),IFERROR(VLOOKUP(AT640,CODES!$A$3:$D$1348,3,FALSE)*BO640,0),IFERROR(VLOOKUP(AU640,CODES!$A$3:$D$1348,3,FALSE)*BR640,0),IFERROR(VLOOKUP(AV640,CODES!$A$3:$D$1348,3,FALSE)*BU640,0),IFERROR(VLOOKUP(AW640,CODES!$A$3:$D$1348,3,FALSE)*BX640,0),IFERROR(VLOOKUP(AX640,CODES!$A$3:$D$1348,3,FALSE)*CA640,0),IFERROR(VLOOKUP(AY640,CODES!$A$3:$D$1348,3,FALSE)*CD640,0))+B640</f>
        <v>0</v>
      </c>
      <c r="AP640" s="271" t="str">
        <f t="shared" si="287"/>
        <v/>
      </c>
      <c r="AQ640" s="271" t="str">
        <f t="shared" si="288"/>
        <v/>
      </c>
      <c r="AR640" s="271" t="str">
        <f t="shared" si="289"/>
        <v/>
      </c>
      <c r="AS640" s="271" t="str">
        <f t="shared" si="290"/>
        <v/>
      </c>
      <c r="AT640" s="271" t="str">
        <f t="shared" si="291"/>
        <v/>
      </c>
      <c r="AU640" s="271" t="str">
        <f t="shared" si="292"/>
        <v/>
      </c>
      <c r="AV640" s="271" t="str">
        <f t="shared" si="293"/>
        <v/>
      </c>
      <c r="AW640" s="271" t="str">
        <f t="shared" si="294"/>
        <v/>
      </c>
      <c r="AX640" s="271" t="str">
        <f t="shared" si="295"/>
        <v/>
      </c>
      <c r="AY640" s="271" t="str">
        <f t="shared" si="296"/>
        <v/>
      </c>
      <c r="AZ640" s="258">
        <f t="shared" si="18"/>
        <v>0</v>
      </c>
      <c r="BA640" s="258">
        <f t="shared" si="262"/>
        <v>1</v>
      </c>
      <c r="BB640" s="258">
        <f t="shared" si="297"/>
        <v>0</v>
      </c>
      <c r="BC640" s="258">
        <f t="shared" si="298"/>
        <v>1</v>
      </c>
      <c r="BD640" s="258">
        <f t="shared" si="20"/>
        <v>1</v>
      </c>
      <c r="BE640" s="258">
        <f t="shared" si="299"/>
        <v>0</v>
      </c>
      <c r="BF640" s="258">
        <f t="shared" si="300"/>
        <v>1</v>
      </c>
      <c r="BG640" s="258">
        <f t="shared" si="21"/>
        <v>1</v>
      </c>
      <c r="BH640" s="258">
        <f t="shared" si="301"/>
        <v>0</v>
      </c>
      <c r="BI640" s="258">
        <f t="shared" si="302"/>
        <v>1</v>
      </c>
      <c r="BJ640" s="258">
        <f t="shared" si="22"/>
        <v>1</v>
      </c>
      <c r="BK640" s="258">
        <f t="shared" si="303"/>
        <v>0</v>
      </c>
      <c r="BL640" s="258">
        <f t="shared" si="304"/>
        <v>1</v>
      </c>
      <c r="BM640" s="258">
        <f t="shared" si="23"/>
        <v>1</v>
      </c>
      <c r="BN640" s="258">
        <f t="shared" si="305"/>
        <v>0</v>
      </c>
      <c r="BO640" s="258">
        <f t="shared" si="306"/>
        <v>1</v>
      </c>
      <c r="BP640" s="258">
        <f t="shared" si="24"/>
        <v>1</v>
      </c>
      <c r="BQ640" s="258">
        <f t="shared" si="307"/>
        <v>0</v>
      </c>
      <c r="BR640" s="258">
        <f t="shared" si="308"/>
        <v>1</v>
      </c>
      <c r="BS640" s="258">
        <f t="shared" si="25"/>
        <v>1</v>
      </c>
      <c r="BT640" s="258">
        <f t="shared" si="309"/>
        <v>0</v>
      </c>
      <c r="BU640" s="258">
        <f t="shared" si="310"/>
        <v>1</v>
      </c>
      <c r="BV640" s="258">
        <f t="shared" si="26"/>
        <v>1</v>
      </c>
      <c r="BW640" s="258">
        <f t="shared" si="311"/>
        <v>0</v>
      </c>
      <c r="BX640" s="258">
        <f t="shared" si="312"/>
        <v>1</v>
      </c>
      <c r="BY640" s="258">
        <f t="shared" si="27"/>
        <v>1</v>
      </c>
      <c r="BZ640" s="258">
        <f t="shared" si="313"/>
        <v>0</v>
      </c>
      <c r="CA640" s="258">
        <f t="shared" si="314"/>
        <v>1</v>
      </c>
      <c r="CB640" s="258">
        <f t="shared" si="28"/>
        <v>1</v>
      </c>
      <c r="CC640" s="258">
        <f t="shared" si="315"/>
        <v>0</v>
      </c>
      <c r="CD640" s="258">
        <f t="shared" si="316"/>
        <v>1</v>
      </c>
    </row>
    <row r="641" spans="1:82" hidden="1">
      <c r="A641" s="258"/>
      <c r="B641" s="258"/>
      <c r="C641" s="259"/>
      <c r="D641" s="258"/>
      <c r="E641" s="258"/>
      <c r="F641" s="258"/>
      <c r="G641" s="258">
        <v>633</v>
      </c>
      <c r="H641" s="743"/>
      <c r="I641" s="744"/>
      <c r="J641" s="739"/>
      <c r="K641" s="745"/>
      <c r="L641" s="745"/>
      <c r="M641" s="272"/>
      <c r="N641" s="508">
        <f t="shared" si="242"/>
        <v>0</v>
      </c>
      <c r="O641" s="510">
        <f t="shared" si="317"/>
        <v>0</v>
      </c>
      <c r="P641" s="260">
        <f t="shared" si="318"/>
        <v>0</v>
      </c>
      <c r="Q641" s="261">
        <f t="shared" si="319"/>
        <v>0</v>
      </c>
      <c r="R641" s="261">
        <f t="shared" si="246"/>
        <v>0</v>
      </c>
      <c r="S641" s="262"/>
      <c r="T641" s="262"/>
      <c r="U641" s="263">
        <f t="shared" si="2"/>
        <v>1.288</v>
      </c>
      <c r="V641" s="264">
        <f>IF(E641="SP",1,IF(D641="",ExtraMargeMateriaal,(1-VLOOKUP(D641,TabelAankoop[],4,FALSE))))</f>
        <v>1</v>
      </c>
      <c r="W641" s="265">
        <f t="shared" si="247"/>
        <v>0.6885</v>
      </c>
      <c r="X641" s="266">
        <f t="shared" si="248"/>
        <v>1</v>
      </c>
      <c r="Y641" s="267">
        <f t="shared" si="249"/>
        <v>1.46</v>
      </c>
      <c r="Z641" s="267">
        <f t="shared" si="250"/>
        <v>1.1599999999999999</v>
      </c>
      <c r="AA641" s="268">
        <f t="shared" si="7"/>
        <v>0</v>
      </c>
      <c r="AB641" s="456">
        <f t="shared" si="8"/>
        <v>0</v>
      </c>
      <c r="AC641" s="457">
        <f t="shared" si="9"/>
        <v>0</v>
      </c>
      <c r="AD641" s="456">
        <f t="shared" si="10"/>
        <v>0</v>
      </c>
      <c r="AE641" s="458">
        <f t="shared" si="11"/>
        <v>0</v>
      </c>
      <c r="AF641" s="457">
        <f t="shared" si="286"/>
        <v>0</v>
      </c>
      <c r="AG641" s="456">
        <f t="shared" si="12"/>
        <v>0</v>
      </c>
      <c r="AH641" s="457">
        <f t="shared" si="13"/>
        <v>0</v>
      </c>
      <c r="AI641" s="268">
        <f t="shared" si="14"/>
        <v>0</v>
      </c>
      <c r="AJ641" s="269">
        <f t="shared" si="15"/>
        <v>0</v>
      </c>
      <c r="AK641" s="270">
        <f t="shared" si="16"/>
        <v>0</v>
      </c>
      <c r="AL641" s="415">
        <f t="shared" si="17"/>
        <v>0</v>
      </c>
      <c r="AM641" s="259" t="str">
        <f>IF(AP641="","",IFERROR(VLOOKUP(AP641,CODES!$A$3:$D$1348,4,FALSE),"X"))&amp;IF(AQ641="","",IFERROR(VLOOKUP(AQ641,CODES!$A$3:$D$1348,4,FALSE),"X"))&amp;IF(AR641="","",IFERROR(VLOOKUP(AR641,CODES!$A$3:$D$1348,4,FALSE),"X"))&amp;IF(AS641="","",IFERROR(VLOOKUP(AS641,CODES!$A$3:$D$1348,4,FALSE),"X"))&amp;IF(AT641="","",IFERROR(VLOOKUP(AT641,CODES!$A$3:$D$1348,4,FALSE),"X"))&amp;IF(AU641="","",IFERROR(VLOOKUP(AU641,CODES!$A$3:$D$1348,4,FALSE),"X"))&amp;IF(AV641="","",IFERROR(VLOOKUP(AV641,CODES!$A$3:$D$1348,4,FALSE),"X"))&amp;IF(AW641="","",IFERROR(VLOOKUP(AW641,CODES!$A$3:$D$1348,4,FALSE),"X"))&amp;IF(AX641="","",IFERROR(VLOOKUP(AX641,CODES!$A$3:$D$1348,4,FALSE),"X"))&amp;IF(AY641="","",IFERROR(VLOOKUP(AY641,CODES!$A$3:$D$1348,4,FALSE),"X"))</f>
        <v/>
      </c>
      <c r="AN641" s="258">
        <f>SUM(IFERROR(VLOOKUP(AP641,CODES!$A$3:$D$1348,4,FALSE)*BC641,0),IFERROR(VLOOKUP(AQ641,CODES!$A$3:$D$1348,4,FALSE)*BF641,0),IFERROR(VLOOKUP(AR641,CODES!$A$3:$D$1348,4,FALSE)*BI641,0),IFERROR(VLOOKUP(AS641,CODES!$A$3:$D$1348,4,FALSE)*BL641,0),IFERROR(VLOOKUP(AT641,CODES!$A$3:$D$1348,4,FALSE)*BO641,0),IFERROR(VLOOKUP(AU641,CODES!$A$3:$D$1348,4,FALSE)*BR641,0),IFERROR(VLOOKUP(AV641,CODES!$A$3:$D$1348,4,FALSE)*BU641,0),IFERROR(VLOOKUP(AW641,CODES!$A$3:$D$1348,4,FALSE)*BX641,0),IFERROR(VLOOKUP(AX641,CODES!$A$3:$D$1348,4,FALSE)*CA641,0),IFERROR(VLOOKUP(AY641,CODES!$A$3:$D$1348,4,FALSE)*CD641,0))</f>
        <v>0</v>
      </c>
      <c r="AO641" s="258">
        <f>SUM(IFERROR(VLOOKUP(AP641,CODES!$A$3:$D$1348,3,FALSE)*BC641,0),IFERROR(VLOOKUP(AQ641,CODES!$A$3:$D$1348,3,FALSE)*BF641,0),IFERROR(VLOOKUP(AR641,CODES!$A$3:$D$1348,3,FALSE)*BI641,0),IFERROR(VLOOKUP(AS641,CODES!$A$3:$D$1348,3,FALSE)*BL641,0),IFERROR(VLOOKUP(AT641,CODES!$A$3:$D$1348,3,FALSE)*BO641,0),IFERROR(VLOOKUP(AU641,CODES!$A$3:$D$1348,3,FALSE)*BR641,0),IFERROR(VLOOKUP(AV641,CODES!$A$3:$D$1348,3,FALSE)*BU641,0),IFERROR(VLOOKUP(AW641,CODES!$A$3:$D$1348,3,FALSE)*BX641,0),IFERROR(VLOOKUP(AX641,CODES!$A$3:$D$1348,3,FALSE)*CA641,0),IFERROR(VLOOKUP(AY641,CODES!$A$3:$D$1348,3,FALSE)*CD641,0))+B641</f>
        <v>0</v>
      </c>
      <c r="AP641" s="271" t="str">
        <f t="shared" si="287"/>
        <v/>
      </c>
      <c r="AQ641" s="271" t="str">
        <f t="shared" si="288"/>
        <v/>
      </c>
      <c r="AR641" s="271" t="str">
        <f t="shared" si="289"/>
        <v/>
      </c>
      <c r="AS641" s="271" t="str">
        <f t="shared" si="290"/>
        <v/>
      </c>
      <c r="AT641" s="271" t="str">
        <f t="shared" si="291"/>
        <v/>
      </c>
      <c r="AU641" s="271" t="str">
        <f t="shared" si="292"/>
        <v/>
      </c>
      <c r="AV641" s="271" t="str">
        <f t="shared" si="293"/>
        <v/>
      </c>
      <c r="AW641" s="271" t="str">
        <f t="shared" si="294"/>
        <v/>
      </c>
      <c r="AX641" s="271" t="str">
        <f t="shared" si="295"/>
        <v/>
      </c>
      <c r="AY641" s="271" t="str">
        <f t="shared" si="296"/>
        <v/>
      </c>
      <c r="AZ641" s="258">
        <f t="shared" si="18"/>
        <v>0</v>
      </c>
      <c r="BA641" s="258">
        <f t="shared" si="262"/>
        <v>1</v>
      </c>
      <c r="BB641" s="258">
        <f t="shared" si="297"/>
        <v>0</v>
      </c>
      <c r="BC641" s="258">
        <f t="shared" si="298"/>
        <v>1</v>
      </c>
      <c r="BD641" s="258">
        <f t="shared" si="20"/>
        <v>1</v>
      </c>
      <c r="BE641" s="258">
        <f t="shared" si="299"/>
        <v>0</v>
      </c>
      <c r="BF641" s="258">
        <f t="shared" si="300"/>
        <v>1</v>
      </c>
      <c r="BG641" s="258">
        <f t="shared" si="21"/>
        <v>1</v>
      </c>
      <c r="BH641" s="258">
        <f t="shared" si="301"/>
        <v>0</v>
      </c>
      <c r="BI641" s="258">
        <f t="shared" si="302"/>
        <v>1</v>
      </c>
      <c r="BJ641" s="258">
        <f t="shared" si="22"/>
        <v>1</v>
      </c>
      <c r="BK641" s="258">
        <f t="shared" si="303"/>
        <v>0</v>
      </c>
      <c r="BL641" s="258">
        <f t="shared" si="304"/>
        <v>1</v>
      </c>
      <c r="BM641" s="258">
        <f t="shared" si="23"/>
        <v>1</v>
      </c>
      <c r="BN641" s="258">
        <f t="shared" si="305"/>
        <v>0</v>
      </c>
      <c r="BO641" s="258">
        <f t="shared" si="306"/>
        <v>1</v>
      </c>
      <c r="BP641" s="258">
        <f t="shared" si="24"/>
        <v>1</v>
      </c>
      <c r="BQ641" s="258">
        <f t="shared" si="307"/>
        <v>0</v>
      </c>
      <c r="BR641" s="258">
        <f t="shared" si="308"/>
        <v>1</v>
      </c>
      <c r="BS641" s="258">
        <f t="shared" si="25"/>
        <v>1</v>
      </c>
      <c r="BT641" s="258">
        <f t="shared" si="309"/>
        <v>0</v>
      </c>
      <c r="BU641" s="258">
        <f t="shared" si="310"/>
        <v>1</v>
      </c>
      <c r="BV641" s="258">
        <f t="shared" si="26"/>
        <v>1</v>
      </c>
      <c r="BW641" s="258">
        <f t="shared" si="311"/>
        <v>0</v>
      </c>
      <c r="BX641" s="258">
        <f t="shared" si="312"/>
        <v>1</v>
      </c>
      <c r="BY641" s="258">
        <f t="shared" si="27"/>
        <v>1</v>
      </c>
      <c r="BZ641" s="258">
        <f t="shared" si="313"/>
        <v>0</v>
      </c>
      <c r="CA641" s="258">
        <f t="shared" si="314"/>
        <v>1</v>
      </c>
      <c r="CB641" s="258">
        <f t="shared" si="28"/>
        <v>1</v>
      </c>
      <c r="CC641" s="258">
        <f t="shared" si="315"/>
        <v>0</v>
      </c>
      <c r="CD641" s="258">
        <f t="shared" si="316"/>
        <v>1</v>
      </c>
    </row>
    <row r="642" spans="1:82" hidden="1">
      <c r="A642" s="258"/>
      <c r="B642" s="258"/>
      <c r="C642" s="259"/>
      <c r="D642" s="258"/>
      <c r="E642" s="258"/>
      <c r="F642" s="258"/>
      <c r="G642" s="258">
        <v>634</v>
      </c>
      <c r="H642" s="743"/>
      <c r="I642" s="744"/>
      <c r="J642" s="739"/>
      <c r="K642" s="745"/>
      <c r="L642" s="745"/>
      <c r="M642" s="272"/>
      <c r="N642" s="508">
        <f t="shared" si="242"/>
        <v>0</v>
      </c>
      <c r="O642" s="510">
        <f t="shared" si="317"/>
        <v>0</v>
      </c>
      <c r="P642" s="260">
        <f t="shared" si="318"/>
        <v>0</v>
      </c>
      <c r="Q642" s="261">
        <f t="shared" si="319"/>
        <v>0</v>
      </c>
      <c r="R642" s="261">
        <f t="shared" si="246"/>
        <v>0</v>
      </c>
      <c r="S642" s="262"/>
      <c r="T642" s="262"/>
      <c r="U642" s="263">
        <f t="shared" si="2"/>
        <v>1.288</v>
      </c>
      <c r="V642" s="264">
        <f>IF(E642="SP",1,IF(D642="",ExtraMargeMateriaal,(1-VLOOKUP(D642,TabelAankoop[],4,FALSE))))</f>
        <v>1</v>
      </c>
      <c r="W642" s="265">
        <f t="shared" si="247"/>
        <v>0.6885</v>
      </c>
      <c r="X642" s="266">
        <f t="shared" si="248"/>
        <v>1</v>
      </c>
      <c r="Y642" s="267">
        <f t="shared" si="249"/>
        <v>1.46</v>
      </c>
      <c r="Z642" s="267">
        <f t="shared" si="250"/>
        <v>1.1599999999999999</v>
      </c>
      <c r="AA642" s="268">
        <f t="shared" si="7"/>
        <v>0</v>
      </c>
      <c r="AB642" s="456">
        <f t="shared" si="8"/>
        <v>0</v>
      </c>
      <c r="AC642" s="457">
        <f t="shared" si="9"/>
        <v>0</v>
      </c>
      <c r="AD642" s="456">
        <f t="shared" si="10"/>
        <v>0</v>
      </c>
      <c r="AE642" s="458">
        <f t="shared" si="11"/>
        <v>0</v>
      </c>
      <c r="AF642" s="457">
        <f t="shared" si="286"/>
        <v>0</v>
      </c>
      <c r="AG642" s="456">
        <f t="shared" si="12"/>
        <v>0</v>
      </c>
      <c r="AH642" s="457">
        <f t="shared" si="13"/>
        <v>0</v>
      </c>
      <c r="AI642" s="268">
        <f t="shared" si="14"/>
        <v>0</v>
      </c>
      <c r="AJ642" s="269">
        <f t="shared" si="15"/>
        <v>0</v>
      </c>
      <c r="AK642" s="270">
        <f t="shared" si="16"/>
        <v>0</v>
      </c>
      <c r="AL642" s="415">
        <f t="shared" si="17"/>
        <v>0</v>
      </c>
      <c r="AM642" s="259" t="str">
        <f>IF(AP642="","",IFERROR(VLOOKUP(AP642,CODES!$A$3:$D$1348,4,FALSE),"X"))&amp;IF(AQ642="","",IFERROR(VLOOKUP(AQ642,CODES!$A$3:$D$1348,4,FALSE),"X"))&amp;IF(AR642="","",IFERROR(VLOOKUP(AR642,CODES!$A$3:$D$1348,4,FALSE),"X"))&amp;IF(AS642="","",IFERROR(VLOOKUP(AS642,CODES!$A$3:$D$1348,4,FALSE),"X"))&amp;IF(AT642="","",IFERROR(VLOOKUP(AT642,CODES!$A$3:$D$1348,4,FALSE),"X"))&amp;IF(AU642="","",IFERROR(VLOOKUP(AU642,CODES!$A$3:$D$1348,4,FALSE),"X"))&amp;IF(AV642="","",IFERROR(VLOOKUP(AV642,CODES!$A$3:$D$1348,4,FALSE),"X"))&amp;IF(AW642="","",IFERROR(VLOOKUP(AW642,CODES!$A$3:$D$1348,4,FALSE),"X"))&amp;IF(AX642="","",IFERROR(VLOOKUP(AX642,CODES!$A$3:$D$1348,4,FALSE),"X"))&amp;IF(AY642="","",IFERROR(VLOOKUP(AY642,CODES!$A$3:$D$1348,4,FALSE),"X"))</f>
        <v/>
      </c>
      <c r="AN642" s="258">
        <f>SUM(IFERROR(VLOOKUP(AP642,CODES!$A$3:$D$1348,4,FALSE)*BC642,0),IFERROR(VLOOKUP(AQ642,CODES!$A$3:$D$1348,4,FALSE)*BF642,0),IFERROR(VLOOKUP(AR642,CODES!$A$3:$D$1348,4,FALSE)*BI642,0),IFERROR(VLOOKUP(AS642,CODES!$A$3:$D$1348,4,FALSE)*BL642,0),IFERROR(VLOOKUP(AT642,CODES!$A$3:$D$1348,4,FALSE)*BO642,0),IFERROR(VLOOKUP(AU642,CODES!$A$3:$D$1348,4,FALSE)*BR642,0),IFERROR(VLOOKUP(AV642,CODES!$A$3:$D$1348,4,FALSE)*BU642,0),IFERROR(VLOOKUP(AW642,CODES!$A$3:$D$1348,4,FALSE)*BX642,0),IFERROR(VLOOKUP(AX642,CODES!$A$3:$D$1348,4,FALSE)*CA642,0),IFERROR(VLOOKUP(AY642,CODES!$A$3:$D$1348,4,FALSE)*CD642,0))</f>
        <v>0</v>
      </c>
      <c r="AO642" s="258">
        <f>SUM(IFERROR(VLOOKUP(AP642,CODES!$A$3:$D$1348,3,FALSE)*BC642,0),IFERROR(VLOOKUP(AQ642,CODES!$A$3:$D$1348,3,FALSE)*BF642,0),IFERROR(VLOOKUP(AR642,CODES!$A$3:$D$1348,3,FALSE)*BI642,0),IFERROR(VLOOKUP(AS642,CODES!$A$3:$D$1348,3,FALSE)*BL642,0),IFERROR(VLOOKUP(AT642,CODES!$A$3:$D$1348,3,FALSE)*BO642,0),IFERROR(VLOOKUP(AU642,CODES!$A$3:$D$1348,3,FALSE)*BR642,0),IFERROR(VLOOKUP(AV642,CODES!$A$3:$D$1348,3,FALSE)*BU642,0),IFERROR(VLOOKUP(AW642,CODES!$A$3:$D$1348,3,FALSE)*BX642,0),IFERROR(VLOOKUP(AX642,CODES!$A$3:$D$1348,3,FALSE)*CA642,0),IFERROR(VLOOKUP(AY642,CODES!$A$3:$D$1348,3,FALSE)*CD642,0))+B642</f>
        <v>0</v>
      </c>
      <c r="AP642" s="271" t="str">
        <f t="shared" si="287"/>
        <v/>
      </c>
      <c r="AQ642" s="271" t="str">
        <f t="shared" si="288"/>
        <v/>
      </c>
      <c r="AR642" s="271" t="str">
        <f t="shared" si="289"/>
        <v/>
      </c>
      <c r="AS642" s="271" t="str">
        <f t="shared" si="290"/>
        <v/>
      </c>
      <c r="AT642" s="271" t="str">
        <f t="shared" si="291"/>
        <v/>
      </c>
      <c r="AU642" s="271" t="str">
        <f t="shared" si="292"/>
        <v/>
      </c>
      <c r="AV642" s="271" t="str">
        <f t="shared" si="293"/>
        <v/>
      </c>
      <c r="AW642" s="271" t="str">
        <f t="shared" si="294"/>
        <v/>
      </c>
      <c r="AX642" s="271" t="str">
        <f t="shared" si="295"/>
        <v/>
      </c>
      <c r="AY642" s="271" t="str">
        <f t="shared" si="296"/>
        <v/>
      </c>
      <c r="AZ642" s="258">
        <f t="shared" si="18"/>
        <v>0</v>
      </c>
      <c r="BA642" s="258">
        <f t="shared" si="262"/>
        <v>1</v>
      </c>
      <c r="BB642" s="258">
        <f t="shared" si="297"/>
        <v>0</v>
      </c>
      <c r="BC642" s="258">
        <f t="shared" si="298"/>
        <v>1</v>
      </c>
      <c r="BD642" s="258">
        <f t="shared" si="20"/>
        <v>1</v>
      </c>
      <c r="BE642" s="258">
        <f t="shared" si="299"/>
        <v>0</v>
      </c>
      <c r="BF642" s="258">
        <f t="shared" si="300"/>
        <v>1</v>
      </c>
      <c r="BG642" s="258">
        <f t="shared" si="21"/>
        <v>1</v>
      </c>
      <c r="BH642" s="258">
        <f t="shared" si="301"/>
        <v>0</v>
      </c>
      <c r="BI642" s="258">
        <f t="shared" si="302"/>
        <v>1</v>
      </c>
      <c r="BJ642" s="258">
        <f t="shared" si="22"/>
        <v>1</v>
      </c>
      <c r="BK642" s="258">
        <f t="shared" si="303"/>
        <v>0</v>
      </c>
      <c r="BL642" s="258">
        <f t="shared" si="304"/>
        <v>1</v>
      </c>
      <c r="BM642" s="258">
        <f t="shared" si="23"/>
        <v>1</v>
      </c>
      <c r="BN642" s="258">
        <f t="shared" si="305"/>
        <v>0</v>
      </c>
      <c r="BO642" s="258">
        <f t="shared" si="306"/>
        <v>1</v>
      </c>
      <c r="BP642" s="258">
        <f t="shared" si="24"/>
        <v>1</v>
      </c>
      <c r="BQ642" s="258">
        <f t="shared" si="307"/>
        <v>0</v>
      </c>
      <c r="BR642" s="258">
        <f t="shared" si="308"/>
        <v>1</v>
      </c>
      <c r="BS642" s="258">
        <f t="shared" si="25"/>
        <v>1</v>
      </c>
      <c r="BT642" s="258">
        <f t="shared" si="309"/>
        <v>0</v>
      </c>
      <c r="BU642" s="258">
        <f t="shared" si="310"/>
        <v>1</v>
      </c>
      <c r="BV642" s="258">
        <f t="shared" si="26"/>
        <v>1</v>
      </c>
      <c r="BW642" s="258">
        <f t="shared" si="311"/>
        <v>0</v>
      </c>
      <c r="BX642" s="258">
        <f t="shared" si="312"/>
        <v>1</v>
      </c>
      <c r="BY642" s="258">
        <f t="shared" si="27"/>
        <v>1</v>
      </c>
      <c r="BZ642" s="258">
        <f t="shared" si="313"/>
        <v>0</v>
      </c>
      <c r="CA642" s="258">
        <f t="shared" si="314"/>
        <v>1</v>
      </c>
      <c r="CB642" s="258">
        <f t="shared" si="28"/>
        <v>1</v>
      </c>
      <c r="CC642" s="258">
        <f t="shared" si="315"/>
        <v>0</v>
      </c>
      <c r="CD642" s="258">
        <f t="shared" si="316"/>
        <v>1</v>
      </c>
    </row>
    <row r="643" spans="1:82" hidden="1">
      <c r="A643" s="258"/>
      <c r="B643" s="258"/>
      <c r="C643" s="259"/>
      <c r="D643" s="258"/>
      <c r="E643" s="258"/>
      <c r="F643" s="258"/>
      <c r="G643" s="258">
        <v>635</v>
      </c>
      <c r="H643" s="743"/>
      <c r="I643" s="744"/>
      <c r="J643" s="739"/>
      <c r="K643" s="745"/>
      <c r="L643" s="745"/>
      <c r="M643" s="272"/>
      <c r="N643" s="508">
        <f t="shared" si="242"/>
        <v>0</v>
      </c>
      <c r="O643" s="510">
        <f t="shared" si="317"/>
        <v>0</v>
      </c>
      <c r="P643" s="260">
        <f t="shared" si="318"/>
        <v>0</v>
      </c>
      <c r="Q643" s="261">
        <f t="shared" si="319"/>
        <v>0</v>
      </c>
      <c r="R643" s="261">
        <f t="shared" si="246"/>
        <v>0</v>
      </c>
      <c r="S643" s="262"/>
      <c r="T643" s="262"/>
      <c r="U643" s="263">
        <f t="shared" si="2"/>
        <v>1.288</v>
      </c>
      <c r="V643" s="264">
        <f>IF(E643="SP",1,IF(D643="",ExtraMargeMateriaal,(1-VLOOKUP(D643,TabelAankoop[],4,FALSE))))</f>
        <v>1</v>
      </c>
      <c r="W643" s="265">
        <f t="shared" si="247"/>
        <v>0.6885</v>
      </c>
      <c r="X643" s="266">
        <f t="shared" si="248"/>
        <v>1</v>
      </c>
      <c r="Y643" s="267">
        <f t="shared" si="249"/>
        <v>1.46</v>
      </c>
      <c r="Z643" s="267">
        <f t="shared" si="250"/>
        <v>1.1599999999999999</v>
      </c>
      <c r="AA643" s="268">
        <f t="shared" si="7"/>
        <v>0</v>
      </c>
      <c r="AB643" s="456">
        <f t="shared" si="8"/>
        <v>0</v>
      </c>
      <c r="AC643" s="457">
        <f t="shared" si="9"/>
        <v>0</v>
      </c>
      <c r="AD643" s="456">
        <f t="shared" si="10"/>
        <v>0</v>
      </c>
      <c r="AE643" s="458">
        <f t="shared" si="11"/>
        <v>0</v>
      </c>
      <c r="AF643" s="457">
        <f t="shared" si="286"/>
        <v>0</v>
      </c>
      <c r="AG643" s="456">
        <f t="shared" si="12"/>
        <v>0</v>
      </c>
      <c r="AH643" s="457">
        <f t="shared" si="13"/>
        <v>0</v>
      </c>
      <c r="AI643" s="268">
        <f t="shared" si="14"/>
        <v>0</v>
      </c>
      <c r="AJ643" s="269">
        <f t="shared" si="15"/>
        <v>0</v>
      </c>
      <c r="AK643" s="270">
        <f t="shared" si="16"/>
        <v>0</v>
      </c>
      <c r="AL643" s="415">
        <f t="shared" si="17"/>
        <v>0</v>
      </c>
      <c r="AM643" s="259" t="str">
        <f>IF(AP643="","",IFERROR(VLOOKUP(AP643,CODES!$A$3:$D$1348,4,FALSE),"X"))&amp;IF(AQ643="","",IFERROR(VLOOKUP(AQ643,CODES!$A$3:$D$1348,4,FALSE),"X"))&amp;IF(AR643="","",IFERROR(VLOOKUP(AR643,CODES!$A$3:$D$1348,4,FALSE),"X"))&amp;IF(AS643="","",IFERROR(VLOOKUP(AS643,CODES!$A$3:$D$1348,4,FALSE),"X"))&amp;IF(AT643="","",IFERROR(VLOOKUP(AT643,CODES!$A$3:$D$1348,4,FALSE),"X"))&amp;IF(AU643="","",IFERROR(VLOOKUP(AU643,CODES!$A$3:$D$1348,4,FALSE),"X"))&amp;IF(AV643="","",IFERROR(VLOOKUP(AV643,CODES!$A$3:$D$1348,4,FALSE),"X"))&amp;IF(AW643="","",IFERROR(VLOOKUP(AW643,CODES!$A$3:$D$1348,4,FALSE),"X"))&amp;IF(AX643="","",IFERROR(VLOOKUP(AX643,CODES!$A$3:$D$1348,4,FALSE),"X"))&amp;IF(AY643="","",IFERROR(VLOOKUP(AY643,CODES!$A$3:$D$1348,4,FALSE),"X"))</f>
        <v/>
      </c>
      <c r="AN643" s="258">
        <f>SUM(IFERROR(VLOOKUP(AP643,CODES!$A$3:$D$1348,4,FALSE)*BC643,0),IFERROR(VLOOKUP(AQ643,CODES!$A$3:$D$1348,4,FALSE)*BF643,0),IFERROR(VLOOKUP(AR643,CODES!$A$3:$D$1348,4,FALSE)*BI643,0),IFERROR(VLOOKUP(AS643,CODES!$A$3:$D$1348,4,FALSE)*BL643,0),IFERROR(VLOOKUP(AT643,CODES!$A$3:$D$1348,4,FALSE)*BO643,0),IFERROR(VLOOKUP(AU643,CODES!$A$3:$D$1348,4,FALSE)*BR643,0),IFERROR(VLOOKUP(AV643,CODES!$A$3:$D$1348,4,FALSE)*BU643,0),IFERROR(VLOOKUP(AW643,CODES!$A$3:$D$1348,4,FALSE)*BX643,0),IFERROR(VLOOKUP(AX643,CODES!$A$3:$D$1348,4,FALSE)*CA643,0),IFERROR(VLOOKUP(AY643,CODES!$A$3:$D$1348,4,FALSE)*CD643,0))</f>
        <v>0</v>
      </c>
      <c r="AO643" s="258">
        <f>SUM(IFERROR(VLOOKUP(AP643,CODES!$A$3:$D$1348,3,FALSE)*BC643,0),IFERROR(VLOOKUP(AQ643,CODES!$A$3:$D$1348,3,FALSE)*BF643,0),IFERROR(VLOOKUP(AR643,CODES!$A$3:$D$1348,3,FALSE)*BI643,0),IFERROR(VLOOKUP(AS643,CODES!$A$3:$D$1348,3,FALSE)*BL643,0),IFERROR(VLOOKUP(AT643,CODES!$A$3:$D$1348,3,FALSE)*BO643,0),IFERROR(VLOOKUP(AU643,CODES!$A$3:$D$1348,3,FALSE)*BR643,0),IFERROR(VLOOKUP(AV643,CODES!$A$3:$D$1348,3,FALSE)*BU643,0),IFERROR(VLOOKUP(AW643,CODES!$A$3:$D$1348,3,FALSE)*BX643,0),IFERROR(VLOOKUP(AX643,CODES!$A$3:$D$1348,3,FALSE)*CA643,0),IFERROR(VLOOKUP(AY643,CODES!$A$3:$D$1348,3,FALSE)*CD643,0))+B643</f>
        <v>0</v>
      </c>
      <c r="AP643" s="271" t="str">
        <f t="shared" si="287"/>
        <v/>
      </c>
      <c r="AQ643" s="271" t="str">
        <f t="shared" si="288"/>
        <v/>
      </c>
      <c r="AR643" s="271" t="str">
        <f t="shared" si="289"/>
        <v/>
      </c>
      <c r="AS643" s="271" t="str">
        <f t="shared" si="290"/>
        <v/>
      </c>
      <c r="AT643" s="271" t="str">
        <f t="shared" si="291"/>
        <v/>
      </c>
      <c r="AU643" s="271" t="str">
        <f t="shared" si="292"/>
        <v/>
      </c>
      <c r="AV643" s="271" t="str">
        <f t="shared" si="293"/>
        <v/>
      </c>
      <c r="AW643" s="271" t="str">
        <f t="shared" si="294"/>
        <v/>
      </c>
      <c r="AX643" s="271" t="str">
        <f t="shared" si="295"/>
        <v/>
      </c>
      <c r="AY643" s="271" t="str">
        <f t="shared" si="296"/>
        <v/>
      </c>
      <c r="AZ643" s="258">
        <f t="shared" si="18"/>
        <v>0</v>
      </c>
      <c r="BA643" s="258">
        <f t="shared" si="262"/>
        <v>1</v>
      </c>
      <c r="BB643" s="258">
        <f t="shared" si="297"/>
        <v>0</v>
      </c>
      <c r="BC643" s="258">
        <f t="shared" si="298"/>
        <v>1</v>
      </c>
      <c r="BD643" s="258">
        <f t="shared" si="20"/>
        <v>1</v>
      </c>
      <c r="BE643" s="258">
        <f t="shared" si="299"/>
        <v>0</v>
      </c>
      <c r="BF643" s="258">
        <f t="shared" si="300"/>
        <v>1</v>
      </c>
      <c r="BG643" s="258">
        <f t="shared" si="21"/>
        <v>1</v>
      </c>
      <c r="BH643" s="258">
        <f t="shared" si="301"/>
        <v>0</v>
      </c>
      <c r="BI643" s="258">
        <f t="shared" si="302"/>
        <v>1</v>
      </c>
      <c r="BJ643" s="258">
        <f t="shared" si="22"/>
        <v>1</v>
      </c>
      <c r="BK643" s="258">
        <f t="shared" si="303"/>
        <v>0</v>
      </c>
      <c r="BL643" s="258">
        <f t="shared" si="304"/>
        <v>1</v>
      </c>
      <c r="BM643" s="258">
        <f t="shared" si="23"/>
        <v>1</v>
      </c>
      <c r="BN643" s="258">
        <f t="shared" si="305"/>
        <v>0</v>
      </c>
      <c r="BO643" s="258">
        <f t="shared" si="306"/>
        <v>1</v>
      </c>
      <c r="BP643" s="258">
        <f t="shared" si="24"/>
        <v>1</v>
      </c>
      <c r="BQ643" s="258">
        <f t="shared" si="307"/>
        <v>0</v>
      </c>
      <c r="BR643" s="258">
        <f t="shared" si="308"/>
        <v>1</v>
      </c>
      <c r="BS643" s="258">
        <f t="shared" si="25"/>
        <v>1</v>
      </c>
      <c r="BT643" s="258">
        <f t="shared" si="309"/>
        <v>0</v>
      </c>
      <c r="BU643" s="258">
        <f t="shared" si="310"/>
        <v>1</v>
      </c>
      <c r="BV643" s="258">
        <f t="shared" si="26"/>
        <v>1</v>
      </c>
      <c r="BW643" s="258">
        <f t="shared" si="311"/>
        <v>0</v>
      </c>
      <c r="BX643" s="258">
        <f t="shared" si="312"/>
        <v>1</v>
      </c>
      <c r="BY643" s="258">
        <f t="shared" si="27"/>
        <v>1</v>
      </c>
      <c r="BZ643" s="258">
        <f t="shared" si="313"/>
        <v>0</v>
      </c>
      <c r="CA643" s="258">
        <f t="shared" si="314"/>
        <v>1</v>
      </c>
      <c r="CB643" s="258">
        <f t="shared" si="28"/>
        <v>1</v>
      </c>
      <c r="CC643" s="258">
        <f t="shared" si="315"/>
        <v>0</v>
      </c>
      <c r="CD643" s="258">
        <f t="shared" si="316"/>
        <v>1</v>
      </c>
    </row>
    <row r="644" spans="1:82" hidden="1">
      <c r="A644" s="258"/>
      <c r="B644" s="258"/>
      <c r="C644" s="259"/>
      <c r="D644" s="258"/>
      <c r="E644" s="258"/>
      <c r="F644" s="258"/>
      <c r="G644" s="258">
        <v>636</v>
      </c>
      <c r="H644" s="743"/>
      <c r="I644" s="744"/>
      <c r="J644" s="739"/>
      <c r="K644" s="745"/>
      <c r="L644" s="745"/>
      <c r="M644" s="272"/>
      <c r="N644" s="508">
        <f t="shared" si="242"/>
        <v>0</v>
      </c>
      <c r="O644" s="510">
        <f t="shared" si="317"/>
        <v>0</v>
      </c>
      <c r="P644" s="260">
        <f t="shared" si="318"/>
        <v>0</v>
      </c>
      <c r="Q644" s="261">
        <f t="shared" si="319"/>
        <v>0</v>
      </c>
      <c r="R644" s="261">
        <f t="shared" si="246"/>
        <v>0</v>
      </c>
      <c r="S644" s="262"/>
      <c r="T644" s="262"/>
      <c r="U644" s="263">
        <f t="shared" si="2"/>
        <v>1.288</v>
      </c>
      <c r="V644" s="264">
        <f>IF(E644="SP",1,IF(D644="",ExtraMargeMateriaal,(1-VLOOKUP(D644,TabelAankoop[],4,FALSE))))</f>
        <v>1</v>
      </c>
      <c r="W644" s="265">
        <f t="shared" si="247"/>
        <v>0.6885</v>
      </c>
      <c r="X644" s="266">
        <f t="shared" si="248"/>
        <v>1</v>
      </c>
      <c r="Y644" s="267">
        <f t="shared" si="249"/>
        <v>1.46</v>
      </c>
      <c r="Z644" s="267">
        <f t="shared" si="250"/>
        <v>1.1599999999999999</v>
      </c>
      <c r="AA644" s="268">
        <f t="shared" si="7"/>
        <v>0</v>
      </c>
      <c r="AB644" s="456">
        <f t="shared" si="8"/>
        <v>0</v>
      </c>
      <c r="AC644" s="457">
        <f t="shared" si="9"/>
        <v>0</v>
      </c>
      <c r="AD644" s="456">
        <f t="shared" si="10"/>
        <v>0</v>
      </c>
      <c r="AE644" s="458">
        <f t="shared" si="11"/>
        <v>0</v>
      </c>
      <c r="AF644" s="457">
        <f t="shared" si="286"/>
        <v>0</v>
      </c>
      <c r="AG644" s="456">
        <f t="shared" si="12"/>
        <v>0</v>
      </c>
      <c r="AH644" s="457">
        <f t="shared" si="13"/>
        <v>0</v>
      </c>
      <c r="AI644" s="268">
        <f t="shared" si="14"/>
        <v>0</v>
      </c>
      <c r="AJ644" s="269">
        <f t="shared" si="15"/>
        <v>0</v>
      </c>
      <c r="AK644" s="270">
        <f t="shared" si="16"/>
        <v>0</v>
      </c>
      <c r="AL644" s="415">
        <f t="shared" si="17"/>
        <v>0</v>
      </c>
      <c r="AM644" s="259" t="str">
        <f>IF(AP644="","",IFERROR(VLOOKUP(AP644,CODES!$A$3:$D$1348,4,FALSE),"X"))&amp;IF(AQ644="","",IFERROR(VLOOKUP(AQ644,CODES!$A$3:$D$1348,4,FALSE),"X"))&amp;IF(AR644="","",IFERROR(VLOOKUP(AR644,CODES!$A$3:$D$1348,4,FALSE),"X"))&amp;IF(AS644="","",IFERROR(VLOOKUP(AS644,CODES!$A$3:$D$1348,4,FALSE),"X"))&amp;IF(AT644="","",IFERROR(VLOOKUP(AT644,CODES!$A$3:$D$1348,4,FALSE),"X"))&amp;IF(AU644="","",IFERROR(VLOOKUP(AU644,CODES!$A$3:$D$1348,4,FALSE),"X"))&amp;IF(AV644="","",IFERROR(VLOOKUP(AV644,CODES!$A$3:$D$1348,4,FALSE),"X"))&amp;IF(AW644="","",IFERROR(VLOOKUP(AW644,CODES!$A$3:$D$1348,4,FALSE),"X"))&amp;IF(AX644="","",IFERROR(VLOOKUP(AX644,CODES!$A$3:$D$1348,4,FALSE),"X"))&amp;IF(AY644="","",IFERROR(VLOOKUP(AY644,CODES!$A$3:$D$1348,4,FALSE),"X"))</f>
        <v/>
      </c>
      <c r="AN644" s="258">
        <f>SUM(IFERROR(VLOOKUP(AP644,CODES!$A$3:$D$1348,4,FALSE)*BC644,0),IFERROR(VLOOKUP(AQ644,CODES!$A$3:$D$1348,4,FALSE)*BF644,0),IFERROR(VLOOKUP(AR644,CODES!$A$3:$D$1348,4,FALSE)*BI644,0),IFERROR(VLOOKUP(AS644,CODES!$A$3:$D$1348,4,FALSE)*BL644,0),IFERROR(VLOOKUP(AT644,CODES!$A$3:$D$1348,4,FALSE)*BO644,0),IFERROR(VLOOKUP(AU644,CODES!$A$3:$D$1348,4,FALSE)*BR644,0),IFERROR(VLOOKUP(AV644,CODES!$A$3:$D$1348,4,FALSE)*BU644,0),IFERROR(VLOOKUP(AW644,CODES!$A$3:$D$1348,4,FALSE)*BX644,0),IFERROR(VLOOKUP(AX644,CODES!$A$3:$D$1348,4,FALSE)*CA644,0),IFERROR(VLOOKUP(AY644,CODES!$A$3:$D$1348,4,FALSE)*CD644,0))</f>
        <v>0</v>
      </c>
      <c r="AO644" s="258">
        <f>SUM(IFERROR(VLOOKUP(AP644,CODES!$A$3:$D$1348,3,FALSE)*BC644,0),IFERROR(VLOOKUP(AQ644,CODES!$A$3:$D$1348,3,FALSE)*BF644,0),IFERROR(VLOOKUP(AR644,CODES!$A$3:$D$1348,3,FALSE)*BI644,0),IFERROR(VLOOKUP(AS644,CODES!$A$3:$D$1348,3,FALSE)*BL644,0),IFERROR(VLOOKUP(AT644,CODES!$A$3:$D$1348,3,FALSE)*BO644,0),IFERROR(VLOOKUP(AU644,CODES!$A$3:$D$1348,3,FALSE)*BR644,0),IFERROR(VLOOKUP(AV644,CODES!$A$3:$D$1348,3,FALSE)*BU644,0),IFERROR(VLOOKUP(AW644,CODES!$A$3:$D$1348,3,FALSE)*BX644,0),IFERROR(VLOOKUP(AX644,CODES!$A$3:$D$1348,3,FALSE)*CA644,0),IFERROR(VLOOKUP(AY644,CODES!$A$3:$D$1348,3,FALSE)*CD644,0))+B644</f>
        <v>0</v>
      </c>
      <c r="AP644" s="271" t="str">
        <f t="shared" si="287"/>
        <v/>
      </c>
      <c r="AQ644" s="271" t="str">
        <f t="shared" si="288"/>
        <v/>
      </c>
      <c r="AR644" s="271" t="str">
        <f t="shared" si="289"/>
        <v/>
      </c>
      <c r="AS644" s="271" t="str">
        <f t="shared" si="290"/>
        <v/>
      </c>
      <c r="AT644" s="271" t="str">
        <f t="shared" si="291"/>
        <v/>
      </c>
      <c r="AU644" s="271" t="str">
        <f t="shared" si="292"/>
        <v/>
      </c>
      <c r="AV644" s="271" t="str">
        <f t="shared" si="293"/>
        <v/>
      </c>
      <c r="AW644" s="271" t="str">
        <f t="shared" si="294"/>
        <v/>
      </c>
      <c r="AX644" s="271" t="str">
        <f t="shared" si="295"/>
        <v/>
      </c>
      <c r="AY644" s="271" t="str">
        <f t="shared" si="296"/>
        <v/>
      </c>
      <c r="AZ644" s="258">
        <f t="shared" si="18"/>
        <v>0</v>
      </c>
      <c r="BA644" s="258">
        <f t="shared" si="262"/>
        <v>1</v>
      </c>
      <c r="BB644" s="258">
        <f t="shared" si="297"/>
        <v>0</v>
      </c>
      <c r="BC644" s="258">
        <f t="shared" si="298"/>
        <v>1</v>
      </c>
      <c r="BD644" s="258">
        <f t="shared" si="20"/>
        <v>1</v>
      </c>
      <c r="BE644" s="258">
        <f t="shared" si="299"/>
        <v>0</v>
      </c>
      <c r="BF644" s="258">
        <f t="shared" si="300"/>
        <v>1</v>
      </c>
      <c r="BG644" s="258">
        <f t="shared" si="21"/>
        <v>1</v>
      </c>
      <c r="BH644" s="258">
        <f t="shared" si="301"/>
        <v>0</v>
      </c>
      <c r="BI644" s="258">
        <f t="shared" si="302"/>
        <v>1</v>
      </c>
      <c r="BJ644" s="258">
        <f t="shared" si="22"/>
        <v>1</v>
      </c>
      <c r="BK644" s="258">
        <f t="shared" si="303"/>
        <v>0</v>
      </c>
      <c r="BL644" s="258">
        <f t="shared" si="304"/>
        <v>1</v>
      </c>
      <c r="BM644" s="258">
        <f t="shared" si="23"/>
        <v>1</v>
      </c>
      <c r="BN644" s="258">
        <f t="shared" si="305"/>
        <v>0</v>
      </c>
      <c r="BO644" s="258">
        <f t="shared" si="306"/>
        <v>1</v>
      </c>
      <c r="BP644" s="258">
        <f t="shared" si="24"/>
        <v>1</v>
      </c>
      <c r="BQ644" s="258">
        <f t="shared" si="307"/>
        <v>0</v>
      </c>
      <c r="BR644" s="258">
        <f t="shared" si="308"/>
        <v>1</v>
      </c>
      <c r="BS644" s="258">
        <f t="shared" si="25"/>
        <v>1</v>
      </c>
      <c r="BT644" s="258">
        <f t="shared" si="309"/>
        <v>0</v>
      </c>
      <c r="BU644" s="258">
        <f t="shared" si="310"/>
        <v>1</v>
      </c>
      <c r="BV644" s="258">
        <f t="shared" si="26"/>
        <v>1</v>
      </c>
      <c r="BW644" s="258">
        <f t="shared" si="311"/>
        <v>0</v>
      </c>
      <c r="BX644" s="258">
        <f t="shared" si="312"/>
        <v>1</v>
      </c>
      <c r="BY644" s="258">
        <f t="shared" si="27"/>
        <v>1</v>
      </c>
      <c r="BZ644" s="258">
        <f t="shared" si="313"/>
        <v>0</v>
      </c>
      <c r="CA644" s="258">
        <f t="shared" si="314"/>
        <v>1</v>
      </c>
      <c r="CB644" s="258">
        <f t="shared" si="28"/>
        <v>1</v>
      </c>
      <c r="CC644" s="258">
        <f t="shared" si="315"/>
        <v>0</v>
      </c>
      <c r="CD644" s="258">
        <f t="shared" si="316"/>
        <v>1</v>
      </c>
    </row>
    <row r="645" spans="1:82" hidden="1">
      <c r="A645" s="258"/>
      <c r="B645" s="258"/>
      <c r="C645" s="259"/>
      <c r="D645" s="258"/>
      <c r="E645" s="258"/>
      <c r="F645" s="258"/>
      <c r="G645" s="258">
        <v>637</v>
      </c>
      <c r="H645" s="743"/>
      <c r="I645" s="744"/>
      <c r="J645" s="739"/>
      <c r="K645" s="745"/>
      <c r="L645" s="745"/>
      <c r="M645" s="272"/>
      <c r="N645" s="508">
        <f t="shared" si="242"/>
        <v>0</v>
      </c>
      <c r="O645" s="510">
        <f t="shared" si="317"/>
        <v>0</v>
      </c>
      <c r="P645" s="260">
        <f t="shared" si="318"/>
        <v>0</v>
      </c>
      <c r="Q645" s="261">
        <f t="shared" si="319"/>
        <v>0</v>
      </c>
      <c r="R645" s="261">
        <f t="shared" si="246"/>
        <v>0</v>
      </c>
      <c r="S645" s="262"/>
      <c r="T645" s="262"/>
      <c r="U645" s="263">
        <f t="shared" si="2"/>
        <v>1.288</v>
      </c>
      <c r="V645" s="264">
        <f>IF(E645="SP",1,IF(D645="",ExtraMargeMateriaal,(1-VLOOKUP(D645,TabelAankoop[],4,FALSE))))</f>
        <v>1</v>
      </c>
      <c r="W645" s="265">
        <f t="shared" si="247"/>
        <v>0.6885</v>
      </c>
      <c r="X645" s="266">
        <f t="shared" si="248"/>
        <v>1</v>
      </c>
      <c r="Y645" s="267">
        <f t="shared" si="249"/>
        <v>1.46</v>
      </c>
      <c r="Z645" s="267">
        <f t="shared" si="250"/>
        <v>1.1599999999999999</v>
      </c>
      <c r="AA645" s="268">
        <f t="shared" si="7"/>
        <v>0</v>
      </c>
      <c r="AB645" s="456">
        <f t="shared" si="8"/>
        <v>0</v>
      </c>
      <c r="AC645" s="457">
        <f t="shared" si="9"/>
        <v>0</v>
      </c>
      <c r="AD645" s="456">
        <f t="shared" si="10"/>
        <v>0</v>
      </c>
      <c r="AE645" s="458">
        <f t="shared" si="11"/>
        <v>0</v>
      </c>
      <c r="AF645" s="457">
        <f t="shared" si="286"/>
        <v>0</v>
      </c>
      <c r="AG645" s="456">
        <f t="shared" si="12"/>
        <v>0</v>
      </c>
      <c r="AH645" s="457">
        <f t="shared" si="13"/>
        <v>0</v>
      </c>
      <c r="AI645" s="268">
        <f t="shared" si="14"/>
        <v>0</v>
      </c>
      <c r="AJ645" s="269">
        <f t="shared" si="15"/>
        <v>0</v>
      </c>
      <c r="AK645" s="270">
        <f t="shared" si="16"/>
        <v>0</v>
      </c>
      <c r="AL645" s="415">
        <f t="shared" si="17"/>
        <v>0</v>
      </c>
      <c r="AM645" s="259" t="str">
        <f>IF(AP645="","",IFERROR(VLOOKUP(AP645,CODES!$A$3:$D$1348,4,FALSE),"X"))&amp;IF(AQ645="","",IFERROR(VLOOKUP(AQ645,CODES!$A$3:$D$1348,4,FALSE),"X"))&amp;IF(AR645="","",IFERROR(VLOOKUP(AR645,CODES!$A$3:$D$1348,4,FALSE),"X"))&amp;IF(AS645="","",IFERROR(VLOOKUP(AS645,CODES!$A$3:$D$1348,4,FALSE),"X"))&amp;IF(AT645="","",IFERROR(VLOOKUP(AT645,CODES!$A$3:$D$1348,4,FALSE),"X"))&amp;IF(AU645="","",IFERROR(VLOOKUP(AU645,CODES!$A$3:$D$1348,4,FALSE),"X"))&amp;IF(AV645="","",IFERROR(VLOOKUP(AV645,CODES!$A$3:$D$1348,4,FALSE),"X"))&amp;IF(AW645="","",IFERROR(VLOOKUP(AW645,CODES!$A$3:$D$1348,4,FALSE),"X"))&amp;IF(AX645="","",IFERROR(VLOOKUP(AX645,CODES!$A$3:$D$1348,4,FALSE),"X"))&amp;IF(AY645="","",IFERROR(VLOOKUP(AY645,CODES!$A$3:$D$1348,4,FALSE),"X"))</f>
        <v/>
      </c>
      <c r="AN645" s="258">
        <f>SUM(IFERROR(VLOOKUP(AP645,CODES!$A$3:$D$1348,4,FALSE)*BC645,0),IFERROR(VLOOKUP(AQ645,CODES!$A$3:$D$1348,4,FALSE)*BF645,0),IFERROR(VLOOKUP(AR645,CODES!$A$3:$D$1348,4,FALSE)*BI645,0),IFERROR(VLOOKUP(AS645,CODES!$A$3:$D$1348,4,FALSE)*BL645,0),IFERROR(VLOOKUP(AT645,CODES!$A$3:$D$1348,4,FALSE)*BO645,0),IFERROR(VLOOKUP(AU645,CODES!$A$3:$D$1348,4,FALSE)*BR645,0),IFERROR(VLOOKUP(AV645,CODES!$A$3:$D$1348,4,FALSE)*BU645,0),IFERROR(VLOOKUP(AW645,CODES!$A$3:$D$1348,4,FALSE)*BX645,0),IFERROR(VLOOKUP(AX645,CODES!$A$3:$D$1348,4,FALSE)*CA645,0),IFERROR(VLOOKUP(AY645,CODES!$A$3:$D$1348,4,FALSE)*CD645,0))</f>
        <v>0</v>
      </c>
      <c r="AO645" s="258">
        <f>SUM(IFERROR(VLOOKUP(AP645,CODES!$A$3:$D$1348,3,FALSE)*BC645,0),IFERROR(VLOOKUP(AQ645,CODES!$A$3:$D$1348,3,FALSE)*BF645,0),IFERROR(VLOOKUP(AR645,CODES!$A$3:$D$1348,3,FALSE)*BI645,0),IFERROR(VLOOKUP(AS645,CODES!$A$3:$D$1348,3,FALSE)*BL645,0),IFERROR(VLOOKUP(AT645,CODES!$A$3:$D$1348,3,FALSE)*BO645,0),IFERROR(VLOOKUP(AU645,CODES!$A$3:$D$1348,3,FALSE)*BR645,0),IFERROR(VLOOKUP(AV645,CODES!$A$3:$D$1348,3,FALSE)*BU645,0),IFERROR(VLOOKUP(AW645,CODES!$A$3:$D$1348,3,FALSE)*BX645,0),IFERROR(VLOOKUP(AX645,CODES!$A$3:$D$1348,3,FALSE)*CA645,0),IFERROR(VLOOKUP(AY645,CODES!$A$3:$D$1348,3,FALSE)*CD645,0))+B645</f>
        <v>0</v>
      </c>
      <c r="AP645" s="271" t="str">
        <f t="shared" si="287"/>
        <v/>
      </c>
      <c r="AQ645" s="271" t="str">
        <f t="shared" si="288"/>
        <v/>
      </c>
      <c r="AR645" s="271" t="str">
        <f t="shared" si="289"/>
        <v/>
      </c>
      <c r="AS645" s="271" t="str">
        <f t="shared" si="290"/>
        <v/>
      </c>
      <c r="AT645" s="271" t="str">
        <f t="shared" si="291"/>
        <v/>
      </c>
      <c r="AU645" s="271" t="str">
        <f t="shared" si="292"/>
        <v/>
      </c>
      <c r="AV645" s="271" t="str">
        <f t="shared" si="293"/>
        <v/>
      </c>
      <c r="AW645" s="271" t="str">
        <f t="shared" si="294"/>
        <v/>
      </c>
      <c r="AX645" s="271" t="str">
        <f t="shared" si="295"/>
        <v/>
      </c>
      <c r="AY645" s="271" t="str">
        <f t="shared" si="296"/>
        <v/>
      </c>
      <c r="AZ645" s="258">
        <f t="shared" si="18"/>
        <v>0</v>
      </c>
      <c r="BA645" s="258">
        <f t="shared" si="262"/>
        <v>1</v>
      </c>
      <c r="BB645" s="258">
        <f t="shared" si="297"/>
        <v>0</v>
      </c>
      <c r="BC645" s="258">
        <f t="shared" si="298"/>
        <v>1</v>
      </c>
      <c r="BD645" s="258">
        <f t="shared" si="20"/>
        <v>1</v>
      </c>
      <c r="BE645" s="258">
        <f t="shared" si="299"/>
        <v>0</v>
      </c>
      <c r="BF645" s="258">
        <f t="shared" si="300"/>
        <v>1</v>
      </c>
      <c r="BG645" s="258">
        <f t="shared" si="21"/>
        <v>1</v>
      </c>
      <c r="BH645" s="258">
        <f t="shared" si="301"/>
        <v>0</v>
      </c>
      <c r="BI645" s="258">
        <f t="shared" si="302"/>
        <v>1</v>
      </c>
      <c r="BJ645" s="258">
        <f t="shared" si="22"/>
        <v>1</v>
      </c>
      <c r="BK645" s="258">
        <f t="shared" si="303"/>
        <v>0</v>
      </c>
      <c r="BL645" s="258">
        <f t="shared" si="304"/>
        <v>1</v>
      </c>
      <c r="BM645" s="258">
        <f t="shared" si="23"/>
        <v>1</v>
      </c>
      <c r="BN645" s="258">
        <f t="shared" si="305"/>
        <v>0</v>
      </c>
      <c r="BO645" s="258">
        <f t="shared" si="306"/>
        <v>1</v>
      </c>
      <c r="BP645" s="258">
        <f t="shared" si="24"/>
        <v>1</v>
      </c>
      <c r="BQ645" s="258">
        <f t="shared" si="307"/>
        <v>0</v>
      </c>
      <c r="BR645" s="258">
        <f t="shared" si="308"/>
        <v>1</v>
      </c>
      <c r="BS645" s="258">
        <f t="shared" si="25"/>
        <v>1</v>
      </c>
      <c r="BT645" s="258">
        <f t="shared" si="309"/>
        <v>0</v>
      </c>
      <c r="BU645" s="258">
        <f t="shared" si="310"/>
        <v>1</v>
      </c>
      <c r="BV645" s="258">
        <f t="shared" si="26"/>
        <v>1</v>
      </c>
      <c r="BW645" s="258">
        <f t="shared" si="311"/>
        <v>0</v>
      </c>
      <c r="BX645" s="258">
        <f t="shared" si="312"/>
        <v>1</v>
      </c>
      <c r="BY645" s="258">
        <f t="shared" si="27"/>
        <v>1</v>
      </c>
      <c r="BZ645" s="258">
        <f t="shared" si="313"/>
        <v>0</v>
      </c>
      <c r="CA645" s="258">
        <f t="shared" si="314"/>
        <v>1</v>
      </c>
      <c r="CB645" s="258">
        <f t="shared" si="28"/>
        <v>1</v>
      </c>
      <c r="CC645" s="258">
        <f t="shared" si="315"/>
        <v>0</v>
      </c>
      <c r="CD645" s="258">
        <f t="shared" si="316"/>
        <v>1</v>
      </c>
    </row>
    <row r="646" spans="1:82" hidden="1">
      <c r="A646" s="258"/>
      <c r="B646" s="258"/>
      <c r="C646" s="259"/>
      <c r="D646" s="258"/>
      <c r="E646" s="258"/>
      <c r="F646" s="258"/>
      <c r="G646" s="258">
        <v>638</v>
      </c>
      <c r="H646" s="743"/>
      <c r="I646" s="744"/>
      <c r="J646" s="739"/>
      <c r="K646" s="745"/>
      <c r="L646" s="745"/>
      <c r="M646" s="272"/>
      <c r="N646" s="508">
        <f t="shared" si="242"/>
        <v>0</v>
      </c>
      <c r="O646" s="510">
        <f t="shared" si="317"/>
        <v>0</v>
      </c>
      <c r="P646" s="260">
        <f t="shared" si="318"/>
        <v>0</v>
      </c>
      <c r="Q646" s="261">
        <f t="shared" si="319"/>
        <v>0</v>
      </c>
      <c r="R646" s="261">
        <f t="shared" si="246"/>
        <v>0</v>
      </c>
      <c r="S646" s="262"/>
      <c r="T646" s="262"/>
      <c r="U646" s="263">
        <f t="shared" si="2"/>
        <v>1.288</v>
      </c>
      <c r="V646" s="264">
        <f>IF(E646="SP",1,IF(D646="",ExtraMargeMateriaal,(1-VLOOKUP(D646,TabelAankoop[],4,FALSE))))</f>
        <v>1</v>
      </c>
      <c r="W646" s="265">
        <f t="shared" si="247"/>
        <v>0.6885</v>
      </c>
      <c r="X646" s="266">
        <f t="shared" si="248"/>
        <v>1</v>
      </c>
      <c r="Y646" s="267">
        <f t="shared" si="249"/>
        <v>1.46</v>
      </c>
      <c r="Z646" s="267">
        <f t="shared" si="250"/>
        <v>1.1599999999999999</v>
      </c>
      <c r="AA646" s="268">
        <f t="shared" si="7"/>
        <v>0</v>
      </c>
      <c r="AB646" s="456">
        <f t="shared" si="8"/>
        <v>0</v>
      </c>
      <c r="AC646" s="457">
        <f t="shared" si="9"/>
        <v>0</v>
      </c>
      <c r="AD646" s="456">
        <f t="shared" si="10"/>
        <v>0</v>
      </c>
      <c r="AE646" s="458">
        <f t="shared" si="11"/>
        <v>0</v>
      </c>
      <c r="AF646" s="457">
        <f t="shared" si="286"/>
        <v>0</v>
      </c>
      <c r="AG646" s="456">
        <f t="shared" si="12"/>
        <v>0</v>
      </c>
      <c r="AH646" s="457">
        <f t="shared" si="13"/>
        <v>0</v>
      </c>
      <c r="AI646" s="268">
        <f t="shared" si="14"/>
        <v>0</v>
      </c>
      <c r="AJ646" s="269">
        <f t="shared" si="15"/>
        <v>0</v>
      </c>
      <c r="AK646" s="270">
        <f t="shared" si="16"/>
        <v>0</v>
      </c>
      <c r="AL646" s="415">
        <f t="shared" si="17"/>
        <v>0</v>
      </c>
      <c r="AM646" s="259" t="str">
        <f>IF(AP646="","",IFERROR(VLOOKUP(AP646,CODES!$A$3:$D$1348,4,FALSE),"X"))&amp;IF(AQ646="","",IFERROR(VLOOKUP(AQ646,CODES!$A$3:$D$1348,4,FALSE),"X"))&amp;IF(AR646="","",IFERROR(VLOOKUP(AR646,CODES!$A$3:$D$1348,4,FALSE),"X"))&amp;IF(AS646="","",IFERROR(VLOOKUP(AS646,CODES!$A$3:$D$1348,4,FALSE),"X"))&amp;IF(AT646="","",IFERROR(VLOOKUP(AT646,CODES!$A$3:$D$1348,4,FALSE),"X"))&amp;IF(AU646="","",IFERROR(VLOOKUP(AU646,CODES!$A$3:$D$1348,4,FALSE),"X"))&amp;IF(AV646="","",IFERROR(VLOOKUP(AV646,CODES!$A$3:$D$1348,4,FALSE),"X"))&amp;IF(AW646="","",IFERROR(VLOOKUP(AW646,CODES!$A$3:$D$1348,4,FALSE),"X"))&amp;IF(AX646="","",IFERROR(VLOOKUP(AX646,CODES!$A$3:$D$1348,4,FALSE),"X"))&amp;IF(AY646="","",IFERROR(VLOOKUP(AY646,CODES!$A$3:$D$1348,4,FALSE),"X"))</f>
        <v/>
      </c>
      <c r="AN646" s="258">
        <f>SUM(IFERROR(VLOOKUP(AP646,CODES!$A$3:$D$1348,4,FALSE)*BC646,0),IFERROR(VLOOKUP(AQ646,CODES!$A$3:$D$1348,4,FALSE)*BF646,0),IFERROR(VLOOKUP(AR646,CODES!$A$3:$D$1348,4,FALSE)*BI646,0),IFERROR(VLOOKUP(AS646,CODES!$A$3:$D$1348,4,FALSE)*BL646,0),IFERROR(VLOOKUP(AT646,CODES!$A$3:$D$1348,4,FALSE)*BO646,0),IFERROR(VLOOKUP(AU646,CODES!$A$3:$D$1348,4,FALSE)*BR646,0),IFERROR(VLOOKUP(AV646,CODES!$A$3:$D$1348,4,FALSE)*BU646,0),IFERROR(VLOOKUP(AW646,CODES!$A$3:$D$1348,4,FALSE)*BX646,0),IFERROR(VLOOKUP(AX646,CODES!$A$3:$D$1348,4,FALSE)*CA646,0),IFERROR(VLOOKUP(AY646,CODES!$A$3:$D$1348,4,FALSE)*CD646,0))</f>
        <v>0</v>
      </c>
      <c r="AO646" s="258">
        <f>SUM(IFERROR(VLOOKUP(AP646,CODES!$A$3:$D$1348,3,FALSE)*BC646,0),IFERROR(VLOOKUP(AQ646,CODES!$A$3:$D$1348,3,FALSE)*BF646,0),IFERROR(VLOOKUP(AR646,CODES!$A$3:$D$1348,3,FALSE)*BI646,0),IFERROR(VLOOKUP(AS646,CODES!$A$3:$D$1348,3,FALSE)*BL646,0),IFERROR(VLOOKUP(AT646,CODES!$A$3:$D$1348,3,FALSE)*BO646,0),IFERROR(VLOOKUP(AU646,CODES!$A$3:$D$1348,3,FALSE)*BR646,0),IFERROR(VLOOKUP(AV646,CODES!$A$3:$D$1348,3,FALSE)*BU646,0),IFERROR(VLOOKUP(AW646,CODES!$A$3:$D$1348,3,FALSE)*BX646,0),IFERROR(VLOOKUP(AX646,CODES!$A$3:$D$1348,3,FALSE)*CA646,0),IFERROR(VLOOKUP(AY646,CODES!$A$3:$D$1348,3,FALSE)*CD646,0))+B646</f>
        <v>0</v>
      </c>
      <c r="AP646" s="271" t="str">
        <f t="shared" si="287"/>
        <v/>
      </c>
      <c r="AQ646" s="271" t="str">
        <f t="shared" si="288"/>
        <v/>
      </c>
      <c r="AR646" s="271" t="str">
        <f t="shared" si="289"/>
        <v/>
      </c>
      <c r="AS646" s="271" t="str">
        <f t="shared" si="290"/>
        <v/>
      </c>
      <c r="AT646" s="271" t="str">
        <f t="shared" si="291"/>
        <v/>
      </c>
      <c r="AU646" s="271" t="str">
        <f t="shared" si="292"/>
        <v/>
      </c>
      <c r="AV646" s="271" t="str">
        <f t="shared" si="293"/>
        <v/>
      </c>
      <c r="AW646" s="271" t="str">
        <f t="shared" si="294"/>
        <v/>
      </c>
      <c r="AX646" s="271" t="str">
        <f t="shared" si="295"/>
        <v/>
      </c>
      <c r="AY646" s="271" t="str">
        <f t="shared" si="296"/>
        <v/>
      </c>
      <c r="AZ646" s="258">
        <f t="shared" si="18"/>
        <v>0</v>
      </c>
      <c r="BA646" s="258">
        <f t="shared" si="262"/>
        <v>1</v>
      </c>
      <c r="BB646" s="258">
        <f t="shared" si="297"/>
        <v>0</v>
      </c>
      <c r="BC646" s="258">
        <f t="shared" si="298"/>
        <v>1</v>
      </c>
      <c r="BD646" s="258">
        <f t="shared" si="20"/>
        <v>1</v>
      </c>
      <c r="BE646" s="258">
        <f t="shared" si="299"/>
        <v>0</v>
      </c>
      <c r="BF646" s="258">
        <f t="shared" si="300"/>
        <v>1</v>
      </c>
      <c r="BG646" s="258">
        <f t="shared" si="21"/>
        <v>1</v>
      </c>
      <c r="BH646" s="258">
        <f t="shared" si="301"/>
        <v>0</v>
      </c>
      <c r="BI646" s="258">
        <f t="shared" si="302"/>
        <v>1</v>
      </c>
      <c r="BJ646" s="258">
        <f t="shared" si="22"/>
        <v>1</v>
      </c>
      <c r="BK646" s="258">
        <f t="shared" si="303"/>
        <v>0</v>
      </c>
      <c r="BL646" s="258">
        <f t="shared" si="304"/>
        <v>1</v>
      </c>
      <c r="BM646" s="258">
        <f t="shared" si="23"/>
        <v>1</v>
      </c>
      <c r="BN646" s="258">
        <f t="shared" si="305"/>
        <v>0</v>
      </c>
      <c r="BO646" s="258">
        <f t="shared" si="306"/>
        <v>1</v>
      </c>
      <c r="BP646" s="258">
        <f t="shared" si="24"/>
        <v>1</v>
      </c>
      <c r="BQ646" s="258">
        <f t="shared" si="307"/>
        <v>0</v>
      </c>
      <c r="BR646" s="258">
        <f t="shared" si="308"/>
        <v>1</v>
      </c>
      <c r="BS646" s="258">
        <f t="shared" si="25"/>
        <v>1</v>
      </c>
      <c r="BT646" s="258">
        <f t="shared" si="309"/>
        <v>0</v>
      </c>
      <c r="BU646" s="258">
        <f t="shared" si="310"/>
        <v>1</v>
      </c>
      <c r="BV646" s="258">
        <f t="shared" si="26"/>
        <v>1</v>
      </c>
      <c r="BW646" s="258">
        <f t="shared" si="311"/>
        <v>0</v>
      </c>
      <c r="BX646" s="258">
        <f t="shared" si="312"/>
        <v>1</v>
      </c>
      <c r="BY646" s="258">
        <f t="shared" si="27"/>
        <v>1</v>
      </c>
      <c r="BZ646" s="258">
        <f t="shared" si="313"/>
        <v>0</v>
      </c>
      <c r="CA646" s="258">
        <f t="shared" si="314"/>
        <v>1</v>
      </c>
      <c r="CB646" s="258">
        <f t="shared" si="28"/>
        <v>1</v>
      </c>
      <c r="CC646" s="258">
        <f t="shared" si="315"/>
        <v>0</v>
      </c>
      <c r="CD646" s="258">
        <f t="shared" si="316"/>
        <v>1</v>
      </c>
    </row>
    <row r="647" spans="1:82" hidden="1">
      <c r="A647" s="258"/>
      <c r="B647" s="258"/>
      <c r="C647" s="259"/>
      <c r="D647" s="258"/>
      <c r="E647" s="258"/>
      <c r="F647" s="258"/>
      <c r="G647" s="258">
        <v>639</v>
      </c>
      <c r="H647" s="743"/>
      <c r="I647" s="744"/>
      <c r="J647" s="739"/>
      <c r="K647" s="745"/>
      <c r="L647" s="745"/>
      <c r="M647" s="272"/>
      <c r="N647" s="508">
        <f t="shared" si="242"/>
        <v>0</v>
      </c>
      <c r="O647" s="510">
        <f t="shared" si="317"/>
        <v>0</v>
      </c>
      <c r="P647" s="260">
        <f t="shared" si="318"/>
        <v>0</v>
      </c>
      <c r="Q647" s="261">
        <f t="shared" si="319"/>
        <v>0</v>
      </c>
      <c r="R647" s="261">
        <f t="shared" si="246"/>
        <v>0</v>
      </c>
      <c r="S647" s="262"/>
      <c r="T647" s="262"/>
      <c r="U647" s="263">
        <f t="shared" si="2"/>
        <v>1.288</v>
      </c>
      <c r="V647" s="264">
        <f>IF(E647="SP",1,IF(D647="",ExtraMargeMateriaal,(1-VLOOKUP(D647,TabelAankoop[],4,FALSE))))</f>
        <v>1</v>
      </c>
      <c r="W647" s="265">
        <f t="shared" si="247"/>
        <v>0.6885</v>
      </c>
      <c r="X647" s="266">
        <f t="shared" si="248"/>
        <v>1</v>
      </c>
      <c r="Y647" s="267">
        <f t="shared" si="249"/>
        <v>1.46</v>
      </c>
      <c r="Z647" s="267">
        <f t="shared" si="250"/>
        <v>1.1599999999999999</v>
      </c>
      <c r="AA647" s="268">
        <f t="shared" si="7"/>
        <v>0</v>
      </c>
      <c r="AB647" s="456">
        <f t="shared" si="8"/>
        <v>0</v>
      </c>
      <c r="AC647" s="457">
        <f t="shared" si="9"/>
        <v>0</v>
      </c>
      <c r="AD647" s="456">
        <f t="shared" si="10"/>
        <v>0</v>
      </c>
      <c r="AE647" s="458">
        <f t="shared" si="11"/>
        <v>0</v>
      </c>
      <c r="AF647" s="457">
        <f t="shared" si="286"/>
        <v>0</v>
      </c>
      <c r="AG647" s="456">
        <f t="shared" si="12"/>
        <v>0</v>
      </c>
      <c r="AH647" s="457">
        <f t="shared" si="13"/>
        <v>0</v>
      </c>
      <c r="AI647" s="268">
        <f t="shared" si="14"/>
        <v>0</v>
      </c>
      <c r="AJ647" s="269">
        <f t="shared" si="15"/>
        <v>0</v>
      </c>
      <c r="AK647" s="270">
        <f t="shared" si="16"/>
        <v>0</v>
      </c>
      <c r="AL647" s="415">
        <f t="shared" si="17"/>
        <v>0</v>
      </c>
      <c r="AM647" s="259" t="str">
        <f>IF(AP647="","",IFERROR(VLOOKUP(AP647,CODES!$A$3:$D$1348,4,FALSE),"X"))&amp;IF(AQ647="","",IFERROR(VLOOKUP(AQ647,CODES!$A$3:$D$1348,4,FALSE),"X"))&amp;IF(AR647="","",IFERROR(VLOOKUP(AR647,CODES!$A$3:$D$1348,4,FALSE),"X"))&amp;IF(AS647="","",IFERROR(VLOOKUP(AS647,CODES!$A$3:$D$1348,4,FALSE),"X"))&amp;IF(AT647="","",IFERROR(VLOOKUP(AT647,CODES!$A$3:$D$1348,4,FALSE),"X"))&amp;IF(AU647="","",IFERROR(VLOOKUP(AU647,CODES!$A$3:$D$1348,4,FALSE),"X"))&amp;IF(AV647="","",IFERROR(VLOOKUP(AV647,CODES!$A$3:$D$1348,4,FALSE),"X"))&amp;IF(AW647="","",IFERROR(VLOOKUP(AW647,CODES!$A$3:$D$1348,4,FALSE),"X"))&amp;IF(AX647="","",IFERROR(VLOOKUP(AX647,CODES!$A$3:$D$1348,4,FALSE),"X"))&amp;IF(AY647="","",IFERROR(VLOOKUP(AY647,CODES!$A$3:$D$1348,4,FALSE),"X"))</f>
        <v/>
      </c>
      <c r="AN647" s="258">
        <f>SUM(IFERROR(VLOOKUP(AP647,CODES!$A$3:$D$1348,4,FALSE)*BC647,0),IFERROR(VLOOKUP(AQ647,CODES!$A$3:$D$1348,4,FALSE)*BF647,0),IFERROR(VLOOKUP(AR647,CODES!$A$3:$D$1348,4,FALSE)*BI647,0),IFERROR(VLOOKUP(AS647,CODES!$A$3:$D$1348,4,FALSE)*BL647,0),IFERROR(VLOOKUP(AT647,CODES!$A$3:$D$1348,4,FALSE)*BO647,0),IFERROR(VLOOKUP(AU647,CODES!$A$3:$D$1348,4,FALSE)*BR647,0),IFERROR(VLOOKUP(AV647,CODES!$A$3:$D$1348,4,FALSE)*BU647,0),IFERROR(VLOOKUP(AW647,CODES!$A$3:$D$1348,4,FALSE)*BX647,0),IFERROR(VLOOKUP(AX647,CODES!$A$3:$D$1348,4,FALSE)*CA647,0),IFERROR(VLOOKUP(AY647,CODES!$A$3:$D$1348,4,FALSE)*CD647,0))</f>
        <v>0</v>
      </c>
      <c r="AO647" s="258">
        <f>SUM(IFERROR(VLOOKUP(AP647,CODES!$A$3:$D$1348,3,FALSE)*BC647,0),IFERROR(VLOOKUP(AQ647,CODES!$A$3:$D$1348,3,FALSE)*BF647,0),IFERROR(VLOOKUP(AR647,CODES!$A$3:$D$1348,3,FALSE)*BI647,0),IFERROR(VLOOKUP(AS647,CODES!$A$3:$D$1348,3,FALSE)*BL647,0),IFERROR(VLOOKUP(AT647,CODES!$A$3:$D$1348,3,FALSE)*BO647,0),IFERROR(VLOOKUP(AU647,CODES!$A$3:$D$1348,3,FALSE)*BR647,0),IFERROR(VLOOKUP(AV647,CODES!$A$3:$D$1348,3,FALSE)*BU647,0),IFERROR(VLOOKUP(AW647,CODES!$A$3:$D$1348,3,FALSE)*BX647,0),IFERROR(VLOOKUP(AX647,CODES!$A$3:$D$1348,3,FALSE)*CA647,0),IFERROR(VLOOKUP(AY647,CODES!$A$3:$D$1348,3,FALSE)*CD647,0))+B647</f>
        <v>0</v>
      </c>
      <c r="AP647" s="271" t="str">
        <f t="shared" si="287"/>
        <v/>
      </c>
      <c r="AQ647" s="271" t="str">
        <f t="shared" si="288"/>
        <v/>
      </c>
      <c r="AR647" s="271" t="str">
        <f t="shared" si="289"/>
        <v/>
      </c>
      <c r="AS647" s="271" t="str">
        <f t="shared" si="290"/>
        <v/>
      </c>
      <c r="AT647" s="271" t="str">
        <f t="shared" si="291"/>
        <v/>
      </c>
      <c r="AU647" s="271" t="str">
        <f t="shared" si="292"/>
        <v/>
      </c>
      <c r="AV647" s="271" t="str">
        <f t="shared" si="293"/>
        <v/>
      </c>
      <c r="AW647" s="271" t="str">
        <f t="shared" si="294"/>
        <v/>
      </c>
      <c r="AX647" s="271" t="str">
        <f t="shared" si="295"/>
        <v/>
      </c>
      <c r="AY647" s="271" t="str">
        <f t="shared" si="296"/>
        <v/>
      </c>
      <c r="AZ647" s="258">
        <f t="shared" si="18"/>
        <v>0</v>
      </c>
      <c r="BA647" s="258">
        <f t="shared" si="262"/>
        <v>1</v>
      </c>
      <c r="BB647" s="258">
        <f t="shared" si="297"/>
        <v>0</v>
      </c>
      <c r="BC647" s="258">
        <f t="shared" si="298"/>
        <v>1</v>
      </c>
      <c r="BD647" s="258">
        <f t="shared" si="20"/>
        <v>1</v>
      </c>
      <c r="BE647" s="258">
        <f t="shared" si="299"/>
        <v>0</v>
      </c>
      <c r="BF647" s="258">
        <f t="shared" si="300"/>
        <v>1</v>
      </c>
      <c r="BG647" s="258">
        <f t="shared" si="21"/>
        <v>1</v>
      </c>
      <c r="BH647" s="258">
        <f t="shared" si="301"/>
        <v>0</v>
      </c>
      <c r="BI647" s="258">
        <f t="shared" si="302"/>
        <v>1</v>
      </c>
      <c r="BJ647" s="258">
        <f t="shared" si="22"/>
        <v>1</v>
      </c>
      <c r="BK647" s="258">
        <f t="shared" si="303"/>
        <v>0</v>
      </c>
      <c r="BL647" s="258">
        <f t="shared" si="304"/>
        <v>1</v>
      </c>
      <c r="BM647" s="258">
        <f t="shared" si="23"/>
        <v>1</v>
      </c>
      <c r="BN647" s="258">
        <f t="shared" si="305"/>
        <v>0</v>
      </c>
      <c r="BO647" s="258">
        <f t="shared" si="306"/>
        <v>1</v>
      </c>
      <c r="BP647" s="258">
        <f t="shared" si="24"/>
        <v>1</v>
      </c>
      <c r="BQ647" s="258">
        <f t="shared" si="307"/>
        <v>0</v>
      </c>
      <c r="BR647" s="258">
        <f t="shared" si="308"/>
        <v>1</v>
      </c>
      <c r="BS647" s="258">
        <f t="shared" si="25"/>
        <v>1</v>
      </c>
      <c r="BT647" s="258">
        <f t="shared" si="309"/>
        <v>0</v>
      </c>
      <c r="BU647" s="258">
        <f t="shared" si="310"/>
        <v>1</v>
      </c>
      <c r="BV647" s="258">
        <f t="shared" si="26"/>
        <v>1</v>
      </c>
      <c r="BW647" s="258">
        <f t="shared" si="311"/>
        <v>0</v>
      </c>
      <c r="BX647" s="258">
        <f t="shared" si="312"/>
        <v>1</v>
      </c>
      <c r="BY647" s="258">
        <f t="shared" si="27"/>
        <v>1</v>
      </c>
      <c r="BZ647" s="258">
        <f t="shared" si="313"/>
        <v>0</v>
      </c>
      <c r="CA647" s="258">
        <f t="shared" si="314"/>
        <v>1</v>
      </c>
      <c r="CB647" s="258">
        <f t="shared" si="28"/>
        <v>1</v>
      </c>
      <c r="CC647" s="258">
        <f t="shared" si="315"/>
        <v>0</v>
      </c>
      <c r="CD647" s="258">
        <f t="shared" si="316"/>
        <v>1</v>
      </c>
    </row>
    <row r="648" spans="1:82" hidden="1">
      <c r="A648" s="258"/>
      <c r="B648" s="258"/>
      <c r="C648" s="259"/>
      <c r="D648" s="258"/>
      <c r="E648" s="258"/>
      <c r="F648" s="258"/>
      <c r="G648" s="258">
        <v>640</v>
      </c>
      <c r="H648" s="743"/>
      <c r="I648" s="744"/>
      <c r="J648" s="739"/>
      <c r="K648" s="745"/>
      <c r="L648" s="745"/>
      <c r="M648" s="272"/>
      <c r="N648" s="508">
        <f t="shared" si="242"/>
        <v>0</v>
      </c>
      <c r="O648" s="510">
        <f t="shared" si="317"/>
        <v>0</v>
      </c>
      <c r="P648" s="260">
        <f t="shared" si="318"/>
        <v>0</v>
      </c>
      <c r="Q648" s="261">
        <f t="shared" si="319"/>
        <v>0</v>
      </c>
      <c r="R648" s="261">
        <f t="shared" si="246"/>
        <v>0</v>
      </c>
      <c r="S648" s="262"/>
      <c r="T648" s="262"/>
      <c r="U648" s="263">
        <f t="shared" si="2"/>
        <v>1.288</v>
      </c>
      <c r="V648" s="264">
        <f>IF(E648="SP",1,IF(D648="",ExtraMargeMateriaal,(1-VLOOKUP(D648,TabelAankoop[],4,FALSE))))</f>
        <v>1</v>
      </c>
      <c r="W648" s="265">
        <f t="shared" si="247"/>
        <v>0.6885</v>
      </c>
      <c r="X648" s="266">
        <f t="shared" si="248"/>
        <v>1</v>
      </c>
      <c r="Y648" s="267">
        <f t="shared" si="249"/>
        <v>1.46</v>
      </c>
      <c r="Z648" s="267">
        <f t="shared" si="250"/>
        <v>1.1599999999999999</v>
      </c>
      <c r="AA648" s="268">
        <f t="shared" si="7"/>
        <v>0</v>
      </c>
      <c r="AB648" s="456">
        <f t="shared" si="8"/>
        <v>0</v>
      </c>
      <c r="AC648" s="457">
        <f t="shared" si="9"/>
        <v>0</v>
      </c>
      <c r="AD648" s="456">
        <f t="shared" si="10"/>
        <v>0</v>
      </c>
      <c r="AE648" s="458">
        <f t="shared" si="11"/>
        <v>0</v>
      </c>
      <c r="AF648" s="457">
        <f t="shared" si="286"/>
        <v>0</v>
      </c>
      <c r="AG648" s="456">
        <f t="shared" si="12"/>
        <v>0</v>
      </c>
      <c r="AH648" s="457">
        <f t="shared" si="13"/>
        <v>0</v>
      </c>
      <c r="AI648" s="268">
        <f t="shared" si="14"/>
        <v>0</v>
      </c>
      <c r="AJ648" s="269">
        <f t="shared" si="15"/>
        <v>0</v>
      </c>
      <c r="AK648" s="270">
        <f t="shared" si="16"/>
        <v>0</v>
      </c>
      <c r="AL648" s="415">
        <f t="shared" si="17"/>
        <v>0</v>
      </c>
      <c r="AM648" s="259" t="str">
        <f>IF(AP648="","",IFERROR(VLOOKUP(AP648,CODES!$A$3:$D$1348,4,FALSE),"X"))&amp;IF(AQ648="","",IFERROR(VLOOKUP(AQ648,CODES!$A$3:$D$1348,4,FALSE),"X"))&amp;IF(AR648="","",IFERROR(VLOOKUP(AR648,CODES!$A$3:$D$1348,4,FALSE),"X"))&amp;IF(AS648="","",IFERROR(VLOOKUP(AS648,CODES!$A$3:$D$1348,4,FALSE),"X"))&amp;IF(AT648="","",IFERROR(VLOOKUP(AT648,CODES!$A$3:$D$1348,4,FALSE),"X"))&amp;IF(AU648="","",IFERROR(VLOOKUP(AU648,CODES!$A$3:$D$1348,4,FALSE),"X"))&amp;IF(AV648="","",IFERROR(VLOOKUP(AV648,CODES!$A$3:$D$1348,4,FALSE),"X"))&amp;IF(AW648="","",IFERROR(VLOOKUP(AW648,CODES!$A$3:$D$1348,4,FALSE),"X"))&amp;IF(AX648="","",IFERROR(VLOOKUP(AX648,CODES!$A$3:$D$1348,4,FALSE),"X"))&amp;IF(AY648="","",IFERROR(VLOOKUP(AY648,CODES!$A$3:$D$1348,4,FALSE),"X"))</f>
        <v/>
      </c>
      <c r="AN648" s="258">
        <f>SUM(IFERROR(VLOOKUP(AP648,CODES!$A$3:$D$1348,4,FALSE)*BC648,0),IFERROR(VLOOKUP(AQ648,CODES!$A$3:$D$1348,4,FALSE)*BF648,0),IFERROR(VLOOKUP(AR648,CODES!$A$3:$D$1348,4,FALSE)*BI648,0),IFERROR(VLOOKUP(AS648,CODES!$A$3:$D$1348,4,FALSE)*BL648,0),IFERROR(VLOOKUP(AT648,CODES!$A$3:$D$1348,4,FALSE)*BO648,0),IFERROR(VLOOKUP(AU648,CODES!$A$3:$D$1348,4,FALSE)*BR648,0),IFERROR(VLOOKUP(AV648,CODES!$A$3:$D$1348,4,FALSE)*BU648,0),IFERROR(VLOOKUP(AW648,CODES!$A$3:$D$1348,4,FALSE)*BX648,0),IFERROR(VLOOKUP(AX648,CODES!$A$3:$D$1348,4,FALSE)*CA648,0),IFERROR(VLOOKUP(AY648,CODES!$A$3:$D$1348,4,FALSE)*CD648,0))</f>
        <v>0</v>
      </c>
      <c r="AO648" s="258">
        <f>SUM(IFERROR(VLOOKUP(AP648,CODES!$A$3:$D$1348,3,FALSE)*BC648,0),IFERROR(VLOOKUP(AQ648,CODES!$A$3:$D$1348,3,FALSE)*BF648,0),IFERROR(VLOOKUP(AR648,CODES!$A$3:$D$1348,3,FALSE)*BI648,0),IFERROR(VLOOKUP(AS648,CODES!$A$3:$D$1348,3,FALSE)*BL648,0),IFERROR(VLOOKUP(AT648,CODES!$A$3:$D$1348,3,FALSE)*BO648,0),IFERROR(VLOOKUP(AU648,CODES!$A$3:$D$1348,3,FALSE)*BR648,0),IFERROR(VLOOKUP(AV648,CODES!$A$3:$D$1348,3,FALSE)*BU648,0),IFERROR(VLOOKUP(AW648,CODES!$A$3:$D$1348,3,FALSE)*BX648,0),IFERROR(VLOOKUP(AX648,CODES!$A$3:$D$1348,3,FALSE)*CA648,0),IFERROR(VLOOKUP(AY648,CODES!$A$3:$D$1348,3,FALSE)*CD648,0))+B648</f>
        <v>0</v>
      </c>
      <c r="AP648" s="271" t="str">
        <f t="shared" si="287"/>
        <v/>
      </c>
      <c r="AQ648" s="271" t="str">
        <f t="shared" si="288"/>
        <v/>
      </c>
      <c r="AR648" s="271" t="str">
        <f t="shared" si="289"/>
        <v/>
      </c>
      <c r="AS648" s="271" t="str">
        <f t="shared" si="290"/>
        <v/>
      </c>
      <c r="AT648" s="271" t="str">
        <f t="shared" si="291"/>
        <v/>
      </c>
      <c r="AU648" s="271" t="str">
        <f t="shared" si="292"/>
        <v/>
      </c>
      <c r="AV648" s="271" t="str">
        <f t="shared" si="293"/>
        <v/>
      </c>
      <c r="AW648" s="271" t="str">
        <f t="shared" si="294"/>
        <v/>
      </c>
      <c r="AX648" s="271" t="str">
        <f t="shared" si="295"/>
        <v/>
      </c>
      <c r="AY648" s="271" t="str">
        <f t="shared" si="296"/>
        <v/>
      </c>
      <c r="AZ648" s="258">
        <f t="shared" si="18"/>
        <v>0</v>
      </c>
      <c r="BA648" s="258">
        <f t="shared" si="262"/>
        <v>1</v>
      </c>
      <c r="BB648" s="258">
        <f t="shared" si="297"/>
        <v>0</v>
      </c>
      <c r="BC648" s="258">
        <f t="shared" si="298"/>
        <v>1</v>
      </c>
      <c r="BD648" s="258">
        <f t="shared" si="20"/>
        <v>1</v>
      </c>
      <c r="BE648" s="258">
        <f t="shared" si="299"/>
        <v>0</v>
      </c>
      <c r="BF648" s="258">
        <f t="shared" si="300"/>
        <v>1</v>
      </c>
      <c r="BG648" s="258">
        <f t="shared" si="21"/>
        <v>1</v>
      </c>
      <c r="BH648" s="258">
        <f t="shared" si="301"/>
        <v>0</v>
      </c>
      <c r="BI648" s="258">
        <f t="shared" si="302"/>
        <v>1</v>
      </c>
      <c r="BJ648" s="258">
        <f t="shared" si="22"/>
        <v>1</v>
      </c>
      <c r="BK648" s="258">
        <f t="shared" si="303"/>
        <v>0</v>
      </c>
      <c r="BL648" s="258">
        <f t="shared" si="304"/>
        <v>1</v>
      </c>
      <c r="BM648" s="258">
        <f t="shared" si="23"/>
        <v>1</v>
      </c>
      <c r="BN648" s="258">
        <f t="shared" si="305"/>
        <v>0</v>
      </c>
      <c r="BO648" s="258">
        <f t="shared" si="306"/>
        <v>1</v>
      </c>
      <c r="BP648" s="258">
        <f t="shared" si="24"/>
        <v>1</v>
      </c>
      <c r="BQ648" s="258">
        <f t="shared" si="307"/>
        <v>0</v>
      </c>
      <c r="BR648" s="258">
        <f t="shared" si="308"/>
        <v>1</v>
      </c>
      <c r="BS648" s="258">
        <f t="shared" si="25"/>
        <v>1</v>
      </c>
      <c r="BT648" s="258">
        <f t="shared" si="309"/>
        <v>0</v>
      </c>
      <c r="BU648" s="258">
        <f t="shared" si="310"/>
        <v>1</v>
      </c>
      <c r="BV648" s="258">
        <f t="shared" si="26"/>
        <v>1</v>
      </c>
      <c r="BW648" s="258">
        <f t="shared" si="311"/>
        <v>0</v>
      </c>
      <c r="BX648" s="258">
        <f t="shared" si="312"/>
        <v>1</v>
      </c>
      <c r="BY648" s="258">
        <f t="shared" si="27"/>
        <v>1</v>
      </c>
      <c r="BZ648" s="258">
        <f t="shared" si="313"/>
        <v>0</v>
      </c>
      <c r="CA648" s="258">
        <f t="shared" si="314"/>
        <v>1</v>
      </c>
      <c r="CB648" s="258">
        <f t="shared" si="28"/>
        <v>1</v>
      </c>
      <c r="CC648" s="258">
        <f t="shared" si="315"/>
        <v>0</v>
      </c>
      <c r="CD648" s="258">
        <f t="shared" si="316"/>
        <v>1</v>
      </c>
    </row>
    <row r="649" spans="1:82" hidden="1">
      <c r="A649" s="258"/>
      <c r="B649" s="258"/>
      <c r="C649" s="259"/>
      <c r="D649" s="258"/>
      <c r="E649" s="258"/>
      <c r="F649" s="258"/>
      <c r="G649" s="258">
        <v>641</v>
      </c>
      <c r="H649" s="743"/>
      <c r="I649" s="744"/>
      <c r="J649" s="739"/>
      <c r="K649" s="745"/>
      <c r="L649" s="745"/>
      <c r="M649" s="272"/>
      <c r="N649" s="508">
        <f t="shared" si="242"/>
        <v>0</v>
      </c>
      <c r="O649" s="510">
        <f t="shared" si="317"/>
        <v>0</v>
      </c>
      <c r="P649" s="260">
        <f t="shared" si="318"/>
        <v>0</v>
      </c>
      <c r="Q649" s="261">
        <f t="shared" si="319"/>
        <v>0</v>
      </c>
      <c r="R649" s="261">
        <f t="shared" si="246"/>
        <v>0</v>
      </c>
      <c r="S649" s="262"/>
      <c r="T649" s="262"/>
      <c r="U649" s="263">
        <f t="shared" si="2"/>
        <v>1.288</v>
      </c>
      <c r="V649" s="264">
        <f>IF(E649="SP",1,IF(D649="",ExtraMargeMateriaal,(1-VLOOKUP(D649,TabelAankoop[],4,FALSE))))</f>
        <v>1</v>
      </c>
      <c r="W649" s="265">
        <f t="shared" si="247"/>
        <v>0.6885</v>
      </c>
      <c r="X649" s="266">
        <f t="shared" si="248"/>
        <v>1</v>
      </c>
      <c r="Y649" s="267">
        <f t="shared" si="249"/>
        <v>1.46</v>
      </c>
      <c r="Z649" s="267">
        <f t="shared" si="250"/>
        <v>1.1599999999999999</v>
      </c>
      <c r="AA649" s="268">
        <f t="shared" si="7"/>
        <v>0</v>
      </c>
      <c r="AB649" s="456">
        <f t="shared" si="8"/>
        <v>0</v>
      </c>
      <c r="AC649" s="457">
        <f t="shared" si="9"/>
        <v>0</v>
      </c>
      <c r="AD649" s="456">
        <f t="shared" si="10"/>
        <v>0</v>
      </c>
      <c r="AE649" s="458">
        <f t="shared" si="11"/>
        <v>0</v>
      </c>
      <c r="AF649" s="457">
        <f t="shared" si="286"/>
        <v>0</v>
      </c>
      <c r="AG649" s="456">
        <f t="shared" si="12"/>
        <v>0</v>
      </c>
      <c r="AH649" s="457">
        <f t="shared" si="13"/>
        <v>0</v>
      </c>
      <c r="AI649" s="268">
        <f t="shared" si="14"/>
        <v>0</v>
      </c>
      <c r="AJ649" s="269">
        <f t="shared" si="15"/>
        <v>0</v>
      </c>
      <c r="AK649" s="270">
        <f t="shared" si="16"/>
        <v>0</v>
      </c>
      <c r="AL649" s="415">
        <f t="shared" si="17"/>
        <v>0</v>
      </c>
      <c r="AM649" s="259" t="str">
        <f>IF(AP649="","",IFERROR(VLOOKUP(AP649,CODES!$A$3:$D$1348,4,FALSE),"X"))&amp;IF(AQ649="","",IFERROR(VLOOKUP(AQ649,CODES!$A$3:$D$1348,4,FALSE),"X"))&amp;IF(AR649="","",IFERROR(VLOOKUP(AR649,CODES!$A$3:$D$1348,4,FALSE),"X"))&amp;IF(AS649="","",IFERROR(VLOOKUP(AS649,CODES!$A$3:$D$1348,4,FALSE),"X"))&amp;IF(AT649="","",IFERROR(VLOOKUP(AT649,CODES!$A$3:$D$1348,4,FALSE),"X"))&amp;IF(AU649="","",IFERROR(VLOOKUP(AU649,CODES!$A$3:$D$1348,4,FALSE),"X"))&amp;IF(AV649="","",IFERROR(VLOOKUP(AV649,CODES!$A$3:$D$1348,4,FALSE),"X"))&amp;IF(AW649="","",IFERROR(VLOOKUP(AW649,CODES!$A$3:$D$1348,4,FALSE),"X"))&amp;IF(AX649="","",IFERROR(VLOOKUP(AX649,CODES!$A$3:$D$1348,4,FALSE),"X"))&amp;IF(AY649="","",IFERROR(VLOOKUP(AY649,CODES!$A$3:$D$1348,4,FALSE),"X"))</f>
        <v/>
      </c>
      <c r="AN649" s="258">
        <f>SUM(IFERROR(VLOOKUP(AP649,CODES!$A$3:$D$1348,4,FALSE)*BC649,0),IFERROR(VLOOKUP(AQ649,CODES!$A$3:$D$1348,4,FALSE)*BF649,0),IFERROR(VLOOKUP(AR649,CODES!$A$3:$D$1348,4,FALSE)*BI649,0),IFERROR(VLOOKUP(AS649,CODES!$A$3:$D$1348,4,FALSE)*BL649,0),IFERROR(VLOOKUP(AT649,CODES!$A$3:$D$1348,4,FALSE)*BO649,0),IFERROR(VLOOKUP(AU649,CODES!$A$3:$D$1348,4,FALSE)*BR649,0),IFERROR(VLOOKUP(AV649,CODES!$A$3:$D$1348,4,FALSE)*BU649,0),IFERROR(VLOOKUP(AW649,CODES!$A$3:$D$1348,4,FALSE)*BX649,0),IFERROR(VLOOKUP(AX649,CODES!$A$3:$D$1348,4,FALSE)*CA649,0),IFERROR(VLOOKUP(AY649,CODES!$A$3:$D$1348,4,FALSE)*CD649,0))</f>
        <v>0</v>
      </c>
      <c r="AO649" s="258">
        <f>SUM(IFERROR(VLOOKUP(AP649,CODES!$A$3:$D$1348,3,FALSE)*BC649,0),IFERROR(VLOOKUP(AQ649,CODES!$A$3:$D$1348,3,FALSE)*BF649,0),IFERROR(VLOOKUP(AR649,CODES!$A$3:$D$1348,3,FALSE)*BI649,0),IFERROR(VLOOKUP(AS649,CODES!$A$3:$D$1348,3,FALSE)*BL649,0),IFERROR(VLOOKUP(AT649,CODES!$A$3:$D$1348,3,FALSE)*BO649,0),IFERROR(VLOOKUP(AU649,CODES!$A$3:$D$1348,3,FALSE)*BR649,0),IFERROR(VLOOKUP(AV649,CODES!$A$3:$D$1348,3,FALSE)*BU649,0),IFERROR(VLOOKUP(AW649,CODES!$A$3:$D$1348,3,FALSE)*BX649,0),IFERROR(VLOOKUP(AX649,CODES!$A$3:$D$1348,3,FALSE)*CA649,0),IFERROR(VLOOKUP(AY649,CODES!$A$3:$D$1348,3,FALSE)*CD649,0))+B649</f>
        <v>0</v>
      </c>
      <c r="AP649" s="271" t="str">
        <f t="shared" si="287"/>
        <v/>
      </c>
      <c r="AQ649" s="271" t="str">
        <f t="shared" si="288"/>
        <v/>
      </c>
      <c r="AR649" s="271" t="str">
        <f t="shared" si="289"/>
        <v/>
      </c>
      <c r="AS649" s="271" t="str">
        <f t="shared" si="290"/>
        <v/>
      </c>
      <c r="AT649" s="271" t="str">
        <f t="shared" si="291"/>
        <v/>
      </c>
      <c r="AU649" s="271" t="str">
        <f t="shared" si="292"/>
        <v/>
      </c>
      <c r="AV649" s="271" t="str">
        <f t="shared" si="293"/>
        <v/>
      </c>
      <c r="AW649" s="271" t="str">
        <f t="shared" si="294"/>
        <v/>
      </c>
      <c r="AX649" s="271" t="str">
        <f t="shared" si="295"/>
        <v/>
      </c>
      <c r="AY649" s="271" t="str">
        <f t="shared" si="296"/>
        <v/>
      </c>
      <c r="AZ649" s="258">
        <f t="shared" si="18"/>
        <v>0</v>
      </c>
      <c r="BA649" s="258">
        <f t="shared" si="262"/>
        <v>1</v>
      </c>
      <c r="BB649" s="258">
        <f t="shared" si="297"/>
        <v>0</v>
      </c>
      <c r="BC649" s="258">
        <f t="shared" si="298"/>
        <v>1</v>
      </c>
      <c r="BD649" s="258">
        <f t="shared" si="20"/>
        <v>1</v>
      </c>
      <c r="BE649" s="258">
        <f t="shared" si="299"/>
        <v>0</v>
      </c>
      <c r="BF649" s="258">
        <f t="shared" si="300"/>
        <v>1</v>
      </c>
      <c r="BG649" s="258">
        <f t="shared" si="21"/>
        <v>1</v>
      </c>
      <c r="BH649" s="258">
        <f t="shared" si="301"/>
        <v>0</v>
      </c>
      <c r="BI649" s="258">
        <f t="shared" si="302"/>
        <v>1</v>
      </c>
      <c r="BJ649" s="258">
        <f t="shared" si="22"/>
        <v>1</v>
      </c>
      <c r="BK649" s="258">
        <f t="shared" si="303"/>
        <v>0</v>
      </c>
      <c r="BL649" s="258">
        <f t="shared" si="304"/>
        <v>1</v>
      </c>
      <c r="BM649" s="258">
        <f t="shared" si="23"/>
        <v>1</v>
      </c>
      <c r="BN649" s="258">
        <f t="shared" si="305"/>
        <v>0</v>
      </c>
      <c r="BO649" s="258">
        <f t="shared" si="306"/>
        <v>1</v>
      </c>
      <c r="BP649" s="258">
        <f t="shared" si="24"/>
        <v>1</v>
      </c>
      <c r="BQ649" s="258">
        <f t="shared" si="307"/>
        <v>0</v>
      </c>
      <c r="BR649" s="258">
        <f t="shared" si="308"/>
        <v>1</v>
      </c>
      <c r="BS649" s="258">
        <f t="shared" si="25"/>
        <v>1</v>
      </c>
      <c r="BT649" s="258">
        <f t="shared" si="309"/>
        <v>0</v>
      </c>
      <c r="BU649" s="258">
        <f t="shared" si="310"/>
        <v>1</v>
      </c>
      <c r="BV649" s="258">
        <f t="shared" si="26"/>
        <v>1</v>
      </c>
      <c r="BW649" s="258">
        <f t="shared" si="311"/>
        <v>0</v>
      </c>
      <c r="BX649" s="258">
        <f t="shared" si="312"/>
        <v>1</v>
      </c>
      <c r="BY649" s="258">
        <f t="shared" si="27"/>
        <v>1</v>
      </c>
      <c r="BZ649" s="258">
        <f t="shared" si="313"/>
        <v>0</v>
      </c>
      <c r="CA649" s="258">
        <f t="shared" si="314"/>
        <v>1</v>
      </c>
      <c r="CB649" s="258">
        <f t="shared" si="28"/>
        <v>1</v>
      </c>
      <c r="CC649" s="258">
        <f t="shared" si="315"/>
        <v>0</v>
      </c>
      <c r="CD649" s="258">
        <f t="shared" si="316"/>
        <v>1</v>
      </c>
    </row>
    <row r="650" spans="1:82" hidden="1">
      <c r="A650" s="258"/>
      <c r="B650" s="258"/>
      <c r="C650" s="259"/>
      <c r="D650" s="258"/>
      <c r="E650" s="258"/>
      <c r="F650" s="258"/>
      <c r="G650" s="258">
        <v>642</v>
      </c>
      <c r="H650" s="743"/>
      <c r="I650" s="744"/>
      <c r="J650" s="739"/>
      <c r="K650" s="745"/>
      <c r="L650" s="745"/>
      <c r="M650" s="272"/>
      <c r="N650" s="508">
        <f t="shared" si="242"/>
        <v>0</v>
      </c>
      <c r="O650" s="510">
        <f t="shared" si="317"/>
        <v>0</v>
      </c>
      <c r="P650" s="260">
        <f t="shared" si="318"/>
        <v>0</v>
      </c>
      <c r="Q650" s="261">
        <f t="shared" si="319"/>
        <v>0</v>
      </c>
      <c r="R650" s="261">
        <f t="shared" si="246"/>
        <v>0</v>
      </c>
      <c r="S650" s="262"/>
      <c r="T650" s="262"/>
      <c r="U650" s="263">
        <f t="shared" si="2"/>
        <v>1.288</v>
      </c>
      <c r="V650" s="264">
        <f>IF(E650="SP",1,IF(D650="",ExtraMargeMateriaal,(1-VLOOKUP(D650,TabelAankoop[],4,FALSE))))</f>
        <v>1</v>
      </c>
      <c r="W650" s="265">
        <f t="shared" si="247"/>
        <v>0.6885</v>
      </c>
      <c r="X650" s="266">
        <f t="shared" si="248"/>
        <v>1</v>
      </c>
      <c r="Y650" s="267">
        <f t="shared" si="249"/>
        <v>1.46</v>
      </c>
      <c r="Z650" s="267">
        <f t="shared" si="250"/>
        <v>1.1599999999999999</v>
      </c>
      <c r="AA650" s="268">
        <f t="shared" si="7"/>
        <v>0</v>
      </c>
      <c r="AB650" s="456">
        <f t="shared" si="8"/>
        <v>0</v>
      </c>
      <c r="AC650" s="457">
        <f t="shared" si="9"/>
        <v>0</v>
      </c>
      <c r="AD650" s="456">
        <f t="shared" si="10"/>
        <v>0</v>
      </c>
      <c r="AE650" s="458">
        <f t="shared" si="11"/>
        <v>0</v>
      </c>
      <c r="AF650" s="457">
        <f t="shared" si="286"/>
        <v>0</v>
      </c>
      <c r="AG650" s="456">
        <f t="shared" si="12"/>
        <v>0</v>
      </c>
      <c r="AH650" s="457">
        <f t="shared" si="13"/>
        <v>0</v>
      </c>
      <c r="AI650" s="268">
        <f t="shared" si="14"/>
        <v>0</v>
      </c>
      <c r="AJ650" s="269">
        <f t="shared" si="15"/>
        <v>0</v>
      </c>
      <c r="AK650" s="270">
        <f t="shared" si="16"/>
        <v>0</v>
      </c>
      <c r="AL650" s="415">
        <f t="shared" si="17"/>
        <v>0</v>
      </c>
      <c r="AM650" s="259" t="str">
        <f>IF(AP650="","",IFERROR(VLOOKUP(AP650,CODES!$A$3:$D$1348,4,FALSE),"X"))&amp;IF(AQ650="","",IFERROR(VLOOKUP(AQ650,CODES!$A$3:$D$1348,4,FALSE),"X"))&amp;IF(AR650="","",IFERROR(VLOOKUP(AR650,CODES!$A$3:$D$1348,4,FALSE),"X"))&amp;IF(AS650="","",IFERROR(VLOOKUP(AS650,CODES!$A$3:$D$1348,4,FALSE),"X"))&amp;IF(AT650="","",IFERROR(VLOOKUP(AT650,CODES!$A$3:$D$1348,4,FALSE),"X"))&amp;IF(AU650="","",IFERROR(VLOOKUP(AU650,CODES!$A$3:$D$1348,4,FALSE),"X"))&amp;IF(AV650="","",IFERROR(VLOOKUP(AV650,CODES!$A$3:$D$1348,4,FALSE),"X"))&amp;IF(AW650="","",IFERROR(VLOOKUP(AW650,CODES!$A$3:$D$1348,4,FALSE),"X"))&amp;IF(AX650="","",IFERROR(VLOOKUP(AX650,CODES!$A$3:$D$1348,4,FALSE),"X"))&amp;IF(AY650="","",IFERROR(VLOOKUP(AY650,CODES!$A$3:$D$1348,4,FALSE),"X"))</f>
        <v/>
      </c>
      <c r="AN650" s="258">
        <f>SUM(IFERROR(VLOOKUP(AP650,CODES!$A$3:$D$1348,4,FALSE)*BC650,0),IFERROR(VLOOKUP(AQ650,CODES!$A$3:$D$1348,4,FALSE)*BF650,0),IFERROR(VLOOKUP(AR650,CODES!$A$3:$D$1348,4,FALSE)*BI650,0),IFERROR(VLOOKUP(AS650,CODES!$A$3:$D$1348,4,FALSE)*BL650,0),IFERROR(VLOOKUP(AT650,CODES!$A$3:$D$1348,4,FALSE)*BO650,0),IFERROR(VLOOKUP(AU650,CODES!$A$3:$D$1348,4,FALSE)*BR650,0),IFERROR(VLOOKUP(AV650,CODES!$A$3:$D$1348,4,FALSE)*BU650,0),IFERROR(VLOOKUP(AW650,CODES!$A$3:$D$1348,4,FALSE)*BX650,0),IFERROR(VLOOKUP(AX650,CODES!$A$3:$D$1348,4,FALSE)*CA650,0),IFERROR(VLOOKUP(AY650,CODES!$A$3:$D$1348,4,FALSE)*CD650,0))</f>
        <v>0</v>
      </c>
      <c r="AO650" s="258">
        <f>SUM(IFERROR(VLOOKUP(AP650,CODES!$A$3:$D$1348,3,FALSE)*BC650,0),IFERROR(VLOOKUP(AQ650,CODES!$A$3:$D$1348,3,FALSE)*BF650,0),IFERROR(VLOOKUP(AR650,CODES!$A$3:$D$1348,3,FALSE)*BI650,0),IFERROR(VLOOKUP(AS650,CODES!$A$3:$D$1348,3,FALSE)*BL650,0),IFERROR(VLOOKUP(AT650,CODES!$A$3:$D$1348,3,FALSE)*BO650,0),IFERROR(VLOOKUP(AU650,CODES!$A$3:$D$1348,3,FALSE)*BR650,0),IFERROR(VLOOKUP(AV650,CODES!$A$3:$D$1348,3,FALSE)*BU650,0),IFERROR(VLOOKUP(AW650,CODES!$A$3:$D$1348,3,FALSE)*BX650,0),IFERROR(VLOOKUP(AX650,CODES!$A$3:$D$1348,3,FALSE)*CA650,0),IFERROR(VLOOKUP(AY650,CODES!$A$3:$D$1348,3,FALSE)*CD650,0))+B650</f>
        <v>0</v>
      </c>
      <c r="AP650" s="271" t="str">
        <f t="shared" si="287"/>
        <v/>
      </c>
      <c r="AQ650" s="271" t="str">
        <f t="shared" si="288"/>
        <v/>
      </c>
      <c r="AR650" s="271" t="str">
        <f t="shared" si="289"/>
        <v/>
      </c>
      <c r="AS650" s="271" t="str">
        <f t="shared" si="290"/>
        <v/>
      </c>
      <c r="AT650" s="271" t="str">
        <f t="shared" si="291"/>
        <v/>
      </c>
      <c r="AU650" s="271" t="str">
        <f t="shared" si="292"/>
        <v/>
      </c>
      <c r="AV650" s="271" t="str">
        <f t="shared" si="293"/>
        <v/>
      </c>
      <c r="AW650" s="271" t="str">
        <f t="shared" si="294"/>
        <v/>
      </c>
      <c r="AX650" s="271" t="str">
        <f t="shared" si="295"/>
        <v/>
      </c>
      <c r="AY650" s="271" t="str">
        <f t="shared" si="296"/>
        <v/>
      </c>
      <c r="AZ650" s="258">
        <f t="shared" si="18"/>
        <v>0</v>
      </c>
      <c r="BA650" s="258">
        <f t="shared" si="262"/>
        <v>1</v>
      </c>
      <c r="BB650" s="258">
        <f t="shared" si="297"/>
        <v>0</v>
      </c>
      <c r="BC650" s="258">
        <f t="shared" si="298"/>
        <v>1</v>
      </c>
      <c r="BD650" s="258">
        <f t="shared" si="20"/>
        <v>1</v>
      </c>
      <c r="BE650" s="258">
        <f t="shared" si="299"/>
        <v>0</v>
      </c>
      <c r="BF650" s="258">
        <f t="shared" si="300"/>
        <v>1</v>
      </c>
      <c r="BG650" s="258">
        <f t="shared" si="21"/>
        <v>1</v>
      </c>
      <c r="BH650" s="258">
        <f t="shared" si="301"/>
        <v>0</v>
      </c>
      <c r="BI650" s="258">
        <f t="shared" si="302"/>
        <v>1</v>
      </c>
      <c r="BJ650" s="258">
        <f t="shared" si="22"/>
        <v>1</v>
      </c>
      <c r="BK650" s="258">
        <f t="shared" si="303"/>
        <v>0</v>
      </c>
      <c r="BL650" s="258">
        <f t="shared" si="304"/>
        <v>1</v>
      </c>
      <c r="BM650" s="258">
        <f t="shared" si="23"/>
        <v>1</v>
      </c>
      <c r="BN650" s="258">
        <f t="shared" si="305"/>
        <v>0</v>
      </c>
      <c r="BO650" s="258">
        <f t="shared" si="306"/>
        <v>1</v>
      </c>
      <c r="BP650" s="258">
        <f t="shared" si="24"/>
        <v>1</v>
      </c>
      <c r="BQ650" s="258">
        <f t="shared" si="307"/>
        <v>0</v>
      </c>
      <c r="BR650" s="258">
        <f t="shared" si="308"/>
        <v>1</v>
      </c>
      <c r="BS650" s="258">
        <f t="shared" si="25"/>
        <v>1</v>
      </c>
      <c r="BT650" s="258">
        <f t="shared" si="309"/>
        <v>0</v>
      </c>
      <c r="BU650" s="258">
        <f t="shared" si="310"/>
        <v>1</v>
      </c>
      <c r="BV650" s="258">
        <f t="shared" si="26"/>
        <v>1</v>
      </c>
      <c r="BW650" s="258">
        <f t="shared" si="311"/>
        <v>0</v>
      </c>
      <c r="BX650" s="258">
        <f t="shared" si="312"/>
        <v>1</v>
      </c>
      <c r="BY650" s="258">
        <f t="shared" si="27"/>
        <v>1</v>
      </c>
      <c r="BZ650" s="258">
        <f t="shared" si="313"/>
        <v>0</v>
      </c>
      <c r="CA650" s="258">
        <f t="shared" si="314"/>
        <v>1</v>
      </c>
      <c r="CB650" s="258">
        <f t="shared" si="28"/>
        <v>1</v>
      </c>
      <c r="CC650" s="258">
        <f t="shared" si="315"/>
        <v>0</v>
      </c>
      <c r="CD650" s="258">
        <f t="shared" si="316"/>
        <v>1</v>
      </c>
    </row>
    <row r="651" spans="1:82" hidden="1">
      <c r="A651" s="258"/>
      <c r="B651" s="258"/>
      <c r="C651" s="259"/>
      <c r="D651" s="258"/>
      <c r="E651" s="258"/>
      <c r="F651" s="258"/>
      <c r="G651" s="258">
        <v>643</v>
      </c>
      <c r="H651" s="743"/>
      <c r="I651" s="744"/>
      <c r="J651" s="739"/>
      <c r="K651" s="745"/>
      <c r="L651" s="745"/>
      <c r="M651" s="272"/>
      <c r="N651" s="508">
        <f t="shared" si="242"/>
        <v>0</v>
      </c>
      <c r="O651" s="510">
        <f t="shared" si="317"/>
        <v>0</v>
      </c>
      <c r="P651" s="260">
        <f t="shared" si="318"/>
        <v>0</v>
      </c>
      <c r="Q651" s="261">
        <f t="shared" si="319"/>
        <v>0</v>
      </c>
      <c r="R651" s="261">
        <f t="shared" si="246"/>
        <v>0</v>
      </c>
      <c r="S651" s="262"/>
      <c r="T651" s="262"/>
      <c r="U651" s="263">
        <f t="shared" si="2"/>
        <v>1.288</v>
      </c>
      <c r="V651" s="264">
        <f>IF(E651="SP",1,IF(D651="",ExtraMargeMateriaal,(1-VLOOKUP(D651,TabelAankoop[],4,FALSE))))</f>
        <v>1</v>
      </c>
      <c r="W651" s="265">
        <f t="shared" si="247"/>
        <v>0.6885</v>
      </c>
      <c r="X651" s="266">
        <f t="shared" si="248"/>
        <v>1</v>
      </c>
      <c r="Y651" s="267">
        <f t="shared" si="249"/>
        <v>1.46</v>
      </c>
      <c r="Z651" s="267">
        <f t="shared" si="250"/>
        <v>1.1599999999999999</v>
      </c>
      <c r="AA651" s="268">
        <f t="shared" si="7"/>
        <v>0</v>
      </c>
      <c r="AB651" s="456">
        <f t="shared" si="8"/>
        <v>0</v>
      </c>
      <c r="AC651" s="457">
        <f t="shared" si="9"/>
        <v>0</v>
      </c>
      <c r="AD651" s="456">
        <f t="shared" si="10"/>
        <v>0</v>
      </c>
      <c r="AE651" s="458">
        <f t="shared" si="11"/>
        <v>0</v>
      </c>
      <c r="AF651" s="457">
        <f t="shared" si="286"/>
        <v>0</v>
      </c>
      <c r="AG651" s="456">
        <f t="shared" si="12"/>
        <v>0</v>
      </c>
      <c r="AH651" s="457">
        <f t="shared" si="13"/>
        <v>0</v>
      </c>
      <c r="AI651" s="268">
        <f t="shared" si="14"/>
        <v>0</v>
      </c>
      <c r="AJ651" s="269">
        <f t="shared" si="15"/>
        <v>0</v>
      </c>
      <c r="AK651" s="270">
        <f t="shared" si="16"/>
        <v>0</v>
      </c>
      <c r="AL651" s="415">
        <f t="shared" si="17"/>
        <v>0</v>
      </c>
      <c r="AM651" s="259" t="str">
        <f>IF(AP651="","",IFERROR(VLOOKUP(AP651,CODES!$A$3:$D$1348,4,FALSE),"X"))&amp;IF(AQ651="","",IFERROR(VLOOKUP(AQ651,CODES!$A$3:$D$1348,4,FALSE),"X"))&amp;IF(AR651="","",IFERROR(VLOOKUP(AR651,CODES!$A$3:$D$1348,4,FALSE),"X"))&amp;IF(AS651="","",IFERROR(VLOOKUP(AS651,CODES!$A$3:$D$1348,4,FALSE),"X"))&amp;IF(AT651="","",IFERROR(VLOOKUP(AT651,CODES!$A$3:$D$1348,4,FALSE),"X"))&amp;IF(AU651="","",IFERROR(VLOOKUP(AU651,CODES!$A$3:$D$1348,4,FALSE),"X"))&amp;IF(AV651="","",IFERROR(VLOOKUP(AV651,CODES!$A$3:$D$1348,4,FALSE),"X"))&amp;IF(AW651="","",IFERROR(VLOOKUP(AW651,CODES!$A$3:$D$1348,4,FALSE),"X"))&amp;IF(AX651="","",IFERROR(VLOOKUP(AX651,CODES!$A$3:$D$1348,4,FALSE),"X"))&amp;IF(AY651="","",IFERROR(VLOOKUP(AY651,CODES!$A$3:$D$1348,4,FALSE),"X"))</f>
        <v/>
      </c>
      <c r="AN651" s="258">
        <f>SUM(IFERROR(VLOOKUP(AP651,CODES!$A$3:$D$1348,4,FALSE)*BC651,0),IFERROR(VLOOKUP(AQ651,CODES!$A$3:$D$1348,4,FALSE)*BF651,0),IFERROR(VLOOKUP(AR651,CODES!$A$3:$D$1348,4,FALSE)*BI651,0),IFERROR(VLOOKUP(AS651,CODES!$A$3:$D$1348,4,FALSE)*BL651,0),IFERROR(VLOOKUP(AT651,CODES!$A$3:$D$1348,4,FALSE)*BO651,0),IFERROR(VLOOKUP(AU651,CODES!$A$3:$D$1348,4,FALSE)*BR651,0),IFERROR(VLOOKUP(AV651,CODES!$A$3:$D$1348,4,FALSE)*BU651,0),IFERROR(VLOOKUP(AW651,CODES!$A$3:$D$1348,4,FALSE)*BX651,0),IFERROR(VLOOKUP(AX651,CODES!$A$3:$D$1348,4,FALSE)*CA651,0),IFERROR(VLOOKUP(AY651,CODES!$A$3:$D$1348,4,FALSE)*CD651,0))</f>
        <v>0</v>
      </c>
      <c r="AO651" s="258">
        <f>SUM(IFERROR(VLOOKUP(AP651,CODES!$A$3:$D$1348,3,FALSE)*BC651,0),IFERROR(VLOOKUP(AQ651,CODES!$A$3:$D$1348,3,FALSE)*BF651,0),IFERROR(VLOOKUP(AR651,CODES!$A$3:$D$1348,3,FALSE)*BI651,0),IFERROR(VLOOKUP(AS651,CODES!$A$3:$D$1348,3,FALSE)*BL651,0),IFERROR(VLOOKUP(AT651,CODES!$A$3:$D$1348,3,FALSE)*BO651,0),IFERROR(VLOOKUP(AU651,CODES!$A$3:$D$1348,3,FALSE)*BR651,0),IFERROR(VLOOKUP(AV651,CODES!$A$3:$D$1348,3,FALSE)*BU651,0),IFERROR(VLOOKUP(AW651,CODES!$A$3:$D$1348,3,FALSE)*BX651,0),IFERROR(VLOOKUP(AX651,CODES!$A$3:$D$1348,3,FALSE)*CA651,0),IFERROR(VLOOKUP(AY651,CODES!$A$3:$D$1348,3,FALSE)*CD651,0))+B651</f>
        <v>0</v>
      </c>
      <c r="AP651" s="271" t="str">
        <f t="shared" si="287"/>
        <v/>
      </c>
      <c r="AQ651" s="271" t="str">
        <f t="shared" si="288"/>
        <v/>
      </c>
      <c r="AR651" s="271" t="str">
        <f t="shared" si="289"/>
        <v/>
      </c>
      <c r="AS651" s="271" t="str">
        <f t="shared" si="290"/>
        <v/>
      </c>
      <c r="AT651" s="271" t="str">
        <f t="shared" si="291"/>
        <v/>
      </c>
      <c r="AU651" s="271" t="str">
        <f t="shared" si="292"/>
        <v/>
      </c>
      <c r="AV651" s="271" t="str">
        <f t="shared" si="293"/>
        <v/>
      </c>
      <c r="AW651" s="271" t="str">
        <f t="shared" si="294"/>
        <v/>
      </c>
      <c r="AX651" s="271" t="str">
        <f t="shared" si="295"/>
        <v/>
      </c>
      <c r="AY651" s="271" t="str">
        <f t="shared" si="296"/>
        <v/>
      </c>
      <c r="AZ651" s="258">
        <f t="shared" si="18"/>
        <v>0</v>
      </c>
      <c r="BA651" s="258">
        <f t="shared" si="262"/>
        <v>1</v>
      </c>
      <c r="BB651" s="258">
        <f t="shared" si="297"/>
        <v>0</v>
      </c>
      <c r="BC651" s="258">
        <f t="shared" si="298"/>
        <v>1</v>
      </c>
      <c r="BD651" s="258">
        <f t="shared" si="20"/>
        <v>1</v>
      </c>
      <c r="BE651" s="258">
        <f t="shared" si="299"/>
        <v>0</v>
      </c>
      <c r="BF651" s="258">
        <f t="shared" si="300"/>
        <v>1</v>
      </c>
      <c r="BG651" s="258">
        <f t="shared" si="21"/>
        <v>1</v>
      </c>
      <c r="BH651" s="258">
        <f t="shared" si="301"/>
        <v>0</v>
      </c>
      <c r="BI651" s="258">
        <f t="shared" si="302"/>
        <v>1</v>
      </c>
      <c r="BJ651" s="258">
        <f t="shared" si="22"/>
        <v>1</v>
      </c>
      <c r="BK651" s="258">
        <f t="shared" si="303"/>
        <v>0</v>
      </c>
      <c r="BL651" s="258">
        <f t="shared" si="304"/>
        <v>1</v>
      </c>
      <c r="BM651" s="258">
        <f t="shared" si="23"/>
        <v>1</v>
      </c>
      <c r="BN651" s="258">
        <f t="shared" si="305"/>
        <v>0</v>
      </c>
      <c r="BO651" s="258">
        <f t="shared" si="306"/>
        <v>1</v>
      </c>
      <c r="BP651" s="258">
        <f t="shared" si="24"/>
        <v>1</v>
      </c>
      <c r="BQ651" s="258">
        <f t="shared" si="307"/>
        <v>0</v>
      </c>
      <c r="BR651" s="258">
        <f t="shared" si="308"/>
        <v>1</v>
      </c>
      <c r="BS651" s="258">
        <f t="shared" si="25"/>
        <v>1</v>
      </c>
      <c r="BT651" s="258">
        <f t="shared" si="309"/>
        <v>0</v>
      </c>
      <c r="BU651" s="258">
        <f t="shared" si="310"/>
        <v>1</v>
      </c>
      <c r="BV651" s="258">
        <f t="shared" si="26"/>
        <v>1</v>
      </c>
      <c r="BW651" s="258">
        <f t="shared" si="311"/>
        <v>0</v>
      </c>
      <c r="BX651" s="258">
        <f t="shared" si="312"/>
        <v>1</v>
      </c>
      <c r="BY651" s="258">
        <f t="shared" si="27"/>
        <v>1</v>
      </c>
      <c r="BZ651" s="258">
        <f t="shared" si="313"/>
        <v>0</v>
      </c>
      <c r="CA651" s="258">
        <f t="shared" si="314"/>
        <v>1</v>
      </c>
      <c r="CB651" s="258">
        <f t="shared" si="28"/>
        <v>1</v>
      </c>
      <c r="CC651" s="258">
        <f t="shared" si="315"/>
        <v>0</v>
      </c>
      <c r="CD651" s="258">
        <f t="shared" si="316"/>
        <v>1</v>
      </c>
    </row>
    <row r="652" spans="1:82" hidden="1">
      <c r="A652" s="258"/>
      <c r="B652" s="258"/>
      <c r="C652" s="259"/>
      <c r="D652" s="258"/>
      <c r="E652" s="258"/>
      <c r="F652" s="258"/>
      <c r="G652" s="258">
        <v>644</v>
      </c>
      <c r="H652" s="743"/>
      <c r="I652" s="744"/>
      <c r="J652" s="739"/>
      <c r="K652" s="745"/>
      <c r="L652" s="745"/>
      <c r="M652" s="272"/>
      <c r="N652" s="508">
        <f t="shared" si="242"/>
        <v>0</v>
      </c>
      <c r="O652" s="510">
        <f t="shared" si="317"/>
        <v>0</v>
      </c>
      <c r="P652" s="260">
        <f t="shared" si="318"/>
        <v>0</v>
      </c>
      <c r="Q652" s="261">
        <f t="shared" si="319"/>
        <v>0</v>
      </c>
      <c r="R652" s="261">
        <f t="shared" si="246"/>
        <v>0</v>
      </c>
      <c r="S652" s="262"/>
      <c r="T652" s="262"/>
      <c r="U652" s="263">
        <f t="shared" si="2"/>
        <v>1.288</v>
      </c>
      <c r="V652" s="264">
        <f>IF(E652="SP",1,IF(D652="",ExtraMargeMateriaal,(1-VLOOKUP(D652,TabelAankoop[],4,FALSE))))</f>
        <v>1</v>
      </c>
      <c r="W652" s="265">
        <f t="shared" si="247"/>
        <v>0.6885</v>
      </c>
      <c r="X652" s="266">
        <f t="shared" si="248"/>
        <v>1</v>
      </c>
      <c r="Y652" s="267">
        <f t="shared" si="249"/>
        <v>1.46</v>
      </c>
      <c r="Z652" s="267">
        <f t="shared" si="250"/>
        <v>1.1599999999999999</v>
      </c>
      <c r="AA652" s="268">
        <f t="shared" si="7"/>
        <v>0</v>
      </c>
      <c r="AB652" s="456">
        <f t="shared" si="8"/>
        <v>0</v>
      </c>
      <c r="AC652" s="457">
        <f t="shared" si="9"/>
        <v>0</v>
      </c>
      <c r="AD652" s="456">
        <f t="shared" si="10"/>
        <v>0</v>
      </c>
      <c r="AE652" s="458">
        <f t="shared" si="11"/>
        <v>0</v>
      </c>
      <c r="AF652" s="457">
        <f t="shared" si="286"/>
        <v>0</v>
      </c>
      <c r="AG652" s="456">
        <f t="shared" si="12"/>
        <v>0</v>
      </c>
      <c r="AH652" s="457">
        <f t="shared" si="13"/>
        <v>0</v>
      </c>
      <c r="AI652" s="268">
        <f t="shared" si="14"/>
        <v>0</v>
      </c>
      <c r="AJ652" s="269">
        <f t="shared" si="15"/>
        <v>0</v>
      </c>
      <c r="AK652" s="270">
        <f t="shared" si="16"/>
        <v>0</v>
      </c>
      <c r="AL652" s="415">
        <f t="shared" si="17"/>
        <v>0</v>
      </c>
      <c r="AM652" s="259" t="str">
        <f>IF(AP652="","",IFERROR(VLOOKUP(AP652,CODES!$A$3:$D$1348,4,FALSE),"X"))&amp;IF(AQ652="","",IFERROR(VLOOKUP(AQ652,CODES!$A$3:$D$1348,4,FALSE),"X"))&amp;IF(AR652="","",IFERROR(VLOOKUP(AR652,CODES!$A$3:$D$1348,4,FALSE),"X"))&amp;IF(AS652="","",IFERROR(VLOOKUP(AS652,CODES!$A$3:$D$1348,4,FALSE),"X"))&amp;IF(AT652="","",IFERROR(VLOOKUP(AT652,CODES!$A$3:$D$1348,4,FALSE),"X"))&amp;IF(AU652="","",IFERROR(VLOOKUP(AU652,CODES!$A$3:$D$1348,4,FALSE),"X"))&amp;IF(AV652="","",IFERROR(VLOOKUP(AV652,CODES!$A$3:$D$1348,4,FALSE),"X"))&amp;IF(AW652="","",IFERROR(VLOOKUP(AW652,CODES!$A$3:$D$1348,4,FALSE),"X"))&amp;IF(AX652="","",IFERROR(VLOOKUP(AX652,CODES!$A$3:$D$1348,4,FALSE),"X"))&amp;IF(AY652="","",IFERROR(VLOOKUP(AY652,CODES!$A$3:$D$1348,4,FALSE),"X"))</f>
        <v/>
      </c>
      <c r="AN652" s="258">
        <f>SUM(IFERROR(VLOOKUP(AP652,CODES!$A$3:$D$1348,4,FALSE)*BC652,0),IFERROR(VLOOKUP(AQ652,CODES!$A$3:$D$1348,4,FALSE)*BF652,0),IFERROR(VLOOKUP(AR652,CODES!$A$3:$D$1348,4,FALSE)*BI652,0),IFERROR(VLOOKUP(AS652,CODES!$A$3:$D$1348,4,FALSE)*BL652,0),IFERROR(VLOOKUP(AT652,CODES!$A$3:$D$1348,4,FALSE)*BO652,0),IFERROR(VLOOKUP(AU652,CODES!$A$3:$D$1348,4,FALSE)*BR652,0),IFERROR(VLOOKUP(AV652,CODES!$A$3:$D$1348,4,FALSE)*BU652,0),IFERROR(VLOOKUP(AW652,CODES!$A$3:$D$1348,4,FALSE)*BX652,0),IFERROR(VLOOKUP(AX652,CODES!$A$3:$D$1348,4,FALSE)*CA652,0),IFERROR(VLOOKUP(AY652,CODES!$A$3:$D$1348,4,FALSE)*CD652,0))</f>
        <v>0</v>
      </c>
      <c r="AO652" s="258">
        <f>SUM(IFERROR(VLOOKUP(AP652,CODES!$A$3:$D$1348,3,FALSE)*BC652,0),IFERROR(VLOOKUP(AQ652,CODES!$A$3:$D$1348,3,FALSE)*BF652,0),IFERROR(VLOOKUP(AR652,CODES!$A$3:$D$1348,3,FALSE)*BI652,0),IFERROR(VLOOKUP(AS652,CODES!$A$3:$D$1348,3,FALSE)*BL652,0),IFERROR(VLOOKUP(AT652,CODES!$A$3:$D$1348,3,FALSE)*BO652,0),IFERROR(VLOOKUP(AU652,CODES!$A$3:$D$1348,3,FALSE)*BR652,0),IFERROR(VLOOKUP(AV652,CODES!$A$3:$D$1348,3,FALSE)*BU652,0),IFERROR(VLOOKUP(AW652,CODES!$A$3:$D$1348,3,FALSE)*BX652,0),IFERROR(VLOOKUP(AX652,CODES!$A$3:$D$1348,3,FALSE)*CA652,0),IFERROR(VLOOKUP(AY652,CODES!$A$3:$D$1348,3,FALSE)*CD652,0))+B652</f>
        <v>0</v>
      </c>
      <c r="AP652" s="271" t="str">
        <f t="shared" si="287"/>
        <v/>
      </c>
      <c r="AQ652" s="271" t="str">
        <f t="shared" si="288"/>
        <v/>
      </c>
      <c r="AR652" s="271" t="str">
        <f t="shared" si="289"/>
        <v/>
      </c>
      <c r="AS652" s="271" t="str">
        <f t="shared" si="290"/>
        <v/>
      </c>
      <c r="AT652" s="271" t="str">
        <f t="shared" si="291"/>
        <v/>
      </c>
      <c r="AU652" s="271" t="str">
        <f t="shared" si="292"/>
        <v/>
      </c>
      <c r="AV652" s="271" t="str">
        <f t="shared" si="293"/>
        <v/>
      </c>
      <c r="AW652" s="271" t="str">
        <f t="shared" si="294"/>
        <v/>
      </c>
      <c r="AX652" s="271" t="str">
        <f t="shared" si="295"/>
        <v/>
      </c>
      <c r="AY652" s="271" t="str">
        <f t="shared" si="296"/>
        <v/>
      </c>
      <c r="AZ652" s="258">
        <f t="shared" si="18"/>
        <v>0</v>
      </c>
      <c r="BA652" s="258">
        <f t="shared" si="262"/>
        <v>1</v>
      </c>
      <c r="BB652" s="258">
        <f t="shared" si="297"/>
        <v>0</v>
      </c>
      <c r="BC652" s="258">
        <f t="shared" si="298"/>
        <v>1</v>
      </c>
      <c r="BD652" s="258">
        <f t="shared" si="20"/>
        <v>1</v>
      </c>
      <c r="BE652" s="258">
        <f t="shared" si="299"/>
        <v>0</v>
      </c>
      <c r="BF652" s="258">
        <f t="shared" si="300"/>
        <v>1</v>
      </c>
      <c r="BG652" s="258">
        <f t="shared" si="21"/>
        <v>1</v>
      </c>
      <c r="BH652" s="258">
        <f t="shared" si="301"/>
        <v>0</v>
      </c>
      <c r="BI652" s="258">
        <f t="shared" si="302"/>
        <v>1</v>
      </c>
      <c r="BJ652" s="258">
        <f t="shared" si="22"/>
        <v>1</v>
      </c>
      <c r="BK652" s="258">
        <f t="shared" si="303"/>
        <v>0</v>
      </c>
      <c r="BL652" s="258">
        <f t="shared" si="304"/>
        <v>1</v>
      </c>
      <c r="BM652" s="258">
        <f t="shared" si="23"/>
        <v>1</v>
      </c>
      <c r="BN652" s="258">
        <f t="shared" si="305"/>
        <v>0</v>
      </c>
      <c r="BO652" s="258">
        <f t="shared" si="306"/>
        <v>1</v>
      </c>
      <c r="BP652" s="258">
        <f t="shared" si="24"/>
        <v>1</v>
      </c>
      <c r="BQ652" s="258">
        <f t="shared" si="307"/>
        <v>0</v>
      </c>
      <c r="BR652" s="258">
        <f t="shared" si="308"/>
        <v>1</v>
      </c>
      <c r="BS652" s="258">
        <f t="shared" si="25"/>
        <v>1</v>
      </c>
      <c r="BT652" s="258">
        <f t="shared" si="309"/>
        <v>0</v>
      </c>
      <c r="BU652" s="258">
        <f t="shared" si="310"/>
        <v>1</v>
      </c>
      <c r="BV652" s="258">
        <f t="shared" si="26"/>
        <v>1</v>
      </c>
      <c r="BW652" s="258">
        <f t="shared" si="311"/>
        <v>0</v>
      </c>
      <c r="BX652" s="258">
        <f t="shared" si="312"/>
        <v>1</v>
      </c>
      <c r="BY652" s="258">
        <f t="shared" si="27"/>
        <v>1</v>
      </c>
      <c r="BZ652" s="258">
        <f t="shared" si="313"/>
        <v>0</v>
      </c>
      <c r="CA652" s="258">
        <f t="shared" si="314"/>
        <v>1</v>
      </c>
      <c r="CB652" s="258">
        <f t="shared" si="28"/>
        <v>1</v>
      </c>
      <c r="CC652" s="258">
        <f t="shared" si="315"/>
        <v>0</v>
      </c>
      <c r="CD652" s="258">
        <f t="shared" si="316"/>
        <v>1</v>
      </c>
    </row>
    <row r="653" spans="1:82" hidden="1">
      <c r="A653" s="258"/>
      <c r="B653" s="258"/>
      <c r="C653" s="259"/>
      <c r="D653" s="258"/>
      <c r="E653" s="258"/>
      <c r="F653" s="258"/>
      <c r="G653" s="258">
        <v>645</v>
      </c>
      <c r="H653" s="743"/>
      <c r="I653" s="744"/>
      <c r="J653" s="739"/>
      <c r="K653" s="745"/>
      <c r="L653" s="745"/>
      <c r="M653" s="272"/>
      <c r="N653" s="508">
        <f t="shared" si="242"/>
        <v>0</v>
      </c>
      <c r="O653" s="510">
        <f t="shared" si="317"/>
        <v>0</v>
      </c>
      <c r="P653" s="260">
        <f t="shared" si="318"/>
        <v>0</v>
      </c>
      <c r="Q653" s="261">
        <f t="shared" si="319"/>
        <v>0</v>
      </c>
      <c r="R653" s="261">
        <f t="shared" si="246"/>
        <v>0</v>
      </c>
      <c r="S653" s="262"/>
      <c r="T653" s="262"/>
      <c r="U653" s="263">
        <f t="shared" si="2"/>
        <v>1.288</v>
      </c>
      <c r="V653" s="264">
        <f>IF(E653="SP",1,IF(D653="",ExtraMargeMateriaal,(1-VLOOKUP(D653,TabelAankoop[],4,FALSE))))</f>
        <v>1</v>
      </c>
      <c r="W653" s="265">
        <f t="shared" si="247"/>
        <v>0.6885</v>
      </c>
      <c r="X653" s="266">
        <f t="shared" si="248"/>
        <v>1</v>
      </c>
      <c r="Y653" s="267">
        <f t="shared" si="249"/>
        <v>1.46</v>
      </c>
      <c r="Z653" s="267">
        <f t="shared" si="250"/>
        <v>1.1599999999999999</v>
      </c>
      <c r="AA653" s="268">
        <f t="shared" si="7"/>
        <v>0</v>
      </c>
      <c r="AB653" s="456">
        <f t="shared" si="8"/>
        <v>0</v>
      </c>
      <c r="AC653" s="457">
        <f t="shared" si="9"/>
        <v>0</v>
      </c>
      <c r="AD653" s="456">
        <f t="shared" si="10"/>
        <v>0</v>
      </c>
      <c r="AE653" s="458">
        <f t="shared" si="11"/>
        <v>0</v>
      </c>
      <c r="AF653" s="457">
        <f t="shared" si="286"/>
        <v>0</v>
      </c>
      <c r="AG653" s="456">
        <f t="shared" si="12"/>
        <v>0</v>
      </c>
      <c r="AH653" s="457">
        <f t="shared" si="13"/>
        <v>0</v>
      </c>
      <c r="AI653" s="268">
        <f t="shared" si="14"/>
        <v>0</v>
      </c>
      <c r="AJ653" s="269">
        <f t="shared" si="15"/>
        <v>0</v>
      </c>
      <c r="AK653" s="270">
        <f t="shared" si="16"/>
        <v>0</v>
      </c>
      <c r="AL653" s="415">
        <f t="shared" si="17"/>
        <v>0</v>
      </c>
      <c r="AM653" s="259" t="str">
        <f>IF(AP653="","",IFERROR(VLOOKUP(AP653,CODES!$A$3:$D$1348,4,FALSE),"X"))&amp;IF(AQ653="","",IFERROR(VLOOKUP(AQ653,CODES!$A$3:$D$1348,4,FALSE),"X"))&amp;IF(AR653="","",IFERROR(VLOOKUP(AR653,CODES!$A$3:$D$1348,4,FALSE),"X"))&amp;IF(AS653="","",IFERROR(VLOOKUP(AS653,CODES!$A$3:$D$1348,4,FALSE),"X"))&amp;IF(AT653="","",IFERROR(VLOOKUP(AT653,CODES!$A$3:$D$1348,4,FALSE),"X"))&amp;IF(AU653="","",IFERROR(VLOOKUP(AU653,CODES!$A$3:$D$1348,4,FALSE),"X"))&amp;IF(AV653="","",IFERROR(VLOOKUP(AV653,CODES!$A$3:$D$1348,4,FALSE),"X"))&amp;IF(AW653="","",IFERROR(VLOOKUP(AW653,CODES!$A$3:$D$1348,4,FALSE),"X"))&amp;IF(AX653="","",IFERROR(VLOOKUP(AX653,CODES!$A$3:$D$1348,4,FALSE),"X"))&amp;IF(AY653="","",IFERROR(VLOOKUP(AY653,CODES!$A$3:$D$1348,4,FALSE),"X"))</f>
        <v/>
      </c>
      <c r="AN653" s="258">
        <f>SUM(IFERROR(VLOOKUP(AP653,CODES!$A$3:$D$1348,4,FALSE)*BC653,0),IFERROR(VLOOKUP(AQ653,CODES!$A$3:$D$1348,4,FALSE)*BF653,0),IFERROR(VLOOKUP(AR653,CODES!$A$3:$D$1348,4,FALSE)*BI653,0),IFERROR(VLOOKUP(AS653,CODES!$A$3:$D$1348,4,FALSE)*BL653,0),IFERROR(VLOOKUP(AT653,CODES!$A$3:$D$1348,4,FALSE)*BO653,0),IFERROR(VLOOKUP(AU653,CODES!$A$3:$D$1348,4,FALSE)*BR653,0),IFERROR(VLOOKUP(AV653,CODES!$A$3:$D$1348,4,FALSE)*BU653,0),IFERROR(VLOOKUP(AW653,CODES!$A$3:$D$1348,4,FALSE)*BX653,0),IFERROR(VLOOKUP(AX653,CODES!$A$3:$D$1348,4,FALSE)*CA653,0),IFERROR(VLOOKUP(AY653,CODES!$A$3:$D$1348,4,FALSE)*CD653,0))</f>
        <v>0</v>
      </c>
      <c r="AO653" s="258">
        <f>SUM(IFERROR(VLOOKUP(AP653,CODES!$A$3:$D$1348,3,FALSE)*BC653,0),IFERROR(VLOOKUP(AQ653,CODES!$A$3:$D$1348,3,FALSE)*BF653,0),IFERROR(VLOOKUP(AR653,CODES!$A$3:$D$1348,3,FALSE)*BI653,0),IFERROR(VLOOKUP(AS653,CODES!$A$3:$D$1348,3,FALSE)*BL653,0),IFERROR(VLOOKUP(AT653,CODES!$A$3:$D$1348,3,FALSE)*BO653,0),IFERROR(VLOOKUP(AU653,CODES!$A$3:$D$1348,3,FALSE)*BR653,0),IFERROR(VLOOKUP(AV653,CODES!$A$3:$D$1348,3,FALSE)*BU653,0),IFERROR(VLOOKUP(AW653,CODES!$A$3:$D$1348,3,FALSE)*BX653,0),IFERROR(VLOOKUP(AX653,CODES!$A$3:$D$1348,3,FALSE)*CA653,0),IFERROR(VLOOKUP(AY653,CODES!$A$3:$D$1348,3,FALSE)*CD653,0))+B653</f>
        <v>0</v>
      </c>
      <c r="AP653" s="271" t="str">
        <f t="shared" si="287"/>
        <v/>
      </c>
      <c r="AQ653" s="271" t="str">
        <f t="shared" si="288"/>
        <v/>
      </c>
      <c r="AR653" s="271" t="str">
        <f t="shared" si="289"/>
        <v/>
      </c>
      <c r="AS653" s="271" t="str">
        <f t="shared" si="290"/>
        <v/>
      </c>
      <c r="AT653" s="271" t="str">
        <f t="shared" si="291"/>
        <v/>
      </c>
      <c r="AU653" s="271" t="str">
        <f t="shared" si="292"/>
        <v/>
      </c>
      <c r="AV653" s="271" t="str">
        <f t="shared" si="293"/>
        <v/>
      </c>
      <c r="AW653" s="271" t="str">
        <f t="shared" si="294"/>
        <v/>
      </c>
      <c r="AX653" s="271" t="str">
        <f t="shared" si="295"/>
        <v/>
      </c>
      <c r="AY653" s="271" t="str">
        <f t="shared" si="296"/>
        <v/>
      </c>
      <c r="AZ653" s="258">
        <f t="shared" si="18"/>
        <v>0</v>
      </c>
      <c r="BA653" s="258">
        <f t="shared" si="262"/>
        <v>1</v>
      </c>
      <c r="BB653" s="258">
        <f t="shared" si="297"/>
        <v>0</v>
      </c>
      <c r="BC653" s="258">
        <f t="shared" si="298"/>
        <v>1</v>
      </c>
      <c r="BD653" s="258">
        <f t="shared" si="20"/>
        <v>1</v>
      </c>
      <c r="BE653" s="258">
        <f t="shared" si="299"/>
        <v>0</v>
      </c>
      <c r="BF653" s="258">
        <f t="shared" si="300"/>
        <v>1</v>
      </c>
      <c r="BG653" s="258">
        <f t="shared" si="21"/>
        <v>1</v>
      </c>
      <c r="BH653" s="258">
        <f t="shared" si="301"/>
        <v>0</v>
      </c>
      <c r="BI653" s="258">
        <f t="shared" si="302"/>
        <v>1</v>
      </c>
      <c r="BJ653" s="258">
        <f t="shared" si="22"/>
        <v>1</v>
      </c>
      <c r="BK653" s="258">
        <f t="shared" si="303"/>
        <v>0</v>
      </c>
      <c r="BL653" s="258">
        <f t="shared" si="304"/>
        <v>1</v>
      </c>
      <c r="BM653" s="258">
        <f t="shared" si="23"/>
        <v>1</v>
      </c>
      <c r="BN653" s="258">
        <f t="shared" si="305"/>
        <v>0</v>
      </c>
      <c r="BO653" s="258">
        <f t="shared" si="306"/>
        <v>1</v>
      </c>
      <c r="BP653" s="258">
        <f t="shared" si="24"/>
        <v>1</v>
      </c>
      <c r="BQ653" s="258">
        <f t="shared" si="307"/>
        <v>0</v>
      </c>
      <c r="BR653" s="258">
        <f t="shared" si="308"/>
        <v>1</v>
      </c>
      <c r="BS653" s="258">
        <f t="shared" si="25"/>
        <v>1</v>
      </c>
      <c r="BT653" s="258">
        <f t="shared" si="309"/>
        <v>0</v>
      </c>
      <c r="BU653" s="258">
        <f t="shared" si="310"/>
        <v>1</v>
      </c>
      <c r="BV653" s="258">
        <f t="shared" si="26"/>
        <v>1</v>
      </c>
      <c r="BW653" s="258">
        <f t="shared" si="311"/>
        <v>0</v>
      </c>
      <c r="BX653" s="258">
        <f t="shared" si="312"/>
        <v>1</v>
      </c>
      <c r="BY653" s="258">
        <f t="shared" si="27"/>
        <v>1</v>
      </c>
      <c r="BZ653" s="258">
        <f t="shared" si="313"/>
        <v>0</v>
      </c>
      <c r="CA653" s="258">
        <f t="shared" si="314"/>
        <v>1</v>
      </c>
      <c r="CB653" s="258">
        <f t="shared" si="28"/>
        <v>1</v>
      </c>
      <c r="CC653" s="258">
        <f t="shared" si="315"/>
        <v>0</v>
      </c>
      <c r="CD653" s="258">
        <f t="shared" si="316"/>
        <v>1</v>
      </c>
    </row>
    <row r="654" spans="1:82" hidden="1">
      <c r="A654" s="258"/>
      <c r="B654" s="258"/>
      <c r="C654" s="259"/>
      <c r="D654" s="258"/>
      <c r="E654" s="258"/>
      <c r="F654" s="258"/>
      <c r="G654" s="258">
        <v>646</v>
      </c>
      <c r="H654" s="743"/>
      <c r="I654" s="744"/>
      <c r="J654" s="739"/>
      <c r="K654" s="745"/>
      <c r="L654" s="745"/>
      <c r="M654" s="272"/>
      <c r="N654" s="508">
        <f t="shared" si="242"/>
        <v>0</v>
      </c>
      <c r="O654" s="510">
        <f t="shared" si="317"/>
        <v>0</v>
      </c>
      <c r="P654" s="260">
        <f t="shared" si="318"/>
        <v>0</v>
      </c>
      <c r="Q654" s="261">
        <f t="shared" si="319"/>
        <v>0</v>
      </c>
      <c r="R654" s="261">
        <f t="shared" si="246"/>
        <v>0</v>
      </c>
      <c r="S654" s="262"/>
      <c r="T654" s="262"/>
      <c r="U654" s="263">
        <f t="shared" ref="U654:U688" si="320">IF(E654="SP",1,BasisMarge)</f>
        <v>1.288</v>
      </c>
      <c r="V654" s="264">
        <f>IF(E654="SP",1,IF(D654="",ExtraMargeMateriaal,(1-VLOOKUP(D654,TabelAankoop[],4,FALSE))))</f>
        <v>1</v>
      </c>
      <c r="W654" s="265">
        <f t="shared" si="247"/>
        <v>0.6885</v>
      </c>
      <c r="X654" s="266">
        <f t="shared" si="248"/>
        <v>1</v>
      </c>
      <c r="Y654" s="267">
        <f t="shared" si="249"/>
        <v>1.46</v>
      </c>
      <c r="Z654" s="267">
        <f t="shared" si="250"/>
        <v>1.1599999999999999</v>
      </c>
      <c r="AA654" s="268">
        <f t="shared" ref="AA654:AA688" si="321">IFERROR(ROUND(M654*N654,2),"")</f>
        <v>0</v>
      </c>
      <c r="AB654" s="456">
        <f t="shared" ref="AB654:AB688" si="322">IFERROR(ROUND(M654*AI654,2),"")</f>
        <v>0</v>
      </c>
      <c r="AC654" s="457">
        <f t="shared" ref="AC654:AC688" si="323">IFERROR(ROUND(M654*AJ654,2),"")</f>
        <v>0</v>
      </c>
      <c r="AD654" s="456">
        <f t="shared" ref="AD654:AD688" si="324">ROUND(M654*AK654,2)</f>
        <v>0</v>
      </c>
      <c r="AE654" s="458">
        <f t="shared" ref="AE654:AE688" si="325">ROUND(M654*Q654*X654,2)</f>
        <v>0</v>
      </c>
      <c r="AF654" s="457">
        <f t="shared" si="286"/>
        <v>0</v>
      </c>
      <c r="AG654" s="456">
        <f t="shared" ref="AG654:AG688" si="326">ROUND(M654*R654,2)</f>
        <v>0</v>
      </c>
      <c r="AH654" s="457">
        <f t="shared" ref="AH654:AH688" si="327">ROUND(AG654*U654*V654,2)</f>
        <v>0</v>
      </c>
      <c r="AI654" s="268">
        <f t="shared" ref="AI654:AI688" si="328">P654*V654</f>
        <v>0</v>
      </c>
      <c r="AJ654" s="269">
        <f t="shared" ref="AJ654:AJ688" si="329">AI654*U654</f>
        <v>0</v>
      </c>
      <c r="AK654" s="270">
        <f t="shared" ref="AK654:AK688" si="330">Q654*W654*X654*Y654</f>
        <v>0</v>
      </c>
      <c r="AL654" s="415">
        <f t="shared" ref="AL654:AL688" si="331">ROUND(R654*Z654,2)</f>
        <v>0</v>
      </c>
      <c r="AM654" s="259" t="str">
        <f>IF(AP654="","",IFERROR(VLOOKUP(AP654,CODES!$A$3:$D$1348,4,FALSE),"X"))&amp;IF(AQ654="","",IFERROR(VLOOKUP(AQ654,CODES!$A$3:$D$1348,4,FALSE),"X"))&amp;IF(AR654="","",IFERROR(VLOOKUP(AR654,CODES!$A$3:$D$1348,4,FALSE),"X"))&amp;IF(AS654="","",IFERROR(VLOOKUP(AS654,CODES!$A$3:$D$1348,4,FALSE),"X"))&amp;IF(AT654="","",IFERROR(VLOOKUP(AT654,CODES!$A$3:$D$1348,4,FALSE),"X"))&amp;IF(AU654="","",IFERROR(VLOOKUP(AU654,CODES!$A$3:$D$1348,4,FALSE),"X"))&amp;IF(AV654="","",IFERROR(VLOOKUP(AV654,CODES!$A$3:$D$1348,4,FALSE),"X"))&amp;IF(AW654="","",IFERROR(VLOOKUP(AW654,CODES!$A$3:$D$1348,4,FALSE),"X"))&amp;IF(AX654="","",IFERROR(VLOOKUP(AX654,CODES!$A$3:$D$1348,4,FALSE),"X"))&amp;IF(AY654="","",IFERROR(VLOOKUP(AY654,CODES!$A$3:$D$1348,4,FALSE),"X"))</f>
        <v/>
      </c>
      <c r="AN654" s="258">
        <f>SUM(IFERROR(VLOOKUP(AP654,CODES!$A$3:$D$1348,4,FALSE)*BC654,0),IFERROR(VLOOKUP(AQ654,CODES!$A$3:$D$1348,4,FALSE)*BF654,0),IFERROR(VLOOKUP(AR654,CODES!$A$3:$D$1348,4,FALSE)*BI654,0),IFERROR(VLOOKUP(AS654,CODES!$A$3:$D$1348,4,FALSE)*BL654,0),IFERROR(VLOOKUP(AT654,CODES!$A$3:$D$1348,4,FALSE)*BO654,0),IFERROR(VLOOKUP(AU654,CODES!$A$3:$D$1348,4,FALSE)*BR654,0),IFERROR(VLOOKUP(AV654,CODES!$A$3:$D$1348,4,FALSE)*BU654,0),IFERROR(VLOOKUP(AW654,CODES!$A$3:$D$1348,4,FALSE)*BX654,0),IFERROR(VLOOKUP(AX654,CODES!$A$3:$D$1348,4,FALSE)*CA654,0),IFERROR(VLOOKUP(AY654,CODES!$A$3:$D$1348,4,FALSE)*CD654,0))</f>
        <v>0</v>
      </c>
      <c r="AO654" s="258">
        <f>SUM(IFERROR(VLOOKUP(AP654,CODES!$A$3:$D$1348,3,FALSE)*BC654,0),IFERROR(VLOOKUP(AQ654,CODES!$A$3:$D$1348,3,FALSE)*BF654,0),IFERROR(VLOOKUP(AR654,CODES!$A$3:$D$1348,3,FALSE)*BI654,0),IFERROR(VLOOKUP(AS654,CODES!$A$3:$D$1348,3,FALSE)*BL654,0),IFERROR(VLOOKUP(AT654,CODES!$A$3:$D$1348,3,FALSE)*BO654,0),IFERROR(VLOOKUP(AU654,CODES!$A$3:$D$1348,3,FALSE)*BR654,0),IFERROR(VLOOKUP(AV654,CODES!$A$3:$D$1348,3,FALSE)*BU654,0),IFERROR(VLOOKUP(AW654,CODES!$A$3:$D$1348,3,FALSE)*BX654,0),IFERROR(VLOOKUP(AX654,CODES!$A$3:$D$1348,3,FALSE)*CA654,0),IFERROR(VLOOKUP(AY654,CODES!$A$3:$D$1348,3,FALSE)*CD654,0))+B654</f>
        <v>0</v>
      </c>
      <c r="AP654" s="271" t="str">
        <f t="shared" si="287"/>
        <v/>
      </c>
      <c r="AQ654" s="271" t="str">
        <f t="shared" si="288"/>
        <v/>
      </c>
      <c r="AR654" s="271" t="str">
        <f t="shared" si="289"/>
        <v/>
      </c>
      <c r="AS654" s="271" t="str">
        <f t="shared" si="290"/>
        <v/>
      </c>
      <c r="AT654" s="271" t="str">
        <f t="shared" si="291"/>
        <v/>
      </c>
      <c r="AU654" s="271" t="str">
        <f t="shared" si="292"/>
        <v/>
      </c>
      <c r="AV654" s="271" t="str">
        <f t="shared" si="293"/>
        <v/>
      </c>
      <c r="AW654" s="271" t="str">
        <f t="shared" si="294"/>
        <v/>
      </c>
      <c r="AX654" s="271" t="str">
        <f t="shared" si="295"/>
        <v/>
      </c>
      <c r="AY654" s="271" t="str">
        <f t="shared" si="296"/>
        <v/>
      </c>
      <c r="AZ654" s="258">
        <f t="shared" ref="AZ654:AZ688" si="332">LEN(A654)</f>
        <v>0</v>
      </c>
      <c r="BA654" s="258">
        <f t="shared" si="262"/>
        <v>1</v>
      </c>
      <c r="BB654" s="258">
        <f t="shared" si="297"/>
        <v>0</v>
      </c>
      <c r="BC654" s="258">
        <f t="shared" si="298"/>
        <v>1</v>
      </c>
      <c r="BD654" s="258">
        <f t="shared" ref="BD654:BD688" si="333">IFERROR(SEARCH("+",$A654,BA654+1),$AZ654+1)</f>
        <v>1</v>
      </c>
      <c r="BE654" s="258">
        <f t="shared" si="299"/>
        <v>0</v>
      </c>
      <c r="BF654" s="258">
        <f t="shared" si="300"/>
        <v>1</v>
      </c>
      <c r="BG654" s="258">
        <f t="shared" ref="BG654:BG688" si="334">IFERROR(SEARCH("+",$A654,BD654+1),$AZ654+1)</f>
        <v>1</v>
      </c>
      <c r="BH654" s="258">
        <f t="shared" si="301"/>
        <v>0</v>
      </c>
      <c r="BI654" s="258">
        <f t="shared" si="302"/>
        <v>1</v>
      </c>
      <c r="BJ654" s="258">
        <f t="shared" ref="BJ654:BJ688" si="335">IFERROR(SEARCH("+",$A654,BG654+1),$AZ654+1)</f>
        <v>1</v>
      </c>
      <c r="BK654" s="258">
        <f t="shared" si="303"/>
        <v>0</v>
      </c>
      <c r="BL654" s="258">
        <f t="shared" si="304"/>
        <v>1</v>
      </c>
      <c r="BM654" s="258">
        <f t="shared" ref="BM654:BM688" si="336">IFERROR(SEARCH("+",$A654,BJ654+1),$AZ654+1)</f>
        <v>1</v>
      </c>
      <c r="BN654" s="258">
        <f t="shared" si="305"/>
        <v>0</v>
      </c>
      <c r="BO654" s="258">
        <f t="shared" si="306"/>
        <v>1</v>
      </c>
      <c r="BP654" s="258">
        <f t="shared" ref="BP654:BP688" si="337">IFERROR(SEARCH("+",$A654,BM654+1),$AZ654+1)</f>
        <v>1</v>
      </c>
      <c r="BQ654" s="258">
        <f t="shared" si="307"/>
        <v>0</v>
      </c>
      <c r="BR654" s="258">
        <f t="shared" si="308"/>
        <v>1</v>
      </c>
      <c r="BS654" s="258">
        <f t="shared" ref="BS654:BS688" si="338">IFERROR(SEARCH("+",$A654,BP654+1),$AZ654+1)</f>
        <v>1</v>
      </c>
      <c r="BT654" s="258">
        <f t="shared" si="309"/>
        <v>0</v>
      </c>
      <c r="BU654" s="258">
        <f t="shared" si="310"/>
        <v>1</v>
      </c>
      <c r="BV654" s="258">
        <f t="shared" ref="BV654:BV688" si="339">IFERROR(SEARCH("+",$A654,BS654+1),$AZ654+1)</f>
        <v>1</v>
      </c>
      <c r="BW654" s="258">
        <f t="shared" si="311"/>
        <v>0</v>
      </c>
      <c r="BX654" s="258">
        <f t="shared" si="312"/>
        <v>1</v>
      </c>
      <c r="BY654" s="258">
        <f t="shared" ref="BY654:BY688" si="340">IFERROR(SEARCH("+",$A654,BV654+1),$AZ654+1)</f>
        <v>1</v>
      </c>
      <c r="BZ654" s="258">
        <f t="shared" si="313"/>
        <v>0</v>
      </c>
      <c r="CA654" s="258">
        <f t="shared" si="314"/>
        <v>1</v>
      </c>
      <c r="CB654" s="258">
        <f t="shared" ref="CB654:CB688" si="341">IFERROR(SEARCH("+",$A654,BY654+1),$AZ654+1)</f>
        <v>1</v>
      </c>
      <c r="CC654" s="258">
        <f t="shared" si="315"/>
        <v>0</v>
      </c>
      <c r="CD654" s="258">
        <f t="shared" si="316"/>
        <v>1</v>
      </c>
    </row>
    <row r="655" spans="1:82" hidden="1">
      <c r="A655" s="258"/>
      <c r="B655" s="258"/>
      <c r="C655" s="259"/>
      <c r="D655" s="258"/>
      <c r="E655" s="258"/>
      <c r="F655" s="258"/>
      <c r="G655" s="258">
        <v>647</v>
      </c>
      <c r="H655" s="743"/>
      <c r="I655" s="744"/>
      <c r="J655" s="739"/>
      <c r="K655" s="745"/>
      <c r="L655" s="745"/>
      <c r="M655" s="272"/>
      <c r="N655" s="508">
        <f t="shared" si="242"/>
        <v>0</v>
      </c>
      <c r="O655" s="510">
        <f t="shared" ref="O655:O688" si="342">N655*M655</f>
        <v>0</v>
      </c>
      <c r="P655" s="260">
        <f t="shared" ref="P655:P688" si="343">IFERROR(AO655,"")</f>
        <v>0</v>
      </c>
      <c r="Q655" s="261">
        <f t="shared" ref="Q655:Q688" si="344">AN655</f>
        <v>0</v>
      </c>
      <c r="R655" s="261">
        <f t="shared" si="246"/>
        <v>0</v>
      </c>
      <c r="S655" s="262"/>
      <c r="T655" s="262"/>
      <c r="U655" s="263">
        <f t="shared" si="320"/>
        <v>1.288</v>
      </c>
      <c r="V655" s="264">
        <f>IF(E655="SP",1,IF(D655="",ExtraMargeMateriaal,(1-VLOOKUP(D655,TabelAankoop[],4,FALSE))))</f>
        <v>1</v>
      </c>
      <c r="W655" s="265">
        <f t="shared" si="247"/>
        <v>0.6885</v>
      </c>
      <c r="X655" s="266">
        <f t="shared" si="248"/>
        <v>1</v>
      </c>
      <c r="Y655" s="267">
        <f t="shared" si="249"/>
        <v>1.46</v>
      </c>
      <c r="Z655" s="267">
        <f t="shared" si="250"/>
        <v>1.1599999999999999</v>
      </c>
      <c r="AA655" s="268">
        <f t="shared" si="321"/>
        <v>0</v>
      </c>
      <c r="AB655" s="456">
        <f t="shared" si="322"/>
        <v>0</v>
      </c>
      <c r="AC655" s="457">
        <f t="shared" si="323"/>
        <v>0</v>
      </c>
      <c r="AD655" s="456">
        <f t="shared" si="324"/>
        <v>0</v>
      </c>
      <c r="AE655" s="458">
        <f t="shared" si="325"/>
        <v>0</v>
      </c>
      <c r="AF655" s="457">
        <f t="shared" si="286"/>
        <v>0</v>
      </c>
      <c r="AG655" s="456">
        <f t="shared" si="326"/>
        <v>0</v>
      </c>
      <c r="AH655" s="457">
        <f t="shared" si="327"/>
        <v>0</v>
      </c>
      <c r="AI655" s="268">
        <f t="shared" si="328"/>
        <v>0</v>
      </c>
      <c r="AJ655" s="269">
        <f t="shared" si="329"/>
        <v>0</v>
      </c>
      <c r="AK655" s="270">
        <f t="shared" si="330"/>
        <v>0</v>
      </c>
      <c r="AL655" s="415">
        <f t="shared" si="331"/>
        <v>0</v>
      </c>
      <c r="AM655" s="259" t="str">
        <f>IF(AP655="","",IFERROR(VLOOKUP(AP655,CODES!$A$3:$D$1348,4,FALSE),"X"))&amp;IF(AQ655="","",IFERROR(VLOOKUP(AQ655,CODES!$A$3:$D$1348,4,FALSE),"X"))&amp;IF(AR655="","",IFERROR(VLOOKUP(AR655,CODES!$A$3:$D$1348,4,FALSE),"X"))&amp;IF(AS655="","",IFERROR(VLOOKUP(AS655,CODES!$A$3:$D$1348,4,FALSE),"X"))&amp;IF(AT655="","",IFERROR(VLOOKUP(AT655,CODES!$A$3:$D$1348,4,FALSE),"X"))&amp;IF(AU655="","",IFERROR(VLOOKUP(AU655,CODES!$A$3:$D$1348,4,FALSE),"X"))&amp;IF(AV655="","",IFERROR(VLOOKUP(AV655,CODES!$A$3:$D$1348,4,FALSE),"X"))&amp;IF(AW655="","",IFERROR(VLOOKUP(AW655,CODES!$A$3:$D$1348,4,FALSE),"X"))&amp;IF(AX655="","",IFERROR(VLOOKUP(AX655,CODES!$A$3:$D$1348,4,FALSE),"X"))&amp;IF(AY655="","",IFERROR(VLOOKUP(AY655,CODES!$A$3:$D$1348,4,FALSE),"X"))</f>
        <v/>
      </c>
      <c r="AN655" s="258">
        <f>SUM(IFERROR(VLOOKUP(AP655,CODES!$A$3:$D$1348,4,FALSE)*BC655,0),IFERROR(VLOOKUP(AQ655,CODES!$A$3:$D$1348,4,FALSE)*BF655,0),IFERROR(VLOOKUP(AR655,CODES!$A$3:$D$1348,4,FALSE)*BI655,0),IFERROR(VLOOKUP(AS655,CODES!$A$3:$D$1348,4,FALSE)*BL655,0),IFERROR(VLOOKUP(AT655,CODES!$A$3:$D$1348,4,FALSE)*BO655,0),IFERROR(VLOOKUP(AU655,CODES!$A$3:$D$1348,4,FALSE)*BR655,0),IFERROR(VLOOKUP(AV655,CODES!$A$3:$D$1348,4,FALSE)*BU655,0),IFERROR(VLOOKUP(AW655,CODES!$A$3:$D$1348,4,FALSE)*BX655,0),IFERROR(VLOOKUP(AX655,CODES!$A$3:$D$1348,4,FALSE)*CA655,0),IFERROR(VLOOKUP(AY655,CODES!$A$3:$D$1348,4,FALSE)*CD655,0))</f>
        <v>0</v>
      </c>
      <c r="AO655" s="258">
        <f>SUM(IFERROR(VLOOKUP(AP655,CODES!$A$3:$D$1348,3,FALSE)*BC655,0),IFERROR(VLOOKUP(AQ655,CODES!$A$3:$D$1348,3,FALSE)*BF655,0),IFERROR(VLOOKUP(AR655,CODES!$A$3:$D$1348,3,FALSE)*BI655,0),IFERROR(VLOOKUP(AS655,CODES!$A$3:$D$1348,3,FALSE)*BL655,0),IFERROR(VLOOKUP(AT655,CODES!$A$3:$D$1348,3,FALSE)*BO655,0),IFERROR(VLOOKUP(AU655,CODES!$A$3:$D$1348,3,FALSE)*BR655,0),IFERROR(VLOOKUP(AV655,CODES!$A$3:$D$1348,3,FALSE)*BU655,0),IFERROR(VLOOKUP(AW655,CODES!$A$3:$D$1348,3,FALSE)*BX655,0),IFERROR(VLOOKUP(AX655,CODES!$A$3:$D$1348,3,FALSE)*CA655,0),IFERROR(VLOOKUP(AY655,CODES!$A$3:$D$1348,3,FALSE)*CD655,0))+B655</f>
        <v>0</v>
      </c>
      <c r="AP655" s="271" t="str">
        <f t="shared" si="287"/>
        <v/>
      </c>
      <c r="AQ655" s="271" t="str">
        <f t="shared" si="288"/>
        <v/>
      </c>
      <c r="AR655" s="271" t="str">
        <f t="shared" si="289"/>
        <v/>
      </c>
      <c r="AS655" s="271" t="str">
        <f t="shared" si="290"/>
        <v/>
      </c>
      <c r="AT655" s="271" t="str">
        <f t="shared" si="291"/>
        <v/>
      </c>
      <c r="AU655" s="271" t="str">
        <f t="shared" si="292"/>
        <v/>
      </c>
      <c r="AV655" s="271" t="str">
        <f t="shared" si="293"/>
        <v/>
      </c>
      <c r="AW655" s="271" t="str">
        <f t="shared" si="294"/>
        <v/>
      </c>
      <c r="AX655" s="271" t="str">
        <f t="shared" si="295"/>
        <v/>
      </c>
      <c r="AY655" s="271" t="str">
        <f t="shared" si="296"/>
        <v/>
      </c>
      <c r="AZ655" s="258">
        <f t="shared" si="332"/>
        <v>0</v>
      </c>
      <c r="BA655" s="258">
        <f t="shared" si="262"/>
        <v>1</v>
      </c>
      <c r="BB655" s="258">
        <f t="shared" si="297"/>
        <v>0</v>
      </c>
      <c r="BC655" s="258">
        <f t="shared" si="298"/>
        <v>1</v>
      </c>
      <c r="BD655" s="258">
        <f t="shared" si="333"/>
        <v>1</v>
      </c>
      <c r="BE655" s="258">
        <f t="shared" si="299"/>
        <v>0</v>
      </c>
      <c r="BF655" s="258">
        <f t="shared" si="300"/>
        <v>1</v>
      </c>
      <c r="BG655" s="258">
        <f t="shared" si="334"/>
        <v>1</v>
      </c>
      <c r="BH655" s="258">
        <f t="shared" si="301"/>
        <v>0</v>
      </c>
      <c r="BI655" s="258">
        <f t="shared" si="302"/>
        <v>1</v>
      </c>
      <c r="BJ655" s="258">
        <f t="shared" si="335"/>
        <v>1</v>
      </c>
      <c r="BK655" s="258">
        <f t="shared" si="303"/>
        <v>0</v>
      </c>
      <c r="BL655" s="258">
        <f t="shared" si="304"/>
        <v>1</v>
      </c>
      <c r="BM655" s="258">
        <f t="shared" si="336"/>
        <v>1</v>
      </c>
      <c r="BN655" s="258">
        <f t="shared" si="305"/>
        <v>0</v>
      </c>
      <c r="BO655" s="258">
        <f t="shared" si="306"/>
        <v>1</v>
      </c>
      <c r="BP655" s="258">
        <f t="shared" si="337"/>
        <v>1</v>
      </c>
      <c r="BQ655" s="258">
        <f t="shared" si="307"/>
        <v>0</v>
      </c>
      <c r="BR655" s="258">
        <f t="shared" si="308"/>
        <v>1</v>
      </c>
      <c r="BS655" s="258">
        <f t="shared" si="338"/>
        <v>1</v>
      </c>
      <c r="BT655" s="258">
        <f t="shared" si="309"/>
        <v>0</v>
      </c>
      <c r="BU655" s="258">
        <f t="shared" si="310"/>
        <v>1</v>
      </c>
      <c r="BV655" s="258">
        <f t="shared" si="339"/>
        <v>1</v>
      </c>
      <c r="BW655" s="258">
        <f t="shared" si="311"/>
        <v>0</v>
      </c>
      <c r="BX655" s="258">
        <f t="shared" si="312"/>
        <v>1</v>
      </c>
      <c r="BY655" s="258">
        <f t="shared" si="340"/>
        <v>1</v>
      </c>
      <c r="BZ655" s="258">
        <f t="shared" si="313"/>
        <v>0</v>
      </c>
      <c r="CA655" s="258">
        <f t="shared" si="314"/>
        <v>1</v>
      </c>
      <c r="CB655" s="258">
        <f t="shared" si="341"/>
        <v>1</v>
      </c>
      <c r="CC655" s="258">
        <f t="shared" si="315"/>
        <v>0</v>
      </c>
      <c r="CD655" s="258">
        <f t="shared" si="316"/>
        <v>1</v>
      </c>
    </row>
    <row r="656" spans="1:82" hidden="1">
      <c r="A656" s="258"/>
      <c r="B656" s="258"/>
      <c r="C656" s="259"/>
      <c r="D656" s="258"/>
      <c r="E656" s="258"/>
      <c r="F656" s="258"/>
      <c r="G656" s="258">
        <v>648</v>
      </c>
      <c r="H656" s="743"/>
      <c r="I656" s="744"/>
      <c r="J656" s="739"/>
      <c r="K656" s="745"/>
      <c r="L656" s="745"/>
      <c r="M656" s="272"/>
      <c r="N656" s="508">
        <f t="shared" si="242"/>
        <v>0</v>
      </c>
      <c r="O656" s="510">
        <f t="shared" si="342"/>
        <v>0</v>
      </c>
      <c r="P656" s="260">
        <f t="shared" si="343"/>
        <v>0</v>
      </c>
      <c r="Q656" s="261">
        <f t="shared" si="344"/>
        <v>0</v>
      </c>
      <c r="R656" s="261">
        <f t="shared" si="246"/>
        <v>0</v>
      </c>
      <c r="S656" s="262"/>
      <c r="T656" s="262"/>
      <c r="U656" s="263">
        <f t="shared" si="320"/>
        <v>1.288</v>
      </c>
      <c r="V656" s="264">
        <f>IF(E656="SP",1,IF(D656="",ExtraMargeMateriaal,(1-VLOOKUP(D656,TabelAankoop[],4,FALSE))))</f>
        <v>1</v>
      </c>
      <c r="W656" s="265">
        <f t="shared" si="247"/>
        <v>0.6885</v>
      </c>
      <c r="X656" s="266">
        <f t="shared" si="248"/>
        <v>1</v>
      </c>
      <c r="Y656" s="267">
        <f t="shared" si="249"/>
        <v>1.46</v>
      </c>
      <c r="Z656" s="267">
        <f t="shared" si="250"/>
        <v>1.1599999999999999</v>
      </c>
      <c r="AA656" s="268">
        <f t="shared" si="321"/>
        <v>0</v>
      </c>
      <c r="AB656" s="456">
        <f t="shared" si="322"/>
        <v>0</v>
      </c>
      <c r="AC656" s="457">
        <f t="shared" si="323"/>
        <v>0</v>
      </c>
      <c r="AD656" s="456">
        <f t="shared" si="324"/>
        <v>0</v>
      </c>
      <c r="AE656" s="458">
        <f t="shared" si="325"/>
        <v>0</v>
      </c>
      <c r="AF656" s="457">
        <f t="shared" si="286"/>
        <v>0</v>
      </c>
      <c r="AG656" s="456">
        <f t="shared" si="326"/>
        <v>0</v>
      </c>
      <c r="AH656" s="457">
        <f t="shared" si="327"/>
        <v>0</v>
      </c>
      <c r="AI656" s="268">
        <f t="shared" si="328"/>
        <v>0</v>
      </c>
      <c r="AJ656" s="269">
        <f t="shared" si="329"/>
        <v>0</v>
      </c>
      <c r="AK656" s="270">
        <f t="shared" si="330"/>
        <v>0</v>
      </c>
      <c r="AL656" s="415">
        <f t="shared" si="331"/>
        <v>0</v>
      </c>
      <c r="AM656" s="259" t="str">
        <f>IF(AP656="","",IFERROR(VLOOKUP(AP656,CODES!$A$3:$D$1348,4,FALSE),"X"))&amp;IF(AQ656="","",IFERROR(VLOOKUP(AQ656,CODES!$A$3:$D$1348,4,FALSE),"X"))&amp;IF(AR656="","",IFERROR(VLOOKUP(AR656,CODES!$A$3:$D$1348,4,FALSE),"X"))&amp;IF(AS656="","",IFERROR(VLOOKUP(AS656,CODES!$A$3:$D$1348,4,FALSE),"X"))&amp;IF(AT656="","",IFERROR(VLOOKUP(AT656,CODES!$A$3:$D$1348,4,FALSE),"X"))&amp;IF(AU656="","",IFERROR(VLOOKUP(AU656,CODES!$A$3:$D$1348,4,FALSE),"X"))&amp;IF(AV656="","",IFERROR(VLOOKUP(AV656,CODES!$A$3:$D$1348,4,FALSE),"X"))&amp;IF(AW656="","",IFERROR(VLOOKUP(AW656,CODES!$A$3:$D$1348,4,FALSE),"X"))&amp;IF(AX656="","",IFERROR(VLOOKUP(AX656,CODES!$A$3:$D$1348,4,FALSE),"X"))&amp;IF(AY656="","",IFERROR(VLOOKUP(AY656,CODES!$A$3:$D$1348,4,FALSE),"X"))</f>
        <v/>
      </c>
      <c r="AN656" s="258">
        <f>SUM(IFERROR(VLOOKUP(AP656,CODES!$A$3:$D$1348,4,FALSE)*BC656,0),IFERROR(VLOOKUP(AQ656,CODES!$A$3:$D$1348,4,FALSE)*BF656,0),IFERROR(VLOOKUP(AR656,CODES!$A$3:$D$1348,4,FALSE)*BI656,0),IFERROR(VLOOKUP(AS656,CODES!$A$3:$D$1348,4,FALSE)*BL656,0),IFERROR(VLOOKUP(AT656,CODES!$A$3:$D$1348,4,FALSE)*BO656,0),IFERROR(VLOOKUP(AU656,CODES!$A$3:$D$1348,4,FALSE)*BR656,0),IFERROR(VLOOKUP(AV656,CODES!$A$3:$D$1348,4,FALSE)*BU656,0),IFERROR(VLOOKUP(AW656,CODES!$A$3:$D$1348,4,FALSE)*BX656,0),IFERROR(VLOOKUP(AX656,CODES!$A$3:$D$1348,4,FALSE)*CA656,0),IFERROR(VLOOKUP(AY656,CODES!$A$3:$D$1348,4,FALSE)*CD656,0))</f>
        <v>0</v>
      </c>
      <c r="AO656" s="258">
        <f>SUM(IFERROR(VLOOKUP(AP656,CODES!$A$3:$D$1348,3,FALSE)*BC656,0),IFERROR(VLOOKUP(AQ656,CODES!$A$3:$D$1348,3,FALSE)*BF656,0),IFERROR(VLOOKUP(AR656,CODES!$A$3:$D$1348,3,FALSE)*BI656,0),IFERROR(VLOOKUP(AS656,CODES!$A$3:$D$1348,3,FALSE)*BL656,0),IFERROR(VLOOKUP(AT656,CODES!$A$3:$D$1348,3,FALSE)*BO656,0),IFERROR(VLOOKUP(AU656,CODES!$A$3:$D$1348,3,FALSE)*BR656,0),IFERROR(VLOOKUP(AV656,CODES!$A$3:$D$1348,3,FALSE)*BU656,0),IFERROR(VLOOKUP(AW656,CODES!$A$3:$D$1348,3,FALSE)*BX656,0),IFERROR(VLOOKUP(AX656,CODES!$A$3:$D$1348,3,FALSE)*CA656,0),IFERROR(VLOOKUP(AY656,CODES!$A$3:$D$1348,3,FALSE)*CD656,0))+B656</f>
        <v>0</v>
      </c>
      <c r="AP656" s="271" t="str">
        <f t="shared" si="287"/>
        <v/>
      </c>
      <c r="AQ656" s="271" t="str">
        <f t="shared" si="288"/>
        <v/>
      </c>
      <c r="AR656" s="271" t="str">
        <f t="shared" si="289"/>
        <v/>
      </c>
      <c r="AS656" s="271" t="str">
        <f t="shared" si="290"/>
        <v/>
      </c>
      <c r="AT656" s="271" t="str">
        <f t="shared" si="291"/>
        <v/>
      </c>
      <c r="AU656" s="271" t="str">
        <f t="shared" si="292"/>
        <v/>
      </c>
      <c r="AV656" s="271" t="str">
        <f t="shared" si="293"/>
        <v/>
      </c>
      <c r="AW656" s="271" t="str">
        <f t="shared" si="294"/>
        <v/>
      </c>
      <c r="AX656" s="271" t="str">
        <f t="shared" si="295"/>
        <v/>
      </c>
      <c r="AY656" s="271" t="str">
        <f t="shared" si="296"/>
        <v/>
      </c>
      <c r="AZ656" s="258">
        <f t="shared" si="332"/>
        <v>0</v>
      </c>
      <c r="BA656" s="258">
        <f t="shared" si="262"/>
        <v>1</v>
      </c>
      <c r="BB656" s="258">
        <f t="shared" si="297"/>
        <v>0</v>
      </c>
      <c r="BC656" s="258">
        <f t="shared" si="298"/>
        <v>1</v>
      </c>
      <c r="BD656" s="258">
        <f t="shared" si="333"/>
        <v>1</v>
      </c>
      <c r="BE656" s="258">
        <f t="shared" si="299"/>
        <v>0</v>
      </c>
      <c r="BF656" s="258">
        <f t="shared" si="300"/>
        <v>1</v>
      </c>
      <c r="BG656" s="258">
        <f t="shared" si="334"/>
        <v>1</v>
      </c>
      <c r="BH656" s="258">
        <f t="shared" si="301"/>
        <v>0</v>
      </c>
      <c r="BI656" s="258">
        <f t="shared" si="302"/>
        <v>1</v>
      </c>
      <c r="BJ656" s="258">
        <f t="shared" si="335"/>
        <v>1</v>
      </c>
      <c r="BK656" s="258">
        <f t="shared" si="303"/>
        <v>0</v>
      </c>
      <c r="BL656" s="258">
        <f t="shared" si="304"/>
        <v>1</v>
      </c>
      <c r="BM656" s="258">
        <f t="shared" si="336"/>
        <v>1</v>
      </c>
      <c r="BN656" s="258">
        <f t="shared" si="305"/>
        <v>0</v>
      </c>
      <c r="BO656" s="258">
        <f t="shared" si="306"/>
        <v>1</v>
      </c>
      <c r="BP656" s="258">
        <f t="shared" si="337"/>
        <v>1</v>
      </c>
      <c r="BQ656" s="258">
        <f t="shared" si="307"/>
        <v>0</v>
      </c>
      <c r="BR656" s="258">
        <f t="shared" si="308"/>
        <v>1</v>
      </c>
      <c r="BS656" s="258">
        <f t="shared" si="338"/>
        <v>1</v>
      </c>
      <c r="BT656" s="258">
        <f t="shared" si="309"/>
        <v>0</v>
      </c>
      <c r="BU656" s="258">
        <f t="shared" si="310"/>
        <v>1</v>
      </c>
      <c r="BV656" s="258">
        <f t="shared" si="339"/>
        <v>1</v>
      </c>
      <c r="BW656" s="258">
        <f t="shared" si="311"/>
        <v>0</v>
      </c>
      <c r="BX656" s="258">
        <f t="shared" si="312"/>
        <v>1</v>
      </c>
      <c r="BY656" s="258">
        <f t="shared" si="340"/>
        <v>1</v>
      </c>
      <c r="BZ656" s="258">
        <f t="shared" si="313"/>
        <v>0</v>
      </c>
      <c r="CA656" s="258">
        <f t="shared" si="314"/>
        <v>1</v>
      </c>
      <c r="CB656" s="258">
        <f t="shared" si="341"/>
        <v>1</v>
      </c>
      <c r="CC656" s="258">
        <f t="shared" si="315"/>
        <v>0</v>
      </c>
      <c r="CD656" s="258">
        <f t="shared" si="316"/>
        <v>1</v>
      </c>
    </row>
    <row r="657" spans="1:82" hidden="1">
      <c r="A657" s="258"/>
      <c r="B657" s="258"/>
      <c r="C657" s="259"/>
      <c r="D657" s="258"/>
      <c r="E657" s="258"/>
      <c r="F657" s="258"/>
      <c r="G657" s="258">
        <v>649</v>
      </c>
      <c r="H657" s="743"/>
      <c r="I657" s="744"/>
      <c r="J657" s="739"/>
      <c r="K657" s="745"/>
      <c r="L657" s="745"/>
      <c r="M657" s="272"/>
      <c r="N657" s="508">
        <f t="shared" si="242"/>
        <v>0</v>
      </c>
      <c r="O657" s="510">
        <f t="shared" si="342"/>
        <v>0</v>
      </c>
      <c r="P657" s="260">
        <f t="shared" si="343"/>
        <v>0</v>
      </c>
      <c r="Q657" s="261">
        <f t="shared" si="344"/>
        <v>0</v>
      </c>
      <c r="R657" s="261">
        <f t="shared" si="246"/>
        <v>0</v>
      </c>
      <c r="S657" s="262"/>
      <c r="T657" s="262"/>
      <c r="U657" s="263">
        <f t="shared" si="320"/>
        <v>1.288</v>
      </c>
      <c r="V657" s="264">
        <f>IF(E657="SP",1,IF(D657="",ExtraMargeMateriaal,(1-VLOOKUP(D657,TabelAankoop[],4,FALSE))))</f>
        <v>1</v>
      </c>
      <c r="W657" s="265">
        <f t="shared" si="247"/>
        <v>0.6885</v>
      </c>
      <c r="X657" s="266">
        <f t="shared" si="248"/>
        <v>1</v>
      </c>
      <c r="Y657" s="267">
        <f t="shared" si="249"/>
        <v>1.46</v>
      </c>
      <c r="Z657" s="267">
        <f t="shared" si="250"/>
        <v>1.1599999999999999</v>
      </c>
      <c r="AA657" s="268">
        <f t="shared" si="321"/>
        <v>0</v>
      </c>
      <c r="AB657" s="456">
        <f t="shared" si="322"/>
        <v>0</v>
      </c>
      <c r="AC657" s="457">
        <f t="shared" si="323"/>
        <v>0</v>
      </c>
      <c r="AD657" s="456">
        <f t="shared" si="324"/>
        <v>0</v>
      </c>
      <c r="AE657" s="458">
        <f t="shared" si="325"/>
        <v>0</v>
      </c>
      <c r="AF657" s="457">
        <f t="shared" si="286"/>
        <v>0</v>
      </c>
      <c r="AG657" s="456">
        <f t="shared" si="326"/>
        <v>0</v>
      </c>
      <c r="AH657" s="457">
        <f t="shared" si="327"/>
        <v>0</v>
      </c>
      <c r="AI657" s="268">
        <f t="shared" si="328"/>
        <v>0</v>
      </c>
      <c r="AJ657" s="269">
        <f t="shared" si="329"/>
        <v>0</v>
      </c>
      <c r="AK657" s="270">
        <f t="shared" si="330"/>
        <v>0</v>
      </c>
      <c r="AL657" s="415">
        <f t="shared" si="331"/>
        <v>0</v>
      </c>
      <c r="AM657" s="259" t="str">
        <f>IF(AP657="","",IFERROR(VLOOKUP(AP657,CODES!$A$3:$D$1348,4,FALSE),"X"))&amp;IF(AQ657="","",IFERROR(VLOOKUP(AQ657,CODES!$A$3:$D$1348,4,FALSE),"X"))&amp;IF(AR657="","",IFERROR(VLOOKUP(AR657,CODES!$A$3:$D$1348,4,FALSE),"X"))&amp;IF(AS657="","",IFERROR(VLOOKUP(AS657,CODES!$A$3:$D$1348,4,FALSE),"X"))&amp;IF(AT657="","",IFERROR(VLOOKUP(AT657,CODES!$A$3:$D$1348,4,FALSE),"X"))&amp;IF(AU657="","",IFERROR(VLOOKUP(AU657,CODES!$A$3:$D$1348,4,FALSE),"X"))&amp;IF(AV657="","",IFERROR(VLOOKUP(AV657,CODES!$A$3:$D$1348,4,FALSE),"X"))&amp;IF(AW657="","",IFERROR(VLOOKUP(AW657,CODES!$A$3:$D$1348,4,FALSE),"X"))&amp;IF(AX657="","",IFERROR(VLOOKUP(AX657,CODES!$A$3:$D$1348,4,FALSE),"X"))&amp;IF(AY657="","",IFERROR(VLOOKUP(AY657,CODES!$A$3:$D$1348,4,FALSE),"X"))</f>
        <v/>
      </c>
      <c r="AN657" s="258">
        <f>SUM(IFERROR(VLOOKUP(AP657,CODES!$A$3:$D$1348,4,FALSE)*BC657,0),IFERROR(VLOOKUP(AQ657,CODES!$A$3:$D$1348,4,FALSE)*BF657,0),IFERROR(VLOOKUP(AR657,CODES!$A$3:$D$1348,4,FALSE)*BI657,0),IFERROR(VLOOKUP(AS657,CODES!$A$3:$D$1348,4,FALSE)*BL657,0),IFERROR(VLOOKUP(AT657,CODES!$A$3:$D$1348,4,FALSE)*BO657,0),IFERROR(VLOOKUP(AU657,CODES!$A$3:$D$1348,4,FALSE)*BR657,0),IFERROR(VLOOKUP(AV657,CODES!$A$3:$D$1348,4,FALSE)*BU657,0),IFERROR(VLOOKUP(AW657,CODES!$A$3:$D$1348,4,FALSE)*BX657,0),IFERROR(VLOOKUP(AX657,CODES!$A$3:$D$1348,4,FALSE)*CA657,0),IFERROR(VLOOKUP(AY657,CODES!$A$3:$D$1348,4,FALSE)*CD657,0))</f>
        <v>0</v>
      </c>
      <c r="AO657" s="258">
        <f>SUM(IFERROR(VLOOKUP(AP657,CODES!$A$3:$D$1348,3,FALSE)*BC657,0),IFERROR(VLOOKUP(AQ657,CODES!$A$3:$D$1348,3,FALSE)*BF657,0),IFERROR(VLOOKUP(AR657,CODES!$A$3:$D$1348,3,FALSE)*BI657,0),IFERROR(VLOOKUP(AS657,CODES!$A$3:$D$1348,3,FALSE)*BL657,0),IFERROR(VLOOKUP(AT657,CODES!$A$3:$D$1348,3,FALSE)*BO657,0),IFERROR(VLOOKUP(AU657,CODES!$A$3:$D$1348,3,FALSE)*BR657,0),IFERROR(VLOOKUP(AV657,CODES!$A$3:$D$1348,3,FALSE)*BU657,0),IFERROR(VLOOKUP(AW657,CODES!$A$3:$D$1348,3,FALSE)*BX657,0),IFERROR(VLOOKUP(AX657,CODES!$A$3:$D$1348,3,FALSE)*CA657,0),IFERROR(VLOOKUP(AY657,CODES!$A$3:$D$1348,3,FALSE)*CD657,0))+B657</f>
        <v>0</v>
      </c>
      <c r="AP657" s="271" t="str">
        <f t="shared" si="287"/>
        <v/>
      </c>
      <c r="AQ657" s="271" t="str">
        <f t="shared" si="288"/>
        <v/>
      </c>
      <c r="AR657" s="271" t="str">
        <f t="shared" si="289"/>
        <v/>
      </c>
      <c r="AS657" s="271" t="str">
        <f t="shared" si="290"/>
        <v/>
      </c>
      <c r="AT657" s="271" t="str">
        <f t="shared" si="291"/>
        <v/>
      </c>
      <c r="AU657" s="271" t="str">
        <f t="shared" si="292"/>
        <v/>
      </c>
      <c r="AV657" s="271" t="str">
        <f t="shared" si="293"/>
        <v/>
      </c>
      <c r="AW657" s="271" t="str">
        <f t="shared" si="294"/>
        <v/>
      </c>
      <c r="AX657" s="271" t="str">
        <f t="shared" si="295"/>
        <v/>
      </c>
      <c r="AY657" s="271" t="str">
        <f t="shared" si="296"/>
        <v/>
      </c>
      <c r="AZ657" s="258">
        <f t="shared" si="332"/>
        <v>0</v>
      </c>
      <c r="BA657" s="258">
        <f t="shared" si="262"/>
        <v>1</v>
      </c>
      <c r="BB657" s="258">
        <f t="shared" si="297"/>
        <v>0</v>
      </c>
      <c r="BC657" s="258">
        <f t="shared" si="298"/>
        <v>1</v>
      </c>
      <c r="BD657" s="258">
        <f t="shared" si="333"/>
        <v>1</v>
      </c>
      <c r="BE657" s="258">
        <f t="shared" si="299"/>
        <v>0</v>
      </c>
      <c r="BF657" s="258">
        <f t="shared" si="300"/>
        <v>1</v>
      </c>
      <c r="BG657" s="258">
        <f t="shared" si="334"/>
        <v>1</v>
      </c>
      <c r="BH657" s="258">
        <f t="shared" si="301"/>
        <v>0</v>
      </c>
      <c r="BI657" s="258">
        <f t="shared" si="302"/>
        <v>1</v>
      </c>
      <c r="BJ657" s="258">
        <f t="shared" si="335"/>
        <v>1</v>
      </c>
      <c r="BK657" s="258">
        <f t="shared" si="303"/>
        <v>0</v>
      </c>
      <c r="BL657" s="258">
        <f t="shared" si="304"/>
        <v>1</v>
      </c>
      <c r="BM657" s="258">
        <f t="shared" si="336"/>
        <v>1</v>
      </c>
      <c r="BN657" s="258">
        <f t="shared" si="305"/>
        <v>0</v>
      </c>
      <c r="BO657" s="258">
        <f t="shared" si="306"/>
        <v>1</v>
      </c>
      <c r="BP657" s="258">
        <f t="shared" si="337"/>
        <v>1</v>
      </c>
      <c r="BQ657" s="258">
        <f t="shared" si="307"/>
        <v>0</v>
      </c>
      <c r="BR657" s="258">
        <f t="shared" si="308"/>
        <v>1</v>
      </c>
      <c r="BS657" s="258">
        <f t="shared" si="338"/>
        <v>1</v>
      </c>
      <c r="BT657" s="258">
        <f t="shared" si="309"/>
        <v>0</v>
      </c>
      <c r="BU657" s="258">
        <f t="shared" si="310"/>
        <v>1</v>
      </c>
      <c r="BV657" s="258">
        <f t="shared" si="339"/>
        <v>1</v>
      </c>
      <c r="BW657" s="258">
        <f t="shared" si="311"/>
        <v>0</v>
      </c>
      <c r="BX657" s="258">
        <f t="shared" si="312"/>
        <v>1</v>
      </c>
      <c r="BY657" s="258">
        <f t="shared" si="340"/>
        <v>1</v>
      </c>
      <c r="BZ657" s="258">
        <f t="shared" si="313"/>
        <v>0</v>
      </c>
      <c r="CA657" s="258">
        <f t="shared" si="314"/>
        <v>1</v>
      </c>
      <c r="CB657" s="258">
        <f t="shared" si="341"/>
        <v>1</v>
      </c>
      <c r="CC657" s="258">
        <f t="shared" si="315"/>
        <v>0</v>
      </c>
      <c r="CD657" s="258">
        <f t="shared" si="316"/>
        <v>1</v>
      </c>
    </row>
    <row r="658" spans="1:82" hidden="1">
      <c r="A658" s="258"/>
      <c r="B658" s="258"/>
      <c r="C658" s="259"/>
      <c r="D658" s="258"/>
      <c r="E658" s="258"/>
      <c r="F658" s="258"/>
      <c r="G658" s="258">
        <v>650</v>
      </c>
      <c r="H658" s="743"/>
      <c r="I658" s="744"/>
      <c r="J658" s="739"/>
      <c r="K658" s="745"/>
      <c r="L658" s="745"/>
      <c r="M658" s="272"/>
      <c r="N658" s="508">
        <f t="shared" si="242"/>
        <v>0</v>
      </c>
      <c r="O658" s="510">
        <f t="shared" si="342"/>
        <v>0</v>
      </c>
      <c r="P658" s="260">
        <f t="shared" si="343"/>
        <v>0</v>
      </c>
      <c r="Q658" s="261">
        <f t="shared" si="344"/>
        <v>0</v>
      </c>
      <c r="R658" s="261">
        <f t="shared" si="246"/>
        <v>0</v>
      </c>
      <c r="S658" s="262"/>
      <c r="T658" s="262"/>
      <c r="U658" s="263">
        <f t="shared" si="320"/>
        <v>1.288</v>
      </c>
      <c r="V658" s="264">
        <f>IF(E658="SP",1,IF(D658="",ExtraMargeMateriaal,(1-VLOOKUP(D658,TabelAankoop[],4,FALSE))))</f>
        <v>1</v>
      </c>
      <c r="W658" s="265">
        <f t="shared" si="247"/>
        <v>0.6885</v>
      </c>
      <c r="X658" s="266">
        <f t="shared" si="248"/>
        <v>1</v>
      </c>
      <c r="Y658" s="267">
        <f t="shared" si="249"/>
        <v>1.46</v>
      </c>
      <c r="Z658" s="267">
        <f t="shared" si="250"/>
        <v>1.1599999999999999</v>
      </c>
      <c r="AA658" s="268">
        <f t="shared" si="321"/>
        <v>0</v>
      </c>
      <c r="AB658" s="456">
        <f t="shared" si="322"/>
        <v>0</v>
      </c>
      <c r="AC658" s="457">
        <f t="shared" si="323"/>
        <v>0</v>
      </c>
      <c r="AD658" s="456">
        <f t="shared" si="324"/>
        <v>0</v>
      </c>
      <c r="AE658" s="458">
        <f t="shared" si="325"/>
        <v>0</v>
      </c>
      <c r="AF658" s="457">
        <f t="shared" si="286"/>
        <v>0</v>
      </c>
      <c r="AG658" s="456">
        <f t="shared" si="326"/>
        <v>0</v>
      </c>
      <c r="AH658" s="457">
        <f t="shared" si="327"/>
        <v>0</v>
      </c>
      <c r="AI658" s="268">
        <f t="shared" si="328"/>
        <v>0</v>
      </c>
      <c r="AJ658" s="269">
        <f t="shared" si="329"/>
        <v>0</v>
      </c>
      <c r="AK658" s="270">
        <f t="shared" si="330"/>
        <v>0</v>
      </c>
      <c r="AL658" s="415">
        <f t="shared" si="331"/>
        <v>0</v>
      </c>
      <c r="AM658" s="259" t="str">
        <f>IF(AP658="","",IFERROR(VLOOKUP(AP658,CODES!$A$3:$D$1348,4,FALSE),"X"))&amp;IF(AQ658="","",IFERROR(VLOOKUP(AQ658,CODES!$A$3:$D$1348,4,FALSE),"X"))&amp;IF(AR658="","",IFERROR(VLOOKUP(AR658,CODES!$A$3:$D$1348,4,FALSE),"X"))&amp;IF(AS658="","",IFERROR(VLOOKUP(AS658,CODES!$A$3:$D$1348,4,FALSE),"X"))&amp;IF(AT658="","",IFERROR(VLOOKUP(AT658,CODES!$A$3:$D$1348,4,FALSE),"X"))&amp;IF(AU658="","",IFERROR(VLOOKUP(AU658,CODES!$A$3:$D$1348,4,FALSE),"X"))&amp;IF(AV658="","",IFERROR(VLOOKUP(AV658,CODES!$A$3:$D$1348,4,FALSE),"X"))&amp;IF(AW658="","",IFERROR(VLOOKUP(AW658,CODES!$A$3:$D$1348,4,FALSE),"X"))&amp;IF(AX658="","",IFERROR(VLOOKUP(AX658,CODES!$A$3:$D$1348,4,FALSE),"X"))&amp;IF(AY658="","",IFERROR(VLOOKUP(AY658,CODES!$A$3:$D$1348,4,FALSE),"X"))</f>
        <v/>
      </c>
      <c r="AN658" s="258">
        <f>SUM(IFERROR(VLOOKUP(AP658,CODES!$A$3:$D$1348,4,FALSE)*BC658,0),IFERROR(VLOOKUP(AQ658,CODES!$A$3:$D$1348,4,FALSE)*BF658,0),IFERROR(VLOOKUP(AR658,CODES!$A$3:$D$1348,4,FALSE)*BI658,0),IFERROR(VLOOKUP(AS658,CODES!$A$3:$D$1348,4,FALSE)*BL658,0),IFERROR(VLOOKUP(AT658,CODES!$A$3:$D$1348,4,FALSE)*BO658,0),IFERROR(VLOOKUP(AU658,CODES!$A$3:$D$1348,4,FALSE)*BR658,0),IFERROR(VLOOKUP(AV658,CODES!$A$3:$D$1348,4,FALSE)*BU658,0),IFERROR(VLOOKUP(AW658,CODES!$A$3:$D$1348,4,FALSE)*BX658,0),IFERROR(VLOOKUP(AX658,CODES!$A$3:$D$1348,4,FALSE)*CA658,0),IFERROR(VLOOKUP(AY658,CODES!$A$3:$D$1348,4,FALSE)*CD658,0))</f>
        <v>0</v>
      </c>
      <c r="AO658" s="258">
        <f>SUM(IFERROR(VLOOKUP(AP658,CODES!$A$3:$D$1348,3,FALSE)*BC658,0),IFERROR(VLOOKUP(AQ658,CODES!$A$3:$D$1348,3,FALSE)*BF658,0),IFERROR(VLOOKUP(AR658,CODES!$A$3:$D$1348,3,FALSE)*BI658,0),IFERROR(VLOOKUP(AS658,CODES!$A$3:$D$1348,3,FALSE)*BL658,0),IFERROR(VLOOKUP(AT658,CODES!$A$3:$D$1348,3,FALSE)*BO658,0),IFERROR(VLOOKUP(AU658,CODES!$A$3:$D$1348,3,FALSE)*BR658,0),IFERROR(VLOOKUP(AV658,CODES!$A$3:$D$1348,3,FALSE)*BU658,0),IFERROR(VLOOKUP(AW658,CODES!$A$3:$D$1348,3,FALSE)*BX658,0),IFERROR(VLOOKUP(AX658,CODES!$A$3:$D$1348,3,FALSE)*CA658,0),IFERROR(VLOOKUP(AY658,CODES!$A$3:$D$1348,3,FALSE)*CD658,0))+B658</f>
        <v>0</v>
      </c>
      <c r="AP658" s="271" t="str">
        <f t="shared" si="287"/>
        <v/>
      </c>
      <c r="AQ658" s="271" t="str">
        <f t="shared" si="288"/>
        <v/>
      </c>
      <c r="AR658" s="271" t="str">
        <f t="shared" si="289"/>
        <v/>
      </c>
      <c r="AS658" s="271" t="str">
        <f t="shared" si="290"/>
        <v/>
      </c>
      <c r="AT658" s="271" t="str">
        <f t="shared" si="291"/>
        <v/>
      </c>
      <c r="AU658" s="271" t="str">
        <f t="shared" si="292"/>
        <v/>
      </c>
      <c r="AV658" s="271" t="str">
        <f t="shared" si="293"/>
        <v/>
      </c>
      <c r="AW658" s="271" t="str">
        <f t="shared" si="294"/>
        <v/>
      </c>
      <c r="AX658" s="271" t="str">
        <f t="shared" si="295"/>
        <v/>
      </c>
      <c r="AY658" s="271" t="str">
        <f t="shared" si="296"/>
        <v/>
      </c>
      <c r="AZ658" s="258">
        <f t="shared" si="332"/>
        <v>0</v>
      </c>
      <c r="BA658" s="258">
        <f t="shared" si="262"/>
        <v>1</v>
      </c>
      <c r="BB658" s="258">
        <f t="shared" si="297"/>
        <v>0</v>
      </c>
      <c r="BC658" s="258">
        <f t="shared" si="298"/>
        <v>1</v>
      </c>
      <c r="BD658" s="258">
        <f t="shared" si="333"/>
        <v>1</v>
      </c>
      <c r="BE658" s="258">
        <f t="shared" si="299"/>
        <v>0</v>
      </c>
      <c r="BF658" s="258">
        <f t="shared" si="300"/>
        <v>1</v>
      </c>
      <c r="BG658" s="258">
        <f t="shared" si="334"/>
        <v>1</v>
      </c>
      <c r="BH658" s="258">
        <f t="shared" si="301"/>
        <v>0</v>
      </c>
      <c r="BI658" s="258">
        <f t="shared" si="302"/>
        <v>1</v>
      </c>
      <c r="BJ658" s="258">
        <f t="shared" si="335"/>
        <v>1</v>
      </c>
      <c r="BK658" s="258">
        <f t="shared" si="303"/>
        <v>0</v>
      </c>
      <c r="BL658" s="258">
        <f t="shared" si="304"/>
        <v>1</v>
      </c>
      <c r="BM658" s="258">
        <f t="shared" si="336"/>
        <v>1</v>
      </c>
      <c r="BN658" s="258">
        <f t="shared" si="305"/>
        <v>0</v>
      </c>
      <c r="BO658" s="258">
        <f t="shared" si="306"/>
        <v>1</v>
      </c>
      <c r="BP658" s="258">
        <f t="shared" si="337"/>
        <v>1</v>
      </c>
      <c r="BQ658" s="258">
        <f t="shared" si="307"/>
        <v>0</v>
      </c>
      <c r="BR658" s="258">
        <f t="shared" si="308"/>
        <v>1</v>
      </c>
      <c r="BS658" s="258">
        <f t="shared" si="338"/>
        <v>1</v>
      </c>
      <c r="BT658" s="258">
        <f t="shared" si="309"/>
        <v>0</v>
      </c>
      <c r="BU658" s="258">
        <f t="shared" si="310"/>
        <v>1</v>
      </c>
      <c r="BV658" s="258">
        <f t="shared" si="339"/>
        <v>1</v>
      </c>
      <c r="BW658" s="258">
        <f t="shared" si="311"/>
        <v>0</v>
      </c>
      <c r="BX658" s="258">
        <f t="shared" si="312"/>
        <v>1</v>
      </c>
      <c r="BY658" s="258">
        <f t="shared" si="340"/>
        <v>1</v>
      </c>
      <c r="BZ658" s="258">
        <f t="shared" si="313"/>
        <v>0</v>
      </c>
      <c r="CA658" s="258">
        <f t="shared" si="314"/>
        <v>1</v>
      </c>
      <c r="CB658" s="258">
        <f t="shared" si="341"/>
        <v>1</v>
      </c>
      <c r="CC658" s="258">
        <f t="shared" si="315"/>
        <v>0</v>
      </c>
      <c r="CD658" s="258">
        <f t="shared" si="316"/>
        <v>1</v>
      </c>
    </row>
    <row r="659" spans="1:82" hidden="1">
      <c r="A659" s="258"/>
      <c r="B659" s="258"/>
      <c r="C659" s="259"/>
      <c r="D659" s="258"/>
      <c r="E659" s="258"/>
      <c r="F659" s="258"/>
      <c r="G659" s="258">
        <v>651</v>
      </c>
      <c r="H659" s="743"/>
      <c r="I659" s="744"/>
      <c r="J659" s="739"/>
      <c r="K659" s="745"/>
      <c r="L659" s="745"/>
      <c r="M659" s="272"/>
      <c r="N659" s="508">
        <f t="shared" si="242"/>
        <v>0</v>
      </c>
      <c r="O659" s="510">
        <f t="shared" si="342"/>
        <v>0</v>
      </c>
      <c r="P659" s="260">
        <f t="shared" si="343"/>
        <v>0</v>
      </c>
      <c r="Q659" s="261">
        <f t="shared" si="344"/>
        <v>0</v>
      </c>
      <c r="R659" s="261">
        <f t="shared" si="246"/>
        <v>0</v>
      </c>
      <c r="S659" s="262"/>
      <c r="T659" s="262"/>
      <c r="U659" s="263">
        <f t="shared" si="320"/>
        <v>1.288</v>
      </c>
      <c r="V659" s="264">
        <f>IF(E659="SP",1,IF(D659="",ExtraMargeMateriaal,(1-VLOOKUP(D659,TabelAankoop[],4,FALSE))))</f>
        <v>1</v>
      </c>
      <c r="W659" s="265">
        <f t="shared" si="247"/>
        <v>0.6885</v>
      </c>
      <c r="X659" s="266">
        <f t="shared" si="248"/>
        <v>1</v>
      </c>
      <c r="Y659" s="267">
        <f t="shared" si="249"/>
        <v>1.46</v>
      </c>
      <c r="Z659" s="267">
        <f t="shared" si="250"/>
        <v>1.1599999999999999</v>
      </c>
      <c r="AA659" s="268">
        <f t="shared" si="321"/>
        <v>0</v>
      </c>
      <c r="AB659" s="456">
        <f t="shared" si="322"/>
        <v>0</v>
      </c>
      <c r="AC659" s="457">
        <f t="shared" si="323"/>
        <v>0</v>
      </c>
      <c r="AD659" s="456">
        <f t="shared" si="324"/>
        <v>0</v>
      </c>
      <c r="AE659" s="458">
        <f t="shared" si="325"/>
        <v>0</v>
      </c>
      <c r="AF659" s="457">
        <f t="shared" si="286"/>
        <v>0</v>
      </c>
      <c r="AG659" s="456">
        <f t="shared" si="326"/>
        <v>0</v>
      </c>
      <c r="AH659" s="457">
        <f t="shared" si="327"/>
        <v>0</v>
      </c>
      <c r="AI659" s="268">
        <f t="shared" si="328"/>
        <v>0</v>
      </c>
      <c r="AJ659" s="269">
        <f t="shared" si="329"/>
        <v>0</v>
      </c>
      <c r="AK659" s="270">
        <f t="shared" si="330"/>
        <v>0</v>
      </c>
      <c r="AL659" s="415">
        <f t="shared" si="331"/>
        <v>0</v>
      </c>
      <c r="AM659" s="259" t="str">
        <f>IF(AP659="","",IFERROR(VLOOKUP(AP659,CODES!$A$3:$D$1348,4,FALSE),"X"))&amp;IF(AQ659="","",IFERROR(VLOOKUP(AQ659,CODES!$A$3:$D$1348,4,FALSE),"X"))&amp;IF(AR659="","",IFERROR(VLOOKUP(AR659,CODES!$A$3:$D$1348,4,FALSE),"X"))&amp;IF(AS659="","",IFERROR(VLOOKUP(AS659,CODES!$A$3:$D$1348,4,FALSE),"X"))&amp;IF(AT659="","",IFERROR(VLOOKUP(AT659,CODES!$A$3:$D$1348,4,FALSE),"X"))&amp;IF(AU659="","",IFERROR(VLOOKUP(AU659,CODES!$A$3:$D$1348,4,FALSE),"X"))&amp;IF(AV659="","",IFERROR(VLOOKUP(AV659,CODES!$A$3:$D$1348,4,FALSE),"X"))&amp;IF(AW659="","",IFERROR(VLOOKUP(AW659,CODES!$A$3:$D$1348,4,FALSE),"X"))&amp;IF(AX659="","",IFERROR(VLOOKUP(AX659,CODES!$A$3:$D$1348,4,FALSE),"X"))&amp;IF(AY659="","",IFERROR(VLOOKUP(AY659,CODES!$A$3:$D$1348,4,FALSE),"X"))</f>
        <v/>
      </c>
      <c r="AN659" s="258">
        <f>SUM(IFERROR(VLOOKUP(AP659,CODES!$A$3:$D$1348,4,FALSE)*BC659,0),IFERROR(VLOOKUP(AQ659,CODES!$A$3:$D$1348,4,FALSE)*BF659,0),IFERROR(VLOOKUP(AR659,CODES!$A$3:$D$1348,4,FALSE)*BI659,0),IFERROR(VLOOKUP(AS659,CODES!$A$3:$D$1348,4,FALSE)*BL659,0),IFERROR(VLOOKUP(AT659,CODES!$A$3:$D$1348,4,FALSE)*BO659,0),IFERROR(VLOOKUP(AU659,CODES!$A$3:$D$1348,4,FALSE)*BR659,0),IFERROR(VLOOKUP(AV659,CODES!$A$3:$D$1348,4,FALSE)*BU659,0),IFERROR(VLOOKUP(AW659,CODES!$A$3:$D$1348,4,FALSE)*BX659,0),IFERROR(VLOOKUP(AX659,CODES!$A$3:$D$1348,4,FALSE)*CA659,0),IFERROR(VLOOKUP(AY659,CODES!$A$3:$D$1348,4,FALSE)*CD659,0))</f>
        <v>0</v>
      </c>
      <c r="AO659" s="258">
        <f>SUM(IFERROR(VLOOKUP(AP659,CODES!$A$3:$D$1348,3,FALSE)*BC659,0),IFERROR(VLOOKUP(AQ659,CODES!$A$3:$D$1348,3,FALSE)*BF659,0),IFERROR(VLOOKUP(AR659,CODES!$A$3:$D$1348,3,FALSE)*BI659,0),IFERROR(VLOOKUP(AS659,CODES!$A$3:$D$1348,3,FALSE)*BL659,0),IFERROR(VLOOKUP(AT659,CODES!$A$3:$D$1348,3,FALSE)*BO659,0),IFERROR(VLOOKUP(AU659,CODES!$A$3:$D$1348,3,FALSE)*BR659,0),IFERROR(VLOOKUP(AV659,CODES!$A$3:$D$1348,3,FALSE)*BU659,0),IFERROR(VLOOKUP(AW659,CODES!$A$3:$D$1348,3,FALSE)*BX659,0),IFERROR(VLOOKUP(AX659,CODES!$A$3:$D$1348,3,FALSE)*CA659,0),IFERROR(VLOOKUP(AY659,CODES!$A$3:$D$1348,3,FALSE)*CD659,0))+B659</f>
        <v>0</v>
      </c>
      <c r="AP659" s="271" t="str">
        <f t="shared" si="287"/>
        <v/>
      </c>
      <c r="AQ659" s="271" t="str">
        <f t="shared" si="288"/>
        <v/>
      </c>
      <c r="AR659" s="271" t="str">
        <f t="shared" si="289"/>
        <v/>
      </c>
      <c r="AS659" s="271" t="str">
        <f t="shared" si="290"/>
        <v/>
      </c>
      <c r="AT659" s="271" t="str">
        <f t="shared" si="291"/>
        <v/>
      </c>
      <c r="AU659" s="271" t="str">
        <f t="shared" si="292"/>
        <v/>
      </c>
      <c r="AV659" s="271" t="str">
        <f t="shared" si="293"/>
        <v/>
      </c>
      <c r="AW659" s="271" t="str">
        <f t="shared" si="294"/>
        <v/>
      </c>
      <c r="AX659" s="271" t="str">
        <f t="shared" si="295"/>
        <v/>
      </c>
      <c r="AY659" s="271" t="str">
        <f t="shared" si="296"/>
        <v/>
      </c>
      <c r="AZ659" s="258">
        <f t="shared" si="332"/>
        <v>0</v>
      </c>
      <c r="BA659" s="258">
        <f t="shared" si="262"/>
        <v>1</v>
      </c>
      <c r="BB659" s="258">
        <f t="shared" si="297"/>
        <v>0</v>
      </c>
      <c r="BC659" s="258">
        <f t="shared" si="298"/>
        <v>1</v>
      </c>
      <c r="BD659" s="258">
        <f t="shared" si="333"/>
        <v>1</v>
      </c>
      <c r="BE659" s="258">
        <f t="shared" si="299"/>
        <v>0</v>
      </c>
      <c r="BF659" s="258">
        <f t="shared" si="300"/>
        <v>1</v>
      </c>
      <c r="BG659" s="258">
        <f t="shared" si="334"/>
        <v>1</v>
      </c>
      <c r="BH659" s="258">
        <f t="shared" si="301"/>
        <v>0</v>
      </c>
      <c r="BI659" s="258">
        <f t="shared" si="302"/>
        <v>1</v>
      </c>
      <c r="BJ659" s="258">
        <f t="shared" si="335"/>
        <v>1</v>
      </c>
      <c r="BK659" s="258">
        <f t="shared" si="303"/>
        <v>0</v>
      </c>
      <c r="BL659" s="258">
        <f t="shared" si="304"/>
        <v>1</v>
      </c>
      <c r="BM659" s="258">
        <f t="shared" si="336"/>
        <v>1</v>
      </c>
      <c r="BN659" s="258">
        <f t="shared" si="305"/>
        <v>0</v>
      </c>
      <c r="BO659" s="258">
        <f t="shared" si="306"/>
        <v>1</v>
      </c>
      <c r="BP659" s="258">
        <f t="shared" si="337"/>
        <v>1</v>
      </c>
      <c r="BQ659" s="258">
        <f t="shared" si="307"/>
        <v>0</v>
      </c>
      <c r="BR659" s="258">
        <f t="shared" si="308"/>
        <v>1</v>
      </c>
      <c r="BS659" s="258">
        <f t="shared" si="338"/>
        <v>1</v>
      </c>
      <c r="BT659" s="258">
        <f t="shared" si="309"/>
        <v>0</v>
      </c>
      <c r="BU659" s="258">
        <f t="shared" si="310"/>
        <v>1</v>
      </c>
      <c r="BV659" s="258">
        <f t="shared" si="339"/>
        <v>1</v>
      </c>
      <c r="BW659" s="258">
        <f t="shared" si="311"/>
        <v>0</v>
      </c>
      <c r="BX659" s="258">
        <f t="shared" si="312"/>
        <v>1</v>
      </c>
      <c r="BY659" s="258">
        <f t="shared" si="340"/>
        <v>1</v>
      </c>
      <c r="BZ659" s="258">
        <f t="shared" si="313"/>
        <v>0</v>
      </c>
      <c r="CA659" s="258">
        <f t="shared" si="314"/>
        <v>1</v>
      </c>
      <c r="CB659" s="258">
        <f t="shared" si="341"/>
        <v>1</v>
      </c>
      <c r="CC659" s="258">
        <f t="shared" si="315"/>
        <v>0</v>
      </c>
      <c r="CD659" s="258">
        <f t="shared" si="316"/>
        <v>1</v>
      </c>
    </row>
    <row r="660" spans="1:82" hidden="1">
      <c r="A660" s="258"/>
      <c r="B660" s="258"/>
      <c r="C660" s="259"/>
      <c r="D660" s="258"/>
      <c r="E660" s="258"/>
      <c r="F660" s="258"/>
      <c r="G660" s="258">
        <v>652</v>
      </c>
      <c r="H660" s="743"/>
      <c r="I660" s="744"/>
      <c r="J660" s="739"/>
      <c r="K660" s="745"/>
      <c r="L660" s="745"/>
      <c r="M660" s="272"/>
      <c r="N660" s="508">
        <f t="shared" si="242"/>
        <v>0</v>
      </c>
      <c r="O660" s="510">
        <f t="shared" si="342"/>
        <v>0</v>
      </c>
      <c r="P660" s="260">
        <f t="shared" si="343"/>
        <v>0</v>
      </c>
      <c r="Q660" s="261">
        <f t="shared" si="344"/>
        <v>0</v>
      </c>
      <c r="R660" s="261">
        <f t="shared" si="246"/>
        <v>0</v>
      </c>
      <c r="S660" s="262"/>
      <c r="T660" s="262"/>
      <c r="U660" s="263">
        <f t="shared" si="320"/>
        <v>1.288</v>
      </c>
      <c r="V660" s="264">
        <f>IF(E660="SP",1,IF(D660="",ExtraMargeMateriaal,(1-VLOOKUP(D660,TabelAankoop[],4,FALSE))))</f>
        <v>1</v>
      </c>
      <c r="W660" s="265">
        <f t="shared" si="247"/>
        <v>0.6885</v>
      </c>
      <c r="X660" s="266">
        <f t="shared" si="248"/>
        <v>1</v>
      </c>
      <c r="Y660" s="267">
        <f t="shared" si="249"/>
        <v>1.46</v>
      </c>
      <c r="Z660" s="267">
        <f t="shared" si="250"/>
        <v>1.1599999999999999</v>
      </c>
      <c r="AA660" s="268">
        <f t="shared" si="321"/>
        <v>0</v>
      </c>
      <c r="AB660" s="456">
        <f t="shared" si="322"/>
        <v>0</v>
      </c>
      <c r="AC660" s="457">
        <f t="shared" si="323"/>
        <v>0</v>
      </c>
      <c r="AD660" s="456">
        <f t="shared" si="324"/>
        <v>0</v>
      </c>
      <c r="AE660" s="458">
        <f t="shared" si="325"/>
        <v>0</v>
      </c>
      <c r="AF660" s="457">
        <f t="shared" si="286"/>
        <v>0</v>
      </c>
      <c r="AG660" s="456">
        <f t="shared" si="326"/>
        <v>0</v>
      </c>
      <c r="AH660" s="457">
        <f t="shared" si="327"/>
        <v>0</v>
      </c>
      <c r="AI660" s="268">
        <f t="shared" si="328"/>
        <v>0</v>
      </c>
      <c r="AJ660" s="269">
        <f t="shared" si="329"/>
        <v>0</v>
      </c>
      <c r="AK660" s="270">
        <f t="shared" si="330"/>
        <v>0</v>
      </c>
      <c r="AL660" s="415">
        <f t="shared" si="331"/>
        <v>0</v>
      </c>
      <c r="AM660" s="259" t="str">
        <f>IF(AP660="","",IFERROR(VLOOKUP(AP660,CODES!$A$3:$D$1348,4,FALSE),"X"))&amp;IF(AQ660="","",IFERROR(VLOOKUP(AQ660,CODES!$A$3:$D$1348,4,FALSE),"X"))&amp;IF(AR660="","",IFERROR(VLOOKUP(AR660,CODES!$A$3:$D$1348,4,FALSE),"X"))&amp;IF(AS660="","",IFERROR(VLOOKUP(AS660,CODES!$A$3:$D$1348,4,FALSE),"X"))&amp;IF(AT660="","",IFERROR(VLOOKUP(AT660,CODES!$A$3:$D$1348,4,FALSE),"X"))&amp;IF(AU660="","",IFERROR(VLOOKUP(AU660,CODES!$A$3:$D$1348,4,FALSE),"X"))&amp;IF(AV660="","",IFERROR(VLOOKUP(AV660,CODES!$A$3:$D$1348,4,FALSE),"X"))&amp;IF(AW660="","",IFERROR(VLOOKUP(AW660,CODES!$A$3:$D$1348,4,FALSE),"X"))&amp;IF(AX660="","",IFERROR(VLOOKUP(AX660,CODES!$A$3:$D$1348,4,FALSE),"X"))&amp;IF(AY660="","",IFERROR(VLOOKUP(AY660,CODES!$A$3:$D$1348,4,FALSE),"X"))</f>
        <v/>
      </c>
      <c r="AN660" s="258">
        <f>SUM(IFERROR(VLOOKUP(AP660,CODES!$A$3:$D$1348,4,FALSE)*BC660,0),IFERROR(VLOOKUP(AQ660,CODES!$A$3:$D$1348,4,FALSE)*BF660,0),IFERROR(VLOOKUP(AR660,CODES!$A$3:$D$1348,4,FALSE)*BI660,0),IFERROR(VLOOKUP(AS660,CODES!$A$3:$D$1348,4,FALSE)*BL660,0),IFERROR(VLOOKUP(AT660,CODES!$A$3:$D$1348,4,FALSE)*BO660,0),IFERROR(VLOOKUP(AU660,CODES!$A$3:$D$1348,4,FALSE)*BR660,0),IFERROR(VLOOKUP(AV660,CODES!$A$3:$D$1348,4,FALSE)*BU660,0),IFERROR(VLOOKUP(AW660,CODES!$A$3:$D$1348,4,FALSE)*BX660,0),IFERROR(VLOOKUP(AX660,CODES!$A$3:$D$1348,4,FALSE)*CA660,0),IFERROR(VLOOKUP(AY660,CODES!$A$3:$D$1348,4,FALSE)*CD660,0))</f>
        <v>0</v>
      </c>
      <c r="AO660" s="258">
        <f>SUM(IFERROR(VLOOKUP(AP660,CODES!$A$3:$D$1348,3,FALSE)*BC660,0),IFERROR(VLOOKUP(AQ660,CODES!$A$3:$D$1348,3,FALSE)*BF660,0),IFERROR(VLOOKUP(AR660,CODES!$A$3:$D$1348,3,FALSE)*BI660,0),IFERROR(VLOOKUP(AS660,CODES!$A$3:$D$1348,3,FALSE)*BL660,0),IFERROR(VLOOKUP(AT660,CODES!$A$3:$D$1348,3,FALSE)*BO660,0),IFERROR(VLOOKUP(AU660,CODES!$A$3:$D$1348,3,FALSE)*BR660,0),IFERROR(VLOOKUP(AV660,CODES!$A$3:$D$1348,3,FALSE)*BU660,0),IFERROR(VLOOKUP(AW660,CODES!$A$3:$D$1348,3,FALSE)*BX660,0),IFERROR(VLOOKUP(AX660,CODES!$A$3:$D$1348,3,FALSE)*CA660,0),IFERROR(VLOOKUP(AY660,CODES!$A$3:$D$1348,3,FALSE)*CD660,0))+B660</f>
        <v>0</v>
      </c>
      <c r="AP660" s="271" t="str">
        <f t="shared" si="287"/>
        <v/>
      </c>
      <c r="AQ660" s="271" t="str">
        <f t="shared" si="288"/>
        <v/>
      </c>
      <c r="AR660" s="271" t="str">
        <f t="shared" si="289"/>
        <v/>
      </c>
      <c r="AS660" s="271" t="str">
        <f t="shared" si="290"/>
        <v/>
      </c>
      <c r="AT660" s="271" t="str">
        <f t="shared" si="291"/>
        <v/>
      </c>
      <c r="AU660" s="271" t="str">
        <f t="shared" si="292"/>
        <v/>
      </c>
      <c r="AV660" s="271" t="str">
        <f t="shared" si="293"/>
        <v/>
      </c>
      <c r="AW660" s="271" t="str">
        <f t="shared" si="294"/>
        <v/>
      </c>
      <c r="AX660" s="271" t="str">
        <f t="shared" si="295"/>
        <v/>
      </c>
      <c r="AY660" s="271" t="str">
        <f t="shared" si="296"/>
        <v/>
      </c>
      <c r="AZ660" s="258">
        <f t="shared" si="332"/>
        <v>0</v>
      </c>
      <c r="BA660" s="258">
        <f t="shared" si="262"/>
        <v>1</v>
      </c>
      <c r="BB660" s="258">
        <f t="shared" si="297"/>
        <v>0</v>
      </c>
      <c r="BC660" s="258">
        <f t="shared" si="298"/>
        <v>1</v>
      </c>
      <c r="BD660" s="258">
        <f t="shared" si="333"/>
        <v>1</v>
      </c>
      <c r="BE660" s="258">
        <f t="shared" si="299"/>
        <v>0</v>
      </c>
      <c r="BF660" s="258">
        <f t="shared" si="300"/>
        <v>1</v>
      </c>
      <c r="BG660" s="258">
        <f t="shared" si="334"/>
        <v>1</v>
      </c>
      <c r="BH660" s="258">
        <f t="shared" si="301"/>
        <v>0</v>
      </c>
      <c r="BI660" s="258">
        <f t="shared" si="302"/>
        <v>1</v>
      </c>
      <c r="BJ660" s="258">
        <f t="shared" si="335"/>
        <v>1</v>
      </c>
      <c r="BK660" s="258">
        <f t="shared" si="303"/>
        <v>0</v>
      </c>
      <c r="BL660" s="258">
        <f t="shared" si="304"/>
        <v>1</v>
      </c>
      <c r="BM660" s="258">
        <f t="shared" si="336"/>
        <v>1</v>
      </c>
      <c r="BN660" s="258">
        <f t="shared" si="305"/>
        <v>0</v>
      </c>
      <c r="BO660" s="258">
        <f t="shared" si="306"/>
        <v>1</v>
      </c>
      <c r="BP660" s="258">
        <f t="shared" si="337"/>
        <v>1</v>
      </c>
      <c r="BQ660" s="258">
        <f t="shared" si="307"/>
        <v>0</v>
      </c>
      <c r="BR660" s="258">
        <f t="shared" si="308"/>
        <v>1</v>
      </c>
      <c r="BS660" s="258">
        <f t="shared" si="338"/>
        <v>1</v>
      </c>
      <c r="BT660" s="258">
        <f t="shared" si="309"/>
        <v>0</v>
      </c>
      <c r="BU660" s="258">
        <f t="shared" si="310"/>
        <v>1</v>
      </c>
      <c r="BV660" s="258">
        <f t="shared" si="339"/>
        <v>1</v>
      </c>
      <c r="BW660" s="258">
        <f t="shared" si="311"/>
        <v>0</v>
      </c>
      <c r="BX660" s="258">
        <f t="shared" si="312"/>
        <v>1</v>
      </c>
      <c r="BY660" s="258">
        <f t="shared" si="340"/>
        <v>1</v>
      </c>
      <c r="BZ660" s="258">
        <f t="shared" si="313"/>
        <v>0</v>
      </c>
      <c r="CA660" s="258">
        <f t="shared" si="314"/>
        <v>1</v>
      </c>
      <c r="CB660" s="258">
        <f t="shared" si="341"/>
        <v>1</v>
      </c>
      <c r="CC660" s="258">
        <f t="shared" si="315"/>
        <v>0</v>
      </c>
      <c r="CD660" s="258">
        <f t="shared" si="316"/>
        <v>1</v>
      </c>
    </row>
    <row r="661" spans="1:82" hidden="1">
      <c r="A661" s="258"/>
      <c r="B661" s="258"/>
      <c r="C661" s="259"/>
      <c r="D661" s="258"/>
      <c r="E661" s="258"/>
      <c r="F661" s="258"/>
      <c r="G661" s="258">
        <v>653</v>
      </c>
      <c r="H661" s="743"/>
      <c r="I661" s="744"/>
      <c r="J661" s="739"/>
      <c r="K661" s="745"/>
      <c r="L661" s="745"/>
      <c r="M661" s="272"/>
      <c r="N661" s="508">
        <f t="shared" si="242"/>
        <v>0</v>
      </c>
      <c r="O661" s="510">
        <f t="shared" si="342"/>
        <v>0</v>
      </c>
      <c r="P661" s="260">
        <f t="shared" si="343"/>
        <v>0</v>
      </c>
      <c r="Q661" s="261">
        <f t="shared" si="344"/>
        <v>0</v>
      </c>
      <c r="R661" s="261">
        <f t="shared" si="246"/>
        <v>0</v>
      </c>
      <c r="S661" s="262"/>
      <c r="T661" s="262"/>
      <c r="U661" s="263">
        <f t="shared" si="320"/>
        <v>1.288</v>
      </c>
      <c r="V661" s="264">
        <f>IF(E661="SP",1,IF(D661="",ExtraMargeMateriaal,(1-VLOOKUP(D661,TabelAankoop[],4,FALSE))))</f>
        <v>1</v>
      </c>
      <c r="W661" s="265">
        <f t="shared" si="247"/>
        <v>0.6885</v>
      </c>
      <c r="X661" s="266">
        <f t="shared" si="248"/>
        <v>1</v>
      </c>
      <c r="Y661" s="267">
        <f t="shared" si="249"/>
        <v>1.46</v>
      </c>
      <c r="Z661" s="267">
        <f t="shared" si="250"/>
        <v>1.1599999999999999</v>
      </c>
      <c r="AA661" s="268">
        <f t="shared" si="321"/>
        <v>0</v>
      </c>
      <c r="AB661" s="456">
        <f t="shared" si="322"/>
        <v>0</v>
      </c>
      <c r="AC661" s="457">
        <f t="shared" si="323"/>
        <v>0</v>
      </c>
      <c r="AD661" s="456">
        <f t="shared" si="324"/>
        <v>0</v>
      </c>
      <c r="AE661" s="458">
        <f t="shared" si="325"/>
        <v>0</v>
      </c>
      <c r="AF661" s="457">
        <f t="shared" si="286"/>
        <v>0</v>
      </c>
      <c r="AG661" s="456">
        <f t="shared" si="326"/>
        <v>0</v>
      </c>
      <c r="AH661" s="457">
        <f t="shared" si="327"/>
        <v>0</v>
      </c>
      <c r="AI661" s="268">
        <f t="shared" si="328"/>
        <v>0</v>
      </c>
      <c r="AJ661" s="269">
        <f t="shared" si="329"/>
        <v>0</v>
      </c>
      <c r="AK661" s="270">
        <f t="shared" si="330"/>
        <v>0</v>
      </c>
      <c r="AL661" s="415">
        <f t="shared" si="331"/>
        <v>0</v>
      </c>
      <c r="AM661" s="259" t="str">
        <f>IF(AP661="","",IFERROR(VLOOKUP(AP661,CODES!$A$3:$D$1348,4,FALSE),"X"))&amp;IF(AQ661="","",IFERROR(VLOOKUP(AQ661,CODES!$A$3:$D$1348,4,FALSE),"X"))&amp;IF(AR661="","",IFERROR(VLOOKUP(AR661,CODES!$A$3:$D$1348,4,FALSE),"X"))&amp;IF(AS661="","",IFERROR(VLOOKUP(AS661,CODES!$A$3:$D$1348,4,FALSE),"X"))&amp;IF(AT661="","",IFERROR(VLOOKUP(AT661,CODES!$A$3:$D$1348,4,FALSE),"X"))&amp;IF(AU661="","",IFERROR(VLOOKUP(AU661,CODES!$A$3:$D$1348,4,FALSE),"X"))&amp;IF(AV661="","",IFERROR(VLOOKUP(AV661,CODES!$A$3:$D$1348,4,FALSE),"X"))&amp;IF(AW661="","",IFERROR(VLOOKUP(AW661,CODES!$A$3:$D$1348,4,FALSE),"X"))&amp;IF(AX661="","",IFERROR(VLOOKUP(AX661,CODES!$A$3:$D$1348,4,FALSE),"X"))&amp;IF(AY661="","",IFERROR(VLOOKUP(AY661,CODES!$A$3:$D$1348,4,FALSE),"X"))</f>
        <v/>
      </c>
      <c r="AN661" s="258">
        <f>SUM(IFERROR(VLOOKUP(AP661,CODES!$A$3:$D$1348,4,FALSE)*BC661,0),IFERROR(VLOOKUP(AQ661,CODES!$A$3:$D$1348,4,FALSE)*BF661,0),IFERROR(VLOOKUP(AR661,CODES!$A$3:$D$1348,4,FALSE)*BI661,0),IFERROR(VLOOKUP(AS661,CODES!$A$3:$D$1348,4,FALSE)*BL661,0),IFERROR(VLOOKUP(AT661,CODES!$A$3:$D$1348,4,FALSE)*BO661,0),IFERROR(VLOOKUP(AU661,CODES!$A$3:$D$1348,4,FALSE)*BR661,0),IFERROR(VLOOKUP(AV661,CODES!$A$3:$D$1348,4,FALSE)*BU661,0),IFERROR(VLOOKUP(AW661,CODES!$A$3:$D$1348,4,FALSE)*BX661,0),IFERROR(VLOOKUP(AX661,CODES!$A$3:$D$1348,4,FALSE)*CA661,0),IFERROR(VLOOKUP(AY661,CODES!$A$3:$D$1348,4,FALSE)*CD661,0))</f>
        <v>0</v>
      </c>
      <c r="AO661" s="258">
        <f>SUM(IFERROR(VLOOKUP(AP661,CODES!$A$3:$D$1348,3,FALSE)*BC661,0),IFERROR(VLOOKUP(AQ661,CODES!$A$3:$D$1348,3,FALSE)*BF661,0),IFERROR(VLOOKUP(AR661,CODES!$A$3:$D$1348,3,FALSE)*BI661,0),IFERROR(VLOOKUP(AS661,CODES!$A$3:$D$1348,3,FALSE)*BL661,0),IFERROR(VLOOKUP(AT661,CODES!$A$3:$D$1348,3,FALSE)*BO661,0),IFERROR(VLOOKUP(AU661,CODES!$A$3:$D$1348,3,FALSE)*BR661,0),IFERROR(VLOOKUP(AV661,CODES!$A$3:$D$1348,3,FALSE)*BU661,0),IFERROR(VLOOKUP(AW661,CODES!$A$3:$D$1348,3,FALSE)*BX661,0),IFERROR(VLOOKUP(AX661,CODES!$A$3:$D$1348,3,FALSE)*CA661,0),IFERROR(VLOOKUP(AY661,CODES!$A$3:$D$1348,3,FALSE)*CD661,0))+B661</f>
        <v>0</v>
      </c>
      <c r="AP661" s="271" t="str">
        <f t="shared" si="287"/>
        <v/>
      </c>
      <c r="AQ661" s="271" t="str">
        <f t="shared" si="288"/>
        <v/>
      </c>
      <c r="AR661" s="271" t="str">
        <f t="shared" si="289"/>
        <v/>
      </c>
      <c r="AS661" s="271" t="str">
        <f t="shared" si="290"/>
        <v/>
      </c>
      <c r="AT661" s="271" t="str">
        <f t="shared" si="291"/>
        <v/>
      </c>
      <c r="AU661" s="271" t="str">
        <f t="shared" si="292"/>
        <v/>
      </c>
      <c r="AV661" s="271" t="str">
        <f t="shared" si="293"/>
        <v/>
      </c>
      <c r="AW661" s="271" t="str">
        <f t="shared" si="294"/>
        <v/>
      </c>
      <c r="AX661" s="271" t="str">
        <f t="shared" si="295"/>
        <v/>
      </c>
      <c r="AY661" s="271" t="str">
        <f t="shared" si="296"/>
        <v/>
      </c>
      <c r="AZ661" s="258">
        <f t="shared" si="332"/>
        <v>0</v>
      </c>
      <c r="BA661" s="258">
        <f t="shared" si="262"/>
        <v>1</v>
      </c>
      <c r="BB661" s="258">
        <f t="shared" si="297"/>
        <v>0</v>
      </c>
      <c r="BC661" s="258">
        <f t="shared" si="298"/>
        <v>1</v>
      </c>
      <c r="BD661" s="258">
        <f t="shared" si="333"/>
        <v>1</v>
      </c>
      <c r="BE661" s="258">
        <f t="shared" si="299"/>
        <v>0</v>
      </c>
      <c r="BF661" s="258">
        <f t="shared" si="300"/>
        <v>1</v>
      </c>
      <c r="BG661" s="258">
        <f t="shared" si="334"/>
        <v>1</v>
      </c>
      <c r="BH661" s="258">
        <f t="shared" si="301"/>
        <v>0</v>
      </c>
      <c r="BI661" s="258">
        <f t="shared" si="302"/>
        <v>1</v>
      </c>
      <c r="BJ661" s="258">
        <f t="shared" si="335"/>
        <v>1</v>
      </c>
      <c r="BK661" s="258">
        <f t="shared" si="303"/>
        <v>0</v>
      </c>
      <c r="BL661" s="258">
        <f t="shared" si="304"/>
        <v>1</v>
      </c>
      <c r="BM661" s="258">
        <f t="shared" si="336"/>
        <v>1</v>
      </c>
      <c r="BN661" s="258">
        <f t="shared" si="305"/>
        <v>0</v>
      </c>
      <c r="BO661" s="258">
        <f t="shared" si="306"/>
        <v>1</v>
      </c>
      <c r="BP661" s="258">
        <f t="shared" si="337"/>
        <v>1</v>
      </c>
      <c r="BQ661" s="258">
        <f t="shared" si="307"/>
        <v>0</v>
      </c>
      <c r="BR661" s="258">
        <f t="shared" si="308"/>
        <v>1</v>
      </c>
      <c r="BS661" s="258">
        <f t="shared" si="338"/>
        <v>1</v>
      </c>
      <c r="BT661" s="258">
        <f t="shared" si="309"/>
        <v>0</v>
      </c>
      <c r="BU661" s="258">
        <f t="shared" si="310"/>
        <v>1</v>
      </c>
      <c r="BV661" s="258">
        <f t="shared" si="339"/>
        <v>1</v>
      </c>
      <c r="BW661" s="258">
        <f t="shared" si="311"/>
        <v>0</v>
      </c>
      <c r="BX661" s="258">
        <f t="shared" si="312"/>
        <v>1</v>
      </c>
      <c r="BY661" s="258">
        <f t="shared" si="340"/>
        <v>1</v>
      </c>
      <c r="BZ661" s="258">
        <f t="shared" si="313"/>
        <v>0</v>
      </c>
      <c r="CA661" s="258">
        <f t="shared" si="314"/>
        <v>1</v>
      </c>
      <c r="CB661" s="258">
        <f t="shared" si="341"/>
        <v>1</v>
      </c>
      <c r="CC661" s="258">
        <f t="shared" si="315"/>
        <v>0</v>
      </c>
      <c r="CD661" s="258">
        <f t="shared" si="316"/>
        <v>1</v>
      </c>
    </row>
    <row r="662" spans="1:82" hidden="1">
      <c r="A662" s="258"/>
      <c r="B662" s="258"/>
      <c r="C662" s="259"/>
      <c r="D662" s="258"/>
      <c r="E662" s="258"/>
      <c r="F662" s="258"/>
      <c r="G662" s="258">
        <v>654</v>
      </c>
      <c r="H662" s="743"/>
      <c r="I662" s="744"/>
      <c r="J662" s="739"/>
      <c r="K662" s="745"/>
      <c r="L662" s="745"/>
      <c r="M662" s="272"/>
      <c r="N662" s="508">
        <f t="shared" si="242"/>
        <v>0</v>
      </c>
      <c r="O662" s="510">
        <f t="shared" si="342"/>
        <v>0</v>
      </c>
      <c r="P662" s="260">
        <f t="shared" si="343"/>
        <v>0</v>
      </c>
      <c r="Q662" s="261">
        <f t="shared" si="344"/>
        <v>0</v>
      </c>
      <c r="R662" s="261">
        <f t="shared" si="246"/>
        <v>0</v>
      </c>
      <c r="S662" s="262"/>
      <c r="T662" s="262"/>
      <c r="U662" s="263">
        <f t="shared" si="320"/>
        <v>1.288</v>
      </c>
      <c r="V662" s="264">
        <f>IF(E662="SP",1,IF(D662="",ExtraMargeMateriaal,(1-VLOOKUP(D662,TabelAankoop[],4,FALSE))))</f>
        <v>1</v>
      </c>
      <c r="W662" s="265">
        <f t="shared" si="247"/>
        <v>0.6885</v>
      </c>
      <c r="X662" s="266">
        <f t="shared" si="248"/>
        <v>1</v>
      </c>
      <c r="Y662" s="267">
        <f t="shared" si="249"/>
        <v>1.46</v>
      </c>
      <c r="Z662" s="267">
        <f t="shared" si="250"/>
        <v>1.1599999999999999</v>
      </c>
      <c r="AA662" s="268">
        <f t="shared" si="321"/>
        <v>0</v>
      </c>
      <c r="AB662" s="456">
        <f t="shared" si="322"/>
        <v>0</v>
      </c>
      <c r="AC662" s="457">
        <f t="shared" si="323"/>
        <v>0</v>
      </c>
      <c r="AD662" s="456">
        <f t="shared" si="324"/>
        <v>0</v>
      </c>
      <c r="AE662" s="458">
        <f t="shared" si="325"/>
        <v>0</v>
      </c>
      <c r="AF662" s="457">
        <f t="shared" si="286"/>
        <v>0</v>
      </c>
      <c r="AG662" s="456">
        <f t="shared" si="326"/>
        <v>0</v>
      </c>
      <c r="AH662" s="457">
        <f t="shared" si="327"/>
        <v>0</v>
      </c>
      <c r="AI662" s="268">
        <f t="shared" si="328"/>
        <v>0</v>
      </c>
      <c r="AJ662" s="269">
        <f t="shared" si="329"/>
        <v>0</v>
      </c>
      <c r="AK662" s="270">
        <f t="shared" si="330"/>
        <v>0</v>
      </c>
      <c r="AL662" s="415">
        <f t="shared" si="331"/>
        <v>0</v>
      </c>
      <c r="AM662" s="259" t="str">
        <f>IF(AP662="","",IFERROR(VLOOKUP(AP662,CODES!$A$3:$D$1348,4,FALSE),"X"))&amp;IF(AQ662="","",IFERROR(VLOOKUP(AQ662,CODES!$A$3:$D$1348,4,FALSE),"X"))&amp;IF(AR662="","",IFERROR(VLOOKUP(AR662,CODES!$A$3:$D$1348,4,FALSE),"X"))&amp;IF(AS662="","",IFERROR(VLOOKUP(AS662,CODES!$A$3:$D$1348,4,FALSE),"X"))&amp;IF(AT662="","",IFERROR(VLOOKUP(AT662,CODES!$A$3:$D$1348,4,FALSE),"X"))&amp;IF(AU662="","",IFERROR(VLOOKUP(AU662,CODES!$A$3:$D$1348,4,FALSE),"X"))&amp;IF(AV662="","",IFERROR(VLOOKUP(AV662,CODES!$A$3:$D$1348,4,FALSE),"X"))&amp;IF(AW662="","",IFERROR(VLOOKUP(AW662,CODES!$A$3:$D$1348,4,FALSE),"X"))&amp;IF(AX662="","",IFERROR(VLOOKUP(AX662,CODES!$A$3:$D$1348,4,FALSE),"X"))&amp;IF(AY662="","",IFERROR(VLOOKUP(AY662,CODES!$A$3:$D$1348,4,FALSE),"X"))</f>
        <v/>
      </c>
      <c r="AN662" s="258">
        <f>SUM(IFERROR(VLOOKUP(AP662,CODES!$A$3:$D$1348,4,FALSE)*BC662,0),IFERROR(VLOOKUP(AQ662,CODES!$A$3:$D$1348,4,FALSE)*BF662,0),IFERROR(VLOOKUP(AR662,CODES!$A$3:$D$1348,4,FALSE)*BI662,0),IFERROR(VLOOKUP(AS662,CODES!$A$3:$D$1348,4,FALSE)*BL662,0),IFERROR(VLOOKUP(AT662,CODES!$A$3:$D$1348,4,FALSE)*BO662,0),IFERROR(VLOOKUP(AU662,CODES!$A$3:$D$1348,4,FALSE)*BR662,0),IFERROR(VLOOKUP(AV662,CODES!$A$3:$D$1348,4,FALSE)*BU662,0),IFERROR(VLOOKUP(AW662,CODES!$A$3:$D$1348,4,FALSE)*BX662,0),IFERROR(VLOOKUP(AX662,CODES!$A$3:$D$1348,4,FALSE)*CA662,0),IFERROR(VLOOKUP(AY662,CODES!$A$3:$D$1348,4,FALSE)*CD662,0))</f>
        <v>0</v>
      </c>
      <c r="AO662" s="258">
        <f>SUM(IFERROR(VLOOKUP(AP662,CODES!$A$3:$D$1348,3,FALSE)*BC662,0),IFERROR(VLOOKUP(AQ662,CODES!$A$3:$D$1348,3,FALSE)*BF662,0),IFERROR(VLOOKUP(AR662,CODES!$A$3:$D$1348,3,FALSE)*BI662,0),IFERROR(VLOOKUP(AS662,CODES!$A$3:$D$1348,3,FALSE)*BL662,0),IFERROR(VLOOKUP(AT662,CODES!$A$3:$D$1348,3,FALSE)*BO662,0),IFERROR(VLOOKUP(AU662,CODES!$A$3:$D$1348,3,FALSE)*BR662,0),IFERROR(VLOOKUP(AV662,CODES!$A$3:$D$1348,3,FALSE)*BU662,0),IFERROR(VLOOKUP(AW662,CODES!$A$3:$D$1348,3,FALSE)*BX662,0),IFERROR(VLOOKUP(AX662,CODES!$A$3:$D$1348,3,FALSE)*CA662,0),IFERROR(VLOOKUP(AY662,CODES!$A$3:$D$1348,3,FALSE)*CD662,0))+B662</f>
        <v>0</v>
      </c>
      <c r="AP662" s="271" t="str">
        <f t="shared" si="287"/>
        <v/>
      </c>
      <c r="AQ662" s="271" t="str">
        <f t="shared" si="288"/>
        <v/>
      </c>
      <c r="AR662" s="271" t="str">
        <f t="shared" si="289"/>
        <v/>
      </c>
      <c r="AS662" s="271" t="str">
        <f t="shared" si="290"/>
        <v/>
      </c>
      <c r="AT662" s="271" t="str">
        <f t="shared" si="291"/>
        <v/>
      </c>
      <c r="AU662" s="271" t="str">
        <f t="shared" si="292"/>
        <v/>
      </c>
      <c r="AV662" s="271" t="str">
        <f t="shared" si="293"/>
        <v/>
      </c>
      <c r="AW662" s="271" t="str">
        <f t="shared" si="294"/>
        <v/>
      </c>
      <c r="AX662" s="271" t="str">
        <f t="shared" si="295"/>
        <v/>
      </c>
      <c r="AY662" s="271" t="str">
        <f t="shared" si="296"/>
        <v/>
      </c>
      <c r="AZ662" s="258">
        <f t="shared" si="332"/>
        <v>0</v>
      </c>
      <c r="BA662" s="258">
        <f t="shared" si="262"/>
        <v>1</v>
      </c>
      <c r="BB662" s="258">
        <f t="shared" si="297"/>
        <v>0</v>
      </c>
      <c r="BC662" s="258">
        <f t="shared" si="298"/>
        <v>1</v>
      </c>
      <c r="BD662" s="258">
        <f t="shared" si="333"/>
        <v>1</v>
      </c>
      <c r="BE662" s="258">
        <f t="shared" si="299"/>
        <v>0</v>
      </c>
      <c r="BF662" s="258">
        <f t="shared" si="300"/>
        <v>1</v>
      </c>
      <c r="BG662" s="258">
        <f t="shared" si="334"/>
        <v>1</v>
      </c>
      <c r="BH662" s="258">
        <f t="shared" si="301"/>
        <v>0</v>
      </c>
      <c r="BI662" s="258">
        <f t="shared" si="302"/>
        <v>1</v>
      </c>
      <c r="BJ662" s="258">
        <f t="shared" si="335"/>
        <v>1</v>
      </c>
      <c r="BK662" s="258">
        <f t="shared" si="303"/>
        <v>0</v>
      </c>
      <c r="BL662" s="258">
        <f t="shared" si="304"/>
        <v>1</v>
      </c>
      <c r="BM662" s="258">
        <f t="shared" si="336"/>
        <v>1</v>
      </c>
      <c r="BN662" s="258">
        <f t="shared" si="305"/>
        <v>0</v>
      </c>
      <c r="BO662" s="258">
        <f t="shared" si="306"/>
        <v>1</v>
      </c>
      <c r="BP662" s="258">
        <f t="shared" si="337"/>
        <v>1</v>
      </c>
      <c r="BQ662" s="258">
        <f t="shared" si="307"/>
        <v>0</v>
      </c>
      <c r="BR662" s="258">
        <f t="shared" si="308"/>
        <v>1</v>
      </c>
      <c r="BS662" s="258">
        <f t="shared" si="338"/>
        <v>1</v>
      </c>
      <c r="BT662" s="258">
        <f t="shared" si="309"/>
        <v>0</v>
      </c>
      <c r="BU662" s="258">
        <f t="shared" si="310"/>
        <v>1</v>
      </c>
      <c r="BV662" s="258">
        <f t="shared" si="339"/>
        <v>1</v>
      </c>
      <c r="BW662" s="258">
        <f t="shared" si="311"/>
        <v>0</v>
      </c>
      <c r="BX662" s="258">
        <f t="shared" si="312"/>
        <v>1</v>
      </c>
      <c r="BY662" s="258">
        <f t="shared" si="340"/>
        <v>1</v>
      </c>
      <c r="BZ662" s="258">
        <f t="shared" si="313"/>
        <v>0</v>
      </c>
      <c r="CA662" s="258">
        <f t="shared" si="314"/>
        <v>1</v>
      </c>
      <c r="CB662" s="258">
        <f t="shared" si="341"/>
        <v>1</v>
      </c>
      <c r="CC662" s="258">
        <f t="shared" si="315"/>
        <v>0</v>
      </c>
      <c r="CD662" s="258">
        <f t="shared" si="316"/>
        <v>1</v>
      </c>
    </row>
    <row r="663" spans="1:82" hidden="1">
      <c r="A663" s="258"/>
      <c r="B663" s="258"/>
      <c r="C663" s="259"/>
      <c r="D663" s="258"/>
      <c r="E663" s="258"/>
      <c r="F663" s="258"/>
      <c r="G663" s="258">
        <v>655</v>
      </c>
      <c r="H663" s="743"/>
      <c r="I663" s="744"/>
      <c r="J663" s="739"/>
      <c r="K663" s="745"/>
      <c r="L663" s="745"/>
      <c r="M663" s="272"/>
      <c r="N663" s="508">
        <f t="shared" si="242"/>
        <v>0</v>
      </c>
      <c r="O663" s="510">
        <f t="shared" si="342"/>
        <v>0</v>
      </c>
      <c r="P663" s="260">
        <f t="shared" si="343"/>
        <v>0</v>
      </c>
      <c r="Q663" s="261">
        <f t="shared" si="344"/>
        <v>0</v>
      </c>
      <c r="R663" s="261">
        <f t="shared" si="246"/>
        <v>0</v>
      </c>
      <c r="S663" s="262"/>
      <c r="T663" s="262"/>
      <c r="U663" s="263">
        <f t="shared" si="320"/>
        <v>1.288</v>
      </c>
      <c r="V663" s="264">
        <f>IF(E663="SP",1,IF(D663="",ExtraMargeMateriaal,(1-VLOOKUP(D663,TabelAankoop[],4,FALSE))))</f>
        <v>1</v>
      </c>
      <c r="W663" s="265">
        <f t="shared" si="247"/>
        <v>0.6885</v>
      </c>
      <c r="X663" s="266">
        <f t="shared" si="248"/>
        <v>1</v>
      </c>
      <c r="Y663" s="267">
        <f t="shared" si="249"/>
        <v>1.46</v>
      </c>
      <c r="Z663" s="267">
        <f t="shared" si="250"/>
        <v>1.1599999999999999</v>
      </c>
      <c r="AA663" s="268">
        <f t="shared" si="321"/>
        <v>0</v>
      </c>
      <c r="AB663" s="456">
        <f t="shared" si="322"/>
        <v>0</v>
      </c>
      <c r="AC663" s="457">
        <f t="shared" si="323"/>
        <v>0</v>
      </c>
      <c r="AD663" s="456">
        <f t="shared" si="324"/>
        <v>0</v>
      </c>
      <c r="AE663" s="458">
        <f t="shared" si="325"/>
        <v>0</v>
      </c>
      <c r="AF663" s="457">
        <f t="shared" si="286"/>
        <v>0</v>
      </c>
      <c r="AG663" s="456">
        <f t="shared" si="326"/>
        <v>0</v>
      </c>
      <c r="AH663" s="457">
        <f t="shared" si="327"/>
        <v>0</v>
      </c>
      <c r="AI663" s="268">
        <f t="shared" si="328"/>
        <v>0</v>
      </c>
      <c r="AJ663" s="269">
        <f t="shared" si="329"/>
        <v>0</v>
      </c>
      <c r="AK663" s="270">
        <f t="shared" si="330"/>
        <v>0</v>
      </c>
      <c r="AL663" s="415">
        <f t="shared" si="331"/>
        <v>0</v>
      </c>
      <c r="AM663" s="259" t="str">
        <f>IF(AP663="","",IFERROR(VLOOKUP(AP663,CODES!$A$3:$D$1348,4,FALSE),"X"))&amp;IF(AQ663="","",IFERROR(VLOOKUP(AQ663,CODES!$A$3:$D$1348,4,FALSE),"X"))&amp;IF(AR663="","",IFERROR(VLOOKUP(AR663,CODES!$A$3:$D$1348,4,FALSE),"X"))&amp;IF(AS663="","",IFERROR(VLOOKUP(AS663,CODES!$A$3:$D$1348,4,FALSE),"X"))&amp;IF(AT663="","",IFERROR(VLOOKUP(AT663,CODES!$A$3:$D$1348,4,FALSE),"X"))&amp;IF(AU663="","",IFERROR(VLOOKUP(AU663,CODES!$A$3:$D$1348,4,FALSE),"X"))&amp;IF(AV663="","",IFERROR(VLOOKUP(AV663,CODES!$A$3:$D$1348,4,FALSE),"X"))&amp;IF(AW663="","",IFERROR(VLOOKUP(AW663,CODES!$A$3:$D$1348,4,FALSE),"X"))&amp;IF(AX663="","",IFERROR(VLOOKUP(AX663,CODES!$A$3:$D$1348,4,FALSE),"X"))&amp;IF(AY663="","",IFERROR(VLOOKUP(AY663,CODES!$A$3:$D$1348,4,FALSE),"X"))</f>
        <v/>
      </c>
      <c r="AN663" s="258">
        <f>SUM(IFERROR(VLOOKUP(AP663,CODES!$A$3:$D$1348,4,FALSE)*BC663,0),IFERROR(VLOOKUP(AQ663,CODES!$A$3:$D$1348,4,FALSE)*BF663,0),IFERROR(VLOOKUP(AR663,CODES!$A$3:$D$1348,4,FALSE)*BI663,0),IFERROR(VLOOKUP(AS663,CODES!$A$3:$D$1348,4,FALSE)*BL663,0),IFERROR(VLOOKUP(AT663,CODES!$A$3:$D$1348,4,FALSE)*BO663,0),IFERROR(VLOOKUP(AU663,CODES!$A$3:$D$1348,4,FALSE)*BR663,0),IFERROR(VLOOKUP(AV663,CODES!$A$3:$D$1348,4,FALSE)*BU663,0),IFERROR(VLOOKUP(AW663,CODES!$A$3:$D$1348,4,FALSE)*BX663,0),IFERROR(VLOOKUP(AX663,CODES!$A$3:$D$1348,4,FALSE)*CA663,0),IFERROR(VLOOKUP(AY663,CODES!$A$3:$D$1348,4,FALSE)*CD663,0))</f>
        <v>0</v>
      </c>
      <c r="AO663" s="258">
        <f>SUM(IFERROR(VLOOKUP(AP663,CODES!$A$3:$D$1348,3,FALSE)*BC663,0),IFERROR(VLOOKUP(AQ663,CODES!$A$3:$D$1348,3,FALSE)*BF663,0),IFERROR(VLOOKUP(AR663,CODES!$A$3:$D$1348,3,FALSE)*BI663,0),IFERROR(VLOOKUP(AS663,CODES!$A$3:$D$1348,3,FALSE)*BL663,0),IFERROR(VLOOKUP(AT663,CODES!$A$3:$D$1348,3,FALSE)*BO663,0),IFERROR(VLOOKUP(AU663,CODES!$A$3:$D$1348,3,FALSE)*BR663,0),IFERROR(VLOOKUP(AV663,CODES!$A$3:$D$1348,3,FALSE)*BU663,0),IFERROR(VLOOKUP(AW663,CODES!$A$3:$D$1348,3,FALSE)*BX663,0),IFERROR(VLOOKUP(AX663,CODES!$A$3:$D$1348,3,FALSE)*CA663,0),IFERROR(VLOOKUP(AY663,CODES!$A$3:$D$1348,3,FALSE)*CD663,0))+B663</f>
        <v>0</v>
      </c>
      <c r="AP663" s="271" t="str">
        <f t="shared" si="287"/>
        <v/>
      </c>
      <c r="AQ663" s="271" t="str">
        <f t="shared" si="288"/>
        <v/>
      </c>
      <c r="AR663" s="271" t="str">
        <f t="shared" si="289"/>
        <v/>
      </c>
      <c r="AS663" s="271" t="str">
        <f t="shared" si="290"/>
        <v/>
      </c>
      <c r="AT663" s="271" t="str">
        <f t="shared" si="291"/>
        <v/>
      </c>
      <c r="AU663" s="271" t="str">
        <f t="shared" si="292"/>
        <v/>
      </c>
      <c r="AV663" s="271" t="str">
        <f t="shared" si="293"/>
        <v/>
      </c>
      <c r="AW663" s="271" t="str">
        <f t="shared" si="294"/>
        <v/>
      </c>
      <c r="AX663" s="271" t="str">
        <f t="shared" si="295"/>
        <v/>
      </c>
      <c r="AY663" s="271" t="str">
        <f t="shared" si="296"/>
        <v/>
      </c>
      <c r="AZ663" s="258">
        <f t="shared" si="332"/>
        <v>0</v>
      </c>
      <c r="BA663" s="258">
        <f t="shared" si="262"/>
        <v>1</v>
      </c>
      <c r="BB663" s="258">
        <f t="shared" si="297"/>
        <v>0</v>
      </c>
      <c r="BC663" s="258">
        <f t="shared" si="298"/>
        <v>1</v>
      </c>
      <c r="BD663" s="258">
        <f t="shared" si="333"/>
        <v>1</v>
      </c>
      <c r="BE663" s="258">
        <f t="shared" si="299"/>
        <v>0</v>
      </c>
      <c r="BF663" s="258">
        <f t="shared" si="300"/>
        <v>1</v>
      </c>
      <c r="BG663" s="258">
        <f t="shared" si="334"/>
        <v>1</v>
      </c>
      <c r="BH663" s="258">
        <f t="shared" si="301"/>
        <v>0</v>
      </c>
      <c r="BI663" s="258">
        <f t="shared" si="302"/>
        <v>1</v>
      </c>
      <c r="BJ663" s="258">
        <f t="shared" si="335"/>
        <v>1</v>
      </c>
      <c r="BK663" s="258">
        <f t="shared" si="303"/>
        <v>0</v>
      </c>
      <c r="BL663" s="258">
        <f t="shared" si="304"/>
        <v>1</v>
      </c>
      <c r="BM663" s="258">
        <f t="shared" si="336"/>
        <v>1</v>
      </c>
      <c r="BN663" s="258">
        <f t="shared" si="305"/>
        <v>0</v>
      </c>
      <c r="BO663" s="258">
        <f t="shared" si="306"/>
        <v>1</v>
      </c>
      <c r="BP663" s="258">
        <f t="shared" si="337"/>
        <v>1</v>
      </c>
      <c r="BQ663" s="258">
        <f t="shared" si="307"/>
        <v>0</v>
      </c>
      <c r="BR663" s="258">
        <f t="shared" si="308"/>
        <v>1</v>
      </c>
      <c r="BS663" s="258">
        <f t="shared" si="338"/>
        <v>1</v>
      </c>
      <c r="BT663" s="258">
        <f t="shared" si="309"/>
        <v>0</v>
      </c>
      <c r="BU663" s="258">
        <f t="shared" si="310"/>
        <v>1</v>
      </c>
      <c r="BV663" s="258">
        <f t="shared" si="339"/>
        <v>1</v>
      </c>
      <c r="BW663" s="258">
        <f t="shared" si="311"/>
        <v>0</v>
      </c>
      <c r="BX663" s="258">
        <f t="shared" si="312"/>
        <v>1</v>
      </c>
      <c r="BY663" s="258">
        <f t="shared" si="340"/>
        <v>1</v>
      </c>
      <c r="BZ663" s="258">
        <f t="shared" si="313"/>
        <v>0</v>
      </c>
      <c r="CA663" s="258">
        <f t="shared" si="314"/>
        <v>1</v>
      </c>
      <c r="CB663" s="258">
        <f t="shared" si="341"/>
        <v>1</v>
      </c>
      <c r="CC663" s="258">
        <f t="shared" si="315"/>
        <v>0</v>
      </c>
      <c r="CD663" s="258">
        <f t="shared" si="316"/>
        <v>1</v>
      </c>
    </row>
    <row r="664" spans="1:82" hidden="1">
      <c r="A664" s="258"/>
      <c r="B664" s="258"/>
      <c r="C664" s="259"/>
      <c r="D664" s="258"/>
      <c r="E664" s="258"/>
      <c r="F664" s="258"/>
      <c r="G664" s="258">
        <v>656</v>
      </c>
      <c r="H664" s="743"/>
      <c r="I664" s="744"/>
      <c r="J664" s="739"/>
      <c r="K664" s="745"/>
      <c r="L664" s="745"/>
      <c r="M664" s="272"/>
      <c r="N664" s="508">
        <f t="shared" si="242"/>
        <v>0</v>
      </c>
      <c r="O664" s="510">
        <f t="shared" si="342"/>
        <v>0</v>
      </c>
      <c r="P664" s="260">
        <f t="shared" si="343"/>
        <v>0</v>
      </c>
      <c r="Q664" s="261">
        <f t="shared" si="344"/>
        <v>0</v>
      </c>
      <c r="R664" s="261">
        <f t="shared" si="246"/>
        <v>0</v>
      </c>
      <c r="S664" s="262"/>
      <c r="T664" s="262"/>
      <c r="U664" s="263">
        <f t="shared" si="320"/>
        <v>1.288</v>
      </c>
      <c r="V664" s="264">
        <f>IF(E664="SP",1,IF(D664="",ExtraMargeMateriaal,(1-VLOOKUP(D664,TabelAankoop[],4,FALSE))))</f>
        <v>1</v>
      </c>
      <c r="W664" s="265">
        <f t="shared" si="247"/>
        <v>0.6885</v>
      </c>
      <c r="X664" s="266">
        <f t="shared" si="248"/>
        <v>1</v>
      </c>
      <c r="Y664" s="267">
        <f t="shared" si="249"/>
        <v>1.46</v>
      </c>
      <c r="Z664" s="267">
        <f t="shared" si="250"/>
        <v>1.1599999999999999</v>
      </c>
      <c r="AA664" s="268">
        <f t="shared" si="321"/>
        <v>0</v>
      </c>
      <c r="AB664" s="456">
        <f t="shared" si="322"/>
        <v>0</v>
      </c>
      <c r="AC664" s="457">
        <f t="shared" si="323"/>
        <v>0</v>
      </c>
      <c r="AD664" s="456">
        <f t="shared" si="324"/>
        <v>0</v>
      </c>
      <c r="AE664" s="458">
        <f t="shared" si="325"/>
        <v>0</v>
      </c>
      <c r="AF664" s="457">
        <f t="shared" si="286"/>
        <v>0</v>
      </c>
      <c r="AG664" s="456">
        <f t="shared" si="326"/>
        <v>0</v>
      </c>
      <c r="AH664" s="457">
        <f t="shared" si="327"/>
        <v>0</v>
      </c>
      <c r="AI664" s="268">
        <f t="shared" si="328"/>
        <v>0</v>
      </c>
      <c r="AJ664" s="269">
        <f t="shared" si="329"/>
        <v>0</v>
      </c>
      <c r="AK664" s="270">
        <f t="shared" si="330"/>
        <v>0</v>
      </c>
      <c r="AL664" s="415">
        <f t="shared" si="331"/>
        <v>0</v>
      </c>
      <c r="AM664" s="259" t="str">
        <f>IF(AP664="","",IFERROR(VLOOKUP(AP664,CODES!$A$3:$D$1348,4,FALSE),"X"))&amp;IF(AQ664="","",IFERROR(VLOOKUP(AQ664,CODES!$A$3:$D$1348,4,FALSE),"X"))&amp;IF(AR664="","",IFERROR(VLOOKUP(AR664,CODES!$A$3:$D$1348,4,FALSE),"X"))&amp;IF(AS664="","",IFERROR(VLOOKUP(AS664,CODES!$A$3:$D$1348,4,FALSE),"X"))&amp;IF(AT664="","",IFERROR(VLOOKUP(AT664,CODES!$A$3:$D$1348,4,FALSE),"X"))&amp;IF(AU664="","",IFERROR(VLOOKUP(AU664,CODES!$A$3:$D$1348,4,FALSE),"X"))&amp;IF(AV664="","",IFERROR(VLOOKUP(AV664,CODES!$A$3:$D$1348,4,FALSE),"X"))&amp;IF(AW664="","",IFERROR(VLOOKUP(AW664,CODES!$A$3:$D$1348,4,FALSE),"X"))&amp;IF(AX664="","",IFERROR(VLOOKUP(AX664,CODES!$A$3:$D$1348,4,FALSE),"X"))&amp;IF(AY664="","",IFERROR(VLOOKUP(AY664,CODES!$A$3:$D$1348,4,FALSE),"X"))</f>
        <v/>
      </c>
      <c r="AN664" s="258">
        <f>SUM(IFERROR(VLOOKUP(AP664,CODES!$A$3:$D$1348,4,FALSE)*BC664,0),IFERROR(VLOOKUP(AQ664,CODES!$A$3:$D$1348,4,FALSE)*BF664,0),IFERROR(VLOOKUP(AR664,CODES!$A$3:$D$1348,4,FALSE)*BI664,0),IFERROR(VLOOKUP(AS664,CODES!$A$3:$D$1348,4,FALSE)*BL664,0),IFERROR(VLOOKUP(AT664,CODES!$A$3:$D$1348,4,FALSE)*BO664,0),IFERROR(VLOOKUP(AU664,CODES!$A$3:$D$1348,4,FALSE)*BR664,0),IFERROR(VLOOKUP(AV664,CODES!$A$3:$D$1348,4,FALSE)*BU664,0),IFERROR(VLOOKUP(AW664,CODES!$A$3:$D$1348,4,FALSE)*BX664,0),IFERROR(VLOOKUP(AX664,CODES!$A$3:$D$1348,4,FALSE)*CA664,0),IFERROR(VLOOKUP(AY664,CODES!$A$3:$D$1348,4,FALSE)*CD664,0))</f>
        <v>0</v>
      </c>
      <c r="AO664" s="258">
        <f>SUM(IFERROR(VLOOKUP(AP664,CODES!$A$3:$D$1348,3,FALSE)*BC664,0),IFERROR(VLOOKUP(AQ664,CODES!$A$3:$D$1348,3,FALSE)*BF664,0),IFERROR(VLOOKUP(AR664,CODES!$A$3:$D$1348,3,FALSE)*BI664,0),IFERROR(VLOOKUP(AS664,CODES!$A$3:$D$1348,3,FALSE)*BL664,0),IFERROR(VLOOKUP(AT664,CODES!$A$3:$D$1348,3,FALSE)*BO664,0),IFERROR(VLOOKUP(AU664,CODES!$A$3:$D$1348,3,FALSE)*BR664,0),IFERROR(VLOOKUP(AV664,CODES!$A$3:$D$1348,3,FALSE)*BU664,0),IFERROR(VLOOKUP(AW664,CODES!$A$3:$D$1348,3,FALSE)*BX664,0),IFERROR(VLOOKUP(AX664,CODES!$A$3:$D$1348,3,FALSE)*CA664,0),IFERROR(VLOOKUP(AY664,CODES!$A$3:$D$1348,3,FALSE)*CD664,0))+B664</f>
        <v>0</v>
      </c>
      <c r="AP664" s="271" t="str">
        <f t="shared" si="287"/>
        <v/>
      </c>
      <c r="AQ664" s="271" t="str">
        <f t="shared" si="288"/>
        <v/>
      </c>
      <c r="AR664" s="271" t="str">
        <f t="shared" si="289"/>
        <v/>
      </c>
      <c r="AS664" s="271" t="str">
        <f t="shared" si="290"/>
        <v/>
      </c>
      <c r="AT664" s="271" t="str">
        <f t="shared" si="291"/>
        <v/>
      </c>
      <c r="AU664" s="271" t="str">
        <f t="shared" si="292"/>
        <v/>
      </c>
      <c r="AV664" s="271" t="str">
        <f t="shared" si="293"/>
        <v/>
      </c>
      <c r="AW664" s="271" t="str">
        <f t="shared" si="294"/>
        <v/>
      </c>
      <c r="AX664" s="271" t="str">
        <f t="shared" si="295"/>
        <v/>
      </c>
      <c r="AY664" s="271" t="str">
        <f t="shared" si="296"/>
        <v/>
      </c>
      <c r="AZ664" s="258">
        <f t="shared" si="332"/>
        <v>0</v>
      </c>
      <c r="BA664" s="258">
        <f t="shared" si="262"/>
        <v>1</v>
      </c>
      <c r="BB664" s="258">
        <f t="shared" si="297"/>
        <v>0</v>
      </c>
      <c r="BC664" s="258">
        <f t="shared" si="298"/>
        <v>1</v>
      </c>
      <c r="BD664" s="258">
        <f t="shared" si="333"/>
        <v>1</v>
      </c>
      <c r="BE664" s="258">
        <f t="shared" si="299"/>
        <v>0</v>
      </c>
      <c r="BF664" s="258">
        <f t="shared" si="300"/>
        <v>1</v>
      </c>
      <c r="BG664" s="258">
        <f t="shared" si="334"/>
        <v>1</v>
      </c>
      <c r="BH664" s="258">
        <f t="shared" si="301"/>
        <v>0</v>
      </c>
      <c r="BI664" s="258">
        <f t="shared" si="302"/>
        <v>1</v>
      </c>
      <c r="BJ664" s="258">
        <f t="shared" si="335"/>
        <v>1</v>
      </c>
      <c r="BK664" s="258">
        <f t="shared" si="303"/>
        <v>0</v>
      </c>
      <c r="BL664" s="258">
        <f t="shared" si="304"/>
        <v>1</v>
      </c>
      <c r="BM664" s="258">
        <f t="shared" si="336"/>
        <v>1</v>
      </c>
      <c r="BN664" s="258">
        <f t="shared" si="305"/>
        <v>0</v>
      </c>
      <c r="BO664" s="258">
        <f t="shared" si="306"/>
        <v>1</v>
      </c>
      <c r="BP664" s="258">
        <f t="shared" si="337"/>
        <v>1</v>
      </c>
      <c r="BQ664" s="258">
        <f t="shared" si="307"/>
        <v>0</v>
      </c>
      <c r="BR664" s="258">
        <f t="shared" si="308"/>
        <v>1</v>
      </c>
      <c r="BS664" s="258">
        <f t="shared" si="338"/>
        <v>1</v>
      </c>
      <c r="BT664" s="258">
        <f t="shared" si="309"/>
        <v>0</v>
      </c>
      <c r="BU664" s="258">
        <f t="shared" si="310"/>
        <v>1</v>
      </c>
      <c r="BV664" s="258">
        <f t="shared" si="339"/>
        <v>1</v>
      </c>
      <c r="BW664" s="258">
        <f t="shared" si="311"/>
        <v>0</v>
      </c>
      <c r="BX664" s="258">
        <f t="shared" si="312"/>
        <v>1</v>
      </c>
      <c r="BY664" s="258">
        <f t="shared" si="340"/>
        <v>1</v>
      </c>
      <c r="BZ664" s="258">
        <f t="shared" si="313"/>
        <v>0</v>
      </c>
      <c r="CA664" s="258">
        <f t="shared" si="314"/>
        <v>1</v>
      </c>
      <c r="CB664" s="258">
        <f t="shared" si="341"/>
        <v>1</v>
      </c>
      <c r="CC664" s="258">
        <f t="shared" si="315"/>
        <v>0</v>
      </c>
      <c r="CD664" s="258">
        <f t="shared" si="316"/>
        <v>1</v>
      </c>
    </row>
    <row r="665" spans="1:82" hidden="1">
      <c r="A665" s="258"/>
      <c r="B665" s="258"/>
      <c r="C665" s="259"/>
      <c r="D665" s="258"/>
      <c r="E665" s="258"/>
      <c r="F665" s="258"/>
      <c r="G665" s="258">
        <v>657</v>
      </c>
      <c r="H665" s="743"/>
      <c r="I665" s="744"/>
      <c r="J665" s="739"/>
      <c r="K665" s="745"/>
      <c r="L665" s="745"/>
      <c r="M665" s="272"/>
      <c r="N665" s="508">
        <f t="shared" si="242"/>
        <v>0</v>
      </c>
      <c r="O665" s="510">
        <f t="shared" si="342"/>
        <v>0</v>
      </c>
      <c r="P665" s="260">
        <f t="shared" si="343"/>
        <v>0</v>
      </c>
      <c r="Q665" s="261">
        <f t="shared" si="344"/>
        <v>0</v>
      </c>
      <c r="R665" s="261">
        <f t="shared" si="246"/>
        <v>0</v>
      </c>
      <c r="S665" s="262"/>
      <c r="T665" s="262"/>
      <c r="U665" s="263">
        <f t="shared" si="320"/>
        <v>1.288</v>
      </c>
      <c r="V665" s="264">
        <f>IF(E665="SP",1,IF(D665="",ExtraMargeMateriaal,(1-VLOOKUP(D665,TabelAankoop[],4,FALSE))))</f>
        <v>1</v>
      </c>
      <c r="W665" s="265">
        <f t="shared" si="247"/>
        <v>0.6885</v>
      </c>
      <c r="X665" s="266">
        <f t="shared" si="248"/>
        <v>1</v>
      </c>
      <c r="Y665" s="267">
        <f t="shared" si="249"/>
        <v>1.46</v>
      </c>
      <c r="Z665" s="267">
        <f t="shared" si="250"/>
        <v>1.1599999999999999</v>
      </c>
      <c r="AA665" s="268">
        <f t="shared" si="321"/>
        <v>0</v>
      </c>
      <c r="AB665" s="456">
        <f t="shared" si="322"/>
        <v>0</v>
      </c>
      <c r="AC665" s="457">
        <f t="shared" si="323"/>
        <v>0</v>
      </c>
      <c r="AD665" s="456">
        <f t="shared" si="324"/>
        <v>0</v>
      </c>
      <c r="AE665" s="458">
        <f t="shared" si="325"/>
        <v>0</v>
      </c>
      <c r="AF665" s="457">
        <f t="shared" si="286"/>
        <v>0</v>
      </c>
      <c r="AG665" s="456">
        <f t="shared" si="326"/>
        <v>0</v>
      </c>
      <c r="AH665" s="457">
        <f t="shared" si="327"/>
        <v>0</v>
      </c>
      <c r="AI665" s="268">
        <f t="shared" si="328"/>
        <v>0</v>
      </c>
      <c r="AJ665" s="269">
        <f t="shared" si="329"/>
        <v>0</v>
      </c>
      <c r="AK665" s="270">
        <f t="shared" si="330"/>
        <v>0</v>
      </c>
      <c r="AL665" s="415">
        <f t="shared" si="331"/>
        <v>0</v>
      </c>
      <c r="AM665" s="259" t="str">
        <f>IF(AP665="","",IFERROR(VLOOKUP(AP665,CODES!$A$3:$D$1348,4,FALSE),"X"))&amp;IF(AQ665="","",IFERROR(VLOOKUP(AQ665,CODES!$A$3:$D$1348,4,FALSE),"X"))&amp;IF(AR665="","",IFERROR(VLOOKUP(AR665,CODES!$A$3:$D$1348,4,FALSE),"X"))&amp;IF(AS665="","",IFERROR(VLOOKUP(AS665,CODES!$A$3:$D$1348,4,FALSE),"X"))&amp;IF(AT665="","",IFERROR(VLOOKUP(AT665,CODES!$A$3:$D$1348,4,FALSE),"X"))&amp;IF(AU665="","",IFERROR(VLOOKUP(AU665,CODES!$A$3:$D$1348,4,FALSE),"X"))&amp;IF(AV665="","",IFERROR(VLOOKUP(AV665,CODES!$A$3:$D$1348,4,FALSE),"X"))&amp;IF(AW665="","",IFERROR(VLOOKUP(AW665,CODES!$A$3:$D$1348,4,FALSE),"X"))&amp;IF(AX665="","",IFERROR(VLOOKUP(AX665,CODES!$A$3:$D$1348,4,FALSE),"X"))&amp;IF(AY665="","",IFERROR(VLOOKUP(AY665,CODES!$A$3:$D$1348,4,FALSE),"X"))</f>
        <v/>
      </c>
      <c r="AN665" s="258">
        <f>SUM(IFERROR(VLOOKUP(AP665,CODES!$A$3:$D$1348,4,FALSE)*BC665,0),IFERROR(VLOOKUP(AQ665,CODES!$A$3:$D$1348,4,FALSE)*BF665,0),IFERROR(VLOOKUP(AR665,CODES!$A$3:$D$1348,4,FALSE)*BI665,0),IFERROR(VLOOKUP(AS665,CODES!$A$3:$D$1348,4,FALSE)*BL665,0),IFERROR(VLOOKUP(AT665,CODES!$A$3:$D$1348,4,FALSE)*BO665,0),IFERROR(VLOOKUP(AU665,CODES!$A$3:$D$1348,4,FALSE)*BR665,0),IFERROR(VLOOKUP(AV665,CODES!$A$3:$D$1348,4,FALSE)*BU665,0),IFERROR(VLOOKUP(AW665,CODES!$A$3:$D$1348,4,FALSE)*BX665,0),IFERROR(VLOOKUP(AX665,CODES!$A$3:$D$1348,4,FALSE)*CA665,0),IFERROR(VLOOKUP(AY665,CODES!$A$3:$D$1348,4,FALSE)*CD665,0))</f>
        <v>0</v>
      </c>
      <c r="AO665" s="258">
        <f>SUM(IFERROR(VLOOKUP(AP665,CODES!$A$3:$D$1348,3,FALSE)*BC665,0),IFERROR(VLOOKUP(AQ665,CODES!$A$3:$D$1348,3,FALSE)*BF665,0),IFERROR(VLOOKUP(AR665,CODES!$A$3:$D$1348,3,FALSE)*BI665,0),IFERROR(VLOOKUP(AS665,CODES!$A$3:$D$1348,3,FALSE)*BL665,0),IFERROR(VLOOKUP(AT665,CODES!$A$3:$D$1348,3,FALSE)*BO665,0),IFERROR(VLOOKUP(AU665,CODES!$A$3:$D$1348,3,FALSE)*BR665,0),IFERROR(VLOOKUP(AV665,CODES!$A$3:$D$1348,3,FALSE)*BU665,0),IFERROR(VLOOKUP(AW665,CODES!$A$3:$D$1348,3,FALSE)*BX665,0),IFERROR(VLOOKUP(AX665,CODES!$A$3:$D$1348,3,FALSE)*CA665,0),IFERROR(VLOOKUP(AY665,CODES!$A$3:$D$1348,3,FALSE)*CD665,0))+B665</f>
        <v>0</v>
      </c>
      <c r="AP665" s="271" t="str">
        <f t="shared" si="287"/>
        <v/>
      </c>
      <c r="AQ665" s="271" t="str">
        <f t="shared" si="288"/>
        <v/>
      </c>
      <c r="AR665" s="271" t="str">
        <f t="shared" si="289"/>
        <v/>
      </c>
      <c r="AS665" s="271" t="str">
        <f t="shared" si="290"/>
        <v/>
      </c>
      <c r="AT665" s="271" t="str">
        <f t="shared" si="291"/>
        <v/>
      </c>
      <c r="AU665" s="271" t="str">
        <f t="shared" si="292"/>
        <v/>
      </c>
      <c r="AV665" s="271" t="str">
        <f t="shared" si="293"/>
        <v/>
      </c>
      <c r="AW665" s="271" t="str">
        <f t="shared" si="294"/>
        <v/>
      </c>
      <c r="AX665" s="271" t="str">
        <f t="shared" si="295"/>
        <v/>
      </c>
      <c r="AY665" s="271" t="str">
        <f t="shared" si="296"/>
        <v/>
      </c>
      <c r="AZ665" s="258">
        <f t="shared" si="332"/>
        <v>0</v>
      </c>
      <c r="BA665" s="258">
        <f t="shared" si="262"/>
        <v>1</v>
      </c>
      <c r="BB665" s="258">
        <f t="shared" si="297"/>
        <v>0</v>
      </c>
      <c r="BC665" s="258">
        <f t="shared" si="298"/>
        <v>1</v>
      </c>
      <c r="BD665" s="258">
        <f t="shared" si="333"/>
        <v>1</v>
      </c>
      <c r="BE665" s="258">
        <f t="shared" si="299"/>
        <v>0</v>
      </c>
      <c r="BF665" s="258">
        <f t="shared" si="300"/>
        <v>1</v>
      </c>
      <c r="BG665" s="258">
        <f t="shared" si="334"/>
        <v>1</v>
      </c>
      <c r="BH665" s="258">
        <f t="shared" si="301"/>
        <v>0</v>
      </c>
      <c r="BI665" s="258">
        <f t="shared" si="302"/>
        <v>1</v>
      </c>
      <c r="BJ665" s="258">
        <f t="shared" si="335"/>
        <v>1</v>
      </c>
      <c r="BK665" s="258">
        <f t="shared" si="303"/>
        <v>0</v>
      </c>
      <c r="BL665" s="258">
        <f t="shared" si="304"/>
        <v>1</v>
      </c>
      <c r="BM665" s="258">
        <f t="shared" si="336"/>
        <v>1</v>
      </c>
      <c r="BN665" s="258">
        <f t="shared" si="305"/>
        <v>0</v>
      </c>
      <c r="BO665" s="258">
        <f t="shared" si="306"/>
        <v>1</v>
      </c>
      <c r="BP665" s="258">
        <f t="shared" si="337"/>
        <v>1</v>
      </c>
      <c r="BQ665" s="258">
        <f t="shared" si="307"/>
        <v>0</v>
      </c>
      <c r="BR665" s="258">
        <f t="shared" si="308"/>
        <v>1</v>
      </c>
      <c r="BS665" s="258">
        <f t="shared" si="338"/>
        <v>1</v>
      </c>
      <c r="BT665" s="258">
        <f t="shared" si="309"/>
        <v>0</v>
      </c>
      <c r="BU665" s="258">
        <f t="shared" si="310"/>
        <v>1</v>
      </c>
      <c r="BV665" s="258">
        <f t="shared" si="339"/>
        <v>1</v>
      </c>
      <c r="BW665" s="258">
        <f t="shared" si="311"/>
        <v>0</v>
      </c>
      <c r="BX665" s="258">
        <f t="shared" si="312"/>
        <v>1</v>
      </c>
      <c r="BY665" s="258">
        <f t="shared" si="340"/>
        <v>1</v>
      </c>
      <c r="BZ665" s="258">
        <f t="shared" si="313"/>
        <v>0</v>
      </c>
      <c r="CA665" s="258">
        <f t="shared" si="314"/>
        <v>1</v>
      </c>
      <c r="CB665" s="258">
        <f t="shared" si="341"/>
        <v>1</v>
      </c>
      <c r="CC665" s="258">
        <f t="shared" si="315"/>
        <v>0</v>
      </c>
      <c r="CD665" s="258">
        <f t="shared" si="316"/>
        <v>1</v>
      </c>
    </row>
    <row r="666" spans="1:82" hidden="1">
      <c r="A666" s="258"/>
      <c r="B666" s="258"/>
      <c r="C666" s="259"/>
      <c r="D666" s="258"/>
      <c r="E666" s="258"/>
      <c r="F666" s="258"/>
      <c r="G666" s="258">
        <v>658</v>
      </c>
      <c r="H666" s="743"/>
      <c r="I666" s="744"/>
      <c r="J666" s="739"/>
      <c r="K666" s="745"/>
      <c r="L666" s="745"/>
      <c r="M666" s="272"/>
      <c r="N666" s="508">
        <f t="shared" si="242"/>
        <v>0</v>
      </c>
      <c r="O666" s="510">
        <f t="shared" si="342"/>
        <v>0</v>
      </c>
      <c r="P666" s="260">
        <f t="shared" si="343"/>
        <v>0</v>
      </c>
      <c r="Q666" s="261">
        <f t="shared" si="344"/>
        <v>0</v>
      </c>
      <c r="R666" s="261">
        <f t="shared" si="246"/>
        <v>0</v>
      </c>
      <c r="S666" s="262"/>
      <c r="T666" s="262"/>
      <c r="U666" s="263">
        <f t="shared" si="320"/>
        <v>1.288</v>
      </c>
      <c r="V666" s="264">
        <f>IF(E666="SP",1,IF(D666="",ExtraMargeMateriaal,(1-VLOOKUP(D666,TabelAankoop[],4,FALSE))))</f>
        <v>1</v>
      </c>
      <c r="W666" s="265">
        <f t="shared" si="247"/>
        <v>0.6885</v>
      </c>
      <c r="X666" s="266">
        <f t="shared" si="248"/>
        <v>1</v>
      </c>
      <c r="Y666" s="267">
        <f t="shared" si="249"/>
        <v>1.46</v>
      </c>
      <c r="Z666" s="267">
        <f t="shared" si="250"/>
        <v>1.1599999999999999</v>
      </c>
      <c r="AA666" s="268">
        <f t="shared" si="321"/>
        <v>0</v>
      </c>
      <c r="AB666" s="456">
        <f t="shared" si="322"/>
        <v>0</v>
      </c>
      <c r="AC666" s="457">
        <f t="shared" si="323"/>
        <v>0</v>
      </c>
      <c r="AD666" s="456">
        <f t="shared" si="324"/>
        <v>0</v>
      </c>
      <c r="AE666" s="458">
        <f t="shared" si="325"/>
        <v>0</v>
      </c>
      <c r="AF666" s="457">
        <f t="shared" si="286"/>
        <v>0</v>
      </c>
      <c r="AG666" s="456">
        <f t="shared" si="326"/>
        <v>0</v>
      </c>
      <c r="AH666" s="457">
        <f t="shared" si="327"/>
        <v>0</v>
      </c>
      <c r="AI666" s="268">
        <f t="shared" si="328"/>
        <v>0</v>
      </c>
      <c r="AJ666" s="269">
        <f t="shared" si="329"/>
        <v>0</v>
      </c>
      <c r="AK666" s="270">
        <f t="shared" si="330"/>
        <v>0</v>
      </c>
      <c r="AL666" s="415">
        <f t="shared" si="331"/>
        <v>0</v>
      </c>
      <c r="AM666" s="259" t="str">
        <f>IF(AP666="","",IFERROR(VLOOKUP(AP666,CODES!$A$3:$D$1348,4,FALSE),"X"))&amp;IF(AQ666="","",IFERROR(VLOOKUP(AQ666,CODES!$A$3:$D$1348,4,FALSE),"X"))&amp;IF(AR666="","",IFERROR(VLOOKUP(AR666,CODES!$A$3:$D$1348,4,FALSE),"X"))&amp;IF(AS666="","",IFERROR(VLOOKUP(AS666,CODES!$A$3:$D$1348,4,FALSE),"X"))&amp;IF(AT666="","",IFERROR(VLOOKUP(AT666,CODES!$A$3:$D$1348,4,FALSE),"X"))&amp;IF(AU666="","",IFERROR(VLOOKUP(AU666,CODES!$A$3:$D$1348,4,FALSE),"X"))&amp;IF(AV666="","",IFERROR(VLOOKUP(AV666,CODES!$A$3:$D$1348,4,FALSE),"X"))&amp;IF(AW666="","",IFERROR(VLOOKUP(AW666,CODES!$A$3:$D$1348,4,FALSE),"X"))&amp;IF(AX666="","",IFERROR(VLOOKUP(AX666,CODES!$A$3:$D$1348,4,FALSE),"X"))&amp;IF(AY666="","",IFERROR(VLOOKUP(AY666,CODES!$A$3:$D$1348,4,FALSE),"X"))</f>
        <v/>
      </c>
      <c r="AN666" s="258">
        <f>SUM(IFERROR(VLOOKUP(AP666,CODES!$A$3:$D$1348,4,FALSE)*BC666,0),IFERROR(VLOOKUP(AQ666,CODES!$A$3:$D$1348,4,FALSE)*BF666,0),IFERROR(VLOOKUP(AR666,CODES!$A$3:$D$1348,4,FALSE)*BI666,0),IFERROR(VLOOKUP(AS666,CODES!$A$3:$D$1348,4,FALSE)*BL666,0),IFERROR(VLOOKUP(AT666,CODES!$A$3:$D$1348,4,FALSE)*BO666,0),IFERROR(VLOOKUP(AU666,CODES!$A$3:$D$1348,4,FALSE)*BR666,0),IFERROR(VLOOKUP(AV666,CODES!$A$3:$D$1348,4,FALSE)*BU666,0),IFERROR(VLOOKUP(AW666,CODES!$A$3:$D$1348,4,FALSE)*BX666,0),IFERROR(VLOOKUP(AX666,CODES!$A$3:$D$1348,4,FALSE)*CA666,0),IFERROR(VLOOKUP(AY666,CODES!$A$3:$D$1348,4,FALSE)*CD666,0))</f>
        <v>0</v>
      </c>
      <c r="AO666" s="258">
        <f>SUM(IFERROR(VLOOKUP(AP666,CODES!$A$3:$D$1348,3,FALSE)*BC666,0),IFERROR(VLOOKUP(AQ666,CODES!$A$3:$D$1348,3,FALSE)*BF666,0),IFERROR(VLOOKUP(AR666,CODES!$A$3:$D$1348,3,FALSE)*BI666,0),IFERROR(VLOOKUP(AS666,CODES!$A$3:$D$1348,3,FALSE)*BL666,0),IFERROR(VLOOKUP(AT666,CODES!$A$3:$D$1348,3,FALSE)*BO666,0),IFERROR(VLOOKUP(AU666,CODES!$A$3:$D$1348,3,FALSE)*BR666,0),IFERROR(VLOOKUP(AV666,CODES!$A$3:$D$1348,3,FALSE)*BU666,0),IFERROR(VLOOKUP(AW666,CODES!$A$3:$D$1348,3,FALSE)*BX666,0),IFERROR(VLOOKUP(AX666,CODES!$A$3:$D$1348,3,FALSE)*CA666,0),IFERROR(VLOOKUP(AY666,CODES!$A$3:$D$1348,3,FALSE)*CD666,0))+B666</f>
        <v>0</v>
      </c>
      <c r="AP666" s="271" t="str">
        <f t="shared" si="287"/>
        <v/>
      </c>
      <c r="AQ666" s="271" t="str">
        <f t="shared" si="288"/>
        <v/>
      </c>
      <c r="AR666" s="271" t="str">
        <f t="shared" si="289"/>
        <v/>
      </c>
      <c r="AS666" s="271" t="str">
        <f t="shared" si="290"/>
        <v/>
      </c>
      <c r="AT666" s="271" t="str">
        <f t="shared" si="291"/>
        <v/>
      </c>
      <c r="AU666" s="271" t="str">
        <f t="shared" si="292"/>
        <v/>
      </c>
      <c r="AV666" s="271" t="str">
        <f t="shared" si="293"/>
        <v/>
      </c>
      <c r="AW666" s="271" t="str">
        <f t="shared" si="294"/>
        <v/>
      </c>
      <c r="AX666" s="271" t="str">
        <f t="shared" si="295"/>
        <v/>
      </c>
      <c r="AY666" s="271" t="str">
        <f t="shared" si="296"/>
        <v/>
      </c>
      <c r="AZ666" s="258">
        <f t="shared" si="332"/>
        <v>0</v>
      </c>
      <c r="BA666" s="258">
        <f t="shared" si="262"/>
        <v>1</v>
      </c>
      <c r="BB666" s="258">
        <f t="shared" si="297"/>
        <v>0</v>
      </c>
      <c r="BC666" s="258">
        <f t="shared" si="298"/>
        <v>1</v>
      </c>
      <c r="BD666" s="258">
        <f t="shared" si="333"/>
        <v>1</v>
      </c>
      <c r="BE666" s="258">
        <f t="shared" si="299"/>
        <v>0</v>
      </c>
      <c r="BF666" s="258">
        <f t="shared" si="300"/>
        <v>1</v>
      </c>
      <c r="BG666" s="258">
        <f t="shared" si="334"/>
        <v>1</v>
      </c>
      <c r="BH666" s="258">
        <f t="shared" si="301"/>
        <v>0</v>
      </c>
      <c r="BI666" s="258">
        <f t="shared" si="302"/>
        <v>1</v>
      </c>
      <c r="BJ666" s="258">
        <f t="shared" si="335"/>
        <v>1</v>
      </c>
      <c r="BK666" s="258">
        <f t="shared" si="303"/>
        <v>0</v>
      </c>
      <c r="BL666" s="258">
        <f t="shared" si="304"/>
        <v>1</v>
      </c>
      <c r="BM666" s="258">
        <f t="shared" si="336"/>
        <v>1</v>
      </c>
      <c r="BN666" s="258">
        <f t="shared" si="305"/>
        <v>0</v>
      </c>
      <c r="BO666" s="258">
        <f t="shared" si="306"/>
        <v>1</v>
      </c>
      <c r="BP666" s="258">
        <f t="shared" si="337"/>
        <v>1</v>
      </c>
      <c r="BQ666" s="258">
        <f t="shared" si="307"/>
        <v>0</v>
      </c>
      <c r="BR666" s="258">
        <f t="shared" si="308"/>
        <v>1</v>
      </c>
      <c r="BS666" s="258">
        <f t="shared" si="338"/>
        <v>1</v>
      </c>
      <c r="BT666" s="258">
        <f t="shared" si="309"/>
        <v>0</v>
      </c>
      <c r="BU666" s="258">
        <f t="shared" si="310"/>
        <v>1</v>
      </c>
      <c r="BV666" s="258">
        <f t="shared" si="339"/>
        <v>1</v>
      </c>
      <c r="BW666" s="258">
        <f t="shared" si="311"/>
        <v>0</v>
      </c>
      <c r="BX666" s="258">
        <f t="shared" si="312"/>
        <v>1</v>
      </c>
      <c r="BY666" s="258">
        <f t="shared" si="340"/>
        <v>1</v>
      </c>
      <c r="BZ666" s="258">
        <f t="shared" si="313"/>
        <v>0</v>
      </c>
      <c r="CA666" s="258">
        <f t="shared" si="314"/>
        <v>1</v>
      </c>
      <c r="CB666" s="258">
        <f t="shared" si="341"/>
        <v>1</v>
      </c>
      <c r="CC666" s="258">
        <f t="shared" si="315"/>
        <v>0</v>
      </c>
      <c r="CD666" s="258">
        <f t="shared" si="316"/>
        <v>1</v>
      </c>
    </row>
    <row r="667" spans="1:82" hidden="1">
      <c r="A667" s="258"/>
      <c r="B667" s="258"/>
      <c r="C667" s="259"/>
      <c r="D667" s="258"/>
      <c r="E667" s="258"/>
      <c r="F667" s="258"/>
      <c r="G667" s="258">
        <v>659</v>
      </c>
      <c r="H667" s="743"/>
      <c r="I667" s="744"/>
      <c r="J667" s="739"/>
      <c r="K667" s="745"/>
      <c r="L667" s="745"/>
      <c r="M667" s="272"/>
      <c r="N667" s="508">
        <f t="shared" si="242"/>
        <v>0</v>
      </c>
      <c r="O667" s="510">
        <f t="shared" si="342"/>
        <v>0</v>
      </c>
      <c r="P667" s="260">
        <f t="shared" si="343"/>
        <v>0</v>
      </c>
      <c r="Q667" s="261">
        <f t="shared" si="344"/>
        <v>0</v>
      </c>
      <c r="R667" s="261">
        <f t="shared" si="246"/>
        <v>0</v>
      </c>
      <c r="S667" s="262"/>
      <c r="T667" s="262"/>
      <c r="U667" s="263">
        <f t="shared" si="320"/>
        <v>1.288</v>
      </c>
      <c r="V667" s="264">
        <f>IF(E667="SP",1,IF(D667="",ExtraMargeMateriaal,(1-VLOOKUP(D667,TabelAankoop[],4,FALSE))))</f>
        <v>1</v>
      </c>
      <c r="W667" s="265">
        <f t="shared" si="247"/>
        <v>0.6885</v>
      </c>
      <c r="X667" s="266">
        <f t="shared" si="248"/>
        <v>1</v>
      </c>
      <c r="Y667" s="267">
        <f t="shared" si="249"/>
        <v>1.46</v>
      </c>
      <c r="Z667" s="267">
        <f t="shared" si="250"/>
        <v>1.1599999999999999</v>
      </c>
      <c r="AA667" s="268">
        <f t="shared" si="321"/>
        <v>0</v>
      </c>
      <c r="AB667" s="456">
        <f t="shared" si="322"/>
        <v>0</v>
      </c>
      <c r="AC667" s="457">
        <f t="shared" si="323"/>
        <v>0</v>
      </c>
      <c r="AD667" s="456">
        <f t="shared" si="324"/>
        <v>0</v>
      </c>
      <c r="AE667" s="458">
        <f t="shared" si="325"/>
        <v>0</v>
      </c>
      <c r="AF667" s="457">
        <f t="shared" si="286"/>
        <v>0</v>
      </c>
      <c r="AG667" s="456">
        <f t="shared" si="326"/>
        <v>0</v>
      </c>
      <c r="AH667" s="457">
        <f t="shared" si="327"/>
        <v>0</v>
      </c>
      <c r="AI667" s="268">
        <f t="shared" si="328"/>
        <v>0</v>
      </c>
      <c r="AJ667" s="269">
        <f t="shared" si="329"/>
        <v>0</v>
      </c>
      <c r="AK667" s="270">
        <f t="shared" si="330"/>
        <v>0</v>
      </c>
      <c r="AL667" s="415">
        <f t="shared" si="331"/>
        <v>0</v>
      </c>
      <c r="AM667" s="259" t="str">
        <f>IF(AP667="","",IFERROR(VLOOKUP(AP667,CODES!$A$3:$D$1348,4,FALSE),"X"))&amp;IF(AQ667="","",IFERROR(VLOOKUP(AQ667,CODES!$A$3:$D$1348,4,FALSE),"X"))&amp;IF(AR667="","",IFERROR(VLOOKUP(AR667,CODES!$A$3:$D$1348,4,FALSE),"X"))&amp;IF(AS667="","",IFERROR(VLOOKUP(AS667,CODES!$A$3:$D$1348,4,FALSE),"X"))&amp;IF(AT667="","",IFERROR(VLOOKUP(AT667,CODES!$A$3:$D$1348,4,FALSE),"X"))&amp;IF(AU667="","",IFERROR(VLOOKUP(AU667,CODES!$A$3:$D$1348,4,FALSE),"X"))&amp;IF(AV667="","",IFERROR(VLOOKUP(AV667,CODES!$A$3:$D$1348,4,FALSE),"X"))&amp;IF(AW667="","",IFERROR(VLOOKUP(AW667,CODES!$A$3:$D$1348,4,FALSE),"X"))&amp;IF(AX667="","",IFERROR(VLOOKUP(AX667,CODES!$A$3:$D$1348,4,FALSE),"X"))&amp;IF(AY667="","",IFERROR(VLOOKUP(AY667,CODES!$A$3:$D$1348,4,FALSE),"X"))</f>
        <v/>
      </c>
      <c r="AN667" s="258">
        <f>SUM(IFERROR(VLOOKUP(AP667,CODES!$A$3:$D$1348,4,FALSE)*BC667,0),IFERROR(VLOOKUP(AQ667,CODES!$A$3:$D$1348,4,FALSE)*BF667,0),IFERROR(VLOOKUP(AR667,CODES!$A$3:$D$1348,4,FALSE)*BI667,0),IFERROR(VLOOKUP(AS667,CODES!$A$3:$D$1348,4,FALSE)*BL667,0),IFERROR(VLOOKUP(AT667,CODES!$A$3:$D$1348,4,FALSE)*BO667,0),IFERROR(VLOOKUP(AU667,CODES!$A$3:$D$1348,4,FALSE)*BR667,0),IFERROR(VLOOKUP(AV667,CODES!$A$3:$D$1348,4,FALSE)*BU667,0),IFERROR(VLOOKUP(AW667,CODES!$A$3:$D$1348,4,FALSE)*BX667,0),IFERROR(VLOOKUP(AX667,CODES!$A$3:$D$1348,4,FALSE)*CA667,0),IFERROR(VLOOKUP(AY667,CODES!$A$3:$D$1348,4,FALSE)*CD667,0))</f>
        <v>0</v>
      </c>
      <c r="AO667" s="258">
        <f>SUM(IFERROR(VLOOKUP(AP667,CODES!$A$3:$D$1348,3,FALSE)*BC667,0),IFERROR(VLOOKUP(AQ667,CODES!$A$3:$D$1348,3,FALSE)*BF667,0),IFERROR(VLOOKUP(AR667,CODES!$A$3:$D$1348,3,FALSE)*BI667,0),IFERROR(VLOOKUP(AS667,CODES!$A$3:$D$1348,3,FALSE)*BL667,0),IFERROR(VLOOKUP(AT667,CODES!$A$3:$D$1348,3,FALSE)*BO667,0),IFERROR(VLOOKUP(AU667,CODES!$A$3:$D$1348,3,FALSE)*BR667,0),IFERROR(VLOOKUP(AV667,CODES!$A$3:$D$1348,3,FALSE)*BU667,0),IFERROR(VLOOKUP(AW667,CODES!$A$3:$D$1348,3,FALSE)*BX667,0),IFERROR(VLOOKUP(AX667,CODES!$A$3:$D$1348,3,FALSE)*CA667,0),IFERROR(VLOOKUP(AY667,CODES!$A$3:$D$1348,3,FALSE)*CD667,0))+B667</f>
        <v>0</v>
      </c>
      <c r="AP667" s="271" t="str">
        <f t="shared" si="287"/>
        <v/>
      </c>
      <c r="AQ667" s="271" t="str">
        <f t="shared" si="288"/>
        <v/>
      </c>
      <c r="AR667" s="271" t="str">
        <f t="shared" si="289"/>
        <v/>
      </c>
      <c r="AS667" s="271" t="str">
        <f t="shared" si="290"/>
        <v/>
      </c>
      <c r="AT667" s="271" t="str">
        <f t="shared" si="291"/>
        <v/>
      </c>
      <c r="AU667" s="271" t="str">
        <f t="shared" si="292"/>
        <v/>
      </c>
      <c r="AV667" s="271" t="str">
        <f t="shared" si="293"/>
        <v/>
      </c>
      <c r="AW667" s="271" t="str">
        <f t="shared" si="294"/>
        <v/>
      </c>
      <c r="AX667" s="271" t="str">
        <f t="shared" si="295"/>
        <v/>
      </c>
      <c r="AY667" s="271" t="str">
        <f t="shared" si="296"/>
        <v/>
      </c>
      <c r="AZ667" s="258">
        <f t="shared" si="332"/>
        <v>0</v>
      </c>
      <c r="BA667" s="258">
        <f t="shared" si="262"/>
        <v>1</v>
      </c>
      <c r="BB667" s="258">
        <f t="shared" si="297"/>
        <v>0</v>
      </c>
      <c r="BC667" s="258">
        <f t="shared" si="298"/>
        <v>1</v>
      </c>
      <c r="BD667" s="258">
        <f t="shared" si="333"/>
        <v>1</v>
      </c>
      <c r="BE667" s="258">
        <f t="shared" si="299"/>
        <v>0</v>
      </c>
      <c r="BF667" s="258">
        <f t="shared" si="300"/>
        <v>1</v>
      </c>
      <c r="BG667" s="258">
        <f t="shared" si="334"/>
        <v>1</v>
      </c>
      <c r="BH667" s="258">
        <f t="shared" si="301"/>
        <v>0</v>
      </c>
      <c r="BI667" s="258">
        <f t="shared" si="302"/>
        <v>1</v>
      </c>
      <c r="BJ667" s="258">
        <f t="shared" si="335"/>
        <v>1</v>
      </c>
      <c r="BK667" s="258">
        <f t="shared" si="303"/>
        <v>0</v>
      </c>
      <c r="BL667" s="258">
        <f t="shared" si="304"/>
        <v>1</v>
      </c>
      <c r="BM667" s="258">
        <f t="shared" si="336"/>
        <v>1</v>
      </c>
      <c r="BN667" s="258">
        <f t="shared" si="305"/>
        <v>0</v>
      </c>
      <c r="BO667" s="258">
        <f t="shared" si="306"/>
        <v>1</v>
      </c>
      <c r="BP667" s="258">
        <f t="shared" si="337"/>
        <v>1</v>
      </c>
      <c r="BQ667" s="258">
        <f t="shared" si="307"/>
        <v>0</v>
      </c>
      <c r="BR667" s="258">
        <f t="shared" si="308"/>
        <v>1</v>
      </c>
      <c r="BS667" s="258">
        <f t="shared" si="338"/>
        <v>1</v>
      </c>
      <c r="BT667" s="258">
        <f t="shared" si="309"/>
        <v>0</v>
      </c>
      <c r="BU667" s="258">
        <f t="shared" si="310"/>
        <v>1</v>
      </c>
      <c r="BV667" s="258">
        <f t="shared" si="339"/>
        <v>1</v>
      </c>
      <c r="BW667" s="258">
        <f t="shared" si="311"/>
        <v>0</v>
      </c>
      <c r="BX667" s="258">
        <f t="shared" si="312"/>
        <v>1</v>
      </c>
      <c r="BY667" s="258">
        <f t="shared" si="340"/>
        <v>1</v>
      </c>
      <c r="BZ667" s="258">
        <f t="shared" si="313"/>
        <v>0</v>
      </c>
      <c r="CA667" s="258">
        <f t="shared" si="314"/>
        <v>1</v>
      </c>
      <c r="CB667" s="258">
        <f t="shared" si="341"/>
        <v>1</v>
      </c>
      <c r="CC667" s="258">
        <f t="shared" si="315"/>
        <v>0</v>
      </c>
      <c r="CD667" s="258">
        <f t="shared" si="316"/>
        <v>1</v>
      </c>
    </row>
    <row r="668" spans="1:82" hidden="1">
      <c r="A668" s="258"/>
      <c r="B668" s="258"/>
      <c r="C668" s="259"/>
      <c r="D668" s="258"/>
      <c r="E668" s="258"/>
      <c r="F668" s="258"/>
      <c r="G668" s="258">
        <v>660</v>
      </c>
      <c r="H668" s="743"/>
      <c r="I668" s="744"/>
      <c r="J668" s="739"/>
      <c r="K668" s="745"/>
      <c r="L668" s="745"/>
      <c r="M668" s="272"/>
      <c r="N668" s="508">
        <f t="shared" si="242"/>
        <v>0</v>
      </c>
      <c r="O668" s="510">
        <f t="shared" si="342"/>
        <v>0</v>
      </c>
      <c r="P668" s="260">
        <f t="shared" si="343"/>
        <v>0</v>
      </c>
      <c r="Q668" s="261">
        <f t="shared" si="344"/>
        <v>0</v>
      </c>
      <c r="R668" s="261">
        <f t="shared" si="246"/>
        <v>0</v>
      </c>
      <c r="S668" s="262"/>
      <c r="T668" s="262"/>
      <c r="U668" s="263">
        <f t="shared" si="320"/>
        <v>1.288</v>
      </c>
      <c r="V668" s="264">
        <f>IF(E668="SP",1,IF(D668="",ExtraMargeMateriaal,(1-VLOOKUP(D668,TabelAankoop[],4,FALSE))))</f>
        <v>1</v>
      </c>
      <c r="W668" s="265">
        <f t="shared" si="247"/>
        <v>0.6885</v>
      </c>
      <c r="X668" s="266">
        <f t="shared" si="248"/>
        <v>1</v>
      </c>
      <c r="Y668" s="267">
        <f t="shared" si="249"/>
        <v>1.46</v>
      </c>
      <c r="Z668" s="267">
        <f t="shared" si="250"/>
        <v>1.1599999999999999</v>
      </c>
      <c r="AA668" s="268">
        <f t="shared" si="321"/>
        <v>0</v>
      </c>
      <c r="AB668" s="456">
        <f t="shared" si="322"/>
        <v>0</v>
      </c>
      <c r="AC668" s="457">
        <f t="shared" si="323"/>
        <v>0</v>
      </c>
      <c r="AD668" s="456">
        <f t="shared" si="324"/>
        <v>0</v>
      </c>
      <c r="AE668" s="458">
        <f t="shared" si="325"/>
        <v>0</v>
      </c>
      <c r="AF668" s="457">
        <f t="shared" si="286"/>
        <v>0</v>
      </c>
      <c r="AG668" s="456">
        <f t="shared" si="326"/>
        <v>0</v>
      </c>
      <c r="AH668" s="457">
        <f t="shared" si="327"/>
        <v>0</v>
      </c>
      <c r="AI668" s="268">
        <f t="shared" si="328"/>
        <v>0</v>
      </c>
      <c r="AJ668" s="269">
        <f t="shared" si="329"/>
        <v>0</v>
      </c>
      <c r="AK668" s="270">
        <f t="shared" si="330"/>
        <v>0</v>
      </c>
      <c r="AL668" s="415">
        <f t="shared" si="331"/>
        <v>0</v>
      </c>
      <c r="AM668" s="259" t="str">
        <f>IF(AP668="","",IFERROR(VLOOKUP(AP668,CODES!$A$3:$D$1348,4,FALSE),"X"))&amp;IF(AQ668="","",IFERROR(VLOOKUP(AQ668,CODES!$A$3:$D$1348,4,FALSE),"X"))&amp;IF(AR668="","",IFERROR(VLOOKUP(AR668,CODES!$A$3:$D$1348,4,FALSE),"X"))&amp;IF(AS668="","",IFERROR(VLOOKUP(AS668,CODES!$A$3:$D$1348,4,FALSE),"X"))&amp;IF(AT668="","",IFERROR(VLOOKUP(AT668,CODES!$A$3:$D$1348,4,FALSE),"X"))&amp;IF(AU668="","",IFERROR(VLOOKUP(AU668,CODES!$A$3:$D$1348,4,FALSE),"X"))&amp;IF(AV668="","",IFERROR(VLOOKUP(AV668,CODES!$A$3:$D$1348,4,FALSE),"X"))&amp;IF(AW668="","",IFERROR(VLOOKUP(AW668,CODES!$A$3:$D$1348,4,FALSE),"X"))&amp;IF(AX668="","",IFERROR(VLOOKUP(AX668,CODES!$A$3:$D$1348,4,FALSE),"X"))&amp;IF(AY668="","",IFERROR(VLOOKUP(AY668,CODES!$A$3:$D$1348,4,FALSE),"X"))</f>
        <v/>
      </c>
      <c r="AN668" s="258">
        <f>SUM(IFERROR(VLOOKUP(AP668,CODES!$A$3:$D$1348,4,FALSE)*BC668,0),IFERROR(VLOOKUP(AQ668,CODES!$A$3:$D$1348,4,FALSE)*BF668,0),IFERROR(VLOOKUP(AR668,CODES!$A$3:$D$1348,4,FALSE)*BI668,0),IFERROR(VLOOKUP(AS668,CODES!$A$3:$D$1348,4,FALSE)*BL668,0),IFERROR(VLOOKUP(AT668,CODES!$A$3:$D$1348,4,FALSE)*BO668,0),IFERROR(VLOOKUP(AU668,CODES!$A$3:$D$1348,4,FALSE)*BR668,0),IFERROR(VLOOKUP(AV668,CODES!$A$3:$D$1348,4,FALSE)*BU668,0),IFERROR(VLOOKUP(AW668,CODES!$A$3:$D$1348,4,FALSE)*BX668,0),IFERROR(VLOOKUP(AX668,CODES!$A$3:$D$1348,4,FALSE)*CA668,0),IFERROR(VLOOKUP(AY668,CODES!$A$3:$D$1348,4,FALSE)*CD668,0))</f>
        <v>0</v>
      </c>
      <c r="AO668" s="258">
        <f>SUM(IFERROR(VLOOKUP(AP668,CODES!$A$3:$D$1348,3,FALSE)*BC668,0),IFERROR(VLOOKUP(AQ668,CODES!$A$3:$D$1348,3,FALSE)*BF668,0),IFERROR(VLOOKUP(AR668,CODES!$A$3:$D$1348,3,FALSE)*BI668,0),IFERROR(VLOOKUP(AS668,CODES!$A$3:$D$1348,3,FALSE)*BL668,0),IFERROR(VLOOKUP(AT668,CODES!$A$3:$D$1348,3,FALSE)*BO668,0),IFERROR(VLOOKUP(AU668,CODES!$A$3:$D$1348,3,FALSE)*BR668,0),IFERROR(VLOOKUP(AV668,CODES!$A$3:$D$1348,3,FALSE)*BU668,0),IFERROR(VLOOKUP(AW668,CODES!$A$3:$D$1348,3,FALSE)*BX668,0),IFERROR(VLOOKUP(AX668,CODES!$A$3:$D$1348,3,FALSE)*CA668,0),IFERROR(VLOOKUP(AY668,CODES!$A$3:$D$1348,3,FALSE)*CD668,0))+B668</f>
        <v>0</v>
      </c>
      <c r="AP668" s="271" t="str">
        <f t="shared" si="287"/>
        <v/>
      </c>
      <c r="AQ668" s="271" t="str">
        <f t="shared" si="288"/>
        <v/>
      </c>
      <c r="AR668" s="271" t="str">
        <f t="shared" si="289"/>
        <v/>
      </c>
      <c r="AS668" s="271" t="str">
        <f t="shared" si="290"/>
        <v/>
      </c>
      <c r="AT668" s="271" t="str">
        <f t="shared" si="291"/>
        <v/>
      </c>
      <c r="AU668" s="271" t="str">
        <f t="shared" si="292"/>
        <v/>
      </c>
      <c r="AV668" s="271" t="str">
        <f t="shared" si="293"/>
        <v/>
      </c>
      <c r="AW668" s="271" t="str">
        <f t="shared" si="294"/>
        <v/>
      </c>
      <c r="AX668" s="271" t="str">
        <f t="shared" si="295"/>
        <v/>
      </c>
      <c r="AY668" s="271" t="str">
        <f t="shared" si="296"/>
        <v/>
      </c>
      <c r="AZ668" s="258">
        <f t="shared" si="332"/>
        <v>0</v>
      </c>
      <c r="BA668" s="258">
        <f t="shared" si="262"/>
        <v>1</v>
      </c>
      <c r="BB668" s="258">
        <f t="shared" si="297"/>
        <v>0</v>
      </c>
      <c r="BC668" s="258">
        <f t="shared" si="298"/>
        <v>1</v>
      </c>
      <c r="BD668" s="258">
        <f t="shared" si="333"/>
        <v>1</v>
      </c>
      <c r="BE668" s="258">
        <f t="shared" si="299"/>
        <v>0</v>
      </c>
      <c r="BF668" s="258">
        <f t="shared" si="300"/>
        <v>1</v>
      </c>
      <c r="BG668" s="258">
        <f t="shared" si="334"/>
        <v>1</v>
      </c>
      <c r="BH668" s="258">
        <f t="shared" si="301"/>
        <v>0</v>
      </c>
      <c r="BI668" s="258">
        <f t="shared" si="302"/>
        <v>1</v>
      </c>
      <c r="BJ668" s="258">
        <f t="shared" si="335"/>
        <v>1</v>
      </c>
      <c r="BK668" s="258">
        <f t="shared" si="303"/>
        <v>0</v>
      </c>
      <c r="BL668" s="258">
        <f t="shared" si="304"/>
        <v>1</v>
      </c>
      <c r="BM668" s="258">
        <f t="shared" si="336"/>
        <v>1</v>
      </c>
      <c r="BN668" s="258">
        <f t="shared" si="305"/>
        <v>0</v>
      </c>
      <c r="BO668" s="258">
        <f t="shared" si="306"/>
        <v>1</v>
      </c>
      <c r="BP668" s="258">
        <f t="shared" si="337"/>
        <v>1</v>
      </c>
      <c r="BQ668" s="258">
        <f t="shared" si="307"/>
        <v>0</v>
      </c>
      <c r="BR668" s="258">
        <f t="shared" si="308"/>
        <v>1</v>
      </c>
      <c r="BS668" s="258">
        <f t="shared" si="338"/>
        <v>1</v>
      </c>
      <c r="BT668" s="258">
        <f t="shared" si="309"/>
        <v>0</v>
      </c>
      <c r="BU668" s="258">
        <f t="shared" si="310"/>
        <v>1</v>
      </c>
      <c r="BV668" s="258">
        <f t="shared" si="339"/>
        <v>1</v>
      </c>
      <c r="BW668" s="258">
        <f t="shared" si="311"/>
        <v>0</v>
      </c>
      <c r="BX668" s="258">
        <f t="shared" si="312"/>
        <v>1</v>
      </c>
      <c r="BY668" s="258">
        <f t="shared" si="340"/>
        <v>1</v>
      </c>
      <c r="BZ668" s="258">
        <f t="shared" si="313"/>
        <v>0</v>
      </c>
      <c r="CA668" s="258">
        <f t="shared" si="314"/>
        <v>1</v>
      </c>
      <c r="CB668" s="258">
        <f t="shared" si="341"/>
        <v>1</v>
      </c>
      <c r="CC668" s="258">
        <f t="shared" si="315"/>
        <v>0</v>
      </c>
      <c r="CD668" s="258">
        <f t="shared" si="316"/>
        <v>1</v>
      </c>
    </row>
    <row r="669" spans="1:82" hidden="1">
      <c r="A669" s="258"/>
      <c r="B669" s="258"/>
      <c r="C669" s="259"/>
      <c r="D669" s="258"/>
      <c r="E669" s="258"/>
      <c r="F669" s="258"/>
      <c r="G669" s="258">
        <v>661</v>
      </c>
      <c r="H669" s="743"/>
      <c r="I669" s="744"/>
      <c r="J669" s="739"/>
      <c r="K669" s="745"/>
      <c r="L669" s="745"/>
      <c r="M669" s="272"/>
      <c r="N669" s="508">
        <f t="shared" si="242"/>
        <v>0</v>
      </c>
      <c r="O669" s="510">
        <f t="shared" si="342"/>
        <v>0</v>
      </c>
      <c r="P669" s="260">
        <f t="shared" si="343"/>
        <v>0</v>
      </c>
      <c r="Q669" s="261">
        <f t="shared" si="344"/>
        <v>0</v>
      </c>
      <c r="R669" s="261">
        <f t="shared" si="246"/>
        <v>0</v>
      </c>
      <c r="S669" s="262"/>
      <c r="T669" s="262"/>
      <c r="U669" s="263">
        <f t="shared" si="320"/>
        <v>1.288</v>
      </c>
      <c r="V669" s="264">
        <f>IF(E669="SP",1,IF(D669="",ExtraMargeMateriaal,(1-VLOOKUP(D669,TabelAankoop[],4,FALSE))))</f>
        <v>1</v>
      </c>
      <c r="W669" s="265">
        <f t="shared" si="247"/>
        <v>0.6885</v>
      </c>
      <c r="X669" s="266">
        <f t="shared" si="248"/>
        <v>1</v>
      </c>
      <c r="Y669" s="267">
        <f t="shared" si="249"/>
        <v>1.46</v>
      </c>
      <c r="Z669" s="267">
        <f t="shared" si="250"/>
        <v>1.1599999999999999</v>
      </c>
      <c r="AA669" s="268">
        <f t="shared" si="321"/>
        <v>0</v>
      </c>
      <c r="AB669" s="456">
        <f t="shared" si="322"/>
        <v>0</v>
      </c>
      <c r="AC669" s="457">
        <f t="shared" si="323"/>
        <v>0</v>
      </c>
      <c r="AD669" s="456">
        <f t="shared" si="324"/>
        <v>0</v>
      </c>
      <c r="AE669" s="458">
        <f t="shared" si="325"/>
        <v>0</v>
      </c>
      <c r="AF669" s="457">
        <f t="shared" si="286"/>
        <v>0</v>
      </c>
      <c r="AG669" s="456">
        <f t="shared" si="326"/>
        <v>0</v>
      </c>
      <c r="AH669" s="457">
        <f t="shared" si="327"/>
        <v>0</v>
      </c>
      <c r="AI669" s="268">
        <f t="shared" si="328"/>
        <v>0</v>
      </c>
      <c r="AJ669" s="269">
        <f t="shared" si="329"/>
        <v>0</v>
      </c>
      <c r="AK669" s="270">
        <f t="shared" si="330"/>
        <v>0</v>
      </c>
      <c r="AL669" s="415">
        <f t="shared" si="331"/>
        <v>0</v>
      </c>
      <c r="AM669" s="259" t="str">
        <f>IF(AP669="","",IFERROR(VLOOKUP(AP669,CODES!$A$3:$D$1348,4,FALSE),"X"))&amp;IF(AQ669="","",IFERROR(VLOOKUP(AQ669,CODES!$A$3:$D$1348,4,FALSE),"X"))&amp;IF(AR669="","",IFERROR(VLOOKUP(AR669,CODES!$A$3:$D$1348,4,FALSE),"X"))&amp;IF(AS669="","",IFERROR(VLOOKUP(AS669,CODES!$A$3:$D$1348,4,FALSE),"X"))&amp;IF(AT669="","",IFERROR(VLOOKUP(AT669,CODES!$A$3:$D$1348,4,FALSE),"X"))&amp;IF(AU669="","",IFERROR(VLOOKUP(AU669,CODES!$A$3:$D$1348,4,FALSE),"X"))&amp;IF(AV669="","",IFERROR(VLOOKUP(AV669,CODES!$A$3:$D$1348,4,FALSE),"X"))&amp;IF(AW669="","",IFERROR(VLOOKUP(AW669,CODES!$A$3:$D$1348,4,FALSE),"X"))&amp;IF(AX669="","",IFERROR(VLOOKUP(AX669,CODES!$A$3:$D$1348,4,FALSE),"X"))&amp;IF(AY669="","",IFERROR(VLOOKUP(AY669,CODES!$A$3:$D$1348,4,FALSE),"X"))</f>
        <v/>
      </c>
      <c r="AN669" s="258">
        <f>SUM(IFERROR(VLOOKUP(AP669,CODES!$A$3:$D$1348,4,FALSE)*BC669,0),IFERROR(VLOOKUP(AQ669,CODES!$A$3:$D$1348,4,FALSE)*BF669,0),IFERROR(VLOOKUP(AR669,CODES!$A$3:$D$1348,4,FALSE)*BI669,0),IFERROR(VLOOKUP(AS669,CODES!$A$3:$D$1348,4,FALSE)*BL669,0),IFERROR(VLOOKUP(AT669,CODES!$A$3:$D$1348,4,FALSE)*BO669,0),IFERROR(VLOOKUP(AU669,CODES!$A$3:$D$1348,4,FALSE)*BR669,0),IFERROR(VLOOKUP(AV669,CODES!$A$3:$D$1348,4,FALSE)*BU669,0),IFERROR(VLOOKUP(AW669,CODES!$A$3:$D$1348,4,FALSE)*BX669,0),IFERROR(VLOOKUP(AX669,CODES!$A$3:$D$1348,4,FALSE)*CA669,0),IFERROR(VLOOKUP(AY669,CODES!$A$3:$D$1348,4,FALSE)*CD669,0))</f>
        <v>0</v>
      </c>
      <c r="AO669" s="258">
        <f>SUM(IFERROR(VLOOKUP(AP669,CODES!$A$3:$D$1348,3,FALSE)*BC669,0),IFERROR(VLOOKUP(AQ669,CODES!$A$3:$D$1348,3,FALSE)*BF669,0),IFERROR(VLOOKUP(AR669,CODES!$A$3:$D$1348,3,FALSE)*BI669,0),IFERROR(VLOOKUP(AS669,CODES!$A$3:$D$1348,3,FALSE)*BL669,0),IFERROR(VLOOKUP(AT669,CODES!$A$3:$D$1348,3,FALSE)*BO669,0),IFERROR(VLOOKUP(AU669,CODES!$A$3:$D$1348,3,FALSE)*BR669,0),IFERROR(VLOOKUP(AV669,CODES!$A$3:$D$1348,3,FALSE)*BU669,0),IFERROR(VLOOKUP(AW669,CODES!$A$3:$D$1348,3,FALSE)*BX669,0),IFERROR(VLOOKUP(AX669,CODES!$A$3:$D$1348,3,FALSE)*CA669,0),IFERROR(VLOOKUP(AY669,CODES!$A$3:$D$1348,3,FALSE)*CD669,0))+B669</f>
        <v>0</v>
      </c>
      <c r="AP669" s="271" t="str">
        <f t="shared" si="287"/>
        <v/>
      </c>
      <c r="AQ669" s="271" t="str">
        <f t="shared" si="288"/>
        <v/>
      </c>
      <c r="AR669" s="271" t="str">
        <f t="shared" si="289"/>
        <v/>
      </c>
      <c r="AS669" s="271" t="str">
        <f t="shared" si="290"/>
        <v/>
      </c>
      <c r="AT669" s="271" t="str">
        <f t="shared" si="291"/>
        <v/>
      </c>
      <c r="AU669" s="271" t="str">
        <f t="shared" si="292"/>
        <v/>
      </c>
      <c r="AV669" s="271" t="str">
        <f t="shared" si="293"/>
        <v/>
      </c>
      <c r="AW669" s="271" t="str">
        <f t="shared" si="294"/>
        <v/>
      </c>
      <c r="AX669" s="271" t="str">
        <f t="shared" si="295"/>
        <v/>
      </c>
      <c r="AY669" s="271" t="str">
        <f t="shared" si="296"/>
        <v/>
      </c>
      <c r="AZ669" s="258">
        <f t="shared" si="332"/>
        <v>0</v>
      </c>
      <c r="BA669" s="258">
        <f t="shared" si="262"/>
        <v>1</v>
      </c>
      <c r="BB669" s="258">
        <f t="shared" si="297"/>
        <v>0</v>
      </c>
      <c r="BC669" s="258">
        <f t="shared" si="298"/>
        <v>1</v>
      </c>
      <c r="BD669" s="258">
        <f t="shared" si="333"/>
        <v>1</v>
      </c>
      <c r="BE669" s="258">
        <f t="shared" si="299"/>
        <v>0</v>
      </c>
      <c r="BF669" s="258">
        <f t="shared" si="300"/>
        <v>1</v>
      </c>
      <c r="BG669" s="258">
        <f t="shared" si="334"/>
        <v>1</v>
      </c>
      <c r="BH669" s="258">
        <f t="shared" si="301"/>
        <v>0</v>
      </c>
      <c r="BI669" s="258">
        <f t="shared" si="302"/>
        <v>1</v>
      </c>
      <c r="BJ669" s="258">
        <f t="shared" si="335"/>
        <v>1</v>
      </c>
      <c r="BK669" s="258">
        <f t="shared" si="303"/>
        <v>0</v>
      </c>
      <c r="BL669" s="258">
        <f t="shared" si="304"/>
        <v>1</v>
      </c>
      <c r="BM669" s="258">
        <f t="shared" si="336"/>
        <v>1</v>
      </c>
      <c r="BN669" s="258">
        <f t="shared" si="305"/>
        <v>0</v>
      </c>
      <c r="BO669" s="258">
        <f t="shared" si="306"/>
        <v>1</v>
      </c>
      <c r="BP669" s="258">
        <f t="shared" si="337"/>
        <v>1</v>
      </c>
      <c r="BQ669" s="258">
        <f t="shared" si="307"/>
        <v>0</v>
      </c>
      <c r="BR669" s="258">
        <f t="shared" si="308"/>
        <v>1</v>
      </c>
      <c r="BS669" s="258">
        <f t="shared" si="338"/>
        <v>1</v>
      </c>
      <c r="BT669" s="258">
        <f t="shared" si="309"/>
        <v>0</v>
      </c>
      <c r="BU669" s="258">
        <f t="shared" si="310"/>
        <v>1</v>
      </c>
      <c r="BV669" s="258">
        <f t="shared" si="339"/>
        <v>1</v>
      </c>
      <c r="BW669" s="258">
        <f t="shared" si="311"/>
        <v>0</v>
      </c>
      <c r="BX669" s="258">
        <f t="shared" si="312"/>
        <v>1</v>
      </c>
      <c r="BY669" s="258">
        <f t="shared" si="340"/>
        <v>1</v>
      </c>
      <c r="BZ669" s="258">
        <f t="shared" si="313"/>
        <v>0</v>
      </c>
      <c r="CA669" s="258">
        <f t="shared" si="314"/>
        <v>1</v>
      </c>
      <c r="CB669" s="258">
        <f t="shared" si="341"/>
        <v>1</v>
      </c>
      <c r="CC669" s="258">
        <f t="shared" si="315"/>
        <v>0</v>
      </c>
      <c r="CD669" s="258">
        <f t="shared" si="316"/>
        <v>1</v>
      </c>
    </row>
    <row r="670" spans="1:82" hidden="1">
      <c r="A670" s="258"/>
      <c r="B670" s="258"/>
      <c r="C670" s="259"/>
      <c r="D670" s="258"/>
      <c r="E670" s="258"/>
      <c r="F670" s="258"/>
      <c r="G670" s="258">
        <v>662</v>
      </c>
      <c r="H670" s="743"/>
      <c r="I670" s="744"/>
      <c r="J670" s="739"/>
      <c r="K670" s="745"/>
      <c r="L670" s="745"/>
      <c r="M670" s="272"/>
      <c r="N670" s="508">
        <f t="shared" si="242"/>
        <v>0</v>
      </c>
      <c r="O670" s="510">
        <f t="shared" si="342"/>
        <v>0</v>
      </c>
      <c r="P670" s="260">
        <f t="shared" si="343"/>
        <v>0</v>
      </c>
      <c r="Q670" s="261">
        <f t="shared" si="344"/>
        <v>0</v>
      </c>
      <c r="R670" s="261">
        <f t="shared" si="246"/>
        <v>0</v>
      </c>
      <c r="S670" s="262"/>
      <c r="T670" s="262"/>
      <c r="U670" s="263">
        <f t="shared" si="320"/>
        <v>1.288</v>
      </c>
      <c r="V670" s="264">
        <f>IF(E670="SP",1,IF(D670="",ExtraMargeMateriaal,(1-VLOOKUP(D670,TabelAankoop[],4,FALSE))))</f>
        <v>1</v>
      </c>
      <c r="W670" s="265">
        <f t="shared" si="247"/>
        <v>0.6885</v>
      </c>
      <c r="X670" s="266">
        <f t="shared" si="248"/>
        <v>1</v>
      </c>
      <c r="Y670" s="267">
        <f t="shared" si="249"/>
        <v>1.46</v>
      </c>
      <c r="Z670" s="267">
        <f t="shared" si="250"/>
        <v>1.1599999999999999</v>
      </c>
      <c r="AA670" s="268">
        <f t="shared" si="321"/>
        <v>0</v>
      </c>
      <c r="AB670" s="456">
        <f t="shared" si="322"/>
        <v>0</v>
      </c>
      <c r="AC670" s="457">
        <f t="shared" si="323"/>
        <v>0</v>
      </c>
      <c r="AD670" s="456">
        <f t="shared" si="324"/>
        <v>0</v>
      </c>
      <c r="AE670" s="458">
        <f t="shared" si="325"/>
        <v>0</v>
      </c>
      <c r="AF670" s="457">
        <f t="shared" si="286"/>
        <v>0</v>
      </c>
      <c r="AG670" s="456">
        <f t="shared" si="326"/>
        <v>0</v>
      </c>
      <c r="AH670" s="457">
        <f t="shared" si="327"/>
        <v>0</v>
      </c>
      <c r="AI670" s="268">
        <f t="shared" si="328"/>
        <v>0</v>
      </c>
      <c r="AJ670" s="269">
        <f t="shared" si="329"/>
        <v>0</v>
      </c>
      <c r="AK670" s="270">
        <f t="shared" si="330"/>
        <v>0</v>
      </c>
      <c r="AL670" s="415">
        <f t="shared" si="331"/>
        <v>0</v>
      </c>
      <c r="AM670" s="259" t="str">
        <f>IF(AP670="","",IFERROR(VLOOKUP(AP670,CODES!$A$3:$D$1348,4,FALSE),"X"))&amp;IF(AQ670="","",IFERROR(VLOOKUP(AQ670,CODES!$A$3:$D$1348,4,FALSE),"X"))&amp;IF(AR670="","",IFERROR(VLOOKUP(AR670,CODES!$A$3:$D$1348,4,FALSE),"X"))&amp;IF(AS670="","",IFERROR(VLOOKUP(AS670,CODES!$A$3:$D$1348,4,FALSE),"X"))&amp;IF(AT670="","",IFERROR(VLOOKUP(AT670,CODES!$A$3:$D$1348,4,FALSE),"X"))&amp;IF(AU670="","",IFERROR(VLOOKUP(AU670,CODES!$A$3:$D$1348,4,FALSE),"X"))&amp;IF(AV670="","",IFERROR(VLOOKUP(AV670,CODES!$A$3:$D$1348,4,FALSE),"X"))&amp;IF(AW670="","",IFERROR(VLOOKUP(AW670,CODES!$A$3:$D$1348,4,FALSE),"X"))&amp;IF(AX670="","",IFERROR(VLOOKUP(AX670,CODES!$A$3:$D$1348,4,FALSE),"X"))&amp;IF(AY670="","",IFERROR(VLOOKUP(AY670,CODES!$A$3:$D$1348,4,FALSE),"X"))</f>
        <v/>
      </c>
      <c r="AN670" s="258">
        <f>SUM(IFERROR(VLOOKUP(AP670,CODES!$A$3:$D$1348,4,FALSE)*BC670,0),IFERROR(VLOOKUP(AQ670,CODES!$A$3:$D$1348,4,FALSE)*BF670,0),IFERROR(VLOOKUP(AR670,CODES!$A$3:$D$1348,4,FALSE)*BI670,0),IFERROR(VLOOKUP(AS670,CODES!$A$3:$D$1348,4,FALSE)*BL670,0),IFERROR(VLOOKUP(AT670,CODES!$A$3:$D$1348,4,FALSE)*BO670,0),IFERROR(VLOOKUP(AU670,CODES!$A$3:$D$1348,4,FALSE)*BR670,0),IFERROR(VLOOKUP(AV670,CODES!$A$3:$D$1348,4,FALSE)*BU670,0),IFERROR(VLOOKUP(AW670,CODES!$A$3:$D$1348,4,FALSE)*BX670,0),IFERROR(VLOOKUP(AX670,CODES!$A$3:$D$1348,4,FALSE)*CA670,0),IFERROR(VLOOKUP(AY670,CODES!$A$3:$D$1348,4,FALSE)*CD670,0))</f>
        <v>0</v>
      </c>
      <c r="AO670" s="258">
        <f>SUM(IFERROR(VLOOKUP(AP670,CODES!$A$3:$D$1348,3,FALSE)*BC670,0),IFERROR(VLOOKUP(AQ670,CODES!$A$3:$D$1348,3,FALSE)*BF670,0),IFERROR(VLOOKUP(AR670,CODES!$A$3:$D$1348,3,FALSE)*BI670,0),IFERROR(VLOOKUP(AS670,CODES!$A$3:$D$1348,3,FALSE)*BL670,0),IFERROR(VLOOKUP(AT670,CODES!$A$3:$D$1348,3,FALSE)*BO670,0),IFERROR(VLOOKUP(AU670,CODES!$A$3:$D$1348,3,FALSE)*BR670,0),IFERROR(VLOOKUP(AV670,CODES!$A$3:$D$1348,3,FALSE)*BU670,0),IFERROR(VLOOKUP(AW670,CODES!$A$3:$D$1348,3,FALSE)*BX670,0),IFERROR(VLOOKUP(AX670,CODES!$A$3:$D$1348,3,FALSE)*CA670,0),IFERROR(VLOOKUP(AY670,CODES!$A$3:$D$1348,3,FALSE)*CD670,0))+B670</f>
        <v>0</v>
      </c>
      <c r="AP670" s="271" t="str">
        <f t="shared" si="287"/>
        <v/>
      </c>
      <c r="AQ670" s="271" t="str">
        <f t="shared" si="288"/>
        <v/>
      </c>
      <c r="AR670" s="271" t="str">
        <f t="shared" si="289"/>
        <v/>
      </c>
      <c r="AS670" s="271" t="str">
        <f t="shared" si="290"/>
        <v/>
      </c>
      <c r="AT670" s="271" t="str">
        <f t="shared" si="291"/>
        <v/>
      </c>
      <c r="AU670" s="271" t="str">
        <f t="shared" si="292"/>
        <v/>
      </c>
      <c r="AV670" s="271" t="str">
        <f t="shared" si="293"/>
        <v/>
      </c>
      <c r="AW670" s="271" t="str">
        <f t="shared" si="294"/>
        <v/>
      </c>
      <c r="AX670" s="271" t="str">
        <f t="shared" si="295"/>
        <v/>
      </c>
      <c r="AY670" s="271" t="str">
        <f t="shared" si="296"/>
        <v/>
      </c>
      <c r="AZ670" s="258">
        <f t="shared" si="332"/>
        <v>0</v>
      </c>
      <c r="BA670" s="258">
        <f t="shared" si="262"/>
        <v>1</v>
      </c>
      <c r="BB670" s="258">
        <f t="shared" si="297"/>
        <v>0</v>
      </c>
      <c r="BC670" s="258">
        <f t="shared" si="298"/>
        <v>1</v>
      </c>
      <c r="BD670" s="258">
        <f t="shared" si="333"/>
        <v>1</v>
      </c>
      <c r="BE670" s="258">
        <f t="shared" si="299"/>
        <v>0</v>
      </c>
      <c r="BF670" s="258">
        <f t="shared" si="300"/>
        <v>1</v>
      </c>
      <c r="BG670" s="258">
        <f t="shared" si="334"/>
        <v>1</v>
      </c>
      <c r="BH670" s="258">
        <f t="shared" si="301"/>
        <v>0</v>
      </c>
      <c r="BI670" s="258">
        <f t="shared" si="302"/>
        <v>1</v>
      </c>
      <c r="BJ670" s="258">
        <f t="shared" si="335"/>
        <v>1</v>
      </c>
      <c r="BK670" s="258">
        <f t="shared" si="303"/>
        <v>0</v>
      </c>
      <c r="BL670" s="258">
        <f t="shared" si="304"/>
        <v>1</v>
      </c>
      <c r="BM670" s="258">
        <f t="shared" si="336"/>
        <v>1</v>
      </c>
      <c r="BN670" s="258">
        <f t="shared" si="305"/>
        <v>0</v>
      </c>
      <c r="BO670" s="258">
        <f t="shared" si="306"/>
        <v>1</v>
      </c>
      <c r="BP670" s="258">
        <f t="shared" si="337"/>
        <v>1</v>
      </c>
      <c r="BQ670" s="258">
        <f t="shared" si="307"/>
        <v>0</v>
      </c>
      <c r="BR670" s="258">
        <f t="shared" si="308"/>
        <v>1</v>
      </c>
      <c r="BS670" s="258">
        <f t="shared" si="338"/>
        <v>1</v>
      </c>
      <c r="BT670" s="258">
        <f t="shared" si="309"/>
        <v>0</v>
      </c>
      <c r="BU670" s="258">
        <f t="shared" si="310"/>
        <v>1</v>
      </c>
      <c r="BV670" s="258">
        <f t="shared" si="339"/>
        <v>1</v>
      </c>
      <c r="BW670" s="258">
        <f t="shared" si="311"/>
        <v>0</v>
      </c>
      <c r="BX670" s="258">
        <f t="shared" si="312"/>
        <v>1</v>
      </c>
      <c r="BY670" s="258">
        <f t="shared" si="340"/>
        <v>1</v>
      </c>
      <c r="BZ670" s="258">
        <f t="shared" si="313"/>
        <v>0</v>
      </c>
      <c r="CA670" s="258">
        <f t="shared" si="314"/>
        <v>1</v>
      </c>
      <c r="CB670" s="258">
        <f t="shared" si="341"/>
        <v>1</v>
      </c>
      <c r="CC670" s="258">
        <f t="shared" si="315"/>
        <v>0</v>
      </c>
      <c r="CD670" s="258">
        <f t="shared" si="316"/>
        <v>1</v>
      </c>
    </row>
    <row r="671" spans="1:82" hidden="1">
      <c r="A671" s="258"/>
      <c r="B671" s="258"/>
      <c r="C671" s="259"/>
      <c r="D671" s="258"/>
      <c r="E671" s="258"/>
      <c r="F671" s="258"/>
      <c r="G671" s="258">
        <v>663</v>
      </c>
      <c r="H671" s="743"/>
      <c r="I671" s="744"/>
      <c r="J671" s="739"/>
      <c r="K671" s="745"/>
      <c r="L671" s="745"/>
      <c r="M671" s="272"/>
      <c r="N671" s="508">
        <f t="shared" si="242"/>
        <v>0</v>
      </c>
      <c r="O671" s="510">
        <f t="shared" si="342"/>
        <v>0</v>
      </c>
      <c r="P671" s="260">
        <f t="shared" si="343"/>
        <v>0</v>
      </c>
      <c r="Q671" s="261">
        <f t="shared" si="344"/>
        <v>0</v>
      </c>
      <c r="R671" s="261">
        <f t="shared" si="246"/>
        <v>0</v>
      </c>
      <c r="S671" s="262"/>
      <c r="T671" s="262"/>
      <c r="U671" s="263">
        <f t="shared" si="320"/>
        <v>1.288</v>
      </c>
      <c r="V671" s="264">
        <f>IF(E671="SP",1,IF(D671="",ExtraMargeMateriaal,(1-VLOOKUP(D671,TabelAankoop[],4,FALSE))))</f>
        <v>1</v>
      </c>
      <c r="W671" s="265">
        <f t="shared" si="247"/>
        <v>0.6885</v>
      </c>
      <c r="X671" s="266">
        <f t="shared" si="248"/>
        <v>1</v>
      </c>
      <c r="Y671" s="267">
        <f t="shared" si="249"/>
        <v>1.46</v>
      </c>
      <c r="Z671" s="267">
        <f t="shared" si="250"/>
        <v>1.1599999999999999</v>
      </c>
      <c r="AA671" s="268">
        <f t="shared" si="321"/>
        <v>0</v>
      </c>
      <c r="AB671" s="456">
        <f t="shared" si="322"/>
        <v>0</v>
      </c>
      <c r="AC671" s="457">
        <f t="shared" si="323"/>
        <v>0</v>
      </c>
      <c r="AD671" s="456">
        <f t="shared" si="324"/>
        <v>0</v>
      </c>
      <c r="AE671" s="458">
        <f t="shared" si="325"/>
        <v>0</v>
      </c>
      <c r="AF671" s="457">
        <f t="shared" si="286"/>
        <v>0</v>
      </c>
      <c r="AG671" s="456">
        <f t="shared" si="326"/>
        <v>0</v>
      </c>
      <c r="AH671" s="457">
        <f t="shared" si="327"/>
        <v>0</v>
      </c>
      <c r="AI671" s="268">
        <f t="shared" si="328"/>
        <v>0</v>
      </c>
      <c r="AJ671" s="269">
        <f t="shared" si="329"/>
        <v>0</v>
      </c>
      <c r="AK671" s="270">
        <f t="shared" si="330"/>
        <v>0</v>
      </c>
      <c r="AL671" s="415">
        <f t="shared" si="331"/>
        <v>0</v>
      </c>
      <c r="AM671" s="259" t="str">
        <f>IF(AP671="","",IFERROR(VLOOKUP(AP671,CODES!$A$3:$D$1348,4,FALSE),"X"))&amp;IF(AQ671="","",IFERROR(VLOOKUP(AQ671,CODES!$A$3:$D$1348,4,FALSE),"X"))&amp;IF(AR671="","",IFERROR(VLOOKUP(AR671,CODES!$A$3:$D$1348,4,FALSE),"X"))&amp;IF(AS671="","",IFERROR(VLOOKUP(AS671,CODES!$A$3:$D$1348,4,FALSE),"X"))&amp;IF(AT671="","",IFERROR(VLOOKUP(AT671,CODES!$A$3:$D$1348,4,FALSE),"X"))&amp;IF(AU671="","",IFERROR(VLOOKUP(AU671,CODES!$A$3:$D$1348,4,FALSE),"X"))&amp;IF(AV671="","",IFERROR(VLOOKUP(AV671,CODES!$A$3:$D$1348,4,FALSE),"X"))&amp;IF(AW671="","",IFERROR(VLOOKUP(AW671,CODES!$A$3:$D$1348,4,FALSE),"X"))&amp;IF(AX671="","",IFERROR(VLOOKUP(AX671,CODES!$A$3:$D$1348,4,FALSE),"X"))&amp;IF(AY671="","",IFERROR(VLOOKUP(AY671,CODES!$A$3:$D$1348,4,FALSE),"X"))</f>
        <v/>
      </c>
      <c r="AN671" s="258">
        <f>SUM(IFERROR(VLOOKUP(AP671,CODES!$A$3:$D$1348,4,FALSE)*BC671,0),IFERROR(VLOOKUP(AQ671,CODES!$A$3:$D$1348,4,FALSE)*BF671,0),IFERROR(VLOOKUP(AR671,CODES!$A$3:$D$1348,4,FALSE)*BI671,0),IFERROR(VLOOKUP(AS671,CODES!$A$3:$D$1348,4,FALSE)*BL671,0),IFERROR(VLOOKUP(AT671,CODES!$A$3:$D$1348,4,FALSE)*BO671,0),IFERROR(VLOOKUP(AU671,CODES!$A$3:$D$1348,4,FALSE)*BR671,0),IFERROR(VLOOKUP(AV671,CODES!$A$3:$D$1348,4,FALSE)*BU671,0),IFERROR(VLOOKUP(AW671,CODES!$A$3:$D$1348,4,FALSE)*BX671,0),IFERROR(VLOOKUP(AX671,CODES!$A$3:$D$1348,4,FALSE)*CA671,0),IFERROR(VLOOKUP(AY671,CODES!$A$3:$D$1348,4,FALSE)*CD671,0))</f>
        <v>0</v>
      </c>
      <c r="AO671" s="258">
        <f>SUM(IFERROR(VLOOKUP(AP671,CODES!$A$3:$D$1348,3,FALSE)*BC671,0),IFERROR(VLOOKUP(AQ671,CODES!$A$3:$D$1348,3,FALSE)*BF671,0),IFERROR(VLOOKUP(AR671,CODES!$A$3:$D$1348,3,FALSE)*BI671,0),IFERROR(VLOOKUP(AS671,CODES!$A$3:$D$1348,3,FALSE)*BL671,0),IFERROR(VLOOKUP(AT671,CODES!$A$3:$D$1348,3,FALSE)*BO671,0),IFERROR(VLOOKUP(AU671,CODES!$A$3:$D$1348,3,FALSE)*BR671,0),IFERROR(VLOOKUP(AV671,CODES!$A$3:$D$1348,3,FALSE)*BU671,0),IFERROR(VLOOKUP(AW671,CODES!$A$3:$D$1348,3,FALSE)*BX671,0),IFERROR(VLOOKUP(AX671,CODES!$A$3:$D$1348,3,FALSE)*CA671,0),IFERROR(VLOOKUP(AY671,CODES!$A$3:$D$1348,3,FALSE)*CD671,0))+B671</f>
        <v>0</v>
      </c>
      <c r="AP671" s="271" t="str">
        <f t="shared" si="287"/>
        <v/>
      </c>
      <c r="AQ671" s="271" t="str">
        <f t="shared" si="288"/>
        <v/>
      </c>
      <c r="AR671" s="271" t="str">
        <f t="shared" si="289"/>
        <v/>
      </c>
      <c r="AS671" s="271" t="str">
        <f t="shared" si="290"/>
        <v/>
      </c>
      <c r="AT671" s="271" t="str">
        <f t="shared" si="291"/>
        <v/>
      </c>
      <c r="AU671" s="271" t="str">
        <f t="shared" si="292"/>
        <v/>
      </c>
      <c r="AV671" s="271" t="str">
        <f t="shared" si="293"/>
        <v/>
      </c>
      <c r="AW671" s="271" t="str">
        <f t="shared" si="294"/>
        <v/>
      </c>
      <c r="AX671" s="271" t="str">
        <f t="shared" si="295"/>
        <v/>
      </c>
      <c r="AY671" s="271" t="str">
        <f t="shared" si="296"/>
        <v/>
      </c>
      <c r="AZ671" s="258">
        <f t="shared" si="332"/>
        <v>0</v>
      </c>
      <c r="BA671" s="258">
        <f t="shared" si="262"/>
        <v>1</v>
      </c>
      <c r="BB671" s="258">
        <f t="shared" si="297"/>
        <v>0</v>
      </c>
      <c r="BC671" s="258">
        <f t="shared" si="298"/>
        <v>1</v>
      </c>
      <c r="BD671" s="258">
        <f t="shared" si="333"/>
        <v>1</v>
      </c>
      <c r="BE671" s="258">
        <f t="shared" si="299"/>
        <v>0</v>
      </c>
      <c r="BF671" s="258">
        <f t="shared" si="300"/>
        <v>1</v>
      </c>
      <c r="BG671" s="258">
        <f t="shared" si="334"/>
        <v>1</v>
      </c>
      <c r="BH671" s="258">
        <f t="shared" si="301"/>
        <v>0</v>
      </c>
      <c r="BI671" s="258">
        <f t="shared" si="302"/>
        <v>1</v>
      </c>
      <c r="BJ671" s="258">
        <f t="shared" si="335"/>
        <v>1</v>
      </c>
      <c r="BK671" s="258">
        <f t="shared" si="303"/>
        <v>0</v>
      </c>
      <c r="BL671" s="258">
        <f t="shared" si="304"/>
        <v>1</v>
      </c>
      <c r="BM671" s="258">
        <f t="shared" si="336"/>
        <v>1</v>
      </c>
      <c r="BN671" s="258">
        <f t="shared" si="305"/>
        <v>0</v>
      </c>
      <c r="BO671" s="258">
        <f t="shared" si="306"/>
        <v>1</v>
      </c>
      <c r="BP671" s="258">
        <f t="shared" si="337"/>
        <v>1</v>
      </c>
      <c r="BQ671" s="258">
        <f t="shared" si="307"/>
        <v>0</v>
      </c>
      <c r="BR671" s="258">
        <f t="shared" si="308"/>
        <v>1</v>
      </c>
      <c r="BS671" s="258">
        <f t="shared" si="338"/>
        <v>1</v>
      </c>
      <c r="BT671" s="258">
        <f t="shared" si="309"/>
        <v>0</v>
      </c>
      <c r="BU671" s="258">
        <f t="shared" si="310"/>
        <v>1</v>
      </c>
      <c r="BV671" s="258">
        <f t="shared" si="339"/>
        <v>1</v>
      </c>
      <c r="BW671" s="258">
        <f t="shared" si="311"/>
        <v>0</v>
      </c>
      <c r="BX671" s="258">
        <f t="shared" si="312"/>
        <v>1</v>
      </c>
      <c r="BY671" s="258">
        <f t="shared" si="340"/>
        <v>1</v>
      </c>
      <c r="BZ671" s="258">
        <f t="shared" si="313"/>
        <v>0</v>
      </c>
      <c r="CA671" s="258">
        <f t="shared" si="314"/>
        <v>1</v>
      </c>
      <c r="CB671" s="258">
        <f t="shared" si="341"/>
        <v>1</v>
      </c>
      <c r="CC671" s="258">
        <f t="shared" si="315"/>
        <v>0</v>
      </c>
      <c r="CD671" s="258">
        <f t="shared" si="316"/>
        <v>1</v>
      </c>
    </row>
    <row r="672" spans="1:82" hidden="1">
      <c r="A672" s="258"/>
      <c r="B672" s="258"/>
      <c r="C672" s="259"/>
      <c r="D672" s="258"/>
      <c r="E672" s="258"/>
      <c r="F672" s="258"/>
      <c r="G672" s="258">
        <v>664</v>
      </c>
      <c r="H672" s="743"/>
      <c r="I672" s="744"/>
      <c r="J672" s="739"/>
      <c r="K672" s="745"/>
      <c r="L672" s="745"/>
      <c r="M672" s="272"/>
      <c r="N672" s="508">
        <f t="shared" si="242"/>
        <v>0</v>
      </c>
      <c r="O672" s="510">
        <f t="shared" si="342"/>
        <v>0</v>
      </c>
      <c r="P672" s="260">
        <f t="shared" si="343"/>
        <v>0</v>
      </c>
      <c r="Q672" s="261">
        <f t="shared" si="344"/>
        <v>0</v>
      </c>
      <c r="R672" s="261">
        <f t="shared" si="246"/>
        <v>0</v>
      </c>
      <c r="S672" s="262"/>
      <c r="T672" s="262"/>
      <c r="U672" s="263">
        <f t="shared" si="320"/>
        <v>1.288</v>
      </c>
      <c r="V672" s="264">
        <f>IF(E672="SP",1,IF(D672="",ExtraMargeMateriaal,(1-VLOOKUP(D672,TabelAankoop[],4,FALSE))))</f>
        <v>1</v>
      </c>
      <c r="W672" s="265">
        <f t="shared" si="247"/>
        <v>0.6885</v>
      </c>
      <c r="X672" s="266">
        <f t="shared" si="248"/>
        <v>1</v>
      </c>
      <c r="Y672" s="267">
        <f t="shared" si="249"/>
        <v>1.46</v>
      </c>
      <c r="Z672" s="267">
        <f t="shared" si="250"/>
        <v>1.1599999999999999</v>
      </c>
      <c r="AA672" s="268">
        <f t="shared" si="321"/>
        <v>0</v>
      </c>
      <c r="AB672" s="456">
        <f t="shared" si="322"/>
        <v>0</v>
      </c>
      <c r="AC672" s="457">
        <f t="shared" si="323"/>
        <v>0</v>
      </c>
      <c r="AD672" s="456">
        <f t="shared" si="324"/>
        <v>0</v>
      </c>
      <c r="AE672" s="458">
        <f t="shared" si="325"/>
        <v>0</v>
      </c>
      <c r="AF672" s="457">
        <f t="shared" si="286"/>
        <v>0</v>
      </c>
      <c r="AG672" s="456">
        <f t="shared" si="326"/>
        <v>0</v>
      </c>
      <c r="AH672" s="457">
        <f t="shared" si="327"/>
        <v>0</v>
      </c>
      <c r="AI672" s="268">
        <f t="shared" si="328"/>
        <v>0</v>
      </c>
      <c r="AJ672" s="269">
        <f t="shared" si="329"/>
        <v>0</v>
      </c>
      <c r="AK672" s="270">
        <f t="shared" si="330"/>
        <v>0</v>
      </c>
      <c r="AL672" s="415">
        <f t="shared" si="331"/>
        <v>0</v>
      </c>
      <c r="AM672" s="259" t="str">
        <f>IF(AP672="","",IFERROR(VLOOKUP(AP672,CODES!$A$3:$D$1348,4,FALSE),"X"))&amp;IF(AQ672="","",IFERROR(VLOOKUP(AQ672,CODES!$A$3:$D$1348,4,FALSE),"X"))&amp;IF(AR672="","",IFERROR(VLOOKUP(AR672,CODES!$A$3:$D$1348,4,FALSE),"X"))&amp;IF(AS672="","",IFERROR(VLOOKUP(AS672,CODES!$A$3:$D$1348,4,FALSE),"X"))&amp;IF(AT672="","",IFERROR(VLOOKUP(AT672,CODES!$A$3:$D$1348,4,FALSE),"X"))&amp;IF(AU672="","",IFERROR(VLOOKUP(AU672,CODES!$A$3:$D$1348,4,FALSE),"X"))&amp;IF(AV672="","",IFERROR(VLOOKUP(AV672,CODES!$A$3:$D$1348,4,FALSE),"X"))&amp;IF(AW672="","",IFERROR(VLOOKUP(AW672,CODES!$A$3:$D$1348,4,FALSE),"X"))&amp;IF(AX672="","",IFERROR(VLOOKUP(AX672,CODES!$A$3:$D$1348,4,FALSE),"X"))&amp;IF(AY672="","",IFERROR(VLOOKUP(AY672,CODES!$A$3:$D$1348,4,FALSE),"X"))</f>
        <v/>
      </c>
      <c r="AN672" s="258">
        <f>SUM(IFERROR(VLOOKUP(AP672,CODES!$A$3:$D$1348,4,FALSE)*BC672,0),IFERROR(VLOOKUP(AQ672,CODES!$A$3:$D$1348,4,FALSE)*BF672,0),IFERROR(VLOOKUP(AR672,CODES!$A$3:$D$1348,4,FALSE)*BI672,0),IFERROR(VLOOKUP(AS672,CODES!$A$3:$D$1348,4,FALSE)*BL672,0),IFERROR(VLOOKUP(AT672,CODES!$A$3:$D$1348,4,FALSE)*BO672,0),IFERROR(VLOOKUP(AU672,CODES!$A$3:$D$1348,4,FALSE)*BR672,0),IFERROR(VLOOKUP(AV672,CODES!$A$3:$D$1348,4,FALSE)*BU672,0),IFERROR(VLOOKUP(AW672,CODES!$A$3:$D$1348,4,FALSE)*BX672,0),IFERROR(VLOOKUP(AX672,CODES!$A$3:$D$1348,4,FALSE)*CA672,0),IFERROR(VLOOKUP(AY672,CODES!$A$3:$D$1348,4,FALSE)*CD672,0))</f>
        <v>0</v>
      </c>
      <c r="AO672" s="258">
        <f>SUM(IFERROR(VLOOKUP(AP672,CODES!$A$3:$D$1348,3,FALSE)*BC672,0),IFERROR(VLOOKUP(AQ672,CODES!$A$3:$D$1348,3,FALSE)*BF672,0),IFERROR(VLOOKUP(AR672,CODES!$A$3:$D$1348,3,FALSE)*BI672,0),IFERROR(VLOOKUP(AS672,CODES!$A$3:$D$1348,3,FALSE)*BL672,0),IFERROR(VLOOKUP(AT672,CODES!$A$3:$D$1348,3,FALSE)*BO672,0),IFERROR(VLOOKUP(AU672,CODES!$A$3:$D$1348,3,FALSE)*BR672,0),IFERROR(VLOOKUP(AV672,CODES!$A$3:$D$1348,3,FALSE)*BU672,0),IFERROR(VLOOKUP(AW672,CODES!$A$3:$D$1348,3,FALSE)*BX672,0),IFERROR(VLOOKUP(AX672,CODES!$A$3:$D$1348,3,FALSE)*CA672,0),IFERROR(VLOOKUP(AY672,CODES!$A$3:$D$1348,3,FALSE)*CD672,0))+B672</f>
        <v>0</v>
      </c>
      <c r="AP672" s="271" t="str">
        <f t="shared" si="287"/>
        <v/>
      </c>
      <c r="AQ672" s="271" t="str">
        <f t="shared" si="288"/>
        <v/>
      </c>
      <c r="AR672" s="271" t="str">
        <f t="shared" si="289"/>
        <v/>
      </c>
      <c r="AS672" s="271" t="str">
        <f t="shared" si="290"/>
        <v/>
      </c>
      <c r="AT672" s="271" t="str">
        <f t="shared" si="291"/>
        <v/>
      </c>
      <c r="AU672" s="271" t="str">
        <f t="shared" si="292"/>
        <v/>
      </c>
      <c r="AV672" s="271" t="str">
        <f t="shared" si="293"/>
        <v/>
      </c>
      <c r="AW672" s="271" t="str">
        <f t="shared" si="294"/>
        <v/>
      </c>
      <c r="AX672" s="271" t="str">
        <f t="shared" si="295"/>
        <v/>
      </c>
      <c r="AY672" s="271" t="str">
        <f t="shared" si="296"/>
        <v/>
      </c>
      <c r="AZ672" s="258">
        <f t="shared" si="332"/>
        <v>0</v>
      </c>
      <c r="BA672" s="258">
        <f t="shared" si="262"/>
        <v>1</v>
      </c>
      <c r="BB672" s="258">
        <f t="shared" si="297"/>
        <v>0</v>
      </c>
      <c r="BC672" s="258">
        <f t="shared" si="298"/>
        <v>1</v>
      </c>
      <c r="BD672" s="258">
        <f t="shared" si="333"/>
        <v>1</v>
      </c>
      <c r="BE672" s="258">
        <f t="shared" si="299"/>
        <v>0</v>
      </c>
      <c r="BF672" s="258">
        <f t="shared" si="300"/>
        <v>1</v>
      </c>
      <c r="BG672" s="258">
        <f t="shared" si="334"/>
        <v>1</v>
      </c>
      <c r="BH672" s="258">
        <f t="shared" si="301"/>
        <v>0</v>
      </c>
      <c r="BI672" s="258">
        <f t="shared" si="302"/>
        <v>1</v>
      </c>
      <c r="BJ672" s="258">
        <f t="shared" si="335"/>
        <v>1</v>
      </c>
      <c r="BK672" s="258">
        <f t="shared" si="303"/>
        <v>0</v>
      </c>
      <c r="BL672" s="258">
        <f t="shared" si="304"/>
        <v>1</v>
      </c>
      <c r="BM672" s="258">
        <f t="shared" si="336"/>
        <v>1</v>
      </c>
      <c r="BN672" s="258">
        <f t="shared" si="305"/>
        <v>0</v>
      </c>
      <c r="BO672" s="258">
        <f t="shared" si="306"/>
        <v>1</v>
      </c>
      <c r="BP672" s="258">
        <f t="shared" si="337"/>
        <v>1</v>
      </c>
      <c r="BQ672" s="258">
        <f t="shared" si="307"/>
        <v>0</v>
      </c>
      <c r="BR672" s="258">
        <f t="shared" si="308"/>
        <v>1</v>
      </c>
      <c r="BS672" s="258">
        <f t="shared" si="338"/>
        <v>1</v>
      </c>
      <c r="BT672" s="258">
        <f t="shared" si="309"/>
        <v>0</v>
      </c>
      <c r="BU672" s="258">
        <f t="shared" si="310"/>
        <v>1</v>
      </c>
      <c r="BV672" s="258">
        <f t="shared" si="339"/>
        <v>1</v>
      </c>
      <c r="BW672" s="258">
        <f t="shared" si="311"/>
        <v>0</v>
      </c>
      <c r="BX672" s="258">
        <f t="shared" si="312"/>
        <v>1</v>
      </c>
      <c r="BY672" s="258">
        <f t="shared" si="340"/>
        <v>1</v>
      </c>
      <c r="BZ672" s="258">
        <f t="shared" si="313"/>
        <v>0</v>
      </c>
      <c r="CA672" s="258">
        <f t="shared" si="314"/>
        <v>1</v>
      </c>
      <c r="CB672" s="258">
        <f t="shared" si="341"/>
        <v>1</v>
      </c>
      <c r="CC672" s="258">
        <f t="shared" si="315"/>
        <v>0</v>
      </c>
      <c r="CD672" s="258">
        <f t="shared" si="316"/>
        <v>1</v>
      </c>
    </row>
    <row r="673" spans="1:82" hidden="1">
      <c r="A673" s="258"/>
      <c r="B673" s="258"/>
      <c r="C673" s="259"/>
      <c r="D673" s="258"/>
      <c r="E673" s="258"/>
      <c r="F673" s="258"/>
      <c r="G673" s="258">
        <v>665</v>
      </c>
      <c r="H673" s="743"/>
      <c r="I673" s="744"/>
      <c r="J673" s="739"/>
      <c r="K673" s="745"/>
      <c r="L673" s="745"/>
      <c r="M673" s="272"/>
      <c r="N673" s="508">
        <f t="shared" si="242"/>
        <v>0</v>
      </c>
      <c r="O673" s="510">
        <f t="shared" si="342"/>
        <v>0</v>
      </c>
      <c r="P673" s="260">
        <f t="shared" si="343"/>
        <v>0</v>
      </c>
      <c r="Q673" s="261">
        <f t="shared" si="344"/>
        <v>0</v>
      </c>
      <c r="R673" s="261">
        <f t="shared" si="246"/>
        <v>0</v>
      </c>
      <c r="S673" s="262"/>
      <c r="T673" s="262"/>
      <c r="U673" s="263">
        <f t="shared" si="320"/>
        <v>1.288</v>
      </c>
      <c r="V673" s="264">
        <f>IF(E673="SP",1,IF(D673="",ExtraMargeMateriaal,(1-VLOOKUP(D673,TabelAankoop[],4,FALSE))))</f>
        <v>1</v>
      </c>
      <c r="W673" s="265">
        <f t="shared" si="247"/>
        <v>0.6885</v>
      </c>
      <c r="X673" s="266">
        <f t="shared" si="248"/>
        <v>1</v>
      </c>
      <c r="Y673" s="267">
        <f t="shared" si="249"/>
        <v>1.46</v>
      </c>
      <c r="Z673" s="267">
        <f t="shared" si="250"/>
        <v>1.1599999999999999</v>
      </c>
      <c r="AA673" s="268">
        <f t="shared" si="321"/>
        <v>0</v>
      </c>
      <c r="AB673" s="456">
        <f t="shared" si="322"/>
        <v>0</v>
      </c>
      <c r="AC673" s="457">
        <f t="shared" si="323"/>
        <v>0</v>
      </c>
      <c r="AD673" s="456">
        <f t="shared" si="324"/>
        <v>0</v>
      </c>
      <c r="AE673" s="458">
        <f t="shared" si="325"/>
        <v>0</v>
      </c>
      <c r="AF673" s="457">
        <f t="shared" si="286"/>
        <v>0</v>
      </c>
      <c r="AG673" s="456">
        <f t="shared" si="326"/>
        <v>0</v>
      </c>
      <c r="AH673" s="457">
        <f t="shared" si="327"/>
        <v>0</v>
      </c>
      <c r="AI673" s="268">
        <f t="shared" si="328"/>
        <v>0</v>
      </c>
      <c r="AJ673" s="269">
        <f t="shared" si="329"/>
        <v>0</v>
      </c>
      <c r="AK673" s="270">
        <f t="shared" si="330"/>
        <v>0</v>
      </c>
      <c r="AL673" s="415">
        <f t="shared" si="331"/>
        <v>0</v>
      </c>
      <c r="AM673" s="259" t="str">
        <f>IF(AP673="","",IFERROR(VLOOKUP(AP673,CODES!$A$3:$D$1348,4,FALSE),"X"))&amp;IF(AQ673="","",IFERROR(VLOOKUP(AQ673,CODES!$A$3:$D$1348,4,FALSE),"X"))&amp;IF(AR673="","",IFERROR(VLOOKUP(AR673,CODES!$A$3:$D$1348,4,FALSE),"X"))&amp;IF(AS673="","",IFERROR(VLOOKUP(AS673,CODES!$A$3:$D$1348,4,FALSE),"X"))&amp;IF(AT673="","",IFERROR(VLOOKUP(AT673,CODES!$A$3:$D$1348,4,FALSE),"X"))&amp;IF(AU673="","",IFERROR(VLOOKUP(AU673,CODES!$A$3:$D$1348,4,FALSE),"X"))&amp;IF(AV673="","",IFERROR(VLOOKUP(AV673,CODES!$A$3:$D$1348,4,FALSE),"X"))&amp;IF(AW673="","",IFERROR(VLOOKUP(AW673,CODES!$A$3:$D$1348,4,FALSE),"X"))&amp;IF(AX673="","",IFERROR(VLOOKUP(AX673,CODES!$A$3:$D$1348,4,FALSE),"X"))&amp;IF(AY673="","",IFERROR(VLOOKUP(AY673,CODES!$A$3:$D$1348,4,FALSE),"X"))</f>
        <v/>
      </c>
      <c r="AN673" s="258">
        <f>SUM(IFERROR(VLOOKUP(AP673,CODES!$A$3:$D$1348,4,FALSE)*BC673,0),IFERROR(VLOOKUP(AQ673,CODES!$A$3:$D$1348,4,FALSE)*BF673,0),IFERROR(VLOOKUP(AR673,CODES!$A$3:$D$1348,4,FALSE)*BI673,0),IFERROR(VLOOKUP(AS673,CODES!$A$3:$D$1348,4,FALSE)*BL673,0),IFERROR(VLOOKUP(AT673,CODES!$A$3:$D$1348,4,FALSE)*BO673,0),IFERROR(VLOOKUP(AU673,CODES!$A$3:$D$1348,4,FALSE)*BR673,0),IFERROR(VLOOKUP(AV673,CODES!$A$3:$D$1348,4,FALSE)*BU673,0),IFERROR(VLOOKUP(AW673,CODES!$A$3:$D$1348,4,FALSE)*BX673,0),IFERROR(VLOOKUP(AX673,CODES!$A$3:$D$1348,4,FALSE)*CA673,0),IFERROR(VLOOKUP(AY673,CODES!$A$3:$D$1348,4,FALSE)*CD673,0))</f>
        <v>0</v>
      </c>
      <c r="AO673" s="258">
        <f>SUM(IFERROR(VLOOKUP(AP673,CODES!$A$3:$D$1348,3,FALSE)*BC673,0),IFERROR(VLOOKUP(AQ673,CODES!$A$3:$D$1348,3,FALSE)*BF673,0),IFERROR(VLOOKUP(AR673,CODES!$A$3:$D$1348,3,FALSE)*BI673,0),IFERROR(VLOOKUP(AS673,CODES!$A$3:$D$1348,3,FALSE)*BL673,0),IFERROR(VLOOKUP(AT673,CODES!$A$3:$D$1348,3,FALSE)*BO673,0),IFERROR(VLOOKUP(AU673,CODES!$A$3:$D$1348,3,FALSE)*BR673,0),IFERROR(VLOOKUP(AV673,CODES!$A$3:$D$1348,3,FALSE)*BU673,0),IFERROR(VLOOKUP(AW673,CODES!$A$3:$D$1348,3,FALSE)*BX673,0),IFERROR(VLOOKUP(AX673,CODES!$A$3:$D$1348,3,FALSE)*CA673,0),IFERROR(VLOOKUP(AY673,CODES!$A$3:$D$1348,3,FALSE)*CD673,0))+B673</f>
        <v>0</v>
      </c>
      <c r="AP673" s="271" t="str">
        <f t="shared" si="287"/>
        <v/>
      </c>
      <c r="AQ673" s="271" t="str">
        <f t="shared" si="288"/>
        <v/>
      </c>
      <c r="AR673" s="271" t="str">
        <f t="shared" si="289"/>
        <v/>
      </c>
      <c r="AS673" s="271" t="str">
        <f t="shared" si="290"/>
        <v/>
      </c>
      <c r="AT673" s="271" t="str">
        <f t="shared" si="291"/>
        <v/>
      </c>
      <c r="AU673" s="271" t="str">
        <f t="shared" si="292"/>
        <v/>
      </c>
      <c r="AV673" s="271" t="str">
        <f t="shared" si="293"/>
        <v/>
      </c>
      <c r="AW673" s="271" t="str">
        <f t="shared" si="294"/>
        <v/>
      </c>
      <c r="AX673" s="271" t="str">
        <f t="shared" si="295"/>
        <v/>
      </c>
      <c r="AY673" s="271" t="str">
        <f t="shared" si="296"/>
        <v/>
      </c>
      <c r="AZ673" s="258">
        <f t="shared" si="332"/>
        <v>0</v>
      </c>
      <c r="BA673" s="258">
        <f t="shared" si="262"/>
        <v>1</v>
      </c>
      <c r="BB673" s="258">
        <f t="shared" si="297"/>
        <v>0</v>
      </c>
      <c r="BC673" s="258">
        <f t="shared" si="298"/>
        <v>1</v>
      </c>
      <c r="BD673" s="258">
        <f t="shared" si="333"/>
        <v>1</v>
      </c>
      <c r="BE673" s="258">
        <f t="shared" si="299"/>
        <v>0</v>
      </c>
      <c r="BF673" s="258">
        <f t="shared" si="300"/>
        <v>1</v>
      </c>
      <c r="BG673" s="258">
        <f t="shared" si="334"/>
        <v>1</v>
      </c>
      <c r="BH673" s="258">
        <f t="shared" si="301"/>
        <v>0</v>
      </c>
      <c r="BI673" s="258">
        <f t="shared" si="302"/>
        <v>1</v>
      </c>
      <c r="BJ673" s="258">
        <f t="shared" si="335"/>
        <v>1</v>
      </c>
      <c r="BK673" s="258">
        <f t="shared" si="303"/>
        <v>0</v>
      </c>
      <c r="BL673" s="258">
        <f t="shared" si="304"/>
        <v>1</v>
      </c>
      <c r="BM673" s="258">
        <f t="shared" si="336"/>
        <v>1</v>
      </c>
      <c r="BN673" s="258">
        <f t="shared" si="305"/>
        <v>0</v>
      </c>
      <c r="BO673" s="258">
        <f t="shared" si="306"/>
        <v>1</v>
      </c>
      <c r="BP673" s="258">
        <f t="shared" si="337"/>
        <v>1</v>
      </c>
      <c r="BQ673" s="258">
        <f t="shared" si="307"/>
        <v>0</v>
      </c>
      <c r="BR673" s="258">
        <f t="shared" si="308"/>
        <v>1</v>
      </c>
      <c r="BS673" s="258">
        <f t="shared" si="338"/>
        <v>1</v>
      </c>
      <c r="BT673" s="258">
        <f t="shared" si="309"/>
        <v>0</v>
      </c>
      <c r="BU673" s="258">
        <f t="shared" si="310"/>
        <v>1</v>
      </c>
      <c r="BV673" s="258">
        <f t="shared" si="339"/>
        <v>1</v>
      </c>
      <c r="BW673" s="258">
        <f t="shared" si="311"/>
        <v>0</v>
      </c>
      <c r="BX673" s="258">
        <f t="shared" si="312"/>
        <v>1</v>
      </c>
      <c r="BY673" s="258">
        <f t="shared" si="340"/>
        <v>1</v>
      </c>
      <c r="BZ673" s="258">
        <f t="shared" si="313"/>
        <v>0</v>
      </c>
      <c r="CA673" s="258">
        <f t="shared" si="314"/>
        <v>1</v>
      </c>
      <c r="CB673" s="258">
        <f t="shared" si="341"/>
        <v>1</v>
      </c>
      <c r="CC673" s="258">
        <f t="shared" si="315"/>
        <v>0</v>
      </c>
      <c r="CD673" s="258">
        <f t="shared" si="316"/>
        <v>1</v>
      </c>
    </row>
    <row r="674" spans="1:82" hidden="1">
      <c r="A674" s="258"/>
      <c r="B674" s="258"/>
      <c r="C674" s="259"/>
      <c r="D674" s="258"/>
      <c r="E674" s="258"/>
      <c r="F674" s="258"/>
      <c r="G674" s="258">
        <v>666</v>
      </c>
      <c r="H674" s="743"/>
      <c r="I674" s="744"/>
      <c r="J674" s="739"/>
      <c r="K674" s="745"/>
      <c r="L674" s="745"/>
      <c r="M674" s="272"/>
      <c r="N674" s="508">
        <f t="shared" si="242"/>
        <v>0</v>
      </c>
      <c r="O674" s="510">
        <f t="shared" si="342"/>
        <v>0</v>
      </c>
      <c r="P674" s="260">
        <f t="shared" si="343"/>
        <v>0</v>
      </c>
      <c r="Q674" s="261">
        <f t="shared" si="344"/>
        <v>0</v>
      </c>
      <c r="R674" s="261">
        <f t="shared" si="246"/>
        <v>0</v>
      </c>
      <c r="S674" s="262"/>
      <c r="T674" s="262"/>
      <c r="U674" s="263">
        <f t="shared" si="320"/>
        <v>1.288</v>
      </c>
      <c r="V674" s="264">
        <f>IF(E674="SP",1,IF(D674="",ExtraMargeMateriaal,(1-VLOOKUP(D674,TabelAankoop[],4,FALSE))))</f>
        <v>1</v>
      </c>
      <c r="W674" s="265">
        <f t="shared" si="247"/>
        <v>0.6885</v>
      </c>
      <c r="X674" s="266">
        <f t="shared" si="248"/>
        <v>1</v>
      </c>
      <c r="Y674" s="267">
        <f t="shared" si="249"/>
        <v>1.46</v>
      </c>
      <c r="Z674" s="267">
        <f t="shared" si="250"/>
        <v>1.1599999999999999</v>
      </c>
      <c r="AA674" s="268">
        <f t="shared" si="321"/>
        <v>0</v>
      </c>
      <c r="AB674" s="456">
        <f t="shared" si="322"/>
        <v>0</v>
      </c>
      <c r="AC674" s="457">
        <f t="shared" si="323"/>
        <v>0</v>
      </c>
      <c r="AD674" s="456">
        <f t="shared" si="324"/>
        <v>0</v>
      </c>
      <c r="AE674" s="458">
        <f t="shared" si="325"/>
        <v>0</v>
      </c>
      <c r="AF674" s="457">
        <f t="shared" si="286"/>
        <v>0</v>
      </c>
      <c r="AG674" s="456">
        <f t="shared" si="326"/>
        <v>0</v>
      </c>
      <c r="AH674" s="457">
        <f t="shared" si="327"/>
        <v>0</v>
      </c>
      <c r="AI674" s="268">
        <f t="shared" si="328"/>
        <v>0</v>
      </c>
      <c r="AJ674" s="269">
        <f t="shared" si="329"/>
        <v>0</v>
      </c>
      <c r="AK674" s="270">
        <f t="shared" si="330"/>
        <v>0</v>
      </c>
      <c r="AL674" s="415">
        <f t="shared" si="331"/>
        <v>0</v>
      </c>
      <c r="AM674" s="259" t="str">
        <f>IF(AP674="","",IFERROR(VLOOKUP(AP674,CODES!$A$3:$D$1348,4,FALSE),"X"))&amp;IF(AQ674="","",IFERROR(VLOOKUP(AQ674,CODES!$A$3:$D$1348,4,FALSE),"X"))&amp;IF(AR674="","",IFERROR(VLOOKUP(AR674,CODES!$A$3:$D$1348,4,FALSE),"X"))&amp;IF(AS674="","",IFERROR(VLOOKUP(AS674,CODES!$A$3:$D$1348,4,FALSE),"X"))&amp;IF(AT674="","",IFERROR(VLOOKUP(AT674,CODES!$A$3:$D$1348,4,FALSE),"X"))&amp;IF(AU674="","",IFERROR(VLOOKUP(AU674,CODES!$A$3:$D$1348,4,FALSE),"X"))&amp;IF(AV674="","",IFERROR(VLOOKUP(AV674,CODES!$A$3:$D$1348,4,FALSE),"X"))&amp;IF(AW674="","",IFERROR(VLOOKUP(AW674,CODES!$A$3:$D$1348,4,FALSE),"X"))&amp;IF(AX674="","",IFERROR(VLOOKUP(AX674,CODES!$A$3:$D$1348,4,FALSE),"X"))&amp;IF(AY674="","",IFERROR(VLOOKUP(AY674,CODES!$A$3:$D$1348,4,FALSE),"X"))</f>
        <v/>
      </c>
      <c r="AN674" s="258">
        <f>SUM(IFERROR(VLOOKUP(AP674,CODES!$A$3:$D$1348,4,FALSE)*BC674,0),IFERROR(VLOOKUP(AQ674,CODES!$A$3:$D$1348,4,FALSE)*BF674,0),IFERROR(VLOOKUP(AR674,CODES!$A$3:$D$1348,4,FALSE)*BI674,0),IFERROR(VLOOKUP(AS674,CODES!$A$3:$D$1348,4,FALSE)*BL674,0),IFERROR(VLOOKUP(AT674,CODES!$A$3:$D$1348,4,FALSE)*BO674,0),IFERROR(VLOOKUP(AU674,CODES!$A$3:$D$1348,4,FALSE)*BR674,0),IFERROR(VLOOKUP(AV674,CODES!$A$3:$D$1348,4,FALSE)*BU674,0),IFERROR(VLOOKUP(AW674,CODES!$A$3:$D$1348,4,FALSE)*BX674,0),IFERROR(VLOOKUP(AX674,CODES!$A$3:$D$1348,4,FALSE)*CA674,0),IFERROR(VLOOKUP(AY674,CODES!$A$3:$D$1348,4,FALSE)*CD674,0))</f>
        <v>0</v>
      </c>
      <c r="AO674" s="258">
        <f>SUM(IFERROR(VLOOKUP(AP674,CODES!$A$3:$D$1348,3,FALSE)*BC674,0),IFERROR(VLOOKUP(AQ674,CODES!$A$3:$D$1348,3,FALSE)*BF674,0),IFERROR(VLOOKUP(AR674,CODES!$A$3:$D$1348,3,FALSE)*BI674,0),IFERROR(VLOOKUP(AS674,CODES!$A$3:$D$1348,3,FALSE)*BL674,0),IFERROR(VLOOKUP(AT674,CODES!$A$3:$D$1348,3,FALSE)*BO674,0),IFERROR(VLOOKUP(AU674,CODES!$A$3:$D$1348,3,FALSE)*BR674,0),IFERROR(VLOOKUP(AV674,CODES!$A$3:$D$1348,3,FALSE)*BU674,0),IFERROR(VLOOKUP(AW674,CODES!$A$3:$D$1348,3,FALSE)*BX674,0),IFERROR(VLOOKUP(AX674,CODES!$A$3:$D$1348,3,FALSE)*CA674,0),IFERROR(VLOOKUP(AY674,CODES!$A$3:$D$1348,3,FALSE)*CD674,0))+B674</f>
        <v>0</v>
      </c>
      <c r="AP674" s="271" t="str">
        <f t="shared" si="287"/>
        <v/>
      </c>
      <c r="AQ674" s="271" t="str">
        <f t="shared" si="288"/>
        <v/>
      </c>
      <c r="AR674" s="271" t="str">
        <f t="shared" si="289"/>
        <v/>
      </c>
      <c r="AS674" s="271" t="str">
        <f t="shared" si="290"/>
        <v/>
      </c>
      <c r="AT674" s="271" t="str">
        <f t="shared" si="291"/>
        <v/>
      </c>
      <c r="AU674" s="271" t="str">
        <f t="shared" si="292"/>
        <v/>
      </c>
      <c r="AV674" s="271" t="str">
        <f t="shared" si="293"/>
        <v/>
      </c>
      <c r="AW674" s="271" t="str">
        <f t="shared" si="294"/>
        <v/>
      </c>
      <c r="AX674" s="271" t="str">
        <f t="shared" si="295"/>
        <v/>
      </c>
      <c r="AY674" s="271" t="str">
        <f t="shared" si="296"/>
        <v/>
      </c>
      <c r="AZ674" s="258">
        <f t="shared" si="332"/>
        <v>0</v>
      </c>
      <c r="BA674" s="258">
        <f t="shared" si="262"/>
        <v>1</v>
      </c>
      <c r="BB674" s="258">
        <f t="shared" si="297"/>
        <v>0</v>
      </c>
      <c r="BC674" s="258">
        <f t="shared" si="298"/>
        <v>1</v>
      </c>
      <c r="BD674" s="258">
        <f t="shared" si="333"/>
        <v>1</v>
      </c>
      <c r="BE674" s="258">
        <f t="shared" si="299"/>
        <v>0</v>
      </c>
      <c r="BF674" s="258">
        <f t="shared" si="300"/>
        <v>1</v>
      </c>
      <c r="BG674" s="258">
        <f t="shared" si="334"/>
        <v>1</v>
      </c>
      <c r="BH674" s="258">
        <f t="shared" si="301"/>
        <v>0</v>
      </c>
      <c r="BI674" s="258">
        <f t="shared" si="302"/>
        <v>1</v>
      </c>
      <c r="BJ674" s="258">
        <f t="shared" si="335"/>
        <v>1</v>
      </c>
      <c r="BK674" s="258">
        <f t="shared" si="303"/>
        <v>0</v>
      </c>
      <c r="BL674" s="258">
        <f t="shared" si="304"/>
        <v>1</v>
      </c>
      <c r="BM674" s="258">
        <f t="shared" si="336"/>
        <v>1</v>
      </c>
      <c r="BN674" s="258">
        <f t="shared" si="305"/>
        <v>0</v>
      </c>
      <c r="BO674" s="258">
        <f t="shared" si="306"/>
        <v>1</v>
      </c>
      <c r="BP674" s="258">
        <f t="shared" si="337"/>
        <v>1</v>
      </c>
      <c r="BQ674" s="258">
        <f t="shared" si="307"/>
        <v>0</v>
      </c>
      <c r="BR674" s="258">
        <f t="shared" si="308"/>
        <v>1</v>
      </c>
      <c r="BS674" s="258">
        <f t="shared" si="338"/>
        <v>1</v>
      </c>
      <c r="BT674" s="258">
        <f t="shared" si="309"/>
        <v>0</v>
      </c>
      <c r="BU674" s="258">
        <f t="shared" si="310"/>
        <v>1</v>
      </c>
      <c r="BV674" s="258">
        <f t="shared" si="339"/>
        <v>1</v>
      </c>
      <c r="BW674" s="258">
        <f t="shared" si="311"/>
        <v>0</v>
      </c>
      <c r="BX674" s="258">
        <f t="shared" si="312"/>
        <v>1</v>
      </c>
      <c r="BY674" s="258">
        <f t="shared" si="340"/>
        <v>1</v>
      </c>
      <c r="BZ674" s="258">
        <f t="shared" si="313"/>
        <v>0</v>
      </c>
      <c r="CA674" s="258">
        <f t="shared" si="314"/>
        <v>1</v>
      </c>
      <c r="CB674" s="258">
        <f t="shared" si="341"/>
        <v>1</v>
      </c>
      <c r="CC674" s="258">
        <f t="shared" si="315"/>
        <v>0</v>
      </c>
      <c r="CD674" s="258">
        <f t="shared" si="316"/>
        <v>1</v>
      </c>
    </row>
    <row r="675" spans="1:82" hidden="1">
      <c r="A675" s="258"/>
      <c r="B675" s="258"/>
      <c r="C675" s="259"/>
      <c r="D675" s="258"/>
      <c r="E675" s="258"/>
      <c r="F675" s="258"/>
      <c r="G675" s="258">
        <v>667</v>
      </c>
      <c r="H675" s="743"/>
      <c r="I675" s="744"/>
      <c r="J675" s="739"/>
      <c r="K675" s="745"/>
      <c r="L675" s="745"/>
      <c r="M675" s="272"/>
      <c r="N675" s="508">
        <f t="shared" si="242"/>
        <v>0</v>
      </c>
      <c r="O675" s="510">
        <f t="shared" si="342"/>
        <v>0</v>
      </c>
      <c r="P675" s="260">
        <f t="shared" si="343"/>
        <v>0</v>
      </c>
      <c r="Q675" s="261">
        <f t="shared" si="344"/>
        <v>0</v>
      </c>
      <c r="R675" s="261">
        <f t="shared" si="246"/>
        <v>0</v>
      </c>
      <c r="S675" s="262"/>
      <c r="T675" s="262"/>
      <c r="U675" s="263">
        <f t="shared" si="320"/>
        <v>1.288</v>
      </c>
      <c r="V675" s="264">
        <f>IF(E675="SP",1,IF(D675="",ExtraMargeMateriaal,(1-VLOOKUP(D675,TabelAankoop[],4,FALSE))))</f>
        <v>1</v>
      </c>
      <c r="W675" s="265">
        <f t="shared" si="247"/>
        <v>0.6885</v>
      </c>
      <c r="X675" s="266">
        <f t="shared" si="248"/>
        <v>1</v>
      </c>
      <c r="Y675" s="267">
        <f t="shared" si="249"/>
        <v>1.46</v>
      </c>
      <c r="Z675" s="267">
        <f t="shared" si="250"/>
        <v>1.1599999999999999</v>
      </c>
      <c r="AA675" s="268">
        <f t="shared" si="321"/>
        <v>0</v>
      </c>
      <c r="AB675" s="456">
        <f t="shared" si="322"/>
        <v>0</v>
      </c>
      <c r="AC675" s="457">
        <f t="shared" si="323"/>
        <v>0</v>
      </c>
      <c r="AD675" s="456">
        <f t="shared" si="324"/>
        <v>0</v>
      </c>
      <c r="AE675" s="458">
        <f t="shared" si="325"/>
        <v>0</v>
      </c>
      <c r="AF675" s="457">
        <f t="shared" si="286"/>
        <v>0</v>
      </c>
      <c r="AG675" s="456">
        <f t="shared" si="326"/>
        <v>0</v>
      </c>
      <c r="AH675" s="457">
        <f t="shared" si="327"/>
        <v>0</v>
      </c>
      <c r="AI675" s="268">
        <f t="shared" si="328"/>
        <v>0</v>
      </c>
      <c r="AJ675" s="269">
        <f t="shared" si="329"/>
        <v>0</v>
      </c>
      <c r="AK675" s="270">
        <f t="shared" si="330"/>
        <v>0</v>
      </c>
      <c r="AL675" s="415">
        <f t="shared" si="331"/>
        <v>0</v>
      </c>
      <c r="AM675" s="259" t="str">
        <f>IF(AP675="","",IFERROR(VLOOKUP(AP675,CODES!$A$3:$D$1348,4,FALSE),"X"))&amp;IF(AQ675="","",IFERROR(VLOOKUP(AQ675,CODES!$A$3:$D$1348,4,FALSE),"X"))&amp;IF(AR675="","",IFERROR(VLOOKUP(AR675,CODES!$A$3:$D$1348,4,FALSE),"X"))&amp;IF(AS675="","",IFERROR(VLOOKUP(AS675,CODES!$A$3:$D$1348,4,FALSE),"X"))&amp;IF(AT675="","",IFERROR(VLOOKUP(AT675,CODES!$A$3:$D$1348,4,FALSE),"X"))&amp;IF(AU675="","",IFERROR(VLOOKUP(AU675,CODES!$A$3:$D$1348,4,FALSE),"X"))&amp;IF(AV675="","",IFERROR(VLOOKUP(AV675,CODES!$A$3:$D$1348,4,FALSE),"X"))&amp;IF(AW675="","",IFERROR(VLOOKUP(AW675,CODES!$A$3:$D$1348,4,FALSE),"X"))&amp;IF(AX675="","",IFERROR(VLOOKUP(AX675,CODES!$A$3:$D$1348,4,FALSE),"X"))&amp;IF(AY675="","",IFERROR(VLOOKUP(AY675,CODES!$A$3:$D$1348,4,FALSE),"X"))</f>
        <v/>
      </c>
      <c r="AN675" s="258">
        <f>SUM(IFERROR(VLOOKUP(AP675,CODES!$A$3:$D$1348,4,FALSE)*BC675,0),IFERROR(VLOOKUP(AQ675,CODES!$A$3:$D$1348,4,FALSE)*BF675,0),IFERROR(VLOOKUP(AR675,CODES!$A$3:$D$1348,4,FALSE)*BI675,0),IFERROR(VLOOKUP(AS675,CODES!$A$3:$D$1348,4,FALSE)*BL675,0),IFERROR(VLOOKUP(AT675,CODES!$A$3:$D$1348,4,FALSE)*BO675,0),IFERROR(VLOOKUP(AU675,CODES!$A$3:$D$1348,4,FALSE)*BR675,0),IFERROR(VLOOKUP(AV675,CODES!$A$3:$D$1348,4,FALSE)*BU675,0),IFERROR(VLOOKUP(AW675,CODES!$A$3:$D$1348,4,FALSE)*BX675,0),IFERROR(VLOOKUP(AX675,CODES!$A$3:$D$1348,4,FALSE)*CA675,0),IFERROR(VLOOKUP(AY675,CODES!$A$3:$D$1348,4,FALSE)*CD675,0))</f>
        <v>0</v>
      </c>
      <c r="AO675" s="258">
        <f>SUM(IFERROR(VLOOKUP(AP675,CODES!$A$3:$D$1348,3,FALSE)*BC675,0),IFERROR(VLOOKUP(AQ675,CODES!$A$3:$D$1348,3,FALSE)*BF675,0),IFERROR(VLOOKUP(AR675,CODES!$A$3:$D$1348,3,FALSE)*BI675,0),IFERROR(VLOOKUP(AS675,CODES!$A$3:$D$1348,3,FALSE)*BL675,0),IFERROR(VLOOKUP(AT675,CODES!$A$3:$D$1348,3,FALSE)*BO675,0),IFERROR(VLOOKUP(AU675,CODES!$A$3:$D$1348,3,FALSE)*BR675,0),IFERROR(VLOOKUP(AV675,CODES!$A$3:$D$1348,3,FALSE)*BU675,0),IFERROR(VLOOKUP(AW675,CODES!$A$3:$D$1348,3,FALSE)*BX675,0),IFERROR(VLOOKUP(AX675,CODES!$A$3:$D$1348,3,FALSE)*CA675,0),IFERROR(VLOOKUP(AY675,CODES!$A$3:$D$1348,3,FALSE)*CD675,0))+B675</f>
        <v>0</v>
      </c>
      <c r="AP675" s="271" t="str">
        <f t="shared" si="287"/>
        <v/>
      </c>
      <c r="AQ675" s="271" t="str">
        <f t="shared" si="288"/>
        <v/>
      </c>
      <c r="AR675" s="271" t="str">
        <f t="shared" si="289"/>
        <v/>
      </c>
      <c r="AS675" s="271" t="str">
        <f t="shared" si="290"/>
        <v/>
      </c>
      <c r="AT675" s="271" t="str">
        <f t="shared" si="291"/>
        <v/>
      </c>
      <c r="AU675" s="271" t="str">
        <f t="shared" si="292"/>
        <v/>
      </c>
      <c r="AV675" s="271" t="str">
        <f t="shared" si="293"/>
        <v/>
      </c>
      <c r="AW675" s="271" t="str">
        <f t="shared" si="294"/>
        <v/>
      </c>
      <c r="AX675" s="271" t="str">
        <f t="shared" si="295"/>
        <v/>
      </c>
      <c r="AY675" s="271" t="str">
        <f t="shared" si="296"/>
        <v/>
      </c>
      <c r="AZ675" s="258">
        <f t="shared" si="332"/>
        <v>0</v>
      </c>
      <c r="BA675" s="258">
        <f t="shared" si="262"/>
        <v>1</v>
      </c>
      <c r="BB675" s="258">
        <f t="shared" si="297"/>
        <v>0</v>
      </c>
      <c r="BC675" s="258">
        <f t="shared" si="298"/>
        <v>1</v>
      </c>
      <c r="BD675" s="258">
        <f t="shared" si="333"/>
        <v>1</v>
      </c>
      <c r="BE675" s="258">
        <f t="shared" si="299"/>
        <v>0</v>
      </c>
      <c r="BF675" s="258">
        <f t="shared" si="300"/>
        <v>1</v>
      </c>
      <c r="BG675" s="258">
        <f t="shared" si="334"/>
        <v>1</v>
      </c>
      <c r="BH675" s="258">
        <f t="shared" si="301"/>
        <v>0</v>
      </c>
      <c r="BI675" s="258">
        <f t="shared" si="302"/>
        <v>1</v>
      </c>
      <c r="BJ675" s="258">
        <f t="shared" si="335"/>
        <v>1</v>
      </c>
      <c r="BK675" s="258">
        <f t="shared" si="303"/>
        <v>0</v>
      </c>
      <c r="BL675" s="258">
        <f t="shared" si="304"/>
        <v>1</v>
      </c>
      <c r="BM675" s="258">
        <f t="shared" si="336"/>
        <v>1</v>
      </c>
      <c r="BN675" s="258">
        <f t="shared" si="305"/>
        <v>0</v>
      </c>
      <c r="BO675" s="258">
        <f t="shared" si="306"/>
        <v>1</v>
      </c>
      <c r="BP675" s="258">
        <f t="shared" si="337"/>
        <v>1</v>
      </c>
      <c r="BQ675" s="258">
        <f t="shared" si="307"/>
        <v>0</v>
      </c>
      <c r="BR675" s="258">
        <f t="shared" si="308"/>
        <v>1</v>
      </c>
      <c r="BS675" s="258">
        <f t="shared" si="338"/>
        <v>1</v>
      </c>
      <c r="BT675" s="258">
        <f t="shared" si="309"/>
        <v>0</v>
      </c>
      <c r="BU675" s="258">
        <f t="shared" si="310"/>
        <v>1</v>
      </c>
      <c r="BV675" s="258">
        <f t="shared" si="339"/>
        <v>1</v>
      </c>
      <c r="BW675" s="258">
        <f t="shared" si="311"/>
        <v>0</v>
      </c>
      <c r="BX675" s="258">
        <f t="shared" si="312"/>
        <v>1</v>
      </c>
      <c r="BY675" s="258">
        <f t="shared" si="340"/>
        <v>1</v>
      </c>
      <c r="BZ675" s="258">
        <f t="shared" si="313"/>
        <v>0</v>
      </c>
      <c r="CA675" s="258">
        <f t="shared" si="314"/>
        <v>1</v>
      </c>
      <c r="CB675" s="258">
        <f t="shared" si="341"/>
        <v>1</v>
      </c>
      <c r="CC675" s="258">
        <f t="shared" si="315"/>
        <v>0</v>
      </c>
      <c r="CD675" s="258">
        <f t="shared" si="316"/>
        <v>1</v>
      </c>
    </row>
    <row r="676" spans="1:82" hidden="1">
      <c r="A676" s="258"/>
      <c r="B676" s="258"/>
      <c r="C676" s="259"/>
      <c r="D676" s="258"/>
      <c r="E676" s="258"/>
      <c r="F676" s="258"/>
      <c r="G676" s="258">
        <v>668</v>
      </c>
      <c r="H676" s="743"/>
      <c r="I676" s="744"/>
      <c r="J676" s="739"/>
      <c r="K676" s="745"/>
      <c r="L676" s="745"/>
      <c r="M676" s="272"/>
      <c r="N676" s="508">
        <f t="shared" si="242"/>
        <v>0</v>
      </c>
      <c r="O676" s="510">
        <f t="shared" si="342"/>
        <v>0</v>
      </c>
      <c r="P676" s="260">
        <f t="shared" si="343"/>
        <v>0</v>
      </c>
      <c r="Q676" s="261">
        <f t="shared" si="344"/>
        <v>0</v>
      </c>
      <c r="R676" s="261">
        <f t="shared" si="246"/>
        <v>0</v>
      </c>
      <c r="S676" s="262"/>
      <c r="T676" s="262"/>
      <c r="U676" s="263">
        <f t="shared" si="320"/>
        <v>1.288</v>
      </c>
      <c r="V676" s="264">
        <f>IF(E676="SP",1,IF(D676="",ExtraMargeMateriaal,(1-VLOOKUP(D676,TabelAankoop[],4,FALSE))))</f>
        <v>1</v>
      </c>
      <c r="W676" s="265">
        <f t="shared" si="247"/>
        <v>0.6885</v>
      </c>
      <c r="X676" s="266">
        <f t="shared" si="248"/>
        <v>1</v>
      </c>
      <c r="Y676" s="267">
        <f t="shared" si="249"/>
        <v>1.46</v>
      </c>
      <c r="Z676" s="267">
        <f t="shared" si="250"/>
        <v>1.1599999999999999</v>
      </c>
      <c r="AA676" s="268">
        <f t="shared" si="321"/>
        <v>0</v>
      </c>
      <c r="AB676" s="456">
        <f t="shared" si="322"/>
        <v>0</v>
      </c>
      <c r="AC676" s="457">
        <f t="shared" si="323"/>
        <v>0</v>
      </c>
      <c r="AD676" s="456">
        <f t="shared" si="324"/>
        <v>0</v>
      </c>
      <c r="AE676" s="458">
        <f t="shared" si="325"/>
        <v>0</v>
      </c>
      <c r="AF676" s="457">
        <f t="shared" si="286"/>
        <v>0</v>
      </c>
      <c r="AG676" s="456">
        <f t="shared" si="326"/>
        <v>0</v>
      </c>
      <c r="AH676" s="457">
        <f t="shared" si="327"/>
        <v>0</v>
      </c>
      <c r="AI676" s="268">
        <f t="shared" si="328"/>
        <v>0</v>
      </c>
      <c r="AJ676" s="269">
        <f t="shared" si="329"/>
        <v>0</v>
      </c>
      <c r="AK676" s="270">
        <f t="shared" si="330"/>
        <v>0</v>
      </c>
      <c r="AL676" s="415">
        <f t="shared" si="331"/>
        <v>0</v>
      </c>
      <c r="AM676" s="259" t="str">
        <f>IF(AP676="","",IFERROR(VLOOKUP(AP676,CODES!$A$3:$D$1348,4,FALSE),"X"))&amp;IF(AQ676="","",IFERROR(VLOOKUP(AQ676,CODES!$A$3:$D$1348,4,FALSE),"X"))&amp;IF(AR676="","",IFERROR(VLOOKUP(AR676,CODES!$A$3:$D$1348,4,FALSE),"X"))&amp;IF(AS676="","",IFERROR(VLOOKUP(AS676,CODES!$A$3:$D$1348,4,FALSE),"X"))&amp;IF(AT676="","",IFERROR(VLOOKUP(AT676,CODES!$A$3:$D$1348,4,FALSE),"X"))&amp;IF(AU676="","",IFERROR(VLOOKUP(AU676,CODES!$A$3:$D$1348,4,FALSE),"X"))&amp;IF(AV676="","",IFERROR(VLOOKUP(AV676,CODES!$A$3:$D$1348,4,FALSE),"X"))&amp;IF(AW676="","",IFERROR(VLOOKUP(AW676,CODES!$A$3:$D$1348,4,FALSE),"X"))&amp;IF(AX676="","",IFERROR(VLOOKUP(AX676,CODES!$A$3:$D$1348,4,FALSE),"X"))&amp;IF(AY676="","",IFERROR(VLOOKUP(AY676,CODES!$A$3:$D$1348,4,FALSE),"X"))</f>
        <v/>
      </c>
      <c r="AN676" s="258">
        <f>SUM(IFERROR(VLOOKUP(AP676,CODES!$A$3:$D$1348,4,FALSE)*BC676,0),IFERROR(VLOOKUP(AQ676,CODES!$A$3:$D$1348,4,FALSE)*BF676,0),IFERROR(VLOOKUP(AR676,CODES!$A$3:$D$1348,4,FALSE)*BI676,0),IFERROR(VLOOKUP(AS676,CODES!$A$3:$D$1348,4,FALSE)*BL676,0),IFERROR(VLOOKUP(AT676,CODES!$A$3:$D$1348,4,FALSE)*BO676,0),IFERROR(VLOOKUP(AU676,CODES!$A$3:$D$1348,4,FALSE)*BR676,0),IFERROR(VLOOKUP(AV676,CODES!$A$3:$D$1348,4,FALSE)*BU676,0),IFERROR(VLOOKUP(AW676,CODES!$A$3:$D$1348,4,FALSE)*BX676,0),IFERROR(VLOOKUP(AX676,CODES!$A$3:$D$1348,4,FALSE)*CA676,0),IFERROR(VLOOKUP(AY676,CODES!$A$3:$D$1348,4,FALSE)*CD676,0))</f>
        <v>0</v>
      </c>
      <c r="AO676" s="258">
        <f>SUM(IFERROR(VLOOKUP(AP676,CODES!$A$3:$D$1348,3,FALSE)*BC676,0),IFERROR(VLOOKUP(AQ676,CODES!$A$3:$D$1348,3,FALSE)*BF676,0),IFERROR(VLOOKUP(AR676,CODES!$A$3:$D$1348,3,FALSE)*BI676,0),IFERROR(VLOOKUP(AS676,CODES!$A$3:$D$1348,3,FALSE)*BL676,0),IFERROR(VLOOKUP(AT676,CODES!$A$3:$D$1348,3,FALSE)*BO676,0),IFERROR(VLOOKUP(AU676,CODES!$A$3:$D$1348,3,FALSE)*BR676,0),IFERROR(VLOOKUP(AV676,CODES!$A$3:$D$1348,3,FALSE)*BU676,0),IFERROR(VLOOKUP(AW676,CODES!$A$3:$D$1348,3,FALSE)*BX676,0),IFERROR(VLOOKUP(AX676,CODES!$A$3:$D$1348,3,FALSE)*CA676,0),IFERROR(VLOOKUP(AY676,CODES!$A$3:$D$1348,3,FALSE)*CD676,0))+B676</f>
        <v>0</v>
      </c>
      <c r="AP676" s="271" t="str">
        <f t="shared" si="287"/>
        <v/>
      </c>
      <c r="AQ676" s="271" t="str">
        <f t="shared" si="288"/>
        <v/>
      </c>
      <c r="AR676" s="271" t="str">
        <f t="shared" si="289"/>
        <v/>
      </c>
      <c r="AS676" s="271" t="str">
        <f t="shared" si="290"/>
        <v/>
      </c>
      <c r="AT676" s="271" t="str">
        <f t="shared" si="291"/>
        <v/>
      </c>
      <c r="AU676" s="271" t="str">
        <f t="shared" si="292"/>
        <v/>
      </c>
      <c r="AV676" s="271" t="str">
        <f t="shared" si="293"/>
        <v/>
      </c>
      <c r="AW676" s="271" t="str">
        <f t="shared" si="294"/>
        <v/>
      </c>
      <c r="AX676" s="271" t="str">
        <f t="shared" si="295"/>
        <v/>
      </c>
      <c r="AY676" s="271" t="str">
        <f t="shared" si="296"/>
        <v/>
      </c>
      <c r="AZ676" s="258">
        <f t="shared" si="332"/>
        <v>0</v>
      </c>
      <c r="BA676" s="258">
        <f t="shared" si="262"/>
        <v>1</v>
      </c>
      <c r="BB676" s="258">
        <f t="shared" si="297"/>
        <v>0</v>
      </c>
      <c r="BC676" s="258">
        <f t="shared" si="298"/>
        <v>1</v>
      </c>
      <c r="BD676" s="258">
        <f t="shared" si="333"/>
        <v>1</v>
      </c>
      <c r="BE676" s="258">
        <f t="shared" si="299"/>
        <v>0</v>
      </c>
      <c r="BF676" s="258">
        <f t="shared" si="300"/>
        <v>1</v>
      </c>
      <c r="BG676" s="258">
        <f t="shared" si="334"/>
        <v>1</v>
      </c>
      <c r="BH676" s="258">
        <f t="shared" si="301"/>
        <v>0</v>
      </c>
      <c r="BI676" s="258">
        <f t="shared" si="302"/>
        <v>1</v>
      </c>
      <c r="BJ676" s="258">
        <f t="shared" si="335"/>
        <v>1</v>
      </c>
      <c r="BK676" s="258">
        <f t="shared" si="303"/>
        <v>0</v>
      </c>
      <c r="BL676" s="258">
        <f t="shared" si="304"/>
        <v>1</v>
      </c>
      <c r="BM676" s="258">
        <f t="shared" si="336"/>
        <v>1</v>
      </c>
      <c r="BN676" s="258">
        <f t="shared" si="305"/>
        <v>0</v>
      </c>
      <c r="BO676" s="258">
        <f t="shared" si="306"/>
        <v>1</v>
      </c>
      <c r="BP676" s="258">
        <f t="shared" si="337"/>
        <v>1</v>
      </c>
      <c r="BQ676" s="258">
        <f t="shared" si="307"/>
        <v>0</v>
      </c>
      <c r="BR676" s="258">
        <f t="shared" si="308"/>
        <v>1</v>
      </c>
      <c r="BS676" s="258">
        <f t="shared" si="338"/>
        <v>1</v>
      </c>
      <c r="BT676" s="258">
        <f t="shared" si="309"/>
        <v>0</v>
      </c>
      <c r="BU676" s="258">
        <f t="shared" si="310"/>
        <v>1</v>
      </c>
      <c r="BV676" s="258">
        <f t="shared" si="339"/>
        <v>1</v>
      </c>
      <c r="BW676" s="258">
        <f t="shared" si="311"/>
        <v>0</v>
      </c>
      <c r="BX676" s="258">
        <f t="shared" si="312"/>
        <v>1</v>
      </c>
      <c r="BY676" s="258">
        <f t="shared" si="340"/>
        <v>1</v>
      </c>
      <c r="BZ676" s="258">
        <f t="shared" si="313"/>
        <v>0</v>
      </c>
      <c r="CA676" s="258">
        <f t="shared" si="314"/>
        <v>1</v>
      </c>
      <c r="CB676" s="258">
        <f t="shared" si="341"/>
        <v>1</v>
      </c>
      <c r="CC676" s="258">
        <f t="shared" si="315"/>
        <v>0</v>
      </c>
      <c r="CD676" s="258">
        <f t="shared" si="316"/>
        <v>1</v>
      </c>
    </row>
    <row r="677" spans="1:82" hidden="1">
      <c r="A677" s="258"/>
      <c r="B677" s="258"/>
      <c r="C677" s="259"/>
      <c r="D677" s="258"/>
      <c r="E677" s="258"/>
      <c r="F677" s="258"/>
      <c r="G677" s="258">
        <v>669</v>
      </c>
      <c r="H677" s="743"/>
      <c r="I677" s="744"/>
      <c r="J677" s="739"/>
      <c r="K677" s="745"/>
      <c r="L677" s="745"/>
      <c r="M677" s="272"/>
      <c r="N677" s="508">
        <f t="shared" si="242"/>
        <v>0</v>
      </c>
      <c r="O677" s="510">
        <f t="shared" si="342"/>
        <v>0</v>
      </c>
      <c r="P677" s="260">
        <f t="shared" si="343"/>
        <v>0</v>
      </c>
      <c r="Q677" s="261">
        <f t="shared" si="344"/>
        <v>0</v>
      </c>
      <c r="R677" s="261">
        <f t="shared" si="246"/>
        <v>0</v>
      </c>
      <c r="S677" s="262"/>
      <c r="T677" s="262"/>
      <c r="U677" s="263">
        <f t="shared" si="320"/>
        <v>1.288</v>
      </c>
      <c r="V677" s="264">
        <f>IF(E677="SP",1,IF(D677="",ExtraMargeMateriaal,(1-VLOOKUP(D677,TabelAankoop[],4,FALSE))))</f>
        <v>1</v>
      </c>
      <c r="W677" s="265">
        <f t="shared" si="247"/>
        <v>0.6885</v>
      </c>
      <c r="X677" s="266">
        <f t="shared" si="248"/>
        <v>1</v>
      </c>
      <c r="Y677" s="267">
        <f t="shared" si="249"/>
        <v>1.46</v>
      </c>
      <c r="Z677" s="267">
        <f t="shared" si="250"/>
        <v>1.1599999999999999</v>
      </c>
      <c r="AA677" s="268">
        <f t="shared" si="321"/>
        <v>0</v>
      </c>
      <c r="AB677" s="456">
        <f t="shared" si="322"/>
        <v>0</v>
      </c>
      <c r="AC677" s="457">
        <f t="shared" si="323"/>
        <v>0</v>
      </c>
      <c r="AD677" s="456">
        <f t="shared" si="324"/>
        <v>0</v>
      </c>
      <c r="AE677" s="458">
        <f t="shared" si="325"/>
        <v>0</v>
      </c>
      <c r="AF677" s="457">
        <f t="shared" si="286"/>
        <v>0</v>
      </c>
      <c r="AG677" s="456">
        <f t="shared" si="326"/>
        <v>0</v>
      </c>
      <c r="AH677" s="457">
        <f t="shared" si="327"/>
        <v>0</v>
      </c>
      <c r="AI677" s="268">
        <f t="shared" si="328"/>
        <v>0</v>
      </c>
      <c r="AJ677" s="269">
        <f t="shared" si="329"/>
        <v>0</v>
      </c>
      <c r="AK677" s="270">
        <f t="shared" si="330"/>
        <v>0</v>
      </c>
      <c r="AL677" s="415">
        <f t="shared" si="331"/>
        <v>0</v>
      </c>
      <c r="AM677" s="259" t="str">
        <f>IF(AP677="","",IFERROR(VLOOKUP(AP677,CODES!$A$3:$D$1348,4,FALSE),"X"))&amp;IF(AQ677="","",IFERROR(VLOOKUP(AQ677,CODES!$A$3:$D$1348,4,FALSE),"X"))&amp;IF(AR677="","",IFERROR(VLOOKUP(AR677,CODES!$A$3:$D$1348,4,FALSE),"X"))&amp;IF(AS677="","",IFERROR(VLOOKUP(AS677,CODES!$A$3:$D$1348,4,FALSE),"X"))&amp;IF(AT677="","",IFERROR(VLOOKUP(AT677,CODES!$A$3:$D$1348,4,FALSE),"X"))&amp;IF(AU677="","",IFERROR(VLOOKUP(AU677,CODES!$A$3:$D$1348,4,FALSE),"X"))&amp;IF(AV677="","",IFERROR(VLOOKUP(AV677,CODES!$A$3:$D$1348,4,FALSE),"X"))&amp;IF(AW677="","",IFERROR(VLOOKUP(AW677,CODES!$A$3:$D$1348,4,FALSE),"X"))&amp;IF(AX677="","",IFERROR(VLOOKUP(AX677,CODES!$A$3:$D$1348,4,FALSE),"X"))&amp;IF(AY677="","",IFERROR(VLOOKUP(AY677,CODES!$A$3:$D$1348,4,FALSE),"X"))</f>
        <v/>
      </c>
      <c r="AN677" s="258">
        <f>SUM(IFERROR(VLOOKUP(AP677,CODES!$A$3:$D$1348,4,FALSE)*BC677,0),IFERROR(VLOOKUP(AQ677,CODES!$A$3:$D$1348,4,FALSE)*BF677,0),IFERROR(VLOOKUP(AR677,CODES!$A$3:$D$1348,4,FALSE)*BI677,0),IFERROR(VLOOKUP(AS677,CODES!$A$3:$D$1348,4,FALSE)*BL677,0),IFERROR(VLOOKUP(AT677,CODES!$A$3:$D$1348,4,FALSE)*BO677,0),IFERROR(VLOOKUP(AU677,CODES!$A$3:$D$1348,4,FALSE)*BR677,0),IFERROR(VLOOKUP(AV677,CODES!$A$3:$D$1348,4,FALSE)*BU677,0),IFERROR(VLOOKUP(AW677,CODES!$A$3:$D$1348,4,FALSE)*BX677,0),IFERROR(VLOOKUP(AX677,CODES!$A$3:$D$1348,4,FALSE)*CA677,0),IFERROR(VLOOKUP(AY677,CODES!$A$3:$D$1348,4,FALSE)*CD677,0))</f>
        <v>0</v>
      </c>
      <c r="AO677" s="258">
        <f>SUM(IFERROR(VLOOKUP(AP677,CODES!$A$3:$D$1348,3,FALSE)*BC677,0),IFERROR(VLOOKUP(AQ677,CODES!$A$3:$D$1348,3,FALSE)*BF677,0),IFERROR(VLOOKUP(AR677,CODES!$A$3:$D$1348,3,FALSE)*BI677,0),IFERROR(VLOOKUP(AS677,CODES!$A$3:$D$1348,3,FALSE)*BL677,0),IFERROR(VLOOKUP(AT677,CODES!$A$3:$D$1348,3,FALSE)*BO677,0),IFERROR(VLOOKUP(AU677,CODES!$A$3:$D$1348,3,FALSE)*BR677,0),IFERROR(VLOOKUP(AV677,CODES!$A$3:$D$1348,3,FALSE)*BU677,0),IFERROR(VLOOKUP(AW677,CODES!$A$3:$D$1348,3,FALSE)*BX677,0),IFERROR(VLOOKUP(AX677,CODES!$A$3:$D$1348,3,FALSE)*CA677,0),IFERROR(VLOOKUP(AY677,CODES!$A$3:$D$1348,3,FALSE)*CD677,0))+B677</f>
        <v>0</v>
      </c>
      <c r="AP677" s="271" t="str">
        <f t="shared" si="287"/>
        <v/>
      </c>
      <c r="AQ677" s="271" t="str">
        <f t="shared" si="288"/>
        <v/>
      </c>
      <c r="AR677" s="271" t="str">
        <f t="shared" si="289"/>
        <v/>
      </c>
      <c r="AS677" s="271" t="str">
        <f t="shared" si="290"/>
        <v/>
      </c>
      <c r="AT677" s="271" t="str">
        <f t="shared" si="291"/>
        <v/>
      </c>
      <c r="AU677" s="271" t="str">
        <f t="shared" si="292"/>
        <v/>
      </c>
      <c r="AV677" s="271" t="str">
        <f t="shared" si="293"/>
        <v/>
      </c>
      <c r="AW677" s="271" t="str">
        <f t="shared" si="294"/>
        <v/>
      </c>
      <c r="AX677" s="271" t="str">
        <f t="shared" si="295"/>
        <v/>
      </c>
      <c r="AY677" s="271" t="str">
        <f t="shared" si="296"/>
        <v/>
      </c>
      <c r="AZ677" s="258">
        <f t="shared" si="332"/>
        <v>0</v>
      </c>
      <c r="BA677" s="258">
        <f t="shared" si="262"/>
        <v>1</v>
      </c>
      <c r="BB677" s="258">
        <f t="shared" si="297"/>
        <v>0</v>
      </c>
      <c r="BC677" s="258">
        <f t="shared" si="298"/>
        <v>1</v>
      </c>
      <c r="BD677" s="258">
        <f t="shared" si="333"/>
        <v>1</v>
      </c>
      <c r="BE677" s="258">
        <f t="shared" si="299"/>
        <v>0</v>
      </c>
      <c r="BF677" s="258">
        <f t="shared" si="300"/>
        <v>1</v>
      </c>
      <c r="BG677" s="258">
        <f t="shared" si="334"/>
        <v>1</v>
      </c>
      <c r="BH677" s="258">
        <f t="shared" si="301"/>
        <v>0</v>
      </c>
      <c r="BI677" s="258">
        <f t="shared" si="302"/>
        <v>1</v>
      </c>
      <c r="BJ677" s="258">
        <f t="shared" si="335"/>
        <v>1</v>
      </c>
      <c r="BK677" s="258">
        <f t="shared" si="303"/>
        <v>0</v>
      </c>
      <c r="BL677" s="258">
        <f t="shared" si="304"/>
        <v>1</v>
      </c>
      <c r="BM677" s="258">
        <f t="shared" si="336"/>
        <v>1</v>
      </c>
      <c r="BN677" s="258">
        <f t="shared" si="305"/>
        <v>0</v>
      </c>
      <c r="BO677" s="258">
        <f t="shared" si="306"/>
        <v>1</v>
      </c>
      <c r="BP677" s="258">
        <f t="shared" si="337"/>
        <v>1</v>
      </c>
      <c r="BQ677" s="258">
        <f t="shared" si="307"/>
        <v>0</v>
      </c>
      <c r="BR677" s="258">
        <f t="shared" si="308"/>
        <v>1</v>
      </c>
      <c r="BS677" s="258">
        <f t="shared" si="338"/>
        <v>1</v>
      </c>
      <c r="BT677" s="258">
        <f t="shared" si="309"/>
        <v>0</v>
      </c>
      <c r="BU677" s="258">
        <f t="shared" si="310"/>
        <v>1</v>
      </c>
      <c r="BV677" s="258">
        <f t="shared" si="339"/>
        <v>1</v>
      </c>
      <c r="BW677" s="258">
        <f t="shared" si="311"/>
        <v>0</v>
      </c>
      <c r="BX677" s="258">
        <f t="shared" si="312"/>
        <v>1</v>
      </c>
      <c r="BY677" s="258">
        <f t="shared" si="340"/>
        <v>1</v>
      </c>
      <c r="BZ677" s="258">
        <f t="shared" si="313"/>
        <v>0</v>
      </c>
      <c r="CA677" s="258">
        <f t="shared" si="314"/>
        <v>1</v>
      </c>
      <c r="CB677" s="258">
        <f t="shared" si="341"/>
        <v>1</v>
      </c>
      <c r="CC677" s="258">
        <f t="shared" si="315"/>
        <v>0</v>
      </c>
      <c r="CD677" s="258">
        <f t="shared" si="316"/>
        <v>1</v>
      </c>
    </row>
    <row r="678" spans="1:82" hidden="1">
      <c r="A678" s="258"/>
      <c r="B678" s="258"/>
      <c r="C678" s="259"/>
      <c r="D678" s="258"/>
      <c r="E678" s="258"/>
      <c r="F678" s="258"/>
      <c r="G678" s="258">
        <v>670</v>
      </c>
      <c r="H678" s="743"/>
      <c r="I678" s="744"/>
      <c r="J678" s="739"/>
      <c r="K678" s="745"/>
      <c r="L678" s="745"/>
      <c r="M678" s="272"/>
      <c r="N678" s="508">
        <f t="shared" si="242"/>
        <v>0</v>
      </c>
      <c r="O678" s="510">
        <f t="shared" si="342"/>
        <v>0</v>
      </c>
      <c r="P678" s="260">
        <f t="shared" si="343"/>
        <v>0</v>
      </c>
      <c r="Q678" s="261">
        <f t="shared" si="344"/>
        <v>0</v>
      </c>
      <c r="R678" s="261">
        <f t="shared" si="246"/>
        <v>0</v>
      </c>
      <c r="S678" s="262"/>
      <c r="T678" s="262"/>
      <c r="U678" s="263">
        <f t="shared" si="320"/>
        <v>1.288</v>
      </c>
      <c r="V678" s="264">
        <f>IF(E678="SP",1,IF(D678="",ExtraMargeMateriaal,(1-VLOOKUP(D678,TabelAankoop[],4,FALSE))))</f>
        <v>1</v>
      </c>
      <c r="W678" s="265">
        <f t="shared" si="247"/>
        <v>0.6885</v>
      </c>
      <c r="X678" s="266">
        <f t="shared" si="248"/>
        <v>1</v>
      </c>
      <c r="Y678" s="267">
        <f t="shared" si="249"/>
        <v>1.46</v>
      </c>
      <c r="Z678" s="267">
        <f t="shared" si="250"/>
        <v>1.1599999999999999</v>
      </c>
      <c r="AA678" s="268">
        <f t="shared" si="321"/>
        <v>0</v>
      </c>
      <c r="AB678" s="456">
        <f t="shared" si="322"/>
        <v>0</v>
      </c>
      <c r="AC678" s="457">
        <f t="shared" si="323"/>
        <v>0</v>
      </c>
      <c r="AD678" s="456">
        <f t="shared" si="324"/>
        <v>0</v>
      </c>
      <c r="AE678" s="458">
        <f t="shared" si="325"/>
        <v>0</v>
      </c>
      <c r="AF678" s="457">
        <f t="shared" si="286"/>
        <v>0</v>
      </c>
      <c r="AG678" s="456">
        <f t="shared" si="326"/>
        <v>0</v>
      </c>
      <c r="AH678" s="457">
        <f t="shared" si="327"/>
        <v>0</v>
      </c>
      <c r="AI678" s="268">
        <f t="shared" si="328"/>
        <v>0</v>
      </c>
      <c r="AJ678" s="269">
        <f t="shared" si="329"/>
        <v>0</v>
      </c>
      <c r="AK678" s="270">
        <f t="shared" si="330"/>
        <v>0</v>
      </c>
      <c r="AL678" s="415">
        <f t="shared" si="331"/>
        <v>0</v>
      </c>
      <c r="AM678" s="259" t="str">
        <f>IF(AP678="","",IFERROR(VLOOKUP(AP678,CODES!$A$3:$D$1348,4,FALSE),"X"))&amp;IF(AQ678="","",IFERROR(VLOOKUP(AQ678,CODES!$A$3:$D$1348,4,FALSE),"X"))&amp;IF(AR678="","",IFERROR(VLOOKUP(AR678,CODES!$A$3:$D$1348,4,FALSE),"X"))&amp;IF(AS678="","",IFERROR(VLOOKUP(AS678,CODES!$A$3:$D$1348,4,FALSE),"X"))&amp;IF(AT678="","",IFERROR(VLOOKUP(AT678,CODES!$A$3:$D$1348,4,FALSE),"X"))&amp;IF(AU678="","",IFERROR(VLOOKUP(AU678,CODES!$A$3:$D$1348,4,FALSE),"X"))&amp;IF(AV678="","",IFERROR(VLOOKUP(AV678,CODES!$A$3:$D$1348,4,FALSE),"X"))&amp;IF(AW678="","",IFERROR(VLOOKUP(AW678,CODES!$A$3:$D$1348,4,FALSE),"X"))&amp;IF(AX678="","",IFERROR(VLOOKUP(AX678,CODES!$A$3:$D$1348,4,FALSE),"X"))&amp;IF(AY678="","",IFERROR(VLOOKUP(AY678,CODES!$A$3:$D$1348,4,FALSE),"X"))</f>
        <v/>
      </c>
      <c r="AN678" s="258">
        <f>SUM(IFERROR(VLOOKUP(AP678,CODES!$A$3:$D$1348,4,FALSE)*BC678,0),IFERROR(VLOOKUP(AQ678,CODES!$A$3:$D$1348,4,FALSE)*BF678,0),IFERROR(VLOOKUP(AR678,CODES!$A$3:$D$1348,4,FALSE)*BI678,0),IFERROR(VLOOKUP(AS678,CODES!$A$3:$D$1348,4,FALSE)*BL678,0),IFERROR(VLOOKUP(AT678,CODES!$A$3:$D$1348,4,FALSE)*BO678,0),IFERROR(VLOOKUP(AU678,CODES!$A$3:$D$1348,4,FALSE)*BR678,0),IFERROR(VLOOKUP(AV678,CODES!$A$3:$D$1348,4,FALSE)*BU678,0),IFERROR(VLOOKUP(AW678,CODES!$A$3:$D$1348,4,FALSE)*BX678,0),IFERROR(VLOOKUP(AX678,CODES!$A$3:$D$1348,4,FALSE)*CA678,0),IFERROR(VLOOKUP(AY678,CODES!$A$3:$D$1348,4,FALSE)*CD678,0))</f>
        <v>0</v>
      </c>
      <c r="AO678" s="258">
        <f>SUM(IFERROR(VLOOKUP(AP678,CODES!$A$3:$D$1348,3,FALSE)*BC678,0),IFERROR(VLOOKUP(AQ678,CODES!$A$3:$D$1348,3,FALSE)*BF678,0),IFERROR(VLOOKUP(AR678,CODES!$A$3:$D$1348,3,FALSE)*BI678,0),IFERROR(VLOOKUP(AS678,CODES!$A$3:$D$1348,3,FALSE)*BL678,0),IFERROR(VLOOKUP(AT678,CODES!$A$3:$D$1348,3,FALSE)*BO678,0),IFERROR(VLOOKUP(AU678,CODES!$A$3:$D$1348,3,FALSE)*BR678,0),IFERROR(VLOOKUP(AV678,CODES!$A$3:$D$1348,3,FALSE)*BU678,0),IFERROR(VLOOKUP(AW678,CODES!$A$3:$D$1348,3,FALSE)*BX678,0),IFERROR(VLOOKUP(AX678,CODES!$A$3:$D$1348,3,FALSE)*CA678,0),IFERROR(VLOOKUP(AY678,CODES!$A$3:$D$1348,3,FALSE)*CD678,0))+B678</f>
        <v>0</v>
      </c>
      <c r="AP678" s="271" t="str">
        <f t="shared" si="287"/>
        <v/>
      </c>
      <c r="AQ678" s="271" t="str">
        <f t="shared" si="288"/>
        <v/>
      </c>
      <c r="AR678" s="271" t="str">
        <f t="shared" si="289"/>
        <v/>
      </c>
      <c r="AS678" s="271" t="str">
        <f t="shared" si="290"/>
        <v/>
      </c>
      <c r="AT678" s="271" t="str">
        <f t="shared" si="291"/>
        <v/>
      </c>
      <c r="AU678" s="271" t="str">
        <f t="shared" si="292"/>
        <v/>
      </c>
      <c r="AV678" s="271" t="str">
        <f t="shared" si="293"/>
        <v/>
      </c>
      <c r="AW678" s="271" t="str">
        <f t="shared" si="294"/>
        <v/>
      </c>
      <c r="AX678" s="271" t="str">
        <f t="shared" si="295"/>
        <v/>
      </c>
      <c r="AY678" s="271" t="str">
        <f t="shared" si="296"/>
        <v/>
      </c>
      <c r="AZ678" s="258">
        <f t="shared" si="332"/>
        <v>0</v>
      </c>
      <c r="BA678" s="258">
        <f t="shared" si="262"/>
        <v>1</v>
      </c>
      <c r="BB678" s="258">
        <f t="shared" si="297"/>
        <v>0</v>
      </c>
      <c r="BC678" s="258">
        <f t="shared" si="298"/>
        <v>1</v>
      </c>
      <c r="BD678" s="258">
        <f t="shared" si="333"/>
        <v>1</v>
      </c>
      <c r="BE678" s="258">
        <f t="shared" si="299"/>
        <v>0</v>
      </c>
      <c r="BF678" s="258">
        <f t="shared" si="300"/>
        <v>1</v>
      </c>
      <c r="BG678" s="258">
        <f t="shared" si="334"/>
        <v>1</v>
      </c>
      <c r="BH678" s="258">
        <f t="shared" si="301"/>
        <v>0</v>
      </c>
      <c r="BI678" s="258">
        <f t="shared" si="302"/>
        <v>1</v>
      </c>
      <c r="BJ678" s="258">
        <f t="shared" si="335"/>
        <v>1</v>
      </c>
      <c r="BK678" s="258">
        <f t="shared" si="303"/>
        <v>0</v>
      </c>
      <c r="BL678" s="258">
        <f t="shared" si="304"/>
        <v>1</v>
      </c>
      <c r="BM678" s="258">
        <f t="shared" si="336"/>
        <v>1</v>
      </c>
      <c r="BN678" s="258">
        <f t="shared" si="305"/>
        <v>0</v>
      </c>
      <c r="BO678" s="258">
        <f t="shared" si="306"/>
        <v>1</v>
      </c>
      <c r="BP678" s="258">
        <f t="shared" si="337"/>
        <v>1</v>
      </c>
      <c r="BQ678" s="258">
        <f t="shared" si="307"/>
        <v>0</v>
      </c>
      <c r="BR678" s="258">
        <f t="shared" si="308"/>
        <v>1</v>
      </c>
      <c r="BS678" s="258">
        <f t="shared" si="338"/>
        <v>1</v>
      </c>
      <c r="BT678" s="258">
        <f t="shared" si="309"/>
        <v>0</v>
      </c>
      <c r="BU678" s="258">
        <f t="shared" si="310"/>
        <v>1</v>
      </c>
      <c r="BV678" s="258">
        <f t="shared" si="339"/>
        <v>1</v>
      </c>
      <c r="BW678" s="258">
        <f t="shared" si="311"/>
        <v>0</v>
      </c>
      <c r="BX678" s="258">
        <f t="shared" si="312"/>
        <v>1</v>
      </c>
      <c r="BY678" s="258">
        <f t="shared" si="340"/>
        <v>1</v>
      </c>
      <c r="BZ678" s="258">
        <f t="shared" si="313"/>
        <v>0</v>
      </c>
      <c r="CA678" s="258">
        <f t="shared" si="314"/>
        <v>1</v>
      </c>
      <c r="CB678" s="258">
        <f t="shared" si="341"/>
        <v>1</v>
      </c>
      <c r="CC678" s="258">
        <f t="shared" si="315"/>
        <v>0</v>
      </c>
      <c r="CD678" s="258">
        <f t="shared" si="316"/>
        <v>1</v>
      </c>
    </row>
    <row r="679" spans="1:82" hidden="1">
      <c r="A679" s="258"/>
      <c r="B679" s="258"/>
      <c r="C679" s="259"/>
      <c r="D679" s="258"/>
      <c r="E679" s="258"/>
      <c r="F679" s="258"/>
      <c r="G679" s="258">
        <v>671</v>
      </c>
      <c r="H679" s="743"/>
      <c r="I679" s="744"/>
      <c r="J679" s="739"/>
      <c r="K679" s="745"/>
      <c r="L679" s="745"/>
      <c r="M679" s="272"/>
      <c r="N679" s="508">
        <f t="shared" si="242"/>
        <v>0</v>
      </c>
      <c r="O679" s="510">
        <f t="shared" si="342"/>
        <v>0</v>
      </c>
      <c r="P679" s="260">
        <f t="shared" si="343"/>
        <v>0</v>
      </c>
      <c r="Q679" s="261">
        <f t="shared" si="344"/>
        <v>0</v>
      </c>
      <c r="R679" s="261">
        <f t="shared" si="246"/>
        <v>0</v>
      </c>
      <c r="S679" s="262"/>
      <c r="T679" s="262"/>
      <c r="U679" s="263">
        <f t="shared" si="320"/>
        <v>1.288</v>
      </c>
      <c r="V679" s="264">
        <f>IF(E679="SP",1,IF(D679="",ExtraMargeMateriaal,(1-VLOOKUP(D679,TabelAankoop[],4,FALSE))))</f>
        <v>1</v>
      </c>
      <c r="W679" s="265">
        <f t="shared" si="247"/>
        <v>0.6885</v>
      </c>
      <c r="X679" s="266">
        <f t="shared" si="248"/>
        <v>1</v>
      </c>
      <c r="Y679" s="267">
        <f t="shared" si="249"/>
        <v>1.46</v>
      </c>
      <c r="Z679" s="267">
        <f t="shared" si="250"/>
        <v>1.1599999999999999</v>
      </c>
      <c r="AA679" s="268">
        <f t="shared" si="321"/>
        <v>0</v>
      </c>
      <c r="AB679" s="456">
        <f t="shared" si="322"/>
        <v>0</v>
      </c>
      <c r="AC679" s="457">
        <f t="shared" si="323"/>
        <v>0</v>
      </c>
      <c r="AD679" s="456">
        <f t="shared" si="324"/>
        <v>0</v>
      </c>
      <c r="AE679" s="458">
        <f t="shared" si="325"/>
        <v>0</v>
      </c>
      <c r="AF679" s="457">
        <f t="shared" si="286"/>
        <v>0</v>
      </c>
      <c r="AG679" s="456">
        <f t="shared" si="326"/>
        <v>0</v>
      </c>
      <c r="AH679" s="457">
        <f t="shared" si="327"/>
        <v>0</v>
      </c>
      <c r="AI679" s="268">
        <f t="shared" si="328"/>
        <v>0</v>
      </c>
      <c r="AJ679" s="269">
        <f t="shared" si="329"/>
        <v>0</v>
      </c>
      <c r="AK679" s="270">
        <f t="shared" si="330"/>
        <v>0</v>
      </c>
      <c r="AL679" s="415">
        <f t="shared" si="331"/>
        <v>0</v>
      </c>
      <c r="AM679" s="259" t="str">
        <f>IF(AP679="","",IFERROR(VLOOKUP(AP679,CODES!$A$3:$D$1348,4,FALSE),"X"))&amp;IF(AQ679="","",IFERROR(VLOOKUP(AQ679,CODES!$A$3:$D$1348,4,FALSE),"X"))&amp;IF(AR679="","",IFERROR(VLOOKUP(AR679,CODES!$A$3:$D$1348,4,FALSE),"X"))&amp;IF(AS679="","",IFERROR(VLOOKUP(AS679,CODES!$A$3:$D$1348,4,FALSE),"X"))&amp;IF(AT679="","",IFERROR(VLOOKUP(AT679,CODES!$A$3:$D$1348,4,FALSE),"X"))&amp;IF(AU679="","",IFERROR(VLOOKUP(AU679,CODES!$A$3:$D$1348,4,FALSE),"X"))&amp;IF(AV679="","",IFERROR(VLOOKUP(AV679,CODES!$A$3:$D$1348,4,FALSE),"X"))&amp;IF(AW679="","",IFERROR(VLOOKUP(AW679,CODES!$A$3:$D$1348,4,FALSE),"X"))&amp;IF(AX679="","",IFERROR(VLOOKUP(AX679,CODES!$A$3:$D$1348,4,FALSE),"X"))&amp;IF(AY679="","",IFERROR(VLOOKUP(AY679,CODES!$A$3:$D$1348,4,FALSE),"X"))</f>
        <v/>
      </c>
      <c r="AN679" s="258">
        <f>SUM(IFERROR(VLOOKUP(AP679,CODES!$A$3:$D$1348,4,FALSE)*BC679,0),IFERROR(VLOOKUP(AQ679,CODES!$A$3:$D$1348,4,FALSE)*BF679,0),IFERROR(VLOOKUP(AR679,CODES!$A$3:$D$1348,4,FALSE)*BI679,0),IFERROR(VLOOKUP(AS679,CODES!$A$3:$D$1348,4,FALSE)*BL679,0),IFERROR(VLOOKUP(AT679,CODES!$A$3:$D$1348,4,FALSE)*BO679,0),IFERROR(VLOOKUP(AU679,CODES!$A$3:$D$1348,4,FALSE)*BR679,0),IFERROR(VLOOKUP(AV679,CODES!$A$3:$D$1348,4,FALSE)*BU679,0),IFERROR(VLOOKUP(AW679,CODES!$A$3:$D$1348,4,FALSE)*BX679,0),IFERROR(VLOOKUP(AX679,CODES!$A$3:$D$1348,4,FALSE)*CA679,0),IFERROR(VLOOKUP(AY679,CODES!$A$3:$D$1348,4,FALSE)*CD679,0))</f>
        <v>0</v>
      </c>
      <c r="AO679" s="258">
        <f>SUM(IFERROR(VLOOKUP(AP679,CODES!$A$3:$D$1348,3,FALSE)*BC679,0),IFERROR(VLOOKUP(AQ679,CODES!$A$3:$D$1348,3,FALSE)*BF679,0),IFERROR(VLOOKUP(AR679,CODES!$A$3:$D$1348,3,FALSE)*BI679,0),IFERROR(VLOOKUP(AS679,CODES!$A$3:$D$1348,3,FALSE)*BL679,0),IFERROR(VLOOKUP(AT679,CODES!$A$3:$D$1348,3,FALSE)*BO679,0),IFERROR(VLOOKUP(AU679,CODES!$A$3:$D$1348,3,FALSE)*BR679,0),IFERROR(VLOOKUP(AV679,CODES!$A$3:$D$1348,3,FALSE)*BU679,0),IFERROR(VLOOKUP(AW679,CODES!$A$3:$D$1348,3,FALSE)*BX679,0),IFERROR(VLOOKUP(AX679,CODES!$A$3:$D$1348,3,FALSE)*CA679,0),IFERROR(VLOOKUP(AY679,CODES!$A$3:$D$1348,3,FALSE)*CD679,0))+B679</f>
        <v>0</v>
      </c>
      <c r="AP679" s="271" t="str">
        <f t="shared" si="287"/>
        <v/>
      </c>
      <c r="AQ679" s="271" t="str">
        <f t="shared" si="288"/>
        <v/>
      </c>
      <c r="AR679" s="271" t="str">
        <f t="shared" si="289"/>
        <v/>
      </c>
      <c r="AS679" s="271" t="str">
        <f t="shared" si="290"/>
        <v/>
      </c>
      <c r="AT679" s="271" t="str">
        <f t="shared" si="291"/>
        <v/>
      </c>
      <c r="AU679" s="271" t="str">
        <f t="shared" si="292"/>
        <v/>
      </c>
      <c r="AV679" s="271" t="str">
        <f t="shared" si="293"/>
        <v/>
      </c>
      <c r="AW679" s="271" t="str">
        <f t="shared" si="294"/>
        <v/>
      </c>
      <c r="AX679" s="271" t="str">
        <f t="shared" si="295"/>
        <v/>
      </c>
      <c r="AY679" s="271" t="str">
        <f t="shared" si="296"/>
        <v/>
      </c>
      <c r="AZ679" s="258">
        <f t="shared" si="332"/>
        <v>0</v>
      </c>
      <c r="BA679" s="258">
        <f t="shared" si="262"/>
        <v>1</v>
      </c>
      <c r="BB679" s="258">
        <f t="shared" si="297"/>
        <v>0</v>
      </c>
      <c r="BC679" s="258">
        <f t="shared" si="298"/>
        <v>1</v>
      </c>
      <c r="BD679" s="258">
        <f t="shared" si="333"/>
        <v>1</v>
      </c>
      <c r="BE679" s="258">
        <f t="shared" si="299"/>
        <v>0</v>
      </c>
      <c r="BF679" s="258">
        <f t="shared" si="300"/>
        <v>1</v>
      </c>
      <c r="BG679" s="258">
        <f t="shared" si="334"/>
        <v>1</v>
      </c>
      <c r="BH679" s="258">
        <f t="shared" si="301"/>
        <v>0</v>
      </c>
      <c r="BI679" s="258">
        <f t="shared" si="302"/>
        <v>1</v>
      </c>
      <c r="BJ679" s="258">
        <f t="shared" si="335"/>
        <v>1</v>
      </c>
      <c r="BK679" s="258">
        <f t="shared" si="303"/>
        <v>0</v>
      </c>
      <c r="BL679" s="258">
        <f t="shared" si="304"/>
        <v>1</v>
      </c>
      <c r="BM679" s="258">
        <f t="shared" si="336"/>
        <v>1</v>
      </c>
      <c r="BN679" s="258">
        <f t="shared" si="305"/>
        <v>0</v>
      </c>
      <c r="BO679" s="258">
        <f t="shared" si="306"/>
        <v>1</v>
      </c>
      <c r="BP679" s="258">
        <f t="shared" si="337"/>
        <v>1</v>
      </c>
      <c r="BQ679" s="258">
        <f t="shared" si="307"/>
        <v>0</v>
      </c>
      <c r="BR679" s="258">
        <f t="shared" si="308"/>
        <v>1</v>
      </c>
      <c r="BS679" s="258">
        <f t="shared" si="338"/>
        <v>1</v>
      </c>
      <c r="BT679" s="258">
        <f t="shared" si="309"/>
        <v>0</v>
      </c>
      <c r="BU679" s="258">
        <f t="shared" si="310"/>
        <v>1</v>
      </c>
      <c r="BV679" s="258">
        <f t="shared" si="339"/>
        <v>1</v>
      </c>
      <c r="BW679" s="258">
        <f t="shared" si="311"/>
        <v>0</v>
      </c>
      <c r="BX679" s="258">
        <f t="shared" si="312"/>
        <v>1</v>
      </c>
      <c r="BY679" s="258">
        <f t="shared" si="340"/>
        <v>1</v>
      </c>
      <c r="BZ679" s="258">
        <f t="shared" si="313"/>
        <v>0</v>
      </c>
      <c r="CA679" s="258">
        <f t="shared" si="314"/>
        <v>1</v>
      </c>
      <c r="CB679" s="258">
        <f t="shared" si="341"/>
        <v>1</v>
      </c>
      <c r="CC679" s="258">
        <f t="shared" si="315"/>
        <v>0</v>
      </c>
      <c r="CD679" s="258">
        <f t="shared" si="316"/>
        <v>1</v>
      </c>
    </row>
    <row r="680" spans="1:82" hidden="1">
      <c r="A680" s="258"/>
      <c r="B680" s="258"/>
      <c r="C680" s="259"/>
      <c r="D680" s="258"/>
      <c r="E680" s="258"/>
      <c r="F680" s="258"/>
      <c r="G680" s="258">
        <v>672</v>
      </c>
      <c r="H680" s="743"/>
      <c r="I680" s="744"/>
      <c r="J680" s="739"/>
      <c r="K680" s="745"/>
      <c r="L680" s="745"/>
      <c r="M680" s="272"/>
      <c r="N680" s="508">
        <f t="shared" si="242"/>
        <v>0</v>
      </c>
      <c r="O680" s="510">
        <f t="shared" si="342"/>
        <v>0</v>
      </c>
      <c r="P680" s="260">
        <f t="shared" si="343"/>
        <v>0</v>
      </c>
      <c r="Q680" s="261">
        <f t="shared" si="344"/>
        <v>0</v>
      </c>
      <c r="R680" s="261">
        <f t="shared" si="246"/>
        <v>0</v>
      </c>
      <c r="S680" s="262"/>
      <c r="T680" s="262"/>
      <c r="U680" s="263">
        <f t="shared" si="320"/>
        <v>1.288</v>
      </c>
      <c r="V680" s="264">
        <f>IF(E680="SP",1,IF(D680="",ExtraMargeMateriaal,(1-VLOOKUP(D680,TabelAankoop[],4,FALSE))))</f>
        <v>1</v>
      </c>
      <c r="W680" s="265">
        <f t="shared" si="247"/>
        <v>0.6885</v>
      </c>
      <c r="X680" s="266">
        <f t="shared" si="248"/>
        <v>1</v>
      </c>
      <c r="Y680" s="267">
        <f t="shared" si="249"/>
        <v>1.46</v>
      </c>
      <c r="Z680" s="267">
        <f t="shared" si="250"/>
        <v>1.1599999999999999</v>
      </c>
      <c r="AA680" s="268">
        <f t="shared" si="321"/>
        <v>0</v>
      </c>
      <c r="AB680" s="456">
        <f t="shared" si="322"/>
        <v>0</v>
      </c>
      <c r="AC680" s="457">
        <f t="shared" si="323"/>
        <v>0</v>
      </c>
      <c r="AD680" s="456">
        <f t="shared" si="324"/>
        <v>0</v>
      </c>
      <c r="AE680" s="458">
        <f t="shared" si="325"/>
        <v>0</v>
      </c>
      <c r="AF680" s="457">
        <f t="shared" si="286"/>
        <v>0</v>
      </c>
      <c r="AG680" s="456">
        <f t="shared" si="326"/>
        <v>0</v>
      </c>
      <c r="AH680" s="457">
        <f t="shared" si="327"/>
        <v>0</v>
      </c>
      <c r="AI680" s="268">
        <f t="shared" si="328"/>
        <v>0</v>
      </c>
      <c r="AJ680" s="269">
        <f t="shared" si="329"/>
        <v>0</v>
      </c>
      <c r="AK680" s="270">
        <f t="shared" si="330"/>
        <v>0</v>
      </c>
      <c r="AL680" s="415">
        <f t="shared" si="331"/>
        <v>0</v>
      </c>
      <c r="AM680" s="259" t="str">
        <f>IF(AP680="","",IFERROR(VLOOKUP(AP680,CODES!$A$3:$D$1348,4,FALSE),"X"))&amp;IF(AQ680="","",IFERROR(VLOOKUP(AQ680,CODES!$A$3:$D$1348,4,FALSE),"X"))&amp;IF(AR680="","",IFERROR(VLOOKUP(AR680,CODES!$A$3:$D$1348,4,FALSE),"X"))&amp;IF(AS680="","",IFERROR(VLOOKUP(AS680,CODES!$A$3:$D$1348,4,FALSE),"X"))&amp;IF(AT680="","",IFERROR(VLOOKUP(AT680,CODES!$A$3:$D$1348,4,FALSE),"X"))&amp;IF(AU680="","",IFERROR(VLOOKUP(AU680,CODES!$A$3:$D$1348,4,FALSE),"X"))&amp;IF(AV680="","",IFERROR(VLOOKUP(AV680,CODES!$A$3:$D$1348,4,FALSE),"X"))&amp;IF(AW680="","",IFERROR(VLOOKUP(AW680,CODES!$A$3:$D$1348,4,FALSE),"X"))&amp;IF(AX680="","",IFERROR(VLOOKUP(AX680,CODES!$A$3:$D$1348,4,FALSE),"X"))&amp;IF(AY680="","",IFERROR(VLOOKUP(AY680,CODES!$A$3:$D$1348,4,FALSE),"X"))</f>
        <v/>
      </c>
      <c r="AN680" s="258">
        <f>SUM(IFERROR(VLOOKUP(AP680,CODES!$A$3:$D$1348,4,FALSE)*BC680,0),IFERROR(VLOOKUP(AQ680,CODES!$A$3:$D$1348,4,FALSE)*BF680,0),IFERROR(VLOOKUP(AR680,CODES!$A$3:$D$1348,4,FALSE)*BI680,0),IFERROR(VLOOKUP(AS680,CODES!$A$3:$D$1348,4,FALSE)*BL680,0),IFERROR(VLOOKUP(AT680,CODES!$A$3:$D$1348,4,FALSE)*BO680,0),IFERROR(VLOOKUP(AU680,CODES!$A$3:$D$1348,4,FALSE)*BR680,0),IFERROR(VLOOKUP(AV680,CODES!$A$3:$D$1348,4,FALSE)*BU680,0),IFERROR(VLOOKUP(AW680,CODES!$A$3:$D$1348,4,FALSE)*BX680,0),IFERROR(VLOOKUP(AX680,CODES!$A$3:$D$1348,4,FALSE)*CA680,0),IFERROR(VLOOKUP(AY680,CODES!$A$3:$D$1348,4,FALSE)*CD680,0))</f>
        <v>0</v>
      </c>
      <c r="AO680" s="258">
        <f>SUM(IFERROR(VLOOKUP(AP680,CODES!$A$3:$D$1348,3,FALSE)*BC680,0),IFERROR(VLOOKUP(AQ680,CODES!$A$3:$D$1348,3,FALSE)*BF680,0),IFERROR(VLOOKUP(AR680,CODES!$A$3:$D$1348,3,FALSE)*BI680,0),IFERROR(VLOOKUP(AS680,CODES!$A$3:$D$1348,3,FALSE)*BL680,0),IFERROR(VLOOKUP(AT680,CODES!$A$3:$D$1348,3,FALSE)*BO680,0),IFERROR(VLOOKUP(AU680,CODES!$A$3:$D$1348,3,FALSE)*BR680,0),IFERROR(VLOOKUP(AV680,CODES!$A$3:$D$1348,3,FALSE)*BU680,0),IFERROR(VLOOKUP(AW680,CODES!$A$3:$D$1348,3,FALSE)*BX680,0),IFERROR(VLOOKUP(AX680,CODES!$A$3:$D$1348,3,FALSE)*CA680,0),IFERROR(VLOOKUP(AY680,CODES!$A$3:$D$1348,3,FALSE)*CD680,0))+B680</f>
        <v>0</v>
      </c>
      <c r="AP680" s="271" t="str">
        <f t="shared" si="287"/>
        <v/>
      </c>
      <c r="AQ680" s="271" t="str">
        <f t="shared" si="288"/>
        <v/>
      </c>
      <c r="AR680" s="271" t="str">
        <f t="shared" si="289"/>
        <v/>
      </c>
      <c r="AS680" s="271" t="str">
        <f t="shared" si="290"/>
        <v/>
      </c>
      <c r="AT680" s="271" t="str">
        <f t="shared" si="291"/>
        <v/>
      </c>
      <c r="AU680" s="271" t="str">
        <f t="shared" si="292"/>
        <v/>
      </c>
      <c r="AV680" s="271" t="str">
        <f t="shared" si="293"/>
        <v/>
      </c>
      <c r="AW680" s="271" t="str">
        <f t="shared" si="294"/>
        <v/>
      </c>
      <c r="AX680" s="271" t="str">
        <f t="shared" si="295"/>
        <v/>
      </c>
      <c r="AY680" s="271" t="str">
        <f t="shared" si="296"/>
        <v/>
      </c>
      <c r="AZ680" s="258">
        <f t="shared" si="332"/>
        <v>0</v>
      </c>
      <c r="BA680" s="258">
        <f t="shared" si="262"/>
        <v>1</v>
      </c>
      <c r="BB680" s="258">
        <f t="shared" si="297"/>
        <v>0</v>
      </c>
      <c r="BC680" s="258">
        <f t="shared" si="298"/>
        <v>1</v>
      </c>
      <c r="BD680" s="258">
        <f t="shared" si="333"/>
        <v>1</v>
      </c>
      <c r="BE680" s="258">
        <f t="shared" si="299"/>
        <v>0</v>
      </c>
      <c r="BF680" s="258">
        <f t="shared" si="300"/>
        <v>1</v>
      </c>
      <c r="BG680" s="258">
        <f t="shared" si="334"/>
        <v>1</v>
      </c>
      <c r="BH680" s="258">
        <f t="shared" si="301"/>
        <v>0</v>
      </c>
      <c r="BI680" s="258">
        <f t="shared" si="302"/>
        <v>1</v>
      </c>
      <c r="BJ680" s="258">
        <f t="shared" si="335"/>
        <v>1</v>
      </c>
      <c r="BK680" s="258">
        <f t="shared" si="303"/>
        <v>0</v>
      </c>
      <c r="BL680" s="258">
        <f t="shared" si="304"/>
        <v>1</v>
      </c>
      <c r="BM680" s="258">
        <f t="shared" si="336"/>
        <v>1</v>
      </c>
      <c r="BN680" s="258">
        <f t="shared" si="305"/>
        <v>0</v>
      </c>
      <c r="BO680" s="258">
        <f t="shared" si="306"/>
        <v>1</v>
      </c>
      <c r="BP680" s="258">
        <f t="shared" si="337"/>
        <v>1</v>
      </c>
      <c r="BQ680" s="258">
        <f t="shared" si="307"/>
        <v>0</v>
      </c>
      <c r="BR680" s="258">
        <f t="shared" si="308"/>
        <v>1</v>
      </c>
      <c r="BS680" s="258">
        <f t="shared" si="338"/>
        <v>1</v>
      </c>
      <c r="BT680" s="258">
        <f t="shared" si="309"/>
        <v>0</v>
      </c>
      <c r="BU680" s="258">
        <f t="shared" si="310"/>
        <v>1</v>
      </c>
      <c r="BV680" s="258">
        <f t="shared" si="339"/>
        <v>1</v>
      </c>
      <c r="BW680" s="258">
        <f t="shared" si="311"/>
        <v>0</v>
      </c>
      <c r="BX680" s="258">
        <f t="shared" si="312"/>
        <v>1</v>
      </c>
      <c r="BY680" s="258">
        <f t="shared" si="340"/>
        <v>1</v>
      </c>
      <c r="BZ680" s="258">
        <f t="shared" si="313"/>
        <v>0</v>
      </c>
      <c r="CA680" s="258">
        <f t="shared" si="314"/>
        <v>1</v>
      </c>
      <c r="CB680" s="258">
        <f t="shared" si="341"/>
        <v>1</v>
      </c>
      <c r="CC680" s="258">
        <f t="shared" si="315"/>
        <v>0</v>
      </c>
      <c r="CD680" s="258">
        <f t="shared" si="316"/>
        <v>1</v>
      </c>
    </row>
    <row r="681" spans="1:82" hidden="1">
      <c r="A681" s="258"/>
      <c r="B681" s="258"/>
      <c r="C681" s="259"/>
      <c r="D681" s="258"/>
      <c r="E681" s="258"/>
      <c r="F681" s="258"/>
      <c r="G681" s="258">
        <v>673</v>
      </c>
      <c r="H681" s="743"/>
      <c r="I681" s="744"/>
      <c r="J681" s="739"/>
      <c r="K681" s="745"/>
      <c r="L681" s="745"/>
      <c r="M681" s="272"/>
      <c r="N681" s="508">
        <f t="shared" si="242"/>
        <v>0</v>
      </c>
      <c r="O681" s="510">
        <f t="shared" si="342"/>
        <v>0</v>
      </c>
      <c r="P681" s="260">
        <f t="shared" si="343"/>
        <v>0</v>
      </c>
      <c r="Q681" s="261">
        <f t="shared" si="344"/>
        <v>0</v>
      </c>
      <c r="R681" s="261">
        <f t="shared" si="246"/>
        <v>0</v>
      </c>
      <c r="S681" s="262"/>
      <c r="T681" s="262"/>
      <c r="U681" s="263">
        <f t="shared" si="320"/>
        <v>1.288</v>
      </c>
      <c r="V681" s="264">
        <f>IF(E681="SP",1,IF(D681="",ExtraMargeMateriaal,(1-VLOOKUP(D681,TabelAankoop[],4,FALSE))))</f>
        <v>1</v>
      </c>
      <c r="W681" s="265">
        <f t="shared" si="247"/>
        <v>0.6885</v>
      </c>
      <c r="X681" s="266">
        <f t="shared" si="248"/>
        <v>1</v>
      </c>
      <c r="Y681" s="267">
        <f t="shared" si="249"/>
        <v>1.46</v>
      </c>
      <c r="Z681" s="267">
        <f t="shared" si="250"/>
        <v>1.1599999999999999</v>
      </c>
      <c r="AA681" s="268">
        <f t="shared" si="321"/>
        <v>0</v>
      </c>
      <c r="AB681" s="456">
        <f t="shared" si="322"/>
        <v>0</v>
      </c>
      <c r="AC681" s="457">
        <f t="shared" si="323"/>
        <v>0</v>
      </c>
      <c r="AD681" s="456">
        <f t="shared" si="324"/>
        <v>0</v>
      </c>
      <c r="AE681" s="458">
        <f t="shared" si="325"/>
        <v>0</v>
      </c>
      <c r="AF681" s="457">
        <f t="shared" si="286"/>
        <v>0</v>
      </c>
      <c r="AG681" s="456">
        <f t="shared" si="326"/>
        <v>0</v>
      </c>
      <c r="AH681" s="457">
        <f t="shared" si="327"/>
        <v>0</v>
      </c>
      <c r="AI681" s="268">
        <f t="shared" si="328"/>
        <v>0</v>
      </c>
      <c r="AJ681" s="269">
        <f t="shared" si="329"/>
        <v>0</v>
      </c>
      <c r="AK681" s="270">
        <f t="shared" si="330"/>
        <v>0</v>
      </c>
      <c r="AL681" s="415">
        <f t="shared" si="331"/>
        <v>0</v>
      </c>
      <c r="AM681" s="259" t="str">
        <f>IF(AP681="","",IFERROR(VLOOKUP(AP681,CODES!$A$3:$D$1348,4,FALSE),"X"))&amp;IF(AQ681="","",IFERROR(VLOOKUP(AQ681,CODES!$A$3:$D$1348,4,FALSE),"X"))&amp;IF(AR681="","",IFERROR(VLOOKUP(AR681,CODES!$A$3:$D$1348,4,FALSE),"X"))&amp;IF(AS681="","",IFERROR(VLOOKUP(AS681,CODES!$A$3:$D$1348,4,FALSE),"X"))&amp;IF(AT681="","",IFERROR(VLOOKUP(AT681,CODES!$A$3:$D$1348,4,FALSE),"X"))&amp;IF(AU681="","",IFERROR(VLOOKUP(AU681,CODES!$A$3:$D$1348,4,FALSE),"X"))&amp;IF(AV681="","",IFERROR(VLOOKUP(AV681,CODES!$A$3:$D$1348,4,FALSE),"X"))&amp;IF(AW681="","",IFERROR(VLOOKUP(AW681,CODES!$A$3:$D$1348,4,FALSE),"X"))&amp;IF(AX681="","",IFERROR(VLOOKUP(AX681,CODES!$A$3:$D$1348,4,FALSE),"X"))&amp;IF(AY681="","",IFERROR(VLOOKUP(AY681,CODES!$A$3:$D$1348,4,FALSE),"X"))</f>
        <v/>
      </c>
      <c r="AN681" s="258">
        <f>SUM(IFERROR(VLOOKUP(AP681,CODES!$A$3:$D$1348,4,FALSE)*BC681,0),IFERROR(VLOOKUP(AQ681,CODES!$A$3:$D$1348,4,FALSE)*BF681,0),IFERROR(VLOOKUP(AR681,CODES!$A$3:$D$1348,4,FALSE)*BI681,0),IFERROR(VLOOKUP(AS681,CODES!$A$3:$D$1348,4,FALSE)*BL681,0),IFERROR(VLOOKUP(AT681,CODES!$A$3:$D$1348,4,FALSE)*BO681,0),IFERROR(VLOOKUP(AU681,CODES!$A$3:$D$1348,4,FALSE)*BR681,0),IFERROR(VLOOKUP(AV681,CODES!$A$3:$D$1348,4,FALSE)*BU681,0),IFERROR(VLOOKUP(AW681,CODES!$A$3:$D$1348,4,FALSE)*BX681,0),IFERROR(VLOOKUP(AX681,CODES!$A$3:$D$1348,4,FALSE)*CA681,0),IFERROR(VLOOKUP(AY681,CODES!$A$3:$D$1348,4,FALSE)*CD681,0))</f>
        <v>0</v>
      </c>
      <c r="AO681" s="258">
        <f>SUM(IFERROR(VLOOKUP(AP681,CODES!$A$3:$D$1348,3,FALSE)*BC681,0),IFERROR(VLOOKUP(AQ681,CODES!$A$3:$D$1348,3,FALSE)*BF681,0),IFERROR(VLOOKUP(AR681,CODES!$A$3:$D$1348,3,FALSE)*BI681,0),IFERROR(VLOOKUP(AS681,CODES!$A$3:$D$1348,3,FALSE)*BL681,0),IFERROR(VLOOKUP(AT681,CODES!$A$3:$D$1348,3,FALSE)*BO681,0),IFERROR(VLOOKUP(AU681,CODES!$A$3:$D$1348,3,FALSE)*BR681,0),IFERROR(VLOOKUP(AV681,CODES!$A$3:$D$1348,3,FALSE)*BU681,0),IFERROR(VLOOKUP(AW681,CODES!$A$3:$D$1348,3,FALSE)*BX681,0),IFERROR(VLOOKUP(AX681,CODES!$A$3:$D$1348,3,FALSE)*CA681,0),IFERROR(VLOOKUP(AY681,CODES!$A$3:$D$1348,3,FALSE)*CD681,0))+B681</f>
        <v>0</v>
      </c>
      <c r="AP681" s="271" t="str">
        <f t="shared" si="287"/>
        <v/>
      </c>
      <c r="AQ681" s="271" t="str">
        <f t="shared" si="288"/>
        <v/>
      </c>
      <c r="AR681" s="271" t="str">
        <f t="shared" si="289"/>
        <v/>
      </c>
      <c r="AS681" s="271" t="str">
        <f t="shared" si="290"/>
        <v/>
      </c>
      <c r="AT681" s="271" t="str">
        <f t="shared" si="291"/>
        <v/>
      </c>
      <c r="AU681" s="271" t="str">
        <f t="shared" si="292"/>
        <v/>
      </c>
      <c r="AV681" s="271" t="str">
        <f t="shared" si="293"/>
        <v/>
      </c>
      <c r="AW681" s="271" t="str">
        <f t="shared" si="294"/>
        <v/>
      </c>
      <c r="AX681" s="271" t="str">
        <f t="shared" si="295"/>
        <v/>
      </c>
      <c r="AY681" s="271" t="str">
        <f t="shared" si="296"/>
        <v/>
      </c>
      <c r="AZ681" s="258">
        <f t="shared" si="332"/>
        <v>0</v>
      </c>
      <c r="BA681" s="258">
        <f t="shared" si="262"/>
        <v>1</v>
      </c>
      <c r="BB681" s="258">
        <f t="shared" si="297"/>
        <v>0</v>
      </c>
      <c r="BC681" s="258">
        <f t="shared" si="298"/>
        <v>1</v>
      </c>
      <c r="BD681" s="258">
        <f t="shared" si="333"/>
        <v>1</v>
      </c>
      <c r="BE681" s="258">
        <f t="shared" si="299"/>
        <v>0</v>
      </c>
      <c r="BF681" s="258">
        <f t="shared" si="300"/>
        <v>1</v>
      </c>
      <c r="BG681" s="258">
        <f t="shared" si="334"/>
        <v>1</v>
      </c>
      <c r="BH681" s="258">
        <f t="shared" si="301"/>
        <v>0</v>
      </c>
      <c r="BI681" s="258">
        <f t="shared" si="302"/>
        <v>1</v>
      </c>
      <c r="BJ681" s="258">
        <f t="shared" si="335"/>
        <v>1</v>
      </c>
      <c r="BK681" s="258">
        <f t="shared" si="303"/>
        <v>0</v>
      </c>
      <c r="BL681" s="258">
        <f t="shared" si="304"/>
        <v>1</v>
      </c>
      <c r="BM681" s="258">
        <f t="shared" si="336"/>
        <v>1</v>
      </c>
      <c r="BN681" s="258">
        <f t="shared" si="305"/>
        <v>0</v>
      </c>
      <c r="BO681" s="258">
        <f t="shared" si="306"/>
        <v>1</v>
      </c>
      <c r="BP681" s="258">
        <f t="shared" si="337"/>
        <v>1</v>
      </c>
      <c r="BQ681" s="258">
        <f t="shared" si="307"/>
        <v>0</v>
      </c>
      <c r="BR681" s="258">
        <f t="shared" si="308"/>
        <v>1</v>
      </c>
      <c r="BS681" s="258">
        <f t="shared" si="338"/>
        <v>1</v>
      </c>
      <c r="BT681" s="258">
        <f t="shared" si="309"/>
        <v>0</v>
      </c>
      <c r="BU681" s="258">
        <f t="shared" si="310"/>
        <v>1</v>
      </c>
      <c r="BV681" s="258">
        <f t="shared" si="339"/>
        <v>1</v>
      </c>
      <c r="BW681" s="258">
        <f t="shared" si="311"/>
        <v>0</v>
      </c>
      <c r="BX681" s="258">
        <f t="shared" si="312"/>
        <v>1</v>
      </c>
      <c r="BY681" s="258">
        <f t="shared" si="340"/>
        <v>1</v>
      </c>
      <c r="BZ681" s="258">
        <f t="shared" si="313"/>
        <v>0</v>
      </c>
      <c r="CA681" s="258">
        <f t="shared" si="314"/>
        <v>1</v>
      </c>
      <c r="CB681" s="258">
        <f t="shared" si="341"/>
        <v>1</v>
      </c>
      <c r="CC681" s="258">
        <f t="shared" si="315"/>
        <v>0</v>
      </c>
      <c r="CD681" s="258">
        <f t="shared" si="316"/>
        <v>1</v>
      </c>
    </row>
    <row r="682" spans="1:82" hidden="1">
      <c r="A682" s="258"/>
      <c r="B682" s="258"/>
      <c r="C682" s="259"/>
      <c r="D682" s="258"/>
      <c r="E682" s="258"/>
      <c r="F682" s="258"/>
      <c r="G682" s="258">
        <v>674</v>
      </c>
      <c r="H682" s="743"/>
      <c r="I682" s="744"/>
      <c r="J682" s="739"/>
      <c r="K682" s="745"/>
      <c r="L682" s="745"/>
      <c r="M682" s="272"/>
      <c r="N682" s="508">
        <f t="shared" si="242"/>
        <v>0</v>
      </c>
      <c r="O682" s="510">
        <f t="shared" si="342"/>
        <v>0</v>
      </c>
      <c r="P682" s="260">
        <f t="shared" si="343"/>
        <v>0</v>
      </c>
      <c r="Q682" s="261">
        <f t="shared" si="344"/>
        <v>0</v>
      </c>
      <c r="R682" s="261">
        <f t="shared" si="246"/>
        <v>0</v>
      </c>
      <c r="S682" s="262"/>
      <c r="T682" s="262"/>
      <c r="U682" s="263">
        <f t="shared" si="320"/>
        <v>1.288</v>
      </c>
      <c r="V682" s="264">
        <f>IF(E682="SP",1,IF(D682="",ExtraMargeMateriaal,(1-VLOOKUP(D682,TabelAankoop[],4,FALSE))))</f>
        <v>1</v>
      </c>
      <c r="W682" s="265">
        <f t="shared" si="247"/>
        <v>0.6885</v>
      </c>
      <c r="X682" s="266">
        <f t="shared" si="248"/>
        <v>1</v>
      </c>
      <c r="Y682" s="267">
        <f t="shared" si="249"/>
        <v>1.46</v>
      </c>
      <c r="Z682" s="267">
        <f t="shared" si="250"/>
        <v>1.1599999999999999</v>
      </c>
      <c r="AA682" s="268">
        <f t="shared" si="321"/>
        <v>0</v>
      </c>
      <c r="AB682" s="456">
        <f t="shared" si="322"/>
        <v>0</v>
      </c>
      <c r="AC682" s="457">
        <f t="shared" si="323"/>
        <v>0</v>
      </c>
      <c r="AD682" s="456">
        <f t="shared" si="324"/>
        <v>0</v>
      </c>
      <c r="AE682" s="458">
        <f t="shared" si="325"/>
        <v>0</v>
      </c>
      <c r="AF682" s="457">
        <f t="shared" si="286"/>
        <v>0</v>
      </c>
      <c r="AG682" s="456">
        <f t="shared" si="326"/>
        <v>0</v>
      </c>
      <c r="AH682" s="457">
        <f t="shared" si="327"/>
        <v>0</v>
      </c>
      <c r="AI682" s="268">
        <f t="shared" si="328"/>
        <v>0</v>
      </c>
      <c r="AJ682" s="269">
        <f t="shared" si="329"/>
        <v>0</v>
      </c>
      <c r="AK682" s="270">
        <f t="shared" si="330"/>
        <v>0</v>
      </c>
      <c r="AL682" s="415">
        <f t="shared" si="331"/>
        <v>0</v>
      </c>
      <c r="AM682" s="259" t="str">
        <f>IF(AP682="","",IFERROR(VLOOKUP(AP682,CODES!$A$3:$D$1348,4,FALSE),"X"))&amp;IF(AQ682="","",IFERROR(VLOOKUP(AQ682,CODES!$A$3:$D$1348,4,FALSE),"X"))&amp;IF(AR682="","",IFERROR(VLOOKUP(AR682,CODES!$A$3:$D$1348,4,FALSE),"X"))&amp;IF(AS682="","",IFERROR(VLOOKUP(AS682,CODES!$A$3:$D$1348,4,FALSE),"X"))&amp;IF(AT682="","",IFERROR(VLOOKUP(AT682,CODES!$A$3:$D$1348,4,FALSE),"X"))&amp;IF(AU682="","",IFERROR(VLOOKUP(AU682,CODES!$A$3:$D$1348,4,FALSE),"X"))&amp;IF(AV682="","",IFERROR(VLOOKUP(AV682,CODES!$A$3:$D$1348,4,FALSE),"X"))&amp;IF(AW682="","",IFERROR(VLOOKUP(AW682,CODES!$A$3:$D$1348,4,FALSE),"X"))&amp;IF(AX682="","",IFERROR(VLOOKUP(AX682,CODES!$A$3:$D$1348,4,FALSE),"X"))&amp;IF(AY682="","",IFERROR(VLOOKUP(AY682,CODES!$A$3:$D$1348,4,FALSE),"X"))</f>
        <v/>
      </c>
      <c r="AN682" s="258">
        <f>SUM(IFERROR(VLOOKUP(AP682,CODES!$A$3:$D$1348,4,FALSE)*BC682,0),IFERROR(VLOOKUP(AQ682,CODES!$A$3:$D$1348,4,FALSE)*BF682,0),IFERROR(VLOOKUP(AR682,CODES!$A$3:$D$1348,4,FALSE)*BI682,0),IFERROR(VLOOKUP(AS682,CODES!$A$3:$D$1348,4,FALSE)*BL682,0),IFERROR(VLOOKUP(AT682,CODES!$A$3:$D$1348,4,FALSE)*BO682,0),IFERROR(VLOOKUP(AU682,CODES!$A$3:$D$1348,4,FALSE)*BR682,0),IFERROR(VLOOKUP(AV682,CODES!$A$3:$D$1348,4,FALSE)*BU682,0),IFERROR(VLOOKUP(AW682,CODES!$A$3:$D$1348,4,FALSE)*BX682,0),IFERROR(VLOOKUP(AX682,CODES!$A$3:$D$1348,4,FALSE)*CA682,0),IFERROR(VLOOKUP(AY682,CODES!$A$3:$D$1348,4,FALSE)*CD682,0))</f>
        <v>0</v>
      </c>
      <c r="AO682" s="258">
        <f>SUM(IFERROR(VLOOKUP(AP682,CODES!$A$3:$D$1348,3,FALSE)*BC682,0),IFERROR(VLOOKUP(AQ682,CODES!$A$3:$D$1348,3,FALSE)*BF682,0),IFERROR(VLOOKUP(AR682,CODES!$A$3:$D$1348,3,FALSE)*BI682,0),IFERROR(VLOOKUP(AS682,CODES!$A$3:$D$1348,3,FALSE)*BL682,0),IFERROR(VLOOKUP(AT682,CODES!$A$3:$D$1348,3,FALSE)*BO682,0),IFERROR(VLOOKUP(AU682,CODES!$A$3:$D$1348,3,FALSE)*BR682,0),IFERROR(VLOOKUP(AV682,CODES!$A$3:$D$1348,3,FALSE)*BU682,0),IFERROR(VLOOKUP(AW682,CODES!$A$3:$D$1348,3,FALSE)*BX682,0),IFERROR(VLOOKUP(AX682,CODES!$A$3:$D$1348,3,FALSE)*CA682,0),IFERROR(VLOOKUP(AY682,CODES!$A$3:$D$1348,3,FALSE)*CD682,0))+B682</f>
        <v>0</v>
      </c>
      <c r="AP682" s="271" t="str">
        <f t="shared" si="287"/>
        <v/>
      </c>
      <c r="AQ682" s="271" t="str">
        <f t="shared" si="288"/>
        <v/>
      </c>
      <c r="AR682" s="271" t="str">
        <f t="shared" si="289"/>
        <v/>
      </c>
      <c r="AS682" s="271" t="str">
        <f t="shared" si="290"/>
        <v/>
      </c>
      <c r="AT682" s="271" t="str">
        <f t="shared" si="291"/>
        <v/>
      </c>
      <c r="AU682" s="271" t="str">
        <f t="shared" si="292"/>
        <v/>
      </c>
      <c r="AV682" s="271" t="str">
        <f t="shared" si="293"/>
        <v/>
      </c>
      <c r="AW682" s="271" t="str">
        <f t="shared" si="294"/>
        <v/>
      </c>
      <c r="AX682" s="271" t="str">
        <f t="shared" si="295"/>
        <v/>
      </c>
      <c r="AY682" s="271" t="str">
        <f t="shared" si="296"/>
        <v/>
      </c>
      <c r="AZ682" s="258">
        <f t="shared" si="332"/>
        <v>0</v>
      </c>
      <c r="BA682" s="258">
        <f t="shared" si="262"/>
        <v>1</v>
      </c>
      <c r="BB682" s="258">
        <f t="shared" si="297"/>
        <v>0</v>
      </c>
      <c r="BC682" s="258">
        <f t="shared" si="298"/>
        <v>1</v>
      </c>
      <c r="BD682" s="258">
        <f t="shared" si="333"/>
        <v>1</v>
      </c>
      <c r="BE682" s="258">
        <f t="shared" si="299"/>
        <v>0</v>
      </c>
      <c r="BF682" s="258">
        <f t="shared" si="300"/>
        <v>1</v>
      </c>
      <c r="BG682" s="258">
        <f t="shared" si="334"/>
        <v>1</v>
      </c>
      <c r="BH682" s="258">
        <f t="shared" si="301"/>
        <v>0</v>
      </c>
      <c r="BI682" s="258">
        <f t="shared" si="302"/>
        <v>1</v>
      </c>
      <c r="BJ682" s="258">
        <f t="shared" si="335"/>
        <v>1</v>
      </c>
      <c r="BK682" s="258">
        <f t="shared" si="303"/>
        <v>0</v>
      </c>
      <c r="BL682" s="258">
        <f t="shared" si="304"/>
        <v>1</v>
      </c>
      <c r="BM682" s="258">
        <f t="shared" si="336"/>
        <v>1</v>
      </c>
      <c r="BN682" s="258">
        <f t="shared" si="305"/>
        <v>0</v>
      </c>
      <c r="BO682" s="258">
        <f t="shared" si="306"/>
        <v>1</v>
      </c>
      <c r="BP682" s="258">
        <f t="shared" si="337"/>
        <v>1</v>
      </c>
      <c r="BQ682" s="258">
        <f t="shared" si="307"/>
        <v>0</v>
      </c>
      <c r="BR682" s="258">
        <f t="shared" si="308"/>
        <v>1</v>
      </c>
      <c r="BS682" s="258">
        <f t="shared" si="338"/>
        <v>1</v>
      </c>
      <c r="BT682" s="258">
        <f t="shared" si="309"/>
        <v>0</v>
      </c>
      <c r="BU682" s="258">
        <f t="shared" si="310"/>
        <v>1</v>
      </c>
      <c r="BV682" s="258">
        <f t="shared" si="339"/>
        <v>1</v>
      </c>
      <c r="BW682" s="258">
        <f t="shared" si="311"/>
        <v>0</v>
      </c>
      <c r="BX682" s="258">
        <f t="shared" si="312"/>
        <v>1</v>
      </c>
      <c r="BY682" s="258">
        <f t="shared" si="340"/>
        <v>1</v>
      </c>
      <c r="BZ682" s="258">
        <f t="shared" si="313"/>
        <v>0</v>
      </c>
      <c r="CA682" s="258">
        <f t="shared" si="314"/>
        <v>1</v>
      </c>
      <c r="CB682" s="258">
        <f t="shared" si="341"/>
        <v>1</v>
      </c>
      <c r="CC682" s="258">
        <f t="shared" si="315"/>
        <v>0</v>
      </c>
      <c r="CD682" s="258">
        <f t="shared" si="316"/>
        <v>1</v>
      </c>
    </row>
    <row r="683" spans="1:82" hidden="1">
      <c r="A683" s="258"/>
      <c r="B683" s="258"/>
      <c r="C683" s="259"/>
      <c r="D683" s="258"/>
      <c r="E683" s="258"/>
      <c r="F683" s="258"/>
      <c r="G683" s="258">
        <v>675</v>
      </c>
      <c r="H683" s="743"/>
      <c r="I683" s="744"/>
      <c r="J683" s="739"/>
      <c r="K683" s="745"/>
      <c r="L683" s="745"/>
      <c r="M683" s="272"/>
      <c r="N683" s="508">
        <f t="shared" si="242"/>
        <v>0</v>
      </c>
      <c r="O683" s="510">
        <f t="shared" si="342"/>
        <v>0</v>
      </c>
      <c r="P683" s="260">
        <f t="shared" si="343"/>
        <v>0</v>
      </c>
      <c r="Q683" s="261">
        <f t="shared" si="344"/>
        <v>0</v>
      </c>
      <c r="R683" s="261">
        <f t="shared" si="246"/>
        <v>0</v>
      </c>
      <c r="S683" s="262"/>
      <c r="T683" s="262"/>
      <c r="U683" s="263">
        <f t="shared" si="320"/>
        <v>1.288</v>
      </c>
      <c r="V683" s="264">
        <f>IF(E683="SP",1,IF(D683="",ExtraMargeMateriaal,(1-VLOOKUP(D683,TabelAankoop[],4,FALSE))))</f>
        <v>1</v>
      </c>
      <c r="W683" s="265">
        <f t="shared" si="247"/>
        <v>0.6885</v>
      </c>
      <c r="X683" s="266">
        <f t="shared" si="248"/>
        <v>1</v>
      </c>
      <c r="Y683" s="267">
        <f t="shared" si="249"/>
        <v>1.46</v>
      </c>
      <c r="Z683" s="267">
        <f t="shared" si="250"/>
        <v>1.1599999999999999</v>
      </c>
      <c r="AA683" s="268">
        <f t="shared" si="321"/>
        <v>0</v>
      </c>
      <c r="AB683" s="456">
        <f t="shared" si="322"/>
        <v>0</v>
      </c>
      <c r="AC683" s="457">
        <f t="shared" si="323"/>
        <v>0</v>
      </c>
      <c r="AD683" s="456">
        <f t="shared" si="324"/>
        <v>0</v>
      </c>
      <c r="AE683" s="458">
        <f t="shared" si="325"/>
        <v>0</v>
      </c>
      <c r="AF683" s="457">
        <f t="shared" si="286"/>
        <v>0</v>
      </c>
      <c r="AG683" s="456">
        <f t="shared" si="326"/>
        <v>0</v>
      </c>
      <c r="AH683" s="457">
        <f t="shared" si="327"/>
        <v>0</v>
      </c>
      <c r="AI683" s="268">
        <f t="shared" si="328"/>
        <v>0</v>
      </c>
      <c r="AJ683" s="269">
        <f t="shared" si="329"/>
        <v>0</v>
      </c>
      <c r="AK683" s="270">
        <f t="shared" si="330"/>
        <v>0</v>
      </c>
      <c r="AL683" s="415">
        <f t="shared" si="331"/>
        <v>0</v>
      </c>
      <c r="AM683" s="259" t="str">
        <f>IF(AP683="","",IFERROR(VLOOKUP(AP683,CODES!$A$3:$D$1348,4,FALSE),"X"))&amp;IF(AQ683="","",IFERROR(VLOOKUP(AQ683,CODES!$A$3:$D$1348,4,FALSE),"X"))&amp;IF(AR683="","",IFERROR(VLOOKUP(AR683,CODES!$A$3:$D$1348,4,FALSE),"X"))&amp;IF(AS683="","",IFERROR(VLOOKUP(AS683,CODES!$A$3:$D$1348,4,FALSE),"X"))&amp;IF(AT683="","",IFERROR(VLOOKUP(AT683,CODES!$A$3:$D$1348,4,FALSE),"X"))&amp;IF(AU683="","",IFERROR(VLOOKUP(AU683,CODES!$A$3:$D$1348,4,FALSE),"X"))&amp;IF(AV683="","",IFERROR(VLOOKUP(AV683,CODES!$A$3:$D$1348,4,FALSE),"X"))&amp;IF(AW683="","",IFERROR(VLOOKUP(AW683,CODES!$A$3:$D$1348,4,FALSE),"X"))&amp;IF(AX683="","",IFERROR(VLOOKUP(AX683,CODES!$A$3:$D$1348,4,FALSE),"X"))&amp;IF(AY683="","",IFERROR(VLOOKUP(AY683,CODES!$A$3:$D$1348,4,FALSE),"X"))</f>
        <v/>
      </c>
      <c r="AN683" s="258">
        <f>SUM(IFERROR(VLOOKUP(AP683,CODES!$A$3:$D$1348,4,FALSE)*BC683,0),IFERROR(VLOOKUP(AQ683,CODES!$A$3:$D$1348,4,FALSE)*BF683,0),IFERROR(VLOOKUP(AR683,CODES!$A$3:$D$1348,4,FALSE)*BI683,0),IFERROR(VLOOKUP(AS683,CODES!$A$3:$D$1348,4,FALSE)*BL683,0),IFERROR(VLOOKUP(AT683,CODES!$A$3:$D$1348,4,FALSE)*BO683,0),IFERROR(VLOOKUP(AU683,CODES!$A$3:$D$1348,4,FALSE)*BR683,0),IFERROR(VLOOKUP(AV683,CODES!$A$3:$D$1348,4,FALSE)*BU683,0),IFERROR(VLOOKUP(AW683,CODES!$A$3:$D$1348,4,FALSE)*BX683,0),IFERROR(VLOOKUP(AX683,CODES!$A$3:$D$1348,4,FALSE)*CA683,0),IFERROR(VLOOKUP(AY683,CODES!$A$3:$D$1348,4,FALSE)*CD683,0))</f>
        <v>0</v>
      </c>
      <c r="AO683" s="258">
        <f>SUM(IFERROR(VLOOKUP(AP683,CODES!$A$3:$D$1348,3,FALSE)*BC683,0),IFERROR(VLOOKUP(AQ683,CODES!$A$3:$D$1348,3,FALSE)*BF683,0),IFERROR(VLOOKUP(AR683,CODES!$A$3:$D$1348,3,FALSE)*BI683,0),IFERROR(VLOOKUP(AS683,CODES!$A$3:$D$1348,3,FALSE)*BL683,0),IFERROR(VLOOKUP(AT683,CODES!$A$3:$D$1348,3,FALSE)*BO683,0),IFERROR(VLOOKUP(AU683,CODES!$A$3:$D$1348,3,FALSE)*BR683,0),IFERROR(VLOOKUP(AV683,CODES!$A$3:$D$1348,3,FALSE)*BU683,0),IFERROR(VLOOKUP(AW683,CODES!$A$3:$D$1348,3,FALSE)*BX683,0),IFERROR(VLOOKUP(AX683,CODES!$A$3:$D$1348,3,FALSE)*CA683,0),IFERROR(VLOOKUP(AY683,CODES!$A$3:$D$1348,3,FALSE)*CD683,0))+B683</f>
        <v>0</v>
      </c>
      <c r="AP683" s="271" t="str">
        <f t="shared" si="287"/>
        <v/>
      </c>
      <c r="AQ683" s="271" t="str">
        <f t="shared" si="288"/>
        <v/>
      </c>
      <c r="AR683" s="271" t="str">
        <f t="shared" si="289"/>
        <v/>
      </c>
      <c r="AS683" s="271" t="str">
        <f t="shared" si="290"/>
        <v/>
      </c>
      <c r="AT683" s="271" t="str">
        <f t="shared" si="291"/>
        <v/>
      </c>
      <c r="AU683" s="271" t="str">
        <f t="shared" si="292"/>
        <v/>
      </c>
      <c r="AV683" s="271" t="str">
        <f t="shared" si="293"/>
        <v/>
      </c>
      <c r="AW683" s="271" t="str">
        <f t="shared" si="294"/>
        <v/>
      </c>
      <c r="AX683" s="271" t="str">
        <f t="shared" si="295"/>
        <v/>
      </c>
      <c r="AY683" s="271" t="str">
        <f t="shared" si="296"/>
        <v/>
      </c>
      <c r="AZ683" s="258">
        <f t="shared" si="332"/>
        <v>0</v>
      </c>
      <c r="BA683" s="258">
        <f t="shared" si="262"/>
        <v>1</v>
      </c>
      <c r="BB683" s="258">
        <f t="shared" si="297"/>
        <v>0</v>
      </c>
      <c r="BC683" s="258">
        <f t="shared" si="298"/>
        <v>1</v>
      </c>
      <c r="BD683" s="258">
        <f t="shared" si="333"/>
        <v>1</v>
      </c>
      <c r="BE683" s="258">
        <f t="shared" si="299"/>
        <v>0</v>
      </c>
      <c r="BF683" s="258">
        <f t="shared" si="300"/>
        <v>1</v>
      </c>
      <c r="BG683" s="258">
        <f t="shared" si="334"/>
        <v>1</v>
      </c>
      <c r="BH683" s="258">
        <f t="shared" si="301"/>
        <v>0</v>
      </c>
      <c r="BI683" s="258">
        <f t="shared" si="302"/>
        <v>1</v>
      </c>
      <c r="BJ683" s="258">
        <f t="shared" si="335"/>
        <v>1</v>
      </c>
      <c r="BK683" s="258">
        <f t="shared" si="303"/>
        <v>0</v>
      </c>
      <c r="BL683" s="258">
        <f t="shared" si="304"/>
        <v>1</v>
      </c>
      <c r="BM683" s="258">
        <f t="shared" si="336"/>
        <v>1</v>
      </c>
      <c r="BN683" s="258">
        <f t="shared" si="305"/>
        <v>0</v>
      </c>
      <c r="BO683" s="258">
        <f t="shared" si="306"/>
        <v>1</v>
      </c>
      <c r="BP683" s="258">
        <f t="shared" si="337"/>
        <v>1</v>
      </c>
      <c r="BQ683" s="258">
        <f t="shared" si="307"/>
        <v>0</v>
      </c>
      <c r="BR683" s="258">
        <f t="shared" si="308"/>
        <v>1</v>
      </c>
      <c r="BS683" s="258">
        <f t="shared" si="338"/>
        <v>1</v>
      </c>
      <c r="BT683" s="258">
        <f t="shared" si="309"/>
        <v>0</v>
      </c>
      <c r="BU683" s="258">
        <f t="shared" si="310"/>
        <v>1</v>
      </c>
      <c r="BV683" s="258">
        <f t="shared" si="339"/>
        <v>1</v>
      </c>
      <c r="BW683" s="258">
        <f t="shared" si="311"/>
        <v>0</v>
      </c>
      <c r="BX683" s="258">
        <f t="shared" si="312"/>
        <v>1</v>
      </c>
      <c r="BY683" s="258">
        <f t="shared" si="340"/>
        <v>1</v>
      </c>
      <c r="BZ683" s="258">
        <f t="shared" si="313"/>
        <v>0</v>
      </c>
      <c r="CA683" s="258">
        <f t="shared" si="314"/>
        <v>1</v>
      </c>
      <c r="CB683" s="258">
        <f t="shared" si="341"/>
        <v>1</v>
      </c>
      <c r="CC683" s="258">
        <f t="shared" si="315"/>
        <v>0</v>
      </c>
      <c r="CD683" s="258">
        <f t="shared" si="316"/>
        <v>1</v>
      </c>
    </row>
    <row r="684" spans="1:82" hidden="1">
      <c r="A684" s="258"/>
      <c r="B684" s="258"/>
      <c r="C684" s="259"/>
      <c r="D684" s="258"/>
      <c r="E684" s="258"/>
      <c r="F684" s="258"/>
      <c r="G684" s="258">
        <v>676</v>
      </c>
      <c r="H684" s="743"/>
      <c r="I684" s="744"/>
      <c r="J684" s="739"/>
      <c r="K684" s="745"/>
      <c r="L684" s="745"/>
      <c r="M684" s="272"/>
      <c r="N684" s="508">
        <f t="shared" si="242"/>
        <v>0</v>
      </c>
      <c r="O684" s="510">
        <f t="shared" si="342"/>
        <v>0</v>
      </c>
      <c r="P684" s="260">
        <f t="shared" si="343"/>
        <v>0</v>
      </c>
      <c r="Q684" s="261">
        <f t="shared" si="344"/>
        <v>0</v>
      </c>
      <c r="R684" s="261">
        <f t="shared" si="246"/>
        <v>0</v>
      </c>
      <c r="S684" s="262"/>
      <c r="T684" s="262"/>
      <c r="U684" s="263">
        <f t="shared" si="320"/>
        <v>1.288</v>
      </c>
      <c r="V684" s="264">
        <f>IF(E684="SP",1,IF(D684="",ExtraMargeMateriaal,(1-VLOOKUP(D684,TabelAankoop[],4,FALSE))))</f>
        <v>1</v>
      </c>
      <c r="W684" s="265">
        <f t="shared" si="247"/>
        <v>0.6885</v>
      </c>
      <c r="X684" s="266">
        <f t="shared" si="248"/>
        <v>1</v>
      </c>
      <c r="Y684" s="267">
        <f t="shared" si="249"/>
        <v>1.46</v>
      </c>
      <c r="Z684" s="267">
        <f t="shared" si="250"/>
        <v>1.1599999999999999</v>
      </c>
      <c r="AA684" s="268">
        <f t="shared" si="321"/>
        <v>0</v>
      </c>
      <c r="AB684" s="456">
        <f t="shared" si="322"/>
        <v>0</v>
      </c>
      <c r="AC684" s="457">
        <f t="shared" si="323"/>
        <v>0</v>
      </c>
      <c r="AD684" s="456">
        <f t="shared" si="324"/>
        <v>0</v>
      </c>
      <c r="AE684" s="458">
        <f t="shared" si="325"/>
        <v>0</v>
      </c>
      <c r="AF684" s="457">
        <f t="shared" si="286"/>
        <v>0</v>
      </c>
      <c r="AG684" s="456">
        <f t="shared" si="326"/>
        <v>0</v>
      </c>
      <c r="AH684" s="457">
        <f t="shared" si="327"/>
        <v>0</v>
      </c>
      <c r="AI684" s="268">
        <f t="shared" si="328"/>
        <v>0</v>
      </c>
      <c r="AJ684" s="269">
        <f t="shared" si="329"/>
        <v>0</v>
      </c>
      <c r="AK684" s="270">
        <f t="shared" si="330"/>
        <v>0</v>
      </c>
      <c r="AL684" s="415">
        <f t="shared" si="331"/>
        <v>0</v>
      </c>
      <c r="AM684" s="259" t="str">
        <f>IF(AP684="","",IFERROR(VLOOKUP(AP684,CODES!$A$3:$D$1348,4,FALSE),"X"))&amp;IF(AQ684="","",IFERROR(VLOOKUP(AQ684,CODES!$A$3:$D$1348,4,FALSE),"X"))&amp;IF(AR684="","",IFERROR(VLOOKUP(AR684,CODES!$A$3:$D$1348,4,FALSE),"X"))&amp;IF(AS684="","",IFERROR(VLOOKUP(AS684,CODES!$A$3:$D$1348,4,FALSE),"X"))&amp;IF(AT684="","",IFERROR(VLOOKUP(AT684,CODES!$A$3:$D$1348,4,FALSE),"X"))&amp;IF(AU684="","",IFERROR(VLOOKUP(AU684,CODES!$A$3:$D$1348,4,FALSE),"X"))&amp;IF(AV684="","",IFERROR(VLOOKUP(AV684,CODES!$A$3:$D$1348,4,FALSE),"X"))&amp;IF(AW684="","",IFERROR(VLOOKUP(AW684,CODES!$A$3:$D$1348,4,FALSE),"X"))&amp;IF(AX684="","",IFERROR(VLOOKUP(AX684,CODES!$A$3:$D$1348,4,FALSE),"X"))&amp;IF(AY684="","",IFERROR(VLOOKUP(AY684,CODES!$A$3:$D$1348,4,FALSE),"X"))</f>
        <v/>
      </c>
      <c r="AN684" s="258">
        <f>SUM(IFERROR(VLOOKUP(AP684,CODES!$A$3:$D$1348,4,FALSE)*BC684,0),IFERROR(VLOOKUP(AQ684,CODES!$A$3:$D$1348,4,FALSE)*BF684,0),IFERROR(VLOOKUP(AR684,CODES!$A$3:$D$1348,4,FALSE)*BI684,0),IFERROR(VLOOKUP(AS684,CODES!$A$3:$D$1348,4,FALSE)*BL684,0),IFERROR(VLOOKUP(AT684,CODES!$A$3:$D$1348,4,FALSE)*BO684,0),IFERROR(VLOOKUP(AU684,CODES!$A$3:$D$1348,4,FALSE)*BR684,0),IFERROR(VLOOKUP(AV684,CODES!$A$3:$D$1348,4,FALSE)*BU684,0),IFERROR(VLOOKUP(AW684,CODES!$A$3:$D$1348,4,FALSE)*BX684,0),IFERROR(VLOOKUP(AX684,CODES!$A$3:$D$1348,4,FALSE)*CA684,0),IFERROR(VLOOKUP(AY684,CODES!$A$3:$D$1348,4,FALSE)*CD684,0))</f>
        <v>0</v>
      </c>
      <c r="AO684" s="258">
        <f>SUM(IFERROR(VLOOKUP(AP684,CODES!$A$3:$D$1348,3,FALSE)*BC684,0),IFERROR(VLOOKUP(AQ684,CODES!$A$3:$D$1348,3,FALSE)*BF684,0),IFERROR(VLOOKUP(AR684,CODES!$A$3:$D$1348,3,FALSE)*BI684,0),IFERROR(VLOOKUP(AS684,CODES!$A$3:$D$1348,3,FALSE)*BL684,0),IFERROR(VLOOKUP(AT684,CODES!$A$3:$D$1348,3,FALSE)*BO684,0),IFERROR(VLOOKUP(AU684,CODES!$A$3:$D$1348,3,FALSE)*BR684,0),IFERROR(VLOOKUP(AV684,CODES!$A$3:$D$1348,3,FALSE)*BU684,0),IFERROR(VLOOKUP(AW684,CODES!$A$3:$D$1348,3,FALSE)*BX684,0),IFERROR(VLOOKUP(AX684,CODES!$A$3:$D$1348,3,FALSE)*CA684,0),IFERROR(VLOOKUP(AY684,CODES!$A$3:$D$1348,3,FALSE)*CD684,0))+B684</f>
        <v>0</v>
      </c>
      <c r="AP684" s="271" t="str">
        <f t="shared" si="287"/>
        <v/>
      </c>
      <c r="AQ684" s="271" t="str">
        <f t="shared" si="288"/>
        <v/>
      </c>
      <c r="AR684" s="271" t="str">
        <f t="shared" si="289"/>
        <v/>
      </c>
      <c r="AS684" s="271" t="str">
        <f t="shared" si="290"/>
        <v/>
      </c>
      <c r="AT684" s="271" t="str">
        <f t="shared" si="291"/>
        <v/>
      </c>
      <c r="AU684" s="271" t="str">
        <f t="shared" si="292"/>
        <v/>
      </c>
      <c r="AV684" s="271" t="str">
        <f t="shared" si="293"/>
        <v/>
      </c>
      <c r="AW684" s="271" t="str">
        <f t="shared" si="294"/>
        <v/>
      </c>
      <c r="AX684" s="271" t="str">
        <f t="shared" si="295"/>
        <v/>
      </c>
      <c r="AY684" s="271" t="str">
        <f t="shared" si="296"/>
        <v/>
      </c>
      <c r="AZ684" s="258">
        <f t="shared" si="332"/>
        <v>0</v>
      </c>
      <c r="BA684" s="258">
        <f t="shared" si="262"/>
        <v>1</v>
      </c>
      <c r="BB684" s="258">
        <f t="shared" si="297"/>
        <v>0</v>
      </c>
      <c r="BC684" s="258">
        <f t="shared" si="298"/>
        <v>1</v>
      </c>
      <c r="BD684" s="258">
        <f t="shared" si="333"/>
        <v>1</v>
      </c>
      <c r="BE684" s="258">
        <f t="shared" si="299"/>
        <v>0</v>
      </c>
      <c r="BF684" s="258">
        <f t="shared" si="300"/>
        <v>1</v>
      </c>
      <c r="BG684" s="258">
        <f t="shared" si="334"/>
        <v>1</v>
      </c>
      <c r="BH684" s="258">
        <f t="shared" si="301"/>
        <v>0</v>
      </c>
      <c r="BI684" s="258">
        <f t="shared" si="302"/>
        <v>1</v>
      </c>
      <c r="BJ684" s="258">
        <f t="shared" si="335"/>
        <v>1</v>
      </c>
      <c r="BK684" s="258">
        <f t="shared" si="303"/>
        <v>0</v>
      </c>
      <c r="BL684" s="258">
        <f t="shared" si="304"/>
        <v>1</v>
      </c>
      <c r="BM684" s="258">
        <f t="shared" si="336"/>
        <v>1</v>
      </c>
      <c r="BN684" s="258">
        <f t="shared" si="305"/>
        <v>0</v>
      </c>
      <c r="BO684" s="258">
        <f t="shared" si="306"/>
        <v>1</v>
      </c>
      <c r="BP684" s="258">
        <f t="shared" si="337"/>
        <v>1</v>
      </c>
      <c r="BQ684" s="258">
        <f t="shared" si="307"/>
        <v>0</v>
      </c>
      <c r="BR684" s="258">
        <f t="shared" si="308"/>
        <v>1</v>
      </c>
      <c r="BS684" s="258">
        <f t="shared" si="338"/>
        <v>1</v>
      </c>
      <c r="BT684" s="258">
        <f t="shared" si="309"/>
        <v>0</v>
      </c>
      <c r="BU684" s="258">
        <f t="shared" si="310"/>
        <v>1</v>
      </c>
      <c r="BV684" s="258">
        <f t="shared" si="339"/>
        <v>1</v>
      </c>
      <c r="BW684" s="258">
        <f t="shared" si="311"/>
        <v>0</v>
      </c>
      <c r="BX684" s="258">
        <f t="shared" si="312"/>
        <v>1</v>
      </c>
      <c r="BY684" s="258">
        <f t="shared" si="340"/>
        <v>1</v>
      </c>
      <c r="BZ684" s="258">
        <f t="shared" si="313"/>
        <v>0</v>
      </c>
      <c r="CA684" s="258">
        <f t="shared" si="314"/>
        <v>1</v>
      </c>
      <c r="CB684" s="258">
        <f t="shared" si="341"/>
        <v>1</v>
      </c>
      <c r="CC684" s="258">
        <f t="shared" si="315"/>
        <v>0</v>
      </c>
      <c r="CD684" s="258">
        <f t="shared" si="316"/>
        <v>1</v>
      </c>
    </row>
    <row r="685" spans="1:82" hidden="1">
      <c r="A685" s="258"/>
      <c r="B685" s="258"/>
      <c r="C685" s="259"/>
      <c r="D685" s="258"/>
      <c r="E685" s="258"/>
      <c r="F685" s="258"/>
      <c r="G685" s="258">
        <v>677</v>
      </c>
      <c r="H685" s="743"/>
      <c r="I685" s="744"/>
      <c r="J685" s="739"/>
      <c r="K685" s="745"/>
      <c r="L685" s="745"/>
      <c r="M685" s="272"/>
      <c r="N685" s="508">
        <f t="shared" si="242"/>
        <v>0</v>
      </c>
      <c r="O685" s="510">
        <f t="shared" si="342"/>
        <v>0</v>
      </c>
      <c r="P685" s="260">
        <f t="shared" si="343"/>
        <v>0</v>
      </c>
      <c r="Q685" s="261">
        <f t="shared" si="344"/>
        <v>0</v>
      </c>
      <c r="R685" s="261">
        <f t="shared" si="246"/>
        <v>0</v>
      </c>
      <c r="S685" s="262"/>
      <c r="T685" s="262"/>
      <c r="U685" s="263">
        <f t="shared" si="320"/>
        <v>1.288</v>
      </c>
      <c r="V685" s="264">
        <f>IF(E685="SP",1,IF(D685="",ExtraMargeMateriaal,(1-VLOOKUP(D685,TabelAankoop[],4,FALSE))))</f>
        <v>1</v>
      </c>
      <c r="W685" s="265">
        <f t="shared" si="247"/>
        <v>0.6885</v>
      </c>
      <c r="X685" s="266">
        <f t="shared" si="248"/>
        <v>1</v>
      </c>
      <c r="Y685" s="267">
        <f t="shared" si="249"/>
        <v>1.46</v>
      </c>
      <c r="Z685" s="267">
        <f t="shared" si="250"/>
        <v>1.1599999999999999</v>
      </c>
      <c r="AA685" s="268">
        <f t="shared" si="321"/>
        <v>0</v>
      </c>
      <c r="AB685" s="456">
        <f t="shared" si="322"/>
        <v>0</v>
      </c>
      <c r="AC685" s="457">
        <f t="shared" si="323"/>
        <v>0</v>
      </c>
      <c r="AD685" s="456">
        <f t="shared" si="324"/>
        <v>0</v>
      </c>
      <c r="AE685" s="458">
        <f t="shared" si="325"/>
        <v>0</v>
      </c>
      <c r="AF685" s="457">
        <f t="shared" si="286"/>
        <v>0</v>
      </c>
      <c r="AG685" s="456">
        <f t="shared" si="326"/>
        <v>0</v>
      </c>
      <c r="AH685" s="457">
        <f t="shared" si="327"/>
        <v>0</v>
      </c>
      <c r="AI685" s="268">
        <f t="shared" si="328"/>
        <v>0</v>
      </c>
      <c r="AJ685" s="269">
        <f t="shared" si="329"/>
        <v>0</v>
      </c>
      <c r="AK685" s="270">
        <f t="shared" si="330"/>
        <v>0</v>
      </c>
      <c r="AL685" s="415">
        <f t="shared" si="331"/>
        <v>0</v>
      </c>
      <c r="AM685" s="259" t="str">
        <f>IF(AP685="","",IFERROR(VLOOKUP(AP685,CODES!$A$3:$D$1348,4,FALSE),"X"))&amp;IF(AQ685="","",IFERROR(VLOOKUP(AQ685,CODES!$A$3:$D$1348,4,FALSE),"X"))&amp;IF(AR685="","",IFERROR(VLOOKUP(AR685,CODES!$A$3:$D$1348,4,FALSE),"X"))&amp;IF(AS685="","",IFERROR(VLOOKUP(AS685,CODES!$A$3:$D$1348,4,FALSE),"X"))&amp;IF(AT685="","",IFERROR(VLOOKUP(AT685,CODES!$A$3:$D$1348,4,FALSE),"X"))&amp;IF(AU685="","",IFERROR(VLOOKUP(AU685,CODES!$A$3:$D$1348,4,FALSE),"X"))&amp;IF(AV685="","",IFERROR(VLOOKUP(AV685,CODES!$A$3:$D$1348,4,FALSE),"X"))&amp;IF(AW685="","",IFERROR(VLOOKUP(AW685,CODES!$A$3:$D$1348,4,FALSE),"X"))&amp;IF(AX685="","",IFERROR(VLOOKUP(AX685,CODES!$A$3:$D$1348,4,FALSE),"X"))&amp;IF(AY685="","",IFERROR(VLOOKUP(AY685,CODES!$A$3:$D$1348,4,FALSE),"X"))</f>
        <v/>
      </c>
      <c r="AN685" s="258">
        <f>SUM(IFERROR(VLOOKUP(AP685,CODES!$A$3:$D$1348,4,FALSE)*BC685,0),IFERROR(VLOOKUP(AQ685,CODES!$A$3:$D$1348,4,FALSE)*BF685,0),IFERROR(VLOOKUP(AR685,CODES!$A$3:$D$1348,4,FALSE)*BI685,0),IFERROR(VLOOKUP(AS685,CODES!$A$3:$D$1348,4,FALSE)*BL685,0),IFERROR(VLOOKUP(AT685,CODES!$A$3:$D$1348,4,FALSE)*BO685,0),IFERROR(VLOOKUP(AU685,CODES!$A$3:$D$1348,4,FALSE)*BR685,0),IFERROR(VLOOKUP(AV685,CODES!$A$3:$D$1348,4,FALSE)*BU685,0),IFERROR(VLOOKUP(AW685,CODES!$A$3:$D$1348,4,FALSE)*BX685,0),IFERROR(VLOOKUP(AX685,CODES!$A$3:$D$1348,4,FALSE)*CA685,0),IFERROR(VLOOKUP(AY685,CODES!$A$3:$D$1348,4,FALSE)*CD685,0))</f>
        <v>0</v>
      </c>
      <c r="AO685" s="258">
        <f>SUM(IFERROR(VLOOKUP(AP685,CODES!$A$3:$D$1348,3,FALSE)*BC685,0),IFERROR(VLOOKUP(AQ685,CODES!$A$3:$D$1348,3,FALSE)*BF685,0),IFERROR(VLOOKUP(AR685,CODES!$A$3:$D$1348,3,FALSE)*BI685,0),IFERROR(VLOOKUP(AS685,CODES!$A$3:$D$1348,3,FALSE)*BL685,0),IFERROR(VLOOKUP(AT685,CODES!$A$3:$D$1348,3,FALSE)*BO685,0),IFERROR(VLOOKUP(AU685,CODES!$A$3:$D$1348,3,FALSE)*BR685,0),IFERROR(VLOOKUP(AV685,CODES!$A$3:$D$1348,3,FALSE)*BU685,0),IFERROR(VLOOKUP(AW685,CODES!$A$3:$D$1348,3,FALSE)*BX685,0),IFERROR(VLOOKUP(AX685,CODES!$A$3:$D$1348,3,FALSE)*CA685,0),IFERROR(VLOOKUP(AY685,CODES!$A$3:$D$1348,3,FALSE)*CD685,0))+B685</f>
        <v>0</v>
      </c>
      <c r="AP685" s="271" t="str">
        <f t="shared" si="287"/>
        <v/>
      </c>
      <c r="AQ685" s="271" t="str">
        <f t="shared" si="288"/>
        <v/>
      </c>
      <c r="AR685" s="271" t="str">
        <f t="shared" si="289"/>
        <v/>
      </c>
      <c r="AS685" s="271" t="str">
        <f t="shared" si="290"/>
        <v/>
      </c>
      <c r="AT685" s="271" t="str">
        <f t="shared" si="291"/>
        <v/>
      </c>
      <c r="AU685" s="271" t="str">
        <f t="shared" si="292"/>
        <v/>
      </c>
      <c r="AV685" s="271" t="str">
        <f t="shared" si="293"/>
        <v/>
      </c>
      <c r="AW685" s="271" t="str">
        <f t="shared" si="294"/>
        <v/>
      </c>
      <c r="AX685" s="271" t="str">
        <f t="shared" si="295"/>
        <v/>
      </c>
      <c r="AY685" s="271" t="str">
        <f t="shared" si="296"/>
        <v/>
      </c>
      <c r="AZ685" s="258">
        <f t="shared" si="332"/>
        <v>0</v>
      </c>
      <c r="BA685" s="258">
        <f t="shared" si="262"/>
        <v>1</v>
      </c>
      <c r="BB685" s="258">
        <f t="shared" si="297"/>
        <v>0</v>
      </c>
      <c r="BC685" s="258">
        <f t="shared" si="298"/>
        <v>1</v>
      </c>
      <c r="BD685" s="258">
        <f t="shared" si="333"/>
        <v>1</v>
      </c>
      <c r="BE685" s="258">
        <f t="shared" si="299"/>
        <v>0</v>
      </c>
      <c r="BF685" s="258">
        <f t="shared" si="300"/>
        <v>1</v>
      </c>
      <c r="BG685" s="258">
        <f t="shared" si="334"/>
        <v>1</v>
      </c>
      <c r="BH685" s="258">
        <f t="shared" si="301"/>
        <v>0</v>
      </c>
      <c r="BI685" s="258">
        <f t="shared" si="302"/>
        <v>1</v>
      </c>
      <c r="BJ685" s="258">
        <f t="shared" si="335"/>
        <v>1</v>
      </c>
      <c r="BK685" s="258">
        <f t="shared" si="303"/>
        <v>0</v>
      </c>
      <c r="BL685" s="258">
        <f t="shared" si="304"/>
        <v>1</v>
      </c>
      <c r="BM685" s="258">
        <f t="shared" si="336"/>
        <v>1</v>
      </c>
      <c r="BN685" s="258">
        <f t="shared" si="305"/>
        <v>0</v>
      </c>
      <c r="BO685" s="258">
        <f t="shared" si="306"/>
        <v>1</v>
      </c>
      <c r="BP685" s="258">
        <f t="shared" si="337"/>
        <v>1</v>
      </c>
      <c r="BQ685" s="258">
        <f t="shared" si="307"/>
        <v>0</v>
      </c>
      <c r="BR685" s="258">
        <f t="shared" si="308"/>
        <v>1</v>
      </c>
      <c r="BS685" s="258">
        <f t="shared" si="338"/>
        <v>1</v>
      </c>
      <c r="BT685" s="258">
        <f t="shared" si="309"/>
        <v>0</v>
      </c>
      <c r="BU685" s="258">
        <f t="shared" si="310"/>
        <v>1</v>
      </c>
      <c r="BV685" s="258">
        <f t="shared" si="339"/>
        <v>1</v>
      </c>
      <c r="BW685" s="258">
        <f t="shared" si="311"/>
        <v>0</v>
      </c>
      <c r="BX685" s="258">
        <f t="shared" si="312"/>
        <v>1</v>
      </c>
      <c r="BY685" s="258">
        <f t="shared" si="340"/>
        <v>1</v>
      </c>
      <c r="BZ685" s="258">
        <f t="shared" si="313"/>
        <v>0</v>
      </c>
      <c r="CA685" s="258">
        <f t="shared" si="314"/>
        <v>1</v>
      </c>
      <c r="CB685" s="258">
        <f t="shared" si="341"/>
        <v>1</v>
      </c>
      <c r="CC685" s="258">
        <f t="shared" si="315"/>
        <v>0</v>
      </c>
      <c r="CD685" s="258">
        <f t="shared" si="316"/>
        <v>1</v>
      </c>
    </row>
    <row r="686" spans="1:82" hidden="1">
      <c r="A686" s="258"/>
      <c r="B686" s="258"/>
      <c r="C686" s="259"/>
      <c r="D686" s="258"/>
      <c r="E686" s="258"/>
      <c r="F686" s="258"/>
      <c r="G686" s="258">
        <v>678</v>
      </c>
      <c r="H686" s="743"/>
      <c r="I686" s="744"/>
      <c r="J686" s="739"/>
      <c r="K686" s="745"/>
      <c r="L686" s="745"/>
      <c r="M686" s="272"/>
      <c r="N686" s="508">
        <f t="shared" si="242"/>
        <v>0</v>
      </c>
      <c r="O686" s="510">
        <f t="shared" si="342"/>
        <v>0</v>
      </c>
      <c r="P686" s="260">
        <f t="shared" si="343"/>
        <v>0</v>
      </c>
      <c r="Q686" s="261">
        <f t="shared" si="344"/>
        <v>0</v>
      </c>
      <c r="R686" s="261">
        <f t="shared" si="246"/>
        <v>0</v>
      </c>
      <c r="S686" s="262"/>
      <c r="T686" s="262"/>
      <c r="U686" s="263">
        <f t="shared" si="320"/>
        <v>1.288</v>
      </c>
      <c r="V686" s="264">
        <f>IF(E686="SP",1,IF(D686="",ExtraMargeMateriaal,(1-VLOOKUP(D686,TabelAankoop[],4,FALSE))))</f>
        <v>1</v>
      </c>
      <c r="W686" s="265">
        <f t="shared" si="247"/>
        <v>0.6885</v>
      </c>
      <c r="X686" s="266">
        <f t="shared" si="248"/>
        <v>1</v>
      </c>
      <c r="Y686" s="267">
        <f t="shared" si="249"/>
        <v>1.46</v>
      </c>
      <c r="Z686" s="267">
        <f t="shared" si="250"/>
        <v>1.1599999999999999</v>
      </c>
      <c r="AA686" s="268">
        <f t="shared" si="321"/>
        <v>0</v>
      </c>
      <c r="AB686" s="456">
        <f t="shared" si="322"/>
        <v>0</v>
      </c>
      <c r="AC686" s="457">
        <f t="shared" si="323"/>
        <v>0</v>
      </c>
      <c r="AD686" s="456">
        <f t="shared" si="324"/>
        <v>0</v>
      </c>
      <c r="AE686" s="458">
        <f t="shared" si="325"/>
        <v>0</v>
      </c>
      <c r="AF686" s="457">
        <f t="shared" si="286"/>
        <v>0</v>
      </c>
      <c r="AG686" s="456">
        <f t="shared" si="326"/>
        <v>0</v>
      </c>
      <c r="AH686" s="457">
        <f t="shared" si="327"/>
        <v>0</v>
      </c>
      <c r="AI686" s="268">
        <f t="shared" si="328"/>
        <v>0</v>
      </c>
      <c r="AJ686" s="269">
        <f t="shared" si="329"/>
        <v>0</v>
      </c>
      <c r="AK686" s="270">
        <f t="shared" si="330"/>
        <v>0</v>
      </c>
      <c r="AL686" s="415">
        <f t="shared" si="331"/>
        <v>0</v>
      </c>
      <c r="AM686" s="259" t="str">
        <f>IF(AP686="","",IFERROR(VLOOKUP(AP686,CODES!$A$3:$D$1348,4,FALSE),"X"))&amp;IF(AQ686="","",IFERROR(VLOOKUP(AQ686,CODES!$A$3:$D$1348,4,FALSE),"X"))&amp;IF(AR686="","",IFERROR(VLOOKUP(AR686,CODES!$A$3:$D$1348,4,FALSE),"X"))&amp;IF(AS686="","",IFERROR(VLOOKUP(AS686,CODES!$A$3:$D$1348,4,FALSE),"X"))&amp;IF(AT686="","",IFERROR(VLOOKUP(AT686,CODES!$A$3:$D$1348,4,FALSE),"X"))&amp;IF(AU686="","",IFERROR(VLOOKUP(AU686,CODES!$A$3:$D$1348,4,FALSE),"X"))&amp;IF(AV686="","",IFERROR(VLOOKUP(AV686,CODES!$A$3:$D$1348,4,FALSE),"X"))&amp;IF(AW686="","",IFERROR(VLOOKUP(AW686,CODES!$A$3:$D$1348,4,FALSE),"X"))&amp;IF(AX686="","",IFERROR(VLOOKUP(AX686,CODES!$A$3:$D$1348,4,FALSE),"X"))&amp;IF(AY686="","",IFERROR(VLOOKUP(AY686,CODES!$A$3:$D$1348,4,FALSE),"X"))</f>
        <v/>
      </c>
      <c r="AN686" s="258">
        <f>SUM(IFERROR(VLOOKUP(AP686,CODES!$A$3:$D$1348,4,FALSE)*BC686,0),IFERROR(VLOOKUP(AQ686,CODES!$A$3:$D$1348,4,FALSE)*BF686,0),IFERROR(VLOOKUP(AR686,CODES!$A$3:$D$1348,4,FALSE)*BI686,0),IFERROR(VLOOKUP(AS686,CODES!$A$3:$D$1348,4,FALSE)*BL686,0),IFERROR(VLOOKUP(AT686,CODES!$A$3:$D$1348,4,FALSE)*BO686,0),IFERROR(VLOOKUP(AU686,CODES!$A$3:$D$1348,4,FALSE)*BR686,0),IFERROR(VLOOKUP(AV686,CODES!$A$3:$D$1348,4,FALSE)*BU686,0),IFERROR(VLOOKUP(AW686,CODES!$A$3:$D$1348,4,FALSE)*BX686,0),IFERROR(VLOOKUP(AX686,CODES!$A$3:$D$1348,4,FALSE)*CA686,0),IFERROR(VLOOKUP(AY686,CODES!$A$3:$D$1348,4,FALSE)*CD686,0))</f>
        <v>0</v>
      </c>
      <c r="AO686" s="258">
        <f>SUM(IFERROR(VLOOKUP(AP686,CODES!$A$3:$D$1348,3,FALSE)*BC686,0),IFERROR(VLOOKUP(AQ686,CODES!$A$3:$D$1348,3,FALSE)*BF686,0),IFERROR(VLOOKUP(AR686,CODES!$A$3:$D$1348,3,FALSE)*BI686,0),IFERROR(VLOOKUP(AS686,CODES!$A$3:$D$1348,3,FALSE)*BL686,0),IFERROR(VLOOKUP(AT686,CODES!$A$3:$D$1348,3,FALSE)*BO686,0),IFERROR(VLOOKUP(AU686,CODES!$A$3:$D$1348,3,FALSE)*BR686,0),IFERROR(VLOOKUP(AV686,CODES!$A$3:$D$1348,3,FALSE)*BU686,0),IFERROR(VLOOKUP(AW686,CODES!$A$3:$D$1348,3,FALSE)*BX686,0),IFERROR(VLOOKUP(AX686,CODES!$A$3:$D$1348,3,FALSE)*CA686,0),IFERROR(VLOOKUP(AY686,CODES!$A$3:$D$1348,3,FALSE)*CD686,0))+B686</f>
        <v>0</v>
      </c>
      <c r="AP686" s="271" t="str">
        <f t="shared" si="287"/>
        <v/>
      </c>
      <c r="AQ686" s="271" t="str">
        <f t="shared" si="288"/>
        <v/>
      </c>
      <c r="AR686" s="271" t="str">
        <f t="shared" si="289"/>
        <v/>
      </c>
      <c r="AS686" s="271" t="str">
        <f t="shared" si="290"/>
        <v/>
      </c>
      <c r="AT686" s="271" t="str">
        <f t="shared" si="291"/>
        <v/>
      </c>
      <c r="AU686" s="271" t="str">
        <f t="shared" si="292"/>
        <v/>
      </c>
      <c r="AV686" s="271" t="str">
        <f t="shared" si="293"/>
        <v/>
      </c>
      <c r="AW686" s="271" t="str">
        <f t="shared" si="294"/>
        <v/>
      </c>
      <c r="AX686" s="271" t="str">
        <f t="shared" si="295"/>
        <v/>
      </c>
      <c r="AY686" s="271" t="str">
        <f t="shared" si="296"/>
        <v/>
      </c>
      <c r="AZ686" s="258">
        <f t="shared" si="332"/>
        <v>0</v>
      </c>
      <c r="BA686" s="258">
        <f t="shared" si="262"/>
        <v>1</v>
      </c>
      <c r="BB686" s="258">
        <f t="shared" si="297"/>
        <v>0</v>
      </c>
      <c r="BC686" s="258">
        <f t="shared" si="298"/>
        <v>1</v>
      </c>
      <c r="BD686" s="258">
        <f t="shared" si="333"/>
        <v>1</v>
      </c>
      <c r="BE686" s="258">
        <f t="shared" si="299"/>
        <v>0</v>
      </c>
      <c r="BF686" s="258">
        <f t="shared" si="300"/>
        <v>1</v>
      </c>
      <c r="BG686" s="258">
        <f t="shared" si="334"/>
        <v>1</v>
      </c>
      <c r="BH686" s="258">
        <f t="shared" si="301"/>
        <v>0</v>
      </c>
      <c r="BI686" s="258">
        <f t="shared" si="302"/>
        <v>1</v>
      </c>
      <c r="BJ686" s="258">
        <f t="shared" si="335"/>
        <v>1</v>
      </c>
      <c r="BK686" s="258">
        <f t="shared" si="303"/>
        <v>0</v>
      </c>
      <c r="BL686" s="258">
        <f t="shared" si="304"/>
        <v>1</v>
      </c>
      <c r="BM686" s="258">
        <f t="shared" si="336"/>
        <v>1</v>
      </c>
      <c r="BN686" s="258">
        <f t="shared" si="305"/>
        <v>0</v>
      </c>
      <c r="BO686" s="258">
        <f t="shared" si="306"/>
        <v>1</v>
      </c>
      <c r="BP686" s="258">
        <f t="shared" si="337"/>
        <v>1</v>
      </c>
      <c r="BQ686" s="258">
        <f t="shared" si="307"/>
        <v>0</v>
      </c>
      <c r="BR686" s="258">
        <f t="shared" si="308"/>
        <v>1</v>
      </c>
      <c r="BS686" s="258">
        <f t="shared" si="338"/>
        <v>1</v>
      </c>
      <c r="BT686" s="258">
        <f t="shared" si="309"/>
        <v>0</v>
      </c>
      <c r="BU686" s="258">
        <f t="shared" si="310"/>
        <v>1</v>
      </c>
      <c r="BV686" s="258">
        <f t="shared" si="339"/>
        <v>1</v>
      </c>
      <c r="BW686" s="258">
        <f t="shared" si="311"/>
        <v>0</v>
      </c>
      <c r="BX686" s="258">
        <f t="shared" si="312"/>
        <v>1</v>
      </c>
      <c r="BY686" s="258">
        <f t="shared" si="340"/>
        <v>1</v>
      </c>
      <c r="BZ686" s="258">
        <f t="shared" si="313"/>
        <v>0</v>
      </c>
      <c r="CA686" s="258">
        <f t="shared" si="314"/>
        <v>1</v>
      </c>
      <c r="CB686" s="258">
        <f t="shared" si="341"/>
        <v>1</v>
      </c>
      <c r="CC686" s="258">
        <f t="shared" si="315"/>
        <v>0</v>
      </c>
      <c r="CD686" s="258">
        <f t="shared" si="316"/>
        <v>1</v>
      </c>
    </row>
    <row r="687" spans="1:82" hidden="1">
      <c r="A687" s="258"/>
      <c r="B687" s="258"/>
      <c r="C687" s="259"/>
      <c r="D687" s="258"/>
      <c r="E687" s="258"/>
      <c r="F687" s="258"/>
      <c r="G687" s="258">
        <v>679</v>
      </c>
      <c r="H687" s="743"/>
      <c r="I687" s="744"/>
      <c r="J687" s="739"/>
      <c r="K687" s="745"/>
      <c r="L687" s="745"/>
      <c r="M687" s="272"/>
      <c r="N687" s="508">
        <f t="shared" si="242"/>
        <v>0</v>
      </c>
      <c r="O687" s="510">
        <f t="shared" si="342"/>
        <v>0</v>
      </c>
      <c r="P687" s="260">
        <f t="shared" si="343"/>
        <v>0</v>
      </c>
      <c r="Q687" s="261">
        <f t="shared" si="344"/>
        <v>0</v>
      </c>
      <c r="R687" s="261">
        <f t="shared" si="246"/>
        <v>0</v>
      </c>
      <c r="S687" s="262"/>
      <c r="T687" s="262"/>
      <c r="U687" s="263">
        <f t="shared" si="320"/>
        <v>1.288</v>
      </c>
      <c r="V687" s="264">
        <f>IF(E687="SP",1,IF(D687="",ExtraMargeMateriaal,(1-VLOOKUP(D687,TabelAankoop[],4,FALSE))))</f>
        <v>1</v>
      </c>
      <c r="W687" s="265">
        <f t="shared" si="247"/>
        <v>0.6885</v>
      </c>
      <c r="X687" s="266">
        <f t="shared" si="248"/>
        <v>1</v>
      </c>
      <c r="Y687" s="267">
        <f t="shared" si="249"/>
        <v>1.46</v>
      </c>
      <c r="Z687" s="267">
        <f t="shared" si="250"/>
        <v>1.1599999999999999</v>
      </c>
      <c r="AA687" s="268">
        <f t="shared" si="321"/>
        <v>0</v>
      </c>
      <c r="AB687" s="456">
        <f t="shared" si="322"/>
        <v>0</v>
      </c>
      <c r="AC687" s="457">
        <f t="shared" si="323"/>
        <v>0</v>
      </c>
      <c r="AD687" s="456">
        <f t="shared" si="324"/>
        <v>0</v>
      </c>
      <c r="AE687" s="458">
        <f t="shared" si="325"/>
        <v>0</v>
      </c>
      <c r="AF687" s="457">
        <f t="shared" si="286"/>
        <v>0</v>
      </c>
      <c r="AG687" s="456">
        <f t="shared" si="326"/>
        <v>0</v>
      </c>
      <c r="AH687" s="457">
        <f t="shared" si="327"/>
        <v>0</v>
      </c>
      <c r="AI687" s="268">
        <f t="shared" si="328"/>
        <v>0</v>
      </c>
      <c r="AJ687" s="269">
        <f t="shared" si="329"/>
        <v>0</v>
      </c>
      <c r="AK687" s="270">
        <f t="shared" si="330"/>
        <v>0</v>
      </c>
      <c r="AL687" s="415">
        <f t="shared" si="331"/>
        <v>0</v>
      </c>
      <c r="AM687" s="259" t="str">
        <f>IF(AP687="","",IFERROR(VLOOKUP(AP687,CODES!$A$3:$D$1348,4,FALSE),"X"))&amp;IF(AQ687="","",IFERROR(VLOOKUP(AQ687,CODES!$A$3:$D$1348,4,FALSE),"X"))&amp;IF(AR687="","",IFERROR(VLOOKUP(AR687,CODES!$A$3:$D$1348,4,FALSE),"X"))&amp;IF(AS687="","",IFERROR(VLOOKUP(AS687,CODES!$A$3:$D$1348,4,FALSE),"X"))&amp;IF(AT687="","",IFERROR(VLOOKUP(AT687,CODES!$A$3:$D$1348,4,FALSE),"X"))&amp;IF(AU687="","",IFERROR(VLOOKUP(AU687,CODES!$A$3:$D$1348,4,FALSE),"X"))&amp;IF(AV687="","",IFERROR(VLOOKUP(AV687,CODES!$A$3:$D$1348,4,FALSE),"X"))&amp;IF(AW687="","",IFERROR(VLOOKUP(AW687,CODES!$A$3:$D$1348,4,FALSE),"X"))&amp;IF(AX687="","",IFERROR(VLOOKUP(AX687,CODES!$A$3:$D$1348,4,FALSE),"X"))&amp;IF(AY687="","",IFERROR(VLOOKUP(AY687,CODES!$A$3:$D$1348,4,FALSE),"X"))</f>
        <v/>
      </c>
      <c r="AN687" s="258">
        <f>SUM(IFERROR(VLOOKUP(AP687,CODES!$A$3:$D$1348,4,FALSE)*BC687,0),IFERROR(VLOOKUP(AQ687,CODES!$A$3:$D$1348,4,FALSE)*BF687,0),IFERROR(VLOOKUP(AR687,CODES!$A$3:$D$1348,4,FALSE)*BI687,0),IFERROR(VLOOKUP(AS687,CODES!$A$3:$D$1348,4,FALSE)*BL687,0),IFERROR(VLOOKUP(AT687,CODES!$A$3:$D$1348,4,FALSE)*BO687,0),IFERROR(VLOOKUP(AU687,CODES!$A$3:$D$1348,4,FALSE)*BR687,0),IFERROR(VLOOKUP(AV687,CODES!$A$3:$D$1348,4,FALSE)*BU687,0),IFERROR(VLOOKUP(AW687,CODES!$A$3:$D$1348,4,FALSE)*BX687,0),IFERROR(VLOOKUP(AX687,CODES!$A$3:$D$1348,4,FALSE)*CA687,0),IFERROR(VLOOKUP(AY687,CODES!$A$3:$D$1348,4,FALSE)*CD687,0))</f>
        <v>0</v>
      </c>
      <c r="AO687" s="258">
        <f>SUM(IFERROR(VLOOKUP(AP687,CODES!$A$3:$D$1348,3,FALSE)*BC687,0),IFERROR(VLOOKUP(AQ687,CODES!$A$3:$D$1348,3,FALSE)*BF687,0),IFERROR(VLOOKUP(AR687,CODES!$A$3:$D$1348,3,FALSE)*BI687,0),IFERROR(VLOOKUP(AS687,CODES!$A$3:$D$1348,3,FALSE)*BL687,0),IFERROR(VLOOKUP(AT687,CODES!$A$3:$D$1348,3,FALSE)*BO687,0),IFERROR(VLOOKUP(AU687,CODES!$A$3:$D$1348,3,FALSE)*BR687,0),IFERROR(VLOOKUP(AV687,CODES!$A$3:$D$1348,3,FALSE)*BU687,0),IFERROR(VLOOKUP(AW687,CODES!$A$3:$D$1348,3,FALSE)*BX687,0),IFERROR(VLOOKUP(AX687,CODES!$A$3:$D$1348,3,FALSE)*CA687,0),IFERROR(VLOOKUP(AY687,CODES!$A$3:$D$1348,3,FALSE)*CD687,0))+B687</f>
        <v>0</v>
      </c>
      <c r="AP687" s="271" t="str">
        <f t="shared" si="287"/>
        <v/>
      </c>
      <c r="AQ687" s="271" t="str">
        <f t="shared" si="288"/>
        <v/>
      </c>
      <c r="AR687" s="271" t="str">
        <f t="shared" si="289"/>
        <v/>
      </c>
      <c r="AS687" s="271" t="str">
        <f t="shared" si="290"/>
        <v/>
      </c>
      <c r="AT687" s="271" t="str">
        <f t="shared" si="291"/>
        <v/>
      </c>
      <c r="AU687" s="271" t="str">
        <f t="shared" si="292"/>
        <v/>
      </c>
      <c r="AV687" s="271" t="str">
        <f t="shared" si="293"/>
        <v/>
      </c>
      <c r="AW687" s="271" t="str">
        <f t="shared" si="294"/>
        <v/>
      </c>
      <c r="AX687" s="271" t="str">
        <f t="shared" si="295"/>
        <v/>
      </c>
      <c r="AY687" s="271" t="str">
        <f t="shared" si="296"/>
        <v/>
      </c>
      <c r="AZ687" s="258">
        <f t="shared" si="332"/>
        <v>0</v>
      </c>
      <c r="BA687" s="258">
        <f t="shared" si="262"/>
        <v>1</v>
      </c>
      <c r="BB687" s="258">
        <f t="shared" si="297"/>
        <v>0</v>
      </c>
      <c r="BC687" s="258">
        <f t="shared" si="298"/>
        <v>1</v>
      </c>
      <c r="BD687" s="258">
        <f t="shared" si="333"/>
        <v>1</v>
      </c>
      <c r="BE687" s="258">
        <f t="shared" si="299"/>
        <v>0</v>
      </c>
      <c r="BF687" s="258">
        <f t="shared" si="300"/>
        <v>1</v>
      </c>
      <c r="BG687" s="258">
        <f t="shared" si="334"/>
        <v>1</v>
      </c>
      <c r="BH687" s="258">
        <f t="shared" si="301"/>
        <v>0</v>
      </c>
      <c r="BI687" s="258">
        <f t="shared" si="302"/>
        <v>1</v>
      </c>
      <c r="BJ687" s="258">
        <f t="shared" si="335"/>
        <v>1</v>
      </c>
      <c r="BK687" s="258">
        <f t="shared" si="303"/>
        <v>0</v>
      </c>
      <c r="BL687" s="258">
        <f t="shared" si="304"/>
        <v>1</v>
      </c>
      <c r="BM687" s="258">
        <f t="shared" si="336"/>
        <v>1</v>
      </c>
      <c r="BN687" s="258">
        <f t="shared" si="305"/>
        <v>0</v>
      </c>
      <c r="BO687" s="258">
        <f t="shared" si="306"/>
        <v>1</v>
      </c>
      <c r="BP687" s="258">
        <f t="shared" si="337"/>
        <v>1</v>
      </c>
      <c r="BQ687" s="258">
        <f t="shared" si="307"/>
        <v>0</v>
      </c>
      <c r="BR687" s="258">
        <f t="shared" si="308"/>
        <v>1</v>
      </c>
      <c r="BS687" s="258">
        <f t="shared" si="338"/>
        <v>1</v>
      </c>
      <c r="BT687" s="258">
        <f t="shared" si="309"/>
        <v>0</v>
      </c>
      <c r="BU687" s="258">
        <f t="shared" si="310"/>
        <v>1</v>
      </c>
      <c r="BV687" s="258">
        <f t="shared" si="339"/>
        <v>1</v>
      </c>
      <c r="BW687" s="258">
        <f t="shared" si="311"/>
        <v>0</v>
      </c>
      <c r="BX687" s="258">
        <f t="shared" si="312"/>
        <v>1</v>
      </c>
      <c r="BY687" s="258">
        <f t="shared" si="340"/>
        <v>1</v>
      </c>
      <c r="BZ687" s="258">
        <f t="shared" si="313"/>
        <v>0</v>
      </c>
      <c r="CA687" s="258">
        <f t="shared" si="314"/>
        <v>1</v>
      </c>
      <c r="CB687" s="258">
        <f t="shared" si="341"/>
        <v>1</v>
      </c>
      <c r="CC687" s="258">
        <f t="shared" si="315"/>
        <v>0</v>
      </c>
      <c r="CD687" s="258">
        <f t="shared" si="316"/>
        <v>1</v>
      </c>
    </row>
    <row r="688" spans="1:82" hidden="1">
      <c r="A688" s="258"/>
      <c r="B688" s="258"/>
      <c r="C688" s="259"/>
      <c r="D688" s="258"/>
      <c r="E688" s="258"/>
      <c r="F688" s="258"/>
      <c r="G688" s="258">
        <v>680</v>
      </c>
      <c r="H688" s="743"/>
      <c r="I688" s="744"/>
      <c r="J688" s="739"/>
      <c r="K688" s="745"/>
      <c r="L688" s="745"/>
      <c r="M688" s="272"/>
      <c r="N688" s="508">
        <f t="shared" si="242"/>
        <v>0</v>
      </c>
      <c r="O688" s="510">
        <f t="shared" si="342"/>
        <v>0</v>
      </c>
      <c r="P688" s="260">
        <f t="shared" si="343"/>
        <v>0</v>
      </c>
      <c r="Q688" s="261">
        <f t="shared" si="344"/>
        <v>0</v>
      </c>
      <c r="R688" s="261">
        <f t="shared" si="246"/>
        <v>0</v>
      </c>
      <c r="S688" s="262"/>
      <c r="T688" s="262"/>
      <c r="U688" s="263">
        <f t="shared" si="320"/>
        <v>1.288</v>
      </c>
      <c r="V688" s="264">
        <f>IF(E688="SP",1,IF(D688="",ExtraMargeMateriaal,(1-VLOOKUP(D688,TabelAankoop[],4,FALSE))))</f>
        <v>1</v>
      </c>
      <c r="W688" s="265">
        <f t="shared" si="247"/>
        <v>0.6885</v>
      </c>
      <c r="X688" s="266">
        <f t="shared" si="248"/>
        <v>1</v>
      </c>
      <c r="Y688" s="267">
        <f t="shared" si="249"/>
        <v>1.46</v>
      </c>
      <c r="Z688" s="267">
        <f t="shared" si="250"/>
        <v>1.1599999999999999</v>
      </c>
      <c r="AA688" s="268">
        <f t="shared" si="321"/>
        <v>0</v>
      </c>
      <c r="AB688" s="456">
        <f t="shared" si="322"/>
        <v>0</v>
      </c>
      <c r="AC688" s="457">
        <f t="shared" si="323"/>
        <v>0</v>
      </c>
      <c r="AD688" s="456">
        <f t="shared" si="324"/>
        <v>0</v>
      </c>
      <c r="AE688" s="458">
        <f t="shared" si="325"/>
        <v>0</v>
      </c>
      <c r="AF688" s="457">
        <f t="shared" si="286"/>
        <v>0</v>
      </c>
      <c r="AG688" s="456">
        <f t="shared" si="326"/>
        <v>0</v>
      </c>
      <c r="AH688" s="457">
        <f t="shared" si="327"/>
        <v>0</v>
      </c>
      <c r="AI688" s="268">
        <f t="shared" si="328"/>
        <v>0</v>
      </c>
      <c r="AJ688" s="269">
        <f t="shared" si="329"/>
        <v>0</v>
      </c>
      <c r="AK688" s="270">
        <f t="shared" si="330"/>
        <v>0</v>
      </c>
      <c r="AL688" s="415">
        <f t="shared" si="331"/>
        <v>0</v>
      </c>
      <c r="AM688" s="259" t="str">
        <f>IF(AP688="","",IFERROR(VLOOKUP(AP688,CODES!$A$3:$D$1348,4,FALSE),"X"))&amp;IF(AQ688="","",IFERROR(VLOOKUP(AQ688,CODES!$A$3:$D$1348,4,FALSE),"X"))&amp;IF(AR688="","",IFERROR(VLOOKUP(AR688,CODES!$A$3:$D$1348,4,FALSE),"X"))&amp;IF(AS688="","",IFERROR(VLOOKUP(AS688,CODES!$A$3:$D$1348,4,FALSE),"X"))&amp;IF(AT688="","",IFERROR(VLOOKUP(AT688,CODES!$A$3:$D$1348,4,FALSE),"X"))&amp;IF(AU688="","",IFERROR(VLOOKUP(AU688,CODES!$A$3:$D$1348,4,FALSE),"X"))&amp;IF(AV688="","",IFERROR(VLOOKUP(AV688,CODES!$A$3:$D$1348,4,FALSE),"X"))&amp;IF(AW688="","",IFERROR(VLOOKUP(AW688,CODES!$A$3:$D$1348,4,FALSE),"X"))&amp;IF(AX688="","",IFERROR(VLOOKUP(AX688,CODES!$A$3:$D$1348,4,FALSE),"X"))&amp;IF(AY688="","",IFERROR(VLOOKUP(AY688,CODES!$A$3:$D$1348,4,FALSE),"X"))</f>
        <v/>
      </c>
      <c r="AN688" s="258">
        <f>SUM(IFERROR(VLOOKUP(AP688,CODES!$A$3:$D$1348,4,FALSE)*BC688,0),IFERROR(VLOOKUP(AQ688,CODES!$A$3:$D$1348,4,FALSE)*BF688,0),IFERROR(VLOOKUP(AR688,CODES!$A$3:$D$1348,4,FALSE)*BI688,0),IFERROR(VLOOKUP(AS688,CODES!$A$3:$D$1348,4,FALSE)*BL688,0),IFERROR(VLOOKUP(AT688,CODES!$A$3:$D$1348,4,FALSE)*BO688,0),IFERROR(VLOOKUP(AU688,CODES!$A$3:$D$1348,4,FALSE)*BR688,0),IFERROR(VLOOKUP(AV688,CODES!$A$3:$D$1348,4,FALSE)*BU688,0),IFERROR(VLOOKUP(AW688,CODES!$A$3:$D$1348,4,FALSE)*BX688,0),IFERROR(VLOOKUP(AX688,CODES!$A$3:$D$1348,4,FALSE)*CA688,0),IFERROR(VLOOKUP(AY688,CODES!$A$3:$D$1348,4,FALSE)*CD688,0))</f>
        <v>0</v>
      </c>
      <c r="AO688" s="258">
        <f>SUM(IFERROR(VLOOKUP(AP688,CODES!$A$3:$D$1348,3,FALSE)*BC688,0),IFERROR(VLOOKUP(AQ688,CODES!$A$3:$D$1348,3,FALSE)*BF688,0),IFERROR(VLOOKUP(AR688,CODES!$A$3:$D$1348,3,FALSE)*BI688,0),IFERROR(VLOOKUP(AS688,CODES!$A$3:$D$1348,3,FALSE)*BL688,0),IFERROR(VLOOKUP(AT688,CODES!$A$3:$D$1348,3,FALSE)*BO688,0),IFERROR(VLOOKUP(AU688,CODES!$A$3:$D$1348,3,FALSE)*BR688,0),IFERROR(VLOOKUP(AV688,CODES!$A$3:$D$1348,3,FALSE)*BU688,0),IFERROR(VLOOKUP(AW688,CODES!$A$3:$D$1348,3,FALSE)*BX688,0),IFERROR(VLOOKUP(AX688,CODES!$A$3:$D$1348,3,FALSE)*CA688,0),IFERROR(VLOOKUP(AY688,CODES!$A$3:$D$1348,3,FALSE)*CD688,0))+B688</f>
        <v>0</v>
      </c>
      <c r="AP688" s="271" t="str">
        <f t="shared" si="287"/>
        <v/>
      </c>
      <c r="AQ688" s="271" t="str">
        <f t="shared" si="288"/>
        <v/>
      </c>
      <c r="AR688" s="271" t="str">
        <f t="shared" si="289"/>
        <v/>
      </c>
      <c r="AS688" s="271" t="str">
        <f t="shared" si="290"/>
        <v/>
      </c>
      <c r="AT688" s="271" t="str">
        <f t="shared" si="291"/>
        <v/>
      </c>
      <c r="AU688" s="271" t="str">
        <f t="shared" si="292"/>
        <v/>
      </c>
      <c r="AV688" s="271" t="str">
        <f t="shared" si="293"/>
        <v/>
      </c>
      <c r="AW688" s="271" t="str">
        <f t="shared" si="294"/>
        <v/>
      </c>
      <c r="AX688" s="271" t="str">
        <f t="shared" si="295"/>
        <v/>
      </c>
      <c r="AY688" s="271" t="str">
        <f t="shared" si="296"/>
        <v/>
      </c>
      <c r="AZ688" s="258">
        <f t="shared" si="332"/>
        <v>0</v>
      </c>
      <c r="BA688" s="258">
        <f t="shared" si="262"/>
        <v>1</v>
      </c>
      <c r="BB688" s="258">
        <f t="shared" si="297"/>
        <v>0</v>
      </c>
      <c r="BC688" s="258">
        <f t="shared" si="298"/>
        <v>1</v>
      </c>
      <c r="BD688" s="258">
        <f t="shared" si="333"/>
        <v>1</v>
      </c>
      <c r="BE688" s="258">
        <f t="shared" si="299"/>
        <v>0</v>
      </c>
      <c r="BF688" s="258">
        <f t="shared" si="300"/>
        <v>1</v>
      </c>
      <c r="BG688" s="258">
        <f t="shared" si="334"/>
        <v>1</v>
      </c>
      <c r="BH688" s="258">
        <f t="shared" si="301"/>
        <v>0</v>
      </c>
      <c r="BI688" s="258">
        <f t="shared" si="302"/>
        <v>1</v>
      </c>
      <c r="BJ688" s="258">
        <f t="shared" si="335"/>
        <v>1</v>
      </c>
      <c r="BK688" s="258">
        <f t="shared" si="303"/>
        <v>0</v>
      </c>
      <c r="BL688" s="258">
        <f t="shared" si="304"/>
        <v>1</v>
      </c>
      <c r="BM688" s="258">
        <f t="shared" si="336"/>
        <v>1</v>
      </c>
      <c r="BN688" s="258">
        <f t="shared" si="305"/>
        <v>0</v>
      </c>
      <c r="BO688" s="258">
        <f t="shared" si="306"/>
        <v>1</v>
      </c>
      <c r="BP688" s="258">
        <f t="shared" si="337"/>
        <v>1</v>
      </c>
      <c r="BQ688" s="258">
        <f t="shared" si="307"/>
        <v>0</v>
      </c>
      <c r="BR688" s="258">
        <f t="shared" si="308"/>
        <v>1</v>
      </c>
      <c r="BS688" s="258">
        <f t="shared" si="338"/>
        <v>1</v>
      </c>
      <c r="BT688" s="258">
        <f t="shared" si="309"/>
        <v>0</v>
      </c>
      <c r="BU688" s="258">
        <f t="shared" si="310"/>
        <v>1</v>
      </c>
      <c r="BV688" s="258">
        <f t="shared" si="339"/>
        <v>1</v>
      </c>
      <c r="BW688" s="258">
        <f t="shared" si="311"/>
        <v>0</v>
      </c>
      <c r="BX688" s="258">
        <f t="shared" si="312"/>
        <v>1</v>
      </c>
      <c r="BY688" s="258">
        <f t="shared" si="340"/>
        <v>1</v>
      </c>
      <c r="BZ688" s="258">
        <f t="shared" si="313"/>
        <v>0</v>
      </c>
      <c r="CA688" s="258">
        <f t="shared" si="314"/>
        <v>1</v>
      </c>
      <c r="CB688" s="258">
        <f t="shared" si="341"/>
        <v>1</v>
      </c>
      <c r="CC688" s="258">
        <f t="shared" si="315"/>
        <v>0</v>
      </c>
      <c r="CD688" s="258">
        <f t="shared" si="316"/>
        <v>1</v>
      </c>
    </row>
    <row r="689" spans="1:82" hidden="1">
      <c r="A689" s="258"/>
      <c r="B689" s="258"/>
      <c r="C689" s="259"/>
      <c r="D689" s="258"/>
      <c r="E689" s="258"/>
      <c r="F689" s="258"/>
      <c r="G689" s="258">
        <v>681</v>
      </c>
      <c r="H689" s="414"/>
      <c r="I689" s="273"/>
      <c r="J689" s="274"/>
      <c r="K689" s="275"/>
      <c r="L689" s="745"/>
      <c r="M689" s="272"/>
      <c r="N689" s="508">
        <f t="shared" si="29"/>
        <v>0</v>
      </c>
      <c r="O689" s="510">
        <f t="shared" ref="O689:O752" si="345">N689*M689</f>
        <v>0</v>
      </c>
      <c r="P689" s="260">
        <f t="shared" ref="P689:P752" si="346">IFERROR(AO689,"")</f>
        <v>0</v>
      </c>
      <c r="Q689" s="261">
        <f t="shared" ref="Q689:Q752" si="347">AN689</f>
        <v>0</v>
      </c>
      <c r="R689" s="261">
        <f t="shared" si="1"/>
        <v>0</v>
      </c>
      <c r="S689" s="262"/>
      <c r="T689" s="262"/>
      <c r="U689" s="263">
        <f t="shared" ref="U689:U914" si="348">IF(E689="SP",1,BasisMarge)</f>
        <v>1.288</v>
      </c>
      <c r="V689" s="264">
        <f>IF(E689="SP",1,IF(D689="",ExtraMargeMateriaal,(1-VLOOKUP(D689,TabelAankoop[],4,FALSE))))</f>
        <v>1</v>
      </c>
      <c r="W689" s="265">
        <f t="shared" si="3"/>
        <v>0.6885</v>
      </c>
      <c r="X689" s="266">
        <f t="shared" si="4"/>
        <v>1</v>
      </c>
      <c r="Y689" s="267">
        <f t="shared" si="5"/>
        <v>1.46</v>
      </c>
      <c r="Z689" s="267">
        <f t="shared" si="6"/>
        <v>1.1599999999999999</v>
      </c>
      <c r="AA689" s="268">
        <f t="shared" ref="AA689:AA914" si="349">IFERROR(ROUND(M689*N689,2),"")</f>
        <v>0</v>
      </c>
      <c r="AB689" s="456">
        <f t="shared" ref="AB689:AB914" si="350">IFERROR(ROUND(M689*AI689,2),"")</f>
        <v>0</v>
      </c>
      <c r="AC689" s="457">
        <f t="shared" ref="AC689:AC914" si="351">IFERROR(ROUND(M689*AJ689,2),"")</f>
        <v>0</v>
      </c>
      <c r="AD689" s="456">
        <f t="shared" ref="AD689:AD914" si="352">ROUND(M689*AK689,2)</f>
        <v>0</v>
      </c>
      <c r="AE689" s="458">
        <f t="shared" ref="AE689:AE914" si="353">ROUND(M689*Q689*X689,2)</f>
        <v>0</v>
      </c>
      <c r="AF689" s="457">
        <f t="shared" ref="AF689:AF752" si="354">AE689/60</f>
        <v>0</v>
      </c>
      <c r="AG689" s="456">
        <f t="shared" ref="AG689:AG914" si="355">ROUND(M689*R689,2)</f>
        <v>0</v>
      </c>
      <c r="AH689" s="457">
        <f t="shared" ref="AH689:AH914" si="356">ROUND(AG689*U689*V689,2)</f>
        <v>0</v>
      </c>
      <c r="AI689" s="268">
        <f t="shared" ref="AI689:AI914" si="357">P689*V689</f>
        <v>0</v>
      </c>
      <c r="AJ689" s="269">
        <f t="shared" ref="AJ689:AJ914" si="358">AI689*U689</f>
        <v>0</v>
      </c>
      <c r="AK689" s="261">
        <f t="shared" ref="AK689:AK914" si="359">Q689*W689*X689*Y689</f>
        <v>0</v>
      </c>
      <c r="AL689" s="413">
        <f t="shared" ref="AL689:AL914" si="360">ROUND(R689*Z689,2)</f>
        <v>0</v>
      </c>
      <c r="AM689" s="259" t="str">
        <f>IF(AP689="","",IFERROR(VLOOKUP(AP689,CODES!$A$3:$D$1348,4,FALSE),"X"))&amp;IF(AQ689="","",IFERROR(VLOOKUP(AQ689,CODES!$A$3:$D$1348,4,FALSE),"X"))&amp;IF(AR689="","",IFERROR(VLOOKUP(AR689,CODES!$A$3:$D$1348,4,FALSE),"X"))&amp;IF(AS689="","",IFERROR(VLOOKUP(AS689,CODES!$A$3:$D$1348,4,FALSE),"X"))&amp;IF(AT689="","",IFERROR(VLOOKUP(AT689,CODES!$A$3:$D$1348,4,FALSE),"X"))&amp;IF(AU689="","",IFERROR(VLOOKUP(AU689,CODES!$A$3:$D$1348,4,FALSE),"X"))&amp;IF(AV689="","",IFERROR(VLOOKUP(AV689,CODES!$A$3:$D$1348,4,FALSE),"X"))&amp;IF(AW689="","",IFERROR(VLOOKUP(AW689,CODES!$A$3:$D$1348,4,FALSE),"X"))&amp;IF(AX689="","",IFERROR(VLOOKUP(AX689,CODES!$A$3:$D$1348,4,FALSE),"X"))&amp;IF(AY689="","",IFERROR(VLOOKUP(AY689,CODES!$A$3:$D$1348,4,FALSE),"X"))</f>
        <v/>
      </c>
      <c r="AN689" s="258">
        <f>SUM(IFERROR(VLOOKUP(AP689,CODES!$A$3:$D$1348,4,FALSE)*BC689,0),IFERROR(VLOOKUP(AQ689,CODES!$A$3:$D$1348,4,FALSE)*BF689,0),IFERROR(VLOOKUP(AR689,CODES!$A$3:$D$1348,4,FALSE)*BI689,0),IFERROR(VLOOKUP(AS689,CODES!$A$3:$D$1348,4,FALSE)*BL689,0),IFERROR(VLOOKUP(AT689,CODES!$A$3:$D$1348,4,FALSE)*BO689,0),IFERROR(VLOOKUP(AU689,CODES!$A$3:$D$1348,4,FALSE)*BR689,0),IFERROR(VLOOKUP(AV689,CODES!$A$3:$D$1348,4,FALSE)*BU689,0),IFERROR(VLOOKUP(AW689,CODES!$A$3:$D$1348,4,FALSE)*BX689,0),IFERROR(VLOOKUP(AX689,CODES!$A$3:$D$1348,4,FALSE)*CA689,0),IFERROR(VLOOKUP(AY689,CODES!$A$3:$D$1348,4,FALSE)*CD689,0))</f>
        <v>0</v>
      </c>
      <c r="AO689" s="258">
        <f>SUM(IFERROR(VLOOKUP(AP689,CODES!$A$3:$D$1348,3,FALSE)*BC689,0),IFERROR(VLOOKUP(AQ689,CODES!$A$3:$D$1348,3,FALSE)*BF689,0),IFERROR(VLOOKUP(AR689,CODES!$A$3:$D$1348,3,FALSE)*BI689,0),IFERROR(VLOOKUP(AS689,CODES!$A$3:$D$1348,3,FALSE)*BL689,0),IFERROR(VLOOKUP(AT689,CODES!$A$3:$D$1348,3,FALSE)*BO689,0),IFERROR(VLOOKUP(AU689,CODES!$A$3:$D$1348,3,FALSE)*BR689,0),IFERROR(VLOOKUP(AV689,CODES!$A$3:$D$1348,3,FALSE)*BU689,0),IFERROR(VLOOKUP(AW689,CODES!$A$3:$D$1348,3,FALSE)*BX689,0),IFERROR(VLOOKUP(AX689,CODES!$A$3:$D$1348,3,FALSE)*CA689,0),IFERROR(VLOOKUP(AY689,CODES!$A$3:$D$1348,3,FALSE)*CD689,0))+B689</f>
        <v>0</v>
      </c>
      <c r="AP689" s="271" t="str">
        <f t="shared" ref="AP689:AP752" si="361">IFERROR(MID($A689,BB689+1,BA689-BB689-1),"")</f>
        <v/>
      </c>
      <c r="AQ689" s="271" t="str">
        <f t="shared" ref="AQ689:AQ752" si="362">IFERROR(MID($A689,BA689+BE689+1,BD689-BA689-BE689-1),"")</f>
        <v/>
      </c>
      <c r="AR689" s="271" t="str">
        <f t="shared" ref="AR689:AR752" si="363">IFERROR(MID($A689,BD689+BH689+1,BG689-BD689-BH689-1),"")</f>
        <v/>
      </c>
      <c r="AS689" s="271" t="str">
        <f t="shared" ref="AS689:AS752" si="364">IFERROR(MID($A689,BG689+BK689+1,BJ689-BG689-BK689-1),"")</f>
        <v/>
      </c>
      <c r="AT689" s="271" t="str">
        <f t="shared" ref="AT689:AT752" si="365">IFERROR(MID($A689,BJ689+BN689+1,BM689-BJ689-BN689-1),"")</f>
        <v/>
      </c>
      <c r="AU689" s="271" t="str">
        <f t="shared" ref="AU689:AU752" si="366">IFERROR(MID($A689,BM689+BQ689+1,BP689-BM689-BQ689-1),"")</f>
        <v/>
      </c>
      <c r="AV689" s="271" t="str">
        <f t="shared" ref="AV689:AV752" si="367">IFERROR(MID($A689,BP689+BT689+1,BS689-BP689-BT689-1),"")</f>
        <v/>
      </c>
      <c r="AW689" s="271" t="str">
        <f t="shared" ref="AW689:AW752" si="368">IFERROR(MID($A689,BS689+BW689+1,BV689-BS689-BW689-1),"")</f>
        <v/>
      </c>
      <c r="AX689" s="271" t="str">
        <f t="shared" ref="AX689:AX752" si="369">IFERROR(MID($A689,BV689+BZ689+1,BY689-BV689-BZ689-1),"")</f>
        <v/>
      </c>
      <c r="AY689" s="271" t="str">
        <f t="shared" ref="AY689:AY752" si="370">IFERROR(MID($A689,BY689+CC689+1,CB689-BY689-CC689-1),"")</f>
        <v/>
      </c>
      <c r="AZ689" s="258">
        <f t="shared" ref="AZ689:AZ914" si="371">LEN(A689)</f>
        <v>0</v>
      </c>
      <c r="BA689" s="258">
        <f t="shared" si="19"/>
        <v>1</v>
      </c>
      <c r="BB689" s="258">
        <f t="shared" ref="BB689:BB752" si="372">IFERROR(SEARCH("&amp;",IFERROR(LEFT($A689,BA689),""),1),0)</f>
        <v>0</v>
      </c>
      <c r="BC689" s="258">
        <f t="shared" ref="BC689:BC752" si="373">IFERROR(MID($A689,1,BB689-1),1)</f>
        <v>1</v>
      </c>
      <c r="BD689" s="258">
        <f t="shared" ref="BD689:BD914" si="374">IFERROR(SEARCH("+",$A689,BA689+1),$AZ689+1)</f>
        <v>1</v>
      </c>
      <c r="BE689" s="258">
        <f t="shared" ref="BE689:BE752" si="375">IFERROR(SEARCH("&amp;",IFERROR(MID($A689,BA689+1,BD689-BA689),""),1),0)</f>
        <v>0</v>
      </c>
      <c r="BF689" s="258">
        <f t="shared" ref="BF689:BF752" si="376">IFERROR(MID($A689,BA689+1,BE689-1),1)</f>
        <v>1</v>
      </c>
      <c r="BG689" s="258">
        <f t="shared" ref="BG689:BG914" si="377">IFERROR(SEARCH("+",$A689,BD689+1),$AZ689+1)</f>
        <v>1</v>
      </c>
      <c r="BH689" s="258">
        <f t="shared" ref="BH689:BH752" si="378">IFERROR(SEARCH("&amp;",IFERROR(MID($A689,BD689+1,BG689-BD689),""),1),0)</f>
        <v>0</v>
      </c>
      <c r="BI689" s="258">
        <f t="shared" ref="BI689:BI752" si="379">IFERROR(MID($A689,BD689+1,BH689-1),1)</f>
        <v>1</v>
      </c>
      <c r="BJ689" s="258">
        <f t="shared" ref="BJ689:BJ914" si="380">IFERROR(SEARCH("+",$A689,BG689+1),$AZ689+1)</f>
        <v>1</v>
      </c>
      <c r="BK689" s="258">
        <f t="shared" ref="BK689:BK752" si="381">IFERROR(SEARCH("&amp;",IFERROR(MID($A689,BG689+1,BJ689-BG689),""),1),0)</f>
        <v>0</v>
      </c>
      <c r="BL689" s="258">
        <f t="shared" ref="BL689:BL752" si="382">IFERROR(MID($A689,BG689+1,BK689-1),1)</f>
        <v>1</v>
      </c>
      <c r="BM689" s="258">
        <f t="shared" ref="BM689:BM914" si="383">IFERROR(SEARCH("+",$A689,BJ689+1),$AZ689+1)</f>
        <v>1</v>
      </c>
      <c r="BN689" s="258">
        <f t="shared" ref="BN689:BN752" si="384">IFERROR(SEARCH("&amp;",IFERROR(MID($A689,BJ689+1,BM689-BJ689),""),1),0)</f>
        <v>0</v>
      </c>
      <c r="BO689" s="258">
        <f t="shared" ref="BO689:BO752" si="385">IFERROR(MID($A689,BJ689+1,BN689-1),1)</f>
        <v>1</v>
      </c>
      <c r="BP689" s="258">
        <f t="shared" ref="BP689:BP914" si="386">IFERROR(SEARCH("+",$A689,BM689+1),$AZ689+1)</f>
        <v>1</v>
      </c>
      <c r="BQ689" s="258">
        <f t="shared" ref="BQ689:BQ752" si="387">IFERROR(SEARCH("&amp;",IFERROR(MID($A689,BM689+1,BP689-BM689),""),1),0)</f>
        <v>0</v>
      </c>
      <c r="BR689" s="258">
        <f t="shared" ref="BR689:BR752" si="388">IFERROR(MID($A689,BM689+1,BQ689-1),1)</f>
        <v>1</v>
      </c>
      <c r="BS689" s="258">
        <f t="shared" ref="BS689:BS914" si="389">IFERROR(SEARCH("+",$A689,BP689+1),$AZ689+1)</f>
        <v>1</v>
      </c>
      <c r="BT689" s="258">
        <f t="shared" ref="BT689:BT752" si="390">IFERROR(SEARCH("&amp;",IFERROR(MID($A689,BP689+1,BS689-BP689),""),1),0)</f>
        <v>0</v>
      </c>
      <c r="BU689" s="258">
        <f t="shared" ref="BU689:BU752" si="391">IFERROR(MID($A689,BP689+1,BT689-1),1)</f>
        <v>1</v>
      </c>
      <c r="BV689" s="258">
        <f t="shared" ref="BV689:BV914" si="392">IFERROR(SEARCH("+",$A689,BS689+1),$AZ689+1)</f>
        <v>1</v>
      </c>
      <c r="BW689" s="258">
        <f t="shared" ref="BW689:BW752" si="393">IFERROR(SEARCH("&amp;",IFERROR(MID($A689,BS689+1,BV689-BS689),""),1),0)</f>
        <v>0</v>
      </c>
      <c r="BX689" s="258">
        <f t="shared" ref="BX689:BX752" si="394">IFERROR(MID($A689,BS689+1,BW689-1),1)</f>
        <v>1</v>
      </c>
      <c r="BY689" s="258">
        <f t="shared" ref="BY689:BY914" si="395">IFERROR(SEARCH("+",$A689,BV689+1),$AZ689+1)</f>
        <v>1</v>
      </c>
      <c r="BZ689" s="258">
        <f t="shared" ref="BZ689:BZ752" si="396">IFERROR(SEARCH("&amp;",IFERROR(MID($A689,BV689+1,BY689-BV689),""),1),0)</f>
        <v>0</v>
      </c>
      <c r="CA689" s="258">
        <f t="shared" ref="CA689:CA752" si="397">IFERROR(MID($A689,BV689+1,BZ689-1),1)</f>
        <v>1</v>
      </c>
      <c r="CB689" s="258">
        <f t="shared" ref="CB689:CB914" si="398">IFERROR(SEARCH("+",$A689,BY689+1),$AZ689+1)</f>
        <v>1</v>
      </c>
      <c r="CC689" s="258">
        <f t="shared" ref="CC689:CC752" si="399">IFERROR(SEARCH("&amp;",IFERROR(MID($A689,BY689+1,CB689-BY689),""),1),0)</f>
        <v>0</v>
      </c>
      <c r="CD689" s="258">
        <f t="shared" ref="CD689:CD752" si="400">IFERROR(MID($A689,BY689+1,CC689-1),1)</f>
        <v>1</v>
      </c>
    </row>
    <row r="690" spans="1:82" hidden="1">
      <c r="A690" s="258"/>
      <c r="B690" s="258"/>
      <c r="C690" s="259"/>
      <c r="D690" s="258"/>
      <c r="E690" s="258"/>
      <c r="F690" s="258"/>
      <c r="G690" s="258">
        <v>682</v>
      </c>
      <c r="H690" s="414"/>
      <c r="I690" s="273"/>
      <c r="J690" s="274"/>
      <c r="K690" s="275"/>
      <c r="L690" s="745"/>
      <c r="M690" s="272"/>
      <c r="N690" s="508">
        <f t="shared" si="29"/>
        <v>0</v>
      </c>
      <c r="O690" s="510">
        <f t="shared" si="345"/>
        <v>0</v>
      </c>
      <c r="P690" s="260">
        <f t="shared" si="346"/>
        <v>0</v>
      </c>
      <c r="Q690" s="261">
        <f t="shared" si="347"/>
        <v>0</v>
      </c>
      <c r="R690" s="261">
        <f t="shared" si="1"/>
        <v>0</v>
      </c>
      <c r="S690" s="262"/>
      <c r="T690" s="262"/>
      <c r="U690" s="263">
        <f t="shared" si="348"/>
        <v>1.288</v>
      </c>
      <c r="V690" s="264">
        <f>IF(E690="SP",1,IF(D690="",ExtraMargeMateriaal,(1-VLOOKUP(D690,TabelAankoop[],4,FALSE))))</f>
        <v>1</v>
      </c>
      <c r="W690" s="265">
        <f t="shared" si="3"/>
        <v>0.6885</v>
      </c>
      <c r="X690" s="266">
        <f t="shared" si="4"/>
        <v>1</v>
      </c>
      <c r="Y690" s="267">
        <f t="shared" si="5"/>
        <v>1.46</v>
      </c>
      <c r="Z690" s="267">
        <f t="shared" si="6"/>
        <v>1.1599999999999999</v>
      </c>
      <c r="AA690" s="268">
        <f t="shared" si="349"/>
        <v>0</v>
      </c>
      <c r="AB690" s="456">
        <f t="shared" si="350"/>
        <v>0</v>
      </c>
      <c r="AC690" s="457">
        <f t="shared" si="351"/>
        <v>0</v>
      </c>
      <c r="AD690" s="456">
        <f t="shared" si="352"/>
        <v>0</v>
      </c>
      <c r="AE690" s="458">
        <f t="shared" si="353"/>
        <v>0</v>
      </c>
      <c r="AF690" s="457">
        <f t="shared" si="354"/>
        <v>0</v>
      </c>
      <c r="AG690" s="456">
        <f t="shared" si="355"/>
        <v>0</v>
      </c>
      <c r="AH690" s="457">
        <f t="shared" si="356"/>
        <v>0</v>
      </c>
      <c r="AI690" s="268">
        <f t="shared" si="357"/>
        <v>0</v>
      </c>
      <c r="AJ690" s="269">
        <f t="shared" si="358"/>
        <v>0</v>
      </c>
      <c r="AK690" s="270">
        <f t="shared" si="359"/>
        <v>0</v>
      </c>
      <c r="AL690" s="415">
        <f t="shared" si="360"/>
        <v>0</v>
      </c>
      <c r="AM690" s="259" t="str">
        <f>IF(AP690="","",IFERROR(VLOOKUP(AP690,CODES!$A$3:$D$1348,4,FALSE),"X"))&amp;IF(AQ690="","",IFERROR(VLOOKUP(AQ690,CODES!$A$3:$D$1348,4,FALSE),"X"))&amp;IF(AR690="","",IFERROR(VLOOKUP(AR690,CODES!$A$3:$D$1348,4,FALSE),"X"))&amp;IF(AS690="","",IFERROR(VLOOKUP(AS690,CODES!$A$3:$D$1348,4,FALSE),"X"))&amp;IF(AT690="","",IFERROR(VLOOKUP(AT690,CODES!$A$3:$D$1348,4,FALSE),"X"))&amp;IF(AU690="","",IFERROR(VLOOKUP(AU690,CODES!$A$3:$D$1348,4,FALSE),"X"))&amp;IF(AV690="","",IFERROR(VLOOKUP(AV690,CODES!$A$3:$D$1348,4,FALSE),"X"))&amp;IF(AW690="","",IFERROR(VLOOKUP(AW690,CODES!$A$3:$D$1348,4,FALSE),"X"))&amp;IF(AX690="","",IFERROR(VLOOKUP(AX690,CODES!$A$3:$D$1348,4,FALSE),"X"))&amp;IF(AY690="","",IFERROR(VLOOKUP(AY690,CODES!$A$3:$D$1348,4,FALSE),"X"))</f>
        <v/>
      </c>
      <c r="AN690" s="258">
        <f>SUM(IFERROR(VLOOKUP(AP690,CODES!$A$3:$D$1348,4,FALSE)*BC690,0),IFERROR(VLOOKUP(AQ690,CODES!$A$3:$D$1348,4,FALSE)*BF690,0),IFERROR(VLOOKUP(AR690,CODES!$A$3:$D$1348,4,FALSE)*BI690,0),IFERROR(VLOOKUP(AS690,CODES!$A$3:$D$1348,4,FALSE)*BL690,0),IFERROR(VLOOKUP(AT690,CODES!$A$3:$D$1348,4,FALSE)*BO690,0),IFERROR(VLOOKUP(AU690,CODES!$A$3:$D$1348,4,FALSE)*BR690,0),IFERROR(VLOOKUP(AV690,CODES!$A$3:$D$1348,4,FALSE)*BU690,0),IFERROR(VLOOKUP(AW690,CODES!$A$3:$D$1348,4,FALSE)*BX690,0),IFERROR(VLOOKUP(AX690,CODES!$A$3:$D$1348,4,FALSE)*CA690,0),IFERROR(VLOOKUP(AY690,CODES!$A$3:$D$1348,4,FALSE)*CD690,0))</f>
        <v>0</v>
      </c>
      <c r="AO690" s="258">
        <f>SUM(IFERROR(VLOOKUP(AP690,CODES!$A$3:$D$1348,3,FALSE)*BC690,0),IFERROR(VLOOKUP(AQ690,CODES!$A$3:$D$1348,3,FALSE)*BF690,0),IFERROR(VLOOKUP(AR690,CODES!$A$3:$D$1348,3,FALSE)*BI690,0),IFERROR(VLOOKUP(AS690,CODES!$A$3:$D$1348,3,FALSE)*BL690,0),IFERROR(VLOOKUP(AT690,CODES!$A$3:$D$1348,3,FALSE)*BO690,0),IFERROR(VLOOKUP(AU690,CODES!$A$3:$D$1348,3,FALSE)*BR690,0),IFERROR(VLOOKUP(AV690,CODES!$A$3:$D$1348,3,FALSE)*BU690,0),IFERROR(VLOOKUP(AW690,CODES!$A$3:$D$1348,3,FALSE)*BX690,0),IFERROR(VLOOKUP(AX690,CODES!$A$3:$D$1348,3,FALSE)*CA690,0),IFERROR(VLOOKUP(AY690,CODES!$A$3:$D$1348,3,FALSE)*CD690,0))+B690</f>
        <v>0</v>
      </c>
      <c r="AP690" s="271" t="str">
        <f t="shared" si="361"/>
        <v/>
      </c>
      <c r="AQ690" s="271" t="str">
        <f t="shared" si="362"/>
        <v/>
      </c>
      <c r="AR690" s="271" t="str">
        <f t="shared" si="363"/>
        <v/>
      </c>
      <c r="AS690" s="271" t="str">
        <f t="shared" si="364"/>
        <v/>
      </c>
      <c r="AT690" s="271" t="str">
        <f t="shared" si="365"/>
        <v/>
      </c>
      <c r="AU690" s="271" t="str">
        <f t="shared" si="366"/>
        <v/>
      </c>
      <c r="AV690" s="271" t="str">
        <f t="shared" si="367"/>
        <v/>
      </c>
      <c r="AW690" s="271" t="str">
        <f t="shared" si="368"/>
        <v/>
      </c>
      <c r="AX690" s="271" t="str">
        <f t="shared" si="369"/>
        <v/>
      </c>
      <c r="AY690" s="271" t="str">
        <f t="shared" si="370"/>
        <v/>
      </c>
      <c r="AZ690" s="258">
        <f t="shared" si="371"/>
        <v>0</v>
      </c>
      <c r="BA690" s="258">
        <f t="shared" si="19"/>
        <v>1</v>
      </c>
      <c r="BB690" s="258">
        <f t="shared" si="372"/>
        <v>0</v>
      </c>
      <c r="BC690" s="258">
        <f t="shared" si="373"/>
        <v>1</v>
      </c>
      <c r="BD690" s="258">
        <f t="shared" si="374"/>
        <v>1</v>
      </c>
      <c r="BE690" s="258">
        <f t="shared" si="375"/>
        <v>0</v>
      </c>
      <c r="BF690" s="258">
        <f t="shared" si="376"/>
        <v>1</v>
      </c>
      <c r="BG690" s="258">
        <f t="shared" si="377"/>
        <v>1</v>
      </c>
      <c r="BH690" s="258">
        <f t="shared" si="378"/>
        <v>0</v>
      </c>
      <c r="BI690" s="258">
        <f t="shared" si="379"/>
        <v>1</v>
      </c>
      <c r="BJ690" s="258">
        <f t="shared" si="380"/>
        <v>1</v>
      </c>
      <c r="BK690" s="258">
        <f t="shared" si="381"/>
        <v>0</v>
      </c>
      <c r="BL690" s="258">
        <f t="shared" si="382"/>
        <v>1</v>
      </c>
      <c r="BM690" s="258">
        <f t="shared" si="383"/>
        <v>1</v>
      </c>
      <c r="BN690" s="258">
        <f t="shared" si="384"/>
        <v>0</v>
      </c>
      <c r="BO690" s="258">
        <f t="shared" si="385"/>
        <v>1</v>
      </c>
      <c r="BP690" s="258">
        <f t="shared" si="386"/>
        <v>1</v>
      </c>
      <c r="BQ690" s="258">
        <f t="shared" si="387"/>
        <v>0</v>
      </c>
      <c r="BR690" s="258">
        <f t="shared" si="388"/>
        <v>1</v>
      </c>
      <c r="BS690" s="258">
        <f t="shared" si="389"/>
        <v>1</v>
      </c>
      <c r="BT690" s="258">
        <f t="shared" si="390"/>
        <v>0</v>
      </c>
      <c r="BU690" s="258">
        <f t="shared" si="391"/>
        <v>1</v>
      </c>
      <c r="BV690" s="258">
        <f t="shared" si="392"/>
        <v>1</v>
      </c>
      <c r="BW690" s="258">
        <f t="shared" si="393"/>
        <v>0</v>
      </c>
      <c r="BX690" s="258">
        <f t="shared" si="394"/>
        <v>1</v>
      </c>
      <c r="BY690" s="258">
        <f t="shared" si="395"/>
        <v>1</v>
      </c>
      <c r="BZ690" s="258">
        <f t="shared" si="396"/>
        <v>0</v>
      </c>
      <c r="CA690" s="258">
        <f t="shared" si="397"/>
        <v>1</v>
      </c>
      <c r="CB690" s="258">
        <f t="shared" si="398"/>
        <v>1</v>
      </c>
      <c r="CC690" s="258">
        <f t="shared" si="399"/>
        <v>0</v>
      </c>
      <c r="CD690" s="258">
        <f t="shared" si="400"/>
        <v>1</v>
      </c>
    </row>
    <row r="691" spans="1:82" hidden="1">
      <c r="A691" s="258"/>
      <c r="B691" s="258"/>
      <c r="C691" s="259"/>
      <c r="D691" s="258"/>
      <c r="E691" s="258"/>
      <c r="F691" s="258"/>
      <c r="G691" s="258">
        <v>683</v>
      </c>
      <c r="H691" s="414"/>
      <c r="I691" s="273"/>
      <c r="J691" s="274"/>
      <c r="K691" s="275"/>
      <c r="L691" s="745"/>
      <c r="M691" s="272"/>
      <c r="N691" s="508">
        <f t="shared" si="29"/>
        <v>0</v>
      </c>
      <c r="O691" s="510">
        <f t="shared" si="345"/>
        <v>0</v>
      </c>
      <c r="P691" s="260">
        <f t="shared" si="346"/>
        <v>0</v>
      </c>
      <c r="Q691" s="261">
        <f t="shared" si="347"/>
        <v>0</v>
      </c>
      <c r="R691" s="261">
        <f t="shared" si="1"/>
        <v>0</v>
      </c>
      <c r="S691" s="262"/>
      <c r="T691" s="262"/>
      <c r="U691" s="263">
        <f t="shared" si="348"/>
        <v>1.288</v>
      </c>
      <c r="V691" s="264">
        <f>IF(E691="SP",1,IF(D691="",ExtraMargeMateriaal,(1-VLOOKUP(D691,TabelAankoop[],4,FALSE))))</f>
        <v>1</v>
      </c>
      <c r="W691" s="265">
        <f t="shared" si="3"/>
        <v>0.6885</v>
      </c>
      <c r="X691" s="266">
        <f t="shared" si="4"/>
        <v>1</v>
      </c>
      <c r="Y691" s="267">
        <f t="shared" si="5"/>
        <v>1.46</v>
      </c>
      <c r="Z691" s="267">
        <f t="shared" si="6"/>
        <v>1.1599999999999999</v>
      </c>
      <c r="AA691" s="268">
        <f t="shared" si="349"/>
        <v>0</v>
      </c>
      <c r="AB691" s="456">
        <f t="shared" si="350"/>
        <v>0</v>
      </c>
      <c r="AC691" s="457">
        <f t="shared" si="351"/>
        <v>0</v>
      </c>
      <c r="AD691" s="456">
        <f t="shared" si="352"/>
        <v>0</v>
      </c>
      <c r="AE691" s="458">
        <f t="shared" si="353"/>
        <v>0</v>
      </c>
      <c r="AF691" s="457">
        <f t="shared" si="354"/>
        <v>0</v>
      </c>
      <c r="AG691" s="456">
        <f t="shared" si="355"/>
        <v>0</v>
      </c>
      <c r="AH691" s="457">
        <f t="shared" si="356"/>
        <v>0</v>
      </c>
      <c r="AI691" s="268">
        <f t="shared" si="357"/>
        <v>0</v>
      </c>
      <c r="AJ691" s="269">
        <f t="shared" si="358"/>
        <v>0</v>
      </c>
      <c r="AK691" s="270">
        <f t="shared" si="359"/>
        <v>0</v>
      </c>
      <c r="AL691" s="415">
        <f t="shared" si="360"/>
        <v>0</v>
      </c>
      <c r="AM691" s="259" t="str">
        <f>IF(AP691="","",IFERROR(VLOOKUP(AP691,CODES!$A$3:$D$1348,4,FALSE),"X"))&amp;IF(AQ691="","",IFERROR(VLOOKUP(AQ691,CODES!$A$3:$D$1348,4,FALSE),"X"))&amp;IF(AR691="","",IFERROR(VLOOKUP(AR691,CODES!$A$3:$D$1348,4,FALSE),"X"))&amp;IF(AS691="","",IFERROR(VLOOKUP(AS691,CODES!$A$3:$D$1348,4,FALSE),"X"))&amp;IF(AT691="","",IFERROR(VLOOKUP(AT691,CODES!$A$3:$D$1348,4,FALSE),"X"))&amp;IF(AU691="","",IFERROR(VLOOKUP(AU691,CODES!$A$3:$D$1348,4,FALSE),"X"))&amp;IF(AV691="","",IFERROR(VLOOKUP(AV691,CODES!$A$3:$D$1348,4,FALSE),"X"))&amp;IF(AW691="","",IFERROR(VLOOKUP(AW691,CODES!$A$3:$D$1348,4,FALSE),"X"))&amp;IF(AX691="","",IFERROR(VLOOKUP(AX691,CODES!$A$3:$D$1348,4,FALSE),"X"))&amp;IF(AY691="","",IFERROR(VLOOKUP(AY691,CODES!$A$3:$D$1348,4,FALSE),"X"))</f>
        <v/>
      </c>
      <c r="AN691" s="258">
        <f>SUM(IFERROR(VLOOKUP(AP691,CODES!$A$3:$D$1348,4,FALSE)*BC691,0),IFERROR(VLOOKUP(AQ691,CODES!$A$3:$D$1348,4,FALSE)*BF691,0),IFERROR(VLOOKUP(AR691,CODES!$A$3:$D$1348,4,FALSE)*BI691,0),IFERROR(VLOOKUP(AS691,CODES!$A$3:$D$1348,4,FALSE)*BL691,0),IFERROR(VLOOKUP(AT691,CODES!$A$3:$D$1348,4,FALSE)*BO691,0),IFERROR(VLOOKUP(AU691,CODES!$A$3:$D$1348,4,FALSE)*BR691,0),IFERROR(VLOOKUP(AV691,CODES!$A$3:$D$1348,4,FALSE)*BU691,0),IFERROR(VLOOKUP(AW691,CODES!$A$3:$D$1348,4,FALSE)*BX691,0),IFERROR(VLOOKUP(AX691,CODES!$A$3:$D$1348,4,FALSE)*CA691,0),IFERROR(VLOOKUP(AY691,CODES!$A$3:$D$1348,4,FALSE)*CD691,0))</f>
        <v>0</v>
      </c>
      <c r="AO691" s="258">
        <f>SUM(IFERROR(VLOOKUP(AP691,CODES!$A$3:$D$1348,3,FALSE)*BC691,0),IFERROR(VLOOKUP(AQ691,CODES!$A$3:$D$1348,3,FALSE)*BF691,0),IFERROR(VLOOKUP(AR691,CODES!$A$3:$D$1348,3,FALSE)*BI691,0),IFERROR(VLOOKUP(AS691,CODES!$A$3:$D$1348,3,FALSE)*BL691,0),IFERROR(VLOOKUP(AT691,CODES!$A$3:$D$1348,3,FALSE)*BO691,0),IFERROR(VLOOKUP(AU691,CODES!$A$3:$D$1348,3,FALSE)*BR691,0),IFERROR(VLOOKUP(AV691,CODES!$A$3:$D$1348,3,FALSE)*BU691,0),IFERROR(VLOOKUP(AW691,CODES!$A$3:$D$1348,3,FALSE)*BX691,0),IFERROR(VLOOKUP(AX691,CODES!$A$3:$D$1348,3,FALSE)*CA691,0),IFERROR(VLOOKUP(AY691,CODES!$A$3:$D$1348,3,FALSE)*CD691,0))+B691</f>
        <v>0</v>
      </c>
      <c r="AP691" s="271" t="str">
        <f t="shared" si="361"/>
        <v/>
      </c>
      <c r="AQ691" s="271" t="str">
        <f t="shared" si="362"/>
        <v/>
      </c>
      <c r="AR691" s="271" t="str">
        <f t="shared" si="363"/>
        <v/>
      </c>
      <c r="AS691" s="271" t="str">
        <f t="shared" si="364"/>
        <v/>
      </c>
      <c r="AT691" s="271" t="str">
        <f t="shared" si="365"/>
        <v/>
      </c>
      <c r="AU691" s="271" t="str">
        <f t="shared" si="366"/>
        <v/>
      </c>
      <c r="AV691" s="271" t="str">
        <f t="shared" si="367"/>
        <v/>
      </c>
      <c r="AW691" s="271" t="str">
        <f t="shared" si="368"/>
        <v/>
      </c>
      <c r="AX691" s="271" t="str">
        <f t="shared" si="369"/>
        <v/>
      </c>
      <c r="AY691" s="271" t="str">
        <f t="shared" si="370"/>
        <v/>
      </c>
      <c r="AZ691" s="258">
        <f t="shared" si="371"/>
        <v>0</v>
      </c>
      <c r="BA691" s="258">
        <f t="shared" si="19"/>
        <v>1</v>
      </c>
      <c r="BB691" s="258">
        <f t="shared" si="372"/>
        <v>0</v>
      </c>
      <c r="BC691" s="258">
        <f t="shared" si="373"/>
        <v>1</v>
      </c>
      <c r="BD691" s="258">
        <f t="shared" si="374"/>
        <v>1</v>
      </c>
      <c r="BE691" s="258">
        <f t="shared" si="375"/>
        <v>0</v>
      </c>
      <c r="BF691" s="258">
        <f t="shared" si="376"/>
        <v>1</v>
      </c>
      <c r="BG691" s="258">
        <f t="shared" si="377"/>
        <v>1</v>
      </c>
      <c r="BH691" s="258">
        <f t="shared" si="378"/>
        <v>0</v>
      </c>
      <c r="BI691" s="258">
        <f t="shared" si="379"/>
        <v>1</v>
      </c>
      <c r="BJ691" s="258">
        <f t="shared" si="380"/>
        <v>1</v>
      </c>
      <c r="BK691" s="258">
        <f t="shared" si="381"/>
        <v>0</v>
      </c>
      <c r="BL691" s="258">
        <f t="shared" si="382"/>
        <v>1</v>
      </c>
      <c r="BM691" s="258">
        <f t="shared" si="383"/>
        <v>1</v>
      </c>
      <c r="BN691" s="258">
        <f t="shared" si="384"/>
        <v>0</v>
      </c>
      <c r="BO691" s="258">
        <f t="shared" si="385"/>
        <v>1</v>
      </c>
      <c r="BP691" s="258">
        <f t="shared" si="386"/>
        <v>1</v>
      </c>
      <c r="BQ691" s="258">
        <f t="shared" si="387"/>
        <v>0</v>
      </c>
      <c r="BR691" s="258">
        <f t="shared" si="388"/>
        <v>1</v>
      </c>
      <c r="BS691" s="258">
        <f t="shared" si="389"/>
        <v>1</v>
      </c>
      <c r="BT691" s="258">
        <f t="shared" si="390"/>
        <v>0</v>
      </c>
      <c r="BU691" s="258">
        <f t="shared" si="391"/>
        <v>1</v>
      </c>
      <c r="BV691" s="258">
        <f t="shared" si="392"/>
        <v>1</v>
      </c>
      <c r="BW691" s="258">
        <f t="shared" si="393"/>
        <v>0</v>
      </c>
      <c r="BX691" s="258">
        <f t="shared" si="394"/>
        <v>1</v>
      </c>
      <c r="BY691" s="258">
        <f t="shared" si="395"/>
        <v>1</v>
      </c>
      <c r="BZ691" s="258">
        <f t="shared" si="396"/>
        <v>0</v>
      </c>
      <c r="CA691" s="258">
        <f t="shared" si="397"/>
        <v>1</v>
      </c>
      <c r="CB691" s="258">
        <f t="shared" si="398"/>
        <v>1</v>
      </c>
      <c r="CC691" s="258">
        <f t="shared" si="399"/>
        <v>0</v>
      </c>
      <c r="CD691" s="258">
        <f t="shared" si="400"/>
        <v>1</v>
      </c>
    </row>
    <row r="692" spans="1:82" hidden="1">
      <c r="A692" s="258"/>
      <c r="B692" s="258"/>
      <c r="C692" s="259"/>
      <c r="D692" s="258"/>
      <c r="E692" s="258"/>
      <c r="F692" s="258"/>
      <c r="G692" s="258">
        <v>684</v>
      </c>
      <c r="H692" s="414"/>
      <c r="I692" s="273"/>
      <c r="J692" s="274"/>
      <c r="K692" s="275"/>
      <c r="L692" s="745"/>
      <c r="M692" s="272"/>
      <c r="N692" s="508">
        <f t="shared" si="29"/>
        <v>0</v>
      </c>
      <c r="O692" s="510">
        <f t="shared" si="345"/>
        <v>0</v>
      </c>
      <c r="P692" s="260">
        <f t="shared" si="346"/>
        <v>0</v>
      </c>
      <c r="Q692" s="261">
        <f t="shared" si="347"/>
        <v>0</v>
      </c>
      <c r="R692" s="261">
        <f t="shared" si="1"/>
        <v>0</v>
      </c>
      <c r="S692" s="262"/>
      <c r="T692" s="262"/>
      <c r="U692" s="263">
        <f t="shared" si="348"/>
        <v>1.288</v>
      </c>
      <c r="V692" s="264">
        <f>IF(E692="SP",1,IF(D692="",ExtraMargeMateriaal,(1-VLOOKUP(D692,TabelAankoop[],4,FALSE))))</f>
        <v>1</v>
      </c>
      <c r="W692" s="265">
        <f t="shared" si="3"/>
        <v>0.6885</v>
      </c>
      <c r="X692" s="266">
        <f t="shared" si="4"/>
        <v>1</v>
      </c>
      <c r="Y692" s="267">
        <f t="shared" si="5"/>
        <v>1.46</v>
      </c>
      <c r="Z692" s="267">
        <f t="shared" si="6"/>
        <v>1.1599999999999999</v>
      </c>
      <c r="AA692" s="268">
        <f t="shared" si="349"/>
        <v>0</v>
      </c>
      <c r="AB692" s="456">
        <f t="shared" si="350"/>
        <v>0</v>
      </c>
      <c r="AC692" s="457">
        <f t="shared" si="351"/>
        <v>0</v>
      </c>
      <c r="AD692" s="456">
        <f t="shared" si="352"/>
        <v>0</v>
      </c>
      <c r="AE692" s="458">
        <f t="shared" si="353"/>
        <v>0</v>
      </c>
      <c r="AF692" s="457">
        <f t="shared" si="354"/>
        <v>0</v>
      </c>
      <c r="AG692" s="456">
        <f t="shared" si="355"/>
        <v>0</v>
      </c>
      <c r="AH692" s="457">
        <f t="shared" si="356"/>
        <v>0</v>
      </c>
      <c r="AI692" s="268">
        <f t="shared" si="357"/>
        <v>0</v>
      </c>
      <c r="AJ692" s="269">
        <f t="shared" si="358"/>
        <v>0</v>
      </c>
      <c r="AK692" s="270">
        <f t="shared" si="359"/>
        <v>0</v>
      </c>
      <c r="AL692" s="415">
        <f t="shared" si="360"/>
        <v>0</v>
      </c>
      <c r="AM692" s="259" t="str">
        <f>IF(AP692="","",IFERROR(VLOOKUP(AP692,CODES!$A$3:$D$1348,4,FALSE),"X"))&amp;IF(AQ692="","",IFERROR(VLOOKUP(AQ692,CODES!$A$3:$D$1348,4,FALSE),"X"))&amp;IF(AR692="","",IFERROR(VLOOKUP(AR692,CODES!$A$3:$D$1348,4,FALSE),"X"))&amp;IF(AS692="","",IFERROR(VLOOKUP(AS692,CODES!$A$3:$D$1348,4,FALSE),"X"))&amp;IF(AT692="","",IFERROR(VLOOKUP(AT692,CODES!$A$3:$D$1348,4,FALSE),"X"))&amp;IF(AU692="","",IFERROR(VLOOKUP(AU692,CODES!$A$3:$D$1348,4,FALSE),"X"))&amp;IF(AV692="","",IFERROR(VLOOKUP(AV692,CODES!$A$3:$D$1348,4,FALSE),"X"))&amp;IF(AW692="","",IFERROR(VLOOKUP(AW692,CODES!$A$3:$D$1348,4,FALSE),"X"))&amp;IF(AX692="","",IFERROR(VLOOKUP(AX692,CODES!$A$3:$D$1348,4,FALSE),"X"))&amp;IF(AY692="","",IFERROR(VLOOKUP(AY692,CODES!$A$3:$D$1348,4,FALSE),"X"))</f>
        <v/>
      </c>
      <c r="AN692" s="258">
        <f>SUM(IFERROR(VLOOKUP(AP692,CODES!$A$3:$D$1348,4,FALSE)*BC692,0),IFERROR(VLOOKUP(AQ692,CODES!$A$3:$D$1348,4,FALSE)*BF692,0),IFERROR(VLOOKUP(AR692,CODES!$A$3:$D$1348,4,FALSE)*BI692,0),IFERROR(VLOOKUP(AS692,CODES!$A$3:$D$1348,4,FALSE)*BL692,0),IFERROR(VLOOKUP(AT692,CODES!$A$3:$D$1348,4,FALSE)*BO692,0),IFERROR(VLOOKUP(AU692,CODES!$A$3:$D$1348,4,FALSE)*BR692,0),IFERROR(VLOOKUP(AV692,CODES!$A$3:$D$1348,4,FALSE)*BU692,0),IFERROR(VLOOKUP(AW692,CODES!$A$3:$D$1348,4,FALSE)*BX692,0),IFERROR(VLOOKUP(AX692,CODES!$A$3:$D$1348,4,FALSE)*CA692,0),IFERROR(VLOOKUP(AY692,CODES!$A$3:$D$1348,4,FALSE)*CD692,0))</f>
        <v>0</v>
      </c>
      <c r="AO692" s="258">
        <f>SUM(IFERROR(VLOOKUP(AP692,CODES!$A$3:$D$1348,3,FALSE)*BC692,0),IFERROR(VLOOKUP(AQ692,CODES!$A$3:$D$1348,3,FALSE)*BF692,0),IFERROR(VLOOKUP(AR692,CODES!$A$3:$D$1348,3,FALSE)*BI692,0),IFERROR(VLOOKUP(AS692,CODES!$A$3:$D$1348,3,FALSE)*BL692,0),IFERROR(VLOOKUP(AT692,CODES!$A$3:$D$1348,3,FALSE)*BO692,0),IFERROR(VLOOKUP(AU692,CODES!$A$3:$D$1348,3,FALSE)*BR692,0),IFERROR(VLOOKUP(AV692,CODES!$A$3:$D$1348,3,FALSE)*BU692,0),IFERROR(VLOOKUP(AW692,CODES!$A$3:$D$1348,3,FALSE)*BX692,0),IFERROR(VLOOKUP(AX692,CODES!$A$3:$D$1348,3,FALSE)*CA692,0),IFERROR(VLOOKUP(AY692,CODES!$A$3:$D$1348,3,FALSE)*CD692,0))+B692</f>
        <v>0</v>
      </c>
      <c r="AP692" s="271" t="str">
        <f t="shared" si="361"/>
        <v/>
      </c>
      <c r="AQ692" s="271" t="str">
        <f t="shared" si="362"/>
        <v/>
      </c>
      <c r="AR692" s="271" t="str">
        <f t="shared" si="363"/>
        <v/>
      </c>
      <c r="AS692" s="271" t="str">
        <f t="shared" si="364"/>
        <v/>
      </c>
      <c r="AT692" s="271" t="str">
        <f t="shared" si="365"/>
        <v/>
      </c>
      <c r="AU692" s="271" t="str">
        <f t="shared" si="366"/>
        <v/>
      </c>
      <c r="AV692" s="271" t="str">
        <f t="shared" si="367"/>
        <v/>
      </c>
      <c r="AW692" s="271" t="str">
        <f t="shared" si="368"/>
        <v/>
      </c>
      <c r="AX692" s="271" t="str">
        <f t="shared" si="369"/>
        <v/>
      </c>
      <c r="AY692" s="271" t="str">
        <f t="shared" si="370"/>
        <v/>
      </c>
      <c r="AZ692" s="258">
        <f t="shared" si="371"/>
        <v>0</v>
      </c>
      <c r="BA692" s="258">
        <f t="shared" si="19"/>
        <v>1</v>
      </c>
      <c r="BB692" s="258">
        <f t="shared" si="372"/>
        <v>0</v>
      </c>
      <c r="BC692" s="258">
        <f t="shared" si="373"/>
        <v>1</v>
      </c>
      <c r="BD692" s="258">
        <f t="shared" si="374"/>
        <v>1</v>
      </c>
      <c r="BE692" s="258">
        <f t="shared" si="375"/>
        <v>0</v>
      </c>
      <c r="BF692" s="258">
        <f t="shared" si="376"/>
        <v>1</v>
      </c>
      <c r="BG692" s="258">
        <f t="shared" si="377"/>
        <v>1</v>
      </c>
      <c r="BH692" s="258">
        <f t="shared" si="378"/>
        <v>0</v>
      </c>
      <c r="BI692" s="258">
        <f t="shared" si="379"/>
        <v>1</v>
      </c>
      <c r="BJ692" s="258">
        <f t="shared" si="380"/>
        <v>1</v>
      </c>
      <c r="BK692" s="258">
        <f t="shared" si="381"/>
        <v>0</v>
      </c>
      <c r="BL692" s="258">
        <f t="shared" si="382"/>
        <v>1</v>
      </c>
      <c r="BM692" s="258">
        <f t="shared" si="383"/>
        <v>1</v>
      </c>
      <c r="BN692" s="258">
        <f t="shared" si="384"/>
        <v>0</v>
      </c>
      <c r="BO692" s="258">
        <f t="shared" si="385"/>
        <v>1</v>
      </c>
      <c r="BP692" s="258">
        <f t="shared" si="386"/>
        <v>1</v>
      </c>
      <c r="BQ692" s="258">
        <f t="shared" si="387"/>
        <v>0</v>
      </c>
      <c r="BR692" s="258">
        <f t="shared" si="388"/>
        <v>1</v>
      </c>
      <c r="BS692" s="258">
        <f t="shared" si="389"/>
        <v>1</v>
      </c>
      <c r="BT692" s="258">
        <f t="shared" si="390"/>
        <v>0</v>
      </c>
      <c r="BU692" s="258">
        <f t="shared" si="391"/>
        <v>1</v>
      </c>
      <c r="BV692" s="258">
        <f t="shared" si="392"/>
        <v>1</v>
      </c>
      <c r="BW692" s="258">
        <f t="shared" si="393"/>
        <v>0</v>
      </c>
      <c r="BX692" s="258">
        <f t="shared" si="394"/>
        <v>1</v>
      </c>
      <c r="BY692" s="258">
        <f t="shared" si="395"/>
        <v>1</v>
      </c>
      <c r="BZ692" s="258">
        <f t="shared" si="396"/>
        <v>0</v>
      </c>
      <c r="CA692" s="258">
        <f t="shared" si="397"/>
        <v>1</v>
      </c>
      <c r="CB692" s="258">
        <f t="shared" si="398"/>
        <v>1</v>
      </c>
      <c r="CC692" s="258">
        <f t="shared" si="399"/>
        <v>0</v>
      </c>
      <c r="CD692" s="258">
        <f t="shared" si="400"/>
        <v>1</v>
      </c>
    </row>
    <row r="693" spans="1:82" hidden="1">
      <c r="A693" s="258"/>
      <c r="B693" s="258"/>
      <c r="C693" s="259"/>
      <c r="D693" s="258"/>
      <c r="E693" s="258"/>
      <c r="F693" s="258"/>
      <c r="G693" s="258">
        <v>685</v>
      </c>
      <c r="H693" s="414"/>
      <c r="I693" s="273"/>
      <c r="J693" s="274"/>
      <c r="K693" s="275"/>
      <c r="L693" s="745"/>
      <c r="M693" s="272"/>
      <c r="N693" s="508">
        <f t="shared" si="29"/>
        <v>0</v>
      </c>
      <c r="O693" s="510">
        <f t="shared" si="345"/>
        <v>0</v>
      </c>
      <c r="P693" s="260">
        <f t="shared" si="346"/>
        <v>0</v>
      </c>
      <c r="Q693" s="261">
        <f t="shared" si="347"/>
        <v>0</v>
      </c>
      <c r="R693" s="261">
        <f t="shared" si="1"/>
        <v>0</v>
      </c>
      <c r="S693" s="262"/>
      <c r="T693" s="262"/>
      <c r="U693" s="263">
        <f t="shared" si="348"/>
        <v>1.288</v>
      </c>
      <c r="V693" s="264">
        <f>IF(E693="SP",1,IF(D693="",ExtraMargeMateriaal,(1-VLOOKUP(D693,TabelAankoop[],4,FALSE))))</f>
        <v>1</v>
      </c>
      <c r="W693" s="265">
        <f t="shared" si="3"/>
        <v>0.6885</v>
      </c>
      <c r="X693" s="266">
        <f t="shared" si="4"/>
        <v>1</v>
      </c>
      <c r="Y693" s="267">
        <f t="shared" si="5"/>
        <v>1.46</v>
      </c>
      <c r="Z693" s="267">
        <f t="shared" si="6"/>
        <v>1.1599999999999999</v>
      </c>
      <c r="AA693" s="268">
        <f t="shared" si="349"/>
        <v>0</v>
      </c>
      <c r="AB693" s="456">
        <f t="shared" si="350"/>
        <v>0</v>
      </c>
      <c r="AC693" s="457">
        <f t="shared" si="351"/>
        <v>0</v>
      </c>
      <c r="AD693" s="456">
        <f t="shared" si="352"/>
        <v>0</v>
      </c>
      <c r="AE693" s="458">
        <f t="shared" si="353"/>
        <v>0</v>
      </c>
      <c r="AF693" s="457">
        <f t="shared" si="354"/>
        <v>0</v>
      </c>
      <c r="AG693" s="456">
        <f t="shared" si="355"/>
        <v>0</v>
      </c>
      <c r="AH693" s="457">
        <f t="shared" si="356"/>
        <v>0</v>
      </c>
      <c r="AI693" s="268">
        <f t="shared" si="357"/>
        <v>0</v>
      </c>
      <c r="AJ693" s="269">
        <f t="shared" si="358"/>
        <v>0</v>
      </c>
      <c r="AK693" s="270">
        <f t="shared" si="359"/>
        <v>0</v>
      </c>
      <c r="AL693" s="415">
        <f t="shared" si="360"/>
        <v>0</v>
      </c>
      <c r="AM693" s="259" t="str">
        <f>IF(AP693="","",IFERROR(VLOOKUP(AP693,CODES!$A$3:$D$1348,4,FALSE),"X"))&amp;IF(AQ693="","",IFERROR(VLOOKUP(AQ693,CODES!$A$3:$D$1348,4,FALSE),"X"))&amp;IF(AR693="","",IFERROR(VLOOKUP(AR693,CODES!$A$3:$D$1348,4,FALSE),"X"))&amp;IF(AS693="","",IFERROR(VLOOKUP(AS693,CODES!$A$3:$D$1348,4,FALSE),"X"))&amp;IF(AT693="","",IFERROR(VLOOKUP(AT693,CODES!$A$3:$D$1348,4,FALSE),"X"))&amp;IF(AU693="","",IFERROR(VLOOKUP(AU693,CODES!$A$3:$D$1348,4,FALSE),"X"))&amp;IF(AV693="","",IFERROR(VLOOKUP(AV693,CODES!$A$3:$D$1348,4,FALSE),"X"))&amp;IF(AW693="","",IFERROR(VLOOKUP(AW693,CODES!$A$3:$D$1348,4,FALSE),"X"))&amp;IF(AX693="","",IFERROR(VLOOKUP(AX693,CODES!$A$3:$D$1348,4,FALSE),"X"))&amp;IF(AY693="","",IFERROR(VLOOKUP(AY693,CODES!$A$3:$D$1348,4,FALSE),"X"))</f>
        <v/>
      </c>
      <c r="AN693" s="258">
        <f>SUM(IFERROR(VLOOKUP(AP693,CODES!$A$3:$D$1348,4,FALSE)*BC693,0),IFERROR(VLOOKUP(AQ693,CODES!$A$3:$D$1348,4,FALSE)*BF693,0),IFERROR(VLOOKUP(AR693,CODES!$A$3:$D$1348,4,FALSE)*BI693,0),IFERROR(VLOOKUP(AS693,CODES!$A$3:$D$1348,4,FALSE)*BL693,0),IFERROR(VLOOKUP(AT693,CODES!$A$3:$D$1348,4,FALSE)*BO693,0),IFERROR(VLOOKUP(AU693,CODES!$A$3:$D$1348,4,FALSE)*BR693,0),IFERROR(VLOOKUP(AV693,CODES!$A$3:$D$1348,4,FALSE)*BU693,0),IFERROR(VLOOKUP(AW693,CODES!$A$3:$D$1348,4,FALSE)*BX693,0),IFERROR(VLOOKUP(AX693,CODES!$A$3:$D$1348,4,FALSE)*CA693,0),IFERROR(VLOOKUP(AY693,CODES!$A$3:$D$1348,4,FALSE)*CD693,0))</f>
        <v>0</v>
      </c>
      <c r="AO693" s="258">
        <f>SUM(IFERROR(VLOOKUP(AP693,CODES!$A$3:$D$1348,3,FALSE)*BC693,0),IFERROR(VLOOKUP(AQ693,CODES!$A$3:$D$1348,3,FALSE)*BF693,0),IFERROR(VLOOKUP(AR693,CODES!$A$3:$D$1348,3,FALSE)*BI693,0),IFERROR(VLOOKUP(AS693,CODES!$A$3:$D$1348,3,FALSE)*BL693,0),IFERROR(VLOOKUP(AT693,CODES!$A$3:$D$1348,3,FALSE)*BO693,0),IFERROR(VLOOKUP(AU693,CODES!$A$3:$D$1348,3,FALSE)*BR693,0),IFERROR(VLOOKUP(AV693,CODES!$A$3:$D$1348,3,FALSE)*BU693,0),IFERROR(VLOOKUP(AW693,CODES!$A$3:$D$1348,3,FALSE)*BX693,0),IFERROR(VLOOKUP(AX693,CODES!$A$3:$D$1348,3,FALSE)*CA693,0),IFERROR(VLOOKUP(AY693,CODES!$A$3:$D$1348,3,FALSE)*CD693,0))+B693</f>
        <v>0</v>
      </c>
      <c r="AP693" s="271" t="str">
        <f t="shared" si="361"/>
        <v/>
      </c>
      <c r="AQ693" s="271" t="str">
        <f t="shared" si="362"/>
        <v/>
      </c>
      <c r="AR693" s="271" t="str">
        <f t="shared" si="363"/>
        <v/>
      </c>
      <c r="AS693" s="271" t="str">
        <f t="shared" si="364"/>
        <v/>
      </c>
      <c r="AT693" s="271" t="str">
        <f t="shared" si="365"/>
        <v/>
      </c>
      <c r="AU693" s="271" t="str">
        <f t="shared" si="366"/>
        <v/>
      </c>
      <c r="AV693" s="271" t="str">
        <f t="shared" si="367"/>
        <v/>
      </c>
      <c r="AW693" s="271" t="str">
        <f t="shared" si="368"/>
        <v/>
      </c>
      <c r="AX693" s="271" t="str">
        <f t="shared" si="369"/>
        <v/>
      </c>
      <c r="AY693" s="271" t="str">
        <f t="shared" si="370"/>
        <v/>
      </c>
      <c r="AZ693" s="258">
        <f t="shared" si="371"/>
        <v>0</v>
      </c>
      <c r="BA693" s="258">
        <f t="shared" si="19"/>
        <v>1</v>
      </c>
      <c r="BB693" s="258">
        <f t="shared" si="372"/>
        <v>0</v>
      </c>
      <c r="BC693" s="258">
        <f t="shared" si="373"/>
        <v>1</v>
      </c>
      <c r="BD693" s="258">
        <f t="shared" si="374"/>
        <v>1</v>
      </c>
      <c r="BE693" s="258">
        <f t="shared" si="375"/>
        <v>0</v>
      </c>
      <c r="BF693" s="258">
        <f t="shared" si="376"/>
        <v>1</v>
      </c>
      <c r="BG693" s="258">
        <f t="shared" si="377"/>
        <v>1</v>
      </c>
      <c r="BH693" s="258">
        <f t="shared" si="378"/>
        <v>0</v>
      </c>
      <c r="BI693" s="258">
        <f t="shared" si="379"/>
        <v>1</v>
      </c>
      <c r="BJ693" s="258">
        <f t="shared" si="380"/>
        <v>1</v>
      </c>
      <c r="BK693" s="258">
        <f t="shared" si="381"/>
        <v>0</v>
      </c>
      <c r="BL693" s="258">
        <f t="shared" si="382"/>
        <v>1</v>
      </c>
      <c r="BM693" s="258">
        <f t="shared" si="383"/>
        <v>1</v>
      </c>
      <c r="BN693" s="258">
        <f t="shared" si="384"/>
        <v>0</v>
      </c>
      <c r="BO693" s="258">
        <f t="shared" si="385"/>
        <v>1</v>
      </c>
      <c r="BP693" s="258">
        <f t="shared" si="386"/>
        <v>1</v>
      </c>
      <c r="BQ693" s="258">
        <f t="shared" si="387"/>
        <v>0</v>
      </c>
      <c r="BR693" s="258">
        <f t="shared" si="388"/>
        <v>1</v>
      </c>
      <c r="BS693" s="258">
        <f t="shared" si="389"/>
        <v>1</v>
      </c>
      <c r="BT693" s="258">
        <f t="shared" si="390"/>
        <v>0</v>
      </c>
      <c r="BU693" s="258">
        <f t="shared" si="391"/>
        <v>1</v>
      </c>
      <c r="BV693" s="258">
        <f t="shared" si="392"/>
        <v>1</v>
      </c>
      <c r="BW693" s="258">
        <f t="shared" si="393"/>
        <v>0</v>
      </c>
      <c r="BX693" s="258">
        <f t="shared" si="394"/>
        <v>1</v>
      </c>
      <c r="BY693" s="258">
        <f t="shared" si="395"/>
        <v>1</v>
      </c>
      <c r="BZ693" s="258">
        <f t="shared" si="396"/>
        <v>0</v>
      </c>
      <c r="CA693" s="258">
        <f t="shared" si="397"/>
        <v>1</v>
      </c>
      <c r="CB693" s="258">
        <f t="shared" si="398"/>
        <v>1</v>
      </c>
      <c r="CC693" s="258">
        <f t="shared" si="399"/>
        <v>0</v>
      </c>
      <c r="CD693" s="258">
        <f t="shared" si="400"/>
        <v>1</v>
      </c>
    </row>
    <row r="694" spans="1:82" hidden="1">
      <c r="A694" s="29"/>
      <c r="B694" s="258"/>
      <c r="C694" s="259"/>
      <c r="D694" s="258"/>
      <c r="E694" s="258"/>
      <c r="F694" s="258"/>
      <c r="G694" s="258">
        <v>686</v>
      </c>
      <c r="H694" s="414"/>
      <c r="I694" s="273"/>
      <c r="J694" s="274"/>
      <c r="K694" s="275"/>
      <c r="L694" s="745"/>
      <c r="M694" s="272"/>
      <c r="N694" s="508">
        <f t="shared" si="29"/>
        <v>0</v>
      </c>
      <c r="O694" s="510">
        <f t="shared" si="345"/>
        <v>0</v>
      </c>
      <c r="P694" s="260">
        <f t="shared" si="346"/>
        <v>0</v>
      </c>
      <c r="Q694" s="261">
        <f t="shared" si="347"/>
        <v>0</v>
      </c>
      <c r="R694" s="261">
        <f t="shared" si="1"/>
        <v>0</v>
      </c>
      <c r="S694" s="262"/>
      <c r="T694" s="262"/>
      <c r="U694" s="263">
        <f t="shared" si="348"/>
        <v>1.288</v>
      </c>
      <c r="V694" s="264">
        <f>IF(E694="SP",1,IF(D694="",ExtraMargeMateriaal,(1-VLOOKUP(D694,TabelAankoop[],4,FALSE))))</f>
        <v>1</v>
      </c>
      <c r="W694" s="265">
        <f t="shared" si="3"/>
        <v>0.6885</v>
      </c>
      <c r="X694" s="266">
        <f t="shared" si="4"/>
        <v>1</v>
      </c>
      <c r="Y694" s="267">
        <f t="shared" si="5"/>
        <v>1.46</v>
      </c>
      <c r="Z694" s="267">
        <f t="shared" si="6"/>
        <v>1.1599999999999999</v>
      </c>
      <c r="AA694" s="268">
        <f t="shared" si="349"/>
        <v>0</v>
      </c>
      <c r="AB694" s="456">
        <f t="shared" si="350"/>
        <v>0</v>
      </c>
      <c r="AC694" s="457">
        <f t="shared" si="351"/>
        <v>0</v>
      </c>
      <c r="AD694" s="456">
        <f t="shared" si="352"/>
        <v>0</v>
      </c>
      <c r="AE694" s="458">
        <f t="shared" si="353"/>
        <v>0</v>
      </c>
      <c r="AF694" s="457">
        <f t="shared" si="354"/>
        <v>0</v>
      </c>
      <c r="AG694" s="456">
        <f t="shared" si="355"/>
        <v>0</v>
      </c>
      <c r="AH694" s="457">
        <f t="shared" si="356"/>
        <v>0</v>
      </c>
      <c r="AI694" s="268">
        <f t="shared" si="357"/>
        <v>0</v>
      </c>
      <c r="AJ694" s="269">
        <f t="shared" si="358"/>
        <v>0</v>
      </c>
      <c r="AK694" s="270">
        <f t="shared" si="359"/>
        <v>0</v>
      </c>
      <c r="AL694" s="415">
        <f t="shared" si="360"/>
        <v>0</v>
      </c>
      <c r="AM694" s="259" t="str">
        <f>IF(AP694="","",IFERROR(VLOOKUP(AP694,CODES!$A$3:$D$1348,4,FALSE),"X"))&amp;IF(AQ694="","",IFERROR(VLOOKUP(AQ694,CODES!$A$3:$D$1348,4,FALSE),"X"))&amp;IF(AR694="","",IFERROR(VLOOKUP(AR694,CODES!$A$3:$D$1348,4,FALSE),"X"))&amp;IF(AS694="","",IFERROR(VLOOKUP(AS694,CODES!$A$3:$D$1348,4,FALSE),"X"))&amp;IF(AT694="","",IFERROR(VLOOKUP(AT694,CODES!$A$3:$D$1348,4,FALSE),"X"))&amp;IF(AU694="","",IFERROR(VLOOKUP(AU694,CODES!$A$3:$D$1348,4,FALSE),"X"))&amp;IF(AV694="","",IFERROR(VLOOKUP(AV694,CODES!$A$3:$D$1348,4,FALSE),"X"))&amp;IF(AW694="","",IFERROR(VLOOKUP(AW694,CODES!$A$3:$D$1348,4,FALSE),"X"))&amp;IF(AX694="","",IFERROR(VLOOKUP(AX694,CODES!$A$3:$D$1348,4,FALSE),"X"))&amp;IF(AY694="","",IFERROR(VLOOKUP(AY694,CODES!$A$3:$D$1348,4,FALSE),"X"))</f>
        <v/>
      </c>
      <c r="AN694" s="258">
        <f>SUM(IFERROR(VLOOKUP(AP694,CODES!$A$3:$D$1348,4,FALSE)*BC694,0),IFERROR(VLOOKUP(AQ694,CODES!$A$3:$D$1348,4,FALSE)*BF694,0),IFERROR(VLOOKUP(AR694,CODES!$A$3:$D$1348,4,FALSE)*BI694,0),IFERROR(VLOOKUP(AS694,CODES!$A$3:$D$1348,4,FALSE)*BL694,0),IFERROR(VLOOKUP(AT694,CODES!$A$3:$D$1348,4,FALSE)*BO694,0),IFERROR(VLOOKUP(AU694,CODES!$A$3:$D$1348,4,FALSE)*BR694,0),IFERROR(VLOOKUP(AV694,CODES!$A$3:$D$1348,4,FALSE)*BU694,0),IFERROR(VLOOKUP(AW694,CODES!$A$3:$D$1348,4,FALSE)*BX694,0),IFERROR(VLOOKUP(AX694,CODES!$A$3:$D$1348,4,FALSE)*CA694,0),IFERROR(VLOOKUP(AY694,CODES!$A$3:$D$1348,4,FALSE)*CD694,0))</f>
        <v>0</v>
      </c>
      <c r="AO694" s="258">
        <f>SUM(IFERROR(VLOOKUP(AP694,CODES!$A$3:$D$1348,3,FALSE)*BC694,0),IFERROR(VLOOKUP(AQ694,CODES!$A$3:$D$1348,3,FALSE)*BF694,0),IFERROR(VLOOKUP(AR694,CODES!$A$3:$D$1348,3,FALSE)*BI694,0),IFERROR(VLOOKUP(AS694,CODES!$A$3:$D$1348,3,FALSE)*BL694,0),IFERROR(VLOOKUP(AT694,CODES!$A$3:$D$1348,3,FALSE)*BO694,0),IFERROR(VLOOKUP(AU694,CODES!$A$3:$D$1348,3,FALSE)*BR694,0),IFERROR(VLOOKUP(AV694,CODES!$A$3:$D$1348,3,FALSE)*BU694,0),IFERROR(VLOOKUP(AW694,CODES!$A$3:$D$1348,3,FALSE)*BX694,0),IFERROR(VLOOKUP(AX694,CODES!$A$3:$D$1348,3,FALSE)*CA694,0),IFERROR(VLOOKUP(AY694,CODES!$A$3:$D$1348,3,FALSE)*CD694,0))+B694</f>
        <v>0</v>
      </c>
      <c r="AP694" s="271" t="str">
        <f t="shared" si="361"/>
        <v/>
      </c>
      <c r="AQ694" s="271" t="str">
        <f t="shared" si="362"/>
        <v/>
      </c>
      <c r="AR694" s="271" t="str">
        <f t="shared" si="363"/>
        <v/>
      </c>
      <c r="AS694" s="271" t="str">
        <f t="shared" si="364"/>
        <v/>
      </c>
      <c r="AT694" s="271" t="str">
        <f t="shared" si="365"/>
        <v/>
      </c>
      <c r="AU694" s="271" t="str">
        <f t="shared" si="366"/>
        <v/>
      </c>
      <c r="AV694" s="271" t="str">
        <f t="shared" si="367"/>
        <v/>
      </c>
      <c r="AW694" s="271" t="str">
        <f t="shared" si="368"/>
        <v/>
      </c>
      <c r="AX694" s="271" t="str">
        <f t="shared" si="369"/>
        <v/>
      </c>
      <c r="AY694" s="271" t="str">
        <f t="shared" si="370"/>
        <v/>
      </c>
      <c r="AZ694" s="258">
        <f t="shared" si="371"/>
        <v>0</v>
      </c>
      <c r="BA694" s="258">
        <f t="shared" si="19"/>
        <v>1</v>
      </c>
      <c r="BB694" s="258">
        <f t="shared" si="372"/>
        <v>0</v>
      </c>
      <c r="BC694" s="258">
        <f t="shared" si="373"/>
        <v>1</v>
      </c>
      <c r="BD694" s="258">
        <f t="shared" si="374"/>
        <v>1</v>
      </c>
      <c r="BE694" s="258">
        <f t="shared" si="375"/>
        <v>0</v>
      </c>
      <c r="BF694" s="258">
        <f t="shared" si="376"/>
        <v>1</v>
      </c>
      <c r="BG694" s="258">
        <f t="shared" si="377"/>
        <v>1</v>
      </c>
      <c r="BH694" s="258">
        <f t="shared" si="378"/>
        <v>0</v>
      </c>
      <c r="BI694" s="258">
        <f t="shared" si="379"/>
        <v>1</v>
      </c>
      <c r="BJ694" s="258">
        <f t="shared" si="380"/>
        <v>1</v>
      </c>
      <c r="BK694" s="258">
        <f t="shared" si="381"/>
        <v>0</v>
      </c>
      <c r="BL694" s="258">
        <f t="shared" si="382"/>
        <v>1</v>
      </c>
      <c r="BM694" s="258">
        <f t="shared" si="383"/>
        <v>1</v>
      </c>
      <c r="BN694" s="258">
        <f t="shared" si="384"/>
        <v>0</v>
      </c>
      <c r="BO694" s="258">
        <f t="shared" si="385"/>
        <v>1</v>
      </c>
      <c r="BP694" s="258">
        <f t="shared" si="386"/>
        <v>1</v>
      </c>
      <c r="BQ694" s="258">
        <f t="shared" si="387"/>
        <v>0</v>
      </c>
      <c r="BR694" s="258">
        <f t="shared" si="388"/>
        <v>1</v>
      </c>
      <c r="BS694" s="258">
        <f t="shared" si="389"/>
        <v>1</v>
      </c>
      <c r="BT694" s="258">
        <f t="shared" si="390"/>
        <v>0</v>
      </c>
      <c r="BU694" s="258">
        <f t="shared" si="391"/>
        <v>1</v>
      </c>
      <c r="BV694" s="258">
        <f t="shared" si="392"/>
        <v>1</v>
      </c>
      <c r="BW694" s="258">
        <f t="shared" si="393"/>
        <v>0</v>
      </c>
      <c r="BX694" s="258">
        <f t="shared" si="394"/>
        <v>1</v>
      </c>
      <c r="BY694" s="258">
        <f t="shared" si="395"/>
        <v>1</v>
      </c>
      <c r="BZ694" s="258">
        <f t="shared" si="396"/>
        <v>0</v>
      </c>
      <c r="CA694" s="258">
        <f t="shared" si="397"/>
        <v>1</v>
      </c>
      <c r="CB694" s="258">
        <f t="shared" si="398"/>
        <v>1</v>
      </c>
      <c r="CC694" s="258">
        <f t="shared" si="399"/>
        <v>0</v>
      </c>
      <c r="CD694" s="258">
        <f t="shared" si="400"/>
        <v>1</v>
      </c>
    </row>
    <row r="695" spans="1:82" hidden="1">
      <c r="A695" s="29"/>
      <c r="B695" s="258"/>
      <c r="C695" s="259"/>
      <c r="D695" s="258"/>
      <c r="E695" s="258"/>
      <c r="F695" s="258"/>
      <c r="G695" s="258">
        <v>687</v>
      </c>
      <c r="H695" s="414"/>
      <c r="I695" s="273"/>
      <c r="J695" s="274"/>
      <c r="K695" s="275"/>
      <c r="L695" s="745"/>
      <c r="M695" s="272"/>
      <c r="N695" s="508">
        <f t="shared" si="29"/>
        <v>0</v>
      </c>
      <c r="O695" s="510">
        <f t="shared" si="345"/>
        <v>0</v>
      </c>
      <c r="P695" s="260">
        <f t="shared" si="346"/>
        <v>0</v>
      </c>
      <c r="Q695" s="261">
        <f t="shared" si="347"/>
        <v>0</v>
      </c>
      <c r="R695" s="261">
        <f t="shared" si="1"/>
        <v>0</v>
      </c>
      <c r="S695" s="262"/>
      <c r="T695" s="262"/>
      <c r="U695" s="263">
        <f t="shared" si="348"/>
        <v>1.288</v>
      </c>
      <c r="V695" s="264">
        <f>IF(E695="SP",1,IF(D695="",ExtraMargeMateriaal,(1-VLOOKUP(D695,TabelAankoop[],4,FALSE))))</f>
        <v>1</v>
      </c>
      <c r="W695" s="265">
        <f t="shared" si="3"/>
        <v>0.6885</v>
      </c>
      <c r="X695" s="266">
        <f t="shared" si="4"/>
        <v>1</v>
      </c>
      <c r="Y695" s="267">
        <f t="shared" si="5"/>
        <v>1.46</v>
      </c>
      <c r="Z695" s="267">
        <f t="shared" si="6"/>
        <v>1.1599999999999999</v>
      </c>
      <c r="AA695" s="268">
        <f t="shared" si="349"/>
        <v>0</v>
      </c>
      <c r="AB695" s="456">
        <f t="shared" si="350"/>
        <v>0</v>
      </c>
      <c r="AC695" s="457">
        <f t="shared" si="351"/>
        <v>0</v>
      </c>
      <c r="AD695" s="456">
        <f t="shared" si="352"/>
        <v>0</v>
      </c>
      <c r="AE695" s="458">
        <f t="shared" si="353"/>
        <v>0</v>
      </c>
      <c r="AF695" s="457">
        <f t="shared" si="354"/>
        <v>0</v>
      </c>
      <c r="AG695" s="456">
        <f t="shared" si="355"/>
        <v>0</v>
      </c>
      <c r="AH695" s="457">
        <f t="shared" si="356"/>
        <v>0</v>
      </c>
      <c r="AI695" s="268">
        <f t="shared" si="357"/>
        <v>0</v>
      </c>
      <c r="AJ695" s="269">
        <f t="shared" si="358"/>
        <v>0</v>
      </c>
      <c r="AK695" s="270">
        <f t="shared" si="359"/>
        <v>0</v>
      </c>
      <c r="AL695" s="415">
        <f t="shared" si="360"/>
        <v>0</v>
      </c>
      <c r="AM695" s="259" t="str">
        <f>IF(AP695="","",IFERROR(VLOOKUP(AP695,CODES!$A$3:$D$1348,4,FALSE),"X"))&amp;IF(AQ695="","",IFERROR(VLOOKUP(AQ695,CODES!$A$3:$D$1348,4,FALSE),"X"))&amp;IF(AR695="","",IFERROR(VLOOKUP(AR695,CODES!$A$3:$D$1348,4,FALSE),"X"))&amp;IF(AS695="","",IFERROR(VLOOKUP(AS695,CODES!$A$3:$D$1348,4,FALSE),"X"))&amp;IF(AT695="","",IFERROR(VLOOKUP(AT695,CODES!$A$3:$D$1348,4,FALSE),"X"))&amp;IF(AU695="","",IFERROR(VLOOKUP(AU695,CODES!$A$3:$D$1348,4,FALSE),"X"))&amp;IF(AV695="","",IFERROR(VLOOKUP(AV695,CODES!$A$3:$D$1348,4,FALSE),"X"))&amp;IF(AW695="","",IFERROR(VLOOKUP(AW695,CODES!$A$3:$D$1348,4,FALSE),"X"))&amp;IF(AX695="","",IFERROR(VLOOKUP(AX695,CODES!$A$3:$D$1348,4,FALSE),"X"))&amp;IF(AY695="","",IFERROR(VLOOKUP(AY695,CODES!$A$3:$D$1348,4,FALSE),"X"))</f>
        <v/>
      </c>
      <c r="AN695" s="258">
        <f>SUM(IFERROR(VLOOKUP(AP695,CODES!$A$3:$D$1348,4,FALSE)*BC695,0),IFERROR(VLOOKUP(AQ695,CODES!$A$3:$D$1348,4,FALSE)*BF695,0),IFERROR(VLOOKUP(AR695,CODES!$A$3:$D$1348,4,FALSE)*BI695,0),IFERROR(VLOOKUP(AS695,CODES!$A$3:$D$1348,4,FALSE)*BL695,0),IFERROR(VLOOKUP(AT695,CODES!$A$3:$D$1348,4,FALSE)*BO695,0),IFERROR(VLOOKUP(AU695,CODES!$A$3:$D$1348,4,FALSE)*BR695,0),IFERROR(VLOOKUP(AV695,CODES!$A$3:$D$1348,4,FALSE)*BU695,0),IFERROR(VLOOKUP(AW695,CODES!$A$3:$D$1348,4,FALSE)*BX695,0),IFERROR(VLOOKUP(AX695,CODES!$A$3:$D$1348,4,FALSE)*CA695,0),IFERROR(VLOOKUP(AY695,CODES!$A$3:$D$1348,4,FALSE)*CD695,0))</f>
        <v>0</v>
      </c>
      <c r="AO695" s="258">
        <f>SUM(IFERROR(VLOOKUP(AP695,CODES!$A$3:$D$1348,3,FALSE)*BC695,0),IFERROR(VLOOKUP(AQ695,CODES!$A$3:$D$1348,3,FALSE)*BF695,0),IFERROR(VLOOKUP(AR695,CODES!$A$3:$D$1348,3,FALSE)*BI695,0),IFERROR(VLOOKUP(AS695,CODES!$A$3:$D$1348,3,FALSE)*BL695,0),IFERROR(VLOOKUP(AT695,CODES!$A$3:$D$1348,3,FALSE)*BO695,0),IFERROR(VLOOKUP(AU695,CODES!$A$3:$D$1348,3,FALSE)*BR695,0),IFERROR(VLOOKUP(AV695,CODES!$A$3:$D$1348,3,FALSE)*BU695,0),IFERROR(VLOOKUP(AW695,CODES!$A$3:$D$1348,3,FALSE)*BX695,0),IFERROR(VLOOKUP(AX695,CODES!$A$3:$D$1348,3,FALSE)*CA695,0),IFERROR(VLOOKUP(AY695,CODES!$A$3:$D$1348,3,FALSE)*CD695,0))+B695</f>
        <v>0</v>
      </c>
      <c r="AP695" s="271" t="str">
        <f t="shared" si="361"/>
        <v/>
      </c>
      <c r="AQ695" s="271" t="str">
        <f t="shared" si="362"/>
        <v/>
      </c>
      <c r="AR695" s="271" t="str">
        <f t="shared" si="363"/>
        <v/>
      </c>
      <c r="AS695" s="271" t="str">
        <f t="shared" si="364"/>
        <v/>
      </c>
      <c r="AT695" s="271" t="str">
        <f t="shared" si="365"/>
        <v/>
      </c>
      <c r="AU695" s="271" t="str">
        <f t="shared" si="366"/>
        <v/>
      </c>
      <c r="AV695" s="271" t="str">
        <f t="shared" si="367"/>
        <v/>
      </c>
      <c r="AW695" s="271" t="str">
        <f t="shared" si="368"/>
        <v/>
      </c>
      <c r="AX695" s="271" t="str">
        <f t="shared" si="369"/>
        <v/>
      </c>
      <c r="AY695" s="271" t="str">
        <f t="shared" si="370"/>
        <v/>
      </c>
      <c r="AZ695" s="258">
        <f t="shared" si="371"/>
        <v>0</v>
      </c>
      <c r="BA695" s="258">
        <f t="shared" si="19"/>
        <v>1</v>
      </c>
      <c r="BB695" s="258">
        <f t="shared" si="372"/>
        <v>0</v>
      </c>
      <c r="BC695" s="258">
        <f t="shared" si="373"/>
        <v>1</v>
      </c>
      <c r="BD695" s="258">
        <f t="shared" si="374"/>
        <v>1</v>
      </c>
      <c r="BE695" s="258">
        <f t="shared" si="375"/>
        <v>0</v>
      </c>
      <c r="BF695" s="258">
        <f t="shared" si="376"/>
        <v>1</v>
      </c>
      <c r="BG695" s="258">
        <f t="shared" si="377"/>
        <v>1</v>
      </c>
      <c r="BH695" s="258">
        <f t="shared" si="378"/>
        <v>0</v>
      </c>
      <c r="BI695" s="258">
        <f t="shared" si="379"/>
        <v>1</v>
      </c>
      <c r="BJ695" s="258">
        <f t="shared" si="380"/>
        <v>1</v>
      </c>
      <c r="BK695" s="258">
        <f t="shared" si="381"/>
        <v>0</v>
      </c>
      <c r="BL695" s="258">
        <f t="shared" si="382"/>
        <v>1</v>
      </c>
      <c r="BM695" s="258">
        <f t="shared" si="383"/>
        <v>1</v>
      </c>
      <c r="BN695" s="258">
        <f t="shared" si="384"/>
        <v>0</v>
      </c>
      <c r="BO695" s="258">
        <f t="shared" si="385"/>
        <v>1</v>
      </c>
      <c r="BP695" s="258">
        <f t="shared" si="386"/>
        <v>1</v>
      </c>
      <c r="BQ695" s="258">
        <f t="shared" si="387"/>
        <v>0</v>
      </c>
      <c r="BR695" s="258">
        <f t="shared" si="388"/>
        <v>1</v>
      </c>
      <c r="BS695" s="258">
        <f t="shared" si="389"/>
        <v>1</v>
      </c>
      <c r="BT695" s="258">
        <f t="shared" si="390"/>
        <v>0</v>
      </c>
      <c r="BU695" s="258">
        <f t="shared" si="391"/>
        <v>1</v>
      </c>
      <c r="BV695" s="258">
        <f t="shared" si="392"/>
        <v>1</v>
      </c>
      <c r="BW695" s="258">
        <f t="shared" si="393"/>
        <v>0</v>
      </c>
      <c r="BX695" s="258">
        <f t="shared" si="394"/>
        <v>1</v>
      </c>
      <c r="BY695" s="258">
        <f t="shared" si="395"/>
        <v>1</v>
      </c>
      <c r="BZ695" s="258">
        <f t="shared" si="396"/>
        <v>0</v>
      </c>
      <c r="CA695" s="258">
        <f t="shared" si="397"/>
        <v>1</v>
      </c>
      <c r="CB695" s="258">
        <f t="shared" si="398"/>
        <v>1</v>
      </c>
      <c r="CC695" s="258">
        <f t="shared" si="399"/>
        <v>0</v>
      </c>
      <c r="CD695" s="258">
        <f t="shared" si="400"/>
        <v>1</v>
      </c>
    </row>
    <row r="696" spans="1:82" hidden="1">
      <c r="A696" s="29"/>
      <c r="B696" s="258"/>
      <c r="C696" s="259"/>
      <c r="D696" s="258"/>
      <c r="E696" s="258"/>
      <c r="F696" s="258"/>
      <c r="G696" s="258">
        <v>688</v>
      </c>
      <c r="H696" s="414"/>
      <c r="I696" s="273"/>
      <c r="J696" s="274"/>
      <c r="K696" s="275"/>
      <c r="L696" s="745"/>
      <c r="M696" s="272"/>
      <c r="N696" s="508">
        <f t="shared" si="29"/>
        <v>0</v>
      </c>
      <c r="O696" s="510">
        <f t="shared" si="345"/>
        <v>0</v>
      </c>
      <c r="P696" s="260">
        <f t="shared" si="346"/>
        <v>0</v>
      </c>
      <c r="Q696" s="261">
        <f t="shared" si="347"/>
        <v>0</v>
      </c>
      <c r="R696" s="261">
        <f t="shared" si="1"/>
        <v>0</v>
      </c>
      <c r="S696" s="262"/>
      <c r="T696" s="262"/>
      <c r="U696" s="263">
        <f t="shared" si="348"/>
        <v>1.288</v>
      </c>
      <c r="V696" s="264">
        <f>IF(E696="SP",1,IF(D696="",ExtraMargeMateriaal,(1-VLOOKUP(D696,TabelAankoop[],4,FALSE))))</f>
        <v>1</v>
      </c>
      <c r="W696" s="265">
        <f t="shared" si="3"/>
        <v>0.6885</v>
      </c>
      <c r="X696" s="266">
        <f t="shared" si="4"/>
        <v>1</v>
      </c>
      <c r="Y696" s="267">
        <f t="shared" si="5"/>
        <v>1.46</v>
      </c>
      <c r="Z696" s="267">
        <f t="shared" si="6"/>
        <v>1.1599999999999999</v>
      </c>
      <c r="AA696" s="268">
        <f t="shared" si="349"/>
        <v>0</v>
      </c>
      <c r="AB696" s="456">
        <f t="shared" si="350"/>
        <v>0</v>
      </c>
      <c r="AC696" s="457">
        <f t="shared" si="351"/>
        <v>0</v>
      </c>
      <c r="AD696" s="456">
        <f t="shared" si="352"/>
        <v>0</v>
      </c>
      <c r="AE696" s="458">
        <f t="shared" si="353"/>
        <v>0</v>
      </c>
      <c r="AF696" s="457">
        <f t="shared" si="354"/>
        <v>0</v>
      </c>
      <c r="AG696" s="456">
        <f t="shared" si="355"/>
        <v>0</v>
      </c>
      <c r="AH696" s="457">
        <f t="shared" si="356"/>
        <v>0</v>
      </c>
      <c r="AI696" s="268">
        <f t="shared" si="357"/>
        <v>0</v>
      </c>
      <c r="AJ696" s="269">
        <f t="shared" si="358"/>
        <v>0</v>
      </c>
      <c r="AK696" s="270">
        <f t="shared" si="359"/>
        <v>0</v>
      </c>
      <c r="AL696" s="415">
        <f t="shared" si="360"/>
        <v>0</v>
      </c>
      <c r="AM696" s="259" t="str">
        <f>IF(AP696="","",IFERROR(VLOOKUP(AP696,CODES!$A$3:$D$1348,4,FALSE),"X"))&amp;IF(AQ696="","",IFERROR(VLOOKUP(AQ696,CODES!$A$3:$D$1348,4,FALSE),"X"))&amp;IF(AR696="","",IFERROR(VLOOKUP(AR696,CODES!$A$3:$D$1348,4,FALSE),"X"))&amp;IF(AS696="","",IFERROR(VLOOKUP(AS696,CODES!$A$3:$D$1348,4,FALSE),"X"))&amp;IF(AT696="","",IFERROR(VLOOKUP(AT696,CODES!$A$3:$D$1348,4,FALSE),"X"))&amp;IF(AU696="","",IFERROR(VLOOKUP(AU696,CODES!$A$3:$D$1348,4,FALSE),"X"))&amp;IF(AV696="","",IFERROR(VLOOKUP(AV696,CODES!$A$3:$D$1348,4,FALSE),"X"))&amp;IF(AW696="","",IFERROR(VLOOKUP(AW696,CODES!$A$3:$D$1348,4,FALSE),"X"))&amp;IF(AX696="","",IFERROR(VLOOKUP(AX696,CODES!$A$3:$D$1348,4,FALSE),"X"))&amp;IF(AY696="","",IFERROR(VLOOKUP(AY696,CODES!$A$3:$D$1348,4,FALSE),"X"))</f>
        <v/>
      </c>
      <c r="AN696" s="258">
        <f>SUM(IFERROR(VLOOKUP(AP696,CODES!$A$3:$D$1348,4,FALSE)*BC696,0),IFERROR(VLOOKUP(AQ696,CODES!$A$3:$D$1348,4,FALSE)*BF696,0),IFERROR(VLOOKUP(AR696,CODES!$A$3:$D$1348,4,FALSE)*BI696,0),IFERROR(VLOOKUP(AS696,CODES!$A$3:$D$1348,4,FALSE)*BL696,0),IFERROR(VLOOKUP(AT696,CODES!$A$3:$D$1348,4,FALSE)*BO696,0),IFERROR(VLOOKUP(AU696,CODES!$A$3:$D$1348,4,FALSE)*BR696,0),IFERROR(VLOOKUP(AV696,CODES!$A$3:$D$1348,4,FALSE)*BU696,0),IFERROR(VLOOKUP(AW696,CODES!$A$3:$D$1348,4,FALSE)*BX696,0),IFERROR(VLOOKUP(AX696,CODES!$A$3:$D$1348,4,FALSE)*CA696,0),IFERROR(VLOOKUP(AY696,CODES!$A$3:$D$1348,4,FALSE)*CD696,0))</f>
        <v>0</v>
      </c>
      <c r="AO696" s="258">
        <f>SUM(IFERROR(VLOOKUP(AP696,CODES!$A$3:$D$1348,3,FALSE)*BC696,0),IFERROR(VLOOKUP(AQ696,CODES!$A$3:$D$1348,3,FALSE)*BF696,0),IFERROR(VLOOKUP(AR696,CODES!$A$3:$D$1348,3,FALSE)*BI696,0),IFERROR(VLOOKUP(AS696,CODES!$A$3:$D$1348,3,FALSE)*BL696,0),IFERROR(VLOOKUP(AT696,CODES!$A$3:$D$1348,3,FALSE)*BO696,0),IFERROR(VLOOKUP(AU696,CODES!$A$3:$D$1348,3,FALSE)*BR696,0),IFERROR(VLOOKUP(AV696,CODES!$A$3:$D$1348,3,FALSE)*BU696,0),IFERROR(VLOOKUP(AW696,CODES!$A$3:$D$1348,3,FALSE)*BX696,0),IFERROR(VLOOKUP(AX696,CODES!$A$3:$D$1348,3,FALSE)*CA696,0),IFERROR(VLOOKUP(AY696,CODES!$A$3:$D$1348,3,FALSE)*CD696,0))+B696</f>
        <v>0</v>
      </c>
      <c r="AP696" s="271" t="str">
        <f t="shared" si="361"/>
        <v/>
      </c>
      <c r="AQ696" s="271" t="str">
        <f t="shared" si="362"/>
        <v/>
      </c>
      <c r="AR696" s="271" t="str">
        <f t="shared" si="363"/>
        <v/>
      </c>
      <c r="AS696" s="271" t="str">
        <f t="shared" si="364"/>
        <v/>
      </c>
      <c r="AT696" s="271" t="str">
        <f t="shared" si="365"/>
        <v/>
      </c>
      <c r="AU696" s="271" t="str">
        <f t="shared" si="366"/>
        <v/>
      </c>
      <c r="AV696" s="271" t="str">
        <f t="shared" si="367"/>
        <v/>
      </c>
      <c r="AW696" s="271" t="str">
        <f t="shared" si="368"/>
        <v/>
      </c>
      <c r="AX696" s="271" t="str">
        <f t="shared" si="369"/>
        <v/>
      </c>
      <c r="AY696" s="271" t="str">
        <f t="shared" si="370"/>
        <v/>
      </c>
      <c r="AZ696" s="258">
        <f t="shared" si="371"/>
        <v>0</v>
      </c>
      <c r="BA696" s="258">
        <f t="shared" si="19"/>
        <v>1</v>
      </c>
      <c r="BB696" s="258">
        <f t="shared" si="372"/>
        <v>0</v>
      </c>
      <c r="BC696" s="258">
        <f t="shared" si="373"/>
        <v>1</v>
      </c>
      <c r="BD696" s="258">
        <f t="shared" si="374"/>
        <v>1</v>
      </c>
      <c r="BE696" s="258">
        <f t="shared" si="375"/>
        <v>0</v>
      </c>
      <c r="BF696" s="258">
        <f t="shared" si="376"/>
        <v>1</v>
      </c>
      <c r="BG696" s="258">
        <f t="shared" si="377"/>
        <v>1</v>
      </c>
      <c r="BH696" s="258">
        <f t="shared" si="378"/>
        <v>0</v>
      </c>
      <c r="BI696" s="258">
        <f t="shared" si="379"/>
        <v>1</v>
      </c>
      <c r="BJ696" s="258">
        <f t="shared" si="380"/>
        <v>1</v>
      </c>
      <c r="BK696" s="258">
        <f t="shared" si="381"/>
        <v>0</v>
      </c>
      <c r="BL696" s="258">
        <f t="shared" si="382"/>
        <v>1</v>
      </c>
      <c r="BM696" s="258">
        <f t="shared" si="383"/>
        <v>1</v>
      </c>
      <c r="BN696" s="258">
        <f t="shared" si="384"/>
        <v>0</v>
      </c>
      <c r="BO696" s="258">
        <f t="shared" si="385"/>
        <v>1</v>
      </c>
      <c r="BP696" s="258">
        <f t="shared" si="386"/>
        <v>1</v>
      </c>
      <c r="BQ696" s="258">
        <f t="shared" si="387"/>
        <v>0</v>
      </c>
      <c r="BR696" s="258">
        <f t="shared" si="388"/>
        <v>1</v>
      </c>
      <c r="BS696" s="258">
        <f t="shared" si="389"/>
        <v>1</v>
      </c>
      <c r="BT696" s="258">
        <f t="shared" si="390"/>
        <v>0</v>
      </c>
      <c r="BU696" s="258">
        <f t="shared" si="391"/>
        <v>1</v>
      </c>
      <c r="BV696" s="258">
        <f t="shared" si="392"/>
        <v>1</v>
      </c>
      <c r="BW696" s="258">
        <f t="shared" si="393"/>
        <v>0</v>
      </c>
      <c r="BX696" s="258">
        <f t="shared" si="394"/>
        <v>1</v>
      </c>
      <c r="BY696" s="258">
        <f t="shared" si="395"/>
        <v>1</v>
      </c>
      <c r="BZ696" s="258">
        <f t="shared" si="396"/>
        <v>0</v>
      </c>
      <c r="CA696" s="258">
        <f t="shared" si="397"/>
        <v>1</v>
      </c>
      <c r="CB696" s="258">
        <f t="shared" si="398"/>
        <v>1</v>
      </c>
      <c r="CC696" s="258">
        <f t="shared" si="399"/>
        <v>0</v>
      </c>
      <c r="CD696" s="258">
        <f t="shared" si="400"/>
        <v>1</v>
      </c>
    </row>
    <row r="697" spans="1:82" hidden="1">
      <c r="A697" s="29"/>
      <c r="B697" s="258"/>
      <c r="C697" s="259"/>
      <c r="D697" s="258"/>
      <c r="E697" s="258"/>
      <c r="F697" s="258"/>
      <c r="G697" s="258">
        <v>689</v>
      </c>
      <c r="H697" s="414"/>
      <c r="I697" s="273"/>
      <c r="J697" s="274"/>
      <c r="K697" s="275"/>
      <c r="L697" s="745"/>
      <c r="M697" s="272"/>
      <c r="N697" s="508">
        <f t="shared" si="29"/>
        <v>0</v>
      </c>
      <c r="O697" s="510">
        <f t="shared" si="345"/>
        <v>0</v>
      </c>
      <c r="P697" s="260">
        <f t="shared" si="346"/>
        <v>0</v>
      </c>
      <c r="Q697" s="261">
        <f t="shared" si="347"/>
        <v>0</v>
      </c>
      <c r="R697" s="261">
        <f t="shared" si="1"/>
        <v>0</v>
      </c>
      <c r="S697" s="262"/>
      <c r="T697" s="262"/>
      <c r="U697" s="263">
        <f t="shared" si="348"/>
        <v>1.288</v>
      </c>
      <c r="V697" s="264">
        <f>IF(E697="SP",1,IF(D697="",ExtraMargeMateriaal,(1-VLOOKUP(D697,TabelAankoop[],4,FALSE))))</f>
        <v>1</v>
      </c>
      <c r="W697" s="265">
        <f t="shared" si="3"/>
        <v>0.6885</v>
      </c>
      <c r="X697" s="266">
        <f t="shared" si="4"/>
        <v>1</v>
      </c>
      <c r="Y697" s="267">
        <f t="shared" si="5"/>
        <v>1.46</v>
      </c>
      <c r="Z697" s="267">
        <f t="shared" si="6"/>
        <v>1.1599999999999999</v>
      </c>
      <c r="AA697" s="268">
        <f t="shared" si="349"/>
        <v>0</v>
      </c>
      <c r="AB697" s="456">
        <f t="shared" si="350"/>
        <v>0</v>
      </c>
      <c r="AC697" s="457">
        <f t="shared" si="351"/>
        <v>0</v>
      </c>
      <c r="AD697" s="456">
        <f t="shared" si="352"/>
        <v>0</v>
      </c>
      <c r="AE697" s="458">
        <f t="shared" si="353"/>
        <v>0</v>
      </c>
      <c r="AF697" s="457">
        <f t="shared" si="354"/>
        <v>0</v>
      </c>
      <c r="AG697" s="456">
        <f t="shared" si="355"/>
        <v>0</v>
      </c>
      <c r="AH697" s="457">
        <f t="shared" si="356"/>
        <v>0</v>
      </c>
      <c r="AI697" s="268">
        <f t="shared" si="357"/>
        <v>0</v>
      </c>
      <c r="AJ697" s="269">
        <f t="shared" si="358"/>
        <v>0</v>
      </c>
      <c r="AK697" s="270">
        <f t="shared" si="359"/>
        <v>0</v>
      </c>
      <c r="AL697" s="415">
        <f t="shared" si="360"/>
        <v>0</v>
      </c>
      <c r="AM697" s="259" t="str">
        <f>IF(AP697="","",IFERROR(VLOOKUP(AP697,CODES!$A$3:$D$1348,4,FALSE),"X"))&amp;IF(AQ697="","",IFERROR(VLOOKUP(AQ697,CODES!$A$3:$D$1348,4,FALSE),"X"))&amp;IF(AR697="","",IFERROR(VLOOKUP(AR697,CODES!$A$3:$D$1348,4,FALSE),"X"))&amp;IF(AS697="","",IFERROR(VLOOKUP(AS697,CODES!$A$3:$D$1348,4,FALSE),"X"))&amp;IF(AT697="","",IFERROR(VLOOKUP(AT697,CODES!$A$3:$D$1348,4,FALSE),"X"))&amp;IF(AU697="","",IFERROR(VLOOKUP(AU697,CODES!$A$3:$D$1348,4,FALSE),"X"))&amp;IF(AV697="","",IFERROR(VLOOKUP(AV697,CODES!$A$3:$D$1348,4,FALSE),"X"))&amp;IF(AW697="","",IFERROR(VLOOKUP(AW697,CODES!$A$3:$D$1348,4,FALSE),"X"))&amp;IF(AX697="","",IFERROR(VLOOKUP(AX697,CODES!$A$3:$D$1348,4,FALSE),"X"))&amp;IF(AY697="","",IFERROR(VLOOKUP(AY697,CODES!$A$3:$D$1348,4,FALSE),"X"))</f>
        <v/>
      </c>
      <c r="AN697" s="258">
        <f>SUM(IFERROR(VLOOKUP(AP697,CODES!$A$3:$D$1348,4,FALSE)*BC697,0),IFERROR(VLOOKUP(AQ697,CODES!$A$3:$D$1348,4,FALSE)*BF697,0),IFERROR(VLOOKUP(AR697,CODES!$A$3:$D$1348,4,FALSE)*BI697,0),IFERROR(VLOOKUP(AS697,CODES!$A$3:$D$1348,4,FALSE)*BL697,0),IFERROR(VLOOKUP(AT697,CODES!$A$3:$D$1348,4,FALSE)*BO697,0),IFERROR(VLOOKUP(AU697,CODES!$A$3:$D$1348,4,FALSE)*BR697,0),IFERROR(VLOOKUP(AV697,CODES!$A$3:$D$1348,4,FALSE)*BU697,0),IFERROR(VLOOKUP(AW697,CODES!$A$3:$D$1348,4,FALSE)*BX697,0),IFERROR(VLOOKUP(AX697,CODES!$A$3:$D$1348,4,FALSE)*CA697,0),IFERROR(VLOOKUP(AY697,CODES!$A$3:$D$1348,4,FALSE)*CD697,0))</f>
        <v>0</v>
      </c>
      <c r="AO697" s="258">
        <f>SUM(IFERROR(VLOOKUP(AP697,CODES!$A$3:$D$1348,3,FALSE)*BC697,0),IFERROR(VLOOKUP(AQ697,CODES!$A$3:$D$1348,3,FALSE)*BF697,0),IFERROR(VLOOKUP(AR697,CODES!$A$3:$D$1348,3,FALSE)*BI697,0),IFERROR(VLOOKUP(AS697,CODES!$A$3:$D$1348,3,FALSE)*BL697,0),IFERROR(VLOOKUP(AT697,CODES!$A$3:$D$1348,3,FALSE)*BO697,0),IFERROR(VLOOKUP(AU697,CODES!$A$3:$D$1348,3,FALSE)*BR697,0),IFERROR(VLOOKUP(AV697,CODES!$A$3:$D$1348,3,FALSE)*BU697,0),IFERROR(VLOOKUP(AW697,CODES!$A$3:$D$1348,3,FALSE)*BX697,0),IFERROR(VLOOKUP(AX697,CODES!$A$3:$D$1348,3,FALSE)*CA697,0),IFERROR(VLOOKUP(AY697,CODES!$A$3:$D$1348,3,FALSE)*CD697,0))+B697</f>
        <v>0</v>
      </c>
      <c r="AP697" s="271" t="str">
        <f t="shared" si="361"/>
        <v/>
      </c>
      <c r="AQ697" s="271" t="str">
        <f t="shared" si="362"/>
        <v/>
      </c>
      <c r="AR697" s="271" t="str">
        <f t="shared" si="363"/>
        <v/>
      </c>
      <c r="AS697" s="271" t="str">
        <f t="shared" si="364"/>
        <v/>
      </c>
      <c r="AT697" s="271" t="str">
        <f t="shared" si="365"/>
        <v/>
      </c>
      <c r="AU697" s="271" t="str">
        <f t="shared" si="366"/>
        <v/>
      </c>
      <c r="AV697" s="271" t="str">
        <f t="shared" si="367"/>
        <v/>
      </c>
      <c r="AW697" s="271" t="str">
        <f t="shared" si="368"/>
        <v/>
      </c>
      <c r="AX697" s="271" t="str">
        <f t="shared" si="369"/>
        <v/>
      </c>
      <c r="AY697" s="271" t="str">
        <f t="shared" si="370"/>
        <v/>
      </c>
      <c r="AZ697" s="258">
        <f t="shared" si="371"/>
        <v>0</v>
      </c>
      <c r="BA697" s="258">
        <f t="shared" si="19"/>
        <v>1</v>
      </c>
      <c r="BB697" s="258">
        <f t="shared" si="372"/>
        <v>0</v>
      </c>
      <c r="BC697" s="258">
        <f t="shared" si="373"/>
        <v>1</v>
      </c>
      <c r="BD697" s="258">
        <f t="shared" si="374"/>
        <v>1</v>
      </c>
      <c r="BE697" s="258">
        <f t="shared" si="375"/>
        <v>0</v>
      </c>
      <c r="BF697" s="258">
        <f t="shared" si="376"/>
        <v>1</v>
      </c>
      <c r="BG697" s="258">
        <f t="shared" si="377"/>
        <v>1</v>
      </c>
      <c r="BH697" s="258">
        <f t="shared" si="378"/>
        <v>0</v>
      </c>
      <c r="BI697" s="258">
        <f t="shared" si="379"/>
        <v>1</v>
      </c>
      <c r="BJ697" s="258">
        <f t="shared" si="380"/>
        <v>1</v>
      </c>
      <c r="BK697" s="258">
        <f t="shared" si="381"/>
        <v>0</v>
      </c>
      <c r="BL697" s="258">
        <f t="shared" si="382"/>
        <v>1</v>
      </c>
      <c r="BM697" s="258">
        <f t="shared" si="383"/>
        <v>1</v>
      </c>
      <c r="BN697" s="258">
        <f t="shared" si="384"/>
        <v>0</v>
      </c>
      <c r="BO697" s="258">
        <f t="shared" si="385"/>
        <v>1</v>
      </c>
      <c r="BP697" s="258">
        <f t="shared" si="386"/>
        <v>1</v>
      </c>
      <c r="BQ697" s="258">
        <f t="shared" si="387"/>
        <v>0</v>
      </c>
      <c r="BR697" s="258">
        <f t="shared" si="388"/>
        <v>1</v>
      </c>
      <c r="BS697" s="258">
        <f t="shared" si="389"/>
        <v>1</v>
      </c>
      <c r="BT697" s="258">
        <f t="shared" si="390"/>
        <v>0</v>
      </c>
      <c r="BU697" s="258">
        <f t="shared" si="391"/>
        <v>1</v>
      </c>
      <c r="BV697" s="258">
        <f t="shared" si="392"/>
        <v>1</v>
      </c>
      <c r="BW697" s="258">
        <f t="shared" si="393"/>
        <v>0</v>
      </c>
      <c r="BX697" s="258">
        <f t="shared" si="394"/>
        <v>1</v>
      </c>
      <c r="BY697" s="258">
        <f t="shared" si="395"/>
        <v>1</v>
      </c>
      <c r="BZ697" s="258">
        <f t="shared" si="396"/>
        <v>0</v>
      </c>
      <c r="CA697" s="258">
        <f t="shared" si="397"/>
        <v>1</v>
      </c>
      <c r="CB697" s="258">
        <f t="shared" si="398"/>
        <v>1</v>
      </c>
      <c r="CC697" s="258">
        <f t="shared" si="399"/>
        <v>0</v>
      </c>
      <c r="CD697" s="258">
        <f t="shared" si="400"/>
        <v>1</v>
      </c>
    </row>
    <row r="698" spans="1:82" hidden="1">
      <c r="A698" s="29"/>
      <c r="B698" s="258"/>
      <c r="C698" s="259"/>
      <c r="D698" s="258"/>
      <c r="E698" s="258"/>
      <c r="F698" s="258"/>
      <c r="G698" s="258">
        <v>690</v>
      </c>
      <c r="H698" s="414"/>
      <c r="I698" s="273"/>
      <c r="J698" s="274"/>
      <c r="K698" s="275"/>
      <c r="L698" s="745"/>
      <c r="M698" s="272"/>
      <c r="N698" s="508">
        <f t="shared" si="29"/>
        <v>0</v>
      </c>
      <c r="O698" s="510">
        <f t="shared" si="345"/>
        <v>0</v>
      </c>
      <c r="P698" s="260">
        <f t="shared" si="346"/>
        <v>0</v>
      </c>
      <c r="Q698" s="261">
        <f t="shared" si="347"/>
        <v>0</v>
      </c>
      <c r="R698" s="261">
        <f t="shared" si="1"/>
        <v>0</v>
      </c>
      <c r="S698" s="262"/>
      <c r="T698" s="262"/>
      <c r="U698" s="263">
        <f t="shared" si="348"/>
        <v>1.288</v>
      </c>
      <c r="V698" s="264">
        <f>IF(E698="SP",1,IF(D698="",ExtraMargeMateriaal,(1-VLOOKUP(D698,TabelAankoop[],4,FALSE))))</f>
        <v>1</v>
      </c>
      <c r="W698" s="265">
        <f t="shared" si="3"/>
        <v>0.6885</v>
      </c>
      <c r="X698" s="266">
        <f t="shared" si="4"/>
        <v>1</v>
      </c>
      <c r="Y698" s="267">
        <f t="shared" si="5"/>
        <v>1.46</v>
      </c>
      <c r="Z698" s="267">
        <f t="shared" si="6"/>
        <v>1.1599999999999999</v>
      </c>
      <c r="AA698" s="268">
        <f t="shared" si="349"/>
        <v>0</v>
      </c>
      <c r="AB698" s="456">
        <f t="shared" si="350"/>
        <v>0</v>
      </c>
      <c r="AC698" s="457">
        <f t="shared" si="351"/>
        <v>0</v>
      </c>
      <c r="AD698" s="456">
        <f t="shared" si="352"/>
        <v>0</v>
      </c>
      <c r="AE698" s="458">
        <f t="shared" si="353"/>
        <v>0</v>
      </c>
      <c r="AF698" s="457">
        <f t="shared" si="354"/>
        <v>0</v>
      </c>
      <c r="AG698" s="456">
        <f t="shared" si="355"/>
        <v>0</v>
      </c>
      <c r="AH698" s="457">
        <f t="shared" si="356"/>
        <v>0</v>
      </c>
      <c r="AI698" s="268">
        <f t="shared" si="357"/>
        <v>0</v>
      </c>
      <c r="AJ698" s="269">
        <f t="shared" si="358"/>
        <v>0</v>
      </c>
      <c r="AK698" s="270">
        <f t="shared" si="359"/>
        <v>0</v>
      </c>
      <c r="AL698" s="415">
        <f t="shared" si="360"/>
        <v>0</v>
      </c>
      <c r="AM698" s="259" t="str">
        <f>IF(AP698="","",IFERROR(VLOOKUP(AP698,CODES!$A$3:$D$1348,4,FALSE),"X"))&amp;IF(AQ698="","",IFERROR(VLOOKUP(AQ698,CODES!$A$3:$D$1348,4,FALSE),"X"))&amp;IF(AR698="","",IFERROR(VLOOKUP(AR698,CODES!$A$3:$D$1348,4,FALSE),"X"))&amp;IF(AS698="","",IFERROR(VLOOKUP(AS698,CODES!$A$3:$D$1348,4,FALSE),"X"))&amp;IF(AT698="","",IFERROR(VLOOKUP(AT698,CODES!$A$3:$D$1348,4,FALSE),"X"))&amp;IF(AU698="","",IFERROR(VLOOKUP(AU698,CODES!$A$3:$D$1348,4,FALSE),"X"))&amp;IF(AV698="","",IFERROR(VLOOKUP(AV698,CODES!$A$3:$D$1348,4,FALSE),"X"))&amp;IF(AW698="","",IFERROR(VLOOKUP(AW698,CODES!$A$3:$D$1348,4,FALSE),"X"))&amp;IF(AX698="","",IFERROR(VLOOKUP(AX698,CODES!$A$3:$D$1348,4,FALSE),"X"))&amp;IF(AY698="","",IFERROR(VLOOKUP(AY698,CODES!$A$3:$D$1348,4,FALSE),"X"))</f>
        <v/>
      </c>
      <c r="AN698" s="258">
        <f>SUM(IFERROR(VLOOKUP(AP698,CODES!$A$3:$D$1348,4,FALSE)*BC698,0),IFERROR(VLOOKUP(AQ698,CODES!$A$3:$D$1348,4,FALSE)*BF698,0),IFERROR(VLOOKUP(AR698,CODES!$A$3:$D$1348,4,FALSE)*BI698,0),IFERROR(VLOOKUP(AS698,CODES!$A$3:$D$1348,4,FALSE)*BL698,0),IFERROR(VLOOKUP(AT698,CODES!$A$3:$D$1348,4,FALSE)*BO698,0),IFERROR(VLOOKUP(AU698,CODES!$A$3:$D$1348,4,FALSE)*BR698,0),IFERROR(VLOOKUP(AV698,CODES!$A$3:$D$1348,4,FALSE)*BU698,0),IFERROR(VLOOKUP(AW698,CODES!$A$3:$D$1348,4,FALSE)*BX698,0),IFERROR(VLOOKUP(AX698,CODES!$A$3:$D$1348,4,FALSE)*CA698,0),IFERROR(VLOOKUP(AY698,CODES!$A$3:$D$1348,4,FALSE)*CD698,0))</f>
        <v>0</v>
      </c>
      <c r="AO698" s="258">
        <f>SUM(IFERROR(VLOOKUP(AP698,CODES!$A$3:$D$1348,3,FALSE)*BC698,0),IFERROR(VLOOKUP(AQ698,CODES!$A$3:$D$1348,3,FALSE)*BF698,0),IFERROR(VLOOKUP(AR698,CODES!$A$3:$D$1348,3,FALSE)*BI698,0),IFERROR(VLOOKUP(AS698,CODES!$A$3:$D$1348,3,FALSE)*BL698,0),IFERROR(VLOOKUP(AT698,CODES!$A$3:$D$1348,3,FALSE)*BO698,0),IFERROR(VLOOKUP(AU698,CODES!$A$3:$D$1348,3,FALSE)*BR698,0),IFERROR(VLOOKUP(AV698,CODES!$A$3:$D$1348,3,FALSE)*BU698,0),IFERROR(VLOOKUP(AW698,CODES!$A$3:$D$1348,3,FALSE)*BX698,0),IFERROR(VLOOKUP(AX698,CODES!$A$3:$D$1348,3,FALSE)*CA698,0),IFERROR(VLOOKUP(AY698,CODES!$A$3:$D$1348,3,FALSE)*CD698,0))+B698</f>
        <v>0</v>
      </c>
      <c r="AP698" s="271" t="str">
        <f t="shared" si="361"/>
        <v/>
      </c>
      <c r="AQ698" s="271" t="str">
        <f t="shared" si="362"/>
        <v/>
      </c>
      <c r="AR698" s="271" t="str">
        <f t="shared" si="363"/>
        <v/>
      </c>
      <c r="AS698" s="271" t="str">
        <f t="shared" si="364"/>
        <v/>
      </c>
      <c r="AT698" s="271" t="str">
        <f t="shared" si="365"/>
        <v/>
      </c>
      <c r="AU698" s="271" t="str">
        <f t="shared" si="366"/>
        <v/>
      </c>
      <c r="AV698" s="271" t="str">
        <f t="shared" si="367"/>
        <v/>
      </c>
      <c r="AW698" s="271" t="str">
        <f t="shared" si="368"/>
        <v/>
      </c>
      <c r="AX698" s="271" t="str">
        <f t="shared" si="369"/>
        <v/>
      </c>
      <c r="AY698" s="271" t="str">
        <f t="shared" si="370"/>
        <v/>
      </c>
      <c r="AZ698" s="258">
        <f t="shared" si="371"/>
        <v>0</v>
      </c>
      <c r="BA698" s="258">
        <f t="shared" si="19"/>
        <v>1</v>
      </c>
      <c r="BB698" s="258">
        <f t="shared" si="372"/>
        <v>0</v>
      </c>
      <c r="BC698" s="258">
        <f t="shared" si="373"/>
        <v>1</v>
      </c>
      <c r="BD698" s="258">
        <f t="shared" si="374"/>
        <v>1</v>
      </c>
      <c r="BE698" s="258">
        <f t="shared" si="375"/>
        <v>0</v>
      </c>
      <c r="BF698" s="258">
        <f t="shared" si="376"/>
        <v>1</v>
      </c>
      <c r="BG698" s="258">
        <f t="shared" si="377"/>
        <v>1</v>
      </c>
      <c r="BH698" s="258">
        <f t="shared" si="378"/>
        <v>0</v>
      </c>
      <c r="BI698" s="258">
        <f t="shared" si="379"/>
        <v>1</v>
      </c>
      <c r="BJ698" s="258">
        <f t="shared" si="380"/>
        <v>1</v>
      </c>
      <c r="BK698" s="258">
        <f t="shared" si="381"/>
        <v>0</v>
      </c>
      <c r="BL698" s="258">
        <f t="shared" si="382"/>
        <v>1</v>
      </c>
      <c r="BM698" s="258">
        <f t="shared" si="383"/>
        <v>1</v>
      </c>
      <c r="BN698" s="258">
        <f t="shared" si="384"/>
        <v>0</v>
      </c>
      <c r="BO698" s="258">
        <f t="shared" si="385"/>
        <v>1</v>
      </c>
      <c r="BP698" s="258">
        <f t="shared" si="386"/>
        <v>1</v>
      </c>
      <c r="BQ698" s="258">
        <f t="shared" si="387"/>
        <v>0</v>
      </c>
      <c r="BR698" s="258">
        <f t="shared" si="388"/>
        <v>1</v>
      </c>
      <c r="BS698" s="258">
        <f t="shared" si="389"/>
        <v>1</v>
      </c>
      <c r="BT698" s="258">
        <f t="shared" si="390"/>
        <v>0</v>
      </c>
      <c r="BU698" s="258">
        <f t="shared" si="391"/>
        <v>1</v>
      </c>
      <c r="BV698" s="258">
        <f t="shared" si="392"/>
        <v>1</v>
      </c>
      <c r="BW698" s="258">
        <f t="shared" si="393"/>
        <v>0</v>
      </c>
      <c r="BX698" s="258">
        <f t="shared" si="394"/>
        <v>1</v>
      </c>
      <c r="BY698" s="258">
        <f t="shared" si="395"/>
        <v>1</v>
      </c>
      <c r="BZ698" s="258">
        <f t="shared" si="396"/>
        <v>0</v>
      </c>
      <c r="CA698" s="258">
        <f t="shared" si="397"/>
        <v>1</v>
      </c>
      <c r="CB698" s="258">
        <f t="shared" si="398"/>
        <v>1</v>
      </c>
      <c r="CC698" s="258">
        <f t="shared" si="399"/>
        <v>0</v>
      </c>
      <c r="CD698" s="258">
        <f t="shared" si="400"/>
        <v>1</v>
      </c>
    </row>
    <row r="699" spans="1:82" hidden="1">
      <c r="A699" s="29"/>
      <c r="B699" s="258"/>
      <c r="C699" s="259"/>
      <c r="D699" s="258"/>
      <c r="E699" s="258"/>
      <c r="F699" s="258"/>
      <c r="G699" s="258">
        <v>691</v>
      </c>
      <c r="H699" s="414"/>
      <c r="I699" s="273"/>
      <c r="J699" s="274"/>
      <c r="K699" s="275"/>
      <c r="L699" s="745"/>
      <c r="M699" s="272"/>
      <c r="N699" s="508">
        <f t="shared" si="29"/>
        <v>0</v>
      </c>
      <c r="O699" s="510">
        <f t="shared" si="345"/>
        <v>0</v>
      </c>
      <c r="P699" s="260">
        <f t="shared" si="346"/>
        <v>0</v>
      </c>
      <c r="Q699" s="261">
        <f t="shared" si="347"/>
        <v>0</v>
      </c>
      <c r="R699" s="261">
        <f t="shared" si="1"/>
        <v>0</v>
      </c>
      <c r="S699" s="262"/>
      <c r="T699" s="262"/>
      <c r="U699" s="263">
        <f t="shared" si="348"/>
        <v>1.288</v>
      </c>
      <c r="V699" s="264">
        <f>IF(E699="SP",1,IF(D699="",ExtraMargeMateriaal,(1-VLOOKUP(D699,TabelAankoop[],4,FALSE))))</f>
        <v>1</v>
      </c>
      <c r="W699" s="265">
        <f t="shared" si="3"/>
        <v>0.6885</v>
      </c>
      <c r="X699" s="266">
        <f t="shared" si="4"/>
        <v>1</v>
      </c>
      <c r="Y699" s="267">
        <f t="shared" si="5"/>
        <v>1.46</v>
      </c>
      <c r="Z699" s="267">
        <f t="shared" si="6"/>
        <v>1.1599999999999999</v>
      </c>
      <c r="AA699" s="268">
        <f t="shared" si="349"/>
        <v>0</v>
      </c>
      <c r="AB699" s="456">
        <f t="shared" si="350"/>
        <v>0</v>
      </c>
      <c r="AC699" s="457">
        <f t="shared" si="351"/>
        <v>0</v>
      </c>
      <c r="AD699" s="456">
        <f t="shared" si="352"/>
        <v>0</v>
      </c>
      <c r="AE699" s="458">
        <f t="shared" si="353"/>
        <v>0</v>
      </c>
      <c r="AF699" s="457">
        <f t="shared" si="354"/>
        <v>0</v>
      </c>
      <c r="AG699" s="456">
        <f t="shared" si="355"/>
        <v>0</v>
      </c>
      <c r="AH699" s="457">
        <f t="shared" si="356"/>
        <v>0</v>
      </c>
      <c r="AI699" s="268">
        <f t="shared" si="357"/>
        <v>0</v>
      </c>
      <c r="AJ699" s="269">
        <f t="shared" si="358"/>
        <v>0</v>
      </c>
      <c r="AK699" s="270">
        <f t="shared" si="359"/>
        <v>0</v>
      </c>
      <c r="AL699" s="415">
        <f t="shared" si="360"/>
        <v>0</v>
      </c>
      <c r="AM699" s="259" t="str">
        <f>IF(AP699="","",IFERROR(VLOOKUP(AP699,CODES!$A$3:$D$1348,4,FALSE),"X"))&amp;IF(AQ699="","",IFERROR(VLOOKUP(AQ699,CODES!$A$3:$D$1348,4,FALSE),"X"))&amp;IF(AR699="","",IFERROR(VLOOKUP(AR699,CODES!$A$3:$D$1348,4,FALSE),"X"))&amp;IF(AS699="","",IFERROR(VLOOKUP(AS699,CODES!$A$3:$D$1348,4,FALSE),"X"))&amp;IF(AT699="","",IFERROR(VLOOKUP(AT699,CODES!$A$3:$D$1348,4,FALSE),"X"))&amp;IF(AU699="","",IFERROR(VLOOKUP(AU699,CODES!$A$3:$D$1348,4,FALSE),"X"))&amp;IF(AV699="","",IFERROR(VLOOKUP(AV699,CODES!$A$3:$D$1348,4,FALSE),"X"))&amp;IF(AW699="","",IFERROR(VLOOKUP(AW699,CODES!$A$3:$D$1348,4,FALSE),"X"))&amp;IF(AX699="","",IFERROR(VLOOKUP(AX699,CODES!$A$3:$D$1348,4,FALSE),"X"))&amp;IF(AY699="","",IFERROR(VLOOKUP(AY699,CODES!$A$3:$D$1348,4,FALSE),"X"))</f>
        <v/>
      </c>
      <c r="AN699" s="258">
        <f>SUM(IFERROR(VLOOKUP(AP699,CODES!$A$3:$D$1348,4,FALSE)*BC699,0),IFERROR(VLOOKUP(AQ699,CODES!$A$3:$D$1348,4,FALSE)*BF699,0),IFERROR(VLOOKUP(AR699,CODES!$A$3:$D$1348,4,FALSE)*BI699,0),IFERROR(VLOOKUP(AS699,CODES!$A$3:$D$1348,4,FALSE)*BL699,0),IFERROR(VLOOKUP(AT699,CODES!$A$3:$D$1348,4,FALSE)*BO699,0),IFERROR(VLOOKUP(AU699,CODES!$A$3:$D$1348,4,FALSE)*BR699,0),IFERROR(VLOOKUP(AV699,CODES!$A$3:$D$1348,4,FALSE)*BU699,0),IFERROR(VLOOKUP(AW699,CODES!$A$3:$D$1348,4,FALSE)*BX699,0),IFERROR(VLOOKUP(AX699,CODES!$A$3:$D$1348,4,FALSE)*CA699,0),IFERROR(VLOOKUP(AY699,CODES!$A$3:$D$1348,4,FALSE)*CD699,0))</f>
        <v>0</v>
      </c>
      <c r="AO699" s="258">
        <f>SUM(IFERROR(VLOOKUP(AP699,CODES!$A$3:$D$1348,3,FALSE)*BC699,0),IFERROR(VLOOKUP(AQ699,CODES!$A$3:$D$1348,3,FALSE)*BF699,0),IFERROR(VLOOKUP(AR699,CODES!$A$3:$D$1348,3,FALSE)*BI699,0),IFERROR(VLOOKUP(AS699,CODES!$A$3:$D$1348,3,FALSE)*BL699,0),IFERROR(VLOOKUP(AT699,CODES!$A$3:$D$1348,3,FALSE)*BO699,0),IFERROR(VLOOKUP(AU699,CODES!$A$3:$D$1348,3,FALSE)*BR699,0),IFERROR(VLOOKUP(AV699,CODES!$A$3:$D$1348,3,FALSE)*BU699,0),IFERROR(VLOOKUP(AW699,CODES!$A$3:$D$1348,3,FALSE)*BX699,0),IFERROR(VLOOKUP(AX699,CODES!$A$3:$D$1348,3,FALSE)*CA699,0),IFERROR(VLOOKUP(AY699,CODES!$A$3:$D$1348,3,FALSE)*CD699,0))+B699</f>
        <v>0</v>
      </c>
      <c r="AP699" s="271" t="str">
        <f t="shared" si="361"/>
        <v/>
      </c>
      <c r="AQ699" s="271" t="str">
        <f t="shared" si="362"/>
        <v/>
      </c>
      <c r="AR699" s="271" t="str">
        <f t="shared" si="363"/>
        <v/>
      </c>
      <c r="AS699" s="271" t="str">
        <f t="shared" si="364"/>
        <v/>
      </c>
      <c r="AT699" s="271" t="str">
        <f t="shared" si="365"/>
        <v/>
      </c>
      <c r="AU699" s="271" t="str">
        <f t="shared" si="366"/>
        <v/>
      </c>
      <c r="AV699" s="271" t="str">
        <f t="shared" si="367"/>
        <v/>
      </c>
      <c r="AW699" s="271" t="str">
        <f t="shared" si="368"/>
        <v/>
      </c>
      <c r="AX699" s="271" t="str">
        <f t="shared" si="369"/>
        <v/>
      </c>
      <c r="AY699" s="271" t="str">
        <f t="shared" si="370"/>
        <v/>
      </c>
      <c r="AZ699" s="258">
        <f t="shared" si="371"/>
        <v>0</v>
      </c>
      <c r="BA699" s="258">
        <f t="shared" si="19"/>
        <v>1</v>
      </c>
      <c r="BB699" s="258">
        <f t="shared" si="372"/>
        <v>0</v>
      </c>
      <c r="BC699" s="258">
        <f t="shared" si="373"/>
        <v>1</v>
      </c>
      <c r="BD699" s="258">
        <f t="shared" si="374"/>
        <v>1</v>
      </c>
      <c r="BE699" s="258">
        <f t="shared" si="375"/>
        <v>0</v>
      </c>
      <c r="BF699" s="258">
        <f t="shared" si="376"/>
        <v>1</v>
      </c>
      <c r="BG699" s="258">
        <f t="shared" si="377"/>
        <v>1</v>
      </c>
      <c r="BH699" s="258">
        <f t="shared" si="378"/>
        <v>0</v>
      </c>
      <c r="BI699" s="258">
        <f t="shared" si="379"/>
        <v>1</v>
      </c>
      <c r="BJ699" s="258">
        <f t="shared" si="380"/>
        <v>1</v>
      </c>
      <c r="BK699" s="258">
        <f t="shared" si="381"/>
        <v>0</v>
      </c>
      <c r="BL699" s="258">
        <f t="shared" si="382"/>
        <v>1</v>
      </c>
      <c r="BM699" s="258">
        <f t="shared" si="383"/>
        <v>1</v>
      </c>
      <c r="BN699" s="258">
        <f t="shared" si="384"/>
        <v>0</v>
      </c>
      <c r="BO699" s="258">
        <f t="shared" si="385"/>
        <v>1</v>
      </c>
      <c r="BP699" s="258">
        <f t="shared" si="386"/>
        <v>1</v>
      </c>
      <c r="BQ699" s="258">
        <f t="shared" si="387"/>
        <v>0</v>
      </c>
      <c r="BR699" s="258">
        <f t="shared" si="388"/>
        <v>1</v>
      </c>
      <c r="BS699" s="258">
        <f t="shared" si="389"/>
        <v>1</v>
      </c>
      <c r="BT699" s="258">
        <f t="shared" si="390"/>
        <v>0</v>
      </c>
      <c r="BU699" s="258">
        <f t="shared" si="391"/>
        <v>1</v>
      </c>
      <c r="BV699" s="258">
        <f t="shared" si="392"/>
        <v>1</v>
      </c>
      <c r="BW699" s="258">
        <f t="shared" si="393"/>
        <v>0</v>
      </c>
      <c r="BX699" s="258">
        <f t="shared" si="394"/>
        <v>1</v>
      </c>
      <c r="BY699" s="258">
        <f t="shared" si="395"/>
        <v>1</v>
      </c>
      <c r="BZ699" s="258">
        <f t="shared" si="396"/>
        <v>0</v>
      </c>
      <c r="CA699" s="258">
        <f t="shared" si="397"/>
        <v>1</v>
      </c>
      <c r="CB699" s="258">
        <f t="shared" si="398"/>
        <v>1</v>
      </c>
      <c r="CC699" s="258">
        <f t="shared" si="399"/>
        <v>0</v>
      </c>
      <c r="CD699" s="258">
        <f t="shared" si="400"/>
        <v>1</v>
      </c>
    </row>
    <row r="700" spans="1:82" hidden="1">
      <c r="A700" s="29"/>
      <c r="B700" s="258"/>
      <c r="C700" s="259"/>
      <c r="D700" s="258"/>
      <c r="E700" s="258"/>
      <c r="F700" s="258"/>
      <c r="G700" s="258">
        <v>692</v>
      </c>
      <c r="H700" s="414"/>
      <c r="I700" s="273"/>
      <c r="J700" s="274"/>
      <c r="K700" s="275"/>
      <c r="L700" s="745"/>
      <c r="M700" s="272"/>
      <c r="N700" s="508">
        <f t="shared" si="29"/>
        <v>0</v>
      </c>
      <c r="O700" s="510">
        <f t="shared" si="345"/>
        <v>0</v>
      </c>
      <c r="P700" s="260">
        <f t="shared" si="346"/>
        <v>0</v>
      </c>
      <c r="Q700" s="261">
        <f t="shared" si="347"/>
        <v>0</v>
      </c>
      <c r="R700" s="261">
        <f t="shared" si="1"/>
        <v>0</v>
      </c>
      <c r="S700" s="262"/>
      <c r="T700" s="262"/>
      <c r="U700" s="263">
        <f t="shared" si="348"/>
        <v>1.288</v>
      </c>
      <c r="V700" s="264">
        <f>IF(E700="SP",1,IF(D700="",ExtraMargeMateriaal,(1-VLOOKUP(D700,TabelAankoop[],4,FALSE))))</f>
        <v>1</v>
      </c>
      <c r="W700" s="265">
        <f t="shared" si="3"/>
        <v>0.6885</v>
      </c>
      <c r="X700" s="266">
        <f t="shared" si="4"/>
        <v>1</v>
      </c>
      <c r="Y700" s="267">
        <f t="shared" si="5"/>
        <v>1.46</v>
      </c>
      <c r="Z700" s="267">
        <f t="shared" si="6"/>
        <v>1.1599999999999999</v>
      </c>
      <c r="AA700" s="268">
        <f t="shared" si="349"/>
        <v>0</v>
      </c>
      <c r="AB700" s="456">
        <f t="shared" si="350"/>
        <v>0</v>
      </c>
      <c r="AC700" s="457">
        <f t="shared" si="351"/>
        <v>0</v>
      </c>
      <c r="AD700" s="456">
        <f t="shared" si="352"/>
        <v>0</v>
      </c>
      <c r="AE700" s="458">
        <f t="shared" si="353"/>
        <v>0</v>
      </c>
      <c r="AF700" s="457">
        <f t="shared" si="354"/>
        <v>0</v>
      </c>
      <c r="AG700" s="456">
        <f t="shared" si="355"/>
        <v>0</v>
      </c>
      <c r="AH700" s="457">
        <f t="shared" si="356"/>
        <v>0</v>
      </c>
      <c r="AI700" s="268">
        <f t="shared" si="357"/>
        <v>0</v>
      </c>
      <c r="AJ700" s="269">
        <f t="shared" si="358"/>
        <v>0</v>
      </c>
      <c r="AK700" s="270">
        <f t="shared" si="359"/>
        <v>0</v>
      </c>
      <c r="AL700" s="415">
        <f t="shared" si="360"/>
        <v>0</v>
      </c>
      <c r="AM700" s="259" t="str">
        <f>IF(AP700="","",IFERROR(VLOOKUP(AP700,CODES!$A$3:$D$1348,4,FALSE),"X"))&amp;IF(AQ700="","",IFERROR(VLOOKUP(AQ700,CODES!$A$3:$D$1348,4,FALSE),"X"))&amp;IF(AR700="","",IFERROR(VLOOKUP(AR700,CODES!$A$3:$D$1348,4,FALSE),"X"))&amp;IF(AS700="","",IFERROR(VLOOKUP(AS700,CODES!$A$3:$D$1348,4,FALSE),"X"))&amp;IF(AT700="","",IFERROR(VLOOKUP(AT700,CODES!$A$3:$D$1348,4,FALSE),"X"))&amp;IF(AU700="","",IFERROR(VLOOKUP(AU700,CODES!$A$3:$D$1348,4,FALSE),"X"))&amp;IF(AV700="","",IFERROR(VLOOKUP(AV700,CODES!$A$3:$D$1348,4,FALSE),"X"))&amp;IF(AW700="","",IFERROR(VLOOKUP(AW700,CODES!$A$3:$D$1348,4,FALSE),"X"))&amp;IF(AX700="","",IFERROR(VLOOKUP(AX700,CODES!$A$3:$D$1348,4,FALSE),"X"))&amp;IF(AY700="","",IFERROR(VLOOKUP(AY700,CODES!$A$3:$D$1348,4,FALSE),"X"))</f>
        <v/>
      </c>
      <c r="AN700" s="258">
        <f>SUM(IFERROR(VLOOKUP(AP700,CODES!$A$3:$D$1348,4,FALSE)*BC700,0),IFERROR(VLOOKUP(AQ700,CODES!$A$3:$D$1348,4,FALSE)*BF700,0),IFERROR(VLOOKUP(AR700,CODES!$A$3:$D$1348,4,FALSE)*BI700,0),IFERROR(VLOOKUP(AS700,CODES!$A$3:$D$1348,4,FALSE)*BL700,0),IFERROR(VLOOKUP(AT700,CODES!$A$3:$D$1348,4,FALSE)*BO700,0),IFERROR(VLOOKUP(AU700,CODES!$A$3:$D$1348,4,FALSE)*BR700,0),IFERROR(VLOOKUP(AV700,CODES!$A$3:$D$1348,4,FALSE)*BU700,0),IFERROR(VLOOKUP(AW700,CODES!$A$3:$D$1348,4,FALSE)*BX700,0),IFERROR(VLOOKUP(AX700,CODES!$A$3:$D$1348,4,FALSE)*CA700,0),IFERROR(VLOOKUP(AY700,CODES!$A$3:$D$1348,4,FALSE)*CD700,0))</f>
        <v>0</v>
      </c>
      <c r="AO700" s="258">
        <f>SUM(IFERROR(VLOOKUP(AP700,CODES!$A$3:$D$1348,3,FALSE)*BC700,0),IFERROR(VLOOKUP(AQ700,CODES!$A$3:$D$1348,3,FALSE)*BF700,0),IFERROR(VLOOKUP(AR700,CODES!$A$3:$D$1348,3,FALSE)*BI700,0),IFERROR(VLOOKUP(AS700,CODES!$A$3:$D$1348,3,FALSE)*BL700,0),IFERROR(VLOOKUP(AT700,CODES!$A$3:$D$1348,3,FALSE)*BO700,0),IFERROR(VLOOKUP(AU700,CODES!$A$3:$D$1348,3,FALSE)*BR700,0),IFERROR(VLOOKUP(AV700,CODES!$A$3:$D$1348,3,FALSE)*BU700,0),IFERROR(VLOOKUP(AW700,CODES!$A$3:$D$1348,3,FALSE)*BX700,0),IFERROR(VLOOKUP(AX700,CODES!$A$3:$D$1348,3,FALSE)*CA700,0),IFERROR(VLOOKUP(AY700,CODES!$A$3:$D$1348,3,FALSE)*CD700,0))+B700</f>
        <v>0</v>
      </c>
      <c r="AP700" s="271" t="str">
        <f t="shared" si="361"/>
        <v/>
      </c>
      <c r="AQ700" s="271" t="str">
        <f t="shared" si="362"/>
        <v/>
      </c>
      <c r="AR700" s="271" t="str">
        <f t="shared" si="363"/>
        <v/>
      </c>
      <c r="AS700" s="271" t="str">
        <f t="shared" si="364"/>
        <v/>
      </c>
      <c r="AT700" s="271" t="str">
        <f t="shared" si="365"/>
        <v/>
      </c>
      <c r="AU700" s="271" t="str">
        <f t="shared" si="366"/>
        <v/>
      </c>
      <c r="AV700" s="271" t="str">
        <f t="shared" si="367"/>
        <v/>
      </c>
      <c r="AW700" s="271" t="str">
        <f t="shared" si="368"/>
        <v/>
      </c>
      <c r="AX700" s="271" t="str">
        <f t="shared" si="369"/>
        <v/>
      </c>
      <c r="AY700" s="271" t="str">
        <f t="shared" si="370"/>
        <v/>
      </c>
      <c r="AZ700" s="258">
        <f t="shared" si="371"/>
        <v>0</v>
      </c>
      <c r="BA700" s="258">
        <f t="shared" si="19"/>
        <v>1</v>
      </c>
      <c r="BB700" s="258">
        <f t="shared" si="372"/>
        <v>0</v>
      </c>
      <c r="BC700" s="258">
        <f t="shared" si="373"/>
        <v>1</v>
      </c>
      <c r="BD700" s="258">
        <f t="shared" si="374"/>
        <v>1</v>
      </c>
      <c r="BE700" s="258">
        <f t="shared" si="375"/>
        <v>0</v>
      </c>
      <c r="BF700" s="258">
        <f t="shared" si="376"/>
        <v>1</v>
      </c>
      <c r="BG700" s="258">
        <f t="shared" si="377"/>
        <v>1</v>
      </c>
      <c r="BH700" s="258">
        <f t="shared" si="378"/>
        <v>0</v>
      </c>
      <c r="BI700" s="258">
        <f t="shared" si="379"/>
        <v>1</v>
      </c>
      <c r="BJ700" s="258">
        <f t="shared" si="380"/>
        <v>1</v>
      </c>
      <c r="BK700" s="258">
        <f t="shared" si="381"/>
        <v>0</v>
      </c>
      <c r="BL700" s="258">
        <f t="shared" si="382"/>
        <v>1</v>
      </c>
      <c r="BM700" s="258">
        <f t="shared" si="383"/>
        <v>1</v>
      </c>
      <c r="BN700" s="258">
        <f t="shared" si="384"/>
        <v>0</v>
      </c>
      <c r="BO700" s="258">
        <f t="shared" si="385"/>
        <v>1</v>
      </c>
      <c r="BP700" s="258">
        <f t="shared" si="386"/>
        <v>1</v>
      </c>
      <c r="BQ700" s="258">
        <f t="shared" si="387"/>
        <v>0</v>
      </c>
      <c r="BR700" s="258">
        <f t="shared" si="388"/>
        <v>1</v>
      </c>
      <c r="BS700" s="258">
        <f t="shared" si="389"/>
        <v>1</v>
      </c>
      <c r="BT700" s="258">
        <f t="shared" si="390"/>
        <v>0</v>
      </c>
      <c r="BU700" s="258">
        <f t="shared" si="391"/>
        <v>1</v>
      </c>
      <c r="BV700" s="258">
        <f t="shared" si="392"/>
        <v>1</v>
      </c>
      <c r="BW700" s="258">
        <f t="shared" si="393"/>
        <v>0</v>
      </c>
      <c r="BX700" s="258">
        <f t="shared" si="394"/>
        <v>1</v>
      </c>
      <c r="BY700" s="258">
        <f t="shared" si="395"/>
        <v>1</v>
      </c>
      <c r="BZ700" s="258">
        <f t="shared" si="396"/>
        <v>0</v>
      </c>
      <c r="CA700" s="258">
        <f t="shared" si="397"/>
        <v>1</v>
      </c>
      <c r="CB700" s="258">
        <f t="shared" si="398"/>
        <v>1</v>
      </c>
      <c r="CC700" s="258">
        <f t="shared" si="399"/>
        <v>0</v>
      </c>
      <c r="CD700" s="258">
        <f t="shared" si="400"/>
        <v>1</v>
      </c>
    </row>
    <row r="701" spans="1:82" hidden="1">
      <c r="A701" s="29"/>
      <c r="B701" s="258"/>
      <c r="C701" s="259"/>
      <c r="D701" s="258"/>
      <c r="E701" s="258"/>
      <c r="F701" s="258"/>
      <c r="G701" s="258">
        <v>693</v>
      </c>
      <c r="H701" s="414"/>
      <c r="I701" s="273"/>
      <c r="J701" s="274"/>
      <c r="K701" s="275"/>
      <c r="L701" s="745"/>
      <c r="M701" s="272"/>
      <c r="N701" s="508">
        <f t="shared" si="29"/>
        <v>0</v>
      </c>
      <c r="O701" s="510">
        <f t="shared" si="345"/>
        <v>0</v>
      </c>
      <c r="P701" s="260">
        <f t="shared" si="346"/>
        <v>0</v>
      </c>
      <c r="Q701" s="261">
        <f t="shared" si="347"/>
        <v>0</v>
      </c>
      <c r="R701" s="261">
        <f t="shared" si="1"/>
        <v>0</v>
      </c>
      <c r="S701" s="262"/>
      <c r="T701" s="262"/>
      <c r="U701" s="263">
        <f t="shared" si="348"/>
        <v>1.288</v>
      </c>
      <c r="V701" s="264">
        <f>IF(E701="SP",1,IF(D701="",ExtraMargeMateriaal,(1-VLOOKUP(D701,TabelAankoop[],4,FALSE))))</f>
        <v>1</v>
      </c>
      <c r="W701" s="265">
        <f t="shared" si="3"/>
        <v>0.6885</v>
      </c>
      <c r="X701" s="266">
        <f t="shared" si="4"/>
        <v>1</v>
      </c>
      <c r="Y701" s="267">
        <f t="shared" si="5"/>
        <v>1.46</v>
      </c>
      <c r="Z701" s="267">
        <f t="shared" si="6"/>
        <v>1.1599999999999999</v>
      </c>
      <c r="AA701" s="268">
        <f t="shared" si="349"/>
        <v>0</v>
      </c>
      <c r="AB701" s="456">
        <f t="shared" si="350"/>
        <v>0</v>
      </c>
      <c r="AC701" s="457">
        <f t="shared" si="351"/>
        <v>0</v>
      </c>
      <c r="AD701" s="456">
        <f t="shared" si="352"/>
        <v>0</v>
      </c>
      <c r="AE701" s="458">
        <f t="shared" si="353"/>
        <v>0</v>
      </c>
      <c r="AF701" s="457">
        <f t="shared" si="354"/>
        <v>0</v>
      </c>
      <c r="AG701" s="456">
        <f t="shared" si="355"/>
        <v>0</v>
      </c>
      <c r="AH701" s="457">
        <f t="shared" si="356"/>
        <v>0</v>
      </c>
      <c r="AI701" s="268">
        <f t="shared" si="357"/>
        <v>0</v>
      </c>
      <c r="AJ701" s="269">
        <f t="shared" si="358"/>
        <v>0</v>
      </c>
      <c r="AK701" s="270">
        <f t="shared" si="359"/>
        <v>0</v>
      </c>
      <c r="AL701" s="415">
        <f t="shared" si="360"/>
        <v>0</v>
      </c>
      <c r="AM701" s="259" t="str">
        <f>IF(AP701="","",IFERROR(VLOOKUP(AP701,CODES!$A$3:$D$1348,4,FALSE),"X"))&amp;IF(AQ701="","",IFERROR(VLOOKUP(AQ701,CODES!$A$3:$D$1348,4,FALSE),"X"))&amp;IF(AR701="","",IFERROR(VLOOKUP(AR701,CODES!$A$3:$D$1348,4,FALSE),"X"))&amp;IF(AS701="","",IFERROR(VLOOKUP(AS701,CODES!$A$3:$D$1348,4,FALSE),"X"))&amp;IF(AT701="","",IFERROR(VLOOKUP(AT701,CODES!$A$3:$D$1348,4,FALSE),"X"))&amp;IF(AU701="","",IFERROR(VLOOKUP(AU701,CODES!$A$3:$D$1348,4,FALSE),"X"))&amp;IF(AV701="","",IFERROR(VLOOKUP(AV701,CODES!$A$3:$D$1348,4,FALSE),"X"))&amp;IF(AW701="","",IFERROR(VLOOKUP(AW701,CODES!$A$3:$D$1348,4,FALSE),"X"))&amp;IF(AX701="","",IFERROR(VLOOKUP(AX701,CODES!$A$3:$D$1348,4,FALSE),"X"))&amp;IF(AY701="","",IFERROR(VLOOKUP(AY701,CODES!$A$3:$D$1348,4,FALSE),"X"))</f>
        <v/>
      </c>
      <c r="AN701" s="258">
        <f>SUM(IFERROR(VLOOKUP(AP701,CODES!$A$3:$D$1348,4,FALSE)*BC701,0),IFERROR(VLOOKUP(AQ701,CODES!$A$3:$D$1348,4,FALSE)*BF701,0),IFERROR(VLOOKUP(AR701,CODES!$A$3:$D$1348,4,FALSE)*BI701,0),IFERROR(VLOOKUP(AS701,CODES!$A$3:$D$1348,4,FALSE)*BL701,0),IFERROR(VLOOKUP(AT701,CODES!$A$3:$D$1348,4,FALSE)*BO701,0),IFERROR(VLOOKUP(AU701,CODES!$A$3:$D$1348,4,FALSE)*BR701,0),IFERROR(VLOOKUP(AV701,CODES!$A$3:$D$1348,4,FALSE)*BU701,0),IFERROR(VLOOKUP(AW701,CODES!$A$3:$D$1348,4,FALSE)*BX701,0),IFERROR(VLOOKUP(AX701,CODES!$A$3:$D$1348,4,FALSE)*CA701,0),IFERROR(VLOOKUP(AY701,CODES!$A$3:$D$1348,4,FALSE)*CD701,0))</f>
        <v>0</v>
      </c>
      <c r="AO701" s="258">
        <f>SUM(IFERROR(VLOOKUP(AP701,CODES!$A$3:$D$1348,3,FALSE)*BC701,0),IFERROR(VLOOKUP(AQ701,CODES!$A$3:$D$1348,3,FALSE)*BF701,0),IFERROR(VLOOKUP(AR701,CODES!$A$3:$D$1348,3,FALSE)*BI701,0),IFERROR(VLOOKUP(AS701,CODES!$A$3:$D$1348,3,FALSE)*BL701,0),IFERROR(VLOOKUP(AT701,CODES!$A$3:$D$1348,3,FALSE)*BO701,0),IFERROR(VLOOKUP(AU701,CODES!$A$3:$D$1348,3,FALSE)*BR701,0),IFERROR(VLOOKUP(AV701,CODES!$A$3:$D$1348,3,FALSE)*BU701,0),IFERROR(VLOOKUP(AW701,CODES!$A$3:$D$1348,3,FALSE)*BX701,0),IFERROR(VLOOKUP(AX701,CODES!$A$3:$D$1348,3,FALSE)*CA701,0),IFERROR(VLOOKUP(AY701,CODES!$A$3:$D$1348,3,FALSE)*CD701,0))+B701</f>
        <v>0</v>
      </c>
      <c r="AP701" s="271" t="str">
        <f t="shared" si="361"/>
        <v/>
      </c>
      <c r="AQ701" s="271" t="str">
        <f t="shared" si="362"/>
        <v/>
      </c>
      <c r="AR701" s="271" t="str">
        <f t="shared" si="363"/>
        <v/>
      </c>
      <c r="AS701" s="271" t="str">
        <f t="shared" si="364"/>
        <v/>
      </c>
      <c r="AT701" s="271" t="str">
        <f t="shared" si="365"/>
        <v/>
      </c>
      <c r="AU701" s="271" t="str">
        <f t="shared" si="366"/>
        <v/>
      </c>
      <c r="AV701" s="271" t="str">
        <f t="shared" si="367"/>
        <v/>
      </c>
      <c r="AW701" s="271" t="str">
        <f t="shared" si="368"/>
        <v/>
      </c>
      <c r="AX701" s="271" t="str">
        <f t="shared" si="369"/>
        <v/>
      </c>
      <c r="AY701" s="271" t="str">
        <f t="shared" si="370"/>
        <v/>
      </c>
      <c r="AZ701" s="258">
        <f t="shared" si="371"/>
        <v>0</v>
      </c>
      <c r="BA701" s="258">
        <f t="shared" si="19"/>
        <v>1</v>
      </c>
      <c r="BB701" s="258">
        <f t="shared" si="372"/>
        <v>0</v>
      </c>
      <c r="BC701" s="258">
        <f t="shared" si="373"/>
        <v>1</v>
      </c>
      <c r="BD701" s="258">
        <f t="shared" si="374"/>
        <v>1</v>
      </c>
      <c r="BE701" s="258">
        <f t="shared" si="375"/>
        <v>0</v>
      </c>
      <c r="BF701" s="258">
        <f t="shared" si="376"/>
        <v>1</v>
      </c>
      <c r="BG701" s="258">
        <f t="shared" si="377"/>
        <v>1</v>
      </c>
      <c r="BH701" s="258">
        <f t="shared" si="378"/>
        <v>0</v>
      </c>
      <c r="BI701" s="258">
        <f t="shared" si="379"/>
        <v>1</v>
      </c>
      <c r="BJ701" s="258">
        <f t="shared" si="380"/>
        <v>1</v>
      </c>
      <c r="BK701" s="258">
        <f t="shared" si="381"/>
        <v>0</v>
      </c>
      <c r="BL701" s="258">
        <f t="shared" si="382"/>
        <v>1</v>
      </c>
      <c r="BM701" s="258">
        <f t="shared" si="383"/>
        <v>1</v>
      </c>
      <c r="BN701" s="258">
        <f t="shared" si="384"/>
        <v>0</v>
      </c>
      <c r="BO701" s="258">
        <f t="shared" si="385"/>
        <v>1</v>
      </c>
      <c r="BP701" s="258">
        <f t="shared" si="386"/>
        <v>1</v>
      </c>
      <c r="BQ701" s="258">
        <f t="shared" si="387"/>
        <v>0</v>
      </c>
      <c r="BR701" s="258">
        <f t="shared" si="388"/>
        <v>1</v>
      </c>
      <c r="BS701" s="258">
        <f t="shared" si="389"/>
        <v>1</v>
      </c>
      <c r="BT701" s="258">
        <f t="shared" si="390"/>
        <v>0</v>
      </c>
      <c r="BU701" s="258">
        <f t="shared" si="391"/>
        <v>1</v>
      </c>
      <c r="BV701" s="258">
        <f t="shared" si="392"/>
        <v>1</v>
      </c>
      <c r="BW701" s="258">
        <f t="shared" si="393"/>
        <v>0</v>
      </c>
      <c r="BX701" s="258">
        <f t="shared" si="394"/>
        <v>1</v>
      </c>
      <c r="BY701" s="258">
        <f t="shared" si="395"/>
        <v>1</v>
      </c>
      <c r="BZ701" s="258">
        <f t="shared" si="396"/>
        <v>0</v>
      </c>
      <c r="CA701" s="258">
        <f t="shared" si="397"/>
        <v>1</v>
      </c>
      <c r="CB701" s="258">
        <f t="shared" si="398"/>
        <v>1</v>
      </c>
      <c r="CC701" s="258">
        <f t="shared" si="399"/>
        <v>0</v>
      </c>
      <c r="CD701" s="258">
        <f t="shared" si="400"/>
        <v>1</v>
      </c>
    </row>
    <row r="702" spans="1:82" hidden="1">
      <c r="A702" s="29"/>
      <c r="B702" s="258"/>
      <c r="C702" s="259"/>
      <c r="D702" s="258"/>
      <c r="E702" s="258"/>
      <c r="F702" s="258"/>
      <c r="G702" s="258">
        <v>694</v>
      </c>
      <c r="H702" s="414"/>
      <c r="I702" s="273"/>
      <c r="J702" s="274"/>
      <c r="K702" s="275"/>
      <c r="L702" s="745"/>
      <c r="M702" s="272"/>
      <c r="N702" s="508">
        <f t="shared" si="29"/>
        <v>0</v>
      </c>
      <c r="O702" s="510">
        <f t="shared" si="345"/>
        <v>0</v>
      </c>
      <c r="P702" s="260">
        <f t="shared" si="346"/>
        <v>0</v>
      </c>
      <c r="Q702" s="261">
        <f t="shared" si="347"/>
        <v>0</v>
      </c>
      <c r="R702" s="261">
        <f t="shared" si="1"/>
        <v>0</v>
      </c>
      <c r="S702" s="262"/>
      <c r="T702" s="262"/>
      <c r="U702" s="263">
        <f t="shared" si="348"/>
        <v>1.288</v>
      </c>
      <c r="V702" s="264">
        <f>IF(E702="SP",1,IF(D702="",ExtraMargeMateriaal,(1-VLOOKUP(D702,TabelAankoop[],4,FALSE))))</f>
        <v>1</v>
      </c>
      <c r="W702" s="265">
        <f t="shared" si="3"/>
        <v>0.6885</v>
      </c>
      <c r="X702" s="266">
        <f t="shared" si="4"/>
        <v>1</v>
      </c>
      <c r="Y702" s="267">
        <f t="shared" si="5"/>
        <v>1.46</v>
      </c>
      <c r="Z702" s="267">
        <f t="shared" si="6"/>
        <v>1.1599999999999999</v>
      </c>
      <c r="AA702" s="268">
        <f t="shared" si="349"/>
        <v>0</v>
      </c>
      <c r="AB702" s="456">
        <f t="shared" si="350"/>
        <v>0</v>
      </c>
      <c r="AC702" s="457">
        <f t="shared" si="351"/>
        <v>0</v>
      </c>
      <c r="AD702" s="456">
        <f t="shared" si="352"/>
        <v>0</v>
      </c>
      <c r="AE702" s="458">
        <f t="shared" si="353"/>
        <v>0</v>
      </c>
      <c r="AF702" s="457">
        <f t="shared" si="354"/>
        <v>0</v>
      </c>
      <c r="AG702" s="456">
        <f t="shared" si="355"/>
        <v>0</v>
      </c>
      <c r="AH702" s="457">
        <f t="shared" si="356"/>
        <v>0</v>
      </c>
      <c r="AI702" s="268">
        <f t="shared" si="357"/>
        <v>0</v>
      </c>
      <c r="AJ702" s="269">
        <f t="shared" si="358"/>
        <v>0</v>
      </c>
      <c r="AK702" s="270">
        <f t="shared" si="359"/>
        <v>0</v>
      </c>
      <c r="AL702" s="415">
        <f t="shared" si="360"/>
        <v>0</v>
      </c>
      <c r="AM702" s="259" t="str">
        <f>IF(AP702="","",IFERROR(VLOOKUP(AP702,CODES!$A$3:$D$1348,4,FALSE),"X"))&amp;IF(AQ702="","",IFERROR(VLOOKUP(AQ702,CODES!$A$3:$D$1348,4,FALSE),"X"))&amp;IF(AR702="","",IFERROR(VLOOKUP(AR702,CODES!$A$3:$D$1348,4,FALSE),"X"))&amp;IF(AS702="","",IFERROR(VLOOKUP(AS702,CODES!$A$3:$D$1348,4,FALSE),"X"))&amp;IF(AT702="","",IFERROR(VLOOKUP(AT702,CODES!$A$3:$D$1348,4,FALSE),"X"))&amp;IF(AU702="","",IFERROR(VLOOKUP(AU702,CODES!$A$3:$D$1348,4,FALSE),"X"))&amp;IF(AV702="","",IFERROR(VLOOKUP(AV702,CODES!$A$3:$D$1348,4,FALSE),"X"))&amp;IF(AW702="","",IFERROR(VLOOKUP(AW702,CODES!$A$3:$D$1348,4,FALSE),"X"))&amp;IF(AX702="","",IFERROR(VLOOKUP(AX702,CODES!$A$3:$D$1348,4,FALSE),"X"))&amp;IF(AY702="","",IFERROR(VLOOKUP(AY702,CODES!$A$3:$D$1348,4,FALSE),"X"))</f>
        <v/>
      </c>
      <c r="AN702" s="258">
        <f>SUM(IFERROR(VLOOKUP(AP702,CODES!$A$3:$D$1348,4,FALSE)*BC702,0),IFERROR(VLOOKUP(AQ702,CODES!$A$3:$D$1348,4,FALSE)*BF702,0),IFERROR(VLOOKUP(AR702,CODES!$A$3:$D$1348,4,FALSE)*BI702,0),IFERROR(VLOOKUP(AS702,CODES!$A$3:$D$1348,4,FALSE)*BL702,0),IFERROR(VLOOKUP(AT702,CODES!$A$3:$D$1348,4,FALSE)*BO702,0),IFERROR(VLOOKUP(AU702,CODES!$A$3:$D$1348,4,FALSE)*BR702,0),IFERROR(VLOOKUP(AV702,CODES!$A$3:$D$1348,4,FALSE)*BU702,0),IFERROR(VLOOKUP(AW702,CODES!$A$3:$D$1348,4,FALSE)*BX702,0),IFERROR(VLOOKUP(AX702,CODES!$A$3:$D$1348,4,FALSE)*CA702,0),IFERROR(VLOOKUP(AY702,CODES!$A$3:$D$1348,4,FALSE)*CD702,0))</f>
        <v>0</v>
      </c>
      <c r="AO702" s="258">
        <f>SUM(IFERROR(VLOOKUP(AP702,CODES!$A$3:$D$1348,3,FALSE)*BC702,0),IFERROR(VLOOKUP(AQ702,CODES!$A$3:$D$1348,3,FALSE)*BF702,0),IFERROR(VLOOKUP(AR702,CODES!$A$3:$D$1348,3,FALSE)*BI702,0),IFERROR(VLOOKUP(AS702,CODES!$A$3:$D$1348,3,FALSE)*BL702,0),IFERROR(VLOOKUP(AT702,CODES!$A$3:$D$1348,3,FALSE)*BO702,0),IFERROR(VLOOKUP(AU702,CODES!$A$3:$D$1348,3,FALSE)*BR702,0),IFERROR(VLOOKUP(AV702,CODES!$A$3:$D$1348,3,FALSE)*BU702,0),IFERROR(VLOOKUP(AW702,CODES!$A$3:$D$1348,3,FALSE)*BX702,0),IFERROR(VLOOKUP(AX702,CODES!$A$3:$D$1348,3,FALSE)*CA702,0),IFERROR(VLOOKUP(AY702,CODES!$A$3:$D$1348,3,FALSE)*CD702,0))+B702</f>
        <v>0</v>
      </c>
      <c r="AP702" s="271" t="str">
        <f t="shared" si="361"/>
        <v/>
      </c>
      <c r="AQ702" s="271" t="str">
        <f t="shared" si="362"/>
        <v/>
      </c>
      <c r="AR702" s="271" t="str">
        <f t="shared" si="363"/>
        <v/>
      </c>
      <c r="AS702" s="271" t="str">
        <f t="shared" si="364"/>
        <v/>
      </c>
      <c r="AT702" s="271" t="str">
        <f t="shared" si="365"/>
        <v/>
      </c>
      <c r="AU702" s="271" t="str">
        <f t="shared" si="366"/>
        <v/>
      </c>
      <c r="AV702" s="271" t="str">
        <f t="shared" si="367"/>
        <v/>
      </c>
      <c r="AW702" s="271" t="str">
        <f t="shared" si="368"/>
        <v/>
      </c>
      <c r="AX702" s="271" t="str">
        <f t="shared" si="369"/>
        <v/>
      </c>
      <c r="AY702" s="271" t="str">
        <f t="shared" si="370"/>
        <v/>
      </c>
      <c r="AZ702" s="258">
        <f t="shared" si="371"/>
        <v>0</v>
      </c>
      <c r="BA702" s="258">
        <f t="shared" si="19"/>
        <v>1</v>
      </c>
      <c r="BB702" s="258">
        <f t="shared" si="372"/>
        <v>0</v>
      </c>
      <c r="BC702" s="258">
        <f t="shared" si="373"/>
        <v>1</v>
      </c>
      <c r="BD702" s="258">
        <f t="shared" si="374"/>
        <v>1</v>
      </c>
      <c r="BE702" s="258">
        <f t="shared" si="375"/>
        <v>0</v>
      </c>
      <c r="BF702" s="258">
        <f t="shared" si="376"/>
        <v>1</v>
      </c>
      <c r="BG702" s="258">
        <f t="shared" si="377"/>
        <v>1</v>
      </c>
      <c r="BH702" s="258">
        <f t="shared" si="378"/>
        <v>0</v>
      </c>
      <c r="BI702" s="258">
        <f t="shared" si="379"/>
        <v>1</v>
      </c>
      <c r="BJ702" s="258">
        <f t="shared" si="380"/>
        <v>1</v>
      </c>
      <c r="BK702" s="258">
        <f t="shared" si="381"/>
        <v>0</v>
      </c>
      <c r="BL702" s="258">
        <f t="shared" si="382"/>
        <v>1</v>
      </c>
      <c r="BM702" s="258">
        <f t="shared" si="383"/>
        <v>1</v>
      </c>
      <c r="BN702" s="258">
        <f t="shared" si="384"/>
        <v>0</v>
      </c>
      <c r="BO702" s="258">
        <f t="shared" si="385"/>
        <v>1</v>
      </c>
      <c r="BP702" s="258">
        <f t="shared" si="386"/>
        <v>1</v>
      </c>
      <c r="BQ702" s="258">
        <f t="shared" si="387"/>
        <v>0</v>
      </c>
      <c r="BR702" s="258">
        <f t="shared" si="388"/>
        <v>1</v>
      </c>
      <c r="BS702" s="258">
        <f t="shared" si="389"/>
        <v>1</v>
      </c>
      <c r="BT702" s="258">
        <f t="shared" si="390"/>
        <v>0</v>
      </c>
      <c r="BU702" s="258">
        <f t="shared" si="391"/>
        <v>1</v>
      </c>
      <c r="BV702" s="258">
        <f t="shared" si="392"/>
        <v>1</v>
      </c>
      <c r="BW702" s="258">
        <f t="shared" si="393"/>
        <v>0</v>
      </c>
      <c r="BX702" s="258">
        <f t="shared" si="394"/>
        <v>1</v>
      </c>
      <c r="BY702" s="258">
        <f t="shared" si="395"/>
        <v>1</v>
      </c>
      <c r="BZ702" s="258">
        <f t="shared" si="396"/>
        <v>0</v>
      </c>
      <c r="CA702" s="258">
        <f t="shared" si="397"/>
        <v>1</v>
      </c>
      <c r="CB702" s="258">
        <f t="shared" si="398"/>
        <v>1</v>
      </c>
      <c r="CC702" s="258">
        <f t="shared" si="399"/>
        <v>0</v>
      </c>
      <c r="CD702" s="258">
        <f t="shared" si="400"/>
        <v>1</v>
      </c>
    </row>
    <row r="703" spans="1:82" hidden="1">
      <c r="A703" s="29"/>
      <c r="B703" s="258"/>
      <c r="C703" s="259"/>
      <c r="D703" s="258"/>
      <c r="E703" s="258"/>
      <c r="F703" s="258"/>
      <c r="G703" s="258">
        <v>695</v>
      </c>
      <c r="H703" s="414"/>
      <c r="I703" s="273"/>
      <c r="J703" s="274"/>
      <c r="K703" s="275"/>
      <c r="L703" s="745"/>
      <c r="M703" s="272"/>
      <c r="N703" s="508">
        <f t="shared" si="29"/>
        <v>0</v>
      </c>
      <c r="O703" s="510">
        <f t="shared" si="345"/>
        <v>0</v>
      </c>
      <c r="P703" s="260">
        <f t="shared" si="346"/>
        <v>0</v>
      </c>
      <c r="Q703" s="261">
        <f t="shared" si="347"/>
        <v>0</v>
      </c>
      <c r="R703" s="261">
        <f t="shared" si="1"/>
        <v>0</v>
      </c>
      <c r="S703" s="262"/>
      <c r="T703" s="262"/>
      <c r="U703" s="263">
        <f t="shared" si="348"/>
        <v>1.288</v>
      </c>
      <c r="V703" s="264">
        <f>IF(E703="SP",1,IF(D703="",ExtraMargeMateriaal,(1-VLOOKUP(D703,TabelAankoop[],4,FALSE))))</f>
        <v>1</v>
      </c>
      <c r="W703" s="265">
        <f t="shared" si="3"/>
        <v>0.6885</v>
      </c>
      <c r="X703" s="266">
        <f t="shared" si="4"/>
        <v>1</v>
      </c>
      <c r="Y703" s="267">
        <f t="shared" si="5"/>
        <v>1.46</v>
      </c>
      <c r="Z703" s="267">
        <f t="shared" si="6"/>
        <v>1.1599999999999999</v>
      </c>
      <c r="AA703" s="268">
        <f t="shared" si="349"/>
        <v>0</v>
      </c>
      <c r="AB703" s="456">
        <f t="shared" si="350"/>
        <v>0</v>
      </c>
      <c r="AC703" s="457">
        <f t="shared" si="351"/>
        <v>0</v>
      </c>
      <c r="AD703" s="456">
        <f t="shared" si="352"/>
        <v>0</v>
      </c>
      <c r="AE703" s="458">
        <f t="shared" si="353"/>
        <v>0</v>
      </c>
      <c r="AF703" s="457">
        <f t="shared" si="354"/>
        <v>0</v>
      </c>
      <c r="AG703" s="456">
        <f t="shared" si="355"/>
        <v>0</v>
      </c>
      <c r="AH703" s="457">
        <f t="shared" si="356"/>
        <v>0</v>
      </c>
      <c r="AI703" s="268">
        <f t="shared" si="357"/>
        <v>0</v>
      </c>
      <c r="AJ703" s="269">
        <f t="shared" si="358"/>
        <v>0</v>
      </c>
      <c r="AK703" s="270">
        <f t="shared" si="359"/>
        <v>0</v>
      </c>
      <c r="AL703" s="415">
        <f t="shared" si="360"/>
        <v>0</v>
      </c>
      <c r="AM703" s="259" t="str">
        <f>IF(AP703="","",IFERROR(VLOOKUP(AP703,CODES!$A$3:$D$1348,4,FALSE),"X"))&amp;IF(AQ703="","",IFERROR(VLOOKUP(AQ703,CODES!$A$3:$D$1348,4,FALSE),"X"))&amp;IF(AR703="","",IFERROR(VLOOKUP(AR703,CODES!$A$3:$D$1348,4,FALSE),"X"))&amp;IF(AS703="","",IFERROR(VLOOKUP(AS703,CODES!$A$3:$D$1348,4,FALSE),"X"))&amp;IF(AT703="","",IFERROR(VLOOKUP(AT703,CODES!$A$3:$D$1348,4,FALSE),"X"))&amp;IF(AU703="","",IFERROR(VLOOKUP(AU703,CODES!$A$3:$D$1348,4,FALSE),"X"))&amp;IF(AV703="","",IFERROR(VLOOKUP(AV703,CODES!$A$3:$D$1348,4,FALSE),"X"))&amp;IF(AW703="","",IFERROR(VLOOKUP(AW703,CODES!$A$3:$D$1348,4,FALSE),"X"))&amp;IF(AX703="","",IFERROR(VLOOKUP(AX703,CODES!$A$3:$D$1348,4,FALSE),"X"))&amp;IF(AY703="","",IFERROR(VLOOKUP(AY703,CODES!$A$3:$D$1348,4,FALSE),"X"))</f>
        <v/>
      </c>
      <c r="AN703" s="258">
        <f>SUM(IFERROR(VLOOKUP(AP703,CODES!$A$3:$D$1348,4,FALSE)*BC703,0),IFERROR(VLOOKUP(AQ703,CODES!$A$3:$D$1348,4,FALSE)*BF703,0),IFERROR(VLOOKUP(AR703,CODES!$A$3:$D$1348,4,FALSE)*BI703,0),IFERROR(VLOOKUP(AS703,CODES!$A$3:$D$1348,4,FALSE)*BL703,0),IFERROR(VLOOKUP(AT703,CODES!$A$3:$D$1348,4,FALSE)*BO703,0),IFERROR(VLOOKUP(AU703,CODES!$A$3:$D$1348,4,FALSE)*BR703,0),IFERROR(VLOOKUP(AV703,CODES!$A$3:$D$1348,4,FALSE)*BU703,0),IFERROR(VLOOKUP(AW703,CODES!$A$3:$D$1348,4,FALSE)*BX703,0),IFERROR(VLOOKUP(AX703,CODES!$A$3:$D$1348,4,FALSE)*CA703,0),IFERROR(VLOOKUP(AY703,CODES!$A$3:$D$1348,4,FALSE)*CD703,0))</f>
        <v>0</v>
      </c>
      <c r="AO703" s="258">
        <f>SUM(IFERROR(VLOOKUP(AP703,CODES!$A$3:$D$1348,3,FALSE)*BC703,0),IFERROR(VLOOKUP(AQ703,CODES!$A$3:$D$1348,3,FALSE)*BF703,0),IFERROR(VLOOKUP(AR703,CODES!$A$3:$D$1348,3,FALSE)*BI703,0),IFERROR(VLOOKUP(AS703,CODES!$A$3:$D$1348,3,FALSE)*BL703,0),IFERROR(VLOOKUP(AT703,CODES!$A$3:$D$1348,3,FALSE)*BO703,0),IFERROR(VLOOKUP(AU703,CODES!$A$3:$D$1348,3,FALSE)*BR703,0),IFERROR(VLOOKUP(AV703,CODES!$A$3:$D$1348,3,FALSE)*BU703,0),IFERROR(VLOOKUP(AW703,CODES!$A$3:$D$1348,3,FALSE)*BX703,0),IFERROR(VLOOKUP(AX703,CODES!$A$3:$D$1348,3,FALSE)*CA703,0),IFERROR(VLOOKUP(AY703,CODES!$A$3:$D$1348,3,FALSE)*CD703,0))+B703</f>
        <v>0</v>
      </c>
      <c r="AP703" s="271" t="str">
        <f t="shared" si="361"/>
        <v/>
      </c>
      <c r="AQ703" s="271" t="str">
        <f t="shared" si="362"/>
        <v/>
      </c>
      <c r="AR703" s="271" t="str">
        <f t="shared" si="363"/>
        <v/>
      </c>
      <c r="AS703" s="271" t="str">
        <f t="shared" si="364"/>
        <v/>
      </c>
      <c r="AT703" s="271" t="str">
        <f t="shared" si="365"/>
        <v/>
      </c>
      <c r="AU703" s="271" t="str">
        <f t="shared" si="366"/>
        <v/>
      </c>
      <c r="AV703" s="271" t="str">
        <f t="shared" si="367"/>
        <v/>
      </c>
      <c r="AW703" s="271" t="str">
        <f t="shared" si="368"/>
        <v/>
      </c>
      <c r="AX703" s="271" t="str">
        <f t="shared" si="369"/>
        <v/>
      </c>
      <c r="AY703" s="271" t="str">
        <f t="shared" si="370"/>
        <v/>
      </c>
      <c r="AZ703" s="258">
        <f t="shared" si="371"/>
        <v>0</v>
      </c>
      <c r="BA703" s="258">
        <f t="shared" si="19"/>
        <v>1</v>
      </c>
      <c r="BB703" s="258">
        <f t="shared" si="372"/>
        <v>0</v>
      </c>
      <c r="BC703" s="258">
        <f t="shared" si="373"/>
        <v>1</v>
      </c>
      <c r="BD703" s="258">
        <f t="shared" si="374"/>
        <v>1</v>
      </c>
      <c r="BE703" s="258">
        <f t="shared" si="375"/>
        <v>0</v>
      </c>
      <c r="BF703" s="258">
        <f t="shared" si="376"/>
        <v>1</v>
      </c>
      <c r="BG703" s="258">
        <f t="shared" si="377"/>
        <v>1</v>
      </c>
      <c r="BH703" s="258">
        <f t="shared" si="378"/>
        <v>0</v>
      </c>
      <c r="BI703" s="258">
        <f t="shared" si="379"/>
        <v>1</v>
      </c>
      <c r="BJ703" s="258">
        <f t="shared" si="380"/>
        <v>1</v>
      </c>
      <c r="BK703" s="258">
        <f t="shared" si="381"/>
        <v>0</v>
      </c>
      <c r="BL703" s="258">
        <f t="shared" si="382"/>
        <v>1</v>
      </c>
      <c r="BM703" s="258">
        <f t="shared" si="383"/>
        <v>1</v>
      </c>
      <c r="BN703" s="258">
        <f t="shared" si="384"/>
        <v>0</v>
      </c>
      <c r="BO703" s="258">
        <f t="shared" si="385"/>
        <v>1</v>
      </c>
      <c r="BP703" s="258">
        <f t="shared" si="386"/>
        <v>1</v>
      </c>
      <c r="BQ703" s="258">
        <f t="shared" si="387"/>
        <v>0</v>
      </c>
      <c r="BR703" s="258">
        <f t="shared" si="388"/>
        <v>1</v>
      </c>
      <c r="BS703" s="258">
        <f t="shared" si="389"/>
        <v>1</v>
      </c>
      <c r="BT703" s="258">
        <f t="shared" si="390"/>
        <v>0</v>
      </c>
      <c r="BU703" s="258">
        <f t="shared" si="391"/>
        <v>1</v>
      </c>
      <c r="BV703" s="258">
        <f t="shared" si="392"/>
        <v>1</v>
      </c>
      <c r="BW703" s="258">
        <f t="shared" si="393"/>
        <v>0</v>
      </c>
      <c r="BX703" s="258">
        <f t="shared" si="394"/>
        <v>1</v>
      </c>
      <c r="BY703" s="258">
        <f t="shared" si="395"/>
        <v>1</v>
      </c>
      <c r="BZ703" s="258">
        <f t="shared" si="396"/>
        <v>0</v>
      </c>
      <c r="CA703" s="258">
        <f t="shared" si="397"/>
        <v>1</v>
      </c>
      <c r="CB703" s="258">
        <f t="shared" si="398"/>
        <v>1</v>
      </c>
      <c r="CC703" s="258">
        <f t="shared" si="399"/>
        <v>0</v>
      </c>
      <c r="CD703" s="258">
        <f t="shared" si="400"/>
        <v>1</v>
      </c>
    </row>
    <row r="704" spans="1:82" hidden="1">
      <c r="A704" s="29"/>
      <c r="B704" s="258"/>
      <c r="C704" s="259"/>
      <c r="D704" s="258"/>
      <c r="E704" s="258"/>
      <c r="F704" s="258"/>
      <c r="G704" s="258">
        <v>696</v>
      </c>
      <c r="H704" s="414"/>
      <c r="I704" s="273"/>
      <c r="J704" s="274"/>
      <c r="K704" s="275"/>
      <c r="L704" s="745"/>
      <c r="M704" s="272"/>
      <c r="N704" s="508">
        <f t="shared" si="29"/>
        <v>0</v>
      </c>
      <c r="O704" s="510">
        <f t="shared" si="345"/>
        <v>0</v>
      </c>
      <c r="P704" s="260">
        <f t="shared" si="346"/>
        <v>0</v>
      </c>
      <c r="Q704" s="261">
        <f t="shared" si="347"/>
        <v>0</v>
      </c>
      <c r="R704" s="261">
        <f t="shared" si="1"/>
        <v>0</v>
      </c>
      <c r="S704" s="262"/>
      <c r="T704" s="262"/>
      <c r="U704" s="263">
        <f t="shared" si="348"/>
        <v>1.288</v>
      </c>
      <c r="V704" s="264">
        <f>IF(E704="SP",1,IF(D704="",ExtraMargeMateriaal,(1-VLOOKUP(D704,TabelAankoop[],4,FALSE))))</f>
        <v>1</v>
      </c>
      <c r="W704" s="265">
        <f t="shared" si="3"/>
        <v>0.6885</v>
      </c>
      <c r="X704" s="266">
        <f t="shared" si="4"/>
        <v>1</v>
      </c>
      <c r="Y704" s="267">
        <f t="shared" si="5"/>
        <v>1.46</v>
      </c>
      <c r="Z704" s="267">
        <f t="shared" si="6"/>
        <v>1.1599999999999999</v>
      </c>
      <c r="AA704" s="268">
        <f t="shared" si="349"/>
        <v>0</v>
      </c>
      <c r="AB704" s="456">
        <f t="shared" si="350"/>
        <v>0</v>
      </c>
      <c r="AC704" s="457">
        <f t="shared" si="351"/>
        <v>0</v>
      </c>
      <c r="AD704" s="456">
        <f t="shared" si="352"/>
        <v>0</v>
      </c>
      <c r="AE704" s="458">
        <f t="shared" si="353"/>
        <v>0</v>
      </c>
      <c r="AF704" s="457">
        <f t="shared" si="354"/>
        <v>0</v>
      </c>
      <c r="AG704" s="456">
        <f t="shared" si="355"/>
        <v>0</v>
      </c>
      <c r="AH704" s="457">
        <f t="shared" si="356"/>
        <v>0</v>
      </c>
      <c r="AI704" s="268">
        <f t="shared" si="357"/>
        <v>0</v>
      </c>
      <c r="AJ704" s="269">
        <f t="shared" si="358"/>
        <v>0</v>
      </c>
      <c r="AK704" s="270">
        <f t="shared" si="359"/>
        <v>0</v>
      </c>
      <c r="AL704" s="415">
        <f t="shared" si="360"/>
        <v>0</v>
      </c>
      <c r="AM704" s="259" t="str">
        <f>IF(AP704="","",IFERROR(VLOOKUP(AP704,CODES!$A$3:$D$1348,4,FALSE),"X"))&amp;IF(AQ704="","",IFERROR(VLOOKUP(AQ704,CODES!$A$3:$D$1348,4,FALSE),"X"))&amp;IF(AR704="","",IFERROR(VLOOKUP(AR704,CODES!$A$3:$D$1348,4,FALSE),"X"))&amp;IF(AS704="","",IFERROR(VLOOKUP(AS704,CODES!$A$3:$D$1348,4,FALSE),"X"))&amp;IF(AT704="","",IFERROR(VLOOKUP(AT704,CODES!$A$3:$D$1348,4,FALSE),"X"))&amp;IF(AU704="","",IFERROR(VLOOKUP(AU704,CODES!$A$3:$D$1348,4,FALSE),"X"))&amp;IF(AV704="","",IFERROR(VLOOKUP(AV704,CODES!$A$3:$D$1348,4,FALSE),"X"))&amp;IF(AW704="","",IFERROR(VLOOKUP(AW704,CODES!$A$3:$D$1348,4,FALSE),"X"))&amp;IF(AX704="","",IFERROR(VLOOKUP(AX704,CODES!$A$3:$D$1348,4,FALSE),"X"))&amp;IF(AY704="","",IFERROR(VLOOKUP(AY704,CODES!$A$3:$D$1348,4,FALSE),"X"))</f>
        <v/>
      </c>
      <c r="AN704" s="258">
        <f>SUM(IFERROR(VLOOKUP(AP704,CODES!$A$3:$D$1348,4,FALSE)*BC704,0),IFERROR(VLOOKUP(AQ704,CODES!$A$3:$D$1348,4,FALSE)*BF704,0),IFERROR(VLOOKUP(AR704,CODES!$A$3:$D$1348,4,FALSE)*BI704,0),IFERROR(VLOOKUP(AS704,CODES!$A$3:$D$1348,4,FALSE)*BL704,0),IFERROR(VLOOKUP(AT704,CODES!$A$3:$D$1348,4,FALSE)*BO704,0),IFERROR(VLOOKUP(AU704,CODES!$A$3:$D$1348,4,FALSE)*BR704,0),IFERROR(VLOOKUP(AV704,CODES!$A$3:$D$1348,4,FALSE)*BU704,0),IFERROR(VLOOKUP(AW704,CODES!$A$3:$D$1348,4,FALSE)*BX704,0),IFERROR(VLOOKUP(AX704,CODES!$A$3:$D$1348,4,FALSE)*CA704,0),IFERROR(VLOOKUP(AY704,CODES!$A$3:$D$1348,4,FALSE)*CD704,0))</f>
        <v>0</v>
      </c>
      <c r="AO704" s="258">
        <f>SUM(IFERROR(VLOOKUP(AP704,CODES!$A$3:$D$1348,3,FALSE)*BC704,0),IFERROR(VLOOKUP(AQ704,CODES!$A$3:$D$1348,3,FALSE)*BF704,0),IFERROR(VLOOKUP(AR704,CODES!$A$3:$D$1348,3,FALSE)*BI704,0),IFERROR(VLOOKUP(AS704,CODES!$A$3:$D$1348,3,FALSE)*BL704,0),IFERROR(VLOOKUP(AT704,CODES!$A$3:$D$1348,3,FALSE)*BO704,0),IFERROR(VLOOKUP(AU704,CODES!$A$3:$D$1348,3,FALSE)*BR704,0),IFERROR(VLOOKUP(AV704,CODES!$A$3:$D$1348,3,FALSE)*BU704,0),IFERROR(VLOOKUP(AW704,CODES!$A$3:$D$1348,3,FALSE)*BX704,0),IFERROR(VLOOKUP(AX704,CODES!$A$3:$D$1348,3,FALSE)*CA704,0),IFERROR(VLOOKUP(AY704,CODES!$A$3:$D$1348,3,FALSE)*CD704,0))+B704</f>
        <v>0</v>
      </c>
      <c r="AP704" s="271" t="str">
        <f t="shared" si="361"/>
        <v/>
      </c>
      <c r="AQ704" s="271" t="str">
        <f t="shared" si="362"/>
        <v/>
      </c>
      <c r="AR704" s="271" t="str">
        <f t="shared" si="363"/>
        <v/>
      </c>
      <c r="AS704" s="271" t="str">
        <f t="shared" si="364"/>
        <v/>
      </c>
      <c r="AT704" s="271" t="str">
        <f t="shared" si="365"/>
        <v/>
      </c>
      <c r="AU704" s="271" t="str">
        <f t="shared" si="366"/>
        <v/>
      </c>
      <c r="AV704" s="271" t="str">
        <f t="shared" si="367"/>
        <v/>
      </c>
      <c r="AW704" s="271" t="str">
        <f t="shared" si="368"/>
        <v/>
      </c>
      <c r="AX704" s="271" t="str">
        <f t="shared" si="369"/>
        <v/>
      </c>
      <c r="AY704" s="271" t="str">
        <f t="shared" si="370"/>
        <v/>
      </c>
      <c r="AZ704" s="258">
        <f t="shared" si="371"/>
        <v>0</v>
      </c>
      <c r="BA704" s="258">
        <f t="shared" si="19"/>
        <v>1</v>
      </c>
      <c r="BB704" s="258">
        <f t="shared" si="372"/>
        <v>0</v>
      </c>
      <c r="BC704" s="258">
        <f t="shared" si="373"/>
        <v>1</v>
      </c>
      <c r="BD704" s="258">
        <f t="shared" si="374"/>
        <v>1</v>
      </c>
      <c r="BE704" s="258">
        <f t="shared" si="375"/>
        <v>0</v>
      </c>
      <c r="BF704" s="258">
        <f t="shared" si="376"/>
        <v>1</v>
      </c>
      <c r="BG704" s="258">
        <f t="shared" si="377"/>
        <v>1</v>
      </c>
      <c r="BH704" s="258">
        <f t="shared" si="378"/>
        <v>0</v>
      </c>
      <c r="BI704" s="258">
        <f t="shared" si="379"/>
        <v>1</v>
      </c>
      <c r="BJ704" s="258">
        <f t="shared" si="380"/>
        <v>1</v>
      </c>
      <c r="BK704" s="258">
        <f t="shared" si="381"/>
        <v>0</v>
      </c>
      <c r="BL704" s="258">
        <f t="shared" si="382"/>
        <v>1</v>
      </c>
      <c r="BM704" s="258">
        <f t="shared" si="383"/>
        <v>1</v>
      </c>
      <c r="BN704" s="258">
        <f t="shared" si="384"/>
        <v>0</v>
      </c>
      <c r="BO704" s="258">
        <f t="shared" si="385"/>
        <v>1</v>
      </c>
      <c r="BP704" s="258">
        <f t="shared" si="386"/>
        <v>1</v>
      </c>
      <c r="BQ704" s="258">
        <f t="shared" si="387"/>
        <v>0</v>
      </c>
      <c r="BR704" s="258">
        <f t="shared" si="388"/>
        <v>1</v>
      </c>
      <c r="BS704" s="258">
        <f t="shared" si="389"/>
        <v>1</v>
      </c>
      <c r="BT704" s="258">
        <f t="shared" si="390"/>
        <v>0</v>
      </c>
      <c r="BU704" s="258">
        <f t="shared" si="391"/>
        <v>1</v>
      </c>
      <c r="BV704" s="258">
        <f t="shared" si="392"/>
        <v>1</v>
      </c>
      <c r="BW704" s="258">
        <f t="shared" si="393"/>
        <v>0</v>
      </c>
      <c r="BX704" s="258">
        <f t="shared" si="394"/>
        <v>1</v>
      </c>
      <c r="BY704" s="258">
        <f t="shared" si="395"/>
        <v>1</v>
      </c>
      <c r="BZ704" s="258">
        <f t="shared" si="396"/>
        <v>0</v>
      </c>
      <c r="CA704" s="258">
        <f t="shared" si="397"/>
        <v>1</v>
      </c>
      <c r="CB704" s="258">
        <f t="shared" si="398"/>
        <v>1</v>
      </c>
      <c r="CC704" s="258">
        <f t="shared" si="399"/>
        <v>0</v>
      </c>
      <c r="CD704" s="258">
        <f t="shared" si="400"/>
        <v>1</v>
      </c>
    </row>
    <row r="705" spans="1:82" hidden="1">
      <c r="A705" s="29"/>
      <c r="B705" s="258"/>
      <c r="C705" s="259"/>
      <c r="D705" s="258"/>
      <c r="E705" s="258"/>
      <c r="F705" s="258"/>
      <c r="G705" s="258">
        <v>697</v>
      </c>
      <c r="H705" s="414"/>
      <c r="I705" s="273"/>
      <c r="J705" s="274"/>
      <c r="K705" s="275"/>
      <c r="L705" s="745"/>
      <c r="M705" s="272"/>
      <c r="N705" s="508">
        <f t="shared" si="29"/>
        <v>0</v>
      </c>
      <c r="O705" s="510">
        <f t="shared" si="345"/>
        <v>0</v>
      </c>
      <c r="P705" s="260">
        <f t="shared" si="346"/>
        <v>0</v>
      </c>
      <c r="Q705" s="261">
        <f t="shared" si="347"/>
        <v>0</v>
      </c>
      <c r="R705" s="261">
        <f t="shared" si="1"/>
        <v>0</v>
      </c>
      <c r="S705" s="262"/>
      <c r="T705" s="262"/>
      <c r="U705" s="263">
        <f t="shared" si="348"/>
        <v>1.288</v>
      </c>
      <c r="V705" s="264">
        <f>IF(E705="SP",1,IF(D705="",ExtraMargeMateriaal,(1-VLOOKUP(D705,TabelAankoop[],4,FALSE))))</f>
        <v>1</v>
      </c>
      <c r="W705" s="265">
        <f t="shared" si="3"/>
        <v>0.6885</v>
      </c>
      <c r="X705" s="266">
        <f t="shared" si="4"/>
        <v>1</v>
      </c>
      <c r="Y705" s="267">
        <f t="shared" si="5"/>
        <v>1.46</v>
      </c>
      <c r="Z705" s="267">
        <f t="shared" si="6"/>
        <v>1.1599999999999999</v>
      </c>
      <c r="AA705" s="268">
        <f t="shared" si="349"/>
        <v>0</v>
      </c>
      <c r="AB705" s="456">
        <f t="shared" si="350"/>
        <v>0</v>
      </c>
      <c r="AC705" s="457">
        <f t="shared" si="351"/>
        <v>0</v>
      </c>
      <c r="AD705" s="456">
        <f t="shared" si="352"/>
        <v>0</v>
      </c>
      <c r="AE705" s="458">
        <f t="shared" si="353"/>
        <v>0</v>
      </c>
      <c r="AF705" s="457">
        <f t="shared" si="354"/>
        <v>0</v>
      </c>
      <c r="AG705" s="456">
        <f t="shared" si="355"/>
        <v>0</v>
      </c>
      <c r="AH705" s="457">
        <f t="shared" si="356"/>
        <v>0</v>
      </c>
      <c r="AI705" s="268">
        <f t="shared" si="357"/>
        <v>0</v>
      </c>
      <c r="AJ705" s="269">
        <f t="shared" si="358"/>
        <v>0</v>
      </c>
      <c r="AK705" s="270">
        <f t="shared" si="359"/>
        <v>0</v>
      </c>
      <c r="AL705" s="415">
        <f t="shared" si="360"/>
        <v>0</v>
      </c>
      <c r="AM705" s="259" t="str">
        <f>IF(AP705="","",IFERROR(VLOOKUP(AP705,CODES!$A$3:$D$1348,4,FALSE),"X"))&amp;IF(AQ705="","",IFERROR(VLOOKUP(AQ705,CODES!$A$3:$D$1348,4,FALSE),"X"))&amp;IF(AR705="","",IFERROR(VLOOKUP(AR705,CODES!$A$3:$D$1348,4,FALSE),"X"))&amp;IF(AS705="","",IFERROR(VLOOKUP(AS705,CODES!$A$3:$D$1348,4,FALSE),"X"))&amp;IF(AT705="","",IFERROR(VLOOKUP(AT705,CODES!$A$3:$D$1348,4,FALSE),"X"))&amp;IF(AU705="","",IFERROR(VLOOKUP(AU705,CODES!$A$3:$D$1348,4,FALSE),"X"))&amp;IF(AV705="","",IFERROR(VLOOKUP(AV705,CODES!$A$3:$D$1348,4,FALSE),"X"))&amp;IF(AW705="","",IFERROR(VLOOKUP(AW705,CODES!$A$3:$D$1348,4,FALSE),"X"))&amp;IF(AX705="","",IFERROR(VLOOKUP(AX705,CODES!$A$3:$D$1348,4,FALSE),"X"))&amp;IF(AY705="","",IFERROR(VLOOKUP(AY705,CODES!$A$3:$D$1348,4,FALSE),"X"))</f>
        <v/>
      </c>
      <c r="AN705" s="258">
        <f>SUM(IFERROR(VLOOKUP(AP705,CODES!$A$3:$D$1348,4,FALSE)*BC705,0),IFERROR(VLOOKUP(AQ705,CODES!$A$3:$D$1348,4,FALSE)*BF705,0),IFERROR(VLOOKUP(AR705,CODES!$A$3:$D$1348,4,FALSE)*BI705,0),IFERROR(VLOOKUP(AS705,CODES!$A$3:$D$1348,4,FALSE)*BL705,0),IFERROR(VLOOKUP(AT705,CODES!$A$3:$D$1348,4,FALSE)*BO705,0),IFERROR(VLOOKUP(AU705,CODES!$A$3:$D$1348,4,FALSE)*BR705,0),IFERROR(VLOOKUP(AV705,CODES!$A$3:$D$1348,4,FALSE)*BU705,0),IFERROR(VLOOKUP(AW705,CODES!$A$3:$D$1348,4,FALSE)*BX705,0),IFERROR(VLOOKUP(AX705,CODES!$A$3:$D$1348,4,FALSE)*CA705,0),IFERROR(VLOOKUP(AY705,CODES!$A$3:$D$1348,4,FALSE)*CD705,0))</f>
        <v>0</v>
      </c>
      <c r="AO705" s="258">
        <f>SUM(IFERROR(VLOOKUP(AP705,CODES!$A$3:$D$1348,3,FALSE)*BC705,0),IFERROR(VLOOKUP(AQ705,CODES!$A$3:$D$1348,3,FALSE)*BF705,0),IFERROR(VLOOKUP(AR705,CODES!$A$3:$D$1348,3,FALSE)*BI705,0),IFERROR(VLOOKUP(AS705,CODES!$A$3:$D$1348,3,FALSE)*BL705,0),IFERROR(VLOOKUP(AT705,CODES!$A$3:$D$1348,3,FALSE)*BO705,0),IFERROR(VLOOKUP(AU705,CODES!$A$3:$D$1348,3,FALSE)*BR705,0),IFERROR(VLOOKUP(AV705,CODES!$A$3:$D$1348,3,FALSE)*BU705,0),IFERROR(VLOOKUP(AW705,CODES!$A$3:$D$1348,3,FALSE)*BX705,0),IFERROR(VLOOKUP(AX705,CODES!$A$3:$D$1348,3,FALSE)*CA705,0),IFERROR(VLOOKUP(AY705,CODES!$A$3:$D$1348,3,FALSE)*CD705,0))+B705</f>
        <v>0</v>
      </c>
      <c r="AP705" s="271" t="str">
        <f t="shared" si="361"/>
        <v/>
      </c>
      <c r="AQ705" s="271" t="str">
        <f t="shared" si="362"/>
        <v/>
      </c>
      <c r="AR705" s="271" t="str">
        <f t="shared" si="363"/>
        <v/>
      </c>
      <c r="AS705" s="271" t="str">
        <f t="shared" si="364"/>
        <v/>
      </c>
      <c r="AT705" s="271" t="str">
        <f t="shared" si="365"/>
        <v/>
      </c>
      <c r="AU705" s="271" t="str">
        <f t="shared" si="366"/>
        <v/>
      </c>
      <c r="AV705" s="271" t="str">
        <f t="shared" si="367"/>
        <v/>
      </c>
      <c r="AW705" s="271" t="str">
        <f t="shared" si="368"/>
        <v/>
      </c>
      <c r="AX705" s="271" t="str">
        <f t="shared" si="369"/>
        <v/>
      </c>
      <c r="AY705" s="271" t="str">
        <f t="shared" si="370"/>
        <v/>
      </c>
      <c r="AZ705" s="258">
        <f t="shared" si="371"/>
        <v>0</v>
      </c>
      <c r="BA705" s="258">
        <f t="shared" si="19"/>
        <v>1</v>
      </c>
      <c r="BB705" s="258">
        <f t="shared" si="372"/>
        <v>0</v>
      </c>
      <c r="BC705" s="258">
        <f t="shared" si="373"/>
        <v>1</v>
      </c>
      <c r="BD705" s="258">
        <f t="shared" si="374"/>
        <v>1</v>
      </c>
      <c r="BE705" s="258">
        <f t="shared" si="375"/>
        <v>0</v>
      </c>
      <c r="BF705" s="258">
        <f t="shared" si="376"/>
        <v>1</v>
      </c>
      <c r="BG705" s="258">
        <f t="shared" si="377"/>
        <v>1</v>
      </c>
      <c r="BH705" s="258">
        <f t="shared" si="378"/>
        <v>0</v>
      </c>
      <c r="BI705" s="258">
        <f t="shared" si="379"/>
        <v>1</v>
      </c>
      <c r="BJ705" s="258">
        <f t="shared" si="380"/>
        <v>1</v>
      </c>
      <c r="BK705" s="258">
        <f t="shared" si="381"/>
        <v>0</v>
      </c>
      <c r="BL705" s="258">
        <f t="shared" si="382"/>
        <v>1</v>
      </c>
      <c r="BM705" s="258">
        <f t="shared" si="383"/>
        <v>1</v>
      </c>
      <c r="BN705" s="258">
        <f t="shared" si="384"/>
        <v>0</v>
      </c>
      <c r="BO705" s="258">
        <f t="shared" si="385"/>
        <v>1</v>
      </c>
      <c r="BP705" s="258">
        <f t="shared" si="386"/>
        <v>1</v>
      </c>
      <c r="BQ705" s="258">
        <f t="shared" si="387"/>
        <v>0</v>
      </c>
      <c r="BR705" s="258">
        <f t="shared" si="388"/>
        <v>1</v>
      </c>
      <c r="BS705" s="258">
        <f t="shared" si="389"/>
        <v>1</v>
      </c>
      <c r="BT705" s="258">
        <f t="shared" si="390"/>
        <v>0</v>
      </c>
      <c r="BU705" s="258">
        <f t="shared" si="391"/>
        <v>1</v>
      </c>
      <c r="BV705" s="258">
        <f t="shared" si="392"/>
        <v>1</v>
      </c>
      <c r="BW705" s="258">
        <f t="shared" si="393"/>
        <v>0</v>
      </c>
      <c r="BX705" s="258">
        <f t="shared" si="394"/>
        <v>1</v>
      </c>
      <c r="BY705" s="258">
        <f t="shared" si="395"/>
        <v>1</v>
      </c>
      <c r="BZ705" s="258">
        <f t="shared" si="396"/>
        <v>0</v>
      </c>
      <c r="CA705" s="258">
        <f t="shared" si="397"/>
        <v>1</v>
      </c>
      <c r="CB705" s="258">
        <f t="shared" si="398"/>
        <v>1</v>
      </c>
      <c r="CC705" s="258">
        <f t="shared" si="399"/>
        <v>0</v>
      </c>
      <c r="CD705" s="258">
        <f t="shared" si="400"/>
        <v>1</v>
      </c>
    </row>
    <row r="706" spans="1:82" hidden="1">
      <c r="A706" s="29"/>
      <c r="B706" s="258"/>
      <c r="C706" s="259"/>
      <c r="D706" s="258"/>
      <c r="E706" s="258"/>
      <c r="F706" s="258"/>
      <c r="G706" s="258">
        <v>698</v>
      </c>
      <c r="H706" s="414"/>
      <c r="I706" s="273"/>
      <c r="J706" s="274"/>
      <c r="K706" s="275"/>
      <c r="L706" s="745"/>
      <c r="M706" s="272"/>
      <c r="N706" s="508">
        <f t="shared" si="29"/>
        <v>0</v>
      </c>
      <c r="O706" s="510">
        <f t="shared" si="345"/>
        <v>0</v>
      </c>
      <c r="P706" s="260">
        <f t="shared" si="346"/>
        <v>0</v>
      </c>
      <c r="Q706" s="261">
        <f t="shared" si="347"/>
        <v>0</v>
      </c>
      <c r="R706" s="261">
        <f t="shared" si="1"/>
        <v>0</v>
      </c>
      <c r="S706" s="262"/>
      <c r="T706" s="262"/>
      <c r="U706" s="263">
        <f t="shared" si="348"/>
        <v>1.288</v>
      </c>
      <c r="V706" s="264">
        <f>IF(E706="SP",1,IF(D706="",ExtraMargeMateriaal,(1-VLOOKUP(D706,TabelAankoop[],4,FALSE))))</f>
        <v>1</v>
      </c>
      <c r="W706" s="265">
        <f t="shared" si="3"/>
        <v>0.6885</v>
      </c>
      <c r="X706" s="266">
        <f t="shared" si="4"/>
        <v>1</v>
      </c>
      <c r="Y706" s="267">
        <f t="shared" si="5"/>
        <v>1.46</v>
      </c>
      <c r="Z706" s="267">
        <f t="shared" si="6"/>
        <v>1.1599999999999999</v>
      </c>
      <c r="AA706" s="268">
        <f t="shared" si="349"/>
        <v>0</v>
      </c>
      <c r="AB706" s="456">
        <f t="shared" si="350"/>
        <v>0</v>
      </c>
      <c r="AC706" s="457">
        <f t="shared" si="351"/>
        <v>0</v>
      </c>
      <c r="AD706" s="456">
        <f t="shared" si="352"/>
        <v>0</v>
      </c>
      <c r="AE706" s="458">
        <f t="shared" si="353"/>
        <v>0</v>
      </c>
      <c r="AF706" s="457">
        <f t="shared" si="354"/>
        <v>0</v>
      </c>
      <c r="AG706" s="456">
        <f t="shared" si="355"/>
        <v>0</v>
      </c>
      <c r="AH706" s="457">
        <f t="shared" si="356"/>
        <v>0</v>
      </c>
      <c r="AI706" s="268">
        <f t="shared" si="357"/>
        <v>0</v>
      </c>
      <c r="AJ706" s="269">
        <f t="shared" si="358"/>
        <v>0</v>
      </c>
      <c r="AK706" s="270">
        <f t="shared" si="359"/>
        <v>0</v>
      </c>
      <c r="AL706" s="415">
        <f t="shared" si="360"/>
        <v>0</v>
      </c>
      <c r="AM706" s="259" t="str">
        <f>IF(AP706="","",IFERROR(VLOOKUP(AP706,CODES!$A$3:$D$1348,4,FALSE),"X"))&amp;IF(AQ706="","",IFERROR(VLOOKUP(AQ706,CODES!$A$3:$D$1348,4,FALSE),"X"))&amp;IF(AR706="","",IFERROR(VLOOKUP(AR706,CODES!$A$3:$D$1348,4,FALSE),"X"))&amp;IF(AS706="","",IFERROR(VLOOKUP(AS706,CODES!$A$3:$D$1348,4,FALSE),"X"))&amp;IF(AT706="","",IFERROR(VLOOKUP(AT706,CODES!$A$3:$D$1348,4,FALSE),"X"))&amp;IF(AU706="","",IFERROR(VLOOKUP(AU706,CODES!$A$3:$D$1348,4,FALSE),"X"))&amp;IF(AV706="","",IFERROR(VLOOKUP(AV706,CODES!$A$3:$D$1348,4,FALSE),"X"))&amp;IF(AW706="","",IFERROR(VLOOKUP(AW706,CODES!$A$3:$D$1348,4,FALSE),"X"))&amp;IF(AX706="","",IFERROR(VLOOKUP(AX706,CODES!$A$3:$D$1348,4,FALSE),"X"))&amp;IF(AY706="","",IFERROR(VLOOKUP(AY706,CODES!$A$3:$D$1348,4,FALSE),"X"))</f>
        <v/>
      </c>
      <c r="AN706" s="258">
        <f>SUM(IFERROR(VLOOKUP(AP706,CODES!$A$3:$D$1348,4,FALSE)*BC706,0),IFERROR(VLOOKUP(AQ706,CODES!$A$3:$D$1348,4,FALSE)*BF706,0),IFERROR(VLOOKUP(AR706,CODES!$A$3:$D$1348,4,FALSE)*BI706,0),IFERROR(VLOOKUP(AS706,CODES!$A$3:$D$1348,4,FALSE)*BL706,0),IFERROR(VLOOKUP(AT706,CODES!$A$3:$D$1348,4,FALSE)*BO706,0),IFERROR(VLOOKUP(AU706,CODES!$A$3:$D$1348,4,FALSE)*BR706,0),IFERROR(VLOOKUP(AV706,CODES!$A$3:$D$1348,4,FALSE)*BU706,0),IFERROR(VLOOKUP(AW706,CODES!$A$3:$D$1348,4,FALSE)*BX706,0),IFERROR(VLOOKUP(AX706,CODES!$A$3:$D$1348,4,FALSE)*CA706,0),IFERROR(VLOOKUP(AY706,CODES!$A$3:$D$1348,4,FALSE)*CD706,0))</f>
        <v>0</v>
      </c>
      <c r="AO706" s="258">
        <f>SUM(IFERROR(VLOOKUP(AP706,CODES!$A$3:$D$1348,3,FALSE)*BC706,0),IFERROR(VLOOKUP(AQ706,CODES!$A$3:$D$1348,3,FALSE)*BF706,0),IFERROR(VLOOKUP(AR706,CODES!$A$3:$D$1348,3,FALSE)*BI706,0),IFERROR(VLOOKUP(AS706,CODES!$A$3:$D$1348,3,FALSE)*BL706,0),IFERROR(VLOOKUP(AT706,CODES!$A$3:$D$1348,3,FALSE)*BO706,0),IFERROR(VLOOKUP(AU706,CODES!$A$3:$D$1348,3,FALSE)*BR706,0),IFERROR(VLOOKUP(AV706,CODES!$A$3:$D$1348,3,FALSE)*BU706,0),IFERROR(VLOOKUP(AW706,CODES!$A$3:$D$1348,3,FALSE)*BX706,0),IFERROR(VLOOKUP(AX706,CODES!$A$3:$D$1348,3,FALSE)*CA706,0),IFERROR(VLOOKUP(AY706,CODES!$A$3:$D$1348,3,FALSE)*CD706,0))+B706</f>
        <v>0</v>
      </c>
      <c r="AP706" s="271" t="str">
        <f t="shared" si="361"/>
        <v/>
      </c>
      <c r="AQ706" s="271" t="str">
        <f t="shared" si="362"/>
        <v/>
      </c>
      <c r="AR706" s="271" t="str">
        <f t="shared" si="363"/>
        <v/>
      </c>
      <c r="AS706" s="271" t="str">
        <f t="shared" si="364"/>
        <v/>
      </c>
      <c r="AT706" s="271" t="str">
        <f t="shared" si="365"/>
        <v/>
      </c>
      <c r="AU706" s="271" t="str">
        <f t="shared" si="366"/>
        <v/>
      </c>
      <c r="AV706" s="271" t="str">
        <f t="shared" si="367"/>
        <v/>
      </c>
      <c r="AW706" s="271" t="str">
        <f t="shared" si="368"/>
        <v/>
      </c>
      <c r="AX706" s="271" t="str">
        <f t="shared" si="369"/>
        <v/>
      </c>
      <c r="AY706" s="271" t="str">
        <f t="shared" si="370"/>
        <v/>
      </c>
      <c r="AZ706" s="258">
        <f t="shared" si="371"/>
        <v>0</v>
      </c>
      <c r="BA706" s="258">
        <f t="shared" si="19"/>
        <v>1</v>
      </c>
      <c r="BB706" s="258">
        <f t="shared" si="372"/>
        <v>0</v>
      </c>
      <c r="BC706" s="258">
        <f t="shared" si="373"/>
        <v>1</v>
      </c>
      <c r="BD706" s="258">
        <f t="shared" si="374"/>
        <v>1</v>
      </c>
      <c r="BE706" s="258">
        <f t="shared" si="375"/>
        <v>0</v>
      </c>
      <c r="BF706" s="258">
        <f t="shared" si="376"/>
        <v>1</v>
      </c>
      <c r="BG706" s="258">
        <f t="shared" si="377"/>
        <v>1</v>
      </c>
      <c r="BH706" s="258">
        <f t="shared" si="378"/>
        <v>0</v>
      </c>
      <c r="BI706" s="258">
        <f t="shared" si="379"/>
        <v>1</v>
      </c>
      <c r="BJ706" s="258">
        <f t="shared" si="380"/>
        <v>1</v>
      </c>
      <c r="BK706" s="258">
        <f t="shared" si="381"/>
        <v>0</v>
      </c>
      <c r="BL706" s="258">
        <f t="shared" si="382"/>
        <v>1</v>
      </c>
      <c r="BM706" s="258">
        <f t="shared" si="383"/>
        <v>1</v>
      </c>
      <c r="BN706" s="258">
        <f t="shared" si="384"/>
        <v>0</v>
      </c>
      <c r="BO706" s="258">
        <f t="shared" si="385"/>
        <v>1</v>
      </c>
      <c r="BP706" s="258">
        <f t="shared" si="386"/>
        <v>1</v>
      </c>
      <c r="BQ706" s="258">
        <f t="shared" si="387"/>
        <v>0</v>
      </c>
      <c r="BR706" s="258">
        <f t="shared" si="388"/>
        <v>1</v>
      </c>
      <c r="BS706" s="258">
        <f t="shared" si="389"/>
        <v>1</v>
      </c>
      <c r="BT706" s="258">
        <f t="shared" si="390"/>
        <v>0</v>
      </c>
      <c r="BU706" s="258">
        <f t="shared" si="391"/>
        <v>1</v>
      </c>
      <c r="BV706" s="258">
        <f t="shared" si="392"/>
        <v>1</v>
      </c>
      <c r="BW706" s="258">
        <f t="shared" si="393"/>
        <v>0</v>
      </c>
      <c r="BX706" s="258">
        <f t="shared" si="394"/>
        <v>1</v>
      </c>
      <c r="BY706" s="258">
        <f t="shared" si="395"/>
        <v>1</v>
      </c>
      <c r="BZ706" s="258">
        <f t="shared" si="396"/>
        <v>0</v>
      </c>
      <c r="CA706" s="258">
        <f t="shared" si="397"/>
        <v>1</v>
      </c>
      <c r="CB706" s="258">
        <f t="shared" si="398"/>
        <v>1</v>
      </c>
      <c r="CC706" s="258">
        <f t="shared" si="399"/>
        <v>0</v>
      </c>
      <c r="CD706" s="258">
        <f t="shared" si="400"/>
        <v>1</v>
      </c>
    </row>
    <row r="707" spans="1:82" hidden="1">
      <c r="A707" s="29"/>
      <c r="B707" s="258"/>
      <c r="C707" s="259"/>
      <c r="D707" s="258"/>
      <c r="E707" s="258"/>
      <c r="F707" s="258"/>
      <c r="G707" s="258">
        <v>699</v>
      </c>
      <c r="H707" s="414"/>
      <c r="I707" s="273"/>
      <c r="J707" s="274"/>
      <c r="K707" s="275"/>
      <c r="L707" s="745"/>
      <c r="M707" s="272"/>
      <c r="N707" s="508">
        <f t="shared" si="29"/>
        <v>0</v>
      </c>
      <c r="O707" s="510">
        <f t="shared" si="345"/>
        <v>0</v>
      </c>
      <c r="P707" s="260">
        <f t="shared" si="346"/>
        <v>0</v>
      </c>
      <c r="Q707" s="261">
        <f t="shared" si="347"/>
        <v>0</v>
      </c>
      <c r="R707" s="261">
        <f t="shared" si="1"/>
        <v>0</v>
      </c>
      <c r="S707" s="262"/>
      <c r="T707" s="262"/>
      <c r="U707" s="263">
        <f t="shared" si="348"/>
        <v>1.288</v>
      </c>
      <c r="V707" s="264">
        <f>IF(E707="SP",1,IF(D707="",ExtraMargeMateriaal,(1-VLOOKUP(D707,TabelAankoop[],4,FALSE))))</f>
        <v>1</v>
      </c>
      <c r="W707" s="265">
        <f t="shared" si="3"/>
        <v>0.6885</v>
      </c>
      <c r="X707" s="266">
        <f t="shared" si="4"/>
        <v>1</v>
      </c>
      <c r="Y707" s="267">
        <f t="shared" si="5"/>
        <v>1.46</v>
      </c>
      <c r="Z707" s="267">
        <f t="shared" si="6"/>
        <v>1.1599999999999999</v>
      </c>
      <c r="AA707" s="268">
        <f t="shared" si="349"/>
        <v>0</v>
      </c>
      <c r="AB707" s="456">
        <f t="shared" si="350"/>
        <v>0</v>
      </c>
      <c r="AC707" s="457">
        <f t="shared" si="351"/>
        <v>0</v>
      </c>
      <c r="AD707" s="456">
        <f t="shared" si="352"/>
        <v>0</v>
      </c>
      <c r="AE707" s="458">
        <f t="shared" si="353"/>
        <v>0</v>
      </c>
      <c r="AF707" s="457">
        <f t="shared" si="354"/>
        <v>0</v>
      </c>
      <c r="AG707" s="456">
        <f t="shared" si="355"/>
        <v>0</v>
      </c>
      <c r="AH707" s="457">
        <f t="shared" si="356"/>
        <v>0</v>
      </c>
      <c r="AI707" s="268">
        <f t="shared" si="357"/>
        <v>0</v>
      </c>
      <c r="AJ707" s="269">
        <f t="shared" si="358"/>
        <v>0</v>
      </c>
      <c r="AK707" s="270">
        <f t="shared" si="359"/>
        <v>0</v>
      </c>
      <c r="AL707" s="415">
        <f t="shared" si="360"/>
        <v>0</v>
      </c>
      <c r="AM707" s="259" t="str">
        <f>IF(AP707="","",IFERROR(VLOOKUP(AP707,CODES!$A$3:$D$1348,4,FALSE),"X"))&amp;IF(AQ707="","",IFERROR(VLOOKUP(AQ707,CODES!$A$3:$D$1348,4,FALSE),"X"))&amp;IF(AR707="","",IFERROR(VLOOKUP(AR707,CODES!$A$3:$D$1348,4,FALSE),"X"))&amp;IF(AS707="","",IFERROR(VLOOKUP(AS707,CODES!$A$3:$D$1348,4,FALSE),"X"))&amp;IF(AT707="","",IFERROR(VLOOKUP(AT707,CODES!$A$3:$D$1348,4,FALSE),"X"))&amp;IF(AU707="","",IFERROR(VLOOKUP(AU707,CODES!$A$3:$D$1348,4,FALSE),"X"))&amp;IF(AV707="","",IFERROR(VLOOKUP(AV707,CODES!$A$3:$D$1348,4,FALSE),"X"))&amp;IF(AW707="","",IFERROR(VLOOKUP(AW707,CODES!$A$3:$D$1348,4,FALSE),"X"))&amp;IF(AX707="","",IFERROR(VLOOKUP(AX707,CODES!$A$3:$D$1348,4,FALSE),"X"))&amp;IF(AY707="","",IFERROR(VLOOKUP(AY707,CODES!$A$3:$D$1348,4,FALSE),"X"))</f>
        <v/>
      </c>
      <c r="AN707" s="258">
        <f>SUM(IFERROR(VLOOKUP(AP707,CODES!$A$3:$D$1348,4,FALSE)*BC707,0),IFERROR(VLOOKUP(AQ707,CODES!$A$3:$D$1348,4,FALSE)*BF707,0),IFERROR(VLOOKUP(AR707,CODES!$A$3:$D$1348,4,FALSE)*BI707,0),IFERROR(VLOOKUP(AS707,CODES!$A$3:$D$1348,4,FALSE)*BL707,0),IFERROR(VLOOKUP(AT707,CODES!$A$3:$D$1348,4,FALSE)*BO707,0),IFERROR(VLOOKUP(AU707,CODES!$A$3:$D$1348,4,FALSE)*BR707,0),IFERROR(VLOOKUP(AV707,CODES!$A$3:$D$1348,4,FALSE)*BU707,0),IFERROR(VLOOKUP(AW707,CODES!$A$3:$D$1348,4,FALSE)*BX707,0),IFERROR(VLOOKUP(AX707,CODES!$A$3:$D$1348,4,FALSE)*CA707,0),IFERROR(VLOOKUP(AY707,CODES!$A$3:$D$1348,4,FALSE)*CD707,0))</f>
        <v>0</v>
      </c>
      <c r="AO707" s="258">
        <f>SUM(IFERROR(VLOOKUP(AP707,CODES!$A$3:$D$1348,3,FALSE)*BC707,0),IFERROR(VLOOKUP(AQ707,CODES!$A$3:$D$1348,3,FALSE)*BF707,0),IFERROR(VLOOKUP(AR707,CODES!$A$3:$D$1348,3,FALSE)*BI707,0),IFERROR(VLOOKUP(AS707,CODES!$A$3:$D$1348,3,FALSE)*BL707,0),IFERROR(VLOOKUP(AT707,CODES!$A$3:$D$1348,3,FALSE)*BO707,0),IFERROR(VLOOKUP(AU707,CODES!$A$3:$D$1348,3,FALSE)*BR707,0),IFERROR(VLOOKUP(AV707,CODES!$A$3:$D$1348,3,FALSE)*BU707,0),IFERROR(VLOOKUP(AW707,CODES!$A$3:$D$1348,3,FALSE)*BX707,0),IFERROR(VLOOKUP(AX707,CODES!$A$3:$D$1348,3,FALSE)*CA707,0),IFERROR(VLOOKUP(AY707,CODES!$A$3:$D$1348,3,FALSE)*CD707,0))+B707</f>
        <v>0</v>
      </c>
      <c r="AP707" s="271" t="str">
        <f t="shared" si="361"/>
        <v/>
      </c>
      <c r="AQ707" s="271" t="str">
        <f t="shared" si="362"/>
        <v/>
      </c>
      <c r="AR707" s="271" t="str">
        <f t="shared" si="363"/>
        <v/>
      </c>
      <c r="AS707" s="271" t="str">
        <f t="shared" si="364"/>
        <v/>
      </c>
      <c r="AT707" s="271" t="str">
        <f t="shared" si="365"/>
        <v/>
      </c>
      <c r="AU707" s="271" t="str">
        <f t="shared" si="366"/>
        <v/>
      </c>
      <c r="AV707" s="271" t="str">
        <f t="shared" si="367"/>
        <v/>
      </c>
      <c r="AW707" s="271" t="str">
        <f t="shared" si="368"/>
        <v/>
      </c>
      <c r="AX707" s="271" t="str">
        <f t="shared" si="369"/>
        <v/>
      </c>
      <c r="AY707" s="271" t="str">
        <f t="shared" si="370"/>
        <v/>
      </c>
      <c r="AZ707" s="258">
        <f t="shared" si="371"/>
        <v>0</v>
      </c>
      <c r="BA707" s="258">
        <f t="shared" si="19"/>
        <v>1</v>
      </c>
      <c r="BB707" s="258">
        <f t="shared" si="372"/>
        <v>0</v>
      </c>
      <c r="BC707" s="258">
        <f t="shared" si="373"/>
        <v>1</v>
      </c>
      <c r="BD707" s="258">
        <f t="shared" si="374"/>
        <v>1</v>
      </c>
      <c r="BE707" s="258">
        <f t="shared" si="375"/>
        <v>0</v>
      </c>
      <c r="BF707" s="258">
        <f t="shared" si="376"/>
        <v>1</v>
      </c>
      <c r="BG707" s="258">
        <f t="shared" si="377"/>
        <v>1</v>
      </c>
      <c r="BH707" s="258">
        <f t="shared" si="378"/>
        <v>0</v>
      </c>
      <c r="BI707" s="258">
        <f t="shared" si="379"/>
        <v>1</v>
      </c>
      <c r="BJ707" s="258">
        <f t="shared" si="380"/>
        <v>1</v>
      </c>
      <c r="BK707" s="258">
        <f t="shared" si="381"/>
        <v>0</v>
      </c>
      <c r="BL707" s="258">
        <f t="shared" si="382"/>
        <v>1</v>
      </c>
      <c r="BM707" s="258">
        <f t="shared" si="383"/>
        <v>1</v>
      </c>
      <c r="BN707" s="258">
        <f t="shared" si="384"/>
        <v>0</v>
      </c>
      <c r="BO707" s="258">
        <f t="shared" si="385"/>
        <v>1</v>
      </c>
      <c r="BP707" s="258">
        <f t="shared" si="386"/>
        <v>1</v>
      </c>
      <c r="BQ707" s="258">
        <f t="shared" si="387"/>
        <v>0</v>
      </c>
      <c r="BR707" s="258">
        <f t="shared" si="388"/>
        <v>1</v>
      </c>
      <c r="BS707" s="258">
        <f t="shared" si="389"/>
        <v>1</v>
      </c>
      <c r="BT707" s="258">
        <f t="shared" si="390"/>
        <v>0</v>
      </c>
      <c r="BU707" s="258">
        <f t="shared" si="391"/>
        <v>1</v>
      </c>
      <c r="BV707" s="258">
        <f t="shared" si="392"/>
        <v>1</v>
      </c>
      <c r="BW707" s="258">
        <f t="shared" si="393"/>
        <v>0</v>
      </c>
      <c r="BX707" s="258">
        <f t="shared" si="394"/>
        <v>1</v>
      </c>
      <c r="BY707" s="258">
        <f t="shared" si="395"/>
        <v>1</v>
      </c>
      <c r="BZ707" s="258">
        <f t="shared" si="396"/>
        <v>0</v>
      </c>
      <c r="CA707" s="258">
        <f t="shared" si="397"/>
        <v>1</v>
      </c>
      <c r="CB707" s="258">
        <f t="shared" si="398"/>
        <v>1</v>
      </c>
      <c r="CC707" s="258">
        <f t="shared" si="399"/>
        <v>0</v>
      </c>
      <c r="CD707" s="258">
        <f t="shared" si="400"/>
        <v>1</v>
      </c>
    </row>
    <row r="708" spans="1:82" hidden="1">
      <c r="A708" s="29"/>
      <c r="B708" s="258"/>
      <c r="C708" s="259"/>
      <c r="D708" s="258"/>
      <c r="E708" s="258"/>
      <c r="F708" s="258"/>
      <c r="G708" s="258">
        <v>700</v>
      </c>
      <c r="H708" s="414"/>
      <c r="I708" s="273"/>
      <c r="J708" s="274"/>
      <c r="K708" s="275"/>
      <c r="L708" s="745"/>
      <c r="M708" s="272"/>
      <c r="N708" s="508">
        <f t="shared" si="29"/>
        <v>0</v>
      </c>
      <c r="O708" s="510">
        <f t="shared" si="345"/>
        <v>0</v>
      </c>
      <c r="P708" s="260">
        <f t="shared" si="346"/>
        <v>0</v>
      </c>
      <c r="Q708" s="261">
        <f t="shared" si="347"/>
        <v>0</v>
      </c>
      <c r="R708" s="261">
        <f t="shared" si="1"/>
        <v>0</v>
      </c>
      <c r="S708" s="262"/>
      <c r="T708" s="262"/>
      <c r="U708" s="263">
        <f t="shared" si="348"/>
        <v>1.288</v>
      </c>
      <c r="V708" s="264">
        <f>IF(E708="SP",1,IF(D708="",ExtraMargeMateriaal,(1-VLOOKUP(D708,TabelAankoop[],4,FALSE))))</f>
        <v>1</v>
      </c>
      <c r="W708" s="265">
        <f t="shared" si="3"/>
        <v>0.6885</v>
      </c>
      <c r="X708" s="266">
        <f t="shared" si="4"/>
        <v>1</v>
      </c>
      <c r="Y708" s="267">
        <f t="shared" si="5"/>
        <v>1.46</v>
      </c>
      <c r="Z708" s="267">
        <f t="shared" si="6"/>
        <v>1.1599999999999999</v>
      </c>
      <c r="AA708" s="268">
        <f t="shared" si="349"/>
        <v>0</v>
      </c>
      <c r="AB708" s="456">
        <f t="shared" si="350"/>
        <v>0</v>
      </c>
      <c r="AC708" s="457">
        <f t="shared" si="351"/>
        <v>0</v>
      </c>
      <c r="AD708" s="456">
        <f t="shared" si="352"/>
        <v>0</v>
      </c>
      <c r="AE708" s="458">
        <f t="shared" si="353"/>
        <v>0</v>
      </c>
      <c r="AF708" s="457">
        <f t="shared" si="354"/>
        <v>0</v>
      </c>
      <c r="AG708" s="456">
        <f t="shared" si="355"/>
        <v>0</v>
      </c>
      <c r="AH708" s="457">
        <f t="shared" si="356"/>
        <v>0</v>
      </c>
      <c r="AI708" s="268">
        <f t="shared" si="357"/>
        <v>0</v>
      </c>
      <c r="AJ708" s="269">
        <f t="shared" si="358"/>
        <v>0</v>
      </c>
      <c r="AK708" s="270">
        <f t="shared" si="359"/>
        <v>0</v>
      </c>
      <c r="AL708" s="415">
        <f t="shared" si="360"/>
        <v>0</v>
      </c>
      <c r="AM708" s="259" t="str">
        <f>IF(AP708="","",IFERROR(VLOOKUP(AP708,CODES!$A$3:$D$1348,4,FALSE),"X"))&amp;IF(AQ708="","",IFERROR(VLOOKUP(AQ708,CODES!$A$3:$D$1348,4,FALSE),"X"))&amp;IF(AR708="","",IFERROR(VLOOKUP(AR708,CODES!$A$3:$D$1348,4,FALSE),"X"))&amp;IF(AS708="","",IFERROR(VLOOKUP(AS708,CODES!$A$3:$D$1348,4,FALSE),"X"))&amp;IF(AT708="","",IFERROR(VLOOKUP(AT708,CODES!$A$3:$D$1348,4,FALSE),"X"))&amp;IF(AU708="","",IFERROR(VLOOKUP(AU708,CODES!$A$3:$D$1348,4,FALSE),"X"))&amp;IF(AV708="","",IFERROR(VLOOKUP(AV708,CODES!$A$3:$D$1348,4,FALSE),"X"))&amp;IF(AW708="","",IFERROR(VLOOKUP(AW708,CODES!$A$3:$D$1348,4,FALSE),"X"))&amp;IF(AX708="","",IFERROR(VLOOKUP(AX708,CODES!$A$3:$D$1348,4,FALSE),"X"))&amp;IF(AY708="","",IFERROR(VLOOKUP(AY708,CODES!$A$3:$D$1348,4,FALSE),"X"))</f>
        <v/>
      </c>
      <c r="AN708" s="258">
        <f>SUM(IFERROR(VLOOKUP(AP708,CODES!$A$3:$D$1348,4,FALSE)*BC708,0),IFERROR(VLOOKUP(AQ708,CODES!$A$3:$D$1348,4,FALSE)*BF708,0),IFERROR(VLOOKUP(AR708,CODES!$A$3:$D$1348,4,FALSE)*BI708,0),IFERROR(VLOOKUP(AS708,CODES!$A$3:$D$1348,4,FALSE)*BL708,0),IFERROR(VLOOKUP(AT708,CODES!$A$3:$D$1348,4,FALSE)*BO708,0),IFERROR(VLOOKUP(AU708,CODES!$A$3:$D$1348,4,FALSE)*BR708,0),IFERROR(VLOOKUP(AV708,CODES!$A$3:$D$1348,4,FALSE)*BU708,0),IFERROR(VLOOKUP(AW708,CODES!$A$3:$D$1348,4,FALSE)*BX708,0),IFERROR(VLOOKUP(AX708,CODES!$A$3:$D$1348,4,FALSE)*CA708,0),IFERROR(VLOOKUP(AY708,CODES!$A$3:$D$1348,4,FALSE)*CD708,0))</f>
        <v>0</v>
      </c>
      <c r="AO708" s="258">
        <f>SUM(IFERROR(VLOOKUP(AP708,CODES!$A$3:$D$1348,3,FALSE)*BC708,0),IFERROR(VLOOKUP(AQ708,CODES!$A$3:$D$1348,3,FALSE)*BF708,0),IFERROR(VLOOKUP(AR708,CODES!$A$3:$D$1348,3,FALSE)*BI708,0),IFERROR(VLOOKUP(AS708,CODES!$A$3:$D$1348,3,FALSE)*BL708,0),IFERROR(VLOOKUP(AT708,CODES!$A$3:$D$1348,3,FALSE)*BO708,0),IFERROR(VLOOKUP(AU708,CODES!$A$3:$D$1348,3,FALSE)*BR708,0),IFERROR(VLOOKUP(AV708,CODES!$A$3:$D$1348,3,FALSE)*BU708,0),IFERROR(VLOOKUP(AW708,CODES!$A$3:$D$1348,3,FALSE)*BX708,0),IFERROR(VLOOKUP(AX708,CODES!$A$3:$D$1348,3,FALSE)*CA708,0),IFERROR(VLOOKUP(AY708,CODES!$A$3:$D$1348,3,FALSE)*CD708,0))+B708</f>
        <v>0</v>
      </c>
      <c r="AP708" s="271" t="str">
        <f t="shared" si="361"/>
        <v/>
      </c>
      <c r="AQ708" s="271" t="str">
        <f t="shared" si="362"/>
        <v/>
      </c>
      <c r="AR708" s="271" t="str">
        <f t="shared" si="363"/>
        <v/>
      </c>
      <c r="AS708" s="271" t="str">
        <f t="shared" si="364"/>
        <v/>
      </c>
      <c r="AT708" s="271" t="str">
        <f t="shared" si="365"/>
        <v/>
      </c>
      <c r="AU708" s="271" t="str">
        <f t="shared" si="366"/>
        <v/>
      </c>
      <c r="AV708" s="271" t="str">
        <f t="shared" si="367"/>
        <v/>
      </c>
      <c r="AW708" s="271" t="str">
        <f t="shared" si="368"/>
        <v/>
      </c>
      <c r="AX708" s="271" t="str">
        <f t="shared" si="369"/>
        <v/>
      </c>
      <c r="AY708" s="271" t="str">
        <f t="shared" si="370"/>
        <v/>
      </c>
      <c r="AZ708" s="258">
        <f t="shared" si="371"/>
        <v>0</v>
      </c>
      <c r="BA708" s="258">
        <f t="shared" si="19"/>
        <v>1</v>
      </c>
      <c r="BB708" s="258">
        <f t="shared" si="372"/>
        <v>0</v>
      </c>
      <c r="BC708" s="258">
        <f t="shared" si="373"/>
        <v>1</v>
      </c>
      <c r="BD708" s="258">
        <f t="shared" si="374"/>
        <v>1</v>
      </c>
      <c r="BE708" s="258">
        <f t="shared" si="375"/>
        <v>0</v>
      </c>
      <c r="BF708" s="258">
        <f t="shared" si="376"/>
        <v>1</v>
      </c>
      <c r="BG708" s="258">
        <f t="shared" si="377"/>
        <v>1</v>
      </c>
      <c r="BH708" s="258">
        <f t="shared" si="378"/>
        <v>0</v>
      </c>
      <c r="BI708" s="258">
        <f t="shared" si="379"/>
        <v>1</v>
      </c>
      <c r="BJ708" s="258">
        <f t="shared" si="380"/>
        <v>1</v>
      </c>
      <c r="BK708" s="258">
        <f t="shared" si="381"/>
        <v>0</v>
      </c>
      <c r="BL708" s="258">
        <f t="shared" si="382"/>
        <v>1</v>
      </c>
      <c r="BM708" s="258">
        <f t="shared" si="383"/>
        <v>1</v>
      </c>
      <c r="BN708" s="258">
        <f t="shared" si="384"/>
        <v>0</v>
      </c>
      <c r="BO708" s="258">
        <f t="shared" si="385"/>
        <v>1</v>
      </c>
      <c r="BP708" s="258">
        <f t="shared" si="386"/>
        <v>1</v>
      </c>
      <c r="BQ708" s="258">
        <f t="shared" si="387"/>
        <v>0</v>
      </c>
      <c r="BR708" s="258">
        <f t="shared" si="388"/>
        <v>1</v>
      </c>
      <c r="BS708" s="258">
        <f t="shared" si="389"/>
        <v>1</v>
      </c>
      <c r="BT708" s="258">
        <f t="shared" si="390"/>
        <v>0</v>
      </c>
      <c r="BU708" s="258">
        <f t="shared" si="391"/>
        <v>1</v>
      </c>
      <c r="BV708" s="258">
        <f t="shared" si="392"/>
        <v>1</v>
      </c>
      <c r="BW708" s="258">
        <f t="shared" si="393"/>
        <v>0</v>
      </c>
      <c r="BX708" s="258">
        <f t="shared" si="394"/>
        <v>1</v>
      </c>
      <c r="BY708" s="258">
        <f t="shared" si="395"/>
        <v>1</v>
      </c>
      <c r="BZ708" s="258">
        <f t="shared" si="396"/>
        <v>0</v>
      </c>
      <c r="CA708" s="258">
        <f t="shared" si="397"/>
        <v>1</v>
      </c>
      <c r="CB708" s="258">
        <f t="shared" si="398"/>
        <v>1</v>
      </c>
      <c r="CC708" s="258">
        <f t="shared" si="399"/>
        <v>0</v>
      </c>
      <c r="CD708" s="258">
        <f t="shared" si="400"/>
        <v>1</v>
      </c>
    </row>
    <row r="709" spans="1:82" hidden="1">
      <c r="A709" s="29"/>
      <c r="B709" s="258"/>
      <c r="C709" s="259"/>
      <c r="D709" s="258"/>
      <c r="E709" s="258"/>
      <c r="F709" s="258"/>
      <c r="G709" s="258">
        <v>701</v>
      </c>
      <c r="H709" s="414"/>
      <c r="I709" s="273"/>
      <c r="J709" s="274"/>
      <c r="K709" s="275"/>
      <c r="L709" s="745"/>
      <c r="M709" s="272"/>
      <c r="N709" s="508">
        <f t="shared" si="29"/>
        <v>0</v>
      </c>
      <c r="O709" s="510">
        <f t="shared" si="345"/>
        <v>0</v>
      </c>
      <c r="P709" s="260">
        <f t="shared" si="346"/>
        <v>0</v>
      </c>
      <c r="Q709" s="261">
        <f t="shared" si="347"/>
        <v>0</v>
      </c>
      <c r="R709" s="261">
        <f t="shared" si="1"/>
        <v>0</v>
      </c>
      <c r="S709" s="262"/>
      <c r="T709" s="262"/>
      <c r="U709" s="263">
        <f t="shared" si="348"/>
        <v>1.288</v>
      </c>
      <c r="V709" s="264">
        <f>IF(E709="SP",1,IF(D709="",ExtraMargeMateriaal,(1-VLOOKUP(D709,TabelAankoop[],4,FALSE))))</f>
        <v>1</v>
      </c>
      <c r="W709" s="265">
        <f t="shared" si="3"/>
        <v>0.6885</v>
      </c>
      <c r="X709" s="266">
        <f t="shared" si="4"/>
        <v>1</v>
      </c>
      <c r="Y709" s="267">
        <f t="shared" si="5"/>
        <v>1.46</v>
      </c>
      <c r="Z709" s="267">
        <f t="shared" si="6"/>
        <v>1.1599999999999999</v>
      </c>
      <c r="AA709" s="268">
        <f t="shared" si="349"/>
        <v>0</v>
      </c>
      <c r="AB709" s="456">
        <f t="shared" si="350"/>
        <v>0</v>
      </c>
      <c r="AC709" s="457">
        <f t="shared" si="351"/>
        <v>0</v>
      </c>
      <c r="AD709" s="456">
        <f t="shared" si="352"/>
        <v>0</v>
      </c>
      <c r="AE709" s="458">
        <f t="shared" si="353"/>
        <v>0</v>
      </c>
      <c r="AF709" s="457">
        <f t="shared" si="354"/>
        <v>0</v>
      </c>
      <c r="AG709" s="456">
        <f t="shared" si="355"/>
        <v>0</v>
      </c>
      <c r="AH709" s="457">
        <f t="shared" si="356"/>
        <v>0</v>
      </c>
      <c r="AI709" s="268">
        <f t="shared" si="357"/>
        <v>0</v>
      </c>
      <c r="AJ709" s="269">
        <f t="shared" si="358"/>
        <v>0</v>
      </c>
      <c r="AK709" s="270">
        <f t="shared" si="359"/>
        <v>0</v>
      </c>
      <c r="AL709" s="415">
        <f t="shared" si="360"/>
        <v>0</v>
      </c>
      <c r="AM709" s="259" t="str">
        <f>IF(AP709="","",IFERROR(VLOOKUP(AP709,CODES!$A$3:$D$1348,4,FALSE),"X"))&amp;IF(AQ709="","",IFERROR(VLOOKUP(AQ709,CODES!$A$3:$D$1348,4,FALSE),"X"))&amp;IF(AR709="","",IFERROR(VLOOKUP(AR709,CODES!$A$3:$D$1348,4,FALSE),"X"))&amp;IF(AS709="","",IFERROR(VLOOKUP(AS709,CODES!$A$3:$D$1348,4,FALSE),"X"))&amp;IF(AT709="","",IFERROR(VLOOKUP(AT709,CODES!$A$3:$D$1348,4,FALSE),"X"))&amp;IF(AU709="","",IFERROR(VLOOKUP(AU709,CODES!$A$3:$D$1348,4,FALSE),"X"))&amp;IF(AV709="","",IFERROR(VLOOKUP(AV709,CODES!$A$3:$D$1348,4,FALSE),"X"))&amp;IF(AW709="","",IFERROR(VLOOKUP(AW709,CODES!$A$3:$D$1348,4,FALSE),"X"))&amp;IF(AX709="","",IFERROR(VLOOKUP(AX709,CODES!$A$3:$D$1348,4,FALSE),"X"))&amp;IF(AY709="","",IFERROR(VLOOKUP(AY709,CODES!$A$3:$D$1348,4,FALSE),"X"))</f>
        <v/>
      </c>
      <c r="AN709" s="258">
        <f>SUM(IFERROR(VLOOKUP(AP709,CODES!$A$3:$D$1348,4,FALSE)*BC709,0),IFERROR(VLOOKUP(AQ709,CODES!$A$3:$D$1348,4,FALSE)*BF709,0),IFERROR(VLOOKUP(AR709,CODES!$A$3:$D$1348,4,FALSE)*BI709,0),IFERROR(VLOOKUP(AS709,CODES!$A$3:$D$1348,4,FALSE)*BL709,0),IFERROR(VLOOKUP(AT709,CODES!$A$3:$D$1348,4,FALSE)*BO709,0),IFERROR(VLOOKUP(AU709,CODES!$A$3:$D$1348,4,FALSE)*BR709,0),IFERROR(VLOOKUP(AV709,CODES!$A$3:$D$1348,4,FALSE)*BU709,0),IFERROR(VLOOKUP(AW709,CODES!$A$3:$D$1348,4,FALSE)*BX709,0),IFERROR(VLOOKUP(AX709,CODES!$A$3:$D$1348,4,FALSE)*CA709,0),IFERROR(VLOOKUP(AY709,CODES!$A$3:$D$1348,4,FALSE)*CD709,0))</f>
        <v>0</v>
      </c>
      <c r="AO709" s="258">
        <f>SUM(IFERROR(VLOOKUP(AP709,CODES!$A$3:$D$1348,3,FALSE)*BC709,0),IFERROR(VLOOKUP(AQ709,CODES!$A$3:$D$1348,3,FALSE)*BF709,0),IFERROR(VLOOKUP(AR709,CODES!$A$3:$D$1348,3,FALSE)*BI709,0),IFERROR(VLOOKUP(AS709,CODES!$A$3:$D$1348,3,FALSE)*BL709,0),IFERROR(VLOOKUP(AT709,CODES!$A$3:$D$1348,3,FALSE)*BO709,0),IFERROR(VLOOKUP(AU709,CODES!$A$3:$D$1348,3,FALSE)*BR709,0),IFERROR(VLOOKUP(AV709,CODES!$A$3:$D$1348,3,FALSE)*BU709,0),IFERROR(VLOOKUP(AW709,CODES!$A$3:$D$1348,3,FALSE)*BX709,0),IFERROR(VLOOKUP(AX709,CODES!$A$3:$D$1348,3,FALSE)*CA709,0),IFERROR(VLOOKUP(AY709,CODES!$A$3:$D$1348,3,FALSE)*CD709,0))+B709</f>
        <v>0</v>
      </c>
      <c r="AP709" s="271" t="str">
        <f t="shared" si="361"/>
        <v/>
      </c>
      <c r="AQ709" s="271" t="str">
        <f t="shared" si="362"/>
        <v/>
      </c>
      <c r="AR709" s="271" t="str">
        <f t="shared" si="363"/>
        <v/>
      </c>
      <c r="AS709" s="271" t="str">
        <f t="shared" si="364"/>
        <v/>
      </c>
      <c r="AT709" s="271" t="str">
        <f t="shared" si="365"/>
        <v/>
      </c>
      <c r="AU709" s="271" t="str">
        <f t="shared" si="366"/>
        <v/>
      </c>
      <c r="AV709" s="271" t="str">
        <f t="shared" si="367"/>
        <v/>
      </c>
      <c r="AW709" s="271" t="str">
        <f t="shared" si="368"/>
        <v/>
      </c>
      <c r="AX709" s="271" t="str">
        <f t="shared" si="369"/>
        <v/>
      </c>
      <c r="AY709" s="271" t="str">
        <f t="shared" si="370"/>
        <v/>
      </c>
      <c r="AZ709" s="258">
        <f t="shared" si="371"/>
        <v>0</v>
      </c>
      <c r="BA709" s="258">
        <f t="shared" si="19"/>
        <v>1</v>
      </c>
      <c r="BB709" s="258">
        <f t="shared" si="372"/>
        <v>0</v>
      </c>
      <c r="BC709" s="258">
        <f t="shared" si="373"/>
        <v>1</v>
      </c>
      <c r="BD709" s="258">
        <f t="shared" si="374"/>
        <v>1</v>
      </c>
      <c r="BE709" s="258">
        <f t="shared" si="375"/>
        <v>0</v>
      </c>
      <c r="BF709" s="258">
        <f t="shared" si="376"/>
        <v>1</v>
      </c>
      <c r="BG709" s="258">
        <f t="shared" si="377"/>
        <v>1</v>
      </c>
      <c r="BH709" s="258">
        <f t="shared" si="378"/>
        <v>0</v>
      </c>
      <c r="BI709" s="258">
        <f t="shared" si="379"/>
        <v>1</v>
      </c>
      <c r="BJ709" s="258">
        <f t="shared" si="380"/>
        <v>1</v>
      </c>
      <c r="BK709" s="258">
        <f t="shared" si="381"/>
        <v>0</v>
      </c>
      <c r="BL709" s="258">
        <f t="shared" si="382"/>
        <v>1</v>
      </c>
      <c r="BM709" s="258">
        <f t="shared" si="383"/>
        <v>1</v>
      </c>
      <c r="BN709" s="258">
        <f t="shared" si="384"/>
        <v>0</v>
      </c>
      <c r="BO709" s="258">
        <f t="shared" si="385"/>
        <v>1</v>
      </c>
      <c r="BP709" s="258">
        <f t="shared" si="386"/>
        <v>1</v>
      </c>
      <c r="BQ709" s="258">
        <f t="shared" si="387"/>
        <v>0</v>
      </c>
      <c r="BR709" s="258">
        <f t="shared" si="388"/>
        <v>1</v>
      </c>
      <c r="BS709" s="258">
        <f t="shared" si="389"/>
        <v>1</v>
      </c>
      <c r="BT709" s="258">
        <f t="shared" si="390"/>
        <v>0</v>
      </c>
      <c r="BU709" s="258">
        <f t="shared" si="391"/>
        <v>1</v>
      </c>
      <c r="BV709" s="258">
        <f t="shared" si="392"/>
        <v>1</v>
      </c>
      <c r="BW709" s="258">
        <f t="shared" si="393"/>
        <v>0</v>
      </c>
      <c r="BX709" s="258">
        <f t="shared" si="394"/>
        <v>1</v>
      </c>
      <c r="BY709" s="258">
        <f t="shared" si="395"/>
        <v>1</v>
      </c>
      <c r="BZ709" s="258">
        <f t="shared" si="396"/>
        <v>0</v>
      </c>
      <c r="CA709" s="258">
        <f t="shared" si="397"/>
        <v>1</v>
      </c>
      <c r="CB709" s="258">
        <f t="shared" si="398"/>
        <v>1</v>
      </c>
      <c r="CC709" s="258">
        <f t="shared" si="399"/>
        <v>0</v>
      </c>
      <c r="CD709" s="258">
        <f t="shared" si="400"/>
        <v>1</v>
      </c>
    </row>
    <row r="710" spans="1:82" hidden="1">
      <c r="A710" s="29"/>
      <c r="B710" s="258"/>
      <c r="C710" s="259"/>
      <c r="D710" s="258"/>
      <c r="E710" s="258"/>
      <c r="F710" s="258"/>
      <c r="G710" s="258">
        <v>702</v>
      </c>
      <c r="H710" s="414"/>
      <c r="I710" s="273"/>
      <c r="J710" s="274"/>
      <c r="K710" s="275"/>
      <c r="L710" s="745"/>
      <c r="M710" s="272"/>
      <c r="N710" s="508">
        <f t="shared" si="29"/>
        <v>0</v>
      </c>
      <c r="O710" s="510">
        <f t="shared" si="345"/>
        <v>0</v>
      </c>
      <c r="P710" s="260">
        <f t="shared" si="346"/>
        <v>0</v>
      </c>
      <c r="Q710" s="261">
        <f t="shared" si="347"/>
        <v>0</v>
      </c>
      <c r="R710" s="261">
        <f t="shared" si="1"/>
        <v>0</v>
      </c>
      <c r="S710" s="262"/>
      <c r="T710" s="262"/>
      <c r="U710" s="263">
        <f t="shared" si="348"/>
        <v>1.288</v>
      </c>
      <c r="V710" s="264">
        <f>IF(E710="SP",1,IF(D710="",ExtraMargeMateriaal,(1-VLOOKUP(D710,TabelAankoop[],4,FALSE))))</f>
        <v>1</v>
      </c>
      <c r="W710" s="265">
        <f t="shared" si="3"/>
        <v>0.6885</v>
      </c>
      <c r="X710" s="266">
        <f t="shared" si="4"/>
        <v>1</v>
      </c>
      <c r="Y710" s="267">
        <f t="shared" si="5"/>
        <v>1.46</v>
      </c>
      <c r="Z710" s="267">
        <f t="shared" si="6"/>
        <v>1.1599999999999999</v>
      </c>
      <c r="AA710" s="268">
        <f t="shared" si="349"/>
        <v>0</v>
      </c>
      <c r="AB710" s="456">
        <f t="shared" si="350"/>
        <v>0</v>
      </c>
      <c r="AC710" s="457">
        <f t="shared" si="351"/>
        <v>0</v>
      </c>
      <c r="AD710" s="456">
        <f t="shared" si="352"/>
        <v>0</v>
      </c>
      <c r="AE710" s="458">
        <f t="shared" si="353"/>
        <v>0</v>
      </c>
      <c r="AF710" s="457">
        <f t="shared" si="354"/>
        <v>0</v>
      </c>
      <c r="AG710" s="456">
        <f t="shared" si="355"/>
        <v>0</v>
      </c>
      <c r="AH710" s="457">
        <f t="shared" si="356"/>
        <v>0</v>
      </c>
      <c r="AI710" s="268">
        <f t="shared" si="357"/>
        <v>0</v>
      </c>
      <c r="AJ710" s="269">
        <f t="shared" si="358"/>
        <v>0</v>
      </c>
      <c r="AK710" s="270">
        <f t="shared" si="359"/>
        <v>0</v>
      </c>
      <c r="AL710" s="415">
        <f t="shared" si="360"/>
        <v>0</v>
      </c>
      <c r="AM710" s="259" t="str">
        <f>IF(AP710="","",IFERROR(VLOOKUP(AP710,CODES!$A$3:$D$1348,4,FALSE),"X"))&amp;IF(AQ710="","",IFERROR(VLOOKUP(AQ710,CODES!$A$3:$D$1348,4,FALSE),"X"))&amp;IF(AR710="","",IFERROR(VLOOKUP(AR710,CODES!$A$3:$D$1348,4,FALSE),"X"))&amp;IF(AS710="","",IFERROR(VLOOKUP(AS710,CODES!$A$3:$D$1348,4,FALSE),"X"))&amp;IF(AT710="","",IFERROR(VLOOKUP(AT710,CODES!$A$3:$D$1348,4,FALSE),"X"))&amp;IF(AU710="","",IFERROR(VLOOKUP(AU710,CODES!$A$3:$D$1348,4,FALSE),"X"))&amp;IF(AV710="","",IFERROR(VLOOKUP(AV710,CODES!$A$3:$D$1348,4,FALSE),"X"))&amp;IF(AW710="","",IFERROR(VLOOKUP(AW710,CODES!$A$3:$D$1348,4,FALSE),"X"))&amp;IF(AX710="","",IFERROR(VLOOKUP(AX710,CODES!$A$3:$D$1348,4,FALSE),"X"))&amp;IF(AY710="","",IFERROR(VLOOKUP(AY710,CODES!$A$3:$D$1348,4,FALSE),"X"))</f>
        <v/>
      </c>
      <c r="AN710" s="258">
        <f>SUM(IFERROR(VLOOKUP(AP710,CODES!$A$3:$D$1348,4,FALSE)*BC710,0),IFERROR(VLOOKUP(AQ710,CODES!$A$3:$D$1348,4,FALSE)*BF710,0),IFERROR(VLOOKUP(AR710,CODES!$A$3:$D$1348,4,FALSE)*BI710,0),IFERROR(VLOOKUP(AS710,CODES!$A$3:$D$1348,4,FALSE)*BL710,0),IFERROR(VLOOKUP(AT710,CODES!$A$3:$D$1348,4,FALSE)*BO710,0),IFERROR(VLOOKUP(AU710,CODES!$A$3:$D$1348,4,FALSE)*BR710,0),IFERROR(VLOOKUP(AV710,CODES!$A$3:$D$1348,4,FALSE)*BU710,0),IFERROR(VLOOKUP(AW710,CODES!$A$3:$D$1348,4,FALSE)*BX710,0),IFERROR(VLOOKUP(AX710,CODES!$A$3:$D$1348,4,FALSE)*CA710,0),IFERROR(VLOOKUP(AY710,CODES!$A$3:$D$1348,4,FALSE)*CD710,0))</f>
        <v>0</v>
      </c>
      <c r="AO710" s="258">
        <f>SUM(IFERROR(VLOOKUP(AP710,CODES!$A$3:$D$1348,3,FALSE)*BC710,0),IFERROR(VLOOKUP(AQ710,CODES!$A$3:$D$1348,3,FALSE)*BF710,0),IFERROR(VLOOKUP(AR710,CODES!$A$3:$D$1348,3,FALSE)*BI710,0),IFERROR(VLOOKUP(AS710,CODES!$A$3:$D$1348,3,FALSE)*BL710,0),IFERROR(VLOOKUP(AT710,CODES!$A$3:$D$1348,3,FALSE)*BO710,0),IFERROR(VLOOKUP(AU710,CODES!$A$3:$D$1348,3,FALSE)*BR710,0),IFERROR(VLOOKUP(AV710,CODES!$A$3:$D$1348,3,FALSE)*BU710,0),IFERROR(VLOOKUP(AW710,CODES!$A$3:$D$1348,3,FALSE)*BX710,0),IFERROR(VLOOKUP(AX710,CODES!$A$3:$D$1348,3,FALSE)*CA710,0),IFERROR(VLOOKUP(AY710,CODES!$A$3:$D$1348,3,FALSE)*CD710,0))+B710</f>
        <v>0</v>
      </c>
      <c r="AP710" s="271" t="str">
        <f t="shared" si="361"/>
        <v/>
      </c>
      <c r="AQ710" s="271" t="str">
        <f t="shared" si="362"/>
        <v/>
      </c>
      <c r="AR710" s="271" t="str">
        <f t="shared" si="363"/>
        <v/>
      </c>
      <c r="AS710" s="271" t="str">
        <f t="shared" si="364"/>
        <v/>
      </c>
      <c r="AT710" s="271" t="str">
        <f t="shared" si="365"/>
        <v/>
      </c>
      <c r="AU710" s="271" t="str">
        <f t="shared" si="366"/>
        <v/>
      </c>
      <c r="AV710" s="271" t="str">
        <f t="shared" si="367"/>
        <v/>
      </c>
      <c r="AW710" s="271" t="str">
        <f t="shared" si="368"/>
        <v/>
      </c>
      <c r="AX710" s="271" t="str">
        <f t="shared" si="369"/>
        <v/>
      </c>
      <c r="AY710" s="271" t="str">
        <f t="shared" si="370"/>
        <v/>
      </c>
      <c r="AZ710" s="258">
        <f t="shared" si="371"/>
        <v>0</v>
      </c>
      <c r="BA710" s="258">
        <f t="shared" si="19"/>
        <v>1</v>
      </c>
      <c r="BB710" s="258">
        <f t="shared" si="372"/>
        <v>0</v>
      </c>
      <c r="BC710" s="258">
        <f t="shared" si="373"/>
        <v>1</v>
      </c>
      <c r="BD710" s="258">
        <f t="shared" si="374"/>
        <v>1</v>
      </c>
      <c r="BE710" s="258">
        <f t="shared" si="375"/>
        <v>0</v>
      </c>
      <c r="BF710" s="258">
        <f t="shared" si="376"/>
        <v>1</v>
      </c>
      <c r="BG710" s="258">
        <f t="shared" si="377"/>
        <v>1</v>
      </c>
      <c r="BH710" s="258">
        <f t="shared" si="378"/>
        <v>0</v>
      </c>
      <c r="BI710" s="258">
        <f t="shared" si="379"/>
        <v>1</v>
      </c>
      <c r="BJ710" s="258">
        <f t="shared" si="380"/>
        <v>1</v>
      </c>
      <c r="BK710" s="258">
        <f t="shared" si="381"/>
        <v>0</v>
      </c>
      <c r="BL710" s="258">
        <f t="shared" si="382"/>
        <v>1</v>
      </c>
      <c r="BM710" s="258">
        <f t="shared" si="383"/>
        <v>1</v>
      </c>
      <c r="BN710" s="258">
        <f t="shared" si="384"/>
        <v>0</v>
      </c>
      <c r="BO710" s="258">
        <f t="shared" si="385"/>
        <v>1</v>
      </c>
      <c r="BP710" s="258">
        <f t="shared" si="386"/>
        <v>1</v>
      </c>
      <c r="BQ710" s="258">
        <f t="shared" si="387"/>
        <v>0</v>
      </c>
      <c r="BR710" s="258">
        <f t="shared" si="388"/>
        <v>1</v>
      </c>
      <c r="BS710" s="258">
        <f t="shared" si="389"/>
        <v>1</v>
      </c>
      <c r="BT710" s="258">
        <f t="shared" si="390"/>
        <v>0</v>
      </c>
      <c r="BU710" s="258">
        <f t="shared" si="391"/>
        <v>1</v>
      </c>
      <c r="BV710" s="258">
        <f t="shared" si="392"/>
        <v>1</v>
      </c>
      <c r="BW710" s="258">
        <f t="shared" si="393"/>
        <v>0</v>
      </c>
      <c r="BX710" s="258">
        <f t="shared" si="394"/>
        <v>1</v>
      </c>
      <c r="BY710" s="258">
        <f t="shared" si="395"/>
        <v>1</v>
      </c>
      <c r="BZ710" s="258">
        <f t="shared" si="396"/>
        <v>0</v>
      </c>
      <c r="CA710" s="258">
        <f t="shared" si="397"/>
        <v>1</v>
      </c>
      <c r="CB710" s="258">
        <f t="shared" si="398"/>
        <v>1</v>
      </c>
      <c r="CC710" s="258">
        <f t="shared" si="399"/>
        <v>0</v>
      </c>
      <c r="CD710" s="258">
        <f t="shared" si="400"/>
        <v>1</v>
      </c>
    </row>
    <row r="711" spans="1:82" hidden="1">
      <c r="A711" s="29"/>
      <c r="B711" s="258"/>
      <c r="C711" s="259"/>
      <c r="D711" s="258"/>
      <c r="E711" s="258"/>
      <c r="F711" s="258"/>
      <c r="G711" s="258">
        <v>703</v>
      </c>
      <c r="H711" s="414"/>
      <c r="I711" s="273"/>
      <c r="J711" s="274"/>
      <c r="K711" s="275"/>
      <c r="L711" s="745"/>
      <c r="M711" s="272"/>
      <c r="N711" s="508">
        <f t="shared" si="29"/>
        <v>0</v>
      </c>
      <c r="O711" s="510">
        <f t="shared" si="345"/>
        <v>0</v>
      </c>
      <c r="P711" s="260">
        <f t="shared" si="346"/>
        <v>0</v>
      </c>
      <c r="Q711" s="261">
        <f t="shared" si="347"/>
        <v>0</v>
      </c>
      <c r="R711" s="261">
        <f t="shared" si="1"/>
        <v>0</v>
      </c>
      <c r="S711" s="262"/>
      <c r="T711" s="262"/>
      <c r="U711" s="263">
        <f t="shared" si="348"/>
        <v>1.288</v>
      </c>
      <c r="V711" s="264">
        <f>IF(E711="SP",1,IF(D711="",ExtraMargeMateriaal,(1-VLOOKUP(D711,TabelAankoop[],4,FALSE))))</f>
        <v>1</v>
      </c>
      <c r="W711" s="265">
        <f t="shared" si="3"/>
        <v>0.6885</v>
      </c>
      <c r="X711" s="266">
        <f t="shared" si="4"/>
        <v>1</v>
      </c>
      <c r="Y711" s="267">
        <f t="shared" si="5"/>
        <v>1.46</v>
      </c>
      <c r="Z711" s="267">
        <f t="shared" si="6"/>
        <v>1.1599999999999999</v>
      </c>
      <c r="AA711" s="268">
        <f t="shared" si="349"/>
        <v>0</v>
      </c>
      <c r="AB711" s="456">
        <f t="shared" si="350"/>
        <v>0</v>
      </c>
      <c r="AC711" s="457">
        <f t="shared" si="351"/>
        <v>0</v>
      </c>
      <c r="AD711" s="456">
        <f t="shared" si="352"/>
        <v>0</v>
      </c>
      <c r="AE711" s="458">
        <f t="shared" si="353"/>
        <v>0</v>
      </c>
      <c r="AF711" s="457">
        <f t="shared" si="354"/>
        <v>0</v>
      </c>
      <c r="AG711" s="456">
        <f t="shared" si="355"/>
        <v>0</v>
      </c>
      <c r="AH711" s="457">
        <f t="shared" si="356"/>
        <v>0</v>
      </c>
      <c r="AI711" s="268">
        <f t="shared" si="357"/>
        <v>0</v>
      </c>
      <c r="AJ711" s="269">
        <f t="shared" si="358"/>
        <v>0</v>
      </c>
      <c r="AK711" s="270">
        <f t="shared" si="359"/>
        <v>0</v>
      </c>
      <c r="AL711" s="415">
        <f t="shared" si="360"/>
        <v>0</v>
      </c>
      <c r="AM711" s="259" t="str">
        <f>IF(AP711="","",IFERROR(VLOOKUP(AP711,CODES!$A$3:$D$1348,4,FALSE),"X"))&amp;IF(AQ711="","",IFERROR(VLOOKUP(AQ711,CODES!$A$3:$D$1348,4,FALSE),"X"))&amp;IF(AR711="","",IFERROR(VLOOKUP(AR711,CODES!$A$3:$D$1348,4,FALSE),"X"))&amp;IF(AS711="","",IFERROR(VLOOKUP(AS711,CODES!$A$3:$D$1348,4,FALSE),"X"))&amp;IF(AT711="","",IFERROR(VLOOKUP(AT711,CODES!$A$3:$D$1348,4,FALSE),"X"))&amp;IF(AU711="","",IFERROR(VLOOKUP(AU711,CODES!$A$3:$D$1348,4,FALSE),"X"))&amp;IF(AV711="","",IFERROR(VLOOKUP(AV711,CODES!$A$3:$D$1348,4,FALSE),"X"))&amp;IF(AW711="","",IFERROR(VLOOKUP(AW711,CODES!$A$3:$D$1348,4,FALSE),"X"))&amp;IF(AX711="","",IFERROR(VLOOKUP(AX711,CODES!$A$3:$D$1348,4,FALSE),"X"))&amp;IF(AY711="","",IFERROR(VLOOKUP(AY711,CODES!$A$3:$D$1348,4,FALSE),"X"))</f>
        <v/>
      </c>
      <c r="AN711" s="258">
        <f>SUM(IFERROR(VLOOKUP(AP711,CODES!$A$3:$D$1348,4,FALSE)*BC711,0),IFERROR(VLOOKUP(AQ711,CODES!$A$3:$D$1348,4,FALSE)*BF711,0),IFERROR(VLOOKUP(AR711,CODES!$A$3:$D$1348,4,FALSE)*BI711,0),IFERROR(VLOOKUP(AS711,CODES!$A$3:$D$1348,4,FALSE)*BL711,0),IFERROR(VLOOKUP(AT711,CODES!$A$3:$D$1348,4,FALSE)*BO711,0),IFERROR(VLOOKUP(AU711,CODES!$A$3:$D$1348,4,FALSE)*BR711,0),IFERROR(VLOOKUP(AV711,CODES!$A$3:$D$1348,4,FALSE)*BU711,0),IFERROR(VLOOKUP(AW711,CODES!$A$3:$D$1348,4,FALSE)*BX711,0),IFERROR(VLOOKUP(AX711,CODES!$A$3:$D$1348,4,FALSE)*CA711,0),IFERROR(VLOOKUP(AY711,CODES!$A$3:$D$1348,4,FALSE)*CD711,0))</f>
        <v>0</v>
      </c>
      <c r="AO711" s="258">
        <f>SUM(IFERROR(VLOOKUP(AP711,CODES!$A$3:$D$1348,3,FALSE)*BC711,0),IFERROR(VLOOKUP(AQ711,CODES!$A$3:$D$1348,3,FALSE)*BF711,0),IFERROR(VLOOKUP(AR711,CODES!$A$3:$D$1348,3,FALSE)*BI711,0),IFERROR(VLOOKUP(AS711,CODES!$A$3:$D$1348,3,FALSE)*BL711,0),IFERROR(VLOOKUP(AT711,CODES!$A$3:$D$1348,3,FALSE)*BO711,0),IFERROR(VLOOKUP(AU711,CODES!$A$3:$D$1348,3,FALSE)*BR711,0),IFERROR(VLOOKUP(AV711,CODES!$A$3:$D$1348,3,FALSE)*BU711,0),IFERROR(VLOOKUP(AW711,CODES!$A$3:$D$1348,3,FALSE)*BX711,0),IFERROR(VLOOKUP(AX711,CODES!$A$3:$D$1348,3,FALSE)*CA711,0),IFERROR(VLOOKUP(AY711,CODES!$A$3:$D$1348,3,FALSE)*CD711,0))+B711</f>
        <v>0</v>
      </c>
      <c r="AP711" s="271" t="str">
        <f t="shared" si="361"/>
        <v/>
      </c>
      <c r="AQ711" s="271" t="str">
        <f t="shared" si="362"/>
        <v/>
      </c>
      <c r="AR711" s="271" t="str">
        <f t="shared" si="363"/>
        <v/>
      </c>
      <c r="AS711" s="271" t="str">
        <f t="shared" si="364"/>
        <v/>
      </c>
      <c r="AT711" s="271" t="str">
        <f t="shared" si="365"/>
        <v/>
      </c>
      <c r="AU711" s="271" t="str">
        <f t="shared" si="366"/>
        <v/>
      </c>
      <c r="AV711" s="271" t="str">
        <f t="shared" si="367"/>
        <v/>
      </c>
      <c r="AW711" s="271" t="str">
        <f t="shared" si="368"/>
        <v/>
      </c>
      <c r="AX711" s="271" t="str">
        <f t="shared" si="369"/>
        <v/>
      </c>
      <c r="AY711" s="271" t="str">
        <f t="shared" si="370"/>
        <v/>
      </c>
      <c r="AZ711" s="258">
        <f t="shared" si="371"/>
        <v>0</v>
      </c>
      <c r="BA711" s="258">
        <f t="shared" si="19"/>
        <v>1</v>
      </c>
      <c r="BB711" s="258">
        <f t="shared" si="372"/>
        <v>0</v>
      </c>
      <c r="BC711" s="258">
        <f t="shared" si="373"/>
        <v>1</v>
      </c>
      <c r="BD711" s="258">
        <f t="shared" si="374"/>
        <v>1</v>
      </c>
      <c r="BE711" s="258">
        <f t="shared" si="375"/>
        <v>0</v>
      </c>
      <c r="BF711" s="258">
        <f t="shared" si="376"/>
        <v>1</v>
      </c>
      <c r="BG711" s="258">
        <f t="shared" si="377"/>
        <v>1</v>
      </c>
      <c r="BH711" s="258">
        <f t="shared" si="378"/>
        <v>0</v>
      </c>
      <c r="BI711" s="258">
        <f t="shared" si="379"/>
        <v>1</v>
      </c>
      <c r="BJ711" s="258">
        <f t="shared" si="380"/>
        <v>1</v>
      </c>
      <c r="BK711" s="258">
        <f t="shared" si="381"/>
        <v>0</v>
      </c>
      <c r="BL711" s="258">
        <f t="shared" si="382"/>
        <v>1</v>
      </c>
      <c r="BM711" s="258">
        <f t="shared" si="383"/>
        <v>1</v>
      </c>
      <c r="BN711" s="258">
        <f t="shared" si="384"/>
        <v>0</v>
      </c>
      <c r="BO711" s="258">
        <f t="shared" si="385"/>
        <v>1</v>
      </c>
      <c r="BP711" s="258">
        <f t="shared" si="386"/>
        <v>1</v>
      </c>
      <c r="BQ711" s="258">
        <f t="shared" si="387"/>
        <v>0</v>
      </c>
      <c r="BR711" s="258">
        <f t="shared" si="388"/>
        <v>1</v>
      </c>
      <c r="BS711" s="258">
        <f t="shared" si="389"/>
        <v>1</v>
      </c>
      <c r="BT711" s="258">
        <f t="shared" si="390"/>
        <v>0</v>
      </c>
      <c r="BU711" s="258">
        <f t="shared" si="391"/>
        <v>1</v>
      </c>
      <c r="BV711" s="258">
        <f t="shared" si="392"/>
        <v>1</v>
      </c>
      <c r="BW711" s="258">
        <f t="shared" si="393"/>
        <v>0</v>
      </c>
      <c r="BX711" s="258">
        <f t="shared" si="394"/>
        <v>1</v>
      </c>
      <c r="BY711" s="258">
        <f t="shared" si="395"/>
        <v>1</v>
      </c>
      <c r="BZ711" s="258">
        <f t="shared" si="396"/>
        <v>0</v>
      </c>
      <c r="CA711" s="258">
        <f t="shared" si="397"/>
        <v>1</v>
      </c>
      <c r="CB711" s="258">
        <f t="shared" si="398"/>
        <v>1</v>
      </c>
      <c r="CC711" s="258">
        <f t="shared" si="399"/>
        <v>0</v>
      </c>
      <c r="CD711" s="258">
        <f t="shared" si="400"/>
        <v>1</v>
      </c>
    </row>
    <row r="712" spans="1:82" hidden="1">
      <c r="A712" s="29"/>
      <c r="B712" s="258"/>
      <c r="C712" s="259"/>
      <c r="D712" s="258"/>
      <c r="E712" s="258"/>
      <c r="F712" s="258"/>
      <c r="G712" s="258">
        <v>704</v>
      </c>
      <c r="H712" s="414"/>
      <c r="I712" s="273"/>
      <c r="J712" s="274"/>
      <c r="K712" s="275"/>
      <c r="L712" s="745"/>
      <c r="M712" s="272"/>
      <c r="N712" s="508">
        <f t="shared" si="29"/>
        <v>0</v>
      </c>
      <c r="O712" s="510">
        <f t="shared" si="345"/>
        <v>0</v>
      </c>
      <c r="P712" s="260">
        <f t="shared" si="346"/>
        <v>0</v>
      </c>
      <c r="Q712" s="261">
        <f t="shared" si="347"/>
        <v>0</v>
      </c>
      <c r="R712" s="261">
        <f t="shared" si="1"/>
        <v>0</v>
      </c>
      <c r="S712" s="262"/>
      <c r="T712" s="262"/>
      <c r="U712" s="263">
        <f t="shared" si="348"/>
        <v>1.288</v>
      </c>
      <c r="V712" s="264">
        <f>IF(E712="SP",1,IF(D712="",ExtraMargeMateriaal,(1-VLOOKUP(D712,TabelAankoop[],4,FALSE))))</f>
        <v>1</v>
      </c>
      <c r="W712" s="265">
        <f t="shared" si="3"/>
        <v>0.6885</v>
      </c>
      <c r="X712" s="266">
        <f t="shared" si="4"/>
        <v>1</v>
      </c>
      <c r="Y712" s="267">
        <f t="shared" si="5"/>
        <v>1.46</v>
      </c>
      <c r="Z712" s="267">
        <f t="shared" si="6"/>
        <v>1.1599999999999999</v>
      </c>
      <c r="AA712" s="268">
        <f t="shared" si="349"/>
        <v>0</v>
      </c>
      <c r="AB712" s="456">
        <f t="shared" si="350"/>
        <v>0</v>
      </c>
      <c r="AC712" s="457">
        <f t="shared" si="351"/>
        <v>0</v>
      </c>
      <c r="AD712" s="456">
        <f t="shared" si="352"/>
        <v>0</v>
      </c>
      <c r="AE712" s="458">
        <f t="shared" si="353"/>
        <v>0</v>
      </c>
      <c r="AF712" s="457">
        <f t="shared" si="354"/>
        <v>0</v>
      </c>
      <c r="AG712" s="456">
        <f t="shared" si="355"/>
        <v>0</v>
      </c>
      <c r="AH712" s="457">
        <f t="shared" si="356"/>
        <v>0</v>
      </c>
      <c r="AI712" s="268">
        <f t="shared" si="357"/>
        <v>0</v>
      </c>
      <c r="AJ712" s="269">
        <f t="shared" si="358"/>
        <v>0</v>
      </c>
      <c r="AK712" s="270">
        <f t="shared" si="359"/>
        <v>0</v>
      </c>
      <c r="AL712" s="415">
        <f t="shared" si="360"/>
        <v>0</v>
      </c>
      <c r="AM712" s="259" t="str">
        <f>IF(AP712="","",IFERROR(VLOOKUP(AP712,CODES!$A$3:$D$1348,4,FALSE),"X"))&amp;IF(AQ712="","",IFERROR(VLOOKUP(AQ712,CODES!$A$3:$D$1348,4,FALSE),"X"))&amp;IF(AR712="","",IFERROR(VLOOKUP(AR712,CODES!$A$3:$D$1348,4,FALSE),"X"))&amp;IF(AS712="","",IFERROR(VLOOKUP(AS712,CODES!$A$3:$D$1348,4,FALSE),"X"))&amp;IF(AT712="","",IFERROR(VLOOKUP(AT712,CODES!$A$3:$D$1348,4,FALSE),"X"))&amp;IF(AU712="","",IFERROR(VLOOKUP(AU712,CODES!$A$3:$D$1348,4,FALSE),"X"))&amp;IF(AV712="","",IFERROR(VLOOKUP(AV712,CODES!$A$3:$D$1348,4,FALSE),"X"))&amp;IF(AW712="","",IFERROR(VLOOKUP(AW712,CODES!$A$3:$D$1348,4,FALSE),"X"))&amp;IF(AX712="","",IFERROR(VLOOKUP(AX712,CODES!$A$3:$D$1348,4,FALSE),"X"))&amp;IF(AY712="","",IFERROR(VLOOKUP(AY712,CODES!$A$3:$D$1348,4,FALSE),"X"))</f>
        <v/>
      </c>
      <c r="AN712" s="258">
        <f>SUM(IFERROR(VLOOKUP(AP712,CODES!$A$3:$D$1348,4,FALSE)*BC712,0),IFERROR(VLOOKUP(AQ712,CODES!$A$3:$D$1348,4,FALSE)*BF712,0),IFERROR(VLOOKUP(AR712,CODES!$A$3:$D$1348,4,FALSE)*BI712,0),IFERROR(VLOOKUP(AS712,CODES!$A$3:$D$1348,4,FALSE)*BL712,0),IFERROR(VLOOKUP(AT712,CODES!$A$3:$D$1348,4,FALSE)*BO712,0),IFERROR(VLOOKUP(AU712,CODES!$A$3:$D$1348,4,FALSE)*BR712,0),IFERROR(VLOOKUP(AV712,CODES!$A$3:$D$1348,4,FALSE)*BU712,0),IFERROR(VLOOKUP(AW712,CODES!$A$3:$D$1348,4,FALSE)*BX712,0),IFERROR(VLOOKUP(AX712,CODES!$A$3:$D$1348,4,FALSE)*CA712,0),IFERROR(VLOOKUP(AY712,CODES!$A$3:$D$1348,4,FALSE)*CD712,0))</f>
        <v>0</v>
      </c>
      <c r="AO712" s="258">
        <f>SUM(IFERROR(VLOOKUP(AP712,CODES!$A$3:$D$1348,3,FALSE)*BC712,0),IFERROR(VLOOKUP(AQ712,CODES!$A$3:$D$1348,3,FALSE)*BF712,0),IFERROR(VLOOKUP(AR712,CODES!$A$3:$D$1348,3,FALSE)*BI712,0),IFERROR(VLOOKUP(AS712,CODES!$A$3:$D$1348,3,FALSE)*BL712,0),IFERROR(VLOOKUP(AT712,CODES!$A$3:$D$1348,3,FALSE)*BO712,0),IFERROR(VLOOKUP(AU712,CODES!$A$3:$D$1348,3,FALSE)*BR712,0),IFERROR(VLOOKUP(AV712,CODES!$A$3:$D$1348,3,FALSE)*BU712,0),IFERROR(VLOOKUP(AW712,CODES!$A$3:$D$1348,3,FALSE)*BX712,0),IFERROR(VLOOKUP(AX712,CODES!$A$3:$D$1348,3,FALSE)*CA712,0),IFERROR(VLOOKUP(AY712,CODES!$A$3:$D$1348,3,FALSE)*CD712,0))+B712</f>
        <v>0</v>
      </c>
      <c r="AP712" s="271" t="str">
        <f t="shared" si="361"/>
        <v/>
      </c>
      <c r="AQ712" s="271" t="str">
        <f t="shared" si="362"/>
        <v/>
      </c>
      <c r="AR712" s="271" t="str">
        <f t="shared" si="363"/>
        <v/>
      </c>
      <c r="AS712" s="271" t="str">
        <f t="shared" si="364"/>
        <v/>
      </c>
      <c r="AT712" s="271" t="str">
        <f t="shared" si="365"/>
        <v/>
      </c>
      <c r="AU712" s="271" t="str">
        <f t="shared" si="366"/>
        <v/>
      </c>
      <c r="AV712" s="271" t="str">
        <f t="shared" si="367"/>
        <v/>
      </c>
      <c r="AW712" s="271" t="str">
        <f t="shared" si="368"/>
        <v/>
      </c>
      <c r="AX712" s="271" t="str">
        <f t="shared" si="369"/>
        <v/>
      </c>
      <c r="AY712" s="271" t="str">
        <f t="shared" si="370"/>
        <v/>
      </c>
      <c r="AZ712" s="258">
        <f t="shared" si="371"/>
        <v>0</v>
      </c>
      <c r="BA712" s="258">
        <f t="shared" si="19"/>
        <v>1</v>
      </c>
      <c r="BB712" s="258">
        <f t="shared" si="372"/>
        <v>0</v>
      </c>
      <c r="BC712" s="258">
        <f t="shared" si="373"/>
        <v>1</v>
      </c>
      <c r="BD712" s="258">
        <f t="shared" si="374"/>
        <v>1</v>
      </c>
      <c r="BE712" s="258">
        <f t="shared" si="375"/>
        <v>0</v>
      </c>
      <c r="BF712" s="258">
        <f t="shared" si="376"/>
        <v>1</v>
      </c>
      <c r="BG712" s="258">
        <f t="shared" si="377"/>
        <v>1</v>
      </c>
      <c r="BH712" s="258">
        <f t="shared" si="378"/>
        <v>0</v>
      </c>
      <c r="BI712" s="258">
        <f t="shared" si="379"/>
        <v>1</v>
      </c>
      <c r="BJ712" s="258">
        <f t="shared" si="380"/>
        <v>1</v>
      </c>
      <c r="BK712" s="258">
        <f t="shared" si="381"/>
        <v>0</v>
      </c>
      <c r="BL712" s="258">
        <f t="shared" si="382"/>
        <v>1</v>
      </c>
      <c r="BM712" s="258">
        <f t="shared" si="383"/>
        <v>1</v>
      </c>
      <c r="BN712" s="258">
        <f t="shared" si="384"/>
        <v>0</v>
      </c>
      <c r="BO712" s="258">
        <f t="shared" si="385"/>
        <v>1</v>
      </c>
      <c r="BP712" s="258">
        <f t="shared" si="386"/>
        <v>1</v>
      </c>
      <c r="BQ712" s="258">
        <f t="shared" si="387"/>
        <v>0</v>
      </c>
      <c r="BR712" s="258">
        <f t="shared" si="388"/>
        <v>1</v>
      </c>
      <c r="BS712" s="258">
        <f t="shared" si="389"/>
        <v>1</v>
      </c>
      <c r="BT712" s="258">
        <f t="shared" si="390"/>
        <v>0</v>
      </c>
      <c r="BU712" s="258">
        <f t="shared" si="391"/>
        <v>1</v>
      </c>
      <c r="BV712" s="258">
        <f t="shared" si="392"/>
        <v>1</v>
      </c>
      <c r="BW712" s="258">
        <f t="shared" si="393"/>
        <v>0</v>
      </c>
      <c r="BX712" s="258">
        <f t="shared" si="394"/>
        <v>1</v>
      </c>
      <c r="BY712" s="258">
        <f t="shared" si="395"/>
        <v>1</v>
      </c>
      <c r="BZ712" s="258">
        <f t="shared" si="396"/>
        <v>0</v>
      </c>
      <c r="CA712" s="258">
        <f t="shared" si="397"/>
        <v>1</v>
      </c>
      <c r="CB712" s="258">
        <f t="shared" si="398"/>
        <v>1</v>
      </c>
      <c r="CC712" s="258">
        <f t="shared" si="399"/>
        <v>0</v>
      </c>
      <c r="CD712" s="258">
        <f t="shared" si="400"/>
        <v>1</v>
      </c>
    </row>
    <row r="713" spans="1:82" hidden="1">
      <c r="A713" s="29"/>
      <c r="B713" s="258"/>
      <c r="C713" s="259"/>
      <c r="D713" s="258"/>
      <c r="E713" s="258"/>
      <c r="F713" s="258"/>
      <c r="G713" s="258">
        <v>705</v>
      </c>
      <c r="H713" s="414"/>
      <c r="I713" s="273"/>
      <c r="J713" s="274"/>
      <c r="K713" s="275"/>
      <c r="L713" s="745"/>
      <c r="M713" s="272"/>
      <c r="N713" s="508">
        <f t="shared" si="29"/>
        <v>0</v>
      </c>
      <c r="O713" s="510">
        <f t="shared" si="345"/>
        <v>0</v>
      </c>
      <c r="P713" s="260">
        <f t="shared" si="346"/>
        <v>0</v>
      </c>
      <c r="Q713" s="261">
        <f t="shared" si="347"/>
        <v>0</v>
      </c>
      <c r="R713" s="261">
        <f t="shared" si="1"/>
        <v>0</v>
      </c>
      <c r="S713" s="262"/>
      <c r="T713" s="262"/>
      <c r="U713" s="263">
        <f t="shared" si="348"/>
        <v>1.288</v>
      </c>
      <c r="V713" s="264">
        <f>IF(E713="SP",1,IF(D713="",ExtraMargeMateriaal,(1-VLOOKUP(D713,TabelAankoop[],4,FALSE))))</f>
        <v>1</v>
      </c>
      <c r="W713" s="265">
        <f t="shared" si="3"/>
        <v>0.6885</v>
      </c>
      <c r="X713" s="266">
        <f t="shared" si="4"/>
        <v>1</v>
      </c>
      <c r="Y713" s="267">
        <f t="shared" si="5"/>
        <v>1.46</v>
      </c>
      <c r="Z713" s="267">
        <f t="shared" si="6"/>
        <v>1.1599999999999999</v>
      </c>
      <c r="AA713" s="268">
        <f t="shared" si="349"/>
        <v>0</v>
      </c>
      <c r="AB713" s="456">
        <f t="shared" si="350"/>
        <v>0</v>
      </c>
      <c r="AC713" s="457">
        <f t="shared" si="351"/>
        <v>0</v>
      </c>
      <c r="AD713" s="456">
        <f t="shared" si="352"/>
        <v>0</v>
      </c>
      <c r="AE713" s="458">
        <f t="shared" si="353"/>
        <v>0</v>
      </c>
      <c r="AF713" s="457">
        <f t="shared" si="354"/>
        <v>0</v>
      </c>
      <c r="AG713" s="456">
        <f t="shared" si="355"/>
        <v>0</v>
      </c>
      <c r="AH713" s="457">
        <f t="shared" si="356"/>
        <v>0</v>
      </c>
      <c r="AI713" s="268">
        <f t="shared" si="357"/>
        <v>0</v>
      </c>
      <c r="AJ713" s="269">
        <f t="shared" si="358"/>
        <v>0</v>
      </c>
      <c r="AK713" s="270">
        <f t="shared" si="359"/>
        <v>0</v>
      </c>
      <c r="AL713" s="415">
        <f t="shared" si="360"/>
        <v>0</v>
      </c>
      <c r="AM713" s="259" t="str">
        <f>IF(AP713="","",IFERROR(VLOOKUP(AP713,CODES!$A$3:$D$1348,4,FALSE),"X"))&amp;IF(AQ713="","",IFERROR(VLOOKUP(AQ713,CODES!$A$3:$D$1348,4,FALSE),"X"))&amp;IF(AR713="","",IFERROR(VLOOKUP(AR713,CODES!$A$3:$D$1348,4,FALSE),"X"))&amp;IF(AS713="","",IFERROR(VLOOKUP(AS713,CODES!$A$3:$D$1348,4,FALSE),"X"))&amp;IF(AT713="","",IFERROR(VLOOKUP(AT713,CODES!$A$3:$D$1348,4,FALSE),"X"))&amp;IF(AU713="","",IFERROR(VLOOKUP(AU713,CODES!$A$3:$D$1348,4,FALSE),"X"))&amp;IF(AV713="","",IFERROR(VLOOKUP(AV713,CODES!$A$3:$D$1348,4,FALSE),"X"))&amp;IF(AW713="","",IFERROR(VLOOKUP(AW713,CODES!$A$3:$D$1348,4,FALSE),"X"))&amp;IF(AX713="","",IFERROR(VLOOKUP(AX713,CODES!$A$3:$D$1348,4,FALSE),"X"))&amp;IF(AY713="","",IFERROR(VLOOKUP(AY713,CODES!$A$3:$D$1348,4,FALSE),"X"))</f>
        <v/>
      </c>
      <c r="AN713" s="258">
        <f>SUM(IFERROR(VLOOKUP(AP713,CODES!$A$3:$D$1348,4,FALSE)*BC713,0),IFERROR(VLOOKUP(AQ713,CODES!$A$3:$D$1348,4,FALSE)*BF713,0),IFERROR(VLOOKUP(AR713,CODES!$A$3:$D$1348,4,FALSE)*BI713,0),IFERROR(VLOOKUP(AS713,CODES!$A$3:$D$1348,4,FALSE)*BL713,0),IFERROR(VLOOKUP(AT713,CODES!$A$3:$D$1348,4,FALSE)*BO713,0),IFERROR(VLOOKUP(AU713,CODES!$A$3:$D$1348,4,FALSE)*BR713,0),IFERROR(VLOOKUP(AV713,CODES!$A$3:$D$1348,4,FALSE)*BU713,0),IFERROR(VLOOKUP(AW713,CODES!$A$3:$D$1348,4,FALSE)*BX713,0),IFERROR(VLOOKUP(AX713,CODES!$A$3:$D$1348,4,FALSE)*CA713,0),IFERROR(VLOOKUP(AY713,CODES!$A$3:$D$1348,4,FALSE)*CD713,0))</f>
        <v>0</v>
      </c>
      <c r="AO713" s="258">
        <f>SUM(IFERROR(VLOOKUP(AP713,CODES!$A$3:$D$1348,3,FALSE)*BC713,0),IFERROR(VLOOKUP(AQ713,CODES!$A$3:$D$1348,3,FALSE)*BF713,0),IFERROR(VLOOKUP(AR713,CODES!$A$3:$D$1348,3,FALSE)*BI713,0),IFERROR(VLOOKUP(AS713,CODES!$A$3:$D$1348,3,FALSE)*BL713,0),IFERROR(VLOOKUP(AT713,CODES!$A$3:$D$1348,3,FALSE)*BO713,0),IFERROR(VLOOKUP(AU713,CODES!$A$3:$D$1348,3,FALSE)*BR713,0),IFERROR(VLOOKUP(AV713,CODES!$A$3:$D$1348,3,FALSE)*BU713,0),IFERROR(VLOOKUP(AW713,CODES!$A$3:$D$1348,3,FALSE)*BX713,0),IFERROR(VLOOKUP(AX713,CODES!$A$3:$D$1348,3,FALSE)*CA713,0),IFERROR(VLOOKUP(AY713,CODES!$A$3:$D$1348,3,FALSE)*CD713,0))+B713</f>
        <v>0</v>
      </c>
      <c r="AP713" s="271" t="str">
        <f t="shared" si="361"/>
        <v/>
      </c>
      <c r="AQ713" s="271" t="str">
        <f t="shared" si="362"/>
        <v/>
      </c>
      <c r="AR713" s="271" t="str">
        <f t="shared" si="363"/>
        <v/>
      </c>
      <c r="AS713" s="271" t="str">
        <f t="shared" si="364"/>
        <v/>
      </c>
      <c r="AT713" s="271" t="str">
        <f t="shared" si="365"/>
        <v/>
      </c>
      <c r="AU713" s="271" t="str">
        <f t="shared" si="366"/>
        <v/>
      </c>
      <c r="AV713" s="271" t="str">
        <f t="shared" si="367"/>
        <v/>
      </c>
      <c r="AW713" s="271" t="str">
        <f t="shared" si="368"/>
        <v/>
      </c>
      <c r="AX713" s="271" t="str">
        <f t="shared" si="369"/>
        <v/>
      </c>
      <c r="AY713" s="271" t="str">
        <f t="shared" si="370"/>
        <v/>
      </c>
      <c r="AZ713" s="258">
        <f t="shared" si="371"/>
        <v>0</v>
      </c>
      <c r="BA713" s="258">
        <f t="shared" si="19"/>
        <v>1</v>
      </c>
      <c r="BB713" s="258">
        <f t="shared" si="372"/>
        <v>0</v>
      </c>
      <c r="BC713" s="258">
        <f t="shared" si="373"/>
        <v>1</v>
      </c>
      <c r="BD713" s="258">
        <f t="shared" si="374"/>
        <v>1</v>
      </c>
      <c r="BE713" s="258">
        <f t="shared" si="375"/>
        <v>0</v>
      </c>
      <c r="BF713" s="258">
        <f t="shared" si="376"/>
        <v>1</v>
      </c>
      <c r="BG713" s="258">
        <f t="shared" si="377"/>
        <v>1</v>
      </c>
      <c r="BH713" s="258">
        <f t="shared" si="378"/>
        <v>0</v>
      </c>
      <c r="BI713" s="258">
        <f t="shared" si="379"/>
        <v>1</v>
      </c>
      <c r="BJ713" s="258">
        <f t="shared" si="380"/>
        <v>1</v>
      </c>
      <c r="BK713" s="258">
        <f t="shared" si="381"/>
        <v>0</v>
      </c>
      <c r="BL713" s="258">
        <f t="shared" si="382"/>
        <v>1</v>
      </c>
      <c r="BM713" s="258">
        <f t="shared" si="383"/>
        <v>1</v>
      </c>
      <c r="BN713" s="258">
        <f t="shared" si="384"/>
        <v>0</v>
      </c>
      <c r="BO713" s="258">
        <f t="shared" si="385"/>
        <v>1</v>
      </c>
      <c r="BP713" s="258">
        <f t="shared" si="386"/>
        <v>1</v>
      </c>
      <c r="BQ713" s="258">
        <f t="shared" si="387"/>
        <v>0</v>
      </c>
      <c r="BR713" s="258">
        <f t="shared" si="388"/>
        <v>1</v>
      </c>
      <c r="BS713" s="258">
        <f t="shared" si="389"/>
        <v>1</v>
      </c>
      <c r="BT713" s="258">
        <f t="shared" si="390"/>
        <v>0</v>
      </c>
      <c r="BU713" s="258">
        <f t="shared" si="391"/>
        <v>1</v>
      </c>
      <c r="BV713" s="258">
        <f t="shared" si="392"/>
        <v>1</v>
      </c>
      <c r="BW713" s="258">
        <f t="shared" si="393"/>
        <v>0</v>
      </c>
      <c r="BX713" s="258">
        <f t="shared" si="394"/>
        <v>1</v>
      </c>
      <c r="BY713" s="258">
        <f t="shared" si="395"/>
        <v>1</v>
      </c>
      <c r="BZ713" s="258">
        <f t="shared" si="396"/>
        <v>0</v>
      </c>
      <c r="CA713" s="258">
        <f t="shared" si="397"/>
        <v>1</v>
      </c>
      <c r="CB713" s="258">
        <f t="shared" si="398"/>
        <v>1</v>
      </c>
      <c r="CC713" s="258">
        <f t="shared" si="399"/>
        <v>0</v>
      </c>
      <c r="CD713" s="258">
        <f t="shared" si="400"/>
        <v>1</v>
      </c>
    </row>
    <row r="714" spans="1:82" hidden="1">
      <c r="A714" s="29"/>
      <c r="B714" s="258"/>
      <c r="C714" s="259"/>
      <c r="D714" s="258"/>
      <c r="E714" s="258"/>
      <c r="F714" s="258"/>
      <c r="G714" s="258">
        <v>706</v>
      </c>
      <c r="H714" s="414"/>
      <c r="I714" s="273"/>
      <c r="J714" s="274"/>
      <c r="K714" s="275"/>
      <c r="L714" s="745"/>
      <c r="M714" s="272"/>
      <c r="N714" s="508">
        <f t="shared" si="29"/>
        <v>0</v>
      </c>
      <c r="O714" s="510">
        <f t="shared" si="345"/>
        <v>0</v>
      </c>
      <c r="P714" s="260">
        <f t="shared" si="346"/>
        <v>0</v>
      </c>
      <c r="Q714" s="261">
        <f t="shared" si="347"/>
        <v>0</v>
      </c>
      <c r="R714" s="261">
        <f t="shared" si="1"/>
        <v>0</v>
      </c>
      <c r="S714" s="262"/>
      <c r="T714" s="262"/>
      <c r="U714" s="263">
        <f t="shared" si="348"/>
        <v>1.288</v>
      </c>
      <c r="V714" s="264">
        <f>IF(E714="SP",1,IF(D714="",ExtraMargeMateriaal,(1-VLOOKUP(D714,TabelAankoop[],4,FALSE))))</f>
        <v>1</v>
      </c>
      <c r="W714" s="265">
        <f t="shared" si="3"/>
        <v>0.6885</v>
      </c>
      <c r="X714" s="266">
        <f t="shared" si="4"/>
        <v>1</v>
      </c>
      <c r="Y714" s="267">
        <f t="shared" si="5"/>
        <v>1.46</v>
      </c>
      <c r="Z714" s="267">
        <f t="shared" si="6"/>
        <v>1.1599999999999999</v>
      </c>
      <c r="AA714" s="268">
        <f t="shared" si="349"/>
        <v>0</v>
      </c>
      <c r="AB714" s="456">
        <f t="shared" si="350"/>
        <v>0</v>
      </c>
      <c r="AC714" s="457">
        <f t="shared" si="351"/>
        <v>0</v>
      </c>
      <c r="AD714" s="456">
        <f t="shared" si="352"/>
        <v>0</v>
      </c>
      <c r="AE714" s="458">
        <f t="shared" si="353"/>
        <v>0</v>
      </c>
      <c r="AF714" s="457">
        <f t="shared" si="354"/>
        <v>0</v>
      </c>
      <c r="AG714" s="456">
        <f t="shared" si="355"/>
        <v>0</v>
      </c>
      <c r="AH714" s="457">
        <f t="shared" si="356"/>
        <v>0</v>
      </c>
      <c r="AI714" s="268">
        <f t="shared" si="357"/>
        <v>0</v>
      </c>
      <c r="AJ714" s="269">
        <f t="shared" si="358"/>
        <v>0</v>
      </c>
      <c r="AK714" s="270">
        <f t="shared" si="359"/>
        <v>0</v>
      </c>
      <c r="AL714" s="415">
        <f t="shared" si="360"/>
        <v>0</v>
      </c>
      <c r="AM714" s="259" t="str">
        <f>IF(AP714="","",IFERROR(VLOOKUP(AP714,CODES!$A$3:$D$1348,4,FALSE),"X"))&amp;IF(AQ714="","",IFERROR(VLOOKUP(AQ714,CODES!$A$3:$D$1348,4,FALSE),"X"))&amp;IF(AR714="","",IFERROR(VLOOKUP(AR714,CODES!$A$3:$D$1348,4,FALSE),"X"))&amp;IF(AS714="","",IFERROR(VLOOKUP(AS714,CODES!$A$3:$D$1348,4,FALSE),"X"))&amp;IF(AT714="","",IFERROR(VLOOKUP(AT714,CODES!$A$3:$D$1348,4,FALSE),"X"))&amp;IF(AU714="","",IFERROR(VLOOKUP(AU714,CODES!$A$3:$D$1348,4,FALSE),"X"))&amp;IF(AV714="","",IFERROR(VLOOKUP(AV714,CODES!$A$3:$D$1348,4,FALSE),"X"))&amp;IF(AW714="","",IFERROR(VLOOKUP(AW714,CODES!$A$3:$D$1348,4,FALSE),"X"))&amp;IF(AX714="","",IFERROR(VLOOKUP(AX714,CODES!$A$3:$D$1348,4,FALSE),"X"))&amp;IF(AY714="","",IFERROR(VLOOKUP(AY714,CODES!$A$3:$D$1348,4,FALSE),"X"))</f>
        <v/>
      </c>
      <c r="AN714" s="258">
        <f>SUM(IFERROR(VLOOKUP(AP714,CODES!$A$3:$D$1348,4,FALSE)*BC714,0),IFERROR(VLOOKUP(AQ714,CODES!$A$3:$D$1348,4,FALSE)*BF714,0),IFERROR(VLOOKUP(AR714,CODES!$A$3:$D$1348,4,FALSE)*BI714,0),IFERROR(VLOOKUP(AS714,CODES!$A$3:$D$1348,4,FALSE)*BL714,0),IFERROR(VLOOKUP(AT714,CODES!$A$3:$D$1348,4,FALSE)*BO714,0),IFERROR(VLOOKUP(AU714,CODES!$A$3:$D$1348,4,FALSE)*BR714,0),IFERROR(VLOOKUP(AV714,CODES!$A$3:$D$1348,4,FALSE)*BU714,0),IFERROR(VLOOKUP(AW714,CODES!$A$3:$D$1348,4,FALSE)*BX714,0),IFERROR(VLOOKUP(AX714,CODES!$A$3:$D$1348,4,FALSE)*CA714,0),IFERROR(VLOOKUP(AY714,CODES!$A$3:$D$1348,4,FALSE)*CD714,0))</f>
        <v>0</v>
      </c>
      <c r="AO714" s="258">
        <f>SUM(IFERROR(VLOOKUP(AP714,CODES!$A$3:$D$1348,3,FALSE)*BC714,0),IFERROR(VLOOKUP(AQ714,CODES!$A$3:$D$1348,3,FALSE)*BF714,0),IFERROR(VLOOKUP(AR714,CODES!$A$3:$D$1348,3,FALSE)*BI714,0),IFERROR(VLOOKUP(AS714,CODES!$A$3:$D$1348,3,FALSE)*BL714,0),IFERROR(VLOOKUP(AT714,CODES!$A$3:$D$1348,3,FALSE)*BO714,0),IFERROR(VLOOKUP(AU714,CODES!$A$3:$D$1348,3,FALSE)*BR714,0),IFERROR(VLOOKUP(AV714,CODES!$A$3:$D$1348,3,FALSE)*BU714,0),IFERROR(VLOOKUP(AW714,CODES!$A$3:$D$1348,3,FALSE)*BX714,0),IFERROR(VLOOKUP(AX714,CODES!$A$3:$D$1348,3,FALSE)*CA714,0),IFERROR(VLOOKUP(AY714,CODES!$A$3:$D$1348,3,FALSE)*CD714,0))+B714</f>
        <v>0</v>
      </c>
      <c r="AP714" s="271" t="str">
        <f t="shared" si="361"/>
        <v/>
      </c>
      <c r="AQ714" s="271" t="str">
        <f t="shared" si="362"/>
        <v/>
      </c>
      <c r="AR714" s="271" t="str">
        <f t="shared" si="363"/>
        <v/>
      </c>
      <c r="AS714" s="271" t="str">
        <f t="shared" si="364"/>
        <v/>
      </c>
      <c r="AT714" s="271" t="str">
        <f t="shared" si="365"/>
        <v/>
      </c>
      <c r="AU714" s="271" t="str">
        <f t="shared" si="366"/>
        <v/>
      </c>
      <c r="AV714" s="271" t="str">
        <f t="shared" si="367"/>
        <v/>
      </c>
      <c r="AW714" s="271" t="str">
        <f t="shared" si="368"/>
        <v/>
      </c>
      <c r="AX714" s="271" t="str">
        <f t="shared" si="369"/>
        <v/>
      </c>
      <c r="AY714" s="271" t="str">
        <f t="shared" si="370"/>
        <v/>
      </c>
      <c r="AZ714" s="258">
        <f t="shared" si="371"/>
        <v>0</v>
      </c>
      <c r="BA714" s="258">
        <f t="shared" si="19"/>
        <v>1</v>
      </c>
      <c r="BB714" s="258">
        <f t="shared" si="372"/>
        <v>0</v>
      </c>
      <c r="BC714" s="258">
        <f t="shared" si="373"/>
        <v>1</v>
      </c>
      <c r="BD714" s="258">
        <f t="shared" si="374"/>
        <v>1</v>
      </c>
      <c r="BE714" s="258">
        <f t="shared" si="375"/>
        <v>0</v>
      </c>
      <c r="BF714" s="258">
        <f t="shared" si="376"/>
        <v>1</v>
      </c>
      <c r="BG714" s="258">
        <f t="shared" si="377"/>
        <v>1</v>
      </c>
      <c r="BH714" s="258">
        <f t="shared" si="378"/>
        <v>0</v>
      </c>
      <c r="BI714" s="258">
        <f t="shared" si="379"/>
        <v>1</v>
      </c>
      <c r="BJ714" s="258">
        <f t="shared" si="380"/>
        <v>1</v>
      </c>
      <c r="BK714" s="258">
        <f t="shared" si="381"/>
        <v>0</v>
      </c>
      <c r="BL714" s="258">
        <f t="shared" si="382"/>
        <v>1</v>
      </c>
      <c r="BM714" s="258">
        <f t="shared" si="383"/>
        <v>1</v>
      </c>
      <c r="BN714" s="258">
        <f t="shared" si="384"/>
        <v>0</v>
      </c>
      <c r="BO714" s="258">
        <f t="shared" si="385"/>
        <v>1</v>
      </c>
      <c r="BP714" s="258">
        <f t="shared" si="386"/>
        <v>1</v>
      </c>
      <c r="BQ714" s="258">
        <f t="shared" si="387"/>
        <v>0</v>
      </c>
      <c r="BR714" s="258">
        <f t="shared" si="388"/>
        <v>1</v>
      </c>
      <c r="BS714" s="258">
        <f t="shared" si="389"/>
        <v>1</v>
      </c>
      <c r="BT714" s="258">
        <f t="shared" si="390"/>
        <v>0</v>
      </c>
      <c r="BU714" s="258">
        <f t="shared" si="391"/>
        <v>1</v>
      </c>
      <c r="BV714" s="258">
        <f t="shared" si="392"/>
        <v>1</v>
      </c>
      <c r="BW714" s="258">
        <f t="shared" si="393"/>
        <v>0</v>
      </c>
      <c r="BX714" s="258">
        <f t="shared" si="394"/>
        <v>1</v>
      </c>
      <c r="BY714" s="258">
        <f t="shared" si="395"/>
        <v>1</v>
      </c>
      <c r="BZ714" s="258">
        <f t="shared" si="396"/>
        <v>0</v>
      </c>
      <c r="CA714" s="258">
        <f t="shared" si="397"/>
        <v>1</v>
      </c>
      <c r="CB714" s="258">
        <f t="shared" si="398"/>
        <v>1</v>
      </c>
      <c r="CC714" s="258">
        <f t="shared" si="399"/>
        <v>0</v>
      </c>
      <c r="CD714" s="258">
        <f t="shared" si="400"/>
        <v>1</v>
      </c>
    </row>
    <row r="715" spans="1:82" hidden="1">
      <c r="A715" s="29"/>
      <c r="B715" s="258"/>
      <c r="C715" s="259"/>
      <c r="D715" s="258"/>
      <c r="E715" s="258"/>
      <c r="F715" s="258"/>
      <c r="G715" s="258">
        <v>707</v>
      </c>
      <c r="H715" s="414"/>
      <c r="I715" s="273"/>
      <c r="J715" s="274"/>
      <c r="K715" s="275"/>
      <c r="L715" s="745"/>
      <c r="M715" s="272"/>
      <c r="N715" s="508">
        <f t="shared" si="29"/>
        <v>0</v>
      </c>
      <c r="O715" s="510">
        <f t="shared" si="345"/>
        <v>0</v>
      </c>
      <c r="P715" s="260">
        <f t="shared" si="346"/>
        <v>0</v>
      </c>
      <c r="Q715" s="261">
        <f t="shared" si="347"/>
        <v>0</v>
      </c>
      <c r="R715" s="261">
        <f t="shared" si="1"/>
        <v>0</v>
      </c>
      <c r="S715" s="262"/>
      <c r="T715" s="262"/>
      <c r="U715" s="263">
        <f t="shared" si="348"/>
        <v>1.288</v>
      </c>
      <c r="V715" s="264">
        <f>IF(E715="SP",1,IF(D715="",ExtraMargeMateriaal,(1-VLOOKUP(D715,TabelAankoop[],4,FALSE))))</f>
        <v>1</v>
      </c>
      <c r="W715" s="265">
        <f t="shared" si="3"/>
        <v>0.6885</v>
      </c>
      <c r="X715" s="266">
        <f t="shared" si="4"/>
        <v>1</v>
      </c>
      <c r="Y715" s="267">
        <f t="shared" si="5"/>
        <v>1.46</v>
      </c>
      <c r="Z715" s="267">
        <f t="shared" si="6"/>
        <v>1.1599999999999999</v>
      </c>
      <c r="AA715" s="268">
        <f t="shared" si="349"/>
        <v>0</v>
      </c>
      <c r="AB715" s="456">
        <f t="shared" si="350"/>
        <v>0</v>
      </c>
      <c r="AC715" s="457">
        <f t="shared" si="351"/>
        <v>0</v>
      </c>
      <c r="AD715" s="456">
        <f t="shared" si="352"/>
        <v>0</v>
      </c>
      <c r="AE715" s="458">
        <f t="shared" si="353"/>
        <v>0</v>
      </c>
      <c r="AF715" s="457">
        <f t="shared" si="354"/>
        <v>0</v>
      </c>
      <c r="AG715" s="456">
        <f t="shared" si="355"/>
        <v>0</v>
      </c>
      <c r="AH715" s="457">
        <f t="shared" si="356"/>
        <v>0</v>
      </c>
      <c r="AI715" s="268">
        <f t="shared" si="357"/>
        <v>0</v>
      </c>
      <c r="AJ715" s="269">
        <f t="shared" si="358"/>
        <v>0</v>
      </c>
      <c r="AK715" s="270">
        <f t="shared" si="359"/>
        <v>0</v>
      </c>
      <c r="AL715" s="415">
        <f t="shared" si="360"/>
        <v>0</v>
      </c>
      <c r="AM715" s="259" t="str">
        <f>IF(AP715="","",IFERROR(VLOOKUP(AP715,CODES!$A$3:$D$1348,4,FALSE),"X"))&amp;IF(AQ715="","",IFERROR(VLOOKUP(AQ715,CODES!$A$3:$D$1348,4,FALSE),"X"))&amp;IF(AR715="","",IFERROR(VLOOKUP(AR715,CODES!$A$3:$D$1348,4,FALSE),"X"))&amp;IF(AS715="","",IFERROR(VLOOKUP(AS715,CODES!$A$3:$D$1348,4,FALSE),"X"))&amp;IF(AT715="","",IFERROR(VLOOKUP(AT715,CODES!$A$3:$D$1348,4,FALSE),"X"))&amp;IF(AU715="","",IFERROR(VLOOKUP(AU715,CODES!$A$3:$D$1348,4,FALSE),"X"))&amp;IF(AV715="","",IFERROR(VLOOKUP(AV715,CODES!$A$3:$D$1348,4,FALSE),"X"))&amp;IF(AW715="","",IFERROR(VLOOKUP(AW715,CODES!$A$3:$D$1348,4,FALSE),"X"))&amp;IF(AX715="","",IFERROR(VLOOKUP(AX715,CODES!$A$3:$D$1348,4,FALSE),"X"))&amp;IF(AY715="","",IFERROR(VLOOKUP(AY715,CODES!$A$3:$D$1348,4,FALSE),"X"))</f>
        <v/>
      </c>
      <c r="AN715" s="258">
        <f>SUM(IFERROR(VLOOKUP(AP715,CODES!$A$3:$D$1348,4,FALSE)*BC715,0),IFERROR(VLOOKUP(AQ715,CODES!$A$3:$D$1348,4,FALSE)*BF715,0),IFERROR(VLOOKUP(AR715,CODES!$A$3:$D$1348,4,FALSE)*BI715,0),IFERROR(VLOOKUP(AS715,CODES!$A$3:$D$1348,4,FALSE)*BL715,0),IFERROR(VLOOKUP(AT715,CODES!$A$3:$D$1348,4,FALSE)*BO715,0),IFERROR(VLOOKUP(AU715,CODES!$A$3:$D$1348,4,FALSE)*BR715,0),IFERROR(VLOOKUP(AV715,CODES!$A$3:$D$1348,4,FALSE)*BU715,0),IFERROR(VLOOKUP(AW715,CODES!$A$3:$D$1348,4,FALSE)*BX715,0),IFERROR(VLOOKUP(AX715,CODES!$A$3:$D$1348,4,FALSE)*CA715,0),IFERROR(VLOOKUP(AY715,CODES!$A$3:$D$1348,4,FALSE)*CD715,0))</f>
        <v>0</v>
      </c>
      <c r="AO715" s="258">
        <f>SUM(IFERROR(VLOOKUP(AP715,CODES!$A$3:$D$1348,3,FALSE)*BC715,0),IFERROR(VLOOKUP(AQ715,CODES!$A$3:$D$1348,3,FALSE)*BF715,0),IFERROR(VLOOKUP(AR715,CODES!$A$3:$D$1348,3,FALSE)*BI715,0),IFERROR(VLOOKUP(AS715,CODES!$A$3:$D$1348,3,FALSE)*BL715,0),IFERROR(VLOOKUP(AT715,CODES!$A$3:$D$1348,3,FALSE)*BO715,0),IFERROR(VLOOKUP(AU715,CODES!$A$3:$D$1348,3,FALSE)*BR715,0),IFERROR(VLOOKUP(AV715,CODES!$A$3:$D$1348,3,FALSE)*BU715,0),IFERROR(VLOOKUP(AW715,CODES!$A$3:$D$1348,3,FALSE)*BX715,0),IFERROR(VLOOKUP(AX715,CODES!$A$3:$D$1348,3,FALSE)*CA715,0),IFERROR(VLOOKUP(AY715,CODES!$A$3:$D$1348,3,FALSE)*CD715,0))+B715</f>
        <v>0</v>
      </c>
      <c r="AP715" s="271" t="str">
        <f t="shared" si="361"/>
        <v/>
      </c>
      <c r="AQ715" s="271" t="str">
        <f t="shared" si="362"/>
        <v/>
      </c>
      <c r="AR715" s="271" t="str">
        <f t="shared" si="363"/>
        <v/>
      </c>
      <c r="AS715" s="271" t="str">
        <f t="shared" si="364"/>
        <v/>
      </c>
      <c r="AT715" s="271" t="str">
        <f t="shared" si="365"/>
        <v/>
      </c>
      <c r="AU715" s="271" t="str">
        <f t="shared" si="366"/>
        <v/>
      </c>
      <c r="AV715" s="271" t="str">
        <f t="shared" si="367"/>
        <v/>
      </c>
      <c r="AW715" s="271" t="str">
        <f t="shared" si="368"/>
        <v/>
      </c>
      <c r="AX715" s="271" t="str">
        <f t="shared" si="369"/>
        <v/>
      </c>
      <c r="AY715" s="271" t="str">
        <f t="shared" si="370"/>
        <v/>
      </c>
      <c r="AZ715" s="258">
        <f t="shared" si="371"/>
        <v>0</v>
      </c>
      <c r="BA715" s="258">
        <f t="shared" si="19"/>
        <v>1</v>
      </c>
      <c r="BB715" s="258">
        <f t="shared" si="372"/>
        <v>0</v>
      </c>
      <c r="BC715" s="258">
        <f t="shared" si="373"/>
        <v>1</v>
      </c>
      <c r="BD715" s="258">
        <f t="shared" si="374"/>
        <v>1</v>
      </c>
      <c r="BE715" s="258">
        <f t="shared" si="375"/>
        <v>0</v>
      </c>
      <c r="BF715" s="258">
        <f t="shared" si="376"/>
        <v>1</v>
      </c>
      <c r="BG715" s="258">
        <f t="shared" si="377"/>
        <v>1</v>
      </c>
      <c r="BH715" s="258">
        <f t="shared" si="378"/>
        <v>0</v>
      </c>
      <c r="BI715" s="258">
        <f t="shared" si="379"/>
        <v>1</v>
      </c>
      <c r="BJ715" s="258">
        <f t="shared" si="380"/>
        <v>1</v>
      </c>
      <c r="BK715" s="258">
        <f t="shared" si="381"/>
        <v>0</v>
      </c>
      <c r="BL715" s="258">
        <f t="shared" si="382"/>
        <v>1</v>
      </c>
      <c r="BM715" s="258">
        <f t="shared" si="383"/>
        <v>1</v>
      </c>
      <c r="BN715" s="258">
        <f t="shared" si="384"/>
        <v>0</v>
      </c>
      <c r="BO715" s="258">
        <f t="shared" si="385"/>
        <v>1</v>
      </c>
      <c r="BP715" s="258">
        <f t="shared" si="386"/>
        <v>1</v>
      </c>
      <c r="BQ715" s="258">
        <f t="shared" si="387"/>
        <v>0</v>
      </c>
      <c r="BR715" s="258">
        <f t="shared" si="388"/>
        <v>1</v>
      </c>
      <c r="BS715" s="258">
        <f t="shared" si="389"/>
        <v>1</v>
      </c>
      <c r="BT715" s="258">
        <f t="shared" si="390"/>
        <v>0</v>
      </c>
      <c r="BU715" s="258">
        <f t="shared" si="391"/>
        <v>1</v>
      </c>
      <c r="BV715" s="258">
        <f t="shared" si="392"/>
        <v>1</v>
      </c>
      <c r="BW715" s="258">
        <f t="shared" si="393"/>
        <v>0</v>
      </c>
      <c r="BX715" s="258">
        <f t="shared" si="394"/>
        <v>1</v>
      </c>
      <c r="BY715" s="258">
        <f t="shared" si="395"/>
        <v>1</v>
      </c>
      <c r="BZ715" s="258">
        <f t="shared" si="396"/>
        <v>0</v>
      </c>
      <c r="CA715" s="258">
        <f t="shared" si="397"/>
        <v>1</v>
      </c>
      <c r="CB715" s="258">
        <f t="shared" si="398"/>
        <v>1</v>
      </c>
      <c r="CC715" s="258">
        <f t="shared" si="399"/>
        <v>0</v>
      </c>
      <c r="CD715" s="258">
        <f t="shared" si="400"/>
        <v>1</v>
      </c>
    </row>
    <row r="716" spans="1:82" hidden="1">
      <c r="B716" s="258"/>
      <c r="C716" s="259"/>
      <c r="D716" s="258"/>
      <c r="E716" s="258"/>
      <c r="F716" s="258"/>
      <c r="G716" s="258">
        <v>708</v>
      </c>
      <c r="H716" s="414"/>
      <c r="I716" s="273"/>
      <c r="J716" s="274"/>
      <c r="K716" s="275"/>
      <c r="L716" s="745"/>
      <c r="M716" s="272"/>
      <c r="N716" s="508">
        <f t="shared" si="29"/>
        <v>0</v>
      </c>
      <c r="O716" s="510">
        <f t="shared" si="345"/>
        <v>0</v>
      </c>
      <c r="P716" s="260">
        <f t="shared" si="346"/>
        <v>0</v>
      </c>
      <c r="Q716" s="261">
        <f t="shared" si="347"/>
        <v>0</v>
      </c>
      <c r="R716" s="261">
        <f t="shared" si="1"/>
        <v>0</v>
      </c>
      <c r="S716" s="262"/>
      <c r="T716" s="262"/>
      <c r="U716" s="263">
        <f t="shared" si="348"/>
        <v>1.288</v>
      </c>
      <c r="V716" s="264">
        <f>IF(E716="SP",1,IF(D716="",ExtraMargeMateriaal,(1-VLOOKUP(D716,TabelAankoop[],4,FALSE))))</f>
        <v>1</v>
      </c>
      <c r="W716" s="265">
        <f t="shared" si="3"/>
        <v>0.6885</v>
      </c>
      <c r="X716" s="266">
        <f t="shared" si="4"/>
        <v>1</v>
      </c>
      <c r="Y716" s="267">
        <f t="shared" si="5"/>
        <v>1.46</v>
      </c>
      <c r="Z716" s="267">
        <f t="shared" si="6"/>
        <v>1.1599999999999999</v>
      </c>
      <c r="AA716" s="268">
        <f t="shared" si="349"/>
        <v>0</v>
      </c>
      <c r="AB716" s="456">
        <f t="shared" si="350"/>
        <v>0</v>
      </c>
      <c r="AC716" s="457">
        <f t="shared" si="351"/>
        <v>0</v>
      </c>
      <c r="AD716" s="456">
        <f t="shared" si="352"/>
        <v>0</v>
      </c>
      <c r="AE716" s="458">
        <f t="shared" si="353"/>
        <v>0</v>
      </c>
      <c r="AF716" s="457">
        <f t="shared" si="354"/>
        <v>0</v>
      </c>
      <c r="AG716" s="456">
        <f t="shared" si="355"/>
        <v>0</v>
      </c>
      <c r="AH716" s="457">
        <f t="shared" si="356"/>
        <v>0</v>
      </c>
      <c r="AI716" s="268">
        <f t="shared" si="357"/>
        <v>0</v>
      </c>
      <c r="AJ716" s="269">
        <f t="shared" si="358"/>
        <v>0</v>
      </c>
      <c r="AK716" s="270">
        <f t="shared" si="359"/>
        <v>0</v>
      </c>
      <c r="AL716" s="415">
        <f t="shared" si="360"/>
        <v>0</v>
      </c>
      <c r="AM716" s="259" t="str">
        <f>IF(AP716="","",IFERROR(VLOOKUP(AP716,CODES!$A$3:$D$1348,4,FALSE),"X"))&amp;IF(AQ716="","",IFERROR(VLOOKUP(AQ716,CODES!$A$3:$D$1348,4,FALSE),"X"))&amp;IF(AR716="","",IFERROR(VLOOKUP(AR716,CODES!$A$3:$D$1348,4,FALSE),"X"))&amp;IF(AS716="","",IFERROR(VLOOKUP(AS716,CODES!$A$3:$D$1348,4,FALSE),"X"))&amp;IF(AT716="","",IFERROR(VLOOKUP(AT716,CODES!$A$3:$D$1348,4,FALSE),"X"))&amp;IF(AU716="","",IFERROR(VLOOKUP(AU716,CODES!$A$3:$D$1348,4,FALSE),"X"))&amp;IF(AV716="","",IFERROR(VLOOKUP(AV716,CODES!$A$3:$D$1348,4,FALSE),"X"))&amp;IF(AW716="","",IFERROR(VLOOKUP(AW716,CODES!$A$3:$D$1348,4,FALSE),"X"))&amp;IF(AX716="","",IFERROR(VLOOKUP(AX716,CODES!$A$3:$D$1348,4,FALSE),"X"))&amp;IF(AY716="","",IFERROR(VLOOKUP(AY716,CODES!$A$3:$D$1348,4,FALSE),"X"))</f>
        <v/>
      </c>
      <c r="AN716" s="258">
        <f>SUM(IFERROR(VLOOKUP(AP716,CODES!$A$3:$D$1348,4,FALSE)*BC716,0),IFERROR(VLOOKUP(AQ716,CODES!$A$3:$D$1348,4,FALSE)*BF716,0),IFERROR(VLOOKUP(AR716,CODES!$A$3:$D$1348,4,FALSE)*BI716,0),IFERROR(VLOOKUP(AS716,CODES!$A$3:$D$1348,4,FALSE)*BL716,0),IFERROR(VLOOKUP(AT716,CODES!$A$3:$D$1348,4,FALSE)*BO716,0),IFERROR(VLOOKUP(AU716,CODES!$A$3:$D$1348,4,FALSE)*BR716,0),IFERROR(VLOOKUP(AV716,CODES!$A$3:$D$1348,4,FALSE)*BU716,0),IFERROR(VLOOKUP(AW716,CODES!$A$3:$D$1348,4,FALSE)*BX716,0),IFERROR(VLOOKUP(AX716,CODES!$A$3:$D$1348,4,FALSE)*CA716,0),IFERROR(VLOOKUP(AY716,CODES!$A$3:$D$1348,4,FALSE)*CD716,0))</f>
        <v>0</v>
      </c>
      <c r="AO716" s="258">
        <f>SUM(IFERROR(VLOOKUP(AP716,CODES!$A$3:$D$1348,3,FALSE)*BC716,0),IFERROR(VLOOKUP(AQ716,CODES!$A$3:$D$1348,3,FALSE)*BF716,0),IFERROR(VLOOKUP(AR716,CODES!$A$3:$D$1348,3,FALSE)*BI716,0),IFERROR(VLOOKUP(AS716,CODES!$A$3:$D$1348,3,FALSE)*BL716,0),IFERROR(VLOOKUP(AT716,CODES!$A$3:$D$1348,3,FALSE)*BO716,0),IFERROR(VLOOKUP(AU716,CODES!$A$3:$D$1348,3,FALSE)*BR716,0),IFERROR(VLOOKUP(AV716,CODES!$A$3:$D$1348,3,FALSE)*BU716,0),IFERROR(VLOOKUP(AW716,CODES!$A$3:$D$1348,3,FALSE)*BX716,0),IFERROR(VLOOKUP(AX716,CODES!$A$3:$D$1348,3,FALSE)*CA716,0),IFERROR(VLOOKUP(AY716,CODES!$A$3:$D$1348,3,FALSE)*CD716,0))+B716</f>
        <v>0</v>
      </c>
      <c r="AP716" s="271" t="str">
        <f t="shared" si="361"/>
        <v/>
      </c>
      <c r="AQ716" s="271" t="str">
        <f t="shared" si="362"/>
        <v/>
      </c>
      <c r="AR716" s="271" t="str">
        <f t="shared" si="363"/>
        <v/>
      </c>
      <c r="AS716" s="271" t="str">
        <f t="shared" si="364"/>
        <v/>
      </c>
      <c r="AT716" s="271" t="str">
        <f t="shared" si="365"/>
        <v/>
      </c>
      <c r="AU716" s="271" t="str">
        <f t="shared" si="366"/>
        <v/>
      </c>
      <c r="AV716" s="271" t="str">
        <f t="shared" si="367"/>
        <v/>
      </c>
      <c r="AW716" s="271" t="str">
        <f t="shared" si="368"/>
        <v/>
      </c>
      <c r="AX716" s="271" t="str">
        <f t="shared" si="369"/>
        <v/>
      </c>
      <c r="AY716" s="271" t="str">
        <f t="shared" si="370"/>
        <v/>
      </c>
      <c r="AZ716" s="258">
        <f t="shared" si="371"/>
        <v>0</v>
      </c>
      <c r="BA716" s="258">
        <f t="shared" si="19"/>
        <v>1</v>
      </c>
      <c r="BB716" s="258">
        <f t="shared" si="372"/>
        <v>0</v>
      </c>
      <c r="BC716" s="258">
        <f t="shared" si="373"/>
        <v>1</v>
      </c>
      <c r="BD716" s="258">
        <f t="shared" si="374"/>
        <v>1</v>
      </c>
      <c r="BE716" s="258">
        <f t="shared" si="375"/>
        <v>0</v>
      </c>
      <c r="BF716" s="258">
        <f t="shared" si="376"/>
        <v>1</v>
      </c>
      <c r="BG716" s="258">
        <f t="shared" si="377"/>
        <v>1</v>
      </c>
      <c r="BH716" s="258">
        <f t="shared" si="378"/>
        <v>0</v>
      </c>
      <c r="BI716" s="258">
        <f t="shared" si="379"/>
        <v>1</v>
      </c>
      <c r="BJ716" s="258">
        <f t="shared" si="380"/>
        <v>1</v>
      </c>
      <c r="BK716" s="258">
        <f t="shared" si="381"/>
        <v>0</v>
      </c>
      <c r="BL716" s="258">
        <f t="shared" si="382"/>
        <v>1</v>
      </c>
      <c r="BM716" s="258">
        <f t="shared" si="383"/>
        <v>1</v>
      </c>
      <c r="BN716" s="258">
        <f t="shared" si="384"/>
        <v>0</v>
      </c>
      <c r="BO716" s="258">
        <f t="shared" si="385"/>
        <v>1</v>
      </c>
      <c r="BP716" s="258">
        <f t="shared" si="386"/>
        <v>1</v>
      </c>
      <c r="BQ716" s="258">
        <f t="shared" si="387"/>
        <v>0</v>
      </c>
      <c r="BR716" s="258">
        <f t="shared" si="388"/>
        <v>1</v>
      </c>
      <c r="BS716" s="258">
        <f t="shared" si="389"/>
        <v>1</v>
      </c>
      <c r="BT716" s="258">
        <f t="shared" si="390"/>
        <v>0</v>
      </c>
      <c r="BU716" s="258">
        <f t="shared" si="391"/>
        <v>1</v>
      </c>
      <c r="BV716" s="258">
        <f t="shared" si="392"/>
        <v>1</v>
      </c>
      <c r="BW716" s="258">
        <f t="shared" si="393"/>
        <v>0</v>
      </c>
      <c r="BX716" s="258">
        <f t="shared" si="394"/>
        <v>1</v>
      </c>
      <c r="BY716" s="258">
        <f t="shared" si="395"/>
        <v>1</v>
      </c>
      <c r="BZ716" s="258">
        <f t="shared" si="396"/>
        <v>0</v>
      </c>
      <c r="CA716" s="258">
        <f t="shared" si="397"/>
        <v>1</v>
      </c>
      <c r="CB716" s="258">
        <f t="shared" si="398"/>
        <v>1</v>
      </c>
      <c r="CC716" s="258">
        <f t="shared" si="399"/>
        <v>0</v>
      </c>
      <c r="CD716" s="258">
        <f t="shared" si="400"/>
        <v>1</v>
      </c>
    </row>
    <row r="717" spans="1:82" hidden="1">
      <c r="A717" s="258"/>
      <c r="B717" s="258"/>
      <c r="C717" s="259"/>
      <c r="D717" s="258"/>
      <c r="E717" s="258"/>
      <c r="F717" s="258"/>
      <c r="G717" s="258">
        <v>709</v>
      </c>
      <c r="H717" s="743"/>
      <c r="I717" s="744"/>
      <c r="J717" s="739"/>
      <c r="K717" s="745"/>
      <c r="L717" s="745"/>
      <c r="M717" s="272"/>
      <c r="N717" s="508">
        <f t="shared" si="29"/>
        <v>0</v>
      </c>
      <c r="O717" s="510">
        <f t="shared" si="345"/>
        <v>0</v>
      </c>
      <c r="P717" s="260">
        <f t="shared" si="346"/>
        <v>0</v>
      </c>
      <c r="Q717" s="261">
        <f t="shared" si="347"/>
        <v>0</v>
      </c>
      <c r="R717" s="261">
        <f t="shared" si="1"/>
        <v>0</v>
      </c>
      <c r="S717" s="262"/>
      <c r="T717" s="262"/>
      <c r="U717" s="263">
        <f t="shared" si="348"/>
        <v>1.288</v>
      </c>
      <c r="V717" s="264">
        <f>IF(E717="SP",1,IF(D717="",ExtraMargeMateriaal,(1-VLOOKUP(D717,TabelAankoop[],4,FALSE))))</f>
        <v>1</v>
      </c>
      <c r="W717" s="265">
        <f t="shared" si="3"/>
        <v>0.6885</v>
      </c>
      <c r="X717" s="266">
        <f t="shared" si="4"/>
        <v>1</v>
      </c>
      <c r="Y717" s="267">
        <f t="shared" si="5"/>
        <v>1.46</v>
      </c>
      <c r="Z717" s="267">
        <f t="shared" si="6"/>
        <v>1.1599999999999999</v>
      </c>
      <c r="AA717" s="268">
        <f t="shared" si="349"/>
        <v>0</v>
      </c>
      <c r="AB717" s="456">
        <f t="shared" si="350"/>
        <v>0</v>
      </c>
      <c r="AC717" s="457">
        <f t="shared" si="351"/>
        <v>0</v>
      </c>
      <c r="AD717" s="456">
        <f t="shared" si="352"/>
        <v>0</v>
      </c>
      <c r="AE717" s="458">
        <f t="shared" si="353"/>
        <v>0</v>
      </c>
      <c r="AF717" s="457">
        <f t="shared" si="354"/>
        <v>0</v>
      </c>
      <c r="AG717" s="456">
        <f t="shared" si="355"/>
        <v>0</v>
      </c>
      <c r="AH717" s="457">
        <f t="shared" si="356"/>
        <v>0</v>
      </c>
      <c r="AI717" s="268">
        <f t="shared" si="357"/>
        <v>0</v>
      </c>
      <c r="AJ717" s="269">
        <f t="shared" si="358"/>
        <v>0</v>
      </c>
      <c r="AK717" s="270">
        <f t="shared" si="359"/>
        <v>0</v>
      </c>
      <c r="AL717" s="415">
        <f t="shared" si="360"/>
        <v>0</v>
      </c>
      <c r="AM717" s="259" t="str">
        <f>IF(AP717="","",IFERROR(VLOOKUP(AP717,CODES!$A$3:$D$1348,4,FALSE),"X"))&amp;IF(AQ717="","",IFERROR(VLOOKUP(AQ717,CODES!$A$3:$D$1348,4,FALSE),"X"))&amp;IF(AR717="","",IFERROR(VLOOKUP(AR717,CODES!$A$3:$D$1348,4,FALSE),"X"))&amp;IF(AS717="","",IFERROR(VLOOKUP(AS717,CODES!$A$3:$D$1348,4,FALSE),"X"))&amp;IF(AT717="","",IFERROR(VLOOKUP(AT717,CODES!$A$3:$D$1348,4,FALSE),"X"))&amp;IF(AU717="","",IFERROR(VLOOKUP(AU717,CODES!$A$3:$D$1348,4,FALSE),"X"))&amp;IF(AV717="","",IFERROR(VLOOKUP(AV717,CODES!$A$3:$D$1348,4,FALSE),"X"))&amp;IF(AW717="","",IFERROR(VLOOKUP(AW717,CODES!$A$3:$D$1348,4,FALSE),"X"))&amp;IF(AX717="","",IFERROR(VLOOKUP(AX717,CODES!$A$3:$D$1348,4,FALSE),"X"))&amp;IF(AY717="","",IFERROR(VLOOKUP(AY717,CODES!$A$3:$D$1348,4,FALSE),"X"))</f>
        <v/>
      </c>
      <c r="AN717" s="258">
        <f>SUM(IFERROR(VLOOKUP(AP717,CODES!$A$3:$D$1348,4,FALSE)*BC717,0),IFERROR(VLOOKUP(AQ717,CODES!$A$3:$D$1348,4,FALSE)*BF717,0),IFERROR(VLOOKUP(AR717,CODES!$A$3:$D$1348,4,FALSE)*BI717,0),IFERROR(VLOOKUP(AS717,CODES!$A$3:$D$1348,4,FALSE)*BL717,0),IFERROR(VLOOKUP(AT717,CODES!$A$3:$D$1348,4,FALSE)*BO717,0),IFERROR(VLOOKUP(AU717,CODES!$A$3:$D$1348,4,FALSE)*BR717,0),IFERROR(VLOOKUP(AV717,CODES!$A$3:$D$1348,4,FALSE)*BU717,0),IFERROR(VLOOKUP(AW717,CODES!$A$3:$D$1348,4,FALSE)*BX717,0),IFERROR(VLOOKUP(AX717,CODES!$A$3:$D$1348,4,FALSE)*CA717,0),IFERROR(VLOOKUP(AY717,CODES!$A$3:$D$1348,4,FALSE)*CD717,0))</f>
        <v>0</v>
      </c>
      <c r="AO717" s="258">
        <f>SUM(IFERROR(VLOOKUP(AP717,CODES!$A$3:$D$1348,3,FALSE)*BC717,0),IFERROR(VLOOKUP(AQ717,CODES!$A$3:$D$1348,3,FALSE)*BF717,0),IFERROR(VLOOKUP(AR717,CODES!$A$3:$D$1348,3,FALSE)*BI717,0),IFERROR(VLOOKUP(AS717,CODES!$A$3:$D$1348,3,FALSE)*BL717,0),IFERROR(VLOOKUP(AT717,CODES!$A$3:$D$1348,3,FALSE)*BO717,0),IFERROR(VLOOKUP(AU717,CODES!$A$3:$D$1348,3,FALSE)*BR717,0),IFERROR(VLOOKUP(AV717,CODES!$A$3:$D$1348,3,FALSE)*BU717,0),IFERROR(VLOOKUP(AW717,CODES!$A$3:$D$1348,3,FALSE)*BX717,0),IFERROR(VLOOKUP(AX717,CODES!$A$3:$D$1348,3,FALSE)*CA717,0),IFERROR(VLOOKUP(AY717,CODES!$A$3:$D$1348,3,FALSE)*CD717,0))+B717</f>
        <v>0</v>
      </c>
      <c r="AP717" s="271" t="str">
        <f t="shared" si="361"/>
        <v/>
      </c>
      <c r="AQ717" s="271" t="str">
        <f t="shared" si="362"/>
        <v/>
      </c>
      <c r="AR717" s="271" t="str">
        <f t="shared" si="363"/>
        <v/>
      </c>
      <c r="AS717" s="271" t="str">
        <f t="shared" si="364"/>
        <v/>
      </c>
      <c r="AT717" s="271" t="str">
        <f t="shared" si="365"/>
        <v/>
      </c>
      <c r="AU717" s="271" t="str">
        <f t="shared" si="366"/>
        <v/>
      </c>
      <c r="AV717" s="271" t="str">
        <f t="shared" si="367"/>
        <v/>
      </c>
      <c r="AW717" s="271" t="str">
        <f t="shared" si="368"/>
        <v/>
      </c>
      <c r="AX717" s="271" t="str">
        <f t="shared" si="369"/>
        <v/>
      </c>
      <c r="AY717" s="271" t="str">
        <f t="shared" si="370"/>
        <v/>
      </c>
      <c r="AZ717" s="258">
        <f t="shared" si="371"/>
        <v>0</v>
      </c>
      <c r="BA717" s="258">
        <f t="shared" si="19"/>
        <v>1</v>
      </c>
      <c r="BB717" s="258">
        <f t="shared" si="372"/>
        <v>0</v>
      </c>
      <c r="BC717" s="258">
        <f t="shared" si="373"/>
        <v>1</v>
      </c>
      <c r="BD717" s="258">
        <f t="shared" si="374"/>
        <v>1</v>
      </c>
      <c r="BE717" s="258">
        <f t="shared" si="375"/>
        <v>0</v>
      </c>
      <c r="BF717" s="258">
        <f t="shared" si="376"/>
        <v>1</v>
      </c>
      <c r="BG717" s="258">
        <f t="shared" si="377"/>
        <v>1</v>
      </c>
      <c r="BH717" s="258">
        <f t="shared" si="378"/>
        <v>0</v>
      </c>
      <c r="BI717" s="258">
        <f t="shared" si="379"/>
        <v>1</v>
      </c>
      <c r="BJ717" s="258">
        <f t="shared" si="380"/>
        <v>1</v>
      </c>
      <c r="BK717" s="258">
        <f t="shared" si="381"/>
        <v>0</v>
      </c>
      <c r="BL717" s="258">
        <f t="shared" si="382"/>
        <v>1</v>
      </c>
      <c r="BM717" s="258">
        <f t="shared" si="383"/>
        <v>1</v>
      </c>
      <c r="BN717" s="258">
        <f t="shared" si="384"/>
        <v>0</v>
      </c>
      <c r="BO717" s="258">
        <f t="shared" si="385"/>
        <v>1</v>
      </c>
      <c r="BP717" s="258">
        <f t="shared" si="386"/>
        <v>1</v>
      </c>
      <c r="BQ717" s="258">
        <f t="shared" si="387"/>
        <v>0</v>
      </c>
      <c r="BR717" s="258">
        <f t="shared" si="388"/>
        <v>1</v>
      </c>
      <c r="BS717" s="258">
        <f t="shared" si="389"/>
        <v>1</v>
      </c>
      <c r="BT717" s="258">
        <f t="shared" si="390"/>
        <v>0</v>
      </c>
      <c r="BU717" s="258">
        <f t="shared" si="391"/>
        <v>1</v>
      </c>
      <c r="BV717" s="258">
        <f t="shared" si="392"/>
        <v>1</v>
      </c>
      <c r="BW717" s="258">
        <f t="shared" si="393"/>
        <v>0</v>
      </c>
      <c r="BX717" s="258">
        <f t="shared" si="394"/>
        <v>1</v>
      </c>
      <c r="BY717" s="258">
        <f t="shared" si="395"/>
        <v>1</v>
      </c>
      <c r="BZ717" s="258">
        <f t="shared" si="396"/>
        <v>0</v>
      </c>
      <c r="CA717" s="258">
        <f t="shared" si="397"/>
        <v>1</v>
      </c>
      <c r="CB717" s="258">
        <f t="shared" si="398"/>
        <v>1</v>
      </c>
      <c r="CC717" s="258">
        <f t="shared" si="399"/>
        <v>0</v>
      </c>
      <c r="CD717" s="258">
        <f t="shared" si="400"/>
        <v>1</v>
      </c>
    </row>
    <row r="718" spans="1:82" hidden="1">
      <c r="A718" s="258"/>
      <c r="B718" s="258"/>
      <c r="C718" s="259"/>
      <c r="D718" s="258"/>
      <c r="E718" s="258"/>
      <c r="F718" s="258"/>
      <c r="G718" s="258">
        <v>710</v>
      </c>
      <c r="H718" s="743"/>
      <c r="I718" s="744"/>
      <c r="J718" s="739"/>
      <c r="K718" s="745"/>
      <c r="L718" s="745"/>
      <c r="M718" s="272"/>
      <c r="N718" s="508">
        <f t="shared" si="29"/>
        <v>0</v>
      </c>
      <c r="O718" s="510">
        <f t="shared" si="345"/>
        <v>0</v>
      </c>
      <c r="P718" s="260">
        <f t="shared" si="346"/>
        <v>0</v>
      </c>
      <c r="Q718" s="261">
        <f t="shared" si="347"/>
        <v>0</v>
      </c>
      <c r="R718" s="261">
        <f t="shared" si="1"/>
        <v>0</v>
      </c>
      <c r="S718" s="262"/>
      <c r="T718" s="262"/>
      <c r="U718" s="263">
        <f t="shared" si="348"/>
        <v>1.288</v>
      </c>
      <c r="V718" s="264">
        <f>IF(E718="SP",1,IF(D718="",ExtraMargeMateriaal,(1-VLOOKUP(D718,TabelAankoop[],4,FALSE))))</f>
        <v>1</v>
      </c>
      <c r="W718" s="265">
        <f t="shared" si="3"/>
        <v>0.6885</v>
      </c>
      <c r="X718" s="266">
        <f t="shared" si="4"/>
        <v>1</v>
      </c>
      <c r="Y718" s="267">
        <f t="shared" si="5"/>
        <v>1.46</v>
      </c>
      <c r="Z718" s="267">
        <f t="shared" si="6"/>
        <v>1.1599999999999999</v>
      </c>
      <c r="AA718" s="268">
        <f t="shared" si="349"/>
        <v>0</v>
      </c>
      <c r="AB718" s="456">
        <f t="shared" si="350"/>
        <v>0</v>
      </c>
      <c r="AC718" s="457">
        <f t="shared" si="351"/>
        <v>0</v>
      </c>
      <c r="AD718" s="456">
        <f t="shared" si="352"/>
        <v>0</v>
      </c>
      <c r="AE718" s="458">
        <f t="shared" si="353"/>
        <v>0</v>
      </c>
      <c r="AF718" s="457">
        <f t="shared" si="354"/>
        <v>0</v>
      </c>
      <c r="AG718" s="456">
        <f t="shared" si="355"/>
        <v>0</v>
      </c>
      <c r="AH718" s="457">
        <f t="shared" si="356"/>
        <v>0</v>
      </c>
      <c r="AI718" s="268">
        <f t="shared" si="357"/>
        <v>0</v>
      </c>
      <c r="AJ718" s="269">
        <f t="shared" si="358"/>
        <v>0</v>
      </c>
      <c r="AK718" s="270">
        <f t="shared" si="359"/>
        <v>0</v>
      </c>
      <c r="AL718" s="415">
        <f t="shared" si="360"/>
        <v>0</v>
      </c>
      <c r="AM718" s="259" t="str">
        <f>IF(AP718="","",IFERROR(VLOOKUP(AP718,CODES!$A$3:$D$1348,4,FALSE),"X"))&amp;IF(AQ718="","",IFERROR(VLOOKUP(AQ718,CODES!$A$3:$D$1348,4,FALSE),"X"))&amp;IF(AR718="","",IFERROR(VLOOKUP(AR718,CODES!$A$3:$D$1348,4,FALSE),"X"))&amp;IF(AS718="","",IFERROR(VLOOKUP(AS718,CODES!$A$3:$D$1348,4,FALSE),"X"))&amp;IF(AT718="","",IFERROR(VLOOKUP(AT718,CODES!$A$3:$D$1348,4,FALSE),"X"))&amp;IF(AU718="","",IFERROR(VLOOKUP(AU718,CODES!$A$3:$D$1348,4,FALSE),"X"))&amp;IF(AV718="","",IFERROR(VLOOKUP(AV718,CODES!$A$3:$D$1348,4,FALSE),"X"))&amp;IF(AW718="","",IFERROR(VLOOKUP(AW718,CODES!$A$3:$D$1348,4,FALSE),"X"))&amp;IF(AX718="","",IFERROR(VLOOKUP(AX718,CODES!$A$3:$D$1348,4,FALSE),"X"))&amp;IF(AY718="","",IFERROR(VLOOKUP(AY718,CODES!$A$3:$D$1348,4,FALSE),"X"))</f>
        <v/>
      </c>
      <c r="AN718" s="258">
        <f>SUM(IFERROR(VLOOKUP(AP718,CODES!$A$3:$D$1348,4,FALSE)*BC718,0),IFERROR(VLOOKUP(AQ718,CODES!$A$3:$D$1348,4,FALSE)*BF718,0),IFERROR(VLOOKUP(AR718,CODES!$A$3:$D$1348,4,FALSE)*BI718,0),IFERROR(VLOOKUP(AS718,CODES!$A$3:$D$1348,4,FALSE)*BL718,0),IFERROR(VLOOKUP(AT718,CODES!$A$3:$D$1348,4,FALSE)*BO718,0),IFERROR(VLOOKUP(AU718,CODES!$A$3:$D$1348,4,FALSE)*BR718,0),IFERROR(VLOOKUP(AV718,CODES!$A$3:$D$1348,4,FALSE)*BU718,0),IFERROR(VLOOKUP(AW718,CODES!$A$3:$D$1348,4,FALSE)*BX718,0),IFERROR(VLOOKUP(AX718,CODES!$A$3:$D$1348,4,FALSE)*CA718,0),IFERROR(VLOOKUP(AY718,CODES!$A$3:$D$1348,4,FALSE)*CD718,0))</f>
        <v>0</v>
      </c>
      <c r="AO718" s="258">
        <f>SUM(IFERROR(VLOOKUP(AP718,CODES!$A$3:$D$1348,3,FALSE)*BC718,0),IFERROR(VLOOKUP(AQ718,CODES!$A$3:$D$1348,3,FALSE)*BF718,0),IFERROR(VLOOKUP(AR718,CODES!$A$3:$D$1348,3,FALSE)*BI718,0),IFERROR(VLOOKUP(AS718,CODES!$A$3:$D$1348,3,FALSE)*BL718,0),IFERROR(VLOOKUP(AT718,CODES!$A$3:$D$1348,3,FALSE)*BO718,0),IFERROR(VLOOKUP(AU718,CODES!$A$3:$D$1348,3,FALSE)*BR718,0),IFERROR(VLOOKUP(AV718,CODES!$A$3:$D$1348,3,FALSE)*BU718,0),IFERROR(VLOOKUP(AW718,CODES!$A$3:$D$1348,3,FALSE)*BX718,0),IFERROR(VLOOKUP(AX718,CODES!$A$3:$D$1348,3,FALSE)*CA718,0),IFERROR(VLOOKUP(AY718,CODES!$A$3:$D$1348,3,FALSE)*CD718,0))+B718</f>
        <v>0</v>
      </c>
      <c r="AP718" s="271" t="str">
        <f t="shared" si="361"/>
        <v/>
      </c>
      <c r="AQ718" s="271" t="str">
        <f t="shared" si="362"/>
        <v/>
      </c>
      <c r="AR718" s="271" t="str">
        <f t="shared" si="363"/>
        <v/>
      </c>
      <c r="AS718" s="271" t="str">
        <f t="shared" si="364"/>
        <v/>
      </c>
      <c r="AT718" s="271" t="str">
        <f t="shared" si="365"/>
        <v/>
      </c>
      <c r="AU718" s="271" t="str">
        <f t="shared" si="366"/>
        <v/>
      </c>
      <c r="AV718" s="271" t="str">
        <f t="shared" si="367"/>
        <v/>
      </c>
      <c r="AW718" s="271" t="str">
        <f t="shared" si="368"/>
        <v/>
      </c>
      <c r="AX718" s="271" t="str">
        <f t="shared" si="369"/>
        <v/>
      </c>
      <c r="AY718" s="271" t="str">
        <f t="shared" si="370"/>
        <v/>
      </c>
      <c r="AZ718" s="258">
        <f t="shared" si="371"/>
        <v>0</v>
      </c>
      <c r="BA718" s="258">
        <f t="shared" si="19"/>
        <v>1</v>
      </c>
      <c r="BB718" s="258">
        <f t="shared" si="372"/>
        <v>0</v>
      </c>
      <c r="BC718" s="258">
        <f t="shared" si="373"/>
        <v>1</v>
      </c>
      <c r="BD718" s="258">
        <f t="shared" si="374"/>
        <v>1</v>
      </c>
      <c r="BE718" s="258">
        <f t="shared" si="375"/>
        <v>0</v>
      </c>
      <c r="BF718" s="258">
        <f t="shared" si="376"/>
        <v>1</v>
      </c>
      <c r="BG718" s="258">
        <f t="shared" si="377"/>
        <v>1</v>
      </c>
      <c r="BH718" s="258">
        <f t="shared" si="378"/>
        <v>0</v>
      </c>
      <c r="BI718" s="258">
        <f t="shared" si="379"/>
        <v>1</v>
      </c>
      <c r="BJ718" s="258">
        <f t="shared" si="380"/>
        <v>1</v>
      </c>
      <c r="BK718" s="258">
        <f t="shared" si="381"/>
        <v>0</v>
      </c>
      <c r="BL718" s="258">
        <f t="shared" si="382"/>
        <v>1</v>
      </c>
      <c r="BM718" s="258">
        <f t="shared" si="383"/>
        <v>1</v>
      </c>
      <c r="BN718" s="258">
        <f t="shared" si="384"/>
        <v>0</v>
      </c>
      <c r="BO718" s="258">
        <f t="shared" si="385"/>
        <v>1</v>
      </c>
      <c r="BP718" s="258">
        <f t="shared" si="386"/>
        <v>1</v>
      </c>
      <c r="BQ718" s="258">
        <f t="shared" si="387"/>
        <v>0</v>
      </c>
      <c r="BR718" s="258">
        <f t="shared" si="388"/>
        <v>1</v>
      </c>
      <c r="BS718" s="258">
        <f t="shared" si="389"/>
        <v>1</v>
      </c>
      <c r="BT718" s="258">
        <f t="shared" si="390"/>
        <v>0</v>
      </c>
      <c r="BU718" s="258">
        <f t="shared" si="391"/>
        <v>1</v>
      </c>
      <c r="BV718" s="258">
        <f t="shared" si="392"/>
        <v>1</v>
      </c>
      <c r="BW718" s="258">
        <f t="shared" si="393"/>
        <v>0</v>
      </c>
      <c r="BX718" s="258">
        <f t="shared" si="394"/>
        <v>1</v>
      </c>
      <c r="BY718" s="258">
        <f t="shared" si="395"/>
        <v>1</v>
      </c>
      <c r="BZ718" s="258">
        <f t="shared" si="396"/>
        <v>0</v>
      </c>
      <c r="CA718" s="258">
        <f t="shared" si="397"/>
        <v>1</v>
      </c>
      <c r="CB718" s="258">
        <f t="shared" si="398"/>
        <v>1</v>
      </c>
      <c r="CC718" s="258">
        <f t="shared" si="399"/>
        <v>0</v>
      </c>
      <c r="CD718" s="258">
        <f t="shared" si="400"/>
        <v>1</v>
      </c>
    </row>
    <row r="719" spans="1:82" hidden="1">
      <c r="A719" s="258"/>
      <c r="B719" s="258"/>
      <c r="C719" s="259"/>
      <c r="D719" s="258"/>
      <c r="E719" s="258"/>
      <c r="F719" s="258"/>
      <c r="G719" s="258">
        <v>711</v>
      </c>
      <c r="H719" s="743"/>
      <c r="I719" s="744"/>
      <c r="J719" s="739"/>
      <c r="K719" s="745"/>
      <c r="L719" s="745"/>
      <c r="M719" s="272"/>
      <c r="N719" s="508">
        <f t="shared" si="29"/>
        <v>0</v>
      </c>
      <c r="O719" s="510">
        <f t="shared" si="345"/>
        <v>0</v>
      </c>
      <c r="P719" s="260">
        <f t="shared" si="346"/>
        <v>0</v>
      </c>
      <c r="Q719" s="261">
        <f t="shared" si="347"/>
        <v>0</v>
      </c>
      <c r="R719" s="261">
        <f t="shared" si="1"/>
        <v>0</v>
      </c>
      <c r="S719" s="262"/>
      <c r="T719" s="262"/>
      <c r="U719" s="263">
        <f t="shared" si="348"/>
        <v>1.288</v>
      </c>
      <c r="V719" s="264">
        <f>IF(E719="SP",1,IF(D719="",ExtraMargeMateriaal,(1-VLOOKUP(D719,TabelAankoop[],4,FALSE))))</f>
        <v>1</v>
      </c>
      <c r="W719" s="265">
        <f t="shared" si="3"/>
        <v>0.6885</v>
      </c>
      <c r="X719" s="266">
        <f t="shared" si="4"/>
        <v>1</v>
      </c>
      <c r="Y719" s="267">
        <f t="shared" si="5"/>
        <v>1.46</v>
      </c>
      <c r="Z719" s="267">
        <f t="shared" si="6"/>
        <v>1.1599999999999999</v>
      </c>
      <c r="AA719" s="268">
        <f t="shared" si="349"/>
        <v>0</v>
      </c>
      <c r="AB719" s="456">
        <f t="shared" si="350"/>
        <v>0</v>
      </c>
      <c r="AC719" s="457">
        <f t="shared" si="351"/>
        <v>0</v>
      </c>
      <c r="AD719" s="456">
        <f t="shared" si="352"/>
        <v>0</v>
      </c>
      <c r="AE719" s="458">
        <f t="shared" si="353"/>
        <v>0</v>
      </c>
      <c r="AF719" s="457">
        <f t="shared" si="354"/>
        <v>0</v>
      </c>
      <c r="AG719" s="456">
        <f t="shared" si="355"/>
        <v>0</v>
      </c>
      <c r="AH719" s="457">
        <f t="shared" si="356"/>
        <v>0</v>
      </c>
      <c r="AI719" s="268">
        <f t="shared" si="357"/>
        <v>0</v>
      </c>
      <c r="AJ719" s="269">
        <f t="shared" si="358"/>
        <v>0</v>
      </c>
      <c r="AK719" s="270">
        <f t="shared" si="359"/>
        <v>0</v>
      </c>
      <c r="AL719" s="415">
        <f t="shared" si="360"/>
        <v>0</v>
      </c>
      <c r="AM719" s="259" t="str">
        <f>IF(AP719="","",IFERROR(VLOOKUP(AP719,CODES!$A$3:$D$1348,4,FALSE),"X"))&amp;IF(AQ719="","",IFERROR(VLOOKUP(AQ719,CODES!$A$3:$D$1348,4,FALSE),"X"))&amp;IF(AR719="","",IFERROR(VLOOKUP(AR719,CODES!$A$3:$D$1348,4,FALSE),"X"))&amp;IF(AS719="","",IFERROR(VLOOKUP(AS719,CODES!$A$3:$D$1348,4,FALSE),"X"))&amp;IF(AT719="","",IFERROR(VLOOKUP(AT719,CODES!$A$3:$D$1348,4,FALSE),"X"))&amp;IF(AU719="","",IFERROR(VLOOKUP(AU719,CODES!$A$3:$D$1348,4,FALSE),"X"))&amp;IF(AV719="","",IFERROR(VLOOKUP(AV719,CODES!$A$3:$D$1348,4,FALSE),"X"))&amp;IF(AW719="","",IFERROR(VLOOKUP(AW719,CODES!$A$3:$D$1348,4,FALSE),"X"))&amp;IF(AX719="","",IFERROR(VLOOKUP(AX719,CODES!$A$3:$D$1348,4,FALSE),"X"))&amp;IF(AY719="","",IFERROR(VLOOKUP(AY719,CODES!$A$3:$D$1348,4,FALSE),"X"))</f>
        <v/>
      </c>
      <c r="AN719" s="258">
        <f>SUM(IFERROR(VLOOKUP(AP719,CODES!$A$3:$D$1348,4,FALSE)*BC719,0),IFERROR(VLOOKUP(AQ719,CODES!$A$3:$D$1348,4,FALSE)*BF719,0),IFERROR(VLOOKUP(AR719,CODES!$A$3:$D$1348,4,FALSE)*BI719,0),IFERROR(VLOOKUP(AS719,CODES!$A$3:$D$1348,4,FALSE)*BL719,0),IFERROR(VLOOKUP(AT719,CODES!$A$3:$D$1348,4,FALSE)*BO719,0),IFERROR(VLOOKUP(AU719,CODES!$A$3:$D$1348,4,FALSE)*BR719,0),IFERROR(VLOOKUP(AV719,CODES!$A$3:$D$1348,4,FALSE)*BU719,0),IFERROR(VLOOKUP(AW719,CODES!$A$3:$D$1348,4,FALSE)*BX719,0),IFERROR(VLOOKUP(AX719,CODES!$A$3:$D$1348,4,FALSE)*CA719,0),IFERROR(VLOOKUP(AY719,CODES!$A$3:$D$1348,4,FALSE)*CD719,0))</f>
        <v>0</v>
      </c>
      <c r="AO719" s="258">
        <f>SUM(IFERROR(VLOOKUP(AP719,CODES!$A$3:$D$1348,3,FALSE)*BC719,0),IFERROR(VLOOKUP(AQ719,CODES!$A$3:$D$1348,3,FALSE)*BF719,0),IFERROR(VLOOKUP(AR719,CODES!$A$3:$D$1348,3,FALSE)*BI719,0),IFERROR(VLOOKUP(AS719,CODES!$A$3:$D$1348,3,FALSE)*BL719,0),IFERROR(VLOOKUP(AT719,CODES!$A$3:$D$1348,3,FALSE)*BO719,0),IFERROR(VLOOKUP(AU719,CODES!$A$3:$D$1348,3,FALSE)*BR719,0),IFERROR(VLOOKUP(AV719,CODES!$A$3:$D$1348,3,FALSE)*BU719,0),IFERROR(VLOOKUP(AW719,CODES!$A$3:$D$1348,3,FALSE)*BX719,0),IFERROR(VLOOKUP(AX719,CODES!$A$3:$D$1348,3,FALSE)*CA719,0),IFERROR(VLOOKUP(AY719,CODES!$A$3:$D$1348,3,FALSE)*CD719,0))+B719</f>
        <v>0</v>
      </c>
      <c r="AP719" s="271" t="str">
        <f t="shared" si="361"/>
        <v/>
      </c>
      <c r="AQ719" s="271" t="str">
        <f t="shared" si="362"/>
        <v/>
      </c>
      <c r="AR719" s="271" t="str">
        <f t="shared" si="363"/>
        <v/>
      </c>
      <c r="AS719" s="271" t="str">
        <f t="shared" si="364"/>
        <v/>
      </c>
      <c r="AT719" s="271" t="str">
        <f t="shared" si="365"/>
        <v/>
      </c>
      <c r="AU719" s="271" t="str">
        <f t="shared" si="366"/>
        <v/>
      </c>
      <c r="AV719" s="271" t="str">
        <f t="shared" si="367"/>
        <v/>
      </c>
      <c r="AW719" s="271" t="str">
        <f t="shared" si="368"/>
        <v/>
      </c>
      <c r="AX719" s="271" t="str">
        <f t="shared" si="369"/>
        <v/>
      </c>
      <c r="AY719" s="271" t="str">
        <f t="shared" si="370"/>
        <v/>
      </c>
      <c r="AZ719" s="258">
        <f t="shared" si="371"/>
        <v>0</v>
      </c>
      <c r="BA719" s="258">
        <f t="shared" si="19"/>
        <v>1</v>
      </c>
      <c r="BB719" s="258">
        <f t="shared" si="372"/>
        <v>0</v>
      </c>
      <c r="BC719" s="258">
        <f t="shared" si="373"/>
        <v>1</v>
      </c>
      <c r="BD719" s="258">
        <f t="shared" si="374"/>
        <v>1</v>
      </c>
      <c r="BE719" s="258">
        <f t="shared" si="375"/>
        <v>0</v>
      </c>
      <c r="BF719" s="258">
        <f t="shared" si="376"/>
        <v>1</v>
      </c>
      <c r="BG719" s="258">
        <f t="shared" si="377"/>
        <v>1</v>
      </c>
      <c r="BH719" s="258">
        <f t="shared" si="378"/>
        <v>0</v>
      </c>
      <c r="BI719" s="258">
        <f t="shared" si="379"/>
        <v>1</v>
      </c>
      <c r="BJ719" s="258">
        <f t="shared" si="380"/>
        <v>1</v>
      </c>
      <c r="BK719" s="258">
        <f t="shared" si="381"/>
        <v>0</v>
      </c>
      <c r="BL719" s="258">
        <f t="shared" si="382"/>
        <v>1</v>
      </c>
      <c r="BM719" s="258">
        <f t="shared" si="383"/>
        <v>1</v>
      </c>
      <c r="BN719" s="258">
        <f t="shared" si="384"/>
        <v>0</v>
      </c>
      <c r="BO719" s="258">
        <f t="shared" si="385"/>
        <v>1</v>
      </c>
      <c r="BP719" s="258">
        <f t="shared" si="386"/>
        <v>1</v>
      </c>
      <c r="BQ719" s="258">
        <f t="shared" si="387"/>
        <v>0</v>
      </c>
      <c r="BR719" s="258">
        <f t="shared" si="388"/>
        <v>1</v>
      </c>
      <c r="BS719" s="258">
        <f t="shared" si="389"/>
        <v>1</v>
      </c>
      <c r="BT719" s="258">
        <f t="shared" si="390"/>
        <v>0</v>
      </c>
      <c r="BU719" s="258">
        <f t="shared" si="391"/>
        <v>1</v>
      </c>
      <c r="BV719" s="258">
        <f t="shared" si="392"/>
        <v>1</v>
      </c>
      <c r="BW719" s="258">
        <f t="shared" si="393"/>
        <v>0</v>
      </c>
      <c r="BX719" s="258">
        <f t="shared" si="394"/>
        <v>1</v>
      </c>
      <c r="BY719" s="258">
        <f t="shared" si="395"/>
        <v>1</v>
      </c>
      <c r="BZ719" s="258">
        <f t="shared" si="396"/>
        <v>0</v>
      </c>
      <c r="CA719" s="258">
        <f t="shared" si="397"/>
        <v>1</v>
      </c>
      <c r="CB719" s="258">
        <f t="shared" si="398"/>
        <v>1</v>
      </c>
      <c r="CC719" s="258">
        <f t="shared" si="399"/>
        <v>0</v>
      </c>
      <c r="CD719" s="258">
        <f t="shared" si="400"/>
        <v>1</v>
      </c>
    </row>
    <row r="720" spans="1:82" hidden="1">
      <c r="A720" s="258"/>
      <c r="B720" s="258"/>
      <c r="C720" s="259"/>
      <c r="D720" s="258"/>
      <c r="E720" s="258"/>
      <c r="F720" s="258"/>
      <c r="G720" s="258">
        <v>712</v>
      </c>
      <c r="H720" s="743"/>
      <c r="I720" s="744"/>
      <c r="J720" s="739"/>
      <c r="K720" s="745"/>
      <c r="L720" s="745"/>
      <c r="M720" s="272"/>
      <c r="N720" s="508">
        <f t="shared" si="29"/>
        <v>0</v>
      </c>
      <c r="O720" s="510">
        <f t="shared" si="345"/>
        <v>0</v>
      </c>
      <c r="P720" s="260">
        <f t="shared" si="346"/>
        <v>0</v>
      </c>
      <c r="Q720" s="261">
        <f t="shared" si="347"/>
        <v>0</v>
      </c>
      <c r="R720" s="261">
        <f t="shared" si="1"/>
        <v>0</v>
      </c>
      <c r="S720" s="262"/>
      <c r="T720" s="262"/>
      <c r="U720" s="263">
        <f t="shared" si="348"/>
        <v>1.288</v>
      </c>
      <c r="V720" s="264">
        <f>IF(E720="SP",1,IF(D720="",ExtraMargeMateriaal,(1-VLOOKUP(D720,TabelAankoop[],4,FALSE))))</f>
        <v>1</v>
      </c>
      <c r="W720" s="265">
        <f t="shared" si="3"/>
        <v>0.6885</v>
      </c>
      <c r="X720" s="266">
        <f t="shared" si="4"/>
        <v>1</v>
      </c>
      <c r="Y720" s="267">
        <f t="shared" si="5"/>
        <v>1.46</v>
      </c>
      <c r="Z720" s="267">
        <f t="shared" si="6"/>
        <v>1.1599999999999999</v>
      </c>
      <c r="AA720" s="268">
        <f t="shared" si="349"/>
        <v>0</v>
      </c>
      <c r="AB720" s="456">
        <f t="shared" si="350"/>
        <v>0</v>
      </c>
      <c r="AC720" s="457">
        <f t="shared" si="351"/>
        <v>0</v>
      </c>
      <c r="AD720" s="456">
        <f t="shared" si="352"/>
        <v>0</v>
      </c>
      <c r="AE720" s="458">
        <f t="shared" si="353"/>
        <v>0</v>
      </c>
      <c r="AF720" s="457">
        <f t="shared" si="354"/>
        <v>0</v>
      </c>
      <c r="AG720" s="456">
        <f t="shared" si="355"/>
        <v>0</v>
      </c>
      <c r="AH720" s="457">
        <f t="shared" si="356"/>
        <v>0</v>
      </c>
      <c r="AI720" s="268">
        <f t="shared" si="357"/>
        <v>0</v>
      </c>
      <c r="AJ720" s="269">
        <f t="shared" si="358"/>
        <v>0</v>
      </c>
      <c r="AK720" s="270">
        <f t="shared" si="359"/>
        <v>0</v>
      </c>
      <c r="AL720" s="415">
        <f t="shared" si="360"/>
        <v>0</v>
      </c>
      <c r="AM720" s="259" t="str">
        <f>IF(AP720="","",IFERROR(VLOOKUP(AP720,CODES!$A$3:$D$1348,4,FALSE),"X"))&amp;IF(AQ720="","",IFERROR(VLOOKUP(AQ720,CODES!$A$3:$D$1348,4,FALSE),"X"))&amp;IF(AR720="","",IFERROR(VLOOKUP(AR720,CODES!$A$3:$D$1348,4,FALSE),"X"))&amp;IF(AS720="","",IFERROR(VLOOKUP(AS720,CODES!$A$3:$D$1348,4,FALSE),"X"))&amp;IF(AT720="","",IFERROR(VLOOKUP(AT720,CODES!$A$3:$D$1348,4,FALSE),"X"))&amp;IF(AU720="","",IFERROR(VLOOKUP(AU720,CODES!$A$3:$D$1348,4,FALSE),"X"))&amp;IF(AV720="","",IFERROR(VLOOKUP(AV720,CODES!$A$3:$D$1348,4,FALSE),"X"))&amp;IF(AW720="","",IFERROR(VLOOKUP(AW720,CODES!$A$3:$D$1348,4,FALSE),"X"))&amp;IF(AX720="","",IFERROR(VLOOKUP(AX720,CODES!$A$3:$D$1348,4,FALSE),"X"))&amp;IF(AY720="","",IFERROR(VLOOKUP(AY720,CODES!$A$3:$D$1348,4,FALSE),"X"))</f>
        <v/>
      </c>
      <c r="AN720" s="258">
        <f>SUM(IFERROR(VLOOKUP(AP720,CODES!$A$3:$D$1348,4,FALSE)*BC720,0),IFERROR(VLOOKUP(AQ720,CODES!$A$3:$D$1348,4,FALSE)*BF720,0),IFERROR(VLOOKUP(AR720,CODES!$A$3:$D$1348,4,FALSE)*BI720,0),IFERROR(VLOOKUP(AS720,CODES!$A$3:$D$1348,4,FALSE)*BL720,0),IFERROR(VLOOKUP(AT720,CODES!$A$3:$D$1348,4,FALSE)*BO720,0),IFERROR(VLOOKUP(AU720,CODES!$A$3:$D$1348,4,FALSE)*BR720,0),IFERROR(VLOOKUP(AV720,CODES!$A$3:$D$1348,4,FALSE)*BU720,0),IFERROR(VLOOKUP(AW720,CODES!$A$3:$D$1348,4,FALSE)*BX720,0),IFERROR(VLOOKUP(AX720,CODES!$A$3:$D$1348,4,FALSE)*CA720,0),IFERROR(VLOOKUP(AY720,CODES!$A$3:$D$1348,4,FALSE)*CD720,0))</f>
        <v>0</v>
      </c>
      <c r="AO720" s="258">
        <f>SUM(IFERROR(VLOOKUP(AP720,CODES!$A$3:$D$1348,3,FALSE)*BC720,0),IFERROR(VLOOKUP(AQ720,CODES!$A$3:$D$1348,3,FALSE)*BF720,0),IFERROR(VLOOKUP(AR720,CODES!$A$3:$D$1348,3,FALSE)*BI720,0),IFERROR(VLOOKUP(AS720,CODES!$A$3:$D$1348,3,FALSE)*BL720,0),IFERROR(VLOOKUP(AT720,CODES!$A$3:$D$1348,3,FALSE)*BO720,0),IFERROR(VLOOKUP(AU720,CODES!$A$3:$D$1348,3,FALSE)*BR720,0),IFERROR(VLOOKUP(AV720,CODES!$A$3:$D$1348,3,FALSE)*BU720,0),IFERROR(VLOOKUP(AW720,CODES!$A$3:$D$1348,3,FALSE)*BX720,0),IFERROR(VLOOKUP(AX720,CODES!$A$3:$D$1348,3,FALSE)*CA720,0),IFERROR(VLOOKUP(AY720,CODES!$A$3:$D$1348,3,FALSE)*CD720,0))+B720</f>
        <v>0</v>
      </c>
      <c r="AP720" s="271" t="str">
        <f t="shared" si="361"/>
        <v/>
      </c>
      <c r="AQ720" s="271" t="str">
        <f t="shared" si="362"/>
        <v/>
      </c>
      <c r="AR720" s="271" t="str">
        <f t="shared" si="363"/>
        <v/>
      </c>
      <c r="AS720" s="271" t="str">
        <f t="shared" si="364"/>
        <v/>
      </c>
      <c r="AT720" s="271" t="str">
        <f t="shared" si="365"/>
        <v/>
      </c>
      <c r="AU720" s="271" t="str">
        <f t="shared" si="366"/>
        <v/>
      </c>
      <c r="AV720" s="271" t="str">
        <f t="shared" si="367"/>
        <v/>
      </c>
      <c r="AW720" s="271" t="str">
        <f t="shared" si="368"/>
        <v/>
      </c>
      <c r="AX720" s="271" t="str">
        <f t="shared" si="369"/>
        <v/>
      </c>
      <c r="AY720" s="271" t="str">
        <f t="shared" si="370"/>
        <v/>
      </c>
      <c r="AZ720" s="258">
        <f t="shared" si="371"/>
        <v>0</v>
      </c>
      <c r="BA720" s="258">
        <f t="shared" si="19"/>
        <v>1</v>
      </c>
      <c r="BB720" s="258">
        <f t="shared" si="372"/>
        <v>0</v>
      </c>
      <c r="BC720" s="258">
        <f t="shared" si="373"/>
        <v>1</v>
      </c>
      <c r="BD720" s="258">
        <f t="shared" si="374"/>
        <v>1</v>
      </c>
      <c r="BE720" s="258">
        <f t="shared" si="375"/>
        <v>0</v>
      </c>
      <c r="BF720" s="258">
        <f t="shared" si="376"/>
        <v>1</v>
      </c>
      <c r="BG720" s="258">
        <f t="shared" si="377"/>
        <v>1</v>
      </c>
      <c r="BH720" s="258">
        <f t="shared" si="378"/>
        <v>0</v>
      </c>
      <c r="BI720" s="258">
        <f t="shared" si="379"/>
        <v>1</v>
      </c>
      <c r="BJ720" s="258">
        <f t="shared" si="380"/>
        <v>1</v>
      </c>
      <c r="BK720" s="258">
        <f t="shared" si="381"/>
        <v>0</v>
      </c>
      <c r="BL720" s="258">
        <f t="shared" si="382"/>
        <v>1</v>
      </c>
      <c r="BM720" s="258">
        <f t="shared" si="383"/>
        <v>1</v>
      </c>
      <c r="BN720" s="258">
        <f t="shared" si="384"/>
        <v>0</v>
      </c>
      <c r="BO720" s="258">
        <f t="shared" si="385"/>
        <v>1</v>
      </c>
      <c r="BP720" s="258">
        <f t="shared" si="386"/>
        <v>1</v>
      </c>
      <c r="BQ720" s="258">
        <f t="shared" si="387"/>
        <v>0</v>
      </c>
      <c r="BR720" s="258">
        <f t="shared" si="388"/>
        <v>1</v>
      </c>
      <c r="BS720" s="258">
        <f t="shared" si="389"/>
        <v>1</v>
      </c>
      <c r="BT720" s="258">
        <f t="shared" si="390"/>
        <v>0</v>
      </c>
      <c r="BU720" s="258">
        <f t="shared" si="391"/>
        <v>1</v>
      </c>
      <c r="BV720" s="258">
        <f t="shared" si="392"/>
        <v>1</v>
      </c>
      <c r="BW720" s="258">
        <f t="shared" si="393"/>
        <v>0</v>
      </c>
      <c r="BX720" s="258">
        <f t="shared" si="394"/>
        <v>1</v>
      </c>
      <c r="BY720" s="258">
        <f t="shared" si="395"/>
        <v>1</v>
      </c>
      <c r="BZ720" s="258">
        <f t="shared" si="396"/>
        <v>0</v>
      </c>
      <c r="CA720" s="258">
        <f t="shared" si="397"/>
        <v>1</v>
      </c>
      <c r="CB720" s="258">
        <f t="shared" si="398"/>
        <v>1</v>
      </c>
      <c r="CC720" s="258">
        <f t="shared" si="399"/>
        <v>0</v>
      </c>
      <c r="CD720" s="258">
        <f t="shared" si="400"/>
        <v>1</v>
      </c>
    </row>
    <row r="721" spans="1:82" hidden="1">
      <c r="A721" s="258"/>
      <c r="B721" s="258"/>
      <c r="C721" s="259"/>
      <c r="D721" s="258"/>
      <c r="E721" s="258"/>
      <c r="F721" s="258"/>
      <c r="G721" s="258">
        <v>713</v>
      </c>
      <c r="H721" s="743"/>
      <c r="I721" s="744"/>
      <c r="J721" s="739"/>
      <c r="K721" s="745"/>
      <c r="L721" s="745"/>
      <c r="M721" s="272"/>
      <c r="N721" s="508">
        <f t="shared" si="29"/>
        <v>0</v>
      </c>
      <c r="O721" s="510">
        <f t="shared" si="345"/>
        <v>0</v>
      </c>
      <c r="P721" s="260">
        <f t="shared" si="346"/>
        <v>0</v>
      </c>
      <c r="Q721" s="261">
        <f t="shared" si="347"/>
        <v>0</v>
      </c>
      <c r="R721" s="261">
        <f t="shared" si="1"/>
        <v>0</v>
      </c>
      <c r="S721" s="262"/>
      <c r="T721" s="262"/>
      <c r="U721" s="263">
        <f t="shared" si="348"/>
        <v>1.288</v>
      </c>
      <c r="V721" s="264">
        <f>IF(E721="SP",1,IF(D721="",ExtraMargeMateriaal,(1-VLOOKUP(D721,TabelAankoop[],4,FALSE))))</f>
        <v>1</v>
      </c>
      <c r="W721" s="265">
        <f t="shared" si="3"/>
        <v>0.6885</v>
      </c>
      <c r="X721" s="266">
        <f t="shared" si="4"/>
        <v>1</v>
      </c>
      <c r="Y721" s="267">
        <f t="shared" si="5"/>
        <v>1.46</v>
      </c>
      <c r="Z721" s="267">
        <f t="shared" si="6"/>
        <v>1.1599999999999999</v>
      </c>
      <c r="AA721" s="268">
        <f t="shared" si="349"/>
        <v>0</v>
      </c>
      <c r="AB721" s="456">
        <f t="shared" si="350"/>
        <v>0</v>
      </c>
      <c r="AC721" s="457">
        <f t="shared" si="351"/>
        <v>0</v>
      </c>
      <c r="AD721" s="456">
        <f t="shared" si="352"/>
        <v>0</v>
      </c>
      <c r="AE721" s="458">
        <f t="shared" si="353"/>
        <v>0</v>
      </c>
      <c r="AF721" s="457">
        <f t="shared" si="354"/>
        <v>0</v>
      </c>
      <c r="AG721" s="456">
        <f t="shared" si="355"/>
        <v>0</v>
      </c>
      <c r="AH721" s="457">
        <f t="shared" si="356"/>
        <v>0</v>
      </c>
      <c r="AI721" s="268">
        <f t="shared" si="357"/>
        <v>0</v>
      </c>
      <c r="AJ721" s="269">
        <f t="shared" si="358"/>
        <v>0</v>
      </c>
      <c r="AK721" s="270">
        <f t="shared" si="359"/>
        <v>0</v>
      </c>
      <c r="AL721" s="415">
        <f t="shared" si="360"/>
        <v>0</v>
      </c>
      <c r="AM721" s="259" t="str">
        <f>IF(AP721="","",IFERROR(VLOOKUP(AP721,CODES!$A$3:$D$1348,4,FALSE),"X"))&amp;IF(AQ721="","",IFERROR(VLOOKUP(AQ721,CODES!$A$3:$D$1348,4,FALSE),"X"))&amp;IF(AR721="","",IFERROR(VLOOKUP(AR721,CODES!$A$3:$D$1348,4,FALSE),"X"))&amp;IF(AS721="","",IFERROR(VLOOKUP(AS721,CODES!$A$3:$D$1348,4,FALSE),"X"))&amp;IF(AT721="","",IFERROR(VLOOKUP(AT721,CODES!$A$3:$D$1348,4,FALSE),"X"))&amp;IF(AU721="","",IFERROR(VLOOKUP(AU721,CODES!$A$3:$D$1348,4,FALSE),"X"))&amp;IF(AV721="","",IFERROR(VLOOKUP(AV721,CODES!$A$3:$D$1348,4,FALSE),"X"))&amp;IF(AW721="","",IFERROR(VLOOKUP(AW721,CODES!$A$3:$D$1348,4,FALSE),"X"))&amp;IF(AX721="","",IFERROR(VLOOKUP(AX721,CODES!$A$3:$D$1348,4,FALSE),"X"))&amp;IF(AY721="","",IFERROR(VLOOKUP(AY721,CODES!$A$3:$D$1348,4,FALSE),"X"))</f>
        <v/>
      </c>
      <c r="AN721" s="258">
        <f>SUM(IFERROR(VLOOKUP(AP721,CODES!$A$3:$D$1348,4,FALSE)*BC721,0),IFERROR(VLOOKUP(AQ721,CODES!$A$3:$D$1348,4,FALSE)*BF721,0),IFERROR(VLOOKUP(AR721,CODES!$A$3:$D$1348,4,FALSE)*BI721,0),IFERROR(VLOOKUP(AS721,CODES!$A$3:$D$1348,4,FALSE)*BL721,0),IFERROR(VLOOKUP(AT721,CODES!$A$3:$D$1348,4,FALSE)*BO721,0),IFERROR(VLOOKUP(AU721,CODES!$A$3:$D$1348,4,FALSE)*BR721,0),IFERROR(VLOOKUP(AV721,CODES!$A$3:$D$1348,4,FALSE)*BU721,0),IFERROR(VLOOKUP(AW721,CODES!$A$3:$D$1348,4,FALSE)*BX721,0),IFERROR(VLOOKUP(AX721,CODES!$A$3:$D$1348,4,FALSE)*CA721,0),IFERROR(VLOOKUP(AY721,CODES!$A$3:$D$1348,4,FALSE)*CD721,0))</f>
        <v>0</v>
      </c>
      <c r="AO721" s="258">
        <f>SUM(IFERROR(VLOOKUP(AP721,CODES!$A$3:$D$1348,3,FALSE)*BC721,0),IFERROR(VLOOKUP(AQ721,CODES!$A$3:$D$1348,3,FALSE)*BF721,0),IFERROR(VLOOKUP(AR721,CODES!$A$3:$D$1348,3,FALSE)*BI721,0),IFERROR(VLOOKUP(AS721,CODES!$A$3:$D$1348,3,FALSE)*BL721,0),IFERROR(VLOOKUP(AT721,CODES!$A$3:$D$1348,3,FALSE)*BO721,0),IFERROR(VLOOKUP(AU721,CODES!$A$3:$D$1348,3,FALSE)*BR721,0),IFERROR(VLOOKUP(AV721,CODES!$A$3:$D$1348,3,FALSE)*BU721,0),IFERROR(VLOOKUP(AW721,CODES!$A$3:$D$1348,3,FALSE)*BX721,0),IFERROR(VLOOKUP(AX721,CODES!$A$3:$D$1348,3,FALSE)*CA721,0),IFERROR(VLOOKUP(AY721,CODES!$A$3:$D$1348,3,FALSE)*CD721,0))+B721</f>
        <v>0</v>
      </c>
      <c r="AP721" s="271" t="str">
        <f t="shared" si="361"/>
        <v/>
      </c>
      <c r="AQ721" s="271" t="str">
        <f t="shared" si="362"/>
        <v/>
      </c>
      <c r="AR721" s="271" t="str">
        <f t="shared" si="363"/>
        <v/>
      </c>
      <c r="AS721" s="271" t="str">
        <f t="shared" si="364"/>
        <v/>
      </c>
      <c r="AT721" s="271" t="str">
        <f t="shared" si="365"/>
        <v/>
      </c>
      <c r="AU721" s="271" t="str">
        <f t="shared" si="366"/>
        <v/>
      </c>
      <c r="AV721" s="271" t="str">
        <f t="shared" si="367"/>
        <v/>
      </c>
      <c r="AW721" s="271" t="str">
        <f t="shared" si="368"/>
        <v/>
      </c>
      <c r="AX721" s="271" t="str">
        <f t="shared" si="369"/>
        <v/>
      </c>
      <c r="AY721" s="271" t="str">
        <f t="shared" si="370"/>
        <v/>
      </c>
      <c r="AZ721" s="258">
        <f t="shared" si="371"/>
        <v>0</v>
      </c>
      <c r="BA721" s="258">
        <f t="shared" si="19"/>
        <v>1</v>
      </c>
      <c r="BB721" s="258">
        <f t="shared" si="372"/>
        <v>0</v>
      </c>
      <c r="BC721" s="258">
        <f t="shared" si="373"/>
        <v>1</v>
      </c>
      <c r="BD721" s="258">
        <f t="shared" si="374"/>
        <v>1</v>
      </c>
      <c r="BE721" s="258">
        <f t="shared" si="375"/>
        <v>0</v>
      </c>
      <c r="BF721" s="258">
        <f t="shared" si="376"/>
        <v>1</v>
      </c>
      <c r="BG721" s="258">
        <f t="shared" si="377"/>
        <v>1</v>
      </c>
      <c r="BH721" s="258">
        <f t="shared" si="378"/>
        <v>0</v>
      </c>
      <c r="BI721" s="258">
        <f t="shared" si="379"/>
        <v>1</v>
      </c>
      <c r="BJ721" s="258">
        <f t="shared" si="380"/>
        <v>1</v>
      </c>
      <c r="BK721" s="258">
        <f t="shared" si="381"/>
        <v>0</v>
      </c>
      <c r="BL721" s="258">
        <f t="shared" si="382"/>
        <v>1</v>
      </c>
      <c r="BM721" s="258">
        <f t="shared" si="383"/>
        <v>1</v>
      </c>
      <c r="BN721" s="258">
        <f t="shared" si="384"/>
        <v>0</v>
      </c>
      <c r="BO721" s="258">
        <f t="shared" si="385"/>
        <v>1</v>
      </c>
      <c r="BP721" s="258">
        <f t="shared" si="386"/>
        <v>1</v>
      </c>
      <c r="BQ721" s="258">
        <f t="shared" si="387"/>
        <v>0</v>
      </c>
      <c r="BR721" s="258">
        <f t="shared" si="388"/>
        <v>1</v>
      </c>
      <c r="BS721" s="258">
        <f t="shared" si="389"/>
        <v>1</v>
      </c>
      <c r="BT721" s="258">
        <f t="shared" si="390"/>
        <v>0</v>
      </c>
      <c r="BU721" s="258">
        <f t="shared" si="391"/>
        <v>1</v>
      </c>
      <c r="BV721" s="258">
        <f t="shared" si="392"/>
        <v>1</v>
      </c>
      <c r="BW721" s="258">
        <f t="shared" si="393"/>
        <v>0</v>
      </c>
      <c r="BX721" s="258">
        <f t="shared" si="394"/>
        <v>1</v>
      </c>
      <c r="BY721" s="258">
        <f t="shared" si="395"/>
        <v>1</v>
      </c>
      <c r="BZ721" s="258">
        <f t="shared" si="396"/>
        <v>0</v>
      </c>
      <c r="CA721" s="258">
        <f t="shared" si="397"/>
        <v>1</v>
      </c>
      <c r="CB721" s="258">
        <f t="shared" si="398"/>
        <v>1</v>
      </c>
      <c r="CC721" s="258">
        <f t="shared" si="399"/>
        <v>0</v>
      </c>
      <c r="CD721" s="258">
        <f t="shared" si="400"/>
        <v>1</v>
      </c>
    </row>
    <row r="722" spans="1:82" hidden="1">
      <c r="A722" s="258"/>
      <c r="B722" s="258"/>
      <c r="C722" s="259"/>
      <c r="D722" s="258"/>
      <c r="E722" s="258"/>
      <c r="F722" s="258"/>
      <c r="G722" s="258">
        <v>714</v>
      </c>
      <c r="H722" s="743"/>
      <c r="I722" s="744"/>
      <c r="J722" s="739"/>
      <c r="K722" s="745"/>
      <c r="L722" s="745"/>
      <c r="M722" s="272"/>
      <c r="N722" s="508">
        <f t="shared" si="29"/>
        <v>0</v>
      </c>
      <c r="O722" s="510">
        <f t="shared" si="345"/>
        <v>0</v>
      </c>
      <c r="P722" s="260">
        <f t="shared" si="346"/>
        <v>0</v>
      </c>
      <c r="Q722" s="261">
        <f t="shared" si="347"/>
        <v>0</v>
      </c>
      <c r="R722" s="261">
        <f t="shared" si="1"/>
        <v>0</v>
      </c>
      <c r="S722" s="262"/>
      <c r="T722" s="262"/>
      <c r="U722" s="263">
        <f t="shared" si="348"/>
        <v>1.288</v>
      </c>
      <c r="V722" s="264">
        <f>IF(E722="SP",1,IF(D722="",ExtraMargeMateriaal,(1-VLOOKUP(D722,TabelAankoop[],4,FALSE))))</f>
        <v>1</v>
      </c>
      <c r="W722" s="265">
        <f t="shared" si="3"/>
        <v>0.6885</v>
      </c>
      <c r="X722" s="266">
        <f t="shared" si="4"/>
        <v>1</v>
      </c>
      <c r="Y722" s="267">
        <f t="shared" si="5"/>
        <v>1.46</v>
      </c>
      <c r="Z722" s="267">
        <f t="shared" si="6"/>
        <v>1.1599999999999999</v>
      </c>
      <c r="AA722" s="268">
        <f t="shared" si="349"/>
        <v>0</v>
      </c>
      <c r="AB722" s="456">
        <f t="shared" si="350"/>
        <v>0</v>
      </c>
      <c r="AC722" s="457">
        <f t="shared" si="351"/>
        <v>0</v>
      </c>
      <c r="AD722" s="456">
        <f t="shared" si="352"/>
        <v>0</v>
      </c>
      <c r="AE722" s="458">
        <f t="shared" si="353"/>
        <v>0</v>
      </c>
      <c r="AF722" s="457">
        <f t="shared" si="354"/>
        <v>0</v>
      </c>
      <c r="AG722" s="456">
        <f t="shared" si="355"/>
        <v>0</v>
      </c>
      <c r="AH722" s="457">
        <f t="shared" si="356"/>
        <v>0</v>
      </c>
      <c r="AI722" s="268">
        <f t="shared" si="357"/>
        <v>0</v>
      </c>
      <c r="AJ722" s="269">
        <f t="shared" si="358"/>
        <v>0</v>
      </c>
      <c r="AK722" s="270">
        <f t="shared" si="359"/>
        <v>0</v>
      </c>
      <c r="AL722" s="415">
        <f t="shared" si="360"/>
        <v>0</v>
      </c>
      <c r="AM722" s="259" t="str">
        <f>IF(AP722="","",IFERROR(VLOOKUP(AP722,CODES!$A$3:$D$1348,4,FALSE),"X"))&amp;IF(AQ722="","",IFERROR(VLOOKUP(AQ722,CODES!$A$3:$D$1348,4,FALSE),"X"))&amp;IF(AR722="","",IFERROR(VLOOKUP(AR722,CODES!$A$3:$D$1348,4,FALSE),"X"))&amp;IF(AS722="","",IFERROR(VLOOKUP(AS722,CODES!$A$3:$D$1348,4,FALSE),"X"))&amp;IF(AT722="","",IFERROR(VLOOKUP(AT722,CODES!$A$3:$D$1348,4,FALSE),"X"))&amp;IF(AU722="","",IFERROR(VLOOKUP(AU722,CODES!$A$3:$D$1348,4,FALSE),"X"))&amp;IF(AV722="","",IFERROR(VLOOKUP(AV722,CODES!$A$3:$D$1348,4,FALSE),"X"))&amp;IF(AW722="","",IFERROR(VLOOKUP(AW722,CODES!$A$3:$D$1348,4,FALSE),"X"))&amp;IF(AX722="","",IFERROR(VLOOKUP(AX722,CODES!$A$3:$D$1348,4,FALSE),"X"))&amp;IF(AY722="","",IFERROR(VLOOKUP(AY722,CODES!$A$3:$D$1348,4,FALSE),"X"))</f>
        <v/>
      </c>
      <c r="AN722" s="258">
        <f>SUM(IFERROR(VLOOKUP(AP722,CODES!$A$3:$D$1348,4,FALSE)*BC722,0),IFERROR(VLOOKUP(AQ722,CODES!$A$3:$D$1348,4,FALSE)*BF722,0),IFERROR(VLOOKUP(AR722,CODES!$A$3:$D$1348,4,FALSE)*BI722,0),IFERROR(VLOOKUP(AS722,CODES!$A$3:$D$1348,4,FALSE)*BL722,0),IFERROR(VLOOKUP(AT722,CODES!$A$3:$D$1348,4,FALSE)*BO722,0),IFERROR(VLOOKUP(AU722,CODES!$A$3:$D$1348,4,FALSE)*BR722,0),IFERROR(VLOOKUP(AV722,CODES!$A$3:$D$1348,4,FALSE)*BU722,0),IFERROR(VLOOKUP(AW722,CODES!$A$3:$D$1348,4,FALSE)*BX722,0),IFERROR(VLOOKUP(AX722,CODES!$A$3:$D$1348,4,FALSE)*CA722,0),IFERROR(VLOOKUP(AY722,CODES!$A$3:$D$1348,4,FALSE)*CD722,0))</f>
        <v>0</v>
      </c>
      <c r="AO722" s="258">
        <f>SUM(IFERROR(VLOOKUP(AP722,CODES!$A$3:$D$1348,3,FALSE)*BC722,0),IFERROR(VLOOKUP(AQ722,CODES!$A$3:$D$1348,3,FALSE)*BF722,0),IFERROR(VLOOKUP(AR722,CODES!$A$3:$D$1348,3,FALSE)*BI722,0),IFERROR(VLOOKUP(AS722,CODES!$A$3:$D$1348,3,FALSE)*BL722,0),IFERROR(VLOOKUP(AT722,CODES!$A$3:$D$1348,3,FALSE)*BO722,0),IFERROR(VLOOKUP(AU722,CODES!$A$3:$D$1348,3,FALSE)*BR722,0),IFERROR(VLOOKUP(AV722,CODES!$A$3:$D$1348,3,FALSE)*BU722,0),IFERROR(VLOOKUP(AW722,CODES!$A$3:$D$1348,3,FALSE)*BX722,0),IFERROR(VLOOKUP(AX722,CODES!$A$3:$D$1348,3,FALSE)*CA722,0),IFERROR(VLOOKUP(AY722,CODES!$A$3:$D$1348,3,FALSE)*CD722,0))+B722</f>
        <v>0</v>
      </c>
      <c r="AP722" s="271" t="str">
        <f t="shared" si="361"/>
        <v/>
      </c>
      <c r="AQ722" s="271" t="str">
        <f t="shared" si="362"/>
        <v/>
      </c>
      <c r="AR722" s="271" t="str">
        <f t="shared" si="363"/>
        <v/>
      </c>
      <c r="AS722" s="271" t="str">
        <f t="shared" si="364"/>
        <v/>
      </c>
      <c r="AT722" s="271" t="str">
        <f t="shared" si="365"/>
        <v/>
      </c>
      <c r="AU722" s="271" t="str">
        <f t="shared" si="366"/>
        <v/>
      </c>
      <c r="AV722" s="271" t="str">
        <f t="shared" si="367"/>
        <v/>
      </c>
      <c r="AW722" s="271" t="str">
        <f t="shared" si="368"/>
        <v/>
      </c>
      <c r="AX722" s="271" t="str">
        <f t="shared" si="369"/>
        <v/>
      </c>
      <c r="AY722" s="271" t="str">
        <f t="shared" si="370"/>
        <v/>
      </c>
      <c r="AZ722" s="258">
        <f t="shared" si="371"/>
        <v>0</v>
      </c>
      <c r="BA722" s="258">
        <f t="shared" si="19"/>
        <v>1</v>
      </c>
      <c r="BB722" s="258">
        <f t="shared" si="372"/>
        <v>0</v>
      </c>
      <c r="BC722" s="258">
        <f t="shared" si="373"/>
        <v>1</v>
      </c>
      <c r="BD722" s="258">
        <f t="shared" si="374"/>
        <v>1</v>
      </c>
      <c r="BE722" s="258">
        <f t="shared" si="375"/>
        <v>0</v>
      </c>
      <c r="BF722" s="258">
        <f t="shared" si="376"/>
        <v>1</v>
      </c>
      <c r="BG722" s="258">
        <f t="shared" si="377"/>
        <v>1</v>
      </c>
      <c r="BH722" s="258">
        <f t="shared" si="378"/>
        <v>0</v>
      </c>
      <c r="BI722" s="258">
        <f t="shared" si="379"/>
        <v>1</v>
      </c>
      <c r="BJ722" s="258">
        <f t="shared" si="380"/>
        <v>1</v>
      </c>
      <c r="BK722" s="258">
        <f t="shared" si="381"/>
        <v>0</v>
      </c>
      <c r="BL722" s="258">
        <f t="shared" si="382"/>
        <v>1</v>
      </c>
      <c r="BM722" s="258">
        <f t="shared" si="383"/>
        <v>1</v>
      </c>
      <c r="BN722" s="258">
        <f t="shared" si="384"/>
        <v>0</v>
      </c>
      <c r="BO722" s="258">
        <f t="shared" si="385"/>
        <v>1</v>
      </c>
      <c r="BP722" s="258">
        <f t="shared" si="386"/>
        <v>1</v>
      </c>
      <c r="BQ722" s="258">
        <f t="shared" si="387"/>
        <v>0</v>
      </c>
      <c r="BR722" s="258">
        <f t="shared" si="388"/>
        <v>1</v>
      </c>
      <c r="BS722" s="258">
        <f t="shared" si="389"/>
        <v>1</v>
      </c>
      <c r="BT722" s="258">
        <f t="shared" si="390"/>
        <v>0</v>
      </c>
      <c r="BU722" s="258">
        <f t="shared" si="391"/>
        <v>1</v>
      </c>
      <c r="BV722" s="258">
        <f t="shared" si="392"/>
        <v>1</v>
      </c>
      <c r="BW722" s="258">
        <f t="shared" si="393"/>
        <v>0</v>
      </c>
      <c r="BX722" s="258">
        <f t="shared" si="394"/>
        <v>1</v>
      </c>
      <c r="BY722" s="258">
        <f t="shared" si="395"/>
        <v>1</v>
      </c>
      <c r="BZ722" s="258">
        <f t="shared" si="396"/>
        <v>0</v>
      </c>
      <c r="CA722" s="258">
        <f t="shared" si="397"/>
        <v>1</v>
      </c>
      <c r="CB722" s="258">
        <f t="shared" si="398"/>
        <v>1</v>
      </c>
      <c r="CC722" s="258">
        <f t="shared" si="399"/>
        <v>0</v>
      </c>
      <c r="CD722" s="258">
        <f t="shared" si="400"/>
        <v>1</v>
      </c>
    </row>
    <row r="723" spans="1:82" hidden="1">
      <c r="A723" s="258"/>
      <c r="B723" s="258"/>
      <c r="C723" s="259"/>
      <c r="D723" s="258"/>
      <c r="E723" s="258"/>
      <c r="F723" s="258"/>
      <c r="G723" s="258">
        <v>715</v>
      </c>
      <c r="H723" s="743"/>
      <c r="I723" s="744"/>
      <c r="J723" s="739"/>
      <c r="K723" s="745"/>
      <c r="L723" s="745"/>
      <c r="M723" s="272"/>
      <c r="N723" s="508">
        <f t="shared" si="29"/>
        <v>0</v>
      </c>
      <c r="O723" s="510">
        <f t="shared" si="345"/>
        <v>0</v>
      </c>
      <c r="P723" s="260">
        <f t="shared" si="346"/>
        <v>0</v>
      </c>
      <c r="Q723" s="261">
        <f t="shared" si="347"/>
        <v>0</v>
      </c>
      <c r="R723" s="261">
        <f t="shared" si="1"/>
        <v>0</v>
      </c>
      <c r="S723" s="262"/>
      <c r="T723" s="262"/>
      <c r="U723" s="263">
        <f t="shared" si="348"/>
        <v>1.288</v>
      </c>
      <c r="V723" s="264">
        <f>IF(E723="SP",1,IF(D723="",ExtraMargeMateriaal,(1-VLOOKUP(D723,TabelAankoop[],4,FALSE))))</f>
        <v>1</v>
      </c>
      <c r="W723" s="265">
        <f t="shared" si="3"/>
        <v>0.6885</v>
      </c>
      <c r="X723" s="266">
        <f t="shared" si="4"/>
        <v>1</v>
      </c>
      <c r="Y723" s="267">
        <f t="shared" si="5"/>
        <v>1.46</v>
      </c>
      <c r="Z723" s="267">
        <f t="shared" si="6"/>
        <v>1.1599999999999999</v>
      </c>
      <c r="AA723" s="268">
        <f t="shared" si="349"/>
        <v>0</v>
      </c>
      <c r="AB723" s="456">
        <f t="shared" si="350"/>
        <v>0</v>
      </c>
      <c r="AC723" s="457">
        <f t="shared" si="351"/>
        <v>0</v>
      </c>
      <c r="AD723" s="456">
        <f t="shared" si="352"/>
        <v>0</v>
      </c>
      <c r="AE723" s="458">
        <f t="shared" si="353"/>
        <v>0</v>
      </c>
      <c r="AF723" s="457">
        <f t="shared" si="354"/>
        <v>0</v>
      </c>
      <c r="AG723" s="456">
        <f t="shared" si="355"/>
        <v>0</v>
      </c>
      <c r="AH723" s="457">
        <f t="shared" si="356"/>
        <v>0</v>
      </c>
      <c r="AI723" s="268">
        <f t="shared" si="357"/>
        <v>0</v>
      </c>
      <c r="AJ723" s="269">
        <f t="shared" si="358"/>
        <v>0</v>
      </c>
      <c r="AK723" s="270">
        <f t="shared" si="359"/>
        <v>0</v>
      </c>
      <c r="AL723" s="415">
        <f t="shared" si="360"/>
        <v>0</v>
      </c>
      <c r="AM723" s="259" t="str">
        <f>IF(AP723="","",IFERROR(VLOOKUP(AP723,CODES!$A$3:$D$1348,4,FALSE),"X"))&amp;IF(AQ723="","",IFERROR(VLOOKUP(AQ723,CODES!$A$3:$D$1348,4,FALSE),"X"))&amp;IF(AR723="","",IFERROR(VLOOKUP(AR723,CODES!$A$3:$D$1348,4,FALSE),"X"))&amp;IF(AS723="","",IFERROR(VLOOKUP(AS723,CODES!$A$3:$D$1348,4,FALSE),"X"))&amp;IF(AT723="","",IFERROR(VLOOKUP(AT723,CODES!$A$3:$D$1348,4,FALSE),"X"))&amp;IF(AU723="","",IFERROR(VLOOKUP(AU723,CODES!$A$3:$D$1348,4,FALSE),"X"))&amp;IF(AV723="","",IFERROR(VLOOKUP(AV723,CODES!$A$3:$D$1348,4,FALSE),"X"))&amp;IF(AW723="","",IFERROR(VLOOKUP(AW723,CODES!$A$3:$D$1348,4,FALSE),"X"))&amp;IF(AX723="","",IFERROR(VLOOKUP(AX723,CODES!$A$3:$D$1348,4,FALSE),"X"))&amp;IF(AY723="","",IFERROR(VLOOKUP(AY723,CODES!$A$3:$D$1348,4,FALSE),"X"))</f>
        <v/>
      </c>
      <c r="AN723" s="258">
        <f>SUM(IFERROR(VLOOKUP(AP723,CODES!$A$3:$D$1348,4,FALSE)*BC723,0),IFERROR(VLOOKUP(AQ723,CODES!$A$3:$D$1348,4,FALSE)*BF723,0),IFERROR(VLOOKUP(AR723,CODES!$A$3:$D$1348,4,FALSE)*BI723,0),IFERROR(VLOOKUP(AS723,CODES!$A$3:$D$1348,4,FALSE)*BL723,0),IFERROR(VLOOKUP(AT723,CODES!$A$3:$D$1348,4,FALSE)*BO723,0),IFERROR(VLOOKUP(AU723,CODES!$A$3:$D$1348,4,FALSE)*BR723,0),IFERROR(VLOOKUP(AV723,CODES!$A$3:$D$1348,4,FALSE)*BU723,0),IFERROR(VLOOKUP(AW723,CODES!$A$3:$D$1348,4,FALSE)*BX723,0),IFERROR(VLOOKUP(AX723,CODES!$A$3:$D$1348,4,FALSE)*CA723,0),IFERROR(VLOOKUP(AY723,CODES!$A$3:$D$1348,4,FALSE)*CD723,0))</f>
        <v>0</v>
      </c>
      <c r="AO723" s="258">
        <f>SUM(IFERROR(VLOOKUP(AP723,CODES!$A$3:$D$1348,3,FALSE)*BC723,0),IFERROR(VLOOKUP(AQ723,CODES!$A$3:$D$1348,3,FALSE)*BF723,0),IFERROR(VLOOKUP(AR723,CODES!$A$3:$D$1348,3,FALSE)*BI723,0),IFERROR(VLOOKUP(AS723,CODES!$A$3:$D$1348,3,FALSE)*BL723,0),IFERROR(VLOOKUP(AT723,CODES!$A$3:$D$1348,3,FALSE)*BO723,0),IFERROR(VLOOKUP(AU723,CODES!$A$3:$D$1348,3,FALSE)*BR723,0),IFERROR(VLOOKUP(AV723,CODES!$A$3:$D$1348,3,FALSE)*BU723,0),IFERROR(VLOOKUP(AW723,CODES!$A$3:$D$1348,3,FALSE)*BX723,0),IFERROR(VLOOKUP(AX723,CODES!$A$3:$D$1348,3,FALSE)*CA723,0),IFERROR(VLOOKUP(AY723,CODES!$A$3:$D$1348,3,FALSE)*CD723,0))+B723</f>
        <v>0</v>
      </c>
      <c r="AP723" s="271" t="str">
        <f t="shared" si="361"/>
        <v/>
      </c>
      <c r="AQ723" s="271" t="str">
        <f t="shared" si="362"/>
        <v/>
      </c>
      <c r="AR723" s="271" t="str">
        <f t="shared" si="363"/>
        <v/>
      </c>
      <c r="AS723" s="271" t="str">
        <f t="shared" si="364"/>
        <v/>
      </c>
      <c r="AT723" s="271" t="str">
        <f t="shared" si="365"/>
        <v/>
      </c>
      <c r="AU723" s="271" t="str">
        <f t="shared" si="366"/>
        <v/>
      </c>
      <c r="AV723" s="271" t="str">
        <f t="shared" si="367"/>
        <v/>
      </c>
      <c r="AW723" s="271" t="str">
        <f t="shared" si="368"/>
        <v/>
      </c>
      <c r="AX723" s="271" t="str">
        <f t="shared" si="369"/>
        <v/>
      </c>
      <c r="AY723" s="271" t="str">
        <f t="shared" si="370"/>
        <v/>
      </c>
      <c r="AZ723" s="258">
        <f t="shared" si="371"/>
        <v>0</v>
      </c>
      <c r="BA723" s="258">
        <f t="shared" si="19"/>
        <v>1</v>
      </c>
      <c r="BB723" s="258">
        <f t="shared" si="372"/>
        <v>0</v>
      </c>
      <c r="BC723" s="258">
        <f t="shared" si="373"/>
        <v>1</v>
      </c>
      <c r="BD723" s="258">
        <f t="shared" si="374"/>
        <v>1</v>
      </c>
      <c r="BE723" s="258">
        <f t="shared" si="375"/>
        <v>0</v>
      </c>
      <c r="BF723" s="258">
        <f t="shared" si="376"/>
        <v>1</v>
      </c>
      <c r="BG723" s="258">
        <f t="shared" si="377"/>
        <v>1</v>
      </c>
      <c r="BH723" s="258">
        <f t="shared" si="378"/>
        <v>0</v>
      </c>
      <c r="BI723" s="258">
        <f t="shared" si="379"/>
        <v>1</v>
      </c>
      <c r="BJ723" s="258">
        <f t="shared" si="380"/>
        <v>1</v>
      </c>
      <c r="BK723" s="258">
        <f t="shared" si="381"/>
        <v>0</v>
      </c>
      <c r="BL723" s="258">
        <f t="shared" si="382"/>
        <v>1</v>
      </c>
      <c r="BM723" s="258">
        <f t="shared" si="383"/>
        <v>1</v>
      </c>
      <c r="BN723" s="258">
        <f t="shared" si="384"/>
        <v>0</v>
      </c>
      <c r="BO723" s="258">
        <f t="shared" si="385"/>
        <v>1</v>
      </c>
      <c r="BP723" s="258">
        <f t="shared" si="386"/>
        <v>1</v>
      </c>
      <c r="BQ723" s="258">
        <f t="shared" si="387"/>
        <v>0</v>
      </c>
      <c r="BR723" s="258">
        <f t="shared" si="388"/>
        <v>1</v>
      </c>
      <c r="BS723" s="258">
        <f t="shared" si="389"/>
        <v>1</v>
      </c>
      <c r="BT723" s="258">
        <f t="shared" si="390"/>
        <v>0</v>
      </c>
      <c r="BU723" s="258">
        <f t="shared" si="391"/>
        <v>1</v>
      </c>
      <c r="BV723" s="258">
        <f t="shared" si="392"/>
        <v>1</v>
      </c>
      <c r="BW723" s="258">
        <f t="shared" si="393"/>
        <v>0</v>
      </c>
      <c r="BX723" s="258">
        <f t="shared" si="394"/>
        <v>1</v>
      </c>
      <c r="BY723" s="258">
        <f t="shared" si="395"/>
        <v>1</v>
      </c>
      <c r="BZ723" s="258">
        <f t="shared" si="396"/>
        <v>0</v>
      </c>
      <c r="CA723" s="258">
        <f t="shared" si="397"/>
        <v>1</v>
      </c>
      <c r="CB723" s="258">
        <f t="shared" si="398"/>
        <v>1</v>
      </c>
      <c r="CC723" s="258">
        <f t="shared" si="399"/>
        <v>0</v>
      </c>
      <c r="CD723" s="258">
        <f t="shared" si="400"/>
        <v>1</v>
      </c>
    </row>
    <row r="724" spans="1:82" hidden="1">
      <c r="A724" s="258"/>
      <c r="B724" s="258"/>
      <c r="C724" s="259"/>
      <c r="D724" s="258"/>
      <c r="E724" s="258"/>
      <c r="F724" s="258"/>
      <c r="G724" s="258">
        <v>716</v>
      </c>
      <c r="H724" s="743"/>
      <c r="I724" s="744"/>
      <c r="J724" s="739"/>
      <c r="K724" s="745"/>
      <c r="L724" s="745"/>
      <c r="M724" s="272"/>
      <c r="N724" s="508">
        <f t="shared" si="29"/>
        <v>0</v>
      </c>
      <c r="O724" s="510">
        <f t="shared" si="345"/>
        <v>0</v>
      </c>
      <c r="P724" s="260">
        <f t="shared" si="346"/>
        <v>0</v>
      </c>
      <c r="Q724" s="261">
        <f t="shared" si="347"/>
        <v>0</v>
      </c>
      <c r="R724" s="261">
        <f t="shared" si="1"/>
        <v>0</v>
      </c>
      <c r="S724" s="262"/>
      <c r="T724" s="262"/>
      <c r="U724" s="263">
        <f t="shared" si="348"/>
        <v>1.288</v>
      </c>
      <c r="V724" s="264">
        <f>IF(E724="SP",1,IF(D724="",ExtraMargeMateriaal,(1-VLOOKUP(D724,TabelAankoop[],4,FALSE))))</f>
        <v>1</v>
      </c>
      <c r="W724" s="265">
        <f t="shared" si="3"/>
        <v>0.6885</v>
      </c>
      <c r="X724" s="266">
        <f t="shared" si="4"/>
        <v>1</v>
      </c>
      <c r="Y724" s="267">
        <f t="shared" si="5"/>
        <v>1.46</v>
      </c>
      <c r="Z724" s="267">
        <f t="shared" si="6"/>
        <v>1.1599999999999999</v>
      </c>
      <c r="AA724" s="268">
        <f t="shared" si="349"/>
        <v>0</v>
      </c>
      <c r="AB724" s="456">
        <f t="shared" si="350"/>
        <v>0</v>
      </c>
      <c r="AC724" s="457">
        <f t="shared" si="351"/>
        <v>0</v>
      </c>
      <c r="AD724" s="456">
        <f t="shared" si="352"/>
        <v>0</v>
      </c>
      <c r="AE724" s="458">
        <f t="shared" si="353"/>
        <v>0</v>
      </c>
      <c r="AF724" s="457">
        <f t="shared" si="354"/>
        <v>0</v>
      </c>
      <c r="AG724" s="456">
        <f t="shared" si="355"/>
        <v>0</v>
      </c>
      <c r="AH724" s="457">
        <f t="shared" si="356"/>
        <v>0</v>
      </c>
      <c r="AI724" s="268">
        <f t="shared" si="357"/>
        <v>0</v>
      </c>
      <c r="AJ724" s="269">
        <f t="shared" si="358"/>
        <v>0</v>
      </c>
      <c r="AK724" s="270">
        <f t="shared" si="359"/>
        <v>0</v>
      </c>
      <c r="AL724" s="415">
        <f t="shared" si="360"/>
        <v>0</v>
      </c>
      <c r="AM724" s="259" t="str">
        <f>IF(AP724="","",IFERROR(VLOOKUP(AP724,CODES!$A$3:$D$1348,4,FALSE),"X"))&amp;IF(AQ724="","",IFERROR(VLOOKUP(AQ724,CODES!$A$3:$D$1348,4,FALSE),"X"))&amp;IF(AR724="","",IFERROR(VLOOKUP(AR724,CODES!$A$3:$D$1348,4,FALSE),"X"))&amp;IF(AS724="","",IFERROR(VLOOKUP(AS724,CODES!$A$3:$D$1348,4,FALSE),"X"))&amp;IF(AT724="","",IFERROR(VLOOKUP(AT724,CODES!$A$3:$D$1348,4,FALSE),"X"))&amp;IF(AU724="","",IFERROR(VLOOKUP(AU724,CODES!$A$3:$D$1348,4,FALSE),"X"))&amp;IF(AV724="","",IFERROR(VLOOKUP(AV724,CODES!$A$3:$D$1348,4,FALSE),"X"))&amp;IF(AW724="","",IFERROR(VLOOKUP(AW724,CODES!$A$3:$D$1348,4,FALSE),"X"))&amp;IF(AX724="","",IFERROR(VLOOKUP(AX724,CODES!$A$3:$D$1348,4,FALSE),"X"))&amp;IF(AY724="","",IFERROR(VLOOKUP(AY724,CODES!$A$3:$D$1348,4,FALSE),"X"))</f>
        <v/>
      </c>
      <c r="AN724" s="258">
        <f>SUM(IFERROR(VLOOKUP(AP724,CODES!$A$3:$D$1348,4,FALSE)*BC724,0),IFERROR(VLOOKUP(AQ724,CODES!$A$3:$D$1348,4,FALSE)*BF724,0),IFERROR(VLOOKUP(AR724,CODES!$A$3:$D$1348,4,FALSE)*BI724,0),IFERROR(VLOOKUP(AS724,CODES!$A$3:$D$1348,4,FALSE)*BL724,0),IFERROR(VLOOKUP(AT724,CODES!$A$3:$D$1348,4,FALSE)*BO724,0),IFERROR(VLOOKUP(AU724,CODES!$A$3:$D$1348,4,FALSE)*BR724,0),IFERROR(VLOOKUP(AV724,CODES!$A$3:$D$1348,4,FALSE)*BU724,0),IFERROR(VLOOKUP(AW724,CODES!$A$3:$D$1348,4,FALSE)*BX724,0),IFERROR(VLOOKUP(AX724,CODES!$A$3:$D$1348,4,FALSE)*CA724,0),IFERROR(VLOOKUP(AY724,CODES!$A$3:$D$1348,4,FALSE)*CD724,0))</f>
        <v>0</v>
      </c>
      <c r="AO724" s="258">
        <f>SUM(IFERROR(VLOOKUP(AP724,CODES!$A$3:$D$1348,3,FALSE)*BC724,0),IFERROR(VLOOKUP(AQ724,CODES!$A$3:$D$1348,3,FALSE)*BF724,0),IFERROR(VLOOKUP(AR724,CODES!$A$3:$D$1348,3,FALSE)*BI724,0),IFERROR(VLOOKUP(AS724,CODES!$A$3:$D$1348,3,FALSE)*BL724,0),IFERROR(VLOOKUP(AT724,CODES!$A$3:$D$1348,3,FALSE)*BO724,0),IFERROR(VLOOKUP(AU724,CODES!$A$3:$D$1348,3,FALSE)*BR724,0),IFERROR(VLOOKUP(AV724,CODES!$A$3:$D$1348,3,FALSE)*BU724,0),IFERROR(VLOOKUP(AW724,CODES!$A$3:$D$1348,3,FALSE)*BX724,0),IFERROR(VLOOKUP(AX724,CODES!$A$3:$D$1348,3,FALSE)*CA724,0),IFERROR(VLOOKUP(AY724,CODES!$A$3:$D$1348,3,FALSE)*CD724,0))+B724</f>
        <v>0</v>
      </c>
      <c r="AP724" s="271" t="str">
        <f t="shared" si="361"/>
        <v/>
      </c>
      <c r="AQ724" s="271" t="str">
        <f t="shared" si="362"/>
        <v/>
      </c>
      <c r="AR724" s="271" t="str">
        <f t="shared" si="363"/>
        <v/>
      </c>
      <c r="AS724" s="271" t="str">
        <f t="shared" si="364"/>
        <v/>
      </c>
      <c r="AT724" s="271" t="str">
        <f t="shared" si="365"/>
        <v/>
      </c>
      <c r="AU724" s="271" t="str">
        <f t="shared" si="366"/>
        <v/>
      </c>
      <c r="AV724" s="271" t="str">
        <f t="shared" si="367"/>
        <v/>
      </c>
      <c r="AW724" s="271" t="str">
        <f t="shared" si="368"/>
        <v/>
      </c>
      <c r="AX724" s="271" t="str">
        <f t="shared" si="369"/>
        <v/>
      </c>
      <c r="AY724" s="271" t="str">
        <f t="shared" si="370"/>
        <v/>
      </c>
      <c r="AZ724" s="258">
        <f t="shared" si="371"/>
        <v>0</v>
      </c>
      <c r="BA724" s="258">
        <f t="shared" si="19"/>
        <v>1</v>
      </c>
      <c r="BB724" s="258">
        <f t="shared" si="372"/>
        <v>0</v>
      </c>
      <c r="BC724" s="258">
        <f t="shared" si="373"/>
        <v>1</v>
      </c>
      <c r="BD724" s="258">
        <f t="shared" si="374"/>
        <v>1</v>
      </c>
      <c r="BE724" s="258">
        <f t="shared" si="375"/>
        <v>0</v>
      </c>
      <c r="BF724" s="258">
        <f t="shared" si="376"/>
        <v>1</v>
      </c>
      <c r="BG724" s="258">
        <f t="shared" si="377"/>
        <v>1</v>
      </c>
      <c r="BH724" s="258">
        <f t="shared" si="378"/>
        <v>0</v>
      </c>
      <c r="BI724" s="258">
        <f t="shared" si="379"/>
        <v>1</v>
      </c>
      <c r="BJ724" s="258">
        <f t="shared" si="380"/>
        <v>1</v>
      </c>
      <c r="BK724" s="258">
        <f t="shared" si="381"/>
        <v>0</v>
      </c>
      <c r="BL724" s="258">
        <f t="shared" si="382"/>
        <v>1</v>
      </c>
      <c r="BM724" s="258">
        <f t="shared" si="383"/>
        <v>1</v>
      </c>
      <c r="BN724" s="258">
        <f t="shared" si="384"/>
        <v>0</v>
      </c>
      <c r="BO724" s="258">
        <f t="shared" si="385"/>
        <v>1</v>
      </c>
      <c r="BP724" s="258">
        <f t="shared" si="386"/>
        <v>1</v>
      </c>
      <c r="BQ724" s="258">
        <f t="shared" si="387"/>
        <v>0</v>
      </c>
      <c r="BR724" s="258">
        <f t="shared" si="388"/>
        <v>1</v>
      </c>
      <c r="BS724" s="258">
        <f t="shared" si="389"/>
        <v>1</v>
      </c>
      <c r="BT724" s="258">
        <f t="shared" si="390"/>
        <v>0</v>
      </c>
      <c r="BU724" s="258">
        <f t="shared" si="391"/>
        <v>1</v>
      </c>
      <c r="BV724" s="258">
        <f t="shared" si="392"/>
        <v>1</v>
      </c>
      <c r="BW724" s="258">
        <f t="shared" si="393"/>
        <v>0</v>
      </c>
      <c r="BX724" s="258">
        <f t="shared" si="394"/>
        <v>1</v>
      </c>
      <c r="BY724" s="258">
        <f t="shared" si="395"/>
        <v>1</v>
      </c>
      <c r="BZ724" s="258">
        <f t="shared" si="396"/>
        <v>0</v>
      </c>
      <c r="CA724" s="258">
        <f t="shared" si="397"/>
        <v>1</v>
      </c>
      <c r="CB724" s="258">
        <f t="shared" si="398"/>
        <v>1</v>
      </c>
      <c r="CC724" s="258">
        <f t="shared" si="399"/>
        <v>0</v>
      </c>
      <c r="CD724" s="258">
        <f t="shared" si="400"/>
        <v>1</v>
      </c>
    </row>
    <row r="725" spans="1:82" hidden="1">
      <c r="A725" s="258"/>
      <c r="B725" s="258"/>
      <c r="C725" s="259"/>
      <c r="D725" s="258"/>
      <c r="E725" s="258"/>
      <c r="F725" s="258"/>
      <c r="G725" s="258">
        <v>717</v>
      </c>
      <c r="H725" s="743"/>
      <c r="I725" s="744"/>
      <c r="J725" s="739"/>
      <c r="K725" s="745"/>
      <c r="L725" s="745"/>
      <c r="M725" s="272"/>
      <c r="N725" s="508">
        <f t="shared" si="29"/>
        <v>0</v>
      </c>
      <c r="O725" s="510">
        <f t="shared" si="345"/>
        <v>0</v>
      </c>
      <c r="P725" s="260">
        <f t="shared" si="346"/>
        <v>0</v>
      </c>
      <c r="Q725" s="261">
        <f t="shared" si="347"/>
        <v>0</v>
      </c>
      <c r="R725" s="261">
        <f t="shared" si="1"/>
        <v>0</v>
      </c>
      <c r="S725" s="262"/>
      <c r="T725" s="262"/>
      <c r="U725" s="263">
        <f t="shared" si="348"/>
        <v>1.288</v>
      </c>
      <c r="V725" s="264">
        <f>IF(E725="SP",1,IF(D725="",ExtraMargeMateriaal,(1-VLOOKUP(D725,TabelAankoop[],4,FALSE))))</f>
        <v>1</v>
      </c>
      <c r="W725" s="265">
        <f t="shared" si="3"/>
        <v>0.6885</v>
      </c>
      <c r="X725" s="266">
        <f t="shared" si="4"/>
        <v>1</v>
      </c>
      <c r="Y725" s="267">
        <f t="shared" si="5"/>
        <v>1.46</v>
      </c>
      <c r="Z725" s="267">
        <f t="shared" si="6"/>
        <v>1.1599999999999999</v>
      </c>
      <c r="AA725" s="268">
        <f t="shared" si="349"/>
        <v>0</v>
      </c>
      <c r="AB725" s="456">
        <f t="shared" si="350"/>
        <v>0</v>
      </c>
      <c r="AC725" s="457">
        <f t="shared" si="351"/>
        <v>0</v>
      </c>
      <c r="AD725" s="456">
        <f t="shared" si="352"/>
        <v>0</v>
      </c>
      <c r="AE725" s="458">
        <f t="shared" si="353"/>
        <v>0</v>
      </c>
      <c r="AF725" s="457">
        <f t="shared" si="354"/>
        <v>0</v>
      </c>
      <c r="AG725" s="456">
        <f t="shared" si="355"/>
        <v>0</v>
      </c>
      <c r="AH725" s="457">
        <f t="shared" si="356"/>
        <v>0</v>
      </c>
      <c r="AI725" s="268">
        <f t="shared" si="357"/>
        <v>0</v>
      </c>
      <c r="AJ725" s="269">
        <f t="shared" si="358"/>
        <v>0</v>
      </c>
      <c r="AK725" s="270">
        <f t="shared" si="359"/>
        <v>0</v>
      </c>
      <c r="AL725" s="415">
        <f t="shared" si="360"/>
        <v>0</v>
      </c>
      <c r="AM725" s="259" t="str">
        <f>IF(AP725="","",IFERROR(VLOOKUP(AP725,CODES!$A$3:$D$1348,4,FALSE),"X"))&amp;IF(AQ725="","",IFERROR(VLOOKUP(AQ725,CODES!$A$3:$D$1348,4,FALSE),"X"))&amp;IF(AR725="","",IFERROR(VLOOKUP(AR725,CODES!$A$3:$D$1348,4,FALSE),"X"))&amp;IF(AS725="","",IFERROR(VLOOKUP(AS725,CODES!$A$3:$D$1348,4,FALSE),"X"))&amp;IF(AT725="","",IFERROR(VLOOKUP(AT725,CODES!$A$3:$D$1348,4,FALSE),"X"))&amp;IF(AU725="","",IFERROR(VLOOKUP(AU725,CODES!$A$3:$D$1348,4,FALSE),"X"))&amp;IF(AV725="","",IFERROR(VLOOKUP(AV725,CODES!$A$3:$D$1348,4,FALSE),"X"))&amp;IF(AW725="","",IFERROR(VLOOKUP(AW725,CODES!$A$3:$D$1348,4,FALSE),"X"))&amp;IF(AX725="","",IFERROR(VLOOKUP(AX725,CODES!$A$3:$D$1348,4,FALSE),"X"))&amp;IF(AY725="","",IFERROR(VLOOKUP(AY725,CODES!$A$3:$D$1348,4,FALSE),"X"))</f>
        <v/>
      </c>
      <c r="AN725" s="258">
        <f>SUM(IFERROR(VLOOKUP(AP725,CODES!$A$3:$D$1348,4,FALSE)*BC725,0),IFERROR(VLOOKUP(AQ725,CODES!$A$3:$D$1348,4,FALSE)*BF725,0),IFERROR(VLOOKUP(AR725,CODES!$A$3:$D$1348,4,FALSE)*BI725,0),IFERROR(VLOOKUP(AS725,CODES!$A$3:$D$1348,4,FALSE)*BL725,0),IFERROR(VLOOKUP(AT725,CODES!$A$3:$D$1348,4,FALSE)*BO725,0),IFERROR(VLOOKUP(AU725,CODES!$A$3:$D$1348,4,FALSE)*BR725,0),IFERROR(VLOOKUP(AV725,CODES!$A$3:$D$1348,4,FALSE)*BU725,0),IFERROR(VLOOKUP(AW725,CODES!$A$3:$D$1348,4,FALSE)*BX725,0),IFERROR(VLOOKUP(AX725,CODES!$A$3:$D$1348,4,FALSE)*CA725,0),IFERROR(VLOOKUP(AY725,CODES!$A$3:$D$1348,4,FALSE)*CD725,0))</f>
        <v>0</v>
      </c>
      <c r="AO725" s="258">
        <f>SUM(IFERROR(VLOOKUP(AP725,CODES!$A$3:$D$1348,3,FALSE)*BC725,0),IFERROR(VLOOKUP(AQ725,CODES!$A$3:$D$1348,3,FALSE)*BF725,0),IFERROR(VLOOKUP(AR725,CODES!$A$3:$D$1348,3,FALSE)*BI725,0),IFERROR(VLOOKUP(AS725,CODES!$A$3:$D$1348,3,FALSE)*BL725,0),IFERROR(VLOOKUP(AT725,CODES!$A$3:$D$1348,3,FALSE)*BO725,0),IFERROR(VLOOKUP(AU725,CODES!$A$3:$D$1348,3,FALSE)*BR725,0),IFERROR(VLOOKUP(AV725,CODES!$A$3:$D$1348,3,FALSE)*BU725,0),IFERROR(VLOOKUP(AW725,CODES!$A$3:$D$1348,3,FALSE)*BX725,0),IFERROR(VLOOKUP(AX725,CODES!$A$3:$D$1348,3,FALSE)*CA725,0),IFERROR(VLOOKUP(AY725,CODES!$A$3:$D$1348,3,FALSE)*CD725,0))+B725</f>
        <v>0</v>
      </c>
      <c r="AP725" s="271" t="str">
        <f t="shared" si="361"/>
        <v/>
      </c>
      <c r="AQ725" s="271" t="str">
        <f t="shared" si="362"/>
        <v/>
      </c>
      <c r="AR725" s="271" t="str">
        <f t="shared" si="363"/>
        <v/>
      </c>
      <c r="AS725" s="271" t="str">
        <f t="shared" si="364"/>
        <v/>
      </c>
      <c r="AT725" s="271" t="str">
        <f t="shared" si="365"/>
        <v/>
      </c>
      <c r="AU725" s="271" t="str">
        <f t="shared" si="366"/>
        <v/>
      </c>
      <c r="AV725" s="271" t="str">
        <f t="shared" si="367"/>
        <v/>
      </c>
      <c r="AW725" s="271" t="str">
        <f t="shared" si="368"/>
        <v/>
      </c>
      <c r="AX725" s="271" t="str">
        <f t="shared" si="369"/>
        <v/>
      </c>
      <c r="AY725" s="271" t="str">
        <f t="shared" si="370"/>
        <v/>
      </c>
      <c r="AZ725" s="258">
        <f t="shared" si="371"/>
        <v>0</v>
      </c>
      <c r="BA725" s="258">
        <f t="shared" si="19"/>
        <v>1</v>
      </c>
      <c r="BB725" s="258">
        <f t="shared" si="372"/>
        <v>0</v>
      </c>
      <c r="BC725" s="258">
        <f t="shared" si="373"/>
        <v>1</v>
      </c>
      <c r="BD725" s="258">
        <f t="shared" si="374"/>
        <v>1</v>
      </c>
      <c r="BE725" s="258">
        <f t="shared" si="375"/>
        <v>0</v>
      </c>
      <c r="BF725" s="258">
        <f t="shared" si="376"/>
        <v>1</v>
      </c>
      <c r="BG725" s="258">
        <f t="shared" si="377"/>
        <v>1</v>
      </c>
      <c r="BH725" s="258">
        <f t="shared" si="378"/>
        <v>0</v>
      </c>
      <c r="BI725" s="258">
        <f t="shared" si="379"/>
        <v>1</v>
      </c>
      <c r="BJ725" s="258">
        <f t="shared" si="380"/>
        <v>1</v>
      </c>
      <c r="BK725" s="258">
        <f t="shared" si="381"/>
        <v>0</v>
      </c>
      <c r="BL725" s="258">
        <f t="shared" si="382"/>
        <v>1</v>
      </c>
      <c r="BM725" s="258">
        <f t="shared" si="383"/>
        <v>1</v>
      </c>
      <c r="BN725" s="258">
        <f t="shared" si="384"/>
        <v>0</v>
      </c>
      <c r="BO725" s="258">
        <f t="shared" si="385"/>
        <v>1</v>
      </c>
      <c r="BP725" s="258">
        <f t="shared" si="386"/>
        <v>1</v>
      </c>
      <c r="BQ725" s="258">
        <f t="shared" si="387"/>
        <v>0</v>
      </c>
      <c r="BR725" s="258">
        <f t="shared" si="388"/>
        <v>1</v>
      </c>
      <c r="BS725" s="258">
        <f t="shared" si="389"/>
        <v>1</v>
      </c>
      <c r="BT725" s="258">
        <f t="shared" si="390"/>
        <v>0</v>
      </c>
      <c r="BU725" s="258">
        <f t="shared" si="391"/>
        <v>1</v>
      </c>
      <c r="BV725" s="258">
        <f t="shared" si="392"/>
        <v>1</v>
      </c>
      <c r="BW725" s="258">
        <f t="shared" si="393"/>
        <v>0</v>
      </c>
      <c r="BX725" s="258">
        <f t="shared" si="394"/>
        <v>1</v>
      </c>
      <c r="BY725" s="258">
        <f t="shared" si="395"/>
        <v>1</v>
      </c>
      <c r="BZ725" s="258">
        <f t="shared" si="396"/>
        <v>0</v>
      </c>
      <c r="CA725" s="258">
        <f t="shared" si="397"/>
        <v>1</v>
      </c>
      <c r="CB725" s="258">
        <f t="shared" si="398"/>
        <v>1</v>
      </c>
      <c r="CC725" s="258">
        <f t="shared" si="399"/>
        <v>0</v>
      </c>
      <c r="CD725" s="258">
        <f t="shared" si="400"/>
        <v>1</v>
      </c>
    </row>
    <row r="726" spans="1:82" hidden="1">
      <c r="A726" s="258"/>
      <c r="B726" s="258"/>
      <c r="C726" s="259"/>
      <c r="D726" s="258"/>
      <c r="E726" s="258"/>
      <c r="F726" s="258"/>
      <c r="G726" s="258">
        <v>718</v>
      </c>
      <c r="H726" s="743"/>
      <c r="I726" s="744"/>
      <c r="J726" s="739"/>
      <c r="K726" s="745"/>
      <c r="L726" s="745"/>
      <c r="M726" s="272"/>
      <c r="N726" s="508">
        <f t="shared" si="29"/>
        <v>0</v>
      </c>
      <c r="O726" s="510">
        <f t="shared" si="345"/>
        <v>0</v>
      </c>
      <c r="P726" s="260">
        <f t="shared" si="346"/>
        <v>0</v>
      </c>
      <c r="Q726" s="261">
        <f t="shared" si="347"/>
        <v>0</v>
      </c>
      <c r="R726" s="261">
        <f t="shared" si="1"/>
        <v>0</v>
      </c>
      <c r="S726" s="262"/>
      <c r="T726" s="262"/>
      <c r="U726" s="263">
        <f t="shared" si="348"/>
        <v>1.288</v>
      </c>
      <c r="V726" s="264">
        <f>IF(E726="SP",1,IF(D726="",ExtraMargeMateriaal,(1-VLOOKUP(D726,TabelAankoop[],4,FALSE))))</f>
        <v>1</v>
      </c>
      <c r="W726" s="265">
        <f t="shared" si="3"/>
        <v>0.6885</v>
      </c>
      <c r="X726" s="266">
        <f t="shared" si="4"/>
        <v>1</v>
      </c>
      <c r="Y726" s="267">
        <f t="shared" si="5"/>
        <v>1.46</v>
      </c>
      <c r="Z726" s="267">
        <f t="shared" si="6"/>
        <v>1.1599999999999999</v>
      </c>
      <c r="AA726" s="268">
        <f t="shared" si="349"/>
        <v>0</v>
      </c>
      <c r="AB726" s="456">
        <f t="shared" si="350"/>
        <v>0</v>
      </c>
      <c r="AC726" s="457">
        <f t="shared" si="351"/>
        <v>0</v>
      </c>
      <c r="AD726" s="456">
        <f t="shared" si="352"/>
        <v>0</v>
      </c>
      <c r="AE726" s="458">
        <f t="shared" si="353"/>
        <v>0</v>
      </c>
      <c r="AF726" s="457">
        <f t="shared" si="354"/>
        <v>0</v>
      </c>
      <c r="AG726" s="456">
        <f t="shared" si="355"/>
        <v>0</v>
      </c>
      <c r="AH726" s="457">
        <f t="shared" si="356"/>
        <v>0</v>
      </c>
      <c r="AI726" s="268">
        <f t="shared" si="357"/>
        <v>0</v>
      </c>
      <c r="AJ726" s="269">
        <f t="shared" si="358"/>
        <v>0</v>
      </c>
      <c r="AK726" s="270">
        <f t="shared" si="359"/>
        <v>0</v>
      </c>
      <c r="AL726" s="415">
        <f t="shared" si="360"/>
        <v>0</v>
      </c>
      <c r="AM726" s="259" t="str">
        <f>IF(AP726="","",IFERROR(VLOOKUP(AP726,CODES!$A$3:$D$1348,4,FALSE),"X"))&amp;IF(AQ726="","",IFERROR(VLOOKUP(AQ726,CODES!$A$3:$D$1348,4,FALSE),"X"))&amp;IF(AR726="","",IFERROR(VLOOKUP(AR726,CODES!$A$3:$D$1348,4,FALSE),"X"))&amp;IF(AS726="","",IFERROR(VLOOKUP(AS726,CODES!$A$3:$D$1348,4,FALSE),"X"))&amp;IF(AT726="","",IFERROR(VLOOKUP(AT726,CODES!$A$3:$D$1348,4,FALSE),"X"))&amp;IF(AU726="","",IFERROR(VLOOKUP(AU726,CODES!$A$3:$D$1348,4,FALSE),"X"))&amp;IF(AV726="","",IFERROR(VLOOKUP(AV726,CODES!$A$3:$D$1348,4,FALSE),"X"))&amp;IF(AW726="","",IFERROR(VLOOKUP(AW726,CODES!$A$3:$D$1348,4,FALSE),"X"))&amp;IF(AX726="","",IFERROR(VLOOKUP(AX726,CODES!$A$3:$D$1348,4,FALSE),"X"))&amp;IF(AY726="","",IFERROR(VLOOKUP(AY726,CODES!$A$3:$D$1348,4,FALSE),"X"))</f>
        <v/>
      </c>
      <c r="AN726" s="258">
        <f>SUM(IFERROR(VLOOKUP(AP726,CODES!$A$3:$D$1348,4,FALSE)*BC726,0),IFERROR(VLOOKUP(AQ726,CODES!$A$3:$D$1348,4,FALSE)*BF726,0),IFERROR(VLOOKUP(AR726,CODES!$A$3:$D$1348,4,FALSE)*BI726,0),IFERROR(VLOOKUP(AS726,CODES!$A$3:$D$1348,4,FALSE)*BL726,0),IFERROR(VLOOKUP(AT726,CODES!$A$3:$D$1348,4,FALSE)*BO726,0),IFERROR(VLOOKUP(AU726,CODES!$A$3:$D$1348,4,FALSE)*BR726,0),IFERROR(VLOOKUP(AV726,CODES!$A$3:$D$1348,4,FALSE)*BU726,0),IFERROR(VLOOKUP(AW726,CODES!$A$3:$D$1348,4,FALSE)*BX726,0),IFERROR(VLOOKUP(AX726,CODES!$A$3:$D$1348,4,FALSE)*CA726,0),IFERROR(VLOOKUP(AY726,CODES!$A$3:$D$1348,4,FALSE)*CD726,0))</f>
        <v>0</v>
      </c>
      <c r="AO726" s="258">
        <f>SUM(IFERROR(VLOOKUP(AP726,CODES!$A$3:$D$1348,3,FALSE)*BC726,0),IFERROR(VLOOKUP(AQ726,CODES!$A$3:$D$1348,3,FALSE)*BF726,0),IFERROR(VLOOKUP(AR726,CODES!$A$3:$D$1348,3,FALSE)*BI726,0),IFERROR(VLOOKUP(AS726,CODES!$A$3:$D$1348,3,FALSE)*BL726,0),IFERROR(VLOOKUP(AT726,CODES!$A$3:$D$1348,3,FALSE)*BO726,0),IFERROR(VLOOKUP(AU726,CODES!$A$3:$D$1348,3,FALSE)*BR726,0),IFERROR(VLOOKUP(AV726,CODES!$A$3:$D$1348,3,FALSE)*BU726,0),IFERROR(VLOOKUP(AW726,CODES!$A$3:$D$1348,3,FALSE)*BX726,0),IFERROR(VLOOKUP(AX726,CODES!$A$3:$D$1348,3,FALSE)*CA726,0),IFERROR(VLOOKUP(AY726,CODES!$A$3:$D$1348,3,FALSE)*CD726,0))+B726</f>
        <v>0</v>
      </c>
      <c r="AP726" s="271" t="str">
        <f t="shared" si="361"/>
        <v/>
      </c>
      <c r="AQ726" s="271" t="str">
        <f t="shared" si="362"/>
        <v/>
      </c>
      <c r="AR726" s="271" t="str">
        <f t="shared" si="363"/>
        <v/>
      </c>
      <c r="AS726" s="271" t="str">
        <f t="shared" si="364"/>
        <v/>
      </c>
      <c r="AT726" s="271" t="str">
        <f t="shared" si="365"/>
        <v/>
      </c>
      <c r="AU726" s="271" t="str">
        <f t="shared" si="366"/>
        <v/>
      </c>
      <c r="AV726" s="271" t="str">
        <f t="shared" si="367"/>
        <v/>
      </c>
      <c r="AW726" s="271" t="str">
        <f t="shared" si="368"/>
        <v/>
      </c>
      <c r="AX726" s="271" t="str">
        <f t="shared" si="369"/>
        <v/>
      </c>
      <c r="AY726" s="271" t="str">
        <f t="shared" si="370"/>
        <v/>
      </c>
      <c r="AZ726" s="258">
        <f t="shared" si="371"/>
        <v>0</v>
      </c>
      <c r="BA726" s="258">
        <f t="shared" si="19"/>
        <v>1</v>
      </c>
      <c r="BB726" s="258">
        <f t="shared" si="372"/>
        <v>0</v>
      </c>
      <c r="BC726" s="258">
        <f t="shared" si="373"/>
        <v>1</v>
      </c>
      <c r="BD726" s="258">
        <f t="shared" si="374"/>
        <v>1</v>
      </c>
      <c r="BE726" s="258">
        <f t="shared" si="375"/>
        <v>0</v>
      </c>
      <c r="BF726" s="258">
        <f t="shared" si="376"/>
        <v>1</v>
      </c>
      <c r="BG726" s="258">
        <f t="shared" si="377"/>
        <v>1</v>
      </c>
      <c r="BH726" s="258">
        <f t="shared" si="378"/>
        <v>0</v>
      </c>
      <c r="BI726" s="258">
        <f t="shared" si="379"/>
        <v>1</v>
      </c>
      <c r="BJ726" s="258">
        <f t="shared" si="380"/>
        <v>1</v>
      </c>
      <c r="BK726" s="258">
        <f t="shared" si="381"/>
        <v>0</v>
      </c>
      <c r="BL726" s="258">
        <f t="shared" si="382"/>
        <v>1</v>
      </c>
      <c r="BM726" s="258">
        <f t="shared" si="383"/>
        <v>1</v>
      </c>
      <c r="BN726" s="258">
        <f t="shared" si="384"/>
        <v>0</v>
      </c>
      <c r="BO726" s="258">
        <f t="shared" si="385"/>
        <v>1</v>
      </c>
      <c r="BP726" s="258">
        <f t="shared" si="386"/>
        <v>1</v>
      </c>
      <c r="BQ726" s="258">
        <f t="shared" si="387"/>
        <v>0</v>
      </c>
      <c r="BR726" s="258">
        <f t="shared" si="388"/>
        <v>1</v>
      </c>
      <c r="BS726" s="258">
        <f t="shared" si="389"/>
        <v>1</v>
      </c>
      <c r="BT726" s="258">
        <f t="shared" si="390"/>
        <v>0</v>
      </c>
      <c r="BU726" s="258">
        <f t="shared" si="391"/>
        <v>1</v>
      </c>
      <c r="BV726" s="258">
        <f t="shared" si="392"/>
        <v>1</v>
      </c>
      <c r="BW726" s="258">
        <f t="shared" si="393"/>
        <v>0</v>
      </c>
      <c r="BX726" s="258">
        <f t="shared" si="394"/>
        <v>1</v>
      </c>
      <c r="BY726" s="258">
        <f t="shared" si="395"/>
        <v>1</v>
      </c>
      <c r="BZ726" s="258">
        <f t="shared" si="396"/>
        <v>0</v>
      </c>
      <c r="CA726" s="258">
        <f t="shared" si="397"/>
        <v>1</v>
      </c>
      <c r="CB726" s="258">
        <f t="shared" si="398"/>
        <v>1</v>
      </c>
      <c r="CC726" s="258">
        <f t="shared" si="399"/>
        <v>0</v>
      </c>
      <c r="CD726" s="258">
        <f t="shared" si="400"/>
        <v>1</v>
      </c>
    </row>
    <row r="727" spans="1:82" hidden="1">
      <c r="A727" s="258"/>
      <c r="B727" s="258"/>
      <c r="C727" s="259"/>
      <c r="D727" s="258"/>
      <c r="E727" s="258"/>
      <c r="F727" s="258"/>
      <c r="G727" s="258">
        <v>719</v>
      </c>
      <c r="H727" s="743"/>
      <c r="I727" s="744"/>
      <c r="J727" s="739"/>
      <c r="K727" s="745"/>
      <c r="L727" s="745"/>
      <c r="M727" s="272"/>
      <c r="N727" s="508">
        <f t="shared" si="29"/>
        <v>0</v>
      </c>
      <c r="O727" s="510">
        <f t="shared" si="345"/>
        <v>0</v>
      </c>
      <c r="P727" s="260">
        <f t="shared" si="346"/>
        <v>0</v>
      </c>
      <c r="Q727" s="261">
        <f t="shared" si="347"/>
        <v>0</v>
      </c>
      <c r="R727" s="261">
        <f t="shared" si="1"/>
        <v>0</v>
      </c>
      <c r="S727" s="262"/>
      <c r="T727" s="262"/>
      <c r="U727" s="263">
        <f t="shared" si="348"/>
        <v>1.288</v>
      </c>
      <c r="V727" s="264">
        <f>IF(E727="SP",1,IF(D727="",ExtraMargeMateriaal,(1-VLOOKUP(D727,TabelAankoop[],4,FALSE))))</f>
        <v>1</v>
      </c>
      <c r="W727" s="265">
        <f t="shared" si="3"/>
        <v>0.6885</v>
      </c>
      <c r="X727" s="266">
        <f t="shared" si="4"/>
        <v>1</v>
      </c>
      <c r="Y727" s="267">
        <f t="shared" si="5"/>
        <v>1.46</v>
      </c>
      <c r="Z727" s="267">
        <f t="shared" si="6"/>
        <v>1.1599999999999999</v>
      </c>
      <c r="AA727" s="268">
        <f t="shared" si="349"/>
        <v>0</v>
      </c>
      <c r="AB727" s="456">
        <f t="shared" si="350"/>
        <v>0</v>
      </c>
      <c r="AC727" s="457">
        <f t="shared" si="351"/>
        <v>0</v>
      </c>
      <c r="AD727" s="456">
        <f t="shared" si="352"/>
        <v>0</v>
      </c>
      <c r="AE727" s="458">
        <f t="shared" si="353"/>
        <v>0</v>
      </c>
      <c r="AF727" s="457">
        <f t="shared" si="354"/>
        <v>0</v>
      </c>
      <c r="AG727" s="456">
        <f t="shared" si="355"/>
        <v>0</v>
      </c>
      <c r="AH727" s="457">
        <f t="shared" si="356"/>
        <v>0</v>
      </c>
      <c r="AI727" s="268">
        <f t="shared" si="357"/>
        <v>0</v>
      </c>
      <c r="AJ727" s="269">
        <f t="shared" si="358"/>
        <v>0</v>
      </c>
      <c r="AK727" s="270">
        <f t="shared" si="359"/>
        <v>0</v>
      </c>
      <c r="AL727" s="415">
        <f t="shared" si="360"/>
        <v>0</v>
      </c>
      <c r="AM727" s="259" t="str">
        <f>IF(AP727="","",IFERROR(VLOOKUP(AP727,CODES!$A$3:$D$1348,4,FALSE),"X"))&amp;IF(AQ727="","",IFERROR(VLOOKUP(AQ727,CODES!$A$3:$D$1348,4,FALSE),"X"))&amp;IF(AR727="","",IFERROR(VLOOKUP(AR727,CODES!$A$3:$D$1348,4,FALSE),"X"))&amp;IF(AS727="","",IFERROR(VLOOKUP(AS727,CODES!$A$3:$D$1348,4,FALSE),"X"))&amp;IF(AT727="","",IFERROR(VLOOKUP(AT727,CODES!$A$3:$D$1348,4,FALSE),"X"))&amp;IF(AU727="","",IFERROR(VLOOKUP(AU727,CODES!$A$3:$D$1348,4,FALSE),"X"))&amp;IF(AV727="","",IFERROR(VLOOKUP(AV727,CODES!$A$3:$D$1348,4,FALSE),"X"))&amp;IF(AW727="","",IFERROR(VLOOKUP(AW727,CODES!$A$3:$D$1348,4,FALSE),"X"))&amp;IF(AX727="","",IFERROR(VLOOKUP(AX727,CODES!$A$3:$D$1348,4,FALSE),"X"))&amp;IF(AY727="","",IFERROR(VLOOKUP(AY727,CODES!$A$3:$D$1348,4,FALSE),"X"))</f>
        <v/>
      </c>
      <c r="AN727" s="258">
        <f>SUM(IFERROR(VLOOKUP(AP727,CODES!$A$3:$D$1348,4,FALSE)*BC727,0),IFERROR(VLOOKUP(AQ727,CODES!$A$3:$D$1348,4,FALSE)*BF727,0),IFERROR(VLOOKUP(AR727,CODES!$A$3:$D$1348,4,FALSE)*BI727,0),IFERROR(VLOOKUP(AS727,CODES!$A$3:$D$1348,4,FALSE)*BL727,0),IFERROR(VLOOKUP(AT727,CODES!$A$3:$D$1348,4,FALSE)*BO727,0),IFERROR(VLOOKUP(AU727,CODES!$A$3:$D$1348,4,FALSE)*BR727,0),IFERROR(VLOOKUP(AV727,CODES!$A$3:$D$1348,4,FALSE)*BU727,0),IFERROR(VLOOKUP(AW727,CODES!$A$3:$D$1348,4,FALSE)*BX727,0),IFERROR(VLOOKUP(AX727,CODES!$A$3:$D$1348,4,FALSE)*CA727,0),IFERROR(VLOOKUP(AY727,CODES!$A$3:$D$1348,4,FALSE)*CD727,0))</f>
        <v>0</v>
      </c>
      <c r="AO727" s="258">
        <f>SUM(IFERROR(VLOOKUP(AP727,CODES!$A$3:$D$1348,3,FALSE)*BC727,0),IFERROR(VLOOKUP(AQ727,CODES!$A$3:$D$1348,3,FALSE)*BF727,0),IFERROR(VLOOKUP(AR727,CODES!$A$3:$D$1348,3,FALSE)*BI727,0),IFERROR(VLOOKUP(AS727,CODES!$A$3:$D$1348,3,FALSE)*BL727,0),IFERROR(VLOOKUP(AT727,CODES!$A$3:$D$1348,3,FALSE)*BO727,0),IFERROR(VLOOKUP(AU727,CODES!$A$3:$D$1348,3,FALSE)*BR727,0),IFERROR(VLOOKUP(AV727,CODES!$A$3:$D$1348,3,FALSE)*BU727,0),IFERROR(VLOOKUP(AW727,CODES!$A$3:$D$1348,3,FALSE)*BX727,0),IFERROR(VLOOKUP(AX727,CODES!$A$3:$D$1348,3,FALSE)*CA727,0),IFERROR(VLOOKUP(AY727,CODES!$A$3:$D$1348,3,FALSE)*CD727,0))+B727</f>
        <v>0</v>
      </c>
      <c r="AP727" s="271" t="str">
        <f t="shared" si="361"/>
        <v/>
      </c>
      <c r="AQ727" s="271" t="str">
        <f t="shared" si="362"/>
        <v/>
      </c>
      <c r="AR727" s="271" t="str">
        <f t="shared" si="363"/>
        <v/>
      </c>
      <c r="AS727" s="271" t="str">
        <f t="shared" si="364"/>
        <v/>
      </c>
      <c r="AT727" s="271" t="str">
        <f t="shared" si="365"/>
        <v/>
      </c>
      <c r="AU727" s="271" t="str">
        <f t="shared" si="366"/>
        <v/>
      </c>
      <c r="AV727" s="271" t="str">
        <f t="shared" si="367"/>
        <v/>
      </c>
      <c r="AW727" s="271" t="str">
        <f t="shared" si="368"/>
        <v/>
      </c>
      <c r="AX727" s="271" t="str">
        <f t="shared" si="369"/>
        <v/>
      </c>
      <c r="AY727" s="271" t="str">
        <f t="shared" si="370"/>
        <v/>
      </c>
      <c r="AZ727" s="258">
        <f t="shared" si="371"/>
        <v>0</v>
      </c>
      <c r="BA727" s="258">
        <f t="shared" si="19"/>
        <v>1</v>
      </c>
      <c r="BB727" s="258">
        <f t="shared" si="372"/>
        <v>0</v>
      </c>
      <c r="BC727" s="258">
        <f t="shared" si="373"/>
        <v>1</v>
      </c>
      <c r="BD727" s="258">
        <f t="shared" si="374"/>
        <v>1</v>
      </c>
      <c r="BE727" s="258">
        <f t="shared" si="375"/>
        <v>0</v>
      </c>
      <c r="BF727" s="258">
        <f t="shared" si="376"/>
        <v>1</v>
      </c>
      <c r="BG727" s="258">
        <f t="shared" si="377"/>
        <v>1</v>
      </c>
      <c r="BH727" s="258">
        <f t="shared" si="378"/>
        <v>0</v>
      </c>
      <c r="BI727" s="258">
        <f t="shared" si="379"/>
        <v>1</v>
      </c>
      <c r="BJ727" s="258">
        <f t="shared" si="380"/>
        <v>1</v>
      </c>
      <c r="BK727" s="258">
        <f t="shared" si="381"/>
        <v>0</v>
      </c>
      <c r="BL727" s="258">
        <f t="shared" si="382"/>
        <v>1</v>
      </c>
      <c r="BM727" s="258">
        <f t="shared" si="383"/>
        <v>1</v>
      </c>
      <c r="BN727" s="258">
        <f t="shared" si="384"/>
        <v>0</v>
      </c>
      <c r="BO727" s="258">
        <f t="shared" si="385"/>
        <v>1</v>
      </c>
      <c r="BP727" s="258">
        <f t="shared" si="386"/>
        <v>1</v>
      </c>
      <c r="BQ727" s="258">
        <f t="shared" si="387"/>
        <v>0</v>
      </c>
      <c r="BR727" s="258">
        <f t="shared" si="388"/>
        <v>1</v>
      </c>
      <c r="BS727" s="258">
        <f t="shared" si="389"/>
        <v>1</v>
      </c>
      <c r="BT727" s="258">
        <f t="shared" si="390"/>
        <v>0</v>
      </c>
      <c r="BU727" s="258">
        <f t="shared" si="391"/>
        <v>1</v>
      </c>
      <c r="BV727" s="258">
        <f t="shared" si="392"/>
        <v>1</v>
      </c>
      <c r="BW727" s="258">
        <f t="shared" si="393"/>
        <v>0</v>
      </c>
      <c r="BX727" s="258">
        <f t="shared" si="394"/>
        <v>1</v>
      </c>
      <c r="BY727" s="258">
        <f t="shared" si="395"/>
        <v>1</v>
      </c>
      <c r="BZ727" s="258">
        <f t="shared" si="396"/>
        <v>0</v>
      </c>
      <c r="CA727" s="258">
        <f t="shared" si="397"/>
        <v>1</v>
      </c>
      <c r="CB727" s="258">
        <f t="shared" si="398"/>
        <v>1</v>
      </c>
      <c r="CC727" s="258">
        <f t="shared" si="399"/>
        <v>0</v>
      </c>
      <c r="CD727" s="258">
        <f t="shared" si="400"/>
        <v>1</v>
      </c>
    </row>
    <row r="728" spans="1:82" hidden="1">
      <c r="A728" s="258"/>
      <c r="B728" s="258"/>
      <c r="C728" s="259"/>
      <c r="D728" s="258"/>
      <c r="E728" s="258"/>
      <c r="F728" s="258"/>
      <c r="G728" s="258">
        <v>720</v>
      </c>
      <c r="H728" s="743"/>
      <c r="I728" s="744"/>
      <c r="J728" s="739"/>
      <c r="K728" s="745"/>
      <c r="L728" s="745"/>
      <c r="M728" s="272"/>
      <c r="N728" s="508">
        <f t="shared" si="29"/>
        <v>0</v>
      </c>
      <c r="O728" s="510">
        <f t="shared" si="345"/>
        <v>0</v>
      </c>
      <c r="P728" s="260">
        <f t="shared" si="346"/>
        <v>0</v>
      </c>
      <c r="Q728" s="261">
        <f t="shared" si="347"/>
        <v>0</v>
      </c>
      <c r="R728" s="261">
        <f t="shared" si="1"/>
        <v>0</v>
      </c>
      <c r="S728" s="262"/>
      <c r="T728" s="262"/>
      <c r="U728" s="263">
        <f t="shared" si="348"/>
        <v>1.288</v>
      </c>
      <c r="V728" s="264">
        <f>IF(E728="SP",1,IF(D728="",ExtraMargeMateriaal,(1-VLOOKUP(D728,TabelAankoop[],4,FALSE))))</f>
        <v>1</v>
      </c>
      <c r="W728" s="265">
        <f t="shared" si="3"/>
        <v>0.6885</v>
      </c>
      <c r="X728" s="266">
        <f t="shared" si="4"/>
        <v>1</v>
      </c>
      <c r="Y728" s="267">
        <f t="shared" si="5"/>
        <v>1.46</v>
      </c>
      <c r="Z728" s="267">
        <f t="shared" si="6"/>
        <v>1.1599999999999999</v>
      </c>
      <c r="AA728" s="268">
        <f t="shared" si="349"/>
        <v>0</v>
      </c>
      <c r="AB728" s="456">
        <f t="shared" si="350"/>
        <v>0</v>
      </c>
      <c r="AC728" s="457">
        <f t="shared" si="351"/>
        <v>0</v>
      </c>
      <c r="AD728" s="456">
        <f t="shared" si="352"/>
        <v>0</v>
      </c>
      <c r="AE728" s="458">
        <f t="shared" si="353"/>
        <v>0</v>
      </c>
      <c r="AF728" s="457">
        <f t="shared" si="354"/>
        <v>0</v>
      </c>
      <c r="AG728" s="456">
        <f t="shared" si="355"/>
        <v>0</v>
      </c>
      <c r="AH728" s="457">
        <f t="shared" si="356"/>
        <v>0</v>
      </c>
      <c r="AI728" s="268">
        <f t="shared" si="357"/>
        <v>0</v>
      </c>
      <c r="AJ728" s="269">
        <f t="shared" si="358"/>
        <v>0</v>
      </c>
      <c r="AK728" s="270">
        <f t="shared" si="359"/>
        <v>0</v>
      </c>
      <c r="AL728" s="415">
        <f t="shared" si="360"/>
        <v>0</v>
      </c>
      <c r="AM728" s="259" t="str">
        <f>IF(AP728="","",IFERROR(VLOOKUP(AP728,CODES!$A$3:$D$1348,4,FALSE),"X"))&amp;IF(AQ728="","",IFERROR(VLOOKUP(AQ728,CODES!$A$3:$D$1348,4,FALSE),"X"))&amp;IF(AR728="","",IFERROR(VLOOKUP(AR728,CODES!$A$3:$D$1348,4,FALSE),"X"))&amp;IF(AS728="","",IFERROR(VLOOKUP(AS728,CODES!$A$3:$D$1348,4,FALSE),"X"))&amp;IF(AT728="","",IFERROR(VLOOKUP(AT728,CODES!$A$3:$D$1348,4,FALSE),"X"))&amp;IF(AU728="","",IFERROR(VLOOKUP(AU728,CODES!$A$3:$D$1348,4,FALSE),"X"))&amp;IF(AV728="","",IFERROR(VLOOKUP(AV728,CODES!$A$3:$D$1348,4,FALSE),"X"))&amp;IF(AW728="","",IFERROR(VLOOKUP(AW728,CODES!$A$3:$D$1348,4,FALSE),"X"))&amp;IF(AX728="","",IFERROR(VLOOKUP(AX728,CODES!$A$3:$D$1348,4,FALSE),"X"))&amp;IF(AY728="","",IFERROR(VLOOKUP(AY728,CODES!$A$3:$D$1348,4,FALSE),"X"))</f>
        <v/>
      </c>
      <c r="AN728" s="258">
        <f>SUM(IFERROR(VLOOKUP(AP728,CODES!$A$3:$D$1348,4,FALSE)*BC728,0),IFERROR(VLOOKUP(AQ728,CODES!$A$3:$D$1348,4,FALSE)*BF728,0),IFERROR(VLOOKUP(AR728,CODES!$A$3:$D$1348,4,FALSE)*BI728,0),IFERROR(VLOOKUP(AS728,CODES!$A$3:$D$1348,4,FALSE)*BL728,0),IFERROR(VLOOKUP(AT728,CODES!$A$3:$D$1348,4,FALSE)*BO728,0),IFERROR(VLOOKUP(AU728,CODES!$A$3:$D$1348,4,FALSE)*BR728,0),IFERROR(VLOOKUP(AV728,CODES!$A$3:$D$1348,4,FALSE)*BU728,0),IFERROR(VLOOKUP(AW728,CODES!$A$3:$D$1348,4,FALSE)*BX728,0),IFERROR(VLOOKUP(AX728,CODES!$A$3:$D$1348,4,FALSE)*CA728,0),IFERROR(VLOOKUP(AY728,CODES!$A$3:$D$1348,4,FALSE)*CD728,0))</f>
        <v>0</v>
      </c>
      <c r="AO728" s="258">
        <f>SUM(IFERROR(VLOOKUP(AP728,CODES!$A$3:$D$1348,3,FALSE)*BC728,0),IFERROR(VLOOKUP(AQ728,CODES!$A$3:$D$1348,3,FALSE)*BF728,0),IFERROR(VLOOKUP(AR728,CODES!$A$3:$D$1348,3,FALSE)*BI728,0),IFERROR(VLOOKUP(AS728,CODES!$A$3:$D$1348,3,FALSE)*BL728,0),IFERROR(VLOOKUP(AT728,CODES!$A$3:$D$1348,3,FALSE)*BO728,0),IFERROR(VLOOKUP(AU728,CODES!$A$3:$D$1348,3,FALSE)*BR728,0),IFERROR(VLOOKUP(AV728,CODES!$A$3:$D$1348,3,FALSE)*BU728,0),IFERROR(VLOOKUP(AW728,CODES!$A$3:$D$1348,3,FALSE)*BX728,0),IFERROR(VLOOKUP(AX728,CODES!$A$3:$D$1348,3,FALSE)*CA728,0),IFERROR(VLOOKUP(AY728,CODES!$A$3:$D$1348,3,FALSE)*CD728,0))+B728</f>
        <v>0</v>
      </c>
      <c r="AP728" s="271" t="str">
        <f t="shared" si="361"/>
        <v/>
      </c>
      <c r="AQ728" s="271" t="str">
        <f t="shared" si="362"/>
        <v/>
      </c>
      <c r="AR728" s="271" t="str">
        <f t="shared" si="363"/>
        <v/>
      </c>
      <c r="AS728" s="271" t="str">
        <f t="shared" si="364"/>
        <v/>
      </c>
      <c r="AT728" s="271" t="str">
        <f t="shared" si="365"/>
        <v/>
      </c>
      <c r="AU728" s="271" t="str">
        <f t="shared" si="366"/>
        <v/>
      </c>
      <c r="AV728" s="271" t="str">
        <f t="shared" si="367"/>
        <v/>
      </c>
      <c r="AW728" s="271" t="str">
        <f t="shared" si="368"/>
        <v/>
      </c>
      <c r="AX728" s="271" t="str">
        <f t="shared" si="369"/>
        <v/>
      </c>
      <c r="AY728" s="271" t="str">
        <f t="shared" si="370"/>
        <v/>
      </c>
      <c r="AZ728" s="258">
        <f t="shared" si="371"/>
        <v>0</v>
      </c>
      <c r="BA728" s="258">
        <f t="shared" si="19"/>
        <v>1</v>
      </c>
      <c r="BB728" s="258">
        <f t="shared" si="372"/>
        <v>0</v>
      </c>
      <c r="BC728" s="258">
        <f t="shared" si="373"/>
        <v>1</v>
      </c>
      <c r="BD728" s="258">
        <f t="shared" si="374"/>
        <v>1</v>
      </c>
      <c r="BE728" s="258">
        <f t="shared" si="375"/>
        <v>0</v>
      </c>
      <c r="BF728" s="258">
        <f t="shared" si="376"/>
        <v>1</v>
      </c>
      <c r="BG728" s="258">
        <f t="shared" si="377"/>
        <v>1</v>
      </c>
      <c r="BH728" s="258">
        <f t="shared" si="378"/>
        <v>0</v>
      </c>
      <c r="BI728" s="258">
        <f t="shared" si="379"/>
        <v>1</v>
      </c>
      <c r="BJ728" s="258">
        <f t="shared" si="380"/>
        <v>1</v>
      </c>
      <c r="BK728" s="258">
        <f t="shared" si="381"/>
        <v>0</v>
      </c>
      <c r="BL728" s="258">
        <f t="shared" si="382"/>
        <v>1</v>
      </c>
      <c r="BM728" s="258">
        <f t="shared" si="383"/>
        <v>1</v>
      </c>
      <c r="BN728" s="258">
        <f t="shared" si="384"/>
        <v>0</v>
      </c>
      <c r="BO728" s="258">
        <f t="shared" si="385"/>
        <v>1</v>
      </c>
      <c r="BP728" s="258">
        <f t="shared" si="386"/>
        <v>1</v>
      </c>
      <c r="BQ728" s="258">
        <f t="shared" si="387"/>
        <v>0</v>
      </c>
      <c r="BR728" s="258">
        <f t="shared" si="388"/>
        <v>1</v>
      </c>
      <c r="BS728" s="258">
        <f t="shared" si="389"/>
        <v>1</v>
      </c>
      <c r="BT728" s="258">
        <f t="shared" si="390"/>
        <v>0</v>
      </c>
      <c r="BU728" s="258">
        <f t="shared" si="391"/>
        <v>1</v>
      </c>
      <c r="BV728" s="258">
        <f t="shared" si="392"/>
        <v>1</v>
      </c>
      <c r="BW728" s="258">
        <f t="shared" si="393"/>
        <v>0</v>
      </c>
      <c r="BX728" s="258">
        <f t="shared" si="394"/>
        <v>1</v>
      </c>
      <c r="BY728" s="258">
        <f t="shared" si="395"/>
        <v>1</v>
      </c>
      <c r="BZ728" s="258">
        <f t="shared" si="396"/>
        <v>0</v>
      </c>
      <c r="CA728" s="258">
        <f t="shared" si="397"/>
        <v>1</v>
      </c>
      <c r="CB728" s="258">
        <f t="shared" si="398"/>
        <v>1</v>
      </c>
      <c r="CC728" s="258">
        <f t="shared" si="399"/>
        <v>0</v>
      </c>
      <c r="CD728" s="258">
        <f t="shared" si="400"/>
        <v>1</v>
      </c>
    </row>
    <row r="729" spans="1:82" hidden="1">
      <c r="A729" s="258"/>
      <c r="B729" s="258"/>
      <c r="C729" s="259"/>
      <c r="D729" s="258"/>
      <c r="E729" s="258"/>
      <c r="F729" s="258"/>
      <c r="G729" s="258">
        <v>721</v>
      </c>
      <c r="H729" s="743"/>
      <c r="I729" s="744"/>
      <c r="J729" s="739"/>
      <c r="K729" s="745"/>
      <c r="L729" s="745"/>
      <c r="M729" s="272"/>
      <c r="N729" s="508">
        <f t="shared" si="29"/>
        <v>0</v>
      </c>
      <c r="O729" s="510">
        <f t="shared" si="345"/>
        <v>0</v>
      </c>
      <c r="P729" s="260">
        <f t="shared" si="346"/>
        <v>0</v>
      </c>
      <c r="Q729" s="261">
        <f t="shared" si="347"/>
        <v>0</v>
      </c>
      <c r="R729" s="261">
        <f t="shared" si="1"/>
        <v>0</v>
      </c>
      <c r="S729" s="262"/>
      <c r="T729" s="262"/>
      <c r="U729" s="263">
        <f t="shared" si="348"/>
        <v>1.288</v>
      </c>
      <c r="V729" s="264">
        <f>IF(E729="SP",1,IF(D729="",ExtraMargeMateriaal,(1-VLOOKUP(D729,TabelAankoop[],4,FALSE))))</f>
        <v>1</v>
      </c>
      <c r="W729" s="265">
        <f t="shared" si="3"/>
        <v>0.6885</v>
      </c>
      <c r="X729" s="266">
        <f t="shared" si="4"/>
        <v>1</v>
      </c>
      <c r="Y729" s="267">
        <f t="shared" si="5"/>
        <v>1.46</v>
      </c>
      <c r="Z729" s="267">
        <f t="shared" si="6"/>
        <v>1.1599999999999999</v>
      </c>
      <c r="AA729" s="268">
        <f t="shared" si="349"/>
        <v>0</v>
      </c>
      <c r="AB729" s="456">
        <f t="shared" si="350"/>
        <v>0</v>
      </c>
      <c r="AC729" s="457">
        <f t="shared" si="351"/>
        <v>0</v>
      </c>
      <c r="AD729" s="456">
        <f t="shared" si="352"/>
        <v>0</v>
      </c>
      <c r="AE729" s="458">
        <f t="shared" si="353"/>
        <v>0</v>
      </c>
      <c r="AF729" s="457">
        <f t="shared" si="354"/>
        <v>0</v>
      </c>
      <c r="AG729" s="456">
        <f t="shared" si="355"/>
        <v>0</v>
      </c>
      <c r="AH729" s="457">
        <f t="shared" si="356"/>
        <v>0</v>
      </c>
      <c r="AI729" s="268">
        <f t="shared" si="357"/>
        <v>0</v>
      </c>
      <c r="AJ729" s="269">
        <f t="shared" si="358"/>
        <v>0</v>
      </c>
      <c r="AK729" s="270">
        <f t="shared" si="359"/>
        <v>0</v>
      </c>
      <c r="AL729" s="415">
        <f t="shared" si="360"/>
        <v>0</v>
      </c>
      <c r="AM729" s="259" t="str">
        <f>IF(AP729="","",IFERROR(VLOOKUP(AP729,CODES!$A$3:$D$1348,4,FALSE),"X"))&amp;IF(AQ729="","",IFERROR(VLOOKUP(AQ729,CODES!$A$3:$D$1348,4,FALSE),"X"))&amp;IF(AR729="","",IFERROR(VLOOKUP(AR729,CODES!$A$3:$D$1348,4,FALSE),"X"))&amp;IF(AS729="","",IFERROR(VLOOKUP(AS729,CODES!$A$3:$D$1348,4,FALSE),"X"))&amp;IF(AT729="","",IFERROR(VLOOKUP(AT729,CODES!$A$3:$D$1348,4,FALSE),"X"))&amp;IF(AU729="","",IFERROR(VLOOKUP(AU729,CODES!$A$3:$D$1348,4,FALSE),"X"))&amp;IF(AV729="","",IFERROR(VLOOKUP(AV729,CODES!$A$3:$D$1348,4,FALSE),"X"))&amp;IF(AW729="","",IFERROR(VLOOKUP(AW729,CODES!$A$3:$D$1348,4,FALSE),"X"))&amp;IF(AX729="","",IFERROR(VLOOKUP(AX729,CODES!$A$3:$D$1348,4,FALSE),"X"))&amp;IF(AY729="","",IFERROR(VLOOKUP(AY729,CODES!$A$3:$D$1348,4,FALSE),"X"))</f>
        <v/>
      </c>
      <c r="AN729" s="258">
        <f>SUM(IFERROR(VLOOKUP(AP729,CODES!$A$3:$D$1348,4,FALSE)*BC729,0),IFERROR(VLOOKUP(AQ729,CODES!$A$3:$D$1348,4,FALSE)*BF729,0),IFERROR(VLOOKUP(AR729,CODES!$A$3:$D$1348,4,FALSE)*BI729,0),IFERROR(VLOOKUP(AS729,CODES!$A$3:$D$1348,4,FALSE)*BL729,0),IFERROR(VLOOKUP(AT729,CODES!$A$3:$D$1348,4,FALSE)*BO729,0),IFERROR(VLOOKUP(AU729,CODES!$A$3:$D$1348,4,FALSE)*BR729,0),IFERROR(VLOOKUP(AV729,CODES!$A$3:$D$1348,4,FALSE)*BU729,0),IFERROR(VLOOKUP(AW729,CODES!$A$3:$D$1348,4,FALSE)*BX729,0),IFERROR(VLOOKUP(AX729,CODES!$A$3:$D$1348,4,FALSE)*CA729,0),IFERROR(VLOOKUP(AY729,CODES!$A$3:$D$1348,4,FALSE)*CD729,0))</f>
        <v>0</v>
      </c>
      <c r="AO729" s="258">
        <f>SUM(IFERROR(VLOOKUP(AP729,CODES!$A$3:$D$1348,3,FALSE)*BC729,0),IFERROR(VLOOKUP(AQ729,CODES!$A$3:$D$1348,3,FALSE)*BF729,0),IFERROR(VLOOKUP(AR729,CODES!$A$3:$D$1348,3,FALSE)*BI729,0),IFERROR(VLOOKUP(AS729,CODES!$A$3:$D$1348,3,FALSE)*BL729,0),IFERROR(VLOOKUP(AT729,CODES!$A$3:$D$1348,3,FALSE)*BO729,0),IFERROR(VLOOKUP(AU729,CODES!$A$3:$D$1348,3,FALSE)*BR729,0),IFERROR(VLOOKUP(AV729,CODES!$A$3:$D$1348,3,FALSE)*BU729,0),IFERROR(VLOOKUP(AW729,CODES!$A$3:$D$1348,3,FALSE)*BX729,0),IFERROR(VLOOKUP(AX729,CODES!$A$3:$D$1348,3,FALSE)*CA729,0),IFERROR(VLOOKUP(AY729,CODES!$A$3:$D$1348,3,FALSE)*CD729,0))+B729</f>
        <v>0</v>
      </c>
      <c r="AP729" s="271" t="str">
        <f t="shared" si="361"/>
        <v/>
      </c>
      <c r="AQ729" s="271" t="str">
        <f t="shared" si="362"/>
        <v/>
      </c>
      <c r="AR729" s="271" t="str">
        <f t="shared" si="363"/>
        <v/>
      </c>
      <c r="AS729" s="271" t="str">
        <f t="shared" si="364"/>
        <v/>
      </c>
      <c r="AT729" s="271" t="str">
        <f t="shared" si="365"/>
        <v/>
      </c>
      <c r="AU729" s="271" t="str">
        <f t="shared" si="366"/>
        <v/>
      </c>
      <c r="AV729" s="271" t="str">
        <f t="shared" si="367"/>
        <v/>
      </c>
      <c r="AW729" s="271" t="str">
        <f t="shared" si="368"/>
        <v/>
      </c>
      <c r="AX729" s="271" t="str">
        <f t="shared" si="369"/>
        <v/>
      </c>
      <c r="AY729" s="271" t="str">
        <f t="shared" si="370"/>
        <v/>
      </c>
      <c r="AZ729" s="258">
        <f t="shared" si="371"/>
        <v>0</v>
      </c>
      <c r="BA729" s="258">
        <f t="shared" si="19"/>
        <v>1</v>
      </c>
      <c r="BB729" s="258">
        <f t="shared" si="372"/>
        <v>0</v>
      </c>
      <c r="BC729" s="258">
        <f t="shared" si="373"/>
        <v>1</v>
      </c>
      <c r="BD729" s="258">
        <f t="shared" si="374"/>
        <v>1</v>
      </c>
      <c r="BE729" s="258">
        <f t="shared" si="375"/>
        <v>0</v>
      </c>
      <c r="BF729" s="258">
        <f t="shared" si="376"/>
        <v>1</v>
      </c>
      <c r="BG729" s="258">
        <f t="shared" si="377"/>
        <v>1</v>
      </c>
      <c r="BH729" s="258">
        <f t="shared" si="378"/>
        <v>0</v>
      </c>
      <c r="BI729" s="258">
        <f t="shared" si="379"/>
        <v>1</v>
      </c>
      <c r="BJ729" s="258">
        <f t="shared" si="380"/>
        <v>1</v>
      </c>
      <c r="BK729" s="258">
        <f t="shared" si="381"/>
        <v>0</v>
      </c>
      <c r="BL729" s="258">
        <f t="shared" si="382"/>
        <v>1</v>
      </c>
      <c r="BM729" s="258">
        <f t="shared" si="383"/>
        <v>1</v>
      </c>
      <c r="BN729" s="258">
        <f t="shared" si="384"/>
        <v>0</v>
      </c>
      <c r="BO729" s="258">
        <f t="shared" si="385"/>
        <v>1</v>
      </c>
      <c r="BP729" s="258">
        <f t="shared" si="386"/>
        <v>1</v>
      </c>
      <c r="BQ729" s="258">
        <f t="shared" si="387"/>
        <v>0</v>
      </c>
      <c r="BR729" s="258">
        <f t="shared" si="388"/>
        <v>1</v>
      </c>
      <c r="BS729" s="258">
        <f t="shared" si="389"/>
        <v>1</v>
      </c>
      <c r="BT729" s="258">
        <f t="shared" si="390"/>
        <v>0</v>
      </c>
      <c r="BU729" s="258">
        <f t="shared" si="391"/>
        <v>1</v>
      </c>
      <c r="BV729" s="258">
        <f t="shared" si="392"/>
        <v>1</v>
      </c>
      <c r="BW729" s="258">
        <f t="shared" si="393"/>
        <v>0</v>
      </c>
      <c r="BX729" s="258">
        <f t="shared" si="394"/>
        <v>1</v>
      </c>
      <c r="BY729" s="258">
        <f t="shared" si="395"/>
        <v>1</v>
      </c>
      <c r="BZ729" s="258">
        <f t="shared" si="396"/>
        <v>0</v>
      </c>
      <c r="CA729" s="258">
        <f t="shared" si="397"/>
        <v>1</v>
      </c>
      <c r="CB729" s="258">
        <f t="shared" si="398"/>
        <v>1</v>
      </c>
      <c r="CC729" s="258">
        <f t="shared" si="399"/>
        <v>0</v>
      </c>
      <c r="CD729" s="258">
        <f t="shared" si="400"/>
        <v>1</v>
      </c>
    </row>
    <row r="730" spans="1:82" hidden="1">
      <c r="A730" s="258"/>
      <c r="B730" s="258"/>
      <c r="C730" s="259"/>
      <c r="D730" s="258"/>
      <c r="E730" s="258"/>
      <c r="F730" s="258"/>
      <c r="G730" s="258">
        <v>722</v>
      </c>
      <c r="H730" s="743"/>
      <c r="I730" s="744"/>
      <c r="J730" s="739"/>
      <c r="K730" s="745"/>
      <c r="L730" s="745"/>
      <c r="M730" s="272"/>
      <c r="N730" s="508">
        <f t="shared" si="29"/>
        <v>0</v>
      </c>
      <c r="O730" s="510">
        <f t="shared" si="345"/>
        <v>0</v>
      </c>
      <c r="P730" s="260">
        <f t="shared" si="346"/>
        <v>0</v>
      </c>
      <c r="Q730" s="261">
        <f t="shared" si="347"/>
        <v>0</v>
      </c>
      <c r="R730" s="261">
        <f t="shared" si="1"/>
        <v>0</v>
      </c>
      <c r="S730" s="262"/>
      <c r="T730" s="262"/>
      <c r="U730" s="263">
        <f t="shared" si="348"/>
        <v>1.288</v>
      </c>
      <c r="V730" s="264">
        <f>IF(E730="SP",1,IF(D730="",ExtraMargeMateriaal,(1-VLOOKUP(D730,TabelAankoop[],4,FALSE))))</f>
        <v>1</v>
      </c>
      <c r="W730" s="265">
        <f t="shared" si="3"/>
        <v>0.6885</v>
      </c>
      <c r="X730" s="266">
        <f t="shared" si="4"/>
        <v>1</v>
      </c>
      <c r="Y730" s="267">
        <f t="shared" si="5"/>
        <v>1.46</v>
      </c>
      <c r="Z730" s="267">
        <f t="shared" si="6"/>
        <v>1.1599999999999999</v>
      </c>
      <c r="AA730" s="268">
        <f t="shared" si="349"/>
        <v>0</v>
      </c>
      <c r="AB730" s="456">
        <f t="shared" si="350"/>
        <v>0</v>
      </c>
      <c r="AC730" s="457">
        <f t="shared" si="351"/>
        <v>0</v>
      </c>
      <c r="AD730" s="456">
        <f t="shared" si="352"/>
        <v>0</v>
      </c>
      <c r="AE730" s="458">
        <f t="shared" si="353"/>
        <v>0</v>
      </c>
      <c r="AF730" s="457">
        <f t="shared" si="354"/>
        <v>0</v>
      </c>
      <c r="AG730" s="456">
        <f t="shared" si="355"/>
        <v>0</v>
      </c>
      <c r="AH730" s="457">
        <f t="shared" si="356"/>
        <v>0</v>
      </c>
      <c r="AI730" s="268">
        <f t="shared" si="357"/>
        <v>0</v>
      </c>
      <c r="AJ730" s="269">
        <f t="shared" si="358"/>
        <v>0</v>
      </c>
      <c r="AK730" s="270">
        <f t="shared" si="359"/>
        <v>0</v>
      </c>
      <c r="AL730" s="415">
        <f t="shared" si="360"/>
        <v>0</v>
      </c>
      <c r="AM730" s="259" t="str">
        <f>IF(AP730="","",IFERROR(VLOOKUP(AP730,CODES!$A$3:$D$1348,4,FALSE),"X"))&amp;IF(AQ730="","",IFERROR(VLOOKUP(AQ730,CODES!$A$3:$D$1348,4,FALSE),"X"))&amp;IF(AR730="","",IFERROR(VLOOKUP(AR730,CODES!$A$3:$D$1348,4,FALSE),"X"))&amp;IF(AS730="","",IFERROR(VLOOKUP(AS730,CODES!$A$3:$D$1348,4,FALSE),"X"))&amp;IF(AT730="","",IFERROR(VLOOKUP(AT730,CODES!$A$3:$D$1348,4,FALSE),"X"))&amp;IF(AU730="","",IFERROR(VLOOKUP(AU730,CODES!$A$3:$D$1348,4,FALSE),"X"))&amp;IF(AV730="","",IFERROR(VLOOKUP(AV730,CODES!$A$3:$D$1348,4,FALSE),"X"))&amp;IF(AW730="","",IFERROR(VLOOKUP(AW730,CODES!$A$3:$D$1348,4,FALSE),"X"))&amp;IF(AX730="","",IFERROR(VLOOKUP(AX730,CODES!$A$3:$D$1348,4,FALSE),"X"))&amp;IF(AY730="","",IFERROR(VLOOKUP(AY730,CODES!$A$3:$D$1348,4,FALSE),"X"))</f>
        <v/>
      </c>
      <c r="AN730" s="258">
        <f>SUM(IFERROR(VLOOKUP(AP730,CODES!$A$3:$D$1348,4,FALSE)*BC730,0),IFERROR(VLOOKUP(AQ730,CODES!$A$3:$D$1348,4,FALSE)*BF730,0),IFERROR(VLOOKUP(AR730,CODES!$A$3:$D$1348,4,FALSE)*BI730,0),IFERROR(VLOOKUP(AS730,CODES!$A$3:$D$1348,4,FALSE)*BL730,0),IFERROR(VLOOKUP(AT730,CODES!$A$3:$D$1348,4,FALSE)*BO730,0),IFERROR(VLOOKUP(AU730,CODES!$A$3:$D$1348,4,FALSE)*BR730,0),IFERROR(VLOOKUP(AV730,CODES!$A$3:$D$1348,4,FALSE)*BU730,0),IFERROR(VLOOKUP(AW730,CODES!$A$3:$D$1348,4,FALSE)*BX730,0),IFERROR(VLOOKUP(AX730,CODES!$A$3:$D$1348,4,FALSE)*CA730,0),IFERROR(VLOOKUP(AY730,CODES!$A$3:$D$1348,4,FALSE)*CD730,0))</f>
        <v>0</v>
      </c>
      <c r="AO730" s="258">
        <f>SUM(IFERROR(VLOOKUP(AP730,CODES!$A$3:$D$1348,3,FALSE)*BC730,0),IFERROR(VLOOKUP(AQ730,CODES!$A$3:$D$1348,3,FALSE)*BF730,0),IFERROR(VLOOKUP(AR730,CODES!$A$3:$D$1348,3,FALSE)*BI730,0),IFERROR(VLOOKUP(AS730,CODES!$A$3:$D$1348,3,FALSE)*BL730,0),IFERROR(VLOOKUP(AT730,CODES!$A$3:$D$1348,3,FALSE)*BO730,0),IFERROR(VLOOKUP(AU730,CODES!$A$3:$D$1348,3,FALSE)*BR730,0),IFERROR(VLOOKUP(AV730,CODES!$A$3:$D$1348,3,FALSE)*BU730,0),IFERROR(VLOOKUP(AW730,CODES!$A$3:$D$1348,3,FALSE)*BX730,0),IFERROR(VLOOKUP(AX730,CODES!$A$3:$D$1348,3,FALSE)*CA730,0),IFERROR(VLOOKUP(AY730,CODES!$A$3:$D$1348,3,FALSE)*CD730,0))+B730</f>
        <v>0</v>
      </c>
      <c r="AP730" s="271" t="str">
        <f t="shared" si="361"/>
        <v/>
      </c>
      <c r="AQ730" s="271" t="str">
        <f t="shared" si="362"/>
        <v/>
      </c>
      <c r="AR730" s="271" t="str">
        <f t="shared" si="363"/>
        <v/>
      </c>
      <c r="AS730" s="271" t="str">
        <f t="shared" si="364"/>
        <v/>
      </c>
      <c r="AT730" s="271" t="str">
        <f t="shared" si="365"/>
        <v/>
      </c>
      <c r="AU730" s="271" t="str">
        <f t="shared" si="366"/>
        <v/>
      </c>
      <c r="AV730" s="271" t="str">
        <f t="shared" si="367"/>
        <v/>
      </c>
      <c r="AW730" s="271" t="str">
        <f t="shared" si="368"/>
        <v/>
      </c>
      <c r="AX730" s="271" t="str">
        <f t="shared" si="369"/>
        <v/>
      </c>
      <c r="AY730" s="271" t="str">
        <f t="shared" si="370"/>
        <v/>
      </c>
      <c r="AZ730" s="258">
        <f t="shared" si="371"/>
        <v>0</v>
      </c>
      <c r="BA730" s="258">
        <f t="shared" si="19"/>
        <v>1</v>
      </c>
      <c r="BB730" s="258">
        <f t="shared" si="372"/>
        <v>0</v>
      </c>
      <c r="BC730" s="258">
        <f t="shared" si="373"/>
        <v>1</v>
      </c>
      <c r="BD730" s="258">
        <f t="shared" si="374"/>
        <v>1</v>
      </c>
      <c r="BE730" s="258">
        <f t="shared" si="375"/>
        <v>0</v>
      </c>
      <c r="BF730" s="258">
        <f t="shared" si="376"/>
        <v>1</v>
      </c>
      <c r="BG730" s="258">
        <f t="shared" si="377"/>
        <v>1</v>
      </c>
      <c r="BH730" s="258">
        <f t="shared" si="378"/>
        <v>0</v>
      </c>
      <c r="BI730" s="258">
        <f t="shared" si="379"/>
        <v>1</v>
      </c>
      <c r="BJ730" s="258">
        <f t="shared" si="380"/>
        <v>1</v>
      </c>
      <c r="BK730" s="258">
        <f t="shared" si="381"/>
        <v>0</v>
      </c>
      <c r="BL730" s="258">
        <f t="shared" si="382"/>
        <v>1</v>
      </c>
      <c r="BM730" s="258">
        <f t="shared" si="383"/>
        <v>1</v>
      </c>
      <c r="BN730" s="258">
        <f t="shared" si="384"/>
        <v>0</v>
      </c>
      <c r="BO730" s="258">
        <f t="shared" si="385"/>
        <v>1</v>
      </c>
      <c r="BP730" s="258">
        <f t="shared" si="386"/>
        <v>1</v>
      </c>
      <c r="BQ730" s="258">
        <f t="shared" si="387"/>
        <v>0</v>
      </c>
      <c r="BR730" s="258">
        <f t="shared" si="388"/>
        <v>1</v>
      </c>
      <c r="BS730" s="258">
        <f t="shared" si="389"/>
        <v>1</v>
      </c>
      <c r="BT730" s="258">
        <f t="shared" si="390"/>
        <v>0</v>
      </c>
      <c r="BU730" s="258">
        <f t="shared" si="391"/>
        <v>1</v>
      </c>
      <c r="BV730" s="258">
        <f t="shared" si="392"/>
        <v>1</v>
      </c>
      <c r="BW730" s="258">
        <f t="shared" si="393"/>
        <v>0</v>
      </c>
      <c r="BX730" s="258">
        <f t="shared" si="394"/>
        <v>1</v>
      </c>
      <c r="BY730" s="258">
        <f t="shared" si="395"/>
        <v>1</v>
      </c>
      <c r="BZ730" s="258">
        <f t="shared" si="396"/>
        <v>0</v>
      </c>
      <c r="CA730" s="258">
        <f t="shared" si="397"/>
        <v>1</v>
      </c>
      <c r="CB730" s="258">
        <f t="shared" si="398"/>
        <v>1</v>
      </c>
      <c r="CC730" s="258">
        <f t="shared" si="399"/>
        <v>0</v>
      </c>
      <c r="CD730" s="258">
        <f t="shared" si="400"/>
        <v>1</v>
      </c>
    </row>
    <row r="731" spans="1:82" hidden="1">
      <c r="A731" s="258"/>
      <c r="B731" s="258"/>
      <c r="C731" s="259"/>
      <c r="D731" s="258"/>
      <c r="E731" s="258"/>
      <c r="F731" s="258"/>
      <c r="G731" s="258">
        <v>723</v>
      </c>
      <c r="H731" s="743"/>
      <c r="I731" s="744"/>
      <c r="J731" s="739"/>
      <c r="K731" s="745"/>
      <c r="L731" s="745"/>
      <c r="M731" s="272"/>
      <c r="N731" s="508">
        <f t="shared" si="29"/>
        <v>0</v>
      </c>
      <c r="O731" s="510">
        <f t="shared" si="345"/>
        <v>0</v>
      </c>
      <c r="P731" s="260">
        <f t="shared" si="346"/>
        <v>0</v>
      </c>
      <c r="Q731" s="261">
        <f t="shared" si="347"/>
        <v>0</v>
      </c>
      <c r="R731" s="261">
        <f t="shared" si="1"/>
        <v>0</v>
      </c>
      <c r="S731" s="262"/>
      <c r="T731" s="262"/>
      <c r="U731" s="263">
        <f t="shared" si="348"/>
        <v>1.288</v>
      </c>
      <c r="V731" s="264">
        <f>IF(E731="SP",1,IF(D731="",ExtraMargeMateriaal,(1-VLOOKUP(D731,TabelAankoop[],4,FALSE))))</f>
        <v>1</v>
      </c>
      <c r="W731" s="265">
        <f t="shared" si="3"/>
        <v>0.6885</v>
      </c>
      <c r="X731" s="266">
        <f t="shared" si="4"/>
        <v>1</v>
      </c>
      <c r="Y731" s="267">
        <f t="shared" si="5"/>
        <v>1.46</v>
      </c>
      <c r="Z731" s="267">
        <f t="shared" si="6"/>
        <v>1.1599999999999999</v>
      </c>
      <c r="AA731" s="268">
        <f t="shared" si="349"/>
        <v>0</v>
      </c>
      <c r="AB731" s="456">
        <f t="shared" si="350"/>
        <v>0</v>
      </c>
      <c r="AC731" s="457">
        <f t="shared" si="351"/>
        <v>0</v>
      </c>
      <c r="AD731" s="456">
        <f t="shared" si="352"/>
        <v>0</v>
      </c>
      <c r="AE731" s="458">
        <f t="shared" si="353"/>
        <v>0</v>
      </c>
      <c r="AF731" s="457">
        <f t="shared" si="354"/>
        <v>0</v>
      </c>
      <c r="AG731" s="456">
        <f t="shared" si="355"/>
        <v>0</v>
      </c>
      <c r="AH731" s="457">
        <f t="shared" si="356"/>
        <v>0</v>
      </c>
      <c r="AI731" s="268">
        <f t="shared" si="357"/>
        <v>0</v>
      </c>
      <c r="AJ731" s="269">
        <f t="shared" si="358"/>
        <v>0</v>
      </c>
      <c r="AK731" s="270">
        <f t="shared" si="359"/>
        <v>0</v>
      </c>
      <c r="AL731" s="415">
        <f t="shared" si="360"/>
        <v>0</v>
      </c>
      <c r="AM731" s="259" t="str">
        <f>IF(AP731="","",IFERROR(VLOOKUP(AP731,CODES!$A$3:$D$1348,4,FALSE),"X"))&amp;IF(AQ731="","",IFERROR(VLOOKUP(AQ731,CODES!$A$3:$D$1348,4,FALSE),"X"))&amp;IF(AR731="","",IFERROR(VLOOKUP(AR731,CODES!$A$3:$D$1348,4,FALSE),"X"))&amp;IF(AS731="","",IFERROR(VLOOKUP(AS731,CODES!$A$3:$D$1348,4,FALSE),"X"))&amp;IF(AT731="","",IFERROR(VLOOKUP(AT731,CODES!$A$3:$D$1348,4,FALSE),"X"))&amp;IF(AU731="","",IFERROR(VLOOKUP(AU731,CODES!$A$3:$D$1348,4,FALSE),"X"))&amp;IF(AV731="","",IFERROR(VLOOKUP(AV731,CODES!$A$3:$D$1348,4,FALSE),"X"))&amp;IF(AW731="","",IFERROR(VLOOKUP(AW731,CODES!$A$3:$D$1348,4,FALSE),"X"))&amp;IF(AX731="","",IFERROR(VLOOKUP(AX731,CODES!$A$3:$D$1348,4,FALSE),"X"))&amp;IF(AY731="","",IFERROR(VLOOKUP(AY731,CODES!$A$3:$D$1348,4,FALSE),"X"))</f>
        <v/>
      </c>
      <c r="AN731" s="258">
        <f>SUM(IFERROR(VLOOKUP(AP731,CODES!$A$3:$D$1348,4,FALSE)*BC731,0),IFERROR(VLOOKUP(AQ731,CODES!$A$3:$D$1348,4,FALSE)*BF731,0),IFERROR(VLOOKUP(AR731,CODES!$A$3:$D$1348,4,FALSE)*BI731,0),IFERROR(VLOOKUP(AS731,CODES!$A$3:$D$1348,4,FALSE)*BL731,0),IFERROR(VLOOKUP(AT731,CODES!$A$3:$D$1348,4,FALSE)*BO731,0),IFERROR(VLOOKUP(AU731,CODES!$A$3:$D$1348,4,FALSE)*BR731,0),IFERROR(VLOOKUP(AV731,CODES!$A$3:$D$1348,4,FALSE)*BU731,0),IFERROR(VLOOKUP(AW731,CODES!$A$3:$D$1348,4,FALSE)*BX731,0),IFERROR(VLOOKUP(AX731,CODES!$A$3:$D$1348,4,FALSE)*CA731,0),IFERROR(VLOOKUP(AY731,CODES!$A$3:$D$1348,4,FALSE)*CD731,0))</f>
        <v>0</v>
      </c>
      <c r="AO731" s="258">
        <f>SUM(IFERROR(VLOOKUP(AP731,CODES!$A$3:$D$1348,3,FALSE)*BC731,0),IFERROR(VLOOKUP(AQ731,CODES!$A$3:$D$1348,3,FALSE)*BF731,0),IFERROR(VLOOKUP(AR731,CODES!$A$3:$D$1348,3,FALSE)*BI731,0),IFERROR(VLOOKUP(AS731,CODES!$A$3:$D$1348,3,FALSE)*BL731,0),IFERROR(VLOOKUP(AT731,CODES!$A$3:$D$1348,3,FALSE)*BO731,0),IFERROR(VLOOKUP(AU731,CODES!$A$3:$D$1348,3,FALSE)*BR731,0),IFERROR(VLOOKUP(AV731,CODES!$A$3:$D$1348,3,FALSE)*BU731,0),IFERROR(VLOOKUP(AW731,CODES!$A$3:$D$1348,3,FALSE)*BX731,0),IFERROR(VLOOKUP(AX731,CODES!$A$3:$D$1348,3,FALSE)*CA731,0),IFERROR(VLOOKUP(AY731,CODES!$A$3:$D$1348,3,FALSE)*CD731,0))+B731</f>
        <v>0</v>
      </c>
      <c r="AP731" s="271" t="str">
        <f t="shared" si="361"/>
        <v/>
      </c>
      <c r="AQ731" s="271" t="str">
        <f t="shared" si="362"/>
        <v/>
      </c>
      <c r="AR731" s="271" t="str">
        <f t="shared" si="363"/>
        <v/>
      </c>
      <c r="AS731" s="271" t="str">
        <f t="shared" si="364"/>
        <v/>
      </c>
      <c r="AT731" s="271" t="str">
        <f t="shared" si="365"/>
        <v/>
      </c>
      <c r="AU731" s="271" t="str">
        <f t="shared" si="366"/>
        <v/>
      </c>
      <c r="AV731" s="271" t="str">
        <f t="shared" si="367"/>
        <v/>
      </c>
      <c r="AW731" s="271" t="str">
        <f t="shared" si="368"/>
        <v/>
      </c>
      <c r="AX731" s="271" t="str">
        <f t="shared" si="369"/>
        <v/>
      </c>
      <c r="AY731" s="271" t="str">
        <f t="shared" si="370"/>
        <v/>
      </c>
      <c r="AZ731" s="258">
        <f t="shared" si="371"/>
        <v>0</v>
      </c>
      <c r="BA731" s="258">
        <f t="shared" si="19"/>
        <v>1</v>
      </c>
      <c r="BB731" s="258">
        <f t="shared" si="372"/>
        <v>0</v>
      </c>
      <c r="BC731" s="258">
        <f t="shared" si="373"/>
        <v>1</v>
      </c>
      <c r="BD731" s="258">
        <f t="shared" si="374"/>
        <v>1</v>
      </c>
      <c r="BE731" s="258">
        <f t="shared" si="375"/>
        <v>0</v>
      </c>
      <c r="BF731" s="258">
        <f t="shared" si="376"/>
        <v>1</v>
      </c>
      <c r="BG731" s="258">
        <f t="shared" si="377"/>
        <v>1</v>
      </c>
      <c r="BH731" s="258">
        <f t="shared" si="378"/>
        <v>0</v>
      </c>
      <c r="BI731" s="258">
        <f t="shared" si="379"/>
        <v>1</v>
      </c>
      <c r="BJ731" s="258">
        <f t="shared" si="380"/>
        <v>1</v>
      </c>
      <c r="BK731" s="258">
        <f t="shared" si="381"/>
        <v>0</v>
      </c>
      <c r="BL731" s="258">
        <f t="shared" si="382"/>
        <v>1</v>
      </c>
      <c r="BM731" s="258">
        <f t="shared" si="383"/>
        <v>1</v>
      </c>
      <c r="BN731" s="258">
        <f t="shared" si="384"/>
        <v>0</v>
      </c>
      <c r="BO731" s="258">
        <f t="shared" si="385"/>
        <v>1</v>
      </c>
      <c r="BP731" s="258">
        <f t="shared" si="386"/>
        <v>1</v>
      </c>
      <c r="BQ731" s="258">
        <f t="shared" si="387"/>
        <v>0</v>
      </c>
      <c r="BR731" s="258">
        <f t="shared" si="388"/>
        <v>1</v>
      </c>
      <c r="BS731" s="258">
        <f t="shared" si="389"/>
        <v>1</v>
      </c>
      <c r="BT731" s="258">
        <f t="shared" si="390"/>
        <v>0</v>
      </c>
      <c r="BU731" s="258">
        <f t="shared" si="391"/>
        <v>1</v>
      </c>
      <c r="BV731" s="258">
        <f t="shared" si="392"/>
        <v>1</v>
      </c>
      <c r="BW731" s="258">
        <f t="shared" si="393"/>
        <v>0</v>
      </c>
      <c r="BX731" s="258">
        <f t="shared" si="394"/>
        <v>1</v>
      </c>
      <c r="BY731" s="258">
        <f t="shared" si="395"/>
        <v>1</v>
      </c>
      <c r="BZ731" s="258">
        <f t="shared" si="396"/>
        <v>0</v>
      </c>
      <c r="CA731" s="258">
        <f t="shared" si="397"/>
        <v>1</v>
      </c>
      <c r="CB731" s="258">
        <f t="shared" si="398"/>
        <v>1</v>
      </c>
      <c r="CC731" s="258">
        <f t="shared" si="399"/>
        <v>0</v>
      </c>
      <c r="CD731" s="258">
        <f t="shared" si="400"/>
        <v>1</v>
      </c>
    </row>
    <row r="732" spans="1:82" hidden="1">
      <c r="A732" s="258"/>
      <c r="B732" s="258"/>
      <c r="C732" s="259"/>
      <c r="D732" s="258"/>
      <c r="E732" s="258"/>
      <c r="F732" s="258"/>
      <c r="G732" s="258">
        <v>724</v>
      </c>
      <c r="H732" s="743"/>
      <c r="I732" s="744"/>
      <c r="J732" s="739"/>
      <c r="K732" s="745"/>
      <c r="L732" s="745"/>
      <c r="M732" s="272"/>
      <c r="N732" s="508">
        <f t="shared" si="29"/>
        <v>0</v>
      </c>
      <c r="O732" s="510">
        <f t="shared" si="345"/>
        <v>0</v>
      </c>
      <c r="P732" s="260">
        <f t="shared" si="346"/>
        <v>0</v>
      </c>
      <c r="Q732" s="261">
        <f t="shared" si="347"/>
        <v>0</v>
      </c>
      <c r="R732" s="261">
        <f t="shared" si="1"/>
        <v>0</v>
      </c>
      <c r="S732" s="262"/>
      <c r="T732" s="262"/>
      <c r="U732" s="263">
        <f t="shared" si="348"/>
        <v>1.288</v>
      </c>
      <c r="V732" s="264">
        <f>IF(E732="SP",1,IF(D732="",ExtraMargeMateriaal,(1-VLOOKUP(D732,TabelAankoop[],4,FALSE))))</f>
        <v>1</v>
      </c>
      <c r="W732" s="265">
        <f t="shared" si="3"/>
        <v>0.6885</v>
      </c>
      <c r="X732" s="266">
        <f t="shared" si="4"/>
        <v>1</v>
      </c>
      <c r="Y732" s="267">
        <f t="shared" si="5"/>
        <v>1.46</v>
      </c>
      <c r="Z732" s="267">
        <f t="shared" si="6"/>
        <v>1.1599999999999999</v>
      </c>
      <c r="AA732" s="268">
        <f t="shared" si="349"/>
        <v>0</v>
      </c>
      <c r="AB732" s="456">
        <f t="shared" si="350"/>
        <v>0</v>
      </c>
      <c r="AC732" s="457">
        <f t="shared" si="351"/>
        <v>0</v>
      </c>
      <c r="AD732" s="456">
        <f t="shared" si="352"/>
        <v>0</v>
      </c>
      <c r="AE732" s="458">
        <f t="shared" si="353"/>
        <v>0</v>
      </c>
      <c r="AF732" s="457">
        <f t="shared" si="354"/>
        <v>0</v>
      </c>
      <c r="AG732" s="456">
        <f t="shared" si="355"/>
        <v>0</v>
      </c>
      <c r="AH732" s="457">
        <f t="shared" si="356"/>
        <v>0</v>
      </c>
      <c r="AI732" s="268">
        <f t="shared" si="357"/>
        <v>0</v>
      </c>
      <c r="AJ732" s="269">
        <f t="shared" si="358"/>
        <v>0</v>
      </c>
      <c r="AK732" s="270">
        <f t="shared" si="359"/>
        <v>0</v>
      </c>
      <c r="AL732" s="415">
        <f t="shared" si="360"/>
        <v>0</v>
      </c>
      <c r="AM732" s="259" t="str">
        <f>IF(AP732="","",IFERROR(VLOOKUP(AP732,CODES!$A$3:$D$1348,4,FALSE),"X"))&amp;IF(AQ732="","",IFERROR(VLOOKUP(AQ732,CODES!$A$3:$D$1348,4,FALSE),"X"))&amp;IF(AR732="","",IFERROR(VLOOKUP(AR732,CODES!$A$3:$D$1348,4,FALSE),"X"))&amp;IF(AS732="","",IFERROR(VLOOKUP(AS732,CODES!$A$3:$D$1348,4,FALSE),"X"))&amp;IF(AT732="","",IFERROR(VLOOKUP(AT732,CODES!$A$3:$D$1348,4,FALSE),"X"))&amp;IF(AU732="","",IFERROR(VLOOKUP(AU732,CODES!$A$3:$D$1348,4,FALSE),"X"))&amp;IF(AV732="","",IFERROR(VLOOKUP(AV732,CODES!$A$3:$D$1348,4,FALSE),"X"))&amp;IF(AW732="","",IFERROR(VLOOKUP(AW732,CODES!$A$3:$D$1348,4,FALSE),"X"))&amp;IF(AX732="","",IFERROR(VLOOKUP(AX732,CODES!$A$3:$D$1348,4,FALSE),"X"))&amp;IF(AY732="","",IFERROR(VLOOKUP(AY732,CODES!$A$3:$D$1348,4,FALSE),"X"))</f>
        <v/>
      </c>
      <c r="AN732" s="258">
        <f>SUM(IFERROR(VLOOKUP(AP732,CODES!$A$3:$D$1348,4,FALSE)*BC732,0),IFERROR(VLOOKUP(AQ732,CODES!$A$3:$D$1348,4,FALSE)*BF732,0),IFERROR(VLOOKUP(AR732,CODES!$A$3:$D$1348,4,FALSE)*BI732,0),IFERROR(VLOOKUP(AS732,CODES!$A$3:$D$1348,4,FALSE)*BL732,0),IFERROR(VLOOKUP(AT732,CODES!$A$3:$D$1348,4,FALSE)*BO732,0),IFERROR(VLOOKUP(AU732,CODES!$A$3:$D$1348,4,FALSE)*BR732,0),IFERROR(VLOOKUP(AV732,CODES!$A$3:$D$1348,4,FALSE)*BU732,0),IFERROR(VLOOKUP(AW732,CODES!$A$3:$D$1348,4,FALSE)*BX732,0),IFERROR(VLOOKUP(AX732,CODES!$A$3:$D$1348,4,FALSE)*CA732,0),IFERROR(VLOOKUP(AY732,CODES!$A$3:$D$1348,4,FALSE)*CD732,0))</f>
        <v>0</v>
      </c>
      <c r="AO732" s="258">
        <f>SUM(IFERROR(VLOOKUP(AP732,CODES!$A$3:$D$1348,3,FALSE)*BC732,0),IFERROR(VLOOKUP(AQ732,CODES!$A$3:$D$1348,3,FALSE)*BF732,0),IFERROR(VLOOKUP(AR732,CODES!$A$3:$D$1348,3,FALSE)*BI732,0),IFERROR(VLOOKUP(AS732,CODES!$A$3:$D$1348,3,FALSE)*BL732,0),IFERROR(VLOOKUP(AT732,CODES!$A$3:$D$1348,3,FALSE)*BO732,0),IFERROR(VLOOKUP(AU732,CODES!$A$3:$D$1348,3,FALSE)*BR732,0),IFERROR(VLOOKUP(AV732,CODES!$A$3:$D$1348,3,FALSE)*BU732,0),IFERROR(VLOOKUP(AW732,CODES!$A$3:$D$1348,3,FALSE)*BX732,0),IFERROR(VLOOKUP(AX732,CODES!$A$3:$D$1348,3,FALSE)*CA732,0),IFERROR(VLOOKUP(AY732,CODES!$A$3:$D$1348,3,FALSE)*CD732,0))+B732</f>
        <v>0</v>
      </c>
      <c r="AP732" s="271" t="str">
        <f t="shared" si="361"/>
        <v/>
      </c>
      <c r="AQ732" s="271" t="str">
        <f t="shared" si="362"/>
        <v/>
      </c>
      <c r="AR732" s="271" t="str">
        <f t="shared" si="363"/>
        <v/>
      </c>
      <c r="AS732" s="271" t="str">
        <f t="shared" si="364"/>
        <v/>
      </c>
      <c r="AT732" s="271" t="str">
        <f t="shared" si="365"/>
        <v/>
      </c>
      <c r="AU732" s="271" t="str">
        <f t="shared" si="366"/>
        <v/>
      </c>
      <c r="AV732" s="271" t="str">
        <f t="shared" si="367"/>
        <v/>
      </c>
      <c r="AW732" s="271" t="str">
        <f t="shared" si="368"/>
        <v/>
      </c>
      <c r="AX732" s="271" t="str">
        <f t="shared" si="369"/>
        <v/>
      </c>
      <c r="AY732" s="271" t="str">
        <f t="shared" si="370"/>
        <v/>
      </c>
      <c r="AZ732" s="258">
        <f t="shared" si="371"/>
        <v>0</v>
      </c>
      <c r="BA732" s="258">
        <f t="shared" si="19"/>
        <v>1</v>
      </c>
      <c r="BB732" s="258">
        <f t="shared" si="372"/>
        <v>0</v>
      </c>
      <c r="BC732" s="258">
        <f t="shared" si="373"/>
        <v>1</v>
      </c>
      <c r="BD732" s="258">
        <f t="shared" si="374"/>
        <v>1</v>
      </c>
      <c r="BE732" s="258">
        <f t="shared" si="375"/>
        <v>0</v>
      </c>
      <c r="BF732" s="258">
        <f t="shared" si="376"/>
        <v>1</v>
      </c>
      <c r="BG732" s="258">
        <f t="shared" si="377"/>
        <v>1</v>
      </c>
      <c r="BH732" s="258">
        <f t="shared" si="378"/>
        <v>0</v>
      </c>
      <c r="BI732" s="258">
        <f t="shared" si="379"/>
        <v>1</v>
      </c>
      <c r="BJ732" s="258">
        <f t="shared" si="380"/>
        <v>1</v>
      </c>
      <c r="BK732" s="258">
        <f t="shared" si="381"/>
        <v>0</v>
      </c>
      <c r="BL732" s="258">
        <f t="shared" si="382"/>
        <v>1</v>
      </c>
      <c r="BM732" s="258">
        <f t="shared" si="383"/>
        <v>1</v>
      </c>
      <c r="BN732" s="258">
        <f t="shared" si="384"/>
        <v>0</v>
      </c>
      <c r="BO732" s="258">
        <f t="shared" si="385"/>
        <v>1</v>
      </c>
      <c r="BP732" s="258">
        <f t="shared" si="386"/>
        <v>1</v>
      </c>
      <c r="BQ732" s="258">
        <f t="shared" si="387"/>
        <v>0</v>
      </c>
      <c r="BR732" s="258">
        <f t="shared" si="388"/>
        <v>1</v>
      </c>
      <c r="BS732" s="258">
        <f t="shared" si="389"/>
        <v>1</v>
      </c>
      <c r="BT732" s="258">
        <f t="shared" si="390"/>
        <v>0</v>
      </c>
      <c r="BU732" s="258">
        <f t="shared" si="391"/>
        <v>1</v>
      </c>
      <c r="BV732" s="258">
        <f t="shared" si="392"/>
        <v>1</v>
      </c>
      <c r="BW732" s="258">
        <f t="shared" si="393"/>
        <v>0</v>
      </c>
      <c r="BX732" s="258">
        <f t="shared" si="394"/>
        <v>1</v>
      </c>
      <c r="BY732" s="258">
        <f t="shared" si="395"/>
        <v>1</v>
      </c>
      <c r="BZ732" s="258">
        <f t="shared" si="396"/>
        <v>0</v>
      </c>
      <c r="CA732" s="258">
        <f t="shared" si="397"/>
        <v>1</v>
      </c>
      <c r="CB732" s="258">
        <f t="shared" si="398"/>
        <v>1</v>
      </c>
      <c r="CC732" s="258">
        <f t="shared" si="399"/>
        <v>0</v>
      </c>
      <c r="CD732" s="258">
        <f t="shared" si="400"/>
        <v>1</v>
      </c>
    </row>
    <row r="733" spans="1:82" hidden="1">
      <c r="A733" s="258"/>
      <c r="B733" s="258"/>
      <c r="C733" s="259"/>
      <c r="D733" s="258"/>
      <c r="E733" s="258"/>
      <c r="F733" s="258"/>
      <c r="G733" s="258">
        <v>725</v>
      </c>
      <c r="H733" s="743"/>
      <c r="I733" s="744"/>
      <c r="J733" s="739"/>
      <c r="K733" s="745"/>
      <c r="L733" s="745"/>
      <c r="M733" s="272"/>
      <c r="N733" s="508">
        <f t="shared" si="29"/>
        <v>0</v>
      </c>
      <c r="O733" s="510">
        <f t="shared" si="345"/>
        <v>0</v>
      </c>
      <c r="P733" s="260">
        <f t="shared" si="346"/>
        <v>0</v>
      </c>
      <c r="Q733" s="261">
        <f t="shared" si="347"/>
        <v>0</v>
      </c>
      <c r="R733" s="261">
        <f t="shared" si="1"/>
        <v>0</v>
      </c>
      <c r="S733" s="262"/>
      <c r="T733" s="262"/>
      <c r="U733" s="263">
        <f t="shared" si="348"/>
        <v>1.288</v>
      </c>
      <c r="V733" s="264">
        <f>IF(E733="SP",1,IF(D733="",ExtraMargeMateriaal,(1-VLOOKUP(D733,TabelAankoop[],4,FALSE))))</f>
        <v>1</v>
      </c>
      <c r="W733" s="265">
        <f t="shared" si="3"/>
        <v>0.6885</v>
      </c>
      <c r="X733" s="266">
        <f t="shared" si="4"/>
        <v>1</v>
      </c>
      <c r="Y733" s="267">
        <f t="shared" si="5"/>
        <v>1.46</v>
      </c>
      <c r="Z733" s="267">
        <f t="shared" si="6"/>
        <v>1.1599999999999999</v>
      </c>
      <c r="AA733" s="268">
        <f t="shared" si="349"/>
        <v>0</v>
      </c>
      <c r="AB733" s="456">
        <f t="shared" si="350"/>
        <v>0</v>
      </c>
      <c r="AC733" s="457">
        <f t="shared" si="351"/>
        <v>0</v>
      </c>
      <c r="AD733" s="456">
        <f t="shared" si="352"/>
        <v>0</v>
      </c>
      <c r="AE733" s="458">
        <f t="shared" si="353"/>
        <v>0</v>
      </c>
      <c r="AF733" s="457">
        <f t="shared" si="354"/>
        <v>0</v>
      </c>
      <c r="AG733" s="456">
        <f t="shared" si="355"/>
        <v>0</v>
      </c>
      <c r="AH733" s="457">
        <f t="shared" si="356"/>
        <v>0</v>
      </c>
      <c r="AI733" s="268">
        <f t="shared" si="357"/>
        <v>0</v>
      </c>
      <c r="AJ733" s="269">
        <f t="shared" si="358"/>
        <v>0</v>
      </c>
      <c r="AK733" s="270">
        <f t="shared" si="359"/>
        <v>0</v>
      </c>
      <c r="AL733" s="415">
        <f t="shared" si="360"/>
        <v>0</v>
      </c>
      <c r="AM733" s="259" t="str">
        <f>IF(AP733="","",IFERROR(VLOOKUP(AP733,CODES!$A$3:$D$1348,4,FALSE),"X"))&amp;IF(AQ733="","",IFERROR(VLOOKUP(AQ733,CODES!$A$3:$D$1348,4,FALSE),"X"))&amp;IF(AR733="","",IFERROR(VLOOKUP(AR733,CODES!$A$3:$D$1348,4,FALSE),"X"))&amp;IF(AS733="","",IFERROR(VLOOKUP(AS733,CODES!$A$3:$D$1348,4,FALSE),"X"))&amp;IF(AT733="","",IFERROR(VLOOKUP(AT733,CODES!$A$3:$D$1348,4,FALSE),"X"))&amp;IF(AU733="","",IFERROR(VLOOKUP(AU733,CODES!$A$3:$D$1348,4,FALSE),"X"))&amp;IF(AV733="","",IFERROR(VLOOKUP(AV733,CODES!$A$3:$D$1348,4,FALSE),"X"))&amp;IF(AW733="","",IFERROR(VLOOKUP(AW733,CODES!$A$3:$D$1348,4,FALSE),"X"))&amp;IF(AX733="","",IFERROR(VLOOKUP(AX733,CODES!$A$3:$D$1348,4,FALSE),"X"))&amp;IF(AY733="","",IFERROR(VLOOKUP(AY733,CODES!$A$3:$D$1348,4,FALSE),"X"))</f>
        <v/>
      </c>
      <c r="AN733" s="258">
        <f>SUM(IFERROR(VLOOKUP(AP733,CODES!$A$3:$D$1348,4,FALSE)*BC733,0),IFERROR(VLOOKUP(AQ733,CODES!$A$3:$D$1348,4,FALSE)*BF733,0),IFERROR(VLOOKUP(AR733,CODES!$A$3:$D$1348,4,FALSE)*BI733,0),IFERROR(VLOOKUP(AS733,CODES!$A$3:$D$1348,4,FALSE)*BL733,0),IFERROR(VLOOKUP(AT733,CODES!$A$3:$D$1348,4,FALSE)*BO733,0),IFERROR(VLOOKUP(AU733,CODES!$A$3:$D$1348,4,FALSE)*BR733,0),IFERROR(VLOOKUP(AV733,CODES!$A$3:$D$1348,4,FALSE)*BU733,0),IFERROR(VLOOKUP(AW733,CODES!$A$3:$D$1348,4,FALSE)*BX733,0),IFERROR(VLOOKUP(AX733,CODES!$A$3:$D$1348,4,FALSE)*CA733,0),IFERROR(VLOOKUP(AY733,CODES!$A$3:$D$1348,4,FALSE)*CD733,0))</f>
        <v>0</v>
      </c>
      <c r="AO733" s="258">
        <f>SUM(IFERROR(VLOOKUP(AP733,CODES!$A$3:$D$1348,3,FALSE)*BC733,0),IFERROR(VLOOKUP(AQ733,CODES!$A$3:$D$1348,3,FALSE)*BF733,0),IFERROR(VLOOKUP(AR733,CODES!$A$3:$D$1348,3,FALSE)*BI733,0),IFERROR(VLOOKUP(AS733,CODES!$A$3:$D$1348,3,FALSE)*BL733,0),IFERROR(VLOOKUP(AT733,CODES!$A$3:$D$1348,3,FALSE)*BO733,0),IFERROR(VLOOKUP(AU733,CODES!$A$3:$D$1348,3,FALSE)*BR733,0),IFERROR(VLOOKUP(AV733,CODES!$A$3:$D$1348,3,FALSE)*BU733,0),IFERROR(VLOOKUP(AW733,CODES!$A$3:$D$1348,3,FALSE)*BX733,0),IFERROR(VLOOKUP(AX733,CODES!$A$3:$D$1348,3,FALSE)*CA733,0),IFERROR(VLOOKUP(AY733,CODES!$A$3:$D$1348,3,FALSE)*CD733,0))+B733</f>
        <v>0</v>
      </c>
      <c r="AP733" s="271" t="str">
        <f t="shared" si="361"/>
        <v/>
      </c>
      <c r="AQ733" s="271" t="str">
        <f t="shared" si="362"/>
        <v/>
      </c>
      <c r="AR733" s="271" t="str">
        <f t="shared" si="363"/>
        <v/>
      </c>
      <c r="AS733" s="271" t="str">
        <f t="shared" si="364"/>
        <v/>
      </c>
      <c r="AT733" s="271" t="str">
        <f t="shared" si="365"/>
        <v/>
      </c>
      <c r="AU733" s="271" t="str">
        <f t="shared" si="366"/>
        <v/>
      </c>
      <c r="AV733" s="271" t="str">
        <f t="shared" si="367"/>
        <v/>
      </c>
      <c r="AW733" s="271" t="str">
        <f t="shared" si="368"/>
        <v/>
      </c>
      <c r="AX733" s="271" t="str">
        <f t="shared" si="369"/>
        <v/>
      </c>
      <c r="AY733" s="271" t="str">
        <f t="shared" si="370"/>
        <v/>
      </c>
      <c r="AZ733" s="258">
        <f t="shared" si="371"/>
        <v>0</v>
      </c>
      <c r="BA733" s="258">
        <f t="shared" si="19"/>
        <v>1</v>
      </c>
      <c r="BB733" s="258">
        <f t="shared" si="372"/>
        <v>0</v>
      </c>
      <c r="BC733" s="258">
        <f t="shared" si="373"/>
        <v>1</v>
      </c>
      <c r="BD733" s="258">
        <f t="shared" si="374"/>
        <v>1</v>
      </c>
      <c r="BE733" s="258">
        <f t="shared" si="375"/>
        <v>0</v>
      </c>
      <c r="BF733" s="258">
        <f t="shared" si="376"/>
        <v>1</v>
      </c>
      <c r="BG733" s="258">
        <f t="shared" si="377"/>
        <v>1</v>
      </c>
      <c r="BH733" s="258">
        <f t="shared" si="378"/>
        <v>0</v>
      </c>
      <c r="BI733" s="258">
        <f t="shared" si="379"/>
        <v>1</v>
      </c>
      <c r="BJ733" s="258">
        <f t="shared" si="380"/>
        <v>1</v>
      </c>
      <c r="BK733" s="258">
        <f t="shared" si="381"/>
        <v>0</v>
      </c>
      <c r="BL733" s="258">
        <f t="shared" si="382"/>
        <v>1</v>
      </c>
      <c r="BM733" s="258">
        <f t="shared" si="383"/>
        <v>1</v>
      </c>
      <c r="BN733" s="258">
        <f t="shared" si="384"/>
        <v>0</v>
      </c>
      <c r="BO733" s="258">
        <f t="shared" si="385"/>
        <v>1</v>
      </c>
      <c r="BP733" s="258">
        <f t="shared" si="386"/>
        <v>1</v>
      </c>
      <c r="BQ733" s="258">
        <f t="shared" si="387"/>
        <v>0</v>
      </c>
      <c r="BR733" s="258">
        <f t="shared" si="388"/>
        <v>1</v>
      </c>
      <c r="BS733" s="258">
        <f t="shared" si="389"/>
        <v>1</v>
      </c>
      <c r="BT733" s="258">
        <f t="shared" si="390"/>
        <v>0</v>
      </c>
      <c r="BU733" s="258">
        <f t="shared" si="391"/>
        <v>1</v>
      </c>
      <c r="BV733" s="258">
        <f t="shared" si="392"/>
        <v>1</v>
      </c>
      <c r="BW733" s="258">
        <f t="shared" si="393"/>
        <v>0</v>
      </c>
      <c r="BX733" s="258">
        <f t="shared" si="394"/>
        <v>1</v>
      </c>
      <c r="BY733" s="258">
        <f t="shared" si="395"/>
        <v>1</v>
      </c>
      <c r="BZ733" s="258">
        <f t="shared" si="396"/>
        <v>0</v>
      </c>
      <c r="CA733" s="258">
        <f t="shared" si="397"/>
        <v>1</v>
      </c>
      <c r="CB733" s="258">
        <f t="shared" si="398"/>
        <v>1</v>
      </c>
      <c r="CC733" s="258">
        <f t="shared" si="399"/>
        <v>0</v>
      </c>
      <c r="CD733" s="258">
        <f t="shared" si="400"/>
        <v>1</v>
      </c>
    </row>
    <row r="734" spans="1:82" hidden="1">
      <c r="A734" s="258"/>
      <c r="B734" s="258"/>
      <c r="C734" s="259"/>
      <c r="D734" s="258"/>
      <c r="E734" s="258"/>
      <c r="F734" s="258"/>
      <c r="G734" s="258">
        <v>726</v>
      </c>
      <c r="H734" s="743"/>
      <c r="I734" s="744"/>
      <c r="J734" s="739"/>
      <c r="K734" s="745"/>
      <c r="L734" s="745"/>
      <c r="M734" s="272"/>
      <c r="N734" s="508">
        <f t="shared" si="29"/>
        <v>0</v>
      </c>
      <c r="O734" s="510">
        <f t="shared" si="345"/>
        <v>0</v>
      </c>
      <c r="P734" s="260">
        <f t="shared" si="346"/>
        <v>0</v>
      </c>
      <c r="Q734" s="261">
        <f t="shared" si="347"/>
        <v>0</v>
      </c>
      <c r="R734" s="261">
        <f t="shared" si="1"/>
        <v>0</v>
      </c>
      <c r="S734" s="262"/>
      <c r="T734" s="262"/>
      <c r="U734" s="263">
        <f t="shared" si="348"/>
        <v>1.288</v>
      </c>
      <c r="V734" s="264">
        <f>IF(E734="SP",1,IF(D734="",ExtraMargeMateriaal,(1-VLOOKUP(D734,TabelAankoop[],4,FALSE))))</f>
        <v>1</v>
      </c>
      <c r="W734" s="265">
        <f t="shared" si="3"/>
        <v>0.6885</v>
      </c>
      <c r="X734" s="266">
        <f t="shared" si="4"/>
        <v>1</v>
      </c>
      <c r="Y734" s="267">
        <f t="shared" si="5"/>
        <v>1.46</v>
      </c>
      <c r="Z734" s="267">
        <f t="shared" si="6"/>
        <v>1.1599999999999999</v>
      </c>
      <c r="AA734" s="268">
        <f t="shared" si="349"/>
        <v>0</v>
      </c>
      <c r="AB734" s="456">
        <f t="shared" si="350"/>
        <v>0</v>
      </c>
      <c r="AC734" s="457">
        <f t="shared" si="351"/>
        <v>0</v>
      </c>
      <c r="AD734" s="456">
        <f t="shared" si="352"/>
        <v>0</v>
      </c>
      <c r="AE734" s="458">
        <f t="shared" si="353"/>
        <v>0</v>
      </c>
      <c r="AF734" s="457">
        <f t="shared" si="354"/>
        <v>0</v>
      </c>
      <c r="AG734" s="456">
        <f t="shared" si="355"/>
        <v>0</v>
      </c>
      <c r="AH734" s="457">
        <f t="shared" si="356"/>
        <v>0</v>
      </c>
      <c r="AI734" s="268">
        <f t="shared" si="357"/>
        <v>0</v>
      </c>
      <c r="AJ734" s="269">
        <f t="shared" si="358"/>
        <v>0</v>
      </c>
      <c r="AK734" s="270">
        <f t="shared" si="359"/>
        <v>0</v>
      </c>
      <c r="AL734" s="415">
        <f t="shared" si="360"/>
        <v>0</v>
      </c>
      <c r="AM734" s="259" t="str">
        <f>IF(AP734="","",IFERROR(VLOOKUP(AP734,CODES!$A$3:$D$1348,4,FALSE),"X"))&amp;IF(AQ734="","",IFERROR(VLOOKUP(AQ734,CODES!$A$3:$D$1348,4,FALSE),"X"))&amp;IF(AR734="","",IFERROR(VLOOKUP(AR734,CODES!$A$3:$D$1348,4,FALSE),"X"))&amp;IF(AS734="","",IFERROR(VLOOKUP(AS734,CODES!$A$3:$D$1348,4,FALSE),"X"))&amp;IF(AT734="","",IFERROR(VLOOKUP(AT734,CODES!$A$3:$D$1348,4,FALSE),"X"))&amp;IF(AU734="","",IFERROR(VLOOKUP(AU734,CODES!$A$3:$D$1348,4,FALSE),"X"))&amp;IF(AV734="","",IFERROR(VLOOKUP(AV734,CODES!$A$3:$D$1348,4,FALSE),"X"))&amp;IF(AW734="","",IFERROR(VLOOKUP(AW734,CODES!$A$3:$D$1348,4,FALSE),"X"))&amp;IF(AX734="","",IFERROR(VLOOKUP(AX734,CODES!$A$3:$D$1348,4,FALSE),"X"))&amp;IF(AY734="","",IFERROR(VLOOKUP(AY734,CODES!$A$3:$D$1348,4,FALSE),"X"))</f>
        <v/>
      </c>
      <c r="AN734" s="258">
        <f>SUM(IFERROR(VLOOKUP(AP734,CODES!$A$3:$D$1348,4,FALSE)*BC734,0),IFERROR(VLOOKUP(AQ734,CODES!$A$3:$D$1348,4,FALSE)*BF734,0),IFERROR(VLOOKUP(AR734,CODES!$A$3:$D$1348,4,FALSE)*BI734,0),IFERROR(VLOOKUP(AS734,CODES!$A$3:$D$1348,4,FALSE)*BL734,0),IFERROR(VLOOKUP(AT734,CODES!$A$3:$D$1348,4,FALSE)*BO734,0),IFERROR(VLOOKUP(AU734,CODES!$A$3:$D$1348,4,FALSE)*BR734,0),IFERROR(VLOOKUP(AV734,CODES!$A$3:$D$1348,4,FALSE)*BU734,0),IFERROR(VLOOKUP(AW734,CODES!$A$3:$D$1348,4,FALSE)*BX734,0),IFERROR(VLOOKUP(AX734,CODES!$A$3:$D$1348,4,FALSE)*CA734,0),IFERROR(VLOOKUP(AY734,CODES!$A$3:$D$1348,4,FALSE)*CD734,0))</f>
        <v>0</v>
      </c>
      <c r="AO734" s="258">
        <f>SUM(IFERROR(VLOOKUP(AP734,CODES!$A$3:$D$1348,3,FALSE)*BC734,0),IFERROR(VLOOKUP(AQ734,CODES!$A$3:$D$1348,3,FALSE)*BF734,0),IFERROR(VLOOKUP(AR734,CODES!$A$3:$D$1348,3,FALSE)*BI734,0),IFERROR(VLOOKUP(AS734,CODES!$A$3:$D$1348,3,FALSE)*BL734,0),IFERROR(VLOOKUP(AT734,CODES!$A$3:$D$1348,3,FALSE)*BO734,0),IFERROR(VLOOKUP(AU734,CODES!$A$3:$D$1348,3,FALSE)*BR734,0),IFERROR(VLOOKUP(AV734,CODES!$A$3:$D$1348,3,FALSE)*BU734,0),IFERROR(VLOOKUP(AW734,CODES!$A$3:$D$1348,3,FALSE)*BX734,0),IFERROR(VLOOKUP(AX734,CODES!$A$3:$D$1348,3,FALSE)*CA734,0),IFERROR(VLOOKUP(AY734,CODES!$A$3:$D$1348,3,FALSE)*CD734,0))+B734</f>
        <v>0</v>
      </c>
      <c r="AP734" s="271" t="str">
        <f t="shared" si="361"/>
        <v/>
      </c>
      <c r="AQ734" s="271" t="str">
        <f t="shared" si="362"/>
        <v/>
      </c>
      <c r="AR734" s="271" t="str">
        <f t="shared" si="363"/>
        <v/>
      </c>
      <c r="AS734" s="271" t="str">
        <f t="shared" si="364"/>
        <v/>
      </c>
      <c r="AT734" s="271" t="str">
        <f t="shared" si="365"/>
        <v/>
      </c>
      <c r="AU734" s="271" t="str">
        <f t="shared" si="366"/>
        <v/>
      </c>
      <c r="AV734" s="271" t="str">
        <f t="shared" si="367"/>
        <v/>
      </c>
      <c r="AW734" s="271" t="str">
        <f t="shared" si="368"/>
        <v/>
      </c>
      <c r="AX734" s="271" t="str">
        <f t="shared" si="369"/>
        <v/>
      </c>
      <c r="AY734" s="271" t="str">
        <f t="shared" si="370"/>
        <v/>
      </c>
      <c r="AZ734" s="258">
        <f t="shared" si="371"/>
        <v>0</v>
      </c>
      <c r="BA734" s="258">
        <f t="shared" si="19"/>
        <v>1</v>
      </c>
      <c r="BB734" s="258">
        <f t="shared" si="372"/>
        <v>0</v>
      </c>
      <c r="BC734" s="258">
        <f t="shared" si="373"/>
        <v>1</v>
      </c>
      <c r="BD734" s="258">
        <f t="shared" si="374"/>
        <v>1</v>
      </c>
      <c r="BE734" s="258">
        <f t="shared" si="375"/>
        <v>0</v>
      </c>
      <c r="BF734" s="258">
        <f t="shared" si="376"/>
        <v>1</v>
      </c>
      <c r="BG734" s="258">
        <f t="shared" si="377"/>
        <v>1</v>
      </c>
      <c r="BH734" s="258">
        <f t="shared" si="378"/>
        <v>0</v>
      </c>
      <c r="BI734" s="258">
        <f t="shared" si="379"/>
        <v>1</v>
      </c>
      <c r="BJ734" s="258">
        <f t="shared" si="380"/>
        <v>1</v>
      </c>
      <c r="BK734" s="258">
        <f t="shared" si="381"/>
        <v>0</v>
      </c>
      <c r="BL734" s="258">
        <f t="shared" si="382"/>
        <v>1</v>
      </c>
      <c r="BM734" s="258">
        <f t="shared" si="383"/>
        <v>1</v>
      </c>
      <c r="BN734" s="258">
        <f t="shared" si="384"/>
        <v>0</v>
      </c>
      <c r="BO734" s="258">
        <f t="shared" si="385"/>
        <v>1</v>
      </c>
      <c r="BP734" s="258">
        <f t="shared" si="386"/>
        <v>1</v>
      </c>
      <c r="BQ734" s="258">
        <f t="shared" si="387"/>
        <v>0</v>
      </c>
      <c r="BR734" s="258">
        <f t="shared" si="388"/>
        <v>1</v>
      </c>
      <c r="BS734" s="258">
        <f t="shared" si="389"/>
        <v>1</v>
      </c>
      <c r="BT734" s="258">
        <f t="shared" si="390"/>
        <v>0</v>
      </c>
      <c r="BU734" s="258">
        <f t="shared" si="391"/>
        <v>1</v>
      </c>
      <c r="BV734" s="258">
        <f t="shared" si="392"/>
        <v>1</v>
      </c>
      <c r="BW734" s="258">
        <f t="shared" si="393"/>
        <v>0</v>
      </c>
      <c r="BX734" s="258">
        <f t="shared" si="394"/>
        <v>1</v>
      </c>
      <c r="BY734" s="258">
        <f t="shared" si="395"/>
        <v>1</v>
      </c>
      <c r="BZ734" s="258">
        <f t="shared" si="396"/>
        <v>0</v>
      </c>
      <c r="CA734" s="258">
        <f t="shared" si="397"/>
        <v>1</v>
      </c>
      <c r="CB734" s="258">
        <f t="shared" si="398"/>
        <v>1</v>
      </c>
      <c r="CC734" s="258">
        <f t="shared" si="399"/>
        <v>0</v>
      </c>
      <c r="CD734" s="258">
        <f t="shared" si="400"/>
        <v>1</v>
      </c>
    </row>
    <row r="735" spans="1:82" hidden="1">
      <c r="A735" s="258"/>
      <c r="B735" s="258"/>
      <c r="C735" s="259"/>
      <c r="D735" s="258"/>
      <c r="E735" s="258"/>
      <c r="F735" s="258"/>
      <c r="G735" s="258">
        <v>727</v>
      </c>
      <c r="H735" s="743"/>
      <c r="I735" s="744"/>
      <c r="J735" s="739"/>
      <c r="K735" s="745"/>
      <c r="L735" s="745"/>
      <c r="M735" s="272"/>
      <c r="N735" s="508">
        <f t="shared" si="29"/>
        <v>0</v>
      </c>
      <c r="O735" s="510">
        <f t="shared" si="345"/>
        <v>0</v>
      </c>
      <c r="P735" s="260">
        <f t="shared" si="346"/>
        <v>0</v>
      </c>
      <c r="Q735" s="261">
        <f t="shared" si="347"/>
        <v>0</v>
      </c>
      <c r="R735" s="261">
        <f t="shared" si="1"/>
        <v>0</v>
      </c>
      <c r="S735" s="262"/>
      <c r="T735" s="262"/>
      <c r="U735" s="263">
        <f t="shared" si="348"/>
        <v>1.288</v>
      </c>
      <c r="V735" s="264">
        <f>IF(E735="SP",1,IF(D735="",ExtraMargeMateriaal,(1-VLOOKUP(D735,TabelAankoop[],4,FALSE))))</f>
        <v>1</v>
      </c>
      <c r="W735" s="265">
        <f t="shared" si="3"/>
        <v>0.6885</v>
      </c>
      <c r="X735" s="266">
        <f t="shared" si="4"/>
        <v>1</v>
      </c>
      <c r="Y735" s="267">
        <f t="shared" si="5"/>
        <v>1.46</v>
      </c>
      <c r="Z735" s="267">
        <f t="shared" si="6"/>
        <v>1.1599999999999999</v>
      </c>
      <c r="AA735" s="268">
        <f t="shared" si="349"/>
        <v>0</v>
      </c>
      <c r="AB735" s="456">
        <f t="shared" si="350"/>
        <v>0</v>
      </c>
      <c r="AC735" s="457">
        <f t="shared" si="351"/>
        <v>0</v>
      </c>
      <c r="AD735" s="456">
        <f t="shared" si="352"/>
        <v>0</v>
      </c>
      <c r="AE735" s="458">
        <f t="shared" si="353"/>
        <v>0</v>
      </c>
      <c r="AF735" s="457">
        <f t="shared" si="354"/>
        <v>0</v>
      </c>
      <c r="AG735" s="456">
        <f t="shared" si="355"/>
        <v>0</v>
      </c>
      <c r="AH735" s="457">
        <f t="shared" si="356"/>
        <v>0</v>
      </c>
      <c r="AI735" s="268">
        <f t="shared" si="357"/>
        <v>0</v>
      </c>
      <c r="AJ735" s="269">
        <f t="shared" si="358"/>
        <v>0</v>
      </c>
      <c r="AK735" s="270">
        <f t="shared" si="359"/>
        <v>0</v>
      </c>
      <c r="AL735" s="415">
        <f t="shared" si="360"/>
        <v>0</v>
      </c>
      <c r="AM735" s="259" t="str">
        <f>IF(AP735="","",IFERROR(VLOOKUP(AP735,CODES!$A$3:$D$1348,4,FALSE),"X"))&amp;IF(AQ735="","",IFERROR(VLOOKUP(AQ735,CODES!$A$3:$D$1348,4,FALSE),"X"))&amp;IF(AR735="","",IFERROR(VLOOKUP(AR735,CODES!$A$3:$D$1348,4,FALSE),"X"))&amp;IF(AS735="","",IFERROR(VLOOKUP(AS735,CODES!$A$3:$D$1348,4,FALSE),"X"))&amp;IF(AT735="","",IFERROR(VLOOKUP(AT735,CODES!$A$3:$D$1348,4,FALSE),"X"))&amp;IF(AU735="","",IFERROR(VLOOKUP(AU735,CODES!$A$3:$D$1348,4,FALSE),"X"))&amp;IF(AV735="","",IFERROR(VLOOKUP(AV735,CODES!$A$3:$D$1348,4,FALSE),"X"))&amp;IF(AW735="","",IFERROR(VLOOKUP(AW735,CODES!$A$3:$D$1348,4,FALSE),"X"))&amp;IF(AX735="","",IFERROR(VLOOKUP(AX735,CODES!$A$3:$D$1348,4,FALSE),"X"))&amp;IF(AY735="","",IFERROR(VLOOKUP(AY735,CODES!$A$3:$D$1348,4,FALSE),"X"))</f>
        <v/>
      </c>
      <c r="AN735" s="258">
        <f>SUM(IFERROR(VLOOKUP(AP735,CODES!$A$3:$D$1348,4,FALSE)*BC735,0),IFERROR(VLOOKUP(AQ735,CODES!$A$3:$D$1348,4,FALSE)*BF735,0),IFERROR(VLOOKUP(AR735,CODES!$A$3:$D$1348,4,FALSE)*BI735,0),IFERROR(VLOOKUP(AS735,CODES!$A$3:$D$1348,4,FALSE)*BL735,0),IFERROR(VLOOKUP(AT735,CODES!$A$3:$D$1348,4,FALSE)*BO735,0),IFERROR(VLOOKUP(AU735,CODES!$A$3:$D$1348,4,FALSE)*BR735,0),IFERROR(VLOOKUP(AV735,CODES!$A$3:$D$1348,4,FALSE)*BU735,0),IFERROR(VLOOKUP(AW735,CODES!$A$3:$D$1348,4,FALSE)*BX735,0),IFERROR(VLOOKUP(AX735,CODES!$A$3:$D$1348,4,FALSE)*CA735,0),IFERROR(VLOOKUP(AY735,CODES!$A$3:$D$1348,4,FALSE)*CD735,0))</f>
        <v>0</v>
      </c>
      <c r="AO735" s="258">
        <f>SUM(IFERROR(VLOOKUP(AP735,CODES!$A$3:$D$1348,3,FALSE)*BC735,0),IFERROR(VLOOKUP(AQ735,CODES!$A$3:$D$1348,3,FALSE)*BF735,0),IFERROR(VLOOKUP(AR735,CODES!$A$3:$D$1348,3,FALSE)*BI735,0),IFERROR(VLOOKUP(AS735,CODES!$A$3:$D$1348,3,FALSE)*BL735,0),IFERROR(VLOOKUP(AT735,CODES!$A$3:$D$1348,3,FALSE)*BO735,0),IFERROR(VLOOKUP(AU735,CODES!$A$3:$D$1348,3,FALSE)*BR735,0),IFERROR(VLOOKUP(AV735,CODES!$A$3:$D$1348,3,FALSE)*BU735,0),IFERROR(VLOOKUP(AW735,CODES!$A$3:$D$1348,3,FALSE)*BX735,0),IFERROR(VLOOKUP(AX735,CODES!$A$3:$D$1348,3,FALSE)*CA735,0),IFERROR(VLOOKUP(AY735,CODES!$A$3:$D$1348,3,FALSE)*CD735,0))+B735</f>
        <v>0</v>
      </c>
      <c r="AP735" s="271" t="str">
        <f t="shared" si="361"/>
        <v/>
      </c>
      <c r="AQ735" s="271" t="str">
        <f t="shared" si="362"/>
        <v/>
      </c>
      <c r="AR735" s="271" t="str">
        <f t="shared" si="363"/>
        <v/>
      </c>
      <c r="AS735" s="271" t="str">
        <f t="shared" si="364"/>
        <v/>
      </c>
      <c r="AT735" s="271" t="str">
        <f t="shared" si="365"/>
        <v/>
      </c>
      <c r="AU735" s="271" t="str">
        <f t="shared" si="366"/>
        <v/>
      </c>
      <c r="AV735" s="271" t="str">
        <f t="shared" si="367"/>
        <v/>
      </c>
      <c r="AW735" s="271" t="str">
        <f t="shared" si="368"/>
        <v/>
      </c>
      <c r="AX735" s="271" t="str">
        <f t="shared" si="369"/>
        <v/>
      </c>
      <c r="AY735" s="271" t="str">
        <f t="shared" si="370"/>
        <v/>
      </c>
      <c r="AZ735" s="258">
        <f t="shared" si="371"/>
        <v>0</v>
      </c>
      <c r="BA735" s="258">
        <f t="shared" si="19"/>
        <v>1</v>
      </c>
      <c r="BB735" s="258">
        <f t="shared" si="372"/>
        <v>0</v>
      </c>
      <c r="BC735" s="258">
        <f t="shared" si="373"/>
        <v>1</v>
      </c>
      <c r="BD735" s="258">
        <f t="shared" si="374"/>
        <v>1</v>
      </c>
      <c r="BE735" s="258">
        <f t="shared" si="375"/>
        <v>0</v>
      </c>
      <c r="BF735" s="258">
        <f t="shared" si="376"/>
        <v>1</v>
      </c>
      <c r="BG735" s="258">
        <f t="shared" si="377"/>
        <v>1</v>
      </c>
      <c r="BH735" s="258">
        <f t="shared" si="378"/>
        <v>0</v>
      </c>
      <c r="BI735" s="258">
        <f t="shared" si="379"/>
        <v>1</v>
      </c>
      <c r="BJ735" s="258">
        <f t="shared" si="380"/>
        <v>1</v>
      </c>
      <c r="BK735" s="258">
        <f t="shared" si="381"/>
        <v>0</v>
      </c>
      <c r="BL735" s="258">
        <f t="shared" si="382"/>
        <v>1</v>
      </c>
      <c r="BM735" s="258">
        <f t="shared" si="383"/>
        <v>1</v>
      </c>
      <c r="BN735" s="258">
        <f t="shared" si="384"/>
        <v>0</v>
      </c>
      <c r="BO735" s="258">
        <f t="shared" si="385"/>
        <v>1</v>
      </c>
      <c r="BP735" s="258">
        <f t="shared" si="386"/>
        <v>1</v>
      </c>
      <c r="BQ735" s="258">
        <f t="shared" si="387"/>
        <v>0</v>
      </c>
      <c r="BR735" s="258">
        <f t="shared" si="388"/>
        <v>1</v>
      </c>
      <c r="BS735" s="258">
        <f t="shared" si="389"/>
        <v>1</v>
      </c>
      <c r="BT735" s="258">
        <f t="shared" si="390"/>
        <v>0</v>
      </c>
      <c r="BU735" s="258">
        <f t="shared" si="391"/>
        <v>1</v>
      </c>
      <c r="BV735" s="258">
        <f t="shared" si="392"/>
        <v>1</v>
      </c>
      <c r="BW735" s="258">
        <f t="shared" si="393"/>
        <v>0</v>
      </c>
      <c r="BX735" s="258">
        <f t="shared" si="394"/>
        <v>1</v>
      </c>
      <c r="BY735" s="258">
        <f t="shared" si="395"/>
        <v>1</v>
      </c>
      <c r="BZ735" s="258">
        <f t="shared" si="396"/>
        <v>0</v>
      </c>
      <c r="CA735" s="258">
        <f t="shared" si="397"/>
        <v>1</v>
      </c>
      <c r="CB735" s="258">
        <f t="shared" si="398"/>
        <v>1</v>
      </c>
      <c r="CC735" s="258">
        <f t="shared" si="399"/>
        <v>0</v>
      </c>
      <c r="CD735" s="258">
        <f t="shared" si="400"/>
        <v>1</v>
      </c>
    </row>
    <row r="736" spans="1:82" hidden="1">
      <c r="A736" s="258"/>
      <c r="B736" s="258"/>
      <c r="C736" s="259"/>
      <c r="D736" s="258"/>
      <c r="E736" s="258"/>
      <c r="F736" s="258"/>
      <c r="G736" s="258">
        <v>728</v>
      </c>
      <c r="H736" s="743"/>
      <c r="I736" s="744"/>
      <c r="J736" s="739"/>
      <c r="K736" s="745"/>
      <c r="L736" s="745"/>
      <c r="M736" s="272"/>
      <c r="N736" s="508">
        <f t="shared" si="29"/>
        <v>0</v>
      </c>
      <c r="O736" s="510">
        <f t="shared" si="345"/>
        <v>0</v>
      </c>
      <c r="P736" s="260">
        <f t="shared" si="346"/>
        <v>0</v>
      </c>
      <c r="Q736" s="261">
        <f t="shared" si="347"/>
        <v>0</v>
      </c>
      <c r="R736" s="261">
        <f t="shared" si="1"/>
        <v>0</v>
      </c>
      <c r="S736" s="262"/>
      <c r="T736" s="262"/>
      <c r="U736" s="263">
        <f t="shared" si="348"/>
        <v>1.288</v>
      </c>
      <c r="V736" s="264">
        <f>IF(E736="SP",1,IF(D736="",ExtraMargeMateriaal,(1-VLOOKUP(D736,TabelAankoop[],4,FALSE))))</f>
        <v>1</v>
      </c>
      <c r="W736" s="265">
        <f t="shared" si="3"/>
        <v>0.6885</v>
      </c>
      <c r="X736" s="266">
        <f t="shared" si="4"/>
        <v>1</v>
      </c>
      <c r="Y736" s="267">
        <f t="shared" si="5"/>
        <v>1.46</v>
      </c>
      <c r="Z736" s="267">
        <f t="shared" si="6"/>
        <v>1.1599999999999999</v>
      </c>
      <c r="AA736" s="268">
        <f t="shared" si="349"/>
        <v>0</v>
      </c>
      <c r="AB736" s="456">
        <f t="shared" si="350"/>
        <v>0</v>
      </c>
      <c r="AC736" s="457">
        <f t="shared" si="351"/>
        <v>0</v>
      </c>
      <c r="AD736" s="456">
        <f t="shared" si="352"/>
        <v>0</v>
      </c>
      <c r="AE736" s="458">
        <f t="shared" si="353"/>
        <v>0</v>
      </c>
      <c r="AF736" s="457">
        <f t="shared" si="354"/>
        <v>0</v>
      </c>
      <c r="AG736" s="456">
        <f t="shared" si="355"/>
        <v>0</v>
      </c>
      <c r="AH736" s="457">
        <f t="shared" si="356"/>
        <v>0</v>
      </c>
      <c r="AI736" s="268">
        <f t="shared" si="357"/>
        <v>0</v>
      </c>
      <c r="AJ736" s="269">
        <f t="shared" si="358"/>
        <v>0</v>
      </c>
      <c r="AK736" s="270">
        <f t="shared" si="359"/>
        <v>0</v>
      </c>
      <c r="AL736" s="415">
        <f t="shared" si="360"/>
        <v>0</v>
      </c>
      <c r="AM736" s="259" t="str">
        <f>IF(AP736="","",IFERROR(VLOOKUP(AP736,CODES!$A$3:$D$1348,4,FALSE),"X"))&amp;IF(AQ736="","",IFERROR(VLOOKUP(AQ736,CODES!$A$3:$D$1348,4,FALSE),"X"))&amp;IF(AR736="","",IFERROR(VLOOKUP(AR736,CODES!$A$3:$D$1348,4,FALSE),"X"))&amp;IF(AS736="","",IFERROR(VLOOKUP(AS736,CODES!$A$3:$D$1348,4,FALSE),"X"))&amp;IF(AT736="","",IFERROR(VLOOKUP(AT736,CODES!$A$3:$D$1348,4,FALSE),"X"))&amp;IF(AU736="","",IFERROR(VLOOKUP(AU736,CODES!$A$3:$D$1348,4,FALSE),"X"))&amp;IF(AV736="","",IFERROR(VLOOKUP(AV736,CODES!$A$3:$D$1348,4,FALSE),"X"))&amp;IF(AW736="","",IFERROR(VLOOKUP(AW736,CODES!$A$3:$D$1348,4,FALSE),"X"))&amp;IF(AX736="","",IFERROR(VLOOKUP(AX736,CODES!$A$3:$D$1348,4,FALSE),"X"))&amp;IF(AY736="","",IFERROR(VLOOKUP(AY736,CODES!$A$3:$D$1348,4,FALSE),"X"))</f>
        <v/>
      </c>
      <c r="AN736" s="258">
        <f>SUM(IFERROR(VLOOKUP(AP736,CODES!$A$3:$D$1348,4,FALSE)*BC736,0),IFERROR(VLOOKUP(AQ736,CODES!$A$3:$D$1348,4,FALSE)*BF736,0),IFERROR(VLOOKUP(AR736,CODES!$A$3:$D$1348,4,FALSE)*BI736,0),IFERROR(VLOOKUP(AS736,CODES!$A$3:$D$1348,4,FALSE)*BL736,0),IFERROR(VLOOKUP(AT736,CODES!$A$3:$D$1348,4,FALSE)*BO736,0),IFERROR(VLOOKUP(AU736,CODES!$A$3:$D$1348,4,FALSE)*BR736,0),IFERROR(VLOOKUP(AV736,CODES!$A$3:$D$1348,4,FALSE)*BU736,0),IFERROR(VLOOKUP(AW736,CODES!$A$3:$D$1348,4,FALSE)*BX736,0),IFERROR(VLOOKUP(AX736,CODES!$A$3:$D$1348,4,FALSE)*CA736,0),IFERROR(VLOOKUP(AY736,CODES!$A$3:$D$1348,4,FALSE)*CD736,0))</f>
        <v>0</v>
      </c>
      <c r="AO736" s="258">
        <f>SUM(IFERROR(VLOOKUP(AP736,CODES!$A$3:$D$1348,3,FALSE)*BC736,0),IFERROR(VLOOKUP(AQ736,CODES!$A$3:$D$1348,3,FALSE)*BF736,0),IFERROR(VLOOKUP(AR736,CODES!$A$3:$D$1348,3,FALSE)*BI736,0),IFERROR(VLOOKUP(AS736,CODES!$A$3:$D$1348,3,FALSE)*BL736,0),IFERROR(VLOOKUP(AT736,CODES!$A$3:$D$1348,3,FALSE)*BO736,0),IFERROR(VLOOKUP(AU736,CODES!$A$3:$D$1348,3,FALSE)*BR736,0),IFERROR(VLOOKUP(AV736,CODES!$A$3:$D$1348,3,FALSE)*BU736,0),IFERROR(VLOOKUP(AW736,CODES!$A$3:$D$1348,3,FALSE)*BX736,0),IFERROR(VLOOKUP(AX736,CODES!$A$3:$D$1348,3,FALSE)*CA736,0),IFERROR(VLOOKUP(AY736,CODES!$A$3:$D$1348,3,FALSE)*CD736,0))+B736</f>
        <v>0</v>
      </c>
      <c r="AP736" s="271" t="str">
        <f t="shared" si="361"/>
        <v/>
      </c>
      <c r="AQ736" s="271" t="str">
        <f t="shared" si="362"/>
        <v/>
      </c>
      <c r="AR736" s="271" t="str">
        <f t="shared" si="363"/>
        <v/>
      </c>
      <c r="AS736" s="271" t="str">
        <f t="shared" si="364"/>
        <v/>
      </c>
      <c r="AT736" s="271" t="str">
        <f t="shared" si="365"/>
        <v/>
      </c>
      <c r="AU736" s="271" t="str">
        <f t="shared" si="366"/>
        <v/>
      </c>
      <c r="AV736" s="271" t="str">
        <f t="shared" si="367"/>
        <v/>
      </c>
      <c r="AW736" s="271" t="str">
        <f t="shared" si="368"/>
        <v/>
      </c>
      <c r="AX736" s="271" t="str">
        <f t="shared" si="369"/>
        <v/>
      </c>
      <c r="AY736" s="271" t="str">
        <f t="shared" si="370"/>
        <v/>
      </c>
      <c r="AZ736" s="258">
        <f t="shared" si="371"/>
        <v>0</v>
      </c>
      <c r="BA736" s="258">
        <f t="shared" si="19"/>
        <v>1</v>
      </c>
      <c r="BB736" s="258">
        <f t="shared" si="372"/>
        <v>0</v>
      </c>
      <c r="BC736" s="258">
        <f t="shared" si="373"/>
        <v>1</v>
      </c>
      <c r="BD736" s="258">
        <f t="shared" si="374"/>
        <v>1</v>
      </c>
      <c r="BE736" s="258">
        <f t="shared" si="375"/>
        <v>0</v>
      </c>
      <c r="BF736" s="258">
        <f t="shared" si="376"/>
        <v>1</v>
      </c>
      <c r="BG736" s="258">
        <f t="shared" si="377"/>
        <v>1</v>
      </c>
      <c r="BH736" s="258">
        <f t="shared" si="378"/>
        <v>0</v>
      </c>
      <c r="BI736" s="258">
        <f t="shared" si="379"/>
        <v>1</v>
      </c>
      <c r="BJ736" s="258">
        <f t="shared" si="380"/>
        <v>1</v>
      </c>
      <c r="BK736" s="258">
        <f t="shared" si="381"/>
        <v>0</v>
      </c>
      <c r="BL736" s="258">
        <f t="shared" si="382"/>
        <v>1</v>
      </c>
      <c r="BM736" s="258">
        <f t="shared" si="383"/>
        <v>1</v>
      </c>
      <c r="BN736" s="258">
        <f t="shared" si="384"/>
        <v>0</v>
      </c>
      <c r="BO736" s="258">
        <f t="shared" si="385"/>
        <v>1</v>
      </c>
      <c r="BP736" s="258">
        <f t="shared" si="386"/>
        <v>1</v>
      </c>
      <c r="BQ736" s="258">
        <f t="shared" si="387"/>
        <v>0</v>
      </c>
      <c r="BR736" s="258">
        <f t="shared" si="388"/>
        <v>1</v>
      </c>
      <c r="BS736" s="258">
        <f t="shared" si="389"/>
        <v>1</v>
      </c>
      <c r="BT736" s="258">
        <f t="shared" si="390"/>
        <v>0</v>
      </c>
      <c r="BU736" s="258">
        <f t="shared" si="391"/>
        <v>1</v>
      </c>
      <c r="BV736" s="258">
        <f t="shared" si="392"/>
        <v>1</v>
      </c>
      <c r="BW736" s="258">
        <f t="shared" si="393"/>
        <v>0</v>
      </c>
      <c r="BX736" s="258">
        <f t="shared" si="394"/>
        <v>1</v>
      </c>
      <c r="BY736" s="258">
        <f t="shared" si="395"/>
        <v>1</v>
      </c>
      <c r="BZ736" s="258">
        <f t="shared" si="396"/>
        <v>0</v>
      </c>
      <c r="CA736" s="258">
        <f t="shared" si="397"/>
        <v>1</v>
      </c>
      <c r="CB736" s="258">
        <f t="shared" si="398"/>
        <v>1</v>
      </c>
      <c r="CC736" s="258">
        <f t="shared" si="399"/>
        <v>0</v>
      </c>
      <c r="CD736" s="258">
        <f t="shared" si="400"/>
        <v>1</v>
      </c>
    </row>
    <row r="737" spans="1:82" hidden="1">
      <c r="A737" s="258"/>
      <c r="B737" s="258"/>
      <c r="C737" s="259"/>
      <c r="D737" s="258"/>
      <c r="E737" s="258"/>
      <c r="F737" s="258"/>
      <c r="G737" s="258">
        <v>729</v>
      </c>
      <c r="H737" s="743"/>
      <c r="I737" s="744"/>
      <c r="J737" s="739"/>
      <c r="K737" s="745"/>
      <c r="L737" s="745"/>
      <c r="M737" s="272"/>
      <c r="N737" s="508">
        <f t="shared" si="29"/>
        <v>0</v>
      </c>
      <c r="O737" s="510">
        <f t="shared" si="345"/>
        <v>0</v>
      </c>
      <c r="P737" s="260">
        <f t="shared" si="346"/>
        <v>0</v>
      </c>
      <c r="Q737" s="261">
        <f t="shared" si="347"/>
        <v>0</v>
      </c>
      <c r="R737" s="261">
        <f t="shared" si="1"/>
        <v>0</v>
      </c>
      <c r="S737" s="262"/>
      <c r="T737" s="262"/>
      <c r="U737" s="263">
        <f t="shared" si="348"/>
        <v>1.288</v>
      </c>
      <c r="V737" s="264">
        <f>IF(E737="SP",1,IF(D737="",ExtraMargeMateriaal,(1-VLOOKUP(D737,TabelAankoop[],4,FALSE))))</f>
        <v>1</v>
      </c>
      <c r="W737" s="265">
        <f t="shared" si="3"/>
        <v>0.6885</v>
      </c>
      <c r="X737" s="266">
        <f t="shared" si="4"/>
        <v>1</v>
      </c>
      <c r="Y737" s="267">
        <f t="shared" si="5"/>
        <v>1.46</v>
      </c>
      <c r="Z737" s="267">
        <f t="shared" si="6"/>
        <v>1.1599999999999999</v>
      </c>
      <c r="AA737" s="268">
        <f t="shared" si="349"/>
        <v>0</v>
      </c>
      <c r="AB737" s="456">
        <f t="shared" si="350"/>
        <v>0</v>
      </c>
      <c r="AC737" s="457">
        <f t="shared" si="351"/>
        <v>0</v>
      </c>
      <c r="AD737" s="456">
        <f t="shared" si="352"/>
        <v>0</v>
      </c>
      <c r="AE737" s="458">
        <f t="shared" si="353"/>
        <v>0</v>
      </c>
      <c r="AF737" s="457">
        <f t="shared" si="354"/>
        <v>0</v>
      </c>
      <c r="AG737" s="456">
        <f t="shared" si="355"/>
        <v>0</v>
      </c>
      <c r="AH737" s="457">
        <f t="shared" si="356"/>
        <v>0</v>
      </c>
      <c r="AI737" s="268">
        <f t="shared" si="357"/>
        <v>0</v>
      </c>
      <c r="AJ737" s="269">
        <f t="shared" si="358"/>
        <v>0</v>
      </c>
      <c r="AK737" s="270">
        <f t="shared" si="359"/>
        <v>0</v>
      </c>
      <c r="AL737" s="415">
        <f t="shared" si="360"/>
        <v>0</v>
      </c>
      <c r="AM737" s="259" t="str">
        <f>IF(AP737="","",IFERROR(VLOOKUP(AP737,CODES!$A$3:$D$1348,4,FALSE),"X"))&amp;IF(AQ737="","",IFERROR(VLOOKUP(AQ737,CODES!$A$3:$D$1348,4,FALSE),"X"))&amp;IF(AR737="","",IFERROR(VLOOKUP(AR737,CODES!$A$3:$D$1348,4,FALSE),"X"))&amp;IF(AS737="","",IFERROR(VLOOKUP(AS737,CODES!$A$3:$D$1348,4,FALSE),"X"))&amp;IF(AT737="","",IFERROR(VLOOKUP(AT737,CODES!$A$3:$D$1348,4,FALSE),"X"))&amp;IF(AU737="","",IFERROR(VLOOKUP(AU737,CODES!$A$3:$D$1348,4,FALSE),"X"))&amp;IF(AV737="","",IFERROR(VLOOKUP(AV737,CODES!$A$3:$D$1348,4,FALSE),"X"))&amp;IF(AW737="","",IFERROR(VLOOKUP(AW737,CODES!$A$3:$D$1348,4,FALSE),"X"))&amp;IF(AX737="","",IFERROR(VLOOKUP(AX737,CODES!$A$3:$D$1348,4,FALSE),"X"))&amp;IF(AY737="","",IFERROR(VLOOKUP(AY737,CODES!$A$3:$D$1348,4,FALSE),"X"))</f>
        <v/>
      </c>
      <c r="AN737" s="258">
        <f>SUM(IFERROR(VLOOKUP(AP737,CODES!$A$3:$D$1348,4,FALSE)*BC737,0),IFERROR(VLOOKUP(AQ737,CODES!$A$3:$D$1348,4,FALSE)*BF737,0),IFERROR(VLOOKUP(AR737,CODES!$A$3:$D$1348,4,FALSE)*BI737,0),IFERROR(VLOOKUP(AS737,CODES!$A$3:$D$1348,4,FALSE)*BL737,0),IFERROR(VLOOKUP(AT737,CODES!$A$3:$D$1348,4,FALSE)*BO737,0),IFERROR(VLOOKUP(AU737,CODES!$A$3:$D$1348,4,FALSE)*BR737,0),IFERROR(VLOOKUP(AV737,CODES!$A$3:$D$1348,4,FALSE)*BU737,0),IFERROR(VLOOKUP(AW737,CODES!$A$3:$D$1348,4,FALSE)*BX737,0),IFERROR(VLOOKUP(AX737,CODES!$A$3:$D$1348,4,FALSE)*CA737,0),IFERROR(VLOOKUP(AY737,CODES!$A$3:$D$1348,4,FALSE)*CD737,0))</f>
        <v>0</v>
      </c>
      <c r="AO737" s="258">
        <f>SUM(IFERROR(VLOOKUP(AP737,CODES!$A$3:$D$1348,3,FALSE)*BC737,0),IFERROR(VLOOKUP(AQ737,CODES!$A$3:$D$1348,3,FALSE)*BF737,0),IFERROR(VLOOKUP(AR737,CODES!$A$3:$D$1348,3,FALSE)*BI737,0),IFERROR(VLOOKUP(AS737,CODES!$A$3:$D$1348,3,FALSE)*BL737,0),IFERROR(VLOOKUP(AT737,CODES!$A$3:$D$1348,3,FALSE)*BO737,0),IFERROR(VLOOKUP(AU737,CODES!$A$3:$D$1348,3,FALSE)*BR737,0),IFERROR(VLOOKUP(AV737,CODES!$A$3:$D$1348,3,FALSE)*BU737,0),IFERROR(VLOOKUP(AW737,CODES!$A$3:$D$1348,3,FALSE)*BX737,0),IFERROR(VLOOKUP(AX737,CODES!$A$3:$D$1348,3,FALSE)*CA737,0),IFERROR(VLOOKUP(AY737,CODES!$A$3:$D$1348,3,FALSE)*CD737,0))+B737</f>
        <v>0</v>
      </c>
      <c r="AP737" s="271" t="str">
        <f t="shared" si="361"/>
        <v/>
      </c>
      <c r="AQ737" s="271" t="str">
        <f t="shared" si="362"/>
        <v/>
      </c>
      <c r="AR737" s="271" t="str">
        <f t="shared" si="363"/>
        <v/>
      </c>
      <c r="AS737" s="271" t="str">
        <f t="shared" si="364"/>
        <v/>
      </c>
      <c r="AT737" s="271" t="str">
        <f t="shared" si="365"/>
        <v/>
      </c>
      <c r="AU737" s="271" t="str">
        <f t="shared" si="366"/>
        <v/>
      </c>
      <c r="AV737" s="271" t="str">
        <f t="shared" si="367"/>
        <v/>
      </c>
      <c r="AW737" s="271" t="str">
        <f t="shared" si="368"/>
        <v/>
      </c>
      <c r="AX737" s="271" t="str">
        <f t="shared" si="369"/>
        <v/>
      </c>
      <c r="AY737" s="271" t="str">
        <f t="shared" si="370"/>
        <v/>
      </c>
      <c r="AZ737" s="258">
        <f t="shared" si="371"/>
        <v>0</v>
      </c>
      <c r="BA737" s="258">
        <f t="shared" si="19"/>
        <v>1</v>
      </c>
      <c r="BB737" s="258">
        <f t="shared" si="372"/>
        <v>0</v>
      </c>
      <c r="BC737" s="258">
        <f t="shared" si="373"/>
        <v>1</v>
      </c>
      <c r="BD737" s="258">
        <f t="shared" si="374"/>
        <v>1</v>
      </c>
      <c r="BE737" s="258">
        <f t="shared" si="375"/>
        <v>0</v>
      </c>
      <c r="BF737" s="258">
        <f t="shared" si="376"/>
        <v>1</v>
      </c>
      <c r="BG737" s="258">
        <f t="shared" si="377"/>
        <v>1</v>
      </c>
      <c r="BH737" s="258">
        <f t="shared" si="378"/>
        <v>0</v>
      </c>
      <c r="BI737" s="258">
        <f t="shared" si="379"/>
        <v>1</v>
      </c>
      <c r="BJ737" s="258">
        <f t="shared" si="380"/>
        <v>1</v>
      </c>
      <c r="BK737" s="258">
        <f t="shared" si="381"/>
        <v>0</v>
      </c>
      <c r="BL737" s="258">
        <f t="shared" si="382"/>
        <v>1</v>
      </c>
      <c r="BM737" s="258">
        <f t="shared" si="383"/>
        <v>1</v>
      </c>
      <c r="BN737" s="258">
        <f t="shared" si="384"/>
        <v>0</v>
      </c>
      <c r="BO737" s="258">
        <f t="shared" si="385"/>
        <v>1</v>
      </c>
      <c r="BP737" s="258">
        <f t="shared" si="386"/>
        <v>1</v>
      </c>
      <c r="BQ737" s="258">
        <f t="shared" si="387"/>
        <v>0</v>
      </c>
      <c r="BR737" s="258">
        <f t="shared" si="388"/>
        <v>1</v>
      </c>
      <c r="BS737" s="258">
        <f t="shared" si="389"/>
        <v>1</v>
      </c>
      <c r="BT737" s="258">
        <f t="shared" si="390"/>
        <v>0</v>
      </c>
      <c r="BU737" s="258">
        <f t="shared" si="391"/>
        <v>1</v>
      </c>
      <c r="BV737" s="258">
        <f t="shared" si="392"/>
        <v>1</v>
      </c>
      <c r="BW737" s="258">
        <f t="shared" si="393"/>
        <v>0</v>
      </c>
      <c r="BX737" s="258">
        <f t="shared" si="394"/>
        <v>1</v>
      </c>
      <c r="BY737" s="258">
        <f t="shared" si="395"/>
        <v>1</v>
      </c>
      <c r="BZ737" s="258">
        <f t="shared" si="396"/>
        <v>0</v>
      </c>
      <c r="CA737" s="258">
        <f t="shared" si="397"/>
        <v>1</v>
      </c>
      <c r="CB737" s="258">
        <f t="shared" si="398"/>
        <v>1</v>
      </c>
      <c r="CC737" s="258">
        <f t="shared" si="399"/>
        <v>0</v>
      </c>
      <c r="CD737" s="258">
        <f t="shared" si="400"/>
        <v>1</v>
      </c>
    </row>
    <row r="738" spans="1:82" hidden="1">
      <c r="A738" s="258"/>
      <c r="B738" s="258"/>
      <c r="C738" s="259"/>
      <c r="D738" s="258"/>
      <c r="E738" s="258"/>
      <c r="F738" s="258"/>
      <c r="G738" s="258">
        <v>730</v>
      </c>
      <c r="H738" s="743"/>
      <c r="I738" s="744"/>
      <c r="J738" s="739"/>
      <c r="K738" s="745"/>
      <c r="L738" s="745"/>
      <c r="M738" s="272"/>
      <c r="N738" s="508">
        <f t="shared" si="29"/>
        <v>0</v>
      </c>
      <c r="O738" s="510">
        <f t="shared" si="345"/>
        <v>0</v>
      </c>
      <c r="P738" s="260">
        <f t="shared" si="346"/>
        <v>0</v>
      </c>
      <c r="Q738" s="261">
        <f t="shared" si="347"/>
        <v>0</v>
      </c>
      <c r="R738" s="261">
        <f t="shared" si="1"/>
        <v>0</v>
      </c>
      <c r="S738" s="262"/>
      <c r="T738" s="262"/>
      <c r="U738" s="263">
        <f t="shared" si="348"/>
        <v>1.288</v>
      </c>
      <c r="V738" s="264">
        <f>IF(E738="SP",1,IF(D738="",ExtraMargeMateriaal,(1-VLOOKUP(D738,TabelAankoop[],4,FALSE))))</f>
        <v>1</v>
      </c>
      <c r="W738" s="265">
        <f t="shared" si="3"/>
        <v>0.6885</v>
      </c>
      <c r="X738" s="266">
        <f t="shared" si="4"/>
        <v>1</v>
      </c>
      <c r="Y738" s="267">
        <f t="shared" si="5"/>
        <v>1.46</v>
      </c>
      <c r="Z738" s="267">
        <f t="shared" si="6"/>
        <v>1.1599999999999999</v>
      </c>
      <c r="AA738" s="268">
        <f t="shared" si="349"/>
        <v>0</v>
      </c>
      <c r="AB738" s="456">
        <f t="shared" si="350"/>
        <v>0</v>
      </c>
      <c r="AC738" s="457">
        <f t="shared" si="351"/>
        <v>0</v>
      </c>
      <c r="AD738" s="456">
        <f t="shared" si="352"/>
        <v>0</v>
      </c>
      <c r="AE738" s="458">
        <f t="shared" si="353"/>
        <v>0</v>
      </c>
      <c r="AF738" s="457">
        <f t="shared" si="354"/>
        <v>0</v>
      </c>
      <c r="AG738" s="456">
        <f t="shared" si="355"/>
        <v>0</v>
      </c>
      <c r="AH738" s="457">
        <f t="shared" si="356"/>
        <v>0</v>
      </c>
      <c r="AI738" s="268">
        <f t="shared" si="357"/>
        <v>0</v>
      </c>
      <c r="AJ738" s="269">
        <f t="shared" si="358"/>
        <v>0</v>
      </c>
      <c r="AK738" s="270">
        <f t="shared" si="359"/>
        <v>0</v>
      </c>
      <c r="AL738" s="415">
        <f t="shared" si="360"/>
        <v>0</v>
      </c>
      <c r="AM738" s="259" t="str">
        <f>IF(AP738="","",IFERROR(VLOOKUP(AP738,CODES!$A$3:$D$1348,4,FALSE),"X"))&amp;IF(AQ738="","",IFERROR(VLOOKUP(AQ738,CODES!$A$3:$D$1348,4,FALSE),"X"))&amp;IF(AR738="","",IFERROR(VLOOKUP(AR738,CODES!$A$3:$D$1348,4,FALSE),"X"))&amp;IF(AS738="","",IFERROR(VLOOKUP(AS738,CODES!$A$3:$D$1348,4,FALSE),"X"))&amp;IF(AT738="","",IFERROR(VLOOKUP(AT738,CODES!$A$3:$D$1348,4,FALSE),"X"))&amp;IF(AU738="","",IFERROR(VLOOKUP(AU738,CODES!$A$3:$D$1348,4,FALSE),"X"))&amp;IF(AV738="","",IFERROR(VLOOKUP(AV738,CODES!$A$3:$D$1348,4,FALSE),"X"))&amp;IF(AW738="","",IFERROR(VLOOKUP(AW738,CODES!$A$3:$D$1348,4,FALSE),"X"))&amp;IF(AX738="","",IFERROR(VLOOKUP(AX738,CODES!$A$3:$D$1348,4,FALSE),"X"))&amp;IF(AY738="","",IFERROR(VLOOKUP(AY738,CODES!$A$3:$D$1348,4,FALSE),"X"))</f>
        <v/>
      </c>
      <c r="AN738" s="258">
        <f>SUM(IFERROR(VLOOKUP(AP738,CODES!$A$3:$D$1348,4,FALSE)*BC738,0),IFERROR(VLOOKUP(AQ738,CODES!$A$3:$D$1348,4,FALSE)*BF738,0),IFERROR(VLOOKUP(AR738,CODES!$A$3:$D$1348,4,FALSE)*BI738,0),IFERROR(VLOOKUP(AS738,CODES!$A$3:$D$1348,4,FALSE)*BL738,0),IFERROR(VLOOKUP(AT738,CODES!$A$3:$D$1348,4,FALSE)*BO738,0),IFERROR(VLOOKUP(AU738,CODES!$A$3:$D$1348,4,FALSE)*BR738,0),IFERROR(VLOOKUP(AV738,CODES!$A$3:$D$1348,4,FALSE)*BU738,0),IFERROR(VLOOKUP(AW738,CODES!$A$3:$D$1348,4,FALSE)*BX738,0),IFERROR(VLOOKUP(AX738,CODES!$A$3:$D$1348,4,FALSE)*CA738,0),IFERROR(VLOOKUP(AY738,CODES!$A$3:$D$1348,4,FALSE)*CD738,0))</f>
        <v>0</v>
      </c>
      <c r="AO738" s="258">
        <f>SUM(IFERROR(VLOOKUP(AP738,CODES!$A$3:$D$1348,3,FALSE)*BC738,0),IFERROR(VLOOKUP(AQ738,CODES!$A$3:$D$1348,3,FALSE)*BF738,0),IFERROR(VLOOKUP(AR738,CODES!$A$3:$D$1348,3,FALSE)*BI738,0),IFERROR(VLOOKUP(AS738,CODES!$A$3:$D$1348,3,FALSE)*BL738,0),IFERROR(VLOOKUP(AT738,CODES!$A$3:$D$1348,3,FALSE)*BO738,0),IFERROR(VLOOKUP(AU738,CODES!$A$3:$D$1348,3,FALSE)*BR738,0),IFERROR(VLOOKUP(AV738,CODES!$A$3:$D$1348,3,FALSE)*BU738,0),IFERROR(VLOOKUP(AW738,CODES!$A$3:$D$1348,3,FALSE)*BX738,0),IFERROR(VLOOKUP(AX738,CODES!$A$3:$D$1348,3,FALSE)*CA738,0),IFERROR(VLOOKUP(AY738,CODES!$A$3:$D$1348,3,FALSE)*CD738,0))+B738</f>
        <v>0</v>
      </c>
      <c r="AP738" s="271" t="str">
        <f t="shared" si="361"/>
        <v/>
      </c>
      <c r="AQ738" s="271" t="str">
        <f t="shared" si="362"/>
        <v/>
      </c>
      <c r="AR738" s="271" t="str">
        <f t="shared" si="363"/>
        <v/>
      </c>
      <c r="AS738" s="271" t="str">
        <f t="shared" si="364"/>
        <v/>
      </c>
      <c r="AT738" s="271" t="str">
        <f t="shared" si="365"/>
        <v/>
      </c>
      <c r="AU738" s="271" t="str">
        <f t="shared" si="366"/>
        <v/>
      </c>
      <c r="AV738" s="271" t="str">
        <f t="shared" si="367"/>
        <v/>
      </c>
      <c r="AW738" s="271" t="str">
        <f t="shared" si="368"/>
        <v/>
      </c>
      <c r="AX738" s="271" t="str">
        <f t="shared" si="369"/>
        <v/>
      </c>
      <c r="AY738" s="271" t="str">
        <f t="shared" si="370"/>
        <v/>
      </c>
      <c r="AZ738" s="258">
        <f t="shared" si="371"/>
        <v>0</v>
      </c>
      <c r="BA738" s="258">
        <f t="shared" si="19"/>
        <v>1</v>
      </c>
      <c r="BB738" s="258">
        <f t="shared" si="372"/>
        <v>0</v>
      </c>
      <c r="BC738" s="258">
        <f t="shared" si="373"/>
        <v>1</v>
      </c>
      <c r="BD738" s="258">
        <f t="shared" si="374"/>
        <v>1</v>
      </c>
      <c r="BE738" s="258">
        <f t="shared" si="375"/>
        <v>0</v>
      </c>
      <c r="BF738" s="258">
        <f t="shared" si="376"/>
        <v>1</v>
      </c>
      <c r="BG738" s="258">
        <f t="shared" si="377"/>
        <v>1</v>
      </c>
      <c r="BH738" s="258">
        <f t="shared" si="378"/>
        <v>0</v>
      </c>
      <c r="BI738" s="258">
        <f t="shared" si="379"/>
        <v>1</v>
      </c>
      <c r="BJ738" s="258">
        <f t="shared" si="380"/>
        <v>1</v>
      </c>
      <c r="BK738" s="258">
        <f t="shared" si="381"/>
        <v>0</v>
      </c>
      <c r="BL738" s="258">
        <f t="shared" si="382"/>
        <v>1</v>
      </c>
      <c r="BM738" s="258">
        <f t="shared" si="383"/>
        <v>1</v>
      </c>
      <c r="BN738" s="258">
        <f t="shared" si="384"/>
        <v>0</v>
      </c>
      <c r="BO738" s="258">
        <f t="shared" si="385"/>
        <v>1</v>
      </c>
      <c r="BP738" s="258">
        <f t="shared" si="386"/>
        <v>1</v>
      </c>
      <c r="BQ738" s="258">
        <f t="shared" si="387"/>
        <v>0</v>
      </c>
      <c r="BR738" s="258">
        <f t="shared" si="388"/>
        <v>1</v>
      </c>
      <c r="BS738" s="258">
        <f t="shared" si="389"/>
        <v>1</v>
      </c>
      <c r="BT738" s="258">
        <f t="shared" si="390"/>
        <v>0</v>
      </c>
      <c r="BU738" s="258">
        <f t="shared" si="391"/>
        <v>1</v>
      </c>
      <c r="BV738" s="258">
        <f t="shared" si="392"/>
        <v>1</v>
      </c>
      <c r="BW738" s="258">
        <f t="shared" si="393"/>
        <v>0</v>
      </c>
      <c r="BX738" s="258">
        <f t="shared" si="394"/>
        <v>1</v>
      </c>
      <c r="BY738" s="258">
        <f t="shared" si="395"/>
        <v>1</v>
      </c>
      <c r="BZ738" s="258">
        <f t="shared" si="396"/>
        <v>0</v>
      </c>
      <c r="CA738" s="258">
        <f t="shared" si="397"/>
        <v>1</v>
      </c>
      <c r="CB738" s="258">
        <f t="shared" si="398"/>
        <v>1</v>
      </c>
      <c r="CC738" s="258">
        <f t="shared" si="399"/>
        <v>0</v>
      </c>
      <c r="CD738" s="258">
        <f t="shared" si="400"/>
        <v>1</v>
      </c>
    </row>
    <row r="739" spans="1:82" hidden="1">
      <c r="A739" s="258"/>
      <c r="B739" s="258"/>
      <c r="C739" s="259"/>
      <c r="D739" s="258"/>
      <c r="E739" s="258"/>
      <c r="F739" s="258"/>
      <c r="G739" s="258">
        <v>731</v>
      </c>
      <c r="H739" s="743"/>
      <c r="I739" s="744"/>
      <c r="J739" s="739"/>
      <c r="K739" s="745"/>
      <c r="L739" s="745"/>
      <c r="M739" s="272"/>
      <c r="N739" s="508">
        <f t="shared" si="29"/>
        <v>0</v>
      </c>
      <c r="O739" s="510">
        <f t="shared" si="345"/>
        <v>0</v>
      </c>
      <c r="P739" s="260">
        <f t="shared" si="346"/>
        <v>0</v>
      </c>
      <c r="Q739" s="261">
        <f t="shared" si="347"/>
        <v>0</v>
      </c>
      <c r="R739" s="261">
        <f t="shared" si="1"/>
        <v>0</v>
      </c>
      <c r="S739" s="262"/>
      <c r="T739" s="262"/>
      <c r="U739" s="263">
        <f t="shared" si="348"/>
        <v>1.288</v>
      </c>
      <c r="V739" s="264">
        <f>IF(E739="SP",1,IF(D739="",ExtraMargeMateriaal,(1-VLOOKUP(D739,TabelAankoop[],4,FALSE))))</f>
        <v>1</v>
      </c>
      <c r="W739" s="265">
        <f t="shared" si="3"/>
        <v>0.6885</v>
      </c>
      <c r="X739" s="266">
        <f t="shared" si="4"/>
        <v>1</v>
      </c>
      <c r="Y739" s="267">
        <f t="shared" si="5"/>
        <v>1.46</v>
      </c>
      <c r="Z739" s="267">
        <f t="shared" si="6"/>
        <v>1.1599999999999999</v>
      </c>
      <c r="AA739" s="268">
        <f t="shared" si="349"/>
        <v>0</v>
      </c>
      <c r="AB739" s="456">
        <f t="shared" si="350"/>
        <v>0</v>
      </c>
      <c r="AC739" s="457">
        <f t="shared" si="351"/>
        <v>0</v>
      </c>
      <c r="AD739" s="456">
        <f t="shared" si="352"/>
        <v>0</v>
      </c>
      <c r="AE739" s="458">
        <f t="shared" si="353"/>
        <v>0</v>
      </c>
      <c r="AF739" s="457">
        <f t="shared" si="354"/>
        <v>0</v>
      </c>
      <c r="AG739" s="456">
        <f t="shared" si="355"/>
        <v>0</v>
      </c>
      <c r="AH739" s="457">
        <f t="shared" si="356"/>
        <v>0</v>
      </c>
      <c r="AI739" s="268">
        <f t="shared" si="357"/>
        <v>0</v>
      </c>
      <c r="AJ739" s="269">
        <f t="shared" si="358"/>
        <v>0</v>
      </c>
      <c r="AK739" s="270">
        <f t="shared" si="359"/>
        <v>0</v>
      </c>
      <c r="AL739" s="415">
        <f t="shared" si="360"/>
        <v>0</v>
      </c>
      <c r="AM739" s="259" t="str">
        <f>IF(AP739="","",IFERROR(VLOOKUP(AP739,CODES!$A$3:$D$1348,4,FALSE),"X"))&amp;IF(AQ739="","",IFERROR(VLOOKUP(AQ739,CODES!$A$3:$D$1348,4,FALSE),"X"))&amp;IF(AR739="","",IFERROR(VLOOKUP(AR739,CODES!$A$3:$D$1348,4,FALSE),"X"))&amp;IF(AS739="","",IFERROR(VLOOKUP(AS739,CODES!$A$3:$D$1348,4,FALSE),"X"))&amp;IF(AT739="","",IFERROR(VLOOKUP(AT739,CODES!$A$3:$D$1348,4,FALSE),"X"))&amp;IF(AU739="","",IFERROR(VLOOKUP(AU739,CODES!$A$3:$D$1348,4,FALSE),"X"))&amp;IF(AV739="","",IFERROR(VLOOKUP(AV739,CODES!$A$3:$D$1348,4,FALSE),"X"))&amp;IF(AW739="","",IFERROR(VLOOKUP(AW739,CODES!$A$3:$D$1348,4,FALSE),"X"))&amp;IF(AX739="","",IFERROR(VLOOKUP(AX739,CODES!$A$3:$D$1348,4,FALSE),"X"))&amp;IF(AY739="","",IFERROR(VLOOKUP(AY739,CODES!$A$3:$D$1348,4,FALSE),"X"))</f>
        <v/>
      </c>
      <c r="AN739" s="258">
        <f>SUM(IFERROR(VLOOKUP(AP739,CODES!$A$3:$D$1348,4,FALSE)*BC739,0),IFERROR(VLOOKUP(AQ739,CODES!$A$3:$D$1348,4,FALSE)*BF739,0),IFERROR(VLOOKUP(AR739,CODES!$A$3:$D$1348,4,FALSE)*BI739,0),IFERROR(VLOOKUP(AS739,CODES!$A$3:$D$1348,4,FALSE)*BL739,0),IFERROR(VLOOKUP(AT739,CODES!$A$3:$D$1348,4,FALSE)*BO739,0),IFERROR(VLOOKUP(AU739,CODES!$A$3:$D$1348,4,FALSE)*BR739,0),IFERROR(VLOOKUP(AV739,CODES!$A$3:$D$1348,4,FALSE)*BU739,0),IFERROR(VLOOKUP(AW739,CODES!$A$3:$D$1348,4,FALSE)*BX739,0),IFERROR(VLOOKUP(AX739,CODES!$A$3:$D$1348,4,FALSE)*CA739,0),IFERROR(VLOOKUP(AY739,CODES!$A$3:$D$1348,4,FALSE)*CD739,0))</f>
        <v>0</v>
      </c>
      <c r="AO739" s="258">
        <f>SUM(IFERROR(VLOOKUP(AP739,CODES!$A$3:$D$1348,3,FALSE)*BC739,0),IFERROR(VLOOKUP(AQ739,CODES!$A$3:$D$1348,3,FALSE)*BF739,0),IFERROR(VLOOKUP(AR739,CODES!$A$3:$D$1348,3,FALSE)*BI739,0),IFERROR(VLOOKUP(AS739,CODES!$A$3:$D$1348,3,FALSE)*BL739,0),IFERROR(VLOOKUP(AT739,CODES!$A$3:$D$1348,3,FALSE)*BO739,0),IFERROR(VLOOKUP(AU739,CODES!$A$3:$D$1348,3,FALSE)*BR739,0),IFERROR(VLOOKUP(AV739,CODES!$A$3:$D$1348,3,FALSE)*BU739,0),IFERROR(VLOOKUP(AW739,CODES!$A$3:$D$1348,3,FALSE)*BX739,0),IFERROR(VLOOKUP(AX739,CODES!$A$3:$D$1348,3,FALSE)*CA739,0),IFERROR(VLOOKUP(AY739,CODES!$A$3:$D$1348,3,FALSE)*CD739,0))+B739</f>
        <v>0</v>
      </c>
      <c r="AP739" s="271" t="str">
        <f t="shared" si="361"/>
        <v/>
      </c>
      <c r="AQ739" s="271" t="str">
        <f t="shared" si="362"/>
        <v/>
      </c>
      <c r="AR739" s="271" t="str">
        <f t="shared" si="363"/>
        <v/>
      </c>
      <c r="AS739" s="271" t="str">
        <f t="shared" si="364"/>
        <v/>
      </c>
      <c r="AT739" s="271" t="str">
        <f t="shared" si="365"/>
        <v/>
      </c>
      <c r="AU739" s="271" t="str">
        <f t="shared" si="366"/>
        <v/>
      </c>
      <c r="AV739" s="271" t="str">
        <f t="shared" si="367"/>
        <v/>
      </c>
      <c r="AW739" s="271" t="str">
        <f t="shared" si="368"/>
        <v/>
      </c>
      <c r="AX739" s="271" t="str">
        <f t="shared" si="369"/>
        <v/>
      </c>
      <c r="AY739" s="271" t="str">
        <f t="shared" si="370"/>
        <v/>
      </c>
      <c r="AZ739" s="258">
        <f t="shared" si="371"/>
        <v>0</v>
      </c>
      <c r="BA739" s="258">
        <f t="shared" si="19"/>
        <v>1</v>
      </c>
      <c r="BB739" s="258">
        <f t="shared" si="372"/>
        <v>0</v>
      </c>
      <c r="BC739" s="258">
        <f t="shared" si="373"/>
        <v>1</v>
      </c>
      <c r="BD739" s="258">
        <f t="shared" si="374"/>
        <v>1</v>
      </c>
      <c r="BE739" s="258">
        <f t="shared" si="375"/>
        <v>0</v>
      </c>
      <c r="BF739" s="258">
        <f t="shared" si="376"/>
        <v>1</v>
      </c>
      <c r="BG739" s="258">
        <f t="shared" si="377"/>
        <v>1</v>
      </c>
      <c r="BH739" s="258">
        <f t="shared" si="378"/>
        <v>0</v>
      </c>
      <c r="BI739" s="258">
        <f t="shared" si="379"/>
        <v>1</v>
      </c>
      <c r="BJ739" s="258">
        <f t="shared" si="380"/>
        <v>1</v>
      </c>
      <c r="BK739" s="258">
        <f t="shared" si="381"/>
        <v>0</v>
      </c>
      <c r="BL739" s="258">
        <f t="shared" si="382"/>
        <v>1</v>
      </c>
      <c r="BM739" s="258">
        <f t="shared" si="383"/>
        <v>1</v>
      </c>
      <c r="BN739" s="258">
        <f t="shared" si="384"/>
        <v>0</v>
      </c>
      <c r="BO739" s="258">
        <f t="shared" si="385"/>
        <v>1</v>
      </c>
      <c r="BP739" s="258">
        <f t="shared" si="386"/>
        <v>1</v>
      </c>
      <c r="BQ739" s="258">
        <f t="shared" si="387"/>
        <v>0</v>
      </c>
      <c r="BR739" s="258">
        <f t="shared" si="388"/>
        <v>1</v>
      </c>
      <c r="BS739" s="258">
        <f t="shared" si="389"/>
        <v>1</v>
      </c>
      <c r="BT739" s="258">
        <f t="shared" si="390"/>
        <v>0</v>
      </c>
      <c r="BU739" s="258">
        <f t="shared" si="391"/>
        <v>1</v>
      </c>
      <c r="BV739" s="258">
        <f t="shared" si="392"/>
        <v>1</v>
      </c>
      <c r="BW739" s="258">
        <f t="shared" si="393"/>
        <v>0</v>
      </c>
      <c r="BX739" s="258">
        <f t="shared" si="394"/>
        <v>1</v>
      </c>
      <c r="BY739" s="258">
        <f t="shared" si="395"/>
        <v>1</v>
      </c>
      <c r="BZ739" s="258">
        <f t="shared" si="396"/>
        <v>0</v>
      </c>
      <c r="CA739" s="258">
        <f t="shared" si="397"/>
        <v>1</v>
      </c>
      <c r="CB739" s="258">
        <f t="shared" si="398"/>
        <v>1</v>
      </c>
      <c r="CC739" s="258">
        <f t="shared" si="399"/>
        <v>0</v>
      </c>
      <c r="CD739" s="258">
        <f t="shared" si="400"/>
        <v>1</v>
      </c>
    </row>
    <row r="740" spans="1:82" hidden="1">
      <c r="A740" s="258"/>
      <c r="B740" s="258"/>
      <c r="C740" s="259"/>
      <c r="D740" s="258"/>
      <c r="E740" s="258"/>
      <c r="F740" s="258"/>
      <c r="G740" s="258">
        <v>732</v>
      </c>
      <c r="H740" s="743"/>
      <c r="I740" s="744"/>
      <c r="J740" s="739"/>
      <c r="K740" s="745"/>
      <c r="L740" s="745"/>
      <c r="M740" s="272"/>
      <c r="N740" s="508">
        <f t="shared" si="29"/>
        <v>0</v>
      </c>
      <c r="O740" s="510">
        <f t="shared" si="345"/>
        <v>0</v>
      </c>
      <c r="P740" s="260">
        <f t="shared" si="346"/>
        <v>0</v>
      </c>
      <c r="Q740" s="261">
        <f t="shared" si="347"/>
        <v>0</v>
      </c>
      <c r="R740" s="261">
        <f t="shared" si="1"/>
        <v>0</v>
      </c>
      <c r="S740" s="262"/>
      <c r="T740" s="262"/>
      <c r="U740" s="263">
        <f t="shared" si="348"/>
        <v>1.288</v>
      </c>
      <c r="V740" s="264">
        <f>IF(E740="SP",1,IF(D740="",ExtraMargeMateriaal,(1-VLOOKUP(D740,TabelAankoop[],4,FALSE))))</f>
        <v>1</v>
      </c>
      <c r="W740" s="265">
        <f t="shared" si="3"/>
        <v>0.6885</v>
      </c>
      <c r="X740" s="266">
        <f t="shared" si="4"/>
        <v>1</v>
      </c>
      <c r="Y740" s="267">
        <f t="shared" si="5"/>
        <v>1.46</v>
      </c>
      <c r="Z740" s="267">
        <f t="shared" si="6"/>
        <v>1.1599999999999999</v>
      </c>
      <c r="AA740" s="268">
        <f t="shared" si="349"/>
        <v>0</v>
      </c>
      <c r="AB740" s="456">
        <f t="shared" si="350"/>
        <v>0</v>
      </c>
      <c r="AC740" s="457">
        <f t="shared" si="351"/>
        <v>0</v>
      </c>
      <c r="AD740" s="456">
        <f t="shared" si="352"/>
        <v>0</v>
      </c>
      <c r="AE740" s="458">
        <f t="shared" si="353"/>
        <v>0</v>
      </c>
      <c r="AF740" s="457">
        <f t="shared" si="354"/>
        <v>0</v>
      </c>
      <c r="AG740" s="456">
        <f t="shared" si="355"/>
        <v>0</v>
      </c>
      <c r="AH740" s="457">
        <f t="shared" si="356"/>
        <v>0</v>
      </c>
      <c r="AI740" s="268">
        <f t="shared" si="357"/>
        <v>0</v>
      </c>
      <c r="AJ740" s="269">
        <f t="shared" si="358"/>
        <v>0</v>
      </c>
      <c r="AK740" s="270">
        <f t="shared" si="359"/>
        <v>0</v>
      </c>
      <c r="AL740" s="415">
        <f t="shared" si="360"/>
        <v>0</v>
      </c>
      <c r="AM740" s="259" t="str">
        <f>IF(AP740="","",IFERROR(VLOOKUP(AP740,CODES!$A$3:$D$1348,4,FALSE),"X"))&amp;IF(AQ740="","",IFERROR(VLOOKUP(AQ740,CODES!$A$3:$D$1348,4,FALSE),"X"))&amp;IF(AR740="","",IFERROR(VLOOKUP(AR740,CODES!$A$3:$D$1348,4,FALSE),"X"))&amp;IF(AS740="","",IFERROR(VLOOKUP(AS740,CODES!$A$3:$D$1348,4,FALSE),"X"))&amp;IF(AT740="","",IFERROR(VLOOKUP(AT740,CODES!$A$3:$D$1348,4,FALSE),"X"))&amp;IF(AU740="","",IFERROR(VLOOKUP(AU740,CODES!$A$3:$D$1348,4,FALSE),"X"))&amp;IF(AV740="","",IFERROR(VLOOKUP(AV740,CODES!$A$3:$D$1348,4,FALSE),"X"))&amp;IF(AW740="","",IFERROR(VLOOKUP(AW740,CODES!$A$3:$D$1348,4,FALSE),"X"))&amp;IF(AX740="","",IFERROR(VLOOKUP(AX740,CODES!$A$3:$D$1348,4,FALSE),"X"))&amp;IF(AY740="","",IFERROR(VLOOKUP(AY740,CODES!$A$3:$D$1348,4,FALSE),"X"))</f>
        <v/>
      </c>
      <c r="AN740" s="258">
        <f>SUM(IFERROR(VLOOKUP(AP740,CODES!$A$3:$D$1348,4,FALSE)*BC740,0),IFERROR(VLOOKUP(AQ740,CODES!$A$3:$D$1348,4,FALSE)*BF740,0),IFERROR(VLOOKUP(AR740,CODES!$A$3:$D$1348,4,FALSE)*BI740,0),IFERROR(VLOOKUP(AS740,CODES!$A$3:$D$1348,4,FALSE)*BL740,0),IFERROR(VLOOKUP(AT740,CODES!$A$3:$D$1348,4,FALSE)*BO740,0),IFERROR(VLOOKUP(AU740,CODES!$A$3:$D$1348,4,FALSE)*BR740,0),IFERROR(VLOOKUP(AV740,CODES!$A$3:$D$1348,4,FALSE)*BU740,0),IFERROR(VLOOKUP(AW740,CODES!$A$3:$D$1348,4,FALSE)*BX740,0),IFERROR(VLOOKUP(AX740,CODES!$A$3:$D$1348,4,FALSE)*CA740,0),IFERROR(VLOOKUP(AY740,CODES!$A$3:$D$1348,4,FALSE)*CD740,0))</f>
        <v>0</v>
      </c>
      <c r="AO740" s="258">
        <f>SUM(IFERROR(VLOOKUP(AP740,CODES!$A$3:$D$1348,3,FALSE)*BC740,0),IFERROR(VLOOKUP(AQ740,CODES!$A$3:$D$1348,3,FALSE)*BF740,0),IFERROR(VLOOKUP(AR740,CODES!$A$3:$D$1348,3,FALSE)*BI740,0),IFERROR(VLOOKUP(AS740,CODES!$A$3:$D$1348,3,FALSE)*BL740,0),IFERROR(VLOOKUP(AT740,CODES!$A$3:$D$1348,3,FALSE)*BO740,0),IFERROR(VLOOKUP(AU740,CODES!$A$3:$D$1348,3,FALSE)*BR740,0),IFERROR(VLOOKUP(AV740,CODES!$A$3:$D$1348,3,FALSE)*BU740,0),IFERROR(VLOOKUP(AW740,CODES!$A$3:$D$1348,3,FALSE)*BX740,0),IFERROR(VLOOKUP(AX740,CODES!$A$3:$D$1348,3,FALSE)*CA740,0),IFERROR(VLOOKUP(AY740,CODES!$A$3:$D$1348,3,FALSE)*CD740,0))+B740</f>
        <v>0</v>
      </c>
      <c r="AP740" s="271" t="str">
        <f t="shared" si="361"/>
        <v/>
      </c>
      <c r="AQ740" s="271" t="str">
        <f t="shared" si="362"/>
        <v/>
      </c>
      <c r="AR740" s="271" t="str">
        <f t="shared" si="363"/>
        <v/>
      </c>
      <c r="AS740" s="271" t="str">
        <f t="shared" si="364"/>
        <v/>
      </c>
      <c r="AT740" s="271" t="str">
        <f t="shared" si="365"/>
        <v/>
      </c>
      <c r="AU740" s="271" t="str">
        <f t="shared" si="366"/>
        <v/>
      </c>
      <c r="AV740" s="271" t="str">
        <f t="shared" si="367"/>
        <v/>
      </c>
      <c r="AW740" s="271" t="str">
        <f t="shared" si="368"/>
        <v/>
      </c>
      <c r="AX740" s="271" t="str">
        <f t="shared" si="369"/>
        <v/>
      </c>
      <c r="AY740" s="271" t="str">
        <f t="shared" si="370"/>
        <v/>
      </c>
      <c r="AZ740" s="258">
        <f t="shared" si="371"/>
        <v>0</v>
      </c>
      <c r="BA740" s="258">
        <f t="shared" si="19"/>
        <v>1</v>
      </c>
      <c r="BB740" s="258">
        <f t="shared" si="372"/>
        <v>0</v>
      </c>
      <c r="BC740" s="258">
        <f t="shared" si="373"/>
        <v>1</v>
      </c>
      <c r="BD740" s="258">
        <f t="shared" si="374"/>
        <v>1</v>
      </c>
      <c r="BE740" s="258">
        <f t="shared" si="375"/>
        <v>0</v>
      </c>
      <c r="BF740" s="258">
        <f t="shared" si="376"/>
        <v>1</v>
      </c>
      <c r="BG740" s="258">
        <f t="shared" si="377"/>
        <v>1</v>
      </c>
      <c r="BH740" s="258">
        <f t="shared" si="378"/>
        <v>0</v>
      </c>
      <c r="BI740" s="258">
        <f t="shared" si="379"/>
        <v>1</v>
      </c>
      <c r="BJ740" s="258">
        <f t="shared" si="380"/>
        <v>1</v>
      </c>
      <c r="BK740" s="258">
        <f t="shared" si="381"/>
        <v>0</v>
      </c>
      <c r="BL740" s="258">
        <f t="shared" si="382"/>
        <v>1</v>
      </c>
      <c r="BM740" s="258">
        <f t="shared" si="383"/>
        <v>1</v>
      </c>
      <c r="BN740" s="258">
        <f t="shared" si="384"/>
        <v>0</v>
      </c>
      <c r="BO740" s="258">
        <f t="shared" si="385"/>
        <v>1</v>
      </c>
      <c r="BP740" s="258">
        <f t="shared" si="386"/>
        <v>1</v>
      </c>
      <c r="BQ740" s="258">
        <f t="shared" si="387"/>
        <v>0</v>
      </c>
      <c r="BR740" s="258">
        <f t="shared" si="388"/>
        <v>1</v>
      </c>
      <c r="BS740" s="258">
        <f t="shared" si="389"/>
        <v>1</v>
      </c>
      <c r="BT740" s="258">
        <f t="shared" si="390"/>
        <v>0</v>
      </c>
      <c r="BU740" s="258">
        <f t="shared" si="391"/>
        <v>1</v>
      </c>
      <c r="BV740" s="258">
        <f t="shared" si="392"/>
        <v>1</v>
      </c>
      <c r="BW740" s="258">
        <f t="shared" si="393"/>
        <v>0</v>
      </c>
      <c r="BX740" s="258">
        <f t="shared" si="394"/>
        <v>1</v>
      </c>
      <c r="BY740" s="258">
        <f t="shared" si="395"/>
        <v>1</v>
      </c>
      <c r="BZ740" s="258">
        <f t="shared" si="396"/>
        <v>0</v>
      </c>
      <c r="CA740" s="258">
        <f t="shared" si="397"/>
        <v>1</v>
      </c>
      <c r="CB740" s="258">
        <f t="shared" si="398"/>
        <v>1</v>
      </c>
      <c r="CC740" s="258">
        <f t="shared" si="399"/>
        <v>0</v>
      </c>
      <c r="CD740" s="258">
        <f t="shared" si="400"/>
        <v>1</v>
      </c>
    </row>
    <row r="741" spans="1:82" hidden="1">
      <c r="A741" s="258"/>
      <c r="B741" s="258"/>
      <c r="C741" s="259"/>
      <c r="D741" s="258"/>
      <c r="E741" s="258"/>
      <c r="F741" s="258"/>
      <c r="G741" s="258">
        <v>733</v>
      </c>
      <c r="H741" s="743"/>
      <c r="I741" s="744"/>
      <c r="J741" s="739"/>
      <c r="K741" s="745"/>
      <c r="L741" s="745"/>
      <c r="M741" s="272"/>
      <c r="N741" s="508">
        <f t="shared" si="29"/>
        <v>0</v>
      </c>
      <c r="O741" s="510">
        <f t="shared" si="345"/>
        <v>0</v>
      </c>
      <c r="P741" s="260">
        <f t="shared" si="346"/>
        <v>0</v>
      </c>
      <c r="Q741" s="261">
        <f t="shared" si="347"/>
        <v>0</v>
      </c>
      <c r="R741" s="261">
        <f t="shared" si="1"/>
        <v>0</v>
      </c>
      <c r="S741" s="262"/>
      <c r="T741" s="262"/>
      <c r="U741" s="263">
        <f t="shared" si="348"/>
        <v>1.288</v>
      </c>
      <c r="V741" s="264">
        <f>IF(E741="SP",1,IF(D741="",ExtraMargeMateriaal,(1-VLOOKUP(D741,TabelAankoop[],4,FALSE))))</f>
        <v>1</v>
      </c>
      <c r="W741" s="265">
        <f t="shared" si="3"/>
        <v>0.6885</v>
      </c>
      <c r="X741" s="266">
        <f t="shared" si="4"/>
        <v>1</v>
      </c>
      <c r="Y741" s="267">
        <f t="shared" si="5"/>
        <v>1.46</v>
      </c>
      <c r="Z741" s="267">
        <f t="shared" si="6"/>
        <v>1.1599999999999999</v>
      </c>
      <c r="AA741" s="268">
        <f t="shared" si="349"/>
        <v>0</v>
      </c>
      <c r="AB741" s="456">
        <f t="shared" si="350"/>
        <v>0</v>
      </c>
      <c r="AC741" s="457">
        <f t="shared" si="351"/>
        <v>0</v>
      </c>
      <c r="AD741" s="456">
        <f t="shared" si="352"/>
        <v>0</v>
      </c>
      <c r="AE741" s="458">
        <f t="shared" si="353"/>
        <v>0</v>
      </c>
      <c r="AF741" s="457">
        <f t="shared" si="354"/>
        <v>0</v>
      </c>
      <c r="AG741" s="456">
        <f t="shared" si="355"/>
        <v>0</v>
      </c>
      <c r="AH741" s="457">
        <f t="shared" si="356"/>
        <v>0</v>
      </c>
      <c r="AI741" s="268">
        <f t="shared" si="357"/>
        <v>0</v>
      </c>
      <c r="AJ741" s="269">
        <f t="shared" si="358"/>
        <v>0</v>
      </c>
      <c r="AK741" s="270">
        <f t="shared" si="359"/>
        <v>0</v>
      </c>
      <c r="AL741" s="415">
        <f t="shared" si="360"/>
        <v>0</v>
      </c>
      <c r="AM741" s="259" t="str">
        <f>IF(AP741="","",IFERROR(VLOOKUP(AP741,CODES!$A$3:$D$1348,4,FALSE),"X"))&amp;IF(AQ741="","",IFERROR(VLOOKUP(AQ741,CODES!$A$3:$D$1348,4,FALSE),"X"))&amp;IF(AR741="","",IFERROR(VLOOKUP(AR741,CODES!$A$3:$D$1348,4,FALSE),"X"))&amp;IF(AS741="","",IFERROR(VLOOKUP(AS741,CODES!$A$3:$D$1348,4,FALSE),"X"))&amp;IF(AT741="","",IFERROR(VLOOKUP(AT741,CODES!$A$3:$D$1348,4,FALSE),"X"))&amp;IF(AU741="","",IFERROR(VLOOKUP(AU741,CODES!$A$3:$D$1348,4,FALSE),"X"))&amp;IF(AV741="","",IFERROR(VLOOKUP(AV741,CODES!$A$3:$D$1348,4,FALSE),"X"))&amp;IF(AW741="","",IFERROR(VLOOKUP(AW741,CODES!$A$3:$D$1348,4,FALSE),"X"))&amp;IF(AX741="","",IFERROR(VLOOKUP(AX741,CODES!$A$3:$D$1348,4,FALSE),"X"))&amp;IF(AY741="","",IFERROR(VLOOKUP(AY741,CODES!$A$3:$D$1348,4,FALSE),"X"))</f>
        <v/>
      </c>
      <c r="AN741" s="258">
        <f>SUM(IFERROR(VLOOKUP(AP741,CODES!$A$3:$D$1348,4,FALSE)*BC741,0),IFERROR(VLOOKUP(AQ741,CODES!$A$3:$D$1348,4,FALSE)*BF741,0),IFERROR(VLOOKUP(AR741,CODES!$A$3:$D$1348,4,FALSE)*BI741,0),IFERROR(VLOOKUP(AS741,CODES!$A$3:$D$1348,4,FALSE)*BL741,0),IFERROR(VLOOKUP(AT741,CODES!$A$3:$D$1348,4,FALSE)*BO741,0),IFERROR(VLOOKUP(AU741,CODES!$A$3:$D$1348,4,FALSE)*BR741,0),IFERROR(VLOOKUP(AV741,CODES!$A$3:$D$1348,4,FALSE)*BU741,0),IFERROR(VLOOKUP(AW741,CODES!$A$3:$D$1348,4,FALSE)*BX741,0),IFERROR(VLOOKUP(AX741,CODES!$A$3:$D$1348,4,FALSE)*CA741,0),IFERROR(VLOOKUP(AY741,CODES!$A$3:$D$1348,4,FALSE)*CD741,0))</f>
        <v>0</v>
      </c>
      <c r="AO741" s="258">
        <f>SUM(IFERROR(VLOOKUP(AP741,CODES!$A$3:$D$1348,3,FALSE)*BC741,0),IFERROR(VLOOKUP(AQ741,CODES!$A$3:$D$1348,3,FALSE)*BF741,0),IFERROR(VLOOKUP(AR741,CODES!$A$3:$D$1348,3,FALSE)*BI741,0),IFERROR(VLOOKUP(AS741,CODES!$A$3:$D$1348,3,FALSE)*BL741,0),IFERROR(VLOOKUP(AT741,CODES!$A$3:$D$1348,3,FALSE)*BO741,0),IFERROR(VLOOKUP(AU741,CODES!$A$3:$D$1348,3,FALSE)*BR741,0),IFERROR(VLOOKUP(AV741,CODES!$A$3:$D$1348,3,FALSE)*BU741,0),IFERROR(VLOOKUP(AW741,CODES!$A$3:$D$1348,3,FALSE)*BX741,0),IFERROR(VLOOKUP(AX741,CODES!$A$3:$D$1348,3,FALSE)*CA741,0),IFERROR(VLOOKUP(AY741,CODES!$A$3:$D$1348,3,FALSE)*CD741,0))+B741</f>
        <v>0</v>
      </c>
      <c r="AP741" s="271" t="str">
        <f t="shared" si="361"/>
        <v/>
      </c>
      <c r="AQ741" s="271" t="str">
        <f t="shared" si="362"/>
        <v/>
      </c>
      <c r="AR741" s="271" t="str">
        <f t="shared" si="363"/>
        <v/>
      </c>
      <c r="AS741" s="271" t="str">
        <f t="shared" si="364"/>
        <v/>
      </c>
      <c r="AT741" s="271" t="str">
        <f t="shared" si="365"/>
        <v/>
      </c>
      <c r="AU741" s="271" t="str">
        <f t="shared" si="366"/>
        <v/>
      </c>
      <c r="AV741" s="271" t="str">
        <f t="shared" si="367"/>
        <v/>
      </c>
      <c r="AW741" s="271" t="str">
        <f t="shared" si="368"/>
        <v/>
      </c>
      <c r="AX741" s="271" t="str">
        <f t="shared" si="369"/>
        <v/>
      </c>
      <c r="AY741" s="271" t="str">
        <f t="shared" si="370"/>
        <v/>
      </c>
      <c r="AZ741" s="258">
        <f t="shared" si="371"/>
        <v>0</v>
      </c>
      <c r="BA741" s="258">
        <f t="shared" si="19"/>
        <v>1</v>
      </c>
      <c r="BB741" s="258">
        <f t="shared" si="372"/>
        <v>0</v>
      </c>
      <c r="BC741" s="258">
        <f t="shared" si="373"/>
        <v>1</v>
      </c>
      <c r="BD741" s="258">
        <f t="shared" si="374"/>
        <v>1</v>
      </c>
      <c r="BE741" s="258">
        <f t="shared" si="375"/>
        <v>0</v>
      </c>
      <c r="BF741" s="258">
        <f t="shared" si="376"/>
        <v>1</v>
      </c>
      <c r="BG741" s="258">
        <f t="shared" si="377"/>
        <v>1</v>
      </c>
      <c r="BH741" s="258">
        <f t="shared" si="378"/>
        <v>0</v>
      </c>
      <c r="BI741" s="258">
        <f t="shared" si="379"/>
        <v>1</v>
      </c>
      <c r="BJ741" s="258">
        <f t="shared" si="380"/>
        <v>1</v>
      </c>
      <c r="BK741" s="258">
        <f t="shared" si="381"/>
        <v>0</v>
      </c>
      <c r="BL741" s="258">
        <f t="shared" si="382"/>
        <v>1</v>
      </c>
      <c r="BM741" s="258">
        <f t="shared" si="383"/>
        <v>1</v>
      </c>
      <c r="BN741" s="258">
        <f t="shared" si="384"/>
        <v>0</v>
      </c>
      <c r="BO741" s="258">
        <f t="shared" si="385"/>
        <v>1</v>
      </c>
      <c r="BP741" s="258">
        <f t="shared" si="386"/>
        <v>1</v>
      </c>
      <c r="BQ741" s="258">
        <f t="shared" si="387"/>
        <v>0</v>
      </c>
      <c r="BR741" s="258">
        <f t="shared" si="388"/>
        <v>1</v>
      </c>
      <c r="BS741" s="258">
        <f t="shared" si="389"/>
        <v>1</v>
      </c>
      <c r="BT741" s="258">
        <f t="shared" si="390"/>
        <v>0</v>
      </c>
      <c r="BU741" s="258">
        <f t="shared" si="391"/>
        <v>1</v>
      </c>
      <c r="BV741" s="258">
        <f t="shared" si="392"/>
        <v>1</v>
      </c>
      <c r="BW741" s="258">
        <f t="shared" si="393"/>
        <v>0</v>
      </c>
      <c r="BX741" s="258">
        <f t="shared" si="394"/>
        <v>1</v>
      </c>
      <c r="BY741" s="258">
        <f t="shared" si="395"/>
        <v>1</v>
      </c>
      <c r="BZ741" s="258">
        <f t="shared" si="396"/>
        <v>0</v>
      </c>
      <c r="CA741" s="258">
        <f t="shared" si="397"/>
        <v>1</v>
      </c>
      <c r="CB741" s="258">
        <f t="shared" si="398"/>
        <v>1</v>
      </c>
      <c r="CC741" s="258">
        <f t="shared" si="399"/>
        <v>0</v>
      </c>
      <c r="CD741" s="258">
        <f t="shared" si="400"/>
        <v>1</v>
      </c>
    </row>
    <row r="742" spans="1:82" hidden="1">
      <c r="A742" s="258"/>
      <c r="B742" s="258"/>
      <c r="C742" s="259"/>
      <c r="D742" s="258"/>
      <c r="E742" s="258"/>
      <c r="F742" s="258"/>
      <c r="G742" s="258">
        <v>734</v>
      </c>
      <c r="H742" s="743"/>
      <c r="I742" s="744"/>
      <c r="J742" s="739"/>
      <c r="K742" s="745"/>
      <c r="L742" s="745"/>
      <c r="M742" s="272"/>
      <c r="N742" s="508">
        <f t="shared" si="29"/>
        <v>0</v>
      </c>
      <c r="O742" s="510">
        <f t="shared" si="345"/>
        <v>0</v>
      </c>
      <c r="P742" s="260">
        <f t="shared" si="346"/>
        <v>0</v>
      </c>
      <c r="Q742" s="261">
        <f t="shared" si="347"/>
        <v>0</v>
      </c>
      <c r="R742" s="261">
        <f t="shared" si="1"/>
        <v>0</v>
      </c>
      <c r="S742" s="262"/>
      <c r="T742" s="262"/>
      <c r="U742" s="263">
        <f t="shared" si="348"/>
        <v>1.288</v>
      </c>
      <c r="V742" s="264">
        <f>IF(E742="SP",1,IF(D742="",ExtraMargeMateriaal,(1-VLOOKUP(D742,TabelAankoop[],4,FALSE))))</f>
        <v>1</v>
      </c>
      <c r="W742" s="265">
        <f t="shared" si="3"/>
        <v>0.6885</v>
      </c>
      <c r="X742" s="266">
        <f t="shared" si="4"/>
        <v>1</v>
      </c>
      <c r="Y742" s="267">
        <f t="shared" si="5"/>
        <v>1.46</v>
      </c>
      <c r="Z742" s="267">
        <f t="shared" si="6"/>
        <v>1.1599999999999999</v>
      </c>
      <c r="AA742" s="268">
        <f t="shared" si="349"/>
        <v>0</v>
      </c>
      <c r="AB742" s="456">
        <f t="shared" si="350"/>
        <v>0</v>
      </c>
      <c r="AC742" s="457">
        <f t="shared" si="351"/>
        <v>0</v>
      </c>
      <c r="AD742" s="456">
        <f t="shared" si="352"/>
        <v>0</v>
      </c>
      <c r="AE742" s="458">
        <f t="shared" si="353"/>
        <v>0</v>
      </c>
      <c r="AF742" s="457">
        <f t="shared" si="354"/>
        <v>0</v>
      </c>
      <c r="AG742" s="456">
        <f t="shared" si="355"/>
        <v>0</v>
      </c>
      <c r="AH742" s="457">
        <f t="shared" si="356"/>
        <v>0</v>
      </c>
      <c r="AI742" s="268">
        <f t="shared" si="357"/>
        <v>0</v>
      </c>
      <c r="AJ742" s="269">
        <f t="shared" si="358"/>
        <v>0</v>
      </c>
      <c r="AK742" s="270">
        <f t="shared" si="359"/>
        <v>0</v>
      </c>
      <c r="AL742" s="415">
        <f t="shared" si="360"/>
        <v>0</v>
      </c>
      <c r="AM742" s="259" t="str">
        <f>IF(AP742="","",IFERROR(VLOOKUP(AP742,CODES!$A$3:$D$1348,4,FALSE),"X"))&amp;IF(AQ742="","",IFERROR(VLOOKUP(AQ742,CODES!$A$3:$D$1348,4,FALSE),"X"))&amp;IF(AR742="","",IFERROR(VLOOKUP(AR742,CODES!$A$3:$D$1348,4,FALSE),"X"))&amp;IF(AS742="","",IFERROR(VLOOKUP(AS742,CODES!$A$3:$D$1348,4,FALSE),"X"))&amp;IF(AT742="","",IFERROR(VLOOKUP(AT742,CODES!$A$3:$D$1348,4,FALSE),"X"))&amp;IF(AU742="","",IFERROR(VLOOKUP(AU742,CODES!$A$3:$D$1348,4,FALSE),"X"))&amp;IF(AV742="","",IFERROR(VLOOKUP(AV742,CODES!$A$3:$D$1348,4,FALSE),"X"))&amp;IF(AW742="","",IFERROR(VLOOKUP(AW742,CODES!$A$3:$D$1348,4,FALSE),"X"))&amp;IF(AX742="","",IFERROR(VLOOKUP(AX742,CODES!$A$3:$D$1348,4,FALSE),"X"))&amp;IF(AY742="","",IFERROR(VLOOKUP(AY742,CODES!$A$3:$D$1348,4,FALSE),"X"))</f>
        <v/>
      </c>
      <c r="AN742" s="258">
        <f>SUM(IFERROR(VLOOKUP(AP742,CODES!$A$3:$D$1348,4,FALSE)*BC742,0),IFERROR(VLOOKUP(AQ742,CODES!$A$3:$D$1348,4,FALSE)*BF742,0),IFERROR(VLOOKUP(AR742,CODES!$A$3:$D$1348,4,FALSE)*BI742,0),IFERROR(VLOOKUP(AS742,CODES!$A$3:$D$1348,4,FALSE)*BL742,0),IFERROR(VLOOKUP(AT742,CODES!$A$3:$D$1348,4,FALSE)*BO742,0),IFERROR(VLOOKUP(AU742,CODES!$A$3:$D$1348,4,FALSE)*BR742,0),IFERROR(VLOOKUP(AV742,CODES!$A$3:$D$1348,4,FALSE)*BU742,0),IFERROR(VLOOKUP(AW742,CODES!$A$3:$D$1348,4,FALSE)*BX742,0),IFERROR(VLOOKUP(AX742,CODES!$A$3:$D$1348,4,FALSE)*CA742,0),IFERROR(VLOOKUP(AY742,CODES!$A$3:$D$1348,4,FALSE)*CD742,0))</f>
        <v>0</v>
      </c>
      <c r="AO742" s="258">
        <f>SUM(IFERROR(VLOOKUP(AP742,CODES!$A$3:$D$1348,3,FALSE)*BC742,0),IFERROR(VLOOKUP(AQ742,CODES!$A$3:$D$1348,3,FALSE)*BF742,0),IFERROR(VLOOKUP(AR742,CODES!$A$3:$D$1348,3,FALSE)*BI742,0),IFERROR(VLOOKUP(AS742,CODES!$A$3:$D$1348,3,FALSE)*BL742,0),IFERROR(VLOOKUP(AT742,CODES!$A$3:$D$1348,3,FALSE)*BO742,0),IFERROR(VLOOKUP(AU742,CODES!$A$3:$D$1348,3,FALSE)*BR742,0),IFERROR(VLOOKUP(AV742,CODES!$A$3:$D$1348,3,FALSE)*BU742,0),IFERROR(VLOOKUP(AW742,CODES!$A$3:$D$1348,3,FALSE)*BX742,0),IFERROR(VLOOKUP(AX742,CODES!$A$3:$D$1348,3,FALSE)*CA742,0),IFERROR(VLOOKUP(AY742,CODES!$A$3:$D$1348,3,FALSE)*CD742,0))+B742</f>
        <v>0</v>
      </c>
      <c r="AP742" s="271" t="str">
        <f t="shared" si="361"/>
        <v/>
      </c>
      <c r="AQ742" s="271" t="str">
        <f t="shared" si="362"/>
        <v/>
      </c>
      <c r="AR742" s="271" t="str">
        <f t="shared" si="363"/>
        <v/>
      </c>
      <c r="AS742" s="271" t="str">
        <f t="shared" si="364"/>
        <v/>
      </c>
      <c r="AT742" s="271" t="str">
        <f t="shared" si="365"/>
        <v/>
      </c>
      <c r="AU742" s="271" t="str">
        <f t="shared" si="366"/>
        <v/>
      </c>
      <c r="AV742" s="271" t="str">
        <f t="shared" si="367"/>
        <v/>
      </c>
      <c r="AW742" s="271" t="str">
        <f t="shared" si="368"/>
        <v/>
      </c>
      <c r="AX742" s="271" t="str">
        <f t="shared" si="369"/>
        <v/>
      </c>
      <c r="AY742" s="271" t="str">
        <f t="shared" si="370"/>
        <v/>
      </c>
      <c r="AZ742" s="258">
        <f t="shared" si="371"/>
        <v>0</v>
      </c>
      <c r="BA742" s="258">
        <f t="shared" si="19"/>
        <v>1</v>
      </c>
      <c r="BB742" s="258">
        <f t="shared" si="372"/>
        <v>0</v>
      </c>
      <c r="BC742" s="258">
        <f t="shared" si="373"/>
        <v>1</v>
      </c>
      <c r="BD742" s="258">
        <f t="shared" si="374"/>
        <v>1</v>
      </c>
      <c r="BE742" s="258">
        <f t="shared" si="375"/>
        <v>0</v>
      </c>
      <c r="BF742" s="258">
        <f t="shared" si="376"/>
        <v>1</v>
      </c>
      <c r="BG742" s="258">
        <f t="shared" si="377"/>
        <v>1</v>
      </c>
      <c r="BH742" s="258">
        <f t="shared" si="378"/>
        <v>0</v>
      </c>
      <c r="BI742" s="258">
        <f t="shared" si="379"/>
        <v>1</v>
      </c>
      <c r="BJ742" s="258">
        <f t="shared" si="380"/>
        <v>1</v>
      </c>
      <c r="BK742" s="258">
        <f t="shared" si="381"/>
        <v>0</v>
      </c>
      <c r="BL742" s="258">
        <f t="shared" si="382"/>
        <v>1</v>
      </c>
      <c r="BM742" s="258">
        <f t="shared" si="383"/>
        <v>1</v>
      </c>
      <c r="BN742" s="258">
        <f t="shared" si="384"/>
        <v>0</v>
      </c>
      <c r="BO742" s="258">
        <f t="shared" si="385"/>
        <v>1</v>
      </c>
      <c r="BP742" s="258">
        <f t="shared" si="386"/>
        <v>1</v>
      </c>
      <c r="BQ742" s="258">
        <f t="shared" si="387"/>
        <v>0</v>
      </c>
      <c r="BR742" s="258">
        <f t="shared" si="388"/>
        <v>1</v>
      </c>
      <c r="BS742" s="258">
        <f t="shared" si="389"/>
        <v>1</v>
      </c>
      <c r="BT742" s="258">
        <f t="shared" si="390"/>
        <v>0</v>
      </c>
      <c r="BU742" s="258">
        <f t="shared" si="391"/>
        <v>1</v>
      </c>
      <c r="BV742" s="258">
        <f t="shared" si="392"/>
        <v>1</v>
      </c>
      <c r="BW742" s="258">
        <f t="shared" si="393"/>
        <v>0</v>
      </c>
      <c r="BX742" s="258">
        <f t="shared" si="394"/>
        <v>1</v>
      </c>
      <c r="BY742" s="258">
        <f t="shared" si="395"/>
        <v>1</v>
      </c>
      <c r="BZ742" s="258">
        <f t="shared" si="396"/>
        <v>0</v>
      </c>
      <c r="CA742" s="258">
        <f t="shared" si="397"/>
        <v>1</v>
      </c>
      <c r="CB742" s="258">
        <f t="shared" si="398"/>
        <v>1</v>
      </c>
      <c r="CC742" s="258">
        <f t="shared" si="399"/>
        <v>0</v>
      </c>
      <c r="CD742" s="258">
        <f t="shared" si="400"/>
        <v>1</v>
      </c>
    </row>
    <row r="743" spans="1:82" hidden="1">
      <c r="A743" s="258"/>
      <c r="B743" s="258"/>
      <c r="C743" s="259"/>
      <c r="D743" s="258"/>
      <c r="E743" s="258"/>
      <c r="F743" s="258"/>
      <c r="G743" s="258">
        <v>735</v>
      </c>
      <c r="H743" s="743"/>
      <c r="I743" s="744"/>
      <c r="J743" s="739"/>
      <c r="K743" s="745"/>
      <c r="L743" s="745"/>
      <c r="M743" s="272"/>
      <c r="N743" s="508">
        <f t="shared" si="29"/>
        <v>0</v>
      </c>
      <c r="O743" s="510">
        <f t="shared" si="345"/>
        <v>0</v>
      </c>
      <c r="P743" s="260">
        <f t="shared" si="346"/>
        <v>0</v>
      </c>
      <c r="Q743" s="261">
        <f t="shared" si="347"/>
        <v>0</v>
      </c>
      <c r="R743" s="261">
        <f t="shared" si="1"/>
        <v>0</v>
      </c>
      <c r="S743" s="262"/>
      <c r="T743" s="262"/>
      <c r="U743" s="263">
        <f t="shared" si="348"/>
        <v>1.288</v>
      </c>
      <c r="V743" s="264">
        <f>IF(E743="SP",1,IF(D743="",ExtraMargeMateriaal,(1-VLOOKUP(D743,TabelAankoop[],4,FALSE))))</f>
        <v>1</v>
      </c>
      <c r="W743" s="265">
        <f t="shared" si="3"/>
        <v>0.6885</v>
      </c>
      <c r="X743" s="266">
        <f t="shared" si="4"/>
        <v>1</v>
      </c>
      <c r="Y743" s="267">
        <f t="shared" si="5"/>
        <v>1.46</v>
      </c>
      <c r="Z743" s="267">
        <f t="shared" si="6"/>
        <v>1.1599999999999999</v>
      </c>
      <c r="AA743" s="268">
        <f t="shared" si="349"/>
        <v>0</v>
      </c>
      <c r="AB743" s="456">
        <f t="shared" si="350"/>
        <v>0</v>
      </c>
      <c r="AC743" s="457">
        <f t="shared" si="351"/>
        <v>0</v>
      </c>
      <c r="AD743" s="456">
        <f t="shared" si="352"/>
        <v>0</v>
      </c>
      <c r="AE743" s="458">
        <f t="shared" si="353"/>
        <v>0</v>
      </c>
      <c r="AF743" s="457">
        <f t="shared" si="354"/>
        <v>0</v>
      </c>
      <c r="AG743" s="456">
        <f t="shared" si="355"/>
        <v>0</v>
      </c>
      <c r="AH743" s="457">
        <f t="shared" si="356"/>
        <v>0</v>
      </c>
      <c r="AI743" s="268">
        <f t="shared" si="357"/>
        <v>0</v>
      </c>
      <c r="AJ743" s="269">
        <f t="shared" si="358"/>
        <v>0</v>
      </c>
      <c r="AK743" s="270">
        <f t="shared" si="359"/>
        <v>0</v>
      </c>
      <c r="AL743" s="415">
        <f t="shared" si="360"/>
        <v>0</v>
      </c>
      <c r="AM743" s="259" t="str">
        <f>IF(AP743="","",IFERROR(VLOOKUP(AP743,CODES!$A$3:$D$1348,4,FALSE),"X"))&amp;IF(AQ743="","",IFERROR(VLOOKUP(AQ743,CODES!$A$3:$D$1348,4,FALSE),"X"))&amp;IF(AR743="","",IFERROR(VLOOKUP(AR743,CODES!$A$3:$D$1348,4,FALSE),"X"))&amp;IF(AS743="","",IFERROR(VLOOKUP(AS743,CODES!$A$3:$D$1348,4,FALSE),"X"))&amp;IF(AT743="","",IFERROR(VLOOKUP(AT743,CODES!$A$3:$D$1348,4,FALSE),"X"))&amp;IF(AU743="","",IFERROR(VLOOKUP(AU743,CODES!$A$3:$D$1348,4,FALSE),"X"))&amp;IF(AV743="","",IFERROR(VLOOKUP(AV743,CODES!$A$3:$D$1348,4,FALSE),"X"))&amp;IF(AW743="","",IFERROR(VLOOKUP(AW743,CODES!$A$3:$D$1348,4,FALSE),"X"))&amp;IF(AX743="","",IFERROR(VLOOKUP(AX743,CODES!$A$3:$D$1348,4,FALSE),"X"))&amp;IF(AY743="","",IFERROR(VLOOKUP(AY743,CODES!$A$3:$D$1348,4,FALSE),"X"))</f>
        <v/>
      </c>
      <c r="AN743" s="258">
        <f>SUM(IFERROR(VLOOKUP(AP743,CODES!$A$3:$D$1348,4,FALSE)*BC743,0),IFERROR(VLOOKUP(AQ743,CODES!$A$3:$D$1348,4,FALSE)*BF743,0),IFERROR(VLOOKUP(AR743,CODES!$A$3:$D$1348,4,FALSE)*BI743,0),IFERROR(VLOOKUP(AS743,CODES!$A$3:$D$1348,4,FALSE)*BL743,0),IFERROR(VLOOKUP(AT743,CODES!$A$3:$D$1348,4,FALSE)*BO743,0),IFERROR(VLOOKUP(AU743,CODES!$A$3:$D$1348,4,FALSE)*BR743,0),IFERROR(VLOOKUP(AV743,CODES!$A$3:$D$1348,4,FALSE)*BU743,0),IFERROR(VLOOKUP(AW743,CODES!$A$3:$D$1348,4,FALSE)*BX743,0),IFERROR(VLOOKUP(AX743,CODES!$A$3:$D$1348,4,FALSE)*CA743,0),IFERROR(VLOOKUP(AY743,CODES!$A$3:$D$1348,4,FALSE)*CD743,0))</f>
        <v>0</v>
      </c>
      <c r="AO743" s="258">
        <f>SUM(IFERROR(VLOOKUP(AP743,CODES!$A$3:$D$1348,3,FALSE)*BC743,0),IFERROR(VLOOKUP(AQ743,CODES!$A$3:$D$1348,3,FALSE)*BF743,0),IFERROR(VLOOKUP(AR743,CODES!$A$3:$D$1348,3,FALSE)*BI743,0),IFERROR(VLOOKUP(AS743,CODES!$A$3:$D$1348,3,FALSE)*BL743,0),IFERROR(VLOOKUP(AT743,CODES!$A$3:$D$1348,3,FALSE)*BO743,0),IFERROR(VLOOKUP(AU743,CODES!$A$3:$D$1348,3,FALSE)*BR743,0),IFERROR(VLOOKUP(AV743,CODES!$A$3:$D$1348,3,FALSE)*BU743,0),IFERROR(VLOOKUP(AW743,CODES!$A$3:$D$1348,3,FALSE)*BX743,0),IFERROR(VLOOKUP(AX743,CODES!$A$3:$D$1348,3,FALSE)*CA743,0),IFERROR(VLOOKUP(AY743,CODES!$A$3:$D$1348,3,FALSE)*CD743,0))+B743</f>
        <v>0</v>
      </c>
      <c r="AP743" s="271" t="str">
        <f t="shared" si="361"/>
        <v/>
      </c>
      <c r="AQ743" s="271" t="str">
        <f t="shared" si="362"/>
        <v/>
      </c>
      <c r="AR743" s="271" t="str">
        <f t="shared" si="363"/>
        <v/>
      </c>
      <c r="AS743" s="271" t="str">
        <f t="shared" si="364"/>
        <v/>
      </c>
      <c r="AT743" s="271" t="str">
        <f t="shared" si="365"/>
        <v/>
      </c>
      <c r="AU743" s="271" t="str">
        <f t="shared" si="366"/>
        <v/>
      </c>
      <c r="AV743" s="271" t="str">
        <f t="shared" si="367"/>
        <v/>
      </c>
      <c r="AW743" s="271" t="str">
        <f t="shared" si="368"/>
        <v/>
      </c>
      <c r="AX743" s="271" t="str">
        <f t="shared" si="369"/>
        <v/>
      </c>
      <c r="AY743" s="271" t="str">
        <f t="shared" si="370"/>
        <v/>
      </c>
      <c r="AZ743" s="258">
        <f t="shared" si="371"/>
        <v>0</v>
      </c>
      <c r="BA743" s="258">
        <f t="shared" si="19"/>
        <v>1</v>
      </c>
      <c r="BB743" s="258">
        <f t="shared" si="372"/>
        <v>0</v>
      </c>
      <c r="BC743" s="258">
        <f t="shared" si="373"/>
        <v>1</v>
      </c>
      <c r="BD743" s="258">
        <f t="shared" si="374"/>
        <v>1</v>
      </c>
      <c r="BE743" s="258">
        <f t="shared" si="375"/>
        <v>0</v>
      </c>
      <c r="BF743" s="258">
        <f t="shared" si="376"/>
        <v>1</v>
      </c>
      <c r="BG743" s="258">
        <f t="shared" si="377"/>
        <v>1</v>
      </c>
      <c r="BH743" s="258">
        <f t="shared" si="378"/>
        <v>0</v>
      </c>
      <c r="BI743" s="258">
        <f t="shared" si="379"/>
        <v>1</v>
      </c>
      <c r="BJ743" s="258">
        <f t="shared" si="380"/>
        <v>1</v>
      </c>
      <c r="BK743" s="258">
        <f t="shared" si="381"/>
        <v>0</v>
      </c>
      <c r="BL743" s="258">
        <f t="shared" si="382"/>
        <v>1</v>
      </c>
      <c r="BM743" s="258">
        <f t="shared" si="383"/>
        <v>1</v>
      </c>
      <c r="BN743" s="258">
        <f t="shared" si="384"/>
        <v>0</v>
      </c>
      <c r="BO743" s="258">
        <f t="shared" si="385"/>
        <v>1</v>
      </c>
      <c r="BP743" s="258">
        <f t="shared" si="386"/>
        <v>1</v>
      </c>
      <c r="BQ743" s="258">
        <f t="shared" si="387"/>
        <v>0</v>
      </c>
      <c r="BR743" s="258">
        <f t="shared" si="388"/>
        <v>1</v>
      </c>
      <c r="BS743" s="258">
        <f t="shared" si="389"/>
        <v>1</v>
      </c>
      <c r="BT743" s="258">
        <f t="shared" si="390"/>
        <v>0</v>
      </c>
      <c r="BU743" s="258">
        <f t="shared" si="391"/>
        <v>1</v>
      </c>
      <c r="BV743" s="258">
        <f t="shared" si="392"/>
        <v>1</v>
      </c>
      <c r="BW743" s="258">
        <f t="shared" si="393"/>
        <v>0</v>
      </c>
      <c r="BX743" s="258">
        <f t="shared" si="394"/>
        <v>1</v>
      </c>
      <c r="BY743" s="258">
        <f t="shared" si="395"/>
        <v>1</v>
      </c>
      <c r="BZ743" s="258">
        <f t="shared" si="396"/>
        <v>0</v>
      </c>
      <c r="CA743" s="258">
        <f t="shared" si="397"/>
        <v>1</v>
      </c>
      <c r="CB743" s="258">
        <f t="shared" si="398"/>
        <v>1</v>
      </c>
      <c r="CC743" s="258">
        <f t="shared" si="399"/>
        <v>0</v>
      </c>
      <c r="CD743" s="258">
        <f t="shared" si="400"/>
        <v>1</v>
      </c>
    </row>
    <row r="744" spans="1:82" hidden="1">
      <c r="A744" s="258"/>
      <c r="B744" s="258"/>
      <c r="C744" s="259"/>
      <c r="D744" s="258"/>
      <c r="E744" s="258"/>
      <c r="F744" s="258"/>
      <c r="G744" s="258">
        <v>736</v>
      </c>
      <c r="H744" s="743"/>
      <c r="I744" s="744"/>
      <c r="J744" s="739"/>
      <c r="K744" s="745"/>
      <c r="L744" s="745"/>
      <c r="M744" s="272"/>
      <c r="N744" s="508">
        <f t="shared" si="29"/>
        <v>0</v>
      </c>
      <c r="O744" s="510">
        <f t="shared" si="345"/>
        <v>0</v>
      </c>
      <c r="P744" s="260">
        <f t="shared" si="346"/>
        <v>0</v>
      </c>
      <c r="Q744" s="261">
        <f t="shared" si="347"/>
        <v>0</v>
      </c>
      <c r="R744" s="261">
        <f t="shared" si="1"/>
        <v>0</v>
      </c>
      <c r="S744" s="262"/>
      <c r="T744" s="262"/>
      <c r="U744" s="263">
        <f t="shared" si="348"/>
        <v>1.288</v>
      </c>
      <c r="V744" s="264">
        <f>IF(E744="SP",1,IF(D744="",ExtraMargeMateriaal,(1-VLOOKUP(D744,TabelAankoop[],4,FALSE))))</f>
        <v>1</v>
      </c>
      <c r="W744" s="265">
        <f t="shared" si="3"/>
        <v>0.6885</v>
      </c>
      <c r="X744" s="266">
        <f t="shared" si="4"/>
        <v>1</v>
      </c>
      <c r="Y744" s="267">
        <f t="shared" si="5"/>
        <v>1.46</v>
      </c>
      <c r="Z744" s="267">
        <f t="shared" si="6"/>
        <v>1.1599999999999999</v>
      </c>
      <c r="AA744" s="268">
        <f t="shared" si="349"/>
        <v>0</v>
      </c>
      <c r="AB744" s="456">
        <f t="shared" si="350"/>
        <v>0</v>
      </c>
      <c r="AC744" s="457">
        <f t="shared" si="351"/>
        <v>0</v>
      </c>
      <c r="AD744" s="456">
        <f t="shared" si="352"/>
        <v>0</v>
      </c>
      <c r="AE744" s="458">
        <f t="shared" si="353"/>
        <v>0</v>
      </c>
      <c r="AF744" s="457">
        <f t="shared" si="354"/>
        <v>0</v>
      </c>
      <c r="AG744" s="456">
        <f t="shared" si="355"/>
        <v>0</v>
      </c>
      <c r="AH744" s="457">
        <f t="shared" si="356"/>
        <v>0</v>
      </c>
      <c r="AI744" s="268">
        <f t="shared" si="357"/>
        <v>0</v>
      </c>
      <c r="AJ744" s="269">
        <f t="shared" si="358"/>
        <v>0</v>
      </c>
      <c r="AK744" s="270">
        <f t="shared" si="359"/>
        <v>0</v>
      </c>
      <c r="AL744" s="415">
        <f t="shared" si="360"/>
        <v>0</v>
      </c>
      <c r="AM744" s="259" t="str">
        <f>IF(AP744="","",IFERROR(VLOOKUP(AP744,CODES!$A$3:$D$1348,4,FALSE),"X"))&amp;IF(AQ744="","",IFERROR(VLOOKUP(AQ744,CODES!$A$3:$D$1348,4,FALSE),"X"))&amp;IF(AR744="","",IFERROR(VLOOKUP(AR744,CODES!$A$3:$D$1348,4,FALSE),"X"))&amp;IF(AS744="","",IFERROR(VLOOKUP(AS744,CODES!$A$3:$D$1348,4,FALSE),"X"))&amp;IF(AT744="","",IFERROR(VLOOKUP(AT744,CODES!$A$3:$D$1348,4,FALSE),"X"))&amp;IF(AU744="","",IFERROR(VLOOKUP(AU744,CODES!$A$3:$D$1348,4,FALSE),"X"))&amp;IF(AV744="","",IFERROR(VLOOKUP(AV744,CODES!$A$3:$D$1348,4,FALSE),"X"))&amp;IF(AW744="","",IFERROR(VLOOKUP(AW744,CODES!$A$3:$D$1348,4,FALSE),"X"))&amp;IF(AX744="","",IFERROR(VLOOKUP(AX744,CODES!$A$3:$D$1348,4,FALSE),"X"))&amp;IF(AY744="","",IFERROR(VLOOKUP(AY744,CODES!$A$3:$D$1348,4,FALSE),"X"))</f>
        <v/>
      </c>
      <c r="AN744" s="258">
        <f>SUM(IFERROR(VLOOKUP(AP744,CODES!$A$3:$D$1348,4,FALSE)*BC744,0),IFERROR(VLOOKUP(AQ744,CODES!$A$3:$D$1348,4,FALSE)*BF744,0),IFERROR(VLOOKUP(AR744,CODES!$A$3:$D$1348,4,FALSE)*BI744,0),IFERROR(VLOOKUP(AS744,CODES!$A$3:$D$1348,4,FALSE)*BL744,0),IFERROR(VLOOKUP(AT744,CODES!$A$3:$D$1348,4,FALSE)*BO744,0),IFERROR(VLOOKUP(AU744,CODES!$A$3:$D$1348,4,FALSE)*BR744,0),IFERROR(VLOOKUP(AV744,CODES!$A$3:$D$1348,4,FALSE)*BU744,0),IFERROR(VLOOKUP(AW744,CODES!$A$3:$D$1348,4,FALSE)*BX744,0),IFERROR(VLOOKUP(AX744,CODES!$A$3:$D$1348,4,FALSE)*CA744,0),IFERROR(VLOOKUP(AY744,CODES!$A$3:$D$1348,4,FALSE)*CD744,0))</f>
        <v>0</v>
      </c>
      <c r="AO744" s="258">
        <f>SUM(IFERROR(VLOOKUP(AP744,CODES!$A$3:$D$1348,3,FALSE)*BC744,0),IFERROR(VLOOKUP(AQ744,CODES!$A$3:$D$1348,3,FALSE)*BF744,0),IFERROR(VLOOKUP(AR744,CODES!$A$3:$D$1348,3,FALSE)*BI744,0),IFERROR(VLOOKUP(AS744,CODES!$A$3:$D$1348,3,FALSE)*BL744,0),IFERROR(VLOOKUP(AT744,CODES!$A$3:$D$1348,3,FALSE)*BO744,0),IFERROR(VLOOKUP(AU744,CODES!$A$3:$D$1348,3,FALSE)*BR744,0),IFERROR(VLOOKUP(AV744,CODES!$A$3:$D$1348,3,FALSE)*BU744,0),IFERROR(VLOOKUP(AW744,CODES!$A$3:$D$1348,3,FALSE)*BX744,0),IFERROR(VLOOKUP(AX744,CODES!$A$3:$D$1348,3,FALSE)*CA744,0),IFERROR(VLOOKUP(AY744,CODES!$A$3:$D$1348,3,FALSE)*CD744,0))+B744</f>
        <v>0</v>
      </c>
      <c r="AP744" s="271" t="str">
        <f t="shared" si="361"/>
        <v/>
      </c>
      <c r="AQ744" s="271" t="str">
        <f t="shared" si="362"/>
        <v/>
      </c>
      <c r="AR744" s="271" t="str">
        <f t="shared" si="363"/>
        <v/>
      </c>
      <c r="AS744" s="271" t="str">
        <f t="shared" si="364"/>
        <v/>
      </c>
      <c r="AT744" s="271" t="str">
        <f t="shared" si="365"/>
        <v/>
      </c>
      <c r="AU744" s="271" t="str">
        <f t="shared" si="366"/>
        <v/>
      </c>
      <c r="AV744" s="271" t="str">
        <f t="shared" si="367"/>
        <v/>
      </c>
      <c r="AW744" s="271" t="str">
        <f t="shared" si="368"/>
        <v/>
      </c>
      <c r="AX744" s="271" t="str">
        <f t="shared" si="369"/>
        <v/>
      </c>
      <c r="AY744" s="271" t="str">
        <f t="shared" si="370"/>
        <v/>
      </c>
      <c r="AZ744" s="258">
        <f t="shared" si="371"/>
        <v>0</v>
      </c>
      <c r="BA744" s="258">
        <f t="shared" si="19"/>
        <v>1</v>
      </c>
      <c r="BB744" s="258">
        <f t="shared" si="372"/>
        <v>0</v>
      </c>
      <c r="BC744" s="258">
        <f t="shared" si="373"/>
        <v>1</v>
      </c>
      <c r="BD744" s="258">
        <f t="shared" si="374"/>
        <v>1</v>
      </c>
      <c r="BE744" s="258">
        <f t="shared" si="375"/>
        <v>0</v>
      </c>
      <c r="BF744" s="258">
        <f t="shared" si="376"/>
        <v>1</v>
      </c>
      <c r="BG744" s="258">
        <f t="shared" si="377"/>
        <v>1</v>
      </c>
      <c r="BH744" s="258">
        <f t="shared" si="378"/>
        <v>0</v>
      </c>
      <c r="BI744" s="258">
        <f t="shared" si="379"/>
        <v>1</v>
      </c>
      <c r="BJ744" s="258">
        <f t="shared" si="380"/>
        <v>1</v>
      </c>
      <c r="BK744" s="258">
        <f t="shared" si="381"/>
        <v>0</v>
      </c>
      <c r="BL744" s="258">
        <f t="shared" si="382"/>
        <v>1</v>
      </c>
      <c r="BM744" s="258">
        <f t="shared" si="383"/>
        <v>1</v>
      </c>
      <c r="BN744" s="258">
        <f t="shared" si="384"/>
        <v>0</v>
      </c>
      <c r="BO744" s="258">
        <f t="shared" si="385"/>
        <v>1</v>
      </c>
      <c r="BP744" s="258">
        <f t="shared" si="386"/>
        <v>1</v>
      </c>
      <c r="BQ744" s="258">
        <f t="shared" si="387"/>
        <v>0</v>
      </c>
      <c r="BR744" s="258">
        <f t="shared" si="388"/>
        <v>1</v>
      </c>
      <c r="BS744" s="258">
        <f t="shared" si="389"/>
        <v>1</v>
      </c>
      <c r="BT744" s="258">
        <f t="shared" si="390"/>
        <v>0</v>
      </c>
      <c r="BU744" s="258">
        <f t="shared" si="391"/>
        <v>1</v>
      </c>
      <c r="BV744" s="258">
        <f t="shared" si="392"/>
        <v>1</v>
      </c>
      <c r="BW744" s="258">
        <f t="shared" si="393"/>
        <v>0</v>
      </c>
      <c r="BX744" s="258">
        <f t="shared" si="394"/>
        <v>1</v>
      </c>
      <c r="BY744" s="258">
        <f t="shared" si="395"/>
        <v>1</v>
      </c>
      <c r="BZ744" s="258">
        <f t="shared" si="396"/>
        <v>0</v>
      </c>
      <c r="CA744" s="258">
        <f t="shared" si="397"/>
        <v>1</v>
      </c>
      <c r="CB744" s="258">
        <f t="shared" si="398"/>
        <v>1</v>
      </c>
      <c r="CC744" s="258">
        <f t="shared" si="399"/>
        <v>0</v>
      </c>
      <c r="CD744" s="258">
        <f t="shared" si="400"/>
        <v>1</v>
      </c>
    </row>
    <row r="745" spans="1:82" hidden="1">
      <c r="A745" s="258"/>
      <c r="B745" s="258"/>
      <c r="C745" s="259"/>
      <c r="D745" s="258"/>
      <c r="E745" s="258"/>
      <c r="F745" s="258"/>
      <c r="G745" s="258">
        <v>737</v>
      </c>
      <c r="H745" s="743"/>
      <c r="I745" s="744"/>
      <c r="J745" s="739"/>
      <c r="K745" s="745"/>
      <c r="L745" s="745"/>
      <c r="M745" s="272"/>
      <c r="N745" s="508">
        <f t="shared" si="29"/>
        <v>0</v>
      </c>
      <c r="O745" s="510">
        <f t="shared" si="345"/>
        <v>0</v>
      </c>
      <c r="P745" s="260">
        <f t="shared" si="346"/>
        <v>0</v>
      </c>
      <c r="Q745" s="261">
        <f t="shared" si="347"/>
        <v>0</v>
      </c>
      <c r="R745" s="261">
        <f t="shared" si="1"/>
        <v>0</v>
      </c>
      <c r="S745" s="262"/>
      <c r="T745" s="262"/>
      <c r="U745" s="263">
        <f t="shared" si="348"/>
        <v>1.288</v>
      </c>
      <c r="V745" s="264">
        <f>IF(E745="SP",1,IF(D745="",ExtraMargeMateriaal,(1-VLOOKUP(D745,TabelAankoop[],4,FALSE))))</f>
        <v>1</v>
      </c>
      <c r="W745" s="265">
        <f t="shared" si="3"/>
        <v>0.6885</v>
      </c>
      <c r="X745" s="266">
        <f t="shared" si="4"/>
        <v>1</v>
      </c>
      <c r="Y745" s="267">
        <f t="shared" si="5"/>
        <v>1.46</v>
      </c>
      <c r="Z745" s="267">
        <f t="shared" si="6"/>
        <v>1.1599999999999999</v>
      </c>
      <c r="AA745" s="268">
        <f t="shared" si="349"/>
        <v>0</v>
      </c>
      <c r="AB745" s="456">
        <f t="shared" si="350"/>
        <v>0</v>
      </c>
      <c r="AC745" s="457">
        <f t="shared" si="351"/>
        <v>0</v>
      </c>
      <c r="AD745" s="456">
        <f t="shared" si="352"/>
        <v>0</v>
      </c>
      <c r="AE745" s="458">
        <f t="shared" si="353"/>
        <v>0</v>
      </c>
      <c r="AF745" s="457">
        <f t="shared" si="354"/>
        <v>0</v>
      </c>
      <c r="AG745" s="456">
        <f t="shared" si="355"/>
        <v>0</v>
      </c>
      <c r="AH745" s="457">
        <f t="shared" si="356"/>
        <v>0</v>
      </c>
      <c r="AI745" s="268">
        <f t="shared" si="357"/>
        <v>0</v>
      </c>
      <c r="AJ745" s="269">
        <f t="shared" si="358"/>
        <v>0</v>
      </c>
      <c r="AK745" s="270">
        <f t="shared" si="359"/>
        <v>0</v>
      </c>
      <c r="AL745" s="415">
        <f t="shared" si="360"/>
        <v>0</v>
      </c>
      <c r="AM745" s="259" t="str">
        <f>IF(AP745="","",IFERROR(VLOOKUP(AP745,CODES!$A$3:$D$1348,4,FALSE),"X"))&amp;IF(AQ745="","",IFERROR(VLOOKUP(AQ745,CODES!$A$3:$D$1348,4,FALSE),"X"))&amp;IF(AR745="","",IFERROR(VLOOKUP(AR745,CODES!$A$3:$D$1348,4,FALSE),"X"))&amp;IF(AS745="","",IFERROR(VLOOKUP(AS745,CODES!$A$3:$D$1348,4,FALSE),"X"))&amp;IF(AT745="","",IFERROR(VLOOKUP(AT745,CODES!$A$3:$D$1348,4,FALSE),"X"))&amp;IF(AU745="","",IFERROR(VLOOKUP(AU745,CODES!$A$3:$D$1348,4,FALSE),"X"))&amp;IF(AV745="","",IFERROR(VLOOKUP(AV745,CODES!$A$3:$D$1348,4,FALSE),"X"))&amp;IF(AW745="","",IFERROR(VLOOKUP(AW745,CODES!$A$3:$D$1348,4,FALSE),"X"))&amp;IF(AX745="","",IFERROR(VLOOKUP(AX745,CODES!$A$3:$D$1348,4,FALSE),"X"))&amp;IF(AY745="","",IFERROR(VLOOKUP(AY745,CODES!$A$3:$D$1348,4,FALSE),"X"))</f>
        <v/>
      </c>
      <c r="AN745" s="258">
        <f>SUM(IFERROR(VLOOKUP(AP745,CODES!$A$3:$D$1348,4,FALSE)*BC745,0),IFERROR(VLOOKUP(AQ745,CODES!$A$3:$D$1348,4,FALSE)*BF745,0),IFERROR(VLOOKUP(AR745,CODES!$A$3:$D$1348,4,FALSE)*BI745,0),IFERROR(VLOOKUP(AS745,CODES!$A$3:$D$1348,4,FALSE)*BL745,0),IFERROR(VLOOKUP(AT745,CODES!$A$3:$D$1348,4,FALSE)*BO745,0),IFERROR(VLOOKUP(AU745,CODES!$A$3:$D$1348,4,FALSE)*BR745,0),IFERROR(VLOOKUP(AV745,CODES!$A$3:$D$1348,4,FALSE)*BU745,0),IFERROR(VLOOKUP(AW745,CODES!$A$3:$D$1348,4,FALSE)*BX745,0),IFERROR(VLOOKUP(AX745,CODES!$A$3:$D$1348,4,FALSE)*CA745,0),IFERROR(VLOOKUP(AY745,CODES!$A$3:$D$1348,4,FALSE)*CD745,0))</f>
        <v>0</v>
      </c>
      <c r="AO745" s="258">
        <f>SUM(IFERROR(VLOOKUP(AP745,CODES!$A$3:$D$1348,3,FALSE)*BC745,0),IFERROR(VLOOKUP(AQ745,CODES!$A$3:$D$1348,3,FALSE)*BF745,0),IFERROR(VLOOKUP(AR745,CODES!$A$3:$D$1348,3,FALSE)*BI745,0),IFERROR(VLOOKUP(AS745,CODES!$A$3:$D$1348,3,FALSE)*BL745,0),IFERROR(VLOOKUP(AT745,CODES!$A$3:$D$1348,3,FALSE)*BO745,0),IFERROR(VLOOKUP(AU745,CODES!$A$3:$D$1348,3,FALSE)*BR745,0),IFERROR(VLOOKUP(AV745,CODES!$A$3:$D$1348,3,FALSE)*BU745,0),IFERROR(VLOOKUP(AW745,CODES!$A$3:$D$1348,3,FALSE)*BX745,0),IFERROR(VLOOKUP(AX745,CODES!$A$3:$D$1348,3,FALSE)*CA745,0),IFERROR(VLOOKUP(AY745,CODES!$A$3:$D$1348,3,FALSE)*CD745,0))+B745</f>
        <v>0</v>
      </c>
      <c r="AP745" s="271" t="str">
        <f t="shared" si="361"/>
        <v/>
      </c>
      <c r="AQ745" s="271" t="str">
        <f t="shared" si="362"/>
        <v/>
      </c>
      <c r="AR745" s="271" t="str">
        <f t="shared" si="363"/>
        <v/>
      </c>
      <c r="AS745" s="271" t="str">
        <f t="shared" si="364"/>
        <v/>
      </c>
      <c r="AT745" s="271" t="str">
        <f t="shared" si="365"/>
        <v/>
      </c>
      <c r="AU745" s="271" t="str">
        <f t="shared" si="366"/>
        <v/>
      </c>
      <c r="AV745" s="271" t="str">
        <f t="shared" si="367"/>
        <v/>
      </c>
      <c r="AW745" s="271" t="str">
        <f t="shared" si="368"/>
        <v/>
      </c>
      <c r="AX745" s="271" t="str">
        <f t="shared" si="369"/>
        <v/>
      </c>
      <c r="AY745" s="271" t="str">
        <f t="shared" si="370"/>
        <v/>
      </c>
      <c r="AZ745" s="258">
        <f t="shared" si="371"/>
        <v>0</v>
      </c>
      <c r="BA745" s="258">
        <f t="shared" si="19"/>
        <v>1</v>
      </c>
      <c r="BB745" s="258">
        <f t="shared" si="372"/>
        <v>0</v>
      </c>
      <c r="BC745" s="258">
        <f t="shared" si="373"/>
        <v>1</v>
      </c>
      <c r="BD745" s="258">
        <f t="shared" si="374"/>
        <v>1</v>
      </c>
      <c r="BE745" s="258">
        <f t="shared" si="375"/>
        <v>0</v>
      </c>
      <c r="BF745" s="258">
        <f t="shared" si="376"/>
        <v>1</v>
      </c>
      <c r="BG745" s="258">
        <f t="shared" si="377"/>
        <v>1</v>
      </c>
      <c r="BH745" s="258">
        <f t="shared" si="378"/>
        <v>0</v>
      </c>
      <c r="BI745" s="258">
        <f t="shared" si="379"/>
        <v>1</v>
      </c>
      <c r="BJ745" s="258">
        <f t="shared" si="380"/>
        <v>1</v>
      </c>
      <c r="BK745" s="258">
        <f t="shared" si="381"/>
        <v>0</v>
      </c>
      <c r="BL745" s="258">
        <f t="shared" si="382"/>
        <v>1</v>
      </c>
      <c r="BM745" s="258">
        <f t="shared" si="383"/>
        <v>1</v>
      </c>
      <c r="BN745" s="258">
        <f t="shared" si="384"/>
        <v>0</v>
      </c>
      <c r="BO745" s="258">
        <f t="shared" si="385"/>
        <v>1</v>
      </c>
      <c r="BP745" s="258">
        <f t="shared" si="386"/>
        <v>1</v>
      </c>
      <c r="BQ745" s="258">
        <f t="shared" si="387"/>
        <v>0</v>
      </c>
      <c r="BR745" s="258">
        <f t="shared" si="388"/>
        <v>1</v>
      </c>
      <c r="BS745" s="258">
        <f t="shared" si="389"/>
        <v>1</v>
      </c>
      <c r="BT745" s="258">
        <f t="shared" si="390"/>
        <v>0</v>
      </c>
      <c r="BU745" s="258">
        <f t="shared" si="391"/>
        <v>1</v>
      </c>
      <c r="BV745" s="258">
        <f t="shared" si="392"/>
        <v>1</v>
      </c>
      <c r="BW745" s="258">
        <f t="shared" si="393"/>
        <v>0</v>
      </c>
      <c r="BX745" s="258">
        <f t="shared" si="394"/>
        <v>1</v>
      </c>
      <c r="BY745" s="258">
        <f t="shared" si="395"/>
        <v>1</v>
      </c>
      <c r="BZ745" s="258">
        <f t="shared" si="396"/>
        <v>0</v>
      </c>
      <c r="CA745" s="258">
        <f t="shared" si="397"/>
        <v>1</v>
      </c>
      <c r="CB745" s="258">
        <f t="shared" si="398"/>
        <v>1</v>
      </c>
      <c r="CC745" s="258">
        <f t="shared" si="399"/>
        <v>0</v>
      </c>
      <c r="CD745" s="258">
        <f t="shared" si="400"/>
        <v>1</v>
      </c>
    </row>
    <row r="746" spans="1:82" hidden="1">
      <c r="A746" s="258"/>
      <c r="B746" s="258"/>
      <c r="C746" s="259"/>
      <c r="D746" s="258"/>
      <c r="E746" s="258"/>
      <c r="F746" s="258"/>
      <c r="G746" s="258">
        <v>738</v>
      </c>
      <c r="H746" s="743"/>
      <c r="I746" s="744"/>
      <c r="J746" s="739"/>
      <c r="K746" s="745"/>
      <c r="L746" s="745"/>
      <c r="M746" s="272"/>
      <c r="N746" s="508">
        <f t="shared" si="29"/>
        <v>0</v>
      </c>
      <c r="O746" s="510">
        <f t="shared" si="345"/>
        <v>0</v>
      </c>
      <c r="P746" s="260">
        <f t="shared" si="346"/>
        <v>0</v>
      </c>
      <c r="Q746" s="261">
        <f t="shared" si="347"/>
        <v>0</v>
      </c>
      <c r="R746" s="261">
        <f t="shared" si="1"/>
        <v>0</v>
      </c>
      <c r="S746" s="262"/>
      <c r="T746" s="262"/>
      <c r="U746" s="263">
        <f t="shared" si="348"/>
        <v>1.288</v>
      </c>
      <c r="V746" s="264">
        <f>IF(E746="SP",1,IF(D746="",ExtraMargeMateriaal,(1-VLOOKUP(D746,TabelAankoop[],4,FALSE))))</f>
        <v>1</v>
      </c>
      <c r="W746" s="265">
        <f t="shared" si="3"/>
        <v>0.6885</v>
      </c>
      <c r="X746" s="266">
        <f t="shared" si="4"/>
        <v>1</v>
      </c>
      <c r="Y746" s="267">
        <f t="shared" si="5"/>
        <v>1.46</v>
      </c>
      <c r="Z746" s="267">
        <f t="shared" si="6"/>
        <v>1.1599999999999999</v>
      </c>
      <c r="AA746" s="268">
        <f t="shared" si="349"/>
        <v>0</v>
      </c>
      <c r="AB746" s="456">
        <f t="shared" si="350"/>
        <v>0</v>
      </c>
      <c r="AC746" s="457">
        <f t="shared" si="351"/>
        <v>0</v>
      </c>
      <c r="AD746" s="456">
        <f t="shared" si="352"/>
        <v>0</v>
      </c>
      <c r="AE746" s="458">
        <f t="shared" si="353"/>
        <v>0</v>
      </c>
      <c r="AF746" s="457">
        <f t="shared" si="354"/>
        <v>0</v>
      </c>
      <c r="AG746" s="456">
        <f t="shared" si="355"/>
        <v>0</v>
      </c>
      <c r="AH746" s="457">
        <f t="shared" si="356"/>
        <v>0</v>
      </c>
      <c r="AI746" s="268">
        <f t="shared" si="357"/>
        <v>0</v>
      </c>
      <c r="AJ746" s="269">
        <f t="shared" si="358"/>
        <v>0</v>
      </c>
      <c r="AK746" s="270">
        <f t="shared" si="359"/>
        <v>0</v>
      </c>
      <c r="AL746" s="415">
        <f t="shared" si="360"/>
        <v>0</v>
      </c>
      <c r="AM746" s="259" t="str">
        <f>IF(AP746="","",IFERROR(VLOOKUP(AP746,CODES!$A$3:$D$1348,4,FALSE),"X"))&amp;IF(AQ746="","",IFERROR(VLOOKUP(AQ746,CODES!$A$3:$D$1348,4,FALSE),"X"))&amp;IF(AR746="","",IFERROR(VLOOKUP(AR746,CODES!$A$3:$D$1348,4,FALSE),"X"))&amp;IF(AS746="","",IFERROR(VLOOKUP(AS746,CODES!$A$3:$D$1348,4,FALSE),"X"))&amp;IF(AT746="","",IFERROR(VLOOKUP(AT746,CODES!$A$3:$D$1348,4,FALSE),"X"))&amp;IF(AU746="","",IFERROR(VLOOKUP(AU746,CODES!$A$3:$D$1348,4,FALSE),"X"))&amp;IF(AV746="","",IFERROR(VLOOKUP(AV746,CODES!$A$3:$D$1348,4,FALSE),"X"))&amp;IF(AW746="","",IFERROR(VLOOKUP(AW746,CODES!$A$3:$D$1348,4,FALSE),"X"))&amp;IF(AX746="","",IFERROR(VLOOKUP(AX746,CODES!$A$3:$D$1348,4,FALSE),"X"))&amp;IF(AY746="","",IFERROR(VLOOKUP(AY746,CODES!$A$3:$D$1348,4,FALSE),"X"))</f>
        <v/>
      </c>
      <c r="AN746" s="258">
        <f>SUM(IFERROR(VLOOKUP(AP746,CODES!$A$3:$D$1348,4,FALSE)*BC746,0),IFERROR(VLOOKUP(AQ746,CODES!$A$3:$D$1348,4,FALSE)*BF746,0),IFERROR(VLOOKUP(AR746,CODES!$A$3:$D$1348,4,FALSE)*BI746,0),IFERROR(VLOOKUP(AS746,CODES!$A$3:$D$1348,4,FALSE)*BL746,0),IFERROR(VLOOKUP(AT746,CODES!$A$3:$D$1348,4,FALSE)*BO746,0),IFERROR(VLOOKUP(AU746,CODES!$A$3:$D$1348,4,FALSE)*BR746,0),IFERROR(VLOOKUP(AV746,CODES!$A$3:$D$1348,4,FALSE)*BU746,0),IFERROR(VLOOKUP(AW746,CODES!$A$3:$D$1348,4,FALSE)*BX746,0),IFERROR(VLOOKUP(AX746,CODES!$A$3:$D$1348,4,FALSE)*CA746,0),IFERROR(VLOOKUP(AY746,CODES!$A$3:$D$1348,4,FALSE)*CD746,0))</f>
        <v>0</v>
      </c>
      <c r="AO746" s="258">
        <f>SUM(IFERROR(VLOOKUP(AP746,CODES!$A$3:$D$1348,3,FALSE)*BC746,0),IFERROR(VLOOKUP(AQ746,CODES!$A$3:$D$1348,3,FALSE)*BF746,0),IFERROR(VLOOKUP(AR746,CODES!$A$3:$D$1348,3,FALSE)*BI746,0),IFERROR(VLOOKUP(AS746,CODES!$A$3:$D$1348,3,FALSE)*BL746,0),IFERROR(VLOOKUP(AT746,CODES!$A$3:$D$1348,3,FALSE)*BO746,0),IFERROR(VLOOKUP(AU746,CODES!$A$3:$D$1348,3,FALSE)*BR746,0),IFERROR(VLOOKUP(AV746,CODES!$A$3:$D$1348,3,FALSE)*BU746,0),IFERROR(VLOOKUP(AW746,CODES!$A$3:$D$1348,3,FALSE)*BX746,0),IFERROR(VLOOKUP(AX746,CODES!$A$3:$D$1348,3,FALSE)*CA746,0),IFERROR(VLOOKUP(AY746,CODES!$A$3:$D$1348,3,FALSE)*CD746,0))+B746</f>
        <v>0</v>
      </c>
      <c r="AP746" s="271" t="str">
        <f t="shared" si="361"/>
        <v/>
      </c>
      <c r="AQ746" s="271" t="str">
        <f t="shared" si="362"/>
        <v/>
      </c>
      <c r="AR746" s="271" t="str">
        <f t="shared" si="363"/>
        <v/>
      </c>
      <c r="AS746" s="271" t="str">
        <f t="shared" si="364"/>
        <v/>
      </c>
      <c r="AT746" s="271" t="str">
        <f t="shared" si="365"/>
        <v/>
      </c>
      <c r="AU746" s="271" t="str">
        <f t="shared" si="366"/>
        <v/>
      </c>
      <c r="AV746" s="271" t="str">
        <f t="shared" si="367"/>
        <v/>
      </c>
      <c r="AW746" s="271" t="str">
        <f t="shared" si="368"/>
        <v/>
      </c>
      <c r="AX746" s="271" t="str">
        <f t="shared" si="369"/>
        <v/>
      </c>
      <c r="AY746" s="271" t="str">
        <f t="shared" si="370"/>
        <v/>
      </c>
      <c r="AZ746" s="258">
        <f t="shared" si="371"/>
        <v>0</v>
      </c>
      <c r="BA746" s="258">
        <f t="shared" si="19"/>
        <v>1</v>
      </c>
      <c r="BB746" s="258">
        <f t="shared" si="372"/>
        <v>0</v>
      </c>
      <c r="BC746" s="258">
        <f t="shared" si="373"/>
        <v>1</v>
      </c>
      <c r="BD746" s="258">
        <f t="shared" si="374"/>
        <v>1</v>
      </c>
      <c r="BE746" s="258">
        <f t="shared" si="375"/>
        <v>0</v>
      </c>
      <c r="BF746" s="258">
        <f t="shared" si="376"/>
        <v>1</v>
      </c>
      <c r="BG746" s="258">
        <f t="shared" si="377"/>
        <v>1</v>
      </c>
      <c r="BH746" s="258">
        <f t="shared" si="378"/>
        <v>0</v>
      </c>
      <c r="BI746" s="258">
        <f t="shared" si="379"/>
        <v>1</v>
      </c>
      <c r="BJ746" s="258">
        <f t="shared" si="380"/>
        <v>1</v>
      </c>
      <c r="BK746" s="258">
        <f t="shared" si="381"/>
        <v>0</v>
      </c>
      <c r="BL746" s="258">
        <f t="shared" si="382"/>
        <v>1</v>
      </c>
      <c r="BM746" s="258">
        <f t="shared" si="383"/>
        <v>1</v>
      </c>
      <c r="BN746" s="258">
        <f t="shared" si="384"/>
        <v>0</v>
      </c>
      <c r="BO746" s="258">
        <f t="shared" si="385"/>
        <v>1</v>
      </c>
      <c r="BP746" s="258">
        <f t="shared" si="386"/>
        <v>1</v>
      </c>
      <c r="BQ746" s="258">
        <f t="shared" si="387"/>
        <v>0</v>
      </c>
      <c r="BR746" s="258">
        <f t="shared" si="388"/>
        <v>1</v>
      </c>
      <c r="BS746" s="258">
        <f t="shared" si="389"/>
        <v>1</v>
      </c>
      <c r="BT746" s="258">
        <f t="shared" si="390"/>
        <v>0</v>
      </c>
      <c r="BU746" s="258">
        <f t="shared" si="391"/>
        <v>1</v>
      </c>
      <c r="BV746" s="258">
        <f t="shared" si="392"/>
        <v>1</v>
      </c>
      <c r="BW746" s="258">
        <f t="shared" si="393"/>
        <v>0</v>
      </c>
      <c r="BX746" s="258">
        <f t="shared" si="394"/>
        <v>1</v>
      </c>
      <c r="BY746" s="258">
        <f t="shared" si="395"/>
        <v>1</v>
      </c>
      <c r="BZ746" s="258">
        <f t="shared" si="396"/>
        <v>0</v>
      </c>
      <c r="CA746" s="258">
        <f t="shared" si="397"/>
        <v>1</v>
      </c>
      <c r="CB746" s="258">
        <f t="shared" si="398"/>
        <v>1</v>
      </c>
      <c r="CC746" s="258">
        <f t="shared" si="399"/>
        <v>0</v>
      </c>
      <c r="CD746" s="258">
        <f t="shared" si="400"/>
        <v>1</v>
      </c>
    </row>
    <row r="747" spans="1:82" hidden="1">
      <c r="A747" s="258"/>
      <c r="B747" s="258"/>
      <c r="C747" s="259"/>
      <c r="D747" s="258"/>
      <c r="E747" s="258"/>
      <c r="F747" s="258"/>
      <c r="G747" s="258">
        <v>739</v>
      </c>
      <c r="H747" s="743"/>
      <c r="I747" s="744"/>
      <c r="J747" s="739"/>
      <c r="K747" s="745"/>
      <c r="L747" s="745"/>
      <c r="M747" s="272"/>
      <c r="N747" s="508">
        <f t="shared" si="29"/>
        <v>0</v>
      </c>
      <c r="O747" s="510">
        <f t="shared" si="345"/>
        <v>0</v>
      </c>
      <c r="P747" s="260">
        <f t="shared" si="346"/>
        <v>0</v>
      </c>
      <c r="Q747" s="261">
        <f t="shared" si="347"/>
        <v>0</v>
      </c>
      <c r="R747" s="261">
        <f t="shared" si="1"/>
        <v>0</v>
      </c>
      <c r="S747" s="262"/>
      <c r="T747" s="262"/>
      <c r="U747" s="263">
        <f t="shared" si="348"/>
        <v>1.288</v>
      </c>
      <c r="V747" s="264">
        <f>IF(E747="SP",1,IF(D747="",ExtraMargeMateriaal,(1-VLOOKUP(D747,TabelAankoop[],4,FALSE))))</f>
        <v>1</v>
      </c>
      <c r="W747" s="265">
        <f t="shared" si="3"/>
        <v>0.6885</v>
      </c>
      <c r="X747" s="266">
        <f t="shared" si="4"/>
        <v>1</v>
      </c>
      <c r="Y747" s="267">
        <f t="shared" si="5"/>
        <v>1.46</v>
      </c>
      <c r="Z747" s="267">
        <f t="shared" si="6"/>
        <v>1.1599999999999999</v>
      </c>
      <c r="AA747" s="268">
        <f t="shared" si="349"/>
        <v>0</v>
      </c>
      <c r="AB747" s="456">
        <f t="shared" si="350"/>
        <v>0</v>
      </c>
      <c r="AC747" s="457">
        <f t="shared" si="351"/>
        <v>0</v>
      </c>
      <c r="AD747" s="456">
        <f t="shared" si="352"/>
        <v>0</v>
      </c>
      <c r="AE747" s="458">
        <f t="shared" si="353"/>
        <v>0</v>
      </c>
      <c r="AF747" s="457">
        <f t="shared" si="354"/>
        <v>0</v>
      </c>
      <c r="AG747" s="456">
        <f t="shared" si="355"/>
        <v>0</v>
      </c>
      <c r="AH747" s="457">
        <f t="shared" si="356"/>
        <v>0</v>
      </c>
      <c r="AI747" s="268">
        <f t="shared" si="357"/>
        <v>0</v>
      </c>
      <c r="AJ747" s="269">
        <f t="shared" si="358"/>
        <v>0</v>
      </c>
      <c r="AK747" s="270">
        <f t="shared" si="359"/>
        <v>0</v>
      </c>
      <c r="AL747" s="415">
        <f t="shared" si="360"/>
        <v>0</v>
      </c>
      <c r="AM747" s="259" t="str">
        <f>IF(AP747="","",IFERROR(VLOOKUP(AP747,CODES!$A$3:$D$1348,4,FALSE),"X"))&amp;IF(AQ747="","",IFERROR(VLOOKUP(AQ747,CODES!$A$3:$D$1348,4,FALSE),"X"))&amp;IF(AR747="","",IFERROR(VLOOKUP(AR747,CODES!$A$3:$D$1348,4,FALSE),"X"))&amp;IF(AS747="","",IFERROR(VLOOKUP(AS747,CODES!$A$3:$D$1348,4,FALSE),"X"))&amp;IF(AT747="","",IFERROR(VLOOKUP(AT747,CODES!$A$3:$D$1348,4,FALSE),"X"))&amp;IF(AU747="","",IFERROR(VLOOKUP(AU747,CODES!$A$3:$D$1348,4,FALSE),"X"))&amp;IF(AV747="","",IFERROR(VLOOKUP(AV747,CODES!$A$3:$D$1348,4,FALSE),"X"))&amp;IF(AW747="","",IFERROR(VLOOKUP(AW747,CODES!$A$3:$D$1348,4,FALSE),"X"))&amp;IF(AX747="","",IFERROR(VLOOKUP(AX747,CODES!$A$3:$D$1348,4,FALSE),"X"))&amp;IF(AY747="","",IFERROR(VLOOKUP(AY747,CODES!$A$3:$D$1348,4,FALSE),"X"))</f>
        <v/>
      </c>
      <c r="AN747" s="258">
        <f>SUM(IFERROR(VLOOKUP(AP747,CODES!$A$3:$D$1348,4,FALSE)*BC747,0),IFERROR(VLOOKUP(AQ747,CODES!$A$3:$D$1348,4,FALSE)*BF747,0),IFERROR(VLOOKUP(AR747,CODES!$A$3:$D$1348,4,FALSE)*BI747,0),IFERROR(VLOOKUP(AS747,CODES!$A$3:$D$1348,4,FALSE)*BL747,0),IFERROR(VLOOKUP(AT747,CODES!$A$3:$D$1348,4,FALSE)*BO747,0),IFERROR(VLOOKUP(AU747,CODES!$A$3:$D$1348,4,FALSE)*BR747,0),IFERROR(VLOOKUP(AV747,CODES!$A$3:$D$1348,4,FALSE)*BU747,0),IFERROR(VLOOKUP(AW747,CODES!$A$3:$D$1348,4,FALSE)*BX747,0),IFERROR(VLOOKUP(AX747,CODES!$A$3:$D$1348,4,FALSE)*CA747,0),IFERROR(VLOOKUP(AY747,CODES!$A$3:$D$1348,4,FALSE)*CD747,0))</f>
        <v>0</v>
      </c>
      <c r="AO747" s="258">
        <f>SUM(IFERROR(VLOOKUP(AP747,CODES!$A$3:$D$1348,3,FALSE)*BC747,0),IFERROR(VLOOKUP(AQ747,CODES!$A$3:$D$1348,3,FALSE)*BF747,0),IFERROR(VLOOKUP(AR747,CODES!$A$3:$D$1348,3,FALSE)*BI747,0),IFERROR(VLOOKUP(AS747,CODES!$A$3:$D$1348,3,FALSE)*BL747,0),IFERROR(VLOOKUP(AT747,CODES!$A$3:$D$1348,3,FALSE)*BO747,0),IFERROR(VLOOKUP(AU747,CODES!$A$3:$D$1348,3,FALSE)*BR747,0),IFERROR(VLOOKUP(AV747,CODES!$A$3:$D$1348,3,FALSE)*BU747,0),IFERROR(VLOOKUP(AW747,CODES!$A$3:$D$1348,3,FALSE)*BX747,0),IFERROR(VLOOKUP(AX747,CODES!$A$3:$D$1348,3,FALSE)*CA747,0),IFERROR(VLOOKUP(AY747,CODES!$A$3:$D$1348,3,FALSE)*CD747,0))+B747</f>
        <v>0</v>
      </c>
      <c r="AP747" s="271" t="str">
        <f t="shared" si="361"/>
        <v/>
      </c>
      <c r="AQ747" s="271" t="str">
        <f t="shared" si="362"/>
        <v/>
      </c>
      <c r="AR747" s="271" t="str">
        <f t="shared" si="363"/>
        <v/>
      </c>
      <c r="AS747" s="271" t="str">
        <f t="shared" si="364"/>
        <v/>
      </c>
      <c r="AT747" s="271" t="str">
        <f t="shared" si="365"/>
        <v/>
      </c>
      <c r="AU747" s="271" t="str">
        <f t="shared" si="366"/>
        <v/>
      </c>
      <c r="AV747" s="271" t="str">
        <f t="shared" si="367"/>
        <v/>
      </c>
      <c r="AW747" s="271" t="str">
        <f t="shared" si="368"/>
        <v/>
      </c>
      <c r="AX747" s="271" t="str">
        <f t="shared" si="369"/>
        <v/>
      </c>
      <c r="AY747" s="271" t="str">
        <f t="shared" si="370"/>
        <v/>
      </c>
      <c r="AZ747" s="258">
        <f t="shared" si="371"/>
        <v>0</v>
      </c>
      <c r="BA747" s="258">
        <f t="shared" si="19"/>
        <v>1</v>
      </c>
      <c r="BB747" s="258">
        <f t="shared" si="372"/>
        <v>0</v>
      </c>
      <c r="BC747" s="258">
        <f t="shared" si="373"/>
        <v>1</v>
      </c>
      <c r="BD747" s="258">
        <f t="shared" si="374"/>
        <v>1</v>
      </c>
      <c r="BE747" s="258">
        <f t="shared" si="375"/>
        <v>0</v>
      </c>
      <c r="BF747" s="258">
        <f t="shared" si="376"/>
        <v>1</v>
      </c>
      <c r="BG747" s="258">
        <f t="shared" si="377"/>
        <v>1</v>
      </c>
      <c r="BH747" s="258">
        <f t="shared" si="378"/>
        <v>0</v>
      </c>
      <c r="BI747" s="258">
        <f t="shared" si="379"/>
        <v>1</v>
      </c>
      <c r="BJ747" s="258">
        <f t="shared" si="380"/>
        <v>1</v>
      </c>
      <c r="BK747" s="258">
        <f t="shared" si="381"/>
        <v>0</v>
      </c>
      <c r="BL747" s="258">
        <f t="shared" si="382"/>
        <v>1</v>
      </c>
      <c r="BM747" s="258">
        <f t="shared" si="383"/>
        <v>1</v>
      </c>
      <c r="BN747" s="258">
        <f t="shared" si="384"/>
        <v>0</v>
      </c>
      <c r="BO747" s="258">
        <f t="shared" si="385"/>
        <v>1</v>
      </c>
      <c r="BP747" s="258">
        <f t="shared" si="386"/>
        <v>1</v>
      </c>
      <c r="BQ747" s="258">
        <f t="shared" si="387"/>
        <v>0</v>
      </c>
      <c r="BR747" s="258">
        <f t="shared" si="388"/>
        <v>1</v>
      </c>
      <c r="BS747" s="258">
        <f t="shared" si="389"/>
        <v>1</v>
      </c>
      <c r="BT747" s="258">
        <f t="shared" si="390"/>
        <v>0</v>
      </c>
      <c r="BU747" s="258">
        <f t="shared" si="391"/>
        <v>1</v>
      </c>
      <c r="BV747" s="258">
        <f t="shared" si="392"/>
        <v>1</v>
      </c>
      <c r="BW747" s="258">
        <f t="shared" si="393"/>
        <v>0</v>
      </c>
      <c r="BX747" s="258">
        <f t="shared" si="394"/>
        <v>1</v>
      </c>
      <c r="BY747" s="258">
        <f t="shared" si="395"/>
        <v>1</v>
      </c>
      <c r="BZ747" s="258">
        <f t="shared" si="396"/>
        <v>0</v>
      </c>
      <c r="CA747" s="258">
        <f t="shared" si="397"/>
        <v>1</v>
      </c>
      <c r="CB747" s="258">
        <f t="shared" si="398"/>
        <v>1</v>
      </c>
      <c r="CC747" s="258">
        <f t="shared" si="399"/>
        <v>0</v>
      </c>
      <c r="CD747" s="258">
        <f t="shared" si="400"/>
        <v>1</v>
      </c>
    </row>
    <row r="748" spans="1:82" hidden="1">
      <c r="A748" s="258"/>
      <c r="B748" s="258"/>
      <c r="C748" s="259"/>
      <c r="D748" s="258"/>
      <c r="E748" s="258"/>
      <c r="F748" s="258"/>
      <c r="G748" s="258">
        <v>740</v>
      </c>
      <c r="H748" s="743"/>
      <c r="I748" s="744"/>
      <c r="J748" s="739"/>
      <c r="K748" s="745"/>
      <c r="L748" s="745"/>
      <c r="M748" s="272"/>
      <c r="N748" s="508">
        <f t="shared" si="29"/>
        <v>0</v>
      </c>
      <c r="O748" s="510">
        <f t="shared" si="345"/>
        <v>0</v>
      </c>
      <c r="P748" s="260">
        <f t="shared" si="346"/>
        <v>0</v>
      </c>
      <c r="Q748" s="261">
        <f t="shared" si="347"/>
        <v>0</v>
      </c>
      <c r="R748" s="261">
        <f t="shared" si="1"/>
        <v>0</v>
      </c>
      <c r="S748" s="262"/>
      <c r="T748" s="262"/>
      <c r="U748" s="263">
        <f t="shared" si="348"/>
        <v>1.288</v>
      </c>
      <c r="V748" s="264">
        <f>IF(E748="SP",1,IF(D748="",ExtraMargeMateriaal,(1-VLOOKUP(D748,TabelAankoop[],4,FALSE))))</f>
        <v>1</v>
      </c>
      <c r="W748" s="265">
        <f t="shared" si="3"/>
        <v>0.6885</v>
      </c>
      <c r="X748" s="266">
        <f t="shared" si="4"/>
        <v>1</v>
      </c>
      <c r="Y748" s="267">
        <f t="shared" si="5"/>
        <v>1.46</v>
      </c>
      <c r="Z748" s="267">
        <f t="shared" si="6"/>
        <v>1.1599999999999999</v>
      </c>
      <c r="AA748" s="268">
        <f t="shared" si="349"/>
        <v>0</v>
      </c>
      <c r="AB748" s="456">
        <f t="shared" si="350"/>
        <v>0</v>
      </c>
      <c r="AC748" s="457">
        <f t="shared" si="351"/>
        <v>0</v>
      </c>
      <c r="AD748" s="456">
        <f t="shared" si="352"/>
        <v>0</v>
      </c>
      <c r="AE748" s="458">
        <f t="shared" si="353"/>
        <v>0</v>
      </c>
      <c r="AF748" s="457">
        <f t="shared" si="354"/>
        <v>0</v>
      </c>
      <c r="AG748" s="456">
        <f t="shared" si="355"/>
        <v>0</v>
      </c>
      <c r="AH748" s="457">
        <f t="shared" si="356"/>
        <v>0</v>
      </c>
      <c r="AI748" s="268">
        <f t="shared" si="357"/>
        <v>0</v>
      </c>
      <c r="AJ748" s="269">
        <f t="shared" si="358"/>
        <v>0</v>
      </c>
      <c r="AK748" s="270">
        <f t="shared" si="359"/>
        <v>0</v>
      </c>
      <c r="AL748" s="415">
        <f t="shared" si="360"/>
        <v>0</v>
      </c>
      <c r="AM748" s="259" t="str">
        <f>IF(AP748="","",IFERROR(VLOOKUP(AP748,CODES!$A$3:$D$1348,4,FALSE),"X"))&amp;IF(AQ748="","",IFERROR(VLOOKUP(AQ748,CODES!$A$3:$D$1348,4,FALSE),"X"))&amp;IF(AR748="","",IFERROR(VLOOKUP(AR748,CODES!$A$3:$D$1348,4,FALSE),"X"))&amp;IF(AS748="","",IFERROR(VLOOKUP(AS748,CODES!$A$3:$D$1348,4,FALSE),"X"))&amp;IF(AT748="","",IFERROR(VLOOKUP(AT748,CODES!$A$3:$D$1348,4,FALSE),"X"))&amp;IF(AU748="","",IFERROR(VLOOKUP(AU748,CODES!$A$3:$D$1348,4,FALSE),"X"))&amp;IF(AV748="","",IFERROR(VLOOKUP(AV748,CODES!$A$3:$D$1348,4,FALSE),"X"))&amp;IF(AW748="","",IFERROR(VLOOKUP(AW748,CODES!$A$3:$D$1348,4,FALSE),"X"))&amp;IF(AX748="","",IFERROR(VLOOKUP(AX748,CODES!$A$3:$D$1348,4,FALSE),"X"))&amp;IF(AY748="","",IFERROR(VLOOKUP(AY748,CODES!$A$3:$D$1348,4,FALSE),"X"))</f>
        <v/>
      </c>
      <c r="AN748" s="258">
        <f>SUM(IFERROR(VLOOKUP(AP748,CODES!$A$3:$D$1348,4,FALSE)*BC748,0),IFERROR(VLOOKUP(AQ748,CODES!$A$3:$D$1348,4,FALSE)*BF748,0),IFERROR(VLOOKUP(AR748,CODES!$A$3:$D$1348,4,FALSE)*BI748,0),IFERROR(VLOOKUP(AS748,CODES!$A$3:$D$1348,4,FALSE)*BL748,0),IFERROR(VLOOKUP(AT748,CODES!$A$3:$D$1348,4,FALSE)*BO748,0),IFERROR(VLOOKUP(AU748,CODES!$A$3:$D$1348,4,FALSE)*BR748,0),IFERROR(VLOOKUP(AV748,CODES!$A$3:$D$1348,4,FALSE)*BU748,0),IFERROR(VLOOKUP(AW748,CODES!$A$3:$D$1348,4,FALSE)*BX748,0),IFERROR(VLOOKUP(AX748,CODES!$A$3:$D$1348,4,FALSE)*CA748,0),IFERROR(VLOOKUP(AY748,CODES!$A$3:$D$1348,4,FALSE)*CD748,0))</f>
        <v>0</v>
      </c>
      <c r="AO748" s="258">
        <f>SUM(IFERROR(VLOOKUP(AP748,CODES!$A$3:$D$1348,3,FALSE)*BC748,0),IFERROR(VLOOKUP(AQ748,CODES!$A$3:$D$1348,3,FALSE)*BF748,0),IFERROR(VLOOKUP(AR748,CODES!$A$3:$D$1348,3,FALSE)*BI748,0),IFERROR(VLOOKUP(AS748,CODES!$A$3:$D$1348,3,FALSE)*BL748,0),IFERROR(VLOOKUP(AT748,CODES!$A$3:$D$1348,3,FALSE)*BO748,0),IFERROR(VLOOKUP(AU748,CODES!$A$3:$D$1348,3,FALSE)*BR748,0),IFERROR(VLOOKUP(AV748,CODES!$A$3:$D$1348,3,FALSE)*BU748,0),IFERROR(VLOOKUP(AW748,CODES!$A$3:$D$1348,3,FALSE)*BX748,0),IFERROR(VLOOKUP(AX748,CODES!$A$3:$D$1348,3,FALSE)*CA748,0),IFERROR(VLOOKUP(AY748,CODES!$A$3:$D$1348,3,FALSE)*CD748,0))+B748</f>
        <v>0</v>
      </c>
      <c r="AP748" s="271" t="str">
        <f t="shared" si="361"/>
        <v/>
      </c>
      <c r="AQ748" s="271" t="str">
        <f t="shared" si="362"/>
        <v/>
      </c>
      <c r="AR748" s="271" t="str">
        <f t="shared" si="363"/>
        <v/>
      </c>
      <c r="AS748" s="271" t="str">
        <f t="shared" si="364"/>
        <v/>
      </c>
      <c r="AT748" s="271" t="str">
        <f t="shared" si="365"/>
        <v/>
      </c>
      <c r="AU748" s="271" t="str">
        <f t="shared" si="366"/>
        <v/>
      </c>
      <c r="AV748" s="271" t="str">
        <f t="shared" si="367"/>
        <v/>
      </c>
      <c r="AW748" s="271" t="str">
        <f t="shared" si="368"/>
        <v/>
      </c>
      <c r="AX748" s="271" t="str">
        <f t="shared" si="369"/>
        <v/>
      </c>
      <c r="AY748" s="271" t="str">
        <f t="shared" si="370"/>
        <v/>
      </c>
      <c r="AZ748" s="258">
        <f t="shared" si="371"/>
        <v>0</v>
      </c>
      <c r="BA748" s="258">
        <f t="shared" si="19"/>
        <v>1</v>
      </c>
      <c r="BB748" s="258">
        <f t="shared" si="372"/>
        <v>0</v>
      </c>
      <c r="BC748" s="258">
        <f t="shared" si="373"/>
        <v>1</v>
      </c>
      <c r="BD748" s="258">
        <f t="shared" si="374"/>
        <v>1</v>
      </c>
      <c r="BE748" s="258">
        <f t="shared" si="375"/>
        <v>0</v>
      </c>
      <c r="BF748" s="258">
        <f t="shared" si="376"/>
        <v>1</v>
      </c>
      <c r="BG748" s="258">
        <f t="shared" si="377"/>
        <v>1</v>
      </c>
      <c r="BH748" s="258">
        <f t="shared" si="378"/>
        <v>0</v>
      </c>
      <c r="BI748" s="258">
        <f t="shared" si="379"/>
        <v>1</v>
      </c>
      <c r="BJ748" s="258">
        <f t="shared" si="380"/>
        <v>1</v>
      </c>
      <c r="BK748" s="258">
        <f t="shared" si="381"/>
        <v>0</v>
      </c>
      <c r="BL748" s="258">
        <f t="shared" si="382"/>
        <v>1</v>
      </c>
      <c r="BM748" s="258">
        <f t="shared" si="383"/>
        <v>1</v>
      </c>
      <c r="BN748" s="258">
        <f t="shared" si="384"/>
        <v>0</v>
      </c>
      <c r="BO748" s="258">
        <f t="shared" si="385"/>
        <v>1</v>
      </c>
      <c r="BP748" s="258">
        <f t="shared" si="386"/>
        <v>1</v>
      </c>
      <c r="BQ748" s="258">
        <f t="shared" si="387"/>
        <v>0</v>
      </c>
      <c r="BR748" s="258">
        <f t="shared" si="388"/>
        <v>1</v>
      </c>
      <c r="BS748" s="258">
        <f t="shared" si="389"/>
        <v>1</v>
      </c>
      <c r="BT748" s="258">
        <f t="shared" si="390"/>
        <v>0</v>
      </c>
      <c r="BU748" s="258">
        <f t="shared" si="391"/>
        <v>1</v>
      </c>
      <c r="BV748" s="258">
        <f t="shared" si="392"/>
        <v>1</v>
      </c>
      <c r="BW748" s="258">
        <f t="shared" si="393"/>
        <v>0</v>
      </c>
      <c r="BX748" s="258">
        <f t="shared" si="394"/>
        <v>1</v>
      </c>
      <c r="BY748" s="258">
        <f t="shared" si="395"/>
        <v>1</v>
      </c>
      <c r="BZ748" s="258">
        <f t="shared" si="396"/>
        <v>0</v>
      </c>
      <c r="CA748" s="258">
        <f t="shared" si="397"/>
        <v>1</v>
      </c>
      <c r="CB748" s="258">
        <f t="shared" si="398"/>
        <v>1</v>
      </c>
      <c r="CC748" s="258">
        <f t="shared" si="399"/>
        <v>0</v>
      </c>
      <c r="CD748" s="258">
        <f t="shared" si="400"/>
        <v>1</v>
      </c>
    </row>
    <row r="749" spans="1:82" hidden="1">
      <c r="A749" s="258"/>
      <c r="B749" s="258"/>
      <c r="C749" s="259"/>
      <c r="D749" s="258"/>
      <c r="E749" s="258"/>
      <c r="F749" s="258"/>
      <c r="G749" s="258">
        <v>741</v>
      </c>
      <c r="H749" s="743"/>
      <c r="I749" s="744"/>
      <c r="J749" s="739"/>
      <c r="K749" s="745"/>
      <c r="L749" s="745"/>
      <c r="M749" s="272"/>
      <c r="N749" s="508">
        <f t="shared" si="29"/>
        <v>0</v>
      </c>
      <c r="O749" s="510">
        <f t="shared" si="345"/>
        <v>0</v>
      </c>
      <c r="P749" s="260">
        <f t="shared" si="346"/>
        <v>0</v>
      </c>
      <c r="Q749" s="261">
        <f t="shared" si="347"/>
        <v>0</v>
      </c>
      <c r="R749" s="261">
        <f t="shared" si="1"/>
        <v>0</v>
      </c>
      <c r="S749" s="262"/>
      <c r="T749" s="262"/>
      <c r="U749" s="263">
        <f t="shared" si="348"/>
        <v>1.288</v>
      </c>
      <c r="V749" s="264">
        <f>IF(E749="SP",1,IF(D749="",ExtraMargeMateriaal,(1-VLOOKUP(D749,TabelAankoop[],4,FALSE))))</f>
        <v>1</v>
      </c>
      <c r="W749" s="265">
        <f t="shared" si="3"/>
        <v>0.6885</v>
      </c>
      <c r="X749" s="266">
        <f t="shared" si="4"/>
        <v>1</v>
      </c>
      <c r="Y749" s="267">
        <f t="shared" si="5"/>
        <v>1.46</v>
      </c>
      <c r="Z749" s="267">
        <f t="shared" si="6"/>
        <v>1.1599999999999999</v>
      </c>
      <c r="AA749" s="268">
        <f t="shared" si="349"/>
        <v>0</v>
      </c>
      <c r="AB749" s="456">
        <f t="shared" si="350"/>
        <v>0</v>
      </c>
      <c r="AC749" s="457">
        <f t="shared" si="351"/>
        <v>0</v>
      </c>
      <c r="AD749" s="456">
        <f t="shared" si="352"/>
        <v>0</v>
      </c>
      <c r="AE749" s="458">
        <f t="shared" si="353"/>
        <v>0</v>
      </c>
      <c r="AF749" s="457">
        <f t="shared" si="354"/>
        <v>0</v>
      </c>
      <c r="AG749" s="456">
        <f t="shared" si="355"/>
        <v>0</v>
      </c>
      <c r="AH749" s="457">
        <f t="shared" si="356"/>
        <v>0</v>
      </c>
      <c r="AI749" s="268">
        <f t="shared" si="357"/>
        <v>0</v>
      </c>
      <c r="AJ749" s="269">
        <f t="shared" si="358"/>
        <v>0</v>
      </c>
      <c r="AK749" s="270">
        <f t="shared" si="359"/>
        <v>0</v>
      </c>
      <c r="AL749" s="415">
        <f t="shared" si="360"/>
        <v>0</v>
      </c>
      <c r="AM749" s="259" t="str">
        <f>IF(AP749="","",IFERROR(VLOOKUP(AP749,CODES!$A$3:$D$1348,4,FALSE),"X"))&amp;IF(AQ749="","",IFERROR(VLOOKUP(AQ749,CODES!$A$3:$D$1348,4,FALSE),"X"))&amp;IF(AR749="","",IFERROR(VLOOKUP(AR749,CODES!$A$3:$D$1348,4,FALSE),"X"))&amp;IF(AS749="","",IFERROR(VLOOKUP(AS749,CODES!$A$3:$D$1348,4,FALSE),"X"))&amp;IF(AT749="","",IFERROR(VLOOKUP(AT749,CODES!$A$3:$D$1348,4,FALSE),"X"))&amp;IF(AU749="","",IFERROR(VLOOKUP(AU749,CODES!$A$3:$D$1348,4,FALSE),"X"))&amp;IF(AV749="","",IFERROR(VLOOKUP(AV749,CODES!$A$3:$D$1348,4,FALSE),"X"))&amp;IF(AW749="","",IFERROR(VLOOKUP(AW749,CODES!$A$3:$D$1348,4,FALSE),"X"))&amp;IF(AX749="","",IFERROR(VLOOKUP(AX749,CODES!$A$3:$D$1348,4,FALSE),"X"))&amp;IF(AY749="","",IFERROR(VLOOKUP(AY749,CODES!$A$3:$D$1348,4,FALSE),"X"))</f>
        <v/>
      </c>
      <c r="AN749" s="258">
        <f>SUM(IFERROR(VLOOKUP(AP749,CODES!$A$3:$D$1348,4,FALSE)*BC749,0),IFERROR(VLOOKUP(AQ749,CODES!$A$3:$D$1348,4,FALSE)*BF749,0),IFERROR(VLOOKUP(AR749,CODES!$A$3:$D$1348,4,FALSE)*BI749,0),IFERROR(VLOOKUP(AS749,CODES!$A$3:$D$1348,4,FALSE)*BL749,0),IFERROR(VLOOKUP(AT749,CODES!$A$3:$D$1348,4,FALSE)*BO749,0),IFERROR(VLOOKUP(AU749,CODES!$A$3:$D$1348,4,FALSE)*BR749,0),IFERROR(VLOOKUP(AV749,CODES!$A$3:$D$1348,4,FALSE)*BU749,0),IFERROR(VLOOKUP(AW749,CODES!$A$3:$D$1348,4,FALSE)*BX749,0),IFERROR(VLOOKUP(AX749,CODES!$A$3:$D$1348,4,FALSE)*CA749,0),IFERROR(VLOOKUP(AY749,CODES!$A$3:$D$1348,4,FALSE)*CD749,0))</f>
        <v>0</v>
      </c>
      <c r="AO749" s="258">
        <f>SUM(IFERROR(VLOOKUP(AP749,CODES!$A$3:$D$1348,3,FALSE)*BC749,0),IFERROR(VLOOKUP(AQ749,CODES!$A$3:$D$1348,3,FALSE)*BF749,0),IFERROR(VLOOKUP(AR749,CODES!$A$3:$D$1348,3,FALSE)*BI749,0),IFERROR(VLOOKUP(AS749,CODES!$A$3:$D$1348,3,FALSE)*BL749,0),IFERROR(VLOOKUP(AT749,CODES!$A$3:$D$1348,3,FALSE)*BO749,0),IFERROR(VLOOKUP(AU749,CODES!$A$3:$D$1348,3,FALSE)*BR749,0),IFERROR(VLOOKUP(AV749,CODES!$A$3:$D$1348,3,FALSE)*BU749,0),IFERROR(VLOOKUP(AW749,CODES!$A$3:$D$1348,3,FALSE)*BX749,0),IFERROR(VLOOKUP(AX749,CODES!$A$3:$D$1348,3,FALSE)*CA749,0),IFERROR(VLOOKUP(AY749,CODES!$A$3:$D$1348,3,FALSE)*CD749,0))+B749</f>
        <v>0</v>
      </c>
      <c r="AP749" s="271" t="str">
        <f t="shared" si="361"/>
        <v/>
      </c>
      <c r="AQ749" s="271" t="str">
        <f t="shared" si="362"/>
        <v/>
      </c>
      <c r="AR749" s="271" t="str">
        <f t="shared" si="363"/>
        <v/>
      </c>
      <c r="AS749" s="271" t="str">
        <f t="shared" si="364"/>
        <v/>
      </c>
      <c r="AT749" s="271" t="str">
        <f t="shared" si="365"/>
        <v/>
      </c>
      <c r="AU749" s="271" t="str">
        <f t="shared" si="366"/>
        <v/>
      </c>
      <c r="AV749" s="271" t="str">
        <f t="shared" si="367"/>
        <v/>
      </c>
      <c r="AW749" s="271" t="str">
        <f t="shared" si="368"/>
        <v/>
      </c>
      <c r="AX749" s="271" t="str">
        <f t="shared" si="369"/>
        <v/>
      </c>
      <c r="AY749" s="271" t="str">
        <f t="shared" si="370"/>
        <v/>
      </c>
      <c r="AZ749" s="258">
        <f t="shared" si="371"/>
        <v>0</v>
      </c>
      <c r="BA749" s="258">
        <f t="shared" si="19"/>
        <v>1</v>
      </c>
      <c r="BB749" s="258">
        <f t="shared" si="372"/>
        <v>0</v>
      </c>
      <c r="BC749" s="258">
        <f t="shared" si="373"/>
        <v>1</v>
      </c>
      <c r="BD749" s="258">
        <f t="shared" si="374"/>
        <v>1</v>
      </c>
      <c r="BE749" s="258">
        <f t="shared" si="375"/>
        <v>0</v>
      </c>
      <c r="BF749" s="258">
        <f t="shared" si="376"/>
        <v>1</v>
      </c>
      <c r="BG749" s="258">
        <f t="shared" si="377"/>
        <v>1</v>
      </c>
      <c r="BH749" s="258">
        <f t="shared" si="378"/>
        <v>0</v>
      </c>
      <c r="BI749" s="258">
        <f t="shared" si="379"/>
        <v>1</v>
      </c>
      <c r="BJ749" s="258">
        <f t="shared" si="380"/>
        <v>1</v>
      </c>
      <c r="BK749" s="258">
        <f t="shared" si="381"/>
        <v>0</v>
      </c>
      <c r="BL749" s="258">
        <f t="shared" si="382"/>
        <v>1</v>
      </c>
      <c r="BM749" s="258">
        <f t="shared" si="383"/>
        <v>1</v>
      </c>
      <c r="BN749" s="258">
        <f t="shared" si="384"/>
        <v>0</v>
      </c>
      <c r="BO749" s="258">
        <f t="shared" si="385"/>
        <v>1</v>
      </c>
      <c r="BP749" s="258">
        <f t="shared" si="386"/>
        <v>1</v>
      </c>
      <c r="BQ749" s="258">
        <f t="shared" si="387"/>
        <v>0</v>
      </c>
      <c r="BR749" s="258">
        <f t="shared" si="388"/>
        <v>1</v>
      </c>
      <c r="BS749" s="258">
        <f t="shared" si="389"/>
        <v>1</v>
      </c>
      <c r="BT749" s="258">
        <f t="shared" si="390"/>
        <v>0</v>
      </c>
      <c r="BU749" s="258">
        <f t="shared" si="391"/>
        <v>1</v>
      </c>
      <c r="BV749" s="258">
        <f t="shared" si="392"/>
        <v>1</v>
      </c>
      <c r="BW749" s="258">
        <f t="shared" si="393"/>
        <v>0</v>
      </c>
      <c r="BX749" s="258">
        <f t="shared" si="394"/>
        <v>1</v>
      </c>
      <c r="BY749" s="258">
        <f t="shared" si="395"/>
        <v>1</v>
      </c>
      <c r="BZ749" s="258">
        <f t="shared" si="396"/>
        <v>0</v>
      </c>
      <c r="CA749" s="258">
        <f t="shared" si="397"/>
        <v>1</v>
      </c>
      <c r="CB749" s="258">
        <f t="shared" si="398"/>
        <v>1</v>
      </c>
      <c r="CC749" s="258">
        <f t="shared" si="399"/>
        <v>0</v>
      </c>
      <c r="CD749" s="258">
        <f t="shared" si="400"/>
        <v>1</v>
      </c>
    </row>
    <row r="750" spans="1:82" hidden="1">
      <c r="A750" s="258"/>
      <c r="B750" s="258"/>
      <c r="C750" s="259"/>
      <c r="D750" s="258"/>
      <c r="E750" s="258"/>
      <c r="F750" s="258"/>
      <c r="G750" s="258">
        <v>742</v>
      </c>
      <c r="H750" s="743"/>
      <c r="I750" s="744"/>
      <c r="J750" s="739"/>
      <c r="K750" s="745"/>
      <c r="L750" s="745"/>
      <c r="M750" s="272"/>
      <c r="N750" s="508">
        <f t="shared" si="29"/>
        <v>0</v>
      </c>
      <c r="O750" s="510">
        <f t="shared" si="345"/>
        <v>0</v>
      </c>
      <c r="P750" s="260">
        <f t="shared" si="346"/>
        <v>0</v>
      </c>
      <c r="Q750" s="261">
        <f t="shared" si="347"/>
        <v>0</v>
      </c>
      <c r="R750" s="261">
        <f t="shared" si="1"/>
        <v>0</v>
      </c>
      <c r="S750" s="262"/>
      <c r="T750" s="262"/>
      <c r="U750" s="263">
        <f t="shared" si="348"/>
        <v>1.288</v>
      </c>
      <c r="V750" s="264">
        <f>IF(E750="SP",1,IF(D750="",ExtraMargeMateriaal,(1-VLOOKUP(D750,TabelAankoop[],4,FALSE))))</f>
        <v>1</v>
      </c>
      <c r="W750" s="265">
        <f t="shared" si="3"/>
        <v>0.6885</v>
      </c>
      <c r="X750" s="266">
        <f t="shared" si="4"/>
        <v>1</v>
      </c>
      <c r="Y750" s="267">
        <f t="shared" si="5"/>
        <v>1.46</v>
      </c>
      <c r="Z750" s="267">
        <f t="shared" si="6"/>
        <v>1.1599999999999999</v>
      </c>
      <c r="AA750" s="268">
        <f t="shared" si="349"/>
        <v>0</v>
      </c>
      <c r="AB750" s="456">
        <f t="shared" si="350"/>
        <v>0</v>
      </c>
      <c r="AC750" s="457">
        <f t="shared" si="351"/>
        <v>0</v>
      </c>
      <c r="AD750" s="456">
        <f t="shared" si="352"/>
        <v>0</v>
      </c>
      <c r="AE750" s="458">
        <f t="shared" si="353"/>
        <v>0</v>
      </c>
      <c r="AF750" s="457">
        <f t="shared" si="354"/>
        <v>0</v>
      </c>
      <c r="AG750" s="456">
        <f t="shared" si="355"/>
        <v>0</v>
      </c>
      <c r="AH750" s="457">
        <f t="shared" si="356"/>
        <v>0</v>
      </c>
      <c r="AI750" s="268">
        <f t="shared" si="357"/>
        <v>0</v>
      </c>
      <c r="AJ750" s="269">
        <f t="shared" si="358"/>
        <v>0</v>
      </c>
      <c r="AK750" s="270">
        <f t="shared" si="359"/>
        <v>0</v>
      </c>
      <c r="AL750" s="415">
        <f t="shared" si="360"/>
        <v>0</v>
      </c>
      <c r="AM750" s="259" t="str">
        <f>IF(AP750="","",IFERROR(VLOOKUP(AP750,CODES!$A$3:$D$1348,4,FALSE),"X"))&amp;IF(AQ750="","",IFERROR(VLOOKUP(AQ750,CODES!$A$3:$D$1348,4,FALSE),"X"))&amp;IF(AR750="","",IFERROR(VLOOKUP(AR750,CODES!$A$3:$D$1348,4,FALSE),"X"))&amp;IF(AS750="","",IFERROR(VLOOKUP(AS750,CODES!$A$3:$D$1348,4,FALSE),"X"))&amp;IF(AT750="","",IFERROR(VLOOKUP(AT750,CODES!$A$3:$D$1348,4,FALSE),"X"))&amp;IF(AU750="","",IFERROR(VLOOKUP(AU750,CODES!$A$3:$D$1348,4,FALSE),"X"))&amp;IF(AV750="","",IFERROR(VLOOKUP(AV750,CODES!$A$3:$D$1348,4,FALSE),"X"))&amp;IF(AW750="","",IFERROR(VLOOKUP(AW750,CODES!$A$3:$D$1348,4,FALSE),"X"))&amp;IF(AX750="","",IFERROR(VLOOKUP(AX750,CODES!$A$3:$D$1348,4,FALSE),"X"))&amp;IF(AY750="","",IFERROR(VLOOKUP(AY750,CODES!$A$3:$D$1348,4,FALSE),"X"))</f>
        <v/>
      </c>
      <c r="AN750" s="258">
        <f>SUM(IFERROR(VLOOKUP(AP750,CODES!$A$3:$D$1348,4,FALSE)*BC750,0),IFERROR(VLOOKUP(AQ750,CODES!$A$3:$D$1348,4,FALSE)*BF750,0),IFERROR(VLOOKUP(AR750,CODES!$A$3:$D$1348,4,FALSE)*BI750,0),IFERROR(VLOOKUP(AS750,CODES!$A$3:$D$1348,4,FALSE)*BL750,0),IFERROR(VLOOKUP(AT750,CODES!$A$3:$D$1348,4,FALSE)*BO750,0),IFERROR(VLOOKUP(AU750,CODES!$A$3:$D$1348,4,FALSE)*BR750,0),IFERROR(VLOOKUP(AV750,CODES!$A$3:$D$1348,4,FALSE)*BU750,0),IFERROR(VLOOKUP(AW750,CODES!$A$3:$D$1348,4,FALSE)*BX750,0),IFERROR(VLOOKUP(AX750,CODES!$A$3:$D$1348,4,FALSE)*CA750,0),IFERROR(VLOOKUP(AY750,CODES!$A$3:$D$1348,4,FALSE)*CD750,0))</f>
        <v>0</v>
      </c>
      <c r="AO750" s="258">
        <f>SUM(IFERROR(VLOOKUP(AP750,CODES!$A$3:$D$1348,3,FALSE)*BC750,0),IFERROR(VLOOKUP(AQ750,CODES!$A$3:$D$1348,3,FALSE)*BF750,0),IFERROR(VLOOKUP(AR750,CODES!$A$3:$D$1348,3,FALSE)*BI750,0),IFERROR(VLOOKUP(AS750,CODES!$A$3:$D$1348,3,FALSE)*BL750,0),IFERROR(VLOOKUP(AT750,CODES!$A$3:$D$1348,3,FALSE)*BO750,0),IFERROR(VLOOKUP(AU750,CODES!$A$3:$D$1348,3,FALSE)*BR750,0),IFERROR(VLOOKUP(AV750,CODES!$A$3:$D$1348,3,FALSE)*BU750,0),IFERROR(VLOOKUP(AW750,CODES!$A$3:$D$1348,3,FALSE)*BX750,0),IFERROR(VLOOKUP(AX750,CODES!$A$3:$D$1348,3,FALSE)*CA750,0),IFERROR(VLOOKUP(AY750,CODES!$A$3:$D$1348,3,FALSE)*CD750,0))+B750</f>
        <v>0</v>
      </c>
      <c r="AP750" s="271" t="str">
        <f t="shared" si="361"/>
        <v/>
      </c>
      <c r="AQ750" s="271" t="str">
        <f t="shared" si="362"/>
        <v/>
      </c>
      <c r="AR750" s="271" t="str">
        <f t="shared" si="363"/>
        <v/>
      </c>
      <c r="AS750" s="271" t="str">
        <f t="shared" si="364"/>
        <v/>
      </c>
      <c r="AT750" s="271" t="str">
        <f t="shared" si="365"/>
        <v/>
      </c>
      <c r="AU750" s="271" t="str">
        <f t="shared" si="366"/>
        <v/>
      </c>
      <c r="AV750" s="271" t="str">
        <f t="shared" si="367"/>
        <v/>
      </c>
      <c r="AW750" s="271" t="str">
        <f t="shared" si="368"/>
        <v/>
      </c>
      <c r="AX750" s="271" t="str">
        <f t="shared" si="369"/>
        <v/>
      </c>
      <c r="AY750" s="271" t="str">
        <f t="shared" si="370"/>
        <v/>
      </c>
      <c r="AZ750" s="258">
        <f t="shared" si="371"/>
        <v>0</v>
      </c>
      <c r="BA750" s="258">
        <f t="shared" si="19"/>
        <v>1</v>
      </c>
      <c r="BB750" s="258">
        <f t="shared" si="372"/>
        <v>0</v>
      </c>
      <c r="BC750" s="258">
        <f t="shared" si="373"/>
        <v>1</v>
      </c>
      <c r="BD750" s="258">
        <f t="shared" si="374"/>
        <v>1</v>
      </c>
      <c r="BE750" s="258">
        <f t="shared" si="375"/>
        <v>0</v>
      </c>
      <c r="BF750" s="258">
        <f t="shared" si="376"/>
        <v>1</v>
      </c>
      <c r="BG750" s="258">
        <f t="shared" si="377"/>
        <v>1</v>
      </c>
      <c r="BH750" s="258">
        <f t="shared" si="378"/>
        <v>0</v>
      </c>
      <c r="BI750" s="258">
        <f t="shared" si="379"/>
        <v>1</v>
      </c>
      <c r="BJ750" s="258">
        <f t="shared" si="380"/>
        <v>1</v>
      </c>
      <c r="BK750" s="258">
        <f t="shared" si="381"/>
        <v>0</v>
      </c>
      <c r="BL750" s="258">
        <f t="shared" si="382"/>
        <v>1</v>
      </c>
      <c r="BM750" s="258">
        <f t="shared" si="383"/>
        <v>1</v>
      </c>
      <c r="BN750" s="258">
        <f t="shared" si="384"/>
        <v>0</v>
      </c>
      <c r="BO750" s="258">
        <f t="shared" si="385"/>
        <v>1</v>
      </c>
      <c r="BP750" s="258">
        <f t="shared" si="386"/>
        <v>1</v>
      </c>
      <c r="BQ750" s="258">
        <f t="shared" si="387"/>
        <v>0</v>
      </c>
      <c r="BR750" s="258">
        <f t="shared" si="388"/>
        <v>1</v>
      </c>
      <c r="BS750" s="258">
        <f t="shared" si="389"/>
        <v>1</v>
      </c>
      <c r="BT750" s="258">
        <f t="shared" si="390"/>
        <v>0</v>
      </c>
      <c r="BU750" s="258">
        <f t="shared" si="391"/>
        <v>1</v>
      </c>
      <c r="BV750" s="258">
        <f t="shared" si="392"/>
        <v>1</v>
      </c>
      <c r="BW750" s="258">
        <f t="shared" si="393"/>
        <v>0</v>
      </c>
      <c r="BX750" s="258">
        <f t="shared" si="394"/>
        <v>1</v>
      </c>
      <c r="BY750" s="258">
        <f t="shared" si="395"/>
        <v>1</v>
      </c>
      <c r="BZ750" s="258">
        <f t="shared" si="396"/>
        <v>0</v>
      </c>
      <c r="CA750" s="258">
        <f t="shared" si="397"/>
        <v>1</v>
      </c>
      <c r="CB750" s="258">
        <f t="shared" si="398"/>
        <v>1</v>
      </c>
      <c r="CC750" s="258">
        <f t="shared" si="399"/>
        <v>0</v>
      </c>
      <c r="CD750" s="258">
        <f t="shared" si="400"/>
        <v>1</v>
      </c>
    </row>
    <row r="751" spans="1:82" hidden="1">
      <c r="A751" s="258"/>
      <c r="B751" s="258"/>
      <c r="C751" s="259"/>
      <c r="D751" s="258"/>
      <c r="E751" s="258"/>
      <c r="F751" s="258"/>
      <c r="G751" s="258">
        <v>743</v>
      </c>
      <c r="H751" s="743"/>
      <c r="I751" s="744"/>
      <c r="J751" s="739"/>
      <c r="K751" s="745"/>
      <c r="L751" s="745"/>
      <c r="M751" s="272"/>
      <c r="N751" s="508">
        <f t="shared" si="29"/>
        <v>0</v>
      </c>
      <c r="O751" s="510">
        <f t="shared" si="345"/>
        <v>0</v>
      </c>
      <c r="P751" s="260">
        <f t="shared" si="346"/>
        <v>0</v>
      </c>
      <c r="Q751" s="261">
        <f t="shared" si="347"/>
        <v>0</v>
      </c>
      <c r="R751" s="261">
        <f t="shared" ref="R751:R814" si="401">C751</f>
        <v>0</v>
      </c>
      <c r="S751" s="262"/>
      <c r="T751" s="262"/>
      <c r="U751" s="263">
        <f t="shared" si="348"/>
        <v>1.288</v>
      </c>
      <c r="V751" s="264">
        <f>IF(E751="SP",1,IF(D751="",ExtraMargeMateriaal,(1-VLOOKUP(D751,TabelAankoop[],4,FALSE))))</f>
        <v>1</v>
      </c>
      <c r="W751" s="265">
        <f t="shared" si="3"/>
        <v>0.6885</v>
      </c>
      <c r="X751" s="266">
        <f t="shared" si="4"/>
        <v>1</v>
      </c>
      <c r="Y751" s="267">
        <f t="shared" si="5"/>
        <v>1.46</v>
      </c>
      <c r="Z751" s="267">
        <f t="shared" si="6"/>
        <v>1.1599999999999999</v>
      </c>
      <c r="AA751" s="268">
        <f t="shared" si="349"/>
        <v>0</v>
      </c>
      <c r="AB751" s="456">
        <f t="shared" si="350"/>
        <v>0</v>
      </c>
      <c r="AC751" s="457">
        <f t="shared" si="351"/>
        <v>0</v>
      </c>
      <c r="AD751" s="456">
        <f t="shared" si="352"/>
        <v>0</v>
      </c>
      <c r="AE751" s="458">
        <f t="shared" si="353"/>
        <v>0</v>
      </c>
      <c r="AF751" s="457">
        <f t="shared" si="354"/>
        <v>0</v>
      </c>
      <c r="AG751" s="456">
        <f t="shared" si="355"/>
        <v>0</v>
      </c>
      <c r="AH751" s="457">
        <f t="shared" si="356"/>
        <v>0</v>
      </c>
      <c r="AI751" s="268">
        <f t="shared" si="357"/>
        <v>0</v>
      </c>
      <c r="AJ751" s="269">
        <f t="shared" si="358"/>
        <v>0</v>
      </c>
      <c r="AK751" s="270">
        <f t="shared" si="359"/>
        <v>0</v>
      </c>
      <c r="AL751" s="415">
        <f t="shared" si="360"/>
        <v>0</v>
      </c>
      <c r="AM751" s="259" t="str">
        <f>IF(AP751="","",IFERROR(VLOOKUP(AP751,CODES!$A$3:$D$1348,4,FALSE),"X"))&amp;IF(AQ751="","",IFERROR(VLOOKUP(AQ751,CODES!$A$3:$D$1348,4,FALSE),"X"))&amp;IF(AR751="","",IFERROR(VLOOKUP(AR751,CODES!$A$3:$D$1348,4,FALSE),"X"))&amp;IF(AS751="","",IFERROR(VLOOKUP(AS751,CODES!$A$3:$D$1348,4,FALSE),"X"))&amp;IF(AT751="","",IFERROR(VLOOKUP(AT751,CODES!$A$3:$D$1348,4,FALSE),"X"))&amp;IF(AU751="","",IFERROR(VLOOKUP(AU751,CODES!$A$3:$D$1348,4,FALSE),"X"))&amp;IF(AV751="","",IFERROR(VLOOKUP(AV751,CODES!$A$3:$D$1348,4,FALSE),"X"))&amp;IF(AW751="","",IFERROR(VLOOKUP(AW751,CODES!$A$3:$D$1348,4,FALSE),"X"))&amp;IF(AX751="","",IFERROR(VLOOKUP(AX751,CODES!$A$3:$D$1348,4,FALSE),"X"))&amp;IF(AY751="","",IFERROR(VLOOKUP(AY751,CODES!$A$3:$D$1348,4,FALSE),"X"))</f>
        <v/>
      </c>
      <c r="AN751" s="258">
        <f>SUM(IFERROR(VLOOKUP(AP751,CODES!$A$3:$D$1348,4,FALSE)*BC751,0),IFERROR(VLOOKUP(AQ751,CODES!$A$3:$D$1348,4,FALSE)*BF751,0),IFERROR(VLOOKUP(AR751,CODES!$A$3:$D$1348,4,FALSE)*BI751,0),IFERROR(VLOOKUP(AS751,CODES!$A$3:$D$1348,4,FALSE)*BL751,0),IFERROR(VLOOKUP(AT751,CODES!$A$3:$D$1348,4,FALSE)*BO751,0),IFERROR(VLOOKUP(AU751,CODES!$A$3:$D$1348,4,FALSE)*BR751,0),IFERROR(VLOOKUP(AV751,CODES!$A$3:$D$1348,4,FALSE)*BU751,0),IFERROR(VLOOKUP(AW751,CODES!$A$3:$D$1348,4,FALSE)*BX751,0),IFERROR(VLOOKUP(AX751,CODES!$A$3:$D$1348,4,FALSE)*CA751,0),IFERROR(VLOOKUP(AY751,CODES!$A$3:$D$1348,4,FALSE)*CD751,0))</f>
        <v>0</v>
      </c>
      <c r="AO751" s="258">
        <f>SUM(IFERROR(VLOOKUP(AP751,CODES!$A$3:$D$1348,3,FALSE)*BC751,0),IFERROR(VLOOKUP(AQ751,CODES!$A$3:$D$1348,3,FALSE)*BF751,0),IFERROR(VLOOKUP(AR751,CODES!$A$3:$D$1348,3,FALSE)*BI751,0),IFERROR(VLOOKUP(AS751,CODES!$A$3:$D$1348,3,FALSE)*BL751,0),IFERROR(VLOOKUP(AT751,CODES!$A$3:$D$1348,3,FALSE)*BO751,0),IFERROR(VLOOKUP(AU751,CODES!$A$3:$D$1348,3,FALSE)*BR751,0),IFERROR(VLOOKUP(AV751,CODES!$A$3:$D$1348,3,FALSE)*BU751,0),IFERROR(VLOOKUP(AW751,CODES!$A$3:$D$1348,3,FALSE)*BX751,0),IFERROR(VLOOKUP(AX751,CODES!$A$3:$D$1348,3,FALSE)*CA751,0),IFERROR(VLOOKUP(AY751,CODES!$A$3:$D$1348,3,FALSE)*CD751,0))+B751</f>
        <v>0</v>
      </c>
      <c r="AP751" s="271" t="str">
        <f t="shared" si="361"/>
        <v/>
      </c>
      <c r="AQ751" s="271" t="str">
        <f t="shared" si="362"/>
        <v/>
      </c>
      <c r="AR751" s="271" t="str">
        <f t="shared" si="363"/>
        <v/>
      </c>
      <c r="AS751" s="271" t="str">
        <f t="shared" si="364"/>
        <v/>
      </c>
      <c r="AT751" s="271" t="str">
        <f t="shared" si="365"/>
        <v/>
      </c>
      <c r="AU751" s="271" t="str">
        <f t="shared" si="366"/>
        <v/>
      </c>
      <c r="AV751" s="271" t="str">
        <f t="shared" si="367"/>
        <v/>
      </c>
      <c r="AW751" s="271" t="str">
        <f t="shared" si="368"/>
        <v/>
      </c>
      <c r="AX751" s="271" t="str">
        <f t="shared" si="369"/>
        <v/>
      </c>
      <c r="AY751" s="271" t="str">
        <f t="shared" si="370"/>
        <v/>
      </c>
      <c r="AZ751" s="258">
        <f t="shared" si="371"/>
        <v>0</v>
      </c>
      <c r="BA751" s="258">
        <f t="shared" si="19"/>
        <v>1</v>
      </c>
      <c r="BB751" s="258">
        <f t="shared" si="372"/>
        <v>0</v>
      </c>
      <c r="BC751" s="258">
        <f t="shared" si="373"/>
        <v>1</v>
      </c>
      <c r="BD751" s="258">
        <f t="shared" si="374"/>
        <v>1</v>
      </c>
      <c r="BE751" s="258">
        <f t="shared" si="375"/>
        <v>0</v>
      </c>
      <c r="BF751" s="258">
        <f t="shared" si="376"/>
        <v>1</v>
      </c>
      <c r="BG751" s="258">
        <f t="shared" si="377"/>
        <v>1</v>
      </c>
      <c r="BH751" s="258">
        <f t="shared" si="378"/>
        <v>0</v>
      </c>
      <c r="BI751" s="258">
        <f t="shared" si="379"/>
        <v>1</v>
      </c>
      <c r="BJ751" s="258">
        <f t="shared" si="380"/>
        <v>1</v>
      </c>
      <c r="BK751" s="258">
        <f t="shared" si="381"/>
        <v>0</v>
      </c>
      <c r="BL751" s="258">
        <f t="shared" si="382"/>
        <v>1</v>
      </c>
      <c r="BM751" s="258">
        <f t="shared" si="383"/>
        <v>1</v>
      </c>
      <c r="BN751" s="258">
        <f t="shared" si="384"/>
        <v>0</v>
      </c>
      <c r="BO751" s="258">
        <f t="shared" si="385"/>
        <v>1</v>
      </c>
      <c r="BP751" s="258">
        <f t="shared" si="386"/>
        <v>1</v>
      </c>
      <c r="BQ751" s="258">
        <f t="shared" si="387"/>
        <v>0</v>
      </c>
      <c r="BR751" s="258">
        <f t="shared" si="388"/>
        <v>1</v>
      </c>
      <c r="BS751" s="258">
        <f t="shared" si="389"/>
        <v>1</v>
      </c>
      <c r="BT751" s="258">
        <f t="shared" si="390"/>
        <v>0</v>
      </c>
      <c r="BU751" s="258">
        <f t="shared" si="391"/>
        <v>1</v>
      </c>
      <c r="BV751" s="258">
        <f t="shared" si="392"/>
        <v>1</v>
      </c>
      <c r="BW751" s="258">
        <f t="shared" si="393"/>
        <v>0</v>
      </c>
      <c r="BX751" s="258">
        <f t="shared" si="394"/>
        <v>1</v>
      </c>
      <c r="BY751" s="258">
        <f t="shared" si="395"/>
        <v>1</v>
      </c>
      <c r="BZ751" s="258">
        <f t="shared" si="396"/>
        <v>0</v>
      </c>
      <c r="CA751" s="258">
        <f t="shared" si="397"/>
        <v>1</v>
      </c>
      <c r="CB751" s="258">
        <f t="shared" si="398"/>
        <v>1</v>
      </c>
      <c r="CC751" s="258">
        <f t="shared" si="399"/>
        <v>0</v>
      </c>
      <c r="CD751" s="258">
        <f t="shared" si="400"/>
        <v>1</v>
      </c>
    </row>
    <row r="752" spans="1:82" hidden="1">
      <c r="A752" s="258"/>
      <c r="B752" s="258"/>
      <c r="C752" s="259"/>
      <c r="D752" s="258"/>
      <c r="E752" s="258"/>
      <c r="F752" s="258"/>
      <c r="G752" s="258">
        <v>744</v>
      </c>
      <c r="H752" s="743"/>
      <c r="I752" s="744"/>
      <c r="J752" s="739"/>
      <c r="K752" s="745"/>
      <c r="L752" s="745"/>
      <c r="M752" s="272"/>
      <c r="N752" s="508">
        <f t="shared" ref="N752:N815" si="402">ROUND(AJ752+AK752+AL752,2)</f>
        <v>0</v>
      </c>
      <c r="O752" s="510">
        <f t="shared" si="345"/>
        <v>0</v>
      </c>
      <c r="P752" s="260">
        <f t="shared" si="346"/>
        <v>0</v>
      </c>
      <c r="Q752" s="261">
        <f t="shared" si="347"/>
        <v>0</v>
      </c>
      <c r="R752" s="261">
        <f t="shared" si="401"/>
        <v>0</v>
      </c>
      <c r="S752" s="262"/>
      <c r="T752" s="262"/>
      <c r="U752" s="263">
        <f t="shared" si="348"/>
        <v>1.288</v>
      </c>
      <c r="V752" s="264">
        <f>IF(E752="SP",1,IF(D752="",ExtraMargeMateriaal,(1-VLOOKUP(D752,TabelAankoop[],4,FALSE))))</f>
        <v>1</v>
      </c>
      <c r="W752" s="265">
        <f t="shared" si="3"/>
        <v>0.6885</v>
      </c>
      <c r="X752" s="266">
        <f t="shared" si="4"/>
        <v>1</v>
      </c>
      <c r="Y752" s="267">
        <f t="shared" si="5"/>
        <v>1.46</v>
      </c>
      <c r="Z752" s="267">
        <f t="shared" si="6"/>
        <v>1.1599999999999999</v>
      </c>
      <c r="AA752" s="268">
        <f t="shared" si="349"/>
        <v>0</v>
      </c>
      <c r="AB752" s="456">
        <f t="shared" si="350"/>
        <v>0</v>
      </c>
      <c r="AC752" s="457">
        <f t="shared" si="351"/>
        <v>0</v>
      </c>
      <c r="AD752" s="456">
        <f t="shared" si="352"/>
        <v>0</v>
      </c>
      <c r="AE752" s="458">
        <f t="shared" si="353"/>
        <v>0</v>
      </c>
      <c r="AF752" s="457">
        <f t="shared" si="354"/>
        <v>0</v>
      </c>
      <c r="AG752" s="456">
        <f t="shared" si="355"/>
        <v>0</v>
      </c>
      <c r="AH752" s="457">
        <f t="shared" si="356"/>
        <v>0</v>
      </c>
      <c r="AI752" s="268">
        <f t="shared" si="357"/>
        <v>0</v>
      </c>
      <c r="AJ752" s="269">
        <f t="shared" si="358"/>
        <v>0</v>
      </c>
      <c r="AK752" s="270">
        <f t="shared" si="359"/>
        <v>0</v>
      </c>
      <c r="AL752" s="415">
        <f t="shared" si="360"/>
        <v>0</v>
      </c>
      <c r="AM752" s="259" t="str">
        <f>IF(AP752="","",IFERROR(VLOOKUP(AP752,CODES!$A$3:$D$1348,4,FALSE),"X"))&amp;IF(AQ752="","",IFERROR(VLOOKUP(AQ752,CODES!$A$3:$D$1348,4,FALSE),"X"))&amp;IF(AR752="","",IFERROR(VLOOKUP(AR752,CODES!$A$3:$D$1348,4,FALSE),"X"))&amp;IF(AS752="","",IFERROR(VLOOKUP(AS752,CODES!$A$3:$D$1348,4,FALSE),"X"))&amp;IF(AT752="","",IFERROR(VLOOKUP(AT752,CODES!$A$3:$D$1348,4,FALSE),"X"))&amp;IF(AU752="","",IFERROR(VLOOKUP(AU752,CODES!$A$3:$D$1348,4,FALSE),"X"))&amp;IF(AV752="","",IFERROR(VLOOKUP(AV752,CODES!$A$3:$D$1348,4,FALSE),"X"))&amp;IF(AW752="","",IFERROR(VLOOKUP(AW752,CODES!$A$3:$D$1348,4,FALSE),"X"))&amp;IF(AX752="","",IFERROR(VLOOKUP(AX752,CODES!$A$3:$D$1348,4,FALSE),"X"))&amp;IF(AY752="","",IFERROR(VLOOKUP(AY752,CODES!$A$3:$D$1348,4,FALSE),"X"))</f>
        <v/>
      </c>
      <c r="AN752" s="258">
        <f>SUM(IFERROR(VLOOKUP(AP752,CODES!$A$3:$D$1348,4,FALSE)*BC752,0),IFERROR(VLOOKUP(AQ752,CODES!$A$3:$D$1348,4,FALSE)*BF752,0),IFERROR(VLOOKUP(AR752,CODES!$A$3:$D$1348,4,FALSE)*BI752,0),IFERROR(VLOOKUP(AS752,CODES!$A$3:$D$1348,4,FALSE)*BL752,0),IFERROR(VLOOKUP(AT752,CODES!$A$3:$D$1348,4,FALSE)*BO752,0),IFERROR(VLOOKUP(AU752,CODES!$A$3:$D$1348,4,FALSE)*BR752,0),IFERROR(VLOOKUP(AV752,CODES!$A$3:$D$1348,4,FALSE)*BU752,0),IFERROR(VLOOKUP(AW752,CODES!$A$3:$D$1348,4,FALSE)*BX752,0),IFERROR(VLOOKUP(AX752,CODES!$A$3:$D$1348,4,FALSE)*CA752,0),IFERROR(VLOOKUP(AY752,CODES!$A$3:$D$1348,4,FALSE)*CD752,0))</f>
        <v>0</v>
      </c>
      <c r="AO752" s="258">
        <f>SUM(IFERROR(VLOOKUP(AP752,CODES!$A$3:$D$1348,3,FALSE)*BC752,0),IFERROR(VLOOKUP(AQ752,CODES!$A$3:$D$1348,3,FALSE)*BF752,0),IFERROR(VLOOKUP(AR752,CODES!$A$3:$D$1348,3,FALSE)*BI752,0),IFERROR(VLOOKUP(AS752,CODES!$A$3:$D$1348,3,FALSE)*BL752,0),IFERROR(VLOOKUP(AT752,CODES!$A$3:$D$1348,3,FALSE)*BO752,0),IFERROR(VLOOKUP(AU752,CODES!$A$3:$D$1348,3,FALSE)*BR752,0),IFERROR(VLOOKUP(AV752,CODES!$A$3:$D$1348,3,FALSE)*BU752,0),IFERROR(VLOOKUP(AW752,CODES!$A$3:$D$1348,3,FALSE)*BX752,0),IFERROR(VLOOKUP(AX752,CODES!$A$3:$D$1348,3,FALSE)*CA752,0),IFERROR(VLOOKUP(AY752,CODES!$A$3:$D$1348,3,FALSE)*CD752,0))+B752</f>
        <v>0</v>
      </c>
      <c r="AP752" s="271" t="str">
        <f t="shared" si="361"/>
        <v/>
      </c>
      <c r="AQ752" s="271" t="str">
        <f t="shared" si="362"/>
        <v/>
      </c>
      <c r="AR752" s="271" t="str">
        <f t="shared" si="363"/>
        <v/>
      </c>
      <c r="AS752" s="271" t="str">
        <f t="shared" si="364"/>
        <v/>
      </c>
      <c r="AT752" s="271" t="str">
        <f t="shared" si="365"/>
        <v/>
      </c>
      <c r="AU752" s="271" t="str">
        <f t="shared" si="366"/>
        <v/>
      </c>
      <c r="AV752" s="271" t="str">
        <f t="shared" si="367"/>
        <v/>
      </c>
      <c r="AW752" s="271" t="str">
        <f t="shared" si="368"/>
        <v/>
      </c>
      <c r="AX752" s="271" t="str">
        <f t="shared" si="369"/>
        <v/>
      </c>
      <c r="AY752" s="271" t="str">
        <f t="shared" si="370"/>
        <v/>
      </c>
      <c r="AZ752" s="258">
        <f t="shared" si="371"/>
        <v>0</v>
      </c>
      <c r="BA752" s="258">
        <f t="shared" si="19"/>
        <v>1</v>
      </c>
      <c r="BB752" s="258">
        <f t="shared" si="372"/>
        <v>0</v>
      </c>
      <c r="BC752" s="258">
        <f t="shared" si="373"/>
        <v>1</v>
      </c>
      <c r="BD752" s="258">
        <f t="shared" si="374"/>
        <v>1</v>
      </c>
      <c r="BE752" s="258">
        <f t="shared" si="375"/>
        <v>0</v>
      </c>
      <c r="BF752" s="258">
        <f t="shared" si="376"/>
        <v>1</v>
      </c>
      <c r="BG752" s="258">
        <f t="shared" si="377"/>
        <v>1</v>
      </c>
      <c r="BH752" s="258">
        <f t="shared" si="378"/>
        <v>0</v>
      </c>
      <c r="BI752" s="258">
        <f t="shared" si="379"/>
        <v>1</v>
      </c>
      <c r="BJ752" s="258">
        <f t="shared" si="380"/>
        <v>1</v>
      </c>
      <c r="BK752" s="258">
        <f t="shared" si="381"/>
        <v>0</v>
      </c>
      <c r="BL752" s="258">
        <f t="shared" si="382"/>
        <v>1</v>
      </c>
      <c r="BM752" s="258">
        <f t="shared" si="383"/>
        <v>1</v>
      </c>
      <c r="BN752" s="258">
        <f t="shared" si="384"/>
        <v>0</v>
      </c>
      <c r="BO752" s="258">
        <f t="shared" si="385"/>
        <v>1</v>
      </c>
      <c r="BP752" s="258">
        <f t="shared" si="386"/>
        <v>1</v>
      </c>
      <c r="BQ752" s="258">
        <f t="shared" si="387"/>
        <v>0</v>
      </c>
      <c r="BR752" s="258">
        <f t="shared" si="388"/>
        <v>1</v>
      </c>
      <c r="BS752" s="258">
        <f t="shared" si="389"/>
        <v>1</v>
      </c>
      <c r="BT752" s="258">
        <f t="shared" si="390"/>
        <v>0</v>
      </c>
      <c r="BU752" s="258">
        <f t="shared" si="391"/>
        <v>1</v>
      </c>
      <c r="BV752" s="258">
        <f t="shared" si="392"/>
        <v>1</v>
      </c>
      <c r="BW752" s="258">
        <f t="shared" si="393"/>
        <v>0</v>
      </c>
      <c r="BX752" s="258">
        <f t="shared" si="394"/>
        <v>1</v>
      </c>
      <c r="BY752" s="258">
        <f t="shared" si="395"/>
        <v>1</v>
      </c>
      <c r="BZ752" s="258">
        <f t="shared" si="396"/>
        <v>0</v>
      </c>
      <c r="CA752" s="258">
        <f t="shared" si="397"/>
        <v>1</v>
      </c>
      <c r="CB752" s="258">
        <f t="shared" si="398"/>
        <v>1</v>
      </c>
      <c r="CC752" s="258">
        <f t="shared" si="399"/>
        <v>0</v>
      </c>
      <c r="CD752" s="258">
        <f t="shared" si="400"/>
        <v>1</v>
      </c>
    </row>
    <row r="753" spans="1:82" hidden="1">
      <c r="A753" s="258"/>
      <c r="B753" s="258"/>
      <c r="C753" s="259"/>
      <c r="D753" s="258"/>
      <c r="E753" s="258"/>
      <c r="F753" s="258"/>
      <c r="G753" s="258">
        <v>745</v>
      </c>
      <c r="H753" s="743"/>
      <c r="I753" s="744"/>
      <c r="J753" s="739"/>
      <c r="K753" s="745"/>
      <c r="L753" s="745"/>
      <c r="M753" s="272"/>
      <c r="N753" s="508">
        <f t="shared" si="402"/>
        <v>0</v>
      </c>
      <c r="O753" s="510">
        <f t="shared" ref="O753:O816" si="403">N753*M753</f>
        <v>0</v>
      </c>
      <c r="P753" s="260">
        <f t="shared" ref="P753:P816" si="404">IFERROR(AO753,"")</f>
        <v>0</v>
      </c>
      <c r="Q753" s="261">
        <f t="shared" ref="Q753:Q816" si="405">AN753</f>
        <v>0</v>
      </c>
      <c r="R753" s="261">
        <f t="shared" si="401"/>
        <v>0</v>
      </c>
      <c r="S753" s="262"/>
      <c r="T753" s="262"/>
      <c r="U753" s="263">
        <f t="shared" si="348"/>
        <v>1.288</v>
      </c>
      <c r="V753" s="264">
        <f>IF(E753="SP",1,IF(D753="",ExtraMargeMateriaal,(1-VLOOKUP(D753,TabelAankoop[],4,FALSE))))</f>
        <v>1</v>
      </c>
      <c r="W753" s="265">
        <f t="shared" si="3"/>
        <v>0.6885</v>
      </c>
      <c r="X753" s="266">
        <f t="shared" si="4"/>
        <v>1</v>
      </c>
      <c r="Y753" s="267">
        <f t="shared" si="5"/>
        <v>1.46</v>
      </c>
      <c r="Z753" s="267">
        <f t="shared" si="6"/>
        <v>1.1599999999999999</v>
      </c>
      <c r="AA753" s="268">
        <f t="shared" si="349"/>
        <v>0</v>
      </c>
      <c r="AB753" s="456">
        <f t="shared" si="350"/>
        <v>0</v>
      </c>
      <c r="AC753" s="457">
        <f t="shared" si="351"/>
        <v>0</v>
      </c>
      <c r="AD753" s="456">
        <f t="shared" si="352"/>
        <v>0</v>
      </c>
      <c r="AE753" s="458">
        <f t="shared" si="353"/>
        <v>0</v>
      </c>
      <c r="AF753" s="457">
        <f t="shared" ref="AF753:AF914" si="406">AE753/60</f>
        <v>0</v>
      </c>
      <c r="AG753" s="456">
        <f t="shared" si="355"/>
        <v>0</v>
      </c>
      <c r="AH753" s="457">
        <f t="shared" si="356"/>
        <v>0</v>
      </c>
      <c r="AI753" s="268">
        <f t="shared" si="357"/>
        <v>0</v>
      </c>
      <c r="AJ753" s="269">
        <f t="shared" si="358"/>
        <v>0</v>
      </c>
      <c r="AK753" s="270">
        <f t="shared" si="359"/>
        <v>0</v>
      </c>
      <c r="AL753" s="415">
        <f t="shared" si="360"/>
        <v>0</v>
      </c>
      <c r="AM753" s="259" t="str">
        <f>IF(AP753="","",IFERROR(VLOOKUP(AP753,CODES!$A$3:$D$1348,4,FALSE),"X"))&amp;IF(AQ753="","",IFERROR(VLOOKUP(AQ753,CODES!$A$3:$D$1348,4,FALSE),"X"))&amp;IF(AR753="","",IFERROR(VLOOKUP(AR753,CODES!$A$3:$D$1348,4,FALSE),"X"))&amp;IF(AS753="","",IFERROR(VLOOKUP(AS753,CODES!$A$3:$D$1348,4,FALSE),"X"))&amp;IF(AT753="","",IFERROR(VLOOKUP(AT753,CODES!$A$3:$D$1348,4,FALSE),"X"))&amp;IF(AU753="","",IFERROR(VLOOKUP(AU753,CODES!$A$3:$D$1348,4,FALSE),"X"))&amp;IF(AV753="","",IFERROR(VLOOKUP(AV753,CODES!$A$3:$D$1348,4,FALSE),"X"))&amp;IF(AW753="","",IFERROR(VLOOKUP(AW753,CODES!$A$3:$D$1348,4,FALSE),"X"))&amp;IF(AX753="","",IFERROR(VLOOKUP(AX753,CODES!$A$3:$D$1348,4,FALSE),"X"))&amp;IF(AY753="","",IFERROR(VLOOKUP(AY753,CODES!$A$3:$D$1348,4,FALSE),"X"))</f>
        <v/>
      </c>
      <c r="AN753" s="258">
        <f>SUM(IFERROR(VLOOKUP(AP753,CODES!$A$3:$D$1348,4,FALSE)*BC753,0),IFERROR(VLOOKUP(AQ753,CODES!$A$3:$D$1348,4,FALSE)*BF753,0),IFERROR(VLOOKUP(AR753,CODES!$A$3:$D$1348,4,FALSE)*BI753,0),IFERROR(VLOOKUP(AS753,CODES!$A$3:$D$1348,4,FALSE)*BL753,0),IFERROR(VLOOKUP(AT753,CODES!$A$3:$D$1348,4,FALSE)*BO753,0),IFERROR(VLOOKUP(AU753,CODES!$A$3:$D$1348,4,FALSE)*BR753,0),IFERROR(VLOOKUP(AV753,CODES!$A$3:$D$1348,4,FALSE)*BU753,0),IFERROR(VLOOKUP(AW753,CODES!$A$3:$D$1348,4,FALSE)*BX753,0),IFERROR(VLOOKUP(AX753,CODES!$A$3:$D$1348,4,FALSE)*CA753,0),IFERROR(VLOOKUP(AY753,CODES!$A$3:$D$1348,4,FALSE)*CD753,0))</f>
        <v>0</v>
      </c>
      <c r="AO753" s="258">
        <f>SUM(IFERROR(VLOOKUP(AP753,CODES!$A$3:$D$1348,3,FALSE)*BC753,0),IFERROR(VLOOKUP(AQ753,CODES!$A$3:$D$1348,3,FALSE)*BF753,0),IFERROR(VLOOKUP(AR753,CODES!$A$3:$D$1348,3,FALSE)*BI753,0),IFERROR(VLOOKUP(AS753,CODES!$A$3:$D$1348,3,FALSE)*BL753,0),IFERROR(VLOOKUP(AT753,CODES!$A$3:$D$1348,3,FALSE)*BO753,0),IFERROR(VLOOKUP(AU753,CODES!$A$3:$D$1348,3,FALSE)*BR753,0),IFERROR(VLOOKUP(AV753,CODES!$A$3:$D$1348,3,FALSE)*BU753,0),IFERROR(VLOOKUP(AW753,CODES!$A$3:$D$1348,3,FALSE)*BX753,0),IFERROR(VLOOKUP(AX753,CODES!$A$3:$D$1348,3,FALSE)*CA753,0),IFERROR(VLOOKUP(AY753,CODES!$A$3:$D$1348,3,FALSE)*CD753,0))+B753</f>
        <v>0</v>
      </c>
      <c r="AP753" s="271" t="str">
        <f t="shared" ref="AP753:AP914" si="407">IFERROR(MID($A753,BB753+1,BA753-BB753-1),"")</f>
        <v/>
      </c>
      <c r="AQ753" s="271" t="str">
        <f t="shared" ref="AQ753:AQ914" si="408">IFERROR(MID($A753,BA753+BE753+1,BD753-BA753-BE753-1),"")</f>
        <v/>
      </c>
      <c r="AR753" s="271" t="str">
        <f t="shared" ref="AR753:AR914" si="409">IFERROR(MID($A753,BD753+BH753+1,BG753-BD753-BH753-1),"")</f>
        <v/>
      </c>
      <c r="AS753" s="271" t="str">
        <f t="shared" ref="AS753:AS914" si="410">IFERROR(MID($A753,BG753+BK753+1,BJ753-BG753-BK753-1),"")</f>
        <v/>
      </c>
      <c r="AT753" s="271" t="str">
        <f t="shared" ref="AT753:AT914" si="411">IFERROR(MID($A753,BJ753+BN753+1,BM753-BJ753-BN753-1),"")</f>
        <v/>
      </c>
      <c r="AU753" s="271" t="str">
        <f t="shared" ref="AU753:AU914" si="412">IFERROR(MID($A753,BM753+BQ753+1,BP753-BM753-BQ753-1),"")</f>
        <v/>
      </c>
      <c r="AV753" s="271" t="str">
        <f t="shared" ref="AV753:AV914" si="413">IFERROR(MID($A753,BP753+BT753+1,BS753-BP753-BT753-1),"")</f>
        <v/>
      </c>
      <c r="AW753" s="271" t="str">
        <f t="shared" ref="AW753:AW914" si="414">IFERROR(MID($A753,BS753+BW753+1,BV753-BS753-BW753-1),"")</f>
        <v/>
      </c>
      <c r="AX753" s="271" t="str">
        <f t="shared" ref="AX753:AX914" si="415">IFERROR(MID($A753,BV753+BZ753+1,BY753-BV753-BZ753-1),"")</f>
        <v/>
      </c>
      <c r="AY753" s="271" t="str">
        <f t="shared" ref="AY753:AY914" si="416">IFERROR(MID($A753,BY753+CC753+1,CB753-BY753-CC753-1),"")</f>
        <v/>
      </c>
      <c r="AZ753" s="258">
        <f t="shared" si="371"/>
        <v>0</v>
      </c>
      <c r="BA753" s="258">
        <f t="shared" si="19"/>
        <v>1</v>
      </c>
      <c r="BB753" s="258">
        <f t="shared" ref="BB753:BB914" si="417">IFERROR(SEARCH("&amp;",IFERROR(LEFT($A753,BA753),""),1),0)</f>
        <v>0</v>
      </c>
      <c r="BC753" s="258">
        <f t="shared" ref="BC753:BC914" si="418">IFERROR(MID($A753,1,BB753-1),1)</f>
        <v>1</v>
      </c>
      <c r="BD753" s="258">
        <f t="shared" si="374"/>
        <v>1</v>
      </c>
      <c r="BE753" s="258">
        <f t="shared" ref="BE753:BE914" si="419">IFERROR(SEARCH("&amp;",IFERROR(MID($A753,BA753+1,BD753-BA753),""),1),0)</f>
        <v>0</v>
      </c>
      <c r="BF753" s="258">
        <f t="shared" ref="BF753:BF914" si="420">IFERROR(MID($A753,BA753+1,BE753-1),1)</f>
        <v>1</v>
      </c>
      <c r="BG753" s="258">
        <f t="shared" si="377"/>
        <v>1</v>
      </c>
      <c r="BH753" s="258">
        <f t="shared" ref="BH753:BH914" si="421">IFERROR(SEARCH("&amp;",IFERROR(MID($A753,BD753+1,BG753-BD753),""),1),0)</f>
        <v>0</v>
      </c>
      <c r="BI753" s="258">
        <f t="shared" ref="BI753:BI914" si="422">IFERROR(MID($A753,BD753+1,BH753-1),1)</f>
        <v>1</v>
      </c>
      <c r="BJ753" s="258">
        <f t="shared" si="380"/>
        <v>1</v>
      </c>
      <c r="BK753" s="258">
        <f t="shared" ref="BK753:BK914" si="423">IFERROR(SEARCH("&amp;",IFERROR(MID($A753,BG753+1,BJ753-BG753),""),1),0)</f>
        <v>0</v>
      </c>
      <c r="BL753" s="258">
        <f t="shared" ref="BL753:BL914" si="424">IFERROR(MID($A753,BG753+1,BK753-1),1)</f>
        <v>1</v>
      </c>
      <c r="BM753" s="258">
        <f t="shared" si="383"/>
        <v>1</v>
      </c>
      <c r="BN753" s="258">
        <f t="shared" ref="BN753:BN914" si="425">IFERROR(SEARCH("&amp;",IFERROR(MID($A753,BJ753+1,BM753-BJ753),""),1),0)</f>
        <v>0</v>
      </c>
      <c r="BO753" s="258">
        <f t="shared" ref="BO753:BO914" si="426">IFERROR(MID($A753,BJ753+1,BN753-1),1)</f>
        <v>1</v>
      </c>
      <c r="BP753" s="258">
        <f t="shared" si="386"/>
        <v>1</v>
      </c>
      <c r="BQ753" s="258">
        <f t="shared" ref="BQ753:BQ914" si="427">IFERROR(SEARCH("&amp;",IFERROR(MID($A753,BM753+1,BP753-BM753),""),1),0)</f>
        <v>0</v>
      </c>
      <c r="BR753" s="258">
        <f t="shared" ref="BR753:BR914" si="428">IFERROR(MID($A753,BM753+1,BQ753-1),1)</f>
        <v>1</v>
      </c>
      <c r="BS753" s="258">
        <f t="shared" si="389"/>
        <v>1</v>
      </c>
      <c r="BT753" s="258">
        <f t="shared" ref="BT753:BT914" si="429">IFERROR(SEARCH("&amp;",IFERROR(MID($A753,BP753+1,BS753-BP753),""),1),0)</f>
        <v>0</v>
      </c>
      <c r="BU753" s="258">
        <f t="shared" ref="BU753:BU914" si="430">IFERROR(MID($A753,BP753+1,BT753-1),1)</f>
        <v>1</v>
      </c>
      <c r="BV753" s="258">
        <f t="shared" si="392"/>
        <v>1</v>
      </c>
      <c r="BW753" s="258">
        <f t="shared" ref="BW753:BW914" si="431">IFERROR(SEARCH("&amp;",IFERROR(MID($A753,BS753+1,BV753-BS753),""),1),0)</f>
        <v>0</v>
      </c>
      <c r="BX753" s="258">
        <f t="shared" ref="BX753:BX914" si="432">IFERROR(MID($A753,BS753+1,BW753-1),1)</f>
        <v>1</v>
      </c>
      <c r="BY753" s="258">
        <f t="shared" si="395"/>
        <v>1</v>
      </c>
      <c r="BZ753" s="258">
        <f t="shared" ref="BZ753:BZ914" si="433">IFERROR(SEARCH("&amp;",IFERROR(MID($A753,BV753+1,BY753-BV753),""),1),0)</f>
        <v>0</v>
      </c>
      <c r="CA753" s="258">
        <f t="shared" ref="CA753:CA914" si="434">IFERROR(MID($A753,BV753+1,BZ753-1),1)</f>
        <v>1</v>
      </c>
      <c r="CB753" s="258">
        <f t="shared" si="398"/>
        <v>1</v>
      </c>
      <c r="CC753" s="258">
        <f t="shared" ref="CC753:CC914" si="435">IFERROR(SEARCH("&amp;",IFERROR(MID($A753,BY753+1,CB753-BY753),""),1),0)</f>
        <v>0</v>
      </c>
      <c r="CD753" s="258">
        <f t="shared" ref="CD753:CD914" si="436">IFERROR(MID($A753,BY753+1,CC753-1),1)</f>
        <v>1</v>
      </c>
    </row>
    <row r="754" spans="1:82" hidden="1">
      <c r="A754" s="258"/>
      <c r="B754" s="258"/>
      <c r="C754" s="259"/>
      <c r="D754" s="258"/>
      <c r="E754" s="258"/>
      <c r="F754" s="258"/>
      <c r="G754" s="258">
        <v>746</v>
      </c>
      <c r="H754" s="743"/>
      <c r="I754" s="744"/>
      <c r="J754" s="739"/>
      <c r="K754" s="745"/>
      <c r="L754" s="745"/>
      <c r="M754" s="272"/>
      <c r="N754" s="508">
        <f t="shared" si="402"/>
        <v>0</v>
      </c>
      <c r="O754" s="510">
        <f t="shared" si="403"/>
        <v>0</v>
      </c>
      <c r="P754" s="260">
        <f t="shared" si="404"/>
        <v>0</v>
      </c>
      <c r="Q754" s="261">
        <f t="shared" si="405"/>
        <v>0</v>
      </c>
      <c r="R754" s="261">
        <f t="shared" si="401"/>
        <v>0</v>
      </c>
      <c r="S754" s="262"/>
      <c r="T754" s="262"/>
      <c r="U754" s="263">
        <f t="shared" si="348"/>
        <v>1.288</v>
      </c>
      <c r="V754" s="264">
        <f>IF(E754="SP",1,IF(D754="",ExtraMargeMateriaal,(1-VLOOKUP(D754,TabelAankoop[],4,FALSE))))</f>
        <v>1</v>
      </c>
      <c r="W754" s="265">
        <f t="shared" si="3"/>
        <v>0.6885</v>
      </c>
      <c r="X754" s="266">
        <f t="shared" si="4"/>
        <v>1</v>
      </c>
      <c r="Y754" s="267">
        <f t="shared" si="5"/>
        <v>1.46</v>
      </c>
      <c r="Z754" s="267">
        <f t="shared" si="6"/>
        <v>1.1599999999999999</v>
      </c>
      <c r="AA754" s="268">
        <f t="shared" si="349"/>
        <v>0</v>
      </c>
      <c r="AB754" s="456">
        <f t="shared" si="350"/>
        <v>0</v>
      </c>
      <c r="AC754" s="457">
        <f t="shared" si="351"/>
        <v>0</v>
      </c>
      <c r="AD754" s="456">
        <f t="shared" si="352"/>
        <v>0</v>
      </c>
      <c r="AE754" s="458">
        <f t="shared" si="353"/>
        <v>0</v>
      </c>
      <c r="AF754" s="457">
        <f t="shared" si="406"/>
        <v>0</v>
      </c>
      <c r="AG754" s="456">
        <f t="shared" si="355"/>
        <v>0</v>
      </c>
      <c r="AH754" s="457">
        <f t="shared" si="356"/>
        <v>0</v>
      </c>
      <c r="AI754" s="268">
        <f t="shared" si="357"/>
        <v>0</v>
      </c>
      <c r="AJ754" s="269">
        <f t="shared" si="358"/>
        <v>0</v>
      </c>
      <c r="AK754" s="270">
        <f t="shared" si="359"/>
        <v>0</v>
      </c>
      <c r="AL754" s="415">
        <f t="shared" si="360"/>
        <v>0</v>
      </c>
      <c r="AM754" s="259" t="str">
        <f>IF(AP754="","",IFERROR(VLOOKUP(AP754,CODES!$A$3:$D$1348,4,FALSE),"X"))&amp;IF(AQ754="","",IFERROR(VLOOKUP(AQ754,CODES!$A$3:$D$1348,4,FALSE),"X"))&amp;IF(AR754="","",IFERROR(VLOOKUP(AR754,CODES!$A$3:$D$1348,4,FALSE),"X"))&amp;IF(AS754="","",IFERROR(VLOOKUP(AS754,CODES!$A$3:$D$1348,4,FALSE),"X"))&amp;IF(AT754="","",IFERROR(VLOOKUP(AT754,CODES!$A$3:$D$1348,4,FALSE),"X"))&amp;IF(AU754="","",IFERROR(VLOOKUP(AU754,CODES!$A$3:$D$1348,4,FALSE),"X"))&amp;IF(AV754="","",IFERROR(VLOOKUP(AV754,CODES!$A$3:$D$1348,4,FALSE),"X"))&amp;IF(AW754="","",IFERROR(VLOOKUP(AW754,CODES!$A$3:$D$1348,4,FALSE),"X"))&amp;IF(AX754="","",IFERROR(VLOOKUP(AX754,CODES!$A$3:$D$1348,4,FALSE),"X"))&amp;IF(AY754="","",IFERROR(VLOOKUP(AY754,CODES!$A$3:$D$1348,4,FALSE),"X"))</f>
        <v/>
      </c>
      <c r="AN754" s="258">
        <f>SUM(IFERROR(VLOOKUP(AP754,CODES!$A$3:$D$1348,4,FALSE)*BC754,0),IFERROR(VLOOKUP(AQ754,CODES!$A$3:$D$1348,4,FALSE)*BF754,0),IFERROR(VLOOKUP(AR754,CODES!$A$3:$D$1348,4,FALSE)*BI754,0),IFERROR(VLOOKUP(AS754,CODES!$A$3:$D$1348,4,FALSE)*BL754,0),IFERROR(VLOOKUP(AT754,CODES!$A$3:$D$1348,4,FALSE)*BO754,0),IFERROR(VLOOKUP(AU754,CODES!$A$3:$D$1348,4,FALSE)*BR754,0),IFERROR(VLOOKUP(AV754,CODES!$A$3:$D$1348,4,FALSE)*BU754,0),IFERROR(VLOOKUP(AW754,CODES!$A$3:$D$1348,4,FALSE)*BX754,0),IFERROR(VLOOKUP(AX754,CODES!$A$3:$D$1348,4,FALSE)*CA754,0),IFERROR(VLOOKUP(AY754,CODES!$A$3:$D$1348,4,FALSE)*CD754,0))</f>
        <v>0</v>
      </c>
      <c r="AO754" s="258">
        <f>SUM(IFERROR(VLOOKUP(AP754,CODES!$A$3:$D$1348,3,FALSE)*BC754,0),IFERROR(VLOOKUP(AQ754,CODES!$A$3:$D$1348,3,FALSE)*BF754,0),IFERROR(VLOOKUP(AR754,CODES!$A$3:$D$1348,3,FALSE)*BI754,0),IFERROR(VLOOKUP(AS754,CODES!$A$3:$D$1348,3,FALSE)*BL754,0),IFERROR(VLOOKUP(AT754,CODES!$A$3:$D$1348,3,FALSE)*BO754,0),IFERROR(VLOOKUP(AU754,CODES!$A$3:$D$1348,3,FALSE)*BR754,0),IFERROR(VLOOKUP(AV754,CODES!$A$3:$D$1348,3,FALSE)*BU754,0),IFERROR(VLOOKUP(AW754,CODES!$A$3:$D$1348,3,FALSE)*BX754,0),IFERROR(VLOOKUP(AX754,CODES!$A$3:$D$1348,3,FALSE)*CA754,0),IFERROR(VLOOKUP(AY754,CODES!$A$3:$D$1348,3,FALSE)*CD754,0))+B754</f>
        <v>0</v>
      </c>
      <c r="AP754" s="271" t="str">
        <f t="shared" si="407"/>
        <v/>
      </c>
      <c r="AQ754" s="271" t="str">
        <f t="shared" si="408"/>
        <v/>
      </c>
      <c r="AR754" s="271" t="str">
        <f t="shared" si="409"/>
        <v/>
      </c>
      <c r="AS754" s="271" t="str">
        <f t="shared" si="410"/>
        <v/>
      </c>
      <c r="AT754" s="271" t="str">
        <f t="shared" si="411"/>
        <v/>
      </c>
      <c r="AU754" s="271" t="str">
        <f t="shared" si="412"/>
        <v/>
      </c>
      <c r="AV754" s="271" t="str">
        <f t="shared" si="413"/>
        <v/>
      </c>
      <c r="AW754" s="271" t="str">
        <f t="shared" si="414"/>
        <v/>
      </c>
      <c r="AX754" s="271" t="str">
        <f t="shared" si="415"/>
        <v/>
      </c>
      <c r="AY754" s="271" t="str">
        <f t="shared" si="416"/>
        <v/>
      </c>
      <c r="AZ754" s="258">
        <f t="shared" si="371"/>
        <v>0</v>
      </c>
      <c r="BA754" s="258">
        <f t="shared" si="19"/>
        <v>1</v>
      </c>
      <c r="BB754" s="258">
        <f t="shared" si="417"/>
        <v>0</v>
      </c>
      <c r="BC754" s="258">
        <f t="shared" si="418"/>
        <v>1</v>
      </c>
      <c r="BD754" s="258">
        <f t="shared" si="374"/>
        <v>1</v>
      </c>
      <c r="BE754" s="258">
        <f t="shared" si="419"/>
        <v>0</v>
      </c>
      <c r="BF754" s="258">
        <f t="shared" si="420"/>
        <v>1</v>
      </c>
      <c r="BG754" s="258">
        <f t="shared" si="377"/>
        <v>1</v>
      </c>
      <c r="BH754" s="258">
        <f t="shared" si="421"/>
        <v>0</v>
      </c>
      <c r="BI754" s="258">
        <f t="shared" si="422"/>
        <v>1</v>
      </c>
      <c r="BJ754" s="258">
        <f t="shared" si="380"/>
        <v>1</v>
      </c>
      <c r="BK754" s="258">
        <f t="shared" si="423"/>
        <v>0</v>
      </c>
      <c r="BL754" s="258">
        <f t="shared" si="424"/>
        <v>1</v>
      </c>
      <c r="BM754" s="258">
        <f t="shared" si="383"/>
        <v>1</v>
      </c>
      <c r="BN754" s="258">
        <f t="shared" si="425"/>
        <v>0</v>
      </c>
      <c r="BO754" s="258">
        <f t="shared" si="426"/>
        <v>1</v>
      </c>
      <c r="BP754" s="258">
        <f t="shared" si="386"/>
        <v>1</v>
      </c>
      <c r="BQ754" s="258">
        <f t="shared" si="427"/>
        <v>0</v>
      </c>
      <c r="BR754" s="258">
        <f t="shared" si="428"/>
        <v>1</v>
      </c>
      <c r="BS754" s="258">
        <f t="shared" si="389"/>
        <v>1</v>
      </c>
      <c r="BT754" s="258">
        <f t="shared" si="429"/>
        <v>0</v>
      </c>
      <c r="BU754" s="258">
        <f t="shared" si="430"/>
        <v>1</v>
      </c>
      <c r="BV754" s="258">
        <f t="shared" si="392"/>
        <v>1</v>
      </c>
      <c r="BW754" s="258">
        <f t="shared" si="431"/>
        <v>0</v>
      </c>
      <c r="BX754" s="258">
        <f t="shared" si="432"/>
        <v>1</v>
      </c>
      <c r="BY754" s="258">
        <f t="shared" si="395"/>
        <v>1</v>
      </c>
      <c r="BZ754" s="258">
        <f t="shared" si="433"/>
        <v>0</v>
      </c>
      <c r="CA754" s="258">
        <f t="shared" si="434"/>
        <v>1</v>
      </c>
      <c r="CB754" s="258">
        <f t="shared" si="398"/>
        <v>1</v>
      </c>
      <c r="CC754" s="258">
        <f t="shared" si="435"/>
        <v>0</v>
      </c>
      <c r="CD754" s="258">
        <f t="shared" si="436"/>
        <v>1</v>
      </c>
    </row>
    <row r="755" spans="1:82" hidden="1">
      <c r="A755" s="258"/>
      <c r="B755" s="258"/>
      <c r="C755" s="259"/>
      <c r="D755" s="258"/>
      <c r="E755" s="258"/>
      <c r="F755" s="258"/>
      <c r="G755" s="258">
        <v>747</v>
      </c>
      <c r="H755" s="743"/>
      <c r="I755" s="744"/>
      <c r="J755" s="739"/>
      <c r="K755" s="745"/>
      <c r="L755" s="745"/>
      <c r="M755" s="272"/>
      <c r="N755" s="508">
        <f t="shared" si="402"/>
        <v>0</v>
      </c>
      <c r="O755" s="510">
        <f t="shared" si="403"/>
        <v>0</v>
      </c>
      <c r="P755" s="260">
        <f t="shared" si="404"/>
        <v>0</v>
      </c>
      <c r="Q755" s="261">
        <f t="shared" si="405"/>
        <v>0</v>
      </c>
      <c r="R755" s="261">
        <f t="shared" si="401"/>
        <v>0</v>
      </c>
      <c r="S755" s="262"/>
      <c r="T755" s="262"/>
      <c r="U755" s="263">
        <f t="shared" si="348"/>
        <v>1.288</v>
      </c>
      <c r="V755" s="264">
        <f>IF(E755="SP",1,IF(D755="",ExtraMargeMateriaal,(1-VLOOKUP(D755,TabelAankoop[],4,FALSE))))</f>
        <v>1</v>
      </c>
      <c r="W755" s="265">
        <f t="shared" si="3"/>
        <v>0.6885</v>
      </c>
      <c r="X755" s="266">
        <f t="shared" si="4"/>
        <v>1</v>
      </c>
      <c r="Y755" s="267">
        <f t="shared" si="5"/>
        <v>1.46</v>
      </c>
      <c r="Z755" s="267">
        <f t="shared" si="6"/>
        <v>1.1599999999999999</v>
      </c>
      <c r="AA755" s="268">
        <f t="shared" si="349"/>
        <v>0</v>
      </c>
      <c r="AB755" s="456">
        <f t="shared" si="350"/>
        <v>0</v>
      </c>
      <c r="AC755" s="457">
        <f t="shared" si="351"/>
        <v>0</v>
      </c>
      <c r="AD755" s="456">
        <f t="shared" si="352"/>
        <v>0</v>
      </c>
      <c r="AE755" s="458">
        <f t="shared" si="353"/>
        <v>0</v>
      </c>
      <c r="AF755" s="457">
        <f t="shared" si="406"/>
        <v>0</v>
      </c>
      <c r="AG755" s="456">
        <f t="shared" si="355"/>
        <v>0</v>
      </c>
      <c r="AH755" s="457">
        <f t="shared" si="356"/>
        <v>0</v>
      </c>
      <c r="AI755" s="268">
        <f t="shared" si="357"/>
        <v>0</v>
      </c>
      <c r="AJ755" s="269">
        <f t="shared" si="358"/>
        <v>0</v>
      </c>
      <c r="AK755" s="270">
        <f t="shared" si="359"/>
        <v>0</v>
      </c>
      <c r="AL755" s="415">
        <f t="shared" si="360"/>
        <v>0</v>
      </c>
      <c r="AM755" s="259" t="str">
        <f>IF(AP755="","",IFERROR(VLOOKUP(AP755,CODES!$A$3:$D$1348,4,FALSE),"X"))&amp;IF(AQ755="","",IFERROR(VLOOKUP(AQ755,CODES!$A$3:$D$1348,4,FALSE),"X"))&amp;IF(AR755="","",IFERROR(VLOOKUP(AR755,CODES!$A$3:$D$1348,4,FALSE),"X"))&amp;IF(AS755="","",IFERROR(VLOOKUP(AS755,CODES!$A$3:$D$1348,4,FALSE),"X"))&amp;IF(AT755="","",IFERROR(VLOOKUP(AT755,CODES!$A$3:$D$1348,4,FALSE),"X"))&amp;IF(AU755="","",IFERROR(VLOOKUP(AU755,CODES!$A$3:$D$1348,4,FALSE),"X"))&amp;IF(AV755="","",IFERROR(VLOOKUP(AV755,CODES!$A$3:$D$1348,4,FALSE),"X"))&amp;IF(AW755="","",IFERROR(VLOOKUP(AW755,CODES!$A$3:$D$1348,4,FALSE),"X"))&amp;IF(AX755="","",IFERROR(VLOOKUP(AX755,CODES!$A$3:$D$1348,4,FALSE),"X"))&amp;IF(AY755="","",IFERROR(VLOOKUP(AY755,CODES!$A$3:$D$1348,4,FALSE),"X"))</f>
        <v/>
      </c>
      <c r="AN755" s="258">
        <f>SUM(IFERROR(VLOOKUP(AP755,CODES!$A$3:$D$1348,4,FALSE)*BC755,0),IFERROR(VLOOKUP(AQ755,CODES!$A$3:$D$1348,4,FALSE)*BF755,0),IFERROR(VLOOKUP(AR755,CODES!$A$3:$D$1348,4,FALSE)*BI755,0),IFERROR(VLOOKUP(AS755,CODES!$A$3:$D$1348,4,FALSE)*BL755,0),IFERROR(VLOOKUP(AT755,CODES!$A$3:$D$1348,4,FALSE)*BO755,0),IFERROR(VLOOKUP(AU755,CODES!$A$3:$D$1348,4,FALSE)*BR755,0),IFERROR(VLOOKUP(AV755,CODES!$A$3:$D$1348,4,FALSE)*BU755,0),IFERROR(VLOOKUP(AW755,CODES!$A$3:$D$1348,4,FALSE)*BX755,0),IFERROR(VLOOKUP(AX755,CODES!$A$3:$D$1348,4,FALSE)*CA755,0),IFERROR(VLOOKUP(AY755,CODES!$A$3:$D$1348,4,FALSE)*CD755,0))</f>
        <v>0</v>
      </c>
      <c r="AO755" s="258">
        <f>SUM(IFERROR(VLOOKUP(AP755,CODES!$A$3:$D$1348,3,FALSE)*BC755,0),IFERROR(VLOOKUP(AQ755,CODES!$A$3:$D$1348,3,FALSE)*BF755,0),IFERROR(VLOOKUP(AR755,CODES!$A$3:$D$1348,3,FALSE)*BI755,0),IFERROR(VLOOKUP(AS755,CODES!$A$3:$D$1348,3,FALSE)*BL755,0),IFERROR(VLOOKUP(AT755,CODES!$A$3:$D$1348,3,FALSE)*BO755,0),IFERROR(VLOOKUP(AU755,CODES!$A$3:$D$1348,3,FALSE)*BR755,0),IFERROR(VLOOKUP(AV755,CODES!$A$3:$D$1348,3,FALSE)*BU755,0),IFERROR(VLOOKUP(AW755,CODES!$A$3:$D$1348,3,FALSE)*BX755,0),IFERROR(VLOOKUP(AX755,CODES!$A$3:$D$1348,3,FALSE)*CA755,0),IFERROR(VLOOKUP(AY755,CODES!$A$3:$D$1348,3,FALSE)*CD755,0))+B755</f>
        <v>0</v>
      </c>
      <c r="AP755" s="271" t="str">
        <f t="shared" si="407"/>
        <v/>
      </c>
      <c r="AQ755" s="271" t="str">
        <f t="shared" si="408"/>
        <v/>
      </c>
      <c r="AR755" s="271" t="str">
        <f t="shared" si="409"/>
        <v/>
      </c>
      <c r="AS755" s="271" t="str">
        <f t="shared" si="410"/>
        <v/>
      </c>
      <c r="AT755" s="271" t="str">
        <f t="shared" si="411"/>
        <v/>
      </c>
      <c r="AU755" s="271" t="str">
        <f t="shared" si="412"/>
        <v/>
      </c>
      <c r="AV755" s="271" t="str">
        <f t="shared" si="413"/>
        <v/>
      </c>
      <c r="AW755" s="271" t="str">
        <f t="shared" si="414"/>
        <v/>
      </c>
      <c r="AX755" s="271" t="str">
        <f t="shared" si="415"/>
        <v/>
      </c>
      <c r="AY755" s="271" t="str">
        <f t="shared" si="416"/>
        <v/>
      </c>
      <c r="AZ755" s="258">
        <f t="shared" si="371"/>
        <v>0</v>
      </c>
      <c r="BA755" s="258">
        <f t="shared" si="19"/>
        <v>1</v>
      </c>
      <c r="BB755" s="258">
        <f t="shared" si="417"/>
        <v>0</v>
      </c>
      <c r="BC755" s="258">
        <f t="shared" si="418"/>
        <v>1</v>
      </c>
      <c r="BD755" s="258">
        <f t="shared" si="374"/>
        <v>1</v>
      </c>
      <c r="BE755" s="258">
        <f t="shared" si="419"/>
        <v>0</v>
      </c>
      <c r="BF755" s="258">
        <f t="shared" si="420"/>
        <v>1</v>
      </c>
      <c r="BG755" s="258">
        <f t="shared" si="377"/>
        <v>1</v>
      </c>
      <c r="BH755" s="258">
        <f t="shared" si="421"/>
        <v>0</v>
      </c>
      <c r="BI755" s="258">
        <f t="shared" si="422"/>
        <v>1</v>
      </c>
      <c r="BJ755" s="258">
        <f t="shared" si="380"/>
        <v>1</v>
      </c>
      <c r="BK755" s="258">
        <f t="shared" si="423"/>
        <v>0</v>
      </c>
      <c r="BL755" s="258">
        <f t="shared" si="424"/>
        <v>1</v>
      </c>
      <c r="BM755" s="258">
        <f t="shared" si="383"/>
        <v>1</v>
      </c>
      <c r="BN755" s="258">
        <f t="shared" si="425"/>
        <v>0</v>
      </c>
      <c r="BO755" s="258">
        <f t="shared" si="426"/>
        <v>1</v>
      </c>
      <c r="BP755" s="258">
        <f t="shared" si="386"/>
        <v>1</v>
      </c>
      <c r="BQ755" s="258">
        <f t="shared" si="427"/>
        <v>0</v>
      </c>
      <c r="BR755" s="258">
        <f t="shared" si="428"/>
        <v>1</v>
      </c>
      <c r="BS755" s="258">
        <f t="shared" si="389"/>
        <v>1</v>
      </c>
      <c r="BT755" s="258">
        <f t="shared" si="429"/>
        <v>0</v>
      </c>
      <c r="BU755" s="258">
        <f t="shared" si="430"/>
        <v>1</v>
      </c>
      <c r="BV755" s="258">
        <f t="shared" si="392"/>
        <v>1</v>
      </c>
      <c r="BW755" s="258">
        <f t="shared" si="431"/>
        <v>0</v>
      </c>
      <c r="BX755" s="258">
        <f t="shared" si="432"/>
        <v>1</v>
      </c>
      <c r="BY755" s="258">
        <f t="shared" si="395"/>
        <v>1</v>
      </c>
      <c r="BZ755" s="258">
        <f t="shared" si="433"/>
        <v>0</v>
      </c>
      <c r="CA755" s="258">
        <f t="shared" si="434"/>
        <v>1</v>
      </c>
      <c r="CB755" s="258">
        <f t="shared" si="398"/>
        <v>1</v>
      </c>
      <c r="CC755" s="258">
        <f t="shared" si="435"/>
        <v>0</v>
      </c>
      <c r="CD755" s="258">
        <f t="shared" si="436"/>
        <v>1</v>
      </c>
    </row>
    <row r="756" spans="1:82" hidden="1">
      <c r="A756" s="258"/>
      <c r="B756" s="258"/>
      <c r="C756" s="259"/>
      <c r="D756" s="258"/>
      <c r="E756" s="258"/>
      <c r="F756" s="258"/>
      <c r="G756" s="258">
        <v>748</v>
      </c>
      <c r="H756" s="743"/>
      <c r="I756" s="744"/>
      <c r="J756" s="739"/>
      <c r="K756" s="745"/>
      <c r="L756" s="745"/>
      <c r="M756" s="272"/>
      <c r="N756" s="508">
        <f t="shared" si="402"/>
        <v>0</v>
      </c>
      <c r="O756" s="510">
        <f t="shared" si="403"/>
        <v>0</v>
      </c>
      <c r="P756" s="260">
        <f t="shared" si="404"/>
        <v>0</v>
      </c>
      <c r="Q756" s="261">
        <f t="shared" si="405"/>
        <v>0</v>
      </c>
      <c r="R756" s="261">
        <f t="shared" si="401"/>
        <v>0</v>
      </c>
      <c r="S756" s="262"/>
      <c r="T756" s="262"/>
      <c r="U756" s="263">
        <f t="shared" si="348"/>
        <v>1.288</v>
      </c>
      <c r="V756" s="264">
        <f>IF(E756="SP",1,IF(D756="",ExtraMargeMateriaal,(1-VLOOKUP(D756,TabelAankoop[],4,FALSE))))</f>
        <v>1</v>
      </c>
      <c r="W756" s="265">
        <f t="shared" si="3"/>
        <v>0.6885</v>
      </c>
      <c r="X756" s="266">
        <f t="shared" si="4"/>
        <v>1</v>
      </c>
      <c r="Y756" s="267">
        <f t="shared" si="5"/>
        <v>1.46</v>
      </c>
      <c r="Z756" s="267">
        <f t="shared" si="6"/>
        <v>1.1599999999999999</v>
      </c>
      <c r="AA756" s="268">
        <f t="shared" si="349"/>
        <v>0</v>
      </c>
      <c r="AB756" s="456">
        <f t="shared" si="350"/>
        <v>0</v>
      </c>
      <c r="AC756" s="457">
        <f t="shared" si="351"/>
        <v>0</v>
      </c>
      <c r="AD756" s="456">
        <f t="shared" si="352"/>
        <v>0</v>
      </c>
      <c r="AE756" s="458">
        <f t="shared" si="353"/>
        <v>0</v>
      </c>
      <c r="AF756" s="457">
        <f t="shared" si="406"/>
        <v>0</v>
      </c>
      <c r="AG756" s="456">
        <f t="shared" si="355"/>
        <v>0</v>
      </c>
      <c r="AH756" s="457">
        <f t="shared" si="356"/>
        <v>0</v>
      </c>
      <c r="AI756" s="268">
        <f t="shared" si="357"/>
        <v>0</v>
      </c>
      <c r="AJ756" s="269">
        <f t="shared" si="358"/>
        <v>0</v>
      </c>
      <c r="AK756" s="270">
        <f t="shared" si="359"/>
        <v>0</v>
      </c>
      <c r="AL756" s="415">
        <f t="shared" si="360"/>
        <v>0</v>
      </c>
      <c r="AM756" s="259" t="str">
        <f>IF(AP756="","",IFERROR(VLOOKUP(AP756,CODES!$A$3:$D$1348,4,FALSE),"X"))&amp;IF(AQ756="","",IFERROR(VLOOKUP(AQ756,CODES!$A$3:$D$1348,4,FALSE),"X"))&amp;IF(AR756="","",IFERROR(VLOOKUP(AR756,CODES!$A$3:$D$1348,4,FALSE),"X"))&amp;IF(AS756="","",IFERROR(VLOOKUP(AS756,CODES!$A$3:$D$1348,4,FALSE),"X"))&amp;IF(AT756="","",IFERROR(VLOOKUP(AT756,CODES!$A$3:$D$1348,4,FALSE),"X"))&amp;IF(AU756="","",IFERROR(VLOOKUP(AU756,CODES!$A$3:$D$1348,4,FALSE),"X"))&amp;IF(AV756="","",IFERROR(VLOOKUP(AV756,CODES!$A$3:$D$1348,4,FALSE),"X"))&amp;IF(AW756="","",IFERROR(VLOOKUP(AW756,CODES!$A$3:$D$1348,4,FALSE),"X"))&amp;IF(AX756="","",IFERROR(VLOOKUP(AX756,CODES!$A$3:$D$1348,4,FALSE),"X"))&amp;IF(AY756="","",IFERROR(VLOOKUP(AY756,CODES!$A$3:$D$1348,4,FALSE),"X"))</f>
        <v/>
      </c>
      <c r="AN756" s="258">
        <f>SUM(IFERROR(VLOOKUP(AP756,CODES!$A$3:$D$1348,4,FALSE)*BC756,0),IFERROR(VLOOKUP(AQ756,CODES!$A$3:$D$1348,4,FALSE)*BF756,0),IFERROR(VLOOKUP(AR756,CODES!$A$3:$D$1348,4,FALSE)*BI756,0),IFERROR(VLOOKUP(AS756,CODES!$A$3:$D$1348,4,FALSE)*BL756,0),IFERROR(VLOOKUP(AT756,CODES!$A$3:$D$1348,4,FALSE)*BO756,0),IFERROR(VLOOKUP(AU756,CODES!$A$3:$D$1348,4,FALSE)*BR756,0),IFERROR(VLOOKUP(AV756,CODES!$A$3:$D$1348,4,FALSE)*BU756,0),IFERROR(VLOOKUP(AW756,CODES!$A$3:$D$1348,4,FALSE)*BX756,0),IFERROR(VLOOKUP(AX756,CODES!$A$3:$D$1348,4,FALSE)*CA756,0),IFERROR(VLOOKUP(AY756,CODES!$A$3:$D$1348,4,FALSE)*CD756,0))</f>
        <v>0</v>
      </c>
      <c r="AO756" s="258">
        <f>SUM(IFERROR(VLOOKUP(AP756,CODES!$A$3:$D$1348,3,FALSE)*BC756,0),IFERROR(VLOOKUP(AQ756,CODES!$A$3:$D$1348,3,FALSE)*BF756,0),IFERROR(VLOOKUP(AR756,CODES!$A$3:$D$1348,3,FALSE)*BI756,0),IFERROR(VLOOKUP(AS756,CODES!$A$3:$D$1348,3,FALSE)*BL756,0),IFERROR(VLOOKUP(AT756,CODES!$A$3:$D$1348,3,FALSE)*BO756,0),IFERROR(VLOOKUP(AU756,CODES!$A$3:$D$1348,3,FALSE)*BR756,0),IFERROR(VLOOKUP(AV756,CODES!$A$3:$D$1348,3,FALSE)*BU756,0),IFERROR(VLOOKUP(AW756,CODES!$A$3:$D$1348,3,FALSE)*BX756,0),IFERROR(VLOOKUP(AX756,CODES!$A$3:$D$1348,3,FALSE)*CA756,0),IFERROR(VLOOKUP(AY756,CODES!$A$3:$D$1348,3,FALSE)*CD756,0))+B756</f>
        <v>0</v>
      </c>
      <c r="AP756" s="271" t="str">
        <f t="shared" si="407"/>
        <v/>
      </c>
      <c r="AQ756" s="271" t="str">
        <f t="shared" si="408"/>
        <v/>
      </c>
      <c r="AR756" s="271" t="str">
        <f t="shared" si="409"/>
        <v/>
      </c>
      <c r="AS756" s="271" t="str">
        <f t="shared" si="410"/>
        <v/>
      </c>
      <c r="AT756" s="271" t="str">
        <f t="shared" si="411"/>
        <v/>
      </c>
      <c r="AU756" s="271" t="str">
        <f t="shared" si="412"/>
        <v/>
      </c>
      <c r="AV756" s="271" t="str">
        <f t="shared" si="413"/>
        <v/>
      </c>
      <c r="AW756" s="271" t="str">
        <f t="shared" si="414"/>
        <v/>
      </c>
      <c r="AX756" s="271" t="str">
        <f t="shared" si="415"/>
        <v/>
      </c>
      <c r="AY756" s="271" t="str">
        <f t="shared" si="416"/>
        <v/>
      </c>
      <c r="AZ756" s="258">
        <f t="shared" si="371"/>
        <v>0</v>
      </c>
      <c r="BA756" s="258">
        <f t="shared" si="19"/>
        <v>1</v>
      </c>
      <c r="BB756" s="258">
        <f t="shared" si="417"/>
        <v>0</v>
      </c>
      <c r="BC756" s="258">
        <f t="shared" si="418"/>
        <v>1</v>
      </c>
      <c r="BD756" s="258">
        <f t="shared" si="374"/>
        <v>1</v>
      </c>
      <c r="BE756" s="258">
        <f t="shared" si="419"/>
        <v>0</v>
      </c>
      <c r="BF756" s="258">
        <f t="shared" si="420"/>
        <v>1</v>
      </c>
      <c r="BG756" s="258">
        <f t="shared" si="377"/>
        <v>1</v>
      </c>
      <c r="BH756" s="258">
        <f t="shared" si="421"/>
        <v>0</v>
      </c>
      <c r="BI756" s="258">
        <f t="shared" si="422"/>
        <v>1</v>
      </c>
      <c r="BJ756" s="258">
        <f t="shared" si="380"/>
        <v>1</v>
      </c>
      <c r="BK756" s="258">
        <f t="shared" si="423"/>
        <v>0</v>
      </c>
      <c r="BL756" s="258">
        <f t="shared" si="424"/>
        <v>1</v>
      </c>
      <c r="BM756" s="258">
        <f t="shared" si="383"/>
        <v>1</v>
      </c>
      <c r="BN756" s="258">
        <f t="shared" si="425"/>
        <v>0</v>
      </c>
      <c r="BO756" s="258">
        <f t="shared" si="426"/>
        <v>1</v>
      </c>
      <c r="BP756" s="258">
        <f t="shared" si="386"/>
        <v>1</v>
      </c>
      <c r="BQ756" s="258">
        <f t="shared" si="427"/>
        <v>0</v>
      </c>
      <c r="BR756" s="258">
        <f t="shared" si="428"/>
        <v>1</v>
      </c>
      <c r="BS756" s="258">
        <f t="shared" si="389"/>
        <v>1</v>
      </c>
      <c r="BT756" s="258">
        <f t="shared" si="429"/>
        <v>0</v>
      </c>
      <c r="BU756" s="258">
        <f t="shared" si="430"/>
        <v>1</v>
      </c>
      <c r="BV756" s="258">
        <f t="shared" si="392"/>
        <v>1</v>
      </c>
      <c r="BW756" s="258">
        <f t="shared" si="431"/>
        <v>0</v>
      </c>
      <c r="BX756" s="258">
        <f t="shared" si="432"/>
        <v>1</v>
      </c>
      <c r="BY756" s="258">
        <f t="shared" si="395"/>
        <v>1</v>
      </c>
      <c r="BZ756" s="258">
        <f t="shared" si="433"/>
        <v>0</v>
      </c>
      <c r="CA756" s="258">
        <f t="shared" si="434"/>
        <v>1</v>
      </c>
      <c r="CB756" s="258">
        <f t="shared" si="398"/>
        <v>1</v>
      </c>
      <c r="CC756" s="258">
        <f t="shared" si="435"/>
        <v>0</v>
      </c>
      <c r="CD756" s="258">
        <f t="shared" si="436"/>
        <v>1</v>
      </c>
    </row>
    <row r="757" spans="1:82" hidden="1">
      <c r="A757" s="258"/>
      <c r="B757" s="258"/>
      <c r="C757" s="259"/>
      <c r="D757" s="258"/>
      <c r="E757" s="258"/>
      <c r="F757" s="258"/>
      <c r="G757" s="258">
        <v>749</v>
      </c>
      <c r="H757" s="743"/>
      <c r="I757" s="744"/>
      <c r="J757" s="739"/>
      <c r="K757" s="745"/>
      <c r="L757" s="745"/>
      <c r="M757" s="272"/>
      <c r="N757" s="508">
        <f t="shared" si="402"/>
        <v>0</v>
      </c>
      <c r="O757" s="510">
        <f t="shared" si="403"/>
        <v>0</v>
      </c>
      <c r="P757" s="260">
        <f t="shared" si="404"/>
        <v>0</v>
      </c>
      <c r="Q757" s="261">
        <f t="shared" si="405"/>
        <v>0</v>
      </c>
      <c r="R757" s="261">
        <f t="shared" si="401"/>
        <v>0</v>
      </c>
      <c r="S757" s="262"/>
      <c r="T757" s="262"/>
      <c r="U757" s="263">
        <f t="shared" si="348"/>
        <v>1.288</v>
      </c>
      <c r="V757" s="264">
        <f>IF(E757="SP",1,IF(D757="",ExtraMargeMateriaal,(1-VLOOKUP(D757,TabelAankoop[],4,FALSE))))</f>
        <v>1</v>
      </c>
      <c r="W757" s="265">
        <f t="shared" si="3"/>
        <v>0.6885</v>
      </c>
      <c r="X757" s="266">
        <f t="shared" si="4"/>
        <v>1</v>
      </c>
      <c r="Y757" s="267">
        <f t="shared" si="5"/>
        <v>1.46</v>
      </c>
      <c r="Z757" s="267">
        <f t="shared" si="6"/>
        <v>1.1599999999999999</v>
      </c>
      <c r="AA757" s="268">
        <f t="shared" si="349"/>
        <v>0</v>
      </c>
      <c r="AB757" s="456">
        <f t="shared" si="350"/>
        <v>0</v>
      </c>
      <c r="AC757" s="457">
        <f t="shared" si="351"/>
        <v>0</v>
      </c>
      <c r="AD757" s="456">
        <f t="shared" si="352"/>
        <v>0</v>
      </c>
      <c r="AE757" s="458">
        <f t="shared" si="353"/>
        <v>0</v>
      </c>
      <c r="AF757" s="457">
        <f t="shared" si="406"/>
        <v>0</v>
      </c>
      <c r="AG757" s="456">
        <f t="shared" si="355"/>
        <v>0</v>
      </c>
      <c r="AH757" s="457">
        <f t="shared" si="356"/>
        <v>0</v>
      </c>
      <c r="AI757" s="268">
        <f t="shared" si="357"/>
        <v>0</v>
      </c>
      <c r="AJ757" s="269">
        <f t="shared" si="358"/>
        <v>0</v>
      </c>
      <c r="AK757" s="270">
        <f t="shared" si="359"/>
        <v>0</v>
      </c>
      <c r="AL757" s="415">
        <f t="shared" si="360"/>
        <v>0</v>
      </c>
      <c r="AM757" s="259" t="str">
        <f>IF(AP757="","",IFERROR(VLOOKUP(AP757,CODES!$A$3:$D$1348,4,FALSE),"X"))&amp;IF(AQ757="","",IFERROR(VLOOKUP(AQ757,CODES!$A$3:$D$1348,4,FALSE),"X"))&amp;IF(AR757="","",IFERROR(VLOOKUP(AR757,CODES!$A$3:$D$1348,4,FALSE),"X"))&amp;IF(AS757="","",IFERROR(VLOOKUP(AS757,CODES!$A$3:$D$1348,4,FALSE),"X"))&amp;IF(AT757="","",IFERROR(VLOOKUP(AT757,CODES!$A$3:$D$1348,4,FALSE),"X"))&amp;IF(AU757="","",IFERROR(VLOOKUP(AU757,CODES!$A$3:$D$1348,4,FALSE),"X"))&amp;IF(AV757="","",IFERROR(VLOOKUP(AV757,CODES!$A$3:$D$1348,4,FALSE),"X"))&amp;IF(AW757="","",IFERROR(VLOOKUP(AW757,CODES!$A$3:$D$1348,4,FALSE),"X"))&amp;IF(AX757="","",IFERROR(VLOOKUP(AX757,CODES!$A$3:$D$1348,4,FALSE),"X"))&amp;IF(AY757="","",IFERROR(VLOOKUP(AY757,CODES!$A$3:$D$1348,4,FALSE),"X"))</f>
        <v/>
      </c>
      <c r="AN757" s="258">
        <f>SUM(IFERROR(VLOOKUP(AP757,CODES!$A$3:$D$1348,4,FALSE)*BC757,0),IFERROR(VLOOKUP(AQ757,CODES!$A$3:$D$1348,4,FALSE)*BF757,0),IFERROR(VLOOKUP(AR757,CODES!$A$3:$D$1348,4,FALSE)*BI757,0),IFERROR(VLOOKUP(AS757,CODES!$A$3:$D$1348,4,FALSE)*BL757,0),IFERROR(VLOOKUP(AT757,CODES!$A$3:$D$1348,4,FALSE)*BO757,0),IFERROR(VLOOKUP(AU757,CODES!$A$3:$D$1348,4,FALSE)*BR757,0),IFERROR(VLOOKUP(AV757,CODES!$A$3:$D$1348,4,FALSE)*BU757,0),IFERROR(VLOOKUP(AW757,CODES!$A$3:$D$1348,4,FALSE)*BX757,0),IFERROR(VLOOKUP(AX757,CODES!$A$3:$D$1348,4,FALSE)*CA757,0),IFERROR(VLOOKUP(AY757,CODES!$A$3:$D$1348,4,FALSE)*CD757,0))</f>
        <v>0</v>
      </c>
      <c r="AO757" s="258">
        <f>SUM(IFERROR(VLOOKUP(AP757,CODES!$A$3:$D$1348,3,FALSE)*BC757,0),IFERROR(VLOOKUP(AQ757,CODES!$A$3:$D$1348,3,FALSE)*BF757,0),IFERROR(VLOOKUP(AR757,CODES!$A$3:$D$1348,3,FALSE)*BI757,0),IFERROR(VLOOKUP(AS757,CODES!$A$3:$D$1348,3,FALSE)*BL757,0),IFERROR(VLOOKUP(AT757,CODES!$A$3:$D$1348,3,FALSE)*BO757,0),IFERROR(VLOOKUP(AU757,CODES!$A$3:$D$1348,3,FALSE)*BR757,0),IFERROR(VLOOKUP(AV757,CODES!$A$3:$D$1348,3,FALSE)*BU757,0),IFERROR(VLOOKUP(AW757,CODES!$A$3:$D$1348,3,FALSE)*BX757,0),IFERROR(VLOOKUP(AX757,CODES!$A$3:$D$1348,3,FALSE)*CA757,0),IFERROR(VLOOKUP(AY757,CODES!$A$3:$D$1348,3,FALSE)*CD757,0))+B757</f>
        <v>0</v>
      </c>
      <c r="AP757" s="271" t="str">
        <f t="shared" si="407"/>
        <v/>
      </c>
      <c r="AQ757" s="271" t="str">
        <f t="shared" si="408"/>
        <v/>
      </c>
      <c r="AR757" s="271" t="str">
        <f t="shared" si="409"/>
        <v/>
      </c>
      <c r="AS757" s="271" t="str">
        <f t="shared" si="410"/>
        <v/>
      </c>
      <c r="AT757" s="271" t="str">
        <f t="shared" si="411"/>
        <v/>
      </c>
      <c r="AU757" s="271" t="str">
        <f t="shared" si="412"/>
        <v/>
      </c>
      <c r="AV757" s="271" t="str">
        <f t="shared" si="413"/>
        <v/>
      </c>
      <c r="AW757" s="271" t="str">
        <f t="shared" si="414"/>
        <v/>
      </c>
      <c r="AX757" s="271" t="str">
        <f t="shared" si="415"/>
        <v/>
      </c>
      <c r="AY757" s="271" t="str">
        <f t="shared" si="416"/>
        <v/>
      </c>
      <c r="AZ757" s="258">
        <f t="shared" si="371"/>
        <v>0</v>
      </c>
      <c r="BA757" s="258">
        <f t="shared" si="19"/>
        <v>1</v>
      </c>
      <c r="BB757" s="258">
        <f t="shared" si="417"/>
        <v>0</v>
      </c>
      <c r="BC757" s="258">
        <f t="shared" si="418"/>
        <v>1</v>
      </c>
      <c r="BD757" s="258">
        <f t="shared" si="374"/>
        <v>1</v>
      </c>
      <c r="BE757" s="258">
        <f t="shared" si="419"/>
        <v>0</v>
      </c>
      <c r="BF757" s="258">
        <f t="shared" si="420"/>
        <v>1</v>
      </c>
      <c r="BG757" s="258">
        <f t="shared" si="377"/>
        <v>1</v>
      </c>
      <c r="BH757" s="258">
        <f t="shared" si="421"/>
        <v>0</v>
      </c>
      <c r="BI757" s="258">
        <f t="shared" si="422"/>
        <v>1</v>
      </c>
      <c r="BJ757" s="258">
        <f t="shared" si="380"/>
        <v>1</v>
      </c>
      <c r="BK757" s="258">
        <f t="shared" si="423"/>
        <v>0</v>
      </c>
      <c r="BL757" s="258">
        <f t="shared" si="424"/>
        <v>1</v>
      </c>
      <c r="BM757" s="258">
        <f t="shared" si="383"/>
        <v>1</v>
      </c>
      <c r="BN757" s="258">
        <f t="shared" si="425"/>
        <v>0</v>
      </c>
      <c r="BO757" s="258">
        <f t="shared" si="426"/>
        <v>1</v>
      </c>
      <c r="BP757" s="258">
        <f t="shared" si="386"/>
        <v>1</v>
      </c>
      <c r="BQ757" s="258">
        <f t="shared" si="427"/>
        <v>0</v>
      </c>
      <c r="BR757" s="258">
        <f t="shared" si="428"/>
        <v>1</v>
      </c>
      <c r="BS757" s="258">
        <f t="shared" si="389"/>
        <v>1</v>
      </c>
      <c r="BT757" s="258">
        <f t="shared" si="429"/>
        <v>0</v>
      </c>
      <c r="BU757" s="258">
        <f t="shared" si="430"/>
        <v>1</v>
      </c>
      <c r="BV757" s="258">
        <f t="shared" si="392"/>
        <v>1</v>
      </c>
      <c r="BW757" s="258">
        <f t="shared" si="431"/>
        <v>0</v>
      </c>
      <c r="BX757" s="258">
        <f t="shared" si="432"/>
        <v>1</v>
      </c>
      <c r="BY757" s="258">
        <f t="shared" si="395"/>
        <v>1</v>
      </c>
      <c r="BZ757" s="258">
        <f t="shared" si="433"/>
        <v>0</v>
      </c>
      <c r="CA757" s="258">
        <f t="shared" si="434"/>
        <v>1</v>
      </c>
      <c r="CB757" s="258">
        <f t="shared" si="398"/>
        <v>1</v>
      </c>
      <c r="CC757" s="258">
        <f t="shared" si="435"/>
        <v>0</v>
      </c>
      <c r="CD757" s="258">
        <f t="shared" si="436"/>
        <v>1</v>
      </c>
    </row>
    <row r="758" spans="1:82" hidden="1">
      <c r="A758" s="258"/>
      <c r="B758" s="258"/>
      <c r="C758" s="259"/>
      <c r="D758" s="258"/>
      <c r="E758" s="258"/>
      <c r="F758" s="258"/>
      <c r="G758" s="258">
        <v>750</v>
      </c>
      <c r="H758" s="743"/>
      <c r="I758" s="744"/>
      <c r="J758" s="739"/>
      <c r="K758" s="745"/>
      <c r="L758" s="745"/>
      <c r="M758" s="272"/>
      <c r="N758" s="508">
        <f t="shared" si="402"/>
        <v>0</v>
      </c>
      <c r="O758" s="510">
        <f t="shared" si="403"/>
        <v>0</v>
      </c>
      <c r="P758" s="260">
        <f t="shared" si="404"/>
        <v>0</v>
      </c>
      <c r="Q758" s="261">
        <f t="shared" si="405"/>
        <v>0</v>
      </c>
      <c r="R758" s="261">
        <f t="shared" si="401"/>
        <v>0</v>
      </c>
      <c r="S758" s="262"/>
      <c r="T758" s="262"/>
      <c r="U758" s="263">
        <f t="shared" si="348"/>
        <v>1.288</v>
      </c>
      <c r="V758" s="264">
        <f>IF(E758="SP",1,IF(D758="",ExtraMargeMateriaal,(1-VLOOKUP(D758,TabelAankoop[],4,FALSE))))</f>
        <v>1</v>
      </c>
      <c r="W758" s="265">
        <f t="shared" si="3"/>
        <v>0.6885</v>
      </c>
      <c r="X758" s="266">
        <f t="shared" si="4"/>
        <v>1</v>
      </c>
      <c r="Y758" s="267">
        <f t="shared" si="5"/>
        <v>1.46</v>
      </c>
      <c r="Z758" s="267">
        <f t="shared" si="6"/>
        <v>1.1599999999999999</v>
      </c>
      <c r="AA758" s="268">
        <f t="shared" si="349"/>
        <v>0</v>
      </c>
      <c r="AB758" s="456">
        <f t="shared" si="350"/>
        <v>0</v>
      </c>
      <c r="AC758" s="457">
        <f t="shared" si="351"/>
        <v>0</v>
      </c>
      <c r="AD758" s="456">
        <f t="shared" si="352"/>
        <v>0</v>
      </c>
      <c r="AE758" s="458">
        <f t="shared" si="353"/>
        <v>0</v>
      </c>
      <c r="AF758" s="457">
        <f t="shared" si="406"/>
        <v>0</v>
      </c>
      <c r="AG758" s="456">
        <f t="shared" si="355"/>
        <v>0</v>
      </c>
      <c r="AH758" s="457">
        <f t="shared" si="356"/>
        <v>0</v>
      </c>
      <c r="AI758" s="268">
        <f t="shared" si="357"/>
        <v>0</v>
      </c>
      <c r="AJ758" s="269">
        <f t="shared" si="358"/>
        <v>0</v>
      </c>
      <c r="AK758" s="270">
        <f t="shared" si="359"/>
        <v>0</v>
      </c>
      <c r="AL758" s="415">
        <f t="shared" si="360"/>
        <v>0</v>
      </c>
      <c r="AM758" s="259" t="str">
        <f>IF(AP758="","",IFERROR(VLOOKUP(AP758,CODES!$A$3:$D$1348,4,FALSE),"X"))&amp;IF(AQ758="","",IFERROR(VLOOKUP(AQ758,CODES!$A$3:$D$1348,4,FALSE),"X"))&amp;IF(AR758="","",IFERROR(VLOOKUP(AR758,CODES!$A$3:$D$1348,4,FALSE),"X"))&amp;IF(AS758="","",IFERROR(VLOOKUP(AS758,CODES!$A$3:$D$1348,4,FALSE),"X"))&amp;IF(AT758="","",IFERROR(VLOOKUP(AT758,CODES!$A$3:$D$1348,4,FALSE),"X"))&amp;IF(AU758="","",IFERROR(VLOOKUP(AU758,CODES!$A$3:$D$1348,4,FALSE),"X"))&amp;IF(AV758="","",IFERROR(VLOOKUP(AV758,CODES!$A$3:$D$1348,4,FALSE),"X"))&amp;IF(AW758="","",IFERROR(VLOOKUP(AW758,CODES!$A$3:$D$1348,4,FALSE),"X"))&amp;IF(AX758="","",IFERROR(VLOOKUP(AX758,CODES!$A$3:$D$1348,4,FALSE),"X"))&amp;IF(AY758="","",IFERROR(VLOOKUP(AY758,CODES!$A$3:$D$1348,4,FALSE),"X"))</f>
        <v/>
      </c>
      <c r="AN758" s="258">
        <f>SUM(IFERROR(VLOOKUP(AP758,CODES!$A$3:$D$1348,4,FALSE)*BC758,0),IFERROR(VLOOKUP(AQ758,CODES!$A$3:$D$1348,4,FALSE)*BF758,0),IFERROR(VLOOKUP(AR758,CODES!$A$3:$D$1348,4,FALSE)*BI758,0),IFERROR(VLOOKUP(AS758,CODES!$A$3:$D$1348,4,FALSE)*BL758,0),IFERROR(VLOOKUP(AT758,CODES!$A$3:$D$1348,4,FALSE)*BO758,0),IFERROR(VLOOKUP(AU758,CODES!$A$3:$D$1348,4,FALSE)*BR758,0),IFERROR(VLOOKUP(AV758,CODES!$A$3:$D$1348,4,FALSE)*BU758,0),IFERROR(VLOOKUP(AW758,CODES!$A$3:$D$1348,4,FALSE)*BX758,0),IFERROR(VLOOKUP(AX758,CODES!$A$3:$D$1348,4,FALSE)*CA758,0),IFERROR(VLOOKUP(AY758,CODES!$A$3:$D$1348,4,FALSE)*CD758,0))</f>
        <v>0</v>
      </c>
      <c r="AO758" s="258">
        <f>SUM(IFERROR(VLOOKUP(AP758,CODES!$A$3:$D$1348,3,FALSE)*BC758,0),IFERROR(VLOOKUP(AQ758,CODES!$A$3:$D$1348,3,FALSE)*BF758,0),IFERROR(VLOOKUP(AR758,CODES!$A$3:$D$1348,3,FALSE)*BI758,0),IFERROR(VLOOKUP(AS758,CODES!$A$3:$D$1348,3,FALSE)*BL758,0),IFERROR(VLOOKUP(AT758,CODES!$A$3:$D$1348,3,FALSE)*BO758,0),IFERROR(VLOOKUP(AU758,CODES!$A$3:$D$1348,3,FALSE)*BR758,0),IFERROR(VLOOKUP(AV758,CODES!$A$3:$D$1348,3,FALSE)*BU758,0),IFERROR(VLOOKUP(AW758,CODES!$A$3:$D$1348,3,FALSE)*BX758,0),IFERROR(VLOOKUP(AX758,CODES!$A$3:$D$1348,3,FALSE)*CA758,0),IFERROR(VLOOKUP(AY758,CODES!$A$3:$D$1348,3,FALSE)*CD758,0))+B758</f>
        <v>0</v>
      </c>
      <c r="AP758" s="271" t="str">
        <f t="shared" si="407"/>
        <v/>
      </c>
      <c r="AQ758" s="271" t="str">
        <f t="shared" si="408"/>
        <v/>
      </c>
      <c r="AR758" s="271" t="str">
        <f t="shared" si="409"/>
        <v/>
      </c>
      <c r="AS758" s="271" t="str">
        <f t="shared" si="410"/>
        <v/>
      </c>
      <c r="AT758" s="271" t="str">
        <f t="shared" si="411"/>
        <v/>
      </c>
      <c r="AU758" s="271" t="str">
        <f t="shared" si="412"/>
        <v/>
      </c>
      <c r="AV758" s="271" t="str">
        <f t="shared" si="413"/>
        <v/>
      </c>
      <c r="AW758" s="271" t="str">
        <f t="shared" si="414"/>
        <v/>
      </c>
      <c r="AX758" s="271" t="str">
        <f t="shared" si="415"/>
        <v/>
      </c>
      <c r="AY758" s="271" t="str">
        <f t="shared" si="416"/>
        <v/>
      </c>
      <c r="AZ758" s="258">
        <f t="shared" si="371"/>
        <v>0</v>
      </c>
      <c r="BA758" s="258">
        <f t="shared" si="19"/>
        <v>1</v>
      </c>
      <c r="BB758" s="258">
        <f t="shared" si="417"/>
        <v>0</v>
      </c>
      <c r="BC758" s="258">
        <f t="shared" si="418"/>
        <v>1</v>
      </c>
      <c r="BD758" s="258">
        <f t="shared" si="374"/>
        <v>1</v>
      </c>
      <c r="BE758" s="258">
        <f t="shared" si="419"/>
        <v>0</v>
      </c>
      <c r="BF758" s="258">
        <f t="shared" si="420"/>
        <v>1</v>
      </c>
      <c r="BG758" s="258">
        <f t="shared" si="377"/>
        <v>1</v>
      </c>
      <c r="BH758" s="258">
        <f t="shared" si="421"/>
        <v>0</v>
      </c>
      <c r="BI758" s="258">
        <f t="shared" si="422"/>
        <v>1</v>
      </c>
      <c r="BJ758" s="258">
        <f t="shared" si="380"/>
        <v>1</v>
      </c>
      <c r="BK758" s="258">
        <f t="shared" si="423"/>
        <v>0</v>
      </c>
      <c r="BL758" s="258">
        <f t="shared" si="424"/>
        <v>1</v>
      </c>
      <c r="BM758" s="258">
        <f t="shared" si="383"/>
        <v>1</v>
      </c>
      <c r="BN758" s="258">
        <f t="shared" si="425"/>
        <v>0</v>
      </c>
      <c r="BO758" s="258">
        <f t="shared" si="426"/>
        <v>1</v>
      </c>
      <c r="BP758" s="258">
        <f t="shared" si="386"/>
        <v>1</v>
      </c>
      <c r="BQ758" s="258">
        <f t="shared" si="427"/>
        <v>0</v>
      </c>
      <c r="BR758" s="258">
        <f t="shared" si="428"/>
        <v>1</v>
      </c>
      <c r="BS758" s="258">
        <f t="shared" si="389"/>
        <v>1</v>
      </c>
      <c r="BT758" s="258">
        <f t="shared" si="429"/>
        <v>0</v>
      </c>
      <c r="BU758" s="258">
        <f t="shared" si="430"/>
        <v>1</v>
      </c>
      <c r="BV758" s="258">
        <f t="shared" si="392"/>
        <v>1</v>
      </c>
      <c r="BW758" s="258">
        <f t="shared" si="431"/>
        <v>0</v>
      </c>
      <c r="BX758" s="258">
        <f t="shared" si="432"/>
        <v>1</v>
      </c>
      <c r="BY758" s="258">
        <f t="shared" si="395"/>
        <v>1</v>
      </c>
      <c r="BZ758" s="258">
        <f t="shared" si="433"/>
        <v>0</v>
      </c>
      <c r="CA758" s="258">
        <f t="shared" si="434"/>
        <v>1</v>
      </c>
      <c r="CB758" s="258">
        <f t="shared" si="398"/>
        <v>1</v>
      </c>
      <c r="CC758" s="258">
        <f t="shared" si="435"/>
        <v>0</v>
      </c>
      <c r="CD758" s="258">
        <f t="shared" si="436"/>
        <v>1</v>
      </c>
    </row>
    <row r="759" spans="1:82" hidden="1">
      <c r="A759" s="258"/>
      <c r="B759" s="258"/>
      <c r="C759" s="259"/>
      <c r="D759" s="258"/>
      <c r="E759" s="258"/>
      <c r="F759" s="258"/>
      <c r="G759" s="258">
        <v>751</v>
      </c>
      <c r="H759" s="743"/>
      <c r="I759" s="744"/>
      <c r="J759" s="739"/>
      <c r="K759" s="745"/>
      <c r="L759" s="745"/>
      <c r="M759" s="272"/>
      <c r="N759" s="508">
        <f t="shared" si="402"/>
        <v>0</v>
      </c>
      <c r="O759" s="510">
        <f t="shared" si="403"/>
        <v>0</v>
      </c>
      <c r="P759" s="260">
        <f t="shared" si="404"/>
        <v>0</v>
      </c>
      <c r="Q759" s="261">
        <f t="shared" si="405"/>
        <v>0</v>
      </c>
      <c r="R759" s="261">
        <f t="shared" si="401"/>
        <v>0</v>
      </c>
      <c r="S759" s="262"/>
      <c r="T759" s="262"/>
      <c r="U759" s="263">
        <f t="shared" si="348"/>
        <v>1.288</v>
      </c>
      <c r="V759" s="264">
        <f>IF(E759="SP",1,IF(D759="",ExtraMargeMateriaal,(1-VLOOKUP(D759,TabelAankoop[],4,FALSE))))</f>
        <v>1</v>
      </c>
      <c r="W759" s="265">
        <f t="shared" si="3"/>
        <v>0.6885</v>
      </c>
      <c r="X759" s="266">
        <f t="shared" si="4"/>
        <v>1</v>
      </c>
      <c r="Y759" s="267">
        <f t="shared" si="5"/>
        <v>1.46</v>
      </c>
      <c r="Z759" s="267">
        <f t="shared" si="6"/>
        <v>1.1599999999999999</v>
      </c>
      <c r="AA759" s="268">
        <f t="shared" si="349"/>
        <v>0</v>
      </c>
      <c r="AB759" s="456">
        <f t="shared" si="350"/>
        <v>0</v>
      </c>
      <c r="AC759" s="457">
        <f t="shared" si="351"/>
        <v>0</v>
      </c>
      <c r="AD759" s="456">
        <f t="shared" si="352"/>
        <v>0</v>
      </c>
      <c r="AE759" s="458">
        <f t="shared" si="353"/>
        <v>0</v>
      </c>
      <c r="AF759" s="457">
        <f t="shared" si="406"/>
        <v>0</v>
      </c>
      <c r="AG759" s="456">
        <f t="shared" si="355"/>
        <v>0</v>
      </c>
      <c r="AH759" s="457">
        <f t="shared" si="356"/>
        <v>0</v>
      </c>
      <c r="AI759" s="268">
        <f t="shared" si="357"/>
        <v>0</v>
      </c>
      <c r="AJ759" s="269">
        <f t="shared" si="358"/>
        <v>0</v>
      </c>
      <c r="AK759" s="270">
        <f t="shared" si="359"/>
        <v>0</v>
      </c>
      <c r="AL759" s="415">
        <f t="shared" si="360"/>
        <v>0</v>
      </c>
      <c r="AM759" s="259" t="str">
        <f>IF(AP759="","",IFERROR(VLOOKUP(AP759,CODES!$A$3:$D$1348,4,FALSE),"X"))&amp;IF(AQ759="","",IFERROR(VLOOKUP(AQ759,CODES!$A$3:$D$1348,4,FALSE),"X"))&amp;IF(AR759="","",IFERROR(VLOOKUP(AR759,CODES!$A$3:$D$1348,4,FALSE),"X"))&amp;IF(AS759="","",IFERROR(VLOOKUP(AS759,CODES!$A$3:$D$1348,4,FALSE),"X"))&amp;IF(AT759="","",IFERROR(VLOOKUP(AT759,CODES!$A$3:$D$1348,4,FALSE),"X"))&amp;IF(AU759="","",IFERROR(VLOOKUP(AU759,CODES!$A$3:$D$1348,4,FALSE),"X"))&amp;IF(AV759="","",IFERROR(VLOOKUP(AV759,CODES!$A$3:$D$1348,4,FALSE),"X"))&amp;IF(AW759="","",IFERROR(VLOOKUP(AW759,CODES!$A$3:$D$1348,4,FALSE),"X"))&amp;IF(AX759="","",IFERROR(VLOOKUP(AX759,CODES!$A$3:$D$1348,4,FALSE),"X"))&amp;IF(AY759="","",IFERROR(VLOOKUP(AY759,CODES!$A$3:$D$1348,4,FALSE),"X"))</f>
        <v/>
      </c>
      <c r="AN759" s="258">
        <f>SUM(IFERROR(VLOOKUP(AP759,CODES!$A$3:$D$1348,4,FALSE)*BC759,0),IFERROR(VLOOKUP(AQ759,CODES!$A$3:$D$1348,4,FALSE)*BF759,0),IFERROR(VLOOKUP(AR759,CODES!$A$3:$D$1348,4,FALSE)*BI759,0),IFERROR(VLOOKUP(AS759,CODES!$A$3:$D$1348,4,FALSE)*BL759,0),IFERROR(VLOOKUP(AT759,CODES!$A$3:$D$1348,4,FALSE)*BO759,0),IFERROR(VLOOKUP(AU759,CODES!$A$3:$D$1348,4,FALSE)*BR759,0),IFERROR(VLOOKUP(AV759,CODES!$A$3:$D$1348,4,FALSE)*BU759,0),IFERROR(VLOOKUP(AW759,CODES!$A$3:$D$1348,4,FALSE)*BX759,0),IFERROR(VLOOKUP(AX759,CODES!$A$3:$D$1348,4,FALSE)*CA759,0),IFERROR(VLOOKUP(AY759,CODES!$A$3:$D$1348,4,FALSE)*CD759,0))</f>
        <v>0</v>
      </c>
      <c r="AO759" s="258">
        <f>SUM(IFERROR(VLOOKUP(AP759,CODES!$A$3:$D$1348,3,FALSE)*BC759,0),IFERROR(VLOOKUP(AQ759,CODES!$A$3:$D$1348,3,FALSE)*BF759,0),IFERROR(VLOOKUP(AR759,CODES!$A$3:$D$1348,3,FALSE)*BI759,0),IFERROR(VLOOKUP(AS759,CODES!$A$3:$D$1348,3,FALSE)*BL759,0),IFERROR(VLOOKUP(AT759,CODES!$A$3:$D$1348,3,FALSE)*BO759,0),IFERROR(VLOOKUP(AU759,CODES!$A$3:$D$1348,3,FALSE)*BR759,0),IFERROR(VLOOKUP(AV759,CODES!$A$3:$D$1348,3,FALSE)*BU759,0),IFERROR(VLOOKUP(AW759,CODES!$A$3:$D$1348,3,FALSE)*BX759,0),IFERROR(VLOOKUP(AX759,CODES!$A$3:$D$1348,3,FALSE)*CA759,0),IFERROR(VLOOKUP(AY759,CODES!$A$3:$D$1348,3,FALSE)*CD759,0))+B759</f>
        <v>0</v>
      </c>
      <c r="AP759" s="271" t="str">
        <f t="shared" si="407"/>
        <v/>
      </c>
      <c r="AQ759" s="271" t="str">
        <f t="shared" si="408"/>
        <v/>
      </c>
      <c r="AR759" s="271" t="str">
        <f t="shared" si="409"/>
        <v/>
      </c>
      <c r="AS759" s="271" t="str">
        <f t="shared" si="410"/>
        <v/>
      </c>
      <c r="AT759" s="271" t="str">
        <f t="shared" si="411"/>
        <v/>
      </c>
      <c r="AU759" s="271" t="str">
        <f t="shared" si="412"/>
        <v/>
      </c>
      <c r="AV759" s="271" t="str">
        <f t="shared" si="413"/>
        <v/>
      </c>
      <c r="AW759" s="271" t="str">
        <f t="shared" si="414"/>
        <v/>
      </c>
      <c r="AX759" s="271" t="str">
        <f t="shared" si="415"/>
        <v/>
      </c>
      <c r="AY759" s="271" t="str">
        <f t="shared" si="416"/>
        <v/>
      </c>
      <c r="AZ759" s="258">
        <f t="shared" si="371"/>
        <v>0</v>
      </c>
      <c r="BA759" s="258">
        <f t="shared" si="19"/>
        <v>1</v>
      </c>
      <c r="BB759" s="258">
        <f t="shared" si="417"/>
        <v>0</v>
      </c>
      <c r="BC759" s="258">
        <f t="shared" si="418"/>
        <v>1</v>
      </c>
      <c r="BD759" s="258">
        <f t="shared" si="374"/>
        <v>1</v>
      </c>
      <c r="BE759" s="258">
        <f t="shared" si="419"/>
        <v>0</v>
      </c>
      <c r="BF759" s="258">
        <f t="shared" si="420"/>
        <v>1</v>
      </c>
      <c r="BG759" s="258">
        <f t="shared" si="377"/>
        <v>1</v>
      </c>
      <c r="BH759" s="258">
        <f t="shared" si="421"/>
        <v>0</v>
      </c>
      <c r="BI759" s="258">
        <f t="shared" si="422"/>
        <v>1</v>
      </c>
      <c r="BJ759" s="258">
        <f t="shared" si="380"/>
        <v>1</v>
      </c>
      <c r="BK759" s="258">
        <f t="shared" si="423"/>
        <v>0</v>
      </c>
      <c r="BL759" s="258">
        <f t="shared" si="424"/>
        <v>1</v>
      </c>
      <c r="BM759" s="258">
        <f t="shared" si="383"/>
        <v>1</v>
      </c>
      <c r="BN759" s="258">
        <f t="shared" si="425"/>
        <v>0</v>
      </c>
      <c r="BO759" s="258">
        <f t="shared" si="426"/>
        <v>1</v>
      </c>
      <c r="BP759" s="258">
        <f t="shared" si="386"/>
        <v>1</v>
      </c>
      <c r="BQ759" s="258">
        <f t="shared" si="427"/>
        <v>0</v>
      </c>
      <c r="BR759" s="258">
        <f t="shared" si="428"/>
        <v>1</v>
      </c>
      <c r="BS759" s="258">
        <f t="shared" si="389"/>
        <v>1</v>
      </c>
      <c r="BT759" s="258">
        <f t="shared" si="429"/>
        <v>0</v>
      </c>
      <c r="BU759" s="258">
        <f t="shared" si="430"/>
        <v>1</v>
      </c>
      <c r="BV759" s="258">
        <f t="shared" si="392"/>
        <v>1</v>
      </c>
      <c r="BW759" s="258">
        <f t="shared" si="431"/>
        <v>0</v>
      </c>
      <c r="BX759" s="258">
        <f t="shared" si="432"/>
        <v>1</v>
      </c>
      <c r="BY759" s="258">
        <f t="shared" si="395"/>
        <v>1</v>
      </c>
      <c r="BZ759" s="258">
        <f t="shared" si="433"/>
        <v>0</v>
      </c>
      <c r="CA759" s="258">
        <f t="shared" si="434"/>
        <v>1</v>
      </c>
      <c r="CB759" s="258">
        <f t="shared" si="398"/>
        <v>1</v>
      </c>
      <c r="CC759" s="258">
        <f t="shared" si="435"/>
        <v>0</v>
      </c>
      <c r="CD759" s="258">
        <f t="shared" si="436"/>
        <v>1</v>
      </c>
    </row>
    <row r="760" spans="1:82" hidden="1">
      <c r="A760" s="258"/>
      <c r="B760" s="258"/>
      <c r="C760" s="259"/>
      <c r="D760" s="258"/>
      <c r="E760" s="258"/>
      <c r="F760" s="258"/>
      <c r="G760" s="258">
        <v>752</v>
      </c>
      <c r="H760" s="743"/>
      <c r="I760" s="744"/>
      <c r="J760" s="739"/>
      <c r="K760" s="745"/>
      <c r="L760" s="745"/>
      <c r="M760" s="272"/>
      <c r="N760" s="508">
        <f t="shared" si="402"/>
        <v>0</v>
      </c>
      <c r="O760" s="510">
        <f t="shared" si="403"/>
        <v>0</v>
      </c>
      <c r="P760" s="260">
        <f t="shared" si="404"/>
        <v>0</v>
      </c>
      <c r="Q760" s="261">
        <f t="shared" si="405"/>
        <v>0</v>
      </c>
      <c r="R760" s="261">
        <f t="shared" si="401"/>
        <v>0</v>
      </c>
      <c r="S760" s="262"/>
      <c r="T760" s="262"/>
      <c r="U760" s="263">
        <f t="shared" si="348"/>
        <v>1.288</v>
      </c>
      <c r="V760" s="264">
        <f>IF(E760="SP",1,IF(D760="",ExtraMargeMateriaal,(1-VLOOKUP(D760,TabelAankoop[],4,FALSE))))</f>
        <v>1</v>
      </c>
      <c r="W760" s="265">
        <f t="shared" si="3"/>
        <v>0.6885</v>
      </c>
      <c r="X760" s="266">
        <f t="shared" si="4"/>
        <v>1</v>
      </c>
      <c r="Y760" s="267">
        <f t="shared" si="5"/>
        <v>1.46</v>
      </c>
      <c r="Z760" s="267">
        <f t="shared" si="6"/>
        <v>1.1599999999999999</v>
      </c>
      <c r="AA760" s="268">
        <f t="shared" si="349"/>
        <v>0</v>
      </c>
      <c r="AB760" s="456">
        <f t="shared" si="350"/>
        <v>0</v>
      </c>
      <c r="AC760" s="457">
        <f t="shared" si="351"/>
        <v>0</v>
      </c>
      <c r="AD760" s="456">
        <f t="shared" si="352"/>
        <v>0</v>
      </c>
      <c r="AE760" s="458">
        <f t="shared" si="353"/>
        <v>0</v>
      </c>
      <c r="AF760" s="457">
        <f t="shared" si="406"/>
        <v>0</v>
      </c>
      <c r="AG760" s="456">
        <f t="shared" si="355"/>
        <v>0</v>
      </c>
      <c r="AH760" s="457">
        <f t="shared" si="356"/>
        <v>0</v>
      </c>
      <c r="AI760" s="268">
        <f t="shared" si="357"/>
        <v>0</v>
      </c>
      <c r="AJ760" s="269">
        <f t="shared" si="358"/>
        <v>0</v>
      </c>
      <c r="AK760" s="270">
        <f t="shared" si="359"/>
        <v>0</v>
      </c>
      <c r="AL760" s="415">
        <f t="shared" si="360"/>
        <v>0</v>
      </c>
      <c r="AM760" s="259" t="str">
        <f>IF(AP760="","",IFERROR(VLOOKUP(AP760,CODES!$A$3:$D$1348,4,FALSE),"X"))&amp;IF(AQ760="","",IFERROR(VLOOKUP(AQ760,CODES!$A$3:$D$1348,4,FALSE),"X"))&amp;IF(AR760="","",IFERROR(VLOOKUP(AR760,CODES!$A$3:$D$1348,4,FALSE),"X"))&amp;IF(AS760="","",IFERROR(VLOOKUP(AS760,CODES!$A$3:$D$1348,4,FALSE),"X"))&amp;IF(AT760="","",IFERROR(VLOOKUP(AT760,CODES!$A$3:$D$1348,4,FALSE),"X"))&amp;IF(AU760="","",IFERROR(VLOOKUP(AU760,CODES!$A$3:$D$1348,4,FALSE),"X"))&amp;IF(AV760="","",IFERROR(VLOOKUP(AV760,CODES!$A$3:$D$1348,4,FALSE),"X"))&amp;IF(AW760="","",IFERROR(VLOOKUP(AW760,CODES!$A$3:$D$1348,4,FALSE),"X"))&amp;IF(AX760="","",IFERROR(VLOOKUP(AX760,CODES!$A$3:$D$1348,4,FALSE),"X"))&amp;IF(AY760="","",IFERROR(VLOOKUP(AY760,CODES!$A$3:$D$1348,4,FALSE),"X"))</f>
        <v/>
      </c>
      <c r="AN760" s="258">
        <f>SUM(IFERROR(VLOOKUP(AP760,CODES!$A$3:$D$1348,4,FALSE)*BC760,0),IFERROR(VLOOKUP(AQ760,CODES!$A$3:$D$1348,4,FALSE)*BF760,0),IFERROR(VLOOKUP(AR760,CODES!$A$3:$D$1348,4,FALSE)*BI760,0),IFERROR(VLOOKUP(AS760,CODES!$A$3:$D$1348,4,FALSE)*BL760,0),IFERROR(VLOOKUP(AT760,CODES!$A$3:$D$1348,4,FALSE)*BO760,0),IFERROR(VLOOKUP(AU760,CODES!$A$3:$D$1348,4,FALSE)*BR760,0),IFERROR(VLOOKUP(AV760,CODES!$A$3:$D$1348,4,FALSE)*BU760,0),IFERROR(VLOOKUP(AW760,CODES!$A$3:$D$1348,4,FALSE)*BX760,0),IFERROR(VLOOKUP(AX760,CODES!$A$3:$D$1348,4,FALSE)*CA760,0),IFERROR(VLOOKUP(AY760,CODES!$A$3:$D$1348,4,FALSE)*CD760,0))</f>
        <v>0</v>
      </c>
      <c r="AO760" s="258">
        <f>SUM(IFERROR(VLOOKUP(AP760,CODES!$A$3:$D$1348,3,FALSE)*BC760,0),IFERROR(VLOOKUP(AQ760,CODES!$A$3:$D$1348,3,FALSE)*BF760,0),IFERROR(VLOOKUP(AR760,CODES!$A$3:$D$1348,3,FALSE)*BI760,0),IFERROR(VLOOKUP(AS760,CODES!$A$3:$D$1348,3,FALSE)*BL760,0),IFERROR(VLOOKUP(AT760,CODES!$A$3:$D$1348,3,FALSE)*BO760,0),IFERROR(VLOOKUP(AU760,CODES!$A$3:$D$1348,3,FALSE)*BR760,0),IFERROR(VLOOKUP(AV760,CODES!$A$3:$D$1348,3,FALSE)*BU760,0),IFERROR(VLOOKUP(AW760,CODES!$A$3:$D$1348,3,FALSE)*BX760,0),IFERROR(VLOOKUP(AX760,CODES!$A$3:$D$1348,3,FALSE)*CA760,0),IFERROR(VLOOKUP(AY760,CODES!$A$3:$D$1348,3,FALSE)*CD760,0))+B760</f>
        <v>0</v>
      </c>
      <c r="AP760" s="271" t="str">
        <f t="shared" si="407"/>
        <v/>
      </c>
      <c r="AQ760" s="271" t="str">
        <f t="shared" si="408"/>
        <v/>
      </c>
      <c r="AR760" s="271" t="str">
        <f t="shared" si="409"/>
        <v/>
      </c>
      <c r="AS760" s="271" t="str">
        <f t="shared" si="410"/>
        <v/>
      </c>
      <c r="AT760" s="271" t="str">
        <f t="shared" si="411"/>
        <v/>
      </c>
      <c r="AU760" s="271" t="str">
        <f t="shared" si="412"/>
        <v/>
      </c>
      <c r="AV760" s="271" t="str">
        <f t="shared" si="413"/>
        <v/>
      </c>
      <c r="AW760" s="271" t="str">
        <f t="shared" si="414"/>
        <v/>
      </c>
      <c r="AX760" s="271" t="str">
        <f t="shared" si="415"/>
        <v/>
      </c>
      <c r="AY760" s="271" t="str">
        <f t="shared" si="416"/>
        <v/>
      </c>
      <c r="AZ760" s="258">
        <f t="shared" si="371"/>
        <v>0</v>
      </c>
      <c r="BA760" s="258">
        <f t="shared" si="19"/>
        <v>1</v>
      </c>
      <c r="BB760" s="258">
        <f t="shared" si="417"/>
        <v>0</v>
      </c>
      <c r="BC760" s="258">
        <f t="shared" si="418"/>
        <v>1</v>
      </c>
      <c r="BD760" s="258">
        <f t="shared" si="374"/>
        <v>1</v>
      </c>
      <c r="BE760" s="258">
        <f t="shared" si="419"/>
        <v>0</v>
      </c>
      <c r="BF760" s="258">
        <f t="shared" si="420"/>
        <v>1</v>
      </c>
      <c r="BG760" s="258">
        <f t="shared" si="377"/>
        <v>1</v>
      </c>
      <c r="BH760" s="258">
        <f t="shared" si="421"/>
        <v>0</v>
      </c>
      <c r="BI760" s="258">
        <f t="shared" si="422"/>
        <v>1</v>
      </c>
      <c r="BJ760" s="258">
        <f t="shared" si="380"/>
        <v>1</v>
      </c>
      <c r="BK760" s="258">
        <f t="shared" si="423"/>
        <v>0</v>
      </c>
      <c r="BL760" s="258">
        <f t="shared" si="424"/>
        <v>1</v>
      </c>
      <c r="BM760" s="258">
        <f t="shared" si="383"/>
        <v>1</v>
      </c>
      <c r="BN760" s="258">
        <f t="shared" si="425"/>
        <v>0</v>
      </c>
      <c r="BO760" s="258">
        <f t="shared" si="426"/>
        <v>1</v>
      </c>
      <c r="BP760" s="258">
        <f t="shared" si="386"/>
        <v>1</v>
      </c>
      <c r="BQ760" s="258">
        <f t="shared" si="427"/>
        <v>0</v>
      </c>
      <c r="BR760" s="258">
        <f t="shared" si="428"/>
        <v>1</v>
      </c>
      <c r="BS760" s="258">
        <f t="shared" si="389"/>
        <v>1</v>
      </c>
      <c r="BT760" s="258">
        <f t="shared" si="429"/>
        <v>0</v>
      </c>
      <c r="BU760" s="258">
        <f t="shared" si="430"/>
        <v>1</v>
      </c>
      <c r="BV760" s="258">
        <f t="shared" si="392"/>
        <v>1</v>
      </c>
      <c r="BW760" s="258">
        <f t="shared" si="431"/>
        <v>0</v>
      </c>
      <c r="BX760" s="258">
        <f t="shared" si="432"/>
        <v>1</v>
      </c>
      <c r="BY760" s="258">
        <f t="shared" si="395"/>
        <v>1</v>
      </c>
      <c r="BZ760" s="258">
        <f t="shared" si="433"/>
        <v>0</v>
      </c>
      <c r="CA760" s="258">
        <f t="shared" si="434"/>
        <v>1</v>
      </c>
      <c r="CB760" s="258">
        <f t="shared" si="398"/>
        <v>1</v>
      </c>
      <c r="CC760" s="258">
        <f t="shared" si="435"/>
        <v>0</v>
      </c>
      <c r="CD760" s="258">
        <f t="shared" si="436"/>
        <v>1</v>
      </c>
    </row>
    <row r="761" spans="1:82" hidden="1">
      <c r="A761" s="258"/>
      <c r="B761" s="258"/>
      <c r="C761" s="259"/>
      <c r="D761" s="258"/>
      <c r="E761" s="258"/>
      <c r="F761" s="258"/>
      <c r="G761" s="258">
        <v>753</v>
      </c>
      <c r="H761" s="743"/>
      <c r="I761" s="744"/>
      <c r="J761" s="739"/>
      <c r="K761" s="745"/>
      <c r="L761" s="745"/>
      <c r="M761" s="272"/>
      <c r="N761" s="508">
        <f t="shared" si="402"/>
        <v>0</v>
      </c>
      <c r="O761" s="510">
        <f t="shared" si="403"/>
        <v>0</v>
      </c>
      <c r="P761" s="260">
        <f t="shared" si="404"/>
        <v>0</v>
      </c>
      <c r="Q761" s="261">
        <f t="shared" si="405"/>
        <v>0</v>
      </c>
      <c r="R761" s="261">
        <f t="shared" si="401"/>
        <v>0</v>
      </c>
      <c r="S761" s="262"/>
      <c r="T761" s="262"/>
      <c r="U761" s="263">
        <f t="shared" si="348"/>
        <v>1.288</v>
      </c>
      <c r="V761" s="264">
        <f>IF(E761="SP",1,IF(D761="",ExtraMargeMateriaal,(1-VLOOKUP(D761,TabelAankoop[],4,FALSE))))</f>
        <v>1</v>
      </c>
      <c r="W761" s="265">
        <f t="shared" si="3"/>
        <v>0.6885</v>
      </c>
      <c r="X761" s="266">
        <f t="shared" si="4"/>
        <v>1</v>
      </c>
      <c r="Y761" s="267">
        <f t="shared" si="5"/>
        <v>1.46</v>
      </c>
      <c r="Z761" s="267">
        <f t="shared" si="6"/>
        <v>1.1599999999999999</v>
      </c>
      <c r="AA761" s="268">
        <f t="shared" si="349"/>
        <v>0</v>
      </c>
      <c r="AB761" s="456">
        <f t="shared" si="350"/>
        <v>0</v>
      </c>
      <c r="AC761" s="457">
        <f t="shared" si="351"/>
        <v>0</v>
      </c>
      <c r="AD761" s="456">
        <f t="shared" si="352"/>
        <v>0</v>
      </c>
      <c r="AE761" s="458">
        <f t="shared" si="353"/>
        <v>0</v>
      </c>
      <c r="AF761" s="457">
        <f t="shared" si="406"/>
        <v>0</v>
      </c>
      <c r="AG761" s="456">
        <f t="shared" si="355"/>
        <v>0</v>
      </c>
      <c r="AH761" s="457">
        <f t="shared" si="356"/>
        <v>0</v>
      </c>
      <c r="AI761" s="268">
        <f t="shared" si="357"/>
        <v>0</v>
      </c>
      <c r="AJ761" s="269">
        <f t="shared" si="358"/>
        <v>0</v>
      </c>
      <c r="AK761" s="270">
        <f t="shared" si="359"/>
        <v>0</v>
      </c>
      <c r="AL761" s="415">
        <f t="shared" si="360"/>
        <v>0</v>
      </c>
      <c r="AM761" s="259" t="str">
        <f>IF(AP761="","",IFERROR(VLOOKUP(AP761,CODES!$A$3:$D$1348,4,FALSE),"X"))&amp;IF(AQ761="","",IFERROR(VLOOKUP(AQ761,CODES!$A$3:$D$1348,4,FALSE),"X"))&amp;IF(AR761="","",IFERROR(VLOOKUP(AR761,CODES!$A$3:$D$1348,4,FALSE),"X"))&amp;IF(AS761="","",IFERROR(VLOOKUP(AS761,CODES!$A$3:$D$1348,4,FALSE),"X"))&amp;IF(AT761="","",IFERROR(VLOOKUP(AT761,CODES!$A$3:$D$1348,4,FALSE),"X"))&amp;IF(AU761="","",IFERROR(VLOOKUP(AU761,CODES!$A$3:$D$1348,4,FALSE),"X"))&amp;IF(AV761="","",IFERROR(VLOOKUP(AV761,CODES!$A$3:$D$1348,4,FALSE),"X"))&amp;IF(AW761="","",IFERROR(VLOOKUP(AW761,CODES!$A$3:$D$1348,4,FALSE),"X"))&amp;IF(AX761="","",IFERROR(VLOOKUP(AX761,CODES!$A$3:$D$1348,4,FALSE),"X"))&amp;IF(AY761="","",IFERROR(VLOOKUP(AY761,CODES!$A$3:$D$1348,4,FALSE),"X"))</f>
        <v/>
      </c>
      <c r="AN761" s="258">
        <f>SUM(IFERROR(VLOOKUP(AP761,CODES!$A$3:$D$1348,4,FALSE)*BC761,0),IFERROR(VLOOKUP(AQ761,CODES!$A$3:$D$1348,4,FALSE)*BF761,0),IFERROR(VLOOKUP(AR761,CODES!$A$3:$D$1348,4,FALSE)*BI761,0),IFERROR(VLOOKUP(AS761,CODES!$A$3:$D$1348,4,FALSE)*BL761,0),IFERROR(VLOOKUP(AT761,CODES!$A$3:$D$1348,4,FALSE)*BO761,0),IFERROR(VLOOKUP(AU761,CODES!$A$3:$D$1348,4,FALSE)*BR761,0),IFERROR(VLOOKUP(AV761,CODES!$A$3:$D$1348,4,FALSE)*BU761,0),IFERROR(VLOOKUP(AW761,CODES!$A$3:$D$1348,4,FALSE)*BX761,0),IFERROR(VLOOKUP(AX761,CODES!$A$3:$D$1348,4,FALSE)*CA761,0),IFERROR(VLOOKUP(AY761,CODES!$A$3:$D$1348,4,FALSE)*CD761,0))</f>
        <v>0</v>
      </c>
      <c r="AO761" s="258">
        <f>SUM(IFERROR(VLOOKUP(AP761,CODES!$A$3:$D$1348,3,FALSE)*BC761,0),IFERROR(VLOOKUP(AQ761,CODES!$A$3:$D$1348,3,FALSE)*BF761,0),IFERROR(VLOOKUP(AR761,CODES!$A$3:$D$1348,3,FALSE)*BI761,0),IFERROR(VLOOKUP(AS761,CODES!$A$3:$D$1348,3,FALSE)*BL761,0),IFERROR(VLOOKUP(AT761,CODES!$A$3:$D$1348,3,FALSE)*BO761,0),IFERROR(VLOOKUP(AU761,CODES!$A$3:$D$1348,3,FALSE)*BR761,0),IFERROR(VLOOKUP(AV761,CODES!$A$3:$D$1348,3,FALSE)*BU761,0),IFERROR(VLOOKUP(AW761,CODES!$A$3:$D$1348,3,FALSE)*BX761,0),IFERROR(VLOOKUP(AX761,CODES!$A$3:$D$1348,3,FALSE)*CA761,0),IFERROR(VLOOKUP(AY761,CODES!$A$3:$D$1348,3,FALSE)*CD761,0))+B761</f>
        <v>0</v>
      </c>
      <c r="AP761" s="271" t="str">
        <f t="shared" si="407"/>
        <v/>
      </c>
      <c r="AQ761" s="271" t="str">
        <f t="shared" si="408"/>
        <v/>
      </c>
      <c r="AR761" s="271" t="str">
        <f t="shared" si="409"/>
        <v/>
      </c>
      <c r="AS761" s="271" t="str">
        <f t="shared" si="410"/>
        <v/>
      </c>
      <c r="AT761" s="271" t="str">
        <f t="shared" si="411"/>
        <v/>
      </c>
      <c r="AU761" s="271" t="str">
        <f t="shared" si="412"/>
        <v/>
      </c>
      <c r="AV761" s="271" t="str">
        <f t="shared" si="413"/>
        <v/>
      </c>
      <c r="AW761" s="271" t="str">
        <f t="shared" si="414"/>
        <v/>
      </c>
      <c r="AX761" s="271" t="str">
        <f t="shared" si="415"/>
        <v/>
      </c>
      <c r="AY761" s="271" t="str">
        <f t="shared" si="416"/>
        <v/>
      </c>
      <c r="AZ761" s="258">
        <f t="shared" si="371"/>
        <v>0</v>
      </c>
      <c r="BA761" s="258">
        <f t="shared" si="19"/>
        <v>1</v>
      </c>
      <c r="BB761" s="258">
        <f t="shared" si="417"/>
        <v>0</v>
      </c>
      <c r="BC761" s="258">
        <f t="shared" si="418"/>
        <v>1</v>
      </c>
      <c r="BD761" s="258">
        <f t="shared" si="374"/>
        <v>1</v>
      </c>
      <c r="BE761" s="258">
        <f t="shared" si="419"/>
        <v>0</v>
      </c>
      <c r="BF761" s="258">
        <f t="shared" si="420"/>
        <v>1</v>
      </c>
      <c r="BG761" s="258">
        <f t="shared" si="377"/>
        <v>1</v>
      </c>
      <c r="BH761" s="258">
        <f t="shared" si="421"/>
        <v>0</v>
      </c>
      <c r="BI761" s="258">
        <f t="shared" si="422"/>
        <v>1</v>
      </c>
      <c r="BJ761" s="258">
        <f t="shared" si="380"/>
        <v>1</v>
      </c>
      <c r="BK761" s="258">
        <f t="shared" si="423"/>
        <v>0</v>
      </c>
      <c r="BL761" s="258">
        <f t="shared" si="424"/>
        <v>1</v>
      </c>
      <c r="BM761" s="258">
        <f t="shared" si="383"/>
        <v>1</v>
      </c>
      <c r="BN761" s="258">
        <f t="shared" si="425"/>
        <v>0</v>
      </c>
      <c r="BO761" s="258">
        <f t="shared" si="426"/>
        <v>1</v>
      </c>
      <c r="BP761" s="258">
        <f t="shared" si="386"/>
        <v>1</v>
      </c>
      <c r="BQ761" s="258">
        <f t="shared" si="427"/>
        <v>0</v>
      </c>
      <c r="BR761" s="258">
        <f t="shared" si="428"/>
        <v>1</v>
      </c>
      <c r="BS761" s="258">
        <f t="shared" si="389"/>
        <v>1</v>
      </c>
      <c r="BT761" s="258">
        <f t="shared" si="429"/>
        <v>0</v>
      </c>
      <c r="BU761" s="258">
        <f t="shared" si="430"/>
        <v>1</v>
      </c>
      <c r="BV761" s="258">
        <f t="shared" si="392"/>
        <v>1</v>
      </c>
      <c r="BW761" s="258">
        <f t="shared" si="431"/>
        <v>0</v>
      </c>
      <c r="BX761" s="258">
        <f t="shared" si="432"/>
        <v>1</v>
      </c>
      <c r="BY761" s="258">
        <f t="shared" si="395"/>
        <v>1</v>
      </c>
      <c r="BZ761" s="258">
        <f t="shared" si="433"/>
        <v>0</v>
      </c>
      <c r="CA761" s="258">
        <f t="shared" si="434"/>
        <v>1</v>
      </c>
      <c r="CB761" s="258">
        <f t="shared" si="398"/>
        <v>1</v>
      </c>
      <c r="CC761" s="258">
        <f t="shared" si="435"/>
        <v>0</v>
      </c>
      <c r="CD761" s="258">
        <f t="shared" si="436"/>
        <v>1</v>
      </c>
    </row>
    <row r="762" spans="1:82" hidden="1">
      <c r="A762" s="258"/>
      <c r="B762" s="258"/>
      <c r="C762" s="259"/>
      <c r="D762" s="258"/>
      <c r="E762" s="258"/>
      <c r="F762" s="258"/>
      <c r="G762" s="258">
        <v>754</v>
      </c>
      <c r="H762" s="743"/>
      <c r="I762" s="744"/>
      <c r="J762" s="739"/>
      <c r="K762" s="745"/>
      <c r="L762" s="745"/>
      <c r="M762" s="272"/>
      <c r="N762" s="508">
        <f t="shared" si="402"/>
        <v>0</v>
      </c>
      <c r="O762" s="510">
        <f t="shared" si="403"/>
        <v>0</v>
      </c>
      <c r="P762" s="260">
        <f t="shared" si="404"/>
        <v>0</v>
      </c>
      <c r="Q762" s="261">
        <f t="shared" si="405"/>
        <v>0</v>
      </c>
      <c r="R762" s="261">
        <f t="shared" si="401"/>
        <v>0</v>
      </c>
      <c r="S762" s="262"/>
      <c r="T762" s="262"/>
      <c r="U762" s="263">
        <f t="shared" si="348"/>
        <v>1.288</v>
      </c>
      <c r="V762" s="264">
        <f>IF(E762="SP",1,IF(D762="",ExtraMargeMateriaal,(1-VLOOKUP(D762,TabelAankoop[],4,FALSE))))</f>
        <v>1</v>
      </c>
      <c r="W762" s="265">
        <f t="shared" si="3"/>
        <v>0.6885</v>
      </c>
      <c r="X762" s="266">
        <f t="shared" si="4"/>
        <v>1</v>
      </c>
      <c r="Y762" s="267">
        <f t="shared" si="5"/>
        <v>1.46</v>
      </c>
      <c r="Z762" s="267">
        <f t="shared" si="6"/>
        <v>1.1599999999999999</v>
      </c>
      <c r="AA762" s="268">
        <f t="shared" si="349"/>
        <v>0</v>
      </c>
      <c r="AB762" s="456">
        <f t="shared" si="350"/>
        <v>0</v>
      </c>
      <c r="AC762" s="457">
        <f t="shared" si="351"/>
        <v>0</v>
      </c>
      <c r="AD762" s="456">
        <f t="shared" si="352"/>
        <v>0</v>
      </c>
      <c r="AE762" s="458">
        <f t="shared" si="353"/>
        <v>0</v>
      </c>
      <c r="AF762" s="457">
        <f t="shared" si="406"/>
        <v>0</v>
      </c>
      <c r="AG762" s="456">
        <f t="shared" si="355"/>
        <v>0</v>
      </c>
      <c r="AH762" s="457">
        <f t="shared" si="356"/>
        <v>0</v>
      </c>
      <c r="AI762" s="268">
        <f t="shared" si="357"/>
        <v>0</v>
      </c>
      <c r="AJ762" s="269">
        <f t="shared" si="358"/>
        <v>0</v>
      </c>
      <c r="AK762" s="270">
        <f t="shared" si="359"/>
        <v>0</v>
      </c>
      <c r="AL762" s="415">
        <f t="shared" si="360"/>
        <v>0</v>
      </c>
      <c r="AM762" s="259" t="str">
        <f>IF(AP762="","",IFERROR(VLOOKUP(AP762,CODES!$A$3:$D$1348,4,FALSE),"X"))&amp;IF(AQ762="","",IFERROR(VLOOKUP(AQ762,CODES!$A$3:$D$1348,4,FALSE),"X"))&amp;IF(AR762="","",IFERROR(VLOOKUP(AR762,CODES!$A$3:$D$1348,4,FALSE),"X"))&amp;IF(AS762="","",IFERROR(VLOOKUP(AS762,CODES!$A$3:$D$1348,4,FALSE),"X"))&amp;IF(AT762="","",IFERROR(VLOOKUP(AT762,CODES!$A$3:$D$1348,4,FALSE),"X"))&amp;IF(AU762="","",IFERROR(VLOOKUP(AU762,CODES!$A$3:$D$1348,4,FALSE),"X"))&amp;IF(AV762="","",IFERROR(VLOOKUP(AV762,CODES!$A$3:$D$1348,4,FALSE),"X"))&amp;IF(AW762="","",IFERROR(VLOOKUP(AW762,CODES!$A$3:$D$1348,4,FALSE),"X"))&amp;IF(AX762="","",IFERROR(VLOOKUP(AX762,CODES!$A$3:$D$1348,4,FALSE),"X"))&amp;IF(AY762="","",IFERROR(VLOOKUP(AY762,CODES!$A$3:$D$1348,4,FALSE),"X"))</f>
        <v/>
      </c>
      <c r="AN762" s="258">
        <f>SUM(IFERROR(VLOOKUP(AP762,CODES!$A$3:$D$1348,4,FALSE)*BC762,0),IFERROR(VLOOKUP(AQ762,CODES!$A$3:$D$1348,4,FALSE)*BF762,0),IFERROR(VLOOKUP(AR762,CODES!$A$3:$D$1348,4,FALSE)*BI762,0),IFERROR(VLOOKUP(AS762,CODES!$A$3:$D$1348,4,FALSE)*BL762,0),IFERROR(VLOOKUP(AT762,CODES!$A$3:$D$1348,4,FALSE)*BO762,0),IFERROR(VLOOKUP(AU762,CODES!$A$3:$D$1348,4,FALSE)*BR762,0),IFERROR(VLOOKUP(AV762,CODES!$A$3:$D$1348,4,FALSE)*BU762,0),IFERROR(VLOOKUP(AW762,CODES!$A$3:$D$1348,4,FALSE)*BX762,0),IFERROR(VLOOKUP(AX762,CODES!$A$3:$D$1348,4,FALSE)*CA762,0),IFERROR(VLOOKUP(AY762,CODES!$A$3:$D$1348,4,FALSE)*CD762,0))</f>
        <v>0</v>
      </c>
      <c r="AO762" s="258">
        <f>SUM(IFERROR(VLOOKUP(AP762,CODES!$A$3:$D$1348,3,FALSE)*BC762,0),IFERROR(VLOOKUP(AQ762,CODES!$A$3:$D$1348,3,FALSE)*BF762,0),IFERROR(VLOOKUP(AR762,CODES!$A$3:$D$1348,3,FALSE)*BI762,0),IFERROR(VLOOKUP(AS762,CODES!$A$3:$D$1348,3,FALSE)*BL762,0),IFERROR(VLOOKUP(AT762,CODES!$A$3:$D$1348,3,FALSE)*BO762,0),IFERROR(VLOOKUP(AU762,CODES!$A$3:$D$1348,3,FALSE)*BR762,0),IFERROR(VLOOKUP(AV762,CODES!$A$3:$D$1348,3,FALSE)*BU762,0),IFERROR(VLOOKUP(AW762,CODES!$A$3:$D$1348,3,FALSE)*BX762,0),IFERROR(VLOOKUP(AX762,CODES!$A$3:$D$1348,3,FALSE)*CA762,0),IFERROR(VLOOKUP(AY762,CODES!$A$3:$D$1348,3,FALSE)*CD762,0))+B762</f>
        <v>0</v>
      </c>
      <c r="AP762" s="271" t="str">
        <f t="shared" si="407"/>
        <v/>
      </c>
      <c r="AQ762" s="271" t="str">
        <f t="shared" si="408"/>
        <v/>
      </c>
      <c r="AR762" s="271" t="str">
        <f t="shared" si="409"/>
        <v/>
      </c>
      <c r="AS762" s="271" t="str">
        <f t="shared" si="410"/>
        <v/>
      </c>
      <c r="AT762" s="271" t="str">
        <f t="shared" si="411"/>
        <v/>
      </c>
      <c r="AU762" s="271" t="str">
        <f t="shared" si="412"/>
        <v/>
      </c>
      <c r="AV762" s="271" t="str">
        <f t="shared" si="413"/>
        <v/>
      </c>
      <c r="AW762" s="271" t="str">
        <f t="shared" si="414"/>
        <v/>
      </c>
      <c r="AX762" s="271" t="str">
        <f t="shared" si="415"/>
        <v/>
      </c>
      <c r="AY762" s="271" t="str">
        <f t="shared" si="416"/>
        <v/>
      </c>
      <c r="AZ762" s="258">
        <f t="shared" si="371"/>
        <v>0</v>
      </c>
      <c r="BA762" s="258">
        <f t="shared" si="19"/>
        <v>1</v>
      </c>
      <c r="BB762" s="258">
        <f t="shared" si="417"/>
        <v>0</v>
      </c>
      <c r="BC762" s="258">
        <f t="shared" si="418"/>
        <v>1</v>
      </c>
      <c r="BD762" s="258">
        <f t="shared" si="374"/>
        <v>1</v>
      </c>
      <c r="BE762" s="258">
        <f t="shared" si="419"/>
        <v>0</v>
      </c>
      <c r="BF762" s="258">
        <f t="shared" si="420"/>
        <v>1</v>
      </c>
      <c r="BG762" s="258">
        <f t="shared" si="377"/>
        <v>1</v>
      </c>
      <c r="BH762" s="258">
        <f t="shared" si="421"/>
        <v>0</v>
      </c>
      <c r="BI762" s="258">
        <f t="shared" si="422"/>
        <v>1</v>
      </c>
      <c r="BJ762" s="258">
        <f t="shared" si="380"/>
        <v>1</v>
      </c>
      <c r="BK762" s="258">
        <f t="shared" si="423"/>
        <v>0</v>
      </c>
      <c r="BL762" s="258">
        <f t="shared" si="424"/>
        <v>1</v>
      </c>
      <c r="BM762" s="258">
        <f t="shared" si="383"/>
        <v>1</v>
      </c>
      <c r="BN762" s="258">
        <f t="shared" si="425"/>
        <v>0</v>
      </c>
      <c r="BO762" s="258">
        <f t="shared" si="426"/>
        <v>1</v>
      </c>
      <c r="BP762" s="258">
        <f t="shared" si="386"/>
        <v>1</v>
      </c>
      <c r="BQ762" s="258">
        <f t="shared" si="427"/>
        <v>0</v>
      </c>
      <c r="BR762" s="258">
        <f t="shared" si="428"/>
        <v>1</v>
      </c>
      <c r="BS762" s="258">
        <f t="shared" si="389"/>
        <v>1</v>
      </c>
      <c r="BT762" s="258">
        <f t="shared" si="429"/>
        <v>0</v>
      </c>
      <c r="BU762" s="258">
        <f t="shared" si="430"/>
        <v>1</v>
      </c>
      <c r="BV762" s="258">
        <f t="shared" si="392"/>
        <v>1</v>
      </c>
      <c r="BW762" s="258">
        <f t="shared" si="431"/>
        <v>0</v>
      </c>
      <c r="BX762" s="258">
        <f t="shared" si="432"/>
        <v>1</v>
      </c>
      <c r="BY762" s="258">
        <f t="shared" si="395"/>
        <v>1</v>
      </c>
      <c r="BZ762" s="258">
        <f t="shared" si="433"/>
        <v>0</v>
      </c>
      <c r="CA762" s="258">
        <f t="shared" si="434"/>
        <v>1</v>
      </c>
      <c r="CB762" s="258">
        <f t="shared" si="398"/>
        <v>1</v>
      </c>
      <c r="CC762" s="258">
        <f t="shared" si="435"/>
        <v>0</v>
      </c>
      <c r="CD762" s="258">
        <f t="shared" si="436"/>
        <v>1</v>
      </c>
    </row>
    <row r="763" spans="1:82" hidden="1">
      <c r="A763" s="258"/>
      <c r="B763" s="258"/>
      <c r="C763" s="259"/>
      <c r="D763" s="258"/>
      <c r="E763" s="258"/>
      <c r="F763" s="258"/>
      <c r="G763" s="258">
        <v>755</v>
      </c>
      <c r="H763" s="743"/>
      <c r="I763" s="744"/>
      <c r="J763" s="739"/>
      <c r="K763" s="745"/>
      <c r="L763" s="745"/>
      <c r="M763" s="272"/>
      <c r="N763" s="508">
        <f t="shared" si="402"/>
        <v>0</v>
      </c>
      <c r="O763" s="510">
        <f t="shared" si="403"/>
        <v>0</v>
      </c>
      <c r="P763" s="260">
        <f t="shared" si="404"/>
        <v>0</v>
      </c>
      <c r="Q763" s="261">
        <f t="shared" si="405"/>
        <v>0</v>
      </c>
      <c r="R763" s="261">
        <f t="shared" si="401"/>
        <v>0</v>
      </c>
      <c r="S763" s="262"/>
      <c r="T763" s="262"/>
      <c r="U763" s="263">
        <f t="shared" si="348"/>
        <v>1.288</v>
      </c>
      <c r="V763" s="264">
        <f>IF(E763="SP",1,IF(D763="",ExtraMargeMateriaal,(1-VLOOKUP(D763,TabelAankoop[],4,FALSE))))</f>
        <v>1</v>
      </c>
      <c r="W763" s="265">
        <f t="shared" si="3"/>
        <v>0.6885</v>
      </c>
      <c r="X763" s="266">
        <f t="shared" si="4"/>
        <v>1</v>
      </c>
      <c r="Y763" s="267">
        <f t="shared" si="5"/>
        <v>1.46</v>
      </c>
      <c r="Z763" s="267">
        <f t="shared" si="6"/>
        <v>1.1599999999999999</v>
      </c>
      <c r="AA763" s="268">
        <f t="shared" si="349"/>
        <v>0</v>
      </c>
      <c r="AB763" s="456">
        <f t="shared" si="350"/>
        <v>0</v>
      </c>
      <c r="AC763" s="457">
        <f t="shared" si="351"/>
        <v>0</v>
      </c>
      <c r="AD763" s="456">
        <f t="shared" si="352"/>
        <v>0</v>
      </c>
      <c r="AE763" s="458">
        <f t="shared" si="353"/>
        <v>0</v>
      </c>
      <c r="AF763" s="457">
        <f t="shared" si="406"/>
        <v>0</v>
      </c>
      <c r="AG763" s="456">
        <f t="shared" si="355"/>
        <v>0</v>
      </c>
      <c r="AH763" s="457">
        <f t="shared" si="356"/>
        <v>0</v>
      </c>
      <c r="AI763" s="268">
        <f t="shared" si="357"/>
        <v>0</v>
      </c>
      <c r="AJ763" s="269">
        <f t="shared" si="358"/>
        <v>0</v>
      </c>
      <c r="AK763" s="270">
        <f t="shared" si="359"/>
        <v>0</v>
      </c>
      <c r="AL763" s="415">
        <f t="shared" si="360"/>
        <v>0</v>
      </c>
      <c r="AM763" s="259" t="str">
        <f>IF(AP763="","",IFERROR(VLOOKUP(AP763,CODES!$A$3:$D$1348,4,FALSE),"X"))&amp;IF(AQ763="","",IFERROR(VLOOKUP(AQ763,CODES!$A$3:$D$1348,4,FALSE),"X"))&amp;IF(AR763="","",IFERROR(VLOOKUP(AR763,CODES!$A$3:$D$1348,4,FALSE),"X"))&amp;IF(AS763="","",IFERROR(VLOOKUP(AS763,CODES!$A$3:$D$1348,4,FALSE),"X"))&amp;IF(AT763="","",IFERROR(VLOOKUP(AT763,CODES!$A$3:$D$1348,4,FALSE),"X"))&amp;IF(AU763="","",IFERROR(VLOOKUP(AU763,CODES!$A$3:$D$1348,4,FALSE),"X"))&amp;IF(AV763="","",IFERROR(VLOOKUP(AV763,CODES!$A$3:$D$1348,4,FALSE),"X"))&amp;IF(AW763="","",IFERROR(VLOOKUP(AW763,CODES!$A$3:$D$1348,4,FALSE),"X"))&amp;IF(AX763="","",IFERROR(VLOOKUP(AX763,CODES!$A$3:$D$1348,4,FALSE),"X"))&amp;IF(AY763="","",IFERROR(VLOOKUP(AY763,CODES!$A$3:$D$1348,4,FALSE),"X"))</f>
        <v/>
      </c>
      <c r="AN763" s="258">
        <f>SUM(IFERROR(VLOOKUP(AP763,CODES!$A$3:$D$1348,4,FALSE)*BC763,0),IFERROR(VLOOKUP(AQ763,CODES!$A$3:$D$1348,4,FALSE)*BF763,0),IFERROR(VLOOKUP(AR763,CODES!$A$3:$D$1348,4,FALSE)*BI763,0),IFERROR(VLOOKUP(AS763,CODES!$A$3:$D$1348,4,FALSE)*BL763,0),IFERROR(VLOOKUP(AT763,CODES!$A$3:$D$1348,4,FALSE)*BO763,0),IFERROR(VLOOKUP(AU763,CODES!$A$3:$D$1348,4,FALSE)*BR763,0),IFERROR(VLOOKUP(AV763,CODES!$A$3:$D$1348,4,FALSE)*BU763,0),IFERROR(VLOOKUP(AW763,CODES!$A$3:$D$1348,4,FALSE)*BX763,0),IFERROR(VLOOKUP(AX763,CODES!$A$3:$D$1348,4,FALSE)*CA763,0),IFERROR(VLOOKUP(AY763,CODES!$A$3:$D$1348,4,FALSE)*CD763,0))</f>
        <v>0</v>
      </c>
      <c r="AO763" s="258">
        <f>SUM(IFERROR(VLOOKUP(AP763,CODES!$A$3:$D$1348,3,FALSE)*BC763,0),IFERROR(VLOOKUP(AQ763,CODES!$A$3:$D$1348,3,FALSE)*BF763,0),IFERROR(VLOOKUP(AR763,CODES!$A$3:$D$1348,3,FALSE)*BI763,0),IFERROR(VLOOKUP(AS763,CODES!$A$3:$D$1348,3,FALSE)*BL763,0),IFERROR(VLOOKUP(AT763,CODES!$A$3:$D$1348,3,FALSE)*BO763,0),IFERROR(VLOOKUP(AU763,CODES!$A$3:$D$1348,3,FALSE)*BR763,0),IFERROR(VLOOKUP(AV763,CODES!$A$3:$D$1348,3,FALSE)*BU763,0),IFERROR(VLOOKUP(AW763,CODES!$A$3:$D$1348,3,FALSE)*BX763,0),IFERROR(VLOOKUP(AX763,CODES!$A$3:$D$1348,3,FALSE)*CA763,0),IFERROR(VLOOKUP(AY763,CODES!$A$3:$D$1348,3,FALSE)*CD763,0))+B763</f>
        <v>0</v>
      </c>
      <c r="AP763" s="271" t="str">
        <f t="shared" si="407"/>
        <v/>
      </c>
      <c r="AQ763" s="271" t="str">
        <f t="shared" si="408"/>
        <v/>
      </c>
      <c r="AR763" s="271" t="str">
        <f t="shared" si="409"/>
        <v/>
      </c>
      <c r="AS763" s="271" t="str">
        <f t="shared" si="410"/>
        <v/>
      </c>
      <c r="AT763" s="271" t="str">
        <f t="shared" si="411"/>
        <v/>
      </c>
      <c r="AU763" s="271" t="str">
        <f t="shared" si="412"/>
        <v/>
      </c>
      <c r="AV763" s="271" t="str">
        <f t="shared" si="413"/>
        <v/>
      </c>
      <c r="AW763" s="271" t="str">
        <f t="shared" si="414"/>
        <v/>
      </c>
      <c r="AX763" s="271" t="str">
        <f t="shared" si="415"/>
        <v/>
      </c>
      <c r="AY763" s="271" t="str">
        <f t="shared" si="416"/>
        <v/>
      </c>
      <c r="AZ763" s="258">
        <f t="shared" si="371"/>
        <v>0</v>
      </c>
      <c r="BA763" s="258">
        <f t="shared" si="19"/>
        <v>1</v>
      </c>
      <c r="BB763" s="258">
        <f t="shared" si="417"/>
        <v>0</v>
      </c>
      <c r="BC763" s="258">
        <f t="shared" si="418"/>
        <v>1</v>
      </c>
      <c r="BD763" s="258">
        <f t="shared" si="374"/>
        <v>1</v>
      </c>
      <c r="BE763" s="258">
        <f t="shared" si="419"/>
        <v>0</v>
      </c>
      <c r="BF763" s="258">
        <f t="shared" si="420"/>
        <v>1</v>
      </c>
      <c r="BG763" s="258">
        <f t="shared" si="377"/>
        <v>1</v>
      </c>
      <c r="BH763" s="258">
        <f t="shared" si="421"/>
        <v>0</v>
      </c>
      <c r="BI763" s="258">
        <f t="shared" si="422"/>
        <v>1</v>
      </c>
      <c r="BJ763" s="258">
        <f t="shared" si="380"/>
        <v>1</v>
      </c>
      <c r="BK763" s="258">
        <f t="shared" si="423"/>
        <v>0</v>
      </c>
      <c r="BL763" s="258">
        <f t="shared" si="424"/>
        <v>1</v>
      </c>
      <c r="BM763" s="258">
        <f t="shared" si="383"/>
        <v>1</v>
      </c>
      <c r="BN763" s="258">
        <f t="shared" si="425"/>
        <v>0</v>
      </c>
      <c r="BO763" s="258">
        <f t="shared" si="426"/>
        <v>1</v>
      </c>
      <c r="BP763" s="258">
        <f t="shared" si="386"/>
        <v>1</v>
      </c>
      <c r="BQ763" s="258">
        <f t="shared" si="427"/>
        <v>0</v>
      </c>
      <c r="BR763" s="258">
        <f t="shared" si="428"/>
        <v>1</v>
      </c>
      <c r="BS763" s="258">
        <f t="shared" si="389"/>
        <v>1</v>
      </c>
      <c r="BT763" s="258">
        <f t="shared" si="429"/>
        <v>0</v>
      </c>
      <c r="BU763" s="258">
        <f t="shared" si="430"/>
        <v>1</v>
      </c>
      <c r="BV763" s="258">
        <f t="shared" si="392"/>
        <v>1</v>
      </c>
      <c r="BW763" s="258">
        <f t="shared" si="431"/>
        <v>0</v>
      </c>
      <c r="BX763" s="258">
        <f t="shared" si="432"/>
        <v>1</v>
      </c>
      <c r="BY763" s="258">
        <f t="shared" si="395"/>
        <v>1</v>
      </c>
      <c r="BZ763" s="258">
        <f t="shared" si="433"/>
        <v>0</v>
      </c>
      <c r="CA763" s="258">
        <f t="shared" si="434"/>
        <v>1</v>
      </c>
      <c r="CB763" s="258">
        <f t="shared" si="398"/>
        <v>1</v>
      </c>
      <c r="CC763" s="258">
        <f t="shared" si="435"/>
        <v>0</v>
      </c>
      <c r="CD763" s="258">
        <f t="shared" si="436"/>
        <v>1</v>
      </c>
    </row>
    <row r="764" spans="1:82" hidden="1">
      <c r="A764" s="258"/>
      <c r="B764" s="258"/>
      <c r="C764" s="259"/>
      <c r="D764" s="258"/>
      <c r="E764" s="258"/>
      <c r="F764" s="258"/>
      <c r="G764" s="258">
        <v>756</v>
      </c>
      <c r="H764" s="743"/>
      <c r="I764" s="744"/>
      <c r="J764" s="739"/>
      <c r="K764" s="745"/>
      <c r="L764" s="745"/>
      <c r="M764" s="272"/>
      <c r="N764" s="508">
        <f t="shared" si="402"/>
        <v>0</v>
      </c>
      <c r="O764" s="510">
        <f t="shared" si="403"/>
        <v>0</v>
      </c>
      <c r="P764" s="260">
        <f t="shared" si="404"/>
        <v>0</v>
      </c>
      <c r="Q764" s="261">
        <f t="shared" si="405"/>
        <v>0</v>
      </c>
      <c r="R764" s="261">
        <f t="shared" si="401"/>
        <v>0</v>
      </c>
      <c r="S764" s="262"/>
      <c r="T764" s="262"/>
      <c r="U764" s="263">
        <f t="shared" si="348"/>
        <v>1.288</v>
      </c>
      <c r="V764" s="264">
        <f>IF(E764="SP",1,IF(D764="",ExtraMargeMateriaal,(1-VLOOKUP(D764,TabelAankoop[],4,FALSE))))</f>
        <v>1</v>
      </c>
      <c r="W764" s="265">
        <f t="shared" si="3"/>
        <v>0.6885</v>
      </c>
      <c r="X764" s="266">
        <f t="shared" si="4"/>
        <v>1</v>
      </c>
      <c r="Y764" s="267">
        <f t="shared" si="5"/>
        <v>1.46</v>
      </c>
      <c r="Z764" s="267">
        <f t="shared" si="6"/>
        <v>1.1599999999999999</v>
      </c>
      <c r="AA764" s="268">
        <f t="shared" si="349"/>
        <v>0</v>
      </c>
      <c r="AB764" s="456">
        <f t="shared" si="350"/>
        <v>0</v>
      </c>
      <c r="AC764" s="457">
        <f t="shared" si="351"/>
        <v>0</v>
      </c>
      <c r="AD764" s="456">
        <f t="shared" si="352"/>
        <v>0</v>
      </c>
      <c r="AE764" s="458">
        <f t="shared" si="353"/>
        <v>0</v>
      </c>
      <c r="AF764" s="457">
        <f t="shared" si="406"/>
        <v>0</v>
      </c>
      <c r="AG764" s="456">
        <f t="shared" si="355"/>
        <v>0</v>
      </c>
      <c r="AH764" s="457">
        <f t="shared" si="356"/>
        <v>0</v>
      </c>
      <c r="AI764" s="268">
        <f t="shared" si="357"/>
        <v>0</v>
      </c>
      <c r="AJ764" s="269">
        <f t="shared" si="358"/>
        <v>0</v>
      </c>
      <c r="AK764" s="270">
        <f t="shared" si="359"/>
        <v>0</v>
      </c>
      <c r="AL764" s="415">
        <f t="shared" si="360"/>
        <v>0</v>
      </c>
      <c r="AM764" s="259" t="str">
        <f>IF(AP764="","",IFERROR(VLOOKUP(AP764,CODES!$A$3:$D$1348,4,FALSE),"X"))&amp;IF(AQ764="","",IFERROR(VLOOKUP(AQ764,CODES!$A$3:$D$1348,4,FALSE),"X"))&amp;IF(AR764="","",IFERROR(VLOOKUP(AR764,CODES!$A$3:$D$1348,4,FALSE),"X"))&amp;IF(AS764="","",IFERROR(VLOOKUP(AS764,CODES!$A$3:$D$1348,4,FALSE),"X"))&amp;IF(AT764="","",IFERROR(VLOOKUP(AT764,CODES!$A$3:$D$1348,4,FALSE),"X"))&amp;IF(AU764="","",IFERROR(VLOOKUP(AU764,CODES!$A$3:$D$1348,4,FALSE),"X"))&amp;IF(AV764="","",IFERROR(VLOOKUP(AV764,CODES!$A$3:$D$1348,4,FALSE),"X"))&amp;IF(AW764="","",IFERROR(VLOOKUP(AW764,CODES!$A$3:$D$1348,4,FALSE),"X"))&amp;IF(AX764="","",IFERROR(VLOOKUP(AX764,CODES!$A$3:$D$1348,4,FALSE),"X"))&amp;IF(AY764="","",IFERROR(VLOOKUP(AY764,CODES!$A$3:$D$1348,4,FALSE),"X"))</f>
        <v/>
      </c>
      <c r="AN764" s="258">
        <f>SUM(IFERROR(VLOOKUP(AP764,CODES!$A$3:$D$1348,4,FALSE)*BC764,0),IFERROR(VLOOKUP(AQ764,CODES!$A$3:$D$1348,4,FALSE)*BF764,0),IFERROR(VLOOKUP(AR764,CODES!$A$3:$D$1348,4,FALSE)*BI764,0),IFERROR(VLOOKUP(AS764,CODES!$A$3:$D$1348,4,FALSE)*BL764,0),IFERROR(VLOOKUP(AT764,CODES!$A$3:$D$1348,4,FALSE)*BO764,0),IFERROR(VLOOKUP(AU764,CODES!$A$3:$D$1348,4,FALSE)*BR764,0),IFERROR(VLOOKUP(AV764,CODES!$A$3:$D$1348,4,FALSE)*BU764,0),IFERROR(VLOOKUP(AW764,CODES!$A$3:$D$1348,4,FALSE)*BX764,0),IFERROR(VLOOKUP(AX764,CODES!$A$3:$D$1348,4,FALSE)*CA764,0),IFERROR(VLOOKUP(AY764,CODES!$A$3:$D$1348,4,FALSE)*CD764,0))</f>
        <v>0</v>
      </c>
      <c r="AO764" s="258">
        <f>SUM(IFERROR(VLOOKUP(AP764,CODES!$A$3:$D$1348,3,FALSE)*BC764,0),IFERROR(VLOOKUP(AQ764,CODES!$A$3:$D$1348,3,FALSE)*BF764,0),IFERROR(VLOOKUP(AR764,CODES!$A$3:$D$1348,3,FALSE)*BI764,0),IFERROR(VLOOKUP(AS764,CODES!$A$3:$D$1348,3,FALSE)*BL764,0),IFERROR(VLOOKUP(AT764,CODES!$A$3:$D$1348,3,FALSE)*BO764,0),IFERROR(VLOOKUP(AU764,CODES!$A$3:$D$1348,3,FALSE)*BR764,0),IFERROR(VLOOKUP(AV764,CODES!$A$3:$D$1348,3,FALSE)*BU764,0),IFERROR(VLOOKUP(AW764,CODES!$A$3:$D$1348,3,FALSE)*BX764,0),IFERROR(VLOOKUP(AX764,CODES!$A$3:$D$1348,3,FALSE)*CA764,0),IFERROR(VLOOKUP(AY764,CODES!$A$3:$D$1348,3,FALSE)*CD764,0))+B764</f>
        <v>0</v>
      </c>
      <c r="AP764" s="271" t="str">
        <f t="shared" si="407"/>
        <v/>
      </c>
      <c r="AQ764" s="271" t="str">
        <f t="shared" si="408"/>
        <v/>
      </c>
      <c r="AR764" s="271" t="str">
        <f t="shared" si="409"/>
        <v/>
      </c>
      <c r="AS764" s="271" t="str">
        <f t="shared" si="410"/>
        <v/>
      </c>
      <c r="AT764" s="271" t="str">
        <f t="shared" si="411"/>
        <v/>
      </c>
      <c r="AU764" s="271" t="str">
        <f t="shared" si="412"/>
        <v/>
      </c>
      <c r="AV764" s="271" t="str">
        <f t="shared" si="413"/>
        <v/>
      </c>
      <c r="AW764" s="271" t="str">
        <f t="shared" si="414"/>
        <v/>
      </c>
      <c r="AX764" s="271" t="str">
        <f t="shared" si="415"/>
        <v/>
      </c>
      <c r="AY764" s="271" t="str">
        <f t="shared" si="416"/>
        <v/>
      </c>
      <c r="AZ764" s="258">
        <f t="shared" si="371"/>
        <v>0</v>
      </c>
      <c r="BA764" s="258">
        <f t="shared" si="19"/>
        <v>1</v>
      </c>
      <c r="BB764" s="258">
        <f t="shared" si="417"/>
        <v>0</v>
      </c>
      <c r="BC764" s="258">
        <f t="shared" si="418"/>
        <v>1</v>
      </c>
      <c r="BD764" s="258">
        <f t="shared" si="374"/>
        <v>1</v>
      </c>
      <c r="BE764" s="258">
        <f t="shared" si="419"/>
        <v>0</v>
      </c>
      <c r="BF764" s="258">
        <f t="shared" si="420"/>
        <v>1</v>
      </c>
      <c r="BG764" s="258">
        <f t="shared" si="377"/>
        <v>1</v>
      </c>
      <c r="BH764" s="258">
        <f t="shared" si="421"/>
        <v>0</v>
      </c>
      <c r="BI764" s="258">
        <f t="shared" si="422"/>
        <v>1</v>
      </c>
      <c r="BJ764" s="258">
        <f t="shared" si="380"/>
        <v>1</v>
      </c>
      <c r="BK764" s="258">
        <f t="shared" si="423"/>
        <v>0</v>
      </c>
      <c r="BL764" s="258">
        <f t="shared" si="424"/>
        <v>1</v>
      </c>
      <c r="BM764" s="258">
        <f t="shared" si="383"/>
        <v>1</v>
      </c>
      <c r="BN764" s="258">
        <f t="shared" si="425"/>
        <v>0</v>
      </c>
      <c r="BO764" s="258">
        <f t="shared" si="426"/>
        <v>1</v>
      </c>
      <c r="BP764" s="258">
        <f t="shared" si="386"/>
        <v>1</v>
      </c>
      <c r="BQ764" s="258">
        <f t="shared" si="427"/>
        <v>0</v>
      </c>
      <c r="BR764" s="258">
        <f t="shared" si="428"/>
        <v>1</v>
      </c>
      <c r="BS764" s="258">
        <f t="shared" si="389"/>
        <v>1</v>
      </c>
      <c r="BT764" s="258">
        <f t="shared" si="429"/>
        <v>0</v>
      </c>
      <c r="BU764" s="258">
        <f t="shared" si="430"/>
        <v>1</v>
      </c>
      <c r="BV764" s="258">
        <f t="shared" si="392"/>
        <v>1</v>
      </c>
      <c r="BW764" s="258">
        <f t="shared" si="431"/>
        <v>0</v>
      </c>
      <c r="BX764" s="258">
        <f t="shared" si="432"/>
        <v>1</v>
      </c>
      <c r="BY764" s="258">
        <f t="shared" si="395"/>
        <v>1</v>
      </c>
      <c r="BZ764" s="258">
        <f t="shared" si="433"/>
        <v>0</v>
      </c>
      <c r="CA764" s="258">
        <f t="shared" si="434"/>
        <v>1</v>
      </c>
      <c r="CB764" s="258">
        <f t="shared" si="398"/>
        <v>1</v>
      </c>
      <c r="CC764" s="258">
        <f t="shared" si="435"/>
        <v>0</v>
      </c>
      <c r="CD764" s="258">
        <f t="shared" si="436"/>
        <v>1</v>
      </c>
    </row>
    <row r="765" spans="1:82" hidden="1">
      <c r="A765" s="258"/>
      <c r="B765" s="258"/>
      <c r="C765" s="259"/>
      <c r="D765" s="258"/>
      <c r="E765" s="258"/>
      <c r="F765" s="258"/>
      <c r="G765" s="258">
        <v>757</v>
      </c>
      <c r="H765" s="743"/>
      <c r="I765" s="744"/>
      <c r="J765" s="739"/>
      <c r="K765" s="745"/>
      <c r="L765" s="745"/>
      <c r="M765" s="272"/>
      <c r="N765" s="508">
        <f t="shared" si="402"/>
        <v>0</v>
      </c>
      <c r="O765" s="510">
        <f t="shared" si="403"/>
        <v>0</v>
      </c>
      <c r="P765" s="260">
        <f t="shared" si="404"/>
        <v>0</v>
      </c>
      <c r="Q765" s="261">
        <f t="shared" si="405"/>
        <v>0</v>
      </c>
      <c r="R765" s="261">
        <f t="shared" si="401"/>
        <v>0</v>
      </c>
      <c r="S765" s="262"/>
      <c r="T765" s="262"/>
      <c r="U765" s="263">
        <f t="shared" si="348"/>
        <v>1.288</v>
      </c>
      <c r="V765" s="264">
        <f>IF(E765="SP",1,IF(D765="",ExtraMargeMateriaal,(1-VLOOKUP(D765,TabelAankoop[],4,FALSE))))</f>
        <v>1</v>
      </c>
      <c r="W765" s="265">
        <f t="shared" si="3"/>
        <v>0.6885</v>
      </c>
      <c r="X765" s="266">
        <f t="shared" si="4"/>
        <v>1</v>
      </c>
      <c r="Y765" s="267">
        <f t="shared" si="5"/>
        <v>1.46</v>
      </c>
      <c r="Z765" s="267">
        <f t="shared" si="6"/>
        <v>1.1599999999999999</v>
      </c>
      <c r="AA765" s="268">
        <f t="shared" si="349"/>
        <v>0</v>
      </c>
      <c r="AB765" s="456">
        <f t="shared" si="350"/>
        <v>0</v>
      </c>
      <c r="AC765" s="457">
        <f t="shared" si="351"/>
        <v>0</v>
      </c>
      <c r="AD765" s="456">
        <f t="shared" si="352"/>
        <v>0</v>
      </c>
      <c r="AE765" s="458">
        <f t="shared" si="353"/>
        <v>0</v>
      </c>
      <c r="AF765" s="457">
        <f t="shared" si="406"/>
        <v>0</v>
      </c>
      <c r="AG765" s="456">
        <f t="shared" si="355"/>
        <v>0</v>
      </c>
      <c r="AH765" s="457">
        <f t="shared" si="356"/>
        <v>0</v>
      </c>
      <c r="AI765" s="268">
        <f t="shared" si="357"/>
        <v>0</v>
      </c>
      <c r="AJ765" s="269">
        <f t="shared" si="358"/>
        <v>0</v>
      </c>
      <c r="AK765" s="270">
        <f t="shared" si="359"/>
        <v>0</v>
      </c>
      <c r="AL765" s="415">
        <f t="shared" si="360"/>
        <v>0</v>
      </c>
      <c r="AM765" s="259" t="str">
        <f>IF(AP765="","",IFERROR(VLOOKUP(AP765,CODES!$A$3:$D$1348,4,FALSE),"X"))&amp;IF(AQ765="","",IFERROR(VLOOKUP(AQ765,CODES!$A$3:$D$1348,4,FALSE),"X"))&amp;IF(AR765="","",IFERROR(VLOOKUP(AR765,CODES!$A$3:$D$1348,4,FALSE),"X"))&amp;IF(AS765="","",IFERROR(VLOOKUP(AS765,CODES!$A$3:$D$1348,4,FALSE),"X"))&amp;IF(AT765="","",IFERROR(VLOOKUP(AT765,CODES!$A$3:$D$1348,4,FALSE),"X"))&amp;IF(AU765="","",IFERROR(VLOOKUP(AU765,CODES!$A$3:$D$1348,4,FALSE),"X"))&amp;IF(AV765="","",IFERROR(VLOOKUP(AV765,CODES!$A$3:$D$1348,4,FALSE),"X"))&amp;IF(AW765="","",IFERROR(VLOOKUP(AW765,CODES!$A$3:$D$1348,4,FALSE),"X"))&amp;IF(AX765="","",IFERROR(VLOOKUP(AX765,CODES!$A$3:$D$1348,4,FALSE),"X"))&amp;IF(AY765="","",IFERROR(VLOOKUP(AY765,CODES!$A$3:$D$1348,4,FALSE),"X"))</f>
        <v/>
      </c>
      <c r="AN765" s="258">
        <f>SUM(IFERROR(VLOOKUP(AP765,CODES!$A$3:$D$1348,4,FALSE)*BC765,0),IFERROR(VLOOKUP(AQ765,CODES!$A$3:$D$1348,4,FALSE)*BF765,0),IFERROR(VLOOKUP(AR765,CODES!$A$3:$D$1348,4,FALSE)*BI765,0),IFERROR(VLOOKUP(AS765,CODES!$A$3:$D$1348,4,FALSE)*BL765,0),IFERROR(VLOOKUP(AT765,CODES!$A$3:$D$1348,4,FALSE)*BO765,0),IFERROR(VLOOKUP(AU765,CODES!$A$3:$D$1348,4,FALSE)*BR765,0),IFERROR(VLOOKUP(AV765,CODES!$A$3:$D$1348,4,FALSE)*BU765,0),IFERROR(VLOOKUP(AW765,CODES!$A$3:$D$1348,4,FALSE)*BX765,0),IFERROR(VLOOKUP(AX765,CODES!$A$3:$D$1348,4,FALSE)*CA765,0),IFERROR(VLOOKUP(AY765,CODES!$A$3:$D$1348,4,FALSE)*CD765,0))</f>
        <v>0</v>
      </c>
      <c r="AO765" s="258">
        <f>SUM(IFERROR(VLOOKUP(AP765,CODES!$A$3:$D$1348,3,FALSE)*BC765,0),IFERROR(VLOOKUP(AQ765,CODES!$A$3:$D$1348,3,FALSE)*BF765,0),IFERROR(VLOOKUP(AR765,CODES!$A$3:$D$1348,3,FALSE)*BI765,0),IFERROR(VLOOKUP(AS765,CODES!$A$3:$D$1348,3,FALSE)*BL765,0),IFERROR(VLOOKUP(AT765,CODES!$A$3:$D$1348,3,FALSE)*BO765,0),IFERROR(VLOOKUP(AU765,CODES!$A$3:$D$1348,3,FALSE)*BR765,0),IFERROR(VLOOKUP(AV765,CODES!$A$3:$D$1348,3,FALSE)*BU765,0),IFERROR(VLOOKUP(AW765,CODES!$A$3:$D$1348,3,FALSE)*BX765,0),IFERROR(VLOOKUP(AX765,CODES!$A$3:$D$1348,3,FALSE)*CA765,0),IFERROR(VLOOKUP(AY765,CODES!$A$3:$D$1348,3,FALSE)*CD765,0))+B765</f>
        <v>0</v>
      </c>
      <c r="AP765" s="271" t="str">
        <f t="shared" si="407"/>
        <v/>
      </c>
      <c r="AQ765" s="271" t="str">
        <f t="shared" si="408"/>
        <v/>
      </c>
      <c r="AR765" s="271" t="str">
        <f t="shared" si="409"/>
        <v/>
      </c>
      <c r="AS765" s="271" t="str">
        <f t="shared" si="410"/>
        <v/>
      </c>
      <c r="AT765" s="271" t="str">
        <f t="shared" si="411"/>
        <v/>
      </c>
      <c r="AU765" s="271" t="str">
        <f t="shared" si="412"/>
        <v/>
      </c>
      <c r="AV765" s="271" t="str">
        <f t="shared" si="413"/>
        <v/>
      </c>
      <c r="AW765" s="271" t="str">
        <f t="shared" si="414"/>
        <v/>
      </c>
      <c r="AX765" s="271" t="str">
        <f t="shared" si="415"/>
        <v/>
      </c>
      <c r="AY765" s="271" t="str">
        <f t="shared" si="416"/>
        <v/>
      </c>
      <c r="AZ765" s="258">
        <f t="shared" si="371"/>
        <v>0</v>
      </c>
      <c r="BA765" s="258">
        <f t="shared" si="19"/>
        <v>1</v>
      </c>
      <c r="BB765" s="258">
        <f t="shared" si="417"/>
        <v>0</v>
      </c>
      <c r="BC765" s="258">
        <f t="shared" si="418"/>
        <v>1</v>
      </c>
      <c r="BD765" s="258">
        <f t="shared" si="374"/>
        <v>1</v>
      </c>
      <c r="BE765" s="258">
        <f t="shared" si="419"/>
        <v>0</v>
      </c>
      <c r="BF765" s="258">
        <f t="shared" si="420"/>
        <v>1</v>
      </c>
      <c r="BG765" s="258">
        <f t="shared" si="377"/>
        <v>1</v>
      </c>
      <c r="BH765" s="258">
        <f t="shared" si="421"/>
        <v>0</v>
      </c>
      <c r="BI765" s="258">
        <f t="shared" si="422"/>
        <v>1</v>
      </c>
      <c r="BJ765" s="258">
        <f t="shared" si="380"/>
        <v>1</v>
      </c>
      <c r="BK765" s="258">
        <f t="shared" si="423"/>
        <v>0</v>
      </c>
      <c r="BL765" s="258">
        <f t="shared" si="424"/>
        <v>1</v>
      </c>
      <c r="BM765" s="258">
        <f t="shared" si="383"/>
        <v>1</v>
      </c>
      <c r="BN765" s="258">
        <f t="shared" si="425"/>
        <v>0</v>
      </c>
      <c r="BO765" s="258">
        <f t="shared" si="426"/>
        <v>1</v>
      </c>
      <c r="BP765" s="258">
        <f t="shared" si="386"/>
        <v>1</v>
      </c>
      <c r="BQ765" s="258">
        <f t="shared" si="427"/>
        <v>0</v>
      </c>
      <c r="BR765" s="258">
        <f t="shared" si="428"/>
        <v>1</v>
      </c>
      <c r="BS765" s="258">
        <f t="shared" si="389"/>
        <v>1</v>
      </c>
      <c r="BT765" s="258">
        <f t="shared" si="429"/>
        <v>0</v>
      </c>
      <c r="BU765" s="258">
        <f t="shared" si="430"/>
        <v>1</v>
      </c>
      <c r="BV765" s="258">
        <f t="shared" si="392"/>
        <v>1</v>
      </c>
      <c r="BW765" s="258">
        <f t="shared" si="431"/>
        <v>0</v>
      </c>
      <c r="BX765" s="258">
        <f t="shared" si="432"/>
        <v>1</v>
      </c>
      <c r="BY765" s="258">
        <f t="shared" si="395"/>
        <v>1</v>
      </c>
      <c r="BZ765" s="258">
        <f t="shared" si="433"/>
        <v>0</v>
      </c>
      <c r="CA765" s="258">
        <f t="shared" si="434"/>
        <v>1</v>
      </c>
      <c r="CB765" s="258">
        <f t="shared" si="398"/>
        <v>1</v>
      </c>
      <c r="CC765" s="258">
        <f t="shared" si="435"/>
        <v>0</v>
      </c>
      <c r="CD765" s="258">
        <f t="shared" si="436"/>
        <v>1</v>
      </c>
    </row>
    <row r="766" spans="1:82" hidden="1">
      <c r="A766" s="258"/>
      <c r="B766" s="258"/>
      <c r="C766" s="259"/>
      <c r="D766" s="258"/>
      <c r="E766" s="258"/>
      <c r="F766" s="258"/>
      <c r="G766" s="258">
        <v>758</v>
      </c>
      <c r="H766" s="743"/>
      <c r="I766" s="744"/>
      <c r="J766" s="739"/>
      <c r="K766" s="745"/>
      <c r="L766" s="745"/>
      <c r="M766" s="272"/>
      <c r="N766" s="508">
        <f t="shared" si="402"/>
        <v>0</v>
      </c>
      <c r="O766" s="510">
        <f t="shared" si="403"/>
        <v>0</v>
      </c>
      <c r="P766" s="260">
        <f t="shared" si="404"/>
        <v>0</v>
      </c>
      <c r="Q766" s="261">
        <f t="shared" si="405"/>
        <v>0</v>
      </c>
      <c r="R766" s="261">
        <f t="shared" si="401"/>
        <v>0</v>
      </c>
      <c r="S766" s="262"/>
      <c r="T766" s="262"/>
      <c r="U766" s="263">
        <f t="shared" si="348"/>
        <v>1.288</v>
      </c>
      <c r="V766" s="264">
        <f>IF(E766="SP",1,IF(D766="",ExtraMargeMateriaal,(1-VLOOKUP(D766,TabelAankoop[],4,FALSE))))</f>
        <v>1</v>
      </c>
      <c r="W766" s="265">
        <f t="shared" si="3"/>
        <v>0.6885</v>
      </c>
      <c r="X766" s="266">
        <f t="shared" si="4"/>
        <v>1</v>
      </c>
      <c r="Y766" s="267">
        <f t="shared" si="5"/>
        <v>1.46</v>
      </c>
      <c r="Z766" s="267">
        <f t="shared" si="6"/>
        <v>1.1599999999999999</v>
      </c>
      <c r="AA766" s="268">
        <f t="shared" si="349"/>
        <v>0</v>
      </c>
      <c r="AB766" s="456">
        <f t="shared" si="350"/>
        <v>0</v>
      </c>
      <c r="AC766" s="457">
        <f t="shared" si="351"/>
        <v>0</v>
      </c>
      <c r="AD766" s="456">
        <f t="shared" si="352"/>
        <v>0</v>
      </c>
      <c r="AE766" s="458">
        <f t="shared" si="353"/>
        <v>0</v>
      </c>
      <c r="AF766" s="457">
        <f t="shared" si="406"/>
        <v>0</v>
      </c>
      <c r="AG766" s="456">
        <f t="shared" si="355"/>
        <v>0</v>
      </c>
      <c r="AH766" s="457">
        <f t="shared" si="356"/>
        <v>0</v>
      </c>
      <c r="AI766" s="268">
        <f t="shared" si="357"/>
        <v>0</v>
      </c>
      <c r="AJ766" s="269">
        <f t="shared" si="358"/>
        <v>0</v>
      </c>
      <c r="AK766" s="270">
        <f t="shared" si="359"/>
        <v>0</v>
      </c>
      <c r="AL766" s="415">
        <f t="shared" si="360"/>
        <v>0</v>
      </c>
      <c r="AM766" s="259" t="str">
        <f>IF(AP766="","",IFERROR(VLOOKUP(AP766,CODES!$A$3:$D$1348,4,FALSE),"X"))&amp;IF(AQ766="","",IFERROR(VLOOKUP(AQ766,CODES!$A$3:$D$1348,4,FALSE),"X"))&amp;IF(AR766="","",IFERROR(VLOOKUP(AR766,CODES!$A$3:$D$1348,4,FALSE),"X"))&amp;IF(AS766="","",IFERROR(VLOOKUP(AS766,CODES!$A$3:$D$1348,4,FALSE),"X"))&amp;IF(AT766="","",IFERROR(VLOOKUP(AT766,CODES!$A$3:$D$1348,4,FALSE),"X"))&amp;IF(AU766="","",IFERROR(VLOOKUP(AU766,CODES!$A$3:$D$1348,4,FALSE),"X"))&amp;IF(AV766="","",IFERROR(VLOOKUP(AV766,CODES!$A$3:$D$1348,4,FALSE),"X"))&amp;IF(AW766="","",IFERROR(VLOOKUP(AW766,CODES!$A$3:$D$1348,4,FALSE),"X"))&amp;IF(AX766="","",IFERROR(VLOOKUP(AX766,CODES!$A$3:$D$1348,4,FALSE),"X"))&amp;IF(AY766="","",IFERROR(VLOOKUP(AY766,CODES!$A$3:$D$1348,4,FALSE),"X"))</f>
        <v/>
      </c>
      <c r="AN766" s="258">
        <f>SUM(IFERROR(VLOOKUP(AP766,CODES!$A$3:$D$1348,4,FALSE)*BC766,0),IFERROR(VLOOKUP(AQ766,CODES!$A$3:$D$1348,4,FALSE)*BF766,0),IFERROR(VLOOKUP(AR766,CODES!$A$3:$D$1348,4,FALSE)*BI766,0),IFERROR(VLOOKUP(AS766,CODES!$A$3:$D$1348,4,FALSE)*BL766,0),IFERROR(VLOOKUP(AT766,CODES!$A$3:$D$1348,4,FALSE)*BO766,0),IFERROR(VLOOKUP(AU766,CODES!$A$3:$D$1348,4,FALSE)*BR766,0),IFERROR(VLOOKUP(AV766,CODES!$A$3:$D$1348,4,FALSE)*BU766,0),IFERROR(VLOOKUP(AW766,CODES!$A$3:$D$1348,4,FALSE)*BX766,0),IFERROR(VLOOKUP(AX766,CODES!$A$3:$D$1348,4,FALSE)*CA766,0),IFERROR(VLOOKUP(AY766,CODES!$A$3:$D$1348,4,FALSE)*CD766,0))</f>
        <v>0</v>
      </c>
      <c r="AO766" s="258">
        <f>SUM(IFERROR(VLOOKUP(AP766,CODES!$A$3:$D$1348,3,FALSE)*BC766,0),IFERROR(VLOOKUP(AQ766,CODES!$A$3:$D$1348,3,FALSE)*BF766,0),IFERROR(VLOOKUP(AR766,CODES!$A$3:$D$1348,3,FALSE)*BI766,0),IFERROR(VLOOKUP(AS766,CODES!$A$3:$D$1348,3,FALSE)*BL766,0),IFERROR(VLOOKUP(AT766,CODES!$A$3:$D$1348,3,FALSE)*BO766,0),IFERROR(VLOOKUP(AU766,CODES!$A$3:$D$1348,3,FALSE)*BR766,0),IFERROR(VLOOKUP(AV766,CODES!$A$3:$D$1348,3,FALSE)*BU766,0),IFERROR(VLOOKUP(AW766,CODES!$A$3:$D$1348,3,FALSE)*BX766,0),IFERROR(VLOOKUP(AX766,CODES!$A$3:$D$1348,3,FALSE)*CA766,0),IFERROR(VLOOKUP(AY766,CODES!$A$3:$D$1348,3,FALSE)*CD766,0))+B766</f>
        <v>0</v>
      </c>
      <c r="AP766" s="271" t="str">
        <f t="shared" si="407"/>
        <v/>
      </c>
      <c r="AQ766" s="271" t="str">
        <f t="shared" si="408"/>
        <v/>
      </c>
      <c r="AR766" s="271" t="str">
        <f t="shared" si="409"/>
        <v/>
      </c>
      <c r="AS766" s="271" t="str">
        <f t="shared" si="410"/>
        <v/>
      </c>
      <c r="AT766" s="271" t="str">
        <f t="shared" si="411"/>
        <v/>
      </c>
      <c r="AU766" s="271" t="str">
        <f t="shared" si="412"/>
        <v/>
      </c>
      <c r="AV766" s="271" t="str">
        <f t="shared" si="413"/>
        <v/>
      </c>
      <c r="AW766" s="271" t="str">
        <f t="shared" si="414"/>
        <v/>
      </c>
      <c r="AX766" s="271" t="str">
        <f t="shared" si="415"/>
        <v/>
      </c>
      <c r="AY766" s="271" t="str">
        <f t="shared" si="416"/>
        <v/>
      </c>
      <c r="AZ766" s="258">
        <f t="shared" si="371"/>
        <v>0</v>
      </c>
      <c r="BA766" s="258">
        <f t="shared" si="19"/>
        <v>1</v>
      </c>
      <c r="BB766" s="258">
        <f t="shared" si="417"/>
        <v>0</v>
      </c>
      <c r="BC766" s="258">
        <f t="shared" si="418"/>
        <v>1</v>
      </c>
      <c r="BD766" s="258">
        <f t="shared" si="374"/>
        <v>1</v>
      </c>
      <c r="BE766" s="258">
        <f t="shared" si="419"/>
        <v>0</v>
      </c>
      <c r="BF766" s="258">
        <f t="shared" si="420"/>
        <v>1</v>
      </c>
      <c r="BG766" s="258">
        <f t="shared" si="377"/>
        <v>1</v>
      </c>
      <c r="BH766" s="258">
        <f t="shared" si="421"/>
        <v>0</v>
      </c>
      <c r="BI766" s="258">
        <f t="shared" si="422"/>
        <v>1</v>
      </c>
      <c r="BJ766" s="258">
        <f t="shared" si="380"/>
        <v>1</v>
      </c>
      <c r="BK766" s="258">
        <f t="shared" si="423"/>
        <v>0</v>
      </c>
      <c r="BL766" s="258">
        <f t="shared" si="424"/>
        <v>1</v>
      </c>
      <c r="BM766" s="258">
        <f t="shared" si="383"/>
        <v>1</v>
      </c>
      <c r="BN766" s="258">
        <f t="shared" si="425"/>
        <v>0</v>
      </c>
      <c r="BO766" s="258">
        <f t="shared" si="426"/>
        <v>1</v>
      </c>
      <c r="BP766" s="258">
        <f t="shared" si="386"/>
        <v>1</v>
      </c>
      <c r="BQ766" s="258">
        <f t="shared" si="427"/>
        <v>0</v>
      </c>
      <c r="BR766" s="258">
        <f t="shared" si="428"/>
        <v>1</v>
      </c>
      <c r="BS766" s="258">
        <f t="shared" si="389"/>
        <v>1</v>
      </c>
      <c r="BT766" s="258">
        <f t="shared" si="429"/>
        <v>0</v>
      </c>
      <c r="BU766" s="258">
        <f t="shared" si="430"/>
        <v>1</v>
      </c>
      <c r="BV766" s="258">
        <f t="shared" si="392"/>
        <v>1</v>
      </c>
      <c r="BW766" s="258">
        <f t="shared" si="431"/>
        <v>0</v>
      </c>
      <c r="BX766" s="258">
        <f t="shared" si="432"/>
        <v>1</v>
      </c>
      <c r="BY766" s="258">
        <f t="shared" si="395"/>
        <v>1</v>
      </c>
      <c r="BZ766" s="258">
        <f t="shared" si="433"/>
        <v>0</v>
      </c>
      <c r="CA766" s="258">
        <f t="shared" si="434"/>
        <v>1</v>
      </c>
      <c r="CB766" s="258">
        <f t="shared" si="398"/>
        <v>1</v>
      </c>
      <c r="CC766" s="258">
        <f t="shared" si="435"/>
        <v>0</v>
      </c>
      <c r="CD766" s="258">
        <f t="shared" si="436"/>
        <v>1</v>
      </c>
    </row>
    <row r="767" spans="1:82" hidden="1">
      <c r="A767" s="258"/>
      <c r="B767" s="258"/>
      <c r="C767" s="259"/>
      <c r="D767" s="258"/>
      <c r="E767" s="258"/>
      <c r="F767" s="258"/>
      <c r="G767" s="258">
        <v>759</v>
      </c>
      <c r="H767" s="743"/>
      <c r="I767" s="744"/>
      <c r="J767" s="739"/>
      <c r="K767" s="745"/>
      <c r="L767" s="745"/>
      <c r="M767" s="272"/>
      <c r="N767" s="508">
        <f t="shared" si="402"/>
        <v>0</v>
      </c>
      <c r="O767" s="510">
        <f t="shared" si="403"/>
        <v>0</v>
      </c>
      <c r="P767" s="260">
        <f t="shared" si="404"/>
        <v>0</v>
      </c>
      <c r="Q767" s="261">
        <f t="shared" si="405"/>
        <v>0</v>
      </c>
      <c r="R767" s="261">
        <f t="shared" si="401"/>
        <v>0</v>
      </c>
      <c r="S767" s="262"/>
      <c r="T767" s="262"/>
      <c r="U767" s="263">
        <f t="shared" si="348"/>
        <v>1.288</v>
      </c>
      <c r="V767" s="264">
        <f>IF(E767="SP",1,IF(D767="",ExtraMargeMateriaal,(1-VLOOKUP(D767,TabelAankoop[],4,FALSE))))</f>
        <v>1</v>
      </c>
      <c r="W767" s="265">
        <f t="shared" si="3"/>
        <v>0.6885</v>
      </c>
      <c r="X767" s="266">
        <f t="shared" si="4"/>
        <v>1</v>
      </c>
      <c r="Y767" s="267">
        <f t="shared" si="5"/>
        <v>1.46</v>
      </c>
      <c r="Z767" s="267">
        <f t="shared" si="6"/>
        <v>1.1599999999999999</v>
      </c>
      <c r="AA767" s="268">
        <f t="shared" si="349"/>
        <v>0</v>
      </c>
      <c r="AB767" s="456">
        <f t="shared" si="350"/>
        <v>0</v>
      </c>
      <c r="AC767" s="457">
        <f t="shared" si="351"/>
        <v>0</v>
      </c>
      <c r="AD767" s="456">
        <f t="shared" si="352"/>
        <v>0</v>
      </c>
      <c r="AE767" s="458">
        <f t="shared" si="353"/>
        <v>0</v>
      </c>
      <c r="AF767" s="457">
        <f t="shared" si="406"/>
        <v>0</v>
      </c>
      <c r="AG767" s="456">
        <f t="shared" si="355"/>
        <v>0</v>
      </c>
      <c r="AH767" s="457">
        <f t="shared" si="356"/>
        <v>0</v>
      </c>
      <c r="AI767" s="268">
        <f t="shared" si="357"/>
        <v>0</v>
      </c>
      <c r="AJ767" s="269">
        <f t="shared" si="358"/>
        <v>0</v>
      </c>
      <c r="AK767" s="270">
        <f t="shared" si="359"/>
        <v>0</v>
      </c>
      <c r="AL767" s="415">
        <f t="shared" si="360"/>
        <v>0</v>
      </c>
      <c r="AM767" s="259" t="str">
        <f>IF(AP767="","",IFERROR(VLOOKUP(AP767,CODES!$A$3:$D$1348,4,FALSE),"X"))&amp;IF(AQ767="","",IFERROR(VLOOKUP(AQ767,CODES!$A$3:$D$1348,4,FALSE),"X"))&amp;IF(AR767="","",IFERROR(VLOOKUP(AR767,CODES!$A$3:$D$1348,4,FALSE),"X"))&amp;IF(AS767="","",IFERROR(VLOOKUP(AS767,CODES!$A$3:$D$1348,4,FALSE),"X"))&amp;IF(AT767="","",IFERROR(VLOOKUP(AT767,CODES!$A$3:$D$1348,4,FALSE),"X"))&amp;IF(AU767="","",IFERROR(VLOOKUP(AU767,CODES!$A$3:$D$1348,4,FALSE),"X"))&amp;IF(AV767="","",IFERROR(VLOOKUP(AV767,CODES!$A$3:$D$1348,4,FALSE),"X"))&amp;IF(AW767="","",IFERROR(VLOOKUP(AW767,CODES!$A$3:$D$1348,4,FALSE),"X"))&amp;IF(AX767="","",IFERROR(VLOOKUP(AX767,CODES!$A$3:$D$1348,4,FALSE),"X"))&amp;IF(AY767="","",IFERROR(VLOOKUP(AY767,CODES!$A$3:$D$1348,4,FALSE),"X"))</f>
        <v/>
      </c>
      <c r="AN767" s="258">
        <f>SUM(IFERROR(VLOOKUP(AP767,CODES!$A$3:$D$1348,4,FALSE)*BC767,0),IFERROR(VLOOKUP(AQ767,CODES!$A$3:$D$1348,4,FALSE)*BF767,0),IFERROR(VLOOKUP(AR767,CODES!$A$3:$D$1348,4,FALSE)*BI767,0),IFERROR(VLOOKUP(AS767,CODES!$A$3:$D$1348,4,FALSE)*BL767,0),IFERROR(VLOOKUP(AT767,CODES!$A$3:$D$1348,4,FALSE)*BO767,0),IFERROR(VLOOKUP(AU767,CODES!$A$3:$D$1348,4,FALSE)*BR767,0),IFERROR(VLOOKUP(AV767,CODES!$A$3:$D$1348,4,FALSE)*BU767,0),IFERROR(VLOOKUP(AW767,CODES!$A$3:$D$1348,4,FALSE)*BX767,0),IFERROR(VLOOKUP(AX767,CODES!$A$3:$D$1348,4,FALSE)*CA767,0),IFERROR(VLOOKUP(AY767,CODES!$A$3:$D$1348,4,FALSE)*CD767,0))</f>
        <v>0</v>
      </c>
      <c r="AO767" s="258">
        <f>SUM(IFERROR(VLOOKUP(AP767,CODES!$A$3:$D$1348,3,FALSE)*BC767,0),IFERROR(VLOOKUP(AQ767,CODES!$A$3:$D$1348,3,FALSE)*BF767,0),IFERROR(VLOOKUP(AR767,CODES!$A$3:$D$1348,3,FALSE)*BI767,0),IFERROR(VLOOKUP(AS767,CODES!$A$3:$D$1348,3,FALSE)*BL767,0),IFERROR(VLOOKUP(AT767,CODES!$A$3:$D$1348,3,FALSE)*BO767,0),IFERROR(VLOOKUP(AU767,CODES!$A$3:$D$1348,3,FALSE)*BR767,0),IFERROR(VLOOKUP(AV767,CODES!$A$3:$D$1348,3,FALSE)*BU767,0),IFERROR(VLOOKUP(AW767,CODES!$A$3:$D$1348,3,FALSE)*BX767,0),IFERROR(VLOOKUP(AX767,CODES!$A$3:$D$1348,3,FALSE)*CA767,0),IFERROR(VLOOKUP(AY767,CODES!$A$3:$D$1348,3,FALSE)*CD767,0))+B767</f>
        <v>0</v>
      </c>
      <c r="AP767" s="271" t="str">
        <f t="shared" si="407"/>
        <v/>
      </c>
      <c r="AQ767" s="271" t="str">
        <f t="shared" si="408"/>
        <v/>
      </c>
      <c r="AR767" s="271" t="str">
        <f t="shared" si="409"/>
        <v/>
      </c>
      <c r="AS767" s="271" t="str">
        <f t="shared" si="410"/>
        <v/>
      </c>
      <c r="AT767" s="271" t="str">
        <f t="shared" si="411"/>
        <v/>
      </c>
      <c r="AU767" s="271" t="str">
        <f t="shared" si="412"/>
        <v/>
      </c>
      <c r="AV767" s="271" t="str">
        <f t="shared" si="413"/>
        <v/>
      </c>
      <c r="AW767" s="271" t="str">
        <f t="shared" si="414"/>
        <v/>
      </c>
      <c r="AX767" s="271" t="str">
        <f t="shared" si="415"/>
        <v/>
      </c>
      <c r="AY767" s="271" t="str">
        <f t="shared" si="416"/>
        <v/>
      </c>
      <c r="AZ767" s="258">
        <f t="shared" si="371"/>
        <v>0</v>
      </c>
      <c r="BA767" s="258">
        <f t="shared" si="19"/>
        <v>1</v>
      </c>
      <c r="BB767" s="258">
        <f t="shared" si="417"/>
        <v>0</v>
      </c>
      <c r="BC767" s="258">
        <f t="shared" si="418"/>
        <v>1</v>
      </c>
      <c r="BD767" s="258">
        <f t="shared" si="374"/>
        <v>1</v>
      </c>
      <c r="BE767" s="258">
        <f t="shared" si="419"/>
        <v>0</v>
      </c>
      <c r="BF767" s="258">
        <f t="shared" si="420"/>
        <v>1</v>
      </c>
      <c r="BG767" s="258">
        <f t="shared" si="377"/>
        <v>1</v>
      </c>
      <c r="BH767" s="258">
        <f t="shared" si="421"/>
        <v>0</v>
      </c>
      <c r="BI767" s="258">
        <f t="shared" si="422"/>
        <v>1</v>
      </c>
      <c r="BJ767" s="258">
        <f t="shared" si="380"/>
        <v>1</v>
      </c>
      <c r="BK767" s="258">
        <f t="shared" si="423"/>
        <v>0</v>
      </c>
      <c r="BL767" s="258">
        <f t="shared" si="424"/>
        <v>1</v>
      </c>
      <c r="BM767" s="258">
        <f t="shared" si="383"/>
        <v>1</v>
      </c>
      <c r="BN767" s="258">
        <f t="shared" si="425"/>
        <v>0</v>
      </c>
      <c r="BO767" s="258">
        <f t="shared" si="426"/>
        <v>1</v>
      </c>
      <c r="BP767" s="258">
        <f t="shared" si="386"/>
        <v>1</v>
      </c>
      <c r="BQ767" s="258">
        <f t="shared" si="427"/>
        <v>0</v>
      </c>
      <c r="BR767" s="258">
        <f t="shared" si="428"/>
        <v>1</v>
      </c>
      <c r="BS767" s="258">
        <f t="shared" si="389"/>
        <v>1</v>
      </c>
      <c r="BT767" s="258">
        <f t="shared" si="429"/>
        <v>0</v>
      </c>
      <c r="BU767" s="258">
        <f t="shared" si="430"/>
        <v>1</v>
      </c>
      <c r="BV767" s="258">
        <f t="shared" si="392"/>
        <v>1</v>
      </c>
      <c r="BW767" s="258">
        <f t="shared" si="431"/>
        <v>0</v>
      </c>
      <c r="BX767" s="258">
        <f t="shared" si="432"/>
        <v>1</v>
      </c>
      <c r="BY767" s="258">
        <f t="shared" si="395"/>
        <v>1</v>
      </c>
      <c r="BZ767" s="258">
        <f t="shared" si="433"/>
        <v>0</v>
      </c>
      <c r="CA767" s="258">
        <f t="shared" si="434"/>
        <v>1</v>
      </c>
      <c r="CB767" s="258">
        <f t="shared" si="398"/>
        <v>1</v>
      </c>
      <c r="CC767" s="258">
        <f t="shared" si="435"/>
        <v>0</v>
      </c>
      <c r="CD767" s="258">
        <f t="shared" si="436"/>
        <v>1</v>
      </c>
    </row>
    <row r="768" spans="1:82" hidden="1">
      <c r="A768" s="258"/>
      <c r="B768" s="258"/>
      <c r="C768" s="259"/>
      <c r="D768" s="258"/>
      <c r="E768" s="258"/>
      <c r="F768" s="258"/>
      <c r="G768" s="258">
        <v>760</v>
      </c>
      <c r="H768" s="743"/>
      <c r="I768" s="744"/>
      <c r="J768" s="739"/>
      <c r="K768" s="745"/>
      <c r="L768" s="745"/>
      <c r="M768" s="272"/>
      <c r="N768" s="508">
        <f t="shared" si="402"/>
        <v>0</v>
      </c>
      <c r="O768" s="510">
        <f t="shared" si="403"/>
        <v>0</v>
      </c>
      <c r="P768" s="260">
        <f t="shared" si="404"/>
        <v>0</v>
      </c>
      <c r="Q768" s="261">
        <f t="shared" si="405"/>
        <v>0</v>
      </c>
      <c r="R768" s="261">
        <f t="shared" si="401"/>
        <v>0</v>
      </c>
      <c r="S768" s="262"/>
      <c r="T768" s="262"/>
      <c r="U768" s="263">
        <f t="shared" si="348"/>
        <v>1.288</v>
      </c>
      <c r="V768" s="264">
        <f>IF(E768="SP",1,IF(D768="",ExtraMargeMateriaal,(1-VLOOKUP(D768,TabelAankoop[],4,FALSE))))</f>
        <v>1</v>
      </c>
      <c r="W768" s="265">
        <f t="shared" si="3"/>
        <v>0.6885</v>
      </c>
      <c r="X768" s="266">
        <f t="shared" si="4"/>
        <v>1</v>
      </c>
      <c r="Y768" s="267">
        <f t="shared" si="5"/>
        <v>1.46</v>
      </c>
      <c r="Z768" s="267">
        <f t="shared" si="6"/>
        <v>1.1599999999999999</v>
      </c>
      <c r="AA768" s="268">
        <f t="shared" si="349"/>
        <v>0</v>
      </c>
      <c r="AB768" s="456">
        <f t="shared" si="350"/>
        <v>0</v>
      </c>
      <c r="AC768" s="457">
        <f t="shared" si="351"/>
        <v>0</v>
      </c>
      <c r="AD768" s="456">
        <f t="shared" si="352"/>
        <v>0</v>
      </c>
      <c r="AE768" s="458">
        <f t="shared" si="353"/>
        <v>0</v>
      </c>
      <c r="AF768" s="457">
        <f t="shared" si="406"/>
        <v>0</v>
      </c>
      <c r="AG768" s="456">
        <f t="shared" si="355"/>
        <v>0</v>
      </c>
      <c r="AH768" s="457">
        <f t="shared" si="356"/>
        <v>0</v>
      </c>
      <c r="AI768" s="268">
        <f t="shared" si="357"/>
        <v>0</v>
      </c>
      <c r="AJ768" s="269">
        <f t="shared" si="358"/>
        <v>0</v>
      </c>
      <c r="AK768" s="270">
        <f t="shared" si="359"/>
        <v>0</v>
      </c>
      <c r="AL768" s="415">
        <f t="shared" si="360"/>
        <v>0</v>
      </c>
      <c r="AM768" s="259" t="str">
        <f>IF(AP768="","",IFERROR(VLOOKUP(AP768,CODES!$A$3:$D$1348,4,FALSE),"X"))&amp;IF(AQ768="","",IFERROR(VLOOKUP(AQ768,CODES!$A$3:$D$1348,4,FALSE),"X"))&amp;IF(AR768="","",IFERROR(VLOOKUP(AR768,CODES!$A$3:$D$1348,4,FALSE),"X"))&amp;IF(AS768="","",IFERROR(VLOOKUP(AS768,CODES!$A$3:$D$1348,4,FALSE),"X"))&amp;IF(AT768="","",IFERROR(VLOOKUP(AT768,CODES!$A$3:$D$1348,4,FALSE),"X"))&amp;IF(AU768="","",IFERROR(VLOOKUP(AU768,CODES!$A$3:$D$1348,4,FALSE),"X"))&amp;IF(AV768="","",IFERROR(VLOOKUP(AV768,CODES!$A$3:$D$1348,4,FALSE),"X"))&amp;IF(AW768="","",IFERROR(VLOOKUP(AW768,CODES!$A$3:$D$1348,4,FALSE),"X"))&amp;IF(AX768="","",IFERROR(VLOOKUP(AX768,CODES!$A$3:$D$1348,4,FALSE),"X"))&amp;IF(AY768="","",IFERROR(VLOOKUP(AY768,CODES!$A$3:$D$1348,4,FALSE),"X"))</f>
        <v/>
      </c>
      <c r="AN768" s="258">
        <f>SUM(IFERROR(VLOOKUP(AP768,CODES!$A$3:$D$1348,4,FALSE)*BC768,0),IFERROR(VLOOKUP(AQ768,CODES!$A$3:$D$1348,4,FALSE)*BF768,0),IFERROR(VLOOKUP(AR768,CODES!$A$3:$D$1348,4,FALSE)*BI768,0),IFERROR(VLOOKUP(AS768,CODES!$A$3:$D$1348,4,FALSE)*BL768,0),IFERROR(VLOOKUP(AT768,CODES!$A$3:$D$1348,4,FALSE)*BO768,0),IFERROR(VLOOKUP(AU768,CODES!$A$3:$D$1348,4,FALSE)*BR768,0),IFERROR(VLOOKUP(AV768,CODES!$A$3:$D$1348,4,FALSE)*BU768,0),IFERROR(VLOOKUP(AW768,CODES!$A$3:$D$1348,4,FALSE)*BX768,0),IFERROR(VLOOKUP(AX768,CODES!$A$3:$D$1348,4,FALSE)*CA768,0),IFERROR(VLOOKUP(AY768,CODES!$A$3:$D$1348,4,FALSE)*CD768,0))</f>
        <v>0</v>
      </c>
      <c r="AO768" s="258">
        <f>SUM(IFERROR(VLOOKUP(AP768,CODES!$A$3:$D$1348,3,FALSE)*BC768,0),IFERROR(VLOOKUP(AQ768,CODES!$A$3:$D$1348,3,FALSE)*BF768,0),IFERROR(VLOOKUP(AR768,CODES!$A$3:$D$1348,3,FALSE)*BI768,0),IFERROR(VLOOKUP(AS768,CODES!$A$3:$D$1348,3,FALSE)*BL768,0),IFERROR(VLOOKUP(AT768,CODES!$A$3:$D$1348,3,FALSE)*BO768,0),IFERROR(VLOOKUP(AU768,CODES!$A$3:$D$1348,3,FALSE)*BR768,0),IFERROR(VLOOKUP(AV768,CODES!$A$3:$D$1348,3,FALSE)*BU768,0),IFERROR(VLOOKUP(AW768,CODES!$A$3:$D$1348,3,FALSE)*BX768,0),IFERROR(VLOOKUP(AX768,CODES!$A$3:$D$1348,3,FALSE)*CA768,0),IFERROR(VLOOKUP(AY768,CODES!$A$3:$D$1348,3,FALSE)*CD768,0))+B768</f>
        <v>0</v>
      </c>
      <c r="AP768" s="271" t="str">
        <f t="shared" si="407"/>
        <v/>
      </c>
      <c r="AQ768" s="271" t="str">
        <f t="shared" si="408"/>
        <v/>
      </c>
      <c r="AR768" s="271" t="str">
        <f t="shared" si="409"/>
        <v/>
      </c>
      <c r="AS768" s="271" t="str">
        <f t="shared" si="410"/>
        <v/>
      </c>
      <c r="AT768" s="271" t="str">
        <f t="shared" si="411"/>
        <v/>
      </c>
      <c r="AU768" s="271" t="str">
        <f t="shared" si="412"/>
        <v/>
      </c>
      <c r="AV768" s="271" t="str">
        <f t="shared" si="413"/>
        <v/>
      </c>
      <c r="AW768" s="271" t="str">
        <f t="shared" si="414"/>
        <v/>
      </c>
      <c r="AX768" s="271" t="str">
        <f t="shared" si="415"/>
        <v/>
      </c>
      <c r="AY768" s="271" t="str">
        <f t="shared" si="416"/>
        <v/>
      </c>
      <c r="AZ768" s="258">
        <f t="shared" si="371"/>
        <v>0</v>
      </c>
      <c r="BA768" s="258">
        <f t="shared" si="19"/>
        <v>1</v>
      </c>
      <c r="BB768" s="258">
        <f t="shared" si="417"/>
        <v>0</v>
      </c>
      <c r="BC768" s="258">
        <f t="shared" si="418"/>
        <v>1</v>
      </c>
      <c r="BD768" s="258">
        <f t="shared" si="374"/>
        <v>1</v>
      </c>
      <c r="BE768" s="258">
        <f t="shared" si="419"/>
        <v>0</v>
      </c>
      <c r="BF768" s="258">
        <f t="shared" si="420"/>
        <v>1</v>
      </c>
      <c r="BG768" s="258">
        <f t="shared" si="377"/>
        <v>1</v>
      </c>
      <c r="BH768" s="258">
        <f t="shared" si="421"/>
        <v>0</v>
      </c>
      <c r="BI768" s="258">
        <f t="shared" si="422"/>
        <v>1</v>
      </c>
      <c r="BJ768" s="258">
        <f t="shared" si="380"/>
        <v>1</v>
      </c>
      <c r="BK768" s="258">
        <f t="shared" si="423"/>
        <v>0</v>
      </c>
      <c r="BL768" s="258">
        <f t="shared" si="424"/>
        <v>1</v>
      </c>
      <c r="BM768" s="258">
        <f t="shared" si="383"/>
        <v>1</v>
      </c>
      <c r="BN768" s="258">
        <f t="shared" si="425"/>
        <v>0</v>
      </c>
      <c r="BO768" s="258">
        <f t="shared" si="426"/>
        <v>1</v>
      </c>
      <c r="BP768" s="258">
        <f t="shared" si="386"/>
        <v>1</v>
      </c>
      <c r="BQ768" s="258">
        <f t="shared" si="427"/>
        <v>0</v>
      </c>
      <c r="BR768" s="258">
        <f t="shared" si="428"/>
        <v>1</v>
      </c>
      <c r="BS768" s="258">
        <f t="shared" si="389"/>
        <v>1</v>
      </c>
      <c r="BT768" s="258">
        <f t="shared" si="429"/>
        <v>0</v>
      </c>
      <c r="BU768" s="258">
        <f t="shared" si="430"/>
        <v>1</v>
      </c>
      <c r="BV768" s="258">
        <f t="shared" si="392"/>
        <v>1</v>
      </c>
      <c r="BW768" s="258">
        <f t="shared" si="431"/>
        <v>0</v>
      </c>
      <c r="BX768" s="258">
        <f t="shared" si="432"/>
        <v>1</v>
      </c>
      <c r="BY768" s="258">
        <f t="shared" si="395"/>
        <v>1</v>
      </c>
      <c r="BZ768" s="258">
        <f t="shared" si="433"/>
        <v>0</v>
      </c>
      <c r="CA768" s="258">
        <f t="shared" si="434"/>
        <v>1</v>
      </c>
      <c r="CB768" s="258">
        <f t="shared" si="398"/>
        <v>1</v>
      </c>
      <c r="CC768" s="258">
        <f t="shared" si="435"/>
        <v>0</v>
      </c>
      <c r="CD768" s="258">
        <f t="shared" si="436"/>
        <v>1</v>
      </c>
    </row>
    <row r="769" spans="1:82" hidden="1">
      <c r="A769" s="258"/>
      <c r="B769" s="258"/>
      <c r="C769" s="259"/>
      <c r="D769" s="258"/>
      <c r="E769" s="258"/>
      <c r="F769" s="258"/>
      <c r="G769" s="258">
        <v>761</v>
      </c>
      <c r="H769" s="743"/>
      <c r="I769" s="744"/>
      <c r="J769" s="739"/>
      <c r="K769" s="745"/>
      <c r="L769" s="745"/>
      <c r="M769" s="272"/>
      <c r="N769" s="508">
        <f t="shared" si="402"/>
        <v>0</v>
      </c>
      <c r="O769" s="510">
        <f t="shared" si="403"/>
        <v>0</v>
      </c>
      <c r="P769" s="260">
        <f t="shared" si="404"/>
        <v>0</v>
      </c>
      <c r="Q769" s="261">
        <f t="shared" si="405"/>
        <v>0</v>
      </c>
      <c r="R769" s="261">
        <f t="shared" si="401"/>
        <v>0</v>
      </c>
      <c r="S769" s="262"/>
      <c r="T769" s="262"/>
      <c r="U769" s="263">
        <f t="shared" si="348"/>
        <v>1.288</v>
      </c>
      <c r="V769" s="264">
        <f>IF(E769="SP",1,IF(D769="",ExtraMargeMateriaal,(1-VLOOKUP(D769,TabelAankoop[],4,FALSE))))</f>
        <v>1</v>
      </c>
      <c r="W769" s="265">
        <f t="shared" si="3"/>
        <v>0.6885</v>
      </c>
      <c r="X769" s="266">
        <f t="shared" si="4"/>
        <v>1</v>
      </c>
      <c r="Y769" s="267">
        <f t="shared" si="5"/>
        <v>1.46</v>
      </c>
      <c r="Z769" s="267">
        <f t="shared" si="6"/>
        <v>1.1599999999999999</v>
      </c>
      <c r="AA769" s="268">
        <f t="shared" si="349"/>
        <v>0</v>
      </c>
      <c r="AB769" s="456">
        <f t="shared" si="350"/>
        <v>0</v>
      </c>
      <c r="AC769" s="457">
        <f t="shared" si="351"/>
        <v>0</v>
      </c>
      <c r="AD769" s="456">
        <f t="shared" si="352"/>
        <v>0</v>
      </c>
      <c r="AE769" s="458">
        <f t="shared" si="353"/>
        <v>0</v>
      </c>
      <c r="AF769" s="457">
        <f t="shared" si="406"/>
        <v>0</v>
      </c>
      <c r="AG769" s="456">
        <f t="shared" si="355"/>
        <v>0</v>
      </c>
      <c r="AH769" s="457">
        <f t="shared" si="356"/>
        <v>0</v>
      </c>
      <c r="AI769" s="268">
        <f t="shared" si="357"/>
        <v>0</v>
      </c>
      <c r="AJ769" s="269">
        <f t="shared" si="358"/>
        <v>0</v>
      </c>
      <c r="AK769" s="270">
        <f t="shared" si="359"/>
        <v>0</v>
      </c>
      <c r="AL769" s="415">
        <f t="shared" si="360"/>
        <v>0</v>
      </c>
      <c r="AM769" s="259" t="str">
        <f>IF(AP769="","",IFERROR(VLOOKUP(AP769,CODES!$A$3:$D$1348,4,FALSE),"X"))&amp;IF(AQ769="","",IFERROR(VLOOKUP(AQ769,CODES!$A$3:$D$1348,4,FALSE),"X"))&amp;IF(AR769="","",IFERROR(VLOOKUP(AR769,CODES!$A$3:$D$1348,4,FALSE),"X"))&amp;IF(AS769="","",IFERROR(VLOOKUP(AS769,CODES!$A$3:$D$1348,4,FALSE),"X"))&amp;IF(AT769="","",IFERROR(VLOOKUP(AT769,CODES!$A$3:$D$1348,4,FALSE),"X"))&amp;IF(AU769="","",IFERROR(VLOOKUP(AU769,CODES!$A$3:$D$1348,4,FALSE),"X"))&amp;IF(AV769="","",IFERROR(VLOOKUP(AV769,CODES!$A$3:$D$1348,4,FALSE),"X"))&amp;IF(AW769="","",IFERROR(VLOOKUP(AW769,CODES!$A$3:$D$1348,4,FALSE),"X"))&amp;IF(AX769="","",IFERROR(VLOOKUP(AX769,CODES!$A$3:$D$1348,4,FALSE),"X"))&amp;IF(AY769="","",IFERROR(VLOOKUP(AY769,CODES!$A$3:$D$1348,4,FALSE),"X"))</f>
        <v/>
      </c>
      <c r="AN769" s="258">
        <f>SUM(IFERROR(VLOOKUP(AP769,CODES!$A$3:$D$1348,4,FALSE)*BC769,0),IFERROR(VLOOKUP(AQ769,CODES!$A$3:$D$1348,4,FALSE)*BF769,0),IFERROR(VLOOKUP(AR769,CODES!$A$3:$D$1348,4,FALSE)*BI769,0),IFERROR(VLOOKUP(AS769,CODES!$A$3:$D$1348,4,FALSE)*BL769,0),IFERROR(VLOOKUP(AT769,CODES!$A$3:$D$1348,4,FALSE)*BO769,0),IFERROR(VLOOKUP(AU769,CODES!$A$3:$D$1348,4,FALSE)*BR769,0),IFERROR(VLOOKUP(AV769,CODES!$A$3:$D$1348,4,FALSE)*BU769,0),IFERROR(VLOOKUP(AW769,CODES!$A$3:$D$1348,4,FALSE)*BX769,0),IFERROR(VLOOKUP(AX769,CODES!$A$3:$D$1348,4,FALSE)*CA769,0),IFERROR(VLOOKUP(AY769,CODES!$A$3:$D$1348,4,FALSE)*CD769,0))</f>
        <v>0</v>
      </c>
      <c r="AO769" s="258">
        <f>SUM(IFERROR(VLOOKUP(AP769,CODES!$A$3:$D$1348,3,FALSE)*BC769,0),IFERROR(VLOOKUP(AQ769,CODES!$A$3:$D$1348,3,FALSE)*BF769,0),IFERROR(VLOOKUP(AR769,CODES!$A$3:$D$1348,3,FALSE)*BI769,0),IFERROR(VLOOKUP(AS769,CODES!$A$3:$D$1348,3,FALSE)*BL769,0),IFERROR(VLOOKUP(AT769,CODES!$A$3:$D$1348,3,FALSE)*BO769,0),IFERROR(VLOOKUP(AU769,CODES!$A$3:$D$1348,3,FALSE)*BR769,0),IFERROR(VLOOKUP(AV769,CODES!$A$3:$D$1348,3,FALSE)*BU769,0),IFERROR(VLOOKUP(AW769,CODES!$A$3:$D$1348,3,FALSE)*BX769,0),IFERROR(VLOOKUP(AX769,CODES!$A$3:$D$1348,3,FALSE)*CA769,0),IFERROR(VLOOKUP(AY769,CODES!$A$3:$D$1348,3,FALSE)*CD769,0))+B769</f>
        <v>0</v>
      </c>
      <c r="AP769" s="271" t="str">
        <f t="shared" si="407"/>
        <v/>
      </c>
      <c r="AQ769" s="271" t="str">
        <f t="shared" si="408"/>
        <v/>
      </c>
      <c r="AR769" s="271" t="str">
        <f t="shared" si="409"/>
        <v/>
      </c>
      <c r="AS769" s="271" t="str">
        <f t="shared" si="410"/>
        <v/>
      </c>
      <c r="AT769" s="271" t="str">
        <f t="shared" si="411"/>
        <v/>
      </c>
      <c r="AU769" s="271" t="str">
        <f t="shared" si="412"/>
        <v/>
      </c>
      <c r="AV769" s="271" t="str">
        <f t="shared" si="413"/>
        <v/>
      </c>
      <c r="AW769" s="271" t="str">
        <f t="shared" si="414"/>
        <v/>
      </c>
      <c r="AX769" s="271" t="str">
        <f t="shared" si="415"/>
        <v/>
      </c>
      <c r="AY769" s="271" t="str">
        <f t="shared" si="416"/>
        <v/>
      </c>
      <c r="AZ769" s="258">
        <f t="shared" si="371"/>
        <v>0</v>
      </c>
      <c r="BA769" s="258">
        <f t="shared" si="19"/>
        <v>1</v>
      </c>
      <c r="BB769" s="258">
        <f t="shared" si="417"/>
        <v>0</v>
      </c>
      <c r="BC769" s="258">
        <f t="shared" si="418"/>
        <v>1</v>
      </c>
      <c r="BD769" s="258">
        <f t="shared" si="374"/>
        <v>1</v>
      </c>
      <c r="BE769" s="258">
        <f t="shared" si="419"/>
        <v>0</v>
      </c>
      <c r="BF769" s="258">
        <f t="shared" si="420"/>
        <v>1</v>
      </c>
      <c r="BG769" s="258">
        <f t="shared" si="377"/>
        <v>1</v>
      </c>
      <c r="BH769" s="258">
        <f t="shared" si="421"/>
        <v>0</v>
      </c>
      <c r="BI769" s="258">
        <f t="shared" si="422"/>
        <v>1</v>
      </c>
      <c r="BJ769" s="258">
        <f t="shared" si="380"/>
        <v>1</v>
      </c>
      <c r="BK769" s="258">
        <f t="shared" si="423"/>
        <v>0</v>
      </c>
      <c r="BL769" s="258">
        <f t="shared" si="424"/>
        <v>1</v>
      </c>
      <c r="BM769" s="258">
        <f t="shared" si="383"/>
        <v>1</v>
      </c>
      <c r="BN769" s="258">
        <f t="shared" si="425"/>
        <v>0</v>
      </c>
      <c r="BO769" s="258">
        <f t="shared" si="426"/>
        <v>1</v>
      </c>
      <c r="BP769" s="258">
        <f t="shared" si="386"/>
        <v>1</v>
      </c>
      <c r="BQ769" s="258">
        <f t="shared" si="427"/>
        <v>0</v>
      </c>
      <c r="BR769" s="258">
        <f t="shared" si="428"/>
        <v>1</v>
      </c>
      <c r="BS769" s="258">
        <f t="shared" si="389"/>
        <v>1</v>
      </c>
      <c r="BT769" s="258">
        <f t="shared" si="429"/>
        <v>0</v>
      </c>
      <c r="BU769" s="258">
        <f t="shared" si="430"/>
        <v>1</v>
      </c>
      <c r="BV769" s="258">
        <f t="shared" si="392"/>
        <v>1</v>
      </c>
      <c r="BW769" s="258">
        <f t="shared" si="431"/>
        <v>0</v>
      </c>
      <c r="BX769" s="258">
        <f t="shared" si="432"/>
        <v>1</v>
      </c>
      <c r="BY769" s="258">
        <f t="shared" si="395"/>
        <v>1</v>
      </c>
      <c r="BZ769" s="258">
        <f t="shared" si="433"/>
        <v>0</v>
      </c>
      <c r="CA769" s="258">
        <f t="shared" si="434"/>
        <v>1</v>
      </c>
      <c r="CB769" s="258">
        <f t="shared" si="398"/>
        <v>1</v>
      </c>
      <c r="CC769" s="258">
        <f t="shared" si="435"/>
        <v>0</v>
      </c>
      <c r="CD769" s="258">
        <f t="shared" si="436"/>
        <v>1</v>
      </c>
    </row>
    <row r="770" spans="1:82" hidden="1">
      <c r="A770" s="258"/>
      <c r="B770" s="258"/>
      <c r="C770" s="259"/>
      <c r="D770" s="258"/>
      <c r="E770" s="258"/>
      <c r="F770" s="258"/>
      <c r="G770" s="258">
        <v>762</v>
      </c>
      <c r="H770" s="743"/>
      <c r="I770" s="744"/>
      <c r="J770" s="739"/>
      <c r="K770" s="745"/>
      <c r="L770" s="745"/>
      <c r="M770" s="272"/>
      <c r="N770" s="508">
        <f t="shared" si="402"/>
        <v>0</v>
      </c>
      <c r="O770" s="510">
        <f t="shared" si="403"/>
        <v>0</v>
      </c>
      <c r="P770" s="260">
        <f t="shared" si="404"/>
        <v>0</v>
      </c>
      <c r="Q770" s="261">
        <f t="shared" si="405"/>
        <v>0</v>
      </c>
      <c r="R770" s="261">
        <f t="shared" si="401"/>
        <v>0</v>
      </c>
      <c r="S770" s="262"/>
      <c r="T770" s="262"/>
      <c r="U770" s="263">
        <f t="shared" si="348"/>
        <v>1.288</v>
      </c>
      <c r="V770" s="264">
        <f>IF(E770="SP",1,IF(D770="",ExtraMargeMateriaal,(1-VLOOKUP(D770,TabelAankoop[],4,FALSE))))</f>
        <v>1</v>
      </c>
      <c r="W770" s="265">
        <f t="shared" si="3"/>
        <v>0.6885</v>
      </c>
      <c r="X770" s="266">
        <f t="shared" si="4"/>
        <v>1</v>
      </c>
      <c r="Y770" s="267">
        <f t="shared" si="5"/>
        <v>1.46</v>
      </c>
      <c r="Z770" s="267">
        <f t="shared" si="6"/>
        <v>1.1599999999999999</v>
      </c>
      <c r="AA770" s="268">
        <f t="shared" si="349"/>
        <v>0</v>
      </c>
      <c r="AB770" s="456">
        <f t="shared" si="350"/>
        <v>0</v>
      </c>
      <c r="AC770" s="457">
        <f t="shared" si="351"/>
        <v>0</v>
      </c>
      <c r="AD770" s="456">
        <f t="shared" si="352"/>
        <v>0</v>
      </c>
      <c r="AE770" s="458">
        <f t="shared" si="353"/>
        <v>0</v>
      </c>
      <c r="AF770" s="457">
        <f t="shared" si="406"/>
        <v>0</v>
      </c>
      <c r="AG770" s="456">
        <f t="shared" si="355"/>
        <v>0</v>
      </c>
      <c r="AH770" s="457">
        <f t="shared" si="356"/>
        <v>0</v>
      </c>
      <c r="AI770" s="268">
        <f t="shared" si="357"/>
        <v>0</v>
      </c>
      <c r="AJ770" s="269">
        <f t="shared" si="358"/>
        <v>0</v>
      </c>
      <c r="AK770" s="270">
        <f t="shared" si="359"/>
        <v>0</v>
      </c>
      <c r="AL770" s="415">
        <f t="shared" si="360"/>
        <v>0</v>
      </c>
      <c r="AM770" s="259" t="str">
        <f>IF(AP770="","",IFERROR(VLOOKUP(AP770,CODES!$A$3:$D$1348,4,FALSE),"X"))&amp;IF(AQ770="","",IFERROR(VLOOKUP(AQ770,CODES!$A$3:$D$1348,4,FALSE),"X"))&amp;IF(AR770="","",IFERROR(VLOOKUP(AR770,CODES!$A$3:$D$1348,4,FALSE),"X"))&amp;IF(AS770="","",IFERROR(VLOOKUP(AS770,CODES!$A$3:$D$1348,4,FALSE),"X"))&amp;IF(AT770="","",IFERROR(VLOOKUP(AT770,CODES!$A$3:$D$1348,4,FALSE),"X"))&amp;IF(AU770="","",IFERROR(VLOOKUP(AU770,CODES!$A$3:$D$1348,4,FALSE),"X"))&amp;IF(AV770="","",IFERROR(VLOOKUP(AV770,CODES!$A$3:$D$1348,4,FALSE),"X"))&amp;IF(AW770="","",IFERROR(VLOOKUP(AW770,CODES!$A$3:$D$1348,4,FALSE),"X"))&amp;IF(AX770="","",IFERROR(VLOOKUP(AX770,CODES!$A$3:$D$1348,4,FALSE),"X"))&amp;IF(AY770="","",IFERROR(VLOOKUP(AY770,CODES!$A$3:$D$1348,4,FALSE),"X"))</f>
        <v/>
      </c>
      <c r="AN770" s="258">
        <f>SUM(IFERROR(VLOOKUP(AP770,CODES!$A$3:$D$1348,4,FALSE)*BC770,0),IFERROR(VLOOKUP(AQ770,CODES!$A$3:$D$1348,4,FALSE)*BF770,0),IFERROR(VLOOKUP(AR770,CODES!$A$3:$D$1348,4,FALSE)*BI770,0),IFERROR(VLOOKUP(AS770,CODES!$A$3:$D$1348,4,FALSE)*BL770,0),IFERROR(VLOOKUP(AT770,CODES!$A$3:$D$1348,4,FALSE)*BO770,0),IFERROR(VLOOKUP(AU770,CODES!$A$3:$D$1348,4,FALSE)*BR770,0),IFERROR(VLOOKUP(AV770,CODES!$A$3:$D$1348,4,FALSE)*BU770,0),IFERROR(VLOOKUP(AW770,CODES!$A$3:$D$1348,4,FALSE)*BX770,0),IFERROR(VLOOKUP(AX770,CODES!$A$3:$D$1348,4,FALSE)*CA770,0),IFERROR(VLOOKUP(AY770,CODES!$A$3:$D$1348,4,FALSE)*CD770,0))</f>
        <v>0</v>
      </c>
      <c r="AO770" s="258">
        <f>SUM(IFERROR(VLOOKUP(AP770,CODES!$A$3:$D$1348,3,FALSE)*BC770,0),IFERROR(VLOOKUP(AQ770,CODES!$A$3:$D$1348,3,FALSE)*BF770,0),IFERROR(VLOOKUP(AR770,CODES!$A$3:$D$1348,3,FALSE)*BI770,0),IFERROR(VLOOKUP(AS770,CODES!$A$3:$D$1348,3,FALSE)*BL770,0),IFERROR(VLOOKUP(AT770,CODES!$A$3:$D$1348,3,FALSE)*BO770,0),IFERROR(VLOOKUP(AU770,CODES!$A$3:$D$1348,3,FALSE)*BR770,0),IFERROR(VLOOKUP(AV770,CODES!$A$3:$D$1348,3,FALSE)*BU770,0),IFERROR(VLOOKUP(AW770,CODES!$A$3:$D$1348,3,FALSE)*BX770,0),IFERROR(VLOOKUP(AX770,CODES!$A$3:$D$1348,3,FALSE)*CA770,0),IFERROR(VLOOKUP(AY770,CODES!$A$3:$D$1348,3,FALSE)*CD770,0))+B770</f>
        <v>0</v>
      </c>
      <c r="AP770" s="271" t="str">
        <f t="shared" si="407"/>
        <v/>
      </c>
      <c r="AQ770" s="271" t="str">
        <f t="shared" si="408"/>
        <v/>
      </c>
      <c r="AR770" s="271" t="str">
        <f t="shared" si="409"/>
        <v/>
      </c>
      <c r="AS770" s="271" t="str">
        <f t="shared" si="410"/>
        <v/>
      </c>
      <c r="AT770" s="271" t="str">
        <f t="shared" si="411"/>
        <v/>
      </c>
      <c r="AU770" s="271" t="str">
        <f t="shared" si="412"/>
        <v/>
      </c>
      <c r="AV770" s="271" t="str">
        <f t="shared" si="413"/>
        <v/>
      </c>
      <c r="AW770" s="271" t="str">
        <f t="shared" si="414"/>
        <v/>
      </c>
      <c r="AX770" s="271" t="str">
        <f t="shared" si="415"/>
        <v/>
      </c>
      <c r="AY770" s="271" t="str">
        <f t="shared" si="416"/>
        <v/>
      </c>
      <c r="AZ770" s="258">
        <f t="shared" si="371"/>
        <v>0</v>
      </c>
      <c r="BA770" s="258">
        <f t="shared" si="19"/>
        <v>1</v>
      </c>
      <c r="BB770" s="258">
        <f t="shared" si="417"/>
        <v>0</v>
      </c>
      <c r="BC770" s="258">
        <f t="shared" si="418"/>
        <v>1</v>
      </c>
      <c r="BD770" s="258">
        <f t="shared" si="374"/>
        <v>1</v>
      </c>
      <c r="BE770" s="258">
        <f t="shared" si="419"/>
        <v>0</v>
      </c>
      <c r="BF770" s="258">
        <f t="shared" si="420"/>
        <v>1</v>
      </c>
      <c r="BG770" s="258">
        <f t="shared" si="377"/>
        <v>1</v>
      </c>
      <c r="BH770" s="258">
        <f t="shared" si="421"/>
        <v>0</v>
      </c>
      <c r="BI770" s="258">
        <f t="shared" si="422"/>
        <v>1</v>
      </c>
      <c r="BJ770" s="258">
        <f t="shared" si="380"/>
        <v>1</v>
      </c>
      <c r="BK770" s="258">
        <f t="shared" si="423"/>
        <v>0</v>
      </c>
      <c r="BL770" s="258">
        <f t="shared" si="424"/>
        <v>1</v>
      </c>
      <c r="BM770" s="258">
        <f t="shared" si="383"/>
        <v>1</v>
      </c>
      <c r="BN770" s="258">
        <f t="shared" si="425"/>
        <v>0</v>
      </c>
      <c r="BO770" s="258">
        <f t="shared" si="426"/>
        <v>1</v>
      </c>
      <c r="BP770" s="258">
        <f t="shared" si="386"/>
        <v>1</v>
      </c>
      <c r="BQ770" s="258">
        <f t="shared" si="427"/>
        <v>0</v>
      </c>
      <c r="BR770" s="258">
        <f t="shared" si="428"/>
        <v>1</v>
      </c>
      <c r="BS770" s="258">
        <f t="shared" si="389"/>
        <v>1</v>
      </c>
      <c r="BT770" s="258">
        <f t="shared" si="429"/>
        <v>0</v>
      </c>
      <c r="BU770" s="258">
        <f t="shared" si="430"/>
        <v>1</v>
      </c>
      <c r="BV770" s="258">
        <f t="shared" si="392"/>
        <v>1</v>
      </c>
      <c r="BW770" s="258">
        <f t="shared" si="431"/>
        <v>0</v>
      </c>
      <c r="BX770" s="258">
        <f t="shared" si="432"/>
        <v>1</v>
      </c>
      <c r="BY770" s="258">
        <f t="shared" si="395"/>
        <v>1</v>
      </c>
      <c r="BZ770" s="258">
        <f t="shared" si="433"/>
        <v>0</v>
      </c>
      <c r="CA770" s="258">
        <f t="shared" si="434"/>
        <v>1</v>
      </c>
      <c r="CB770" s="258">
        <f t="shared" si="398"/>
        <v>1</v>
      </c>
      <c r="CC770" s="258">
        <f t="shared" si="435"/>
        <v>0</v>
      </c>
      <c r="CD770" s="258">
        <f t="shared" si="436"/>
        <v>1</v>
      </c>
    </row>
    <row r="771" spans="1:82" hidden="1">
      <c r="A771" s="258"/>
      <c r="B771" s="258"/>
      <c r="C771" s="259"/>
      <c r="D771" s="258"/>
      <c r="E771" s="258"/>
      <c r="F771" s="258"/>
      <c r="G771" s="258">
        <v>763</v>
      </c>
      <c r="H771" s="743"/>
      <c r="I771" s="744"/>
      <c r="J771" s="739"/>
      <c r="K771" s="745"/>
      <c r="L771" s="745"/>
      <c r="M771" s="272"/>
      <c r="N771" s="508">
        <f t="shared" si="402"/>
        <v>0</v>
      </c>
      <c r="O771" s="510">
        <f t="shared" si="403"/>
        <v>0</v>
      </c>
      <c r="P771" s="260">
        <f t="shared" si="404"/>
        <v>0</v>
      </c>
      <c r="Q771" s="261">
        <f t="shared" si="405"/>
        <v>0</v>
      </c>
      <c r="R771" s="261">
        <f t="shared" si="401"/>
        <v>0</v>
      </c>
      <c r="S771" s="262"/>
      <c r="T771" s="262"/>
      <c r="U771" s="263">
        <f t="shared" si="348"/>
        <v>1.288</v>
      </c>
      <c r="V771" s="264">
        <f>IF(E771="SP",1,IF(D771="",ExtraMargeMateriaal,(1-VLOOKUP(D771,TabelAankoop[],4,FALSE))))</f>
        <v>1</v>
      </c>
      <c r="W771" s="265">
        <f t="shared" si="3"/>
        <v>0.6885</v>
      </c>
      <c r="X771" s="266">
        <f t="shared" si="4"/>
        <v>1</v>
      </c>
      <c r="Y771" s="267">
        <f t="shared" si="5"/>
        <v>1.46</v>
      </c>
      <c r="Z771" s="267">
        <f t="shared" si="6"/>
        <v>1.1599999999999999</v>
      </c>
      <c r="AA771" s="268">
        <f t="shared" si="349"/>
        <v>0</v>
      </c>
      <c r="AB771" s="456">
        <f t="shared" si="350"/>
        <v>0</v>
      </c>
      <c r="AC771" s="457">
        <f t="shared" si="351"/>
        <v>0</v>
      </c>
      <c r="AD771" s="456">
        <f t="shared" si="352"/>
        <v>0</v>
      </c>
      <c r="AE771" s="458">
        <f t="shared" si="353"/>
        <v>0</v>
      </c>
      <c r="AF771" s="457">
        <f t="shared" si="406"/>
        <v>0</v>
      </c>
      <c r="AG771" s="456">
        <f t="shared" si="355"/>
        <v>0</v>
      </c>
      <c r="AH771" s="457">
        <f t="shared" si="356"/>
        <v>0</v>
      </c>
      <c r="AI771" s="268">
        <f t="shared" si="357"/>
        <v>0</v>
      </c>
      <c r="AJ771" s="269">
        <f t="shared" si="358"/>
        <v>0</v>
      </c>
      <c r="AK771" s="270">
        <f t="shared" si="359"/>
        <v>0</v>
      </c>
      <c r="AL771" s="415">
        <f t="shared" si="360"/>
        <v>0</v>
      </c>
      <c r="AM771" s="259" t="str">
        <f>IF(AP771="","",IFERROR(VLOOKUP(AP771,CODES!$A$3:$D$1348,4,FALSE),"X"))&amp;IF(AQ771="","",IFERROR(VLOOKUP(AQ771,CODES!$A$3:$D$1348,4,FALSE),"X"))&amp;IF(AR771="","",IFERROR(VLOOKUP(AR771,CODES!$A$3:$D$1348,4,FALSE),"X"))&amp;IF(AS771="","",IFERROR(VLOOKUP(AS771,CODES!$A$3:$D$1348,4,FALSE),"X"))&amp;IF(AT771="","",IFERROR(VLOOKUP(AT771,CODES!$A$3:$D$1348,4,FALSE),"X"))&amp;IF(AU771="","",IFERROR(VLOOKUP(AU771,CODES!$A$3:$D$1348,4,FALSE),"X"))&amp;IF(AV771="","",IFERROR(VLOOKUP(AV771,CODES!$A$3:$D$1348,4,FALSE),"X"))&amp;IF(AW771="","",IFERROR(VLOOKUP(AW771,CODES!$A$3:$D$1348,4,FALSE),"X"))&amp;IF(AX771="","",IFERROR(VLOOKUP(AX771,CODES!$A$3:$D$1348,4,FALSE),"X"))&amp;IF(AY771="","",IFERROR(VLOOKUP(AY771,CODES!$A$3:$D$1348,4,FALSE),"X"))</f>
        <v/>
      </c>
      <c r="AN771" s="258">
        <f>SUM(IFERROR(VLOOKUP(AP771,CODES!$A$3:$D$1348,4,FALSE)*BC771,0),IFERROR(VLOOKUP(AQ771,CODES!$A$3:$D$1348,4,FALSE)*BF771,0),IFERROR(VLOOKUP(AR771,CODES!$A$3:$D$1348,4,FALSE)*BI771,0),IFERROR(VLOOKUP(AS771,CODES!$A$3:$D$1348,4,FALSE)*BL771,0),IFERROR(VLOOKUP(AT771,CODES!$A$3:$D$1348,4,FALSE)*BO771,0),IFERROR(VLOOKUP(AU771,CODES!$A$3:$D$1348,4,FALSE)*BR771,0),IFERROR(VLOOKUP(AV771,CODES!$A$3:$D$1348,4,FALSE)*BU771,0),IFERROR(VLOOKUP(AW771,CODES!$A$3:$D$1348,4,FALSE)*BX771,0),IFERROR(VLOOKUP(AX771,CODES!$A$3:$D$1348,4,FALSE)*CA771,0),IFERROR(VLOOKUP(AY771,CODES!$A$3:$D$1348,4,FALSE)*CD771,0))</f>
        <v>0</v>
      </c>
      <c r="AO771" s="258">
        <f>SUM(IFERROR(VLOOKUP(AP771,CODES!$A$3:$D$1348,3,FALSE)*BC771,0),IFERROR(VLOOKUP(AQ771,CODES!$A$3:$D$1348,3,FALSE)*BF771,0),IFERROR(VLOOKUP(AR771,CODES!$A$3:$D$1348,3,FALSE)*BI771,0),IFERROR(VLOOKUP(AS771,CODES!$A$3:$D$1348,3,FALSE)*BL771,0),IFERROR(VLOOKUP(AT771,CODES!$A$3:$D$1348,3,FALSE)*BO771,0),IFERROR(VLOOKUP(AU771,CODES!$A$3:$D$1348,3,FALSE)*BR771,0),IFERROR(VLOOKUP(AV771,CODES!$A$3:$D$1348,3,FALSE)*BU771,0),IFERROR(VLOOKUP(AW771,CODES!$A$3:$D$1348,3,FALSE)*BX771,0),IFERROR(VLOOKUP(AX771,CODES!$A$3:$D$1348,3,FALSE)*CA771,0),IFERROR(VLOOKUP(AY771,CODES!$A$3:$D$1348,3,FALSE)*CD771,0))+B771</f>
        <v>0</v>
      </c>
      <c r="AP771" s="271" t="str">
        <f t="shared" si="407"/>
        <v/>
      </c>
      <c r="AQ771" s="271" t="str">
        <f t="shared" si="408"/>
        <v/>
      </c>
      <c r="AR771" s="271" t="str">
        <f t="shared" si="409"/>
        <v/>
      </c>
      <c r="AS771" s="271" t="str">
        <f t="shared" si="410"/>
        <v/>
      </c>
      <c r="AT771" s="271" t="str">
        <f t="shared" si="411"/>
        <v/>
      </c>
      <c r="AU771" s="271" t="str">
        <f t="shared" si="412"/>
        <v/>
      </c>
      <c r="AV771" s="271" t="str">
        <f t="shared" si="413"/>
        <v/>
      </c>
      <c r="AW771" s="271" t="str">
        <f t="shared" si="414"/>
        <v/>
      </c>
      <c r="AX771" s="271" t="str">
        <f t="shared" si="415"/>
        <v/>
      </c>
      <c r="AY771" s="271" t="str">
        <f t="shared" si="416"/>
        <v/>
      </c>
      <c r="AZ771" s="258">
        <f t="shared" si="371"/>
        <v>0</v>
      </c>
      <c r="BA771" s="258">
        <f t="shared" si="19"/>
        <v>1</v>
      </c>
      <c r="BB771" s="258">
        <f t="shared" si="417"/>
        <v>0</v>
      </c>
      <c r="BC771" s="258">
        <f t="shared" si="418"/>
        <v>1</v>
      </c>
      <c r="BD771" s="258">
        <f t="shared" si="374"/>
        <v>1</v>
      </c>
      <c r="BE771" s="258">
        <f t="shared" si="419"/>
        <v>0</v>
      </c>
      <c r="BF771" s="258">
        <f t="shared" si="420"/>
        <v>1</v>
      </c>
      <c r="BG771" s="258">
        <f t="shared" si="377"/>
        <v>1</v>
      </c>
      <c r="BH771" s="258">
        <f t="shared" si="421"/>
        <v>0</v>
      </c>
      <c r="BI771" s="258">
        <f t="shared" si="422"/>
        <v>1</v>
      </c>
      <c r="BJ771" s="258">
        <f t="shared" si="380"/>
        <v>1</v>
      </c>
      <c r="BK771" s="258">
        <f t="shared" si="423"/>
        <v>0</v>
      </c>
      <c r="BL771" s="258">
        <f t="shared" si="424"/>
        <v>1</v>
      </c>
      <c r="BM771" s="258">
        <f t="shared" si="383"/>
        <v>1</v>
      </c>
      <c r="BN771" s="258">
        <f t="shared" si="425"/>
        <v>0</v>
      </c>
      <c r="BO771" s="258">
        <f t="shared" si="426"/>
        <v>1</v>
      </c>
      <c r="BP771" s="258">
        <f t="shared" si="386"/>
        <v>1</v>
      </c>
      <c r="BQ771" s="258">
        <f t="shared" si="427"/>
        <v>0</v>
      </c>
      <c r="BR771" s="258">
        <f t="shared" si="428"/>
        <v>1</v>
      </c>
      <c r="BS771" s="258">
        <f t="shared" si="389"/>
        <v>1</v>
      </c>
      <c r="BT771" s="258">
        <f t="shared" si="429"/>
        <v>0</v>
      </c>
      <c r="BU771" s="258">
        <f t="shared" si="430"/>
        <v>1</v>
      </c>
      <c r="BV771" s="258">
        <f t="shared" si="392"/>
        <v>1</v>
      </c>
      <c r="BW771" s="258">
        <f t="shared" si="431"/>
        <v>0</v>
      </c>
      <c r="BX771" s="258">
        <f t="shared" si="432"/>
        <v>1</v>
      </c>
      <c r="BY771" s="258">
        <f t="shared" si="395"/>
        <v>1</v>
      </c>
      <c r="BZ771" s="258">
        <f t="shared" si="433"/>
        <v>0</v>
      </c>
      <c r="CA771" s="258">
        <f t="shared" si="434"/>
        <v>1</v>
      </c>
      <c r="CB771" s="258">
        <f t="shared" si="398"/>
        <v>1</v>
      </c>
      <c r="CC771" s="258">
        <f t="shared" si="435"/>
        <v>0</v>
      </c>
      <c r="CD771" s="258">
        <f t="shared" si="436"/>
        <v>1</v>
      </c>
    </row>
    <row r="772" spans="1:82" hidden="1">
      <c r="A772" s="258"/>
      <c r="B772" s="258"/>
      <c r="C772" s="259"/>
      <c r="D772" s="258"/>
      <c r="E772" s="258"/>
      <c r="F772" s="258"/>
      <c r="G772" s="258">
        <v>764</v>
      </c>
      <c r="H772" s="743"/>
      <c r="I772" s="744"/>
      <c r="J772" s="739"/>
      <c r="K772" s="745"/>
      <c r="L772" s="745"/>
      <c r="M772" s="272"/>
      <c r="N772" s="508">
        <f t="shared" si="402"/>
        <v>0</v>
      </c>
      <c r="O772" s="510">
        <f t="shared" si="403"/>
        <v>0</v>
      </c>
      <c r="P772" s="260">
        <f t="shared" si="404"/>
        <v>0</v>
      </c>
      <c r="Q772" s="261">
        <f t="shared" si="405"/>
        <v>0</v>
      </c>
      <c r="R772" s="261">
        <f t="shared" si="401"/>
        <v>0</v>
      </c>
      <c r="S772" s="262"/>
      <c r="T772" s="262"/>
      <c r="U772" s="263">
        <f t="shared" si="348"/>
        <v>1.288</v>
      </c>
      <c r="V772" s="264">
        <f>IF(E772="SP",1,IF(D772="",ExtraMargeMateriaal,(1-VLOOKUP(D772,TabelAankoop[],4,FALSE))))</f>
        <v>1</v>
      </c>
      <c r="W772" s="265">
        <f t="shared" si="3"/>
        <v>0.6885</v>
      </c>
      <c r="X772" s="266">
        <f t="shared" si="4"/>
        <v>1</v>
      </c>
      <c r="Y772" s="267">
        <f t="shared" si="5"/>
        <v>1.46</v>
      </c>
      <c r="Z772" s="267">
        <f t="shared" si="6"/>
        <v>1.1599999999999999</v>
      </c>
      <c r="AA772" s="268">
        <f t="shared" si="349"/>
        <v>0</v>
      </c>
      <c r="AB772" s="456">
        <f t="shared" si="350"/>
        <v>0</v>
      </c>
      <c r="AC772" s="457">
        <f t="shared" si="351"/>
        <v>0</v>
      </c>
      <c r="AD772" s="456">
        <f t="shared" si="352"/>
        <v>0</v>
      </c>
      <c r="AE772" s="458">
        <f t="shared" si="353"/>
        <v>0</v>
      </c>
      <c r="AF772" s="457">
        <f t="shared" si="406"/>
        <v>0</v>
      </c>
      <c r="AG772" s="456">
        <f t="shared" si="355"/>
        <v>0</v>
      </c>
      <c r="AH772" s="457">
        <f t="shared" si="356"/>
        <v>0</v>
      </c>
      <c r="AI772" s="268">
        <f t="shared" si="357"/>
        <v>0</v>
      </c>
      <c r="AJ772" s="269">
        <f t="shared" si="358"/>
        <v>0</v>
      </c>
      <c r="AK772" s="270">
        <f t="shared" si="359"/>
        <v>0</v>
      </c>
      <c r="AL772" s="415">
        <f t="shared" si="360"/>
        <v>0</v>
      </c>
      <c r="AM772" s="259" t="str">
        <f>IF(AP772="","",IFERROR(VLOOKUP(AP772,CODES!$A$3:$D$1348,4,FALSE),"X"))&amp;IF(AQ772="","",IFERROR(VLOOKUP(AQ772,CODES!$A$3:$D$1348,4,FALSE),"X"))&amp;IF(AR772="","",IFERROR(VLOOKUP(AR772,CODES!$A$3:$D$1348,4,FALSE),"X"))&amp;IF(AS772="","",IFERROR(VLOOKUP(AS772,CODES!$A$3:$D$1348,4,FALSE),"X"))&amp;IF(AT772="","",IFERROR(VLOOKUP(AT772,CODES!$A$3:$D$1348,4,FALSE),"X"))&amp;IF(AU772="","",IFERROR(VLOOKUP(AU772,CODES!$A$3:$D$1348,4,FALSE),"X"))&amp;IF(AV772="","",IFERROR(VLOOKUP(AV772,CODES!$A$3:$D$1348,4,FALSE),"X"))&amp;IF(AW772="","",IFERROR(VLOOKUP(AW772,CODES!$A$3:$D$1348,4,FALSE),"X"))&amp;IF(AX772="","",IFERROR(VLOOKUP(AX772,CODES!$A$3:$D$1348,4,FALSE),"X"))&amp;IF(AY772="","",IFERROR(VLOOKUP(AY772,CODES!$A$3:$D$1348,4,FALSE),"X"))</f>
        <v/>
      </c>
      <c r="AN772" s="258">
        <f>SUM(IFERROR(VLOOKUP(AP772,CODES!$A$3:$D$1348,4,FALSE)*BC772,0),IFERROR(VLOOKUP(AQ772,CODES!$A$3:$D$1348,4,FALSE)*BF772,0),IFERROR(VLOOKUP(AR772,CODES!$A$3:$D$1348,4,FALSE)*BI772,0),IFERROR(VLOOKUP(AS772,CODES!$A$3:$D$1348,4,FALSE)*BL772,0),IFERROR(VLOOKUP(AT772,CODES!$A$3:$D$1348,4,FALSE)*BO772,0),IFERROR(VLOOKUP(AU772,CODES!$A$3:$D$1348,4,FALSE)*BR772,0),IFERROR(VLOOKUP(AV772,CODES!$A$3:$D$1348,4,FALSE)*BU772,0),IFERROR(VLOOKUP(AW772,CODES!$A$3:$D$1348,4,FALSE)*BX772,0),IFERROR(VLOOKUP(AX772,CODES!$A$3:$D$1348,4,FALSE)*CA772,0),IFERROR(VLOOKUP(AY772,CODES!$A$3:$D$1348,4,FALSE)*CD772,0))</f>
        <v>0</v>
      </c>
      <c r="AO772" s="258">
        <f>SUM(IFERROR(VLOOKUP(AP772,CODES!$A$3:$D$1348,3,FALSE)*BC772,0),IFERROR(VLOOKUP(AQ772,CODES!$A$3:$D$1348,3,FALSE)*BF772,0),IFERROR(VLOOKUP(AR772,CODES!$A$3:$D$1348,3,FALSE)*BI772,0),IFERROR(VLOOKUP(AS772,CODES!$A$3:$D$1348,3,FALSE)*BL772,0),IFERROR(VLOOKUP(AT772,CODES!$A$3:$D$1348,3,FALSE)*BO772,0),IFERROR(VLOOKUP(AU772,CODES!$A$3:$D$1348,3,FALSE)*BR772,0),IFERROR(VLOOKUP(AV772,CODES!$A$3:$D$1348,3,FALSE)*BU772,0),IFERROR(VLOOKUP(AW772,CODES!$A$3:$D$1348,3,FALSE)*BX772,0),IFERROR(VLOOKUP(AX772,CODES!$A$3:$D$1348,3,FALSE)*CA772,0),IFERROR(VLOOKUP(AY772,CODES!$A$3:$D$1348,3,FALSE)*CD772,0))+B772</f>
        <v>0</v>
      </c>
      <c r="AP772" s="271" t="str">
        <f t="shared" si="407"/>
        <v/>
      </c>
      <c r="AQ772" s="271" t="str">
        <f t="shared" si="408"/>
        <v/>
      </c>
      <c r="AR772" s="271" t="str">
        <f t="shared" si="409"/>
        <v/>
      </c>
      <c r="AS772" s="271" t="str">
        <f t="shared" si="410"/>
        <v/>
      </c>
      <c r="AT772" s="271" t="str">
        <f t="shared" si="411"/>
        <v/>
      </c>
      <c r="AU772" s="271" t="str">
        <f t="shared" si="412"/>
        <v/>
      </c>
      <c r="AV772" s="271" t="str">
        <f t="shared" si="413"/>
        <v/>
      </c>
      <c r="AW772" s="271" t="str">
        <f t="shared" si="414"/>
        <v/>
      </c>
      <c r="AX772" s="271" t="str">
        <f t="shared" si="415"/>
        <v/>
      </c>
      <c r="AY772" s="271" t="str">
        <f t="shared" si="416"/>
        <v/>
      </c>
      <c r="AZ772" s="258">
        <f t="shared" si="371"/>
        <v>0</v>
      </c>
      <c r="BA772" s="258">
        <f t="shared" si="19"/>
        <v>1</v>
      </c>
      <c r="BB772" s="258">
        <f t="shared" si="417"/>
        <v>0</v>
      </c>
      <c r="BC772" s="258">
        <f t="shared" si="418"/>
        <v>1</v>
      </c>
      <c r="BD772" s="258">
        <f t="shared" si="374"/>
        <v>1</v>
      </c>
      <c r="BE772" s="258">
        <f t="shared" si="419"/>
        <v>0</v>
      </c>
      <c r="BF772" s="258">
        <f t="shared" si="420"/>
        <v>1</v>
      </c>
      <c r="BG772" s="258">
        <f t="shared" si="377"/>
        <v>1</v>
      </c>
      <c r="BH772" s="258">
        <f t="shared" si="421"/>
        <v>0</v>
      </c>
      <c r="BI772" s="258">
        <f t="shared" si="422"/>
        <v>1</v>
      </c>
      <c r="BJ772" s="258">
        <f t="shared" si="380"/>
        <v>1</v>
      </c>
      <c r="BK772" s="258">
        <f t="shared" si="423"/>
        <v>0</v>
      </c>
      <c r="BL772" s="258">
        <f t="shared" si="424"/>
        <v>1</v>
      </c>
      <c r="BM772" s="258">
        <f t="shared" si="383"/>
        <v>1</v>
      </c>
      <c r="BN772" s="258">
        <f t="shared" si="425"/>
        <v>0</v>
      </c>
      <c r="BO772" s="258">
        <f t="shared" si="426"/>
        <v>1</v>
      </c>
      <c r="BP772" s="258">
        <f t="shared" si="386"/>
        <v>1</v>
      </c>
      <c r="BQ772" s="258">
        <f t="shared" si="427"/>
        <v>0</v>
      </c>
      <c r="BR772" s="258">
        <f t="shared" si="428"/>
        <v>1</v>
      </c>
      <c r="BS772" s="258">
        <f t="shared" si="389"/>
        <v>1</v>
      </c>
      <c r="BT772" s="258">
        <f t="shared" si="429"/>
        <v>0</v>
      </c>
      <c r="BU772" s="258">
        <f t="shared" si="430"/>
        <v>1</v>
      </c>
      <c r="BV772" s="258">
        <f t="shared" si="392"/>
        <v>1</v>
      </c>
      <c r="BW772" s="258">
        <f t="shared" si="431"/>
        <v>0</v>
      </c>
      <c r="BX772" s="258">
        <f t="shared" si="432"/>
        <v>1</v>
      </c>
      <c r="BY772" s="258">
        <f t="shared" si="395"/>
        <v>1</v>
      </c>
      <c r="BZ772" s="258">
        <f t="shared" si="433"/>
        <v>0</v>
      </c>
      <c r="CA772" s="258">
        <f t="shared" si="434"/>
        <v>1</v>
      </c>
      <c r="CB772" s="258">
        <f t="shared" si="398"/>
        <v>1</v>
      </c>
      <c r="CC772" s="258">
        <f t="shared" si="435"/>
        <v>0</v>
      </c>
      <c r="CD772" s="258">
        <f t="shared" si="436"/>
        <v>1</v>
      </c>
    </row>
    <row r="773" spans="1:82" hidden="1">
      <c r="A773" s="258"/>
      <c r="B773" s="258"/>
      <c r="C773" s="259"/>
      <c r="D773" s="258"/>
      <c r="E773" s="258"/>
      <c r="F773" s="258"/>
      <c r="G773" s="258">
        <v>765</v>
      </c>
      <c r="H773" s="743"/>
      <c r="I773" s="744"/>
      <c r="J773" s="739"/>
      <c r="K773" s="745"/>
      <c r="L773" s="745"/>
      <c r="M773" s="272"/>
      <c r="N773" s="508">
        <f t="shared" si="402"/>
        <v>0</v>
      </c>
      <c r="O773" s="510">
        <f t="shared" si="403"/>
        <v>0</v>
      </c>
      <c r="P773" s="260">
        <f t="shared" si="404"/>
        <v>0</v>
      </c>
      <c r="Q773" s="261">
        <f t="shared" si="405"/>
        <v>0</v>
      </c>
      <c r="R773" s="261">
        <f t="shared" si="401"/>
        <v>0</v>
      </c>
      <c r="S773" s="262"/>
      <c r="T773" s="262"/>
      <c r="U773" s="263">
        <f t="shared" si="348"/>
        <v>1.288</v>
      </c>
      <c r="V773" s="264">
        <f>IF(E773="SP",1,IF(D773="",ExtraMargeMateriaal,(1-VLOOKUP(D773,TabelAankoop[],4,FALSE))))</f>
        <v>1</v>
      </c>
      <c r="W773" s="265">
        <f t="shared" si="3"/>
        <v>0.6885</v>
      </c>
      <c r="X773" s="266">
        <f t="shared" si="4"/>
        <v>1</v>
      </c>
      <c r="Y773" s="267">
        <f t="shared" si="5"/>
        <v>1.46</v>
      </c>
      <c r="Z773" s="267">
        <f t="shared" si="6"/>
        <v>1.1599999999999999</v>
      </c>
      <c r="AA773" s="268">
        <f t="shared" si="349"/>
        <v>0</v>
      </c>
      <c r="AB773" s="456">
        <f t="shared" si="350"/>
        <v>0</v>
      </c>
      <c r="AC773" s="457">
        <f t="shared" si="351"/>
        <v>0</v>
      </c>
      <c r="AD773" s="456">
        <f t="shared" si="352"/>
        <v>0</v>
      </c>
      <c r="AE773" s="458">
        <f t="shared" si="353"/>
        <v>0</v>
      </c>
      <c r="AF773" s="457">
        <f t="shared" si="406"/>
        <v>0</v>
      </c>
      <c r="AG773" s="456">
        <f t="shared" si="355"/>
        <v>0</v>
      </c>
      <c r="AH773" s="457">
        <f t="shared" si="356"/>
        <v>0</v>
      </c>
      <c r="AI773" s="268">
        <f t="shared" si="357"/>
        <v>0</v>
      </c>
      <c r="AJ773" s="269">
        <f t="shared" si="358"/>
        <v>0</v>
      </c>
      <c r="AK773" s="270">
        <f t="shared" si="359"/>
        <v>0</v>
      </c>
      <c r="AL773" s="415">
        <f t="shared" si="360"/>
        <v>0</v>
      </c>
      <c r="AM773" s="259" t="str">
        <f>IF(AP773="","",IFERROR(VLOOKUP(AP773,CODES!$A$3:$D$1348,4,FALSE),"X"))&amp;IF(AQ773="","",IFERROR(VLOOKUP(AQ773,CODES!$A$3:$D$1348,4,FALSE),"X"))&amp;IF(AR773="","",IFERROR(VLOOKUP(AR773,CODES!$A$3:$D$1348,4,FALSE),"X"))&amp;IF(AS773="","",IFERROR(VLOOKUP(AS773,CODES!$A$3:$D$1348,4,FALSE),"X"))&amp;IF(AT773="","",IFERROR(VLOOKUP(AT773,CODES!$A$3:$D$1348,4,FALSE),"X"))&amp;IF(AU773="","",IFERROR(VLOOKUP(AU773,CODES!$A$3:$D$1348,4,FALSE),"X"))&amp;IF(AV773="","",IFERROR(VLOOKUP(AV773,CODES!$A$3:$D$1348,4,FALSE),"X"))&amp;IF(AW773="","",IFERROR(VLOOKUP(AW773,CODES!$A$3:$D$1348,4,FALSE),"X"))&amp;IF(AX773="","",IFERROR(VLOOKUP(AX773,CODES!$A$3:$D$1348,4,FALSE),"X"))&amp;IF(AY773="","",IFERROR(VLOOKUP(AY773,CODES!$A$3:$D$1348,4,FALSE),"X"))</f>
        <v/>
      </c>
      <c r="AN773" s="258">
        <f>SUM(IFERROR(VLOOKUP(AP773,CODES!$A$3:$D$1348,4,FALSE)*BC773,0),IFERROR(VLOOKUP(AQ773,CODES!$A$3:$D$1348,4,FALSE)*BF773,0),IFERROR(VLOOKUP(AR773,CODES!$A$3:$D$1348,4,FALSE)*BI773,0),IFERROR(VLOOKUP(AS773,CODES!$A$3:$D$1348,4,FALSE)*BL773,0),IFERROR(VLOOKUP(AT773,CODES!$A$3:$D$1348,4,FALSE)*BO773,0),IFERROR(VLOOKUP(AU773,CODES!$A$3:$D$1348,4,FALSE)*BR773,0),IFERROR(VLOOKUP(AV773,CODES!$A$3:$D$1348,4,FALSE)*BU773,0),IFERROR(VLOOKUP(AW773,CODES!$A$3:$D$1348,4,FALSE)*BX773,0),IFERROR(VLOOKUP(AX773,CODES!$A$3:$D$1348,4,FALSE)*CA773,0),IFERROR(VLOOKUP(AY773,CODES!$A$3:$D$1348,4,FALSE)*CD773,0))</f>
        <v>0</v>
      </c>
      <c r="AO773" s="258">
        <f>SUM(IFERROR(VLOOKUP(AP773,CODES!$A$3:$D$1348,3,FALSE)*BC773,0),IFERROR(VLOOKUP(AQ773,CODES!$A$3:$D$1348,3,FALSE)*BF773,0),IFERROR(VLOOKUP(AR773,CODES!$A$3:$D$1348,3,FALSE)*BI773,0),IFERROR(VLOOKUP(AS773,CODES!$A$3:$D$1348,3,FALSE)*BL773,0),IFERROR(VLOOKUP(AT773,CODES!$A$3:$D$1348,3,FALSE)*BO773,0),IFERROR(VLOOKUP(AU773,CODES!$A$3:$D$1348,3,FALSE)*BR773,0),IFERROR(VLOOKUP(AV773,CODES!$A$3:$D$1348,3,FALSE)*BU773,0),IFERROR(VLOOKUP(AW773,CODES!$A$3:$D$1348,3,FALSE)*BX773,0),IFERROR(VLOOKUP(AX773,CODES!$A$3:$D$1348,3,FALSE)*CA773,0),IFERROR(VLOOKUP(AY773,CODES!$A$3:$D$1348,3,FALSE)*CD773,0))+B773</f>
        <v>0</v>
      </c>
      <c r="AP773" s="271" t="str">
        <f t="shared" si="407"/>
        <v/>
      </c>
      <c r="AQ773" s="271" t="str">
        <f t="shared" si="408"/>
        <v/>
      </c>
      <c r="AR773" s="271" t="str">
        <f t="shared" si="409"/>
        <v/>
      </c>
      <c r="AS773" s="271" t="str">
        <f t="shared" si="410"/>
        <v/>
      </c>
      <c r="AT773" s="271" t="str">
        <f t="shared" si="411"/>
        <v/>
      </c>
      <c r="AU773" s="271" t="str">
        <f t="shared" si="412"/>
        <v/>
      </c>
      <c r="AV773" s="271" t="str">
        <f t="shared" si="413"/>
        <v/>
      </c>
      <c r="AW773" s="271" t="str">
        <f t="shared" si="414"/>
        <v/>
      </c>
      <c r="AX773" s="271" t="str">
        <f t="shared" si="415"/>
        <v/>
      </c>
      <c r="AY773" s="271" t="str">
        <f t="shared" si="416"/>
        <v/>
      </c>
      <c r="AZ773" s="258">
        <f t="shared" si="371"/>
        <v>0</v>
      </c>
      <c r="BA773" s="258">
        <f t="shared" si="19"/>
        <v>1</v>
      </c>
      <c r="BB773" s="258">
        <f t="shared" si="417"/>
        <v>0</v>
      </c>
      <c r="BC773" s="258">
        <f t="shared" si="418"/>
        <v>1</v>
      </c>
      <c r="BD773" s="258">
        <f t="shared" si="374"/>
        <v>1</v>
      </c>
      <c r="BE773" s="258">
        <f t="shared" si="419"/>
        <v>0</v>
      </c>
      <c r="BF773" s="258">
        <f t="shared" si="420"/>
        <v>1</v>
      </c>
      <c r="BG773" s="258">
        <f t="shared" si="377"/>
        <v>1</v>
      </c>
      <c r="BH773" s="258">
        <f t="shared" si="421"/>
        <v>0</v>
      </c>
      <c r="BI773" s="258">
        <f t="shared" si="422"/>
        <v>1</v>
      </c>
      <c r="BJ773" s="258">
        <f t="shared" si="380"/>
        <v>1</v>
      </c>
      <c r="BK773" s="258">
        <f t="shared" si="423"/>
        <v>0</v>
      </c>
      <c r="BL773" s="258">
        <f t="shared" si="424"/>
        <v>1</v>
      </c>
      <c r="BM773" s="258">
        <f t="shared" si="383"/>
        <v>1</v>
      </c>
      <c r="BN773" s="258">
        <f t="shared" si="425"/>
        <v>0</v>
      </c>
      <c r="BO773" s="258">
        <f t="shared" si="426"/>
        <v>1</v>
      </c>
      <c r="BP773" s="258">
        <f t="shared" si="386"/>
        <v>1</v>
      </c>
      <c r="BQ773" s="258">
        <f t="shared" si="427"/>
        <v>0</v>
      </c>
      <c r="BR773" s="258">
        <f t="shared" si="428"/>
        <v>1</v>
      </c>
      <c r="BS773" s="258">
        <f t="shared" si="389"/>
        <v>1</v>
      </c>
      <c r="BT773" s="258">
        <f t="shared" si="429"/>
        <v>0</v>
      </c>
      <c r="BU773" s="258">
        <f t="shared" si="430"/>
        <v>1</v>
      </c>
      <c r="BV773" s="258">
        <f t="shared" si="392"/>
        <v>1</v>
      </c>
      <c r="BW773" s="258">
        <f t="shared" si="431"/>
        <v>0</v>
      </c>
      <c r="BX773" s="258">
        <f t="shared" si="432"/>
        <v>1</v>
      </c>
      <c r="BY773" s="258">
        <f t="shared" si="395"/>
        <v>1</v>
      </c>
      <c r="BZ773" s="258">
        <f t="shared" si="433"/>
        <v>0</v>
      </c>
      <c r="CA773" s="258">
        <f t="shared" si="434"/>
        <v>1</v>
      </c>
      <c r="CB773" s="258">
        <f t="shared" si="398"/>
        <v>1</v>
      </c>
      <c r="CC773" s="258">
        <f t="shared" si="435"/>
        <v>0</v>
      </c>
      <c r="CD773" s="258">
        <f t="shared" si="436"/>
        <v>1</v>
      </c>
    </row>
    <row r="774" spans="1:82" hidden="1">
      <c r="A774" s="258"/>
      <c r="B774" s="258"/>
      <c r="C774" s="259"/>
      <c r="D774" s="258"/>
      <c r="E774" s="258"/>
      <c r="F774" s="258"/>
      <c r="G774" s="258">
        <v>766</v>
      </c>
      <c r="H774" s="743"/>
      <c r="I774" s="744"/>
      <c r="J774" s="739"/>
      <c r="K774" s="745"/>
      <c r="L774" s="745"/>
      <c r="M774" s="272"/>
      <c r="N774" s="508">
        <f t="shared" si="402"/>
        <v>0</v>
      </c>
      <c r="O774" s="510">
        <f t="shared" si="403"/>
        <v>0</v>
      </c>
      <c r="P774" s="260">
        <f t="shared" si="404"/>
        <v>0</v>
      </c>
      <c r="Q774" s="261">
        <f t="shared" si="405"/>
        <v>0</v>
      </c>
      <c r="R774" s="261">
        <f t="shared" si="401"/>
        <v>0</v>
      </c>
      <c r="S774" s="262"/>
      <c r="T774" s="262"/>
      <c r="U774" s="263">
        <f t="shared" si="348"/>
        <v>1.288</v>
      </c>
      <c r="V774" s="264">
        <f>IF(E774="SP",1,IF(D774="",ExtraMargeMateriaal,(1-VLOOKUP(D774,TabelAankoop[],4,FALSE))))</f>
        <v>1</v>
      </c>
      <c r="W774" s="265">
        <f t="shared" si="3"/>
        <v>0.6885</v>
      </c>
      <c r="X774" s="266">
        <f t="shared" si="4"/>
        <v>1</v>
      </c>
      <c r="Y774" s="267">
        <f t="shared" si="5"/>
        <v>1.46</v>
      </c>
      <c r="Z774" s="267">
        <f t="shared" si="6"/>
        <v>1.1599999999999999</v>
      </c>
      <c r="AA774" s="268">
        <f t="shared" si="349"/>
        <v>0</v>
      </c>
      <c r="AB774" s="456">
        <f t="shared" si="350"/>
        <v>0</v>
      </c>
      <c r="AC774" s="457">
        <f t="shared" si="351"/>
        <v>0</v>
      </c>
      <c r="AD774" s="456">
        <f t="shared" si="352"/>
        <v>0</v>
      </c>
      <c r="AE774" s="458">
        <f t="shared" si="353"/>
        <v>0</v>
      </c>
      <c r="AF774" s="457">
        <f t="shared" si="406"/>
        <v>0</v>
      </c>
      <c r="AG774" s="456">
        <f t="shared" si="355"/>
        <v>0</v>
      </c>
      <c r="AH774" s="457">
        <f t="shared" si="356"/>
        <v>0</v>
      </c>
      <c r="AI774" s="268">
        <f t="shared" si="357"/>
        <v>0</v>
      </c>
      <c r="AJ774" s="269">
        <f t="shared" si="358"/>
        <v>0</v>
      </c>
      <c r="AK774" s="270">
        <f t="shared" si="359"/>
        <v>0</v>
      </c>
      <c r="AL774" s="415">
        <f t="shared" si="360"/>
        <v>0</v>
      </c>
      <c r="AM774" s="259" t="str">
        <f>IF(AP774="","",IFERROR(VLOOKUP(AP774,CODES!$A$3:$D$1348,4,FALSE),"X"))&amp;IF(AQ774="","",IFERROR(VLOOKUP(AQ774,CODES!$A$3:$D$1348,4,FALSE),"X"))&amp;IF(AR774="","",IFERROR(VLOOKUP(AR774,CODES!$A$3:$D$1348,4,FALSE),"X"))&amp;IF(AS774="","",IFERROR(VLOOKUP(AS774,CODES!$A$3:$D$1348,4,FALSE),"X"))&amp;IF(AT774="","",IFERROR(VLOOKUP(AT774,CODES!$A$3:$D$1348,4,FALSE),"X"))&amp;IF(AU774="","",IFERROR(VLOOKUP(AU774,CODES!$A$3:$D$1348,4,FALSE),"X"))&amp;IF(AV774="","",IFERROR(VLOOKUP(AV774,CODES!$A$3:$D$1348,4,FALSE),"X"))&amp;IF(AW774="","",IFERROR(VLOOKUP(AW774,CODES!$A$3:$D$1348,4,FALSE),"X"))&amp;IF(AX774="","",IFERROR(VLOOKUP(AX774,CODES!$A$3:$D$1348,4,FALSE),"X"))&amp;IF(AY774="","",IFERROR(VLOOKUP(AY774,CODES!$A$3:$D$1348,4,FALSE),"X"))</f>
        <v/>
      </c>
      <c r="AN774" s="258">
        <f>SUM(IFERROR(VLOOKUP(AP774,CODES!$A$3:$D$1348,4,FALSE)*BC774,0),IFERROR(VLOOKUP(AQ774,CODES!$A$3:$D$1348,4,FALSE)*BF774,0),IFERROR(VLOOKUP(AR774,CODES!$A$3:$D$1348,4,FALSE)*BI774,0),IFERROR(VLOOKUP(AS774,CODES!$A$3:$D$1348,4,FALSE)*BL774,0),IFERROR(VLOOKUP(AT774,CODES!$A$3:$D$1348,4,FALSE)*BO774,0),IFERROR(VLOOKUP(AU774,CODES!$A$3:$D$1348,4,FALSE)*BR774,0),IFERROR(VLOOKUP(AV774,CODES!$A$3:$D$1348,4,FALSE)*BU774,0),IFERROR(VLOOKUP(AW774,CODES!$A$3:$D$1348,4,FALSE)*BX774,0),IFERROR(VLOOKUP(AX774,CODES!$A$3:$D$1348,4,FALSE)*CA774,0),IFERROR(VLOOKUP(AY774,CODES!$A$3:$D$1348,4,FALSE)*CD774,0))</f>
        <v>0</v>
      </c>
      <c r="AO774" s="258">
        <f>SUM(IFERROR(VLOOKUP(AP774,CODES!$A$3:$D$1348,3,FALSE)*BC774,0),IFERROR(VLOOKUP(AQ774,CODES!$A$3:$D$1348,3,FALSE)*BF774,0),IFERROR(VLOOKUP(AR774,CODES!$A$3:$D$1348,3,FALSE)*BI774,0),IFERROR(VLOOKUP(AS774,CODES!$A$3:$D$1348,3,FALSE)*BL774,0),IFERROR(VLOOKUP(AT774,CODES!$A$3:$D$1348,3,FALSE)*BO774,0),IFERROR(VLOOKUP(AU774,CODES!$A$3:$D$1348,3,FALSE)*BR774,0),IFERROR(VLOOKUP(AV774,CODES!$A$3:$D$1348,3,FALSE)*BU774,0),IFERROR(VLOOKUP(AW774,CODES!$A$3:$D$1348,3,FALSE)*BX774,0),IFERROR(VLOOKUP(AX774,CODES!$A$3:$D$1348,3,FALSE)*CA774,0),IFERROR(VLOOKUP(AY774,CODES!$A$3:$D$1348,3,FALSE)*CD774,0))+B774</f>
        <v>0</v>
      </c>
      <c r="AP774" s="271" t="str">
        <f t="shared" si="407"/>
        <v/>
      </c>
      <c r="AQ774" s="271" t="str">
        <f t="shared" si="408"/>
        <v/>
      </c>
      <c r="AR774" s="271" t="str">
        <f t="shared" si="409"/>
        <v/>
      </c>
      <c r="AS774" s="271" t="str">
        <f t="shared" si="410"/>
        <v/>
      </c>
      <c r="AT774" s="271" t="str">
        <f t="shared" si="411"/>
        <v/>
      </c>
      <c r="AU774" s="271" t="str">
        <f t="shared" si="412"/>
        <v/>
      </c>
      <c r="AV774" s="271" t="str">
        <f t="shared" si="413"/>
        <v/>
      </c>
      <c r="AW774" s="271" t="str">
        <f t="shared" si="414"/>
        <v/>
      </c>
      <c r="AX774" s="271" t="str">
        <f t="shared" si="415"/>
        <v/>
      </c>
      <c r="AY774" s="271" t="str">
        <f t="shared" si="416"/>
        <v/>
      </c>
      <c r="AZ774" s="258">
        <f t="shared" si="371"/>
        <v>0</v>
      </c>
      <c r="BA774" s="258">
        <f t="shared" si="19"/>
        <v>1</v>
      </c>
      <c r="BB774" s="258">
        <f t="shared" si="417"/>
        <v>0</v>
      </c>
      <c r="BC774" s="258">
        <f t="shared" si="418"/>
        <v>1</v>
      </c>
      <c r="BD774" s="258">
        <f t="shared" si="374"/>
        <v>1</v>
      </c>
      <c r="BE774" s="258">
        <f t="shared" si="419"/>
        <v>0</v>
      </c>
      <c r="BF774" s="258">
        <f t="shared" si="420"/>
        <v>1</v>
      </c>
      <c r="BG774" s="258">
        <f t="shared" si="377"/>
        <v>1</v>
      </c>
      <c r="BH774" s="258">
        <f t="shared" si="421"/>
        <v>0</v>
      </c>
      <c r="BI774" s="258">
        <f t="shared" si="422"/>
        <v>1</v>
      </c>
      <c r="BJ774" s="258">
        <f t="shared" si="380"/>
        <v>1</v>
      </c>
      <c r="BK774" s="258">
        <f t="shared" si="423"/>
        <v>0</v>
      </c>
      <c r="BL774" s="258">
        <f t="shared" si="424"/>
        <v>1</v>
      </c>
      <c r="BM774" s="258">
        <f t="shared" si="383"/>
        <v>1</v>
      </c>
      <c r="BN774" s="258">
        <f t="shared" si="425"/>
        <v>0</v>
      </c>
      <c r="BO774" s="258">
        <f t="shared" si="426"/>
        <v>1</v>
      </c>
      <c r="BP774" s="258">
        <f t="shared" si="386"/>
        <v>1</v>
      </c>
      <c r="BQ774" s="258">
        <f t="shared" si="427"/>
        <v>0</v>
      </c>
      <c r="BR774" s="258">
        <f t="shared" si="428"/>
        <v>1</v>
      </c>
      <c r="BS774" s="258">
        <f t="shared" si="389"/>
        <v>1</v>
      </c>
      <c r="BT774" s="258">
        <f t="shared" si="429"/>
        <v>0</v>
      </c>
      <c r="BU774" s="258">
        <f t="shared" si="430"/>
        <v>1</v>
      </c>
      <c r="BV774" s="258">
        <f t="shared" si="392"/>
        <v>1</v>
      </c>
      <c r="BW774" s="258">
        <f t="shared" si="431"/>
        <v>0</v>
      </c>
      <c r="BX774" s="258">
        <f t="shared" si="432"/>
        <v>1</v>
      </c>
      <c r="BY774" s="258">
        <f t="shared" si="395"/>
        <v>1</v>
      </c>
      <c r="BZ774" s="258">
        <f t="shared" si="433"/>
        <v>0</v>
      </c>
      <c r="CA774" s="258">
        <f t="shared" si="434"/>
        <v>1</v>
      </c>
      <c r="CB774" s="258">
        <f t="shared" si="398"/>
        <v>1</v>
      </c>
      <c r="CC774" s="258">
        <f t="shared" si="435"/>
        <v>0</v>
      </c>
      <c r="CD774" s="258">
        <f t="shared" si="436"/>
        <v>1</v>
      </c>
    </row>
    <row r="775" spans="1:82" hidden="1">
      <c r="A775" s="258"/>
      <c r="B775" s="258"/>
      <c r="C775" s="259"/>
      <c r="D775" s="258"/>
      <c r="E775" s="258"/>
      <c r="F775" s="258"/>
      <c r="G775" s="258">
        <v>767</v>
      </c>
      <c r="H775" s="743"/>
      <c r="I775" s="744"/>
      <c r="J775" s="739"/>
      <c r="K775" s="745"/>
      <c r="L775" s="745"/>
      <c r="M775" s="272"/>
      <c r="N775" s="508">
        <f t="shared" si="402"/>
        <v>0</v>
      </c>
      <c r="O775" s="510">
        <f t="shared" si="403"/>
        <v>0</v>
      </c>
      <c r="P775" s="260">
        <f t="shared" si="404"/>
        <v>0</v>
      </c>
      <c r="Q775" s="261">
        <f t="shared" si="405"/>
        <v>0</v>
      </c>
      <c r="R775" s="261">
        <f t="shared" si="401"/>
        <v>0</v>
      </c>
      <c r="S775" s="262"/>
      <c r="T775" s="262"/>
      <c r="U775" s="263">
        <f t="shared" si="348"/>
        <v>1.288</v>
      </c>
      <c r="V775" s="264">
        <f>IF(E775="SP",1,IF(D775="",ExtraMargeMateriaal,(1-VLOOKUP(D775,TabelAankoop[],4,FALSE))))</f>
        <v>1</v>
      </c>
      <c r="W775" s="265">
        <f t="shared" si="3"/>
        <v>0.6885</v>
      </c>
      <c r="X775" s="266">
        <f t="shared" si="4"/>
        <v>1</v>
      </c>
      <c r="Y775" s="267">
        <f t="shared" si="5"/>
        <v>1.46</v>
      </c>
      <c r="Z775" s="267">
        <f t="shared" si="6"/>
        <v>1.1599999999999999</v>
      </c>
      <c r="AA775" s="268">
        <f t="shared" si="349"/>
        <v>0</v>
      </c>
      <c r="AB775" s="456">
        <f t="shared" si="350"/>
        <v>0</v>
      </c>
      <c r="AC775" s="457">
        <f t="shared" si="351"/>
        <v>0</v>
      </c>
      <c r="AD775" s="456">
        <f t="shared" si="352"/>
        <v>0</v>
      </c>
      <c r="AE775" s="458">
        <f t="shared" si="353"/>
        <v>0</v>
      </c>
      <c r="AF775" s="457">
        <f t="shared" si="406"/>
        <v>0</v>
      </c>
      <c r="AG775" s="456">
        <f t="shared" si="355"/>
        <v>0</v>
      </c>
      <c r="AH775" s="457">
        <f t="shared" si="356"/>
        <v>0</v>
      </c>
      <c r="AI775" s="268">
        <f t="shared" si="357"/>
        <v>0</v>
      </c>
      <c r="AJ775" s="269">
        <f t="shared" si="358"/>
        <v>0</v>
      </c>
      <c r="AK775" s="270">
        <f t="shared" si="359"/>
        <v>0</v>
      </c>
      <c r="AL775" s="415">
        <f t="shared" si="360"/>
        <v>0</v>
      </c>
      <c r="AM775" s="259" t="str">
        <f>IF(AP775="","",IFERROR(VLOOKUP(AP775,CODES!$A$3:$D$1348,4,FALSE),"X"))&amp;IF(AQ775="","",IFERROR(VLOOKUP(AQ775,CODES!$A$3:$D$1348,4,FALSE),"X"))&amp;IF(AR775="","",IFERROR(VLOOKUP(AR775,CODES!$A$3:$D$1348,4,FALSE),"X"))&amp;IF(AS775="","",IFERROR(VLOOKUP(AS775,CODES!$A$3:$D$1348,4,FALSE),"X"))&amp;IF(AT775="","",IFERROR(VLOOKUP(AT775,CODES!$A$3:$D$1348,4,FALSE),"X"))&amp;IF(AU775="","",IFERROR(VLOOKUP(AU775,CODES!$A$3:$D$1348,4,FALSE),"X"))&amp;IF(AV775="","",IFERROR(VLOOKUP(AV775,CODES!$A$3:$D$1348,4,FALSE),"X"))&amp;IF(AW775="","",IFERROR(VLOOKUP(AW775,CODES!$A$3:$D$1348,4,FALSE),"X"))&amp;IF(AX775="","",IFERROR(VLOOKUP(AX775,CODES!$A$3:$D$1348,4,FALSE),"X"))&amp;IF(AY775="","",IFERROR(VLOOKUP(AY775,CODES!$A$3:$D$1348,4,FALSE),"X"))</f>
        <v/>
      </c>
      <c r="AN775" s="258">
        <f>SUM(IFERROR(VLOOKUP(AP775,CODES!$A$3:$D$1348,4,FALSE)*BC775,0),IFERROR(VLOOKUP(AQ775,CODES!$A$3:$D$1348,4,FALSE)*BF775,0),IFERROR(VLOOKUP(AR775,CODES!$A$3:$D$1348,4,FALSE)*BI775,0),IFERROR(VLOOKUP(AS775,CODES!$A$3:$D$1348,4,FALSE)*BL775,0),IFERROR(VLOOKUP(AT775,CODES!$A$3:$D$1348,4,FALSE)*BO775,0),IFERROR(VLOOKUP(AU775,CODES!$A$3:$D$1348,4,FALSE)*BR775,0),IFERROR(VLOOKUP(AV775,CODES!$A$3:$D$1348,4,FALSE)*BU775,0),IFERROR(VLOOKUP(AW775,CODES!$A$3:$D$1348,4,FALSE)*BX775,0),IFERROR(VLOOKUP(AX775,CODES!$A$3:$D$1348,4,FALSE)*CA775,0),IFERROR(VLOOKUP(AY775,CODES!$A$3:$D$1348,4,FALSE)*CD775,0))</f>
        <v>0</v>
      </c>
      <c r="AO775" s="258">
        <f>SUM(IFERROR(VLOOKUP(AP775,CODES!$A$3:$D$1348,3,FALSE)*BC775,0),IFERROR(VLOOKUP(AQ775,CODES!$A$3:$D$1348,3,FALSE)*BF775,0),IFERROR(VLOOKUP(AR775,CODES!$A$3:$D$1348,3,FALSE)*BI775,0),IFERROR(VLOOKUP(AS775,CODES!$A$3:$D$1348,3,FALSE)*BL775,0),IFERROR(VLOOKUP(AT775,CODES!$A$3:$D$1348,3,FALSE)*BO775,0),IFERROR(VLOOKUP(AU775,CODES!$A$3:$D$1348,3,FALSE)*BR775,0),IFERROR(VLOOKUP(AV775,CODES!$A$3:$D$1348,3,FALSE)*BU775,0),IFERROR(VLOOKUP(AW775,CODES!$A$3:$D$1348,3,FALSE)*BX775,0),IFERROR(VLOOKUP(AX775,CODES!$A$3:$D$1348,3,FALSE)*CA775,0),IFERROR(VLOOKUP(AY775,CODES!$A$3:$D$1348,3,FALSE)*CD775,0))+B775</f>
        <v>0</v>
      </c>
      <c r="AP775" s="271" t="str">
        <f t="shared" si="407"/>
        <v/>
      </c>
      <c r="AQ775" s="271" t="str">
        <f t="shared" si="408"/>
        <v/>
      </c>
      <c r="AR775" s="271" t="str">
        <f t="shared" si="409"/>
        <v/>
      </c>
      <c r="AS775" s="271" t="str">
        <f t="shared" si="410"/>
        <v/>
      </c>
      <c r="AT775" s="271" t="str">
        <f t="shared" si="411"/>
        <v/>
      </c>
      <c r="AU775" s="271" t="str">
        <f t="shared" si="412"/>
        <v/>
      </c>
      <c r="AV775" s="271" t="str">
        <f t="shared" si="413"/>
        <v/>
      </c>
      <c r="AW775" s="271" t="str">
        <f t="shared" si="414"/>
        <v/>
      </c>
      <c r="AX775" s="271" t="str">
        <f t="shared" si="415"/>
        <v/>
      </c>
      <c r="AY775" s="271" t="str">
        <f t="shared" si="416"/>
        <v/>
      </c>
      <c r="AZ775" s="258">
        <f t="shared" si="371"/>
        <v>0</v>
      </c>
      <c r="BA775" s="258">
        <f t="shared" si="19"/>
        <v>1</v>
      </c>
      <c r="BB775" s="258">
        <f t="shared" si="417"/>
        <v>0</v>
      </c>
      <c r="BC775" s="258">
        <f t="shared" si="418"/>
        <v>1</v>
      </c>
      <c r="BD775" s="258">
        <f t="shared" si="374"/>
        <v>1</v>
      </c>
      <c r="BE775" s="258">
        <f t="shared" si="419"/>
        <v>0</v>
      </c>
      <c r="BF775" s="258">
        <f t="shared" si="420"/>
        <v>1</v>
      </c>
      <c r="BG775" s="258">
        <f t="shared" si="377"/>
        <v>1</v>
      </c>
      <c r="BH775" s="258">
        <f t="shared" si="421"/>
        <v>0</v>
      </c>
      <c r="BI775" s="258">
        <f t="shared" si="422"/>
        <v>1</v>
      </c>
      <c r="BJ775" s="258">
        <f t="shared" si="380"/>
        <v>1</v>
      </c>
      <c r="BK775" s="258">
        <f t="shared" si="423"/>
        <v>0</v>
      </c>
      <c r="BL775" s="258">
        <f t="shared" si="424"/>
        <v>1</v>
      </c>
      <c r="BM775" s="258">
        <f t="shared" si="383"/>
        <v>1</v>
      </c>
      <c r="BN775" s="258">
        <f t="shared" si="425"/>
        <v>0</v>
      </c>
      <c r="BO775" s="258">
        <f t="shared" si="426"/>
        <v>1</v>
      </c>
      <c r="BP775" s="258">
        <f t="shared" si="386"/>
        <v>1</v>
      </c>
      <c r="BQ775" s="258">
        <f t="shared" si="427"/>
        <v>0</v>
      </c>
      <c r="BR775" s="258">
        <f t="shared" si="428"/>
        <v>1</v>
      </c>
      <c r="BS775" s="258">
        <f t="shared" si="389"/>
        <v>1</v>
      </c>
      <c r="BT775" s="258">
        <f t="shared" si="429"/>
        <v>0</v>
      </c>
      <c r="BU775" s="258">
        <f t="shared" si="430"/>
        <v>1</v>
      </c>
      <c r="BV775" s="258">
        <f t="shared" si="392"/>
        <v>1</v>
      </c>
      <c r="BW775" s="258">
        <f t="shared" si="431"/>
        <v>0</v>
      </c>
      <c r="BX775" s="258">
        <f t="shared" si="432"/>
        <v>1</v>
      </c>
      <c r="BY775" s="258">
        <f t="shared" si="395"/>
        <v>1</v>
      </c>
      <c r="BZ775" s="258">
        <f t="shared" si="433"/>
        <v>0</v>
      </c>
      <c r="CA775" s="258">
        <f t="shared" si="434"/>
        <v>1</v>
      </c>
      <c r="CB775" s="258">
        <f t="shared" si="398"/>
        <v>1</v>
      </c>
      <c r="CC775" s="258">
        <f t="shared" si="435"/>
        <v>0</v>
      </c>
      <c r="CD775" s="258">
        <f t="shared" si="436"/>
        <v>1</v>
      </c>
    </row>
    <row r="776" spans="1:82" hidden="1">
      <c r="A776" s="258"/>
      <c r="B776" s="258"/>
      <c r="C776" s="259"/>
      <c r="D776" s="258"/>
      <c r="E776" s="258"/>
      <c r="F776" s="258"/>
      <c r="G776" s="258">
        <v>768</v>
      </c>
      <c r="H776" s="743"/>
      <c r="I776" s="744"/>
      <c r="J776" s="739"/>
      <c r="K776" s="745"/>
      <c r="L776" s="745"/>
      <c r="M776" s="272"/>
      <c r="N776" s="508">
        <f t="shared" si="402"/>
        <v>0</v>
      </c>
      <c r="O776" s="510">
        <f t="shared" si="403"/>
        <v>0</v>
      </c>
      <c r="P776" s="260">
        <f t="shared" si="404"/>
        <v>0</v>
      </c>
      <c r="Q776" s="261">
        <f t="shared" si="405"/>
        <v>0</v>
      </c>
      <c r="R776" s="261">
        <f t="shared" si="401"/>
        <v>0</v>
      </c>
      <c r="S776" s="262"/>
      <c r="T776" s="262"/>
      <c r="U776" s="263">
        <f t="shared" si="348"/>
        <v>1.288</v>
      </c>
      <c r="V776" s="264">
        <f>IF(E776="SP",1,IF(D776="",ExtraMargeMateriaal,(1-VLOOKUP(D776,TabelAankoop[],4,FALSE))))</f>
        <v>1</v>
      </c>
      <c r="W776" s="265">
        <f t="shared" si="3"/>
        <v>0.6885</v>
      </c>
      <c r="X776" s="266">
        <f t="shared" si="4"/>
        <v>1</v>
      </c>
      <c r="Y776" s="267">
        <f t="shared" si="5"/>
        <v>1.46</v>
      </c>
      <c r="Z776" s="267">
        <f t="shared" si="6"/>
        <v>1.1599999999999999</v>
      </c>
      <c r="AA776" s="268">
        <f t="shared" si="349"/>
        <v>0</v>
      </c>
      <c r="AB776" s="456">
        <f t="shared" si="350"/>
        <v>0</v>
      </c>
      <c r="AC776" s="457">
        <f t="shared" si="351"/>
        <v>0</v>
      </c>
      <c r="AD776" s="456">
        <f t="shared" si="352"/>
        <v>0</v>
      </c>
      <c r="AE776" s="458">
        <f t="shared" si="353"/>
        <v>0</v>
      </c>
      <c r="AF776" s="457">
        <f t="shared" si="406"/>
        <v>0</v>
      </c>
      <c r="AG776" s="456">
        <f t="shared" si="355"/>
        <v>0</v>
      </c>
      <c r="AH776" s="457">
        <f t="shared" si="356"/>
        <v>0</v>
      </c>
      <c r="AI776" s="268">
        <f t="shared" si="357"/>
        <v>0</v>
      </c>
      <c r="AJ776" s="269">
        <f t="shared" si="358"/>
        <v>0</v>
      </c>
      <c r="AK776" s="270">
        <f t="shared" si="359"/>
        <v>0</v>
      </c>
      <c r="AL776" s="415">
        <f t="shared" si="360"/>
        <v>0</v>
      </c>
      <c r="AM776" s="259" t="str">
        <f>IF(AP776="","",IFERROR(VLOOKUP(AP776,CODES!$A$3:$D$1348,4,FALSE),"X"))&amp;IF(AQ776="","",IFERROR(VLOOKUP(AQ776,CODES!$A$3:$D$1348,4,FALSE),"X"))&amp;IF(AR776="","",IFERROR(VLOOKUP(AR776,CODES!$A$3:$D$1348,4,FALSE),"X"))&amp;IF(AS776="","",IFERROR(VLOOKUP(AS776,CODES!$A$3:$D$1348,4,FALSE),"X"))&amp;IF(AT776="","",IFERROR(VLOOKUP(AT776,CODES!$A$3:$D$1348,4,FALSE),"X"))&amp;IF(AU776="","",IFERROR(VLOOKUP(AU776,CODES!$A$3:$D$1348,4,FALSE),"X"))&amp;IF(AV776="","",IFERROR(VLOOKUP(AV776,CODES!$A$3:$D$1348,4,FALSE),"X"))&amp;IF(AW776="","",IFERROR(VLOOKUP(AW776,CODES!$A$3:$D$1348,4,FALSE),"X"))&amp;IF(AX776="","",IFERROR(VLOOKUP(AX776,CODES!$A$3:$D$1348,4,FALSE),"X"))&amp;IF(AY776="","",IFERROR(VLOOKUP(AY776,CODES!$A$3:$D$1348,4,FALSE),"X"))</f>
        <v/>
      </c>
      <c r="AN776" s="258">
        <f>SUM(IFERROR(VLOOKUP(AP776,CODES!$A$3:$D$1348,4,FALSE)*BC776,0),IFERROR(VLOOKUP(AQ776,CODES!$A$3:$D$1348,4,FALSE)*BF776,0),IFERROR(VLOOKUP(AR776,CODES!$A$3:$D$1348,4,FALSE)*BI776,0),IFERROR(VLOOKUP(AS776,CODES!$A$3:$D$1348,4,FALSE)*BL776,0),IFERROR(VLOOKUP(AT776,CODES!$A$3:$D$1348,4,FALSE)*BO776,0),IFERROR(VLOOKUP(AU776,CODES!$A$3:$D$1348,4,FALSE)*BR776,0),IFERROR(VLOOKUP(AV776,CODES!$A$3:$D$1348,4,FALSE)*BU776,0),IFERROR(VLOOKUP(AW776,CODES!$A$3:$D$1348,4,FALSE)*BX776,0),IFERROR(VLOOKUP(AX776,CODES!$A$3:$D$1348,4,FALSE)*CA776,0),IFERROR(VLOOKUP(AY776,CODES!$A$3:$D$1348,4,FALSE)*CD776,0))</f>
        <v>0</v>
      </c>
      <c r="AO776" s="258">
        <f>SUM(IFERROR(VLOOKUP(AP776,CODES!$A$3:$D$1348,3,FALSE)*BC776,0),IFERROR(VLOOKUP(AQ776,CODES!$A$3:$D$1348,3,FALSE)*BF776,0),IFERROR(VLOOKUP(AR776,CODES!$A$3:$D$1348,3,FALSE)*BI776,0),IFERROR(VLOOKUP(AS776,CODES!$A$3:$D$1348,3,FALSE)*BL776,0),IFERROR(VLOOKUP(AT776,CODES!$A$3:$D$1348,3,FALSE)*BO776,0),IFERROR(VLOOKUP(AU776,CODES!$A$3:$D$1348,3,FALSE)*BR776,0),IFERROR(VLOOKUP(AV776,CODES!$A$3:$D$1348,3,FALSE)*BU776,0),IFERROR(VLOOKUP(AW776,CODES!$A$3:$D$1348,3,FALSE)*BX776,0),IFERROR(VLOOKUP(AX776,CODES!$A$3:$D$1348,3,FALSE)*CA776,0),IFERROR(VLOOKUP(AY776,CODES!$A$3:$D$1348,3,FALSE)*CD776,0))+B776</f>
        <v>0</v>
      </c>
      <c r="AP776" s="271" t="str">
        <f t="shared" si="407"/>
        <v/>
      </c>
      <c r="AQ776" s="271" t="str">
        <f t="shared" si="408"/>
        <v/>
      </c>
      <c r="AR776" s="271" t="str">
        <f t="shared" si="409"/>
        <v/>
      </c>
      <c r="AS776" s="271" t="str">
        <f t="shared" si="410"/>
        <v/>
      </c>
      <c r="AT776" s="271" t="str">
        <f t="shared" si="411"/>
        <v/>
      </c>
      <c r="AU776" s="271" t="str">
        <f t="shared" si="412"/>
        <v/>
      </c>
      <c r="AV776" s="271" t="str">
        <f t="shared" si="413"/>
        <v/>
      </c>
      <c r="AW776" s="271" t="str">
        <f t="shared" si="414"/>
        <v/>
      </c>
      <c r="AX776" s="271" t="str">
        <f t="shared" si="415"/>
        <v/>
      </c>
      <c r="AY776" s="271" t="str">
        <f t="shared" si="416"/>
        <v/>
      </c>
      <c r="AZ776" s="258">
        <f t="shared" si="371"/>
        <v>0</v>
      </c>
      <c r="BA776" s="258">
        <f t="shared" si="19"/>
        <v>1</v>
      </c>
      <c r="BB776" s="258">
        <f t="shared" si="417"/>
        <v>0</v>
      </c>
      <c r="BC776" s="258">
        <f t="shared" si="418"/>
        <v>1</v>
      </c>
      <c r="BD776" s="258">
        <f t="shared" si="374"/>
        <v>1</v>
      </c>
      <c r="BE776" s="258">
        <f t="shared" si="419"/>
        <v>0</v>
      </c>
      <c r="BF776" s="258">
        <f t="shared" si="420"/>
        <v>1</v>
      </c>
      <c r="BG776" s="258">
        <f t="shared" si="377"/>
        <v>1</v>
      </c>
      <c r="BH776" s="258">
        <f t="shared" si="421"/>
        <v>0</v>
      </c>
      <c r="BI776" s="258">
        <f t="shared" si="422"/>
        <v>1</v>
      </c>
      <c r="BJ776" s="258">
        <f t="shared" si="380"/>
        <v>1</v>
      </c>
      <c r="BK776" s="258">
        <f t="shared" si="423"/>
        <v>0</v>
      </c>
      <c r="BL776" s="258">
        <f t="shared" si="424"/>
        <v>1</v>
      </c>
      <c r="BM776" s="258">
        <f t="shared" si="383"/>
        <v>1</v>
      </c>
      <c r="BN776" s="258">
        <f t="shared" si="425"/>
        <v>0</v>
      </c>
      <c r="BO776" s="258">
        <f t="shared" si="426"/>
        <v>1</v>
      </c>
      <c r="BP776" s="258">
        <f t="shared" si="386"/>
        <v>1</v>
      </c>
      <c r="BQ776" s="258">
        <f t="shared" si="427"/>
        <v>0</v>
      </c>
      <c r="BR776" s="258">
        <f t="shared" si="428"/>
        <v>1</v>
      </c>
      <c r="BS776" s="258">
        <f t="shared" si="389"/>
        <v>1</v>
      </c>
      <c r="BT776" s="258">
        <f t="shared" si="429"/>
        <v>0</v>
      </c>
      <c r="BU776" s="258">
        <f t="shared" si="430"/>
        <v>1</v>
      </c>
      <c r="BV776" s="258">
        <f t="shared" si="392"/>
        <v>1</v>
      </c>
      <c r="BW776" s="258">
        <f t="shared" si="431"/>
        <v>0</v>
      </c>
      <c r="BX776" s="258">
        <f t="shared" si="432"/>
        <v>1</v>
      </c>
      <c r="BY776" s="258">
        <f t="shared" si="395"/>
        <v>1</v>
      </c>
      <c r="BZ776" s="258">
        <f t="shared" si="433"/>
        <v>0</v>
      </c>
      <c r="CA776" s="258">
        <f t="shared" si="434"/>
        <v>1</v>
      </c>
      <c r="CB776" s="258">
        <f t="shared" si="398"/>
        <v>1</v>
      </c>
      <c r="CC776" s="258">
        <f t="shared" si="435"/>
        <v>0</v>
      </c>
      <c r="CD776" s="258">
        <f t="shared" si="436"/>
        <v>1</v>
      </c>
    </row>
    <row r="777" spans="1:82" hidden="1">
      <c r="A777" s="258"/>
      <c r="B777" s="258"/>
      <c r="C777" s="259"/>
      <c r="D777" s="258"/>
      <c r="E777" s="258"/>
      <c r="F777" s="258"/>
      <c r="G777" s="258">
        <v>769</v>
      </c>
      <c r="H777" s="743"/>
      <c r="I777" s="744"/>
      <c r="J777" s="739"/>
      <c r="K777" s="745"/>
      <c r="L777" s="745"/>
      <c r="M777" s="272"/>
      <c r="N777" s="508">
        <f t="shared" si="402"/>
        <v>0</v>
      </c>
      <c r="O777" s="510">
        <f t="shared" si="403"/>
        <v>0</v>
      </c>
      <c r="P777" s="260">
        <f t="shared" si="404"/>
        <v>0</v>
      </c>
      <c r="Q777" s="261">
        <f t="shared" si="405"/>
        <v>0</v>
      </c>
      <c r="R777" s="261">
        <f t="shared" si="401"/>
        <v>0</v>
      </c>
      <c r="S777" s="262"/>
      <c r="T777" s="262"/>
      <c r="U777" s="263">
        <f t="shared" si="348"/>
        <v>1.288</v>
      </c>
      <c r="V777" s="264">
        <f>IF(E777="SP",1,IF(D777="",ExtraMargeMateriaal,(1-VLOOKUP(D777,TabelAankoop[],4,FALSE))))</f>
        <v>1</v>
      </c>
      <c r="W777" s="265">
        <f t="shared" si="3"/>
        <v>0.6885</v>
      </c>
      <c r="X777" s="266">
        <f t="shared" si="4"/>
        <v>1</v>
      </c>
      <c r="Y777" s="267">
        <f t="shared" si="5"/>
        <v>1.46</v>
      </c>
      <c r="Z777" s="267">
        <f t="shared" si="6"/>
        <v>1.1599999999999999</v>
      </c>
      <c r="AA777" s="268">
        <f t="shared" si="349"/>
        <v>0</v>
      </c>
      <c r="AB777" s="456">
        <f t="shared" si="350"/>
        <v>0</v>
      </c>
      <c r="AC777" s="457">
        <f t="shared" si="351"/>
        <v>0</v>
      </c>
      <c r="AD777" s="456">
        <f t="shared" si="352"/>
        <v>0</v>
      </c>
      <c r="AE777" s="458">
        <f t="shared" si="353"/>
        <v>0</v>
      </c>
      <c r="AF777" s="457">
        <f t="shared" si="406"/>
        <v>0</v>
      </c>
      <c r="AG777" s="456">
        <f t="shared" si="355"/>
        <v>0</v>
      </c>
      <c r="AH777" s="457">
        <f t="shared" si="356"/>
        <v>0</v>
      </c>
      <c r="AI777" s="268">
        <f t="shared" si="357"/>
        <v>0</v>
      </c>
      <c r="AJ777" s="269">
        <f t="shared" si="358"/>
        <v>0</v>
      </c>
      <c r="AK777" s="270">
        <f t="shared" si="359"/>
        <v>0</v>
      </c>
      <c r="AL777" s="415">
        <f t="shared" si="360"/>
        <v>0</v>
      </c>
      <c r="AM777" s="259" t="str">
        <f>IF(AP777="","",IFERROR(VLOOKUP(AP777,CODES!$A$3:$D$1348,4,FALSE),"X"))&amp;IF(AQ777="","",IFERROR(VLOOKUP(AQ777,CODES!$A$3:$D$1348,4,FALSE),"X"))&amp;IF(AR777="","",IFERROR(VLOOKUP(AR777,CODES!$A$3:$D$1348,4,FALSE),"X"))&amp;IF(AS777="","",IFERROR(VLOOKUP(AS777,CODES!$A$3:$D$1348,4,FALSE),"X"))&amp;IF(AT777="","",IFERROR(VLOOKUP(AT777,CODES!$A$3:$D$1348,4,FALSE),"X"))&amp;IF(AU777="","",IFERROR(VLOOKUP(AU777,CODES!$A$3:$D$1348,4,FALSE),"X"))&amp;IF(AV777="","",IFERROR(VLOOKUP(AV777,CODES!$A$3:$D$1348,4,FALSE),"X"))&amp;IF(AW777="","",IFERROR(VLOOKUP(AW777,CODES!$A$3:$D$1348,4,FALSE),"X"))&amp;IF(AX777="","",IFERROR(VLOOKUP(AX777,CODES!$A$3:$D$1348,4,FALSE),"X"))&amp;IF(AY777="","",IFERROR(VLOOKUP(AY777,CODES!$A$3:$D$1348,4,FALSE),"X"))</f>
        <v/>
      </c>
      <c r="AN777" s="258">
        <f>SUM(IFERROR(VLOOKUP(AP777,CODES!$A$3:$D$1348,4,FALSE)*BC777,0),IFERROR(VLOOKUP(AQ777,CODES!$A$3:$D$1348,4,FALSE)*BF777,0),IFERROR(VLOOKUP(AR777,CODES!$A$3:$D$1348,4,FALSE)*BI777,0),IFERROR(VLOOKUP(AS777,CODES!$A$3:$D$1348,4,FALSE)*BL777,0),IFERROR(VLOOKUP(AT777,CODES!$A$3:$D$1348,4,FALSE)*BO777,0),IFERROR(VLOOKUP(AU777,CODES!$A$3:$D$1348,4,FALSE)*BR777,0),IFERROR(VLOOKUP(AV777,CODES!$A$3:$D$1348,4,FALSE)*BU777,0),IFERROR(VLOOKUP(AW777,CODES!$A$3:$D$1348,4,FALSE)*BX777,0),IFERROR(VLOOKUP(AX777,CODES!$A$3:$D$1348,4,FALSE)*CA777,0),IFERROR(VLOOKUP(AY777,CODES!$A$3:$D$1348,4,FALSE)*CD777,0))</f>
        <v>0</v>
      </c>
      <c r="AO777" s="258">
        <f>SUM(IFERROR(VLOOKUP(AP777,CODES!$A$3:$D$1348,3,FALSE)*BC777,0),IFERROR(VLOOKUP(AQ777,CODES!$A$3:$D$1348,3,FALSE)*BF777,0),IFERROR(VLOOKUP(AR777,CODES!$A$3:$D$1348,3,FALSE)*BI777,0),IFERROR(VLOOKUP(AS777,CODES!$A$3:$D$1348,3,FALSE)*BL777,0),IFERROR(VLOOKUP(AT777,CODES!$A$3:$D$1348,3,FALSE)*BO777,0),IFERROR(VLOOKUP(AU777,CODES!$A$3:$D$1348,3,FALSE)*BR777,0),IFERROR(VLOOKUP(AV777,CODES!$A$3:$D$1348,3,FALSE)*BU777,0),IFERROR(VLOOKUP(AW777,CODES!$A$3:$D$1348,3,FALSE)*BX777,0),IFERROR(VLOOKUP(AX777,CODES!$A$3:$D$1348,3,FALSE)*CA777,0),IFERROR(VLOOKUP(AY777,CODES!$A$3:$D$1348,3,FALSE)*CD777,0))+B777</f>
        <v>0</v>
      </c>
      <c r="AP777" s="271" t="str">
        <f t="shared" si="407"/>
        <v/>
      </c>
      <c r="AQ777" s="271" t="str">
        <f t="shared" si="408"/>
        <v/>
      </c>
      <c r="AR777" s="271" t="str">
        <f t="shared" si="409"/>
        <v/>
      </c>
      <c r="AS777" s="271" t="str">
        <f t="shared" si="410"/>
        <v/>
      </c>
      <c r="AT777" s="271" t="str">
        <f t="shared" si="411"/>
        <v/>
      </c>
      <c r="AU777" s="271" t="str">
        <f t="shared" si="412"/>
        <v/>
      </c>
      <c r="AV777" s="271" t="str">
        <f t="shared" si="413"/>
        <v/>
      </c>
      <c r="AW777" s="271" t="str">
        <f t="shared" si="414"/>
        <v/>
      </c>
      <c r="AX777" s="271" t="str">
        <f t="shared" si="415"/>
        <v/>
      </c>
      <c r="AY777" s="271" t="str">
        <f t="shared" si="416"/>
        <v/>
      </c>
      <c r="AZ777" s="258">
        <f t="shared" si="371"/>
        <v>0</v>
      </c>
      <c r="BA777" s="258">
        <f t="shared" si="19"/>
        <v>1</v>
      </c>
      <c r="BB777" s="258">
        <f t="shared" si="417"/>
        <v>0</v>
      </c>
      <c r="BC777" s="258">
        <f t="shared" si="418"/>
        <v>1</v>
      </c>
      <c r="BD777" s="258">
        <f t="shared" si="374"/>
        <v>1</v>
      </c>
      <c r="BE777" s="258">
        <f t="shared" si="419"/>
        <v>0</v>
      </c>
      <c r="BF777" s="258">
        <f t="shared" si="420"/>
        <v>1</v>
      </c>
      <c r="BG777" s="258">
        <f t="shared" si="377"/>
        <v>1</v>
      </c>
      <c r="BH777" s="258">
        <f t="shared" si="421"/>
        <v>0</v>
      </c>
      <c r="BI777" s="258">
        <f t="shared" si="422"/>
        <v>1</v>
      </c>
      <c r="BJ777" s="258">
        <f t="shared" si="380"/>
        <v>1</v>
      </c>
      <c r="BK777" s="258">
        <f t="shared" si="423"/>
        <v>0</v>
      </c>
      <c r="BL777" s="258">
        <f t="shared" si="424"/>
        <v>1</v>
      </c>
      <c r="BM777" s="258">
        <f t="shared" si="383"/>
        <v>1</v>
      </c>
      <c r="BN777" s="258">
        <f t="shared" si="425"/>
        <v>0</v>
      </c>
      <c r="BO777" s="258">
        <f t="shared" si="426"/>
        <v>1</v>
      </c>
      <c r="BP777" s="258">
        <f t="shared" si="386"/>
        <v>1</v>
      </c>
      <c r="BQ777" s="258">
        <f t="shared" si="427"/>
        <v>0</v>
      </c>
      <c r="BR777" s="258">
        <f t="shared" si="428"/>
        <v>1</v>
      </c>
      <c r="BS777" s="258">
        <f t="shared" si="389"/>
        <v>1</v>
      </c>
      <c r="BT777" s="258">
        <f t="shared" si="429"/>
        <v>0</v>
      </c>
      <c r="BU777" s="258">
        <f t="shared" si="430"/>
        <v>1</v>
      </c>
      <c r="BV777" s="258">
        <f t="shared" si="392"/>
        <v>1</v>
      </c>
      <c r="BW777" s="258">
        <f t="shared" si="431"/>
        <v>0</v>
      </c>
      <c r="BX777" s="258">
        <f t="shared" si="432"/>
        <v>1</v>
      </c>
      <c r="BY777" s="258">
        <f t="shared" si="395"/>
        <v>1</v>
      </c>
      <c r="BZ777" s="258">
        <f t="shared" si="433"/>
        <v>0</v>
      </c>
      <c r="CA777" s="258">
        <f t="shared" si="434"/>
        <v>1</v>
      </c>
      <c r="CB777" s="258">
        <f t="shared" si="398"/>
        <v>1</v>
      </c>
      <c r="CC777" s="258">
        <f t="shared" si="435"/>
        <v>0</v>
      </c>
      <c r="CD777" s="258">
        <f t="shared" si="436"/>
        <v>1</v>
      </c>
    </row>
    <row r="778" spans="1:82" hidden="1">
      <c r="A778" s="258"/>
      <c r="B778" s="258"/>
      <c r="C778" s="259"/>
      <c r="D778" s="258"/>
      <c r="E778" s="258"/>
      <c r="F778" s="258"/>
      <c r="G778" s="258">
        <v>770</v>
      </c>
      <c r="H778" s="743"/>
      <c r="I778" s="744"/>
      <c r="J778" s="739"/>
      <c r="K778" s="745"/>
      <c r="L778" s="745"/>
      <c r="M778" s="272"/>
      <c r="N778" s="508">
        <f t="shared" si="402"/>
        <v>0</v>
      </c>
      <c r="O778" s="510">
        <f t="shared" si="403"/>
        <v>0</v>
      </c>
      <c r="P778" s="260">
        <f t="shared" si="404"/>
        <v>0</v>
      </c>
      <c r="Q778" s="261">
        <f t="shared" si="405"/>
        <v>0</v>
      </c>
      <c r="R778" s="261">
        <f t="shared" si="401"/>
        <v>0</v>
      </c>
      <c r="S778" s="262"/>
      <c r="T778" s="262"/>
      <c r="U778" s="263">
        <f t="shared" si="348"/>
        <v>1.288</v>
      </c>
      <c r="V778" s="264">
        <f>IF(E778="SP",1,IF(D778="",ExtraMargeMateriaal,(1-VLOOKUP(D778,TabelAankoop[],4,FALSE))))</f>
        <v>1</v>
      </c>
      <c r="W778" s="265">
        <f t="shared" si="3"/>
        <v>0.6885</v>
      </c>
      <c r="X778" s="266">
        <f t="shared" si="4"/>
        <v>1</v>
      </c>
      <c r="Y778" s="267">
        <f t="shared" si="5"/>
        <v>1.46</v>
      </c>
      <c r="Z778" s="267">
        <f t="shared" si="6"/>
        <v>1.1599999999999999</v>
      </c>
      <c r="AA778" s="268">
        <f t="shared" si="349"/>
        <v>0</v>
      </c>
      <c r="AB778" s="456">
        <f t="shared" si="350"/>
        <v>0</v>
      </c>
      <c r="AC778" s="457">
        <f t="shared" si="351"/>
        <v>0</v>
      </c>
      <c r="AD778" s="456">
        <f t="shared" si="352"/>
        <v>0</v>
      </c>
      <c r="AE778" s="458">
        <f t="shared" si="353"/>
        <v>0</v>
      </c>
      <c r="AF778" s="457">
        <f t="shared" si="406"/>
        <v>0</v>
      </c>
      <c r="AG778" s="456">
        <f t="shared" si="355"/>
        <v>0</v>
      </c>
      <c r="AH778" s="457">
        <f t="shared" si="356"/>
        <v>0</v>
      </c>
      <c r="AI778" s="268">
        <f t="shared" si="357"/>
        <v>0</v>
      </c>
      <c r="AJ778" s="269">
        <f t="shared" si="358"/>
        <v>0</v>
      </c>
      <c r="AK778" s="270">
        <f t="shared" si="359"/>
        <v>0</v>
      </c>
      <c r="AL778" s="415">
        <f t="shared" si="360"/>
        <v>0</v>
      </c>
      <c r="AM778" s="259" t="str">
        <f>IF(AP778="","",IFERROR(VLOOKUP(AP778,CODES!$A$3:$D$1348,4,FALSE),"X"))&amp;IF(AQ778="","",IFERROR(VLOOKUP(AQ778,CODES!$A$3:$D$1348,4,FALSE),"X"))&amp;IF(AR778="","",IFERROR(VLOOKUP(AR778,CODES!$A$3:$D$1348,4,FALSE),"X"))&amp;IF(AS778="","",IFERROR(VLOOKUP(AS778,CODES!$A$3:$D$1348,4,FALSE),"X"))&amp;IF(AT778="","",IFERROR(VLOOKUP(AT778,CODES!$A$3:$D$1348,4,FALSE),"X"))&amp;IF(AU778="","",IFERROR(VLOOKUP(AU778,CODES!$A$3:$D$1348,4,FALSE),"X"))&amp;IF(AV778="","",IFERROR(VLOOKUP(AV778,CODES!$A$3:$D$1348,4,FALSE),"X"))&amp;IF(AW778="","",IFERROR(VLOOKUP(AW778,CODES!$A$3:$D$1348,4,FALSE),"X"))&amp;IF(AX778="","",IFERROR(VLOOKUP(AX778,CODES!$A$3:$D$1348,4,FALSE),"X"))&amp;IF(AY778="","",IFERROR(VLOOKUP(AY778,CODES!$A$3:$D$1348,4,FALSE),"X"))</f>
        <v/>
      </c>
      <c r="AN778" s="258">
        <f>SUM(IFERROR(VLOOKUP(AP778,CODES!$A$3:$D$1348,4,FALSE)*BC778,0),IFERROR(VLOOKUP(AQ778,CODES!$A$3:$D$1348,4,FALSE)*BF778,0),IFERROR(VLOOKUP(AR778,CODES!$A$3:$D$1348,4,FALSE)*BI778,0),IFERROR(VLOOKUP(AS778,CODES!$A$3:$D$1348,4,FALSE)*BL778,0),IFERROR(VLOOKUP(AT778,CODES!$A$3:$D$1348,4,FALSE)*BO778,0),IFERROR(VLOOKUP(AU778,CODES!$A$3:$D$1348,4,FALSE)*BR778,0),IFERROR(VLOOKUP(AV778,CODES!$A$3:$D$1348,4,FALSE)*BU778,0),IFERROR(VLOOKUP(AW778,CODES!$A$3:$D$1348,4,FALSE)*BX778,0),IFERROR(VLOOKUP(AX778,CODES!$A$3:$D$1348,4,FALSE)*CA778,0),IFERROR(VLOOKUP(AY778,CODES!$A$3:$D$1348,4,FALSE)*CD778,0))</f>
        <v>0</v>
      </c>
      <c r="AO778" s="258">
        <f>SUM(IFERROR(VLOOKUP(AP778,CODES!$A$3:$D$1348,3,FALSE)*BC778,0),IFERROR(VLOOKUP(AQ778,CODES!$A$3:$D$1348,3,FALSE)*BF778,0),IFERROR(VLOOKUP(AR778,CODES!$A$3:$D$1348,3,FALSE)*BI778,0),IFERROR(VLOOKUP(AS778,CODES!$A$3:$D$1348,3,FALSE)*BL778,0),IFERROR(VLOOKUP(AT778,CODES!$A$3:$D$1348,3,FALSE)*BO778,0),IFERROR(VLOOKUP(AU778,CODES!$A$3:$D$1348,3,FALSE)*BR778,0),IFERROR(VLOOKUP(AV778,CODES!$A$3:$D$1348,3,FALSE)*BU778,0),IFERROR(VLOOKUP(AW778,CODES!$A$3:$D$1348,3,FALSE)*BX778,0),IFERROR(VLOOKUP(AX778,CODES!$A$3:$D$1348,3,FALSE)*CA778,0),IFERROR(VLOOKUP(AY778,CODES!$A$3:$D$1348,3,FALSE)*CD778,0))+B778</f>
        <v>0</v>
      </c>
      <c r="AP778" s="271" t="str">
        <f t="shared" si="407"/>
        <v/>
      </c>
      <c r="AQ778" s="271" t="str">
        <f t="shared" si="408"/>
        <v/>
      </c>
      <c r="AR778" s="271" t="str">
        <f t="shared" si="409"/>
        <v/>
      </c>
      <c r="AS778" s="271" t="str">
        <f t="shared" si="410"/>
        <v/>
      </c>
      <c r="AT778" s="271" t="str">
        <f t="shared" si="411"/>
        <v/>
      </c>
      <c r="AU778" s="271" t="str">
        <f t="shared" si="412"/>
        <v/>
      </c>
      <c r="AV778" s="271" t="str">
        <f t="shared" si="413"/>
        <v/>
      </c>
      <c r="AW778" s="271" t="str">
        <f t="shared" si="414"/>
        <v/>
      </c>
      <c r="AX778" s="271" t="str">
        <f t="shared" si="415"/>
        <v/>
      </c>
      <c r="AY778" s="271" t="str">
        <f t="shared" si="416"/>
        <v/>
      </c>
      <c r="AZ778" s="258">
        <f t="shared" si="371"/>
        <v>0</v>
      </c>
      <c r="BA778" s="258">
        <f t="shared" si="19"/>
        <v>1</v>
      </c>
      <c r="BB778" s="258">
        <f t="shared" si="417"/>
        <v>0</v>
      </c>
      <c r="BC778" s="258">
        <f t="shared" si="418"/>
        <v>1</v>
      </c>
      <c r="BD778" s="258">
        <f t="shared" si="374"/>
        <v>1</v>
      </c>
      <c r="BE778" s="258">
        <f t="shared" si="419"/>
        <v>0</v>
      </c>
      <c r="BF778" s="258">
        <f t="shared" si="420"/>
        <v>1</v>
      </c>
      <c r="BG778" s="258">
        <f t="shared" si="377"/>
        <v>1</v>
      </c>
      <c r="BH778" s="258">
        <f t="shared" si="421"/>
        <v>0</v>
      </c>
      <c r="BI778" s="258">
        <f t="shared" si="422"/>
        <v>1</v>
      </c>
      <c r="BJ778" s="258">
        <f t="shared" si="380"/>
        <v>1</v>
      </c>
      <c r="BK778" s="258">
        <f t="shared" si="423"/>
        <v>0</v>
      </c>
      <c r="BL778" s="258">
        <f t="shared" si="424"/>
        <v>1</v>
      </c>
      <c r="BM778" s="258">
        <f t="shared" si="383"/>
        <v>1</v>
      </c>
      <c r="BN778" s="258">
        <f t="shared" si="425"/>
        <v>0</v>
      </c>
      <c r="BO778" s="258">
        <f t="shared" si="426"/>
        <v>1</v>
      </c>
      <c r="BP778" s="258">
        <f t="shared" si="386"/>
        <v>1</v>
      </c>
      <c r="BQ778" s="258">
        <f t="shared" si="427"/>
        <v>0</v>
      </c>
      <c r="BR778" s="258">
        <f t="shared" si="428"/>
        <v>1</v>
      </c>
      <c r="BS778" s="258">
        <f t="shared" si="389"/>
        <v>1</v>
      </c>
      <c r="BT778" s="258">
        <f t="shared" si="429"/>
        <v>0</v>
      </c>
      <c r="BU778" s="258">
        <f t="shared" si="430"/>
        <v>1</v>
      </c>
      <c r="BV778" s="258">
        <f t="shared" si="392"/>
        <v>1</v>
      </c>
      <c r="BW778" s="258">
        <f t="shared" si="431"/>
        <v>0</v>
      </c>
      <c r="BX778" s="258">
        <f t="shared" si="432"/>
        <v>1</v>
      </c>
      <c r="BY778" s="258">
        <f t="shared" si="395"/>
        <v>1</v>
      </c>
      <c r="BZ778" s="258">
        <f t="shared" si="433"/>
        <v>0</v>
      </c>
      <c r="CA778" s="258">
        <f t="shared" si="434"/>
        <v>1</v>
      </c>
      <c r="CB778" s="258">
        <f t="shared" si="398"/>
        <v>1</v>
      </c>
      <c r="CC778" s="258">
        <f t="shared" si="435"/>
        <v>0</v>
      </c>
      <c r="CD778" s="258">
        <f t="shared" si="436"/>
        <v>1</v>
      </c>
    </row>
    <row r="779" spans="1:82" hidden="1">
      <c r="A779" s="258"/>
      <c r="B779" s="258"/>
      <c r="C779" s="259"/>
      <c r="D779" s="258"/>
      <c r="E779" s="258"/>
      <c r="F779" s="258"/>
      <c r="G779" s="258">
        <v>771</v>
      </c>
      <c r="H779" s="743"/>
      <c r="I779" s="744"/>
      <c r="J779" s="739"/>
      <c r="K779" s="745"/>
      <c r="L779" s="745"/>
      <c r="M779" s="272"/>
      <c r="N779" s="508">
        <f t="shared" si="402"/>
        <v>0</v>
      </c>
      <c r="O779" s="510">
        <f t="shared" si="403"/>
        <v>0</v>
      </c>
      <c r="P779" s="260">
        <f t="shared" si="404"/>
        <v>0</v>
      </c>
      <c r="Q779" s="261">
        <f t="shared" si="405"/>
        <v>0</v>
      </c>
      <c r="R779" s="261">
        <f t="shared" si="401"/>
        <v>0</v>
      </c>
      <c r="S779" s="262"/>
      <c r="T779" s="262"/>
      <c r="U779" s="263">
        <f t="shared" si="348"/>
        <v>1.288</v>
      </c>
      <c r="V779" s="264">
        <f>IF(E779="SP",1,IF(D779="",ExtraMargeMateriaal,(1-VLOOKUP(D779,TabelAankoop[],4,FALSE))))</f>
        <v>1</v>
      </c>
      <c r="W779" s="265">
        <f t="shared" si="3"/>
        <v>0.6885</v>
      </c>
      <c r="X779" s="266">
        <f t="shared" si="4"/>
        <v>1</v>
      </c>
      <c r="Y779" s="267">
        <f t="shared" si="5"/>
        <v>1.46</v>
      </c>
      <c r="Z779" s="267">
        <f t="shared" si="6"/>
        <v>1.1599999999999999</v>
      </c>
      <c r="AA779" s="268">
        <f t="shared" si="349"/>
        <v>0</v>
      </c>
      <c r="AB779" s="456">
        <f t="shared" si="350"/>
        <v>0</v>
      </c>
      <c r="AC779" s="457">
        <f t="shared" si="351"/>
        <v>0</v>
      </c>
      <c r="AD779" s="456">
        <f t="shared" si="352"/>
        <v>0</v>
      </c>
      <c r="AE779" s="458">
        <f t="shared" si="353"/>
        <v>0</v>
      </c>
      <c r="AF779" s="457">
        <f t="shared" si="406"/>
        <v>0</v>
      </c>
      <c r="AG779" s="456">
        <f t="shared" si="355"/>
        <v>0</v>
      </c>
      <c r="AH779" s="457">
        <f t="shared" si="356"/>
        <v>0</v>
      </c>
      <c r="AI779" s="268">
        <f t="shared" si="357"/>
        <v>0</v>
      </c>
      <c r="AJ779" s="269">
        <f t="shared" si="358"/>
        <v>0</v>
      </c>
      <c r="AK779" s="270">
        <f t="shared" si="359"/>
        <v>0</v>
      </c>
      <c r="AL779" s="415">
        <f t="shared" si="360"/>
        <v>0</v>
      </c>
      <c r="AM779" s="259" t="str">
        <f>IF(AP779="","",IFERROR(VLOOKUP(AP779,CODES!$A$3:$D$1348,4,FALSE),"X"))&amp;IF(AQ779="","",IFERROR(VLOOKUP(AQ779,CODES!$A$3:$D$1348,4,FALSE),"X"))&amp;IF(AR779="","",IFERROR(VLOOKUP(AR779,CODES!$A$3:$D$1348,4,FALSE),"X"))&amp;IF(AS779="","",IFERROR(VLOOKUP(AS779,CODES!$A$3:$D$1348,4,FALSE),"X"))&amp;IF(AT779="","",IFERROR(VLOOKUP(AT779,CODES!$A$3:$D$1348,4,FALSE),"X"))&amp;IF(AU779="","",IFERROR(VLOOKUP(AU779,CODES!$A$3:$D$1348,4,FALSE),"X"))&amp;IF(AV779="","",IFERROR(VLOOKUP(AV779,CODES!$A$3:$D$1348,4,FALSE),"X"))&amp;IF(AW779="","",IFERROR(VLOOKUP(AW779,CODES!$A$3:$D$1348,4,FALSE),"X"))&amp;IF(AX779="","",IFERROR(VLOOKUP(AX779,CODES!$A$3:$D$1348,4,FALSE),"X"))&amp;IF(AY779="","",IFERROR(VLOOKUP(AY779,CODES!$A$3:$D$1348,4,FALSE),"X"))</f>
        <v/>
      </c>
      <c r="AN779" s="258">
        <f>SUM(IFERROR(VLOOKUP(AP779,CODES!$A$3:$D$1348,4,FALSE)*BC779,0),IFERROR(VLOOKUP(AQ779,CODES!$A$3:$D$1348,4,FALSE)*BF779,0),IFERROR(VLOOKUP(AR779,CODES!$A$3:$D$1348,4,FALSE)*BI779,0),IFERROR(VLOOKUP(AS779,CODES!$A$3:$D$1348,4,FALSE)*BL779,0),IFERROR(VLOOKUP(AT779,CODES!$A$3:$D$1348,4,FALSE)*BO779,0),IFERROR(VLOOKUP(AU779,CODES!$A$3:$D$1348,4,FALSE)*BR779,0),IFERROR(VLOOKUP(AV779,CODES!$A$3:$D$1348,4,FALSE)*BU779,0),IFERROR(VLOOKUP(AW779,CODES!$A$3:$D$1348,4,FALSE)*BX779,0),IFERROR(VLOOKUP(AX779,CODES!$A$3:$D$1348,4,FALSE)*CA779,0),IFERROR(VLOOKUP(AY779,CODES!$A$3:$D$1348,4,FALSE)*CD779,0))</f>
        <v>0</v>
      </c>
      <c r="AO779" s="258">
        <f>SUM(IFERROR(VLOOKUP(AP779,CODES!$A$3:$D$1348,3,FALSE)*BC779,0),IFERROR(VLOOKUP(AQ779,CODES!$A$3:$D$1348,3,FALSE)*BF779,0),IFERROR(VLOOKUP(AR779,CODES!$A$3:$D$1348,3,FALSE)*BI779,0),IFERROR(VLOOKUP(AS779,CODES!$A$3:$D$1348,3,FALSE)*BL779,0),IFERROR(VLOOKUP(AT779,CODES!$A$3:$D$1348,3,FALSE)*BO779,0),IFERROR(VLOOKUP(AU779,CODES!$A$3:$D$1348,3,FALSE)*BR779,0),IFERROR(VLOOKUP(AV779,CODES!$A$3:$D$1348,3,FALSE)*BU779,0),IFERROR(VLOOKUP(AW779,CODES!$A$3:$D$1348,3,FALSE)*BX779,0),IFERROR(VLOOKUP(AX779,CODES!$A$3:$D$1348,3,FALSE)*CA779,0),IFERROR(VLOOKUP(AY779,CODES!$A$3:$D$1348,3,FALSE)*CD779,0))+B779</f>
        <v>0</v>
      </c>
      <c r="AP779" s="271" t="str">
        <f t="shared" si="407"/>
        <v/>
      </c>
      <c r="AQ779" s="271" t="str">
        <f t="shared" si="408"/>
        <v/>
      </c>
      <c r="AR779" s="271" t="str">
        <f t="shared" si="409"/>
        <v/>
      </c>
      <c r="AS779" s="271" t="str">
        <f t="shared" si="410"/>
        <v/>
      </c>
      <c r="AT779" s="271" t="str">
        <f t="shared" si="411"/>
        <v/>
      </c>
      <c r="AU779" s="271" t="str">
        <f t="shared" si="412"/>
        <v/>
      </c>
      <c r="AV779" s="271" t="str">
        <f t="shared" si="413"/>
        <v/>
      </c>
      <c r="AW779" s="271" t="str">
        <f t="shared" si="414"/>
        <v/>
      </c>
      <c r="AX779" s="271" t="str">
        <f t="shared" si="415"/>
        <v/>
      </c>
      <c r="AY779" s="271" t="str">
        <f t="shared" si="416"/>
        <v/>
      </c>
      <c r="AZ779" s="258">
        <f t="shared" si="371"/>
        <v>0</v>
      </c>
      <c r="BA779" s="258">
        <f t="shared" si="19"/>
        <v>1</v>
      </c>
      <c r="BB779" s="258">
        <f t="shared" si="417"/>
        <v>0</v>
      </c>
      <c r="BC779" s="258">
        <f t="shared" si="418"/>
        <v>1</v>
      </c>
      <c r="BD779" s="258">
        <f t="shared" si="374"/>
        <v>1</v>
      </c>
      <c r="BE779" s="258">
        <f t="shared" si="419"/>
        <v>0</v>
      </c>
      <c r="BF779" s="258">
        <f t="shared" si="420"/>
        <v>1</v>
      </c>
      <c r="BG779" s="258">
        <f t="shared" si="377"/>
        <v>1</v>
      </c>
      <c r="BH779" s="258">
        <f t="shared" si="421"/>
        <v>0</v>
      </c>
      <c r="BI779" s="258">
        <f t="shared" si="422"/>
        <v>1</v>
      </c>
      <c r="BJ779" s="258">
        <f t="shared" si="380"/>
        <v>1</v>
      </c>
      <c r="BK779" s="258">
        <f t="shared" si="423"/>
        <v>0</v>
      </c>
      <c r="BL779" s="258">
        <f t="shared" si="424"/>
        <v>1</v>
      </c>
      <c r="BM779" s="258">
        <f t="shared" si="383"/>
        <v>1</v>
      </c>
      <c r="BN779" s="258">
        <f t="shared" si="425"/>
        <v>0</v>
      </c>
      <c r="BO779" s="258">
        <f t="shared" si="426"/>
        <v>1</v>
      </c>
      <c r="BP779" s="258">
        <f t="shared" si="386"/>
        <v>1</v>
      </c>
      <c r="BQ779" s="258">
        <f t="shared" si="427"/>
        <v>0</v>
      </c>
      <c r="BR779" s="258">
        <f t="shared" si="428"/>
        <v>1</v>
      </c>
      <c r="BS779" s="258">
        <f t="shared" si="389"/>
        <v>1</v>
      </c>
      <c r="BT779" s="258">
        <f t="shared" si="429"/>
        <v>0</v>
      </c>
      <c r="BU779" s="258">
        <f t="shared" si="430"/>
        <v>1</v>
      </c>
      <c r="BV779" s="258">
        <f t="shared" si="392"/>
        <v>1</v>
      </c>
      <c r="BW779" s="258">
        <f t="shared" si="431"/>
        <v>0</v>
      </c>
      <c r="BX779" s="258">
        <f t="shared" si="432"/>
        <v>1</v>
      </c>
      <c r="BY779" s="258">
        <f t="shared" si="395"/>
        <v>1</v>
      </c>
      <c r="BZ779" s="258">
        <f t="shared" si="433"/>
        <v>0</v>
      </c>
      <c r="CA779" s="258">
        <f t="shared" si="434"/>
        <v>1</v>
      </c>
      <c r="CB779" s="258">
        <f t="shared" si="398"/>
        <v>1</v>
      </c>
      <c r="CC779" s="258">
        <f t="shared" si="435"/>
        <v>0</v>
      </c>
      <c r="CD779" s="258">
        <f t="shared" si="436"/>
        <v>1</v>
      </c>
    </row>
    <row r="780" spans="1:82" hidden="1">
      <c r="A780" s="258"/>
      <c r="B780" s="258"/>
      <c r="C780" s="259"/>
      <c r="D780" s="258"/>
      <c r="E780" s="258"/>
      <c r="F780" s="258"/>
      <c r="G780" s="258">
        <v>772</v>
      </c>
      <c r="H780" s="743"/>
      <c r="I780" s="744"/>
      <c r="J780" s="739"/>
      <c r="K780" s="745"/>
      <c r="L780" s="745"/>
      <c r="M780" s="272"/>
      <c r="N780" s="508">
        <f t="shared" si="402"/>
        <v>0</v>
      </c>
      <c r="O780" s="510">
        <f t="shared" si="403"/>
        <v>0</v>
      </c>
      <c r="P780" s="260">
        <f t="shared" si="404"/>
        <v>0</v>
      </c>
      <c r="Q780" s="261">
        <f t="shared" si="405"/>
        <v>0</v>
      </c>
      <c r="R780" s="261">
        <f t="shared" si="401"/>
        <v>0</v>
      </c>
      <c r="S780" s="262"/>
      <c r="T780" s="262"/>
      <c r="U780" s="263">
        <f t="shared" si="348"/>
        <v>1.288</v>
      </c>
      <c r="V780" s="264">
        <f>IF(E780="SP",1,IF(D780="",ExtraMargeMateriaal,(1-VLOOKUP(D780,TabelAankoop[],4,FALSE))))</f>
        <v>1</v>
      </c>
      <c r="W780" s="265">
        <f t="shared" si="3"/>
        <v>0.6885</v>
      </c>
      <c r="X780" s="266">
        <f t="shared" si="4"/>
        <v>1</v>
      </c>
      <c r="Y780" s="267">
        <f t="shared" si="5"/>
        <v>1.46</v>
      </c>
      <c r="Z780" s="267">
        <f t="shared" si="6"/>
        <v>1.1599999999999999</v>
      </c>
      <c r="AA780" s="268">
        <f t="shared" si="349"/>
        <v>0</v>
      </c>
      <c r="AB780" s="456">
        <f t="shared" si="350"/>
        <v>0</v>
      </c>
      <c r="AC780" s="457">
        <f t="shared" si="351"/>
        <v>0</v>
      </c>
      <c r="AD780" s="456">
        <f t="shared" si="352"/>
        <v>0</v>
      </c>
      <c r="AE780" s="458">
        <f t="shared" si="353"/>
        <v>0</v>
      </c>
      <c r="AF780" s="457">
        <f t="shared" si="406"/>
        <v>0</v>
      </c>
      <c r="AG780" s="456">
        <f t="shared" si="355"/>
        <v>0</v>
      </c>
      <c r="AH780" s="457">
        <f t="shared" si="356"/>
        <v>0</v>
      </c>
      <c r="AI780" s="268">
        <f t="shared" si="357"/>
        <v>0</v>
      </c>
      <c r="AJ780" s="269">
        <f t="shared" si="358"/>
        <v>0</v>
      </c>
      <c r="AK780" s="270">
        <f t="shared" si="359"/>
        <v>0</v>
      </c>
      <c r="AL780" s="415">
        <f t="shared" si="360"/>
        <v>0</v>
      </c>
      <c r="AM780" s="259" t="str">
        <f>IF(AP780="","",IFERROR(VLOOKUP(AP780,CODES!$A$3:$D$1348,4,FALSE),"X"))&amp;IF(AQ780="","",IFERROR(VLOOKUP(AQ780,CODES!$A$3:$D$1348,4,FALSE),"X"))&amp;IF(AR780="","",IFERROR(VLOOKUP(AR780,CODES!$A$3:$D$1348,4,FALSE),"X"))&amp;IF(AS780="","",IFERROR(VLOOKUP(AS780,CODES!$A$3:$D$1348,4,FALSE),"X"))&amp;IF(AT780="","",IFERROR(VLOOKUP(AT780,CODES!$A$3:$D$1348,4,FALSE),"X"))&amp;IF(AU780="","",IFERROR(VLOOKUP(AU780,CODES!$A$3:$D$1348,4,FALSE),"X"))&amp;IF(AV780="","",IFERROR(VLOOKUP(AV780,CODES!$A$3:$D$1348,4,FALSE),"X"))&amp;IF(AW780="","",IFERROR(VLOOKUP(AW780,CODES!$A$3:$D$1348,4,FALSE),"X"))&amp;IF(AX780="","",IFERROR(VLOOKUP(AX780,CODES!$A$3:$D$1348,4,FALSE),"X"))&amp;IF(AY780="","",IFERROR(VLOOKUP(AY780,CODES!$A$3:$D$1348,4,FALSE),"X"))</f>
        <v/>
      </c>
      <c r="AN780" s="258">
        <f>SUM(IFERROR(VLOOKUP(AP780,CODES!$A$3:$D$1348,4,FALSE)*BC780,0),IFERROR(VLOOKUP(AQ780,CODES!$A$3:$D$1348,4,FALSE)*BF780,0),IFERROR(VLOOKUP(AR780,CODES!$A$3:$D$1348,4,FALSE)*BI780,0),IFERROR(VLOOKUP(AS780,CODES!$A$3:$D$1348,4,FALSE)*BL780,0),IFERROR(VLOOKUP(AT780,CODES!$A$3:$D$1348,4,FALSE)*BO780,0),IFERROR(VLOOKUP(AU780,CODES!$A$3:$D$1348,4,FALSE)*BR780,0),IFERROR(VLOOKUP(AV780,CODES!$A$3:$D$1348,4,FALSE)*BU780,0),IFERROR(VLOOKUP(AW780,CODES!$A$3:$D$1348,4,FALSE)*BX780,0),IFERROR(VLOOKUP(AX780,CODES!$A$3:$D$1348,4,FALSE)*CA780,0),IFERROR(VLOOKUP(AY780,CODES!$A$3:$D$1348,4,FALSE)*CD780,0))</f>
        <v>0</v>
      </c>
      <c r="AO780" s="258">
        <f>SUM(IFERROR(VLOOKUP(AP780,CODES!$A$3:$D$1348,3,FALSE)*BC780,0),IFERROR(VLOOKUP(AQ780,CODES!$A$3:$D$1348,3,FALSE)*BF780,0),IFERROR(VLOOKUP(AR780,CODES!$A$3:$D$1348,3,FALSE)*BI780,0),IFERROR(VLOOKUP(AS780,CODES!$A$3:$D$1348,3,FALSE)*BL780,0),IFERROR(VLOOKUP(AT780,CODES!$A$3:$D$1348,3,FALSE)*BO780,0),IFERROR(VLOOKUP(AU780,CODES!$A$3:$D$1348,3,FALSE)*BR780,0),IFERROR(VLOOKUP(AV780,CODES!$A$3:$D$1348,3,FALSE)*BU780,0),IFERROR(VLOOKUP(AW780,CODES!$A$3:$D$1348,3,FALSE)*BX780,0),IFERROR(VLOOKUP(AX780,CODES!$A$3:$D$1348,3,FALSE)*CA780,0),IFERROR(VLOOKUP(AY780,CODES!$A$3:$D$1348,3,FALSE)*CD780,0))+B780</f>
        <v>0</v>
      </c>
      <c r="AP780" s="271" t="str">
        <f t="shared" si="407"/>
        <v/>
      </c>
      <c r="AQ780" s="271" t="str">
        <f t="shared" si="408"/>
        <v/>
      </c>
      <c r="AR780" s="271" t="str">
        <f t="shared" si="409"/>
        <v/>
      </c>
      <c r="AS780" s="271" t="str">
        <f t="shared" si="410"/>
        <v/>
      </c>
      <c r="AT780" s="271" t="str">
        <f t="shared" si="411"/>
        <v/>
      </c>
      <c r="AU780" s="271" t="str">
        <f t="shared" si="412"/>
        <v/>
      </c>
      <c r="AV780" s="271" t="str">
        <f t="shared" si="413"/>
        <v/>
      </c>
      <c r="AW780" s="271" t="str">
        <f t="shared" si="414"/>
        <v/>
      </c>
      <c r="AX780" s="271" t="str">
        <f t="shared" si="415"/>
        <v/>
      </c>
      <c r="AY780" s="271" t="str">
        <f t="shared" si="416"/>
        <v/>
      </c>
      <c r="AZ780" s="258">
        <f t="shared" si="371"/>
        <v>0</v>
      </c>
      <c r="BA780" s="258">
        <f t="shared" si="19"/>
        <v>1</v>
      </c>
      <c r="BB780" s="258">
        <f t="shared" si="417"/>
        <v>0</v>
      </c>
      <c r="BC780" s="258">
        <f t="shared" si="418"/>
        <v>1</v>
      </c>
      <c r="BD780" s="258">
        <f t="shared" si="374"/>
        <v>1</v>
      </c>
      <c r="BE780" s="258">
        <f t="shared" si="419"/>
        <v>0</v>
      </c>
      <c r="BF780" s="258">
        <f t="shared" si="420"/>
        <v>1</v>
      </c>
      <c r="BG780" s="258">
        <f t="shared" si="377"/>
        <v>1</v>
      </c>
      <c r="BH780" s="258">
        <f t="shared" si="421"/>
        <v>0</v>
      </c>
      <c r="BI780" s="258">
        <f t="shared" si="422"/>
        <v>1</v>
      </c>
      <c r="BJ780" s="258">
        <f t="shared" si="380"/>
        <v>1</v>
      </c>
      <c r="BK780" s="258">
        <f t="shared" si="423"/>
        <v>0</v>
      </c>
      <c r="BL780" s="258">
        <f t="shared" si="424"/>
        <v>1</v>
      </c>
      <c r="BM780" s="258">
        <f t="shared" si="383"/>
        <v>1</v>
      </c>
      <c r="BN780" s="258">
        <f t="shared" si="425"/>
        <v>0</v>
      </c>
      <c r="BO780" s="258">
        <f t="shared" si="426"/>
        <v>1</v>
      </c>
      <c r="BP780" s="258">
        <f t="shared" si="386"/>
        <v>1</v>
      </c>
      <c r="BQ780" s="258">
        <f t="shared" si="427"/>
        <v>0</v>
      </c>
      <c r="BR780" s="258">
        <f t="shared" si="428"/>
        <v>1</v>
      </c>
      <c r="BS780" s="258">
        <f t="shared" si="389"/>
        <v>1</v>
      </c>
      <c r="BT780" s="258">
        <f t="shared" si="429"/>
        <v>0</v>
      </c>
      <c r="BU780" s="258">
        <f t="shared" si="430"/>
        <v>1</v>
      </c>
      <c r="BV780" s="258">
        <f t="shared" si="392"/>
        <v>1</v>
      </c>
      <c r="BW780" s="258">
        <f t="shared" si="431"/>
        <v>0</v>
      </c>
      <c r="BX780" s="258">
        <f t="shared" si="432"/>
        <v>1</v>
      </c>
      <c r="BY780" s="258">
        <f t="shared" si="395"/>
        <v>1</v>
      </c>
      <c r="BZ780" s="258">
        <f t="shared" si="433"/>
        <v>0</v>
      </c>
      <c r="CA780" s="258">
        <f t="shared" si="434"/>
        <v>1</v>
      </c>
      <c r="CB780" s="258">
        <f t="shared" si="398"/>
        <v>1</v>
      </c>
      <c r="CC780" s="258">
        <f t="shared" si="435"/>
        <v>0</v>
      </c>
      <c r="CD780" s="258">
        <f t="shared" si="436"/>
        <v>1</v>
      </c>
    </row>
    <row r="781" spans="1:82" hidden="1">
      <c r="A781" s="258"/>
      <c r="B781" s="258"/>
      <c r="C781" s="259"/>
      <c r="D781" s="258"/>
      <c r="E781" s="258"/>
      <c r="F781" s="258"/>
      <c r="G781" s="258">
        <v>773</v>
      </c>
      <c r="H781" s="743"/>
      <c r="I781" s="744"/>
      <c r="J781" s="739"/>
      <c r="K781" s="745"/>
      <c r="L781" s="745"/>
      <c r="M781" s="272"/>
      <c r="N781" s="508">
        <f t="shared" si="402"/>
        <v>0</v>
      </c>
      <c r="O781" s="510">
        <f t="shared" si="403"/>
        <v>0</v>
      </c>
      <c r="P781" s="260">
        <f t="shared" si="404"/>
        <v>0</v>
      </c>
      <c r="Q781" s="261">
        <f t="shared" si="405"/>
        <v>0</v>
      </c>
      <c r="R781" s="261">
        <f t="shared" si="401"/>
        <v>0</v>
      </c>
      <c r="S781" s="262"/>
      <c r="T781" s="262"/>
      <c r="U781" s="263">
        <f t="shared" si="348"/>
        <v>1.288</v>
      </c>
      <c r="V781" s="264">
        <f>IF(E781="SP",1,IF(D781="",ExtraMargeMateriaal,(1-VLOOKUP(D781,TabelAankoop[],4,FALSE))))</f>
        <v>1</v>
      </c>
      <c r="W781" s="265">
        <f t="shared" si="3"/>
        <v>0.6885</v>
      </c>
      <c r="X781" s="266">
        <f t="shared" si="4"/>
        <v>1</v>
      </c>
      <c r="Y781" s="267">
        <f t="shared" si="5"/>
        <v>1.46</v>
      </c>
      <c r="Z781" s="267">
        <f t="shared" si="6"/>
        <v>1.1599999999999999</v>
      </c>
      <c r="AA781" s="268">
        <f t="shared" si="349"/>
        <v>0</v>
      </c>
      <c r="AB781" s="456">
        <f t="shared" si="350"/>
        <v>0</v>
      </c>
      <c r="AC781" s="457">
        <f t="shared" si="351"/>
        <v>0</v>
      </c>
      <c r="AD781" s="456">
        <f t="shared" si="352"/>
        <v>0</v>
      </c>
      <c r="AE781" s="458">
        <f t="shared" si="353"/>
        <v>0</v>
      </c>
      <c r="AF781" s="457">
        <f t="shared" si="406"/>
        <v>0</v>
      </c>
      <c r="AG781" s="456">
        <f t="shared" si="355"/>
        <v>0</v>
      </c>
      <c r="AH781" s="457">
        <f t="shared" si="356"/>
        <v>0</v>
      </c>
      <c r="AI781" s="268">
        <f t="shared" si="357"/>
        <v>0</v>
      </c>
      <c r="AJ781" s="269">
        <f t="shared" si="358"/>
        <v>0</v>
      </c>
      <c r="AK781" s="270">
        <f t="shared" si="359"/>
        <v>0</v>
      </c>
      <c r="AL781" s="415">
        <f t="shared" si="360"/>
        <v>0</v>
      </c>
      <c r="AM781" s="259" t="str">
        <f>IF(AP781="","",IFERROR(VLOOKUP(AP781,CODES!$A$3:$D$1348,4,FALSE),"X"))&amp;IF(AQ781="","",IFERROR(VLOOKUP(AQ781,CODES!$A$3:$D$1348,4,FALSE),"X"))&amp;IF(AR781="","",IFERROR(VLOOKUP(AR781,CODES!$A$3:$D$1348,4,FALSE),"X"))&amp;IF(AS781="","",IFERROR(VLOOKUP(AS781,CODES!$A$3:$D$1348,4,FALSE),"X"))&amp;IF(AT781="","",IFERROR(VLOOKUP(AT781,CODES!$A$3:$D$1348,4,FALSE),"X"))&amp;IF(AU781="","",IFERROR(VLOOKUP(AU781,CODES!$A$3:$D$1348,4,FALSE),"X"))&amp;IF(AV781="","",IFERROR(VLOOKUP(AV781,CODES!$A$3:$D$1348,4,FALSE),"X"))&amp;IF(AW781="","",IFERROR(VLOOKUP(AW781,CODES!$A$3:$D$1348,4,FALSE),"X"))&amp;IF(AX781="","",IFERROR(VLOOKUP(AX781,CODES!$A$3:$D$1348,4,FALSE),"X"))&amp;IF(AY781="","",IFERROR(VLOOKUP(AY781,CODES!$A$3:$D$1348,4,FALSE),"X"))</f>
        <v/>
      </c>
      <c r="AN781" s="258">
        <f>SUM(IFERROR(VLOOKUP(AP781,CODES!$A$3:$D$1348,4,FALSE)*BC781,0),IFERROR(VLOOKUP(AQ781,CODES!$A$3:$D$1348,4,FALSE)*BF781,0),IFERROR(VLOOKUP(AR781,CODES!$A$3:$D$1348,4,FALSE)*BI781,0),IFERROR(VLOOKUP(AS781,CODES!$A$3:$D$1348,4,FALSE)*BL781,0),IFERROR(VLOOKUP(AT781,CODES!$A$3:$D$1348,4,FALSE)*BO781,0),IFERROR(VLOOKUP(AU781,CODES!$A$3:$D$1348,4,FALSE)*BR781,0),IFERROR(VLOOKUP(AV781,CODES!$A$3:$D$1348,4,FALSE)*BU781,0),IFERROR(VLOOKUP(AW781,CODES!$A$3:$D$1348,4,FALSE)*BX781,0),IFERROR(VLOOKUP(AX781,CODES!$A$3:$D$1348,4,FALSE)*CA781,0),IFERROR(VLOOKUP(AY781,CODES!$A$3:$D$1348,4,FALSE)*CD781,0))</f>
        <v>0</v>
      </c>
      <c r="AO781" s="258">
        <f>SUM(IFERROR(VLOOKUP(AP781,CODES!$A$3:$D$1348,3,FALSE)*BC781,0),IFERROR(VLOOKUP(AQ781,CODES!$A$3:$D$1348,3,FALSE)*BF781,0),IFERROR(VLOOKUP(AR781,CODES!$A$3:$D$1348,3,FALSE)*BI781,0),IFERROR(VLOOKUP(AS781,CODES!$A$3:$D$1348,3,FALSE)*BL781,0),IFERROR(VLOOKUP(AT781,CODES!$A$3:$D$1348,3,FALSE)*BO781,0),IFERROR(VLOOKUP(AU781,CODES!$A$3:$D$1348,3,FALSE)*BR781,0),IFERROR(VLOOKUP(AV781,CODES!$A$3:$D$1348,3,FALSE)*BU781,0),IFERROR(VLOOKUP(AW781,CODES!$A$3:$D$1348,3,FALSE)*BX781,0),IFERROR(VLOOKUP(AX781,CODES!$A$3:$D$1348,3,FALSE)*CA781,0),IFERROR(VLOOKUP(AY781,CODES!$A$3:$D$1348,3,FALSE)*CD781,0))+B781</f>
        <v>0</v>
      </c>
      <c r="AP781" s="271" t="str">
        <f t="shared" si="407"/>
        <v/>
      </c>
      <c r="AQ781" s="271" t="str">
        <f t="shared" si="408"/>
        <v/>
      </c>
      <c r="AR781" s="271" t="str">
        <f t="shared" si="409"/>
        <v/>
      </c>
      <c r="AS781" s="271" t="str">
        <f t="shared" si="410"/>
        <v/>
      </c>
      <c r="AT781" s="271" t="str">
        <f t="shared" si="411"/>
        <v/>
      </c>
      <c r="AU781" s="271" t="str">
        <f t="shared" si="412"/>
        <v/>
      </c>
      <c r="AV781" s="271" t="str">
        <f t="shared" si="413"/>
        <v/>
      </c>
      <c r="AW781" s="271" t="str">
        <f t="shared" si="414"/>
        <v/>
      </c>
      <c r="AX781" s="271" t="str">
        <f t="shared" si="415"/>
        <v/>
      </c>
      <c r="AY781" s="271" t="str">
        <f t="shared" si="416"/>
        <v/>
      </c>
      <c r="AZ781" s="258">
        <f t="shared" si="371"/>
        <v>0</v>
      </c>
      <c r="BA781" s="258">
        <f t="shared" si="19"/>
        <v>1</v>
      </c>
      <c r="BB781" s="258">
        <f t="shared" si="417"/>
        <v>0</v>
      </c>
      <c r="BC781" s="258">
        <f t="shared" si="418"/>
        <v>1</v>
      </c>
      <c r="BD781" s="258">
        <f t="shared" si="374"/>
        <v>1</v>
      </c>
      <c r="BE781" s="258">
        <f t="shared" si="419"/>
        <v>0</v>
      </c>
      <c r="BF781" s="258">
        <f t="shared" si="420"/>
        <v>1</v>
      </c>
      <c r="BG781" s="258">
        <f t="shared" si="377"/>
        <v>1</v>
      </c>
      <c r="BH781" s="258">
        <f t="shared" si="421"/>
        <v>0</v>
      </c>
      <c r="BI781" s="258">
        <f t="shared" si="422"/>
        <v>1</v>
      </c>
      <c r="BJ781" s="258">
        <f t="shared" si="380"/>
        <v>1</v>
      </c>
      <c r="BK781" s="258">
        <f t="shared" si="423"/>
        <v>0</v>
      </c>
      <c r="BL781" s="258">
        <f t="shared" si="424"/>
        <v>1</v>
      </c>
      <c r="BM781" s="258">
        <f t="shared" si="383"/>
        <v>1</v>
      </c>
      <c r="BN781" s="258">
        <f t="shared" si="425"/>
        <v>0</v>
      </c>
      <c r="BO781" s="258">
        <f t="shared" si="426"/>
        <v>1</v>
      </c>
      <c r="BP781" s="258">
        <f t="shared" si="386"/>
        <v>1</v>
      </c>
      <c r="BQ781" s="258">
        <f t="shared" si="427"/>
        <v>0</v>
      </c>
      <c r="BR781" s="258">
        <f t="shared" si="428"/>
        <v>1</v>
      </c>
      <c r="BS781" s="258">
        <f t="shared" si="389"/>
        <v>1</v>
      </c>
      <c r="BT781" s="258">
        <f t="shared" si="429"/>
        <v>0</v>
      </c>
      <c r="BU781" s="258">
        <f t="shared" si="430"/>
        <v>1</v>
      </c>
      <c r="BV781" s="258">
        <f t="shared" si="392"/>
        <v>1</v>
      </c>
      <c r="BW781" s="258">
        <f t="shared" si="431"/>
        <v>0</v>
      </c>
      <c r="BX781" s="258">
        <f t="shared" si="432"/>
        <v>1</v>
      </c>
      <c r="BY781" s="258">
        <f t="shared" si="395"/>
        <v>1</v>
      </c>
      <c r="BZ781" s="258">
        <f t="shared" si="433"/>
        <v>0</v>
      </c>
      <c r="CA781" s="258">
        <f t="shared" si="434"/>
        <v>1</v>
      </c>
      <c r="CB781" s="258">
        <f t="shared" si="398"/>
        <v>1</v>
      </c>
      <c r="CC781" s="258">
        <f t="shared" si="435"/>
        <v>0</v>
      </c>
      <c r="CD781" s="258">
        <f t="shared" si="436"/>
        <v>1</v>
      </c>
    </row>
    <row r="782" spans="1:82" hidden="1">
      <c r="A782" s="258"/>
      <c r="B782" s="258"/>
      <c r="C782" s="259"/>
      <c r="D782" s="258"/>
      <c r="E782" s="258"/>
      <c r="F782" s="258"/>
      <c r="G782" s="258">
        <v>774</v>
      </c>
      <c r="H782" s="743"/>
      <c r="I782" s="744"/>
      <c r="J782" s="739"/>
      <c r="K782" s="745"/>
      <c r="L782" s="745"/>
      <c r="M782" s="272"/>
      <c r="N782" s="508">
        <f t="shared" si="402"/>
        <v>0</v>
      </c>
      <c r="O782" s="510">
        <f t="shared" si="403"/>
        <v>0</v>
      </c>
      <c r="P782" s="260">
        <f t="shared" si="404"/>
        <v>0</v>
      </c>
      <c r="Q782" s="261">
        <f t="shared" si="405"/>
        <v>0</v>
      </c>
      <c r="R782" s="261">
        <f t="shared" si="401"/>
        <v>0</v>
      </c>
      <c r="S782" s="262"/>
      <c r="T782" s="262"/>
      <c r="U782" s="263">
        <f t="shared" si="348"/>
        <v>1.288</v>
      </c>
      <c r="V782" s="264">
        <f>IF(E782="SP",1,IF(D782="",ExtraMargeMateriaal,(1-VLOOKUP(D782,TabelAankoop[],4,FALSE))))</f>
        <v>1</v>
      </c>
      <c r="W782" s="265">
        <f t="shared" si="3"/>
        <v>0.6885</v>
      </c>
      <c r="X782" s="266">
        <f t="shared" si="4"/>
        <v>1</v>
      </c>
      <c r="Y782" s="267">
        <f t="shared" si="5"/>
        <v>1.46</v>
      </c>
      <c r="Z782" s="267">
        <f t="shared" si="6"/>
        <v>1.1599999999999999</v>
      </c>
      <c r="AA782" s="268">
        <f t="shared" si="349"/>
        <v>0</v>
      </c>
      <c r="AB782" s="456">
        <f t="shared" si="350"/>
        <v>0</v>
      </c>
      <c r="AC782" s="457">
        <f t="shared" si="351"/>
        <v>0</v>
      </c>
      <c r="AD782" s="456">
        <f t="shared" si="352"/>
        <v>0</v>
      </c>
      <c r="AE782" s="458">
        <f t="shared" si="353"/>
        <v>0</v>
      </c>
      <c r="AF782" s="457">
        <f t="shared" si="406"/>
        <v>0</v>
      </c>
      <c r="AG782" s="456">
        <f t="shared" si="355"/>
        <v>0</v>
      </c>
      <c r="AH782" s="457">
        <f t="shared" si="356"/>
        <v>0</v>
      </c>
      <c r="AI782" s="268">
        <f t="shared" si="357"/>
        <v>0</v>
      </c>
      <c r="AJ782" s="269">
        <f t="shared" si="358"/>
        <v>0</v>
      </c>
      <c r="AK782" s="270">
        <f t="shared" si="359"/>
        <v>0</v>
      </c>
      <c r="AL782" s="415">
        <f t="shared" si="360"/>
        <v>0</v>
      </c>
      <c r="AM782" s="259" t="str">
        <f>IF(AP782="","",IFERROR(VLOOKUP(AP782,CODES!$A$3:$D$1348,4,FALSE),"X"))&amp;IF(AQ782="","",IFERROR(VLOOKUP(AQ782,CODES!$A$3:$D$1348,4,FALSE),"X"))&amp;IF(AR782="","",IFERROR(VLOOKUP(AR782,CODES!$A$3:$D$1348,4,FALSE),"X"))&amp;IF(AS782="","",IFERROR(VLOOKUP(AS782,CODES!$A$3:$D$1348,4,FALSE),"X"))&amp;IF(AT782="","",IFERROR(VLOOKUP(AT782,CODES!$A$3:$D$1348,4,FALSE),"X"))&amp;IF(AU782="","",IFERROR(VLOOKUP(AU782,CODES!$A$3:$D$1348,4,FALSE),"X"))&amp;IF(AV782="","",IFERROR(VLOOKUP(AV782,CODES!$A$3:$D$1348,4,FALSE),"X"))&amp;IF(AW782="","",IFERROR(VLOOKUP(AW782,CODES!$A$3:$D$1348,4,FALSE),"X"))&amp;IF(AX782="","",IFERROR(VLOOKUP(AX782,CODES!$A$3:$D$1348,4,FALSE),"X"))&amp;IF(AY782="","",IFERROR(VLOOKUP(AY782,CODES!$A$3:$D$1348,4,FALSE),"X"))</f>
        <v/>
      </c>
      <c r="AN782" s="258">
        <f>SUM(IFERROR(VLOOKUP(AP782,CODES!$A$3:$D$1348,4,FALSE)*BC782,0),IFERROR(VLOOKUP(AQ782,CODES!$A$3:$D$1348,4,FALSE)*BF782,0),IFERROR(VLOOKUP(AR782,CODES!$A$3:$D$1348,4,FALSE)*BI782,0),IFERROR(VLOOKUP(AS782,CODES!$A$3:$D$1348,4,FALSE)*BL782,0),IFERROR(VLOOKUP(AT782,CODES!$A$3:$D$1348,4,FALSE)*BO782,0),IFERROR(VLOOKUP(AU782,CODES!$A$3:$D$1348,4,FALSE)*BR782,0),IFERROR(VLOOKUP(AV782,CODES!$A$3:$D$1348,4,FALSE)*BU782,0),IFERROR(VLOOKUP(AW782,CODES!$A$3:$D$1348,4,FALSE)*BX782,0),IFERROR(VLOOKUP(AX782,CODES!$A$3:$D$1348,4,FALSE)*CA782,0),IFERROR(VLOOKUP(AY782,CODES!$A$3:$D$1348,4,FALSE)*CD782,0))</f>
        <v>0</v>
      </c>
      <c r="AO782" s="258">
        <f>SUM(IFERROR(VLOOKUP(AP782,CODES!$A$3:$D$1348,3,FALSE)*BC782,0),IFERROR(VLOOKUP(AQ782,CODES!$A$3:$D$1348,3,FALSE)*BF782,0),IFERROR(VLOOKUP(AR782,CODES!$A$3:$D$1348,3,FALSE)*BI782,0),IFERROR(VLOOKUP(AS782,CODES!$A$3:$D$1348,3,FALSE)*BL782,0),IFERROR(VLOOKUP(AT782,CODES!$A$3:$D$1348,3,FALSE)*BO782,0),IFERROR(VLOOKUP(AU782,CODES!$A$3:$D$1348,3,FALSE)*BR782,0),IFERROR(VLOOKUP(AV782,CODES!$A$3:$D$1348,3,FALSE)*BU782,0),IFERROR(VLOOKUP(AW782,CODES!$A$3:$D$1348,3,FALSE)*BX782,0),IFERROR(VLOOKUP(AX782,CODES!$A$3:$D$1348,3,FALSE)*CA782,0),IFERROR(VLOOKUP(AY782,CODES!$A$3:$D$1348,3,FALSE)*CD782,0))+B782</f>
        <v>0</v>
      </c>
      <c r="AP782" s="271" t="str">
        <f t="shared" si="407"/>
        <v/>
      </c>
      <c r="AQ782" s="271" t="str">
        <f t="shared" si="408"/>
        <v/>
      </c>
      <c r="AR782" s="271" t="str">
        <f t="shared" si="409"/>
        <v/>
      </c>
      <c r="AS782" s="271" t="str">
        <f t="shared" si="410"/>
        <v/>
      </c>
      <c r="AT782" s="271" t="str">
        <f t="shared" si="411"/>
        <v/>
      </c>
      <c r="AU782" s="271" t="str">
        <f t="shared" si="412"/>
        <v/>
      </c>
      <c r="AV782" s="271" t="str">
        <f t="shared" si="413"/>
        <v/>
      </c>
      <c r="AW782" s="271" t="str">
        <f t="shared" si="414"/>
        <v/>
      </c>
      <c r="AX782" s="271" t="str">
        <f t="shared" si="415"/>
        <v/>
      </c>
      <c r="AY782" s="271" t="str">
        <f t="shared" si="416"/>
        <v/>
      </c>
      <c r="AZ782" s="258">
        <f t="shared" si="371"/>
        <v>0</v>
      </c>
      <c r="BA782" s="258">
        <f t="shared" si="19"/>
        <v>1</v>
      </c>
      <c r="BB782" s="258">
        <f t="shared" si="417"/>
        <v>0</v>
      </c>
      <c r="BC782" s="258">
        <f t="shared" si="418"/>
        <v>1</v>
      </c>
      <c r="BD782" s="258">
        <f t="shared" si="374"/>
        <v>1</v>
      </c>
      <c r="BE782" s="258">
        <f t="shared" si="419"/>
        <v>0</v>
      </c>
      <c r="BF782" s="258">
        <f t="shared" si="420"/>
        <v>1</v>
      </c>
      <c r="BG782" s="258">
        <f t="shared" si="377"/>
        <v>1</v>
      </c>
      <c r="BH782" s="258">
        <f t="shared" si="421"/>
        <v>0</v>
      </c>
      <c r="BI782" s="258">
        <f t="shared" si="422"/>
        <v>1</v>
      </c>
      <c r="BJ782" s="258">
        <f t="shared" si="380"/>
        <v>1</v>
      </c>
      <c r="BK782" s="258">
        <f t="shared" si="423"/>
        <v>0</v>
      </c>
      <c r="BL782" s="258">
        <f t="shared" si="424"/>
        <v>1</v>
      </c>
      <c r="BM782" s="258">
        <f t="shared" si="383"/>
        <v>1</v>
      </c>
      <c r="BN782" s="258">
        <f t="shared" si="425"/>
        <v>0</v>
      </c>
      <c r="BO782" s="258">
        <f t="shared" si="426"/>
        <v>1</v>
      </c>
      <c r="BP782" s="258">
        <f t="shared" si="386"/>
        <v>1</v>
      </c>
      <c r="BQ782" s="258">
        <f t="shared" si="427"/>
        <v>0</v>
      </c>
      <c r="BR782" s="258">
        <f t="shared" si="428"/>
        <v>1</v>
      </c>
      <c r="BS782" s="258">
        <f t="shared" si="389"/>
        <v>1</v>
      </c>
      <c r="BT782" s="258">
        <f t="shared" si="429"/>
        <v>0</v>
      </c>
      <c r="BU782" s="258">
        <f t="shared" si="430"/>
        <v>1</v>
      </c>
      <c r="BV782" s="258">
        <f t="shared" si="392"/>
        <v>1</v>
      </c>
      <c r="BW782" s="258">
        <f t="shared" si="431"/>
        <v>0</v>
      </c>
      <c r="BX782" s="258">
        <f t="shared" si="432"/>
        <v>1</v>
      </c>
      <c r="BY782" s="258">
        <f t="shared" si="395"/>
        <v>1</v>
      </c>
      <c r="BZ782" s="258">
        <f t="shared" si="433"/>
        <v>0</v>
      </c>
      <c r="CA782" s="258">
        <f t="shared" si="434"/>
        <v>1</v>
      </c>
      <c r="CB782" s="258">
        <f t="shared" si="398"/>
        <v>1</v>
      </c>
      <c r="CC782" s="258">
        <f t="shared" si="435"/>
        <v>0</v>
      </c>
      <c r="CD782" s="258">
        <f t="shared" si="436"/>
        <v>1</v>
      </c>
    </row>
    <row r="783" spans="1:82" hidden="1">
      <c r="A783" s="258"/>
      <c r="B783" s="258"/>
      <c r="C783" s="259"/>
      <c r="D783" s="258"/>
      <c r="E783" s="258"/>
      <c r="F783" s="258"/>
      <c r="G783" s="258">
        <v>775</v>
      </c>
      <c r="H783" s="743"/>
      <c r="I783" s="744"/>
      <c r="J783" s="739"/>
      <c r="K783" s="745"/>
      <c r="L783" s="745"/>
      <c r="M783" s="272"/>
      <c r="N783" s="508">
        <f t="shared" si="402"/>
        <v>0</v>
      </c>
      <c r="O783" s="510">
        <f t="shared" si="403"/>
        <v>0</v>
      </c>
      <c r="P783" s="260">
        <f t="shared" si="404"/>
        <v>0</v>
      </c>
      <c r="Q783" s="261">
        <f t="shared" si="405"/>
        <v>0</v>
      </c>
      <c r="R783" s="261">
        <f t="shared" si="401"/>
        <v>0</v>
      </c>
      <c r="S783" s="262"/>
      <c r="T783" s="262"/>
      <c r="U783" s="263">
        <f t="shared" si="348"/>
        <v>1.288</v>
      </c>
      <c r="V783" s="264">
        <f>IF(E783="SP",1,IF(D783="",ExtraMargeMateriaal,(1-VLOOKUP(D783,TabelAankoop[],4,FALSE))))</f>
        <v>1</v>
      </c>
      <c r="W783" s="265">
        <f t="shared" si="3"/>
        <v>0.6885</v>
      </c>
      <c r="X783" s="266">
        <f t="shared" si="4"/>
        <v>1</v>
      </c>
      <c r="Y783" s="267">
        <f t="shared" si="5"/>
        <v>1.46</v>
      </c>
      <c r="Z783" s="267">
        <f t="shared" si="6"/>
        <v>1.1599999999999999</v>
      </c>
      <c r="AA783" s="268">
        <f t="shared" si="349"/>
        <v>0</v>
      </c>
      <c r="AB783" s="456">
        <f t="shared" si="350"/>
        <v>0</v>
      </c>
      <c r="AC783" s="457">
        <f t="shared" si="351"/>
        <v>0</v>
      </c>
      <c r="AD783" s="456">
        <f t="shared" si="352"/>
        <v>0</v>
      </c>
      <c r="AE783" s="458">
        <f t="shared" si="353"/>
        <v>0</v>
      </c>
      <c r="AF783" s="457">
        <f t="shared" si="406"/>
        <v>0</v>
      </c>
      <c r="AG783" s="456">
        <f t="shared" si="355"/>
        <v>0</v>
      </c>
      <c r="AH783" s="457">
        <f t="shared" si="356"/>
        <v>0</v>
      </c>
      <c r="AI783" s="268">
        <f t="shared" si="357"/>
        <v>0</v>
      </c>
      <c r="AJ783" s="269">
        <f t="shared" si="358"/>
        <v>0</v>
      </c>
      <c r="AK783" s="270">
        <f t="shared" si="359"/>
        <v>0</v>
      </c>
      <c r="AL783" s="415">
        <f t="shared" si="360"/>
        <v>0</v>
      </c>
      <c r="AM783" s="259" t="str">
        <f>IF(AP783="","",IFERROR(VLOOKUP(AP783,CODES!$A$3:$D$1348,4,FALSE),"X"))&amp;IF(AQ783="","",IFERROR(VLOOKUP(AQ783,CODES!$A$3:$D$1348,4,FALSE),"X"))&amp;IF(AR783="","",IFERROR(VLOOKUP(AR783,CODES!$A$3:$D$1348,4,FALSE),"X"))&amp;IF(AS783="","",IFERROR(VLOOKUP(AS783,CODES!$A$3:$D$1348,4,FALSE),"X"))&amp;IF(AT783="","",IFERROR(VLOOKUP(AT783,CODES!$A$3:$D$1348,4,FALSE),"X"))&amp;IF(AU783="","",IFERROR(VLOOKUP(AU783,CODES!$A$3:$D$1348,4,FALSE),"X"))&amp;IF(AV783="","",IFERROR(VLOOKUP(AV783,CODES!$A$3:$D$1348,4,FALSE),"X"))&amp;IF(AW783="","",IFERROR(VLOOKUP(AW783,CODES!$A$3:$D$1348,4,FALSE),"X"))&amp;IF(AX783="","",IFERROR(VLOOKUP(AX783,CODES!$A$3:$D$1348,4,FALSE),"X"))&amp;IF(AY783="","",IFERROR(VLOOKUP(AY783,CODES!$A$3:$D$1348,4,FALSE),"X"))</f>
        <v/>
      </c>
      <c r="AN783" s="258">
        <f>SUM(IFERROR(VLOOKUP(AP783,CODES!$A$3:$D$1348,4,FALSE)*BC783,0),IFERROR(VLOOKUP(AQ783,CODES!$A$3:$D$1348,4,FALSE)*BF783,0),IFERROR(VLOOKUP(AR783,CODES!$A$3:$D$1348,4,FALSE)*BI783,0),IFERROR(VLOOKUP(AS783,CODES!$A$3:$D$1348,4,FALSE)*BL783,0),IFERROR(VLOOKUP(AT783,CODES!$A$3:$D$1348,4,FALSE)*BO783,0),IFERROR(VLOOKUP(AU783,CODES!$A$3:$D$1348,4,FALSE)*BR783,0),IFERROR(VLOOKUP(AV783,CODES!$A$3:$D$1348,4,FALSE)*BU783,0),IFERROR(VLOOKUP(AW783,CODES!$A$3:$D$1348,4,FALSE)*BX783,0),IFERROR(VLOOKUP(AX783,CODES!$A$3:$D$1348,4,FALSE)*CA783,0),IFERROR(VLOOKUP(AY783,CODES!$A$3:$D$1348,4,FALSE)*CD783,0))</f>
        <v>0</v>
      </c>
      <c r="AO783" s="258">
        <f>SUM(IFERROR(VLOOKUP(AP783,CODES!$A$3:$D$1348,3,FALSE)*BC783,0),IFERROR(VLOOKUP(AQ783,CODES!$A$3:$D$1348,3,FALSE)*BF783,0),IFERROR(VLOOKUP(AR783,CODES!$A$3:$D$1348,3,FALSE)*BI783,0),IFERROR(VLOOKUP(AS783,CODES!$A$3:$D$1348,3,FALSE)*BL783,0),IFERROR(VLOOKUP(AT783,CODES!$A$3:$D$1348,3,FALSE)*BO783,0),IFERROR(VLOOKUP(AU783,CODES!$A$3:$D$1348,3,FALSE)*BR783,0),IFERROR(VLOOKUP(AV783,CODES!$A$3:$D$1348,3,FALSE)*BU783,0),IFERROR(VLOOKUP(AW783,CODES!$A$3:$D$1348,3,FALSE)*BX783,0),IFERROR(VLOOKUP(AX783,CODES!$A$3:$D$1348,3,FALSE)*CA783,0),IFERROR(VLOOKUP(AY783,CODES!$A$3:$D$1348,3,FALSE)*CD783,0))+B783</f>
        <v>0</v>
      </c>
      <c r="AP783" s="271" t="str">
        <f t="shared" si="407"/>
        <v/>
      </c>
      <c r="AQ783" s="271" t="str">
        <f t="shared" si="408"/>
        <v/>
      </c>
      <c r="AR783" s="271" t="str">
        <f t="shared" si="409"/>
        <v/>
      </c>
      <c r="AS783" s="271" t="str">
        <f t="shared" si="410"/>
        <v/>
      </c>
      <c r="AT783" s="271" t="str">
        <f t="shared" si="411"/>
        <v/>
      </c>
      <c r="AU783" s="271" t="str">
        <f t="shared" si="412"/>
        <v/>
      </c>
      <c r="AV783" s="271" t="str">
        <f t="shared" si="413"/>
        <v/>
      </c>
      <c r="AW783" s="271" t="str">
        <f t="shared" si="414"/>
        <v/>
      </c>
      <c r="AX783" s="271" t="str">
        <f t="shared" si="415"/>
        <v/>
      </c>
      <c r="AY783" s="271" t="str">
        <f t="shared" si="416"/>
        <v/>
      </c>
      <c r="AZ783" s="258">
        <f t="shared" si="371"/>
        <v>0</v>
      </c>
      <c r="BA783" s="258">
        <f t="shared" si="19"/>
        <v>1</v>
      </c>
      <c r="BB783" s="258">
        <f t="shared" si="417"/>
        <v>0</v>
      </c>
      <c r="BC783" s="258">
        <f t="shared" si="418"/>
        <v>1</v>
      </c>
      <c r="BD783" s="258">
        <f t="shared" si="374"/>
        <v>1</v>
      </c>
      <c r="BE783" s="258">
        <f t="shared" si="419"/>
        <v>0</v>
      </c>
      <c r="BF783" s="258">
        <f t="shared" si="420"/>
        <v>1</v>
      </c>
      <c r="BG783" s="258">
        <f t="shared" si="377"/>
        <v>1</v>
      </c>
      <c r="BH783" s="258">
        <f t="shared" si="421"/>
        <v>0</v>
      </c>
      <c r="BI783" s="258">
        <f t="shared" si="422"/>
        <v>1</v>
      </c>
      <c r="BJ783" s="258">
        <f t="shared" si="380"/>
        <v>1</v>
      </c>
      <c r="BK783" s="258">
        <f t="shared" si="423"/>
        <v>0</v>
      </c>
      <c r="BL783" s="258">
        <f t="shared" si="424"/>
        <v>1</v>
      </c>
      <c r="BM783" s="258">
        <f t="shared" si="383"/>
        <v>1</v>
      </c>
      <c r="BN783" s="258">
        <f t="shared" si="425"/>
        <v>0</v>
      </c>
      <c r="BO783" s="258">
        <f t="shared" si="426"/>
        <v>1</v>
      </c>
      <c r="BP783" s="258">
        <f t="shared" si="386"/>
        <v>1</v>
      </c>
      <c r="BQ783" s="258">
        <f t="shared" si="427"/>
        <v>0</v>
      </c>
      <c r="BR783" s="258">
        <f t="shared" si="428"/>
        <v>1</v>
      </c>
      <c r="BS783" s="258">
        <f t="shared" si="389"/>
        <v>1</v>
      </c>
      <c r="BT783" s="258">
        <f t="shared" si="429"/>
        <v>0</v>
      </c>
      <c r="BU783" s="258">
        <f t="shared" si="430"/>
        <v>1</v>
      </c>
      <c r="BV783" s="258">
        <f t="shared" si="392"/>
        <v>1</v>
      </c>
      <c r="BW783" s="258">
        <f t="shared" si="431"/>
        <v>0</v>
      </c>
      <c r="BX783" s="258">
        <f t="shared" si="432"/>
        <v>1</v>
      </c>
      <c r="BY783" s="258">
        <f t="shared" si="395"/>
        <v>1</v>
      </c>
      <c r="BZ783" s="258">
        <f t="shared" si="433"/>
        <v>0</v>
      </c>
      <c r="CA783" s="258">
        <f t="shared" si="434"/>
        <v>1</v>
      </c>
      <c r="CB783" s="258">
        <f t="shared" si="398"/>
        <v>1</v>
      </c>
      <c r="CC783" s="258">
        <f t="shared" si="435"/>
        <v>0</v>
      </c>
      <c r="CD783" s="258">
        <f t="shared" si="436"/>
        <v>1</v>
      </c>
    </row>
    <row r="784" spans="1:82" hidden="1">
      <c r="A784" s="258"/>
      <c r="B784" s="258"/>
      <c r="C784" s="259"/>
      <c r="D784" s="258"/>
      <c r="E784" s="258"/>
      <c r="F784" s="258"/>
      <c r="G784" s="258">
        <v>776</v>
      </c>
      <c r="H784" s="743"/>
      <c r="I784" s="744"/>
      <c r="J784" s="739"/>
      <c r="K784" s="745"/>
      <c r="L784" s="745"/>
      <c r="M784" s="272"/>
      <c r="N784" s="508">
        <f t="shared" si="402"/>
        <v>0</v>
      </c>
      <c r="O784" s="510">
        <f t="shared" si="403"/>
        <v>0</v>
      </c>
      <c r="P784" s="260">
        <f t="shared" si="404"/>
        <v>0</v>
      </c>
      <c r="Q784" s="261">
        <f t="shared" si="405"/>
        <v>0</v>
      </c>
      <c r="R784" s="261">
        <f t="shared" si="401"/>
        <v>0</v>
      </c>
      <c r="S784" s="262"/>
      <c r="T784" s="262"/>
      <c r="U784" s="263">
        <f t="shared" si="348"/>
        <v>1.288</v>
      </c>
      <c r="V784" s="264">
        <f>IF(E784="SP",1,IF(D784="",ExtraMargeMateriaal,(1-VLOOKUP(D784,TabelAankoop[],4,FALSE))))</f>
        <v>1</v>
      </c>
      <c r="W784" s="265">
        <f t="shared" si="3"/>
        <v>0.6885</v>
      </c>
      <c r="X784" s="266">
        <f t="shared" si="4"/>
        <v>1</v>
      </c>
      <c r="Y784" s="267">
        <f t="shared" si="5"/>
        <v>1.46</v>
      </c>
      <c r="Z784" s="267">
        <f t="shared" si="6"/>
        <v>1.1599999999999999</v>
      </c>
      <c r="AA784" s="268">
        <f t="shared" si="349"/>
        <v>0</v>
      </c>
      <c r="AB784" s="456">
        <f t="shared" si="350"/>
        <v>0</v>
      </c>
      <c r="AC784" s="457">
        <f t="shared" si="351"/>
        <v>0</v>
      </c>
      <c r="AD784" s="456">
        <f t="shared" si="352"/>
        <v>0</v>
      </c>
      <c r="AE784" s="458">
        <f t="shared" si="353"/>
        <v>0</v>
      </c>
      <c r="AF784" s="457">
        <f t="shared" si="406"/>
        <v>0</v>
      </c>
      <c r="AG784" s="456">
        <f t="shared" si="355"/>
        <v>0</v>
      </c>
      <c r="AH784" s="457">
        <f t="shared" si="356"/>
        <v>0</v>
      </c>
      <c r="AI784" s="268">
        <f t="shared" si="357"/>
        <v>0</v>
      </c>
      <c r="AJ784" s="269">
        <f t="shared" si="358"/>
        <v>0</v>
      </c>
      <c r="AK784" s="270">
        <f t="shared" si="359"/>
        <v>0</v>
      </c>
      <c r="AL784" s="415">
        <f t="shared" si="360"/>
        <v>0</v>
      </c>
      <c r="AM784" s="259" t="str">
        <f>IF(AP784="","",IFERROR(VLOOKUP(AP784,CODES!$A$3:$D$1348,4,FALSE),"X"))&amp;IF(AQ784="","",IFERROR(VLOOKUP(AQ784,CODES!$A$3:$D$1348,4,FALSE),"X"))&amp;IF(AR784="","",IFERROR(VLOOKUP(AR784,CODES!$A$3:$D$1348,4,FALSE),"X"))&amp;IF(AS784="","",IFERROR(VLOOKUP(AS784,CODES!$A$3:$D$1348,4,FALSE),"X"))&amp;IF(AT784="","",IFERROR(VLOOKUP(AT784,CODES!$A$3:$D$1348,4,FALSE),"X"))&amp;IF(AU784="","",IFERROR(VLOOKUP(AU784,CODES!$A$3:$D$1348,4,FALSE),"X"))&amp;IF(AV784="","",IFERROR(VLOOKUP(AV784,CODES!$A$3:$D$1348,4,FALSE),"X"))&amp;IF(AW784="","",IFERROR(VLOOKUP(AW784,CODES!$A$3:$D$1348,4,FALSE),"X"))&amp;IF(AX784="","",IFERROR(VLOOKUP(AX784,CODES!$A$3:$D$1348,4,FALSE),"X"))&amp;IF(AY784="","",IFERROR(VLOOKUP(AY784,CODES!$A$3:$D$1348,4,FALSE),"X"))</f>
        <v/>
      </c>
      <c r="AN784" s="258">
        <f>SUM(IFERROR(VLOOKUP(AP784,CODES!$A$3:$D$1348,4,FALSE)*BC784,0),IFERROR(VLOOKUP(AQ784,CODES!$A$3:$D$1348,4,FALSE)*BF784,0),IFERROR(VLOOKUP(AR784,CODES!$A$3:$D$1348,4,FALSE)*BI784,0),IFERROR(VLOOKUP(AS784,CODES!$A$3:$D$1348,4,FALSE)*BL784,0),IFERROR(VLOOKUP(AT784,CODES!$A$3:$D$1348,4,FALSE)*BO784,0),IFERROR(VLOOKUP(AU784,CODES!$A$3:$D$1348,4,FALSE)*BR784,0),IFERROR(VLOOKUP(AV784,CODES!$A$3:$D$1348,4,FALSE)*BU784,0),IFERROR(VLOOKUP(AW784,CODES!$A$3:$D$1348,4,FALSE)*BX784,0),IFERROR(VLOOKUP(AX784,CODES!$A$3:$D$1348,4,FALSE)*CA784,0),IFERROR(VLOOKUP(AY784,CODES!$A$3:$D$1348,4,FALSE)*CD784,0))</f>
        <v>0</v>
      </c>
      <c r="AO784" s="258">
        <f>SUM(IFERROR(VLOOKUP(AP784,CODES!$A$3:$D$1348,3,FALSE)*BC784,0),IFERROR(VLOOKUP(AQ784,CODES!$A$3:$D$1348,3,FALSE)*BF784,0),IFERROR(VLOOKUP(AR784,CODES!$A$3:$D$1348,3,FALSE)*BI784,0),IFERROR(VLOOKUP(AS784,CODES!$A$3:$D$1348,3,FALSE)*BL784,0),IFERROR(VLOOKUP(AT784,CODES!$A$3:$D$1348,3,FALSE)*BO784,0),IFERROR(VLOOKUP(AU784,CODES!$A$3:$D$1348,3,FALSE)*BR784,0),IFERROR(VLOOKUP(AV784,CODES!$A$3:$D$1348,3,FALSE)*BU784,0),IFERROR(VLOOKUP(AW784,CODES!$A$3:$D$1348,3,FALSE)*BX784,0),IFERROR(VLOOKUP(AX784,CODES!$A$3:$D$1348,3,FALSE)*CA784,0),IFERROR(VLOOKUP(AY784,CODES!$A$3:$D$1348,3,FALSE)*CD784,0))+B784</f>
        <v>0</v>
      </c>
      <c r="AP784" s="271" t="str">
        <f t="shared" si="407"/>
        <v/>
      </c>
      <c r="AQ784" s="271" t="str">
        <f t="shared" si="408"/>
        <v/>
      </c>
      <c r="AR784" s="271" t="str">
        <f t="shared" si="409"/>
        <v/>
      </c>
      <c r="AS784" s="271" t="str">
        <f t="shared" si="410"/>
        <v/>
      </c>
      <c r="AT784" s="271" t="str">
        <f t="shared" si="411"/>
        <v/>
      </c>
      <c r="AU784" s="271" t="str">
        <f t="shared" si="412"/>
        <v/>
      </c>
      <c r="AV784" s="271" t="str">
        <f t="shared" si="413"/>
        <v/>
      </c>
      <c r="AW784" s="271" t="str">
        <f t="shared" si="414"/>
        <v/>
      </c>
      <c r="AX784" s="271" t="str">
        <f t="shared" si="415"/>
        <v/>
      </c>
      <c r="AY784" s="271" t="str">
        <f t="shared" si="416"/>
        <v/>
      </c>
      <c r="AZ784" s="258">
        <f t="shared" si="371"/>
        <v>0</v>
      </c>
      <c r="BA784" s="258">
        <f t="shared" si="19"/>
        <v>1</v>
      </c>
      <c r="BB784" s="258">
        <f t="shared" si="417"/>
        <v>0</v>
      </c>
      <c r="BC784" s="258">
        <f t="shared" si="418"/>
        <v>1</v>
      </c>
      <c r="BD784" s="258">
        <f t="shared" si="374"/>
        <v>1</v>
      </c>
      <c r="BE784" s="258">
        <f t="shared" si="419"/>
        <v>0</v>
      </c>
      <c r="BF784" s="258">
        <f t="shared" si="420"/>
        <v>1</v>
      </c>
      <c r="BG784" s="258">
        <f t="shared" si="377"/>
        <v>1</v>
      </c>
      <c r="BH784" s="258">
        <f t="shared" si="421"/>
        <v>0</v>
      </c>
      <c r="BI784" s="258">
        <f t="shared" si="422"/>
        <v>1</v>
      </c>
      <c r="BJ784" s="258">
        <f t="shared" si="380"/>
        <v>1</v>
      </c>
      <c r="BK784" s="258">
        <f t="shared" si="423"/>
        <v>0</v>
      </c>
      <c r="BL784" s="258">
        <f t="shared" si="424"/>
        <v>1</v>
      </c>
      <c r="BM784" s="258">
        <f t="shared" si="383"/>
        <v>1</v>
      </c>
      <c r="BN784" s="258">
        <f t="shared" si="425"/>
        <v>0</v>
      </c>
      <c r="BO784" s="258">
        <f t="shared" si="426"/>
        <v>1</v>
      </c>
      <c r="BP784" s="258">
        <f t="shared" si="386"/>
        <v>1</v>
      </c>
      <c r="BQ784" s="258">
        <f t="shared" si="427"/>
        <v>0</v>
      </c>
      <c r="BR784" s="258">
        <f t="shared" si="428"/>
        <v>1</v>
      </c>
      <c r="BS784" s="258">
        <f t="shared" si="389"/>
        <v>1</v>
      </c>
      <c r="BT784" s="258">
        <f t="shared" si="429"/>
        <v>0</v>
      </c>
      <c r="BU784" s="258">
        <f t="shared" si="430"/>
        <v>1</v>
      </c>
      <c r="BV784" s="258">
        <f t="shared" si="392"/>
        <v>1</v>
      </c>
      <c r="BW784" s="258">
        <f t="shared" si="431"/>
        <v>0</v>
      </c>
      <c r="BX784" s="258">
        <f t="shared" si="432"/>
        <v>1</v>
      </c>
      <c r="BY784" s="258">
        <f t="shared" si="395"/>
        <v>1</v>
      </c>
      <c r="BZ784" s="258">
        <f t="shared" si="433"/>
        <v>0</v>
      </c>
      <c r="CA784" s="258">
        <f t="shared" si="434"/>
        <v>1</v>
      </c>
      <c r="CB784" s="258">
        <f t="shared" si="398"/>
        <v>1</v>
      </c>
      <c r="CC784" s="258">
        <f t="shared" si="435"/>
        <v>0</v>
      </c>
      <c r="CD784" s="258">
        <f t="shared" si="436"/>
        <v>1</v>
      </c>
    </row>
    <row r="785" spans="1:82" hidden="1">
      <c r="A785" s="258"/>
      <c r="B785" s="258"/>
      <c r="C785" s="259"/>
      <c r="D785" s="258"/>
      <c r="E785" s="258"/>
      <c r="F785" s="258"/>
      <c r="G785" s="258">
        <v>777</v>
      </c>
      <c r="H785" s="743"/>
      <c r="I785" s="744"/>
      <c r="J785" s="739"/>
      <c r="K785" s="745"/>
      <c r="L785" s="745"/>
      <c r="M785" s="272"/>
      <c r="N785" s="508">
        <f t="shared" si="402"/>
        <v>0</v>
      </c>
      <c r="O785" s="510">
        <f t="shared" si="403"/>
        <v>0</v>
      </c>
      <c r="P785" s="260">
        <f t="shared" si="404"/>
        <v>0</v>
      </c>
      <c r="Q785" s="261">
        <f t="shared" si="405"/>
        <v>0</v>
      </c>
      <c r="R785" s="261">
        <f t="shared" si="401"/>
        <v>0</v>
      </c>
      <c r="S785" s="262"/>
      <c r="T785" s="262"/>
      <c r="U785" s="263">
        <f t="shared" si="348"/>
        <v>1.288</v>
      </c>
      <c r="V785" s="264">
        <f>IF(E785="SP",1,IF(D785="",ExtraMargeMateriaal,(1-VLOOKUP(D785,TabelAankoop[],4,FALSE))))</f>
        <v>1</v>
      </c>
      <c r="W785" s="265">
        <f t="shared" si="3"/>
        <v>0.6885</v>
      </c>
      <c r="X785" s="266">
        <f t="shared" si="4"/>
        <v>1</v>
      </c>
      <c r="Y785" s="267">
        <f t="shared" si="5"/>
        <v>1.46</v>
      </c>
      <c r="Z785" s="267">
        <f t="shared" si="6"/>
        <v>1.1599999999999999</v>
      </c>
      <c r="AA785" s="268">
        <f t="shared" si="349"/>
        <v>0</v>
      </c>
      <c r="AB785" s="456">
        <f t="shared" si="350"/>
        <v>0</v>
      </c>
      <c r="AC785" s="457">
        <f t="shared" si="351"/>
        <v>0</v>
      </c>
      <c r="AD785" s="456">
        <f t="shared" si="352"/>
        <v>0</v>
      </c>
      <c r="AE785" s="458">
        <f t="shared" si="353"/>
        <v>0</v>
      </c>
      <c r="AF785" s="457">
        <f t="shared" si="406"/>
        <v>0</v>
      </c>
      <c r="AG785" s="456">
        <f t="shared" si="355"/>
        <v>0</v>
      </c>
      <c r="AH785" s="457">
        <f t="shared" si="356"/>
        <v>0</v>
      </c>
      <c r="AI785" s="268">
        <f t="shared" si="357"/>
        <v>0</v>
      </c>
      <c r="AJ785" s="269">
        <f t="shared" si="358"/>
        <v>0</v>
      </c>
      <c r="AK785" s="270">
        <f t="shared" si="359"/>
        <v>0</v>
      </c>
      <c r="AL785" s="415">
        <f t="shared" si="360"/>
        <v>0</v>
      </c>
      <c r="AM785" s="259" t="str">
        <f>IF(AP785="","",IFERROR(VLOOKUP(AP785,CODES!$A$3:$D$1348,4,FALSE),"X"))&amp;IF(AQ785="","",IFERROR(VLOOKUP(AQ785,CODES!$A$3:$D$1348,4,FALSE),"X"))&amp;IF(AR785="","",IFERROR(VLOOKUP(AR785,CODES!$A$3:$D$1348,4,FALSE),"X"))&amp;IF(AS785="","",IFERROR(VLOOKUP(AS785,CODES!$A$3:$D$1348,4,FALSE),"X"))&amp;IF(AT785="","",IFERROR(VLOOKUP(AT785,CODES!$A$3:$D$1348,4,FALSE),"X"))&amp;IF(AU785="","",IFERROR(VLOOKUP(AU785,CODES!$A$3:$D$1348,4,FALSE),"X"))&amp;IF(AV785="","",IFERROR(VLOOKUP(AV785,CODES!$A$3:$D$1348,4,FALSE),"X"))&amp;IF(AW785="","",IFERROR(VLOOKUP(AW785,CODES!$A$3:$D$1348,4,FALSE),"X"))&amp;IF(AX785="","",IFERROR(VLOOKUP(AX785,CODES!$A$3:$D$1348,4,FALSE),"X"))&amp;IF(AY785="","",IFERROR(VLOOKUP(AY785,CODES!$A$3:$D$1348,4,FALSE),"X"))</f>
        <v/>
      </c>
      <c r="AN785" s="258">
        <f>SUM(IFERROR(VLOOKUP(AP785,CODES!$A$3:$D$1348,4,FALSE)*BC785,0),IFERROR(VLOOKUP(AQ785,CODES!$A$3:$D$1348,4,FALSE)*BF785,0),IFERROR(VLOOKUP(AR785,CODES!$A$3:$D$1348,4,FALSE)*BI785,0),IFERROR(VLOOKUP(AS785,CODES!$A$3:$D$1348,4,FALSE)*BL785,0),IFERROR(VLOOKUP(AT785,CODES!$A$3:$D$1348,4,FALSE)*BO785,0),IFERROR(VLOOKUP(AU785,CODES!$A$3:$D$1348,4,FALSE)*BR785,0),IFERROR(VLOOKUP(AV785,CODES!$A$3:$D$1348,4,FALSE)*BU785,0),IFERROR(VLOOKUP(AW785,CODES!$A$3:$D$1348,4,FALSE)*BX785,0),IFERROR(VLOOKUP(AX785,CODES!$A$3:$D$1348,4,FALSE)*CA785,0),IFERROR(VLOOKUP(AY785,CODES!$A$3:$D$1348,4,FALSE)*CD785,0))</f>
        <v>0</v>
      </c>
      <c r="AO785" s="258">
        <f>SUM(IFERROR(VLOOKUP(AP785,CODES!$A$3:$D$1348,3,FALSE)*BC785,0),IFERROR(VLOOKUP(AQ785,CODES!$A$3:$D$1348,3,FALSE)*BF785,0),IFERROR(VLOOKUP(AR785,CODES!$A$3:$D$1348,3,FALSE)*BI785,0),IFERROR(VLOOKUP(AS785,CODES!$A$3:$D$1348,3,FALSE)*BL785,0),IFERROR(VLOOKUP(AT785,CODES!$A$3:$D$1348,3,FALSE)*BO785,0),IFERROR(VLOOKUP(AU785,CODES!$A$3:$D$1348,3,FALSE)*BR785,0),IFERROR(VLOOKUP(AV785,CODES!$A$3:$D$1348,3,FALSE)*BU785,0),IFERROR(VLOOKUP(AW785,CODES!$A$3:$D$1348,3,FALSE)*BX785,0),IFERROR(VLOOKUP(AX785,CODES!$A$3:$D$1348,3,FALSE)*CA785,0),IFERROR(VLOOKUP(AY785,CODES!$A$3:$D$1348,3,FALSE)*CD785,0))+B785</f>
        <v>0</v>
      </c>
      <c r="AP785" s="271" t="str">
        <f t="shared" si="407"/>
        <v/>
      </c>
      <c r="AQ785" s="271" t="str">
        <f t="shared" si="408"/>
        <v/>
      </c>
      <c r="AR785" s="271" t="str">
        <f t="shared" si="409"/>
        <v/>
      </c>
      <c r="AS785" s="271" t="str">
        <f t="shared" si="410"/>
        <v/>
      </c>
      <c r="AT785" s="271" t="str">
        <f t="shared" si="411"/>
        <v/>
      </c>
      <c r="AU785" s="271" t="str">
        <f t="shared" si="412"/>
        <v/>
      </c>
      <c r="AV785" s="271" t="str">
        <f t="shared" si="413"/>
        <v/>
      </c>
      <c r="AW785" s="271" t="str">
        <f t="shared" si="414"/>
        <v/>
      </c>
      <c r="AX785" s="271" t="str">
        <f t="shared" si="415"/>
        <v/>
      </c>
      <c r="AY785" s="271" t="str">
        <f t="shared" si="416"/>
        <v/>
      </c>
      <c r="AZ785" s="258">
        <f t="shared" si="371"/>
        <v>0</v>
      </c>
      <c r="BA785" s="258">
        <f t="shared" si="19"/>
        <v>1</v>
      </c>
      <c r="BB785" s="258">
        <f t="shared" si="417"/>
        <v>0</v>
      </c>
      <c r="BC785" s="258">
        <f t="shared" si="418"/>
        <v>1</v>
      </c>
      <c r="BD785" s="258">
        <f t="shared" si="374"/>
        <v>1</v>
      </c>
      <c r="BE785" s="258">
        <f t="shared" si="419"/>
        <v>0</v>
      </c>
      <c r="BF785" s="258">
        <f t="shared" si="420"/>
        <v>1</v>
      </c>
      <c r="BG785" s="258">
        <f t="shared" si="377"/>
        <v>1</v>
      </c>
      <c r="BH785" s="258">
        <f t="shared" si="421"/>
        <v>0</v>
      </c>
      <c r="BI785" s="258">
        <f t="shared" si="422"/>
        <v>1</v>
      </c>
      <c r="BJ785" s="258">
        <f t="shared" si="380"/>
        <v>1</v>
      </c>
      <c r="BK785" s="258">
        <f t="shared" si="423"/>
        <v>0</v>
      </c>
      <c r="BL785" s="258">
        <f t="shared" si="424"/>
        <v>1</v>
      </c>
      <c r="BM785" s="258">
        <f t="shared" si="383"/>
        <v>1</v>
      </c>
      <c r="BN785" s="258">
        <f t="shared" si="425"/>
        <v>0</v>
      </c>
      <c r="BO785" s="258">
        <f t="shared" si="426"/>
        <v>1</v>
      </c>
      <c r="BP785" s="258">
        <f t="shared" si="386"/>
        <v>1</v>
      </c>
      <c r="BQ785" s="258">
        <f t="shared" si="427"/>
        <v>0</v>
      </c>
      <c r="BR785" s="258">
        <f t="shared" si="428"/>
        <v>1</v>
      </c>
      <c r="BS785" s="258">
        <f t="shared" si="389"/>
        <v>1</v>
      </c>
      <c r="BT785" s="258">
        <f t="shared" si="429"/>
        <v>0</v>
      </c>
      <c r="BU785" s="258">
        <f t="shared" si="430"/>
        <v>1</v>
      </c>
      <c r="BV785" s="258">
        <f t="shared" si="392"/>
        <v>1</v>
      </c>
      <c r="BW785" s="258">
        <f t="shared" si="431"/>
        <v>0</v>
      </c>
      <c r="BX785" s="258">
        <f t="shared" si="432"/>
        <v>1</v>
      </c>
      <c r="BY785" s="258">
        <f t="shared" si="395"/>
        <v>1</v>
      </c>
      <c r="BZ785" s="258">
        <f t="shared" si="433"/>
        <v>0</v>
      </c>
      <c r="CA785" s="258">
        <f t="shared" si="434"/>
        <v>1</v>
      </c>
      <c r="CB785" s="258">
        <f t="shared" si="398"/>
        <v>1</v>
      </c>
      <c r="CC785" s="258">
        <f t="shared" si="435"/>
        <v>0</v>
      </c>
      <c r="CD785" s="258">
        <f t="shared" si="436"/>
        <v>1</v>
      </c>
    </row>
    <row r="786" spans="1:82" hidden="1">
      <c r="A786" s="258"/>
      <c r="B786" s="258"/>
      <c r="C786" s="259"/>
      <c r="D786" s="258"/>
      <c r="E786" s="258"/>
      <c r="F786" s="258"/>
      <c r="G786" s="258">
        <v>778</v>
      </c>
      <c r="H786" s="743"/>
      <c r="I786" s="744"/>
      <c r="J786" s="739"/>
      <c r="K786" s="745"/>
      <c r="L786" s="745"/>
      <c r="M786" s="272"/>
      <c r="N786" s="508">
        <f t="shared" si="402"/>
        <v>0</v>
      </c>
      <c r="O786" s="510">
        <f t="shared" si="403"/>
        <v>0</v>
      </c>
      <c r="P786" s="260">
        <f t="shared" si="404"/>
        <v>0</v>
      </c>
      <c r="Q786" s="261">
        <f t="shared" si="405"/>
        <v>0</v>
      </c>
      <c r="R786" s="261">
        <f t="shared" si="401"/>
        <v>0</v>
      </c>
      <c r="S786" s="262"/>
      <c r="T786" s="262"/>
      <c r="U786" s="263">
        <f t="shared" si="348"/>
        <v>1.288</v>
      </c>
      <c r="V786" s="264">
        <f>IF(E786="SP",1,IF(D786="",ExtraMargeMateriaal,(1-VLOOKUP(D786,TabelAankoop[],4,FALSE))))</f>
        <v>1</v>
      </c>
      <c r="W786" s="265">
        <f t="shared" si="3"/>
        <v>0.6885</v>
      </c>
      <c r="X786" s="266">
        <f t="shared" si="4"/>
        <v>1</v>
      </c>
      <c r="Y786" s="267">
        <f t="shared" si="5"/>
        <v>1.46</v>
      </c>
      <c r="Z786" s="267">
        <f t="shared" si="6"/>
        <v>1.1599999999999999</v>
      </c>
      <c r="AA786" s="268">
        <f t="shared" si="349"/>
        <v>0</v>
      </c>
      <c r="AB786" s="456">
        <f t="shared" si="350"/>
        <v>0</v>
      </c>
      <c r="AC786" s="457">
        <f t="shared" si="351"/>
        <v>0</v>
      </c>
      <c r="AD786" s="456">
        <f t="shared" si="352"/>
        <v>0</v>
      </c>
      <c r="AE786" s="458">
        <f t="shared" si="353"/>
        <v>0</v>
      </c>
      <c r="AF786" s="457">
        <f t="shared" si="406"/>
        <v>0</v>
      </c>
      <c r="AG786" s="456">
        <f t="shared" si="355"/>
        <v>0</v>
      </c>
      <c r="AH786" s="457">
        <f t="shared" si="356"/>
        <v>0</v>
      </c>
      <c r="AI786" s="268">
        <f t="shared" si="357"/>
        <v>0</v>
      </c>
      <c r="AJ786" s="269">
        <f t="shared" si="358"/>
        <v>0</v>
      </c>
      <c r="AK786" s="270">
        <f t="shared" si="359"/>
        <v>0</v>
      </c>
      <c r="AL786" s="415">
        <f t="shared" si="360"/>
        <v>0</v>
      </c>
      <c r="AM786" s="259" t="str">
        <f>IF(AP786="","",IFERROR(VLOOKUP(AP786,CODES!$A$3:$D$1348,4,FALSE),"X"))&amp;IF(AQ786="","",IFERROR(VLOOKUP(AQ786,CODES!$A$3:$D$1348,4,FALSE),"X"))&amp;IF(AR786="","",IFERROR(VLOOKUP(AR786,CODES!$A$3:$D$1348,4,FALSE),"X"))&amp;IF(AS786="","",IFERROR(VLOOKUP(AS786,CODES!$A$3:$D$1348,4,FALSE),"X"))&amp;IF(AT786="","",IFERROR(VLOOKUP(AT786,CODES!$A$3:$D$1348,4,FALSE),"X"))&amp;IF(AU786="","",IFERROR(VLOOKUP(AU786,CODES!$A$3:$D$1348,4,FALSE),"X"))&amp;IF(AV786="","",IFERROR(VLOOKUP(AV786,CODES!$A$3:$D$1348,4,FALSE),"X"))&amp;IF(AW786="","",IFERROR(VLOOKUP(AW786,CODES!$A$3:$D$1348,4,FALSE),"X"))&amp;IF(AX786="","",IFERROR(VLOOKUP(AX786,CODES!$A$3:$D$1348,4,FALSE),"X"))&amp;IF(AY786="","",IFERROR(VLOOKUP(AY786,CODES!$A$3:$D$1348,4,FALSE),"X"))</f>
        <v/>
      </c>
      <c r="AN786" s="258">
        <f>SUM(IFERROR(VLOOKUP(AP786,CODES!$A$3:$D$1348,4,FALSE)*BC786,0),IFERROR(VLOOKUP(AQ786,CODES!$A$3:$D$1348,4,FALSE)*BF786,0),IFERROR(VLOOKUP(AR786,CODES!$A$3:$D$1348,4,FALSE)*BI786,0),IFERROR(VLOOKUP(AS786,CODES!$A$3:$D$1348,4,FALSE)*BL786,0),IFERROR(VLOOKUP(AT786,CODES!$A$3:$D$1348,4,FALSE)*BO786,0),IFERROR(VLOOKUP(AU786,CODES!$A$3:$D$1348,4,FALSE)*BR786,0),IFERROR(VLOOKUP(AV786,CODES!$A$3:$D$1348,4,FALSE)*BU786,0),IFERROR(VLOOKUP(AW786,CODES!$A$3:$D$1348,4,FALSE)*BX786,0),IFERROR(VLOOKUP(AX786,CODES!$A$3:$D$1348,4,FALSE)*CA786,0),IFERROR(VLOOKUP(AY786,CODES!$A$3:$D$1348,4,FALSE)*CD786,0))</f>
        <v>0</v>
      </c>
      <c r="AO786" s="258">
        <f>SUM(IFERROR(VLOOKUP(AP786,CODES!$A$3:$D$1348,3,FALSE)*BC786,0),IFERROR(VLOOKUP(AQ786,CODES!$A$3:$D$1348,3,FALSE)*BF786,0),IFERROR(VLOOKUP(AR786,CODES!$A$3:$D$1348,3,FALSE)*BI786,0),IFERROR(VLOOKUP(AS786,CODES!$A$3:$D$1348,3,FALSE)*BL786,0),IFERROR(VLOOKUP(AT786,CODES!$A$3:$D$1348,3,FALSE)*BO786,0),IFERROR(VLOOKUP(AU786,CODES!$A$3:$D$1348,3,FALSE)*BR786,0),IFERROR(VLOOKUP(AV786,CODES!$A$3:$D$1348,3,FALSE)*BU786,0),IFERROR(VLOOKUP(AW786,CODES!$A$3:$D$1348,3,FALSE)*BX786,0),IFERROR(VLOOKUP(AX786,CODES!$A$3:$D$1348,3,FALSE)*CA786,0),IFERROR(VLOOKUP(AY786,CODES!$A$3:$D$1348,3,FALSE)*CD786,0))+B786</f>
        <v>0</v>
      </c>
      <c r="AP786" s="271" t="str">
        <f t="shared" si="407"/>
        <v/>
      </c>
      <c r="AQ786" s="271" t="str">
        <f t="shared" si="408"/>
        <v/>
      </c>
      <c r="AR786" s="271" t="str">
        <f t="shared" si="409"/>
        <v/>
      </c>
      <c r="AS786" s="271" t="str">
        <f t="shared" si="410"/>
        <v/>
      </c>
      <c r="AT786" s="271" t="str">
        <f t="shared" si="411"/>
        <v/>
      </c>
      <c r="AU786" s="271" t="str">
        <f t="shared" si="412"/>
        <v/>
      </c>
      <c r="AV786" s="271" t="str">
        <f t="shared" si="413"/>
        <v/>
      </c>
      <c r="AW786" s="271" t="str">
        <f t="shared" si="414"/>
        <v/>
      </c>
      <c r="AX786" s="271" t="str">
        <f t="shared" si="415"/>
        <v/>
      </c>
      <c r="AY786" s="271" t="str">
        <f t="shared" si="416"/>
        <v/>
      </c>
      <c r="AZ786" s="258">
        <f t="shared" si="371"/>
        <v>0</v>
      </c>
      <c r="BA786" s="258">
        <f t="shared" si="19"/>
        <v>1</v>
      </c>
      <c r="BB786" s="258">
        <f t="shared" si="417"/>
        <v>0</v>
      </c>
      <c r="BC786" s="258">
        <f t="shared" si="418"/>
        <v>1</v>
      </c>
      <c r="BD786" s="258">
        <f t="shared" si="374"/>
        <v>1</v>
      </c>
      <c r="BE786" s="258">
        <f t="shared" si="419"/>
        <v>0</v>
      </c>
      <c r="BF786" s="258">
        <f t="shared" si="420"/>
        <v>1</v>
      </c>
      <c r="BG786" s="258">
        <f t="shared" si="377"/>
        <v>1</v>
      </c>
      <c r="BH786" s="258">
        <f t="shared" si="421"/>
        <v>0</v>
      </c>
      <c r="BI786" s="258">
        <f t="shared" si="422"/>
        <v>1</v>
      </c>
      <c r="BJ786" s="258">
        <f t="shared" si="380"/>
        <v>1</v>
      </c>
      <c r="BK786" s="258">
        <f t="shared" si="423"/>
        <v>0</v>
      </c>
      <c r="BL786" s="258">
        <f t="shared" si="424"/>
        <v>1</v>
      </c>
      <c r="BM786" s="258">
        <f t="shared" si="383"/>
        <v>1</v>
      </c>
      <c r="BN786" s="258">
        <f t="shared" si="425"/>
        <v>0</v>
      </c>
      <c r="BO786" s="258">
        <f t="shared" si="426"/>
        <v>1</v>
      </c>
      <c r="BP786" s="258">
        <f t="shared" si="386"/>
        <v>1</v>
      </c>
      <c r="BQ786" s="258">
        <f t="shared" si="427"/>
        <v>0</v>
      </c>
      <c r="BR786" s="258">
        <f t="shared" si="428"/>
        <v>1</v>
      </c>
      <c r="BS786" s="258">
        <f t="shared" si="389"/>
        <v>1</v>
      </c>
      <c r="BT786" s="258">
        <f t="shared" si="429"/>
        <v>0</v>
      </c>
      <c r="BU786" s="258">
        <f t="shared" si="430"/>
        <v>1</v>
      </c>
      <c r="BV786" s="258">
        <f t="shared" si="392"/>
        <v>1</v>
      </c>
      <c r="BW786" s="258">
        <f t="shared" si="431"/>
        <v>0</v>
      </c>
      <c r="BX786" s="258">
        <f t="shared" si="432"/>
        <v>1</v>
      </c>
      <c r="BY786" s="258">
        <f t="shared" si="395"/>
        <v>1</v>
      </c>
      <c r="BZ786" s="258">
        <f t="shared" si="433"/>
        <v>0</v>
      </c>
      <c r="CA786" s="258">
        <f t="shared" si="434"/>
        <v>1</v>
      </c>
      <c r="CB786" s="258">
        <f t="shared" si="398"/>
        <v>1</v>
      </c>
      <c r="CC786" s="258">
        <f t="shared" si="435"/>
        <v>0</v>
      </c>
      <c r="CD786" s="258">
        <f t="shared" si="436"/>
        <v>1</v>
      </c>
    </row>
    <row r="787" spans="1:82" hidden="1">
      <c r="A787" s="258"/>
      <c r="B787" s="258"/>
      <c r="C787" s="259"/>
      <c r="D787" s="258"/>
      <c r="E787" s="258"/>
      <c r="F787" s="258"/>
      <c r="G787" s="258">
        <v>779</v>
      </c>
      <c r="H787" s="743"/>
      <c r="I787" s="744"/>
      <c r="J787" s="739"/>
      <c r="K787" s="745"/>
      <c r="L787" s="745"/>
      <c r="M787" s="272"/>
      <c r="N787" s="508">
        <f t="shared" si="402"/>
        <v>0</v>
      </c>
      <c r="O787" s="510">
        <f t="shared" si="403"/>
        <v>0</v>
      </c>
      <c r="P787" s="260">
        <f t="shared" si="404"/>
        <v>0</v>
      </c>
      <c r="Q787" s="261">
        <f t="shared" si="405"/>
        <v>0</v>
      </c>
      <c r="R787" s="261">
        <f t="shared" si="401"/>
        <v>0</v>
      </c>
      <c r="S787" s="262"/>
      <c r="T787" s="262"/>
      <c r="U787" s="263">
        <f t="shared" si="348"/>
        <v>1.288</v>
      </c>
      <c r="V787" s="264">
        <f>IF(E787="SP",1,IF(D787="",ExtraMargeMateriaal,(1-VLOOKUP(D787,TabelAankoop[],4,FALSE))))</f>
        <v>1</v>
      </c>
      <c r="W787" s="265">
        <f t="shared" si="3"/>
        <v>0.6885</v>
      </c>
      <c r="X787" s="266">
        <f t="shared" si="4"/>
        <v>1</v>
      </c>
      <c r="Y787" s="267">
        <f t="shared" si="5"/>
        <v>1.46</v>
      </c>
      <c r="Z787" s="267">
        <f t="shared" si="6"/>
        <v>1.1599999999999999</v>
      </c>
      <c r="AA787" s="268">
        <f t="shared" si="349"/>
        <v>0</v>
      </c>
      <c r="AB787" s="456">
        <f t="shared" si="350"/>
        <v>0</v>
      </c>
      <c r="AC787" s="457">
        <f t="shared" si="351"/>
        <v>0</v>
      </c>
      <c r="AD787" s="456">
        <f t="shared" si="352"/>
        <v>0</v>
      </c>
      <c r="AE787" s="458">
        <f t="shared" si="353"/>
        <v>0</v>
      </c>
      <c r="AF787" s="457">
        <f t="shared" si="406"/>
        <v>0</v>
      </c>
      <c r="AG787" s="456">
        <f t="shared" si="355"/>
        <v>0</v>
      </c>
      <c r="AH787" s="457">
        <f t="shared" si="356"/>
        <v>0</v>
      </c>
      <c r="AI787" s="268">
        <f t="shared" si="357"/>
        <v>0</v>
      </c>
      <c r="AJ787" s="269">
        <f t="shared" si="358"/>
        <v>0</v>
      </c>
      <c r="AK787" s="270">
        <f t="shared" si="359"/>
        <v>0</v>
      </c>
      <c r="AL787" s="415">
        <f t="shared" si="360"/>
        <v>0</v>
      </c>
      <c r="AM787" s="259" t="str">
        <f>IF(AP787="","",IFERROR(VLOOKUP(AP787,CODES!$A$3:$D$1348,4,FALSE),"X"))&amp;IF(AQ787="","",IFERROR(VLOOKUP(AQ787,CODES!$A$3:$D$1348,4,FALSE),"X"))&amp;IF(AR787="","",IFERROR(VLOOKUP(AR787,CODES!$A$3:$D$1348,4,FALSE),"X"))&amp;IF(AS787="","",IFERROR(VLOOKUP(AS787,CODES!$A$3:$D$1348,4,FALSE),"X"))&amp;IF(AT787="","",IFERROR(VLOOKUP(AT787,CODES!$A$3:$D$1348,4,FALSE),"X"))&amp;IF(AU787="","",IFERROR(VLOOKUP(AU787,CODES!$A$3:$D$1348,4,FALSE),"X"))&amp;IF(AV787="","",IFERROR(VLOOKUP(AV787,CODES!$A$3:$D$1348,4,FALSE),"X"))&amp;IF(AW787="","",IFERROR(VLOOKUP(AW787,CODES!$A$3:$D$1348,4,FALSE),"X"))&amp;IF(AX787="","",IFERROR(VLOOKUP(AX787,CODES!$A$3:$D$1348,4,FALSE),"X"))&amp;IF(AY787="","",IFERROR(VLOOKUP(AY787,CODES!$A$3:$D$1348,4,FALSE),"X"))</f>
        <v/>
      </c>
      <c r="AN787" s="258">
        <f>SUM(IFERROR(VLOOKUP(AP787,CODES!$A$3:$D$1348,4,FALSE)*BC787,0),IFERROR(VLOOKUP(AQ787,CODES!$A$3:$D$1348,4,FALSE)*BF787,0),IFERROR(VLOOKUP(AR787,CODES!$A$3:$D$1348,4,FALSE)*BI787,0),IFERROR(VLOOKUP(AS787,CODES!$A$3:$D$1348,4,FALSE)*BL787,0),IFERROR(VLOOKUP(AT787,CODES!$A$3:$D$1348,4,FALSE)*BO787,0),IFERROR(VLOOKUP(AU787,CODES!$A$3:$D$1348,4,FALSE)*BR787,0),IFERROR(VLOOKUP(AV787,CODES!$A$3:$D$1348,4,FALSE)*BU787,0),IFERROR(VLOOKUP(AW787,CODES!$A$3:$D$1348,4,FALSE)*BX787,0),IFERROR(VLOOKUP(AX787,CODES!$A$3:$D$1348,4,FALSE)*CA787,0),IFERROR(VLOOKUP(AY787,CODES!$A$3:$D$1348,4,FALSE)*CD787,0))</f>
        <v>0</v>
      </c>
      <c r="AO787" s="258">
        <f>SUM(IFERROR(VLOOKUP(AP787,CODES!$A$3:$D$1348,3,FALSE)*BC787,0),IFERROR(VLOOKUP(AQ787,CODES!$A$3:$D$1348,3,FALSE)*BF787,0),IFERROR(VLOOKUP(AR787,CODES!$A$3:$D$1348,3,FALSE)*BI787,0),IFERROR(VLOOKUP(AS787,CODES!$A$3:$D$1348,3,FALSE)*BL787,0),IFERROR(VLOOKUP(AT787,CODES!$A$3:$D$1348,3,FALSE)*BO787,0),IFERROR(VLOOKUP(AU787,CODES!$A$3:$D$1348,3,FALSE)*BR787,0),IFERROR(VLOOKUP(AV787,CODES!$A$3:$D$1348,3,FALSE)*BU787,0),IFERROR(VLOOKUP(AW787,CODES!$A$3:$D$1348,3,FALSE)*BX787,0),IFERROR(VLOOKUP(AX787,CODES!$A$3:$D$1348,3,FALSE)*CA787,0),IFERROR(VLOOKUP(AY787,CODES!$A$3:$D$1348,3,FALSE)*CD787,0))+B787</f>
        <v>0</v>
      </c>
      <c r="AP787" s="271" t="str">
        <f t="shared" si="407"/>
        <v/>
      </c>
      <c r="AQ787" s="271" t="str">
        <f t="shared" si="408"/>
        <v/>
      </c>
      <c r="AR787" s="271" t="str">
        <f t="shared" si="409"/>
        <v/>
      </c>
      <c r="AS787" s="271" t="str">
        <f t="shared" si="410"/>
        <v/>
      </c>
      <c r="AT787" s="271" t="str">
        <f t="shared" si="411"/>
        <v/>
      </c>
      <c r="AU787" s="271" t="str">
        <f t="shared" si="412"/>
        <v/>
      </c>
      <c r="AV787" s="271" t="str">
        <f t="shared" si="413"/>
        <v/>
      </c>
      <c r="AW787" s="271" t="str">
        <f t="shared" si="414"/>
        <v/>
      </c>
      <c r="AX787" s="271" t="str">
        <f t="shared" si="415"/>
        <v/>
      </c>
      <c r="AY787" s="271" t="str">
        <f t="shared" si="416"/>
        <v/>
      </c>
      <c r="AZ787" s="258">
        <f t="shared" si="371"/>
        <v>0</v>
      </c>
      <c r="BA787" s="258">
        <f t="shared" si="19"/>
        <v>1</v>
      </c>
      <c r="BB787" s="258">
        <f t="shared" si="417"/>
        <v>0</v>
      </c>
      <c r="BC787" s="258">
        <f t="shared" si="418"/>
        <v>1</v>
      </c>
      <c r="BD787" s="258">
        <f t="shared" si="374"/>
        <v>1</v>
      </c>
      <c r="BE787" s="258">
        <f t="shared" si="419"/>
        <v>0</v>
      </c>
      <c r="BF787" s="258">
        <f t="shared" si="420"/>
        <v>1</v>
      </c>
      <c r="BG787" s="258">
        <f t="shared" si="377"/>
        <v>1</v>
      </c>
      <c r="BH787" s="258">
        <f t="shared" si="421"/>
        <v>0</v>
      </c>
      <c r="BI787" s="258">
        <f t="shared" si="422"/>
        <v>1</v>
      </c>
      <c r="BJ787" s="258">
        <f t="shared" si="380"/>
        <v>1</v>
      </c>
      <c r="BK787" s="258">
        <f t="shared" si="423"/>
        <v>0</v>
      </c>
      <c r="BL787" s="258">
        <f t="shared" si="424"/>
        <v>1</v>
      </c>
      <c r="BM787" s="258">
        <f t="shared" si="383"/>
        <v>1</v>
      </c>
      <c r="BN787" s="258">
        <f t="shared" si="425"/>
        <v>0</v>
      </c>
      <c r="BO787" s="258">
        <f t="shared" si="426"/>
        <v>1</v>
      </c>
      <c r="BP787" s="258">
        <f t="shared" si="386"/>
        <v>1</v>
      </c>
      <c r="BQ787" s="258">
        <f t="shared" si="427"/>
        <v>0</v>
      </c>
      <c r="BR787" s="258">
        <f t="shared" si="428"/>
        <v>1</v>
      </c>
      <c r="BS787" s="258">
        <f t="shared" si="389"/>
        <v>1</v>
      </c>
      <c r="BT787" s="258">
        <f t="shared" si="429"/>
        <v>0</v>
      </c>
      <c r="BU787" s="258">
        <f t="shared" si="430"/>
        <v>1</v>
      </c>
      <c r="BV787" s="258">
        <f t="shared" si="392"/>
        <v>1</v>
      </c>
      <c r="BW787" s="258">
        <f t="shared" si="431"/>
        <v>0</v>
      </c>
      <c r="BX787" s="258">
        <f t="shared" si="432"/>
        <v>1</v>
      </c>
      <c r="BY787" s="258">
        <f t="shared" si="395"/>
        <v>1</v>
      </c>
      <c r="BZ787" s="258">
        <f t="shared" si="433"/>
        <v>0</v>
      </c>
      <c r="CA787" s="258">
        <f t="shared" si="434"/>
        <v>1</v>
      </c>
      <c r="CB787" s="258">
        <f t="shared" si="398"/>
        <v>1</v>
      </c>
      <c r="CC787" s="258">
        <f t="shared" si="435"/>
        <v>0</v>
      </c>
      <c r="CD787" s="258">
        <f t="shared" si="436"/>
        <v>1</v>
      </c>
    </row>
    <row r="788" spans="1:82" hidden="1">
      <c r="A788" s="258"/>
      <c r="B788" s="258"/>
      <c r="C788" s="259"/>
      <c r="D788" s="258"/>
      <c r="E788" s="258"/>
      <c r="F788" s="258"/>
      <c r="G788" s="258">
        <v>780</v>
      </c>
      <c r="H788" s="743"/>
      <c r="I788" s="744"/>
      <c r="J788" s="739"/>
      <c r="K788" s="745"/>
      <c r="L788" s="745"/>
      <c r="M788" s="272"/>
      <c r="N788" s="508">
        <f t="shared" si="402"/>
        <v>0</v>
      </c>
      <c r="O788" s="510">
        <f t="shared" si="403"/>
        <v>0</v>
      </c>
      <c r="P788" s="260">
        <f t="shared" si="404"/>
        <v>0</v>
      </c>
      <c r="Q788" s="261">
        <f t="shared" si="405"/>
        <v>0</v>
      </c>
      <c r="R788" s="261">
        <f t="shared" si="401"/>
        <v>0</v>
      </c>
      <c r="S788" s="262"/>
      <c r="T788" s="262"/>
      <c r="U788" s="263">
        <f t="shared" si="348"/>
        <v>1.288</v>
      </c>
      <c r="V788" s="264">
        <f>IF(E788="SP",1,IF(D788="",ExtraMargeMateriaal,(1-VLOOKUP(D788,TabelAankoop[],4,FALSE))))</f>
        <v>1</v>
      </c>
      <c r="W788" s="265">
        <f t="shared" si="3"/>
        <v>0.6885</v>
      </c>
      <c r="X788" s="266">
        <f t="shared" si="4"/>
        <v>1</v>
      </c>
      <c r="Y788" s="267">
        <f t="shared" si="5"/>
        <v>1.46</v>
      </c>
      <c r="Z788" s="267">
        <f t="shared" si="6"/>
        <v>1.1599999999999999</v>
      </c>
      <c r="AA788" s="268">
        <f t="shared" si="349"/>
        <v>0</v>
      </c>
      <c r="AB788" s="456">
        <f t="shared" si="350"/>
        <v>0</v>
      </c>
      <c r="AC788" s="457">
        <f t="shared" si="351"/>
        <v>0</v>
      </c>
      <c r="AD788" s="456">
        <f t="shared" si="352"/>
        <v>0</v>
      </c>
      <c r="AE788" s="458">
        <f t="shared" si="353"/>
        <v>0</v>
      </c>
      <c r="AF788" s="457">
        <f t="shared" si="406"/>
        <v>0</v>
      </c>
      <c r="AG788" s="456">
        <f t="shared" si="355"/>
        <v>0</v>
      </c>
      <c r="AH788" s="457">
        <f t="shared" si="356"/>
        <v>0</v>
      </c>
      <c r="AI788" s="268">
        <f t="shared" si="357"/>
        <v>0</v>
      </c>
      <c r="AJ788" s="269">
        <f t="shared" si="358"/>
        <v>0</v>
      </c>
      <c r="AK788" s="270">
        <f t="shared" si="359"/>
        <v>0</v>
      </c>
      <c r="AL788" s="415">
        <f t="shared" si="360"/>
        <v>0</v>
      </c>
      <c r="AM788" s="259" t="str">
        <f>IF(AP788="","",IFERROR(VLOOKUP(AP788,CODES!$A$3:$D$1348,4,FALSE),"X"))&amp;IF(AQ788="","",IFERROR(VLOOKUP(AQ788,CODES!$A$3:$D$1348,4,FALSE),"X"))&amp;IF(AR788="","",IFERROR(VLOOKUP(AR788,CODES!$A$3:$D$1348,4,FALSE),"X"))&amp;IF(AS788="","",IFERROR(VLOOKUP(AS788,CODES!$A$3:$D$1348,4,FALSE),"X"))&amp;IF(AT788="","",IFERROR(VLOOKUP(AT788,CODES!$A$3:$D$1348,4,FALSE),"X"))&amp;IF(AU788="","",IFERROR(VLOOKUP(AU788,CODES!$A$3:$D$1348,4,FALSE),"X"))&amp;IF(AV788="","",IFERROR(VLOOKUP(AV788,CODES!$A$3:$D$1348,4,FALSE),"X"))&amp;IF(AW788="","",IFERROR(VLOOKUP(AW788,CODES!$A$3:$D$1348,4,FALSE),"X"))&amp;IF(AX788="","",IFERROR(VLOOKUP(AX788,CODES!$A$3:$D$1348,4,FALSE),"X"))&amp;IF(AY788="","",IFERROR(VLOOKUP(AY788,CODES!$A$3:$D$1348,4,FALSE),"X"))</f>
        <v/>
      </c>
      <c r="AN788" s="258">
        <f>SUM(IFERROR(VLOOKUP(AP788,CODES!$A$3:$D$1348,4,FALSE)*BC788,0),IFERROR(VLOOKUP(AQ788,CODES!$A$3:$D$1348,4,FALSE)*BF788,0),IFERROR(VLOOKUP(AR788,CODES!$A$3:$D$1348,4,FALSE)*BI788,0),IFERROR(VLOOKUP(AS788,CODES!$A$3:$D$1348,4,FALSE)*BL788,0),IFERROR(VLOOKUP(AT788,CODES!$A$3:$D$1348,4,FALSE)*BO788,0),IFERROR(VLOOKUP(AU788,CODES!$A$3:$D$1348,4,FALSE)*BR788,0),IFERROR(VLOOKUP(AV788,CODES!$A$3:$D$1348,4,FALSE)*BU788,0),IFERROR(VLOOKUP(AW788,CODES!$A$3:$D$1348,4,FALSE)*BX788,0),IFERROR(VLOOKUP(AX788,CODES!$A$3:$D$1348,4,FALSE)*CA788,0),IFERROR(VLOOKUP(AY788,CODES!$A$3:$D$1348,4,FALSE)*CD788,0))</f>
        <v>0</v>
      </c>
      <c r="AO788" s="258">
        <f>SUM(IFERROR(VLOOKUP(AP788,CODES!$A$3:$D$1348,3,FALSE)*BC788,0),IFERROR(VLOOKUP(AQ788,CODES!$A$3:$D$1348,3,FALSE)*BF788,0),IFERROR(VLOOKUP(AR788,CODES!$A$3:$D$1348,3,FALSE)*BI788,0),IFERROR(VLOOKUP(AS788,CODES!$A$3:$D$1348,3,FALSE)*BL788,0),IFERROR(VLOOKUP(AT788,CODES!$A$3:$D$1348,3,FALSE)*BO788,0),IFERROR(VLOOKUP(AU788,CODES!$A$3:$D$1348,3,FALSE)*BR788,0),IFERROR(VLOOKUP(AV788,CODES!$A$3:$D$1348,3,FALSE)*BU788,0),IFERROR(VLOOKUP(AW788,CODES!$A$3:$D$1348,3,FALSE)*BX788,0),IFERROR(VLOOKUP(AX788,CODES!$A$3:$D$1348,3,FALSE)*CA788,0),IFERROR(VLOOKUP(AY788,CODES!$A$3:$D$1348,3,FALSE)*CD788,0))+B788</f>
        <v>0</v>
      </c>
      <c r="AP788" s="271" t="str">
        <f t="shared" si="407"/>
        <v/>
      </c>
      <c r="AQ788" s="271" t="str">
        <f t="shared" si="408"/>
        <v/>
      </c>
      <c r="AR788" s="271" t="str">
        <f t="shared" si="409"/>
        <v/>
      </c>
      <c r="AS788" s="271" t="str">
        <f t="shared" si="410"/>
        <v/>
      </c>
      <c r="AT788" s="271" t="str">
        <f t="shared" si="411"/>
        <v/>
      </c>
      <c r="AU788" s="271" t="str">
        <f t="shared" si="412"/>
        <v/>
      </c>
      <c r="AV788" s="271" t="str">
        <f t="shared" si="413"/>
        <v/>
      </c>
      <c r="AW788" s="271" t="str">
        <f t="shared" si="414"/>
        <v/>
      </c>
      <c r="AX788" s="271" t="str">
        <f t="shared" si="415"/>
        <v/>
      </c>
      <c r="AY788" s="271" t="str">
        <f t="shared" si="416"/>
        <v/>
      </c>
      <c r="AZ788" s="258">
        <f t="shared" si="371"/>
        <v>0</v>
      </c>
      <c r="BA788" s="258">
        <f t="shared" si="19"/>
        <v>1</v>
      </c>
      <c r="BB788" s="258">
        <f t="shared" si="417"/>
        <v>0</v>
      </c>
      <c r="BC788" s="258">
        <f t="shared" si="418"/>
        <v>1</v>
      </c>
      <c r="BD788" s="258">
        <f t="shared" si="374"/>
        <v>1</v>
      </c>
      <c r="BE788" s="258">
        <f t="shared" si="419"/>
        <v>0</v>
      </c>
      <c r="BF788" s="258">
        <f t="shared" si="420"/>
        <v>1</v>
      </c>
      <c r="BG788" s="258">
        <f t="shared" si="377"/>
        <v>1</v>
      </c>
      <c r="BH788" s="258">
        <f t="shared" si="421"/>
        <v>0</v>
      </c>
      <c r="BI788" s="258">
        <f t="shared" si="422"/>
        <v>1</v>
      </c>
      <c r="BJ788" s="258">
        <f t="shared" si="380"/>
        <v>1</v>
      </c>
      <c r="BK788" s="258">
        <f t="shared" si="423"/>
        <v>0</v>
      </c>
      <c r="BL788" s="258">
        <f t="shared" si="424"/>
        <v>1</v>
      </c>
      <c r="BM788" s="258">
        <f t="shared" si="383"/>
        <v>1</v>
      </c>
      <c r="BN788" s="258">
        <f t="shared" si="425"/>
        <v>0</v>
      </c>
      <c r="BO788" s="258">
        <f t="shared" si="426"/>
        <v>1</v>
      </c>
      <c r="BP788" s="258">
        <f t="shared" si="386"/>
        <v>1</v>
      </c>
      <c r="BQ788" s="258">
        <f t="shared" si="427"/>
        <v>0</v>
      </c>
      <c r="BR788" s="258">
        <f t="shared" si="428"/>
        <v>1</v>
      </c>
      <c r="BS788" s="258">
        <f t="shared" si="389"/>
        <v>1</v>
      </c>
      <c r="BT788" s="258">
        <f t="shared" si="429"/>
        <v>0</v>
      </c>
      <c r="BU788" s="258">
        <f t="shared" si="430"/>
        <v>1</v>
      </c>
      <c r="BV788" s="258">
        <f t="shared" si="392"/>
        <v>1</v>
      </c>
      <c r="BW788" s="258">
        <f t="shared" si="431"/>
        <v>0</v>
      </c>
      <c r="BX788" s="258">
        <f t="shared" si="432"/>
        <v>1</v>
      </c>
      <c r="BY788" s="258">
        <f t="shared" si="395"/>
        <v>1</v>
      </c>
      <c r="BZ788" s="258">
        <f t="shared" si="433"/>
        <v>0</v>
      </c>
      <c r="CA788" s="258">
        <f t="shared" si="434"/>
        <v>1</v>
      </c>
      <c r="CB788" s="258">
        <f t="shared" si="398"/>
        <v>1</v>
      </c>
      <c r="CC788" s="258">
        <f t="shared" si="435"/>
        <v>0</v>
      </c>
      <c r="CD788" s="258">
        <f t="shared" si="436"/>
        <v>1</v>
      </c>
    </row>
    <row r="789" spans="1:82" hidden="1">
      <c r="A789" s="258"/>
      <c r="B789" s="258"/>
      <c r="C789" s="259"/>
      <c r="D789" s="258"/>
      <c r="E789" s="258"/>
      <c r="F789" s="258"/>
      <c r="G789" s="258">
        <v>781</v>
      </c>
      <c r="H789" s="743"/>
      <c r="I789" s="744"/>
      <c r="J789" s="739"/>
      <c r="K789" s="745"/>
      <c r="L789" s="745"/>
      <c r="M789" s="272"/>
      <c r="N789" s="508">
        <f t="shared" si="402"/>
        <v>0</v>
      </c>
      <c r="O789" s="510">
        <f t="shared" si="403"/>
        <v>0</v>
      </c>
      <c r="P789" s="260">
        <f t="shared" si="404"/>
        <v>0</v>
      </c>
      <c r="Q789" s="261">
        <f t="shared" si="405"/>
        <v>0</v>
      </c>
      <c r="R789" s="261">
        <f t="shared" si="401"/>
        <v>0</v>
      </c>
      <c r="S789" s="262"/>
      <c r="T789" s="262"/>
      <c r="U789" s="263">
        <f t="shared" si="348"/>
        <v>1.288</v>
      </c>
      <c r="V789" s="264">
        <f>IF(E789="SP",1,IF(D789="",ExtraMargeMateriaal,(1-VLOOKUP(D789,TabelAankoop[],4,FALSE))))</f>
        <v>1</v>
      </c>
      <c r="W789" s="265">
        <f t="shared" si="3"/>
        <v>0.6885</v>
      </c>
      <c r="X789" s="266">
        <f t="shared" si="4"/>
        <v>1</v>
      </c>
      <c r="Y789" s="267">
        <f t="shared" si="5"/>
        <v>1.46</v>
      </c>
      <c r="Z789" s="267">
        <f t="shared" si="6"/>
        <v>1.1599999999999999</v>
      </c>
      <c r="AA789" s="268">
        <f t="shared" si="349"/>
        <v>0</v>
      </c>
      <c r="AB789" s="456">
        <f t="shared" si="350"/>
        <v>0</v>
      </c>
      <c r="AC789" s="457">
        <f t="shared" si="351"/>
        <v>0</v>
      </c>
      <c r="AD789" s="456">
        <f t="shared" si="352"/>
        <v>0</v>
      </c>
      <c r="AE789" s="458">
        <f t="shared" si="353"/>
        <v>0</v>
      </c>
      <c r="AF789" s="457">
        <f t="shared" si="406"/>
        <v>0</v>
      </c>
      <c r="AG789" s="456">
        <f t="shared" si="355"/>
        <v>0</v>
      </c>
      <c r="AH789" s="457">
        <f t="shared" si="356"/>
        <v>0</v>
      </c>
      <c r="AI789" s="268">
        <f t="shared" si="357"/>
        <v>0</v>
      </c>
      <c r="AJ789" s="269">
        <f t="shared" si="358"/>
        <v>0</v>
      </c>
      <c r="AK789" s="270">
        <f t="shared" si="359"/>
        <v>0</v>
      </c>
      <c r="AL789" s="415">
        <f t="shared" si="360"/>
        <v>0</v>
      </c>
      <c r="AM789" s="259" t="str">
        <f>IF(AP789="","",IFERROR(VLOOKUP(AP789,CODES!$A$3:$D$1348,4,FALSE),"X"))&amp;IF(AQ789="","",IFERROR(VLOOKUP(AQ789,CODES!$A$3:$D$1348,4,FALSE),"X"))&amp;IF(AR789="","",IFERROR(VLOOKUP(AR789,CODES!$A$3:$D$1348,4,FALSE),"X"))&amp;IF(AS789="","",IFERROR(VLOOKUP(AS789,CODES!$A$3:$D$1348,4,FALSE),"X"))&amp;IF(AT789="","",IFERROR(VLOOKUP(AT789,CODES!$A$3:$D$1348,4,FALSE),"X"))&amp;IF(AU789="","",IFERROR(VLOOKUP(AU789,CODES!$A$3:$D$1348,4,FALSE),"X"))&amp;IF(AV789="","",IFERROR(VLOOKUP(AV789,CODES!$A$3:$D$1348,4,FALSE),"X"))&amp;IF(AW789="","",IFERROR(VLOOKUP(AW789,CODES!$A$3:$D$1348,4,FALSE),"X"))&amp;IF(AX789="","",IFERROR(VLOOKUP(AX789,CODES!$A$3:$D$1348,4,FALSE),"X"))&amp;IF(AY789="","",IFERROR(VLOOKUP(AY789,CODES!$A$3:$D$1348,4,FALSE),"X"))</f>
        <v/>
      </c>
      <c r="AN789" s="258">
        <f>SUM(IFERROR(VLOOKUP(AP789,CODES!$A$3:$D$1348,4,FALSE)*BC789,0),IFERROR(VLOOKUP(AQ789,CODES!$A$3:$D$1348,4,FALSE)*BF789,0),IFERROR(VLOOKUP(AR789,CODES!$A$3:$D$1348,4,FALSE)*BI789,0),IFERROR(VLOOKUP(AS789,CODES!$A$3:$D$1348,4,FALSE)*BL789,0),IFERROR(VLOOKUP(AT789,CODES!$A$3:$D$1348,4,FALSE)*BO789,0),IFERROR(VLOOKUP(AU789,CODES!$A$3:$D$1348,4,FALSE)*BR789,0),IFERROR(VLOOKUP(AV789,CODES!$A$3:$D$1348,4,FALSE)*BU789,0),IFERROR(VLOOKUP(AW789,CODES!$A$3:$D$1348,4,FALSE)*BX789,0),IFERROR(VLOOKUP(AX789,CODES!$A$3:$D$1348,4,FALSE)*CA789,0),IFERROR(VLOOKUP(AY789,CODES!$A$3:$D$1348,4,FALSE)*CD789,0))</f>
        <v>0</v>
      </c>
      <c r="AO789" s="258">
        <f>SUM(IFERROR(VLOOKUP(AP789,CODES!$A$3:$D$1348,3,FALSE)*BC789,0),IFERROR(VLOOKUP(AQ789,CODES!$A$3:$D$1348,3,FALSE)*BF789,0),IFERROR(VLOOKUP(AR789,CODES!$A$3:$D$1348,3,FALSE)*BI789,0),IFERROR(VLOOKUP(AS789,CODES!$A$3:$D$1348,3,FALSE)*BL789,0),IFERROR(VLOOKUP(AT789,CODES!$A$3:$D$1348,3,FALSE)*BO789,0),IFERROR(VLOOKUP(AU789,CODES!$A$3:$D$1348,3,FALSE)*BR789,0),IFERROR(VLOOKUP(AV789,CODES!$A$3:$D$1348,3,FALSE)*BU789,0),IFERROR(VLOOKUP(AW789,CODES!$A$3:$D$1348,3,FALSE)*BX789,0),IFERROR(VLOOKUP(AX789,CODES!$A$3:$D$1348,3,FALSE)*CA789,0),IFERROR(VLOOKUP(AY789,CODES!$A$3:$D$1348,3,FALSE)*CD789,0))+B789</f>
        <v>0</v>
      </c>
      <c r="AP789" s="271" t="str">
        <f t="shared" si="407"/>
        <v/>
      </c>
      <c r="AQ789" s="271" t="str">
        <f t="shared" si="408"/>
        <v/>
      </c>
      <c r="AR789" s="271" t="str">
        <f t="shared" si="409"/>
        <v/>
      </c>
      <c r="AS789" s="271" t="str">
        <f t="shared" si="410"/>
        <v/>
      </c>
      <c r="AT789" s="271" t="str">
        <f t="shared" si="411"/>
        <v/>
      </c>
      <c r="AU789" s="271" t="str">
        <f t="shared" si="412"/>
        <v/>
      </c>
      <c r="AV789" s="271" t="str">
        <f t="shared" si="413"/>
        <v/>
      </c>
      <c r="AW789" s="271" t="str">
        <f t="shared" si="414"/>
        <v/>
      </c>
      <c r="AX789" s="271" t="str">
        <f t="shared" si="415"/>
        <v/>
      </c>
      <c r="AY789" s="271" t="str">
        <f t="shared" si="416"/>
        <v/>
      </c>
      <c r="AZ789" s="258">
        <f t="shared" si="371"/>
        <v>0</v>
      </c>
      <c r="BA789" s="258">
        <f t="shared" si="19"/>
        <v>1</v>
      </c>
      <c r="BB789" s="258">
        <f t="shared" si="417"/>
        <v>0</v>
      </c>
      <c r="BC789" s="258">
        <f t="shared" si="418"/>
        <v>1</v>
      </c>
      <c r="BD789" s="258">
        <f t="shared" si="374"/>
        <v>1</v>
      </c>
      <c r="BE789" s="258">
        <f t="shared" si="419"/>
        <v>0</v>
      </c>
      <c r="BF789" s="258">
        <f t="shared" si="420"/>
        <v>1</v>
      </c>
      <c r="BG789" s="258">
        <f t="shared" si="377"/>
        <v>1</v>
      </c>
      <c r="BH789" s="258">
        <f t="shared" si="421"/>
        <v>0</v>
      </c>
      <c r="BI789" s="258">
        <f t="shared" si="422"/>
        <v>1</v>
      </c>
      <c r="BJ789" s="258">
        <f t="shared" si="380"/>
        <v>1</v>
      </c>
      <c r="BK789" s="258">
        <f t="shared" si="423"/>
        <v>0</v>
      </c>
      <c r="BL789" s="258">
        <f t="shared" si="424"/>
        <v>1</v>
      </c>
      <c r="BM789" s="258">
        <f t="shared" si="383"/>
        <v>1</v>
      </c>
      <c r="BN789" s="258">
        <f t="shared" si="425"/>
        <v>0</v>
      </c>
      <c r="BO789" s="258">
        <f t="shared" si="426"/>
        <v>1</v>
      </c>
      <c r="BP789" s="258">
        <f t="shared" si="386"/>
        <v>1</v>
      </c>
      <c r="BQ789" s="258">
        <f t="shared" si="427"/>
        <v>0</v>
      </c>
      <c r="BR789" s="258">
        <f t="shared" si="428"/>
        <v>1</v>
      </c>
      <c r="BS789" s="258">
        <f t="shared" si="389"/>
        <v>1</v>
      </c>
      <c r="BT789" s="258">
        <f t="shared" si="429"/>
        <v>0</v>
      </c>
      <c r="BU789" s="258">
        <f t="shared" si="430"/>
        <v>1</v>
      </c>
      <c r="BV789" s="258">
        <f t="shared" si="392"/>
        <v>1</v>
      </c>
      <c r="BW789" s="258">
        <f t="shared" si="431"/>
        <v>0</v>
      </c>
      <c r="BX789" s="258">
        <f t="shared" si="432"/>
        <v>1</v>
      </c>
      <c r="BY789" s="258">
        <f t="shared" si="395"/>
        <v>1</v>
      </c>
      <c r="BZ789" s="258">
        <f t="shared" si="433"/>
        <v>0</v>
      </c>
      <c r="CA789" s="258">
        <f t="shared" si="434"/>
        <v>1</v>
      </c>
      <c r="CB789" s="258">
        <f t="shared" si="398"/>
        <v>1</v>
      </c>
      <c r="CC789" s="258">
        <f t="shared" si="435"/>
        <v>0</v>
      </c>
      <c r="CD789" s="258">
        <f t="shared" si="436"/>
        <v>1</v>
      </c>
    </row>
    <row r="790" spans="1:82" hidden="1">
      <c r="A790" s="258"/>
      <c r="B790" s="258"/>
      <c r="C790" s="259"/>
      <c r="D790" s="258"/>
      <c r="E790" s="258"/>
      <c r="F790" s="258"/>
      <c r="G790" s="258">
        <v>782</v>
      </c>
      <c r="H790" s="743"/>
      <c r="I790" s="744"/>
      <c r="J790" s="739"/>
      <c r="K790" s="745"/>
      <c r="L790" s="745"/>
      <c r="M790" s="272"/>
      <c r="N790" s="508">
        <f t="shared" si="402"/>
        <v>0</v>
      </c>
      <c r="O790" s="510">
        <f t="shared" si="403"/>
        <v>0</v>
      </c>
      <c r="P790" s="260">
        <f t="shared" si="404"/>
        <v>0</v>
      </c>
      <c r="Q790" s="261">
        <f t="shared" si="405"/>
        <v>0</v>
      </c>
      <c r="R790" s="261">
        <f t="shared" si="401"/>
        <v>0</v>
      </c>
      <c r="S790" s="262"/>
      <c r="T790" s="262"/>
      <c r="U790" s="263">
        <f t="shared" si="348"/>
        <v>1.288</v>
      </c>
      <c r="V790" s="264">
        <f>IF(E790="SP",1,IF(D790="",ExtraMargeMateriaal,(1-VLOOKUP(D790,TabelAankoop[],4,FALSE))))</f>
        <v>1</v>
      </c>
      <c r="W790" s="265">
        <f t="shared" si="3"/>
        <v>0.6885</v>
      </c>
      <c r="X790" s="266">
        <f t="shared" si="4"/>
        <v>1</v>
      </c>
      <c r="Y790" s="267">
        <f t="shared" si="5"/>
        <v>1.46</v>
      </c>
      <c r="Z790" s="267">
        <f t="shared" si="6"/>
        <v>1.1599999999999999</v>
      </c>
      <c r="AA790" s="268">
        <f t="shared" si="349"/>
        <v>0</v>
      </c>
      <c r="AB790" s="456">
        <f t="shared" si="350"/>
        <v>0</v>
      </c>
      <c r="AC790" s="457">
        <f t="shared" si="351"/>
        <v>0</v>
      </c>
      <c r="AD790" s="456">
        <f t="shared" si="352"/>
        <v>0</v>
      </c>
      <c r="AE790" s="458">
        <f t="shared" si="353"/>
        <v>0</v>
      </c>
      <c r="AF790" s="457">
        <f t="shared" si="406"/>
        <v>0</v>
      </c>
      <c r="AG790" s="456">
        <f t="shared" si="355"/>
        <v>0</v>
      </c>
      <c r="AH790" s="457">
        <f t="shared" si="356"/>
        <v>0</v>
      </c>
      <c r="AI790" s="268">
        <f t="shared" si="357"/>
        <v>0</v>
      </c>
      <c r="AJ790" s="269">
        <f t="shared" si="358"/>
        <v>0</v>
      </c>
      <c r="AK790" s="270">
        <f t="shared" si="359"/>
        <v>0</v>
      </c>
      <c r="AL790" s="415">
        <f t="shared" si="360"/>
        <v>0</v>
      </c>
      <c r="AM790" s="259" t="str">
        <f>IF(AP790="","",IFERROR(VLOOKUP(AP790,CODES!$A$3:$D$1348,4,FALSE),"X"))&amp;IF(AQ790="","",IFERROR(VLOOKUP(AQ790,CODES!$A$3:$D$1348,4,FALSE),"X"))&amp;IF(AR790="","",IFERROR(VLOOKUP(AR790,CODES!$A$3:$D$1348,4,FALSE),"X"))&amp;IF(AS790="","",IFERROR(VLOOKUP(AS790,CODES!$A$3:$D$1348,4,FALSE),"X"))&amp;IF(AT790="","",IFERROR(VLOOKUP(AT790,CODES!$A$3:$D$1348,4,FALSE),"X"))&amp;IF(AU790="","",IFERROR(VLOOKUP(AU790,CODES!$A$3:$D$1348,4,FALSE),"X"))&amp;IF(AV790="","",IFERROR(VLOOKUP(AV790,CODES!$A$3:$D$1348,4,FALSE),"X"))&amp;IF(AW790="","",IFERROR(VLOOKUP(AW790,CODES!$A$3:$D$1348,4,FALSE),"X"))&amp;IF(AX790="","",IFERROR(VLOOKUP(AX790,CODES!$A$3:$D$1348,4,FALSE),"X"))&amp;IF(AY790="","",IFERROR(VLOOKUP(AY790,CODES!$A$3:$D$1348,4,FALSE),"X"))</f>
        <v/>
      </c>
      <c r="AN790" s="258">
        <f>SUM(IFERROR(VLOOKUP(AP790,CODES!$A$3:$D$1348,4,FALSE)*BC790,0),IFERROR(VLOOKUP(AQ790,CODES!$A$3:$D$1348,4,FALSE)*BF790,0),IFERROR(VLOOKUP(AR790,CODES!$A$3:$D$1348,4,FALSE)*BI790,0),IFERROR(VLOOKUP(AS790,CODES!$A$3:$D$1348,4,FALSE)*BL790,0),IFERROR(VLOOKUP(AT790,CODES!$A$3:$D$1348,4,FALSE)*BO790,0),IFERROR(VLOOKUP(AU790,CODES!$A$3:$D$1348,4,FALSE)*BR790,0),IFERROR(VLOOKUP(AV790,CODES!$A$3:$D$1348,4,FALSE)*BU790,0),IFERROR(VLOOKUP(AW790,CODES!$A$3:$D$1348,4,FALSE)*BX790,0),IFERROR(VLOOKUP(AX790,CODES!$A$3:$D$1348,4,FALSE)*CA790,0),IFERROR(VLOOKUP(AY790,CODES!$A$3:$D$1348,4,FALSE)*CD790,0))</f>
        <v>0</v>
      </c>
      <c r="AO790" s="258">
        <f>SUM(IFERROR(VLOOKUP(AP790,CODES!$A$3:$D$1348,3,FALSE)*BC790,0),IFERROR(VLOOKUP(AQ790,CODES!$A$3:$D$1348,3,FALSE)*BF790,0),IFERROR(VLOOKUP(AR790,CODES!$A$3:$D$1348,3,FALSE)*BI790,0),IFERROR(VLOOKUP(AS790,CODES!$A$3:$D$1348,3,FALSE)*BL790,0),IFERROR(VLOOKUP(AT790,CODES!$A$3:$D$1348,3,FALSE)*BO790,0),IFERROR(VLOOKUP(AU790,CODES!$A$3:$D$1348,3,FALSE)*BR790,0),IFERROR(VLOOKUP(AV790,CODES!$A$3:$D$1348,3,FALSE)*BU790,0),IFERROR(VLOOKUP(AW790,CODES!$A$3:$D$1348,3,FALSE)*BX790,0),IFERROR(VLOOKUP(AX790,CODES!$A$3:$D$1348,3,FALSE)*CA790,0),IFERROR(VLOOKUP(AY790,CODES!$A$3:$D$1348,3,FALSE)*CD790,0))+B790</f>
        <v>0</v>
      </c>
      <c r="AP790" s="271" t="str">
        <f t="shared" si="407"/>
        <v/>
      </c>
      <c r="AQ790" s="271" t="str">
        <f t="shared" si="408"/>
        <v/>
      </c>
      <c r="AR790" s="271" t="str">
        <f t="shared" si="409"/>
        <v/>
      </c>
      <c r="AS790" s="271" t="str">
        <f t="shared" si="410"/>
        <v/>
      </c>
      <c r="AT790" s="271" t="str">
        <f t="shared" si="411"/>
        <v/>
      </c>
      <c r="AU790" s="271" t="str">
        <f t="shared" si="412"/>
        <v/>
      </c>
      <c r="AV790" s="271" t="str">
        <f t="shared" si="413"/>
        <v/>
      </c>
      <c r="AW790" s="271" t="str">
        <f t="shared" si="414"/>
        <v/>
      </c>
      <c r="AX790" s="271" t="str">
        <f t="shared" si="415"/>
        <v/>
      </c>
      <c r="AY790" s="271" t="str">
        <f t="shared" si="416"/>
        <v/>
      </c>
      <c r="AZ790" s="258">
        <f t="shared" si="371"/>
        <v>0</v>
      </c>
      <c r="BA790" s="258">
        <f t="shared" si="19"/>
        <v>1</v>
      </c>
      <c r="BB790" s="258">
        <f t="shared" si="417"/>
        <v>0</v>
      </c>
      <c r="BC790" s="258">
        <f t="shared" si="418"/>
        <v>1</v>
      </c>
      <c r="BD790" s="258">
        <f t="shared" si="374"/>
        <v>1</v>
      </c>
      <c r="BE790" s="258">
        <f t="shared" si="419"/>
        <v>0</v>
      </c>
      <c r="BF790" s="258">
        <f t="shared" si="420"/>
        <v>1</v>
      </c>
      <c r="BG790" s="258">
        <f t="shared" si="377"/>
        <v>1</v>
      </c>
      <c r="BH790" s="258">
        <f t="shared" si="421"/>
        <v>0</v>
      </c>
      <c r="BI790" s="258">
        <f t="shared" si="422"/>
        <v>1</v>
      </c>
      <c r="BJ790" s="258">
        <f t="shared" si="380"/>
        <v>1</v>
      </c>
      <c r="BK790" s="258">
        <f t="shared" si="423"/>
        <v>0</v>
      </c>
      <c r="BL790" s="258">
        <f t="shared" si="424"/>
        <v>1</v>
      </c>
      <c r="BM790" s="258">
        <f t="shared" si="383"/>
        <v>1</v>
      </c>
      <c r="BN790" s="258">
        <f t="shared" si="425"/>
        <v>0</v>
      </c>
      <c r="BO790" s="258">
        <f t="shared" si="426"/>
        <v>1</v>
      </c>
      <c r="BP790" s="258">
        <f t="shared" si="386"/>
        <v>1</v>
      </c>
      <c r="BQ790" s="258">
        <f t="shared" si="427"/>
        <v>0</v>
      </c>
      <c r="BR790" s="258">
        <f t="shared" si="428"/>
        <v>1</v>
      </c>
      <c r="BS790" s="258">
        <f t="shared" si="389"/>
        <v>1</v>
      </c>
      <c r="BT790" s="258">
        <f t="shared" si="429"/>
        <v>0</v>
      </c>
      <c r="BU790" s="258">
        <f t="shared" si="430"/>
        <v>1</v>
      </c>
      <c r="BV790" s="258">
        <f t="shared" si="392"/>
        <v>1</v>
      </c>
      <c r="BW790" s="258">
        <f t="shared" si="431"/>
        <v>0</v>
      </c>
      <c r="BX790" s="258">
        <f t="shared" si="432"/>
        <v>1</v>
      </c>
      <c r="BY790" s="258">
        <f t="shared" si="395"/>
        <v>1</v>
      </c>
      <c r="BZ790" s="258">
        <f t="shared" si="433"/>
        <v>0</v>
      </c>
      <c r="CA790" s="258">
        <f t="shared" si="434"/>
        <v>1</v>
      </c>
      <c r="CB790" s="258">
        <f t="shared" si="398"/>
        <v>1</v>
      </c>
      <c r="CC790" s="258">
        <f t="shared" si="435"/>
        <v>0</v>
      </c>
      <c r="CD790" s="258">
        <f t="shared" si="436"/>
        <v>1</v>
      </c>
    </row>
    <row r="791" spans="1:82" hidden="1">
      <c r="A791" s="258"/>
      <c r="B791" s="258"/>
      <c r="C791" s="259"/>
      <c r="D791" s="258"/>
      <c r="E791" s="258"/>
      <c r="F791" s="258"/>
      <c r="G791" s="258">
        <v>783</v>
      </c>
      <c r="H791" s="743"/>
      <c r="I791" s="744"/>
      <c r="J791" s="739"/>
      <c r="K791" s="745"/>
      <c r="L791" s="745"/>
      <c r="M791" s="272"/>
      <c r="N791" s="508">
        <f t="shared" si="402"/>
        <v>0</v>
      </c>
      <c r="O791" s="510">
        <f t="shared" si="403"/>
        <v>0</v>
      </c>
      <c r="P791" s="260">
        <f t="shared" si="404"/>
        <v>0</v>
      </c>
      <c r="Q791" s="261">
        <f t="shared" si="405"/>
        <v>0</v>
      </c>
      <c r="R791" s="261">
        <f t="shared" si="401"/>
        <v>0</v>
      </c>
      <c r="S791" s="262"/>
      <c r="T791" s="262"/>
      <c r="U791" s="263">
        <f t="shared" si="348"/>
        <v>1.288</v>
      </c>
      <c r="V791" s="264">
        <f>IF(E791="SP",1,IF(D791="",ExtraMargeMateriaal,(1-VLOOKUP(D791,TabelAankoop[],4,FALSE))))</f>
        <v>1</v>
      </c>
      <c r="W791" s="265">
        <f t="shared" si="3"/>
        <v>0.6885</v>
      </c>
      <c r="X791" s="266">
        <f t="shared" si="4"/>
        <v>1</v>
      </c>
      <c r="Y791" s="267">
        <f t="shared" si="5"/>
        <v>1.46</v>
      </c>
      <c r="Z791" s="267">
        <f t="shared" si="6"/>
        <v>1.1599999999999999</v>
      </c>
      <c r="AA791" s="268">
        <f t="shared" si="349"/>
        <v>0</v>
      </c>
      <c r="AB791" s="456">
        <f t="shared" si="350"/>
        <v>0</v>
      </c>
      <c r="AC791" s="457">
        <f t="shared" si="351"/>
        <v>0</v>
      </c>
      <c r="AD791" s="456">
        <f t="shared" si="352"/>
        <v>0</v>
      </c>
      <c r="AE791" s="458">
        <f t="shared" si="353"/>
        <v>0</v>
      </c>
      <c r="AF791" s="457">
        <f t="shared" si="406"/>
        <v>0</v>
      </c>
      <c r="AG791" s="456">
        <f t="shared" si="355"/>
        <v>0</v>
      </c>
      <c r="AH791" s="457">
        <f t="shared" si="356"/>
        <v>0</v>
      </c>
      <c r="AI791" s="268">
        <f t="shared" si="357"/>
        <v>0</v>
      </c>
      <c r="AJ791" s="269">
        <f t="shared" si="358"/>
        <v>0</v>
      </c>
      <c r="AK791" s="270">
        <f t="shared" si="359"/>
        <v>0</v>
      </c>
      <c r="AL791" s="415">
        <f t="shared" si="360"/>
        <v>0</v>
      </c>
      <c r="AM791" s="259" t="str">
        <f>IF(AP791="","",IFERROR(VLOOKUP(AP791,CODES!$A$3:$D$1348,4,FALSE),"X"))&amp;IF(AQ791="","",IFERROR(VLOOKUP(AQ791,CODES!$A$3:$D$1348,4,FALSE),"X"))&amp;IF(AR791="","",IFERROR(VLOOKUP(AR791,CODES!$A$3:$D$1348,4,FALSE),"X"))&amp;IF(AS791="","",IFERROR(VLOOKUP(AS791,CODES!$A$3:$D$1348,4,FALSE),"X"))&amp;IF(AT791="","",IFERROR(VLOOKUP(AT791,CODES!$A$3:$D$1348,4,FALSE),"X"))&amp;IF(AU791="","",IFERROR(VLOOKUP(AU791,CODES!$A$3:$D$1348,4,FALSE),"X"))&amp;IF(AV791="","",IFERROR(VLOOKUP(AV791,CODES!$A$3:$D$1348,4,FALSE),"X"))&amp;IF(AW791="","",IFERROR(VLOOKUP(AW791,CODES!$A$3:$D$1348,4,FALSE),"X"))&amp;IF(AX791="","",IFERROR(VLOOKUP(AX791,CODES!$A$3:$D$1348,4,FALSE),"X"))&amp;IF(AY791="","",IFERROR(VLOOKUP(AY791,CODES!$A$3:$D$1348,4,FALSE),"X"))</f>
        <v/>
      </c>
      <c r="AN791" s="258">
        <f>SUM(IFERROR(VLOOKUP(AP791,CODES!$A$3:$D$1348,4,FALSE)*BC791,0),IFERROR(VLOOKUP(AQ791,CODES!$A$3:$D$1348,4,FALSE)*BF791,0),IFERROR(VLOOKUP(AR791,CODES!$A$3:$D$1348,4,FALSE)*BI791,0),IFERROR(VLOOKUP(AS791,CODES!$A$3:$D$1348,4,FALSE)*BL791,0),IFERROR(VLOOKUP(AT791,CODES!$A$3:$D$1348,4,FALSE)*BO791,0),IFERROR(VLOOKUP(AU791,CODES!$A$3:$D$1348,4,FALSE)*BR791,0),IFERROR(VLOOKUP(AV791,CODES!$A$3:$D$1348,4,FALSE)*BU791,0),IFERROR(VLOOKUP(AW791,CODES!$A$3:$D$1348,4,FALSE)*BX791,0),IFERROR(VLOOKUP(AX791,CODES!$A$3:$D$1348,4,FALSE)*CA791,0),IFERROR(VLOOKUP(AY791,CODES!$A$3:$D$1348,4,FALSE)*CD791,0))</f>
        <v>0</v>
      </c>
      <c r="AO791" s="258">
        <f>SUM(IFERROR(VLOOKUP(AP791,CODES!$A$3:$D$1348,3,FALSE)*BC791,0),IFERROR(VLOOKUP(AQ791,CODES!$A$3:$D$1348,3,FALSE)*BF791,0),IFERROR(VLOOKUP(AR791,CODES!$A$3:$D$1348,3,FALSE)*BI791,0),IFERROR(VLOOKUP(AS791,CODES!$A$3:$D$1348,3,FALSE)*BL791,0),IFERROR(VLOOKUP(AT791,CODES!$A$3:$D$1348,3,FALSE)*BO791,0),IFERROR(VLOOKUP(AU791,CODES!$A$3:$D$1348,3,FALSE)*BR791,0),IFERROR(VLOOKUP(AV791,CODES!$A$3:$D$1348,3,FALSE)*BU791,0),IFERROR(VLOOKUP(AW791,CODES!$A$3:$D$1348,3,FALSE)*BX791,0),IFERROR(VLOOKUP(AX791,CODES!$A$3:$D$1348,3,FALSE)*CA791,0),IFERROR(VLOOKUP(AY791,CODES!$A$3:$D$1348,3,FALSE)*CD791,0))+B791</f>
        <v>0</v>
      </c>
      <c r="AP791" s="271" t="str">
        <f t="shared" si="407"/>
        <v/>
      </c>
      <c r="AQ791" s="271" t="str">
        <f t="shared" si="408"/>
        <v/>
      </c>
      <c r="AR791" s="271" t="str">
        <f t="shared" si="409"/>
        <v/>
      </c>
      <c r="AS791" s="271" t="str">
        <f t="shared" si="410"/>
        <v/>
      </c>
      <c r="AT791" s="271" t="str">
        <f t="shared" si="411"/>
        <v/>
      </c>
      <c r="AU791" s="271" t="str">
        <f t="shared" si="412"/>
        <v/>
      </c>
      <c r="AV791" s="271" t="str">
        <f t="shared" si="413"/>
        <v/>
      </c>
      <c r="AW791" s="271" t="str">
        <f t="shared" si="414"/>
        <v/>
      </c>
      <c r="AX791" s="271" t="str">
        <f t="shared" si="415"/>
        <v/>
      </c>
      <c r="AY791" s="271" t="str">
        <f t="shared" si="416"/>
        <v/>
      </c>
      <c r="AZ791" s="258">
        <f t="shared" si="371"/>
        <v>0</v>
      </c>
      <c r="BA791" s="258">
        <f t="shared" si="19"/>
        <v>1</v>
      </c>
      <c r="BB791" s="258">
        <f t="shared" si="417"/>
        <v>0</v>
      </c>
      <c r="BC791" s="258">
        <f t="shared" si="418"/>
        <v>1</v>
      </c>
      <c r="BD791" s="258">
        <f t="shared" si="374"/>
        <v>1</v>
      </c>
      <c r="BE791" s="258">
        <f t="shared" si="419"/>
        <v>0</v>
      </c>
      <c r="BF791" s="258">
        <f t="shared" si="420"/>
        <v>1</v>
      </c>
      <c r="BG791" s="258">
        <f t="shared" si="377"/>
        <v>1</v>
      </c>
      <c r="BH791" s="258">
        <f t="shared" si="421"/>
        <v>0</v>
      </c>
      <c r="BI791" s="258">
        <f t="shared" si="422"/>
        <v>1</v>
      </c>
      <c r="BJ791" s="258">
        <f t="shared" si="380"/>
        <v>1</v>
      </c>
      <c r="BK791" s="258">
        <f t="shared" si="423"/>
        <v>0</v>
      </c>
      <c r="BL791" s="258">
        <f t="shared" si="424"/>
        <v>1</v>
      </c>
      <c r="BM791" s="258">
        <f t="shared" si="383"/>
        <v>1</v>
      </c>
      <c r="BN791" s="258">
        <f t="shared" si="425"/>
        <v>0</v>
      </c>
      <c r="BO791" s="258">
        <f t="shared" si="426"/>
        <v>1</v>
      </c>
      <c r="BP791" s="258">
        <f t="shared" si="386"/>
        <v>1</v>
      </c>
      <c r="BQ791" s="258">
        <f t="shared" si="427"/>
        <v>0</v>
      </c>
      <c r="BR791" s="258">
        <f t="shared" si="428"/>
        <v>1</v>
      </c>
      <c r="BS791" s="258">
        <f t="shared" si="389"/>
        <v>1</v>
      </c>
      <c r="BT791" s="258">
        <f t="shared" si="429"/>
        <v>0</v>
      </c>
      <c r="BU791" s="258">
        <f t="shared" si="430"/>
        <v>1</v>
      </c>
      <c r="BV791" s="258">
        <f t="shared" si="392"/>
        <v>1</v>
      </c>
      <c r="BW791" s="258">
        <f t="shared" si="431"/>
        <v>0</v>
      </c>
      <c r="BX791" s="258">
        <f t="shared" si="432"/>
        <v>1</v>
      </c>
      <c r="BY791" s="258">
        <f t="shared" si="395"/>
        <v>1</v>
      </c>
      <c r="BZ791" s="258">
        <f t="shared" si="433"/>
        <v>0</v>
      </c>
      <c r="CA791" s="258">
        <f t="shared" si="434"/>
        <v>1</v>
      </c>
      <c r="CB791" s="258">
        <f t="shared" si="398"/>
        <v>1</v>
      </c>
      <c r="CC791" s="258">
        <f t="shared" si="435"/>
        <v>0</v>
      </c>
      <c r="CD791" s="258">
        <f t="shared" si="436"/>
        <v>1</v>
      </c>
    </row>
    <row r="792" spans="1:82" hidden="1">
      <c r="A792" s="258"/>
      <c r="B792" s="258"/>
      <c r="C792" s="259"/>
      <c r="D792" s="258"/>
      <c r="E792" s="258"/>
      <c r="F792" s="258"/>
      <c r="G792" s="258">
        <v>784</v>
      </c>
      <c r="H792" s="743"/>
      <c r="I792" s="744"/>
      <c r="J792" s="739"/>
      <c r="K792" s="745"/>
      <c r="L792" s="745"/>
      <c r="M792" s="272"/>
      <c r="N792" s="508">
        <f t="shared" si="402"/>
        <v>0</v>
      </c>
      <c r="O792" s="510">
        <f t="shared" si="403"/>
        <v>0</v>
      </c>
      <c r="P792" s="260">
        <f t="shared" si="404"/>
        <v>0</v>
      </c>
      <c r="Q792" s="261">
        <f t="shared" si="405"/>
        <v>0</v>
      </c>
      <c r="R792" s="261">
        <f t="shared" si="401"/>
        <v>0</v>
      </c>
      <c r="S792" s="262"/>
      <c r="T792" s="262"/>
      <c r="U792" s="263">
        <f t="shared" si="348"/>
        <v>1.288</v>
      </c>
      <c r="V792" s="264">
        <f>IF(E792="SP",1,IF(D792="",ExtraMargeMateriaal,(1-VLOOKUP(D792,TabelAankoop[],4,FALSE))))</f>
        <v>1</v>
      </c>
      <c r="W792" s="265">
        <f t="shared" si="3"/>
        <v>0.6885</v>
      </c>
      <c r="X792" s="266">
        <f t="shared" si="4"/>
        <v>1</v>
      </c>
      <c r="Y792" s="267">
        <f t="shared" si="5"/>
        <v>1.46</v>
      </c>
      <c r="Z792" s="267">
        <f t="shared" si="6"/>
        <v>1.1599999999999999</v>
      </c>
      <c r="AA792" s="268">
        <f t="shared" si="349"/>
        <v>0</v>
      </c>
      <c r="AB792" s="456">
        <f t="shared" si="350"/>
        <v>0</v>
      </c>
      <c r="AC792" s="457">
        <f t="shared" si="351"/>
        <v>0</v>
      </c>
      <c r="AD792" s="456">
        <f t="shared" si="352"/>
        <v>0</v>
      </c>
      <c r="AE792" s="458">
        <f t="shared" si="353"/>
        <v>0</v>
      </c>
      <c r="AF792" s="457">
        <f t="shared" si="406"/>
        <v>0</v>
      </c>
      <c r="AG792" s="456">
        <f t="shared" si="355"/>
        <v>0</v>
      </c>
      <c r="AH792" s="457">
        <f t="shared" si="356"/>
        <v>0</v>
      </c>
      <c r="AI792" s="268">
        <f t="shared" si="357"/>
        <v>0</v>
      </c>
      <c r="AJ792" s="269">
        <f t="shared" si="358"/>
        <v>0</v>
      </c>
      <c r="AK792" s="270">
        <f t="shared" si="359"/>
        <v>0</v>
      </c>
      <c r="AL792" s="415">
        <f t="shared" si="360"/>
        <v>0</v>
      </c>
      <c r="AM792" s="259" t="str">
        <f>IF(AP792="","",IFERROR(VLOOKUP(AP792,CODES!$A$3:$D$1348,4,FALSE),"X"))&amp;IF(AQ792="","",IFERROR(VLOOKUP(AQ792,CODES!$A$3:$D$1348,4,FALSE),"X"))&amp;IF(AR792="","",IFERROR(VLOOKUP(AR792,CODES!$A$3:$D$1348,4,FALSE),"X"))&amp;IF(AS792="","",IFERROR(VLOOKUP(AS792,CODES!$A$3:$D$1348,4,FALSE),"X"))&amp;IF(AT792="","",IFERROR(VLOOKUP(AT792,CODES!$A$3:$D$1348,4,FALSE),"X"))&amp;IF(AU792="","",IFERROR(VLOOKUP(AU792,CODES!$A$3:$D$1348,4,FALSE),"X"))&amp;IF(AV792="","",IFERROR(VLOOKUP(AV792,CODES!$A$3:$D$1348,4,FALSE),"X"))&amp;IF(AW792="","",IFERROR(VLOOKUP(AW792,CODES!$A$3:$D$1348,4,FALSE),"X"))&amp;IF(AX792="","",IFERROR(VLOOKUP(AX792,CODES!$A$3:$D$1348,4,FALSE),"X"))&amp;IF(AY792="","",IFERROR(VLOOKUP(AY792,CODES!$A$3:$D$1348,4,FALSE),"X"))</f>
        <v/>
      </c>
      <c r="AN792" s="258">
        <f>SUM(IFERROR(VLOOKUP(AP792,CODES!$A$3:$D$1348,4,FALSE)*BC792,0),IFERROR(VLOOKUP(AQ792,CODES!$A$3:$D$1348,4,FALSE)*BF792,0),IFERROR(VLOOKUP(AR792,CODES!$A$3:$D$1348,4,FALSE)*BI792,0),IFERROR(VLOOKUP(AS792,CODES!$A$3:$D$1348,4,FALSE)*BL792,0),IFERROR(VLOOKUP(AT792,CODES!$A$3:$D$1348,4,FALSE)*BO792,0),IFERROR(VLOOKUP(AU792,CODES!$A$3:$D$1348,4,FALSE)*BR792,0),IFERROR(VLOOKUP(AV792,CODES!$A$3:$D$1348,4,FALSE)*BU792,0),IFERROR(VLOOKUP(AW792,CODES!$A$3:$D$1348,4,FALSE)*BX792,0),IFERROR(VLOOKUP(AX792,CODES!$A$3:$D$1348,4,FALSE)*CA792,0),IFERROR(VLOOKUP(AY792,CODES!$A$3:$D$1348,4,FALSE)*CD792,0))</f>
        <v>0</v>
      </c>
      <c r="AO792" s="258">
        <f>SUM(IFERROR(VLOOKUP(AP792,CODES!$A$3:$D$1348,3,FALSE)*BC792,0),IFERROR(VLOOKUP(AQ792,CODES!$A$3:$D$1348,3,FALSE)*BF792,0),IFERROR(VLOOKUP(AR792,CODES!$A$3:$D$1348,3,FALSE)*BI792,0),IFERROR(VLOOKUP(AS792,CODES!$A$3:$D$1348,3,FALSE)*BL792,0),IFERROR(VLOOKUP(AT792,CODES!$A$3:$D$1348,3,FALSE)*BO792,0),IFERROR(VLOOKUP(AU792,CODES!$A$3:$D$1348,3,FALSE)*BR792,0),IFERROR(VLOOKUP(AV792,CODES!$A$3:$D$1348,3,FALSE)*BU792,0),IFERROR(VLOOKUP(AW792,CODES!$A$3:$D$1348,3,FALSE)*BX792,0),IFERROR(VLOOKUP(AX792,CODES!$A$3:$D$1348,3,FALSE)*CA792,0),IFERROR(VLOOKUP(AY792,CODES!$A$3:$D$1348,3,FALSE)*CD792,0))+B792</f>
        <v>0</v>
      </c>
      <c r="AP792" s="271" t="str">
        <f t="shared" si="407"/>
        <v/>
      </c>
      <c r="AQ792" s="271" t="str">
        <f t="shared" si="408"/>
        <v/>
      </c>
      <c r="AR792" s="271" t="str">
        <f t="shared" si="409"/>
        <v/>
      </c>
      <c r="AS792" s="271" t="str">
        <f t="shared" si="410"/>
        <v/>
      </c>
      <c r="AT792" s="271" t="str">
        <f t="shared" si="411"/>
        <v/>
      </c>
      <c r="AU792" s="271" t="str">
        <f t="shared" si="412"/>
        <v/>
      </c>
      <c r="AV792" s="271" t="str">
        <f t="shared" si="413"/>
        <v/>
      </c>
      <c r="AW792" s="271" t="str">
        <f t="shared" si="414"/>
        <v/>
      </c>
      <c r="AX792" s="271" t="str">
        <f t="shared" si="415"/>
        <v/>
      </c>
      <c r="AY792" s="271" t="str">
        <f t="shared" si="416"/>
        <v/>
      </c>
      <c r="AZ792" s="258">
        <f t="shared" si="371"/>
        <v>0</v>
      </c>
      <c r="BA792" s="258">
        <f t="shared" si="19"/>
        <v>1</v>
      </c>
      <c r="BB792" s="258">
        <f t="shared" si="417"/>
        <v>0</v>
      </c>
      <c r="BC792" s="258">
        <f t="shared" si="418"/>
        <v>1</v>
      </c>
      <c r="BD792" s="258">
        <f t="shared" si="374"/>
        <v>1</v>
      </c>
      <c r="BE792" s="258">
        <f t="shared" si="419"/>
        <v>0</v>
      </c>
      <c r="BF792" s="258">
        <f t="shared" si="420"/>
        <v>1</v>
      </c>
      <c r="BG792" s="258">
        <f t="shared" si="377"/>
        <v>1</v>
      </c>
      <c r="BH792" s="258">
        <f t="shared" si="421"/>
        <v>0</v>
      </c>
      <c r="BI792" s="258">
        <f t="shared" si="422"/>
        <v>1</v>
      </c>
      <c r="BJ792" s="258">
        <f t="shared" si="380"/>
        <v>1</v>
      </c>
      <c r="BK792" s="258">
        <f t="shared" si="423"/>
        <v>0</v>
      </c>
      <c r="BL792" s="258">
        <f t="shared" si="424"/>
        <v>1</v>
      </c>
      <c r="BM792" s="258">
        <f t="shared" si="383"/>
        <v>1</v>
      </c>
      <c r="BN792" s="258">
        <f t="shared" si="425"/>
        <v>0</v>
      </c>
      <c r="BO792" s="258">
        <f t="shared" si="426"/>
        <v>1</v>
      </c>
      <c r="BP792" s="258">
        <f t="shared" si="386"/>
        <v>1</v>
      </c>
      <c r="BQ792" s="258">
        <f t="shared" si="427"/>
        <v>0</v>
      </c>
      <c r="BR792" s="258">
        <f t="shared" si="428"/>
        <v>1</v>
      </c>
      <c r="BS792" s="258">
        <f t="shared" si="389"/>
        <v>1</v>
      </c>
      <c r="BT792" s="258">
        <f t="shared" si="429"/>
        <v>0</v>
      </c>
      <c r="BU792" s="258">
        <f t="shared" si="430"/>
        <v>1</v>
      </c>
      <c r="BV792" s="258">
        <f t="shared" si="392"/>
        <v>1</v>
      </c>
      <c r="BW792" s="258">
        <f t="shared" si="431"/>
        <v>0</v>
      </c>
      <c r="BX792" s="258">
        <f t="shared" si="432"/>
        <v>1</v>
      </c>
      <c r="BY792" s="258">
        <f t="shared" si="395"/>
        <v>1</v>
      </c>
      <c r="BZ792" s="258">
        <f t="shared" si="433"/>
        <v>0</v>
      </c>
      <c r="CA792" s="258">
        <f t="shared" si="434"/>
        <v>1</v>
      </c>
      <c r="CB792" s="258">
        <f t="shared" si="398"/>
        <v>1</v>
      </c>
      <c r="CC792" s="258">
        <f t="shared" si="435"/>
        <v>0</v>
      </c>
      <c r="CD792" s="258">
        <f t="shared" si="436"/>
        <v>1</v>
      </c>
    </row>
    <row r="793" spans="1:82" hidden="1">
      <c r="A793" s="258"/>
      <c r="B793" s="258"/>
      <c r="C793" s="259"/>
      <c r="D793" s="258"/>
      <c r="E793" s="258"/>
      <c r="F793" s="258"/>
      <c r="G793" s="258">
        <v>785</v>
      </c>
      <c r="H793" s="743"/>
      <c r="I793" s="744"/>
      <c r="J793" s="739"/>
      <c r="K793" s="745"/>
      <c r="L793" s="745"/>
      <c r="M793" s="272"/>
      <c r="N793" s="508">
        <f t="shared" si="402"/>
        <v>0</v>
      </c>
      <c r="O793" s="510">
        <f t="shared" si="403"/>
        <v>0</v>
      </c>
      <c r="P793" s="260">
        <f t="shared" si="404"/>
        <v>0</v>
      </c>
      <c r="Q793" s="261">
        <f t="shared" si="405"/>
        <v>0</v>
      </c>
      <c r="R793" s="261">
        <f t="shared" si="401"/>
        <v>0</v>
      </c>
      <c r="S793" s="262"/>
      <c r="T793" s="262"/>
      <c r="U793" s="263">
        <f t="shared" si="348"/>
        <v>1.288</v>
      </c>
      <c r="V793" s="264">
        <f>IF(E793="SP",1,IF(D793="",ExtraMargeMateriaal,(1-VLOOKUP(D793,TabelAankoop[],4,FALSE))))</f>
        <v>1</v>
      </c>
      <c r="W793" s="265">
        <f t="shared" si="3"/>
        <v>0.6885</v>
      </c>
      <c r="X793" s="266">
        <f t="shared" si="4"/>
        <v>1</v>
      </c>
      <c r="Y793" s="267">
        <f t="shared" si="5"/>
        <v>1.46</v>
      </c>
      <c r="Z793" s="267">
        <f t="shared" si="6"/>
        <v>1.1599999999999999</v>
      </c>
      <c r="AA793" s="268">
        <f t="shared" si="349"/>
        <v>0</v>
      </c>
      <c r="AB793" s="456">
        <f t="shared" si="350"/>
        <v>0</v>
      </c>
      <c r="AC793" s="457">
        <f t="shared" si="351"/>
        <v>0</v>
      </c>
      <c r="AD793" s="456">
        <f t="shared" si="352"/>
        <v>0</v>
      </c>
      <c r="AE793" s="458">
        <f t="shared" si="353"/>
        <v>0</v>
      </c>
      <c r="AF793" s="457">
        <f t="shared" si="406"/>
        <v>0</v>
      </c>
      <c r="AG793" s="456">
        <f t="shared" si="355"/>
        <v>0</v>
      </c>
      <c r="AH793" s="457">
        <f t="shared" si="356"/>
        <v>0</v>
      </c>
      <c r="AI793" s="268">
        <f t="shared" si="357"/>
        <v>0</v>
      </c>
      <c r="AJ793" s="269">
        <f t="shared" si="358"/>
        <v>0</v>
      </c>
      <c r="AK793" s="270">
        <f t="shared" si="359"/>
        <v>0</v>
      </c>
      <c r="AL793" s="415">
        <f t="shared" si="360"/>
        <v>0</v>
      </c>
      <c r="AM793" s="259" t="str">
        <f>IF(AP793="","",IFERROR(VLOOKUP(AP793,CODES!$A$3:$D$1348,4,FALSE),"X"))&amp;IF(AQ793="","",IFERROR(VLOOKUP(AQ793,CODES!$A$3:$D$1348,4,FALSE),"X"))&amp;IF(AR793="","",IFERROR(VLOOKUP(AR793,CODES!$A$3:$D$1348,4,FALSE),"X"))&amp;IF(AS793="","",IFERROR(VLOOKUP(AS793,CODES!$A$3:$D$1348,4,FALSE),"X"))&amp;IF(AT793="","",IFERROR(VLOOKUP(AT793,CODES!$A$3:$D$1348,4,FALSE),"X"))&amp;IF(AU793="","",IFERROR(VLOOKUP(AU793,CODES!$A$3:$D$1348,4,FALSE),"X"))&amp;IF(AV793="","",IFERROR(VLOOKUP(AV793,CODES!$A$3:$D$1348,4,FALSE),"X"))&amp;IF(AW793="","",IFERROR(VLOOKUP(AW793,CODES!$A$3:$D$1348,4,FALSE),"X"))&amp;IF(AX793="","",IFERROR(VLOOKUP(AX793,CODES!$A$3:$D$1348,4,FALSE),"X"))&amp;IF(AY793="","",IFERROR(VLOOKUP(AY793,CODES!$A$3:$D$1348,4,FALSE),"X"))</f>
        <v/>
      </c>
      <c r="AN793" s="258">
        <f>SUM(IFERROR(VLOOKUP(AP793,CODES!$A$3:$D$1348,4,FALSE)*BC793,0),IFERROR(VLOOKUP(AQ793,CODES!$A$3:$D$1348,4,FALSE)*BF793,0),IFERROR(VLOOKUP(AR793,CODES!$A$3:$D$1348,4,FALSE)*BI793,0),IFERROR(VLOOKUP(AS793,CODES!$A$3:$D$1348,4,FALSE)*BL793,0),IFERROR(VLOOKUP(AT793,CODES!$A$3:$D$1348,4,FALSE)*BO793,0),IFERROR(VLOOKUP(AU793,CODES!$A$3:$D$1348,4,FALSE)*BR793,0),IFERROR(VLOOKUP(AV793,CODES!$A$3:$D$1348,4,FALSE)*BU793,0),IFERROR(VLOOKUP(AW793,CODES!$A$3:$D$1348,4,FALSE)*BX793,0),IFERROR(VLOOKUP(AX793,CODES!$A$3:$D$1348,4,FALSE)*CA793,0),IFERROR(VLOOKUP(AY793,CODES!$A$3:$D$1348,4,FALSE)*CD793,0))</f>
        <v>0</v>
      </c>
      <c r="AO793" s="258">
        <f>SUM(IFERROR(VLOOKUP(AP793,CODES!$A$3:$D$1348,3,FALSE)*BC793,0),IFERROR(VLOOKUP(AQ793,CODES!$A$3:$D$1348,3,FALSE)*BF793,0),IFERROR(VLOOKUP(AR793,CODES!$A$3:$D$1348,3,FALSE)*BI793,0),IFERROR(VLOOKUP(AS793,CODES!$A$3:$D$1348,3,FALSE)*BL793,0),IFERROR(VLOOKUP(AT793,CODES!$A$3:$D$1348,3,FALSE)*BO793,0),IFERROR(VLOOKUP(AU793,CODES!$A$3:$D$1348,3,FALSE)*BR793,0),IFERROR(VLOOKUP(AV793,CODES!$A$3:$D$1348,3,FALSE)*BU793,0),IFERROR(VLOOKUP(AW793,CODES!$A$3:$D$1348,3,FALSE)*BX793,0),IFERROR(VLOOKUP(AX793,CODES!$A$3:$D$1348,3,FALSE)*CA793,0),IFERROR(VLOOKUP(AY793,CODES!$A$3:$D$1348,3,FALSE)*CD793,0))+B793</f>
        <v>0</v>
      </c>
      <c r="AP793" s="271" t="str">
        <f t="shared" si="407"/>
        <v/>
      </c>
      <c r="AQ793" s="271" t="str">
        <f t="shared" si="408"/>
        <v/>
      </c>
      <c r="AR793" s="271" t="str">
        <f t="shared" si="409"/>
        <v/>
      </c>
      <c r="AS793" s="271" t="str">
        <f t="shared" si="410"/>
        <v/>
      </c>
      <c r="AT793" s="271" t="str">
        <f t="shared" si="411"/>
        <v/>
      </c>
      <c r="AU793" s="271" t="str">
        <f t="shared" si="412"/>
        <v/>
      </c>
      <c r="AV793" s="271" t="str">
        <f t="shared" si="413"/>
        <v/>
      </c>
      <c r="AW793" s="271" t="str">
        <f t="shared" si="414"/>
        <v/>
      </c>
      <c r="AX793" s="271" t="str">
        <f t="shared" si="415"/>
        <v/>
      </c>
      <c r="AY793" s="271" t="str">
        <f t="shared" si="416"/>
        <v/>
      </c>
      <c r="AZ793" s="258">
        <f t="shared" si="371"/>
        <v>0</v>
      </c>
      <c r="BA793" s="258">
        <f t="shared" si="19"/>
        <v>1</v>
      </c>
      <c r="BB793" s="258">
        <f t="shared" si="417"/>
        <v>0</v>
      </c>
      <c r="BC793" s="258">
        <f t="shared" si="418"/>
        <v>1</v>
      </c>
      <c r="BD793" s="258">
        <f t="shared" si="374"/>
        <v>1</v>
      </c>
      <c r="BE793" s="258">
        <f t="shared" si="419"/>
        <v>0</v>
      </c>
      <c r="BF793" s="258">
        <f t="shared" si="420"/>
        <v>1</v>
      </c>
      <c r="BG793" s="258">
        <f t="shared" si="377"/>
        <v>1</v>
      </c>
      <c r="BH793" s="258">
        <f t="shared" si="421"/>
        <v>0</v>
      </c>
      <c r="BI793" s="258">
        <f t="shared" si="422"/>
        <v>1</v>
      </c>
      <c r="BJ793" s="258">
        <f t="shared" si="380"/>
        <v>1</v>
      </c>
      <c r="BK793" s="258">
        <f t="shared" si="423"/>
        <v>0</v>
      </c>
      <c r="BL793" s="258">
        <f t="shared" si="424"/>
        <v>1</v>
      </c>
      <c r="BM793" s="258">
        <f t="shared" si="383"/>
        <v>1</v>
      </c>
      <c r="BN793" s="258">
        <f t="shared" si="425"/>
        <v>0</v>
      </c>
      <c r="BO793" s="258">
        <f t="shared" si="426"/>
        <v>1</v>
      </c>
      <c r="BP793" s="258">
        <f t="shared" si="386"/>
        <v>1</v>
      </c>
      <c r="BQ793" s="258">
        <f t="shared" si="427"/>
        <v>0</v>
      </c>
      <c r="BR793" s="258">
        <f t="shared" si="428"/>
        <v>1</v>
      </c>
      <c r="BS793" s="258">
        <f t="shared" si="389"/>
        <v>1</v>
      </c>
      <c r="BT793" s="258">
        <f t="shared" si="429"/>
        <v>0</v>
      </c>
      <c r="BU793" s="258">
        <f t="shared" si="430"/>
        <v>1</v>
      </c>
      <c r="BV793" s="258">
        <f t="shared" si="392"/>
        <v>1</v>
      </c>
      <c r="BW793" s="258">
        <f t="shared" si="431"/>
        <v>0</v>
      </c>
      <c r="BX793" s="258">
        <f t="shared" si="432"/>
        <v>1</v>
      </c>
      <c r="BY793" s="258">
        <f t="shared" si="395"/>
        <v>1</v>
      </c>
      <c r="BZ793" s="258">
        <f t="shared" si="433"/>
        <v>0</v>
      </c>
      <c r="CA793" s="258">
        <f t="shared" si="434"/>
        <v>1</v>
      </c>
      <c r="CB793" s="258">
        <f t="shared" si="398"/>
        <v>1</v>
      </c>
      <c r="CC793" s="258">
        <f t="shared" si="435"/>
        <v>0</v>
      </c>
      <c r="CD793" s="258">
        <f t="shared" si="436"/>
        <v>1</v>
      </c>
    </row>
    <row r="794" spans="1:82" hidden="1">
      <c r="A794" s="258"/>
      <c r="B794" s="258"/>
      <c r="C794" s="259"/>
      <c r="D794" s="258"/>
      <c r="E794" s="258"/>
      <c r="F794" s="258"/>
      <c r="G794" s="258">
        <v>786</v>
      </c>
      <c r="H794" s="743"/>
      <c r="I794" s="744"/>
      <c r="J794" s="739"/>
      <c r="K794" s="745"/>
      <c r="L794" s="745"/>
      <c r="M794" s="272"/>
      <c r="N794" s="508">
        <f t="shared" si="402"/>
        <v>0</v>
      </c>
      <c r="O794" s="510">
        <f t="shared" si="403"/>
        <v>0</v>
      </c>
      <c r="P794" s="260">
        <f t="shared" si="404"/>
        <v>0</v>
      </c>
      <c r="Q794" s="261">
        <f t="shared" si="405"/>
        <v>0</v>
      </c>
      <c r="R794" s="261">
        <f t="shared" si="401"/>
        <v>0</v>
      </c>
      <c r="S794" s="262"/>
      <c r="T794" s="262"/>
      <c r="U794" s="263">
        <f t="shared" si="348"/>
        <v>1.288</v>
      </c>
      <c r="V794" s="264">
        <f>IF(E794="SP",1,IF(D794="",ExtraMargeMateriaal,(1-VLOOKUP(D794,TabelAankoop[],4,FALSE))))</f>
        <v>1</v>
      </c>
      <c r="W794" s="265">
        <f t="shared" si="3"/>
        <v>0.6885</v>
      </c>
      <c r="X794" s="266">
        <f t="shared" si="4"/>
        <v>1</v>
      </c>
      <c r="Y794" s="267">
        <f t="shared" si="5"/>
        <v>1.46</v>
      </c>
      <c r="Z794" s="267">
        <f t="shared" si="6"/>
        <v>1.1599999999999999</v>
      </c>
      <c r="AA794" s="268">
        <f t="shared" si="349"/>
        <v>0</v>
      </c>
      <c r="AB794" s="456">
        <f t="shared" si="350"/>
        <v>0</v>
      </c>
      <c r="AC794" s="457">
        <f t="shared" si="351"/>
        <v>0</v>
      </c>
      <c r="AD794" s="456">
        <f t="shared" si="352"/>
        <v>0</v>
      </c>
      <c r="AE794" s="458">
        <f t="shared" si="353"/>
        <v>0</v>
      </c>
      <c r="AF794" s="457">
        <f t="shared" si="406"/>
        <v>0</v>
      </c>
      <c r="AG794" s="456">
        <f t="shared" si="355"/>
        <v>0</v>
      </c>
      <c r="AH794" s="457">
        <f t="shared" si="356"/>
        <v>0</v>
      </c>
      <c r="AI794" s="268">
        <f t="shared" si="357"/>
        <v>0</v>
      </c>
      <c r="AJ794" s="269">
        <f t="shared" si="358"/>
        <v>0</v>
      </c>
      <c r="AK794" s="270">
        <f t="shared" si="359"/>
        <v>0</v>
      </c>
      <c r="AL794" s="415">
        <f t="shared" si="360"/>
        <v>0</v>
      </c>
      <c r="AM794" s="259" t="str">
        <f>IF(AP794="","",IFERROR(VLOOKUP(AP794,CODES!$A$3:$D$1348,4,FALSE),"X"))&amp;IF(AQ794="","",IFERROR(VLOOKUP(AQ794,CODES!$A$3:$D$1348,4,FALSE),"X"))&amp;IF(AR794="","",IFERROR(VLOOKUP(AR794,CODES!$A$3:$D$1348,4,FALSE),"X"))&amp;IF(AS794="","",IFERROR(VLOOKUP(AS794,CODES!$A$3:$D$1348,4,FALSE),"X"))&amp;IF(AT794="","",IFERROR(VLOOKUP(AT794,CODES!$A$3:$D$1348,4,FALSE),"X"))&amp;IF(AU794="","",IFERROR(VLOOKUP(AU794,CODES!$A$3:$D$1348,4,FALSE),"X"))&amp;IF(AV794="","",IFERROR(VLOOKUP(AV794,CODES!$A$3:$D$1348,4,FALSE),"X"))&amp;IF(AW794="","",IFERROR(VLOOKUP(AW794,CODES!$A$3:$D$1348,4,FALSE),"X"))&amp;IF(AX794="","",IFERROR(VLOOKUP(AX794,CODES!$A$3:$D$1348,4,FALSE),"X"))&amp;IF(AY794="","",IFERROR(VLOOKUP(AY794,CODES!$A$3:$D$1348,4,FALSE),"X"))</f>
        <v/>
      </c>
      <c r="AN794" s="258">
        <f>SUM(IFERROR(VLOOKUP(AP794,CODES!$A$3:$D$1348,4,FALSE)*BC794,0),IFERROR(VLOOKUP(AQ794,CODES!$A$3:$D$1348,4,FALSE)*BF794,0),IFERROR(VLOOKUP(AR794,CODES!$A$3:$D$1348,4,FALSE)*BI794,0),IFERROR(VLOOKUP(AS794,CODES!$A$3:$D$1348,4,FALSE)*BL794,0),IFERROR(VLOOKUP(AT794,CODES!$A$3:$D$1348,4,FALSE)*BO794,0),IFERROR(VLOOKUP(AU794,CODES!$A$3:$D$1348,4,FALSE)*BR794,0),IFERROR(VLOOKUP(AV794,CODES!$A$3:$D$1348,4,FALSE)*BU794,0),IFERROR(VLOOKUP(AW794,CODES!$A$3:$D$1348,4,FALSE)*BX794,0),IFERROR(VLOOKUP(AX794,CODES!$A$3:$D$1348,4,FALSE)*CA794,0),IFERROR(VLOOKUP(AY794,CODES!$A$3:$D$1348,4,FALSE)*CD794,0))</f>
        <v>0</v>
      </c>
      <c r="AO794" s="258">
        <f>SUM(IFERROR(VLOOKUP(AP794,CODES!$A$3:$D$1348,3,FALSE)*BC794,0),IFERROR(VLOOKUP(AQ794,CODES!$A$3:$D$1348,3,FALSE)*BF794,0),IFERROR(VLOOKUP(AR794,CODES!$A$3:$D$1348,3,FALSE)*BI794,0),IFERROR(VLOOKUP(AS794,CODES!$A$3:$D$1348,3,FALSE)*BL794,0),IFERROR(VLOOKUP(AT794,CODES!$A$3:$D$1348,3,FALSE)*BO794,0),IFERROR(VLOOKUP(AU794,CODES!$A$3:$D$1348,3,FALSE)*BR794,0),IFERROR(VLOOKUP(AV794,CODES!$A$3:$D$1348,3,FALSE)*BU794,0),IFERROR(VLOOKUP(AW794,CODES!$A$3:$D$1348,3,FALSE)*BX794,0),IFERROR(VLOOKUP(AX794,CODES!$A$3:$D$1348,3,FALSE)*CA794,0),IFERROR(VLOOKUP(AY794,CODES!$A$3:$D$1348,3,FALSE)*CD794,0))+B794</f>
        <v>0</v>
      </c>
      <c r="AP794" s="271" t="str">
        <f t="shared" si="407"/>
        <v/>
      </c>
      <c r="AQ794" s="271" t="str">
        <f t="shared" si="408"/>
        <v/>
      </c>
      <c r="AR794" s="271" t="str">
        <f t="shared" si="409"/>
        <v/>
      </c>
      <c r="AS794" s="271" t="str">
        <f t="shared" si="410"/>
        <v/>
      </c>
      <c r="AT794" s="271" t="str">
        <f t="shared" si="411"/>
        <v/>
      </c>
      <c r="AU794" s="271" t="str">
        <f t="shared" si="412"/>
        <v/>
      </c>
      <c r="AV794" s="271" t="str">
        <f t="shared" si="413"/>
        <v/>
      </c>
      <c r="AW794" s="271" t="str">
        <f t="shared" si="414"/>
        <v/>
      </c>
      <c r="AX794" s="271" t="str">
        <f t="shared" si="415"/>
        <v/>
      </c>
      <c r="AY794" s="271" t="str">
        <f t="shared" si="416"/>
        <v/>
      </c>
      <c r="AZ794" s="258">
        <f t="shared" si="371"/>
        <v>0</v>
      </c>
      <c r="BA794" s="258">
        <f t="shared" si="19"/>
        <v>1</v>
      </c>
      <c r="BB794" s="258">
        <f t="shared" si="417"/>
        <v>0</v>
      </c>
      <c r="BC794" s="258">
        <f t="shared" si="418"/>
        <v>1</v>
      </c>
      <c r="BD794" s="258">
        <f t="shared" si="374"/>
        <v>1</v>
      </c>
      <c r="BE794" s="258">
        <f t="shared" si="419"/>
        <v>0</v>
      </c>
      <c r="BF794" s="258">
        <f t="shared" si="420"/>
        <v>1</v>
      </c>
      <c r="BG794" s="258">
        <f t="shared" si="377"/>
        <v>1</v>
      </c>
      <c r="BH794" s="258">
        <f t="shared" si="421"/>
        <v>0</v>
      </c>
      <c r="BI794" s="258">
        <f t="shared" si="422"/>
        <v>1</v>
      </c>
      <c r="BJ794" s="258">
        <f t="shared" si="380"/>
        <v>1</v>
      </c>
      <c r="BK794" s="258">
        <f t="shared" si="423"/>
        <v>0</v>
      </c>
      <c r="BL794" s="258">
        <f t="shared" si="424"/>
        <v>1</v>
      </c>
      <c r="BM794" s="258">
        <f t="shared" si="383"/>
        <v>1</v>
      </c>
      <c r="BN794" s="258">
        <f t="shared" si="425"/>
        <v>0</v>
      </c>
      <c r="BO794" s="258">
        <f t="shared" si="426"/>
        <v>1</v>
      </c>
      <c r="BP794" s="258">
        <f t="shared" si="386"/>
        <v>1</v>
      </c>
      <c r="BQ794" s="258">
        <f t="shared" si="427"/>
        <v>0</v>
      </c>
      <c r="BR794" s="258">
        <f t="shared" si="428"/>
        <v>1</v>
      </c>
      <c r="BS794" s="258">
        <f t="shared" si="389"/>
        <v>1</v>
      </c>
      <c r="BT794" s="258">
        <f t="shared" si="429"/>
        <v>0</v>
      </c>
      <c r="BU794" s="258">
        <f t="shared" si="430"/>
        <v>1</v>
      </c>
      <c r="BV794" s="258">
        <f t="shared" si="392"/>
        <v>1</v>
      </c>
      <c r="BW794" s="258">
        <f t="shared" si="431"/>
        <v>0</v>
      </c>
      <c r="BX794" s="258">
        <f t="shared" si="432"/>
        <v>1</v>
      </c>
      <c r="BY794" s="258">
        <f t="shared" si="395"/>
        <v>1</v>
      </c>
      <c r="BZ794" s="258">
        <f t="shared" si="433"/>
        <v>0</v>
      </c>
      <c r="CA794" s="258">
        <f t="shared" si="434"/>
        <v>1</v>
      </c>
      <c r="CB794" s="258">
        <f t="shared" si="398"/>
        <v>1</v>
      </c>
      <c r="CC794" s="258">
        <f t="shared" si="435"/>
        <v>0</v>
      </c>
      <c r="CD794" s="258">
        <f t="shared" si="436"/>
        <v>1</v>
      </c>
    </row>
    <row r="795" spans="1:82" hidden="1">
      <c r="A795" s="258"/>
      <c r="B795" s="258"/>
      <c r="C795" s="259"/>
      <c r="D795" s="258"/>
      <c r="E795" s="258"/>
      <c r="F795" s="258"/>
      <c r="G795" s="258">
        <v>787</v>
      </c>
      <c r="H795" s="743"/>
      <c r="I795" s="744"/>
      <c r="J795" s="739"/>
      <c r="K795" s="745"/>
      <c r="L795" s="745"/>
      <c r="M795" s="272"/>
      <c r="N795" s="508">
        <f t="shared" si="402"/>
        <v>0</v>
      </c>
      <c r="O795" s="510">
        <f t="shared" si="403"/>
        <v>0</v>
      </c>
      <c r="P795" s="260">
        <f t="shared" si="404"/>
        <v>0</v>
      </c>
      <c r="Q795" s="261">
        <f t="shared" si="405"/>
        <v>0</v>
      </c>
      <c r="R795" s="261">
        <f t="shared" si="401"/>
        <v>0</v>
      </c>
      <c r="S795" s="262"/>
      <c r="T795" s="262"/>
      <c r="U795" s="263">
        <f t="shared" si="348"/>
        <v>1.288</v>
      </c>
      <c r="V795" s="264">
        <f>IF(E795="SP",1,IF(D795="",ExtraMargeMateriaal,(1-VLOOKUP(D795,TabelAankoop[],4,FALSE))))</f>
        <v>1</v>
      </c>
      <c r="W795" s="265">
        <f t="shared" si="3"/>
        <v>0.6885</v>
      </c>
      <c r="X795" s="266">
        <f t="shared" si="4"/>
        <v>1</v>
      </c>
      <c r="Y795" s="267">
        <f t="shared" si="5"/>
        <v>1.46</v>
      </c>
      <c r="Z795" s="267">
        <f t="shared" si="6"/>
        <v>1.1599999999999999</v>
      </c>
      <c r="AA795" s="268">
        <f t="shared" si="349"/>
        <v>0</v>
      </c>
      <c r="AB795" s="456">
        <f t="shared" si="350"/>
        <v>0</v>
      </c>
      <c r="AC795" s="457">
        <f t="shared" si="351"/>
        <v>0</v>
      </c>
      <c r="AD795" s="456">
        <f t="shared" si="352"/>
        <v>0</v>
      </c>
      <c r="AE795" s="458">
        <f t="shared" si="353"/>
        <v>0</v>
      </c>
      <c r="AF795" s="457">
        <f t="shared" si="406"/>
        <v>0</v>
      </c>
      <c r="AG795" s="456">
        <f t="shared" si="355"/>
        <v>0</v>
      </c>
      <c r="AH795" s="457">
        <f t="shared" si="356"/>
        <v>0</v>
      </c>
      <c r="AI795" s="268">
        <f t="shared" si="357"/>
        <v>0</v>
      </c>
      <c r="AJ795" s="269">
        <f t="shared" si="358"/>
        <v>0</v>
      </c>
      <c r="AK795" s="270">
        <f t="shared" si="359"/>
        <v>0</v>
      </c>
      <c r="AL795" s="415">
        <f t="shared" si="360"/>
        <v>0</v>
      </c>
      <c r="AM795" s="259" t="str">
        <f>IF(AP795="","",IFERROR(VLOOKUP(AP795,CODES!$A$3:$D$1348,4,FALSE),"X"))&amp;IF(AQ795="","",IFERROR(VLOOKUP(AQ795,CODES!$A$3:$D$1348,4,FALSE),"X"))&amp;IF(AR795="","",IFERROR(VLOOKUP(AR795,CODES!$A$3:$D$1348,4,FALSE),"X"))&amp;IF(AS795="","",IFERROR(VLOOKUP(AS795,CODES!$A$3:$D$1348,4,FALSE),"X"))&amp;IF(AT795="","",IFERROR(VLOOKUP(AT795,CODES!$A$3:$D$1348,4,FALSE),"X"))&amp;IF(AU795="","",IFERROR(VLOOKUP(AU795,CODES!$A$3:$D$1348,4,FALSE),"X"))&amp;IF(AV795="","",IFERROR(VLOOKUP(AV795,CODES!$A$3:$D$1348,4,FALSE),"X"))&amp;IF(AW795="","",IFERROR(VLOOKUP(AW795,CODES!$A$3:$D$1348,4,FALSE),"X"))&amp;IF(AX795="","",IFERROR(VLOOKUP(AX795,CODES!$A$3:$D$1348,4,FALSE),"X"))&amp;IF(AY795="","",IFERROR(VLOOKUP(AY795,CODES!$A$3:$D$1348,4,FALSE),"X"))</f>
        <v/>
      </c>
      <c r="AN795" s="258">
        <f>SUM(IFERROR(VLOOKUP(AP795,CODES!$A$3:$D$1348,4,FALSE)*BC795,0),IFERROR(VLOOKUP(AQ795,CODES!$A$3:$D$1348,4,FALSE)*BF795,0),IFERROR(VLOOKUP(AR795,CODES!$A$3:$D$1348,4,FALSE)*BI795,0),IFERROR(VLOOKUP(AS795,CODES!$A$3:$D$1348,4,FALSE)*BL795,0),IFERROR(VLOOKUP(AT795,CODES!$A$3:$D$1348,4,FALSE)*BO795,0),IFERROR(VLOOKUP(AU795,CODES!$A$3:$D$1348,4,FALSE)*BR795,0),IFERROR(VLOOKUP(AV795,CODES!$A$3:$D$1348,4,FALSE)*BU795,0),IFERROR(VLOOKUP(AW795,CODES!$A$3:$D$1348,4,FALSE)*BX795,0),IFERROR(VLOOKUP(AX795,CODES!$A$3:$D$1348,4,FALSE)*CA795,0),IFERROR(VLOOKUP(AY795,CODES!$A$3:$D$1348,4,FALSE)*CD795,0))</f>
        <v>0</v>
      </c>
      <c r="AO795" s="258">
        <f>SUM(IFERROR(VLOOKUP(AP795,CODES!$A$3:$D$1348,3,FALSE)*BC795,0),IFERROR(VLOOKUP(AQ795,CODES!$A$3:$D$1348,3,FALSE)*BF795,0),IFERROR(VLOOKUP(AR795,CODES!$A$3:$D$1348,3,FALSE)*BI795,0),IFERROR(VLOOKUP(AS795,CODES!$A$3:$D$1348,3,FALSE)*BL795,0),IFERROR(VLOOKUP(AT795,CODES!$A$3:$D$1348,3,FALSE)*BO795,0),IFERROR(VLOOKUP(AU795,CODES!$A$3:$D$1348,3,FALSE)*BR795,0),IFERROR(VLOOKUP(AV795,CODES!$A$3:$D$1348,3,FALSE)*BU795,0),IFERROR(VLOOKUP(AW795,CODES!$A$3:$D$1348,3,FALSE)*BX795,0),IFERROR(VLOOKUP(AX795,CODES!$A$3:$D$1348,3,FALSE)*CA795,0),IFERROR(VLOOKUP(AY795,CODES!$A$3:$D$1348,3,FALSE)*CD795,0))+B795</f>
        <v>0</v>
      </c>
      <c r="AP795" s="271" t="str">
        <f t="shared" si="407"/>
        <v/>
      </c>
      <c r="AQ795" s="271" t="str">
        <f t="shared" si="408"/>
        <v/>
      </c>
      <c r="AR795" s="271" t="str">
        <f t="shared" si="409"/>
        <v/>
      </c>
      <c r="AS795" s="271" t="str">
        <f t="shared" si="410"/>
        <v/>
      </c>
      <c r="AT795" s="271" t="str">
        <f t="shared" si="411"/>
        <v/>
      </c>
      <c r="AU795" s="271" t="str">
        <f t="shared" si="412"/>
        <v/>
      </c>
      <c r="AV795" s="271" t="str">
        <f t="shared" si="413"/>
        <v/>
      </c>
      <c r="AW795" s="271" t="str">
        <f t="shared" si="414"/>
        <v/>
      </c>
      <c r="AX795" s="271" t="str">
        <f t="shared" si="415"/>
        <v/>
      </c>
      <c r="AY795" s="271" t="str">
        <f t="shared" si="416"/>
        <v/>
      </c>
      <c r="AZ795" s="258">
        <f t="shared" si="371"/>
        <v>0</v>
      </c>
      <c r="BA795" s="258">
        <f t="shared" si="19"/>
        <v>1</v>
      </c>
      <c r="BB795" s="258">
        <f t="shared" si="417"/>
        <v>0</v>
      </c>
      <c r="BC795" s="258">
        <f t="shared" si="418"/>
        <v>1</v>
      </c>
      <c r="BD795" s="258">
        <f t="shared" si="374"/>
        <v>1</v>
      </c>
      <c r="BE795" s="258">
        <f t="shared" si="419"/>
        <v>0</v>
      </c>
      <c r="BF795" s="258">
        <f t="shared" si="420"/>
        <v>1</v>
      </c>
      <c r="BG795" s="258">
        <f t="shared" si="377"/>
        <v>1</v>
      </c>
      <c r="BH795" s="258">
        <f t="shared" si="421"/>
        <v>0</v>
      </c>
      <c r="BI795" s="258">
        <f t="shared" si="422"/>
        <v>1</v>
      </c>
      <c r="BJ795" s="258">
        <f t="shared" si="380"/>
        <v>1</v>
      </c>
      <c r="BK795" s="258">
        <f t="shared" si="423"/>
        <v>0</v>
      </c>
      <c r="BL795" s="258">
        <f t="shared" si="424"/>
        <v>1</v>
      </c>
      <c r="BM795" s="258">
        <f t="shared" si="383"/>
        <v>1</v>
      </c>
      <c r="BN795" s="258">
        <f t="shared" si="425"/>
        <v>0</v>
      </c>
      <c r="BO795" s="258">
        <f t="shared" si="426"/>
        <v>1</v>
      </c>
      <c r="BP795" s="258">
        <f t="shared" si="386"/>
        <v>1</v>
      </c>
      <c r="BQ795" s="258">
        <f t="shared" si="427"/>
        <v>0</v>
      </c>
      <c r="BR795" s="258">
        <f t="shared" si="428"/>
        <v>1</v>
      </c>
      <c r="BS795" s="258">
        <f t="shared" si="389"/>
        <v>1</v>
      </c>
      <c r="BT795" s="258">
        <f t="shared" si="429"/>
        <v>0</v>
      </c>
      <c r="BU795" s="258">
        <f t="shared" si="430"/>
        <v>1</v>
      </c>
      <c r="BV795" s="258">
        <f t="shared" si="392"/>
        <v>1</v>
      </c>
      <c r="BW795" s="258">
        <f t="shared" si="431"/>
        <v>0</v>
      </c>
      <c r="BX795" s="258">
        <f t="shared" si="432"/>
        <v>1</v>
      </c>
      <c r="BY795" s="258">
        <f t="shared" si="395"/>
        <v>1</v>
      </c>
      <c r="BZ795" s="258">
        <f t="shared" si="433"/>
        <v>0</v>
      </c>
      <c r="CA795" s="258">
        <f t="shared" si="434"/>
        <v>1</v>
      </c>
      <c r="CB795" s="258">
        <f t="shared" si="398"/>
        <v>1</v>
      </c>
      <c r="CC795" s="258">
        <f t="shared" si="435"/>
        <v>0</v>
      </c>
      <c r="CD795" s="258">
        <f t="shared" si="436"/>
        <v>1</v>
      </c>
    </row>
    <row r="796" spans="1:82" hidden="1">
      <c r="A796" s="258"/>
      <c r="B796" s="258"/>
      <c r="C796" s="259"/>
      <c r="D796" s="258"/>
      <c r="E796" s="258"/>
      <c r="F796" s="258"/>
      <c r="G796" s="258">
        <v>788</v>
      </c>
      <c r="H796" s="743"/>
      <c r="I796" s="744"/>
      <c r="J796" s="739"/>
      <c r="K796" s="745"/>
      <c r="L796" s="745"/>
      <c r="M796" s="272"/>
      <c r="N796" s="508">
        <f t="shared" si="402"/>
        <v>0</v>
      </c>
      <c r="O796" s="510">
        <f t="shared" si="403"/>
        <v>0</v>
      </c>
      <c r="P796" s="260">
        <f t="shared" si="404"/>
        <v>0</v>
      </c>
      <c r="Q796" s="261">
        <f t="shared" si="405"/>
        <v>0</v>
      </c>
      <c r="R796" s="261">
        <f t="shared" si="401"/>
        <v>0</v>
      </c>
      <c r="S796" s="262"/>
      <c r="T796" s="262"/>
      <c r="U796" s="263">
        <f t="shared" si="348"/>
        <v>1.288</v>
      </c>
      <c r="V796" s="264">
        <f>IF(E796="SP",1,IF(D796="",ExtraMargeMateriaal,(1-VLOOKUP(D796,TabelAankoop[],4,FALSE))))</f>
        <v>1</v>
      </c>
      <c r="W796" s="265">
        <f t="shared" si="3"/>
        <v>0.6885</v>
      </c>
      <c r="X796" s="266">
        <f t="shared" si="4"/>
        <v>1</v>
      </c>
      <c r="Y796" s="267">
        <f t="shared" si="5"/>
        <v>1.46</v>
      </c>
      <c r="Z796" s="267">
        <f t="shared" si="6"/>
        <v>1.1599999999999999</v>
      </c>
      <c r="AA796" s="268">
        <f t="shared" si="349"/>
        <v>0</v>
      </c>
      <c r="AB796" s="456">
        <f t="shared" si="350"/>
        <v>0</v>
      </c>
      <c r="AC796" s="457">
        <f t="shared" si="351"/>
        <v>0</v>
      </c>
      <c r="AD796" s="456">
        <f t="shared" si="352"/>
        <v>0</v>
      </c>
      <c r="AE796" s="458">
        <f t="shared" si="353"/>
        <v>0</v>
      </c>
      <c r="AF796" s="457">
        <f t="shared" si="406"/>
        <v>0</v>
      </c>
      <c r="AG796" s="456">
        <f t="shared" si="355"/>
        <v>0</v>
      </c>
      <c r="AH796" s="457">
        <f t="shared" si="356"/>
        <v>0</v>
      </c>
      <c r="AI796" s="268">
        <f t="shared" si="357"/>
        <v>0</v>
      </c>
      <c r="AJ796" s="269">
        <f t="shared" si="358"/>
        <v>0</v>
      </c>
      <c r="AK796" s="270">
        <f t="shared" si="359"/>
        <v>0</v>
      </c>
      <c r="AL796" s="415">
        <f t="shared" si="360"/>
        <v>0</v>
      </c>
      <c r="AM796" s="259" t="str">
        <f>IF(AP796="","",IFERROR(VLOOKUP(AP796,CODES!$A$3:$D$1348,4,FALSE),"X"))&amp;IF(AQ796="","",IFERROR(VLOOKUP(AQ796,CODES!$A$3:$D$1348,4,FALSE),"X"))&amp;IF(AR796="","",IFERROR(VLOOKUP(AR796,CODES!$A$3:$D$1348,4,FALSE),"X"))&amp;IF(AS796="","",IFERROR(VLOOKUP(AS796,CODES!$A$3:$D$1348,4,FALSE),"X"))&amp;IF(AT796="","",IFERROR(VLOOKUP(AT796,CODES!$A$3:$D$1348,4,FALSE),"X"))&amp;IF(AU796="","",IFERROR(VLOOKUP(AU796,CODES!$A$3:$D$1348,4,FALSE),"X"))&amp;IF(AV796="","",IFERROR(VLOOKUP(AV796,CODES!$A$3:$D$1348,4,FALSE),"X"))&amp;IF(AW796="","",IFERROR(VLOOKUP(AW796,CODES!$A$3:$D$1348,4,FALSE),"X"))&amp;IF(AX796="","",IFERROR(VLOOKUP(AX796,CODES!$A$3:$D$1348,4,FALSE),"X"))&amp;IF(AY796="","",IFERROR(VLOOKUP(AY796,CODES!$A$3:$D$1348,4,FALSE),"X"))</f>
        <v/>
      </c>
      <c r="AN796" s="258">
        <f>SUM(IFERROR(VLOOKUP(AP796,CODES!$A$3:$D$1348,4,FALSE)*BC796,0),IFERROR(VLOOKUP(AQ796,CODES!$A$3:$D$1348,4,FALSE)*BF796,0),IFERROR(VLOOKUP(AR796,CODES!$A$3:$D$1348,4,FALSE)*BI796,0),IFERROR(VLOOKUP(AS796,CODES!$A$3:$D$1348,4,FALSE)*BL796,0),IFERROR(VLOOKUP(AT796,CODES!$A$3:$D$1348,4,FALSE)*BO796,0),IFERROR(VLOOKUP(AU796,CODES!$A$3:$D$1348,4,FALSE)*BR796,0),IFERROR(VLOOKUP(AV796,CODES!$A$3:$D$1348,4,FALSE)*BU796,0),IFERROR(VLOOKUP(AW796,CODES!$A$3:$D$1348,4,FALSE)*BX796,0),IFERROR(VLOOKUP(AX796,CODES!$A$3:$D$1348,4,FALSE)*CA796,0),IFERROR(VLOOKUP(AY796,CODES!$A$3:$D$1348,4,FALSE)*CD796,0))</f>
        <v>0</v>
      </c>
      <c r="AO796" s="258">
        <f>SUM(IFERROR(VLOOKUP(AP796,CODES!$A$3:$D$1348,3,FALSE)*BC796,0),IFERROR(VLOOKUP(AQ796,CODES!$A$3:$D$1348,3,FALSE)*BF796,0),IFERROR(VLOOKUP(AR796,CODES!$A$3:$D$1348,3,FALSE)*BI796,0),IFERROR(VLOOKUP(AS796,CODES!$A$3:$D$1348,3,FALSE)*BL796,0),IFERROR(VLOOKUP(AT796,CODES!$A$3:$D$1348,3,FALSE)*BO796,0),IFERROR(VLOOKUP(AU796,CODES!$A$3:$D$1348,3,FALSE)*BR796,0),IFERROR(VLOOKUP(AV796,CODES!$A$3:$D$1348,3,FALSE)*BU796,0),IFERROR(VLOOKUP(AW796,CODES!$A$3:$D$1348,3,FALSE)*BX796,0),IFERROR(VLOOKUP(AX796,CODES!$A$3:$D$1348,3,FALSE)*CA796,0),IFERROR(VLOOKUP(AY796,CODES!$A$3:$D$1348,3,FALSE)*CD796,0))+B796</f>
        <v>0</v>
      </c>
      <c r="AP796" s="271" t="str">
        <f t="shared" si="407"/>
        <v/>
      </c>
      <c r="AQ796" s="271" t="str">
        <f t="shared" si="408"/>
        <v/>
      </c>
      <c r="AR796" s="271" t="str">
        <f t="shared" si="409"/>
        <v/>
      </c>
      <c r="AS796" s="271" t="str">
        <f t="shared" si="410"/>
        <v/>
      </c>
      <c r="AT796" s="271" t="str">
        <f t="shared" si="411"/>
        <v/>
      </c>
      <c r="AU796" s="271" t="str">
        <f t="shared" si="412"/>
        <v/>
      </c>
      <c r="AV796" s="271" t="str">
        <f t="shared" si="413"/>
        <v/>
      </c>
      <c r="AW796" s="271" t="str">
        <f t="shared" si="414"/>
        <v/>
      </c>
      <c r="AX796" s="271" t="str">
        <f t="shared" si="415"/>
        <v/>
      </c>
      <c r="AY796" s="271" t="str">
        <f t="shared" si="416"/>
        <v/>
      </c>
      <c r="AZ796" s="258">
        <f t="shared" si="371"/>
        <v>0</v>
      </c>
      <c r="BA796" s="258">
        <f t="shared" si="19"/>
        <v>1</v>
      </c>
      <c r="BB796" s="258">
        <f t="shared" si="417"/>
        <v>0</v>
      </c>
      <c r="BC796" s="258">
        <f t="shared" si="418"/>
        <v>1</v>
      </c>
      <c r="BD796" s="258">
        <f t="shared" si="374"/>
        <v>1</v>
      </c>
      <c r="BE796" s="258">
        <f t="shared" si="419"/>
        <v>0</v>
      </c>
      <c r="BF796" s="258">
        <f t="shared" si="420"/>
        <v>1</v>
      </c>
      <c r="BG796" s="258">
        <f t="shared" si="377"/>
        <v>1</v>
      </c>
      <c r="BH796" s="258">
        <f t="shared" si="421"/>
        <v>0</v>
      </c>
      <c r="BI796" s="258">
        <f t="shared" si="422"/>
        <v>1</v>
      </c>
      <c r="BJ796" s="258">
        <f t="shared" si="380"/>
        <v>1</v>
      </c>
      <c r="BK796" s="258">
        <f t="shared" si="423"/>
        <v>0</v>
      </c>
      <c r="BL796" s="258">
        <f t="shared" si="424"/>
        <v>1</v>
      </c>
      <c r="BM796" s="258">
        <f t="shared" si="383"/>
        <v>1</v>
      </c>
      <c r="BN796" s="258">
        <f t="shared" si="425"/>
        <v>0</v>
      </c>
      <c r="BO796" s="258">
        <f t="shared" si="426"/>
        <v>1</v>
      </c>
      <c r="BP796" s="258">
        <f t="shared" si="386"/>
        <v>1</v>
      </c>
      <c r="BQ796" s="258">
        <f t="shared" si="427"/>
        <v>0</v>
      </c>
      <c r="BR796" s="258">
        <f t="shared" si="428"/>
        <v>1</v>
      </c>
      <c r="BS796" s="258">
        <f t="shared" si="389"/>
        <v>1</v>
      </c>
      <c r="BT796" s="258">
        <f t="shared" si="429"/>
        <v>0</v>
      </c>
      <c r="BU796" s="258">
        <f t="shared" si="430"/>
        <v>1</v>
      </c>
      <c r="BV796" s="258">
        <f t="shared" si="392"/>
        <v>1</v>
      </c>
      <c r="BW796" s="258">
        <f t="shared" si="431"/>
        <v>0</v>
      </c>
      <c r="BX796" s="258">
        <f t="shared" si="432"/>
        <v>1</v>
      </c>
      <c r="BY796" s="258">
        <f t="shared" si="395"/>
        <v>1</v>
      </c>
      <c r="BZ796" s="258">
        <f t="shared" si="433"/>
        <v>0</v>
      </c>
      <c r="CA796" s="258">
        <f t="shared" si="434"/>
        <v>1</v>
      </c>
      <c r="CB796" s="258">
        <f t="shared" si="398"/>
        <v>1</v>
      </c>
      <c r="CC796" s="258">
        <f t="shared" si="435"/>
        <v>0</v>
      </c>
      <c r="CD796" s="258">
        <f t="shared" si="436"/>
        <v>1</v>
      </c>
    </row>
    <row r="797" spans="1:82" hidden="1">
      <c r="A797" s="258"/>
      <c r="B797" s="258"/>
      <c r="C797" s="259"/>
      <c r="D797" s="258"/>
      <c r="E797" s="258"/>
      <c r="F797" s="258"/>
      <c r="G797" s="258">
        <v>789</v>
      </c>
      <c r="H797" s="743"/>
      <c r="I797" s="744"/>
      <c r="J797" s="739"/>
      <c r="K797" s="745"/>
      <c r="L797" s="745"/>
      <c r="M797" s="272"/>
      <c r="N797" s="508">
        <f t="shared" si="402"/>
        <v>0</v>
      </c>
      <c r="O797" s="510">
        <f t="shared" si="403"/>
        <v>0</v>
      </c>
      <c r="P797" s="260">
        <f t="shared" si="404"/>
        <v>0</v>
      </c>
      <c r="Q797" s="261">
        <f t="shared" si="405"/>
        <v>0</v>
      </c>
      <c r="R797" s="261">
        <f t="shared" si="401"/>
        <v>0</v>
      </c>
      <c r="S797" s="262"/>
      <c r="T797" s="262"/>
      <c r="U797" s="263">
        <f t="shared" si="348"/>
        <v>1.288</v>
      </c>
      <c r="V797" s="264">
        <f>IF(E797="SP",1,IF(D797="",ExtraMargeMateriaal,(1-VLOOKUP(D797,TabelAankoop[],4,FALSE))))</f>
        <v>1</v>
      </c>
      <c r="W797" s="265">
        <f t="shared" si="3"/>
        <v>0.6885</v>
      </c>
      <c r="X797" s="266">
        <f t="shared" si="4"/>
        <v>1</v>
      </c>
      <c r="Y797" s="267">
        <f t="shared" si="5"/>
        <v>1.46</v>
      </c>
      <c r="Z797" s="267">
        <f t="shared" si="6"/>
        <v>1.1599999999999999</v>
      </c>
      <c r="AA797" s="268">
        <f t="shared" si="349"/>
        <v>0</v>
      </c>
      <c r="AB797" s="456">
        <f t="shared" si="350"/>
        <v>0</v>
      </c>
      <c r="AC797" s="457">
        <f t="shared" si="351"/>
        <v>0</v>
      </c>
      <c r="AD797" s="456">
        <f t="shared" si="352"/>
        <v>0</v>
      </c>
      <c r="AE797" s="458">
        <f t="shared" si="353"/>
        <v>0</v>
      </c>
      <c r="AF797" s="457">
        <f t="shared" si="406"/>
        <v>0</v>
      </c>
      <c r="AG797" s="456">
        <f t="shared" si="355"/>
        <v>0</v>
      </c>
      <c r="AH797" s="457">
        <f t="shared" si="356"/>
        <v>0</v>
      </c>
      <c r="AI797" s="268">
        <f t="shared" si="357"/>
        <v>0</v>
      </c>
      <c r="AJ797" s="269">
        <f t="shared" si="358"/>
        <v>0</v>
      </c>
      <c r="AK797" s="270">
        <f t="shared" si="359"/>
        <v>0</v>
      </c>
      <c r="AL797" s="415">
        <f t="shared" si="360"/>
        <v>0</v>
      </c>
      <c r="AM797" s="259" t="str">
        <f>IF(AP797="","",IFERROR(VLOOKUP(AP797,CODES!$A$3:$D$1348,4,FALSE),"X"))&amp;IF(AQ797="","",IFERROR(VLOOKUP(AQ797,CODES!$A$3:$D$1348,4,FALSE),"X"))&amp;IF(AR797="","",IFERROR(VLOOKUP(AR797,CODES!$A$3:$D$1348,4,FALSE),"X"))&amp;IF(AS797="","",IFERROR(VLOOKUP(AS797,CODES!$A$3:$D$1348,4,FALSE),"X"))&amp;IF(AT797="","",IFERROR(VLOOKUP(AT797,CODES!$A$3:$D$1348,4,FALSE),"X"))&amp;IF(AU797="","",IFERROR(VLOOKUP(AU797,CODES!$A$3:$D$1348,4,FALSE),"X"))&amp;IF(AV797="","",IFERROR(VLOOKUP(AV797,CODES!$A$3:$D$1348,4,FALSE),"X"))&amp;IF(AW797="","",IFERROR(VLOOKUP(AW797,CODES!$A$3:$D$1348,4,FALSE),"X"))&amp;IF(AX797="","",IFERROR(VLOOKUP(AX797,CODES!$A$3:$D$1348,4,FALSE),"X"))&amp;IF(AY797="","",IFERROR(VLOOKUP(AY797,CODES!$A$3:$D$1348,4,FALSE),"X"))</f>
        <v/>
      </c>
      <c r="AN797" s="258">
        <f>SUM(IFERROR(VLOOKUP(AP797,CODES!$A$3:$D$1348,4,FALSE)*BC797,0),IFERROR(VLOOKUP(AQ797,CODES!$A$3:$D$1348,4,FALSE)*BF797,0),IFERROR(VLOOKUP(AR797,CODES!$A$3:$D$1348,4,FALSE)*BI797,0),IFERROR(VLOOKUP(AS797,CODES!$A$3:$D$1348,4,FALSE)*BL797,0),IFERROR(VLOOKUP(AT797,CODES!$A$3:$D$1348,4,FALSE)*BO797,0),IFERROR(VLOOKUP(AU797,CODES!$A$3:$D$1348,4,FALSE)*BR797,0),IFERROR(VLOOKUP(AV797,CODES!$A$3:$D$1348,4,FALSE)*BU797,0),IFERROR(VLOOKUP(AW797,CODES!$A$3:$D$1348,4,FALSE)*BX797,0),IFERROR(VLOOKUP(AX797,CODES!$A$3:$D$1348,4,FALSE)*CA797,0),IFERROR(VLOOKUP(AY797,CODES!$A$3:$D$1348,4,FALSE)*CD797,0))</f>
        <v>0</v>
      </c>
      <c r="AO797" s="258">
        <f>SUM(IFERROR(VLOOKUP(AP797,CODES!$A$3:$D$1348,3,FALSE)*BC797,0),IFERROR(VLOOKUP(AQ797,CODES!$A$3:$D$1348,3,FALSE)*BF797,0),IFERROR(VLOOKUP(AR797,CODES!$A$3:$D$1348,3,FALSE)*BI797,0),IFERROR(VLOOKUP(AS797,CODES!$A$3:$D$1348,3,FALSE)*BL797,0),IFERROR(VLOOKUP(AT797,CODES!$A$3:$D$1348,3,FALSE)*BO797,0),IFERROR(VLOOKUP(AU797,CODES!$A$3:$D$1348,3,FALSE)*BR797,0),IFERROR(VLOOKUP(AV797,CODES!$A$3:$D$1348,3,FALSE)*BU797,0),IFERROR(VLOOKUP(AW797,CODES!$A$3:$D$1348,3,FALSE)*BX797,0),IFERROR(VLOOKUP(AX797,CODES!$A$3:$D$1348,3,FALSE)*CA797,0),IFERROR(VLOOKUP(AY797,CODES!$A$3:$D$1348,3,FALSE)*CD797,0))+B797</f>
        <v>0</v>
      </c>
      <c r="AP797" s="271" t="str">
        <f t="shared" si="407"/>
        <v/>
      </c>
      <c r="AQ797" s="271" t="str">
        <f t="shared" si="408"/>
        <v/>
      </c>
      <c r="AR797" s="271" t="str">
        <f t="shared" si="409"/>
        <v/>
      </c>
      <c r="AS797" s="271" t="str">
        <f t="shared" si="410"/>
        <v/>
      </c>
      <c r="AT797" s="271" t="str">
        <f t="shared" si="411"/>
        <v/>
      </c>
      <c r="AU797" s="271" t="str">
        <f t="shared" si="412"/>
        <v/>
      </c>
      <c r="AV797" s="271" t="str">
        <f t="shared" si="413"/>
        <v/>
      </c>
      <c r="AW797" s="271" t="str">
        <f t="shared" si="414"/>
        <v/>
      </c>
      <c r="AX797" s="271" t="str">
        <f t="shared" si="415"/>
        <v/>
      </c>
      <c r="AY797" s="271" t="str">
        <f t="shared" si="416"/>
        <v/>
      </c>
      <c r="AZ797" s="258">
        <f t="shared" si="371"/>
        <v>0</v>
      </c>
      <c r="BA797" s="258">
        <f t="shared" si="19"/>
        <v>1</v>
      </c>
      <c r="BB797" s="258">
        <f t="shared" si="417"/>
        <v>0</v>
      </c>
      <c r="BC797" s="258">
        <f t="shared" si="418"/>
        <v>1</v>
      </c>
      <c r="BD797" s="258">
        <f t="shared" si="374"/>
        <v>1</v>
      </c>
      <c r="BE797" s="258">
        <f t="shared" si="419"/>
        <v>0</v>
      </c>
      <c r="BF797" s="258">
        <f t="shared" si="420"/>
        <v>1</v>
      </c>
      <c r="BG797" s="258">
        <f t="shared" si="377"/>
        <v>1</v>
      </c>
      <c r="BH797" s="258">
        <f t="shared" si="421"/>
        <v>0</v>
      </c>
      <c r="BI797" s="258">
        <f t="shared" si="422"/>
        <v>1</v>
      </c>
      <c r="BJ797" s="258">
        <f t="shared" si="380"/>
        <v>1</v>
      </c>
      <c r="BK797" s="258">
        <f t="shared" si="423"/>
        <v>0</v>
      </c>
      <c r="BL797" s="258">
        <f t="shared" si="424"/>
        <v>1</v>
      </c>
      <c r="BM797" s="258">
        <f t="shared" si="383"/>
        <v>1</v>
      </c>
      <c r="BN797" s="258">
        <f t="shared" si="425"/>
        <v>0</v>
      </c>
      <c r="BO797" s="258">
        <f t="shared" si="426"/>
        <v>1</v>
      </c>
      <c r="BP797" s="258">
        <f t="shared" si="386"/>
        <v>1</v>
      </c>
      <c r="BQ797" s="258">
        <f t="shared" si="427"/>
        <v>0</v>
      </c>
      <c r="BR797" s="258">
        <f t="shared" si="428"/>
        <v>1</v>
      </c>
      <c r="BS797" s="258">
        <f t="shared" si="389"/>
        <v>1</v>
      </c>
      <c r="BT797" s="258">
        <f t="shared" si="429"/>
        <v>0</v>
      </c>
      <c r="BU797" s="258">
        <f t="shared" si="430"/>
        <v>1</v>
      </c>
      <c r="BV797" s="258">
        <f t="shared" si="392"/>
        <v>1</v>
      </c>
      <c r="BW797" s="258">
        <f t="shared" si="431"/>
        <v>0</v>
      </c>
      <c r="BX797" s="258">
        <f t="shared" si="432"/>
        <v>1</v>
      </c>
      <c r="BY797" s="258">
        <f t="shared" si="395"/>
        <v>1</v>
      </c>
      <c r="BZ797" s="258">
        <f t="shared" si="433"/>
        <v>0</v>
      </c>
      <c r="CA797" s="258">
        <f t="shared" si="434"/>
        <v>1</v>
      </c>
      <c r="CB797" s="258">
        <f t="shared" si="398"/>
        <v>1</v>
      </c>
      <c r="CC797" s="258">
        <f t="shared" si="435"/>
        <v>0</v>
      </c>
      <c r="CD797" s="258">
        <f t="shared" si="436"/>
        <v>1</v>
      </c>
    </row>
    <row r="798" spans="1:82" hidden="1">
      <c r="A798" s="258"/>
      <c r="B798" s="258"/>
      <c r="C798" s="259"/>
      <c r="D798" s="258"/>
      <c r="E798" s="258"/>
      <c r="F798" s="258"/>
      <c r="G798" s="258">
        <v>790</v>
      </c>
      <c r="H798" s="743"/>
      <c r="I798" s="744"/>
      <c r="J798" s="739"/>
      <c r="K798" s="745"/>
      <c r="L798" s="745"/>
      <c r="M798" s="272"/>
      <c r="N798" s="508">
        <f t="shared" si="402"/>
        <v>0</v>
      </c>
      <c r="O798" s="510">
        <f t="shared" si="403"/>
        <v>0</v>
      </c>
      <c r="P798" s="260">
        <f t="shared" si="404"/>
        <v>0</v>
      </c>
      <c r="Q798" s="261">
        <f t="shared" si="405"/>
        <v>0</v>
      </c>
      <c r="R798" s="261">
        <f t="shared" si="401"/>
        <v>0</v>
      </c>
      <c r="S798" s="262"/>
      <c r="T798" s="262"/>
      <c r="U798" s="263">
        <f t="shared" si="348"/>
        <v>1.288</v>
      </c>
      <c r="V798" s="264">
        <f>IF(E798="SP",1,IF(D798="",ExtraMargeMateriaal,(1-VLOOKUP(D798,TabelAankoop[],4,FALSE))))</f>
        <v>1</v>
      </c>
      <c r="W798" s="265">
        <f t="shared" si="3"/>
        <v>0.6885</v>
      </c>
      <c r="X798" s="266">
        <f t="shared" si="4"/>
        <v>1</v>
      </c>
      <c r="Y798" s="267">
        <f t="shared" si="5"/>
        <v>1.46</v>
      </c>
      <c r="Z798" s="267">
        <f t="shared" si="6"/>
        <v>1.1599999999999999</v>
      </c>
      <c r="AA798" s="268">
        <f t="shared" si="349"/>
        <v>0</v>
      </c>
      <c r="AB798" s="456">
        <f t="shared" si="350"/>
        <v>0</v>
      </c>
      <c r="AC798" s="457">
        <f t="shared" si="351"/>
        <v>0</v>
      </c>
      <c r="AD798" s="456">
        <f t="shared" si="352"/>
        <v>0</v>
      </c>
      <c r="AE798" s="458">
        <f t="shared" si="353"/>
        <v>0</v>
      </c>
      <c r="AF798" s="457">
        <f t="shared" si="406"/>
        <v>0</v>
      </c>
      <c r="AG798" s="456">
        <f t="shared" si="355"/>
        <v>0</v>
      </c>
      <c r="AH798" s="457">
        <f t="shared" si="356"/>
        <v>0</v>
      </c>
      <c r="AI798" s="268">
        <f t="shared" si="357"/>
        <v>0</v>
      </c>
      <c r="AJ798" s="269">
        <f t="shared" si="358"/>
        <v>0</v>
      </c>
      <c r="AK798" s="270">
        <f t="shared" si="359"/>
        <v>0</v>
      </c>
      <c r="AL798" s="415">
        <f t="shared" si="360"/>
        <v>0</v>
      </c>
      <c r="AM798" s="259" t="str">
        <f>IF(AP798="","",IFERROR(VLOOKUP(AP798,CODES!$A$3:$D$1348,4,FALSE),"X"))&amp;IF(AQ798="","",IFERROR(VLOOKUP(AQ798,CODES!$A$3:$D$1348,4,FALSE),"X"))&amp;IF(AR798="","",IFERROR(VLOOKUP(AR798,CODES!$A$3:$D$1348,4,FALSE),"X"))&amp;IF(AS798="","",IFERROR(VLOOKUP(AS798,CODES!$A$3:$D$1348,4,FALSE),"X"))&amp;IF(AT798="","",IFERROR(VLOOKUP(AT798,CODES!$A$3:$D$1348,4,FALSE),"X"))&amp;IF(AU798="","",IFERROR(VLOOKUP(AU798,CODES!$A$3:$D$1348,4,FALSE),"X"))&amp;IF(AV798="","",IFERROR(VLOOKUP(AV798,CODES!$A$3:$D$1348,4,FALSE),"X"))&amp;IF(AW798="","",IFERROR(VLOOKUP(AW798,CODES!$A$3:$D$1348,4,FALSE),"X"))&amp;IF(AX798="","",IFERROR(VLOOKUP(AX798,CODES!$A$3:$D$1348,4,FALSE),"X"))&amp;IF(AY798="","",IFERROR(VLOOKUP(AY798,CODES!$A$3:$D$1348,4,FALSE),"X"))</f>
        <v/>
      </c>
      <c r="AN798" s="258">
        <f>SUM(IFERROR(VLOOKUP(AP798,CODES!$A$3:$D$1348,4,FALSE)*BC798,0),IFERROR(VLOOKUP(AQ798,CODES!$A$3:$D$1348,4,FALSE)*BF798,0),IFERROR(VLOOKUP(AR798,CODES!$A$3:$D$1348,4,FALSE)*BI798,0),IFERROR(VLOOKUP(AS798,CODES!$A$3:$D$1348,4,FALSE)*BL798,0),IFERROR(VLOOKUP(AT798,CODES!$A$3:$D$1348,4,FALSE)*BO798,0),IFERROR(VLOOKUP(AU798,CODES!$A$3:$D$1348,4,FALSE)*BR798,0),IFERROR(VLOOKUP(AV798,CODES!$A$3:$D$1348,4,FALSE)*BU798,0),IFERROR(VLOOKUP(AW798,CODES!$A$3:$D$1348,4,FALSE)*BX798,0),IFERROR(VLOOKUP(AX798,CODES!$A$3:$D$1348,4,FALSE)*CA798,0),IFERROR(VLOOKUP(AY798,CODES!$A$3:$D$1348,4,FALSE)*CD798,0))</f>
        <v>0</v>
      </c>
      <c r="AO798" s="258">
        <f>SUM(IFERROR(VLOOKUP(AP798,CODES!$A$3:$D$1348,3,FALSE)*BC798,0),IFERROR(VLOOKUP(AQ798,CODES!$A$3:$D$1348,3,FALSE)*BF798,0),IFERROR(VLOOKUP(AR798,CODES!$A$3:$D$1348,3,FALSE)*BI798,0),IFERROR(VLOOKUP(AS798,CODES!$A$3:$D$1348,3,FALSE)*BL798,0),IFERROR(VLOOKUP(AT798,CODES!$A$3:$D$1348,3,FALSE)*BO798,0),IFERROR(VLOOKUP(AU798,CODES!$A$3:$D$1348,3,FALSE)*BR798,0),IFERROR(VLOOKUP(AV798,CODES!$A$3:$D$1348,3,FALSE)*BU798,0),IFERROR(VLOOKUP(AW798,CODES!$A$3:$D$1348,3,FALSE)*BX798,0),IFERROR(VLOOKUP(AX798,CODES!$A$3:$D$1348,3,FALSE)*CA798,0),IFERROR(VLOOKUP(AY798,CODES!$A$3:$D$1348,3,FALSE)*CD798,0))+B798</f>
        <v>0</v>
      </c>
      <c r="AP798" s="271" t="str">
        <f t="shared" si="407"/>
        <v/>
      </c>
      <c r="AQ798" s="271" t="str">
        <f t="shared" si="408"/>
        <v/>
      </c>
      <c r="AR798" s="271" t="str">
        <f t="shared" si="409"/>
        <v/>
      </c>
      <c r="AS798" s="271" t="str">
        <f t="shared" si="410"/>
        <v/>
      </c>
      <c r="AT798" s="271" t="str">
        <f t="shared" si="411"/>
        <v/>
      </c>
      <c r="AU798" s="271" t="str">
        <f t="shared" si="412"/>
        <v/>
      </c>
      <c r="AV798" s="271" t="str">
        <f t="shared" si="413"/>
        <v/>
      </c>
      <c r="AW798" s="271" t="str">
        <f t="shared" si="414"/>
        <v/>
      </c>
      <c r="AX798" s="271" t="str">
        <f t="shared" si="415"/>
        <v/>
      </c>
      <c r="AY798" s="271" t="str">
        <f t="shared" si="416"/>
        <v/>
      </c>
      <c r="AZ798" s="258">
        <f t="shared" si="371"/>
        <v>0</v>
      </c>
      <c r="BA798" s="258">
        <f t="shared" si="19"/>
        <v>1</v>
      </c>
      <c r="BB798" s="258">
        <f t="shared" si="417"/>
        <v>0</v>
      </c>
      <c r="BC798" s="258">
        <f t="shared" si="418"/>
        <v>1</v>
      </c>
      <c r="BD798" s="258">
        <f t="shared" si="374"/>
        <v>1</v>
      </c>
      <c r="BE798" s="258">
        <f t="shared" si="419"/>
        <v>0</v>
      </c>
      <c r="BF798" s="258">
        <f t="shared" si="420"/>
        <v>1</v>
      </c>
      <c r="BG798" s="258">
        <f t="shared" si="377"/>
        <v>1</v>
      </c>
      <c r="BH798" s="258">
        <f t="shared" si="421"/>
        <v>0</v>
      </c>
      <c r="BI798" s="258">
        <f t="shared" si="422"/>
        <v>1</v>
      </c>
      <c r="BJ798" s="258">
        <f t="shared" si="380"/>
        <v>1</v>
      </c>
      <c r="BK798" s="258">
        <f t="shared" si="423"/>
        <v>0</v>
      </c>
      <c r="BL798" s="258">
        <f t="shared" si="424"/>
        <v>1</v>
      </c>
      <c r="BM798" s="258">
        <f t="shared" si="383"/>
        <v>1</v>
      </c>
      <c r="BN798" s="258">
        <f t="shared" si="425"/>
        <v>0</v>
      </c>
      <c r="BO798" s="258">
        <f t="shared" si="426"/>
        <v>1</v>
      </c>
      <c r="BP798" s="258">
        <f t="shared" si="386"/>
        <v>1</v>
      </c>
      <c r="BQ798" s="258">
        <f t="shared" si="427"/>
        <v>0</v>
      </c>
      <c r="BR798" s="258">
        <f t="shared" si="428"/>
        <v>1</v>
      </c>
      <c r="BS798" s="258">
        <f t="shared" si="389"/>
        <v>1</v>
      </c>
      <c r="BT798" s="258">
        <f t="shared" si="429"/>
        <v>0</v>
      </c>
      <c r="BU798" s="258">
        <f t="shared" si="430"/>
        <v>1</v>
      </c>
      <c r="BV798" s="258">
        <f t="shared" si="392"/>
        <v>1</v>
      </c>
      <c r="BW798" s="258">
        <f t="shared" si="431"/>
        <v>0</v>
      </c>
      <c r="BX798" s="258">
        <f t="shared" si="432"/>
        <v>1</v>
      </c>
      <c r="BY798" s="258">
        <f t="shared" si="395"/>
        <v>1</v>
      </c>
      <c r="BZ798" s="258">
        <f t="shared" si="433"/>
        <v>0</v>
      </c>
      <c r="CA798" s="258">
        <f t="shared" si="434"/>
        <v>1</v>
      </c>
      <c r="CB798" s="258">
        <f t="shared" si="398"/>
        <v>1</v>
      </c>
      <c r="CC798" s="258">
        <f t="shared" si="435"/>
        <v>0</v>
      </c>
      <c r="CD798" s="258">
        <f t="shared" si="436"/>
        <v>1</v>
      </c>
    </row>
    <row r="799" spans="1:82" hidden="1">
      <c r="A799" s="258"/>
      <c r="B799" s="258"/>
      <c r="C799" s="259"/>
      <c r="D799" s="258"/>
      <c r="E799" s="258"/>
      <c r="F799" s="258"/>
      <c r="G799" s="258">
        <v>791</v>
      </c>
      <c r="H799" s="743"/>
      <c r="I799" s="744"/>
      <c r="J799" s="739"/>
      <c r="K799" s="745"/>
      <c r="L799" s="745"/>
      <c r="M799" s="272"/>
      <c r="N799" s="508">
        <f t="shared" si="402"/>
        <v>0</v>
      </c>
      <c r="O799" s="510">
        <f t="shared" si="403"/>
        <v>0</v>
      </c>
      <c r="P799" s="260">
        <f t="shared" si="404"/>
        <v>0</v>
      </c>
      <c r="Q799" s="261">
        <f t="shared" si="405"/>
        <v>0</v>
      </c>
      <c r="R799" s="261">
        <f t="shared" si="401"/>
        <v>0</v>
      </c>
      <c r="S799" s="262"/>
      <c r="T799" s="262"/>
      <c r="U799" s="263">
        <f t="shared" si="348"/>
        <v>1.288</v>
      </c>
      <c r="V799" s="264">
        <f>IF(E799="SP",1,IF(D799="",ExtraMargeMateriaal,(1-VLOOKUP(D799,TabelAankoop[],4,FALSE))))</f>
        <v>1</v>
      </c>
      <c r="W799" s="265">
        <f t="shared" si="3"/>
        <v>0.6885</v>
      </c>
      <c r="X799" s="266">
        <f t="shared" si="4"/>
        <v>1</v>
      </c>
      <c r="Y799" s="267">
        <f t="shared" si="5"/>
        <v>1.46</v>
      </c>
      <c r="Z799" s="267">
        <f t="shared" si="6"/>
        <v>1.1599999999999999</v>
      </c>
      <c r="AA799" s="268">
        <f t="shared" si="349"/>
        <v>0</v>
      </c>
      <c r="AB799" s="456">
        <f t="shared" si="350"/>
        <v>0</v>
      </c>
      <c r="AC799" s="457">
        <f t="shared" si="351"/>
        <v>0</v>
      </c>
      <c r="AD799" s="456">
        <f t="shared" si="352"/>
        <v>0</v>
      </c>
      <c r="AE799" s="458">
        <f t="shared" si="353"/>
        <v>0</v>
      </c>
      <c r="AF799" s="457">
        <f t="shared" si="406"/>
        <v>0</v>
      </c>
      <c r="AG799" s="456">
        <f t="shared" si="355"/>
        <v>0</v>
      </c>
      <c r="AH799" s="457">
        <f t="shared" si="356"/>
        <v>0</v>
      </c>
      <c r="AI799" s="268">
        <f t="shared" si="357"/>
        <v>0</v>
      </c>
      <c r="AJ799" s="269">
        <f t="shared" si="358"/>
        <v>0</v>
      </c>
      <c r="AK799" s="270">
        <f t="shared" si="359"/>
        <v>0</v>
      </c>
      <c r="AL799" s="415">
        <f t="shared" si="360"/>
        <v>0</v>
      </c>
      <c r="AM799" s="259" t="str">
        <f>IF(AP799="","",IFERROR(VLOOKUP(AP799,CODES!$A$3:$D$1348,4,FALSE),"X"))&amp;IF(AQ799="","",IFERROR(VLOOKUP(AQ799,CODES!$A$3:$D$1348,4,FALSE),"X"))&amp;IF(AR799="","",IFERROR(VLOOKUP(AR799,CODES!$A$3:$D$1348,4,FALSE),"X"))&amp;IF(AS799="","",IFERROR(VLOOKUP(AS799,CODES!$A$3:$D$1348,4,FALSE),"X"))&amp;IF(AT799="","",IFERROR(VLOOKUP(AT799,CODES!$A$3:$D$1348,4,FALSE),"X"))&amp;IF(AU799="","",IFERROR(VLOOKUP(AU799,CODES!$A$3:$D$1348,4,FALSE),"X"))&amp;IF(AV799="","",IFERROR(VLOOKUP(AV799,CODES!$A$3:$D$1348,4,FALSE),"X"))&amp;IF(AW799="","",IFERROR(VLOOKUP(AW799,CODES!$A$3:$D$1348,4,FALSE),"X"))&amp;IF(AX799="","",IFERROR(VLOOKUP(AX799,CODES!$A$3:$D$1348,4,FALSE),"X"))&amp;IF(AY799="","",IFERROR(VLOOKUP(AY799,CODES!$A$3:$D$1348,4,FALSE),"X"))</f>
        <v/>
      </c>
      <c r="AN799" s="258">
        <f>SUM(IFERROR(VLOOKUP(AP799,CODES!$A$3:$D$1348,4,FALSE)*BC799,0),IFERROR(VLOOKUP(AQ799,CODES!$A$3:$D$1348,4,FALSE)*BF799,0),IFERROR(VLOOKUP(AR799,CODES!$A$3:$D$1348,4,FALSE)*BI799,0),IFERROR(VLOOKUP(AS799,CODES!$A$3:$D$1348,4,FALSE)*BL799,0),IFERROR(VLOOKUP(AT799,CODES!$A$3:$D$1348,4,FALSE)*BO799,0),IFERROR(VLOOKUP(AU799,CODES!$A$3:$D$1348,4,FALSE)*BR799,0),IFERROR(VLOOKUP(AV799,CODES!$A$3:$D$1348,4,FALSE)*BU799,0),IFERROR(VLOOKUP(AW799,CODES!$A$3:$D$1348,4,FALSE)*BX799,0),IFERROR(VLOOKUP(AX799,CODES!$A$3:$D$1348,4,FALSE)*CA799,0),IFERROR(VLOOKUP(AY799,CODES!$A$3:$D$1348,4,FALSE)*CD799,0))</f>
        <v>0</v>
      </c>
      <c r="AO799" s="258">
        <f>SUM(IFERROR(VLOOKUP(AP799,CODES!$A$3:$D$1348,3,FALSE)*BC799,0),IFERROR(VLOOKUP(AQ799,CODES!$A$3:$D$1348,3,FALSE)*BF799,0),IFERROR(VLOOKUP(AR799,CODES!$A$3:$D$1348,3,FALSE)*BI799,0),IFERROR(VLOOKUP(AS799,CODES!$A$3:$D$1348,3,FALSE)*BL799,0),IFERROR(VLOOKUP(AT799,CODES!$A$3:$D$1348,3,FALSE)*BO799,0),IFERROR(VLOOKUP(AU799,CODES!$A$3:$D$1348,3,FALSE)*BR799,0),IFERROR(VLOOKUP(AV799,CODES!$A$3:$D$1348,3,FALSE)*BU799,0),IFERROR(VLOOKUP(AW799,CODES!$A$3:$D$1348,3,FALSE)*BX799,0),IFERROR(VLOOKUP(AX799,CODES!$A$3:$D$1348,3,FALSE)*CA799,0),IFERROR(VLOOKUP(AY799,CODES!$A$3:$D$1348,3,FALSE)*CD799,0))+B799</f>
        <v>0</v>
      </c>
      <c r="AP799" s="271" t="str">
        <f t="shared" si="407"/>
        <v/>
      </c>
      <c r="AQ799" s="271" t="str">
        <f t="shared" si="408"/>
        <v/>
      </c>
      <c r="AR799" s="271" t="str">
        <f t="shared" si="409"/>
        <v/>
      </c>
      <c r="AS799" s="271" t="str">
        <f t="shared" si="410"/>
        <v/>
      </c>
      <c r="AT799" s="271" t="str">
        <f t="shared" si="411"/>
        <v/>
      </c>
      <c r="AU799" s="271" t="str">
        <f t="shared" si="412"/>
        <v/>
      </c>
      <c r="AV799" s="271" t="str">
        <f t="shared" si="413"/>
        <v/>
      </c>
      <c r="AW799" s="271" t="str">
        <f t="shared" si="414"/>
        <v/>
      </c>
      <c r="AX799" s="271" t="str">
        <f t="shared" si="415"/>
        <v/>
      </c>
      <c r="AY799" s="271" t="str">
        <f t="shared" si="416"/>
        <v/>
      </c>
      <c r="AZ799" s="258">
        <f t="shared" si="371"/>
        <v>0</v>
      </c>
      <c r="BA799" s="258">
        <f t="shared" si="19"/>
        <v>1</v>
      </c>
      <c r="BB799" s="258">
        <f t="shared" si="417"/>
        <v>0</v>
      </c>
      <c r="BC799" s="258">
        <f t="shared" si="418"/>
        <v>1</v>
      </c>
      <c r="BD799" s="258">
        <f t="shared" si="374"/>
        <v>1</v>
      </c>
      <c r="BE799" s="258">
        <f t="shared" si="419"/>
        <v>0</v>
      </c>
      <c r="BF799" s="258">
        <f t="shared" si="420"/>
        <v>1</v>
      </c>
      <c r="BG799" s="258">
        <f t="shared" si="377"/>
        <v>1</v>
      </c>
      <c r="BH799" s="258">
        <f t="shared" si="421"/>
        <v>0</v>
      </c>
      <c r="BI799" s="258">
        <f t="shared" si="422"/>
        <v>1</v>
      </c>
      <c r="BJ799" s="258">
        <f t="shared" si="380"/>
        <v>1</v>
      </c>
      <c r="BK799" s="258">
        <f t="shared" si="423"/>
        <v>0</v>
      </c>
      <c r="BL799" s="258">
        <f t="shared" si="424"/>
        <v>1</v>
      </c>
      <c r="BM799" s="258">
        <f t="shared" si="383"/>
        <v>1</v>
      </c>
      <c r="BN799" s="258">
        <f t="shared" si="425"/>
        <v>0</v>
      </c>
      <c r="BO799" s="258">
        <f t="shared" si="426"/>
        <v>1</v>
      </c>
      <c r="BP799" s="258">
        <f t="shared" si="386"/>
        <v>1</v>
      </c>
      <c r="BQ799" s="258">
        <f t="shared" si="427"/>
        <v>0</v>
      </c>
      <c r="BR799" s="258">
        <f t="shared" si="428"/>
        <v>1</v>
      </c>
      <c r="BS799" s="258">
        <f t="shared" si="389"/>
        <v>1</v>
      </c>
      <c r="BT799" s="258">
        <f t="shared" si="429"/>
        <v>0</v>
      </c>
      <c r="BU799" s="258">
        <f t="shared" si="430"/>
        <v>1</v>
      </c>
      <c r="BV799" s="258">
        <f t="shared" si="392"/>
        <v>1</v>
      </c>
      <c r="BW799" s="258">
        <f t="shared" si="431"/>
        <v>0</v>
      </c>
      <c r="BX799" s="258">
        <f t="shared" si="432"/>
        <v>1</v>
      </c>
      <c r="BY799" s="258">
        <f t="shared" si="395"/>
        <v>1</v>
      </c>
      <c r="BZ799" s="258">
        <f t="shared" si="433"/>
        <v>0</v>
      </c>
      <c r="CA799" s="258">
        <f t="shared" si="434"/>
        <v>1</v>
      </c>
      <c r="CB799" s="258">
        <f t="shared" si="398"/>
        <v>1</v>
      </c>
      <c r="CC799" s="258">
        <f t="shared" si="435"/>
        <v>0</v>
      </c>
      <c r="CD799" s="258">
        <f t="shared" si="436"/>
        <v>1</v>
      </c>
    </row>
    <row r="800" spans="1:82" hidden="1">
      <c r="A800" s="258"/>
      <c r="B800" s="258"/>
      <c r="C800" s="259"/>
      <c r="D800" s="258"/>
      <c r="E800" s="258"/>
      <c r="F800" s="258"/>
      <c r="G800" s="258">
        <v>792</v>
      </c>
      <c r="H800" s="743"/>
      <c r="I800" s="744"/>
      <c r="J800" s="739"/>
      <c r="K800" s="745"/>
      <c r="L800" s="745"/>
      <c r="M800" s="272"/>
      <c r="N800" s="508">
        <f t="shared" si="402"/>
        <v>0</v>
      </c>
      <c r="O800" s="510">
        <f t="shared" si="403"/>
        <v>0</v>
      </c>
      <c r="P800" s="260">
        <f t="shared" si="404"/>
        <v>0</v>
      </c>
      <c r="Q800" s="261">
        <f t="shared" si="405"/>
        <v>0</v>
      </c>
      <c r="R800" s="261">
        <f t="shared" si="401"/>
        <v>0</v>
      </c>
      <c r="S800" s="262"/>
      <c r="T800" s="262"/>
      <c r="U800" s="263">
        <f t="shared" si="348"/>
        <v>1.288</v>
      </c>
      <c r="V800" s="264">
        <f>IF(E800="SP",1,IF(D800="",ExtraMargeMateriaal,(1-VLOOKUP(D800,TabelAankoop[],4,FALSE))))</f>
        <v>1</v>
      </c>
      <c r="W800" s="265">
        <f t="shared" si="3"/>
        <v>0.6885</v>
      </c>
      <c r="X800" s="266">
        <f t="shared" si="4"/>
        <v>1</v>
      </c>
      <c r="Y800" s="267">
        <f t="shared" si="5"/>
        <v>1.46</v>
      </c>
      <c r="Z800" s="267">
        <f t="shared" si="6"/>
        <v>1.1599999999999999</v>
      </c>
      <c r="AA800" s="268">
        <f t="shared" si="349"/>
        <v>0</v>
      </c>
      <c r="AB800" s="456">
        <f t="shared" si="350"/>
        <v>0</v>
      </c>
      <c r="AC800" s="457">
        <f t="shared" si="351"/>
        <v>0</v>
      </c>
      <c r="AD800" s="456">
        <f t="shared" si="352"/>
        <v>0</v>
      </c>
      <c r="AE800" s="458">
        <f t="shared" si="353"/>
        <v>0</v>
      </c>
      <c r="AF800" s="457">
        <f t="shared" si="406"/>
        <v>0</v>
      </c>
      <c r="AG800" s="456">
        <f t="shared" si="355"/>
        <v>0</v>
      </c>
      <c r="AH800" s="457">
        <f t="shared" si="356"/>
        <v>0</v>
      </c>
      <c r="AI800" s="268">
        <f t="shared" si="357"/>
        <v>0</v>
      </c>
      <c r="AJ800" s="269">
        <f t="shared" si="358"/>
        <v>0</v>
      </c>
      <c r="AK800" s="270">
        <f t="shared" si="359"/>
        <v>0</v>
      </c>
      <c r="AL800" s="415">
        <f t="shared" si="360"/>
        <v>0</v>
      </c>
      <c r="AM800" s="259" t="str">
        <f>IF(AP800="","",IFERROR(VLOOKUP(AP800,CODES!$A$3:$D$1348,4,FALSE),"X"))&amp;IF(AQ800="","",IFERROR(VLOOKUP(AQ800,CODES!$A$3:$D$1348,4,FALSE),"X"))&amp;IF(AR800="","",IFERROR(VLOOKUP(AR800,CODES!$A$3:$D$1348,4,FALSE),"X"))&amp;IF(AS800="","",IFERROR(VLOOKUP(AS800,CODES!$A$3:$D$1348,4,FALSE),"X"))&amp;IF(AT800="","",IFERROR(VLOOKUP(AT800,CODES!$A$3:$D$1348,4,FALSE),"X"))&amp;IF(AU800="","",IFERROR(VLOOKUP(AU800,CODES!$A$3:$D$1348,4,FALSE),"X"))&amp;IF(AV800="","",IFERROR(VLOOKUP(AV800,CODES!$A$3:$D$1348,4,FALSE),"X"))&amp;IF(AW800="","",IFERROR(VLOOKUP(AW800,CODES!$A$3:$D$1348,4,FALSE),"X"))&amp;IF(AX800="","",IFERROR(VLOOKUP(AX800,CODES!$A$3:$D$1348,4,FALSE),"X"))&amp;IF(AY800="","",IFERROR(VLOOKUP(AY800,CODES!$A$3:$D$1348,4,FALSE),"X"))</f>
        <v/>
      </c>
      <c r="AN800" s="258">
        <f>SUM(IFERROR(VLOOKUP(AP800,CODES!$A$3:$D$1348,4,FALSE)*BC800,0),IFERROR(VLOOKUP(AQ800,CODES!$A$3:$D$1348,4,FALSE)*BF800,0),IFERROR(VLOOKUP(AR800,CODES!$A$3:$D$1348,4,FALSE)*BI800,0),IFERROR(VLOOKUP(AS800,CODES!$A$3:$D$1348,4,FALSE)*BL800,0),IFERROR(VLOOKUP(AT800,CODES!$A$3:$D$1348,4,FALSE)*BO800,0),IFERROR(VLOOKUP(AU800,CODES!$A$3:$D$1348,4,FALSE)*BR800,0),IFERROR(VLOOKUP(AV800,CODES!$A$3:$D$1348,4,FALSE)*BU800,0),IFERROR(VLOOKUP(AW800,CODES!$A$3:$D$1348,4,FALSE)*BX800,0),IFERROR(VLOOKUP(AX800,CODES!$A$3:$D$1348,4,FALSE)*CA800,0),IFERROR(VLOOKUP(AY800,CODES!$A$3:$D$1348,4,FALSE)*CD800,0))</f>
        <v>0</v>
      </c>
      <c r="AO800" s="258">
        <f>SUM(IFERROR(VLOOKUP(AP800,CODES!$A$3:$D$1348,3,FALSE)*BC800,0),IFERROR(VLOOKUP(AQ800,CODES!$A$3:$D$1348,3,FALSE)*BF800,0),IFERROR(VLOOKUP(AR800,CODES!$A$3:$D$1348,3,FALSE)*BI800,0),IFERROR(VLOOKUP(AS800,CODES!$A$3:$D$1348,3,FALSE)*BL800,0),IFERROR(VLOOKUP(AT800,CODES!$A$3:$D$1348,3,FALSE)*BO800,0),IFERROR(VLOOKUP(AU800,CODES!$A$3:$D$1348,3,FALSE)*BR800,0),IFERROR(VLOOKUP(AV800,CODES!$A$3:$D$1348,3,FALSE)*BU800,0),IFERROR(VLOOKUP(AW800,CODES!$A$3:$D$1348,3,FALSE)*BX800,0),IFERROR(VLOOKUP(AX800,CODES!$A$3:$D$1348,3,FALSE)*CA800,0),IFERROR(VLOOKUP(AY800,CODES!$A$3:$D$1348,3,FALSE)*CD800,0))+B800</f>
        <v>0</v>
      </c>
      <c r="AP800" s="271" t="str">
        <f t="shared" si="407"/>
        <v/>
      </c>
      <c r="AQ800" s="271" t="str">
        <f t="shared" si="408"/>
        <v/>
      </c>
      <c r="AR800" s="271" t="str">
        <f t="shared" si="409"/>
        <v/>
      </c>
      <c r="AS800" s="271" t="str">
        <f t="shared" si="410"/>
        <v/>
      </c>
      <c r="AT800" s="271" t="str">
        <f t="shared" si="411"/>
        <v/>
      </c>
      <c r="AU800" s="271" t="str">
        <f t="shared" si="412"/>
        <v/>
      </c>
      <c r="AV800" s="271" t="str">
        <f t="shared" si="413"/>
        <v/>
      </c>
      <c r="AW800" s="271" t="str">
        <f t="shared" si="414"/>
        <v/>
      </c>
      <c r="AX800" s="271" t="str">
        <f t="shared" si="415"/>
        <v/>
      </c>
      <c r="AY800" s="271" t="str">
        <f t="shared" si="416"/>
        <v/>
      </c>
      <c r="AZ800" s="258">
        <f t="shared" si="371"/>
        <v>0</v>
      </c>
      <c r="BA800" s="258">
        <f t="shared" si="19"/>
        <v>1</v>
      </c>
      <c r="BB800" s="258">
        <f t="shared" si="417"/>
        <v>0</v>
      </c>
      <c r="BC800" s="258">
        <f t="shared" si="418"/>
        <v>1</v>
      </c>
      <c r="BD800" s="258">
        <f t="shared" si="374"/>
        <v>1</v>
      </c>
      <c r="BE800" s="258">
        <f t="shared" si="419"/>
        <v>0</v>
      </c>
      <c r="BF800" s="258">
        <f t="shared" si="420"/>
        <v>1</v>
      </c>
      <c r="BG800" s="258">
        <f t="shared" si="377"/>
        <v>1</v>
      </c>
      <c r="BH800" s="258">
        <f t="shared" si="421"/>
        <v>0</v>
      </c>
      <c r="BI800" s="258">
        <f t="shared" si="422"/>
        <v>1</v>
      </c>
      <c r="BJ800" s="258">
        <f t="shared" si="380"/>
        <v>1</v>
      </c>
      <c r="BK800" s="258">
        <f t="shared" si="423"/>
        <v>0</v>
      </c>
      <c r="BL800" s="258">
        <f t="shared" si="424"/>
        <v>1</v>
      </c>
      <c r="BM800" s="258">
        <f t="shared" si="383"/>
        <v>1</v>
      </c>
      <c r="BN800" s="258">
        <f t="shared" si="425"/>
        <v>0</v>
      </c>
      <c r="BO800" s="258">
        <f t="shared" si="426"/>
        <v>1</v>
      </c>
      <c r="BP800" s="258">
        <f t="shared" si="386"/>
        <v>1</v>
      </c>
      <c r="BQ800" s="258">
        <f t="shared" si="427"/>
        <v>0</v>
      </c>
      <c r="BR800" s="258">
        <f t="shared" si="428"/>
        <v>1</v>
      </c>
      <c r="BS800" s="258">
        <f t="shared" si="389"/>
        <v>1</v>
      </c>
      <c r="BT800" s="258">
        <f t="shared" si="429"/>
        <v>0</v>
      </c>
      <c r="BU800" s="258">
        <f t="shared" si="430"/>
        <v>1</v>
      </c>
      <c r="BV800" s="258">
        <f t="shared" si="392"/>
        <v>1</v>
      </c>
      <c r="BW800" s="258">
        <f t="shared" si="431"/>
        <v>0</v>
      </c>
      <c r="BX800" s="258">
        <f t="shared" si="432"/>
        <v>1</v>
      </c>
      <c r="BY800" s="258">
        <f t="shared" si="395"/>
        <v>1</v>
      </c>
      <c r="BZ800" s="258">
        <f t="shared" si="433"/>
        <v>0</v>
      </c>
      <c r="CA800" s="258">
        <f t="shared" si="434"/>
        <v>1</v>
      </c>
      <c r="CB800" s="258">
        <f t="shared" si="398"/>
        <v>1</v>
      </c>
      <c r="CC800" s="258">
        <f t="shared" si="435"/>
        <v>0</v>
      </c>
      <c r="CD800" s="258">
        <f t="shared" si="436"/>
        <v>1</v>
      </c>
    </row>
    <row r="801" spans="1:82" hidden="1">
      <c r="A801" s="258"/>
      <c r="B801" s="258"/>
      <c r="C801" s="259"/>
      <c r="D801" s="258"/>
      <c r="E801" s="258"/>
      <c r="F801" s="258"/>
      <c r="G801" s="258">
        <v>793</v>
      </c>
      <c r="H801" s="743"/>
      <c r="I801" s="744"/>
      <c r="J801" s="739"/>
      <c r="K801" s="745"/>
      <c r="L801" s="745"/>
      <c r="M801" s="272"/>
      <c r="N801" s="508">
        <f t="shared" si="402"/>
        <v>0</v>
      </c>
      <c r="O801" s="510">
        <f t="shared" si="403"/>
        <v>0</v>
      </c>
      <c r="P801" s="260">
        <f t="shared" si="404"/>
        <v>0</v>
      </c>
      <c r="Q801" s="261">
        <f t="shared" si="405"/>
        <v>0</v>
      </c>
      <c r="R801" s="261">
        <f t="shared" si="401"/>
        <v>0</v>
      </c>
      <c r="S801" s="262"/>
      <c r="T801" s="262"/>
      <c r="U801" s="263">
        <f t="shared" si="348"/>
        <v>1.288</v>
      </c>
      <c r="V801" s="264">
        <f>IF(E801="SP",1,IF(D801="",ExtraMargeMateriaal,(1-VLOOKUP(D801,TabelAankoop[],4,FALSE))))</f>
        <v>1</v>
      </c>
      <c r="W801" s="265">
        <f t="shared" si="3"/>
        <v>0.6885</v>
      </c>
      <c r="X801" s="266">
        <f t="shared" si="4"/>
        <v>1</v>
      </c>
      <c r="Y801" s="267">
        <f t="shared" si="5"/>
        <v>1.46</v>
      </c>
      <c r="Z801" s="267">
        <f t="shared" si="6"/>
        <v>1.1599999999999999</v>
      </c>
      <c r="AA801" s="268">
        <f t="shared" si="349"/>
        <v>0</v>
      </c>
      <c r="AB801" s="456">
        <f t="shared" si="350"/>
        <v>0</v>
      </c>
      <c r="AC801" s="457">
        <f t="shared" si="351"/>
        <v>0</v>
      </c>
      <c r="AD801" s="456">
        <f t="shared" si="352"/>
        <v>0</v>
      </c>
      <c r="AE801" s="458">
        <f t="shared" si="353"/>
        <v>0</v>
      </c>
      <c r="AF801" s="457">
        <f t="shared" si="406"/>
        <v>0</v>
      </c>
      <c r="AG801" s="456">
        <f t="shared" si="355"/>
        <v>0</v>
      </c>
      <c r="AH801" s="457">
        <f t="shared" si="356"/>
        <v>0</v>
      </c>
      <c r="AI801" s="268">
        <f t="shared" si="357"/>
        <v>0</v>
      </c>
      <c r="AJ801" s="269">
        <f t="shared" si="358"/>
        <v>0</v>
      </c>
      <c r="AK801" s="270">
        <f t="shared" si="359"/>
        <v>0</v>
      </c>
      <c r="AL801" s="415">
        <f t="shared" si="360"/>
        <v>0</v>
      </c>
      <c r="AM801" s="259" t="str">
        <f>IF(AP801="","",IFERROR(VLOOKUP(AP801,CODES!$A$3:$D$1348,4,FALSE),"X"))&amp;IF(AQ801="","",IFERROR(VLOOKUP(AQ801,CODES!$A$3:$D$1348,4,FALSE),"X"))&amp;IF(AR801="","",IFERROR(VLOOKUP(AR801,CODES!$A$3:$D$1348,4,FALSE),"X"))&amp;IF(AS801="","",IFERROR(VLOOKUP(AS801,CODES!$A$3:$D$1348,4,FALSE),"X"))&amp;IF(AT801="","",IFERROR(VLOOKUP(AT801,CODES!$A$3:$D$1348,4,FALSE),"X"))&amp;IF(AU801="","",IFERROR(VLOOKUP(AU801,CODES!$A$3:$D$1348,4,FALSE),"X"))&amp;IF(AV801="","",IFERROR(VLOOKUP(AV801,CODES!$A$3:$D$1348,4,FALSE),"X"))&amp;IF(AW801="","",IFERROR(VLOOKUP(AW801,CODES!$A$3:$D$1348,4,FALSE),"X"))&amp;IF(AX801="","",IFERROR(VLOOKUP(AX801,CODES!$A$3:$D$1348,4,FALSE),"X"))&amp;IF(AY801="","",IFERROR(VLOOKUP(AY801,CODES!$A$3:$D$1348,4,FALSE),"X"))</f>
        <v/>
      </c>
      <c r="AN801" s="258">
        <f>SUM(IFERROR(VLOOKUP(AP801,CODES!$A$3:$D$1348,4,FALSE)*BC801,0),IFERROR(VLOOKUP(AQ801,CODES!$A$3:$D$1348,4,FALSE)*BF801,0),IFERROR(VLOOKUP(AR801,CODES!$A$3:$D$1348,4,FALSE)*BI801,0),IFERROR(VLOOKUP(AS801,CODES!$A$3:$D$1348,4,FALSE)*BL801,0),IFERROR(VLOOKUP(AT801,CODES!$A$3:$D$1348,4,FALSE)*BO801,0),IFERROR(VLOOKUP(AU801,CODES!$A$3:$D$1348,4,FALSE)*BR801,0),IFERROR(VLOOKUP(AV801,CODES!$A$3:$D$1348,4,FALSE)*BU801,0),IFERROR(VLOOKUP(AW801,CODES!$A$3:$D$1348,4,FALSE)*BX801,0),IFERROR(VLOOKUP(AX801,CODES!$A$3:$D$1348,4,FALSE)*CA801,0),IFERROR(VLOOKUP(AY801,CODES!$A$3:$D$1348,4,FALSE)*CD801,0))</f>
        <v>0</v>
      </c>
      <c r="AO801" s="258">
        <f>SUM(IFERROR(VLOOKUP(AP801,CODES!$A$3:$D$1348,3,FALSE)*BC801,0),IFERROR(VLOOKUP(AQ801,CODES!$A$3:$D$1348,3,FALSE)*BF801,0),IFERROR(VLOOKUP(AR801,CODES!$A$3:$D$1348,3,FALSE)*BI801,0),IFERROR(VLOOKUP(AS801,CODES!$A$3:$D$1348,3,FALSE)*BL801,0),IFERROR(VLOOKUP(AT801,CODES!$A$3:$D$1348,3,FALSE)*BO801,0),IFERROR(VLOOKUP(AU801,CODES!$A$3:$D$1348,3,FALSE)*BR801,0),IFERROR(VLOOKUP(AV801,CODES!$A$3:$D$1348,3,FALSE)*BU801,0),IFERROR(VLOOKUP(AW801,CODES!$A$3:$D$1348,3,FALSE)*BX801,0),IFERROR(VLOOKUP(AX801,CODES!$A$3:$D$1348,3,FALSE)*CA801,0),IFERROR(VLOOKUP(AY801,CODES!$A$3:$D$1348,3,FALSE)*CD801,0))+B801</f>
        <v>0</v>
      </c>
      <c r="AP801" s="271" t="str">
        <f t="shared" si="407"/>
        <v/>
      </c>
      <c r="AQ801" s="271" t="str">
        <f t="shared" si="408"/>
        <v/>
      </c>
      <c r="AR801" s="271" t="str">
        <f t="shared" si="409"/>
        <v/>
      </c>
      <c r="AS801" s="271" t="str">
        <f t="shared" si="410"/>
        <v/>
      </c>
      <c r="AT801" s="271" t="str">
        <f t="shared" si="411"/>
        <v/>
      </c>
      <c r="AU801" s="271" t="str">
        <f t="shared" si="412"/>
        <v/>
      </c>
      <c r="AV801" s="271" t="str">
        <f t="shared" si="413"/>
        <v/>
      </c>
      <c r="AW801" s="271" t="str">
        <f t="shared" si="414"/>
        <v/>
      </c>
      <c r="AX801" s="271" t="str">
        <f t="shared" si="415"/>
        <v/>
      </c>
      <c r="AY801" s="271" t="str">
        <f t="shared" si="416"/>
        <v/>
      </c>
      <c r="AZ801" s="258">
        <f t="shared" si="371"/>
        <v>0</v>
      </c>
      <c r="BA801" s="258">
        <f t="shared" si="19"/>
        <v>1</v>
      </c>
      <c r="BB801" s="258">
        <f t="shared" si="417"/>
        <v>0</v>
      </c>
      <c r="BC801" s="258">
        <f t="shared" si="418"/>
        <v>1</v>
      </c>
      <c r="BD801" s="258">
        <f t="shared" si="374"/>
        <v>1</v>
      </c>
      <c r="BE801" s="258">
        <f t="shared" si="419"/>
        <v>0</v>
      </c>
      <c r="BF801" s="258">
        <f t="shared" si="420"/>
        <v>1</v>
      </c>
      <c r="BG801" s="258">
        <f t="shared" si="377"/>
        <v>1</v>
      </c>
      <c r="BH801" s="258">
        <f t="shared" si="421"/>
        <v>0</v>
      </c>
      <c r="BI801" s="258">
        <f t="shared" si="422"/>
        <v>1</v>
      </c>
      <c r="BJ801" s="258">
        <f t="shared" si="380"/>
        <v>1</v>
      </c>
      <c r="BK801" s="258">
        <f t="shared" si="423"/>
        <v>0</v>
      </c>
      <c r="BL801" s="258">
        <f t="shared" si="424"/>
        <v>1</v>
      </c>
      <c r="BM801" s="258">
        <f t="shared" si="383"/>
        <v>1</v>
      </c>
      <c r="BN801" s="258">
        <f t="shared" si="425"/>
        <v>0</v>
      </c>
      <c r="BO801" s="258">
        <f t="shared" si="426"/>
        <v>1</v>
      </c>
      <c r="BP801" s="258">
        <f t="shared" si="386"/>
        <v>1</v>
      </c>
      <c r="BQ801" s="258">
        <f t="shared" si="427"/>
        <v>0</v>
      </c>
      <c r="BR801" s="258">
        <f t="shared" si="428"/>
        <v>1</v>
      </c>
      <c r="BS801" s="258">
        <f t="shared" si="389"/>
        <v>1</v>
      </c>
      <c r="BT801" s="258">
        <f t="shared" si="429"/>
        <v>0</v>
      </c>
      <c r="BU801" s="258">
        <f t="shared" si="430"/>
        <v>1</v>
      </c>
      <c r="BV801" s="258">
        <f t="shared" si="392"/>
        <v>1</v>
      </c>
      <c r="BW801" s="258">
        <f t="shared" si="431"/>
        <v>0</v>
      </c>
      <c r="BX801" s="258">
        <f t="shared" si="432"/>
        <v>1</v>
      </c>
      <c r="BY801" s="258">
        <f t="shared" si="395"/>
        <v>1</v>
      </c>
      <c r="BZ801" s="258">
        <f t="shared" si="433"/>
        <v>0</v>
      </c>
      <c r="CA801" s="258">
        <f t="shared" si="434"/>
        <v>1</v>
      </c>
      <c r="CB801" s="258">
        <f t="shared" si="398"/>
        <v>1</v>
      </c>
      <c r="CC801" s="258">
        <f t="shared" si="435"/>
        <v>0</v>
      </c>
      <c r="CD801" s="258">
        <f t="shared" si="436"/>
        <v>1</v>
      </c>
    </row>
    <row r="802" spans="1:82" hidden="1">
      <c r="A802" s="258"/>
      <c r="B802" s="258"/>
      <c r="C802" s="259"/>
      <c r="D802" s="258"/>
      <c r="E802" s="258"/>
      <c r="F802" s="258"/>
      <c r="G802" s="258">
        <v>794</v>
      </c>
      <c r="H802" s="743"/>
      <c r="I802" s="744"/>
      <c r="J802" s="739"/>
      <c r="K802" s="745"/>
      <c r="L802" s="745"/>
      <c r="M802" s="272"/>
      <c r="N802" s="508">
        <f t="shared" si="402"/>
        <v>0</v>
      </c>
      <c r="O802" s="510">
        <f t="shared" si="403"/>
        <v>0</v>
      </c>
      <c r="P802" s="260">
        <f t="shared" si="404"/>
        <v>0</v>
      </c>
      <c r="Q802" s="261">
        <f t="shared" si="405"/>
        <v>0</v>
      </c>
      <c r="R802" s="261">
        <f t="shared" si="401"/>
        <v>0</v>
      </c>
      <c r="S802" s="262"/>
      <c r="T802" s="262"/>
      <c r="U802" s="263">
        <f t="shared" si="348"/>
        <v>1.288</v>
      </c>
      <c r="V802" s="264">
        <f>IF(E802="SP",1,IF(D802="",ExtraMargeMateriaal,(1-VLOOKUP(D802,TabelAankoop[],4,FALSE))))</f>
        <v>1</v>
      </c>
      <c r="W802" s="265">
        <f t="shared" si="3"/>
        <v>0.6885</v>
      </c>
      <c r="X802" s="266">
        <f t="shared" si="4"/>
        <v>1</v>
      </c>
      <c r="Y802" s="267">
        <f t="shared" si="5"/>
        <v>1.46</v>
      </c>
      <c r="Z802" s="267">
        <f t="shared" si="6"/>
        <v>1.1599999999999999</v>
      </c>
      <c r="AA802" s="268">
        <f t="shared" si="349"/>
        <v>0</v>
      </c>
      <c r="AB802" s="456">
        <f t="shared" si="350"/>
        <v>0</v>
      </c>
      <c r="AC802" s="457">
        <f t="shared" si="351"/>
        <v>0</v>
      </c>
      <c r="AD802" s="456">
        <f t="shared" si="352"/>
        <v>0</v>
      </c>
      <c r="AE802" s="458">
        <f t="shared" si="353"/>
        <v>0</v>
      </c>
      <c r="AF802" s="457">
        <f t="shared" si="406"/>
        <v>0</v>
      </c>
      <c r="AG802" s="456">
        <f t="shared" si="355"/>
        <v>0</v>
      </c>
      <c r="AH802" s="457">
        <f t="shared" si="356"/>
        <v>0</v>
      </c>
      <c r="AI802" s="268">
        <f t="shared" si="357"/>
        <v>0</v>
      </c>
      <c r="AJ802" s="269">
        <f t="shared" si="358"/>
        <v>0</v>
      </c>
      <c r="AK802" s="270">
        <f t="shared" si="359"/>
        <v>0</v>
      </c>
      <c r="AL802" s="415">
        <f t="shared" si="360"/>
        <v>0</v>
      </c>
      <c r="AM802" s="259" t="str">
        <f>IF(AP802="","",IFERROR(VLOOKUP(AP802,CODES!$A$3:$D$1348,4,FALSE),"X"))&amp;IF(AQ802="","",IFERROR(VLOOKUP(AQ802,CODES!$A$3:$D$1348,4,FALSE),"X"))&amp;IF(AR802="","",IFERROR(VLOOKUP(AR802,CODES!$A$3:$D$1348,4,FALSE),"X"))&amp;IF(AS802="","",IFERROR(VLOOKUP(AS802,CODES!$A$3:$D$1348,4,FALSE),"X"))&amp;IF(AT802="","",IFERROR(VLOOKUP(AT802,CODES!$A$3:$D$1348,4,FALSE),"X"))&amp;IF(AU802="","",IFERROR(VLOOKUP(AU802,CODES!$A$3:$D$1348,4,FALSE),"X"))&amp;IF(AV802="","",IFERROR(VLOOKUP(AV802,CODES!$A$3:$D$1348,4,FALSE),"X"))&amp;IF(AW802="","",IFERROR(VLOOKUP(AW802,CODES!$A$3:$D$1348,4,FALSE),"X"))&amp;IF(AX802="","",IFERROR(VLOOKUP(AX802,CODES!$A$3:$D$1348,4,FALSE),"X"))&amp;IF(AY802="","",IFERROR(VLOOKUP(AY802,CODES!$A$3:$D$1348,4,FALSE),"X"))</f>
        <v/>
      </c>
      <c r="AN802" s="258">
        <f>SUM(IFERROR(VLOOKUP(AP802,CODES!$A$3:$D$1348,4,FALSE)*BC802,0),IFERROR(VLOOKUP(AQ802,CODES!$A$3:$D$1348,4,FALSE)*BF802,0),IFERROR(VLOOKUP(AR802,CODES!$A$3:$D$1348,4,FALSE)*BI802,0),IFERROR(VLOOKUP(AS802,CODES!$A$3:$D$1348,4,FALSE)*BL802,0),IFERROR(VLOOKUP(AT802,CODES!$A$3:$D$1348,4,FALSE)*BO802,0),IFERROR(VLOOKUP(AU802,CODES!$A$3:$D$1348,4,FALSE)*BR802,0),IFERROR(VLOOKUP(AV802,CODES!$A$3:$D$1348,4,FALSE)*BU802,0),IFERROR(VLOOKUP(AW802,CODES!$A$3:$D$1348,4,FALSE)*BX802,0),IFERROR(VLOOKUP(AX802,CODES!$A$3:$D$1348,4,FALSE)*CA802,0),IFERROR(VLOOKUP(AY802,CODES!$A$3:$D$1348,4,FALSE)*CD802,0))</f>
        <v>0</v>
      </c>
      <c r="AO802" s="258">
        <f>SUM(IFERROR(VLOOKUP(AP802,CODES!$A$3:$D$1348,3,FALSE)*BC802,0),IFERROR(VLOOKUP(AQ802,CODES!$A$3:$D$1348,3,FALSE)*BF802,0),IFERROR(VLOOKUP(AR802,CODES!$A$3:$D$1348,3,FALSE)*BI802,0),IFERROR(VLOOKUP(AS802,CODES!$A$3:$D$1348,3,FALSE)*BL802,0),IFERROR(VLOOKUP(AT802,CODES!$A$3:$D$1348,3,FALSE)*BO802,0),IFERROR(VLOOKUP(AU802,CODES!$A$3:$D$1348,3,FALSE)*BR802,0),IFERROR(VLOOKUP(AV802,CODES!$A$3:$D$1348,3,FALSE)*BU802,0),IFERROR(VLOOKUP(AW802,CODES!$A$3:$D$1348,3,FALSE)*BX802,0),IFERROR(VLOOKUP(AX802,CODES!$A$3:$D$1348,3,FALSE)*CA802,0),IFERROR(VLOOKUP(AY802,CODES!$A$3:$D$1348,3,FALSE)*CD802,0))+B802</f>
        <v>0</v>
      </c>
      <c r="AP802" s="271" t="str">
        <f t="shared" si="407"/>
        <v/>
      </c>
      <c r="AQ802" s="271" t="str">
        <f t="shared" si="408"/>
        <v/>
      </c>
      <c r="AR802" s="271" t="str">
        <f t="shared" si="409"/>
        <v/>
      </c>
      <c r="AS802" s="271" t="str">
        <f t="shared" si="410"/>
        <v/>
      </c>
      <c r="AT802" s="271" t="str">
        <f t="shared" si="411"/>
        <v/>
      </c>
      <c r="AU802" s="271" t="str">
        <f t="shared" si="412"/>
        <v/>
      </c>
      <c r="AV802" s="271" t="str">
        <f t="shared" si="413"/>
        <v/>
      </c>
      <c r="AW802" s="271" t="str">
        <f t="shared" si="414"/>
        <v/>
      </c>
      <c r="AX802" s="271" t="str">
        <f t="shared" si="415"/>
        <v/>
      </c>
      <c r="AY802" s="271" t="str">
        <f t="shared" si="416"/>
        <v/>
      </c>
      <c r="AZ802" s="258">
        <f t="shared" si="371"/>
        <v>0</v>
      </c>
      <c r="BA802" s="258">
        <f t="shared" si="19"/>
        <v>1</v>
      </c>
      <c r="BB802" s="258">
        <f t="shared" si="417"/>
        <v>0</v>
      </c>
      <c r="BC802" s="258">
        <f t="shared" si="418"/>
        <v>1</v>
      </c>
      <c r="BD802" s="258">
        <f t="shared" si="374"/>
        <v>1</v>
      </c>
      <c r="BE802" s="258">
        <f t="shared" si="419"/>
        <v>0</v>
      </c>
      <c r="BF802" s="258">
        <f t="shared" si="420"/>
        <v>1</v>
      </c>
      <c r="BG802" s="258">
        <f t="shared" si="377"/>
        <v>1</v>
      </c>
      <c r="BH802" s="258">
        <f t="shared" si="421"/>
        <v>0</v>
      </c>
      <c r="BI802" s="258">
        <f t="shared" si="422"/>
        <v>1</v>
      </c>
      <c r="BJ802" s="258">
        <f t="shared" si="380"/>
        <v>1</v>
      </c>
      <c r="BK802" s="258">
        <f t="shared" si="423"/>
        <v>0</v>
      </c>
      <c r="BL802" s="258">
        <f t="shared" si="424"/>
        <v>1</v>
      </c>
      <c r="BM802" s="258">
        <f t="shared" si="383"/>
        <v>1</v>
      </c>
      <c r="BN802" s="258">
        <f t="shared" si="425"/>
        <v>0</v>
      </c>
      <c r="BO802" s="258">
        <f t="shared" si="426"/>
        <v>1</v>
      </c>
      <c r="BP802" s="258">
        <f t="shared" si="386"/>
        <v>1</v>
      </c>
      <c r="BQ802" s="258">
        <f t="shared" si="427"/>
        <v>0</v>
      </c>
      <c r="BR802" s="258">
        <f t="shared" si="428"/>
        <v>1</v>
      </c>
      <c r="BS802" s="258">
        <f t="shared" si="389"/>
        <v>1</v>
      </c>
      <c r="BT802" s="258">
        <f t="shared" si="429"/>
        <v>0</v>
      </c>
      <c r="BU802" s="258">
        <f t="shared" si="430"/>
        <v>1</v>
      </c>
      <c r="BV802" s="258">
        <f t="shared" si="392"/>
        <v>1</v>
      </c>
      <c r="BW802" s="258">
        <f t="shared" si="431"/>
        <v>0</v>
      </c>
      <c r="BX802" s="258">
        <f t="shared" si="432"/>
        <v>1</v>
      </c>
      <c r="BY802" s="258">
        <f t="shared" si="395"/>
        <v>1</v>
      </c>
      <c r="BZ802" s="258">
        <f t="shared" si="433"/>
        <v>0</v>
      </c>
      <c r="CA802" s="258">
        <f t="shared" si="434"/>
        <v>1</v>
      </c>
      <c r="CB802" s="258">
        <f t="shared" si="398"/>
        <v>1</v>
      </c>
      <c r="CC802" s="258">
        <f t="shared" si="435"/>
        <v>0</v>
      </c>
      <c r="CD802" s="258">
        <f t="shared" si="436"/>
        <v>1</v>
      </c>
    </row>
    <row r="803" spans="1:82" hidden="1">
      <c r="A803" s="258"/>
      <c r="B803" s="258"/>
      <c r="C803" s="259"/>
      <c r="D803" s="258"/>
      <c r="E803" s="258"/>
      <c r="F803" s="258"/>
      <c r="G803" s="258">
        <v>795</v>
      </c>
      <c r="H803" s="743"/>
      <c r="I803" s="744"/>
      <c r="J803" s="739"/>
      <c r="K803" s="745"/>
      <c r="L803" s="745"/>
      <c r="M803" s="272"/>
      <c r="N803" s="508">
        <f t="shared" si="402"/>
        <v>0</v>
      </c>
      <c r="O803" s="510">
        <f t="shared" si="403"/>
        <v>0</v>
      </c>
      <c r="P803" s="260">
        <f t="shared" si="404"/>
        <v>0</v>
      </c>
      <c r="Q803" s="261">
        <f t="shared" si="405"/>
        <v>0</v>
      </c>
      <c r="R803" s="261">
        <f t="shared" si="401"/>
        <v>0</v>
      </c>
      <c r="S803" s="262"/>
      <c r="T803" s="262"/>
      <c r="U803" s="263">
        <f t="shared" si="348"/>
        <v>1.288</v>
      </c>
      <c r="V803" s="264">
        <f>IF(E803="SP",1,IF(D803="",ExtraMargeMateriaal,(1-VLOOKUP(D803,TabelAankoop[],4,FALSE))))</f>
        <v>1</v>
      </c>
      <c r="W803" s="265">
        <f t="shared" si="3"/>
        <v>0.6885</v>
      </c>
      <c r="X803" s="266">
        <f t="shared" si="4"/>
        <v>1</v>
      </c>
      <c r="Y803" s="267">
        <f t="shared" si="5"/>
        <v>1.46</v>
      </c>
      <c r="Z803" s="267">
        <f t="shared" si="6"/>
        <v>1.1599999999999999</v>
      </c>
      <c r="AA803" s="268">
        <f t="shared" si="349"/>
        <v>0</v>
      </c>
      <c r="AB803" s="456">
        <f t="shared" si="350"/>
        <v>0</v>
      </c>
      <c r="AC803" s="457">
        <f t="shared" si="351"/>
        <v>0</v>
      </c>
      <c r="AD803" s="456">
        <f t="shared" si="352"/>
        <v>0</v>
      </c>
      <c r="AE803" s="458">
        <f t="shared" si="353"/>
        <v>0</v>
      </c>
      <c r="AF803" s="457">
        <f t="shared" si="406"/>
        <v>0</v>
      </c>
      <c r="AG803" s="456">
        <f t="shared" si="355"/>
        <v>0</v>
      </c>
      <c r="AH803" s="457">
        <f t="shared" si="356"/>
        <v>0</v>
      </c>
      <c r="AI803" s="268">
        <f t="shared" si="357"/>
        <v>0</v>
      </c>
      <c r="AJ803" s="269">
        <f t="shared" si="358"/>
        <v>0</v>
      </c>
      <c r="AK803" s="270">
        <f t="shared" si="359"/>
        <v>0</v>
      </c>
      <c r="AL803" s="415">
        <f t="shared" si="360"/>
        <v>0</v>
      </c>
      <c r="AM803" s="259" t="str">
        <f>IF(AP803="","",IFERROR(VLOOKUP(AP803,CODES!$A$3:$D$1348,4,FALSE),"X"))&amp;IF(AQ803="","",IFERROR(VLOOKUP(AQ803,CODES!$A$3:$D$1348,4,FALSE),"X"))&amp;IF(AR803="","",IFERROR(VLOOKUP(AR803,CODES!$A$3:$D$1348,4,FALSE),"X"))&amp;IF(AS803="","",IFERROR(VLOOKUP(AS803,CODES!$A$3:$D$1348,4,FALSE),"X"))&amp;IF(AT803="","",IFERROR(VLOOKUP(AT803,CODES!$A$3:$D$1348,4,FALSE),"X"))&amp;IF(AU803="","",IFERROR(VLOOKUP(AU803,CODES!$A$3:$D$1348,4,FALSE),"X"))&amp;IF(AV803="","",IFERROR(VLOOKUP(AV803,CODES!$A$3:$D$1348,4,FALSE),"X"))&amp;IF(AW803="","",IFERROR(VLOOKUP(AW803,CODES!$A$3:$D$1348,4,FALSE),"X"))&amp;IF(AX803="","",IFERROR(VLOOKUP(AX803,CODES!$A$3:$D$1348,4,FALSE),"X"))&amp;IF(AY803="","",IFERROR(VLOOKUP(AY803,CODES!$A$3:$D$1348,4,FALSE),"X"))</f>
        <v/>
      </c>
      <c r="AN803" s="258">
        <f>SUM(IFERROR(VLOOKUP(AP803,CODES!$A$3:$D$1348,4,FALSE)*BC803,0),IFERROR(VLOOKUP(AQ803,CODES!$A$3:$D$1348,4,FALSE)*BF803,0),IFERROR(VLOOKUP(AR803,CODES!$A$3:$D$1348,4,FALSE)*BI803,0),IFERROR(VLOOKUP(AS803,CODES!$A$3:$D$1348,4,FALSE)*BL803,0),IFERROR(VLOOKUP(AT803,CODES!$A$3:$D$1348,4,FALSE)*BO803,0),IFERROR(VLOOKUP(AU803,CODES!$A$3:$D$1348,4,FALSE)*BR803,0),IFERROR(VLOOKUP(AV803,CODES!$A$3:$D$1348,4,FALSE)*BU803,0),IFERROR(VLOOKUP(AW803,CODES!$A$3:$D$1348,4,FALSE)*BX803,0),IFERROR(VLOOKUP(AX803,CODES!$A$3:$D$1348,4,FALSE)*CA803,0),IFERROR(VLOOKUP(AY803,CODES!$A$3:$D$1348,4,FALSE)*CD803,0))</f>
        <v>0</v>
      </c>
      <c r="AO803" s="258">
        <f>SUM(IFERROR(VLOOKUP(AP803,CODES!$A$3:$D$1348,3,FALSE)*BC803,0),IFERROR(VLOOKUP(AQ803,CODES!$A$3:$D$1348,3,FALSE)*BF803,0),IFERROR(VLOOKUP(AR803,CODES!$A$3:$D$1348,3,FALSE)*BI803,0),IFERROR(VLOOKUP(AS803,CODES!$A$3:$D$1348,3,FALSE)*BL803,0),IFERROR(VLOOKUP(AT803,CODES!$A$3:$D$1348,3,FALSE)*BO803,0),IFERROR(VLOOKUP(AU803,CODES!$A$3:$D$1348,3,FALSE)*BR803,0),IFERROR(VLOOKUP(AV803,CODES!$A$3:$D$1348,3,FALSE)*BU803,0),IFERROR(VLOOKUP(AW803,CODES!$A$3:$D$1348,3,FALSE)*BX803,0),IFERROR(VLOOKUP(AX803,CODES!$A$3:$D$1348,3,FALSE)*CA803,0),IFERROR(VLOOKUP(AY803,CODES!$A$3:$D$1348,3,FALSE)*CD803,0))+B803</f>
        <v>0</v>
      </c>
      <c r="AP803" s="271" t="str">
        <f t="shared" si="407"/>
        <v/>
      </c>
      <c r="AQ803" s="271" t="str">
        <f t="shared" si="408"/>
        <v/>
      </c>
      <c r="AR803" s="271" t="str">
        <f t="shared" si="409"/>
        <v/>
      </c>
      <c r="AS803" s="271" t="str">
        <f t="shared" si="410"/>
        <v/>
      </c>
      <c r="AT803" s="271" t="str">
        <f t="shared" si="411"/>
        <v/>
      </c>
      <c r="AU803" s="271" t="str">
        <f t="shared" si="412"/>
        <v/>
      </c>
      <c r="AV803" s="271" t="str">
        <f t="shared" si="413"/>
        <v/>
      </c>
      <c r="AW803" s="271" t="str">
        <f t="shared" si="414"/>
        <v/>
      </c>
      <c r="AX803" s="271" t="str">
        <f t="shared" si="415"/>
        <v/>
      </c>
      <c r="AY803" s="271" t="str">
        <f t="shared" si="416"/>
        <v/>
      </c>
      <c r="AZ803" s="258">
        <f t="shared" si="371"/>
        <v>0</v>
      </c>
      <c r="BA803" s="258">
        <f t="shared" si="19"/>
        <v>1</v>
      </c>
      <c r="BB803" s="258">
        <f t="shared" si="417"/>
        <v>0</v>
      </c>
      <c r="BC803" s="258">
        <f t="shared" si="418"/>
        <v>1</v>
      </c>
      <c r="BD803" s="258">
        <f t="shared" si="374"/>
        <v>1</v>
      </c>
      <c r="BE803" s="258">
        <f t="shared" si="419"/>
        <v>0</v>
      </c>
      <c r="BF803" s="258">
        <f t="shared" si="420"/>
        <v>1</v>
      </c>
      <c r="BG803" s="258">
        <f t="shared" si="377"/>
        <v>1</v>
      </c>
      <c r="BH803" s="258">
        <f t="shared" si="421"/>
        <v>0</v>
      </c>
      <c r="BI803" s="258">
        <f t="shared" si="422"/>
        <v>1</v>
      </c>
      <c r="BJ803" s="258">
        <f t="shared" si="380"/>
        <v>1</v>
      </c>
      <c r="BK803" s="258">
        <f t="shared" si="423"/>
        <v>0</v>
      </c>
      <c r="BL803" s="258">
        <f t="shared" si="424"/>
        <v>1</v>
      </c>
      <c r="BM803" s="258">
        <f t="shared" si="383"/>
        <v>1</v>
      </c>
      <c r="BN803" s="258">
        <f t="shared" si="425"/>
        <v>0</v>
      </c>
      <c r="BO803" s="258">
        <f t="shared" si="426"/>
        <v>1</v>
      </c>
      <c r="BP803" s="258">
        <f t="shared" si="386"/>
        <v>1</v>
      </c>
      <c r="BQ803" s="258">
        <f t="shared" si="427"/>
        <v>0</v>
      </c>
      <c r="BR803" s="258">
        <f t="shared" si="428"/>
        <v>1</v>
      </c>
      <c r="BS803" s="258">
        <f t="shared" si="389"/>
        <v>1</v>
      </c>
      <c r="BT803" s="258">
        <f t="shared" si="429"/>
        <v>0</v>
      </c>
      <c r="BU803" s="258">
        <f t="shared" si="430"/>
        <v>1</v>
      </c>
      <c r="BV803" s="258">
        <f t="shared" si="392"/>
        <v>1</v>
      </c>
      <c r="BW803" s="258">
        <f t="shared" si="431"/>
        <v>0</v>
      </c>
      <c r="BX803" s="258">
        <f t="shared" si="432"/>
        <v>1</v>
      </c>
      <c r="BY803" s="258">
        <f t="shared" si="395"/>
        <v>1</v>
      </c>
      <c r="BZ803" s="258">
        <f t="shared" si="433"/>
        <v>0</v>
      </c>
      <c r="CA803" s="258">
        <f t="shared" si="434"/>
        <v>1</v>
      </c>
      <c r="CB803" s="258">
        <f t="shared" si="398"/>
        <v>1</v>
      </c>
      <c r="CC803" s="258">
        <f t="shared" si="435"/>
        <v>0</v>
      </c>
      <c r="CD803" s="258">
        <f t="shared" si="436"/>
        <v>1</v>
      </c>
    </row>
    <row r="804" spans="1:82" hidden="1">
      <c r="A804" s="258"/>
      <c r="B804" s="258"/>
      <c r="C804" s="259"/>
      <c r="D804" s="258"/>
      <c r="E804" s="258"/>
      <c r="F804" s="258"/>
      <c r="G804" s="258">
        <v>796</v>
      </c>
      <c r="H804" s="743"/>
      <c r="I804" s="744"/>
      <c r="J804" s="739"/>
      <c r="K804" s="745"/>
      <c r="L804" s="745"/>
      <c r="M804" s="272"/>
      <c r="N804" s="508">
        <f t="shared" si="402"/>
        <v>0</v>
      </c>
      <c r="O804" s="510">
        <f t="shared" si="403"/>
        <v>0</v>
      </c>
      <c r="P804" s="260">
        <f t="shared" si="404"/>
        <v>0</v>
      </c>
      <c r="Q804" s="261">
        <f t="shared" si="405"/>
        <v>0</v>
      </c>
      <c r="R804" s="261">
        <f t="shared" si="401"/>
        <v>0</v>
      </c>
      <c r="S804" s="262"/>
      <c r="T804" s="262"/>
      <c r="U804" s="263">
        <f t="shared" si="348"/>
        <v>1.288</v>
      </c>
      <c r="V804" s="264">
        <f>IF(E804="SP",1,IF(D804="",ExtraMargeMateriaal,(1-VLOOKUP(D804,TabelAankoop[],4,FALSE))))</f>
        <v>1</v>
      </c>
      <c r="W804" s="265">
        <f t="shared" si="3"/>
        <v>0.6885</v>
      </c>
      <c r="X804" s="266">
        <f t="shared" si="4"/>
        <v>1</v>
      </c>
      <c r="Y804" s="267">
        <f t="shared" si="5"/>
        <v>1.46</v>
      </c>
      <c r="Z804" s="267">
        <f t="shared" si="6"/>
        <v>1.1599999999999999</v>
      </c>
      <c r="AA804" s="268">
        <f t="shared" si="349"/>
        <v>0</v>
      </c>
      <c r="AB804" s="456">
        <f t="shared" si="350"/>
        <v>0</v>
      </c>
      <c r="AC804" s="457">
        <f t="shared" si="351"/>
        <v>0</v>
      </c>
      <c r="AD804" s="456">
        <f t="shared" si="352"/>
        <v>0</v>
      </c>
      <c r="AE804" s="458">
        <f t="shared" si="353"/>
        <v>0</v>
      </c>
      <c r="AF804" s="457">
        <f t="shared" si="406"/>
        <v>0</v>
      </c>
      <c r="AG804" s="456">
        <f t="shared" si="355"/>
        <v>0</v>
      </c>
      <c r="AH804" s="457">
        <f t="shared" si="356"/>
        <v>0</v>
      </c>
      <c r="AI804" s="268">
        <f t="shared" si="357"/>
        <v>0</v>
      </c>
      <c r="AJ804" s="269">
        <f t="shared" si="358"/>
        <v>0</v>
      </c>
      <c r="AK804" s="270">
        <f t="shared" si="359"/>
        <v>0</v>
      </c>
      <c r="AL804" s="415">
        <f t="shared" si="360"/>
        <v>0</v>
      </c>
      <c r="AM804" s="259" t="str">
        <f>IF(AP804="","",IFERROR(VLOOKUP(AP804,CODES!$A$3:$D$1348,4,FALSE),"X"))&amp;IF(AQ804="","",IFERROR(VLOOKUP(AQ804,CODES!$A$3:$D$1348,4,FALSE),"X"))&amp;IF(AR804="","",IFERROR(VLOOKUP(AR804,CODES!$A$3:$D$1348,4,FALSE),"X"))&amp;IF(AS804="","",IFERROR(VLOOKUP(AS804,CODES!$A$3:$D$1348,4,FALSE),"X"))&amp;IF(AT804="","",IFERROR(VLOOKUP(AT804,CODES!$A$3:$D$1348,4,FALSE),"X"))&amp;IF(AU804="","",IFERROR(VLOOKUP(AU804,CODES!$A$3:$D$1348,4,FALSE),"X"))&amp;IF(AV804="","",IFERROR(VLOOKUP(AV804,CODES!$A$3:$D$1348,4,FALSE),"X"))&amp;IF(AW804="","",IFERROR(VLOOKUP(AW804,CODES!$A$3:$D$1348,4,FALSE),"X"))&amp;IF(AX804="","",IFERROR(VLOOKUP(AX804,CODES!$A$3:$D$1348,4,FALSE),"X"))&amp;IF(AY804="","",IFERROR(VLOOKUP(AY804,CODES!$A$3:$D$1348,4,FALSE),"X"))</f>
        <v/>
      </c>
      <c r="AN804" s="258">
        <f>SUM(IFERROR(VLOOKUP(AP804,CODES!$A$3:$D$1348,4,FALSE)*BC804,0),IFERROR(VLOOKUP(AQ804,CODES!$A$3:$D$1348,4,FALSE)*BF804,0),IFERROR(VLOOKUP(AR804,CODES!$A$3:$D$1348,4,FALSE)*BI804,0),IFERROR(VLOOKUP(AS804,CODES!$A$3:$D$1348,4,FALSE)*BL804,0),IFERROR(VLOOKUP(AT804,CODES!$A$3:$D$1348,4,FALSE)*BO804,0),IFERROR(VLOOKUP(AU804,CODES!$A$3:$D$1348,4,FALSE)*BR804,0),IFERROR(VLOOKUP(AV804,CODES!$A$3:$D$1348,4,FALSE)*BU804,0),IFERROR(VLOOKUP(AW804,CODES!$A$3:$D$1348,4,FALSE)*BX804,0),IFERROR(VLOOKUP(AX804,CODES!$A$3:$D$1348,4,FALSE)*CA804,0),IFERROR(VLOOKUP(AY804,CODES!$A$3:$D$1348,4,FALSE)*CD804,0))</f>
        <v>0</v>
      </c>
      <c r="AO804" s="258">
        <f>SUM(IFERROR(VLOOKUP(AP804,CODES!$A$3:$D$1348,3,FALSE)*BC804,0),IFERROR(VLOOKUP(AQ804,CODES!$A$3:$D$1348,3,FALSE)*BF804,0),IFERROR(VLOOKUP(AR804,CODES!$A$3:$D$1348,3,FALSE)*BI804,0),IFERROR(VLOOKUP(AS804,CODES!$A$3:$D$1348,3,FALSE)*BL804,0),IFERROR(VLOOKUP(AT804,CODES!$A$3:$D$1348,3,FALSE)*BO804,0),IFERROR(VLOOKUP(AU804,CODES!$A$3:$D$1348,3,FALSE)*BR804,0),IFERROR(VLOOKUP(AV804,CODES!$A$3:$D$1348,3,FALSE)*BU804,0),IFERROR(VLOOKUP(AW804,CODES!$A$3:$D$1348,3,FALSE)*BX804,0),IFERROR(VLOOKUP(AX804,CODES!$A$3:$D$1348,3,FALSE)*CA804,0),IFERROR(VLOOKUP(AY804,CODES!$A$3:$D$1348,3,FALSE)*CD804,0))+B804</f>
        <v>0</v>
      </c>
      <c r="AP804" s="271" t="str">
        <f t="shared" si="407"/>
        <v/>
      </c>
      <c r="AQ804" s="271" t="str">
        <f t="shared" si="408"/>
        <v/>
      </c>
      <c r="AR804" s="271" t="str">
        <f t="shared" si="409"/>
        <v/>
      </c>
      <c r="AS804" s="271" t="str">
        <f t="shared" si="410"/>
        <v/>
      </c>
      <c r="AT804" s="271" t="str">
        <f t="shared" si="411"/>
        <v/>
      </c>
      <c r="AU804" s="271" t="str">
        <f t="shared" si="412"/>
        <v/>
      </c>
      <c r="AV804" s="271" t="str">
        <f t="shared" si="413"/>
        <v/>
      </c>
      <c r="AW804" s="271" t="str">
        <f t="shared" si="414"/>
        <v/>
      </c>
      <c r="AX804" s="271" t="str">
        <f t="shared" si="415"/>
        <v/>
      </c>
      <c r="AY804" s="271" t="str">
        <f t="shared" si="416"/>
        <v/>
      </c>
      <c r="AZ804" s="258">
        <f t="shared" si="371"/>
        <v>0</v>
      </c>
      <c r="BA804" s="258">
        <f t="shared" si="19"/>
        <v>1</v>
      </c>
      <c r="BB804" s="258">
        <f t="shared" si="417"/>
        <v>0</v>
      </c>
      <c r="BC804" s="258">
        <f t="shared" si="418"/>
        <v>1</v>
      </c>
      <c r="BD804" s="258">
        <f t="shared" si="374"/>
        <v>1</v>
      </c>
      <c r="BE804" s="258">
        <f t="shared" si="419"/>
        <v>0</v>
      </c>
      <c r="BF804" s="258">
        <f t="shared" si="420"/>
        <v>1</v>
      </c>
      <c r="BG804" s="258">
        <f t="shared" si="377"/>
        <v>1</v>
      </c>
      <c r="BH804" s="258">
        <f t="shared" si="421"/>
        <v>0</v>
      </c>
      <c r="BI804" s="258">
        <f t="shared" si="422"/>
        <v>1</v>
      </c>
      <c r="BJ804" s="258">
        <f t="shared" si="380"/>
        <v>1</v>
      </c>
      <c r="BK804" s="258">
        <f t="shared" si="423"/>
        <v>0</v>
      </c>
      <c r="BL804" s="258">
        <f t="shared" si="424"/>
        <v>1</v>
      </c>
      <c r="BM804" s="258">
        <f t="shared" si="383"/>
        <v>1</v>
      </c>
      <c r="BN804" s="258">
        <f t="shared" si="425"/>
        <v>0</v>
      </c>
      <c r="BO804" s="258">
        <f t="shared" si="426"/>
        <v>1</v>
      </c>
      <c r="BP804" s="258">
        <f t="shared" si="386"/>
        <v>1</v>
      </c>
      <c r="BQ804" s="258">
        <f t="shared" si="427"/>
        <v>0</v>
      </c>
      <c r="BR804" s="258">
        <f t="shared" si="428"/>
        <v>1</v>
      </c>
      <c r="BS804" s="258">
        <f t="shared" si="389"/>
        <v>1</v>
      </c>
      <c r="BT804" s="258">
        <f t="shared" si="429"/>
        <v>0</v>
      </c>
      <c r="BU804" s="258">
        <f t="shared" si="430"/>
        <v>1</v>
      </c>
      <c r="BV804" s="258">
        <f t="shared" si="392"/>
        <v>1</v>
      </c>
      <c r="BW804" s="258">
        <f t="shared" si="431"/>
        <v>0</v>
      </c>
      <c r="BX804" s="258">
        <f t="shared" si="432"/>
        <v>1</v>
      </c>
      <c r="BY804" s="258">
        <f t="shared" si="395"/>
        <v>1</v>
      </c>
      <c r="BZ804" s="258">
        <f t="shared" si="433"/>
        <v>0</v>
      </c>
      <c r="CA804" s="258">
        <f t="shared" si="434"/>
        <v>1</v>
      </c>
      <c r="CB804" s="258">
        <f t="shared" si="398"/>
        <v>1</v>
      </c>
      <c r="CC804" s="258">
        <f t="shared" si="435"/>
        <v>0</v>
      </c>
      <c r="CD804" s="258">
        <f t="shared" si="436"/>
        <v>1</v>
      </c>
    </row>
    <row r="805" spans="1:82" hidden="1">
      <c r="A805" s="258"/>
      <c r="B805" s="258"/>
      <c r="C805" s="259"/>
      <c r="D805" s="258"/>
      <c r="E805" s="258"/>
      <c r="F805" s="258"/>
      <c r="G805" s="258">
        <v>797</v>
      </c>
      <c r="H805" s="743"/>
      <c r="I805" s="744"/>
      <c r="J805" s="739"/>
      <c r="K805" s="745"/>
      <c r="L805" s="745"/>
      <c r="M805" s="272"/>
      <c r="N805" s="508">
        <f t="shared" si="402"/>
        <v>0</v>
      </c>
      <c r="O805" s="510">
        <f t="shared" si="403"/>
        <v>0</v>
      </c>
      <c r="P805" s="260">
        <f t="shared" si="404"/>
        <v>0</v>
      </c>
      <c r="Q805" s="261">
        <f t="shared" si="405"/>
        <v>0</v>
      </c>
      <c r="R805" s="261">
        <f t="shared" si="401"/>
        <v>0</v>
      </c>
      <c r="S805" s="262"/>
      <c r="T805" s="262"/>
      <c r="U805" s="263">
        <f t="shared" si="348"/>
        <v>1.288</v>
      </c>
      <c r="V805" s="264">
        <f>IF(E805="SP",1,IF(D805="",ExtraMargeMateriaal,(1-VLOOKUP(D805,TabelAankoop[],4,FALSE))))</f>
        <v>1</v>
      </c>
      <c r="W805" s="265">
        <f t="shared" si="3"/>
        <v>0.6885</v>
      </c>
      <c r="X805" s="266">
        <f t="shared" si="4"/>
        <v>1</v>
      </c>
      <c r="Y805" s="267">
        <f t="shared" si="5"/>
        <v>1.46</v>
      </c>
      <c r="Z805" s="267">
        <f t="shared" si="6"/>
        <v>1.1599999999999999</v>
      </c>
      <c r="AA805" s="268">
        <f t="shared" si="349"/>
        <v>0</v>
      </c>
      <c r="AB805" s="456">
        <f t="shared" si="350"/>
        <v>0</v>
      </c>
      <c r="AC805" s="457">
        <f t="shared" si="351"/>
        <v>0</v>
      </c>
      <c r="AD805" s="456">
        <f t="shared" si="352"/>
        <v>0</v>
      </c>
      <c r="AE805" s="458">
        <f t="shared" si="353"/>
        <v>0</v>
      </c>
      <c r="AF805" s="457">
        <f t="shared" si="406"/>
        <v>0</v>
      </c>
      <c r="AG805" s="456">
        <f t="shared" si="355"/>
        <v>0</v>
      </c>
      <c r="AH805" s="457">
        <f t="shared" si="356"/>
        <v>0</v>
      </c>
      <c r="AI805" s="268">
        <f t="shared" si="357"/>
        <v>0</v>
      </c>
      <c r="AJ805" s="269">
        <f t="shared" si="358"/>
        <v>0</v>
      </c>
      <c r="AK805" s="270">
        <f t="shared" si="359"/>
        <v>0</v>
      </c>
      <c r="AL805" s="415">
        <f t="shared" si="360"/>
        <v>0</v>
      </c>
      <c r="AM805" s="259" t="str">
        <f>IF(AP805="","",IFERROR(VLOOKUP(AP805,CODES!$A$3:$D$1348,4,FALSE),"X"))&amp;IF(AQ805="","",IFERROR(VLOOKUP(AQ805,CODES!$A$3:$D$1348,4,FALSE),"X"))&amp;IF(AR805="","",IFERROR(VLOOKUP(AR805,CODES!$A$3:$D$1348,4,FALSE),"X"))&amp;IF(AS805="","",IFERROR(VLOOKUP(AS805,CODES!$A$3:$D$1348,4,FALSE),"X"))&amp;IF(AT805="","",IFERROR(VLOOKUP(AT805,CODES!$A$3:$D$1348,4,FALSE),"X"))&amp;IF(AU805="","",IFERROR(VLOOKUP(AU805,CODES!$A$3:$D$1348,4,FALSE),"X"))&amp;IF(AV805="","",IFERROR(VLOOKUP(AV805,CODES!$A$3:$D$1348,4,FALSE),"X"))&amp;IF(AW805="","",IFERROR(VLOOKUP(AW805,CODES!$A$3:$D$1348,4,FALSE),"X"))&amp;IF(AX805="","",IFERROR(VLOOKUP(AX805,CODES!$A$3:$D$1348,4,FALSE),"X"))&amp;IF(AY805="","",IFERROR(VLOOKUP(AY805,CODES!$A$3:$D$1348,4,FALSE),"X"))</f>
        <v/>
      </c>
      <c r="AN805" s="258">
        <f>SUM(IFERROR(VLOOKUP(AP805,CODES!$A$3:$D$1348,4,FALSE)*BC805,0),IFERROR(VLOOKUP(AQ805,CODES!$A$3:$D$1348,4,FALSE)*BF805,0),IFERROR(VLOOKUP(AR805,CODES!$A$3:$D$1348,4,FALSE)*BI805,0),IFERROR(VLOOKUP(AS805,CODES!$A$3:$D$1348,4,FALSE)*BL805,0),IFERROR(VLOOKUP(AT805,CODES!$A$3:$D$1348,4,FALSE)*BO805,0),IFERROR(VLOOKUP(AU805,CODES!$A$3:$D$1348,4,FALSE)*BR805,0),IFERROR(VLOOKUP(AV805,CODES!$A$3:$D$1348,4,FALSE)*BU805,0),IFERROR(VLOOKUP(AW805,CODES!$A$3:$D$1348,4,FALSE)*BX805,0),IFERROR(VLOOKUP(AX805,CODES!$A$3:$D$1348,4,FALSE)*CA805,0),IFERROR(VLOOKUP(AY805,CODES!$A$3:$D$1348,4,FALSE)*CD805,0))</f>
        <v>0</v>
      </c>
      <c r="AO805" s="258">
        <f>SUM(IFERROR(VLOOKUP(AP805,CODES!$A$3:$D$1348,3,FALSE)*BC805,0),IFERROR(VLOOKUP(AQ805,CODES!$A$3:$D$1348,3,FALSE)*BF805,0),IFERROR(VLOOKUP(AR805,CODES!$A$3:$D$1348,3,FALSE)*BI805,0),IFERROR(VLOOKUP(AS805,CODES!$A$3:$D$1348,3,FALSE)*BL805,0),IFERROR(VLOOKUP(AT805,CODES!$A$3:$D$1348,3,FALSE)*BO805,0),IFERROR(VLOOKUP(AU805,CODES!$A$3:$D$1348,3,FALSE)*BR805,0),IFERROR(VLOOKUP(AV805,CODES!$A$3:$D$1348,3,FALSE)*BU805,0),IFERROR(VLOOKUP(AW805,CODES!$A$3:$D$1348,3,FALSE)*BX805,0),IFERROR(VLOOKUP(AX805,CODES!$A$3:$D$1348,3,FALSE)*CA805,0),IFERROR(VLOOKUP(AY805,CODES!$A$3:$D$1348,3,FALSE)*CD805,0))+B805</f>
        <v>0</v>
      </c>
      <c r="AP805" s="271" t="str">
        <f t="shared" si="407"/>
        <v/>
      </c>
      <c r="AQ805" s="271" t="str">
        <f t="shared" si="408"/>
        <v/>
      </c>
      <c r="AR805" s="271" t="str">
        <f t="shared" si="409"/>
        <v/>
      </c>
      <c r="AS805" s="271" t="str">
        <f t="shared" si="410"/>
        <v/>
      </c>
      <c r="AT805" s="271" t="str">
        <f t="shared" si="411"/>
        <v/>
      </c>
      <c r="AU805" s="271" t="str">
        <f t="shared" si="412"/>
        <v/>
      </c>
      <c r="AV805" s="271" t="str">
        <f t="shared" si="413"/>
        <v/>
      </c>
      <c r="AW805" s="271" t="str">
        <f t="shared" si="414"/>
        <v/>
      </c>
      <c r="AX805" s="271" t="str">
        <f t="shared" si="415"/>
        <v/>
      </c>
      <c r="AY805" s="271" t="str">
        <f t="shared" si="416"/>
        <v/>
      </c>
      <c r="AZ805" s="258">
        <f t="shared" si="371"/>
        <v>0</v>
      </c>
      <c r="BA805" s="258">
        <f t="shared" si="19"/>
        <v>1</v>
      </c>
      <c r="BB805" s="258">
        <f t="shared" si="417"/>
        <v>0</v>
      </c>
      <c r="BC805" s="258">
        <f t="shared" si="418"/>
        <v>1</v>
      </c>
      <c r="BD805" s="258">
        <f t="shared" si="374"/>
        <v>1</v>
      </c>
      <c r="BE805" s="258">
        <f t="shared" si="419"/>
        <v>0</v>
      </c>
      <c r="BF805" s="258">
        <f t="shared" si="420"/>
        <v>1</v>
      </c>
      <c r="BG805" s="258">
        <f t="shared" si="377"/>
        <v>1</v>
      </c>
      <c r="BH805" s="258">
        <f t="shared" si="421"/>
        <v>0</v>
      </c>
      <c r="BI805" s="258">
        <f t="shared" si="422"/>
        <v>1</v>
      </c>
      <c r="BJ805" s="258">
        <f t="shared" si="380"/>
        <v>1</v>
      </c>
      <c r="BK805" s="258">
        <f t="shared" si="423"/>
        <v>0</v>
      </c>
      <c r="BL805" s="258">
        <f t="shared" si="424"/>
        <v>1</v>
      </c>
      <c r="BM805" s="258">
        <f t="shared" si="383"/>
        <v>1</v>
      </c>
      <c r="BN805" s="258">
        <f t="shared" si="425"/>
        <v>0</v>
      </c>
      <c r="BO805" s="258">
        <f t="shared" si="426"/>
        <v>1</v>
      </c>
      <c r="BP805" s="258">
        <f t="shared" si="386"/>
        <v>1</v>
      </c>
      <c r="BQ805" s="258">
        <f t="shared" si="427"/>
        <v>0</v>
      </c>
      <c r="BR805" s="258">
        <f t="shared" si="428"/>
        <v>1</v>
      </c>
      <c r="BS805" s="258">
        <f t="shared" si="389"/>
        <v>1</v>
      </c>
      <c r="BT805" s="258">
        <f t="shared" si="429"/>
        <v>0</v>
      </c>
      <c r="BU805" s="258">
        <f t="shared" si="430"/>
        <v>1</v>
      </c>
      <c r="BV805" s="258">
        <f t="shared" si="392"/>
        <v>1</v>
      </c>
      <c r="BW805" s="258">
        <f t="shared" si="431"/>
        <v>0</v>
      </c>
      <c r="BX805" s="258">
        <f t="shared" si="432"/>
        <v>1</v>
      </c>
      <c r="BY805" s="258">
        <f t="shared" si="395"/>
        <v>1</v>
      </c>
      <c r="BZ805" s="258">
        <f t="shared" si="433"/>
        <v>0</v>
      </c>
      <c r="CA805" s="258">
        <f t="shared" si="434"/>
        <v>1</v>
      </c>
      <c r="CB805" s="258">
        <f t="shared" si="398"/>
        <v>1</v>
      </c>
      <c r="CC805" s="258">
        <f t="shared" si="435"/>
        <v>0</v>
      </c>
      <c r="CD805" s="258">
        <f t="shared" si="436"/>
        <v>1</v>
      </c>
    </row>
    <row r="806" spans="1:82" hidden="1">
      <c r="A806" s="258"/>
      <c r="B806" s="258"/>
      <c r="C806" s="259"/>
      <c r="D806" s="258"/>
      <c r="E806" s="258"/>
      <c r="F806" s="258"/>
      <c r="G806" s="258">
        <v>798</v>
      </c>
      <c r="H806" s="743"/>
      <c r="I806" s="744"/>
      <c r="J806" s="739"/>
      <c r="K806" s="745"/>
      <c r="L806" s="745"/>
      <c r="M806" s="272"/>
      <c r="N806" s="508">
        <f t="shared" si="402"/>
        <v>0</v>
      </c>
      <c r="O806" s="510">
        <f t="shared" si="403"/>
        <v>0</v>
      </c>
      <c r="P806" s="260">
        <f t="shared" si="404"/>
        <v>0</v>
      </c>
      <c r="Q806" s="261">
        <f t="shared" si="405"/>
        <v>0</v>
      </c>
      <c r="R806" s="261">
        <f t="shared" si="401"/>
        <v>0</v>
      </c>
      <c r="S806" s="262"/>
      <c r="T806" s="262"/>
      <c r="U806" s="263">
        <f t="shared" si="348"/>
        <v>1.288</v>
      </c>
      <c r="V806" s="264">
        <f>IF(E806="SP",1,IF(D806="",ExtraMargeMateriaal,(1-VLOOKUP(D806,TabelAankoop[],4,FALSE))))</f>
        <v>1</v>
      </c>
      <c r="W806" s="265">
        <f t="shared" si="3"/>
        <v>0.6885</v>
      </c>
      <c r="X806" s="266">
        <f t="shared" si="4"/>
        <v>1</v>
      </c>
      <c r="Y806" s="267">
        <f t="shared" si="5"/>
        <v>1.46</v>
      </c>
      <c r="Z806" s="267">
        <f t="shared" si="6"/>
        <v>1.1599999999999999</v>
      </c>
      <c r="AA806" s="268">
        <f t="shared" si="349"/>
        <v>0</v>
      </c>
      <c r="AB806" s="456">
        <f t="shared" si="350"/>
        <v>0</v>
      </c>
      <c r="AC806" s="457">
        <f t="shared" si="351"/>
        <v>0</v>
      </c>
      <c r="AD806" s="456">
        <f t="shared" si="352"/>
        <v>0</v>
      </c>
      <c r="AE806" s="458">
        <f t="shared" si="353"/>
        <v>0</v>
      </c>
      <c r="AF806" s="457">
        <f t="shared" si="406"/>
        <v>0</v>
      </c>
      <c r="AG806" s="456">
        <f t="shared" si="355"/>
        <v>0</v>
      </c>
      <c r="AH806" s="457">
        <f t="shared" si="356"/>
        <v>0</v>
      </c>
      <c r="AI806" s="268">
        <f t="shared" si="357"/>
        <v>0</v>
      </c>
      <c r="AJ806" s="269">
        <f t="shared" si="358"/>
        <v>0</v>
      </c>
      <c r="AK806" s="270">
        <f t="shared" si="359"/>
        <v>0</v>
      </c>
      <c r="AL806" s="415">
        <f t="shared" si="360"/>
        <v>0</v>
      </c>
      <c r="AM806" s="259" t="str">
        <f>IF(AP806="","",IFERROR(VLOOKUP(AP806,CODES!$A$3:$D$1348,4,FALSE),"X"))&amp;IF(AQ806="","",IFERROR(VLOOKUP(AQ806,CODES!$A$3:$D$1348,4,FALSE),"X"))&amp;IF(AR806="","",IFERROR(VLOOKUP(AR806,CODES!$A$3:$D$1348,4,FALSE),"X"))&amp;IF(AS806="","",IFERROR(VLOOKUP(AS806,CODES!$A$3:$D$1348,4,FALSE),"X"))&amp;IF(AT806="","",IFERROR(VLOOKUP(AT806,CODES!$A$3:$D$1348,4,FALSE),"X"))&amp;IF(AU806="","",IFERROR(VLOOKUP(AU806,CODES!$A$3:$D$1348,4,FALSE),"X"))&amp;IF(AV806="","",IFERROR(VLOOKUP(AV806,CODES!$A$3:$D$1348,4,FALSE),"X"))&amp;IF(AW806="","",IFERROR(VLOOKUP(AW806,CODES!$A$3:$D$1348,4,FALSE),"X"))&amp;IF(AX806="","",IFERROR(VLOOKUP(AX806,CODES!$A$3:$D$1348,4,FALSE),"X"))&amp;IF(AY806="","",IFERROR(VLOOKUP(AY806,CODES!$A$3:$D$1348,4,FALSE),"X"))</f>
        <v/>
      </c>
      <c r="AN806" s="258">
        <f>SUM(IFERROR(VLOOKUP(AP806,CODES!$A$3:$D$1348,4,FALSE)*BC806,0),IFERROR(VLOOKUP(AQ806,CODES!$A$3:$D$1348,4,FALSE)*BF806,0),IFERROR(VLOOKUP(AR806,CODES!$A$3:$D$1348,4,FALSE)*BI806,0),IFERROR(VLOOKUP(AS806,CODES!$A$3:$D$1348,4,FALSE)*BL806,0),IFERROR(VLOOKUP(AT806,CODES!$A$3:$D$1348,4,FALSE)*BO806,0),IFERROR(VLOOKUP(AU806,CODES!$A$3:$D$1348,4,FALSE)*BR806,0),IFERROR(VLOOKUP(AV806,CODES!$A$3:$D$1348,4,FALSE)*BU806,0),IFERROR(VLOOKUP(AW806,CODES!$A$3:$D$1348,4,FALSE)*BX806,0),IFERROR(VLOOKUP(AX806,CODES!$A$3:$D$1348,4,FALSE)*CA806,0),IFERROR(VLOOKUP(AY806,CODES!$A$3:$D$1348,4,FALSE)*CD806,0))</f>
        <v>0</v>
      </c>
      <c r="AO806" s="258">
        <f>SUM(IFERROR(VLOOKUP(AP806,CODES!$A$3:$D$1348,3,FALSE)*BC806,0),IFERROR(VLOOKUP(AQ806,CODES!$A$3:$D$1348,3,FALSE)*BF806,0),IFERROR(VLOOKUP(AR806,CODES!$A$3:$D$1348,3,FALSE)*BI806,0),IFERROR(VLOOKUP(AS806,CODES!$A$3:$D$1348,3,FALSE)*BL806,0),IFERROR(VLOOKUP(AT806,CODES!$A$3:$D$1348,3,FALSE)*BO806,0),IFERROR(VLOOKUP(AU806,CODES!$A$3:$D$1348,3,FALSE)*BR806,0),IFERROR(VLOOKUP(AV806,CODES!$A$3:$D$1348,3,FALSE)*BU806,0),IFERROR(VLOOKUP(AW806,CODES!$A$3:$D$1348,3,FALSE)*BX806,0),IFERROR(VLOOKUP(AX806,CODES!$A$3:$D$1348,3,FALSE)*CA806,0),IFERROR(VLOOKUP(AY806,CODES!$A$3:$D$1348,3,FALSE)*CD806,0))+B806</f>
        <v>0</v>
      </c>
      <c r="AP806" s="271" t="str">
        <f t="shared" si="407"/>
        <v/>
      </c>
      <c r="AQ806" s="271" t="str">
        <f t="shared" si="408"/>
        <v/>
      </c>
      <c r="AR806" s="271" t="str">
        <f t="shared" si="409"/>
        <v/>
      </c>
      <c r="AS806" s="271" t="str">
        <f t="shared" si="410"/>
        <v/>
      </c>
      <c r="AT806" s="271" t="str">
        <f t="shared" si="411"/>
        <v/>
      </c>
      <c r="AU806" s="271" t="str">
        <f t="shared" si="412"/>
        <v/>
      </c>
      <c r="AV806" s="271" t="str">
        <f t="shared" si="413"/>
        <v/>
      </c>
      <c r="AW806" s="271" t="str">
        <f t="shared" si="414"/>
        <v/>
      </c>
      <c r="AX806" s="271" t="str">
        <f t="shared" si="415"/>
        <v/>
      </c>
      <c r="AY806" s="271" t="str">
        <f t="shared" si="416"/>
        <v/>
      </c>
      <c r="AZ806" s="258">
        <f t="shared" si="371"/>
        <v>0</v>
      </c>
      <c r="BA806" s="258">
        <f t="shared" si="19"/>
        <v>1</v>
      </c>
      <c r="BB806" s="258">
        <f t="shared" si="417"/>
        <v>0</v>
      </c>
      <c r="BC806" s="258">
        <f t="shared" si="418"/>
        <v>1</v>
      </c>
      <c r="BD806" s="258">
        <f t="shared" si="374"/>
        <v>1</v>
      </c>
      <c r="BE806" s="258">
        <f t="shared" si="419"/>
        <v>0</v>
      </c>
      <c r="BF806" s="258">
        <f t="shared" si="420"/>
        <v>1</v>
      </c>
      <c r="BG806" s="258">
        <f t="shared" si="377"/>
        <v>1</v>
      </c>
      <c r="BH806" s="258">
        <f t="shared" si="421"/>
        <v>0</v>
      </c>
      <c r="BI806" s="258">
        <f t="shared" si="422"/>
        <v>1</v>
      </c>
      <c r="BJ806" s="258">
        <f t="shared" si="380"/>
        <v>1</v>
      </c>
      <c r="BK806" s="258">
        <f t="shared" si="423"/>
        <v>0</v>
      </c>
      <c r="BL806" s="258">
        <f t="shared" si="424"/>
        <v>1</v>
      </c>
      <c r="BM806" s="258">
        <f t="shared" si="383"/>
        <v>1</v>
      </c>
      <c r="BN806" s="258">
        <f t="shared" si="425"/>
        <v>0</v>
      </c>
      <c r="BO806" s="258">
        <f t="shared" si="426"/>
        <v>1</v>
      </c>
      <c r="BP806" s="258">
        <f t="shared" si="386"/>
        <v>1</v>
      </c>
      <c r="BQ806" s="258">
        <f t="shared" si="427"/>
        <v>0</v>
      </c>
      <c r="BR806" s="258">
        <f t="shared" si="428"/>
        <v>1</v>
      </c>
      <c r="BS806" s="258">
        <f t="shared" si="389"/>
        <v>1</v>
      </c>
      <c r="BT806" s="258">
        <f t="shared" si="429"/>
        <v>0</v>
      </c>
      <c r="BU806" s="258">
        <f t="shared" si="430"/>
        <v>1</v>
      </c>
      <c r="BV806" s="258">
        <f t="shared" si="392"/>
        <v>1</v>
      </c>
      <c r="BW806" s="258">
        <f t="shared" si="431"/>
        <v>0</v>
      </c>
      <c r="BX806" s="258">
        <f t="shared" si="432"/>
        <v>1</v>
      </c>
      <c r="BY806" s="258">
        <f t="shared" si="395"/>
        <v>1</v>
      </c>
      <c r="BZ806" s="258">
        <f t="shared" si="433"/>
        <v>0</v>
      </c>
      <c r="CA806" s="258">
        <f t="shared" si="434"/>
        <v>1</v>
      </c>
      <c r="CB806" s="258">
        <f t="shared" si="398"/>
        <v>1</v>
      </c>
      <c r="CC806" s="258">
        <f t="shared" si="435"/>
        <v>0</v>
      </c>
      <c r="CD806" s="258">
        <f t="shared" si="436"/>
        <v>1</v>
      </c>
    </row>
    <row r="807" spans="1:82" hidden="1">
      <c r="A807" s="258"/>
      <c r="B807" s="258"/>
      <c r="C807" s="259"/>
      <c r="D807" s="258"/>
      <c r="E807" s="258"/>
      <c r="F807" s="258"/>
      <c r="G807" s="258">
        <v>799</v>
      </c>
      <c r="H807" s="743"/>
      <c r="I807" s="744"/>
      <c r="J807" s="739"/>
      <c r="K807" s="745"/>
      <c r="L807" s="745"/>
      <c r="M807" s="272"/>
      <c r="N807" s="508">
        <f t="shared" si="402"/>
        <v>0</v>
      </c>
      <c r="O807" s="510">
        <f t="shared" si="403"/>
        <v>0</v>
      </c>
      <c r="P807" s="260">
        <f t="shared" si="404"/>
        <v>0</v>
      </c>
      <c r="Q807" s="261">
        <f t="shared" si="405"/>
        <v>0</v>
      </c>
      <c r="R807" s="261">
        <f t="shared" si="401"/>
        <v>0</v>
      </c>
      <c r="S807" s="262"/>
      <c r="T807" s="262"/>
      <c r="U807" s="263">
        <f t="shared" si="348"/>
        <v>1.288</v>
      </c>
      <c r="V807" s="264">
        <f>IF(E807="SP",1,IF(D807="",ExtraMargeMateriaal,(1-VLOOKUP(D807,TabelAankoop[],4,FALSE))))</f>
        <v>1</v>
      </c>
      <c r="W807" s="265">
        <f t="shared" si="3"/>
        <v>0.6885</v>
      </c>
      <c r="X807" s="266">
        <f t="shared" si="4"/>
        <v>1</v>
      </c>
      <c r="Y807" s="267">
        <f t="shared" si="5"/>
        <v>1.46</v>
      </c>
      <c r="Z807" s="267">
        <f t="shared" si="6"/>
        <v>1.1599999999999999</v>
      </c>
      <c r="AA807" s="268">
        <f t="shared" si="349"/>
        <v>0</v>
      </c>
      <c r="AB807" s="456">
        <f t="shared" si="350"/>
        <v>0</v>
      </c>
      <c r="AC807" s="457">
        <f t="shared" si="351"/>
        <v>0</v>
      </c>
      <c r="AD807" s="456">
        <f t="shared" si="352"/>
        <v>0</v>
      </c>
      <c r="AE807" s="458">
        <f t="shared" si="353"/>
        <v>0</v>
      </c>
      <c r="AF807" s="457">
        <f t="shared" si="406"/>
        <v>0</v>
      </c>
      <c r="AG807" s="456">
        <f t="shared" si="355"/>
        <v>0</v>
      </c>
      <c r="AH807" s="457">
        <f t="shared" si="356"/>
        <v>0</v>
      </c>
      <c r="AI807" s="268">
        <f t="shared" si="357"/>
        <v>0</v>
      </c>
      <c r="AJ807" s="269">
        <f t="shared" si="358"/>
        <v>0</v>
      </c>
      <c r="AK807" s="270">
        <f t="shared" si="359"/>
        <v>0</v>
      </c>
      <c r="AL807" s="415">
        <f t="shared" si="360"/>
        <v>0</v>
      </c>
      <c r="AM807" s="259" t="str">
        <f>IF(AP807="","",IFERROR(VLOOKUP(AP807,CODES!$A$3:$D$1348,4,FALSE),"X"))&amp;IF(AQ807="","",IFERROR(VLOOKUP(AQ807,CODES!$A$3:$D$1348,4,FALSE),"X"))&amp;IF(AR807="","",IFERROR(VLOOKUP(AR807,CODES!$A$3:$D$1348,4,FALSE),"X"))&amp;IF(AS807="","",IFERROR(VLOOKUP(AS807,CODES!$A$3:$D$1348,4,FALSE),"X"))&amp;IF(AT807="","",IFERROR(VLOOKUP(AT807,CODES!$A$3:$D$1348,4,FALSE),"X"))&amp;IF(AU807="","",IFERROR(VLOOKUP(AU807,CODES!$A$3:$D$1348,4,FALSE),"X"))&amp;IF(AV807="","",IFERROR(VLOOKUP(AV807,CODES!$A$3:$D$1348,4,FALSE),"X"))&amp;IF(AW807="","",IFERROR(VLOOKUP(AW807,CODES!$A$3:$D$1348,4,FALSE),"X"))&amp;IF(AX807="","",IFERROR(VLOOKUP(AX807,CODES!$A$3:$D$1348,4,FALSE),"X"))&amp;IF(AY807="","",IFERROR(VLOOKUP(AY807,CODES!$A$3:$D$1348,4,FALSE),"X"))</f>
        <v/>
      </c>
      <c r="AN807" s="258">
        <f>SUM(IFERROR(VLOOKUP(AP807,CODES!$A$3:$D$1348,4,FALSE)*BC807,0),IFERROR(VLOOKUP(AQ807,CODES!$A$3:$D$1348,4,FALSE)*BF807,0),IFERROR(VLOOKUP(AR807,CODES!$A$3:$D$1348,4,FALSE)*BI807,0),IFERROR(VLOOKUP(AS807,CODES!$A$3:$D$1348,4,FALSE)*BL807,0),IFERROR(VLOOKUP(AT807,CODES!$A$3:$D$1348,4,FALSE)*BO807,0),IFERROR(VLOOKUP(AU807,CODES!$A$3:$D$1348,4,FALSE)*BR807,0),IFERROR(VLOOKUP(AV807,CODES!$A$3:$D$1348,4,FALSE)*BU807,0),IFERROR(VLOOKUP(AW807,CODES!$A$3:$D$1348,4,FALSE)*BX807,0),IFERROR(VLOOKUP(AX807,CODES!$A$3:$D$1348,4,FALSE)*CA807,0),IFERROR(VLOOKUP(AY807,CODES!$A$3:$D$1348,4,FALSE)*CD807,0))</f>
        <v>0</v>
      </c>
      <c r="AO807" s="258">
        <f>SUM(IFERROR(VLOOKUP(AP807,CODES!$A$3:$D$1348,3,FALSE)*BC807,0),IFERROR(VLOOKUP(AQ807,CODES!$A$3:$D$1348,3,FALSE)*BF807,0),IFERROR(VLOOKUP(AR807,CODES!$A$3:$D$1348,3,FALSE)*BI807,0),IFERROR(VLOOKUP(AS807,CODES!$A$3:$D$1348,3,FALSE)*BL807,0),IFERROR(VLOOKUP(AT807,CODES!$A$3:$D$1348,3,FALSE)*BO807,0),IFERROR(VLOOKUP(AU807,CODES!$A$3:$D$1348,3,FALSE)*BR807,0),IFERROR(VLOOKUP(AV807,CODES!$A$3:$D$1348,3,FALSE)*BU807,0),IFERROR(VLOOKUP(AW807,CODES!$A$3:$D$1348,3,FALSE)*BX807,0),IFERROR(VLOOKUP(AX807,CODES!$A$3:$D$1348,3,FALSE)*CA807,0),IFERROR(VLOOKUP(AY807,CODES!$A$3:$D$1348,3,FALSE)*CD807,0))+B807</f>
        <v>0</v>
      </c>
      <c r="AP807" s="271" t="str">
        <f t="shared" si="407"/>
        <v/>
      </c>
      <c r="AQ807" s="271" t="str">
        <f t="shared" si="408"/>
        <v/>
      </c>
      <c r="AR807" s="271" t="str">
        <f t="shared" si="409"/>
        <v/>
      </c>
      <c r="AS807" s="271" t="str">
        <f t="shared" si="410"/>
        <v/>
      </c>
      <c r="AT807" s="271" t="str">
        <f t="shared" si="411"/>
        <v/>
      </c>
      <c r="AU807" s="271" t="str">
        <f t="shared" si="412"/>
        <v/>
      </c>
      <c r="AV807" s="271" t="str">
        <f t="shared" si="413"/>
        <v/>
      </c>
      <c r="AW807" s="271" t="str">
        <f t="shared" si="414"/>
        <v/>
      </c>
      <c r="AX807" s="271" t="str">
        <f t="shared" si="415"/>
        <v/>
      </c>
      <c r="AY807" s="271" t="str">
        <f t="shared" si="416"/>
        <v/>
      </c>
      <c r="AZ807" s="258">
        <f t="shared" si="371"/>
        <v>0</v>
      </c>
      <c r="BA807" s="258">
        <f t="shared" si="19"/>
        <v>1</v>
      </c>
      <c r="BB807" s="258">
        <f t="shared" si="417"/>
        <v>0</v>
      </c>
      <c r="BC807" s="258">
        <f t="shared" si="418"/>
        <v>1</v>
      </c>
      <c r="BD807" s="258">
        <f t="shared" si="374"/>
        <v>1</v>
      </c>
      <c r="BE807" s="258">
        <f t="shared" si="419"/>
        <v>0</v>
      </c>
      <c r="BF807" s="258">
        <f t="shared" si="420"/>
        <v>1</v>
      </c>
      <c r="BG807" s="258">
        <f t="shared" si="377"/>
        <v>1</v>
      </c>
      <c r="BH807" s="258">
        <f t="shared" si="421"/>
        <v>0</v>
      </c>
      <c r="BI807" s="258">
        <f t="shared" si="422"/>
        <v>1</v>
      </c>
      <c r="BJ807" s="258">
        <f t="shared" si="380"/>
        <v>1</v>
      </c>
      <c r="BK807" s="258">
        <f t="shared" si="423"/>
        <v>0</v>
      </c>
      <c r="BL807" s="258">
        <f t="shared" si="424"/>
        <v>1</v>
      </c>
      <c r="BM807" s="258">
        <f t="shared" si="383"/>
        <v>1</v>
      </c>
      <c r="BN807" s="258">
        <f t="shared" si="425"/>
        <v>0</v>
      </c>
      <c r="BO807" s="258">
        <f t="shared" si="426"/>
        <v>1</v>
      </c>
      <c r="BP807" s="258">
        <f t="shared" si="386"/>
        <v>1</v>
      </c>
      <c r="BQ807" s="258">
        <f t="shared" si="427"/>
        <v>0</v>
      </c>
      <c r="BR807" s="258">
        <f t="shared" si="428"/>
        <v>1</v>
      </c>
      <c r="BS807" s="258">
        <f t="shared" si="389"/>
        <v>1</v>
      </c>
      <c r="BT807" s="258">
        <f t="shared" si="429"/>
        <v>0</v>
      </c>
      <c r="BU807" s="258">
        <f t="shared" si="430"/>
        <v>1</v>
      </c>
      <c r="BV807" s="258">
        <f t="shared" si="392"/>
        <v>1</v>
      </c>
      <c r="BW807" s="258">
        <f t="shared" si="431"/>
        <v>0</v>
      </c>
      <c r="BX807" s="258">
        <f t="shared" si="432"/>
        <v>1</v>
      </c>
      <c r="BY807" s="258">
        <f t="shared" si="395"/>
        <v>1</v>
      </c>
      <c r="BZ807" s="258">
        <f t="shared" si="433"/>
        <v>0</v>
      </c>
      <c r="CA807" s="258">
        <f t="shared" si="434"/>
        <v>1</v>
      </c>
      <c r="CB807" s="258">
        <f t="shared" si="398"/>
        <v>1</v>
      </c>
      <c r="CC807" s="258">
        <f t="shared" si="435"/>
        <v>0</v>
      </c>
      <c r="CD807" s="258">
        <f t="shared" si="436"/>
        <v>1</v>
      </c>
    </row>
    <row r="808" spans="1:82" hidden="1">
      <c r="A808" s="258"/>
      <c r="B808" s="258"/>
      <c r="C808" s="259"/>
      <c r="D808" s="258"/>
      <c r="E808" s="258"/>
      <c r="F808" s="258"/>
      <c r="G808" s="258">
        <v>800</v>
      </c>
      <c r="H808" s="743"/>
      <c r="I808" s="744"/>
      <c r="J808" s="739"/>
      <c r="K808" s="745"/>
      <c r="L808" s="745"/>
      <c r="M808" s="272"/>
      <c r="N808" s="508">
        <f t="shared" si="402"/>
        <v>0</v>
      </c>
      <c r="O808" s="510">
        <f t="shared" si="403"/>
        <v>0</v>
      </c>
      <c r="P808" s="260">
        <f t="shared" si="404"/>
        <v>0</v>
      </c>
      <c r="Q808" s="261">
        <f t="shared" si="405"/>
        <v>0</v>
      </c>
      <c r="R808" s="261">
        <f t="shared" si="401"/>
        <v>0</v>
      </c>
      <c r="S808" s="262"/>
      <c r="T808" s="262"/>
      <c r="U808" s="263">
        <f t="shared" si="348"/>
        <v>1.288</v>
      </c>
      <c r="V808" s="264">
        <f>IF(E808="SP",1,IF(D808="",ExtraMargeMateriaal,(1-VLOOKUP(D808,TabelAankoop[],4,FALSE))))</f>
        <v>1</v>
      </c>
      <c r="W808" s="265">
        <f t="shared" si="3"/>
        <v>0.6885</v>
      </c>
      <c r="X808" s="266">
        <f t="shared" si="4"/>
        <v>1</v>
      </c>
      <c r="Y808" s="267">
        <f t="shared" si="5"/>
        <v>1.46</v>
      </c>
      <c r="Z808" s="267">
        <f t="shared" si="6"/>
        <v>1.1599999999999999</v>
      </c>
      <c r="AA808" s="268">
        <f t="shared" si="349"/>
        <v>0</v>
      </c>
      <c r="AB808" s="456">
        <f t="shared" si="350"/>
        <v>0</v>
      </c>
      <c r="AC808" s="457">
        <f t="shared" si="351"/>
        <v>0</v>
      </c>
      <c r="AD808" s="456">
        <f t="shared" si="352"/>
        <v>0</v>
      </c>
      <c r="AE808" s="458">
        <f t="shared" si="353"/>
        <v>0</v>
      </c>
      <c r="AF808" s="457">
        <f t="shared" si="406"/>
        <v>0</v>
      </c>
      <c r="AG808" s="456">
        <f t="shared" si="355"/>
        <v>0</v>
      </c>
      <c r="AH808" s="457">
        <f t="shared" si="356"/>
        <v>0</v>
      </c>
      <c r="AI808" s="268">
        <f t="shared" si="357"/>
        <v>0</v>
      </c>
      <c r="AJ808" s="269">
        <f t="shared" si="358"/>
        <v>0</v>
      </c>
      <c r="AK808" s="270">
        <f t="shared" si="359"/>
        <v>0</v>
      </c>
      <c r="AL808" s="415">
        <f t="shared" si="360"/>
        <v>0</v>
      </c>
      <c r="AM808" s="259" t="str">
        <f>IF(AP808="","",IFERROR(VLOOKUP(AP808,CODES!$A$3:$D$1348,4,FALSE),"X"))&amp;IF(AQ808="","",IFERROR(VLOOKUP(AQ808,CODES!$A$3:$D$1348,4,FALSE),"X"))&amp;IF(AR808="","",IFERROR(VLOOKUP(AR808,CODES!$A$3:$D$1348,4,FALSE),"X"))&amp;IF(AS808="","",IFERROR(VLOOKUP(AS808,CODES!$A$3:$D$1348,4,FALSE),"X"))&amp;IF(AT808="","",IFERROR(VLOOKUP(AT808,CODES!$A$3:$D$1348,4,FALSE),"X"))&amp;IF(AU808="","",IFERROR(VLOOKUP(AU808,CODES!$A$3:$D$1348,4,FALSE),"X"))&amp;IF(AV808="","",IFERROR(VLOOKUP(AV808,CODES!$A$3:$D$1348,4,FALSE),"X"))&amp;IF(AW808="","",IFERROR(VLOOKUP(AW808,CODES!$A$3:$D$1348,4,FALSE),"X"))&amp;IF(AX808="","",IFERROR(VLOOKUP(AX808,CODES!$A$3:$D$1348,4,FALSE),"X"))&amp;IF(AY808="","",IFERROR(VLOOKUP(AY808,CODES!$A$3:$D$1348,4,FALSE),"X"))</f>
        <v/>
      </c>
      <c r="AN808" s="258">
        <f>SUM(IFERROR(VLOOKUP(AP808,CODES!$A$3:$D$1348,4,FALSE)*BC808,0),IFERROR(VLOOKUP(AQ808,CODES!$A$3:$D$1348,4,FALSE)*BF808,0),IFERROR(VLOOKUP(AR808,CODES!$A$3:$D$1348,4,FALSE)*BI808,0),IFERROR(VLOOKUP(AS808,CODES!$A$3:$D$1348,4,FALSE)*BL808,0),IFERROR(VLOOKUP(AT808,CODES!$A$3:$D$1348,4,FALSE)*BO808,0),IFERROR(VLOOKUP(AU808,CODES!$A$3:$D$1348,4,FALSE)*BR808,0),IFERROR(VLOOKUP(AV808,CODES!$A$3:$D$1348,4,FALSE)*BU808,0),IFERROR(VLOOKUP(AW808,CODES!$A$3:$D$1348,4,FALSE)*BX808,0),IFERROR(VLOOKUP(AX808,CODES!$A$3:$D$1348,4,FALSE)*CA808,0),IFERROR(VLOOKUP(AY808,CODES!$A$3:$D$1348,4,FALSE)*CD808,0))</f>
        <v>0</v>
      </c>
      <c r="AO808" s="258">
        <f>SUM(IFERROR(VLOOKUP(AP808,CODES!$A$3:$D$1348,3,FALSE)*BC808,0),IFERROR(VLOOKUP(AQ808,CODES!$A$3:$D$1348,3,FALSE)*BF808,0),IFERROR(VLOOKUP(AR808,CODES!$A$3:$D$1348,3,FALSE)*BI808,0),IFERROR(VLOOKUP(AS808,CODES!$A$3:$D$1348,3,FALSE)*BL808,0),IFERROR(VLOOKUP(AT808,CODES!$A$3:$D$1348,3,FALSE)*BO808,0),IFERROR(VLOOKUP(AU808,CODES!$A$3:$D$1348,3,FALSE)*BR808,0),IFERROR(VLOOKUP(AV808,CODES!$A$3:$D$1348,3,FALSE)*BU808,0),IFERROR(VLOOKUP(AW808,CODES!$A$3:$D$1348,3,FALSE)*BX808,0),IFERROR(VLOOKUP(AX808,CODES!$A$3:$D$1348,3,FALSE)*CA808,0),IFERROR(VLOOKUP(AY808,CODES!$A$3:$D$1348,3,FALSE)*CD808,0))+B808</f>
        <v>0</v>
      </c>
      <c r="AP808" s="271" t="str">
        <f t="shared" si="407"/>
        <v/>
      </c>
      <c r="AQ808" s="271" t="str">
        <f t="shared" si="408"/>
        <v/>
      </c>
      <c r="AR808" s="271" t="str">
        <f t="shared" si="409"/>
        <v/>
      </c>
      <c r="AS808" s="271" t="str">
        <f t="shared" si="410"/>
        <v/>
      </c>
      <c r="AT808" s="271" t="str">
        <f t="shared" si="411"/>
        <v/>
      </c>
      <c r="AU808" s="271" t="str">
        <f t="shared" si="412"/>
        <v/>
      </c>
      <c r="AV808" s="271" t="str">
        <f t="shared" si="413"/>
        <v/>
      </c>
      <c r="AW808" s="271" t="str">
        <f t="shared" si="414"/>
        <v/>
      </c>
      <c r="AX808" s="271" t="str">
        <f t="shared" si="415"/>
        <v/>
      </c>
      <c r="AY808" s="271" t="str">
        <f t="shared" si="416"/>
        <v/>
      </c>
      <c r="AZ808" s="258">
        <f t="shared" si="371"/>
        <v>0</v>
      </c>
      <c r="BA808" s="258">
        <f t="shared" si="19"/>
        <v>1</v>
      </c>
      <c r="BB808" s="258">
        <f t="shared" si="417"/>
        <v>0</v>
      </c>
      <c r="BC808" s="258">
        <f t="shared" si="418"/>
        <v>1</v>
      </c>
      <c r="BD808" s="258">
        <f t="shared" si="374"/>
        <v>1</v>
      </c>
      <c r="BE808" s="258">
        <f t="shared" si="419"/>
        <v>0</v>
      </c>
      <c r="BF808" s="258">
        <f t="shared" si="420"/>
        <v>1</v>
      </c>
      <c r="BG808" s="258">
        <f t="shared" si="377"/>
        <v>1</v>
      </c>
      <c r="BH808" s="258">
        <f t="shared" si="421"/>
        <v>0</v>
      </c>
      <c r="BI808" s="258">
        <f t="shared" si="422"/>
        <v>1</v>
      </c>
      <c r="BJ808" s="258">
        <f t="shared" si="380"/>
        <v>1</v>
      </c>
      <c r="BK808" s="258">
        <f t="shared" si="423"/>
        <v>0</v>
      </c>
      <c r="BL808" s="258">
        <f t="shared" si="424"/>
        <v>1</v>
      </c>
      <c r="BM808" s="258">
        <f t="shared" si="383"/>
        <v>1</v>
      </c>
      <c r="BN808" s="258">
        <f t="shared" si="425"/>
        <v>0</v>
      </c>
      <c r="BO808" s="258">
        <f t="shared" si="426"/>
        <v>1</v>
      </c>
      <c r="BP808" s="258">
        <f t="shared" si="386"/>
        <v>1</v>
      </c>
      <c r="BQ808" s="258">
        <f t="shared" si="427"/>
        <v>0</v>
      </c>
      <c r="BR808" s="258">
        <f t="shared" si="428"/>
        <v>1</v>
      </c>
      <c r="BS808" s="258">
        <f t="shared" si="389"/>
        <v>1</v>
      </c>
      <c r="BT808" s="258">
        <f t="shared" si="429"/>
        <v>0</v>
      </c>
      <c r="BU808" s="258">
        <f t="shared" si="430"/>
        <v>1</v>
      </c>
      <c r="BV808" s="258">
        <f t="shared" si="392"/>
        <v>1</v>
      </c>
      <c r="BW808" s="258">
        <f t="shared" si="431"/>
        <v>0</v>
      </c>
      <c r="BX808" s="258">
        <f t="shared" si="432"/>
        <v>1</v>
      </c>
      <c r="BY808" s="258">
        <f t="shared" si="395"/>
        <v>1</v>
      </c>
      <c r="BZ808" s="258">
        <f t="shared" si="433"/>
        <v>0</v>
      </c>
      <c r="CA808" s="258">
        <f t="shared" si="434"/>
        <v>1</v>
      </c>
      <c r="CB808" s="258">
        <f t="shared" si="398"/>
        <v>1</v>
      </c>
      <c r="CC808" s="258">
        <f t="shared" si="435"/>
        <v>0</v>
      </c>
      <c r="CD808" s="258">
        <f t="shared" si="436"/>
        <v>1</v>
      </c>
    </row>
    <row r="809" spans="1:82" hidden="1">
      <c r="A809" s="258"/>
      <c r="B809" s="258"/>
      <c r="C809" s="259"/>
      <c r="D809" s="258"/>
      <c r="E809" s="258"/>
      <c r="F809" s="258"/>
      <c r="G809" s="258">
        <v>801</v>
      </c>
      <c r="H809" s="743"/>
      <c r="I809" s="744"/>
      <c r="J809" s="739"/>
      <c r="K809" s="745"/>
      <c r="L809" s="745"/>
      <c r="M809" s="272"/>
      <c r="N809" s="508">
        <f t="shared" si="402"/>
        <v>0</v>
      </c>
      <c r="O809" s="510">
        <f t="shared" si="403"/>
        <v>0</v>
      </c>
      <c r="P809" s="260">
        <f t="shared" si="404"/>
        <v>0</v>
      </c>
      <c r="Q809" s="261">
        <f t="shared" si="405"/>
        <v>0</v>
      </c>
      <c r="R809" s="261">
        <f t="shared" si="401"/>
        <v>0</v>
      </c>
      <c r="S809" s="262"/>
      <c r="T809" s="262"/>
      <c r="U809" s="263">
        <f t="shared" si="348"/>
        <v>1.288</v>
      </c>
      <c r="V809" s="264">
        <f>IF(E809="SP",1,IF(D809="",ExtraMargeMateriaal,(1-VLOOKUP(D809,TabelAankoop[],4,FALSE))))</f>
        <v>1</v>
      </c>
      <c r="W809" s="265">
        <f t="shared" si="3"/>
        <v>0.6885</v>
      </c>
      <c r="X809" s="266">
        <f t="shared" si="4"/>
        <v>1</v>
      </c>
      <c r="Y809" s="267">
        <f t="shared" si="5"/>
        <v>1.46</v>
      </c>
      <c r="Z809" s="267">
        <f t="shared" si="6"/>
        <v>1.1599999999999999</v>
      </c>
      <c r="AA809" s="268">
        <f t="shared" si="349"/>
        <v>0</v>
      </c>
      <c r="AB809" s="456">
        <f t="shared" si="350"/>
        <v>0</v>
      </c>
      <c r="AC809" s="457">
        <f t="shared" si="351"/>
        <v>0</v>
      </c>
      <c r="AD809" s="456">
        <f t="shared" si="352"/>
        <v>0</v>
      </c>
      <c r="AE809" s="458">
        <f t="shared" si="353"/>
        <v>0</v>
      </c>
      <c r="AF809" s="457">
        <f t="shared" si="406"/>
        <v>0</v>
      </c>
      <c r="AG809" s="456">
        <f t="shared" si="355"/>
        <v>0</v>
      </c>
      <c r="AH809" s="457">
        <f t="shared" si="356"/>
        <v>0</v>
      </c>
      <c r="AI809" s="268">
        <f t="shared" si="357"/>
        <v>0</v>
      </c>
      <c r="AJ809" s="269">
        <f t="shared" si="358"/>
        <v>0</v>
      </c>
      <c r="AK809" s="270">
        <f t="shared" si="359"/>
        <v>0</v>
      </c>
      <c r="AL809" s="415">
        <f t="shared" si="360"/>
        <v>0</v>
      </c>
      <c r="AM809" s="259" t="str">
        <f>IF(AP809="","",IFERROR(VLOOKUP(AP809,CODES!$A$3:$D$1348,4,FALSE),"X"))&amp;IF(AQ809="","",IFERROR(VLOOKUP(AQ809,CODES!$A$3:$D$1348,4,FALSE),"X"))&amp;IF(AR809="","",IFERROR(VLOOKUP(AR809,CODES!$A$3:$D$1348,4,FALSE),"X"))&amp;IF(AS809="","",IFERROR(VLOOKUP(AS809,CODES!$A$3:$D$1348,4,FALSE),"X"))&amp;IF(AT809="","",IFERROR(VLOOKUP(AT809,CODES!$A$3:$D$1348,4,FALSE),"X"))&amp;IF(AU809="","",IFERROR(VLOOKUP(AU809,CODES!$A$3:$D$1348,4,FALSE),"X"))&amp;IF(AV809="","",IFERROR(VLOOKUP(AV809,CODES!$A$3:$D$1348,4,FALSE),"X"))&amp;IF(AW809="","",IFERROR(VLOOKUP(AW809,CODES!$A$3:$D$1348,4,FALSE),"X"))&amp;IF(AX809="","",IFERROR(VLOOKUP(AX809,CODES!$A$3:$D$1348,4,FALSE),"X"))&amp;IF(AY809="","",IFERROR(VLOOKUP(AY809,CODES!$A$3:$D$1348,4,FALSE),"X"))</f>
        <v/>
      </c>
      <c r="AN809" s="258">
        <f>SUM(IFERROR(VLOOKUP(AP809,CODES!$A$3:$D$1348,4,FALSE)*BC809,0),IFERROR(VLOOKUP(AQ809,CODES!$A$3:$D$1348,4,FALSE)*BF809,0),IFERROR(VLOOKUP(AR809,CODES!$A$3:$D$1348,4,FALSE)*BI809,0),IFERROR(VLOOKUP(AS809,CODES!$A$3:$D$1348,4,FALSE)*BL809,0),IFERROR(VLOOKUP(AT809,CODES!$A$3:$D$1348,4,FALSE)*BO809,0),IFERROR(VLOOKUP(AU809,CODES!$A$3:$D$1348,4,FALSE)*BR809,0),IFERROR(VLOOKUP(AV809,CODES!$A$3:$D$1348,4,FALSE)*BU809,0),IFERROR(VLOOKUP(AW809,CODES!$A$3:$D$1348,4,FALSE)*BX809,0),IFERROR(VLOOKUP(AX809,CODES!$A$3:$D$1348,4,FALSE)*CA809,0),IFERROR(VLOOKUP(AY809,CODES!$A$3:$D$1348,4,FALSE)*CD809,0))</f>
        <v>0</v>
      </c>
      <c r="AO809" s="258">
        <f>SUM(IFERROR(VLOOKUP(AP809,CODES!$A$3:$D$1348,3,FALSE)*BC809,0),IFERROR(VLOOKUP(AQ809,CODES!$A$3:$D$1348,3,FALSE)*BF809,0),IFERROR(VLOOKUP(AR809,CODES!$A$3:$D$1348,3,FALSE)*BI809,0),IFERROR(VLOOKUP(AS809,CODES!$A$3:$D$1348,3,FALSE)*BL809,0),IFERROR(VLOOKUP(AT809,CODES!$A$3:$D$1348,3,FALSE)*BO809,0),IFERROR(VLOOKUP(AU809,CODES!$A$3:$D$1348,3,FALSE)*BR809,0),IFERROR(VLOOKUP(AV809,CODES!$A$3:$D$1348,3,FALSE)*BU809,0),IFERROR(VLOOKUP(AW809,CODES!$A$3:$D$1348,3,FALSE)*BX809,0),IFERROR(VLOOKUP(AX809,CODES!$A$3:$D$1348,3,FALSE)*CA809,0),IFERROR(VLOOKUP(AY809,CODES!$A$3:$D$1348,3,FALSE)*CD809,0))+B809</f>
        <v>0</v>
      </c>
      <c r="AP809" s="271" t="str">
        <f t="shared" si="407"/>
        <v/>
      </c>
      <c r="AQ809" s="271" t="str">
        <f t="shared" si="408"/>
        <v/>
      </c>
      <c r="AR809" s="271" t="str">
        <f t="shared" si="409"/>
        <v/>
      </c>
      <c r="AS809" s="271" t="str">
        <f t="shared" si="410"/>
        <v/>
      </c>
      <c r="AT809" s="271" t="str">
        <f t="shared" si="411"/>
        <v/>
      </c>
      <c r="AU809" s="271" t="str">
        <f t="shared" si="412"/>
        <v/>
      </c>
      <c r="AV809" s="271" t="str">
        <f t="shared" si="413"/>
        <v/>
      </c>
      <c r="AW809" s="271" t="str">
        <f t="shared" si="414"/>
        <v/>
      </c>
      <c r="AX809" s="271" t="str">
        <f t="shared" si="415"/>
        <v/>
      </c>
      <c r="AY809" s="271" t="str">
        <f t="shared" si="416"/>
        <v/>
      </c>
      <c r="AZ809" s="258">
        <f t="shared" si="371"/>
        <v>0</v>
      </c>
      <c r="BA809" s="258">
        <f t="shared" si="19"/>
        <v>1</v>
      </c>
      <c r="BB809" s="258">
        <f t="shared" si="417"/>
        <v>0</v>
      </c>
      <c r="BC809" s="258">
        <f t="shared" si="418"/>
        <v>1</v>
      </c>
      <c r="BD809" s="258">
        <f t="shared" si="374"/>
        <v>1</v>
      </c>
      <c r="BE809" s="258">
        <f t="shared" si="419"/>
        <v>0</v>
      </c>
      <c r="BF809" s="258">
        <f t="shared" si="420"/>
        <v>1</v>
      </c>
      <c r="BG809" s="258">
        <f t="shared" si="377"/>
        <v>1</v>
      </c>
      <c r="BH809" s="258">
        <f t="shared" si="421"/>
        <v>0</v>
      </c>
      <c r="BI809" s="258">
        <f t="shared" si="422"/>
        <v>1</v>
      </c>
      <c r="BJ809" s="258">
        <f t="shared" si="380"/>
        <v>1</v>
      </c>
      <c r="BK809" s="258">
        <f t="shared" si="423"/>
        <v>0</v>
      </c>
      <c r="BL809" s="258">
        <f t="shared" si="424"/>
        <v>1</v>
      </c>
      <c r="BM809" s="258">
        <f t="shared" si="383"/>
        <v>1</v>
      </c>
      <c r="BN809" s="258">
        <f t="shared" si="425"/>
        <v>0</v>
      </c>
      <c r="BO809" s="258">
        <f t="shared" si="426"/>
        <v>1</v>
      </c>
      <c r="BP809" s="258">
        <f t="shared" si="386"/>
        <v>1</v>
      </c>
      <c r="BQ809" s="258">
        <f t="shared" si="427"/>
        <v>0</v>
      </c>
      <c r="BR809" s="258">
        <f t="shared" si="428"/>
        <v>1</v>
      </c>
      <c r="BS809" s="258">
        <f t="shared" si="389"/>
        <v>1</v>
      </c>
      <c r="BT809" s="258">
        <f t="shared" si="429"/>
        <v>0</v>
      </c>
      <c r="BU809" s="258">
        <f t="shared" si="430"/>
        <v>1</v>
      </c>
      <c r="BV809" s="258">
        <f t="shared" si="392"/>
        <v>1</v>
      </c>
      <c r="BW809" s="258">
        <f t="shared" si="431"/>
        <v>0</v>
      </c>
      <c r="BX809" s="258">
        <f t="shared" si="432"/>
        <v>1</v>
      </c>
      <c r="BY809" s="258">
        <f t="shared" si="395"/>
        <v>1</v>
      </c>
      <c r="BZ809" s="258">
        <f t="shared" si="433"/>
        <v>0</v>
      </c>
      <c r="CA809" s="258">
        <f t="shared" si="434"/>
        <v>1</v>
      </c>
      <c r="CB809" s="258">
        <f t="shared" si="398"/>
        <v>1</v>
      </c>
      <c r="CC809" s="258">
        <f t="shared" si="435"/>
        <v>0</v>
      </c>
      <c r="CD809" s="258">
        <f t="shared" si="436"/>
        <v>1</v>
      </c>
    </row>
    <row r="810" spans="1:82" hidden="1">
      <c r="A810" s="258"/>
      <c r="B810" s="258"/>
      <c r="C810" s="259"/>
      <c r="D810" s="258"/>
      <c r="E810" s="258"/>
      <c r="F810" s="258"/>
      <c r="G810" s="258">
        <v>802</v>
      </c>
      <c r="H810" s="743"/>
      <c r="I810" s="744"/>
      <c r="J810" s="739"/>
      <c r="K810" s="745"/>
      <c r="L810" s="745"/>
      <c r="M810" s="272"/>
      <c r="N810" s="508">
        <f t="shared" si="402"/>
        <v>0</v>
      </c>
      <c r="O810" s="510">
        <f t="shared" si="403"/>
        <v>0</v>
      </c>
      <c r="P810" s="260">
        <f t="shared" si="404"/>
        <v>0</v>
      </c>
      <c r="Q810" s="261">
        <f t="shared" si="405"/>
        <v>0</v>
      </c>
      <c r="R810" s="261">
        <f t="shared" si="401"/>
        <v>0</v>
      </c>
      <c r="S810" s="262"/>
      <c r="T810" s="262"/>
      <c r="U810" s="263">
        <f t="shared" si="348"/>
        <v>1.288</v>
      </c>
      <c r="V810" s="264">
        <f>IF(E810="SP",1,IF(D810="",ExtraMargeMateriaal,(1-VLOOKUP(D810,TabelAankoop[],4,FALSE))))</f>
        <v>1</v>
      </c>
      <c r="W810" s="265">
        <f t="shared" si="3"/>
        <v>0.6885</v>
      </c>
      <c r="X810" s="266">
        <f t="shared" si="4"/>
        <v>1</v>
      </c>
      <c r="Y810" s="267">
        <f t="shared" si="5"/>
        <v>1.46</v>
      </c>
      <c r="Z810" s="267">
        <f t="shared" si="6"/>
        <v>1.1599999999999999</v>
      </c>
      <c r="AA810" s="268">
        <f t="shared" si="349"/>
        <v>0</v>
      </c>
      <c r="AB810" s="456">
        <f t="shared" si="350"/>
        <v>0</v>
      </c>
      <c r="AC810" s="457">
        <f t="shared" si="351"/>
        <v>0</v>
      </c>
      <c r="AD810" s="456">
        <f t="shared" si="352"/>
        <v>0</v>
      </c>
      <c r="AE810" s="458">
        <f t="shared" si="353"/>
        <v>0</v>
      </c>
      <c r="AF810" s="457">
        <f t="shared" si="406"/>
        <v>0</v>
      </c>
      <c r="AG810" s="456">
        <f t="shared" si="355"/>
        <v>0</v>
      </c>
      <c r="AH810" s="457">
        <f t="shared" si="356"/>
        <v>0</v>
      </c>
      <c r="AI810" s="268">
        <f t="shared" si="357"/>
        <v>0</v>
      </c>
      <c r="AJ810" s="269">
        <f t="shared" si="358"/>
        <v>0</v>
      </c>
      <c r="AK810" s="270">
        <f t="shared" si="359"/>
        <v>0</v>
      </c>
      <c r="AL810" s="415">
        <f t="shared" si="360"/>
        <v>0</v>
      </c>
      <c r="AM810" s="259" t="str">
        <f>IF(AP810="","",IFERROR(VLOOKUP(AP810,CODES!$A$3:$D$1348,4,FALSE),"X"))&amp;IF(AQ810="","",IFERROR(VLOOKUP(AQ810,CODES!$A$3:$D$1348,4,FALSE),"X"))&amp;IF(AR810="","",IFERROR(VLOOKUP(AR810,CODES!$A$3:$D$1348,4,FALSE),"X"))&amp;IF(AS810="","",IFERROR(VLOOKUP(AS810,CODES!$A$3:$D$1348,4,FALSE),"X"))&amp;IF(AT810="","",IFERROR(VLOOKUP(AT810,CODES!$A$3:$D$1348,4,FALSE),"X"))&amp;IF(AU810="","",IFERROR(VLOOKUP(AU810,CODES!$A$3:$D$1348,4,FALSE),"X"))&amp;IF(AV810="","",IFERROR(VLOOKUP(AV810,CODES!$A$3:$D$1348,4,FALSE),"X"))&amp;IF(AW810="","",IFERROR(VLOOKUP(AW810,CODES!$A$3:$D$1348,4,FALSE),"X"))&amp;IF(AX810="","",IFERROR(VLOOKUP(AX810,CODES!$A$3:$D$1348,4,FALSE),"X"))&amp;IF(AY810="","",IFERROR(VLOOKUP(AY810,CODES!$A$3:$D$1348,4,FALSE),"X"))</f>
        <v/>
      </c>
      <c r="AN810" s="258">
        <f>SUM(IFERROR(VLOOKUP(AP810,CODES!$A$3:$D$1348,4,FALSE)*BC810,0),IFERROR(VLOOKUP(AQ810,CODES!$A$3:$D$1348,4,FALSE)*BF810,0),IFERROR(VLOOKUP(AR810,CODES!$A$3:$D$1348,4,FALSE)*BI810,0),IFERROR(VLOOKUP(AS810,CODES!$A$3:$D$1348,4,FALSE)*BL810,0),IFERROR(VLOOKUP(AT810,CODES!$A$3:$D$1348,4,FALSE)*BO810,0),IFERROR(VLOOKUP(AU810,CODES!$A$3:$D$1348,4,FALSE)*BR810,0),IFERROR(VLOOKUP(AV810,CODES!$A$3:$D$1348,4,FALSE)*BU810,0),IFERROR(VLOOKUP(AW810,CODES!$A$3:$D$1348,4,FALSE)*BX810,0),IFERROR(VLOOKUP(AX810,CODES!$A$3:$D$1348,4,FALSE)*CA810,0),IFERROR(VLOOKUP(AY810,CODES!$A$3:$D$1348,4,FALSE)*CD810,0))</f>
        <v>0</v>
      </c>
      <c r="AO810" s="258">
        <f>SUM(IFERROR(VLOOKUP(AP810,CODES!$A$3:$D$1348,3,FALSE)*BC810,0),IFERROR(VLOOKUP(AQ810,CODES!$A$3:$D$1348,3,FALSE)*BF810,0),IFERROR(VLOOKUP(AR810,CODES!$A$3:$D$1348,3,FALSE)*BI810,0),IFERROR(VLOOKUP(AS810,CODES!$A$3:$D$1348,3,FALSE)*BL810,0),IFERROR(VLOOKUP(AT810,CODES!$A$3:$D$1348,3,FALSE)*BO810,0),IFERROR(VLOOKUP(AU810,CODES!$A$3:$D$1348,3,FALSE)*BR810,0),IFERROR(VLOOKUP(AV810,CODES!$A$3:$D$1348,3,FALSE)*BU810,0),IFERROR(VLOOKUP(AW810,CODES!$A$3:$D$1348,3,FALSE)*BX810,0),IFERROR(VLOOKUP(AX810,CODES!$A$3:$D$1348,3,FALSE)*CA810,0),IFERROR(VLOOKUP(AY810,CODES!$A$3:$D$1348,3,FALSE)*CD810,0))+B810</f>
        <v>0</v>
      </c>
      <c r="AP810" s="271" t="str">
        <f t="shared" si="407"/>
        <v/>
      </c>
      <c r="AQ810" s="271" t="str">
        <f t="shared" si="408"/>
        <v/>
      </c>
      <c r="AR810" s="271" t="str">
        <f t="shared" si="409"/>
        <v/>
      </c>
      <c r="AS810" s="271" t="str">
        <f t="shared" si="410"/>
        <v/>
      </c>
      <c r="AT810" s="271" t="str">
        <f t="shared" si="411"/>
        <v/>
      </c>
      <c r="AU810" s="271" t="str">
        <f t="shared" si="412"/>
        <v/>
      </c>
      <c r="AV810" s="271" t="str">
        <f t="shared" si="413"/>
        <v/>
      </c>
      <c r="AW810" s="271" t="str">
        <f t="shared" si="414"/>
        <v/>
      </c>
      <c r="AX810" s="271" t="str">
        <f t="shared" si="415"/>
        <v/>
      </c>
      <c r="AY810" s="271" t="str">
        <f t="shared" si="416"/>
        <v/>
      </c>
      <c r="AZ810" s="258">
        <f t="shared" si="371"/>
        <v>0</v>
      </c>
      <c r="BA810" s="258">
        <f t="shared" si="19"/>
        <v>1</v>
      </c>
      <c r="BB810" s="258">
        <f t="shared" si="417"/>
        <v>0</v>
      </c>
      <c r="BC810" s="258">
        <f t="shared" si="418"/>
        <v>1</v>
      </c>
      <c r="BD810" s="258">
        <f t="shared" si="374"/>
        <v>1</v>
      </c>
      <c r="BE810" s="258">
        <f t="shared" si="419"/>
        <v>0</v>
      </c>
      <c r="BF810" s="258">
        <f t="shared" si="420"/>
        <v>1</v>
      </c>
      <c r="BG810" s="258">
        <f t="shared" si="377"/>
        <v>1</v>
      </c>
      <c r="BH810" s="258">
        <f t="shared" si="421"/>
        <v>0</v>
      </c>
      <c r="BI810" s="258">
        <f t="shared" si="422"/>
        <v>1</v>
      </c>
      <c r="BJ810" s="258">
        <f t="shared" si="380"/>
        <v>1</v>
      </c>
      <c r="BK810" s="258">
        <f t="shared" si="423"/>
        <v>0</v>
      </c>
      <c r="BL810" s="258">
        <f t="shared" si="424"/>
        <v>1</v>
      </c>
      <c r="BM810" s="258">
        <f t="shared" si="383"/>
        <v>1</v>
      </c>
      <c r="BN810" s="258">
        <f t="shared" si="425"/>
        <v>0</v>
      </c>
      <c r="BO810" s="258">
        <f t="shared" si="426"/>
        <v>1</v>
      </c>
      <c r="BP810" s="258">
        <f t="shared" si="386"/>
        <v>1</v>
      </c>
      <c r="BQ810" s="258">
        <f t="shared" si="427"/>
        <v>0</v>
      </c>
      <c r="BR810" s="258">
        <f t="shared" si="428"/>
        <v>1</v>
      </c>
      <c r="BS810" s="258">
        <f t="shared" si="389"/>
        <v>1</v>
      </c>
      <c r="BT810" s="258">
        <f t="shared" si="429"/>
        <v>0</v>
      </c>
      <c r="BU810" s="258">
        <f t="shared" si="430"/>
        <v>1</v>
      </c>
      <c r="BV810" s="258">
        <f t="shared" si="392"/>
        <v>1</v>
      </c>
      <c r="BW810" s="258">
        <f t="shared" si="431"/>
        <v>0</v>
      </c>
      <c r="BX810" s="258">
        <f t="shared" si="432"/>
        <v>1</v>
      </c>
      <c r="BY810" s="258">
        <f t="shared" si="395"/>
        <v>1</v>
      </c>
      <c r="BZ810" s="258">
        <f t="shared" si="433"/>
        <v>0</v>
      </c>
      <c r="CA810" s="258">
        <f t="shared" si="434"/>
        <v>1</v>
      </c>
      <c r="CB810" s="258">
        <f t="shared" si="398"/>
        <v>1</v>
      </c>
      <c r="CC810" s="258">
        <f t="shared" si="435"/>
        <v>0</v>
      </c>
      <c r="CD810" s="258">
        <f t="shared" si="436"/>
        <v>1</v>
      </c>
    </row>
    <row r="811" spans="1:82" hidden="1">
      <c r="A811" s="258"/>
      <c r="B811" s="258"/>
      <c r="C811" s="259"/>
      <c r="D811" s="258"/>
      <c r="E811" s="258"/>
      <c r="F811" s="258"/>
      <c r="G811" s="258">
        <v>803</v>
      </c>
      <c r="H811" s="743"/>
      <c r="I811" s="744"/>
      <c r="J811" s="739"/>
      <c r="K811" s="745"/>
      <c r="L811" s="745"/>
      <c r="M811" s="272"/>
      <c r="N811" s="508">
        <f t="shared" si="402"/>
        <v>0</v>
      </c>
      <c r="O811" s="510">
        <f t="shared" si="403"/>
        <v>0</v>
      </c>
      <c r="P811" s="260">
        <f t="shared" si="404"/>
        <v>0</v>
      </c>
      <c r="Q811" s="261">
        <f t="shared" si="405"/>
        <v>0</v>
      </c>
      <c r="R811" s="261">
        <f t="shared" si="401"/>
        <v>0</v>
      </c>
      <c r="S811" s="262"/>
      <c r="T811" s="262"/>
      <c r="U811" s="263">
        <f t="shared" si="348"/>
        <v>1.288</v>
      </c>
      <c r="V811" s="264">
        <f>IF(E811="SP",1,IF(D811="",ExtraMargeMateriaal,(1-VLOOKUP(D811,TabelAankoop[],4,FALSE))))</f>
        <v>1</v>
      </c>
      <c r="W811" s="265">
        <f t="shared" si="3"/>
        <v>0.6885</v>
      </c>
      <c r="X811" s="266">
        <f t="shared" si="4"/>
        <v>1</v>
      </c>
      <c r="Y811" s="267">
        <f t="shared" si="5"/>
        <v>1.46</v>
      </c>
      <c r="Z811" s="267">
        <f t="shared" si="6"/>
        <v>1.1599999999999999</v>
      </c>
      <c r="AA811" s="268">
        <f t="shared" si="349"/>
        <v>0</v>
      </c>
      <c r="AB811" s="456">
        <f t="shared" si="350"/>
        <v>0</v>
      </c>
      <c r="AC811" s="457">
        <f t="shared" si="351"/>
        <v>0</v>
      </c>
      <c r="AD811" s="456">
        <f t="shared" si="352"/>
        <v>0</v>
      </c>
      <c r="AE811" s="458">
        <f t="shared" si="353"/>
        <v>0</v>
      </c>
      <c r="AF811" s="457">
        <f t="shared" si="406"/>
        <v>0</v>
      </c>
      <c r="AG811" s="456">
        <f t="shared" si="355"/>
        <v>0</v>
      </c>
      <c r="AH811" s="457">
        <f t="shared" si="356"/>
        <v>0</v>
      </c>
      <c r="AI811" s="268">
        <f t="shared" si="357"/>
        <v>0</v>
      </c>
      <c r="AJ811" s="269">
        <f t="shared" si="358"/>
        <v>0</v>
      </c>
      <c r="AK811" s="270">
        <f t="shared" si="359"/>
        <v>0</v>
      </c>
      <c r="AL811" s="415">
        <f t="shared" si="360"/>
        <v>0</v>
      </c>
      <c r="AM811" s="259" t="str">
        <f>IF(AP811="","",IFERROR(VLOOKUP(AP811,CODES!$A$3:$D$1348,4,FALSE),"X"))&amp;IF(AQ811="","",IFERROR(VLOOKUP(AQ811,CODES!$A$3:$D$1348,4,FALSE),"X"))&amp;IF(AR811="","",IFERROR(VLOOKUP(AR811,CODES!$A$3:$D$1348,4,FALSE),"X"))&amp;IF(AS811="","",IFERROR(VLOOKUP(AS811,CODES!$A$3:$D$1348,4,FALSE),"X"))&amp;IF(AT811="","",IFERROR(VLOOKUP(AT811,CODES!$A$3:$D$1348,4,FALSE),"X"))&amp;IF(AU811="","",IFERROR(VLOOKUP(AU811,CODES!$A$3:$D$1348,4,FALSE),"X"))&amp;IF(AV811="","",IFERROR(VLOOKUP(AV811,CODES!$A$3:$D$1348,4,FALSE),"X"))&amp;IF(AW811="","",IFERROR(VLOOKUP(AW811,CODES!$A$3:$D$1348,4,FALSE),"X"))&amp;IF(AX811="","",IFERROR(VLOOKUP(AX811,CODES!$A$3:$D$1348,4,FALSE),"X"))&amp;IF(AY811="","",IFERROR(VLOOKUP(AY811,CODES!$A$3:$D$1348,4,FALSE),"X"))</f>
        <v/>
      </c>
      <c r="AN811" s="258">
        <f>SUM(IFERROR(VLOOKUP(AP811,CODES!$A$3:$D$1348,4,FALSE)*BC811,0),IFERROR(VLOOKUP(AQ811,CODES!$A$3:$D$1348,4,FALSE)*BF811,0),IFERROR(VLOOKUP(AR811,CODES!$A$3:$D$1348,4,FALSE)*BI811,0),IFERROR(VLOOKUP(AS811,CODES!$A$3:$D$1348,4,FALSE)*BL811,0),IFERROR(VLOOKUP(AT811,CODES!$A$3:$D$1348,4,FALSE)*BO811,0),IFERROR(VLOOKUP(AU811,CODES!$A$3:$D$1348,4,FALSE)*BR811,0),IFERROR(VLOOKUP(AV811,CODES!$A$3:$D$1348,4,FALSE)*BU811,0),IFERROR(VLOOKUP(AW811,CODES!$A$3:$D$1348,4,FALSE)*BX811,0),IFERROR(VLOOKUP(AX811,CODES!$A$3:$D$1348,4,FALSE)*CA811,0),IFERROR(VLOOKUP(AY811,CODES!$A$3:$D$1348,4,FALSE)*CD811,0))</f>
        <v>0</v>
      </c>
      <c r="AO811" s="258">
        <f>SUM(IFERROR(VLOOKUP(AP811,CODES!$A$3:$D$1348,3,FALSE)*BC811,0),IFERROR(VLOOKUP(AQ811,CODES!$A$3:$D$1348,3,FALSE)*BF811,0),IFERROR(VLOOKUP(AR811,CODES!$A$3:$D$1348,3,FALSE)*BI811,0),IFERROR(VLOOKUP(AS811,CODES!$A$3:$D$1348,3,FALSE)*BL811,0),IFERROR(VLOOKUP(AT811,CODES!$A$3:$D$1348,3,FALSE)*BO811,0),IFERROR(VLOOKUP(AU811,CODES!$A$3:$D$1348,3,FALSE)*BR811,0),IFERROR(VLOOKUP(AV811,CODES!$A$3:$D$1348,3,FALSE)*BU811,0),IFERROR(VLOOKUP(AW811,CODES!$A$3:$D$1348,3,FALSE)*BX811,0),IFERROR(VLOOKUP(AX811,CODES!$A$3:$D$1348,3,FALSE)*CA811,0),IFERROR(VLOOKUP(AY811,CODES!$A$3:$D$1348,3,FALSE)*CD811,0))+B811</f>
        <v>0</v>
      </c>
      <c r="AP811" s="271" t="str">
        <f t="shared" si="407"/>
        <v/>
      </c>
      <c r="AQ811" s="271" t="str">
        <f t="shared" si="408"/>
        <v/>
      </c>
      <c r="AR811" s="271" t="str">
        <f t="shared" si="409"/>
        <v/>
      </c>
      <c r="AS811" s="271" t="str">
        <f t="shared" si="410"/>
        <v/>
      </c>
      <c r="AT811" s="271" t="str">
        <f t="shared" si="411"/>
        <v/>
      </c>
      <c r="AU811" s="271" t="str">
        <f t="shared" si="412"/>
        <v/>
      </c>
      <c r="AV811" s="271" t="str">
        <f t="shared" si="413"/>
        <v/>
      </c>
      <c r="AW811" s="271" t="str">
        <f t="shared" si="414"/>
        <v/>
      </c>
      <c r="AX811" s="271" t="str">
        <f t="shared" si="415"/>
        <v/>
      </c>
      <c r="AY811" s="271" t="str">
        <f t="shared" si="416"/>
        <v/>
      </c>
      <c r="AZ811" s="258">
        <f t="shared" si="371"/>
        <v>0</v>
      </c>
      <c r="BA811" s="258">
        <f t="shared" si="19"/>
        <v>1</v>
      </c>
      <c r="BB811" s="258">
        <f t="shared" si="417"/>
        <v>0</v>
      </c>
      <c r="BC811" s="258">
        <f t="shared" si="418"/>
        <v>1</v>
      </c>
      <c r="BD811" s="258">
        <f t="shared" si="374"/>
        <v>1</v>
      </c>
      <c r="BE811" s="258">
        <f t="shared" si="419"/>
        <v>0</v>
      </c>
      <c r="BF811" s="258">
        <f t="shared" si="420"/>
        <v>1</v>
      </c>
      <c r="BG811" s="258">
        <f t="shared" si="377"/>
        <v>1</v>
      </c>
      <c r="BH811" s="258">
        <f t="shared" si="421"/>
        <v>0</v>
      </c>
      <c r="BI811" s="258">
        <f t="shared" si="422"/>
        <v>1</v>
      </c>
      <c r="BJ811" s="258">
        <f t="shared" si="380"/>
        <v>1</v>
      </c>
      <c r="BK811" s="258">
        <f t="shared" si="423"/>
        <v>0</v>
      </c>
      <c r="BL811" s="258">
        <f t="shared" si="424"/>
        <v>1</v>
      </c>
      <c r="BM811" s="258">
        <f t="shared" si="383"/>
        <v>1</v>
      </c>
      <c r="BN811" s="258">
        <f t="shared" si="425"/>
        <v>0</v>
      </c>
      <c r="BO811" s="258">
        <f t="shared" si="426"/>
        <v>1</v>
      </c>
      <c r="BP811" s="258">
        <f t="shared" si="386"/>
        <v>1</v>
      </c>
      <c r="BQ811" s="258">
        <f t="shared" si="427"/>
        <v>0</v>
      </c>
      <c r="BR811" s="258">
        <f t="shared" si="428"/>
        <v>1</v>
      </c>
      <c r="BS811" s="258">
        <f t="shared" si="389"/>
        <v>1</v>
      </c>
      <c r="BT811" s="258">
        <f t="shared" si="429"/>
        <v>0</v>
      </c>
      <c r="BU811" s="258">
        <f t="shared" si="430"/>
        <v>1</v>
      </c>
      <c r="BV811" s="258">
        <f t="shared" si="392"/>
        <v>1</v>
      </c>
      <c r="BW811" s="258">
        <f t="shared" si="431"/>
        <v>0</v>
      </c>
      <c r="BX811" s="258">
        <f t="shared" si="432"/>
        <v>1</v>
      </c>
      <c r="BY811" s="258">
        <f t="shared" si="395"/>
        <v>1</v>
      </c>
      <c r="BZ811" s="258">
        <f t="shared" si="433"/>
        <v>0</v>
      </c>
      <c r="CA811" s="258">
        <f t="shared" si="434"/>
        <v>1</v>
      </c>
      <c r="CB811" s="258">
        <f t="shared" si="398"/>
        <v>1</v>
      </c>
      <c r="CC811" s="258">
        <f t="shared" si="435"/>
        <v>0</v>
      </c>
      <c r="CD811" s="258">
        <f t="shared" si="436"/>
        <v>1</v>
      </c>
    </row>
    <row r="812" spans="1:82" hidden="1">
      <c r="A812" s="258"/>
      <c r="B812" s="258"/>
      <c r="C812" s="259"/>
      <c r="D812" s="258"/>
      <c r="E812" s="258"/>
      <c r="F812" s="258"/>
      <c r="G812" s="258">
        <v>804</v>
      </c>
      <c r="H812" s="743"/>
      <c r="I812" s="744"/>
      <c r="J812" s="739"/>
      <c r="K812" s="745"/>
      <c r="L812" s="745"/>
      <c r="M812" s="272"/>
      <c r="N812" s="508">
        <f t="shared" si="402"/>
        <v>0</v>
      </c>
      <c r="O812" s="510">
        <f t="shared" si="403"/>
        <v>0</v>
      </c>
      <c r="P812" s="260">
        <f t="shared" si="404"/>
        <v>0</v>
      </c>
      <c r="Q812" s="261">
        <f t="shared" si="405"/>
        <v>0</v>
      </c>
      <c r="R812" s="261">
        <f t="shared" si="401"/>
        <v>0</v>
      </c>
      <c r="S812" s="262"/>
      <c r="T812" s="262"/>
      <c r="U812" s="263">
        <f t="shared" si="348"/>
        <v>1.288</v>
      </c>
      <c r="V812" s="264">
        <f>IF(E812="SP",1,IF(D812="",ExtraMargeMateriaal,(1-VLOOKUP(D812,TabelAankoop[],4,FALSE))))</f>
        <v>1</v>
      </c>
      <c r="W812" s="265">
        <f t="shared" si="3"/>
        <v>0.6885</v>
      </c>
      <c r="X812" s="266">
        <f t="shared" si="4"/>
        <v>1</v>
      </c>
      <c r="Y812" s="267">
        <f t="shared" si="5"/>
        <v>1.46</v>
      </c>
      <c r="Z812" s="267">
        <f t="shared" si="6"/>
        <v>1.1599999999999999</v>
      </c>
      <c r="AA812" s="268">
        <f t="shared" si="349"/>
        <v>0</v>
      </c>
      <c r="AB812" s="456">
        <f t="shared" si="350"/>
        <v>0</v>
      </c>
      <c r="AC812" s="457">
        <f t="shared" si="351"/>
        <v>0</v>
      </c>
      <c r="AD812" s="456">
        <f t="shared" si="352"/>
        <v>0</v>
      </c>
      <c r="AE812" s="458">
        <f t="shared" si="353"/>
        <v>0</v>
      </c>
      <c r="AF812" s="457">
        <f t="shared" si="406"/>
        <v>0</v>
      </c>
      <c r="AG812" s="456">
        <f t="shared" si="355"/>
        <v>0</v>
      </c>
      <c r="AH812" s="457">
        <f t="shared" si="356"/>
        <v>0</v>
      </c>
      <c r="AI812" s="268">
        <f t="shared" si="357"/>
        <v>0</v>
      </c>
      <c r="AJ812" s="269">
        <f t="shared" si="358"/>
        <v>0</v>
      </c>
      <c r="AK812" s="270">
        <f t="shared" si="359"/>
        <v>0</v>
      </c>
      <c r="AL812" s="415">
        <f t="shared" si="360"/>
        <v>0</v>
      </c>
      <c r="AM812" s="259" t="str">
        <f>IF(AP812="","",IFERROR(VLOOKUP(AP812,CODES!$A$3:$D$1348,4,FALSE),"X"))&amp;IF(AQ812="","",IFERROR(VLOOKUP(AQ812,CODES!$A$3:$D$1348,4,FALSE),"X"))&amp;IF(AR812="","",IFERROR(VLOOKUP(AR812,CODES!$A$3:$D$1348,4,FALSE),"X"))&amp;IF(AS812="","",IFERROR(VLOOKUP(AS812,CODES!$A$3:$D$1348,4,FALSE),"X"))&amp;IF(AT812="","",IFERROR(VLOOKUP(AT812,CODES!$A$3:$D$1348,4,FALSE),"X"))&amp;IF(AU812="","",IFERROR(VLOOKUP(AU812,CODES!$A$3:$D$1348,4,FALSE),"X"))&amp;IF(AV812="","",IFERROR(VLOOKUP(AV812,CODES!$A$3:$D$1348,4,FALSE),"X"))&amp;IF(AW812="","",IFERROR(VLOOKUP(AW812,CODES!$A$3:$D$1348,4,FALSE),"X"))&amp;IF(AX812="","",IFERROR(VLOOKUP(AX812,CODES!$A$3:$D$1348,4,FALSE),"X"))&amp;IF(AY812="","",IFERROR(VLOOKUP(AY812,CODES!$A$3:$D$1348,4,FALSE),"X"))</f>
        <v/>
      </c>
      <c r="AN812" s="258">
        <f>SUM(IFERROR(VLOOKUP(AP812,CODES!$A$3:$D$1348,4,FALSE)*BC812,0),IFERROR(VLOOKUP(AQ812,CODES!$A$3:$D$1348,4,FALSE)*BF812,0),IFERROR(VLOOKUP(AR812,CODES!$A$3:$D$1348,4,FALSE)*BI812,0),IFERROR(VLOOKUP(AS812,CODES!$A$3:$D$1348,4,FALSE)*BL812,0),IFERROR(VLOOKUP(AT812,CODES!$A$3:$D$1348,4,FALSE)*BO812,0),IFERROR(VLOOKUP(AU812,CODES!$A$3:$D$1348,4,FALSE)*BR812,0),IFERROR(VLOOKUP(AV812,CODES!$A$3:$D$1348,4,FALSE)*BU812,0),IFERROR(VLOOKUP(AW812,CODES!$A$3:$D$1348,4,FALSE)*BX812,0),IFERROR(VLOOKUP(AX812,CODES!$A$3:$D$1348,4,FALSE)*CA812,0),IFERROR(VLOOKUP(AY812,CODES!$A$3:$D$1348,4,FALSE)*CD812,0))</f>
        <v>0</v>
      </c>
      <c r="AO812" s="258">
        <f>SUM(IFERROR(VLOOKUP(AP812,CODES!$A$3:$D$1348,3,FALSE)*BC812,0),IFERROR(VLOOKUP(AQ812,CODES!$A$3:$D$1348,3,FALSE)*BF812,0),IFERROR(VLOOKUP(AR812,CODES!$A$3:$D$1348,3,FALSE)*BI812,0),IFERROR(VLOOKUP(AS812,CODES!$A$3:$D$1348,3,FALSE)*BL812,0),IFERROR(VLOOKUP(AT812,CODES!$A$3:$D$1348,3,FALSE)*BO812,0),IFERROR(VLOOKUP(AU812,CODES!$A$3:$D$1348,3,FALSE)*BR812,0),IFERROR(VLOOKUP(AV812,CODES!$A$3:$D$1348,3,FALSE)*BU812,0),IFERROR(VLOOKUP(AW812,CODES!$A$3:$D$1348,3,FALSE)*BX812,0),IFERROR(VLOOKUP(AX812,CODES!$A$3:$D$1348,3,FALSE)*CA812,0),IFERROR(VLOOKUP(AY812,CODES!$A$3:$D$1348,3,FALSE)*CD812,0))+B812</f>
        <v>0</v>
      </c>
      <c r="AP812" s="271" t="str">
        <f t="shared" si="407"/>
        <v/>
      </c>
      <c r="AQ812" s="271" t="str">
        <f t="shared" si="408"/>
        <v/>
      </c>
      <c r="AR812" s="271" t="str">
        <f t="shared" si="409"/>
        <v/>
      </c>
      <c r="AS812" s="271" t="str">
        <f t="shared" si="410"/>
        <v/>
      </c>
      <c r="AT812" s="271" t="str">
        <f t="shared" si="411"/>
        <v/>
      </c>
      <c r="AU812" s="271" t="str">
        <f t="shared" si="412"/>
        <v/>
      </c>
      <c r="AV812" s="271" t="str">
        <f t="shared" si="413"/>
        <v/>
      </c>
      <c r="AW812" s="271" t="str">
        <f t="shared" si="414"/>
        <v/>
      </c>
      <c r="AX812" s="271" t="str">
        <f t="shared" si="415"/>
        <v/>
      </c>
      <c r="AY812" s="271" t="str">
        <f t="shared" si="416"/>
        <v/>
      </c>
      <c r="AZ812" s="258">
        <f t="shared" si="371"/>
        <v>0</v>
      </c>
      <c r="BA812" s="258">
        <f t="shared" si="19"/>
        <v>1</v>
      </c>
      <c r="BB812" s="258">
        <f t="shared" si="417"/>
        <v>0</v>
      </c>
      <c r="BC812" s="258">
        <f t="shared" si="418"/>
        <v>1</v>
      </c>
      <c r="BD812" s="258">
        <f t="shared" si="374"/>
        <v>1</v>
      </c>
      <c r="BE812" s="258">
        <f t="shared" si="419"/>
        <v>0</v>
      </c>
      <c r="BF812" s="258">
        <f t="shared" si="420"/>
        <v>1</v>
      </c>
      <c r="BG812" s="258">
        <f t="shared" si="377"/>
        <v>1</v>
      </c>
      <c r="BH812" s="258">
        <f t="shared" si="421"/>
        <v>0</v>
      </c>
      <c r="BI812" s="258">
        <f t="shared" si="422"/>
        <v>1</v>
      </c>
      <c r="BJ812" s="258">
        <f t="shared" si="380"/>
        <v>1</v>
      </c>
      <c r="BK812" s="258">
        <f t="shared" si="423"/>
        <v>0</v>
      </c>
      <c r="BL812" s="258">
        <f t="shared" si="424"/>
        <v>1</v>
      </c>
      <c r="BM812" s="258">
        <f t="shared" si="383"/>
        <v>1</v>
      </c>
      <c r="BN812" s="258">
        <f t="shared" si="425"/>
        <v>0</v>
      </c>
      <c r="BO812" s="258">
        <f t="shared" si="426"/>
        <v>1</v>
      </c>
      <c r="BP812" s="258">
        <f t="shared" si="386"/>
        <v>1</v>
      </c>
      <c r="BQ812" s="258">
        <f t="shared" si="427"/>
        <v>0</v>
      </c>
      <c r="BR812" s="258">
        <f t="shared" si="428"/>
        <v>1</v>
      </c>
      <c r="BS812" s="258">
        <f t="shared" si="389"/>
        <v>1</v>
      </c>
      <c r="BT812" s="258">
        <f t="shared" si="429"/>
        <v>0</v>
      </c>
      <c r="BU812" s="258">
        <f t="shared" si="430"/>
        <v>1</v>
      </c>
      <c r="BV812" s="258">
        <f t="shared" si="392"/>
        <v>1</v>
      </c>
      <c r="BW812" s="258">
        <f t="shared" si="431"/>
        <v>0</v>
      </c>
      <c r="BX812" s="258">
        <f t="shared" si="432"/>
        <v>1</v>
      </c>
      <c r="BY812" s="258">
        <f t="shared" si="395"/>
        <v>1</v>
      </c>
      <c r="BZ812" s="258">
        <f t="shared" si="433"/>
        <v>0</v>
      </c>
      <c r="CA812" s="258">
        <f t="shared" si="434"/>
        <v>1</v>
      </c>
      <c r="CB812" s="258">
        <f t="shared" si="398"/>
        <v>1</v>
      </c>
      <c r="CC812" s="258">
        <f t="shared" si="435"/>
        <v>0</v>
      </c>
      <c r="CD812" s="258">
        <f t="shared" si="436"/>
        <v>1</v>
      </c>
    </row>
    <row r="813" spans="1:82" hidden="1">
      <c r="A813" s="258"/>
      <c r="B813" s="258"/>
      <c r="C813" s="259"/>
      <c r="D813" s="258"/>
      <c r="E813" s="258"/>
      <c r="F813" s="258"/>
      <c r="G813" s="258">
        <v>805</v>
      </c>
      <c r="H813" s="743"/>
      <c r="I813" s="744"/>
      <c r="J813" s="739"/>
      <c r="K813" s="745"/>
      <c r="L813" s="745"/>
      <c r="M813" s="272"/>
      <c r="N813" s="508">
        <f t="shared" si="402"/>
        <v>0</v>
      </c>
      <c r="O813" s="510">
        <f t="shared" si="403"/>
        <v>0</v>
      </c>
      <c r="P813" s="260">
        <f t="shared" si="404"/>
        <v>0</v>
      </c>
      <c r="Q813" s="261">
        <f t="shared" si="405"/>
        <v>0</v>
      </c>
      <c r="R813" s="261">
        <f t="shared" si="401"/>
        <v>0</v>
      </c>
      <c r="S813" s="262"/>
      <c r="T813" s="262"/>
      <c r="U813" s="263">
        <f t="shared" si="348"/>
        <v>1.288</v>
      </c>
      <c r="V813" s="264">
        <f>IF(E813="SP",1,IF(D813="",ExtraMargeMateriaal,(1-VLOOKUP(D813,TabelAankoop[],4,FALSE))))</f>
        <v>1</v>
      </c>
      <c r="W813" s="265">
        <f t="shared" ref="W813:W914" si="437">BasisUurloon/60</f>
        <v>0.6885</v>
      </c>
      <c r="X813" s="266">
        <f t="shared" ref="X813:X914" si="438">ExtraArbeid</f>
        <v>1</v>
      </c>
      <c r="Y813" s="267">
        <f t="shared" ref="Y813:Y914" si="439">ExtraMargeUurloon</f>
        <v>1.46</v>
      </c>
      <c r="Z813" s="267">
        <f t="shared" ref="Z813:Z914" si="440">MargeOA</f>
        <v>1.1599999999999999</v>
      </c>
      <c r="AA813" s="268">
        <f t="shared" si="349"/>
        <v>0</v>
      </c>
      <c r="AB813" s="456">
        <f t="shared" si="350"/>
        <v>0</v>
      </c>
      <c r="AC813" s="457">
        <f t="shared" si="351"/>
        <v>0</v>
      </c>
      <c r="AD813" s="456">
        <f t="shared" si="352"/>
        <v>0</v>
      </c>
      <c r="AE813" s="458">
        <f t="shared" si="353"/>
        <v>0</v>
      </c>
      <c r="AF813" s="457">
        <f t="shared" si="406"/>
        <v>0</v>
      </c>
      <c r="AG813" s="456">
        <f t="shared" si="355"/>
        <v>0</v>
      </c>
      <c r="AH813" s="457">
        <f t="shared" si="356"/>
        <v>0</v>
      </c>
      <c r="AI813" s="268">
        <f t="shared" si="357"/>
        <v>0</v>
      </c>
      <c r="AJ813" s="269">
        <f t="shared" si="358"/>
        <v>0</v>
      </c>
      <c r="AK813" s="270">
        <f t="shared" si="359"/>
        <v>0</v>
      </c>
      <c r="AL813" s="415">
        <f t="shared" si="360"/>
        <v>0</v>
      </c>
      <c r="AM813" s="259" t="str">
        <f>IF(AP813="","",IFERROR(VLOOKUP(AP813,CODES!$A$3:$D$1348,4,FALSE),"X"))&amp;IF(AQ813="","",IFERROR(VLOOKUP(AQ813,CODES!$A$3:$D$1348,4,FALSE),"X"))&amp;IF(AR813="","",IFERROR(VLOOKUP(AR813,CODES!$A$3:$D$1348,4,FALSE),"X"))&amp;IF(AS813="","",IFERROR(VLOOKUP(AS813,CODES!$A$3:$D$1348,4,FALSE),"X"))&amp;IF(AT813="","",IFERROR(VLOOKUP(AT813,CODES!$A$3:$D$1348,4,FALSE),"X"))&amp;IF(AU813="","",IFERROR(VLOOKUP(AU813,CODES!$A$3:$D$1348,4,FALSE),"X"))&amp;IF(AV813="","",IFERROR(VLOOKUP(AV813,CODES!$A$3:$D$1348,4,FALSE),"X"))&amp;IF(AW813="","",IFERROR(VLOOKUP(AW813,CODES!$A$3:$D$1348,4,FALSE),"X"))&amp;IF(AX813="","",IFERROR(VLOOKUP(AX813,CODES!$A$3:$D$1348,4,FALSE),"X"))&amp;IF(AY813="","",IFERROR(VLOOKUP(AY813,CODES!$A$3:$D$1348,4,FALSE),"X"))</f>
        <v/>
      </c>
      <c r="AN813" s="258">
        <f>SUM(IFERROR(VLOOKUP(AP813,CODES!$A$3:$D$1348,4,FALSE)*BC813,0),IFERROR(VLOOKUP(AQ813,CODES!$A$3:$D$1348,4,FALSE)*BF813,0),IFERROR(VLOOKUP(AR813,CODES!$A$3:$D$1348,4,FALSE)*BI813,0),IFERROR(VLOOKUP(AS813,CODES!$A$3:$D$1348,4,FALSE)*BL813,0),IFERROR(VLOOKUP(AT813,CODES!$A$3:$D$1348,4,FALSE)*BO813,0),IFERROR(VLOOKUP(AU813,CODES!$A$3:$D$1348,4,FALSE)*BR813,0),IFERROR(VLOOKUP(AV813,CODES!$A$3:$D$1348,4,FALSE)*BU813,0),IFERROR(VLOOKUP(AW813,CODES!$A$3:$D$1348,4,FALSE)*BX813,0),IFERROR(VLOOKUP(AX813,CODES!$A$3:$D$1348,4,FALSE)*CA813,0),IFERROR(VLOOKUP(AY813,CODES!$A$3:$D$1348,4,FALSE)*CD813,0))</f>
        <v>0</v>
      </c>
      <c r="AO813" s="258">
        <f>SUM(IFERROR(VLOOKUP(AP813,CODES!$A$3:$D$1348,3,FALSE)*BC813,0),IFERROR(VLOOKUP(AQ813,CODES!$A$3:$D$1348,3,FALSE)*BF813,0),IFERROR(VLOOKUP(AR813,CODES!$A$3:$D$1348,3,FALSE)*BI813,0),IFERROR(VLOOKUP(AS813,CODES!$A$3:$D$1348,3,FALSE)*BL813,0),IFERROR(VLOOKUP(AT813,CODES!$A$3:$D$1348,3,FALSE)*BO813,0),IFERROR(VLOOKUP(AU813,CODES!$A$3:$D$1348,3,FALSE)*BR813,0),IFERROR(VLOOKUP(AV813,CODES!$A$3:$D$1348,3,FALSE)*BU813,0),IFERROR(VLOOKUP(AW813,CODES!$A$3:$D$1348,3,FALSE)*BX813,0),IFERROR(VLOOKUP(AX813,CODES!$A$3:$D$1348,3,FALSE)*CA813,0),IFERROR(VLOOKUP(AY813,CODES!$A$3:$D$1348,3,FALSE)*CD813,0))+B813</f>
        <v>0</v>
      </c>
      <c r="AP813" s="271" t="str">
        <f t="shared" si="407"/>
        <v/>
      </c>
      <c r="AQ813" s="271" t="str">
        <f t="shared" si="408"/>
        <v/>
      </c>
      <c r="AR813" s="271" t="str">
        <f t="shared" si="409"/>
        <v/>
      </c>
      <c r="AS813" s="271" t="str">
        <f t="shared" si="410"/>
        <v/>
      </c>
      <c r="AT813" s="271" t="str">
        <f t="shared" si="411"/>
        <v/>
      </c>
      <c r="AU813" s="271" t="str">
        <f t="shared" si="412"/>
        <v/>
      </c>
      <c r="AV813" s="271" t="str">
        <f t="shared" si="413"/>
        <v/>
      </c>
      <c r="AW813" s="271" t="str">
        <f t="shared" si="414"/>
        <v/>
      </c>
      <c r="AX813" s="271" t="str">
        <f t="shared" si="415"/>
        <v/>
      </c>
      <c r="AY813" s="271" t="str">
        <f t="shared" si="416"/>
        <v/>
      </c>
      <c r="AZ813" s="258">
        <f t="shared" si="371"/>
        <v>0</v>
      </c>
      <c r="BA813" s="258">
        <f t="shared" si="19"/>
        <v>1</v>
      </c>
      <c r="BB813" s="258">
        <f t="shared" si="417"/>
        <v>0</v>
      </c>
      <c r="BC813" s="258">
        <f t="shared" si="418"/>
        <v>1</v>
      </c>
      <c r="BD813" s="258">
        <f t="shared" si="374"/>
        <v>1</v>
      </c>
      <c r="BE813" s="258">
        <f t="shared" si="419"/>
        <v>0</v>
      </c>
      <c r="BF813" s="258">
        <f t="shared" si="420"/>
        <v>1</v>
      </c>
      <c r="BG813" s="258">
        <f t="shared" si="377"/>
        <v>1</v>
      </c>
      <c r="BH813" s="258">
        <f t="shared" si="421"/>
        <v>0</v>
      </c>
      <c r="BI813" s="258">
        <f t="shared" si="422"/>
        <v>1</v>
      </c>
      <c r="BJ813" s="258">
        <f t="shared" si="380"/>
        <v>1</v>
      </c>
      <c r="BK813" s="258">
        <f t="shared" si="423"/>
        <v>0</v>
      </c>
      <c r="BL813" s="258">
        <f t="shared" si="424"/>
        <v>1</v>
      </c>
      <c r="BM813" s="258">
        <f t="shared" si="383"/>
        <v>1</v>
      </c>
      <c r="BN813" s="258">
        <f t="shared" si="425"/>
        <v>0</v>
      </c>
      <c r="BO813" s="258">
        <f t="shared" si="426"/>
        <v>1</v>
      </c>
      <c r="BP813" s="258">
        <f t="shared" si="386"/>
        <v>1</v>
      </c>
      <c r="BQ813" s="258">
        <f t="shared" si="427"/>
        <v>0</v>
      </c>
      <c r="BR813" s="258">
        <f t="shared" si="428"/>
        <v>1</v>
      </c>
      <c r="BS813" s="258">
        <f t="shared" si="389"/>
        <v>1</v>
      </c>
      <c r="BT813" s="258">
        <f t="shared" si="429"/>
        <v>0</v>
      </c>
      <c r="BU813" s="258">
        <f t="shared" si="430"/>
        <v>1</v>
      </c>
      <c r="BV813" s="258">
        <f t="shared" si="392"/>
        <v>1</v>
      </c>
      <c r="BW813" s="258">
        <f t="shared" si="431"/>
        <v>0</v>
      </c>
      <c r="BX813" s="258">
        <f t="shared" si="432"/>
        <v>1</v>
      </c>
      <c r="BY813" s="258">
        <f t="shared" si="395"/>
        <v>1</v>
      </c>
      <c r="BZ813" s="258">
        <f t="shared" si="433"/>
        <v>0</v>
      </c>
      <c r="CA813" s="258">
        <f t="shared" si="434"/>
        <v>1</v>
      </c>
      <c r="CB813" s="258">
        <f t="shared" si="398"/>
        <v>1</v>
      </c>
      <c r="CC813" s="258">
        <f t="shared" si="435"/>
        <v>0</v>
      </c>
      <c r="CD813" s="258">
        <f t="shared" si="436"/>
        <v>1</v>
      </c>
    </row>
    <row r="814" spans="1:82" hidden="1">
      <c r="A814" s="258"/>
      <c r="B814" s="258"/>
      <c r="C814" s="259"/>
      <c r="D814" s="258"/>
      <c r="E814" s="258"/>
      <c r="F814" s="258"/>
      <c r="G814" s="258">
        <v>806</v>
      </c>
      <c r="H814" s="743"/>
      <c r="I814" s="744"/>
      <c r="J814" s="739"/>
      <c r="K814" s="745"/>
      <c r="L814" s="745"/>
      <c r="M814" s="272"/>
      <c r="N814" s="508">
        <f t="shared" si="402"/>
        <v>0</v>
      </c>
      <c r="O814" s="510">
        <f t="shared" si="403"/>
        <v>0</v>
      </c>
      <c r="P814" s="260">
        <f t="shared" si="404"/>
        <v>0</v>
      </c>
      <c r="Q814" s="261">
        <f t="shared" si="405"/>
        <v>0</v>
      </c>
      <c r="R814" s="261">
        <f t="shared" si="401"/>
        <v>0</v>
      </c>
      <c r="S814" s="262"/>
      <c r="T814" s="262"/>
      <c r="U814" s="263">
        <f t="shared" si="348"/>
        <v>1.288</v>
      </c>
      <c r="V814" s="264">
        <f>IF(E814="SP",1,IF(D814="",ExtraMargeMateriaal,(1-VLOOKUP(D814,TabelAankoop[],4,FALSE))))</f>
        <v>1</v>
      </c>
      <c r="W814" s="265">
        <f t="shared" si="437"/>
        <v>0.6885</v>
      </c>
      <c r="X814" s="266">
        <f t="shared" si="438"/>
        <v>1</v>
      </c>
      <c r="Y814" s="267">
        <f t="shared" si="439"/>
        <v>1.46</v>
      </c>
      <c r="Z814" s="267">
        <f t="shared" si="440"/>
        <v>1.1599999999999999</v>
      </c>
      <c r="AA814" s="268">
        <f t="shared" si="349"/>
        <v>0</v>
      </c>
      <c r="AB814" s="456">
        <f t="shared" si="350"/>
        <v>0</v>
      </c>
      <c r="AC814" s="457">
        <f t="shared" si="351"/>
        <v>0</v>
      </c>
      <c r="AD814" s="456">
        <f t="shared" si="352"/>
        <v>0</v>
      </c>
      <c r="AE814" s="458">
        <f t="shared" si="353"/>
        <v>0</v>
      </c>
      <c r="AF814" s="457">
        <f t="shared" si="406"/>
        <v>0</v>
      </c>
      <c r="AG814" s="456">
        <f t="shared" si="355"/>
        <v>0</v>
      </c>
      <c r="AH814" s="457">
        <f t="shared" si="356"/>
        <v>0</v>
      </c>
      <c r="AI814" s="268">
        <f t="shared" si="357"/>
        <v>0</v>
      </c>
      <c r="AJ814" s="269">
        <f t="shared" si="358"/>
        <v>0</v>
      </c>
      <c r="AK814" s="270">
        <f t="shared" si="359"/>
        <v>0</v>
      </c>
      <c r="AL814" s="415">
        <f t="shared" si="360"/>
        <v>0</v>
      </c>
      <c r="AM814" s="259" t="str">
        <f>IF(AP814="","",IFERROR(VLOOKUP(AP814,CODES!$A$3:$D$1348,4,FALSE),"X"))&amp;IF(AQ814="","",IFERROR(VLOOKUP(AQ814,CODES!$A$3:$D$1348,4,FALSE),"X"))&amp;IF(AR814="","",IFERROR(VLOOKUP(AR814,CODES!$A$3:$D$1348,4,FALSE),"X"))&amp;IF(AS814="","",IFERROR(VLOOKUP(AS814,CODES!$A$3:$D$1348,4,FALSE),"X"))&amp;IF(AT814="","",IFERROR(VLOOKUP(AT814,CODES!$A$3:$D$1348,4,FALSE),"X"))&amp;IF(AU814="","",IFERROR(VLOOKUP(AU814,CODES!$A$3:$D$1348,4,FALSE),"X"))&amp;IF(AV814="","",IFERROR(VLOOKUP(AV814,CODES!$A$3:$D$1348,4,FALSE),"X"))&amp;IF(AW814="","",IFERROR(VLOOKUP(AW814,CODES!$A$3:$D$1348,4,FALSE),"X"))&amp;IF(AX814="","",IFERROR(VLOOKUP(AX814,CODES!$A$3:$D$1348,4,FALSE),"X"))&amp;IF(AY814="","",IFERROR(VLOOKUP(AY814,CODES!$A$3:$D$1348,4,FALSE),"X"))</f>
        <v/>
      </c>
      <c r="AN814" s="258">
        <f>SUM(IFERROR(VLOOKUP(AP814,CODES!$A$3:$D$1348,4,FALSE)*BC814,0),IFERROR(VLOOKUP(AQ814,CODES!$A$3:$D$1348,4,FALSE)*BF814,0),IFERROR(VLOOKUP(AR814,CODES!$A$3:$D$1348,4,FALSE)*BI814,0),IFERROR(VLOOKUP(AS814,CODES!$A$3:$D$1348,4,FALSE)*BL814,0),IFERROR(VLOOKUP(AT814,CODES!$A$3:$D$1348,4,FALSE)*BO814,0),IFERROR(VLOOKUP(AU814,CODES!$A$3:$D$1348,4,FALSE)*BR814,0),IFERROR(VLOOKUP(AV814,CODES!$A$3:$D$1348,4,FALSE)*BU814,0),IFERROR(VLOOKUP(AW814,CODES!$A$3:$D$1348,4,FALSE)*BX814,0),IFERROR(VLOOKUP(AX814,CODES!$A$3:$D$1348,4,FALSE)*CA814,0),IFERROR(VLOOKUP(AY814,CODES!$A$3:$D$1348,4,FALSE)*CD814,0))</f>
        <v>0</v>
      </c>
      <c r="AO814" s="258">
        <f>SUM(IFERROR(VLOOKUP(AP814,CODES!$A$3:$D$1348,3,FALSE)*BC814,0),IFERROR(VLOOKUP(AQ814,CODES!$A$3:$D$1348,3,FALSE)*BF814,0),IFERROR(VLOOKUP(AR814,CODES!$A$3:$D$1348,3,FALSE)*BI814,0),IFERROR(VLOOKUP(AS814,CODES!$A$3:$D$1348,3,FALSE)*BL814,0),IFERROR(VLOOKUP(AT814,CODES!$A$3:$D$1348,3,FALSE)*BO814,0),IFERROR(VLOOKUP(AU814,CODES!$A$3:$D$1348,3,FALSE)*BR814,0),IFERROR(VLOOKUP(AV814,CODES!$A$3:$D$1348,3,FALSE)*BU814,0),IFERROR(VLOOKUP(AW814,CODES!$A$3:$D$1348,3,FALSE)*BX814,0),IFERROR(VLOOKUP(AX814,CODES!$A$3:$D$1348,3,FALSE)*CA814,0),IFERROR(VLOOKUP(AY814,CODES!$A$3:$D$1348,3,FALSE)*CD814,0))+B814</f>
        <v>0</v>
      </c>
      <c r="AP814" s="271" t="str">
        <f t="shared" si="407"/>
        <v/>
      </c>
      <c r="AQ814" s="271" t="str">
        <f t="shared" si="408"/>
        <v/>
      </c>
      <c r="AR814" s="271" t="str">
        <f t="shared" si="409"/>
        <v/>
      </c>
      <c r="AS814" s="271" t="str">
        <f t="shared" si="410"/>
        <v/>
      </c>
      <c r="AT814" s="271" t="str">
        <f t="shared" si="411"/>
        <v/>
      </c>
      <c r="AU814" s="271" t="str">
        <f t="shared" si="412"/>
        <v/>
      </c>
      <c r="AV814" s="271" t="str">
        <f t="shared" si="413"/>
        <v/>
      </c>
      <c r="AW814" s="271" t="str">
        <f t="shared" si="414"/>
        <v/>
      </c>
      <c r="AX814" s="271" t="str">
        <f t="shared" si="415"/>
        <v/>
      </c>
      <c r="AY814" s="271" t="str">
        <f t="shared" si="416"/>
        <v/>
      </c>
      <c r="AZ814" s="258">
        <f t="shared" si="371"/>
        <v>0</v>
      </c>
      <c r="BA814" s="258">
        <f t="shared" si="19"/>
        <v>1</v>
      </c>
      <c r="BB814" s="258">
        <f t="shared" si="417"/>
        <v>0</v>
      </c>
      <c r="BC814" s="258">
        <f t="shared" si="418"/>
        <v>1</v>
      </c>
      <c r="BD814" s="258">
        <f t="shared" si="374"/>
        <v>1</v>
      </c>
      <c r="BE814" s="258">
        <f t="shared" si="419"/>
        <v>0</v>
      </c>
      <c r="BF814" s="258">
        <f t="shared" si="420"/>
        <v>1</v>
      </c>
      <c r="BG814" s="258">
        <f t="shared" si="377"/>
        <v>1</v>
      </c>
      <c r="BH814" s="258">
        <f t="shared" si="421"/>
        <v>0</v>
      </c>
      <c r="BI814" s="258">
        <f t="shared" si="422"/>
        <v>1</v>
      </c>
      <c r="BJ814" s="258">
        <f t="shared" si="380"/>
        <v>1</v>
      </c>
      <c r="BK814" s="258">
        <f t="shared" si="423"/>
        <v>0</v>
      </c>
      <c r="BL814" s="258">
        <f t="shared" si="424"/>
        <v>1</v>
      </c>
      <c r="BM814" s="258">
        <f t="shared" si="383"/>
        <v>1</v>
      </c>
      <c r="BN814" s="258">
        <f t="shared" si="425"/>
        <v>0</v>
      </c>
      <c r="BO814" s="258">
        <f t="shared" si="426"/>
        <v>1</v>
      </c>
      <c r="BP814" s="258">
        <f t="shared" si="386"/>
        <v>1</v>
      </c>
      <c r="BQ814" s="258">
        <f t="shared" si="427"/>
        <v>0</v>
      </c>
      <c r="BR814" s="258">
        <f t="shared" si="428"/>
        <v>1</v>
      </c>
      <c r="BS814" s="258">
        <f t="shared" si="389"/>
        <v>1</v>
      </c>
      <c r="BT814" s="258">
        <f t="shared" si="429"/>
        <v>0</v>
      </c>
      <c r="BU814" s="258">
        <f t="shared" si="430"/>
        <v>1</v>
      </c>
      <c r="BV814" s="258">
        <f t="shared" si="392"/>
        <v>1</v>
      </c>
      <c r="BW814" s="258">
        <f t="shared" si="431"/>
        <v>0</v>
      </c>
      <c r="BX814" s="258">
        <f t="shared" si="432"/>
        <v>1</v>
      </c>
      <c r="BY814" s="258">
        <f t="shared" si="395"/>
        <v>1</v>
      </c>
      <c r="BZ814" s="258">
        <f t="shared" si="433"/>
        <v>0</v>
      </c>
      <c r="CA814" s="258">
        <f t="shared" si="434"/>
        <v>1</v>
      </c>
      <c r="CB814" s="258">
        <f t="shared" si="398"/>
        <v>1</v>
      </c>
      <c r="CC814" s="258">
        <f t="shared" si="435"/>
        <v>0</v>
      </c>
      <c r="CD814" s="258">
        <f t="shared" si="436"/>
        <v>1</v>
      </c>
    </row>
    <row r="815" spans="1:82" hidden="1">
      <c r="A815" s="258"/>
      <c r="B815" s="258"/>
      <c r="C815" s="259"/>
      <c r="D815" s="258"/>
      <c r="E815" s="258"/>
      <c r="F815" s="258"/>
      <c r="G815" s="258">
        <v>807</v>
      </c>
      <c r="H815" s="743"/>
      <c r="I815" s="744"/>
      <c r="J815" s="739"/>
      <c r="K815" s="745"/>
      <c r="L815" s="745"/>
      <c r="M815" s="272"/>
      <c r="N815" s="508">
        <f t="shared" si="402"/>
        <v>0</v>
      </c>
      <c r="O815" s="510">
        <f t="shared" si="403"/>
        <v>0</v>
      </c>
      <c r="P815" s="260">
        <f t="shared" si="404"/>
        <v>0</v>
      </c>
      <c r="Q815" s="261">
        <f t="shared" si="405"/>
        <v>0</v>
      </c>
      <c r="R815" s="261">
        <f t="shared" ref="R815:R878" si="441">C815</f>
        <v>0</v>
      </c>
      <c r="S815" s="262"/>
      <c r="T815" s="262"/>
      <c r="U815" s="263">
        <f t="shared" si="348"/>
        <v>1.288</v>
      </c>
      <c r="V815" s="264">
        <f>IF(E815="SP",1,IF(D815="",ExtraMargeMateriaal,(1-VLOOKUP(D815,TabelAankoop[],4,FALSE))))</f>
        <v>1</v>
      </c>
      <c r="W815" s="265">
        <f t="shared" si="437"/>
        <v>0.6885</v>
      </c>
      <c r="X815" s="266">
        <f t="shared" si="438"/>
        <v>1</v>
      </c>
      <c r="Y815" s="267">
        <f t="shared" si="439"/>
        <v>1.46</v>
      </c>
      <c r="Z815" s="267">
        <f t="shared" si="440"/>
        <v>1.1599999999999999</v>
      </c>
      <c r="AA815" s="268">
        <f t="shared" si="349"/>
        <v>0</v>
      </c>
      <c r="AB815" s="456">
        <f t="shared" si="350"/>
        <v>0</v>
      </c>
      <c r="AC815" s="457">
        <f t="shared" si="351"/>
        <v>0</v>
      </c>
      <c r="AD815" s="456">
        <f t="shared" si="352"/>
        <v>0</v>
      </c>
      <c r="AE815" s="458">
        <f t="shared" si="353"/>
        <v>0</v>
      </c>
      <c r="AF815" s="457">
        <f t="shared" si="406"/>
        <v>0</v>
      </c>
      <c r="AG815" s="456">
        <f t="shared" si="355"/>
        <v>0</v>
      </c>
      <c r="AH815" s="457">
        <f t="shared" si="356"/>
        <v>0</v>
      </c>
      <c r="AI815" s="268">
        <f t="shared" si="357"/>
        <v>0</v>
      </c>
      <c r="AJ815" s="269">
        <f t="shared" si="358"/>
        <v>0</v>
      </c>
      <c r="AK815" s="270">
        <f t="shared" si="359"/>
        <v>0</v>
      </c>
      <c r="AL815" s="415">
        <f t="shared" si="360"/>
        <v>0</v>
      </c>
      <c r="AM815" s="259" t="str">
        <f>IF(AP815="","",IFERROR(VLOOKUP(AP815,CODES!$A$3:$D$1348,4,FALSE),"X"))&amp;IF(AQ815="","",IFERROR(VLOOKUP(AQ815,CODES!$A$3:$D$1348,4,FALSE),"X"))&amp;IF(AR815="","",IFERROR(VLOOKUP(AR815,CODES!$A$3:$D$1348,4,FALSE),"X"))&amp;IF(AS815="","",IFERROR(VLOOKUP(AS815,CODES!$A$3:$D$1348,4,FALSE),"X"))&amp;IF(AT815="","",IFERROR(VLOOKUP(AT815,CODES!$A$3:$D$1348,4,FALSE),"X"))&amp;IF(AU815="","",IFERROR(VLOOKUP(AU815,CODES!$A$3:$D$1348,4,FALSE),"X"))&amp;IF(AV815="","",IFERROR(VLOOKUP(AV815,CODES!$A$3:$D$1348,4,FALSE),"X"))&amp;IF(AW815="","",IFERROR(VLOOKUP(AW815,CODES!$A$3:$D$1348,4,FALSE),"X"))&amp;IF(AX815="","",IFERROR(VLOOKUP(AX815,CODES!$A$3:$D$1348,4,FALSE),"X"))&amp;IF(AY815="","",IFERROR(VLOOKUP(AY815,CODES!$A$3:$D$1348,4,FALSE),"X"))</f>
        <v/>
      </c>
      <c r="AN815" s="258">
        <f>SUM(IFERROR(VLOOKUP(AP815,CODES!$A$3:$D$1348,4,FALSE)*BC815,0),IFERROR(VLOOKUP(AQ815,CODES!$A$3:$D$1348,4,FALSE)*BF815,0),IFERROR(VLOOKUP(AR815,CODES!$A$3:$D$1348,4,FALSE)*BI815,0),IFERROR(VLOOKUP(AS815,CODES!$A$3:$D$1348,4,FALSE)*BL815,0),IFERROR(VLOOKUP(AT815,CODES!$A$3:$D$1348,4,FALSE)*BO815,0),IFERROR(VLOOKUP(AU815,CODES!$A$3:$D$1348,4,FALSE)*BR815,0),IFERROR(VLOOKUP(AV815,CODES!$A$3:$D$1348,4,FALSE)*BU815,0),IFERROR(VLOOKUP(AW815,CODES!$A$3:$D$1348,4,FALSE)*BX815,0),IFERROR(VLOOKUP(AX815,CODES!$A$3:$D$1348,4,FALSE)*CA815,0),IFERROR(VLOOKUP(AY815,CODES!$A$3:$D$1348,4,FALSE)*CD815,0))</f>
        <v>0</v>
      </c>
      <c r="AO815" s="258">
        <f>SUM(IFERROR(VLOOKUP(AP815,CODES!$A$3:$D$1348,3,FALSE)*BC815,0),IFERROR(VLOOKUP(AQ815,CODES!$A$3:$D$1348,3,FALSE)*BF815,0),IFERROR(VLOOKUP(AR815,CODES!$A$3:$D$1348,3,FALSE)*BI815,0),IFERROR(VLOOKUP(AS815,CODES!$A$3:$D$1348,3,FALSE)*BL815,0),IFERROR(VLOOKUP(AT815,CODES!$A$3:$D$1348,3,FALSE)*BO815,0),IFERROR(VLOOKUP(AU815,CODES!$A$3:$D$1348,3,FALSE)*BR815,0),IFERROR(VLOOKUP(AV815,CODES!$A$3:$D$1348,3,FALSE)*BU815,0),IFERROR(VLOOKUP(AW815,CODES!$A$3:$D$1348,3,FALSE)*BX815,0),IFERROR(VLOOKUP(AX815,CODES!$A$3:$D$1348,3,FALSE)*CA815,0),IFERROR(VLOOKUP(AY815,CODES!$A$3:$D$1348,3,FALSE)*CD815,0))+B815</f>
        <v>0</v>
      </c>
      <c r="AP815" s="271" t="str">
        <f t="shared" si="407"/>
        <v/>
      </c>
      <c r="AQ815" s="271" t="str">
        <f t="shared" si="408"/>
        <v/>
      </c>
      <c r="AR815" s="271" t="str">
        <f t="shared" si="409"/>
        <v/>
      </c>
      <c r="AS815" s="271" t="str">
        <f t="shared" si="410"/>
        <v/>
      </c>
      <c r="AT815" s="271" t="str">
        <f t="shared" si="411"/>
        <v/>
      </c>
      <c r="AU815" s="271" t="str">
        <f t="shared" si="412"/>
        <v/>
      </c>
      <c r="AV815" s="271" t="str">
        <f t="shared" si="413"/>
        <v/>
      </c>
      <c r="AW815" s="271" t="str">
        <f t="shared" si="414"/>
        <v/>
      </c>
      <c r="AX815" s="271" t="str">
        <f t="shared" si="415"/>
        <v/>
      </c>
      <c r="AY815" s="271" t="str">
        <f t="shared" si="416"/>
        <v/>
      </c>
      <c r="AZ815" s="258">
        <f t="shared" si="371"/>
        <v>0</v>
      </c>
      <c r="BA815" s="258">
        <f t="shared" si="19"/>
        <v>1</v>
      </c>
      <c r="BB815" s="258">
        <f t="shared" si="417"/>
        <v>0</v>
      </c>
      <c r="BC815" s="258">
        <f t="shared" si="418"/>
        <v>1</v>
      </c>
      <c r="BD815" s="258">
        <f t="shared" si="374"/>
        <v>1</v>
      </c>
      <c r="BE815" s="258">
        <f t="shared" si="419"/>
        <v>0</v>
      </c>
      <c r="BF815" s="258">
        <f t="shared" si="420"/>
        <v>1</v>
      </c>
      <c r="BG815" s="258">
        <f t="shared" si="377"/>
        <v>1</v>
      </c>
      <c r="BH815" s="258">
        <f t="shared" si="421"/>
        <v>0</v>
      </c>
      <c r="BI815" s="258">
        <f t="shared" si="422"/>
        <v>1</v>
      </c>
      <c r="BJ815" s="258">
        <f t="shared" si="380"/>
        <v>1</v>
      </c>
      <c r="BK815" s="258">
        <f t="shared" si="423"/>
        <v>0</v>
      </c>
      <c r="BL815" s="258">
        <f t="shared" si="424"/>
        <v>1</v>
      </c>
      <c r="BM815" s="258">
        <f t="shared" si="383"/>
        <v>1</v>
      </c>
      <c r="BN815" s="258">
        <f t="shared" si="425"/>
        <v>0</v>
      </c>
      <c r="BO815" s="258">
        <f t="shared" si="426"/>
        <v>1</v>
      </c>
      <c r="BP815" s="258">
        <f t="shared" si="386"/>
        <v>1</v>
      </c>
      <c r="BQ815" s="258">
        <f t="shared" si="427"/>
        <v>0</v>
      </c>
      <c r="BR815" s="258">
        <f t="shared" si="428"/>
        <v>1</v>
      </c>
      <c r="BS815" s="258">
        <f t="shared" si="389"/>
        <v>1</v>
      </c>
      <c r="BT815" s="258">
        <f t="shared" si="429"/>
        <v>0</v>
      </c>
      <c r="BU815" s="258">
        <f t="shared" si="430"/>
        <v>1</v>
      </c>
      <c r="BV815" s="258">
        <f t="shared" si="392"/>
        <v>1</v>
      </c>
      <c r="BW815" s="258">
        <f t="shared" si="431"/>
        <v>0</v>
      </c>
      <c r="BX815" s="258">
        <f t="shared" si="432"/>
        <v>1</v>
      </c>
      <c r="BY815" s="258">
        <f t="shared" si="395"/>
        <v>1</v>
      </c>
      <c r="BZ815" s="258">
        <f t="shared" si="433"/>
        <v>0</v>
      </c>
      <c r="CA815" s="258">
        <f t="shared" si="434"/>
        <v>1</v>
      </c>
      <c r="CB815" s="258">
        <f t="shared" si="398"/>
        <v>1</v>
      </c>
      <c r="CC815" s="258">
        <f t="shared" si="435"/>
        <v>0</v>
      </c>
      <c r="CD815" s="258">
        <f t="shared" si="436"/>
        <v>1</v>
      </c>
    </row>
    <row r="816" spans="1:82" hidden="1">
      <c r="A816" s="258"/>
      <c r="B816" s="258"/>
      <c r="C816" s="259"/>
      <c r="D816" s="258"/>
      <c r="E816" s="258"/>
      <c r="F816" s="258"/>
      <c r="G816" s="258">
        <v>808</v>
      </c>
      <c r="H816" s="743"/>
      <c r="I816" s="744"/>
      <c r="J816" s="739"/>
      <c r="K816" s="745"/>
      <c r="L816" s="745"/>
      <c r="M816" s="272"/>
      <c r="N816" s="508">
        <f t="shared" ref="N816:N879" si="442">ROUND(AJ816+AK816+AL816,2)</f>
        <v>0</v>
      </c>
      <c r="O816" s="510">
        <f t="shared" si="403"/>
        <v>0</v>
      </c>
      <c r="P816" s="260">
        <f t="shared" si="404"/>
        <v>0</v>
      </c>
      <c r="Q816" s="261">
        <f t="shared" si="405"/>
        <v>0</v>
      </c>
      <c r="R816" s="261">
        <f t="shared" si="441"/>
        <v>0</v>
      </c>
      <c r="S816" s="262"/>
      <c r="T816" s="262"/>
      <c r="U816" s="263">
        <f t="shared" si="348"/>
        <v>1.288</v>
      </c>
      <c r="V816" s="264">
        <f>IF(E816="SP",1,IF(D816="",ExtraMargeMateriaal,(1-VLOOKUP(D816,TabelAankoop[],4,FALSE))))</f>
        <v>1</v>
      </c>
      <c r="W816" s="265">
        <f t="shared" si="437"/>
        <v>0.6885</v>
      </c>
      <c r="X816" s="266">
        <f t="shared" si="438"/>
        <v>1</v>
      </c>
      <c r="Y816" s="267">
        <f t="shared" si="439"/>
        <v>1.46</v>
      </c>
      <c r="Z816" s="267">
        <f t="shared" si="440"/>
        <v>1.1599999999999999</v>
      </c>
      <c r="AA816" s="268">
        <f t="shared" si="349"/>
        <v>0</v>
      </c>
      <c r="AB816" s="456">
        <f t="shared" si="350"/>
        <v>0</v>
      </c>
      <c r="AC816" s="457">
        <f t="shared" si="351"/>
        <v>0</v>
      </c>
      <c r="AD816" s="456">
        <f t="shared" si="352"/>
        <v>0</v>
      </c>
      <c r="AE816" s="458">
        <f t="shared" si="353"/>
        <v>0</v>
      </c>
      <c r="AF816" s="457">
        <f t="shared" si="406"/>
        <v>0</v>
      </c>
      <c r="AG816" s="456">
        <f t="shared" si="355"/>
        <v>0</v>
      </c>
      <c r="AH816" s="457">
        <f t="shared" si="356"/>
        <v>0</v>
      </c>
      <c r="AI816" s="268">
        <f t="shared" si="357"/>
        <v>0</v>
      </c>
      <c r="AJ816" s="269">
        <f t="shared" si="358"/>
        <v>0</v>
      </c>
      <c r="AK816" s="270">
        <f t="shared" si="359"/>
        <v>0</v>
      </c>
      <c r="AL816" s="415">
        <f t="shared" si="360"/>
        <v>0</v>
      </c>
      <c r="AM816" s="259" t="str">
        <f>IF(AP816="","",IFERROR(VLOOKUP(AP816,CODES!$A$3:$D$1348,4,FALSE),"X"))&amp;IF(AQ816="","",IFERROR(VLOOKUP(AQ816,CODES!$A$3:$D$1348,4,FALSE),"X"))&amp;IF(AR816="","",IFERROR(VLOOKUP(AR816,CODES!$A$3:$D$1348,4,FALSE),"X"))&amp;IF(AS816="","",IFERROR(VLOOKUP(AS816,CODES!$A$3:$D$1348,4,FALSE),"X"))&amp;IF(AT816="","",IFERROR(VLOOKUP(AT816,CODES!$A$3:$D$1348,4,FALSE),"X"))&amp;IF(AU816="","",IFERROR(VLOOKUP(AU816,CODES!$A$3:$D$1348,4,FALSE),"X"))&amp;IF(AV816="","",IFERROR(VLOOKUP(AV816,CODES!$A$3:$D$1348,4,FALSE),"X"))&amp;IF(AW816="","",IFERROR(VLOOKUP(AW816,CODES!$A$3:$D$1348,4,FALSE),"X"))&amp;IF(AX816="","",IFERROR(VLOOKUP(AX816,CODES!$A$3:$D$1348,4,FALSE),"X"))&amp;IF(AY816="","",IFERROR(VLOOKUP(AY816,CODES!$A$3:$D$1348,4,FALSE),"X"))</f>
        <v/>
      </c>
      <c r="AN816" s="258">
        <f>SUM(IFERROR(VLOOKUP(AP816,CODES!$A$3:$D$1348,4,FALSE)*BC816,0),IFERROR(VLOOKUP(AQ816,CODES!$A$3:$D$1348,4,FALSE)*BF816,0),IFERROR(VLOOKUP(AR816,CODES!$A$3:$D$1348,4,FALSE)*BI816,0),IFERROR(VLOOKUP(AS816,CODES!$A$3:$D$1348,4,FALSE)*BL816,0),IFERROR(VLOOKUP(AT816,CODES!$A$3:$D$1348,4,FALSE)*BO816,0),IFERROR(VLOOKUP(AU816,CODES!$A$3:$D$1348,4,FALSE)*BR816,0),IFERROR(VLOOKUP(AV816,CODES!$A$3:$D$1348,4,FALSE)*BU816,0),IFERROR(VLOOKUP(AW816,CODES!$A$3:$D$1348,4,FALSE)*BX816,0),IFERROR(VLOOKUP(AX816,CODES!$A$3:$D$1348,4,FALSE)*CA816,0),IFERROR(VLOOKUP(AY816,CODES!$A$3:$D$1348,4,FALSE)*CD816,0))</f>
        <v>0</v>
      </c>
      <c r="AO816" s="258">
        <f>SUM(IFERROR(VLOOKUP(AP816,CODES!$A$3:$D$1348,3,FALSE)*BC816,0),IFERROR(VLOOKUP(AQ816,CODES!$A$3:$D$1348,3,FALSE)*BF816,0),IFERROR(VLOOKUP(AR816,CODES!$A$3:$D$1348,3,FALSE)*BI816,0),IFERROR(VLOOKUP(AS816,CODES!$A$3:$D$1348,3,FALSE)*BL816,0),IFERROR(VLOOKUP(AT816,CODES!$A$3:$D$1348,3,FALSE)*BO816,0),IFERROR(VLOOKUP(AU816,CODES!$A$3:$D$1348,3,FALSE)*BR816,0),IFERROR(VLOOKUP(AV816,CODES!$A$3:$D$1348,3,FALSE)*BU816,0),IFERROR(VLOOKUP(AW816,CODES!$A$3:$D$1348,3,FALSE)*BX816,0),IFERROR(VLOOKUP(AX816,CODES!$A$3:$D$1348,3,FALSE)*CA816,0),IFERROR(VLOOKUP(AY816,CODES!$A$3:$D$1348,3,FALSE)*CD816,0))+B816</f>
        <v>0</v>
      </c>
      <c r="AP816" s="271" t="str">
        <f t="shared" si="407"/>
        <v/>
      </c>
      <c r="AQ816" s="271" t="str">
        <f t="shared" si="408"/>
        <v/>
      </c>
      <c r="AR816" s="271" t="str">
        <f t="shared" si="409"/>
        <v/>
      </c>
      <c r="AS816" s="271" t="str">
        <f t="shared" si="410"/>
        <v/>
      </c>
      <c r="AT816" s="271" t="str">
        <f t="shared" si="411"/>
        <v/>
      </c>
      <c r="AU816" s="271" t="str">
        <f t="shared" si="412"/>
        <v/>
      </c>
      <c r="AV816" s="271" t="str">
        <f t="shared" si="413"/>
        <v/>
      </c>
      <c r="AW816" s="271" t="str">
        <f t="shared" si="414"/>
        <v/>
      </c>
      <c r="AX816" s="271" t="str">
        <f t="shared" si="415"/>
        <v/>
      </c>
      <c r="AY816" s="271" t="str">
        <f t="shared" si="416"/>
        <v/>
      </c>
      <c r="AZ816" s="258">
        <f t="shared" si="371"/>
        <v>0</v>
      </c>
      <c r="BA816" s="258">
        <f t="shared" si="19"/>
        <v>1</v>
      </c>
      <c r="BB816" s="258">
        <f t="shared" si="417"/>
        <v>0</v>
      </c>
      <c r="BC816" s="258">
        <f t="shared" si="418"/>
        <v>1</v>
      </c>
      <c r="BD816" s="258">
        <f t="shared" si="374"/>
        <v>1</v>
      </c>
      <c r="BE816" s="258">
        <f t="shared" si="419"/>
        <v>0</v>
      </c>
      <c r="BF816" s="258">
        <f t="shared" si="420"/>
        <v>1</v>
      </c>
      <c r="BG816" s="258">
        <f t="shared" si="377"/>
        <v>1</v>
      </c>
      <c r="BH816" s="258">
        <f t="shared" si="421"/>
        <v>0</v>
      </c>
      <c r="BI816" s="258">
        <f t="shared" si="422"/>
        <v>1</v>
      </c>
      <c r="BJ816" s="258">
        <f t="shared" si="380"/>
        <v>1</v>
      </c>
      <c r="BK816" s="258">
        <f t="shared" si="423"/>
        <v>0</v>
      </c>
      <c r="BL816" s="258">
        <f t="shared" si="424"/>
        <v>1</v>
      </c>
      <c r="BM816" s="258">
        <f t="shared" si="383"/>
        <v>1</v>
      </c>
      <c r="BN816" s="258">
        <f t="shared" si="425"/>
        <v>0</v>
      </c>
      <c r="BO816" s="258">
        <f t="shared" si="426"/>
        <v>1</v>
      </c>
      <c r="BP816" s="258">
        <f t="shared" si="386"/>
        <v>1</v>
      </c>
      <c r="BQ816" s="258">
        <f t="shared" si="427"/>
        <v>0</v>
      </c>
      <c r="BR816" s="258">
        <f t="shared" si="428"/>
        <v>1</v>
      </c>
      <c r="BS816" s="258">
        <f t="shared" si="389"/>
        <v>1</v>
      </c>
      <c r="BT816" s="258">
        <f t="shared" si="429"/>
        <v>0</v>
      </c>
      <c r="BU816" s="258">
        <f t="shared" si="430"/>
        <v>1</v>
      </c>
      <c r="BV816" s="258">
        <f t="shared" si="392"/>
        <v>1</v>
      </c>
      <c r="BW816" s="258">
        <f t="shared" si="431"/>
        <v>0</v>
      </c>
      <c r="BX816" s="258">
        <f t="shared" si="432"/>
        <v>1</v>
      </c>
      <c r="BY816" s="258">
        <f t="shared" si="395"/>
        <v>1</v>
      </c>
      <c r="BZ816" s="258">
        <f t="shared" si="433"/>
        <v>0</v>
      </c>
      <c r="CA816" s="258">
        <f t="shared" si="434"/>
        <v>1</v>
      </c>
      <c r="CB816" s="258">
        <f t="shared" si="398"/>
        <v>1</v>
      </c>
      <c r="CC816" s="258">
        <f t="shared" si="435"/>
        <v>0</v>
      </c>
      <c r="CD816" s="258">
        <f t="shared" si="436"/>
        <v>1</v>
      </c>
    </row>
    <row r="817" spans="1:82" hidden="1">
      <c r="A817" s="258"/>
      <c r="B817" s="258"/>
      <c r="C817" s="259"/>
      <c r="D817" s="258"/>
      <c r="E817" s="258"/>
      <c r="F817" s="258"/>
      <c r="G817" s="258">
        <v>809</v>
      </c>
      <c r="H817" s="743"/>
      <c r="I817" s="744"/>
      <c r="J817" s="739"/>
      <c r="K817" s="745"/>
      <c r="L817" s="745"/>
      <c r="M817" s="272"/>
      <c r="N817" s="508">
        <f t="shared" si="442"/>
        <v>0</v>
      </c>
      <c r="O817" s="510">
        <f t="shared" ref="O817:O880" si="443">N817*M817</f>
        <v>0</v>
      </c>
      <c r="P817" s="260">
        <f t="shared" ref="P817:P880" si="444">IFERROR(AO817,"")</f>
        <v>0</v>
      </c>
      <c r="Q817" s="261">
        <f t="shared" ref="Q817:Q880" si="445">AN817</f>
        <v>0</v>
      </c>
      <c r="R817" s="261">
        <f t="shared" si="441"/>
        <v>0</v>
      </c>
      <c r="S817" s="262"/>
      <c r="T817" s="262"/>
      <c r="U817" s="263">
        <f t="shared" si="348"/>
        <v>1.288</v>
      </c>
      <c r="V817" s="264">
        <f>IF(E817="SP",1,IF(D817="",ExtraMargeMateriaal,(1-VLOOKUP(D817,TabelAankoop[],4,FALSE))))</f>
        <v>1</v>
      </c>
      <c r="W817" s="265">
        <f t="shared" si="437"/>
        <v>0.6885</v>
      </c>
      <c r="X817" s="266">
        <f t="shared" si="438"/>
        <v>1</v>
      </c>
      <c r="Y817" s="267">
        <f t="shared" si="439"/>
        <v>1.46</v>
      </c>
      <c r="Z817" s="267">
        <f t="shared" si="440"/>
        <v>1.1599999999999999</v>
      </c>
      <c r="AA817" s="268">
        <f t="shared" si="349"/>
        <v>0</v>
      </c>
      <c r="AB817" s="456">
        <f t="shared" si="350"/>
        <v>0</v>
      </c>
      <c r="AC817" s="457">
        <f t="shared" si="351"/>
        <v>0</v>
      </c>
      <c r="AD817" s="456">
        <f t="shared" si="352"/>
        <v>0</v>
      </c>
      <c r="AE817" s="458">
        <f t="shared" si="353"/>
        <v>0</v>
      </c>
      <c r="AF817" s="457">
        <f t="shared" si="406"/>
        <v>0</v>
      </c>
      <c r="AG817" s="456">
        <f t="shared" si="355"/>
        <v>0</v>
      </c>
      <c r="AH817" s="457">
        <f t="shared" si="356"/>
        <v>0</v>
      </c>
      <c r="AI817" s="268">
        <f t="shared" si="357"/>
        <v>0</v>
      </c>
      <c r="AJ817" s="269">
        <f t="shared" si="358"/>
        <v>0</v>
      </c>
      <c r="AK817" s="270">
        <f t="shared" si="359"/>
        <v>0</v>
      </c>
      <c r="AL817" s="415">
        <f t="shared" si="360"/>
        <v>0</v>
      </c>
      <c r="AM817" s="259" t="str">
        <f>IF(AP817="","",IFERROR(VLOOKUP(AP817,CODES!$A$3:$D$1348,4,FALSE),"X"))&amp;IF(AQ817="","",IFERROR(VLOOKUP(AQ817,CODES!$A$3:$D$1348,4,FALSE),"X"))&amp;IF(AR817="","",IFERROR(VLOOKUP(AR817,CODES!$A$3:$D$1348,4,FALSE),"X"))&amp;IF(AS817="","",IFERROR(VLOOKUP(AS817,CODES!$A$3:$D$1348,4,FALSE),"X"))&amp;IF(AT817="","",IFERROR(VLOOKUP(AT817,CODES!$A$3:$D$1348,4,FALSE),"X"))&amp;IF(AU817="","",IFERROR(VLOOKUP(AU817,CODES!$A$3:$D$1348,4,FALSE),"X"))&amp;IF(AV817="","",IFERROR(VLOOKUP(AV817,CODES!$A$3:$D$1348,4,FALSE),"X"))&amp;IF(AW817="","",IFERROR(VLOOKUP(AW817,CODES!$A$3:$D$1348,4,FALSE),"X"))&amp;IF(AX817="","",IFERROR(VLOOKUP(AX817,CODES!$A$3:$D$1348,4,FALSE),"X"))&amp;IF(AY817="","",IFERROR(VLOOKUP(AY817,CODES!$A$3:$D$1348,4,FALSE),"X"))</f>
        <v/>
      </c>
      <c r="AN817" s="258">
        <f>SUM(IFERROR(VLOOKUP(AP817,CODES!$A$3:$D$1348,4,FALSE)*BC817,0),IFERROR(VLOOKUP(AQ817,CODES!$A$3:$D$1348,4,FALSE)*BF817,0),IFERROR(VLOOKUP(AR817,CODES!$A$3:$D$1348,4,FALSE)*BI817,0),IFERROR(VLOOKUP(AS817,CODES!$A$3:$D$1348,4,FALSE)*BL817,0),IFERROR(VLOOKUP(AT817,CODES!$A$3:$D$1348,4,FALSE)*BO817,0),IFERROR(VLOOKUP(AU817,CODES!$A$3:$D$1348,4,FALSE)*BR817,0),IFERROR(VLOOKUP(AV817,CODES!$A$3:$D$1348,4,FALSE)*BU817,0),IFERROR(VLOOKUP(AW817,CODES!$A$3:$D$1348,4,FALSE)*BX817,0),IFERROR(VLOOKUP(AX817,CODES!$A$3:$D$1348,4,FALSE)*CA817,0),IFERROR(VLOOKUP(AY817,CODES!$A$3:$D$1348,4,FALSE)*CD817,0))</f>
        <v>0</v>
      </c>
      <c r="AO817" s="258">
        <f>SUM(IFERROR(VLOOKUP(AP817,CODES!$A$3:$D$1348,3,FALSE)*BC817,0),IFERROR(VLOOKUP(AQ817,CODES!$A$3:$D$1348,3,FALSE)*BF817,0),IFERROR(VLOOKUP(AR817,CODES!$A$3:$D$1348,3,FALSE)*BI817,0),IFERROR(VLOOKUP(AS817,CODES!$A$3:$D$1348,3,FALSE)*BL817,0),IFERROR(VLOOKUP(AT817,CODES!$A$3:$D$1348,3,FALSE)*BO817,0),IFERROR(VLOOKUP(AU817,CODES!$A$3:$D$1348,3,FALSE)*BR817,0),IFERROR(VLOOKUP(AV817,CODES!$A$3:$D$1348,3,FALSE)*BU817,0),IFERROR(VLOOKUP(AW817,CODES!$A$3:$D$1348,3,FALSE)*BX817,0),IFERROR(VLOOKUP(AX817,CODES!$A$3:$D$1348,3,FALSE)*CA817,0),IFERROR(VLOOKUP(AY817,CODES!$A$3:$D$1348,3,FALSE)*CD817,0))+B817</f>
        <v>0</v>
      </c>
      <c r="AP817" s="271" t="str">
        <f t="shared" si="407"/>
        <v/>
      </c>
      <c r="AQ817" s="271" t="str">
        <f t="shared" si="408"/>
        <v/>
      </c>
      <c r="AR817" s="271" t="str">
        <f t="shared" si="409"/>
        <v/>
      </c>
      <c r="AS817" s="271" t="str">
        <f t="shared" si="410"/>
        <v/>
      </c>
      <c r="AT817" s="271" t="str">
        <f t="shared" si="411"/>
        <v/>
      </c>
      <c r="AU817" s="271" t="str">
        <f t="shared" si="412"/>
        <v/>
      </c>
      <c r="AV817" s="271" t="str">
        <f t="shared" si="413"/>
        <v/>
      </c>
      <c r="AW817" s="271" t="str">
        <f t="shared" si="414"/>
        <v/>
      </c>
      <c r="AX817" s="271" t="str">
        <f t="shared" si="415"/>
        <v/>
      </c>
      <c r="AY817" s="271" t="str">
        <f t="shared" si="416"/>
        <v/>
      </c>
      <c r="AZ817" s="258">
        <f t="shared" si="371"/>
        <v>0</v>
      </c>
      <c r="BA817" s="258">
        <f t="shared" si="19"/>
        <v>1</v>
      </c>
      <c r="BB817" s="258">
        <f t="shared" si="417"/>
        <v>0</v>
      </c>
      <c r="BC817" s="258">
        <f t="shared" si="418"/>
        <v>1</v>
      </c>
      <c r="BD817" s="258">
        <f t="shared" si="374"/>
        <v>1</v>
      </c>
      <c r="BE817" s="258">
        <f t="shared" si="419"/>
        <v>0</v>
      </c>
      <c r="BF817" s="258">
        <f t="shared" si="420"/>
        <v>1</v>
      </c>
      <c r="BG817" s="258">
        <f t="shared" si="377"/>
        <v>1</v>
      </c>
      <c r="BH817" s="258">
        <f t="shared" si="421"/>
        <v>0</v>
      </c>
      <c r="BI817" s="258">
        <f t="shared" si="422"/>
        <v>1</v>
      </c>
      <c r="BJ817" s="258">
        <f t="shared" si="380"/>
        <v>1</v>
      </c>
      <c r="BK817" s="258">
        <f t="shared" si="423"/>
        <v>0</v>
      </c>
      <c r="BL817" s="258">
        <f t="shared" si="424"/>
        <v>1</v>
      </c>
      <c r="BM817" s="258">
        <f t="shared" si="383"/>
        <v>1</v>
      </c>
      <c r="BN817" s="258">
        <f t="shared" si="425"/>
        <v>0</v>
      </c>
      <c r="BO817" s="258">
        <f t="shared" si="426"/>
        <v>1</v>
      </c>
      <c r="BP817" s="258">
        <f t="shared" si="386"/>
        <v>1</v>
      </c>
      <c r="BQ817" s="258">
        <f t="shared" si="427"/>
        <v>0</v>
      </c>
      <c r="BR817" s="258">
        <f t="shared" si="428"/>
        <v>1</v>
      </c>
      <c r="BS817" s="258">
        <f t="shared" si="389"/>
        <v>1</v>
      </c>
      <c r="BT817" s="258">
        <f t="shared" si="429"/>
        <v>0</v>
      </c>
      <c r="BU817" s="258">
        <f t="shared" si="430"/>
        <v>1</v>
      </c>
      <c r="BV817" s="258">
        <f t="shared" si="392"/>
        <v>1</v>
      </c>
      <c r="BW817" s="258">
        <f t="shared" si="431"/>
        <v>0</v>
      </c>
      <c r="BX817" s="258">
        <f t="shared" si="432"/>
        <v>1</v>
      </c>
      <c r="BY817" s="258">
        <f t="shared" si="395"/>
        <v>1</v>
      </c>
      <c r="BZ817" s="258">
        <f t="shared" si="433"/>
        <v>0</v>
      </c>
      <c r="CA817" s="258">
        <f t="shared" si="434"/>
        <v>1</v>
      </c>
      <c r="CB817" s="258">
        <f t="shared" si="398"/>
        <v>1</v>
      </c>
      <c r="CC817" s="258">
        <f t="shared" si="435"/>
        <v>0</v>
      </c>
      <c r="CD817" s="258">
        <f t="shared" si="436"/>
        <v>1</v>
      </c>
    </row>
    <row r="818" spans="1:82" hidden="1">
      <c r="A818" s="258"/>
      <c r="B818" s="258"/>
      <c r="C818" s="259"/>
      <c r="D818" s="258"/>
      <c r="E818" s="258"/>
      <c r="F818" s="258"/>
      <c r="G818" s="258">
        <v>810</v>
      </c>
      <c r="H818" s="743"/>
      <c r="I818" s="744"/>
      <c r="J818" s="739"/>
      <c r="K818" s="745"/>
      <c r="L818" s="745"/>
      <c r="M818" s="272"/>
      <c r="N818" s="508">
        <f t="shared" si="442"/>
        <v>0</v>
      </c>
      <c r="O818" s="510">
        <f t="shared" si="443"/>
        <v>0</v>
      </c>
      <c r="P818" s="260">
        <f t="shared" si="444"/>
        <v>0</v>
      </c>
      <c r="Q818" s="261">
        <f t="shared" si="445"/>
        <v>0</v>
      </c>
      <c r="R818" s="261">
        <f t="shared" si="441"/>
        <v>0</v>
      </c>
      <c r="S818" s="262"/>
      <c r="T818" s="262"/>
      <c r="U818" s="263">
        <f t="shared" si="348"/>
        <v>1.288</v>
      </c>
      <c r="V818" s="264">
        <f>IF(E818="SP",1,IF(D818="",ExtraMargeMateriaal,(1-VLOOKUP(D818,TabelAankoop[],4,FALSE))))</f>
        <v>1</v>
      </c>
      <c r="W818" s="265">
        <f t="shared" si="437"/>
        <v>0.6885</v>
      </c>
      <c r="X818" s="266">
        <f t="shared" si="438"/>
        <v>1</v>
      </c>
      <c r="Y818" s="267">
        <f t="shared" si="439"/>
        <v>1.46</v>
      </c>
      <c r="Z818" s="267">
        <f t="shared" si="440"/>
        <v>1.1599999999999999</v>
      </c>
      <c r="AA818" s="268">
        <f t="shared" si="349"/>
        <v>0</v>
      </c>
      <c r="AB818" s="456">
        <f t="shared" si="350"/>
        <v>0</v>
      </c>
      <c r="AC818" s="457">
        <f t="shared" si="351"/>
        <v>0</v>
      </c>
      <c r="AD818" s="456">
        <f t="shared" si="352"/>
        <v>0</v>
      </c>
      <c r="AE818" s="458">
        <f t="shared" si="353"/>
        <v>0</v>
      </c>
      <c r="AF818" s="457">
        <f t="shared" si="406"/>
        <v>0</v>
      </c>
      <c r="AG818" s="456">
        <f t="shared" si="355"/>
        <v>0</v>
      </c>
      <c r="AH818" s="457">
        <f t="shared" si="356"/>
        <v>0</v>
      </c>
      <c r="AI818" s="268">
        <f t="shared" si="357"/>
        <v>0</v>
      </c>
      <c r="AJ818" s="269">
        <f t="shared" si="358"/>
        <v>0</v>
      </c>
      <c r="AK818" s="270">
        <f t="shared" si="359"/>
        <v>0</v>
      </c>
      <c r="AL818" s="415">
        <f t="shared" si="360"/>
        <v>0</v>
      </c>
      <c r="AM818" s="259" t="str">
        <f>IF(AP818="","",IFERROR(VLOOKUP(AP818,CODES!$A$3:$D$1348,4,FALSE),"X"))&amp;IF(AQ818="","",IFERROR(VLOOKUP(AQ818,CODES!$A$3:$D$1348,4,FALSE),"X"))&amp;IF(AR818="","",IFERROR(VLOOKUP(AR818,CODES!$A$3:$D$1348,4,FALSE),"X"))&amp;IF(AS818="","",IFERROR(VLOOKUP(AS818,CODES!$A$3:$D$1348,4,FALSE),"X"))&amp;IF(AT818="","",IFERROR(VLOOKUP(AT818,CODES!$A$3:$D$1348,4,FALSE),"X"))&amp;IF(AU818="","",IFERROR(VLOOKUP(AU818,CODES!$A$3:$D$1348,4,FALSE),"X"))&amp;IF(AV818="","",IFERROR(VLOOKUP(AV818,CODES!$A$3:$D$1348,4,FALSE),"X"))&amp;IF(AW818="","",IFERROR(VLOOKUP(AW818,CODES!$A$3:$D$1348,4,FALSE),"X"))&amp;IF(AX818="","",IFERROR(VLOOKUP(AX818,CODES!$A$3:$D$1348,4,FALSE),"X"))&amp;IF(AY818="","",IFERROR(VLOOKUP(AY818,CODES!$A$3:$D$1348,4,FALSE),"X"))</f>
        <v/>
      </c>
      <c r="AN818" s="258">
        <f>SUM(IFERROR(VLOOKUP(AP818,CODES!$A$3:$D$1348,4,FALSE)*BC818,0),IFERROR(VLOOKUP(AQ818,CODES!$A$3:$D$1348,4,FALSE)*BF818,0),IFERROR(VLOOKUP(AR818,CODES!$A$3:$D$1348,4,FALSE)*BI818,0),IFERROR(VLOOKUP(AS818,CODES!$A$3:$D$1348,4,FALSE)*BL818,0),IFERROR(VLOOKUP(AT818,CODES!$A$3:$D$1348,4,FALSE)*BO818,0),IFERROR(VLOOKUP(AU818,CODES!$A$3:$D$1348,4,FALSE)*BR818,0),IFERROR(VLOOKUP(AV818,CODES!$A$3:$D$1348,4,FALSE)*BU818,0),IFERROR(VLOOKUP(AW818,CODES!$A$3:$D$1348,4,FALSE)*BX818,0),IFERROR(VLOOKUP(AX818,CODES!$A$3:$D$1348,4,FALSE)*CA818,0),IFERROR(VLOOKUP(AY818,CODES!$A$3:$D$1348,4,FALSE)*CD818,0))</f>
        <v>0</v>
      </c>
      <c r="AO818" s="258">
        <f>SUM(IFERROR(VLOOKUP(AP818,CODES!$A$3:$D$1348,3,FALSE)*BC818,0),IFERROR(VLOOKUP(AQ818,CODES!$A$3:$D$1348,3,FALSE)*BF818,0),IFERROR(VLOOKUP(AR818,CODES!$A$3:$D$1348,3,FALSE)*BI818,0),IFERROR(VLOOKUP(AS818,CODES!$A$3:$D$1348,3,FALSE)*BL818,0),IFERROR(VLOOKUP(AT818,CODES!$A$3:$D$1348,3,FALSE)*BO818,0),IFERROR(VLOOKUP(AU818,CODES!$A$3:$D$1348,3,FALSE)*BR818,0),IFERROR(VLOOKUP(AV818,CODES!$A$3:$D$1348,3,FALSE)*BU818,0),IFERROR(VLOOKUP(AW818,CODES!$A$3:$D$1348,3,FALSE)*BX818,0),IFERROR(VLOOKUP(AX818,CODES!$A$3:$D$1348,3,FALSE)*CA818,0),IFERROR(VLOOKUP(AY818,CODES!$A$3:$D$1348,3,FALSE)*CD818,0))+B818</f>
        <v>0</v>
      </c>
      <c r="AP818" s="271" t="str">
        <f t="shared" si="407"/>
        <v/>
      </c>
      <c r="AQ818" s="271" t="str">
        <f t="shared" si="408"/>
        <v/>
      </c>
      <c r="AR818" s="271" t="str">
        <f t="shared" si="409"/>
        <v/>
      </c>
      <c r="AS818" s="271" t="str">
        <f t="shared" si="410"/>
        <v/>
      </c>
      <c r="AT818" s="271" t="str">
        <f t="shared" si="411"/>
        <v/>
      </c>
      <c r="AU818" s="271" t="str">
        <f t="shared" si="412"/>
        <v/>
      </c>
      <c r="AV818" s="271" t="str">
        <f t="shared" si="413"/>
        <v/>
      </c>
      <c r="AW818" s="271" t="str">
        <f t="shared" si="414"/>
        <v/>
      </c>
      <c r="AX818" s="271" t="str">
        <f t="shared" si="415"/>
        <v/>
      </c>
      <c r="AY818" s="271" t="str">
        <f t="shared" si="416"/>
        <v/>
      </c>
      <c r="AZ818" s="258">
        <f t="shared" si="371"/>
        <v>0</v>
      </c>
      <c r="BA818" s="258">
        <f t="shared" si="19"/>
        <v>1</v>
      </c>
      <c r="BB818" s="258">
        <f t="shared" si="417"/>
        <v>0</v>
      </c>
      <c r="BC818" s="258">
        <f t="shared" si="418"/>
        <v>1</v>
      </c>
      <c r="BD818" s="258">
        <f t="shared" si="374"/>
        <v>1</v>
      </c>
      <c r="BE818" s="258">
        <f t="shared" si="419"/>
        <v>0</v>
      </c>
      <c r="BF818" s="258">
        <f t="shared" si="420"/>
        <v>1</v>
      </c>
      <c r="BG818" s="258">
        <f t="shared" si="377"/>
        <v>1</v>
      </c>
      <c r="BH818" s="258">
        <f t="shared" si="421"/>
        <v>0</v>
      </c>
      <c r="BI818" s="258">
        <f t="shared" si="422"/>
        <v>1</v>
      </c>
      <c r="BJ818" s="258">
        <f t="shared" si="380"/>
        <v>1</v>
      </c>
      <c r="BK818" s="258">
        <f t="shared" si="423"/>
        <v>0</v>
      </c>
      <c r="BL818" s="258">
        <f t="shared" si="424"/>
        <v>1</v>
      </c>
      <c r="BM818" s="258">
        <f t="shared" si="383"/>
        <v>1</v>
      </c>
      <c r="BN818" s="258">
        <f t="shared" si="425"/>
        <v>0</v>
      </c>
      <c r="BO818" s="258">
        <f t="shared" si="426"/>
        <v>1</v>
      </c>
      <c r="BP818" s="258">
        <f t="shared" si="386"/>
        <v>1</v>
      </c>
      <c r="BQ818" s="258">
        <f t="shared" si="427"/>
        <v>0</v>
      </c>
      <c r="BR818" s="258">
        <f t="shared" si="428"/>
        <v>1</v>
      </c>
      <c r="BS818" s="258">
        <f t="shared" si="389"/>
        <v>1</v>
      </c>
      <c r="BT818" s="258">
        <f t="shared" si="429"/>
        <v>0</v>
      </c>
      <c r="BU818" s="258">
        <f t="shared" si="430"/>
        <v>1</v>
      </c>
      <c r="BV818" s="258">
        <f t="shared" si="392"/>
        <v>1</v>
      </c>
      <c r="BW818" s="258">
        <f t="shared" si="431"/>
        <v>0</v>
      </c>
      <c r="BX818" s="258">
        <f t="shared" si="432"/>
        <v>1</v>
      </c>
      <c r="BY818" s="258">
        <f t="shared" si="395"/>
        <v>1</v>
      </c>
      <c r="BZ818" s="258">
        <f t="shared" si="433"/>
        <v>0</v>
      </c>
      <c r="CA818" s="258">
        <f t="shared" si="434"/>
        <v>1</v>
      </c>
      <c r="CB818" s="258">
        <f t="shared" si="398"/>
        <v>1</v>
      </c>
      <c r="CC818" s="258">
        <f t="shared" si="435"/>
        <v>0</v>
      </c>
      <c r="CD818" s="258">
        <f t="shared" si="436"/>
        <v>1</v>
      </c>
    </row>
    <row r="819" spans="1:82" hidden="1">
      <c r="A819" s="258"/>
      <c r="B819" s="258"/>
      <c r="C819" s="259"/>
      <c r="D819" s="258"/>
      <c r="E819" s="258"/>
      <c r="F819" s="258"/>
      <c r="G819" s="258">
        <v>811</v>
      </c>
      <c r="H819" s="743"/>
      <c r="I819" s="744"/>
      <c r="J819" s="739"/>
      <c r="K819" s="745"/>
      <c r="L819" s="745"/>
      <c r="M819" s="272"/>
      <c r="N819" s="508">
        <f t="shared" si="442"/>
        <v>0</v>
      </c>
      <c r="O819" s="510">
        <f t="shared" si="443"/>
        <v>0</v>
      </c>
      <c r="P819" s="260">
        <f t="shared" si="444"/>
        <v>0</v>
      </c>
      <c r="Q819" s="261">
        <f t="shared" si="445"/>
        <v>0</v>
      </c>
      <c r="R819" s="261">
        <f t="shared" si="441"/>
        <v>0</v>
      </c>
      <c r="S819" s="262"/>
      <c r="T819" s="262"/>
      <c r="U819" s="263">
        <f t="shared" si="348"/>
        <v>1.288</v>
      </c>
      <c r="V819" s="264">
        <f>IF(E819="SP",1,IF(D819="",ExtraMargeMateriaal,(1-VLOOKUP(D819,TabelAankoop[],4,FALSE))))</f>
        <v>1</v>
      </c>
      <c r="W819" s="265">
        <f t="shared" si="437"/>
        <v>0.6885</v>
      </c>
      <c r="X819" s="266">
        <f t="shared" si="438"/>
        <v>1</v>
      </c>
      <c r="Y819" s="267">
        <f t="shared" si="439"/>
        <v>1.46</v>
      </c>
      <c r="Z819" s="267">
        <f t="shared" si="440"/>
        <v>1.1599999999999999</v>
      </c>
      <c r="AA819" s="268">
        <f t="shared" si="349"/>
        <v>0</v>
      </c>
      <c r="AB819" s="456">
        <f t="shared" si="350"/>
        <v>0</v>
      </c>
      <c r="AC819" s="457">
        <f t="shared" si="351"/>
        <v>0</v>
      </c>
      <c r="AD819" s="456">
        <f t="shared" si="352"/>
        <v>0</v>
      </c>
      <c r="AE819" s="458">
        <f t="shared" si="353"/>
        <v>0</v>
      </c>
      <c r="AF819" s="457">
        <f t="shared" si="406"/>
        <v>0</v>
      </c>
      <c r="AG819" s="456">
        <f t="shared" si="355"/>
        <v>0</v>
      </c>
      <c r="AH819" s="457">
        <f t="shared" si="356"/>
        <v>0</v>
      </c>
      <c r="AI819" s="268">
        <f t="shared" si="357"/>
        <v>0</v>
      </c>
      <c r="AJ819" s="269">
        <f t="shared" si="358"/>
        <v>0</v>
      </c>
      <c r="AK819" s="270">
        <f t="shared" si="359"/>
        <v>0</v>
      </c>
      <c r="AL819" s="415">
        <f t="shared" si="360"/>
        <v>0</v>
      </c>
      <c r="AM819" s="259" t="str">
        <f>IF(AP819="","",IFERROR(VLOOKUP(AP819,CODES!$A$3:$D$1348,4,FALSE),"X"))&amp;IF(AQ819="","",IFERROR(VLOOKUP(AQ819,CODES!$A$3:$D$1348,4,FALSE),"X"))&amp;IF(AR819="","",IFERROR(VLOOKUP(AR819,CODES!$A$3:$D$1348,4,FALSE),"X"))&amp;IF(AS819="","",IFERROR(VLOOKUP(AS819,CODES!$A$3:$D$1348,4,FALSE),"X"))&amp;IF(AT819="","",IFERROR(VLOOKUP(AT819,CODES!$A$3:$D$1348,4,FALSE),"X"))&amp;IF(AU819="","",IFERROR(VLOOKUP(AU819,CODES!$A$3:$D$1348,4,FALSE),"X"))&amp;IF(AV819="","",IFERROR(VLOOKUP(AV819,CODES!$A$3:$D$1348,4,FALSE),"X"))&amp;IF(AW819="","",IFERROR(VLOOKUP(AW819,CODES!$A$3:$D$1348,4,FALSE),"X"))&amp;IF(AX819="","",IFERROR(VLOOKUP(AX819,CODES!$A$3:$D$1348,4,FALSE),"X"))&amp;IF(AY819="","",IFERROR(VLOOKUP(AY819,CODES!$A$3:$D$1348,4,FALSE),"X"))</f>
        <v/>
      </c>
      <c r="AN819" s="258">
        <f>SUM(IFERROR(VLOOKUP(AP819,CODES!$A$3:$D$1348,4,FALSE)*BC819,0),IFERROR(VLOOKUP(AQ819,CODES!$A$3:$D$1348,4,FALSE)*BF819,0),IFERROR(VLOOKUP(AR819,CODES!$A$3:$D$1348,4,FALSE)*BI819,0),IFERROR(VLOOKUP(AS819,CODES!$A$3:$D$1348,4,FALSE)*BL819,0),IFERROR(VLOOKUP(AT819,CODES!$A$3:$D$1348,4,FALSE)*BO819,0),IFERROR(VLOOKUP(AU819,CODES!$A$3:$D$1348,4,FALSE)*BR819,0),IFERROR(VLOOKUP(AV819,CODES!$A$3:$D$1348,4,FALSE)*BU819,0),IFERROR(VLOOKUP(AW819,CODES!$A$3:$D$1348,4,FALSE)*BX819,0),IFERROR(VLOOKUP(AX819,CODES!$A$3:$D$1348,4,FALSE)*CA819,0),IFERROR(VLOOKUP(AY819,CODES!$A$3:$D$1348,4,FALSE)*CD819,0))</f>
        <v>0</v>
      </c>
      <c r="AO819" s="258">
        <f>SUM(IFERROR(VLOOKUP(AP819,CODES!$A$3:$D$1348,3,FALSE)*BC819,0),IFERROR(VLOOKUP(AQ819,CODES!$A$3:$D$1348,3,FALSE)*BF819,0),IFERROR(VLOOKUP(AR819,CODES!$A$3:$D$1348,3,FALSE)*BI819,0),IFERROR(VLOOKUP(AS819,CODES!$A$3:$D$1348,3,FALSE)*BL819,0),IFERROR(VLOOKUP(AT819,CODES!$A$3:$D$1348,3,FALSE)*BO819,0),IFERROR(VLOOKUP(AU819,CODES!$A$3:$D$1348,3,FALSE)*BR819,0),IFERROR(VLOOKUP(AV819,CODES!$A$3:$D$1348,3,FALSE)*BU819,0),IFERROR(VLOOKUP(AW819,CODES!$A$3:$D$1348,3,FALSE)*BX819,0),IFERROR(VLOOKUP(AX819,CODES!$A$3:$D$1348,3,FALSE)*CA819,0),IFERROR(VLOOKUP(AY819,CODES!$A$3:$D$1348,3,FALSE)*CD819,0))+B819</f>
        <v>0</v>
      </c>
      <c r="AP819" s="271" t="str">
        <f t="shared" si="407"/>
        <v/>
      </c>
      <c r="AQ819" s="271" t="str">
        <f t="shared" si="408"/>
        <v/>
      </c>
      <c r="AR819" s="271" t="str">
        <f t="shared" si="409"/>
        <v/>
      </c>
      <c r="AS819" s="271" t="str">
        <f t="shared" si="410"/>
        <v/>
      </c>
      <c r="AT819" s="271" t="str">
        <f t="shared" si="411"/>
        <v/>
      </c>
      <c r="AU819" s="271" t="str">
        <f t="shared" si="412"/>
        <v/>
      </c>
      <c r="AV819" s="271" t="str">
        <f t="shared" si="413"/>
        <v/>
      </c>
      <c r="AW819" s="271" t="str">
        <f t="shared" si="414"/>
        <v/>
      </c>
      <c r="AX819" s="271" t="str">
        <f t="shared" si="415"/>
        <v/>
      </c>
      <c r="AY819" s="271" t="str">
        <f t="shared" si="416"/>
        <v/>
      </c>
      <c r="AZ819" s="258">
        <f t="shared" si="371"/>
        <v>0</v>
      </c>
      <c r="BA819" s="258">
        <f t="shared" si="19"/>
        <v>1</v>
      </c>
      <c r="BB819" s="258">
        <f t="shared" si="417"/>
        <v>0</v>
      </c>
      <c r="BC819" s="258">
        <f t="shared" si="418"/>
        <v>1</v>
      </c>
      <c r="BD819" s="258">
        <f t="shared" si="374"/>
        <v>1</v>
      </c>
      <c r="BE819" s="258">
        <f t="shared" si="419"/>
        <v>0</v>
      </c>
      <c r="BF819" s="258">
        <f t="shared" si="420"/>
        <v>1</v>
      </c>
      <c r="BG819" s="258">
        <f t="shared" si="377"/>
        <v>1</v>
      </c>
      <c r="BH819" s="258">
        <f t="shared" si="421"/>
        <v>0</v>
      </c>
      <c r="BI819" s="258">
        <f t="shared" si="422"/>
        <v>1</v>
      </c>
      <c r="BJ819" s="258">
        <f t="shared" si="380"/>
        <v>1</v>
      </c>
      <c r="BK819" s="258">
        <f t="shared" si="423"/>
        <v>0</v>
      </c>
      <c r="BL819" s="258">
        <f t="shared" si="424"/>
        <v>1</v>
      </c>
      <c r="BM819" s="258">
        <f t="shared" si="383"/>
        <v>1</v>
      </c>
      <c r="BN819" s="258">
        <f t="shared" si="425"/>
        <v>0</v>
      </c>
      <c r="BO819" s="258">
        <f t="shared" si="426"/>
        <v>1</v>
      </c>
      <c r="BP819" s="258">
        <f t="shared" si="386"/>
        <v>1</v>
      </c>
      <c r="BQ819" s="258">
        <f t="shared" si="427"/>
        <v>0</v>
      </c>
      <c r="BR819" s="258">
        <f t="shared" si="428"/>
        <v>1</v>
      </c>
      <c r="BS819" s="258">
        <f t="shared" si="389"/>
        <v>1</v>
      </c>
      <c r="BT819" s="258">
        <f t="shared" si="429"/>
        <v>0</v>
      </c>
      <c r="BU819" s="258">
        <f t="shared" si="430"/>
        <v>1</v>
      </c>
      <c r="BV819" s="258">
        <f t="shared" si="392"/>
        <v>1</v>
      </c>
      <c r="BW819" s="258">
        <f t="shared" si="431"/>
        <v>0</v>
      </c>
      <c r="BX819" s="258">
        <f t="shared" si="432"/>
        <v>1</v>
      </c>
      <c r="BY819" s="258">
        <f t="shared" si="395"/>
        <v>1</v>
      </c>
      <c r="BZ819" s="258">
        <f t="shared" si="433"/>
        <v>0</v>
      </c>
      <c r="CA819" s="258">
        <f t="shared" si="434"/>
        <v>1</v>
      </c>
      <c r="CB819" s="258">
        <f t="shared" si="398"/>
        <v>1</v>
      </c>
      <c r="CC819" s="258">
        <f t="shared" si="435"/>
        <v>0</v>
      </c>
      <c r="CD819" s="258">
        <f t="shared" si="436"/>
        <v>1</v>
      </c>
    </row>
    <row r="820" spans="1:82" hidden="1">
      <c r="A820" s="258"/>
      <c r="B820" s="258"/>
      <c r="C820" s="259"/>
      <c r="D820" s="258"/>
      <c r="E820" s="258"/>
      <c r="F820" s="258"/>
      <c r="G820" s="258">
        <v>812</v>
      </c>
      <c r="H820" s="743"/>
      <c r="I820" s="744"/>
      <c r="J820" s="739"/>
      <c r="K820" s="745"/>
      <c r="L820" s="745"/>
      <c r="M820" s="272"/>
      <c r="N820" s="508">
        <f t="shared" si="442"/>
        <v>0</v>
      </c>
      <c r="O820" s="510">
        <f t="shared" si="443"/>
        <v>0</v>
      </c>
      <c r="P820" s="260">
        <f t="shared" si="444"/>
        <v>0</v>
      </c>
      <c r="Q820" s="261">
        <f t="shared" si="445"/>
        <v>0</v>
      </c>
      <c r="R820" s="261">
        <f t="shared" si="441"/>
        <v>0</v>
      </c>
      <c r="S820" s="262"/>
      <c r="T820" s="262"/>
      <c r="U820" s="263">
        <f t="shared" si="348"/>
        <v>1.288</v>
      </c>
      <c r="V820" s="264">
        <f>IF(E820="SP",1,IF(D820="",ExtraMargeMateriaal,(1-VLOOKUP(D820,TabelAankoop[],4,FALSE))))</f>
        <v>1</v>
      </c>
      <c r="W820" s="265">
        <f t="shared" si="437"/>
        <v>0.6885</v>
      </c>
      <c r="X820" s="266">
        <f t="shared" si="438"/>
        <v>1</v>
      </c>
      <c r="Y820" s="267">
        <f t="shared" si="439"/>
        <v>1.46</v>
      </c>
      <c r="Z820" s="267">
        <f t="shared" si="440"/>
        <v>1.1599999999999999</v>
      </c>
      <c r="AA820" s="268">
        <f t="shared" si="349"/>
        <v>0</v>
      </c>
      <c r="AB820" s="456">
        <f t="shared" si="350"/>
        <v>0</v>
      </c>
      <c r="AC820" s="457">
        <f t="shared" si="351"/>
        <v>0</v>
      </c>
      <c r="AD820" s="456">
        <f t="shared" si="352"/>
        <v>0</v>
      </c>
      <c r="AE820" s="458">
        <f t="shared" si="353"/>
        <v>0</v>
      </c>
      <c r="AF820" s="457">
        <f t="shared" si="406"/>
        <v>0</v>
      </c>
      <c r="AG820" s="456">
        <f t="shared" si="355"/>
        <v>0</v>
      </c>
      <c r="AH820" s="457">
        <f t="shared" si="356"/>
        <v>0</v>
      </c>
      <c r="AI820" s="268">
        <f t="shared" si="357"/>
        <v>0</v>
      </c>
      <c r="AJ820" s="269">
        <f t="shared" si="358"/>
        <v>0</v>
      </c>
      <c r="AK820" s="270">
        <f t="shared" si="359"/>
        <v>0</v>
      </c>
      <c r="AL820" s="415">
        <f t="shared" si="360"/>
        <v>0</v>
      </c>
      <c r="AM820" s="259" t="str">
        <f>IF(AP820="","",IFERROR(VLOOKUP(AP820,CODES!$A$3:$D$1348,4,FALSE),"X"))&amp;IF(AQ820="","",IFERROR(VLOOKUP(AQ820,CODES!$A$3:$D$1348,4,FALSE),"X"))&amp;IF(AR820="","",IFERROR(VLOOKUP(AR820,CODES!$A$3:$D$1348,4,FALSE),"X"))&amp;IF(AS820="","",IFERROR(VLOOKUP(AS820,CODES!$A$3:$D$1348,4,FALSE),"X"))&amp;IF(AT820="","",IFERROR(VLOOKUP(AT820,CODES!$A$3:$D$1348,4,FALSE),"X"))&amp;IF(AU820="","",IFERROR(VLOOKUP(AU820,CODES!$A$3:$D$1348,4,FALSE),"X"))&amp;IF(AV820="","",IFERROR(VLOOKUP(AV820,CODES!$A$3:$D$1348,4,FALSE),"X"))&amp;IF(AW820="","",IFERROR(VLOOKUP(AW820,CODES!$A$3:$D$1348,4,FALSE),"X"))&amp;IF(AX820="","",IFERROR(VLOOKUP(AX820,CODES!$A$3:$D$1348,4,FALSE),"X"))&amp;IF(AY820="","",IFERROR(VLOOKUP(AY820,CODES!$A$3:$D$1348,4,FALSE),"X"))</f>
        <v/>
      </c>
      <c r="AN820" s="258">
        <f>SUM(IFERROR(VLOOKUP(AP820,CODES!$A$3:$D$1348,4,FALSE)*BC820,0),IFERROR(VLOOKUP(AQ820,CODES!$A$3:$D$1348,4,FALSE)*BF820,0),IFERROR(VLOOKUP(AR820,CODES!$A$3:$D$1348,4,FALSE)*BI820,0),IFERROR(VLOOKUP(AS820,CODES!$A$3:$D$1348,4,FALSE)*BL820,0),IFERROR(VLOOKUP(AT820,CODES!$A$3:$D$1348,4,FALSE)*BO820,0),IFERROR(VLOOKUP(AU820,CODES!$A$3:$D$1348,4,FALSE)*BR820,0),IFERROR(VLOOKUP(AV820,CODES!$A$3:$D$1348,4,FALSE)*BU820,0),IFERROR(VLOOKUP(AW820,CODES!$A$3:$D$1348,4,FALSE)*BX820,0),IFERROR(VLOOKUP(AX820,CODES!$A$3:$D$1348,4,FALSE)*CA820,0),IFERROR(VLOOKUP(AY820,CODES!$A$3:$D$1348,4,FALSE)*CD820,0))</f>
        <v>0</v>
      </c>
      <c r="AO820" s="258">
        <f>SUM(IFERROR(VLOOKUP(AP820,CODES!$A$3:$D$1348,3,FALSE)*BC820,0),IFERROR(VLOOKUP(AQ820,CODES!$A$3:$D$1348,3,FALSE)*BF820,0),IFERROR(VLOOKUP(AR820,CODES!$A$3:$D$1348,3,FALSE)*BI820,0),IFERROR(VLOOKUP(AS820,CODES!$A$3:$D$1348,3,FALSE)*BL820,0),IFERROR(VLOOKUP(AT820,CODES!$A$3:$D$1348,3,FALSE)*BO820,0),IFERROR(VLOOKUP(AU820,CODES!$A$3:$D$1348,3,FALSE)*BR820,0),IFERROR(VLOOKUP(AV820,CODES!$A$3:$D$1348,3,FALSE)*BU820,0),IFERROR(VLOOKUP(AW820,CODES!$A$3:$D$1348,3,FALSE)*BX820,0),IFERROR(VLOOKUP(AX820,CODES!$A$3:$D$1348,3,FALSE)*CA820,0),IFERROR(VLOOKUP(AY820,CODES!$A$3:$D$1348,3,FALSE)*CD820,0))+B820</f>
        <v>0</v>
      </c>
      <c r="AP820" s="271" t="str">
        <f t="shared" si="407"/>
        <v/>
      </c>
      <c r="AQ820" s="271" t="str">
        <f t="shared" si="408"/>
        <v/>
      </c>
      <c r="AR820" s="271" t="str">
        <f t="shared" si="409"/>
        <v/>
      </c>
      <c r="AS820" s="271" t="str">
        <f t="shared" si="410"/>
        <v/>
      </c>
      <c r="AT820" s="271" t="str">
        <f t="shared" si="411"/>
        <v/>
      </c>
      <c r="AU820" s="271" t="str">
        <f t="shared" si="412"/>
        <v/>
      </c>
      <c r="AV820" s="271" t="str">
        <f t="shared" si="413"/>
        <v/>
      </c>
      <c r="AW820" s="271" t="str">
        <f t="shared" si="414"/>
        <v/>
      </c>
      <c r="AX820" s="271" t="str">
        <f t="shared" si="415"/>
        <v/>
      </c>
      <c r="AY820" s="271" t="str">
        <f t="shared" si="416"/>
        <v/>
      </c>
      <c r="AZ820" s="258">
        <f t="shared" si="371"/>
        <v>0</v>
      </c>
      <c r="BA820" s="258">
        <f t="shared" si="19"/>
        <v>1</v>
      </c>
      <c r="BB820" s="258">
        <f t="shared" si="417"/>
        <v>0</v>
      </c>
      <c r="BC820" s="258">
        <f t="shared" si="418"/>
        <v>1</v>
      </c>
      <c r="BD820" s="258">
        <f t="shared" si="374"/>
        <v>1</v>
      </c>
      <c r="BE820" s="258">
        <f t="shared" si="419"/>
        <v>0</v>
      </c>
      <c r="BF820" s="258">
        <f t="shared" si="420"/>
        <v>1</v>
      </c>
      <c r="BG820" s="258">
        <f t="shared" si="377"/>
        <v>1</v>
      </c>
      <c r="BH820" s="258">
        <f t="shared" si="421"/>
        <v>0</v>
      </c>
      <c r="BI820" s="258">
        <f t="shared" si="422"/>
        <v>1</v>
      </c>
      <c r="BJ820" s="258">
        <f t="shared" si="380"/>
        <v>1</v>
      </c>
      <c r="BK820" s="258">
        <f t="shared" si="423"/>
        <v>0</v>
      </c>
      <c r="BL820" s="258">
        <f t="shared" si="424"/>
        <v>1</v>
      </c>
      <c r="BM820" s="258">
        <f t="shared" si="383"/>
        <v>1</v>
      </c>
      <c r="BN820" s="258">
        <f t="shared" si="425"/>
        <v>0</v>
      </c>
      <c r="BO820" s="258">
        <f t="shared" si="426"/>
        <v>1</v>
      </c>
      <c r="BP820" s="258">
        <f t="shared" si="386"/>
        <v>1</v>
      </c>
      <c r="BQ820" s="258">
        <f t="shared" si="427"/>
        <v>0</v>
      </c>
      <c r="BR820" s="258">
        <f t="shared" si="428"/>
        <v>1</v>
      </c>
      <c r="BS820" s="258">
        <f t="shared" si="389"/>
        <v>1</v>
      </c>
      <c r="BT820" s="258">
        <f t="shared" si="429"/>
        <v>0</v>
      </c>
      <c r="BU820" s="258">
        <f t="shared" si="430"/>
        <v>1</v>
      </c>
      <c r="BV820" s="258">
        <f t="shared" si="392"/>
        <v>1</v>
      </c>
      <c r="BW820" s="258">
        <f t="shared" si="431"/>
        <v>0</v>
      </c>
      <c r="BX820" s="258">
        <f t="shared" si="432"/>
        <v>1</v>
      </c>
      <c r="BY820" s="258">
        <f t="shared" si="395"/>
        <v>1</v>
      </c>
      <c r="BZ820" s="258">
        <f t="shared" si="433"/>
        <v>0</v>
      </c>
      <c r="CA820" s="258">
        <f t="shared" si="434"/>
        <v>1</v>
      </c>
      <c r="CB820" s="258">
        <f t="shared" si="398"/>
        <v>1</v>
      </c>
      <c r="CC820" s="258">
        <f t="shared" si="435"/>
        <v>0</v>
      </c>
      <c r="CD820" s="258">
        <f t="shared" si="436"/>
        <v>1</v>
      </c>
    </row>
    <row r="821" spans="1:82" hidden="1">
      <c r="A821" s="258"/>
      <c r="B821" s="258"/>
      <c r="C821" s="259"/>
      <c r="D821" s="258"/>
      <c r="E821" s="258"/>
      <c r="F821" s="258"/>
      <c r="G821" s="258">
        <v>813</v>
      </c>
      <c r="H821" s="743"/>
      <c r="I821" s="744"/>
      <c r="J821" s="739"/>
      <c r="K821" s="745"/>
      <c r="L821" s="745"/>
      <c r="M821" s="272"/>
      <c r="N821" s="508">
        <f t="shared" si="442"/>
        <v>0</v>
      </c>
      <c r="O821" s="510">
        <f t="shared" si="443"/>
        <v>0</v>
      </c>
      <c r="P821" s="260">
        <f t="shared" si="444"/>
        <v>0</v>
      </c>
      <c r="Q821" s="261">
        <f t="shared" si="445"/>
        <v>0</v>
      </c>
      <c r="R821" s="261">
        <f t="shared" si="441"/>
        <v>0</v>
      </c>
      <c r="S821" s="262"/>
      <c r="T821" s="262"/>
      <c r="U821" s="263">
        <f t="shared" si="348"/>
        <v>1.288</v>
      </c>
      <c r="V821" s="264">
        <f>IF(E821="SP",1,IF(D821="",ExtraMargeMateriaal,(1-VLOOKUP(D821,TabelAankoop[],4,FALSE))))</f>
        <v>1</v>
      </c>
      <c r="W821" s="265">
        <f t="shared" si="437"/>
        <v>0.6885</v>
      </c>
      <c r="X821" s="266">
        <f t="shared" si="438"/>
        <v>1</v>
      </c>
      <c r="Y821" s="267">
        <f t="shared" si="439"/>
        <v>1.46</v>
      </c>
      <c r="Z821" s="267">
        <f t="shared" si="440"/>
        <v>1.1599999999999999</v>
      </c>
      <c r="AA821" s="268">
        <f t="shared" si="349"/>
        <v>0</v>
      </c>
      <c r="AB821" s="456">
        <f t="shared" si="350"/>
        <v>0</v>
      </c>
      <c r="AC821" s="457">
        <f t="shared" si="351"/>
        <v>0</v>
      </c>
      <c r="AD821" s="456">
        <f t="shared" si="352"/>
        <v>0</v>
      </c>
      <c r="AE821" s="458">
        <f t="shared" si="353"/>
        <v>0</v>
      </c>
      <c r="AF821" s="457">
        <f t="shared" si="406"/>
        <v>0</v>
      </c>
      <c r="AG821" s="456">
        <f t="shared" si="355"/>
        <v>0</v>
      </c>
      <c r="AH821" s="457">
        <f t="shared" si="356"/>
        <v>0</v>
      </c>
      <c r="AI821" s="268">
        <f t="shared" si="357"/>
        <v>0</v>
      </c>
      <c r="AJ821" s="269">
        <f t="shared" si="358"/>
        <v>0</v>
      </c>
      <c r="AK821" s="270">
        <f t="shared" si="359"/>
        <v>0</v>
      </c>
      <c r="AL821" s="415">
        <f t="shared" si="360"/>
        <v>0</v>
      </c>
      <c r="AM821" s="259" t="str">
        <f>IF(AP821="","",IFERROR(VLOOKUP(AP821,CODES!$A$3:$D$1348,4,FALSE),"X"))&amp;IF(AQ821="","",IFERROR(VLOOKUP(AQ821,CODES!$A$3:$D$1348,4,FALSE),"X"))&amp;IF(AR821="","",IFERROR(VLOOKUP(AR821,CODES!$A$3:$D$1348,4,FALSE),"X"))&amp;IF(AS821="","",IFERROR(VLOOKUP(AS821,CODES!$A$3:$D$1348,4,FALSE),"X"))&amp;IF(AT821="","",IFERROR(VLOOKUP(AT821,CODES!$A$3:$D$1348,4,FALSE),"X"))&amp;IF(AU821="","",IFERROR(VLOOKUP(AU821,CODES!$A$3:$D$1348,4,FALSE),"X"))&amp;IF(AV821="","",IFERROR(VLOOKUP(AV821,CODES!$A$3:$D$1348,4,FALSE),"X"))&amp;IF(AW821="","",IFERROR(VLOOKUP(AW821,CODES!$A$3:$D$1348,4,FALSE),"X"))&amp;IF(AX821="","",IFERROR(VLOOKUP(AX821,CODES!$A$3:$D$1348,4,FALSE),"X"))&amp;IF(AY821="","",IFERROR(VLOOKUP(AY821,CODES!$A$3:$D$1348,4,FALSE),"X"))</f>
        <v/>
      </c>
      <c r="AN821" s="258">
        <f>SUM(IFERROR(VLOOKUP(AP821,CODES!$A$3:$D$1348,4,FALSE)*BC821,0),IFERROR(VLOOKUP(AQ821,CODES!$A$3:$D$1348,4,FALSE)*BF821,0),IFERROR(VLOOKUP(AR821,CODES!$A$3:$D$1348,4,FALSE)*BI821,0),IFERROR(VLOOKUP(AS821,CODES!$A$3:$D$1348,4,FALSE)*BL821,0),IFERROR(VLOOKUP(AT821,CODES!$A$3:$D$1348,4,FALSE)*BO821,0),IFERROR(VLOOKUP(AU821,CODES!$A$3:$D$1348,4,FALSE)*BR821,0),IFERROR(VLOOKUP(AV821,CODES!$A$3:$D$1348,4,FALSE)*BU821,0),IFERROR(VLOOKUP(AW821,CODES!$A$3:$D$1348,4,FALSE)*BX821,0),IFERROR(VLOOKUP(AX821,CODES!$A$3:$D$1348,4,FALSE)*CA821,0),IFERROR(VLOOKUP(AY821,CODES!$A$3:$D$1348,4,FALSE)*CD821,0))</f>
        <v>0</v>
      </c>
      <c r="AO821" s="258">
        <f>SUM(IFERROR(VLOOKUP(AP821,CODES!$A$3:$D$1348,3,FALSE)*BC821,0),IFERROR(VLOOKUP(AQ821,CODES!$A$3:$D$1348,3,FALSE)*BF821,0),IFERROR(VLOOKUP(AR821,CODES!$A$3:$D$1348,3,FALSE)*BI821,0),IFERROR(VLOOKUP(AS821,CODES!$A$3:$D$1348,3,FALSE)*BL821,0),IFERROR(VLOOKUP(AT821,CODES!$A$3:$D$1348,3,FALSE)*BO821,0),IFERROR(VLOOKUP(AU821,CODES!$A$3:$D$1348,3,FALSE)*BR821,0),IFERROR(VLOOKUP(AV821,CODES!$A$3:$D$1348,3,FALSE)*BU821,0),IFERROR(VLOOKUP(AW821,CODES!$A$3:$D$1348,3,FALSE)*BX821,0),IFERROR(VLOOKUP(AX821,CODES!$A$3:$D$1348,3,FALSE)*CA821,0),IFERROR(VLOOKUP(AY821,CODES!$A$3:$D$1348,3,FALSE)*CD821,0))+B821</f>
        <v>0</v>
      </c>
      <c r="AP821" s="271" t="str">
        <f t="shared" si="407"/>
        <v/>
      </c>
      <c r="AQ821" s="271" t="str">
        <f t="shared" si="408"/>
        <v/>
      </c>
      <c r="AR821" s="271" t="str">
        <f t="shared" si="409"/>
        <v/>
      </c>
      <c r="AS821" s="271" t="str">
        <f t="shared" si="410"/>
        <v/>
      </c>
      <c r="AT821" s="271" t="str">
        <f t="shared" si="411"/>
        <v/>
      </c>
      <c r="AU821" s="271" t="str">
        <f t="shared" si="412"/>
        <v/>
      </c>
      <c r="AV821" s="271" t="str">
        <f t="shared" si="413"/>
        <v/>
      </c>
      <c r="AW821" s="271" t="str">
        <f t="shared" si="414"/>
        <v/>
      </c>
      <c r="AX821" s="271" t="str">
        <f t="shared" si="415"/>
        <v/>
      </c>
      <c r="AY821" s="271" t="str">
        <f t="shared" si="416"/>
        <v/>
      </c>
      <c r="AZ821" s="258">
        <f t="shared" si="371"/>
        <v>0</v>
      </c>
      <c r="BA821" s="258">
        <f t="shared" si="19"/>
        <v>1</v>
      </c>
      <c r="BB821" s="258">
        <f t="shared" si="417"/>
        <v>0</v>
      </c>
      <c r="BC821" s="258">
        <f t="shared" si="418"/>
        <v>1</v>
      </c>
      <c r="BD821" s="258">
        <f t="shared" si="374"/>
        <v>1</v>
      </c>
      <c r="BE821" s="258">
        <f t="shared" si="419"/>
        <v>0</v>
      </c>
      <c r="BF821" s="258">
        <f t="shared" si="420"/>
        <v>1</v>
      </c>
      <c r="BG821" s="258">
        <f t="shared" si="377"/>
        <v>1</v>
      </c>
      <c r="BH821" s="258">
        <f t="shared" si="421"/>
        <v>0</v>
      </c>
      <c r="BI821" s="258">
        <f t="shared" si="422"/>
        <v>1</v>
      </c>
      <c r="BJ821" s="258">
        <f t="shared" si="380"/>
        <v>1</v>
      </c>
      <c r="BK821" s="258">
        <f t="shared" si="423"/>
        <v>0</v>
      </c>
      <c r="BL821" s="258">
        <f t="shared" si="424"/>
        <v>1</v>
      </c>
      <c r="BM821" s="258">
        <f t="shared" si="383"/>
        <v>1</v>
      </c>
      <c r="BN821" s="258">
        <f t="shared" si="425"/>
        <v>0</v>
      </c>
      <c r="BO821" s="258">
        <f t="shared" si="426"/>
        <v>1</v>
      </c>
      <c r="BP821" s="258">
        <f t="shared" si="386"/>
        <v>1</v>
      </c>
      <c r="BQ821" s="258">
        <f t="shared" si="427"/>
        <v>0</v>
      </c>
      <c r="BR821" s="258">
        <f t="shared" si="428"/>
        <v>1</v>
      </c>
      <c r="BS821" s="258">
        <f t="shared" si="389"/>
        <v>1</v>
      </c>
      <c r="BT821" s="258">
        <f t="shared" si="429"/>
        <v>0</v>
      </c>
      <c r="BU821" s="258">
        <f t="shared" si="430"/>
        <v>1</v>
      </c>
      <c r="BV821" s="258">
        <f t="shared" si="392"/>
        <v>1</v>
      </c>
      <c r="BW821" s="258">
        <f t="shared" si="431"/>
        <v>0</v>
      </c>
      <c r="BX821" s="258">
        <f t="shared" si="432"/>
        <v>1</v>
      </c>
      <c r="BY821" s="258">
        <f t="shared" si="395"/>
        <v>1</v>
      </c>
      <c r="BZ821" s="258">
        <f t="shared" si="433"/>
        <v>0</v>
      </c>
      <c r="CA821" s="258">
        <f t="shared" si="434"/>
        <v>1</v>
      </c>
      <c r="CB821" s="258">
        <f t="shared" si="398"/>
        <v>1</v>
      </c>
      <c r="CC821" s="258">
        <f t="shared" si="435"/>
        <v>0</v>
      </c>
      <c r="CD821" s="258">
        <f t="shared" si="436"/>
        <v>1</v>
      </c>
    </row>
    <row r="822" spans="1:82" hidden="1">
      <c r="A822" s="258"/>
      <c r="B822" s="258"/>
      <c r="C822" s="259"/>
      <c r="D822" s="258"/>
      <c r="E822" s="258"/>
      <c r="F822" s="258"/>
      <c r="G822" s="258">
        <v>814</v>
      </c>
      <c r="H822" s="743"/>
      <c r="I822" s="744"/>
      <c r="J822" s="739"/>
      <c r="K822" s="745"/>
      <c r="L822" s="745"/>
      <c r="M822" s="272"/>
      <c r="N822" s="508">
        <f t="shared" si="442"/>
        <v>0</v>
      </c>
      <c r="O822" s="510">
        <f t="shared" si="443"/>
        <v>0</v>
      </c>
      <c r="P822" s="260">
        <f t="shared" si="444"/>
        <v>0</v>
      </c>
      <c r="Q822" s="261">
        <f t="shared" si="445"/>
        <v>0</v>
      </c>
      <c r="R822" s="261">
        <f t="shared" si="441"/>
        <v>0</v>
      </c>
      <c r="S822" s="262"/>
      <c r="T822" s="262"/>
      <c r="U822" s="263">
        <f t="shared" si="348"/>
        <v>1.288</v>
      </c>
      <c r="V822" s="264">
        <f>IF(E822="SP",1,IF(D822="",ExtraMargeMateriaal,(1-VLOOKUP(D822,TabelAankoop[],4,FALSE))))</f>
        <v>1</v>
      </c>
      <c r="W822" s="265">
        <f t="shared" si="437"/>
        <v>0.6885</v>
      </c>
      <c r="X822" s="266">
        <f t="shared" si="438"/>
        <v>1</v>
      </c>
      <c r="Y822" s="267">
        <f t="shared" si="439"/>
        <v>1.46</v>
      </c>
      <c r="Z822" s="267">
        <f t="shared" si="440"/>
        <v>1.1599999999999999</v>
      </c>
      <c r="AA822" s="268">
        <f t="shared" si="349"/>
        <v>0</v>
      </c>
      <c r="AB822" s="456">
        <f t="shared" si="350"/>
        <v>0</v>
      </c>
      <c r="AC822" s="457">
        <f t="shared" si="351"/>
        <v>0</v>
      </c>
      <c r="AD822" s="456">
        <f t="shared" si="352"/>
        <v>0</v>
      </c>
      <c r="AE822" s="458">
        <f t="shared" si="353"/>
        <v>0</v>
      </c>
      <c r="AF822" s="457">
        <f t="shared" si="406"/>
        <v>0</v>
      </c>
      <c r="AG822" s="456">
        <f t="shared" si="355"/>
        <v>0</v>
      </c>
      <c r="AH822" s="457">
        <f t="shared" si="356"/>
        <v>0</v>
      </c>
      <c r="AI822" s="268">
        <f t="shared" si="357"/>
        <v>0</v>
      </c>
      <c r="AJ822" s="269">
        <f t="shared" si="358"/>
        <v>0</v>
      </c>
      <c r="AK822" s="270">
        <f t="shared" si="359"/>
        <v>0</v>
      </c>
      <c r="AL822" s="415">
        <f t="shared" si="360"/>
        <v>0</v>
      </c>
      <c r="AM822" s="259" t="str">
        <f>IF(AP822="","",IFERROR(VLOOKUP(AP822,CODES!$A$3:$D$1348,4,FALSE),"X"))&amp;IF(AQ822="","",IFERROR(VLOOKUP(AQ822,CODES!$A$3:$D$1348,4,FALSE),"X"))&amp;IF(AR822="","",IFERROR(VLOOKUP(AR822,CODES!$A$3:$D$1348,4,FALSE),"X"))&amp;IF(AS822="","",IFERROR(VLOOKUP(AS822,CODES!$A$3:$D$1348,4,FALSE),"X"))&amp;IF(AT822="","",IFERROR(VLOOKUP(AT822,CODES!$A$3:$D$1348,4,FALSE),"X"))&amp;IF(AU822="","",IFERROR(VLOOKUP(AU822,CODES!$A$3:$D$1348,4,FALSE),"X"))&amp;IF(AV822="","",IFERROR(VLOOKUP(AV822,CODES!$A$3:$D$1348,4,FALSE),"X"))&amp;IF(AW822="","",IFERROR(VLOOKUP(AW822,CODES!$A$3:$D$1348,4,FALSE),"X"))&amp;IF(AX822="","",IFERROR(VLOOKUP(AX822,CODES!$A$3:$D$1348,4,FALSE),"X"))&amp;IF(AY822="","",IFERROR(VLOOKUP(AY822,CODES!$A$3:$D$1348,4,FALSE),"X"))</f>
        <v/>
      </c>
      <c r="AN822" s="258">
        <f>SUM(IFERROR(VLOOKUP(AP822,CODES!$A$3:$D$1348,4,FALSE)*BC822,0),IFERROR(VLOOKUP(AQ822,CODES!$A$3:$D$1348,4,FALSE)*BF822,0),IFERROR(VLOOKUP(AR822,CODES!$A$3:$D$1348,4,FALSE)*BI822,0),IFERROR(VLOOKUP(AS822,CODES!$A$3:$D$1348,4,FALSE)*BL822,0),IFERROR(VLOOKUP(AT822,CODES!$A$3:$D$1348,4,FALSE)*BO822,0),IFERROR(VLOOKUP(AU822,CODES!$A$3:$D$1348,4,FALSE)*BR822,0),IFERROR(VLOOKUP(AV822,CODES!$A$3:$D$1348,4,FALSE)*BU822,0),IFERROR(VLOOKUP(AW822,CODES!$A$3:$D$1348,4,FALSE)*BX822,0),IFERROR(VLOOKUP(AX822,CODES!$A$3:$D$1348,4,FALSE)*CA822,0),IFERROR(VLOOKUP(AY822,CODES!$A$3:$D$1348,4,FALSE)*CD822,0))</f>
        <v>0</v>
      </c>
      <c r="AO822" s="258">
        <f>SUM(IFERROR(VLOOKUP(AP822,CODES!$A$3:$D$1348,3,FALSE)*BC822,0),IFERROR(VLOOKUP(AQ822,CODES!$A$3:$D$1348,3,FALSE)*BF822,0),IFERROR(VLOOKUP(AR822,CODES!$A$3:$D$1348,3,FALSE)*BI822,0),IFERROR(VLOOKUP(AS822,CODES!$A$3:$D$1348,3,FALSE)*BL822,0),IFERROR(VLOOKUP(AT822,CODES!$A$3:$D$1348,3,FALSE)*BO822,0),IFERROR(VLOOKUP(AU822,CODES!$A$3:$D$1348,3,FALSE)*BR822,0),IFERROR(VLOOKUP(AV822,CODES!$A$3:$D$1348,3,FALSE)*BU822,0),IFERROR(VLOOKUP(AW822,CODES!$A$3:$D$1348,3,FALSE)*BX822,0),IFERROR(VLOOKUP(AX822,CODES!$A$3:$D$1348,3,FALSE)*CA822,0),IFERROR(VLOOKUP(AY822,CODES!$A$3:$D$1348,3,FALSE)*CD822,0))+B822</f>
        <v>0</v>
      </c>
      <c r="AP822" s="271" t="str">
        <f t="shared" si="407"/>
        <v/>
      </c>
      <c r="AQ822" s="271" t="str">
        <f t="shared" si="408"/>
        <v/>
      </c>
      <c r="AR822" s="271" t="str">
        <f t="shared" si="409"/>
        <v/>
      </c>
      <c r="AS822" s="271" t="str">
        <f t="shared" si="410"/>
        <v/>
      </c>
      <c r="AT822" s="271" t="str">
        <f t="shared" si="411"/>
        <v/>
      </c>
      <c r="AU822" s="271" t="str">
        <f t="shared" si="412"/>
        <v/>
      </c>
      <c r="AV822" s="271" t="str">
        <f t="shared" si="413"/>
        <v/>
      </c>
      <c r="AW822" s="271" t="str">
        <f t="shared" si="414"/>
        <v/>
      </c>
      <c r="AX822" s="271" t="str">
        <f t="shared" si="415"/>
        <v/>
      </c>
      <c r="AY822" s="271" t="str">
        <f t="shared" si="416"/>
        <v/>
      </c>
      <c r="AZ822" s="258">
        <f t="shared" si="371"/>
        <v>0</v>
      </c>
      <c r="BA822" s="258">
        <f t="shared" si="19"/>
        <v>1</v>
      </c>
      <c r="BB822" s="258">
        <f t="shared" si="417"/>
        <v>0</v>
      </c>
      <c r="BC822" s="258">
        <f t="shared" si="418"/>
        <v>1</v>
      </c>
      <c r="BD822" s="258">
        <f t="shared" si="374"/>
        <v>1</v>
      </c>
      <c r="BE822" s="258">
        <f t="shared" si="419"/>
        <v>0</v>
      </c>
      <c r="BF822" s="258">
        <f t="shared" si="420"/>
        <v>1</v>
      </c>
      <c r="BG822" s="258">
        <f t="shared" si="377"/>
        <v>1</v>
      </c>
      <c r="BH822" s="258">
        <f t="shared" si="421"/>
        <v>0</v>
      </c>
      <c r="BI822" s="258">
        <f t="shared" si="422"/>
        <v>1</v>
      </c>
      <c r="BJ822" s="258">
        <f t="shared" si="380"/>
        <v>1</v>
      </c>
      <c r="BK822" s="258">
        <f t="shared" si="423"/>
        <v>0</v>
      </c>
      <c r="BL822" s="258">
        <f t="shared" si="424"/>
        <v>1</v>
      </c>
      <c r="BM822" s="258">
        <f t="shared" si="383"/>
        <v>1</v>
      </c>
      <c r="BN822" s="258">
        <f t="shared" si="425"/>
        <v>0</v>
      </c>
      <c r="BO822" s="258">
        <f t="shared" si="426"/>
        <v>1</v>
      </c>
      <c r="BP822" s="258">
        <f t="shared" si="386"/>
        <v>1</v>
      </c>
      <c r="BQ822" s="258">
        <f t="shared" si="427"/>
        <v>0</v>
      </c>
      <c r="BR822" s="258">
        <f t="shared" si="428"/>
        <v>1</v>
      </c>
      <c r="BS822" s="258">
        <f t="shared" si="389"/>
        <v>1</v>
      </c>
      <c r="BT822" s="258">
        <f t="shared" si="429"/>
        <v>0</v>
      </c>
      <c r="BU822" s="258">
        <f t="shared" si="430"/>
        <v>1</v>
      </c>
      <c r="BV822" s="258">
        <f t="shared" si="392"/>
        <v>1</v>
      </c>
      <c r="BW822" s="258">
        <f t="shared" si="431"/>
        <v>0</v>
      </c>
      <c r="BX822" s="258">
        <f t="shared" si="432"/>
        <v>1</v>
      </c>
      <c r="BY822" s="258">
        <f t="shared" si="395"/>
        <v>1</v>
      </c>
      <c r="BZ822" s="258">
        <f t="shared" si="433"/>
        <v>0</v>
      </c>
      <c r="CA822" s="258">
        <f t="shared" si="434"/>
        <v>1</v>
      </c>
      <c r="CB822" s="258">
        <f t="shared" si="398"/>
        <v>1</v>
      </c>
      <c r="CC822" s="258">
        <f t="shared" si="435"/>
        <v>0</v>
      </c>
      <c r="CD822" s="258">
        <f t="shared" si="436"/>
        <v>1</v>
      </c>
    </row>
    <row r="823" spans="1:82" hidden="1">
      <c r="A823" s="258"/>
      <c r="B823" s="258"/>
      <c r="C823" s="259"/>
      <c r="D823" s="258"/>
      <c r="E823" s="258"/>
      <c r="F823" s="258"/>
      <c r="G823" s="258">
        <v>815</v>
      </c>
      <c r="H823" s="743"/>
      <c r="I823" s="744"/>
      <c r="J823" s="739"/>
      <c r="K823" s="745"/>
      <c r="L823" s="745"/>
      <c r="M823" s="272"/>
      <c r="N823" s="508">
        <f t="shared" si="442"/>
        <v>0</v>
      </c>
      <c r="O823" s="510">
        <f t="shared" si="443"/>
        <v>0</v>
      </c>
      <c r="P823" s="260">
        <f t="shared" si="444"/>
        <v>0</v>
      </c>
      <c r="Q823" s="261">
        <f t="shared" si="445"/>
        <v>0</v>
      </c>
      <c r="R823" s="261">
        <f t="shared" si="441"/>
        <v>0</v>
      </c>
      <c r="S823" s="262"/>
      <c r="T823" s="262"/>
      <c r="U823" s="263">
        <f t="shared" si="348"/>
        <v>1.288</v>
      </c>
      <c r="V823" s="264">
        <f>IF(E823="SP",1,IF(D823="",ExtraMargeMateriaal,(1-VLOOKUP(D823,TabelAankoop[],4,FALSE))))</f>
        <v>1</v>
      </c>
      <c r="W823" s="265">
        <f t="shared" si="437"/>
        <v>0.6885</v>
      </c>
      <c r="X823" s="266">
        <f t="shared" si="438"/>
        <v>1</v>
      </c>
      <c r="Y823" s="267">
        <f t="shared" si="439"/>
        <v>1.46</v>
      </c>
      <c r="Z823" s="267">
        <f t="shared" si="440"/>
        <v>1.1599999999999999</v>
      </c>
      <c r="AA823" s="268">
        <f t="shared" si="349"/>
        <v>0</v>
      </c>
      <c r="AB823" s="456">
        <f t="shared" si="350"/>
        <v>0</v>
      </c>
      <c r="AC823" s="457">
        <f t="shared" si="351"/>
        <v>0</v>
      </c>
      <c r="AD823" s="456">
        <f t="shared" si="352"/>
        <v>0</v>
      </c>
      <c r="AE823" s="458">
        <f t="shared" si="353"/>
        <v>0</v>
      </c>
      <c r="AF823" s="457">
        <f t="shared" si="406"/>
        <v>0</v>
      </c>
      <c r="AG823" s="456">
        <f t="shared" si="355"/>
        <v>0</v>
      </c>
      <c r="AH823" s="457">
        <f t="shared" si="356"/>
        <v>0</v>
      </c>
      <c r="AI823" s="268">
        <f t="shared" si="357"/>
        <v>0</v>
      </c>
      <c r="AJ823" s="269">
        <f t="shared" si="358"/>
        <v>0</v>
      </c>
      <c r="AK823" s="270">
        <f t="shared" si="359"/>
        <v>0</v>
      </c>
      <c r="AL823" s="415">
        <f t="shared" si="360"/>
        <v>0</v>
      </c>
      <c r="AM823" s="259" t="str">
        <f>IF(AP823="","",IFERROR(VLOOKUP(AP823,CODES!$A$3:$D$1348,4,FALSE),"X"))&amp;IF(AQ823="","",IFERROR(VLOOKUP(AQ823,CODES!$A$3:$D$1348,4,FALSE),"X"))&amp;IF(AR823="","",IFERROR(VLOOKUP(AR823,CODES!$A$3:$D$1348,4,FALSE),"X"))&amp;IF(AS823="","",IFERROR(VLOOKUP(AS823,CODES!$A$3:$D$1348,4,FALSE),"X"))&amp;IF(AT823="","",IFERROR(VLOOKUP(AT823,CODES!$A$3:$D$1348,4,FALSE),"X"))&amp;IF(AU823="","",IFERROR(VLOOKUP(AU823,CODES!$A$3:$D$1348,4,FALSE),"X"))&amp;IF(AV823="","",IFERROR(VLOOKUP(AV823,CODES!$A$3:$D$1348,4,FALSE),"X"))&amp;IF(AW823="","",IFERROR(VLOOKUP(AW823,CODES!$A$3:$D$1348,4,FALSE),"X"))&amp;IF(AX823="","",IFERROR(VLOOKUP(AX823,CODES!$A$3:$D$1348,4,FALSE),"X"))&amp;IF(AY823="","",IFERROR(VLOOKUP(AY823,CODES!$A$3:$D$1348,4,FALSE),"X"))</f>
        <v/>
      </c>
      <c r="AN823" s="258">
        <f>SUM(IFERROR(VLOOKUP(AP823,CODES!$A$3:$D$1348,4,FALSE)*BC823,0),IFERROR(VLOOKUP(AQ823,CODES!$A$3:$D$1348,4,FALSE)*BF823,0),IFERROR(VLOOKUP(AR823,CODES!$A$3:$D$1348,4,FALSE)*BI823,0),IFERROR(VLOOKUP(AS823,CODES!$A$3:$D$1348,4,FALSE)*BL823,0),IFERROR(VLOOKUP(AT823,CODES!$A$3:$D$1348,4,FALSE)*BO823,0),IFERROR(VLOOKUP(AU823,CODES!$A$3:$D$1348,4,FALSE)*BR823,0),IFERROR(VLOOKUP(AV823,CODES!$A$3:$D$1348,4,FALSE)*BU823,0),IFERROR(VLOOKUP(AW823,CODES!$A$3:$D$1348,4,FALSE)*BX823,0),IFERROR(VLOOKUP(AX823,CODES!$A$3:$D$1348,4,FALSE)*CA823,0),IFERROR(VLOOKUP(AY823,CODES!$A$3:$D$1348,4,FALSE)*CD823,0))</f>
        <v>0</v>
      </c>
      <c r="AO823" s="258">
        <f>SUM(IFERROR(VLOOKUP(AP823,CODES!$A$3:$D$1348,3,FALSE)*BC823,0),IFERROR(VLOOKUP(AQ823,CODES!$A$3:$D$1348,3,FALSE)*BF823,0),IFERROR(VLOOKUP(AR823,CODES!$A$3:$D$1348,3,FALSE)*BI823,0),IFERROR(VLOOKUP(AS823,CODES!$A$3:$D$1348,3,FALSE)*BL823,0),IFERROR(VLOOKUP(AT823,CODES!$A$3:$D$1348,3,FALSE)*BO823,0),IFERROR(VLOOKUP(AU823,CODES!$A$3:$D$1348,3,FALSE)*BR823,0),IFERROR(VLOOKUP(AV823,CODES!$A$3:$D$1348,3,FALSE)*BU823,0),IFERROR(VLOOKUP(AW823,CODES!$A$3:$D$1348,3,FALSE)*BX823,0),IFERROR(VLOOKUP(AX823,CODES!$A$3:$D$1348,3,FALSE)*CA823,0),IFERROR(VLOOKUP(AY823,CODES!$A$3:$D$1348,3,FALSE)*CD823,0))+B823</f>
        <v>0</v>
      </c>
      <c r="AP823" s="271" t="str">
        <f t="shared" si="407"/>
        <v/>
      </c>
      <c r="AQ823" s="271" t="str">
        <f t="shared" si="408"/>
        <v/>
      </c>
      <c r="AR823" s="271" t="str">
        <f t="shared" si="409"/>
        <v/>
      </c>
      <c r="AS823" s="271" t="str">
        <f t="shared" si="410"/>
        <v/>
      </c>
      <c r="AT823" s="271" t="str">
        <f t="shared" si="411"/>
        <v/>
      </c>
      <c r="AU823" s="271" t="str">
        <f t="shared" si="412"/>
        <v/>
      </c>
      <c r="AV823" s="271" t="str">
        <f t="shared" si="413"/>
        <v/>
      </c>
      <c r="AW823" s="271" t="str">
        <f t="shared" si="414"/>
        <v/>
      </c>
      <c r="AX823" s="271" t="str">
        <f t="shared" si="415"/>
        <v/>
      </c>
      <c r="AY823" s="271" t="str">
        <f t="shared" si="416"/>
        <v/>
      </c>
      <c r="AZ823" s="258">
        <f t="shared" si="371"/>
        <v>0</v>
      </c>
      <c r="BA823" s="258">
        <f t="shared" si="19"/>
        <v>1</v>
      </c>
      <c r="BB823" s="258">
        <f t="shared" si="417"/>
        <v>0</v>
      </c>
      <c r="BC823" s="258">
        <f t="shared" si="418"/>
        <v>1</v>
      </c>
      <c r="BD823" s="258">
        <f t="shared" si="374"/>
        <v>1</v>
      </c>
      <c r="BE823" s="258">
        <f t="shared" si="419"/>
        <v>0</v>
      </c>
      <c r="BF823" s="258">
        <f t="shared" si="420"/>
        <v>1</v>
      </c>
      <c r="BG823" s="258">
        <f t="shared" si="377"/>
        <v>1</v>
      </c>
      <c r="BH823" s="258">
        <f t="shared" si="421"/>
        <v>0</v>
      </c>
      <c r="BI823" s="258">
        <f t="shared" si="422"/>
        <v>1</v>
      </c>
      <c r="BJ823" s="258">
        <f t="shared" si="380"/>
        <v>1</v>
      </c>
      <c r="BK823" s="258">
        <f t="shared" si="423"/>
        <v>0</v>
      </c>
      <c r="BL823" s="258">
        <f t="shared" si="424"/>
        <v>1</v>
      </c>
      <c r="BM823" s="258">
        <f t="shared" si="383"/>
        <v>1</v>
      </c>
      <c r="BN823" s="258">
        <f t="shared" si="425"/>
        <v>0</v>
      </c>
      <c r="BO823" s="258">
        <f t="shared" si="426"/>
        <v>1</v>
      </c>
      <c r="BP823" s="258">
        <f t="shared" si="386"/>
        <v>1</v>
      </c>
      <c r="BQ823" s="258">
        <f t="shared" si="427"/>
        <v>0</v>
      </c>
      <c r="BR823" s="258">
        <f t="shared" si="428"/>
        <v>1</v>
      </c>
      <c r="BS823" s="258">
        <f t="shared" si="389"/>
        <v>1</v>
      </c>
      <c r="BT823" s="258">
        <f t="shared" si="429"/>
        <v>0</v>
      </c>
      <c r="BU823" s="258">
        <f t="shared" si="430"/>
        <v>1</v>
      </c>
      <c r="BV823" s="258">
        <f t="shared" si="392"/>
        <v>1</v>
      </c>
      <c r="BW823" s="258">
        <f t="shared" si="431"/>
        <v>0</v>
      </c>
      <c r="BX823" s="258">
        <f t="shared" si="432"/>
        <v>1</v>
      </c>
      <c r="BY823" s="258">
        <f t="shared" si="395"/>
        <v>1</v>
      </c>
      <c r="BZ823" s="258">
        <f t="shared" si="433"/>
        <v>0</v>
      </c>
      <c r="CA823" s="258">
        <f t="shared" si="434"/>
        <v>1</v>
      </c>
      <c r="CB823" s="258">
        <f t="shared" si="398"/>
        <v>1</v>
      </c>
      <c r="CC823" s="258">
        <f t="shared" si="435"/>
        <v>0</v>
      </c>
      <c r="CD823" s="258">
        <f t="shared" si="436"/>
        <v>1</v>
      </c>
    </row>
    <row r="824" spans="1:82" hidden="1">
      <c r="A824" s="258"/>
      <c r="B824" s="258"/>
      <c r="C824" s="259"/>
      <c r="D824" s="258"/>
      <c r="E824" s="258"/>
      <c r="F824" s="258"/>
      <c r="G824" s="258">
        <v>816</v>
      </c>
      <c r="H824" s="743"/>
      <c r="I824" s="744"/>
      <c r="J824" s="739"/>
      <c r="K824" s="745"/>
      <c r="L824" s="745"/>
      <c r="M824" s="272"/>
      <c r="N824" s="508">
        <f t="shared" si="442"/>
        <v>0</v>
      </c>
      <c r="O824" s="510">
        <f t="shared" si="443"/>
        <v>0</v>
      </c>
      <c r="P824" s="260">
        <f t="shared" si="444"/>
        <v>0</v>
      </c>
      <c r="Q824" s="261">
        <f t="shared" si="445"/>
        <v>0</v>
      </c>
      <c r="R824" s="261">
        <f t="shared" si="441"/>
        <v>0</v>
      </c>
      <c r="S824" s="262"/>
      <c r="T824" s="262"/>
      <c r="U824" s="263">
        <f t="shared" si="348"/>
        <v>1.288</v>
      </c>
      <c r="V824" s="264">
        <f>IF(E824="SP",1,IF(D824="",ExtraMargeMateriaal,(1-VLOOKUP(D824,TabelAankoop[],4,FALSE))))</f>
        <v>1</v>
      </c>
      <c r="W824" s="265">
        <f t="shared" si="437"/>
        <v>0.6885</v>
      </c>
      <c r="X824" s="266">
        <f t="shared" si="438"/>
        <v>1</v>
      </c>
      <c r="Y824" s="267">
        <f t="shared" si="439"/>
        <v>1.46</v>
      </c>
      <c r="Z824" s="267">
        <f t="shared" si="440"/>
        <v>1.1599999999999999</v>
      </c>
      <c r="AA824" s="268">
        <f t="shared" si="349"/>
        <v>0</v>
      </c>
      <c r="AB824" s="456">
        <f t="shared" si="350"/>
        <v>0</v>
      </c>
      <c r="AC824" s="457">
        <f t="shared" si="351"/>
        <v>0</v>
      </c>
      <c r="AD824" s="456">
        <f t="shared" si="352"/>
        <v>0</v>
      </c>
      <c r="AE824" s="458">
        <f t="shared" si="353"/>
        <v>0</v>
      </c>
      <c r="AF824" s="457">
        <f t="shared" si="406"/>
        <v>0</v>
      </c>
      <c r="AG824" s="456">
        <f t="shared" si="355"/>
        <v>0</v>
      </c>
      <c r="AH824" s="457">
        <f t="shared" si="356"/>
        <v>0</v>
      </c>
      <c r="AI824" s="268">
        <f t="shared" si="357"/>
        <v>0</v>
      </c>
      <c r="AJ824" s="269">
        <f t="shared" si="358"/>
        <v>0</v>
      </c>
      <c r="AK824" s="270">
        <f t="shared" si="359"/>
        <v>0</v>
      </c>
      <c r="AL824" s="415">
        <f t="shared" si="360"/>
        <v>0</v>
      </c>
      <c r="AM824" s="259" t="str">
        <f>IF(AP824="","",IFERROR(VLOOKUP(AP824,CODES!$A$3:$D$1348,4,FALSE),"X"))&amp;IF(AQ824="","",IFERROR(VLOOKUP(AQ824,CODES!$A$3:$D$1348,4,FALSE),"X"))&amp;IF(AR824="","",IFERROR(VLOOKUP(AR824,CODES!$A$3:$D$1348,4,FALSE),"X"))&amp;IF(AS824="","",IFERROR(VLOOKUP(AS824,CODES!$A$3:$D$1348,4,FALSE),"X"))&amp;IF(AT824="","",IFERROR(VLOOKUP(AT824,CODES!$A$3:$D$1348,4,FALSE),"X"))&amp;IF(AU824="","",IFERROR(VLOOKUP(AU824,CODES!$A$3:$D$1348,4,FALSE),"X"))&amp;IF(AV824="","",IFERROR(VLOOKUP(AV824,CODES!$A$3:$D$1348,4,FALSE),"X"))&amp;IF(AW824="","",IFERROR(VLOOKUP(AW824,CODES!$A$3:$D$1348,4,FALSE),"X"))&amp;IF(AX824="","",IFERROR(VLOOKUP(AX824,CODES!$A$3:$D$1348,4,FALSE),"X"))&amp;IF(AY824="","",IFERROR(VLOOKUP(AY824,CODES!$A$3:$D$1348,4,FALSE),"X"))</f>
        <v/>
      </c>
      <c r="AN824" s="258">
        <f>SUM(IFERROR(VLOOKUP(AP824,CODES!$A$3:$D$1348,4,FALSE)*BC824,0),IFERROR(VLOOKUP(AQ824,CODES!$A$3:$D$1348,4,FALSE)*BF824,0),IFERROR(VLOOKUP(AR824,CODES!$A$3:$D$1348,4,FALSE)*BI824,0),IFERROR(VLOOKUP(AS824,CODES!$A$3:$D$1348,4,FALSE)*BL824,0),IFERROR(VLOOKUP(AT824,CODES!$A$3:$D$1348,4,FALSE)*BO824,0),IFERROR(VLOOKUP(AU824,CODES!$A$3:$D$1348,4,FALSE)*BR824,0),IFERROR(VLOOKUP(AV824,CODES!$A$3:$D$1348,4,FALSE)*BU824,0),IFERROR(VLOOKUP(AW824,CODES!$A$3:$D$1348,4,FALSE)*BX824,0),IFERROR(VLOOKUP(AX824,CODES!$A$3:$D$1348,4,FALSE)*CA824,0),IFERROR(VLOOKUP(AY824,CODES!$A$3:$D$1348,4,FALSE)*CD824,0))</f>
        <v>0</v>
      </c>
      <c r="AO824" s="258">
        <f>SUM(IFERROR(VLOOKUP(AP824,CODES!$A$3:$D$1348,3,FALSE)*BC824,0),IFERROR(VLOOKUP(AQ824,CODES!$A$3:$D$1348,3,FALSE)*BF824,0),IFERROR(VLOOKUP(AR824,CODES!$A$3:$D$1348,3,FALSE)*BI824,0),IFERROR(VLOOKUP(AS824,CODES!$A$3:$D$1348,3,FALSE)*BL824,0),IFERROR(VLOOKUP(AT824,CODES!$A$3:$D$1348,3,FALSE)*BO824,0),IFERROR(VLOOKUP(AU824,CODES!$A$3:$D$1348,3,FALSE)*BR824,0),IFERROR(VLOOKUP(AV824,CODES!$A$3:$D$1348,3,FALSE)*BU824,0),IFERROR(VLOOKUP(AW824,CODES!$A$3:$D$1348,3,FALSE)*BX824,0),IFERROR(VLOOKUP(AX824,CODES!$A$3:$D$1348,3,FALSE)*CA824,0),IFERROR(VLOOKUP(AY824,CODES!$A$3:$D$1348,3,FALSE)*CD824,0))+B824</f>
        <v>0</v>
      </c>
      <c r="AP824" s="271" t="str">
        <f t="shared" si="407"/>
        <v/>
      </c>
      <c r="AQ824" s="271" t="str">
        <f t="shared" si="408"/>
        <v/>
      </c>
      <c r="AR824" s="271" t="str">
        <f t="shared" si="409"/>
        <v/>
      </c>
      <c r="AS824" s="271" t="str">
        <f t="shared" si="410"/>
        <v/>
      </c>
      <c r="AT824" s="271" t="str">
        <f t="shared" si="411"/>
        <v/>
      </c>
      <c r="AU824" s="271" t="str">
        <f t="shared" si="412"/>
        <v/>
      </c>
      <c r="AV824" s="271" t="str">
        <f t="shared" si="413"/>
        <v/>
      </c>
      <c r="AW824" s="271" t="str">
        <f t="shared" si="414"/>
        <v/>
      </c>
      <c r="AX824" s="271" t="str">
        <f t="shared" si="415"/>
        <v/>
      </c>
      <c r="AY824" s="271" t="str">
        <f t="shared" si="416"/>
        <v/>
      </c>
      <c r="AZ824" s="258">
        <f t="shared" si="371"/>
        <v>0</v>
      </c>
      <c r="BA824" s="258">
        <f t="shared" si="19"/>
        <v>1</v>
      </c>
      <c r="BB824" s="258">
        <f t="shared" si="417"/>
        <v>0</v>
      </c>
      <c r="BC824" s="258">
        <f t="shared" si="418"/>
        <v>1</v>
      </c>
      <c r="BD824" s="258">
        <f t="shared" si="374"/>
        <v>1</v>
      </c>
      <c r="BE824" s="258">
        <f t="shared" si="419"/>
        <v>0</v>
      </c>
      <c r="BF824" s="258">
        <f t="shared" si="420"/>
        <v>1</v>
      </c>
      <c r="BG824" s="258">
        <f t="shared" si="377"/>
        <v>1</v>
      </c>
      <c r="BH824" s="258">
        <f t="shared" si="421"/>
        <v>0</v>
      </c>
      <c r="BI824" s="258">
        <f t="shared" si="422"/>
        <v>1</v>
      </c>
      <c r="BJ824" s="258">
        <f t="shared" si="380"/>
        <v>1</v>
      </c>
      <c r="BK824" s="258">
        <f t="shared" si="423"/>
        <v>0</v>
      </c>
      <c r="BL824" s="258">
        <f t="shared" si="424"/>
        <v>1</v>
      </c>
      <c r="BM824" s="258">
        <f t="shared" si="383"/>
        <v>1</v>
      </c>
      <c r="BN824" s="258">
        <f t="shared" si="425"/>
        <v>0</v>
      </c>
      <c r="BO824" s="258">
        <f t="shared" si="426"/>
        <v>1</v>
      </c>
      <c r="BP824" s="258">
        <f t="shared" si="386"/>
        <v>1</v>
      </c>
      <c r="BQ824" s="258">
        <f t="shared" si="427"/>
        <v>0</v>
      </c>
      <c r="BR824" s="258">
        <f t="shared" si="428"/>
        <v>1</v>
      </c>
      <c r="BS824" s="258">
        <f t="shared" si="389"/>
        <v>1</v>
      </c>
      <c r="BT824" s="258">
        <f t="shared" si="429"/>
        <v>0</v>
      </c>
      <c r="BU824" s="258">
        <f t="shared" si="430"/>
        <v>1</v>
      </c>
      <c r="BV824" s="258">
        <f t="shared" si="392"/>
        <v>1</v>
      </c>
      <c r="BW824" s="258">
        <f t="shared" si="431"/>
        <v>0</v>
      </c>
      <c r="BX824" s="258">
        <f t="shared" si="432"/>
        <v>1</v>
      </c>
      <c r="BY824" s="258">
        <f t="shared" si="395"/>
        <v>1</v>
      </c>
      <c r="BZ824" s="258">
        <f t="shared" si="433"/>
        <v>0</v>
      </c>
      <c r="CA824" s="258">
        <f t="shared" si="434"/>
        <v>1</v>
      </c>
      <c r="CB824" s="258">
        <f t="shared" si="398"/>
        <v>1</v>
      </c>
      <c r="CC824" s="258">
        <f t="shared" si="435"/>
        <v>0</v>
      </c>
      <c r="CD824" s="258">
        <f t="shared" si="436"/>
        <v>1</v>
      </c>
    </row>
    <row r="825" spans="1:82" hidden="1">
      <c r="A825" s="258"/>
      <c r="B825" s="258"/>
      <c r="C825" s="259"/>
      <c r="D825" s="258"/>
      <c r="E825" s="258"/>
      <c r="F825" s="258"/>
      <c r="G825" s="258">
        <v>817</v>
      </c>
      <c r="H825" s="743"/>
      <c r="I825" s="744"/>
      <c r="J825" s="739"/>
      <c r="K825" s="745"/>
      <c r="L825" s="745"/>
      <c r="M825" s="272"/>
      <c r="N825" s="508">
        <f t="shared" si="442"/>
        <v>0</v>
      </c>
      <c r="O825" s="510">
        <f t="shared" si="443"/>
        <v>0</v>
      </c>
      <c r="P825" s="260">
        <f t="shared" si="444"/>
        <v>0</v>
      </c>
      <c r="Q825" s="261">
        <f t="shared" si="445"/>
        <v>0</v>
      </c>
      <c r="R825" s="261">
        <f t="shared" si="441"/>
        <v>0</v>
      </c>
      <c r="S825" s="262"/>
      <c r="T825" s="262"/>
      <c r="U825" s="263">
        <f t="shared" si="348"/>
        <v>1.288</v>
      </c>
      <c r="V825" s="264">
        <f>IF(E825="SP",1,IF(D825="",ExtraMargeMateriaal,(1-VLOOKUP(D825,TabelAankoop[],4,FALSE))))</f>
        <v>1</v>
      </c>
      <c r="W825" s="265">
        <f t="shared" si="437"/>
        <v>0.6885</v>
      </c>
      <c r="X825" s="266">
        <f t="shared" si="438"/>
        <v>1</v>
      </c>
      <c r="Y825" s="267">
        <f t="shared" si="439"/>
        <v>1.46</v>
      </c>
      <c r="Z825" s="267">
        <f t="shared" si="440"/>
        <v>1.1599999999999999</v>
      </c>
      <c r="AA825" s="268">
        <f t="shared" si="349"/>
        <v>0</v>
      </c>
      <c r="AB825" s="456">
        <f t="shared" si="350"/>
        <v>0</v>
      </c>
      <c r="AC825" s="457">
        <f t="shared" si="351"/>
        <v>0</v>
      </c>
      <c r="AD825" s="456">
        <f t="shared" si="352"/>
        <v>0</v>
      </c>
      <c r="AE825" s="458">
        <f t="shared" si="353"/>
        <v>0</v>
      </c>
      <c r="AF825" s="457">
        <f t="shared" si="406"/>
        <v>0</v>
      </c>
      <c r="AG825" s="456">
        <f t="shared" si="355"/>
        <v>0</v>
      </c>
      <c r="AH825" s="457">
        <f t="shared" si="356"/>
        <v>0</v>
      </c>
      <c r="AI825" s="268">
        <f t="shared" si="357"/>
        <v>0</v>
      </c>
      <c r="AJ825" s="269">
        <f t="shared" si="358"/>
        <v>0</v>
      </c>
      <c r="AK825" s="270">
        <f t="shared" si="359"/>
        <v>0</v>
      </c>
      <c r="AL825" s="415">
        <f t="shared" si="360"/>
        <v>0</v>
      </c>
      <c r="AM825" s="259" t="str">
        <f>IF(AP825="","",IFERROR(VLOOKUP(AP825,CODES!$A$3:$D$1348,4,FALSE),"X"))&amp;IF(AQ825="","",IFERROR(VLOOKUP(AQ825,CODES!$A$3:$D$1348,4,FALSE),"X"))&amp;IF(AR825="","",IFERROR(VLOOKUP(AR825,CODES!$A$3:$D$1348,4,FALSE),"X"))&amp;IF(AS825="","",IFERROR(VLOOKUP(AS825,CODES!$A$3:$D$1348,4,FALSE),"X"))&amp;IF(AT825="","",IFERROR(VLOOKUP(AT825,CODES!$A$3:$D$1348,4,FALSE),"X"))&amp;IF(AU825="","",IFERROR(VLOOKUP(AU825,CODES!$A$3:$D$1348,4,FALSE),"X"))&amp;IF(AV825="","",IFERROR(VLOOKUP(AV825,CODES!$A$3:$D$1348,4,FALSE),"X"))&amp;IF(AW825="","",IFERROR(VLOOKUP(AW825,CODES!$A$3:$D$1348,4,FALSE),"X"))&amp;IF(AX825="","",IFERROR(VLOOKUP(AX825,CODES!$A$3:$D$1348,4,FALSE),"X"))&amp;IF(AY825="","",IFERROR(VLOOKUP(AY825,CODES!$A$3:$D$1348,4,FALSE),"X"))</f>
        <v/>
      </c>
      <c r="AN825" s="258">
        <f>SUM(IFERROR(VLOOKUP(AP825,CODES!$A$3:$D$1348,4,FALSE)*BC825,0),IFERROR(VLOOKUP(AQ825,CODES!$A$3:$D$1348,4,FALSE)*BF825,0),IFERROR(VLOOKUP(AR825,CODES!$A$3:$D$1348,4,FALSE)*BI825,0),IFERROR(VLOOKUP(AS825,CODES!$A$3:$D$1348,4,FALSE)*BL825,0),IFERROR(VLOOKUP(AT825,CODES!$A$3:$D$1348,4,FALSE)*BO825,0),IFERROR(VLOOKUP(AU825,CODES!$A$3:$D$1348,4,FALSE)*BR825,0),IFERROR(VLOOKUP(AV825,CODES!$A$3:$D$1348,4,FALSE)*BU825,0),IFERROR(VLOOKUP(AW825,CODES!$A$3:$D$1348,4,FALSE)*BX825,0),IFERROR(VLOOKUP(AX825,CODES!$A$3:$D$1348,4,FALSE)*CA825,0),IFERROR(VLOOKUP(AY825,CODES!$A$3:$D$1348,4,FALSE)*CD825,0))</f>
        <v>0</v>
      </c>
      <c r="AO825" s="258">
        <f>SUM(IFERROR(VLOOKUP(AP825,CODES!$A$3:$D$1348,3,FALSE)*BC825,0),IFERROR(VLOOKUP(AQ825,CODES!$A$3:$D$1348,3,FALSE)*BF825,0),IFERROR(VLOOKUP(AR825,CODES!$A$3:$D$1348,3,FALSE)*BI825,0),IFERROR(VLOOKUP(AS825,CODES!$A$3:$D$1348,3,FALSE)*BL825,0),IFERROR(VLOOKUP(AT825,CODES!$A$3:$D$1348,3,FALSE)*BO825,0),IFERROR(VLOOKUP(AU825,CODES!$A$3:$D$1348,3,FALSE)*BR825,0),IFERROR(VLOOKUP(AV825,CODES!$A$3:$D$1348,3,FALSE)*BU825,0),IFERROR(VLOOKUP(AW825,CODES!$A$3:$D$1348,3,FALSE)*BX825,0),IFERROR(VLOOKUP(AX825,CODES!$A$3:$D$1348,3,FALSE)*CA825,0),IFERROR(VLOOKUP(AY825,CODES!$A$3:$D$1348,3,FALSE)*CD825,0))+B825</f>
        <v>0</v>
      </c>
      <c r="AP825" s="271" t="str">
        <f t="shared" si="407"/>
        <v/>
      </c>
      <c r="AQ825" s="271" t="str">
        <f t="shared" si="408"/>
        <v/>
      </c>
      <c r="AR825" s="271" t="str">
        <f t="shared" si="409"/>
        <v/>
      </c>
      <c r="AS825" s="271" t="str">
        <f t="shared" si="410"/>
        <v/>
      </c>
      <c r="AT825" s="271" t="str">
        <f t="shared" si="411"/>
        <v/>
      </c>
      <c r="AU825" s="271" t="str">
        <f t="shared" si="412"/>
        <v/>
      </c>
      <c r="AV825" s="271" t="str">
        <f t="shared" si="413"/>
        <v/>
      </c>
      <c r="AW825" s="271" t="str">
        <f t="shared" si="414"/>
        <v/>
      </c>
      <c r="AX825" s="271" t="str">
        <f t="shared" si="415"/>
        <v/>
      </c>
      <c r="AY825" s="271" t="str">
        <f t="shared" si="416"/>
        <v/>
      </c>
      <c r="AZ825" s="258">
        <f t="shared" si="371"/>
        <v>0</v>
      </c>
      <c r="BA825" s="258">
        <f t="shared" si="19"/>
        <v>1</v>
      </c>
      <c r="BB825" s="258">
        <f t="shared" si="417"/>
        <v>0</v>
      </c>
      <c r="BC825" s="258">
        <f t="shared" si="418"/>
        <v>1</v>
      </c>
      <c r="BD825" s="258">
        <f t="shared" si="374"/>
        <v>1</v>
      </c>
      <c r="BE825" s="258">
        <f t="shared" si="419"/>
        <v>0</v>
      </c>
      <c r="BF825" s="258">
        <f t="shared" si="420"/>
        <v>1</v>
      </c>
      <c r="BG825" s="258">
        <f t="shared" si="377"/>
        <v>1</v>
      </c>
      <c r="BH825" s="258">
        <f t="shared" si="421"/>
        <v>0</v>
      </c>
      <c r="BI825" s="258">
        <f t="shared" si="422"/>
        <v>1</v>
      </c>
      <c r="BJ825" s="258">
        <f t="shared" si="380"/>
        <v>1</v>
      </c>
      <c r="BK825" s="258">
        <f t="shared" si="423"/>
        <v>0</v>
      </c>
      <c r="BL825" s="258">
        <f t="shared" si="424"/>
        <v>1</v>
      </c>
      <c r="BM825" s="258">
        <f t="shared" si="383"/>
        <v>1</v>
      </c>
      <c r="BN825" s="258">
        <f t="shared" si="425"/>
        <v>0</v>
      </c>
      <c r="BO825" s="258">
        <f t="shared" si="426"/>
        <v>1</v>
      </c>
      <c r="BP825" s="258">
        <f t="shared" si="386"/>
        <v>1</v>
      </c>
      <c r="BQ825" s="258">
        <f t="shared" si="427"/>
        <v>0</v>
      </c>
      <c r="BR825" s="258">
        <f t="shared" si="428"/>
        <v>1</v>
      </c>
      <c r="BS825" s="258">
        <f t="shared" si="389"/>
        <v>1</v>
      </c>
      <c r="BT825" s="258">
        <f t="shared" si="429"/>
        <v>0</v>
      </c>
      <c r="BU825" s="258">
        <f t="shared" si="430"/>
        <v>1</v>
      </c>
      <c r="BV825" s="258">
        <f t="shared" si="392"/>
        <v>1</v>
      </c>
      <c r="BW825" s="258">
        <f t="shared" si="431"/>
        <v>0</v>
      </c>
      <c r="BX825" s="258">
        <f t="shared" si="432"/>
        <v>1</v>
      </c>
      <c r="BY825" s="258">
        <f t="shared" si="395"/>
        <v>1</v>
      </c>
      <c r="BZ825" s="258">
        <f t="shared" si="433"/>
        <v>0</v>
      </c>
      <c r="CA825" s="258">
        <f t="shared" si="434"/>
        <v>1</v>
      </c>
      <c r="CB825" s="258">
        <f t="shared" si="398"/>
        <v>1</v>
      </c>
      <c r="CC825" s="258">
        <f t="shared" si="435"/>
        <v>0</v>
      </c>
      <c r="CD825" s="258">
        <f t="shared" si="436"/>
        <v>1</v>
      </c>
    </row>
    <row r="826" spans="1:82" hidden="1">
      <c r="A826" s="258"/>
      <c r="B826" s="258"/>
      <c r="C826" s="259"/>
      <c r="D826" s="258"/>
      <c r="E826" s="258"/>
      <c r="F826" s="258"/>
      <c r="G826" s="258">
        <v>818</v>
      </c>
      <c r="H826" s="743"/>
      <c r="I826" s="744"/>
      <c r="J826" s="739"/>
      <c r="K826" s="745"/>
      <c r="L826" s="745"/>
      <c r="M826" s="272"/>
      <c r="N826" s="508">
        <f t="shared" si="442"/>
        <v>0</v>
      </c>
      <c r="O826" s="510">
        <f t="shared" si="443"/>
        <v>0</v>
      </c>
      <c r="P826" s="260">
        <f t="shared" si="444"/>
        <v>0</v>
      </c>
      <c r="Q826" s="261">
        <f t="shared" si="445"/>
        <v>0</v>
      </c>
      <c r="R826" s="261">
        <f t="shared" si="441"/>
        <v>0</v>
      </c>
      <c r="S826" s="262"/>
      <c r="T826" s="262"/>
      <c r="U826" s="263">
        <f t="shared" si="348"/>
        <v>1.288</v>
      </c>
      <c r="V826" s="264">
        <f>IF(E826="SP",1,IF(D826="",ExtraMargeMateriaal,(1-VLOOKUP(D826,TabelAankoop[],4,FALSE))))</f>
        <v>1</v>
      </c>
      <c r="W826" s="265">
        <f t="shared" si="437"/>
        <v>0.6885</v>
      </c>
      <c r="X826" s="266">
        <f t="shared" si="438"/>
        <v>1</v>
      </c>
      <c r="Y826" s="267">
        <f t="shared" si="439"/>
        <v>1.46</v>
      </c>
      <c r="Z826" s="267">
        <f t="shared" si="440"/>
        <v>1.1599999999999999</v>
      </c>
      <c r="AA826" s="268">
        <f t="shared" si="349"/>
        <v>0</v>
      </c>
      <c r="AB826" s="456">
        <f t="shared" si="350"/>
        <v>0</v>
      </c>
      <c r="AC826" s="457">
        <f t="shared" si="351"/>
        <v>0</v>
      </c>
      <c r="AD826" s="456">
        <f t="shared" si="352"/>
        <v>0</v>
      </c>
      <c r="AE826" s="458">
        <f t="shared" si="353"/>
        <v>0</v>
      </c>
      <c r="AF826" s="457">
        <f t="shared" si="406"/>
        <v>0</v>
      </c>
      <c r="AG826" s="456">
        <f t="shared" si="355"/>
        <v>0</v>
      </c>
      <c r="AH826" s="457">
        <f t="shared" si="356"/>
        <v>0</v>
      </c>
      <c r="AI826" s="268">
        <f t="shared" si="357"/>
        <v>0</v>
      </c>
      <c r="AJ826" s="269">
        <f t="shared" si="358"/>
        <v>0</v>
      </c>
      <c r="AK826" s="270">
        <f t="shared" si="359"/>
        <v>0</v>
      </c>
      <c r="AL826" s="415">
        <f t="shared" si="360"/>
        <v>0</v>
      </c>
      <c r="AM826" s="259" t="str">
        <f>IF(AP826="","",IFERROR(VLOOKUP(AP826,CODES!$A$3:$D$1348,4,FALSE),"X"))&amp;IF(AQ826="","",IFERROR(VLOOKUP(AQ826,CODES!$A$3:$D$1348,4,FALSE),"X"))&amp;IF(AR826="","",IFERROR(VLOOKUP(AR826,CODES!$A$3:$D$1348,4,FALSE),"X"))&amp;IF(AS826="","",IFERROR(VLOOKUP(AS826,CODES!$A$3:$D$1348,4,FALSE),"X"))&amp;IF(AT826="","",IFERROR(VLOOKUP(AT826,CODES!$A$3:$D$1348,4,FALSE),"X"))&amp;IF(AU826="","",IFERROR(VLOOKUP(AU826,CODES!$A$3:$D$1348,4,FALSE),"X"))&amp;IF(AV826="","",IFERROR(VLOOKUP(AV826,CODES!$A$3:$D$1348,4,FALSE),"X"))&amp;IF(AW826="","",IFERROR(VLOOKUP(AW826,CODES!$A$3:$D$1348,4,FALSE),"X"))&amp;IF(AX826="","",IFERROR(VLOOKUP(AX826,CODES!$A$3:$D$1348,4,FALSE),"X"))&amp;IF(AY826="","",IFERROR(VLOOKUP(AY826,CODES!$A$3:$D$1348,4,FALSE),"X"))</f>
        <v/>
      </c>
      <c r="AN826" s="258">
        <f>SUM(IFERROR(VLOOKUP(AP826,CODES!$A$3:$D$1348,4,FALSE)*BC826,0),IFERROR(VLOOKUP(AQ826,CODES!$A$3:$D$1348,4,FALSE)*BF826,0),IFERROR(VLOOKUP(AR826,CODES!$A$3:$D$1348,4,FALSE)*BI826,0),IFERROR(VLOOKUP(AS826,CODES!$A$3:$D$1348,4,FALSE)*BL826,0),IFERROR(VLOOKUP(AT826,CODES!$A$3:$D$1348,4,FALSE)*BO826,0),IFERROR(VLOOKUP(AU826,CODES!$A$3:$D$1348,4,FALSE)*BR826,0),IFERROR(VLOOKUP(AV826,CODES!$A$3:$D$1348,4,FALSE)*BU826,0),IFERROR(VLOOKUP(AW826,CODES!$A$3:$D$1348,4,FALSE)*BX826,0),IFERROR(VLOOKUP(AX826,CODES!$A$3:$D$1348,4,FALSE)*CA826,0),IFERROR(VLOOKUP(AY826,CODES!$A$3:$D$1348,4,FALSE)*CD826,0))</f>
        <v>0</v>
      </c>
      <c r="AO826" s="258">
        <f>SUM(IFERROR(VLOOKUP(AP826,CODES!$A$3:$D$1348,3,FALSE)*BC826,0),IFERROR(VLOOKUP(AQ826,CODES!$A$3:$D$1348,3,FALSE)*BF826,0),IFERROR(VLOOKUP(AR826,CODES!$A$3:$D$1348,3,FALSE)*BI826,0),IFERROR(VLOOKUP(AS826,CODES!$A$3:$D$1348,3,FALSE)*BL826,0),IFERROR(VLOOKUP(AT826,CODES!$A$3:$D$1348,3,FALSE)*BO826,0),IFERROR(VLOOKUP(AU826,CODES!$A$3:$D$1348,3,FALSE)*BR826,0),IFERROR(VLOOKUP(AV826,CODES!$A$3:$D$1348,3,FALSE)*BU826,0),IFERROR(VLOOKUP(AW826,CODES!$A$3:$D$1348,3,FALSE)*BX826,0),IFERROR(VLOOKUP(AX826,CODES!$A$3:$D$1348,3,FALSE)*CA826,0),IFERROR(VLOOKUP(AY826,CODES!$A$3:$D$1348,3,FALSE)*CD826,0))+B826</f>
        <v>0</v>
      </c>
      <c r="AP826" s="271" t="str">
        <f t="shared" si="407"/>
        <v/>
      </c>
      <c r="AQ826" s="271" t="str">
        <f t="shared" si="408"/>
        <v/>
      </c>
      <c r="AR826" s="271" t="str">
        <f t="shared" si="409"/>
        <v/>
      </c>
      <c r="AS826" s="271" t="str">
        <f t="shared" si="410"/>
        <v/>
      </c>
      <c r="AT826" s="271" t="str">
        <f t="shared" si="411"/>
        <v/>
      </c>
      <c r="AU826" s="271" t="str">
        <f t="shared" si="412"/>
        <v/>
      </c>
      <c r="AV826" s="271" t="str">
        <f t="shared" si="413"/>
        <v/>
      </c>
      <c r="AW826" s="271" t="str">
        <f t="shared" si="414"/>
        <v/>
      </c>
      <c r="AX826" s="271" t="str">
        <f t="shared" si="415"/>
        <v/>
      </c>
      <c r="AY826" s="271" t="str">
        <f t="shared" si="416"/>
        <v/>
      </c>
      <c r="AZ826" s="258">
        <f t="shared" si="371"/>
        <v>0</v>
      </c>
      <c r="BA826" s="258">
        <f t="shared" si="19"/>
        <v>1</v>
      </c>
      <c r="BB826" s="258">
        <f t="shared" si="417"/>
        <v>0</v>
      </c>
      <c r="BC826" s="258">
        <f t="shared" si="418"/>
        <v>1</v>
      </c>
      <c r="BD826" s="258">
        <f t="shared" si="374"/>
        <v>1</v>
      </c>
      <c r="BE826" s="258">
        <f t="shared" si="419"/>
        <v>0</v>
      </c>
      <c r="BF826" s="258">
        <f t="shared" si="420"/>
        <v>1</v>
      </c>
      <c r="BG826" s="258">
        <f t="shared" si="377"/>
        <v>1</v>
      </c>
      <c r="BH826" s="258">
        <f t="shared" si="421"/>
        <v>0</v>
      </c>
      <c r="BI826" s="258">
        <f t="shared" si="422"/>
        <v>1</v>
      </c>
      <c r="BJ826" s="258">
        <f t="shared" si="380"/>
        <v>1</v>
      </c>
      <c r="BK826" s="258">
        <f t="shared" si="423"/>
        <v>0</v>
      </c>
      <c r="BL826" s="258">
        <f t="shared" si="424"/>
        <v>1</v>
      </c>
      <c r="BM826" s="258">
        <f t="shared" si="383"/>
        <v>1</v>
      </c>
      <c r="BN826" s="258">
        <f t="shared" si="425"/>
        <v>0</v>
      </c>
      <c r="BO826" s="258">
        <f t="shared" si="426"/>
        <v>1</v>
      </c>
      <c r="BP826" s="258">
        <f t="shared" si="386"/>
        <v>1</v>
      </c>
      <c r="BQ826" s="258">
        <f t="shared" si="427"/>
        <v>0</v>
      </c>
      <c r="BR826" s="258">
        <f t="shared" si="428"/>
        <v>1</v>
      </c>
      <c r="BS826" s="258">
        <f t="shared" si="389"/>
        <v>1</v>
      </c>
      <c r="BT826" s="258">
        <f t="shared" si="429"/>
        <v>0</v>
      </c>
      <c r="BU826" s="258">
        <f t="shared" si="430"/>
        <v>1</v>
      </c>
      <c r="BV826" s="258">
        <f t="shared" si="392"/>
        <v>1</v>
      </c>
      <c r="BW826" s="258">
        <f t="shared" si="431"/>
        <v>0</v>
      </c>
      <c r="BX826" s="258">
        <f t="shared" si="432"/>
        <v>1</v>
      </c>
      <c r="BY826" s="258">
        <f t="shared" si="395"/>
        <v>1</v>
      </c>
      <c r="BZ826" s="258">
        <f t="shared" si="433"/>
        <v>0</v>
      </c>
      <c r="CA826" s="258">
        <f t="shared" si="434"/>
        <v>1</v>
      </c>
      <c r="CB826" s="258">
        <f t="shared" si="398"/>
        <v>1</v>
      </c>
      <c r="CC826" s="258">
        <f t="shared" si="435"/>
        <v>0</v>
      </c>
      <c r="CD826" s="258">
        <f t="shared" si="436"/>
        <v>1</v>
      </c>
    </row>
    <row r="827" spans="1:82" hidden="1">
      <c r="A827" s="258"/>
      <c r="B827" s="258"/>
      <c r="C827" s="259"/>
      <c r="D827" s="258"/>
      <c r="E827" s="258"/>
      <c r="F827" s="258"/>
      <c r="G827" s="258">
        <v>819</v>
      </c>
      <c r="H827" s="743"/>
      <c r="I827" s="744"/>
      <c r="J827" s="739"/>
      <c r="K827" s="745"/>
      <c r="L827" s="745"/>
      <c r="M827" s="272"/>
      <c r="N827" s="508">
        <f t="shared" si="442"/>
        <v>0</v>
      </c>
      <c r="O827" s="510">
        <f t="shared" si="443"/>
        <v>0</v>
      </c>
      <c r="P827" s="260">
        <f t="shared" si="444"/>
        <v>0</v>
      </c>
      <c r="Q827" s="261">
        <f t="shared" si="445"/>
        <v>0</v>
      </c>
      <c r="R827" s="261">
        <f t="shared" si="441"/>
        <v>0</v>
      </c>
      <c r="S827" s="262"/>
      <c r="T827" s="262"/>
      <c r="U827" s="263">
        <f t="shared" si="348"/>
        <v>1.288</v>
      </c>
      <c r="V827" s="264">
        <f>IF(E827="SP",1,IF(D827="",ExtraMargeMateriaal,(1-VLOOKUP(D827,TabelAankoop[],4,FALSE))))</f>
        <v>1</v>
      </c>
      <c r="W827" s="265">
        <f t="shared" si="437"/>
        <v>0.6885</v>
      </c>
      <c r="X827" s="266">
        <f t="shared" si="438"/>
        <v>1</v>
      </c>
      <c r="Y827" s="267">
        <f t="shared" si="439"/>
        <v>1.46</v>
      </c>
      <c r="Z827" s="267">
        <f t="shared" si="440"/>
        <v>1.1599999999999999</v>
      </c>
      <c r="AA827" s="268">
        <f t="shared" si="349"/>
        <v>0</v>
      </c>
      <c r="AB827" s="456">
        <f t="shared" si="350"/>
        <v>0</v>
      </c>
      <c r="AC827" s="457">
        <f t="shared" si="351"/>
        <v>0</v>
      </c>
      <c r="AD827" s="456">
        <f t="shared" si="352"/>
        <v>0</v>
      </c>
      <c r="AE827" s="458">
        <f t="shared" si="353"/>
        <v>0</v>
      </c>
      <c r="AF827" s="457">
        <f t="shared" si="406"/>
        <v>0</v>
      </c>
      <c r="AG827" s="456">
        <f t="shared" si="355"/>
        <v>0</v>
      </c>
      <c r="AH827" s="457">
        <f t="shared" si="356"/>
        <v>0</v>
      </c>
      <c r="AI827" s="268">
        <f t="shared" si="357"/>
        <v>0</v>
      </c>
      <c r="AJ827" s="269">
        <f t="shared" si="358"/>
        <v>0</v>
      </c>
      <c r="AK827" s="270">
        <f t="shared" si="359"/>
        <v>0</v>
      </c>
      <c r="AL827" s="415">
        <f t="shared" si="360"/>
        <v>0</v>
      </c>
      <c r="AM827" s="259" t="str">
        <f>IF(AP827="","",IFERROR(VLOOKUP(AP827,CODES!$A$3:$D$1348,4,FALSE),"X"))&amp;IF(AQ827="","",IFERROR(VLOOKUP(AQ827,CODES!$A$3:$D$1348,4,FALSE),"X"))&amp;IF(AR827="","",IFERROR(VLOOKUP(AR827,CODES!$A$3:$D$1348,4,FALSE),"X"))&amp;IF(AS827="","",IFERROR(VLOOKUP(AS827,CODES!$A$3:$D$1348,4,FALSE),"X"))&amp;IF(AT827="","",IFERROR(VLOOKUP(AT827,CODES!$A$3:$D$1348,4,FALSE),"X"))&amp;IF(AU827="","",IFERROR(VLOOKUP(AU827,CODES!$A$3:$D$1348,4,FALSE),"X"))&amp;IF(AV827="","",IFERROR(VLOOKUP(AV827,CODES!$A$3:$D$1348,4,FALSE),"X"))&amp;IF(AW827="","",IFERROR(VLOOKUP(AW827,CODES!$A$3:$D$1348,4,FALSE),"X"))&amp;IF(AX827="","",IFERROR(VLOOKUP(AX827,CODES!$A$3:$D$1348,4,FALSE),"X"))&amp;IF(AY827="","",IFERROR(VLOOKUP(AY827,CODES!$A$3:$D$1348,4,FALSE),"X"))</f>
        <v/>
      </c>
      <c r="AN827" s="258">
        <f>SUM(IFERROR(VLOOKUP(AP827,CODES!$A$3:$D$1348,4,FALSE)*BC827,0),IFERROR(VLOOKUP(AQ827,CODES!$A$3:$D$1348,4,FALSE)*BF827,0),IFERROR(VLOOKUP(AR827,CODES!$A$3:$D$1348,4,FALSE)*BI827,0),IFERROR(VLOOKUP(AS827,CODES!$A$3:$D$1348,4,FALSE)*BL827,0),IFERROR(VLOOKUP(AT827,CODES!$A$3:$D$1348,4,FALSE)*BO827,0),IFERROR(VLOOKUP(AU827,CODES!$A$3:$D$1348,4,FALSE)*BR827,0),IFERROR(VLOOKUP(AV827,CODES!$A$3:$D$1348,4,FALSE)*BU827,0),IFERROR(VLOOKUP(AW827,CODES!$A$3:$D$1348,4,FALSE)*BX827,0),IFERROR(VLOOKUP(AX827,CODES!$A$3:$D$1348,4,FALSE)*CA827,0),IFERROR(VLOOKUP(AY827,CODES!$A$3:$D$1348,4,FALSE)*CD827,0))</f>
        <v>0</v>
      </c>
      <c r="AO827" s="258">
        <f>SUM(IFERROR(VLOOKUP(AP827,CODES!$A$3:$D$1348,3,FALSE)*BC827,0),IFERROR(VLOOKUP(AQ827,CODES!$A$3:$D$1348,3,FALSE)*BF827,0),IFERROR(VLOOKUP(AR827,CODES!$A$3:$D$1348,3,FALSE)*BI827,0),IFERROR(VLOOKUP(AS827,CODES!$A$3:$D$1348,3,FALSE)*BL827,0),IFERROR(VLOOKUP(AT827,CODES!$A$3:$D$1348,3,FALSE)*BO827,0),IFERROR(VLOOKUP(AU827,CODES!$A$3:$D$1348,3,FALSE)*BR827,0),IFERROR(VLOOKUP(AV827,CODES!$A$3:$D$1348,3,FALSE)*BU827,0),IFERROR(VLOOKUP(AW827,CODES!$A$3:$D$1348,3,FALSE)*BX827,0),IFERROR(VLOOKUP(AX827,CODES!$A$3:$D$1348,3,FALSE)*CA827,0),IFERROR(VLOOKUP(AY827,CODES!$A$3:$D$1348,3,FALSE)*CD827,0))+B827</f>
        <v>0</v>
      </c>
      <c r="AP827" s="271" t="str">
        <f t="shared" si="407"/>
        <v/>
      </c>
      <c r="AQ827" s="271" t="str">
        <f t="shared" si="408"/>
        <v/>
      </c>
      <c r="AR827" s="271" t="str">
        <f t="shared" si="409"/>
        <v/>
      </c>
      <c r="AS827" s="271" t="str">
        <f t="shared" si="410"/>
        <v/>
      </c>
      <c r="AT827" s="271" t="str">
        <f t="shared" si="411"/>
        <v/>
      </c>
      <c r="AU827" s="271" t="str">
        <f t="shared" si="412"/>
        <v/>
      </c>
      <c r="AV827" s="271" t="str">
        <f t="shared" si="413"/>
        <v/>
      </c>
      <c r="AW827" s="271" t="str">
        <f t="shared" si="414"/>
        <v/>
      </c>
      <c r="AX827" s="271" t="str">
        <f t="shared" si="415"/>
        <v/>
      </c>
      <c r="AY827" s="271" t="str">
        <f t="shared" si="416"/>
        <v/>
      </c>
      <c r="AZ827" s="258">
        <f t="shared" si="371"/>
        <v>0</v>
      </c>
      <c r="BA827" s="258">
        <f t="shared" si="19"/>
        <v>1</v>
      </c>
      <c r="BB827" s="258">
        <f t="shared" si="417"/>
        <v>0</v>
      </c>
      <c r="BC827" s="258">
        <f t="shared" si="418"/>
        <v>1</v>
      </c>
      <c r="BD827" s="258">
        <f t="shared" si="374"/>
        <v>1</v>
      </c>
      <c r="BE827" s="258">
        <f t="shared" si="419"/>
        <v>0</v>
      </c>
      <c r="BF827" s="258">
        <f t="shared" si="420"/>
        <v>1</v>
      </c>
      <c r="BG827" s="258">
        <f t="shared" si="377"/>
        <v>1</v>
      </c>
      <c r="BH827" s="258">
        <f t="shared" si="421"/>
        <v>0</v>
      </c>
      <c r="BI827" s="258">
        <f t="shared" si="422"/>
        <v>1</v>
      </c>
      <c r="BJ827" s="258">
        <f t="shared" si="380"/>
        <v>1</v>
      </c>
      <c r="BK827" s="258">
        <f t="shared" si="423"/>
        <v>0</v>
      </c>
      <c r="BL827" s="258">
        <f t="shared" si="424"/>
        <v>1</v>
      </c>
      <c r="BM827" s="258">
        <f t="shared" si="383"/>
        <v>1</v>
      </c>
      <c r="BN827" s="258">
        <f t="shared" si="425"/>
        <v>0</v>
      </c>
      <c r="BO827" s="258">
        <f t="shared" si="426"/>
        <v>1</v>
      </c>
      <c r="BP827" s="258">
        <f t="shared" si="386"/>
        <v>1</v>
      </c>
      <c r="BQ827" s="258">
        <f t="shared" si="427"/>
        <v>0</v>
      </c>
      <c r="BR827" s="258">
        <f t="shared" si="428"/>
        <v>1</v>
      </c>
      <c r="BS827" s="258">
        <f t="shared" si="389"/>
        <v>1</v>
      </c>
      <c r="BT827" s="258">
        <f t="shared" si="429"/>
        <v>0</v>
      </c>
      <c r="BU827" s="258">
        <f t="shared" si="430"/>
        <v>1</v>
      </c>
      <c r="BV827" s="258">
        <f t="shared" si="392"/>
        <v>1</v>
      </c>
      <c r="BW827" s="258">
        <f t="shared" si="431"/>
        <v>0</v>
      </c>
      <c r="BX827" s="258">
        <f t="shared" si="432"/>
        <v>1</v>
      </c>
      <c r="BY827" s="258">
        <f t="shared" si="395"/>
        <v>1</v>
      </c>
      <c r="BZ827" s="258">
        <f t="shared" si="433"/>
        <v>0</v>
      </c>
      <c r="CA827" s="258">
        <f t="shared" si="434"/>
        <v>1</v>
      </c>
      <c r="CB827" s="258">
        <f t="shared" si="398"/>
        <v>1</v>
      </c>
      <c r="CC827" s="258">
        <f t="shared" si="435"/>
        <v>0</v>
      </c>
      <c r="CD827" s="258">
        <f t="shared" si="436"/>
        <v>1</v>
      </c>
    </row>
    <row r="828" spans="1:82" hidden="1">
      <c r="A828" s="258"/>
      <c r="B828" s="258"/>
      <c r="C828" s="259"/>
      <c r="D828" s="258"/>
      <c r="E828" s="258"/>
      <c r="F828" s="258"/>
      <c r="G828" s="258">
        <v>820</v>
      </c>
      <c r="H828" s="743"/>
      <c r="I828" s="744"/>
      <c r="J828" s="739"/>
      <c r="K828" s="745"/>
      <c r="L828" s="745"/>
      <c r="M828" s="272"/>
      <c r="N828" s="508">
        <f t="shared" si="442"/>
        <v>0</v>
      </c>
      <c r="O828" s="510">
        <f t="shared" si="443"/>
        <v>0</v>
      </c>
      <c r="P828" s="260">
        <f t="shared" si="444"/>
        <v>0</v>
      </c>
      <c r="Q828" s="261">
        <f t="shared" si="445"/>
        <v>0</v>
      </c>
      <c r="R828" s="261">
        <f t="shared" si="441"/>
        <v>0</v>
      </c>
      <c r="S828" s="262"/>
      <c r="T828" s="262"/>
      <c r="U828" s="263">
        <f t="shared" si="348"/>
        <v>1.288</v>
      </c>
      <c r="V828" s="264">
        <f>IF(E828="SP",1,IF(D828="",ExtraMargeMateriaal,(1-VLOOKUP(D828,TabelAankoop[],4,FALSE))))</f>
        <v>1</v>
      </c>
      <c r="W828" s="265">
        <f t="shared" si="437"/>
        <v>0.6885</v>
      </c>
      <c r="X828" s="266">
        <f t="shared" si="438"/>
        <v>1</v>
      </c>
      <c r="Y828" s="267">
        <f t="shared" si="439"/>
        <v>1.46</v>
      </c>
      <c r="Z828" s="267">
        <f t="shared" si="440"/>
        <v>1.1599999999999999</v>
      </c>
      <c r="AA828" s="268">
        <f t="shared" si="349"/>
        <v>0</v>
      </c>
      <c r="AB828" s="456">
        <f t="shared" si="350"/>
        <v>0</v>
      </c>
      <c r="AC828" s="457">
        <f t="shared" si="351"/>
        <v>0</v>
      </c>
      <c r="AD828" s="456">
        <f t="shared" si="352"/>
        <v>0</v>
      </c>
      <c r="AE828" s="458">
        <f t="shared" si="353"/>
        <v>0</v>
      </c>
      <c r="AF828" s="457">
        <f t="shared" si="406"/>
        <v>0</v>
      </c>
      <c r="AG828" s="456">
        <f t="shared" si="355"/>
        <v>0</v>
      </c>
      <c r="AH828" s="457">
        <f t="shared" si="356"/>
        <v>0</v>
      </c>
      <c r="AI828" s="268">
        <f t="shared" si="357"/>
        <v>0</v>
      </c>
      <c r="AJ828" s="269">
        <f t="shared" si="358"/>
        <v>0</v>
      </c>
      <c r="AK828" s="270">
        <f t="shared" si="359"/>
        <v>0</v>
      </c>
      <c r="AL828" s="415">
        <f t="shared" si="360"/>
        <v>0</v>
      </c>
      <c r="AM828" s="259" t="str">
        <f>IF(AP828="","",IFERROR(VLOOKUP(AP828,CODES!$A$3:$D$1348,4,FALSE),"X"))&amp;IF(AQ828="","",IFERROR(VLOOKUP(AQ828,CODES!$A$3:$D$1348,4,FALSE),"X"))&amp;IF(AR828="","",IFERROR(VLOOKUP(AR828,CODES!$A$3:$D$1348,4,FALSE),"X"))&amp;IF(AS828="","",IFERROR(VLOOKUP(AS828,CODES!$A$3:$D$1348,4,FALSE),"X"))&amp;IF(AT828="","",IFERROR(VLOOKUP(AT828,CODES!$A$3:$D$1348,4,FALSE),"X"))&amp;IF(AU828="","",IFERROR(VLOOKUP(AU828,CODES!$A$3:$D$1348,4,FALSE),"X"))&amp;IF(AV828="","",IFERROR(VLOOKUP(AV828,CODES!$A$3:$D$1348,4,FALSE),"X"))&amp;IF(AW828="","",IFERROR(VLOOKUP(AW828,CODES!$A$3:$D$1348,4,FALSE),"X"))&amp;IF(AX828="","",IFERROR(VLOOKUP(AX828,CODES!$A$3:$D$1348,4,FALSE),"X"))&amp;IF(AY828="","",IFERROR(VLOOKUP(AY828,CODES!$A$3:$D$1348,4,FALSE),"X"))</f>
        <v/>
      </c>
      <c r="AN828" s="258">
        <f>SUM(IFERROR(VLOOKUP(AP828,CODES!$A$3:$D$1348,4,FALSE)*BC828,0),IFERROR(VLOOKUP(AQ828,CODES!$A$3:$D$1348,4,FALSE)*BF828,0),IFERROR(VLOOKUP(AR828,CODES!$A$3:$D$1348,4,FALSE)*BI828,0),IFERROR(VLOOKUP(AS828,CODES!$A$3:$D$1348,4,FALSE)*BL828,0),IFERROR(VLOOKUP(AT828,CODES!$A$3:$D$1348,4,FALSE)*BO828,0),IFERROR(VLOOKUP(AU828,CODES!$A$3:$D$1348,4,FALSE)*BR828,0),IFERROR(VLOOKUP(AV828,CODES!$A$3:$D$1348,4,FALSE)*BU828,0),IFERROR(VLOOKUP(AW828,CODES!$A$3:$D$1348,4,FALSE)*BX828,0),IFERROR(VLOOKUP(AX828,CODES!$A$3:$D$1348,4,FALSE)*CA828,0),IFERROR(VLOOKUP(AY828,CODES!$A$3:$D$1348,4,FALSE)*CD828,0))</f>
        <v>0</v>
      </c>
      <c r="AO828" s="258">
        <f>SUM(IFERROR(VLOOKUP(AP828,CODES!$A$3:$D$1348,3,FALSE)*BC828,0),IFERROR(VLOOKUP(AQ828,CODES!$A$3:$D$1348,3,FALSE)*BF828,0),IFERROR(VLOOKUP(AR828,CODES!$A$3:$D$1348,3,FALSE)*BI828,0),IFERROR(VLOOKUP(AS828,CODES!$A$3:$D$1348,3,FALSE)*BL828,0),IFERROR(VLOOKUP(AT828,CODES!$A$3:$D$1348,3,FALSE)*BO828,0),IFERROR(VLOOKUP(AU828,CODES!$A$3:$D$1348,3,FALSE)*BR828,0),IFERROR(VLOOKUP(AV828,CODES!$A$3:$D$1348,3,FALSE)*BU828,0),IFERROR(VLOOKUP(AW828,CODES!$A$3:$D$1348,3,FALSE)*BX828,0),IFERROR(VLOOKUP(AX828,CODES!$A$3:$D$1348,3,FALSE)*CA828,0),IFERROR(VLOOKUP(AY828,CODES!$A$3:$D$1348,3,FALSE)*CD828,0))+B828</f>
        <v>0</v>
      </c>
      <c r="AP828" s="271" t="str">
        <f t="shared" si="407"/>
        <v/>
      </c>
      <c r="AQ828" s="271" t="str">
        <f t="shared" si="408"/>
        <v/>
      </c>
      <c r="AR828" s="271" t="str">
        <f t="shared" si="409"/>
        <v/>
      </c>
      <c r="AS828" s="271" t="str">
        <f t="shared" si="410"/>
        <v/>
      </c>
      <c r="AT828" s="271" t="str">
        <f t="shared" si="411"/>
        <v/>
      </c>
      <c r="AU828" s="271" t="str">
        <f t="shared" si="412"/>
        <v/>
      </c>
      <c r="AV828" s="271" t="str">
        <f t="shared" si="413"/>
        <v/>
      </c>
      <c r="AW828" s="271" t="str">
        <f t="shared" si="414"/>
        <v/>
      </c>
      <c r="AX828" s="271" t="str">
        <f t="shared" si="415"/>
        <v/>
      </c>
      <c r="AY828" s="271" t="str">
        <f t="shared" si="416"/>
        <v/>
      </c>
      <c r="AZ828" s="258">
        <f t="shared" si="371"/>
        <v>0</v>
      </c>
      <c r="BA828" s="258">
        <f t="shared" si="19"/>
        <v>1</v>
      </c>
      <c r="BB828" s="258">
        <f t="shared" si="417"/>
        <v>0</v>
      </c>
      <c r="BC828" s="258">
        <f t="shared" si="418"/>
        <v>1</v>
      </c>
      <c r="BD828" s="258">
        <f t="shared" si="374"/>
        <v>1</v>
      </c>
      <c r="BE828" s="258">
        <f t="shared" si="419"/>
        <v>0</v>
      </c>
      <c r="BF828" s="258">
        <f t="shared" si="420"/>
        <v>1</v>
      </c>
      <c r="BG828" s="258">
        <f t="shared" si="377"/>
        <v>1</v>
      </c>
      <c r="BH828" s="258">
        <f t="shared" si="421"/>
        <v>0</v>
      </c>
      <c r="BI828" s="258">
        <f t="shared" si="422"/>
        <v>1</v>
      </c>
      <c r="BJ828" s="258">
        <f t="shared" si="380"/>
        <v>1</v>
      </c>
      <c r="BK828" s="258">
        <f t="shared" si="423"/>
        <v>0</v>
      </c>
      <c r="BL828" s="258">
        <f t="shared" si="424"/>
        <v>1</v>
      </c>
      <c r="BM828" s="258">
        <f t="shared" si="383"/>
        <v>1</v>
      </c>
      <c r="BN828" s="258">
        <f t="shared" si="425"/>
        <v>0</v>
      </c>
      <c r="BO828" s="258">
        <f t="shared" si="426"/>
        <v>1</v>
      </c>
      <c r="BP828" s="258">
        <f t="shared" si="386"/>
        <v>1</v>
      </c>
      <c r="BQ828" s="258">
        <f t="shared" si="427"/>
        <v>0</v>
      </c>
      <c r="BR828" s="258">
        <f t="shared" si="428"/>
        <v>1</v>
      </c>
      <c r="BS828" s="258">
        <f t="shared" si="389"/>
        <v>1</v>
      </c>
      <c r="BT828" s="258">
        <f t="shared" si="429"/>
        <v>0</v>
      </c>
      <c r="BU828" s="258">
        <f t="shared" si="430"/>
        <v>1</v>
      </c>
      <c r="BV828" s="258">
        <f t="shared" si="392"/>
        <v>1</v>
      </c>
      <c r="BW828" s="258">
        <f t="shared" si="431"/>
        <v>0</v>
      </c>
      <c r="BX828" s="258">
        <f t="shared" si="432"/>
        <v>1</v>
      </c>
      <c r="BY828" s="258">
        <f t="shared" si="395"/>
        <v>1</v>
      </c>
      <c r="BZ828" s="258">
        <f t="shared" si="433"/>
        <v>0</v>
      </c>
      <c r="CA828" s="258">
        <f t="shared" si="434"/>
        <v>1</v>
      </c>
      <c r="CB828" s="258">
        <f t="shared" si="398"/>
        <v>1</v>
      </c>
      <c r="CC828" s="258">
        <f t="shared" si="435"/>
        <v>0</v>
      </c>
      <c r="CD828" s="258">
        <f t="shared" si="436"/>
        <v>1</v>
      </c>
    </row>
    <row r="829" spans="1:82" hidden="1">
      <c r="A829" s="258"/>
      <c r="B829" s="258"/>
      <c r="C829" s="259"/>
      <c r="D829" s="258"/>
      <c r="E829" s="258"/>
      <c r="F829" s="258"/>
      <c r="G829" s="258">
        <v>821</v>
      </c>
      <c r="H829" s="743"/>
      <c r="I829" s="744"/>
      <c r="J829" s="739"/>
      <c r="K829" s="745"/>
      <c r="L829" s="745"/>
      <c r="M829" s="272"/>
      <c r="N829" s="508">
        <f t="shared" si="442"/>
        <v>0</v>
      </c>
      <c r="O829" s="510">
        <f t="shared" si="443"/>
        <v>0</v>
      </c>
      <c r="P829" s="260">
        <f t="shared" si="444"/>
        <v>0</v>
      </c>
      <c r="Q829" s="261">
        <f t="shared" si="445"/>
        <v>0</v>
      </c>
      <c r="R829" s="261">
        <f t="shared" si="441"/>
        <v>0</v>
      </c>
      <c r="S829" s="262"/>
      <c r="T829" s="262"/>
      <c r="U829" s="263">
        <f t="shared" si="348"/>
        <v>1.288</v>
      </c>
      <c r="V829" s="264">
        <f>IF(E829="SP",1,IF(D829="",ExtraMargeMateriaal,(1-VLOOKUP(D829,TabelAankoop[],4,FALSE))))</f>
        <v>1</v>
      </c>
      <c r="W829" s="265">
        <f t="shared" si="437"/>
        <v>0.6885</v>
      </c>
      <c r="X829" s="266">
        <f t="shared" si="438"/>
        <v>1</v>
      </c>
      <c r="Y829" s="267">
        <f t="shared" si="439"/>
        <v>1.46</v>
      </c>
      <c r="Z829" s="267">
        <f t="shared" si="440"/>
        <v>1.1599999999999999</v>
      </c>
      <c r="AA829" s="268">
        <f t="shared" si="349"/>
        <v>0</v>
      </c>
      <c r="AB829" s="456">
        <f t="shared" si="350"/>
        <v>0</v>
      </c>
      <c r="AC829" s="457">
        <f t="shared" si="351"/>
        <v>0</v>
      </c>
      <c r="AD829" s="456">
        <f t="shared" si="352"/>
        <v>0</v>
      </c>
      <c r="AE829" s="458">
        <f t="shared" si="353"/>
        <v>0</v>
      </c>
      <c r="AF829" s="457">
        <f t="shared" si="406"/>
        <v>0</v>
      </c>
      <c r="AG829" s="456">
        <f t="shared" si="355"/>
        <v>0</v>
      </c>
      <c r="AH829" s="457">
        <f t="shared" si="356"/>
        <v>0</v>
      </c>
      <c r="AI829" s="268">
        <f t="shared" si="357"/>
        <v>0</v>
      </c>
      <c r="AJ829" s="269">
        <f t="shared" si="358"/>
        <v>0</v>
      </c>
      <c r="AK829" s="270">
        <f t="shared" si="359"/>
        <v>0</v>
      </c>
      <c r="AL829" s="415">
        <f t="shared" si="360"/>
        <v>0</v>
      </c>
      <c r="AM829" s="259" t="str">
        <f>IF(AP829="","",IFERROR(VLOOKUP(AP829,CODES!$A$3:$D$1348,4,FALSE),"X"))&amp;IF(AQ829="","",IFERROR(VLOOKUP(AQ829,CODES!$A$3:$D$1348,4,FALSE),"X"))&amp;IF(AR829="","",IFERROR(VLOOKUP(AR829,CODES!$A$3:$D$1348,4,FALSE),"X"))&amp;IF(AS829="","",IFERROR(VLOOKUP(AS829,CODES!$A$3:$D$1348,4,FALSE),"X"))&amp;IF(AT829="","",IFERROR(VLOOKUP(AT829,CODES!$A$3:$D$1348,4,FALSE),"X"))&amp;IF(AU829="","",IFERROR(VLOOKUP(AU829,CODES!$A$3:$D$1348,4,FALSE),"X"))&amp;IF(AV829="","",IFERROR(VLOOKUP(AV829,CODES!$A$3:$D$1348,4,FALSE),"X"))&amp;IF(AW829="","",IFERROR(VLOOKUP(AW829,CODES!$A$3:$D$1348,4,FALSE),"X"))&amp;IF(AX829="","",IFERROR(VLOOKUP(AX829,CODES!$A$3:$D$1348,4,FALSE),"X"))&amp;IF(AY829="","",IFERROR(VLOOKUP(AY829,CODES!$A$3:$D$1348,4,FALSE),"X"))</f>
        <v/>
      </c>
      <c r="AN829" s="258">
        <f>SUM(IFERROR(VLOOKUP(AP829,CODES!$A$3:$D$1348,4,FALSE)*BC829,0),IFERROR(VLOOKUP(AQ829,CODES!$A$3:$D$1348,4,FALSE)*BF829,0),IFERROR(VLOOKUP(AR829,CODES!$A$3:$D$1348,4,FALSE)*BI829,0),IFERROR(VLOOKUP(AS829,CODES!$A$3:$D$1348,4,FALSE)*BL829,0),IFERROR(VLOOKUP(AT829,CODES!$A$3:$D$1348,4,FALSE)*BO829,0),IFERROR(VLOOKUP(AU829,CODES!$A$3:$D$1348,4,FALSE)*BR829,0),IFERROR(VLOOKUP(AV829,CODES!$A$3:$D$1348,4,FALSE)*BU829,0),IFERROR(VLOOKUP(AW829,CODES!$A$3:$D$1348,4,FALSE)*BX829,0),IFERROR(VLOOKUP(AX829,CODES!$A$3:$D$1348,4,FALSE)*CA829,0),IFERROR(VLOOKUP(AY829,CODES!$A$3:$D$1348,4,FALSE)*CD829,0))</f>
        <v>0</v>
      </c>
      <c r="AO829" s="258">
        <f>SUM(IFERROR(VLOOKUP(AP829,CODES!$A$3:$D$1348,3,FALSE)*BC829,0),IFERROR(VLOOKUP(AQ829,CODES!$A$3:$D$1348,3,FALSE)*BF829,0),IFERROR(VLOOKUP(AR829,CODES!$A$3:$D$1348,3,FALSE)*BI829,0),IFERROR(VLOOKUP(AS829,CODES!$A$3:$D$1348,3,FALSE)*BL829,0),IFERROR(VLOOKUP(AT829,CODES!$A$3:$D$1348,3,FALSE)*BO829,0),IFERROR(VLOOKUP(AU829,CODES!$A$3:$D$1348,3,FALSE)*BR829,0),IFERROR(VLOOKUP(AV829,CODES!$A$3:$D$1348,3,FALSE)*BU829,0),IFERROR(VLOOKUP(AW829,CODES!$A$3:$D$1348,3,FALSE)*BX829,0),IFERROR(VLOOKUP(AX829,CODES!$A$3:$D$1348,3,FALSE)*CA829,0),IFERROR(VLOOKUP(AY829,CODES!$A$3:$D$1348,3,FALSE)*CD829,0))+B829</f>
        <v>0</v>
      </c>
      <c r="AP829" s="271" t="str">
        <f t="shared" si="407"/>
        <v/>
      </c>
      <c r="AQ829" s="271" t="str">
        <f t="shared" si="408"/>
        <v/>
      </c>
      <c r="AR829" s="271" t="str">
        <f t="shared" si="409"/>
        <v/>
      </c>
      <c r="AS829" s="271" t="str">
        <f t="shared" si="410"/>
        <v/>
      </c>
      <c r="AT829" s="271" t="str">
        <f t="shared" si="411"/>
        <v/>
      </c>
      <c r="AU829" s="271" t="str">
        <f t="shared" si="412"/>
        <v/>
      </c>
      <c r="AV829" s="271" t="str">
        <f t="shared" si="413"/>
        <v/>
      </c>
      <c r="AW829" s="271" t="str">
        <f t="shared" si="414"/>
        <v/>
      </c>
      <c r="AX829" s="271" t="str">
        <f t="shared" si="415"/>
        <v/>
      </c>
      <c r="AY829" s="271" t="str">
        <f t="shared" si="416"/>
        <v/>
      </c>
      <c r="AZ829" s="258">
        <f t="shared" si="371"/>
        <v>0</v>
      </c>
      <c r="BA829" s="258">
        <f t="shared" si="19"/>
        <v>1</v>
      </c>
      <c r="BB829" s="258">
        <f t="shared" si="417"/>
        <v>0</v>
      </c>
      <c r="BC829" s="258">
        <f t="shared" si="418"/>
        <v>1</v>
      </c>
      <c r="BD829" s="258">
        <f t="shared" si="374"/>
        <v>1</v>
      </c>
      <c r="BE829" s="258">
        <f t="shared" si="419"/>
        <v>0</v>
      </c>
      <c r="BF829" s="258">
        <f t="shared" si="420"/>
        <v>1</v>
      </c>
      <c r="BG829" s="258">
        <f t="shared" si="377"/>
        <v>1</v>
      </c>
      <c r="BH829" s="258">
        <f t="shared" si="421"/>
        <v>0</v>
      </c>
      <c r="BI829" s="258">
        <f t="shared" si="422"/>
        <v>1</v>
      </c>
      <c r="BJ829" s="258">
        <f t="shared" si="380"/>
        <v>1</v>
      </c>
      <c r="BK829" s="258">
        <f t="shared" si="423"/>
        <v>0</v>
      </c>
      <c r="BL829" s="258">
        <f t="shared" si="424"/>
        <v>1</v>
      </c>
      <c r="BM829" s="258">
        <f t="shared" si="383"/>
        <v>1</v>
      </c>
      <c r="BN829" s="258">
        <f t="shared" si="425"/>
        <v>0</v>
      </c>
      <c r="BO829" s="258">
        <f t="shared" si="426"/>
        <v>1</v>
      </c>
      <c r="BP829" s="258">
        <f t="shared" si="386"/>
        <v>1</v>
      </c>
      <c r="BQ829" s="258">
        <f t="shared" si="427"/>
        <v>0</v>
      </c>
      <c r="BR829" s="258">
        <f t="shared" si="428"/>
        <v>1</v>
      </c>
      <c r="BS829" s="258">
        <f t="shared" si="389"/>
        <v>1</v>
      </c>
      <c r="BT829" s="258">
        <f t="shared" si="429"/>
        <v>0</v>
      </c>
      <c r="BU829" s="258">
        <f t="shared" si="430"/>
        <v>1</v>
      </c>
      <c r="BV829" s="258">
        <f t="shared" si="392"/>
        <v>1</v>
      </c>
      <c r="BW829" s="258">
        <f t="shared" si="431"/>
        <v>0</v>
      </c>
      <c r="BX829" s="258">
        <f t="shared" si="432"/>
        <v>1</v>
      </c>
      <c r="BY829" s="258">
        <f t="shared" si="395"/>
        <v>1</v>
      </c>
      <c r="BZ829" s="258">
        <f t="shared" si="433"/>
        <v>0</v>
      </c>
      <c r="CA829" s="258">
        <f t="shared" si="434"/>
        <v>1</v>
      </c>
      <c r="CB829" s="258">
        <f t="shared" si="398"/>
        <v>1</v>
      </c>
      <c r="CC829" s="258">
        <f t="shared" si="435"/>
        <v>0</v>
      </c>
      <c r="CD829" s="258">
        <f t="shared" si="436"/>
        <v>1</v>
      </c>
    </row>
    <row r="830" spans="1:82" hidden="1">
      <c r="A830" s="258"/>
      <c r="B830" s="258"/>
      <c r="C830" s="259"/>
      <c r="D830" s="258"/>
      <c r="E830" s="258"/>
      <c r="F830" s="258"/>
      <c r="G830" s="258">
        <v>822</v>
      </c>
      <c r="H830" s="743"/>
      <c r="I830" s="744"/>
      <c r="J830" s="739"/>
      <c r="K830" s="745"/>
      <c r="L830" s="745"/>
      <c r="M830" s="272"/>
      <c r="N830" s="508">
        <f t="shared" si="442"/>
        <v>0</v>
      </c>
      <c r="O830" s="510">
        <f t="shared" si="443"/>
        <v>0</v>
      </c>
      <c r="P830" s="260">
        <f t="shared" si="444"/>
        <v>0</v>
      </c>
      <c r="Q830" s="261">
        <f t="shared" si="445"/>
        <v>0</v>
      </c>
      <c r="R830" s="261">
        <f t="shared" si="441"/>
        <v>0</v>
      </c>
      <c r="S830" s="262"/>
      <c r="T830" s="262"/>
      <c r="U830" s="263">
        <f t="shared" si="348"/>
        <v>1.288</v>
      </c>
      <c r="V830" s="264">
        <f>IF(E830="SP",1,IF(D830="",ExtraMargeMateriaal,(1-VLOOKUP(D830,TabelAankoop[],4,FALSE))))</f>
        <v>1</v>
      </c>
      <c r="W830" s="265">
        <f t="shared" si="437"/>
        <v>0.6885</v>
      </c>
      <c r="X830" s="266">
        <f t="shared" si="438"/>
        <v>1</v>
      </c>
      <c r="Y830" s="267">
        <f t="shared" si="439"/>
        <v>1.46</v>
      </c>
      <c r="Z830" s="267">
        <f t="shared" si="440"/>
        <v>1.1599999999999999</v>
      </c>
      <c r="AA830" s="268">
        <f t="shared" si="349"/>
        <v>0</v>
      </c>
      <c r="AB830" s="456">
        <f t="shared" si="350"/>
        <v>0</v>
      </c>
      <c r="AC830" s="457">
        <f t="shared" si="351"/>
        <v>0</v>
      </c>
      <c r="AD830" s="456">
        <f t="shared" si="352"/>
        <v>0</v>
      </c>
      <c r="AE830" s="458">
        <f t="shared" si="353"/>
        <v>0</v>
      </c>
      <c r="AF830" s="457">
        <f t="shared" si="406"/>
        <v>0</v>
      </c>
      <c r="AG830" s="456">
        <f t="shared" si="355"/>
        <v>0</v>
      </c>
      <c r="AH830" s="457">
        <f t="shared" si="356"/>
        <v>0</v>
      </c>
      <c r="AI830" s="268">
        <f t="shared" si="357"/>
        <v>0</v>
      </c>
      <c r="AJ830" s="269">
        <f t="shared" si="358"/>
        <v>0</v>
      </c>
      <c r="AK830" s="270">
        <f t="shared" si="359"/>
        <v>0</v>
      </c>
      <c r="AL830" s="415">
        <f t="shared" si="360"/>
        <v>0</v>
      </c>
      <c r="AM830" s="259" t="str">
        <f>IF(AP830="","",IFERROR(VLOOKUP(AP830,CODES!$A$3:$D$1348,4,FALSE),"X"))&amp;IF(AQ830="","",IFERROR(VLOOKUP(AQ830,CODES!$A$3:$D$1348,4,FALSE),"X"))&amp;IF(AR830="","",IFERROR(VLOOKUP(AR830,CODES!$A$3:$D$1348,4,FALSE),"X"))&amp;IF(AS830="","",IFERROR(VLOOKUP(AS830,CODES!$A$3:$D$1348,4,FALSE),"X"))&amp;IF(AT830="","",IFERROR(VLOOKUP(AT830,CODES!$A$3:$D$1348,4,FALSE),"X"))&amp;IF(AU830="","",IFERROR(VLOOKUP(AU830,CODES!$A$3:$D$1348,4,FALSE),"X"))&amp;IF(AV830="","",IFERROR(VLOOKUP(AV830,CODES!$A$3:$D$1348,4,FALSE),"X"))&amp;IF(AW830="","",IFERROR(VLOOKUP(AW830,CODES!$A$3:$D$1348,4,FALSE),"X"))&amp;IF(AX830="","",IFERROR(VLOOKUP(AX830,CODES!$A$3:$D$1348,4,FALSE),"X"))&amp;IF(AY830="","",IFERROR(VLOOKUP(AY830,CODES!$A$3:$D$1348,4,FALSE),"X"))</f>
        <v/>
      </c>
      <c r="AN830" s="258">
        <f>SUM(IFERROR(VLOOKUP(AP830,CODES!$A$3:$D$1348,4,FALSE)*BC830,0),IFERROR(VLOOKUP(AQ830,CODES!$A$3:$D$1348,4,FALSE)*BF830,0),IFERROR(VLOOKUP(AR830,CODES!$A$3:$D$1348,4,FALSE)*BI830,0),IFERROR(VLOOKUP(AS830,CODES!$A$3:$D$1348,4,FALSE)*BL830,0),IFERROR(VLOOKUP(AT830,CODES!$A$3:$D$1348,4,FALSE)*BO830,0),IFERROR(VLOOKUP(AU830,CODES!$A$3:$D$1348,4,FALSE)*BR830,0),IFERROR(VLOOKUP(AV830,CODES!$A$3:$D$1348,4,FALSE)*BU830,0),IFERROR(VLOOKUP(AW830,CODES!$A$3:$D$1348,4,FALSE)*BX830,0),IFERROR(VLOOKUP(AX830,CODES!$A$3:$D$1348,4,FALSE)*CA830,0),IFERROR(VLOOKUP(AY830,CODES!$A$3:$D$1348,4,FALSE)*CD830,0))</f>
        <v>0</v>
      </c>
      <c r="AO830" s="258">
        <f>SUM(IFERROR(VLOOKUP(AP830,CODES!$A$3:$D$1348,3,FALSE)*BC830,0),IFERROR(VLOOKUP(AQ830,CODES!$A$3:$D$1348,3,FALSE)*BF830,0),IFERROR(VLOOKUP(AR830,CODES!$A$3:$D$1348,3,FALSE)*BI830,0),IFERROR(VLOOKUP(AS830,CODES!$A$3:$D$1348,3,FALSE)*BL830,0),IFERROR(VLOOKUP(AT830,CODES!$A$3:$D$1348,3,FALSE)*BO830,0),IFERROR(VLOOKUP(AU830,CODES!$A$3:$D$1348,3,FALSE)*BR830,0),IFERROR(VLOOKUP(AV830,CODES!$A$3:$D$1348,3,FALSE)*BU830,0),IFERROR(VLOOKUP(AW830,CODES!$A$3:$D$1348,3,FALSE)*BX830,0),IFERROR(VLOOKUP(AX830,CODES!$A$3:$D$1348,3,FALSE)*CA830,0),IFERROR(VLOOKUP(AY830,CODES!$A$3:$D$1348,3,FALSE)*CD830,0))+B830</f>
        <v>0</v>
      </c>
      <c r="AP830" s="271" t="str">
        <f t="shared" si="407"/>
        <v/>
      </c>
      <c r="AQ830" s="271" t="str">
        <f t="shared" si="408"/>
        <v/>
      </c>
      <c r="AR830" s="271" t="str">
        <f t="shared" si="409"/>
        <v/>
      </c>
      <c r="AS830" s="271" t="str">
        <f t="shared" si="410"/>
        <v/>
      </c>
      <c r="AT830" s="271" t="str">
        <f t="shared" si="411"/>
        <v/>
      </c>
      <c r="AU830" s="271" t="str">
        <f t="shared" si="412"/>
        <v/>
      </c>
      <c r="AV830" s="271" t="str">
        <f t="shared" si="413"/>
        <v/>
      </c>
      <c r="AW830" s="271" t="str">
        <f t="shared" si="414"/>
        <v/>
      </c>
      <c r="AX830" s="271" t="str">
        <f t="shared" si="415"/>
        <v/>
      </c>
      <c r="AY830" s="271" t="str">
        <f t="shared" si="416"/>
        <v/>
      </c>
      <c r="AZ830" s="258">
        <f t="shared" si="371"/>
        <v>0</v>
      </c>
      <c r="BA830" s="258">
        <f t="shared" si="19"/>
        <v>1</v>
      </c>
      <c r="BB830" s="258">
        <f t="shared" si="417"/>
        <v>0</v>
      </c>
      <c r="BC830" s="258">
        <f t="shared" si="418"/>
        <v>1</v>
      </c>
      <c r="BD830" s="258">
        <f t="shared" si="374"/>
        <v>1</v>
      </c>
      <c r="BE830" s="258">
        <f t="shared" si="419"/>
        <v>0</v>
      </c>
      <c r="BF830" s="258">
        <f t="shared" si="420"/>
        <v>1</v>
      </c>
      <c r="BG830" s="258">
        <f t="shared" si="377"/>
        <v>1</v>
      </c>
      <c r="BH830" s="258">
        <f t="shared" si="421"/>
        <v>0</v>
      </c>
      <c r="BI830" s="258">
        <f t="shared" si="422"/>
        <v>1</v>
      </c>
      <c r="BJ830" s="258">
        <f t="shared" si="380"/>
        <v>1</v>
      </c>
      <c r="BK830" s="258">
        <f t="shared" si="423"/>
        <v>0</v>
      </c>
      <c r="BL830" s="258">
        <f t="shared" si="424"/>
        <v>1</v>
      </c>
      <c r="BM830" s="258">
        <f t="shared" si="383"/>
        <v>1</v>
      </c>
      <c r="BN830" s="258">
        <f t="shared" si="425"/>
        <v>0</v>
      </c>
      <c r="BO830" s="258">
        <f t="shared" si="426"/>
        <v>1</v>
      </c>
      <c r="BP830" s="258">
        <f t="shared" si="386"/>
        <v>1</v>
      </c>
      <c r="BQ830" s="258">
        <f t="shared" si="427"/>
        <v>0</v>
      </c>
      <c r="BR830" s="258">
        <f t="shared" si="428"/>
        <v>1</v>
      </c>
      <c r="BS830" s="258">
        <f t="shared" si="389"/>
        <v>1</v>
      </c>
      <c r="BT830" s="258">
        <f t="shared" si="429"/>
        <v>0</v>
      </c>
      <c r="BU830" s="258">
        <f t="shared" si="430"/>
        <v>1</v>
      </c>
      <c r="BV830" s="258">
        <f t="shared" si="392"/>
        <v>1</v>
      </c>
      <c r="BW830" s="258">
        <f t="shared" si="431"/>
        <v>0</v>
      </c>
      <c r="BX830" s="258">
        <f t="shared" si="432"/>
        <v>1</v>
      </c>
      <c r="BY830" s="258">
        <f t="shared" si="395"/>
        <v>1</v>
      </c>
      <c r="BZ830" s="258">
        <f t="shared" si="433"/>
        <v>0</v>
      </c>
      <c r="CA830" s="258">
        <f t="shared" si="434"/>
        <v>1</v>
      </c>
      <c r="CB830" s="258">
        <f t="shared" si="398"/>
        <v>1</v>
      </c>
      <c r="CC830" s="258">
        <f t="shared" si="435"/>
        <v>0</v>
      </c>
      <c r="CD830" s="258">
        <f t="shared" si="436"/>
        <v>1</v>
      </c>
    </row>
    <row r="831" spans="1:82" hidden="1">
      <c r="A831" s="258"/>
      <c r="B831" s="258"/>
      <c r="C831" s="259"/>
      <c r="D831" s="258"/>
      <c r="E831" s="258"/>
      <c r="F831" s="258"/>
      <c r="G831" s="258">
        <v>823</v>
      </c>
      <c r="H831" s="743"/>
      <c r="I831" s="744"/>
      <c r="J831" s="739"/>
      <c r="K831" s="745"/>
      <c r="L831" s="745"/>
      <c r="M831" s="272"/>
      <c r="N831" s="508">
        <f t="shared" si="442"/>
        <v>0</v>
      </c>
      <c r="O831" s="510">
        <f t="shared" si="443"/>
        <v>0</v>
      </c>
      <c r="P831" s="260">
        <f t="shared" si="444"/>
        <v>0</v>
      </c>
      <c r="Q831" s="261">
        <f t="shared" si="445"/>
        <v>0</v>
      </c>
      <c r="R831" s="261">
        <f t="shared" si="441"/>
        <v>0</v>
      </c>
      <c r="S831" s="262"/>
      <c r="T831" s="262"/>
      <c r="U831" s="263">
        <f t="shared" si="348"/>
        <v>1.288</v>
      </c>
      <c r="V831" s="264">
        <f>IF(E831="SP",1,IF(D831="",ExtraMargeMateriaal,(1-VLOOKUP(D831,TabelAankoop[],4,FALSE))))</f>
        <v>1</v>
      </c>
      <c r="W831" s="265">
        <f t="shared" si="437"/>
        <v>0.6885</v>
      </c>
      <c r="X831" s="266">
        <f t="shared" si="438"/>
        <v>1</v>
      </c>
      <c r="Y831" s="267">
        <f t="shared" si="439"/>
        <v>1.46</v>
      </c>
      <c r="Z831" s="267">
        <f t="shared" si="440"/>
        <v>1.1599999999999999</v>
      </c>
      <c r="AA831" s="268">
        <f t="shared" si="349"/>
        <v>0</v>
      </c>
      <c r="AB831" s="456">
        <f t="shared" si="350"/>
        <v>0</v>
      </c>
      <c r="AC831" s="457">
        <f t="shared" si="351"/>
        <v>0</v>
      </c>
      <c r="AD831" s="456">
        <f t="shared" si="352"/>
        <v>0</v>
      </c>
      <c r="AE831" s="458">
        <f t="shared" si="353"/>
        <v>0</v>
      </c>
      <c r="AF831" s="457">
        <f t="shared" si="406"/>
        <v>0</v>
      </c>
      <c r="AG831" s="456">
        <f t="shared" si="355"/>
        <v>0</v>
      </c>
      <c r="AH831" s="457">
        <f t="shared" si="356"/>
        <v>0</v>
      </c>
      <c r="AI831" s="268">
        <f t="shared" si="357"/>
        <v>0</v>
      </c>
      <c r="AJ831" s="269">
        <f t="shared" si="358"/>
        <v>0</v>
      </c>
      <c r="AK831" s="270">
        <f t="shared" si="359"/>
        <v>0</v>
      </c>
      <c r="AL831" s="415">
        <f t="shared" si="360"/>
        <v>0</v>
      </c>
      <c r="AM831" s="259" t="str">
        <f>IF(AP831="","",IFERROR(VLOOKUP(AP831,CODES!$A$3:$D$1348,4,FALSE),"X"))&amp;IF(AQ831="","",IFERROR(VLOOKUP(AQ831,CODES!$A$3:$D$1348,4,FALSE),"X"))&amp;IF(AR831="","",IFERROR(VLOOKUP(AR831,CODES!$A$3:$D$1348,4,FALSE),"X"))&amp;IF(AS831="","",IFERROR(VLOOKUP(AS831,CODES!$A$3:$D$1348,4,FALSE),"X"))&amp;IF(AT831="","",IFERROR(VLOOKUP(AT831,CODES!$A$3:$D$1348,4,FALSE),"X"))&amp;IF(AU831="","",IFERROR(VLOOKUP(AU831,CODES!$A$3:$D$1348,4,FALSE),"X"))&amp;IF(AV831="","",IFERROR(VLOOKUP(AV831,CODES!$A$3:$D$1348,4,FALSE),"X"))&amp;IF(AW831="","",IFERROR(VLOOKUP(AW831,CODES!$A$3:$D$1348,4,FALSE),"X"))&amp;IF(AX831="","",IFERROR(VLOOKUP(AX831,CODES!$A$3:$D$1348,4,FALSE),"X"))&amp;IF(AY831="","",IFERROR(VLOOKUP(AY831,CODES!$A$3:$D$1348,4,FALSE),"X"))</f>
        <v/>
      </c>
      <c r="AN831" s="258">
        <f>SUM(IFERROR(VLOOKUP(AP831,CODES!$A$3:$D$1348,4,FALSE)*BC831,0),IFERROR(VLOOKUP(AQ831,CODES!$A$3:$D$1348,4,FALSE)*BF831,0),IFERROR(VLOOKUP(AR831,CODES!$A$3:$D$1348,4,FALSE)*BI831,0),IFERROR(VLOOKUP(AS831,CODES!$A$3:$D$1348,4,FALSE)*BL831,0),IFERROR(VLOOKUP(AT831,CODES!$A$3:$D$1348,4,FALSE)*BO831,0),IFERROR(VLOOKUP(AU831,CODES!$A$3:$D$1348,4,FALSE)*BR831,0),IFERROR(VLOOKUP(AV831,CODES!$A$3:$D$1348,4,FALSE)*BU831,0),IFERROR(VLOOKUP(AW831,CODES!$A$3:$D$1348,4,FALSE)*BX831,0),IFERROR(VLOOKUP(AX831,CODES!$A$3:$D$1348,4,FALSE)*CA831,0),IFERROR(VLOOKUP(AY831,CODES!$A$3:$D$1348,4,FALSE)*CD831,0))</f>
        <v>0</v>
      </c>
      <c r="AO831" s="258">
        <f>SUM(IFERROR(VLOOKUP(AP831,CODES!$A$3:$D$1348,3,FALSE)*BC831,0),IFERROR(VLOOKUP(AQ831,CODES!$A$3:$D$1348,3,FALSE)*BF831,0),IFERROR(VLOOKUP(AR831,CODES!$A$3:$D$1348,3,FALSE)*BI831,0),IFERROR(VLOOKUP(AS831,CODES!$A$3:$D$1348,3,FALSE)*BL831,0),IFERROR(VLOOKUP(AT831,CODES!$A$3:$D$1348,3,FALSE)*BO831,0),IFERROR(VLOOKUP(AU831,CODES!$A$3:$D$1348,3,FALSE)*BR831,0),IFERROR(VLOOKUP(AV831,CODES!$A$3:$D$1348,3,FALSE)*BU831,0),IFERROR(VLOOKUP(AW831,CODES!$A$3:$D$1348,3,FALSE)*BX831,0),IFERROR(VLOOKUP(AX831,CODES!$A$3:$D$1348,3,FALSE)*CA831,0),IFERROR(VLOOKUP(AY831,CODES!$A$3:$D$1348,3,FALSE)*CD831,0))+B831</f>
        <v>0</v>
      </c>
      <c r="AP831" s="271" t="str">
        <f t="shared" si="407"/>
        <v/>
      </c>
      <c r="AQ831" s="271" t="str">
        <f t="shared" si="408"/>
        <v/>
      </c>
      <c r="AR831" s="271" t="str">
        <f t="shared" si="409"/>
        <v/>
      </c>
      <c r="AS831" s="271" t="str">
        <f t="shared" si="410"/>
        <v/>
      </c>
      <c r="AT831" s="271" t="str">
        <f t="shared" si="411"/>
        <v/>
      </c>
      <c r="AU831" s="271" t="str">
        <f t="shared" si="412"/>
        <v/>
      </c>
      <c r="AV831" s="271" t="str">
        <f t="shared" si="413"/>
        <v/>
      </c>
      <c r="AW831" s="271" t="str">
        <f t="shared" si="414"/>
        <v/>
      </c>
      <c r="AX831" s="271" t="str">
        <f t="shared" si="415"/>
        <v/>
      </c>
      <c r="AY831" s="271" t="str">
        <f t="shared" si="416"/>
        <v/>
      </c>
      <c r="AZ831" s="258">
        <f t="shared" si="371"/>
        <v>0</v>
      </c>
      <c r="BA831" s="258">
        <f t="shared" si="19"/>
        <v>1</v>
      </c>
      <c r="BB831" s="258">
        <f t="shared" si="417"/>
        <v>0</v>
      </c>
      <c r="BC831" s="258">
        <f t="shared" si="418"/>
        <v>1</v>
      </c>
      <c r="BD831" s="258">
        <f t="shared" si="374"/>
        <v>1</v>
      </c>
      <c r="BE831" s="258">
        <f t="shared" si="419"/>
        <v>0</v>
      </c>
      <c r="BF831" s="258">
        <f t="shared" si="420"/>
        <v>1</v>
      </c>
      <c r="BG831" s="258">
        <f t="shared" si="377"/>
        <v>1</v>
      </c>
      <c r="BH831" s="258">
        <f t="shared" si="421"/>
        <v>0</v>
      </c>
      <c r="BI831" s="258">
        <f t="shared" si="422"/>
        <v>1</v>
      </c>
      <c r="BJ831" s="258">
        <f t="shared" si="380"/>
        <v>1</v>
      </c>
      <c r="BK831" s="258">
        <f t="shared" si="423"/>
        <v>0</v>
      </c>
      <c r="BL831" s="258">
        <f t="shared" si="424"/>
        <v>1</v>
      </c>
      <c r="BM831" s="258">
        <f t="shared" si="383"/>
        <v>1</v>
      </c>
      <c r="BN831" s="258">
        <f t="shared" si="425"/>
        <v>0</v>
      </c>
      <c r="BO831" s="258">
        <f t="shared" si="426"/>
        <v>1</v>
      </c>
      <c r="BP831" s="258">
        <f t="shared" si="386"/>
        <v>1</v>
      </c>
      <c r="BQ831" s="258">
        <f t="shared" si="427"/>
        <v>0</v>
      </c>
      <c r="BR831" s="258">
        <f t="shared" si="428"/>
        <v>1</v>
      </c>
      <c r="BS831" s="258">
        <f t="shared" si="389"/>
        <v>1</v>
      </c>
      <c r="BT831" s="258">
        <f t="shared" si="429"/>
        <v>0</v>
      </c>
      <c r="BU831" s="258">
        <f t="shared" si="430"/>
        <v>1</v>
      </c>
      <c r="BV831" s="258">
        <f t="shared" si="392"/>
        <v>1</v>
      </c>
      <c r="BW831" s="258">
        <f t="shared" si="431"/>
        <v>0</v>
      </c>
      <c r="BX831" s="258">
        <f t="shared" si="432"/>
        <v>1</v>
      </c>
      <c r="BY831" s="258">
        <f t="shared" si="395"/>
        <v>1</v>
      </c>
      <c r="BZ831" s="258">
        <f t="shared" si="433"/>
        <v>0</v>
      </c>
      <c r="CA831" s="258">
        <f t="shared" si="434"/>
        <v>1</v>
      </c>
      <c r="CB831" s="258">
        <f t="shared" si="398"/>
        <v>1</v>
      </c>
      <c r="CC831" s="258">
        <f t="shared" si="435"/>
        <v>0</v>
      </c>
      <c r="CD831" s="258">
        <f t="shared" si="436"/>
        <v>1</v>
      </c>
    </row>
    <row r="832" spans="1:82" hidden="1">
      <c r="A832" s="258"/>
      <c r="B832" s="258"/>
      <c r="C832" s="259"/>
      <c r="D832" s="258"/>
      <c r="E832" s="258"/>
      <c r="F832" s="258"/>
      <c r="G832" s="258">
        <v>824</v>
      </c>
      <c r="H832" s="743"/>
      <c r="I832" s="744"/>
      <c r="J832" s="739"/>
      <c r="K832" s="745"/>
      <c r="L832" s="745"/>
      <c r="M832" s="272"/>
      <c r="N832" s="508">
        <f t="shared" si="442"/>
        <v>0</v>
      </c>
      <c r="O832" s="510">
        <f t="shared" si="443"/>
        <v>0</v>
      </c>
      <c r="P832" s="260">
        <f t="shared" si="444"/>
        <v>0</v>
      </c>
      <c r="Q832" s="261">
        <f t="shared" si="445"/>
        <v>0</v>
      </c>
      <c r="R832" s="261">
        <f t="shared" si="441"/>
        <v>0</v>
      </c>
      <c r="S832" s="262"/>
      <c r="T832" s="262"/>
      <c r="U832" s="263">
        <f t="shared" si="348"/>
        <v>1.288</v>
      </c>
      <c r="V832" s="264">
        <f>IF(E832="SP",1,IF(D832="",ExtraMargeMateriaal,(1-VLOOKUP(D832,TabelAankoop[],4,FALSE))))</f>
        <v>1</v>
      </c>
      <c r="W832" s="265">
        <f t="shared" si="437"/>
        <v>0.6885</v>
      </c>
      <c r="X832" s="266">
        <f t="shared" si="438"/>
        <v>1</v>
      </c>
      <c r="Y832" s="267">
        <f t="shared" si="439"/>
        <v>1.46</v>
      </c>
      <c r="Z832" s="267">
        <f t="shared" si="440"/>
        <v>1.1599999999999999</v>
      </c>
      <c r="AA832" s="268">
        <f t="shared" si="349"/>
        <v>0</v>
      </c>
      <c r="AB832" s="456">
        <f t="shared" si="350"/>
        <v>0</v>
      </c>
      <c r="AC832" s="457">
        <f t="shared" si="351"/>
        <v>0</v>
      </c>
      <c r="AD832" s="456">
        <f t="shared" si="352"/>
        <v>0</v>
      </c>
      <c r="AE832" s="458">
        <f t="shared" si="353"/>
        <v>0</v>
      </c>
      <c r="AF832" s="457">
        <f t="shared" si="406"/>
        <v>0</v>
      </c>
      <c r="AG832" s="456">
        <f t="shared" si="355"/>
        <v>0</v>
      </c>
      <c r="AH832" s="457">
        <f t="shared" si="356"/>
        <v>0</v>
      </c>
      <c r="AI832" s="268">
        <f t="shared" si="357"/>
        <v>0</v>
      </c>
      <c r="AJ832" s="269">
        <f t="shared" si="358"/>
        <v>0</v>
      </c>
      <c r="AK832" s="270">
        <f t="shared" si="359"/>
        <v>0</v>
      </c>
      <c r="AL832" s="415">
        <f t="shared" si="360"/>
        <v>0</v>
      </c>
      <c r="AM832" s="259" t="str">
        <f>IF(AP832="","",IFERROR(VLOOKUP(AP832,CODES!$A$3:$D$1348,4,FALSE),"X"))&amp;IF(AQ832="","",IFERROR(VLOOKUP(AQ832,CODES!$A$3:$D$1348,4,FALSE),"X"))&amp;IF(AR832="","",IFERROR(VLOOKUP(AR832,CODES!$A$3:$D$1348,4,FALSE),"X"))&amp;IF(AS832="","",IFERROR(VLOOKUP(AS832,CODES!$A$3:$D$1348,4,FALSE),"X"))&amp;IF(AT832="","",IFERROR(VLOOKUP(AT832,CODES!$A$3:$D$1348,4,FALSE),"X"))&amp;IF(AU832="","",IFERROR(VLOOKUP(AU832,CODES!$A$3:$D$1348,4,FALSE),"X"))&amp;IF(AV832="","",IFERROR(VLOOKUP(AV832,CODES!$A$3:$D$1348,4,FALSE),"X"))&amp;IF(AW832="","",IFERROR(VLOOKUP(AW832,CODES!$A$3:$D$1348,4,FALSE),"X"))&amp;IF(AX832="","",IFERROR(VLOOKUP(AX832,CODES!$A$3:$D$1348,4,FALSE),"X"))&amp;IF(AY832="","",IFERROR(VLOOKUP(AY832,CODES!$A$3:$D$1348,4,FALSE),"X"))</f>
        <v/>
      </c>
      <c r="AN832" s="258">
        <f>SUM(IFERROR(VLOOKUP(AP832,CODES!$A$3:$D$1348,4,FALSE)*BC832,0),IFERROR(VLOOKUP(AQ832,CODES!$A$3:$D$1348,4,FALSE)*BF832,0),IFERROR(VLOOKUP(AR832,CODES!$A$3:$D$1348,4,FALSE)*BI832,0),IFERROR(VLOOKUP(AS832,CODES!$A$3:$D$1348,4,FALSE)*BL832,0),IFERROR(VLOOKUP(AT832,CODES!$A$3:$D$1348,4,FALSE)*BO832,0),IFERROR(VLOOKUP(AU832,CODES!$A$3:$D$1348,4,FALSE)*BR832,0),IFERROR(VLOOKUP(AV832,CODES!$A$3:$D$1348,4,FALSE)*BU832,0),IFERROR(VLOOKUP(AW832,CODES!$A$3:$D$1348,4,FALSE)*BX832,0),IFERROR(VLOOKUP(AX832,CODES!$A$3:$D$1348,4,FALSE)*CA832,0),IFERROR(VLOOKUP(AY832,CODES!$A$3:$D$1348,4,FALSE)*CD832,0))</f>
        <v>0</v>
      </c>
      <c r="AO832" s="258">
        <f>SUM(IFERROR(VLOOKUP(AP832,CODES!$A$3:$D$1348,3,FALSE)*BC832,0),IFERROR(VLOOKUP(AQ832,CODES!$A$3:$D$1348,3,FALSE)*BF832,0),IFERROR(VLOOKUP(AR832,CODES!$A$3:$D$1348,3,FALSE)*BI832,0),IFERROR(VLOOKUP(AS832,CODES!$A$3:$D$1348,3,FALSE)*BL832,0),IFERROR(VLOOKUP(AT832,CODES!$A$3:$D$1348,3,FALSE)*BO832,0),IFERROR(VLOOKUP(AU832,CODES!$A$3:$D$1348,3,FALSE)*BR832,0),IFERROR(VLOOKUP(AV832,CODES!$A$3:$D$1348,3,FALSE)*BU832,0),IFERROR(VLOOKUP(AW832,CODES!$A$3:$D$1348,3,FALSE)*BX832,0),IFERROR(VLOOKUP(AX832,CODES!$A$3:$D$1348,3,FALSE)*CA832,0),IFERROR(VLOOKUP(AY832,CODES!$A$3:$D$1348,3,FALSE)*CD832,0))+B832</f>
        <v>0</v>
      </c>
      <c r="AP832" s="271" t="str">
        <f t="shared" si="407"/>
        <v/>
      </c>
      <c r="AQ832" s="271" t="str">
        <f t="shared" si="408"/>
        <v/>
      </c>
      <c r="AR832" s="271" t="str">
        <f t="shared" si="409"/>
        <v/>
      </c>
      <c r="AS832" s="271" t="str">
        <f t="shared" si="410"/>
        <v/>
      </c>
      <c r="AT832" s="271" t="str">
        <f t="shared" si="411"/>
        <v/>
      </c>
      <c r="AU832" s="271" t="str">
        <f t="shared" si="412"/>
        <v/>
      </c>
      <c r="AV832" s="271" t="str">
        <f t="shared" si="413"/>
        <v/>
      </c>
      <c r="AW832" s="271" t="str">
        <f t="shared" si="414"/>
        <v/>
      </c>
      <c r="AX832" s="271" t="str">
        <f t="shared" si="415"/>
        <v/>
      </c>
      <c r="AY832" s="271" t="str">
        <f t="shared" si="416"/>
        <v/>
      </c>
      <c r="AZ832" s="258">
        <f t="shared" si="371"/>
        <v>0</v>
      </c>
      <c r="BA832" s="258">
        <f t="shared" si="19"/>
        <v>1</v>
      </c>
      <c r="BB832" s="258">
        <f t="shared" si="417"/>
        <v>0</v>
      </c>
      <c r="BC832" s="258">
        <f t="shared" si="418"/>
        <v>1</v>
      </c>
      <c r="BD832" s="258">
        <f t="shared" si="374"/>
        <v>1</v>
      </c>
      <c r="BE832" s="258">
        <f t="shared" si="419"/>
        <v>0</v>
      </c>
      <c r="BF832" s="258">
        <f t="shared" si="420"/>
        <v>1</v>
      </c>
      <c r="BG832" s="258">
        <f t="shared" si="377"/>
        <v>1</v>
      </c>
      <c r="BH832" s="258">
        <f t="shared" si="421"/>
        <v>0</v>
      </c>
      <c r="BI832" s="258">
        <f t="shared" si="422"/>
        <v>1</v>
      </c>
      <c r="BJ832" s="258">
        <f t="shared" si="380"/>
        <v>1</v>
      </c>
      <c r="BK832" s="258">
        <f t="shared" si="423"/>
        <v>0</v>
      </c>
      <c r="BL832" s="258">
        <f t="shared" si="424"/>
        <v>1</v>
      </c>
      <c r="BM832" s="258">
        <f t="shared" si="383"/>
        <v>1</v>
      </c>
      <c r="BN832" s="258">
        <f t="shared" si="425"/>
        <v>0</v>
      </c>
      <c r="BO832" s="258">
        <f t="shared" si="426"/>
        <v>1</v>
      </c>
      <c r="BP832" s="258">
        <f t="shared" si="386"/>
        <v>1</v>
      </c>
      <c r="BQ832" s="258">
        <f t="shared" si="427"/>
        <v>0</v>
      </c>
      <c r="BR832" s="258">
        <f t="shared" si="428"/>
        <v>1</v>
      </c>
      <c r="BS832" s="258">
        <f t="shared" si="389"/>
        <v>1</v>
      </c>
      <c r="BT832" s="258">
        <f t="shared" si="429"/>
        <v>0</v>
      </c>
      <c r="BU832" s="258">
        <f t="shared" si="430"/>
        <v>1</v>
      </c>
      <c r="BV832" s="258">
        <f t="shared" si="392"/>
        <v>1</v>
      </c>
      <c r="BW832" s="258">
        <f t="shared" si="431"/>
        <v>0</v>
      </c>
      <c r="BX832" s="258">
        <f t="shared" si="432"/>
        <v>1</v>
      </c>
      <c r="BY832" s="258">
        <f t="shared" si="395"/>
        <v>1</v>
      </c>
      <c r="BZ832" s="258">
        <f t="shared" si="433"/>
        <v>0</v>
      </c>
      <c r="CA832" s="258">
        <f t="shared" si="434"/>
        <v>1</v>
      </c>
      <c r="CB832" s="258">
        <f t="shared" si="398"/>
        <v>1</v>
      </c>
      <c r="CC832" s="258">
        <f t="shared" si="435"/>
        <v>0</v>
      </c>
      <c r="CD832" s="258">
        <f t="shared" si="436"/>
        <v>1</v>
      </c>
    </row>
    <row r="833" spans="1:82" hidden="1">
      <c r="A833" s="258"/>
      <c r="B833" s="258"/>
      <c r="C833" s="259"/>
      <c r="D833" s="258"/>
      <c r="E833" s="258"/>
      <c r="F833" s="258"/>
      <c r="G833" s="258">
        <v>825</v>
      </c>
      <c r="H833" s="743"/>
      <c r="I833" s="744"/>
      <c r="J833" s="739"/>
      <c r="K833" s="745"/>
      <c r="L833" s="745"/>
      <c r="M833" s="272"/>
      <c r="N833" s="508">
        <f t="shared" si="442"/>
        <v>0</v>
      </c>
      <c r="O833" s="510">
        <f t="shared" si="443"/>
        <v>0</v>
      </c>
      <c r="P833" s="260">
        <f t="shared" si="444"/>
        <v>0</v>
      </c>
      <c r="Q833" s="261">
        <f t="shared" si="445"/>
        <v>0</v>
      </c>
      <c r="R833" s="261">
        <f t="shared" si="441"/>
        <v>0</v>
      </c>
      <c r="S833" s="262"/>
      <c r="T833" s="262"/>
      <c r="U833" s="263">
        <f t="shared" si="348"/>
        <v>1.288</v>
      </c>
      <c r="V833" s="264">
        <f>IF(E833="SP",1,IF(D833="",ExtraMargeMateriaal,(1-VLOOKUP(D833,TabelAankoop[],4,FALSE))))</f>
        <v>1</v>
      </c>
      <c r="W833" s="265">
        <f t="shared" si="437"/>
        <v>0.6885</v>
      </c>
      <c r="X833" s="266">
        <f t="shared" si="438"/>
        <v>1</v>
      </c>
      <c r="Y833" s="267">
        <f t="shared" si="439"/>
        <v>1.46</v>
      </c>
      <c r="Z833" s="267">
        <f t="shared" si="440"/>
        <v>1.1599999999999999</v>
      </c>
      <c r="AA833" s="268">
        <f t="shared" si="349"/>
        <v>0</v>
      </c>
      <c r="AB833" s="456">
        <f t="shared" si="350"/>
        <v>0</v>
      </c>
      <c r="AC833" s="457">
        <f t="shared" si="351"/>
        <v>0</v>
      </c>
      <c r="AD833" s="456">
        <f t="shared" si="352"/>
        <v>0</v>
      </c>
      <c r="AE833" s="458">
        <f t="shared" si="353"/>
        <v>0</v>
      </c>
      <c r="AF833" s="457">
        <f t="shared" si="406"/>
        <v>0</v>
      </c>
      <c r="AG833" s="456">
        <f t="shared" si="355"/>
        <v>0</v>
      </c>
      <c r="AH833" s="457">
        <f t="shared" si="356"/>
        <v>0</v>
      </c>
      <c r="AI833" s="268">
        <f t="shared" si="357"/>
        <v>0</v>
      </c>
      <c r="AJ833" s="269">
        <f t="shared" si="358"/>
        <v>0</v>
      </c>
      <c r="AK833" s="270">
        <f t="shared" si="359"/>
        <v>0</v>
      </c>
      <c r="AL833" s="415">
        <f t="shared" si="360"/>
        <v>0</v>
      </c>
      <c r="AM833" s="259" t="str">
        <f>IF(AP833="","",IFERROR(VLOOKUP(AP833,CODES!$A$3:$D$1348,4,FALSE),"X"))&amp;IF(AQ833="","",IFERROR(VLOOKUP(AQ833,CODES!$A$3:$D$1348,4,FALSE),"X"))&amp;IF(AR833="","",IFERROR(VLOOKUP(AR833,CODES!$A$3:$D$1348,4,FALSE),"X"))&amp;IF(AS833="","",IFERROR(VLOOKUP(AS833,CODES!$A$3:$D$1348,4,FALSE),"X"))&amp;IF(AT833="","",IFERROR(VLOOKUP(AT833,CODES!$A$3:$D$1348,4,FALSE),"X"))&amp;IF(AU833="","",IFERROR(VLOOKUP(AU833,CODES!$A$3:$D$1348,4,FALSE),"X"))&amp;IF(AV833="","",IFERROR(VLOOKUP(AV833,CODES!$A$3:$D$1348,4,FALSE),"X"))&amp;IF(AW833="","",IFERROR(VLOOKUP(AW833,CODES!$A$3:$D$1348,4,FALSE),"X"))&amp;IF(AX833="","",IFERROR(VLOOKUP(AX833,CODES!$A$3:$D$1348,4,FALSE),"X"))&amp;IF(AY833="","",IFERROR(VLOOKUP(AY833,CODES!$A$3:$D$1348,4,FALSE),"X"))</f>
        <v/>
      </c>
      <c r="AN833" s="258">
        <f>SUM(IFERROR(VLOOKUP(AP833,CODES!$A$3:$D$1348,4,FALSE)*BC833,0),IFERROR(VLOOKUP(AQ833,CODES!$A$3:$D$1348,4,FALSE)*BF833,0),IFERROR(VLOOKUP(AR833,CODES!$A$3:$D$1348,4,FALSE)*BI833,0),IFERROR(VLOOKUP(AS833,CODES!$A$3:$D$1348,4,FALSE)*BL833,0),IFERROR(VLOOKUP(AT833,CODES!$A$3:$D$1348,4,FALSE)*BO833,0),IFERROR(VLOOKUP(AU833,CODES!$A$3:$D$1348,4,FALSE)*BR833,0),IFERROR(VLOOKUP(AV833,CODES!$A$3:$D$1348,4,FALSE)*BU833,0),IFERROR(VLOOKUP(AW833,CODES!$A$3:$D$1348,4,FALSE)*BX833,0),IFERROR(VLOOKUP(AX833,CODES!$A$3:$D$1348,4,FALSE)*CA833,0),IFERROR(VLOOKUP(AY833,CODES!$A$3:$D$1348,4,FALSE)*CD833,0))</f>
        <v>0</v>
      </c>
      <c r="AO833" s="258">
        <f>SUM(IFERROR(VLOOKUP(AP833,CODES!$A$3:$D$1348,3,FALSE)*BC833,0),IFERROR(VLOOKUP(AQ833,CODES!$A$3:$D$1348,3,FALSE)*BF833,0),IFERROR(VLOOKUP(AR833,CODES!$A$3:$D$1348,3,FALSE)*BI833,0),IFERROR(VLOOKUP(AS833,CODES!$A$3:$D$1348,3,FALSE)*BL833,0),IFERROR(VLOOKUP(AT833,CODES!$A$3:$D$1348,3,FALSE)*BO833,0),IFERROR(VLOOKUP(AU833,CODES!$A$3:$D$1348,3,FALSE)*BR833,0),IFERROR(VLOOKUP(AV833,CODES!$A$3:$D$1348,3,FALSE)*BU833,0),IFERROR(VLOOKUP(AW833,CODES!$A$3:$D$1348,3,FALSE)*BX833,0),IFERROR(VLOOKUP(AX833,CODES!$A$3:$D$1348,3,FALSE)*CA833,0),IFERROR(VLOOKUP(AY833,CODES!$A$3:$D$1348,3,FALSE)*CD833,0))+B833</f>
        <v>0</v>
      </c>
      <c r="AP833" s="271" t="str">
        <f t="shared" si="407"/>
        <v/>
      </c>
      <c r="AQ833" s="271" t="str">
        <f t="shared" si="408"/>
        <v/>
      </c>
      <c r="AR833" s="271" t="str">
        <f t="shared" si="409"/>
        <v/>
      </c>
      <c r="AS833" s="271" t="str">
        <f t="shared" si="410"/>
        <v/>
      </c>
      <c r="AT833" s="271" t="str">
        <f t="shared" si="411"/>
        <v/>
      </c>
      <c r="AU833" s="271" t="str">
        <f t="shared" si="412"/>
        <v/>
      </c>
      <c r="AV833" s="271" t="str">
        <f t="shared" si="413"/>
        <v/>
      </c>
      <c r="AW833" s="271" t="str">
        <f t="shared" si="414"/>
        <v/>
      </c>
      <c r="AX833" s="271" t="str">
        <f t="shared" si="415"/>
        <v/>
      </c>
      <c r="AY833" s="271" t="str">
        <f t="shared" si="416"/>
        <v/>
      </c>
      <c r="AZ833" s="258">
        <f t="shared" si="371"/>
        <v>0</v>
      </c>
      <c r="BA833" s="258">
        <f t="shared" si="19"/>
        <v>1</v>
      </c>
      <c r="BB833" s="258">
        <f t="shared" si="417"/>
        <v>0</v>
      </c>
      <c r="BC833" s="258">
        <f t="shared" si="418"/>
        <v>1</v>
      </c>
      <c r="BD833" s="258">
        <f t="shared" si="374"/>
        <v>1</v>
      </c>
      <c r="BE833" s="258">
        <f t="shared" si="419"/>
        <v>0</v>
      </c>
      <c r="BF833" s="258">
        <f t="shared" si="420"/>
        <v>1</v>
      </c>
      <c r="BG833" s="258">
        <f t="shared" si="377"/>
        <v>1</v>
      </c>
      <c r="BH833" s="258">
        <f t="shared" si="421"/>
        <v>0</v>
      </c>
      <c r="BI833" s="258">
        <f t="shared" si="422"/>
        <v>1</v>
      </c>
      <c r="BJ833" s="258">
        <f t="shared" si="380"/>
        <v>1</v>
      </c>
      <c r="BK833" s="258">
        <f t="shared" si="423"/>
        <v>0</v>
      </c>
      <c r="BL833" s="258">
        <f t="shared" si="424"/>
        <v>1</v>
      </c>
      <c r="BM833" s="258">
        <f t="shared" si="383"/>
        <v>1</v>
      </c>
      <c r="BN833" s="258">
        <f t="shared" si="425"/>
        <v>0</v>
      </c>
      <c r="BO833" s="258">
        <f t="shared" si="426"/>
        <v>1</v>
      </c>
      <c r="BP833" s="258">
        <f t="shared" si="386"/>
        <v>1</v>
      </c>
      <c r="BQ833" s="258">
        <f t="shared" si="427"/>
        <v>0</v>
      </c>
      <c r="BR833" s="258">
        <f t="shared" si="428"/>
        <v>1</v>
      </c>
      <c r="BS833" s="258">
        <f t="shared" si="389"/>
        <v>1</v>
      </c>
      <c r="BT833" s="258">
        <f t="shared" si="429"/>
        <v>0</v>
      </c>
      <c r="BU833" s="258">
        <f t="shared" si="430"/>
        <v>1</v>
      </c>
      <c r="BV833" s="258">
        <f t="shared" si="392"/>
        <v>1</v>
      </c>
      <c r="BW833" s="258">
        <f t="shared" si="431"/>
        <v>0</v>
      </c>
      <c r="BX833" s="258">
        <f t="shared" si="432"/>
        <v>1</v>
      </c>
      <c r="BY833" s="258">
        <f t="shared" si="395"/>
        <v>1</v>
      </c>
      <c r="BZ833" s="258">
        <f t="shared" si="433"/>
        <v>0</v>
      </c>
      <c r="CA833" s="258">
        <f t="shared" si="434"/>
        <v>1</v>
      </c>
      <c r="CB833" s="258">
        <f t="shared" si="398"/>
        <v>1</v>
      </c>
      <c r="CC833" s="258">
        <f t="shared" si="435"/>
        <v>0</v>
      </c>
      <c r="CD833" s="258">
        <f t="shared" si="436"/>
        <v>1</v>
      </c>
    </row>
    <row r="834" spans="1:82" hidden="1">
      <c r="A834" s="258"/>
      <c r="B834" s="258"/>
      <c r="C834" s="259"/>
      <c r="D834" s="258"/>
      <c r="E834" s="258"/>
      <c r="F834" s="258"/>
      <c r="G834" s="258">
        <v>826</v>
      </c>
      <c r="H834" s="743"/>
      <c r="I834" s="744"/>
      <c r="J834" s="739"/>
      <c r="K834" s="745"/>
      <c r="L834" s="745"/>
      <c r="M834" s="272"/>
      <c r="N834" s="508">
        <f t="shared" si="442"/>
        <v>0</v>
      </c>
      <c r="O834" s="510">
        <f t="shared" si="443"/>
        <v>0</v>
      </c>
      <c r="P834" s="260">
        <f t="shared" si="444"/>
        <v>0</v>
      </c>
      <c r="Q834" s="261">
        <f t="shared" si="445"/>
        <v>0</v>
      </c>
      <c r="R834" s="261">
        <f t="shared" si="441"/>
        <v>0</v>
      </c>
      <c r="S834" s="262"/>
      <c r="T834" s="262"/>
      <c r="U834" s="263">
        <f t="shared" si="348"/>
        <v>1.288</v>
      </c>
      <c r="V834" s="264">
        <f>IF(E834="SP",1,IF(D834="",ExtraMargeMateriaal,(1-VLOOKUP(D834,TabelAankoop[],4,FALSE))))</f>
        <v>1</v>
      </c>
      <c r="W834" s="265">
        <f t="shared" si="437"/>
        <v>0.6885</v>
      </c>
      <c r="X834" s="266">
        <f t="shared" si="438"/>
        <v>1</v>
      </c>
      <c r="Y834" s="267">
        <f t="shared" si="439"/>
        <v>1.46</v>
      </c>
      <c r="Z834" s="267">
        <f t="shared" si="440"/>
        <v>1.1599999999999999</v>
      </c>
      <c r="AA834" s="268">
        <f t="shared" si="349"/>
        <v>0</v>
      </c>
      <c r="AB834" s="456">
        <f t="shared" si="350"/>
        <v>0</v>
      </c>
      <c r="AC834" s="457">
        <f t="shared" si="351"/>
        <v>0</v>
      </c>
      <c r="AD834" s="456">
        <f t="shared" si="352"/>
        <v>0</v>
      </c>
      <c r="AE834" s="458">
        <f t="shared" si="353"/>
        <v>0</v>
      </c>
      <c r="AF834" s="457">
        <f t="shared" si="406"/>
        <v>0</v>
      </c>
      <c r="AG834" s="456">
        <f t="shared" si="355"/>
        <v>0</v>
      </c>
      <c r="AH834" s="457">
        <f t="shared" si="356"/>
        <v>0</v>
      </c>
      <c r="AI834" s="268">
        <f t="shared" si="357"/>
        <v>0</v>
      </c>
      <c r="AJ834" s="269">
        <f t="shared" si="358"/>
        <v>0</v>
      </c>
      <c r="AK834" s="270">
        <f t="shared" si="359"/>
        <v>0</v>
      </c>
      <c r="AL834" s="415">
        <f t="shared" si="360"/>
        <v>0</v>
      </c>
      <c r="AM834" s="259" t="str">
        <f>IF(AP834="","",IFERROR(VLOOKUP(AP834,CODES!$A$3:$D$1348,4,FALSE),"X"))&amp;IF(AQ834="","",IFERROR(VLOOKUP(AQ834,CODES!$A$3:$D$1348,4,FALSE),"X"))&amp;IF(AR834="","",IFERROR(VLOOKUP(AR834,CODES!$A$3:$D$1348,4,FALSE),"X"))&amp;IF(AS834="","",IFERROR(VLOOKUP(AS834,CODES!$A$3:$D$1348,4,FALSE),"X"))&amp;IF(AT834="","",IFERROR(VLOOKUP(AT834,CODES!$A$3:$D$1348,4,FALSE),"X"))&amp;IF(AU834="","",IFERROR(VLOOKUP(AU834,CODES!$A$3:$D$1348,4,FALSE),"X"))&amp;IF(AV834="","",IFERROR(VLOOKUP(AV834,CODES!$A$3:$D$1348,4,FALSE),"X"))&amp;IF(AW834="","",IFERROR(VLOOKUP(AW834,CODES!$A$3:$D$1348,4,FALSE),"X"))&amp;IF(AX834="","",IFERROR(VLOOKUP(AX834,CODES!$A$3:$D$1348,4,FALSE),"X"))&amp;IF(AY834="","",IFERROR(VLOOKUP(AY834,CODES!$A$3:$D$1348,4,FALSE),"X"))</f>
        <v/>
      </c>
      <c r="AN834" s="258">
        <f>SUM(IFERROR(VLOOKUP(AP834,CODES!$A$3:$D$1348,4,FALSE)*BC834,0),IFERROR(VLOOKUP(AQ834,CODES!$A$3:$D$1348,4,FALSE)*BF834,0),IFERROR(VLOOKUP(AR834,CODES!$A$3:$D$1348,4,FALSE)*BI834,0),IFERROR(VLOOKUP(AS834,CODES!$A$3:$D$1348,4,FALSE)*BL834,0),IFERROR(VLOOKUP(AT834,CODES!$A$3:$D$1348,4,FALSE)*BO834,0),IFERROR(VLOOKUP(AU834,CODES!$A$3:$D$1348,4,FALSE)*BR834,0),IFERROR(VLOOKUP(AV834,CODES!$A$3:$D$1348,4,FALSE)*BU834,0),IFERROR(VLOOKUP(AW834,CODES!$A$3:$D$1348,4,FALSE)*BX834,0),IFERROR(VLOOKUP(AX834,CODES!$A$3:$D$1348,4,FALSE)*CA834,0),IFERROR(VLOOKUP(AY834,CODES!$A$3:$D$1348,4,FALSE)*CD834,0))</f>
        <v>0</v>
      </c>
      <c r="AO834" s="258">
        <f>SUM(IFERROR(VLOOKUP(AP834,CODES!$A$3:$D$1348,3,FALSE)*BC834,0),IFERROR(VLOOKUP(AQ834,CODES!$A$3:$D$1348,3,FALSE)*BF834,0),IFERROR(VLOOKUP(AR834,CODES!$A$3:$D$1348,3,FALSE)*BI834,0),IFERROR(VLOOKUP(AS834,CODES!$A$3:$D$1348,3,FALSE)*BL834,0),IFERROR(VLOOKUP(AT834,CODES!$A$3:$D$1348,3,FALSE)*BO834,0),IFERROR(VLOOKUP(AU834,CODES!$A$3:$D$1348,3,FALSE)*BR834,0),IFERROR(VLOOKUP(AV834,CODES!$A$3:$D$1348,3,FALSE)*BU834,0),IFERROR(VLOOKUP(AW834,CODES!$A$3:$D$1348,3,FALSE)*BX834,0),IFERROR(VLOOKUP(AX834,CODES!$A$3:$D$1348,3,FALSE)*CA834,0),IFERROR(VLOOKUP(AY834,CODES!$A$3:$D$1348,3,FALSE)*CD834,0))+B834</f>
        <v>0</v>
      </c>
      <c r="AP834" s="271" t="str">
        <f t="shared" si="407"/>
        <v/>
      </c>
      <c r="AQ834" s="271" t="str">
        <f t="shared" si="408"/>
        <v/>
      </c>
      <c r="AR834" s="271" t="str">
        <f t="shared" si="409"/>
        <v/>
      </c>
      <c r="AS834" s="271" t="str">
        <f t="shared" si="410"/>
        <v/>
      </c>
      <c r="AT834" s="271" t="str">
        <f t="shared" si="411"/>
        <v/>
      </c>
      <c r="AU834" s="271" t="str">
        <f t="shared" si="412"/>
        <v/>
      </c>
      <c r="AV834" s="271" t="str">
        <f t="shared" si="413"/>
        <v/>
      </c>
      <c r="AW834" s="271" t="str">
        <f t="shared" si="414"/>
        <v/>
      </c>
      <c r="AX834" s="271" t="str">
        <f t="shared" si="415"/>
        <v/>
      </c>
      <c r="AY834" s="271" t="str">
        <f t="shared" si="416"/>
        <v/>
      </c>
      <c r="AZ834" s="258">
        <f t="shared" si="371"/>
        <v>0</v>
      </c>
      <c r="BA834" s="258">
        <f t="shared" si="19"/>
        <v>1</v>
      </c>
      <c r="BB834" s="258">
        <f t="shared" si="417"/>
        <v>0</v>
      </c>
      <c r="BC834" s="258">
        <f t="shared" si="418"/>
        <v>1</v>
      </c>
      <c r="BD834" s="258">
        <f t="shared" si="374"/>
        <v>1</v>
      </c>
      <c r="BE834" s="258">
        <f t="shared" si="419"/>
        <v>0</v>
      </c>
      <c r="BF834" s="258">
        <f t="shared" si="420"/>
        <v>1</v>
      </c>
      <c r="BG834" s="258">
        <f t="shared" si="377"/>
        <v>1</v>
      </c>
      <c r="BH834" s="258">
        <f t="shared" si="421"/>
        <v>0</v>
      </c>
      <c r="BI834" s="258">
        <f t="shared" si="422"/>
        <v>1</v>
      </c>
      <c r="BJ834" s="258">
        <f t="shared" si="380"/>
        <v>1</v>
      </c>
      <c r="BK834" s="258">
        <f t="shared" si="423"/>
        <v>0</v>
      </c>
      <c r="BL834" s="258">
        <f t="shared" si="424"/>
        <v>1</v>
      </c>
      <c r="BM834" s="258">
        <f t="shared" si="383"/>
        <v>1</v>
      </c>
      <c r="BN834" s="258">
        <f t="shared" si="425"/>
        <v>0</v>
      </c>
      <c r="BO834" s="258">
        <f t="shared" si="426"/>
        <v>1</v>
      </c>
      <c r="BP834" s="258">
        <f t="shared" si="386"/>
        <v>1</v>
      </c>
      <c r="BQ834" s="258">
        <f t="shared" si="427"/>
        <v>0</v>
      </c>
      <c r="BR834" s="258">
        <f t="shared" si="428"/>
        <v>1</v>
      </c>
      <c r="BS834" s="258">
        <f t="shared" si="389"/>
        <v>1</v>
      </c>
      <c r="BT834" s="258">
        <f t="shared" si="429"/>
        <v>0</v>
      </c>
      <c r="BU834" s="258">
        <f t="shared" si="430"/>
        <v>1</v>
      </c>
      <c r="BV834" s="258">
        <f t="shared" si="392"/>
        <v>1</v>
      </c>
      <c r="BW834" s="258">
        <f t="shared" si="431"/>
        <v>0</v>
      </c>
      <c r="BX834" s="258">
        <f t="shared" si="432"/>
        <v>1</v>
      </c>
      <c r="BY834" s="258">
        <f t="shared" si="395"/>
        <v>1</v>
      </c>
      <c r="BZ834" s="258">
        <f t="shared" si="433"/>
        <v>0</v>
      </c>
      <c r="CA834" s="258">
        <f t="shared" si="434"/>
        <v>1</v>
      </c>
      <c r="CB834" s="258">
        <f t="shared" si="398"/>
        <v>1</v>
      </c>
      <c r="CC834" s="258">
        <f t="shared" si="435"/>
        <v>0</v>
      </c>
      <c r="CD834" s="258">
        <f t="shared" si="436"/>
        <v>1</v>
      </c>
    </row>
    <row r="835" spans="1:82" hidden="1">
      <c r="A835" s="258"/>
      <c r="B835" s="258"/>
      <c r="C835" s="259"/>
      <c r="D835" s="258"/>
      <c r="E835" s="258"/>
      <c r="F835" s="258"/>
      <c r="G835" s="258">
        <v>827</v>
      </c>
      <c r="H835" s="743"/>
      <c r="I835" s="744"/>
      <c r="J835" s="739"/>
      <c r="K835" s="745"/>
      <c r="L835" s="745"/>
      <c r="M835" s="272"/>
      <c r="N835" s="508">
        <f t="shared" si="442"/>
        <v>0</v>
      </c>
      <c r="O835" s="510">
        <f t="shared" si="443"/>
        <v>0</v>
      </c>
      <c r="P835" s="260">
        <f t="shared" si="444"/>
        <v>0</v>
      </c>
      <c r="Q835" s="261">
        <f t="shared" si="445"/>
        <v>0</v>
      </c>
      <c r="R835" s="261">
        <f t="shared" si="441"/>
        <v>0</v>
      </c>
      <c r="S835" s="262"/>
      <c r="T835" s="262"/>
      <c r="U835" s="263">
        <f t="shared" si="348"/>
        <v>1.288</v>
      </c>
      <c r="V835" s="264">
        <f>IF(E835="SP",1,IF(D835="",ExtraMargeMateriaal,(1-VLOOKUP(D835,TabelAankoop[],4,FALSE))))</f>
        <v>1</v>
      </c>
      <c r="W835" s="265">
        <f t="shared" si="437"/>
        <v>0.6885</v>
      </c>
      <c r="X835" s="266">
        <f t="shared" si="438"/>
        <v>1</v>
      </c>
      <c r="Y835" s="267">
        <f t="shared" si="439"/>
        <v>1.46</v>
      </c>
      <c r="Z835" s="267">
        <f t="shared" si="440"/>
        <v>1.1599999999999999</v>
      </c>
      <c r="AA835" s="268">
        <f t="shared" si="349"/>
        <v>0</v>
      </c>
      <c r="AB835" s="456">
        <f t="shared" si="350"/>
        <v>0</v>
      </c>
      <c r="AC835" s="457">
        <f t="shared" si="351"/>
        <v>0</v>
      </c>
      <c r="AD835" s="456">
        <f t="shared" si="352"/>
        <v>0</v>
      </c>
      <c r="AE835" s="458">
        <f t="shared" si="353"/>
        <v>0</v>
      </c>
      <c r="AF835" s="457">
        <f t="shared" si="406"/>
        <v>0</v>
      </c>
      <c r="AG835" s="456">
        <f t="shared" si="355"/>
        <v>0</v>
      </c>
      <c r="AH835" s="457">
        <f t="shared" si="356"/>
        <v>0</v>
      </c>
      <c r="AI835" s="268">
        <f t="shared" si="357"/>
        <v>0</v>
      </c>
      <c r="AJ835" s="269">
        <f t="shared" si="358"/>
        <v>0</v>
      </c>
      <c r="AK835" s="270">
        <f t="shared" si="359"/>
        <v>0</v>
      </c>
      <c r="AL835" s="415">
        <f t="shared" si="360"/>
        <v>0</v>
      </c>
      <c r="AM835" s="259" t="str">
        <f>IF(AP835="","",IFERROR(VLOOKUP(AP835,CODES!$A$3:$D$1348,4,FALSE),"X"))&amp;IF(AQ835="","",IFERROR(VLOOKUP(AQ835,CODES!$A$3:$D$1348,4,FALSE),"X"))&amp;IF(AR835="","",IFERROR(VLOOKUP(AR835,CODES!$A$3:$D$1348,4,FALSE),"X"))&amp;IF(AS835="","",IFERROR(VLOOKUP(AS835,CODES!$A$3:$D$1348,4,FALSE),"X"))&amp;IF(AT835="","",IFERROR(VLOOKUP(AT835,CODES!$A$3:$D$1348,4,FALSE),"X"))&amp;IF(AU835="","",IFERROR(VLOOKUP(AU835,CODES!$A$3:$D$1348,4,FALSE),"X"))&amp;IF(AV835="","",IFERROR(VLOOKUP(AV835,CODES!$A$3:$D$1348,4,FALSE),"X"))&amp;IF(AW835="","",IFERROR(VLOOKUP(AW835,CODES!$A$3:$D$1348,4,FALSE),"X"))&amp;IF(AX835="","",IFERROR(VLOOKUP(AX835,CODES!$A$3:$D$1348,4,FALSE),"X"))&amp;IF(AY835="","",IFERROR(VLOOKUP(AY835,CODES!$A$3:$D$1348,4,FALSE),"X"))</f>
        <v/>
      </c>
      <c r="AN835" s="258">
        <f>SUM(IFERROR(VLOOKUP(AP835,CODES!$A$3:$D$1348,4,FALSE)*BC835,0),IFERROR(VLOOKUP(AQ835,CODES!$A$3:$D$1348,4,FALSE)*BF835,0),IFERROR(VLOOKUP(AR835,CODES!$A$3:$D$1348,4,FALSE)*BI835,0),IFERROR(VLOOKUP(AS835,CODES!$A$3:$D$1348,4,FALSE)*BL835,0),IFERROR(VLOOKUP(AT835,CODES!$A$3:$D$1348,4,FALSE)*BO835,0),IFERROR(VLOOKUP(AU835,CODES!$A$3:$D$1348,4,FALSE)*BR835,0),IFERROR(VLOOKUP(AV835,CODES!$A$3:$D$1348,4,FALSE)*BU835,0),IFERROR(VLOOKUP(AW835,CODES!$A$3:$D$1348,4,FALSE)*BX835,0),IFERROR(VLOOKUP(AX835,CODES!$A$3:$D$1348,4,FALSE)*CA835,0),IFERROR(VLOOKUP(AY835,CODES!$A$3:$D$1348,4,FALSE)*CD835,0))</f>
        <v>0</v>
      </c>
      <c r="AO835" s="258">
        <f>SUM(IFERROR(VLOOKUP(AP835,CODES!$A$3:$D$1348,3,FALSE)*BC835,0),IFERROR(VLOOKUP(AQ835,CODES!$A$3:$D$1348,3,FALSE)*BF835,0),IFERROR(VLOOKUP(AR835,CODES!$A$3:$D$1348,3,FALSE)*BI835,0),IFERROR(VLOOKUP(AS835,CODES!$A$3:$D$1348,3,FALSE)*BL835,0),IFERROR(VLOOKUP(AT835,CODES!$A$3:$D$1348,3,FALSE)*BO835,0),IFERROR(VLOOKUP(AU835,CODES!$A$3:$D$1348,3,FALSE)*BR835,0),IFERROR(VLOOKUP(AV835,CODES!$A$3:$D$1348,3,FALSE)*BU835,0),IFERROR(VLOOKUP(AW835,CODES!$A$3:$D$1348,3,FALSE)*BX835,0),IFERROR(VLOOKUP(AX835,CODES!$A$3:$D$1348,3,FALSE)*CA835,0),IFERROR(VLOOKUP(AY835,CODES!$A$3:$D$1348,3,FALSE)*CD835,0))+B835</f>
        <v>0</v>
      </c>
      <c r="AP835" s="271" t="str">
        <f t="shared" si="407"/>
        <v/>
      </c>
      <c r="AQ835" s="271" t="str">
        <f t="shared" si="408"/>
        <v/>
      </c>
      <c r="AR835" s="271" t="str">
        <f t="shared" si="409"/>
        <v/>
      </c>
      <c r="AS835" s="271" t="str">
        <f t="shared" si="410"/>
        <v/>
      </c>
      <c r="AT835" s="271" t="str">
        <f t="shared" si="411"/>
        <v/>
      </c>
      <c r="AU835" s="271" t="str">
        <f t="shared" si="412"/>
        <v/>
      </c>
      <c r="AV835" s="271" t="str">
        <f t="shared" si="413"/>
        <v/>
      </c>
      <c r="AW835" s="271" t="str">
        <f t="shared" si="414"/>
        <v/>
      </c>
      <c r="AX835" s="271" t="str">
        <f t="shared" si="415"/>
        <v/>
      </c>
      <c r="AY835" s="271" t="str">
        <f t="shared" si="416"/>
        <v/>
      </c>
      <c r="AZ835" s="258">
        <f t="shared" si="371"/>
        <v>0</v>
      </c>
      <c r="BA835" s="258">
        <f t="shared" si="19"/>
        <v>1</v>
      </c>
      <c r="BB835" s="258">
        <f t="shared" si="417"/>
        <v>0</v>
      </c>
      <c r="BC835" s="258">
        <f t="shared" si="418"/>
        <v>1</v>
      </c>
      <c r="BD835" s="258">
        <f t="shared" si="374"/>
        <v>1</v>
      </c>
      <c r="BE835" s="258">
        <f t="shared" si="419"/>
        <v>0</v>
      </c>
      <c r="BF835" s="258">
        <f t="shared" si="420"/>
        <v>1</v>
      </c>
      <c r="BG835" s="258">
        <f t="shared" si="377"/>
        <v>1</v>
      </c>
      <c r="BH835" s="258">
        <f t="shared" si="421"/>
        <v>0</v>
      </c>
      <c r="BI835" s="258">
        <f t="shared" si="422"/>
        <v>1</v>
      </c>
      <c r="BJ835" s="258">
        <f t="shared" si="380"/>
        <v>1</v>
      </c>
      <c r="BK835" s="258">
        <f t="shared" si="423"/>
        <v>0</v>
      </c>
      <c r="BL835" s="258">
        <f t="shared" si="424"/>
        <v>1</v>
      </c>
      <c r="BM835" s="258">
        <f t="shared" si="383"/>
        <v>1</v>
      </c>
      <c r="BN835" s="258">
        <f t="shared" si="425"/>
        <v>0</v>
      </c>
      <c r="BO835" s="258">
        <f t="shared" si="426"/>
        <v>1</v>
      </c>
      <c r="BP835" s="258">
        <f t="shared" si="386"/>
        <v>1</v>
      </c>
      <c r="BQ835" s="258">
        <f t="shared" si="427"/>
        <v>0</v>
      </c>
      <c r="BR835" s="258">
        <f t="shared" si="428"/>
        <v>1</v>
      </c>
      <c r="BS835" s="258">
        <f t="shared" si="389"/>
        <v>1</v>
      </c>
      <c r="BT835" s="258">
        <f t="shared" si="429"/>
        <v>0</v>
      </c>
      <c r="BU835" s="258">
        <f t="shared" si="430"/>
        <v>1</v>
      </c>
      <c r="BV835" s="258">
        <f t="shared" si="392"/>
        <v>1</v>
      </c>
      <c r="BW835" s="258">
        <f t="shared" si="431"/>
        <v>0</v>
      </c>
      <c r="BX835" s="258">
        <f t="shared" si="432"/>
        <v>1</v>
      </c>
      <c r="BY835" s="258">
        <f t="shared" si="395"/>
        <v>1</v>
      </c>
      <c r="BZ835" s="258">
        <f t="shared" si="433"/>
        <v>0</v>
      </c>
      <c r="CA835" s="258">
        <f t="shared" si="434"/>
        <v>1</v>
      </c>
      <c r="CB835" s="258">
        <f t="shared" si="398"/>
        <v>1</v>
      </c>
      <c r="CC835" s="258">
        <f t="shared" si="435"/>
        <v>0</v>
      </c>
      <c r="CD835" s="258">
        <f t="shared" si="436"/>
        <v>1</v>
      </c>
    </row>
    <row r="836" spans="1:82" hidden="1">
      <c r="A836" s="258"/>
      <c r="B836" s="258"/>
      <c r="C836" s="259"/>
      <c r="D836" s="258"/>
      <c r="E836" s="258"/>
      <c r="F836" s="258"/>
      <c r="G836" s="258">
        <v>828</v>
      </c>
      <c r="H836" s="743"/>
      <c r="I836" s="744"/>
      <c r="J836" s="739"/>
      <c r="K836" s="745"/>
      <c r="L836" s="745"/>
      <c r="M836" s="272"/>
      <c r="N836" s="508">
        <f t="shared" si="442"/>
        <v>0</v>
      </c>
      <c r="O836" s="510">
        <f t="shared" si="443"/>
        <v>0</v>
      </c>
      <c r="P836" s="260">
        <f t="shared" si="444"/>
        <v>0</v>
      </c>
      <c r="Q836" s="261">
        <f t="shared" si="445"/>
        <v>0</v>
      </c>
      <c r="R836" s="261">
        <f t="shared" si="441"/>
        <v>0</v>
      </c>
      <c r="S836" s="262"/>
      <c r="T836" s="262"/>
      <c r="U836" s="263">
        <f t="shared" si="348"/>
        <v>1.288</v>
      </c>
      <c r="V836" s="264">
        <f>IF(E836="SP",1,IF(D836="",ExtraMargeMateriaal,(1-VLOOKUP(D836,TabelAankoop[],4,FALSE))))</f>
        <v>1</v>
      </c>
      <c r="W836" s="265">
        <f t="shared" si="437"/>
        <v>0.6885</v>
      </c>
      <c r="X836" s="266">
        <f t="shared" si="438"/>
        <v>1</v>
      </c>
      <c r="Y836" s="267">
        <f t="shared" si="439"/>
        <v>1.46</v>
      </c>
      <c r="Z836" s="267">
        <f t="shared" si="440"/>
        <v>1.1599999999999999</v>
      </c>
      <c r="AA836" s="268">
        <f t="shared" si="349"/>
        <v>0</v>
      </c>
      <c r="AB836" s="456">
        <f t="shared" si="350"/>
        <v>0</v>
      </c>
      <c r="AC836" s="457">
        <f t="shared" si="351"/>
        <v>0</v>
      </c>
      <c r="AD836" s="456">
        <f t="shared" si="352"/>
        <v>0</v>
      </c>
      <c r="AE836" s="458">
        <f t="shared" si="353"/>
        <v>0</v>
      </c>
      <c r="AF836" s="457">
        <f t="shared" si="406"/>
        <v>0</v>
      </c>
      <c r="AG836" s="456">
        <f t="shared" si="355"/>
        <v>0</v>
      </c>
      <c r="AH836" s="457">
        <f t="shared" si="356"/>
        <v>0</v>
      </c>
      <c r="AI836" s="268">
        <f t="shared" si="357"/>
        <v>0</v>
      </c>
      <c r="AJ836" s="269">
        <f t="shared" si="358"/>
        <v>0</v>
      </c>
      <c r="AK836" s="270">
        <f t="shared" si="359"/>
        <v>0</v>
      </c>
      <c r="AL836" s="415">
        <f t="shared" si="360"/>
        <v>0</v>
      </c>
      <c r="AM836" s="259" t="str">
        <f>IF(AP836="","",IFERROR(VLOOKUP(AP836,CODES!$A$3:$D$1348,4,FALSE),"X"))&amp;IF(AQ836="","",IFERROR(VLOOKUP(AQ836,CODES!$A$3:$D$1348,4,FALSE),"X"))&amp;IF(AR836="","",IFERROR(VLOOKUP(AR836,CODES!$A$3:$D$1348,4,FALSE),"X"))&amp;IF(AS836="","",IFERROR(VLOOKUP(AS836,CODES!$A$3:$D$1348,4,FALSE),"X"))&amp;IF(AT836="","",IFERROR(VLOOKUP(AT836,CODES!$A$3:$D$1348,4,FALSE),"X"))&amp;IF(AU836="","",IFERROR(VLOOKUP(AU836,CODES!$A$3:$D$1348,4,FALSE),"X"))&amp;IF(AV836="","",IFERROR(VLOOKUP(AV836,CODES!$A$3:$D$1348,4,FALSE),"X"))&amp;IF(AW836="","",IFERROR(VLOOKUP(AW836,CODES!$A$3:$D$1348,4,FALSE),"X"))&amp;IF(AX836="","",IFERROR(VLOOKUP(AX836,CODES!$A$3:$D$1348,4,FALSE),"X"))&amp;IF(AY836="","",IFERROR(VLOOKUP(AY836,CODES!$A$3:$D$1348,4,FALSE),"X"))</f>
        <v/>
      </c>
      <c r="AN836" s="258">
        <f>SUM(IFERROR(VLOOKUP(AP836,CODES!$A$3:$D$1348,4,FALSE)*BC836,0),IFERROR(VLOOKUP(AQ836,CODES!$A$3:$D$1348,4,FALSE)*BF836,0),IFERROR(VLOOKUP(AR836,CODES!$A$3:$D$1348,4,FALSE)*BI836,0),IFERROR(VLOOKUP(AS836,CODES!$A$3:$D$1348,4,FALSE)*BL836,0),IFERROR(VLOOKUP(AT836,CODES!$A$3:$D$1348,4,FALSE)*BO836,0),IFERROR(VLOOKUP(AU836,CODES!$A$3:$D$1348,4,FALSE)*BR836,0),IFERROR(VLOOKUP(AV836,CODES!$A$3:$D$1348,4,FALSE)*BU836,0),IFERROR(VLOOKUP(AW836,CODES!$A$3:$D$1348,4,FALSE)*BX836,0),IFERROR(VLOOKUP(AX836,CODES!$A$3:$D$1348,4,FALSE)*CA836,0),IFERROR(VLOOKUP(AY836,CODES!$A$3:$D$1348,4,FALSE)*CD836,0))</f>
        <v>0</v>
      </c>
      <c r="AO836" s="258">
        <f>SUM(IFERROR(VLOOKUP(AP836,CODES!$A$3:$D$1348,3,FALSE)*BC836,0),IFERROR(VLOOKUP(AQ836,CODES!$A$3:$D$1348,3,FALSE)*BF836,0),IFERROR(VLOOKUP(AR836,CODES!$A$3:$D$1348,3,FALSE)*BI836,0),IFERROR(VLOOKUP(AS836,CODES!$A$3:$D$1348,3,FALSE)*BL836,0),IFERROR(VLOOKUP(AT836,CODES!$A$3:$D$1348,3,FALSE)*BO836,0),IFERROR(VLOOKUP(AU836,CODES!$A$3:$D$1348,3,FALSE)*BR836,0),IFERROR(VLOOKUP(AV836,CODES!$A$3:$D$1348,3,FALSE)*BU836,0),IFERROR(VLOOKUP(AW836,CODES!$A$3:$D$1348,3,FALSE)*BX836,0),IFERROR(VLOOKUP(AX836,CODES!$A$3:$D$1348,3,FALSE)*CA836,0),IFERROR(VLOOKUP(AY836,CODES!$A$3:$D$1348,3,FALSE)*CD836,0))+B836</f>
        <v>0</v>
      </c>
      <c r="AP836" s="271" t="str">
        <f t="shared" si="407"/>
        <v/>
      </c>
      <c r="AQ836" s="271" t="str">
        <f t="shared" si="408"/>
        <v/>
      </c>
      <c r="AR836" s="271" t="str">
        <f t="shared" si="409"/>
        <v/>
      </c>
      <c r="AS836" s="271" t="str">
        <f t="shared" si="410"/>
        <v/>
      </c>
      <c r="AT836" s="271" t="str">
        <f t="shared" si="411"/>
        <v/>
      </c>
      <c r="AU836" s="271" t="str">
        <f t="shared" si="412"/>
        <v/>
      </c>
      <c r="AV836" s="271" t="str">
        <f t="shared" si="413"/>
        <v/>
      </c>
      <c r="AW836" s="271" t="str">
        <f t="shared" si="414"/>
        <v/>
      </c>
      <c r="AX836" s="271" t="str">
        <f t="shared" si="415"/>
        <v/>
      </c>
      <c r="AY836" s="271" t="str">
        <f t="shared" si="416"/>
        <v/>
      </c>
      <c r="AZ836" s="258">
        <f t="shared" si="371"/>
        <v>0</v>
      </c>
      <c r="BA836" s="258">
        <f t="shared" si="19"/>
        <v>1</v>
      </c>
      <c r="BB836" s="258">
        <f t="shared" si="417"/>
        <v>0</v>
      </c>
      <c r="BC836" s="258">
        <f t="shared" si="418"/>
        <v>1</v>
      </c>
      <c r="BD836" s="258">
        <f t="shared" si="374"/>
        <v>1</v>
      </c>
      <c r="BE836" s="258">
        <f t="shared" si="419"/>
        <v>0</v>
      </c>
      <c r="BF836" s="258">
        <f t="shared" si="420"/>
        <v>1</v>
      </c>
      <c r="BG836" s="258">
        <f t="shared" si="377"/>
        <v>1</v>
      </c>
      <c r="BH836" s="258">
        <f t="shared" si="421"/>
        <v>0</v>
      </c>
      <c r="BI836" s="258">
        <f t="shared" si="422"/>
        <v>1</v>
      </c>
      <c r="BJ836" s="258">
        <f t="shared" si="380"/>
        <v>1</v>
      </c>
      <c r="BK836" s="258">
        <f t="shared" si="423"/>
        <v>0</v>
      </c>
      <c r="BL836" s="258">
        <f t="shared" si="424"/>
        <v>1</v>
      </c>
      <c r="BM836" s="258">
        <f t="shared" si="383"/>
        <v>1</v>
      </c>
      <c r="BN836" s="258">
        <f t="shared" si="425"/>
        <v>0</v>
      </c>
      <c r="BO836" s="258">
        <f t="shared" si="426"/>
        <v>1</v>
      </c>
      <c r="BP836" s="258">
        <f t="shared" si="386"/>
        <v>1</v>
      </c>
      <c r="BQ836" s="258">
        <f t="shared" si="427"/>
        <v>0</v>
      </c>
      <c r="BR836" s="258">
        <f t="shared" si="428"/>
        <v>1</v>
      </c>
      <c r="BS836" s="258">
        <f t="shared" si="389"/>
        <v>1</v>
      </c>
      <c r="BT836" s="258">
        <f t="shared" si="429"/>
        <v>0</v>
      </c>
      <c r="BU836" s="258">
        <f t="shared" si="430"/>
        <v>1</v>
      </c>
      <c r="BV836" s="258">
        <f t="shared" si="392"/>
        <v>1</v>
      </c>
      <c r="BW836" s="258">
        <f t="shared" si="431"/>
        <v>0</v>
      </c>
      <c r="BX836" s="258">
        <f t="shared" si="432"/>
        <v>1</v>
      </c>
      <c r="BY836" s="258">
        <f t="shared" si="395"/>
        <v>1</v>
      </c>
      <c r="BZ836" s="258">
        <f t="shared" si="433"/>
        <v>0</v>
      </c>
      <c r="CA836" s="258">
        <f t="shared" si="434"/>
        <v>1</v>
      </c>
      <c r="CB836" s="258">
        <f t="shared" si="398"/>
        <v>1</v>
      </c>
      <c r="CC836" s="258">
        <f t="shared" si="435"/>
        <v>0</v>
      </c>
      <c r="CD836" s="258">
        <f t="shared" si="436"/>
        <v>1</v>
      </c>
    </row>
    <row r="837" spans="1:82" hidden="1">
      <c r="A837" s="258"/>
      <c r="B837" s="258"/>
      <c r="C837" s="259"/>
      <c r="D837" s="258"/>
      <c r="E837" s="258"/>
      <c r="F837" s="258"/>
      <c r="G837" s="258">
        <v>829</v>
      </c>
      <c r="H837" s="743"/>
      <c r="I837" s="744"/>
      <c r="J837" s="739"/>
      <c r="K837" s="745"/>
      <c r="L837" s="745"/>
      <c r="M837" s="272"/>
      <c r="N837" s="508">
        <f t="shared" si="442"/>
        <v>0</v>
      </c>
      <c r="O837" s="510">
        <f t="shared" si="443"/>
        <v>0</v>
      </c>
      <c r="P837" s="260">
        <f t="shared" si="444"/>
        <v>0</v>
      </c>
      <c r="Q837" s="261">
        <f t="shared" si="445"/>
        <v>0</v>
      </c>
      <c r="R837" s="261">
        <f t="shared" si="441"/>
        <v>0</v>
      </c>
      <c r="S837" s="262"/>
      <c r="T837" s="262"/>
      <c r="U837" s="263">
        <f t="shared" si="348"/>
        <v>1.288</v>
      </c>
      <c r="V837" s="264">
        <f>IF(E837="SP",1,IF(D837="",ExtraMargeMateriaal,(1-VLOOKUP(D837,TabelAankoop[],4,FALSE))))</f>
        <v>1</v>
      </c>
      <c r="W837" s="265">
        <f t="shared" si="437"/>
        <v>0.6885</v>
      </c>
      <c r="X837" s="266">
        <f t="shared" si="438"/>
        <v>1</v>
      </c>
      <c r="Y837" s="267">
        <f t="shared" si="439"/>
        <v>1.46</v>
      </c>
      <c r="Z837" s="267">
        <f t="shared" si="440"/>
        <v>1.1599999999999999</v>
      </c>
      <c r="AA837" s="268">
        <f t="shared" si="349"/>
        <v>0</v>
      </c>
      <c r="AB837" s="456">
        <f t="shared" si="350"/>
        <v>0</v>
      </c>
      <c r="AC837" s="457">
        <f t="shared" si="351"/>
        <v>0</v>
      </c>
      <c r="AD837" s="456">
        <f t="shared" si="352"/>
        <v>0</v>
      </c>
      <c r="AE837" s="458">
        <f t="shared" si="353"/>
        <v>0</v>
      </c>
      <c r="AF837" s="457">
        <f t="shared" si="406"/>
        <v>0</v>
      </c>
      <c r="AG837" s="456">
        <f t="shared" si="355"/>
        <v>0</v>
      </c>
      <c r="AH837" s="457">
        <f t="shared" si="356"/>
        <v>0</v>
      </c>
      <c r="AI837" s="268">
        <f t="shared" si="357"/>
        <v>0</v>
      </c>
      <c r="AJ837" s="269">
        <f t="shared" si="358"/>
        <v>0</v>
      </c>
      <c r="AK837" s="270">
        <f t="shared" si="359"/>
        <v>0</v>
      </c>
      <c r="AL837" s="415">
        <f t="shared" si="360"/>
        <v>0</v>
      </c>
      <c r="AM837" s="259" t="str">
        <f>IF(AP837="","",IFERROR(VLOOKUP(AP837,CODES!$A$3:$D$1348,4,FALSE),"X"))&amp;IF(AQ837="","",IFERROR(VLOOKUP(AQ837,CODES!$A$3:$D$1348,4,FALSE),"X"))&amp;IF(AR837="","",IFERROR(VLOOKUP(AR837,CODES!$A$3:$D$1348,4,FALSE),"X"))&amp;IF(AS837="","",IFERROR(VLOOKUP(AS837,CODES!$A$3:$D$1348,4,FALSE),"X"))&amp;IF(AT837="","",IFERROR(VLOOKUP(AT837,CODES!$A$3:$D$1348,4,FALSE),"X"))&amp;IF(AU837="","",IFERROR(VLOOKUP(AU837,CODES!$A$3:$D$1348,4,FALSE),"X"))&amp;IF(AV837="","",IFERROR(VLOOKUP(AV837,CODES!$A$3:$D$1348,4,FALSE),"X"))&amp;IF(AW837="","",IFERROR(VLOOKUP(AW837,CODES!$A$3:$D$1348,4,FALSE),"X"))&amp;IF(AX837="","",IFERROR(VLOOKUP(AX837,CODES!$A$3:$D$1348,4,FALSE),"X"))&amp;IF(AY837="","",IFERROR(VLOOKUP(AY837,CODES!$A$3:$D$1348,4,FALSE),"X"))</f>
        <v/>
      </c>
      <c r="AN837" s="258">
        <f>SUM(IFERROR(VLOOKUP(AP837,CODES!$A$3:$D$1348,4,FALSE)*BC837,0),IFERROR(VLOOKUP(AQ837,CODES!$A$3:$D$1348,4,FALSE)*BF837,0),IFERROR(VLOOKUP(AR837,CODES!$A$3:$D$1348,4,FALSE)*BI837,0),IFERROR(VLOOKUP(AS837,CODES!$A$3:$D$1348,4,FALSE)*BL837,0),IFERROR(VLOOKUP(AT837,CODES!$A$3:$D$1348,4,FALSE)*BO837,0),IFERROR(VLOOKUP(AU837,CODES!$A$3:$D$1348,4,FALSE)*BR837,0),IFERROR(VLOOKUP(AV837,CODES!$A$3:$D$1348,4,FALSE)*BU837,0),IFERROR(VLOOKUP(AW837,CODES!$A$3:$D$1348,4,FALSE)*BX837,0),IFERROR(VLOOKUP(AX837,CODES!$A$3:$D$1348,4,FALSE)*CA837,0),IFERROR(VLOOKUP(AY837,CODES!$A$3:$D$1348,4,FALSE)*CD837,0))</f>
        <v>0</v>
      </c>
      <c r="AO837" s="258">
        <f>SUM(IFERROR(VLOOKUP(AP837,CODES!$A$3:$D$1348,3,FALSE)*BC837,0),IFERROR(VLOOKUP(AQ837,CODES!$A$3:$D$1348,3,FALSE)*BF837,0),IFERROR(VLOOKUP(AR837,CODES!$A$3:$D$1348,3,FALSE)*BI837,0),IFERROR(VLOOKUP(AS837,CODES!$A$3:$D$1348,3,FALSE)*BL837,0),IFERROR(VLOOKUP(AT837,CODES!$A$3:$D$1348,3,FALSE)*BO837,0),IFERROR(VLOOKUP(AU837,CODES!$A$3:$D$1348,3,FALSE)*BR837,0),IFERROR(VLOOKUP(AV837,CODES!$A$3:$D$1348,3,FALSE)*BU837,0),IFERROR(VLOOKUP(AW837,CODES!$A$3:$D$1348,3,FALSE)*BX837,0),IFERROR(VLOOKUP(AX837,CODES!$A$3:$D$1348,3,FALSE)*CA837,0),IFERROR(VLOOKUP(AY837,CODES!$A$3:$D$1348,3,FALSE)*CD837,0))+B837</f>
        <v>0</v>
      </c>
      <c r="AP837" s="271" t="str">
        <f t="shared" si="407"/>
        <v/>
      </c>
      <c r="AQ837" s="271" t="str">
        <f t="shared" si="408"/>
        <v/>
      </c>
      <c r="AR837" s="271" t="str">
        <f t="shared" si="409"/>
        <v/>
      </c>
      <c r="AS837" s="271" t="str">
        <f t="shared" si="410"/>
        <v/>
      </c>
      <c r="AT837" s="271" t="str">
        <f t="shared" si="411"/>
        <v/>
      </c>
      <c r="AU837" s="271" t="str">
        <f t="shared" si="412"/>
        <v/>
      </c>
      <c r="AV837" s="271" t="str">
        <f t="shared" si="413"/>
        <v/>
      </c>
      <c r="AW837" s="271" t="str">
        <f t="shared" si="414"/>
        <v/>
      </c>
      <c r="AX837" s="271" t="str">
        <f t="shared" si="415"/>
        <v/>
      </c>
      <c r="AY837" s="271" t="str">
        <f t="shared" si="416"/>
        <v/>
      </c>
      <c r="AZ837" s="258">
        <f t="shared" si="371"/>
        <v>0</v>
      </c>
      <c r="BA837" s="258">
        <f t="shared" si="19"/>
        <v>1</v>
      </c>
      <c r="BB837" s="258">
        <f t="shared" si="417"/>
        <v>0</v>
      </c>
      <c r="BC837" s="258">
        <f t="shared" si="418"/>
        <v>1</v>
      </c>
      <c r="BD837" s="258">
        <f t="shared" si="374"/>
        <v>1</v>
      </c>
      <c r="BE837" s="258">
        <f t="shared" si="419"/>
        <v>0</v>
      </c>
      <c r="BF837" s="258">
        <f t="shared" si="420"/>
        <v>1</v>
      </c>
      <c r="BG837" s="258">
        <f t="shared" si="377"/>
        <v>1</v>
      </c>
      <c r="BH837" s="258">
        <f t="shared" si="421"/>
        <v>0</v>
      </c>
      <c r="BI837" s="258">
        <f t="shared" si="422"/>
        <v>1</v>
      </c>
      <c r="BJ837" s="258">
        <f t="shared" si="380"/>
        <v>1</v>
      </c>
      <c r="BK837" s="258">
        <f t="shared" si="423"/>
        <v>0</v>
      </c>
      <c r="BL837" s="258">
        <f t="shared" si="424"/>
        <v>1</v>
      </c>
      <c r="BM837" s="258">
        <f t="shared" si="383"/>
        <v>1</v>
      </c>
      <c r="BN837" s="258">
        <f t="shared" si="425"/>
        <v>0</v>
      </c>
      <c r="BO837" s="258">
        <f t="shared" si="426"/>
        <v>1</v>
      </c>
      <c r="BP837" s="258">
        <f t="shared" si="386"/>
        <v>1</v>
      </c>
      <c r="BQ837" s="258">
        <f t="shared" si="427"/>
        <v>0</v>
      </c>
      <c r="BR837" s="258">
        <f t="shared" si="428"/>
        <v>1</v>
      </c>
      <c r="BS837" s="258">
        <f t="shared" si="389"/>
        <v>1</v>
      </c>
      <c r="BT837" s="258">
        <f t="shared" si="429"/>
        <v>0</v>
      </c>
      <c r="BU837" s="258">
        <f t="shared" si="430"/>
        <v>1</v>
      </c>
      <c r="BV837" s="258">
        <f t="shared" si="392"/>
        <v>1</v>
      </c>
      <c r="BW837" s="258">
        <f t="shared" si="431"/>
        <v>0</v>
      </c>
      <c r="BX837" s="258">
        <f t="shared" si="432"/>
        <v>1</v>
      </c>
      <c r="BY837" s="258">
        <f t="shared" si="395"/>
        <v>1</v>
      </c>
      <c r="BZ837" s="258">
        <f t="shared" si="433"/>
        <v>0</v>
      </c>
      <c r="CA837" s="258">
        <f t="shared" si="434"/>
        <v>1</v>
      </c>
      <c r="CB837" s="258">
        <f t="shared" si="398"/>
        <v>1</v>
      </c>
      <c r="CC837" s="258">
        <f t="shared" si="435"/>
        <v>0</v>
      </c>
      <c r="CD837" s="258">
        <f t="shared" si="436"/>
        <v>1</v>
      </c>
    </row>
    <row r="838" spans="1:82" hidden="1">
      <c r="A838" s="258"/>
      <c r="B838" s="258"/>
      <c r="C838" s="259"/>
      <c r="D838" s="258"/>
      <c r="E838" s="258"/>
      <c r="F838" s="258"/>
      <c r="G838" s="258">
        <v>830</v>
      </c>
      <c r="H838" s="743"/>
      <c r="I838" s="744"/>
      <c r="J838" s="739"/>
      <c r="K838" s="745"/>
      <c r="L838" s="745"/>
      <c r="M838" s="272"/>
      <c r="N838" s="508">
        <f t="shared" si="442"/>
        <v>0</v>
      </c>
      <c r="O838" s="510">
        <f t="shared" si="443"/>
        <v>0</v>
      </c>
      <c r="P838" s="260">
        <f t="shared" si="444"/>
        <v>0</v>
      </c>
      <c r="Q838" s="261">
        <f t="shared" si="445"/>
        <v>0</v>
      </c>
      <c r="R838" s="261">
        <f t="shared" si="441"/>
        <v>0</v>
      </c>
      <c r="S838" s="262"/>
      <c r="T838" s="262"/>
      <c r="U838" s="263">
        <f t="shared" si="348"/>
        <v>1.288</v>
      </c>
      <c r="V838" s="264">
        <f>IF(E838="SP",1,IF(D838="",ExtraMargeMateriaal,(1-VLOOKUP(D838,TabelAankoop[],4,FALSE))))</f>
        <v>1</v>
      </c>
      <c r="W838" s="265">
        <f t="shared" si="437"/>
        <v>0.6885</v>
      </c>
      <c r="X838" s="266">
        <f t="shared" si="438"/>
        <v>1</v>
      </c>
      <c r="Y838" s="267">
        <f t="shared" si="439"/>
        <v>1.46</v>
      </c>
      <c r="Z838" s="267">
        <f t="shared" si="440"/>
        <v>1.1599999999999999</v>
      </c>
      <c r="AA838" s="268">
        <f t="shared" si="349"/>
        <v>0</v>
      </c>
      <c r="AB838" s="456">
        <f t="shared" si="350"/>
        <v>0</v>
      </c>
      <c r="AC838" s="457">
        <f t="shared" si="351"/>
        <v>0</v>
      </c>
      <c r="AD838" s="456">
        <f t="shared" si="352"/>
        <v>0</v>
      </c>
      <c r="AE838" s="458">
        <f t="shared" si="353"/>
        <v>0</v>
      </c>
      <c r="AF838" s="457">
        <f t="shared" si="406"/>
        <v>0</v>
      </c>
      <c r="AG838" s="456">
        <f t="shared" si="355"/>
        <v>0</v>
      </c>
      <c r="AH838" s="457">
        <f t="shared" si="356"/>
        <v>0</v>
      </c>
      <c r="AI838" s="268">
        <f t="shared" si="357"/>
        <v>0</v>
      </c>
      <c r="AJ838" s="269">
        <f t="shared" si="358"/>
        <v>0</v>
      </c>
      <c r="AK838" s="270">
        <f t="shared" si="359"/>
        <v>0</v>
      </c>
      <c r="AL838" s="415">
        <f t="shared" si="360"/>
        <v>0</v>
      </c>
      <c r="AM838" s="259" t="str">
        <f>IF(AP838="","",IFERROR(VLOOKUP(AP838,CODES!$A$3:$D$1348,4,FALSE),"X"))&amp;IF(AQ838="","",IFERROR(VLOOKUP(AQ838,CODES!$A$3:$D$1348,4,FALSE),"X"))&amp;IF(AR838="","",IFERROR(VLOOKUP(AR838,CODES!$A$3:$D$1348,4,FALSE),"X"))&amp;IF(AS838="","",IFERROR(VLOOKUP(AS838,CODES!$A$3:$D$1348,4,FALSE),"X"))&amp;IF(AT838="","",IFERROR(VLOOKUP(AT838,CODES!$A$3:$D$1348,4,FALSE),"X"))&amp;IF(AU838="","",IFERROR(VLOOKUP(AU838,CODES!$A$3:$D$1348,4,FALSE),"X"))&amp;IF(AV838="","",IFERROR(VLOOKUP(AV838,CODES!$A$3:$D$1348,4,FALSE),"X"))&amp;IF(AW838="","",IFERROR(VLOOKUP(AW838,CODES!$A$3:$D$1348,4,FALSE),"X"))&amp;IF(AX838="","",IFERROR(VLOOKUP(AX838,CODES!$A$3:$D$1348,4,FALSE),"X"))&amp;IF(AY838="","",IFERROR(VLOOKUP(AY838,CODES!$A$3:$D$1348,4,FALSE),"X"))</f>
        <v/>
      </c>
      <c r="AN838" s="258">
        <f>SUM(IFERROR(VLOOKUP(AP838,CODES!$A$3:$D$1348,4,FALSE)*BC838,0),IFERROR(VLOOKUP(AQ838,CODES!$A$3:$D$1348,4,FALSE)*BF838,0),IFERROR(VLOOKUP(AR838,CODES!$A$3:$D$1348,4,FALSE)*BI838,0),IFERROR(VLOOKUP(AS838,CODES!$A$3:$D$1348,4,FALSE)*BL838,0),IFERROR(VLOOKUP(AT838,CODES!$A$3:$D$1348,4,FALSE)*BO838,0),IFERROR(VLOOKUP(AU838,CODES!$A$3:$D$1348,4,FALSE)*BR838,0),IFERROR(VLOOKUP(AV838,CODES!$A$3:$D$1348,4,FALSE)*BU838,0),IFERROR(VLOOKUP(AW838,CODES!$A$3:$D$1348,4,FALSE)*BX838,0),IFERROR(VLOOKUP(AX838,CODES!$A$3:$D$1348,4,FALSE)*CA838,0),IFERROR(VLOOKUP(AY838,CODES!$A$3:$D$1348,4,FALSE)*CD838,0))</f>
        <v>0</v>
      </c>
      <c r="AO838" s="258">
        <f>SUM(IFERROR(VLOOKUP(AP838,CODES!$A$3:$D$1348,3,FALSE)*BC838,0),IFERROR(VLOOKUP(AQ838,CODES!$A$3:$D$1348,3,FALSE)*BF838,0),IFERROR(VLOOKUP(AR838,CODES!$A$3:$D$1348,3,FALSE)*BI838,0),IFERROR(VLOOKUP(AS838,CODES!$A$3:$D$1348,3,FALSE)*BL838,0),IFERROR(VLOOKUP(AT838,CODES!$A$3:$D$1348,3,FALSE)*BO838,0),IFERROR(VLOOKUP(AU838,CODES!$A$3:$D$1348,3,FALSE)*BR838,0),IFERROR(VLOOKUP(AV838,CODES!$A$3:$D$1348,3,FALSE)*BU838,0),IFERROR(VLOOKUP(AW838,CODES!$A$3:$D$1348,3,FALSE)*BX838,0),IFERROR(VLOOKUP(AX838,CODES!$A$3:$D$1348,3,FALSE)*CA838,0),IFERROR(VLOOKUP(AY838,CODES!$A$3:$D$1348,3,FALSE)*CD838,0))+B838</f>
        <v>0</v>
      </c>
      <c r="AP838" s="271" t="str">
        <f t="shared" si="407"/>
        <v/>
      </c>
      <c r="AQ838" s="271" t="str">
        <f t="shared" si="408"/>
        <v/>
      </c>
      <c r="AR838" s="271" t="str">
        <f t="shared" si="409"/>
        <v/>
      </c>
      <c r="AS838" s="271" t="str">
        <f t="shared" si="410"/>
        <v/>
      </c>
      <c r="AT838" s="271" t="str">
        <f t="shared" si="411"/>
        <v/>
      </c>
      <c r="AU838" s="271" t="str">
        <f t="shared" si="412"/>
        <v/>
      </c>
      <c r="AV838" s="271" t="str">
        <f t="shared" si="413"/>
        <v/>
      </c>
      <c r="AW838" s="271" t="str">
        <f t="shared" si="414"/>
        <v/>
      </c>
      <c r="AX838" s="271" t="str">
        <f t="shared" si="415"/>
        <v/>
      </c>
      <c r="AY838" s="271" t="str">
        <f t="shared" si="416"/>
        <v/>
      </c>
      <c r="AZ838" s="258">
        <f t="shared" si="371"/>
        <v>0</v>
      </c>
      <c r="BA838" s="258">
        <f t="shared" si="19"/>
        <v>1</v>
      </c>
      <c r="BB838" s="258">
        <f t="shared" si="417"/>
        <v>0</v>
      </c>
      <c r="BC838" s="258">
        <f t="shared" si="418"/>
        <v>1</v>
      </c>
      <c r="BD838" s="258">
        <f t="shared" si="374"/>
        <v>1</v>
      </c>
      <c r="BE838" s="258">
        <f t="shared" si="419"/>
        <v>0</v>
      </c>
      <c r="BF838" s="258">
        <f t="shared" si="420"/>
        <v>1</v>
      </c>
      <c r="BG838" s="258">
        <f t="shared" si="377"/>
        <v>1</v>
      </c>
      <c r="BH838" s="258">
        <f t="shared" si="421"/>
        <v>0</v>
      </c>
      <c r="BI838" s="258">
        <f t="shared" si="422"/>
        <v>1</v>
      </c>
      <c r="BJ838" s="258">
        <f t="shared" si="380"/>
        <v>1</v>
      </c>
      <c r="BK838" s="258">
        <f t="shared" si="423"/>
        <v>0</v>
      </c>
      <c r="BL838" s="258">
        <f t="shared" si="424"/>
        <v>1</v>
      </c>
      <c r="BM838" s="258">
        <f t="shared" si="383"/>
        <v>1</v>
      </c>
      <c r="BN838" s="258">
        <f t="shared" si="425"/>
        <v>0</v>
      </c>
      <c r="BO838" s="258">
        <f t="shared" si="426"/>
        <v>1</v>
      </c>
      <c r="BP838" s="258">
        <f t="shared" si="386"/>
        <v>1</v>
      </c>
      <c r="BQ838" s="258">
        <f t="shared" si="427"/>
        <v>0</v>
      </c>
      <c r="BR838" s="258">
        <f t="shared" si="428"/>
        <v>1</v>
      </c>
      <c r="BS838" s="258">
        <f t="shared" si="389"/>
        <v>1</v>
      </c>
      <c r="BT838" s="258">
        <f t="shared" si="429"/>
        <v>0</v>
      </c>
      <c r="BU838" s="258">
        <f t="shared" si="430"/>
        <v>1</v>
      </c>
      <c r="BV838" s="258">
        <f t="shared" si="392"/>
        <v>1</v>
      </c>
      <c r="BW838" s="258">
        <f t="shared" si="431"/>
        <v>0</v>
      </c>
      <c r="BX838" s="258">
        <f t="shared" si="432"/>
        <v>1</v>
      </c>
      <c r="BY838" s="258">
        <f t="shared" si="395"/>
        <v>1</v>
      </c>
      <c r="BZ838" s="258">
        <f t="shared" si="433"/>
        <v>0</v>
      </c>
      <c r="CA838" s="258">
        <f t="shared" si="434"/>
        <v>1</v>
      </c>
      <c r="CB838" s="258">
        <f t="shared" si="398"/>
        <v>1</v>
      </c>
      <c r="CC838" s="258">
        <f t="shared" si="435"/>
        <v>0</v>
      </c>
      <c r="CD838" s="258">
        <f t="shared" si="436"/>
        <v>1</v>
      </c>
    </row>
    <row r="839" spans="1:82" hidden="1">
      <c r="A839" s="258"/>
      <c r="B839" s="258"/>
      <c r="C839" s="259"/>
      <c r="D839" s="258"/>
      <c r="E839" s="258"/>
      <c r="F839" s="258"/>
      <c r="G839" s="258">
        <v>831</v>
      </c>
      <c r="H839" s="743"/>
      <c r="I839" s="744"/>
      <c r="J839" s="739"/>
      <c r="K839" s="745"/>
      <c r="L839" s="745"/>
      <c r="M839" s="272"/>
      <c r="N839" s="508">
        <f t="shared" si="442"/>
        <v>0</v>
      </c>
      <c r="O839" s="510">
        <f t="shared" si="443"/>
        <v>0</v>
      </c>
      <c r="P839" s="260">
        <f t="shared" si="444"/>
        <v>0</v>
      </c>
      <c r="Q839" s="261">
        <f t="shared" si="445"/>
        <v>0</v>
      </c>
      <c r="R839" s="261">
        <f t="shared" si="441"/>
        <v>0</v>
      </c>
      <c r="S839" s="262"/>
      <c r="T839" s="262"/>
      <c r="U839" s="263">
        <f t="shared" si="348"/>
        <v>1.288</v>
      </c>
      <c r="V839" s="264">
        <f>IF(E839="SP",1,IF(D839="",ExtraMargeMateriaal,(1-VLOOKUP(D839,TabelAankoop[],4,FALSE))))</f>
        <v>1</v>
      </c>
      <c r="W839" s="265">
        <f t="shared" si="437"/>
        <v>0.6885</v>
      </c>
      <c r="X839" s="266">
        <f t="shared" si="438"/>
        <v>1</v>
      </c>
      <c r="Y839" s="267">
        <f t="shared" si="439"/>
        <v>1.46</v>
      </c>
      <c r="Z839" s="267">
        <f t="shared" si="440"/>
        <v>1.1599999999999999</v>
      </c>
      <c r="AA839" s="268">
        <f t="shared" si="349"/>
        <v>0</v>
      </c>
      <c r="AB839" s="456">
        <f t="shared" si="350"/>
        <v>0</v>
      </c>
      <c r="AC839" s="457">
        <f t="shared" si="351"/>
        <v>0</v>
      </c>
      <c r="AD839" s="456">
        <f t="shared" si="352"/>
        <v>0</v>
      </c>
      <c r="AE839" s="458">
        <f t="shared" si="353"/>
        <v>0</v>
      </c>
      <c r="AF839" s="457">
        <f t="shared" si="406"/>
        <v>0</v>
      </c>
      <c r="AG839" s="456">
        <f t="shared" si="355"/>
        <v>0</v>
      </c>
      <c r="AH839" s="457">
        <f t="shared" si="356"/>
        <v>0</v>
      </c>
      <c r="AI839" s="268">
        <f t="shared" si="357"/>
        <v>0</v>
      </c>
      <c r="AJ839" s="269">
        <f t="shared" si="358"/>
        <v>0</v>
      </c>
      <c r="AK839" s="270">
        <f t="shared" si="359"/>
        <v>0</v>
      </c>
      <c r="AL839" s="415">
        <f t="shared" si="360"/>
        <v>0</v>
      </c>
      <c r="AM839" s="259" t="str">
        <f>IF(AP839="","",IFERROR(VLOOKUP(AP839,CODES!$A$3:$D$1348,4,FALSE),"X"))&amp;IF(AQ839="","",IFERROR(VLOOKUP(AQ839,CODES!$A$3:$D$1348,4,FALSE),"X"))&amp;IF(AR839="","",IFERROR(VLOOKUP(AR839,CODES!$A$3:$D$1348,4,FALSE),"X"))&amp;IF(AS839="","",IFERROR(VLOOKUP(AS839,CODES!$A$3:$D$1348,4,FALSE),"X"))&amp;IF(AT839="","",IFERROR(VLOOKUP(AT839,CODES!$A$3:$D$1348,4,FALSE),"X"))&amp;IF(AU839="","",IFERROR(VLOOKUP(AU839,CODES!$A$3:$D$1348,4,FALSE),"X"))&amp;IF(AV839="","",IFERROR(VLOOKUP(AV839,CODES!$A$3:$D$1348,4,FALSE),"X"))&amp;IF(AW839="","",IFERROR(VLOOKUP(AW839,CODES!$A$3:$D$1348,4,FALSE),"X"))&amp;IF(AX839="","",IFERROR(VLOOKUP(AX839,CODES!$A$3:$D$1348,4,FALSE),"X"))&amp;IF(AY839="","",IFERROR(VLOOKUP(AY839,CODES!$A$3:$D$1348,4,FALSE),"X"))</f>
        <v/>
      </c>
      <c r="AN839" s="258">
        <f>SUM(IFERROR(VLOOKUP(AP839,CODES!$A$3:$D$1348,4,FALSE)*BC839,0),IFERROR(VLOOKUP(AQ839,CODES!$A$3:$D$1348,4,FALSE)*BF839,0),IFERROR(VLOOKUP(AR839,CODES!$A$3:$D$1348,4,FALSE)*BI839,0),IFERROR(VLOOKUP(AS839,CODES!$A$3:$D$1348,4,FALSE)*BL839,0),IFERROR(VLOOKUP(AT839,CODES!$A$3:$D$1348,4,FALSE)*BO839,0),IFERROR(VLOOKUP(AU839,CODES!$A$3:$D$1348,4,FALSE)*BR839,0),IFERROR(VLOOKUP(AV839,CODES!$A$3:$D$1348,4,FALSE)*BU839,0),IFERROR(VLOOKUP(AW839,CODES!$A$3:$D$1348,4,FALSE)*BX839,0),IFERROR(VLOOKUP(AX839,CODES!$A$3:$D$1348,4,FALSE)*CA839,0),IFERROR(VLOOKUP(AY839,CODES!$A$3:$D$1348,4,FALSE)*CD839,0))</f>
        <v>0</v>
      </c>
      <c r="AO839" s="258">
        <f>SUM(IFERROR(VLOOKUP(AP839,CODES!$A$3:$D$1348,3,FALSE)*BC839,0),IFERROR(VLOOKUP(AQ839,CODES!$A$3:$D$1348,3,FALSE)*BF839,0),IFERROR(VLOOKUP(AR839,CODES!$A$3:$D$1348,3,FALSE)*BI839,0),IFERROR(VLOOKUP(AS839,CODES!$A$3:$D$1348,3,FALSE)*BL839,0),IFERROR(VLOOKUP(AT839,CODES!$A$3:$D$1348,3,FALSE)*BO839,0),IFERROR(VLOOKUP(AU839,CODES!$A$3:$D$1348,3,FALSE)*BR839,0),IFERROR(VLOOKUP(AV839,CODES!$A$3:$D$1348,3,FALSE)*BU839,0),IFERROR(VLOOKUP(AW839,CODES!$A$3:$D$1348,3,FALSE)*BX839,0),IFERROR(VLOOKUP(AX839,CODES!$A$3:$D$1348,3,FALSE)*CA839,0),IFERROR(VLOOKUP(AY839,CODES!$A$3:$D$1348,3,FALSE)*CD839,0))+B839</f>
        <v>0</v>
      </c>
      <c r="AP839" s="271" t="str">
        <f t="shared" si="407"/>
        <v/>
      </c>
      <c r="AQ839" s="271" t="str">
        <f t="shared" si="408"/>
        <v/>
      </c>
      <c r="AR839" s="271" t="str">
        <f t="shared" si="409"/>
        <v/>
      </c>
      <c r="AS839" s="271" t="str">
        <f t="shared" si="410"/>
        <v/>
      </c>
      <c r="AT839" s="271" t="str">
        <f t="shared" si="411"/>
        <v/>
      </c>
      <c r="AU839" s="271" t="str">
        <f t="shared" si="412"/>
        <v/>
      </c>
      <c r="AV839" s="271" t="str">
        <f t="shared" si="413"/>
        <v/>
      </c>
      <c r="AW839" s="271" t="str">
        <f t="shared" si="414"/>
        <v/>
      </c>
      <c r="AX839" s="271" t="str">
        <f t="shared" si="415"/>
        <v/>
      </c>
      <c r="AY839" s="271" t="str">
        <f t="shared" si="416"/>
        <v/>
      </c>
      <c r="AZ839" s="258">
        <f t="shared" si="371"/>
        <v>0</v>
      </c>
      <c r="BA839" s="258">
        <f t="shared" si="19"/>
        <v>1</v>
      </c>
      <c r="BB839" s="258">
        <f t="shared" si="417"/>
        <v>0</v>
      </c>
      <c r="BC839" s="258">
        <f t="shared" si="418"/>
        <v>1</v>
      </c>
      <c r="BD839" s="258">
        <f t="shared" si="374"/>
        <v>1</v>
      </c>
      <c r="BE839" s="258">
        <f t="shared" si="419"/>
        <v>0</v>
      </c>
      <c r="BF839" s="258">
        <f t="shared" si="420"/>
        <v>1</v>
      </c>
      <c r="BG839" s="258">
        <f t="shared" si="377"/>
        <v>1</v>
      </c>
      <c r="BH839" s="258">
        <f t="shared" si="421"/>
        <v>0</v>
      </c>
      <c r="BI839" s="258">
        <f t="shared" si="422"/>
        <v>1</v>
      </c>
      <c r="BJ839" s="258">
        <f t="shared" si="380"/>
        <v>1</v>
      </c>
      <c r="BK839" s="258">
        <f t="shared" si="423"/>
        <v>0</v>
      </c>
      <c r="BL839" s="258">
        <f t="shared" si="424"/>
        <v>1</v>
      </c>
      <c r="BM839" s="258">
        <f t="shared" si="383"/>
        <v>1</v>
      </c>
      <c r="BN839" s="258">
        <f t="shared" si="425"/>
        <v>0</v>
      </c>
      <c r="BO839" s="258">
        <f t="shared" si="426"/>
        <v>1</v>
      </c>
      <c r="BP839" s="258">
        <f t="shared" si="386"/>
        <v>1</v>
      </c>
      <c r="BQ839" s="258">
        <f t="shared" si="427"/>
        <v>0</v>
      </c>
      <c r="BR839" s="258">
        <f t="shared" si="428"/>
        <v>1</v>
      </c>
      <c r="BS839" s="258">
        <f t="shared" si="389"/>
        <v>1</v>
      </c>
      <c r="BT839" s="258">
        <f t="shared" si="429"/>
        <v>0</v>
      </c>
      <c r="BU839" s="258">
        <f t="shared" si="430"/>
        <v>1</v>
      </c>
      <c r="BV839" s="258">
        <f t="shared" si="392"/>
        <v>1</v>
      </c>
      <c r="BW839" s="258">
        <f t="shared" si="431"/>
        <v>0</v>
      </c>
      <c r="BX839" s="258">
        <f t="shared" si="432"/>
        <v>1</v>
      </c>
      <c r="BY839" s="258">
        <f t="shared" si="395"/>
        <v>1</v>
      </c>
      <c r="BZ839" s="258">
        <f t="shared" si="433"/>
        <v>0</v>
      </c>
      <c r="CA839" s="258">
        <f t="shared" si="434"/>
        <v>1</v>
      </c>
      <c r="CB839" s="258">
        <f t="shared" si="398"/>
        <v>1</v>
      </c>
      <c r="CC839" s="258">
        <f t="shared" si="435"/>
        <v>0</v>
      </c>
      <c r="CD839" s="258">
        <f t="shared" si="436"/>
        <v>1</v>
      </c>
    </row>
    <row r="840" spans="1:82" hidden="1">
      <c r="A840" s="258"/>
      <c r="B840" s="258"/>
      <c r="C840" s="259"/>
      <c r="D840" s="258"/>
      <c r="E840" s="258"/>
      <c r="F840" s="258"/>
      <c r="G840" s="258">
        <v>832</v>
      </c>
      <c r="H840" s="743"/>
      <c r="I840" s="744"/>
      <c r="J840" s="739"/>
      <c r="K840" s="745"/>
      <c r="L840" s="745"/>
      <c r="M840" s="272"/>
      <c r="N840" s="508">
        <f t="shared" si="442"/>
        <v>0</v>
      </c>
      <c r="O840" s="510">
        <f t="shared" si="443"/>
        <v>0</v>
      </c>
      <c r="P840" s="260">
        <f t="shared" si="444"/>
        <v>0</v>
      </c>
      <c r="Q840" s="261">
        <f t="shared" si="445"/>
        <v>0</v>
      </c>
      <c r="R840" s="261">
        <f t="shared" si="441"/>
        <v>0</v>
      </c>
      <c r="S840" s="262"/>
      <c r="T840" s="262"/>
      <c r="U840" s="263">
        <f t="shared" si="348"/>
        <v>1.288</v>
      </c>
      <c r="V840" s="264">
        <f>IF(E840="SP",1,IF(D840="",ExtraMargeMateriaal,(1-VLOOKUP(D840,TabelAankoop[],4,FALSE))))</f>
        <v>1</v>
      </c>
      <c r="W840" s="265">
        <f t="shared" si="437"/>
        <v>0.6885</v>
      </c>
      <c r="X840" s="266">
        <f t="shared" si="438"/>
        <v>1</v>
      </c>
      <c r="Y840" s="267">
        <f t="shared" si="439"/>
        <v>1.46</v>
      </c>
      <c r="Z840" s="267">
        <f t="shared" si="440"/>
        <v>1.1599999999999999</v>
      </c>
      <c r="AA840" s="268">
        <f t="shared" si="349"/>
        <v>0</v>
      </c>
      <c r="AB840" s="456">
        <f t="shared" si="350"/>
        <v>0</v>
      </c>
      <c r="AC840" s="457">
        <f t="shared" si="351"/>
        <v>0</v>
      </c>
      <c r="AD840" s="456">
        <f t="shared" si="352"/>
        <v>0</v>
      </c>
      <c r="AE840" s="458">
        <f t="shared" si="353"/>
        <v>0</v>
      </c>
      <c r="AF840" s="457">
        <f t="shared" si="406"/>
        <v>0</v>
      </c>
      <c r="AG840" s="456">
        <f t="shared" si="355"/>
        <v>0</v>
      </c>
      <c r="AH840" s="457">
        <f t="shared" si="356"/>
        <v>0</v>
      </c>
      <c r="AI840" s="268">
        <f t="shared" si="357"/>
        <v>0</v>
      </c>
      <c r="AJ840" s="269">
        <f t="shared" si="358"/>
        <v>0</v>
      </c>
      <c r="AK840" s="270">
        <f t="shared" si="359"/>
        <v>0</v>
      </c>
      <c r="AL840" s="415">
        <f t="shared" si="360"/>
        <v>0</v>
      </c>
      <c r="AM840" s="259" t="str">
        <f>IF(AP840="","",IFERROR(VLOOKUP(AP840,CODES!$A$3:$D$1348,4,FALSE),"X"))&amp;IF(AQ840="","",IFERROR(VLOOKUP(AQ840,CODES!$A$3:$D$1348,4,FALSE),"X"))&amp;IF(AR840="","",IFERROR(VLOOKUP(AR840,CODES!$A$3:$D$1348,4,FALSE),"X"))&amp;IF(AS840="","",IFERROR(VLOOKUP(AS840,CODES!$A$3:$D$1348,4,FALSE),"X"))&amp;IF(AT840="","",IFERROR(VLOOKUP(AT840,CODES!$A$3:$D$1348,4,FALSE),"X"))&amp;IF(AU840="","",IFERROR(VLOOKUP(AU840,CODES!$A$3:$D$1348,4,FALSE),"X"))&amp;IF(AV840="","",IFERROR(VLOOKUP(AV840,CODES!$A$3:$D$1348,4,FALSE),"X"))&amp;IF(AW840="","",IFERROR(VLOOKUP(AW840,CODES!$A$3:$D$1348,4,FALSE),"X"))&amp;IF(AX840="","",IFERROR(VLOOKUP(AX840,CODES!$A$3:$D$1348,4,FALSE),"X"))&amp;IF(AY840="","",IFERROR(VLOOKUP(AY840,CODES!$A$3:$D$1348,4,FALSE),"X"))</f>
        <v/>
      </c>
      <c r="AN840" s="258">
        <f>SUM(IFERROR(VLOOKUP(AP840,CODES!$A$3:$D$1348,4,FALSE)*BC840,0),IFERROR(VLOOKUP(AQ840,CODES!$A$3:$D$1348,4,FALSE)*BF840,0),IFERROR(VLOOKUP(AR840,CODES!$A$3:$D$1348,4,FALSE)*BI840,0),IFERROR(VLOOKUP(AS840,CODES!$A$3:$D$1348,4,FALSE)*BL840,0),IFERROR(VLOOKUP(AT840,CODES!$A$3:$D$1348,4,FALSE)*BO840,0),IFERROR(VLOOKUP(AU840,CODES!$A$3:$D$1348,4,FALSE)*BR840,0),IFERROR(VLOOKUP(AV840,CODES!$A$3:$D$1348,4,FALSE)*BU840,0),IFERROR(VLOOKUP(AW840,CODES!$A$3:$D$1348,4,FALSE)*BX840,0),IFERROR(VLOOKUP(AX840,CODES!$A$3:$D$1348,4,FALSE)*CA840,0),IFERROR(VLOOKUP(AY840,CODES!$A$3:$D$1348,4,FALSE)*CD840,0))</f>
        <v>0</v>
      </c>
      <c r="AO840" s="258">
        <f>SUM(IFERROR(VLOOKUP(AP840,CODES!$A$3:$D$1348,3,FALSE)*BC840,0),IFERROR(VLOOKUP(AQ840,CODES!$A$3:$D$1348,3,FALSE)*BF840,0),IFERROR(VLOOKUP(AR840,CODES!$A$3:$D$1348,3,FALSE)*BI840,0),IFERROR(VLOOKUP(AS840,CODES!$A$3:$D$1348,3,FALSE)*BL840,0),IFERROR(VLOOKUP(AT840,CODES!$A$3:$D$1348,3,FALSE)*BO840,0),IFERROR(VLOOKUP(AU840,CODES!$A$3:$D$1348,3,FALSE)*BR840,0),IFERROR(VLOOKUP(AV840,CODES!$A$3:$D$1348,3,FALSE)*BU840,0),IFERROR(VLOOKUP(AW840,CODES!$A$3:$D$1348,3,FALSE)*BX840,0),IFERROR(VLOOKUP(AX840,CODES!$A$3:$D$1348,3,FALSE)*CA840,0),IFERROR(VLOOKUP(AY840,CODES!$A$3:$D$1348,3,FALSE)*CD840,0))+B840</f>
        <v>0</v>
      </c>
      <c r="AP840" s="271" t="str">
        <f t="shared" si="407"/>
        <v/>
      </c>
      <c r="AQ840" s="271" t="str">
        <f t="shared" si="408"/>
        <v/>
      </c>
      <c r="AR840" s="271" t="str">
        <f t="shared" si="409"/>
        <v/>
      </c>
      <c r="AS840" s="271" t="str">
        <f t="shared" si="410"/>
        <v/>
      </c>
      <c r="AT840" s="271" t="str">
        <f t="shared" si="411"/>
        <v/>
      </c>
      <c r="AU840" s="271" t="str">
        <f t="shared" si="412"/>
        <v/>
      </c>
      <c r="AV840" s="271" t="str">
        <f t="shared" si="413"/>
        <v/>
      </c>
      <c r="AW840" s="271" t="str">
        <f t="shared" si="414"/>
        <v/>
      </c>
      <c r="AX840" s="271" t="str">
        <f t="shared" si="415"/>
        <v/>
      </c>
      <c r="AY840" s="271" t="str">
        <f t="shared" si="416"/>
        <v/>
      </c>
      <c r="AZ840" s="258">
        <f t="shared" si="371"/>
        <v>0</v>
      </c>
      <c r="BA840" s="258">
        <f t="shared" si="19"/>
        <v>1</v>
      </c>
      <c r="BB840" s="258">
        <f t="shared" si="417"/>
        <v>0</v>
      </c>
      <c r="BC840" s="258">
        <f t="shared" si="418"/>
        <v>1</v>
      </c>
      <c r="BD840" s="258">
        <f t="shared" si="374"/>
        <v>1</v>
      </c>
      <c r="BE840" s="258">
        <f t="shared" si="419"/>
        <v>0</v>
      </c>
      <c r="BF840" s="258">
        <f t="shared" si="420"/>
        <v>1</v>
      </c>
      <c r="BG840" s="258">
        <f t="shared" si="377"/>
        <v>1</v>
      </c>
      <c r="BH840" s="258">
        <f t="shared" si="421"/>
        <v>0</v>
      </c>
      <c r="BI840" s="258">
        <f t="shared" si="422"/>
        <v>1</v>
      </c>
      <c r="BJ840" s="258">
        <f t="shared" si="380"/>
        <v>1</v>
      </c>
      <c r="BK840" s="258">
        <f t="shared" si="423"/>
        <v>0</v>
      </c>
      <c r="BL840" s="258">
        <f t="shared" si="424"/>
        <v>1</v>
      </c>
      <c r="BM840" s="258">
        <f t="shared" si="383"/>
        <v>1</v>
      </c>
      <c r="BN840" s="258">
        <f t="shared" si="425"/>
        <v>0</v>
      </c>
      <c r="BO840" s="258">
        <f t="shared" si="426"/>
        <v>1</v>
      </c>
      <c r="BP840" s="258">
        <f t="shared" si="386"/>
        <v>1</v>
      </c>
      <c r="BQ840" s="258">
        <f t="shared" si="427"/>
        <v>0</v>
      </c>
      <c r="BR840" s="258">
        <f t="shared" si="428"/>
        <v>1</v>
      </c>
      <c r="BS840" s="258">
        <f t="shared" si="389"/>
        <v>1</v>
      </c>
      <c r="BT840" s="258">
        <f t="shared" si="429"/>
        <v>0</v>
      </c>
      <c r="BU840" s="258">
        <f t="shared" si="430"/>
        <v>1</v>
      </c>
      <c r="BV840" s="258">
        <f t="shared" si="392"/>
        <v>1</v>
      </c>
      <c r="BW840" s="258">
        <f t="shared" si="431"/>
        <v>0</v>
      </c>
      <c r="BX840" s="258">
        <f t="shared" si="432"/>
        <v>1</v>
      </c>
      <c r="BY840" s="258">
        <f t="shared" si="395"/>
        <v>1</v>
      </c>
      <c r="BZ840" s="258">
        <f t="shared" si="433"/>
        <v>0</v>
      </c>
      <c r="CA840" s="258">
        <f t="shared" si="434"/>
        <v>1</v>
      </c>
      <c r="CB840" s="258">
        <f t="shared" si="398"/>
        <v>1</v>
      </c>
      <c r="CC840" s="258">
        <f t="shared" si="435"/>
        <v>0</v>
      </c>
      <c r="CD840" s="258">
        <f t="shared" si="436"/>
        <v>1</v>
      </c>
    </row>
    <row r="841" spans="1:82" hidden="1">
      <c r="A841" s="258"/>
      <c r="B841" s="258"/>
      <c r="C841" s="259"/>
      <c r="D841" s="258"/>
      <c r="E841" s="258"/>
      <c r="F841" s="258"/>
      <c r="G841" s="258">
        <v>833</v>
      </c>
      <c r="H841" s="743"/>
      <c r="I841" s="744"/>
      <c r="J841" s="739"/>
      <c r="K841" s="745"/>
      <c r="L841" s="745"/>
      <c r="M841" s="272"/>
      <c r="N841" s="508">
        <f t="shared" si="442"/>
        <v>0</v>
      </c>
      <c r="O841" s="510">
        <f t="shared" si="443"/>
        <v>0</v>
      </c>
      <c r="P841" s="260">
        <f t="shared" si="444"/>
        <v>0</v>
      </c>
      <c r="Q841" s="261">
        <f t="shared" si="445"/>
        <v>0</v>
      </c>
      <c r="R841" s="261">
        <f t="shared" si="441"/>
        <v>0</v>
      </c>
      <c r="S841" s="262"/>
      <c r="T841" s="262"/>
      <c r="U841" s="263">
        <f t="shared" si="348"/>
        <v>1.288</v>
      </c>
      <c r="V841" s="264">
        <f>IF(E841="SP",1,IF(D841="",ExtraMargeMateriaal,(1-VLOOKUP(D841,TabelAankoop[],4,FALSE))))</f>
        <v>1</v>
      </c>
      <c r="W841" s="265">
        <f t="shared" si="437"/>
        <v>0.6885</v>
      </c>
      <c r="X841" s="266">
        <f t="shared" si="438"/>
        <v>1</v>
      </c>
      <c r="Y841" s="267">
        <f t="shared" si="439"/>
        <v>1.46</v>
      </c>
      <c r="Z841" s="267">
        <f t="shared" si="440"/>
        <v>1.1599999999999999</v>
      </c>
      <c r="AA841" s="268">
        <f t="shared" si="349"/>
        <v>0</v>
      </c>
      <c r="AB841" s="456">
        <f t="shared" si="350"/>
        <v>0</v>
      </c>
      <c r="AC841" s="457">
        <f t="shared" si="351"/>
        <v>0</v>
      </c>
      <c r="AD841" s="456">
        <f t="shared" si="352"/>
        <v>0</v>
      </c>
      <c r="AE841" s="458">
        <f t="shared" si="353"/>
        <v>0</v>
      </c>
      <c r="AF841" s="457">
        <f t="shared" si="406"/>
        <v>0</v>
      </c>
      <c r="AG841" s="456">
        <f t="shared" si="355"/>
        <v>0</v>
      </c>
      <c r="AH841" s="457">
        <f t="shared" si="356"/>
        <v>0</v>
      </c>
      <c r="AI841" s="268">
        <f t="shared" si="357"/>
        <v>0</v>
      </c>
      <c r="AJ841" s="269">
        <f t="shared" si="358"/>
        <v>0</v>
      </c>
      <c r="AK841" s="270">
        <f t="shared" si="359"/>
        <v>0</v>
      </c>
      <c r="AL841" s="415">
        <f t="shared" si="360"/>
        <v>0</v>
      </c>
      <c r="AM841" s="259" t="str">
        <f>IF(AP841="","",IFERROR(VLOOKUP(AP841,CODES!$A$3:$D$1348,4,FALSE),"X"))&amp;IF(AQ841="","",IFERROR(VLOOKUP(AQ841,CODES!$A$3:$D$1348,4,FALSE),"X"))&amp;IF(AR841="","",IFERROR(VLOOKUP(AR841,CODES!$A$3:$D$1348,4,FALSE),"X"))&amp;IF(AS841="","",IFERROR(VLOOKUP(AS841,CODES!$A$3:$D$1348,4,FALSE),"X"))&amp;IF(AT841="","",IFERROR(VLOOKUP(AT841,CODES!$A$3:$D$1348,4,FALSE),"X"))&amp;IF(AU841="","",IFERROR(VLOOKUP(AU841,CODES!$A$3:$D$1348,4,FALSE),"X"))&amp;IF(AV841="","",IFERROR(VLOOKUP(AV841,CODES!$A$3:$D$1348,4,FALSE),"X"))&amp;IF(AW841="","",IFERROR(VLOOKUP(AW841,CODES!$A$3:$D$1348,4,FALSE),"X"))&amp;IF(AX841="","",IFERROR(VLOOKUP(AX841,CODES!$A$3:$D$1348,4,FALSE),"X"))&amp;IF(AY841="","",IFERROR(VLOOKUP(AY841,CODES!$A$3:$D$1348,4,FALSE),"X"))</f>
        <v/>
      </c>
      <c r="AN841" s="258">
        <f>SUM(IFERROR(VLOOKUP(AP841,CODES!$A$3:$D$1348,4,FALSE)*BC841,0),IFERROR(VLOOKUP(AQ841,CODES!$A$3:$D$1348,4,FALSE)*BF841,0),IFERROR(VLOOKUP(AR841,CODES!$A$3:$D$1348,4,FALSE)*BI841,0),IFERROR(VLOOKUP(AS841,CODES!$A$3:$D$1348,4,FALSE)*BL841,0),IFERROR(VLOOKUP(AT841,CODES!$A$3:$D$1348,4,FALSE)*BO841,0),IFERROR(VLOOKUP(AU841,CODES!$A$3:$D$1348,4,FALSE)*BR841,0),IFERROR(VLOOKUP(AV841,CODES!$A$3:$D$1348,4,FALSE)*BU841,0),IFERROR(VLOOKUP(AW841,CODES!$A$3:$D$1348,4,FALSE)*BX841,0),IFERROR(VLOOKUP(AX841,CODES!$A$3:$D$1348,4,FALSE)*CA841,0),IFERROR(VLOOKUP(AY841,CODES!$A$3:$D$1348,4,FALSE)*CD841,0))</f>
        <v>0</v>
      </c>
      <c r="AO841" s="258">
        <f>SUM(IFERROR(VLOOKUP(AP841,CODES!$A$3:$D$1348,3,FALSE)*BC841,0),IFERROR(VLOOKUP(AQ841,CODES!$A$3:$D$1348,3,FALSE)*BF841,0),IFERROR(VLOOKUP(AR841,CODES!$A$3:$D$1348,3,FALSE)*BI841,0),IFERROR(VLOOKUP(AS841,CODES!$A$3:$D$1348,3,FALSE)*BL841,0),IFERROR(VLOOKUP(AT841,CODES!$A$3:$D$1348,3,FALSE)*BO841,0),IFERROR(VLOOKUP(AU841,CODES!$A$3:$D$1348,3,FALSE)*BR841,0),IFERROR(VLOOKUP(AV841,CODES!$A$3:$D$1348,3,FALSE)*BU841,0),IFERROR(VLOOKUP(AW841,CODES!$A$3:$D$1348,3,FALSE)*BX841,0),IFERROR(VLOOKUP(AX841,CODES!$A$3:$D$1348,3,FALSE)*CA841,0),IFERROR(VLOOKUP(AY841,CODES!$A$3:$D$1348,3,FALSE)*CD841,0))+B841</f>
        <v>0</v>
      </c>
      <c r="AP841" s="271" t="str">
        <f t="shared" si="407"/>
        <v/>
      </c>
      <c r="AQ841" s="271" t="str">
        <f t="shared" si="408"/>
        <v/>
      </c>
      <c r="AR841" s="271" t="str">
        <f t="shared" si="409"/>
        <v/>
      </c>
      <c r="AS841" s="271" t="str">
        <f t="shared" si="410"/>
        <v/>
      </c>
      <c r="AT841" s="271" t="str">
        <f t="shared" si="411"/>
        <v/>
      </c>
      <c r="AU841" s="271" t="str">
        <f t="shared" si="412"/>
        <v/>
      </c>
      <c r="AV841" s="271" t="str">
        <f t="shared" si="413"/>
        <v/>
      </c>
      <c r="AW841" s="271" t="str">
        <f t="shared" si="414"/>
        <v/>
      </c>
      <c r="AX841" s="271" t="str">
        <f t="shared" si="415"/>
        <v/>
      </c>
      <c r="AY841" s="271" t="str">
        <f t="shared" si="416"/>
        <v/>
      </c>
      <c r="AZ841" s="258">
        <f t="shared" si="371"/>
        <v>0</v>
      </c>
      <c r="BA841" s="258">
        <f t="shared" si="19"/>
        <v>1</v>
      </c>
      <c r="BB841" s="258">
        <f t="shared" si="417"/>
        <v>0</v>
      </c>
      <c r="BC841" s="258">
        <f t="shared" si="418"/>
        <v>1</v>
      </c>
      <c r="BD841" s="258">
        <f t="shared" si="374"/>
        <v>1</v>
      </c>
      <c r="BE841" s="258">
        <f t="shared" si="419"/>
        <v>0</v>
      </c>
      <c r="BF841" s="258">
        <f t="shared" si="420"/>
        <v>1</v>
      </c>
      <c r="BG841" s="258">
        <f t="shared" si="377"/>
        <v>1</v>
      </c>
      <c r="BH841" s="258">
        <f t="shared" si="421"/>
        <v>0</v>
      </c>
      <c r="BI841" s="258">
        <f t="shared" si="422"/>
        <v>1</v>
      </c>
      <c r="BJ841" s="258">
        <f t="shared" si="380"/>
        <v>1</v>
      </c>
      <c r="BK841" s="258">
        <f t="shared" si="423"/>
        <v>0</v>
      </c>
      <c r="BL841" s="258">
        <f t="shared" si="424"/>
        <v>1</v>
      </c>
      <c r="BM841" s="258">
        <f t="shared" si="383"/>
        <v>1</v>
      </c>
      <c r="BN841" s="258">
        <f t="shared" si="425"/>
        <v>0</v>
      </c>
      <c r="BO841" s="258">
        <f t="shared" si="426"/>
        <v>1</v>
      </c>
      <c r="BP841" s="258">
        <f t="shared" si="386"/>
        <v>1</v>
      </c>
      <c r="BQ841" s="258">
        <f t="shared" si="427"/>
        <v>0</v>
      </c>
      <c r="BR841" s="258">
        <f t="shared" si="428"/>
        <v>1</v>
      </c>
      <c r="BS841" s="258">
        <f t="shared" si="389"/>
        <v>1</v>
      </c>
      <c r="BT841" s="258">
        <f t="shared" si="429"/>
        <v>0</v>
      </c>
      <c r="BU841" s="258">
        <f t="shared" si="430"/>
        <v>1</v>
      </c>
      <c r="BV841" s="258">
        <f t="shared" si="392"/>
        <v>1</v>
      </c>
      <c r="BW841" s="258">
        <f t="shared" si="431"/>
        <v>0</v>
      </c>
      <c r="BX841" s="258">
        <f t="shared" si="432"/>
        <v>1</v>
      </c>
      <c r="BY841" s="258">
        <f t="shared" si="395"/>
        <v>1</v>
      </c>
      <c r="BZ841" s="258">
        <f t="shared" si="433"/>
        <v>0</v>
      </c>
      <c r="CA841" s="258">
        <f t="shared" si="434"/>
        <v>1</v>
      </c>
      <c r="CB841" s="258">
        <f t="shared" si="398"/>
        <v>1</v>
      </c>
      <c r="CC841" s="258">
        <f t="shared" si="435"/>
        <v>0</v>
      </c>
      <c r="CD841" s="258">
        <f t="shared" si="436"/>
        <v>1</v>
      </c>
    </row>
    <row r="842" spans="1:82" hidden="1">
      <c r="A842" s="258"/>
      <c r="B842" s="258"/>
      <c r="C842" s="259"/>
      <c r="D842" s="258"/>
      <c r="E842" s="258"/>
      <c r="F842" s="258"/>
      <c r="G842" s="258">
        <v>834</v>
      </c>
      <c r="H842" s="743"/>
      <c r="I842" s="744"/>
      <c r="J842" s="739"/>
      <c r="K842" s="745"/>
      <c r="L842" s="745"/>
      <c r="M842" s="272"/>
      <c r="N842" s="508">
        <f t="shared" si="442"/>
        <v>0</v>
      </c>
      <c r="O842" s="510">
        <f t="shared" si="443"/>
        <v>0</v>
      </c>
      <c r="P842" s="260">
        <f t="shared" si="444"/>
        <v>0</v>
      </c>
      <c r="Q842" s="261">
        <f t="shared" si="445"/>
        <v>0</v>
      </c>
      <c r="R842" s="261">
        <f t="shared" si="441"/>
        <v>0</v>
      </c>
      <c r="S842" s="262"/>
      <c r="T842" s="262"/>
      <c r="U842" s="263">
        <f t="shared" si="348"/>
        <v>1.288</v>
      </c>
      <c r="V842" s="264">
        <f>IF(E842="SP",1,IF(D842="",ExtraMargeMateriaal,(1-VLOOKUP(D842,TabelAankoop[],4,FALSE))))</f>
        <v>1</v>
      </c>
      <c r="W842" s="265">
        <f t="shared" si="437"/>
        <v>0.6885</v>
      </c>
      <c r="X842" s="266">
        <f t="shared" si="438"/>
        <v>1</v>
      </c>
      <c r="Y842" s="267">
        <f t="shared" si="439"/>
        <v>1.46</v>
      </c>
      <c r="Z842" s="267">
        <f t="shared" si="440"/>
        <v>1.1599999999999999</v>
      </c>
      <c r="AA842" s="268">
        <f t="shared" si="349"/>
        <v>0</v>
      </c>
      <c r="AB842" s="456">
        <f t="shared" si="350"/>
        <v>0</v>
      </c>
      <c r="AC842" s="457">
        <f t="shared" si="351"/>
        <v>0</v>
      </c>
      <c r="AD842" s="456">
        <f t="shared" si="352"/>
        <v>0</v>
      </c>
      <c r="AE842" s="458">
        <f t="shared" si="353"/>
        <v>0</v>
      </c>
      <c r="AF842" s="457">
        <f t="shared" si="406"/>
        <v>0</v>
      </c>
      <c r="AG842" s="456">
        <f t="shared" si="355"/>
        <v>0</v>
      </c>
      <c r="AH842" s="457">
        <f t="shared" si="356"/>
        <v>0</v>
      </c>
      <c r="AI842" s="268">
        <f t="shared" si="357"/>
        <v>0</v>
      </c>
      <c r="AJ842" s="269">
        <f t="shared" si="358"/>
        <v>0</v>
      </c>
      <c r="AK842" s="270">
        <f t="shared" si="359"/>
        <v>0</v>
      </c>
      <c r="AL842" s="415">
        <f t="shared" si="360"/>
        <v>0</v>
      </c>
      <c r="AM842" s="259" t="str">
        <f>IF(AP842="","",IFERROR(VLOOKUP(AP842,CODES!$A$3:$D$1348,4,FALSE),"X"))&amp;IF(AQ842="","",IFERROR(VLOOKUP(AQ842,CODES!$A$3:$D$1348,4,FALSE),"X"))&amp;IF(AR842="","",IFERROR(VLOOKUP(AR842,CODES!$A$3:$D$1348,4,FALSE),"X"))&amp;IF(AS842="","",IFERROR(VLOOKUP(AS842,CODES!$A$3:$D$1348,4,FALSE),"X"))&amp;IF(AT842="","",IFERROR(VLOOKUP(AT842,CODES!$A$3:$D$1348,4,FALSE),"X"))&amp;IF(AU842="","",IFERROR(VLOOKUP(AU842,CODES!$A$3:$D$1348,4,FALSE),"X"))&amp;IF(AV842="","",IFERROR(VLOOKUP(AV842,CODES!$A$3:$D$1348,4,FALSE),"X"))&amp;IF(AW842="","",IFERROR(VLOOKUP(AW842,CODES!$A$3:$D$1348,4,FALSE),"X"))&amp;IF(AX842="","",IFERROR(VLOOKUP(AX842,CODES!$A$3:$D$1348,4,FALSE),"X"))&amp;IF(AY842="","",IFERROR(VLOOKUP(AY842,CODES!$A$3:$D$1348,4,FALSE),"X"))</f>
        <v/>
      </c>
      <c r="AN842" s="258">
        <f>SUM(IFERROR(VLOOKUP(AP842,CODES!$A$3:$D$1348,4,FALSE)*BC842,0),IFERROR(VLOOKUP(AQ842,CODES!$A$3:$D$1348,4,FALSE)*BF842,0),IFERROR(VLOOKUP(AR842,CODES!$A$3:$D$1348,4,FALSE)*BI842,0),IFERROR(VLOOKUP(AS842,CODES!$A$3:$D$1348,4,FALSE)*BL842,0),IFERROR(VLOOKUP(AT842,CODES!$A$3:$D$1348,4,FALSE)*BO842,0),IFERROR(VLOOKUP(AU842,CODES!$A$3:$D$1348,4,FALSE)*BR842,0),IFERROR(VLOOKUP(AV842,CODES!$A$3:$D$1348,4,FALSE)*BU842,0),IFERROR(VLOOKUP(AW842,CODES!$A$3:$D$1348,4,FALSE)*BX842,0),IFERROR(VLOOKUP(AX842,CODES!$A$3:$D$1348,4,FALSE)*CA842,0),IFERROR(VLOOKUP(AY842,CODES!$A$3:$D$1348,4,FALSE)*CD842,0))</f>
        <v>0</v>
      </c>
      <c r="AO842" s="258">
        <f>SUM(IFERROR(VLOOKUP(AP842,CODES!$A$3:$D$1348,3,FALSE)*BC842,0),IFERROR(VLOOKUP(AQ842,CODES!$A$3:$D$1348,3,FALSE)*BF842,0),IFERROR(VLOOKUP(AR842,CODES!$A$3:$D$1348,3,FALSE)*BI842,0),IFERROR(VLOOKUP(AS842,CODES!$A$3:$D$1348,3,FALSE)*BL842,0),IFERROR(VLOOKUP(AT842,CODES!$A$3:$D$1348,3,FALSE)*BO842,0),IFERROR(VLOOKUP(AU842,CODES!$A$3:$D$1348,3,FALSE)*BR842,0),IFERROR(VLOOKUP(AV842,CODES!$A$3:$D$1348,3,FALSE)*BU842,0),IFERROR(VLOOKUP(AW842,CODES!$A$3:$D$1348,3,FALSE)*BX842,0),IFERROR(VLOOKUP(AX842,CODES!$A$3:$D$1348,3,FALSE)*CA842,0),IFERROR(VLOOKUP(AY842,CODES!$A$3:$D$1348,3,FALSE)*CD842,0))+B842</f>
        <v>0</v>
      </c>
      <c r="AP842" s="271" t="str">
        <f t="shared" si="407"/>
        <v/>
      </c>
      <c r="AQ842" s="271" t="str">
        <f t="shared" si="408"/>
        <v/>
      </c>
      <c r="AR842" s="271" t="str">
        <f t="shared" si="409"/>
        <v/>
      </c>
      <c r="AS842" s="271" t="str">
        <f t="shared" si="410"/>
        <v/>
      </c>
      <c r="AT842" s="271" t="str">
        <f t="shared" si="411"/>
        <v/>
      </c>
      <c r="AU842" s="271" t="str">
        <f t="shared" si="412"/>
        <v/>
      </c>
      <c r="AV842" s="271" t="str">
        <f t="shared" si="413"/>
        <v/>
      </c>
      <c r="AW842" s="271" t="str">
        <f t="shared" si="414"/>
        <v/>
      </c>
      <c r="AX842" s="271" t="str">
        <f t="shared" si="415"/>
        <v/>
      </c>
      <c r="AY842" s="271" t="str">
        <f t="shared" si="416"/>
        <v/>
      </c>
      <c r="AZ842" s="258">
        <f t="shared" si="371"/>
        <v>0</v>
      </c>
      <c r="BA842" s="258">
        <f t="shared" si="19"/>
        <v>1</v>
      </c>
      <c r="BB842" s="258">
        <f t="shared" si="417"/>
        <v>0</v>
      </c>
      <c r="BC842" s="258">
        <f t="shared" si="418"/>
        <v>1</v>
      </c>
      <c r="BD842" s="258">
        <f t="shared" si="374"/>
        <v>1</v>
      </c>
      <c r="BE842" s="258">
        <f t="shared" si="419"/>
        <v>0</v>
      </c>
      <c r="BF842" s="258">
        <f t="shared" si="420"/>
        <v>1</v>
      </c>
      <c r="BG842" s="258">
        <f t="shared" si="377"/>
        <v>1</v>
      </c>
      <c r="BH842" s="258">
        <f t="shared" si="421"/>
        <v>0</v>
      </c>
      <c r="BI842" s="258">
        <f t="shared" si="422"/>
        <v>1</v>
      </c>
      <c r="BJ842" s="258">
        <f t="shared" si="380"/>
        <v>1</v>
      </c>
      <c r="BK842" s="258">
        <f t="shared" si="423"/>
        <v>0</v>
      </c>
      <c r="BL842" s="258">
        <f t="shared" si="424"/>
        <v>1</v>
      </c>
      <c r="BM842" s="258">
        <f t="shared" si="383"/>
        <v>1</v>
      </c>
      <c r="BN842" s="258">
        <f t="shared" si="425"/>
        <v>0</v>
      </c>
      <c r="BO842" s="258">
        <f t="shared" si="426"/>
        <v>1</v>
      </c>
      <c r="BP842" s="258">
        <f t="shared" si="386"/>
        <v>1</v>
      </c>
      <c r="BQ842" s="258">
        <f t="shared" si="427"/>
        <v>0</v>
      </c>
      <c r="BR842" s="258">
        <f t="shared" si="428"/>
        <v>1</v>
      </c>
      <c r="BS842" s="258">
        <f t="shared" si="389"/>
        <v>1</v>
      </c>
      <c r="BT842" s="258">
        <f t="shared" si="429"/>
        <v>0</v>
      </c>
      <c r="BU842" s="258">
        <f t="shared" si="430"/>
        <v>1</v>
      </c>
      <c r="BV842" s="258">
        <f t="shared" si="392"/>
        <v>1</v>
      </c>
      <c r="BW842" s="258">
        <f t="shared" si="431"/>
        <v>0</v>
      </c>
      <c r="BX842" s="258">
        <f t="shared" si="432"/>
        <v>1</v>
      </c>
      <c r="BY842" s="258">
        <f t="shared" si="395"/>
        <v>1</v>
      </c>
      <c r="BZ842" s="258">
        <f t="shared" si="433"/>
        <v>0</v>
      </c>
      <c r="CA842" s="258">
        <f t="shared" si="434"/>
        <v>1</v>
      </c>
      <c r="CB842" s="258">
        <f t="shared" si="398"/>
        <v>1</v>
      </c>
      <c r="CC842" s="258">
        <f t="shared" si="435"/>
        <v>0</v>
      </c>
      <c r="CD842" s="258">
        <f t="shared" si="436"/>
        <v>1</v>
      </c>
    </row>
    <row r="843" spans="1:82" hidden="1">
      <c r="A843" s="258"/>
      <c r="B843" s="258"/>
      <c r="C843" s="259"/>
      <c r="D843" s="258"/>
      <c r="E843" s="258"/>
      <c r="F843" s="258"/>
      <c r="G843" s="258">
        <v>835</v>
      </c>
      <c r="H843" s="743"/>
      <c r="I843" s="744"/>
      <c r="J843" s="739"/>
      <c r="K843" s="745"/>
      <c r="L843" s="745"/>
      <c r="M843" s="272"/>
      <c r="N843" s="508">
        <f t="shared" si="442"/>
        <v>0</v>
      </c>
      <c r="O843" s="510">
        <f t="shared" si="443"/>
        <v>0</v>
      </c>
      <c r="P843" s="260">
        <f t="shared" si="444"/>
        <v>0</v>
      </c>
      <c r="Q843" s="261">
        <f t="shared" si="445"/>
        <v>0</v>
      </c>
      <c r="R843" s="261">
        <f t="shared" si="441"/>
        <v>0</v>
      </c>
      <c r="S843" s="262"/>
      <c r="T843" s="262"/>
      <c r="U843" s="263">
        <f t="shared" si="348"/>
        <v>1.288</v>
      </c>
      <c r="V843" s="264">
        <f>IF(E843="SP",1,IF(D843="",ExtraMargeMateriaal,(1-VLOOKUP(D843,TabelAankoop[],4,FALSE))))</f>
        <v>1</v>
      </c>
      <c r="W843" s="265">
        <f t="shared" si="437"/>
        <v>0.6885</v>
      </c>
      <c r="X843" s="266">
        <f t="shared" si="438"/>
        <v>1</v>
      </c>
      <c r="Y843" s="267">
        <f t="shared" si="439"/>
        <v>1.46</v>
      </c>
      <c r="Z843" s="267">
        <f t="shared" si="440"/>
        <v>1.1599999999999999</v>
      </c>
      <c r="AA843" s="268">
        <f t="shared" si="349"/>
        <v>0</v>
      </c>
      <c r="AB843" s="456">
        <f t="shared" si="350"/>
        <v>0</v>
      </c>
      <c r="AC843" s="457">
        <f t="shared" si="351"/>
        <v>0</v>
      </c>
      <c r="AD843" s="456">
        <f t="shared" si="352"/>
        <v>0</v>
      </c>
      <c r="AE843" s="458">
        <f t="shared" si="353"/>
        <v>0</v>
      </c>
      <c r="AF843" s="457">
        <f t="shared" si="406"/>
        <v>0</v>
      </c>
      <c r="AG843" s="456">
        <f t="shared" si="355"/>
        <v>0</v>
      </c>
      <c r="AH843" s="457">
        <f t="shared" si="356"/>
        <v>0</v>
      </c>
      <c r="AI843" s="268">
        <f t="shared" si="357"/>
        <v>0</v>
      </c>
      <c r="AJ843" s="269">
        <f t="shared" si="358"/>
        <v>0</v>
      </c>
      <c r="AK843" s="270">
        <f t="shared" si="359"/>
        <v>0</v>
      </c>
      <c r="AL843" s="415">
        <f t="shared" si="360"/>
        <v>0</v>
      </c>
      <c r="AM843" s="259" t="str">
        <f>IF(AP843="","",IFERROR(VLOOKUP(AP843,CODES!$A$3:$D$1348,4,FALSE),"X"))&amp;IF(AQ843="","",IFERROR(VLOOKUP(AQ843,CODES!$A$3:$D$1348,4,FALSE),"X"))&amp;IF(AR843="","",IFERROR(VLOOKUP(AR843,CODES!$A$3:$D$1348,4,FALSE),"X"))&amp;IF(AS843="","",IFERROR(VLOOKUP(AS843,CODES!$A$3:$D$1348,4,FALSE),"X"))&amp;IF(AT843="","",IFERROR(VLOOKUP(AT843,CODES!$A$3:$D$1348,4,FALSE),"X"))&amp;IF(AU843="","",IFERROR(VLOOKUP(AU843,CODES!$A$3:$D$1348,4,FALSE),"X"))&amp;IF(AV843="","",IFERROR(VLOOKUP(AV843,CODES!$A$3:$D$1348,4,FALSE),"X"))&amp;IF(AW843="","",IFERROR(VLOOKUP(AW843,CODES!$A$3:$D$1348,4,FALSE),"X"))&amp;IF(AX843="","",IFERROR(VLOOKUP(AX843,CODES!$A$3:$D$1348,4,FALSE),"X"))&amp;IF(AY843="","",IFERROR(VLOOKUP(AY843,CODES!$A$3:$D$1348,4,FALSE),"X"))</f>
        <v/>
      </c>
      <c r="AN843" s="258">
        <f>SUM(IFERROR(VLOOKUP(AP843,CODES!$A$3:$D$1348,4,FALSE)*BC843,0),IFERROR(VLOOKUP(AQ843,CODES!$A$3:$D$1348,4,FALSE)*BF843,0),IFERROR(VLOOKUP(AR843,CODES!$A$3:$D$1348,4,FALSE)*BI843,0),IFERROR(VLOOKUP(AS843,CODES!$A$3:$D$1348,4,FALSE)*BL843,0),IFERROR(VLOOKUP(AT843,CODES!$A$3:$D$1348,4,FALSE)*BO843,0),IFERROR(VLOOKUP(AU843,CODES!$A$3:$D$1348,4,FALSE)*BR843,0),IFERROR(VLOOKUP(AV843,CODES!$A$3:$D$1348,4,FALSE)*BU843,0),IFERROR(VLOOKUP(AW843,CODES!$A$3:$D$1348,4,FALSE)*BX843,0),IFERROR(VLOOKUP(AX843,CODES!$A$3:$D$1348,4,FALSE)*CA843,0),IFERROR(VLOOKUP(AY843,CODES!$A$3:$D$1348,4,FALSE)*CD843,0))</f>
        <v>0</v>
      </c>
      <c r="AO843" s="258">
        <f>SUM(IFERROR(VLOOKUP(AP843,CODES!$A$3:$D$1348,3,FALSE)*BC843,0),IFERROR(VLOOKUP(AQ843,CODES!$A$3:$D$1348,3,FALSE)*BF843,0),IFERROR(VLOOKUP(AR843,CODES!$A$3:$D$1348,3,FALSE)*BI843,0),IFERROR(VLOOKUP(AS843,CODES!$A$3:$D$1348,3,FALSE)*BL843,0),IFERROR(VLOOKUP(AT843,CODES!$A$3:$D$1348,3,FALSE)*BO843,0),IFERROR(VLOOKUP(AU843,CODES!$A$3:$D$1348,3,FALSE)*BR843,0),IFERROR(VLOOKUP(AV843,CODES!$A$3:$D$1348,3,FALSE)*BU843,0),IFERROR(VLOOKUP(AW843,CODES!$A$3:$D$1348,3,FALSE)*BX843,0),IFERROR(VLOOKUP(AX843,CODES!$A$3:$D$1348,3,FALSE)*CA843,0),IFERROR(VLOOKUP(AY843,CODES!$A$3:$D$1348,3,FALSE)*CD843,0))+B843</f>
        <v>0</v>
      </c>
      <c r="AP843" s="271" t="str">
        <f t="shared" si="407"/>
        <v/>
      </c>
      <c r="AQ843" s="271" t="str">
        <f t="shared" si="408"/>
        <v/>
      </c>
      <c r="AR843" s="271" t="str">
        <f t="shared" si="409"/>
        <v/>
      </c>
      <c r="AS843" s="271" t="str">
        <f t="shared" si="410"/>
        <v/>
      </c>
      <c r="AT843" s="271" t="str">
        <f t="shared" si="411"/>
        <v/>
      </c>
      <c r="AU843" s="271" t="str">
        <f t="shared" si="412"/>
        <v/>
      </c>
      <c r="AV843" s="271" t="str">
        <f t="shared" si="413"/>
        <v/>
      </c>
      <c r="AW843" s="271" t="str">
        <f t="shared" si="414"/>
        <v/>
      </c>
      <c r="AX843" s="271" t="str">
        <f t="shared" si="415"/>
        <v/>
      </c>
      <c r="AY843" s="271" t="str">
        <f t="shared" si="416"/>
        <v/>
      </c>
      <c r="AZ843" s="258">
        <f t="shared" si="371"/>
        <v>0</v>
      </c>
      <c r="BA843" s="258">
        <f t="shared" si="19"/>
        <v>1</v>
      </c>
      <c r="BB843" s="258">
        <f t="shared" si="417"/>
        <v>0</v>
      </c>
      <c r="BC843" s="258">
        <f t="shared" si="418"/>
        <v>1</v>
      </c>
      <c r="BD843" s="258">
        <f t="shared" si="374"/>
        <v>1</v>
      </c>
      <c r="BE843" s="258">
        <f t="shared" si="419"/>
        <v>0</v>
      </c>
      <c r="BF843" s="258">
        <f t="shared" si="420"/>
        <v>1</v>
      </c>
      <c r="BG843" s="258">
        <f t="shared" si="377"/>
        <v>1</v>
      </c>
      <c r="BH843" s="258">
        <f t="shared" si="421"/>
        <v>0</v>
      </c>
      <c r="BI843" s="258">
        <f t="shared" si="422"/>
        <v>1</v>
      </c>
      <c r="BJ843" s="258">
        <f t="shared" si="380"/>
        <v>1</v>
      </c>
      <c r="BK843" s="258">
        <f t="shared" si="423"/>
        <v>0</v>
      </c>
      <c r="BL843" s="258">
        <f t="shared" si="424"/>
        <v>1</v>
      </c>
      <c r="BM843" s="258">
        <f t="shared" si="383"/>
        <v>1</v>
      </c>
      <c r="BN843" s="258">
        <f t="shared" si="425"/>
        <v>0</v>
      </c>
      <c r="BO843" s="258">
        <f t="shared" si="426"/>
        <v>1</v>
      </c>
      <c r="BP843" s="258">
        <f t="shared" si="386"/>
        <v>1</v>
      </c>
      <c r="BQ843" s="258">
        <f t="shared" si="427"/>
        <v>0</v>
      </c>
      <c r="BR843" s="258">
        <f t="shared" si="428"/>
        <v>1</v>
      </c>
      <c r="BS843" s="258">
        <f t="shared" si="389"/>
        <v>1</v>
      </c>
      <c r="BT843" s="258">
        <f t="shared" si="429"/>
        <v>0</v>
      </c>
      <c r="BU843" s="258">
        <f t="shared" si="430"/>
        <v>1</v>
      </c>
      <c r="BV843" s="258">
        <f t="shared" si="392"/>
        <v>1</v>
      </c>
      <c r="BW843" s="258">
        <f t="shared" si="431"/>
        <v>0</v>
      </c>
      <c r="BX843" s="258">
        <f t="shared" si="432"/>
        <v>1</v>
      </c>
      <c r="BY843" s="258">
        <f t="shared" si="395"/>
        <v>1</v>
      </c>
      <c r="BZ843" s="258">
        <f t="shared" si="433"/>
        <v>0</v>
      </c>
      <c r="CA843" s="258">
        <f t="shared" si="434"/>
        <v>1</v>
      </c>
      <c r="CB843" s="258">
        <f t="shared" si="398"/>
        <v>1</v>
      </c>
      <c r="CC843" s="258">
        <f t="shared" si="435"/>
        <v>0</v>
      </c>
      <c r="CD843" s="258">
        <f t="shared" si="436"/>
        <v>1</v>
      </c>
    </row>
    <row r="844" spans="1:82" hidden="1">
      <c r="A844" s="258"/>
      <c r="B844" s="258"/>
      <c r="C844" s="259"/>
      <c r="D844" s="258"/>
      <c r="E844" s="258"/>
      <c r="F844" s="258"/>
      <c r="G844" s="258">
        <v>836</v>
      </c>
      <c r="H844" s="743"/>
      <c r="I844" s="744"/>
      <c r="J844" s="739"/>
      <c r="K844" s="745"/>
      <c r="L844" s="745"/>
      <c r="M844" s="272"/>
      <c r="N844" s="508">
        <f t="shared" si="442"/>
        <v>0</v>
      </c>
      <c r="O844" s="510">
        <f t="shared" si="443"/>
        <v>0</v>
      </c>
      <c r="P844" s="260">
        <f t="shared" si="444"/>
        <v>0</v>
      </c>
      <c r="Q844" s="261">
        <f t="shared" si="445"/>
        <v>0</v>
      </c>
      <c r="R844" s="261">
        <f t="shared" si="441"/>
        <v>0</v>
      </c>
      <c r="S844" s="262"/>
      <c r="T844" s="262"/>
      <c r="U844" s="263">
        <f t="shared" si="348"/>
        <v>1.288</v>
      </c>
      <c r="V844" s="264">
        <f>IF(E844="SP",1,IF(D844="",ExtraMargeMateriaal,(1-VLOOKUP(D844,TabelAankoop[],4,FALSE))))</f>
        <v>1</v>
      </c>
      <c r="W844" s="265">
        <f t="shared" si="437"/>
        <v>0.6885</v>
      </c>
      <c r="X844" s="266">
        <f t="shared" si="438"/>
        <v>1</v>
      </c>
      <c r="Y844" s="267">
        <f t="shared" si="439"/>
        <v>1.46</v>
      </c>
      <c r="Z844" s="267">
        <f t="shared" si="440"/>
        <v>1.1599999999999999</v>
      </c>
      <c r="AA844" s="268">
        <f t="shared" si="349"/>
        <v>0</v>
      </c>
      <c r="AB844" s="456">
        <f t="shared" si="350"/>
        <v>0</v>
      </c>
      <c r="AC844" s="457">
        <f t="shared" si="351"/>
        <v>0</v>
      </c>
      <c r="AD844" s="456">
        <f t="shared" si="352"/>
        <v>0</v>
      </c>
      <c r="AE844" s="458">
        <f t="shared" si="353"/>
        <v>0</v>
      </c>
      <c r="AF844" s="457">
        <f t="shared" si="406"/>
        <v>0</v>
      </c>
      <c r="AG844" s="456">
        <f t="shared" si="355"/>
        <v>0</v>
      </c>
      <c r="AH844" s="457">
        <f t="shared" si="356"/>
        <v>0</v>
      </c>
      <c r="AI844" s="268">
        <f t="shared" si="357"/>
        <v>0</v>
      </c>
      <c r="AJ844" s="269">
        <f t="shared" si="358"/>
        <v>0</v>
      </c>
      <c r="AK844" s="270">
        <f t="shared" si="359"/>
        <v>0</v>
      </c>
      <c r="AL844" s="415">
        <f t="shared" si="360"/>
        <v>0</v>
      </c>
      <c r="AM844" s="259" t="str">
        <f>IF(AP844="","",IFERROR(VLOOKUP(AP844,CODES!$A$3:$D$1348,4,FALSE),"X"))&amp;IF(AQ844="","",IFERROR(VLOOKUP(AQ844,CODES!$A$3:$D$1348,4,FALSE),"X"))&amp;IF(AR844="","",IFERROR(VLOOKUP(AR844,CODES!$A$3:$D$1348,4,FALSE),"X"))&amp;IF(AS844="","",IFERROR(VLOOKUP(AS844,CODES!$A$3:$D$1348,4,FALSE),"X"))&amp;IF(AT844="","",IFERROR(VLOOKUP(AT844,CODES!$A$3:$D$1348,4,FALSE),"X"))&amp;IF(AU844="","",IFERROR(VLOOKUP(AU844,CODES!$A$3:$D$1348,4,FALSE),"X"))&amp;IF(AV844="","",IFERROR(VLOOKUP(AV844,CODES!$A$3:$D$1348,4,FALSE),"X"))&amp;IF(AW844="","",IFERROR(VLOOKUP(AW844,CODES!$A$3:$D$1348,4,FALSE),"X"))&amp;IF(AX844="","",IFERROR(VLOOKUP(AX844,CODES!$A$3:$D$1348,4,FALSE),"X"))&amp;IF(AY844="","",IFERROR(VLOOKUP(AY844,CODES!$A$3:$D$1348,4,FALSE),"X"))</f>
        <v/>
      </c>
      <c r="AN844" s="258">
        <f>SUM(IFERROR(VLOOKUP(AP844,CODES!$A$3:$D$1348,4,FALSE)*BC844,0),IFERROR(VLOOKUP(AQ844,CODES!$A$3:$D$1348,4,FALSE)*BF844,0),IFERROR(VLOOKUP(AR844,CODES!$A$3:$D$1348,4,FALSE)*BI844,0),IFERROR(VLOOKUP(AS844,CODES!$A$3:$D$1348,4,FALSE)*BL844,0),IFERROR(VLOOKUP(AT844,CODES!$A$3:$D$1348,4,FALSE)*BO844,0),IFERROR(VLOOKUP(AU844,CODES!$A$3:$D$1348,4,FALSE)*BR844,0),IFERROR(VLOOKUP(AV844,CODES!$A$3:$D$1348,4,FALSE)*BU844,0),IFERROR(VLOOKUP(AW844,CODES!$A$3:$D$1348,4,FALSE)*BX844,0),IFERROR(VLOOKUP(AX844,CODES!$A$3:$D$1348,4,FALSE)*CA844,0),IFERROR(VLOOKUP(AY844,CODES!$A$3:$D$1348,4,FALSE)*CD844,0))</f>
        <v>0</v>
      </c>
      <c r="AO844" s="258">
        <f>SUM(IFERROR(VLOOKUP(AP844,CODES!$A$3:$D$1348,3,FALSE)*BC844,0),IFERROR(VLOOKUP(AQ844,CODES!$A$3:$D$1348,3,FALSE)*BF844,0),IFERROR(VLOOKUP(AR844,CODES!$A$3:$D$1348,3,FALSE)*BI844,0),IFERROR(VLOOKUP(AS844,CODES!$A$3:$D$1348,3,FALSE)*BL844,0),IFERROR(VLOOKUP(AT844,CODES!$A$3:$D$1348,3,FALSE)*BO844,0),IFERROR(VLOOKUP(AU844,CODES!$A$3:$D$1348,3,FALSE)*BR844,0),IFERROR(VLOOKUP(AV844,CODES!$A$3:$D$1348,3,FALSE)*BU844,0),IFERROR(VLOOKUP(AW844,CODES!$A$3:$D$1348,3,FALSE)*BX844,0),IFERROR(VLOOKUP(AX844,CODES!$A$3:$D$1348,3,FALSE)*CA844,0),IFERROR(VLOOKUP(AY844,CODES!$A$3:$D$1348,3,FALSE)*CD844,0))+B844</f>
        <v>0</v>
      </c>
      <c r="AP844" s="271" t="str">
        <f t="shared" si="407"/>
        <v/>
      </c>
      <c r="AQ844" s="271" t="str">
        <f t="shared" si="408"/>
        <v/>
      </c>
      <c r="AR844" s="271" t="str">
        <f t="shared" si="409"/>
        <v/>
      </c>
      <c r="AS844" s="271" t="str">
        <f t="shared" si="410"/>
        <v/>
      </c>
      <c r="AT844" s="271" t="str">
        <f t="shared" si="411"/>
        <v/>
      </c>
      <c r="AU844" s="271" t="str">
        <f t="shared" si="412"/>
        <v/>
      </c>
      <c r="AV844" s="271" t="str">
        <f t="shared" si="413"/>
        <v/>
      </c>
      <c r="AW844" s="271" t="str">
        <f t="shared" si="414"/>
        <v/>
      </c>
      <c r="AX844" s="271" t="str">
        <f t="shared" si="415"/>
        <v/>
      </c>
      <c r="AY844" s="271" t="str">
        <f t="shared" si="416"/>
        <v/>
      </c>
      <c r="AZ844" s="258">
        <f t="shared" si="371"/>
        <v>0</v>
      </c>
      <c r="BA844" s="258">
        <f t="shared" si="19"/>
        <v>1</v>
      </c>
      <c r="BB844" s="258">
        <f t="shared" si="417"/>
        <v>0</v>
      </c>
      <c r="BC844" s="258">
        <f t="shared" si="418"/>
        <v>1</v>
      </c>
      <c r="BD844" s="258">
        <f t="shared" si="374"/>
        <v>1</v>
      </c>
      <c r="BE844" s="258">
        <f t="shared" si="419"/>
        <v>0</v>
      </c>
      <c r="BF844" s="258">
        <f t="shared" si="420"/>
        <v>1</v>
      </c>
      <c r="BG844" s="258">
        <f t="shared" si="377"/>
        <v>1</v>
      </c>
      <c r="BH844" s="258">
        <f t="shared" si="421"/>
        <v>0</v>
      </c>
      <c r="BI844" s="258">
        <f t="shared" si="422"/>
        <v>1</v>
      </c>
      <c r="BJ844" s="258">
        <f t="shared" si="380"/>
        <v>1</v>
      </c>
      <c r="BK844" s="258">
        <f t="shared" si="423"/>
        <v>0</v>
      </c>
      <c r="BL844" s="258">
        <f t="shared" si="424"/>
        <v>1</v>
      </c>
      <c r="BM844" s="258">
        <f t="shared" si="383"/>
        <v>1</v>
      </c>
      <c r="BN844" s="258">
        <f t="shared" si="425"/>
        <v>0</v>
      </c>
      <c r="BO844" s="258">
        <f t="shared" si="426"/>
        <v>1</v>
      </c>
      <c r="BP844" s="258">
        <f t="shared" si="386"/>
        <v>1</v>
      </c>
      <c r="BQ844" s="258">
        <f t="shared" si="427"/>
        <v>0</v>
      </c>
      <c r="BR844" s="258">
        <f t="shared" si="428"/>
        <v>1</v>
      </c>
      <c r="BS844" s="258">
        <f t="shared" si="389"/>
        <v>1</v>
      </c>
      <c r="BT844" s="258">
        <f t="shared" si="429"/>
        <v>0</v>
      </c>
      <c r="BU844" s="258">
        <f t="shared" si="430"/>
        <v>1</v>
      </c>
      <c r="BV844" s="258">
        <f t="shared" si="392"/>
        <v>1</v>
      </c>
      <c r="BW844" s="258">
        <f t="shared" si="431"/>
        <v>0</v>
      </c>
      <c r="BX844" s="258">
        <f t="shared" si="432"/>
        <v>1</v>
      </c>
      <c r="BY844" s="258">
        <f t="shared" si="395"/>
        <v>1</v>
      </c>
      <c r="BZ844" s="258">
        <f t="shared" si="433"/>
        <v>0</v>
      </c>
      <c r="CA844" s="258">
        <f t="shared" si="434"/>
        <v>1</v>
      </c>
      <c r="CB844" s="258">
        <f t="shared" si="398"/>
        <v>1</v>
      </c>
      <c r="CC844" s="258">
        <f t="shared" si="435"/>
        <v>0</v>
      </c>
      <c r="CD844" s="258">
        <f t="shared" si="436"/>
        <v>1</v>
      </c>
    </row>
    <row r="845" spans="1:82" hidden="1">
      <c r="A845" s="258"/>
      <c r="B845" s="258"/>
      <c r="C845" s="259"/>
      <c r="D845" s="258"/>
      <c r="E845" s="258"/>
      <c r="F845" s="258"/>
      <c r="G845" s="258">
        <v>837</v>
      </c>
      <c r="H845" s="743"/>
      <c r="I845" s="744"/>
      <c r="J845" s="739"/>
      <c r="K845" s="745"/>
      <c r="L845" s="745"/>
      <c r="M845" s="272"/>
      <c r="N845" s="508">
        <f t="shared" si="442"/>
        <v>0</v>
      </c>
      <c r="O845" s="510">
        <f t="shared" si="443"/>
        <v>0</v>
      </c>
      <c r="P845" s="260">
        <f t="shared" si="444"/>
        <v>0</v>
      </c>
      <c r="Q845" s="261">
        <f t="shared" si="445"/>
        <v>0</v>
      </c>
      <c r="R845" s="261">
        <f t="shared" si="441"/>
        <v>0</v>
      </c>
      <c r="S845" s="262"/>
      <c r="T845" s="262"/>
      <c r="U845" s="263">
        <f t="shared" si="348"/>
        <v>1.288</v>
      </c>
      <c r="V845" s="264">
        <f>IF(E845="SP",1,IF(D845="",ExtraMargeMateriaal,(1-VLOOKUP(D845,TabelAankoop[],4,FALSE))))</f>
        <v>1</v>
      </c>
      <c r="W845" s="265">
        <f t="shared" si="437"/>
        <v>0.6885</v>
      </c>
      <c r="X845" s="266">
        <f t="shared" si="438"/>
        <v>1</v>
      </c>
      <c r="Y845" s="267">
        <f t="shared" si="439"/>
        <v>1.46</v>
      </c>
      <c r="Z845" s="267">
        <f t="shared" si="440"/>
        <v>1.1599999999999999</v>
      </c>
      <c r="AA845" s="268">
        <f t="shared" si="349"/>
        <v>0</v>
      </c>
      <c r="AB845" s="456">
        <f t="shared" si="350"/>
        <v>0</v>
      </c>
      <c r="AC845" s="457">
        <f t="shared" si="351"/>
        <v>0</v>
      </c>
      <c r="AD845" s="456">
        <f t="shared" si="352"/>
        <v>0</v>
      </c>
      <c r="AE845" s="458">
        <f t="shared" si="353"/>
        <v>0</v>
      </c>
      <c r="AF845" s="457">
        <f t="shared" si="406"/>
        <v>0</v>
      </c>
      <c r="AG845" s="456">
        <f t="shared" si="355"/>
        <v>0</v>
      </c>
      <c r="AH845" s="457">
        <f t="shared" si="356"/>
        <v>0</v>
      </c>
      <c r="AI845" s="268">
        <f t="shared" si="357"/>
        <v>0</v>
      </c>
      <c r="AJ845" s="269">
        <f t="shared" si="358"/>
        <v>0</v>
      </c>
      <c r="AK845" s="270">
        <f t="shared" si="359"/>
        <v>0</v>
      </c>
      <c r="AL845" s="415">
        <f t="shared" si="360"/>
        <v>0</v>
      </c>
      <c r="AM845" s="259" t="str">
        <f>IF(AP845="","",IFERROR(VLOOKUP(AP845,CODES!$A$3:$D$1348,4,FALSE),"X"))&amp;IF(AQ845="","",IFERROR(VLOOKUP(AQ845,CODES!$A$3:$D$1348,4,FALSE),"X"))&amp;IF(AR845="","",IFERROR(VLOOKUP(AR845,CODES!$A$3:$D$1348,4,FALSE),"X"))&amp;IF(AS845="","",IFERROR(VLOOKUP(AS845,CODES!$A$3:$D$1348,4,FALSE),"X"))&amp;IF(AT845="","",IFERROR(VLOOKUP(AT845,CODES!$A$3:$D$1348,4,FALSE),"X"))&amp;IF(AU845="","",IFERROR(VLOOKUP(AU845,CODES!$A$3:$D$1348,4,FALSE),"X"))&amp;IF(AV845="","",IFERROR(VLOOKUP(AV845,CODES!$A$3:$D$1348,4,FALSE),"X"))&amp;IF(AW845="","",IFERROR(VLOOKUP(AW845,CODES!$A$3:$D$1348,4,FALSE),"X"))&amp;IF(AX845="","",IFERROR(VLOOKUP(AX845,CODES!$A$3:$D$1348,4,FALSE),"X"))&amp;IF(AY845="","",IFERROR(VLOOKUP(AY845,CODES!$A$3:$D$1348,4,FALSE),"X"))</f>
        <v/>
      </c>
      <c r="AN845" s="258">
        <f>SUM(IFERROR(VLOOKUP(AP845,CODES!$A$3:$D$1348,4,FALSE)*BC845,0),IFERROR(VLOOKUP(AQ845,CODES!$A$3:$D$1348,4,FALSE)*BF845,0),IFERROR(VLOOKUP(AR845,CODES!$A$3:$D$1348,4,FALSE)*BI845,0),IFERROR(VLOOKUP(AS845,CODES!$A$3:$D$1348,4,FALSE)*BL845,0),IFERROR(VLOOKUP(AT845,CODES!$A$3:$D$1348,4,FALSE)*BO845,0),IFERROR(VLOOKUP(AU845,CODES!$A$3:$D$1348,4,FALSE)*BR845,0),IFERROR(VLOOKUP(AV845,CODES!$A$3:$D$1348,4,FALSE)*BU845,0),IFERROR(VLOOKUP(AW845,CODES!$A$3:$D$1348,4,FALSE)*BX845,0),IFERROR(VLOOKUP(AX845,CODES!$A$3:$D$1348,4,FALSE)*CA845,0),IFERROR(VLOOKUP(AY845,CODES!$A$3:$D$1348,4,FALSE)*CD845,0))</f>
        <v>0</v>
      </c>
      <c r="AO845" s="258">
        <f>SUM(IFERROR(VLOOKUP(AP845,CODES!$A$3:$D$1348,3,FALSE)*BC845,0),IFERROR(VLOOKUP(AQ845,CODES!$A$3:$D$1348,3,FALSE)*BF845,0),IFERROR(VLOOKUP(AR845,CODES!$A$3:$D$1348,3,FALSE)*BI845,0),IFERROR(VLOOKUP(AS845,CODES!$A$3:$D$1348,3,FALSE)*BL845,0),IFERROR(VLOOKUP(AT845,CODES!$A$3:$D$1348,3,FALSE)*BO845,0),IFERROR(VLOOKUP(AU845,CODES!$A$3:$D$1348,3,FALSE)*BR845,0),IFERROR(VLOOKUP(AV845,CODES!$A$3:$D$1348,3,FALSE)*BU845,0),IFERROR(VLOOKUP(AW845,CODES!$A$3:$D$1348,3,FALSE)*BX845,0),IFERROR(VLOOKUP(AX845,CODES!$A$3:$D$1348,3,FALSE)*CA845,0),IFERROR(VLOOKUP(AY845,CODES!$A$3:$D$1348,3,FALSE)*CD845,0))+B845</f>
        <v>0</v>
      </c>
      <c r="AP845" s="271" t="str">
        <f t="shared" si="407"/>
        <v/>
      </c>
      <c r="AQ845" s="271" t="str">
        <f t="shared" si="408"/>
        <v/>
      </c>
      <c r="AR845" s="271" t="str">
        <f t="shared" si="409"/>
        <v/>
      </c>
      <c r="AS845" s="271" t="str">
        <f t="shared" si="410"/>
        <v/>
      </c>
      <c r="AT845" s="271" t="str">
        <f t="shared" si="411"/>
        <v/>
      </c>
      <c r="AU845" s="271" t="str">
        <f t="shared" si="412"/>
        <v/>
      </c>
      <c r="AV845" s="271" t="str">
        <f t="shared" si="413"/>
        <v/>
      </c>
      <c r="AW845" s="271" t="str">
        <f t="shared" si="414"/>
        <v/>
      </c>
      <c r="AX845" s="271" t="str">
        <f t="shared" si="415"/>
        <v/>
      </c>
      <c r="AY845" s="271" t="str">
        <f t="shared" si="416"/>
        <v/>
      </c>
      <c r="AZ845" s="258">
        <f t="shared" si="371"/>
        <v>0</v>
      </c>
      <c r="BA845" s="258">
        <f t="shared" si="19"/>
        <v>1</v>
      </c>
      <c r="BB845" s="258">
        <f t="shared" si="417"/>
        <v>0</v>
      </c>
      <c r="BC845" s="258">
        <f t="shared" si="418"/>
        <v>1</v>
      </c>
      <c r="BD845" s="258">
        <f t="shared" si="374"/>
        <v>1</v>
      </c>
      <c r="BE845" s="258">
        <f t="shared" si="419"/>
        <v>0</v>
      </c>
      <c r="BF845" s="258">
        <f t="shared" si="420"/>
        <v>1</v>
      </c>
      <c r="BG845" s="258">
        <f t="shared" si="377"/>
        <v>1</v>
      </c>
      <c r="BH845" s="258">
        <f t="shared" si="421"/>
        <v>0</v>
      </c>
      <c r="BI845" s="258">
        <f t="shared" si="422"/>
        <v>1</v>
      </c>
      <c r="BJ845" s="258">
        <f t="shared" si="380"/>
        <v>1</v>
      </c>
      <c r="BK845" s="258">
        <f t="shared" si="423"/>
        <v>0</v>
      </c>
      <c r="BL845" s="258">
        <f t="shared" si="424"/>
        <v>1</v>
      </c>
      <c r="BM845" s="258">
        <f t="shared" si="383"/>
        <v>1</v>
      </c>
      <c r="BN845" s="258">
        <f t="shared" si="425"/>
        <v>0</v>
      </c>
      <c r="BO845" s="258">
        <f t="shared" si="426"/>
        <v>1</v>
      </c>
      <c r="BP845" s="258">
        <f t="shared" si="386"/>
        <v>1</v>
      </c>
      <c r="BQ845" s="258">
        <f t="shared" si="427"/>
        <v>0</v>
      </c>
      <c r="BR845" s="258">
        <f t="shared" si="428"/>
        <v>1</v>
      </c>
      <c r="BS845" s="258">
        <f t="shared" si="389"/>
        <v>1</v>
      </c>
      <c r="BT845" s="258">
        <f t="shared" si="429"/>
        <v>0</v>
      </c>
      <c r="BU845" s="258">
        <f t="shared" si="430"/>
        <v>1</v>
      </c>
      <c r="BV845" s="258">
        <f t="shared" si="392"/>
        <v>1</v>
      </c>
      <c r="BW845" s="258">
        <f t="shared" si="431"/>
        <v>0</v>
      </c>
      <c r="BX845" s="258">
        <f t="shared" si="432"/>
        <v>1</v>
      </c>
      <c r="BY845" s="258">
        <f t="shared" si="395"/>
        <v>1</v>
      </c>
      <c r="BZ845" s="258">
        <f t="shared" si="433"/>
        <v>0</v>
      </c>
      <c r="CA845" s="258">
        <f t="shared" si="434"/>
        <v>1</v>
      </c>
      <c r="CB845" s="258">
        <f t="shared" si="398"/>
        <v>1</v>
      </c>
      <c r="CC845" s="258">
        <f t="shared" si="435"/>
        <v>0</v>
      </c>
      <c r="CD845" s="258">
        <f t="shared" si="436"/>
        <v>1</v>
      </c>
    </row>
    <row r="846" spans="1:82" hidden="1">
      <c r="A846" s="258"/>
      <c r="B846" s="258"/>
      <c r="C846" s="259"/>
      <c r="D846" s="258"/>
      <c r="E846" s="258"/>
      <c r="F846" s="258"/>
      <c r="G846" s="258">
        <v>838</v>
      </c>
      <c r="H846" s="743"/>
      <c r="I846" s="744"/>
      <c r="J846" s="739"/>
      <c r="K846" s="745"/>
      <c r="L846" s="745"/>
      <c r="M846" s="272"/>
      <c r="N846" s="508">
        <f t="shared" si="442"/>
        <v>0</v>
      </c>
      <c r="O846" s="510">
        <f t="shared" si="443"/>
        <v>0</v>
      </c>
      <c r="P846" s="260">
        <f t="shared" si="444"/>
        <v>0</v>
      </c>
      <c r="Q846" s="261">
        <f t="shared" si="445"/>
        <v>0</v>
      </c>
      <c r="R846" s="261">
        <f t="shared" si="441"/>
        <v>0</v>
      </c>
      <c r="S846" s="262"/>
      <c r="T846" s="262"/>
      <c r="U846" s="263">
        <f t="shared" si="348"/>
        <v>1.288</v>
      </c>
      <c r="V846" s="264">
        <f>IF(E846="SP",1,IF(D846="",ExtraMargeMateriaal,(1-VLOOKUP(D846,TabelAankoop[],4,FALSE))))</f>
        <v>1</v>
      </c>
      <c r="W846" s="265">
        <f t="shared" si="437"/>
        <v>0.6885</v>
      </c>
      <c r="X846" s="266">
        <f t="shared" si="438"/>
        <v>1</v>
      </c>
      <c r="Y846" s="267">
        <f t="shared" si="439"/>
        <v>1.46</v>
      </c>
      <c r="Z846" s="267">
        <f t="shared" si="440"/>
        <v>1.1599999999999999</v>
      </c>
      <c r="AA846" s="268">
        <f t="shared" si="349"/>
        <v>0</v>
      </c>
      <c r="AB846" s="456">
        <f t="shared" si="350"/>
        <v>0</v>
      </c>
      <c r="AC846" s="457">
        <f t="shared" si="351"/>
        <v>0</v>
      </c>
      <c r="AD846" s="456">
        <f t="shared" si="352"/>
        <v>0</v>
      </c>
      <c r="AE846" s="458">
        <f t="shared" si="353"/>
        <v>0</v>
      </c>
      <c r="AF846" s="457">
        <f t="shared" si="406"/>
        <v>0</v>
      </c>
      <c r="AG846" s="456">
        <f t="shared" si="355"/>
        <v>0</v>
      </c>
      <c r="AH846" s="457">
        <f t="shared" si="356"/>
        <v>0</v>
      </c>
      <c r="AI846" s="268">
        <f t="shared" si="357"/>
        <v>0</v>
      </c>
      <c r="AJ846" s="269">
        <f t="shared" si="358"/>
        <v>0</v>
      </c>
      <c r="AK846" s="270">
        <f t="shared" si="359"/>
        <v>0</v>
      </c>
      <c r="AL846" s="415">
        <f t="shared" si="360"/>
        <v>0</v>
      </c>
      <c r="AM846" s="259" t="str">
        <f>IF(AP846="","",IFERROR(VLOOKUP(AP846,CODES!$A$3:$D$1348,4,FALSE),"X"))&amp;IF(AQ846="","",IFERROR(VLOOKUP(AQ846,CODES!$A$3:$D$1348,4,FALSE),"X"))&amp;IF(AR846="","",IFERROR(VLOOKUP(AR846,CODES!$A$3:$D$1348,4,FALSE),"X"))&amp;IF(AS846="","",IFERROR(VLOOKUP(AS846,CODES!$A$3:$D$1348,4,FALSE),"X"))&amp;IF(AT846="","",IFERROR(VLOOKUP(AT846,CODES!$A$3:$D$1348,4,FALSE),"X"))&amp;IF(AU846="","",IFERROR(VLOOKUP(AU846,CODES!$A$3:$D$1348,4,FALSE),"X"))&amp;IF(AV846="","",IFERROR(VLOOKUP(AV846,CODES!$A$3:$D$1348,4,FALSE),"X"))&amp;IF(AW846="","",IFERROR(VLOOKUP(AW846,CODES!$A$3:$D$1348,4,FALSE),"X"))&amp;IF(AX846="","",IFERROR(VLOOKUP(AX846,CODES!$A$3:$D$1348,4,FALSE),"X"))&amp;IF(AY846="","",IFERROR(VLOOKUP(AY846,CODES!$A$3:$D$1348,4,FALSE),"X"))</f>
        <v/>
      </c>
      <c r="AN846" s="258">
        <f>SUM(IFERROR(VLOOKUP(AP846,CODES!$A$3:$D$1348,4,FALSE)*BC846,0),IFERROR(VLOOKUP(AQ846,CODES!$A$3:$D$1348,4,FALSE)*BF846,0),IFERROR(VLOOKUP(AR846,CODES!$A$3:$D$1348,4,FALSE)*BI846,0),IFERROR(VLOOKUP(AS846,CODES!$A$3:$D$1348,4,FALSE)*BL846,0),IFERROR(VLOOKUP(AT846,CODES!$A$3:$D$1348,4,FALSE)*BO846,0),IFERROR(VLOOKUP(AU846,CODES!$A$3:$D$1348,4,FALSE)*BR846,0),IFERROR(VLOOKUP(AV846,CODES!$A$3:$D$1348,4,FALSE)*BU846,0),IFERROR(VLOOKUP(AW846,CODES!$A$3:$D$1348,4,FALSE)*BX846,0),IFERROR(VLOOKUP(AX846,CODES!$A$3:$D$1348,4,FALSE)*CA846,0),IFERROR(VLOOKUP(AY846,CODES!$A$3:$D$1348,4,FALSE)*CD846,0))</f>
        <v>0</v>
      </c>
      <c r="AO846" s="258">
        <f>SUM(IFERROR(VLOOKUP(AP846,CODES!$A$3:$D$1348,3,FALSE)*BC846,0),IFERROR(VLOOKUP(AQ846,CODES!$A$3:$D$1348,3,FALSE)*BF846,0),IFERROR(VLOOKUP(AR846,CODES!$A$3:$D$1348,3,FALSE)*BI846,0),IFERROR(VLOOKUP(AS846,CODES!$A$3:$D$1348,3,FALSE)*BL846,0),IFERROR(VLOOKUP(AT846,CODES!$A$3:$D$1348,3,FALSE)*BO846,0),IFERROR(VLOOKUP(AU846,CODES!$A$3:$D$1348,3,FALSE)*BR846,0),IFERROR(VLOOKUP(AV846,CODES!$A$3:$D$1348,3,FALSE)*BU846,0),IFERROR(VLOOKUP(AW846,CODES!$A$3:$D$1348,3,FALSE)*BX846,0),IFERROR(VLOOKUP(AX846,CODES!$A$3:$D$1348,3,FALSE)*CA846,0),IFERROR(VLOOKUP(AY846,CODES!$A$3:$D$1348,3,FALSE)*CD846,0))+B846</f>
        <v>0</v>
      </c>
      <c r="AP846" s="271" t="str">
        <f t="shared" si="407"/>
        <v/>
      </c>
      <c r="AQ846" s="271" t="str">
        <f t="shared" si="408"/>
        <v/>
      </c>
      <c r="AR846" s="271" t="str">
        <f t="shared" si="409"/>
        <v/>
      </c>
      <c r="AS846" s="271" t="str">
        <f t="shared" si="410"/>
        <v/>
      </c>
      <c r="AT846" s="271" t="str">
        <f t="shared" si="411"/>
        <v/>
      </c>
      <c r="AU846" s="271" t="str">
        <f t="shared" si="412"/>
        <v/>
      </c>
      <c r="AV846" s="271" t="str">
        <f t="shared" si="413"/>
        <v/>
      </c>
      <c r="AW846" s="271" t="str">
        <f t="shared" si="414"/>
        <v/>
      </c>
      <c r="AX846" s="271" t="str">
        <f t="shared" si="415"/>
        <v/>
      </c>
      <c r="AY846" s="271" t="str">
        <f t="shared" si="416"/>
        <v/>
      </c>
      <c r="AZ846" s="258">
        <f t="shared" si="371"/>
        <v>0</v>
      </c>
      <c r="BA846" s="258">
        <f t="shared" si="19"/>
        <v>1</v>
      </c>
      <c r="BB846" s="258">
        <f t="shared" si="417"/>
        <v>0</v>
      </c>
      <c r="BC846" s="258">
        <f t="shared" si="418"/>
        <v>1</v>
      </c>
      <c r="BD846" s="258">
        <f t="shared" si="374"/>
        <v>1</v>
      </c>
      <c r="BE846" s="258">
        <f t="shared" si="419"/>
        <v>0</v>
      </c>
      <c r="BF846" s="258">
        <f t="shared" si="420"/>
        <v>1</v>
      </c>
      <c r="BG846" s="258">
        <f t="shared" si="377"/>
        <v>1</v>
      </c>
      <c r="BH846" s="258">
        <f t="shared" si="421"/>
        <v>0</v>
      </c>
      <c r="BI846" s="258">
        <f t="shared" si="422"/>
        <v>1</v>
      </c>
      <c r="BJ846" s="258">
        <f t="shared" si="380"/>
        <v>1</v>
      </c>
      <c r="BK846" s="258">
        <f t="shared" si="423"/>
        <v>0</v>
      </c>
      <c r="BL846" s="258">
        <f t="shared" si="424"/>
        <v>1</v>
      </c>
      <c r="BM846" s="258">
        <f t="shared" si="383"/>
        <v>1</v>
      </c>
      <c r="BN846" s="258">
        <f t="shared" si="425"/>
        <v>0</v>
      </c>
      <c r="BO846" s="258">
        <f t="shared" si="426"/>
        <v>1</v>
      </c>
      <c r="BP846" s="258">
        <f t="shared" si="386"/>
        <v>1</v>
      </c>
      <c r="BQ846" s="258">
        <f t="shared" si="427"/>
        <v>0</v>
      </c>
      <c r="BR846" s="258">
        <f t="shared" si="428"/>
        <v>1</v>
      </c>
      <c r="BS846" s="258">
        <f t="shared" si="389"/>
        <v>1</v>
      </c>
      <c r="BT846" s="258">
        <f t="shared" si="429"/>
        <v>0</v>
      </c>
      <c r="BU846" s="258">
        <f t="shared" si="430"/>
        <v>1</v>
      </c>
      <c r="BV846" s="258">
        <f t="shared" si="392"/>
        <v>1</v>
      </c>
      <c r="BW846" s="258">
        <f t="shared" si="431"/>
        <v>0</v>
      </c>
      <c r="BX846" s="258">
        <f t="shared" si="432"/>
        <v>1</v>
      </c>
      <c r="BY846" s="258">
        <f t="shared" si="395"/>
        <v>1</v>
      </c>
      <c r="BZ846" s="258">
        <f t="shared" si="433"/>
        <v>0</v>
      </c>
      <c r="CA846" s="258">
        <f t="shared" si="434"/>
        <v>1</v>
      </c>
      <c r="CB846" s="258">
        <f t="shared" si="398"/>
        <v>1</v>
      </c>
      <c r="CC846" s="258">
        <f t="shared" si="435"/>
        <v>0</v>
      </c>
      <c r="CD846" s="258">
        <f t="shared" si="436"/>
        <v>1</v>
      </c>
    </row>
    <row r="847" spans="1:82" hidden="1">
      <c r="A847" s="258"/>
      <c r="B847" s="258"/>
      <c r="C847" s="259"/>
      <c r="D847" s="258"/>
      <c r="E847" s="258"/>
      <c r="F847" s="258"/>
      <c r="G847" s="258">
        <v>839</v>
      </c>
      <c r="H847" s="743"/>
      <c r="I847" s="744"/>
      <c r="J847" s="739"/>
      <c r="K847" s="745"/>
      <c r="L847" s="745"/>
      <c r="M847" s="272"/>
      <c r="N847" s="508">
        <f t="shared" si="442"/>
        <v>0</v>
      </c>
      <c r="O847" s="510">
        <f t="shared" si="443"/>
        <v>0</v>
      </c>
      <c r="P847" s="260">
        <f t="shared" si="444"/>
        <v>0</v>
      </c>
      <c r="Q847" s="261">
        <f t="shared" si="445"/>
        <v>0</v>
      </c>
      <c r="R847" s="261">
        <f t="shared" si="441"/>
        <v>0</v>
      </c>
      <c r="S847" s="262"/>
      <c r="T847" s="262"/>
      <c r="U847" s="263">
        <f t="shared" si="348"/>
        <v>1.288</v>
      </c>
      <c r="V847" s="264">
        <f>IF(E847="SP",1,IF(D847="",ExtraMargeMateriaal,(1-VLOOKUP(D847,TabelAankoop[],4,FALSE))))</f>
        <v>1</v>
      </c>
      <c r="W847" s="265">
        <f t="shared" si="437"/>
        <v>0.6885</v>
      </c>
      <c r="X847" s="266">
        <f t="shared" si="438"/>
        <v>1</v>
      </c>
      <c r="Y847" s="267">
        <f t="shared" si="439"/>
        <v>1.46</v>
      </c>
      <c r="Z847" s="267">
        <f t="shared" si="440"/>
        <v>1.1599999999999999</v>
      </c>
      <c r="AA847" s="268">
        <f t="shared" si="349"/>
        <v>0</v>
      </c>
      <c r="AB847" s="456">
        <f t="shared" si="350"/>
        <v>0</v>
      </c>
      <c r="AC847" s="457">
        <f t="shared" si="351"/>
        <v>0</v>
      </c>
      <c r="AD847" s="456">
        <f t="shared" si="352"/>
        <v>0</v>
      </c>
      <c r="AE847" s="458">
        <f t="shared" si="353"/>
        <v>0</v>
      </c>
      <c r="AF847" s="457">
        <f t="shared" si="406"/>
        <v>0</v>
      </c>
      <c r="AG847" s="456">
        <f t="shared" si="355"/>
        <v>0</v>
      </c>
      <c r="AH847" s="457">
        <f t="shared" si="356"/>
        <v>0</v>
      </c>
      <c r="AI847" s="268">
        <f t="shared" si="357"/>
        <v>0</v>
      </c>
      <c r="AJ847" s="269">
        <f t="shared" si="358"/>
        <v>0</v>
      </c>
      <c r="AK847" s="270">
        <f t="shared" si="359"/>
        <v>0</v>
      </c>
      <c r="AL847" s="415">
        <f t="shared" si="360"/>
        <v>0</v>
      </c>
      <c r="AM847" s="259" t="str">
        <f>IF(AP847="","",IFERROR(VLOOKUP(AP847,CODES!$A$3:$D$1348,4,FALSE),"X"))&amp;IF(AQ847="","",IFERROR(VLOOKUP(AQ847,CODES!$A$3:$D$1348,4,FALSE),"X"))&amp;IF(AR847="","",IFERROR(VLOOKUP(AR847,CODES!$A$3:$D$1348,4,FALSE),"X"))&amp;IF(AS847="","",IFERROR(VLOOKUP(AS847,CODES!$A$3:$D$1348,4,FALSE),"X"))&amp;IF(AT847="","",IFERROR(VLOOKUP(AT847,CODES!$A$3:$D$1348,4,FALSE),"X"))&amp;IF(AU847="","",IFERROR(VLOOKUP(AU847,CODES!$A$3:$D$1348,4,FALSE),"X"))&amp;IF(AV847="","",IFERROR(VLOOKUP(AV847,CODES!$A$3:$D$1348,4,FALSE),"X"))&amp;IF(AW847="","",IFERROR(VLOOKUP(AW847,CODES!$A$3:$D$1348,4,FALSE),"X"))&amp;IF(AX847="","",IFERROR(VLOOKUP(AX847,CODES!$A$3:$D$1348,4,FALSE),"X"))&amp;IF(AY847="","",IFERROR(VLOOKUP(AY847,CODES!$A$3:$D$1348,4,FALSE),"X"))</f>
        <v/>
      </c>
      <c r="AN847" s="258">
        <f>SUM(IFERROR(VLOOKUP(AP847,CODES!$A$3:$D$1348,4,FALSE)*BC847,0),IFERROR(VLOOKUP(AQ847,CODES!$A$3:$D$1348,4,FALSE)*BF847,0),IFERROR(VLOOKUP(AR847,CODES!$A$3:$D$1348,4,FALSE)*BI847,0),IFERROR(VLOOKUP(AS847,CODES!$A$3:$D$1348,4,FALSE)*BL847,0),IFERROR(VLOOKUP(AT847,CODES!$A$3:$D$1348,4,FALSE)*BO847,0),IFERROR(VLOOKUP(AU847,CODES!$A$3:$D$1348,4,FALSE)*BR847,0),IFERROR(VLOOKUP(AV847,CODES!$A$3:$D$1348,4,FALSE)*BU847,0),IFERROR(VLOOKUP(AW847,CODES!$A$3:$D$1348,4,FALSE)*BX847,0),IFERROR(VLOOKUP(AX847,CODES!$A$3:$D$1348,4,FALSE)*CA847,0),IFERROR(VLOOKUP(AY847,CODES!$A$3:$D$1348,4,FALSE)*CD847,0))</f>
        <v>0</v>
      </c>
      <c r="AO847" s="258">
        <f>SUM(IFERROR(VLOOKUP(AP847,CODES!$A$3:$D$1348,3,FALSE)*BC847,0),IFERROR(VLOOKUP(AQ847,CODES!$A$3:$D$1348,3,FALSE)*BF847,0),IFERROR(VLOOKUP(AR847,CODES!$A$3:$D$1348,3,FALSE)*BI847,0),IFERROR(VLOOKUP(AS847,CODES!$A$3:$D$1348,3,FALSE)*BL847,0),IFERROR(VLOOKUP(AT847,CODES!$A$3:$D$1348,3,FALSE)*BO847,0),IFERROR(VLOOKUP(AU847,CODES!$A$3:$D$1348,3,FALSE)*BR847,0),IFERROR(VLOOKUP(AV847,CODES!$A$3:$D$1348,3,FALSE)*BU847,0),IFERROR(VLOOKUP(AW847,CODES!$A$3:$D$1348,3,FALSE)*BX847,0),IFERROR(VLOOKUP(AX847,CODES!$A$3:$D$1348,3,FALSE)*CA847,0),IFERROR(VLOOKUP(AY847,CODES!$A$3:$D$1348,3,FALSE)*CD847,0))+B847</f>
        <v>0</v>
      </c>
      <c r="AP847" s="271" t="str">
        <f t="shared" si="407"/>
        <v/>
      </c>
      <c r="AQ847" s="271" t="str">
        <f t="shared" si="408"/>
        <v/>
      </c>
      <c r="AR847" s="271" t="str">
        <f t="shared" si="409"/>
        <v/>
      </c>
      <c r="AS847" s="271" t="str">
        <f t="shared" si="410"/>
        <v/>
      </c>
      <c r="AT847" s="271" t="str">
        <f t="shared" si="411"/>
        <v/>
      </c>
      <c r="AU847" s="271" t="str">
        <f t="shared" si="412"/>
        <v/>
      </c>
      <c r="AV847" s="271" t="str">
        <f t="shared" si="413"/>
        <v/>
      </c>
      <c r="AW847" s="271" t="str">
        <f t="shared" si="414"/>
        <v/>
      </c>
      <c r="AX847" s="271" t="str">
        <f t="shared" si="415"/>
        <v/>
      </c>
      <c r="AY847" s="271" t="str">
        <f t="shared" si="416"/>
        <v/>
      </c>
      <c r="AZ847" s="258">
        <f t="shared" si="371"/>
        <v>0</v>
      </c>
      <c r="BA847" s="258">
        <f t="shared" si="19"/>
        <v>1</v>
      </c>
      <c r="BB847" s="258">
        <f t="shared" si="417"/>
        <v>0</v>
      </c>
      <c r="BC847" s="258">
        <f t="shared" si="418"/>
        <v>1</v>
      </c>
      <c r="BD847" s="258">
        <f t="shared" si="374"/>
        <v>1</v>
      </c>
      <c r="BE847" s="258">
        <f t="shared" si="419"/>
        <v>0</v>
      </c>
      <c r="BF847" s="258">
        <f t="shared" si="420"/>
        <v>1</v>
      </c>
      <c r="BG847" s="258">
        <f t="shared" si="377"/>
        <v>1</v>
      </c>
      <c r="BH847" s="258">
        <f t="shared" si="421"/>
        <v>0</v>
      </c>
      <c r="BI847" s="258">
        <f t="shared" si="422"/>
        <v>1</v>
      </c>
      <c r="BJ847" s="258">
        <f t="shared" si="380"/>
        <v>1</v>
      </c>
      <c r="BK847" s="258">
        <f t="shared" si="423"/>
        <v>0</v>
      </c>
      <c r="BL847" s="258">
        <f t="shared" si="424"/>
        <v>1</v>
      </c>
      <c r="BM847" s="258">
        <f t="shared" si="383"/>
        <v>1</v>
      </c>
      <c r="BN847" s="258">
        <f t="shared" si="425"/>
        <v>0</v>
      </c>
      <c r="BO847" s="258">
        <f t="shared" si="426"/>
        <v>1</v>
      </c>
      <c r="BP847" s="258">
        <f t="shared" si="386"/>
        <v>1</v>
      </c>
      <c r="BQ847" s="258">
        <f t="shared" si="427"/>
        <v>0</v>
      </c>
      <c r="BR847" s="258">
        <f t="shared" si="428"/>
        <v>1</v>
      </c>
      <c r="BS847" s="258">
        <f t="shared" si="389"/>
        <v>1</v>
      </c>
      <c r="BT847" s="258">
        <f t="shared" si="429"/>
        <v>0</v>
      </c>
      <c r="BU847" s="258">
        <f t="shared" si="430"/>
        <v>1</v>
      </c>
      <c r="BV847" s="258">
        <f t="shared" si="392"/>
        <v>1</v>
      </c>
      <c r="BW847" s="258">
        <f t="shared" si="431"/>
        <v>0</v>
      </c>
      <c r="BX847" s="258">
        <f t="shared" si="432"/>
        <v>1</v>
      </c>
      <c r="BY847" s="258">
        <f t="shared" si="395"/>
        <v>1</v>
      </c>
      <c r="BZ847" s="258">
        <f t="shared" si="433"/>
        <v>0</v>
      </c>
      <c r="CA847" s="258">
        <f t="shared" si="434"/>
        <v>1</v>
      </c>
      <c r="CB847" s="258">
        <f t="shared" si="398"/>
        <v>1</v>
      </c>
      <c r="CC847" s="258">
        <f t="shared" si="435"/>
        <v>0</v>
      </c>
      <c r="CD847" s="258">
        <f t="shared" si="436"/>
        <v>1</v>
      </c>
    </row>
    <row r="848" spans="1:82" hidden="1">
      <c r="A848" s="258"/>
      <c r="B848" s="258"/>
      <c r="C848" s="259"/>
      <c r="D848" s="258"/>
      <c r="E848" s="258"/>
      <c r="F848" s="258"/>
      <c r="G848" s="258">
        <v>840</v>
      </c>
      <c r="H848" s="743"/>
      <c r="I848" s="744"/>
      <c r="J848" s="739"/>
      <c r="K848" s="745"/>
      <c r="L848" s="745"/>
      <c r="M848" s="272"/>
      <c r="N848" s="508">
        <f t="shared" si="442"/>
        <v>0</v>
      </c>
      <c r="O848" s="510">
        <f t="shared" si="443"/>
        <v>0</v>
      </c>
      <c r="P848" s="260">
        <f t="shared" si="444"/>
        <v>0</v>
      </c>
      <c r="Q848" s="261">
        <f t="shared" si="445"/>
        <v>0</v>
      </c>
      <c r="R848" s="261">
        <f t="shared" si="441"/>
        <v>0</v>
      </c>
      <c r="S848" s="262"/>
      <c r="T848" s="262"/>
      <c r="U848" s="263">
        <f t="shared" si="348"/>
        <v>1.288</v>
      </c>
      <c r="V848" s="264">
        <f>IF(E848="SP",1,IF(D848="",ExtraMargeMateriaal,(1-VLOOKUP(D848,TabelAankoop[],4,FALSE))))</f>
        <v>1</v>
      </c>
      <c r="W848" s="265">
        <f t="shared" si="437"/>
        <v>0.6885</v>
      </c>
      <c r="X848" s="266">
        <f t="shared" si="438"/>
        <v>1</v>
      </c>
      <c r="Y848" s="267">
        <f t="shared" si="439"/>
        <v>1.46</v>
      </c>
      <c r="Z848" s="267">
        <f t="shared" si="440"/>
        <v>1.1599999999999999</v>
      </c>
      <c r="AA848" s="268">
        <f t="shared" si="349"/>
        <v>0</v>
      </c>
      <c r="AB848" s="456">
        <f t="shared" si="350"/>
        <v>0</v>
      </c>
      <c r="AC848" s="457">
        <f t="shared" si="351"/>
        <v>0</v>
      </c>
      <c r="AD848" s="456">
        <f t="shared" si="352"/>
        <v>0</v>
      </c>
      <c r="AE848" s="458">
        <f t="shared" si="353"/>
        <v>0</v>
      </c>
      <c r="AF848" s="457">
        <f t="shared" si="406"/>
        <v>0</v>
      </c>
      <c r="AG848" s="456">
        <f t="shared" si="355"/>
        <v>0</v>
      </c>
      <c r="AH848" s="457">
        <f t="shared" si="356"/>
        <v>0</v>
      </c>
      <c r="AI848" s="268">
        <f t="shared" si="357"/>
        <v>0</v>
      </c>
      <c r="AJ848" s="269">
        <f t="shared" si="358"/>
        <v>0</v>
      </c>
      <c r="AK848" s="270">
        <f t="shared" si="359"/>
        <v>0</v>
      </c>
      <c r="AL848" s="415">
        <f t="shared" si="360"/>
        <v>0</v>
      </c>
      <c r="AM848" s="259" t="str">
        <f>IF(AP848="","",IFERROR(VLOOKUP(AP848,CODES!$A$3:$D$1348,4,FALSE),"X"))&amp;IF(AQ848="","",IFERROR(VLOOKUP(AQ848,CODES!$A$3:$D$1348,4,FALSE),"X"))&amp;IF(AR848="","",IFERROR(VLOOKUP(AR848,CODES!$A$3:$D$1348,4,FALSE),"X"))&amp;IF(AS848="","",IFERROR(VLOOKUP(AS848,CODES!$A$3:$D$1348,4,FALSE),"X"))&amp;IF(AT848="","",IFERROR(VLOOKUP(AT848,CODES!$A$3:$D$1348,4,FALSE),"X"))&amp;IF(AU848="","",IFERROR(VLOOKUP(AU848,CODES!$A$3:$D$1348,4,FALSE),"X"))&amp;IF(AV848="","",IFERROR(VLOOKUP(AV848,CODES!$A$3:$D$1348,4,FALSE),"X"))&amp;IF(AW848="","",IFERROR(VLOOKUP(AW848,CODES!$A$3:$D$1348,4,FALSE),"X"))&amp;IF(AX848="","",IFERROR(VLOOKUP(AX848,CODES!$A$3:$D$1348,4,FALSE),"X"))&amp;IF(AY848="","",IFERROR(VLOOKUP(AY848,CODES!$A$3:$D$1348,4,FALSE),"X"))</f>
        <v/>
      </c>
      <c r="AN848" s="258">
        <f>SUM(IFERROR(VLOOKUP(AP848,CODES!$A$3:$D$1348,4,FALSE)*BC848,0),IFERROR(VLOOKUP(AQ848,CODES!$A$3:$D$1348,4,FALSE)*BF848,0),IFERROR(VLOOKUP(AR848,CODES!$A$3:$D$1348,4,FALSE)*BI848,0),IFERROR(VLOOKUP(AS848,CODES!$A$3:$D$1348,4,FALSE)*BL848,0),IFERROR(VLOOKUP(AT848,CODES!$A$3:$D$1348,4,FALSE)*BO848,0),IFERROR(VLOOKUP(AU848,CODES!$A$3:$D$1348,4,FALSE)*BR848,0),IFERROR(VLOOKUP(AV848,CODES!$A$3:$D$1348,4,FALSE)*BU848,0),IFERROR(VLOOKUP(AW848,CODES!$A$3:$D$1348,4,FALSE)*BX848,0),IFERROR(VLOOKUP(AX848,CODES!$A$3:$D$1348,4,FALSE)*CA848,0),IFERROR(VLOOKUP(AY848,CODES!$A$3:$D$1348,4,FALSE)*CD848,0))</f>
        <v>0</v>
      </c>
      <c r="AO848" s="258">
        <f>SUM(IFERROR(VLOOKUP(AP848,CODES!$A$3:$D$1348,3,FALSE)*BC848,0),IFERROR(VLOOKUP(AQ848,CODES!$A$3:$D$1348,3,FALSE)*BF848,0),IFERROR(VLOOKUP(AR848,CODES!$A$3:$D$1348,3,FALSE)*BI848,0),IFERROR(VLOOKUP(AS848,CODES!$A$3:$D$1348,3,FALSE)*BL848,0),IFERROR(VLOOKUP(AT848,CODES!$A$3:$D$1348,3,FALSE)*BO848,0),IFERROR(VLOOKUP(AU848,CODES!$A$3:$D$1348,3,FALSE)*BR848,0),IFERROR(VLOOKUP(AV848,CODES!$A$3:$D$1348,3,FALSE)*BU848,0),IFERROR(VLOOKUP(AW848,CODES!$A$3:$D$1348,3,FALSE)*BX848,0),IFERROR(VLOOKUP(AX848,CODES!$A$3:$D$1348,3,FALSE)*CA848,0),IFERROR(VLOOKUP(AY848,CODES!$A$3:$D$1348,3,FALSE)*CD848,0))+B848</f>
        <v>0</v>
      </c>
      <c r="AP848" s="271" t="str">
        <f t="shared" si="407"/>
        <v/>
      </c>
      <c r="AQ848" s="271" t="str">
        <f t="shared" si="408"/>
        <v/>
      </c>
      <c r="AR848" s="271" t="str">
        <f t="shared" si="409"/>
        <v/>
      </c>
      <c r="AS848" s="271" t="str">
        <f t="shared" si="410"/>
        <v/>
      </c>
      <c r="AT848" s="271" t="str">
        <f t="shared" si="411"/>
        <v/>
      </c>
      <c r="AU848" s="271" t="str">
        <f t="shared" si="412"/>
        <v/>
      </c>
      <c r="AV848" s="271" t="str">
        <f t="shared" si="413"/>
        <v/>
      </c>
      <c r="AW848" s="271" t="str">
        <f t="shared" si="414"/>
        <v/>
      </c>
      <c r="AX848" s="271" t="str">
        <f t="shared" si="415"/>
        <v/>
      </c>
      <c r="AY848" s="271" t="str">
        <f t="shared" si="416"/>
        <v/>
      </c>
      <c r="AZ848" s="258">
        <f t="shared" si="371"/>
        <v>0</v>
      </c>
      <c r="BA848" s="258">
        <f t="shared" si="19"/>
        <v>1</v>
      </c>
      <c r="BB848" s="258">
        <f t="shared" si="417"/>
        <v>0</v>
      </c>
      <c r="BC848" s="258">
        <f t="shared" si="418"/>
        <v>1</v>
      </c>
      <c r="BD848" s="258">
        <f t="shared" si="374"/>
        <v>1</v>
      </c>
      <c r="BE848" s="258">
        <f t="shared" si="419"/>
        <v>0</v>
      </c>
      <c r="BF848" s="258">
        <f t="shared" si="420"/>
        <v>1</v>
      </c>
      <c r="BG848" s="258">
        <f t="shared" si="377"/>
        <v>1</v>
      </c>
      <c r="BH848" s="258">
        <f t="shared" si="421"/>
        <v>0</v>
      </c>
      <c r="BI848" s="258">
        <f t="shared" si="422"/>
        <v>1</v>
      </c>
      <c r="BJ848" s="258">
        <f t="shared" si="380"/>
        <v>1</v>
      </c>
      <c r="BK848" s="258">
        <f t="shared" si="423"/>
        <v>0</v>
      </c>
      <c r="BL848" s="258">
        <f t="shared" si="424"/>
        <v>1</v>
      </c>
      <c r="BM848" s="258">
        <f t="shared" si="383"/>
        <v>1</v>
      </c>
      <c r="BN848" s="258">
        <f t="shared" si="425"/>
        <v>0</v>
      </c>
      <c r="BO848" s="258">
        <f t="shared" si="426"/>
        <v>1</v>
      </c>
      <c r="BP848" s="258">
        <f t="shared" si="386"/>
        <v>1</v>
      </c>
      <c r="BQ848" s="258">
        <f t="shared" si="427"/>
        <v>0</v>
      </c>
      <c r="BR848" s="258">
        <f t="shared" si="428"/>
        <v>1</v>
      </c>
      <c r="BS848" s="258">
        <f t="shared" si="389"/>
        <v>1</v>
      </c>
      <c r="BT848" s="258">
        <f t="shared" si="429"/>
        <v>0</v>
      </c>
      <c r="BU848" s="258">
        <f t="shared" si="430"/>
        <v>1</v>
      </c>
      <c r="BV848" s="258">
        <f t="shared" si="392"/>
        <v>1</v>
      </c>
      <c r="BW848" s="258">
        <f t="shared" si="431"/>
        <v>0</v>
      </c>
      <c r="BX848" s="258">
        <f t="shared" si="432"/>
        <v>1</v>
      </c>
      <c r="BY848" s="258">
        <f t="shared" si="395"/>
        <v>1</v>
      </c>
      <c r="BZ848" s="258">
        <f t="shared" si="433"/>
        <v>0</v>
      </c>
      <c r="CA848" s="258">
        <f t="shared" si="434"/>
        <v>1</v>
      </c>
      <c r="CB848" s="258">
        <f t="shared" si="398"/>
        <v>1</v>
      </c>
      <c r="CC848" s="258">
        <f t="shared" si="435"/>
        <v>0</v>
      </c>
      <c r="CD848" s="258">
        <f t="shared" si="436"/>
        <v>1</v>
      </c>
    </row>
    <row r="849" spans="1:82" hidden="1">
      <c r="A849" s="258"/>
      <c r="B849" s="258"/>
      <c r="C849" s="259"/>
      <c r="D849" s="258"/>
      <c r="E849" s="258"/>
      <c r="F849" s="258"/>
      <c r="G849" s="258">
        <v>841</v>
      </c>
      <c r="H849" s="743"/>
      <c r="I849" s="744"/>
      <c r="J849" s="739"/>
      <c r="K849" s="745"/>
      <c r="L849" s="745"/>
      <c r="M849" s="272"/>
      <c r="N849" s="508">
        <f t="shared" si="442"/>
        <v>0</v>
      </c>
      <c r="O849" s="510">
        <f t="shared" si="443"/>
        <v>0</v>
      </c>
      <c r="P849" s="260">
        <f t="shared" si="444"/>
        <v>0</v>
      </c>
      <c r="Q849" s="261">
        <f t="shared" si="445"/>
        <v>0</v>
      </c>
      <c r="R849" s="261">
        <f t="shared" si="441"/>
        <v>0</v>
      </c>
      <c r="S849" s="262"/>
      <c r="T849" s="262"/>
      <c r="U849" s="263">
        <f t="shared" si="348"/>
        <v>1.288</v>
      </c>
      <c r="V849" s="264">
        <f>IF(E849="SP",1,IF(D849="",ExtraMargeMateriaal,(1-VLOOKUP(D849,TabelAankoop[],4,FALSE))))</f>
        <v>1</v>
      </c>
      <c r="W849" s="265">
        <f t="shared" si="437"/>
        <v>0.6885</v>
      </c>
      <c r="X849" s="266">
        <f t="shared" si="438"/>
        <v>1</v>
      </c>
      <c r="Y849" s="267">
        <f t="shared" si="439"/>
        <v>1.46</v>
      </c>
      <c r="Z849" s="267">
        <f t="shared" si="440"/>
        <v>1.1599999999999999</v>
      </c>
      <c r="AA849" s="268">
        <f t="shared" si="349"/>
        <v>0</v>
      </c>
      <c r="AB849" s="456">
        <f t="shared" si="350"/>
        <v>0</v>
      </c>
      <c r="AC849" s="457">
        <f t="shared" si="351"/>
        <v>0</v>
      </c>
      <c r="AD849" s="456">
        <f t="shared" si="352"/>
        <v>0</v>
      </c>
      <c r="AE849" s="458">
        <f t="shared" si="353"/>
        <v>0</v>
      </c>
      <c r="AF849" s="457">
        <f t="shared" si="406"/>
        <v>0</v>
      </c>
      <c r="AG849" s="456">
        <f t="shared" si="355"/>
        <v>0</v>
      </c>
      <c r="AH849" s="457">
        <f t="shared" si="356"/>
        <v>0</v>
      </c>
      <c r="AI849" s="268">
        <f t="shared" si="357"/>
        <v>0</v>
      </c>
      <c r="AJ849" s="269">
        <f t="shared" si="358"/>
        <v>0</v>
      </c>
      <c r="AK849" s="270">
        <f t="shared" si="359"/>
        <v>0</v>
      </c>
      <c r="AL849" s="415">
        <f t="shared" si="360"/>
        <v>0</v>
      </c>
      <c r="AM849" s="259" t="str">
        <f>IF(AP849="","",IFERROR(VLOOKUP(AP849,CODES!$A$3:$D$1348,4,FALSE),"X"))&amp;IF(AQ849="","",IFERROR(VLOOKUP(AQ849,CODES!$A$3:$D$1348,4,FALSE),"X"))&amp;IF(AR849="","",IFERROR(VLOOKUP(AR849,CODES!$A$3:$D$1348,4,FALSE),"X"))&amp;IF(AS849="","",IFERROR(VLOOKUP(AS849,CODES!$A$3:$D$1348,4,FALSE),"X"))&amp;IF(AT849="","",IFERROR(VLOOKUP(AT849,CODES!$A$3:$D$1348,4,FALSE),"X"))&amp;IF(AU849="","",IFERROR(VLOOKUP(AU849,CODES!$A$3:$D$1348,4,FALSE),"X"))&amp;IF(AV849="","",IFERROR(VLOOKUP(AV849,CODES!$A$3:$D$1348,4,FALSE),"X"))&amp;IF(AW849="","",IFERROR(VLOOKUP(AW849,CODES!$A$3:$D$1348,4,FALSE),"X"))&amp;IF(AX849="","",IFERROR(VLOOKUP(AX849,CODES!$A$3:$D$1348,4,FALSE),"X"))&amp;IF(AY849="","",IFERROR(VLOOKUP(AY849,CODES!$A$3:$D$1348,4,FALSE),"X"))</f>
        <v/>
      </c>
      <c r="AN849" s="258">
        <f>SUM(IFERROR(VLOOKUP(AP849,CODES!$A$3:$D$1348,4,FALSE)*BC849,0),IFERROR(VLOOKUP(AQ849,CODES!$A$3:$D$1348,4,FALSE)*BF849,0),IFERROR(VLOOKUP(AR849,CODES!$A$3:$D$1348,4,FALSE)*BI849,0),IFERROR(VLOOKUP(AS849,CODES!$A$3:$D$1348,4,FALSE)*BL849,0),IFERROR(VLOOKUP(AT849,CODES!$A$3:$D$1348,4,FALSE)*BO849,0),IFERROR(VLOOKUP(AU849,CODES!$A$3:$D$1348,4,FALSE)*BR849,0),IFERROR(VLOOKUP(AV849,CODES!$A$3:$D$1348,4,FALSE)*BU849,0),IFERROR(VLOOKUP(AW849,CODES!$A$3:$D$1348,4,FALSE)*BX849,0),IFERROR(VLOOKUP(AX849,CODES!$A$3:$D$1348,4,FALSE)*CA849,0),IFERROR(VLOOKUP(AY849,CODES!$A$3:$D$1348,4,FALSE)*CD849,0))</f>
        <v>0</v>
      </c>
      <c r="AO849" s="258">
        <f>SUM(IFERROR(VLOOKUP(AP849,CODES!$A$3:$D$1348,3,FALSE)*BC849,0),IFERROR(VLOOKUP(AQ849,CODES!$A$3:$D$1348,3,FALSE)*BF849,0),IFERROR(VLOOKUP(AR849,CODES!$A$3:$D$1348,3,FALSE)*BI849,0),IFERROR(VLOOKUP(AS849,CODES!$A$3:$D$1348,3,FALSE)*BL849,0),IFERROR(VLOOKUP(AT849,CODES!$A$3:$D$1348,3,FALSE)*BO849,0),IFERROR(VLOOKUP(AU849,CODES!$A$3:$D$1348,3,FALSE)*BR849,0),IFERROR(VLOOKUP(AV849,CODES!$A$3:$D$1348,3,FALSE)*BU849,0),IFERROR(VLOOKUP(AW849,CODES!$A$3:$D$1348,3,FALSE)*BX849,0),IFERROR(VLOOKUP(AX849,CODES!$A$3:$D$1348,3,FALSE)*CA849,0),IFERROR(VLOOKUP(AY849,CODES!$A$3:$D$1348,3,FALSE)*CD849,0))+B849</f>
        <v>0</v>
      </c>
      <c r="AP849" s="271" t="str">
        <f t="shared" si="407"/>
        <v/>
      </c>
      <c r="AQ849" s="271" t="str">
        <f t="shared" si="408"/>
        <v/>
      </c>
      <c r="AR849" s="271" t="str">
        <f t="shared" si="409"/>
        <v/>
      </c>
      <c r="AS849" s="271" t="str">
        <f t="shared" si="410"/>
        <v/>
      </c>
      <c r="AT849" s="271" t="str">
        <f t="shared" si="411"/>
        <v/>
      </c>
      <c r="AU849" s="271" t="str">
        <f t="shared" si="412"/>
        <v/>
      </c>
      <c r="AV849" s="271" t="str">
        <f t="shared" si="413"/>
        <v/>
      </c>
      <c r="AW849" s="271" t="str">
        <f t="shared" si="414"/>
        <v/>
      </c>
      <c r="AX849" s="271" t="str">
        <f t="shared" si="415"/>
        <v/>
      </c>
      <c r="AY849" s="271" t="str">
        <f t="shared" si="416"/>
        <v/>
      </c>
      <c r="AZ849" s="258">
        <f t="shared" si="371"/>
        <v>0</v>
      </c>
      <c r="BA849" s="258">
        <f t="shared" si="19"/>
        <v>1</v>
      </c>
      <c r="BB849" s="258">
        <f t="shared" si="417"/>
        <v>0</v>
      </c>
      <c r="BC849" s="258">
        <f t="shared" si="418"/>
        <v>1</v>
      </c>
      <c r="BD849" s="258">
        <f t="shared" si="374"/>
        <v>1</v>
      </c>
      <c r="BE849" s="258">
        <f t="shared" si="419"/>
        <v>0</v>
      </c>
      <c r="BF849" s="258">
        <f t="shared" si="420"/>
        <v>1</v>
      </c>
      <c r="BG849" s="258">
        <f t="shared" si="377"/>
        <v>1</v>
      </c>
      <c r="BH849" s="258">
        <f t="shared" si="421"/>
        <v>0</v>
      </c>
      <c r="BI849" s="258">
        <f t="shared" si="422"/>
        <v>1</v>
      </c>
      <c r="BJ849" s="258">
        <f t="shared" si="380"/>
        <v>1</v>
      </c>
      <c r="BK849" s="258">
        <f t="shared" si="423"/>
        <v>0</v>
      </c>
      <c r="BL849" s="258">
        <f t="shared" si="424"/>
        <v>1</v>
      </c>
      <c r="BM849" s="258">
        <f t="shared" si="383"/>
        <v>1</v>
      </c>
      <c r="BN849" s="258">
        <f t="shared" si="425"/>
        <v>0</v>
      </c>
      <c r="BO849" s="258">
        <f t="shared" si="426"/>
        <v>1</v>
      </c>
      <c r="BP849" s="258">
        <f t="shared" si="386"/>
        <v>1</v>
      </c>
      <c r="BQ849" s="258">
        <f t="shared" si="427"/>
        <v>0</v>
      </c>
      <c r="BR849" s="258">
        <f t="shared" si="428"/>
        <v>1</v>
      </c>
      <c r="BS849" s="258">
        <f t="shared" si="389"/>
        <v>1</v>
      </c>
      <c r="BT849" s="258">
        <f t="shared" si="429"/>
        <v>0</v>
      </c>
      <c r="BU849" s="258">
        <f t="shared" si="430"/>
        <v>1</v>
      </c>
      <c r="BV849" s="258">
        <f t="shared" si="392"/>
        <v>1</v>
      </c>
      <c r="BW849" s="258">
        <f t="shared" si="431"/>
        <v>0</v>
      </c>
      <c r="BX849" s="258">
        <f t="shared" si="432"/>
        <v>1</v>
      </c>
      <c r="BY849" s="258">
        <f t="shared" si="395"/>
        <v>1</v>
      </c>
      <c r="BZ849" s="258">
        <f t="shared" si="433"/>
        <v>0</v>
      </c>
      <c r="CA849" s="258">
        <f t="shared" si="434"/>
        <v>1</v>
      </c>
      <c r="CB849" s="258">
        <f t="shared" si="398"/>
        <v>1</v>
      </c>
      <c r="CC849" s="258">
        <f t="shared" si="435"/>
        <v>0</v>
      </c>
      <c r="CD849" s="258">
        <f t="shared" si="436"/>
        <v>1</v>
      </c>
    </row>
    <row r="850" spans="1:82" hidden="1">
      <c r="A850" s="258"/>
      <c r="B850" s="258"/>
      <c r="C850" s="259"/>
      <c r="D850" s="258"/>
      <c r="E850" s="258"/>
      <c r="F850" s="258"/>
      <c r="G850" s="258">
        <v>842</v>
      </c>
      <c r="H850" s="743"/>
      <c r="I850" s="744"/>
      <c r="J850" s="739"/>
      <c r="K850" s="745"/>
      <c r="L850" s="745"/>
      <c r="M850" s="272"/>
      <c r="N850" s="508">
        <f t="shared" si="442"/>
        <v>0</v>
      </c>
      <c r="O850" s="510">
        <f t="shared" si="443"/>
        <v>0</v>
      </c>
      <c r="P850" s="260">
        <f t="shared" si="444"/>
        <v>0</v>
      </c>
      <c r="Q850" s="261">
        <f t="shared" si="445"/>
        <v>0</v>
      </c>
      <c r="R850" s="261">
        <f t="shared" si="441"/>
        <v>0</v>
      </c>
      <c r="S850" s="262"/>
      <c r="T850" s="262"/>
      <c r="U850" s="263">
        <f t="shared" si="348"/>
        <v>1.288</v>
      </c>
      <c r="V850" s="264">
        <f>IF(E850="SP",1,IF(D850="",ExtraMargeMateriaal,(1-VLOOKUP(D850,TabelAankoop[],4,FALSE))))</f>
        <v>1</v>
      </c>
      <c r="W850" s="265">
        <f t="shared" si="437"/>
        <v>0.6885</v>
      </c>
      <c r="X850" s="266">
        <f t="shared" si="438"/>
        <v>1</v>
      </c>
      <c r="Y850" s="267">
        <f t="shared" si="439"/>
        <v>1.46</v>
      </c>
      <c r="Z850" s="267">
        <f t="shared" si="440"/>
        <v>1.1599999999999999</v>
      </c>
      <c r="AA850" s="268">
        <f t="shared" si="349"/>
        <v>0</v>
      </c>
      <c r="AB850" s="456">
        <f t="shared" si="350"/>
        <v>0</v>
      </c>
      <c r="AC850" s="457">
        <f t="shared" si="351"/>
        <v>0</v>
      </c>
      <c r="AD850" s="456">
        <f t="shared" si="352"/>
        <v>0</v>
      </c>
      <c r="AE850" s="458">
        <f t="shared" si="353"/>
        <v>0</v>
      </c>
      <c r="AF850" s="457">
        <f t="shared" si="406"/>
        <v>0</v>
      </c>
      <c r="AG850" s="456">
        <f t="shared" si="355"/>
        <v>0</v>
      </c>
      <c r="AH850" s="457">
        <f t="shared" si="356"/>
        <v>0</v>
      </c>
      <c r="AI850" s="268">
        <f t="shared" si="357"/>
        <v>0</v>
      </c>
      <c r="AJ850" s="269">
        <f t="shared" si="358"/>
        <v>0</v>
      </c>
      <c r="AK850" s="270">
        <f t="shared" si="359"/>
        <v>0</v>
      </c>
      <c r="AL850" s="415">
        <f t="shared" si="360"/>
        <v>0</v>
      </c>
      <c r="AM850" s="259" t="str">
        <f>IF(AP850="","",IFERROR(VLOOKUP(AP850,CODES!$A$3:$D$1348,4,FALSE),"X"))&amp;IF(AQ850="","",IFERROR(VLOOKUP(AQ850,CODES!$A$3:$D$1348,4,FALSE),"X"))&amp;IF(AR850="","",IFERROR(VLOOKUP(AR850,CODES!$A$3:$D$1348,4,FALSE),"X"))&amp;IF(AS850="","",IFERROR(VLOOKUP(AS850,CODES!$A$3:$D$1348,4,FALSE),"X"))&amp;IF(AT850="","",IFERROR(VLOOKUP(AT850,CODES!$A$3:$D$1348,4,FALSE),"X"))&amp;IF(AU850="","",IFERROR(VLOOKUP(AU850,CODES!$A$3:$D$1348,4,FALSE),"X"))&amp;IF(AV850="","",IFERROR(VLOOKUP(AV850,CODES!$A$3:$D$1348,4,FALSE),"X"))&amp;IF(AW850="","",IFERROR(VLOOKUP(AW850,CODES!$A$3:$D$1348,4,FALSE),"X"))&amp;IF(AX850="","",IFERROR(VLOOKUP(AX850,CODES!$A$3:$D$1348,4,FALSE),"X"))&amp;IF(AY850="","",IFERROR(VLOOKUP(AY850,CODES!$A$3:$D$1348,4,FALSE),"X"))</f>
        <v/>
      </c>
      <c r="AN850" s="258">
        <f>SUM(IFERROR(VLOOKUP(AP850,CODES!$A$3:$D$1348,4,FALSE)*BC850,0),IFERROR(VLOOKUP(AQ850,CODES!$A$3:$D$1348,4,FALSE)*BF850,0),IFERROR(VLOOKUP(AR850,CODES!$A$3:$D$1348,4,FALSE)*BI850,0),IFERROR(VLOOKUP(AS850,CODES!$A$3:$D$1348,4,FALSE)*BL850,0),IFERROR(VLOOKUP(AT850,CODES!$A$3:$D$1348,4,FALSE)*BO850,0),IFERROR(VLOOKUP(AU850,CODES!$A$3:$D$1348,4,FALSE)*BR850,0),IFERROR(VLOOKUP(AV850,CODES!$A$3:$D$1348,4,FALSE)*BU850,0),IFERROR(VLOOKUP(AW850,CODES!$A$3:$D$1348,4,FALSE)*BX850,0),IFERROR(VLOOKUP(AX850,CODES!$A$3:$D$1348,4,FALSE)*CA850,0),IFERROR(VLOOKUP(AY850,CODES!$A$3:$D$1348,4,FALSE)*CD850,0))</f>
        <v>0</v>
      </c>
      <c r="AO850" s="258">
        <f>SUM(IFERROR(VLOOKUP(AP850,CODES!$A$3:$D$1348,3,FALSE)*BC850,0),IFERROR(VLOOKUP(AQ850,CODES!$A$3:$D$1348,3,FALSE)*BF850,0),IFERROR(VLOOKUP(AR850,CODES!$A$3:$D$1348,3,FALSE)*BI850,0),IFERROR(VLOOKUP(AS850,CODES!$A$3:$D$1348,3,FALSE)*BL850,0),IFERROR(VLOOKUP(AT850,CODES!$A$3:$D$1348,3,FALSE)*BO850,0),IFERROR(VLOOKUP(AU850,CODES!$A$3:$D$1348,3,FALSE)*BR850,0),IFERROR(VLOOKUP(AV850,CODES!$A$3:$D$1348,3,FALSE)*BU850,0),IFERROR(VLOOKUP(AW850,CODES!$A$3:$D$1348,3,FALSE)*BX850,0),IFERROR(VLOOKUP(AX850,CODES!$A$3:$D$1348,3,FALSE)*CA850,0),IFERROR(VLOOKUP(AY850,CODES!$A$3:$D$1348,3,FALSE)*CD850,0))+B850</f>
        <v>0</v>
      </c>
      <c r="AP850" s="271" t="str">
        <f t="shared" si="407"/>
        <v/>
      </c>
      <c r="AQ850" s="271" t="str">
        <f t="shared" si="408"/>
        <v/>
      </c>
      <c r="AR850" s="271" t="str">
        <f t="shared" si="409"/>
        <v/>
      </c>
      <c r="AS850" s="271" t="str">
        <f t="shared" si="410"/>
        <v/>
      </c>
      <c r="AT850" s="271" t="str">
        <f t="shared" si="411"/>
        <v/>
      </c>
      <c r="AU850" s="271" t="str">
        <f t="shared" si="412"/>
        <v/>
      </c>
      <c r="AV850" s="271" t="str">
        <f t="shared" si="413"/>
        <v/>
      </c>
      <c r="AW850" s="271" t="str">
        <f t="shared" si="414"/>
        <v/>
      </c>
      <c r="AX850" s="271" t="str">
        <f t="shared" si="415"/>
        <v/>
      </c>
      <c r="AY850" s="271" t="str">
        <f t="shared" si="416"/>
        <v/>
      </c>
      <c r="AZ850" s="258">
        <f t="shared" si="371"/>
        <v>0</v>
      </c>
      <c r="BA850" s="258">
        <f t="shared" si="19"/>
        <v>1</v>
      </c>
      <c r="BB850" s="258">
        <f t="shared" si="417"/>
        <v>0</v>
      </c>
      <c r="BC850" s="258">
        <f t="shared" si="418"/>
        <v>1</v>
      </c>
      <c r="BD850" s="258">
        <f t="shared" si="374"/>
        <v>1</v>
      </c>
      <c r="BE850" s="258">
        <f t="shared" si="419"/>
        <v>0</v>
      </c>
      <c r="BF850" s="258">
        <f t="shared" si="420"/>
        <v>1</v>
      </c>
      <c r="BG850" s="258">
        <f t="shared" si="377"/>
        <v>1</v>
      </c>
      <c r="BH850" s="258">
        <f t="shared" si="421"/>
        <v>0</v>
      </c>
      <c r="BI850" s="258">
        <f t="shared" si="422"/>
        <v>1</v>
      </c>
      <c r="BJ850" s="258">
        <f t="shared" si="380"/>
        <v>1</v>
      </c>
      <c r="BK850" s="258">
        <f t="shared" si="423"/>
        <v>0</v>
      </c>
      <c r="BL850" s="258">
        <f t="shared" si="424"/>
        <v>1</v>
      </c>
      <c r="BM850" s="258">
        <f t="shared" si="383"/>
        <v>1</v>
      </c>
      <c r="BN850" s="258">
        <f t="shared" si="425"/>
        <v>0</v>
      </c>
      <c r="BO850" s="258">
        <f t="shared" si="426"/>
        <v>1</v>
      </c>
      <c r="BP850" s="258">
        <f t="shared" si="386"/>
        <v>1</v>
      </c>
      <c r="BQ850" s="258">
        <f t="shared" si="427"/>
        <v>0</v>
      </c>
      <c r="BR850" s="258">
        <f t="shared" si="428"/>
        <v>1</v>
      </c>
      <c r="BS850" s="258">
        <f t="shared" si="389"/>
        <v>1</v>
      </c>
      <c r="BT850" s="258">
        <f t="shared" si="429"/>
        <v>0</v>
      </c>
      <c r="BU850" s="258">
        <f t="shared" si="430"/>
        <v>1</v>
      </c>
      <c r="BV850" s="258">
        <f t="shared" si="392"/>
        <v>1</v>
      </c>
      <c r="BW850" s="258">
        <f t="shared" si="431"/>
        <v>0</v>
      </c>
      <c r="BX850" s="258">
        <f t="shared" si="432"/>
        <v>1</v>
      </c>
      <c r="BY850" s="258">
        <f t="shared" si="395"/>
        <v>1</v>
      </c>
      <c r="BZ850" s="258">
        <f t="shared" si="433"/>
        <v>0</v>
      </c>
      <c r="CA850" s="258">
        <f t="shared" si="434"/>
        <v>1</v>
      </c>
      <c r="CB850" s="258">
        <f t="shared" si="398"/>
        <v>1</v>
      </c>
      <c r="CC850" s="258">
        <f t="shared" si="435"/>
        <v>0</v>
      </c>
      <c r="CD850" s="258">
        <f t="shared" si="436"/>
        <v>1</v>
      </c>
    </row>
    <row r="851" spans="1:82" hidden="1">
      <c r="A851" s="258"/>
      <c r="B851" s="258"/>
      <c r="C851" s="259"/>
      <c r="D851" s="258"/>
      <c r="E851" s="258"/>
      <c r="F851" s="258"/>
      <c r="G851" s="258">
        <v>843</v>
      </c>
      <c r="H851" s="743"/>
      <c r="I851" s="744"/>
      <c r="J851" s="739"/>
      <c r="K851" s="745"/>
      <c r="L851" s="745"/>
      <c r="M851" s="272"/>
      <c r="N851" s="508">
        <f t="shared" si="442"/>
        <v>0</v>
      </c>
      <c r="O851" s="510">
        <f t="shared" si="443"/>
        <v>0</v>
      </c>
      <c r="P851" s="260">
        <f t="shared" si="444"/>
        <v>0</v>
      </c>
      <c r="Q851" s="261">
        <f t="shared" si="445"/>
        <v>0</v>
      </c>
      <c r="R851" s="261">
        <f t="shared" si="441"/>
        <v>0</v>
      </c>
      <c r="S851" s="262"/>
      <c r="T851" s="262"/>
      <c r="U851" s="263">
        <f t="shared" si="348"/>
        <v>1.288</v>
      </c>
      <c r="V851" s="264">
        <f>IF(E851="SP",1,IF(D851="",ExtraMargeMateriaal,(1-VLOOKUP(D851,TabelAankoop[],4,FALSE))))</f>
        <v>1</v>
      </c>
      <c r="W851" s="265">
        <f t="shared" si="437"/>
        <v>0.6885</v>
      </c>
      <c r="X851" s="266">
        <f t="shared" si="438"/>
        <v>1</v>
      </c>
      <c r="Y851" s="267">
        <f t="shared" si="439"/>
        <v>1.46</v>
      </c>
      <c r="Z851" s="267">
        <f t="shared" si="440"/>
        <v>1.1599999999999999</v>
      </c>
      <c r="AA851" s="268">
        <f t="shared" si="349"/>
        <v>0</v>
      </c>
      <c r="AB851" s="456">
        <f t="shared" si="350"/>
        <v>0</v>
      </c>
      <c r="AC851" s="457">
        <f t="shared" si="351"/>
        <v>0</v>
      </c>
      <c r="AD851" s="456">
        <f t="shared" si="352"/>
        <v>0</v>
      </c>
      <c r="AE851" s="458">
        <f t="shared" si="353"/>
        <v>0</v>
      </c>
      <c r="AF851" s="457">
        <f t="shared" si="406"/>
        <v>0</v>
      </c>
      <c r="AG851" s="456">
        <f t="shared" si="355"/>
        <v>0</v>
      </c>
      <c r="AH851" s="457">
        <f t="shared" si="356"/>
        <v>0</v>
      </c>
      <c r="AI851" s="268">
        <f t="shared" si="357"/>
        <v>0</v>
      </c>
      <c r="AJ851" s="269">
        <f t="shared" si="358"/>
        <v>0</v>
      </c>
      <c r="AK851" s="270">
        <f t="shared" si="359"/>
        <v>0</v>
      </c>
      <c r="AL851" s="415">
        <f t="shared" si="360"/>
        <v>0</v>
      </c>
      <c r="AM851" s="259" t="str">
        <f>IF(AP851="","",IFERROR(VLOOKUP(AP851,CODES!$A$3:$D$1348,4,FALSE),"X"))&amp;IF(AQ851="","",IFERROR(VLOOKUP(AQ851,CODES!$A$3:$D$1348,4,FALSE),"X"))&amp;IF(AR851="","",IFERROR(VLOOKUP(AR851,CODES!$A$3:$D$1348,4,FALSE),"X"))&amp;IF(AS851="","",IFERROR(VLOOKUP(AS851,CODES!$A$3:$D$1348,4,FALSE),"X"))&amp;IF(AT851="","",IFERROR(VLOOKUP(AT851,CODES!$A$3:$D$1348,4,FALSE),"X"))&amp;IF(AU851="","",IFERROR(VLOOKUP(AU851,CODES!$A$3:$D$1348,4,FALSE),"X"))&amp;IF(AV851="","",IFERROR(VLOOKUP(AV851,CODES!$A$3:$D$1348,4,FALSE),"X"))&amp;IF(AW851="","",IFERROR(VLOOKUP(AW851,CODES!$A$3:$D$1348,4,FALSE),"X"))&amp;IF(AX851="","",IFERROR(VLOOKUP(AX851,CODES!$A$3:$D$1348,4,FALSE),"X"))&amp;IF(AY851="","",IFERROR(VLOOKUP(AY851,CODES!$A$3:$D$1348,4,FALSE),"X"))</f>
        <v/>
      </c>
      <c r="AN851" s="258">
        <f>SUM(IFERROR(VLOOKUP(AP851,CODES!$A$3:$D$1348,4,FALSE)*BC851,0),IFERROR(VLOOKUP(AQ851,CODES!$A$3:$D$1348,4,FALSE)*BF851,0),IFERROR(VLOOKUP(AR851,CODES!$A$3:$D$1348,4,FALSE)*BI851,0),IFERROR(VLOOKUP(AS851,CODES!$A$3:$D$1348,4,FALSE)*BL851,0),IFERROR(VLOOKUP(AT851,CODES!$A$3:$D$1348,4,FALSE)*BO851,0),IFERROR(VLOOKUP(AU851,CODES!$A$3:$D$1348,4,FALSE)*BR851,0),IFERROR(VLOOKUP(AV851,CODES!$A$3:$D$1348,4,FALSE)*BU851,0),IFERROR(VLOOKUP(AW851,CODES!$A$3:$D$1348,4,FALSE)*BX851,0),IFERROR(VLOOKUP(AX851,CODES!$A$3:$D$1348,4,FALSE)*CA851,0),IFERROR(VLOOKUP(AY851,CODES!$A$3:$D$1348,4,FALSE)*CD851,0))</f>
        <v>0</v>
      </c>
      <c r="AO851" s="258">
        <f>SUM(IFERROR(VLOOKUP(AP851,CODES!$A$3:$D$1348,3,FALSE)*BC851,0),IFERROR(VLOOKUP(AQ851,CODES!$A$3:$D$1348,3,FALSE)*BF851,0),IFERROR(VLOOKUP(AR851,CODES!$A$3:$D$1348,3,FALSE)*BI851,0),IFERROR(VLOOKUP(AS851,CODES!$A$3:$D$1348,3,FALSE)*BL851,0),IFERROR(VLOOKUP(AT851,CODES!$A$3:$D$1348,3,FALSE)*BO851,0),IFERROR(VLOOKUP(AU851,CODES!$A$3:$D$1348,3,FALSE)*BR851,0),IFERROR(VLOOKUP(AV851,CODES!$A$3:$D$1348,3,FALSE)*BU851,0),IFERROR(VLOOKUP(AW851,CODES!$A$3:$D$1348,3,FALSE)*BX851,0),IFERROR(VLOOKUP(AX851,CODES!$A$3:$D$1348,3,FALSE)*CA851,0),IFERROR(VLOOKUP(AY851,CODES!$A$3:$D$1348,3,FALSE)*CD851,0))+B851</f>
        <v>0</v>
      </c>
      <c r="AP851" s="271" t="str">
        <f t="shared" si="407"/>
        <v/>
      </c>
      <c r="AQ851" s="271" t="str">
        <f t="shared" si="408"/>
        <v/>
      </c>
      <c r="AR851" s="271" t="str">
        <f t="shared" si="409"/>
        <v/>
      </c>
      <c r="AS851" s="271" t="str">
        <f t="shared" si="410"/>
        <v/>
      </c>
      <c r="AT851" s="271" t="str">
        <f t="shared" si="411"/>
        <v/>
      </c>
      <c r="AU851" s="271" t="str">
        <f t="shared" si="412"/>
        <v/>
      </c>
      <c r="AV851" s="271" t="str">
        <f t="shared" si="413"/>
        <v/>
      </c>
      <c r="AW851" s="271" t="str">
        <f t="shared" si="414"/>
        <v/>
      </c>
      <c r="AX851" s="271" t="str">
        <f t="shared" si="415"/>
        <v/>
      </c>
      <c r="AY851" s="271" t="str">
        <f t="shared" si="416"/>
        <v/>
      </c>
      <c r="AZ851" s="258">
        <f t="shared" si="371"/>
        <v>0</v>
      </c>
      <c r="BA851" s="258">
        <f t="shared" si="19"/>
        <v>1</v>
      </c>
      <c r="BB851" s="258">
        <f t="shared" si="417"/>
        <v>0</v>
      </c>
      <c r="BC851" s="258">
        <f t="shared" si="418"/>
        <v>1</v>
      </c>
      <c r="BD851" s="258">
        <f t="shared" si="374"/>
        <v>1</v>
      </c>
      <c r="BE851" s="258">
        <f t="shared" si="419"/>
        <v>0</v>
      </c>
      <c r="BF851" s="258">
        <f t="shared" si="420"/>
        <v>1</v>
      </c>
      <c r="BG851" s="258">
        <f t="shared" si="377"/>
        <v>1</v>
      </c>
      <c r="BH851" s="258">
        <f t="shared" si="421"/>
        <v>0</v>
      </c>
      <c r="BI851" s="258">
        <f t="shared" si="422"/>
        <v>1</v>
      </c>
      <c r="BJ851" s="258">
        <f t="shared" si="380"/>
        <v>1</v>
      </c>
      <c r="BK851" s="258">
        <f t="shared" si="423"/>
        <v>0</v>
      </c>
      <c r="BL851" s="258">
        <f t="shared" si="424"/>
        <v>1</v>
      </c>
      <c r="BM851" s="258">
        <f t="shared" si="383"/>
        <v>1</v>
      </c>
      <c r="BN851" s="258">
        <f t="shared" si="425"/>
        <v>0</v>
      </c>
      <c r="BO851" s="258">
        <f t="shared" si="426"/>
        <v>1</v>
      </c>
      <c r="BP851" s="258">
        <f t="shared" si="386"/>
        <v>1</v>
      </c>
      <c r="BQ851" s="258">
        <f t="shared" si="427"/>
        <v>0</v>
      </c>
      <c r="BR851" s="258">
        <f t="shared" si="428"/>
        <v>1</v>
      </c>
      <c r="BS851" s="258">
        <f t="shared" si="389"/>
        <v>1</v>
      </c>
      <c r="BT851" s="258">
        <f t="shared" si="429"/>
        <v>0</v>
      </c>
      <c r="BU851" s="258">
        <f t="shared" si="430"/>
        <v>1</v>
      </c>
      <c r="BV851" s="258">
        <f t="shared" si="392"/>
        <v>1</v>
      </c>
      <c r="BW851" s="258">
        <f t="shared" si="431"/>
        <v>0</v>
      </c>
      <c r="BX851" s="258">
        <f t="shared" si="432"/>
        <v>1</v>
      </c>
      <c r="BY851" s="258">
        <f t="shared" si="395"/>
        <v>1</v>
      </c>
      <c r="BZ851" s="258">
        <f t="shared" si="433"/>
        <v>0</v>
      </c>
      <c r="CA851" s="258">
        <f t="shared" si="434"/>
        <v>1</v>
      </c>
      <c r="CB851" s="258">
        <f t="shared" si="398"/>
        <v>1</v>
      </c>
      <c r="CC851" s="258">
        <f t="shared" si="435"/>
        <v>0</v>
      </c>
      <c r="CD851" s="258">
        <f t="shared" si="436"/>
        <v>1</v>
      </c>
    </row>
    <row r="852" spans="1:82" hidden="1">
      <c r="A852" s="258"/>
      <c r="B852" s="258"/>
      <c r="C852" s="259"/>
      <c r="D852" s="258"/>
      <c r="E852" s="258"/>
      <c r="F852" s="258"/>
      <c r="G852" s="258">
        <v>844</v>
      </c>
      <c r="H852" s="743"/>
      <c r="I852" s="744"/>
      <c r="J852" s="739"/>
      <c r="K852" s="745"/>
      <c r="L852" s="745"/>
      <c r="M852" s="272"/>
      <c r="N852" s="508">
        <f t="shared" si="442"/>
        <v>0</v>
      </c>
      <c r="O852" s="510">
        <f t="shared" si="443"/>
        <v>0</v>
      </c>
      <c r="P852" s="260">
        <f t="shared" si="444"/>
        <v>0</v>
      </c>
      <c r="Q852" s="261">
        <f t="shared" si="445"/>
        <v>0</v>
      </c>
      <c r="R852" s="261">
        <f t="shared" si="441"/>
        <v>0</v>
      </c>
      <c r="S852" s="262"/>
      <c r="T852" s="262"/>
      <c r="U852" s="263">
        <f t="shared" si="348"/>
        <v>1.288</v>
      </c>
      <c r="V852" s="264">
        <f>IF(E852="SP",1,IF(D852="",ExtraMargeMateriaal,(1-VLOOKUP(D852,TabelAankoop[],4,FALSE))))</f>
        <v>1</v>
      </c>
      <c r="W852" s="265">
        <f t="shared" si="437"/>
        <v>0.6885</v>
      </c>
      <c r="X852" s="266">
        <f t="shared" si="438"/>
        <v>1</v>
      </c>
      <c r="Y852" s="267">
        <f t="shared" si="439"/>
        <v>1.46</v>
      </c>
      <c r="Z852" s="267">
        <f t="shared" si="440"/>
        <v>1.1599999999999999</v>
      </c>
      <c r="AA852" s="268">
        <f t="shared" si="349"/>
        <v>0</v>
      </c>
      <c r="AB852" s="456">
        <f t="shared" si="350"/>
        <v>0</v>
      </c>
      <c r="AC852" s="457">
        <f t="shared" si="351"/>
        <v>0</v>
      </c>
      <c r="AD852" s="456">
        <f t="shared" si="352"/>
        <v>0</v>
      </c>
      <c r="AE852" s="458">
        <f t="shared" si="353"/>
        <v>0</v>
      </c>
      <c r="AF852" s="457">
        <f t="shared" si="406"/>
        <v>0</v>
      </c>
      <c r="AG852" s="456">
        <f t="shared" si="355"/>
        <v>0</v>
      </c>
      <c r="AH852" s="457">
        <f t="shared" si="356"/>
        <v>0</v>
      </c>
      <c r="AI852" s="268">
        <f t="shared" si="357"/>
        <v>0</v>
      </c>
      <c r="AJ852" s="269">
        <f t="shared" si="358"/>
        <v>0</v>
      </c>
      <c r="AK852" s="270">
        <f t="shared" si="359"/>
        <v>0</v>
      </c>
      <c r="AL852" s="415">
        <f t="shared" si="360"/>
        <v>0</v>
      </c>
      <c r="AM852" s="259" t="str">
        <f>IF(AP852="","",IFERROR(VLOOKUP(AP852,CODES!$A$3:$D$1348,4,FALSE),"X"))&amp;IF(AQ852="","",IFERROR(VLOOKUP(AQ852,CODES!$A$3:$D$1348,4,FALSE),"X"))&amp;IF(AR852="","",IFERROR(VLOOKUP(AR852,CODES!$A$3:$D$1348,4,FALSE),"X"))&amp;IF(AS852="","",IFERROR(VLOOKUP(AS852,CODES!$A$3:$D$1348,4,FALSE),"X"))&amp;IF(AT852="","",IFERROR(VLOOKUP(AT852,CODES!$A$3:$D$1348,4,FALSE),"X"))&amp;IF(AU852="","",IFERROR(VLOOKUP(AU852,CODES!$A$3:$D$1348,4,FALSE),"X"))&amp;IF(AV852="","",IFERROR(VLOOKUP(AV852,CODES!$A$3:$D$1348,4,FALSE),"X"))&amp;IF(AW852="","",IFERROR(VLOOKUP(AW852,CODES!$A$3:$D$1348,4,FALSE),"X"))&amp;IF(AX852="","",IFERROR(VLOOKUP(AX852,CODES!$A$3:$D$1348,4,FALSE),"X"))&amp;IF(AY852="","",IFERROR(VLOOKUP(AY852,CODES!$A$3:$D$1348,4,FALSE),"X"))</f>
        <v/>
      </c>
      <c r="AN852" s="258">
        <f>SUM(IFERROR(VLOOKUP(AP852,CODES!$A$3:$D$1348,4,FALSE)*BC852,0),IFERROR(VLOOKUP(AQ852,CODES!$A$3:$D$1348,4,FALSE)*BF852,0),IFERROR(VLOOKUP(AR852,CODES!$A$3:$D$1348,4,FALSE)*BI852,0),IFERROR(VLOOKUP(AS852,CODES!$A$3:$D$1348,4,FALSE)*BL852,0),IFERROR(VLOOKUP(AT852,CODES!$A$3:$D$1348,4,FALSE)*BO852,0),IFERROR(VLOOKUP(AU852,CODES!$A$3:$D$1348,4,FALSE)*BR852,0),IFERROR(VLOOKUP(AV852,CODES!$A$3:$D$1348,4,FALSE)*BU852,0),IFERROR(VLOOKUP(AW852,CODES!$A$3:$D$1348,4,FALSE)*BX852,0),IFERROR(VLOOKUP(AX852,CODES!$A$3:$D$1348,4,FALSE)*CA852,0),IFERROR(VLOOKUP(AY852,CODES!$A$3:$D$1348,4,FALSE)*CD852,0))</f>
        <v>0</v>
      </c>
      <c r="AO852" s="258">
        <f>SUM(IFERROR(VLOOKUP(AP852,CODES!$A$3:$D$1348,3,FALSE)*BC852,0),IFERROR(VLOOKUP(AQ852,CODES!$A$3:$D$1348,3,FALSE)*BF852,0),IFERROR(VLOOKUP(AR852,CODES!$A$3:$D$1348,3,FALSE)*BI852,0),IFERROR(VLOOKUP(AS852,CODES!$A$3:$D$1348,3,FALSE)*BL852,0),IFERROR(VLOOKUP(AT852,CODES!$A$3:$D$1348,3,FALSE)*BO852,0),IFERROR(VLOOKUP(AU852,CODES!$A$3:$D$1348,3,FALSE)*BR852,0),IFERROR(VLOOKUP(AV852,CODES!$A$3:$D$1348,3,FALSE)*BU852,0),IFERROR(VLOOKUP(AW852,CODES!$A$3:$D$1348,3,FALSE)*BX852,0),IFERROR(VLOOKUP(AX852,CODES!$A$3:$D$1348,3,FALSE)*CA852,0),IFERROR(VLOOKUP(AY852,CODES!$A$3:$D$1348,3,FALSE)*CD852,0))+B852</f>
        <v>0</v>
      </c>
      <c r="AP852" s="271" t="str">
        <f t="shared" si="407"/>
        <v/>
      </c>
      <c r="AQ852" s="271" t="str">
        <f t="shared" si="408"/>
        <v/>
      </c>
      <c r="AR852" s="271" t="str">
        <f t="shared" si="409"/>
        <v/>
      </c>
      <c r="AS852" s="271" t="str">
        <f t="shared" si="410"/>
        <v/>
      </c>
      <c r="AT852" s="271" t="str">
        <f t="shared" si="411"/>
        <v/>
      </c>
      <c r="AU852" s="271" t="str">
        <f t="shared" si="412"/>
        <v/>
      </c>
      <c r="AV852" s="271" t="str">
        <f t="shared" si="413"/>
        <v/>
      </c>
      <c r="AW852" s="271" t="str">
        <f t="shared" si="414"/>
        <v/>
      </c>
      <c r="AX852" s="271" t="str">
        <f t="shared" si="415"/>
        <v/>
      </c>
      <c r="AY852" s="271" t="str">
        <f t="shared" si="416"/>
        <v/>
      </c>
      <c r="AZ852" s="258">
        <f t="shared" si="371"/>
        <v>0</v>
      </c>
      <c r="BA852" s="258">
        <f t="shared" si="19"/>
        <v>1</v>
      </c>
      <c r="BB852" s="258">
        <f t="shared" si="417"/>
        <v>0</v>
      </c>
      <c r="BC852" s="258">
        <f t="shared" si="418"/>
        <v>1</v>
      </c>
      <c r="BD852" s="258">
        <f t="shared" si="374"/>
        <v>1</v>
      </c>
      <c r="BE852" s="258">
        <f t="shared" si="419"/>
        <v>0</v>
      </c>
      <c r="BF852" s="258">
        <f t="shared" si="420"/>
        <v>1</v>
      </c>
      <c r="BG852" s="258">
        <f t="shared" si="377"/>
        <v>1</v>
      </c>
      <c r="BH852" s="258">
        <f t="shared" si="421"/>
        <v>0</v>
      </c>
      <c r="BI852" s="258">
        <f t="shared" si="422"/>
        <v>1</v>
      </c>
      <c r="BJ852" s="258">
        <f t="shared" si="380"/>
        <v>1</v>
      </c>
      <c r="BK852" s="258">
        <f t="shared" si="423"/>
        <v>0</v>
      </c>
      <c r="BL852" s="258">
        <f t="shared" si="424"/>
        <v>1</v>
      </c>
      <c r="BM852" s="258">
        <f t="shared" si="383"/>
        <v>1</v>
      </c>
      <c r="BN852" s="258">
        <f t="shared" si="425"/>
        <v>0</v>
      </c>
      <c r="BO852" s="258">
        <f t="shared" si="426"/>
        <v>1</v>
      </c>
      <c r="BP852" s="258">
        <f t="shared" si="386"/>
        <v>1</v>
      </c>
      <c r="BQ852" s="258">
        <f t="shared" si="427"/>
        <v>0</v>
      </c>
      <c r="BR852" s="258">
        <f t="shared" si="428"/>
        <v>1</v>
      </c>
      <c r="BS852" s="258">
        <f t="shared" si="389"/>
        <v>1</v>
      </c>
      <c r="BT852" s="258">
        <f t="shared" si="429"/>
        <v>0</v>
      </c>
      <c r="BU852" s="258">
        <f t="shared" si="430"/>
        <v>1</v>
      </c>
      <c r="BV852" s="258">
        <f t="shared" si="392"/>
        <v>1</v>
      </c>
      <c r="BW852" s="258">
        <f t="shared" si="431"/>
        <v>0</v>
      </c>
      <c r="BX852" s="258">
        <f t="shared" si="432"/>
        <v>1</v>
      </c>
      <c r="BY852" s="258">
        <f t="shared" si="395"/>
        <v>1</v>
      </c>
      <c r="BZ852" s="258">
        <f t="shared" si="433"/>
        <v>0</v>
      </c>
      <c r="CA852" s="258">
        <f t="shared" si="434"/>
        <v>1</v>
      </c>
      <c r="CB852" s="258">
        <f t="shared" si="398"/>
        <v>1</v>
      </c>
      <c r="CC852" s="258">
        <f t="shared" si="435"/>
        <v>0</v>
      </c>
      <c r="CD852" s="258">
        <f t="shared" si="436"/>
        <v>1</v>
      </c>
    </row>
    <row r="853" spans="1:82" hidden="1">
      <c r="A853" s="258"/>
      <c r="B853" s="258"/>
      <c r="C853" s="259"/>
      <c r="D853" s="258"/>
      <c r="E853" s="258"/>
      <c r="F853" s="258"/>
      <c r="G853" s="258">
        <v>845</v>
      </c>
      <c r="H853" s="743"/>
      <c r="I853" s="744"/>
      <c r="J853" s="739"/>
      <c r="K853" s="745"/>
      <c r="L853" s="745"/>
      <c r="M853" s="272"/>
      <c r="N853" s="508">
        <f t="shared" si="442"/>
        <v>0</v>
      </c>
      <c r="O853" s="510">
        <f t="shared" si="443"/>
        <v>0</v>
      </c>
      <c r="P853" s="260">
        <f t="shared" si="444"/>
        <v>0</v>
      </c>
      <c r="Q853" s="261">
        <f t="shared" si="445"/>
        <v>0</v>
      </c>
      <c r="R853" s="261">
        <f t="shared" si="441"/>
        <v>0</v>
      </c>
      <c r="S853" s="262"/>
      <c r="T853" s="262"/>
      <c r="U853" s="263">
        <f t="shared" si="348"/>
        <v>1.288</v>
      </c>
      <c r="V853" s="264">
        <f>IF(E853="SP",1,IF(D853="",ExtraMargeMateriaal,(1-VLOOKUP(D853,TabelAankoop[],4,FALSE))))</f>
        <v>1</v>
      </c>
      <c r="W853" s="265">
        <f t="shared" si="437"/>
        <v>0.6885</v>
      </c>
      <c r="X853" s="266">
        <f t="shared" si="438"/>
        <v>1</v>
      </c>
      <c r="Y853" s="267">
        <f t="shared" si="439"/>
        <v>1.46</v>
      </c>
      <c r="Z853" s="267">
        <f t="shared" si="440"/>
        <v>1.1599999999999999</v>
      </c>
      <c r="AA853" s="268">
        <f t="shared" si="349"/>
        <v>0</v>
      </c>
      <c r="AB853" s="456">
        <f t="shared" si="350"/>
        <v>0</v>
      </c>
      <c r="AC853" s="457">
        <f t="shared" si="351"/>
        <v>0</v>
      </c>
      <c r="AD853" s="456">
        <f t="shared" si="352"/>
        <v>0</v>
      </c>
      <c r="AE853" s="458">
        <f t="shared" si="353"/>
        <v>0</v>
      </c>
      <c r="AF853" s="457">
        <f t="shared" si="406"/>
        <v>0</v>
      </c>
      <c r="AG853" s="456">
        <f t="shared" si="355"/>
        <v>0</v>
      </c>
      <c r="AH853" s="457">
        <f t="shared" si="356"/>
        <v>0</v>
      </c>
      <c r="AI853" s="268">
        <f t="shared" si="357"/>
        <v>0</v>
      </c>
      <c r="AJ853" s="269">
        <f t="shared" si="358"/>
        <v>0</v>
      </c>
      <c r="AK853" s="270">
        <f t="shared" si="359"/>
        <v>0</v>
      </c>
      <c r="AL853" s="415">
        <f t="shared" si="360"/>
        <v>0</v>
      </c>
      <c r="AM853" s="259" t="str">
        <f>IF(AP853="","",IFERROR(VLOOKUP(AP853,CODES!$A$3:$D$1348,4,FALSE),"X"))&amp;IF(AQ853="","",IFERROR(VLOOKUP(AQ853,CODES!$A$3:$D$1348,4,FALSE),"X"))&amp;IF(AR853="","",IFERROR(VLOOKUP(AR853,CODES!$A$3:$D$1348,4,FALSE),"X"))&amp;IF(AS853="","",IFERROR(VLOOKUP(AS853,CODES!$A$3:$D$1348,4,FALSE),"X"))&amp;IF(AT853="","",IFERROR(VLOOKUP(AT853,CODES!$A$3:$D$1348,4,FALSE),"X"))&amp;IF(AU853="","",IFERROR(VLOOKUP(AU853,CODES!$A$3:$D$1348,4,FALSE),"X"))&amp;IF(AV853="","",IFERROR(VLOOKUP(AV853,CODES!$A$3:$D$1348,4,FALSE),"X"))&amp;IF(AW853="","",IFERROR(VLOOKUP(AW853,CODES!$A$3:$D$1348,4,FALSE),"X"))&amp;IF(AX853="","",IFERROR(VLOOKUP(AX853,CODES!$A$3:$D$1348,4,FALSE),"X"))&amp;IF(AY853="","",IFERROR(VLOOKUP(AY853,CODES!$A$3:$D$1348,4,FALSE),"X"))</f>
        <v/>
      </c>
      <c r="AN853" s="258">
        <f>SUM(IFERROR(VLOOKUP(AP853,CODES!$A$3:$D$1348,4,FALSE)*BC853,0),IFERROR(VLOOKUP(AQ853,CODES!$A$3:$D$1348,4,FALSE)*BF853,0),IFERROR(VLOOKUP(AR853,CODES!$A$3:$D$1348,4,FALSE)*BI853,0),IFERROR(VLOOKUP(AS853,CODES!$A$3:$D$1348,4,FALSE)*BL853,0),IFERROR(VLOOKUP(AT853,CODES!$A$3:$D$1348,4,FALSE)*BO853,0),IFERROR(VLOOKUP(AU853,CODES!$A$3:$D$1348,4,FALSE)*BR853,0),IFERROR(VLOOKUP(AV853,CODES!$A$3:$D$1348,4,FALSE)*BU853,0),IFERROR(VLOOKUP(AW853,CODES!$A$3:$D$1348,4,FALSE)*BX853,0),IFERROR(VLOOKUP(AX853,CODES!$A$3:$D$1348,4,FALSE)*CA853,0),IFERROR(VLOOKUP(AY853,CODES!$A$3:$D$1348,4,FALSE)*CD853,0))</f>
        <v>0</v>
      </c>
      <c r="AO853" s="258">
        <f>SUM(IFERROR(VLOOKUP(AP853,CODES!$A$3:$D$1348,3,FALSE)*BC853,0),IFERROR(VLOOKUP(AQ853,CODES!$A$3:$D$1348,3,FALSE)*BF853,0),IFERROR(VLOOKUP(AR853,CODES!$A$3:$D$1348,3,FALSE)*BI853,0),IFERROR(VLOOKUP(AS853,CODES!$A$3:$D$1348,3,FALSE)*BL853,0),IFERROR(VLOOKUP(AT853,CODES!$A$3:$D$1348,3,FALSE)*BO853,0),IFERROR(VLOOKUP(AU853,CODES!$A$3:$D$1348,3,FALSE)*BR853,0),IFERROR(VLOOKUP(AV853,CODES!$A$3:$D$1348,3,FALSE)*BU853,0),IFERROR(VLOOKUP(AW853,CODES!$A$3:$D$1348,3,FALSE)*BX853,0),IFERROR(VLOOKUP(AX853,CODES!$A$3:$D$1348,3,FALSE)*CA853,0),IFERROR(VLOOKUP(AY853,CODES!$A$3:$D$1348,3,FALSE)*CD853,0))+B853</f>
        <v>0</v>
      </c>
      <c r="AP853" s="271" t="str">
        <f t="shared" si="407"/>
        <v/>
      </c>
      <c r="AQ853" s="271" t="str">
        <f t="shared" si="408"/>
        <v/>
      </c>
      <c r="AR853" s="271" t="str">
        <f t="shared" si="409"/>
        <v/>
      </c>
      <c r="AS853" s="271" t="str">
        <f t="shared" si="410"/>
        <v/>
      </c>
      <c r="AT853" s="271" t="str">
        <f t="shared" si="411"/>
        <v/>
      </c>
      <c r="AU853" s="271" t="str">
        <f t="shared" si="412"/>
        <v/>
      </c>
      <c r="AV853" s="271" t="str">
        <f t="shared" si="413"/>
        <v/>
      </c>
      <c r="AW853" s="271" t="str">
        <f t="shared" si="414"/>
        <v/>
      </c>
      <c r="AX853" s="271" t="str">
        <f t="shared" si="415"/>
        <v/>
      </c>
      <c r="AY853" s="271" t="str">
        <f t="shared" si="416"/>
        <v/>
      </c>
      <c r="AZ853" s="258">
        <f t="shared" si="371"/>
        <v>0</v>
      </c>
      <c r="BA853" s="258">
        <f t="shared" si="19"/>
        <v>1</v>
      </c>
      <c r="BB853" s="258">
        <f t="shared" si="417"/>
        <v>0</v>
      </c>
      <c r="BC853" s="258">
        <f t="shared" si="418"/>
        <v>1</v>
      </c>
      <c r="BD853" s="258">
        <f t="shared" si="374"/>
        <v>1</v>
      </c>
      <c r="BE853" s="258">
        <f t="shared" si="419"/>
        <v>0</v>
      </c>
      <c r="BF853" s="258">
        <f t="shared" si="420"/>
        <v>1</v>
      </c>
      <c r="BG853" s="258">
        <f t="shared" si="377"/>
        <v>1</v>
      </c>
      <c r="BH853" s="258">
        <f t="shared" si="421"/>
        <v>0</v>
      </c>
      <c r="BI853" s="258">
        <f t="shared" si="422"/>
        <v>1</v>
      </c>
      <c r="BJ853" s="258">
        <f t="shared" si="380"/>
        <v>1</v>
      </c>
      <c r="BK853" s="258">
        <f t="shared" si="423"/>
        <v>0</v>
      </c>
      <c r="BL853" s="258">
        <f t="shared" si="424"/>
        <v>1</v>
      </c>
      <c r="BM853" s="258">
        <f t="shared" si="383"/>
        <v>1</v>
      </c>
      <c r="BN853" s="258">
        <f t="shared" si="425"/>
        <v>0</v>
      </c>
      <c r="BO853" s="258">
        <f t="shared" si="426"/>
        <v>1</v>
      </c>
      <c r="BP853" s="258">
        <f t="shared" si="386"/>
        <v>1</v>
      </c>
      <c r="BQ853" s="258">
        <f t="shared" si="427"/>
        <v>0</v>
      </c>
      <c r="BR853" s="258">
        <f t="shared" si="428"/>
        <v>1</v>
      </c>
      <c r="BS853" s="258">
        <f t="shared" si="389"/>
        <v>1</v>
      </c>
      <c r="BT853" s="258">
        <f t="shared" si="429"/>
        <v>0</v>
      </c>
      <c r="BU853" s="258">
        <f t="shared" si="430"/>
        <v>1</v>
      </c>
      <c r="BV853" s="258">
        <f t="shared" si="392"/>
        <v>1</v>
      </c>
      <c r="BW853" s="258">
        <f t="shared" si="431"/>
        <v>0</v>
      </c>
      <c r="BX853" s="258">
        <f t="shared" si="432"/>
        <v>1</v>
      </c>
      <c r="BY853" s="258">
        <f t="shared" si="395"/>
        <v>1</v>
      </c>
      <c r="BZ853" s="258">
        <f t="shared" si="433"/>
        <v>0</v>
      </c>
      <c r="CA853" s="258">
        <f t="shared" si="434"/>
        <v>1</v>
      </c>
      <c r="CB853" s="258">
        <f t="shared" si="398"/>
        <v>1</v>
      </c>
      <c r="CC853" s="258">
        <f t="shared" si="435"/>
        <v>0</v>
      </c>
      <c r="CD853" s="258">
        <f t="shared" si="436"/>
        <v>1</v>
      </c>
    </row>
    <row r="854" spans="1:82" hidden="1">
      <c r="A854" s="258"/>
      <c r="B854" s="258"/>
      <c r="C854" s="259"/>
      <c r="D854" s="258"/>
      <c r="E854" s="258"/>
      <c r="F854" s="258"/>
      <c r="G854" s="258">
        <v>846</v>
      </c>
      <c r="H854" s="743"/>
      <c r="I854" s="744"/>
      <c r="J854" s="739"/>
      <c r="K854" s="745"/>
      <c r="L854" s="745"/>
      <c r="M854" s="272"/>
      <c r="N854" s="508">
        <f t="shared" si="442"/>
        <v>0</v>
      </c>
      <c r="O854" s="510">
        <f t="shared" si="443"/>
        <v>0</v>
      </c>
      <c r="P854" s="260">
        <f t="shared" si="444"/>
        <v>0</v>
      </c>
      <c r="Q854" s="261">
        <f t="shared" si="445"/>
        <v>0</v>
      </c>
      <c r="R854" s="261">
        <f t="shared" si="441"/>
        <v>0</v>
      </c>
      <c r="S854" s="262"/>
      <c r="T854" s="262"/>
      <c r="U854" s="263">
        <f t="shared" si="348"/>
        <v>1.288</v>
      </c>
      <c r="V854" s="264">
        <f>IF(E854="SP",1,IF(D854="",ExtraMargeMateriaal,(1-VLOOKUP(D854,TabelAankoop[],4,FALSE))))</f>
        <v>1</v>
      </c>
      <c r="W854" s="265">
        <f t="shared" si="437"/>
        <v>0.6885</v>
      </c>
      <c r="X854" s="266">
        <f t="shared" si="438"/>
        <v>1</v>
      </c>
      <c r="Y854" s="267">
        <f t="shared" si="439"/>
        <v>1.46</v>
      </c>
      <c r="Z854" s="267">
        <f t="shared" si="440"/>
        <v>1.1599999999999999</v>
      </c>
      <c r="AA854" s="268">
        <f t="shared" si="349"/>
        <v>0</v>
      </c>
      <c r="AB854" s="456">
        <f t="shared" si="350"/>
        <v>0</v>
      </c>
      <c r="AC854" s="457">
        <f t="shared" si="351"/>
        <v>0</v>
      </c>
      <c r="AD854" s="456">
        <f t="shared" si="352"/>
        <v>0</v>
      </c>
      <c r="AE854" s="458">
        <f t="shared" si="353"/>
        <v>0</v>
      </c>
      <c r="AF854" s="457">
        <f t="shared" si="406"/>
        <v>0</v>
      </c>
      <c r="AG854" s="456">
        <f t="shared" si="355"/>
        <v>0</v>
      </c>
      <c r="AH854" s="457">
        <f t="shared" si="356"/>
        <v>0</v>
      </c>
      <c r="AI854" s="268">
        <f t="shared" si="357"/>
        <v>0</v>
      </c>
      <c r="AJ854" s="269">
        <f t="shared" si="358"/>
        <v>0</v>
      </c>
      <c r="AK854" s="270">
        <f t="shared" si="359"/>
        <v>0</v>
      </c>
      <c r="AL854" s="415">
        <f t="shared" si="360"/>
        <v>0</v>
      </c>
      <c r="AM854" s="259" t="str">
        <f>IF(AP854="","",IFERROR(VLOOKUP(AP854,CODES!$A$3:$D$1348,4,FALSE),"X"))&amp;IF(AQ854="","",IFERROR(VLOOKUP(AQ854,CODES!$A$3:$D$1348,4,FALSE),"X"))&amp;IF(AR854="","",IFERROR(VLOOKUP(AR854,CODES!$A$3:$D$1348,4,FALSE),"X"))&amp;IF(AS854="","",IFERROR(VLOOKUP(AS854,CODES!$A$3:$D$1348,4,FALSE),"X"))&amp;IF(AT854="","",IFERROR(VLOOKUP(AT854,CODES!$A$3:$D$1348,4,FALSE),"X"))&amp;IF(AU854="","",IFERROR(VLOOKUP(AU854,CODES!$A$3:$D$1348,4,FALSE),"X"))&amp;IF(AV854="","",IFERROR(VLOOKUP(AV854,CODES!$A$3:$D$1348,4,FALSE),"X"))&amp;IF(AW854="","",IFERROR(VLOOKUP(AW854,CODES!$A$3:$D$1348,4,FALSE),"X"))&amp;IF(AX854="","",IFERROR(VLOOKUP(AX854,CODES!$A$3:$D$1348,4,FALSE),"X"))&amp;IF(AY854="","",IFERROR(VLOOKUP(AY854,CODES!$A$3:$D$1348,4,FALSE),"X"))</f>
        <v/>
      </c>
      <c r="AN854" s="258">
        <f>SUM(IFERROR(VLOOKUP(AP854,CODES!$A$3:$D$1348,4,FALSE)*BC854,0),IFERROR(VLOOKUP(AQ854,CODES!$A$3:$D$1348,4,FALSE)*BF854,0),IFERROR(VLOOKUP(AR854,CODES!$A$3:$D$1348,4,FALSE)*BI854,0),IFERROR(VLOOKUP(AS854,CODES!$A$3:$D$1348,4,FALSE)*BL854,0),IFERROR(VLOOKUP(AT854,CODES!$A$3:$D$1348,4,FALSE)*BO854,0),IFERROR(VLOOKUP(AU854,CODES!$A$3:$D$1348,4,FALSE)*BR854,0),IFERROR(VLOOKUP(AV854,CODES!$A$3:$D$1348,4,FALSE)*BU854,0),IFERROR(VLOOKUP(AW854,CODES!$A$3:$D$1348,4,FALSE)*BX854,0),IFERROR(VLOOKUP(AX854,CODES!$A$3:$D$1348,4,FALSE)*CA854,0),IFERROR(VLOOKUP(AY854,CODES!$A$3:$D$1348,4,FALSE)*CD854,0))</f>
        <v>0</v>
      </c>
      <c r="AO854" s="258">
        <f>SUM(IFERROR(VLOOKUP(AP854,CODES!$A$3:$D$1348,3,FALSE)*BC854,0),IFERROR(VLOOKUP(AQ854,CODES!$A$3:$D$1348,3,FALSE)*BF854,0),IFERROR(VLOOKUP(AR854,CODES!$A$3:$D$1348,3,FALSE)*BI854,0),IFERROR(VLOOKUP(AS854,CODES!$A$3:$D$1348,3,FALSE)*BL854,0),IFERROR(VLOOKUP(AT854,CODES!$A$3:$D$1348,3,FALSE)*BO854,0),IFERROR(VLOOKUP(AU854,CODES!$A$3:$D$1348,3,FALSE)*BR854,0),IFERROR(VLOOKUP(AV854,CODES!$A$3:$D$1348,3,FALSE)*BU854,0),IFERROR(VLOOKUP(AW854,CODES!$A$3:$D$1348,3,FALSE)*BX854,0),IFERROR(VLOOKUP(AX854,CODES!$A$3:$D$1348,3,FALSE)*CA854,0),IFERROR(VLOOKUP(AY854,CODES!$A$3:$D$1348,3,FALSE)*CD854,0))+B854</f>
        <v>0</v>
      </c>
      <c r="AP854" s="271" t="str">
        <f t="shared" si="407"/>
        <v/>
      </c>
      <c r="AQ854" s="271" t="str">
        <f t="shared" si="408"/>
        <v/>
      </c>
      <c r="AR854" s="271" t="str">
        <f t="shared" si="409"/>
        <v/>
      </c>
      <c r="AS854" s="271" t="str">
        <f t="shared" si="410"/>
        <v/>
      </c>
      <c r="AT854" s="271" t="str">
        <f t="shared" si="411"/>
        <v/>
      </c>
      <c r="AU854" s="271" t="str">
        <f t="shared" si="412"/>
        <v/>
      </c>
      <c r="AV854" s="271" t="str">
        <f t="shared" si="413"/>
        <v/>
      </c>
      <c r="AW854" s="271" t="str">
        <f t="shared" si="414"/>
        <v/>
      </c>
      <c r="AX854" s="271" t="str">
        <f t="shared" si="415"/>
        <v/>
      </c>
      <c r="AY854" s="271" t="str">
        <f t="shared" si="416"/>
        <v/>
      </c>
      <c r="AZ854" s="258">
        <f t="shared" si="371"/>
        <v>0</v>
      </c>
      <c r="BA854" s="258">
        <f t="shared" si="19"/>
        <v>1</v>
      </c>
      <c r="BB854" s="258">
        <f t="shared" si="417"/>
        <v>0</v>
      </c>
      <c r="BC854" s="258">
        <f t="shared" si="418"/>
        <v>1</v>
      </c>
      <c r="BD854" s="258">
        <f t="shared" si="374"/>
        <v>1</v>
      </c>
      <c r="BE854" s="258">
        <f t="shared" si="419"/>
        <v>0</v>
      </c>
      <c r="BF854" s="258">
        <f t="shared" si="420"/>
        <v>1</v>
      </c>
      <c r="BG854" s="258">
        <f t="shared" si="377"/>
        <v>1</v>
      </c>
      <c r="BH854" s="258">
        <f t="shared" si="421"/>
        <v>0</v>
      </c>
      <c r="BI854" s="258">
        <f t="shared" si="422"/>
        <v>1</v>
      </c>
      <c r="BJ854" s="258">
        <f t="shared" si="380"/>
        <v>1</v>
      </c>
      <c r="BK854" s="258">
        <f t="shared" si="423"/>
        <v>0</v>
      </c>
      <c r="BL854" s="258">
        <f t="shared" si="424"/>
        <v>1</v>
      </c>
      <c r="BM854" s="258">
        <f t="shared" si="383"/>
        <v>1</v>
      </c>
      <c r="BN854" s="258">
        <f t="shared" si="425"/>
        <v>0</v>
      </c>
      <c r="BO854" s="258">
        <f t="shared" si="426"/>
        <v>1</v>
      </c>
      <c r="BP854" s="258">
        <f t="shared" si="386"/>
        <v>1</v>
      </c>
      <c r="BQ854" s="258">
        <f t="shared" si="427"/>
        <v>0</v>
      </c>
      <c r="BR854" s="258">
        <f t="shared" si="428"/>
        <v>1</v>
      </c>
      <c r="BS854" s="258">
        <f t="shared" si="389"/>
        <v>1</v>
      </c>
      <c r="BT854" s="258">
        <f t="shared" si="429"/>
        <v>0</v>
      </c>
      <c r="BU854" s="258">
        <f t="shared" si="430"/>
        <v>1</v>
      </c>
      <c r="BV854" s="258">
        <f t="shared" si="392"/>
        <v>1</v>
      </c>
      <c r="BW854" s="258">
        <f t="shared" si="431"/>
        <v>0</v>
      </c>
      <c r="BX854" s="258">
        <f t="shared" si="432"/>
        <v>1</v>
      </c>
      <c r="BY854" s="258">
        <f t="shared" si="395"/>
        <v>1</v>
      </c>
      <c r="BZ854" s="258">
        <f t="shared" si="433"/>
        <v>0</v>
      </c>
      <c r="CA854" s="258">
        <f t="shared" si="434"/>
        <v>1</v>
      </c>
      <c r="CB854" s="258">
        <f t="shared" si="398"/>
        <v>1</v>
      </c>
      <c r="CC854" s="258">
        <f t="shared" si="435"/>
        <v>0</v>
      </c>
      <c r="CD854" s="258">
        <f t="shared" si="436"/>
        <v>1</v>
      </c>
    </row>
    <row r="855" spans="1:82" hidden="1">
      <c r="A855" s="258"/>
      <c r="B855" s="258"/>
      <c r="C855" s="259"/>
      <c r="D855" s="258"/>
      <c r="E855" s="258"/>
      <c r="F855" s="258"/>
      <c r="G855" s="258">
        <v>847</v>
      </c>
      <c r="H855" s="743"/>
      <c r="I855" s="744"/>
      <c r="J855" s="739"/>
      <c r="K855" s="745"/>
      <c r="L855" s="745"/>
      <c r="M855" s="272"/>
      <c r="N855" s="508">
        <f t="shared" si="442"/>
        <v>0</v>
      </c>
      <c r="O855" s="510">
        <f t="shared" si="443"/>
        <v>0</v>
      </c>
      <c r="P855" s="260">
        <f t="shared" si="444"/>
        <v>0</v>
      </c>
      <c r="Q855" s="261">
        <f t="shared" si="445"/>
        <v>0</v>
      </c>
      <c r="R855" s="261">
        <f t="shared" si="441"/>
        <v>0</v>
      </c>
      <c r="S855" s="262"/>
      <c r="T855" s="262"/>
      <c r="U855" s="263">
        <f t="shared" si="348"/>
        <v>1.288</v>
      </c>
      <c r="V855" s="264">
        <f>IF(E855="SP",1,IF(D855="",ExtraMargeMateriaal,(1-VLOOKUP(D855,TabelAankoop[],4,FALSE))))</f>
        <v>1</v>
      </c>
      <c r="W855" s="265">
        <f t="shared" si="437"/>
        <v>0.6885</v>
      </c>
      <c r="X855" s="266">
        <f t="shared" si="438"/>
        <v>1</v>
      </c>
      <c r="Y855" s="267">
        <f t="shared" si="439"/>
        <v>1.46</v>
      </c>
      <c r="Z855" s="267">
        <f t="shared" si="440"/>
        <v>1.1599999999999999</v>
      </c>
      <c r="AA855" s="268">
        <f t="shared" si="349"/>
        <v>0</v>
      </c>
      <c r="AB855" s="456">
        <f t="shared" si="350"/>
        <v>0</v>
      </c>
      <c r="AC855" s="457">
        <f t="shared" si="351"/>
        <v>0</v>
      </c>
      <c r="AD855" s="456">
        <f t="shared" si="352"/>
        <v>0</v>
      </c>
      <c r="AE855" s="458">
        <f t="shared" si="353"/>
        <v>0</v>
      </c>
      <c r="AF855" s="457">
        <f t="shared" si="406"/>
        <v>0</v>
      </c>
      <c r="AG855" s="456">
        <f t="shared" si="355"/>
        <v>0</v>
      </c>
      <c r="AH855" s="457">
        <f t="shared" si="356"/>
        <v>0</v>
      </c>
      <c r="AI855" s="268">
        <f t="shared" si="357"/>
        <v>0</v>
      </c>
      <c r="AJ855" s="269">
        <f t="shared" si="358"/>
        <v>0</v>
      </c>
      <c r="AK855" s="270">
        <f t="shared" si="359"/>
        <v>0</v>
      </c>
      <c r="AL855" s="415">
        <f t="shared" si="360"/>
        <v>0</v>
      </c>
      <c r="AM855" s="259" t="str">
        <f>IF(AP855="","",IFERROR(VLOOKUP(AP855,CODES!$A$3:$D$1348,4,FALSE),"X"))&amp;IF(AQ855="","",IFERROR(VLOOKUP(AQ855,CODES!$A$3:$D$1348,4,FALSE),"X"))&amp;IF(AR855="","",IFERROR(VLOOKUP(AR855,CODES!$A$3:$D$1348,4,FALSE),"X"))&amp;IF(AS855="","",IFERROR(VLOOKUP(AS855,CODES!$A$3:$D$1348,4,FALSE),"X"))&amp;IF(AT855="","",IFERROR(VLOOKUP(AT855,CODES!$A$3:$D$1348,4,FALSE),"X"))&amp;IF(AU855="","",IFERROR(VLOOKUP(AU855,CODES!$A$3:$D$1348,4,FALSE),"X"))&amp;IF(AV855="","",IFERROR(VLOOKUP(AV855,CODES!$A$3:$D$1348,4,FALSE),"X"))&amp;IF(AW855="","",IFERROR(VLOOKUP(AW855,CODES!$A$3:$D$1348,4,FALSE),"X"))&amp;IF(AX855="","",IFERROR(VLOOKUP(AX855,CODES!$A$3:$D$1348,4,FALSE),"X"))&amp;IF(AY855="","",IFERROR(VLOOKUP(AY855,CODES!$A$3:$D$1348,4,FALSE),"X"))</f>
        <v/>
      </c>
      <c r="AN855" s="258">
        <f>SUM(IFERROR(VLOOKUP(AP855,CODES!$A$3:$D$1348,4,FALSE)*BC855,0),IFERROR(VLOOKUP(AQ855,CODES!$A$3:$D$1348,4,FALSE)*BF855,0),IFERROR(VLOOKUP(AR855,CODES!$A$3:$D$1348,4,FALSE)*BI855,0),IFERROR(VLOOKUP(AS855,CODES!$A$3:$D$1348,4,FALSE)*BL855,0),IFERROR(VLOOKUP(AT855,CODES!$A$3:$D$1348,4,FALSE)*BO855,0),IFERROR(VLOOKUP(AU855,CODES!$A$3:$D$1348,4,FALSE)*BR855,0),IFERROR(VLOOKUP(AV855,CODES!$A$3:$D$1348,4,FALSE)*BU855,0),IFERROR(VLOOKUP(AW855,CODES!$A$3:$D$1348,4,FALSE)*BX855,0),IFERROR(VLOOKUP(AX855,CODES!$A$3:$D$1348,4,FALSE)*CA855,0),IFERROR(VLOOKUP(AY855,CODES!$A$3:$D$1348,4,FALSE)*CD855,0))</f>
        <v>0</v>
      </c>
      <c r="AO855" s="258">
        <f>SUM(IFERROR(VLOOKUP(AP855,CODES!$A$3:$D$1348,3,FALSE)*BC855,0),IFERROR(VLOOKUP(AQ855,CODES!$A$3:$D$1348,3,FALSE)*BF855,0),IFERROR(VLOOKUP(AR855,CODES!$A$3:$D$1348,3,FALSE)*BI855,0),IFERROR(VLOOKUP(AS855,CODES!$A$3:$D$1348,3,FALSE)*BL855,0),IFERROR(VLOOKUP(AT855,CODES!$A$3:$D$1348,3,FALSE)*BO855,0),IFERROR(VLOOKUP(AU855,CODES!$A$3:$D$1348,3,FALSE)*BR855,0),IFERROR(VLOOKUP(AV855,CODES!$A$3:$D$1348,3,FALSE)*BU855,0),IFERROR(VLOOKUP(AW855,CODES!$A$3:$D$1348,3,FALSE)*BX855,0),IFERROR(VLOOKUP(AX855,CODES!$A$3:$D$1348,3,FALSE)*CA855,0),IFERROR(VLOOKUP(AY855,CODES!$A$3:$D$1348,3,FALSE)*CD855,0))+B855</f>
        <v>0</v>
      </c>
      <c r="AP855" s="271" t="str">
        <f t="shared" si="407"/>
        <v/>
      </c>
      <c r="AQ855" s="271" t="str">
        <f t="shared" si="408"/>
        <v/>
      </c>
      <c r="AR855" s="271" t="str">
        <f t="shared" si="409"/>
        <v/>
      </c>
      <c r="AS855" s="271" t="str">
        <f t="shared" si="410"/>
        <v/>
      </c>
      <c r="AT855" s="271" t="str">
        <f t="shared" si="411"/>
        <v/>
      </c>
      <c r="AU855" s="271" t="str">
        <f t="shared" si="412"/>
        <v/>
      </c>
      <c r="AV855" s="271" t="str">
        <f t="shared" si="413"/>
        <v/>
      </c>
      <c r="AW855" s="271" t="str">
        <f t="shared" si="414"/>
        <v/>
      </c>
      <c r="AX855" s="271" t="str">
        <f t="shared" si="415"/>
        <v/>
      </c>
      <c r="AY855" s="271" t="str">
        <f t="shared" si="416"/>
        <v/>
      </c>
      <c r="AZ855" s="258">
        <f t="shared" si="371"/>
        <v>0</v>
      </c>
      <c r="BA855" s="258">
        <f t="shared" si="19"/>
        <v>1</v>
      </c>
      <c r="BB855" s="258">
        <f t="shared" si="417"/>
        <v>0</v>
      </c>
      <c r="BC855" s="258">
        <f t="shared" si="418"/>
        <v>1</v>
      </c>
      <c r="BD855" s="258">
        <f t="shared" si="374"/>
        <v>1</v>
      </c>
      <c r="BE855" s="258">
        <f t="shared" si="419"/>
        <v>0</v>
      </c>
      <c r="BF855" s="258">
        <f t="shared" si="420"/>
        <v>1</v>
      </c>
      <c r="BG855" s="258">
        <f t="shared" si="377"/>
        <v>1</v>
      </c>
      <c r="BH855" s="258">
        <f t="shared" si="421"/>
        <v>0</v>
      </c>
      <c r="BI855" s="258">
        <f t="shared" si="422"/>
        <v>1</v>
      </c>
      <c r="BJ855" s="258">
        <f t="shared" si="380"/>
        <v>1</v>
      </c>
      <c r="BK855" s="258">
        <f t="shared" si="423"/>
        <v>0</v>
      </c>
      <c r="BL855" s="258">
        <f t="shared" si="424"/>
        <v>1</v>
      </c>
      <c r="BM855" s="258">
        <f t="shared" si="383"/>
        <v>1</v>
      </c>
      <c r="BN855" s="258">
        <f t="shared" si="425"/>
        <v>0</v>
      </c>
      <c r="BO855" s="258">
        <f t="shared" si="426"/>
        <v>1</v>
      </c>
      <c r="BP855" s="258">
        <f t="shared" si="386"/>
        <v>1</v>
      </c>
      <c r="BQ855" s="258">
        <f t="shared" si="427"/>
        <v>0</v>
      </c>
      <c r="BR855" s="258">
        <f t="shared" si="428"/>
        <v>1</v>
      </c>
      <c r="BS855" s="258">
        <f t="shared" si="389"/>
        <v>1</v>
      </c>
      <c r="BT855" s="258">
        <f t="shared" si="429"/>
        <v>0</v>
      </c>
      <c r="BU855" s="258">
        <f t="shared" si="430"/>
        <v>1</v>
      </c>
      <c r="BV855" s="258">
        <f t="shared" si="392"/>
        <v>1</v>
      </c>
      <c r="BW855" s="258">
        <f t="shared" si="431"/>
        <v>0</v>
      </c>
      <c r="BX855" s="258">
        <f t="shared" si="432"/>
        <v>1</v>
      </c>
      <c r="BY855" s="258">
        <f t="shared" si="395"/>
        <v>1</v>
      </c>
      <c r="BZ855" s="258">
        <f t="shared" si="433"/>
        <v>0</v>
      </c>
      <c r="CA855" s="258">
        <f t="shared" si="434"/>
        <v>1</v>
      </c>
      <c r="CB855" s="258">
        <f t="shared" si="398"/>
        <v>1</v>
      </c>
      <c r="CC855" s="258">
        <f t="shared" si="435"/>
        <v>0</v>
      </c>
      <c r="CD855" s="258">
        <f t="shared" si="436"/>
        <v>1</v>
      </c>
    </row>
    <row r="856" spans="1:82" hidden="1">
      <c r="A856" s="258"/>
      <c r="B856" s="258"/>
      <c r="C856" s="259"/>
      <c r="D856" s="258"/>
      <c r="E856" s="258"/>
      <c r="F856" s="258"/>
      <c r="G856" s="258">
        <v>848</v>
      </c>
      <c r="H856" s="743"/>
      <c r="I856" s="744"/>
      <c r="J856" s="739"/>
      <c r="K856" s="745"/>
      <c r="L856" s="745"/>
      <c r="M856" s="272"/>
      <c r="N856" s="508">
        <f t="shared" si="442"/>
        <v>0</v>
      </c>
      <c r="O856" s="510">
        <f t="shared" si="443"/>
        <v>0</v>
      </c>
      <c r="P856" s="260">
        <f t="shared" si="444"/>
        <v>0</v>
      </c>
      <c r="Q856" s="261">
        <f t="shared" si="445"/>
        <v>0</v>
      </c>
      <c r="R856" s="261">
        <f t="shared" si="441"/>
        <v>0</v>
      </c>
      <c r="S856" s="262"/>
      <c r="T856" s="262"/>
      <c r="U856" s="263">
        <f t="shared" si="348"/>
        <v>1.288</v>
      </c>
      <c r="V856" s="264">
        <f>IF(E856="SP",1,IF(D856="",ExtraMargeMateriaal,(1-VLOOKUP(D856,TabelAankoop[],4,FALSE))))</f>
        <v>1</v>
      </c>
      <c r="W856" s="265">
        <f t="shared" si="437"/>
        <v>0.6885</v>
      </c>
      <c r="X856" s="266">
        <f t="shared" si="438"/>
        <v>1</v>
      </c>
      <c r="Y856" s="267">
        <f t="shared" si="439"/>
        <v>1.46</v>
      </c>
      <c r="Z856" s="267">
        <f t="shared" si="440"/>
        <v>1.1599999999999999</v>
      </c>
      <c r="AA856" s="268">
        <f t="shared" si="349"/>
        <v>0</v>
      </c>
      <c r="AB856" s="456">
        <f t="shared" si="350"/>
        <v>0</v>
      </c>
      <c r="AC856" s="457">
        <f t="shared" si="351"/>
        <v>0</v>
      </c>
      <c r="AD856" s="456">
        <f t="shared" si="352"/>
        <v>0</v>
      </c>
      <c r="AE856" s="458">
        <f t="shared" si="353"/>
        <v>0</v>
      </c>
      <c r="AF856" s="457">
        <f t="shared" si="406"/>
        <v>0</v>
      </c>
      <c r="AG856" s="456">
        <f t="shared" si="355"/>
        <v>0</v>
      </c>
      <c r="AH856" s="457">
        <f t="shared" si="356"/>
        <v>0</v>
      </c>
      <c r="AI856" s="268">
        <f t="shared" si="357"/>
        <v>0</v>
      </c>
      <c r="AJ856" s="269">
        <f t="shared" si="358"/>
        <v>0</v>
      </c>
      <c r="AK856" s="270">
        <f t="shared" si="359"/>
        <v>0</v>
      </c>
      <c r="AL856" s="415">
        <f t="shared" si="360"/>
        <v>0</v>
      </c>
      <c r="AM856" s="259" t="str">
        <f>IF(AP856="","",IFERROR(VLOOKUP(AP856,CODES!$A$3:$D$1348,4,FALSE),"X"))&amp;IF(AQ856="","",IFERROR(VLOOKUP(AQ856,CODES!$A$3:$D$1348,4,FALSE),"X"))&amp;IF(AR856="","",IFERROR(VLOOKUP(AR856,CODES!$A$3:$D$1348,4,FALSE),"X"))&amp;IF(AS856="","",IFERROR(VLOOKUP(AS856,CODES!$A$3:$D$1348,4,FALSE),"X"))&amp;IF(AT856="","",IFERROR(VLOOKUP(AT856,CODES!$A$3:$D$1348,4,FALSE),"X"))&amp;IF(AU856="","",IFERROR(VLOOKUP(AU856,CODES!$A$3:$D$1348,4,FALSE),"X"))&amp;IF(AV856="","",IFERROR(VLOOKUP(AV856,CODES!$A$3:$D$1348,4,FALSE),"X"))&amp;IF(AW856="","",IFERROR(VLOOKUP(AW856,CODES!$A$3:$D$1348,4,FALSE),"X"))&amp;IF(AX856="","",IFERROR(VLOOKUP(AX856,CODES!$A$3:$D$1348,4,FALSE),"X"))&amp;IF(AY856="","",IFERROR(VLOOKUP(AY856,CODES!$A$3:$D$1348,4,FALSE),"X"))</f>
        <v/>
      </c>
      <c r="AN856" s="258">
        <f>SUM(IFERROR(VLOOKUP(AP856,CODES!$A$3:$D$1348,4,FALSE)*BC856,0),IFERROR(VLOOKUP(AQ856,CODES!$A$3:$D$1348,4,FALSE)*BF856,0),IFERROR(VLOOKUP(AR856,CODES!$A$3:$D$1348,4,FALSE)*BI856,0),IFERROR(VLOOKUP(AS856,CODES!$A$3:$D$1348,4,FALSE)*BL856,0),IFERROR(VLOOKUP(AT856,CODES!$A$3:$D$1348,4,FALSE)*BO856,0),IFERROR(VLOOKUP(AU856,CODES!$A$3:$D$1348,4,FALSE)*BR856,0),IFERROR(VLOOKUP(AV856,CODES!$A$3:$D$1348,4,FALSE)*BU856,0),IFERROR(VLOOKUP(AW856,CODES!$A$3:$D$1348,4,FALSE)*BX856,0),IFERROR(VLOOKUP(AX856,CODES!$A$3:$D$1348,4,FALSE)*CA856,0),IFERROR(VLOOKUP(AY856,CODES!$A$3:$D$1348,4,FALSE)*CD856,0))</f>
        <v>0</v>
      </c>
      <c r="AO856" s="258">
        <f>SUM(IFERROR(VLOOKUP(AP856,CODES!$A$3:$D$1348,3,FALSE)*BC856,0),IFERROR(VLOOKUP(AQ856,CODES!$A$3:$D$1348,3,FALSE)*BF856,0),IFERROR(VLOOKUP(AR856,CODES!$A$3:$D$1348,3,FALSE)*BI856,0),IFERROR(VLOOKUP(AS856,CODES!$A$3:$D$1348,3,FALSE)*BL856,0),IFERROR(VLOOKUP(AT856,CODES!$A$3:$D$1348,3,FALSE)*BO856,0),IFERROR(VLOOKUP(AU856,CODES!$A$3:$D$1348,3,FALSE)*BR856,0),IFERROR(VLOOKUP(AV856,CODES!$A$3:$D$1348,3,FALSE)*BU856,0),IFERROR(VLOOKUP(AW856,CODES!$A$3:$D$1348,3,FALSE)*BX856,0),IFERROR(VLOOKUP(AX856,CODES!$A$3:$D$1348,3,FALSE)*CA856,0),IFERROR(VLOOKUP(AY856,CODES!$A$3:$D$1348,3,FALSE)*CD856,0))+B856</f>
        <v>0</v>
      </c>
      <c r="AP856" s="271" t="str">
        <f t="shared" si="407"/>
        <v/>
      </c>
      <c r="AQ856" s="271" t="str">
        <f t="shared" si="408"/>
        <v/>
      </c>
      <c r="AR856" s="271" t="str">
        <f t="shared" si="409"/>
        <v/>
      </c>
      <c r="AS856" s="271" t="str">
        <f t="shared" si="410"/>
        <v/>
      </c>
      <c r="AT856" s="271" t="str">
        <f t="shared" si="411"/>
        <v/>
      </c>
      <c r="AU856" s="271" t="str">
        <f t="shared" si="412"/>
        <v/>
      </c>
      <c r="AV856" s="271" t="str">
        <f t="shared" si="413"/>
        <v/>
      </c>
      <c r="AW856" s="271" t="str">
        <f t="shared" si="414"/>
        <v/>
      </c>
      <c r="AX856" s="271" t="str">
        <f t="shared" si="415"/>
        <v/>
      </c>
      <c r="AY856" s="271" t="str">
        <f t="shared" si="416"/>
        <v/>
      </c>
      <c r="AZ856" s="258">
        <f t="shared" si="371"/>
        <v>0</v>
      </c>
      <c r="BA856" s="258">
        <f t="shared" si="19"/>
        <v>1</v>
      </c>
      <c r="BB856" s="258">
        <f t="shared" si="417"/>
        <v>0</v>
      </c>
      <c r="BC856" s="258">
        <f t="shared" si="418"/>
        <v>1</v>
      </c>
      <c r="BD856" s="258">
        <f t="shared" si="374"/>
        <v>1</v>
      </c>
      <c r="BE856" s="258">
        <f t="shared" si="419"/>
        <v>0</v>
      </c>
      <c r="BF856" s="258">
        <f t="shared" si="420"/>
        <v>1</v>
      </c>
      <c r="BG856" s="258">
        <f t="shared" si="377"/>
        <v>1</v>
      </c>
      <c r="BH856" s="258">
        <f t="shared" si="421"/>
        <v>0</v>
      </c>
      <c r="BI856" s="258">
        <f t="shared" si="422"/>
        <v>1</v>
      </c>
      <c r="BJ856" s="258">
        <f t="shared" si="380"/>
        <v>1</v>
      </c>
      <c r="BK856" s="258">
        <f t="shared" si="423"/>
        <v>0</v>
      </c>
      <c r="BL856" s="258">
        <f t="shared" si="424"/>
        <v>1</v>
      </c>
      <c r="BM856" s="258">
        <f t="shared" si="383"/>
        <v>1</v>
      </c>
      <c r="BN856" s="258">
        <f t="shared" si="425"/>
        <v>0</v>
      </c>
      <c r="BO856" s="258">
        <f t="shared" si="426"/>
        <v>1</v>
      </c>
      <c r="BP856" s="258">
        <f t="shared" si="386"/>
        <v>1</v>
      </c>
      <c r="BQ856" s="258">
        <f t="shared" si="427"/>
        <v>0</v>
      </c>
      <c r="BR856" s="258">
        <f t="shared" si="428"/>
        <v>1</v>
      </c>
      <c r="BS856" s="258">
        <f t="shared" si="389"/>
        <v>1</v>
      </c>
      <c r="BT856" s="258">
        <f t="shared" si="429"/>
        <v>0</v>
      </c>
      <c r="BU856" s="258">
        <f t="shared" si="430"/>
        <v>1</v>
      </c>
      <c r="BV856" s="258">
        <f t="shared" si="392"/>
        <v>1</v>
      </c>
      <c r="BW856" s="258">
        <f t="shared" si="431"/>
        <v>0</v>
      </c>
      <c r="BX856" s="258">
        <f t="shared" si="432"/>
        <v>1</v>
      </c>
      <c r="BY856" s="258">
        <f t="shared" si="395"/>
        <v>1</v>
      </c>
      <c r="BZ856" s="258">
        <f t="shared" si="433"/>
        <v>0</v>
      </c>
      <c r="CA856" s="258">
        <f t="shared" si="434"/>
        <v>1</v>
      </c>
      <c r="CB856" s="258">
        <f t="shared" si="398"/>
        <v>1</v>
      </c>
      <c r="CC856" s="258">
        <f t="shared" si="435"/>
        <v>0</v>
      </c>
      <c r="CD856" s="258">
        <f t="shared" si="436"/>
        <v>1</v>
      </c>
    </row>
    <row r="857" spans="1:82" hidden="1">
      <c r="A857" s="258"/>
      <c r="B857" s="258"/>
      <c r="C857" s="259"/>
      <c r="D857" s="258"/>
      <c r="E857" s="258"/>
      <c r="F857" s="258"/>
      <c r="G857" s="258">
        <v>849</v>
      </c>
      <c r="H857" s="743"/>
      <c r="I857" s="744"/>
      <c r="J857" s="739"/>
      <c r="K857" s="745"/>
      <c r="L857" s="745"/>
      <c r="M857" s="272"/>
      <c r="N857" s="508">
        <f t="shared" si="442"/>
        <v>0</v>
      </c>
      <c r="O857" s="510">
        <f t="shared" si="443"/>
        <v>0</v>
      </c>
      <c r="P857" s="260">
        <f t="shared" si="444"/>
        <v>0</v>
      </c>
      <c r="Q857" s="261">
        <f t="shared" si="445"/>
        <v>0</v>
      </c>
      <c r="R857" s="261">
        <f t="shared" si="441"/>
        <v>0</v>
      </c>
      <c r="S857" s="262"/>
      <c r="T857" s="262"/>
      <c r="U857" s="263">
        <f t="shared" si="348"/>
        <v>1.288</v>
      </c>
      <c r="V857" s="264">
        <f>IF(E857="SP",1,IF(D857="",ExtraMargeMateriaal,(1-VLOOKUP(D857,TabelAankoop[],4,FALSE))))</f>
        <v>1</v>
      </c>
      <c r="W857" s="265">
        <f t="shared" si="437"/>
        <v>0.6885</v>
      </c>
      <c r="X857" s="266">
        <f t="shared" si="438"/>
        <v>1</v>
      </c>
      <c r="Y857" s="267">
        <f t="shared" si="439"/>
        <v>1.46</v>
      </c>
      <c r="Z857" s="267">
        <f t="shared" si="440"/>
        <v>1.1599999999999999</v>
      </c>
      <c r="AA857" s="268">
        <f t="shared" si="349"/>
        <v>0</v>
      </c>
      <c r="AB857" s="456">
        <f t="shared" si="350"/>
        <v>0</v>
      </c>
      <c r="AC857" s="457">
        <f t="shared" si="351"/>
        <v>0</v>
      </c>
      <c r="AD857" s="456">
        <f t="shared" si="352"/>
        <v>0</v>
      </c>
      <c r="AE857" s="458">
        <f t="shared" si="353"/>
        <v>0</v>
      </c>
      <c r="AF857" s="457">
        <f t="shared" si="406"/>
        <v>0</v>
      </c>
      <c r="AG857" s="456">
        <f t="shared" si="355"/>
        <v>0</v>
      </c>
      <c r="AH857" s="457">
        <f t="shared" si="356"/>
        <v>0</v>
      </c>
      <c r="AI857" s="268">
        <f t="shared" si="357"/>
        <v>0</v>
      </c>
      <c r="AJ857" s="269">
        <f t="shared" si="358"/>
        <v>0</v>
      </c>
      <c r="AK857" s="270">
        <f t="shared" si="359"/>
        <v>0</v>
      </c>
      <c r="AL857" s="415">
        <f t="shared" si="360"/>
        <v>0</v>
      </c>
      <c r="AM857" s="259" t="str">
        <f>IF(AP857="","",IFERROR(VLOOKUP(AP857,CODES!$A$3:$D$1348,4,FALSE),"X"))&amp;IF(AQ857="","",IFERROR(VLOOKUP(AQ857,CODES!$A$3:$D$1348,4,FALSE),"X"))&amp;IF(AR857="","",IFERROR(VLOOKUP(AR857,CODES!$A$3:$D$1348,4,FALSE),"X"))&amp;IF(AS857="","",IFERROR(VLOOKUP(AS857,CODES!$A$3:$D$1348,4,FALSE),"X"))&amp;IF(AT857="","",IFERROR(VLOOKUP(AT857,CODES!$A$3:$D$1348,4,FALSE),"X"))&amp;IF(AU857="","",IFERROR(VLOOKUP(AU857,CODES!$A$3:$D$1348,4,FALSE),"X"))&amp;IF(AV857="","",IFERROR(VLOOKUP(AV857,CODES!$A$3:$D$1348,4,FALSE),"X"))&amp;IF(AW857="","",IFERROR(VLOOKUP(AW857,CODES!$A$3:$D$1348,4,FALSE),"X"))&amp;IF(AX857="","",IFERROR(VLOOKUP(AX857,CODES!$A$3:$D$1348,4,FALSE),"X"))&amp;IF(AY857="","",IFERROR(VLOOKUP(AY857,CODES!$A$3:$D$1348,4,FALSE),"X"))</f>
        <v/>
      </c>
      <c r="AN857" s="258">
        <f>SUM(IFERROR(VLOOKUP(AP857,CODES!$A$3:$D$1348,4,FALSE)*BC857,0),IFERROR(VLOOKUP(AQ857,CODES!$A$3:$D$1348,4,FALSE)*BF857,0),IFERROR(VLOOKUP(AR857,CODES!$A$3:$D$1348,4,FALSE)*BI857,0),IFERROR(VLOOKUP(AS857,CODES!$A$3:$D$1348,4,FALSE)*BL857,0),IFERROR(VLOOKUP(AT857,CODES!$A$3:$D$1348,4,FALSE)*BO857,0),IFERROR(VLOOKUP(AU857,CODES!$A$3:$D$1348,4,FALSE)*BR857,0),IFERROR(VLOOKUP(AV857,CODES!$A$3:$D$1348,4,FALSE)*BU857,0),IFERROR(VLOOKUP(AW857,CODES!$A$3:$D$1348,4,FALSE)*BX857,0),IFERROR(VLOOKUP(AX857,CODES!$A$3:$D$1348,4,FALSE)*CA857,0),IFERROR(VLOOKUP(AY857,CODES!$A$3:$D$1348,4,FALSE)*CD857,0))</f>
        <v>0</v>
      </c>
      <c r="AO857" s="258">
        <f>SUM(IFERROR(VLOOKUP(AP857,CODES!$A$3:$D$1348,3,FALSE)*BC857,0),IFERROR(VLOOKUP(AQ857,CODES!$A$3:$D$1348,3,FALSE)*BF857,0),IFERROR(VLOOKUP(AR857,CODES!$A$3:$D$1348,3,FALSE)*BI857,0),IFERROR(VLOOKUP(AS857,CODES!$A$3:$D$1348,3,FALSE)*BL857,0),IFERROR(VLOOKUP(AT857,CODES!$A$3:$D$1348,3,FALSE)*BO857,0),IFERROR(VLOOKUP(AU857,CODES!$A$3:$D$1348,3,FALSE)*BR857,0),IFERROR(VLOOKUP(AV857,CODES!$A$3:$D$1348,3,FALSE)*BU857,0),IFERROR(VLOOKUP(AW857,CODES!$A$3:$D$1348,3,FALSE)*BX857,0),IFERROR(VLOOKUP(AX857,CODES!$A$3:$D$1348,3,FALSE)*CA857,0),IFERROR(VLOOKUP(AY857,CODES!$A$3:$D$1348,3,FALSE)*CD857,0))+B857</f>
        <v>0</v>
      </c>
      <c r="AP857" s="271" t="str">
        <f t="shared" si="407"/>
        <v/>
      </c>
      <c r="AQ857" s="271" t="str">
        <f t="shared" si="408"/>
        <v/>
      </c>
      <c r="AR857" s="271" t="str">
        <f t="shared" si="409"/>
        <v/>
      </c>
      <c r="AS857" s="271" t="str">
        <f t="shared" si="410"/>
        <v/>
      </c>
      <c r="AT857" s="271" t="str">
        <f t="shared" si="411"/>
        <v/>
      </c>
      <c r="AU857" s="271" t="str">
        <f t="shared" si="412"/>
        <v/>
      </c>
      <c r="AV857" s="271" t="str">
        <f t="shared" si="413"/>
        <v/>
      </c>
      <c r="AW857" s="271" t="str">
        <f t="shared" si="414"/>
        <v/>
      </c>
      <c r="AX857" s="271" t="str">
        <f t="shared" si="415"/>
        <v/>
      </c>
      <c r="AY857" s="271" t="str">
        <f t="shared" si="416"/>
        <v/>
      </c>
      <c r="AZ857" s="258">
        <f t="shared" si="371"/>
        <v>0</v>
      </c>
      <c r="BA857" s="258">
        <f t="shared" si="19"/>
        <v>1</v>
      </c>
      <c r="BB857" s="258">
        <f t="shared" si="417"/>
        <v>0</v>
      </c>
      <c r="BC857" s="258">
        <f t="shared" si="418"/>
        <v>1</v>
      </c>
      <c r="BD857" s="258">
        <f t="shared" si="374"/>
        <v>1</v>
      </c>
      <c r="BE857" s="258">
        <f t="shared" si="419"/>
        <v>0</v>
      </c>
      <c r="BF857" s="258">
        <f t="shared" si="420"/>
        <v>1</v>
      </c>
      <c r="BG857" s="258">
        <f t="shared" si="377"/>
        <v>1</v>
      </c>
      <c r="BH857" s="258">
        <f t="shared" si="421"/>
        <v>0</v>
      </c>
      <c r="BI857" s="258">
        <f t="shared" si="422"/>
        <v>1</v>
      </c>
      <c r="BJ857" s="258">
        <f t="shared" si="380"/>
        <v>1</v>
      </c>
      <c r="BK857" s="258">
        <f t="shared" si="423"/>
        <v>0</v>
      </c>
      <c r="BL857" s="258">
        <f t="shared" si="424"/>
        <v>1</v>
      </c>
      <c r="BM857" s="258">
        <f t="shared" si="383"/>
        <v>1</v>
      </c>
      <c r="BN857" s="258">
        <f t="shared" si="425"/>
        <v>0</v>
      </c>
      <c r="BO857" s="258">
        <f t="shared" si="426"/>
        <v>1</v>
      </c>
      <c r="BP857" s="258">
        <f t="shared" si="386"/>
        <v>1</v>
      </c>
      <c r="BQ857" s="258">
        <f t="shared" si="427"/>
        <v>0</v>
      </c>
      <c r="BR857" s="258">
        <f t="shared" si="428"/>
        <v>1</v>
      </c>
      <c r="BS857" s="258">
        <f t="shared" si="389"/>
        <v>1</v>
      </c>
      <c r="BT857" s="258">
        <f t="shared" si="429"/>
        <v>0</v>
      </c>
      <c r="BU857" s="258">
        <f t="shared" si="430"/>
        <v>1</v>
      </c>
      <c r="BV857" s="258">
        <f t="shared" si="392"/>
        <v>1</v>
      </c>
      <c r="BW857" s="258">
        <f t="shared" si="431"/>
        <v>0</v>
      </c>
      <c r="BX857" s="258">
        <f t="shared" si="432"/>
        <v>1</v>
      </c>
      <c r="BY857" s="258">
        <f t="shared" si="395"/>
        <v>1</v>
      </c>
      <c r="BZ857" s="258">
        <f t="shared" si="433"/>
        <v>0</v>
      </c>
      <c r="CA857" s="258">
        <f t="shared" si="434"/>
        <v>1</v>
      </c>
      <c r="CB857" s="258">
        <f t="shared" si="398"/>
        <v>1</v>
      </c>
      <c r="CC857" s="258">
        <f t="shared" si="435"/>
        <v>0</v>
      </c>
      <c r="CD857" s="258">
        <f t="shared" si="436"/>
        <v>1</v>
      </c>
    </row>
    <row r="858" spans="1:82" hidden="1">
      <c r="A858" s="258"/>
      <c r="B858" s="258"/>
      <c r="C858" s="259"/>
      <c r="D858" s="258"/>
      <c r="E858" s="258"/>
      <c r="F858" s="258"/>
      <c r="G858" s="258">
        <v>850</v>
      </c>
      <c r="H858" s="743"/>
      <c r="I858" s="744"/>
      <c r="J858" s="739"/>
      <c r="K858" s="745"/>
      <c r="L858" s="745"/>
      <c r="M858" s="272"/>
      <c r="N858" s="508">
        <f t="shared" si="442"/>
        <v>0</v>
      </c>
      <c r="O858" s="510">
        <f t="shared" si="443"/>
        <v>0</v>
      </c>
      <c r="P858" s="260">
        <f t="shared" si="444"/>
        <v>0</v>
      </c>
      <c r="Q858" s="261">
        <f t="shared" si="445"/>
        <v>0</v>
      </c>
      <c r="R858" s="261">
        <f t="shared" si="441"/>
        <v>0</v>
      </c>
      <c r="S858" s="262"/>
      <c r="T858" s="262"/>
      <c r="U858" s="263">
        <f t="shared" si="348"/>
        <v>1.288</v>
      </c>
      <c r="V858" s="264">
        <f>IF(E858="SP",1,IF(D858="",ExtraMargeMateriaal,(1-VLOOKUP(D858,TabelAankoop[],4,FALSE))))</f>
        <v>1</v>
      </c>
      <c r="W858" s="265">
        <f t="shared" si="437"/>
        <v>0.6885</v>
      </c>
      <c r="X858" s="266">
        <f t="shared" si="438"/>
        <v>1</v>
      </c>
      <c r="Y858" s="267">
        <f t="shared" si="439"/>
        <v>1.46</v>
      </c>
      <c r="Z858" s="267">
        <f t="shared" si="440"/>
        <v>1.1599999999999999</v>
      </c>
      <c r="AA858" s="268">
        <f t="shared" si="349"/>
        <v>0</v>
      </c>
      <c r="AB858" s="456">
        <f t="shared" si="350"/>
        <v>0</v>
      </c>
      <c r="AC858" s="457">
        <f t="shared" si="351"/>
        <v>0</v>
      </c>
      <c r="AD858" s="456">
        <f t="shared" si="352"/>
        <v>0</v>
      </c>
      <c r="AE858" s="458">
        <f t="shared" si="353"/>
        <v>0</v>
      </c>
      <c r="AF858" s="457">
        <f t="shared" si="406"/>
        <v>0</v>
      </c>
      <c r="AG858" s="456">
        <f t="shared" si="355"/>
        <v>0</v>
      </c>
      <c r="AH858" s="457">
        <f t="shared" si="356"/>
        <v>0</v>
      </c>
      <c r="AI858" s="268">
        <f t="shared" si="357"/>
        <v>0</v>
      </c>
      <c r="AJ858" s="269">
        <f t="shared" si="358"/>
        <v>0</v>
      </c>
      <c r="AK858" s="270">
        <f t="shared" si="359"/>
        <v>0</v>
      </c>
      <c r="AL858" s="415">
        <f t="shared" si="360"/>
        <v>0</v>
      </c>
      <c r="AM858" s="259" t="str">
        <f>IF(AP858="","",IFERROR(VLOOKUP(AP858,CODES!$A$3:$D$1348,4,FALSE),"X"))&amp;IF(AQ858="","",IFERROR(VLOOKUP(AQ858,CODES!$A$3:$D$1348,4,FALSE),"X"))&amp;IF(AR858="","",IFERROR(VLOOKUP(AR858,CODES!$A$3:$D$1348,4,FALSE),"X"))&amp;IF(AS858="","",IFERROR(VLOOKUP(AS858,CODES!$A$3:$D$1348,4,FALSE),"X"))&amp;IF(AT858="","",IFERROR(VLOOKUP(AT858,CODES!$A$3:$D$1348,4,FALSE),"X"))&amp;IF(AU858="","",IFERROR(VLOOKUP(AU858,CODES!$A$3:$D$1348,4,FALSE),"X"))&amp;IF(AV858="","",IFERROR(VLOOKUP(AV858,CODES!$A$3:$D$1348,4,FALSE),"X"))&amp;IF(AW858="","",IFERROR(VLOOKUP(AW858,CODES!$A$3:$D$1348,4,FALSE),"X"))&amp;IF(AX858="","",IFERROR(VLOOKUP(AX858,CODES!$A$3:$D$1348,4,FALSE),"X"))&amp;IF(AY858="","",IFERROR(VLOOKUP(AY858,CODES!$A$3:$D$1348,4,FALSE),"X"))</f>
        <v/>
      </c>
      <c r="AN858" s="258">
        <f>SUM(IFERROR(VLOOKUP(AP858,CODES!$A$3:$D$1348,4,FALSE)*BC858,0),IFERROR(VLOOKUP(AQ858,CODES!$A$3:$D$1348,4,FALSE)*BF858,0),IFERROR(VLOOKUP(AR858,CODES!$A$3:$D$1348,4,FALSE)*BI858,0),IFERROR(VLOOKUP(AS858,CODES!$A$3:$D$1348,4,FALSE)*BL858,0),IFERROR(VLOOKUP(AT858,CODES!$A$3:$D$1348,4,FALSE)*BO858,0),IFERROR(VLOOKUP(AU858,CODES!$A$3:$D$1348,4,FALSE)*BR858,0),IFERROR(VLOOKUP(AV858,CODES!$A$3:$D$1348,4,FALSE)*BU858,0),IFERROR(VLOOKUP(AW858,CODES!$A$3:$D$1348,4,FALSE)*BX858,0),IFERROR(VLOOKUP(AX858,CODES!$A$3:$D$1348,4,FALSE)*CA858,0),IFERROR(VLOOKUP(AY858,CODES!$A$3:$D$1348,4,FALSE)*CD858,0))</f>
        <v>0</v>
      </c>
      <c r="AO858" s="258">
        <f>SUM(IFERROR(VLOOKUP(AP858,CODES!$A$3:$D$1348,3,FALSE)*BC858,0),IFERROR(VLOOKUP(AQ858,CODES!$A$3:$D$1348,3,FALSE)*BF858,0),IFERROR(VLOOKUP(AR858,CODES!$A$3:$D$1348,3,FALSE)*BI858,0),IFERROR(VLOOKUP(AS858,CODES!$A$3:$D$1348,3,FALSE)*BL858,0),IFERROR(VLOOKUP(AT858,CODES!$A$3:$D$1348,3,FALSE)*BO858,0),IFERROR(VLOOKUP(AU858,CODES!$A$3:$D$1348,3,FALSE)*BR858,0),IFERROR(VLOOKUP(AV858,CODES!$A$3:$D$1348,3,FALSE)*BU858,0),IFERROR(VLOOKUP(AW858,CODES!$A$3:$D$1348,3,FALSE)*BX858,0),IFERROR(VLOOKUP(AX858,CODES!$A$3:$D$1348,3,FALSE)*CA858,0),IFERROR(VLOOKUP(AY858,CODES!$A$3:$D$1348,3,FALSE)*CD858,0))+B858</f>
        <v>0</v>
      </c>
      <c r="AP858" s="271" t="str">
        <f t="shared" si="407"/>
        <v/>
      </c>
      <c r="AQ858" s="271" t="str">
        <f t="shared" si="408"/>
        <v/>
      </c>
      <c r="AR858" s="271" t="str">
        <f t="shared" si="409"/>
        <v/>
      </c>
      <c r="AS858" s="271" t="str">
        <f t="shared" si="410"/>
        <v/>
      </c>
      <c r="AT858" s="271" t="str">
        <f t="shared" si="411"/>
        <v/>
      </c>
      <c r="AU858" s="271" t="str">
        <f t="shared" si="412"/>
        <v/>
      </c>
      <c r="AV858" s="271" t="str">
        <f t="shared" si="413"/>
        <v/>
      </c>
      <c r="AW858" s="271" t="str">
        <f t="shared" si="414"/>
        <v/>
      </c>
      <c r="AX858" s="271" t="str">
        <f t="shared" si="415"/>
        <v/>
      </c>
      <c r="AY858" s="271" t="str">
        <f t="shared" si="416"/>
        <v/>
      </c>
      <c r="AZ858" s="258">
        <f t="shared" si="371"/>
        <v>0</v>
      </c>
      <c r="BA858" s="258">
        <f t="shared" si="19"/>
        <v>1</v>
      </c>
      <c r="BB858" s="258">
        <f t="shared" si="417"/>
        <v>0</v>
      </c>
      <c r="BC858" s="258">
        <f t="shared" si="418"/>
        <v>1</v>
      </c>
      <c r="BD858" s="258">
        <f t="shared" si="374"/>
        <v>1</v>
      </c>
      <c r="BE858" s="258">
        <f t="shared" si="419"/>
        <v>0</v>
      </c>
      <c r="BF858" s="258">
        <f t="shared" si="420"/>
        <v>1</v>
      </c>
      <c r="BG858" s="258">
        <f t="shared" si="377"/>
        <v>1</v>
      </c>
      <c r="BH858" s="258">
        <f t="shared" si="421"/>
        <v>0</v>
      </c>
      <c r="BI858" s="258">
        <f t="shared" si="422"/>
        <v>1</v>
      </c>
      <c r="BJ858" s="258">
        <f t="shared" si="380"/>
        <v>1</v>
      </c>
      <c r="BK858" s="258">
        <f t="shared" si="423"/>
        <v>0</v>
      </c>
      <c r="BL858" s="258">
        <f t="shared" si="424"/>
        <v>1</v>
      </c>
      <c r="BM858" s="258">
        <f t="shared" si="383"/>
        <v>1</v>
      </c>
      <c r="BN858" s="258">
        <f t="shared" si="425"/>
        <v>0</v>
      </c>
      <c r="BO858" s="258">
        <f t="shared" si="426"/>
        <v>1</v>
      </c>
      <c r="BP858" s="258">
        <f t="shared" si="386"/>
        <v>1</v>
      </c>
      <c r="BQ858" s="258">
        <f t="shared" si="427"/>
        <v>0</v>
      </c>
      <c r="BR858" s="258">
        <f t="shared" si="428"/>
        <v>1</v>
      </c>
      <c r="BS858" s="258">
        <f t="shared" si="389"/>
        <v>1</v>
      </c>
      <c r="BT858" s="258">
        <f t="shared" si="429"/>
        <v>0</v>
      </c>
      <c r="BU858" s="258">
        <f t="shared" si="430"/>
        <v>1</v>
      </c>
      <c r="BV858" s="258">
        <f t="shared" si="392"/>
        <v>1</v>
      </c>
      <c r="BW858" s="258">
        <f t="shared" si="431"/>
        <v>0</v>
      </c>
      <c r="BX858" s="258">
        <f t="shared" si="432"/>
        <v>1</v>
      </c>
      <c r="BY858" s="258">
        <f t="shared" si="395"/>
        <v>1</v>
      </c>
      <c r="BZ858" s="258">
        <f t="shared" si="433"/>
        <v>0</v>
      </c>
      <c r="CA858" s="258">
        <f t="shared" si="434"/>
        <v>1</v>
      </c>
      <c r="CB858" s="258">
        <f t="shared" si="398"/>
        <v>1</v>
      </c>
      <c r="CC858" s="258">
        <f t="shared" si="435"/>
        <v>0</v>
      </c>
      <c r="CD858" s="258">
        <f t="shared" si="436"/>
        <v>1</v>
      </c>
    </row>
    <row r="859" spans="1:82" hidden="1">
      <c r="A859" s="258"/>
      <c r="B859" s="258"/>
      <c r="C859" s="259"/>
      <c r="D859" s="258"/>
      <c r="E859" s="258"/>
      <c r="F859" s="258"/>
      <c r="G859" s="258">
        <v>851</v>
      </c>
      <c r="H859" s="743"/>
      <c r="I859" s="744"/>
      <c r="J859" s="739"/>
      <c r="K859" s="745"/>
      <c r="L859" s="745"/>
      <c r="M859" s="272"/>
      <c r="N859" s="508">
        <f t="shared" si="442"/>
        <v>0</v>
      </c>
      <c r="O859" s="510">
        <f t="shared" si="443"/>
        <v>0</v>
      </c>
      <c r="P859" s="260">
        <f t="shared" si="444"/>
        <v>0</v>
      </c>
      <c r="Q859" s="261">
        <f t="shared" si="445"/>
        <v>0</v>
      </c>
      <c r="R859" s="261">
        <f t="shared" si="441"/>
        <v>0</v>
      </c>
      <c r="S859" s="262"/>
      <c r="T859" s="262"/>
      <c r="U859" s="263">
        <f t="shared" si="348"/>
        <v>1.288</v>
      </c>
      <c r="V859" s="264">
        <f>IF(E859="SP",1,IF(D859="",ExtraMargeMateriaal,(1-VLOOKUP(D859,TabelAankoop[],4,FALSE))))</f>
        <v>1</v>
      </c>
      <c r="W859" s="265">
        <f t="shared" si="437"/>
        <v>0.6885</v>
      </c>
      <c r="X859" s="266">
        <f t="shared" si="438"/>
        <v>1</v>
      </c>
      <c r="Y859" s="267">
        <f t="shared" si="439"/>
        <v>1.46</v>
      </c>
      <c r="Z859" s="267">
        <f t="shared" si="440"/>
        <v>1.1599999999999999</v>
      </c>
      <c r="AA859" s="268">
        <f t="shared" si="349"/>
        <v>0</v>
      </c>
      <c r="AB859" s="456">
        <f t="shared" si="350"/>
        <v>0</v>
      </c>
      <c r="AC859" s="457">
        <f t="shared" si="351"/>
        <v>0</v>
      </c>
      <c r="AD859" s="456">
        <f t="shared" si="352"/>
        <v>0</v>
      </c>
      <c r="AE859" s="458">
        <f t="shared" si="353"/>
        <v>0</v>
      </c>
      <c r="AF859" s="457">
        <f t="shared" si="406"/>
        <v>0</v>
      </c>
      <c r="AG859" s="456">
        <f t="shared" si="355"/>
        <v>0</v>
      </c>
      <c r="AH859" s="457">
        <f t="shared" si="356"/>
        <v>0</v>
      </c>
      <c r="AI859" s="268">
        <f t="shared" si="357"/>
        <v>0</v>
      </c>
      <c r="AJ859" s="269">
        <f t="shared" si="358"/>
        <v>0</v>
      </c>
      <c r="AK859" s="270">
        <f t="shared" si="359"/>
        <v>0</v>
      </c>
      <c r="AL859" s="415">
        <f t="shared" si="360"/>
        <v>0</v>
      </c>
      <c r="AM859" s="259" t="str">
        <f>IF(AP859="","",IFERROR(VLOOKUP(AP859,CODES!$A$3:$D$1348,4,FALSE),"X"))&amp;IF(AQ859="","",IFERROR(VLOOKUP(AQ859,CODES!$A$3:$D$1348,4,FALSE),"X"))&amp;IF(AR859="","",IFERROR(VLOOKUP(AR859,CODES!$A$3:$D$1348,4,FALSE),"X"))&amp;IF(AS859="","",IFERROR(VLOOKUP(AS859,CODES!$A$3:$D$1348,4,FALSE),"X"))&amp;IF(AT859="","",IFERROR(VLOOKUP(AT859,CODES!$A$3:$D$1348,4,FALSE),"X"))&amp;IF(AU859="","",IFERROR(VLOOKUP(AU859,CODES!$A$3:$D$1348,4,FALSE),"X"))&amp;IF(AV859="","",IFERROR(VLOOKUP(AV859,CODES!$A$3:$D$1348,4,FALSE),"X"))&amp;IF(AW859="","",IFERROR(VLOOKUP(AW859,CODES!$A$3:$D$1348,4,FALSE),"X"))&amp;IF(AX859="","",IFERROR(VLOOKUP(AX859,CODES!$A$3:$D$1348,4,FALSE),"X"))&amp;IF(AY859="","",IFERROR(VLOOKUP(AY859,CODES!$A$3:$D$1348,4,FALSE),"X"))</f>
        <v/>
      </c>
      <c r="AN859" s="258">
        <f>SUM(IFERROR(VLOOKUP(AP859,CODES!$A$3:$D$1348,4,FALSE)*BC859,0),IFERROR(VLOOKUP(AQ859,CODES!$A$3:$D$1348,4,FALSE)*BF859,0),IFERROR(VLOOKUP(AR859,CODES!$A$3:$D$1348,4,FALSE)*BI859,0),IFERROR(VLOOKUP(AS859,CODES!$A$3:$D$1348,4,FALSE)*BL859,0),IFERROR(VLOOKUP(AT859,CODES!$A$3:$D$1348,4,FALSE)*BO859,0),IFERROR(VLOOKUP(AU859,CODES!$A$3:$D$1348,4,FALSE)*BR859,0),IFERROR(VLOOKUP(AV859,CODES!$A$3:$D$1348,4,FALSE)*BU859,0),IFERROR(VLOOKUP(AW859,CODES!$A$3:$D$1348,4,FALSE)*BX859,0),IFERROR(VLOOKUP(AX859,CODES!$A$3:$D$1348,4,FALSE)*CA859,0),IFERROR(VLOOKUP(AY859,CODES!$A$3:$D$1348,4,FALSE)*CD859,0))</f>
        <v>0</v>
      </c>
      <c r="AO859" s="258">
        <f>SUM(IFERROR(VLOOKUP(AP859,CODES!$A$3:$D$1348,3,FALSE)*BC859,0),IFERROR(VLOOKUP(AQ859,CODES!$A$3:$D$1348,3,FALSE)*BF859,0),IFERROR(VLOOKUP(AR859,CODES!$A$3:$D$1348,3,FALSE)*BI859,0),IFERROR(VLOOKUP(AS859,CODES!$A$3:$D$1348,3,FALSE)*BL859,0),IFERROR(VLOOKUP(AT859,CODES!$A$3:$D$1348,3,FALSE)*BO859,0),IFERROR(VLOOKUP(AU859,CODES!$A$3:$D$1348,3,FALSE)*BR859,0),IFERROR(VLOOKUP(AV859,CODES!$A$3:$D$1348,3,FALSE)*BU859,0),IFERROR(VLOOKUP(AW859,CODES!$A$3:$D$1348,3,FALSE)*BX859,0),IFERROR(VLOOKUP(AX859,CODES!$A$3:$D$1348,3,FALSE)*CA859,0),IFERROR(VLOOKUP(AY859,CODES!$A$3:$D$1348,3,FALSE)*CD859,0))+B859</f>
        <v>0</v>
      </c>
      <c r="AP859" s="271" t="str">
        <f t="shared" si="407"/>
        <v/>
      </c>
      <c r="AQ859" s="271" t="str">
        <f t="shared" si="408"/>
        <v/>
      </c>
      <c r="AR859" s="271" t="str">
        <f t="shared" si="409"/>
        <v/>
      </c>
      <c r="AS859" s="271" t="str">
        <f t="shared" si="410"/>
        <v/>
      </c>
      <c r="AT859" s="271" t="str">
        <f t="shared" si="411"/>
        <v/>
      </c>
      <c r="AU859" s="271" t="str">
        <f t="shared" si="412"/>
        <v/>
      </c>
      <c r="AV859" s="271" t="str">
        <f t="shared" si="413"/>
        <v/>
      </c>
      <c r="AW859" s="271" t="str">
        <f t="shared" si="414"/>
        <v/>
      </c>
      <c r="AX859" s="271" t="str">
        <f t="shared" si="415"/>
        <v/>
      </c>
      <c r="AY859" s="271" t="str">
        <f t="shared" si="416"/>
        <v/>
      </c>
      <c r="AZ859" s="258">
        <f t="shared" si="371"/>
        <v>0</v>
      </c>
      <c r="BA859" s="258">
        <f t="shared" si="19"/>
        <v>1</v>
      </c>
      <c r="BB859" s="258">
        <f t="shared" si="417"/>
        <v>0</v>
      </c>
      <c r="BC859" s="258">
        <f t="shared" si="418"/>
        <v>1</v>
      </c>
      <c r="BD859" s="258">
        <f t="shared" si="374"/>
        <v>1</v>
      </c>
      <c r="BE859" s="258">
        <f t="shared" si="419"/>
        <v>0</v>
      </c>
      <c r="BF859" s="258">
        <f t="shared" si="420"/>
        <v>1</v>
      </c>
      <c r="BG859" s="258">
        <f t="shared" si="377"/>
        <v>1</v>
      </c>
      <c r="BH859" s="258">
        <f t="shared" si="421"/>
        <v>0</v>
      </c>
      <c r="BI859" s="258">
        <f t="shared" si="422"/>
        <v>1</v>
      </c>
      <c r="BJ859" s="258">
        <f t="shared" si="380"/>
        <v>1</v>
      </c>
      <c r="BK859" s="258">
        <f t="shared" si="423"/>
        <v>0</v>
      </c>
      <c r="BL859" s="258">
        <f t="shared" si="424"/>
        <v>1</v>
      </c>
      <c r="BM859" s="258">
        <f t="shared" si="383"/>
        <v>1</v>
      </c>
      <c r="BN859" s="258">
        <f t="shared" si="425"/>
        <v>0</v>
      </c>
      <c r="BO859" s="258">
        <f t="shared" si="426"/>
        <v>1</v>
      </c>
      <c r="BP859" s="258">
        <f t="shared" si="386"/>
        <v>1</v>
      </c>
      <c r="BQ859" s="258">
        <f t="shared" si="427"/>
        <v>0</v>
      </c>
      <c r="BR859" s="258">
        <f t="shared" si="428"/>
        <v>1</v>
      </c>
      <c r="BS859" s="258">
        <f t="shared" si="389"/>
        <v>1</v>
      </c>
      <c r="BT859" s="258">
        <f t="shared" si="429"/>
        <v>0</v>
      </c>
      <c r="BU859" s="258">
        <f t="shared" si="430"/>
        <v>1</v>
      </c>
      <c r="BV859" s="258">
        <f t="shared" si="392"/>
        <v>1</v>
      </c>
      <c r="BW859" s="258">
        <f t="shared" si="431"/>
        <v>0</v>
      </c>
      <c r="BX859" s="258">
        <f t="shared" si="432"/>
        <v>1</v>
      </c>
      <c r="BY859" s="258">
        <f t="shared" si="395"/>
        <v>1</v>
      </c>
      <c r="BZ859" s="258">
        <f t="shared" si="433"/>
        <v>0</v>
      </c>
      <c r="CA859" s="258">
        <f t="shared" si="434"/>
        <v>1</v>
      </c>
      <c r="CB859" s="258">
        <f t="shared" si="398"/>
        <v>1</v>
      </c>
      <c r="CC859" s="258">
        <f t="shared" si="435"/>
        <v>0</v>
      </c>
      <c r="CD859" s="258">
        <f t="shared" si="436"/>
        <v>1</v>
      </c>
    </row>
    <row r="860" spans="1:82" hidden="1">
      <c r="A860" s="258"/>
      <c r="B860" s="258"/>
      <c r="C860" s="259"/>
      <c r="D860" s="258"/>
      <c r="E860" s="258"/>
      <c r="F860" s="258"/>
      <c r="G860" s="258">
        <v>852</v>
      </c>
      <c r="H860" s="743"/>
      <c r="I860" s="744"/>
      <c r="J860" s="739"/>
      <c r="K860" s="745"/>
      <c r="L860" s="745"/>
      <c r="M860" s="272"/>
      <c r="N860" s="508">
        <f t="shared" si="442"/>
        <v>0</v>
      </c>
      <c r="O860" s="510">
        <f t="shared" si="443"/>
        <v>0</v>
      </c>
      <c r="P860" s="260">
        <f t="shared" si="444"/>
        <v>0</v>
      </c>
      <c r="Q860" s="261">
        <f t="shared" si="445"/>
        <v>0</v>
      </c>
      <c r="R860" s="261">
        <f t="shared" si="441"/>
        <v>0</v>
      </c>
      <c r="S860" s="262"/>
      <c r="T860" s="262"/>
      <c r="U860" s="263">
        <f t="shared" si="348"/>
        <v>1.288</v>
      </c>
      <c r="V860" s="264">
        <f>IF(E860="SP",1,IF(D860="",ExtraMargeMateriaal,(1-VLOOKUP(D860,TabelAankoop[],4,FALSE))))</f>
        <v>1</v>
      </c>
      <c r="W860" s="265">
        <f t="shared" si="437"/>
        <v>0.6885</v>
      </c>
      <c r="X860" s="266">
        <f t="shared" si="438"/>
        <v>1</v>
      </c>
      <c r="Y860" s="267">
        <f t="shared" si="439"/>
        <v>1.46</v>
      </c>
      <c r="Z860" s="267">
        <f t="shared" si="440"/>
        <v>1.1599999999999999</v>
      </c>
      <c r="AA860" s="268">
        <f t="shared" si="349"/>
        <v>0</v>
      </c>
      <c r="AB860" s="456">
        <f t="shared" si="350"/>
        <v>0</v>
      </c>
      <c r="AC860" s="457">
        <f t="shared" si="351"/>
        <v>0</v>
      </c>
      <c r="AD860" s="456">
        <f t="shared" si="352"/>
        <v>0</v>
      </c>
      <c r="AE860" s="458">
        <f t="shared" si="353"/>
        <v>0</v>
      </c>
      <c r="AF860" s="457">
        <f t="shared" si="406"/>
        <v>0</v>
      </c>
      <c r="AG860" s="456">
        <f t="shared" si="355"/>
        <v>0</v>
      </c>
      <c r="AH860" s="457">
        <f t="shared" si="356"/>
        <v>0</v>
      </c>
      <c r="AI860" s="268">
        <f t="shared" si="357"/>
        <v>0</v>
      </c>
      <c r="AJ860" s="269">
        <f t="shared" si="358"/>
        <v>0</v>
      </c>
      <c r="AK860" s="270">
        <f t="shared" si="359"/>
        <v>0</v>
      </c>
      <c r="AL860" s="415">
        <f t="shared" si="360"/>
        <v>0</v>
      </c>
      <c r="AM860" s="259" t="str">
        <f>IF(AP860="","",IFERROR(VLOOKUP(AP860,CODES!$A$3:$D$1348,4,FALSE),"X"))&amp;IF(AQ860="","",IFERROR(VLOOKUP(AQ860,CODES!$A$3:$D$1348,4,FALSE),"X"))&amp;IF(AR860="","",IFERROR(VLOOKUP(AR860,CODES!$A$3:$D$1348,4,FALSE),"X"))&amp;IF(AS860="","",IFERROR(VLOOKUP(AS860,CODES!$A$3:$D$1348,4,FALSE),"X"))&amp;IF(AT860="","",IFERROR(VLOOKUP(AT860,CODES!$A$3:$D$1348,4,FALSE),"X"))&amp;IF(AU860="","",IFERROR(VLOOKUP(AU860,CODES!$A$3:$D$1348,4,FALSE),"X"))&amp;IF(AV860="","",IFERROR(VLOOKUP(AV860,CODES!$A$3:$D$1348,4,FALSE),"X"))&amp;IF(AW860="","",IFERROR(VLOOKUP(AW860,CODES!$A$3:$D$1348,4,FALSE),"X"))&amp;IF(AX860="","",IFERROR(VLOOKUP(AX860,CODES!$A$3:$D$1348,4,FALSE),"X"))&amp;IF(AY860="","",IFERROR(VLOOKUP(AY860,CODES!$A$3:$D$1348,4,FALSE),"X"))</f>
        <v/>
      </c>
      <c r="AN860" s="258">
        <f>SUM(IFERROR(VLOOKUP(AP860,CODES!$A$3:$D$1348,4,FALSE)*BC860,0),IFERROR(VLOOKUP(AQ860,CODES!$A$3:$D$1348,4,FALSE)*BF860,0),IFERROR(VLOOKUP(AR860,CODES!$A$3:$D$1348,4,FALSE)*BI860,0),IFERROR(VLOOKUP(AS860,CODES!$A$3:$D$1348,4,FALSE)*BL860,0),IFERROR(VLOOKUP(AT860,CODES!$A$3:$D$1348,4,FALSE)*BO860,0),IFERROR(VLOOKUP(AU860,CODES!$A$3:$D$1348,4,FALSE)*BR860,0),IFERROR(VLOOKUP(AV860,CODES!$A$3:$D$1348,4,FALSE)*BU860,0),IFERROR(VLOOKUP(AW860,CODES!$A$3:$D$1348,4,FALSE)*BX860,0),IFERROR(VLOOKUP(AX860,CODES!$A$3:$D$1348,4,FALSE)*CA860,0),IFERROR(VLOOKUP(AY860,CODES!$A$3:$D$1348,4,FALSE)*CD860,0))</f>
        <v>0</v>
      </c>
      <c r="AO860" s="258">
        <f>SUM(IFERROR(VLOOKUP(AP860,CODES!$A$3:$D$1348,3,FALSE)*BC860,0),IFERROR(VLOOKUP(AQ860,CODES!$A$3:$D$1348,3,FALSE)*BF860,0),IFERROR(VLOOKUP(AR860,CODES!$A$3:$D$1348,3,FALSE)*BI860,0),IFERROR(VLOOKUP(AS860,CODES!$A$3:$D$1348,3,FALSE)*BL860,0),IFERROR(VLOOKUP(AT860,CODES!$A$3:$D$1348,3,FALSE)*BO860,0),IFERROR(VLOOKUP(AU860,CODES!$A$3:$D$1348,3,FALSE)*BR860,0),IFERROR(VLOOKUP(AV860,CODES!$A$3:$D$1348,3,FALSE)*BU860,0),IFERROR(VLOOKUP(AW860,CODES!$A$3:$D$1348,3,FALSE)*BX860,0),IFERROR(VLOOKUP(AX860,CODES!$A$3:$D$1348,3,FALSE)*CA860,0),IFERROR(VLOOKUP(AY860,CODES!$A$3:$D$1348,3,FALSE)*CD860,0))+B860</f>
        <v>0</v>
      </c>
      <c r="AP860" s="271" t="str">
        <f t="shared" si="407"/>
        <v/>
      </c>
      <c r="AQ860" s="271" t="str">
        <f t="shared" si="408"/>
        <v/>
      </c>
      <c r="AR860" s="271" t="str">
        <f t="shared" si="409"/>
        <v/>
      </c>
      <c r="AS860" s="271" t="str">
        <f t="shared" si="410"/>
        <v/>
      </c>
      <c r="AT860" s="271" t="str">
        <f t="shared" si="411"/>
        <v/>
      </c>
      <c r="AU860" s="271" t="str">
        <f t="shared" si="412"/>
        <v/>
      </c>
      <c r="AV860" s="271" t="str">
        <f t="shared" si="413"/>
        <v/>
      </c>
      <c r="AW860" s="271" t="str">
        <f t="shared" si="414"/>
        <v/>
      </c>
      <c r="AX860" s="271" t="str">
        <f t="shared" si="415"/>
        <v/>
      </c>
      <c r="AY860" s="271" t="str">
        <f t="shared" si="416"/>
        <v/>
      </c>
      <c r="AZ860" s="258">
        <f t="shared" si="371"/>
        <v>0</v>
      </c>
      <c r="BA860" s="258">
        <f t="shared" si="19"/>
        <v>1</v>
      </c>
      <c r="BB860" s="258">
        <f t="shared" si="417"/>
        <v>0</v>
      </c>
      <c r="BC860" s="258">
        <f t="shared" si="418"/>
        <v>1</v>
      </c>
      <c r="BD860" s="258">
        <f t="shared" si="374"/>
        <v>1</v>
      </c>
      <c r="BE860" s="258">
        <f t="shared" si="419"/>
        <v>0</v>
      </c>
      <c r="BF860" s="258">
        <f t="shared" si="420"/>
        <v>1</v>
      </c>
      <c r="BG860" s="258">
        <f t="shared" si="377"/>
        <v>1</v>
      </c>
      <c r="BH860" s="258">
        <f t="shared" si="421"/>
        <v>0</v>
      </c>
      <c r="BI860" s="258">
        <f t="shared" si="422"/>
        <v>1</v>
      </c>
      <c r="BJ860" s="258">
        <f t="shared" si="380"/>
        <v>1</v>
      </c>
      <c r="BK860" s="258">
        <f t="shared" si="423"/>
        <v>0</v>
      </c>
      <c r="BL860" s="258">
        <f t="shared" si="424"/>
        <v>1</v>
      </c>
      <c r="BM860" s="258">
        <f t="shared" si="383"/>
        <v>1</v>
      </c>
      <c r="BN860" s="258">
        <f t="shared" si="425"/>
        <v>0</v>
      </c>
      <c r="BO860" s="258">
        <f t="shared" si="426"/>
        <v>1</v>
      </c>
      <c r="BP860" s="258">
        <f t="shared" si="386"/>
        <v>1</v>
      </c>
      <c r="BQ860" s="258">
        <f t="shared" si="427"/>
        <v>0</v>
      </c>
      <c r="BR860" s="258">
        <f t="shared" si="428"/>
        <v>1</v>
      </c>
      <c r="BS860" s="258">
        <f t="shared" si="389"/>
        <v>1</v>
      </c>
      <c r="BT860" s="258">
        <f t="shared" si="429"/>
        <v>0</v>
      </c>
      <c r="BU860" s="258">
        <f t="shared" si="430"/>
        <v>1</v>
      </c>
      <c r="BV860" s="258">
        <f t="shared" si="392"/>
        <v>1</v>
      </c>
      <c r="BW860" s="258">
        <f t="shared" si="431"/>
        <v>0</v>
      </c>
      <c r="BX860" s="258">
        <f t="shared" si="432"/>
        <v>1</v>
      </c>
      <c r="BY860" s="258">
        <f t="shared" si="395"/>
        <v>1</v>
      </c>
      <c r="BZ860" s="258">
        <f t="shared" si="433"/>
        <v>0</v>
      </c>
      <c r="CA860" s="258">
        <f t="shared" si="434"/>
        <v>1</v>
      </c>
      <c r="CB860" s="258">
        <f t="shared" si="398"/>
        <v>1</v>
      </c>
      <c r="CC860" s="258">
        <f t="shared" si="435"/>
        <v>0</v>
      </c>
      <c r="CD860" s="258">
        <f t="shared" si="436"/>
        <v>1</v>
      </c>
    </row>
    <row r="861" spans="1:82" hidden="1">
      <c r="A861" s="258"/>
      <c r="B861" s="258"/>
      <c r="C861" s="259"/>
      <c r="D861" s="258"/>
      <c r="E861" s="258"/>
      <c r="F861" s="258"/>
      <c r="G861" s="258">
        <v>853</v>
      </c>
      <c r="H861" s="743"/>
      <c r="I861" s="744"/>
      <c r="J861" s="739"/>
      <c r="K861" s="745"/>
      <c r="L861" s="745"/>
      <c r="M861" s="272"/>
      <c r="N861" s="508">
        <f t="shared" si="442"/>
        <v>0</v>
      </c>
      <c r="O861" s="510">
        <f t="shared" si="443"/>
        <v>0</v>
      </c>
      <c r="P861" s="260">
        <f t="shared" si="444"/>
        <v>0</v>
      </c>
      <c r="Q861" s="261">
        <f t="shared" si="445"/>
        <v>0</v>
      </c>
      <c r="R861" s="261">
        <f t="shared" si="441"/>
        <v>0</v>
      </c>
      <c r="S861" s="262"/>
      <c r="T861" s="262"/>
      <c r="U861" s="263">
        <f t="shared" si="348"/>
        <v>1.288</v>
      </c>
      <c r="V861" s="264">
        <f>IF(E861="SP",1,IF(D861="",ExtraMargeMateriaal,(1-VLOOKUP(D861,TabelAankoop[],4,FALSE))))</f>
        <v>1</v>
      </c>
      <c r="W861" s="265">
        <f t="shared" si="437"/>
        <v>0.6885</v>
      </c>
      <c r="X861" s="266">
        <f t="shared" si="438"/>
        <v>1</v>
      </c>
      <c r="Y861" s="267">
        <f t="shared" si="439"/>
        <v>1.46</v>
      </c>
      <c r="Z861" s="267">
        <f t="shared" si="440"/>
        <v>1.1599999999999999</v>
      </c>
      <c r="AA861" s="268">
        <f t="shared" si="349"/>
        <v>0</v>
      </c>
      <c r="AB861" s="456">
        <f t="shared" si="350"/>
        <v>0</v>
      </c>
      <c r="AC861" s="457">
        <f t="shared" si="351"/>
        <v>0</v>
      </c>
      <c r="AD861" s="456">
        <f t="shared" si="352"/>
        <v>0</v>
      </c>
      <c r="AE861" s="458">
        <f t="shared" si="353"/>
        <v>0</v>
      </c>
      <c r="AF861" s="457">
        <f t="shared" si="406"/>
        <v>0</v>
      </c>
      <c r="AG861" s="456">
        <f t="shared" si="355"/>
        <v>0</v>
      </c>
      <c r="AH861" s="457">
        <f t="shared" si="356"/>
        <v>0</v>
      </c>
      <c r="AI861" s="268">
        <f t="shared" si="357"/>
        <v>0</v>
      </c>
      <c r="AJ861" s="269">
        <f t="shared" si="358"/>
        <v>0</v>
      </c>
      <c r="AK861" s="270">
        <f t="shared" si="359"/>
        <v>0</v>
      </c>
      <c r="AL861" s="415">
        <f t="shared" si="360"/>
        <v>0</v>
      </c>
      <c r="AM861" s="259" t="str">
        <f>IF(AP861="","",IFERROR(VLOOKUP(AP861,CODES!$A$3:$D$1348,4,FALSE),"X"))&amp;IF(AQ861="","",IFERROR(VLOOKUP(AQ861,CODES!$A$3:$D$1348,4,FALSE),"X"))&amp;IF(AR861="","",IFERROR(VLOOKUP(AR861,CODES!$A$3:$D$1348,4,FALSE),"X"))&amp;IF(AS861="","",IFERROR(VLOOKUP(AS861,CODES!$A$3:$D$1348,4,FALSE),"X"))&amp;IF(AT861="","",IFERROR(VLOOKUP(AT861,CODES!$A$3:$D$1348,4,FALSE),"X"))&amp;IF(AU861="","",IFERROR(VLOOKUP(AU861,CODES!$A$3:$D$1348,4,FALSE),"X"))&amp;IF(AV861="","",IFERROR(VLOOKUP(AV861,CODES!$A$3:$D$1348,4,FALSE),"X"))&amp;IF(AW861="","",IFERROR(VLOOKUP(AW861,CODES!$A$3:$D$1348,4,FALSE),"X"))&amp;IF(AX861="","",IFERROR(VLOOKUP(AX861,CODES!$A$3:$D$1348,4,FALSE),"X"))&amp;IF(AY861="","",IFERROR(VLOOKUP(AY861,CODES!$A$3:$D$1348,4,FALSE),"X"))</f>
        <v/>
      </c>
      <c r="AN861" s="258">
        <f>SUM(IFERROR(VLOOKUP(AP861,CODES!$A$3:$D$1348,4,FALSE)*BC861,0),IFERROR(VLOOKUP(AQ861,CODES!$A$3:$D$1348,4,FALSE)*BF861,0),IFERROR(VLOOKUP(AR861,CODES!$A$3:$D$1348,4,FALSE)*BI861,0),IFERROR(VLOOKUP(AS861,CODES!$A$3:$D$1348,4,FALSE)*BL861,0),IFERROR(VLOOKUP(AT861,CODES!$A$3:$D$1348,4,FALSE)*BO861,0),IFERROR(VLOOKUP(AU861,CODES!$A$3:$D$1348,4,FALSE)*BR861,0),IFERROR(VLOOKUP(AV861,CODES!$A$3:$D$1348,4,FALSE)*BU861,0),IFERROR(VLOOKUP(AW861,CODES!$A$3:$D$1348,4,FALSE)*BX861,0),IFERROR(VLOOKUP(AX861,CODES!$A$3:$D$1348,4,FALSE)*CA861,0),IFERROR(VLOOKUP(AY861,CODES!$A$3:$D$1348,4,FALSE)*CD861,0))</f>
        <v>0</v>
      </c>
      <c r="AO861" s="258">
        <f>SUM(IFERROR(VLOOKUP(AP861,CODES!$A$3:$D$1348,3,FALSE)*BC861,0),IFERROR(VLOOKUP(AQ861,CODES!$A$3:$D$1348,3,FALSE)*BF861,0),IFERROR(VLOOKUP(AR861,CODES!$A$3:$D$1348,3,FALSE)*BI861,0),IFERROR(VLOOKUP(AS861,CODES!$A$3:$D$1348,3,FALSE)*BL861,0),IFERROR(VLOOKUP(AT861,CODES!$A$3:$D$1348,3,FALSE)*BO861,0),IFERROR(VLOOKUP(AU861,CODES!$A$3:$D$1348,3,FALSE)*BR861,0),IFERROR(VLOOKUP(AV861,CODES!$A$3:$D$1348,3,FALSE)*BU861,0),IFERROR(VLOOKUP(AW861,CODES!$A$3:$D$1348,3,FALSE)*BX861,0),IFERROR(VLOOKUP(AX861,CODES!$A$3:$D$1348,3,FALSE)*CA861,0),IFERROR(VLOOKUP(AY861,CODES!$A$3:$D$1348,3,FALSE)*CD861,0))+B861</f>
        <v>0</v>
      </c>
      <c r="AP861" s="271" t="str">
        <f t="shared" si="407"/>
        <v/>
      </c>
      <c r="AQ861" s="271" t="str">
        <f t="shared" si="408"/>
        <v/>
      </c>
      <c r="AR861" s="271" t="str">
        <f t="shared" si="409"/>
        <v/>
      </c>
      <c r="AS861" s="271" t="str">
        <f t="shared" si="410"/>
        <v/>
      </c>
      <c r="AT861" s="271" t="str">
        <f t="shared" si="411"/>
        <v/>
      </c>
      <c r="AU861" s="271" t="str">
        <f t="shared" si="412"/>
        <v/>
      </c>
      <c r="AV861" s="271" t="str">
        <f t="shared" si="413"/>
        <v/>
      </c>
      <c r="AW861" s="271" t="str">
        <f t="shared" si="414"/>
        <v/>
      </c>
      <c r="AX861" s="271" t="str">
        <f t="shared" si="415"/>
        <v/>
      </c>
      <c r="AY861" s="271" t="str">
        <f t="shared" si="416"/>
        <v/>
      </c>
      <c r="AZ861" s="258">
        <f t="shared" si="371"/>
        <v>0</v>
      </c>
      <c r="BA861" s="258">
        <f t="shared" si="19"/>
        <v>1</v>
      </c>
      <c r="BB861" s="258">
        <f t="shared" si="417"/>
        <v>0</v>
      </c>
      <c r="BC861" s="258">
        <f t="shared" si="418"/>
        <v>1</v>
      </c>
      <c r="BD861" s="258">
        <f t="shared" si="374"/>
        <v>1</v>
      </c>
      <c r="BE861" s="258">
        <f t="shared" si="419"/>
        <v>0</v>
      </c>
      <c r="BF861" s="258">
        <f t="shared" si="420"/>
        <v>1</v>
      </c>
      <c r="BG861" s="258">
        <f t="shared" si="377"/>
        <v>1</v>
      </c>
      <c r="BH861" s="258">
        <f t="shared" si="421"/>
        <v>0</v>
      </c>
      <c r="BI861" s="258">
        <f t="shared" si="422"/>
        <v>1</v>
      </c>
      <c r="BJ861" s="258">
        <f t="shared" si="380"/>
        <v>1</v>
      </c>
      <c r="BK861" s="258">
        <f t="shared" si="423"/>
        <v>0</v>
      </c>
      <c r="BL861" s="258">
        <f t="shared" si="424"/>
        <v>1</v>
      </c>
      <c r="BM861" s="258">
        <f t="shared" si="383"/>
        <v>1</v>
      </c>
      <c r="BN861" s="258">
        <f t="shared" si="425"/>
        <v>0</v>
      </c>
      <c r="BO861" s="258">
        <f t="shared" si="426"/>
        <v>1</v>
      </c>
      <c r="BP861" s="258">
        <f t="shared" si="386"/>
        <v>1</v>
      </c>
      <c r="BQ861" s="258">
        <f t="shared" si="427"/>
        <v>0</v>
      </c>
      <c r="BR861" s="258">
        <f t="shared" si="428"/>
        <v>1</v>
      </c>
      <c r="BS861" s="258">
        <f t="shared" si="389"/>
        <v>1</v>
      </c>
      <c r="BT861" s="258">
        <f t="shared" si="429"/>
        <v>0</v>
      </c>
      <c r="BU861" s="258">
        <f t="shared" si="430"/>
        <v>1</v>
      </c>
      <c r="BV861" s="258">
        <f t="shared" si="392"/>
        <v>1</v>
      </c>
      <c r="BW861" s="258">
        <f t="shared" si="431"/>
        <v>0</v>
      </c>
      <c r="BX861" s="258">
        <f t="shared" si="432"/>
        <v>1</v>
      </c>
      <c r="BY861" s="258">
        <f t="shared" si="395"/>
        <v>1</v>
      </c>
      <c r="BZ861" s="258">
        <f t="shared" si="433"/>
        <v>0</v>
      </c>
      <c r="CA861" s="258">
        <f t="shared" si="434"/>
        <v>1</v>
      </c>
      <c r="CB861" s="258">
        <f t="shared" si="398"/>
        <v>1</v>
      </c>
      <c r="CC861" s="258">
        <f t="shared" si="435"/>
        <v>0</v>
      </c>
      <c r="CD861" s="258">
        <f t="shared" si="436"/>
        <v>1</v>
      </c>
    </row>
    <row r="862" spans="1:82" hidden="1">
      <c r="A862" s="258"/>
      <c r="B862" s="258"/>
      <c r="C862" s="259"/>
      <c r="D862" s="258"/>
      <c r="E862" s="258"/>
      <c r="F862" s="258"/>
      <c r="G862" s="258">
        <v>854</v>
      </c>
      <c r="H862" s="743"/>
      <c r="I862" s="744"/>
      <c r="J862" s="739"/>
      <c r="K862" s="745"/>
      <c r="L862" s="745"/>
      <c r="M862" s="272"/>
      <c r="N862" s="508">
        <f t="shared" si="442"/>
        <v>0</v>
      </c>
      <c r="O862" s="510">
        <f t="shared" si="443"/>
        <v>0</v>
      </c>
      <c r="P862" s="260">
        <f t="shared" si="444"/>
        <v>0</v>
      </c>
      <c r="Q862" s="261">
        <f t="shared" si="445"/>
        <v>0</v>
      </c>
      <c r="R862" s="261">
        <f t="shared" si="441"/>
        <v>0</v>
      </c>
      <c r="S862" s="262"/>
      <c r="T862" s="262"/>
      <c r="U862" s="263">
        <f t="shared" si="348"/>
        <v>1.288</v>
      </c>
      <c r="V862" s="264">
        <f>IF(E862="SP",1,IF(D862="",ExtraMargeMateriaal,(1-VLOOKUP(D862,TabelAankoop[],4,FALSE))))</f>
        <v>1</v>
      </c>
      <c r="W862" s="265">
        <f t="shared" si="437"/>
        <v>0.6885</v>
      </c>
      <c r="X862" s="266">
        <f t="shared" si="438"/>
        <v>1</v>
      </c>
      <c r="Y862" s="267">
        <f t="shared" si="439"/>
        <v>1.46</v>
      </c>
      <c r="Z862" s="267">
        <f t="shared" si="440"/>
        <v>1.1599999999999999</v>
      </c>
      <c r="AA862" s="268">
        <f t="shared" si="349"/>
        <v>0</v>
      </c>
      <c r="AB862" s="456">
        <f t="shared" si="350"/>
        <v>0</v>
      </c>
      <c r="AC862" s="457">
        <f t="shared" si="351"/>
        <v>0</v>
      </c>
      <c r="AD862" s="456">
        <f t="shared" si="352"/>
        <v>0</v>
      </c>
      <c r="AE862" s="458">
        <f t="shared" si="353"/>
        <v>0</v>
      </c>
      <c r="AF862" s="457">
        <f t="shared" si="406"/>
        <v>0</v>
      </c>
      <c r="AG862" s="456">
        <f t="shared" si="355"/>
        <v>0</v>
      </c>
      <c r="AH862" s="457">
        <f t="shared" si="356"/>
        <v>0</v>
      </c>
      <c r="AI862" s="268">
        <f t="shared" si="357"/>
        <v>0</v>
      </c>
      <c r="AJ862" s="269">
        <f t="shared" si="358"/>
        <v>0</v>
      </c>
      <c r="AK862" s="270">
        <f t="shared" si="359"/>
        <v>0</v>
      </c>
      <c r="AL862" s="415">
        <f t="shared" si="360"/>
        <v>0</v>
      </c>
      <c r="AM862" s="259" t="str">
        <f>IF(AP862="","",IFERROR(VLOOKUP(AP862,CODES!$A$3:$D$1348,4,FALSE),"X"))&amp;IF(AQ862="","",IFERROR(VLOOKUP(AQ862,CODES!$A$3:$D$1348,4,FALSE),"X"))&amp;IF(AR862="","",IFERROR(VLOOKUP(AR862,CODES!$A$3:$D$1348,4,FALSE),"X"))&amp;IF(AS862="","",IFERROR(VLOOKUP(AS862,CODES!$A$3:$D$1348,4,FALSE),"X"))&amp;IF(AT862="","",IFERROR(VLOOKUP(AT862,CODES!$A$3:$D$1348,4,FALSE),"X"))&amp;IF(AU862="","",IFERROR(VLOOKUP(AU862,CODES!$A$3:$D$1348,4,FALSE),"X"))&amp;IF(AV862="","",IFERROR(VLOOKUP(AV862,CODES!$A$3:$D$1348,4,FALSE),"X"))&amp;IF(AW862="","",IFERROR(VLOOKUP(AW862,CODES!$A$3:$D$1348,4,FALSE),"X"))&amp;IF(AX862="","",IFERROR(VLOOKUP(AX862,CODES!$A$3:$D$1348,4,FALSE),"X"))&amp;IF(AY862="","",IFERROR(VLOOKUP(AY862,CODES!$A$3:$D$1348,4,FALSE),"X"))</f>
        <v/>
      </c>
      <c r="AN862" s="258">
        <f>SUM(IFERROR(VLOOKUP(AP862,CODES!$A$3:$D$1348,4,FALSE)*BC862,0),IFERROR(VLOOKUP(AQ862,CODES!$A$3:$D$1348,4,FALSE)*BF862,0),IFERROR(VLOOKUP(AR862,CODES!$A$3:$D$1348,4,FALSE)*BI862,0),IFERROR(VLOOKUP(AS862,CODES!$A$3:$D$1348,4,FALSE)*BL862,0),IFERROR(VLOOKUP(AT862,CODES!$A$3:$D$1348,4,FALSE)*BO862,0),IFERROR(VLOOKUP(AU862,CODES!$A$3:$D$1348,4,FALSE)*BR862,0),IFERROR(VLOOKUP(AV862,CODES!$A$3:$D$1348,4,FALSE)*BU862,0),IFERROR(VLOOKUP(AW862,CODES!$A$3:$D$1348,4,FALSE)*BX862,0),IFERROR(VLOOKUP(AX862,CODES!$A$3:$D$1348,4,FALSE)*CA862,0),IFERROR(VLOOKUP(AY862,CODES!$A$3:$D$1348,4,FALSE)*CD862,0))</f>
        <v>0</v>
      </c>
      <c r="AO862" s="258">
        <f>SUM(IFERROR(VLOOKUP(AP862,CODES!$A$3:$D$1348,3,FALSE)*BC862,0),IFERROR(VLOOKUP(AQ862,CODES!$A$3:$D$1348,3,FALSE)*BF862,0),IFERROR(VLOOKUP(AR862,CODES!$A$3:$D$1348,3,FALSE)*BI862,0),IFERROR(VLOOKUP(AS862,CODES!$A$3:$D$1348,3,FALSE)*BL862,0),IFERROR(VLOOKUP(AT862,CODES!$A$3:$D$1348,3,FALSE)*BO862,0),IFERROR(VLOOKUP(AU862,CODES!$A$3:$D$1348,3,FALSE)*BR862,0),IFERROR(VLOOKUP(AV862,CODES!$A$3:$D$1348,3,FALSE)*BU862,0),IFERROR(VLOOKUP(AW862,CODES!$A$3:$D$1348,3,FALSE)*BX862,0),IFERROR(VLOOKUP(AX862,CODES!$A$3:$D$1348,3,FALSE)*CA862,0),IFERROR(VLOOKUP(AY862,CODES!$A$3:$D$1348,3,FALSE)*CD862,0))+B862</f>
        <v>0</v>
      </c>
      <c r="AP862" s="271" t="str">
        <f t="shared" si="407"/>
        <v/>
      </c>
      <c r="AQ862" s="271" t="str">
        <f t="shared" si="408"/>
        <v/>
      </c>
      <c r="AR862" s="271" t="str">
        <f t="shared" si="409"/>
        <v/>
      </c>
      <c r="AS862" s="271" t="str">
        <f t="shared" si="410"/>
        <v/>
      </c>
      <c r="AT862" s="271" t="str">
        <f t="shared" si="411"/>
        <v/>
      </c>
      <c r="AU862" s="271" t="str">
        <f t="shared" si="412"/>
        <v/>
      </c>
      <c r="AV862" s="271" t="str">
        <f t="shared" si="413"/>
        <v/>
      </c>
      <c r="AW862" s="271" t="str">
        <f t="shared" si="414"/>
        <v/>
      </c>
      <c r="AX862" s="271" t="str">
        <f t="shared" si="415"/>
        <v/>
      </c>
      <c r="AY862" s="271" t="str">
        <f t="shared" si="416"/>
        <v/>
      </c>
      <c r="AZ862" s="258">
        <f t="shared" si="371"/>
        <v>0</v>
      </c>
      <c r="BA862" s="258">
        <f t="shared" si="19"/>
        <v>1</v>
      </c>
      <c r="BB862" s="258">
        <f t="shared" si="417"/>
        <v>0</v>
      </c>
      <c r="BC862" s="258">
        <f t="shared" si="418"/>
        <v>1</v>
      </c>
      <c r="BD862" s="258">
        <f t="shared" si="374"/>
        <v>1</v>
      </c>
      <c r="BE862" s="258">
        <f t="shared" si="419"/>
        <v>0</v>
      </c>
      <c r="BF862" s="258">
        <f t="shared" si="420"/>
        <v>1</v>
      </c>
      <c r="BG862" s="258">
        <f t="shared" si="377"/>
        <v>1</v>
      </c>
      <c r="BH862" s="258">
        <f t="shared" si="421"/>
        <v>0</v>
      </c>
      <c r="BI862" s="258">
        <f t="shared" si="422"/>
        <v>1</v>
      </c>
      <c r="BJ862" s="258">
        <f t="shared" si="380"/>
        <v>1</v>
      </c>
      <c r="BK862" s="258">
        <f t="shared" si="423"/>
        <v>0</v>
      </c>
      <c r="BL862" s="258">
        <f t="shared" si="424"/>
        <v>1</v>
      </c>
      <c r="BM862" s="258">
        <f t="shared" si="383"/>
        <v>1</v>
      </c>
      <c r="BN862" s="258">
        <f t="shared" si="425"/>
        <v>0</v>
      </c>
      <c r="BO862" s="258">
        <f t="shared" si="426"/>
        <v>1</v>
      </c>
      <c r="BP862" s="258">
        <f t="shared" si="386"/>
        <v>1</v>
      </c>
      <c r="BQ862" s="258">
        <f t="shared" si="427"/>
        <v>0</v>
      </c>
      <c r="BR862" s="258">
        <f t="shared" si="428"/>
        <v>1</v>
      </c>
      <c r="BS862" s="258">
        <f t="shared" si="389"/>
        <v>1</v>
      </c>
      <c r="BT862" s="258">
        <f t="shared" si="429"/>
        <v>0</v>
      </c>
      <c r="BU862" s="258">
        <f t="shared" si="430"/>
        <v>1</v>
      </c>
      <c r="BV862" s="258">
        <f t="shared" si="392"/>
        <v>1</v>
      </c>
      <c r="BW862" s="258">
        <f t="shared" si="431"/>
        <v>0</v>
      </c>
      <c r="BX862" s="258">
        <f t="shared" si="432"/>
        <v>1</v>
      </c>
      <c r="BY862" s="258">
        <f t="shared" si="395"/>
        <v>1</v>
      </c>
      <c r="BZ862" s="258">
        <f t="shared" si="433"/>
        <v>0</v>
      </c>
      <c r="CA862" s="258">
        <f t="shared" si="434"/>
        <v>1</v>
      </c>
      <c r="CB862" s="258">
        <f t="shared" si="398"/>
        <v>1</v>
      </c>
      <c r="CC862" s="258">
        <f t="shared" si="435"/>
        <v>0</v>
      </c>
      <c r="CD862" s="258">
        <f t="shared" si="436"/>
        <v>1</v>
      </c>
    </row>
    <row r="863" spans="1:82" hidden="1">
      <c r="A863" s="258"/>
      <c r="B863" s="258"/>
      <c r="C863" s="259"/>
      <c r="D863" s="258"/>
      <c r="E863" s="258"/>
      <c r="F863" s="258"/>
      <c r="G863" s="258">
        <v>855</v>
      </c>
      <c r="H863" s="743"/>
      <c r="I863" s="744"/>
      <c r="J863" s="739"/>
      <c r="K863" s="745"/>
      <c r="L863" s="745"/>
      <c r="M863" s="272"/>
      <c r="N863" s="508">
        <f t="shared" si="442"/>
        <v>0</v>
      </c>
      <c r="O863" s="510">
        <f t="shared" si="443"/>
        <v>0</v>
      </c>
      <c r="P863" s="260">
        <f t="shared" si="444"/>
        <v>0</v>
      </c>
      <c r="Q863" s="261">
        <f t="shared" si="445"/>
        <v>0</v>
      </c>
      <c r="R863" s="261">
        <f t="shared" si="441"/>
        <v>0</v>
      </c>
      <c r="S863" s="262"/>
      <c r="T863" s="262"/>
      <c r="U863" s="263">
        <f t="shared" si="348"/>
        <v>1.288</v>
      </c>
      <c r="V863" s="264">
        <f>IF(E863="SP",1,IF(D863="",ExtraMargeMateriaal,(1-VLOOKUP(D863,TabelAankoop[],4,FALSE))))</f>
        <v>1</v>
      </c>
      <c r="W863" s="265">
        <f t="shared" si="437"/>
        <v>0.6885</v>
      </c>
      <c r="X863" s="266">
        <f t="shared" si="438"/>
        <v>1</v>
      </c>
      <c r="Y863" s="267">
        <f t="shared" si="439"/>
        <v>1.46</v>
      </c>
      <c r="Z863" s="267">
        <f t="shared" si="440"/>
        <v>1.1599999999999999</v>
      </c>
      <c r="AA863" s="268">
        <f t="shared" si="349"/>
        <v>0</v>
      </c>
      <c r="AB863" s="456">
        <f t="shared" si="350"/>
        <v>0</v>
      </c>
      <c r="AC863" s="457">
        <f t="shared" si="351"/>
        <v>0</v>
      </c>
      <c r="AD863" s="456">
        <f t="shared" si="352"/>
        <v>0</v>
      </c>
      <c r="AE863" s="458">
        <f t="shared" si="353"/>
        <v>0</v>
      </c>
      <c r="AF863" s="457">
        <f t="shared" si="406"/>
        <v>0</v>
      </c>
      <c r="AG863" s="456">
        <f t="shared" si="355"/>
        <v>0</v>
      </c>
      <c r="AH863" s="457">
        <f t="shared" si="356"/>
        <v>0</v>
      </c>
      <c r="AI863" s="268">
        <f t="shared" si="357"/>
        <v>0</v>
      </c>
      <c r="AJ863" s="269">
        <f t="shared" si="358"/>
        <v>0</v>
      </c>
      <c r="AK863" s="270">
        <f t="shared" si="359"/>
        <v>0</v>
      </c>
      <c r="AL863" s="415">
        <f t="shared" si="360"/>
        <v>0</v>
      </c>
      <c r="AM863" s="259" t="str">
        <f>IF(AP863="","",IFERROR(VLOOKUP(AP863,CODES!$A$3:$D$1348,4,FALSE),"X"))&amp;IF(AQ863="","",IFERROR(VLOOKUP(AQ863,CODES!$A$3:$D$1348,4,FALSE),"X"))&amp;IF(AR863="","",IFERROR(VLOOKUP(AR863,CODES!$A$3:$D$1348,4,FALSE),"X"))&amp;IF(AS863="","",IFERROR(VLOOKUP(AS863,CODES!$A$3:$D$1348,4,FALSE),"X"))&amp;IF(AT863="","",IFERROR(VLOOKUP(AT863,CODES!$A$3:$D$1348,4,FALSE),"X"))&amp;IF(AU863="","",IFERROR(VLOOKUP(AU863,CODES!$A$3:$D$1348,4,FALSE),"X"))&amp;IF(AV863="","",IFERROR(VLOOKUP(AV863,CODES!$A$3:$D$1348,4,FALSE),"X"))&amp;IF(AW863="","",IFERROR(VLOOKUP(AW863,CODES!$A$3:$D$1348,4,FALSE),"X"))&amp;IF(AX863="","",IFERROR(VLOOKUP(AX863,CODES!$A$3:$D$1348,4,FALSE),"X"))&amp;IF(AY863="","",IFERROR(VLOOKUP(AY863,CODES!$A$3:$D$1348,4,FALSE),"X"))</f>
        <v/>
      </c>
      <c r="AN863" s="258">
        <f>SUM(IFERROR(VLOOKUP(AP863,CODES!$A$3:$D$1348,4,FALSE)*BC863,0),IFERROR(VLOOKUP(AQ863,CODES!$A$3:$D$1348,4,FALSE)*BF863,0),IFERROR(VLOOKUP(AR863,CODES!$A$3:$D$1348,4,FALSE)*BI863,0),IFERROR(VLOOKUP(AS863,CODES!$A$3:$D$1348,4,FALSE)*BL863,0),IFERROR(VLOOKUP(AT863,CODES!$A$3:$D$1348,4,FALSE)*BO863,0),IFERROR(VLOOKUP(AU863,CODES!$A$3:$D$1348,4,FALSE)*BR863,0),IFERROR(VLOOKUP(AV863,CODES!$A$3:$D$1348,4,FALSE)*BU863,0),IFERROR(VLOOKUP(AW863,CODES!$A$3:$D$1348,4,FALSE)*BX863,0),IFERROR(VLOOKUP(AX863,CODES!$A$3:$D$1348,4,FALSE)*CA863,0),IFERROR(VLOOKUP(AY863,CODES!$A$3:$D$1348,4,FALSE)*CD863,0))</f>
        <v>0</v>
      </c>
      <c r="AO863" s="258">
        <f>SUM(IFERROR(VLOOKUP(AP863,CODES!$A$3:$D$1348,3,FALSE)*BC863,0),IFERROR(VLOOKUP(AQ863,CODES!$A$3:$D$1348,3,FALSE)*BF863,0),IFERROR(VLOOKUP(AR863,CODES!$A$3:$D$1348,3,FALSE)*BI863,0),IFERROR(VLOOKUP(AS863,CODES!$A$3:$D$1348,3,FALSE)*BL863,0),IFERROR(VLOOKUP(AT863,CODES!$A$3:$D$1348,3,FALSE)*BO863,0),IFERROR(VLOOKUP(AU863,CODES!$A$3:$D$1348,3,FALSE)*BR863,0),IFERROR(VLOOKUP(AV863,CODES!$A$3:$D$1348,3,FALSE)*BU863,0),IFERROR(VLOOKUP(AW863,CODES!$A$3:$D$1348,3,FALSE)*BX863,0),IFERROR(VLOOKUP(AX863,CODES!$A$3:$D$1348,3,FALSE)*CA863,0),IFERROR(VLOOKUP(AY863,CODES!$A$3:$D$1348,3,FALSE)*CD863,0))+B863</f>
        <v>0</v>
      </c>
      <c r="AP863" s="271" t="str">
        <f t="shared" si="407"/>
        <v/>
      </c>
      <c r="AQ863" s="271" t="str">
        <f t="shared" si="408"/>
        <v/>
      </c>
      <c r="AR863" s="271" t="str">
        <f t="shared" si="409"/>
        <v/>
      </c>
      <c r="AS863" s="271" t="str">
        <f t="shared" si="410"/>
        <v/>
      </c>
      <c r="AT863" s="271" t="str">
        <f t="shared" si="411"/>
        <v/>
      </c>
      <c r="AU863" s="271" t="str">
        <f t="shared" si="412"/>
        <v/>
      </c>
      <c r="AV863" s="271" t="str">
        <f t="shared" si="413"/>
        <v/>
      </c>
      <c r="AW863" s="271" t="str">
        <f t="shared" si="414"/>
        <v/>
      </c>
      <c r="AX863" s="271" t="str">
        <f t="shared" si="415"/>
        <v/>
      </c>
      <c r="AY863" s="271" t="str">
        <f t="shared" si="416"/>
        <v/>
      </c>
      <c r="AZ863" s="258">
        <f t="shared" si="371"/>
        <v>0</v>
      </c>
      <c r="BA863" s="258">
        <f t="shared" si="19"/>
        <v>1</v>
      </c>
      <c r="BB863" s="258">
        <f t="shared" si="417"/>
        <v>0</v>
      </c>
      <c r="BC863" s="258">
        <f t="shared" si="418"/>
        <v>1</v>
      </c>
      <c r="BD863" s="258">
        <f t="shared" si="374"/>
        <v>1</v>
      </c>
      <c r="BE863" s="258">
        <f t="shared" si="419"/>
        <v>0</v>
      </c>
      <c r="BF863" s="258">
        <f t="shared" si="420"/>
        <v>1</v>
      </c>
      <c r="BG863" s="258">
        <f t="shared" si="377"/>
        <v>1</v>
      </c>
      <c r="BH863" s="258">
        <f t="shared" si="421"/>
        <v>0</v>
      </c>
      <c r="BI863" s="258">
        <f t="shared" si="422"/>
        <v>1</v>
      </c>
      <c r="BJ863" s="258">
        <f t="shared" si="380"/>
        <v>1</v>
      </c>
      <c r="BK863" s="258">
        <f t="shared" si="423"/>
        <v>0</v>
      </c>
      <c r="BL863" s="258">
        <f t="shared" si="424"/>
        <v>1</v>
      </c>
      <c r="BM863" s="258">
        <f t="shared" si="383"/>
        <v>1</v>
      </c>
      <c r="BN863" s="258">
        <f t="shared" si="425"/>
        <v>0</v>
      </c>
      <c r="BO863" s="258">
        <f t="shared" si="426"/>
        <v>1</v>
      </c>
      <c r="BP863" s="258">
        <f t="shared" si="386"/>
        <v>1</v>
      </c>
      <c r="BQ863" s="258">
        <f t="shared" si="427"/>
        <v>0</v>
      </c>
      <c r="BR863" s="258">
        <f t="shared" si="428"/>
        <v>1</v>
      </c>
      <c r="BS863" s="258">
        <f t="shared" si="389"/>
        <v>1</v>
      </c>
      <c r="BT863" s="258">
        <f t="shared" si="429"/>
        <v>0</v>
      </c>
      <c r="BU863" s="258">
        <f t="shared" si="430"/>
        <v>1</v>
      </c>
      <c r="BV863" s="258">
        <f t="shared" si="392"/>
        <v>1</v>
      </c>
      <c r="BW863" s="258">
        <f t="shared" si="431"/>
        <v>0</v>
      </c>
      <c r="BX863" s="258">
        <f t="shared" si="432"/>
        <v>1</v>
      </c>
      <c r="BY863" s="258">
        <f t="shared" si="395"/>
        <v>1</v>
      </c>
      <c r="BZ863" s="258">
        <f t="shared" si="433"/>
        <v>0</v>
      </c>
      <c r="CA863" s="258">
        <f t="shared" si="434"/>
        <v>1</v>
      </c>
      <c r="CB863" s="258">
        <f t="shared" si="398"/>
        <v>1</v>
      </c>
      <c r="CC863" s="258">
        <f t="shared" si="435"/>
        <v>0</v>
      </c>
      <c r="CD863" s="258">
        <f t="shared" si="436"/>
        <v>1</v>
      </c>
    </row>
    <row r="864" spans="1:82" hidden="1">
      <c r="A864" s="258"/>
      <c r="B864" s="258"/>
      <c r="C864" s="259"/>
      <c r="D864" s="258"/>
      <c r="E864" s="258"/>
      <c r="F864" s="258"/>
      <c r="G864" s="258">
        <v>856</v>
      </c>
      <c r="H864" s="743"/>
      <c r="I864" s="744"/>
      <c r="J864" s="739"/>
      <c r="K864" s="745"/>
      <c r="L864" s="745"/>
      <c r="M864" s="272"/>
      <c r="N864" s="508">
        <f t="shared" si="442"/>
        <v>0</v>
      </c>
      <c r="O864" s="510">
        <f t="shared" si="443"/>
        <v>0</v>
      </c>
      <c r="P864" s="260">
        <f t="shared" si="444"/>
        <v>0</v>
      </c>
      <c r="Q864" s="261">
        <f t="shared" si="445"/>
        <v>0</v>
      </c>
      <c r="R864" s="261">
        <f t="shared" si="441"/>
        <v>0</v>
      </c>
      <c r="S864" s="262"/>
      <c r="T864" s="262"/>
      <c r="U864" s="263">
        <f t="shared" si="348"/>
        <v>1.288</v>
      </c>
      <c r="V864" s="264">
        <f>IF(E864="SP",1,IF(D864="",ExtraMargeMateriaal,(1-VLOOKUP(D864,TabelAankoop[],4,FALSE))))</f>
        <v>1</v>
      </c>
      <c r="W864" s="265">
        <f t="shared" si="437"/>
        <v>0.6885</v>
      </c>
      <c r="X864" s="266">
        <f t="shared" si="438"/>
        <v>1</v>
      </c>
      <c r="Y864" s="267">
        <f t="shared" si="439"/>
        <v>1.46</v>
      </c>
      <c r="Z864" s="267">
        <f t="shared" si="440"/>
        <v>1.1599999999999999</v>
      </c>
      <c r="AA864" s="268">
        <f t="shared" si="349"/>
        <v>0</v>
      </c>
      <c r="AB864" s="456">
        <f t="shared" si="350"/>
        <v>0</v>
      </c>
      <c r="AC864" s="457">
        <f t="shared" si="351"/>
        <v>0</v>
      </c>
      <c r="AD864" s="456">
        <f t="shared" si="352"/>
        <v>0</v>
      </c>
      <c r="AE864" s="458">
        <f t="shared" si="353"/>
        <v>0</v>
      </c>
      <c r="AF864" s="457">
        <f t="shared" si="406"/>
        <v>0</v>
      </c>
      <c r="AG864" s="456">
        <f t="shared" si="355"/>
        <v>0</v>
      </c>
      <c r="AH864" s="457">
        <f t="shared" si="356"/>
        <v>0</v>
      </c>
      <c r="AI864" s="268">
        <f t="shared" si="357"/>
        <v>0</v>
      </c>
      <c r="AJ864" s="269">
        <f t="shared" si="358"/>
        <v>0</v>
      </c>
      <c r="AK864" s="270">
        <f t="shared" si="359"/>
        <v>0</v>
      </c>
      <c r="AL864" s="415">
        <f t="shared" si="360"/>
        <v>0</v>
      </c>
      <c r="AM864" s="259" t="str">
        <f>IF(AP864="","",IFERROR(VLOOKUP(AP864,CODES!$A$3:$D$1348,4,FALSE),"X"))&amp;IF(AQ864="","",IFERROR(VLOOKUP(AQ864,CODES!$A$3:$D$1348,4,FALSE),"X"))&amp;IF(AR864="","",IFERROR(VLOOKUP(AR864,CODES!$A$3:$D$1348,4,FALSE),"X"))&amp;IF(AS864="","",IFERROR(VLOOKUP(AS864,CODES!$A$3:$D$1348,4,FALSE),"X"))&amp;IF(AT864="","",IFERROR(VLOOKUP(AT864,CODES!$A$3:$D$1348,4,FALSE),"X"))&amp;IF(AU864="","",IFERROR(VLOOKUP(AU864,CODES!$A$3:$D$1348,4,FALSE),"X"))&amp;IF(AV864="","",IFERROR(VLOOKUP(AV864,CODES!$A$3:$D$1348,4,FALSE),"X"))&amp;IF(AW864="","",IFERROR(VLOOKUP(AW864,CODES!$A$3:$D$1348,4,FALSE),"X"))&amp;IF(AX864="","",IFERROR(VLOOKUP(AX864,CODES!$A$3:$D$1348,4,FALSE),"X"))&amp;IF(AY864="","",IFERROR(VLOOKUP(AY864,CODES!$A$3:$D$1348,4,FALSE),"X"))</f>
        <v/>
      </c>
      <c r="AN864" s="258">
        <f>SUM(IFERROR(VLOOKUP(AP864,CODES!$A$3:$D$1348,4,FALSE)*BC864,0),IFERROR(VLOOKUP(AQ864,CODES!$A$3:$D$1348,4,FALSE)*BF864,0),IFERROR(VLOOKUP(AR864,CODES!$A$3:$D$1348,4,FALSE)*BI864,0),IFERROR(VLOOKUP(AS864,CODES!$A$3:$D$1348,4,FALSE)*BL864,0),IFERROR(VLOOKUP(AT864,CODES!$A$3:$D$1348,4,FALSE)*BO864,0),IFERROR(VLOOKUP(AU864,CODES!$A$3:$D$1348,4,FALSE)*BR864,0),IFERROR(VLOOKUP(AV864,CODES!$A$3:$D$1348,4,FALSE)*BU864,0),IFERROR(VLOOKUP(AW864,CODES!$A$3:$D$1348,4,FALSE)*BX864,0),IFERROR(VLOOKUP(AX864,CODES!$A$3:$D$1348,4,FALSE)*CA864,0),IFERROR(VLOOKUP(AY864,CODES!$A$3:$D$1348,4,FALSE)*CD864,0))</f>
        <v>0</v>
      </c>
      <c r="AO864" s="258">
        <f>SUM(IFERROR(VLOOKUP(AP864,CODES!$A$3:$D$1348,3,FALSE)*BC864,0),IFERROR(VLOOKUP(AQ864,CODES!$A$3:$D$1348,3,FALSE)*BF864,0),IFERROR(VLOOKUP(AR864,CODES!$A$3:$D$1348,3,FALSE)*BI864,0),IFERROR(VLOOKUP(AS864,CODES!$A$3:$D$1348,3,FALSE)*BL864,0),IFERROR(VLOOKUP(AT864,CODES!$A$3:$D$1348,3,FALSE)*BO864,0),IFERROR(VLOOKUP(AU864,CODES!$A$3:$D$1348,3,FALSE)*BR864,0),IFERROR(VLOOKUP(AV864,CODES!$A$3:$D$1348,3,FALSE)*BU864,0),IFERROR(VLOOKUP(AW864,CODES!$A$3:$D$1348,3,FALSE)*BX864,0),IFERROR(VLOOKUP(AX864,CODES!$A$3:$D$1348,3,FALSE)*CA864,0),IFERROR(VLOOKUP(AY864,CODES!$A$3:$D$1348,3,FALSE)*CD864,0))+B864</f>
        <v>0</v>
      </c>
      <c r="AP864" s="271" t="str">
        <f t="shared" si="407"/>
        <v/>
      </c>
      <c r="AQ864" s="271" t="str">
        <f t="shared" si="408"/>
        <v/>
      </c>
      <c r="AR864" s="271" t="str">
        <f t="shared" si="409"/>
        <v/>
      </c>
      <c r="AS864" s="271" t="str">
        <f t="shared" si="410"/>
        <v/>
      </c>
      <c r="AT864" s="271" t="str">
        <f t="shared" si="411"/>
        <v/>
      </c>
      <c r="AU864" s="271" t="str">
        <f t="shared" si="412"/>
        <v/>
      </c>
      <c r="AV864" s="271" t="str">
        <f t="shared" si="413"/>
        <v/>
      </c>
      <c r="AW864" s="271" t="str">
        <f t="shared" si="414"/>
        <v/>
      </c>
      <c r="AX864" s="271" t="str">
        <f t="shared" si="415"/>
        <v/>
      </c>
      <c r="AY864" s="271" t="str">
        <f t="shared" si="416"/>
        <v/>
      </c>
      <c r="AZ864" s="258">
        <f t="shared" si="371"/>
        <v>0</v>
      </c>
      <c r="BA864" s="258">
        <f t="shared" si="19"/>
        <v>1</v>
      </c>
      <c r="BB864" s="258">
        <f t="shared" si="417"/>
        <v>0</v>
      </c>
      <c r="BC864" s="258">
        <f t="shared" si="418"/>
        <v>1</v>
      </c>
      <c r="BD864" s="258">
        <f t="shared" si="374"/>
        <v>1</v>
      </c>
      <c r="BE864" s="258">
        <f t="shared" si="419"/>
        <v>0</v>
      </c>
      <c r="BF864" s="258">
        <f t="shared" si="420"/>
        <v>1</v>
      </c>
      <c r="BG864" s="258">
        <f t="shared" si="377"/>
        <v>1</v>
      </c>
      <c r="BH864" s="258">
        <f t="shared" si="421"/>
        <v>0</v>
      </c>
      <c r="BI864" s="258">
        <f t="shared" si="422"/>
        <v>1</v>
      </c>
      <c r="BJ864" s="258">
        <f t="shared" si="380"/>
        <v>1</v>
      </c>
      <c r="BK864" s="258">
        <f t="shared" si="423"/>
        <v>0</v>
      </c>
      <c r="BL864" s="258">
        <f t="shared" si="424"/>
        <v>1</v>
      </c>
      <c r="BM864" s="258">
        <f t="shared" si="383"/>
        <v>1</v>
      </c>
      <c r="BN864" s="258">
        <f t="shared" si="425"/>
        <v>0</v>
      </c>
      <c r="BO864" s="258">
        <f t="shared" si="426"/>
        <v>1</v>
      </c>
      <c r="BP864" s="258">
        <f t="shared" si="386"/>
        <v>1</v>
      </c>
      <c r="BQ864" s="258">
        <f t="shared" si="427"/>
        <v>0</v>
      </c>
      <c r="BR864" s="258">
        <f t="shared" si="428"/>
        <v>1</v>
      </c>
      <c r="BS864" s="258">
        <f t="shared" si="389"/>
        <v>1</v>
      </c>
      <c r="BT864" s="258">
        <f t="shared" si="429"/>
        <v>0</v>
      </c>
      <c r="BU864" s="258">
        <f t="shared" si="430"/>
        <v>1</v>
      </c>
      <c r="BV864" s="258">
        <f t="shared" si="392"/>
        <v>1</v>
      </c>
      <c r="BW864" s="258">
        <f t="shared" si="431"/>
        <v>0</v>
      </c>
      <c r="BX864" s="258">
        <f t="shared" si="432"/>
        <v>1</v>
      </c>
      <c r="BY864" s="258">
        <f t="shared" si="395"/>
        <v>1</v>
      </c>
      <c r="BZ864" s="258">
        <f t="shared" si="433"/>
        <v>0</v>
      </c>
      <c r="CA864" s="258">
        <f t="shared" si="434"/>
        <v>1</v>
      </c>
      <c r="CB864" s="258">
        <f t="shared" si="398"/>
        <v>1</v>
      </c>
      <c r="CC864" s="258">
        <f t="shared" si="435"/>
        <v>0</v>
      </c>
      <c r="CD864" s="258">
        <f t="shared" si="436"/>
        <v>1</v>
      </c>
    </row>
    <row r="865" spans="1:82" hidden="1">
      <c r="A865" s="258"/>
      <c r="B865" s="258"/>
      <c r="C865" s="259"/>
      <c r="D865" s="258"/>
      <c r="E865" s="258"/>
      <c r="F865" s="258"/>
      <c r="G865" s="258">
        <v>857</v>
      </c>
      <c r="H865" s="743"/>
      <c r="I865" s="744"/>
      <c r="J865" s="739"/>
      <c r="K865" s="745"/>
      <c r="L865" s="745"/>
      <c r="M865" s="272"/>
      <c r="N865" s="508">
        <f t="shared" si="442"/>
        <v>0</v>
      </c>
      <c r="O865" s="510">
        <f t="shared" si="443"/>
        <v>0</v>
      </c>
      <c r="P865" s="260">
        <f t="shared" si="444"/>
        <v>0</v>
      </c>
      <c r="Q865" s="261">
        <f t="shared" si="445"/>
        <v>0</v>
      </c>
      <c r="R865" s="261">
        <f t="shared" si="441"/>
        <v>0</v>
      </c>
      <c r="S865" s="262"/>
      <c r="T865" s="262"/>
      <c r="U865" s="263">
        <f t="shared" si="348"/>
        <v>1.288</v>
      </c>
      <c r="V865" s="264">
        <f>IF(E865="SP",1,IF(D865="",ExtraMargeMateriaal,(1-VLOOKUP(D865,TabelAankoop[],4,FALSE))))</f>
        <v>1</v>
      </c>
      <c r="W865" s="265">
        <f t="shared" si="437"/>
        <v>0.6885</v>
      </c>
      <c r="X865" s="266">
        <f t="shared" si="438"/>
        <v>1</v>
      </c>
      <c r="Y865" s="267">
        <f t="shared" si="439"/>
        <v>1.46</v>
      </c>
      <c r="Z865" s="267">
        <f t="shared" si="440"/>
        <v>1.1599999999999999</v>
      </c>
      <c r="AA865" s="268">
        <f t="shared" si="349"/>
        <v>0</v>
      </c>
      <c r="AB865" s="456">
        <f t="shared" si="350"/>
        <v>0</v>
      </c>
      <c r="AC865" s="457">
        <f t="shared" si="351"/>
        <v>0</v>
      </c>
      <c r="AD865" s="456">
        <f t="shared" si="352"/>
        <v>0</v>
      </c>
      <c r="AE865" s="458">
        <f t="shared" si="353"/>
        <v>0</v>
      </c>
      <c r="AF865" s="457">
        <f t="shared" si="406"/>
        <v>0</v>
      </c>
      <c r="AG865" s="456">
        <f t="shared" si="355"/>
        <v>0</v>
      </c>
      <c r="AH865" s="457">
        <f t="shared" si="356"/>
        <v>0</v>
      </c>
      <c r="AI865" s="268">
        <f t="shared" si="357"/>
        <v>0</v>
      </c>
      <c r="AJ865" s="269">
        <f t="shared" si="358"/>
        <v>0</v>
      </c>
      <c r="AK865" s="270">
        <f t="shared" si="359"/>
        <v>0</v>
      </c>
      <c r="AL865" s="415">
        <f t="shared" si="360"/>
        <v>0</v>
      </c>
      <c r="AM865" s="259" t="str">
        <f>IF(AP865="","",IFERROR(VLOOKUP(AP865,CODES!$A$3:$D$1348,4,FALSE),"X"))&amp;IF(AQ865="","",IFERROR(VLOOKUP(AQ865,CODES!$A$3:$D$1348,4,FALSE),"X"))&amp;IF(AR865="","",IFERROR(VLOOKUP(AR865,CODES!$A$3:$D$1348,4,FALSE),"X"))&amp;IF(AS865="","",IFERROR(VLOOKUP(AS865,CODES!$A$3:$D$1348,4,FALSE),"X"))&amp;IF(AT865="","",IFERROR(VLOOKUP(AT865,CODES!$A$3:$D$1348,4,FALSE),"X"))&amp;IF(AU865="","",IFERROR(VLOOKUP(AU865,CODES!$A$3:$D$1348,4,FALSE),"X"))&amp;IF(AV865="","",IFERROR(VLOOKUP(AV865,CODES!$A$3:$D$1348,4,FALSE),"X"))&amp;IF(AW865="","",IFERROR(VLOOKUP(AW865,CODES!$A$3:$D$1348,4,FALSE),"X"))&amp;IF(AX865="","",IFERROR(VLOOKUP(AX865,CODES!$A$3:$D$1348,4,FALSE),"X"))&amp;IF(AY865="","",IFERROR(VLOOKUP(AY865,CODES!$A$3:$D$1348,4,FALSE),"X"))</f>
        <v/>
      </c>
      <c r="AN865" s="258">
        <f>SUM(IFERROR(VLOOKUP(AP865,CODES!$A$3:$D$1348,4,FALSE)*BC865,0),IFERROR(VLOOKUP(AQ865,CODES!$A$3:$D$1348,4,FALSE)*BF865,0),IFERROR(VLOOKUP(AR865,CODES!$A$3:$D$1348,4,FALSE)*BI865,0),IFERROR(VLOOKUP(AS865,CODES!$A$3:$D$1348,4,FALSE)*BL865,0),IFERROR(VLOOKUP(AT865,CODES!$A$3:$D$1348,4,FALSE)*BO865,0),IFERROR(VLOOKUP(AU865,CODES!$A$3:$D$1348,4,FALSE)*BR865,0),IFERROR(VLOOKUP(AV865,CODES!$A$3:$D$1348,4,FALSE)*BU865,0),IFERROR(VLOOKUP(AW865,CODES!$A$3:$D$1348,4,FALSE)*BX865,0),IFERROR(VLOOKUP(AX865,CODES!$A$3:$D$1348,4,FALSE)*CA865,0),IFERROR(VLOOKUP(AY865,CODES!$A$3:$D$1348,4,FALSE)*CD865,0))</f>
        <v>0</v>
      </c>
      <c r="AO865" s="258">
        <f>SUM(IFERROR(VLOOKUP(AP865,CODES!$A$3:$D$1348,3,FALSE)*BC865,0),IFERROR(VLOOKUP(AQ865,CODES!$A$3:$D$1348,3,FALSE)*BF865,0),IFERROR(VLOOKUP(AR865,CODES!$A$3:$D$1348,3,FALSE)*BI865,0),IFERROR(VLOOKUP(AS865,CODES!$A$3:$D$1348,3,FALSE)*BL865,0),IFERROR(VLOOKUP(AT865,CODES!$A$3:$D$1348,3,FALSE)*BO865,0),IFERROR(VLOOKUP(AU865,CODES!$A$3:$D$1348,3,FALSE)*BR865,0),IFERROR(VLOOKUP(AV865,CODES!$A$3:$D$1348,3,FALSE)*BU865,0),IFERROR(VLOOKUP(AW865,CODES!$A$3:$D$1348,3,FALSE)*BX865,0),IFERROR(VLOOKUP(AX865,CODES!$A$3:$D$1348,3,FALSE)*CA865,0),IFERROR(VLOOKUP(AY865,CODES!$A$3:$D$1348,3,FALSE)*CD865,0))+B865</f>
        <v>0</v>
      </c>
      <c r="AP865" s="271" t="str">
        <f t="shared" si="407"/>
        <v/>
      </c>
      <c r="AQ865" s="271" t="str">
        <f t="shared" si="408"/>
        <v/>
      </c>
      <c r="AR865" s="271" t="str">
        <f t="shared" si="409"/>
        <v/>
      </c>
      <c r="AS865" s="271" t="str">
        <f t="shared" si="410"/>
        <v/>
      </c>
      <c r="AT865" s="271" t="str">
        <f t="shared" si="411"/>
        <v/>
      </c>
      <c r="AU865" s="271" t="str">
        <f t="shared" si="412"/>
        <v/>
      </c>
      <c r="AV865" s="271" t="str">
        <f t="shared" si="413"/>
        <v/>
      </c>
      <c r="AW865" s="271" t="str">
        <f t="shared" si="414"/>
        <v/>
      </c>
      <c r="AX865" s="271" t="str">
        <f t="shared" si="415"/>
        <v/>
      </c>
      <c r="AY865" s="271" t="str">
        <f t="shared" si="416"/>
        <v/>
      </c>
      <c r="AZ865" s="258">
        <f t="shared" si="371"/>
        <v>0</v>
      </c>
      <c r="BA865" s="258">
        <f t="shared" si="19"/>
        <v>1</v>
      </c>
      <c r="BB865" s="258">
        <f t="shared" si="417"/>
        <v>0</v>
      </c>
      <c r="BC865" s="258">
        <f t="shared" si="418"/>
        <v>1</v>
      </c>
      <c r="BD865" s="258">
        <f t="shared" si="374"/>
        <v>1</v>
      </c>
      <c r="BE865" s="258">
        <f t="shared" si="419"/>
        <v>0</v>
      </c>
      <c r="BF865" s="258">
        <f t="shared" si="420"/>
        <v>1</v>
      </c>
      <c r="BG865" s="258">
        <f t="shared" si="377"/>
        <v>1</v>
      </c>
      <c r="BH865" s="258">
        <f t="shared" si="421"/>
        <v>0</v>
      </c>
      <c r="BI865" s="258">
        <f t="shared" si="422"/>
        <v>1</v>
      </c>
      <c r="BJ865" s="258">
        <f t="shared" si="380"/>
        <v>1</v>
      </c>
      <c r="BK865" s="258">
        <f t="shared" si="423"/>
        <v>0</v>
      </c>
      <c r="BL865" s="258">
        <f t="shared" si="424"/>
        <v>1</v>
      </c>
      <c r="BM865" s="258">
        <f t="shared" si="383"/>
        <v>1</v>
      </c>
      <c r="BN865" s="258">
        <f t="shared" si="425"/>
        <v>0</v>
      </c>
      <c r="BO865" s="258">
        <f t="shared" si="426"/>
        <v>1</v>
      </c>
      <c r="BP865" s="258">
        <f t="shared" si="386"/>
        <v>1</v>
      </c>
      <c r="BQ865" s="258">
        <f t="shared" si="427"/>
        <v>0</v>
      </c>
      <c r="BR865" s="258">
        <f t="shared" si="428"/>
        <v>1</v>
      </c>
      <c r="BS865" s="258">
        <f t="shared" si="389"/>
        <v>1</v>
      </c>
      <c r="BT865" s="258">
        <f t="shared" si="429"/>
        <v>0</v>
      </c>
      <c r="BU865" s="258">
        <f t="shared" si="430"/>
        <v>1</v>
      </c>
      <c r="BV865" s="258">
        <f t="shared" si="392"/>
        <v>1</v>
      </c>
      <c r="BW865" s="258">
        <f t="shared" si="431"/>
        <v>0</v>
      </c>
      <c r="BX865" s="258">
        <f t="shared" si="432"/>
        <v>1</v>
      </c>
      <c r="BY865" s="258">
        <f t="shared" si="395"/>
        <v>1</v>
      </c>
      <c r="BZ865" s="258">
        <f t="shared" si="433"/>
        <v>0</v>
      </c>
      <c r="CA865" s="258">
        <f t="shared" si="434"/>
        <v>1</v>
      </c>
      <c r="CB865" s="258">
        <f t="shared" si="398"/>
        <v>1</v>
      </c>
      <c r="CC865" s="258">
        <f t="shared" si="435"/>
        <v>0</v>
      </c>
      <c r="CD865" s="258">
        <f t="shared" si="436"/>
        <v>1</v>
      </c>
    </row>
    <row r="866" spans="1:82" hidden="1">
      <c r="A866" s="258"/>
      <c r="B866" s="258"/>
      <c r="C866" s="259"/>
      <c r="D866" s="258"/>
      <c r="E866" s="258"/>
      <c r="F866" s="258"/>
      <c r="G866" s="258">
        <v>858</v>
      </c>
      <c r="H866" s="743"/>
      <c r="I866" s="744"/>
      <c r="J866" s="739"/>
      <c r="K866" s="745"/>
      <c r="L866" s="745"/>
      <c r="M866" s="272"/>
      <c r="N866" s="508">
        <f t="shared" si="442"/>
        <v>0</v>
      </c>
      <c r="O866" s="510">
        <f t="shared" si="443"/>
        <v>0</v>
      </c>
      <c r="P866" s="260">
        <f t="shared" si="444"/>
        <v>0</v>
      </c>
      <c r="Q866" s="261">
        <f t="shared" si="445"/>
        <v>0</v>
      </c>
      <c r="R866" s="261">
        <f t="shared" si="441"/>
        <v>0</v>
      </c>
      <c r="S866" s="262"/>
      <c r="T866" s="262"/>
      <c r="U866" s="263">
        <f t="shared" si="348"/>
        <v>1.288</v>
      </c>
      <c r="V866" s="264">
        <f>IF(E866="SP",1,IF(D866="",ExtraMargeMateriaal,(1-VLOOKUP(D866,TabelAankoop[],4,FALSE))))</f>
        <v>1</v>
      </c>
      <c r="W866" s="265">
        <f t="shared" si="437"/>
        <v>0.6885</v>
      </c>
      <c r="X866" s="266">
        <f t="shared" si="438"/>
        <v>1</v>
      </c>
      <c r="Y866" s="267">
        <f t="shared" si="439"/>
        <v>1.46</v>
      </c>
      <c r="Z866" s="267">
        <f t="shared" si="440"/>
        <v>1.1599999999999999</v>
      </c>
      <c r="AA866" s="268">
        <f t="shared" si="349"/>
        <v>0</v>
      </c>
      <c r="AB866" s="456">
        <f t="shared" si="350"/>
        <v>0</v>
      </c>
      <c r="AC866" s="457">
        <f t="shared" si="351"/>
        <v>0</v>
      </c>
      <c r="AD866" s="456">
        <f t="shared" si="352"/>
        <v>0</v>
      </c>
      <c r="AE866" s="458">
        <f t="shared" si="353"/>
        <v>0</v>
      </c>
      <c r="AF866" s="457">
        <f t="shared" si="406"/>
        <v>0</v>
      </c>
      <c r="AG866" s="456">
        <f t="shared" si="355"/>
        <v>0</v>
      </c>
      <c r="AH866" s="457">
        <f t="shared" si="356"/>
        <v>0</v>
      </c>
      <c r="AI866" s="268">
        <f t="shared" si="357"/>
        <v>0</v>
      </c>
      <c r="AJ866" s="269">
        <f t="shared" si="358"/>
        <v>0</v>
      </c>
      <c r="AK866" s="270">
        <f t="shared" si="359"/>
        <v>0</v>
      </c>
      <c r="AL866" s="415">
        <f t="shared" si="360"/>
        <v>0</v>
      </c>
      <c r="AM866" s="259" t="str">
        <f>IF(AP866="","",IFERROR(VLOOKUP(AP866,CODES!$A$3:$D$1348,4,FALSE),"X"))&amp;IF(AQ866="","",IFERROR(VLOOKUP(AQ866,CODES!$A$3:$D$1348,4,FALSE),"X"))&amp;IF(AR866="","",IFERROR(VLOOKUP(AR866,CODES!$A$3:$D$1348,4,FALSE),"X"))&amp;IF(AS866="","",IFERROR(VLOOKUP(AS866,CODES!$A$3:$D$1348,4,FALSE),"X"))&amp;IF(AT866="","",IFERROR(VLOOKUP(AT866,CODES!$A$3:$D$1348,4,FALSE),"X"))&amp;IF(AU866="","",IFERROR(VLOOKUP(AU866,CODES!$A$3:$D$1348,4,FALSE),"X"))&amp;IF(AV866="","",IFERROR(VLOOKUP(AV866,CODES!$A$3:$D$1348,4,FALSE),"X"))&amp;IF(AW866="","",IFERROR(VLOOKUP(AW866,CODES!$A$3:$D$1348,4,FALSE),"X"))&amp;IF(AX866="","",IFERROR(VLOOKUP(AX866,CODES!$A$3:$D$1348,4,FALSE),"X"))&amp;IF(AY866="","",IFERROR(VLOOKUP(AY866,CODES!$A$3:$D$1348,4,FALSE),"X"))</f>
        <v/>
      </c>
      <c r="AN866" s="258">
        <f>SUM(IFERROR(VLOOKUP(AP866,CODES!$A$3:$D$1348,4,FALSE)*BC866,0),IFERROR(VLOOKUP(AQ866,CODES!$A$3:$D$1348,4,FALSE)*BF866,0),IFERROR(VLOOKUP(AR866,CODES!$A$3:$D$1348,4,FALSE)*BI866,0),IFERROR(VLOOKUP(AS866,CODES!$A$3:$D$1348,4,FALSE)*BL866,0),IFERROR(VLOOKUP(AT866,CODES!$A$3:$D$1348,4,FALSE)*BO866,0),IFERROR(VLOOKUP(AU866,CODES!$A$3:$D$1348,4,FALSE)*BR866,0),IFERROR(VLOOKUP(AV866,CODES!$A$3:$D$1348,4,FALSE)*BU866,0),IFERROR(VLOOKUP(AW866,CODES!$A$3:$D$1348,4,FALSE)*BX866,0),IFERROR(VLOOKUP(AX866,CODES!$A$3:$D$1348,4,FALSE)*CA866,0),IFERROR(VLOOKUP(AY866,CODES!$A$3:$D$1348,4,FALSE)*CD866,0))</f>
        <v>0</v>
      </c>
      <c r="AO866" s="258">
        <f>SUM(IFERROR(VLOOKUP(AP866,CODES!$A$3:$D$1348,3,FALSE)*BC866,0),IFERROR(VLOOKUP(AQ866,CODES!$A$3:$D$1348,3,FALSE)*BF866,0),IFERROR(VLOOKUP(AR866,CODES!$A$3:$D$1348,3,FALSE)*BI866,0),IFERROR(VLOOKUP(AS866,CODES!$A$3:$D$1348,3,FALSE)*BL866,0),IFERROR(VLOOKUP(AT866,CODES!$A$3:$D$1348,3,FALSE)*BO866,0),IFERROR(VLOOKUP(AU866,CODES!$A$3:$D$1348,3,FALSE)*BR866,0),IFERROR(VLOOKUP(AV866,CODES!$A$3:$D$1348,3,FALSE)*BU866,0),IFERROR(VLOOKUP(AW866,CODES!$A$3:$D$1348,3,FALSE)*BX866,0),IFERROR(VLOOKUP(AX866,CODES!$A$3:$D$1348,3,FALSE)*CA866,0),IFERROR(VLOOKUP(AY866,CODES!$A$3:$D$1348,3,FALSE)*CD866,0))+B866</f>
        <v>0</v>
      </c>
      <c r="AP866" s="271" t="str">
        <f t="shared" si="407"/>
        <v/>
      </c>
      <c r="AQ866" s="271" t="str">
        <f t="shared" si="408"/>
        <v/>
      </c>
      <c r="AR866" s="271" t="str">
        <f t="shared" si="409"/>
        <v/>
      </c>
      <c r="AS866" s="271" t="str">
        <f t="shared" si="410"/>
        <v/>
      </c>
      <c r="AT866" s="271" t="str">
        <f t="shared" si="411"/>
        <v/>
      </c>
      <c r="AU866" s="271" t="str">
        <f t="shared" si="412"/>
        <v/>
      </c>
      <c r="AV866" s="271" t="str">
        <f t="shared" si="413"/>
        <v/>
      </c>
      <c r="AW866" s="271" t="str">
        <f t="shared" si="414"/>
        <v/>
      </c>
      <c r="AX866" s="271" t="str">
        <f t="shared" si="415"/>
        <v/>
      </c>
      <c r="AY866" s="271" t="str">
        <f t="shared" si="416"/>
        <v/>
      </c>
      <c r="AZ866" s="258">
        <f t="shared" si="371"/>
        <v>0</v>
      </c>
      <c r="BA866" s="258">
        <f t="shared" si="19"/>
        <v>1</v>
      </c>
      <c r="BB866" s="258">
        <f t="shared" si="417"/>
        <v>0</v>
      </c>
      <c r="BC866" s="258">
        <f t="shared" si="418"/>
        <v>1</v>
      </c>
      <c r="BD866" s="258">
        <f t="shared" si="374"/>
        <v>1</v>
      </c>
      <c r="BE866" s="258">
        <f t="shared" si="419"/>
        <v>0</v>
      </c>
      <c r="BF866" s="258">
        <f t="shared" si="420"/>
        <v>1</v>
      </c>
      <c r="BG866" s="258">
        <f t="shared" si="377"/>
        <v>1</v>
      </c>
      <c r="BH866" s="258">
        <f t="shared" si="421"/>
        <v>0</v>
      </c>
      <c r="BI866" s="258">
        <f t="shared" si="422"/>
        <v>1</v>
      </c>
      <c r="BJ866" s="258">
        <f t="shared" si="380"/>
        <v>1</v>
      </c>
      <c r="BK866" s="258">
        <f t="shared" si="423"/>
        <v>0</v>
      </c>
      <c r="BL866" s="258">
        <f t="shared" si="424"/>
        <v>1</v>
      </c>
      <c r="BM866" s="258">
        <f t="shared" si="383"/>
        <v>1</v>
      </c>
      <c r="BN866" s="258">
        <f t="shared" si="425"/>
        <v>0</v>
      </c>
      <c r="BO866" s="258">
        <f t="shared" si="426"/>
        <v>1</v>
      </c>
      <c r="BP866" s="258">
        <f t="shared" si="386"/>
        <v>1</v>
      </c>
      <c r="BQ866" s="258">
        <f t="shared" si="427"/>
        <v>0</v>
      </c>
      <c r="BR866" s="258">
        <f t="shared" si="428"/>
        <v>1</v>
      </c>
      <c r="BS866" s="258">
        <f t="shared" si="389"/>
        <v>1</v>
      </c>
      <c r="BT866" s="258">
        <f t="shared" si="429"/>
        <v>0</v>
      </c>
      <c r="BU866" s="258">
        <f t="shared" si="430"/>
        <v>1</v>
      </c>
      <c r="BV866" s="258">
        <f t="shared" si="392"/>
        <v>1</v>
      </c>
      <c r="BW866" s="258">
        <f t="shared" si="431"/>
        <v>0</v>
      </c>
      <c r="BX866" s="258">
        <f t="shared" si="432"/>
        <v>1</v>
      </c>
      <c r="BY866" s="258">
        <f t="shared" si="395"/>
        <v>1</v>
      </c>
      <c r="BZ866" s="258">
        <f t="shared" si="433"/>
        <v>0</v>
      </c>
      <c r="CA866" s="258">
        <f t="shared" si="434"/>
        <v>1</v>
      </c>
      <c r="CB866" s="258">
        <f t="shared" si="398"/>
        <v>1</v>
      </c>
      <c r="CC866" s="258">
        <f t="shared" si="435"/>
        <v>0</v>
      </c>
      <c r="CD866" s="258">
        <f t="shared" si="436"/>
        <v>1</v>
      </c>
    </row>
    <row r="867" spans="1:82" hidden="1">
      <c r="A867" s="258"/>
      <c r="B867" s="258"/>
      <c r="C867" s="259"/>
      <c r="D867" s="258"/>
      <c r="E867" s="258"/>
      <c r="F867" s="258"/>
      <c r="G867" s="258">
        <v>859</v>
      </c>
      <c r="H867" s="743"/>
      <c r="I867" s="744"/>
      <c r="J867" s="739"/>
      <c r="K867" s="745"/>
      <c r="L867" s="745"/>
      <c r="M867" s="272"/>
      <c r="N867" s="508">
        <f t="shared" si="442"/>
        <v>0</v>
      </c>
      <c r="O867" s="510">
        <f t="shared" si="443"/>
        <v>0</v>
      </c>
      <c r="P867" s="260">
        <f t="shared" si="444"/>
        <v>0</v>
      </c>
      <c r="Q867" s="261">
        <f t="shared" si="445"/>
        <v>0</v>
      </c>
      <c r="R867" s="261">
        <f t="shared" si="441"/>
        <v>0</v>
      </c>
      <c r="S867" s="262"/>
      <c r="T867" s="262"/>
      <c r="U867" s="263">
        <f t="shared" si="348"/>
        <v>1.288</v>
      </c>
      <c r="V867" s="264">
        <f>IF(E867="SP",1,IF(D867="",ExtraMargeMateriaal,(1-VLOOKUP(D867,TabelAankoop[],4,FALSE))))</f>
        <v>1</v>
      </c>
      <c r="W867" s="265">
        <f t="shared" si="437"/>
        <v>0.6885</v>
      </c>
      <c r="X867" s="266">
        <f t="shared" si="438"/>
        <v>1</v>
      </c>
      <c r="Y867" s="267">
        <f t="shared" si="439"/>
        <v>1.46</v>
      </c>
      <c r="Z867" s="267">
        <f t="shared" si="440"/>
        <v>1.1599999999999999</v>
      </c>
      <c r="AA867" s="268">
        <f t="shared" si="349"/>
        <v>0</v>
      </c>
      <c r="AB867" s="456">
        <f t="shared" si="350"/>
        <v>0</v>
      </c>
      <c r="AC867" s="457">
        <f t="shared" si="351"/>
        <v>0</v>
      </c>
      <c r="AD867" s="456">
        <f t="shared" si="352"/>
        <v>0</v>
      </c>
      <c r="AE867" s="458">
        <f t="shared" si="353"/>
        <v>0</v>
      </c>
      <c r="AF867" s="457">
        <f t="shared" si="406"/>
        <v>0</v>
      </c>
      <c r="AG867" s="456">
        <f t="shared" si="355"/>
        <v>0</v>
      </c>
      <c r="AH867" s="457">
        <f t="shared" si="356"/>
        <v>0</v>
      </c>
      <c r="AI867" s="268">
        <f t="shared" si="357"/>
        <v>0</v>
      </c>
      <c r="AJ867" s="269">
        <f t="shared" si="358"/>
        <v>0</v>
      </c>
      <c r="AK867" s="270">
        <f t="shared" si="359"/>
        <v>0</v>
      </c>
      <c r="AL867" s="415">
        <f t="shared" si="360"/>
        <v>0</v>
      </c>
      <c r="AM867" s="259" t="str">
        <f>IF(AP867="","",IFERROR(VLOOKUP(AP867,CODES!$A$3:$D$1348,4,FALSE),"X"))&amp;IF(AQ867="","",IFERROR(VLOOKUP(AQ867,CODES!$A$3:$D$1348,4,FALSE),"X"))&amp;IF(AR867="","",IFERROR(VLOOKUP(AR867,CODES!$A$3:$D$1348,4,FALSE),"X"))&amp;IF(AS867="","",IFERROR(VLOOKUP(AS867,CODES!$A$3:$D$1348,4,FALSE),"X"))&amp;IF(AT867="","",IFERROR(VLOOKUP(AT867,CODES!$A$3:$D$1348,4,FALSE),"X"))&amp;IF(AU867="","",IFERROR(VLOOKUP(AU867,CODES!$A$3:$D$1348,4,FALSE),"X"))&amp;IF(AV867="","",IFERROR(VLOOKUP(AV867,CODES!$A$3:$D$1348,4,FALSE),"X"))&amp;IF(AW867="","",IFERROR(VLOOKUP(AW867,CODES!$A$3:$D$1348,4,FALSE),"X"))&amp;IF(AX867="","",IFERROR(VLOOKUP(AX867,CODES!$A$3:$D$1348,4,FALSE),"X"))&amp;IF(AY867="","",IFERROR(VLOOKUP(AY867,CODES!$A$3:$D$1348,4,FALSE),"X"))</f>
        <v/>
      </c>
      <c r="AN867" s="258">
        <f>SUM(IFERROR(VLOOKUP(AP867,CODES!$A$3:$D$1348,4,FALSE)*BC867,0),IFERROR(VLOOKUP(AQ867,CODES!$A$3:$D$1348,4,FALSE)*BF867,0),IFERROR(VLOOKUP(AR867,CODES!$A$3:$D$1348,4,FALSE)*BI867,0),IFERROR(VLOOKUP(AS867,CODES!$A$3:$D$1348,4,FALSE)*BL867,0),IFERROR(VLOOKUP(AT867,CODES!$A$3:$D$1348,4,FALSE)*BO867,0),IFERROR(VLOOKUP(AU867,CODES!$A$3:$D$1348,4,FALSE)*BR867,0),IFERROR(VLOOKUP(AV867,CODES!$A$3:$D$1348,4,FALSE)*BU867,0),IFERROR(VLOOKUP(AW867,CODES!$A$3:$D$1348,4,FALSE)*BX867,0),IFERROR(VLOOKUP(AX867,CODES!$A$3:$D$1348,4,FALSE)*CA867,0),IFERROR(VLOOKUP(AY867,CODES!$A$3:$D$1348,4,FALSE)*CD867,0))</f>
        <v>0</v>
      </c>
      <c r="AO867" s="258">
        <f>SUM(IFERROR(VLOOKUP(AP867,CODES!$A$3:$D$1348,3,FALSE)*BC867,0),IFERROR(VLOOKUP(AQ867,CODES!$A$3:$D$1348,3,FALSE)*BF867,0),IFERROR(VLOOKUP(AR867,CODES!$A$3:$D$1348,3,FALSE)*BI867,0),IFERROR(VLOOKUP(AS867,CODES!$A$3:$D$1348,3,FALSE)*BL867,0),IFERROR(VLOOKUP(AT867,CODES!$A$3:$D$1348,3,FALSE)*BO867,0),IFERROR(VLOOKUP(AU867,CODES!$A$3:$D$1348,3,FALSE)*BR867,0),IFERROR(VLOOKUP(AV867,CODES!$A$3:$D$1348,3,FALSE)*BU867,0),IFERROR(VLOOKUP(AW867,CODES!$A$3:$D$1348,3,FALSE)*BX867,0),IFERROR(VLOOKUP(AX867,CODES!$A$3:$D$1348,3,FALSE)*CA867,0),IFERROR(VLOOKUP(AY867,CODES!$A$3:$D$1348,3,FALSE)*CD867,0))+B867</f>
        <v>0</v>
      </c>
      <c r="AP867" s="271" t="str">
        <f t="shared" si="407"/>
        <v/>
      </c>
      <c r="AQ867" s="271" t="str">
        <f t="shared" si="408"/>
        <v/>
      </c>
      <c r="AR867" s="271" t="str">
        <f t="shared" si="409"/>
        <v/>
      </c>
      <c r="AS867" s="271" t="str">
        <f t="shared" si="410"/>
        <v/>
      </c>
      <c r="AT867" s="271" t="str">
        <f t="shared" si="411"/>
        <v/>
      </c>
      <c r="AU867" s="271" t="str">
        <f t="shared" si="412"/>
        <v/>
      </c>
      <c r="AV867" s="271" t="str">
        <f t="shared" si="413"/>
        <v/>
      </c>
      <c r="AW867" s="271" t="str">
        <f t="shared" si="414"/>
        <v/>
      </c>
      <c r="AX867" s="271" t="str">
        <f t="shared" si="415"/>
        <v/>
      </c>
      <c r="AY867" s="271" t="str">
        <f t="shared" si="416"/>
        <v/>
      </c>
      <c r="AZ867" s="258">
        <f t="shared" si="371"/>
        <v>0</v>
      </c>
      <c r="BA867" s="258">
        <f t="shared" si="19"/>
        <v>1</v>
      </c>
      <c r="BB867" s="258">
        <f t="shared" si="417"/>
        <v>0</v>
      </c>
      <c r="BC867" s="258">
        <f t="shared" si="418"/>
        <v>1</v>
      </c>
      <c r="BD867" s="258">
        <f t="shared" si="374"/>
        <v>1</v>
      </c>
      <c r="BE867" s="258">
        <f t="shared" si="419"/>
        <v>0</v>
      </c>
      <c r="BF867" s="258">
        <f t="shared" si="420"/>
        <v>1</v>
      </c>
      <c r="BG867" s="258">
        <f t="shared" si="377"/>
        <v>1</v>
      </c>
      <c r="BH867" s="258">
        <f t="shared" si="421"/>
        <v>0</v>
      </c>
      <c r="BI867" s="258">
        <f t="shared" si="422"/>
        <v>1</v>
      </c>
      <c r="BJ867" s="258">
        <f t="shared" si="380"/>
        <v>1</v>
      </c>
      <c r="BK867" s="258">
        <f t="shared" si="423"/>
        <v>0</v>
      </c>
      <c r="BL867" s="258">
        <f t="shared" si="424"/>
        <v>1</v>
      </c>
      <c r="BM867" s="258">
        <f t="shared" si="383"/>
        <v>1</v>
      </c>
      <c r="BN867" s="258">
        <f t="shared" si="425"/>
        <v>0</v>
      </c>
      <c r="BO867" s="258">
        <f t="shared" si="426"/>
        <v>1</v>
      </c>
      <c r="BP867" s="258">
        <f t="shared" si="386"/>
        <v>1</v>
      </c>
      <c r="BQ867" s="258">
        <f t="shared" si="427"/>
        <v>0</v>
      </c>
      <c r="BR867" s="258">
        <f t="shared" si="428"/>
        <v>1</v>
      </c>
      <c r="BS867" s="258">
        <f t="shared" si="389"/>
        <v>1</v>
      </c>
      <c r="BT867" s="258">
        <f t="shared" si="429"/>
        <v>0</v>
      </c>
      <c r="BU867" s="258">
        <f t="shared" si="430"/>
        <v>1</v>
      </c>
      <c r="BV867" s="258">
        <f t="shared" si="392"/>
        <v>1</v>
      </c>
      <c r="BW867" s="258">
        <f t="shared" si="431"/>
        <v>0</v>
      </c>
      <c r="BX867" s="258">
        <f t="shared" si="432"/>
        <v>1</v>
      </c>
      <c r="BY867" s="258">
        <f t="shared" si="395"/>
        <v>1</v>
      </c>
      <c r="BZ867" s="258">
        <f t="shared" si="433"/>
        <v>0</v>
      </c>
      <c r="CA867" s="258">
        <f t="shared" si="434"/>
        <v>1</v>
      </c>
      <c r="CB867" s="258">
        <f t="shared" si="398"/>
        <v>1</v>
      </c>
      <c r="CC867" s="258">
        <f t="shared" si="435"/>
        <v>0</v>
      </c>
      <c r="CD867" s="258">
        <f t="shared" si="436"/>
        <v>1</v>
      </c>
    </row>
    <row r="868" spans="1:82" hidden="1">
      <c r="A868" s="258"/>
      <c r="B868" s="258"/>
      <c r="C868" s="259"/>
      <c r="D868" s="258"/>
      <c r="E868" s="258"/>
      <c r="F868" s="258"/>
      <c r="G868" s="258">
        <v>860</v>
      </c>
      <c r="H868" s="743"/>
      <c r="I868" s="744"/>
      <c r="J868" s="739"/>
      <c r="K868" s="745"/>
      <c r="L868" s="745"/>
      <c r="M868" s="272"/>
      <c r="N868" s="508">
        <f t="shared" si="442"/>
        <v>0</v>
      </c>
      <c r="O868" s="510">
        <f t="shared" si="443"/>
        <v>0</v>
      </c>
      <c r="P868" s="260">
        <f t="shared" si="444"/>
        <v>0</v>
      </c>
      <c r="Q868" s="261">
        <f t="shared" si="445"/>
        <v>0</v>
      </c>
      <c r="R868" s="261">
        <f t="shared" si="441"/>
        <v>0</v>
      </c>
      <c r="S868" s="262"/>
      <c r="T868" s="262"/>
      <c r="U868" s="263">
        <f t="shared" si="348"/>
        <v>1.288</v>
      </c>
      <c r="V868" s="264">
        <f>IF(E868="SP",1,IF(D868="",ExtraMargeMateriaal,(1-VLOOKUP(D868,TabelAankoop[],4,FALSE))))</f>
        <v>1</v>
      </c>
      <c r="W868" s="265">
        <f t="shared" si="437"/>
        <v>0.6885</v>
      </c>
      <c r="X868" s="266">
        <f t="shared" si="438"/>
        <v>1</v>
      </c>
      <c r="Y868" s="267">
        <f t="shared" si="439"/>
        <v>1.46</v>
      </c>
      <c r="Z868" s="267">
        <f t="shared" si="440"/>
        <v>1.1599999999999999</v>
      </c>
      <c r="AA868" s="268">
        <f t="shared" si="349"/>
        <v>0</v>
      </c>
      <c r="AB868" s="456">
        <f t="shared" si="350"/>
        <v>0</v>
      </c>
      <c r="AC868" s="457">
        <f t="shared" si="351"/>
        <v>0</v>
      </c>
      <c r="AD868" s="456">
        <f t="shared" si="352"/>
        <v>0</v>
      </c>
      <c r="AE868" s="458">
        <f t="shared" si="353"/>
        <v>0</v>
      </c>
      <c r="AF868" s="457">
        <f t="shared" si="406"/>
        <v>0</v>
      </c>
      <c r="AG868" s="456">
        <f t="shared" si="355"/>
        <v>0</v>
      </c>
      <c r="AH868" s="457">
        <f t="shared" si="356"/>
        <v>0</v>
      </c>
      <c r="AI868" s="268">
        <f t="shared" si="357"/>
        <v>0</v>
      </c>
      <c r="AJ868" s="269">
        <f t="shared" si="358"/>
        <v>0</v>
      </c>
      <c r="AK868" s="270">
        <f t="shared" si="359"/>
        <v>0</v>
      </c>
      <c r="AL868" s="415">
        <f t="shared" si="360"/>
        <v>0</v>
      </c>
      <c r="AM868" s="259" t="str">
        <f>IF(AP868="","",IFERROR(VLOOKUP(AP868,CODES!$A$3:$D$1348,4,FALSE),"X"))&amp;IF(AQ868="","",IFERROR(VLOOKUP(AQ868,CODES!$A$3:$D$1348,4,FALSE),"X"))&amp;IF(AR868="","",IFERROR(VLOOKUP(AR868,CODES!$A$3:$D$1348,4,FALSE),"X"))&amp;IF(AS868="","",IFERROR(VLOOKUP(AS868,CODES!$A$3:$D$1348,4,FALSE),"X"))&amp;IF(AT868="","",IFERROR(VLOOKUP(AT868,CODES!$A$3:$D$1348,4,FALSE),"X"))&amp;IF(AU868="","",IFERROR(VLOOKUP(AU868,CODES!$A$3:$D$1348,4,FALSE),"X"))&amp;IF(AV868="","",IFERROR(VLOOKUP(AV868,CODES!$A$3:$D$1348,4,FALSE),"X"))&amp;IF(AW868="","",IFERROR(VLOOKUP(AW868,CODES!$A$3:$D$1348,4,FALSE),"X"))&amp;IF(AX868="","",IFERROR(VLOOKUP(AX868,CODES!$A$3:$D$1348,4,FALSE),"X"))&amp;IF(AY868="","",IFERROR(VLOOKUP(AY868,CODES!$A$3:$D$1348,4,FALSE),"X"))</f>
        <v/>
      </c>
      <c r="AN868" s="258">
        <f>SUM(IFERROR(VLOOKUP(AP868,CODES!$A$3:$D$1348,4,FALSE)*BC868,0),IFERROR(VLOOKUP(AQ868,CODES!$A$3:$D$1348,4,FALSE)*BF868,0),IFERROR(VLOOKUP(AR868,CODES!$A$3:$D$1348,4,FALSE)*BI868,0),IFERROR(VLOOKUP(AS868,CODES!$A$3:$D$1348,4,FALSE)*BL868,0),IFERROR(VLOOKUP(AT868,CODES!$A$3:$D$1348,4,FALSE)*BO868,0),IFERROR(VLOOKUP(AU868,CODES!$A$3:$D$1348,4,FALSE)*BR868,0),IFERROR(VLOOKUP(AV868,CODES!$A$3:$D$1348,4,FALSE)*BU868,0),IFERROR(VLOOKUP(AW868,CODES!$A$3:$D$1348,4,FALSE)*BX868,0),IFERROR(VLOOKUP(AX868,CODES!$A$3:$D$1348,4,FALSE)*CA868,0),IFERROR(VLOOKUP(AY868,CODES!$A$3:$D$1348,4,FALSE)*CD868,0))</f>
        <v>0</v>
      </c>
      <c r="AO868" s="258">
        <f>SUM(IFERROR(VLOOKUP(AP868,CODES!$A$3:$D$1348,3,FALSE)*BC868,0),IFERROR(VLOOKUP(AQ868,CODES!$A$3:$D$1348,3,FALSE)*BF868,0),IFERROR(VLOOKUP(AR868,CODES!$A$3:$D$1348,3,FALSE)*BI868,0),IFERROR(VLOOKUP(AS868,CODES!$A$3:$D$1348,3,FALSE)*BL868,0),IFERROR(VLOOKUP(AT868,CODES!$A$3:$D$1348,3,FALSE)*BO868,0),IFERROR(VLOOKUP(AU868,CODES!$A$3:$D$1348,3,FALSE)*BR868,0),IFERROR(VLOOKUP(AV868,CODES!$A$3:$D$1348,3,FALSE)*BU868,0),IFERROR(VLOOKUP(AW868,CODES!$A$3:$D$1348,3,FALSE)*BX868,0),IFERROR(VLOOKUP(AX868,CODES!$A$3:$D$1348,3,FALSE)*CA868,0),IFERROR(VLOOKUP(AY868,CODES!$A$3:$D$1348,3,FALSE)*CD868,0))+B868</f>
        <v>0</v>
      </c>
      <c r="AP868" s="271" t="str">
        <f t="shared" si="407"/>
        <v/>
      </c>
      <c r="AQ868" s="271" t="str">
        <f t="shared" si="408"/>
        <v/>
      </c>
      <c r="AR868" s="271" t="str">
        <f t="shared" si="409"/>
        <v/>
      </c>
      <c r="AS868" s="271" t="str">
        <f t="shared" si="410"/>
        <v/>
      </c>
      <c r="AT868" s="271" t="str">
        <f t="shared" si="411"/>
        <v/>
      </c>
      <c r="AU868" s="271" t="str">
        <f t="shared" si="412"/>
        <v/>
      </c>
      <c r="AV868" s="271" t="str">
        <f t="shared" si="413"/>
        <v/>
      </c>
      <c r="AW868" s="271" t="str">
        <f t="shared" si="414"/>
        <v/>
      </c>
      <c r="AX868" s="271" t="str">
        <f t="shared" si="415"/>
        <v/>
      </c>
      <c r="AY868" s="271" t="str">
        <f t="shared" si="416"/>
        <v/>
      </c>
      <c r="AZ868" s="258">
        <f t="shared" si="371"/>
        <v>0</v>
      </c>
      <c r="BA868" s="258">
        <f t="shared" si="19"/>
        <v>1</v>
      </c>
      <c r="BB868" s="258">
        <f t="shared" si="417"/>
        <v>0</v>
      </c>
      <c r="BC868" s="258">
        <f t="shared" si="418"/>
        <v>1</v>
      </c>
      <c r="BD868" s="258">
        <f t="shared" si="374"/>
        <v>1</v>
      </c>
      <c r="BE868" s="258">
        <f t="shared" si="419"/>
        <v>0</v>
      </c>
      <c r="BF868" s="258">
        <f t="shared" si="420"/>
        <v>1</v>
      </c>
      <c r="BG868" s="258">
        <f t="shared" si="377"/>
        <v>1</v>
      </c>
      <c r="BH868" s="258">
        <f t="shared" si="421"/>
        <v>0</v>
      </c>
      <c r="BI868" s="258">
        <f t="shared" si="422"/>
        <v>1</v>
      </c>
      <c r="BJ868" s="258">
        <f t="shared" si="380"/>
        <v>1</v>
      </c>
      <c r="BK868" s="258">
        <f t="shared" si="423"/>
        <v>0</v>
      </c>
      <c r="BL868" s="258">
        <f t="shared" si="424"/>
        <v>1</v>
      </c>
      <c r="BM868" s="258">
        <f t="shared" si="383"/>
        <v>1</v>
      </c>
      <c r="BN868" s="258">
        <f t="shared" si="425"/>
        <v>0</v>
      </c>
      <c r="BO868" s="258">
        <f t="shared" si="426"/>
        <v>1</v>
      </c>
      <c r="BP868" s="258">
        <f t="shared" si="386"/>
        <v>1</v>
      </c>
      <c r="BQ868" s="258">
        <f t="shared" si="427"/>
        <v>0</v>
      </c>
      <c r="BR868" s="258">
        <f t="shared" si="428"/>
        <v>1</v>
      </c>
      <c r="BS868" s="258">
        <f t="shared" si="389"/>
        <v>1</v>
      </c>
      <c r="BT868" s="258">
        <f t="shared" si="429"/>
        <v>0</v>
      </c>
      <c r="BU868" s="258">
        <f t="shared" si="430"/>
        <v>1</v>
      </c>
      <c r="BV868" s="258">
        <f t="shared" si="392"/>
        <v>1</v>
      </c>
      <c r="BW868" s="258">
        <f t="shared" si="431"/>
        <v>0</v>
      </c>
      <c r="BX868" s="258">
        <f t="shared" si="432"/>
        <v>1</v>
      </c>
      <c r="BY868" s="258">
        <f t="shared" si="395"/>
        <v>1</v>
      </c>
      <c r="BZ868" s="258">
        <f t="shared" si="433"/>
        <v>0</v>
      </c>
      <c r="CA868" s="258">
        <f t="shared" si="434"/>
        <v>1</v>
      </c>
      <c r="CB868" s="258">
        <f t="shared" si="398"/>
        <v>1</v>
      </c>
      <c r="CC868" s="258">
        <f t="shared" si="435"/>
        <v>0</v>
      </c>
      <c r="CD868" s="258">
        <f t="shared" si="436"/>
        <v>1</v>
      </c>
    </row>
    <row r="869" spans="1:82" hidden="1">
      <c r="A869" s="258"/>
      <c r="B869" s="258"/>
      <c r="C869" s="259"/>
      <c r="D869" s="258"/>
      <c r="E869" s="258"/>
      <c r="F869" s="258"/>
      <c r="G869" s="258">
        <v>861</v>
      </c>
      <c r="H869" s="743"/>
      <c r="I869" s="744"/>
      <c r="J869" s="739"/>
      <c r="K869" s="745"/>
      <c r="L869" s="745"/>
      <c r="M869" s="272"/>
      <c r="N869" s="508">
        <f t="shared" si="442"/>
        <v>0</v>
      </c>
      <c r="O869" s="510">
        <f t="shared" si="443"/>
        <v>0</v>
      </c>
      <c r="P869" s="260">
        <f t="shared" si="444"/>
        <v>0</v>
      </c>
      <c r="Q869" s="261">
        <f t="shared" si="445"/>
        <v>0</v>
      </c>
      <c r="R869" s="261">
        <f t="shared" si="441"/>
        <v>0</v>
      </c>
      <c r="S869" s="262"/>
      <c r="T869" s="262"/>
      <c r="U869" s="263">
        <f t="shared" si="348"/>
        <v>1.288</v>
      </c>
      <c r="V869" s="264">
        <f>IF(E869="SP",1,IF(D869="",ExtraMargeMateriaal,(1-VLOOKUP(D869,TabelAankoop[],4,FALSE))))</f>
        <v>1</v>
      </c>
      <c r="W869" s="265">
        <f t="shared" si="437"/>
        <v>0.6885</v>
      </c>
      <c r="X869" s="266">
        <f t="shared" si="438"/>
        <v>1</v>
      </c>
      <c r="Y869" s="267">
        <f t="shared" si="439"/>
        <v>1.46</v>
      </c>
      <c r="Z869" s="267">
        <f t="shared" si="440"/>
        <v>1.1599999999999999</v>
      </c>
      <c r="AA869" s="268">
        <f t="shared" si="349"/>
        <v>0</v>
      </c>
      <c r="AB869" s="456">
        <f t="shared" si="350"/>
        <v>0</v>
      </c>
      <c r="AC869" s="457">
        <f t="shared" si="351"/>
        <v>0</v>
      </c>
      <c r="AD869" s="456">
        <f t="shared" si="352"/>
        <v>0</v>
      </c>
      <c r="AE869" s="458">
        <f t="shared" si="353"/>
        <v>0</v>
      </c>
      <c r="AF869" s="457">
        <f t="shared" si="406"/>
        <v>0</v>
      </c>
      <c r="AG869" s="456">
        <f t="shared" si="355"/>
        <v>0</v>
      </c>
      <c r="AH869" s="457">
        <f t="shared" si="356"/>
        <v>0</v>
      </c>
      <c r="AI869" s="268">
        <f t="shared" si="357"/>
        <v>0</v>
      </c>
      <c r="AJ869" s="269">
        <f t="shared" si="358"/>
        <v>0</v>
      </c>
      <c r="AK869" s="270">
        <f t="shared" si="359"/>
        <v>0</v>
      </c>
      <c r="AL869" s="415">
        <f t="shared" si="360"/>
        <v>0</v>
      </c>
      <c r="AM869" s="259" t="str">
        <f>IF(AP869="","",IFERROR(VLOOKUP(AP869,CODES!$A$3:$D$1348,4,FALSE),"X"))&amp;IF(AQ869="","",IFERROR(VLOOKUP(AQ869,CODES!$A$3:$D$1348,4,FALSE),"X"))&amp;IF(AR869="","",IFERROR(VLOOKUP(AR869,CODES!$A$3:$D$1348,4,FALSE),"X"))&amp;IF(AS869="","",IFERROR(VLOOKUP(AS869,CODES!$A$3:$D$1348,4,FALSE),"X"))&amp;IF(AT869="","",IFERROR(VLOOKUP(AT869,CODES!$A$3:$D$1348,4,FALSE),"X"))&amp;IF(AU869="","",IFERROR(VLOOKUP(AU869,CODES!$A$3:$D$1348,4,FALSE),"X"))&amp;IF(AV869="","",IFERROR(VLOOKUP(AV869,CODES!$A$3:$D$1348,4,FALSE),"X"))&amp;IF(AW869="","",IFERROR(VLOOKUP(AW869,CODES!$A$3:$D$1348,4,FALSE),"X"))&amp;IF(AX869="","",IFERROR(VLOOKUP(AX869,CODES!$A$3:$D$1348,4,FALSE),"X"))&amp;IF(AY869="","",IFERROR(VLOOKUP(AY869,CODES!$A$3:$D$1348,4,FALSE),"X"))</f>
        <v/>
      </c>
      <c r="AN869" s="258">
        <f>SUM(IFERROR(VLOOKUP(AP869,CODES!$A$3:$D$1348,4,FALSE)*BC869,0),IFERROR(VLOOKUP(AQ869,CODES!$A$3:$D$1348,4,FALSE)*BF869,0),IFERROR(VLOOKUP(AR869,CODES!$A$3:$D$1348,4,FALSE)*BI869,0),IFERROR(VLOOKUP(AS869,CODES!$A$3:$D$1348,4,FALSE)*BL869,0),IFERROR(VLOOKUP(AT869,CODES!$A$3:$D$1348,4,FALSE)*BO869,0),IFERROR(VLOOKUP(AU869,CODES!$A$3:$D$1348,4,FALSE)*BR869,0),IFERROR(VLOOKUP(AV869,CODES!$A$3:$D$1348,4,FALSE)*BU869,0),IFERROR(VLOOKUP(AW869,CODES!$A$3:$D$1348,4,FALSE)*BX869,0),IFERROR(VLOOKUP(AX869,CODES!$A$3:$D$1348,4,FALSE)*CA869,0),IFERROR(VLOOKUP(AY869,CODES!$A$3:$D$1348,4,FALSE)*CD869,0))</f>
        <v>0</v>
      </c>
      <c r="AO869" s="258">
        <f>SUM(IFERROR(VLOOKUP(AP869,CODES!$A$3:$D$1348,3,FALSE)*BC869,0),IFERROR(VLOOKUP(AQ869,CODES!$A$3:$D$1348,3,FALSE)*BF869,0),IFERROR(VLOOKUP(AR869,CODES!$A$3:$D$1348,3,FALSE)*BI869,0),IFERROR(VLOOKUP(AS869,CODES!$A$3:$D$1348,3,FALSE)*BL869,0),IFERROR(VLOOKUP(AT869,CODES!$A$3:$D$1348,3,FALSE)*BO869,0),IFERROR(VLOOKUP(AU869,CODES!$A$3:$D$1348,3,FALSE)*BR869,0),IFERROR(VLOOKUP(AV869,CODES!$A$3:$D$1348,3,FALSE)*BU869,0),IFERROR(VLOOKUP(AW869,CODES!$A$3:$D$1348,3,FALSE)*BX869,0),IFERROR(VLOOKUP(AX869,CODES!$A$3:$D$1348,3,FALSE)*CA869,0),IFERROR(VLOOKUP(AY869,CODES!$A$3:$D$1348,3,FALSE)*CD869,0))+B869</f>
        <v>0</v>
      </c>
      <c r="AP869" s="271" t="str">
        <f t="shared" si="407"/>
        <v/>
      </c>
      <c r="AQ869" s="271" t="str">
        <f t="shared" si="408"/>
        <v/>
      </c>
      <c r="AR869" s="271" t="str">
        <f t="shared" si="409"/>
        <v/>
      </c>
      <c r="AS869" s="271" t="str">
        <f t="shared" si="410"/>
        <v/>
      </c>
      <c r="AT869" s="271" t="str">
        <f t="shared" si="411"/>
        <v/>
      </c>
      <c r="AU869" s="271" t="str">
        <f t="shared" si="412"/>
        <v/>
      </c>
      <c r="AV869" s="271" t="str">
        <f t="shared" si="413"/>
        <v/>
      </c>
      <c r="AW869" s="271" t="str">
        <f t="shared" si="414"/>
        <v/>
      </c>
      <c r="AX869" s="271" t="str">
        <f t="shared" si="415"/>
        <v/>
      </c>
      <c r="AY869" s="271" t="str">
        <f t="shared" si="416"/>
        <v/>
      </c>
      <c r="AZ869" s="258">
        <f t="shared" si="371"/>
        <v>0</v>
      </c>
      <c r="BA869" s="258">
        <f t="shared" si="19"/>
        <v>1</v>
      </c>
      <c r="BB869" s="258">
        <f t="shared" si="417"/>
        <v>0</v>
      </c>
      <c r="BC869" s="258">
        <f t="shared" si="418"/>
        <v>1</v>
      </c>
      <c r="BD869" s="258">
        <f t="shared" si="374"/>
        <v>1</v>
      </c>
      <c r="BE869" s="258">
        <f t="shared" si="419"/>
        <v>0</v>
      </c>
      <c r="BF869" s="258">
        <f t="shared" si="420"/>
        <v>1</v>
      </c>
      <c r="BG869" s="258">
        <f t="shared" si="377"/>
        <v>1</v>
      </c>
      <c r="BH869" s="258">
        <f t="shared" si="421"/>
        <v>0</v>
      </c>
      <c r="BI869" s="258">
        <f t="shared" si="422"/>
        <v>1</v>
      </c>
      <c r="BJ869" s="258">
        <f t="shared" si="380"/>
        <v>1</v>
      </c>
      <c r="BK869" s="258">
        <f t="shared" si="423"/>
        <v>0</v>
      </c>
      <c r="BL869" s="258">
        <f t="shared" si="424"/>
        <v>1</v>
      </c>
      <c r="BM869" s="258">
        <f t="shared" si="383"/>
        <v>1</v>
      </c>
      <c r="BN869" s="258">
        <f t="shared" si="425"/>
        <v>0</v>
      </c>
      <c r="BO869" s="258">
        <f t="shared" si="426"/>
        <v>1</v>
      </c>
      <c r="BP869" s="258">
        <f t="shared" si="386"/>
        <v>1</v>
      </c>
      <c r="BQ869" s="258">
        <f t="shared" si="427"/>
        <v>0</v>
      </c>
      <c r="BR869" s="258">
        <f t="shared" si="428"/>
        <v>1</v>
      </c>
      <c r="BS869" s="258">
        <f t="shared" si="389"/>
        <v>1</v>
      </c>
      <c r="BT869" s="258">
        <f t="shared" si="429"/>
        <v>0</v>
      </c>
      <c r="BU869" s="258">
        <f t="shared" si="430"/>
        <v>1</v>
      </c>
      <c r="BV869" s="258">
        <f t="shared" si="392"/>
        <v>1</v>
      </c>
      <c r="BW869" s="258">
        <f t="shared" si="431"/>
        <v>0</v>
      </c>
      <c r="BX869" s="258">
        <f t="shared" si="432"/>
        <v>1</v>
      </c>
      <c r="BY869" s="258">
        <f t="shared" si="395"/>
        <v>1</v>
      </c>
      <c r="BZ869" s="258">
        <f t="shared" si="433"/>
        <v>0</v>
      </c>
      <c r="CA869" s="258">
        <f t="shared" si="434"/>
        <v>1</v>
      </c>
      <c r="CB869" s="258">
        <f t="shared" si="398"/>
        <v>1</v>
      </c>
      <c r="CC869" s="258">
        <f t="shared" si="435"/>
        <v>0</v>
      </c>
      <c r="CD869" s="258">
        <f t="shared" si="436"/>
        <v>1</v>
      </c>
    </row>
    <row r="870" spans="1:82" hidden="1">
      <c r="A870" s="258"/>
      <c r="B870" s="258"/>
      <c r="C870" s="259"/>
      <c r="D870" s="258"/>
      <c r="E870" s="258"/>
      <c r="F870" s="258"/>
      <c r="G870" s="258">
        <v>862</v>
      </c>
      <c r="H870" s="743"/>
      <c r="I870" s="744"/>
      <c r="J870" s="739"/>
      <c r="K870" s="745"/>
      <c r="L870" s="745"/>
      <c r="M870" s="272"/>
      <c r="N870" s="508">
        <f t="shared" si="442"/>
        <v>0</v>
      </c>
      <c r="O870" s="510">
        <f t="shared" si="443"/>
        <v>0</v>
      </c>
      <c r="P870" s="260">
        <f t="shared" si="444"/>
        <v>0</v>
      </c>
      <c r="Q870" s="261">
        <f t="shared" si="445"/>
        <v>0</v>
      </c>
      <c r="R870" s="261">
        <f t="shared" si="441"/>
        <v>0</v>
      </c>
      <c r="S870" s="262"/>
      <c r="T870" s="262"/>
      <c r="U870" s="263">
        <f t="shared" si="348"/>
        <v>1.288</v>
      </c>
      <c r="V870" s="264">
        <f>IF(E870="SP",1,IF(D870="",ExtraMargeMateriaal,(1-VLOOKUP(D870,TabelAankoop[],4,FALSE))))</f>
        <v>1</v>
      </c>
      <c r="W870" s="265">
        <f t="shared" si="437"/>
        <v>0.6885</v>
      </c>
      <c r="X870" s="266">
        <f t="shared" si="438"/>
        <v>1</v>
      </c>
      <c r="Y870" s="267">
        <f t="shared" si="439"/>
        <v>1.46</v>
      </c>
      <c r="Z870" s="267">
        <f t="shared" si="440"/>
        <v>1.1599999999999999</v>
      </c>
      <c r="AA870" s="268">
        <f t="shared" si="349"/>
        <v>0</v>
      </c>
      <c r="AB870" s="456">
        <f t="shared" si="350"/>
        <v>0</v>
      </c>
      <c r="AC870" s="457">
        <f t="shared" si="351"/>
        <v>0</v>
      </c>
      <c r="AD870" s="456">
        <f t="shared" si="352"/>
        <v>0</v>
      </c>
      <c r="AE870" s="458">
        <f t="shared" si="353"/>
        <v>0</v>
      </c>
      <c r="AF870" s="457">
        <f t="shared" si="406"/>
        <v>0</v>
      </c>
      <c r="AG870" s="456">
        <f t="shared" si="355"/>
        <v>0</v>
      </c>
      <c r="AH870" s="457">
        <f t="shared" si="356"/>
        <v>0</v>
      </c>
      <c r="AI870" s="268">
        <f t="shared" si="357"/>
        <v>0</v>
      </c>
      <c r="AJ870" s="269">
        <f t="shared" si="358"/>
        <v>0</v>
      </c>
      <c r="AK870" s="270">
        <f t="shared" si="359"/>
        <v>0</v>
      </c>
      <c r="AL870" s="415">
        <f t="shared" si="360"/>
        <v>0</v>
      </c>
      <c r="AM870" s="259" t="str">
        <f>IF(AP870="","",IFERROR(VLOOKUP(AP870,CODES!$A$3:$D$1348,4,FALSE),"X"))&amp;IF(AQ870="","",IFERROR(VLOOKUP(AQ870,CODES!$A$3:$D$1348,4,FALSE),"X"))&amp;IF(AR870="","",IFERROR(VLOOKUP(AR870,CODES!$A$3:$D$1348,4,FALSE),"X"))&amp;IF(AS870="","",IFERROR(VLOOKUP(AS870,CODES!$A$3:$D$1348,4,FALSE),"X"))&amp;IF(AT870="","",IFERROR(VLOOKUP(AT870,CODES!$A$3:$D$1348,4,FALSE),"X"))&amp;IF(AU870="","",IFERROR(VLOOKUP(AU870,CODES!$A$3:$D$1348,4,FALSE),"X"))&amp;IF(AV870="","",IFERROR(VLOOKUP(AV870,CODES!$A$3:$D$1348,4,FALSE),"X"))&amp;IF(AW870="","",IFERROR(VLOOKUP(AW870,CODES!$A$3:$D$1348,4,FALSE),"X"))&amp;IF(AX870="","",IFERROR(VLOOKUP(AX870,CODES!$A$3:$D$1348,4,FALSE),"X"))&amp;IF(AY870="","",IFERROR(VLOOKUP(AY870,CODES!$A$3:$D$1348,4,FALSE),"X"))</f>
        <v/>
      </c>
      <c r="AN870" s="258">
        <f>SUM(IFERROR(VLOOKUP(AP870,CODES!$A$3:$D$1348,4,FALSE)*BC870,0),IFERROR(VLOOKUP(AQ870,CODES!$A$3:$D$1348,4,FALSE)*BF870,0),IFERROR(VLOOKUP(AR870,CODES!$A$3:$D$1348,4,FALSE)*BI870,0),IFERROR(VLOOKUP(AS870,CODES!$A$3:$D$1348,4,FALSE)*BL870,0),IFERROR(VLOOKUP(AT870,CODES!$A$3:$D$1348,4,FALSE)*BO870,0),IFERROR(VLOOKUP(AU870,CODES!$A$3:$D$1348,4,FALSE)*BR870,0),IFERROR(VLOOKUP(AV870,CODES!$A$3:$D$1348,4,FALSE)*BU870,0),IFERROR(VLOOKUP(AW870,CODES!$A$3:$D$1348,4,FALSE)*BX870,0),IFERROR(VLOOKUP(AX870,CODES!$A$3:$D$1348,4,FALSE)*CA870,0),IFERROR(VLOOKUP(AY870,CODES!$A$3:$D$1348,4,FALSE)*CD870,0))</f>
        <v>0</v>
      </c>
      <c r="AO870" s="258">
        <f>SUM(IFERROR(VLOOKUP(AP870,CODES!$A$3:$D$1348,3,FALSE)*BC870,0),IFERROR(VLOOKUP(AQ870,CODES!$A$3:$D$1348,3,FALSE)*BF870,0),IFERROR(VLOOKUP(AR870,CODES!$A$3:$D$1348,3,FALSE)*BI870,0),IFERROR(VLOOKUP(AS870,CODES!$A$3:$D$1348,3,FALSE)*BL870,0),IFERROR(VLOOKUP(AT870,CODES!$A$3:$D$1348,3,FALSE)*BO870,0),IFERROR(VLOOKUP(AU870,CODES!$A$3:$D$1348,3,FALSE)*BR870,0),IFERROR(VLOOKUP(AV870,CODES!$A$3:$D$1348,3,FALSE)*BU870,0),IFERROR(VLOOKUP(AW870,CODES!$A$3:$D$1348,3,FALSE)*BX870,0),IFERROR(VLOOKUP(AX870,CODES!$A$3:$D$1348,3,FALSE)*CA870,0),IFERROR(VLOOKUP(AY870,CODES!$A$3:$D$1348,3,FALSE)*CD870,0))+B870</f>
        <v>0</v>
      </c>
      <c r="AP870" s="271" t="str">
        <f t="shared" si="407"/>
        <v/>
      </c>
      <c r="AQ870" s="271" t="str">
        <f t="shared" si="408"/>
        <v/>
      </c>
      <c r="AR870" s="271" t="str">
        <f t="shared" si="409"/>
        <v/>
      </c>
      <c r="AS870" s="271" t="str">
        <f t="shared" si="410"/>
        <v/>
      </c>
      <c r="AT870" s="271" t="str">
        <f t="shared" si="411"/>
        <v/>
      </c>
      <c r="AU870" s="271" t="str">
        <f t="shared" si="412"/>
        <v/>
      </c>
      <c r="AV870" s="271" t="str">
        <f t="shared" si="413"/>
        <v/>
      </c>
      <c r="AW870" s="271" t="str">
        <f t="shared" si="414"/>
        <v/>
      </c>
      <c r="AX870" s="271" t="str">
        <f t="shared" si="415"/>
        <v/>
      </c>
      <c r="AY870" s="271" t="str">
        <f t="shared" si="416"/>
        <v/>
      </c>
      <c r="AZ870" s="258">
        <f t="shared" si="371"/>
        <v>0</v>
      </c>
      <c r="BA870" s="258">
        <f t="shared" si="19"/>
        <v>1</v>
      </c>
      <c r="BB870" s="258">
        <f t="shared" si="417"/>
        <v>0</v>
      </c>
      <c r="BC870" s="258">
        <f t="shared" si="418"/>
        <v>1</v>
      </c>
      <c r="BD870" s="258">
        <f t="shared" si="374"/>
        <v>1</v>
      </c>
      <c r="BE870" s="258">
        <f t="shared" si="419"/>
        <v>0</v>
      </c>
      <c r="BF870" s="258">
        <f t="shared" si="420"/>
        <v>1</v>
      </c>
      <c r="BG870" s="258">
        <f t="shared" si="377"/>
        <v>1</v>
      </c>
      <c r="BH870" s="258">
        <f t="shared" si="421"/>
        <v>0</v>
      </c>
      <c r="BI870" s="258">
        <f t="shared" si="422"/>
        <v>1</v>
      </c>
      <c r="BJ870" s="258">
        <f t="shared" si="380"/>
        <v>1</v>
      </c>
      <c r="BK870" s="258">
        <f t="shared" si="423"/>
        <v>0</v>
      </c>
      <c r="BL870" s="258">
        <f t="shared" si="424"/>
        <v>1</v>
      </c>
      <c r="BM870" s="258">
        <f t="shared" si="383"/>
        <v>1</v>
      </c>
      <c r="BN870" s="258">
        <f t="shared" si="425"/>
        <v>0</v>
      </c>
      <c r="BO870" s="258">
        <f t="shared" si="426"/>
        <v>1</v>
      </c>
      <c r="BP870" s="258">
        <f t="shared" si="386"/>
        <v>1</v>
      </c>
      <c r="BQ870" s="258">
        <f t="shared" si="427"/>
        <v>0</v>
      </c>
      <c r="BR870" s="258">
        <f t="shared" si="428"/>
        <v>1</v>
      </c>
      <c r="BS870" s="258">
        <f t="shared" si="389"/>
        <v>1</v>
      </c>
      <c r="BT870" s="258">
        <f t="shared" si="429"/>
        <v>0</v>
      </c>
      <c r="BU870" s="258">
        <f t="shared" si="430"/>
        <v>1</v>
      </c>
      <c r="BV870" s="258">
        <f t="shared" si="392"/>
        <v>1</v>
      </c>
      <c r="BW870" s="258">
        <f t="shared" si="431"/>
        <v>0</v>
      </c>
      <c r="BX870" s="258">
        <f t="shared" si="432"/>
        <v>1</v>
      </c>
      <c r="BY870" s="258">
        <f t="shared" si="395"/>
        <v>1</v>
      </c>
      <c r="BZ870" s="258">
        <f t="shared" si="433"/>
        <v>0</v>
      </c>
      <c r="CA870" s="258">
        <f t="shared" si="434"/>
        <v>1</v>
      </c>
      <c r="CB870" s="258">
        <f t="shared" si="398"/>
        <v>1</v>
      </c>
      <c r="CC870" s="258">
        <f t="shared" si="435"/>
        <v>0</v>
      </c>
      <c r="CD870" s="258">
        <f t="shared" si="436"/>
        <v>1</v>
      </c>
    </row>
    <row r="871" spans="1:82" hidden="1">
      <c r="A871" s="258"/>
      <c r="B871" s="258"/>
      <c r="C871" s="259"/>
      <c r="D871" s="258"/>
      <c r="E871" s="258"/>
      <c r="F871" s="258"/>
      <c r="G871" s="258">
        <v>863</v>
      </c>
      <c r="H871" s="743"/>
      <c r="I871" s="744"/>
      <c r="J871" s="739"/>
      <c r="K871" s="745"/>
      <c r="L871" s="745"/>
      <c r="M871" s="272"/>
      <c r="N871" s="508">
        <f t="shared" si="442"/>
        <v>0</v>
      </c>
      <c r="O871" s="510">
        <f t="shared" si="443"/>
        <v>0</v>
      </c>
      <c r="P871" s="260">
        <f t="shared" si="444"/>
        <v>0</v>
      </c>
      <c r="Q871" s="261">
        <f t="shared" si="445"/>
        <v>0</v>
      </c>
      <c r="R871" s="261">
        <f t="shared" si="441"/>
        <v>0</v>
      </c>
      <c r="S871" s="262"/>
      <c r="T871" s="262"/>
      <c r="U871" s="263">
        <f t="shared" si="348"/>
        <v>1.288</v>
      </c>
      <c r="V871" s="264">
        <f>IF(E871="SP",1,IF(D871="",ExtraMargeMateriaal,(1-VLOOKUP(D871,TabelAankoop[],4,FALSE))))</f>
        <v>1</v>
      </c>
      <c r="W871" s="265">
        <f t="shared" si="437"/>
        <v>0.6885</v>
      </c>
      <c r="X871" s="266">
        <f t="shared" si="438"/>
        <v>1</v>
      </c>
      <c r="Y871" s="267">
        <f t="shared" si="439"/>
        <v>1.46</v>
      </c>
      <c r="Z871" s="267">
        <f t="shared" si="440"/>
        <v>1.1599999999999999</v>
      </c>
      <c r="AA871" s="268">
        <f t="shared" si="349"/>
        <v>0</v>
      </c>
      <c r="AB871" s="456">
        <f t="shared" si="350"/>
        <v>0</v>
      </c>
      <c r="AC871" s="457">
        <f t="shared" si="351"/>
        <v>0</v>
      </c>
      <c r="AD871" s="456">
        <f t="shared" si="352"/>
        <v>0</v>
      </c>
      <c r="AE871" s="458">
        <f t="shared" si="353"/>
        <v>0</v>
      </c>
      <c r="AF871" s="457">
        <f t="shared" si="406"/>
        <v>0</v>
      </c>
      <c r="AG871" s="456">
        <f t="shared" si="355"/>
        <v>0</v>
      </c>
      <c r="AH871" s="457">
        <f t="shared" si="356"/>
        <v>0</v>
      </c>
      <c r="AI871" s="268">
        <f t="shared" si="357"/>
        <v>0</v>
      </c>
      <c r="AJ871" s="269">
        <f t="shared" si="358"/>
        <v>0</v>
      </c>
      <c r="AK871" s="270">
        <f t="shared" si="359"/>
        <v>0</v>
      </c>
      <c r="AL871" s="415">
        <f t="shared" si="360"/>
        <v>0</v>
      </c>
      <c r="AM871" s="259" t="str">
        <f>IF(AP871="","",IFERROR(VLOOKUP(AP871,CODES!$A$3:$D$1348,4,FALSE),"X"))&amp;IF(AQ871="","",IFERROR(VLOOKUP(AQ871,CODES!$A$3:$D$1348,4,FALSE),"X"))&amp;IF(AR871="","",IFERROR(VLOOKUP(AR871,CODES!$A$3:$D$1348,4,FALSE),"X"))&amp;IF(AS871="","",IFERROR(VLOOKUP(AS871,CODES!$A$3:$D$1348,4,FALSE),"X"))&amp;IF(AT871="","",IFERROR(VLOOKUP(AT871,CODES!$A$3:$D$1348,4,FALSE),"X"))&amp;IF(AU871="","",IFERROR(VLOOKUP(AU871,CODES!$A$3:$D$1348,4,FALSE),"X"))&amp;IF(AV871="","",IFERROR(VLOOKUP(AV871,CODES!$A$3:$D$1348,4,FALSE),"X"))&amp;IF(AW871="","",IFERROR(VLOOKUP(AW871,CODES!$A$3:$D$1348,4,FALSE),"X"))&amp;IF(AX871="","",IFERROR(VLOOKUP(AX871,CODES!$A$3:$D$1348,4,FALSE),"X"))&amp;IF(AY871="","",IFERROR(VLOOKUP(AY871,CODES!$A$3:$D$1348,4,FALSE),"X"))</f>
        <v/>
      </c>
      <c r="AN871" s="258">
        <f>SUM(IFERROR(VLOOKUP(AP871,CODES!$A$3:$D$1348,4,FALSE)*BC871,0),IFERROR(VLOOKUP(AQ871,CODES!$A$3:$D$1348,4,FALSE)*BF871,0),IFERROR(VLOOKUP(AR871,CODES!$A$3:$D$1348,4,FALSE)*BI871,0),IFERROR(VLOOKUP(AS871,CODES!$A$3:$D$1348,4,FALSE)*BL871,0),IFERROR(VLOOKUP(AT871,CODES!$A$3:$D$1348,4,FALSE)*BO871,0),IFERROR(VLOOKUP(AU871,CODES!$A$3:$D$1348,4,FALSE)*BR871,0),IFERROR(VLOOKUP(AV871,CODES!$A$3:$D$1348,4,FALSE)*BU871,0),IFERROR(VLOOKUP(AW871,CODES!$A$3:$D$1348,4,FALSE)*BX871,0),IFERROR(VLOOKUP(AX871,CODES!$A$3:$D$1348,4,FALSE)*CA871,0),IFERROR(VLOOKUP(AY871,CODES!$A$3:$D$1348,4,FALSE)*CD871,0))</f>
        <v>0</v>
      </c>
      <c r="AO871" s="258">
        <f>SUM(IFERROR(VLOOKUP(AP871,CODES!$A$3:$D$1348,3,FALSE)*BC871,0),IFERROR(VLOOKUP(AQ871,CODES!$A$3:$D$1348,3,FALSE)*BF871,0),IFERROR(VLOOKUP(AR871,CODES!$A$3:$D$1348,3,FALSE)*BI871,0),IFERROR(VLOOKUP(AS871,CODES!$A$3:$D$1348,3,FALSE)*BL871,0),IFERROR(VLOOKUP(AT871,CODES!$A$3:$D$1348,3,FALSE)*BO871,0),IFERROR(VLOOKUP(AU871,CODES!$A$3:$D$1348,3,FALSE)*BR871,0),IFERROR(VLOOKUP(AV871,CODES!$A$3:$D$1348,3,FALSE)*BU871,0),IFERROR(VLOOKUP(AW871,CODES!$A$3:$D$1348,3,FALSE)*BX871,0),IFERROR(VLOOKUP(AX871,CODES!$A$3:$D$1348,3,FALSE)*CA871,0),IFERROR(VLOOKUP(AY871,CODES!$A$3:$D$1348,3,FALSE)*CD871,0))+B871</f>
        <v>0</v>
      </c>
      <c r="AP871" s="271" t="str">
        <f t="shared" si="407"/>
        <v/>
      </c>
      <c r="AQ871" s="271" t="str">
        <f t="shared" si="408"/>
        <v/>
      </c>
      <c r="AR871" s="271" t="str">
        <f t="shared" si="409"/>
        <v/>
      </c>
      <c r="AS871" s="271" t="str">
        <f t="shared" si="410"/>
        <v/>
      </c>
      <c r="AT871" s="271" t="str">
        <f t="shared" si="411"/>
        <v/>
      </c>
      <c r="AU871" s="271" t="str">
        <f t="shared" si="412"/>
        <v/>
      </c>
      <c r="AV871" s="271" t="str">
        <f t="shared" si="413"/>
        <v/>
      </c>
      <c r="AW871" s="271" t="str">
        <f t="shared" si="414"/>
        <v/>
      </c>
      <c r="AX871" s="271" t="str">
        <f t="shared" si="415"/>
        <v/>
      </c>
      <c r="AY871" s="271" t="str">
        <f t="shared" si="416"/>
        <v/>
      </c>
      <c r="AZ871" s="258">
        <f t="shared" si="371"/>
        <v>0</v>
      </c>
      <c r="BA871" s="258">
        <f t="shared" si="19"/>
        <v>1</v>
      </c>
      <c r="BB871" s="258">
        <f t="shared" si="417"/>
        <v>0</v>
      </c>
      <c r="BC871" s="258">
        <f t="shared" si="418"/>
        <v>1</v>
      </c>
      <c r="BD871" s="258">
        <f t="shared" si="374"/>
        <v>1</v>
      </c>
      <c r="BE871" s="258">
        <f t="shared" si="419"/>
        <v>0</v>
      </c>
      <c r="BF871" s="258">
        <f t="shared" si="420"/>
        <v>1</v>
      </c>
      <c r="BG871" s="258">
        <f t="shared" si="377"/>
        <v>1</v>
      </c>
      <c r="BH871" s="258">
        <f t="shared" si="421"/>
        <v>0</v>
      </c>
      <c r="BI871" s="258">
        <f t="shared" si="422"/>
        <v>1</v>
      </c>
      <c r="BJ871" s="258">
        <f t="shared" si="380"/>
        <v>1</v>
      </c>
      <c r="BK871" s="258">
        <f t="shared" si="423"/>
        <v>0</v>
      </c>
      <c r="BL871" s="258">
        <f t="shared" si="424"/>
        <v>1</v>
      </c>
      <c r="BM871" s="258">
        <f t="shared" si="383"/>
        <v>1</v>
      </c>
      <c r="BN871" s="258">
        <f t="shared" si="425"/>
        <v>0</v>
      </c>
      <c r="BO871" s="258">
        <f t="shared" si="426"/>
        <v>1</v>
      </c>
      <c r="BP871" s="258">
        <f t="shared" si="386"/>
        <v>1</v>
      </c>
      <c r="BQ871" s="258">
        <f t="shared" si="427"/>
        <v>0</v>
      </c>
      <c r="BR871" s="258">
        <f t="shared" si="428"/>
        <v>1</v>
      </c>
      <c r="BS871" s="258">
        <f t="shared" si="389"/>
        <v>1</v>
      </c>
      <c r="BT871" s="258">
        <f t="shared" si="429"/>
        <v>0</v>
      </c>
      <c r="BU871" s="258">
        <f t="shared" si="430"/>
        <v>1</v>
      </c>
      <c r="BV871" s="258">
        <f t="shared" si="392"/>
        <v>1</v>
      </c>
      <c r="BW871" s="258">
        <f t="shared" si="431"/>
        <v>0</v>
      </c>
      <c r="BX871" s="258">
        <f t="shared" si="432"/>
        <v>1</v>
      </c>
      <c r="BY871" s="258">
        <f t="shared" si="395"/>
        <v>1</v>
      </c>
      <c r="BZ871" s="258">
        <f t="shared" si="433"/>
        <v>0</v>
      </c>
      <c r="CA871" s="258">
        <f t="shared" si="434"/>
        <v>1</v>
      </c>
      <c r="CB871" s="258">
        <f t="shared" si="398"/>
        <v>1</v>
      </c>
      <c r="CC871" s="258">
        <f t="shared" si="435"/>
        <v>0</v>
      </c>
      <c r="CD871" s="258">
        <f t="shared" si="436"/>
        <v>1</v>
      </c>
    </row>
    <row r="872" spans="1:82" hidden="1">
      <c r="A872" s="258"/>
      <c r="B872" s="258"/>
      <c r="C872" s="259"/>
      <c r="D872" s="258"/>
      <c r="E872" s="258"/>
      <c r="F872" s="258"/>
      <c r="G872" s="258">
        <v>864</v>
      </c>
      <c r="H872" s="743"/>
      <c r="I872" s="744"/>
      <c r="J872" s="739"/>
      <c r="K872" s="745"/>
      <c r="L872" s="745"/>
      <c r="M872" s="272"/>
      <c r="N872" s="508">
        <f t="shared" si="442"/>
        <v>0</v>
      </c>
      <c r="O872" s="510">
        <f t="shared" si="443"/>
        <v>0</v>
      </c>
      <c r="P872" s="260">
        <f t="shared" si="444"/>
        <v>0</v>
      </c>
      <c r="Q872" s="261">
        <f t="shared" si="445"/>
        <v>0</v>
      </c>
      <c r="R872" s="261">
        <f t="shared" si="441"/>
        <v>0</v>
      </c>
      <c r="S872" s="262"/>
      <c r="T872" s="262"/>
      <c r="U872" s="263">
        <f t="shared" si="348"/>
        <v>1.288</v>
      </c>
      <c r="V872" s="264">
        <f>IF(E872="SP",1,IF(D872="",ExtraMargeMateriaal,(1-VLOOKUP(D872,TabelAankoop[],4,FALSE))))</f>
        <v>1</v>
      </c>
      <c r="W872" s="265">
        <f t="shared" si="437"/>
        <v>0.6885</v>
      </c>
      <c r="X872" s="266">
        <f t="shared" si="438"/>
        <v>1</v>
      </c>
      <c r="Y872" s="267">
        <f t="shared" si="439"/>
        <v>1.46</v>
      </c>
      <c r="Z872" s="267">
        <f t="shared" si="440"/>
        <v>1.1599999999999999</v>
      </c>
      <c r="AA872" s="268">
        <f t="shared" si="349"/>
        <v>0</v>
      </c>
      <c r="AB872" s="456">
        <f t="shared" si="350"/>
        <v>0</v>
      </c>
      <c r="AC872" s="457">
        <f t="shared" si="351"/>
        <v>0</v>
      </c>
      <c r="AD872" s="456">
        <f t="shared" si="352"/>
        <v>0</v>
      </c>
      <c r="AE872" s="458">
        <f t="shared" si="353"/>
        <v>0</v>
      </c>
      <c r="AF872" s="457">
        <f t="shared" si="406"/>
        <v>0</v>
      </c>
      <c r="AG872" s="456">
        <f t="shared" si="355"/>
        <v>0</v>
      </c>
      <c r="AH872" s="457">
        <f t="shared" si="356"/>
        <v>0</v>
      </c>
      <c r="AI872" s="268">
        <f t="shared" si="357"/>
        <v>0</v>
      </c>
      <c r="AJ872" s="269">
        <f t="shared" si="358"/>
        <v>0</v>
      </c>
      <c r="AK872" s="270">
        <f t="shared" si="359"/>
        <v>0</v>
      </c>
      <c r="AL872" s="415">
        <f t="shared" si="360"/>
        <v>0</v>
      </c>
      <c r="AM872" s="259" t="str">
        <f>IF(AP872="","",IFERROR(VLOOKUP(AP872,CODES!$A$3:$D$1348,4,FALSE),"X"))&amp;IF(AQ872="","",IFERROR(VLOOKUP(AQ872,CODES!$A$3:$D$1348,4,FALSE),"X"))&amp;IF(AR872="","",IFERROR(VLOOKUP(AR872,CODES!$A$3:$D$1348,4,FALSE),"X"))&amp;IF(AS872="","",IFERROR(VLOOKUP(AS872,CODES!$A$3:$D$1348,4,FALSE),"X"))&amp;IF(AT872="","",IFERROR(VLOOKUP(AT872,CODES!$A$3:$D$1348,4,FALSE),"X"))&amp;IF(AU872="","",IFERROR(VLOOKUP(AU872,CODES!$A$3:$D$1348,4,FALSE),"X"))&amp;IF(AV872="","",IFERROR(VLOOKUP(AV872,CODES!$A$3:$D$1348,4,FALSE),"X"))&amp;IF(AW872="","",IFERROR(VLOOKUP(AW872,CODES!$A$3:$D$1348,4,FALSE),"X"))&amp;IF(AX872="","",IFERROR(VLOOKUP(AX872,CODES!$A$3:$D$1348,4,FALSE),"X"))&amp;IF(AY872="","",IFERROR(VLOOKUP(AY872,CODES!$A$3:$D$1348,4,FALSE),"X"))</f>
        <v/>
      </c>
      <c r="AN872" s="258">
        <f>SUM(IFERROR(VLOOKUP(AP872,CODES!$A$3:$D$1348,4,FALSE)*BC872,0),IFERROR(VLOOKUP(AQ872,CODES!$A$3:$D$1348,4,FALSE)*BF872,0),IFERROR(VLOOKUP(AR872,CODES!$A$3:$D$1348,4,FALSE)*BI872,0),IFERROR(VLOOKUP(AS872,CODES!$A$3:$D$1348,4,FALSE)*BL872,0),IFERROR(VLOOKUP(AT872,CODES!$A$3:$D$1348,4,FALSE)*BO872,0),IFERROR(VLOOKUP(AU872,CODES!$A$3:$D$1348,4,FALSE)*BR872,0),IFERROR(VLOOKUP(AV872,CODES!$A$3:$D$1348,4,FALSE)*BU872,0),IFERROR(VLOOKUP(AW872,CODES!$A$3:$D$1348,4,FALSE)*BX872,0),IFERROR(VLOOKUP(AX872,CODES!$A$3:$D$1348,4,FALSE)*CA872,0),IFERROR(VLOOKUP(AY872,CODES!$A$3:$D$1348,4,FALSE)*CD872,0))</f>
        <v>0</v>
      </c>
      <c r="AO872" s="258">
        <f>SUM(IFERROR(VLOOKUP(AP872,CODES!$A$3:$D$1348,3,FALSE)*BC872,0),IFERROR(VLOOKUP(AQ872,CODES!$A$3:$D$1348,3,FALSE)*BF872,0),IFERROR(VLOOKUP(AR872,CODES!$A$3:$D$1348,3,FALSE)*BI872,0),IFERROR(VLOOKUP(AS872,CODES!$A$3:$D$1348,3,FALSE)*BL872,0),IFERROR(VLOOKUP(AT872,CODES!$A$3:$D$1348,3,FALSE)*BO872,0),IFERROR(VLOOKUP(AU872,CODES!$A$3:$D$1348,3,FALSE)*BR872,0),IFERROR(VLOOKUP(AV872,CODES!$A$3:$D$1348,3,FALSE)*BU872,0),IFERROR(VLOOKUP(AW872,CODES!$A$3:$D$1348,3,FALSE)*BX872,0),IFERROR(VLOOKUP(AX872,CODES!$A$3:$D$1348,3,FALSE)*CA872,0),IFERROR(VLOOKUP(AY872,CODES!$A$3:$D$1348,3,FALSE)*CD872,0))+B872</f>
        <v>0</v>
      </c>
      <c r="AP872" s="271" t="str">
        <f t="shared" si="407"/>
        <v/>
      </c>
      <c r="AQ872" s="271" t="str">
        <f t="shared" si="408"/>
        <v/>
      </c>
      <c r="AR872" s="271" t="str">
        <f t="shared" si="409"/>
        <v/>
      </c>
      <c r="AS872" s="271" t="str">
        <f t="shared" si="410"/>
        <v/>
      </c>
      <c r="AT872" s="271" t="str">
        <f t="shared" si="411"/>
        <v/>
      </c>
      <c r="AU872" s="271" t="str">
        <f t="shared" si="412"/>
        <v/>
      </c>
      <c r="AV872" s="271" t="str">
        <f t="shared" si="413"/>
        <v/>
      </c>
      <c r="AW872" s="271" t="str">
        <f t="shared" si="414"/>
        <v/>
      </c>
      <c r="AX872" s="271" t="str">
        <f t="shared" si="415"/>
        <v/>
      </c>
      <c r="AY872" s="271" t="str">
        <f t="shared" si="416"/>
        <v/>
      </c>
      <c r="AZ872" s="258">
        <f t="shared" si="371"/>
        <v>0</v>
      </c>
      <c r="BA872" s="258">
        <f t="shared" si="19"/>
        <v>1</v>
      </c>
      <c r="BB872" s="258">
        <f t="shared" si="417"/>
        <v>0</v>
      </c>
      <c r="BC872" s="258">
        <f t="shared" si="418"/>
        <v>1</v>
      </c>
      <c r="BD872" s="258">
        <f t="shared" si="374"/>
        <v>1</v>
      </c>
      <c r="BE872" s="258">
        <f t="shared" si="419"/>
        <v>0</v>
      </c>
      <c r="BF872" s="258">
        <f t="shared" si="420"/>
        <v>1</v>
      </c>
      <c r="BG872" s="258">
        <f t="shared" si="377"/>
        <v>1</v>
      </c>
      <c r="BH872" s="258">
        <f t="shared" si="421"/>
        <v>0</v>
      </c>
      <c r="BI872" s="258">
        <f t="shared" si="422"/>
        <v>1</v>
      </c>
      <c r="BJ872" s="258">
        <f t="shared" si="380"/>
        <v>1</v>
      </c>
      <c r="BK872" s="258">
        <f t="shared" si="423"/>
        <v>0</v>
      </c>
      <c r="BL872" s="258">
        <f t="shared" si="424"/>
        <v>1</v>
      </c>
      <c r="BM872" s="258">
        <f t="shared" si="383"/>
        <v>1</v>
      </c>
      <c r="BN872" s="258">
        <f t="shared" si="425"/>
        <v>0</v>
      </c>
      <c r="BO872" s="258">
        <f t="shared" si="426"/>
        <v>1</v>
      </c>
      <c r="BP872" s="258">
        <f t="shared" si="386"/>
        <v>1</v>
      </c>
      <c r="BQ872" s="258">
        <f t="shared" si="427"/>
        <v>0</v>
      </c>
      <c r="BR872" s="258">
        <f t="shared" si="428"/>
        <v>1</v>
      </c>
      <c r="BS872" s="258">
        <f t="shared" si="389"/>
        <v>1</v>
      </c>
      <c r="BT872" s="258">
        <f t="shared" si="429"/>
        <v>0</v>
      </c>
      <c r="BU872" s="258">
        <f t="shared" si="430"/>
        <v>1</v>
      </c>
      <c r="BV872" s="258">
        <f t="shared" si="392"/>
        <v>1</v>
      </c>
      <c r="BW872" s="258">
        <f t="shared" si="431"/>
        <v>0</v>
      </c>
      <c r="BX872" s="258">
        <f t="shared" si="432"/>
        <v>1</v>
      </c>
      <c r="BY872" s="258">
        <f t="shared" si="395"/>
        <v>1</v>
      </c>
      <c r="BZ872" s="258">
        <f t="shared" si="433"/>
        <v>0</v>
      </c>
      <c r="CA872" s="258">
        <f t="shared" si="434"/>
        <v>1</v>
      </c>
      <c r="CB872" s="258">
        <f t="shared" si="398"/>
        <v>1</v>
      </c>
      <c r="CC872" s="258">
        <f t="shared" si="435"/>
        <v>0</v>
      </c>
      <c r="CD872" s="258">
        <f t="shared" si="436"/>
        <v>1</v>
      </c>
    </row>
    <row r="873" spans="1:82" hidden="1">
      <c r="A873" s="258"/>
      <c r="B873" s="258"/>
      <c r="C873" s="259"/>
      <c r="D873" s="258"/>
      <c r="E873" s="258"/>
      <c r="F873" s="258"/>
      <c r="G873" s="258">
        <v>865</v>
      </c>
      <c r="H873" s="743"/>
      <c r="I873" s="744"/>
      <c r="J873" s="739"/>
      <c r="K873" s="745"/>
      <c r="L873" s="745"/>
      <c r="M873" s="272"/>
      <c r="N873" s="508">
        <f t="shared" si="442"/>
        <v>0</v>
      </c>
      <c r="O873" s="510">
        <f t="shared" si="443"/>
        <v>0</v>
      </c>
      <c r="P873" s="260">
        <f t="shared" si="444"/>
        <v>0</v>
      </c>
      <c r="Q873" s="261">
        <f t="shared" si="445"/>
        <v>0</v>
      </c>
      <c r="R873" s="261">
        <f t="shared" si="441"/>
        <v>0</v>
      </c>
      <c r="S873" s="262"/>
      <c r="T873" s="262"/>
      <c r="U873" s="263">
        <f t="shared" si="348"/>
        <v>1.288</v>
      </c>
      <c r="V873" s="264">
        <f>IF(E873="SP",1,IF(D873="",ExtraMargeMateriaal,(1-VLOOKUP(D873,TabelAankoop[],4,FALSE))))</f>
        <v>1</v>
      </c>
      <c r="W873" s="265">
        <f t="shared" si="437"/>
        <v>0.6885</v>
      </c>
      <c r="X873" s="266">
        <f t="shared" si="438"/>
        <v>1</v>
      </c>
      <c r="Y873" s="267">
        <f t="shared" si="439"/>
        <v>1.46</v>
      </c>
      <c r="Z873" s="267">
        <f t="shared" si="440"/>
        <v>1.1599999999999999</v>
      </c>
      <c r="AA873" s="268">
        <f t="shared" si="349"/>
        <v>0</v>
      </c>
      <c r="AB873" s="456">
        <f t="shared" si="350"/>
        <v>0</v>
      </c>
      <c r="AC873" s="457">
        <f t="shared" si="351"/>
        <v>0</v>
      </c>
      <c r="AD873" s="456">
        <f t="shared" si="352"/>
        <v>0</v>
      </c>
      <c r="AE873" s="458">
        <f t="shared" si="353"/>
        <v>0</v>
      </c>
      <c r="AF873" s="457">
        <f t="shared" si="406"/>
        <v>0</v>
      </c>
      <c r="AG873" s="456">
        <f t="shared" si="355"/>
        <v>0</v>
      </c>
      <c r="AH873" s="457">
        <f t="shared" si="356"/>
        <v>0</v>
      </c>
      <c r="AI873" s="268">
        <f t="shared" si="357"/>
        <v>0</v>
      </c>
      <c r="AJ873" s="269">
        <f t="shared" si="358"/>
        <v>0</v>
      </c>
      <c r="AK873" s="270">
        <f t="shared" si="359"/>
        <v>0</v>
      </c>
      <c r="AL873" s="415">
        <f t="shared" si="360"/>
        <v>0</v>
      </c>
      <c r="AM873" s="259" t="str">
        <f>IF(AP873="","",IFERROR(VLOOKUP(AP873,CODES!$A$3:$D$1348,4,FALSE),"X"))&amp;IF(AQ873="","",IFERROR(VLOOKUP(AQ873,CODES!$A$3:$D$1348,4,FALSE),"X"))&amp;IF(AR873="","",IFERROR(VLOOKUP(AR873,CODES!$A$3:$D$1348,4,FALSE),"X"))&amp;IF(AS873="","",IFERROR(VLOOKUP(AS873,CODES!$A$3:$D$1348,4,FALSE),"X"))&amp;IF(AT873="","",IFERROR(VLOOKUP(AT873,CODES!$A$3:$D$1348,4,FALSE),"X"))&amp;IF(AU873="","",IFERROR(VLOOKUP(AU873,CODES!$A$3:$D$1348,4,FALSE),"X"))&amp;IF(AV873="","",IFERROR(VLOOKUP(AV873,CODES!$A$3:$D$1348,4,FALSE),"X"))&amp;IF(AW873="","",IFERROR(VLOOKUP(AW873,CODES!$A$3:$D$1348,4,FALSE),"X"))&amp;IF(AX873="","",IFERROR(VLOOKUP(AX873,CODES!$A$3:$D$1348,4,FALSE),"X"))&amp;IF(AY873="","",IFERROR(VLOOKUP(AY873,CODES!$A$3:$D$1348,4,FALSE),"X"))</f>
        <v/>
      </c>
      <c r="AN873" s="258">
        <f>SUM(IFERROR(VLOOKUP(AP873,CODES!$A$3:$D$1348,4,FALSE)*BC873,0),IFERROR(VLOOKUP(AQ873,CODES!$A$3:$D$1348,4,FALSE)*BF873,0),IFERROR(VLOOKUP(AR873,CODES!$A$3:$D$1348,4,FALSE)*BI873,0),IFERROR(VLOOKUP(AS873,CODES!$A$3:$D$1348,4,FALSE)*BL873,0),IFERROR(VLOOKUP(AT873,CODES!$A$3:$D$1348,4,FALSE)*BO873,0),IFERROR(VLOOKUP(AU873,CODES!$A$3:$D$1348,4,FALSE)*BR873,0),IFERROR(VLOOKUP(AV873,CODES!$A$3:$D$1348,4,FALSE)*BU873,0),IFERROR(VLOOKUP(AW873,CODES!$A$3:$D$1348,4,FALSE)*BX873,0),IFERROR(VLOOKUP(AX873,CODES!$A$3:$D$1348,4,FALSE)*CA873,0),IFERROR(VLOOKUP(AY873,CODES!$A$3:$D$1348,4,FALSE)*CD873,0))</f>
        <v>0</v>
      </c>
      <c r="AO873" s="258">
        <f>SUM(IFERROR(VLOOKUP(AP873,CODES!$A$3:$D$1348,3,FALSE)*BC873,0),IFERROR(VLOOKUP(AQ873,CODES!$A$3:$D$1348,3,FALSE)*BF873,0),IFERROR(VLOOKUP(AR873,CODES!$A$3:$D$1348,3,FALSE)*BI873,0),IFERROR(VLOOKUP(AS873,CODES!$A$3:$D$1348,3,FALSE)*BL873,0),IFERROR(VLOOKUP(AT873,CODES!$A$3:$D$1348,3,FALSE)*BO873,0),IFERROR(VLOOKUP(AU873,CODES!$A$3:$D$1348,3,FALSE)*BR873,0),IFERROR(VLOOKUP(AV873,CODES!$A$3:$D$1348,3,FALSE)*BU873,0),IFERROR(VLOOKUP(AW873,CODES!$A$3:$D$1348,3,FALSE)*BX873,0),IFERROR(VLOOKUP(AX873,CODES!$A$3:$D$1348,3,FALSE)*CA873,0),IFERROR(VLOOKUP(AY873,CODES!$A$3:$D$1348,3,FALSE)*CD873,0))+B873</f>
        <v>0</v>
      </c>
      <c r="AP873" s="271" t="str">
        <f t="shared" si="407"/>
        <v/>
      </c>
      <c r="AQ873" s="271" t="str">
        <f t="shared" si="408"/>
        <v/>
      </c>
      <c r="AR873" s="271" t="str">
        <f t="shared" si="409"/>
        <v/>
      </c>
      <c r="AS873" s="271" t="str">
        <f t="shared" si="410"/>
        <v/>
      </c>
      <c r="AT873" s="271" t="str">
        <f t="shared" si="411"/>
        <v/>
      </c>
      <c r="AU873" s="271" t="str">
        <f t="shared" si="412"/>
        <v/>
      </c>
      <c r="AV873" s="271" t="str">
        <f t="shared" si="413"/>
        <v/>
      </c>
      <c r="AW873" s="271" t="str">
        <f t="shared" si="414"/>
        <v/>
      </c>
      <c r="AX873" s="271" t="str">
        <f t="shared" si="415"/>
        <v/>
      </c>
      <c r="AY873" s="271" t="str">
        <f t="shared" si="416"/>
        <v/>
      </c>
      <c r="AZ873" s="258">
        <f t="shared" si="371"/>
        <v>0</v>
      </c>
      <c r="BA873" s="258">
        <f t="shared" si="19"/>
        <v>1</v>
      </c>
      <c r="BB873" s="258">
        <f t="shared" si="417"/>
        <v>0</v>
      </c>
      <c r="BC873" s="258">
        <f t="shared" si="418"/>
        <v>1</v>
      </c>
      <c r="BD873" s="258">
        <f t="shared" si="374"/>
        <v>1</v>
      </c>
      <c r="BE873" s="258">
        <f t="shared" si="419"/>
        <v>0</v>
      </c>
      <c r="BF873" s="258">
        <f t="shared" si="420"/>
        <v>1</v>
      </c>
      <c r="BG873" s="258">
        <f t="shared" si="377"/>
        <v>1</v>
      </c>
      <c r="BH873" s="258">
        <f t="shared" si="421"/>
        <v>0</v>
      </c>
      <c r="BI873" s="258">
        <f t="shared" si="422"/>
        <v>1</v>
      </c>
      <c r="BJ873" s="258">
        <f t="shared" si="380"/>
        <v>1</v>
      </c>
      <c r="BK873" s="258">
        <f t="shared" si="423"/>
        <v>0</v>
      </c>
      <c r="BL873" s="258">
        <f t="shared" si="424"/>
        <v>1</v>
      </c>
      <c r="BM873" s="258">
        <f t="shared" si="383"/>
        <v>1</v>
      </c>
      <c r="BN873" s="258">
        <f t="shared" si="425"/>
        <v>0</v>
      </c>
      <c r="BO873" s="258">
        <f t="shared" si="426"/>
        <v>1</v>
      </c>
      <c r="BP873" s="258">
        <f t="shared" si="386"/>
        <v>1</v>
      </c>
      <c r="BQ873" s="258">
        <f t="shared" si="427"/>
        <v>0</v>
      </c>
      <c r="BR873" s="258">
        <f t="shared" si="428"/>
        <v>1</v>
      </c>
      <c r="BS873" s="258">
        <f t="shared" si="389"/>
        <v>1</v>
      </c>
      <c r="BT873" s="258">
        <f t="shared" si="429"/>
        <v>0</v>
      </c>
      <c r="BU873" s="258">
        <f t="shared" si="430"/>
        <v>1</v>
      </c>
      <c r="BV873" s="258">
        <f t="shared" si="392"/>
        <v>1</v>
      </c>
      <c r="BW873" s="258">
        <f t="shared" si="431"/>
        <v>0</v>
      </c>
      <c r="BX873" s="258">
        <f t="shared" si="432"/>
        <v>1</v>
      </c>
      <c r="BY873" s="258">
        <f t="shared" si="395"/>
        <v>1</v>
      </c>
      <c r="BZ873" s="258">
        <f t="shared" si="433"/>
        <v>0</v>
      </c>
      <c r="CA873" s="258">
        <f t="shared" si="434"/>
        <v>1</v>
      </c>
      <c r="CB873" s="258">
        <f t="shared" si="398"/>
        <v>1</v>
      </c>
      <c r="CC873" s="258">
        <f t="shared" si="435"/>
        <v>0</v>
      </c>
      <c r="CD873" s="258">
        <f t="shared" si="436"/>
        <v>1</v>
      </c>
    </row>
    <row r="874" spans="1:82" hidden="1">
      <c r="A874" s="258"/>
      <c r="B874" s="258"/>
      <c r="C874" s="259"/>
      <c r="D874" s="258"/>
      <c r="E874" s="258"/>
      <c r="F874" s="258"/>
      <c r="G874" s="258">
        <v>866</v>
      </c>
      <c r="H874" s="743"/>
      <c r="I874" s="744"/>
      <c r="J874" s="739"/>
      <c r="K874" s="745"/>
      <c r="L874" s="745"/>
      <c r="M874" s="272"/>
      <c r="N874" s="508">
        <f t="shared" si="442"/>
        <v>0</v>
      </c>
      <c r="O874" s="510">
        <f t="shared" si="443"/>
        <v>0</v>
      </c>
      <c r="P874" s="260">
        <f t="shared" si="444"/>
        <v>0</v>
      </c>
      <c r="Q874" s="261">
        <f t="shared" si="445"/>
        <v>0</v>
      </c>
      <c r="R874" s="261">
        <f t="shared" si="441"/>
        <v>0</v>
      </c>
      <c r="S874" s="262"/>
      <c r="T874" s="262"/>
      <c r="U874" s="263">
        <f t="shared" si="348"/>
        <v>1.288</v>
      </c>
      <c r="V874" s="264">
        <f>IF(E874="SP",1,IF(D874="",ExtraMargeMateriaal,(1-VLOOKUP(D874,TabelAankoop[],4,FALSE))))</f>
        <v>1</v>
      </c>
      <c r="W874" s="265">
        <f t="shared" si="437"/>
        <v>0.6885</v>
      </c>
      <c r="X874" s="266">
        <f t="shared" si="438"/>
        <v>1</v>
      </c>
      <c r="Y874" s="267">
        <f t="shared" si="439"/>
        <v>1.46</v>
      </c>
      <c r="Z874" s="267">
        <f t="shared" si="440"/>
        <v>1.1599999999999999</v>
      </c>
      <c r="AA874" s="268">
        <f t="shared" si="349"/>
        <v>0</v>
      </c>
      <c r="AB874" s="456">
        <f t="shared" si="350"/>
        <v>0</v>
      </c>
      <c r="AC874" s="457">
        <f t="shared" si="351"/>
        <v>0</v>
      </c>
      <c r="AD874" s="456">
        <f t="shared" si="352"/>
        <v>0</v>
      </c>
      <c r="AE874" s="458">
        <f t="shared" si="353"/>
        <v>0</v>
      </c>
      <c r="AF874" s="457">
        <f t="shared" si="406"/>
        <v>0</v>
      </c>
      <c r="AG874" s="456">
        <f t="shared" si="355"/>
        <v>0</v>
      </c>
      <c r="AH874" s="457">
        <f t="shared" si="356"/>
        <v>0</v>
      </c>
      <c r="AI874" s="268">
        <f t="shared" si="357"/>
        <v>0</v>
      </c>
      <c r="AJ874" s="269">
        <f t="shared" si="358"/>
        <v>0</v>
      </c>
      <c r="AK874" s="270">
        <f t="shared" si="359"/>
        <v>0</v>
      </c>
      <c r="AL874" s="415">
        <f t="shared" si="360"/>
        <v>0</v>
      </c>
      <c r="AM874" s="259" t="str">
        <f>IF(AP874="","",IFERROR(VLOOKUP(AP874,CODES!$A$3:$D$1348,4,FALSE),"X"))&amp;IF(AQ874="","",IFERROR(VLOOKUP(AQ874,CODES!$A$3:$D$1348,4,FALSE),"X"))&amp;IF(AR874="","",IFERROR(VLOOKUP(AR874,CODES!$A$3:$D$1348,4,FALSE),"X"))&amp;IF(AS874="","",IFERROR(VLOOKUP(AS874,CODES!$A$3:$D$1348,4,FALSE),"X"))&amp;IF(AT874="","",IFERROR(VLOOKUP(AT874,CODES!$A$3:$D$1348,4,FALSE),"X"))&amp;IF(AU874="","",IFERROR(VLOOKUP(AU874,CODES!$A$3:$D$1348,4,FALSE),"X"))&amp;IF(AV874="","",IFERROR(VLOOKUP(AV874,CODES!$A$3:$D$1348,4,FALSE),"X"))&amp;IF(AW874="","",IFERROR(VLOOKUP(AW874,CODES!$A$3:$D$1348,4,FALSE),"X"))&amp;IF(AX874="","",IFERROR(VLOOKUP(AX874,CODES!$A$3:$D$1348,4,FALSE),"X"))&amp;IF(AY874="","",IFERROR(VLOOKUP(AY874,CODES!$A$3:$D$1348,4,FALSE),"X"))</f>
        <v/>
      </c>
      <c r="AN874" s="258">
        <f>SUM(IFERROR(VLOOKUP(AP874,CODES!$A$3:$D$1348,4,FALSE)*BC874,0),IFERROR(VLOOKUP(AQ874,CODES!$A$3:$D$1348,4,FALSE)*BF874,0),IFERROR(VLOOKUP(AR874,CODES!$A$3:$D$1348,4,FALSE)*BI874,0),IFERROR(VLOOKUP(AS874,CODES!$A$3:$D$1348,4,FALSE)*BL874,0),IFERROR(VLOOKUP(AT874,CODES!$A$3:$D$1348,4,FALSE)*BO874,0),IFERROR(VLOOKUP(AU874,CODES!$A$3:$D$1348,4,FALSE)*BR874,0),IFERROR(VLOOKUP(AV874,CODES!$A$3:$D$1348,4,FALSE)*BU874,0),IFERROR(VLOOKUP(AW874,CODES!$A$3:$D$1348,4,FALSE)*BX874,0),IFERROR(VLOOKUP(AX874,CODES!$A$3:$D$1348,4,FALSE)*CA874,0),IFERROR(VLOOKUP(AY874,CODES!$A$3:$D$1348,4,FALSE)*CD874,0))</f>
        <v>0</v>
      </c>
      <c r="AO874" s="258">
        <f>SUM(IFERROR(VLOOKUP(AP874,CODES!$A$3:$D$1348,3,FALSE)*BC874,0),IFERROR(VLOOKUP(AQ874,CODES!$A$3:$D$1348,3,FALSE)*BF874,0),IFERROR(VLOOKUP(AR874,CODES!$A$3:$D$1348,3,FALSE)*BI874,0),IFERROR(VLOOKUP(AS874,CODES!$A$3:$D$1348,3,FALSE)*BL874,0),IFERROR(VLOOKUP(AT874,CODES!$A$3:$D$1348,3,FALSE)*BO874,0),IFERROR(VLOOKUP(AU874,CODES!$A$3:$D$1348,3,FALSE)*BR874,0),IFERROR(VLOOKUP(AV874,CODES!$A$3:$D$1348,3,FALSE)*BU874,0),IFERROR(VLOOKUP(AW874,CODES!$A$3:$D$1348,3,FALSE)*BX874,0),IFERROR(VLOOKUP(AX874,CODES!$A$3:$D$1348,3,FALSE)*CA874,0),IFERROR(VLOOKUP(AY874,CODES!$A$3:$D$1348,3,FALSE)*CD874,0))+B874</f>
        <v>0</v>
      </c>
      <c r="AP874" s="271" t="str">
        <f t="shared" si="407"/>
        <v/>
      </c>
      <c r="AQ874" s="271" t="str">
        <f t="shared" si="408"/>
        <v/>
      </c>
      <c r="AR874" s="271" t="str">
        <f t="shared" si="409"/>
        <v/>
      </c>
      <c r="AS874" s="271" t="str">
        <f t="shared" si="410"/>
        <v/>
      </c>
      <c r="AT874" s="271" t="str">
        <f t="shared" si="411"/>
        <v/>
      </c>
      <c r="AU874" s="271" t="str">
        <f t="shared" si="412"/>
        <v/>
      </c>
      <c r="AV874" s="271" t="str">
        <f t="shared" si="413"/>
        <v/>
      </c>
      <c r="AW874" s="271" t="str">
        <f t="shared" si="414"/>
        <v/>
      </c>
      <c r="AX874" s="271" t="str">
        <f t="shared" si="415"/>
        <v/>
      </c>
      <c r="AY874" s="271" t="str">
        <f t="shared" si="416"/>
        <v/>
      </c>
      <c r="AZ874" s="258">
        <f t="shared" si="371"/>
        <v>0</v>
      </c>
      <c r="BA874" s="258">
        <f t="shared" si="19"/>
        <v>1</v>
      </c>
      <c r="BB874" s="258">
        <f t="shared" si="417"/>
        <v>0</v>
      </c>
      <c r="BC874" s="258">
        <f t="shared" si="418"/>
        <v>1</v>
      </c>
      <c r="BD874" s="258">
        <f t="shared" si="374"/>
        <v>1</v>
      </c>
      <c r="BE874" s="258">
        <f t="shared" si="419"/>
        <v>0</v>
      </c>
      <c r="BF874" s="258">
        <f t="shared" si="420"/>
        <v>1</v>
      </c>
      <c r="BG874" s="258">
        <f t="shared" si="377"/>
        <v>1</v>
      </c>
      <c r="BH874" s="258">
        <f t="shared" si="421"/>
        <v>0</v>
      </c>
      <c r="BI874" s="258">
        <f t="shared" si="422"/>
        <v>1</v>
      </c>
      <c r="BJ874" s="258">
        <f t="shared" si="380"/>
        <v>1</v>
      </c>
      <c r="BK874" s="258">
        <f t="shared" si="423"/>
        <v>0</v>
      </c>
      <c r="BL874" s="258">
        <f t="shared" si="424"/>
        <v>1</v>
      </c>
      <c r="BM874" s="258">
        <f t="shared" si="383"/>
        <v>1</v>
      </c>
      <c r="BN874" s="258">
        <f t="shared" si="425"/>
        <v>0</v>
      </c>
      <c r="BO874" s="258">
        <f t="shared" si="426"/>
        <v>1</v>
      </c>
      <c r="BP874" s="258">
        <f t="shared" si="386"/>
        <v>1</v>
      </c>
      <c r="BQ874" s="258">
        <f t="shared" si="427"/>
        <v>0</v>
      </c>
      <c r="BR874" s="258">
        <f t="shared" si="428"/>
        <v>1</v>
      </c>
      <c r="BS874" s="258">
        <f t="shared" si="389"/>
        <v>1</v>
      </c>
      <c r="BT874" s="258">
        <f t="shared" si="429"/>
        <v>0</v>
      </c>
      <c r="BU874" s="258">
        <f t="shared" si="430"/>
        <v>1</v>
      </c>
      <c r="BV874" s="258">
        <f t="shared" si="392"/>
        <v>1</v>
      </c>
      <c r="BW874" s="258">
        <f t="shared" si="431"/>
        <v>0</v>
      </c>
      <c r="BX874" s="258">
        <f t="shared" si="432"/>
        <v>1</v>
      </c>
      <c r="BY874" s="258">
        <f t="shared" si="395"/>
        <v>1</v>
      </c>
      <c r="BZ874" s="258">
        <f t="shared" si="433"/>
        <v>0</v>
      </c>
      <c r="CA874" s="258">
        <f t="shared" si="434"/>
        <v>1</v>
      </c>
      <c r="CB874" s="258">
        <f t="shared" si="398"/>
        <v>1</v>
      </c>
      <c r="CC874" s="258">
        <f t="shared" si="435"/>
        <v>0</v>
      </c>
      <c r="CD874" s="258">
        <f t="shared" si="436"/>
        <v>1</v>
      </c>
    </row>
    <row r="875" spans="1:82" hidden="1">
      <c r="A875" s="258"/>
      <c r="B875" s="258"/>
      <c r="C875" s="259"/>
      <c r="D875" s="258"/>
      <c r="E875" s="258"/>
      <c r="F875" s="258"/>
      <c r="G875" s="258">
        <v>867</v>
      </c>
      <c r="H875" s="743"/>
      <c r="I875" s="744"/>
      <c r="J875" s="739"/>
      <c r="K875" s="745"/>
      <c r="L875" s="745"/>
      <c r="M875" s="272"/>
      <c r="N875" s="508">
        <f t="shared" si="442"/>
        <v>0</v>
      </c>
      <c r="O875" s="510">
        <f t="shared" si="443"/>
        <v>0</v>
      </c>
      <c r="P875" s="260">
        <f t="shared" si="444"/>
        <v>0</v>
      </c>
      <c r="Q875" s="261">
        <f t="shared" si="445"/>
        <v>0</v>
      </c>
      <c r="R875" s="261">
        <f t="shared" si="441"/>
        <v>0</v>
      </c>
      <c r="S875" s="262"/>
      <c r="T875" s="262"/>
      <c r="U875" s="263">
        <f t="shared" si="348"/>
        <v>1.288</v>
      </c>
      <c r="V875" s="264">
        <f>IF(E875="SP",1,IF(D875="",ExtraMargeMateriaal,(1-VLOOKUP(D875,TabelAankoop[],4,FALSE))))</f>
        <v>1</v>
      </c>
      <c r="W875" s="265">
        <f t="shared" si="437"/>
        <v>0.6885</v>
      </c>
      <c r="X875" s="266">
        <f t="shared" si="438"/>
        <v>1</v>
      </c>
      <c r="Y875" s="267">
        <f t="shared" si="439"/>
        <v>1.46</v>
      </c>
      <c r="Z875" s="267">
        <f t="shared" si="440"/>
        <v>1.1599999999999999</v>
      </c>
      <c r="AA875" s="268">
        <f t="shared" si="349"/>
        <v>0</v>
      </c>
      <c r="AB875" s="456">
        <f t="shared" si="350"/>
        <v>0</v>
      </c>
      <c r="AC875" s="457">
        <f t="shared" si="351"/>
        <v>0</v>
      </c>
      <c r="AD875" s="456">
        <f t="shared" si="352"/>
        <v>0</v>
      </c>
      <c r="AE875" s="458">
        <f t="shared" si="353"/>
        <v>0</v>
      </c>
      <c r="AF875" s="457">
        <f t="shared" si="406"/>
        <v>0</v>
      </c>
      <c r="AG875" s="456">
        <f t="shared" si="355"/>
        <v>0</v>
      </c>
      <c r="AH875" s="457">
        <f t="shared" si="356"/>
        <v>0</v>
      </c>
      <c r="AI875" s="268">
        <f t="shared" si="357"/>
        <v>0</v>
      </c>
      <c r="AJ875" s="269">
        <f t="shared" si="358"/>
        <v>0</v>
      </c>
      <c r="AK875" s="270">
        <f t="shared" si="359"/>
        <v>0</v>
      </c>
      <c r="AL875" s="415">
        <f t="shared" si="360"/>
        <v>0</v>
      </c>
      <c r="AM875" s="259" t="str">
        <f>IF(AP875="","",IFERROR(VLOOKUP(AP875,CODES!$A$3:$D$1348,4,FALSE),"X"))&amp;IF(AQ875="","",IFERROR(VLOOKUP(AQ875,CODES!$A$3:$D$1348,4,FALSE),"X"))&amp;IF(AR875="","",IFERROR(VLOOKUP(AR875,CODES!$A$3:$D$1348,4,FALSE),"X"))&amp;IF(AS875="","",IFERROR(VLOOKUP(AS875,CODES!$A$3:$D$1348,4,FALSE),"X"))&amp;IF(AT875="","",IFERROR(VLOOKUP(AT875,CODES!$A$3:$D$1348,4,FALSE),"X"))&amp;IF(AU875="","",IFERROR(VLOOKUP(AU875,CODES!$A$3:$D$1348,4,FALSE),"X"))&amp;IF(AV875="","",IFERROR(VLOOKUP(AV875,CODES!$A$3:$D$1348,4,FALSE),"X"))&amp;IF(AW875="","",IFERROR(VLOOKUP(AW875,CODES!$A$3:$D$1348,4,FALSE),"X"))&amp;IF(AX875="","",IFERROR(VLOOKUP(AX875,CODES!$A$3:$D$1348,4,FALSE),"X"))&amp;IF(AY875="","",IFERROR(VLOOKUP(AY875,CODES!$A$3:$D$1348,4,FALSE),"X"))</f>
        <v/>
      </c>
      <c r="AN875" s="258">
        <f>SUM(IFERROR(VLOOKUP(AP875,CODES!$A$3:$D$1348,4,FALSE)*BC875,0),IFERROR(VLOOKUP(AQ875,CODES!$A$3:$D$1348,4,FALSE)*BF875,0),IFERROR(VLOOKUP(AR875,CODES!$A$3:$D$1348,4,FALSE)*BI875,0),IFERROR(VLOOKUP(AS875,CODES!$A$3:$D$1348,4,FALSE)*BL875,0),IFERROR(VLOOKUP(AT875,CODES!$A$3:$D$1348,4,FALSE)*BO875,0),IFERROR(VLOOKUP(AU875,CODES!$A$3:$D$1348,4,FALSE)*BR875,0),IFERROR(VLOOKUP(AV875,CODES!$A$3:$D$1348,4,FALSE)*BU875,0),IFERROR(VLOOKUP(AW875,CODES!$A$3:$D$1348,4,FALSE)*BX875,0),IFERROR(VLOOKUP(AX875,CODES!$A$3:$D$1348,4,FALSE)*CA875,0),IFERROR(VLOOKUP(AY875,CODES!$A$3:$D$1348,4,FALSE)*CD875,0))</f>
        <v>0</v>
      </c>
      <c r="AO875" s="258">
        <f>SUM(IFERROR(VLOOKUP(AP875,CODES!$A$3:$D$1348,3,FALSE)*BC875,0),IFERROR(VLOOKUP(AQ875,CODES!$A$3:$D$1348,3,FALSE)*BF875,0),IFERROR(VLOOKUP(AR875,CODES!$A$3:$D$1348,3,FALSE)*BI875,0),IFERROR(VLOOKUP(AS875,CODES!$A$3:$D$1348,3,FALSE)*BL875,0),IFERROR(VLOOKUP(AT875,CODES!$A$3:$D$1348,3,FALSE)*BO875,0),IFERROR(VLOOKUP(AU875,CODES!$A$3:$D$1348,3,FALSE)*BR875,0),IFERROR(VLOOKUP(AV875,CODES!$A$3:$D$1348,3,FALSE)*BU875,0),IFERROR(VLOOKUP(AW875,CODES!$A$3:$D$1348,3,FALSE)*BX875,0),IFERROR(VLOOKUP(AX875,CODES!$A$3:$D$1348,3,FALSE)*CA875,0),IFERROR(VLOOKUP(AY875,CODES!$A$3:$D$1348,3,FALSE)*CD875,0))+B875</f>
        <v>0</v>
      </c>
      <c r="AP875" s="271" t="str">
        <f t="shared" si="407"/>
        <v/>
      </c>
      <c r="AQ875" s="271" t="str">
        <f t="shared" si="408"/>
        <v/>
      </c>
      <c r="AR875" s="271" t="str">
        <f t="shared" si="409"/>
        <v/>
      </c>
      <c r="AS875" s="271" t="str">
        <f t="shared" si="410"/>
        <v/>
      </c>
      <c r="AT875" s="271" t="str">
        <f t="shared" si="411"/>
        <v/>
      </c>
      <c r="AU875" s="271" t="str">
        <f t="shared" si="412"/>
        <v/>
      </c>
      <c r="AV875" s="271" t="str">
        <f t="shared" si="413"/>
        <v/>
      </c>
      <c r="AW875" s="271" t="str">
        <f t="shared" si="414"/>
        <v/>
      </c>
      <c r="AX875" s="271" t="str">
        <f t="shared" si="415"/>
        <v/>
      </c>
      <c r="AY875" s="271" t="str">
        <f t="shared" si="416"/>
        <v/>
      </c>
      <c r="AZ875" s="258">
        <f t="shared" si="371"/>
        <v>0</v>
      </c>
      <c r="BA875" s="258">
        <f t="shared" si="19"/>
        <v>1</v>
      </c>
      <c r="BB875" s="258">
        <f t="shared" si="417"/>
        <v>0</v>
      </c>
      <c r="BC875" s="258">
        <f t="shared" si="418"/>
        <v>1</v>
      </c>
      <c r="BD875" s="258">
        <f t="shared" si="374"/>
        <v>1</v>
      </c>
      <c r="BE875" s="258">
        <f t="shared" si="419"/>
        <v>0</v>
      </c>
      <c r="BF875" s="258">
        <f t="shared" si="420"/>
        <v>1</v>
      </c>
      <c r="BG875" s="258">
        <f t="shared" si="377"/>
        <v>1</v>
      </c>
      <c r="BH875" s="258">
        <f t="shared" si="421"/>
        <v>0</v>
      </c>
      <c r="BI875" s="258">
        <f t="shared" si="422"/>
        <v>1</v>
      </c>
      <c r="BJ875" s="258">
        <f t="shared" si="380"/>
        <v>1</v>
      </c>
      <c r="BK875" s="258">
        <f t="shared" si="423"/>
        <v>0</v>
      </c>
      <c r="BL875" s="258">
        <f t="shared" si="424"/>
        <v>1</v>
      </c>
      <c r="BM875" s="258">
        <f t="shared" si="383"/>
        <v>1</v>
      </c>
      <c r="BN875" s="258">
        <f t="shared" si="425"/>
        <v>0</v>
      </c>
      <c r="BO875" s="258">
        <f t="shared" si="426"/>
        <v>1</v>
      </c>
      <c r="BP875" s="258">
        <f t="shared" si="386"/>
        <v>1</v>
      </c>
      <c r="BQ875" s="258">
        <f t="shared" si="427"/>
        <v>0</v>
      </c>
      <c r="BR875" s="258">
        <f t="shared" si="428"/>
        <v>1</v>
      </c>
      <c r="BS875" s="258">
        <f t="shared" si="389"/>
        <v>1</v>
      </c>
      <c r="BT875" s="258">
        <f t="shared" si="429"/>
        <v>0</v>
      </c>
      <c r="BU875" s="258">
        <f t="shared" si="430"/>
        <v>1</v>
      </c>
      <c r="BV875" s="258">
        <f t="shared" si="392"/>
        <v>1</v>
      </c>
      <c r="BW875" s="258">
        <f t="shared" si="431"/>
        <v>0</v>
      </c>
      <c r="BX875" s="258">
        <f t="shared" si="432"/>
        <v>1</v>
      </c>
      <c r="BY875" s="258">
        <f t="shared" si="395"/>
        <v>1</v>
      </c>
      <c r="BZ875" s="258">
        <f t="shared" si="433"/>
        <v>0</v>
      </c>
      <c r="CA875" s="258">
        <f t="shared" si="434"/>
        <v>1</v>
      </c>
      <c r="CB875" s="258">
        <f t="shared" si="398"/>
        <v>1</v>
      </c>
      <c r="CC875" s="258">
        <f t="shared" si="435"/>
        <v>0</v>
      </c>
      <c r="CD875" s="258">
        <f t="shared" si="436"/>
        <v>1</v>
      </c>
    </row>
    <row r="876" spans="1:82" hidden="1">
      <c r="A876" s="258"/>
      <c r="B876" s="258"/>
      <c r="C876" s="259"/>
      <c r="D876" s="258"/>
      <c r="E876" s="258"/>
      <c r="F876" s="258"/>
      <c r="G876" s="258">
        <v>868</v>
      </c>
      <c r="H876" s="743"/>
      <c r="I876" s="744"/>
      <c r="J876" s="739"/>
      <c r="K876" s="745"/>
      <c r="L876" s="745"/>
      <c r="M876" s="272"/>
      <c r="N876" s="508">
        <f t="shared" si="442"/>
        <v>0</v>
      </c>
      <c r="O876" s="510">
        <f t="shared" si="443"/>
        <v>0</v>
      </c>
      <c r="P876" s="260">
        <f t="shared" si="444"/>
        <v>0</v>
      </c>
      <c r="Q876" s="261">
        <f t="shared" si="445"/>
        <v>0</v>
      </c>
      <c r="R876" s="261">
        <f t="shared" si="441"/>
        <v>0</v>
      </c>
      <c r="S876" s="262"/>
      <c r="T876" s="262"/>
      <c r="U876" s="263">
        <f t="shared" si="348"/>
        <v>1.288</v>
      </c>
      <c r="V876" s="264">
        <f>IF(E876="SP",1,IF(D876="",ExtraMargeMateriaal,(1-VLOOKUP(D876,TabelAankoop[],4,FALSE))))</f>
        <v>1</v>
      </c>
      <c r="W876" s="265">
        <f t="shared" si="437"/>
        <v>0.6885</v>
      </c>
      <c r="X876" s="266">
        <f t="shared" si="438"/>
        <v>1</v>
      </c>
      <c r="Y876" s="267">
        <f t="shared" si="439"/>
        <v>1.46</v>
      </c>
      <c r="Z876" s="267">
        <f t="shared" si="440"/>
        <v>1.1599999999999999</v>
      </c>
      <c r="AA876" s="268">
        <f t="shared" si="349"/>
        <v>0</v>
      </c>
      <c r="AB876" s="456">
        <f t="shared" si="350"/>
        <v>0</v>
      </c>
      <c r="AC876" s="457">
        <f t="shared" si="351"/>
        <v>0</v>
      </c>
      <c r="AD876" s="456">
        <f t="shared" si="352"/>
        <v>0</v>
      </c>
      <c r="AE876" s="458">
        <f t="shared" si="353"/>
        <v>0</v>
      </c>
      <c r="AF876" s="457">
        <f t="shared" si="406"/>
        <v>0</v>
      </c>
      <c r="AG876" s="456">
        <f t="shared" si="355"/>
        <v>0</v>
      </c>
      <c r="AH876" s="457">
        <f t="shared" si="356"/>
        <v>0</v>
      </c>
      <c r="AI876" s="268">
        <f t="shared" si="357"/>
        <v>0</v>
      </c>
      <c r="AJ876" s="269">
        <f t="shared" si="358"/>
        <v>0</v>
      </c>
      <c r="AK876" s="270">
        <f t="shared" si="359"/>
        <v>0</v>
      </c>
      <c r="AL876" s="415">
        <f t="shared" si="360"/>
        <v>0</v>
      </c>
      <c r="AM876" s="259" t="str">
        <f>IF(AP876="","",IFERROR(VLOOKUP(AP876,CODES!$A$3:$D$1348,4,FALSE),"X"))&amp;IF(AQ876="","",IFERROR(VLOOKUP(AQ876,CODES!$A$3:$D$1348,4,FALSE),"X"))&amp;IF(AR876="","",IFERROR(VLOOKUP(AR876,CODES!$A$3:$D$1348,4,FALSE),"X"))&amp;IF(AS876="","",IFERROR(VLOOKUP(AS876,CODES!$A$3:$D$1348,4,FALSE),"X"))&amp;IF(AT876="","",IFERROR(VLOOKUP(AT876,CODES!$A$3:$D$1348,4,FALSE),"X"))&amp;IF(AU876="","",IFERROR(VLOOKUP(AU876,CODES!$A$3:$D$1348,4,FALSE),"X"))&amp;IF(AV876="","",IFERROR(VLOOKUP(AV876,CODES!$A$3:$D$1348,4,FALSE),"X"))&amp;IF(AW876="","",IFERROR(VLOOKUP(AW876,CODES!$A$3:$D$1348,4,FALSE),"X"))&amp;IF(AX876="","",IFERROR(VLOOKUP(AX876,CODES!$A$3:$D$1348,4,FALSE),"X"))&amp;IF(AY876="","",IFERROR(VLOOKUP(AY876,CODES!$A$3:$D$1348,4,FALSE),"X"))</f>
        <v/>
      </c>
      <c r="AN876" s="258">
        <f>SUM(IFERROR(VLOOKUP(AP876,CODES!$A$3:$D$1348,4,FALSE)*BC876,0),IFERROR(VLOOKUP(AQ876,CODES!$A$3:$D$1348,4,FALSE)*BF876,0),IFERROR(VLOOKUP(AR876,CODES!$A$3:$D$1348,4,FALSE)*BI876,0),IFERROR(VLOOKUP(AS876,CODES!$A$3:$D$1348,4,FALSE)*BL876,0),IFERROR(VLOOKUP(AT876,CODES!$A$3:$D$1348,4,FALSE)*BO876,0),IFERROR(VLOOKUP(AU876,CODES!$A$3:$D$1348,4,FALSE)*BR876,0),IFERROR(VLOOKUP(AV876,CODES!$A$3:$D$1348,4,FALSE)*BU876,0),IFERROR(VLOOKUP(AW876,CODES!$A$3:$D$1348,4,FALSE)*BX876,0),IFERROR(VLOOKUP(AX876,CODES!$A$3:$D$1348,4,FALSE)*CA876,0),IFERROR(VLOOKUP(AY876,CODES!$A$3:$D$1348,4,FALSE)*CD876,0))</f>
        <v>0</v>
      </c>
      <c r="AO876" s="258">
        <f>SUM(IFERROR(VLOOKUP(AP876,CODES!$A$3:$D$1348,3,FALSE)*BC876,0),IFERROR(VLOOKUP(AQ876,CODES!$A$3:$D$1348,3,FALSE)*BF876,0),IFERROR(VLOOKUP(AR876,CODES!$A$3:$D$1348,3,FALSE)*BI876,0),IFERROR(VLOOKUP(AS876,CODES!$A$3:$D$1348,3,FALSE)*BL876,0),IFERROR(VLOOKUP(AT876,CODES!$A$3:$D$1348,3,FALSE)*BO876,0),IFERROR(VLOOKUP(AU876,CODES!$A$3:$D$1348,3,FALSE)*BR876,0),IFERROR(VLOOKUP(AV876,CODES!$A$3:$D$1348,3,FALSE)*BU876,0),IFERROR(VLOOKUP(AW876,CODES!$A$3:$D$1348,3,FALSE)*BX876,0),IFERROR(VLOOKUP(AX876,CODES!$A$3:$D$1348,3,FALSE)*CA876,0),IFERROR(VLOOKUP(AY876,CODES!$A$3:$D$1348,3,FALSE)*CD876,0))+B876</f>
        <v>0</v>
      </c>
      <c r="AP876" s="271" t="str">
        <f t="shared" si="407"/>
        <v/>
      </c>
      <c r="AQ876" s="271" t="str">
        <f t="shared" si="408"/>
        <v/>
      </c>
      <c r="AR876" s="271" t="str">
        <f t="shared" si="409"/>
        <v/>
      </c>
      <c r="AS876" s="271" t="str">
        <f t="shared" si="410"/>
        <v/>
      </c>
      <c r="AT876" s="271" t="str">
        <f t="shared" si="411"/>
        <v/>
      </c>
      <c r="AU876" s="271" t="str">
        <f t="shared" si="412"/>
        <v/>
      </c>
      <c r="AV876" s="271" t="str">
        <f t="shared" si="413"/>
        <v/>
      </c>
      <c r="AW876" s="271" t="str">
        <f t="shared" si="414"/>
        <v/>
      </c>
      <c r="AX876" s="271" t="str">
        <f t="shared" si="415"/>
        <v/>
      </c>
      <c r="AY876" s="271" t="str">
        <f t="shared" si="416"/>
        <v/>
      </c>
      <c r="AZ876" s="258">
        <f t="shared" si="371"/>
        <v>0</v>
      </c>
      <c r="BA876" s="258">
        <f t="shared" si="19"/>
        <v>1</v>
      </c>
      <c r="BB876" s="258">
        <f t="shared" si="417"/>
        <v>0</v>
      </c>
      <c r="BC876" s="258">
        <f t="shared" si="418"/>
        <v>1</v>
      </c>
      <c r="BD876" s="258">
        <f t="shared" si="374"/>
        <v>1</v>
      </c>
      <c r="BE876" s="258">
        <f t="shared" si="419"/>
        <v>0</v>
      </c>
      <c r="BF876" s="258">
        <f t="shared" si="420"/>
        <v>1</v>
      </c>
      <c r="BG876" s="258">
        <f t="shared" si="377"/>
        <v>1</v>
      </c>
      <c r="BH876" s="258">
        <f t="shared" si="421"/>
        <v>0</v>
      </c>
      <c r="BI876" s="258">
        <f t="shared" si="422"/>
        <v>1</v>
      </c>
      <c r="BJ876" s="258">
        <f t="shared" si="380"/>
        <v>1</v>
      </c>
      <c r="BK876" s="258">
        <f t="shared" si="423"/>
        <v>0</v>
      </c>
      <c r="BL876" s="258">
        <f t="shared" si="424"/>
        <v>1</v>
      </c>
      <c r="BM876" s="258">
        <f t="shared" si="383"/>
        <v>1</v>
      </c>
      <c r="BN876" s="258">
        <f t="shared" si="425"/>
        <v>0</v>
      </c>
      <c r="BO876" s="258">
        <f t="shared" si="426"/>
        <v>1</v>
      </c>
      <c r="BP876" s="258">
        <f t="shared" si="386"/>
        <v>1</v>
      </c>
      <c r="BQ876" s="258">
        <f t="shared" si="427"/>
        <v>0</v>
      </c>
      <c r="BR876" s="258">
        <f t="shared" si="428"/>
        <v>1</v>
      </c>
      <c r="BS876" s="258">
        <f t="shared" si="389"/>
        <v>1</v>
      </c>
      <c r="BT876" s="258">
        <f t="shared" si="429"/>
        <v>0</v>
      </c>
      <c r="BU876" s="258">
        <f t="shared" si="430"/>
        <v>1</v>
      </c>
      <c r="BV876" s="258">
        <f t="shared" si="392"/>
        <v>1</v>
      </c>
      <c r="BW876" s="258">
        <f t="shared" si="431"/>
        <v>0</v>
      </c>
      <c r="BX876" s="258">
        <f t="shared" si="432"/>
        <v>1</v>
      </c>
      <c r="BY876" s="258">
        <f t="shared" si="395"/>
        <v>1</v>
      </c>
      <c r="BZ876" s="258">
        <f t="shared" si="433"/>
        <v>0</v>
      </c>
      <c r="CA876" s="258">
        <f t="shared" si="434"/>
        <v>1</v>
      </c>
      <c r="CB876" s="258">
        <f t="shared" si="398"/>
        <v>1</v>
      </c>
      <c r="CC876" s="258">
        <f t="shared" si="435"/>
        <v>0</v>
      </c>
      <c r="CD876" s="258">
        <f t="shared" si="436"/>
        <v>1</v>
      </c>
    </row>
    <row r="877" spans="1:82" hidden="1">
      <c r="A877" s="258"/>
      <c r="B877" s="258"/>
      <c r="C877" s="259"/>
      <c r="D877" s="258"/>
      <c r="E877" s="258"/>
      <c r="F877" s="258"/>
      <c r="G877" s="258">
        <v>869</v>
      </c>
      <c r="H877" s="743"/>
      <c r="I877" s="744"/>
      <c r="J877" s="739"/>
      <c r="K877" s="745"/>
      <c r="L877" s="745"/>
      <c r="M877" s="272"/>
      <c r="N877" s="508">
        <f t="shared" si="442"/>
        <v>0</v>
      </c>
      <c r="O877" s="510">
        <f t="shared" si="443"/>
        <v>0</v>
      </c>
      <c r="P877" s="260">
        <f t="shared" si="444"/>
        <v>0</v>
      </c>
      <c r="Q877" s="261">
        <f t="shared" si="445"/>
        <v>0</v>
      </c>
      <c r="R877" s="261">
        <f t="shared" si="441"/>
        <v>0</v>
      </c>
      <c r="S877" s="262"/>
      <c r="T877" s="262"/>
      <c r="U877" s="263">
        <f t="shared" si="348"/>
        <v>1.288</v>
      </c>
      <c r="V877" s="264">
        <f>IF(E877="SP",1,IF(D877="",ExtraMargeMateriaal,(1-VLOOKUP(D877,TabelAankoop[],4,FALSE))))</f>
        <v>1</v>
      </c>
      <c r="W877" s="265">
        <f t="shared" si="437"/>
        <v>0.6885</v>
      </c>
      <c r="X877" s="266">
        <f t="shared" si="438"/>
        <v>1</v>
      </c>
      <c r="Y877" s="267">
        <f t="shared" si="439"/>
        <v>1.46</v>
      </c>
      <c r="Z877" s="267">
        <f t="shared" si="440"/>
        <v>1.1599999999999999</v>
      </c>
      <c r="AA877" s="268">
        <f t="shared" si="349"/>
        <v>0</v>
      </c>
      <c r="AB877" s="456">
        <f t="shared" si="350"/>
        <v>0</v>
      </c>
      <c r="AC877" s="457">
        <f t="shared" si="351"/>
        <v>0</v>
      </c>
      <c r="AD877" s="456">
        <f t="shared" si="352"/>
        <v>0</v>
      </c>
      <c r="AE877" s="458">
        <f t="shared" si="353"/>
        <v>0</v>
      </c>
      <c r="AF877" s="457">
        <f t="shared" si="406"/>
        <v>0</v>
      </c>
      <c r="AG877" s="456">
        <f t="shared" si="355"/>
        <v>0</v>
      </c>
      <c r="AH877" s="457">
        <f t="shared" si="356"/>
        <v>0</v>
      </c>
      <c r="AI877" s="268">
        <f t="shared" si="357"/>
        <v>0</v>
      </c>
      <c r="AJ877" s="269">
        <f t="shared" si="358"/>
        <v>0</v>
      </c>
      <c r="AK877" s="270">
        <f t="shared" si="359"/>
        <v>0</v>
      </c>
      <c r="AL877" s="415">
        <f t="shared" si="360"/>
        <v>0</v>
      </c>
      <c r="AM877" s="259" t="str">
        <f>IF(AP877="","",IFERROR(VLOOKUP(AP877,CODES!$A$3:$D$1348,4,FALSE),"X"))&amp;IF(AQ877="","",IFERROR(VLOOKUP(AQ877,CODES!$A$3:$D$1348,4,FALSE),"X"))&amp;IF(AR877="","",IFERROR(VLOOKUP(AR877,CODES!$A$3:$D$1348,4,FALSE),"X"))&amp;IF(AS877="","",IFERROR(VLOOKUP(AS877,CODES!$A$3:$D$1348,4,FALSE),"X"))&amp;IF(AT877="","",IFERROR(VLOOKUP(AT877,CODES!$A$3:$D$1348,4,FALSE),"X"))&amp;IF(AU877="","",IFERROR(VLOOKUP(AU877,CODES!$A$3:$D$1348,4,FALSE),"X"))&amp;IF(AV877="","",IFERROR(VLOOKUP(AV877,CODES!$A$3:$D$1348,4,FALSE),"X"))&amp;IF(AW877="","",IFERROR(VLOOKUP(AW877,CODES!$A$3:$D$1348,4,FALSE),"X"))&amp;IF(AX877="","",IFERROR(VLOOKUP(AX877,CODES!$A$3:$D$1348,4,FALSE),"X"))&amp;IF(AY877="","",IFERROR(VLOOKUP(AY877,CODES!$A$3:$D$1348,4,FALSE),"X"))</f>
        <v/>
      </c>
      <c r="AN877" s="258">
        <f>SUM(IFERROR(VLOOKUP(AP877,CODES!$A$3:$D$1348,4,FALSE)*BC877,0),IFERROR(VLOOKUP(AQ877,CODES!$A$3:$D$1348,4,FALSE)*BF877,0),IFERROR(VLOOKUP(AR877,CODES!$A$3:$D$1348,4,FALSE)*BI877,0),IFERROR(VLOOKUP(AS877,CODES!$A$3:$D$1348,4,FALSE)*BL877,0),IFERROR(VLOOKUP(AT877,CODES!$A$3:$D$1348,4,FALSE)*BO877,0),IFERROR(VLOOKUP(AU877,CODES!$A$3:$D$1348,4,FALSE)*BR877,0),IFERROR(VLOOKUP(AV877,CODES!$A$3:$D$1348,4,FALSE)*BU877,0),IFERROR(VLOOKUP(AW877,CODES!$A$3:$D$1348,4,FALSE)*BX877,0),IFERROR(VLOOKUP(AX877,CODES!$A$3:$D$1348,4,FALSE)*CA877,0),IFERROR(VLOOKUP(AY877,CODES!$A$3:$D$1348,4,FALSE)*CD877,0))</f>
        <v>0</v>
      </c>
      <c r="AO877" s="258">
        <f>SUM(IFERROR(VLOOKUP(AP877,CODES!$A$3:$D$1348,3,FALSE)*BC877,0),IFERROR(VLOOKUP(AQ877,CODES!$A$3:$D$1348,3,FALSE)*BF877,0),IFERROR(VLOOKUP(AR877,CODES!$A$3:$D$1348,3,FALSE)*BI877,0),IFERROR(VLOOKUP(AS877,CODES!$A$3:$D$1348,3,FALSE)*BL877,0),IFERROR(VLOOKUP(AT877,CODES!$A$3:$D$1348,3,FALSE)*BO877,0),IFERROR(VLOOKUP(AU877,CODES!$A$3:$D$1348,3,FALSE)*BR877,0),IFERROR(VLOOKUP(AV877,CODES!$A$3:$D$1348,3,FALSE)*BU877,0),IFERROR(VLOOKUP(AW877,CODES!$A$3:$D$1348,3,FALSE)*BX877,0),IFERROR(VLOOKUP(AX877,CODES!$A$3:$D$1348,3,FALSE)*CA877,0),IFERROR(VLOOKUP(AY877,CODES!$A$3:$D$1348,3,FALSE)*CD877,0))+B877</f>
        <v>0</v>
      </c>
      <c r="AP877" s="271" t="str">
        <f t="shared" si="407"/>
        <v/>
      </c>
      <c r="AQ877" s="271" t="str">
        <f t="shared" si="408"/>
        <v/>
      </c>
      <c r="AR877" s="271" t="str">
        <f t="shared" si="409"/>
        <v/>
      </c>
      <c r="AS877" s="271" t="str">
        <f t="shared" si="410"/>
        <v/>
      </c>
      <c r="AT877" s="271" t="str">
        <f t="shared" si="411"/>
        <v/>
      </c>
      <c r="AU877" s="271" t="str">
        <f t="shared" si="412"/>
        <v/>
      </c>
      <c r="AV877" s="271" t="str">
        <f t="shared" si="413"/>
        <v/>
      </c>
      <c r="AW877" s="271" t="str">
        <f t="shared" si="414"/>
        <v/>
      </c>
      <c r="AX877" s="271" t="str">
        <f t="shared" si="415"/>
        <v/>
      </c>
      <c r="AY877" s="271" t="str">
        <f t="shared" si="416"/>
        <v/>
      </c>
      <c r="AZ877" s="258">
        <f t="shared" si="371"/>
        <v>0</v>
      </c>
      <c r="BA877" s="258">
        <f t="shared" si="19"/>
        <v>1</v>
      </c>
      <c r="BB877" s="258">
        <f t="shared" si="417"/>
        <v>0</v>
      </c>
      <c r="BC877" s="258">
        <f t="shared" si="418"/>
        <v>1</v>
      </c>
      <c r="BD877" s="258">
        <f t="shared" si="374"/>
        <v>1</v>
      </c>
      <c r="BE877" s="258">
        <f t="shared" si="419"/>
        <v>0</v>
      </c>
      <c r="BF877" s="258">
        <f t="shared" si="420"/>
        <v>1</v>
      </c>
      <c r="BG877" s="258">
        <f t="shared" si="377"/>
        <v>1</v>
      </c>
      <c r="BH877" s="258">
        <f t="shared" si="421"/>
        <v>0</v>
      </c>
      <c r="BI877" s="258">
        <f t="shared" si="422"/>
        <v>1</v>
      </c>
      <c r="BJ877" s="258">
        <f t="shared" si="380"/>
        <v>1</v>
      </c>
      <c r="BK877" s="258">
        <f t="shared" si="423"/>
        <v>0</v>
      </c>
      <c r="BL877" s="258">
        <f t="shared" si="424"/>
        <v>1</v>
      </c>
      <c r="BM877" s="258">
        <f t="shared" si="383"/>
        <v>1</v>
      </c>
      <c r="BN877" s="258">
        <f t="shared" si="425"/>
        <v>0</v>
      </c>
      <c r="BO877" s="258">
        <f t="shared" si="426"/>
        <v>1</v>
      </c>
      <c r="BP877" s="258">
        <f t="shared" si="386"/>
        <v>1</v>
      </c>
      <c r="BQ877" s="258">
        <f t="shared" si="427"/>
        <v>0</v>
      </c>
      <c r="BR877" s="258">
        <f t="shared" si="428"/>
        <v>1</v>
      </c>
      <c r="BS877" s="258">
        <f t="shared" si="389"/>
        <v>1</v>
      </c>
      <c r="BT877" s="258">
        <f t="shared" si="429"/>
        <v>0</v>
      </c>
      <c r="BU877" s="258">
        <f t="shared" si="430"/>
        <v>1</v>
      </c>
      <c r="BV877" s="258">
        <f t="shared" si="392"/>
        <v>1</v>
      </c>
      <c r="BW877" s="258">
        <f t="shared" si="431"/>
        <v>0</v>
      </c>
      <c r="BX877" s="258">
        <f t="shared" si="432"/>
        <v>1</v>
      </c>
      <c r="BY877" s="258">
        <f t="shared" si="395"/>
        <v>1</v>
      </c>
      <c r="BZ877" s="258">
        <f t="shared" si="433"/>
        <v>0</v>
      </c>
      <c r="CA877" s="258">
        <f t="shared" si="434"/>
        <v>1</v>
      </c>
      <c r="CB877" s="258">
        <f t="shared" si="398"/>
        <v>1</v>
      </c>
      <c r="CC877" s="258">
        <f t="shared" si="435"/>
        <v>0</v>
      </c>
      <c r="CD877" s="258">
        <f t="shared" si="436"/>
        <v>1</v>
      </c>
    </row>
    <row r="878" spans="1:82" hidden="1">
      <c r="A878" s="258"/>
      <c r="B878" s="258"/>
      <c r="C878" s="259"/>
      <c r="D878" s="258"/>
      <c r="E878" s="258"/>
      <c r="F878" s="258"/>
      <c r="G878" s="258">
        <v>870</v>
      </c>
      <c r="H878" s="743"/>
      <c r="I878" s="744"/>
      <c r="J878" s="739"/>
      <c r="K878" s="745"/>
      <c r="L878" s="745"/>
      <c r="M878" s="272"/>
      <c r="N878" s="508">
        <f t="shared" si="442"/>
        <v>0</v>
      </c>
      <c r="O878" s="510">
        <f t="shared" si="443"/>
        <v>0</v>
      </c>
      <c r="P878" s="260">
        <f t="shared" si="444"/>
        <v>0</v>
      </c>
      <c r="Q878" s="261">
        <f t="shared" si="445"/>
        <v>0</v>
      </c>
      <c r="R878" s="261">
        <f t="shared" si="441"/>
        <v>0</v>
      </c>
      <c r="S878" s="262"/>
      <c r="T878" s="262"/>
      <c r="U878" s="263">
        <f t="shared" si="348"/>
        <v>1.288</v>
      </c>
      <c r="V878" s="264">
        <f>IF(E878="SP",1,IF(D878="",ExtraMargeMateriaal,(1-VLOOKUP(D878,TabelAankoop[],4,FALSE))))</f>
        <v>1</v>
      </c>
      <c r="W878" s="265">
        <f t="shared" si="437"/>
        <v>0.6885</v>
      </c>
      <c r="X878" s="266">
        <f t="shared" si="438"/>
        <v>1</v>
      </c>
      <c r="Y878" s="267">
        <f t="shared" si="439"/>
        <v>1.46</v>
      </c>
      <c r="Z878" s="267">
        <f t="shared" si="440"/>
        <v>1.1599999999999999</v>
      </c>
      <c r="AA878" s="268">
        <f t="shared" si="349"/>
        <v>0</v>
      </c>
      <c r="AB878" s="456">
        <f t="shared" si="350"/>
        <v>0</v>
      </c>
      <c r="AC878" s="457">
        <f t="shared" si="351"/>
        <v>0</v>
      </c>
      <c r="AD878" s="456">
        <f t="shared" si="352"/>
        <v>0</v>
      </c>
      <c r="AE878" s="458">
        <f t="shared" si="353"/>
        <v>0</v>
      </c>
      <c r="AF878" s="457">
        <f t="shared" si="406"/>
        <v>0</v>
      </c>
      <c r="AG878" s="456">
        <f t="shared" si="355"/>
        <v>0</v>
      </c>
      <c r="AH878" s="457">
        <f t="shared" si="356"/>
        <v>0</v>
      </c>
      <c r="AI878" s="268">
        <f t="shared" si="357"/>
        <v>0</v>
      </c>
      <c r="AJ878" s="269">
        <f t="shared" si="358"/>
        <v>0</v>
      </c>
      <c r="AK878" s="270">
        <f t="shared" si="359"/>
        <v>0</v>
      </c>
      <c r="AL878" s="415">
        <f t="shared" si="360"/>
        <v>0</v>
      </c>
      <c r="AM878" s="259" t="str">
        <f>IF(AP878="","",IFERROR(VLOOKUP(AP878,CODES!$A$3:$D$1348,4,FALSE),"X"))&amp;IF(AQ878="","",IFERROR(VLOOKUP(AQ878,CODES!$A$3:$D$1348,4,FALSE),"X"))&amp;IF(AR878="","",IFERROR(VLOOKUP(AR878,CODES!$A$3:$D$1348,4,FALSE),"X"))&amp;IF(AS878="","",IFERROR(VLOOKUP(AS878,CODES!$A$3:$D$1348,4,FALSE),"X"))&amp;IF(AT878="","",IFERROR(VLOOKUP(AT878,CODES!$A$3:$D$1348,4,FALSE),"X"))&amp;IF(AU878="","",IFERROR(VLOOKUP(AU878,CODES!$A$3:$D$1348,4,FALSE),"X"))&amp;IF(AV878="","",IFERROR(VLOOKUP(AV878,CODES!$A$3:$D$1348,4,FALSE),"X"))&amp;IF(AW878="","",IFERROR(VLOOKUP(AW878,CODES!$A$3:$D$1348,4,FALSE),"X"))&amp;IF(AX878="","",IFERROR(VLOOKUP(AX878,CODES!$A$3:$D$1348,4,FALSE),"X"))&amp;IF(AY878="","",IFERROR(VLOOKUP(AY878,CODES!$A$3:$D$1348,4,FALSE),"X"))</f>
        <v/>
      </c>
      <c r="AN878" s="258">
        <f>SUM(IFERROR(VLOOKUP(AP878,CODES!$A$3:$D$1348,4,FALSE)*BC878,0),IFERROR(VLOOKUP(AQ878,CODES!$A$3:$D$1348,4,FALSE)*BF878,0),IFERROR(VLOOKUP(AR878,CODES!$A$3:$D$1348,4,FALSE)*BI878,0),IFERROR(VLOOKUP(AS878,CODES!$A$3:$D$1348,4,FALSE)*BL878,0),IFERROR(VLOOKUP(AT878,CODES!$A$3:$D$1348,4,FALSE)*BO878,0),IFERROR(VLOOKUP(AU878,CODES!$A$3:$D$1348,4,FALSE)*BR878,0),IFERROR(VLOOKUP(AV878,CODES!$A$3:$D$1348,4,FALSE)*BU878,0),IFERROR(VLOOKUP(AW878,CODES!$A$3:$D$1348,4,FALSE)*BX878,0),IFERROR(VLOOKUP(AX878,CODES!$A$3:$D$1348,4,FALSE)*CA878,0),IFERROR(VLOOKUP(AY878,CODES!$A$3:$D$1348,4,FALSE)*CD878,0))</f>
        <v>0</v>
      </c>
      <c r="AO878" s="258">
        <f>SUM(IFERROR(VLOOKUP(AP878,CODES!$A$3:$D$1348,3,FALSE)*BC878,0),IFERROR(VLOOKUP(AQ878,CODES!$A$3:$D$1348,3,FALSE)*BF878,0),IFERROR(VLOOKUP(AR878,CODES!$A$3:$D$1348,3,FALSE)*BI878,0),IFERROR(VLOOKUP(AS878,CODES!$A$3:$D$1348,3,FALSE)*BL878,0),IFERROR(VLOOKUP(AT878,CODES!$A$3:$D$1348,3,FALSE)*BO878,0),IFERROR(VLOOKUP(AU878,CODES!$A$3:$D$1348,3,FALSE)*BR878,0),IFERROR(VLOOKUP(AV878,CODES!$A$3:$D$1348,3,FALSE)*BU878,0),IFERROR(VLOOKUP(AW878,CODES!$A$3:$D$1348,3,FALSE)*BX878,0),IFERROR(VLOOKUP(AX878,CODES!$A$3:$D$1348,3,FALSE)*CA878,0),IFERROR(VLOOKUP(AY878,CODES!$A$3:$D$1348,3,FALSE)*CD878,0))+B878</f>
        <v>0</v>
      </c>
      <c r="AP878" s="271" t="str">
        <f t="shared" si="407"/>
        <v/>
      </c>
      <c r="AQ878" s="271" t="str">
        <f t="shared" si="408"/>
        <v/>
      </c>
      <c r="AR878" s="271" t="str">
        <f t="shared" si="409"/>
        <v/>
      </c>
      <c r="AS878" s="271" t="str">
        <f t="shared" si="410"/>
        <v/>
      </c>
      <c r="AT878" s="271" t="str">
        <f t="shared" si="411"/>
        <v/>
      </c>
      <c r="AU878" s="271" t="str">
        <f t="shared" si="412"/>
        <v/>
      </c>
      <c r="AV878" s="271" t="str">
        <f t="shared" si="413"/>
        <v/>
      </c>
      <c r="AW878" s="271" t="str">
        <f t="shared" si="414"/>
        <v/>
      </c>
      <c r="AX878" s="271" t="str">
        <f t="shared" si="415"/>
        <v/>
      </c>
      <c r="AY878" s="271" t="str">
        <f t="shared" si="416"/>
        <v/>
      </c>
      <c r="AZ878" s="258">
        <f t="shared" si="371"/>
        <v>0</v>
      </c>
      <c r="BA878" s="258">
        <f t="shared" si="19"/>
        <v>1</v>
      </c>
      <c r="BB878" s="258">
        <f t="shared" si="417"/>
        <v>0</v>
      </c>
      <c r="BC878" s="258">
        <f t="shared" si="418"/>
        <v>1</v>
      </c>
      <c r="BD878" s="258">
        <f t="shared" si="374"/>
        <v>1</v>
      </c>
      <c r="BE878" s="258">
        <f t="shared" si="419"/>
        <v>0</v>
      </c>
      <c r="BF878" s="258">
        <f t="shared" si="420"/>
        <v>1</v>
      </c>
      <c r="BG878" s="258">
        <f t="shared" si="377"/>
        <v>1</v>
      </c>
      <c r="BH878" s="258">
        <f t="shared" si="421"/>
        <v>0</v>
      </c>
      <c r="BI878" s="258">
        <f t="shared" si="422"/>
        <v>1</v>
      </c>
      <c r="BJ878" s="258">
        <f t="shared" si="380"/>
        <v>1</v>
      </c>
      <c r="BK878" s="258">
        <f t="shared" si="423"/>
        <v>0</v>
      </c>
      <c r="BL878" s="258">
        <f t="shared" si="424"/>
        <v>1</v>
      </c>
      <c r="BM878" s="258">
        <f t="shared" si="383"/>
        <v>1</v>
      </c>
      <c r="BN878" s="258">
        <f t="shared" si="425"/>
        <v>0</v>
      </c>
      <c r="BO878" s="258">
        <f t="shared" si="426"/>
        <v>1</v>
      </c>
      <c r="BP878" s="258">
        <f t="shared" si="386"/>
        <v>1</v>
      </c>
      <c r="BQ878" s="258">
        <f t="shared" si="427"/>
        <v>0</v>
      </c>
      <c r="BR878" s="258">
        <f t="shared" si="428"/>
        <v>1</v>
      </c>
      <c r="BS878" s="258">
        <f t="shared" si="389"/>
        <v>1</v>
      </c>
      <c r="BT878" s="258">
        <f t="shared" si="429"/>
        <v>0</v>
      </c>
      <c r="BU878" s="258">
        <f t="shared" si="430"/>
        <v>1</v>
      </c>
      <c r="BV878" s="258">
        <f t="shared" si="392"/>
        <v>1</v>
      </c>
      <c r="BW878" s="258">
        <f t="shared" si="431"/>
        <v>0</v>
      </c>
      <c r="BX878" s="258">
        <f t="shared" si="432"/>
        <v>1</v>
      </c>
      <c r="BY878" s="258">
        <f t="shared" si="395"/>
        <v>1</v>
      </c>
      <c r="BZ878" s="258">
        <f t="shared" si="433"/>
        <v>0</v>
      </c>
      <c r="CA878" s="258">
        <f t="shared" si="434"/>
        <v>1</v>
      </c>
      <c r="CB878" s="258">
        <f t="shared" si="398"/>
        <v>1</v>
      </c>
      <c r="CC878" s="258">
        <f t="shared" si="435"/>
        <v>0</v>
      </c>
      <c r="CD878" s="258">
        <f t="shared" si="436"/>
        <v>1</v>
      </c>
    </row>
    <row r="879" spans="1:82" hidden="1">
      <c r="A879" s="258"/>
      <c r="B879" s="258"/>
      <c r="C879" s="259"/>
      <c r="D879" s="258"/>
      <c r="E879" s="258"/>
      <c r="F879" s="258"/>
      <c r="G879" s="258">
        <v>871</v>
      </c>
      <c r="H879" s="743"/>
      <c r="I879" s="744"/>
      <c r="J879" s="739"/>
      <c r="K879" s="745"/>
      <c r="L879" s="745"/>
      <c r="M879" s="272"/>
      <c r="N879" s="508">
        <f t="shared" si="442"/>
        <v>0</v>
      </c>
      <c r="O879" s="510">
        <f t="shared" si="443"/>
        <v>0</v>
      </c>
      <c r="P879" s="260">
        <f t="shared" si="444"/>
        <v>0</v>
      </c>
      <c r="Q879" s="261">
        <f t="shared" si="445"/>
        <v>0</v>
      </c>
      <c r="R879" s="261">
        <f t="shared" ref="R879:R914" si="446">C879</f>
        <v>0</v>
      </c>
      <c r="S879" s="262"/>
      <c r="T879" s="262"/>
      <c r="U879" s="263">
        <f t="shared" si="348"/>
        <v>1.288</v>
      </c>
      <c r="V879" s="264">
        <f>IF(E879="SP",1,IF(D879="",ExtraMargeMateriaal,(1-VLOOKUP(D879,TabelAankoop[],4,FALSE))))</f>
        <v>1</v>
      </c>
      <c r="W879" s="265">
        <f t="shared" si="437"/>
        <v>0.6885</v>
      </c>
      <c r="X879" s="266">
        <f t="shared" si="438"/>
        <v>1</v>
      </c>
      <c r="Y879" s="267">
        <f t="shared" si="439"/>
        <v>1.46</v>
      </c>
      <c r="Z879" s="267">
        <f t="shared" si="440"/>
        <v>1.1599999999999999</v>
      </c>
      <c r="AA879" s="268">
        <f t="shared" si="349"/>
        <v>0</v>
      </c>
      <c r="AB879" s="456">
        <f t="shared" si="350"/>
        <v>0</v>
      </c>
      <c r="AC879" s="457">
        <f t="shared" si="351"/>
        <v>0</v>
      </c>
      <c r="AD879" s="456">
        <f t="shared" si="352"/>
        <v>0</v>
      </c>
      <c r="AE879" s="458">
        <f t="shared" si="353"/>
        <v>0</v>
      </c>
      <c r="AF879" s="457">
        <f t="shared" si="406"/>
        <v>0</v>
      </c>
      <c r="AG879" s="456">
        <f t="shared" si="355"/>
        <v>0</v>
      </c>
      <c r="AH879" s="457">
        <f t="shared" si="356"/>
        <v>0</v>
      </c>
      <c r="AI879" s="268">
        <f t="shared" si="357"/>
        <v>0</v>
      </c>
      <c r="AJ879" s="269">
        <f t="shared" si="358"/>
        <v>0</v>
      </c>
      <c r="AK879" s="270">
        <f t="shared" si="359"/>
        <v>0</v>
      </c>
      <c r="AL879" s="415">
        <f t="shared" si="360"/>
        <v>0</v>
      </c>
      <c r="AM879" s="259" t="str">
        <f>IF(AP879="","",IFERROR(VLOOKUP(AP879,CODES!$A$3:$D$1348,4,FALSE),"X"))&amp;IF(AQ879="","",IFERROR(VLOOKUP(AQ879,CODES!$A$3:$D$1348,4,FALSE),"X"))&amp;IF(AR879="","",IFERROR(VLOOKUP(AR879,CODES!$A$3:$D$1348,4,FALSE),"X"))&amp;IF(AS879="","",IFERROR(VLOOKUP(AS879,CODES!$A$3:$D$1348,4,FALSE),"X"))&amp;IF(AT879="","",IFERROR(VLOOKUP(AT879,CODES!$A$3:$D$1348,4,FALSE),"X"))&amp;IF(AU879="","",IFERROR(VLOOKUP(AU879,CODES!$A$3:$D$1348,4,FALSE),"X"))&amp;IF(AV879="","",IFERROR(VLOOKUP(AV879,CODES!$A$3:$D$1348,4,FALSE),"X"))&amp;IF(AW879="","",IFERROR(VLOOKUP(AW879,CODES!$A$3:$D$1348,4,FALSE),"X"))&amp;IF(AX879="","",IFERROR(VLOOKUP(AX879,CODES!$A$3:$D$1348,4,FALSE),"X"))&amp;IF(AY879="","",IFERROR(VLOOKUP(AY879,CODES!$A$3:$D$1348,4,FALSE),"X"))</f>
        <v/>
      </c>
      <c r="AN879" s="258">
        <f>SUM(IFERROR(VLOOKUP(AP879,CODES!$A$3:$D$1348,4,FALSE)*BC879,0),IFERROR(VLOOKUP(AQ879,CODES!$A$3:$D$1348,4,FALSE)*BF879,0),IFERROR(VLOOKUP(AR879,CODES!$A$3:$D$1348,4,FALSE)*BI879,0),IFERROR(VLOOKUP(AS879,CODES!$A$3:$D$1348,4,FALSE)*BL879,0),IFERROR(VLOOKUP(AT879,CODES!$A$3:$D$1348,4,FALSE)*BO879,0),IFERROR(VLOOKUP(AU879,CODES!$A$3:$D$1348,4,FALSE)*BR879,0),IFERROR(VLOOKUP(AV879,CODES!$A$3:$D$1348,4,FALSE)*BU879,0),IFERROR(VLOOKUP(AW879,CODES!$A$3:$D$1348,4,FALSE)*BX879,0),IFERROR(VLOOKUP(AX879,CODES!$A$3:$D$1348,4,FALSE)*CA879,0),IFERROR(VLOOKUP(AY879,CODES!$A$3:$D$1348,4,FALSE)*CD879,0))</f>
        <v>0</v>
      </c>
      <c r="AO879" s="258">
        <f>SUM(IFERROR(VLOOKUP(AP879,CODES!$A$3:$D$1348,3,FALSE)*BC879,0),IFERROR(VLOOKUP(AQ879,CODES!$A$3:$D$1348,3,FALSE)*BF879,0),IFERROR(VLOOKUP(AR879,CODES!$A$3:$D$1348,3,FALSE)*BI879,0),IFERROR(VLOOKUP(AS879,CODES!$A$3:$D$1348,3,FALSE)*BL879,0),IFERROR(VLOOKUP(AT879,CODES!$A$3:$D$1348,3,FALSE)*BO879,0),IFERROR(VLOOKUP(AU879,CODES!$A$3:$D$1348,3,FALSE)*BR879,0),IFERROR(VLOOKUP(AV879,CODES!$A$3:$D$1348,3,FALSE)*BU879,0),IFERROR(VLOOKUP(AW879,CODES!$A$3:$D$1348,3,FALSE)*BX879,0),IFERROR(VLOOKUP(AX879,CODES!$A$3:$D$1348,3,FALSE)*CA879,0),IFERROR(VLOOKUP(AY879,CODES!$A$3:$D$1348,3,FALSE)*CD879,0))+B879</f>
        <v>0</v>
      </c>
      <c r="AP879" s="271" t="str">
        <f t="shared" si="407"/>
        <v/>
      </c>
      <c r="AQ879" s="271" t="str">
        <f t="shared" si="408"/>
        <v/>
      </c>
      <c r="AR879" s="271" t="str">
        <f t="shared" si="409"/>
        <v/>
      </c>
      <c r="AS879" s="271" t="str">
        <f t="shared" si="410"/>
        <v/>
      </c>
      <c r="AT879" s="271" t="str">
        <f t="shared" si="411"/>
        <v/>
      </c>
      <c r="AU879" s="271" t="str">
        <f t="shared" si="412"/>
        <v/>
      </c>
      <c r="AV879" s="271" t="str">
        <f t="shared" si="413"/>
        <v/>
      </c>
      <c r="AW879" s="271" t="str">
        <f t="shared" si="414"/>
        <v/>
      </c>
      <c r="AX879" s="271" t="str">
        <f t="shared" si="415"/>
        <v/>
      </c>
      <c r="AY879" s="271" t="str">
        <f t="shared" si="416"/>
        <v/>
      </c>
      <c r="AZ879" s="258">
        <f t="shared" si="371"/>
        <v>0</v>
      </c>
      <c r="BA879" s="258">
        <f t="shared" si="19"/>
        <v>1</v>
      </c>
      <c r="BB879" s="258">
        <f t="shared" si="417"/>
        <v>0</v>
      </c>
      <c r="BC879" s="258">
        <f t="shared" si="418"/>
        <v>1</v>
      </c>
      <c r="BD879" s="258">
        <f t="shared" si="374"/>
        <v>1</v>
      </c>
      <c r="BE879" s="258">
        <f t="shared" si="419"/>
        <v>0</v>
      </c>
      <c r="BF879" s="258">
        <f t="shared" si="420"/>
        <v>1</v>
      </c>
      <c r="BG879" s="258">
        <f t="shared" si="377"/>
        <v>1</v>
      </c>
      <c r="BH879" s="258">
        <f t="shared" si="421"/>
        <v>0</v>
      </c>
      <c r="BI879" s="258">
        <f t="shared" si="422"/>
        <v>1</v>
      </c>
      <c r="BJ879" s="258">
        <f t="shared" si="380"/>
        <v>1</v>
      </c>
      <c r="BK879" s="258">
        <f t="shared" si="423"/>
        <v>0</v>
      </c>
      <c r="BL879" s="258">
        <f t="shared" si="424"/>
        <v>1</v>
      </c>
      <c r="BM879" s="258">
        <f t="shared" si="383"/>
        <v>1</v>
      </c>
      <c r="BN879" s="258">
        <f t="shared" si="425"/>
        <v>0</v>
      </c>
      <c r="BO879" s="258">
        <f t="shared" si="426"/>
        <v>1</v>
      </c>
      <c r="BP879" s="258">
        <f t="shared" si="386"/>
        <v>1</v>
      </c>
      <c r="BQ879" s="258">
        <f t="shared" si="427"/>
        <v>0</v>
      </c>
      <c r="BR879" s="258">
        <f t="shared" si="428"/>
        <v>1</v>
      </c>
      <c r="BS879" s="258">
        <f t="shared" si="389"/>
        <v>1</v>
      </c>
      <c r="BT879" s="258">
        <f t="shared" si="429"/>
        <v>0</v>
      </c>
      <c r="BU879" s="258">
        <f t="shared" si="430"/>
        <v>1</v>
      </c>
      <c r="BV879" s="258">
        <f t="shared" si="392"/>
        <v>1</v>
      </c>
      <c r="BW879" s="258">
        <f t="shared" si="431"/>
        <v>0</v>
      </c>
      <c r="BX879" s="258">
        <f t="shared" si="432"/>
        <v>1</v>
      </c>
      <c r="BY879" s="258">
        <f t="shared" si="395"/>
        <v>1</v>
      </c>
      <c r="BZ879" s="258">
        <f t="shared" si="433"/>
        <v>0</v>
      </c>
      <c r="CA879" s="258">
        <f t="shared" si="434"/>
        <v>1</v>
      </c>
      <c r="CB879" s="258">
        <f t="shared" si="398"/>
        <v>1</v>
      </c>
      <c r="CC879" s="258">
        <f t="shared" si="435"/>
        <v>0</v>
      </c>
      <c r="CD879" s="258">
        <f t="shared" si="436"/>
        <v>1</v>
      </c>
    </row>
    <row r="880" spans="1:82" hidden="1">
      <c r="A880" s="258"/>
      <c r="B880" s="258"/>
      <c r="C880" s="259"/>
      <c r="D880" s="258"/>
      <c r="E880" s="258"/>
      <c r="F880" s="258"/>
      <c r="G880" s="258">
        <v>872</v>
      </c>
      <c r="H880" s="743"/>
      <c r="I880" s="744"/>
      <c r="J880" s="739"/>
      <c r="K880" s="745"/>
      <c r="L880" s="745"/>
      <c r="M880" s="272"/>
      <c r="N880" s="508">
        <f t="shared" ref="N880:N914" si="447">ROUND(AJ880+AK880+AL880,2)</f>
        <v>0</v>
      </c>
      <c r="O880" s="510">
        <f t="shared" si="443"/>
        <v>0</v>
      </c>
      <c r="P880" s="260">
        <f t="shared" si="444"/>
        <v>0</v>
      </c>
      <c r="Q880" s="261">
        <f t="shared" si="445"/>
        <v>0</v>
      </c>
      <c r="R880" s="261">
        <f t="shared" si="446"/>
        <v>0</v>
      </c>
      <c r="S880" s="262"/>
      <c r="T880" s="262"/>
      <c r="U880" s="263">
        <f t="shared" si="348"/>
        <v>1.288</v>
      </c>
      <c r="V880" s="264">
        <f>IF(E880="SP",1,IF(D880="",ExtraMargeMateriaal,(1-VLOOKUP(D880,TabelAankoop[],4,FALSE))))</f>
        <v>1</v>
      </c>
      <c r="W880" s="265">
        <f t="shared" si="437"/>
        <v>0.6885</v>
      </c>
      <c r="X880" s="266">
        <f t="shared" si="438"/>
        <v>1</v>
      </c>
      <c r="Y880" s="267">
        <f t="shared" si="439"/>
        <v>1.46</v>
      </c>
      <c r="Z880" s="267">
        <f t="shared" si="440"/>
        <v>1.1599999999999999</v>
      </c>
      <c r="AA880" s="268">
        <f t="shared" si="349"/>
        <v>0</v>
      </c>
      <c r="AB880" s="456">
        <f t="shared" si="350"/>
        <v>0</v>
      </c>
      <c r="AC880" s="457">
        <f t="shared" si="351"/>
        <v>0</v>
      </c>
      <c r="AD880" s="456">
        <f t="shared" si="352"/>
        <v>0</v>
      </c>
      <c r="AE880" s="458">
        <f t="shared" si="353"/>
        <v>0</v>
      </c>
      <c r="AF880" s="457">
        <f t="shared" si="406"/>
        <v>0</v>
      </c>
      <c r="AG880" s="456">
        <f t="shared" si="355"/>
        <v>0</v>
      </c>
      <c r="AH880" s="457">
        <f t="shared" si="356"/>
        <v>0</v>
      </c>
      <c r="AI880" s="268">
        <f t="shared" si="357"/>
        <v>0</v>
      </c>
      <c r="AJ880" s="269">
        <f t="shared" si="358"/>
        <v>0</v>
      </c>
      <c r="AK880" s="270">
        <f t="shared" si="359"/>
        <v>0</v>
      </c>
      <c r="AL880" s="415">
        <f t="shared" si="360"/>
        <v>0</v>
      </c>
      <c r="AM880" s="259" t="str">
        <f>IF(AP880="","",IFERROR(VLOOKUP(AP880,CODES!$A$3:$D$1348,4,FALSE),"X"))&amp;IF(AQ880="","",IFERROR(VLOOKUP(AQ880,CODES!$A$3:$D$1348,4,FALSE),"X"))&amp;IF(AR880="","",IFERROR(VLOOKUP(AR880,CODES!$A$3:$D$1348,4,FALSE),"X"))&amp;IF(AS880="","",IFERROR(VLOOKUP(AS880,CODES!$A$3:$D$1348,4,FALSE),"X"))&amp;IF(AT880="","",IFERROR(VLOOKUP(AT880,CODES!$A$3:$D$1348,4,FALSE),"X"))&amp;IF(AU880="","",IFERROR(VLOOKUP(AU880,CODES!$A$3:$D$1348,4,FALSE),"X"))&amp;IF(AV880="","",IFERROR(VLOOKUP(AV880,CODES!$A$3:$D$1348,4,FALSE),"X"))&amp;IF(AW880="","",IFERROR(VLOOKUP(AW880,CODES!$A$3:$D$1348,4,FALSE),"X"))&amp;IF(AX880="","",IFERROR(VLOOKUP(AX880,CODES!$A$3:$D$1348,4,FALSE),"X"))&amp;IF(AY880="","",IFERROR(VLOOKUP(AY880,CODES!$A$3:$D$1348,4,FALSE),"X"))</f>
        <v/>
      </c>
      <c r="AN880" s="258">
        <f>SUM(IFERROR(VLOOKUP(AP880,CODES!$A$3:$D$1348,4,FALSE)*BC880,0),IFERROR(VLOOKUP(AQ880,CODES!$A$3:$D$1348,4,FALSE)*BF880,0),IFERROR(VLOOKUP(AR880,CODES!$A$3:$D$1348,4,FALSE)*BI880,0),IFERROR(VLOOKUP(AS880,CODES!$A$3:$D$1348,4,FALSE)*BL880,0),IFERROR(VLOOKUP(AT880,CODES!$A$3:$D$1348,4,FALSE)*BO880,0),IFERROR(VLOOKUP(AU880,CODES!$A$3:$D$1348,4,FALSE)*BR880,0),IFERROR(VLOOKUP(AV880,CODES!$A$3:$D$1348,4,FALSE)*BU880,0),IFERROR(VLOOKUP(AW880,CODES!$A$3:$D$1348,4,FALSE)*BX880,0),IFERROR(VLOOKUP(AX880,CODES!$A$3:$D$1348,4,FALSE)*CA880,0),IFERROR(VLOOKUP(AY880,CODES!$A$3:$D$1348,4,FALSE)*CD880,0))</f>
        <v>0</v>
      </c>
      <c r="AO880" s="258">
        <f>SUM(IFERROR(VLOOKUP(AP880,CODES!$A$3:$D$1348,3,FALSE)*BC880,0),IFERROR(VLOOKUP(AQ880,CODES!$A$3:$D$1348,3,FALSE)*BF880,0),IFERROR(VLOOKUP(AR880,CODES!$A$3:$D$1348,3,FALSE)*BI880,0),IFERROR(VLOOKUP(AS880,CODES!$A$3:$D$1348,3,FALSE)*BL880,0),IFERROR(VLOOKUP(AT880,CODES!$A$3:$D$1348,3,FALSE)*BO880,0),IFERROR(VLOOKUP(AU880,CODES!$A$3:$D$1348,3,FALSE)*BR880,0),IFERROR(VLOOKUP(AV880,CODES!$A$3:$D$1348,3,FALSE)*BU880,0),IFERROR(VLOOKUP(AW880,CODES!$A$3:$D$1348,3,FALSE)*BX880,0),IFERROR(VLOOKUP(AX880,CODES!$A$3:$D$1348,3,FALSE)*CA880,0),IFERROR(VLOOKUP(AY880,CODES!$A$3:$D$1348,3,FALSE)*CD880,0))+B880</f>
        <v>0</v>
      </c>
      <c r="AP880" s="271" t="str">
        <f t="shared" si="407"/>
        <v/>
      </c>
      <c r="AQ880" s="271" t="str">
        <f t="shared" si="408"/>
        <v/>
      </c>
      <c r="AR880" s="271" t="str">
        <f t="shared" si="409"/>
        <v/>
      </c>
      <c r="AS880" s="271" t="str">
        <f t="shared" si="410"/>
        <v/>
      </c>
      <c r="AT880" s="271" t="str">
        <f t="shared" si="411"/>
        <v/>
      </c>
      <c r="AU880" s="271" t="str">
        <f t="shared" si="412"/>
        <v/>
      </c>
      <c r="AV880" s="271" t="str">
        <f t="shared" si="413"/>
        <v/>
      </c>
      <c r="AW880" s="271" t="str">
        <f t="shared" si="414"/>
        <v/>
      </c>
      <c r="AX880" s="271" t="str">
        <f t="shared" si="415"/>
        <v/>
      </c>
      <c r="AY880" s="271" t="str">
        <f t="shared" si="416"/>
        <v/>
      </c>
      <c r="AZ880" s="258">
        <f t="shared" si="371"/>
        <v>0</v>
      </c>
      <c r="BA880" s="258">
        <f t="shared" ref="BA880:BA914" si="448">IFERROR(SEARCH("+",$A880,1),$AZ880+1)</f>
        <v>1</v>
      </c>
      <c r="BB880" s="258">
        <f t="shared" si="417"/>
        <v>0</v>
      </c>
      <c r="BC880" s="258">
        <f t="shared" si="418"/>
        <v>1</v>
      </c>
      <c r="BD880" s="258">
        <f t="shared" si="374"/>
        <v>1</v>
      </c>
      <c r="BE880" s="258">
        <f t="shared" si="419"/>
        <v>0</v>
      </c>
      <c r="BF880" s="258">
        <f t="shared" si="420"/>
        <v>1</v>
      </c>
      <c r="BG880" s="258">
        <f t="shared" si="377"/>
        <v>1</v>
      </c>
      <c r="BH880" s="258">
        <f t="shared" si="421"/>
        <v>0</v>
      </c>
      <c r="BI880" s="258">
        <f t="shared" si="422"/>
        <v>1</v>
      </c>
      <c r="BJ880" s="258">
        <f t="shared" si="380"/>
        <v>1</v>
      </c>
      <c r="BK880" s="258">
        <f t="shared" si="423"/>
        <v>0</v>
      </c>
      <c r="BL880" s="258">
        <f t="shared" si="424"/>
        <v>1</v>
      </c>
      <c r="BM880" s="258">
        <f t="shared" si="383"/>
        <v>1</v>
      </c>
      <c r="BN880" s="258">
        <f t="shared" si="425"/>
        <v>0</v>
      </c>
      <c r="BO880" s="258">
        <f t="shared" si="426"/>
        <v>1</v>
      </c>
      <c r="BP880" s="258">
        <f t="shared" si="386"/>
        <v>1</v>
      </c>
      <c r="BQ880" s="258">
        <f t="shared" si="427"/>
        <v>0</v>
      </c>
      <c r="BR880" s="258">
        <f t="shared" si="428"/>
        <v>1</v>
      </c>
      <c r="BS880" s="258">
        <f t="shared" si="389"/>
        <v>1</v>
      </c>
      <c r="BT880" s="258">
        <f t="shared" si="429"/>
        <v>0</v>
      </c>
      <c r="BU880" s="258">
        <f t="shared" si="430"/>
        <v>1</v>
      </c>
      <c r="BV880" s="258">
        <f t="shared" si="392"/>
        <v>1</v>
      </c>
      <c r="BW880" s="258">
        <f t="shared" si="431"/>
        <v>0</v>
      </c>
      <c r="BX880" s="258">
        <f t="shared" si="432"/>
        <v>1</v>
      </c>
      <c r="BY880" s="258">
        <f t="shared" si="395"/>
        <v>1</v>
      </c>
      <c r="BZ880" s="258">
        <f t="shared" si="433"/>
        <v>0</v>
      </c>
      <c r="CA880" s="258">
        <f t="shared" si="434"/>
        <v>1</v>
      </c>
      <c r="CB880" s="258">
        <f t="shared" si="398"/>
        <v>1</v>
      </c>
      <c r="CC880" s="258">
        <f t="shared" si="435"/>
        <v>0</v>
      </c>
      <c r="CD880" s="258">
        <f t="shared" si="436"/>
        <v>1</v>
      </c>
    </row>
    <row r="881" spans="1:82" hidden="1">
      <c r="A881" s="258"/>
      <c r="B881" s="258"/>
      <c r="C881" s="259"/>
      <c r="D881" s="258"/>
      <c r="E881" s="258"/>
      <c r="F881" s="258"/>
      <c r="G881" s="258">
        <v>873</v>
      </c>
      <c r="H881" s="743"/>
      <c r="I881" s="744"/>
      <c r="J881" s="739"/>
      <c r="K881" s="745"/>
      <c r="L881" s="745"/>
      <c r="M881" s="272"/>
      <c r="N881" s="508">
        <f t="shared" si="447"/>
        <v>0</v>
      </c>
      <c r="O881" s="510">
        <f t="shared" ref="O881:O914" si="449">N881*M881</f>
        <v>0</v>
      </c>
      <c r="P881" s="260">
        <f t="shared" ref="P881:P914" si="450">IFERROR(AO881,"")</f>
        <v>0</v>
      </c>
      <c r="Q881" s="261">
        <f t="shared" ref="Q881:Q914" si="451">AN881</f>
        <v>0</v>
      </c>
      <c r="R881" s="261">
        <f t="shared" si="446"/>
        <v>0</v>
      </c>
      <c r="S881" s="262"/>
      <c r="T881" s="262"/>
      <c r="U881" s="263">
        <f t="shared" si="348"/>
        <v>1.288</v>
      </c>
      <c r="V881" s="264">
        <f>IF(E881="SP",1,IF(D881="",ExtraMargeMateriaal,(1-VLOOKUP(D881,TabelAankoop[],4,FALSE))))</f>
        <v>1</v>
      </c>
      <c r="W881" s="265">
        <f t="shared" si="437"/>
        <v>0.6885</v>
      </c>
      <c r="X881" s="266">
        <f t="shared" si="438"/>
        <v>1</v>
      </c>
      <c r="Y881" s="267">
        <f t="shared" si="439"/>
        <v>1.46</v>
      </c>
      <c r="Z881" s="267">
        <f t="shared" si="440"/>
        <v>1.1599999999999999</v>
      </c>
      <c r="AA881" s="268">
        <f t="shared" si="349"/>
        <v>0</v>
      </c>
      <c r="AB881" s="456">
        <f t="shared" si="350"/>
        <v>0</v>
      </c>
      <c r="AC881" s="457">
        <f t="shared" si="351"/>
        <v>0</v>
      </c>
      <c r="AD881" s="456">
        <f t="shared" si="352"/>
        <v>0</v>
      </c>
      <c r="AE881" s="458">
        <f t="shared" si="353"/>
        <v>0</v>
      </c>
      <c r="AF881" s="457">
        <f t="shared" si="406"/>
        <v>0</v>
      </c>
      <c r="AG881" s="456">
        <f t="shared" si="355"/>
        <v>0</v>
      </c>
      <c r="AH881" s="457">
        <f t="shared" si="356"/>
        <v>0</v>
      </c>
      <c r="AI881" s="268">
        <f t="shared" si="357"/>
        <v>0</v>
      </c>
      <c r="AJ881" s="269">
        <f t="shared" si="358"/>
        <v>0</v>
      </c>
      <c r="AK881" s="270">
        <f t="shared" si="359"/>
        <v>0</v>
      </c>
      <c r="AL881" s="415">
        <f t="shared" si="360"/>
        <v>0</v>
      </c>
      <c r="AM881" s="259" t="str">
        <f>IF(AP881="","",IFERROR(VLOOKUP(AP881,CODES!$A$3:$D$1348,4,FALSE),"X"))&amp;IF(AQ881="","",IFERROR(VLOOKUP(AQ881,CODES!$A$3:$D$1348,4,FALSE),"X"))&amp;IF(AR881="","",IFERROR(VLOOKUP(AR881,CODES!$A$3:$D$1348,4,FALSE),"X"))&amp;IF(AS881="","",IFERROR(VLOOKUP(AS881,CODES!$A$3:$D$1348,4,FALSE),"X"))&amp;IF(AT881="","",IFERROR(VLOOKUP(AT881,CODES!$A$3:$D$1348,4,FALSE),"X"))&amp;IF(AU881="","",IFERROR(VLOOKUP(AU881,CODES!$A$3:$D$1348,4,FALSE),"X"))&amp;IF(AV881="","",IFERROR(VLOOKUP(AV881,CODES!$A$3:$D$1348,4,FALSE),"X"))&amp;IF(AW881="","",IFERROR(VLOOKUP(AW881,CODES!$A$3:$D$1348,4,FALSE),"X"))&amp;IF(AX881="","",IFERROR(VLOOKUP(AX881,CODES!$A$3:$D$1348,4,FALSE),"X"))&amp;IF(AY881="","",IFERROR(VLOOKUP(AY881,CODES!$A$3:$D$1348,4,FALSE),"X"))</f>
        <v/>
      </c>
      <c r="AN881" s="258">
        <f>SUM(IFERROR(VLOOKUP(AP881,CODES!$A$3:$D$1348,4,FALSE)*BC881,0),IFERROR(VLOOKUP(AQ881,CODES!$A$3:$D$1348,4,FALSE)*BF881,0),IFERROR(VLOOKUP(AR881,CODES!$A$3:$D$1348,4,FALSE)*BI881,0),IFERROR(VLOOKUP(AS881,CODES!$A$3:$D$1348,4,FALSE)*BL881,0),IFERROR(VLOOKUP(AT881,CODES!$A$3:$D$1348,4,FALSE)*BO881,0),IFERROR(VLOOKUP(AU881,CODES!$A$3:$D$1348,4,FALSE)*BR881,0),IFERROR(VLOOKUP(AV881,CODES!$A$3:$D$1348,4,FALSE)*BU881,0),IFERROR(VLOOKUP(AW881,CODES!$A$3:$D$1348,4,FALSE)*BX881,0),IFERROR(VLOOKUP(AX881,CODES!$A$3:$D$1348,4,FALSE)*CA881,0),IFERROR(VLOOKUP(AY881,CODES!$A$3:$D$1348,4,FALSE)*CD881,0))</f>
        <v>0</v>
      </c>
      <c r="AO881" s="258">
        <f>SUM(IFERROR(VLOOKUP(AP881,CODES!$A$3:$D$1348,3,FALSE)*BC881,0),IFERROR(VLOOKUP(AQ881,CODES!$A$3:$D$1348,3,FALSE)*BF881,0),IFERROR(VLOOKUP(AR881,CODES!$A$3:$D$1348,3,FALSE)*BI881,0),IFERROR(VLOOKUP(AS881,CODES!$A$3:$D$1348,3,FALSE)*BL881,0),IFERROR(VLOOKUP(AT881,CODES!$A$3:$D$1348,3,FALSE)*BO881,0),IFERROR(VLOOKUP(AU881,CODES!$A$3:$D$1348,3,FALSE)*BR881,0),IFERROR(VLOOKUP(AV881,CODES!$A$3:$D$1348,3,FALSE)*BU881,0),IFERROR(VLOOKUP(AW881,CODES!$A$3:$D$1348,3,FALSE)*BX881,0),IFERROR(VLOOKUP(AX881,CODES!$A$3:$D$1348,3,FALSE)*CA881,0),IFERROR(VLOOKUP(AY881,CODES!$A$3:$D$1348,3,FALSE)*CD881,0))+B881</f>
        <v>0</v>
      </c>
      <c r="AP881" s="271" t="str">
        <f t="shared" si="407"/>
        <v/>
      </c>
      <c r="AQ881" s="271" t="str">
        <f t="shared" si="408"/>
        <v/>
      </c>
      <c r="AR881" s="271" t="str">
        <f t="shared" si="409"/>
        <v/>
      </c>
      <c r="AS881" s="271" t="str">
        <f t="shared" si="410"/>
        <v/>
      </c>
      <c r="AT881" s="271" t="str">
        <f t="shared" si="411"/>
        <v/>
      </c>
      <c r="AU881" s="271" t="str">
        <f t="shared" si="412"/>
        <v/>
      </c>
      <c r="AV881" s="271" t="str">
        <f t="shared" si="413"/>
        <v/>
      </c>
      <c r="AW881" s="271" t="str">
        <f t="shared" si="414"/>
        <v/>
      </c>
      <c r="AX881" s="271" t="str">
        <f t="shared" si="415"/>
        <v/>
      </c>
      <c r="AY881" s="271" t="str">
        <f t="shared" si="416"/>
        <v/>
      </c>
      <c r="AZ881" s="258">
        <f t="shared" si="371"/>
        <v>0</v>
      </c>
      <c r="BA881" s="258">
        <f t="shared" si="448"/>
        <v>1</v>
      </c>
      <c r="BB881" s="258">
        <f t="shared" si="417"/>
        <v>0</v>
      </c>
      <c r="BC881" s="258">
        <f t="shared" si="418"/>
        <v>1</v>
      </c>
      <c r="BD881" s="258">
        <f t="shared" si="374"/>
        <v>1</v>
      </c>
      <c r="BE881" s="258">
        <f t="shared" si="419"/>
        <v>0</v>
      </c>
      <c r="BF881" s="258">
        <f t="shared" si="420"/>
        <v>1</v>
      </c>
      <c r="BG881" s="258">
        <f t="shared" si="377"/>
        <v>1</v>
      </c>
      <c r="BH881" s="258">
        <f t="shared" si="421"/>
        <v>0</v>
      </c>
      <c r="BI881" s="258">
        <f t="shared" si="422"/>
        <v>1</v>
      </c>
      <c r="BJ881" s="258">
        <f t="shared" si="380"/>
        <v>1</v>
      </c>
      <c r="BK881" s="258">
        <f t="shared" si="423"/>
        <v>0</v>
      </c>
      <c r="BL881" s="258">
        <f t="shared" si="424"/>
        <v>1</v>
      </c>
      <c r="BM881" s="258">
        <f t="shared" si="383"/>
        <v>1</v>
      </c>
      <c r="BN881" s="258">
        <f t="shared" si="425"/>
        <v>0</v>
      </c>
      <c r="BO881" s="258">
        <f t="shared" si="426"/>
        <v>1</v>
      </c>
      <c r="BP881" s="258">
        <f t="shared" si="386"/>
        <v>1</v>
      </c>
      <c r="BQ881" s="258">
        <f t="shared" si="427"/>
        <v>0</v>
      </c>
      <c r="BR881" s="258">
        <f t="shared" si="428"/>
        <v>1</v>
      </c>
      <c r="BS881" s="258">
        <f t="shared" si="389"/>
        <v>1</v>
      </c>
      <c r="BT881" s="258">
        <f t="shared" si="429"/>
        <v>0</v>
      </c>
      <c r="BU881" s="258">
        <f t="shared" si="430"/>
        <v>1</v>
      </c>
      <c r="BV881" s="258">
        <f t="shared" si="392"/>
        <v>1</v>
      </c>
      <c r="BW881" s="258">
        <f t="shared" si="431"/>
        <v>0</v>
      </c>
      <c r="BX881" s="258">
        <f t="shared" si="432"/>
        <v>1</v>
      </c>
      <c r="BY881" s="258">
        <f t="shared" si="395"/>
        <v>1</v>
      </c>
      <c r="BZ881" s="258">
        <f t="shared" si="433"/>
        <v>0</v>
      </c>
      <c r="CA881" s="258">
        <f t="shared" si="434"/>
        <v>1</v>
      </c>
      <c r="CB881" s="258">
        <f t="shared" si="398"/>
        <v>1</v>
      </c>
      <c r="CC881" s="258">
        <f t="shared" si="435"/>
        <v>0</v>
      </c>
      <c r="CD881" s="258">
        <f t="shared" si="436"/>
        <v>1</v>
      </c>
    </row>
    <row r="882" spans="1:82" hidden="1">
      <c r="A882" s="258"/>
      <c r="B882" s="258"/>
      <c r="C882" s="259"/>
      <c r="D882" s="258"/>
      <c r="E882" s="258"/>
      <c r="F882" s="258"/>
      <c r="G882" s="258">
        <v>874</v>
      </c>
      <c r="H882" s="743"/>
      <c r="I882" s="744"/>
      <c r="J882" s="739"/>
      <c r="K882" s="745"/>
      <c r="L882" s="745"/>
      <c r="M882" s="272"/>
      <c r="N882" s="508">
        <f t="shared" si="447"/>
        <v>0</v>
      </c>
      <c r="O882" s="510">
        <f t="shared" si="449"/>
        <v>0</v>
      </c>
      <c r="P882" s="260">
        <f t="shared" si="450"/>
        <v>0</v>
      </c>
      <c r="Q882" s="261">
        <f t="shared" si="451"/>
        <v>0</v>
      </c>
      <c r="R882" s="261">
        <f t="shared" si="446"/>
        <v>0</v>
      </c>
      <c r="S882" s="262"/>
      <c r="T882" s="262"/>
      <c r="U882" s="263">
        <f t="shared" si="348"/>
        <v>1.288</v>
      </c>
      <c r="V882" s="264">
        <f>IF(E882="SP",1,IF(D882="",ExtraMargeMateriaal,(1-VLOOKUP(D882,TabelAankoop[],4,FALSE))))</f>
        <v>1</v>
      </c>
      <c r="W882" s="265">
        <f t="shared" si="437"/>
        <v>0.6885</v>
      </c>
      <c r="X882" s="266">
        <f t="shared" si="438"/>
        <v>1</v>
      </c>
      <c r="Y882" s="267">
        <f t="shared" si="439"/>
        <v>1.46</v>
      </c>
      <c r="Z882" s="267">
        <f t="shared" si="440"/>
        <v>1.1599999999999999</v>
      </c>
      <c r="AA882" s="268">
        <f t="shared" si="349"/>
        <v>0</v>
      </c>
      <c r="AB882" s="456">
        <f t="shared" si="350"/>
        <v>0</v>
      </c>
      <c r="AC882" s="457">
        <f t="shared" si="351"/>
        <v>0</v>
      </c>
      <c r="AD882" s="456">
        <f t="shared" si="352"/>
        <v>0</v>
      </c>
      <c r="AE882" s="458">
        <f t="shared" si="353"/>
        <v>0</v>
      </c>
      <c r="AF882" s="457">
        <f t="shared" si="406"/>
        <v>0</v>
      </c>
      <c r="AG882" s="456">
        <f t="shared" si="355"/>
        <v>0</v>
      </c>
      <c r="AH882" s="457">
        <f t="shared" si="356"/>
        <v>0</v>
      </c>
      <c r="AI882" s="268">
        <f t="shared" si="357"/>
        <v>0</v>
      </c>
      <c r="AJ882" s="269">
        <f t="shared" si="358"/>
        <v>0</v>
      </c>
      <c r="AK882" s="270">
        <f t="shared" si="359"/>
        <v>0</v>
      </c>
      <c r="AL882" s="415">
        <f t="shared" si="360"/>
        <v>0</v>
      </c>
      <c r="AM882" s="259" t="str">
        <f>IF(AP882="","",IFERROR(VLOOKUP(AP882,CODES!$A$3:$D$1348,4,FALSE),"X"))&amp;IF(AQ882="","",IFERROR(VLOOKUP(AQ882,CODES!$A$3:$D$1348,4,FALSE),"X"))&amp;IF(AR882="","",IFERROR(VLOOKUP(AR882,CODES!$A$3:$D$1348,4,FALSE),"X"))&amp;IF(AS882="","",IFERROR(VLOOKUP(AS882,CODES!$A$3:$D$1348,4,FALSE),"X"))&amp;IF(AT882="","",IFERROR(VLOOKUP(AT882,CODES!$A$3:$D$1348,4,FALSE),"X"))&amp;IF(AU882="","",IFERROR(VLOOKUP(AU882,CODES!$A$3:$D$1348,4,FALSE),"X"))&amp;IF(AV882="","",IFERROR(VLOOKUP(AV882,CODES!$A$3:$D$1348,4,FALSE),"X"))&amp;IF(AW882="","",IFERROR(VLOOKUP(AW882,CODES!$A$3:$D$1348,4,FALSE),"X"))&amp;IF(AX882="","",IFERROR(VLOOKUP(AX882,CODES!$A$3:$D$1348,4,FALSE),"X"))&amp;IF(AY882="","",IFERROR(VLOOKUP(AY882,CODES!$A$3:$D$1348,4,FALSE),"X"))</f>
        <v/>
      </c>
      <c r="AN882" s="258">
        <f>SUM(IFERROR(VLOOKUP(AP882,CODES!$A$3:$D$1348,4,FALSE)*BC882,0),IFERROR(VLOOKUP(AQ882,CODES!$A$3:$D$1348,4,FALSE)*BF882,0),IFERROR(VLOOKUP(AR882,CODES!$A$3:$D$1348,4,FALSE)*BI882,0),IFERROR(VLOOKUP(AS882,CODES!$A$3:$D$1348,4,FALSE)*BL882,0),IFERROR(VLOOKUP(AT882,CODES!$A$3:$D$1348,4,FALSE)*BO882,0),IFERROR(VLOOKUP(AU882,CODES!$A$3:$D$1348,4,FALSE)*BR882,0),IFERROR(VLOOKUP(AV882,CODES!$A$3:$D$1348,4,FALSE)*BU882,0),IFERROR(VLOOKUP(AW882,CODES!$A$3:$D$1348,4,FALSE)*BX882,0),IFERROR(VLOOKUP(AX882,CODES!$A$3:$D$1348,4,FALSE)*CA882,0),IFERROR(VLOOKUP(AY882,CODES!$A$3:$D$1348,4,FALSE)*CD882,0))</f>
        <v>0</v>
      </c>
      <c r="AO882" s="258">
        <f>SUM(IFERROR(VLOOKUP(AP882,CODES!$A$3:$D$1348,3,FALSE)*BC882,0),IFERROR(VLOOKUP(AQ882,CODES!$A$3:$D$1348,3,FALSE)*BF882,0),IFERROR(VLOOKUP(AR882,CODES!$A$3:$D$1348,3,FALSE)*BI882,0),IFERROR(VLOOKUP(AS882,CODES!$A$3:$D$1348,3,FALSE)*BL882,0),IFERROR(VLOOKUP(AT882,CODES!$A$3:$D$1348,3,FALSE)*BO882,0),IFERROR(VLOOKUP(AU882,CODES!$A$3:$D$1348,3,FALSE)*BR882,0),IFERROR(VLOOKUP(AV882,CODES!$A$3:$D$1348,3,FALSE)*BU882,0),IFERROR(VLOOKUP(AW882,CODES!$A$3:$D$1348,3,FALSE)*BX882,0),IFERROR(VLOOKUP(AX882,CODES!$A$3:$D$1348,3,FALSE)*CA882,0),IFERROR(VLOOKUP(AY882,CODES!$A$3:$D$1348,3,FALSE)*CD882,0))+B882</f>
        <v>0</v>
      </c>
      <c r="AP882" s="271" t="str">
        <f t="shared" si="407"/>
        <v/>
      </c>
      <c r="AQ882" s="271" t="str">
        <f t="shared" si="408"/>
        <v/>
      </c>
      <c r="AR882" s="271" t="str">
        <f t="shared" si="409"/>
        <v/>
      </c>
      <c r="AS882" s="271" t="str">
        <f t="shared" si="410"/>
        <v/>
      </c>
      <c r="AT882" s="271" t="str">
        <f t="shared" si="411"/>
        <v/>
      </c>
      <c r="AU882" s="271" t="str">
        <f t="shared" si="412"/>
        <v/>
      </c>
      <c r="AV882" s="271" t="str">
        <f t="shared" si="413"/>
        <v/>
      </c>
      <c r="AW882" s="271" t="str">
        <f t="shared" si="414"/>
        <v/>
      </c>
      <c r="AX882" s="271" t="str">
        <f t="shared" si="415"/>
        <v/>
      </c>
      <c r="AY882" s="271" t="str">
        <f t="shared" si="416"/>
        <v/>
      </c>
      <c r="AZ882" s="258">
        <f t="shared" si="371"/>
        <v>0</v>
      </c>
      <c r="BA882" s="258">
        <f t="shared" si="448"/>
        <v>1</v>
      </c>
      <c r="BB882" s="258">
        <f t="shared" si="417"/>
        <v>0</v>
      </c>
      <c r="BC882" s="258">
        <f t="shared" si="418"/>
        <v>1</v>
      </c>
      <c r="BD882" s="258">
        <f t="shared" si="374"/>
        <v>1</v>
      </c>
      <c r="BE882" s="258">
        <f t="shared" si="419"/>
        <v>0</v>
      </c>
      <c r="BF882" s="258">
        <f t="shared" si="420"/>
        <v>1</v>
      </c>
      <c r="BG882" s="258">
        <f t="shared" si="377"/>
        <v>1</v>
      </c>
      <c r="BH882" s="258">
        <f t="shared" si="421"/>
        <v>0</v>
      </c>
      <c r="BI882" s="258">
        <f t="shared" si="422"/>
        <v>1</v>
      </c>
      <c r="BJ882" s="258">
        <f t="shared" si="380"/>
        <v>1</v>
      </c>
      <c r="BK882" s="258">
        <f t="shared" si="423"/>
        <v>0</v>
      </c>
      <c r="BL882" s="258">
        <f t="shared" si="424"/>
        <v>1</v>
      </c>
      <c r="BM882" s="258">
        <f t="shared" si="383"/>
        <v>1</v>
      </c>
      <c r="BN882" s="258">
        <f t="shared" si="425"/>
        <v>0</v>
      </c>
      <c r="BO882" s="258">
        <f t="shared" si="426"/>
        <v>1</v>
      </c>
      <c r="BP882" s="258">
        <f t="shared" si="386"/>
        <v>1</v>
      </c>
      <c r="BQ882" s="258">
        <f t="shared" si="427"/>
        <v>0</v>
      </c>
      <c r="BR882" s="258">
        <f t="shared" si="428"/>
        <v>1</v>
      </c>
      <c r="BS882" s="258">
        <f t="shared" si="389"/>
        <v>1</v>
      </c>
      <c r="BT882" s="258">
        <f t="shared" si="429"/>
        <v>0</v>
      </c>
      <c r="BU882" s="258">
        <f t="shared" si="430"/>
        <v>1</v>
      </c>
      <c r="BV882" s="258">
        <f t="shared" si="392"/>
        <v>1</v>
      </c>
      <c r="BW882" s="258">
        <f t="shared" si="431"/>
        <v>0</v>
      </c>
      <c r="BX882" s="258">
        <f t="shared" si="432"/>
        <v>1</v>
      </c>
      <c r="BY882" s="258">
        <f t="shared" si="395"/>
        <v>1</v>
      </c>
      <c r="BZ882" s="258">
        <f t="shared" si="433"/>
        <v>0</v>
      </c>
      <c r="CA882" s="258">
        <f t="shared" si="434"/>
        <v>1</v>
      </c>
      <c r="CB882" s="258">
        <f t="shared" si="398"/>
        <v>1</v>
      </c>
      <c r="CC882" s="258">
        <f t="shared" si="435"/>
        <v>0</v>
      </c>
      <c r="CD882" s="258">
        <f t="shared" si="436"/>
        <v>1</v>
      </c>
    </row>
    <row r="883" spans="1:82" hidden="1">
      <c r="A883" s="258"/>
      <c r="B883" s="258"/>
      <c r="C883" s="259"/>
      <c r="D883" s="258"/>
      <c r="E883" s="258"/>
      <c r="F883" s="258"/>
      <c r="G883" s="258">
        <v>875</v>
      </c>
      <c r="H883" s="743"/>
      <c r="I883" s="744"/>
      <c r="J883" s="739"/>
      <c r="K883" s="745"/>
      <c r="L883" s="745"/>
      <c r="M883" s="272"/>
      <c r="N883" s="508">
        <f t="shared" si="447"/>
        <v>0</v>
      </c>
      <c r="O883" s="510">
        <f t="shared" si="449"/>
        <v>0</v>
      </c>
      <c r="P883" s="260">
        <f t="shared" si="450"/>
        <v>0</v>
      </c>
      <c r="Q883" s="261">
        <f t="shared" si="451"/>
        <v>0</v>
      </c>
      <c r="R883" s="261">
        <f t="shared" si="446"/>
        <v>0</v>
      </c>
      <c r="S883" s="262"/>
      <c r="T883" s="262"/>
      <c r="U883" s="263">
        <f t="shared" si="348"/>
        <v>1.288</v>
      </c>
      <c r="V883" s="264">
        <f>IF(E883="SP",1,IF(D883="",ExtraMargeMateriaal,(1-VLOOKUP(D883,TabelAankoop[],4,FALSE))))</f>
        <v>1</v>
      </c>
      <c r="W883" s="265">
        <f t="shared" si="437"/>
        <v>0.6885</v>
      </c>
      <c r="X883" s="266">
        <f t="shared" si="438"/>
        <v>1</v>
      </c>
      <c r="Y883" s="267">
        <f t="shared" si="439"/>
        <v>1.46</v>
      </c>
      <c r="Z883" s="267">
        <f t="shared" si="440"/>
        <v>1.1599999999999999</v>
      </c>
      <c r="AA883" s="268">
        <f t="shared" si="349"/>
        <v>0</v>
      </c>
      <c r="AB883" s="456">
        <f t="shared" si="350"/>
        <v>0</v>
      </c>
      <c r="AC883" s="457">
        <f t="shared" si="351"/>
        <v>0</v>
      </c>
      <c r="AD883" s="456">
        <f t="shared" si="352"/>
        <v>0</v>
      </c>
      <c r="AE883" s="458">
        <f t="shared" si="353"/>
        <v>0</v>
      </c>
      <c r="AF883" s="457">
        <f t="shared" si="406"/>
        <v>0</v>
      </c>
      <c r="AG883" s="456">
        <f t="shared" si="355"/>
        <v>0</v>
      </c>
      <c r="AH883" s="457">
        <f t="shared" si="356"/>
        <v>0</v>
      </c>
      <c r="AI883" s="268">
        <f t="shared" si="357"/>
        <v>0</v>
      </c>
      <c r="AJ883" s="269">
        <f t="shared" si="358"/>
        <v>0</v>
      </c>
      <c r="AK883" s="270">
        <f t="shared" si="359"/>
        <v>0</v>
      </c>
      <c r="AL883" s="415">
        <f t="shared" si="360"/>
        <v>0</v>
      </c>
      <c r="AM883" s="259" t="str">
        <f>IF(AP883="","",IFERROR(VLOOKUP(AP883,CODES!$A$3:$D$1348,4,FALSE),"X"))&amp;IF(AQ883="","",IFERROR(VLOOKUP(AQ883,CODES!$A$3:$D$1348,4,FALSE),"X"))&amp;IF(AR883="","",IFERROR(VLOOKUP(AR883,CODES!$A$3:$D$1348,4,FALSE),"X"))&amp;IF(AS883="","",IFERROR(VLOOKUP(AS883,CODES!$A$3:$D$1348,4,FALSE),"X"))&amp;IF(AT883="","",IFERROR(VLOOKUP(AT883,CODES!$A$3:$D$1348,4,FALSE),"X"))&amp;IF(AU883="","",IFERROR(VLOOKUP(AU883,CODES!$A$3:$D$1348,4,FALSE),"X"))&amp;IF(AV883="","",IFERROR(VLOOKUP(AV883,CODES!$A$3:$D$1348,4,FALSE),"X"))&amp;IF(AW883="","",IFERROR(VLOOKUP(AW883,CODES!$A$3:$D$1348,4,FALSE),"X"))&amp;IF(AX883="","",IFERROR(VLOOKUP(AX883,CODES!$A$3:$D$1348,4,FALSE),"X"))&amp;IF(AY883="","",IFERROR(VLOOKUP(AY883,CODES!$A$3:$D$1348,4,FALSE),"X"))</f>
        <v/>
      </c>
      <c r="AN883" s="258">
        <f>SUM(IFERROR(VLOOKUP(AP883,CODES!$A$3:$D$1348,4,FALSE)*BC883,0),IFERROR(VLOOKUP(AQ883,CODES!$A$3:$D$1348,4,FALSE)*BF883,0),IFERROR(VLOOKUP(AR883,CODES!$A$3:$D$1348,4,FALSE)*BI883,0),IFERROR(VLOOKUP(AS883,CODES!$A$3:$D$1348,4,FALSE)*BL883,0),IFERROR(VLOOKUP(AT883,CODES!$A$3:$D$1348,4,FALSE)*BO883,0),IFERROR(VLOOKUP(AU883,CODES!$A$3:$D$1348,4,FALSE)*BR883,0),IFERROR(VLOOKUP(AV883,CODES!$A$3:$D$1348,4,FALSE)*BU883,0),IFERROR(VLOOKUP(AW883,CODES!$A$3:$D$1348,4,FALSE)*BX883,0),IFERROR(VLOOKUP(AX883,CODES!$A$3:$D$1348,4,FALSE)*CA883,0),IFERROR(VLOOKUP(AY883,CODES!$A$3:$D$1348,4,FALSE)*CD883,0))</f>
        <v>0</v>
      </c>
      <c r="AO883" s="258">
        <f>SUM(IFERROR(VLOOKUP(AP883,CODES!$A$3:$D$1348,3,FALSE)*BC883,0),IFERROR(VLOOKUP(AQ883,CODES!$A$3:$D$1348,3,FALSE)*BF883,0),IFERROR(VLOOKUP(AR883,CODES!$A$3:$D$1348,3,FALSE)*BI883,0),IFERROR(VLOOKUP(AS883,CODES!$A$3:$D$1348,3,FALSE)*BL883,0),IFERROR(VLOOKUP(AT883,CODES!$A$3:$D$1348,3,FALSE)*BO883,0),IFERROR(VLOOKUP(AU883,CODES!$A$3:$D$1348,3,FALSE)*BR883,0),IFERROR(VLOOKUP(AV883,CODES!$A$3:$D$1348,3,FALSE)*BU883,0),IFERROR(VLOOKUP(AW883,CODES!$A$3:$D$1348,3,FALSE)*BX883,0),IFERROR(VLOOKUP(AX883,CODES!$A$3:$D$1348,3,FALSE)*CA883,0),IFERROR(VLOOKUP(AY883,CODES!$A$3:$D$1348,3,FALSE)*CD883,0))+B883</f>
        <v>0</v>
      </c>
      <c r="AP883" s="271" t="str">
        <f t="shared" si="407"/>
        <v/>
      </c>
      <c r="AQ883" s="271" t="str">
        <f t="shared" si="408"/>
        <v/>
      </c>
      <c r="AR883" s="271" t="str">
        <f t="shared" si="409"/>
        <v/>
      </c>
      <c r="AS883" s="271" t="str">
        <f t="shared" si="410"/>
        <v/>
      </c>
      <c r="AT883" s="271" t="str">
        <f t="shared" si="411"/>
        <v/>
      </c>
      <c r="AU883" s="271" t="str">
        <f t="shared" si="412"/>
        <v/>
      </c>
      <c r="AV883" s="271" t="str">
        <f t="shared" si="413"/>
        <v/>
      </c>
      <c r="AW883" s="271" t="str">
        <f t="shared" si="414"/>
        <v/>
      </c>
      <c r="AX883" s="271" t="str">
        <f t="shared" si="415"/>
        <v/>
      </c>
      <c r="AY883" s="271" t="str">
        <f t="shared" si="416"/>
        <v/>
      </c>
      <c r="AZ883" s="258">
        <f t="shared" si="371"/>
        <v>0</v>
      </c>
      <c r="BA883" s="258">
        <f t="shared" si="448"/>
        <v>1</v>
      </c>
      <c r="BB883" s="258">
        <f t="shared" si="417"/>
        <v>0</v>
      </c>
      <c r="BC883" s="258">
        <f t="shared" si="418"/>
        <v>1</v>
      </c>
      <c r="BD883" s="258">
        <f t="shared" si="374"/>
        <v>1</v>
      </c>
      <c r="BE883" s="258">
        <f t="shared" si="419"/>
        <v>0</v>
      </c>
      <c r="BF883" s="258">
        <f t="shared" si="420"/>
        <v>1</v>
      </c>
      <c r="BG883" s="258">
        <f t="shared" si="377"/>
        <v>1</v>
      </c>
      <c r="BH883" s="258">
        <f t="shared" si="421"/>
        <v>0</v>
      </c>
      <c r="BI883" s="258">
        <f t="shared" si="422"/>
        <v>1</v>
      </c>
      <c r="BJ883" s="258">
        <f t="shared" si="380"/>
        <v>1</v>
      </c>
      <c r="BK883" s="258">
        <f t="shared" si="423"/>
        <v>0</v>
      </c>
      <c r="BL883" s="258">
        <f t="shared" si="424"/>
        <v>1</v>
      </c>
      <c r="BM883" s="258">
        <f t="shared" si="383"/>
        <v>1</v>
      </c>
      <c r="BN883" s="258">
        <f t="shared" si="425"/>
        <v>0</v>
      </c>
      <c r="BO883" s="258">
        <f t="shared" si="426"/>
        <v>1</v>
      </c>
      <c r="BP883" s="258">
        <f t="shared" si="386"/>
        <v>1</v>
      </c>
      <c r="BQ883" s="258">
        <f t="shared" si="427"/>
        <v>0</v>
      </c>
      <c r="BR883" s="258">
        <f t="shared" si="428"/>
        <v>1</v>
      </c>
      <c r="BS883" s="258">
        <f t="shared" si="389"/>
        <v>1</v>
      </c>
      <c r="BT883" s="258">
        <f t="shared" si="429"/>
        <v>0</v>
      </c>
      <c r="BU883" s="258">
        <f t="shared" si="430"/>
        <v>1</v>
      </c>
      <c r="BV883" s="258">
        <f t="shared" si="392"/>
        <v>1</v>
      </c>
      <c r="BW883" s="258">
        <f t="shared" si="431"/>
        <v>0</v>
      </c>
      <c r="BX883" s="258">
        <f t="shared" si="432"/>
        <v>1</v>
      </c>
      <c r="BY883" s="258">
        <f t="shared" si="395"/>
        <v>1</v>
      </c>
      <c r="BZ883" s="258">
        <f t="shared" si="433"/>
        <v>0</v>
      </c>
      <c r="CA883" s="258">
        <f t="shared" si="434"/>
        <v>1</v>
      </c>
      <c r="CB883" s="258">
        <f t="shared" si="398"/>
        <v>1</v>
      </c>
      <c r="CC883" s="258">
        <f t="shared" si="435"/>
        <v>0</v>
      </c>
      <c r="CD883" s="258">
        <f t="shared" si="436"/>
        <v>1</v>
      </c>
    </row>
    <row r="884" spans="1:82" hidden="1">
      <c r="A884" s="258"/>
      <c r="B884" s="258"/>
      <c r="C884" s="259"/>
      <c r="D884" s="258"/>
      <c r="E884" s="258"/>
      <c r="F884" s="258"/>
      <c r="G884" s="258">
        <v>876</v>
      </c>
      <c r="H884" s="743"/>
      <c r="I884" s="744"/>
      <c r="J884" s="739"/>
      <c r="K884" s="745"/>
      <c r="L884" s="745"/>
      <c r="M884" s="272"/>
      <c r="N884" s="508">
        <f t="shared" si="447"/>
        <v>0</v>
      </c>
      <c r="O884" s="510">
        <f t="shared" si="449"/>
        <v>0</v>
      </c>
      <c r="P884" s="260">
        <f t="shared" si="450"/>
        <v>0</v>
      </c>
      <c r="Q884" s="261">
        <f t="shared" si="451"/>
        <v>0</v>
      </c>
      <c r="R884" s="261">
        <f t="shared" si="446"/>
        <v>0</v>
      </c>
      <c r="S884" s="262"/>
      <c r="T884" s="262"/>
      <c r="U884" s="263">
        <f t="shared" si="348"/>
        <v>1.288</v>
      </c>
      <c r="V884" s="264">
        <f>IF(E884="SP",1,IF(D884="",ExtraMargeMateriaal,(1-VLOOKUP(D884,TabelAankoop[],4,FALSE))))</f>
        <v>1</v>
      </c>
      <c r="W884" s="265">
        <f t="shared" si="437"/>
        <v>0.6885</v>
      </c>
      <c r="X884" s="266">
        <f t="shared" si="438"/>
        <v>1</v>
      </c>
      <c r="Y884" s="267">
        <f t="shared" si="439"/>
        <v>1.46</v>
      </c>
      <c r="Z884" s="267">
        <f t="shared" si="440"/>
        <v>1.1599999999999999</v>
      </c>
      <c r="AA884" s="268">
        <f t="shared" si="349"/>
        <v>0</v>
      </c>
      <c r="AB884" s="456">
        <f t="shared" si="350"/>
        <v>0</v>
      </c>
      <c r="AC884" s="457">
        <f t="shared" si="351"/>
        <v>0</v>
      </c>
      <c r="AD884" s="456">
        <f t="shared" si="352"/>
        <v>0</v>
      </c>
      <c r="AE884" s="458">
        <f t="shared" si="353"/>
        <v>0</v>
      </c>
      <c r="AF884" s="457">
        <f t="shared" si="406"/>
        <v>0</v>
      </c>
      <c r="AG884" s="456">
        <f t="shared" si="355"/>
        <v>0</v>
      </c>
      <c r="AH884" s="457">
        <f t="shared" si="356"/>
        <v>0</v>
      </c>
      <c r="AI884" s="268">
        <f t="shared" si="357"/>
        <v>0</v>
      </c>
      <c r="AJ884" s="269">
        <f t="shared" si="358"/>
        <v>0</v>
      </c>
      <c r="AK884" s="270">
        <f t="shared" si="359"/>
        <v>0</v>
      </c>
      <c r="AL884" s="415">
        <f t="shared" si="360"/>
        <v>0</v>
      </c>
      <c r="AM884" s="259" t="str">
        <f>IF(AP884="","",IFERROR(VLOOKUP(AP884,CODES!$A$3:$D$1348,4,FALSE),"X"))&amp;IF(AQ884="","",IFERROR(VLOOKUP(AQ884,CODES!$A$3:$D$1348,4,FALSE),"X"))&amp;IF(AR884="","",IFERROR(VLOOKUP(AR884,CODES!$A$3:$D$1348,4,FALSE),"X"))&amp;IF(AS884="","",IFERROR(VLOOKUP(AS884,CODES!$A$3:$D$1348,4,FALSE),"X"))&amp;IF(AT884="","",IFERROR(VLOOKUP(AT884,CODES!$A$3:$D$1348,4,FALSE),"X"))&amp;IF(AU884="","",IFERROR(VLOOKUP(AU884,CODES!$A$3:$D$1348,4,FALSE),"X"))&amp;IF(AV884="","",IFERROR(VLOOKUP(AV884,CODES!$A$3:$D$1348,4,FALSE),"X"))&amp;IF(AW884="","",IFERROR(VLOOKUP(AW884,CODES!$A$3:$D$1348,4,FALSE),"X"))&amp;IF(AX884="","",IFERROR(VLOOKUP(AX884,CODES!$A$3:$D$1348,4,FALSE),"X"))&amp;IF(AY884="","",IFERROR(VLOOKUP(AY884,CODES!$A$3:$D$1348,4,FALSE),"X"))</f>
        <v/>
      </c>
      <c r="AN884" s="258">
        <f>SUM(IFERROR(VLOOKUP(AP884,CODES!$A$3:$D$1348,4,FALSE)*BC884,0),IFERROR(VLOOKUP(AQ884,CODES!$A$3:$D$1348,4,FALSE)*BF884,0),IFERROR(VLOOKUP(AR884,CODES!$A$3:$D$1348,4,FALSE)*BI884,0),IFERROR(VLOOKUP(AS884,CODES!$A$3:$D$1348,4,FALSE)*BL884,0),IFERROR(VLOOKUP(AT884,CODES!$A$3:$D$1348,4,FALSE)*BO884,0),IFERROR(VLOOKUP(AU884,CODES!$A$3:$D$1348,4,FALSE)*BR884,0),IFERROR(VLOOKUP(AV884,CODES!$A$3:$D$1348,4,FALSE)*BU884,0),IFERROR(VLOOKUP(AW884,CODES!$A$3:$D$1348,4,FALSE)*BX884,0),IFERROR(VLOOKUP(AX884,CODES!$A$3:$D$1348,4,FALSE)*CA884,0),IFERROR(VLOOKUP(AY884,CODES!$A$3:$D$1348,4,FALSE)*CD884,0))</f>
        <v>0</v>
      </c>
      <c r="AO884" s="258">
        <f>SUM(IFERROR(VLOOKUP(AP884,CODES!$A$3:$D$1348,3,FALSE)*BC884,0),IFERROR(VLOOKUP(AQ884,CODES!$A$3:$D$1348,3,FALSE)*BF884,0),IFERROR(VLOOKUP(AR884,CODES!$A$3:$D$1348,3,FALSE)*BI884,0),IFERROR(VLOOKUP(AS884,CODES!$A$3:$D$1348,3,FALSE)*BL884,0),IFERROR(VLOOKUP(AT884,CODES!$A$3:$D$1348,3,FALSE)*BO884,0),IFERROR(VLOOKUP(AU884,CODES!$A$3:$D$1348,3,FALSE)*BR884,0),IFERROR(VLOOKUP(AV884,CODES!$A$3:$D$1348,3,FALSE)*BU884,0),IFERROR(VLOOKUP(AW884,CODES!$A$3:$D$1348,3,FALSE)*BX884,0),IFERROR(VLOOKUP(AX884,CODES!$A$3:$D$1348,3,FALSE)*CA884,0),IFERROR(VLOOKUP(AY884,CODES!$A$3:$D$1348,3,FALSE)*CD884,0))+B884</f>
        <v>0</v>
      </c>
      <c r="AP884" s="271" t="str">
        <f t="shared" si="407"/>
        <v/>
      </c>
      <c r="AQ884" s="271" t="str">
        <f t="shared" si="408"/>
        <v/>
      </c>
      <c r="AR884" s="271" t="str">
        <f t="shared" si="409"/>
        <v/>
      </c>
      <c r="AS884" s="271" t="str">
        <f t="shared" si="410"/>
        <v/>
      </c>
      <c r="AT884" s="271" t="str">
        <f t="shared" si="411"/>
        <v/>
      </c>
      <c r="AU884" s="271" t="str">
        <f t="shared" si="412"/>
        <v/>
      </c>
      <c r="AV884" s="271" t="str">
        <f t="shared" si="413"/>
        <v/>
      </c>
      <c r="AW884" s="271" t="str">
        <f t="shared" si="414"/>
        <v/>
      </c>
      <c r="AX884" s="271" t="str">
        <f t="shared" si="415"/>
        <v/>
      </c>
      <c r="AY884" s="271" t="str">
        <f t="shared" si="416"/>
        <v/>
      </c>
      <c r="AZ884" s="258">
        <f t="shared" si="371"/>
        <v>0</v>
      </c>
      <c r="BA884" s="258">
        <f t="shared" si="448"/>
        <v>1</v>
      </c>
      <c r="BB884" s="258">
        <f t="shared" si="417"/>
        <v>0</v>
      </c>
      <c r="BC884" s="258">
        <f t="shared" si="418"/>
        <v>1</v>
      </c>
      <c r="BD884" s="258">
        <f t="shared" si="374"/>
        <v>1</v>
      </c>
      <c r="BE884" s="258">
        <f t="shared" si="419"/>
        <v>0</v>
      </c>
      <c r="BF884" s="258">
        <f t="shared" si="420"/>
        <v>1</v>
      </c>
      <c r="BG884" s="258">
        <f t="shared" si="377"/>
        <v>1</v>
      </c>
      <c r="BH884" s="258">
        <f t="shared" si="421"/>
        <v>0</v>
      </c>
      <c r="BI884" s="258">
        <f t="shared" si="422"/>
        <v>1</v>
      </c>
      <c r="BJ884" s="258">
        <f t="shared" si="380"/>
        <v>1</v>
      </c>
      <c r="BK884" s="258">
        <f t="shared" si="423"/>
        <v>0</v>
      </c>
      <c r="BL884" s="258">
        <f t="shared" si="424"/>
        <v>1</v>
      </c>
      <c r="BM884" s="258">
        <f t="shared" si="383"/>
        <v>1</v>
      </c>
      <c r="BN884" s="258">
        <f t="shared" si="425"/>
        <v>0</v>
      </c>
      <c r="BO884" s="258">
        <f t="shared" si="426"/>
        <v>1</v>
      </c>
      <c r="BP884" s="258">
        <f t="shared" si="386"/>
        <v>1</v>
      </c>
      <c r="BQ884" s="258">
        <f t="shared" si="427"/>
        <v>0</v>
      </c>
      <c r="BR884" s="258">
        <f t="shared" si="428"/>
        <v>1</v>
      </c>
      <c r="BS884" s="258">
        <f t="shared" si="389"/>
        <v>1</v>
      </c>
      <c r="BT884" s="258">
        <f t="shared" si="429"/>
        <v>0</v>
      </c>
      <c r="BU884" s="258">
        <f t="shared" si="430"/>
        <v>1</v>
      </c>
      <c r="BV884" s="258">
        <f t="shared" si="392"/>
        <v>1</v>
      </c>
      <c r="BW884" s="258">
        <f t="shared" si="431"/>
        <v>0</v>
      </c>
      <c r="BX884" s="258">
        <f t="shared" si="432"/>
        <v>1</v>
      </c>
      <c r="BY884" s="258">
        <f t="shared" si="395"/>
        <v>1</v>
      </c>
      <c r="BZ884" s="258">
        <f t="shared" si="433"/>
        <v>0</v>
      </c>
      <c r="CA884" s="258">
        <f t="shared" si="434"/>
        <v>1</v>
      </c>
      <c r="CB884" s="258">
        <f t="shared" si="398"/>
        <v>1</v>
      </c>
      <c r="CC884" s="258">
        <f t="shared" si="435"/>
        <v>0</v>
      </c>
      <c r="CD884" s="258">
        <f t="shared" si="436"/>
        <v>1</v>
      </c>
    </row>
    <row r="885" spans="1:82" hidden="1">
      <c r="A885" s="258"/>
      <c r="B885" s="258"/>
      <c r="C885" s="259"/>
      <c r="D885" s="258"/>
      <c r="E885" s="258"/>
      <c r="F885" s="258"/>
      <c r="G885" s="258">
        <v>877</v>
      </c>
      <c r="H885" s="743"/>
      <c r="I885" s="744"/>
      <c r="J885" s="739"/>
      <c r="K885" s="745"/>
      <c r="L885" s="745"/>
      <c r="M885" s="272"/>
      <c r="N885" s="508">
        <f t="shared" si="447"/>
        <v>0</v>
      </c>
      <c r="O885" s="510">
        <f t="shared" si="449"/>
        <v>0</v>
      </c>
      <c r="P885" s="260">
        <f t="shared" si="450"/>
        <v>0</v>
      </c>
      <c r="Q885" s="261">
        <f t="shared" si="451"/>
        <v>0</v>
      </c>
      <c r="R885" s="261">
        <f t="shared" si="446"/>
        <v>0</v>
      </c>
      <c r="S885" s="262"/>
      <c r="T885" s="262"/>
      <c r="U885" s="263">
        <f t="shared" si="348"/>
        <v>1.288</v>
      </c>
      <c r="V885" s="264">
        <f>IF(E885="SP",1,IF(D885="",ExtraMargeMateriaal,(1-VLOOKUP(D885,TabelAankoop[],4,FALSE))))</f>
        <v>1</v>
      </c>
      <c r="W885" s="265">
        <f t="shared" si="437"/>
        <v>0.6885</v>
      </c>
      <c r="X885" s="266">
        <f t="shared" si="438"/>
        <v>1</v>
      </c>
      <c r="Y885" s="267">
        <f t="shared" si="439"/>
        <v>1.46</v>
      </c>
      <c r="Z885" s="267">
        <f t="shared" si="440"/>
        <v>1.1599999999999999</v>
      </c>
      <c r="AA885" s="268">
        <f t="shared" si="349"/>
        <v>0</v>
      </c>
      <c r="AB885" s="456">
        <f t="shared" si="350"/>
        <v>0</v>
      </c>
      <c r="AC885" s="457">
        <f t="shared" si="351"/>
        <v>0</v>
      </c>
      <c r="AD885" s="456">
        <f t="shared" si="352"/>
        <v>0</v>
      </c>
      <c r="AE885" s="458">
        <f t="shared" si="353"/>
        <v>0</v>
      </c>
      <c r="AF885" s="457">
        <f t="shared" si="406"/>
        <v>0</v>
      </c>
      <c r="AG885" s="456">
        <f t="shared" si="355"/>
        <v>0</v>
      </c>
      <c r="AH885" s="457">
        <f t="shared" si="356"/>
        <v>0</v>
      </c>
      <c r="AI885" s="268">
        <f t="shared" si="357"/>
        <v>0</v>
      </c>
      <c r="AJ885" s="269">
        <f t="shared" si="358"/>
        <v>0</v>
      </c>
      <c r="AK885" s="270">
        <f t="shared" si="359"/>
        <v>0</v>
      </c>
      <c r="AL885" s="415">
        <f t="shared" si="360"/>
        <v>0</v>
      </c>
      <c r="AM885" s="259" t="str">
        <f>IF(AP885="","",IFERROR(VLOOKUP(AP885,CODES!$A$3:$D$1348,4,FALSE),"X"))&amp;IF(AQ885="","",IFERROR(VLOOKUP(AQ885,CODES!$A$3:$D$1348,4,FALSE),"X"))&amp;IF(AR885="","",IFERROR(VLOOKUP(AR885,CODES!$A$3:$D$1348,4,FALSE),"X"))&amp;IF(AS885="","",IFERROR(VLOOKUP(AS885,CODES!$A$3:$D$1348,4,FALSE),"X"))&amp;IF(AT885="","",IFERROR(VLOOKUP(AT885,CODES!$A$3:$D$1348,4,FALSE),"X"))&amp;IF(AU885="","",IFERROR(VLOOKUP(AU885,CODES!$A$3:$D$1348,4,FALSE),"X"))&amp;IF(AV885="","",IFERROR(VLOOKUP(AV885,CODES!$A$3:$D$1348,4,FALSE),"X"))&amp;IF(AW885="","",IFERROR(VLOOKUP(AW885,CODES!$A$3:$D$1348,4,FALSE),"X"))&amp;IF(AX885="","",IFERROR(VLOOKUP(AX885,CODES!$A$3:$D$1348,4,FALSE),"X"))&amp;IF(AY885="","",IFERROR(VLOOKUP(AY885,CODES!$A$3:$D$1348,4,FALSE),"X"))</f>
        <v/>
      </c>
      <c r="AN885" s="258">
        <f>SUM(IFERROR(VLOOKUP(AP885,CODES!$A$3:$D$1348,4,FALSE)*BC885,0),IFERROR(VLOOKUP(AQ885,CODES!$A$3:$D$1348,4,FALSE)*BF885,0),IFERROR(VLOOKUP(AR885,CODES!$A$3:$D$1348,4,FALSE)*BI885,0),IFERROR(VLOOKUP(AS885,CODES!$A$3:$D$1348,4,FALSE)*BL885,0),IFERROR(VLOOKUP(AT885,CODES!$A$3:$D$1348,4,FALSE)*BO885,0),IFERROR(VLOOKUP(AU885,CODES!$A$3:$D$1348,4,FALSE)*BR885,0),IFERROR(VLOOKUP(AV885,CODES!$A$3:$D$1348,4,FALSE)*BU885,0),IFERROR(VLOOKUP(AW885,CODES!$A$3:$D$1348,4,FALSE)*BX885,0),IFERROR(VLOOKUP(AX885,CODES!$A$3:$D$1348,4,FALSE)*CA885,0),IFERROR(VLOOKUP(AY885,CODES!$A$3:$D$1348,4,FALSE)*CD885,0))</f>
        <v>0</v>
      </c>
      <c r="AO885" s="258">
        <f>SUM(IFERROR(VLOOKUP(AP885,CODES!$A$3:$D$1348,3,FALSE)*BC885,0),IFERROR(VLOOKUP(AQ885,CODES!$A$3:$D$1348,3,FALSE)*BF885,0),IFERROR(VLOOKUP(AR885,CODES!$A$3:$D$1348,3,FALSE)*BI885,0),IFERROR(VLOOKUP(AS885,CODES!$A$3:$D$1348,3,FALSE)*BL885,0),IFERROR(VLOOKUP(AT885,CODES!$A$3:$D$1348,3,FALSE)*BO885,0),IFERROR(VLOOKUP(AU885,CODES!$A$3:$D$1348,3,FALSE)*BR885,0),IFERROR(VLOOKUP(AV885,CODES!$A$3:$D$1348,3,FALSE)*BU885,0),IFERROR(VLOOKUP(AW885,CODES!$A$3:$D$1348,3,FALSE)*BX885,0),IFERROR(VLOOKUP(AX885,CODES!$A$3:$D$1348,3,FALSE)*CA885,0),IFERROR(VLOOKUP(AY885,CODES!$A$3:$D$1348,3,FALSE)*CD885,0))+B885</f>
        <v>0</v>
      </c>
      <c r="AP885" s="271" t="str">
        <f t="shared" si="407"/>
        <v/>
      </c>
      <c r="AQ885" s="271" t="str">
        <f t="shared" si="408"/>
        <v/>
      </c>
      <c r="AR885" s="271" t="str">
        <f t="shared" si="409"/>
        <v/>
      </c>
      <c r="AS885" s="271" t="str">
        <f t="shared" si="410"/>
        <v/>
      </c>
      <c r="AT885" s="271" t="str">
        <f t="shared" si="411"/>
        <v/>
      </c>
      <c r="AU885" s="271" t="str">
        <f t="shared" si="412"/>
        <v/>
      </c>
      <c r="AV885" s="271" t="str">
        <f t="shared" si="413"/>
        <v/>
      </c>
      <c r="AW885" s="271" t="str">
        <f t="shared" si="414"/>
        <v/>
      </c>
      <c r="AX885" s="271" t="str">
        <f t="shared" si="415"/>
        <v/>
      </c>
      <c r="AY885" s="271" t="str">
        <f t="shared" si="416"/>
        <v/>
      </c>
      <c r="AZ885" s="258">
        <f t="shared" si="371"/>
        <v>0</v>
      </c>
      <c r="BA885" s="258">
        <f t="shared" si="448"/>
        <v>1</v>
      </c>
      <c r="BB885" s="258">
        <f t="shared" si="417"/>
        <v>0</v>
      </c>
      <c r="BC885" s="258">
        <f t="shared" si="418"/>
        <v>1</v>
      </c>
      <c r="BD885" s="258">
        <f t="shared" si="374"/>
        <v>1</v>
      </c>
      <c r="BE885" s="258">
        <f t="shared" si="419"/>
        <v>0</v>
      </c>
      <c r="BF885" s="258">
        <f t="shared" si="420"/>
        <v>1</v>
      </c>
      <c r="BG885" s="258">
        <f t="shared" si="377"/>
        <v>1</v>
      </c>
      <c r="BH885" s="258">
        <f t="shared" si="421"/>
        <v>0</v>
      </c>
      <c r="BI885" s="258">
        <f t="shared" si="422"/>
        <v>1</v>
      </c>
      <c r="BJ885" s="258">
        <f t="shared" si="380"/>
        <v>1</v>
      </c>
      <c r="BK885" s="258">
        <f t="shared" si="423"/>
        <v>0</v>
      </c>
      <c r="BL885" s="258">
        <f t="shared" si="424"/>
        <v>1</v>
      </c>
      <c r="BM885" s="258">
        <f t="shared" si="383"/>
        <v>1</v>
      </c>
      <c r="BN885" s="258">
        <f t="shared" si="425"/>
        <v>0</v>
      </c>
      <c r="BO885" s="258">
        <f t="shared" si="426"/>
        <v>1</v>
      </c>
      <c r="BP885" s="258">
        <f t="shared" si="386"/>
        <v>1</v>
      </c>
      <c r="BQ885" s="258">
        <f t="shared" si="427"/>
        <v>0</v>
      </c>
      <c r="BR885" s="258">
        <f t="shared" si="428"/>
        <v>1</v>
      </c>
      <c r="BS885" s="258">
        <f t="shared" si="389"/>
        <v>1</v>
      </c>
      <c r="BT885" s="258">
        <f t="shared" si="429"/>
        <v>0</v>
      </c>
      <c r="BU885" s="258">
        <f t="shared" si="430"/>
        <v>1</v>
      </c>
      <c r="BV885" s="258">
        <f t="shared" si="392"/>
        <v>1</v>
      </c>
      <c r="BW885" s="258">
        <f t="shared" si="431"/>
        <v>0</v>
      </c>
      <c r="BX885" s="258">
        <f t="shared" si="432"/>
        <v>1</v>
      </c>
      <c r="BY885" s="258">
        <f t="shared" si="395"/>
        <v>1</v>
      </c>
      <c r="BZ885" s="258">
        <f t="shared" si="433"/>
        <v>0</v>
      </c>
      <c r="CA885" s="258">
        <f t="shared" si="434"/>
        <v>1</v>
      </c>
      <c r="CB885" s="258">
        <f t="shared" si="398"/>
        <v>1</v>
      </c>
      <c r="CC885" s="258">
        <f t="shared" si="435"/>
        <v>0</v>
      </c>
      <c r="CD885" s="258">
        <f t="shared" si="436"/>
        <v>1</v>
      </c>
    </row>
    <row r="886" spans="1:82" hidden="1">
      <c r="A886" s="258"/>
      <c r="B886" s="258"/>
      <c r="C886" s="259"/>
      <c r="D886" s="258"/>
      <c r="E886" s="258"/>
      <c r="F886" s="258"/>
      <c r="G886" s="258">
        <v>878</v>
      </c>
      <c r="H886" s="743"/>
      <c r="I886" s="744"/>
      <c r="J886" s="739"/>
      <c r="K886" s="745"/>
      <c r="L886" s="745"/>
      <c r="M886" s="272"/>
      <c r="N886" s="508">
        <f t="shared" si="447"/>
        <v>0</v>
      </c>
      <c r="O886" s="510">
        <f t="shared" si="449"/>
        <v>0</v>
      </c>
      <c r="P886" s="260">
        <f t="shared" si="450"/>
        <v>0</v>
      </c>
      <c r="Q886" s="261">
        <f t="shared" si="451"/>
        <v>0</v>
      </c>
      <c r="R886" s="261">
        <f t="shared" si="446"/>
        <v>0</v>
      </c>
      <c r="S886" s="262"/>
      <c r="T886" s="262"/>
      <c r="U886" s="263">
        <f t="shared" si="348"/>
        <v>1.288</v>
      </c>
      <c r="V886" s="264">
        <f>IF(E886="SP",1,IF(D886="",ExtraMargeMateriaal,(1-VLOOKUP(D886,TabelAankoop[],4,FALSE))))</f>
        <v>1</v>
      </c>
      <c r="W886" s="265">
        <f t="shared" si="437"/>
        <v>0.6885</v>
      </c>
      <c r="X886" s="266">
        <f t="shared" si="438"/>
        <v>1</v>
      </c>
      <c r="Y886" s="267">
        <f t="shared" si="439"/>
        <v>1.46</v>
      </c>
      <c r="Z886" s="267">
        <f t="shared" si="440"/>
        <v>1.1599999999999999</v>
      </c>
      <c r="AA886" s="268">
        <f t="shared" si="349"/>
        <v>0</v>
      </c>
      <c r="AB886" s="456">
        <f t="shared" si="350"/>
        <v>0</v>
      </c>
      <c r="AC886" s="457">
        <f t="shared" si="351"/>
        <v>0</v>
      </c>
      <c r="AD886" s="456">
        <f t="shared" si="352"/>
        <v>0</v>
      </c>
      <c r="AE886" s="458">
        <f t="shared" si="353"/>
        <v>0</v>
      </c>
      <c r="AF886" s="457">
        <f t="shared" si="406"/>
        <v>0</v>
      </c>
      <c r="AG886" s="456">
        <f t="shared" si="355"/>
        <v>0</v>
      </c>
      <c r="AH886" s="457">
        <f t="shared" si="356"/>
        <v>0</v>
      </c>
      <c r="AI886" s="268">
        <f t="shared" si="357"/>
        <v>0</v>
      </c>
      <c r="AJ886" s="269">
        <f t="shared" si="358"/>
        <v>0</v>
      </c>
      <c r="AK886" s="270">
        <f t="shared" si="359"/>
        <v>0</v>
      </c>
      <c r="AL886" s="415">
        <f t="shared" si="360"/>
        <v>0</v>
      </c>
      <c r="AM886" s="259" t="str">
        <f>IF(AP886="","",IFERROR(VLOOKUP(AP886,CODES!$A$3:$D$1348,4,FALSE),"X"))&amp;IF(AQ886="","",IFERROR(VLOOKUP(AQ886,CODES!$A$3:$D$1348,4,FALSE),"X"))&amp;IF(AR886="","",IFERROR(VLOOKUP(AR886,CODES!$A$3:$D$1348,4,FALSE),"X"))&amp;IF(AS886="","",IFERROR(VLOOKUP(AS886,CODES!$A$3:$D$1348,4,FALSE),"X"))&amp;IF(AT886="","",IFERROR(VLOOKUP(AT886,CODES!$A$3:$D$1348,4,FALSE),"X"))&amp;IF(AU886="","",IFERROR(VLOOKUP(AU886,CODES!$A$3:$D$1348,4,FALSE),"X"))&amp;IF(AV886="","",IFERROR(VLOOKUP(AV886,CODES!$A$3:$D$1348,4,FALSE),"X"))&amp;IF(AW886="","",IFERROR(VLOOKUP(AW886,CODES!$A$3:$D$1348,4,FALSE),"X"))&amp;IF(AX886="","",IFERROR(VLOOKUP(AX886,CODES!$A$3:$D$1348,4,FALSE),"X"))&amp;IF(AY886="","",IFERROR(VLOOKUP(AY886,CODES!$A$3:$D$1348,4,FALSE),"X"))</f>
        <v/>
      </c>
      <c r="AN886" s="258">
        <f>SUM(IFERROR(VLOOKUP(AP886,CODES!$A$3:$D$1348,4,FALSE)*BC886,0),IFERROR(VLOOKUP(AQ886,CODES!$A$3:$D$1348,4,FALSE)*BF886,0),IFERROR(VLOOKUP(AR886,CODES!$A$3:$D$1348,4,FALSE)*BI886,0),IFERROR(VLOOKUP(AS886,CODES!$A$3:$D$1348,4,FALSE)*BL886,0),IFERROR(VLOOKUP(AT886,CODES!$A$3:$D$1348,4,FALSE)*BO886,0),IFERROR(VLOOKUP(AU886,CODES!$A$3:$D$1348,4,FALSE)*BR886,0),IFERROR(VLOOKUP(AV886,CODES!$A$3:$D$1348,4,FALSE)*BU886,0),IFERROR(VLOOKUP(AW886,CODES!$A$3:$D$1348,4,FALSE)*BX886,0),IFERROR(VLOOKUP(AX886,CODES!$A$3:$D$1348,4,FALSE)*CA886,0),IFERROR(VLOOKUP(AY886,CODES!$A$3:$D$1348,4,FALSE)*CD886,0))</f>
        <v>0</v>
      </c>
      <c r="AO886" s="258">
        <f>SUM(IFERROR(VLOOKUP(AP886,CODES!$A$3:$D$1348,3,FALSE)*BC886,0),IFERROR(VLOOKUP(AQ886,CODES!$A$3:$D$1348,3,FALSE)*BF886,0),IFERROR(VLOOKUP(AR886,CODES!$A$3:$D$1348,3,FALSE)*BI886,0),IFERROR(VLOOKUP(AS886,CODES!$A$3:$D$1348,3,FALSE)*BL886,0),IFERROR(VLOOKUP(AT886,CODES!$A$3:$D$1348,3,FALSE)*BO886,0),IFERROR(VLOOKUP(AU886,CODES!$A$3:$D$1348,3,FALSE)*BR886,0),IFERROR(VLOOKUP(AV886,CODES!$A$3:$D$1348,3,FALSE)*BU886,0),IFERROR(VLOOKUP(AW886,CODES!$A$3:$D$1348,3,FALSE)*BX886,0),IFERROR(VLOOKUP(AX886,CODES!$A$3:$D$1348,3,FALSE)*CA886,0),IFERROR(VLOOKUP(AY886,CODES!$A$3:$D$1348,3,FALSE)*CD886,0))+B886</f>
        <v>0</v>
      </c>
      <c r="AP886" s="271" t="str">
        <f t="shared" si="407"/>
        <v/>
      </c>
      <c r="AQ886" s="271" t="str">
        <f t="shared" si="408"/>
        <v/>
      </c>
      <c r="AR886" s="271" t="str">
        <f t="shared" si="409"/>
        <v/>
      </c>
      <c r="AS886" s="271" t="str">
        <f t="shared" si="410"/>
        <v/>
      </c>
      <c r="AT886" s="271" t="str">
        <f t="shared" si="411"/>
        <v/>
      </c>
      <c r="AU886" s="271" t="str">
        <f t="shared" si="412"/>
        <v/>
      </c>
      <c r="AV886" s="271" t="str">
        <f t="shared" si="413"/>
        <v/>
      </c>
      <c r="AW886" s="271" t="str">
        <f t="shared" si="414"/>
        <v/>
      </c>
      <c r="AX886" s="271" t="str">
        <f t="shared" si="415"/>
        <v/>
      </c>
      <c r="AY886" s="271" t="str">
        <f t="shared" si="416"/>
        <v/>
      </c>
      <c r="AZ886" s="258">
        <f t="shared" si="371"/>
        <v>0</v>
      </c>
      <c r="BA886" s="258">
        <f t="shared" si="448"/>
        <v>1</v>
      </c>
      <c r="BB886" s="258">
        <f t="shared" si="417"/>
        <v>0</v>
      </c>
      <c r="BC886" s="258">
        <f t="shared" si="418"/>
        <v>1</v>
      </c>
      <c r="BD886" s="258">
        <f t="shared" si="374"/>
        <v>1</v>
      </c>
      <c r="BE886" s="258">
        <f t="shared" si="419"/>
        <v>0</v>
      </c>
      <c r="BF886" s="258">
        <f t="shared" si="420"/>
        <v>1</v>
      </c>
      <c r="BG886" s="258">
        <f t="shared" si="377"/>
        <v>1</v>
      </c>
      <c r="BH886" s="258">
        <f t="shared" si="421"/>
        <v>0</v>
      </c>
      <c r="BI886" s="258">
        <f t="shared" si="422"/>
        <v>1</v>
      </c>
      <c r="BJ886" s="258">
        <f t="shared" si="380"/>
        <v>1</v>
      </c>
      <c r="BK886" s="258">
        <f t="shared" si="423"/>
        <v>0</v>
      </c>
      <c r="BL886" s="258">
        <f t="shared" si="424"/>
        <v>1</v>
      </c>
      <c r="BM886" s="258">
        <f t="shared" si="383"/>
        <v>1</v>
      </c>
      <c r="BN886" s="258">
        <f t="shared" si="425"/>
        <v>0</v>
      </c>
      <c r="BO886" s="258">
        <f t="shared" si="426"/>
        <v>1</v>
      </c>
      <c r="BP886" s="258">
        <f t="shared" si="386"/>
        <v>1</v>
      </c>
      <c r="BQ886" s="258">
        <f t="shared" si="427"/>
        <v>0</v>
      </c>
      <c r="BR886" s="258">
        <f t="shared" si="428"/>
        <v>1</v>
      </c>
      <c r="BS886" s="258">
        <f t="shared" si="389"/>
        <v>1</v>
      </c>
      <c r="BT886" s="258">
        <f t="shared" si="429"/>
        <v>0</v>
      </c>
      <c r="BU886" s="258">
        <f t="shared" si="430"/>
        <v>1</v>
      </c>
      <c r="BV886" s="258">
        <f t="shared" si="392"/>
        <v>1</v>
      </c>
      <c r="BW886" s="258">
        <f t="shared" si="431"/>
        <v>0</v>
      </c>
      <c r="BX886" s="258">
        <f t="shared" si="432"/>
        <v>1</v>
      </c>
      <c r="BY886" s="258">
        <f t="shared" si="395"/>
        <v>1</v>
      </c>
      <c r="BZ886" s="258">
        <f t="shared" si="433"/>
        <v>0</v>
      </c>
      <c r="CA886" s="258">
        <f t="shared" si="434"/>
        <v>1</v>
      </c>
      <c r="CB886" s="258">
        <f t="shared" si="398"/>
        <v>1</v>
      </c>
      <c r="CC886" s="258">
        <f t="shared" si="435"/>
        <v>0</v>
      </c>
      <c r="CD886" s="258">
        <f t="shared" si="436"/>
        <v>1</v>
      </c>
    </row>
    <row r="887" spans="1:82" hidden="1">
      <c r="A887" s="258"/>
      <c r="B887" s="258"/>
      <c r="C887" s="259"/>
      <c r="D887" s="258"/>
      <c r="E887" s="258"/>
      <c r="F887" s="258"/>
      <c r="G887" s="258">
        <v>879</v>
      </c>
      <c r="H887" s="743"/>
      <c r="I887" s="744"/>
      <c r="J887" s="739"/>
      <c r="K887" s="745"/>
      <c r="L887" s="745"/>
      <c r="M887" s="272"/>
      <c r="N887" s="508">
        <f t="shared" si="447"/>
        <v>0</v>
      </c>
      <c r="O887" s="510">
        <f t="shared" si="449"/>
        <v>0</v>
      </c>
      <c r="P887" s="260">
        <f t="shared" si="450"/>
        <v>0</v>
      </c>
      <c r="Q887" s="261">
        <f t="shared" si="451"/>
        <v>0</v>
      </c>
      <c r="R887" s="261">
        <f t="shared" si="446"/>
        <v>0</v>
      </c>
      <c r="S887" s="262"/>
      <c r="T887" s="262"/>
      <c r="U887" s="263">
        <f t="shared" si="348"/>
        <v>1.288</v>
      </c>
      <c r="V887" s="264">
        <f>IF(E887="SP",1,IF(D887="",ExtraMargeMateriaal,(1-VLOOKUP(D887,TabelAankoop[],4,FALSE))))</f>
        <v>1</v>
      </c>
      <c r="W887" s="265">
        <f t="shared" si="437"/>
        <v>0.6885</v>
      </c>
      <c r="X887" s="266">
        <f t="shared" si="438"/>
        <v>1</v>
      </c>
      <c r="Y887" s="267">
        <f t="shared" si="439"/>
        <v>1.46</v>
      </c>
      <c r="Z887" s="267">
        <f t="shared" si="440"/>
        <v>1.1599999999999999</v>
      </c>
      <c r="AA887" s="268">
        <f t="shared" si="349"/>
        <v>0</v>
      </c>
      <c r="AB887" s="456">
        <f t="shared" si="350"/>
        <v>0</v>
      </c>
      <c r="AC887" s="457">
        <f t="shared" si="351"/>
        <v>0</v>
      </c>
      <c r="AD887" s="456">
        <f t="shared" si="352"/>
        <v>0</v>
      </c>
      <c r="AE887" s="458">
        <f t="shared" si="353"/>
        <v>0</v>
      </c>
      <c r="AF887" s="457">
        <f t="shared" si="406"/>
        <v>0</v>
      </c>
      <c r="AG887" s="456">
        <f t="shared" si="355"/>
        <v>0</v>
      </c>
      <c r="AH887" s="457">
        <f t="shared" si="356"/>
        <v>0</v>
      </c>
      <c r="AI887" s="268">
        <f t="shared" si="357"/>
        <v>0</v>
      </c>
      <c r="AJ887" s="269">
        <f t="shared" si="358"/>
        <v>0</v>
      </c>
      <c r="AK887" s="270">
        <f t="shared" si="359"/>
        <v>0</v>
      </c>
      <c r="AL887" s="415">
        <f t="shared" si="360"/>
        <v>0</v>
      </c>
      <c r="AM887" s="259" t="str">
        <f>IF(AP887="","",IFERROR(VLOOKUP(AP887,CODES!$A$3:$D$1348,4,FALSE),"X"))&amp;IF(AQ887="","",IFERROR(VLOOKUP(AQ887,CODES!$A$3:$D$1348,4,FALSE),"X"))&amp;IF(AR887="","",IFERROR(VLOOKUP(AR887,CODES!$A$3:$D$1348,4,FALSE),"X"))&amp;IF(AS887="","",IFERROR(VLOOKUP(AS887,CODES!$A$3:$D$1348,4,FALSE),"X"))&amp;IF(AT887="","",IFERROR(VLOOKUP(AT887,CODES!$A$3:$D$1348,4,FALSE),"X"))&amp;IF(AU887="","",IFERROR(VLOOKUP(AU887,CODES!$A$3:$D$1348,4,FALSE),"X"))&amp;IF(AV887="","",IFERROR(VLOOKUP(AV887,CODES!$A$3:$D$1348,4,FALSE),"X"))&amp;IF(AW887="","",IFERROR(VLOOKUP(AW887,CODES!$A$3:$D$1348,4,FALSE),"X"))&amp;IF(AX887="","",IFERROR(VLOOKUP(AX887,CODES!$A$3:$D$1348,4,FALSE),"X"))&amp;IF(AY887="","",IFERROR(VLOOKUP(AY887,CODES!$A$3:$D$1348,4,FALSE),"X"))</f>
        <v/>
      </c>
      <c r="AN887" s="258">
        <f>SUM(IFERROR(VLOOKUP(AP887,CODES!$A$3:$D$1348,4,FALSE)*BC887,0),IFERROR(VLOOKUP(AQ887,CODES!$A$3:$D$1348,4,FALSE)*BF887,0),IFERROR(VLOOKUP(AR887,CODES!$A$3:$D$1348,4,FALSE)*BI887,0),IFERROR(VLOOKUP(AS887,CODES!$A$3:$D$1348,4,FALSE)*BL887,0),IFERROR(VLOOKUP(AT887,CODES!$A$3:$D$1348,4,FALSE)*BO887,0),IFERROR(VLOOKUP(AU887,CODES!$A$3:$D$1348,4,FALSE)*BR887,0),IFERROR(VLOOKUP(AV887,CODES!$A$3:$D$1348,4,FALSE)*BU887,0),IFERROR(VLOOKUP(AW887,CODES!$A$3:$D$1348,4,FALSE)*BX887,0),IFERROR(VLOOKUP(AX887,CODES!$A$3:$D$1348,4,FALSE)*CA887,0),IFERROR(VLOOKUP(AY887,CODES!$A$3:$D$1348,4,FALSE)*CD887,0))</f>
        <v>0</v>
      </c>
      <c r="AO887" s="258">
        <f>SUM(IFERROR(VLOOKUP(AP887,CODES!$A$3:$D$1348,3,FALSE)*BC887,0),IFERROR(VLOOKUP(AQ887,CODES!$A$3:$D$1348,3,FALSE)*BF887,0),IFERROR(VLOOKUP(AR887,CODES!$A$3:$D$1348,3,FALSE)*BI887,0),IFERROR(VLOOKUP(AS887,CODES!$A$3:$D$1348,3,FALSE)*BL887,0),IFERROR(VLOOKUP(AT887,CODES!$A$3:$D$1348,3,FALSE)*BO887,0),IFERROR(VLOOKUP(AU887,CODES!$A$3:$D$1348,3,FALSE)*BR887,0),IFERROR(VLOOKUP(AV887,CODES!$A$3:$D$1348,3,FALSE)*BU887,0),IFERROR(VLOOKUP(AW887,CODES!$A$3:$D$1348,3,FALSE)*BX887,0),IFERROR(VLOOKUP(AX887,CODES!$A$3:$D$1348,3,FALSE)*CA887,0),IFERROR(VLOOKUP(AY887,CODES!$A$3:$D$1348,3,FALSE)*CD887,0))+B887</f>
        <v>0</v>
      </c>
      <c r="AP887" s="271" t="str">
        <f t="shared" si="407"/>
        <v/>
      </c>
      <c r="AQ887" s="271" t="str">
        <f t="shared" si="408"/>
        <v/>
      </c>
      <c r="AR887" s="271" t="str">
        <f t="shared" si="409"/>
        <v/>
      </c>
      <c r="AS887" s="271" t="str">
        <f t="shared" si="410"/>
        <v/>
      </c>
      <c r="AT887" s="271" t="str">
        <f t="shared" si="411"/>
        <v/>
      </c>
      <c r="AU887" s="271" t="str">
        <f t="shared" si="412"/>
        <v/>
      </c>
      <c r="AV887" s="271" t="str">
        <f t="shared" si="413"/>
        <v/>
      </c>
      <c r="AW887" s="271" t="str">
        <f t="shared" si="414"/>
        <v/>
      </c>
      <c r="AX887" s="271" t="str">
        <f t="shared" si="415"/>
        <v/>
      </c>
      <c r="AY887" s="271" t="str">
        <f t="shared" si="416"/>
        <v/>
      </c>
      <c r="AZ887" s="258">
        <f t="shared" si="371"/>
        <v>0</v>
      </c>
      <c r="BA887" s="258">
        <f t="shared" si="448"/>
        <v>1</v>
      </c>
      <c r="BB887" s="258">
        <f t="shared" si="417"/>
        <v>0</v>
      </c>
      <c r="BC887" s="258">
        <f t="shared" si="418"/>
        <v>1</v>
      </c>
      <c r="BD887" s="258">
        <f t="shared" si="374"/>
        <v>1</v>
      </c>
      <c r="BE887" s="258">
        <f t="shared" si="419"/>
        <v>0</v>
      </c>
      <c r="BF887" s="258">
        <f t="shared" si="420"/>
        <v>1</v>
      </c>
      <c r="BG887" s="258">
        <f t="shared" si="377"/>
        <v>1</v>
      </c>
      <c r="BH887" s="258">
        <f t="shared" si="421"/>
        <v>0</v>
      </c>
      <c r="BI887" s="258">
        <f t="shared" si="422"/>
        <v>1</v>
      </c>
      <c r="BJ887" s="258">
        <f t="shared" si="380"/>
        <v>1</v>
      </c>
      <c r="BK887" s="258">
        <f t="shared" si="423"/>
        <v>0</v>
      </c>
      <c r="BL887" s="258">
        <f t="shared" si="424"/>
        <v>1</v>
      </c>
      <c r="BM887" s="258">
        <f t="shared" si="383"/>
        <v>1</v>
      </c>
      <c r="BN887" s="258">
        <f t="shared" si="425"/>
        <v>0</v>
      </c>
      <c r="BO887" s="258">
        <f t="shared" si="426"/>
        <v>1</v>
      </c>
      <c r="BP887" s="258">
        <f t="shared" si="386"/>
        <v>1</v>
      </c>
      <c r="BQ887" s="258">
        <f t="shared" si="427"/>
        <v>0</v>
      </c>
      <c r="BR887" s="258">
        <f t="shared" si="428"/>
        <v>1</v>
      </c>
      <c r="BS887" s="258">
        <f t="shared" si="389"/>
        <v>1</v>
      </c>
      <c r="BT887" s="258">
        <f t="shared" si="429"/>
        <v>0</v>
      </c>
      <c r="BU887" s="258">
        <f t="shared" si="430"/>
        <v>1</v>
      </c>
      <c r="BV887" s="258">
        <f t="shared" si="392"/>
        <v>1</v>
      </c>
      <c r="BW887" s="258">
        <f t="shared" si="431"/>
        <v>0</v>
      </c>
      <c r="BX887" s="258">
        <f t="shared" si="432"/>
        <v>1</v>
      </c>
      <c r="BY887" s="258">
        <f t="shared" si="395"/>
        <v>1</v>
      </c>
      <c r="BZ887" s="258">
        <f t="shared" si="433"/>
        <v>0</v>
      </c>
      <c r="CA887" s="258">
        <f t="shared" si="434"/>
        <v>1</v>
      </c>
      <c r="CB887" s="258">
        <f t="shared" si="398"/>
        <v>1</v>
      </c>
      <c r="CC887" s="258">
        <f t="shared" si="435"/>
        <v>0</v>
      </c>
      <c r="CD887" s="258">
        <f t="shared" si="436"/>
        <v>1</v>
      </c>
    </row>
    <row r="888" spans="1:82" hidden="1">
      <c r="A888" s="258"/>
      <c r="B888" s="258"/>
      <c r="C888" s="259"/>
      <c r="D888" s="258"/>
      <c r="E888" s="258"/>
      <c r="F888" s="258"/>
      <c r="G888" s="258">
        <v>880</v>
      </c>
      <c r="H888" s="743"/>
      <c r="I888" s="744"/>
      <c r="J888" s="739"/>
      <c r="K888" s="745"/>
      <c r="L888" s="745"/>
      <c r="M888" s="272"/>
      <c r="N888" s="508">
        <f t="shared" si="447"/>
        <v>0</v>
      </c>
      <c r="O888" s="510">
        <f t="shared" si="449"/>
        <v>0</v>
      </c>
      <c r="P888" s="260">
        <f t="shared" si="450"/>
        <v>0</v>
      </c>
      <c r="Q888" s="261">
        <f t="shared" si="451"/>
        <v>0</v>
      </c>
      <c r="R888" s="261">
        <f t="shared" si="446"/>
        <v>0</v>
      </c>
      <c r="S888" s="262"/>
      <c r="T888" s="262"/>
      <c r="U888" s="263">
        <f t="shared" si="348"/>
        <v>1.288</v>
      </c>
      <c r="V888" s="264">
        <f>IF(E888="SP",1,IF(D888="",ExtraMargeMateriaal,(1-VLOOKUP(D888,TabelAankoop[],4,FALSE))))</f>
        <v>1</v>
      </c>
      <c r="W888" s="265">
        <f t="shared" si="437"/>
        <v>0.6885</v>
      </c>
      <c r="X888" s="266">
        <f t="shared" si="438"/>
        <v>1</v>
      </c>
      <c r="Y888" s="267">
        <f t="shared" si="439"/>
        <v>1.46</v>
      </c>
      <c r="Z888" s="267">
        <f t="shared" si="440"/>
        <v>1.1599999999999999</v>
      </c>
      <c r="AA888" s="268">
        <f t="shared" si="349"/>
        <v>0</v>
      </c>
      <c r="AB888" s="456">
        <f t="shared" si="350"/>
        <v>0</v>
      </c>
      <c r="AC888" s="457">
        <f t="shared" si="351"/>
        <v>0</v>
      </c>
      <c r="AD888" s="456">
        <f t="shared" si="352"/>
        <v>0</v>
      </c>
      <c r="AE888" s="458">
        <f t="shared" si="353"/>
        <v>0</v>
      </c>
      <c r="AF888" s="457">
        <f t="shared" si="406"/>
        <v>0</v>
      </c>
      <c r="AG888" s="456">
        <f t="shared" si="355"/>
        <v>0</v>
      </c>
      <c r="AH888" s="457">
        <f t="shared" si="356"/>
        <v>0</v>
      </c>
      <c r="AI888" s="268">
        <f t="shared" si="357"/>
        <v>0</v>
      </c>
      <c r="AJ888" s="269">
        <f t="shared" si="358"/>
        <v>0</v>
      </c>
      <c r="AK888" s="270">
        <f t="shared" si="359"/>
        <v>0</v>
      </c>
      <c r="AL888" s="415">
        <f t="shared" si="360"/>
        <v>0</v>
      </c>
      <c r="AM888" s="259" t="str">
        <f>IF(AP888="","",IFERROR(VLOOKUP(AP888,CODES!$A$3:$D$1348,4,FALSE),"X"))&amp;IF(AQ888="","",IFERROR(VLOOKUP(AQ888,CODES!$A$3:$D$1348,4,FALSE),"X"))&amp;IF(AR888="","",IFERROR(VLOOKUP(AR888,CODES!$A$3:$D$1348,4,FALSE),"X"))&amp;IF(AS888="","",IFERROR(VLOOKUP(AS888,CODES!$A$3:$D$1348,4,FALSE),"X"))&amp;IF(AT888="","",IFERROR(VLOOKUP(AT888,CODES!$A$3:$D$1348,4,FALSE),"X"))&amp;IF(AU888="","",IFERROR(VLOOKUP(AU888,CODES!$A$3:$D$1348,4,FALSE),"X"))&amp;IF(AV888="","",IFERROR(VLOOKUP(AV888,CODES!$A$3:$D$1348,4,FALSE),"X"))&amp;IF(AW888="","",IFERROR(VLOOKUP(AW888,CODES!$A$3:$D$1348,4,FALSE),"X"))&amp;IF(AX888="","",IFERROR(VLOOKUP(AX888,CODES!$A$3:$D$1348,4,FALSE),"X"))&amp;IF(AY888="","",IFERROR(VLOOKUP(AY888,CODES!$A$3:$D$1348,4,FALSE),"X"))</f>
        <v/>
      </c>
      <c r="AN888" s="258">
        <f>SUM(IFERROR(VLOOKUP(AP888,CODES!$A$3:$D$1348,4,FALSE)*BC888,0),IFERROR(VLOOKUP(AQ888,CODES!$A$3:$D$1348,4,FALSE)*BF888,0),IFERROR(VLOOKUP(AR888,CODES!$A$3:$D$1348,4,FALSE)*BI888,0),IFERROR(VLOOKUP(AS888,CODES!$A$3:$D$1348,4,FALSE)*BL888,0),IFERROR(VLOOKUP(AT888,CODES!$A$3:$D$1348,4,FALSE)*BO888,0),IFERROR(VLOOKUP(AU888,CODES!$A$3:$D$1348,4,FALSE)*BR888,0),IFERROR(VLOOKUP(AV888,CODES!$A$3:$D$1348,4,FALSE)*BU888,0),IFERROR(VLOOKUP(AW888,CODES!$A$3:$D$1348,4,FALSE)*BX888,0),IFERROR(VLOOKUP(AX888,CODES!$A$3:$D$1348,4,FALSE)*CA888,0),IFERROR(VLOOKUP(AY888,CODES!$A$3:$D$1348,4,FALSE)*CD888,0))</f>
        <v>0</v>
      </c>
      <c r="AO888" s="258">
        <f>SUM(IFERROR(VLOOKUP(AP888,CODES!$A$3:$D$1348,3,FALSE)*BC888,0),IFERROR(VLOOKUP(AQ888,CODES!$A$3:$D$1348,3,FALSE)*BF888,0),IFERROR(VLOOKUP(AR888,CODES!$A$3:$D$1348,3,FALSE)*BI888,0),IFERROR(VLOOKUP(AS888,CODES!$A$3:$D$1348,3,FALSE)*BL888,0),IFERROR(VLOOKUP(AT888,CODES!$A$3:$D$1348,3,FALSE)*BO888,0),IFERROR(VLOOKUP(AU888,CODES!$A$3:$D$1348,3,FALSE)*BR888,0),IFERROR(VLOOKUP(AV888,CODES!$A$3:$D$1348,3,FALSE)*BU888,0),IFERROR(VLOOKUP(AW888,CODES!$A$3:$D$1348,3,FALSE)*BX888,0),IFERROR(VLOOKUP(AX888,CODES!$A$3:$D$1348,3,FALSE)*CA888,0),IFERROR(VLOOKUP(AY888,CODES!$A$3:$D$1348,3,FALSE)*CD888,0))+B888</f>
        <v>0</v>
      </c>
      <c r="AP888" s="271" t="str">
        <f t="shared" si="407"/>
        <v/>
      </c>
      <c r="AQ888" s="271" t="str">
        <f t="shared" si="408"/>
        <v/>
      </c>
      <c r="AR888" s="271" t="str">
        <f t="shared" si="409"/>
        <v/>
      </c>
      <c r="AS888" s="271" t="str">
        <f t="shared" si="410"/>
        <v/>
      </c>
      <c r="AT888" s="271" t="str">
        <f t="shared" si="411"/>
        <v/>
      </c>
      <c r="AU888" s="271" t="str">
        <f t="shared" si="412"/>
        <v/>
      </c>
      <c r="AV888" s="271" t="str">
        <f t="shared" si="413"/>
        <v/>
      </c>
      <c r="AW888" s="271" t="str">
        <f t="shared" si="414"/>
        <v/>
      </c>
      <c r="AX888" s="271" t="str">
        <f t="shared" si="415"/>
        <v/>
      </c>
      <c r="AY888" s="271" t="str">
        <f t="shared" si="416"/>
        <v/>
      </c>
      <c r="AZ888" s="258">
        <f t="shared" si="371"/>
        <v>0</v>
      </c>
      <c r="BA888" s="258">
        <f t="shared" si="448"/>
        <v>1</v>
      </c>
      <c r="BB888" s="258">
        <f t="shared" si="417"/>
        <v>0</v>
      </c>
      <c r="BC888" s="258">
        <f t="shared" si="418"/>
        <v>1</v>
      </c>
      <c r="BD888" s="258">
        <f t="shared" si="374"/>
        <v>1</v>
      </c>
      <c r="BE888" s="258">
        <f t="shared" si="419"/>
        <v>0</v>
      </c>
      <c r="BF888" s="258">
        <f t="shared" si="420"/>
        <v>1</v>
      </c>
      <c r="BG888" s="258">
        <f t="shared" si="377"/>
        <v>1</v>
      </c>
      <c r="BH888" s="258">
        <f t="shared" si="421"/>
        <v>0</v>
      </c>
      <c r="BI888" s="258">
        <f t="shared" si="422"/>
        <v>1</v>
      </c>
      <c r="BJ888" s="258">
        <f t="shared" si="380"/>
        <v>1</v>
      </c>
      <c r="BK888" s="258">
        <f t="shared" si="423"/>
        <v>0</v>
      </c>
      <c r="BL888" s="258">
        <f t="shared" si="424"/>
        <v>1</v>
      </c>
      <c r="BM888" s="258">
        <f t="shared" si="383"/>
        <v>1</v>
      </c>
      <c r="BN888" s="258">
        <f t="shared" si="425"/>
        <v>0</v>
      </c>
      <c r="BO888" s="258">
        <f t="shared" si="426"/>
        <v>1</v>
      </c>
      <c r="BP888" s="258">
        <f t="shared" si="386"/>
        <v>1</v>
      </c>
      <c r="BQ888" s="258">
        <f t="shared" si="427"/>
        <v>0</v>
      </c>
      <c r="BR888" s="258">
        <f t="shared" si="428"/>
        <v>1</v>
      </c>
      <c r="BS888" s="258">
        <f t="shared" si="389"/>
        <v>1</v>
      </c>
      <c r="BT888" s="258">
        <f t="shared" si="429"/>
        <v>0</v>
      </c>
      <c r="BU888" s="258">
        <f t="shared" si="430"/>
        <v>1</v>
      </c>
      <c r="BV888" s="258">
        <f t="shared" si="392"/>
        <v>1</v>
      </c>
      <c r="BW888" s="258">
        <f t="shared" si="431"/>
        <v>0</v>
      </c>
      <c r="BX888" s="258">
        <f t="shared" si="432"/>
        <v>1</v>
      </c>
      <c r="BY888" s="258">
        <f t="shared" si="395"/>
        <v>1</v>
      </c>
      <c r="BZ888" s="258">
        <f t="shared" si="433"/>
        <v>0</v>
      </c>
      <c r="CA888" s="258">
        <f t="shared" si="434"/>
        <v>1</v>
      </c>
      <c r="CB888" s="258">
        <f t="shared" si="398"/>
        <v>1</v>
      </c>
      <c r="CC888" s="258">
        <f t="shared" si="435"/>
        <v>0</v>
      </c>
      <c r="CD888" s="258">
        <f t="shared" si="436"/>
        <v>1</v>
      </c>
    </row>
    <row r="889" spans="1:82" hidden="1">
      <c r="A889" s="258"/>
      <c r="B889" s="258"/>
      <c r="C889" s="259"/>
      <c r="D889" s="258"/>
      <c r="E889" s="258"/>
      <c r="F889" s="258"/>
      <c r="G889" s="258">
        <v>881</v>
      </c>
      <c r="H889" s="743"/>
      <c r="I889" s="744"/>
      <c r="J889" s="739"/>
      <c r="K889" s="745"/>
      <c r="L889" s="745"/>
      <c r="M889" s="272"/>
      <c r="N889" s="508">
        <f t="shared" si="447"/>
        <v>0</v>
      </c>
      <c r="O889" s="510">
        <f t="shared" si="449"/>
        <v>0</v>
      </c>
      <c r="P889" s="260">
        <f t="shared" si="450"/>
        <v>0</v>
      </c>
      <c r="Q889" s="261">
        <f t="shared" si="451"/>
        <v>0</v>
      </c>
      <c r="R889" s="261">
        <f t="shared" si="446"/>
        <v>0</v>
      </c>
      <c r="S889" s="262"/>
      <c r="T889" s="262"/>
      <c r="U889" s="263">
        <f t="shared" si="348"/>
        <v>1.288</v>
      </c>
      <c r="V889" s="264">
        <f>IF(E889="SP",1,IF(D889="",ExtraMargeMateriaal,(1-VLOOKUP(D889,TabelAankoop[],4,FALSE))))</f>
        <v>1</v>
      </c>
      <c r="W889" s="265">
        <f t="shared" si="437"/>
        <v>0.6885</v>
      </c>
      <c r="X889" s="266">
        <f t="shared" si="438"/>
        <v>1</v>
      </c>
      <c r="Y889" s="267">
        <f t="shared" si="439"/>
        <v>1.46</v>
      </c>
      <c r="Z889" s="267">
        <f t="shared" si="440"/>
        <v>1.1599999999999999</v>
      </c>
      <c r="AA889" s="268">
        <f t="shared" si="349"/>
        <v>0</v>
      </c>
      <c r="AB889" s="456">
        <f t="shared" si="350"/>
        <v>0</v>
      </c>
      <c r="AC889" s="457">
        <f t="shared" si="351"/>
        <v>0</v>
      </c>
      <c r="AD889" s="456">
        <f t="shared" si="352"/>
        <v>0</v>
      </c>
      <c r="AE889" s="458">
        <f t="shared" si="353"/>
        <v>0</v>
      </c>
      <c r="AF889" s="457">
        <f t="shared" si="406"/>
        <v>0</v>
      </c>
      <c r="AG889" s="456">
        <f t="shared" si="355"/>
        <v>0</v>
      </c>
      <c r="AH889" s="457">
        <f t="shared" si="356"/>
        <v>0</v>
      </c>
      <c r="AI889" s="268">
        <f t="shared" si="357"/>
        <v>0</v>
      </c>
      <c r="AJ889" s="269">
        <f t="shared" si="358"/>
        <v>0</v>
      </c>
      <c r="AK889" s="270">
        <f t="shared" si="359"/>
        <v>0</v>
      </c>
      <c r="AL889" s="415">
        <f t="shared" si="360"/>
        <v>0</v>
      </c>
      <c r="AM889" s="259" t="str">
        <f>IF(AP889="","",IFERROR(VLOOKUP(AP889,CODES!$A$3:$D$1348,4,FALSE),"X"))&amp;IF(AQ889="","",IFERROR(VLOOKUP(AQ889,CODES!$A$3:$D$1348,4,FALSE),"X"))&amp;IF(AR889="","",IFERROR(VLOOKUP(AR889,CODES!$A$3:$D$1348,4,FALSE),"X"))&amp;IF(AS889="","",IFERROR(VLOOKUP(AS889,CODES!$A$3:$D$1348,4,FALSE),"X"))&amp;IF(AT889="","",IFERROR(VLOOKUP(AT889,CODES!$A$3:$D$1348,4,FALSE),"X"))&amp;IF(AU889="","",IFERROR(VLOOKUP(AU889,CODES!$A$3:$D$1348,4,FALSE),"X"))&amp;IF(AV889="","",IFERROR(VLOOKUP(AV889,CODES!$A$3:$D$1348,4,FALSE),"X"))&amp;IF(AW889="","",IFERROR(VLOOKUP(AW889,CODES!$A$3:$D$1348,4,FALSE),"X"))&amp;IF(AX889="","",IFERROR(VLOOKUP(AX889,CODES!$A$3:$D$1348,4,FALSE),"X"))&amp;IF(AY889="","",IFERROR(VLOOKUP(AY889,CODES!$A$3:$D$1348,4,FALSE),"X"))</f>
        <v/>
      </c>
      <c r="AN889" s="258">
        <f>SUM(IFERROR(VLOOKUP(AP889,CODES!$A$3:$D$1348,4,FALSE)*BC889,0),IFERROR(VLOOKUP(AQ889,CODES!$A$3:$D$1348,4,FALSE)*BF889,0),IFERROR(VLOOKUP(AR889,CODES!$A$3:$D$1348,4,FALSE)*BI889,0),IFERROR(VLOOKUP(AS889,CODES!$A$3:$D$1348,4,FALSE)*BL889,0),IFERROR(VLOOKUP(AT889,CODES!$A$3:$D$1348,4,FALSE)*BO889,0),IFERROR(VLOOKUP(AU889,CODES!$A$3:$D$1348,4,FALSE)*BR889,0),IFERROR(VLOOKUP(AV889,CODES!$A$3:$D$1348,4,FALSE)*BU889,0),IFERROR(VLOOKUP(AW889,CODES!$A$3:$D$1348,4,FALSE)*BX889,0),IFERROR(VLOOKUP(AX889,CODES!$A$3:$D$1348,4,FALSE)*CA889,0),IFERROR(VLOOKUP(AY889,CODES!$A$3:$D$1348,4,FALSE)*CD889,0))</f>
        <v>0</v>
      </c>
      <c r="AO889" s="258">
        <f>SUM(IFERROR(VLOOKUP(AP889,CODES!$A$3:$D$1348,3,FALSE)*BC889,0),IFERROR(VLOOKUP(AQ889,CODES!$A$3:$D$1348,3,FALSE)*BF889,0),IFERROR(VLOOKUP(AR889,CODES!$A$3:$D$1348,3,FALSE)*BI889,0),IFERROR(VLOOKUP(AS889,CODES!$A$3:$D$1348,3,FALSE)*BL889,0),IFERROR(VLOOKUP(AT889,CODES!$A$3:$D$1348,3,FALSE)*BO889,0),IFERROR(VLOOKUP(AU889,CODES!$A$3:$D$1348,3,FALSE)*BR889,0),IFERROR(VLOOKUP(AV889,CODES!$A$3:$D$1348,3,FALSE)*BU889,0),IFERROR(VLOOKUP(AW889,CODES!$A$3:$D$1348,3,FALSE)*BX889,0),IFERROR(VLOOKUP(AX889,CODES!$A$3:$D$1348,3,FALSE)*CA889,0),IFERROR(VLOOKUP(AY889,CODES!$A$3:$D$1348,3,FALSE)*CD889,0))+B889</f>
        <v>0</v>
      </c>
      <c r="AP889" s="271" t="str">
        <f t="shared" si="407"/>
        <v/>
      </c>
      <c r="AQ889" s="271" t="str">
        <f t="shared" si="408"/>
        <v/>
      </c>
      <c r="AR889" s="271" t="str">
        <f t="shared" si="409"/>
        <v/>
      </c>
      <c r="AS889" s="271" t="str">
        <f t="shared" si="410"/>
        <v/>
      </c>
      <c r="AT889" s="271" t="str">
        <f t="shared" si="411"/>
        <v/>
      </c>
      <c r="AU889" s="271" t="str">
        <f t="shared" si="412"/>
        <v/>
      </c>
      <c r="AV889" s="271" t="str">
        <f t="shared" si="413"/>
        <v/>
      </c>
      <c r="AW889" s="271" t="str">
        <f t="shared" si="414"/>
        <v/>
      </c>
      <c r="AX889" s="271" t="str">
        <f t="shared" si="415"/>
        <v/>
      </c>
      <c r="AY889" s="271" t="str">
        <f t="shared" si="416"/>
        <v/>
      </c>
      <c r="AZ889" s="258">
        <f t="shared" si="371"/>
        <v>0</v>
      </c>
      <c r="BA889" s="258">
        <f t="shared" si="448"/>
        <v>1</v>
      </c>
      <c r="BB889" s="258">
        <f t="shared" si="417"/>
        <v>0</v>
      </c>
      <c r="BC889" s="258">
        <f t="shared" si="418"/>
        <v>1</v>
      </c>
      <c r="BD889" s="258">
        <f t="shared" si="374"/>
        <v>1</v>
      </c>
      <c r="BE889" s="258">
        <f t="shared" si="419"/>
        <v>0</v>
      </c>
      <c r="BF889" s="258">
        <f t="shared" si="420"/>
        <v>1</v>
      </c>
      <c r="BG889" s="258">
        <f t="shared" si="377"/>
        <v>1</v>
      </c>
      <c r="BH889" s="258">
        <f t="shared" si="421"/>
        <v>0</v>
      </c>
      <c r="BI889" s="258">
        <f t="shared" si="422"/>
        <v>1</v>
      </c>
      <c r="BJ889" s="258">
        <f t="shared" si="380"/>
        <v>1</v>
      </c>
      <c r="BK889" s="258">
        <f t="shared" si="423"/>
        <v>0</v>
      </c>
      <c r="BL889" s="258">
        <f t="shared" si="424"/>
        <v>1</v>
      </c>
      <c r="BM889" s="258">
        <f t="shared" si="383"/>
        <v>1</v>
      </c>
      <c r="BN889" s="258">
        <f t="shared" si="425"/>
        <v>0</v>
      </c>
      <c r="BO889" s="258">
        <f t="shared" si="426"/>
        <v>1</v>
      </c>
      <c r="BP889" s="258">
        <f t="shared" si="386"/>
        <v>1</v>
      </c>
      <c r="BQ889" s="258">
        <f t="shared" si="427"/>
        <v>0</v>
      </c>
      <c r="BR889" s="258">
        <f t="shared" si="428"/>
        <v>1</v>
      </c>
      <c r="BS889" s="258">
        <f t="shared" si="389"/>
        <v>1</v>
      </c>
      <c r="BT889" s="258">
        <f t="shared" si="429"/>
        <v>0</v>
      </c>
      <c r="BU889" s="258">
        <f t="shared" si="430"/>
        <v>1</v>
      </c>
      <c r="BV889" s="258">
        <f t="shared" si="392"/>
        <v>1</v>
      </c>
      <c r="BW889" s="258">
        <f t="shared" si="431"/>
        <v>0</v>
      </c>
      <c r="BX889" s="258">
        <f t="shared" si="432"/>
        <v>1</v>
      </c>
      <c r="BY889" s="258">
        <f t="shared" si="395"/>
        <v>1</v>
      </c>
      <c r="BZ889" s="258">
        <f t="shared" si="433"/>
        <v>0</v>
      </c>
      <c r="CA889" s="258">
        <f t="shared" si="434"/>
        <v>1</v>
      </c>
      <c r="CB889" s="258">
        <f t="shared" si="398"/>
        <v>1</v>
      </c>
      <c r="CC889" s="258">
        <f t="shared" si="435"/>
        <v>0</v>
      </c>
      <c r="CD889" s="258">
        <f t="shared" si="436"/>
        <v>1</v>
      </c>
    </row>
    <row r="890" spans="1:82" hidden="1">
      <c r="A890" s="258"/>
      <c r="B890" s="258"/>
      <c r="C890" s="259"/>
      <c r="D890" s="258"/>
      <c r="E890" s="258"/>
      <c r="F890" s="258"/>
      <c r="G890" s="258">
        <v>882</v>
      </c>
      <c r="H890" s="743"/>
      <c r="I890" s="744"/>
      <c r="J890" s="739"/>
      <c r="K890" s="745"/>
      <c r="L890" s="745"/>
      <c r="M890" s="272"/>
      <c r="N890" s="508">
        <f t="shared" si="447"/>
        <v>0</v>
      </c>
      <c r="O890" s="510">
        <f t="shared" si="449"/>
        <v>0</v>
      </c>
      <c r="P890" s="260">
        <f t="shared" si="450"/>
        <v>0</v>
      </c>
      <c r="Q890" s="261">
        <f t="shared" si="451"/>
        <v>0</v>
      </c>
      <c r="R890" s="261">
        <f t="shared" si="446"/>
        <v>0</v>
      </c>
      <c r="S890" s="262"/>
      <c r="T890" s="262"/>
      <c r="U890" s="263">
        <f t="shared" si="348"/>
        <v>1.288</v>
      </c>
      <c r="V890" s="264">
        <f>IF(E890="SP",1,IF(D890="",ExtraMargeMateriaal,(1-VLOOKUP(D890,TabelAankoop[],4,FALSE))))</f>
        <v>1</v>
      </c>
      <c r="W890" s="265">
        <f t="shared" si="437"/>
        <v>0.6885</v>
      </c>
      <c r="X890" s="266">
        <f t="shared" si="438"/>
        <v>1</v>
      </c>
      <c r="Y890" s="267">
        <f t="shared" si="439"/>
        <v>1.46</v>
      </c>
      <c r="Z890" s="267">
        <f t="shared" si="440"/>
        <v>1.1599999999999999</v>
      </c>
      <c r="AA890" s="268">
        <f t="shared" si="349"/>
        <v>0</v>
      </c>
      <c r="AB890" s="456">
        <f t="shared" si="350"/>
        <v>0</v>
      </c>
      <c r="AC890" s="457">
        <f t="shared" si="351"/>
        <v>0</v>
      </c>
      <c r="AD890" s="456">
        <f t="shared" si="352"/>
        <v>0</v>
      </c>
      <c r="AE890" s="458">
        <f t="shared" si="353"/>
        <v>0</v>
      </c>
      <c r="AF890" s="457">
        <f t="shared" si="406"/>
        <v>0</v>
      </c>
      <c r="AG890" s="456">
        <f t="shared" si="355"/>
        <v>0</v>
      </c>
      <c r="AH890" s="457">
        <f t="shared" si="356"/>
        <v>0</v>
      </c>
      <c r="AI890" s="268">
        <f t="shared" si="357"/>
        <v>0</v>
      </c>
      <c r="AJ890" s="269">
        <f t="shared" si="358"/>
        <v>0</v>
      </c>
      <c r="AK890" s="270">
        <f t="shared" si="359"/>
        <v>0</v>
      </c>
      <c r="AL890" s="415">
        <f t="shared" si="360"/>
        <v>0</v>
      </c>
      <c r="AM890" s="259" t="str">
        <f>IF(AP890="","",IFERROR(VLOOKUP(AP890,CODES!$A$3:$D$1348,4,FALSE),"X"))&amp;IF(AQ890="","",IFERROR(VLOOKUP(AQ890,CODES!$A$3:$D$1348,4,FALSE),"X"))&amp;IF(AR890="","",IFERROR(VLOOKUP(AR890,CODES!$A$3:$D$1348,4,FALSE),"X"))&amp;IF(AS890="","",IFERROR(VLOOKUP(AS890,CODES!$A$3:$D$1348,4,FALSE),"X"))&amp;IF(AT890="","",IFERROR(VLOOKUP(AT890,CODES!$A$3:$D$1348,4,FALSE),"X"))&amp;IF(AU890="","",IFERROR(VLOOKUP(AU890,CODES!$A$3:$D$1348,4,FALSE),"X"))&amp;IF(AV890="","",IFERROR(VLOOKUP(AV890,CODES!$A$3:$D$1348,4,FALSE),"X"))&amp;IF(AW890="","",IFERROR(VLOOKUP(AW890,CODES!$A$3:$D$1348,4,FALSE),"X"))&amp;IF(AX890="","",IFERROR(VLOOKUP(AX890,CODES!$A$3:$D$1348,4,FALSE),"X"))&amp;IF(AY890="","",IFERROR(VLOOKUP(AY890,CODES!$A$3:$D$1348,4,FALSE),"X"))</f>
        <v/>
      </c>
      <c r="AN890" s="258">
        <f>SUM(IFERROR(VLOOKUP(AP890,CODES!$A$3:$D$1348,4,FALSE)*BC890,0),IFERROR(VLOOKUP(AQ890,CODES!$A$3:$D$1348,4,FALSE)*BF890,0),IFERROR(VLOOKUP(AR890,CODES!$A$3:$D$1348,4,FALSE)*BI890,0),IFERROR(VLOOKUP(AS890,CODES!$A$3:$D$1348,4,FALSE)*BL890,0),IFERROR(VLOOKUP(AT890,CODES!$A$3:$D$1348,4,FALSE)*BO890,0),IFERROR(VLOOKUP(AU890,CODES!$A$3:$D$1348,4,FALSE)*BR890,0),IFERROR(VLOOKUP(AV890,CODES!$A$3:$D$1348,4,FALSE)*BU890,0),IFERROR(VLOOKUP(AW890,CODES!$A$3:$D$1348,4,FALSE)*BX890,0),IFERROR(VLOOKUP(AX890,CODES!$A$3:$D$1348,4,FALSE)*CA890,0),IFERROR(VLOOKUP(AY890,CODES!$A$3:$D$1348,4,FALSE)*CD890,0))</f>
        <v>0</v>
      </c>
      <c r="AO890" s="258">
        <f>SUM(IFERROR(VLOOKUP(AP890,CODES!$A$3:$D$1348,3,FALSE)*BC890,0),IFERROR(VLOOKUP(AQ890,CODES!$A$3:$D$1348,3,FALSE)*BF890,0),IFERROR(VLOOKUP(AR890,CODES!$A$3:$D$1348,3,FALSE)*BI890,0),IFERROR(VLOOKUP(AS890,CODES!$A$3:$D$1348,3,FALSE)*BL890,0),IFERROR(VLOOKUP(AT890,CODES!$A$3:$D$1348,3,FALSE)*BO890,0),IFERROR(VLOOKUP(AU890,CODES!$A$3:$D$1348,3,FALSE)*BR890,0),IFERROR(VLOOKUP(AV890,CODES!$A$3:$D$1348,3,FALSE)*BU890,0),IFERROR(VLOOKUP(AW890,CODES!$A$3:$D$1348,3,FALSE)*BX890,0),IFERROR(VLOOKUP(AX890,CODES!$A$3:$D$1348,3,FALSE)*CA890,0),IFERROR(VLOOKUP(AY890,CODES!$A$3:$D$1348,3,FALSE)*CD890,0))+B890</f>
        <v>0</v>
      </c>
      <c r="AP890" s="271" t="str">
        <f t="shared" si="407"/>
        <v/>
      </c>
      <c r="AQ890" s="271" t="str">
        <f t="shared" si="408"/>
        <v/>
      </c>
      <c r="AR890" s="271" t="str">
        <f t="shared" si="409"/>
        <v/>
      </c>
      <c r="AS890" s="271" t="str">
        <f t="shared" si="410"/>
        <v/>
      </c>
      <c r="AT890" s="271" t="str">
        <f t="shared" si="411"/>
        <v/>
      </c>
      <c r="AU890" s="271" t="str">
        <f t="shared" si="412"/>
        <v/>
      </c>
      <c r="AV890" s="271" t="str">
        <f t="shared" si="413"/>
        <v/>
      </c>
      <c r="AW890" s="271" t="str">
        <f t="shared" si="414"/>
        <v/>
      </c>
      <c r="AX890" s="271" t="str">
        <f t="shared" si="415"/>
        <v/>
      </c>
      <c r="AY890" s="271" t="str">
        <f t="shared" si="416"/>
        <v/>
      </c>
      <c r="AZ890" s="258">
        <f t="shared" si="371"/>
        <v>0</v>
      </c>
      <c r="BA890" s="258">
        <f t="shared" si="448"/>
        <v>1</v>
      </c>
      <c r="BB890" s="258">
        <f t="shared" si="417"/>
        <v>0</v>
      </c>
      <c r="BC890" s="258">
        <f t="shared" si="418"/>
        <v>1</v>
      </c>
      <c r="BD890" s="258">
        <f t="shared" si="374"/>
        <v>1</v>
      </c>
      <c r="BE890" s="258">
        <f t="shared" si="419"/>
        <v>0</v>
      </c>
      <c r="BF890" s="258">
        <f t="shared" si="420"/>
        <v>1</v>
      </c>
      <c r="BG890" s="258">
        <f t="shared" si="377"/>
        <v>1</v>
      </c>
      <c r="BH890" s="258">
        <f t="shared" si="421"/>
        <v>0</v>
      </c>
      <c r="BI890" s="258">
        <f t="shared" si="422"/>
        <v>1</v>
      </c>
      <c r="BJ890" s="258">
        <f t="shared" si="380"/>
        <v>1</v>
      </c>
      <c r="BK890" s="258">
        <f t="shared" si="423"/>
        <v>0</v>
      </c>
      <c r="BL890" s="258">
        <f t="shared" si="424"/>
        <v>1</v>
      </c>
      <c r="BM890" s="258">
        <f t="shared" si="383"/>
        <v>1</v>
      </c>
      <c r="BN890" s="258">
        <f t="shared" si="425"/>
        <v>0</v>
      </c>
      <c r="BO890" s="258">
        <f t="shared" si="426"/>
        <v>1</v>
      </c>
      <c r="BP890" s="258">
        <f t="shared" si="386"/>
        <v>1</v>
      </c>
      <c r="BQ890" s="258">
        <f t="shared" si="427"/>
        <v>0</v>
      </c>
      <c r="BR890" s="258">
        <f t="shared" si="428"/>
        <v>1</v>
      </c>
      <c r="BS890" s="258">
        <f t="shared" si="389"/>
        <v>1</v>
      </c>
      <c r="BT890" s="258">
        <f t="shared" si="429"/>
        <v>0</v>
      </c>
      <c r="BU890" s="258">
        <f t="shared" si="430"/>
        <v>1</v>
      </c>
      <c r="BV890" s="258">
        <f t="shared" si="392"/>
        <v>1</v>
      </c>
      <c r="BW890" s="258">
        <f t="shared" si="431"/>
        <v>0</v>
      </c>
      <c r="BX890" s="258">
        <f t="shared" si="432"/>
        <v>1</v>
      </c>
      <c r="BY890" s="258">
        <f t="shared" si="395"/>
        <v>1</v>
      </c>
      <c r="BZ890" s="258">
        <f t="shared" si="433"/>
        <v>0</v>
      </c>
      <c r="CA890" s="258">
        <f t="shared" si="434"/>
        <v>1</v>
      </c>
      <c r="CB890" s="258">
        <f t="shared" si="398"/>
        <v>1</v>
      </c>
      <c r="CC890" s="258">
        <f t="shared" si="435"/>
        <v>0</v>
      </c>
      <c r="CD890" s="258">
        <f t="shared" si="436"/>
        <v>1</v>
      </c>
    </row>
    <row r="891" spans="1:82" hidden="1">
      <c r="A891" s="258"/>
      <c r="B891" s="258"/>
      <c r="C891" s="259"/>
      <c r="D891" s="258"/>
      <c r="E891" s="258"/>
      <c r="F891" s="258"/>
      <c r="G891" s="258">
        <v>883</v>
      </c>
      <c r="H891" s="743"/>
      <c r="I891" s="744"/>
      <c r="J891" s="739"/>
      <c r="K891" s="745"/>
      <c r="L891" s="745"/>
      <c r="M891" s="272"/>
      <c r="N891" s="508">
        <f t="shared" si="447"/>
        <v>0</v>
      </c>
      <c r="O891" s="510">
        <f t="shared" si="449"/>
        <v>0</v>
      </c>
      <c r="P891" s="260">
        <f t="shared" si="450"/>
        <v>0</v>
      </c>
      <c r="Q891" s="261">
        <f t="shared" si="451"/>
        <v>0</v>
      </c>
      <c r="R891" s="261">
        <f t="shared" si="446"/>
        <v>0</v>
      </c>
      <c r="S891" s="262"/>
      <c r="T891" s="262"/>
      <c r="U891" s="263">
        <f t="shared" si="348"/>
        <v>1.288</v>
      </c>
      <c r="V891" s="264">
        <f>IF(E891="SP",1,IF(D891="",ExtraMargeMateriaal,(1-VLOOKUP(D891,TabelAankoop[],4,FALSE))))</f>
        <v>1</v>
      </c>
      <c r="W891" s="265">
        <f t="shared" si="437"/>
        <v>0.6885</v>
      </c>
      <c r="X891" s="266">
        <f t="shared" si="438"/>
        <v>1</v>
      </c>
      <c r="Y891" s="267">
        <f t="shared" si="439"/>
        <v>1.46</v>
      </c>
      <c r="Z891" s="267">
        <f t="shared" si="440"/>
        <v>1.1599999999999999</v>
      </c>
      <c r="AA891" s="268">
        <f t="shared" si="349"/>
        <v>0</v>
      </c>
      <c r="AB891" s="456">
        <f t="shared" si="350"/>
        <v>0</v>
      </c>
      <c r="AC891" s="457">
        <f t="shared" si="351"/>
        <v>0</v>
      </c>
      <c r="AD891" s="456">
        <f t="shared" si="352"/>
        <v>0</v>
      </c>
      <c r="AE891" s="458">
        <f t="shared" si="353"/>
        <v>0</v>
      </c>
      <c r="AF891" s="457">
        <f t="shared" si="406"/>
        <v>0</v>
      </c>
      <c r="AG891" s="456">
        <f t="shared" si="355"/>
        <v>0</v>
      </c>
      <c r="AH891" s="457">
        <f t="shared" si="356"/>
        <v>0</v>
      </c>
      <c r="AI891" s="268">
        <f t="shared" si="357"/>
        <v>0</v>
      </c>
      <c r="AJ891" s="269">
        <f t="shared" si="358"/>
        <v>0</v>
      </c>
      <c r="AK891" s="270">
        <f t="shared" si="359"/>
        <v>0</v>
      </c>
      <c r="AL891" s="415">
        <f t="shared" si="360"/>
        <v>0</v>
      </c>
      <c r="AM891" s="259" t="str">
        <f>IF(AP891="","",IFERROR(VLOOKUP(AP891,CODES!$A$3:$D$1348,4,FALSE),"X"))&amp;IF(AQ891="","",IFERROR(VLOOKUP(AQ891,CODES!$A$3:$D$1348,4,FALSE),"X"))&amp;IF(AR891="","",IFERROR(VLOOKUP(AR891,CODES!$A$3:$D$1348,4,FALSE),"X"))&amp;IF(AS891="","",IFERROR(VLOOKUP(AS891,CODES!$A$3:$D$1348,4,FALSE),"X"))&amp;IF(AT891="","",IFERROR(VLOOKUP(AT891,CODES!$A$3:$D$1348,4,FALSE),"X"))&amp;IF(AU891="","",IFERROR(VLOOKUP(AU891,CODES!$A$3:$D$1348,4,FALSE),"X"))&amp;IF(AV891="","",IFERROR(VLOOKUP(AV891,CODES!$A$3:$D$1348,4,FALSE),"X"))&amp;IF(AW891="","",IFERROR(VLOOKUP(AW891,CODES!$A$3:$D$1348,4,FALSE),"X"))&amp;IF(AX891="","",IFERROR(VLOOKUP(AX891,CODES!$A$3:$D$1348,4,FALSE),"X"))&amp;IF(AY891="","",IFERROR(VLOOKUP(AY891,CODES!$A$3:$D$1348,4,FALSE),"X"))</f>
        <v/>
      </c>
      <c r="AN891" s="258">
        <f>SUM(IFERROR(VLOOKUP(AP891,CODES!$A$3:$D$1348,4,FALSE)*BC891,0),IFERROR(VLOOKUP(AQ891,CODES!$A$3:$D$1348,4,FALSE)*BF891,0),IFERROR(VLOOKUP(AR891,CODES!$A$3:$D$1348,4,FALSE)*BI891,0),IFERROR(VLOOKUP(AS891,CODES!$A$3:$D$1348,4,FALSE)*BL891,0),IFERROR(VLOOKUP(AT891,CODES!$A$3:$D$1348,4,FALSE)*BO891,0),IFERROR(VLOOKUP(AU891,CODES!$A$3:$D$1348,4,FALSE)*BR891,0),IFERROR(VLOOKUP(AV891,CODES!$A$3:$D$1348,4,FALSE)*BU891,0),IFERROR(VLOOKUP(AW891,CODES!$A$3:$D$1348,4,FALSE)*BX891,0),IFERROR(VLOOKUP(AX891,CODES!$A$3:$D$1348,4,FALSE)*CA891,0),IFERROR(VLOOKUP(AY891,CODES!$A$3:$D$1348,4,FALSE)*CD891,0))</f>
        <v>0</v>
      </c>
      <c r="AO891" s="258">
        <f>SUM(IFERROR(VLOOKUP(AP891,CODES!$A$3:$D$1348,3,FALSE)*BC891,0),IFERROR(VLOOKUP(AQ891,CODES!$A$3:$D$1348,3,FALSE)*BF891,0),IFERROR(VLOOKUP(AR891,CODES!$A$3:$D$1348,3,FALSE)*BI891,0),IFERROR(VLOOKUP(AS891,CODES!$A$3:$D$1348,3,FALSE)*BL891,0),IFERROR(VLOOKUP(AT891,CODES!$A$3:$D$1348,3,FALSE)*BO891,0),IFERROR(VLOOKUP(AU891,CODES!$A$3:$D$1348,3,FALSE)*BR891,0),IFERROR(VLOOKUP(AV891,CODES!$A$3:$D$1348,3,FALSE)*BU891,0),IFERROR(VLOOKUP(AW891,CODES!$A$3:$D$1348,3,FALSE)*BX891,0),IFERROR(VLOOKUP(AX891,CODES!$A$3:$D$1348,3,FALSE)*CA891,0),IFERROR(VLOOKUP(AY891,CODES!$A$3:$D$1348,3,FALSE)*CD891,0))+B891</f>
        <v>0</v>
      </c>
      <c r="AP891" s="271" t="str">
        <f t="shared" si="407"/>
        <v/>
      </c>
      <c r="AQ891" s="271" t="str">
        <f t="shared" si="408"/>
        <v/>
      </c>
      <c r="AR891" s="271" t="str">
        <f t="shared" si="409"/>
        <v/>
      </c>
      <c r="AS891" s="271" t="str">
        <f t="shared" si="410"/>
        <v/>
      </c>
      <c r="AT891" s="271" t="str">
        <f t="shared" si="411"/>
        <v/>
      </c>
      <c r="AU891" s="271" t="str">
        <f t="shared" si="412"/>
        <v/>
      </c>
      <c r="AV891" s="271" t="str">
        <f t="shared" si="413"/>
        <v/>
      </c>
      <c r="AW891" s="271" t="str">
        <f t="shared" si="414"/>
        <v/>
      </c>
      <c r="AX891" s="271" t="str">
        <f t="shared" si="415"/>
        <v/>
      </c>
      <c r="AY891" s="271" t="str">
        <f t="shared" si="416"/>
        <v/>
      </c>
      <c r="AZ891" s="258">
        <f t="shared" si="371"/>
        <v>0</v>
      </c>
      <c r="BA891" s="258">
        <f t="shared" si="448"/>
        <v>1</v>
      </c>
      <c r="BB891" s="258">
        <f t="shared" si="417"/>
        <v>0</v>
      </c>
      <c r="BC891" s="258">
        <f t="shared" si="418"/>
        <v>1</v>
      </c>
      <c r="BD891" s="258">
        <f t="shared" si="374"/>
        <v>1</v>
      </c>
      <c r="BE891" s="258">
        <f t="shared" si="419"/>
        <v>0</v>
      </c>
      <c r="BF891" s="258">
        <f t="shared" si="420"/>
        <v>1</v>
      </c>
      <c r="BG891" s="258">
        <f t="shared" si="377"/>
        <v>1</v>
      </c>
      <c r="BH891" s="258">
        <f t="shared" si="421"/>
        <v>0</v>
      </c>
      <c r="BI891" s="258">
        <f t="shared" si="422"/>
        <v>1</v>
      </c>
      <c r="BJ891" s="258">
        <f t="shared" si="380"/>
        <v>1</v>
      </c>
      <c r="BK891" s="258">
        <f t="shared" si="423"/>
        <v>0</v>
      </c>
      <c r="BL891" s="258">
        <f t="shared" si="424"/>
        <v>1</v>
      </c>
      <c r="BM891" s="258">
        <f t="shared" si="383"/>
        <v>1</v>
      </c>
      <c r="BN891" s="258">
        <f t="shared" si="425"/>
        <v>0</v>
      </c>
      <c r="BO891" s="258">
        <f t="shared" si="426"/>
        <v>1</v>
      </c>
      <c r="BP891" s="258">
        <f t="shared" si="386"/>
        <v>1</v>
      </c>
      <c r="BQ891" s="258">
        <f t="shared" si="427"/>
        <v>0</v>
      </c>
      <c r="BR891" s="258">
        <f t="shared" si="428"/>
        <v>1</v>
      </c>
      <c r="BS891" s="258">
        <f t="shared" si="389"/>
        <v>1</v>
      </c>
      <c r="BT891" s="258">
        <f t="shared" si="429"/>
        <v>0</v>
      </c>
      <c r="BU891" s="258">
        <f t="shared" si="430"/>
        <v>1</v>
      </c>
      <c r="BV891" s="258">
        <f t="shared" si="392"/>
        <v>1</v>
      </c>
      <c r="BW891" s="258">
        <f t="shared" si="431"/>
        <v>0</v>
      </c>
      <c r="BX891" s="258">
        <f t="shared" si="432"/>
        <v>1</v>
      </c>
      <c r="BY891" s="258">
        <f t="shared" si="395"/>
        <v>1</v>
      </c>
      <c r="BZ891" s="258">
        <f t="shared" si="433"/>
        <v>0</v>
      </c>
      <c r="CA891" s="258">
        <f t="shared" si="434"/>
        <v>1</v>
      </c>
      <c r="CB891" s="258">
        <f t="shared" si="398"/>
        <v>1</v>
      </c>
      <c r="CC891" s="258">
        <f t="shared" si="435"/>
        <v>0</v>
      </c>
      <c r="CD891" s="258">
        <f t="shared" si="436"/>
        <v>1</v>
      </c>
    </row>
    <row r="892" spans="1:82" hidden="1">
      <c r="A892" s="258"/>
      <c r="B892" s="258"/>
      <c r="C892" s="259"/>
      <c r="D892" s="258"/>
      <c r="E892" s="258"/>
      <c r="F892" s="258"/>
      <c r="G892" s="258">
        <v>884</v>
      </c>
      <c r="H892" s="743"/>
      <c r="I892" s="744"/>
      <c r="J892" s="739"/>
      <c r="K892" s="745"/>
      <c r="L892" s="745"/>
      <c r="M892" s="272"/>
      <c r="N892" s="508">
        <f t="shared" si="447"/>
        <v>0</v>
      </c>
      <c r="O892" s="510">
        <f t="shared" si="449"/>
        <v>0</v>
      </c>
      <c r="P892" s="260">
        <f t="shared" si="450"/>
        <v>0</v>
      </c>
      <c r="Q892" s="261">
        <f t="shared" si="451"/>
        <v>0</v>
      </c>
      <c r="R892" s="261">
        <f t="shared" si="446"/>
        <v>0</v>
      </c>
      <c r="S892" s="262"/>
      <c r="T892" s="262"/>
      <c r="U892" s="263">
        <f t="shared" si="348"/>
        <v>1.288</v>
      </c>
      <c r="V892" s="264">
        <f>IF(E892="SP",1,IF(D892="",ExtraMargeMateriaal,(1-VLOOKUP(D892,TabelAankoop[],4,FALSE))))</f>
        <v>1</v>
      </c>
      <c r="W892" s="265">
        <f t="shared" si="437"/>
        <v>0.6885</v>
      </c>
      <c r="X892" s="266">
        <f t="shared" si="438"/>
        <v>1</v>
      </c>
      <c r="Y892" s="267">
        <f t="shared" si="439"/>
        <v>1.46</v>
      </c>
      <c r="Z892" s="267">
        <f t="shared" si="440"/>
        <v>1.1599999999999999</v>
      </c>
      <c r="AA892" s="268">
        <f t="shared" si="349"/>
        <v>0</v>
      </c>
      <c r="AB892" s="456">
        <f t="shared" si="350"/>
        <v>0</v>
      </c>
      <c r="AC892" s="457">
        <f t="shared" si="351"/>
        <v>0</v>
      </c>
      <c r="AD892" s="456">
        <f t="shared" si="352"/>
        <v>0</v>
      </c>
      <c r="AE892" s="458">
        <f t="shared" si="353"/>
        <v>0</v>
      </c>
      <c r="AF892" s="457">
        <f t="shared" si="406"/>
        <v>0</v>
      </c>
      <c r="AG892" s="456">
        <f t="shared" si="355"/>
        <v>0</v>
      </c>
      <c r="AH892" s="457">
        <f t="shared" si="356"/>
        <v>0</v>
      </c>
      <c r="AI892" s="268">
        <f t="shared" si="357"/>
        <v>0</v>
      </c>
      <c r="AJ892" s="269">
        <f t="shared" si="358"/>
        <v>0</v>
      </c>
      <c r="AK892" s="270">
        <f t="shared" si="359"/>
        <v>0</v>
      </c>
      <c r="AL892" s="415">
        <f t="shared" si="360"/>
        <v>0</v>
      </c>
      <c r="AM892" s="259" t="str">
        <f>IF(AP892="","",IFERROR(VLOOKUP(AP892,CODES!$A$3:$D$1348,4,FALSE),"X"))&amp;IF(AQ892="","",IFERROR(VLOOKUP(AQ892,CODES!$A$3:$D$1348,4,FALSE),"X"))&amp;IF(AR892="","",IFERROR(VLOOKUP(AR892,CODES!$A$3:$D$1348,4,FALSE),"X"))&amp;IF(AS892="","",IFERROR(VLOOKUP(AS892,CODES!$A$3:$D$1348,4,FALSE),"X"))&amp;IF(AT892="","",IFERROR(VLOOKUP(AT892,CODES!$A$3:$D$1348,4,FALSE),"X"))&amp;IF(AU892="","",IFERROR(VLOOKUP(AU892,CODES!$A$3:$D$1348,4,FALSE),"X"))&amp;IF(AV892="","",IFERROR(VLOOKUP(AV892,CODES!$A$3:$D$1348,4,FALSE),"X"))&amp;IF(AW892="","",IFERROR(VLOOKUP(AW892,CODES!$A$3:$D$1348,4,FALSE),"X"))&amp;IF(AX892="","",IFERROR(VLOOKUP(AX892,CODES!$A$3:$D$1348,4,FALSE),"X"))&amp;IF(AY892="","",IFERROR(VLOOKUP(AY892,CODES!$A$3:$D$1348,4,FALSE),"X"))</f>
        <v/>
      </c>
      <c r="AN892" s="258">
        <f>SUM(IFERROR(VLOOKUP(AP892,CODES!$A$3:$D$1348,4,FALSE)*BC892,0),IFERROR(VLOOKUP(AQ892,CODES!$A$3:$D$1348,4,FALSE)*BF892,0),IFERROR(VLOOKUP(AR892,CODES!$A$3:$D$1348,4,FALSE)*BI892,0),IFERROR(VLOOKUP(AS892,CODES!$A$3:$D$1348,4,FALSE)*BL892,0),IFERROR(VLOOKUP(AT892,CODES!$A$3:$D$1348,4,FALSE)*BO892,0),IFERROR(VLOOKUP(AU892,CODES!$A$3:$D$1348,4,FALSE)*BR892,0),IFERROR(VLOOKUP(AV892,CODES!$A$3:$D$1348,4,FALSE)*BU892,0),IFERROR(VLOOKUP(AW892,CODES!$A$3:$D$1348,4,FALSE)*BX892,0),IFERROR(VLOOKUP(AX892,CODES!$A$3:$D$1348,4,FALSE)*CA892,0),IFERROR(VLOOKUP(AY892,CODES!$A$3:$D$1348,4,FALSE)*CD892,0))</f>
        <v>0</v>
      </c>
      <c r="AO892" s="258">
        <f>SUM(IFERROR(VLOOKUP(AP892,CODES!$A$3:$D$1348,3,FALSE)*BC892,0),IFERROR(VLOOKUP(AQ892,CODES!$A$3:$D$1348,3,FALSE)*BF892,0),IFERROR(VLOOKUP(AR892,CODES!$A$3:$D$1348,3,FALSE)*BI892,0),IFERROR(VLOOKUP(AS892,CODES!$A$3:$D$1348,3,FALSE)*BL892,0),IFERROR(VLOOKUP(AT892,CODES!$A$3:$D$1348,3,FALSE)*BO892,0),IFERROR(VLOOKUP(AU892,CODES!$A$3:$D$1348,3,FALSE)*BR892,0),IFERROR(VLOOKUP(AV892,CODES!$A$3:$D$1348,3,FALSE)*BU892,0),IFERROR(VLOOKUP(AW892,CODES!$A$3:$D$1348,3,FALSE)*BX892,0),IFERROR(VLOOKUP(AX892,CODES!$A$3:$D$1348,3,FALSE)*CA892,0),IFERROR(VLOOKUP(AY892,CODES!$A$3:$D$1348,3,FALSE)*CD892,0))+B892</f>
        <v>0</v>
      </c>
      <c r="AP892" s="271" t="str">
        <f t="shared" si="407"/>
        <v/>
      </c>
      <c r="AQ892" s="271" t="str">
        <f t="shared" si="408"/>
        <v/>
      </c>
      <c r="AR892" s="271" t="str">
        <f t="shared" si="409"/>
        <v/>
      </c>
      <c r="AS892" s="271" t="str">
        <f t="shared" si="410"/>
        <v/>
      </c>
      <c r="AT892" s="271" t="str">
        <f t="shared" si="411"/>
        <v/>
      </c>
      <c r="AU892" s="271" t="str">
        <f t="shared" si="412"/>
        <v/>
      </c>
      <c r="AV892" s="271" t="str">
        <f t="shared" si="413"/>
        <v/>
      </c>
      <c r="AW892" s="271" t="str">
        <f t="shared" si="414"/>
        <v/>
      </c>
      <c r="AX892" s="271" t="str">
        <f t="shared" si="415"/>
        <v/>
      </c>
      <c r="AY892" s="271" t="str">
        <f t="shared" si="416"/>
        <v/>
      </c>
      <c r="AZ892" s="258">
        <f t="shared" si="371"/>
        <v>0</v>
      </c>
      <c r="BA892" s="258">
        <f t="shared" si="448"/>
        <v>1</v>
      </c>
      <c r="BB892" s="258">
        <f t="shared" si="417"/>
        <v>0</v>
      </c>
      <c r="BC892" s="258">
        <f t="shared" si="418"/>
        <v>1</v>
      </c>
      <c r="BD892" s="258">
        <f t="shared" si="374"/>
        <v>1</v>
      </c>
      <c r="BE892" s="258">
        <f t="shared" si="419"/>
        <v>0</v>
      </c>
      <c r="BF892" s="258">
        <f t="shared" si="420"/>
        <v>1</v>
      </c>
      <c r="BG892" s="258">
        <f t="shared" si="377"/>
        <v>1</v>
      </c>
      <c r="BH892" s="258">
        <f t="shared" si="421"/>
        <v>0</v>
      </c>
      <c r="BI892" s="258">
        <f t="shared" si="422"/>
        <v>1</v>
      </c>
      <c r="BJ892" s="258">
        <f t="shared" si="380"/>
        <v>1</v>
      </c>
      <c r="BK892" s="258">
        <f t="shared" si="423"/>
        <v>0</v>
      </c>
      <c r="BL892" s="258">
        <f t="shared" si="424"/>
        <v>1</v>
      </c>
      <c r="BM892" s="258">
        <f t="shared" si="383"/>
        <v>1</v>
      </c>
      <c r="BN892" s="258">
        <f t="shared" si="425"/>
        <v>0</v>
      </c>
      <c r="BO892" s="258">
        <f t="shared" si="426"/>
        <v>1</v>
      </c>
      <c r="BP892" s="258">
        <f t="shared" si="386"/>
        <v>1</v>
      </c>
      <c r="BQ892" s="258">
        <f t="shared" si="427"/>
        <v>0</v>
      </c>
      <c r="BR892" s="258">
        <f t="shared" si="428"/>
        <v>1</v>
      </c>
      <c r="BS892" s="258">
        <f t="shared" si="389"/>
        <v>1</v>
      </c>
      <c r="BT892" s="258">
        <f t="shared" si="429"/>
        <v>0</v>
      </c>
      <c r="BU892" s="258">
        <f t="shared" si="430"/>
        <v>1</v>
      </c>
      <c r="BV892" s="258">
        <f t="shared" si="392"/>
        <v>1</v>
      </c>
      <c r="BW892" s="258">
        <f t="shared" si="431"/>
        <v>0</v>
      </c>
      <c r="BX892" s="258">
        <f t="shared" si="432"/>
        <v>1</v>
      </c>
      <c r="BY892" s="258">
        <f t="shared" si="395"/>
        <v>1</v>
      </c>
      <c r="BZ892" s="258">
        <f t="shared" si="433"/>
        <v>0</v>
      </c>
      <c r="CA892" s="258">
        <f t="shared" si="434"/>
        <v>1</v>
      </c>
      <c r="CB892" s="258">
        <f t="shared" si="398"/>
        <v>1</v>
      </c>
      <c r="CC892" s="258">
        <f t="shared" si="435"/>
        <v>0</v>
      </c>
      <c r="CD892" s="258">
        <f t="shared" si="436"/>
        <v>1</v>
      </c>
    </row>
    <row r="893" spans="1:82" hidden="1">
      <c r="A893" s="258"/>
      <c r="B893" s="258"/>
      <c r="C893" s="259"/>
      <c r="D893" s="258"/>
      <c r="E893" s="258"/>
      <c r="F893" s="258"/>
      <c r="G893" s="258">
        <v>885</v>
      </c>
      <c r="H893" s="743"/>
      <c r="I893" s="744"/>
      <c r="J893" s="739"/>
      <c r="K893" s="745"/>
      <c r="L893" s="745"/>
      <c r="M893" s="272"/>
      <c r="N893" s="508">
        <f t="shared" si="447"/>
        <v>0</v>
      </c>
      <c r="O893" s="510">
        <f t="shared" si="449"/>
        <v>0</v>
      </c>
      <c r="P893" s="260">
        <f t="shared" si="450"/>
        <v>0</v>
      </c>
      <c r="Q893" s="261">
        <f t="shared" si="451"/>
        <v>0</v>
      </c>
      <c r="R893" s="261">
        <f t="shared" si="446"/>
        <v>0</v>
      </c>
      <c r="S893" s="262"/>
      <c r="T893" s="262"/>
      <c r="U893" s="263">
        <f t="shared" si="348"/>
        <v>1.288</v>
      </c>
      <c r="V893" s="264">
        <f>IF(E893="SP",1,IF(D893="",ExtraMargeMateriaal,(1-VLOOKUP(D893,TabelAankoop[],4,FALSE))))</f>
        <v>1</v>
      </c>
      <c r="W893" s="265">
        <f t="shared" si="437"/>
        <v>0.6885</v>
      </c>
      <c r="X893" s="266">
        <f t="shared" si="438"/>
        <v>1</v>
      </c>
      <c r="Y893" s="267">
        <f t="shared" si="439"/>
        <v>1.46</v>
      </c>
      <c r="Z893" s="267">
        <f t="shared" si="440"/>
        <v>1.1599999999999999</v>
      </c>
      <c r="AA893" s="268">
        <f t="shared" si="349"/>
        <v>0</v>
      </c>
      <c r="AB893" s="456">
        <f t="shared" si="350"/>
        <v>0</v>
      </c>
      <c r="AC893" s="457">
        <f t="shared" si="351"/>
        <v>0</v>
      </c>
      <c r="AD893" s="456">
        <f t="shared" si="352"/>
        <v>0</v>
      </c>
      <c r="AE893" s="458">
        <f t="shared" si="353"/>
        <v>0</v>
      </c>
      <c r="AF893" s="457">
        <f t="shared" si="406"/>
        <v>0</v>
      </c>
      <c r="AG893" s="456">
        <f t="shared" si="355"/>
        <v>0</v>
      </c>
      <c r="AH893" s="457">
        <f t="shared" si="356"/>
        <v>0</v>
      </c>
      <c r="AI893" s="268">
        <f t="shared" si="357"/>
        <v>0</v>
      </c>
      <c r="AJ893" s="269">
        <f t="shared" si="358"/>
        <v>0</v>
      </c>
      <c r="AK893" s="270">
        <f t="shared" si="359"/>
        <v>0</v>
      </c>
      <c r="AL893" s="415">
        <f t="shared" si="360"/>
        <v>0</v>
      </c>
      <c r="AM893" s="259" t="str">
        <f>IF(AP893="","",IFERROR(VLOOKUP(AP893,CODES!$A$3:$D$1348,4,FALSE),"X"))&amp;IF(AQ893="","",IFERROR(VLOOKUP(AQ893,CODES!$A$3:$D$1348,4,FALSE),"X"))&amp;IF(AR893="","",IFERROR(VLOOKUP(AR893,CODES!$A$3:$D$1348,4,FALSE),"X"))&amp;IF(AS893="","",IFERROR(VLOOKUP(AS893,CODES!$A$3:$D$1348,4,FALSE),"X"))&amp;IF(AT893="","",IFERROR(VLOOKUP(AT893,CODES!$A$3:$D$1348,4,FALSE),"X"))&amp;IF(AU893="","",IFERROR(VLOOKUP(AU893,CODES!$A$3:$D$1348,4,FALSE),"X"))&amp;IF(AV893="","",IFERROR(VLOOKUP(AV893,CODES!$A$3:$D$1348,4,FALSE),"X"))&amp;IF(AW893="","",IFERROR(VLOOKUP(AW893,CODES!$A$3:$D$1348,4,FALSE),"X"))&amp;IF(AX893="","",IFERROR(VLOOKUP(AX893,CODES!$A$3:$D$1348,4,FALSE),"X"))&amp;IF(AY893="","",IFERROR(VLOOKUP(AY893,CODES!$A$3:$D$1348,4,FALSE),"X"))</f>
        <v/>
      </c>
      <c r="AN893" s="258">
        <f>SUM(IFERROR(VLOOKUP(AP893,CODES!$A$3:$D$1348,4,FALSE)*BC893,0),IFERROR(VLOOKUP(AQ893,CODES!$A$3:$D$1348,4,FALSE)*BF893,0),IFERROR(VLOOKUP(AR893,CODES!$A$3:$D$1348,4,FALSE)*BI893,0),IFERROR(VLOOKUP(AS893,CODES!$A$3:$D$1348,4,FALSE)*BL893,0),IFERROR(VLOOKUP(AT893,CODES!$A$3:$D$1348,4,FALSE)*BO893,0),IFERROR(VLOOKUP(AU893,CODES!$A$3:$D$1348,4,FALSE)*BR893,0),IFERROR(VLOOKUP(AV893,CODES!$A$3:$D$1348,4,FALSE)*BU893,0),IFERROR(VLOOKUP(AW893,CODES!$A$3:$D$1348,4,FALSE)*BX893,0),IFERROR(VLOOKUP(AX893,CODES!$A$3:$D$1348,4,FALSE)*CA893,0),IFERROR(VLOOKUP(AY893,CODES!$A$3:$D$1348,4,FALSE)*CD893,0))</f>
        <v>0</v>
      </c>
      <c r="AO893" s="258">
        <f>SUM(IFERROR(VLOOKUP(AP893,CODES!$A$3:$D$1348,3,FALSE)*BC893,0),IFERROR(VLOOKUP(AQ893,CODES!$A$3:$D$1348,3,FALSE)*BF893,0),IFERROR(VLOOKUP(AR893,CODES!$A$3:$D$1348,3,FALSE)*BI893,0),IFERROR(VLOOKUP(AS893,CODES!$A$3:$D$1348,3,FALSE)*BL893,0),IFERROR(VLOOKUP(AT893,CODES!$A$3:$D$1348,3,FALSE)*BO893,0),IFERROR(VLOOKUP(AU893,CODES!$A$3:$D$1348,3,FALSE)*BR893,0),IFERROR(VLOOKUP(AV893,CODES!$A$3:$D$1348,3,FALSE)*BU893,0),IFERROR(VLOOKUP(AW893,CODES!$A$3:$D$1348,3,FALSE)*BX893,0),IFERROR(VLOOKUP(AX893,CODES!$A$3:$D$1348,3,FALSE)*CA893,0),IFERROR(VLOOKUP(AY893,CODES!$A$3:$D$1348,3,FALSE)*CD893,0))+B893</f>
        <v>0</v>
      </c>
      <c r="AP893" s="271" t="str">
        <f t="shared" si="407"/>
        <v/>
      </c>
      <c r="AQ893" s="271" t="str">
        <f t="shared" si="408"/>
        <v/>
      </c>
      <c r="AR893" s="271" t="str">
        <f t="shared" si="409"/>
        <v/>
      </c>
      <c r="AS893" s="271" t="str">
        <f t="shared" si="410"/>
        <v/>
      </c>
      <c r="AT893" s="271" t="str">
        <f t="shared" si="411"/>
        <v/>
      </c>
      <c r="AU893" s="271" t="str">
        <f t="shared" si="412"/>
        <v/>
      </c>
      <c r="AV893" s="271" t="str">
        <f t="shared" si="413"/>
        <v/>
      </c>
      <c r="AW893" s="271" t="str">
        <f t="shared" si="414"/>
        <v/>
      </c>
      <c r="AX893" s="271" t="str">
        <f t="shared" si="415"/>
        <v/>
      </c>
      <c r="AY893" s="271" t="str">
        <f t="shared" si="416"/>
        <v/>
      </c>
      <c r="AZ893" s="258">
        <f t="shared" si="371"/>
        <v>0</v>
      </c>
      <c r="BA893" s="258">
        <f t="shared" si="448"/>
        <v>1</v>
      </c>
      <c r="BB893" s="258">
        <f t="shared" si="417"/>
        <v>0</v>
      </c>
      <c r="BC893" s="258">
        <f t="shared" si="418"/>
        <v>1</v>
      </c>
      <c r="BD893" s="258">
        <f t="shared" si="374"/>
        <v>1</v>
      </c>
      <c r="BE893" s="258">
        <f t="shared" si="419"/>
        <v>0</v>
      </c>
      <c r="BF893" s="258">
        <f t="shared" si="420"/>
        <v>1</v>
      </c>
      <c r="BG893" s="258">
        <f t="shared" si="377"/>
        <v>1</v>
      </c>
      <c r="BH893" s="258">
        <f t="shared" si="421"/>
        <v>0</v>
      </c>
      <c r="BI893" s="258">
        <f t="shared" si="422"/>
        <v>1</v>
      </c>
      <c r="BJ893" s="258">
        <f t="shared" si="380"/>
        <v>1</v>
      </c>
      <c r="BK893" s="258">
        <f t="shared" si="423"/>
        <v>0</v>
      </c>
      <c r="BL893" s="258">
        <f t="shared" si="424"/>
        <v>1</v>
      </c>
      <c r="BM893" s="258">
        <f t="shared" si="383"/>
        <v>1</v>
      </c>
      <c r="BN893" s="258">
        <f t="shared" si="425"/>
        <v>0</v>
      </c>
      <c r="BO893" s="258">
        <f t="shared" si="426"/>
        <v>1</v>
      </c>
      <c r="BP893" s="258">
        <f t="shared" si="386"/>
        <v>1</v>
      </c>
      <c r="BQ893" s="258">
        <f t="shared" si="427"/>
        <v>0</v>
      </c>
      <c r="BR893" s="258">
        <f t="shared" si="428"/>
        <v>1</v>
      </c>
      <c r="BS893" s="258">
        <f t="shared" si="389"/>
        <v>1</v>
      </c>
      <c r="BT893" s="258">
        <f t="shared" si="429"/>
        <v>0</v>
      </c>
      <c r="BU893" s="258">
        <f t="shared" si="430"/>
        <v>1</v>
      </c>
      <c r="BV893" s="258">
        <f t="shared" si="392"/>
        <v>1</v>
      </c>
      <c r="BW893" s="258">
        <f t="shared" si="431"/>
        <v>0</v>
      </c>
      <c r="BX893" s="258">
        <f t="shared" si="432"/>
        <v>1</v>
      </c>
      <c r="BY893" s="258">
        <f t="shared" si="395"/>
        <v>1</v>
      </c>
      <c r="BZ893" s="258">
        <f t="shared" si="433"/>
        <v>0</v>
      </c>
      <c r="CA893" s="258">
        <f t="shared" si="434"/>
        <v>1</v>
      </c>
      <c r="CB893" s="258">
        <f t="shared" si="398"/>
        <v>1</v>
      </c>
      <c r="CC893" s="258">
        <f t="shared" si="435"/>
        <v>0</v>
      </c>
      <c r="CD893" s="258">
        <f t="shared" si="436"/>
        <v>1</v>
      </c>
    </row>
    <row r="894" spans="1:82" hidden="1">
      <c r="A894" s="258"/>
      <c r="B894" s="258"/>
      <c r="C894" s="259"/>
      <c r="D894" s="258"/>
      <c r="E894" s="258"/>
      <c r="F894" s="258"/>
      <c r="G894" s="258">
        <v>886</v>
      </c>
      <c r="H894" s="743"/>
      <c r="I894" s="744"/>
      <c r="J894" s="739"/>
      <c r="K894" s="745"/>
      <c r="L894" s="745"/>
      <c r="M894" s="272"/>
      <c r="N894" s="508">
        <f t="shared" si="447"/>
        <v>0</v>
      </c>
      <c r="O894" s="510">
        <f t="shared" si="449"/>
        <v>0</v>
      </c>
      <c r="P894" s="260">
        <f t="shared" si="450"/>
        <v>0</v>
      </c>
      <c r="Q894" s="261">
        <f t="shared" si="451"/>
        <v>0</v>
      </c>
      <c r="R894" s="261">
        <f t="shared" si="446"/>
        <v>0</v>
      </c>
      <c r="S894" s="262"/>
      <c r="T894" s="262"/>
      <c r="U894" s="263">
        <f t="shared" si="348"/>
        <v>1.288</v>
      </c>
      <c r="V894" s="264">
        <f>IF(E894="SP",1,IF(D894="",ExtraMargeMateriaal,(1-VLOOKUP(D894,TabelAankoop[],4,FALSE))))</f>
        <v>1</v>
      </c>
      <c r="W894" s="265">
        <f t="shared" si="437"/>
        <v>0.6885</v>
      </c>
      <c r="X894" s="266">
        <f t="shared" si="438"/>
        <v>1</v>
      </c>
      <c r="Y894" s="267">
        <f t="shared" si="439"/>
        <v>1.46</v>
      </c>
      <c r="Z894" s="267">
        <f t="shared" si="440"/>
        <v>1.1599999999999999</v>
      </c>
      <c r="AA894" s="268">
        <f t="shared" si="349"/>
        <v>0</v>
      </c>
      <c r="AB894" s="456">
        <f t="shared" si="350"/>
        <v>0</v>
      </c>
      <c r="AC894" s="457">
        <f t="shared" si="351"/>
        <v>0</v>
      </c>
      <c r="AD894" s="456">
        <f t="shared" si="352"/>
        <v>0</v>
      </c>
      <c r="AE894" s="458">
        <f t="shared" si="353"/>
        <v>0</v>
      </c>
      <c r="AF894" s="457">
        <f t="shared" si="406"/>
        <v>0</v>
      </c>
      <c r="AG894" s="456">
        <f t="shared" si="355"/>
        <v>0</v>
      </c>
      <c r="AH894" s="457">
        <f t="shared" si="356"/>
        <v>0</v>
      </c>
      <c r="AI894" s="268">
        <f t="shared" si="357"/>
        <v>0</v>
      </c>
      <c r="AJ894" s="269">
        <f t="shared" si="358"/>
        <v>0</v>
      </c>
      <c r="AK894" s="270">
        <f t="shared" si="359"/>
        <v>0</v>
      </c>
      <c r="AL894" s="415">
        <f t="shared" si="360"/>
        <v>0</v>
      </c>
      <c r="AM894" s="259" t="str">
        <f>IF(AP894="","",IFERROR(VLOOKUP(AP894,CODES!$A$3:$D$1348,4,FALSE),"X"))&amp;IF(AQ894="","",IFERROR(VLOOKUP(AQ894,CODES!$A$3:$D$1348,4,FALSE),"X"))&amp;IF(AR894="","",IFERROR(VLOOKUP(AR894,CODES!$A$3:$D$1348,4,FALSE),"X"))&amp;IF(AS894="","",IFERROR(VLOOKUP(AS894,CODES!$A$3:$D$1348,4,FALSE),"X"))&amp;IF(AT894="","",IFERROR(VLOOKUP(AT894,CODES!$A$3:$D$1348,4,FALSE),"X"))&amp;IF(AU894="","",IFERROR(VLOOKUP(AU894,CODES!$A$3:$D$1348,4,FALSE),"X"))&amp;IF(AV894="","",IFERROR(VLOOKUP(AV894,CODES!$A$3:$D$1348,4,FALSE),"X"))&amp;IF(AW894="","",IFERROR(VLOOKUP(AW894,CODES!$A$3:$D$1348,4,FALSE),"X"))&amp;IF(AX894="","",IFERROR(VLOOKUP(AX894,CODES!$A$3:$D$1348,4,FALSE),"X"))&amp;IF(AY894="","",IFERROR(VLOOKUP(AY894,CODES!$A$3:$D$1348,4,FALSE),"X"))</f>
        <v/>
      </c>
      <c r="AN894" s="258">
        <f>SUM(IFERROR(VLOOKUP(AP894,CODES!$A$3:$D$1348,4,FALSE)*BC894,0),IFERROR(VLOOKUP(AQ894,CODES!$A$3:$D$1348,4,FALSE)*BF894,0),IFERROR(VLOOKUP(AR894,CODES!$A$3:$D$1348,4,FALSE)*BI894,0),IFERROR(VLOOKUP(AS894,CODES!$A$3:$D$1348,4,FALSE)*BL894,0),IFERROR(VLOOKUP(AT894,CODES!$A$3:$D$1348,4,FALSE)*BO894,0),IFERROR(VLOOKUP(AU894,CODES!$A$3:$D$1348,4,FALSE)*BR894,0),IFERROR(VLOOKUP(AV894,CODES!$A$3:$D$1348,4,FALSE)*BU894,0),IFERROR(VLOOKUP(AW894,CODES!$A$3:$D$1348,4,FALSE)*BX894,0),IFERROR(VLOOKUP(AX894,CODES!$A$3:$D$1348,4,FALSE)*CA894,0),IFERROR(VLOOKUP(AY894,CODES!$A$3:$D$1348,4,FALSE)*CD894,0))</f>
        <v>0</v>
      </c>
      <c r="AO894" s="258">
        <f>SUM(IFERROR(VLOOKUP(AP894,CODES!$A$3:$D$1348,3,FALSE)*BC894,0),IFERROR(VLOOKUP(AQ894,CODES!$A$3:$D$1348,3,FALSE)*BF894,0),IFERROR(VLOOKUP(AR894,CODES!$A$3:$D$1348,3,FALSE)*BI894,0),IFERROR(VLOOKUP(AS894,CODES!$A$3:$D$1348,3,FALSE)*BL894,0),IFERROR(VLOOKUP(AT894,CODES!$A$3:$D$1348,3,FALSE)*BO894,0),IFERROR(VLOOKUP(AU894,CODES!$A$3:$D$1348,3,FALSE)*BR894,0),IFERROR(VLOOKUP(AV894,CODES!$A$3:$D$1348,3,FALSE)*BU894,0),IFERROR(VLOOKUP(AW894,CODES!$A$3:$D$1348,3,FALSE)*BX894,0),IFERROR(VLOOKUP(AX894,CODES!$A$3:$D$1348,3,FALSE)*CA894,0),IFERROR(VLOOKUP(AY894,CODES!$A$3:$D$1348,3,FALSE)*CD894,0))+B894</f>
        <v>0</v>
      </c>
      <c r="AP894" s="271" t="str">
        <f t="shared" si="407"/>
        <v/>
      </c>
      <c r="AQ894" s="271" t="str">
        <f t="shared" si="408"/>
        <v/>
      </c>
      <c r="AR894" s="271" t="str">
        <f t="shared" si="409"/>
        <v/>
      </c>
      <c r="AS894" s="271" t="str">
        <f t="shared" si="410"/>
        <v/>
      </c>
      <c r="AT894" s="271" t="str">
        <f t="shared" si="411"/>
        <v/>
      </c>
      <c r="AU894" s="271" t="str">
        <f t="shared" si="412"/>
        <v/>
      </c>
      <c r="AV894" s="271" t="str">
        <f t="shared" si="413"/>
        <v/>
      </c>
      <c r="AW894" s="271" t="str">
        <f t="shared" si="414"/>
        <v/>
      </c>
      <c r="AX894" s="271" t="str">
        <f t="shared" si="415"/>
        <v/>
      </c>
      <c r="AY894" s="271" t="str">
        <f t="shared" si="416"/>
        <v/>
      </c>
      <c r="AZ894" s="258">
        <f t="shared" si="371"/>
        <v>0</v>
      </c>
      <c r="BA894" s="258">
        <f t="shared" si="448"/>
        <v>1</v>
      </c>
      <c r="BB894" s="258">
        <f t="shared" si="417"/>
        <v>0</v>
      </c>
      <c r="BC894" s="258">
        <f t="shared" si="418"/>
        <v>1</v>
      </c>
      <c r="BD894" s="258">
        <f t="shared" si="374"/>
        <v>1</v>
      </c>
      <c r="BE894" s="258">
        <f t="shared" si="419"/>
        <v>0</v>
      </c>
      <c r="BF894" s="258">
        <f t="shared" si="420"/>
        <v>1</v>
      </c>
      <c r="BG894" s="258">
        <f t="shared" si="377"/>
        <v>1</v>
      </c>
      <c r="BH894" s="258">
        <f t="shared" si="421"/>
        <v>0</v>
      </c>
      <c r="BI894" s="258">
        <f t="shared" si="422"/>
        <v>1</v>
      </c>
      <c r="BJ894" s="258">
        <f t="shared" si="380"/>
        <v>1</v>
      </c>
      <c r="BK894" s="258">
        <f t="shared" si="423"/>
        <v>0</v>
      </c>
      <c r="BL894" s="258">
        <f t="shared" si="424"/>
        <v>1</v>
      </c>
      <c r="BM894" s="258">
        <f t="shared" si="383"/>
        <v>1</v>
      </c>
      <c r="BN894" s="258">
        <f t="shared" si="425"/>
        <v>0</v>
      </c>
      <c r="BO894" s="258">
        <f t="shared" si="426"/>
        <v>1</v>
      </c>
      <c r="BP894" s="258">
        <f t="shared" si="386"/>
        <v>1</v>
      </c>
      <c r="BQ894" s="258">
        <f t="shared" si="427"/>
        <v>0</v>
      </c>
      <c r="BR894" s="258">
        <f t="shared" si="428"/>
        <v>1</v>
      </c>
      <c r="BS894" s="258">
        <f t="shared" si="389"/>
        <v>1</v>
      </c>
      <c r="BT894" s="258">
        <f t="shared" si="429"/>
        <v>0</v>
      </c>
      <c r="BU894" s="258">
        <f t="shared" si="430"/>
        <v>1</v>
      </c>
      <c r="BV894" s="258">
        <f t="shared" si="392"/>
        <v>1</v>
      </c>
      <c r="BW894" s="258">
        <f t="shared" si="431"/>
        <v>0</v>
      </c>
      <c r="BX894" s="258">
        <f t="shared" si="432"/>
        <v>1</v>
      </c>
      <c r="BY894" s="258">
        <f t="shared" si="395"/>
        <v>1</v>
      </c>
      <c r="BZ894" s="258">
        <f t="shared" si="433"/>
        <v>0</v>
      </c>
      <c r="CA894" s="258">
        <f t="shared" si="434"/>
        <v>1</v>
      </c>
      <c r="CB894" s="258">
        <f t="shared" si="398"/>
        <v>1</v>
      </c>
      <c r="CC894" s="258">
        <f t="shared" si="435"/>
        <v>0</v>
      </c>
      <c r="CD894" s="258">
        <f t="shared" si="436"/>
        <v>1</v>
      </c>
    </row>
    <row r="895" spans="1:82" hidden="1">
      <c r="A895" s="258"/>
      <c r="B895" s="258"/>
      <c r="C895" s="259"/>
      <c r="D895" s="258"/>
      <c r="E895" s="258"/>
      <c r="F895" s="258"/>
      <c r="G895" s="258">
        <v>887</v>
      </c>
      <c r="H895" s="743"/>
      <c r="I895" s="744"/>
      <c r="J895" s="739"/>
      <c r="K895" s="745"/>
      <c r="L895" s="745"/>
      <c r="M895" s="272"/>
      <c r="N895" s="508">
        <f t="shared" si="447"/>
        <v>0</v>
      </c>
      <c r="O895" s="510">
        <f t="shared" si="449"/>
        <v>0</v>
      </c>
      <c r="P895" s="260">
        <f t="shared" si="450"/>
        <v>0</v>
      </c>
      <c r="Q895" s="261">
        <f t="shared" si="451"/>
        <v>0</v>
      </c>
      <c r="R895" s="261">
        <f t="shared" si="446"/>
        <v>0</v>
      </c>
      <c r="S895" s="262"/>
      <c r="T895" s="262"/>
      <c r="U895" s="263">
        <f t="shared" si="348"/>
        <v>1.288</v>
      </c>
      <c r="V895" s="264">
        <f>IF(E895="SP",1,IF(D895="",ExtraMargeMateriaal,(1-VLOOKUP(D895,TabelAankoop[],4,FALSE))))</f>
        <v>1</v>
      </c>
      <c r="W895" s="265">
        <f t="shared" si="437"/>
        <v>0.6885</v>
      </c>
      <c r="X895" s="266">
        <f t="shared" si="438"/>
        <v>1</v>
      </c>
      <c r="Y895" s="267">
        <f t="shared" si="439"/>
        <v>1.46</v>
      </c>
      <c r="Z895" s="267">
        <f t="shared" si="440"/>
        <v>1.1599999999999999</v>
      </c>
      <c r="AA895" s="268">
        <f t="shared" si="349"/>
        <v>0</v>
      </c>
      <c r="AB895" s="456">
        <f t="shared" si="350"/>
        <v>0</v>
      </c>
      <c r="AC895" s="457">
        <f t="shared" si="351"/>
        <v>0</v>
      </c>
      <c r="AD895" s="456">
        <f t="shared" si="352"/>
        <v>0</v>
      </c>
      <c r="AE895" s="458">
        <f t="shared" si="353"/>
        <v>0</v>
      </c>
      <c r="AF895" s="457">
        <f t="shared" si="406"/>
        <v>0</v>
      </c>
      <c r="AG895" s="456">
        <f t="shared" si="355"/>
        <v>0</v>
      </c>
      <c r="AH895" s="457">
        <f t="shared" si="356"/>
        <v>0</v>
      </c>
      <c r="AI895" s="268">
        <f t="shared" si="357"/>
        <v>0</v>
      </c>
      <c r="AJ895" s="269">
        <f t="shared" si="358"/>
        <v>0</v>
      </c>
      <c r="AK895" s="270">
        <f t="shared" si="359"/>
        <v>0</v>
      </c>
      <c r="AL895" s="415">
        <f t="shared" si="360"/>
        <v>0</v>
      </c>
      <c r="AM895" s="259" t="str">
        <f>IF(AP895="","",IFERROR(VLOOKUP(AP895,CODES!$A$3:$D$1348,4,FALSE),"X"))&amp;IF(AQ895="","",IFERROR(VLOOKUP(AQ895,CODES!$A$3:$D$1348,4,FALSE),"X"))&amp;IF(AR895="","",IFERROR(VLOOKUP(AR895,CODES!$A$3:$D$1348,4,FALSE),"X"))&amp;IF(AS895="","",IFERROR(VLOOKUP(AS895,CODES!$A$3:$D$1348,4,FALSE),"X"))&amp;IF(AT895="","",IFERROR(VLOOKUP(AT895,CODES!$A$3:$D$1348,4,FALSE),"X"))&amp;IF(AU895="","",IFERROR(VLOOKUP(AU895,CODES!$A$3:$D$1348,4,FALSE),"X"))&amp;IF(AV895="","",IFERROR(VLOOKUP(AV895,CODES!$A$3:$D$1348,4,FALSE),"X"))&amp;IF(AW895="","",IFERROR(VLOOKUP(AW895,CODES!$A$3:$D$1348,4,FALSE),"X"))&amp;IF(AX895="","",IFERROR(VLOOKUP(AX895,CODES!$A$3:$D$1348,4,FALSE),"X"))&amp;IF(AY895="","",IFERROR(VLOOKUP(AY895,CODES!$A$3:$D$1348,4,FALSE),"X"))</f>
        <v/>
      </c>
      <c r="AN895" s="258">
        <f>SUM(IFERROR(VLOOKUP(AP895,CODES!$A$3:$D$1348,4,FALSE)*BC895,0),IFERROR(VLOOKUP(AQ895,CODES!$A$3:$D$1348,4,FALSE)*BF895,0),IFERROR(VLOOKUP(AR895,CODES!$A$3:$D$1348,4,FALSE)*BI895,0),IFERROR(VLOOKUP(AS895,CODES!$A$3:$D$1348,4,FALSE)*BL895,0),IFERROR(VLOOKUP(AT895,CODES!$A$3:$D$1348,4,FALSE)*BO895,0),IFERROR(VLOOKUP(AU895,CODES!$A$3:$D$1348,4,FALSE)*BR895,0),IFERROR(VLOOKUP(AV895,CODES!$A$3:$D$1348,4,FALSE)*BU895,0),IFERROR(VLOOKUP(AW895,CODES!$A$3:$D$1348,4,FALSE)*BX895,0),IFERROR(VLOOKUP(AX895,CODES!$A$3:$D$1348,4,FALSE)*CA895,0),IFERROR(VLOOKUP(AY895,CODES!$A$3:$D$1348,4,FALSE)*CD895,0))</f>
        <v>0</v>
      </c>
      <c r="AO895" s="258">
        <f>SUM(IFERROR(VLOOKUP(AP895,CODES!$A$3:$D$1348,3,FALSE)*BC895,0),IFERROR(VLOOKUP(AQ895,CODES!$A$3:$D$1348,3,FALSE)*BF895,0),IFERROR(VLOOKUP(AR895,CODES!$A$3:$D$1348,3,FALSE)*BI895,0),IFERROR(VLOOKUP(AS895,CODES!$A$3:$D$1348,3,FALSE)*BL895,0),IFERROR(VLOOKUP(AT895,CODES!$A$3:$D$1348,3,FALSE)*BO895,0),IFERROR(VLOOKUP(AU895,CODES!$A$3:$D$1348,3,FALSE)*BR895,0),IFERROR(VLOOKUP(AV895,CODES!$A$3:$D$1348,3,FALSE)*BU895,0),IFERROR(VLOOKUP(AW895,CODES!$A$3:$D$1348,3,FALSE)*BX895,0),IFERROR(VLOOKUP(AX895,CODES!$A$3:$D$1348,3,FALSE)*CA895,0),IFERROR(VLOOKUP(AY895,CODES!$A$3:$D$1348,3,FALSE)*CD895,0))+B895</f>
        <v>0</v>
      </c>
      <c r="AP895" s="271" t="str">
        <f t="shared" si="407"/>
        <v/>
      </c>
      <c r="AQ895" s="271" t="str">
        <f t="shared" si="408"/>
        <v/>
      </c>
      <c r="AR895" s="271" t="str">
        <f t="shared" si="409"/>
        <v/>
      </c>
      <c r="AS895" s="271" t="str">
        <f t="shared" si="410"/>
        <v/>
      </c>
      <c r="AT895" s="271" t="str">
        <f t="shared" si="411"/>
        <v/>
      </c>
      <c r="AU895" s="271" t="str">
        <f t="shared" si="412"/>
        <v/>
      </c>
      <c r="AV895" s="271" t="str">
        <f t="shared" si="413"/>
        <v/>
      </c>
      <c r="AW895" s="271" t="str">
        <f t="shared" si="414"/>
        <v/>
      </c>
      <c r="AX895" s="271" t="str">
        <f t="shared" si="415"/>
        <v/>
      </c>
      <c r="AY895" s="271" t="str">
        <f t="shared" si="416"/>
        <v/>
      </c>
      <c r="AZ895" s="258">
        <f t="shared" si="371"/>
        <v>0</v>
      </c>
      <c r="BA895" s="258">
        <f t="shared" si="448"/>
        <v>1</v>
      </c>
      <c r="BB895" s="258">
        <f t="shared" si="417"/>
        <v>0</v>
      </c>
      <c r="BC895" s="258">
        <f t="shared" si="418"/>
        <v>1</v>
      </c>
      <c r="BD895" s="258">
        <f t="shared" si="374"/>
        <v>1</v>
      </c>
      <c r="BE895" s="258">
        <f t="shared" si="419"/>
        <v>0</v>
      </c>
      <c r="BF895" s="258">
        <f t="shared" si="420"/>
        <v>1</v>
      </c>
      <c r="BG895" s="258">
        <f t="shared" si="377"/>
        <v>1</v>
      </c>
      <c r="BH895" s="258">
        <f t="shared" si="421"/>
        <v>0</v>
      </c>
      <c r="BI895" s="258">
        <f t="shared" si="422"/>
        <v>1</v>
      </c>
      <c r="BJ895" s="258">
        <f t="shared" si="380"/>
        <v>1</v>
      </c>
      <c r="BK895" s="258">
        <f t="shared" si="423"/>
        <v>0</v>
      </c>
      <c r="BL895" s="258">
        <f t="shared" si="424"/>
        <v>1</v>
      </c>
      <c r="BM895" s="258">
        <f t="shared" si="383"/>
        <v>1</v>
      </c>
      <c r="BN895" s="258">
        <f t="shared" si="425"/>
        <v>0</v>
      </c>
      <c r="BO895" s="258">
        <f t="shared" si="426"/>
        <v>1</v>
      </c>
      <c r="BP895" s="258">
        <f t="shared" si="386"/>
        <v>1</v>
      </c>
      <c r="BQ895" s="258">
        <f t="shared" si="427"/>
        <v>0</v>
      </c>
      <c r="BR895" s="258">
        <f t="shared" si="428"/>
        <v>1</v>
      </c>
      <c r="BS895" s="258">
        <f t="shared" si="389"/>
        <v>1</v>
      </c>
      <c r="BT895" s="258">
        <f t="shared" si="429"/>
        <v>0</v>
      </c>
      <c r="BU895" s="258">
        <f t="shared" si="430"/>
        <v>1</v>
      </c>
      <c r="BV895" s="258">
        <f t="shared" si="392"/>
        <v>1</v>
      </c>
      <c r="BW895" s="258">
        <f t="shared" si="431"/>
        <v>0</v>
      </c>
      <c r="BX895" s="258">
        <f t="shared" si="432"/>
        <v>1</v>
      </c>
      <c r="BY895" s="258">
        <f t="shared" si="395"/>
        <v>1</v>
      </c>
      <c r="BZ895" s="258">
        <f t="shared" si="433"/>
        <v>0</v>
      </c>
      <c r="CA895" s="258">
        <f t="shared" si="434"/>
        <v>1</v>
      </c>
      <c r="CB895" s="258">
        <f t="shared" si="398"/>
        <v>1</v>
      </c>
      <c r="CC895" s="258">
        <f t="shared" si="435"/>
        <v>0</v>
      </c>
      <c r="CD895" s="258">
        <f t="shared" si="436"/>
        <v>1</v>
      </c>
    </row>
    <row r="896" spans="1:82" hidden="1">
      <c r="A896" s="258"/>
      <c r="B896" s="258"/>
      <c r="C896" s="259"/>
      <c r="D896" s="258"/>
      <c r="E896" s="258"/>
      <c r="F896" s="258"/>
      <c r="G896" s="258">
        <v>888</v>
      </c>
      <c r="H896" s="743"/>
      <c r="I896" s="744"/>
      <c r="J896" s="739"/>
      <c r="K896" s="745"/>
      <c r="L896" s="745"/>
      <c r="M896" s="272"/>
      <c r="N896" s="508">
        <f t="shared" si="447"/>
        <v>0</v>
      </c>
      <c r="O896" s="510">
        <f t="shared" si="449"/>
        <v>0</v>
      </c>
      <c r="P896" s="260">
        <f t="shared" si="450"/>
        <v>0</v>
      </c>
      <c r="Q896" s="261">
        <f t="shared" si="451"/>
        <v>0</v>
      </c>
      <c r="R896" s="261">
        <f t="shared" si="446"/>
        <v>0</v>
      </c>
      <c r="S896" s="262"/>
      <c r="T896" s="262"/>
      <c r="U896" s="263">
        <f t="shared" si="348"/>
        <v>1.288</v>
      </c>
      <c r="V896" s="264">
        <f>IF(E896="SP",1,IF(D896="",ExtraMargeMateriaal,(1-VLOOKUP(D896,TabelAankoop[],4,FALSE))))</f>
        <v>1</v>
      </c>
      <c r="W896" s="265">
        <f t="shared" si="437"/>
        <v>0.6885</v>
      </c>
      <c r="X896" s="266">
        <f t="shared" si="438"/>
        <v>1</v>
      </c>
      <c r="Y896" s="267">
        <f t="shared" si="439"/>
        <v>1.46</v>
      </c>
      <c r="Z896" s="267">
        <f t="shared" si="440"/>
        <v>1.1599999999999999</v>
      </c>
      <c r="AA896" s="268">
        <f t="shared" si="349"/>
        <v>0</v>
      </c>
      <c r="AB896" s="456">
        <f t="shared" si="350"/>
        <v>0</v>
      </c>
      <c r="AC896" s="457">
        <f t="shared" si="351"/>
        <v>0</v>
      </c>
      <c r="AD896" s="456">
        <f t="shared" si="352"/>
        <v>0</v>
      </c>
      <c r="AE896" s="458">
        <f t="shared" si="353"/>
        <v>0</v>
      </c>
      <c r="AF896" s="457">
        <f t="shared" si="406"/>
        <v>0</v>
      </c>
      <c r="AG896" s="456">
        <f t="shared" si="355"/>
        <v>0</v>
      </c>
      <c r="AH896" s="457">
        <f t="shared" si="356"/>
        <v>0</v>
      </c>
      <c r="AI896" s="268">
        <f t="shared" si="357"/>
        <v>0</v>
      </c>
      <c r="AJ896" s="269">
        <f t="shared" si="358"/>
        <v>0</v>
      </c>
      <c r="AK896" s="270">
        <f t="shared" si="359"/>
        <v>0</v>
      </c>
      <c r="AL896" s="415">
        <f t="shared" si="360"/>
        <v>0</v>
      </c>
      <c r="AM896" s="259" t="str">
        <f>IF(AP896="","",IFERROR(VLOOKUP(AP896,CODES!$A$3:$D$1348,4,FALSE),"X"))&amp;IF(AQ896="","",IFERROR(VLOOKUP(AQ896,CODES!$A$3:$D$1348,4,FALSE),"X"))&amp;IF(AR896="","",IFERROR(VLOOKUP(AR896,CODES!$A$3:$D$1348,4,FALSE),"X"))&amp;IF(AS896="","",IFERROR(VLOOKUP(AS896,CODES!$A$3:$D$1348,4,FALSE),"X"))&amp;IF(AT896="","",IFERROR(VLOOKUP(AT896,CODES!$A$3:$D$1348,4,FALSE),"X"))&amp;IF(AU896="","",IFERROR(VLOOKUP(AU896,CODES!$A$3:$D$1348,4,FALSE),"X"))&amp;IF(AV896="","",IFERROR(VLOOKUP(AV896,CODES!$A$3:$D$1348,4,FALSE),"X"))&amp;IF(AW896="","",IFERROR(VLOOKUP(AW896,CODES!$A$3:$D$1348,4,FALSE),"X"))&amp;IF(AX896="","",IFERROR(VLOOKUP(AX896,CODES!$A$3:$D$1348,4,FALSE),"X"))&amp;IF(AY896="","",IFERROR(VLOOKUP(AY896,CODES!$A$3:$D$1348,4,FALSE),"X"))</f>
        <v/>
      </c>
      <c r="AN896" s="258">
        <f>SUM(IFERROR(VLOOKUP(AP896,CODES!$A$3:$D$1348,4,FALSE)*BC896,0),IFERROR(VLOOKUP(AQ896,CODES!$A$3:$D$1348,4,FALSE)*BF896,0),IFERROR(VLOOKUP(AR896,CODES!$A$3:$D$1348,4,FALSE)*BI896,0),IFERROR(VLOOKUP(AS896,CODES!$A$3:$D$1348,4,FALSE)*BL896,0),IFERROR(VLOOKUP(AT896,CODES!$A$3:$D$1348,4,FALSE)*BO896,0),IFERROR(VLOOKUP(AU896,CODES!$A$3:$D$1348,4,FALSE)*BR896,0),IFERROR(VLOOKUP(AV896,CODES!$A$3:$D$1348,4,FALSE)*BU896,0),IFERROR(VLOOKUP(AW896,CODES!$A$3:$D$1348,4,FALSE)*BX896,0),IFERROR(VLOOKUP(AX896,CODES!$A$3:$D$1348,4,FALSE)*CA896,0),IFERROR(VLOOKUP(AY896,CODES!$A$3:$D$1348,4,FALSE)*CD896,0))</f>
        <v>0</v>
      </c>
      <c r="AO896" s="258">
        <f>SUM(IFERROR(VLOOKUP(AP896,CODES!$A$3:$D$1348,3,FALSE)*BC896,0),IFERROR(VLOOKUP(AQ896,CODES!$A$3:$D$1348,3,FALSE)*BF896,0),IFERROR(VLOOKUP(AR896,CODES!$A$3:$D$1348,3,FALSE)*BI896,0),IFERROR(VLOOKUP(AS896,CODES!$A$3:$D$1348,3,FALSE)*BL896,0),IFERROR(VLOOKUP(AT896,CODES!$A$3:$D$1348,3,FALSE)*BO896,0),IFERROR(VLOOKUP(AU896,CODES!$A$3:$D$1348,3,FALSE)*BR896,0),IFERROR(VLOOKUP(AV896,CODES!$A$3:$D$1348,3,FALSE)*BU896,0),IFERROR(VLOOKUP(AW896,CODES!$A$3:$D$1348,3,FALSE)*BX896,0),IFERROR(VLOOKUP(AX896,CODES!$A$3:$D$1348,3,FALSE)*CA896,0),IFERROR(VLOOKUP(AY896,CODES!$A$3:$D$1348,3,FALSE)*CD896,0))+B896</f>
        <v>0</v>
      </c>
      <c r="AP896" s="271" t="str">
        <f t="shared" si="407"/>
        <v/>
      </c>
      <c r="AQ896" s="271" t="str">
        <f t="shared" si="408"/>
        <v/>
      </c>
      <c r="AR896" s="271" t="str">
        <f t="shared" si="409"/>
        <v/>
      </c>
      <c r="AS896" s="271" t="str">
        <f t="shared" si="410"/>
        <v/>
      </c>
      <c r="AT896" s="271" t="str">
        <f t="shared" si="411"/>
        <v/>
      </c>
      <c r="AU896" s="271" t="str">
        <f t="shared" si="412"/>
        <v/>
      </c>
      <c r="AV896" s="271" t="str">
        <f t="shared" si="413"/>
        <v/>
      </c>
      <c r="AW896" s="271" t="str">
        <f t="shared" si="414"/>
        <v/>
      </c>
      <c r="AX896" s="271" t="str">
        <f t="shared" si="415"/>
        <v/>
      </c>
      <c r="AY896" s="271" t="str">
        <f t="shared" si="416"/>
        <v/>
      </c>
      <c r="AZ896" s="258">
        <f t="shared" si="371"/>
        <v>0</v>
      </c>
      <c r="BA896" s="258">
        <f t="shared" si="448"/>
        <v>1</v>
      </c>
      <c r="BB896" s="258">
        <f t="shared" si="417"/>
        <v>0</v>
      </c>
      <c r="BC896" s="258">
        <f t="shared" si="418"/>
        <v>1</v>
      </c>
      <c r="BD896" s="258">
        <f t="shared" si="374"/>
        <v>1</v>
      </c>
      <c r="BE896" s="258">
        <f t="shared" si="419"/>
        <v>0</v>
      </c>
      <c r="BF896" s="258">
        <f t="shared" si="420"/>
        <v>1</v>
      </c>
      <c r="BG896" s="258">
        <f t="shared" si="377"/>
        <v>1</v>
      </c>
      <c r="BH896" s="258">
        <f t="shared" si="421"/>
        <v>0</v>
      </c>
      <c r="BI896" s="258">
        <f t="shared" si="422"/>
        <v>1</v>
      </c>
      <c r="BJ896" s="258">
        <f t="shared" si="380"/>
        <v>1</v>
      </c>
      <c r="BK896" s="258">
        <f t="shared" si="423"/>
        <v>0</v>
      </c>
      <c r="BL896" s="258">
        <f t="shared" si="424"/>
        <v>1</v>
      </c>
      <c r="BM896" s="258">
        <f t="shared" si="383"/>
        <v>1</v>
      </c>
      <c r="BN896" s="258">
        <f t="shared" si="425"/>
        <v>0</v>
      </c>
      <c r="BO896" s="258">
        <f t="shared" si="426"/>
        <v>1</v>
      </c>
      <c r="BP896" s="258">
        <f t="shared" si="386"/>
        <v>1</v>
      </c>
      <c r="BQ896" s="258">
        <f t="shared" si="427"/>
        <v>0</v>
      </c>
      <c r="BR896" s="258">
        <f t="shared" si="428"/>
        <v>1</v>
      </c>
      <c r="BS896" s="258">
        <f t="shared" si="389"/>
        <v>1</v>
      </c>
      <c r="BT896" s="258">
        <f t="shared" si="429"/>
        <v>0</v>
      </c>
      <c r="BU896" s="258">
        <f t="shared" si="430"/>
        <v>1</v>
      </c>
      <c r="BV896" s="258">
        <f t="shared" si="392"/>
        <v>1</v>
      </c>
      <c r="BW896" s="258">
        <f t="shared" si="431"/>
        <v>0</v>
      </c>
      <c r="BX896" s="258">
        <f t="shared" si="432"/>
        <v>1</v>
      </c>
      <c r="BY896" s="258">
        <f t="shared" si="395"/>
        <v>1</v>
      </c>
      <c r="BZ896" s="258">
        <f t="shared" si="433"/>
        <v>0</v>
      </c>
      <c r="CA896" s="258">
        <f t="shared" si="434"/>
        <v>1</v>
      </c>
      <c r="CB896" s="258">
        <f t="shared" si="398"/>
        <v>1</v>
      </c>
      <c r="CC896" s="258">
        <f t="shared" si="435"/>
        <v>0</v>
      </c>
      <c r="CD896" s="258">
        <f t="shared" si="436"/>
        <v>1</v>
      </c>
    </row>
    <row r="897" spans="1:82" hidden="1">
      <c r="A897" s="258"/>
      <c r="B897" s="258"/>
      <c r="C897" s="259"/>
      <c r="D897" s="258"/>
      <c r="E897" s="258"/>
      <c r="F897" s="258"/>
      <c r="G897" s="258">
        <v>889</v>
      </c>
      <c r="H897" s="743"/>
      <c r="I897" s="744"/>
      <c r="J897" s="739"/>
      <c r="K897" s="745"/>
      <c r="L897" s="745"/>
      <c r="M897" s="272"/>
      <c r="N897" s="508">
        <f t="shared" si="447"/>
        <v>0</v>
      </c>
      <c r="O897" s="510">
        <f t="shared" si="449"/>
        <v>0</v>
      </c>
      <c r="P897" s="260">
        <f t="shared" si="450"/>
        <v>0</v>
      </c>
      <c r="Q897" s="261">
        <f t="shared" si="451"/>
        <v>0</v>
      </c>
      <c r="R897" s="261">
        <f t="shared" si="446"/>
        <v>0</v>
      </c>
      <c r="S897" s="262"/>
      <c r="T897" s="262"/>
      <c r="U897" s="263">
        <f t="shared" si="348"/>
        <v>1.288</v>
      </c>
      <c r="V897" s="264">
        <f>IF(E897="SP",1,IF(D897="",ExtraMargeMateriaal,(1-VLOOKUP(D897,TabelAankoop[],4,FALSE))))</f>
        <v>1</v>
      </c>
      <c r="W897" s="265">
        <f t="shared" si="437"/>
        <v>0.6885</v>
      </c>
      <c r="X897" s="266">
        <f t="shared" si="438"/>
        <v>1</v>
      </c>
      <c r="Y897" s="267">
        <f t="shared" si="439"/>
        <v>1.46</v>
      </c>
      <c r="Z897" s="267">
        <f t="shared" si="440"/>
        <v>1.1599999999999999</v>
      </c>
      <c r="AA897" s="268">
        <f t="shared" si="349"/>
        <v>0</v>
      </c>
      <c r="AB897" s="456">
        <f t="shared" si="350"/>
        <v>0</v>
      </c>
      <c r="AC897" s="457">
        <f t="shared" si="351"/>
        <v>0</v>
      </c>
      <c r="AD897" s="456">
        <f t="shared" si="352"/>
        <v>0</v>
      </c>
      <c r="AE897" s="458">
        <f t="shared" si="353"/>
        <v>0</v>
      </c>
      <c r="AF897" s="457">
        <f t="shared" si="406"/>
        <v>0</v>
      </c>
      <c r="AG897" s="456">
        <f t="shared" si="355"/>
        <v>0</v>
      </c>
      <c r="AH897" s="457">
        <f t="shared" si="356"/>
        <v>0</v>
      </c>
      <c r="AI897" s="268">
        <f t="shared" si="357"/>
        <v>0</v>
      </c>
      <c r="AJ897" s="269">
        <f t="shared" si="358"/>
        <v>0</v>
      </c>
      <c r="AK897" s="270">
        <f t="shared" si="359"/>
        <v>0</v>
      </c>
      <c r="AL897" s="415">
        <f t="shared" si="360"/>
        <v>0</v>
      </c>
      <c r="AM897" s="259" t="str">
        <f>IF(AP897="","",IFERROR(VLOOKUP(AP897,CODES!$A$3:$D$1348,4,FALSE),"X"))&amp;IF(AQ897="","",IFERROR(VLOOKUP(AQ897,CODES!$A$3:$D$1348,4,FALSE),"X"))&amp;IF(AR897="","",IFERROR(VLOOKUP(AR897,CODES!$A$3:$D$1348,4,FALSE),"X"))&amp;IF(AS897="","",IFERROR(VLOOKUP(AS897,CODES!$A$3:$D$1348,4,FALSE),"X"))&amp;IF(AT897="","",IFERROR(VLOOKUP(AT897,CODES!$A$3:$D$1348,4,FALSE),"X"))&amp;IF(AU897="","",IFERROR(VLOOKUP(AU897,CODES!$A$3:$D$1348,4,FALSE),"X"))&amp;IF(AV897="","",IFERROR(VLOOKUP(AV897,CODES!$A$3:$D$1348,4,FALSE),"X"))&amp;IF(AW897="","",IFERROR(VLOOKUP(AW897,CODES!$A$3:$D$1348,4,FALSE),"X"))&amp;IF(AX897="","",IFERROR(VLOOKUP(AX897,CODES!$A$3:$D$1348,4,FALSE),"X"))&amp;IF(AY897="","",IFERROR(VLOOKUP(AY897,CODES!$A$3:$D$1348,4,FALSE),"X"))</f>
        <v/>
      </c>
      <c r="AN897" s="258">
        <f>SUM(IFERROR(VLOOKUP(AP897,CODES!$A$3:$D$1348,4,FALSE)*BC897,0),IFERROR(VLOOKUP(AQ897,CODES!$A$3:$D$1348,4,FALSE)*BF897,0),IFERROR(VLOOKUP(AR897,CODES!$A$3:$D$1348,4,FALSE)*BI897,0),IFERROR(VLOOKUP(AS897,CODES!$A$3:$D$1348,4,FALSE)*BL897,0),IFERROR(VLOOKUP(AT897,CODES!$A$3:$D$1348,4,FALSE)*BO897,0),IFERROR(VLOOKUP(AU897,CODES!$A$3:$D$1348,4,FALSE)*BR897,0),IFERROR(VLOOKUP(AV897,CODES!$A$3:$D$1348,4,FALSE)*BU897,0),IFERROR(VLOOKUP(AW897,CODES!$A$3:$D$1348,4,FALSE)*BX897,0),IFERROR(VLOOKUP(AX897,CODES!$A$3:$D$1348,4,FALSE)*CA897,0),IFERROR(VLOOKUP(AY897,CODES!$A$3:$D$1348,4,FALSE)*CD897,0))</f>
        <v>0</v>
      </c>
      <c r="AO897" s="258">
        <f>SUM(IFERROR(VLOOKUP(AP897,CODES!$A$3:$D$1348,3,FALSE)*BC897,0),IFERROR(VLOOKUP(AQ897,CODES!$A$3:$D$1348,3,FALSE)*BF897,0),IFERROR(VLOOKUP(AR897,CODES!$A$3:$D$1348,3,FALSE)*BI897,0),IFERROR(VLOOKUP(AS897,CODES!$A$3:$D$1348,3,FALSE)*BL897,0),IFERROR(VLOOKUP(AT897,CODES!$A$3:$D$1348,3,FALSE)*BO897,0),IFERROR(VLOOKUP(AU897,CODES!$A$3:$D$1348,3,FALSE)*BR897,0),IFERROR(VLOOKUP(AV897,CODES!$A$3:$D$1348,3,FALSE)*BU897,0),IFERROR(VLOOKUP(AW897,CODES!$A$3:$D$1348,3,FALSE)*BX897,0),IFERROR(VLOOKUP(AX897,CODES!$A$3:$D$1348,3,FALSE)*CA897,0),IFERROR(VLOOKUP(AY897,CODES!$A$3:$D$1348,3,FALSE)*CD897,0))+B897</f>
        <v>0</v>
      </c>
      <c r="AP897" s="271" t="str">
        <f t="shared" si="407"/>
        <v/>
      </c>
      <c r="AQ897" s="271" t="str">
        <f t="shared" si="408"/>
        <v/>
      </c>
      <c r="AR897" s="271" t="str">
        <f t="shared" si="409"/>
        <v/>
      </c>
      <c r="AS897" s="271" t="str">
        <f t="shared" si="410"/>
        <v/>
      </c>
      <c r="AT897" s="271" t="str">
        <f t="shared" si="411"/>
        <v/>
      </c>
      <c r="AU897" s="271" t="str">
        <f t="shared" si="412"/>
        <v/>
      </c>
      <c r="AV897" s="271" t="str">
        <f t="shared" si="413"/>
        <v/>
      </c>
      <c r="AW897" s="271" t="str">
        <f t="shared" si="414"/>
        <v/>
      </c>
      <c r="AX897" s="271" t="str">
        <f t="shared" si="415"/>
        <v/>
      </c>
      <c r="AY897" s="271" t="str">
        <f t="shared" si="416"/>
        <v/>
      </c>
      <c r="AZ897" s="258">
        <f t="shared" si="371"/>
        <v>0</v>
      </c>
      <c r="BA897" s="258">
        <f t="shared" si="448"/>
        <v>1</v>
      </c>
      <c r="BB897" s="258">
        <f t="shared" si="417"/>
        <v>0</v>
      </c>
      <c r="BC897" s="258">
        <f t="shared" si="418"/>
        <v>1</v>
      </c>
      <c r="BD897" s="258">
        <f t="shared" si="374"/>
        <v>1</v>
      </c>
      <c r="BE897" s="258">
        <f t="shared" si="419"/>
        <v>0</v>
      </c>
      <c r="BF897" s="258">
        <f t="shared" si="420"/>
        <v>1</v>
      </c>
      <c r="BG897" s="258">
        <f t="shared" si="377"/>
        <v>1</v>
      </c>
      <c r="BH897" s="258">
        <f t="shared" si="421"/>
        <v>0</v>
      </c>
      <c r="BI897" s="258">
        <f t="shared" si="422"/>
        <v>1</v>
      </c>
      <c r="BJ897" s="258">
        <f t="shared" si="380"/>
        <v>1</v>
      </c>
      <c r="BK897" s="258">
        <f t="shared" si="423"/>
        <v>0</v>
      </c>
      <c r="BL897" s="258">
        <f t="shared" si="424"/>
        <v>1</v>
      </c>
      <c r="BM897" s="258">
        <f t="shared" si="383"/>
        <v>1</v>
      </c>
      <c r="BN897" s="258">
        <f t="shared" si="425"/>
        <v>0</v>
      </c>
      <c r="BO897" s="258">
        <f t="shared" si="426"/>
        <v>1</v>
      </c>
      <c r="BP897" s="258">
        <f t="shared" si="386"/>
        <v>1</v>
      </c>
      <c r="BQ897" s="258">
        <f t="shared" si="427"/>
        <v>0</v>
      </c>
      <c r="BR897" s="258">
        <f t="shared" si="428"/>
        <v>1</v>
      </c>
      <c r="BS897" s="258">
        <f t="shared" si="389"/>
        <v>1</v>
      </c>
      <c r="BT897" s="258">
        <f t="shared" si="429"/>
        <v>0</v>
      </c>
      <c r="BU897" s="258">
        <f t="shared" si="430"/>
        <v>1</v>
      </c>
      <c r="BV897" s="258">
        <f t="shared" si="392"/>
        <v>1</v>
      </c>
      <c r="BW897" s="258">
        <f t="shared" si="431"/>
        <v>0</v>
      </c>
      <c r="BX897" s="258">
        <f t="shared" si="432"/>
        <v>1</v>
      </c>
      <c r="BY897" s="258">
        <f t="shared" si="395"/>
        <v>1</v>
      </c>
      <c r="BZ897" s="258">
        <f t="shared" si="433"/>
        <v>0</v>
      </c>
      <c r="CA897" s="258">
        <f t="shared" si="434"/>
        <v>1</v>
      </c>
      <c r="CB897" s="258">
        <f t="shared" si="398"/>
        <v>1</v>
      </c>
      <c r="CC897" s="258">
        <f t="shared" si="435"/>
        <v>0</v>
      </c>
      <c r="CD897" s="258">
        <f t="shared" si="436"/>
        <v>1</v>
      </c>
    </row>
    <row r="898" spans="1:82" hidden="1">
      <c r="A898" s="258"/>
      <c r="B898" s="258"/>
      <c r="C898" s="259"/>
      <c r="D898" s="258"/>
      <c r="E898" s="258"/>
      <c r="F898" s="258"/>
      <c r="G898" s="258">
        <v>890</v>
      </c>
      <c r="H898" s="743"/>
      <c r="I898" s="744"/>
      <c r="J898" s="739"/>
      <c r="K898" s="745"/>
      <c r="L898" s="745"/>
      <c r="M898" s="272"/>
      <c r="N898" s="508">
        <f t="shared" si="447"/>
        <v>0</v>
      </c>
      <c r="O898" s="510">
        <f t="shared" si="449"/>
        <v>0</v>
      </c>
      <c r="P898" s="260">
        <f t="shared" si="450"/>
        <v>0</v>
      </c>
      <c r="Q898" s="261">
        <f t="shared" si="451"/>
        <v>0</v>
      </c>
      <c r="R898" s="261">
        <f t="shared" si="446"/>
        <v>0</v>
      </c>
      <c r="S898" s="262"/>
      <c r="T898" s="262"/>
      <c r="U898" s="263">
        <f t="shared" si="348"/>
        <v>1.288</v>
      </c>
      <c r="V898" s="264">
        <f>IF(E898="SP",1,IF(D898="",ExtraMargeMateriaal,(1-VLOOKUP(D898,TabelAankoop[],4,FALSE))))</f>
        <v>1</v>
      </c>
      <c r="W898" s="265">
        <f t="shared" si="437"/>
        <v>0.6885</v>
      </c>
      <c r="X898" s="266">
        <f t="shared" si="438"/>
        <v>1</v>
      </c>
      <c r="Y898" s="267">
        <f t="shared" si="439"/>
        <v>1.46</v>
      </c>
      <c r="Z898" s="267">
        <f t="shared" si="440"/>
        <v>1.1599999999999999</v>
      </c>
      <c r="AA898" s="268">
        <f t="shared" si="349"/>
        <v>0</v>
      </c>
      <c r="AB898" s="456">
        <f t="shared" si="350"/>
        <v>0</v>
      </c>
      <c r="AC898" s="457">
        <f t="shared" si="351"/>
        <v>0</v>
      </c>
      <c r="AD898" s="456">
        <f t="shared" si="352"/>
        <v>0</v>
      </c>
      <c r="AE898" s="458">
        <f t="shared" si="353"/>
        <v>0</v>
      </c>
      <c r="AF898" s="457">
        <f t="shared" si="406"/>
        <v>0</v>
      </c>
      <c r="AG898" s="456">
        <f t="shared" si="355"/>
        <v>0</v>
      </c>
      <c r="AH898" s="457">
        <f t="shared" si="356"/>
        <v>0</v>
      </c>
      <c r="AI898" s="268">
        <f t="shared" si="357"/>
        <v>0</v>
      </c>
      <c r="AJ898" s="269">
        <f t="shared" si="358"/>
        <v>0</v>
      </c>
      <c r="AK898" s="270">
        <f t="shared" si="359"/>
        <v>0</v>
      </c>
      <c r="AL898" s="415">
        <f t="shared" si="360"/>
        <v>0</v>
      </c>
      <c r="AM898" s="259" t="str">
        <f>IF(AP898="","",IFERROR(VLOOKUP(AP898,CODES!$A$3:$D$1348,4,FALSE),"X"))&amp;IF(AQ898="","",IFERROR(VLOOKUP(AQ898,CODES!$A$3:$D$1348,4,FALSE),"X"))&amp;IF(AR898="","",IFERROR(VLOOKUP(AR898,CODES!$A$3:$D$1348,4,FALSE),"X"))&amp;IF(AS898="","",IFERROR(VLOOKUP(AS898,CODES!$A$3:$D$1348,4,FALSE),"X"))&amp;IF(AT898="","",IFERROR(VLOOKUP(AT898,CODES!$A$3:$D$1348,4,FALSE),"X"))&amp;IF(AU898="","",IFERROR(VLOOKUP(AU898,CODES!$A$3:$D$1348,4,FALSE),"X"))&amp;IF(AV898="","",IFERROR(VLOOKUP(AV898,CODES!$A$3:$D$1348,4,FALSE),"X"))&amp;IF(AW898="","",IFERROR(VLOOKUP(AW898,CODES!$A$3:$D$1348,4,FALSE),"X"))&amp;IF(AX898="","",IFERROR(VLOOKUP(AX898,CODES!$A$3:$D$1348,4,FALSE),"X"))&amp;IF(AY898="","",IFERROR(VLOOKUP(AY898,CODES!$A$3:$D$1348,4,FALSE),"X"))</f>
        <v/>
      </c>
      <c r="AN898" s="258">
        <f>SUM(IFERROR(VLOOKUP(AP898,CODES!$A$3:$D$1348,4,FALSE)*BC898,0),IFERROR(VLOOKUP(AQ898,CODES!$A$3:$D$1348,4,FALSE)*BF898,0),IFERROR(VLOOKUP(AR898,CODES!$A$3:$D$1348,4,FALSE)*BI898,0),IFERROR(VLOOKUP(AS898,CODES!$A$3:$D$1348,4,FALSE)*BL898,0),IFERROR(VLOOKUP(AT898,CODES!$A$3:$D$1348,4,FALSE)*BO898,0),IFERROR(VLOOKUP(AU898,CODES!$A$3:$D$1348,4,FALSE)*BR898,0),IFERROR(VLOOKUP(AV898,CODES!$A$3:$D$1348,4,FALSE)*BU898,0),IFERROR(VLOOKUP(AW898,CODES!$A$3:$D$1348,4,FALSE)*BX898,0),IFERROR(VLOOKUP(AX898,CODES!$A$3:$D$1348,4,FALSE)*CA898,0),IFERROR(VLOOKUP(AY898,CODES!$A$3:$D$1348,4,FALSE)*CD898,0))</f>
        <v>0</v>
      </c>
      <c r="AO898" s="258">
        <f>SUM(IFERROR(VLOOKUP(AP898,CODES!$A$3:$D$1348,3,FALSE)*BC898,0),IFERROR(VLOOKUP(AQ898,CODES!$A$3:$D$1348,3,FALSE)*BF898,0),IFERROR(VLOOKUP(AR898,CODES!$A$3:$D$1348,3,FALSE)*BI898,0),IFERROR(VLOOKUP(AS898,CODES!$A$3:$D$1348,3,FALSE)*BL898,0),IFERROR(VLOOKUP(AT898,CODES!$A$3:$D$1348,3,FALSE)*BO898,0),IFERROR(VLOOKUP(AU898,CODES!$A$3:$D$1348,3,FALSE)*BR898,0),IFERROR(VLOOKUP(AV898,CODES!$A$3:$D$1348,3,FALSE)*BU898,0),IFERROR(VLOOKUP(AW898,CODES!$A$3:$D$1348,3,FALSE)*BX898,0),IFERROR(VLOOKUP(AX898,CODES!$A$3:$D$1348,3,FALSE)*CA898,0),IFERROR(VLOOKUP(AY898,CODES!$A$3:$D$1348,3,FALSE)*CD898,0))+B898</f>
        <v>0</v>
      </c>
      <c r="AP898" s="271" t="str">
        <f t="shared" si="407"/>
        <v/>
      </c>
      <c r="AQ898" s="271" t="str">
        <f t="shared" si="408"/>
        <v/>
      </c>
      <c r="AR898" s="271" t="str">
        <f t="shared" si="409"/>
        <v/>
      </c>
      <c r="AS898" s="271" t="str">
        <f t="shared" si="410"/>
        <v/>
      </c>
      <c r="AT898" s="271" t="str">
        <f t="shared" si="411"/>
        <v/>
      </c>
      <c r="AU898" s="271" t="str">
        <f t="shared" si="412"/>
        <v/>
      </c>
      <c r="AV898" s="271" t="str">
        <f t="shared" si="413"/>
        <v/>
      </c>
      <c r="AW898" s="271" t="str">
        <f t="shared" si="414"/>
        <v/>
      </c>
      <c r="AX898" s="271" t="str">
        <f t="shared" si="415"/>
        <v/>
      </c>
      <c r="AY898" s="271" t="str">
        <f t="shared" si="416"/>
        <v/>
      </c>
      <c r="AZ898" s="258">
        <f t="shared" si="371"/>
        <v>0</v>
      </c>
      <c r="BA898" s="258">
        <f t="shared" si="448"/>
        <v>1</v>
      </c>
      <c r="BB898" s="258">
        <f t="shared" si="417"/>
        <v>0</v>
      </c>
      <c r="BC898" s="258">
        <f t="shared" si="418"/>
        <v>1</v>
      </c>
      <c r="BD898" s="258">
        <f t="shared" si="374"/>
        <v>1</v>
      </c>
      <c r="BE898" s="258">
        <f t="shared" si="419"/>
        <v>0</v>
      </c>
      <c r="BF898" s="258">
        <f t="shared" si="420"/>
        <v>1</v>
      </c>
      <c r="BG898" s="258">
        <f t="shared" si="377"/>
        <v>1</v>
      </c>
      <c r="BH898" s="258">
        <f t="shared" si="421"/>
        <v>0</v>
      </c>
      <c r="BI898" s="258">
        <f t="shared" si="422"/>
        <v>1</v>
      </c>
      <c r="BJ898" s="258">
        <f t="shared" si="380"/>
        <v>1</v>
      </c>
      <c r="BK898" s="258">
        <f t="shared" si="423"/>
        <v>0</v>
      </c>
      <c r="BL898" s="258">
        <f t="shared" si="424"/>
        <v>1</v>
      </c>
      <c r="BM898" s="258">
        <f t="shared" si="383"/>
        <v>1</v>
      </c>
      <c r="BN898" s="258">
        <f t="shared" si="425"/>
        <v>0</v>
      </c>
      <c r="BO898" s="258">
        <f t="shared" si="426"/>
        <v>1</v>
      </c>
      <c r="BP898" s="258">
        <f t="shared" si="386"/>
        <v>1</v>
      </c>
      <c r="BQ898" s="258">
        <f t="shared" si="427"/>
        <v>0</v>
      </c>
      <c r="BR898" s="258">
        <f t="shared" si="428"/>
        <v>1</v>
      </c>
      <c r="BS898" s="258">
        <f t="shared" si="389"/>
        <v>1</v>
      </c>
      <c r="BT898" s="258">
        <f t="shared" si="429"/>
        <v>0</v>
      </c>
      <c r="BU898" s="258">
        <f t="shared" si="430"/>
        <v>1</v>
      </c>
      <c r="BV898" s="258">
        <f t="shared" si="392"/>
        <v>1</v>
      </c>
      <c r="BW898" s="258">
        <f t="shared" si="431"/>
        <v>0</v>
      </c>
      <c r="BX898" s="258">
        <f t="shared" si="432"/>
        <v>1</v>
      </c>
      <c r="BY898" s="258">
        <f t="shared" si="395"/>
        <v>1</v>
      </c>
      <c r="BZ898" s="258">
        <f t="shared" si="433"/>
        <v>0</v>
      </c>
      <c r="CA898" s="258">
        <f t="shared" si="434"/>
        <v>1</v>
      </c>
      <c r="CB898" s="258">
        <f t="shared" si="398"/>
        <v>1</v>
      </c>
      <c r="CC898" s="258">
        <f t="shared" si="435"/>
        <v>0</v>
      </c>
      <c r="CD898" s="258">
        <f t="shared" si="436"/>
        <v>1</v>
      </c>
    </row>
    <row r="899" spans="1:82" hidden="1">
      <c r="A899" s="258"/>
      <c r="B899" s="258"/>
      <c r="C899" s="259"/>
      <c r="D899" s="258"/>
      <c r="E899" s="258"/>
      <c r="F899" s="258"/>
      <c r="G899" s="258">
        <v>891</v>
      </c>
      <c r="H899" s="743"/>
      <c r="I899" s="744"/>
      <c r="J899" s="739"/>
      <c r="K899" s="745"/>
      <c r="L899" s="745"/>
      <c r="M899" s="272"/>
      <c r="N899" s="508">
        <f t="shared" si="447"/>
        <v>0</v>
      </c>
      <c r="O899" s="510">
        <f t="shared" si="449"/>
        <v>0</v>
      </c>
      <c r="P899" s="260">
        <f t="shared" si="450"/>
        <v>0</v>
      </c>
      <c r="Q899" s="261">
        <f t="shared" si="451"/>
        <v>0</v>
      </c>
      <c r="R899" s="261">
        <f t="shared" si="446"/>
        <v>0</v>
      </c>
      <c r="S899" s="262"/>
      <c r="T899" s="262"/>
      <c r="U899" s="263">
        <f t="shared" si="348"/>
        <v>1.288</v>
      </c>
      <c r="V899" s="264">
        <f>IF(E899="SP",1,IF(D899="",ExtraMargeMateriaal,(1-VLOOKUP(D899,TabelAankoop[],4,FALSE))))</f>
        <v>1</v>
      </c>
      <c r="W899" s="265">
        <f t="shared" si="437"/>
        <v>0.6885</v>
      </c>
      <c r="X899" s="266">
        <f t="shared" si="438"/>
        <v>1</v>
      </c>
      <c r="Y899" s="267">
        <f t="shared" si="439"/>
        <v>1.46</v>
      </c>
      <c r="Z899" s="267">
        <f t="shared" si="440"/>
        <v>1.1599999999999999</v>
      </c>
      <c r="AA899" s="268">
        <f t="shared" si="349"/>
        <v>0</v>
      </c>
      <c r="AB899" s="456">
        <f t="shared" si="350"/>
        <v>0</v>
      </c>
      <c r="AC899" s="457">
        <f t="shared" si="351"/>
        <v>0</v>
      </c>
      <c r="AD899" s="456">
        <f t="shared" si="352"/>
        <v>0</v>
      </c>
      <c r="AE899" s="458">
        <f t="shared" si="353"/>
        <v>0</v>
      </c>
      <c r="AF899" s="457">
        <f t="shared" si="406"/>
        <v>0</v>
      </c>
      <c r="AG899" s="456">
        <f t="shared" si="355"/>
        <v>0</v>
      </c>
      <c r="AH899" s="457">
        <f t="shared" si="356"/>
        <v>0</v>
      </c>
      <c r="AI899" s="268">
        <f t="shared" si="357"/>
        <v>0</v>
      </c>
      <c r="AJ899" s="269">
        <f t="shared" si="358"/>
        <v>0</v>
      </c>
      <c r="AK899" s="270">
        <f t="shared" si="359"/>
        <v>0</v>
      </c>
      <c r="AL899" s="415">
        <f t="shared" si="360"/>
        <v>0</v>
      </c>
      <c r="AM899" s="259" t="str">
        <f>IF(AP899="","",IFERROR(VLOOKUP(AP899,CODES!$A$3:$D$1348,4,FALSE),"X"))&amp;IF(AQ899="","",IFERROR(VLOOKUP(AQ899,CODES!$A$3:$D$1348,4,FALSE),"X"))&amp;IF(AR899="","",IFERROR(VLOOKUP(AR899,CODES!$A$3:$D$1348,4,FALSE),"X"))&amp;IF(AS899="","",IFERROR(VLOOKUP(AS899,CODES!$A$3:$D$1348,4,FALSE),"X"))&amp;IF(AT899="","",IFERROR(VLOOKUP(AT899,CODES!$A$3:$D$1348,4,FALSE),"X"))&amp;IF(AU899="","",IFERROR(VLOOKUP(AU899,CODES!$A$3:$D$1348,4,FALSE),"X"))&amp;IF(AV899="","",IFERROR(VLOOKUP(AV899,CODES!$A$3:$D$1348,4,FALSE),"X"))&amp;IF(AW899="","",IFERROR(VLOOKUP(AW899,CODES!$A$3:$D$1348,4,FALSE),"X"))&amp;IF(AX899="","",IFERROR(VLOOKUP(AX899,CODES!$A$3:$D$1348,4,FALSE),"X"))&amp;IF(AY899="","",IFERROR(VLOOKUP(AY899,CODES!$A$3:$D$1348,4,FALSE),"X"))</f>
        <v/>
      </c>
      <c r="AN899" s="258">
        <f>SUM(IFERROR(VLOOKUP(AP899,CODES!$A$3:$D$1348,4,FALSE)*BC899,0),IFERROR(VLOOKUP(AQ899,CODES!$A$3:$D$1348,4,FALSE)*BF899,0),IFERROR(VLOOKUP(AR899,CODES!$A$3:$D$1348,4,FALSE)*BI899,0),IFERROR(VLOOKUP(AS899,CODES!$A$3:$D$1348,4,FALSE)*BL899,0),IFERROR(VLOOKUP(AT899,CODES!$A$3:$D$1348,4,FALSE)*BO899,0),IFERROR(VLOOKUP(AU899,CODES!$A$3:$D$1348,4,FALSE)*BR899,0),IFERROR(VLOOKUP(AV899,CODES!$A$3:$D$1348,4,FALSE)*BU899,0),IFERROR(VLOOKUP(AW899,CODES!$A$3:$D$1348,4,FALSE)*BX899,0),IFERROR(VLOOKUP(AX899,CODES!$A$3:$D$1348,4,FALSE)*CA899,0),IFERROR(VLOOKUP(AY899,CODES!$A$3:$D$1348,4,FALSE)*CD899,0))</f>
        <v>0</v>
      </c>
      <c r="AO899" s="258">
        <f>SUM(IFERROR(VLOOKUP(AP899,CODES!$A$3:$D$1348,3,FALSE)*BC899,0),IFERROR(VLOOKUP(AQ899,CODES!$A$3:$D$1348,3,FALSE)*BF899,0),IFERROR(VLOOKUP(AR899,CODES!$A$3:$D$1348,3,FALSE)*BI899,0),IFERROR(VLOOKUP(AS899,CODES!$A$3:$D$1348,3,FALSE)*BL899,0),IFERROR(VLOOKUP(AT899,CODES!$A$3:$D$1348,3,FALSE)*BO899,0),IFERROR(VLOOKUP(AU899,CODES!$A$3:$D$1348,3,FALSE)*BR899,0),IFERROR(VLOOKUP(AV899,CODES!$A$3:$D$1348,3,FALSE)*BU899,0),IFERROR(VLOOKUP(AW899,CODES!$A$3:$D$1348,3,FALSE)*BX899,0),IFERROR(VLOOKUP(AX899,CODES!$A$3:$D$1348,3,FALSE)*CA899,0),IFERROR(VLOOKUP(AY899,CODES!$A$3:$D$1348,3,FALSE)*CD899,0))+B899</f>
        <v>0</v>
      </c>
      <c r="AP899" s="271" t="str">
        <f t="shared" si="407"/>
        <v/>
      </c>
      <c r="AQ899" s="271" t="str">
        <f t="shared" si="408"/>
        <v/>
      </c>
      <c r="AR899" s="271" t="str">
        <f t="shared" si="409"/>
        <v/>
      </c>
      <c r="AS899" s="271" t="str">
        <f t="shared" si="410"/>
        <v/>
      </c>
      <c r="AT899" s="271" t="str">
        <f t="shared" si="411"/>
        <v/>
      </c>
      <c r="AU899" s="271" t="str">
        <f t="shared" si="412"/>
        <v/>
      </c>
      <c r="AV899" s="271" t="str">
        <f t="shared" si="413"/>
        <v/>
      </c>
      <c r="AW899" s="271" t="str">
        <f t="shared" si="414"/>
        <v/>
      </c>
      <c r="AX899" s="271" t="str">
        <f t="shared" si="415"/>
        <v/>
      </c>
      <c r="AY899" s="271" t="str">
        <f t="shared" si="416"/>
        <v/>
      </c>
      <c r="AZ899" s="258">
        <f t="shared" si="371"/>
        <v>0</v>
      </c>
      <c r="BA899" s="258">
        <f t="shared" si="448"/>
        <v>1</v>
      </c>
      <c r="BB899" s="258">
        <f t="shared" si="417"/>
        <v>0</v>
      </c>
      <c r="BC899" s="258">
        <f t="shared" si="418"/>
        <v>1</v>
      </c>
      <c r="BD899" s="258">
        <f t="shared" si="374"/>
        <v>1</v>
      </c>
      <c r="BE899" s="258">
        <f t="shared" si="419"/>
        <v>0</v>
      </c>
      <c r="BF899" s="258">
        <f t="shared" si="420"/>
        <v>1</v>
      </c>
      <c r="BG899" s="258">
        <f t="shared" si="377"/>
        <v>1</v>
      </c>
      <c r="BH899" s="258">
        <f t="shared" si="421"/>
        <v>0</v>
      </c>
      <c r="BI899" s="258">
        <f t="shared" si="422"/>
        <v>1</v>
      </c>
      <c r="BJ899" s="258">
        <f t="shared" si="380"/>
        <v>1</v>
      </c>
      <c r="BK899" s="258">
        <f t="shared" si="423"/>
        <v>0</v>
      </c>
      <c r="BL899" s="258">
        <f t="shared" si="424"/>
        <v>1</v>
      </c>
      <c r="BM899" s="258">
        <f t="shared" si="383"/>
        <v>1</v>
      </c>
      <c r="BN899" s="258">
        <f t="shared" si="425"/>
        <v>0</v>
      </c>
      <c r="BO899" s="258">
        <f t="shared" si="426"/>
        <v>1</v>
      </c>
      <c r="BP899" s="258">
        <f t="shared" si="386"/>
        <v>1</v>
      </c>
      <c r="BQ899" s="258">
        <f t="shared" si="427"/>
        <v>0</v>
      </c>
      <c r="BR899" s="258">
        <f t="shared" si="428"/>
        <v>1</v>
      </c>
      <c r="BS899" s="258">
        <f t="shared" si="389"/>
        <v>1</v>
      </c>
      <c r="BT899" s="258">
        <f t="shared" si="429"/>
        <v>0</v>
      </c>
      <c r="BU899" s="258">
        <f t="shared" si="430"/>
        <v>1</v>
      </c>
      <c r="BV899" s="258">
        <f t="shared" si="392"/>
        <v>1</v>
      </c>
      <c r="BW899" s="258">
        <f t="shared" si="431"/>
        <v>0</v>
      </c>
      <c r="BX899" s="258">
        <f t="shared" si="432"/>
        <v>1</v>
      </c>
      <c r="BY899" s="258">
        <f t="shared" si="395"/>
        <v>1</v>
      </c>
      <c r="BZ899" s="258">
        <f t="shared" si="433"/>
        <v>0</v>
      </c>
      <c r="CA899" s="258">
        <f t="shared" si="434"/>
        <v>1</v>
      </c>
      <c r="CB899" s="258">
        <f t="shared" si="398"/>
        <v>1</v>
      </c>
      <c r="CC899" s="258">
        <f t="shared" si="435"/>
        <v>0</v>
      </c>
      <c r="CD899" s="258">
        <f t="shared" si="436"/>
        <v>1</v>
      </c>
    </row>
    <row r="900" spans="1:82" hidden="1">
      <c r="A900" s="258"/>
      <c r="B900" s="258"/>
      <c r="C900" s="259"/>
      <c r="D900" s="258"/>
      <c r="E900" s="258"/>
      <c r="F900" s="258"/>
      <c r="G900" s="258">
        <v>892</v>
      </c>
      <c r="H900" s="743"/>
      <c r="I900" s="744"/>
      <c r="J900" s="739"/>
      <c r="K900" s="745"/>
      <c r="L900" s="745"/>
      <c r="M900" s="272"/>
      <c r="N900" s="508">
        <f t="shared" si="447"/>
        <v>0</v>
      </c>
      <c r="O900" s="510">
        <f t="shared" si="449"/>
        <v>0</v>
      </c>
      <c r="P900" s="260">
        <f t="shared" si="450"/>
        <v>0</v>
      </c>
      <c r="Q900" s="261">
        <f t="shared" si="451"/>
        <v>0</v>
      </c>
      <c r="R900" s="261">
        <f t="shared" si="446"/>
        <v>0</v>
      </c>
      <c r="S900" s="262"/>
      <c r="T900" s="262"/>
      <c r="U900" s="263">
        <f t="shared" si="348"/>
        <v>1.288</v>
      </c>
      <c r="V900" s="264">
        <f>IF(E900="SP",1,IF(D900="",ExtraMargeMateriaal,(1-VLOOKUP(D900,TabelAankoop[],4,FALSE))))</f>
        <v>1</v>
      </c>
      <c r="W900" s="265">
        <f t="shared" si="437"/>
        <v>0.6885</v>
      </c>
      <c r="X900" s="266">
        <f t="shared" si="438"/>
        <v>1</v>
      </c>
      <c r="Y900" s="267">
        <f t="shared" si="439"/>
        <v>1.46</v>
      </c>
      <c r="Z900" s="267">
        <f t="shared" si="440"/>
        <v>1.1599999999999999</v>
      </c>
      <c r="AA900" s="268">
        <f t="shared" si="349"/>
        <v>0</v>
      </c>
      <c r="AB900" s="456">
        <f t="shared" si="350"/>
        <v>0</v>
      </c>
      <c r="AC900" s="457">
        <f t="shared" si="351"/>
        <v>0</v>
      </c>
      <c r="AD900" s="456">
        <f t="shared" si="352"/>
        <v>0</v>
      </c>
      <c r="AE900" s="458">
        <f t="shared" si="353"/>
        <v>0</v>
      </c>
      <c r="AF900" s="457">
        <f t="shared" si="406"/>
        <v>0</v>
      </c>
      <c r="AG900" s="456">
        <f t="shared" si="355"/>
        <v>0</v>
      </c>
      <c r="AH900" s="457">
        <f t="shared" si="356"/>
        <v>0</v>
      </c>
      <c r="AI900" s="268">
        <f t="shared" si="357"/>
        <v>0</v>
      </c>
      <c r="AJ900" s="269">
        <f t="shared" si="358"/>
        <v>0</v>
      </c>
      <c r="AK900" s="270">
        <f t="shared" si="359"/>
        <v>0</v>
      </c>
      <c r="AL900" s="415">
        <f t="shared" si="360"/>
        <v>0</v>
      </c>
      <c r="AM900" s="259" t="str">
        <f>IF(AP900="","",IFERROR(VLOOKUP(AP900,CODES!$A$3:$D$1348,4,FALSE),"X"))&amp;IF(AQ900="","",IFERROR(VLOOKUP(AQ900,CODES!$A$3:$D$1348,4,FALSE),"X"))&amp;IF(AR900="","",IFERROR(VLOOKUP(AR900,CODES!$A$3:$D$1348,4,FALSE),"X"))&amp;IF(AS900="","",IFERROR(VLOOKUP(AS900,CODES!$A$3:$D$1348,4,FALSE),"X"))&amp;IF(AT900="","",IFERROR(VLOOKUP(AT900,CODES!$A$3:$D$1348,4,FALSE),"X"))&amp;IF(AU900="","",IFERROR(VLOOKUP(AU900,CODES!$A$3:$D$1348,4,FALSE),"X"))&amp;IF(AV900="","",IFERROR(VLOOKUP(AV900,CODES!$A$3:$D$1348,4,FALSE),"X"))&amp;IF(AW900="","",IFERROR(VLOOKUP(AW900,CODES!$A$3:$D$1348,4,FALSE),"X"))&amp;IF(AX900="","",IFERROR(VLOOKUP(AX900,CODES!$A$3:$D$1348,4,FALSE),"X"))&amp;IF(AY900="","",IFERROR(VLOOKUP(AY900,CODES!$A$3:$D$1348,4,FALSE),"X"))</f>
        <v/>
      </c>
      <c r="AN900" s="258">
        <f>SUM(IFERROR(VLOOKUP(AP900,CODES!$A$3:$D$1348,4,FALSE)*BC900,0),IFERROR(VLOOKUP(AQ900,CODES!$A$3:$D$1348,4,FALSE)*BF900,0),IFERROR(VLOOKUP(AR900,CODES!$A$3:$D$1348,4,FALSE)*BI900,0),IFERROR(VLOOKUP(AS900,CODES!$A$3:$D$1348,4,FALSE)*BL900,0),IFERROR(VLOOKUP(AT900,CODES!$A$3:$D$1348,4,FALSE)*BO900,0),IFERROR(VLOOKUP(AU900,CODES!$A$3:$D$1348,4,FALSE)*BR900,0),IFERROR(VLOOKUP(AV900,CODES!$A$3:$D$1348,4,FALSE)*BU900,0),IFERROR(VLOOKUP(AW900,CODES!$A$3:$D$1348,4,FALSE)*BX900,0),IFERROR(VLOOKUP(AX900,CODES!$A$3:$D$1348,4,FALSE)*CA900,0),IFERROR(VLOOKUP(AY900,CODES!$A$3:$D$1348,4,FALSE)*CD900,0))</f>
        <v>0</v>
      </c>
      <c r="AO900" s="258">
        <f>SUM(IFERROR(VLOOKUP(AP900,CODES!$A$3:$D$1348,3,FALSE)*BC900,0),IFERROR(VLOOKUP(AQ900,CODES!$A$3:$D$1348,3,FALSE)*BF900,0),IFERROR(VLOOKUP(AR900,CODES!$A$3:$D$1348,3,FALSE)*BI900,0),IFERROR(VLOOKUP(AS900,CODES!$A$3:$D$1348,3,FALSE)*BL900,0),IFERROR(VLOOKUP(AT900,CODES!$A$3:$D$1348,3,FALSE)*BO900,0),IFERROR(VLOOKUP(AU900,CODES!$A$3:$D$1348,3,FALSE)*BR900,0),IFERROR(VLOOKUP(AV900,CODES!$A$3:$D$1348,3,FALSE)*BU900,0),IFERROR(VLOOKUP(AW900,CODES!$A$3:$D$1348,3,FALSE)*BX900,0),IFERROR(VLOOKUP(AX900,CODES!$A$3:$D$1348,3,FALSE)*CA900,0),IFERROR(VLOOKUP(AY900,CODES!$A$3:$D$1348,3,FALSE)*CD900,0))+B900</f>
        <v>0</v>
      </c>
      <c r="AP900" s="271" t="str">
        <f t="shared" si="407"/>
        <v/>
      </c>
      <c r="AQ900" s="271" t="str">
        <f t="shared" si="408"/>
        <v/>
      </c>
      <c r="AR900" s="271" t="str">
        <f t="shared" si="409"/>
        <v/>
      </c>
      <c r="AS900" s="271" t="str">
        <f t="shared" si="410"/>
        <v/>
      </c>
      <c r="AT900" s="271" t="str">
        <f t="shared" si="411"/>
        <v/>
      </c>
      <c r="AU900" s="271" t="str">
        <f t="shared" si="412"/>
        <v/>
      </c>
      <c r="AV900" s="271" t="str">
        <f t="shared" si="413"/>
        <v/>
      </c>
      <c r="AW900" s="271" t="str">
        <f t="shared" si="414"/>
        <v/>
      </c>
      <c r="AX900" s="271" t="str">
        <f t="shared" si="415"/>
        <v/>
      </c>
      <c r="AY900" s="271" t="str">
        <f t="shared" si="416"/>
        <v/>
      </c>
      <c r="AZ900" s="258">
        <f t="shared" si="371"/>
        <v>0</v>
      </c>
      <c r="BA900" s="258">
        <f t="shared" si="448"/>
        <v>1</v>
      </c>
      <c r="BB900" s="258">
        <f t="shared" si="417"/>
        <v>0</v>
      </c>
      <c r="BC900" s="258">
        <f t="shared" si="418"/>
        <v>1</v>
      </c>
      <c r="BD900" s="258">
        <f t="shared" si="374"/>
        <v>1</v>
      </c>
      <c r="BE900" s="258">
        <f t="shared" si="419"/>
        <v>0</v>
      </c>
      <c r="BF900" s="258">
        <f t="shared" si="420"/>
        <v>1</v>
      </c>
      <c r="BG900" s="258">
        <f t="shared" si="377"/>
        <v>1</v>
      </c>
      <c r="BH900" s="258">
        <f t="shared" si="421"/>
        <v>0</v>
      </c>
      <c r="BI900" s="258">
        <f t="shared" si="422"/>
        <v>1</v>
      </c>
      <c r="BJ900" s="258">
        <f t="shared" si="380"/>
        <v>1</v>
      </c>
      <c r="BK900" s="258">
        <f t="shared" si="423"/>
        <v>0</v>
      </c>
      <c r="BL900" s="258">
        <f t="shared" si="424"/>
        <v>1</v>
      </c>
      <c r="BM900" s="258">
        <f t="shared" si="383"/>
        <v>1</v>
      </c>
      <c r="BN900" s="258">
        <f t="shared" si="425"/>
        <v>0</v>
      </c>
      <c r="BO900" s="258">
        <f t="shared" si="426"/>
        <v>1</v>
      </c>
      <c r="BP900" s="258">
        <f t="shared" si="386"/>
        <v>1</v>
      </c>
      <c r="BQ900" s="258">
        <f t="shared" si="427"/>
        <v>0</v>
      </c>
      <c r="BR900" s="258">
        <f t="shared" si="428"/>
        <v>1</v>
      </c>
      <c r="BS900" s="258">
        <f t="shared" si="389"/>
        <v>1</v>
      </c>
      <c r="BT900" s="258">
        <f t="shared" si="429"/>
        <v>0</v>
      </c>
      <c r="BU900" s="258">
        <f t="shared" si="430"/>
        <v>1</v>
      </c>
      <c r="BV900" s="258">
        <f t="shared" si="392"/>
        <v>1</v>
      </c>
      <c r="BW900" s="258">
        <f t="shared" si="431"/>
        <v>0</v>
      </c>
      <c r="BX900" s="258">
        <f t="shared" si="432"/>
        <v>1</v>
      </c>
      <c r="BY900" s="258">
        <f t="shared" si="395"/>
        <v>1</v>
      </c>
      <c r="BZ900" s="258">
        <f t="shared" si="433"/>
        <v>0</v>
      </c>
      <c r="CA900" s="258">
        <f t="shared" si="434"/>
        <v>1</v>
      </c>
      <c r="CB900" s="258">
        <f t="shared" si="398"/>
        <v>1</v>
      </c>
      <c r="CC900" s="258">
        <f t="shared" si="435"/>
        <v>0</v>
      </c>
      <c r="CD900" s="258">
        <f t="shared" si="436"/>
        <v>1</v>
      </c>
    </row>
    <row r="901" spans="1:82" hidden="1">
      <c r="A901" s="258"/>
      <c r="B901" s="258"/>
      <c r="C901" s="259"/>
      <c r="D901" s="258"/>
      <c r="E901" s="258"/>
      <c r="F901" s="258"/>
      <c r="G901" s="258">
        <v>893</v>
      </c>
      <c r="H901" s="743"/>
      <c r="I901" s="744"/>
      <c r="J901" s="739"/>
      <c r="K901" s="745"/>
      <c r="L901" s="745"/>
      <c r="M901" s="272"/>
      <c r="N901" s="508">
        <f t="shared" si="447"/>
        <v>0</v>
      </c>
      <c r="O901" s="510">
        <f t="shared" si="449"/>
        <v>0</v>
      </c>
      <c r="P901" s="260">
        <f t="shared" si="450"/>
        <v>0</v>
      </c>
      <c r="Q901" s="261">
        <f t="shared" si="451"/>
        <v>0</v>
      </c>
      <c r="R901" s="261">
        <f t="shared" si="446"/>
        <v>0</v>
      </c>
      <c r="S901" s="262"/>
      <c r="T901" s="262"/>
      <c r="U901" s="263">
        <f t="shared" si="348"/>
        <v>1.288</v>
      </c>
      <c r="V901" s="264">
        <f>IF(E901="SP",1,IF(D901="",ExtraMargeMateriaal,(1-VLOOKUP(D901,TabelAankoop[],4,FALSE))))</f>
        <v>1</v>
      </c>
      <c r="W901" s="265">
        <f t="shared" si="437"/>
        <v>0.6885</v>
      </c>
      <c r="X901" s="266">
        <f t="shared" si="438"/>
        <v>1</v>
      </c>
      <c r="Y901" s="267">
        <f t="shared" si="439"/>
        <v>1.46</v>
      </c>
      <c r="Z901" s="267">
        <f t="shared" si="440"/>
        <v>1.1599999999999999</v>
      </c>
      <c r="AA901" s="268">
        <f t="shared" si="349"/>
        <v>0</v>
      </c>
      <c r="AB901" s="456">
        <f t="shared" si="350"/>
        <v>0</v>
      </c>
      <c r="AC901" s="457">
        <f t="shared" si="351"/>
        <v>0</v>
      </c>
      <c r="AD901" s="456">
        <f t="shared" si="352"/>
        <v>0</v>
      </c>
      <c r="AE901" s="458">
        <f t="shared" si="353"/>
        <v>0</v>
      </c>
      <c r="AF901" s="457">
        <f t="shared" si="406"/>
        <v>0</v>
      </c>
      <c r="AG901" s="456">
        <f t="shared" si="355"/>
        <v>0</v>
      </c>
      <c r="AH901" s="457">
        <f t="shared" si="356"/>
        <v>0</v>
      </c>
      <c r="AI901" s="268">
        <f t="shared" si="357"/>
        <v>0</v>
      </c>
      <c r="AJ901" s="269">
        <f t="shared" si="358"/>
        <v>0</v>
      </c>
      <c r="AK901" s="270">
        <f t="shared" si="359"/>
        <v>0</v>
      </c>
      <c r="AL901" s="415">
        <f t="shared" si="360"/>
        <v>0</v>
      </c>
      <c r="AM901" s="259" t="str">
        <f>IF(AP901="","",IFERROR(VLOOKUP(AP901,CODES!$A$3:$D$1348,4,FALSE),"X"))&amp;IF(AQ901="","",IFERROR(VLOOKUP(AQ901,CODES!$A$3:$D$1348,4,FALSE),"X"))&amp;IF(AR901="","",IFERROR(VLOOKUP(AR901,CODES!$A$3:$D$1348,4,FALSE),"X"))&amp;IF(AS901="","",IFERROR(VLOOKUP(AS901,CODES!$A$3:$D$1348,4,FALSE),"X"))&amp;IF(AT901="","",IFERROR(VLOOKUP(AT901,CODES!$A$3:$D$1348,4,FALSE),"X"))&amp;IF(AU901="","",IFERROR(VLOOKUP(AU901,CODES!$A$3:$D$1348,4,FALSE),"X"))&amp;IF(AV901="","",IFERROR(VLOOKUP(AV901,CODES!$A$3:$D$1348,4,FALSE),"X"))&amp;IF(AW901="","",IFERROR(VLOOKUP(AW901,CODES!$A$3:$D$1348,4,FALSE),"X"))&amp;IF(AX901="","",IFERROR(VLOOKUP(AX901,CODES!$A$3:$D$1348,4,FALSE),"X"))&amp;IF(AY901="","",IFERROR(VLOOKUP(AY901,CODES!$A$3:$D$1348,4,FALSE),"X"))</f>
        <v/>
      </c>
      <c r="AN901" s="258">
        <f>SUM(IFERROR(VLOOKUP(AP901,CODES!$A$3:$D$1348,4,FALSE)*BC901,0),IFERROR(VLOOKUP(AQ901,CODES!$A$3:$D$1348,4,FALSE)*BF901,0),IFERROR(VLOOKUP(AR901,CODES!$A$3:$D$1348,4,FALSE)*BI901,0),IFERROR(VLOOKUP(AS901,CODES!$A$3:$D$1348,4,FALSE)*BL901,0),IFERROR(VLOOKUP(AT901,CODES!$A$3:$D$1348,4,FALSE)*BO901,0),IFERROR(VLOOKUP(AU901,CODES!$A$3:$D$1348,4,FALSE)*BR901,0),IFERROR(VLOOKUP(AV901,CODES!$A$3:$D$1348,4,FALSE)*BU901,0),IFERROR(VLOOKUP(AW901,CODES!$A$3:$D$1348,4,FALSE)*BX901,0),IFERROR(VLOOKUP(AX901,CODES!$A$3:$D$1348,4,FALSE)*CA901,0),IFERROR(VLOOKUP(AY901,CODES!$A$3:$D$1348,4,FALSE)*CD901,0))</f>
        <v>0</v>
      </c>
      <c r="AO901" s="258">
        <f>SUM(IFERROR(VLOOKUP(AP901,CODES!$A$3:$D$1348,3,FALSE)*BC901,0),IFERROR(VLOOKUP(AQ901,CODES!$A$3:$D$1348,3,FALSE)*BF901,0),IFERROR(VLOOKUP(AR901,CODES!$A$3:$D$1348,3,FALSE)*BI901,0),IFERROR(VLOOKUP(AS901,CODES!$A$3:$D$1348,3,FALSE)*BL901,0),IFERROR(VLOOKUP(AT901,CODES!$A$3:$D$1348,3,FALSE)*BO901,0),IFERROR(VLOOKUP(AU901,CODES!$A$3:$D$1348,3,FALSE)*BR901,0),IFERROR(VLOOKUP(AV901,CODES!$A$3:$D$1348,3,FALSE)*BU901,0),IFERROR(VLOOKUP(AW901,CODES!$A$3:$D$1348,3,FALSE)*BX901,0),IFERROR(VLOOKUP(AX901,CODES!$A$3:$D$1348,3,FALSE)*CA901,0),IFERROR(VLOOKUP(AY901,CODES!$A$3:$D$1348,3,FALSE)*CD901,0))+B901</f>
        <v>0</v>
      </c>
      <c r="AP901" s="271" t="str">
        <f t="shared" si="407"/>
        <v/>
      </c>
      <c r="AQ901" s="271" t="str">
        <f t="shared" si="408"/>
        <v/>
      </c>
      <c r="AR901" s="271" t="str">
        <f t="shared" si="409"/>
        <v/>
      </c>
      <c r="AS901" s="271" t="str">
        <f t="shared" si="410"/>
        <v/>
      </c>
      <c r="AT901" s="271" t="str">
        <f t="shared" si="411"/>
        <v/>
      </c>
      <c r="AU901" s="271" t="str">
        <f t="shared" si="412"/>
        <v/>
      </c>
      <c r="AV901" s="271" t="str">
        <f t="shared" si="413"/>
        <v/>
      </c>
      <c r="AW901" s="271" t="str">
        <f t="shared" si="414"/>
        <v/>
      </c>
      <c r="AX901" s="271" t="str">
        <f t="shared" si="415"/>
        <v/>
      </c>
      <c r="AY901" s="271" t="str">
        <f t="shared" si="416"/>
        <v/>
      </c>
      <c r="AZ901" s="258">
        <f t="shared" si="371"/>
        <v>0</v>
      </c>
      <c r="BA901" s="258">
        <f t="shared" si="448"/>
        <v>1</v>
      </c>
      <c r="BB901" s="258">
        <f t="shared" si="417"/>
        <v>0</v>
      </c>
      <c r="BC901" s="258">
        <f t="shared" si="418"/>
        <v>1</v>
      </c>
      <c r="BD901" s="258">
        <f t="shared" si="374"/>
        <v>1</v>
      </c>
      <c r="BE901" s="258">
        <f t="shared" si="419"/>
        <v>0</v>
      </c>
      <c r="BF901" s="258">
        <f t="shared" si="420"/>
        <v>1</v>
      </c>
      <c r="BG901" s="258">
        <f t="shared" si="377"/>
        <v>1</v>
      </c>
      <c r="BH901" s="258">
        <f t="shared" si="421"/>
        <v>0</v>
      </c>
      <c r="BI901" s="258">
        <f t="shared" si="422"/>
        <v>1</v>
      </c>
      <c r="BJ901" s="258">
        <f t="shared" si="380"/>
        <v>1</v>
      </c>
      <c r="BK901" s="258">
        <f t="shared" si="423"/>
        <v>0</v>
      </c>
      <c r="BL901" s="258">
        <f t="shared" si="424"/>
        <v>1</v>
      </c>
      <c r="BM901" s="258">
        <f t="shared" si="383"/>
        <v>1</v>
      </c>
      <c r="BN901" s="258">
        <f t="shared" si="425"/>
        <v>0</v>
      </c>
      <c r="BO901" s="258">
        <f t="shared" si="426"/>
        <v>1</v>
      </c>
      <c r="BP901" s="258">
        <f t="shared" si="386"/>
        <v>1</v>
      </c>
      <c r="BQ901" s="258">
        <f t="shared" si="427"/>
        <v>0</v>
      </c>
      <c r="BR901" s="258">
        <f t="shared" si="428"/>
        <v>1</v>
      </c>
      <c r="BS901" s="258">
        <f t="shared" si="389"/>
        <v>1</v>
      </c>
      <c r="BT901" s="258">
        <f t="shared" si="429"/>
        <v>0</v>
      </c>
      <c r="BU901" s="258">
        <f t="shared" si="430"/>
        <v>1</v>
      </c>
      <c r="BV901" s="258">
        <f t="shared" si="392"/>
        <v>1</v>
      </c>
      <c r="BW901" s="258">
        <f t="shared" si="431"/>
        <v>0</v>
      </c>
      <c r="BX901" s="258">
        <f t="shared" si="432"/>
        <v>1</v>
      </c>
      <c r="BY901" s="258">
        <f t="shared" si="395"/>
        <v>1</v>
      </c>
      <c r="BZ901" s="258">
        <f t="shared" si="433"/>
        <v>0</v>
      </c>
      <c r="CA901" s="258">
        <f t="shared" si="434"/>
        <v>1</v>
      </c>
      <c r="CB901" s="258">
        <f t="shared" si="398"/>
        <v>1</v>
      </c>
      <c r="CC901" s="258">
        <f t="shared" si="435"/>
        <v>0</v>
      </c>
      <c r="CD901" s="258">
        <f t="shared" si="436"/>
        <v>1</v>
      </c>
    </row>
    <row r="902" spans="1:82" hidden="1">
      <c r="A902" s="258"/>
      <c r="B902" s="258"/>
      <c r="C902" s="259"/>
      <c r="D902" s="258"/>
      <c r="E902" s="258"/>
      <c r="F902" s="258"/>
      <c r="G902" s="258">
        <v>894</v>
      </c>
      <c r="H902" s="743"/>
      <c r="I902" s="744"/>
      <c r="J902" s="739"/>
      <c r="K902" s="745"/>
      <c r="L902" s="745"/>
      <c r="M902" s="272"/>
      <c r="N902" s="508">
        <f t="shared" si="447"/>
        <v>0</v>
      </c>
      <c r="O902" s="510">
        <f t="shared" si="449"/>
        <v>0</v>
      </c>
      <c r="P902" s="260">
        <f t="shared" si="450"/>
        <v>0</v>
      </c>
      <c r="Q902" s="261">
        <f t="shared" si="451"/>
        <v>0</v>
      </c>
      <c r="R902" s="261">
        <f t="shared" si="446"/>
        <v>0</v>
      </c>
      <c r="S902" s="262"/>
      <c r="T902" s="262"/>
      <c r="U902" s="263">
        <f t="shared" si="348"/>
        <v>1.288</v>
      </c>
      <c r="V902" s="264">
        <f>IF(E902="SP",1,IF(D902="",ExtraMargeMateriaal,(1-VLOOKUP(D902,TabelAankoop[],4,FALSE))))</f>
        <v>1</v>
      </c>
      <c r="W902" s="265">
        <f t="shared" si="437"/>
        <v>0.6885</v>
      </c>
      <c r="X902" s="266">
        <f t="shared" si="438"/>
        <v>1</v>
      </c>
      <c r="Y902" s="267">
        <f t="shared" si="439"/>
        <v>1.46</v>
      </c>
      <c r="Z902" s="267">
        <f t="shared" si="440"/>
        <v>1.1599999999999999</v>
      </c>
      <c r="AA902" s="268">
        <f t="shared" si="349"/>
        <v>0</v>
      </c>
      <c r="AB902" s="456">
        <f t="shared" si="350"/>
        <v>0</v>
      </c>
      <c r="AC902" s="457">
        <f t="shared" si="351"/>
        <v>0</v>
      </c>
      <c r="AD902" s="456">
        <f t="shared" si="352"/>
        <v>0</v>
      </c>
      <c r="AE902" s="458">
        <f t="shared" si="353"/>
        <v>0</v>
      </c>
      <c r="AF902" s="457">
        <f t="shared" si="406"/>
        <v>0</v>
      </c>
      <c r="AG902" s="456">
        <f t="shared" si="355"/>
        <v>0</v>
      </c>
      <c r="AH902" s="457">
        <f t="shared" si="356"/>
        <v>0</v>
      </c>
      <c r="AI902" s="268">
        <f t="shared" si="357"/>
        <v>0</v>
      </c>
      <c r="AJ902" s="269">
        <f t="shared" si="358"/>
        <v>0</v>
      </c>
      <c r="AK902" s="270">
        <f t="shared" si="359"/>
        <v>0</v>
      </c>
      <c r="AL902" s="415">
        <f t="shared" si="360"/>
        <v>0</v>
      </c>
      <c r="AM902" s="259" t="str">
        <f>IF(AP902="","",IFERROR(VLOOKUP(AP902,CODES!$A$3:$D$1348,4,FALSE),"X"))&amp;IF(AQ902="","",IFERROR(VLOOKUP(AQ902,CODES!$A$3:$D$1348,4,FALSE),"X"))&amp;IF(AR902="","",IFERROR(VLOOKUP(AR902,CODES!$A$3:$D$1348,4,FALSE),"X"))&amp;IF(AS902="","",IFERROR(VLOOKUP(AS902,CODES!$A$3:$D$1348,4,FALSE),"X"))&amp;IF(AT902="","",IFERROR(VLOOKUP(AT902,CODES!$A$3:$D$1348,4,FALSE),"X"))&amp;IF(AU902="","",IFERROR(VLOOKUP(AU902,CODES!$A$3:$D$1348,4,FALSE),"X"))&amp;IF(AV902="","",IFERROR(VLOOKUP(AV902,CODES!$A$3:$D$1348,4,FALSE),"X"))&amp;IF(AW902="","",IFERROR(VLOOKUP(AW902,CODES!$A$3:$D$1348,4,FALSE),"X"))&amp;IF(AX902="","",IFERROR(VLOOKUP(AX902,CODES!$A$3:$D$1348,4,FALSE),"X"))&amp;IF(AY902="","",IFERROR(VLOOKUP(AY902,CODES!$A$3:$D$1348,4,FALSE),"X"))</f>
        <v/>
      </c>
      <c r="AN902" s="258">
        <f>SUM(IFERROR(VLOOKUP(AP902,CODES!$A$3:$D$1348,4,FALSE)*BC902,0),IFERROR(VLOOKUP(AQ902,CODES!$A$3:$D$1348,4,FALSE)*BF902,0),IFERROR(VLOOKUP(AR902,CODES!$A$3:$D$1348,4,FALSE)*BI902,0),IFERROR(VLOOKUP(AS902,CODES!$A$3:$D$1348,4,FALSE)*BL902,0),IFERROR(VLOOKUP(AT902,CODES!$A$3:$D$1348,4,FALSE)*BO902,0),IFERROR(VLOOKUP(AU902,CODES!$A$3:$D$1348,4,FALSE)*BR902,0),IFERROR(VLOOKUP(AV902,CODES!$A$3:$D$1348,4,FALSE)*BU902,0),IFERROR(VLOOKUP(AW902,CODES!$A$3:$D$1348,4,FALSE)*BX902,0),IFERROR(VLOOKUP(AX902,CODES!$A$3:$D$1348,4,FALSE)*CA902,0),IFERROR(VLOOKUP(AY902,CODES!$A$3:$D$1348,4,FALSE)*CD902,0))</f>
        <v>0</v>
      </c>
      <c r="AO902" s="258">
        <f>SUM(IFERROR(VLOOKUP(AP902,CODES!$A$3:$D$1348,3,FALSE)*BC902,0),IFERROR(VLOOKUP(AQ902,CODES!$A$3:$D$1348,3,FALSE)*BF902,0),IFERROR(VLOOKUP(AR902,CODES!$A$3:$D$1348,3,FALSE)*BI902,0),IFERROR(VLOOKUP(AS902,CODES!$A$3:$D$1348,3,FALSE)*BL902,0),IFERROR(VLOOKUP(AT902,CODES!$A$3:$D$1348,3,FALSE)*BO902,0),IFERROR(VLOOKUP(AU902,CODES!$A$3:$D$1348,3,FALSE)*BR902,0),IFERROR(VLOOKUP(AV902,CODES!$A$3:$D$1348,3,FALSE)*BU902,0),IFERROR(VLOOKUP(AW902,CODES!$A$3:$D$1348,3,FALSE)*BX902,0),IFERROR(VLOOKUP(AX902,CODES!$A$3:$D$1348,3,FALSE)*CA902,0),IFERROR(VLOOKUP(AY902,CODES!$A$3:$D$1348,3,FALSE)*CD902,0))+B902</f>
        <v>0</v>
      </c>
      <c r="AP902" s="271" t="str">
        <f t="shared" si="407"/>
        <v/>
      </c>
      <c r="AQ902" s="271" t="str">
        <f t="shared" si="408"/>
        <v/>
      </c>
      <c r="AR902" s="271" t="str">
        <f t="shared" si="409"/>
        <v/>
      </c>
      <c r="AS902" s="271" t="str">
        <f t="shared" si="410"/>
        <v/>
      </c>
      <c r="AT902" s="271" t="str">
        <f t="shared" si="411"/>
        <v/>
      </c>
      <c r="AU902" s="271" t="str">
        <f t="shared" si="412"/>
        <v/>
      </c>
      <c r="AV902" s="271" t="str">
        <f t="shared" si="413"/>
        <v/>
      </c>
      <c r="AW902" s="271" t="str">
        <f t="shared" si="414"/>
        <v/>
      </c>
      <c r="AX902" s="271" t="str">
        <f t="shared" si="415"/>
        <v/>
      </c>
      <c r="AY902" s="271" t="str">
        <f t="shared" si="416"/>
        <v/>
      </c>
      <c r="AZ902" s="258">
        <f t="shared" si="371"/>
        <v>0</v>
      </c>
      <c r="BA902" s="258">
        <f t="shared" si="448"/>
        <v>1</v>
      </c>
      <c r="BB902" s="258">
        <f t="shared" si="417"/>
        <v>0</v>
      </c>
      <c r="BC902" s="258">
        <f t="shared" si="418"/>
        <v>1</v>
      </c>
      <c r="BD902" s="258">
        <f t="shared" si="374"/>
        <v>1</v>
      </c>
      <c r="BE902" s="258">
        <f t="shared" si="419"/>
        <v>0</v>
      </c>
      <c r="BF902" s="258">
        <f t="shared" si="420"/>
        <v>1</v>
      </c>
      <c r="BG902" s="258">
        <f t="shared" si="377"/>
        <v>1</v>
      </c>
      <c r="BH902" s="258">
        <f t="shared" si="421"/>
        <v>0</v>
      </c>
      <c r="BI902" s="258">
        <f t="shared" si="422"/>
        <v>1</v>
      </c>
      <c r="BJ902" s="258">
        <f t="shared" si="380"/>
        <v>1</v>
      </c>
      <c r="BK902" s="258">
        <f t="shared" si="423"/>
        <v>0</v>
      </c>
      <c r="BL902" s="258">
        <f t="shared" si="424"/>
        <v>1</v>
      </c>
      <c r="BM902" s="258">
        <f t="shared" si="383"/>
        <v>1</v>
      </c>
      <c r="BN902" s="258">
        <f t="shared" si="425"/>
        <v>0</v>
      </c>
      <c r="BO902" s="258">
        <f t="shared" si="426"/>
        <v>1</v>
      </c>
      <c r="BP902" s="258">
        <f t="shared" si="386"/>
        <v>1</v>
      </c>
      <c r="BQ902" s="258">
        <f t="shared" si="427"/>
        <v>0</v>
      </c>
      <c r="BR902" s="258">
        <f t="shared" si="428"/>
        <v>1</v>
      </c>
      <c r="BS902" s="258">
        <f t="shared" si="389"/>
        <v>1</v>
      </c>
      <c r="BT902" s="258">
        <f t="shared" si="429"/>
        <v>0</v>
      </c>
      <c r="BU902" s="258">
        <f t="shared" si="430"/>
        <v>1</v>
      </c>
      <c r="BV902" s="258">
        <f t="shared" si="392"/>
        <v>1</v>
      </c>
      <c r="BW902" s="258">
        <f t="shared" si="431"/>
        <v>0</v>
      </c>
      <c r="BX902" s="258">
        <f t="shared" si="432"/>
        <v>1</v>
      </c>
      <c r="BY902" s="258">
        <f t="shared" si="395"/>
        <v>1</v>
      </c>
      <c r="BZ902" s="258">
        <f t="shared" si="433"/>
        <v>0</v>
      </c>
      <c r="CA902" s="258">
        <f t="shared" si="434"/>
        <v>1</v>
      </c>
      <c r="CB902" s="258">
        <f t="shared" si="398"/>
        <v>1</v>
      </c>
      <c r="CC902" s="258">
        <f t="shared" si="435"/>
        <v>0</v>
      </c>
      <c r="CD902" s="258">
        <f t="shared" si="436"/>
        <v>1</v>
      </c>
    </row>
    <row r="903" spans="1:82" hidden="1">
      <c r="A903" s="258"/>
      <c r="B903" s="258"/>
      <c r="C903" s="259"/>
      <c r="D903" s="258"/>
      <c r="E903" s="258"/>
      <c r="F903" s="258"/>
      <c r="G903" s="258">
        <v>895</v>
      </c>
      <c r="H903" s="743"/>
      <c r="I903" s="744"/>
      <c r="J903" s="739"/>
      <c r="K903" s="745"/>
      <c r="L903" s="745"/>
      <c r="M903" s="272"/>
      <c r="N903" s="508">
        <f t="shared" si="447"/>
        <v>0</v>
      </c>
      <c r="O903" s="510">
        <f t="shared" si="449"/>
        <v>0</v>
      </c>
      <c r="P903" s="260">
        <f t="shared" si="450"/>
        <v>0</v>
      </c>
      <c r="Q903" s="261">
        <f t="shared" si="451"/>
        <v>0</v>
      </c>
      <c r="R903" s="261">
        <f t="shared" si="446"/>
        <v>0</v>
      </c>
      <c r="S903" s="262"/>
      <c r="T903" s="262"/>
      <c r="U903" s="263">
        <f t="shared" si="348"/>
        <v>1.288</v>
      </c>
      <c r="V903" s="264">
        <f>IF(E903="SP",1,IF(D903="",ExtraMargeMateriaal,(1-VLOOKUP(D903,TabelAankoop[],4,FALSE))))</f>
        <v>1</v>
      </c>
      <c r="W903" s="265">
        <f t="shared" si="437"/>
        <v>0.6885</v>
      </c>
      <c r="X903" s="266">
        <f t="shared" si="438"/>
        <v>1</v>
      </c>
      <c r="Y903" s="267">
        <f t="shared" si="439"/>
        <v>1.46</v>
      </c>
      <c r="Z903" s="267">
        <f t="shared" si="440"/>
        <v>1.1599999999999999</v>
      </c>
      <c r="AA903" s="268">
        <f t="shared" si="349"/>
        <v>0</v>
      </c>
      <c r="AB903" s="456">
        <f t="shared" si="350"/>
        <v>0</v>
      </c>
      <c r="AC903" s="457">
        <f t="shared" si="351"/>
        <v>0</v>
      </c>
      <c r="AD903" s="456">
        <f t="shared" si="352"/>
        <v>0</v>
      </c>
      <c r="AE903" s="458">
        <f t="shared" si="353"/>
        <v>0</v>
      </c>
      <c r="AF903" s="457">
        <f t="shared" si="406"/>
        <v>0</v>
      </c>
      <c r="AG903" s="456">
        <f t="shared" si="355"/>
        <v>0</v>
      </c>
      <c r="AH903" s="457">
        <f t="shared" si="356"/>
        <v>0</v>
      </c>
      <c r="AI903" s="268">
        <f t="shared" si="357"/>
        <v>0</v>
      </c>
      <c r="AJ903" s="269">
        <f t="shared" si="358"/>
        <v>0</v>
      </c>
      <c r="AK903" s="270">
        <f t="shared" si="359"/>
        <v>0</v>
      </c>
      <c r="AL903" s="415">
        <f t="shared" si="360"/>
        <v>0</v>
      </c>
      <c r="AM903" s="259" t="str">
        <f>IF(AP903="","",IFERROR(VLOOKUP(AP903,CODES!$A$3:$D$1348,4,FALSE),"X"))&amp;IF(AQ903="","",IFERROR(VLOOKUP(AQ903,CODES!$A$3:$D$1348,4,FALSE),"X"))&amp;IF(AR903="","",IFERROR(VLOOKUP(AR903,CODES!$A$3:$D$1348,4,FALSE),"X"))&amp;IF(AS903="","",IFERROR(VLOOKUP(AS903,CODES!$A$3:$D$1348,4,FALSE),"X"))&amp;IF(AT903="","",IFERROR(VLOOKUP(AT903,CODES!$A$3:$D$1348,4,FALSE),"X"))&amp;IF(AU903="","",IFERROR(VLOOKUP(AU903,CODES!$A$3:$D$1348,4,FALSE),"X"))&amp;IF(AV903="","",IFERROR(VLOOKUP(AV903,CODES!$A$3:$D$1348,4,FALSE),"X"))&amp;IF(AW903="","",IFERROR(VLOOKUP(AW903,CODES!$A$3:$D$1348,4,FALSE),"X"))&amp;IF(AX903="","",IFERROR(VLOOKUP(AX903,CODES!$A$3:$D$1348,4,FALSE),"X"))&amp;IF(AY903="","",IFERROR(VLOOKUP(AY903,CODES!$A$3:$D$1348,4,FALSE),"X"))</f>
        <v/>
      </c>
      <c r="AN903" s="258">
        <f>SUM(IFERROR(VLOOKUP(AP903,CODES!$A$3:$D$1348,4,FALSE)*BC903,0),IFERROR(VLOOKUP(AQ903,CODES!$A$3:$D$1348,4,FALSE)*BF903,0),IFERROR(VLOOKUP(AR903,CODES!$A$3:$D$1348,4,FALSE)*BI903,0),IFERROR(VLOOKUP(AS903,CODES!$A$3:$D$1348,4,FALSE)*BL903,0),IFERROR(VLOOKUP(AT903,CODES!$A$3:$D$1348,4,FALSE)*BO903,0),IFERROR(VLOOKUP(AU903,CODES!$A$3:$D$1348,4,FALSE)*BR903,0),IFERROR(VLOOKUP(AV903,CODES!$A$3:$D$1348,4,FALSE)*BU903,0),IFERROR(VLOOKUP(AW903,CODES!$A$3:$D$1348,4,FALSE)*BX903,0),IFERROR(VLOOKUP(AX903,CODES!$A$3:$D$1348,4,FALSE)*CA903,0),IFERROR(VLOOKUP(AY903,CODES!$A$3:$D$1348,4,FALSE)*CD903,0))</f>
        <v>0</v>
      </c>
      <c r="AO903" s="258">
        <f>SUM(IFERROR(VLOOKUP(AP903,CODES!$A$3:$D$1348,3,FALSE)*BC903,0),IFERROR(VLOOKUP(AQ903,CODES!$A$3:$D$1348,3,FALSE)*BF903,0),IFERROR(VLOOKUP(AR903,CODES!$A$3:$D$1348,3,FALSE)*BI903,0),IFERROR(VLOOKUP(AS903,CODES!$A$3:$D$1348,3,FALSE)*BL903,0),IFERROR(VLOOKUP(AT903,CODES!$A$3:$D$1348,3,FALSE)*BO903,0),IFERROR(VLOOKUP(AU903,CODES!$A$3:$D$1348,3,FALSE)*BR903,0),IFERROR(VLOOKUP(AV903,CODES!$A$3:$D$1348,3,FALSE)*BU903,0),IFERROR(VLOOKUP(AW903,CODES!$A$3:$D$1348,3,FALSE)*BX903,0),IFERROR(VLOOKUP(AX903,CODES!$A$3:$D$1348,3,FALSE)*CA903,0),IFERROR(VLOOKUP(AY903,CODES!$A$3:$D$1348,3,FALSE)*CD903,0))+B903</f>
        <v>0</v>
      </c>
      <c r="AP903" s="271" t="str">
        <f t="shared" si="407"/>
        <v/>
      </c>
      <c r="AQ903" s="271" t="str">
        <f t="shared" si="408"/>
        <v/>
      </c>
      <c r="AR903" s="271" t="str">
        <f t="shared" si="409"/>
        <v/>
      </c>
      <c r="AS903" s="271" t="str">
        <f t="shared" si="410"/>
        <v/>
      </c>
      <c r="AT903" s="271" t="str">
        <f t="shared" si="411"/>
        <v/>
      </c>
      <c r="AU903" s="271" t="str">
        <f t="shared" si="412"/>
        <v/>
      </c>
      <c r="AV903" s="271" t="str">
        <f t="shared" si="413"/>
        <v/>
      </c>
      <c r="AW903" s="271" t="str">
        <f t="shared" si="414"/>
        <v/>
      </c>
      <c r="AX903" s="271" t="str">
        <f t="shared" si="415"/>
        <v/>
      </c>
      <c r="AY903" s="271" t="str">
        <f t="shared" si="416"/>
        <v/>
      </c>
      <c r="AZ903" s="258">
        <f t="shared" si="371"/>
        <v>0</v>
      </c>
      <c r="BA903" s="258">
        <f t="shared" si="448"/>
        <v>1</v>
      </c>
      <c r="BB903" s="258">
        <f t="shared" si="417"/>
        <v>0</v>
      </c>
      <c r="BC903" s="258">
        <f t="shared" si="418"/>
        <v>1</v>
      </c>
      <c r="BD903" s="258">
        <f t="shared" si="374"/>
        <v>1</v>
      </c>
      <c r="BE903" s="258">
        <f t="shared" si="419"/>
        <v>0</v>
      </c>
      <c r="BF903" s="258">
        <f t="shared" si="420"/>
        <v>1</v>
      </c>
      <c r="BG903" s="258">
        <f t="shared" si="377"/>
        <v>1</v>
      </c>
      <c r="BH903" s="258">
        <f t="shared" si="421"/>
        <v>0</v>
      </c>
      <c r="BI903" s="258">
        <f t="shared" si="422"/>
        <v>1</v>
      </c>
      <c r="BJ903" s="258">
        <f t="shared" si="380"/>
        <v>1</v>
      </c>
      <c r="BK903" s="258">
        <f t="shared" si="423"/>
        <v>0</v>
      </c>
      <c r="BL903" s="258">
        <f t="shared" si="424"/>
        <v>1</v>
      </c>
      <c r="BM903" s="258">
        <f t="shared" si="383"/>
        <v>1</v>
      </c>
      <c r="BN903" s="258">
        <f t="shared" si="425"/>
        <v>0</v>
      </c>
      <c r="BO903" s="258">
        <f t="shared" si="426"/>
        <v>1</v>
      </c>
      <c r="BP903" s="258">
        <f t="shared" si="386"/>
        <v>1</v>
      </c>
      <c r="BQ903" s="258">
        <f t="shared" si="427"/>
        <v>0</v>
      </c>
      <c r="BR903" s="258">
        <f t="shared" si="428"/>
        <v>1</v>
      </c>
      <c r="BS903" s="258">
        <f t="shared" si="389"/>
        <v>1</v>
      </c>
      <c r="BT903" s="258">
        <f t="shared" si="429"/>
        <v>0</v>
      </c>
      <c r="BU903" s="258">
        <f t="shared" si="430"/>
        <v>1</v>
      </c>
      <c r="BV903" s="258">
        <f t="shared" si="392"/>
        <v>1</v>
      </c>
      <c r="BW903" s="258">
        <f t="shared" si="431"/>
        <v>0</v>
      </c>
      <c r="BX903" s="258">
        <f t="shared" si="432"/>
        <v>1</v>
      </c>
      <c r="BY903" s="258">
        <f t="shared" si="395"/>
        <v>1</v>
      </c>
      <c r="BZ903" s="258">
        <f t="shared" si="433"/>
        <v>0</v>
      </c>
      <c r="CA903" s="258">
        <f t="shared" si="434"/>
        <v>1</v>
      </c>
      <c r="CB903" s="258">
        <f t="shared" si="398"/>
        <v>1</v>
      </c>
      <c r="CC903" s="258">
        <f t="shared" si="435"/>
        <v>0</v>
      </c>
      <c r="CD903" s="258">
        <f t="shared" si="436"/>
        <v>1</v>
      </c>
    </row>
    <row r="904" spans="1:82" hidden="1">
      <c r="A904" s="258"/>
      <c r="B904" s="258"/>
      <c r="C904" s="259"/>
      <c r="D904" s="258"/>
      <c r="E904" s="258"/>
      <c r="F904" s="258"/>
      <c r="G904" s="258">
        <v>896</v>
      </c>
      <c r="H904" s="743"/>
      <c r="I904" s="744"/>
      <c r="J904" s="739"/>
      <c r="K904" s="745"/>
      <c r="L904" s="745"/>
      <c r="M904" s="272"/>
      <c r="N904" s="508">
        <f t="shared" si="447"/>
        <v>0</v>
      </c>
      <c r="O904" s="510">
        <f t="shared" si="449"/>
        <v>0</v>
      </c>
      <c r="P904" s="260">
        <f t="shared" si="450"/>
        <v>0</v>
      </c>
      <c r="Q904" s="261">
        <f t="shared" si="451"/>
        <v>0</v>
      </c>
      <c r="R904" s="261">
        <f t="shared" si="446"/>
        <v>0</v>
      </c>
      <c r="S904" s="262"/>
      <c r="T904" s="262"/>
      <c r="U904" s="263">
        <f t="shared" si="348"/>
        <v>1.288</v>
      </c>
      <c r="V904" s="264">
        <f>IF(E904="SP",1,IF(D904="",ExtraMargeMateriaal,(1-VLOOKUP(D904,TabelAankoop[],4,FALSE))))</f>
        <v>1</v>
      </c>
      <c r="W904" s="265">
        <f t="shared" si="437"/>
        <v>0.6885</v>
      </c>
      <c r="X904" s="266">
        <f t="shared" si="438"/>
        <v>1</v>
      </c>
      <c r="Y904" s="267">
        <f t="shared" si="439"/>
        <v>1.46</v>
      </c>
      <c r="Z904" s="267">
        <f t="shared" si="440"/>
        <v>1.1599999999999999</v>
      </c>
      <c r="AA904" s="268">
        <f t="shared" si="349"/>
        <v>0</v>
      </c>
      <c r="AB904" s="456">
        <f t="shared" si="350"/>
        <v>0</v>
      </c>
      <c r="AC904" s="457">
        <f t="shared" si="351"/>
        <v>0</v>
      </c>
      <c r="AD904" s="456">
        <f t="shared" si="352"/>
        <v>0</v>
      </c>
      <c r="AE904" s="458">
        <f t="shared" si="353"/>
        <v>0</v>
      </c>
      <c r="AF904" s="457">
        <f t="shared" si="406"/>
        <v>0</v>
      </c>
      <c r="AG904" s="456">
        <f t="shared" si="355"/>
        <v>0</v>
      </c>
      <c r="AH904" s="457">
        <f t="shared" si="356"/>
        <v>0</v>
      </c>
      <c r="AI904" s="268">
        <f t="shared" si="357"/>
        <v>0</v>
      </c>
      <c r="AJ904" s="269">
        <f t="shared" si="358"/>
        <v>0</v>
      </c>
      <c r="AK904" s="270">
        <f t="shared" si="359"/>
        <v>0</v>
      </c>
      <c r="AL904" s="415">
        <f t="shared" si="360"/>
        <v>0</v>
      </c>
      <c r="AM904" s="259" t="str">
        <f>IF(AP904="","",IFERROR(VLOOKUP(AP904,CODES!$A$3:$D$1348,4,FALSE),"X"))&amp;IF(AQ904="","",IFERROR(VLOOKUP(AQ904,CODES!$A$3:$D$1348,4,FALSE),"X"))&amp;IF(AR904="","",IFERROR(VLOOKUP(AR904,CODES!$A$3:$D$1348,4,FALSE),"X"))&amp;IF(AS904="","",IFERROR(VLOOKUP(AS904,CODES!$A$3:$D$1348,4,FALSE),"X"))&amp;IF(AT904="","",IFERROR(VLOOKUP(AT904,CODES!$A$3:$D$1348,4,FALSE),"X"))&amp;IF(AU904="","",IFERROR(VLOOKUP(AU904,CODES!$A$3:$D$1348,4,FALSE),"X"))&amp;IF(AV904="","",IFERROR(VLOOKUP(AV904,CODES!$A$3:$D$1348,4,FALSE),"X"))&amp;IF(AW904="","",IFERROR(VLOOKUP(AW904,CODES!$A$3:$D$1348,4,FALSE),"X"))&amp;IF(AX904="","",IFERROR(VLOOKUP(AX904,CODES!$A$3:$D$1348,4,FALSE),"X"))&amp;IF(AY904="","",IFERROR(VLOOKUP(AY904,CODES!$A$3:$D$1348,4,FALSE),"X"))</f>
        <v/>
      </c>
      <c r="AN904" s="258">
        <f>SUM(IFERROR(VLOOKUP(AP904,CODES!$A$3:$D$1348,4,FALSE)*BC904,0),IFERROR(VLOOKUP(AQ904,CODES!$A$3:$D$1348,4,FALSE)*BF904,0),IFERROR(VLOOKUP(AR904,CODES!$A$3:$D$1348,4,FALSE)*BI904,0),IFERROR(VLOOKUP(AS904,CODES!$A$3:$D$1348,4,FALSE)*BL904,0),IFERROR(VLOOKUP(AT904,CODES!$A$3:$D$1348,4,FALSE)*BO904,0),IFERROR(VLOOKUP(AU904,CODES!$A$3:$D$1348,4,FALSE)*BR904,0),IFERROR(VLOOKUP(AV904,CODES!$A$3:$D$1348,4,FALSE)*BU904,0),IFERROR(VLOOKUP(AW904,CODES!$A$3:$D$1348,4,FALSE)*BX904,0),IFERROR(VLOOKUP(AX904,CODES!$A$3:$D$1348,4,FALSE)*CA904,0),IFERROR(VLOOKUP(AY904,CODES!$A$3:$D$1348,4,FALSE)*CD904,0))</f>
        <v>0</v>
      </c>
      <c r="AO904" s="258">
        <f>SUM(IFERROR(VLOOKUP(AP904,CODES!$A$3:$D$1348,3,FALSE)*BC904,0),IFERROR(VLOOKUP(AQ904,CODES!$A$3:$D$1348,3,FALSE)*BF904,0),IFERROR(VLOOKUP(AR904,CODES!$A$3:$D$1348,3,FALSE)*BI904,0),IFERROR(VLOOKUP(AS904,CODES!$A$3:$D$1348,3,FALSE)*BL904,0),IFERROR(VLOOKUP(AT904,CODES!$A$3:$D$1348,3,FALSE)*BO904,0),IFERROR(VLOOKUP(AU904,CODES!$A$3:$D$1348,3,FALSE)*BR904,0),IFERROR(VLOOKUP(AV904,CODES!$A$3:$D$1348,3,FALSE)*BU904,0),IFERROR(VLOOKUP(AW904,CODES!$A$3:$D$1348,3,FALSE)*BX904,0),IFERROR(VLOOKUP(AX904,CODES!$A$3:$D$1348,3,FALSE)*CA904,0),IFERROR(VLOOKUP(AY904,CODES!$A$3:$D$1348,3,FALSE)*CD904,0))+B904</f>
        <v>0</v>
      </c>
      <c r="AP904" s="271" t="str">
        <f t="shared" si="407"/>
        <v/>
      </c>
      <c r="AQ904" s="271" t="str">
        <f t="shared" si="408"/>
        <v/>
      </c>
      <c r="AR904" s="271" t="str">
        <f t="shared" si="409"/>
        <v/>
      </c>
      <c r="AS904" s="271" t="str">
        <f t="shared" si="410"/>
        <v/>
      </c>
      <c r="AT904" s="271" t="str">
        <f t="shared" si="411"/>
        <v/>
      </c>
      <c r="AU904" s="271" t="str">
        <f t="shared" si="412"/>
        <v/>
      </c>
      <c r="AV904" s="271" t="str">
        <f t="shared" si="413"/>
        <v/>
      </c>
      <c r="AW904" s="271" t="str">
        <f t="shared" si="414"/>
        <v/>
      </c>
      <c r="AX904" s="271" t="str">
        <f t="shared" si="415"/>
        <v/>
      </c>
      <c r="AY904" s="271" t="str">
        <f t="shared" si="416"/>
        <v/>
      </c>
      <c r="AZ904" s="258">
        <f t="shared" si="371"/>
        <v>0</v>
      </c>
      <c r="BA904" s="258">
        <f t="shared" si="448"/>
        <v>1</v>
      </c>
      <c r="BB904" s="258">
        <f t="shared" si="417"/>
        <v>0</v>
      </c>
      <c r="BC904" s="258">
        <f t="shared" si="418"/>
        <v>1</v>
      </c>
      <c r="BD904" s="258">
        <f t="shared" si="374"/>
        <v>1</v>
      </c>
      <c r="BE904" s="258">
        <f t="shared" si="419"/>
        <v>0</v>
      </c>
      <c r="BF904" s="258">
        <f t="shared" si="420"/>
        <v>1</v>
      </c>
      <c r="BG904" s="258">
        <f t="shared" si="377"/>
        <v>1</v>
      </c>
      <c r="BH904" s="258">
        <f t="shared" si="421"/>
        <v>0</v>
      </c>
      <c r="BI904" s="258">
        <f t="shared" si="422"/>
        <v>1</v>
      </c>
      <c r="BJ904" s="258">
        <f t="shared" si="380"/>
        <v>1</v>
      </c>
      <c r="BK904" s="258">
        <f t="shared" si="423"/>
        <v>0</v>
      </c>
      <c r="BL904" s="258">
        <f t="shared" si="424"/>
        <v>1</v>
      </c>
      <c r="BM904" s="258">
        <f t="shared" si="383"/>
        <v>1</v>
      </c>
      <c r="BN904" s="258">
        <f t="shared" si="425"/>
        <v>0</v>
      </c>
      <c r="BO904" s="258">
        <f t="shared" si="426"/>
        <v>1</v>
      </c>
      <c r="BP904" s="258">
        <f t="shared" si="386"/>
        <v>1</v>
      </c>
      <c r="BQ904" s="258">
        <f t="shared" si="427"/>
        <v>0</v>
      </c>
      <c r="BR904" s="258">
        <f t="shared" si="428"/>
        <v>1</v>
      </c>
      <c r="BS904" s="258">
        <f t="shared" si="389"/>
        <v>1</v>
      </c>
      <c r="BT904" s="258">
        <f t="shared" si="429"/>
        <v>0</v>
      </c>
      <c r="BU904" s="258">
        <f t="shared" si="430"/>
        <v>1</v>
      </c>
      <c r="BV904" s="258">
        <f t="shared" si="392"/>
        <v>1</v>
      </c>
      <c r="BW904" s="258">
        <f t="shared" si="431"/>
        <v>0</v>
      </c>
      <c r="BX904" s="258">
        <f t="shared" si="432"/>
        <v>1</v>
      </c>
      <c r="BY904" s="258">
        <f t="shared" si="395"/>
        <v>1</v>
      </c>
      <c r="BZ904" s="258">
        <f t="shared" si="433"/>
        <v>0</v>
      </c>
      <c r="CA904" s="258">
        <f t="shared" si="434"/>
        <v>1</v>
      </c>
      <c r="CB904" s="258">
        <f t="shared" si="398"/>
        <v>1</v>
      </c>
      <c r="CC904" s="258">
        <f t="shared" si="435"/>
        <v>0</v>
      </c>
      <c r="CD904" s="258">
        <f t="shared" si="436"/>
        <v>1</v>
      </c>
    </row>
    <row r="905" spans="1:82" hidden="1">
      <c r="A905" s="258"/>
      <c r="B905" s="258"/>
      <c r="C905" s="259"/>
      <c r="D905" s="258"/>
      <c r="E905" s="258"/>
      <c r="F905" s="258"/>
      <c r="G905" s="258">
        <v>897</v>
      </c>
      <c r="H905" s="743"/>
      <c r="I905" s="744"/>
      <c r="J905" s="739"/>
      <c r="K905" s="745"/>
      <c r="L905" s="745"/>
      <c r="M905" s="272"/>
      <c r="N905" s="508">
        <f t="shared" si="447"/>
        <v>0</v>
      </c>
      <c r="O905" s="510">
        <f t="shared" si="449"/>
        <v>0</v>
      </c>
      <c r="P905" s="260">
        <f t="shared" si="450"/>
        <v>0</v>
      </c>
      <c r="Q905" s="261">
        <f t="shared" si="451"/>
        <v>0</v>
      </c>
      <c r="R905" s="261">
        <f t="shared" si="446"/>
        <v>0</v>
      </c>
      <c r="S905" s="262"/>
      <c r="T905" s="262"/>
      <c r="U905" s="263">
        <f t="shared" si="348"/>
        <v>1.288</v>
      </c>
      <c r="V905" s="264">
        <f>IF(E905="SP",1,IF(D905="",ExtraMargeMateriaal,(1-VLOOKUP(D905,TabelAankoop[],4,FALSE))))</f>
        <v>1</v>
      </c>
      <c r="W905" s="265">
        <f t="shared" si="437"/>
        <v>0.6885</v>
      </c>
      <c r="X905" s="266">
        <f t="shared" si="438"/>
        <v>1</v>
      </c>
      <c r="Y905" s="267">
        <f t="shared" si="439"/>
        <v>1.46</v>
      </c>
      <c r="Z905" s="267">
        <f t="shared" si="440"/>
        <v>1.1599999999999999</v>
      </c>
      <c r="AA905" s="268">
        <f t="shared" si="349"/>
        <v>0</v>
      </c>
      <c r="AB905" s="456">
        <f t="shared" si="350"/>
        <v>0</v>
      </c>
      <c r="AC905" s="457">
        <f t="shared" si="351"/>
        <v>0</v>
      </c>
      <c r="AD905" s="456">
        <f t="shared" si="352"/>
        <v>0</v>
      </c>
      <c r="AE905" s="458">
        <f t="shared" si="353"/>
        <v>0</v>
      </c>
      <c r="AF905" s="457">
        <f t="shared" si="406"/>
        <v>0</v>
      </c>
      <c r="AG905" s="456">
        <f t="shared" si="355"/>
        <v>0</v>
      </c>
      <c r="AH905" s="457">
        <f t="shared" si="356"/>
        <v>0</v>
      </c>
      <c r="AI905" s="268">
        <f t="shared" si="357"/>
        <v>0</v>
      </c>
      <c r="AJ905" s="269">
        <f t="shared" si="358"/>
        <v>0</v>
      </c>
      <c r="AK905" s="270">
        <f t="shared" si="359"/>
        <v>0</v>
      </c>
      <c r="AL905" s="415">
        <f t="shared" si="360"/>
        <v>0</v>
      </c>
      <c r="AM905" s="259" t="str">
        <f>IF(AP905="","",IFERROR(VLOOKUP(AP905,CODES!$A$3:$D$1348,4,FALSE),"X"))&amp;IF(AQ905="","",IFERROR(VLOOKUP(AQ905,CODES!$A$3:$D$1348,4,FALSE),"X"))&amp;IF(AR905="","",IFERROR(VLOOKUP(AR905,CODES!$A$3:$D$1348,4,FALSE),"X"))&amp;IF(AS905="","",IFERROR(VLOOKUP(AS905,CODES!$A$3:$D$1348,4,FALSE),"X"))&amp;IF(AT905="","",IFERROR(VLOOKUP(AT905,CODES!$A$3:$D$1348,4,FALSE),"X"))&amp;IF(AU905="","",IFERROR(VLOOKUP(AU905,CODES!$A$3:$D$1348,4,FALSE),"X"))&amp;IF(AV905="","",IFERROR(VLOOKUP(AV905,CODES!$A$3:$D$1348,4,FALSE),"X"))&amp;IF(AW905="","",IFERROR(VLOOKUP(AW905,CODES!$A$3:$D$1348,4,FALSE),"X"))&amp;IF(AX905="","",IFERROR(VLOOKUP(AX905,CODES!$A$3:$D$1348,4,FALSE),"X"))&amp;IF(AY905="","",IFERROR(VLOOKUP(AY905,CODES!$A$3:$D$1348,4,FALSE),"X"))</f>
        <v/>
      </c>
      <c r="AN905" s="258">
        <f>SUM(IFERROR(VLOOKUP(AP905,CODES!$A$3:$D$1348,4,FALSE)*BC905,0),IFERROR(VLOOKUP(AQ905,CODES!$A$3:$D$1348,4,FALSE)*BF905,0),IFERROR(VLOOKUP(AR905,CODES!$A$3:$D$1348,4,FALSE)*BI905,0),IFERROR(VLOOKUP(AS905,CODES!$A$3:$D$1348,4,FALSE)*BL905,0),IFERROR(VLOOKUP(AT905,CODES!$A$3:$D$1348,4,FALSE)*BO905,0),IFERROR(VLOOKUP(AU905,CODES!$A$3:$D$1348,4,FALSE)*BR905,0),IFERROR(VLOOKUP(AV905,CODES!$A$3:$D$1348,4,FALSE)*BU905,0),IFERROR(VLOOKUP(AW905,CODES!$A$3:$D$1348,4,FALSE)*BX905,0),IFERROR(VLOOKUP(AX905,CODES!$A$3:$D$1348,4,FALSE)*CA905,0),IFERROR(VLOOKUP(AY905,CODES!$A$3:$D$1348,4,FALSE)*CD905,0))</f>
        <v>0</v>
      </c>
      <c r="AO905" s="258">
        <f>SUM(IFERROR(VLOOKUP(AP905,CODES!$A$3:$D$1348,3,FALSE)*BC905,0),IFERROR(VLOOKUP(AQ905,CODES!$A$3:$D$1348,3,FALSE)*BF905,0),IFERROR(VLOOKUP(AR905,CODES!$A$3:$D$1348,3,FALSE)*BI905,0),IFERROR(VLOOKUP(AS905,CODES!$A$3:$D$1348,3,FALSE)*BL905,0),IFERROR(VLOOKUP(AT905,CODES!$A$3:$D$1348,3,FALSE)*BO905,0),IFERROR(VLOOKUP(AU905,CODES!$A$3:$D$1348,3,FALSE)*BR905,0),IFERROR(VLOOKUP(AV905,CODES!$A$3:$D$1348,3,FALSE)*BU905,0),IFERROR(VLOOKUP(AW905,CODES!$A$3:$D$1348,3,FALSE)*BX905,0),IFERROR(VLOOKUP(AX905,CODES!$A$3:$D$1348,3,FALSE)*CA905,0),IFERROR(VLOOKUP(AY905,CODES!$A$3:$D$1348,3,FALSE)*CD905,0))+B905</f>
        <v>0</v>
      </c>
      <c r="AP905" s="271" t="str">
        <f t="shared" si="407"/>
        <v/>
      </c>
      <c r="AQ905" s="271" t="str">
        <f t="shared" si="408"/>
        <v/>
      </c>
      <c r="AR905" s="271" t="str">
        <f t="shared" si="409"/>
        <v/>
      </c>
      <c r="AS905" s="271" t="str">
        <f t="shared" si="410"/>
        <v/>
      </c>
      <c r="AT905" s="271" t="str">
        <f t="shared" si="411"/>
        <v/>
      </c>
      <c r="AU905" s="271" t="str">
        <f t="shared" si="412"/>
        <v/>
      </c>
      <c r="AV905" s="271" t="str">
        <f t="shared" si="413"/>
        <v/>
      </c>
      <c r="AW905" s="271" t="str">
        <f t="shared" si="414"/>
        <v/>
      </c>
      <c r="AX905" s="271" t="str">
        <f t="shared" si="415"/>
        <v/>
      </c>
      <c r="AY905" s="271" t="str">
        <f t="shared" si="416"/>
        <v/>
      </c>
      <c r="AZ905" s="258">
        <f t="shared" si="371"/>
        <v>0</v>
      </c>
      <c r="BA905" s="258">
        <f t="shared" si="448"/>
        <v>1</v>
      </c>
      <c r="BB905" s="258">
        <f t="shared" si="417"/>
        <v>0</v>
      </c>
      <c r="BC905" s="258">
        <f t="shared" si="418"/>
        <v>1</v>
      </c>
      <c r="BD905" s="258">
        <f t="shared" si="374"/>
        <v>1</v>
      </c>
      <c r="BE905" s="258">
        <f t="shared" si="419"/>
        <v>0</v>
      </c>
      <c r="BF905" s="258">
        <f t="shared" si="420"/>
        <v>1</v>
      </c>
      <c r="BG905" s="258">
        <f t="shared" si="377"/>
        <v>1</v>
      </c>
      <c r="BH905" s="258">
        <f t="shared" si="421"/>
        <v>0</v>
      </c>
      <c r="BI905" s="258">
        <f t="shared" si="422"/>
        <v>1</v>
      </c>
      <c r="BJ905" s="258">
        <f t="shared" si="380"/>
        <v>1</v>
      </c>
      <c r="BK905" s="258">
        <f t="shared" si="423"/>
        <v>0</v>
      </c>
      <c r="BL905" s="258">
        <f t="shared" si="424"/>
        <v>1</v>
      </c>
      <c r="BM905" s="258">
        <f t="shared" si="383"/>
        <v>1</v>
      </c>
      <c r="BN905" s="258">
        <f t="shared" si="425"/>
        <v>0</v>
      </c>
      <c r="BO905" s="258">
        <f t="shared" si="426"/>
        <v>1</v>
      </c>
      <c r="BP905" s="258">
        <f t="shared" si="386"/>
        <v>1</v>
      </c>
      <c r="BQ905" s="258">
        <f t="shared" si="427"/>
        <v>0</v>
      </c>
      <c r="BR905" s="258">
        <f t="shared" si="428"/>
        <v>1</v>
      </c>
      <c r="BS905" s="258">
        <f t="shared" si="389"/>
        <v>1</v>
      </c>
      <c r="BT905" s="258">
        <f t="shared" si="429"/>
        <v>0</v>
      </c>
      <c r="BU905" s="258">
        <f t="shared" si="430"/>
        <v>1</v>
      </c>
      <c r="BV905" s="258">
        <f t="shared" si="392"/>
        <v>1</v>
      </c>
      <c r="BW905" s="258">
        <f t="shared" si="431"/>
        <v>0</v>
      </c>
      <c r="BX905" s="258">
        <f t="shared" si="432"/>
        <v>1</v>
      </c>
      <c r="BY905" s="258">
        <f t="shared" si="395"/>
        <v>1</v>
      </c>
      <c r="BZ905" s="258">
        <f t="shared" si="433"/>
        <v>0</v>
      </c>
      <c r="CA905" s="258">
        <f t="shared" si="434"/>
        <v>1</v>
      </c>
      <c r="CB905" s="258">
        <f t="shared" si="398"/>
        <v>1</v>
      </c>
      <c r="CC905" s="258">
        <f t="shared" si="435"/>
        <v>0</v>
      </c>
      <c r="CD905" s="258">
        <f t="shared" si="436"/>
        <v>1</v>
      </c>
    </row>
    <row r="906" spans="1:82" hidden="1">
      <c r="A906" s="258"/>
      <c r="B906" s="258"/>
      <c r="C906" s="259"/>
      <c r="D906" s="258"/>
      <c r="E906" s="258"/>
      <c r="F906" s="258"/>
      <c r="G906" s="258">
        <v>898</v>
      </c>
      <c r="H906" s="743"/>
      <c r="I906" s="744"/>
      <c r="J906" s="739"/>
      <c r="K906" s="745"/>
      <c r="L906" s="745"/>
      <c r="M906" s="272"/>
      <c r="N906" s="508">
        <f t="shared" si="447"/>
        <v>0</v>
      </c>
      <c r="O906" s="510">
        <f t="shared" si="449"/>
        <v>0</v>
      </c>
      <c r="P906" s="260">
        <f t="shared" si="450"/>
        <v>0</v>
      </c>
      <c r="Q906" s="261">
        <f t="shared" si="451"/>
        <v>0</v>
      </c>
      <c r="R906" s="261">
        <f t="shared" si="446"/>
        <v>0</v>
      </c>
      <c r="S906" s="262"/>
      <c r="T906" s="262"/>
      <c r="U906" s="263">
        <f t="shared" si="348"/>
        <v>1.288</v>
      </c>
      <c r="V906" s="264">
        <f>IF(E906="SP",1,IF(D906="",ExtraMargeMateriaal,(1-VLOOKUP(D906,TabelAankoop[],4,FALSE))))</f>
        <v>1</v>
      </c>
      <c r="W906" s="265">
        <f t="shared" si="437"/>
        <v>0.6885</v>
      </c>
      <c r="X906" s="266">
        <f t="shared" si="438"/>
        <v>1</v>
      </c>
      <c r="Y906" s="267">
        <f t="shared" si="439"/>
        <v>1.46</v>
      </c>
      <c r="Z906" s="267">
        <f t="shared" si="440"/>
        <v>1.1599999999999999</v>
      </c>
      <c r="AA906" s="268">
        <f t="shared" si="349"/>
        <v>0</v>
      </c>
      <c r="AB906" s="456">
        <f t="shared" si="350"/>
        <v>0</v>
      </c>
      <c r="AC906" s="457">
        <f t="shared" si="351"/>
        <v>0</v>
      </c>
      <c r="AD906" s="456">
        <f t="shared" si="352"/>
        <v>0</v>
      </c>
      <c r="AE906" s="458">
        <f t="shared" si="353"/>
        <v>0</v>
      </c>
      <c r="AF906" s="457">
        <f t="shared" si="406"/>
        <v>0</v>
      </c>
      <c r="AG906" s="456">
        <f t="shared" si="355"/>
        <v>0</v>
      </c>
      <c r="AH906" s="457">
        <f t="shared" si="356"/>
        <v>0</v>
      </c>
      <c r="AI906" s="268">
        <f t="shared" si="357"/>
        <v>0</v>
      </c>
      <c r="AJ906" s="269">
        <f t="shared" si="358"/>
        <v>0</v>
      </c>
      <c r="AK906" s="270">
        <f t="shared" si="359"/>
        <v>0</v>
      </c>
      <c r="AL906" s="415">
        <f t="shared" si="360"/>
        <v>0</v>
      </c>
      <c r="AM906" s="259" t="str">
        <f>IF(AP906="","",IFERROR(VLOOKUP(AP906,CODES!$A$3:$D$1348,4,FALSE),"X"))&amp;IF(AQ906="","",IFERROR(VLOOKUP(AQ906,CODES!$A$3:$D$1348,4,FALSE),"X"))&amp;IF(AR906="","",IFERROR(VLOOKUP(AR906,CODES!$A$3:$D$1348,4,FALSE),"X"))&amp;IF(AS906="","",IFERROR(VLOOKUP(AS906,CODES!$A$3:$D$1348,4,FALSE),"X"))&amp;IF(AT906="","",IFERROR(VLOOKUP(AT906,CODES!$A$3:$D$1348,4,FALSE),"X"))&amp;IF(AU906="","",IFERROR(VLOOKUP(AU906,CODES!$A$3:$D$1348,4,FALSE),"X"))&amp;IF(AV906="","",IFERROR(VLOOKUP(AV906,CODES!$A$3:$D$1348,4,FALSE),"X"))&amp;IF(AW906="","",IFERROR(VLOOKUP(AW906,CODES!$A$3:$D$1348,4,FALSE),"X"))&amp;IF(AX906="","",IFERROR(VLOOKUP(AX906,CODES!$A$3:$D$1348,4,FALSE),"X"))&amp;IF(AY906="","",IFERROR(VLOOKUP(AY906,CODES!$A$3:$D$1348,4,FALSE),"X"))</f>
        <v/>
      </c>
      <c r="AN906" s="258">
        <f>SUM(IFERROR(VLOOKUP(AP906,CODES!$A$3:$D$1348,4,FALSE)*BC906,0),IFERROR(VLOOKUP(AQ906,CODES!$A$3:$D$1348,4,FALSE)*BF906,0),IFERROR(VLOOKUP(AR906,CODES!$A$3:$D$1348,4,FALSE)*BI906,0),IFERROR(VLOOKUP(AS906,CODES!$A$3:$D$1348,4,FALSE)*BL906,0),IFERROR(VLOOKUP(AT906,CODES!$A$3:$D$1348,4,FALSE)*BO906,0),IFERROR(VLOOKUP(AU906,CODES!$A$3:$D$1348,4,FALSE)*BR906,0),IFERROR(VLOOKUP(AV906,CODES!$A$3:$D$1348,4,FALSE)*BU906,0),IFERROR(VLOOKUP(AW906,CODES!$A$3:$D$1348,4,FALSE)*BX906,0),IFERROR(VLOOKUP(AX906,CODES!$A$3:$D$1348,4,FALSE)*CA906,0),IFERROR(VLOOKUP(AY906,CODES!$A$3:$D$1348,4,FALSE)*CD906,0))</f>
        <v>0</v>
      </c>
      <c r="AO906" s="258">
        <f>SUM(IFERROR(VLOOKUP(AP906,CODES!$A$3:$D$1348,3,FALSE)*BC906,0),IFERROR(VLOOKUP(AQ906,CODES!$A$3:$D$1348,3,FALSE)*BF906,0),IFERROR(VLOOKUP(AR906,CODES!$A$3:$D$1348,3,FALSE)*BI906,0),IFERROR(VLOOKUP(AS906,CODES!$A$3:$D$1348,3,FALSE)*BL906,0),IFERROR(VLOOKUP(AT906,CODES!$A$3:$D$1348,3,FALSE)*BO906,0),IFERROR(VLOOKUP(AU906,CODES!$A$3:$D$1348,3,FALSE)*BR906,0),IFERROR(VLOOKUP(AV906,CODES!$A$3:$D$1348,3,FALSE)*BU906,0),IFERROR(VLOOKUP(AW906,CODES!$A$3:$D$1348,3,FALSE)*BX906,0),IFERROR(VLOOKUP(AX906,CODES!$A$3:$D$1348,3,FALSE)*CA906,0),IFERROR(VLOOKUP(AY906,CODES!$A$3:$D$1348,3,FALSE)*CD906,0))+B906</f>
        <v>0</v>
      </c>
      <c r="AP906" s="271" t="str">
        <f t="shared" si="407"/>
        <v/>
      </c>
      <c r="AQ906" s="271" t="str">
        <f t="shared" si="408"/>
        <v/>
      </c>
      <c r="AR906" s="271" t="str">
        <f t="shared" si="409"/>
        <v/>
      </c>
      <c r="AS906" s="271" t="str">
        <f t="shared" si="410"/>
        <v/>
      </c>
      <c r="AT906" s="271" t="str">
        <f t="shared" si="411"/>
        <v/>
      </c>
      <c r="AU906" s="271" t="str">
        <f t="shared" si="412"/>
        <v/>
      </c>
      <c r="AV906" s="271" t="str">
        <f t="shared" si="413"/>
        <v/>
      </c>
      <c r="AW906" s="271" t="str">
        <f t="shared" si="414"/>
        <v/>
      </c>
      <c r="AX906" s="271" t="str">
        <f t="shared" si="415"/>
        <v/>
      </c>
      <c r="AY906" s="271" t="str">
        <f t="shared" si="416"/>
        <v/>
      </c>
      <c r="AZ906" s="258">
        <f t="shared" si="371"/>
        <v>0</v>
      </c>
      <c r="BA906" s="258">
        <f t="shared" si="448"/>
        <v>1</v>
      </c>
      <c r="BB906" s="258">
        <f t="shared" si="417"/>
        <v>0</v>
      </c>
      <c r="BC906" s="258">
        <f t="shared" si="418"/>
        <v>1</v>
      </c>
      <c r="BD906" s="258">
        <f t="shared" si="374"/>
        <v>1</v>
      </c>
      <c r="BE906" s="258">
        <f t="shared" si="419"/>
        <v>0</v>
      </c>
      <c r="BF906" s="258">
        <f t="shared" si="420"/>
        <v>1</v>
      </c>
      <c r="BG906" s="258">
        <f t="shared" si="377"/>
        <v>1</v>
      </c>
      <c r="BH906" s="258">
        <f t="shared" si="421"/>
        <v>0</v>
      </c>
      <c r="BI906" s="258">
        <f t="shared" si="422"/>
        <v>1</v>
      </c>
      <c r="BJ906" s="258">
        <f t="shared" si="380"/>
        <v>1</v>
      </c>
      <c r="BK906" s="258">
        <f t="shared" si="423"/>
        <v>0</v>
      </c>
      <c r="BL906" s="258">
        <f t="shared" si="424"/>
        <v>1</v>
      </c>
      <c r="BM906" s="258">
        <f t="shared" si="383"/>
        <v>1</v>
      </c>
      <c r="BN906" s="258">
        <f t="shared" si="425"/>
        <v>0</v>
      </c>
      <c r="BO906" s="258">
        <f t="shared" si="426"/>
        <v>1</v>
      </c>
      <c r="BP906" s="258">
        <f t="shared" si="386"/>
        <v>1</v>
      </c>
      <c r="BQ906" s="258">
        <f t="shared" si="427"/>
        <v>0</v>
      </c>
      <c r="BR906" s="258">
        <f t="shared" si="428"/>
        <v>1</v>
      </c>
      <c r="BS906" s="258">
        <f t="shared" si="389"/>
        <v>1</v>
      </c>
      <c r="BT906" s="258">
        <f t="shared" si="429"/>
        <v>0</v>
      </c>
      <c r="BU906" s="258">
        <f t="shared" si="430"/>
        <v>1</v>
      </c>
      <c r="BV906" s="258">
        <f t="shared" si="392"/>
        <v>1</v>
      </c>
      <c r="BW906" s="258">
        <f t="shared" si="431"/>
        <v>0</v>
      </c>
      <c r="BX906" s="258">
        <f t="shared" si="432"/>
        <v>1</v>
      </c>
      <c r="BY906" s="258">
        <f t="shared" si="395"/>
        <v>1</v>
      </c>
      <c r="BZ906" s="258">
        <f t="shared" si="433"/>
        <v>0</v>
      </c>
      <c r="CA906" s="258">
        <f t="shared" si="434"/>
        <v>1</v>
      </c>
      <c r="CB906" s="258">
        <f t="shared" si="398"/>
        <v>1</v>
      </c>
      <c r="CC906" s="258">
        <f t="shared" si="435"/>
        <v>0</v>
      </c>
      <c r="CD906" s="258">
        <f t="shared" si="436"/>
        <v>1</v>
      </c>
    </row>
    <row r="907" spans="1:82" hidden="1">
      <c r="A907" s="258"/>
      <c r="B907" s="258"/>
      <c r="C907" s="259"/>
      <c r="D907" s="258"/>
      <c r="E907" s="258"/>
      <c r="F907" s="258"/>
      <c r="G907" s="258">
        <v>899</v>
      </c>
      <c r="H907" s="743"/>
      <c r="I907" s="744"/>
      <c r="J907" s="739"/>
      <c r="K907" s="745"/>
      <c r="L907" s="745"/>
      <c r="M907" s="272"/>
      <c r="N907" s="508">
        <f t="shared" si="447"/>
        <v>0</v>
      </c>
      <c r="O907" s="510">
        <f t="shared" si="449"/>
        <v>0</v>
      </c>
      <c r="P907" s="260">
        <f t="shared" si="450"/>
        <v>0</v>
      </c>
      <c r="Q907" s="261">
        <f t="shared" si="451"/>
        <v>0</v>
      </c>
      <c r="R907" s="261">
        <f t="shared" si="446"/>
        <v>0</v>
      </c>
      <c r="S907" s="262"/>
      <c r="T907" s="262"/>
      <c r="U907" s="263">
        <f t="shared" si="348"/>
        <v>1.288</v>
      </c>
      <c r="V907" s="264">
        <f>IF(E907="SP",1,IF(D907="",ExtraMargeMateriaal,(1-VLOOKUP(D907,TabelAankoop[],4,FALSE))))</f>
        <v>1</v>
      </c>
      <c r="W907" s="265">
        <f t="shared" si="437"/>
        <v>0.6885</v>
      </c>
      <c r="X907" s="266">
        <f t="shared" si="438"/>
        <v>1</v>
      </c>
      <c r="Y907" s="267">
        <f t="shared" si="439"/>
        <v>1.46</v>
      </c>
      <c r="Z907" s="267">
        <f t="shared" si="440"/>
        <v>1.1599999999999999</v>
      </c>
      <c r="AA907" s="268">
        <f t="shared" si="349"/>
        <v>0</v>
      </c>
      <c r="AB907" s="456">
        <f t="shared" si="350"/>
        <v>0</v>
      </c>
      <c r="AC907" s="457">
        <f t="shared" si="351"/>
        <v>0</v>
      </c>
      <c r="AD907" s="456">
        <f t="shared" si="352"/>
        <v>0</v>
      </c>
      <c r="AE907" s="458">
        <f t="shared" si="353"/>
        <v>0</v>
      </c>
      <c r="AF907" s="457">
        <f t="shared" si="406"/>
        <v>0</v>
      </c>
      <c r="AG907" s="456">
        <f t="shared" si="355"/>
        <v>0</v>
      </c>
      <c r="AH907" s="457">
        <f t="shared" si="356"/>
        <v>0</v>
      </c>
      <c r="AI907" s="268">
        <f t="shared" si="357"/>
        <v>0</v>
      </c>
      <c r="AJ907" s="269">
        <f t="shared" si="358"/>
        <v>0</v>
      </c>
      <c r="AK907" s="270">
        <f t="shared" si="359"/>
        <v>0</v>
      </c>
      <c r="AL907" s="415">
        <f t="shared" si="360"/>
        <v>0</v>
      </c>
      <c r="AM907" s="259" t="str">
        <f>IF(AP907="","",IFERROR(VLOOKUP(AP907,CODES!$A$3:$D$1348,4,FALSE),"X"))&amp;IF(AQ907="","",IFERROR(VLOOKUP(AQ907,CODES!$A$3:$D$1348,4,FALSE),"X"))&amp;IF(AR907="","",IFERROR(VLOOKUP(AR907,CODES!$A$3:$D$1348,4,FALSE),"X"))&amp;IF(AS907="","",IFERROR(VLOOKUP(AS907,CODES!$A$3:$D$1348,4,FALSE),"X"))&amp;IF(AT907="","",IFERROR(VLOOKUP(AT907,CODES!$A$3:$D$1348,4,FALSE),"X"))&amp;IF(AU907="","",IFERROR(VLOOKUP(AU907,CODES!$A$3:$D$1348,4,FALSE),"X"))&amp;IF(AV907="","",IFERROR(VLOOKUP(AV907,CODES!$A$3:$D$1348,4,FALSE),"X"))&amp;IF(AW907="","",IFERROR(VLOOKUP(AW907,CODES!$A$3:$D$1348,4,FALSE),"X"))&amp;IF(AX907="","",IFERROR(VLOOKUP(AX907,CODES!$A$3:$D$1348,4,FALSE),"X"))&amp;IF(AY907="","",IFERROR(VLOOKUP(AY907,CODES!$A$3:$D$1348,4,FALSE),"X"))</f>
        <v/>
      </c>
      <c r="AN907" s="258">
        <f>SUM(IFERROR(VLOOKUP(AP907,CODES!$A$3:$D$1348,4,FALSE)*BC907,0),IFERROR(VLOOKUP(AQ907,CODES!$A$3:$D$1348,4,FALSE)*BF907,0),IFERROR(VLOOKUP(AR907,CODES!$A$3:$D$1348,4,FALSE)*BI907,0),IFERROR(VLOOKUP(AS907,CODES!$A$3:$D$1348,4,FALSE)*BL907,0),IFERROR(VLOOKUP(AT907,CODES!$A$3:$D$1348,4,FALSE)*BO907,0),IFERROR(VLOOKUP(AU907,CODES!$A$3:$D$1348,4,FALSE)*BR907,0),IFERROR(VLOOKUP(AV907,CODES!$A$3:$D$1348,4,FALSE)*BU907,0),IFERROR(VLOOKUP(AW907,CODES!$A$3:$D$1348,4,FALSE)*BX907,0),IFERROR(VLOOKUP(AX907,CODES!$A$3:$D$1348,4,FALSE)*CA907,0),IFERROR(VLOOKUP(AY907,CODES!$A$3:$D$1348,4,FALSE)*CD907,0))</f>
        <v>0</v>
      </c>
      <c r="AO907" s="258">
        <f>SUM(IFERROR(VLOOKUP(AP907,CODES!$A$3:$D$1348,3,FALSE)*BC907,0),IFERROR(VLOOKUP(AQ907,CODES!$A$3:$D$1348,3,FALSE)*BF907,0),IFERROR(VLOOKUP(AR907,CODES!$A$3:$D$1348,3,FALSE)*BI907,0),IFERROR(VLOOKUP(AS907,CODES!$A$3:$D$1348,3,FALSE)*BL907,0),IFERROR(VLOOKUP(AT907,CODES!$A$3:$D$1348,3,FALSE)*BO907,0),IFERROR(VLOOKUP(AU907,CODES!$A$3:$D$1348,3,FALSE)*BR907,0),IFERROR(VLOOKUP(AV907,CODES!$A$3:$D$1348,3,FALSE)*BU907,0),IFERROR(VLOOKUP(AW907,CODES!$A$3:$D$1348,3,FALSE)*BX907,0),IFERROR(VLOOKUP(AX907,CODES!$A$3:$D$1348,3,FALSE)*CA907,0),IFERROR(VLOOKUP(AY907,CODES!$A$3:$D$1348,3,FALSE)*CD907,0))+B907</f>
        <v>0</v>
      </c>
      <c r="AP907" s="271" t="str">
        <f t="shared" si="407"/>
        <v/>
      </c>
      <c r="AQ907" s="271" t="str">
        <f t="shared" si="408"/>
        <v/>
      </c>
      <c r="AR907" s="271" t="str">
        <f t="shared" si="409"/>
        <v/>
      </c>
      <c r="AS907" s="271" t="str">
        <f t="shared" si="410"/>
        <v/>
      </c>
      <c r="AT907" s="271" t="str">
        <f t="shared" si="411"/>
        <v/>
      </c>
      <c r="AU907" s="271" t="str">
        <f t="shared" si="412"/>
        <v/>
      </c>
      <c r="AV907" s="271" t="str">
        <f t="shared" si="413"/>
        <v/>
      </c>
      <c r="AW907" s="271" t="str">
        <f t="shared" si="414"/>
        <v/>
      </c>
      <c r="AX907" s="271" t="str">
        <f t="shared" si="415"/>
        <v/>
      </c>
      <c r="AY907" s="271" t="str">
        <f t="shared" si="416"/>
        <v/>
      </c>
      <c r="AZ907" s="258">
        <f t="shared" si="371"/>
        <v>0</v>
      </c>
      <c r="BA907" s="258">
        <f t="shared" si="448"/>
        <v>1</v>
      </c>
      <c r="BB907" s="258">
        <f t="shared" si="417"/>
        <v>0</v>
      </c>
      <c r="BC907" s="258">
        <f t="shared" si="418"/>
        <v>1</v>
      </c>
      <c r="BD907" s="258">
        <f t="shared" si="374"/>
        <v>1</v>
      </c>
      <c r="BE907" s="258">
        <f t="shared" si="419"/>
        <v>0</v>
      </c>
      <c r="BF907" s="258">
        <f t="shared" si="420"/>
        <v>1</v>
      </c>
      <c r="BG907" s="258">
        <f t="shared" si="377"/>
        <v>1</v>
      </c>
      <c r="BH907" s="258">
        <f t="shared" si="421"/>
        <v>0</v>
      </c>
      <c r="BI907" s="258">
        <f t="shared" si="422"/>
        <v>1</v>
      </c>
      <c r="BJ907" s="258">
        <f t="shared" si="380"/>
        <v>1</v>
      </c>
      <c r="BK907" s="258">
        <f t="shared" si="423"/>
        <v>0</v>
      </c>
      <c r="BL907" s="258">
        <f t="shared" si="424"/>
        <v>1</v>
      </c>
      <c r="BM907" s="258">
        <f t="shared" si="383"/>
        <v>1</v>
      </c>
      <c r="BN907" s="258">
        <f t="shared" si="425"/>
        <v>0</v>
      </c>
      <c r="BO907" s="258">
        <f t="shared" si="426"/>
        <v>1</v>
      </c>
      <c r="BP907" s="258">
        <f t="shared" si="386"/>
        <v>1</v>
      </c>
      <c r="BQ907" s="258">
        <f t="shared" si="427"/>
        <v>0</v>
      </c>
      <c r="BR907" s="258">
        <f t="shared" si="428"/>
        <v>1</v>
      </c>
      <c r="BS907" s="258">
        <f t="shared" si="389"/>
        <v>1</v>
      </c>
      <c r="BT907" s="258">
        <f t="shared" si="429"/>
        <v>0</v>
      </c>
      <c r="BU907" s="258">
        <f t="shared" si="430"/>
        <v>1</v>
      </c>
      <c r="BV907" s="258">
        <f t="shared" si="392"/>
        <v>1</v>
      </c>
      <c r="BW907" s="258">
        <f t="shared" si="431"/>
        <v>0</v>
      </c>
      <c r="BX907" s="258">
        <f t="shared" si="432"/>
        <v>1</v>
      </c>
      <c r="BY907" s="258">
        <f t="shared" si="395"/>
        <v>1</v>
      </c>
      <c r="BZ907" s="258">
        <f t="shared" si="433"/>
        <v>0</v>
      </c>
      <c r="CA907" s="258">
        <f t="shared" si="434"/>
        <v>1</v>
      </c>
      <c r="CB907" s="258">
        <f t="shared" si="398"/>
        <v>1</v>
      </c>
      <c r="CC907" s="258">
        <f t="shared" si="435"/>
        <v>0</v>
      </c>
      <c r="CD907" s="258">
        <f t="shared" si="436"/>
        <v>1</v>
      </c>
    </row>
    <row r="908" spans="1:82" hidden="1">
      <c r="A908" s="258"/>
      <c r="B908" s="258"/>
      <c r="C908" s="259"/>
      <c r="D908" s="258"/>
      <c r="E908" s="258"/>
      <c r="F908" s="258"/>
      <c r="G908" s="258">
        <v>900</v>
      </c>
      <c r="H908" s="743"/>
      <c r="I908" s="744"/>
      <c r="J908" s="739"/>
      <c r="K908" s="745"/>
      <c r="L908" s="745"/>
      <c r="M908" s="272"/>
      <c r="N908" s="508">
        <f t="shared" si="447"/>
        <v>0</v>
      </c>
      <c r="O908" s="510">
        <f t="shared" si="449"/>
        <v>0</v>
      </c>
      <c r="P908" s="260">
        <f t="shared" si="450"/>
        <v>0</v>
      </c>
      <c r="Q908" s="261">
        <f t="shared" si="451"/>
        <v>0</v>
      </c>
      <c r="R908" s="261">
        <f t="shared" si="446"/>
        <v>0</v>
      </c>
      <c r="S908" s="262"/>
      <c r="T908" s="262"/>
      <c r="U908" s="263">
        <f t="shared" si="348"/>
        <v>1.288</v>
      </c>
      <c r="V908" s="264">
        <f>IF(E908="SP",1,IF(D908="",ExtraMargeMateriaal,(1-VLOOKUP(D908,TabelAankoop[],4,FALSE))))</f>
        <v>1</v>
      </c>
      <c r="W908" s="265">
        <f t="shared" si="437"/>
        <v>0.6885</v>
      </c>
      <c r="X908" s="266">
        <f t="shared" si="438"/>
        <v>1</v>
      </c>
      <c r="Y908" s="267">
        <f t="shared" si="439"/>
        <v>1.46</v>
      </c>
      <c r="Z908" s="267">
        <f t="shared" si="440"/>
        <v>1.1599999999999999</v>
      </c>
      <c r="AA908" s="268">
        <f t="shared" si="349"/>
        <v>0</v>
      </c>
      <c r="AB908" s="456">
        <f t="shared" si="350"/>
        <v>0</v>
      </c>
      <c r="AC908" s="457">
        <f t="shared" si="351"/>
        <v>0</v>
      </c>
      <c r="AD908" s="456">
        <f t="shared" si="352"/>
        <v>0</v>
      </c>
      <c r="AE908" s="458">
        <f t="shared" si="353"/>
        <v>0</v>
      </c>
      <c r="AF908" s="457">
        <f t="shared" si="406"/>
        <v>0</v>
      </c>
      <c r="AG908" s="456">
        <f t="shared" si="355"/>
        <v>0</v>
      </c>
      <c r="AH908" s="457">
        <f t="shared" si="356"/>
        <v>0</v>
      </c>
      <c r="AI908" s="268">
        <f t="shared" si="357"/>
        <v>0</v>
      </c>
      <c r="AJ908" s="269">
        <f t="shared" si="358"/>
        <v>0</v>
      </c>
      <c r="AK908" s="270">
        <f t="shared" si="359"/>
        <v>0</v>
      </c>
      <c r="AL908" s="415">
        <f t="shared" si="360"/>
        <v>0</v>
      </c>
      <c r="AM908" s="259" t="str">
        <f>IF(AP908="","",IFERROR(VLOOKUP(AP908,CODES!$A$3:$D$1348,4,FALSE),"X"))&amp;IF(AQ908="","",IFERROR(VLOOKUP(AQ908,CODES!$A$3:$D$1348,4,FALSE),"X"))&amp;IF(AR908="","",IFERROR(VLOOKUP(AR908,CODES!$A$3:$D$1348,4,FALSE),"X"))&amp;IF(AS908="","",IFERROR(VLOOKUP(AS908,CODES!$A$3:$D$1348,4,FALSE),"X"))&amp;IF(AT908="","",IFERROR(VLOOKUP(AT908,CODES!$A$3:$D$1348,4,FALSE),"X"))&amp;IF(AU908="","",IFERROR(VLOOKUP(AU908,CODES!$A$3:$D$1348,4,FALSE),"X"))&amp;IF(AV908="","",IFERROR(VLOOKUP(AV908,CODES!$A$3:$D$1348,4,FALSE),"X"))&amp;IF(AW908="","",IFERROR(VLOOKUP(AW908,CODES!$A$3:$D$1348,4,FALSE),"X"))&amp;IF(AX908="","",IFERROR(VLOOKUP(AX908,CODES!$A$3:$D$1348,4,FALSE),"X"))&amp;IF(AY908="","",IFERROR(VLOOKUP(AY908,CODES!$A$3:$D$1348,4,FALSE),"X"))</f>
        <v/>
      </c>
      <c r="AN908" s="258">
        <f>SUM(IFERROR(VLOOKUP(AP908,CODES!$A$3:$D$1348,4,FALSE)*BC908,0),IFERROR(VLOOKUP(AQ908,CODES!$A$3:$D$1348,4,FALSE)*BF908,0),IFERROR(VLOOKUP(AR908,CODES!$A$3:$D$1348,4,FALSE)*BI908,0),IFERROR(VLOOKUP(AS908,CODES!$A$3:$D$1348,4,FALSE)*BL908,0),IFERROR(VLOOKUP(AT908,CODES!$A$3:$D$1348,4,FALSE)*BO908,0),IFERROR(VLOOKUP(AU908,CODES!$A$3:$D$1348,4,FALSE)*BR908,0),IFERROR(VLOOKUP(AV908,CODES!$A$3:$D$1348,4,FALSE)*BU908,0),IFERROR(VLOOKUP(AW908,CODES!$A$3:$D$1348,4,FALSE)*BX908,0),IFERROR(VLOOKUP(AX908,CODES!$A$3:$D$1348,4,FALSE)*CA908,0),IFERROR(VLOOKUP(AY908,CODES!$A$3:$D$1348,4,FALSE)*CD908,0))</f>
        <v>0</v>
      </c>
      <c r="AO908" s="258">
        <f>SUM(IFERROR(VLOOKUP(AP908,CODES!$A$3:$D$1348,3,FALSE)*BC908,0),IFERROR(VLOOKUP(AQ908,CODES!$A$3:$D$1348,3,FALSE)*BF908,0),IFERROR(VLOOKUP(AR908,CODES!$A$3:$D$1348,3,FALSE)*BI908,0),IFERROR(VLOOKUP(AS908,CODES!$A$3:$D$1348,3,FALSE)*BL908,0),IFERROR(VLOOKUP(AT908,CODES!$A$3:$D$1348,3,FALSE)*BO908,0),IFERROR(VLOOKUP(AU908,CODES!$A$3:$D$1348,3,FALSE)*BR908,0),IFERROR(VLOOKUP(AV908,CODES!$A$3:$D$1348,3,FALSE)*BU908,0),IFERROR(VLOOKUP(AW908,CODES!$A$3:$D$1348,3,FALSE)*BX908,0),IFERROR(VLOOKUP(AX908,CODES!$A$3:$D$1348,3,FALSE)*CA908,0),IFERROR(VLOOKUP(AY908,CODES!$A$3:$D$1348,3,FALSE)*CD908,0))+B908</f>
        <v>0</v>
      </c>
      <c r="AP908" s="271" t="str">
        <f t="shared" si="407"/>
        <v/>
      </c>
      <c r="AQ908" s="271" t="str">
        <f t="shared" si="408"/>
        <v/>
      </c>
      <c r="AR908" s="271" t="str">
        <f t="shared" si="409"/>
        <v/>
      </c>
      <c r="AS908" s="271" t="str">
        <f t="shared" si="410"/>
        <v/>
      </c>
      <c r="AT908" s="271" t="str">
        <f t="shared" si="411"/>
        <v/>
      </c>
      <c r="AU908" s="271" t="str">
        <f t="shared" si="412"/>
        <v/>
      </c>
      <c r="AV908" s="271" t="str">
        <f t="shared" si="413"/>
        <v/>
      </c>
      <c r="AW908" s="271" t="str">
        <f t="shared" si="414"/>
        <v/>
      </c>
      <c r="AX908" s="271" t="str">
        <f t="shared" si="415"/>
        <v/>
      </c>
      <c r="AY908" s="271" t="str">
        <f t="shared" si="416"/>
        <v/>
      </c>
      <c r="AZ908" s="258">
        <f t="shared" si="371"/>
        <v>0</v>
      </c>
      <c r="BA908" s="258">
        <f t="shared" si="448"/>
        <v>1</v>
      </c>
      <c r="BB908" s="258">
        <f t="shared" si="417"/>
        <v>0</v>
      </c>
      <c r="BC908" s="258">
        <f t="shared" si="418"/>
        <v>1</v>
      </c>
      <c r="BD908" s="258">
        <f t="shared" si="374"/>
        <v>1</v>
      </c>
      <c r="BE908" s="258">
        <f t="shared" si="419"/>
        <v>0</v>
      </c>
      <c r="BF908" s="258">
        <f t="shared" si="420"/>
        <v>1</v>
      </c>
      <c r="BG908" s="258">
        <f t="shared" si="377"/>
        <v>1</v>
      </c>
      <c r="BH908" s="258">
        <f t="shared" si="421"/>
        <v>0</v>
      </c>
      <c r="BI908" s="258">
        <f t="shared" si="422"/>
        <v>1</v>
      </c>
      <c r="BJ908" s="258">
        <f t="shared" si="380"/>
        <v>1</v>
      </c>
      <c r="BK908" s="258">
        <f t="shared" si="423"/>
        <v>0</v>
      </c>
      <c r="BL908" s="258">
        <f t="shared" si="424"/>
        <v>1</v>
      </c>
      <c r="BM908" s="258">
        <f t="shared" si="383"/>
        <v>1</v>
      </c>
      <c r="BN908" s="258">
        <f t="shared" si="425"/>
        <v>0</v>
      </c>
      <c r="BO908" s="258">
        <f t="shared" si="426"/>
        <v>1</v>
      </c>
      <c r="BP908" s="258">
        <f t="shared" si="386"/>
        <v>1</v>
      </c>
      <c r="BQ908" s="258">
        <f t="shared" si="427"/>
        <v>0</v>
      </c>
      <c r="BR908" s="258">
        <f t="shared" si="428"/>
        <v>1</v>
      </c>
      <c r="BS908" s="258">
        <f t="shared" si="389"/>
        <v>1</v>
      </c>
      <c r="BT908" s="258">
        <f t="shared" si="429"/>
        <v>0</v>
      </c>
      <c r="BU908" s="258">
        <f t="shared" si="430"/>
        <v>1</v>
      </c>
      <c r="BV908" s="258">
        <f t="shared" si="392"/>
        <v>1</v>
      </c>
      <c r="BW908" s="258">
        <f t="shared" si="431"/>
        <v>0</v>
      </c>
      <c r="BX908" s="258">
        <f t="shared" si="432"/>
        <v>1</v>
      </c>
      <c r="BY908" s="258">
        <f t="shared" si="395"/>
        <v>1</v>
      </c>
      <c r="BZ908" s="258">
        <f t="shared" si="433"/>
        <v>0</v>
      </c>
      <c r="CA908" s="258">
        <f t="shared" si="434"/>
        <v>1</v>
      </c>
      <c r="CB908" s="258">
        <f t="shared" si="398"/>
        <v>1</v>
      </c>
      <c r="CC908" s="258">
        <f t="shared" si="435"/>
        <v>0</v>
      </c>
      <c r="CD908" s="258">
        <f t="shared" si="436"/>
        <v>1</v>
      </c>
    </row>
    <row r="909" spans="1:82" hidden="1">
      <c r="A909" s="258"/>
      <c r="B909" s="258"/>
      <c r="C909" s="259"/>
      <c r="D909" s="258"/>
      <c r="E909" s="258"/>
      <c r="F909" s="258"/>
      <c r="G909" s="258">
        <v>901</v>
      </c>
      <c r="H909" s="743"/>
      <c r="I909" s="744"/>
      <c r="J909" s="739"/>
      <c r="K909" s="745"/>
      <c r="L909" s="745"/>
      <c r="M909" s="272"/>
      <c r="N909" s="508">
        <f t="shared" si="447"/>
        <v>0</v>
      </c>
      <c r="O909" s="510">
        <f t="shared" si="449"/>
        <v>0</v>
      </c>
      <c r="P909" s="260">
        <f t="shared" si="450"/>
        <v>0</v>
      </c>
      <c r="Q909" s="261">
        <f t="shared" si="451"/>
        <v>0</v>
      </c>
      <c r="R909" s="261">
        <f t="shared" si="446"/>
        <v>0</v>
      </c>
      <c r="S909" s="262"/>
      <c r="T909" s="262"/>
      <c r="U909" s="263">
        <f t="shared" si="348"/>
        <v>1.288</v>
      </c>
      <c r="V909" s="264">
        <f>IF(E909="SP",1,IF(D909="",ExtraMargeMateriaal,(1-VLOOKUP(D909,TabelAankoop[],4,FALSE))))</f>
        <v>1</v>
      </c>
      <c r="W909" s="265">
        <f t="shared" si="437"/>
        <v>0.6885</v>
      </c>
      <c r="X909" s="266">
        <f t="shared" si="438"/>
        <v>1</v>
      </c>
      <c r="Y909" s="267">
        <f t="shared" si="439"/>
        <v>1.46</v>
      </c>
      <c r="Z909" s="267">
        <f t="shared" si="440"/>
        <v>1.1599999999999999</v>
      </c>
      <c r="AA909" s="268">
        <f t="shared" si="349"/>
        <v>0</v>
      </c>
      <c r="AB909" s="456">
        <f t="shared" si="350"/>
        <v>0</v>
      </c>
      <c r="AC909" s="457">
        <f t="shared" si="351"/>
        <v>0</v>
      </c>
      <c r="AD909" s="456">
        <f t="shared" si="352"/>
        <v>0</v>
      </c>
      <c r="AE909" s="458">
        <f t="shared" si="353"/>
        <v>0</v>
      </c>
      <c r="AF909" s="457">
        <f t="shared" si="406"/>
        <v>0</v>
      </c>
      <c r="AG909" s="456">
        <f t="shared" si="355"/>
        <v>0</v>
      </c>
      <c r="AH909" s="457">
        <f t="shared" si="356"/>
        <v>0</v>
      </c>
      <c r="AI909" s="268">
        <f t="shared" si="357"/>
        <v>0</v>
      </c>
      <c r="AJ909" s="269">
        <f t="shared" si="358"/>
        <v>0</v>
      </c>
      <c r="AK909" s="270">
        <f t="shared" si="359"/>
        <v>0</v>
      </c>
      <c r="AL909" s="415">
        <f t="shared" si="360"/>
        <v>0</v>
      </c>
      <c r="AM909" s="259" t="str">
        <f>IF(AP909="","",IFERROR(VLOOKUP(AP909,CODES!$A$3:$D$1348,4,FALSE),"X"))&amp;IF(AQ909="","",IFERROR(VLOOKUP(AQ909,CODES!$A$3:$D$1348,4,FALSE),"X"))&amp;IF(AR909="","",IFERROR(VLOOKUP(AR909,CODES!$A$3:$D$1348,4,FALSE),"X"))&amp;IF(AS909="","",IFERROR(VLOOKUP(AS909,CODES!$A$3:$D$1348,4,FALSE),"X"))&amp;IF(AT909="","",IFERROR(VLOOKUP(AT909,CODES!$A$3:$D$1348,4,FALSE),"X"))&amp;IF(AU909="","",IFERROR(VLOOKUP(AU909,CODES!$A$3:$D$1348,4,FALSE),"X"))&amp;IF(AV909="","",IFERROR(VLOOKUP(AV909,CODES!$A$3:$D$1348,4,FALSE),"X"))&amp;IF(AW909="","",IFERROR(VLOOKUP(AW909,CODES!$A$3:$D$1348,4,FALSE),"X"))&amp;IF(AX909="","",IFERROR(VLOOKUP(AX909,CODES!$A$3:$D$1348,4,FALSE),"X"))&amp;IF(AY909="","",IFERROR(VLOOKUP(AY909,CODES!$A$3:$D$1348,4,FALSE),"X"))</f>
        <v/>
      </c>
      <c r="AN909" s="258">
        <f>SUM(IFERROR(VLOOKUP(AP909,CODES!$A$3:$D$1348,4,FALSE)*BC909,0),IFERROR(VLOOKUP(AQ909,CODES!$A$3:$D$1348,4,FALSE)*BF909,0),IFERROR(VLOOKUP(AR909,CODES!$A$3:$D$1348,4,FALSE)*BI909,0),IFERROR(VLOOKUP(AS909,CODES!$A$3:$D$1348,4,FALSE)*BL909,0),IFERROR(VLOOKUP(AT909,CODES!$A$3:$D$1348,4,FALSE)*BO909,0),IFERROR(VLOOKUP(AU909,CODES!$A$3:$D$1348,4,FALSE)*BR909,0),IFERROR(VLOOKUP(AV909,CODES!$A$3:$D$1348,4,FALSE)*BU909,0),IFERROR(VLOOKUP(AW909,CODES!$A$3:$D$1348,4,FALSE)*BX909,0),IFERROR(VLOOKUP(AX909,CODES!$A$3:$D$1348,4,FALSE)*CA909,0),IFERROR(VLOOKUP(AY909,CODES!$A$3:$D$1348,4,FALSE)*CD909,0))</f>
        <v>0</v>
      </c>
      <c r="AO909" s="258">
        <f>SUM(IFERROR(VLOOKUP(AP909,CODES!$A$3:$D$1348,3,FALSE)*BC909,0),IFERROR(VLOOKUP(AQ909,CODES!$A$3:$D$1348,3,FALSE)*BF909,0),IFERROR(VLOOKUP(AR909,CODES!$A$3:$D$1348,3,FALSE)*BI909,0),IFERROR(VLOOKUP(AS909,CODES!$A$3:$D$1348,3,FALSE)*BL909,0),IFERROR(VLOOKUP(AT909,CODES!$A$3:$D$1348,3,FALSE)*BO909,0),IFERROR(VLOOKUP(AU909,CODES!$A$3:$D$1348,3,FALSE)*BR909,0),IFERROR(VLOOKUP(AV909,CODES!$A$3:$D$1348,3,FALSE)*BU909,0),IFERROR(VLOOKUP(AW909,CODES!$A$3:$D$1348,3,FALSE)*BX909,0),IFERROR(VLOOKUP(AX909,CODES!$A$3:$D$1348,3,FALSE)*CA909,0),IFERROR(VLOOKUP(AY909,CODES!$A$3:$D$1348,3,FALSE)*CD909,0))+B909</f>
        <v>0</v>
      </c>
      <c r="AP909" s="271" t="str">
        <f t="shared" si="407"/>
        <v/>
      </c>
      <c r="AQ909" s="271" t="str">
        <f t="shared" si="408"/>
        <v/>
      </c>
      <c r="AR909" s="271" t="str">
        <f t="shared" si="409"/>
        <v/>
      </c>
      <c r="AS909" s="271" t="str">
        <f t="shared" si="410"/>
        <v/>
      </c>
      <c r="AT909" s="271" t="str">
        <f t="shared" si="411"/>
        <v/>
      </c>
      <c r="AU909" s="271" t="str">
        <f t="shared" si="412"/>
        <v/>
      </c>
      <c r="AV909" s="271" t="str">
        <f t="shared" si="413"/>
        <v/>
      </c>
      <c r="AW909" s="271" t="str">
        <f t="shared" si="414"/>
        <v/>
      </c>
      <c r="AX909" s="271" t="str">
        <f t="shared" si="415"/>
        <v/>
      </c>
      <c r="AY909" s="271" t="str">
        <f t="shared" si="416"/>
        <v/>
      </c>
      <c r="AZ909" s="258">
        <f t="shared" si="371"/>
        <v>0</v>
      </c>
      <c r="BA909" s="258">
        <f t="shared" si="448"/>
        <v>1</v>
      </c>
      <c r="BB909" s="258">
        <f t="shared" si="417"/>
        <v>0</v>
      </c>
      <c r="BC909" s="258">
        <f t="shared" si="418"/>
        <v>1</v>
      </c>
      <c r="BD909" s="258">
        <f t="shared" si="374"/>
        <v>1</v>
      </c>
      <c r="BE909" s="258">
        <f t="shared" si="419"/>
        <v>0</v>
      </c>
      <c r="BF909" s="258">
        <f t="shared" si="420"/>
        <v>1</v>
      </c>
      <c r="BG909" s="258">
        <f t="shared" si="377"/>
        <v>1</v>
      </c>
      <c r="BH909" s="258">
        <f t="shared" si="421"/>
        <v>0</v>
      </c>
      <c r="BI909" s="258">
        <f t="shared" si="422"/>
        <v>1</v>
      </c>
      <c r="BJ909" s="258">
        <f t="shared" si="380"/>
        <v>1</v>
      </c>
      <c r="BK909" s="258">
        <f t="shared" si="423"/>
        <v>0</v>
      </c>
      <c r="BL909" s="258">
        <f t="shared" si="424"/>
        <v>1</v>
      </c>
      <c r="BM909" s="258">
        <f t="shared" si="383"/>
        <v>1</v>
      </c>
      <c r="BN909" s="258">
        <f t="shared" si="425"/>
        <v>0</v>
      </c>
      <c r="BO909" s="258">
        <f t="shared" si="426"/>
        <v>1</v>
      </c>
      <c r="BP909" s="258">
        <f t="shared" si="386"/>
        <v>1</v>
      </c>
      <c r="BQ909" s="258">
        <f t="shared" si="427"/>
        <v>0</v>
      </c>
      <c r="BR909" s="258">
        <f t="shared" si="428"/>
        <v>1</v>
      </c>
      <c r="BS909" s="258">
        <f t="shared" si="389"/>
        <v>1</v>
      </c>
      <c r="BT909" s="258">
        <f t="shared" si="429"/>
        <v>0</v>
      </c>
      <c r="BU909" s="258">
        <f t="shared" si="430"/>
        <v>1</v>
      </c>
      <c r="BV909" s="258">
        <f t="shared" si="392"/>
        <v>1</v>
      </c>
      <c r="BW909" s="258">
        <f t="shared" si="431"/>
        <v>0</v>
      </c>
      <c r="BX909" s="258">
        <f t="shared" si="432"/>
        <v>1</v>
      </c>
      <c r="BY909" s="258">
        <f t="shared" si="395"/>
        <v>1</v>
      </c>
      <c r="BZ909" s="258">
        <f t="shared" si="433"/>
        <v>0</v>
      </c>
      <c r="CA909" s="258">
        <f t="shared" si="434"/>
        <v>1</v>
      </c>
      <c r="CB909" s="258">
        <f t="shared" si="398"/>
        <v>1</v>
      </c>
      <c r="CC909" s="258">
        <f t="shared" si="435"/>
        <v>0</v>
      </c>
      <c r="CD909" s="258">
        <f t="shared" si="436"/>
        <v>1</v>
      </c>
    </row>
    <row r="910" spans="1:82" hidden="1">
      <c r="A910" s="258"/>
      <c r="B910" s="258"/>
      <c r="C910" s="259"/>
      <c r="D910" s="258"/>
      <c r="E910" s="258"/>
      <c r="F910" s="258"/>
      <c r="G910" s="258">
        <v>902</v>
      </c>
      <c r="H910" s="743"/>
      <c r="I910" s="744"/>
      <c r="J910" s="739"/>
      <c r="K910" s="745"/>
      <c r="L910" s="745"/>
      <c r="M910" s="272"/>
      <c r="N910" s="508">
        <f t="shared" si="447"/>
        <v>0</v>
      </c>
      <c r="O910" s="510">
        <f t="shared" si="449"/>
        <v>0</v>
      </c>
      <c r="P910" s="260">
        <f t="shared" si="450"/>
        <v>0</v>
      </c>
      <c r="Q910" s="261">
        <f t="shared" si="451"/>
        <v>0</v>
      </c>
      <c r="R910" s="261">
        <f t="shared" si="446"/>
        <v>0</v>
      </c>
      <c r="S910" s="262"/>
      <c r="T910" s="262"/>
      <c r="U910" s="263">
        <f t="shared" si="348"/>
        <v>1.288</v>
      </c>
      <c r="V910" s="264">
        <f>IF(E910="SP",1,IF(D910="",ExtraMargeMateriaal,(1-VLOOKUP(D910,TabelAankoop[],4,FALSE))))</f>
        <v>1</v>
      </c>
      <c r="W910" s="265">
        <f t="shared" si="437"/>
        <v>0.6885</v>
      </c>
      <c r="X910" s="266">
        <f t="shared" si="438"/>
        <v>1</v>
      </c>
      <c r="Y910" s="267">
        <f t="shared" si="439"/>
        <v>1.46</v>
      </c>
      <c r="Z910" s="267">
        <f t="shared" si="440"/>
        <v>1.1599999999999999</v>
      </c>
      <c r="AA910" s="268">
        <f t="shared" si="349"/>
        <v>0</v>
      </c>
      <c r="AB910" s="456">
        <f t="shared" si="350"/>
        <v>0</v>
      </c>
      <c r="AC910" s="457">
        <f t="shared" si="351"/>
        <v>0</v>
      </c>
      <c r="AD910" s="456">
        <f t="shared" si="352"/>
        <v>0</v>
      </c>
      <c r="AE910" s="458">
        <f t="shared" si="353"/>
        <v>0</v>
      </c>
      <c r="AF910" s="457">
        <f t="shared" si="406"/>
        <v>0</v>
      </c>
      <c r="AG910" s="456">
        <f t="shared" si="355"/>
        <v>0</v>
      </c>
      <c r="AH910" s="457">
        <f t="shared" si="356"/>
        <v>0</v>
      </c>
      <c r="AI910" s="268">
        <f t="shared" si="357"/>
        <v>0</v>
      </c>
      <c r="AJ910" s="269">
        <f t="shared" si="358"/>
        <v>0</v>
      </c>
      <c r="AK910" s="270">
        <f t="shared" si="359"/>
        <v>0</v>
      </c>
      <c r="AL910" s="415">
        <f t="shared" si="360"/>
        <v>0</v>
      </c>
      <c r="AM910" s="259" t="str">
        <f>IF(AP910="","",IFERROR(VLOOKUP(AP910,CODES!$A$3:$D$1348,4,FALSE),"X"))&amp;IF(AQ910="","",IFERROR(VLOOKUP(AQ910,CODES!$A$3:$D$1348,4,FALSE),"X"))&amp;IF(AR910="","",IFERROR(VLOOKUP(AR910,CODES!$A$3:$D$1348,4,FALSE),"X"))&amp;IF(AS910="","",IFERROR(VLOOKUP(AS910,CODES!$A$3:$D$1348,4,FALSE),"X"))&amp;IF(AT910="","",IFERROR(VLOOKUP(AT910,CODES!$A$3:$D$1348,4,FALSE),"X"))&amp;IF(AU910="","",IFERROR(VLOOKUP(AU910,CODES!$A$3:$D$1348,4,FALSE),"X"))&amp;IF(AV910="","",IFERROR(VLOOKUP(AV910,CODES!$A$3:$D$1348,4,FALSE),"X"))&amp;IF(AW910="","",IFERROR(VLOOKUP(AW910,CODES!$A$3:$D$1348,4,FALSE),"X"))&amp;IF(AX910="","",IFERROR(VLOOKUP(AX910,CODES!$A$3:$D$1348,4,FALSE),"X"))&amp;IF(AY910="","",IFERROR(VLOOKUP(AY910,CODES!$A$3:$D$1348,4,FALSE),"X"))</f>
        <v/>
      </c>
      <c r="AN910" s="258">
        <f>SUM(IFERROR(VLOOKUP(AP910,CODES!$A$3:$D$1348,4,FALSE)*BC910,0),IFERROR(VLOOKUP(AQ910,CODES!$A$3:$D$1348,4,FALSE)*BF910,0),IFERROR(VLOOKUP(AR910,CODES!$A$3:$D$1348,4,FALSE)*BI910,0),IFERROR(VLOOKUP(AS910,CODES!$A$3:$D$1348,4,FALSE)*BL910,0),IFERROR(VLOOKUP(AT910,CODES!$A$3:$D$1348,4,FALSE)*BO910,0),IFERROR(VLOOKUP(AU910,CODES!$A$3:$D$1348,4,FALSE)*BR910,0),IFERROR(VLOOKUP(AV910,CODES!$A$3:$D$1348,4,FALSE)*BU910,0),IFERROR(VLOOKUP(AW910,CODES!$A$3:$D$1348,4,FALSE)*BX910,0),IFERROR(VLOOKUP(AX910,CODES!$A$3:$D$1348,4,FALSE)*CA910,0),IFERROR(VLOOKUP(AY910,CODES!$A$3:$D$1348,4,FALSE)*CD910,0))</f>
        <v>0</v>
      </c>
      <c r="AO910" s="258">
        <f>SUM(IFERROR(VLOOKUP(AP910,CODES!$A$3:$D$1348,3,FALSE)*BC910,0),IFERROR(VLOOKUP(AQ910,CODES!$A$3:$D$1348,3,FALSE)*BF910,0),IFERROR(VLOOKUP(AR910,CODES!$A$3:$D$1348,3,FALSE)*BI910,0),IFERROR(VLOOKUP(AS910,CODES!$A$3:$D$1348,3,FALSE)*BL910,0),IFERROR(VLOOKUP(AT910,CODES!$A$3:$D$1348,3,FALSE)*BO910,0),IFERROR(VLOOKUP(AU910,CODES!$A$3:$D$1348,3,FALSE)*BR910,0),IFERROR(VLOOKUP(AV910,CODES!$A$3:$D$1348,3,FALSE)*BU910,0),IFERROR(VLOOKUP(AW910,CODES!$A$3:$D$1348,3,FALSE)*BX910,0),IFERROR(VLOOKUP(AX910,CODES!$A$3:$D$1348,3,FALSE)*CA910,0),IFERROR(VLOOKUP(AY910,CODES!$A$3:$D$1348,3,FALSE)*CD910,0))+B910</f>
        <v>0</v>
      </c>
      <c r="AP910" s="271" t="str">
        <f t="shared" si="407"/>
        <v/>
      </c>
      <c r="AQ910" s="271" t="str">
        <f t="shared" si="408"/>
        <v/>
      </c>
      <c r="AR910" s="271" t="str">
        <f t="shared" si="409"/>
        <v/>
      </c>
      <c r="AS910" s="271" t="str">
        <f t="shared" si="410"/>
        <v/>
      </c>
      <c r="AT910" s="271" t="str">
        <f t="shared" si="411"/>
        <v/>
      </c>
      <c r="AU910" s="271" t="str">
        <f t="shared" si="412"/>
        <v/>
      </c>
      <c r="AV910" s="271" t="str">
        <f t="shared" si="413"/>
        <v/>
      </c>
      <c r="AW910" s="271" t="str">
        <f t="shared" si="414"/>
        <v/>
      </c>
      <c r="AX910" s="271" t="str">
        <f t="shared" si="415"/>
        <v/>
      </c>
      <c r="AY910" s="271" t="str">
        <f t="shared" si="416"/>
        <v/>
      </c>
      <c r="AZ910" s="258">
        <f t="shared" si="371"/>
        <v>0</v>
      </c>
      <c r="BA910" s="258">
        <f t="shared" si="448"/>
        <v>1</v>
      </c>
      <c r="BB910" s="258">
        <f t="shared" si="417"/>
        <v>0</v>
      </c>
      <c r="BC910" s="258">
        <f t="shared" si="418"/>
        <v>1</v>
      </c>
      <c r="BD910" s="258">
        <f t="shared" si="374"/>
        <v>1</v>
      </c>
      <c r="BE910" s="258">
        <f t="shared" si="419"/>
        <v>0</v>
      </c>
      <c r="BF910" s="258">
        <f t="shared" si="420"/>
        <v>1</v>
      </c>
      <c r="BG910" s="258">
        <f t="shared" si="377"/>
        <v>1</v>
      </c>
      <c r="BH910" s="258">
        <f t="shared" si="421"/>
        <v>0</v>
      </c>
      <c r="BI910" s="258">
        <f t="shared" si="422"/>
        <v>1</v>
      </c>
      <c r="BJ910" s="258">
        <f t="shared" si="380"/>
        <v>1</v>
      </c>
      <c r="BK910" s="258">
        <f t="shared" si="423"/>
        <v>0</v>
      </c>
      <c r="BL910" s="258">
        <f t="shared" si="424"/>
        <v>1</v>
      </c>
      <c r="BM910" s="258">
        <f t="shared" si="383"/>
        <v>1</v>
      </c>
      <c r="BN910" s="258">
        <f t="shared" si="425"/>
        <v>0</v>
      </c>
      <c r="BO910" s="258">
        <f t="shared" si="426"/>
        <v>1</v>
      </c>
      <c r="BP910" s="258">
        <f t="shared" si="386"/>
        <v>1</v>
      </c>
      <c r="BQ910" s="258">
        <f t="shared" si="427"/>
        <v>0</v>
      </c>
      <c r="BR910" s="258">
        <f t="shared" si="428"/>
        <v>1</v>
      </c>
      <c r="BS910" s="258">
        <f t="shared" si="389"/>
        <v>1</v>
      </c>
      <c r="BT910" s="258">
        <f t="shared" si="429"/>
        <v>0</v>
      </c>
      <c r="BU910" s="258">
        <f t="shared" si="430"/>
        <v>1</v>
      </c>
      <c r="BV910" s="258">
        <f t="shared" si="392"/>
        <v>1</v>
      </c>
      <c r="BW910" s="258">
        <f t="shared" si="431"/>
        <v>0</v>
      </c>
      <c r="BX910" s="258">
        <f t="shared" si="432"/>
        <v>1</v>
      </c>
      <c r="BY910" s="258">
        <f t="shared" si="395"/>
        <v>1</v>
      </c>
      <c r="BZ910" s="258">
        <f t="shared" si="433"/>
        <v>0</v>
      </c>
      <c r="CA910" s="258">
        <f t="shared" si="434"/>
        <v>1</v>
      </c>
      <c r="CB910" s="258">
        <f t="shared" si="398"/>
        <v>1</v>
      </c>
      <c r="CC910" s="258">
        <f t="shared" si="435"/>
        <v>0</v>
      </c>
      <c r="CD910" s="258">
        <f t="shared" si="436"/>
        <v>1</v>
      </c>
    </row>
    <row r="911" spans="1:82" hidden="1">
      <c r="A911" s="258"/>
      <c r="B911" s="258"/>
      <c r="C911" s="259"/>
      <c r="D911" s="258"/>
      <c r="E911" s="258"/>
      <c r="F911" s="258"/>
      <c r="G911" s="258">
        <v>903</v>
      </c>
      <c r="H911" s="743"/>
      <c r="I911" s="744"/>
      <c r="J911" s="739"/>
      <c r="K911" s="745"/>
      <c r="L911" s="745"/>
      <c r="M911" s="272"/>
      <c r="N911" s="508">
        <f t="shared" si="447"/>
        <v>0</v>
      </c>
      <c r="O911" s="510">
        <f t="shared" si="449"/>
        <v>0</v>
      </c>
      <c r="P911" s="260">
        <f t="shared" si="450"/>
        <v>0</v>
      </c>
      <c r="Q911" s="261">
        <f t="shared" si="451"/>
        <v>0</v>
      </c>
      <c r="R911" s="261">
        <f t="shared" si="446"/>
        <v>0</v>
      </c>
      <c r="S911" s="262"/>
      <c r="T911" s="262"/>
      <c r="U911" s="263">
        <f t="shared" si="348"/>
        <v>1.288</v>
      </c>
      <c r="V911" s="264">
        <f>IF(E911="SP",1,IF(D911="",ExtraMargeMateriaal,(1-VLOOKUP(D911,TabelAankoop[],4,FALSE))))</f>
        <v>1</v>
      </c>
      <c r="W911" s="265">
        <f t="shared" si="437"/>
        <v>0.6885</v>
      </c>
      <c r="X911" s="266">
        <f t="shared" si="438"/>
        <v>1</v>
      </c>
      <c r="Y911" s="267">
        <f t="shared" si="439"/>
        <v>1.46</v>
      </c>
      <c r="Z911" s="267">
        <f t="shared" si="440"/>
        <v>1.1599999999999999</v>
      </c>
      <c r="AA911" s="268">
        <f t="shared" si="349"/>
        <v>0</v>
      </c>
      <c r="AB911" s="456">
        <f t="shared" si="350"/>
        <v>0</v>
      </c>
      <c r="AC911" s="457">
        <f t="shared" si="351"/>
        <v>0</v>
      </c>
      <c r="AD911" s="456">
        <f t="shared" si="352"/>
        <v>0</v>
      </c>
      <c r="AE911" s="458">
        <f t="shared" si="353"/>
        <v>0</v>
      </c>
      <c r="AF911" s="457">
        <f t="shared" si="406"/>
        <v>0</v>
      </c>
      <c r="AG911" s="456">
        <f t="shared" si="355"/>
        <v>0</v>
      </c>
      <c r="AH911" s="457">
        <f t="shared" si="356"/>
        <v>0</v>
      </c>
      <c r="AI911" s="268">
        <f t="shared" si="357"/>
        <v>0</v>
      </c>
      <c r="AJ911" s="269">
        <f t="shared" si="358"/>
        <v>0</v>
      </c>
      <c r="AK911" s="270">
        <f t="shared" si="359"/>
        <v>0</v>
      </c>
      <c r="AL911" s="415">
        <f t="shared" si="360"/>
        <v>0</v>
      </c>
      <c r="AM911" s="259" t="str">
        <f>IF(AP911="","",IFERROR(VLOOKUP(AP911,CODES!$A$3:$D$1348,4,FALSE),"X"))&amp;IF(AQ911="","",IFERROR(VLOOKUP(AQ911,CODES!$A$3:$D$1348,4,FALSE),"X"))&amp;IF(AR911="","",IFERROR(VLOOKUP(AR911,CODES!$A$3:$D$1348,4,FALSE),"X"))&amp;IF(AS911="","",IFERROR(VLOOKUP(AS911,CODES!$A$3:$D$1348,4,FALSE),"X"))&amp;IF(AT911="","",IFERROR(VLOOKUP(AT911,CODES!$A$3:$D$1348,4,FALSE),"X"))&amp;IF(AU911="","",IFERROR(VLOOKUP(AU911,CODES!$A$3:$D$1348,4,FALSE),"X"))&amp;IF(AV911="","",IFERROR(VLOOKUP(AV911,CODES!$A$3:$D$1348,4,FALSE),"X"))&amp;IF(AW911="","",IFERROR(VLOOKUP(AW911,CODES!$A$3:$D$1348,4,FALSE),"X"))&amp;IF(AX911="","",IFERROR(VLOOKUP(AX911,CODES!$A$3:$D$1348,4,FALSE),"X"))&amp;IF(AY911="","",IFERROR(VLOOKUP(AY911,CODES!$A$3:$D$1348,4,FALSE),"X"))</f>
        <v/>
      </c>
      <c r="AN911" s="258">
        <f>SUM(IFERROR(VLOOKUP(AP911,CODES!$A$3:$D$1348,4,FALSE)*BC911,0),IFERROR(VLOOKUP(AQ911,CODES!$A$3:$D$1348,4,FALSE)*BF911,0),IFERROR(VLOOKUP(AR911,CODES!$A$3:$D$1348,4,FALSE)*BI911,0),IFERROR(VLOOKUP(AS911,CODES!$A$3:$D$1348,4,FALSE)*BL911,0),IFERROR(VLOOKUP(AT911,CODES!$A$3:$D$1348,4,FALSE)*BO911,0),IFERROR(VLOOKUP(AU911,CODES!$A$3:$D$1348,4,FALSE)*BR911,0),IFERROR(VLOOKUP(AV911,CODES!$A$3:$D$1348,4,FALSE)*BU911,0),IFERROR(VLOOKUP(AW911,CODES!$A$3:$D$1348,4,FALSE)*BX911,0),IFERROR(VLOOKUP(AX911,CODES!$A$3:$D$1348,4,FALSE)*CA911,0),IFERROR(VLOOKUP(AY911,CODES!$A$3:$D$1348,4,FALSE)*CD911,0))</f>
        <v>0</v>
      </c>
      <c r="AO911" s="258">
        <f>SUM(IFERROR(VLOOKUP(AP911,CODES!$A$3:$D$1348,3,FALSE)*BC911,0),IFERROR(VLOOKUP(AQ911,CODES!$A$3:$D$1348,3,FALSE)*BF911,0),IFERROR(VLOOKUP(AR911,CODES!$A$3:$D$1348,3,FALSE)*BI911,0),IFERROR(VLOOKUP(AS911,CODES!$A$3:$D$1348,3,FALSE)*BL911,0),IFERROR(VLOOKUP(AT911,CODES!$A$3:$D$1348,3,FALSE)*BO911,0),IFERROR(VLOOKUP(AU911,CODES!$A$3:$D$1348,3,FALSE)*BR911,0),IFERROR(VLOOKUP(AV911,CODES!$A$3:$D$1348,3,FALSE)*BU911,0),IFERROR(VLOOKUP(AW911,CODES!$A$3:$D$1348,3,FALSE)*BX911,0),IFERROR(VLOOKUP(AX911,CODES!$A$3:$D$1348,3,FALSE)*CA911,0),IFERROR(VLOOKUP(AY911,CODES!$A$3:$D$1348,3,FALSE)*CD911,0))+B911</f>
        <v>0</v>
      </c>
      <c r="AP911" s="271" t="str">
        <f t="shared" si="407"/>
        <v/>
      </c>
      <c r="AQ911" s="271" t="str">
        <f t="shared" si="408"/>
        <v/>
      </c>
      <c r="AR911" s="271" t="str">
        <f t="shared" si="409"/>
        <v/>
      </c>
      <c r="AS911" s="271" t="str">
        <f t="shared" si="410"/>
        <v/>
      </c>
      <c r="AT911" s="271" t="str">
        <f t="shared" si="411"/>
        <v/>
      </c>
      <c r="AU911" s="271" t="str">
        <f t="shared" si="412"/>
        <v/>
      </c>
      <c r="AV911" s="271" t="str">
        <f t="shared" si="413"/>
        <v/>
      </c>
      <c r="AW911" s="271" t="str">
        <f t="shared" si="414"/>
        <v/>
      </c>
      <c r="AX911" s="271" t="str">
        <f t="shared" si="415"/>
        <v/>
      </c>
      <c r="AY911" s="271" t="str">
        <f t="shared" si="416"/>
        <v/>
      </c>
      <c r="AZ911" s="258">
        <f t="shared" si="371"/>
        <v>0</v>
      </c>
      <c r="BA911" s="258">
        <f t="shared" si="448"/>
        <v>1</v>
      </c>
      <c r="BB911" s="258">
        <f t="shared" si="417"/>
        <v>0</v>
      </c>
      <c r="BC911" s="258">
        <f t="shared" si="418"/>
        <v>1</v>
      </c>
      <c r="BD911" s="258">
        <f t="shared" si="374"/>
        <v>1</v>
      </c>
      <c r="BE911" s="258">
        <f t="shared" si="419"/>
        <v>0</v>
      </c>
      <c r="BF911" s="258">
        <f t="shared" si="420"/>
        <v>1</v>
      </c>
      <c r="BG911" s="258">
        <f t="shared" si="377"/>
        <v>1</v>
      </c>
      <c r="BH911" s="258">
        <f t="shared" si="421"/>
        <v>0</v>
      </c>
      <c r="BI911" s="258">
        <f t="shared" si="422"/>
        <v>1</v>
      </c>
      <c r="BJ911" s="258">
        <f t="shared" si="380"/>
        <v>1</v>
      </c>
      <c r="BK911" s="258">
        <f t="shared" si="423"/>
        <v>0</v>
      </c>
      <c r="BL911" s="258">
        <f t="shared" si="424"/>
        <v>1</v>
      </c>
      <c r="BM911" s="258">
        <f t="shared" si="383"/>
        <v>1</v>
      </c>
      <c r="BN911" s="258">
        <f t="shared" si="425"/>
        <v>0</v>
      </c>
      <c r="BO911" s="258">
        <f t="shared" si="426"/>
        <v>1</v>
      </c>
      <c r="BP911" s="258">
        <f t="shared" si="386"/>
        <v>1</v>
      </c>
      <c r="BQ911" s="258">
        <f t="shared" si="427"/>
        <v>0</v>
      </c>
      <c r="BR911" s="258">
        <f t="shared" si="428"/>
        <v>1</v>
      </c>
      <c r="BS911" s="258">
        <f t="shared" si="389"/>
        <v>1</v>
      </c>
      <c r="BT911" s="258">
        <f t="shared" si="429"/>
        <v>0</v>
      </c>
      <c r="BU911" s="258">
        <f t="shared" si="430"/>
        <v>1</v>
      </c>
      <c r="BV911" s="258">
        <f t="shared" si="392"/>
        <v>1</v>
      </c>
      <c r="BW911" s="258">
        <f t="shared" si="431"/>
        <v>0</v>
      </c>
      <c r="BX911" s="258">
        <f t="shared" si="432"/>
        <v>1</v>
      </c>
      <c r="BY911" s="258">
        <f t="shared" si="395"/>
        <v>1</v>
      </c>
      <c r="BZ911" s="258">
        <f t="shared" si="433"/>
        <v>0</v>
      </c>
      <c r="CA911" s="258">
        <f t="shared" si="434"/>
        <v>1</v>
      </c>
      <c r="CB911" s="258">
        <f t="shared" si="398"/>
        <v>1</v>
      </c>
      <c r="CC911" s="258">
        <f t="shared" si="435"/>
        <v>0</v>
      </c>
      <c r="CD911" s="258">
        <f t="shared" si="436"/>
        <v>1</v>
      </c>
    </row>
    <row r="912" spans="1:82" hidden="1">
      <c r="A912" s="258"/>
      <c r="B912" s="258"/>
      <c r="C912" s="259"/>
      <c r="D912" s="258"/>
      <c r="E912" s="258"/>
      <c r="F912" s="258"/>
      <c r="G912" s="258">
        <v>904</v>
      </c>
      <c r="H912" s="743"/>
      <c r="I912" s="744"/>
      <c r="J912" s="739"/>
      <c r="K912" s="745"/>
      <c r="L912" s="745"/>
      <c r="M912" s="272"/>
      <c r="N912" s="508">
        <f t="shared" si="447"/>
        <v>0</v>
      </c>
      <c r="O912" s="510">
        <f t="shared" si="449"/>
        <v>0</v>
      </c>
      <c r="P912" s="260">
        <f t="shared" si="450"/>
        <v>0</v>
      </c>
      <c r="Q912" s="261">
        <f t="shared" si="451"/>
        <v>0</v>
      </c>
      <c r="R912" s="261">
        <f t="shared" si="446"/>
        <v>0</v>
      </c>
      <c r="S912" s="262"/>
      <c r="T912" s="262"/>
      <c r="U912" s="263">
        <f t="shared" si="348"/>
        <v>1.288</v>
      </c>
      <c r="V912" s="264">
        <f>IF(E912="SP",1,IF(D912="",ExtraMargeMateriaal,(1-VLOOKUP(D912,TabelAankoop[],4,FALSE))))</f>
        <v>1</v>
      </c>
      <c r="W912" s="265">
        <f t="shared" si="437"/>
        <v>0.6885</v>
      </c>
      <c r="X912" s="266">
        <f t="shared" si="438"/>
        <v>1</v>
      </c>
      <c r="Y912" s="267">
        <f t="shared" si="439"/>
        <v>1.46</v>
      </c>
      <c r="Z912" s="267">
        <f t="shared" si="440"/>
        <v>1.1599999999999999</v>
      </c>
      <c r="AA912" s="268">
        <f t="shared" si="349"/>
        <v>0</v>
      </c>
      <c r="AB912" s="456">
        <f t="shared" si="350"/>
        <v>0</v>
      </c>
      <c r="AC912" s="457">
        <f t="shared" si="351"/>
        <v>0</v>
      </c>
      <c r="AD912" s="456">
        <f t="shared" si="352"/>
        <v>0</v>
      </c>
      <c r="AE912" s="458">
        <f t="shared" si="353"/>
        <v>0</v>
      </c>
      <c r="AF912" s="457">
        <f t="shared" si="406"/>
        <v>0</v>
      </c>
      <c r="AG912" s="456">
        <f t="shared" si="355"/>
        <v>0</v>
      </c>
      <c r="AH912" s="457">
        <f t="shared" si="356"/>
        <v>0</v>
      </c>
      <c r="AI912" s="268">
        <f t="shared" si="357"/>
        <v>0</v>
      </c>
      <c r="AJ912" s="269">
        <f t="shared" si="358"/>
        <v>0</v>
      </c>
      <c r="AK912" s="270">
        <f t="shared" si="359"/>
        <v>0</v>
      </c>
      <c r="AL912" s="415">
        <f t="shared" si="360"/>
        <v>0</v>
      </c>
      <c r="AM912" s="259" t="str">
        <f>IF(AP912="","",IFERROR(VLOOKUP(AP912,CODES!$A$3:$D$1348,4,FALSE),"X"))&amp;IF(AQ912="","",IFERROR(VLOOKUP(AQ912,CODES!$A$3:$D$1348,4,FALSE),"X"))&amp;IF(AR912="","",IFERROR(VLOOKUP(AR912,CODES!$A$3:$D$1348,4,FALSE),"X"))&amp;IF(AS912="","",IFERROR(VLOOKUP(AS912,CODES!$A$3:$D$1348,4,FALSE),"X"))&amp;IF(AT912="","",IFERROR(VLOOKUP(AT912,CODES!$A$3:$D$1348,4,FALSE),"X"))&amp;IF(AU912="","",IFERROR(VLOOKUP(AU912,CODES!$A$3:$D$1348,4,FALSE),"X"))&amp;IF(AV912="","",IFERROR(VLOOKUP(AV912,CODES!$A$3:$D$1348,4,FALSE),"X"))&amp;IF(AW912="","",IFERROR(VLOOKUP(AW912,CODES!$A$3:$D$1348,4,FALSE),"X"))&amp;IF(AX912="","",IFERROR(VLOOKUP(AX912,CODES!$A$3:$D$1348,4,FALSE),"X"))&amp;IF(AY912="","",IFERROR(VLOOKUP(AY912,CODES!$A$3:$D$1348,4,FALSE),"X"))</f>
        <v/>
      </c>
      <c r="AN912" s="258">
        <f>SUM(IFERROR(VLOOKUP(AP912,CODES!$A$3:$D$1348,4,FALSE)*BC912,0),IFERROR(VLOOKUP(AQ912,CODES!$A$3:$D$1348,4,FALSE)*BF912,0),IFERROR(VLOOKUP(AR912,CODES!$A$3:$D$1348,4,FALSE)*BI912,0),IFERROR(VLOOKUP(AS912,CODES!$A$3:$D$1348,4,FALSE)*BL912,0),IFERROR(VLOOKUP(AT912,CODES!$A$3:$D$1348,4,FALSE)*BO912,0),IFERROR(VLOOKUP(AU912,CODES!$A$3:$D$1348,4,FALSE)*BR912,0),IFERROR(VLOOKUP(AV912,CODES!$A$3:$D$1348,4,FALSE)*BU912,0),IFERROR(VLOOKUP(AW912,CODES!$A$3:$D$1348,4,FALSE)*BX912,0),IFERROR(VLOOKUP(AX912,CODES!$A$3:$D$1348,4,FALSE)*CA912,0),IFERROR(VLOOKUP(AY912,CODES!$A$3:$D$1348,4,FALSE)*CD912,0))</f>
        <v>0</v>
      </c>
      <c r="AO912" s="258">
        <f>SUM(IFERROR(VLOOKUP(AP912,CODES!$A$3:$D$1348,3,FALSE)*BC912,0),IFERROR(VLOOKUP(AQ912,CODES!$A$3:$D$1348,3,FALSE)*BF912,0),IFERROR(VLOOKUP(AR912,CODES!$A$3:$D$1348,3,FALSE)*BI912,0),IFERROR(VLOOKUP(AS912,CODES!$A$3:$D$1348,3,FALSE)*BL912,0),IFERROR(VLOOKUP(AT912,CODES!$A$3:$D$1348,3,FALSE)*BO912,0),IFERROR(VLOOKUP(AU912,CODES!$A$3:$D$1348,3,FALSE)*BR912,0),IFERROR(VLOOKUP(AV912,CODES!$A$3:$D$1348,3,FALSE)*BU912,0),IFERROR(VLOOKUP(AW912,CODES!$A$3:$D$1348,3,FALSE)*BX912,0),IFERROR(VLOOKUP(AX912,CODES!$A$3:$D$1348,3,FALSE)*CA912,0),IFERROR(VLOOKUP(AY912,CODES!$A$3:$D$1348,3,FALSE)*CD912,0))+B912</f>
        <v>0</v>
      </c>
      <c r="AP912" s="271" t="str">
        <f t="shared" si="407"/>
        <v/>
      </c>
      <c r="AQ912" s="271" t="str">
        <f t="shared" si="408"/>
        <v/>
      </c>
      <c r="AR912" s="271" t="str">
        <f t="shared" si="409"/>
        <v/>
      </c>
      <c r="AS912" s="271" t="str">
        <f t="shared" si="410"/>
        <v/>
      </c>
      <c r="AT912" s="271" t="str">
        <f t="shared" si="411"/>
        <v/>
      </c>
      <c r="AU912" s="271" t="str">
        <f t="shared" si="412"/>
        <v/>
      </c>
      <c r="AV912" s="271" t="str">
        <f t="shared" si="413"/>
        <v/>
      </c>
      <c r="AW912" s="271" t="str">
        <f t="shared" si="414"/>
        <v/>
      </c>
      <c r="AX912" s="271" t="str">
        <f t="shared" si="415"/>
        <v/>
      </c>
      <c r="AY912" s="271" t="str">
        <f t="shared" si="416"/>
        <v/>
      </c>
      <c r="AZ912" s="258">
        <f t="shared" si="371"/>
        <v>0</v>
      </c>
      <c r="BA912" s="258">
        <f t="shared" si="448"/>
        <v>1</v>
      </c>
      <c r="BB912" s="258">
        <f t="shared" si="417"/>
        <v>0</v>
      </c>
      <c r="BC912" s="258">
        <f t="shared" si="418"/>
        <v>1</v>
      </c>
      <c r="BD912" s="258">
        <f t="shared" si="374"/>
        <v>1</v>
      </c>
      <c r="BE912" s="258">
        <f t="shared" si="419"/>
        <v>0</v>
      </c>
      <c r="BF912" s="258">
        <f t="shared" si="420"/>
        <v>1</v>
      </c>
      <c r="BG912" s="258">
        <f t="shared" si="377"/>
        <v>1</v>
      </c>
      <c r="BH912" s="258">
        <f t="shared" si="421"/>
        <v>0</v>
      </c>
      <c r="BI912" s="258">
        <f t="shared" si="422"/>
        <v>1</v>
      </c>
      <c r="BJ912" s="258">
        <f t="shared" si="380"/>
        <v>1</v>
      </c>
      <c r="BK912" s="258">
        <f t="shared" si="423"/>
        <v>0</v>
      </c>
      <c r="BL912" s="258">
        <f t="shared" si="424"/>
        <v>1</v>
      </c>
      <c r="BM912" s="258">
        <f t="shared" si="383"/>
        <v>1</v>
      </c>
      <c r="BN912" s="258">
        <f t="shared" si="425"/>
        <v>0</v>
      </c>
      <c r="BO912" s="258">
        <f t="shared" si="426"/>
        <v>1</v>
      </c>
      <c r="BP912" s="258">
        <f t="shared" si="386"/>
        <v>1</v>
      </c>
      <c r="BQ912" s="258">
        <f t="shared" si="427"/>
        <v>0</v>
      </c>
      <c r="BR912" s="258">
        <f t="shared" si="428"/>
        <v>1</v>
      </c>
      <c r="BS912" s="258">
        <f t="shared" si="389"/>
        <v>1</v>
      </c>
      <c r="BT912" s="258">
        <f t="shared" si="429"/>
        <v>0</v>
      </c>
      <c r="BU912" s="258">
        <f t="shared" si="430"/>
        <v>1</v>
      </c>
      <c r="BV912" s="258">
        <f t="shared" si="392"/>
        <v>1</v>
      </c>
      <c r="BW912" s="258">
        <f t="shared" si="431"/>
        <v>0</v>
      </c>
      <c r="BX912" s="258">
        <f t="shared" si="432"/>
        <v>1</v>
      </c>
      <c r="BY912" s="258">
        <f t="shared" si="395"/>
        <v>1</v>
      </c>
      <c r="BZ912" s="258">
        <f t="shared" si="433"/>
        <v>0</v>
      </c>
      <c r="CA912" s="258">
        <f t="shared" si="434"/>
        <v>1</v>
      </c>
      <c r="CB912" s="258">
        <f t="shared" si="398"/>
        <v>1</v>
      </c>
      <c r="CC912" s="258">
        <f t="shared" si="435"/>
        <v>0</v>
      </c>
      <c r="CD912" s="258">
        <f t="shared" si="436"/>
        <v>1</v>
      </c>
    </row>
    <row r="913" spans="1:82" hidden="1">
      <c r="A913" s="258"/>
      <c r="B913" s="258"/>
      <c r="C913" s="259"/>
      <c r="D913" s="258"/>
      <c r="E913" s="258"/>
      <c r="F913" s="258"/>
      <c r="G913" s="258">
        <v>905</v>
      </c>
      <c r="H913" s="743"/>
      <c r="I913" s="744"/>
      <c r="J913" s="739"/>
      <c r="K913" s="745"/>
      <c r="L913" s="745"/>
      <c r="M913" s="272"/>
      <c r="N913" s="508">
        <f t="shared" si="447"/>
        <v>0</v>
      </c>
      <c r="O913" s="510">
        <f t="shared" si="449"/>
        <v>0</v>
      </c>
      <c r="P913" s="260">
        <f t="shared" si="450"/>
        <v>0</v>
      </c>
      <c r="Q913" s="261">
        <f t="shared" si="451"/>
        <v>0</v>
      </c>
      <c r="R913" s="261">
        <f t="shared" si="446"/>
        <v>0</v>
      </c>
      <c r="S913" s="262"/>
      <c r="T913" s="262"/>
      <c r="U913" s="263">
        <f t="shared" si="348"/>
        <v>1.288</v>
      </c>
      <c r="V913" s="264">
        <f>IF(E913="SP",1,IF(D913="",ExtraMargeMateriaal,(1-VLOOKUP(D913,TabelAankoop[],4,FALSE))))</f>
        <v>1</v>
      </c>
      <c r="W913" s="265">
        <f t="shared" si="437"/>
        <v>0.6885</v>
      </c>
      <c r="X913" s="266">
        <f t="shared" si="438"/>
        <v>1</v>
      </c>
      <c r="Y913" s="267">
        <f t="shared" si="439"/>
        <v>1.46</v>
      </c>
      <c r="Z913" s="267">
        <f t="shared" si="440"/>
        <v>1.1599999999999999</v>
      </c>
      <c r="AA913" s="268">
        <f t="shared" si="349"/>
        <v>0</v>
      </c>
      <c r="AB913" s="456">
        <f t="shared" si="350"/>
        <v>0</v>
      </c>
      <c r="AC913" s="457">
        <f t="shared" si="351"/>
        <v>0</v>
      </c>
      <c r="AD913" s="456">
        <f t="shared" si="352"/>
        <v>0</v>
      </c>
      <c r="AE913" s="458">
        <f t="shared" si="353"/>
        <v>0</v>
      </c>
      <c r="AF913" s="457">
        <f t="shared" si="406"/>
        <v>0</v>
      </c>
      <c r="AG913" s="456">
        <f t="shared" si="355"/>
        <v>0</v>
      </c>
      <c r="AH913" s="457">
        <f t="shared" si="356"/>
        <v>0</v>
      </c>
      <c r="AI913" s="268">
        <f t="shared" si="357"/>
        <v>0</v>
      </c>
      <c r="AJ913" s="269">
        <f t="shared" si="358"/>
        <v>0</v>
      </c>
      <c r="AK913" s="270">
        <f t="shared" si="359"/>
        <v>0</v>
      </c>
      <c r="AL913" s="415">
        <f t="shared" si="360"/>
        <v>0</v>
      </c>
      <c r="AM913" s="259" t="str">
        <f>IF(AP913="","",IFERROR(VLOOKUP(AP913,CODES!$A$3:$D$1348,4,FALSE),"X"))&amp;IF(AQ913="","",IFERROR(VLOOKUP(AQ913,CODES!$A$3:$D$1348,4,FALSE),"X"))&amp;IF(AR913="","",IFERROR(VLOOKUP(AR913,CODES!$A$3:$D$1348,4,FALSE),"X"))&amp;IF(AS913="","",IFERROR(VLOOKUP(AS913,CODES!$A$3:$D$1348,4,FALSE),"X"))&amp;IF(AT913="","",IFERROR(VLOOKUP(AT913,CODES!$A$3:$D$1348,4,FALSE),"X"))&amp;IF(AU913="","",IFERROR(VLOOKUP(AU913,CODES!$A$3:$D$1348,4,FALSE),"X"))&amp;IF(AV913="","",IFERROR(VLOOKUP(AV913,CODES!$A$3:$D$1348,4,FALSE),"X"))&amp;IF(AW913="","",IFERROR(VLOOKUP(AW913,CODES!$A$3:$D$1348,4,FALSE),"X"))&amp;IF(AX913="","",IFERROR(VLOOKUP(AX913,CODES!$A$3:$D$1348,4,FALSE),"X"))&amp;IF(AY913="","",IFERROR(VLOOKUP(AY913,CODES!$A$3:$D$1348,4,FALSE),"X"))</f>
        <v/>
      </c>
      <c r="AN913" s="258">
        <f>SUM(IFERROR(VLOOKUP(AP913,CODES!$A$3:$D$1348,4,FALSE)*BC913,0),IFERROR(VLOOKUP(AQ913,CODES!$A$3:$D$1348,4,FALSE)*BF913,0),IFERROR(VLOOKUP(AR913,CODES!$A$3:$D$1348,4,FALSE)*BI913,0),IFERROR(VLOOKUP(AS913,CODES!$A$3:$D$1348,4,FALSE)*BL913,0),IFERROR(VLOOKUP(AT913,CODES!$A$3:$D$1348,4,FALSE)*BO913,0),IFERROR(VLOOKUP(AU913,CODES!$A$3:$D$1348,4,FALSE)*BR913,0),IFERROR(VLOOKUP(AV913,CODES!$A$3:$D$1348,4,FALSE)*BU913,0),IFERROR(VLOOKUP(AW913,CODES!$A$3:$D$1348,4,FALSE)*BX913,0),IFERROR(VLOOKUP(AX913,CODES!$A$3:$D$1348,4,FALSE)*CA913,0),IFERROR(VLOOKUP(AY913,CODES!$A$3:$D$1348,4,FALSE)*CD913,0))</f>
        <v>0</v>
      </c>
      <c r="AO913" s="258">
        <f>SUM(IFERROR(VLOOKUP(AP913,CODES!$A$3:$D$1348,3,FALSE)*BC913,0),IFERROR(VLOOKUP(AQ913,CODES!$A$3:$D$1348,3,FALSE)*BF913,0),IFERROR(VLOOKUP(AR913,CODES!$A$3:$D$1348,3,FALSE)*BI913,0),IFERROR(VLOOKUP(AS913,CODES!$A$3:$D$1348,3,FALSE)*BL913,0),IFERROR(VLOOKUP(AT913,CODES!$A$3:$D$1348,3,FALSE)*BO913,0),IFERROR(VLOOKUP(AU913,CODES!$A$3:$D$1348,3,FALSE)*BR913,0),IFERROR(VLOOKUP(AV913,CODES!$A$3:$D$1348,3,FALSE)*BU913,0),IFERROR(VLOOKUP(AW913,CODES!$A$3:$D$1348,3,FALSE)*BX913,0),IFERROR(VLOOKUP(AX913,CODES!$A$3:$D$1348,3,FALSE)*CA913,0),IFERROR(VLOOKUP(AY913,CODES!$A$3:$D$1348,3,FALSE)*CD913,0))+B913</f>
        <v>0</v>
      </c>
      <c r="AP913" s="271" t="str">
        <f t="shared" si="407"/>
        <v/>
      </c>
      <c r="AQ913" s="271" t="str">
        <f t="shared" si="408"/>
        <v/>
      </c>
      <c r="AR913" s="271" t="str">
        <f t="shared" si="409"/>
        <v/>
      </c>
      <c r="AS913" s="271" t="str">
        <f t="shared" si="410"/>
        <v/>
      </c>
      <c r="AT913" s="271" t="str">
        <f t="shared" si="411"/>
        <v/>
      </c>
      <c r="AU913" s="271" t="str">
        <f t="shared" si="412"/>
        <v/>
      </c>
      <c r="AV913" s="271" t="str">
        <f t="shared" si="413"/>
        <v/>
      </c>
      <c r="AW913" s="271" t="str">
        <f t="shared" si="414"/>
        <v/>
      </c>
      <c r="AX913" s="271" t="str">
        <f t="shared" si="415"/>
        <v/>
      </c>
      <c r="AY913" s="271" t="str">
        <f t="shared" si="416"/>
        <v/>
      </c>
      <c r="AZ913" s="258">
        <f t="shared" si="371"/>
        <v>0</v>
      </c>
      <c r="BA913" s="258">
        <f t="shared" si="448"/>
        <v>1</v>
      </c>
      <c r="BB913" s="258">
        <f t="shared" si="417"/>
        <v>0</v>
      </c>
      <c r="BC913" s="258">
        <f t="shared" si="418"/>
        <v>1</v>
      </c>
      <c r="BD913" s="258">
        <f t="shared" si="374"/>
        <v>1</v>
      </c>
      <c r="BE913" s="258">
        <f t="shared" si="419"/>
        <v>0</v>
      </c>
      <c r="BF913" s="258">
        <f t="shared" si="420"/>
        <v>1</v>
      </c>
      <c r="BG913" s="258">
        <f t="shared" si="377"/>
        <v>1</v>
      </c>
      <c r="BH913" s="258">
        <f t="shared" si="421"/>
        <v>0</v>
      </c>
      <c r="BI913" s="258">
        <f t="shared" si="422"/>
        <v>1</v>
      </c>
      <c r="BJ913" s="258">
        <f t="shared" si="380"/>
        <v>1</v>
      </c>
      <c r="BK913" s="258">
        <f t="shared" si="423"/>
        <v>0</v>
      </c>
      <c r="BL913" s="258">
        <f t="shared" si="424"/>
        <v>1</v>
      </c>
      <c r="BM913" s="258">
        <f t="shared" si="383"/>
        <v>1</v>
      </c>
      <c r="BN913" s="258">
        <f t="shared" si="425"/>
        <v>0</v>
      </c>
      <c r="BO913" s="258">
        <f t="shared" si="426"/>
        <v>1</v>
      </c>
      <c r="BP913" s="258">
        <f t="shared" si="386"/>
        <v>1</v>
      </c>
      <c r="BQ913" s="258">
        <f t="shared" si="427"/>
        <v>0</v>
      </c>
      <c r="BR913" s="258">
        <f t="shared" si="428"/>
        <v>1</v>
      </c>
      <c r="BS913" s="258">
        <f t="shared" si="389"/>
        <v>1</v>
      </c>
      <c r="BT913" s="258">
        <f t="shared" si="429"/>
        <v>0</v>
      </c>
      <c r="BU913" s="258">
        <f t="shared" si="430"/>
        <v>1</v>
      </c>
      <c r="BV913" s="258">
        <f t="shared" si="392"/>
        <v>1</v>
      </c>
      <c r="BW913" s="258">
        <f t="shared" si="431"/>
        <v>0</v>
      </c>
      <c r="BX913" s="258">
        <f t="shared" si="432"/>
        <v>1</v>
      </c>
      <c r="BY913" s="258">
        <f t="shared" si="395"/>
        <v>1</v>
      </c>
      <c r="BZ913" s="258">
        <f t="shared" si="433"/>
        <v>0</v>
      </c>
      <c r="CA913" s="258">
        <f t="shared" si="434"/>
        <v>1</v>
      </c>
      <c r="CB913" s="258">
        <f t="shared" si="398"/>
        <v>1</v>
      </c>
      <c r="CC913" s="258">
        <f t="shared" si="435"/>
        <v>0</v>
      </c>
      <c r="CD913" s="258">
        <f t="shared" si="436"/>
        <v>1</v>
      </c>
    </row>
    <row r="914" spans="1:82" hidden="1">
      <c r="A914" s="258"/>
      <c r="B914" s="258"/>
      <c r="C914" s="259"/>
      <c r="D914" s="258"/>
      <c r="E914" s="258"/>
      <c r="F914" s="258"/>
      <c r="G914" s="258">
        <v>906</v>
      </c>
      <c r="H914" s="743"/>
      <c r="I914" s="744"/>
      <c r="J914" s="739"/>
      <c r="K914" s="745"/>
      <c r="L914" s="745"/>
      <c r="M914" s="272"/>
      <c r="N914" s="508">
        <f t="shared" si="447"/>
        <v>0</v>
      </c>
      <c r="O914" s="510">
        <f t="shared" si="449"/>
        <v>0</v>
      </c>
      <c r="P914" s="260">
        <f t="shared" si="450"/>
        <v>0</v>
      </c>
      <c r="Q914" s="261">
        <f t="shared" si="451"/>
        <v>0</v>
      </c>
      <c r="R914" s="261">
        <f t="shared" si="446"/>
        <v>0</v>
      </c>
      <c r="S914" s="262"/>
      <c r="T914" s="262"/>
      <c r="U914" s="263">
        <f t="shared" si="348"/>
        <v>1.288</v>
      </c>
      <c r="V914" s="264">
        <f>IF(E914="SP",1,IF(D914="",ExtraMargeMateriaal,(1-VLOOKUP(D914,TabelAankoop[],4,FALSE))))</f>
        <v>1</v>
      </c>
      <c r="W914" s="265">
        <f t="shared" si="437"/>
        <v>0.6885</v>
      </c>
      <c r="X914" s="266">
        <f t="shared" si="438"/>
        <v>1</v>
      </c>
      <c r="Y914" s="267">
        <f t="shared" si="439"/>
        <v>1.46</v>
      </c>
      <c r="Z914" s="267">
        <f t="shared" si="440"/>
        <v>1.1599999999999999</v>
      </c>
      <c r="AA914" s="268">
        <f t="shared" si="349"/>
        <v>0</v>
      </c>
      <c r="AB914" s="456">
        <f t="shared" si="350"/>
        <v>0</v>
      </c>
      <c r="AC914" s="457">
        <f t="shared" si="351"/>
        <v>0</v>
      </c>
      <c r="AD914" s="456">
        <f t="shared" si="352"/>
        <v>0</v>
      </c>
      <c r="AE914" s="458">
        <f t="shared" si="353"/>
        <v>0</v>
      </c>
      <c r="AF914" s="457">
        <f t="shared" si="406"/>
        <v>0</v>
      </c>
      <c r="AG914" s="456">
        <f t="shared" si="355"/>
        <v>0</v>
      </c>
      <c r="AH914" s="457">
        <f t="shared" si="356"/>
        <v>0</v>
      </c>
      <c r="AI914" s="268">
        <f t="shared" si="357"/>
        <v>0</v>
      </c>
      <c r="AJ914" s="269">
        <f t="shared" si="358"/>
        <v>0</v>
      </c>
      <c r="AK914" s="270">
        <f t="shared" si="359"/>
        <v>0</v>
      </c>
      <c r="AL914" s="415">
        <f t="shared" si="360"/>
        <v>0</v>
      </c>
      <c r="AM914" s="259" t="str">
        <f>IF(AP914="","",IFERROR(VLOOKUP(AP914,CODES!$A$3:$D$1348,4,FALSE),"X"))&amp;IF(AQ914="","",IFERROR(VLOOKUP(AQ914,CODES!$A$3:$D$1348,4,FALSE),"X"))&amp;IF(AR914="","",IFERROR(VLOOKUP(AR914,CODES!$A$3:$D$1348,4,FALSE),"X"))&amp;IF(AS914="","",IFERROR(VLOOKUP(AS914,CODES!$A$3:$D$1348,4,FALSE),"X"))&amp;IF(AT914="","",IFERROR(VLOOKUP(AT914,CODES!$A$3:$D$1348,4,FALSE),"X"))&amp;IF(AU914="","",IFERROR(VLOOKUP(AU914,CODES!$A$3:$D$1348,4,FALSE),"X"))&amp;IF(AV914="","",IFERROR(VLOOKUP(AV914,CODES!$A$3:$D$1348,4,FALSE),"X"))&amp;IF(AW914="","",IFERROR(VLOOKUP(AW914,CODES!$A$3:$D$1348,4,FALSE),"X"))&amp;IF(AX914="","",IFERROR(VLOOKUP(AX914,CODES!$A$3:$D$1348,4,FALSE),"X"))&amp;IF(AY914="","",IFERROR(VLOOKUP(AY914,CODES!$A$3:$D$1348,4,FALSE),"X"))</f>
        <v/>
      </c>
      <c r="AN914" s="258">
        <f>SUM(IFERROR(VLOOKUP(AP914,CODES!$A$3:$D$1348,4,FALSE)*BC914,0),IFERROR(VLOOKUP(AQ914,CODES!$A$3:$D$1348,4,FALSE)*BF914,0),IFERROR(VLOOKUP(AR914,CODES!$A$3:$D$1348,4,FALSE)*BI914,0),IFERROR(VLOOKUP(AS914,CODES!$A$3:$D$1348,4,FALSE)*BL914,0),IFERROR(VLOOKUP(AT914,CODES!$A$3:$D$1348,4,FALSE)*BO914,0),IFERROR(VLOOKUP(AU914,CODES!$A$3:$D$1348,4,FALSE)*BR914,0),IFERROR(VLOOKUP(AV914,CODES!$A$3:$D$1348,4,FALSE)*BU914,0),IFERROR(VLOOKUP(AW914,CODES!$A$3:$D$1348,4,FALSE)*BX914,0),IFERROR(VLOOKUP(AX914,CODES!$A$3:$D$1348,4,FALSE)*CA914,0),IFERROR(VLOOKUP(AY914,CODES!$A$3:$D$1348,4,FALSE)*CD914,0))</f>
        <v>0</v>
      </c>
      <c r="AO914" s="258">
        <f>SUM(IFERROR(VLOOKUP(AP914,CODES!$A$3:$D$1348,3,FALSE)*BC914,0),IFERROR(VLOOKUP(AQ914,CODES!$A$3:$D$1348,3,FALSE)*BF914,0),IFERROR(VLOOKUP(AR914,CODES!$A$3:$D$1348,3,FALSE)*BI914,0),IFERROR(VLOOKUP(AS914,CODES!$A$3:$D$1348,3,FALSE)*BL914,0),IFERROR(VLOOKUP(AT914,CODES!$A$3:$D$1348,3,FALSE)*BO914,0),IFERROR(VLOOKUP(AU914,CODES!$A$3:$D$1348,3,FALSE)*BR914,0),IFERROR(VLOOKUP(AV914,CODES!$A$3:$D$1348,3,FALSE)*BU914,0),IFERROR(VLOOKUP(AW914,CODES!$A$3:$D$1348,3,FALSE)*BX914,0),IFERROR(VLOOKUP(AX914,CODES!$A$3:$D$1348,3,FALSE)*CA914,0),IFERROR(VLOOKUP(AY914,CODES!$A$3:$D$1348,3,FALSE)*CD914,0))+B914</f>
        <v>0</v>
      </c>
      <c r="AP914" s="271" t="str">
        <f t="shared" si="407"/>
        <v/>
      </c>
      <c r="AQ914" s="271" t="str">
        <f t="shared" si="408"/>
        <v/>
      </c>
      <c r="AR914" s="271" t="str">
        <f t="shared" si="409"/>
        <v/>
      </c>
      <c r="AS914" s="271" t="str">
        <f t="shared" si="410"/>
        <v/>
      </c>
      <c r="AT914" s="271" t="str">
        <f t="shared" si="411"/>
        <v/>
      </c>
      <c r="AU914" s="271" t="str">
        <f t="shared" si="412"/>
        <v/>
      </c>
      <c r="AV914" s="271" t="str">
        <f t="shared" si="413"/>
        <v/>
      </c>
      <c r="AW914" s="271" t="str">
        <f t="shared" si="414"/>
        <v/>
      </c>
      <c r="AX914" s="271" t="str">
        <f t="shared" si="415"/>
        <v/>
      </c>
      <c r="AY914" s="271" t="str">
        <f t="shared" si="416"/>
        <v/>
      </c>
      <c r="AZ914" s="258">
        <f t="shared" si="371"/>
        <v>0</v>
      </c>
      <c r="BA914" s="258">
        <f t="shared" si="448"/>
        <v>1</v>
      </c>
      <c r="BB914" s="258">
        <f t="shared" si="417"/>
        <v>0</v>
      </c>
      <c r="BC914" s="258">
        <f t="shared" si="418"/>
        <v>1</v>
      </c>
      <c r="BD914" s="258">
        <f t="shared" si="374"/>
        <v>1</v>
      </c>
      <c r="BE914" s="258">
        <f t="shared" si="419"/>
        <v>0</v>
      </c>
      <c r="BF914" s="258">
        <f t="shared" si="420"/>
        <v>1</v>
      </c>
      <c r="BG914" s="258">
        <f t="shared" si="377"/>
        <v>1</v>
      </c>
      <c r="BH914" s="258">
        <f t="shared" si="421"/>
        <v>0</v>
      </c>
      <c r="BI914" s="258">
        <f t="shared" si="422"/>
        <v>1</v>
      </c>
      <c r="BJ914" s="258">
        <f t="shared" si="380"/>
        <v>1</v>
      </c>
      <c r="BK914" s="258">
        <f t="shared" si="423"/>
        <v>0</v>
      </c>
      <c r="BL914" s="258">
        <f t="shared" si="424"/>
        <v>1</v>
      </c>
      <c r="BM914" s="258">
        <f t="shared" si="383"/>
        <v>1</v>
      </c>
      <c r="BN914" s="258">
        <f t="shared" si="425"/>
        <v>0</v>
      </c>
      <c r="BO914" s="258">
        <f t="shared" si="426"/>
        <v>1</v>
      </c>
      <c r="BP914" s="258">
        <f t="shared" si="386"/>
        <v>1</v>
      </c>
      <c r="BQ914" s="258">
        <f t="shared" si="427"/>
        <v>0</v>
      </c>
      <c r="BR914" s="258">
        <f t="shared" si="428"/>
        <v>1</v>
      </c>
      <c r="BS914" s="258">
        <f t="shared" si="389"/>
        <v>1</v>
      </c>
      <c r="BT914" s="258">
        <f t="shared" si="429"/>
        <v>0</v>
      </c>
      <c r="BU914" s="258">
        <f t="shared" si="430"/>
        <v>1</v>
      </c>
      <c r="BV914" s="258">
        <f t="shared" si="392"/>
        <v>1</v>
      </c>
      <c r="BW914" s="258">
        <f t="shared" si="431"/>
        <v>0</v>
      </c>
      <c r="BX914" s="258">
        <f t="shared" si="432"/>
        <v>1</v>
      </c>
      <c r="BY914" s="258">
        <f t="shared" si="395"/>
        <v>1</v>
      </c>
      <c r="BZ914" s="258">
        <f t="shared" si="433"/>
        <v>0</v>
      </c>
      <c r="CA914" s="258">
        <f t="shared" si="434"/>
        <v>1</v>
      </c>
      <c r="CB914" s="258">
        <f t="shared" si="398"/>
        <v>1</v>
      </c>
      <c r="CC914" s="258">
        <f t="shared" si="435"/>
        <v>0</v>
      </c>
      <c r="CD914" s="258">
        <f t="shared" si="436"/>
        <v>1</v>
      </c>
    </row>
    <row r="915" spans="1:82" hidden="1">
      <c r="A915" s="258"/>
      <c r="B915" s="258"/>
      <c r="C915" s="259"/>
      <c r="D915" s="258"/>
      <c r="E915" s="258"/>
      <c r="F915" s="258"/>
      <c r="G915" s="258">
        <v>907</v>
      </c>
      <c r="H915" s="414"/>
      <c r="I915" s="273"/>
      <c r="J915" s="274"/>
      <c r="K915" s="275"/>
      <c r="L915" s="745"/>
      <c r="M915" s="272"/>
      <c r="N915" s="508">
        <f t="shared" ref="N915:N978" si="452">ROUND(AJ915+AK915+AL915,2)</f>
        <v>0</v>
      </c>
      <c r="O915" s="510">
        <f t="shared" ref="O915:O978" si="453">N915*M915</f>
        <v>0</v>
      </c>
      <c r="P915" s="260">
        <f t="shared" ref="P915:P978" si="454">IFERROR(AO915,"")</f>
        <v>0</v>
      </c>
      <c r="Q915" s="261">
        <f t="shared" ref="Q915:Q978" si="455">AN915</f>
        <v>0</v>
      </c>
      <c r="R915" s="261">
        <f t="shared" ref="R915:R978" si="456">C915</f>
        <v>0</v>
      </c>
      <c r="S915" s="262"/>
      <c r="T915" s="262"/>
      <c r="U915" s="263">
        <f t="shared" si="2"/>
        <v>1.288</v>
      </c>
      <c r="V915" s="264">
        <f>IF(E915="SP",1,IF(D915="",ExtraMargeMateriaal,(1-VLOOKUP(D915,TabelAankoop[],4,FALSE))))</f>
        <v>1</v>
      </c>
      <c r="W915" s="265">
        <f t="shared" si="3"/>
        <v>0.6885</v>
      </c>
      <c r="X915" s="266">
        <f t="shared" si="4"/>
        <v>1</v>
      </c>
      <c r="Y915" s="267">
        <f t="shared" si="5"/>
        <v>1.46</v>
      </c>
      <c r="Z915" s="267">
        <f t="shared" si="6"/>
        <v>1.1599999999999999</v>
      </c>
      <c r="AA915" s="268">
        <f t="shared" si="7"/>
        <v>0</v>
      </c>
      <c r="AB915" s="456">
        <f t="shared" si="8"/>
        <v>0</v>
      </c>
      <c r="AC915" s="457">
        <f t="shared" si="9"/>
        <v>0</v>
      </c>
      <c r="AD915" s="456">
        <f t="shared" si="10"/>
        <v>0</v>
      </c>
      <c r="AE915" s="458">
        <f t="shared" si="11"/>
        <v>0</v>
      </c>
      <c r="AF915" s="457">
        <f t="shared" ref="AF915" si="457">AE915/60</f>
        <v>0</v>
      </c>
      <c r="AG915" s="456">
        <f t="shared" si="12"/>
        <v>0</v>
      </c>
      <c r="AH915" s="457">
        <f t="shared" si="13"/>
        <v>0</v>
      </c>
      <c r="AI915" s="268">
        <f t="shared" si="14"/>
        <v>0</v>
      </c>
      <c r="AJ915" s="269">
        <f t="shared" si="15"/>
        <v>0</v>
      </c>
      <c r="AK915" s="261">
        <f t="shared" si="16"/>
        <v>0</v>
      </c>
      <c r="AL915" s="413">
        <f t="shared" si="17"/>
        <v>0</v>
      </c>
      <c r="AM915" s="259" t="str">
        <f>IF(AP915="","",IFERROR(VLOOKUP(AP915,CODES!$A$3:$D$1348,4,FALSE),"X"))&amp;IF(AQ915="","",IFERROR(VLOOKUP(AQ915,CODES!$A$3:$D$1348,4,FALSE),"X"))&amp;IF(AR915="","",IFERROR(VLOOKUP(AR915,CODES!$A$3:$D$1348,4,FALSE),"X"))&amp;IF(AS915="","",IFERROR(VLOOKUP(AS915,CODES!$A$3:$D$1348,4,FALSE),"X"))&amp;IF(AT915="","",IFERROR(VLOOKUP(AT915,CODES!$A$3:$D$1348,4,FALSE),"X"))&amp;IF(AU915="","",IFERROR(VLOOKUP(AU915,CODES!$A$3:$D$1348,4,FALSE),"X"))&amp;IF(AV915="","",IFERROR(VLOOKUP(AV915,CODES!$A$3:$D$1348,4,FALSE),"X"))&amp;IF(AW915="","",IFERROR(VLOOKUP(AW915,CODES!$A$3:$D$1348,4,FALSE),"X"))&amp;IF(AX915="","",IFERROR(VLOOKUP(AX915,CODES!$A$3:$D$1348,4,FALSE),"X"))&amp;IF(AY915="","",IFERROR(VLOOKUP(AY915,CODES!$A$3:$D$1348,4,FALSE),"X"))</f>
        <v/>
      </c>
      <c r="AN915" s="258">
        <f>SUM(IFERROR(VLOOKUP(AP915,CODES!$A$3:$D$1348,4,FALSE)*BC915,0),IFERROR(VLOOKUP(AQ915,CODES!$A$3:$D$1348,4,FALSE)*BF915,0),IFERROR(VLOOKUP(AR915,CODES!$A$3:$D$1348,4,FALSE)*BI915,0),IFERROR(VLOOKUP(AS915,CODES!$A$3:$D$1348,4,FALSE)*BL915,0),IFERROR(VLOOKUP(AT915,CODES!$A$3:$D$1348,4,FALSE)*BO915,0),IFERROR(VLOOKUP(AU915,CODES!$A$3:$D$1348,4,FALSE)*BR915,0),IFERROR(VLOOKUP(AV915,CODES!$A$3:$D$1348,4,FALSE)*BU915,0),IFERROR(VLOOKUP(AW915,CODES!$A$3:$D$1348,4,FALSE)*BX915,0),IFERROR(VLOOKUP(AX915,CODES!$A$3:$D$1348,4,FALSE)*CA915,0),IFERROR(VLOOKUP(AY915,CODES!$A$3:$D$1348,4,FALSE)*CD915,0))</f>
        <v>0</v>
      </c>
      <c r="AO915" s="258">
        <f>SUM(IFERROR(VLOOKUP(AP915,CODES!$A$3:$D$1348,3,FALSE)*BC915,0),IFERROR(VLOOKUP(AQ915,CODES!$A$3:$D$1348,3,FALSE)*BF915,0),IFERROR(VLOOKUP(AR915,CODES!$A$3:$D$1348,3,FALSE)*BI915,0),IFERROR(VLOOKUP(AS915,CODES!$A$3:$D$1348,3,FALSE)*BL915,0),IFERROR(VLOOKUP(AT915,CODES!$A$3:$D$1348,3,FALSE)*BO915,0),IFERROR(VLOOKUP(AU915,CODES!$A$3:$D$1348,3,FALSE)*BR915,0),IFERROR(VLOOKUP(AV915,CODES!$A$3:$D$1348,3,FALSE)*BU915,0),IFERROR(VLOOKUP(AW915,CODES!$A$3:$D$1348,3,FALSE)*BX915,0),IFERROR(VLOOKUP(AX915,CODES!$A$3:$D$1348,3,FALSE)*CA915,0),IFERROR(VLOOKUP(AY915,CODES!$A$3:$D$1348,3,FALSE)*CD915,0))+B915</f>
        <v>0</v>
      </c>
      <c r="AP915" s="271" t="str">
        <f t="shared" ref="AP915" si="458">IFERROR(MID($A915,BB915+1,BA915-BB915-1),"")</f>
        <v/>
      </c>
      <c r="AQ915" s="271" t="str">
        <f t="shared" ref="AQ915" si="459">IFERROR(MID($A915,BA915+BE915+1,BD915-BA915-BE915-1),"")</f>
        <v/>
      </c>
      <c r="AR915" s="271" t="str">
        <f t="shared" ref="AR915" si="460">IFERROR(MID($A915,BD915+BH915+1,BG915-BD915-BH915-1),"")</f>
        <v/>
      </c>
      <c r="AS915" s="271" t="str">
        <f t="shared" ref="AS915" si="461">IFERROR(MID($A915,BG915+BK915+1,BJ915-BG915-BK915-1),"")</f>
        <v/>
      </c>
      <c r="AT915" s="271" t="str">
        <f t="shared" ref="AT915" si="462">IFERROR(MID($A915,BJ915+BN915+1,BM915-BJ915-BN915-1),"")</f>
        <v/>
      </c>
      <c r="AU915" s="271" t="str">
        <f t="shared" ref="AU915" si="463">IFERROR(MID($A915,BM915+BQ915+1,BP915-BM915-BQ915-1),"")</f>
        <v/>
      </c>
      <c r="AV915" s="271" t="str">
        <f t="shared" ref="AV915" si="464">IFERROR(MID($A915,BP915+BT915+1,BS915-BP915-BT915-1),"")</f>
        <v/>
      </c>
      <c r="AW915" s="271" t="str">
        <f t="shared" ref="AW915" si="465">IFERROR(MID($A915,BS915+BW915+1,BV915-BS915-BW915-1),"")</f>
        <v/>
      </c>
      <c r="AX915" s="271" t="str">
        <f t="shared" ref="AX915" si="466">IFERROR(MID($A915,BV915+BZ915+1,BY915-BV915-BZ915-1),"")</f>
        <v/>
      </c>
      <c r="AY915" s="271" t="str">
        <f t="shared" ref="AY915" si="467">IFERROR(MID($A915,BY915+CC915+1,CB915-BY915-CC915-1),"")</f>
        <v/>
      </c>
      <c r="AZ915" s="258">
        <f t="shared" si="18"/>
        <v>0</v>
      </c>
      <c r="BA915" s="258">
        <f t="shared" si="19"/>
        <v>1</v>
      </c>
      <c r="BB915" s="258">
        <f t="shared" ref="BB915" si="468">IFERROR(SEARCH("&amp;",IFERROR(LEFT($A915,BA915),""),1),0)</f>
        <v>0</v>
      </c>
      <c r="BC915" s="258">
        <f t="shared" ref="BC915" si="469">IFERROR(MID($A915,1,BB915-1),1)</f>
        <v>1</v>
      </c>
      <c r="BD915" s="258">
        <f t="shared" si="20"/>
        <v>1</v>
      </c>
      <c r="BE915" s="258">
        <f t="shared" ref="BE915" si="470">IFERROR(SEARCH("&amp;",IFERROR(MID($A915,BA915+1,BD915-BA915),""),1),0)</f>
        <v>0</v>
      </c>
      <c r="BF915" s="258">
        <f t="shared" ref="BF915" si="471">IFERROR(MID($A915,BA915+1,BE915-1),1)</f>
        <v>1</v>
      </c>
      <c r="BG915" s="258">
        <f t="shared" si="21"/>
        <v>1</v>
      </c>
      <c r="BH915" s="258">
        <f t="shared" ref="BH915" si="472">IFERROR(SEARCH("&amp;",IFERROR(MID($A915,BD915+1,BG915-BD915),""),1),0)</f>
        <v>0</v>
      </c>
      <c r="BI915" s="258">
        <f t="shared" ref="BI915" si="473">IFERROR(MID($A915,BD915+1,BH915-1),1)</f>
        <v>1</v>
      </c>
      <c r="BJ915" s="258">
        <f t="shared" si="22"/>
        <v>1</v>
      </c>
      <c r="BK915" s="258">
        <f t="shared" ref="BK915" si="474">IFERROR(SEARCH("&amp;",IFERROR(MID($A915,BG915+1,BJ915-BG915),""),1),0)</f>
        <v>0</v>
      </c>
      <c r="BL915" s="258">
        <f t="shared" ref="BL915" si="475">IFERROR(MID($A915,BG915+1,BK915-1),1)</f>
        <v>1</v>
      </c>
      <c r="BM915" s="258">
        <f t="shared" si="23"/>
        <v>1</v>
      </c>
      <c r="BN915" s="258">
        <f t="shared" ref="BN915" si="476">IFERROR(SEARCH("&amp;",IFERROR(MID($A915,BJ915+1,BM915-BJ915),""),1),0)</f>
        <v>0</v>
      </c>
      <c r="BO915" s="258">
        <f t="shared" ref="BO915" si="477">IFERROR(MID($A915,BJ915+1,BN915-1),1)</f>
        <v>1</v>
      </c>
      <c r="BP915" s="258">
        <f t="shared" si="24"/>
        <v>1</v>
      </c>
      <c r="BQ915" s="258">
        <f t="shared" ref="BQ915" si="478">IFERROR(SEARCH("&amp;",IFERROR(MID($A915,BM915+1,BP915-BM915),""),1),0)</f>
        <v>0</v>
      </c>
      <c r="BR915" s="258">
        <f t="shared" ref="BR915" si="479">IFERROR(MID($A915,BM915+1,BQ915-1),1)</f>
        <v>1</v>
      </c>
      <c r="BS915" s="258">
        <f t="shared" si="25"/>
        <v>1</v>
      </c>
      <c r="BT915" s="258">
        <f t="shared" ref="BT915" si="480">IFERROR(SEARCH("&amp;",IFERROR(MID($A915,BP915+1,BS915-BP915),""),1),0)</f>
        <v>0</v>
      </c>
      <c r="BU915" s="258">
        <f t="shared" ref="BU915" si="481">IFERROR(MID($A915,BP915+1,BT915-1),1)</f>
        <v>1</v>
      </c>
      <c r="BV915" s="258">
        <f t="shared" si="26"/>
        <v>1</v>
      </c>
      <c r="BW915" s="258">
        <f t="shared" ref="BW915" si="482">IFERROR(SEARCH("&amp;",IFERROR(MID($A915,BS915+1,BV915-BS915),""),1),0)</f>
        <v>0</v>
      </c>
      <c r="BX915" s="258">
        <f t="shared" ref="BX915" si="483">IFERROR(MID($A915,BS915+1,BW915-1),1)</f>
        <v>1</v>
      </c>
      <c r="BY915" s="258">
        <f t="shared" si="27"/>
        <v>1</v>
      </c>
      <c r="BZ915" s="258">
        <f t="shared" ref="BZ915" si="484">IFERROR(SEARCH("&amp;",IFERROR(MID($A915,BV915+1,BY915-BV915),""),1),0)</f>
        <v>0</v>
      </c>
      <c r="CA915" s="258">
        <f t="shared" ref="CA915" si="485">IFERROR(MID($A915,BV915+1,BZ915-1),1)</f>
        <v>1</v>
      </c>
      <c r="CB915" s="258">
        <f t="shared" si="28"/>
        <v>1</v>
      </c>
      <c r="CC915" s="258">
        <f t="shared" ref="CC915" si="486">IFERROR(SEARCH("&amp;",IFERROR(MID($A915,BY915+1,CB915-BY915),""),1),0)</f>
        <v>0</v>
      </c>
      <c r="CD915" s="258">
        <f t="shared" ref="CD915" si="487">IFERROR(MID($A915,BY915+1,CC915-1),1)</f>
        <v>1</v>
      </c>
    </row>
    <row r="916" spans="1:82" hidden="1">
      <c r="A916" s="258"/>
      <c r="B916" s="258"/>
      <c r="C916" s="259"/>
      <c r="D916" s="258"/>
      <c r="E916" s="258"/>
      <c r="F916" s="258"/>
      <c r="G916" s="258">
        <v>908</v>
      </c>
      <c r="H916" s="414"/>
      <c r="I916" s="273"/>
      <c r="J916" s="274"/>
      <c r="K916" s="275"/>
      <c r="L916" s="745"/>
      <c r="M916" s="272"/>
      <c r="N916" s="508">
        <f t="shared" si="452"/>
        <v>0</v>
      </c>
      <c r="O916" s="510">
        <f t="shared" si="453"/>
        <v>0</v>
      </c>
      <c r="P916" s="260">
        <f t="shared" si="454"/>
        <v>0</v>
      </c>
      <c r="Q916" s="261">
        <f t="shared" si="455"/>
        <v>0</v>
      </c>
      <c r="R916" s="261">
        <f t="shared" si="456"/>
        <v>0</v>
      </c>
      <c r="S916" s="262"/>
      <c r="T916" s="262"/>
      <c r="U916" s="263">
        <f t="shared" si="2"/>
        <v>1.288</v>
      </c>
      <c r="V916" s="264">
        <f>IF(E916="SP",1,IF(D916="",ExtraMargeMateriaal,(1-VLOOKUP(D916,TabelAankoop[],4,FALSE))))</f>
        <v>1</v>
      </c>
      <c r="W916" s="265">
        <f t="shared" si="3"/>
        <v>0.6885</v>
      </c>
      <c r="X916" s="266">
        <f t="shared" si="4"/>
        <v>1</v>
      </c>
      <c r="Y916" s="267">
        <f t="shared" si="5"/>
        <v>1.46</v>
      </c>
      <c r="Z916" s="267">
        <f t="shared" si="6"/>
        <v>1.1599999999999999</v>
      </c>
      <c r="AA916" s="268">
        <f t="shared" si="7"/>
        <v>0</v>
      </c>
      <c r="AB916" s="456">
        <f t="shared" si="8"/>
        <v>0</v>
      </c>
      <c r="AC916" s="457">
        <f t="shared" si="9"/>
        <v>0</v>
      </c>
      <c r="AD916" s="456">
        <f t="shared" si="10"/>
        <v>0</v>
      </c>
      <c r="AE916" s="458">
        <f t="shared" si="11"/>
        <v>0</v>
      </c>
      <c r="AF916" s="457">
        <f t="shared" ref="AF916:AF1007" si="488">AE916/60</f>
        <v>0</v>
      </c>
      <c r="AG916" s="456">
        <f t="shared" si="12"/>
        <v>0</v>
      </c>
      <c r="AH916" s="457">
        <f t="shared" si="13"/>
        <v>0</v>
      </c>
      <c r="AI916" s="268">
        <f t="shared" si="14"/>
        <v>0</v>
      </c>
      <c r="AJ916" s="269">
        <f t="shared" si="15"/>
        <v>0</v>
      </c>
      <c r="AK916" s="270">
        <f t="shared" si="16"/>
        <v>0</v>
      </c>
      <c r="AL916" s="415">
        <f t="shared" si="17"/>
        <v>0</v>
      </c>
      <c r="AM916" s="259" t="str">
        <f>IF(AP916="","",IFERROR(VLOOKUP(AP916,CODES!$A$3:$D$1348,4,FALSE),"X"))&amp;IF(AQ916="","",IFERROR(VLOOKUP(AQ916,CODES!$A$3:$D$1348,4,FALSE),"X"))&amp;IF(AR916="","",IFERROR(VLOOKUP(AR916,CODES!$A$3:$D$1348,4,FALSE),"X"))&amp;IF(AS916="","",IFERROR(VLOOKUP(AS916,CODES!$A$3:$D$1348,4,FALSE),"X"))&amp;IF(AT916="","",IFERROR(VLOOKUP(AT916,CODES!$A$3:$D$1348,4,FALSE),"X"))&amp;IF(AU916="","",IFERROR(VLOOKUP(AU916,CODES!$A$3:$D$1348,4,FALSE),"X"))&amp;IF(AV916="","",IFERROR(VLOOKUP(AV916,CODES!$A$3:$D$1348,4,FALSE),"X"))&amp;IF(AW916="","",IFERROR(VLOOKUP(AW916,CODES!$A$3:$D$1348,4,FALSE),"X"))&amp;IF(AX916="","",IFERROR(VLOOKUP(AX916,CODES!$A$3:$D$1348,4,FALSE),"X"))&amp;IF(AY916="","",IFERROR(VLOOKUP(AY916,CODES!$A$3:$D$1348,4,FALSE),"X"))</f>
        <v/>
      </c>
      <c r="AN916" s="258">
        <f>SUM(IFERROR(VLOOKUP(AP916,CODES!$A$3:$D$1348,4,FALSE)*BC916,0),IFERROR(VLOOKUP(AQ916,CODES!$A$3:$D$1348,4,FALSE)*BF916,0),IFERROR(VLOOKUP(AR916,CODES!$A$3:$D$1348,4,FALSE)*BI916,0),IFERROR(VLOOKUP(AS916,CODES!$A$3:$D$1348,4,FALSE)*BL916,0),IFERROR(VLOOKUP(AT916,CODES!$A$3:$D$1348,4,FALSE)*BO916,0),IFERROR(VLOOKUP(AU916,CODES!$A$3:$D$1348,4,FALSE)*BR916,0),IFERROR(VLOOKUP(AV916,CODES!$A$3:$D$1348,4,FALSE)*BU916,0),IFERROR(VLOOKUP(AW916,CODES!$A$3:$D$1348,4,FALSE)*BX916,0),IFERROR(VLOOKUP(AX916,CODES!$A$3:$D$1348,4,FALSE)*CA916,0),IFERROR(VLOOKUP(AY916,CODES!$A$3:$D$1348,4,FALSE)*CD916,0))</f>
        <v>0</v>
      </c>
      <c r="AO916" s="258">
        <f>SUM(IFERROR(VLOOKUP(AP916,CODES!$A$3:$D$1348,3,FALSE)*BC916,0),IFERROR(VLOOKUP(AQ916,CODES!$A$3:$D$1348,3,FALSE)*BF916,0),IFERROR(VLOOKUP(AR916,CODES!$A$3:$D$1348,3,FALSE)*BI916,0),IFERROR(VLOOKUP(AS916,CODES!$A$3:$D$1348,3,FALSE)*BL916,0),IFERROR(VLOOKUP(AT916,CODES!$A$3:$D$1348,3,FALSE)*BO916,0),IFERROR(VLOOKUP(AU916,CODES!$A$3:$D$1348,3,FALSE)*BR916,0),IFERROR(VLOOKUP(AV916,CODES!$A$3:$D$1348,3,FALSE)*BU916,0),IFERROR(VLOOKUP(AW916,CODES!$A$3:$D$1348,3,FALSE)*BX916,0),IFERROR(VLOOKUP(AX916,CODES!$A$3:$D$1348,3,FALSE)*CA916,0),IFERROR(VLOOKUP(AY916,CODES!$A$3:$D$1348,3,FALSE)*CD916,0))+B916</f>
        <v>0</v>
      </c>
      <c r="AP916" s="271" t="str">
        <f t="shared" ref="AP916:AP1007" si="489">IFERROR(MID($A916,BB916+1,BA916-BB916-1),"")</f>
        <v/>
      </c>
      <c r="AQ916" s="271" t="str">
        <f t="shared" ref="AQ916:AQ1007" si="490">IFERROR(MID($A916,BA916+BE916+1,BD916-BA916-BE916-1),"")</f>
        <v/>
      </c>
      <c r="AR916" s="271" t="str">
        <f t="shared" ref="AR916:AR1007" si="491">IFERROR(MID($A916,BD916+BH916+1,BG916-BD916-BH916-1),"")</f>
        <v/>
      </c>
      <c r="AS916" s="271" t="str">
        <f t="shared" ref="AS916:AS1007" si="492">IFERROR(MID($A916,BG916+BK916+1,BJ916-BG916-BK916-1),"")</f>
        <v/>
      </c>
      <c r="AT916" s="271" t="str">
        <f t="shared" ref="AT916:AT1007" si="493">IFERROR(MID($A916,BJ916+BN916+1,BM916-BJ916-BN916-1),"")</f>
        <v/>
      </c>
      <c r="AU916" s="271" t="str">
        <f t="shared" ref="AU916:AU1007" si="494">IFERROR(MID($A916,BM916+BQ916+1,BP916-BM916-BQ916-1),"")</f>
        <v/>
      </c>
      <c r="AV916" s="271" t="str">
        <f t="shared" ref="AV916:AV1007" si="495">IFERROR(MID($A916,BP916+BT916+1,BS916-BP916-BT916-1),"")</f>
        <v/>
      </c>
      <c r="AW916" s="271" t="str">
        <f t="shared" ref="AW916:AW1007" si="496">IFERROR(MID($A916,BS916+BW916+1,BV916-BS916-BW916-1),"")</f>
        <v/>
      </c>
      <c r="AX916" s="271" t="str">
        <f t="shared" ref="AX916:AX1007" si="497">IFERROR(MID($A916,BV916+BZ916+1,BY916-BV916-BZ916-1),"")</f>
        <v/>
      </c>
      <c r="AY916" s="271" t="str">
        <f t="shared" ref="AY916:AY1007" si="498">IFERROR(MID($A916,BY916+CC916+1,CB916-BY916-CC916-1),"")</f>
        <v/>
      </c>
      <c r="AZ916" s="258">
        <f t="shared" si="18"/>
        <v>0</v>
      </c>
      <c r="BA916" s="258">
        <f t="shared" si="19"/>
        <v>1</v>
      </c>
      <c r="BB916" s="258">
        <f t="shared" ref="BB916:BB1007" si="499">IFERROR(SEARCH("&amp;",IFERROR(LEFT($A916,BA916),""),1),0)</f>
        <v>0</v>
      </c>
      <c r="BC916" s="258">
        <f t="shared" ref="BC916:BC1007" si="500">IFERROR(MID($A916,1,BB916-1),1)</f>
        <v>1</v>
      </c>
      <c r="BD916" s="258">
        <f t="shared" si="20"/>
        <v>1</v>
      </c>
      <c r="BE916" s="258">
        <f t="shared" ref="BE916:BE1007" si="501">IFERROR(SEARCH("&amp;",IFERROR(MID($A916,BA916+1,BD916-BA916),""),1),0)</f>
        <v>0</v>
      </c>
      <c r="BF916" s="258">
        <f t="shared" ref="BF916:BF1007" si="502">IFERROR(MID($A916,BA916+1,BE916-1),1)</f>
        <v>1</v>
      </c>
      <c r="BG916" s="258">
        <f t="shared" si="21"/>
        <v>1</v>
      </c>
      <c r="BH916" s="258">
        <f t="shared" ref="BH916:BH1007" si="503">IFERROR(SEARCH("&amp;",IFERROR(MID($A916,BD916+1,BG916-BD916),""),1),0)</f>
        <v>0</v>
      </c>
      <c r="BI916" s="258">
        <f t="shared" ref="BI916:BI1007" si="504">IFERROR(MID($A916,BD916+1,BH916-1),1)</f>
        <v>1</v>
      </c>
      <c r="BJ916" s="258">
        <f t="shared" si="22"/>
        <v>1</v>
      </c>
      <c r="BK916" s="258">
        <f t="shared" ref="BK916:BK1007" si="505">IFERROR(SEARCH("&amp;",IFERROR(MID($A916,BG916+1,BJ916-BG916),""),1),0)</f>
        <v>0</v>
      </c>
      <c r="BL916" s="258">
        <f t="shared" ref="BL916:BL1007" si="506">IFERROR(MID($A916,BG916+1,BK916-1),1)</f>
        <v>1</v>
      </c>
      <c r="BM916" s="258">
        <f t="shared" si="23"/>
        <v>1</v>
      </c>
      <c r="BN916" s="258">
        <f t="shared" ref="BN916:BN1007" si="507">IFERROR(SEARCH("&amp;",IFERROR(MID($A916,BJ916+1,BM916-BJ916),""),1),0)</f>
        <v>0</v>
      </c>
      <c r="BO916" s="258">
        <f t="shared" ref="BO916:BO1007" si="508">IFERROR(MID($A916,BJ916+1,BN916-1),1)</f>
        <v>1</v>
      </c>
      <c r="BP916" s="258">
        <f t="shared" si="24"/>
        <v>1</v>
      </c>
      <c r="BQ916" s="258">
        <f t="shared" ref="BQ916:BQ1007" si="509">IFERROR(SEARCH("&amp;",IFERROR(MID($A916,BM916+1,BP916-BM916),""),1),0)</f>
        <v>0</v>
      </c>
      <c r="BR916" s="258">
        <f t="shared" ref="BR916:BR1007" si="510">IFERROR(MID($A916,BM916+1,BQ916-1),1)</f>
        <v>1</v>
      </c>
      <c r="BS916" s="258">
        <f t="shared" si="25"/>
        <v>1</v>
      </c>
      <c r="BT916" s="258">
        <f t="shared" ref="BT916:BT1007" si="511">IFERROR(SEARCH("&amp;",IFERROR(MID($A916,BP916+1,BS916-BP916),""),1),0)</f>
        <v>0</v>
      </c>
      <c r="BU916" s="258">
        <f t="shared" ref="BU916:BU1007" si="512">IFERROR(MID($A916,BP916+1,BT916-1),1)</f>
        <v>1</v>
      </c>
      <c r="BV916" s="258">
        <f t="shared" si="26"/>
        <v>1</v>
      </c>
      <c r="BW916" s="258">
        <f t="shared" ref="BW916:BW1007" si="513">IFERROR(SEARCH("&amp;",IFERROR(MID($A916,BS916+1,BV916-BS916),""),1),0)</f>
        <v>0</v>
      </c>
      <c r="BX916" s="258">
        <f t="shared" ref="BX916:BX1007" si="514">IFERROR(MID($A916,BS916+1,BW916-1),1)</f>
        <v>1</v>
      </c>
      <c r="BY916" s="258">
        <f t="shared" si="27"/>
        <v>1</v>
      </c>
      <c r="BZ916" s="258">
        <f t="shared" ref="BZ916:BZ1007" si="515">IFERROR(SEARCH("&amp;",IFERROR(MID($A916,BV916+1,BY916-BV916),""),1),0)</f>
        <v>0</v>
      </c>
      <c r="CA916" s="258">
        <f t="shared" ref="CA916:CA1007" si="516">IFERROR(MID($A916,BV916+1,BZ916-1),1)</f>
        <v>1</v>
      </c>
      <c r="CB916" s="258">
        <f t="shared" si="28"/>
        <v>1</v>
      </c>
      <c r="CC916" s="258">
        <f t="shared" ref="CC916:CC1007" si="517">IFERROR(SEARCH("&amp;",IFERROR(MID($A916,BY916+1,CB916-BY916),""),1),0)</f>
        <v>0</v>
      </c>
      <c r="CD916" s="258">
        <f t="shared" ref="CD916:CD1007" si="518">IFERROR(MID($A916,BY916+1,CC916-1),1)</f>
        <v>1</v>
      </c>
    </row>
    <row r="917" spans="1:82" hidden="1">
      <c r="A917" s="258"/>
      <c r="B917" s="258"/>
      <c r="C917" s="259"/>
      <c r="D917" s="258"/>
      <c r="E917" s="258"/>
      <c r="F917" s="258"/>
      <c r="G917" s="258">
        <v>909</v>
      </c>
      <c r="H917" s="414"/>
      <c r="I917" s="273"/>
      <c r="J917" s="274"/>
      <c r="K917" s="275"/>
      <c r="L917" s="745"/>
      <c r="M917" s="272"/>
      <c r="N917" s="508">
        <f t="shared" si="452"/>
        <v>0</v>
      </c>
      <c r="O917" s="510">
        <f t="shared" si="453"/>
        <v>0</v>
      </c>
      <c r="P917" s="260">
        <f t="shared" si="454"/>
        <v>0</v>
      </c>
      <c r="Q917" s="261">
        <f t="shared" si="455"/>
        <v>0</v>
      </c>
      <c r="R917" s="261">
        <f t="shared" si="456"/>
        <v>0</v>
      </c>
      <c r="S917" s="262"/>
      <c r="T917" s="262"/>
      <c r="U917" s="263">
        <f t="shared" si="2"/>
        <v>1.288</v>
      </c>
      <c r="V917" s="264">
        <f>IF(E917="SP",1,IF(D917="",ExtraMargeMateriaal,(1-VLOOKUP(D917,TabelAankoop[],4,FALSE))))</f>
        <v>1</v>
      </c>
      <c r="W917" s="265">
        <f t="shared" si="3"/>
        <v>0.6885</v>
      </c>
      <c r="X917" s="266">
        <f t="shared" si="4"/>
        <v>1</v>
      </c>
      <c r="Y917" s="267">
        <f t="shared" si="5"/>
        <v>1.46</v>
      </c>
      <c r="Z917" s="267">
        <f t="shared" si="6"/>
        <v>1.1599999999999999</v>
      </c>
      <c r="AA917" s="268">
        <f t="shared" si="7"/>
        <v>0</v>
      </c>
      <c r="AB917" s="456">
        <f t="shared" si="8"/>
        <v>0</v>
      </c>
      <c r="AC917" s="457">
        <f t="shared" si="9"/>
        <v>0</v>
      </c>
      <c r="AD917" s="456">
        <f t="shared" si="10"/>
        <v>0</v>
      </c>
      <c r="AE917" s="458">
        <f t="shared" si="11"/>
        <v>0</v>
      </c>
      <c r="AF917" s="457">
        <f t="shared" si="488"/>
        <v>0</v>
      </c>
      <c r="AG917" s="456">
        <f t="shared" si="12"/>
        <v>0</v>
      </c>
      <c r="AH917" s="457">
        <f t="shared" si="13"/>
        <v>0</v>
      </c>
      <c r="AI917" s="268">
        <f t="shared" si="14"/>
        <v>0</v>
      </c>
      <c r="AJ917" s="269">
        <f t="shared" si="15"/>
        <v>0</v>
      </c>
      <c r="AK917" s="270">
        <f t="shared" si="16"/>
        <v>0</v>
      </c>
      <c r="AL917" s="415">
        <f t="shared" si="17"/>
        <v>0</v>
      </c>
      <c r="AM917" s="259" t="str">
        <f>IF(AP917="","",IFERROR(VLOOKUP(AP917,CODES!$A$3:$D$1348,4,FALSE),"X"))&amp;IF(AQ917="","",IFERROR(VLOOKUP(AQ917,CODES!$A$3:$D$1348,4,FALSE),"X"))&amp;IF(AR917="","",IFERROR(VLOOKUP(AR917,CODES!$A$3:$D$1348,4,FALSE),"X"))&amp;IF(AS917="","",IFERROR(VLOOKUP(AS917,CODES!$A$3:$D$1348,4,FALSE),"X"))&amp;IF(AT917="","",IFERROR(VLOOKUP(AT917,CODES!$A$3:$D$1348,4,FALSE),"X"))&amp;IF(AU917="","",IFERROR(VLOOKUP(AU917,CODES!$A$3:$D$1348,4,FALSE),"X"))&amp;IF(AV917="","",IFERROR(VLOOKUP(AV917,CODES!$A$3:$D$1348,4,FALSE),"X"))&amp;IF(AW917="","",IFERROR(VLOOKUP(AW917,CODES!$A$3:$D$1348,4,FALSE),"X"))&amp;IF(AX917="","",IFERROR(VLOOKUP(AX917,CODES!$A$3:$D$1348,4,FALSE),"X"))&amp;IF(AY917="","",IFERROR(VLOOKUP(AY917,CODES!$A$3:$D$1348,4,FALSE),"X"))</f>
        <v/>
      </c>
      <c r="AN917" s="258">
        <f>SUM(IFERROR(VLOOKUP(AP917,CODES!$A$3:$D$1348,4,FALSE)*BC917,0),IFERROR(VLOOKUP(AQ917,CODES!$A$3:$D$1348,4,FALSE)*BF917,0),IFERROR(VLOOKUP(AR917,CODES!$A$3:$D$1348,4,FALSE)*BI917,0),IFERROR(VLOOKUP(AS917,CODES!$A$3:$D$1348,4,FALSE)*BL917,0),IFERROR(VLOOKUP(AT917,CODES!$A$3:$D$1348,4,FALSE)*BO917,0),IFERROR(VLOOKUP(AU917,CODES!$A$3:$D$1348,4,FALSE)*BR917,0),IFERROR(VLOOKUP(AV917,CODES!$A$3:$D$1348,4,FALSE)*BU917,0),IFERROR(VLOOKUP(AW917,CODES!$A$3:$D$1348,4,FALSE)*BX917,0),IFERROR(VLOOKUP(AX917,CODES!$A$3:$D$1348,4,FALSE)*CA917,0),IFERROR(VLOOKUP(AY917,CODES!$A$3:$D$1348,4,FALSE)*CD917,0))</f>
        <v>0</v>
      </c>
      <c r="AO917" s="258">
        <f>SUM(IFERROR(VLOOKUP(AP917,CODES!$A$3:$D$1348,3,FALSE)*BC917,0),IFERROR(VLOOKUP(AQ917,CODES!$A$3:$D$1348,3,FALSE)*BF917,0),IFERROR(VLOOKUP(AR917,CODES!$A$3:$D$1348,3,FALSE)*BI917,0),IFERROR(VLOOKUP(AS917,CODES!$A$3:$D$1348,3,FALSE)*BL917,0),IFERROR(VLOOKUP(AT917,CODES!$A$3:$D$1348,3,FALSE)*BO917,0),IFERROR(VLOOKUP(AU917,CODES!$A$3:$D$1348,3,FALSE)*BR917,0),IFERROR(VLOOKUP(AV917,CODES!$A$3:$D$1348,3,FALSE)*BU917,0),IFERROR(VLOOKUP(AW917,CODES!$A$3:$D$1348,3,FALSE)*BX917,0),IFERROR(VLOOKUP(AX917,CODES!$A$3:$D$1348,3,FALSE)*CA917,0),IFERROR(VLOOKUP(AY917,CODES!$A$3:$D$1348,3,FALSE)*CD917,0))+B917</f>
        <v>0</v>
      </c>
      <c r="AP917" s="271" t="str">
        <f t="shared" si="489"/>
        <v/>
      </c>
      <c r="AQ917" s="271" t="str">
        <f t="shared" si="490"/>
        <v/>
      </c>
      <c r="AR917" s="271" t="str">
        <f t="shared" si="491"/>
        <v/>
      </c>
      <c r="AS917" s="271" t="str">
        <f t="shared" si="492"/>
        <v/>
      </c>
      <c r="AT917" s="271" t="str">
        <f t="shared" si="493"/>
        <v/>
      </c>
      <c r="AU917" s="271" t="str">
        <f t="shared" si="494"/>
        <v/>
      </c>
      <c r="AV917" s="271" t="str">
        <f t="shared" si="495"/>
        <v/>
      </c>
      <c r="AW917" s="271" t="str">
        <f t="shared" si="496"/>
        <v/>
      </c>
      <c r="AX917" s="271" t="str">
        <f t="shared" si="497"/>
        <v/>
      </c>
      <c r="AY917" s="271" t="str">
        <f t="shared" si="498"/>
        <v/>
      </c>
      <c r="AZ917" s="258">
        <f t="shared" si="18"/>
        <v>0</v>
      </c>
      <c r="BA917" s="258">
        <f t="shared" si="19"/>
        <v>1</v>
      </c>
      <c r="BB917" s="258">
        <f t="shared" si="499"/>
        <v>0</v>
      </c>
      <c r="BC917" s="258">
        <f t="shared" si="500"/>
        <v>1</v>
      </c>
      <c r="BD917" s="258">
        <f t="shared" si="20"/>
        <v>1</v>
      </c>
      <c r="BE917" s="258">
        <f t="shared" si="501"/>
        <v>0</v>
      </c>
      <c r="BF917" s="258">
        <f t="shared" si="502"/>
        <v>1</v>
      </c>
      <c r="BG917" s="258">
        <f t="shared" si="21"/>
        <v>1</v>
      </c>
      <c r="BH917" s="258">
        <f t="shared" si="503"/>
        <v>0</v>
      </c>
      <c r="BI917" s="258">
        <f t="shared" si="504"/>
        <v>1</v>
      </c>
      <c r="BJ917" s="258">
        <f t="shared" si="22"/>
        <v>1</v>
      </c>
      <c r="BK917" s="258">
        <f t="shared" si="505"/>
        <v>0</v>
      </c>
      <c r="BL917" s="258">
        <f t="shared" si="506"/>
        <v>1</v>
      </c>
      <c r="BM917" s="258">
        <f t="shared" si="23"/>
        <v>1</v>
      </c>
      <c r="BN917" s="258">
        <f t="shared" si="507"/>
        <v>0</v>
      </c>
      <c r="BO917" s="258">
        <f t="shared" si="508"/>
        <v>1</v>
      </c>
      <c r="BP917" s="258">
        <f t="shared" si="24"/>
        <v>1</v>
      </c>
      <c r="BQ917" s="258">
        <f t="shared" si="509"/>
        <v>0</v>
      </c>
      <c r="BR917" s="258">
        <f t="shared" si="510"/>
        <v>1</v>
      </c>
      <c r="BS917" s="258">
        <f t="shared" si="25"/>
        <v>1</v>
      </c>
      <c r="BT917" s="258">
        <f t="shared" si="511"/>
        <v>0</v>
      </c>
      <c r="BU917" s="258">
        <f t="shared" si="512"/>
        <v>1</v>
      </c>
      <c r="BV917" s="258">
        <f t="shared" si="26"/>
        <v>1</v>
      </c>
      <c r="BW917" s="258">
        <f t="shared" si="513"/>
        <v>0</v>
      </c>
      <c r="BX917" s="258">
        <f t="shared" si="514"/>
        <v>1</v>
      </c>
      <c r="BY917" s="258">
        <f t="shared" si="27"/>
        <v>1</v>
      </c>
      <c r="BZ917" s="258">
        <f t="shared" si="515"/>
        <v>0</v>
      </c>
      <c r="CA917" s="258">
        <f t="shared" si="516"/>
        <v>1</v>
      </c>
      <c r="CB917" s="258">
        <f t="shared" si="28"/>
        <v>1</v>
      </c>
      <c r="CC917" s="258">
        <f t="shared" si="517"/>
        <v>0</v>
      </c>
      <c r="CD917" s="258">
        <f t="shared" si="518"/>
        <v>1</v>
      </c>
    </row>
    <row r="918" spans="1:82" hidden="1">
      <c r="A918" s="258"/>
      <c r="B918" s="258"/>
      <c r="C918" s="259"/>
      <c r="D918" s="258"/>
      <c r="E918" s="258"/>
      <c r="F918" s="258"/>
      <c r="G918" s="258">
        <v>910</v>
      </c>
      <c r="H918" s="414"/>
      <c r="I918" s="273"/>
      <c r="J918" s="274"/>
      <c r="K918" s="275"/>
      <c r="L918" s="745"/>
      <c r="M918" s="272"/>
      <c r="N918" s="508">
        <f t="shared" si="452"/>
        <v>0</v>
      </c>
      <c r="O918" s="510">
        <f t="shared" si="453"/>
        <v>0</v>
      </c>
      <c r="P918" s="260">
        <f t="shared" si="454"/>
        <v>0</v>
      </c>
      <c r="Q918" s="261">
        <f t="shared" si="455"/>
        <v>0</v>
      </c>
      <c r="R918" s="261">
        <f t="shared" si="456"/>
        <v>0</v>
      </c>
      <c r="S918" s="262"/>
      <c r="T918" s="262"/>
      <c r="U918" s="263">
        <f t="shared" si="2"/>
        <v>1.288</v>
      </c>
      <c r="V918" s="264">
        <f>IF(E918="SP",1,IF(D918="",ExtraMargeMateriaal,(1-VLOOKUP(D918,TabelAankoop[],4,FALSE))))</f>
        <v>1</v>
      </c>
      <c r="W918" s="265">
        <f t="shared" si="3"/>
        <v>0.6885</v>
      </c>
      <c r="X918" s="266">
        <f t="shared" si="4"/>
        <v>1</v>
      </c>
      <c r="Y918" s="267">
        <f t="shared" si="5"/>
        <v>1.46</v>
      </c>
      <c r="Z918" s="267">
        <f t="shared" si="6"/>
        <v>1.1599999999999999</v>
      </c>
      <c r="AA918" s="268">
        <f t="shared" si="7"/>
        <v>0</v>
      </c>
      <c r="AB918" s="456">
        <f t="shared" si="8"/>
        <v>0</v>
      </c>
      <c r="AC918" s="457">
        <f t="shared" si="9"/>
        <v>0</v>
      </c>
      <c r="AD918" s="456">
        <f t="shared" si="10"/>
        <v>0</v>
      </c>
      <c r="AE918" s="458">
        <f t="shared" si="11"/>
        <v>0</v>
      </c>
      <c r="AF918" s="457">
        <f t="shared" si="488"/>
        <v>0</v>
      </c>
      <c r="AG918" s="456">
        <f t="shared" si="12"/>
        <v>0</v>
      </c>
      <c r="AH918" s="457">
        <f t="shared" si="13"/>
        <v>0</v>
      </c>
      <c r="AI918" s="268">
        <f t="shared" si="14"/>
        <v>0</v>
      </c>
      <c r="AJ918" s="269">
        <f t="shared" si="15"/>
        <v>0</v>
      </c>
      <c r="AK918" s="270">
        <f t="shared" si="16"/>
        <v>0</v>
      </c>
      <c r="AL918" s="415">
        <f t="shared" si="17"/>
        <v>0</v>
      </c>
      <c r="AM918" s="259" t="str">
        <f>IF(AP918="","",IFERROR(VLOOKUP(AP918,CODES!$A$3:$D$1348,4,FALSE),"X"))&amp;IF(AQ918="","",IFERROR(VLOOKUP(AQ918,CODES!$A$3:$D$1348,4,FALSE),"X"))&amp;IF(AR918="","",IFERROR(VLOOKUP(AR918,CODES!$A$3:$D$1348,4,FALSE),"X"))&amp;IF(AS918="","",IFERROR(VLOOKUP(AS918,CODES!$A$3:$D$1348,4,FALSE),"X"))&amp;IF(AT918="","",IFERROR(VLOOKUP(AT918,CODES!$A$3:$D$1348,4,FALSE),"X"))&amp;IF(AU918="","",IFERROR(VLOOKUP(AU918,CODES!$A$3:$D$1348,4,FALSE),"X"))&amp;IF(AV918="","",IFERROR(VLOOKUP(AV918,CODES!$A$3:$D$1348,4,FALSE),"X"))&amp;IF(AW918="","",IFERROR(VLOOKUP(AW918,CODES!$A$3:$D$1348,4,FALSE),"X"))&amp;IF(AX918="","",IFERROR(VLOOKUP(AX918,CODES!$A$3:$D$1348,4,FALSE),"X"))&amp;IF(AY918="","",IFERROR(VLOOKUP(AY918,CODES!$A$3:$D$1348,4,FALSE),"X"))</f>
        <v/>
      </c>
      <c r="AN918" s="258">
        <f>SUM(IFERROR(VLOOKUP(AP918,CODES!$A$3:$D$1348,4,FALSE)*BC918,0),IFERROR(VLOOKUP(AQ918,CODES!$A$3:$D$1348,4,FALSE)*BF918,0),IFERROR(VLOOKUP(AR918,CODES!$A$3:$D$1348,4,FALSE)*BI918,0),IFERROR(VLOOKUP(AS918,CODES!$A$3:$D$1348,4,FALSE)*BL918,0),IFERROR(VLOOKUP(AT918,CODES!$A$3:$D$1348,4,FALSE)*BO918,0),IFERROR(VLOOKUP(AU918,CODES!$A$3:$D$1348,4,FALSE)*BR918,0),IFERROR(VLOOKUP(AV918,CODES!$A$3:$D$1348,4,FALSE)*BU918,0),IFERROR(VLOOKUP(AW918,CODES!$A$3:$D$1348,4,FALSE)*BX918,0),IFERROR(VLOOKUP(AX918,CODES!$A$3:$D$1348,4,FALSE)*CA918,0),IFERROR(VLOOKUP(AY918,CODES!$A$3:$D$1348,4,FALSE)*CD918,0))</f>
        <v>0</v>
      </c>
      <c r="AO918" s="258">
        <f>SUM(IFERROR(VLOOKUP(AP918,CODES!$A$3:$D$1348,3,FALSE)*BC918,0),IFERROR(VLOOKUP(AQ918,CODES!$A$3:$D$1348,3,FALSE)*BF918,0),IFERROR(VLOOKUP(AR918,CODES!$A$3:$D$1348,3,FALSE)*BI918,0),IFERROR(VLOOKUP(AS918,CODES!$A$3:$D$1348,3,FALSE)*BL918,0),IFERROR(VLOOKUP(AT918,CODES!$A$3:$D$1348,3,FALSE)*BO918,0),IFERROR(VLOOKUP(AU918,CODES!$A$3:$D$1348,3,FALSE)*BR918,0),IFERROR(VLOOKUP(AV918,CODES!$A$3:$D$1348,3,FALSE)*BU918,0),IFERROR(VLOOKUP(AW918,CODES!$A$3:$D$1348,3,FALSE)*BX918,0),IFERROR(VLOOKUP(AX918,CODES!$A$3:$D$1348,3,FALSE)*CA918,0),IFERROR(VLOOKUP(AY918,CODES!$A$3:$D$1348,3,FALSE)*CD918,0))+B918</f>
        <v>0</v>
      </c>
      <c r="AP918" s="271" t="str">
        <f t="shared" si="489"/>
        <v/>
      </c>
      <c r="AQ918" s="271" t="str">
        <f t="shared" si="490"/>
        <v/>
      </c>
      <c r="AR918" s="271" t="str">
        <f t="shared" si="491"/>
        <v/>
      </c>
      <c r="AS918" s="271" t="str">
        <f t="shared" si="492"/>
        <v/>
      </c>
      <c r="AT918" s="271" t="str">
        <f t="shared" si="493"/>
        <v/>
      </c>
      <c r="AU918" s="271" t="str">
        <f t="shared" si="494"/>
        <v/>
      </c>
      <c r="AV918" s="271" t="str">
        <f t="shared" si="495"/>
        <v/>
      </c>
      <c r="AW918" s="271" t="str">
        <f t="shared" si="496"/>
        <v/>
      </c>
      <c r="AX918" s="271" t="str">
        <f t="shared" si="497"/>
        <v/>
      </c>
      <c r="AY918" s="271" t="str">
        <f t="shared" si="498"/>
        <v/>
      </c>
      <c r="AZ918" s="258">
        <f t="shared" si="18"/>
        <v>0</v>
      </c>
      <c r="BA918" s="258">
        <f t="shared" si="19"/>
        <v>1</v>
      </c>
      <c r="BB918" s="258">
        <f t="shared" si="499"/>
        <v>0</v>
      </c>
      <c r="BC918" s="258">
        <f t="shared" si="500"/>
        <v>1</v>
      </c>
      <c r="BD918" s="258">
        <f t="shared" si="20"/>
        <v>1</v>
      </c>
      <c r="BE918" s="258">
        <f t="shared" si="501"/>
        <v>0</v>
      </c>
      <c r="BF918" s="258">
        <f t="shared" si="502"/>
        <v>1</v>
      </c>
      <c r="BG918" s="258">
        <f t="shared" si="21"/>
        <v>1</v>
      </c>
      <c r="BH918" s="258">
        <f t="shared" si="503"/>
        <v>0</v>
      </c>
      <c r="BI918" s="258">
        <f t="shared" si="504"/>
        <v>1</v>
      </c>
      <c r="BJ918" s="258">
        <f t="shared" si="22"/>
        <v>1</v>
      </c>
      <c r="BK918" s="258">
        <f t="shared" si="505"/>
        <v>0</v>
      </c>
      <c r="BL918" s="258">
        <f t="shared" si="506"/>
        <v>1</v>
      </c>
      <c r="BM918" s="258">
        <f t="shared" si="23"/>
        <v>1</v>
      </c>
      <c r="BN918" s="258">
        <f t="shared" si="507"/>
        <v>0</v>
      </c>
      <c r="BO918" s="258">
        <f t="shared" si="508"/>
        <v>1</v>
      </c>
      <c r="BP918" s="258">
        <f t="shared" si="24"/>
        <v>1</v>
      </c>
      <c r="BQ918" s="258">
        <f t="shared" si="509"/>
        <v>0</v>
      </c>
      <c r="BR918" s="258">
        <f t="shared" si="510"/>
        <v>1</v>
      </c>
      <c r="BS918" s="258">
        <f t="shared" si="25"/>
        <v>1</v>
      </c>
      <c r="BT918" s="258">
        <f t="shared" si="511"/>
        <v>0</v>
      </c>
      <c r="BU918" s="258">
        <f t="shared" si="512"/>
        <v>1</v>
      </c>
      <c r="BV918" s="258">
        <f t="shared" si="26"/>
        <v>1</v>
      </c>
      <c r="BW918" s="258">
        <f t="shared" si="513"/>
        <v>0</v>
      </c>
      <c r="BX918" s="258">
        <f t="shared" si="514"/>
        <v>1</v>
      </c>
      <c r="BY918" s="258">
        <f t="shared" si="27"/>
        <v>1</v>
      </c>
      <c r="BZ918" s="258">
        <f t="shared" si="515"/>
        <v>0</v>
      </c>
      <c r="CA918" s="258">
        <f t="shared" si="516"/>
        <v>1</v>
      </c>
      <c r="CB918" s="258">
        <f t="shared" si="28"/>
        <v>1</v>
      </c>
      <c r="CC918" s="258">
        <f t="shared" si="517"/>
        <v>0</v>
      </c>
      <c r="CD918" s="258">
        <f t="shared" si="518"/>
        <v>1</v>
      </c>
    </row>
    <row r="919" spans="1:82" hidden="1">
      <c r="A919" s="258"/>
      <c r="B919" s="258"/>
      <c r="C919" s="259"/>
      <c r="D919" s="258"/>
      <c r="E919" s="258"/>
      <c r="F919" s="258"/>
      <c r="G919" s="258">
        <v>911</v>
      </c>
      <c r="H919" s="414"/>
      <c r="I919" s="273"/>
      <c r="J919" s="274"/>
      <c r="K919" s="275"/>
      <c r="L919" s="745"/>
      <c r="M919" s="272"/>
      <c r="N919" s="508">
        <f t="shared" si="452"/>
        <v>0</v>
      </c>
      <c r="O919" s="510">
        <f t="shared" si="453"/>
        <v>0</v>
      </c>
      <c r="P919" s="260">
        <f t="shared" si="454"/>
        <v>0</v>
      </c>
      <c r="Q919" s="261">
        <f t="shared" si="455"/>
        <v>0</v>
      </c>
      <c r="R919" s="261">
        <f t="shared" si="456"/>
        <v>0</v>
      </c>
      <c r="S919" s="262"/>
      <c r="T919" s="262"/>
      <c r="U919" s="263">
        <f t="shared" si="2"/>
        <v>1.288</v>
      </c>
      <c r="V919" s="264">
        <f>IF(E919="SP",1,IF(D919="",ExtraMargeMateriaal,(1-VLOOKUP(D919,TabelAankoop[],4,FALSE))))</f>
        <v>1</v>
      </c>
      <c r="W919" s="265">
        <f t="shared" si="3"/>
        <v>0.6885</v>
      </c>
      <c r="X919" s="266">
        <f t="shared" si="4"/>
        <v>1</v>
      </c>
      <c r="Y919" s="267">
        <f t="shared" si="5"/>
        <v>1.46</v>
      </c>
      <c r="Z919" s="267">
        <f t="shared" si="6"/>
        <v>1.1599999999999999</v>
      </c>
      <c r="AA919" s="268">
        <f t="shared" si="7"/>
        <v>0</v>
      </c>
      <c r="AB919" s="456">
        <f t="shared" si="8"/>
        <v>0</v>
      </c>
      <c r="AC919" s="457">
        <f t="shared" si="9"/>
        <v>0</v>
      </c>
      <c r="AD919" s="456">
        <f t="shared" si="10"/>
        <v>0</v>
      </c>
      <c r="AE919" s="458">
        <f t="shared" si="11"/>
        <v>0</v>
      </c>
      <c r="AF919" s="457">
        <f t="shared" si="488"/>
        <v>0</v>
      </c>
      <c r="AG919" s="456">
        <f t="shared" si="12"/>
        <v>0</v>
      </c>
      <c r="AH919" s="457">
        <f t="shared" si="13"/>
        <v>0</v>
      </c>
      <c r="AI919" s="268">
        <f t="shared" si="14"/>
        <v>0</v>
      </c>
      <c r="AJ919" s="269">
        <f t="shared" si="15"/>
        <v>0</v>
      </c>
      <c r="AK919" s="270">
        <f t="shared" si="16"/>
        <v>0</v>
      </c>
      <c r="AL919" s="415">
        <f t="shared" si="17"/>
        <v>0</v>
      </c>
      <c r="AM919" s="259" t="str">
        <f>IF(AP919="","",IFERROR(VLOOKUP(AP919,CODES!$A$3:$D$1348,4,FALSE),"X"))&amp;IF(AQ919="","",IFERROR(VLOOKUP(AQ919,CODES!$A$3:$D$1348,4,FALSE),"X"))&amp;IF(AR919="","",IFERROR(VLOOKUP(AR919,CODES!$A$3:$D$1348,4,FALSE),"X"))&amp;IF(AS919="","",IFERROR(VLOOKUP(AS919,CODES!$A$3:$D$1348,4,FALSE),"X"))&amp;IF(AT919="","",IFERROR(VLOOKUP(AT919,CODES!$A$3:$D$1348,4,FALSE),"X"))&amp;IF(AU919="","",IFERROR(VLOOKUP(AU919,CODES!$A$3:$D$1348,4,FALSE),"X"))&amp;IF(AV919="","",IFERROR(VLOOKUP(AV919,CODES!$A$3:$D$1348,4,FALSE),"X"))&amp;IF(AW919="","",IFERROR(VLOOKUP(AW919,CODES!$A$3:$D$1348,4,FALSE),"X"))&amp;IF(AX919="","",IFERROR(VLOOKUP(AX919,CODES!$A$3:$D$1348,4,FALSE),"X"))&amp;IF(AY919="","",IFERROR(VLOOKUP(AY919,CODES!$A$3:$D$1348,4,FALSE),"X"))</f>
        <v/>
      </c>
      <c r="AN919" s="258">
        <f>SUM(IFERROR(VLOOKUP(AP919,CODES!$A$3:$D$1348,4,FALSE)*BC919,0),IFERROR(VLOOKUP(AQ919,CODES!$A$3:$D$1348,4,FALSE)*BF919,0),IFERROR(VLOOKUP(AR919,CODES!$A$3:$D$1348,4,FALSE)*BI919,0),IFERROR(VLOOKUP(AS919,CODES!$A$3:$D$1348,4,FALSE)*BL919,0),IFERROR(VLOOKUP(AT919,CODES!$A$3:$D$1348,4,FALSE)*BO919,0),IFERROR(VLOOKUP(AU919,CODES!$A$3:$D$1348,4,FALSE)*BR919,0),IFERROR(VLOOKUP(AV919,CODES!$A$3:$D$1348,4,FALSE)*BU919,0),IFERROR(VLOOKUP(AW919,CODES!$A$3:$D$1348,4,FALSE)*BX919,0),IFERROR(VLOOKUP(AX919,CODES!$A$3:$D$1348,4,FALSE)*CA919,0),IFERROR(VLOOKUP(AY919,CODES!$A$3:$D$1348,4,FALSE)*CD919,0))</f>
        <v>0</v>
      </c>
      <c r="AO919" s="258">
        <f>SUM(IFERROR(VLOOKUP(AP919,CODES!$A$3:$D$1348,3,FALSE)*BC919,0),IFERROR(VLOOKUP(AQ919,CODES!$A$3:$D$1348,3,FALSE)*BF919,0),IFERROR(VLOOKUP(AR919,CODES!$A$3:$D$1348,3,FALSE)*BI919,0),IFERROR(VLOOKUP(AS919,CODES!$A$3:$D$1348,3,FALSE)*BL919,0),IFERROR(VLOOKUP(AT919,CODES!$A$3:$D$1348,3,FALSE)*BO919,0),IFERROR(VLOOKUP(AU919,CODES!$A$3:$D$1348,3,FALSE)*BR919,0),IFERROR(VLOOKUP(AV919,CODES!$A$3:$D$1348,3,FALSE)*BU919,0),IFERROR(VLOOKUP(AW919,CODES!$A$3:$D$1348,3,FALSE)*BX919,0),IFERROR(VLOOKUP(AX919,CODES!$A$3:$D$1348,3,FALSE)*CA919,0),IFERROR(VLOOKUP(AY919,CODES!$A$3:$D$1348,3,FALSE)*CD919,0))+B919</f>
        <v>0</v>
      </c>
      <c r="AP919" s="271" t="str">
        <f t="shared" si="489"/>
        <v/>
      </c>
      <c r="AQ919" s="271" t="str">
        <f t="shared" si="490"/>
        <v/>
      </c>
      <c r="AR919" s="271" t="str">
        <f t="shared" si="491"/>
        <v/>
      </c>
      <c r="AS919" s="271" t="str">
        <f t="shared" si="492"/>
        <v/>
      </c>
      <c r="AT919" s="271" t="str">
        <f t="shared" si="493"/>
        <v/>
      </c>
      <c r="AU919" s="271" t="str">
        <f t="shared" si="494"/>
        <v/>
      </c>
      <c r="AV919" s="271" t="str">
        <f t="shared" si="495"/>
        <v/>
      </c>
      <c r="AW919" s="271" t="str">
        <f t="shared" si="496"/>
        <v/>
      </c>
      <c r="AX919" s="271" t="str">
        <f t="shared" si="497"/>
        <v/>
      </c>
      <c r="AY919" s="271" t="str">
        <f t="shared" si="498"/>
        <v/>
      </c>
      <c r="AZ919" s="258">
        <f t="shared" si="18"/>
        <v>0</v>
      </c>
      <c r="BA919" s="258">
        <f t="shared" si="19"/>
        <v>1</v>
      </c>
      <c r="BB919" s="258">
        <f t="shared" si="499"/>
        <v>0</v>
      </c>
      <c r="BC919" s="258">
        <f t="shared" si="500"/>
        <v>1</v>
      </c>
      <c r="BD919" s="258">
        <f t="shared" si="20"/>
        <v>1</v>
      </c>
      <c r="BE919" s="258">
        <f t="shared" si="501"/>
        <v>0</v>
      </c>
      <c r="BF919" s="258">
        <f t="shared" si="502"/>
        <v>1</v>
      </c>
      <c r="BG919" s="258">
        <f t="shared" si="21"/>
        <v>1</v>
      </c>
      <c r="BH919" s="258">
        <f t="shared" si="503"/>
        <v>0</v>
      </c>
      <c r="BI919" s="258">
        <f t="shared" si="504"/>
        <v>1</v>
      </c>
      <c r="BJ919" s="258">
        <f t="shared" si="22"/>
        <v>1</v>
      </c>
      <c r="BK919" s="258">
        <f t="shared" si="505"/>
        <v>0</v>
      </c>
      <c r="BL919" s="258">
        <f t="shared" si="506"/>
        <v>1</v>
      </c>
      <c r="BM919" s="258">
        <f t="shared" si="23"/>
        <v>1</v>
      </c>
      <c r="BN919" s="258">
        <f t="shared" si="507"/>
        <v>0</v>
      </c>
      <c r="BO919" s="258">
        <f t="shared" si="508"/>
        <v>1</v>
      </c>
      <c r="BP919" s="258">
        <f t="shared" si="24"/>
        <v>1</v>
      </c>
      <c r="BQ919" s="258">
        <f t="shared" si="509"/>
        <v>0</v>
      </c>
      <c r="BR919" s="258">
        <f t="shared" si="510"/>
        <v>1</v>
      </c>
      <c r="BS919" s="258">
        <f t="shared" si="25"/>
        <v>1</v>
      </c>
      <c r="BT919" s="258">
        <f t="shared" si="511"/>
        <v>0</v>
      </c>
      <c r="BU919" s="258">
        <f t="shared" si="512"/>
        <v>1</v>
      </c>
      <c r="BV919" s="258">
        <f t="shared" si="26"/>
        <v>1</v>
      </c>
      <c r="BW919" s="258">
        <f t="shared" si="513"/>
        <v>0</v>
      </c>
      <c r="BX919" s="258">
        <f t="shared" si="514"/>
        <v>1</v>
      </c>
      <c r="BY919" s="258">
        <f t="shared" si="27"/>
        <v>1</v>
      </c>
      <c r="BZ919" s="258">
        <f t="shared" si="515"/>
        <v>0</v>
      </c>
      <c r="CA919" s="258">
        <f t="shared" si="516"/>
        <v>1</v>
      </c>
      <c r="CB919" s="258">
        <f t="shared" si="28"/>
        <v>1</v>
      </c>
      <c r="CC919" s="258">
        <f t="shared" si="517"/>
        <v>0</v>
      </c>
      <c r="CD919" s="258">
        <f t="shared" si="518"/>
        <v>1</v>
      </c>
    </row>
    <row r="920" spans="1:82" hidden="1">
      <c r="A920" s="29"/>
      <c r="B920" s="258"/>
      <c r="C920" s="259"/>
      <c r="D920" s="258"/>
      <c r="E920" s="258"/>
      <c r="F920" s="258"/>
      <c r="G920" s="258">
        <v>912</v>
      </c>
      <c r="H920" s="414"/>
      <c r="I920" s="273"/>
      <c r="J920" s="274"/>
      <c r="K920" s="275"/>
      <c r="L920" s="745"/>
      <c r="M920" s="272"/>
      <c r="N920" s="508">
        <f t="shared" si="452"/>
        <v>0</v>
      </c>
      <c r="O920" s="510">
        <f t="shared" si="453"/>
        <v>0</v>
      </c>
      <c r="P920" s="260">
        <f t="shared" si="454"/>
        <v>0</v>
      </c>
      <c r="Q920" s="261">
        <f t="shared" si="455"/>
        <v>0</v>
      </c>
      <c r="R920" s="261">
        <f t="shared" si="456"/>
        <v>0</v>
      </c>
      <c r="S920" s="262"/>
      <c r="T920" s="262"/>
      <c r="U920" s="263">
        <f t="shared" si="2"/>
        <v>1.288</v>
      </c>
      <c r="V920" s="264">
        <f>IF(E920="SP",1,IF(D920="",ExtraMargeMateriaal,(1-VLOOKUP(D920,TabelAankoop[],4,FALSE))))</f>
        <v>1</v>
      </c>
      <c r="W920" s="265">
        <f t="shared" si="3"/>
        <v>0.6885</v>
      </c>
      <c r="X920" s="266">
        <f t="shared" si="4"/>
        <v>1</v>
      </c>
      <c r="Y920" s="267">
        <f t="shared" si="5"/>
        <v>1.46</v>
      </c>
      <c r="Z920" s="267">
        <f t="shared" si="6"/>
        <v>1.1599999999999999</v>
      </c>
      <c r="AA920" s="268">
        <f t="shared" si="7"/>
        <v>0</v>
      </c>
      <c r="AB920" s="456">
        <f t="shared" si="8"/>
        <v>0</v>
      </c>
      <c r="AC920" s="457">
        <f t="shared" si="9"/>
        <v>0</v>
      </c>
      <c r="AD920" s="456">
        <f t="shared" si="10"/>
        <v>0</v>
      </c>
      <c r="AE920" s="458">
        <f t="shared" si="11"/>
        <v>0</v>
      </c>
      <c r="AF920" s="457">
        <f t="shared" si="488"/>
        <v>0</v>
      </c>
      <c r="AG920" s="456">
        <f t="shared" si="12"/>
        <v>0</v>
      </c>
      <c r="AH920" s="457">
        <f t="shared" si="13"/>
        <v>0</v>
      </c>
      <c r="AI920" s="268">
        <f t="shared" si="14"/>
        <v>0</v>
      </c>
      <c r="AJ920" s="269">
        <f t="shared" si="15"/>
        <v>0</v>
      </c>
      <c r="AK920" s="270">
        <f t="shared" si="16"/>
        <v>0</v>
      </c>
      <c r="AL920" s="415">
        <f t="shared" si="17"/>
        <v>0</v>
      </c>
      <c r="AM920" s="259" t="str">
        <f>IF(AP920="","",IFERROR(VLOOKUP(AP920,CODES!$A$3:$D$1348,4,FALSE),"X"))&amp;IF(AQ920="","",IFERROR(VLOOKUP(AQ920,CODES!$A$3:$D$1348,4,FALSE),"X"))&amp;IF(AR920="","",IFERROR(VLOOKUP(AR920,CODES!$A$3:$D$1348,4,FALSE),"X"))&amp;IF(AS920="","",IFERROR(VLOOKUP(AS920,CODES!$A$3:$D$1348,4,FALSE),"X"))&amp;IF(AT920="","",IFERROR(VLOOKUP(AT920,CODES!$A$3:$D$1348,4,FALSE),"X"))&amp;IF(AU920="","",IFERROR(VLOOKUP(AU920,CODES!$A$3:$D$1348,4,FALSE),"X"))&amp;IF(AV920="","",IFERROR(VLOOKUP(AV920,CODES!$A$3:$D$1348,4,FALSE),"X"))&amp;IF(AW920="","",IFERROR(VLOOKUP(AW920,CODES!$A$3:$D$1348,4,FALSE),"X"))&amp;IF(AX920="","",IFERROR(VLOOKUP(AX920,CODES!$A$3:$D$1348,4,FALSE),"X"))&amp;IF(AY920="","",IFERROR(VLOOKUP(AY920,CODES!$A$3:$D$1348,4,FALSE),"X"))</f>
        <v/>
      </c>
      <c r="AN920" s="258">
        <f>SUM(IFERROR(VLOOKUP(AP920,CODES!$A$3:$D$1348,4,FALSE)*BC920,0),IFERROR(VLOOKUP(AQ920,CODES!$A$3:$D$1348,4,FALSE)*BF920,0),IFERROR(VLOOKUP(AR920,CODES!$A$3:$D$1348,4,FALSE)*BI920,0),IFERROR(VLOOKUP(AS920,CODES!$A$3:$D$1348,4,FALSE)*BL920,0),IFERROR(VLOOKUP(AT920,CODES!$A$3:$D$1348,4,FALSE)*BO920,0),IFERROR(VLOOKUP(AU920,CODES!$A$3:$D$1348,4,FALSE)*BR920,0),IFERROR(VLOOKUP(AV920,CODES!$A$3:$D$1348,4,FALSE)*BU920,0),IFERROR(VLOOKUP(AW920,CODES!$A$3:$D$1348,4,FALSE)*BX920,0),IFERROR(VLOOKUP(AX920,CODES!$A$3:$D$1348,4,FALSE)*CA920,0),IFERROR(VLOOKUP(AY920,CODES!$A$3:$D$1348,4,FALSE)*CD920,0))</f>
        <v>0</v>
      </c>
      <c r="AO920" s="258">
        <f>SUM(IFERROR(VLOOKUP(AP920,CODES!$A$3:$D$1348,3,FALSE)*BC920,0),IFERROR(VLOOKUP(AQ920,CODES!$A$3:$D$1348,3,FALSE)*BF920,0),IFERROR(VLOOKUP(AR920,CODES!$A$3:$D$1348,3,FALSE)*BI920,0),IFERROR(VLOOKUP(AS920,CODES!$A$3:$D$1348,3,FALSE)*BL920,0),IFERROR(VLOOKUP(AT920,CODES!$A$3:$D$1348,3,FALSE)*BO920,0),IFERROR(VLOOKUP(AU920,CODES!$A$3:$D$1348,3,FALSE)*BR920,0),IFERROR(VLOOKUP(AV920,CODES!$A$3:$D$1348,3,FALSE)*BU920,0),IFERROR(VLOOKUP(AW920,CODES!$A$3:$D$1348,3,FALSE)*BX920,0),IFERROR(VLOOKUP(AX920,CODES!$A$3:$D$1348,3,FALSE)*CA920,0),IFERROR(VLOOKUP(AY920,CODES!$A$3:$D$1348,3,FALSE)*CD920,0))+B920</f>
        <v>0</v>
      </c>
      <c r="AP920" s="271" t="str">
        <f t="shared" si="489"/>
        <v/>
      </c>
      <c r="AQ920" s="271" t="str">
        <f t="shared" si="490"/>
        <v/>
      </c>
      <c r="AR920" s="271" t="str">
        <f t="shared" si="491"/>
        <v/>
      </c>
      <c r="AS920" s="271" t="str">
        <f t="shared" si="492"/>
        <v/>
      </c>
      <c r="AT920" s="271" t="str">
        <f t="shared" si="493"/>
        <v/>
      </c>
      <c r="AU920" s="271" t="str">
        <f t="shared" si="494"/>
        <v/>
      </c>
      <c r="AV920" s="271" t="str">
        <f t="shared" si="495"/>
        <v/>
      </c>
      <c r="AW920" s="271" t="str">
        <f t="shared" si="496"/>
        <v/>
      </c>
      <c r="AX920" s="271" t="str">
        <f t="shared" si="497"/>
        <v/>
      </c>
      <c r="AY920" s="271" t="str">
        <f t="shared" si="498"/>
        <v/>
      </c>
      <c r="AZ920" s="258">
        <f t="shared" si="18"/>
        <v>0</v>
      </c>
      <c r="BA920" s="258">
        <f t="shared" si="19"/>
        <v>1</v>
      </c>
      <c r="BB920" s="258">
        <f t="shared" si="499"/>
        <v>0</v>
      </c>
      <c r="BC920" s="258">
        <f t="shared" si="500"/>
        <v>1</v>
      </c>
      <c r="BD920" s="258">
        <f t="shared" si="20"/>
        <v>1</v>
      </c>
      <c r="BE920" s="258">
        <f t="shared" si="501"/>
        <v>0</v>
      </c>
      <c r="BF920" s="258">
        <f t="shared" si="502"/>
        <v>1</v>
      </c>
      <c r="BG920" s="258">
        <f t="shared" si="21"/>
        <v>1</v>
      </c>
      <c r="BH920" s="258">
        <f t="shared" si="503"/>
        <v>0</v>
      </c>
      <c r="BI920" s="258">
        <f t="shared" si="504"/>
        <v>1</v>
      </c>
      <c r="BJ920" s="258">
        <f t="shared" si="22"/>
        <v>1</v>
      </c>
      <c r="BK920" s="258">
        <f t="shared" si="505"/>
        <v>0</v>
      </c>
      <c r="BL920" s="258">
        <f t="shared" si="506"/>
        <v>1</v>
      </c>
      <c r="BM920" s="258">
        <f t="shared" si="23"/>
        <v>1</v>
      </c>
      <c r="BN920" s="258">
        <f t="shared" si="507"/>
        <v>0</v>
      </c>
      <c r="BO920" s="258">
        <f t="shared" si="508"/>
        <v>1</v>
      </c>
      <c r="BP920" s="258">
        <f t="shared" si="24"/>
        <v>1</v>
      </c>
      <c r="BQ920" s="258">
        <f t="shared" si="509"/>
        <v>0</v>
      </c>
      <c r="BR920" s="258">
        <f t="shared" si="510"/>
        <v>1</v>
      </c>
      <c r="BS920" s="258">
        <f t="shared" si="25"/>
        <v>1</v>
      </c>
      <c r="BT920" s="258">
        <f t="shared" si="511"/>
        <v>0</v>
      </c>
      <c r="BU920" s="258">
        <f t="shared" si="512"/>
        <v>1</v>
      </c>
      <c r="BV920" s="258">
        <f t="shared" si="26"/>
        <v>1</v>
      </c>
      <c r="BW920" s="258">
        <f t="shared" si="513"/>
        <v>0</v>
      </c>
      <c r="BX920" s="258">
        <f t="shared" si="514"/>
        <v>1</v>
      </c>
      <c r="BY920" s="258">
        <f t="shared" si="27"/>
        <v>1</v>
      </c>
      <c r="BZ920" s="258">
        <f t="shared" si="515"/>
        <v>0</v>
      </c>
      <c r="CA920" s="258">
        <f t="shared" si="516"/>
        <v>1</v>
      </c>
      <c r="CB920" s="258">
        <f t="shared" si="28"/>
        <v>1</v>
      </c>
      <c r="CC920" s="258">
        <f t="shared" si="517"/>
        <v>0</v>
      </c>
      <c r="CD920" s="258">
        <f t="shared" si="518"/>
        <v>1</v>
      </c>
    </row>
    <row r="921" spans="1:82" hidden="1">
      <c r="A921" s="29"/>
      <c r="B921" s="258"/>
      <c r="C921" s="259"/>
      <c r="D921" s="258"/>
      <c r="E921" s="258"/>
      <c r="F921" s="258"/>
      <c r="G921" s="258">
        <v>913</v>
      </c>
      <c r="H921" s="414"/>
      <c r="I921" s="273"/>
      <c r="J921" s="274"/>
      <c r="K921" s="275"/>
      <c r="L921" s="745"/>
      <c r="M921" s="272"/>
      <c r="N921" s="508">
        <f t="shared" si="452"/>
        <v>0</v>
      </c>
      <c r="O921" s="510">
        <f t="shared" si="453"/>
        <v>0</v>
      </c>
      <c r="P921" s="260">
        <f t="shared" si="454"/>
        <v>0</v>
      </c>
      <c r="Q921" s="261">
        <f t="shared" si="455"/>
        <v>0</v>
      </c>
      <c r="R921" s="261">
        <f t="shared" si="456"/>
        <v>0</v>
      </c>
      <c r="S921" s="262"/>
      <c r="T921" s="262"/>
      <c r="U921" s="263">
        <f t="shared" si="2"/>
        <v>1.288</v>
      </c>
      <c r="V921" s="264">
        <f>IF(E921="SP",1,IF(D921="",ExtraMargeMateriaal,(1-VLOOKUP(D921,TabelAankoop[],4,FALSE))))</f>
        <v>1</v>
      </c>
      <c r="W921" s="265">
        <f t="shared" si="3"/>
        <v>0.6885</v>
      </c>
      <c r="X921" s="266">
        <f t="shared" si="4"/>
        <v>1</v>
      </c>
      <c r="Y921" s="267">
        <f t="shared" si="5"/>
        <v>1.46</v>
      </c>
      <c r="Z921" s="267">
        <f t="shared" si="6"/>
        <v>1.1599999999999999</v>
      </c>
      <c r="AA921" s="268">
        <f t="shared" si="7"/>
        <v>0</v>
      </c>
      <c r="AB921" s="456">
        <f t="shared" si="8"/>
        <v>0</v>
      </c>
      <c r="AC921" s="457">
        <f t="shared" si="9"/>
        <v>0</v>
      </c>
      <c r="AD921" s="456">
        <f t="shared" si="10"/>
        <v>0</v>
      </c>
      <c r="AE921" s="458">
        <f t="shared" si="11"/>
        <v>0</v>
      </c>
      <c r="AF921" s="457">
        <f t="shared" si="488"/>
        <v>0</v>
      </c>
      <c r="AG921" s="456">
        <f t="shared" si="12"/>
        <v>0</v>
      </c>
      <c r="AH921" s="457">
        <f t="shared" si="13"/>
        <v>0</v>
      </c>
      <c r="AI921" s="268">
        <f t="shared" si="14"/>
        <v>0</v>
      </c>
      <c r="AJ921" s="269">
        <f t="shared" si="15"/>
        <v>0</v>
      </c>
      <c r="AK921" s="270">
        <f t="shared" si="16"/>
        <v>0</v>
      </c>
      <c r="AL921" s="415">
        <f t="shared" si="17"/>
        <v>0</v>
      </c>
      <c r="AM921" s="259" t="str">
        <f>IF(AP921="","",IFERROR(VLOOKUP(AP921,CODES!$A$3:$D$1348,4,FALSE),"X"))&amp;IF(AQ921="","",IFERROR(VLOOKUP(AQ921,CODES!$A$3:$D$1348,4,FALSE),"X"))&amp;IF(AR921="","",IFERROR(VLOOKUP(AR921,CODES!$A$3:$D$1348,4,FALSE),"X"))&amp;IF(AS921="","",IFERROR(VLOOKUP(AS921,CODES!$A$3:$D$1348,4,FALSE),"X"))&amp;IF(AT921="","",IFERROR(VLOOKUP(AT921,CODES!$A$3:$D$1348,4,FALSE),"X"))&amp;IF(AU921="","",IFERROR(VLOOKUP(AU921,CODES!$A$3:$D$1348,4,FALSE),"X"))&amp;IF(AV921="","",IFERROR(VLOOKUP(AV921,CODES!$A$3:$D$1348,4,FALSE),"X"))&amp;IF(AW921="","",IFERROR(VLOOKUP(AW921,CODES!$A$3:$D$1348,4,FALSE),"X"))&amp;IF(AX921="","",IFERROR(VLOOKUP(AX921,CODES!$A$3:$D$1348,4,FALSE),"X"))&amp;IF(AY921="","",IFERROR(VLOOKUP(AY921,CODES!$A$3:$D$1348,4,FALSE),"X"))</f>
        <v/>
      </c>
      <c r="AN921" s="258">
        <f>SUM(IFERROR(VLOOKUP(AP921,CODES!$A$3:$D$1348,4,FALSE)*BC921,0),IFERROR(VLOOKUP(AQ921,CODES!$A$3:$D$1348,4,FALSE)*BF921,0),IFERROR(VLOOKUP(AR921,CODES!$A$3:$D$1348,4,FALSE)*BI921,0),IFERROR(VLOOKUP(AS921,CODES!$A$3:$D$1348,4,FALSE)*BL921,0),IFERROR(VLOOKUP(AT921,CODES!$A$3:$D$1348,4,FALSE)*BO921,0),IFERROR(VLOOKUP(AU921,CODES!$A$3:$D$1348,4,FALSE)*BR921,0),IFERROR(VLOOKUP(AV921,CODES!$A$3:$D$1348,4,FALSE)*BU921,0),IFERROR(VLOOKUP(AW921,CODES!$A$3:$D$1348,4,FALSE)*BX921,0),IFERROR(VLOOKUP(AX921,CODES!$A$3:$D$1348,4,FALSE)*CA921,0),IFERROR(VLOOKUP(AY921,CODES!$A$3:$D$1348,4,FALSE)*CD921,0))</f>
        <v>0</v>
      </c>
      <c r="AO921" s="258">
        <f>SUM(IFERROR(VLOOKUP(AP921,CODES!$A$3:$D$1348,3,FALSE)*BC921,0),IFERROR(VLOOKUP(AQ921,CODES!$A$3:$D$1348,3,FALSE)*BF921,0),IFERROR(VLOOKUP(AR921,CODES!$A$3:$D$1348,3,FALSE)*BI921,0),IFERROR(VLOOKUP(AS921,CODES!$A$3:$D$1348,3,FALSE)*BL921,0),IFERROR(VLOOKUP(AT921,CODES!$A$3:$D$1348,3,FALSE)*BO921,0),IFERROR(VLOOKUP(AU921,CODES!$A$3:$D$1348,3,FALSE)*BR921,0),IFERROR(VLOOKUP(AV921,CODES!$A$3:$D$1348,3,FALSE)*BU921,0),IFERROR(VLOOKUP(AW921,CODES!$A$3:$D$1348,3,FALSE)*BX921,0),IFERROR(VLOOKUP(AX921,CODES!$A$3:$D$1348,3,FALSE)*CA921,0),IFERROR(VLOOKUP(AY921,CODES!$A$3:$D$1348,3,FALSE)*CD921,0))+B921</f>
        <v>0</v>
      </c>
      <c r="AP921" s="271" t="str">
        <f t="shared" si="489"/>
        <v/>
      </c>
      <c r="AQ921" s="271" t="str">
        <f t="shared" si="490"/>
        <v/>
      </c>
      <c r="AR921" s="271" t="str">
        <f t="shared" si="491"/>
        <v/>
      </c>
      <c r="AS921" s="271" t="str">
        <f t="shared" si="492"/>
        <v/>
      </c>
      <c r="AT921" s="271" t="str">
        <f t="shared" si="493"/>
        <v/>
      </c>
      <c r="AU921" s="271" t="str">
        <f t="shared" si="494"/>
        <v/>
      </c>
      <c r="AV921" s="271" t="str">
        <f t="shared" si="495"/>
        <v/>
      </c>
      <c r="AW921" s="271" t="str">
        <f t="shared" si="496"/>
        <v/>
      </c>
      <c r="AX921" s="271" t="str">
        <f t="shared" si="497"/>
        <v/>
      </c>
      <c r="AY921" s="271" t="str">
        <f t="shared" si="498"/>
        <v/>
      </c>
      <c r="AZ921" s="258">
        <f t="shared" si="18"/>
        <v>0</v>
      </c>
      <c r="BA921" s="258">
        <f t="shared" si="19"/>
        <v>1</v>
      </c>
      <c r="BB921" s="258">
        <f t="shared" si="499"/>
        <v>0</v>
      </c>
      <c r="BC921" s="258">
        <f t="shared" si="500"/>
        <v>1</v>
      </c>
      <c r="BD921" s="258">
        <f t="shared" si="20"/>
        <v>1</v>
      </c>
      <c r="BE921" s="258">
        <f t="shared" si="501"/>
        <v>0</v>
      </c>
      <c r="BF921" s="258">
        <f t="shared" si="502"/>
        <v>1</v>
      </c>
      <c r="BG921" s="258">
        <f t="shared" si="21"/>
        <v>1</v>
      </c>
      <c r="BH921" s="258">
        <f t="shared" si="503"/>
        <v>0</v>
      </c>
      <c r="BI921" s="258">
        <f t="shared" si="504"/>
        <v>1</v>
      </c>
      <c r="BJ921" s="258">
        <f t="shared" si="22"/>
        <v>1</v>
      </c>
      <c r="BK921" s="258">
        <f t="shared" si="505"/>
        <v>0</v>
      </c>
      <c r="BL921" s="258">
        <f t="shared" si="506"/>
        <v>1</v>
      </c>
      <c r="BM921" s="258">
        <f t="shared" si="23"/>
        <v>1</v>
      </c>
      <c r="BN921" s="258">
        <f t="shared" si="507"/>
        <v>0</v>
      </c>
      <c r="BO921" s="258">
        <f t="shared" si="508"/>
        <v>1</v>
      </c>
      <c r="BP921" s="258">
        <f t="shared" si="24"/>
        <v>1</v>
      </c>
      <c r="BQ921" s="258">
        <f t="shared" si="509"/>
        <v>0</v>
      </c>
      <c r="BR921" s="258">
        <f t="shared" si="510"/>
        <v>1</v>
      </c>
      <c r="BS921" s="258">
        <f t="shared" si="25"/>
        <v>1</v>
      </c>
      <c r="BT921" s="258">
        <f t="shared" si="511"/>
        <v>0</v>
      </c>
      <c r="BU921" s="258">
        <f t="shared" si="512"/>
        <v>1</v>
      </c>
      <c r="BV921" s="258">
        <f t="shared" si="26"/>
        <v>1</v>
      </c>
      <c r="BW921" s="258">
        <f t="shared" si="513"/>
        <v>0</v>
      </c>
      <c r="BX921" s="258">
        <f t="shared" si="514"/>
        <v>1</v>
      </c>
      <c r="BY921" s="258">
        <f t="shared" si="27"/>
        <v>1</v>
      </c>
      <c r="BZ921" s="258">
        <f t="shared" si="515"/>
        <v>0</v>
      </c>
      <c r="CA921" s="258">
        <f t="shared" si="516"/>
        <v>1</v>
      </c>
      <c r="CB921" s="258">
        <f t="shared" si="28"/>
        <v>1</v>
      </c>
      <c r="CC921" s="258">
        <f t="shared" si="517"/>
        <v>0</v>
      </c>
      <c r="CD921" s="258">
        <f t="shared" si="518"/>
        <v>1</v>
      </c>
    </row>
    <row r="922" spans="1:82" hidden="1">
      <c r="A922" s="29"/>
      <c r="B922" s="258"/>
      <c r="C922" s="259"/>
      <c r="D922" s="258"/>
      <c r="E922" s="258"/>
      <c r="F922" s="258"/>
      <c r="G922" s="258">
        <v>914</v>
      </c>
      <c r="H922" s="414"/>
      <c r="I922" s="273"/>
      <c r="J922" s="274"/>
      <c r="K922" s="275"/>
      <c r="L922" s="745"/>
      <c r="M922" s="272"/>
      <c r="N922" s="508">
        <f t="shared" si="452"/>
        <v>0</v>
      </c>
      <c r="O922" s="510">
        <f t="shared" si="453"/>
        <v>0</v>
      </c>
      <c r="P922" s="260">
        <f t="shared" si="454"/>
        <v>0</v>
      </c>
      <c r="Q922" s="261">
        <f t="shared" si="455"/>
        <v>0</v>
      </c>
      <c r="R922" s="261">
        <f t="shared" si="456"/>
        <v>0</v>
      </c>
      <c r="S922" s="262"/>
      <c r="T922" s="262"/>
      <c r="U922" s="263">
        <f t="shared" si="2"/>
        <v>1.288</v>
      </c>
      <c r="V922" s="264">
        <f>IF(E922="SP",1,IF(D922="",ExtraMargeMateriaal,(1-VLOOKUP(D922,TabelAankoop[],4,FALSE))))</f>
        <v>1</v>
      </c>
      <c r="W922" s="265">
        <f t="shared" si="3"/>
        <v>0.6885</v>
      </c>
      <c r="X922" s="266">
        <f t="shared" si="4"/>
        <v>1</v>
      </c>
      <c r="Y922" s="267">
        <f t="shared" si="5"/>
        <v>1.46</v>
      </c>
      <c r="Z922" s="267">
        <f t="shared" si="6"/>
        <v>1.1599999999999999</v>
      </c>
      <c r="AA922" s="268">
        <f t="shared" si="7"/>
        <v>0</v>
      </c>
      <c r="AB922" s="456">
        <f t="shared" si="8"/>
        <v>0</v>
      </c>
      <c r="AC922" s="457">
        <f t="shared" si="9"/>
        <v>0</v>
      </c>
      <c r="AD922" s="456">
        <f t="shared" si="10"/>
        <v>0</v>
      </c>
      <c r="AE922" s="458">
        <f t="shared" si="11"/>
        <v>0</v>
      </c>
      <c r="AF922" s="457">
        <f t="shared" si="488"/>
        <v>0</v>
      </c>
      <c r="AG922" s="456">
        <f t="shared" si="12"/>
        <v>0</v>
      </c>
      <c r="AH922" s="457">
        <f t="shared" si="13"/>
        <v>0</v>
      </c>
      <c r="AI922" s="268">
        <f t="shared" si="14"/>
        <v>0</v>
      </c>
      <c r="AJ922" s="269">
        <f t="shared" si="15"/>
        <v>0</v>
      </c>
      <c r="AK922" s="270">
        <f t="shared" si="16"/>
        <v>0</v>
      </c>
      <c r="AL922" s="415">
        <f t="shared" si="17"/>
        <v>0</v>
      </c>
      <c r="AM922" s="259" t="str">
        <f>IF(AP922="","",IFERROR(VLOOKUP(AP922,CODES!$A$3:$D$1348,4,FALSE),"X"))&amp;IF(AQ922="","",IFERROR(VLOOKUP(AQ922,CODES!$A$3:$D$1348,4,FALSE),"X"))&amp;IF(AR922="","",IFERROR(VLOOKUP(AR922,CODES!$A$3:$D$1348,4,FALSE),"X"))&amp;IF(AS922="","",IFERROR(VLOOKUP(AS922,CODES!$A$3:$D$1348,4,FALSE),"X"))&amp;IF(AT922="","",IFERROR(VLOOKUP(AT922,CODES!$A$3:$D$1348,4,FALSE),"X"))&amp;IF(AU922="","",IFERROR(VLOOKUP(AU922,CODES!$A$3:$D$1348,4,FALSE),"X"))&amp;IF(AV922="","",IFERROR(VLOOKUP(AV922,CODES!$A$3:$D$1348,4,FALSE),"X"))&amp;IF(AW922="","",IFERROR(VLOOKUP(AW922,CODES!$A$3:$D$1348,4,FALSE),"X"))&amp;IF(AX922="","",IFERROR(VLOOKUP(AX922,CODES!$A$3:$D$1348,4,FALSE),"X"))&amp;IF(AY922="","",IFERROR(VLOOKUP(AY922,CODES!$A$3:$D$1348,4,FALSE),"X"))</f>
        <v/>
      </c>
      <c r="AN922" s="258">
        <f>SUM(IFERROR(VLOOKUP(AP922,CODES!$A$3:$D$1348,4,FALSE)*BC922,0),IFERROR(VLOOKUP(AQ922,CODES!$A$3:$D$1348,4,FALSE)*BF922,0),IFERROR(VLOOKUP(AR922,CODES!$A$3:$D$1348,4,FALSE)*BI922,0),IFERROR(VLOOKUP(AS922,CODES!$A$3:$D$1348,4,FALSE)*BL922,0),IFERROR(VLOOKUP(AT922,CODES!$A$3:$D$1348,4,FALSE)*BO922,0),IFERROR(VLOOKUP(AU922,CODES!$A$3:$D$1348,4,FALSE)*BR922,0),IFERROR(VLOOKUP(AV922,CODES!$A$3:$D$1348,4,FALSE)*BU922,0),IFERROR(VLOOKUP(AW922,CODES!$A$3:$D$1348,4,FALSE)*BX922,0),IFERROR(VLOOKUP(AX922,CODES!$A$3:$D$1348,4,FALSE)*CA922,0),IFERROR(VLOOKUP(AY922,CODES!$A$3:$D$1348,4,FALSE)*CD922,0))</f>
        <v>0</v>
      </c>
      <c r="AO922" s="258">
        <f>SUM(IFERROR(VLOOKUP(AP922,CODES!$A$3:$D$1348,3,FALSE)*BC922,0),IFERROR(VLOOKUP(AQ922,CODES!$A$3:$D$1348,3,FALSE)*BF922,0),IFERROR(VLOOKUP(AR922,CODES!$A$3:$D$1348,3,FALSE)*BI922,0),IFERROR(VLOOKUP(AS922,CODES!$A$3:$D$1348,3,FALSE)*BL922,0),IFERROR(VLOOKUP(AT922,CODES!$A$3:$D$1348,3,FALSE)*BO922,0),IFERROR(VLOOKUP(AU922,CODES!$A$3:$D$1348,3,FALSE)*BR922,0),IFERROR(VLOOKUP(AV922,CODES!$A$3:$D$1348,3,FALSE)*BU922,0),IFERROR(VLOOKUP(AW922,CODES!$A$3:$D$1348,3,FALSE)*BX922,0),IFERROR(VLOOKUP(AX922,CODES!$A$3:$D$1348,3,FALSE)*CA922,0),IFERROR(VLOOKUP(AY922,CODES!$A$3:$D$1348,3,FALSE)*CD922,0))+B922</f>
        <v>0</v>
      </c>
      <c r="AP922" s="271" t="str">
        <f t="shared" si="489"/>
        <v/>
      </c>
      <c r="AQ922" s="271" t="str">
        <f t="shared" si="490"/>
        <v/>
      </c>
      <c r="AR922" s="271" t="str">
        <f t="shared" si="491"/>
        <v/>
      </c>
      <c r="AS922" s="271" t="str">
        <f t="shared" si="492"/>
        <v/>
      </c>
      <c r="AT922" s="271" t="str">
        <f t="shared" si="493"/>
        <v/>
      </c>
      <c r="AU922" s="271" t="str">
        <f t="shared" si="494"/>
        <v/>
      </c>
      <c r="AV922" s="271" t="str">
        <f t="shared" si="495"/>
        <v/>
      </c>
      <c r="AW922" s="271" t="str">
        <f t="shared" si="496"/>
        <v/>
      </c>
      <c r="AX922" s="271" t="str">
        <f t="shared" si="497"/>
        <v/>
      </c>
      <c r="AY922" s="271" t="str">
        <f t="shared" si="498"/>
        <v/>
      </c>
      <c r="AZ922" s="258">
        <f t="shared" si="18"/>
        <v>0</v>
      </c>
      <c r="BA922" s="258">
        <f t="shared" si="19"/>
        <v>1</v>
      </c>
      <c r="BB922" s="258">
        <f t="shared" si="499"/>
        <v>0</v>
      </c>
      <c r="BC922" s="258">
        <f t="shared" si="500"/>
        <v>1</v>
      </c>
      <c r="BD922" s="258">
        <f t="shared" si="20"/>
        <v>1</v>
      </c>
      <c r="BE922" s="258">
        <f t="shared" si="501"/>
        <v>0</v>
      </c>
      <c r="BF922" s="258">
        <f t="shared" si="502"/>
        <v>1</v>
      </c>
      <c r="BG922" s="258">
        <f t="shared" si="21"/>
        <v>1</v>
      </c>
      <c r="BH922" s="258">
        <f t="shared" si="503"/>
        <v>0</v>
      </c>
      <c r="BI922" s="258">
        <f t="shared" si="504"/>
        <v>1</v>
      </c>
      <c r="BJ922" s="258">
        <f t="shared" si="22"/>
        <v>1</v>
      </c>
      <c r="BK922" s="258">
        <f t="shared" si="505"/>
        <v>0</v>
      </c>
      <c r="BL922" s="258">
        <f t="shared" si="506"/>
        <v>1</v>
      </c>
      <c r="BM922" s="258">
        <f t="shared" si="23"/>
        <v>1</v>
      </c>
      <c r="BN922" s="258">
        <f t="shared" si="507"/>
        <v>0</v>
      </c>
      <c r="BO922" s="258">
        <f t="shared" si="508"/>
        <v>1</v>
      </c>
      <c r="BP922" s="258">
        <f t="shared" si="24"/>
        <v>1</v>
      </c>
      <c r="BQ922" s="258">
        <f t="shared" si="509"/>
        <v>0</v>
      </c>
      <c r="BR922" s="258">
        <f t="shared" si="510"/>
        <v>1</v>
      </c>
      <c r="BS922" s="258">
        <f t="shared" si="25"/>
        <v>1</v>
      </c>
      <c r="BT922" s="258">
        <f t="shared" si="511"/>
        <v>0</v>
      </c>
      <c r="BU922" s="258">
        <f t="shared" si="512"/>
        <v>1</v>
      </c>
      <c r="BV922" s="258">
        <f t="shared" si="26"/>
        <v>1</v>
      </c>
      <c r="BW922" s="258">
        <f t="shared" si="513"/>
        <v>0</v>
      </c>
      <c r="BX922" s="258">
        <f t="shared" si="514"/>
        <v>1</v>
      </c>
      <c r="BY922" s="258">
        <f t="shared" si="27"/>
        <v>1</v>
      </c>
      <c r="BZ922" s="258">
        <f t="shared" si="515"/>
        <v>0</v>
      </c>
      <c r="CA922" s="258">
        <f t="shared" si="516"/>
        <v>1</v>
      </c>
      <c r="CB922" s="258">
        <f t="shared" si="28"/>
        <v>1</v>
      </c>
      <c r="CC922" s="258">
        <f t="shared" si="517"/>
        <v>0</v>
      </c>
      <c r="CD922" s="258">
        <f t="shared" si="518"/>
        <v>1</v>
      </c>
    </row>
    <row r="923" spans="1:82" hidden="1">
      <c r="A923" s="29"/>
      <c r="B923" s="258"/>
      <c r="C923" s="259"/>
      <c r="D923" s="258"/>
      <c r="E923" s="258"/>
      <c r="F923" s="258"/>
      <c r="G923" s="258">
        <v>915</v>
      </c>
      <c r="H923" s="414"/>
      <c r="I923" s="273"/>
      <c r="J923" s="274"/>
      <c r="K923" s="275"/>
      <c r="L923" s="745"/>
      <c r="M923" s="272"/>
      <c r="N923" s="508">
        <f t="shared" si="452"/>
        <v>0</v>
      </c>
      <c r="O923" s="510">
        <f t="shared" si="453"/>
        <v>0</v>
      </c>
      <c r="P923" s="260">
        <f t="shared" si="454"/>
        <v>0</v>
      </c>
      <c r="Q923" s="261">
        <f t="shared" si="455"/>
        <v>0</v>
      </c>
      <c r="R923" s="261">
        <f t="shared" si="456"/>
        <v>0</v>
      </c>
      <c r="S923" s="262"/>
      <c r="T923" s="262"/>
      <c r="U923" s="263">
        <f t="shared" si="2"/>
        <v>1.288</v>
      </c>
      <c r="V923" s="264">
        <f>IF(E923="SP",1,IF(D923="",ExtraMargeMateriaal,(1-VLOOKUP(D923,TabelAankoop[],4,FALSE))))</f>
        <v>1</v>
      </c>
      <c r="W923" s="265">
        <f t="shared" si="3"/>
        <v>0.6885</v>
      </c>
      <c r="X923" s="266">
        <f t="shared" si="4"/>
        <v>1</v>
      </c>
      <c r="Y923" s="267">
        <f t="shared" si="5"/>
        <v>1.46</v>
      </c>
      <c r="Z923" s="267">
        <f t="shared" si="6"/>
        <v>1.1599999999999999</v>
      </c>
      <c r="AA923" s="268">
        <f t="shared" si="7"/>
        <v>0</v>
      </c>
      <c r="AB923" s="456">
        <f t="shared" si="8"/>
        <v>0</v>
      </c>
      <c r="AC923" s="457">
        <f t="shared" si="9"/>
        <v>0</v>
      </c>
      <c r="AD923" s="456">
        <f t="shared" si="10"/>
        <v>0</v>
      </c>
      <c r="AE923" s="458">
        <f t="shared" si="11"/>
        <v>0</v>
      </c>
      <c r="AF923" s="457">
        <f t="shared" si="488"/>
        <v>0</v>
      </c>
      <c r="AG923" s="456">
        <f t="shared" si="12"/>
        <v>0</v>
      </c>
      <c r="AH923" s="457">
        <f t="shared" si="13"/>
        <v>0</v>
      </c>
      <c r="AI923" s="268">
        <f t="shared" si="14"/>
        <v>0</v>
      </c>
      <c r="AJ923" s="269">
        <f t="shared" si="15"/>
        <v>0</v>
      </c>
      <c r="AK923" s="270">
        <f t="shared" si="16"/>
        <v>0</v>
      </c>
      <c r="AL923" s="415">
        <f t="shared" si="17"/>
        <v>0</v>
      </c>
      <c r="AM923" s="259" t="str">
        <f>IF(AP923="","",IFERROR(VLOOKUP(AP923,CODES!$A$3:$D$1348,4,FALSE),"X"))&amp;IF(AQ923="","",IFERROR(VLOOKUP(AQ923,CODES!$A$3:$D$1348,4,FALSE),"X"))&amp;IF(AR923="","",IFERROR(VLOOKUP(AR923,CODES!$A$3:$D$1348,4,FALSE),"X"))&amp;IF(AS923="","",IFERROR(VLOOKUP(AS923,CODES!$A$3:$D$1348,4,FALSE),"X"))&amp;IF(AT923="","",IFERROR(VLOOKUP(AT923,CODES!$A$3:$D$1348,4,FALSE),"X"))&amp;IF(AU923="","",IFERROR(VLOOKUP(AU923,CODES!$A$3:$D$1348,4,FALSE),"X"))&amp;IF(AV923="","",IFERROR(VLOOKUP(AV923,CODES!$A$3:$D$1348,4,FALSE),"X"))&amp;IF(AW923="","",IFERROR(VLOOKUP(AW923,CODES!$A$3:$D$1348,4,FALSE),"X"))&amp;IF(AX923="","",IFERROR(VLOOKUP(AX923,CODES!$A$3:$D$1348,4,FALSE),"X"))&amp;IF(AY923="","",IFERROR(VLOOKUP(AY923,CODES!$A$3:$D$1348,4,FALSE),"X"))</f>
        <v/>
      </c>
      <c r="AN923" s="258">
        <f>SUM(IFERROR(VLOOKUP(AP923,CODES!$A$3:$D$1348,4,FALSE)*BC923,0),IFERROR(VLOOKUP(AQ923,CODES!$A$3:$D$1348,4,FALSE)*BF923,0),IFERROR(VLOOKUP(AR923,CODES!$A$3:$D$1348,4,FALSE)*BI923,0),IFERROR(VLOOKUP(AS923,CODES!$A$3:$D$1348,4,FALSE)*BL923,0),IFERROR(VLOOKUP(AT923,CODES!$A$3:$D$1348,4,FALSE)*BO923,0),IFERROR(VLOOKUP(AU923,CODES!$A$3:$D$1348,4,FALSE)*BR923,0),IFERROR(VLOOKUP(AV923,CODES!$A$3:$D$1348,4,FALSE)*BU923,0),IFERROR(VLOOKUP(AW923,CODES!$A$3:$D$1348,4,FALSE)*BX923,0),IFERROR(VLOOKUP(AX923,CODES!$A$3:$D$1348,4,FALSE)*CA923,0),IFERROR(VLOOKUP(AY923,CODES!$A$3:$D$1348,4,FALSE)*CD923,0))</f>
        <v>0</v>
      </c>
      <c r="AO923" s="258">
        <f>SUM(IFERROR(VLOOKUP(AP923,CODES!$A$3:$D$1348,3,FALSE)*BC923,0),IFERROR(VLOOKUP(AQ923,CODES!$A$3:$D$1348,3,FALSE)*BF923,0),IFERROR(VLOOKUP(AR923,CODES!$A$3:$D$1348,3,FALSE)*BI923,0),IFERROR(VLOOKUP(AS923,CODES!$A$3:$D$1348,3,FALSE)*BL923,0),IFERROR(VLOOKUP(AT923,CODES!$A$3:$D$1348,3,FALSE)*BO923,0),IFERROR(VLOOKUP(AU923,CODES!$A$3:$D$1348,3,FALSE)*BR923,0),IFERROR(VLOOKUP(AV923,CODES!$A$3:$D$1348,3,FALSE)*BU923,0),IFERROR(VLOOKUP(AW923,CODES!$A$3:$D$1348,3,FALSE)*BX923,0),IFERROR(VLOOKUP(AX923,CODES!$A$3:$D$1348,3,FALSE)*CA923,0),IFERROR(VLOOKUP(AY923,CODES!$A$3:$D$1348,3,FALSE)*CD923,0))+B923</f>
        <v>0</v>
      </c>
      <c r="AP923" s="271" t="str">
        <f t="shared" si="489"/>
        <v/>
      </c>
      <c r="AQ923" s="271" t="str">
        <f t="shared" si="490"/>
        <v/>
      </c>
      <c r="AR923" s="271" t="str">
        <f t="shared" si="491"/>
        <v/>
      </c>
      <c r="AS923" s="271" t="str">
        <f t="shared" si="492"/>
        <v/>
      </c>
      <c r="AT923" s="271" t="str">
        <f t="shared" si="493"/>
        <v/>
      </c>
      <c r="AU923" s="271" t="str">
        <f t="shared" si="494"/>
        <v/>
      </c>
      <c r="AV923" s="271" t="str">
        <f t="shared" si="495"/>
        <v/>
      </c>
      <c r="AW923" s="271" t="str">
        <f t="shared" si="496"/>
        <v/>
      </c>
      <c r="AX923" s="271" t="str">
        <f t="shared" si="497"/>
        <v/>
      </c>
      <c r="AY923" s="271" t="str">
        <f t="shared" si="498"/>
        <v/>
      </c>
      <c r="AZ923" s="258">
        <f t="shared" si="18"/>
        <v>0</v>
      </c>
      <c r="BA923" s="258">
        <f t="shared" si="19"/>
        <v>1</v>
      </c>
      <c r="BB923" s="258">
        <f t="shared" si="499"/>
        <v>0</v>
      </c>
      <c r="BC923" s="258">
        <f t="shared" si="500"/>
        <v>1</v>
      </c>
      <c r="BD923" s="258">
        <f t="shared" si="20"/>
        <v>1</v>
      </c>
      <c r="BE923" s="258">
        <f t="shared" si="501"/>
        <v>0</v>
      </c>
      <c r="BF923" s="258">
        <f t="shared" si="502"/>
        <v>1</v>
      </c>
      <c r="BG923" s="258">
        <f t="shared" si="21"/>
        <v>1</v>
      </c>
      <c r="BH923" s="258">
        <f t="shared" si="503"/>
        <v>0</v>
      </c>
      <c r="BI923" s="258">
        <f t="shared" si="504"/>
        <v>1</v>
      </c>
      <c r="BJ923" s="258">
        <f t="shared" si="22"/>
        <v>1</v>
      </c>
      <c r="BK923" s="258">
        <f t="shared" si="505"/>
        <v>0</v>
      </c>
      <c r="BL923" s="258">
        <f t="shared" si="506"/>
        <v>1</v>
      </c>
      <c r="BM923" s="258">
        <f t="shared" si="23"/>
        <v>1</v>
      </c>
      <c r="BN923" s="258">
        <f t="shared" si="507"/>
        <v>0</v>
      </c>
      <c r="BO923" s="258">
        <f t="shared" si="508"/>
        <v>1</v>
      </c>
      <c r="BP923" s="258">
        <f t="shared" si="24"/>
        <v>1</v>
      </c>
      <c r="BQ923" s="258">
        <f t="shared" si="509"/>
        <v>0</v>
      </c>
      <c r="BR923" s="258">
        <f t="shared" si="510"/>
        <v>1</v>
      </c>
      <c r="BS923" s="258">
        <f t="shared" si="25"/>
        <v>1</v>
      </c>
      <c r="BT923" s="258">
        <f t="shared" si="511"/>
        <v>0</v>
      </c>
      <c r="BU923" s="258">
        <f t="shared" si="512"/>
        <v>1</v>
      </c>
      <c r="BV923" s="258">
        <f t="shared" si="26"/>
        <v>1</v>
      </c>
      <c r="BW923" s="258">
        <f t="shared" si="513"/>
        <v>0</v>
      </c>
      <c r="BX923" s="258">
        <f t="shared" si="514"/>
        <v>1</v>
      </c>
      <c r="BY923" s="258">
        <f t="shared" si="27"/>
        <v>1</v>
      </c>
      <c r="BZ923" s="258">
        <f t="shared" si="515"/>
        <v>0</v>
      </c>
      <c r="CA923" s="258">
        <f t="shared" si="516"/>
        <v>1</v>
      </c>
      <c r="CB923" s="258">
        <f t="shared" si="28"/>
        <v>1</v>
      </c>
      <c r="CC923" s="258">
        <f t="shared" si="517"/>
        <v>0</v>
      </c>
      <c r="CD923" s="258">
        <f t="shared" si="518"/>
        <v>1</v>
      </c>
    </row>
    <row r="924" spans="1:82" hidden="1">
      <c r="A924" s="29"/>
      <c r="B924" s="258"/>
      <c r="C924" s="259"/>
      <c r="D924" s="258"/>
      <c r="E924" s="258"/>
      <c r="F924" s="258"/>
      <c r="G924" s="258">
        <v>916</v>
      </c>
      <c r="H924" s="414"/>
      <c r="I924" s="273"/>
      <c r="J924" s="274"/>
      <c r="K924" s="275"/>
      <c r="L924" s="745"/>
      <c r="M924" s="272"/>
      <c r="N924" s="508">
        <f t="shared" si="452"/>
        <v>0</v>
      </c>
      <c r="O924" s="510">
        <f t="shared" si="453"/>
        <v>0</v>
      </c>
      <c r="P924" s="260">
        <f t="shared" si="454"/>
        <v>0</v>
      </c>
      <c r="Q924" s="261">
        <f t="shared" si="455"/>
        <v>0</v>
      </c>
      <c r="R924" s="261">
        <f t="shared" si="456"/>
        <v>0</v>
      </c>
      <c r="S924" s="262"/>
      <c r="T924" s="262"/>
      <c r="U924" s="263">
        <f t="shared" si="2"/>
        <v>1.288</v>
      </c>
      <c r="V924" s="264">
        <f>IF(E924="SP",1,IF(D924="",ExtraMargeMateriaal,(1-VLOOKUP(D924,TabelAankoop[],4,FALSE))))</f>
        <v>1</v>
      </c>
      <c r="W924" s="265">
        <f t="shared" si="3"/>
        <v>0.6885</v>
      </c>
      <c r="X924" s="266">
        <f t="shared" si="4"/>
        <v>1</v>
      </c>
      <c r="Y924" s="267">
        <f t="shared" si="5"/>
        <v>1.46</v>
      </c>
      <c r="Z924" s="267">
        <f t="shared" si="6"/>
        <v>1.1599999999999999</v>
      </c>
      <c r="AA924" s="268">
        <f t="shared" si="7"/>
        <v>0</v>
      </c>
      <c r="AB924" s="456">
        <f t="shared" si="8"/>
        <v>0</v>
      </c>
      <c r="AC924" s="457">
        <f t="shared" si="9"/>
        <v>0</v>
      </c>
      <c r="AD924" s="456">
        <f t="shared" si="10"/>
        <v>0</v>
      </c>
      <c r="AE924" s="458">
        <f t="shared" si="11"/>
        <v>0</v>
      </c>
      <c r="AF924" s="457">
        <f t="shared" si="488"/>
        <v>0</v>
      </c>
      <c r="AG924" s="456">
        <f t="shared" si="12"/>
        <v>0</v>
      </c>
      <c r="AH924" s="457">
        <f t="shared" si="13"/>
        <v>0</v>
      </c>
      <c r="AI924" s="268">
        <f t="shared" si="14"/>
        <v>0</v>
      </c>
      <c r="AJ924" s="269">
        <f t="shared" si="15"/>
        <v>0</v>
      </c>
      <c r="AK924" s="270">
        <f t="shared" si="16"/>
        <v>0</v>
      </c>
      <c r="AL924" s="415">
        <f t="shared" si="17"/>
        <v>0</v>
      </c>
      <c r="AM924" s="259" t="str">
        <f>IF(AP924="","",IFERROR(VLOOKUP(AP924,CODES!$A$3:$D$1348,4,FALSE),"X"))&amp;IF(AQ924="","",IFERROR(VLOOKUP(AQ924,CODES!$A$3:$D$1348,4,FALSE),"X"))&amp;IF(AR924="","",IFERROR(VLOOKUP(AR924,CODES!$A$3:$D$1348,4,FALSE),"X"))&amp;IF(AS924="","",IFERROR(VLOOKUP(AS924,CODES!$A$3:$D$1348,4,FALSE),"X"))&amp;IF(AT924="","",IFERROR(VLOOKUP(AT924,CODES!$A$3:$D$1348,4,FALSE),"X"))&amp;IF(AU924="","",IFERROR(VLOOKUP(AU924,CODES!$A$3:$D$1348,4,FALSE),"X"))&amp;IF(AV924="","",IFERROR(VLOOKUP(AV924,CODES!$A$3:$D$1348,4,FALSE),"X"))&amp;IF(AW924="","",IFERROR(VLOOKUP(AW924,CODES!$A$3:$D$1348,4,FALSE),"X"))&amp;IF(AX924="","",IFERROR(VLOOKUP(AX924,CODES!$A$3:$D$1348,4,FALSE),"X"))&amp;IF(AY924="","",IFERROR(VLOOKUP(AY924,CODES!$A$3:$D$1348,4,FALSE),"X"))</f>
        <v/>
      </c>
      <c r="AN924" s="258">
        <f>SUM(IFERROR(VLOOKUP(AP924,CODES!$A$3:$D$1348,4,FALSE)*BC924,0),IFERROR(VLOOKUP(AQ924,CODES!$A$3:$D$1348,4,FALSE)*BF924,0),IFERROR(VLOOKUP(AR924,CODES!$A$3:$D$1348,4,FALSE)*BI924,0),IFERROR(VLOOKUP(AS924,CODES!$A$3:$D$1348,4,FALSE)*BL924,0),IFERROR(VLOOKUP(AT924,CODES!$A$3:$D$1348,4,FALSE)*BO924,0),IFERROR(VLOOKUP(AU924,CODES!$A$3:$D$1348,4,FALSE)*BR924,0),IFERROR(VLOOKUP(AV924,CODES!$A$3:$D$1348,4,FALSE)*BU924,0),IFERROR(VLOOKUP(AW924,CODES!$A$3:$D$1348,4,FALSE)*BX924,0),IFERROR(VLOOKUP(AX924,CODES!$A$3:$D$1348,4,FALSE)*CA924,0),IFERROR(VLOOKUP(AY924,CODES!$A$3:$D$1348,4,FALSE)*CD924,0))</f>
        <v>0</v>
      </c>
      <c r="AO924" s="258">
        <f>SUM(IFERROR(VLOOKUP(AP924,CODES!$A$3:$D$1348,3,FALSE)*BC924,0),IFERROR(VLOOKUP(AQ924,CODES!$A$3:$D$1348,3,FALSE)*BF924,0),IFERROR(VLOOKUP(AR924,CODES!$A$3:$D$1348,3,FALSE)*BI924,0),IFERROR(VLOOKUP(AS924,CODES!$A$3:$D$1348,3,FALSE)*BL924,0),IFERROR(VLOOKUP(AT924,CODES!$A$3:$D$1348,3,FALSE)*BO924,0),IFERROR(VLOOKUP(AU924,CODES!$A$3:$D$1348,3,FALSE)*BR924,0),IFERROR(VLOOKUP(AV924,CODES!$A$3:$D$1348,3,FALSE)*BU924,0),IFERROR(VLOOKUP(AW924,CODES!$A$3:$D$1348,3,FALSE)*BX924,0),IFERROR(VLOOKUP(AX924,CODES!$A$3:$D$1348,3,FALSE)*CA924,0),IFERROR(VLOOKUP(AY924,CODES!$A$3:$D$1348,3,FALSE)*CD924,0))+B924</f>
        <v>0</v>
      </c>
      <c r="AP924" s="271" t="str">
        <f t="shared" si="489"/>
        <v/>
      </c>
      <c r="AQ924" s="271" t="str">
        <f t="shared" si="490"/>
        <v/>
      </c>
      <c r="AR924" s="271" t="str">
        <f t="shared" si="491"/>
        <v/>
      </c>
      <c r="AS924" s="271" t="str">
        <f t="shared" si="492"/>
        <v/>
      </c>
      <c r="AT924" s="271" t="str">
        <f t="shared" si="493"/>
        <v/>
      </c>
      <c r="AU924" s="271" t="str">
        <f t="shared" si="494"/>
        <v/>
      </c>
      <c r="AV924" s="271" t="str">
        <f t="shared" si="495"/>
        <v/>
      </c>
      <c r="AW924" s="271" t="str">
        <f t="shared" si="496"/>
        <v/>
      </c>
      <c r="AX924" s="271" t="str">
        <f t="shared" si="497"/>
        <v/>
      </c>
      <c r="AY924" s="271" t="str">
        <f t="shared" si="498"/>
        <v/>
      </c>
      <c r="AZ924" s="258">
        <f t="shared" si="18"/>
        <v>0</v>
      </c>
      <c r="BA924" s="258">
        <f t="shared" si="19"/>
        <v>1</v>
      </c>
      <c r="BB924" s="258">
        <f t="shared" si="499"/>
        <v>0</v>
      </c>
      <c r="BC924" s="258">
        <f t="shared" si="500"/>
        <v>1</v>
      </c>
      <c r="BD924" s="258">
        <f t="shared" si="20"/>
        <v>1</v>
      </c>
      <c r="BE924" s="258">
        <f t="shared" si="501"/>
        <v>0</v>
      </c>
      <c r="BF924" s="258">
        <f t="shared" si="502"/>
        <v>1</v>
      </c>
      <c r="BG924" s="258">
        <f t="shared" si="21"/>
        <v>1</v>
      </c>
      <c r="BH924" s="258">
        <f t="shared" si="503"/>
        <v>0</v>
      </c>
      <c r="BI924" s="258">
        <f t="shared" si="504"/>
        <v>1</v>
      </c>
      <c r="BJ924" s="258">
        <f t="shared" si="22"/>
        <v>1</v>
      </c>
      <c r="BK924" s="258">
        <f t="shared" si="505"/>
        <v>0</v>
      </c>
      <c r="BL924" s="258">
        <f t="shared" si="506"/>
        <v>1</v>
      </c>
      <c r="BM924" s="258">
        <f t="shared" si="23"/>
        <v>1</v>
      </c>
      <c r="BN924" s="258">
        <f t="shared" si="507"/>
        <v>0</v>
      </c>
      <c r="BO924" s="258">
        <f t="shared" si="508"/>
        <v>1</v>
      </c>
      <c r="BP924" s="258">
        <f t="shared" si="24"/>
        <v>1</v>
      </c>
      <c r="BQ924" s="258">
        <f t="shared" si="509"/>
        <v>0</v>
      </c>
      <c r="BR924" s="258">
        <f t="shared" si="510"/>
        <v>1</v>
      </c>
      <c r="BS924" s="258">
        <f t="shared" si="25"/>
        <v>1</v>
      </c>
      <c r="BT924" s="258">
        <f t="shared" si="511"/>
        <v>0</v>
      </c>
      <c r="BU924" s="258">
        <f t="shared" si="512"/>
        <v>1</v>
      </c>
      <c r="BV924" s="258">
        <f t="shared" si="26"/>
        <v>1</v>
      </c>
      <c r="BW924" s="258">
        <f t="shared" si="513"/>
        <v>0</v>
      </c>
      <c r="BX924" s="258">
        <f t="shared" si="514"/>
        <v>1</v>
      </c>
      <c r="BY924" s="258">
        <f t="shared" si="27"/>
        <v>1</v>
      </c>
      <c r="BZ924" s="258">
        <f t="shared" si="515"/>
        <v>0</v>
      </c>
      <c r="CA924" s="258">
        <f t="shared" si="516"/>
        <v>1</v>
      </c>
      <c r="CB924" s="258">
        <f t="shared" si="28"/>
        <v>1</v>
      </c>
      <c r="CC924" s="258">
        <f t="shared" si="517"/>
        <v>0</v>
      </c>
      <c r="CD924" s="258">
        <f t="shared" si="518"/>
        <v>1</v>
      </c>
    </row>
    <row r="925" spans="1:82" hidden="1">
      <c r="A925" s="29"/>
      <c r="B925" s="258"/>
      <c r="C925" s="259"/>
      <c r="D925" s="258"/>
      <c r="E925" s="258"/>
      <c r="F925" s="258"/>
      <c r="G925" s="258">
        <v>917</v>
      </c>
      <c r="H925" s="414"/>
      <c r="I925" s="273"/>
      <c r="J925" s="274"/>
      <c r="K925" s="275"/>
      <c r="L925" s="745"/>
      <c r="M925" s="272"/>
      <c r="N925" s="508">
        <f t="shared" si="452"/>
        <v>0</v>
      </c>
      <c r="O925" s="510">
        <f t="shared" si="453"/>
        <v>0</v>
      </c>
      <c r="P925" s="260">
        <f t="shared" si="454"/>
        <v>0</v>
      </c>
      <c r="Q925" s="261">
        <f t="shared" si="455"/>
        <v>0</v>
      </c>
      <c r="R925" s="261">
        <f t="shared" si="456"/>
        <v>0</v>
      </c>
      <c r="S925" s="262"/>
      <c r="T925" s="262"/>
      <c r="U925" s="263">
        <f t="shared" si="2"/>
        <v>1.288</v>
      </c>
      <c r="V925" s="264">
        <f>IF(E925="SP",1,IF(D925="",ExtraMargeMateriaal,(1-VLOOKUP(D925,TabelAankoop[],4,FALSE))))</f>
        <v>1</v>
      </c>
      <c r="W925" s="265">
        <f t="shared" si="3"/>
        <v>0.6885</v>
      </c>
      <c r="X925" s="266">
        <f t="shared" si="4"/>
        <v>1</v>
      </c>
      <c r="Y925" s="267">
        <f t="shared" si="5"/>
        <v>1.46</v>
      </c>
      <c r="Z925" s="267">
        <f t="shared" si="6"/>
        <v>1.1599999999999999</v>
      </c>
      <c r="AA925" s="268">
        <f t="shared" si="7"/>
        <v>0</v>
      </c>
      <c r="AB925" s="456">
        <f t="shared" si="8"/>
        <v>0</v>
      </c>
      <c r="AC925" s="457">
        <f t="shared" si="9"/>
        <v>0</v>
      </c>
      <c r="AD925" s="456">
        <f t="shared" si="10"/>
        <v>0</v>
      </c>
      <c r="AE925" s="458">
        <f t="shared" si="11"/>
        <v>0</v>
      </c>
      <c r="AF925" s="457">
        <f t="shared" si="488"/>
        <v>0</v>
      </c>
      <c r="AG925" s="456">
        <f t="shared" si="12"/>
        <v>0</v>
      </c>
      <c r="AH925" s="457">
        <f t="shared" si="13"/>
        <v>0</v>
      </c>
      <c r="AI925" s="268">
        <f t="shared" si="14"/>
        <v>0</v>
      </c>
      <c r="AJ925" s="269">
        <f t="shared" si="15"/>
        <v>0</v>
      </c>
      <c r="AK925" s="270">
        <f t="shared" si="16"/>
        <v>0</v>
      </c>
      <c r="AL925" s="415">
        <f t="shared" si="17"/>
        <v>0</v>
      </c>
      <c r="AM925" s="259" t="str">
        <f>IF(AP925="","",IFERROR(VLOOKUP(AP925,CODES!$A$3:$D$1348,4,FALSE),"X"))&amp;IF(AQ925="","",IFERROR(VLOOKUP(AQ925,CODES!$A$3:$D$1348,4,FALSE),"X"))&amp;IF(AR925="","",IFERROR(VLOOKUP(AR925,CODES!$A$3:$D$1348,4,FALSE),"X"))&amp;IF(AS925="","",IFERROR(VLOOKUP(AS925,CODES!$A$3:$D$1348,4,FALSE),"X"))&amp;IF(AT925="","",IFERROR(VLOOKUP(AT925,CODES!$A$3:$D$1348,4,FALSE),"X"))&amp;IF(AU925="","",IFERROR(VLOOKUP(AU925,CODES!$A$3:$D$1348,4,FALSE),"X"))&amp;IF(AV925="","",IFERROR(VLOOKUP(AV925,CODES!$A$3:$D$1348,4,FALSE),"X"))&amp;IF(AW925="","",IFERROR(VLOOKUP(AW925,CODES!$A$3:$D$1348,4,FALSE),"X"))&amp;IF(AX925="","",IFERROR(VLOOKUP(AX925,CODES!$A$3:$D$1348,4,FALSE),"X"))&amp;IF(AY925="","",IFERROR(VLOOKUP(AY925,CODES!$A$3:$D$1348,4,FALSE),"X"))</f>
        <v/>
      </c>
      <c r="AN925" s="258">
        <f>SUM(IFERROR(VLOOKUP(AP925,CODES!$A$3:$D$1348,4,FALSE)*BC925,0),IFERROR(VLOOKUP(AQ925,CODES!$A$3:$D$1348,4,FALSE)*BF925,0),IFERROR(VLOOKUP(AR925,CODES!$A$3:$D$1348,4,FALSE)*BI925,0),IFERROR(VLOOKUP(AS925,CODES!$A$3:$D$1348,4,FALSE)*BL925,0),IFERROR(VLOOKUP(AT925,CODES!$A$3:$D$1348,4,FALSE)*BO925,0),IFERROR(VLOOKUP(AU925,CODES!$A$3:$D$1348,4,FALSE)*BR925,0),IFERROR(VLOOKUP(AV925,CODES!$A$3:$D$1348,4,FALSE)*BU925,0),IFERROR(VLOOKUP(AW925,CODES!$A$3:$D$1348,4,FALSE)*BX925,0),IFERROR(VLOOKUP(AX925,CODES!$A$3:$D$1348,4,FALSE)*CA925,0),IFERROR(VLOOKUP(AY925,CODES!$A$3:$D$1348,4,FALSE)*CD925,0))</f>
        <v>0</v>
      </c>
      <c r="AO925" s="258">
        <f>SUM(IFERROR(VLOOKUP(AP925,CODES!$A$3:$D$1348,3,FALSE)*BC925,0),IFERROR(VLOOKUP(AQ925,CODES!$A$3:$D$1348,3,FALSE)*BF925,0),IFERROR(VLOOKUP(AR925,CODES!$A$3:$D$1348,3,FALSE)*BI925,0),IFERROR(VLOOKUP(AS925,CODES!$A$3:$D$1348,3,FALSE)*BL925,0),IFERROR(VLOOKUP(AT925,CODES!$A$3:$D$1348,3,FALSE)*BO925,0),IFERROR(VLOOKUP(AU925,CODES!$A$3:$D$1348,3,FALSE)*BR925,0),IFERROR(VLOOKUP(AV925,CODES!$A$3:$D$1348,3,FALSE)*BU925,0),IFERROR(VLOOKUP(AW925,CODES!$A$3:$D$1348,3,FALSE)*BX925,0),IFERROR(VLOOKUP(AX925,CODES!$A$3:$D$1348,3,FALSE)*CA925,0),IFERROR(VLOOKUP(AY925,CODES!$A$3:$D$1348,3,FALSE)*CD925,0))+B925</f>
        <v>0</v>
      </c>
      <c r="AP925" s="271" t="str">
        <f t="shared" si="489"/>
        <v/>
      </c>
      <c r="AQ925" s="271" t="str">
        <f t="shared" si="490"/>
        <v/>
      </c>
      <c r="AR925" s="271" t="str">
        <f t="shared" si="491"/>
        <v/>
      </c>
      <c r="AS925" s="271" t="str">
        <f t="shared" si="492"/>
        <v/>
      </c>
      <c r="AT925" s="271" t="str">
        <f t="shared" si="493"/>
        <v/>
      </c>
      <c r="AU925" s="271" t="str">
        <f t="shared" si="494"/>
        <v/>
      </c>
      <c r="AV925" s="271" t="str">
        <f t="shared" si="495"/>
        <v/>
      </c>
      <c r="AW925" s="271" t="str">
        <f t="shared" si="496"/>
        <v/>
      </c>
      <c r="AX925" s="271" t="str">
        <f t="shared" si="497"/>
        <v/>
      </c>
      <c r="AY925" s="271" t="str">
        <f t="shared" si="498"/>
        <v/>
      </c>
      <c r="AZ925" s="258">
        <f t="shared" si="18"/>
        <v>0</v>
      </c>
      <c r="BA925" s="258">
        <f t="shared" si="19"/>
        <v>1</v>
      </c>
      <c r="BB925" s="258">
        <f t="shared" si="499"/>
        <v>0</v>
      </c>
      <c r="BC925" s="258">
        <f t="shared" si="500"/>
        <v>1</v>
      </c>
      <c r="BD925" s="258">
        <f t="shared" si="20"/>
        <v>1</v>
      </c>
      <c r="BE925" s="258">
        <f t="shared" si="501"/>
        <v>0</v>
      </c>
      <c r="BF925" s="258">
        <f t="shared" si="502"/>
        <v>1</v>
      </c>
      <c r="BG925" s="258">
        <f t="shared" si="21"/>
        <v>1</v>
      </c>
      <c r="BH925" s="258">
        <f t="shared" si="503"/>
        <v>0</v>
      </c>
      <c r="BI925" s="258">
        <f t="shared" si="504"/>
        <v>1</v>
      </c>
      <c r="BJ925" s="258">
        <f t="shared" si="22"/>
        <v>1</v>
      </c>
      <c r="BK925" s="258">
        <f t="shared" si="505"/>
        <v>0</v>
      </c>
      <c r="BL925" s="258">
        <f t="shared" si="506"/>
        <v>1</v>
      </c>
      <c r="BM925" s="258">
        <f t="shared" si="23"/>
        <v>1</v>
      </c>
      <c r="BN925" s="258">
        <f t="shared" si="507"/>
        <v>0</v>
      </c>
      <c r="BO925" s="258">
        <f t="shared" si="508"/>
        <v>1</v>
      </c>
      <c r="BP925" s="258">
        <f t="shared" si="24"/>
        <v>1</v>
      </c>
      <c r="BQ925" s="258">
        <f t="shared" si="509"/>
        <v>0</v>
      </c>
      <c r="BR925" s="258">
        <f t="shared" si="510"/>
        <v>1</v>
      </c>
      <c r="BS925" s="258">
        <f t="shared" si="25"/>
        <v>1</v>
      </c>
      <c r="BT925" s="258">
        <f t="shared" si="511"/>
        <v>0</v>
      </c>
      <c r="BU925" s="258">
        <f t="shared" si="512"/>
        <v>1</v>
      </c>
      <c r="BV925" s="258">
        <f t="shared" si="26"/>
        <v>1</v>
      </c>
      <c r="BW925" s="258">
        <f t="shared" si="513"/>
        <v>0</v>
      </c>
      <c r="BX925" s="258">
        <f t="shared" si="514"/>
        <v>1</v>
      </c>
      <c r="BY925" s="258">
        <f t="shared" si="27"/>
        <v>1</v>
      </c>
      <c r="BZ925" s="258">
        <f t="shared" si="515"/>
        <v>0</v>
      </c>
      <c r="CA925" s="258">
        <f t="shared" si="516"/>
        <v>1</v>
      </c>
      <c r="CB925" s="258">
        <f t="shared" si="28"/>
        <v>1</v>
      </c>
      <c r="CC925" s="258">
        <f t="shared" si="517"/>
        <v>0</v>
      </c>
      <c r="CD925" s="258">
        <f t="shared" si="518"/>
        <v>1</v>
      </c>
    </row>
    <row r="926" spans="1:82" hidden="1">
      <c r="A926" s="29"/>
      <c r="B926" s="258"/>
      <c r="C926" s="259"/>
      <c r="D926" s="258"/>
      <c r="E926" s="258"/>
      <c r="F926" s="258"/>
      <c r="G926" s="258">
        <v>918</v>
      </c>
      <c r="H926" s="414"/>
      <c r="I926" s="273"/>
      <c r="J926" s="274"/>
      <c r="K926" s="275"/>
      <c r="L926" s="745"/>
      <c r="M926" s="272"/>
      <c r="N926" s="508">
        <f t="shared" si="452"/>
        <v>0</v>
      </c>
      <c r="O926" s="510">
        <f t="shared" si="453"/>
        <v>0</v>
      </c>
      <c r="P926" s="260">
        <f t="shared" si="454"/>
        <v>0</v>
      </c>
      <c r="Q926" s="261">
        <f t="shared" si="455"/>
        <v>0</v>
      </c>
      <c r="R926" s="261">
        <f t="shared" si="456"/>
        <v>0</v>
      </c>
      <c r="S926" s="262"/>
      <c r="T926" s="262"/>
      <c r="U926" s="263">
        <f t="shared" si="2"/>
        <v>1.288</v>
      </c>
      <c r="V926" s="264">
        <f>IF(E926="SP",1,IF(D926="",ExtraMargeMateriaal,(1-VLOOKUP(D926,TabelAankoop[],4,FALSE))))</f>
        <v>1</v>
      </c>
      <c r="W926" s="265">
        <f t="shared" si="3"/>
        <v>0.6885</v>
      </c>
      <c r="X926" s="266">
        <f t="shared" si="4"/>
        <v>1</v>
      </c>
      <c r="Y926" s="267">
        <f t="shared" si="5"/>
        <v>1.46</v>
      </c>
      <c r="Z926" s="267">
        <f t="shared" si="6"/>
        <v>1.1599999999999999</v>
      </c>
      <c r="AA926" s="268">
        <f t="shared" si="7"/>
        <v>0</v>
      </c>
      <c r="AB926" s="456">
        <f t="shared" si="8"/>
        <v>0</v>
      </c>
      <c r="AC926" s="457">
        <f t="shared" si="9"/>
        <v>0</v>
      </c>
      <c r="AD926" s="456">
        <f t="shared" si="10"/>
        <v>0</v>
      </c>
      <c r="AE926" s="458">
        <f t="shared" si="11"/>
        <v>0</v>
      </c>
      <c r="AF926" s="457">
        <f t="shared" si="488"/>
        <v>0</v>
      </c>
      <c r="AG926" s="456">
        <f t="shared" si="12"/>
        <v>0</v>
      </c>
      <c r="AH926" s="457">
        <f t="shared" si="13"/>
        <v>0</v>
      </c>
      <c r="AI926" s="268">
        <f t="shared" si="14"/>
        <v>0</v>
      </c>
      <c r="AJ926" s="269">
        <f t="shared" si="15"/>
        <v>0</v>
      </c>
      <c r="AK926" s="270">
        <f t="shared" si="16"/>
        <v>0</v>
      </c>
      <c r="AL926" s="415">
        <f t="shared" si="17"/>
        <v>0</v>
      </c>
      <c r="AM926" s="259" t="str">
        <f>IF(AP926="","",IFERROR(VLOOKUP(AP926,CODES!$A$3:$D$1348,4,FALSE),"X"))&amp;IF(AQ926="","",IFERROR(VLOOKUP(AQ926,CODES!$A$3:$D$1348,4,FALSE),"X"))&amp;IF(AR926="","",IFERROR(VLOOKUP(AR926,CODES!$A$3:$D$1348,4,FALSE),"X"))&amp;IF(AS926="","",IFERROR(VLOOKUP(AS926,CODES!$A$3:$D$1348,4,FALSE),"X"))&amp;IF(AT926="","",IFERROR(VLOOKUP(AT926,CODES!$A$3:$D$1348,4,FALSE),"X"))&amp;IF(AU926="","",IFERROR(VLOOKUP(AU926,CODES!$A$3:$D$1348,4,FALSE),"X"))&amp;IF(AV926="","",IFERROR(VLOOKUP(AV926,CODES!$A$3:$D$1348,4,FALSE),"X"))&amp;IF(AW926="","",IFERROR(VLOOKUP(AW926,CODES!$A$3:$D$1348,4,FALSE),"X"))&amp;IF(AX926="","",IFERROR(VLOOKUP(AX926,CODES!$A$3:$D$1348,4,FALSE),"X"))&amp;IF(AY926="","",IFERROR(VLOOKUP(AY926,CODES!$A$3:$D$1348,4,FALSE),"X"))</f>
        <v/>
      </c>
      <c r="AN926" s="258">
        <f>SUM(IFERROR(VLOOKUP(AP926,CODES!$A$3:$D$1348,4,FALSE)*BC926,0),IFERROR(VLOOKUP(AQ926,CODES!$A$3:$D$1348,4,FALSE)*BF926,0),IFERROR(VLOOKUP(AR926,CODES!$A$3:$D$1348,4,FALSE)*BI926,0),IFERROR(VLOOKUP(AS926,CODES!$A$3:$D$1348,4,FALSE)*BL926,0),IFERROR(VLOOKUP(AT926,CODES!$A$3:$D$1348,4,FALSE)*BO926,0),IFERROR(VLOOKUP(AU926,CODES!$A$3:$D$1348,4,FALSE)*BR926,0),IFERROR(VLOOKUP(AV926,CODES!$A$3:$D$1348,4,FALSE)*BU926,0),IFERROR(VLOOKUP(AW926,CODES!$A$3:$D$1348,4,FALSE)*BX926,0),IFERROR(VLOOKUP(AX926,CODES!$A$3:$D$1348,4,FALSE)*CA926,0),IFERROR(VLOOKUP(AY926,CODES!$A$3:$D$1348,4,FALSE)*CD926,0))</f>
        <v>0</v>
      </c>
      <c r="AO926" s="258">
        <f>SUM(IFERROR(VLOOKUP(AP926,CODES!$A$3:$D$1348,3,FALSE)*BC926,0),IFERROR(VLOOKUP(AQ926,CODES!$A$3:$D$1348,3,FALSE)*BF926,0),IFERROR(VLOOKUP(AR926,CODES!$A$3:$D$1348,3,FALSE)*BI926,0),IFERROR(VLOOKUP(AS926,CODES!$A$3:$D$1348,3,FALSE)*BL926,0),IFERROR(VLOOKUP(AT926,CODES!$A$3:$D$1348,3,FALSE)*BO926,0),IFERROR(VLOOKUP(AU926,CODES!$A$3:$D$1348,3,FALSE)*BR926,0),IFERROR(VLOOKUP(AV926,CODES!$A$3:$D$1348,3,FALSE)*BU926,0),IFERROR(VLOOKUP(AW926,CODES!$A$3:$D$1348,3,FALSE)*BX926,0),IFERROR(VLOOKUP(AX926,CODES!$A$3:$D$1348,3,FALSE)*CA926,0),IFERROR(VLOOKUP(AY926,CODES!$A$3:$D$1348,3,FALSE)*CD926,0))+B926</f>
        <v>0</v>
      </c>
      <c r="AP926" s="271" t="str">
        <f t="shared" si="489"/>
        <v/>
      </c>
      <c r="AQ926" s="271" t="str">
        <f t="shared" si="490"/>
        <v/>
      </c>
      <c r="AR926" s="271" t="str">
        <f t="shared" si="491"/>
        <v/>
      </c>
      <c r="AS926" s="271" t="str">
        <f t="shared" si="492"/>
        <v/>
      </c>
      <c r="AT926" s="271" t="str">
        <f t="shared" si="493"/>
        <v/>
      </c>
      <c r="AU926" s="271" t="str">
        <f t="shared" si="494"/>
        <v/>
      </c>
      <c r="AV926" s="271" t="str">
        <f t="shared" si="495"/>
        <v/>
      </c>
      <c r="AW926" s="271" t="str">
        <f t="shared" si="496"/>
        <v/>
      </c>
      <c r="AX926" s="271" t="str">
        <f t="shared" si="497"/>
        <v/>
      </c>
      <c r="AY926" s="271" t="str">
        <f t="shared" si="498"/>
        <v/>
      </c>
      <c r="AZ926" s="258">
        <f t="shared" si="18"/>
        <v>0</v>
      </c>
      <c r="BA926" s="258">
        <f t="shared" si="19"/>
        <v>1</v>
      </c>
      <c r="BB926" s="258">
        <f t="shared" si="499"/>
        <v>0</v>
      </c>
      <c r="BC926" s="258">
        <f t="shared" si="500"/>
        <v>1</v>
      </c>
      <c r="BD926" s="258">
        <f t="shared" si="20"/>
        <v>1</v>
      </c>
      <c r="BE926" s="258">
        <f t="shared" si="501"/>
        <v>0</v>
      </c>
      <c r="BF926" s="258">
        <f t="shared" si="502"/>
        <v>1</v>
      </c>
      <c r="BG926" s="258">
        <f t="shared" si="21"/>
        <v>1</v>
      </c>
      <c r="BH926" s="258">
        <f t="shared" si="503"/>
        <v>0</v>
      </c>
      <c r="BI926" s="258">
        <f t="shared" si="504"/>
        <v>1</v>
      </c>
      <c r="BJ926" s="258">
        <f t="shared" si="22"/>
        <v>1</v>
      </c>
      <c r="BK926" s="258">
        <f t="shared" si="505"/>
        <v>0</v>
      </c>
      <c r="BL926" s="258">
        <f t="shared" si="506"/>
        <v>1</v>
      </c>
      <c r="BM926" s="258">
        <f t="shared" si="23"/>
        <v>1</v>
      </c>
      <c r="BN926" s="258">
        <f t="shared" si="507"/>
        <v>0</v>
      </c>
      <c r="BO926" s="258">
        <f t="shared" si="508"/>
        <v>1</v>
      </c>
      <c r="BP926" s="258">
        <f t="shared" si="24"/>
        <v>1</v>
      </c>
      <c r="BQ926" s="258">
        <f t="shared" si="509"/>
        <v>0</v>
      </c>
      <c r="BR926" s="258">
        <f t="shared" si="510"/>
        <v>1</v>
      </c>
      <c r="BS926" s="258">
        <f t="shared" si="25"/>
        <v>1</v>
      </c>
      <c r="BT926" s="258">
        <f t="shared" si="511"/>
        <v>0</v>
      </c>
      <c r="BU926" s="258">
        <f t="shared" si="512"/>
        <v>1</v>
      </c>
      <c r="BV926" s="258">
        <f t="shared" si="26"/>
        <v>1</v>
      </c>
      <c r="BW926" s="258">
        <f t="shared" si="513"/>
        <v>0</v>
      </c>
      <c r="BX926" s="258">
        <f t="shared" si="514"/>
        <v>1</v>
      </c>
      <c r="BY926" s="258">
        <f t="shared" si="27"/>
        <v>1</v>
      </c>
      <c r="BZ926" s="258">
        <f t="shared" si="515"/>
        <v>0</v>
      </c>
      <c r="CA926" s="258">
        <f t="shared" si="516"/>
        <v>1</v>
      </c>
      <c r="CB926" s="258">
        <f t="shared" si="28"/>
        <v>1</v>
      </c>
      <c r="CC926" s="258">
        <f t="shared" si="517"/>
        <v>0</v>
      </c>
      <c r="CD926" s="258">
        <f t="shared" si="518"/>
        <v>1</v>
      </c>
    </row>
    <row r="927" spans="1:82" hidden="1">
      <c r="A927" s="29"/>
      <c r="B927" s="258"/>
      <c r="C927" s="259"/>
      <c r="D927" s="258"/>
      <c r="E927" s="258"/>
      <c r="F927" s="258"/>
      <c r="G927" s="258">
        <v>919</v>
      </c>
      <c r="H927" s="414"/>
      <c r="I927" s="273"/>
      <c r="J927" s="274"/>
      <c r="K927" s="275"/>
      <c r="L927" s="745"/>
      <c r="M927" s="272"/>
      <c r="N927" s="508">
        <f t="shared" si="452"/>
        <v>0</v>
      </c>
      <c r="O927" s="510">
        <f t="shared" si="453"/>
        <v>0</v>
      </c>
      <c r="P927" s="260">
        <f t="shared" si="454"/>
        <v>0</v>
      </c>
      <c r="Q927" s="261">
        <f t="shared" si="455"/>
        <v>0</v>
      </c>
      <c r="R927" s="261">
        <f t="shared" si="456"/>
        <v>0</v>
      </c>
      <c r="S927" s="262"/>
      <c r="T927" s="262"/>
      <c r="U927" s="263">
        <f t="shared" si="2"/>
        <v>1.288</v>
      </c>
      <c r="V927" s="264">
        <f>IF(E927="SP",1,IF(D927="",ExtraMargeMateriaal,(1-VLOOKUP(D927,TabelAankoop[],4,FALSE))))</f>
        <v>1</v>
      </c>
      <c r="W927" s="265">
        <f t="shared" si="3"/>
        <v>0.6885</v>
      </c>
      <c r="X927" s="266">
        <f t="shared" si="4"/>
        <v>1</v>
      </c>
      <c r="Y927" s="267">
        <f t="shared" si="5"/>
        <v>1.46</v>
      </c>
      <c r="Z927" s="267">
        <f t="shared" si="6"/>
        <v>1.1599999999999999</v>
      </c>
      <c r="AA927" s="268">
        <f t="shared" si="7"/>
        <v>0</v>
      </c>
      <c r="AB927" s="456">
        <f t="shared" si="8"/>
        <v>0</v>
      </c>
      <c r="AC927" s="457">
        <f t="shared" si="9"/>
        <v>0</v>
      </c>
      <c r="AD927" s="456">
        <f t="shared" si="10"/>
        <v>0</v>
      </c>
      <c r="AE927" s="458">
        <f t="shared" si="11"/>
        <v>0</v>
      </c>
      <c r="AF927" s="457">
        <f t="shared" si="488"/>
        <v>0</v>
      </c>
      <c r="AG927" s="456">
        <f t="shared" si="12"/>
        <v>0</v>
      </c>
      <c r="AH927" s="457">
        <f t="shared" si="13"/>
        <v>0</v>
      </c>
      <c r="AI927" s="268">
        <f t="shared" si="14"/>
        <v>0</v>
      </c>
      <c r="AJ927" s="269">
        <f t="shared" si="15"/>
        <v>0</v>
      </c>
      <c r="AK927" s="270">
        <f t="shared" si="16"/>
        <v>0</v>
      </c>
      <c r="AL927" s="415">
        <f t="shared" si="17"/>
        <v>0</v>
      </c>
      <c r="AM927" s="259" t="str">
        <f>IF(AP927="","",IFERROR(VLOOKUP(AP927,CODES!$A$3:$D$1348,4,FALSE),"X"))&amp;IF(AQ927="","",IFERROR(VLOOKUP(AQ927,CODES!$A$3:$D$1348,4,FALSE),"X"))&amp;IF(AR927="","",IFERROR(VLOOKUP(AR927,CODES!$A$3:$D$1348,4,FALSE),"X"))&amp;IF(AS927="","",IFERROR(VLOOKUP(AS927,CODES!$A$3:$D$1348,4,FALSE),"X"))&amp;IF(AT927="","",IFERROR(VLOOKUP(AT927,CODES!$A$3:$D$1348,4,FALSE),"X"))&amp;IF(AU927="","",IFERROR(VLOOKUP(AU927,CODES!$A$3:$D$1348,4,FALSE),"X"))&amp;IF(AV927="","",IFERROR(VLOOKUP(AV927,CODES!$A$3:$D$1348,4,FALSE),"X"))&amp;IF(AW927="","",IFERROR(VLOOKUP(AW927,CODES!$A$3:$D$1348,4,FALSE),"X"))&amp;IF(AX927="","",IFERROR(VLOOKUP(AX927,CODES!$A$3:$D$1348,4,FALSE),"X"))&amp;IF(AY927="","",IFERROR(VLOOKUP(AY927,CODES!$A$3:$D$1348,4,FALSE),"X"))</f>
        <v/>
      </c>
      <c r="AN927" s="258">
        <f>SUM(IFERROR(VLOOKUP(AP927,CODES!$A$3:$D$1348,4,FALSE)*BC927,0),IFERROR(VLOOKUP(AQ927,CODES!$A$3:$D$1348,4,FALSE)*BF927,0),IFERROR(VLOOKUP(AR927,CODES!$A$3:$D$1348,4,FALSE)*BI927,0),IFERROR(VLOOKUP(AS927,CODES!$A$3:$D$1348,4,FALSE)*BL927,0),IFERROR(VLOOKUP(AT927,CODES!$A$3:$D$1348,4,FALSE)*BO927,0),IFERROR(VLOOKUP(AU927,CODES!$A$3:$D$1348,4,FALSE)*BR927,0),IFERROR(VLOOKUP(AV927,CODES!$A$3:$D$1348,4,FALSE)*BU927,0),IFERROR(VLOOKUP(AW927,CODES!$A$3:$D$1348,4,FALSE)*BX927,0),IFERROR(VLOOKUP(AX927,CODES!$A$3:$D$1348,4,FALSE)*CA927,0),IFERROR(VLOOKUP(AY927,CODES!$A$3:$D$1348,4,FALSE)*CD927,0))</f>
        <v>0</v>
      </c>
      <c r="AO927" s="258">
        <f>SUM(IFERROR(VLOOKUP(AP927,CODES!$A$3:$D$1348,3,FALSE)*BC927,0),IFERROR(VLOOKUP(AQ927,CODES!$A$3:$D$1348,3,FALSE)*BF927,0),IFERROR(VLOOKUP(AR927,CODES!$A$3:$D$1348,3,FALSE)*BI927,0),IFERROR(VLOOKUP(AS927,CODES!$A$3:$D$1348,3,FALSE)*BL927,0),IFERROR(VLOOKUP(AT927,CODES!$A$3:$D$1348,3,FALSE)*BO927,0),IFERROR(VLOOKUP(AU927,CODES!$A$3:$D$1348,3,FALSE)*BR927,0),IFERROR(VLOOKUP(AV927,CODES!$A$3:$D$1348,3,FALSE)*BU927,0),IFERROR(VLOOKUP(AW927,CODES!$A$3:$D$1348,3,FALSE)*BX927,0),IFERROR(VLOOKUP(AX927,CODES!$A$3:$D$1348,3,FALSE)*CA927,0),IFERROR(VLOOKUP(AY927,CODES!$A$3:$D$1348,3,FALSE)*CD927,0))+B927</f>
        <v>0</v>
      </c>
      <c r="AP927" s="271" t="str">
        <f t="shared" si="489"/>
        <v/>
      </c>
      <c r="AQ927" s="271" t="str">
        <f t="shared" si="490"/>
        <v/>
      </c>
      <c r="AR927" s="271" t="str">
        <f t="shared" si="491"/>
        <v/>
      </c>
      <c r="AS927" s="271" t="str">
        <f t="shared" si="492"/>
        <v/>
      </c>
      <c r="AT927" s="271" t="str">
        <f t="shared" si="493"/>
        <v/>
      </c>
      <c r="AU927" s="271" t="str">
        <f t="shared" si="494"/>
        <v/>
      </c>
      <c r="AV927" s="271" t="str">
        <f t="shared" si="495"/>
        <v/>
      </c>
      <c r="AW927" s="271" t="str">
        <f t="shared" si="496"/>
        <v/>
      </c>
      <c r="AX927" s="271" t="str">
        <f t="shared" si="497"/>
        <v/>
      </c>
      <c r="AY927" s="271" t="str">
        <f t="shared" si="498"/>
        <v/>
      </c>
      <c r="AZ927" s="258">
        <f t="shared" si="18"/>
        <v>0</v>
      </c>
      <c r="BA927" s="258">
        <f t="shared" si="19"/>
        <v>1</v>
      </c>
      <c r="BB927" s="258">
        <f t="shared" si="499"/>
        <v>0</v>
      </c>
      <c r="BC927" s="258">
        <f t="shared" si="500"/>
        <v>1</v>
      </c>
      <c r="BD927" s="258">
        <f t="shared" si="20"/>
        <v>1</v>
      </c>
      <c r="BE927" s="258">
        <f t="shared" si="501"/>
        <v>0</v>
      </c>
      <c r="BF927" s="258">
        <f t="shared" si="502"/>
        <v>1</v>
      </c>
      <c r="BG927" s="258">
        <f t="shared" si="21"/>
        <v>1</v>
      </c>
      <c r="BH927" s="258">
        <f t="shared" si="503"/>
        <v>0</v>
      </c>
      <c r="BI927" s="258">
        <f t="shared" si="504"/>
        <v>1</v>
      </c>
      <c r="BJ927" s="258">
        <f t="shared" si="22"/>
        <v>1</v>
      </c>
      <c r="BK927" s="258">
        <f t="shared" si="505"/>
        <v>0</v>
      </c>
      <c r="BL927" s="258">
        <f t="shared" si="506"/>
        <v>1</v>
      </c>
      <c r="BM927" s="258">
        <f t="shared" si="23"/>
        <v>1</v>
      </c>
      <c r="BN927" s="258">
        <f t="shared" si="507"/>
        <v>0</v>
      </c>
      <c r="BO927" s="258">
        <f t="shared" si="508"/>
        <v>1</v>
      </c>
      <c r="BP927" s="258">
        <f t="shared" si="24"/>
        <v>1</v>
      </c>
      <c r="BQ927" s="258">
        <f t="shared" si="509"/>
        <v>0</v>
      </c>
      <c r="BR927" s="258">
        <f t="shared" si="510"/>
        <v>1</v>
      </c>
      <c r="BS927" s="258">
        <f t="shared" si="25"/>
        <v>1</v>
      </c>
      <c r="BT927" s="258">
        <f t="shared" si="511"/>
        <v>0</v>
      </c>
      <c r="BU927" s="258">
        <f t="shared" si="512"/>
        <v>1</v>
      </c>
      <c r="BV927" s="258">
        <f t="shared" si="26"/>
        <v>1</v>
      </c>
      <c r="BW927" s="258">
        <f t="shared" si="513"/>
        <v>0</v>
      </c>
      <c r="BX927" s="258">
        <f t="shared" si="514"/>
        <v>1</v>
      </c>
      <c r="BY927" s="258">
        <f t="shared" si="27"/>
        <v>1</v>
      </c>
      <c r="BZ927" s="258">
        <f t="shared" si="515"/>
        <v>0</v>
      </c>
      <c r="CA927" s="258">
        <f t="shared" si="516"/>
        <v>1</v>
      </c>
      <c r="CB927" s="258">
        <f t="shared" si="28"/>
        <v>1</v>
      </c>
      <c r="CC927" s="258">
        <f t="shared" si="517"/>
        <v>0</v>
      </c>
      <c r="CD927" s="258">
        <f t="shared" si="518"/>
        <v>1</v>
      </c>
    </row>
    <row r="928" spans="1:82" hidden="1">
      <c r="A928" s="29"/>
      <c r="B928" s="258"/>
      <c r="C928" s="259"/>
      <c r="D928" s="258"/>
      <c r="E928" s="258"/>
      <c r="F928" s="258"/>
      <c r="G928" s="258">
        <v>920</v>
      </c>
      <c r="H928" s="414"/>
      <c r="I928" s="273"/>
      <c r="J928" s="274"/>
      <c r="K928" s="275"/>
      <c r="L928" s="745"/>
      <c r="M928" s="272"/>
      <c r="N928" s="508">
        <f t="shared" si="452"/>
        <v>0</v>
      </c>
      <c r="O928" s="510">
        <f t="shared" si="453"/>
        <v>0</v>
      </c>
      <c r="P928" s="260">
        <f t="shared" si="454"/>
        <v>0</v>
      </c>
      <c r="Q928" s="261">
        <f t="shared" si="455"/>
        <v>0</v>
      </c>
      <c r="R928" s="261">
        <f t="shared" si="456"/>
        <v>0</v>
      </c>
      <c r="S928" s="262"/>
      <c r="T928" s="262"/>
      <c r="U928" s="263">
        <f t="shared" si="2"/>
        <v>1.288</v>
      </c>
      <c r="V928" s="264">
        <f>IF(E928="SP",1,IF(D928="",ExtraMargeMateriaal,(1-VLOOKUP(D928,TabelAankoop[],4,FALSE))))</f>
        <v>1</v>
      </c>
      <c r="W928" s="265">
        <f t="shared" si="3"/>
        <v>0.6885</v>
      </c>
      <c r="X928" s="266">
        <f t="shared" si="4"/>
        <v>1</v>
      </c>
      <c r="Y928" s="267">
        <f t="shared" si="5"/>
        <v>1.46</v>
      </c>
      <c r="Z928" s="267">
        <f t="shared" si="6"/>
        <v>1.1599999999999999</v>
      </c>
      <c r="AA928" s="268">
        <f t="shared" si="7"/>
        <v>0</v>
      </c>
      <c r="AB928" s="456">
        <f t="shared" si="8"/>
        <v>0</v>
      </c>
      <c r="AC928" s="457">
        <f t="shared" si="9"/>
        <v>0</v>
      </c>
      <c r="AD928" s="456">
        <f t="shared" si="10"/>
        <v>0</v>
      </c>
      <c r="AE928" s="458">
        <f t="shared" si="11"/>
        <v>0</v>
      </c>
      <c r="AF928" s="457">
        <f t="shared" si="488"/>
        <v>0</v>
      </c>
      <c r="AG928" s="456">
        <f t="shared" si="12"/>
        <v>0</v>
      </c>
      <c r="AH928" s="457">
        <f t="shared" si="13"/>
        <v>0</v>
      </c>
      <c r="AI928" s="268">
        <f t="shared" si="14"/>
        <v>0</v>
      </c>
      <c r="AJ928" s="269">
        <f t="shared" si="15"/>
        <v>0</v>
      </c>
      <c r="AK928" s="270">
        <f t="shared" si="16"/>
        <v>0</v>
      </c>
      <c r="AL928" s="415">
        <f t="shared" si="17"/>
        <v>0</v>
      </c>
      <c r="AM928" s="259" t="str">
        <f>IF(AP928="","",IFERROR(VLOOKUP(AP928,CODES!$A$3:$D$1348,4,FALSE),"X"))&amp;IF(AQ928="","",IFERROR(VLOOKUP(AQ928,CODES!$A$3:$D$1348,4,FALSE),"X"))&amp;IF(AR928="","",IFERROR(VLOOKUP(AR928,CODES!$A$3:$D$1348,4,FALSE),"X"))&amp;IF(AS928="","",IFERROR(VLOOKUP(AS928,CODES!$A$3:$D$1348,4,FALSE),"X"))&amp;IF(AT928="","",IFERROR(VLOOKUP(AT928,CODES!$A$3:$D$1348,4,FALSE),"X"))&amp;IF(AU928="","",IFERROR(VLOOKUP(AU928,CODES!$A$3:$D$1348,4,FALSE),"X"))&amp;IF(AV928="","",IFERROR(VLOOKUP(AV928,CODES!$A$3:$D$1348,4,FALSE),"X"))&amp;IF(AW928="","",IFERROR(VLOOKUP(AW928,CODES!$A$3:$D$1348,4,FALSE),"X"))&amp;IF(AX928="","",IFERROR(VLOOKUP(AX928,CODES!$A$3:$D$1348,4,FALSE),"X"))&amp;IF(AY928="","",IFERROR(VLOOKUP(AY928,CODES!$A$3:$D$1348,4,FALSE),"X"))</f>
        <v/>
      </c>
      <c r="AN928" s="258">
        <f>SUM(IFERROR(VLOOKUP(AP928,CODES!$A$3:$D$1348,4,FALSE)*BC928,0),IFERROR(VLOOKUP(AQ928,CODES!$A$3:$D$1348,4,FALSE)*BF928,0),IFERROR(VLOOKUP(AR928,CODES!$A$3:$D$1348,4,FALSE)*BI928,0),IFERROR(VLOOKUP(AS928,CODES!$A$3:$D$1348,4,FALSE)*BL928,0),IFERROR(VLOOKUP(AT928,CODES!$A$3:$D$1348,4,FALSE)*BO928,0),IFERROR(VLOOKUP(AU928,CODES!$A$3:$D$1348,4,FALSE)*BR928,0),IFERROR(VLOOKUP(AV928,CODES!$A$3:$D$1348,4,FALSE)*BU928,0),IFERROR(VLOOKUP(AW928,CODES!$A$3:$D$1348,4,FALSE)*BX928,0),IFERROR(VLOOKUP(AX928,CODES!$A$3:$D$1348,4,FALSE)*CA928,0),IFERROR(VLOOKUP(AY928,CODES!$A$3:$D$1348,4,FALSE)*CD928,0))</f>
        <v>0</v>
      </c>
      <c r="AO928" s="258">
        <f>SUM(IFERROR(VLOOKUP(AP928,CODES!$A$3:$D$1348,3,FALSE)*BC928,0),IFERROR(VLOOKUP(AQ928,CODES!$A$3:$D$1348,3,FALSE)*BF928,0),IFERROR(VLOOKUP(AR928,CODES!$A$3:$D$1348,3,FALSE)*BI928,0),IFERROR(VLOOKUP(AS928,CODES!$A$3:$D$1348,3,FALSE)*BL928,0),IFERROR(VLOOKUP(AT928,CODES!$A$3:$D$1348,3,FALSE)*BO928,0),IFERROR(VLOOKUP(AU928,CODES!$A$3:$D$1348,3,FALSE)*BR928,0),IFERROR(VLOOKUP(AV928,CODES!$A$3:$D$1348,3,FALSE)*BU928,0),IFERROR(VLOOKUP(AW928,CODES!$A$3:$D$1348,3,FALSE)*BX928,0),IFERROR(VLOOKUP(AX928,CODES!$A$3:$D$1348,3,FALSE)*CA928,0),IFERROR(VLOOKUP(AY928,CODES!$A$3:$D$1348,3,FALSE)*CD928,0))+B928</f>
        <v>0</v>
      </c>
      <c r="AP928" s="271" t="str">
        <f t="shared" si="489"/>
        <v/>
      </c>
      <c r="AQ928" s="271" t="str">
        <f t="shared" si="490"/>
        <v/>
      </c>
      <c r="AR928" s="271" t="str">
        <f t="shared" si="491"/>
        <v/>
      </c>
      <c r="AS928" s="271" t="str">
        <f t="shared" si="492"/>
        <v/>
      </c>
      <c r="AT928" s="271" t="str">
        <f t="shared" si="493"/>
        <v/>
      </c>
      <c r="AU928" s="271" t="str">
        <f t="shared" si="494"/>
        <v/>
      </c>
      <c r="AV928" s="271" t="str">
        <f t="shared" si="495"/>
        <v/>
      </c>
      <c r="AW928" s="271" t="str">
        <f t="shared" si="496"/>
        <v/>
      </c>
      <c r="AX928" s="271" t="str">
        <f t="shared" si="497"/>
        <v/>
      </c>
      <c r="AY928" s="271" t="str">
        <f t="shared" si="498"/>
        <v/>
      </c>
      <c r="AZ928" s="258">
        <f t="shared" si="18"/>
        <v>0</v>
      </c>
      <c r="BA928" s="258">
        <f t="shared" si="19"/>
        <v>1</v>
      </c>
      <c r="BB928" s="258">
        <f t="shared" si="499"/>
        <v>0</v>
      </c>
      <c r="BC928" s="258">
        <f t="shared" si="500"/>
        <v>1</v>
      </c>
      <c r="BD928" s="258">
        <f t="shared" si="20"/>
        <v>1</v>
      </c>
      <c r="BE928" s="258">
        <f t="shared" si="501"/>
        <v>0</v>
      </c>
      <c r="BF928" s="258">
        <f t="shared" si="502"/>
        <v>1</v>
      </c>
      <c r="BG928" s="258">
        <f t="shared" si="21"/>
        <v>1</v>
      </c>
      <c r="BH928" s="258">
        <f t="shared" si="503"/>
        <v>0</v>
      </c>
      <c r="BI928" s="258">
        <f t="shared" si="504"/>
        <v>1</v>
      </c>
      <c r="BJ928" s="258">
        <f t="shared" si="22"/>
        <v>1</v>
      </c>
      <c r="BK928" s="258">
        <f t="shared" si="505"/>
        <v>0</v>
      </c>
      <c r="BL928" s="258">
        <f t="shared" si="506"/>
        <v>1</v>
      </c>
      <c r="BM928" s="258">
        <f t="shared" si="23"/>
        <v>1</v>
      </c>
      <c r="BN928" s="258">
        <f t="shared" si="507"/>
        <v>0</v>
      </c>
      <c r="BO928" s="258">
        <f t="shared" si="508"/>
        <v>1</v>
      </c>
      <c r="BP928" s="258">
        <f t="shared" si="24"/>
        <v>1</v>
      </c>
      <c r="BQ928" s="258">
        <f t="shared" si="509"/>
        <v>0</v>
      </c>
      <c r="BR928" s="258">
        <f t="shared" si="510"/>
        <v>1</v>
      </c>
      <c r="BS928" s="258">
        <f t="shared" si="25"/>
        <v>1</v>
      </c>
      <c r="BT928" s="258">
        <f t="shared" si="511"/>
        <v>0</v>
      </c>
      <c r="BU928" s="258">
        <f t="shared" si="512"/>
        <v>1</v>
      </c>
      <c r="BV928" s="258">
        <f t="shared" si="26"/>
        <v>1</v>
      </c>
      <c r="BW928" s="258">
        <f t="shared" si="513"/>
        <v>0</v>
      </c>
      <c r="BX928" s="258">
        <f t="shared" si="514"/>
        <v>1</v>
      </c>
      <c r="BY928" s="258">
        <f t="shared" si="27"/>
        <v>1</v>
      </c>
      <c r="BZ928" s="258">
        <f t="shared" si="515"/>
        <v>0</v>
      </c>
      <c r="CA928" s="258">
        <f t="shared" si="516"/>
        <v>1</v>
      </c>
      <c r="CB928" s="258">
        <f t="shared" si="28"/>
        <v>1</v>
      </c>
      <c r="CC928" s="258">
        <f t="shared" si="517"/>
        <v>0</v>
      </c>
      <c r="CD928" s="258">
        <f t="shared" si="518"/>
        <v>1</v>
      </c>
    </row>
    <row r="929" spans="1:82" hidden="1">
      <c r="A929" s="29"/>
      <c r="B929" s="258"/>
      <c r="C929" s="259"/>
      <c r="D929" s="258"/>
      <c r="E929" s="258"/>
      <c r="F929" s="258"/>
      <c r="G929" s="258">
        <v>921</v>
      </c>
      <c r="H929" s="414"/>
      <c r="I929" s="273"/>
      <c r="J929" s="274"/>
      <c r="K929" s="275"/>
      <c r="L929" s="745"/>
      <c r="M929" s="272"/>
      <c r="N929" s="508">
        <f t="shared" si="452"/>
        <v>0</v>
      </c>
      <c r="O929" s="510">
        <f t="shared" si="453"/>
        <v>0</v>
      </c>
      <c r="P929" s="260">
        <f t="shared" si="454"/>
        <v>0</v>
      </c>
      <c r="Q929" s="261">
        <f t="shared" si="455"/>
        <v>0</v>
      </c>
      <c r="R929" s="261">
        <f t="shared" si="456"/>
        <v>0</v>
      </c>
      <c r="S929" s="262"/>
      <c r="T929" s="262"/>
      <c r="U929" s="263">
        <f t="shared" si="2"/>
        <v>1.288</v>
      </c>
      <c r="V929" s="264">
        <f>IF(E929="SP",1,IF(D929="",ExtraMargeMateriaal,(1-VLOOKUP(D929,TabelAankoop[],4,FALSE))))</f>
        <v>1</v>
      </c>
      <c r="W929" s="265">
        <f t="shared" si="3"/>
        <v>0.6885</v>
      </c>
      <c r="X929" s="266">
        <f t="shared" si="4"/>
        <v>1</v>
      </c>
      <c r="Y929" s="267">
        <f t="shared" si="5"/>
        <v>1.46</v>
      </c>
      <c r="Z929" s="267">
        <f t="shared" si="6"/>
        <v>1.1599999999999999</v>
      </c>
      <c r="AA929" s="268">
        <f t="shared" si="7"/>
        <v>0</v>
      </c>
      <c r="AB929" s="456">
        <f t="shared" si="8"/>
        <v>0</v>
      </c>
      <c r="AC929" s="457">
        <f t="shared" si="9"/>
        <v>0</v>
      </c>
      <c r="AD929" s="456">
        <f t="shared" si="10"/>
        <v>0</v>
      </c>
      <c r="AE929" s="458">
        <f t="shared" si="11"/>
        <v>0</v>
      </c>
      <c r="AF929" s="457">
        <f t="shared" si="488"/>
        <v>0</v>
      </c>
      <c r="AG929" s="456">
        <f t="shared" si="12"/>
        <v>0</v>
      </c>
      <c r="AH929" s="457">
        <f t="shared" si="13"/>
        <v>0</v>
      </c>
      <c r="AI929" s="268">
        <f t="shared" si="14"/>
        <v>0</v>
      </c>
      <c r="AJ929" s="269">
        <f t="shared" si="15"/>
        <v>0</v>
      </c>
      <c r="AK929" s="270">
        <f t="shared" si="16"/>
        <v>0</v>
      </c>
      <c r="AL929" s="415">
        <f t="shared" si="17"/>
        <v>0</v>
      </c>
      <c r="AM929" s="259" t="str">
        <f>IF(AP929="","",IFERROR(VLOOKUP(AP929,CODES!$A$3:$D$1348,4,FALSE),"X"))&amp;IF(AQ929="","",IFERROR(VLOOKUP(AQ929,CODES!$A$3:$D$1348,4,FALSE),"X"))&amp;IF(AR929="","",IFERROR(VLOOKUP(AR929,CODES!$A$3:$D$1348,4,FALSE),"X"))&amp;IF(AS929="","",IFERROR(VLOOKUP(AS929,CODES!$A$3:$D$1348,4,FALSE),"X"))&amp;IF(AT929="","",IFERROR(VLOOKUP(AT929,CODES!$A$3:$D$1348,4,FALSE),"X"))&amp;IF(AU929="","",IFERROR(VLOOKUP(AU929,CODES!$A$3:$D$1348,4,FALSE),"X"))&amp;IF(AV929="","",IFERROR(VLOOKUP(AV929,CODES!$A$3:$D$1348,4,FALSE),"X"))&amp;IF(AW929="","",IFERROR(VLOOKUP(AW929,CODES!$A$3:$D$1348,4,FALSE),"X"))&amp;IF(AX929="","",IFERROR(VLOOKUP(AX929,CODES!$A$3:$D$1348,4,FALSE),"X"))&amp;IF(AY929="","",IFERROR(VLOOKUP(AY929,CODES!$A$3:$D$1348,4,FALSE),"X"))</f>
        <v/>
      </c>
      <c r="AN929" s="258">
        <f>SUM(IFERROR(VLOOKUP(AP929,CODES!$A$3:$D$1348,4,FALSE)*BC929,0),IFERROR(VLOOKUP(AQ929,CODES!$A$3:$D$1348,4,FALSE)*BF929,0),IFERROR(VLOOKUP(AR929,CODES!$A$3:$D$1348,4,FALSE)*BI929,0),IFERROR(VLOOKUP(AS929,CODES!$A$3:$D$1348,4,FALSE)*BL929,0),IFERROR(VLOOKUP(AT929,CODES!$A$3:$D$1348,4,FALSE)*BO929,0),IFERROR(VLOOKUP(AU929,CODES!$A$3:$D$1348,4,FALSE)*BR929,0),IFERROR(VLOOKUP(AV929,CODES!$A$3:$D$1348,4,FALSE)*BU929,0),IFERROR(VLOOKUP(AW929,CODES!$A$3:$D$1348,4,FALSE)*BX929,0),IFERROR(VLOOKUP(AX929,CODES!$A$3:$D$1348,4,FALSE)*CA929,0),IFERROR(VLOOKUP(AY929,CODES!$A$3:$D$1348,4,FALSE)*CD929,0))</f>
        <v>0</v>
      </c>
      <c r="AO929" s="258">
        <f>SUM(IFERROR(VLOOKUP(AP929,CODES!$A$3:$D$1348,3,FALSE)*BC929,0),IFERROR(VLOOKUP(AQ929,CODES!$A$3:$D$1348,3,FALSE)*BF929,0),IFERROR(VLOOKUP(AR929,CODES!$A$3:$D$1348,3,FALSE)*BI929,0),IFERROR(VLOOKUP(AS929,CODES!$A$3:$D$1348,3,FALSE)*BL929,0),IFERROR(VLOOKUP(AT929,CODES!$A$3:$D$1348,3,FALSE)*BO929,0),IFERROR(VLOOKUP(AU929,CODES!$A$3:$D$1348,3,FALSE)*BR929,0),IFERROR(VLOOKUP(AV929,CODES!$A$3:$D$1348,3,FALSE)*BU929,0),IFERROR(VLOOKUP(AW929,CODES!$A$3:$D$1348,3,FALSE)*BX929,0),IFERROR(VLOOKUP(AX929,CODES!$A$3:$D$1348,3,FALSE)*CA929,0),IFERROR(VLOOKUP(AY929,CODES!$A$3:$D$1348,3,FALSE)*CD929,0))+B929</f>
        <v>0</v>
      </c>
      <c r="AP929" s="271" t="str">
        <f t="shared" si="489"/>
        <v/>
      </c>
      <c r="AQ929" s="271" t="str">
        <f t="shared" si="490"/>
        <v/>
      </c>
      <c r="AR929" s="271" t="str">
        <f t="shared" si="491"/>
        <v/>
      </c>
      <c r="AS929" s="271" t="str">
        <f t="shared" si="492"/>
        <v/>
      </c>
      <c r="AT929" s="271" t="str">
        <f t="shared" si="493"/>
        <v/>
      </c>
      <c r="AU929" s="271" t="str">
        <f t="shared" si="494"/>
        <v/>
      </c>
      <c r="AV929" s="271" t="str">
        <f t="shared" si="495"/>
        <v/>
      </c>
      <c r="AW929" s="271" t="str">
        <f t="shared" si="496"/>
        <v/>
      </c>
      <c r="AX929" s="271" t="str">
        <f t="shared" si="497"/>
        <v/>
      </c>
      <c r="AY929" s="271" t="str">
        <f t="shared" si="498"/>
        <v/>
      </c>
      <c r="AZ929" s="258">
        <f t="shared" si="18"/>
        <v>0</v>
      </c>
      <c r="BA929" s="258">
        <f t="shared" si="19"/>
        <v>1</v>
      </c>
      <c r="BB929" s="258">
        <f t="shared" si="499"/>
        <v>0</v>
      </c>
      <c r="BC929" s="258">
        <f t="shared" si="500"/>
        <v>1</v>
      </c>
      <c r="BD929" s="258">
        <f t="shared" si="20"/>
        <v>1</v>
      </c>
      <c r="BE929" s="258">
        <f t="shared" si="501"/>
        <v>0</v>
      </c>
      <c r="BF929" s="258">
        <f t="shared" si="502"/>
        <v>1</v>
      </c>
      <c r="BG929" s="258">
        <f t="shared" si="21"/>
        <v>1</v>
      </c>
      <c r="BH929" s="258">
        <f t="shared" si="503"/>
        <v>0</v>
      </c>
      <c r="BI929" s="258">
        <f t="shared" si="504"/>
        <v>1</v>
      </c>
      <c r="BJ929" s="258">
        <f t="shared" si="22"/>
        <v>1</v>
      </c>
      <c r="BK929" s="258">
        <f t="shared" si="505"/>
        <v>0</v>
      </c>
      <c r="BL929" s="258">
        <f t="shared" si="506"/>
        <v>1</v>
      </c>
      <c r="BM929" s="258">
        <f t="shared" si="23"/>
        <v>1</v>
      </c>
      <c r="BN929" s="258">
        <f t="shared" si="507"/>
        <v>0</v>
      </c>
      <c r="BO929" s="258">
        <f t="shared" si="508"/>
        <v>1</v>
      </c>
      <c r="BP929" s="258">
        <f t="shared" si="24"/>
        <v>1</v>
      </c>
      <c r="BQ929" s="258">
        <f t="shared" si="509"/>
        <v>0</v>
      </c>
      <c r="BR929" s="258">
        <f t="shared" si="510"/>
        <v>1</v>
      </c>
      <c r="BS929" s="258">
        <f t="shared" si="25"/>
        <v>1</v>
      </c>
      <c r="BT929" s="258">
        <f t="shared" si="511"/>
        <v>0</v>
      </c>
      <c r="BU929" s="258">
        <f t="shared" si="512"/>
        <v>1</v>
      </c>
      <c r="BV929" s="258">
        <f t="shared" si="26"/>
        <v>1</v>
      </c>
      <c r="BW929" s="258">
        <f t="shared" si="513"/>
        <v>0</v>
      </c>
      <c r="BX929" s="258">
        <f t="shared" si="514"/>
        <v>1</v>
      </c>
      <c r="BY929" s="258">
        <f t="shared" si="27"/>
        <v>1</v>
      </c>
      <c r="BZ929" s="258">
        <f t="shared" si="515"/>
        <v>0</v>
      </c>
      <c r="CA929" s="258">
        <f t="shared" si="516"/>
        <v>1</v>
      </c>
      <c r="CB929" s="258">
        <f t="shared" si="28"/>
        <v>1</v>
      </c>
      <c r="CC929" s="258">
        <f t="shared" si="517"/>
        <v>0</v>
      </c>
      <c r="CD929" s="258">
        <f t="shared" si="518"/>
        <v>1</v>
      </c>
    </row>
    <row r="930" spans="1:82" hidden="1">
      <c r="A930" s="29"/>
      <c r="B930" s="258"/>
      <c r="C930" s="259"/>
      <c r="D930" s="258"/>
      <c r="E930" s="258"/>
      <c r="F930" s="258"/>
      <c r="G930" s="258">
        <v>922</v>
      </c>
      <c r="H930" s="414"/>
      <c r="I930" s="273"/>
      <c r="J930" s="274"/>
      <c r="K930" s="275"/>
      <c r="L930" s="745"/>
      <c r="M930" s="272"/>
      <c r="N930" s="508">
        <f t="shared" si="452"/>
        <v>0</v>
      </c>
      <c r="O930" s="510">
        <f t="shared" si="453"/>
        <v>0</v>
      </c>
      <c r="P930" s="260">
        <f t="shared" si="454"/>
        <v>0</v>
      </c>
      <c r="Q930" s="261">
        <f t="shared" si="455"/>
        <v>0</v>
      </c>
      <c r="R930" s="261">
        <f t="shared" si="456"/>
        <v>0</v>
      </c>
      <c r="S930" s="262"/>
      <c r="T930" s="262"/>
      <c r="U930" s="263">
        <f t="shared" si="2"/>
        <v>1.288</v>
      </c>
      <c r="V930" s="264">
        <f>IF(E930="SP",1,IF(D930="",ExtraMargeMateriaal,(1-VLOOKUP(D930,TabelAankoop[],4,FALSE))))</f>
        <v>1</v>
      </c>
      <c r="W930" s="265">
        <f t="shared" si="3"/>
        <v>0.6885</v>
      </c>
      <c r="X930" s="266">
        <f t="shared" si="4"/>
        <v>1</v>
      </c>
      <c r="Y930" s="267">
        <f t="shared" si="5"/>
        <v>1.46</v>
      </c>
      <c r="Z930" s="267">
        <f t="shared" si="6"/>
        <v>1.1599999999999999</v>
      </c>
      <c r="AA930" s="268">
        <f t="shared" si="7"/>
        <v>0</v>
      </c>
      <c r="AB930" s="456">
        <f t="shared" si="8"/>
        <v>0</v>
      </c>
      <c r="AC930" s="457">
        <f t="shared" si="9"/>
        <v>0</v>
      </c>
      <c r="AD930" s="456">
        <f t="shared" si="10"/>
        <v>0</v>
      </c>
      <c r="AE930" s="458">
        <f t="shared" si="11"/>
        <v>0</v>
      </c>
      <c r="AF930" s="457">
        <f t="shared" ref="AF930:AF933" si="519">AE930/60</f>
        <v>0</v>
      </c>
      <c r="AG930" s="456">
        <f t="shared" si="12"/>
        <v>0</v>
      </c>
      <c r="AH930" s="457">
        <f t="shared" si="13"/>
        <v>0</v>
      </c>
      <c r="AI930" s="268">
        <f t="shared" si="14"/>
        <v>0</v>
      </c>
      <c r="AJ930" s="269">
        <f t="shared" si="15"/>
        <v>0</v>
      </c>
      <c r="AK930" s="270">
        <f t="shared" si="16"/>
        <v>0</v>
      </c>
      <c r="AL930" s="415">
        <f t="shared" si="17"/>
        <v>0</v>
      </c>
      <c r="AM930" s="259" t="str">
        <f>IF(AP930="","",IFERROR(VLOOKUP(AP930,CODES!$A$3:$D$1348,4,FALSE),"X"))&amp;IF(AQ930="","",IFERROR(VLOOKUP(AQ930,CODES!$A$3:$D$1348,4,FALSE),"X"))&amp;IF(AR930="","",IFERROR(VLOOKUP(AR930,CODES!$A$3:$D$1348,4,FALSE),"X"))&amp;IF(AS930="","",IFERROR(VLOOKUP(AS930,CODES!$A$3:$D$1348,4,FALSE),"X"))&amp;IF(AT930="","",IFERROR(VLOOKUP(AT930,CODES!$A$3:$D$1348,4,FALSE),"X"))&amp;IF(AU930="","",IFERROR(VLOOKUP(AU930,CODES!$A$3:$D$1348,4,FALSE),"X"))&amp;IF(AV930="","",IFERROR(VLOOKUP(AV930,CODES!$A$3:$D$1348,4,FALSE),"X"))&amp;IF(AW930="","",IFERROR(VLOOKUP(AW930,CODES!$A$3:$D$1348,4,FALSE),"X"))&amp;IF(AX930="","",IFERROR(VLOOKUP(AX930,CODES!$A$3:$D$1348,4,FALSE),"X"))&amp;IF(AY930="","",IFERROR(VLOOKUP(AY930,CODES!$A$3:$D$1348,4,FALSE),"X"))</f>
        <v/>
      </c>
      <c r="AN930" s="258">
        <f>SUM(IFERROR(VLOOKUP(AP930,CODES!$A$3:$D$1348,4,FALSE)*BC930,0),IFERROR(VLOOKUP(AQ930,CODES!$A$3:$D$1348,4,FALSE)*BF930,0),IFERROR(VLOOKUP(AR930,CODES!$A$3:$D$1348,4,FALSE)*BI930,0),IFERROR(VLOOKUP(AS930,CODES!$A$3:$D$1348,4,FALSE)*BL930,0),IFERROR(VLOOKUP(AT930,CODES!$A$3:$D$1348,4,FALSE)*BO930,0),IFERROR(VLOOKUP(AU930,CODES!$A$3:$D$1348,4,FALSE)*BR930,0),IFERROR(VLOOKUP(AV930,CODES!$A$3:$D$1348,4,FALSE)*BU930,0),IFERROR(VLOOKUP(AW930,CODES!$A$3:$D$1348,4,FALSE)*BX930,0),IFERROR(VLOOKUP(AX930,CODES!$A$3:$D$1348,4,FALSE)*CA930,0),IFERROR(VLOOKUP(AY930,CODES!$A$3:$D$1348,4,FALSE)*CD930,0))</f>
        <v>0</v>
      </c>
      <c r="AO930" s="258">
        <f>SUM(IFERROR(VLOOKUP(AP930,CODES!$A$3:$D$1348,3,FALSE)*BC930,0),IFERROR(VLOOKUP(AQ930,CODES!$A$3:$D$1348,3,FALSE)*BF930,0),IFERROR(VLOOKUP(AR930,CODES!$A$3:$D$1348,3,FALSE)*BI930,0),IFERROR(VLOOKUP(AS930,CODES!$A$3:$D$1348,3,FALSE)*BL930,0),IFERROR(VLOOKUP(AT930,CODES!$A$3:$D$1348,3,FALSE)*BO930,0),IFERROR(VLOOKUP(AU930,CODES!$A$3:$D$1348,3,FALSE)*BR930,0),IFERROR(VLOOKUP(AV930,CODES!$A$3:$D$1348,3,FALSE)*BU930,0),IFERROR(VLOOKUP(AW930,CODES!$A$3:$D$1348,3,FALSE)*BX930,0),IFERROR(VLOOKUP(AX930,CODES!$A$3:$D$1348,3,FALSE)*CA930,0),IFERROR(VLOOKUP(AY930,CODES!$A$3:$D$1348,3,FALSE)*CD930,0))+B930</f>
        <v>0</v>
      </c>
      <c r="AP930" s="271" t="str">
        <f t="shared" ref="AP930:AP933" si="520">IFERROR(MID($A930,BB930+1,BA930-BB930-1),"")</f>
        <v/>
      </c>
      <c r="AQ930" s="271" t="str">
        <f t="shared" ref="AQ930:AQ933" si="521">IFERROR(MID($A930,BA930+BE930+1,BD930-BA930-BE930-1),"")</f>
        <v/>
      </c>
      <c r="AR930" s="271" t="str">
        <f t="shared" ref="AR930:AR933" si="522">IFERROR(MID($A930,BD930+BH930+1,BG930-BD930-BH930-1),"")</f>
        <v/>
      </c>
      <c r="AS930" s="271" t="str">
        <f t="shared" ref="AS930:AS933" si="523">IFERROR(MID($A930,BG930+BK930+1,BJ930-BG930-BK930-1),"")</f>
        <v/>
      </c>
      <c r="AT930" s="271" t="str">
        <f t="shared" ref="AT930:AT933" si="524">IFERROR(MID($A930,BJ930+BN930+1,BM930-BJ930-BN930-1),"")</f>
        <v/>
      </c>
      <c r="AU930" s="271" t="str">
        <f t="shared" ref="AU930:AU933" si="525">IFERROR(MID($A930,BM930+BQ930+1,BP930-BM930-BQ930-1),"")</f>
        <v/>
      </c>
      <c r="AV930" s="271" t="str">
        <f t="shared" ref="AV930:AV933" si="526">IFERROR(MID($A930,BP930+BT930+1,BS930-BP930-BT930-1),"")</f>
        <v/>
      </c>
      <c r="AW930" s="271" t="str">
        <f t="shared" ref="AW930:AW933" si="527">IFERROR(MID($A930,BS930+BW930+1,BV930-BS930-BW930-1),"")</f>
        <v/>
      </c>
      <c r="AX930" s="271" t="str">
        <f t="shared" ref="AX930:AX933" si="528">IFERROR(MID($A930,BV930+BZ930+1,BY930-BV930-BZ930-1),"")</f>
        <v/>
      </c>
      <c r="AY930" s="271" t="str">
        <f t="shared" ref="AY930:AY933" si="529">IFERROR(MID($A930,BY930+CC930+1,CB930-BY930-CC930-1),"")</f>
        <v/>
      </c>
      <c r="AZ930" s="258">
        <f t="shared" si="18"/>
        <v>0</v>
      </c>
      <c r="BA930" s="258">
        <f t="shared" si="19"/>
        <v>1</v>
      </c>
      <c r="BB930" s="258">
        <f t="shared" ref="BB930:BB933" si="530">IFERROR(SEARCH("&amp;",IFERROR(LEFT($A930,BA930),""),1),0)</f>
        <v>0</v>
      </c>
      <c r="BC930" s="258">
        <f t="shared" ref="BC930:BC933" si="531">IFERROR(MID($A930,1,BB930-1),1)</f>
        <v>1</v>
      </c>
      <c r="BD930" s="258">
        <f t="shared" si="20"/>
        <v>1</v>
      </c>
      <c r="BE930" s="258">
        <f t="shared" ref="BE930:BE933" si="532">IFERROR(SEARCH("&amp;",IFERROR(MID($A930,BA930+1,BD930-BA930),""),1),0)</f>
        <v>0</v>
      </c>
      <c r="BF930" s="258">
        <f t="shared" ref="BF930:BF933" si="533">IFERROR(MID($A930,BA930+1,BE930-1),1)</f>
        <v>1</v>
      </c>
      <c r="BG930" s="258">
        <f t="shared" si="21"/>
        <v>1</v>
      </c>
      <c r="BH930" s="258">
        <f t="shared" ref="BH930:BH933" si="534">IFERROR(SEARCH("&amp;",IFERROR(MID($A930,BD930+1,BG930-BD930),""),1),0)</f>
        <v>0</v>
      </c>
      <c r="BI930" s="258">
        <f t="shared" ref="BI930:BI933" si="535">IFERROR(MID($A930,BD930+1,BH930-1),1)</f>
        <v>1</v>
      </c>
      <c r="BJ930" s="258">
        <f t="shared" si="22"/>
        <v>1</v>
      </c>
      <c r="BK930" s="258">
        <f t="shared" ref="BK930:BK933" si="536">IFERROR(SEARCH("&amp;",IFERROR(MID($A930,BG930+1,BJ930-BG930),""),1),0)</f>
        <v>0</v>
      </c>
      <c r="BL930" s="258">
        <f t="shared" ref="BL930:BL933" si="537">IFERROR(MID($A930,BG930+1,BK930-1),1)</f>
        <v>1</v>
      </c>
      <c r="BM930" s="258">
        <f t="shared" si="23"/>
        <v>1</v>
      </c>
      <c r="BN930" s="258">
        <f t="shared" ref="BN930:BN933" si="538">IFERROR(SEARCH("&amp;",IFERROR(MID($A930,BJ930+1,BM930-BJ930),""),1),0)</f>
        <v>0</v>
      </c>
      <c r="BO930" s="258">
        <f t="shared" ref="BO930:BO933" si="539">IFERROR(MID($A930,BJ930+1,BN930-1),1)</f>
        <v>1</v>
      </c>
      <c r="BP930" s="258">
        <f t="shared" si="24"/>
        <v>1</v>
      </c>
      <c r="BQ930" s="258">
        <f t="shared" ref="BQ930:BQ933" si="540">IFERROR(SEARCH("&amp;",IFERROR(MID($A930,BM930+1,BP930-BM930),""),1),0)</f>
        <v>0</v>
      </c>
      <c r="BR930" s="258">
        <f t="shared" ref="BR930:BR933" si="541">IFERROR(MID($A930,BM930+1,BQ930-1),1)</f>
        <v>1</v>
      </c>
      <c r="BS930" s="258">
        <f t="shared" si="25"/>
        <v>1</v>
      </c>
      <c r="BT930" s="258">
        <f t="shared" ref="BT930:BT933" si="542">IFERROR(SEARCH("&amp;",IFERROR(MID($A930,BP930+1,BS930-BP930),""),1),0)</f>
        <v>0</v>
      </c>
      <c r="BU930" s="258">
        <f t="shared" ref="BU930:BU933" si="543">IFERROR(MID($A930,BP930+1,BT930-1),1)</f>
        <v>1</v>
      </c>
      <c r="BV930" s="258">
        <f t="shared" si="26"/>
        <v>1</v>
      </c>
      <c r="BW930" s="258">
        <f t="shared" ref="BW930:BW933" si="544">IFERROR(SEARCH("&amp;",IFERROR(MID($A930,BS930+1,BV930-BS930),""),1),0)</f>
        <v>0</v>
      </c>
      <c r="BX930" s="258">
        <f t="shared" ref="BX930:BX933" si="545">IFERROR(MID($A930,BS930+1,BW930-1),1)</f>
        <v>1</v>
      </c>
      <c r="BY930" s="258">
        <f t="shared" si="27"/>
        <v>1</v>
      </c>
      <c r="BZ930" s="258">
        <f t="shared" ref="BZ930:BZ933" si="546">IFERROR(SEARCH("&amp;",IFERROR(MID($A930,BV930+1,BY930-BV930),""),1),0)</f>
        <v>0</v>
      </c>
      <c r="CA930" s="258">
        <f t="shared" ref="CA930:CA933" si="547">IFERROR(MID($A930,BV930+1,BZ930-1),1)</f>
        <v>1</v>
      </c>
      <c r="CB930" s="258">
        <f t="shared" si="28"/>
        <v>1</v>
      </c>
      <c r="CC930" s="258">
        <f t="shared" ref="CC930:CC933" si="548">IFERROR(SEARCH("&amp;",IFERROR(MID($A930,BY930+1,CB930-BY930),""),1),0)</f>
        <v>0</v>
      </c>
      <c r="CD930" s="258">
        <f t="shared" ref="CD930:CD933" si="549">IFERROR(MID($A930,BY930+1,CC930-1),1)</f>
        <v>1</v>
      </c>
    </row>
    <row r="931" spans="1:82" hidden="1">
      <c r="A931" s="29"/>
      <c r="B931" s="258"/>
      <c r="C931" s="259"/>
      <c r="D931" s="258"/>
      <c r="E931" s="258"/>
      <c r="F931" s="258"/>
      <c r="G931" s="258">
        <v>923</v>
      </c>
      <c r="H931" s="414"/>
      <c r="I931" s="273"/>
      <c r="J931" s="274"/>
      <c r="K931" s="275"/>
      <c r="L931" s="745"/>
      <c r="M931" s="272"/>
      <c r="N931" s="508">
        <f t="shared" si="452"/>
        <v>0</v>
      </c>
      <c r="O931" s="510">
        <f t="shared" si="453"/>
        <v>0</v>
      </c>
      <c r="P931" s="260">
        <f t="shared" si="454"/>
        <v>0</v>
      </c>
      <c r="Q931" s="261">
        <f t="shared" si="455"/>
        <v>0</v>
      </c>
      <c r="R931" s="261">
        <f t="shared" si="456"/>
        <v>0</v>
      </c>
      <c r="S931" s="262"/>
      <c r="T931" s="262"/>
      <c r="U931" s="263">
        <f t="shared" si="2"/>
        <v>1.288</v>
      </c>
      <c r="V931" s="264">
        <f>IF(E931="SP",1,IF(D931="",ExtraMargeMateriaal,(1-VLOOKUP(D931,TabelAankoop[],4,FALSE))))</f>
        <v>1</v>
      </c>
      <c r="W931" s="265">
        <f t="shared" si="3"/>
        <v>0.6885</v>
      </c>
      <c r="X931" s="266">
        <f t="shared" si="4"/>
        <v>1</v>
      </c>
      <c r="Y931" s="267">
        <f t="shared" si="5"/>
        <v>1.46</v>
      </c>
      <c r="Z931" s="267">
        <f t="shared" si="6"/>
        <v>1.1599999999999999</v>
      </c>
      <c r="AA931" s="268">
        <f t="shared" si="7"/>
        <v>0</v>
      </c>
      <c r="AB931" s="456">
        <f t="shared" si="8"/>
        <v>0</v>
      </c>
      <c r="AC931" s="457">
        <f t="shared" si="9"/>
        <v>0</v>
      </c>
      <c r="AD931" s="456">
        <f t="shared" si="10"/>
        <v>0</v>
      </c>
      <c r="AE931" s="458">
        <f t="shared" si="11"/>
        <v>0</v>
      </c>
      <c r="AF931" s="457">
        <f t="shared" si="519"/>
        <v>0</v>
      </c>
      <c r="AG931" s="456">
        <f t="shared" si="12"/>
        <v>0</v>
      </c>
      <c r="AH931" s="457">
        <f t="shared" si="13"/>
        <v>0</v>
      </c>
      <c r="AI931" s="268">
        <f t="shared" si="14"/>
        <v>0</v>
      </c>
      <c r="AJ931" s="269">
        <f t="shared" si="15"/>
        <v>0</v>
      </c>
      <c r="AK931" s="270">
        <f t="shared" si="16"/>
        <v>0</v>
      </c>
      <c r="AL931" s="415">
        <f t="shared" si="17"/>
        <v>0</v>
      </c>
      <c r="AM931" s="259" t="str">
        <f>IF(AP931="","",IFERROR(VLOOKUP(AP931,CODES!$A$3:$D$1348,4,FALSE),"X"))&amp;IF(AQ931="","",IFERROR(VLOOKUP(AQ931,CODES!$A$3:$D$1348,4,FALSE),"X"))&amp;IF(AR931="","",IFERROR(VLOOKUP(AR931,CODES!$A$3:$D$1348,4,FALSE),"X"))&amp;IF(AS931="","",IFERROR(VLOOKUP(AS931,CODES!$A$3:$D$1348,4,FALSE),"X"))&amp;IF(AT931="","",IFERROR(VLOOKUP(AT931,CODES!$A$3:$D$1348,4,FALSE),"X"))&amp;IF(AU931="","",IFERROR(VLOOKUP(AU931,CODES!$A$3:$D$1348,4,FALSE),"X"))&amp;IF(AV931="","",IFERROR(VLOOKUP(AV931,CODES!$A$3:$D$1348,4,FALSE),"X"))&amp;IF(AW931="","",IFERROR(VLOOKUP(AW931,CODES!$A$3:$D$1348,4,FALSE),"X"))&amp;IF(AX931="","",IFERROR(VLOOKUP(AX931,CODES!$A$3:$D$1348,4,FALSE),"X"))&amp;IF(AY931="","",IFERROR(VLOOKUP(AY931,CODES!$A$3:$D$1348,4,FALSE),"X"))</f>
        <v/>
      </c>
      <c r="AN931" s="258">
        <f>SUM(IFERROR(VLOOKUP(AP931,CODES!$A$3:$D$1348,4,FALSE)*BC931,0),IFERROR(VLOOKUP(AQ931,CODES!$A$3:$D$1348,4,FALSE)*BF931,0),IFERROR(VLOOKUP(AR931,CODES!$A$3:$D$1348,4,FALSE)*BI931,0),IFERROR(VLOOKUP(AS931,CODES!$A$3:$D$1348,4,FALSE)*BL931,0),IFERROR(VLOOKUP(AT931,CODES!$A$3:$D$1348,4,FALSE)*BO931,0),IFERROR(VLOOKUP(AU931,CODES!$A$3:$D$1348,4,FALSE)*BR931,0),IFERROR(VLOOKUP(AV931,CODES!$A$3:$D$1348,4,FALSE)*BU931,0),IFERROR(VLOOKUP(AW931,CODES!$A$3:$D$1348,4,FALSE)*BX931,0),IFERROR(VLOOKUP(AX931,CODES!$A$3:$D$1348,4,FALSE)*CA931,0),IFERROR(VLOOKUP(AY931,CODES!$A$3:$D$1348,4,FALSE)*CD931,0))</f>
        <v>0</v>
      </c>
      <c r="AO931" s="258">
        <f>SUM(IFERROR(VLOOKUP(AP931,CODES!$A$3:$D$1348,3,FALSE)*BC931,0),IFERROR(VLOOKUP(AQ931,CODES!$A$3:$D$1348,3,FALSE)*BF931,0),IFERROR(VLOOKUP(AR931,CODES!$A$3:$D$1348,3,FALSE)*BI931,0),IFERROR(VLOOKUP(AS931,CODES!$A$3:$D$1348,3,FALSE)*BL931,0),IFERROR(VLOOKUP(AT931,CODES!$A$3:$D$1348,3,FALSE)*BO931,0),IFERROR(VLOOKUP(AU931,CODES!$A$3:$D$1348,3,FALSE)*BR931,0),IFERROR(VLOOKUP(AV931,CODES!$A$3:$D$1348,3,FALSE)*BU931,0),IFERROR(VLOOKUP(AW931,CODES!$A$3:$D$1348,3,FALSE)*BX931,0),IFERROR(VLOOKUP(AX931,CODES!$A$3:$D$1348,3,FALSE)*CA931,0),IFERROR(VLOOKUP(AY931,CODES!$A$3:$D$1348,3,FALSE)*CD931,0))+B931</f>
        <v>0</v>
      </c>
      <c r="AP931" s="271" t="str">
        <f t="shared" si="520"/>
        <v/>
      </c>
      <c r="AQ931" s="271" t="str">
        <f t="shared" si="521"/>
        <v/>
      </c>
      <c r="AR931" s="271" t="str">
        <f t="shared" si="522"/>
        <v/>
      </c>
      <c r="AS931" s="271" t="str">
        <f t="shared" si="523"/>
        <v/>
      </c>
      <c r="AT931" s="271" t="str">
        <f t="shared" si="524"/>
        <v/>
      </c>
      <c r="AU931" s="271" t="str">
        <f t="shared" si="525"/>
        <v/>
      </c>
      <c r="AV931" s="271" t="str">
        <f t="shared" si="526"/>
        <v/>
      </c>
      <c r="AW931" s="271" t="str">
        <f t="shared" si="527"/>
        <v/>
      </c>
      <c r="AX931" s="271" t="str">
        <f t="shared" si="528"/>
        <v/>
      </c>
      <c r="AY931" s="271" t="str">
        <f t="shared" si="529"/>
        <v/>
      </c>
      <c r="AZ931" s="258">
        <f t="shared" si="18"/>
        <v>0</v>
      </c>
      <c r="BA931" s="258">
        <f t="shared" si="19"/>
        <v>1</v>
      </c>
      <c r="BB931" s="258">
        <f t="shared" si="530"/>
        <v>0</v>
      </c>
      <c r="BC931" s="258">
        <f t="shared" si="531"/>
        <v>1</v>
      </c>
      <c r="BD931" s="258">
        <f t="shared" si="20"/>
        <v>1</v>
      </c>
      <c r="BE931" s="258">
        <f t="shared" si="532"/>
        <v>0</v>
      </c>
      <c r="BF931" s="258">
        <f t="shared" si="533"/>
        <v>1</v>
      </c>
      <c r="BG931" s="258">
        <f t="shared" si="21"/>
        <v>1</v>
      </c>
      <c r="BH931" s="258">
        <f t="shared" si="534"/>
        <v>0</v>
      </c>
      <c r="BI931" s="258">
        <f t="shared" si="535"/>
        <v>1</v>
      </c>
      <c r="BJ931" s="258">
        <f t="shared" si="22"/>
        <v>1</v>
      </c>
      <c r="BK931" s="258">
        <f t="shared" si="536"/>
        <v>0</v>
      </c>
      <c r="BL931" s="258">
        <f t="shared" si="537"/>
        <v>1</v>
      </c>
      <c r="BM931" s="258">
        <f t="shared" si="23"/>
        <v>1</v>
      </c>
      <c r="BN931" s="258">
        <f t="shared" si="538"/>
        <v>0</v>
      </c>
      <c r="BO931" s="258">
        <f t="shared" si="539"/>
        <v>1</v>
      </c>
      <c r="BP931" s="258">
        <f t="shared" si="24"/>
        <v>1</v>
      </c>
      <c r="BQ931" s="258">
        <f t="shared" si="540"/>
        <v>0</v>
      </c>
      <c r="BR931" s="258">
        <f t="shared" si="541"/>
        <v>1</v>
      </c>
      <c r="BS931" s="258">
        <f t="shared" si="25"/>
        <v>1</v>
      </c>
      <c r="BT931" s="258">
        <f t="shared" si="542"/>
        <v>0</v>
      </c>
      <c r="BU931" s="258">
        <f t="shared" si="543"/>
        <v>1</v>
      </c>
      <c r="BV931" s="258">
        <f t="shared" si="26"/>
        <v>1</v>
      </c>
      <c r="BW931" s="258">
        <f t="shared" si="544"/>
        <v>0</v>
      </c>
      <c r="BX931" s="258">
        <f t="shared" si="545"/>
        <v>1</v>
      </c>
      <c r="BY931" s="258">
        <f t="shared" si="27"/>
        <v>1</v>
      </c>
      <c r="BZ931" s="258">
        <f t="shared" si="546"/>
        <v>0</v>
      </c>
      <c r="CA931" s="258">
        <f t="shared" si="547"/>
        <v>1</v>
      </c>
      <c r="CB931" s="258">
        <f t="shared" si="28"/>
        <v>1</v>
      </c>
      <c r="CC931" s="258">
        <f t="shared" si="548"/>
        <v>0</v>
      </c>
      <c r="CD931" s="258">
        <f t="shared" si="549"/>
        <v>1</v>
      </c>
    </row>
    <row r="932" spans="1:82" hidden="1">
      <c r="A932" s="29"/>
      <c r="B932" s="258"/>
      <c r="C932" s="259"/>
      <c r="D932" s="258"/>
      <c r="E932" s="258"/>
      <c r="F932" s="258"/>
      <c r="G932" s="258">
        <v>924</v>
      </c>
      <c r="H932" s="414"/>
      <c r="I932" s="273"/>
      <c r="J932" s="274"/>
      <c r="K932" s="275"/>
      <c r="L932" s="745"/>
      <c r="M932" s="272"/>
      <c r="N932" s="508">
        <f t="shared" si="452"/>
        <v>0</v>
      </c>
      <c r="O932" s="510">
        <f t="shared" si="453"/>
        <v>0</v>
      </c>
      <c r="P932" s="260">
        <f t="shared" si="454"/>
        <v>0</v>
      </c>
      <c r="Q932" s="261">
        <f t="shared" si="455"/>
        <v>0</v>
      </c>
      <c r="R932" s="261">
        <f t="shared" si="456"/>
        <v>0</v>
      </c>
      <c r="S932" s="262"/>
      <c r="T932" s="262"/>
      <c r="U932" s="263">
        <f t="shared" si="2"/>
        <v>1.288</v>
      </c>
      <c r="V932" s="264">
        <f>IF(E932="SP",1,IF(D932="",ExtraMargeMateriaal,(1-VLOOKUP(D932,TabelAankoop[],4,FALSE))))</f>
        <v>1</v>
      </c>
      <c r="W932" s="265">
        <f t="shared" si="3"/>
        <v>0.6885</v>
      </c>
      <c r="X932" s="266">
        <f t="shared" si="4"/>
        <v>1</v>
      </c>
      <c r="Y932" s="267">
        <f t="shared" si="5"/>
        <v>1.46</v>
      </c>
      <c r="Z932" s="267">
        <f t="shared" si="6"/>
        <v>1.1599999999999999</v>
      </c>
      <c r="AA932" s="268">
        <f t="shared" si="7"/>
        <v>0</v>
      </c>
      <c r="AB932" s="456">
        <f t="shared" si="8"/>
        <v>0</v>
      </c>
      <c r="AC932" s="457">
        <f t="shared" si="9"/>
        <v>0</v>
      </c>
      <c r="AD932" s="456">
        <f t="shared" si="10"/>
        <v>0</v>
      </c>
      <c r="AE932" s="458">
        <f t="shared" si="11"/>
        <v>0</v>
      </c>
      <c r="AF932" s="457">
        <f t="shared" si="519"/>
        <v>0</v>
      </c>
      <c r="AG932" s="456">
        <f t="shared" si="12"/>
        <v>0</v>
      </c>
      <c r="AH932" s="457">
        <f t="shared" si="13"/>
        <v>0</v>
      </c>
      <c r="AI932" s="268">
        <f t="shared" si="14"/>
        <v>0</v>
      </c>
      <c r="AJ932" s="269">
        <f t="shared" si="15"/>
        <v>0</v>
      </c>
      <c r="AK932" s="270">
        <f t="shared" si="16"/>
        <v>0</v>
      </c>
      <c r="AL932" s="415">
        <f t="shared" si="17"/>
        <v>0</v>
      </c>
      <c r="AM932" s="259" t="str">
        <f>IF(AP932="","",IFERROR(VLOOKUP(AP932,CODES!$A$3:$D$1348,4,FALSE),"X"))&amp;IF(AQ932="","",IFERROR(VLOOKUP(AQ932,CODES!$A$3:$D$1348,4,FALSE),"X"))&amp;IF(AR932="","",IFERROR(VLOOKUP(AR932,CODES!$A$3:$D$1348,4,FALSE),"X"))&amp;IF(AS932="","",IFERROR(VLOOKUP(AS932,CODES!$A$3:$D$1348,4,FALSE),"X"))&amp;IF(AT932="","",IFERROR(VLOOKUP(AT932,CODES!$A$3:$D$1348,4,FALSE),"X"))&amp;IF(AU932="","",IFERROR(VLOOKUP(AU932,CODES!$A$3:$D$1348,4,FALSE),"X"))&amp;IF(AV932="","",IFERROR(VLOOKUP(AV932,CODES!$A$3:$D$1348,4,FALSE),"X"))&amp;IF(AW932="","",IFERROR(VLOOKUP(AW932,CODES!$A$3:$D$1348,4,FALSE),"X"))&amp;IF(AX932="","",IFERROR(VLOOKUP(AX932,CODES!$A$3:$D$1348,4,FALSE),"X"))&amp;IF(AY932="","",IFERROR(VLOOKUP(AY932,CODES!$A$3:$D$1348,4,FALSE),"X"))</f>
        <v/>
      </c>
      <c r="AN932" s="258">
        <f>SUM(IFERROR(VLOOKUP(AP932,CODES!$A$3:$D$1348,4,FALSE)*BC932,0),IFERROR(VLOOKUP(AQ932,CODES!$A$3:$D$1348,4,FALSE)*BF932,0),IFERROR(VLOOKUP(AR932,CODES!$A$3:$D$1348,4,FALSE)*BI932,0),IFERROR(VLOOKUP(AS932,CODES!$A$3:$D$1348,4,FALSE)*BL932,0),IFERROR(VLOOKUP(AT932,CODES!$A$3:$D$1348,4,FALSE)*BO932,0),IFERROR(VLOOKUP(AU932,CODES!$A$3:$D$1348,4,FALSE)*BR932,0),IFERROR(VLOOKUP(AV932,CODES!$A$3:$D$1348,4,FALSE)*BU932,0),IFERROR(VLOOKUP(AW932,CODES!$A$3:$D$1348,4,FALSE)*BX932,0),IFERROR(VLOOKUP(AX932,CODES!$A$3:$D$1348,4,FALSE)*CA932,0),IFERROR(VLOOKUP(AY932,CODES!$A$3:$D$1348,4,FALSE)*CD932,0))</f>
        <v>0</v>
      </c>
      <c r="AO932" s="258">
        <f>SUM(IFERROR(VLOOKUP(AP932,CODES!$A$3:$D$1348,3,FALSE)*BC932,0),IFERROR(VLOOKUP(AQ932,CODES!$A$3:$D$1348,3,FALSE)*BF932,0),IFERROR(VLOOKUP(AR932,CODES!$A$3:$D$1348,3,FALSE)*BI932,0),IFERROR(VLOOKUP(AS932,CODES!$A$3:$D$1348,3,FALSE)*BL932,0),IFERROR(VLOOKUP(AT932,CODES!$A$3:$D$1348,3,FALSE)*BO932,0),IFERROR(VLOOKUP(AU932,CODES!$A$3:$D$1348,3,FALSE)*BR932,0),IFERROR(VLOOKUP(AV932,CODES!$A$3:$D$1348,3,FALSE)*BU932,0),IFERROR(VLOOKUP(AW932,CODES!$A$3:$D$1348,3,FALSE)*BX932,0),IFERROR(VLOOKUP(AX932,CODES!$A$3:$D$1348,3,FALSE)*CA932,0),IFERROR(VLOOKUP(AY932,CODES!$A$3:$D$1348,3,FALSE)*CD932,0))+B932</f>
        <v>0</v>
      </c>
      <c r="AP932" s="271" t="str">
        <f t="shared" si="520"/>
        <v/>
      </c>
      <c r="AQ932" s="271" t="str">
        <f t="shared" si="521"/>
        <v/>
      </c>
      <c r="AR932" s="271" t="str">
        <f t="shared" si="522"/>
        <v/>
      </c>
      <c r="AS932" s="271" t="str">
        <f t="shared" si="523"/>
        <v/>
      </c>
      <c r="AT932" s="271" t="str">
        <f t="shared" si="524"/>
        <v/>
      </c>
      <c r="AU932" s="271" t="str">
        <f t="shared" si="525"/>
        <v/>
      </c>
      <c r="AV932" s="271" t="str">
        <f t="shared" si="526"/>
        <v/>
      </c>
      <c r="AW932" s="271" t="str">
        <f t="shared" si="527"/>
        <v/>
      </c>
      <c r="AX932" s="271" t="str">
        <f t="shared" si="528"/>
        <v/>
      </c>
      <c r="AY932" s="271" t="str">
        <f t="shared" si="529"/>
        <v/>
      </c>
      <c r="AZ932" s="258">
        <f t="shared" si="18"/>
        <v>0</v>
      </c>
      <c r="BA932" s="258">
        <f t="shared" si="19"/>
        <v>1</v>
      </c>
      <c r="BB932" s="258">
        <f t="shared" si="530"/>
        <v>0</v>
      </c>
      <c r="BC932" s="258">
        <f t="shared" si="531"/>
        <v>1</v>
      </c>
      <c r="BD932" s="258">
        <f t="shared" si="20"/>
        <v>1</v>
      </c>
      <c r="BE932" s="258">
        <f t="shared" si="532"/>
        <v>0</v>
      </c>
      <c r="BF932" s="258">
        <f t="shared" si="533"/>
        <v>1</v>
      </c>
      <c r="BG932" s="258">
        <f t="shared" si="21"/>
        <v>1</v>
      </c>
      <c r="BH932" s="258">
        <f t="shared" si="534"/>
        <v>0</v>
      </c>
      <c r="BI932" s="258">
        <f t="shared" si="535"/>
        <v>1</v>
      </c>
      <c r="BJ932" s="258">
        <f t="shared" si="22"/>
        <v>1</v>
      </c>
      <c r="BK932" s="258">
        <f t="shared" si="536"/>
        <v>0</v>
      </c>
      <c r="BL932" s="258">
        <f t="shared" si="537"/>
        <v>1</v>
      </c>
      <c r="BM932" s="258">
        <f t="shared" si="23"/>
        <v>1</v>
      </c>
      <c r="BN932" s="258">
        <f t="shared" si="538"/>
        <v>0</v>
      </c>
      <c r="BO932" s="258">
        <f t="shared" si="539"/>
        <v>1</v>
      </c>
      <c r="BP932" s="258">
        <f t="shared" si="24"/>
        <v>1</v>
      </c>
      <c r="BQ932" s="258">
        <f t="shared" si="540"/>
        <v>0</v>
      </c>
      <c r="BR932" s="258">
        <f t="shared" si="541"/>
        <v>1</v>
      </c>
      <c r="BS932" s="258">
        <f t="shared" si="25"/>
        <v>1</v>
      </c>
      <c r="BT932" s="258">
        <f t="shared" si="542"/>
        <v>0</v>
      </c>
      <c r="BU932" s="258">
        <f t="shared" si="543"/>
        <v>1</v>
      </c>
      <c r="BV932" s="258">
        <f t="shared" si="26"/>
        <v>1</v>
      </c>
      <c r="BW932" s="258">
        <f t="shared" si="544"/>
        <v>0</v>
      </c>
      <c r="BX932" s="258">
        <f t="shared" si="545"/>
        <v>1</v>
      </c>
      <c r="BY932" s="258">
        <f t="shared" si="27"/>
        <v>1</v>
      </c>
      <c r="BZ932" s="258">
        <f t="shared" si="546"/>
        <v>0</v>
      </c>
      <c r="CA932" s="258">
        <f t="shared" si="547"/>
        <v>1</v>
      </c>
      <c r="CB932" s="258">
        <f t="shared" si="28"/>
        <v>1</v>
      </c>
      <c r="CC932" s="258">
        <f t="shared" si="548"/>
        <v>0</v>
      </c>
      <c r="CD932" s="258">
        <f t="shared" si="549"/>
        <v>1</v>
      </c>
    </row>
    <row r="933" spans="1:82" hidden="1">
      <c r="A933" s="29"/>
      <c r="B933" s="258"/>
      <c r="C933" s="259"/>
      <c r="D933" s="258"/>
      <c r="E933" s="258"/>
      <c r="F933" s="258"/>
      <c r="G933" s="258">
        <v>925</v>
      </c>
      <c r="H933" s="414"/>
      <c r="I933" s="273"/>
      <c r="J933" s="274"/>
      <c r="K933" s="275"/>
      <c r="L933" s="745"/>
      <c r="M933" s="272"/>
      <c r="N933" s="508">
        <f t="shared" si="452"/>
        <v>0</v>
      </c>
      <c r="O933" s="510">
        <f t="shared" si="453"/>
        <v>0</v>
      </c>
      <c r="P933" s="260">
        <f t="shared" si="454"/>
        <v>0</v>
      </c>
      <c r="Q933" s="261">
        <f t="shared" si="455"/>
        <v>0</v>
      </c>
      <c r="R933" s="261">
        <f t="shared" si="456"/>
        <v>0</v>
      </c>
      <c r="S933" s="262"/>
      <c r="T933" s="262"/>
      <c r="U933" s="263">
        <f t="shared" si="2"/>
        <v>1.288</v>
      </c>
      <c r="V933" s="264">
        <f>IF(E933="SP",1,IF(D933="",ExtraMargeMateriaal,(1-VLOOKUP(D933,TabelAankoop[],4,FALSE))))</f>
        <v>1</v>
      </c>
      <c r="W933" s="265">
        <f t="shared" si="3"/>
        <v>0.6885</v>
      </c>
      <c r="X933" s="266">
        <f t="shared" si="4"/>
        <v>1</v>
      </c>
      <c r="Y933" s="267">
        <f t="shared" si="5"/>
        <v>1.46</v>
      </c>
      <c r="Z933" s="267">
        <f t="shared" si="6"/>
        <v>1.1599999999999999</v>
      </c>
      <c r="AA933" s="268">
        <f t="shared" si="7"/>
        <v>0</v>
      </c>
      <c r="AB933" s="456">
        <f t="shared" si="8"/>
        <v>0</v>
      </c>
      <c r="AC933" s="457">
        <f t="shared" si="9"/>
        <v>0</v>
      </c>
      <c r="AD933" s="456">
        <f t="shared" si="10"/>
        <v>0</v>
      </c>
      <c r="AE933" s="458">
        <f t="shared" si="11"/>
        <v>0</v>
      </c>
      <c r="AF933" s="457">
        <f t="shared" si="519"/>
        <v>0</v>
      </c>
      <c r="AG933" s="456">
        <f t="shared" si="12"/>
        <v>0</v>
      </c>
      <c r="AH933" s="457">
        <f t="shared" si="13"/>
        <v>0</v>
      </c>
      <c r="AI933" s="268">
        <f t="shared" si="14"/>
        <v>0</v>
      </c>
      <c r="AJ933" s="269">
        <f t="shared" si="15"/>
        <v>0</v>
      </c>
      <c r="AK933" s="270">
        <f t="shared" si="16"/>
        <v>0</v>
      </c>
      <c r="AL933" s="415">
        <f t="shared" si="17"/>
        <v>0</v>
      </c>
      <c r="AM933" s="259" t="str">
        <f>IF(AP933="","",IFERROR(VLOOKUP(AP933,CODES!$A$3:$D$1348,4,FALSE),"X"))&amp;IF(AQ933="","",IFERROR(VLOOKUP(AQ933,CODES!$A$3:$D$1348,4,FALSE),"X"))&amp;IF(AR933="","",IFERROR(VLOOKUP(AR933,CODES!$A$3:$D$1348,4,FALSE),"X"))&amp;IF(AS933="","",IFERROR(VLOOKUP(AS933,CODES!$A$3:$D$1348,4,FALSE),"X"))&amp;IF(AT933="","",IFERROR(VLOOKUP(AT933,CODES!$A$3:$D$1348,4,FALSE),"X"))&amp;IF(AU933="","",IFERROR(VLOOKUP(AU933,CODES!$A$3:$D$1348,4,FALSE),"X"))&amp;IF(AV933="","",IFERROR(VLOOKUP(AV933,CODES!$A$3:$D$1348,4,FALSE),"X"))&amp;IF(AW933="","",IFERROR(VLOOKUP(AW933,CODES!$A$3:$D$1348,4,FALSE),"X"))&amp;IF(AX933="","",IFERROR(VLOOKUP(AX933,CODES!$A$3:$D$1348,4,FALSE),"X"))&amp;IF(AY933="","",IFERROR(VLOOKUP(AY933,CODES!$A$3:$D$1348,4,FALSE),"X"))</f>
        <v/>
      </c>
      <c r="AN933" s="258">
        <f>SUM(IFERROR(VLOOKUP(AP933,CODES!$A$3:$D$1348,4,FALSE)*BC933,0),IFERROR(VLOOKUP(AQ933,CODES!$A$3:$D$1348,4,FALSE)*BF933,0),IFERROR(VLOOKUP(AR933,CODES!$A$3:$D$1348,4,FALSE)*BI933,0),IFERROR(VLOOKUP(AS933,CODES!$A$3:$D$1348,4,FALSE)*BL933,0),IFERROR(VLOOKUP(AT933,CODES!$A$3:$D$1348,4,FALSE)*BO933,0),IFERROR(VLOOKUP(AU933,CODES!$A$3:$D$1348,4,FALSE)*BR933,0),IFERROR(VLOOKUP(AV933,CODES!$A$3:$D$1348,4,FALSE)*BU933,0),IFERROR(VLOOKUP(AW933,CODES!$A$3:$D$1348,4,FALSE)*BX933,0),IFERROR(VLOOKUP(AX933,CODES!$A$3:$D$1348,4,FALSE)*CA933,0),IFERROR(VLOOKUP(AY933,CODES!$A$3:$D$1348,4,FALSE)*CD933,0))</f>
        <v>0</v>
      </c>
      <c r="AO933" s="258">
        <f>SUM(IFERROR(VLOOKUP(AP933,CODES!$A$3:$D$1348,3,FALSE)*BC933,0),IFERROR(VLOOKUP(AQ933,CODES!$A$3:$D$1348,3,FALSE)*BF933,0),IFERROR(VLOOKUP(AR933,CODES!$A$3:$D$1348,3,FALSE)*BI933,0),IFERROR(VLOOKUP(AS933,CODES!$A$3:$D$1348,3,FALSE)*BL933,0),IFERROR(VLOOKUP(AT933,CODES!$A$3:$D$1348,3,FALSE)*BO933,0),IFERROR(VLOOKUP(AU933,CODES!$A$3:$D$1348,3,FALSE)*BR933,0),IFERROR(VLOOKUP(AV933,CODES!$A$3:$D$1348,3,FALSE)*BU933,0),IFERROR(VLOOKUP(AW933,CODES!$A$3:$D$1348,3,FALSE)*BX933,0),IFERROR(VLOOKUP(AX933,CODES!$A$3:$D$1348,3,FALSE)*CA933,0),IFERROR(VLOOKUP(AY933,CODES!$A$3:$D$1348,3,FALSE)*CD933,0))+B933</f>
        <v>0</v>
      </c>
      <c r="AP933" s="271" t="str">
        <f t="shared" si="520"/>
        <v/>
      </c>
      <c r="AQ933" s="271" t="str">
        <f t="shared" si="521"/>
        <v/>
      </c>
      <c r="AR933" s="271" t="str">
        <f t="shared" si="522"/>
        <v/>
      </c>
      <c r="AS933" s="271" t="str">
        <f t="shared" si="523"/>
        <v/>
      </c>
      <c r="AT933" s="271" t="str">
        <f t="shared" si="524"/>
        <v/>
      </c>
      <c r="AU933" s="271" t="str">
        <f t="shared" si="525"/>
        <v/>
      </c>
      <c r="AV933" s="271" t="str">
        <f t="shared" si="526"/>
        <v/>
      </c>
      <c r="AW933" s="271" t="str">
        <f t="shared" si="527"/>
        <v/>
      </c>
      <c r="AX933" s="271" t="str">
        <f t="shared" si="528"/>
        <v/>
      </c>
      <c r="AY933" s="271" t="str">
        <f t="shared" si="529"/>
        <v/>
      </c>
      <c r="AZ933" s="258">
        <f t="shared" si="18"/>
        <v>0</v>
      </c>
      <c r="BA933" s="258">
        <f t="shared" si="19"/>
        <v>1</v>
      </c>
      <c r="BB933" s="258">
        <f t="shared" si="530"/>
        <v>0</v>
      </c>
      <c r="BC933" s="258">
        <f t="shared" si="531"/>
        <v>1</v>
      </c>
      <c r="BD933" s="258">
        <f t="shared" si="20"/>
        <v>1</v>
      </c>
      <c r="BE933" s="258">
        <f t="shared" si="532"/>
        <v>0</v>
      </c>
      <c r="BF933" s="258">
        <f t="shared" si="533"/>
        <v>1</v>
      </c>
      <c r="BG933" s="258">
        <f t="shared" si="21"/>
        <v>1</v>
      </c>
      <c r="BH933" s="258">
        <f t="shared" si="534"/>
        <v>0</v>
      </c>
      <c r="BI933" s="258">
        <f t="shared" si="535"/>
        <v>1</v>
      </c>
      <c r="BJ933" s="258">
        <f t="shared" si="22"/>
        <v>1</v>
      </c>
      <c r="BK933" s="258">
        <f t="shared" si="536"/>
        <v>0</v>
      </c>
      <c r="BL933" s="258">
        <f t="shared" si="537"/>
        <v>1</v>
      </c>
      <c r="BM933" s="258">
        <f t="shared" si="23"/>
        <v>1</v>
      </c>
      <c r="BN933" s="258">
        <f t="shared" si="538"/>
        <v>0</v>
      </c>
      <c r="BO933" s="258">
        <f t="shared" si="539"/>
        <v>1</v>
      </c>
      <c r="BP933" s="258">
        <f t="shared" si="24"/>
        <v>1</v>
      </c>
      <c r="BQ933" s="258">
        <f t="shared" si="540"/>
        <v>0</v>
      </c>
      <c r="BR933" s="258">
        <f t="shared" si="541"/>
        <v>1</v>
      </c>
      <c r="BS933" s="258">
        <f t="shared" si="25"/>
        <v>1</v>
      </c>
      <c r="BT933" s="258">
        <f t="shared" si="542"/>
        <v>0</v>
      </c>
      <c r="BU933" s="258">
        <f t="shared" si="543"/>
        <v>1</v>
      </c>
      <c r="BV933" s="258">
        <f t="shared" si="26"/>
        <v>1</v>
      </c>
      <c r="BW933" s="258">
        <f t="shared" si="544"/>
        <v>0</v>
      </c>
      <c r="BX933" s="258">
        <f t="shared" si="545"/>
        <v>1</v>
      </c>
      <c r="BY933" s="258">
        <f t="shared" si="27"/>
        <v>1</v>
      </c>
      <c r="BZ933" s="258">
        <f t="shared" si="546"/>
        <v>0</v>
      </c>
      <c r="CA933" s="258">
        <f t="shared" si="547"/>
        <v>1</v>
      </c>
      <c r="CB933" s="258">
        <f t="shared" si="28"/>
        <v>1</v>
      </c>
      <c r="CC933" s="258">
        <f t="shared" si="548"/>
        <v>0</v>
      </c>
      <c r="CD933" s="258">
        <f t="shared" si="549"/>
        <v>1</v>
      </c>
    </row>
    <row r="934" spans="1:82" hidden="1">
      <c r="A934" s="29"/>
      <c r="B934" s="258"/>
      <c r="C934" s="259"/>
      <c r="D934" s="258"/>
      <c r="E934" s="258"/>
      <c r="F934" s="258"/>
      <c r="G934" s="258">
        <v>926</v>
      </c>
      <c r="H934" s="414"/>
      <c r="I934" s="273"/>
      <c r="J934" s="274"/>
      <c r="K934" s="275"/>
      <c r="L934" s="745"/>
      <c r="M934" s="272"/>
      <c r="N934" s="508">
        <f t="shared" si="452"/>
        <v>0</v>
      </c>
      <c r="O934" s="510">
        <f t="shared" si="453"/>
        <v>0</v>
      </c>
      <c r="P934" s="260">
        <f t="shared" si="454"/>
        <v>0</v>
      </c>
      <c r="Q934" s="261">
        <f t="shared" si="455"/>
        <v>0</v>
      </c>
      <c r="R934" s="261">
        <f t="shared" si="456"/>
        <v>0</v>
      </c>
      <c r="S934" s="262"/>
      <c r="T934" s="262"/>
      <c r="U934" s="263">
        <f t="shared" si="2"/>
        <v>1.288</v>
      </c>
      <c r="V934" s="264">
        <f>IF(E934="SP",1,IF(D934="",ExtraMargeMateriaal,(1-VLOOKUP(D934,TabelAankoop[],4,FALSE))))</f>
        <v>1</v>
      </c>
      <c r="W934" s="265">
        <f t="shared" si="3"/>
        <v>0.6885</v>
      </c>
      <c r="X934" s="266">
        <f t="shared" si="4"/>
        <v>1</v>
      </c>
      <c r="Y934" s="267">
        <f t="shared" si="5"/>
        <v>1.46</v>
      </c>
      <c r="Z934" s="267">
        <f t="shared" si="6"/>
        <v>1.1599999999999999</v>
      </c>
      <c r="AA934" s="268">
        <f t="shared" si="7"/>
        <v>0</v>
      </c>
      <c r="AB934" s="456">
        <f t="shared" si="8"/>
        <v>0</v>
      </c>
      <c r="AC934" s="457">
        <f t="shared" si="9"/>
        <v>0</v>
      </c>
      <c r="AD934" s="456">
        <f t="shared" si="10"/>
        <v>0</v>
      </c>
      <c r="AE934" s="458">
        <f t="shared" si="11"/>
        <v>0</v>
      </c>
      <c r="AF934" s="457">
        <f t="shared" si="488"/>
        <v>0</v>
      </c>
      <c r="AG934" s="456">
        <f t="shared" si="12"/>
        <v>0</v>
      </c>
      <c r="AH934" s="457">
        <f t="shared" si="13"/>
        <v>0</v>
      </c>
      <c r="AI934" s="268">
        <f t="shared" si="14"/>
        <v>0</v>
      </c>
      <c r="AJ934" s="269">
        <f t="shared" si="15"/>
        <v>0</v>
      </c>
      <c r="AK934" s="270">
        <f t="shared" si="16"/>
        <v>0</v>
      </c>
      <c r="AL934" s="415">
        <f t="shared" si="17"/>
        <v>0</v>
      </c>
      <c r="AM934" s="259" t="str">
        <f>IF(AP934="","",IFERROR(VLOOKUP(AP934,CODES!$A$3:$D$1348,4,FALSE),"X"))&amp;IF(AQ934="","",IFERROR(VLOOKUP(AQ934,CODES!$A$3:$D$1348,4,FALSE),"X"))&amp;IF(AR934="","",IFERROR(VLOOKUP(AR934,CODES!$A$3:$D$1348,4,FALSE),"X"))&amp;IF(AS934="","",IFERROR(VLOOKUP(AS934,CODES!$A$3:$D$1348,4,FALSE),"X"))&amp;IF(AT934="","",IFERROR(VLOOKUP(AT934,CODES!$A$3:$D$1348,4,FALSE),"X"))&amp;IF(AU934="","",IFERROR(VLOOKUP(AU934,CODES!$A$3:$D$1348,4,FALSE),"X"))&amp;IF(AV934="","",IFERROR(VLOOKUP(AV934,CODES!$A$3:$D$1348,4,FALSE),"X"))&amp;IF(AW934="","",IFERROR(VLOOKUP(AW934,CODES!$A$3:$D$1348,4,FALSE),"X"))&amp;IF(AX934="","",IFERROR(VLOOKUP(AX934,CODES!$A$3:$D$1348,4,FALSE),"X"))&amp;IF(AY934="","",IFERROR(VLOOKUP(AY934,CODES!$A$3:$D$1348,4,FALSE),"X"))</f>
        <v/>
      </c>
      <c r="AN934" s="258">
        <f>SUM(IFERROR(VLOOKUP(AP934,CODES!$A$3:$D$1348,4,FALSE)*BC934,0),IFERROR(VLOOKUP(AQ934,CODES!$A$3:$D$1348,4,FALSE)*BF934,0),IFERROR(VLOOKUP(AR934,CODES!$A$3:$D$1348,4,FALSE)*BI934,0),IFERROR(VLOOKUP(AS934,CODES!$A$3:$D$1348,4,FALSE)*BL934,0),IFERROR(VLOOKUP(AT934,CODES!$A$3:$D$1348,4,FALSE)*BO934,0),IFERROR(VLOOKUP(AU934,CODES!$A$3:$D$1348,4,FALSE)*BR934,0),IFERROR(VLOOKUP(AV934,CODES!$A$3:$D$1348,4,FALSE)*BU934,0),IFERROR(VLOOKUP(AW934,CODES!$A$3:$D$1348,4,FALSE)*BX934,0),IFERROR(VLOOKUP(AX934,CODES!$A$3:$D$1348,4,FALSE)*CA934,0),IFERROR(VLOOKUP(AY934,CODES!$A$3:$D$1348,4,FALSE)*CD934,0))</f>
        <v>0</v>
      </c>
      <c r="AO934" s="258">
        <f>SUM(IFERROR(VLOOKUP(AP934,CODES!$A$3:$D$1348,3,FALSE)*BC934,0),IFERROR(VLOOKUP(AQ934,CODES!$A$3:$D$1348,3,FALSE)*BF934,0),IFERROR(VLOOKUP(AR934,CODES!$A$3:$D$1348,3,FALSE)*BI934,0),IFERROR(VLOOKUP(AS934,CODES!$A$3:$D$1348,3,FALSE)*BL934,0),IFERROR(VLOOKUP(AT934,CODES!$A$3:$D$1348,3,FALSE)*BO934,0),IFERROR(VLOOKUP(AU934,CODES!$A$3:$D$1348,3,FALSE)*BR934,0),IFERROR(VLOOKUP(AV934,CODES!$A$3:$D$1348,3,FALSE)*BU934,0),IFERROR(VLOOKUP(AW934,CODES!$A$3:$D$1348,3,FALSE)*BX934,0),IFERROR(VLOOKUP(AX934,CODES!$A$3:$D$1348,3,FALSE)*CA934,0),IFERROR(VLOOKUP(AY934,CODES!$A$3:$D$1348,3,FALSE)*CD934,0))+B934</f>
        <v>0</v>
      </c>
      <c r="AP934" s="271" t="str">
        <f t="shared" si="489"/>
        <v/>
      </c>
      <c r="AQ934" s="271" t="str">
        <f t="shared" si="490"/>
        <v/>
      </c>
      <c r="AR934" s="271" t="str">
        <f t="shared" si="491"/>
        <v/>
      </c>
      <c r="AS934" s="271" t="str">
        <f t="shared" si="492"/>
        <v/>
      </c>
      <c r="AT934" s="271" t="str">
        <f t="shared" si="493"/>
        <v/>
      </c>
      <c r="AU934" s="271" t="str">
        <f t="shared" si="494"/>
        <v/>
      </c>
      <c r="AV934" s="271" t="str">
        <f t="shared" si="495"/>
        <v/>
      </c>
      <c r="AW934" s="271" t="str">
        <f t="shared" si="496"/>
        <v/>
      </c>
      <c r="AX934" s="271" t="str">
        <f t="shared" si="497"/>
        <v/>
      </c>
      <c r="AY934" s="271" t="str">
        <f t="shared" si="498"/>
        <v/>
      </c>
      <c r="AZ934" s="258">
        <f t="shared" si="18"/>
        <v>0</v>
      </c>
      <c r="BA934" s="258">
        <f t="shared" si="19"/>
        <v>1</v>
      </c>
      <c r="BB934" s="258">
        <f t="shared" si="499"/>
        <v>0</v>
      </c>
      <c r="BC934" s="258">
        <f t="shared" si="500"/>
        <v>1</v>
      </c>
      <c r="BD934" s="258">
        <f t="shared" si="20"/>
        <v>1</v>
      </c>
      <c r="BE934" s="258">
        <f t="shared" si="501"/>
        <v>0</v>
      </c>
      <c r="BF934" s="258">
        <f t="shared" si="502"/>
        <v>1</v>
      </c>
      <c r="BG934" s="258">
        <f t="shared" si="21"/>
        <v>1</v>
      </c>
      <c r="BH934" s="258">
        <f t="shared" si="503"/>
        <v>0</v>
      </c>
      <c r="BI934" s="258">
        <f t="shared" si="504"/>
        <v>1</v>
      </c>
      <c r="BJ934" s="258">
        <f t="shared" si="22"/>
        <v>1</v>
      </c>
      <c r="BK934" s="258">
        <f t="shared" si="505"/>
        <v>0</v>
      </c>
      <c r="BL934" s="258">
        <f t="shared" si="506"/>
        <v>1</v>
      </c>
      <c r="BM934" s="258">
        <f t="shared" si="23"/>
        <v>1</v>
      </c>
      <c r="BN934" s="258">
        <f t="shared" si="507"/>
        <v>0</v>
      </c>
      <c r="BO934" s="258">
        <f t="shared" si="508"/>
        <v>1</v>
      </c>
      <c r="BP934" s="258">
        <f t="shared" si="24"/>
        <v>1</v>
      </c>
      <c r="BQ934" s="258">
        <f t="shared" si="509"/>
        <v>0</v>
      </c>
      <c r="BR934" s="258">
        <f t="shared" si="510"/>
        <v>1</v>
      </c>
      <c r="BS934" s="258">
        <f t="shared" si="25"/>
        <v>1</v>
      </c>
      <c r="BT934" s="258">
        <f t="shared" si="511"/>
        <v>0</v>
      </c>
      <c r="BU934" s="258">
        <f t="shared" si="512"/>
        <v>1</v>
      </c>
      <c r="BV934" s="258">
        <f t="shared" si="26"/>
        <v>1</v>
      </c>
      <c r="BW934" s="258">
        <f t="shared" si="513"/>
        <v>0</v>
      </c>
      <c r="BX934" s="258">
        <f t="shared" si="514"/>
        <v>1</v>
      </c>
      <c r="BY934" s="258">
        <f t="shared" si="27"/>
        <v>1</v>
      </c>
      <c r="BZ934" s="258">
        <f t="shared" si="515"/>
        <v>0</v>
      </c>
      <c r="CA934" s="258">
        <f t="shared" si="516"/>
        <v>1</v>
      </c>
      <c r="CB934" s="258">
        <f t="shared" si="28"/>
        <v>1</v>
      </c>
      <c r="CC934" s="258">
        <f t="shared" si="517"/>
        <v>0</v>
      </c>
      <c r="CD934" s="258">
        <f t="shared" si="518"/>
        <v>1</v>
      </c>
    </row>
    <row r="935" spans="1:82" hidden="1">
      <c r="A935" s="29"/>
      <c r="B935" s="258"/>
      <c r="C935" s="259"/>
      <c r="D935" s="258"/>
      <c r="E935" s="258"/>
      <c r="F935" s="258"/>
      <c r="G935" s="258">
        <v>927</v>
      </c>
      <c r="H935" s="414"/>
      <c r="I935" s="273"/>
      <c r="J935" s="274"/>
      <c r="K935" s="275"/>
      <c r="L935" s="745"/>
      <c r="M935" s="272"/>
      <c r="N935" s="508">
        <f t="shared" si="452"/>
        <v>0</v>
      </c>
      <c r="O935" s="510">
        <f t="shared" si="453"/>
        <v>0</v>
      </c>
      <c r="P935" s="260">
        <f t="shared" si="454"/>
        <v>0</v>
      </c>
      <c r="Q935" s="261">
        <f t="shared" si="455"/>
        <v>0</v>
      </c>
      <c r="R935" s="261">
        <f t="shared" si="456"/>
        <v>0</v>
      </c>
      <c r="S935" s="262"/>
      <c r="T935" s="262"/>
      <c r="U935" s="263">
        <f t="shared" si="2"/>
        <v>1.288</v>
      </c>
      <c r="V935" s="264">
        <f>IF(E935="SP",1,IF(D935="",ExtraMargeMateriaal,(1-VLOOKUP(D935,TabelAankoop[],4,FALSE))))</f>
        <v>1</v>
      </c>
      <c r="W935" s="265">
        <f t="shared" si="3"/>
        <v>0.6885</v>
      </c>
      <c r="X935" s="266">
        <f t="shared" si="4"/>
        <v>1</v>
      </c>
      <c r="Y935" s="267">
        <f t="shared" si="5"/>
        <v>1.46</v>
      </c>
      <c r="Z935" s="267">
        <f t="shared" si="6"/>
        <v>1.1599999999999999</v>
      </c>
      <c r="AA935" s="268">
        <f t="shared" si="7"/>
        <v>0</v>
      </c>
      <c r="AB935" s="456">
        <f t="shared" si="8"/>
        <v>0</v>
      </c>
      <c r="AC935" s="457">
        <f t="shared" si="9"/>
        <v>0</v>
      </c>
      <c r="AD935" s="456">
        <f t="shared" si="10"/>
        <v>0</v>
      </c>
      <c r="AE935" s="458">
        <f t="shared" si="11"/>
        <v>0</v>
      </c>
      <c r="AF935" s="457">
        <f t="shared" si="488"/>
        <v>0</v>
      </c>
      <c r="AG935" s="456">
        <f t="shared" si="12"/>
        <v>0</v>
      </c>
      <c r="AH935" s="457">
        <f t="shared" si="13"/>
        <v>0</v>
      </c>
      <c r="AI935" s="268">
        <f t="shared" si="14"/>
        <v>0</v>
      </c>
      <c r="AJ935" s="269">
        <f t="shared" si="15"/>
        <v>0</v>
      </c>
      <c r="AK935" s="270">
        <f t="shared" si="16"/>
        <v>0</v>
      </c>
      <c r="AL935" s="415">
        <f t="shared" si="17"/>
        <v>0</v>
      </c>
      <c r="AM935" s="259" t="str">
        <f>IF(AP935="","",IFERROR(VLOOKUP(AP935,CODES!$A$3:$D$1348,4,FALSE),"X"))&amp;IF(AQ935="","",IFERROR(VLOOKUP(AQ935,CODES!$A$3:$D$1348,4,FALSE),"X"))&amp;IF(AR935="","",IFERROR(VLOOKUP(AR935,CODES!$A$3:$D$1348,4,FALSE),"X"))&amp;IF(AS935="","",IFERROR(VLOOKUP(AS935,CODES!$A$3:$D$1348,4,FALSE),"X"))&amp;IF(AT935="","",IFERROR(VLOOKUP(AT935,CODES!$A$3:$D$1348,4,FALSE),"X"))&amp;IF(AU935="","",IFERROR(VLOOKUP(AU935,CODES!$A$3:$D$1348,4,FALSE),"X"))&amp;IF(AV935="","",IFERROR(VLOOKUP(AV935,CODES!$A$3:$D$1348,4,FALSE),"X"))&amp;IF(AW935="","",IFERROR(VLOOKUP(AW935,CODES!$A$3:$D$1348,4,FALSE),"X"))&amp;IF(AX935="","",IFERROR(VLOOKUP(AX935,CODES!$A$3:$D$1348,4,FALSE),"X"))&amp;IF(AY935="","",IFERROR(VLOOKUP(AY935,CODES!$A$3:$D$1348,4,FALSE),"X"))</f>
        <v/>
      </c>
      <c r="AN935" s="258">
        <f>SUM(IFERROR(VLOOKUP(AP935,CODES!$A$3:$D$1348,4,FALSE)*BC935,0),IFERROR(VLOOKUP(AQ935,CODES!$A$3:$D$1348,4,FALSE)*BF935,0),IFERROR(VLOOKUP(AR935,CODES!$A$3:$D$1348,4,FALSE)*BI935,0),IFERROR(VLOOKUP(AS935,CODES!$A$3:$D$1348,4,FALSE)*BL935,0),IFERROR(VLOOKUP(AT935,CODES!$A$3:$D$1348,4,FALSE)*BO935,0),IFERROR(VLOOKUP(AU935,CODES!$A$3:$D$1348,4,FALSE)*BR935,0),IFERROR(VLOOKUP(AV935,CODES!$A$3:$D$1348,4,FALSE)*BU935,0),IFERROR(VLOOKUP(AW935,CODES!$A$3:$D$1348,4,FALSE)*BX935,0),IFERROR(VLOOKUP(AX935,CODES!$A$3:$D$1348,4,FALSE)*CA935,0),IFERROR(VLOOKUP(AY935,CODES!$A$3:$D$1348,4,FALSE)*CD935,0))</f>
        <v>0</v>
      </c>
      <c r="AO935" s="258">
        <f>SUM(IFERROR(VLOOKUP(AP935,CODES!$A$3:$D$1348,3,FALSE)*BC935,0),IFERROR(VLOOKUP(AQ935,CODES!$A$3:$D$1348,3,FALSE)*BF935,0),IFERROR(VLOOKUP(AR935,CODES!$A$3:$D$1348,3,FALSE)*BI935,0),IFERROR(VLOOKUP(AS935,CODES!$A$3:$D$1348,3,FALSE)*BL935,0),IFERROR(VLOOKUP(AT935,CODES!$A$3:$D$1348,3,FALSE)*BO935,0),IFERROR(VLOOKUP(AU935,CODES!$A$3:$D$1348,3,FALSE)*BR935,0),IFERROR(VLOOKUP(AV935,CODES!$A$3:$D$1348,3,FALSE)*BU935,0),IFERROR(VLOOKUP(AW935,CODES!$A$3:$D$1348,3,FALSE)*BX935,0),IFERROR(VLOOKUP(AX935,CODES!$A$3:$D$1348,3,FALSE)*CA935,0),IFERROR(VLOOKUP(AY935,CODES!$A$3:$D$1348,3,FALSE)*CD935,0))+B935</f>
        <v>0</v>
      </c>
      <c r="AP935" s="271" t="str">
        <f t="shared" si="489"/>
        <v/>
      </c>
      <c r="AQ935" s="271" t="str">
        <f t="shared" si="490"/>
        <v/>
      </c>
      <c r="AR935" s="271" t="str">
        <f t="shared" si="491"/>
        <v/>
      </c>
      <c r="AS935" s="271" t="str">
        <f t="shared" si="492"/>
        <v/>
      </c>
      <c r="AT935" s="271" t="str">
        <f t="shared" si="493"/>
        <v/>
      </c>
      <c r="AU935" s="271" t="str">
        <f t="shared" si="494"/>
        <v/>
      </c>
      <c r="AV935" s="271" t="str">
        <f t="shared" si="495"/>
        <v/>
      </c>
      <c r="AW935" s="271" t="str">
        <f t="shared" si="496"/>
        <v/>
      </c>
      <c r="AX935" s="271" t="str">
        <f t="shared" si="497"/>
        <v/>
      </c>
      <c r="AY935" s="271" t="str">
        <f t="shared" si="498"/>
        <v/>
      </c>
      <c r="AZ935" s="258">
        <f t="shared" si="18"/>
        <v>0</v>
      </c>
      <c r="BA935" s="258">
        <f t="shared" si="19"/>
        <v>1</v>
      </c>
      <c r="BB935" s="258">
        <f t="shared" si="499"/>
        <v>0</v>
      </c>
      <c r="BC935" s="258">
        <f t="shared" si="500"/>
        <v>1</v>
      </c>
      <c r="BD935" s="258">
        <f t="shared" si="20"/>
        <v>1</v>
      </c>
      <c r="BE935" s="258">
        <f t="shared" si="501"/>
        <v>0</v>
      </c>
      <c r="BF935" s="258">
        <f t="shared" si="502"/>
        <v>1</v>
      </c>
      <c r="BG935" s="258">
        <f t="shared" si="21"/>
        <v>1</v>
      </c>
      <c r="BH935" s="258">
        <f t="shared" si="503"/>
        <v>0</v>
      </c>
      <c r="BI935" s="258">
        <f t="shared" si="504"/>
        <v>1</v>
      </c>
      <c r="BJ935" s="258">
        <f t="shared" si="22"/>
        <v>1</v>
      </c>
      <c r="BK935" s="258">
        <f t="shared" si="505"/>
        <v>0</v>
      </c>
      <c r="BL935" s="258">
        <f t="shared" si="506"/>
        <v>1</v>
      </c>
      <c r="BM935" s="258">
        <f t="shared" si="23"/>
        <v>1</v>
      </c>
      <c r="BN935" s="258">
        <f t="shared" si="507"/>
        <v>0</v>
      </c>
      <c r="BO935" s="258">
        <f t="shared" si="508"/>
        <v>1</v>
      </c>
      <c r="BP935" s="258">
        <f t="shared" si="24"/>
        <v>1</v>
      </c>
      <c r="BQ935" s="258">
        <f t="shared" si="509"/>
        <v>0</v>
      </c>
      <c r="BR935" s="258">
        <f t="shared" si="510"/>
        <v>1</v>
      </c>
      <c r="BS935" s="258">
        <f t="shared" si="25"/>
        <v>1</v>
      </c>
      <c r="BT935" s="258">
        <f t="shared" si="511"/>
        <v>0</v>
      </c>
      <c r="BU935" s="258">
        <f t="shared" si="512"/>
        <v>1</v>
      </c>
      <c r="BV935" s="258">
        <f t="shared" si="26"/>
        <v>1</v>
      </c>
      <c r="BW935" s="258">
        <f t="shared" si="513"/>
        <v>0</v>
      </c>
      <c r="BX935" s="258">
        <f t="shared" si="514"/>
        <v>1</v>
      </c>
      <c r="BY935" s="258">
        <f t="shared" si="27"/>
        <v>1</v>
      </c>
      <c r="BZ935" s="258">
        <f t="shared" si="515"/>
        <v>0</v>
      </c>
      <c r="CA935" s="258">
        <f t="shared" si="516"/>
        <v>1</v>
      </c>
      <c r="CB935" s="258">
        <f t="shared" si="28"/>
        <v>1</v>
      </c>
      <c r="CC935" s="258">
        <f t="shared" si="517"/>
        <v>0</v>
      </c>
      <c r="CD935" s="258">
        <f t="shared" si="518"/>
        <v>1</v>
      </c>
    </row>
    <row r="936" spans="1:82" hidden="1">
      <c r="A936" s="29"/>
      <c r="B936" s="258"/>
      <c r="C936" s="259"/>
      <c r="D936" s="258"/>
      <c r="E936" s="258"/>
      <c r="F936" s="258"/>
      <c r="G936" s="258">
        <v>928</v>
      </c>
      <c r="H936" s="414"/>
      <c r="I936" s="273"/>
      <c r="J936" s="274"/>
      <c r="K936" s="275"/>
      <c r="L936" s="745"/>
      <c r="M936" s="272"/>
      <c r="N936" s="508">
        <f t="shared" si="452"/>
        <v>0</v>
      </c>
      <c r="O936" s="510">
        <f t="shared" si="453"/>
        <v>0</v>
      </c>
      <c r="P936" s="260">
        <f t="shared" si="454"/>
        <v>0</v>
      </c>
      <c r="Q936" s="261">
        <f t="shared" si="455"/>
        <v>0</v>
      </c>
      <c r="R936" s="261">
        <f t="shared" si="456"/>
        <v>0</v>
      </c>
      <c r="S936" s="262"/>
      <c r="T936" s="262"/>
      <c r="U936" s="263">
        <f t="shared" si="2"/>
        <v>1.288</v>
      </c>
      <c r="V936" s="264">
        <f>IF(E936="SP",1,IF(D936="",ExtraMargeMateriaal,(1-VLOOKUP(D936,TabelAankoop[],4,FALSE))))</f>
        <v>1</v>
      </c>
      <c r="W936" s="265">
        <f t="shared" si="3"/>
        <v>0.6885</v>
      </c>
      <c r="X936" s="266">
        <f t="shared" si="4"/>
        <v>1</v>
      </c>
      <c r="Y936" s="267">
        <f t="shared" si="5"/>
        <v>1.46</v>
      </c>
      <c r="Z936" s="267">
        <f t="shared" si="6"/>
        <v>1.1599999999999999</v>
      </c>
      <c r="AA936" s="268">
        <f t="shared" si="7"/>
        <v>0</v>
      </c>
      <c r="AB936" s="456">
        <f t="shared" si="8"/>
        <v>0</v>
      </c>
      <c r="AC936" s="457">
        <f t="shared" si="9"/>
        <v>0</v>
      </c>
      <c r="AD936" s="456">
        <f t="shared" si="10"/>
        <v>0</v>
      </c>
      <c r="AE936" s="458">
        <f t="shared" si="11"/>
        <v>0</v>
      </c>
      <c r="AF936" s="457">
        <f t="shared" ref="AF936:AF939" si="550">AE936/60</f>
        <v>0</v>
      </c>
      <c r="AG936" s="456">
        <f t="shared" si="12"/>
        <v>0</v>
      </c>
      <c r="AH936" s="457">
        <f t="shared" si="13"/>
        <v>0</v>
      </c>
      <c r="AI936" s="268">
        <f t="shared" si="14"/>
        <v>0</v>
      </c>
      <c r="AJ936" s="269">
        <f t="shared" si="15"/>
        <v>0</v>
      </c>
      <c r="AK936" s="270">
        <f t="shared" si="16"/>
        <v>0</v>
      </c>
      <c r="AL936" s="415">
        <f t="shared" si="17"/>
        <v>0</v>
      </c>
      <c r="AM936" s="259" t="str">
        <f>IF(AP936="","",IFERROR(VLOOKUP(AP936,CODES!$A$3:$D$1348,4,FALSE),"X"))&amp;IF(AQ936="","",IFERROR(VLOOKUP(AQ936,CODES!$A$3:$D$1348,4,FALSE),"X"))&amp;IF(AR936="","",IFERROR(VLOOKUP(AR936,CODES!$A$3:$D$1348,4,FALSE),"X"))&amp;IF(AS936="","",IFERROR(VLOOKUP(AS936,CODES!$A$3:$D$1348,4,FALSE),"X"))&amp;IF(AT936="","",IFERROR(VLOOKUP(AT936,CODES!$A$3:$D$1348,4,FALSE),"X"))&amp;IF(AU936="","",IFERROR(VLOOKUP(AU936,CODES!$A$3:$D$1348,4,FALSE),"X"))&amp;IF(AV936="","",IFERROR(VLOOKUP(AV936,CODES!$A$3:$D$1348,4,FALSE),"X"))&amp;IF(AW936="","",IFERROR(VLOOKUP(AW936,CODES!$A$3:$D$1348,4,FALSE),"X"))&amp;IF(AX936="","",IFERROR(VLOOKUP(AX936,CODES!$A$3:$D$1348,4,FALSE),"X"))&amp;IF(AY936="","",IFERROR(VLOOKUP(AY936,CODES!$A$3:$D$1348,4,FALSE),"X"))</f>
        <v/>
      </c>
      <c r="AN936" s="258">
        <f>SUM(IFERROR(VLOOKUP(AP936,CODES!$A$3:$D$1348,4,FALSE)*BC936,0),IFERROR(VLOOKUP(AQ936,CODES!$A$3:$D$1348,4,FALSE)*BF936,0),IFERROR(VLOOKUP(AR936,CODES!$A$3:$D$1348,4,FALSE)*BI936,0),IFERROR(VLOOKUP(AS936,CODES!$A$3:$D$1348,4,FALSE)*BL936,0),IFERROR(VLOOKUP(AT936,CODES!$A$3:$D$1348,4,FALSE)*BO936,0),IFERROR(VLOOKUP(AU936,CODES!$A$3:$D$1348,4,FALSE)*BR936,0),IFERROR(VLOOKUP(AV936,CODES!$A$3:$D$1348,4,FALSE)*BU936,0),IFERROR(VLOOKUP(AW936,CODES!$A$3:$D$1348,4,FALSE)*BX936,0),IFERROR(VLOOKUP(AX936,CODES!$A$3:$D$1348,4,FALSE)*CA936,0),IFERROR(VLOOKUP(AY936,CODES!$A$3:$D$1348,4,FALSE)*CD936,0))</f>
        <v>0</v>
      </c>
      <c r="AO936" s="258">
        <f>SUM(IFERROR(VLOOKUP(AP936,CODES!$A$3:$D$1348,3,FALSE)*BC936,0),IFERROR(VLOOKUP(AQ936,CODES!$A$3:$D$1348,3,FALSE)*BF936,0),IFERROR(VLOOKUP(AR936,CODES!$A$3:$D$1348,3,FALSE)*BI936,0),IFERROR(VLOOKUP(AS936,CODES!$A$3:$D$1348,3,FALSE)*BL936,0),IFERROR(VLOOKUP(AT936,CODES!$A$3:$D$1348,3,FALSE)*BO936,0),IFERROR(VLOOKUP(AU936,CODES!$A$3:$D$1348,3,FALSE)*BR936,0),IFERROR(VLOOKUP(AV936,CODES!$A$3:$D$1348,3,FALSE)*BU936,0),IFERROR(VLOOKUP(AW936,CODES!$A$3:$D$1348,3,FALSE)*BX936,0),IFERROR(VLOOKUP(AX936,CODES!$A$3:$D$1348,3,FALSE)*CA936,0),IFERROR(VLOOKUP(AY936,CODES!$A$3:$D$1348,3,FALSE)*CD936,0))+B936</f>
        <v>0</v>
      </c>
      <c r="AP936" s="271" t="str">
        <f t="shared" ref="AP936:AP939" si="551">IFERROR(MID($A936,BB936+1,BA936-BB936-1),"")</f>
        <v/>
      </c>
      <c r="AQ936" s="271" t="str">
        <f t="shared" ref="AQ936:AQ939" si="552">IFERROR(MID($A936,BA936+BE936+1,BD936-BA936-BE936-1),"")</f>
        <v/>
      </c>
      <c r="AR936" s="271" t="str">
        <f t="shared" ref="AR936:AR939" si="553">IFERROR(MID($A936,BD936+BH936+1,BG936-BD936-BH936-1),"")</f>
        <v/>
      </c>
      <c r="AS936" s="271" t="str">
        <f t="shared" ref="AS936:AS939" si="554">IFERROR(MID($A936,BG936+BK936+1,BJ936-BG936-BK936-1),"")</f>
        <v/>
      </c>
      <c r="AT936" s="271" t="str">
        <f t="shared" ref="AT936:AT939" si="555">IFERROR(MID($A936,BJ936+BN936+1,BM936-BJ936-BN936-1),"")</f>
        <v/>
      </c>
      <c r="AU936" s="271" t="str">
        <f t="shared" ref="AU936:AU939" si="556">IFERROR(MID($A936,BM936+BQ936+1,BP936-BM936-BQ936-1),"")</f>
        <v/>
      </c>
      <c r="AV936" s="271" t="str">
        <f t="shared" ref="AV936:AV939" si="557">IFERROR(MID($A936,BP936+BT936+1,BS936-BP936-BT936-1),"")</f>
        <v/>
      </c>
      <c r="AW936" s="271" t="str">
        <f t="shared" ref="AW936:AW939" si="558">IFERROR(MID($A936,BS936+BW936+1,BV936-BS936-BW936-1),"")</f>
        <v/>
      </c>
      <c r="AX936" s="271" t="str">
        <f t="shared" ref="AX936:AX939" si="559">IFERROR(MID($A936,BV936+BZ936+1,BY936-BV936-BZ936-1),"")</f>
        <v/>
      </c>
      <c r="AY936" s="271" t="str">
        <f t="shared" ref="AY936:AY939" si="560">IFERROR(MID($A936,BY936+CC936+1,CB936-BY936-CC936-1),"")</f>
        <v/>
      </c>
      <c r="AZ936" s="258">
        <f t="shared" si="18"/>
        <v>0</v>
      </c>
      <c r="BA936" s="258">
        <f t="shared" si="19"/>
        <v>1</v>
      </c>
      <c r="BB936" s="258">
        <f t="shared" ref="BB936:BB939" si="561">IFERROR(SEARCH("&amp;",IFERROR(LEFT($A936,BA936),""),1),0)</f>
        <v>0</v>
      </c>
      <c r="BC936" s="258">
        <f t="shared" ref="BC936:BC939" si="562">IFERROR(MID($A936,1,BB936-1),1)</f>
        <v>1</v>
      </c>
      <c r="BD936" s="258">
        <f t="shared" si="20"/>
        <v>1</v>
      </c>
      <c r="BE936" s="258">
        <f t="shared" ref="BE936:BE939" si="563">IFERROR(SEARCH("&amp;",IFERROR(MID($A936,BA936+1,BD936-BA936),""),1),0)</f>
        <v>0</v>
      </c>
      <c r="BF936" s="258">
        <f t="shared" ref="BF936:BF939" si="564">IFERROR(MID($A936,BA936+1,BE936-1),1)</f>
        <v>1</v>
      </c>
      <c r="BG936" s="258">
        <f t="shared" si="21"/>
        <v>1</v>
      </c>
      <c r="BH936" s="258">
        <f t="shared" ref="BH936:BH939" si="565">IFERROR(SEARCH("&amp;",IFERROR(MID($A936,BD936+1,BG936-BD936),""),1),0)</f>
        <v>0</v>
      </c>
      <c r="BI936" s="258">
        <f t="shared" ref="BI936:BI939" si="566">IFERROR(MID($A936,BD936+1,BH936-1),1)</f>
        <v>1</v>
      </c>
      <c r="BJ936" s="258">
        <f t="shared" si="22"/>
        <v>1</v>
      </c>
      <c r="BK936" s="258">
        <f t="shared" ref="BK936:BK939" si="567">IFERROR(SEARCH("&amp;",IFERROR(MID($A936,BG936+1,BJ936-BG936),""),1),0)</f>
        <v>0</v>
      </c>
      <c r="BL936" s="258">
        <f t="shared" ref="BL936:BL939" si="568">IFERROR(MID($A936,BG936+1,BK936-1),1)</f>
        <v>1</v>
      </c>
      <c r="BM936" s="258">
        <f t="shared" si="23"/>
        <v>1</v>
      </c>
      <c r="BN936" s="258">
        <f t="shared" ref="BN936:BN939" si="569">IFERROR(SEARCH("&amp;",IFERROR(MID($A936,BJ936+1,BM936-BJ936),""),1),0)</f>
        <v>0</v>
      </c>
      <c r="BO936" s="258">
        <f t="shared" ref="BO936:BO939" si="570">IFERROR(MID($A936,BJ936+1,BN936-1),1)</f>
        <v>1</v>
      </c>
      <c r="BP936" s="258">
        <f t="shared" si="24"/>
        <v>1</v>
      </c>
      <c r="BQ936" s="258">
        <f t="shared" ref="BQ936:BQ939" si="571">IFERROR(SEARCH("&amp;",IFERROR(MID($A936,BM936+1,BP936-BM936),""),1),0)</f>
        <v>0</v>
      </c>
      <c r="BR936" s="258">
        <f t="shared" ref="BR936:BR939" si="572">IFERROR(MID($A936,BM936+1,BQ936-1),1)</f>
        <v>1</v>
      </c>
      <c r="BS936" s="258">
        <f t="shared" si="25"/>
        <v>1</v>
      </c>
      <c r="BT936" s="258">
        <f t="shared" ref="BT936:BT939" si="573">IFERROR(SEARCH("&amp;",IFERROR(MID($A936,BP936+1,BS936-BP936),""),1),0)</f>
        <v>0</v>
      </c>
      <c r="BU936" s="258">
        <f t="shared" ref="BU936:BU939" si="574">IFERROR(MID($A936,BP936+1,BT936-1),1)</f>
        <v>1</v>
      </c>
      <c r="BV936" s="258">
        <f t="shared" si="26"/>
        <v>1</v>
      </c>
      <c r="BW936" s="258">
        <f t="shared" ref="BW936:BW939" si="575">IFERROR(SEARCH("&amp;",IFERROR(MID($A936,BS936+1,BV936-BS936),""),1),0)</f>
        <v>0</v>
      </c>
      <c r="BX936" s="258">
        <f t="shared" ref="BX936:BX939" si="576">IFERROR(MID($A936,BS936+1,BW936-1),1)</f>
        <v>1</v>
      </c>
      <c r="BY936" s="258">
        <f t="shared" si="27"/>
        <v>1</v>
      </c>
      <c r="BZ936" s="258">
        <f t="shared" ref="BZ936:BZ939" si="577">IFERROR(SEARCH("&amp;",IFERROR(MID($A936,BV936+1,BY936-BV936),""),1),0)</f>
        <v>0</v>
      </c>
      <c r="CA936" s="258">
        <f t="shared" ref="CA936:CA939" si="578">IFERROR(MID($A936,BV936+1,BZ936-1),1)</f>
        <v>1</v>
      </c>
      <c r="CB936" s="258">
        <f t="shared" si="28"/>
        <v>1</v>
      </c>
      <c r="CC936" s="258">
        <f t="shared" ref="CC936:CC939" si="579">IFERROR(SEARCH("&amp;",IFERROR(MID($A936,BY936+1,CB936-BY936),""),1),0)</f>
        <v>0</v>
      </c>
      <c r="CD936" s="258">
        <f t="shared" ref="CD936:CD939" si="580">IFERROR(MID($A936,BY936+1,CC936-1),1)</f>
        <v>1</v>
      </c>
    </row>
    <row r="937" spans="1:82" hidden="1">
      <c r="A937" s="29"/>
      <c r="B937" s="258"/>
      <c r="C937" s="259"/>
      <c r="D937" s="258"/>
      <c r="E937" s="258"/>
      <c r="F937" s="258"/>
      <c r="G937" s="258">
        <v>929</v>
      </c>
      <c r="H937" s="414"/>
      <c r="I937" s="273"/>
      <c r="J937" s="274"/>
      <c r="K937" s="275"/>
      <c r="L937" s="745"/>
      <c r="M937" s="272"/>
      <c r="N937" s="508">
        <f t="shared" si="452"/>
        <v>0</v>
      </c>
      <c r="O937" s="510">
        <f t="shared" si="453"/>
        <v>0</v>
      </c>
      <c r="P937" s="260">
        <f t="shared" si="454"/>
        <v>0</v>
      </c>
      <c r="Q937" s="261">
        <f t="shared" si="455"/>
        <v>0</v>
      </c>
      <c r="R937" s="261">
        <f t="shared" si="456"/>
        <v>0</v>
      </c>
      <c r="S937" s="262"/>
      <c r="T937" s="262"/>
      <c r="U937" s="263">
        <f t="shared" si="2"/>
        <v>1.288</v>
      </c>
      <c r="V937" s="264">
        <f>IF(E937="SP",1,IF(D937="",ExtraMargeMateriaal,(1-VLOOKUP(D937,TabelAankoop[],4,FALSE))))</f>
        <v>1</v>
      </c>
      <c r="W937" s="265">
        <f t="shared" si="3"/>
        <v>0.6885</v>
      </c>
      <c r="X937" s="266">
        <f t="shared" si="4"/>
        <v>1</v>
      </c>
      <c r="Y937" s="267">
        <f t="shared" si="5"/>
        <v>1.46</v>
      </c>
      <c r="Z937" s="267">
        <f t="shared" si="6"/>
        <v>1.1599999999999999</v>
      </c>
      <c r="AA937" s="268">
        <f t="shared" si="7"/>
        <v>0</v>
      </c>
      <c r="AB937" s="456">
        <f t="shared" si="8"/>
        <v>0</v>
      </c>
      <c r="AC937" s="457">
        <f t="shared" si="9"/>
        <v>0</v>
      </c>
      <c r="AD937" s="456">
        <f t="shared" si="10"/>
        <v>0</v>
      </c>
      <c r="AE937" s="458">
        <f t="shared" si="11"/>
        <v>0</v>
      </c>
      <c r="AF937" s="457">
        <f t="shared" si="550"/>
        <v>0</v>
      </c>
      <c r="AG937" s="456">
        <f t="shared" si="12"/>
        <v>0</v>
      </c>
      <c r="AH937" s="457">
        <f t="shared" si="13"/>
        <v>0</v>
      </c>
      <c r="AI937" s="268">
        <f t="shared" si="14"/>
        <v>0</v>
      </c>
      <c r="AJ937" s="269">
        <f t="shared" si="15"/>
        <v>0</v>
      </c>
      <c r="AK937" s="270">
        <f t="shared" si="16"/>
        <v>0</v>
      </c>
      <c r="AL937" s="415">
        <f t="shared" si="17"/>
        <v>0</v>
      </c>
      <c r="AM937" s="259" t="str">
        <f>IF(AP937="","",IFERROR(VLOOKUP(AP937,CODES!$A$3:$D$1348,4,FALSE),"X"))&amp;IF(AQ937="","",IFERROR(VLOOKUP(AQ937,CODES!$A$3:$D$1348,4,FALSE),"X"))&amp;IF(AR937="","",IFERROR(VLOOKUP(AR937,CODES!$A$3:$D$1348,4,FALSE),"X"))&amp;IF(AS937="","",IFERROR(VLOOKUP(AS937,CODES!$A$3:$D$1348,4,FALSE),"X"))&amp;IF(AT937="","",IFERROR(VLOOKUP(AT937,CODES!$A$3:$D$1348,4,FALSE),"X"))&amp;IF(AU937="","",IFERROR(VLOOKUP(AU937,CODES!$A$3:$D$1348,4,FALSE),"X"))&amp;IF(AV937="","",IFERROR(VLOOKUP(AV937,CODES!$A$3:$D$1348,4,FALSE),"X"))&amp;IF(AW937="","",IFERROR(VLOOKUP(AW937,CODES!$A$3:$D$1348,4,FALSE),"X"))&amp;IF(AX937="","",IFERROR(VLOOKUP(AX937,CODES!$A$3:$D$1348,4,FALSE),"X"))&amp;IF(AY937="","",IFERROR(VLOOKUP(AY937,CODES!$A$3:$D$1348,4,FALSE),"X"))</f>
        <v/>
      </c>
      <c r="AN937" s="258">
        <f>SUM(IFERROR(VLOOKUP(AP937,CODES!$A$3:$D$1348,4,FALSE)*BC937,0),IFERROR(VLOOKUP(AQ937,CODES!$A$3:$D$1348,4,FALSE)*BF937,0),IFERROR(VLOOKUP(AR937,CODES!$A$3:$D$1348,4,FALSE)*BI937,0),IFERROR(VLOOKUP(AS937,CODES!$A$3:$D$1348,4,FALSE)*BL937,0),IFERROR(VLOOKUP(AT937,CODES!$A$3:$D$1348,4,FALSE)*BO937,0),IFERROR(VLOOKUP(AU937,CODES!$A$3:$D$1348,4,FALSE)*BR937,0),IFERROR(VLOOKUP(AV937,CODES!$A$3:$D$1348,4,FALSE)*BU937,0),IFERROR(VLOOKUP(AW937,CODES!$A$3:$D$1348,4,FALSE)*BX937,0),IFERROR(VLOOKUP(AX937,CODES!$A$3:$D$1348,4,FALSE)*CA937,0),IFERROR(VLOOKUP(AY937,CODES!$A$3:$D$1348,4,FALSE)*CD937,0))</f>
        <v>0</v>
      </c>
      <c r="AO937" s="258">
        <f>SUM(IFERROR(VLOOKUP(AP937,CODES!$A$3:$D$1348,3,FALSE)*BC937,0),IFERROR(VLOOKUP(AQ937,CODES!$A$3:$D$1348,3,FALSE)*BF937,0),IFERROR(VLOOKUP(AR937,CODES!$A$3:$D$1348,3,FALSE)*BI937,0),IFERROR(VLOOKUP(AS937,CODES!$A$3:$D$1348,3,FALSE)*BL937,0),IFERROR(VLOOKUP(AT937,CODES!$A$3:$D$1348,3,FALSE)*BO937,0),IFERROR(VLOOKUP(AU937,CODES!$A$3:$D$1348,3,FALSE)*BR937,0),IFERROR(VLOOKUP(AV937,CODES!$A$3:$D$1348,3,FALSE)*BU937,0),IFERROR(VLOOKUP(AW937,CODES!$A$3:$D$1348,3,FALSE)*BX937,0),IFERROR(VLOOKUP(AX937,CODES!$A$3:$D$1348,3,FALSE)*CA937,0),IFERROR(VLOOKUP(AY937,CODES!$A$3:$D$1348,3,FALSE)*CD937,0))+B937</f>
        <v>0</v>
      </c>
      <c r="AP937" s="271" t="str">
        <f t="shared" si="551"/>
        <v/>
      </c>
      <c r="AQ937" s="271" t="str">
        <f t="shared" si="552"/>
        <v/>
      </c>
      <c r="AR937" s="271" t="str">
        <f t="shared" si="553"/>
        <v/>
      </c>
      <c r="AS937" s="271" t="str">
        <f t="shared" si="554"/>
        <v/>
      </c>
      <c r="AT937" s="271" t="str">
        <f t="shared" si="555"/>
        <v/>
      </c>
      <c r="AU937" s="271" t="str">
        <f t="shared" si="556"/>
        <v/>
      </c>
      <c r="AV937" s="271" t="str">
        <f t="shared" si="557"/>
        <v/>
      </c>
      <c r="AW937" s="271" t="str">
        <f t="shared" si="558"/>
        <v/>
      </c>
      <c r="AX937" s="271" t="str">
        <f t="shared" si="559"/>
        <v/>
      </c>
      <c r="AY937" s="271" t="str">
        <f t="shared" si="560"/>
        <v/>
      </c>
      <c r="AZ937" s="258">
        <f t="shared" si="18"/>
        <v>0</v>
      </c>
      <c r="BA937" s="258">
        <f t="shared" si="19"/>
        <v>1</v>
      </c>
      <c r="BB937" s="258">
        <f t="shared" si="561"/>
        <v>0</v>
      </c>
      <c r="BC937" s="258">
        <f t="shared" si="562"/>
        <v>1</v>
      </c>
      <c r="BD937" s="258">
        <f t="shared" si="20"/>
        <v>1</v>
      </c>
      <c r="BE937" s="258">
        <f t="shared" si="563"/>
        <v>0</v>
      </c>
      <c r="BF937" s="258">
        <f t="shared" si="564"/>
        <v>1</v>
      </c>
      <c r="BG937" s="258">
        <f t="shared" si="21"/>
        <v>1</v>
      </c>
      <c r="BH937" s="258">
        <f t="shared" si="565"/>
        <v>0</v>
      </c>
      <c r="BI937" s="258">
        <f t="shared" si="566"/>
        <v>1</v>
      </c>
      <c r="BJ937" s="258">
        <f t="shared" si="22"/>
        <v>1</v>
      </c>
      <c r="BK937" s="258">
        <f t="shared" si="567"/>
        <v>0</v>
      </c>
      <c r="BL937" s="258">
        <f t="shared" si="568"/>
        <v>1</v>
      </c>
      <c r="BM937" s="258">
        <f t="shared" si="23"/>
        <v>1</v>
      </c>
      <c r="BN937" s="258">
        <f t="shared" si="569"/>
        <v>0</v>
      </c>
      <c r="BO937" s="258">
        <f t="shared" si="570"/>
        <v>1</v>
      </c>
      <c r="BP937" s="258">
        <f t="shared" si="24"/>
        <v>1</v>
      </c>
      <c r="BQ937" s="258">
        <f t="shared" si="571"/>
        <v>0</v>
      </c>
      <c r="BR937" s="258">
        <f t="shared" si="572"/>
        <v>1</v>
      </c>
      <c r="BS937" s="258">
        <f t="shared" si="25"/>
        <v>1</v>
      </c>
      <c r="BT937" s="258">
        <f t="shared" si="573"/>
        <v>0</v>
      </c>
      <c r="BU937" s="258">
        <f t="shared" si="574"/>
        <v>1</v>
      </c>
      <c r="BV937" s="258">
        <f t="shared" si="26"/>
        <v>1</v>
      </c>
      <c r="BW937" s="258">
        <f t="shared" si="575"/>
        <v>0</v>
      </c>
      <c r="BX937" s="258">
        <f t="shared" si="576"/>
        <v>1</v>
      </c>
      <c r="BY937" s="258">
        <f t="shared" si="27"/>
        <v>1</v>
      </c>
      <c r="BZ937" s="258">
        <f t="shared" si="577"/>
        <v>0</v>
      </c>
      <c r="CA937" s="258">
        <f t="shared" si="578"/>
        <v>1</v>
      </c>
      <c r="CB937" s="258">
        <f t="shared" si="28"/>
        <v>1</v>
      </c>
      <c r="CC937" s="258">
        <f t="shared" si="579"/>
        <v>0</v>
      </c>
      <c r="CD937" s="258">
        <f t="shared" si="580"/>
        <v>1</v>
      </c>
    </row>
    <row r="938" spans="1:82" hidden="1">
      <c r="A938" s="29"/>
      <c r="B938" s="258"/>
      <c r="C938" s="259"/>
      <c r="D938" s="258"/>
      <c r="E938" s="258"/>
      <c r="F938" s="258"/>
      <c r="G938" s="258">
        <v>930</v>
      </c>
      <c r="H938" s="414"/>
      <c r="I938" s="273"/>
      <c r="J938" s="274"/>
      <c r="K938" s="275"/>
      <c r="L938" s="745"/>
      <c r="M938" s="272"/>
      <c r="N938" s="508">
        <f t="shared" si="452"/>
        <v>0</v>
      </c>
      <c r="O938" s="510">
        <f t="shared" si="453"/>
        <v>0</v>
      </c>
      <c r="P938" s="260">
        <f t="shared" si="454"/>
        <v>0</v>
      </c>
      <c r="Q938" s="261">
        <f t="shared" si="455"/>
        <v>0</v>
      </c>
      <c r="R938" s="261">
        <f t="shared" si="456"/>
        <v>0</v>
      </c>
      <c r="S938" s="262"/>
      <c r="T938" s="262"/>
      <c r="U938" s="263">
        <f t="shared" si="2"/>
        <v>1.288</v>
      </c>
      <c r="V938" s="264">
        <f>IF(E938="SP",1,IF(D938="",ExtraMargeMateriaal,(1-VLOOKUP(D938,TabelAankoop[],4,FALSE))))</f>
        <v>1</v>
      </c>
      <c r="W938" s="265">
        <f t="shared" si="3"/>
        <v>0.6885</v>
      </c>
      <c r="X938" s="266">
        <f t="shared" si="4"/>
        <v>1</v>
      </c>
      <c r="Y938" s="267">
        <f t="shared" si="5"/>
        <v>1.46</v>
      </c>
      <c r="Z938" s="267">
        <f t="shared" si="6"/>
        <v>1.1599999999999999</v>
      </c>
      <c r="AA938" s="268">
        <f t="shared" si="7"/>
        <v>0</v>
      </c>
      <c r="AB938" s="456">
        <f t="shared" si="8"/>
        <v>0</v>
      </c>
      <c r="AC938" s="457">
        <f t="shared" si="9"/>
        <v>0</v>
      </c>
      <c r="AD938" s="456">
        <f t="shared" si="10"/>
        <v>0</v>
      </c>
      <c r="AE938" s="458">
        <f t="shared" si="11"/>
        <v>0</v>
      </c>
      <c r="AF938" s="457">
        <f t="shared" si="550"/>
        <v>0</v>
      </c>
      <c r="AG938" s="456">
        <f t="shared" si="12"/>
        <v>0</v>
      </c>
      <c r="AH938" s="457">
        <f t="shared" si="13"/>
        <v>0</v>
      </c>
      <c r="AI938" s="268">
        <f t="shared" si="14"/>
        <v>0</v>
      </c>
      <c r="AJ938" s="269">
        <f t="shared" si="15"/>
        <v>0</v>
      </c>
      <c r="AK938" s="270">
        <f t="shared" si="16"/>
        <v>0</v>
      </c>
      <c r="AL938" s="415">
        <f t="shared" si="17"/>
        <v>0</v>
      </c>
      <c r="AM938" s="259" t="str">
        <f>IF(AP938="","",IFERROR(VLOOKUP(AP938,CODES!$A$3:$D$1348,4,FALSE),"X"))&amp;IF(AQ938="","",IFERROR(VLOOKUP(AQ938,CODES!$A$3:$D$1348,4,FALSE),"X"))&amp;IF(AR938="","",IFERROR(VLOOKUP(AR938,CODES!$A$3:$D$1348,4,FALSE),"X"))&amp;IF(AS938="","",IFERROR(VLOOKUP(AS938,CODES!$A$3:$D$1348,4,FALSE),"X"))&amp;IF(AT938="","",IFERROR(VLOOKUP(AT938,CODES!$A$3:$D$1348,4,FALSE),"X"))&amp;IF(AU938="","",IFERROR(VLOOKUP(AU938,CODES!$A$3:$D$1348,4,FALSE),"X"))&amp;IF(AV938="","",IFERROR(VLOOKUP(AV938,CODES!$A$3:$D$1348,4,FALSE),"X"))&amp;IF(AW938="","",IFERROR(VLOOKUP(AW938,CODES!$A$3:$D$1348,4,FALSE),"X"))&amp;IF(AX938="","",IFERROR(VLOOKUP(AX938,CODES!$A$3:$D$1348,4,FALSE),"X"))&amp;IF(AY938="","",IFERROR(VLOOKUP(AY938,CODES!$A$3:$D$1348,4,FALSE),"X"))</f>
        <v/>
      </c>
      <c r="AN938" s="258">
        <f>SUM(IFERROR(VLOOKUP(AP938,CODES!$A$3:$D$1348,4,FALSE)*BC938,0),IFERROR(VLOOKUP(AQ938,CODES!$A$3:$D$1348,4,FALSE)*BF938,0),IFERROR(VLOOKUP(AR938,CODES!$A$3:$D$1348,4,FALSE)*BI938,0),IFERROR(VLOOKUP(AS938,CODES!$A$3:$D$1348,4,FALSE)*BL938,0),IFERROR(VLOOKUP(AT938,CODES!$A$3:$D$1348,4,FALSE)*BO938,0),IFERROR(VLOOKUP(AU938,CODES!$A$3:$D$1348,4,FALSE)*BR938,0),IFERROR(VLOOKUP(AV938,CODES!$A$3:$D$1348,4,FALSE)*BU938,0),IFERROR(VLOOKUP(AW938,CODES!$A$3:$D$1348,4,FALSE)*BX938,0),IFERROR(VLOOKUP(AX938,CODES!$A$3:$D$1348,4,FALSE)*CA938,0),IFERROR(VLOOKUP(AY938,CODES!$A$3:$D$1348,4,FALSE)*CD938,0))</f>
        <v>0</v>
      </c>
      <c r="AO938" s="258">
        <f>SUM(IFERROR(VLOOKUP(AP938,CODES!$A$3:$D$1348,3,FALSE)*BC938,0),IFERROR(VLOOKUP(AQ938,CODES!$A$3:$D$1348,3,FALSE)*BF938,0),IFERROR(VLOOKUP(AR938,CODES!$A$3:$D$1348,3,FALSE)*BI938,0),IFERROR(VLOOKUP(AS938,CODES!$A$3:$D$1348,3,FALSE)*BL938,0),IFERROR(VLOOKUP(AT938,CODES!$A$3:$D$1348,3,FALSE)*BO938,0),IFERROR(VLOOKUP(AU938,CODES!$A$3:$D$1348,3,FALSE)*BR938,0),IFERROR(VLOOKUP(AV938,CODES!$A$3:$D$1348,3,FALSE)*BU938,0),IFERROR(VLOOKUP(AW938,CODES!$A$3:$D$1348,3,FALSE)*BX938,0),IFERROR(VLOOKUP(AX938,CODES!$A$3:$D$1348,3,FALSE)*CA938,0),IFERROR(VLOOKUP(AY938,CODES!$A$3:$D$1348,3,FALSE)*CD938,0))+B938</f>
        <v>0</v>
      </c>
      <c r="AP938" s="271" t="str">
        <f t="shared" si="551"/>
        <v/>
      </c>
      <c r="AQ938" s="271" t="str">
        <f t="shared" si="552"/>
        <v/>
      </c>
      <c r="AR938" s="271" t="str">
        <f t="shared" si="553"/>
        <v/>
      </c>
      <c r="AS938" s="271" t="str">
        <f t="shared" si="554"/>
        <v/>
      </c>
      <c r="AT938" s="271" t="str">
        <f t="shared" si="555"/>
        <v/>
      </c>
      <c r="AU938" s="271" t="str">
        <f t="shared" si="556"/>
        <v/>
      </c>
      <c r="AV938" s="271" t="str">
        <f t="shared" si="557"/>
        <v/>
      </c>
      <c r="AW938" s="271" t="str">
        <f t="shared" si="558"/>
        <v/>
      </c>
      <c r="AX938" s="271" t="str">
        <f t="shared" si="559"/>
        <v/>
      </c>
      <c r="AY938" s="271" t="str">
        <f t="shared" si="560"/>
        <v/>
      </c>
      <c r="AZ938" s="258">
        <f t="shared" si="18"/>
        <v>0</v>
      </c>
      <c r="BA938" s="258">
        <f t="shared" si="19"/>
        <v>1</v>
      </c>
      <c r="BB938" s="258">
        <f t="shared" si="561"/>
        <v>0</v>
      </c>
      <c r="BC938" s="258">
        <f t="shared" si="562"/>
        <v>1</v>
      </c>
      <c r="BD938" s="258">
        <f t="shared" si="20"/>
        <v>1</v>
      </c>
      <c r="BE938" s="258">
        <f t="shared" si="563"/>
        <v>0</v>
      </c>
      <c r="BF938" s="258">
        <f t="shared" si="564"/>
        <v>1</v>
      </c>
      <c r="BG938" s="258">
        <f t="shared" si="21"/>
        <v>1</v>
      </c>
      <c r="BH938" s="258">
        <f t="shared" si="565"/>
        <v>0</v>
      </c>
      <c r="BI938" s="258">
        <f t="shared" si="566"/>
        <v>1</v>
      </c>
      <c r="BJ938" s="258">
        <f t="shared" si="22"/>
        <v>1</v>
      </c>
      <c r="BK938" s="258">
        <f t="shared" si="567"/>
        <v>0</v>
      </c>
      <c r="BL938" s="258">
        <f t="shared" si="568"/>
        <v>1</v>
      </c>
      <c r="BM938" s="258">
        <f t="shared" si="23"/>
        <v>1</v>
      </c>
      <c r="BN938" s="258">
        <f t="shared" si="569"/>
        <v>0</v>
      </c>
      <c r="BO938" s="258">
        <f t="shared" si="570"/>
        <v>1</v>
      </c>
      <c r="BP938" s="258">
        <f t="shared" si="24"/>
        <v>1</v>
      </c>
      <c r="BQ938" s="258">
        <f t="shared" si="571"/>
        <v>0</v>
      </c>
      <c r="BR938" s="258">
        <f t="shared" si="572"/>
        <v>1</v>
      </c>
      <c r="BS938" s="258">
        <f t="shared" si="25"/>
        <v>1</v>
      </c>
      <c r="BT938" s="258">
        <f t="shared" si="573"/>
        <v>0</v>
      </c>
      <c r="BU938" s="258">
        <f t="shared" si="574"/>
        <v>1</v>
      </c>
      <c r="BV938" s="258">
        <f t="shared" si="26"/>
        <v>1</v>
      </c>
      <c r="BW938" s="258">
        <f t="shared" si="575"/>
        <v>0</v>
      </c>
      <c r="BX938" s="258">
        <f t="shared" si="576"/>
        <v>1</v>
      </c>
      <c r="BY938" s="258">
        <f t="shared" si="27"/>
        <v>1</v>
      </c>
      <c r="BZ938" s="258">
        <f t="shared" si="577"/>
        <v>0</v>
      </c>
      <c r="CA938" s="258">
        <f t="shared" si="578"/>
        <v>1</v>
      </c>
      <c r="CB938" s="258">
        <f t="shared" si="28"/>
        <v>1</v>
      </c>
      <c r="CC938" s="258">
        <f t="shared" si="579"/>
        <v>0</v>
      </c>
      <c r="CD938" s="258">
        <f t="shared" si="580"/>
        <v>1</v>
      </c>
    </row>
    <row r="939" spans="1:82" hidden="1">
      <c r="A939" s="29"/>
      <c r="B939" s="258"/>
      <c r="C939" s="259"/>
      <c r="D939" s="258"/>
      <c r="E939" s="258"/>
      <c r="F939" s="258"/>
      <c r="G939" s="258">
        <v>931</v>
      </c>
      <c r="H939" s="414"/>
      <c r="I939" s="273"/>
      <c r="J939" s="274"/>
      <c r="K939" s="275"/>
      <c r="L939" s="745"/>
      <c r="M939" s="272"/>
      <c r="N939" s="508">
        <f t="shared" si="452"/>
        <v>0</v>
      </c>
      <c r="O939" s="510">
        <f t="shared" si="453"/>
        <v>0</v>
      </c>
      <c r="P939" s="260">
        <f t="shared" si="454"/>
        <v>0</v>
      </c>
      <c r="Q939" s="261">
        <f t="shared" si="455"/>
        <v>0</v>
      </c>
      <c r="R939" s="261">
        <f t="shared" si="456"/>
        <v>0</v>
      </c>
      <c r="S939" s="262"/>
      <c r="T939" s="262"/>
      <c r="U939" s="263">
        <f t="shared" si="2"/>
        <v>1.288</v>
      </c>
      <c r="V939" s="264">
        <f>IF(E939="SP",1,IF(D939="",ExtraMargeMateriaal,(1-VLOOKUP(D939,TabelAankoop[],4,FALSE))))</f>
        <v>1</v>
      </c>
      <c r="W939" s="265">
        <f t="shared" si="3"/>
        <v>0.6885</v>
      </c>
      <c r="X939" s="266">
        <f t="shared" si="4"/>
        <v>1</v>
      </c>
      <c r="Y939" s="267">
        <f t="shared" si="5"/>
        <v>1.46</v>
      </c>
      <c r="Z939" s="267">
        <f t="shared" si="6"/>
        <v>1.1599999999999999</v>
      </c>
      <c r="AA939" s="268">
        <f t="shared" si="7"/>
        <v>0</v>
      </c>
      <c r="AB939" s="456">
        <f t="shared" si="8"/>
        <v>0</v>
      </c>
      <c r="AC939" s="457">
        <f t="shared" si="9"/>
        <v>0</v>
      </c>
      <c r="AD939" s="456">
        <f t="shared" si="10"/>
        <v>0</v>
      </c>
      <c r="AE939" s="458">
        <f t="shared" si="11"/>
        <v>0</v>
      </c>
      <c r="AF939" s="457">
        <f t="shared" si="550"/>
        <v>0</v>
      </c>
      <c r="AG939" s="456">
        <f t="shared" si="12"/>
        <v>0</v>
      </c>
      <c r="AH939" s="457">
        <f t="shared" si="13"/>
        <v>0</v>
      </c>
      <c r="AI939" s="268">
        <f t="shared" si="14"/>
        <v>0</v>
      </c>
      <c r="AJ939" s="269">
        <f t="shared" si="15"/>
        <v>0</v>
      </c>
      <c r="AK939" s="270">
        <f t="shared" si="16"/>
        <v>0</v>
      </c>
      <c r="AL939" s="415">
        <f t="shared" si="17"/>
        <v>0</v>
      </c>
      <c r="AM939" s="259" t="str">
        <f>IF(AP939="","",IFERROR(VLOOKUP(AP939,CODES!$A$3:$D$1348,4,FALSE),"X"))&amp;IF(AQ939="","",IFERROR(VLOOKUP(AQ939,CODES!$A$3:$D$1348,4,FALSE),"X"))&amp;IF(AR939="","",IFERROR(VLOOKUP(AR939,CODES!$A$3:$D$1348,4,FALSE),"X"))&amp;IF(AS939="","",IFERROR(VLOOKUP(AS939,CODES!$A$3:$D$1348,4,FALSE),"X"))&amp;IF(AT939="","",IFERROR(VLOOKUP(AT939,CODES!$A$3:$D$1348,4,FALSE),"X"))&amp;IF(AU939="","",IFERROR(VLOOKUP(AU939,CODES!$A$3:$D$1348,4,FALSE),"X"))&amp;IF(AV939="","",IFERROR(VLOOKUP(AV939,CODES!$A$3:$D$1348,4,FALSE),"X"))&amp;IF(AW939="","",IFERROR(VLOOKUP(AW939,CODES!$A$3:$D$1348,4,FALSE),"X"))&amp;IF(AX939="","",IFERROR(VLOOKUP(AX939,CODES!$A$3:$D$1348,4,FALSE),"X"))&amp;IF(AY939="","",IFERROR(VLOOKUP(AY939,CODES!$A$3:$D$1348,4,FALSE),"X"))</f>
        <v/>
      </c>
      <c r="AN939" s="258">
        <f>SUM(IFERROR(VLOOKUP(AP939,CODES!$A$3:$D$1348,4,FALSE)*BC939,0),IFERROR(VLOOKUP(AQ939,CODES!$A$3:$D$1348,4,FALSE)*BF939,0),IFERROR(VLOOKUP(AR939,CODES!$A$3:$D$1348,4,FALSE)*BI939,0),IFERROR(VLOOKUP(AS939,CODES!$A$3:$D$1348,4,FALSE)*BL939,0),IFERROR(VLOOKUP(AT939,CODES!$A$3:$D$1348,4,FALSE)*BO939,0),IFERROR(VLOOKUP(AU939,CODES!$A$3:$D$1348,4,FALSE)*BR939,0),IFERROR(VLOOKUP(AV939,CODES!$A$3:$D$1348,4,FALSE)*BU939,0),IFERROR(VLOOKUP(AW939,CODES!$A$3:$D$1348,4,FALSE)*BX939,0),IFERROR(VLOOKUP(AX939,CODES!$A$3:$D$1348,4,FALSE)*CA939,0),IFERROR(VLOOKUP(AY939,CODES!$A$3:$D$1348,4,FALSE)*CD939,0))</f>
        <v>0</v>
      </c>
      <c r="AO939" s="258">
        <f>SUM(IFERROR(VLOOKUP(AP939,CODES!$A$3:$D$1348,3,FALSE)*BC939,0),IFERROR(VLOOKUP(AQ939,CODES!$A$3:$D$1348,3,FALSE)*BF939,0),IFERROR(VLOOKUP(AR939,CODES!$A$3:$D$1348,3,FALSE)*BI939,0),IFERROR(VLOOKUP(AS939,CODES!$A$3:$D$1348,3,FALSE)*BL939,0),IFERROR(VLOOKUP(AT939,CODES!$A$3:$D$1348,3,FALSE)*BO939,0),IFERROR(VLOOKUP(AU939,CODES!$A$3:$D$1348,3,FALSE)*BR939,0),IFERROR(VLOOKUP(AV939,CODES!$A$3:$D$1348,3,FALSE)*BU939,0),IFERROR(VLOOKUP(AW939,CODES!$A$3:$D$1348,3,FALSE)*BX939,0),IFERROR(VLOOKUP(AX939,CODES!$A$3:$D$1348,3,FALSE)*CA939,0),IFERROR(VLOOKUP(AY939,CODES!$A$3:$D$1348,3,FALSE)*CD939,0))+B939</f>
        <v>0</v>
      </c>
      <c r="AP939" s="271" t="str">
        <f t="shared" si="551"/>
        <v/>
      </c>
      <c r="AQ939" s="271" t="str">
        <f t="shared" si="552"/>
        <v/>
      </c>
      <c r="AR939" s="271" t="str">
        <f t="shared" si="553"/>
        <v/>
      </c>
      <c r="AS939" s="271" t="str">
        <f t="shared" si="554"/>
        <v/>
      </c>
      <c r="AT939" s="271" t="str">
        <f t="shared" si="555"/>
        <v/>
      </c>
      <c r="AU939" s="271" t="str">
        <f t="shared" si="556"/>
        <v/>
      </c>
      <c r="AV939" s="271" t="str">
        <f t="shared" si="557"/>
        <v/>
      </c>
      <c r="AW939" s="271" t="str">
        <f t="shared" si="558"/>
        <v/>
      </c>
      <c r="AX939" s="271" t="str">
        <f t="shared" si="559"/>
        <v/>
      </c>
      <c r="AY939" s="271" t="str">
        <f t="shared" si="560"/>
        <v/>
      </c>
      <c r="AZ939" s="258">
        <f t="shared" si="18"/>
        <v>0</v>
      </c>
      <c r="BA939" s="258">
        <f t="shared" si="19"/>
        <v>1</v>
      </c>
      <c r="BB939" s="258">
        <f t="shared" si="561"/>
        <v>0</v>
      </c>
      <c r="BC939" s="258">
        <f t="shared" si="562"/>
        <v>1</v>
      </c>
      <c r="BD939" s="258">
        <f t="shared" si="20"/>
        <v>1</v>
      </c>
      <c r="BE939" s="258">
        <f t="shared" si="563"/>
        <v>0</v>
      </c>
      <c r="BF939" s="258">
        <f t="shared" si="564"/>
        <v>1</v>
      </c>
      <c r="BG939" s="258">
        <f t="shared" si="21"/>
        <v>1</v>
      </c>
      <c r="BH939" s="258">
        <f t="shared" si="565"/>
        <v>0</v>
      </c>
      <c r="BI939" s="258">
        <f t="shared" si="566"/>
        <v>1</v>
      </c>
      <c r="BJ939" s="258">
        <f t="shared" si="22"/>
        <v>1</v>
      </c>
      <c r="BK939" s="258">
        <f t="shared" si="567"/>
        <v>0</v>
      </c>
      <c r="BL939" s="258">
        <f t="shared" si="568"/>
        <v>1</v>
      </c>
      <c r="BM939" s="258">
        <f t="shared" si="23"/>
        <v>1</v>
      </c>
      <c r="BN939" s="258">
        <f t="shared" si="569"/>
        <v>0</v>
      </c>
      <c r="BO939" s="258">
        <f t="shared" si="570"/>
        <v>1</v>
      </c>
      <c r="BP939" s="258">
        <f t="shared" si="24"/>
        <v>1</v>
      </c>
      <c r="BQ939" s="258">
        <f t="shared" si="571"/>
        <v>0</v>
      </c>
      <c r="BR939" s="258">
        <f t="shared" si="572"/>
        <v>1</v>
      </c>
      <c r="BS939" s="258">
        <f t="shared" si="25"/>
        <v>1</v>
      </c>
      <c r="BT939" s="258">
        <f t="shared" si="573"/>
        <v>0</v>
      </c>
      <c r="BU939" s="258">
        <f t="shared" si="574"/>
        <v>1</v>
      </c>
      <c r="BV939" s="258">
        <f t="shared" si="26"/>
        <v>1</v>
      </c>
      <c r="BW939" s="258">
        <f t="shared" si="575"/>
        <v>0</v>
      </c>
      <c r="BX939" s="258">
        <f t="shared" si="576"/>
        <v>1</v>
      </c>
      <c r="BY939" s="258">
        <f t="shared" si="27"/>
        <v>1</v>
      </c>
      <c r="BZ939" s="258">
        <f t="shared" si="577"/>
        <v>0</v>
      </c>
      <c r="CA939" s="258">
        <f t="shared" si="578"/>
        <v>1</v>
      </c>
      <c r="CB939" s="258">
        <f t="shared" si="28"/>
        <v>1</v>
      </c>
      <c r="CC939" s="258">
        <f t="shared" si="579"/>
        <v>0</v>
      </c>
      <c r="CD939" s="258">
        <f t="shared" si="580"/>
        <v>1</v>
      </c>
    </row>
    <row r="940" spans="1:82" hidden="1">
      <c r="A940" s="29"/>
      <c r="B940" s="258"/>
      <c r="C940" s="259"/>
      <c r="D940" s="258"/>
      <c r="E940" s="258"/>
      <c r="F940" s="258"/>
      <c r="G940" s="258">
        <v>932</v>
      </c>
      <c r="H940" s="414"/>
      <c r="I940" s="273"/>
      <c r="J940" s="274"/>
      <c r="K940" s="275"/>
      <c r="L940" s="745"/>
      <c r="M940" s="272"/>
      <c r="N940" s="508">
        <f t="shared" si="452"/>
        <v>0</v>
      </c>
      <c r="O940" s="510">
        <f t="shared" si="453"/>
        <v>0</v>
      </c>
      <c r="P940" s="260">
        <f t="shared" si="454"/>
        <v>0</v>
      </c>
      <c r="Q940" s="261">
        <f t="shared" si="455"/>
        <v>0</v>
      </c>
      <c r="R940" s="261">
        <f t="shared" si="456"/>
        <v>0</v>
      </c>
      <c r="S940" s="262"/>
      <c r="T940" s="262"/>
      <c r="U940" s="263">
        <f t="shared" si="2"/>
        <v>1.288</v>
      </c>
      <c r="V940" s="264">
        <f>IF(E940="SP",1,IF(D940="",ExtraMargeMateriaal,(1-VLOOKUP(D940,TabelAankoop[],4,FALSE))))</f>
        <v>1</v>
      </c>
      <c r="W940" s="265">
        <f t="shared" si="3"/>
        <v>0.6885</v>
      </c>
      <c r="X940" s="266">
        <f t="shared" si="4"/>
        <v>1</v>
      </c>
      <c r="Y940" s="267">
        <f t="shared" si="5"/>
        <v>1.46</v>
      </c>
      <c r="Z940" s="267">
        <f t="shared" si="6"/>
        <v>1.1599999999999999</v>
      </c>
      <c r="AA940" s="268">
        <f t="shared" si="7"/>
        <v>0</v>
      </c>
      <c r="AB940" s="456">
        <f t="shared" si="8"/>
        <v>0</v>
      </c>
      <c r="AC940" s="457">
        <f t="shared" si="9"/>
        <v>0</v>
      </c>
      <c r="AD940" s="456">
        <f t="shared" si="10"/>
        <v>0</v>
      </c>
      <c r="AE940" s="458">
        <f t="shared" si="11"/>
        <v>0</v>
      </c>
      <c r="AF940" s="457">
        <f t="shared" ref="AF940" si="581">AE940/60</f>
        <v>0</v>
      </c>
      <c r="AG940" s="456">
        <f t="shared" si="12"/>
        <v>0</v>
      </c>
      <c r="AH940" s="457">
        <f t="shared" si="13"/>
        <v>0</v>
      </c>
      <c r="AI940" s="268">
        <f t="shared" si="14"/>
        <v>0</v>
      </c>
      <c r="AJ940" s="269">
        <f t="shared" si="15"/>
        <v>0</v>
      </c>
      <c r="AK940" s="270">
        <f t="shared" si="16"/>
        <v>0</v>
      </c>
      <c r="AL940" s="415">
        <f t="shared" si="17"/>
        <v>0</v>
      </c>
      <c r="AM940" s="259" t="str">
        <f>IF(AP940="","",IFERROR(VLOOKUP(AP940,CODES!$A$3:$D$1348,4,FALSE),"X"))&amp;IF(AQ940="","",IFERROR(VLOOKUP(AQ940,CODES!$A$3:$D$1348,4,FALSE),"X"))&amp;IF(AR940="","",IFERROR(VLOOKUP(AR940,CODES!$A$3:$D$1348,4,FALSE),"X"))&amp;IF(AS940="","",IFERROR(VLOOKUP(AS940,CODES!$A$3:$D$1348,4,FALSE),"X"))&amp;IF(AT940="","",IFERROR(VLOOKUP(AT940,CODES!$A$3:$D$1348,4,FALSE),"X"))&amp;IF(AU940="","",IFERROR(VLOOKUP(AU940,CODES!$A$3:$D$1348,4,FALSE),"X"))&amp;IF(AV940="","",IFERROR(VLOOKUP(AV940,CODES!$A$3:$D$1348,4,FALSE),"X"))&amp;IF(AW940="","",IFERROR(VLOOKUP(AW940,CODES!$A$3:$D$1348,4,FALSE),"X"))&amp;IF(AX940="","",IFERROR(VLOOKUP(AX940,CODES!$A$3:$D$1348,4,FALSE),"X"))&amp;IF(AY940="","",IFERROR(VLOOKUP(AY940,CODES!$A$3:$D$1348,4,FALSE),"X"))</f>
        <v/>
      </c>
      <c r="AN940" s="258">
        <f>SUM(IFERROR(VLOOKUP(AP940,CODES!$A$3:$D$1348,4,FALSE)*BC940,0),IFERROR(VLOOKUP(AQ940,CODES!$A$3:$D$1348,4,FALSE)*BF940,0),IFERROR(VLOOKUP(AR940,CODES!$A$3:$D$1348,4,FALSE)*BI940,0),IFERROR(VLOOKUP(AS940,CODES!$A$3:$D$1348,4,FALSE)*BL940,0),IFERROR(VLOOKUP(AT940,CODES!$A$3:$D$1348,4,FALSE)*BO940,0),IFERROR(VLOOKUP(AU940,CODES!$A$3:$D$1348,4,FALSE)*BR940,0),IFERROR(VLOOKUP(AV940,CODES!$A$3:$D$1348,4,FALSE)*BU940,0),IFERROR(VLOOKUP(AW940,CODES!$A$3:$D$1348,4,FALSE)*BX940,0),IFERROR(VLOOKUP(AX940,CODES!$A$3:$D$1348,4,FALSE)*CA940,0),IFERROR(VLOOKUP(AY940,CODES!$A$3:$D$1348,4,FALSE)*CD940,0))</f>
        <v>0</v>
      </c>
      <c r="AO940" s="258">
        <f>SUM(IFERROR(VLOOKUP(AP940,CODES!$A$3:$D$1348,3,FALSE)*BC940,0),IFERROR(VLOOKUP(AQ940,CODES!$A$3:$D$1348,3,FALSE)*BF940,0),IFERROR(VLOOKUP(AR940,CODES!$A$3:$D$1348,3,FALSE)*BI940,0),IFERROR(VLOOKUP(AS940,CODES!$A$3:$D$1348,3,FALSE)*BL940,0),IFERROR(VLOOKUP(AT940,CODES!$A$3:$D$1348,3,FALSE)*BO940,0),IFERROR(VLOOKUP(AU940,CODES!$A$3:$D$1348,3,FALSE)*BR940,0),IFERROR(VLOOKUP(AV940,CODES!$A$3:$D$1348,3,FALSE)*BU940,0),IFERROR(VLOOKUP(AW940,CODES!$A$3:$D$1348,3,FALSE)*BX940,0),IFERROR(VLOOKUP(AX940,CODES!$A$3:$D$1348,3,FALSE)*CA940,0),IFERROR(VLOOKUP(AY940,CODES!$A$3:$D$1348,3,FALSE)*CD940,0))+B940</f>
        <v>0</v>
      </c>
      <c r="AP940" s="271" t="str">
        <f t="shared" ref="AP940" si="582">IFERROR(MID($A940,BB940+1,BA940-BB940-1),"")</f>
        <v/>
      </c>
      <c r="AQ940" s="271" t="str">
        <f t="shared" ref="AQ940" si="583">IFERROR(MID($A940,BA940+BE940+1,BD940-BA940-BE940-1),"")</f>
        <v/>
      </c>
      <c r="AR940" s="271" t="str">
        <f t="shared" ref="AR940" si="584">IFERROR(MID($A940,BD940+BH940+1,BG940-BD940-BH940-1),"")</f>
        <v/>
      </c>
      <c r="AS940" s="271" t="str">
        <f t="shared" ref="AS940" si="585">IFERROR(MID($A940,BG940+BK940+1,BJ940-BG940-BK940-1),"")</f>
        <v/>
      </c>
      <c r="AT940" s="271" t="str">
        <f t="shared" ref="AT940" si="586">IFERROR(MID($A940,BJ940+BN940+1,BM940-BJ940-BN940-1),"")</f>
        <v/>
      </c>
      <c r="AU940" s="271" t="str">
        <f t="shared" ref="AU940" si="587">IFERROR(MID($A940,BM940+BQ940+1,BP940-BM940-BQ940-1),"")</f>
        <v/>
      </c>
      <c r="AV940" s="271" t="str">
        <f t="shared" ref="AV940" si="588">IFERROR(MID($A940,BP940+BT940+1,BS940-BP940-BT940-1),"")</f>
        <v/>
      </c>
      <c r="AW940" s="271" t="str">
        <f t="shared" ref="AW940" si="589">IFERROR(MID($A940,BS940+BW940+1,BV940-BS940-BW940-1),"")</f>
        <v/>
      </c>
      <c r="AX940" s="271" t="str">
        <f t="shared" ref="AX940" si="590">IFERROR(MID($A940,BV940+BZ940+1,BY940-BV940-BZ940-1),"")</f>
        <v/>
      </c>
      <c r="AY940" s="271" t="str">
        <f t="shared" ref="AY940" si="591">IFERROR(MID($A940,BY940+CC940+1,CB940-BY940-CC940-1),"")</f>
        <v/>
      </c>
      <c r="AZ940" s="258">
        <f t="shared" si="18"/>
        <v>0</v>
      </c>
      <c r="BA940" s="258">
        <f t="shared" si="19"/>
        <v>1</v>
      </c>
      <c r="BB940" s="258">
        <f t="shared" ref="BB940" si="592">IFERROR(SEARCH("&amp;",IFERROR(LEFT($A940,BA940),""),1),0)</f>
        <v>0</v>
      </c>
      <c r="BC940" s="258">
        <f t="shared" ref="BC940" si="593">IFERROR(MID($A940,1,BB940-1),1)</f>
        <v>1</v>
      </c>
      <c r="BD940" s="258">
        <f t="shared" si="20"/>
        <v>1</v>
      </c>
      <c r="BE940" s="258">
        <f t="shared" ref="BE940" si="594">IFERROR(SEARCH("&amp;",IFERROR(MID($A940,BA940+1,BD940-BA940),""),1),0)</f>
        <v>0</v>
      </c>
      <c r="BF940" s="258">
        <f t="shared" ref="BF940" si="595">IFERROR(MID($A940,BA940+1,BE940-1),1)</f>
        <v>1</v>
      </c>
      <c r="BG940" s="258">
        <f t="shared" si="21"/>
        <v>1</v>
      </c>
      <c r="BH940" s="258">
        <f t="shared" ref="BH940" si="596">IFERROR(SEARCH("&amp;",IFERROR(MID($A940,BD940+1,BG940-BD940),""),1),0)</f>
        <v>0</v>
      </c>
      <c r="BI940" s="258">
        <f t="shared" ref="BI940" si="597">IFERROR(MID($A940,BD940+1,BH940-1),1)</f>
        <v>1</v>
      </c>
      <c r="BJ940" s="258">
        <f t="shared" si="22"/>
        <v>1</v>
      </c>
      <c r="BK940" s="258">
        <f t="shared" ref="BK940" si="598">IFERROR(SEARCH("&amp;",IFERROR(MID($A940,BG940+1,BJ940-BG940),""),1),0)</f>
        <v>0</v>
      </c>
      <c r="BL940" s="258">
        <f t="shared" ref="BL940" si="599">IFERROR(MID($A940,BG940+1,BK940-1),1)</f>
        <v>1</v>
      </c>
      <c r="BM940" s="258">
        <f t="shared" si="23"/>
        <v>1</v>
      </c>
      <c r="BN940" s="258">
        <f t="shared" ref="BN940" si="600">IFERROR(SEARCH("&amp;",IFERROR(MID($A940,BJ940+1,BM940-BJ940),""),1),0)</f>
        <v>0</v>
      </c>
      <c r="BO940" s="258">
        <f t="shared" ref="BO940" si="601">IFERROR(MID($A940,BJ940+1,BN940-1),1)</f>
        <v>1</v>
      </c>
      <c r="BP940" s="258">
        <f t="shared" si="24"/>
        <v>1</v>
      </c>
      <c r="BQ940" s="258">
        <f t="shared" ref="BQ940" si="602">IFERROR(SEARCH("&amp;",IFERROR(MID($A940,BM940+1,BP940-BM940),""),1),0)</f>
        <v>0</v>
      </c>
      <c r="BR940" s="258">
        <f t="shared" ref="BR940" si="603">IFERROR(MID($A940,BM940+1,BQ940-1),1)</f>
        <v>1</v>
      </c>
      <c r="BS940" s="258">
        <f t="shared" si="25"/>
        <v>1</v>
      </c>
      <c r="BT940" s="258">
        <f t="shared" ref="BT940" si="604">IFERROR(SEARCH("&amp;",IFERROR(MID($A940,BP940+1,BS940-BP940),""),1),0)</f>
        <v>0</v>
      </c>
      <c r="BU940" s="258">
        <f t="shared" ref="BU940" si="605">IFERROR(MID($A940,BP940+1,BT940-1),1)</f>
        <v>1</v>
      </c>
      <c r="BV940" s="258">
        <f t="shared" si="26"/>
        <v>1</v>
      </c>
      <c r="BW940" s="258">
        <f t="shared" ref="BW940" si="606">IFERROR(SEARCH("&amp;",IFERROR(MID($A940,BS940+1,BV940-BS940),""),1),0)</f>
        <v>0</v>
      </c>
      <c r="BX940" s="258">
        <f t="shared" ref="BX940" si="607">IFERROR(MID($A940,BS940+1,BW940-1),1)</f>
        <v>1</v>
      </c>
      <c r="BY940" s="258">
        <f t="shared" si="27"/>
        <v>1</v>
      </c>
      <c r="BZ940" s="258">
        <f t="shared" ref="BZ940" si="608">IFERROR(SEARCH("&amp;",IFERROR(MID($A940,BV940+1,BY940-BV940),""),1),0)</f>
        <v>0</v>
      </c>
      <c r="CA940" s="258">
        <f t="shared" ref="CA940" si="609">IFERROR(MID($A940,BV940+1,BZ940-1),1)</f>
        <v>1</v>
      </c>
      <c r="CB940" s="258">
        <f t="shared" si="28"/>
        <v>1</v>
      </c>
      <c r="CC940" s="258">
        <f t="shared" ref="CC940" si="610">IFERROR(SEARCH("&amp;",IFERROR(MID($A940,BY940+1,CB940-BY940),""),1),0)</f>
        <v>0</v>
      </c>
      <c r="CD940" s="258">
        <f t="shared" ref="CD940" si="611">IFERROR(MID($A940,BY940+1,CC940-1),1)</f>
        <v>1</v>
      </c>
    </row>
    <row r="941" spans="1:82" hidden="1">
      <c r="A941" s="29"/>
      <c r="B941" s="258"/>
      <c r="C941" s="259"/>
      <c r="D941" s="258"/>
      <c r="E941" s="258"/>
      <c r="F941" s="258"/>
      <c r="G941" s="258">
        <v>933</v>
      </c>
      <c r="H941" s="414"/>
      <c r="I941" s="273"/>
      <c r="J941" s="274"/>
      <c r="K941" s="275"/>
      <c r="L941" s="745"/>
      <c r="M941" s="272"/>
      <c r="N941" s="508">
        <f t="shared" si="452"/>
        <v>0</v>
      </c>
      <c r="O941" s="510">
        <f t="shared" si="453"/>
        <v>0</v>
      </c>
      <c r="P941" s="260">
        <f t="shared" si="454"/>
        <v>0</v>
      </c>
      <c r="Q941" s="261">
        <f t="shared" si="455"/>
        <v>0</v>
      </c>
      <c r="R941" s="261">
        <f t="shared" si="456"/>
        <v>0</v>
      </c>
      <c r="S941" s="262"/>
      <c r="T941" s="262"/>
      <c r="U941" s="263">
        <f t="shared" si="2"/>
        <v>1.288</v>
      </c>
      <c r="V941" s="264">
        <f>IF(E941="SP",1,IF(D941="",ExtraMargeMateriaal,(1-VLOOKUP(D941,TabelAankoop[],4,FALSE))))</f>
        <v>1</v>
      </c>
      <c r="W941" s="265">
        <f t="shared" si="3"/>
        <v>0.6885</v>
      </c>
      <c r="X941" s="266">
        <f t="shared" si="4"/>
        <v>1</v>
      </c>
      <c r="Y941" s="267">
        <f t="shared" si="5"/>
        <v>1.46</v>
      </c>
      <c r="Z941" s="267">
        <f t="shared" si="6"/>
        <v>1.1599999999999999</v>
      </c>
      <c r="AA941" s="268">
        <f t="shared" si="7"/>
        <v>0</v>
      </c>
      <c r="AB941" s="456">
        <f t="shared" si="8"/>
        <v>0</v>
      </c>
      <c r="AC941" s="457">
        <f t="shared" si="9"/>
        <v>0</v>
      </c>
      <c r="AD941" s="456">
        <f t="shared" si="10"/>
        <v>0</v>
      </c>
      <c r="AE941" s="458">
        <f t="shared" si="11"/>
        <v>0</v>
      </c>
      <c r="AF941" s="457">
        <f t="shared" ref="AF941:AF942" si="612">AE941/60</f>
        <v>0</v>
      </c>
      <c r="AG941" s="456">
        <f t="shared" si="12"/>
        <v>0</v>
      </c>
      <c r="AH941" s="457">
        <f t="shared" si="13"/>
        <v>0</v>
      </c>
      <c r="AI941" s="268">
        <f t="shared" si="14"/>
        <v>0</v>
      </c>
      <c r="AJ941" s="269">
        <f t="shared" si="15"/>
        <v>0</v>
      </c>
      <c r="AK941" s="270">
        <f t="shared" si="16"/>
        <v>0</v>
      </c>
      <c r="AL941" s="415">
        <f t="shared" si="17"/>
        <v>0</v>
      </c>
      <c r="AM941" s="259" t="str">
        <f>IF(AP941="","",IFERROR(VLOOKUP(AP941,CODES!$A$3:$D$1348,4,FALSE),"X"))&amp;IF(AQ941="","",IFERROR(VLOOKUP(AQ941,CODES!$A$3:$D$1348,4,FALSE),"X"))&amp;IF(AR941="","",IFERROR(VLOOKUP(AR941,CODES!$A$3:$D$1348,4,FALSE),"X"))&amp;IF(AS941="","",IFERROR(VLOOKUP(AS941,CODES!$A$3:$D$1348,4,FALSE),"X"))&amp;IF(AT941="","",IFERROR(VLOOKUP(AT941,CODES!$A$3:$D$1348,4,FALSE),"X"))&amp;IF(AU941="","",IFERROR(VLOOKUP(AU941,CODES!$A$3:$D$1348,4,FALSE),"X"))&amp;IF(AV941="","",IFERROR(VLOOKUP(AV941,CODES!$A$3:$D$1348,4,FALSE),"X"))&amp;IF(AW941="","",IFERROR(VLOOKUP(AW941,CODES!$A$3:$D$1348,4,FALSE),"X"))&amp;IF(AX941="","",IFERROR(VLOOKUP(AX941,CODES!$A$3:$D$1348,4,FALSE),"X"))&amp;IF(AY941="","",IFERROR(VLOOKUP(AY941,CODES!$A$3:$D$1348,4,FALSE),"X"))</f>
        <v/>
      </c>
      <c r="AN941" s="258">
        <f>SUM(IFERROR(VLOOKUP(AP941,CODES!$A$3:$D$1348,4,FALSE)*BC941,0),IFERROR(VLOOKUP(AQ941,CODES!$A$3:$D$1348,4,FALSE)*BF941,0),IFERROR(VLOOKUP(AR941,CODES!$A$3:$D$1348,4,FALSE)*BI941,0),IFERROR(VLOOKUP(AS941,CODES!$A$3:$D$1348,4,FALSE)*BL941,0),IFERROR(VLOOKUP(AT941,CODES!$A$3:$D$1348,4,FALSE)*BO941,0),IFERROR(VLOOKUP(AU941,CODES!$A$3:$D$1348,4,FALSE)*BR941,0),IFERROR(VLOOKUP(AV941,CODES!$A$3:$D$1348,4,FALSE)*BU941,0),IFERROR(VLOOKUP(AW941,CODES!$A$3:$D$1348,4,FALSE)*BX941,0),IFERROR(VLOOKUP(AX941,CODES!$A$3:$D$1348,4,FALSE)*CA941,0),IFERROR(VLOOKUP(AY941,CODES!$A$3:$D$1348,4,FALSE)*CD941,0))</f>
        <v>0</v>
      </c>
      <c r="AO941" s="258">
        <f>SUM(IFERROR(VLOOKUP(AP941,CODES!$A$3:$D$1348,3,FALSE)*BC941,0),IFERROR(VLOOKUP(AQ941,CODES!$A$3:$D$1348,3,FALSE)*BF941,0),IFERROR(VLOOKUP(AR941,CODES!$A$3:$D$1348,3,FALSE)*BI941,0),IFERROR(VLOOKUP(AS941,CODES!$A$3:$D$1348,3,FALSE)*BL941,0),IFERROR(VLOOKUP(AT941,CODES!$A$3:$D$1348,3,FALSE)*BO941,0),IFERROR(VLOOKUP(AU941,CODES!$A$3:$D$1348,3,FALSE)*BR941,0),IFERROR(VLOOKUP(AV941,CODES!$A$3:$D$1348,3,FALSE)*BU941,0),IFERROR(VLOOKUP(AW941,CODES!$A$3:$D$1348,3,FALSE)*BX941,0),IFERROR(VLOOKUP(AX941,CODES!$A$3:$D$1348,3,FALSE)*CA941,0),IFERROR(VLOOKUP(AY941,CODES!$A$3:$D$1348,3,FALSE)*CD941,0))+B941</f>
        <v>0</v>
      </c>
      <c r="AP941" s="271" t="str">
        <f t="shared" ref="AP941:AP942" si="613">IFERROR(MID($A941,BB941+1,BA941-BB941-1),"")</f>
        <v/>
      </c>
      <c r="AQ941" s="271" t="str">
        <f t="shared" ref="AQ941:AQ942" si="614">IFERROR(MID($A941,BA941+BE941+1,BD941-BA941-BE941-1),"")</f>
        <v/>
      </c>
      <c r="AR941" s="271" t="str">
        <f t="shared" ref="AR941:AR942" si="615">IFERROR(MID($A941,BD941+BH941+1,BG941-BD941-BH941-1),"")</f>
        <v/>
      </c>
      <c r="AS941" s="271" t="str">
        <f t="shared" ref="AS941:AS942" si="616">IFERROR(MID($A941,BG941+BK941+1,BJ941-BG941-BK941-1),"")</f>
        <v/>
      </c>
      <c r="AT941" s="271" t="str">
        <f t="shared" ref="AT941:AT942" si="617">IFERROR(MID($A941,BJ941+BN941+1,BM941-BJ941-BN941-1),"")</f>
        <v/>
      </c>
      <c r="AU941" s="271" t="str">
        <f t="shared" ref="AU941:AU942" si="618">IFERROR(MID($A941,BM941+BQ941+1,BP941-BM941-BQ941-1),"")</f>
        <v/>
      </c>
      <c r="AV941" s="271" t="str">
        <f t="shared" ref="AV941:AV942" si="619">IFERROR(MID($A941,BP941+BT941+1,BS941-BP941-BT941-1),"")</f>
        <v/>
      </c>
      <c r="AW941" s="271" t="str">
        <f t="shared" ref="AW941:AW942" si="620">IFERROR(MID($A941,BS941+BW941+1,BV941-BS941-BW941-1),"")</f>
        <v/>
      </c>
      <c r="AX941" s="271" t="str">
        <f t="shared" ref="AX941:AX942" si="621">IFERROR(MID($A941,BV941+BZ941+1,BY941-BV941-BZ941-1),"")</f>
        <v/>
      </c>
      <c r="AY941" s="271" t="str">
        <f t="shared" ref="AY941:AY942" si="622">IFERROR(MID($A941,BY941+CC941+1,CB941-BY941-CC941-1),"")</f>
        <v/>
      </c>
      <c r="AZ941" s="258">
        <f t="shared" si="18"/>
        <v>0</v>
      </c>
      <c r="BA941" s="258">
        <f t="shared" si="19"/>
        <v>1</v>
      </c>
      <c r="BB941" s="258">
        <f t="shared" ref="BB941:BB942" si="623">IFERROR(SEARCH("&amp;",IFERROR(LEFT($A941,BA941),""),1),0)</f>
        <v>0</v>
      </c>
      <c r="BC941" s="258">
        <f t="shared" ref="BC941:BC942" si="624">IFERROR(MID($A941,1,BB941-1),1)</f>
        <v>1</v>
      </c>
      <c r="BD941" s="258">
        <f t="shared" si="20"/>
        <v>1</v>
      </c>
      <c r="BE941" s="258">
        <f t="shared" ref="BE941:BE942" si="625">IFERROR(SEARCH("&amp;",IFERROR(MID($A941,BA941+1,BD941-BA941),""),1),0)</f>
        <v>0</v>
      </c>
      <c r="BF941" s="258">
        <f t="shared" ref="BF941:BF942" si="626">IFERROR(MID($A941,BA941+1,BE941-1),1)</f>
        <v>1</v>
      </c>
      <c r="BG941" s="258">
        <f t="shared" si="21"/>
        <v>1</v>
      </c>
      <c r="BH941" s="258">
        <f t="shared" ref="BH941:BH942" si="627">IFERROR(SEARCH("&amp;",IFERROR(MID($A941,BD941+1,BG941-BD941),""),1),0)</f>
        <v>0</v>
      </c>
      <c r="BI941" s="258">
        <f t="shared" ref="BI941:BI942" si="628">IFERROR(MID($A941,BD941+1,BH941-1),1)</f>
        <v>1</v>
      </c>
      <c r="BJ941" s="258">
        <f t="shared" si="22"/>
        <v>1</v>
      </c>
      <c r="BK941" s="258">
        <f t="shared" ref="BK941:BK942" si="629">IFERROR(SEARCH("&amp;",IFERROR(MID($A941,BG941+1,BJ941-BG941),""),1),0)</f>
        <v>0</v>
      </c>
      <c r="BL941" s="258">
        <f t="shared" ref="BL941:BL942" si="630">IFERROR(MID($A941,BG941+1,BK941-1),1)</f>
        <v>1</v>
      </c>
      <c r="BM941" s="258">
        <f t="shared" si="23"/>
        <v>1</v>
      </c>
      <c r="BN941" s="258">
        <f t="shared" ref="BN941:BN942" si="631">IFERROR(SEARCH("&amp;",IFERROR(MID($A941,BJ941+1,BM941-BJ941),""),1),0)</f>
        <v>0</v>
      </c>
      <c r="BO941" s="258">
        <f t="shared" ref="BO941:BO942" si="632">IFERROR(MID($A941,BJ941+1,BN941-1),1)</f>
        <v>1</v>
      </c>
      <c r="BP941" s="258">
        <f t="shared" si="24"/>
        <v>1</v>
      </c>
      <c r="BQ941" s="258">
        <f t="shared" ref="BQ941:BQ942" si="633">IFERROR(SEARCH("&amp;",IFERROR(MID($A941,BM941+1,BP941-BM941),""),1),0)</f>
        <v>0</v>
      </c>
      <c r="BR941" s="258">
        <f t="shared" ref="BR941:BR942" si="634">IFERROR(MID($A941,BM941+1,BQ941-1),1)</f>
        <v>1</v>
      </c>
      <c r="BS941" s="258">
        <f t="shared" si="25"/>
        <v>1</v>
      </c>
      <c r="BT941" s="258">
        <f t="shared" ref="BT941:BT942" si="635">IFERROR(SEARCH("&amp;",IFERROR(MID($A941,BP941+1,BS941-BP941),""),1),0)</f>
        <v>0</v>
      </c>
      <c r="BU941" s="258">
        <f t="shared" ref="BU941:BU942" si="636">IFERROR(MID($A941,BP941+1,BT941-1),1)</f>
        <v>1</v>
      </c>
      <c r="BV941" s="258">
        <f t="shared" si="26"/>
        <v>1</v>
      </c>
      <c r="BW941" s="258">
        <f t="shared" ref="BW941:BW942" si="637">IFERROR(SEARCH("&amp;",IFERROR(MID($A941,BS941+1,BV941-BS941),""),1),0)</f>
        <v>0</v>
      </c>
      <c r="BX941" s="258">
        <f t="shared" ref="BX941:BX942" si="638">IFERROR(MID($A941,BS941+1,BW941-1),1)</f>
        <v>1</v>
      </c>
      <c r="BY941" s="258">
        <f t="shared" si="27"/>
        <v>1</v>
      </c>
      <c r="BZ941" s="258">
        <f t="shared" ref="BZ941:BZ942" si="639">IFERROR(SEARCH("&amp;",IFERROR(MID($A941,BV941+1,BY941-BV941),""),1),0)</f>
        <v>0</v>
      </c>
      <c r="CA941" s="258">
        <f t="shared" ref="CA941:CA942" si="640">IFERROR(MID($A941,BV941+1,BZ941-1),1)</f>
        <v>1</v>
      </c>
      <c r="CB941" s="258">
        <f t="shared" si="28"/>
        <v>1</v>
      </c>
      <c r="CC941" s="258">
        <f t="shared" ref="CC941:CC942" si="641">IFERROR(SEARCH("&amp;",IFERROR(MID($A941,BY941+1,CB941-BY941),""),1),0)</f>
        <v>0</v>
      </c>
      <c r="CD941" s="258">
        <f t="shared" ref="CD941:CD942" si="642">IFERROR(MID($A941,BY941+1,CC941-1),1)</f>
        <v>1</v>
      </c>
    </row>
    <row r="942" spans="1:82" hidden="1">
      <c r="B942" s="258"/>
      <c r="C942" s="259"/>
      <c r="D942" s="258"/>
      <c r="E942" s="258"/>
      <c r="F942" s="258"/>
      <c r="G942" s="258">
        <v>934</v>
      </c>
      <c r="H942" s="414"/>
      <c r="I942" s="273"/>
      <c r="J942" s="274"/>
      <c r="K942" s="275"/>
      <c r="L942" s="745"/>
      <c r="M942" s="272"/>
      <c r="N942" s="508">
        <f t="shared" si="452"/>
        <v>0</v>
      </c>
      <c r="O942" s="510">
        <f t="shared" si="453"/>
        <v>0</v>
      </c>
      <c r="P942" s="260">
        <f t="shared" si="454"/>
        <v>0</v>
      </c>
      <c r="Q942" s="261">
        <f t="shared" si="455"/>
        <v>0</v>
      </c>
      <c r="R942" s="261">
        <f t="shared" si="456"/>
        <v>0</v>
      </c>
      <c r="S942" s="262"/>
      <c r="T942" s="262"/>
      <c r="U942" s="263">
        <f t="shared" si="2"/>
        <v>1.288</v>
      </c>
      <c r="V942" s="264">
        <f>IF(E942="SP",1,IF(D942="",ExtraMargeMateriaal,(1-VLOOKUP(D942,TabelAankoop[],4,FALSE))))</f>
        <v>1</v>
      </c>
      <c r="W942" s="265">
        <f t="shared" si="3"/>
        <v>0.6885</v>
      </c>
      <c r="X942" s="266">
        <f t="shared" si="4"/>
        <v>1</v>
      </c>
      <c r="Y942" s="267">
        <f t="shared" si="5"/>
        <v>1.46</v>
      </c>
      <c r="Z942" s="267">
        <f t="shared" si="6"/>
        <v>1.1599999999999999</v>
      </c>
      <c r="AA942" s="268">
        <f t="shared" si="7"/>
        <v>0</v>
      </c>
      <c r="AB942" s="456">
        <f t="shared" si="8"/>
        <v>0</v>
      </c>
      <c r="AC942" s="457">
        <f t="shared" si="9"/>
        <v>0</v>
      </c>
      <c r="AD942" s="456">
        <f t="shared" si="10"/>
        <v>0</v>
      </c>
      <c r="AE942" s="458">
        <f t="shared" si="11"/>
        <v>0</v>
      </c>
      <c r="AF942" s="457">
        <f t="shared" si="612"/>
        <v>0</v>
      </c>
      <c r="AG942" s="456">
        <f t="shared" si="12"/>
        <v>0</v>
      </c>
      <c r="AH942" s="457">
        <f t="shared" si="13"/>
        <v>0</v>
      </c>
      <c r="AI942" s="268">
        <f t="shared" si="14"/>
        <v>0</v>
      </c>
      <c r="AJ942" s="269">
        <f t="shared" si="15"/>
        <v>0</v>
      </c>
      <c r="AK942" s="270">
        <f t="shared" si="16"/>
        <v>0</v>
      </c>
      <c r="AL942" s="415">
        <f t="shared" si="17"/>
        <v>0</v>
      </c>
      <c r="AM942" s="259" t="str">
        <f>IF(AP942="","",IFERROR(VLOOKUP(AP942,CODES!$A$3:$D$1348,4,FALSE),"X"))&amp;IF(AQ942="","",IFERROR(VLOOKUP(AQ942,CODES!$A$3:$D$1348,4,FALSE),"X"))&amp;IF(AR942="","",IFERROR(VLOOKUP(AR942,CODES!$A$3:$D$1348,4,FALSE),"X"))&amp;IF(AS942="","",IFERROR(VLOOKUP(AS942,CODES!$A$3:$D$1348,4,FALSE),"X"))&amp;IF(AT942="","",IFERROR(VLOOKUP(AT942,CODES!$A$3:$D$1348,4,FALSE),"X"))&amp;IF(AU942="","",IFERROR(VLOOKUP(AU942,CODES!$A$3:$D$1348,4,FALSE),"X"))&amp;IF(AV942="","",IFERROR(VLOOKUP(AV942,CODES!$A$3:$D$1348,4,FALSE),"X"))&amp;IF(AW942="","",IFERROR(VLOOKUP(AW942,CODES!$A$3:$D$1348,4,FALSE),"X"))&amp;IF(AX942="","",IFERROR(VLOOKUP(AX942,CODES!$A$3:$D$1348,4,FALSE),"X"))&amp;IF(AY942="","",IFERROR(VLOOKUP(AY942,CODES!$A$3:$D$1348,4,FALSE),"X"))</f>
        <v/>
      </c>
      <c r="AN942" s="258">
        <f>SUM(IFERROR(VLOOKUP(AP942,CODES!$A$3:$D$1348,4,FALSE)*BC942,0),IFERROR(VLOOKUP(AQ942,CODES!$A$3:$D$1348,4,FALSE)*BF942,0),IFERROR(VLOOKUP(AR942,CODES!$A$3:$D$1348,4,FALSE)*BI942,0),IFERROR(VLOOKUP(AS942,CODES!$A$3:$D$1348,4,FALSE)*BL942,0),IFERROR(VLOOKUP(AT942,CODES!$A$3:$D$1348,4,FALSE)*BO942,0),IFERROR(VLOOKUP(AU942,CODES!$A$3:$D$1348,4,FALSE)*BR942,0),IFERROR(VLOOKUP(AV942,CODES!$A$3:$D$1348,4,FALSE)*BU942,0),IFERROR(VLOOKUP(AW942,CODES!$A$3:$D$1348,4,FALSE)*BX942,0),IFERROR(VLOOKUP(AX942,CODES!$A$3:$D$1348,4,FALSE)*CA942,0),IFERROR(VLOOKUP(AY942,CODES!$A$3:$D$1348,4,FALSE)*CD942,0))</f>
        <v>0</v>
      </c>
      <c r="AO942" s="258">
        <f>SUM(IFERROR(VLOOKUP(AP942,CODES!$A$3:$D$1348,3,FALSE)*BC942,0),IFERROR(VLOOKUP(AQ942,CODES!$A$3:$D$1348,3,FALSE)*BF942,0),IFERROR(VLOOKUP(AR942,CODES!$A$3:$D$1348,3,FALSE)*BI942,0),IFERROR(VLOOKUP(AS942,CODES!$A$3:$D$1348,3,FALSE)*BL942,0),IFERROR(VLOOKUP(AT942,CODES!$A$3:$D$1348,3,FALSE)*BO942,0),IFERROR(VLOOKUP(AU942,CODES!$A$3:$D$1348,3,FALSE)*BR942,0),IFERROR(VLOOKUP(AV942,CODES!$A$3:$D$1348,3,FALSE)*BU942,0),IFERROR(VLOOKUP(AW942,CODES!$A$3:$D$1348,3,FALSE)*BX942,0),IFERROR(VLOOKUP(AX942,CODES!$A$3:$D$1348,3,FALSE)*CA942,0),IFERROR(VLOOKUP(AY942,CODES!$A$3:$D$1348,3,FALSE)*CD942,0))+B942</f>
        <v>0</v>
      </c>
      <c r="AP942" s="271" t="str">
        <f t="shared" si="613"/>
        <v/>
      </c>
      <c r="AQ942" s="271" t="str">
        <f t="shared" si="614"/>
        <v/>
      </c>
      <c r="AR942" s="271" t="str">
        <f t="shared" si="615"/>
        <v/>
      </c>
      <c r="AS942" s="271" t="str">
        <f t="shared" si="616"/>
        <v/>
      </c>
      <c r="AT942" s="271" t="str">
        <f t="shared" si="617"/>
        <v/>
      </c>
      <c r="AU942" s="271" t="str">
        <f t="shared" si="618"/>
        <v/>
      </c>
      <c r="AV942" s="271" t="str">
        <f t="shared" si="619"/>
        <v/>
      </c>
      <c r="AW942" s="271" t="str">
        <f t="shared" si="620"/>
        <v/>
      </c>
      <c r="AX942" s="271" t="str">
        <f t="shared" si="621"/>
        <v/>
      </c>
      <c r="AY942" s="271" t="str">
        <f t="shared" si="622"/>
        <v/>
      </c>
      <c r="AZ942" s="258">
        <f t="shared" si="18"/>
        <v>0</v>
      </c>
      <c r="BA942" s="258">
        <f t="shared" si="19"/>
        <v>1</v>
      </c>
      <c r="BB942" s="258">
        <f t="shared" si="623"/>
        <v>0</v>
      </c>
      <c r="BC942" s="258">
        <f t="shared" si="624"/>
        <v>1</v>
      </c>
      <c r="BD942" s="258">
        <f t="shared" si="20"/>
        <v>1</v>
      </c>
      <c r="BE942" s="258">
        <f t="shared" si="625"/>
        <v>0</v>
      </c>
      <c r="BF942" s="258">
        <f t="shared" si="626"/>
        <v>1</v>
      </c>
      <c r="BG942" s="258">
        <f t="shared" si="21"/>
        <v>1</v>
      </c>
      <c r="BH942" s="258">
        <f t="shared" si="627"/>
        <v>0</v>
      </c>
      <c r="BI942" s="258">
        <f t="shared" si="628"/>
        <v>1</v>
      </c>
      <c r="BJ942" s="258">
        <f t="shared" si="22"/>
        <v>1</v>
      </c>
      <c r="BK942" s="258">
        <f t="shared" si="629"/>
        <v>0</v>
      </c>
      <c r="BL942" s="258">
        <f t="shared" si="630"/>
        <v>1</v>
      </c>
      <c r="BM942" s="258">
        <f t="shared" si="23"/>
        <v>1</v>
      </c>
      <c r="BN942" s="258">
        <f t="shared" si="631"/>
        <v>0</v>
      </c>
      <c r="BO942" s="258">
        <f t="shared" si="632"/>
        <v>1</v>
      </c>
      <c r="BP942" s="258">
        <f t="shared" si="24"/>
        <v>1</v>
      </c>
      <c r="BQ942" s="258">
        <f t="shared" si="633"/>
        <v>0</v>
      </c>
      <c r="BR942" s="258">
        <f t="shared" si="634"/>
        <v>1</v>
      </c>
      <c r="BS942" s="258">
        <f t="shared" si="25"/>
        <v>1</v>
      </c>
      <c r="BT942" s="258">
        <f t="shared" si="635"/>
        <v>0</v>
      </c>
      <c r="BU942" s="258">
        <f t="shared" si="636"/>
        <v>1</v>
      </c>
      <c r="BV942" s="258">
        <f t="shared" si="26"/>
        <v>1</v>
      </c>
      <c r="BW942" s="258">
        <f t="shared" si="637"/>
        <v>0</v>
      </c>
      <c r="BX942" s="258">
        <f t="shared" si="638"/>
        <v>1</v>
      </c>
      <c r="BY942" s="258">
        <f t="shared" si="27"/>
        <v>1</v>
      </c>
      <c r="BZ942" s="258">
        <f t="shared" si="639"/>
        <v>0</v>
      </c>
      <c r="CA942" s="258">
        <f t="shared" si="640"/>
        <v>1</v>
      </c>
      <c r="CB942" s="258">
        <f t="shared" si="28"/>
        <v>1</v>
      </c>
      <c r="CC942" s="258">
        <f t="shared" si="641"/>
        <v>0</v>
      </c>
      <c r="CD942" s="258">
        <f t="shared" si="642"/>
        <v>1</v>
      </c>
    </row>
    <row r="943" spans="1:82" hidden="1">
      <c r="A943" s="258"/>
      <c r="B943" s="258"/>
      <c r="C943" s="259"/>
      <c r="D943" s="258"/>
      <c r="E943" s="258"/>
      <c r="F943" s="258"/>
      <c r="G943" s="258">
        <v>935</v>
      </c>
      <c r="H943" s="743"/>
      <c r="I943" s="744"/>
      <c r="J943" s="739"/>
      <c r="K943" s="745"/>
      <c r="L943" s="745"/>
      <c r="M943" s="272"/>
      <c r="N943" s="508">
        <f t="shared" si="452"/>
        <v>0</v>
      </c>
      <c r="O943" s="510">
        <f t="shared" si="453"/>
        <v>0</v>
      </c>
      <c r="P943" s="260">
        <f t="shared" si="454"/>
        <v>0</v>
      </c>
      <c r="Q943" s="261">
        <f t="shared" si="455"/>
        <v>0</v>
      </c>
      <c r="R943" s="261">
        <f t="shared" si="456"/>
        <v>0</v>
      </c>
      <c r="S943" s="262"/>
      <c r="T943" s="262"/>
      <c r="U943" s="263">
        <f t="shared" si="2"/>
        <v>1.288</v>
      </c>
      <c r="V943" s="264">
        <f>IF(E943="SP",1,IF(D943="",ExtraMargeMateriaal,(1-VLOOKUP(D943,TabelAankoop[],4,FALSE))))</f>
        <v>1</v>
      </c>
      <c r="W943" s="265">
        <f t="shared" si="3"/>
        <v>0.6885</v>
      </c>
      <c r="X943" s="266">
        <f t="shared" si="4"/>
        <v>1</v>
      </c>
      <c r="Y943" s="267">
        <f t="shared" si="5"/>
        <v>1.46</v>
      </c>
      <c r="Z943" s="267">
        <f t="shared" si="6"/>
        <v>1.1599999999999999</v>
      </c>
      <c r="AA943" s="268">
        <f t="shared" si="7"/>
        <v>0</v>
      </c>
      <c r="AB943" s="456">
        <f t="shared" si="8"/>
        <v>0</v>
      </c>
      <c r="AC943" s="457">
        <f t="shared" si="9"/>
        <v>0</v>
      </c>
      <c r="AD943" s="456">
        <f t="shared" si="10"/>
        <v>0</v>
      </c>
      <c r="AE943" s="458">
        <f t="shared" si="11"/>
        <v>0</v>
      </c>
      <c r="AF943" s="457">
        <f t="shared" si="488"/>
        <v>0</v>
      </c>
      <c r="AG943" s="456">
        <f t="shared" si="12"/>
        <v>0</v>
      </c>
      <c r="AH943" s="457">
        <f t="shared" si="13"/>
        <v>0</v>
      </c>
      <c r="AI943" s="268">
        <f t="shared" si="14"/>
        <v>0</v>
      </c>
      <c r="AJ943" s="269">
        <f t="shared" si="15"/>
        <v>0</v>
      </c>
      <c r="AK943" s="270">
        <f t="shared" si="16"/>
        <v>0</v>
      </c>
      <c r="AL943" s="415">
        <f t="shared" si="17"/>
        <v>0</v>
      </c>
      <c r="AM943" s="259" t="str">
        <f>IF(AP943="","",IFERROR(VLOOKUP(AP943,CODES!$A$3:$D$1348,4,FALSE),"X"))&amp;IF(AQ943="","",IFERROR(VLOOKUP(AQ943,CODES!$A$3:$D$1348,4,FALSE),"X"))&amp;IF(AR943="","",IFERROR(VLOOKUP(AR943,CODES!$A$3:$D$1348,4,FALSE),"X"))&amp;IF(AS943="","",IFERROR(VLOOKUP(AS943,CODES!$A$3:$D$1348,4,FALSE),"X"))&amp;IF(AT943="","",IFERROR(VLOOKUP(AT943,CODES!$A$3:$D$1348,4,FALSE),"X"))&amp;IF(AU943="","",IFERROR(VLOOKUP(AU943,CODES!$A$3:$D$1348,4,FALSE),"X"))&amp;IF(AV943="","",IFERROR(VLOOKUP(AV943,CODES!$A$3:$D$1348,4,FALSE),"X"))&amp;IF(AW943="","",IFERROR(VLOOKUP(AW943,CODES!$A$3:$D$1348,4,FALSE),"X"))&amp;IF(AX943="","",IFERROR(VLOOKUP(AX943,CODES!$A$3:$D$1348,4,FALSE),"X"))&amp;IF(AY943="","",IFERROR(VLOOKUP(AY943,CODES!$A$3:$D$1348,4,FALSE),"X"))</f>
        <v/>
      </c>
      <c r="AN943" s="258">
        <f>SUM(IFERROR(VLOOKUP(AP943,CODES!$A$3:$D$1348,4,FALSE)*BC943,0),IFERROR(VLOOKUP(AQ943,CODES!$A$3:$D$1348,4,FALSE)*BF943,0),IFERROR(VLOOKUP(AR943,CODES!$A$3:$D$1348,4,FALSE)*BI943,0),IFERROR(VLOOKUP(AS943,CODES!$A$3:$D$1348,4,FALSE)*BL943,0),IFERROR(VLOOKUP(AT943,CODES!$A$3:$D$1348,4,FALSE)*BO943,0),IFERROR(VLOOKUP(AU943,CODES!$A$3:$D$1348,4,FALSE)*BR943,0),IFERROR(VLOOKUP(AV943,CODES!$A$3:$D$1348,4,FALSE)*BU943,0),IFERROR(VLOOKUP(AW943,CODES!$A$3:$D$1348,4,FALSE)*BX943,0),IFERROR(VLOOKUP(AX943,CODES!$A$3:$D$1348,4,FALSE)*CA943,0),IFERROR(VLOOKUP(AY943,CODES!$A$3:$D$1348,4,FALSE)*CD943,0))</f>
        <v>0</v>
      </c>
      <c r="AO943" s="258">
        <f>SUM(IFERROR(VLOOKUP(AP943,CODES!$A$3:$D$1348,3,FALSE)*BC943,0),IFERROR(VLOOKUP(AQ943,CODES!$A$3:$D$1348,3,FALSE)*BF943,0),IFERROR(VLOOKUP(AR943,CODES!$A$3:$D$1348,3,FALSE)*BI943,0),IFERROR(VLOOKUP(AS943,CODES!$A$3:$D$1348,3,FALSE)*BL943,0),IFERROR(VLOOKUP(AT943,CODES!$A$3:$D$1348,3,FALSE)*BO943,0),IFERROR(VLOOKUP(AU943,CODES!$A$3:$D$1348,3,FALSE)*BR943,0),IFERROR(VLOOKUP(AV943,CODES!$A$3:$D$1348,3,FALSE)*BU943,0),IFERROR(VLOOKUP(AW943,CODES!$A$3:$D$1348,3,FALSE)*BX943,0),IFERROR(VLOOKUP(AX943,CODES!$A$3:$D$1348,3,FALSE)*CA943,0),IFERROR(VLOOKUP(AY943,CODES!$A$3:$D$1348,3,FALSE)*CD943,0))+B943</f>
        <v>0</v>
      </c>
      <c r="AP943" s="271" t="str">
        <f t="shared" si="489"/>
        <v/>
      </c>
      <c r="AQ943" s="271" t="str">
        <f t="shared" si="490"/>
        <v/>
      </c>
      <c r="AR943" s="271" t="str">
        <f t="shared" si="491"/>
        <v/>
      </c>
      <c r="AS943" s="271" t="str">
        <f t="shared" si="492"/>
        <v/>
      </c>
      <c r="AT943" s="271" t="str">
        <f t="shared" si="493"/>
        <v/>
      </c>
      <c r="AU943" s="271" t="str">
        <f t="shared" si="494"/>
        <v/>
      </c>
      <c r="AV943" s="271" t="str">
        <f t="shared" si="495"/>
        <v/>
      </c>
      <c r="AW943" s="271" t="str">
        <f t="shared" si="496"/>
        <v/>
      </c>
      <c r="AX943" s="271" t="str">
        <f t="shared" si="497"/>
        <v/>
      </c>
      <c r="AY943" s="271" t="str">
        <f t="shared" si="498"/>
        <v/>
      </c>
      <c r="AZ943" s="258">
        <f t="shared" si="18"/>
        <v>0</v>
      </c>
      <c r="BA943" s="258">
        <f t="shared" si="19"/>
        <v>1</v>
      </c>
      <c r="BB943" s="258">
        <f t="shared" si="499"/>
        <v>0</v>
      </c>
      <c r="BC943" s="258">
        <f t="shared" si="500"/>
        <v>1</v>
      </c>
      <c r="BD943" s="258">
        <f t="shared" si="20"/>
        <v>1</v>
      </c>
      <c r="BE943" s="258">
        <f t="shared" si="501"/>
        <v>0</v>
      </c>
      <c r="BF943" s="258">
        <f t="shared" si="502"/>
        <v>1</v>
      </c>
      <c r="BG943" s="258">
        <f t="shared" si="21"/>
        <v>1</v>
      </c>
      <c r="BH943" s="258">
        <f t="shared" si="503"/>
        <v>0</v>
      </c>
      <c r="BI943" s="258">
        <f t="shared" si="504"/>
        <v>1</v>
      </c>
      <c r="BJ943" s="258">
        <f t="shared" si="22"/>
        <v>1</v>
      </c>
      <c r="BK943" s="258">
        <f t="shared" si="505"/>
        <v>0</v>
      </c>
      <c r="BL943" s="258">
        <f t="shared" si="506"/>
        <v>1</v>
      </c>
      <c r="BM943" s="258">
        <f t="shared" si="23"/>
        <v>1</v>
      </c>
      <c r="BN943" s="258">
        <f t="shared" si="507"/>
        <v>0</v>
      </c>
      <c r="BO943" s="258">
        <f t="shared" si="508"/>
        <v>1</v>
      </c>
      <c r="BP943" s="258">
        <f t="shared" si="24"/>
        <v>1</v>
      </c>
      <c r="BQ943" s="258">
        <f t="shared" si="509"/>
        <v>0</v>
      </c>
      <c r="BR943" s="258">
        <f t="shared" si="510"/>
        <v>1</v>
      </c>
      <c r="BS943" s="258">
        <f t="shared" si="25"/>
        <v>1</v>
      </c>
      <c r="BT943" s="258">
        <f t="shared" si="511"/>
        <v>0</v>
      </c>
      <c r="BU943" s="258">
        <f t="shared" si="512"/>
        <v>1</v>
      </c>
      <c r="BV943" s="258">
        <f t="shared" si="26"/>
        <v>1</v>
      </c>
      <c r="BW943" s="258">
        <f t="shared" si="513"/>
        <v>0</v>
      </c>
      <c r="BX943" s="258">
        <f t="shared" si="514"/>
        <v>1</v>
      </c>
      <c r="BY943" s="258">
        <f t="shared" si="27"/>
        <v>1</v>
      </c>
      <c r="BZ943" s="258">
        <f t="shared" si="515"/>
        <v>0</v>
      </c>
      <c r="CA943" s="258">
        <f t="shared" si="516"/>
        <v>1</v>
      </c>
      <c r="CB943" s="258">
        <f t="shared" si="28"/>
        <v>1</v>
      </c>
      <c r="CC943" s="258">
        <f t="shared" si="517"/>
        <v>0</v>
      </c>
      <c r="CD943" s="258">
        <f t="shared" si="518"/>
        <v>1</v>
      </c>
    </row>
    <row r="944" spans="1:82" hidden="1">
      <c r="A944" s="258"/>
      <c r="B944" s="258"/>
      <c r="C944" s="259"/>
      <c r="D944" s="258"/>
      <c r="E944" s="258"/>
      <c r="F944" s="258"/>
      <c r="G944" s="258">
        <v>936</v>
      </c>
      <c r="H944" s="743"/>
      <c r="I944" s="744"/>
      <c r="J944" s="739"/>
      <c r="K944" s="745"/>
      <c r="L944" s="745"/>
      <c r="M944" s="272"/>
      <c r="N944" s="508">
        <f t="shared" si="452"/>
        <v>0</v>
      </c>
      <c r="O944" s="510">
        <f t="shared" si="453"/>
        <v>0</v>
      </c>
      <c r="P944" s="260">
        <f t="shared" si="454"/>
        <v>0</v>
      </c>
      <c r="Q944" s="261">
        <f t="shared" si="455"/>
        <v>0</v>
      </c>
      <c r="R944" s="261">
        <f t="shared" si="456"/>
        <v>0</v>
      </c>
      <c r="S944" s="262"/>
      <c r="T944" s="262"/>
      <c r="U944" s="263">
        <f t="shared" si="2"/>
        <v>1.288</v>
      </c>
      <c r="V944" s="264">
        <f>IF(E944="SP",1,IF(D944="",ExtraMargeMateriaal,(1-VLOOKUP(D944,TabelAankoop[],4,FALSE))))</f>
        <v>1</v>
      </c>
      <c r="W944" s="265">
        <f t="shared" si="3"/>
        <v>0.6885</v>
      </c>
      <c r="X944" s="266">
        <f t="shared" si="4"/>
        <v>1</v>
      </c>
      <c r="Y944" s="267">
        <f t="shared" si="5"/>
        <v>1.46</v>
      </c>
      <c r="Z944" s="267">
        <f t="shared" si="6"/>
        <v>1.1599999999999999</v>
      </c>
      <c r="AA944" s="268">
        <f t="shared" si="7"/>
        <v>0</v>
      </c>
      <c r="AB944" s="456">
        <f t="shared" si="8"/>
        <v>0</v>
      </c>
      <c r="AC944" s="457">
        <f t="shared" si="9"/>
        <v>0</v>
      </c>
      <c r="AD944" s="456">
        <f t="shared" si="10"/>
        <v>0</v>
      </c>
      <c r="AE944" s="458">
        <f t="shared" si="11"/>
        <v>0</v>
      </c>
      <c r="AF944" s="457">
        <f t="shared" si="488"/>
        <v>0</v>
      </c>
      <c r="AG944" s="456">
        <f t="shared" si="12"/>
        <v>0</v>
      </c>
      <c r="AH944" s="457">
        <f t="shared" si="13"/>
        <v>0</v>
      </c>
      <c r="AI944" s="268">
        <f t="shared" si="14"/>
        <v>0</v>
      </c>
      <c r="AJ944" s="269">
        <f t="shared" si="15"/>
        <v>0</v>
      </c>
      <c r="AK944" s="270">
        <f t="shared" si="16"/>
        <v>0</v>
      </c>
      <c r="AL944" s="415">
        <f t="shared" si="17"/>
        <v>0</v>
      </c>
      <c r="AM944" s="259" t="str">
        <f>IF(AP944="","",IFERROR(VLOOKUP(AP944,CODES!$A$3:$D$1348,4,FALSE),"X"))&amp;IF(AQ944="","",IFERROR(VLOOKUP(AQ944,CODES!$A$3:$D$1348,4,FALSE),"X"))&amp;IF(AR944="","",IFERROR(VLOOKUP(AR944,CODES!$A$3:$D$1348,4,FALSE),"X"))&amp;IF(AS944="","",IFERROR(VLOOKUP(AS944,CODES!$A$3:$D$1348,4,FALSE),"X"))&amp;IF(AT944="","",IFERROR(VLOOKUP(AT944,CODES!$A$3:$D$1348,4,FALSE),"X"))&amp;IF(AU944="","",IFERROR(VLOOKUP(AU944,CODES!$A$3:$D$1348,4,FALSE),"X"))&amp;IF(AV944="","",IFERROR(VLOOKUP(AV944,CODES!$A$3:$D$1348,4,FALSE),"X"))&amp;IF(AW944="","",IFERROR(VLOOKUP(AW944,CODES!$A$3:$D$1348,4,FALSE),"X"))&amp;IF(AX944="","",IFERROR(VLOOKUP(AX944,CODES!$A$3:$D$1348,4,FALSE),"X"))&amp;IF(AY944="","",IFERROR(VLOOKUP(AY944,CODES!$A$3:$D$1348,4,FALSE),"X"))</f>
        <v/>
      </c>
      <c r="AN944" s="258">
        <f>SUM(IFERROR(VLOOKUP(AP944,CODES!$A$3:$D$1348,4,FALSE)*BC944,0),IFERROR(VLOOKUP(AQ944,CODES!$A$3:$D$1348,4,FALSE)*BF944,0),IFERROR(VLOOKUP(AR944,CODES!$A$3:$D$1348,4,FALSE)*BI944,0),IFERROR(VLOOKUP(AS944,CODES!$A$3:$D$1348,4,FALSE)*BL944,0),IFERROR(VLOOKUP(AT944,CODES!$A$3:$D$1348,4,FALSE)*BO944,0),IFERROR(VLOOKUP(AU944,CODES!$A$3:$D$1348,4,FALSE)*BR944,0),IFERROR(VLOOKUP(AV944,CODES!$A$3:$D$1348,4,FALSE)*BU944,0),IFERROR(VLOOKUP(AW944,CODES!$A$3:$D$1348,4,FALSE)*BX944,0),IFERROR(VLOOKUP(AX944,CODES!$A$3:$D$1348,4,FALSE)*CA944,0),IFERROR(VLOOKUP(AY944,CODES!$A$3:$D$1348,4,FALSE)*CD944,0))</f>
        <v>0</v>
      </c>
      <c r="AO944" s="258">
        <f>SUM(IFERROR(VLOOKUP(AP944,CODES!$A$3:$D$1348,3,FALSE)*BC944,0),IFERROR(VLOOKUP(AQ944,CODES!$A$3:$D$1348,3,FALSE)*BF944,0),IFERROR(VLOOKUP(AR944,CODES!$A$3:$D$1348,3,FALSE)*BI944,0),IFERROR(VLOOKUP(AS944,CODES!$A$3:$D$1348,3,FALSE)*BL944,0),IFERROR(VLOOKUP(AT944,CODES!$A$3:$D$1348,3,FALSE)*BO944,0),IFERROR(VLOOKUP(AU944,CODES!$A$3:$D$1348,3,FALSE)*BR944,0),IFERROR(VLOOKUP(AV944,CODES!$A$3:$D$1348,3,FALSE)*BU944,0),IFERROR(VLOOKUP(AW944,CODES!$A$3:$D$1348,3,FALSE)*BX944,0),IFERROR(VLOOKUP(AX944,CODES!$A$3:$D$1348,3,FALSE)*CA944,0),IFERROR(VLOOKUP(AY944,CODES!$A$3:$D$1348,3,FALSE)*CD944,0))+B944</f>
        <v>0</v>
      </c>
      <c r="AP944" s="271" t="str">
        <f t="shared" si="489"/>
        <v/>
      </c>
      <c r="AQ944" s="271" t="str">
        <f t="shared" si="490"/>
        <v/>
      </c>
      <c r="AR944" s="271" t="str">
        <f t="shared" si="491"/>
        <v/>
      </c>
      <c r="AS944" s="271" t="str">
        <f t="shared" si="492"/>
        <v/>
      </c>
      <c r="AT944" s="271" t="str">
        <f t="shared" si="493"/>
        <v/>
      </c>
      <c r="AU944" s="271" t="str">
        <f t="shared" si="494"/>
        <v/>
      </c>
      <c r="AV944" s="271" t="str">
        <f t="shared" si="495"/>
        <v/>
      </c>
      <c r="AW944" s="271" t="str">
        <f t="shared" si="496"/>
        <v/>
      </c>
      <c r="AX944" s="271" t="str">
        <f t="shared" si="497"/>
        <v/>
      </c>
      <c r="AY944" s="271" t="str">
        <f t="shared" si="498"/>
        <v/>
      </c>
      <c r="AZ944" s="258">
        <f t="shared" si="18"/>
        <v>0</v>
      </c>
      <c r="BA944" s="258">
        <f t="shared" si="19"/>
        <v>1</v>
      </c>
      <c r="BB944" s="258">
        <f t="shared" si="499"/>
        <v>0</v>
      </c>
      <c r="BC944" s="258">
        <f t="shared" si="500"/>
        <v>1</v>
      </c>
      <c r="BD944" s="258">
        <f t="shared" si="20"/>
        <v>1</v>
      </c>
      <c r="BE944" s="258">
        <f t="shared" si="501"/>
        <v>0</v>
      </c>
      <c r="BF944" s="258">
        <f t="shared" si="502"/>
        <v>1</v>
      </c>
      <c r="BG944" s="258">
        <f t="shared" si="21"/>
        <v>1</v>
      </c>
      <c r="BH944" s="258">
        <f t="shared" si="503"/>
        <v>0</v>
      </c>
      <c r="BI944" s="258">
        <f t="shared" si="504"/>
        <v>1</v>
      </c>
      <c r="BJ944" s="258">
        <f t="shared" si="22"/>
        <v>1</v>
      </c>
      <c r="BK944" s="258">
        <f t="shared" si="505"/>
        <v>0</v>
      </c>
      <c r="BL944" s="258">
        <f t="shared" si="506"/>
        <v>1</v>
      </c>
      <c r="BM944" s="258">
        <f t="shared" si="23"/>
        <v>1</v>
      </c>
      <c r="BN944" s="258">
        <f t="shared" si="507"/>
        <v>0</v>
      </c>
      <c r="BO944" s="258">
        <f t="shared" si="508"/>
        <v>1</v>
      </c>
      <c r="BP944" s="258">
        <f t="shared" si="24"/>
        <v>1</v>
      </c>
      <c r="BQ944" s="258">
        <f t="shared" si="509"/>
        <v>0</v>
      </c>
      <c r="BR944" s="258">
        <f t="shared" si="510"/>
        <v>1</v>
      </c>
      <c r="BS944" s="258">
        <f t="shared" si="25"/>
        <v>1</v>
      </c>
      <c r="BT944" s="258">
        <f t="shared" si="511"/>
        <v>0</v>
      </c>
      <c r="BU944" s="258">
        <f t="shared" si="512"/>
        <v>1</v>
      </c>
      <c r="BV944" s="258">
        <f t="shared" si="26"/>
        <v>1</v>
      </c>
      <c r="BW944" s="258">
        <f t="shared" si="513"/>
        <v>0</v>
      </c>
      <c r="BX944" s="258">
        <f t="shared" si="514"/>
        <v>1</v>
      </c>
      <c r="BY944" s="258">
        <f t="shared" si="27"/>
        <v>1</v>
      </c>
      <c r="BZ944" s="258">
        <f t="shared" si="515"/>
        <v>0</v>
      </c>
      <c r="CA944" s="258">
        <f t="shared" si="516"/>
        <v>1</v>
      </c>
      <c r="CB944" s="258">
        <f t="shared" si="28"/>
        <v>1</v>
      </c>
      <c r="CC944" s="258">
        <f t="shared" si="517"/>
        <v>0</v>
      </c>
      <c r="CD944" s="258">
        <f t="shared" si="518"/>
        <v>1</v>
      </c>
    </row>
    <row r="945" spans="1:82" hidden="1">
      <c r="A945" s="258"/>
      <c r="B945" s="258"/>
      <c r="C945" s="259"/>
      <c r="D945" s="258"/>
      <c r="E945" s="258"/>
      <c r="F945" s="258"/>
      <c r="G945" s="258">
        <v>937</v>
      </c>
      <c r="H945" s="743"/>
      <c r="I945" s="744"/>
      <c r="J945" s="739"/>
      <c r="K945" s="745"/>
      <c r="L945" s="745"/>
      <c r="M945" s="272"/>
      <c r="N945" s="508">
        <f t="shared" si="452"/>
        <v>0</v>
      </c>
      <c r="O945" s="510">
        <f t="shared" si="453"/>
        <v>0</v>
      </c>
      <c r="P945" s="260">
        <f t="shared" si="454"/>
        <v>0</v>
      </c>
      <c r="Q945" s="261">
        <f t="shared" si="455"/>
        <v>0</v>
      </c>
      <c r="R945" s="261">
        <f t="shared" si="456"/>
        <v>0</v>
      </c>
      <c r="S945" s="262"/>
      <c r="T945" s="262"/>
      <c r="U945" s="263">
        <f t="shared" si="2"/>
        <v>1.288</v>
      </c>
      <c r="V945" s="264">
        <f>IF(E945="SP",1,IF(D945="",ExtraMargeMateriaal,(1-VLOOKUP(D945,TabelAankoop[],4,FALSE))))</f>
        <v>1</v>
      </c>
      <c r="W945" s="265">
        <f t="shared" si="3"/>
        <v>0.6885</v>
      </c>
      <c r="X945" s="266">
        <f t="shared" si="4"/>
        <v>1</v>
      </c>
      <c r="Y945" s="267">
        <f t="shared" si="5"/>
        <v>1.46</v>
      </c>
      <c r="Z945" s="267">
        <f t="shared" si="6"/>
        <v>1.1599999999999999</v>
      </c>
      <c r="AA945" s="268">
        <f t="shared" si="7"/>
        <v>0</v>
      </c>
      <c r="AB945" s="456">
        <f t="shared" si="8"/>
        <v>0</v>
      </c>
      <c r="AC945" s="457">
        <f t="shared" si="9"/>
        <v>0</v>
      </c>
      <c r="AD945" s="456">
        <f t="shared" si="10"/>
        <v>0</v>
      </c>
      <c r="AE945" s="458">
        <f t="shared" si="11"/>
        <v>0</v>
      </c>
      <c r="AF945" s="457">
        <f t="shared" si="488"/>
        <v>0</v>
      </c>
      <c r="AG945" s="456">
        <f t="shared" si="12"/>
        <v>0</v>
      </c>
      <c r="AH945" s="457">
        <f t="shared" si="13"/>
        <v>0</v>
      </c>
      <c r="AI945" s="268">
        <f t="shared" si="14"/>
        <v>0</v>
      </c>
      <c r="AJ945" s="269">
        <f t="shared" si="15"/>
        <v>0</v>
      </c>
      <c r="AK945" s="270">
        <f t="shared" si="16"/>
        <v>0</v>
      </c>
      <c r="AL945" s="415">
        <f t="shared" si="17"/>
        <v>0</v>
      </c>
      <c r="AM945" s="259" t="str">
        <f>IF(AP945="","",IFERROR(VLOOKUP(AP945,CODES!$A$3:$D$1348,4,FALSE),"X"))&amp;IF(AQ945="","",IFERROR(VLOOKUP(AQ945,CODES!$A$3:$D$1348,4,FALSE),"X"))&amp;IF(AR945="","",IFERROR(VLOOKUP(AR945,CODES!$A$3:$D$1348,4,FALSE),"X"))&amp;IF(AS945="","",IFERROR(VLOOKUP(AS945,CODES!$A$3:$D$1348,4,FALSE),"X"))&amp;IF(AT945="","",IFERROR(VLOOKUP(AT945,CODES!$A$3:$D$1348,4,FALSE),"X"))&amp;IF(AU945="","",IFERROR(VLOOKUP(AU945,CODES!$A$3:$D$1348,4,FALSE),"X"))&amp;IF(AV945="","",IFERROR(VLOOKUP(AV945,CODES!$A$3:$D$1348,4,FALSE),"X"))&amp;IF(AW945="","",IFERROR(VLOOKUP(AW945,CODES!$A$3:$D$1348,4,FALSE),"X"))&amp;IF(AX945="","",IFERROR(VLOOKUP(AX945,CODES!$A$3:$D$1348,4,FALSE),"X"))&amp;IF(AY945="","",IFERROR(VLOOKUP(AY945,CODES!$A$3:$D$1348,4,FALSE),"X"))</f>
        <v/>
      </c>
      <c r="AN945" s="258">
        <f>SUM(IFERROR(VLOOKUP(AP945,CODES!$A$3:$D$1348,4,FALSE)*BC945,0),IFERROR(VLOOKUP(AQ945,CODES!$A$3:$D$1348,4,FALSE)*BF945,0),IFERROR(VLOOKUP(AR945,CODES!$A$3:$D$1348,4,FALSE)*BI945,0),IFERROR(VLOOKUP(AS945,CODES!$A$3:$D$1348,4,FALSE)*BL945,0),IFERROR(VLOOKUP(AT945,CODES!$A$3:$D$1348,4,FALSE)*BO945,0),IFERROR(VLOOKUP(AU945,CODES!$A$3:$D$1348,4,FALSE)*BR945,0),IFERROR(VLOOKUP(AV945,CODES!$A$3:$D$1348,4,FALSE)*BU945,0),IFERROR(VLOOKUP(AW945,CODES!$A$3:$D$1348,4,FALSE)*BX945,0),IFERROR(VLOOKUP(AX945,CODES!$A$3:$D$1348,4,FALSE)*CA945,0),IFERROR(VLOOKUP(AY945,CODES!$A$3:$D$1348,4,FALSE)*CD945,0))</f>
        <v>0</v>
      </c>
      <c r="AO945" s="258">
        <f>SUM(IFERROR(VLOOKUP(AP945,CODES!$A$3:$D$1348,3,FALSE)*BC945,0),IFERROR(VLOOKUP(AQ945,CODES!$A$3:$D$1348,3,FALSE)*BF945,0),IFERROR(VLOOKUP(AR945,CODES!$A$3:$D$1348,3,FALSE)*BI945,0),IFERROR(VLOOKUP(AS945,CODES!$A$3:$D$1348,3,FALSE)*BL945,0),IFERROR(VLOOKUP(AT945,CODES!$A$3:$D$1348,3,FALSE)*BO945,0),IFERROR(VLOOKUP(AU945,CODES!$A$3:$D$1348,3,FALSE)*BR945,0),IFERROR(VLOOKUP(AV945,CODES!$A$3:$D$1348,3,FALSE)*BU945,0),IFERROR(VLOOKUP(AW945,CODES!$A$3:$D$1348,3,FALSE)*BX945,0),IFERROR(VLOOKUP(AX945,CODES!$A$3:$D$1348,3,FALSE)*CA945,0),IFERROR(VLOOKUP(AY945,CODES!$A$3:$D$1348,3,FALSE)*CD945,0))+B945</f>
        <v>0</v>
      </c>
      <c r="AP945" s="271" t="str">
        <f t="shared" si="489"/>
        <v/>
      </c>
      <c r="AQ945" s="271" t="str">
        <f t="shared" si="490"/>
        <v/>
      </c>
      <c r="AR945" s="271" t="str">
        <f t="shared" si="491"/>
        <v/>
      </c>
      <c r="AS945" s="271" t="str">
        <f t="shared" si="492"/>
        <v/>
      </c>
      <c r="AT945" s="271" t="str">
        <f t="shared" si="493"/>
        <v/>
      </c>
      <c r="AU945" s="271" t="str">
        <f t="shared" si="494"/>
        <v/>
      </c>
      <c r="AV945" s="271" t="str">
        <f t="shared" si="495"/>
        <v/>
      </c>
      <c r="AW945" s="271" t="str">
        <f t="shared" si="496"/>
        <v/>
      </c>
      <c r="AX945" s="271" t="str">
        <f t="shared" si="497"/>
        <v/>
      </c>
      <c r="AY945" s="271" t="str">
        <f t="shared" si="498"/>
        <v/>
      </c>
      <c r="AZ945" s="258">
        <f t="shared" si="18"/>
        <v>0</v>
      </c>
      <c r="BA945" s="258">
        <f t="shared" si="19"/>
        <v>1</v>
      </c>
      <c r="BB945" s="258">
        <f t="shared" si="499"/>
        <v>0</v>
      </c>
      <c r="BC945" s="258">
        <f t="shared" si="500"/>
        <v>1</v>
      </c>
      <c r="BD945" s="258">
        <f t="shared" si="20"/>
        <v>1</v>
      </c>
      <c r="BE945" s="258">
        <f t="shared" si="501"/>
        <v>0</v>
      </c>
      <c r="BF945" s="258">
        <f t="shared" si="502"/>
        <v>1</v>
      </c>
      <c r="BG945" s="258">
        <f t="shared" si="21"/>
        <v>1</v>
      </c>
      <c r="BH945" s="258">
        <f t="shared" si="503"/>
        <v>0</v>
      </c>
      <c r="BI945" s="258">
        <f t="shared" si="504"/>
        <v>1</v>
      </c>
      <c r="BJ945" s="258">
        <f t="shared" si="22"/>
        <v>1</v>
      </c>
      <c r="BK945" s="258">
        <f t="shared" si="505"/>
        <v>0</v>
      </c>
      <c r="BL945" s="258">
        <f t="shared" si="506"/>
        <v>1</v>
      </c>
      <c r="BM945" s="258">
        <f t="shared" si="23"/>
        <v>1</v>
      </c>
      <c r="BN945" s="258">
        <f t="shared" si="507"/>
        <v>0</v>
      </c>
      <c r="BO945" s="258">
        <f t="shared" si="508"/>
        <v>1</v>
      </c>
      <c r="BP945" s="258">
        <f t="shared" si="24"/>
        <v>1</v>
      </c>
      <c r="BQ945" s="258">
        <f t="shared" si="509"/>
        <v>0</v>
      </c>
      <c r="BR945" s="258">
        <f t="shared" si="510"/>
        <v>1</v>
      </c>
      <c r="BS945" s="258">
        <f t="shared" si="25"/>
        <v>1</v>
      </c>
      <c r="BT945" s="258">
        <f t="shared" si="511"/>
        <v>0</v>
      </c>
      <c r="BU945" s="258">
        <f t="shared" si="512"/>
        <v>1</v>
      </c>
      <c r="BV945" s="258">
        <f t="shared" si="26"/>
        <v>1</v>
      </c>
      <c r="BW945" s="258">
        <f t="shared" si="513"/>
        <v>0</v>
      </c>
      <c r="BX945" s="258">
        <f t="shared" si="514"/>
        <v>1</v>
      </c>
      <c r="BY945" s="258">
        <f t="shared" si="27"/>
        <v>1</v>
      </c>
      <c r="BZ945" s="258">
        <f t="shared" si="515"/>
        <v>0</v>
      </c>
      <c r="CA945" s="258">
        <f t="shared" si="516"/>
        <v>1</v>
      </c>
      <c r="CB945" s="258">
        <f t="shared" si="28"/>
        <v>1</v>
      </c>
      <c r="CC945" s="258">
        <f t="shared" si="517"/>
        <v>0</v>
      </c>
      <c r="CD945" s="258">
        <f t="shared" si="518"/>
        <v>1</v>
      </c>
    </row>
    <row r="946" spans="1:82" hidden="1">
      <c r="A946" s="258"/>
      <c r="B946" s="258"/>
      <c r="C946" s="259"/>
      <c r="D946" s="258"/>
      <c r="E946" s="258"/>
      <c r="F946" s="258"/>
      <c r="G946" s="258">
        <v>938</v>
      </c>
      <c r="H946" s="743"/>
      <c r="I946" s="744"/>
      <c r="J946" s="739"/>
      <c r="K946" s="745"/>
      <c r="L946" s="745"/>
      <c r="M946" s="272"/>
      <c r="N946" s="508">
        <f t="shared" si="452"/>
        <v>0</v>
      </c>
      <c r="O946" s="510">
        <f t="shared" si="453"/>
        <v>0</v>
      </c>
      <c r="P946" s="260">
        <f t="shared" si="454"/>
        <v>0</v>
      </c>
      <c r="Q946" s="261">
        <f t="shared" si="455"/>
        <v>0</v>
      </c>
      <c r="R946" s="261">
        <f t="shared" si="456"/>
        <v>0</v>
      </c>
      <c r="S946" s="262"/>
      <c r="T946" s="262"/>
      <c r="U946" s="263">
        <f t="shared" si="2"/>
        <v>1.288</v>
      </c>
      <c r="V946" s="264">
        <f>IF(E946="SP",1,IF(D946="",ExtraMargeMateriaal,(1-VLOOKUP(D946,TabelAankoop[],4,FALSE))))</f>
        <v>1</v>
      </c>
      <c r="W946" s="265">
        <f t="shared" si="3"/>
        <v>0.6885</v>
      </c>
      <c r="X946" s="266">
        <f t="shared" si="4"/>
        <v>1</v>
      </c>
      <c r="Y946" s="267">
        <f t="shared" si="5"/>
        <v>1.46</v>
      </c>
      <c r="Z946" s="267">
        <f t="shared" si="6"/>
        <v>1.1599999999999999</v>
      </c>
      <c r="AA946" s="268">
        <f t="shared" si="7"/>
        <v>0</v>
      </c>
      <c r="AB946" s="456">
        <f t="shared" si="8"/>
        <v>0</v>
      </c>
      <c r="AC946" s="457">
        <f t="shared" si="9"/>
        <v>0</v>
      </c>
      <c r="AD946" s="456">
        <f t="shared" si="10"/>
        <v>0</v>
      </c>
      <c r="AE946" s="458">
        <f t="shared" si="11"/>
        <v>0</v>
      </c>
      <c r="AF946" s="457">
        <f t="shared" si="488"/>
        <v>0</v>
      </c>
      <c r="AG946" s="456">
        <f t="shared" si="12"/>
        <v>0</v>
      </c>
      <c r="AH946" s="457">
        <f t="shared" si="13"/>
        <v>0</v>
      </c>
      <c r="AI946" s="268">
        <f t="shared" si="14"/>
        <v>0</v>
      </c>
      <c r="AJ946" s="269">
        <f t="shared" si="15"/>
        <v>0</v>
      </c>
      <c r="AK946" s="270">
        <f t="shared" si="16"/>
        <v>0</v>
      </c>
      <c r="AL946" s="415">
        <f t="shared" si="17"/>
        <v>0</v>
      </c>
      <c r="AM946" s="259" t="str">
        <f>IF(AP946="","",IFERROR(VLOOKUP(AP946,CODES!$A$3:$D$1348,4,FALSE),"X"))&amp;IF(AQ946="","",IFERROR(VLOOKUP(AQ946,CODES!$A$3:$D$1348,4,FALSE),"X"))&amp;IF(AR946="","",IFERROR(VLOOKUP(AR946,CODES!$A$3:$D$1348,4,FALSE),"X"))&amp;IF(AS946="","",IFERROR(VLOOKUP(AS946,CODES!$A$3:$D$1348,4,FALSE),"X"))&amp;IF(AT946="","",IFERROR(VLOOKUP(AT946,CODES!$A$3:$D$1348,4,FALSE),"X"))&amp;IF(AU946="","",IFERROR(VLOOKUP(AU946,CODES!$A$3:$D$1348,4,FALSE),"X"))&amp;IF(AV946="","",IFERROR(VLOOKUP(AV946,CODES!$A$3:$D$1348,4,FALSE),"X"))&amp;IF(AW946="","",IFERROR(VLOOKUP(AW946,CODES!$A$3:$D$1348,4,FALSE),"X"))&amp;IF(AX946="","",IFERROR(VLOOKUP(AX946,CODES!$A$3:$D$1348,4,FALSE),"X"))&amp;IF(AY946="","",IFERROR(VLOOKUP(AY946,CODES!$A$3:$D$1348,4,FALSE),"X"))</f>
        <v/>
      </c>
      <c r="AN946" s="258">
        <f>SUM(IFERROR(VLOOKUP(AP946,CODES!$A$3:$D$1348,4,FALSE)*BC946,0),IFERROR(VLOOKUP(AQ946,CODES!$A$3:$D$1348,4,FALSE)*BF946,0),IFERROR(VLOOKUP(AR946,CODES!$A$3:$D$1348,4,FALSE)*BI946,0),IFERROR(VLOOKUP(AS946,CODES!$A$3:$D$1348,4,FALSE)*BL946,0),IFERROR(VLOOKUP(AT946,CODES!$A$3:$D$1348,4,FALSE)*BO946,0),IFERROR(VLOOKUP(AU946,CODES!$A$3:$D$1348,4,FALSE)*BR946,0),IFERROR(VLOOKUP(AV946,CODES!$A$3:$D$1348,4,FALSE)*BU946,0),IFERROR(VLOOKUP(AW946,CODES!$A$3:$D$1348,4,FALSE)*BX946,0),IFERROR(VLOOKUP(AX946,CODES!$A$3:$D$1348,4,FALSE)*CA946,0),IFERROR(VLOOKUP(AY946,CODES!$A$3:$D$1348,4,FALSE)*CD946,0))</f>
        <v>0</v>
      </c>
      <c r="AO946" s="258">
        <f>SUM(IFERROR(VLOOKUP(AP946,CODES!$A$3:$D$1348,3,FALSE)*BC946,0),IFERROR(VLOOKUP(AQ946,CODES!$A$3:$D$1348,3,FALSE)*BF946,0),IFERROR(VLOOKUP(AR946,CODES!$A$3:$D$1348,3,FALSE)*BI946,0),IFERROR(VLOOKUP(AS946,CODES!$A$3:$D$1348,3,FALSE)*BL946,0),IFERROR(VLOOKUP(AT946,CODES!$A$3:$D$1348,3,FALSE)*BO946,0),IFERROR(VLOOKUP(AU946,CODES!$A$3:$D$1348,3,FALSE)*BR946,0),IFERROR(VLOOKUP(AV946,CODES!$A$3:$D$1348,3,FALSE)*BU946,0),IFERROR(VLOOKUP(AW946,CODES!$A$3:$D$1348,3,FALSE)*BX946,0),IFERROR(VLOOKUP(AX946,CODES!$A$3:$D$1348,3,FALSE)*CA946,0),IFERROR(VLOOKUP(AY946,CODES!$A$3:$D$1348,3,FALSE)*CD946,0))+B946</f>
        <v>0</v>
      </c>
      <c r="AP946" s="271" t="str">
        <f t="shared" si="489"/>
        <v/>
      </c>
      <c r="AQ946" s="271" t="str">
        <f t="shared" si="490"/>
        <v/>
      </c>
      <c r="AR946" s="271" t="str">
        <f t="shared" si="491"/>
        <v/>
      </c>
      <c r="AS946" s="271" t="str">
        <f t="shared" si="492"/>
        <v/>
      </c>
      <c r="AT946" s="271" t="str">
        <f t="shared" si="493"/>
        <v/>
      </c>
      <c r="AU946" s="271" t="str">
        <f t="shared" si="494"/>
        <v/>
      </c>
      <c r="AV946" s="271" t="str">
        <f t="shared" si="495"/>
        <v/>
      </c>
      <c r="AW946" s="271" t="str">
        <f t="shared" si="496"/>
        <v/>
      </c>
      <c r="AX946" s="271" t="str">
        <f t="shared" si="497"/>
        <v/>
      </c>
      <c r="AY946" s="271" t="str">
        <f t="shared" si="498"/>
        <v/>
      </c>
      <c r="AZ946" s="258">
        <f t="shared" si="18"/>
        <v>0</v>
      </c>
      <c r="BA946" s="258">
        <f t="shared" si="19"/>
        <v>1</v>
      </c>
      <c r="BB946" s="258">
        <f t="shared" si="499"/>
        <v>0</v>
      </c>
      <c r="BC946" s="258">
        <f t="shared" si="500"/>
        <v>1</v>
      </c>
      <c r="BD946" s="258">
        <f t="shared" si="20"/>
        <v>1</v>
      </c>
      <c r="BE946" s="258">
        <f t="shared" si="501"/>
        <v>0</v>
      </c>
      <c r="BF946" s="258">
        <f t="shared" si="502"/>
        <v>1</v>
      </c>
      <c r="BG946" s="258">
        <f t="shared" si="21"/>
        <v>1</v>
      </c>
      <c r="BH946" s="258">
        <f t="shared" si="503"/>
        <v>0</v>
      </c>
      <c r="BI946" s="258">
        <f t="shared" si="504"/>
        <v>1</v>
      </c>
      <c r="BJ946" s="258">
        <f t="shared" si="22"/>
        <v>1</v>
      </c>
      <c r="BK946" s="258">
        <f t="shared" si="505"/>
        <v>0</v>
      </c>
      <c r="BL946" s="258">
        <f t="shared" si="506"/>
        <v>1</v>
      </c>
      <c r="BM946" s="258">
        <f t="shared" si="23"/>
        <v>1</v>
      </c>
      <c r="BN946" s="258">
        <f t="shared" si="507"/>
        <v>0</v>
      </c>
      <c r="BO946" s="258">
        <f t="shared" si="508"/>
        <v>1</v>
      </c>
      <c r="BP946" s="258">
        <f t="shared" si="24"/>
        <v>1</v>
      </c>
      <c r="BQ946" s="258">
        <f t="shared" si="509"/>
        <v>0</v>
      </c>
      <c r="BR946" s="258">
        <f t="shared" si="510"/>
        <v>1</v>
      </c>
      <c r="BS946" s="258">
        <f t="shared" si="25"/>
        <v>1</v>
      </c>
      <c r="BT946" s="258">
        <f t="shared" si="511"/>
        <v>0</v>
      </c>
      <c r="BU946" s="258">
        <f t="shared" si="512"/>
        <v>1</v>
      </c>
      <c r="BV946" s="258">
        <f t="shared" si="26"/>
        <v>1</v>
      </c>
      <c r="BW946" s="258">
        <f t="shared" si="513"/>
        <v>0</v>
      </c>
      <c r="BX946" s="258">
        <f t="shared" si="514"/>
        <v>1</v>
      </c>
      <c r="BY946" s="258">
        <f t="shared" si="27"/>
        <v>1</v>
      </c>
      <c r="BZ946" s="258">
        <f t="shared" si="515"/>
        <v>0</v>
      </c>
      <c r="CA946" s="258">
        <f t="shared" si="516"/>
        <v>1</v>
      </c>
      <c r="CB946" s="258">
        <f t="shared" si="28"/>
        <v>1</v>
      </c>
      <c r="CC946" s="258">
        <f t="shared" si="517"/>
        <v>0</v>
      </c>
      <c r="CD946" s="258">
        <f t="shared" si="518"/>
        <v>1</v>
      </c>
    </row>
    <row r="947" spans="1:82" hidden="1">
      <c r="A947" s="258"/>
      <c r="B947" s="258"/>
      <c r="C947" s="259"/>
      <c r="D947" s="258"/>
      <c r="E947" s="258"/>
      <c r="F947" s="258"/>
      <c r="G947" s="258">
        <v>939</v>
      </c>
      <c r="H947" s="743"/>
      <c r="I947" s="744"/>
      <c r="J947" s="739"/>
      <c r="K947" s="745"/>
      <c r="L947" s="745"/>
      <c r="M947" s="272"/>
      <c r="N947" s="508">
        <f t="shared" si="452"/>
        <v>0</v>
      </c>
      <c r="O947" s="510">
        <f t="shared" si="453"/>
        <v>0</v>
      </c>
      <c r="P947" s="260">
        <f t="shared" si="454"/>
        <v>0</v>
      </c>
      <c r="Q947" s="261">
        <f t="shared" si="455"/>
        <v>0</v>
      </c>
      <c r="R947" s="261">
        <f t="shared" si="456"/>
        <v>0</v>
      </c>
      <c r="S947" s="262"/>
      <c r="T947" s="262"/>
      <c r="U947" s="263">
        <f t="shared" si="2"/>
        <v>1.288</v>
      </c>
      <c r="V947" s="264">
        <f>IF(E947="SP",1,IF(D947="",ExtraMargeMateriaal,(1-VLOOKUP(D947,TabelAankoop[],4,FALSE))))</f>
        <v>1</v>
      </c>
      <c r="W947" s="265">
        <f t="shared" si="3"/>
        <v>0.6885</v>
      </c>
      <c r="X947" s="266">
        <f t="shared" si="4"/>
        <v>1</v>
      </c>
      <c r="Y947" s="267">
        <f t="shared" si="5"/>
        <v>1.46</v>
      </c>
      <c r="Z947" s="267">
        <f t="shared" si="6"/>
        <v>1.1599999999999999</v>
      </c>
      <c r="AA947" s="268">
        <f t="shared" si="7"/>
        <v>0</v>
      </c>
      <c r="AB947" s="456">
        <f t="shared" si="8"/>
        <v>0</v>
      </c>
      <c r="AC947" s="457">
        <f t="shared" si="9"/>
        <v>0</v>
      </c>
      <c r="AD947" s="456">
        <f t="shared" si="10"/>
        <v>0</v>
      </c>
      <c r="AE947" s="458">
        <f t="shared" si="11"/>
        <v>0</v>
      </c>
      <c r="AF947" s="457">
        <f t="shared" si="488"/>
        <v>0</v>
      </c>
      <c r="AG947" s="456">
        <f t="shared" si="12"/>
        <v>0</v>
      </c>
      <c r="AH947" s="457">
        <f t="shared" si="13"/>
        <v>0</v>
      </c>
      <c r="AI947" s="268">
        <f t="shared" si="14"/>
        <v>0</v>
      </c>
      <c r="AJ947" s="269">
        <f t="shared" si="15"/>
        <v>0</v>
      </c>
      <c r="AK947" s="270">
        <f t="shared" si="16"/>
        <v>0</v>
      </c>
      <c r="AL947" s="415">
        <f t="shared" si="17"/>
        <v>0</v>
      </c>
      <c r="AM947" s="259" t="str">
        <f>IF(AP947="","",IFERROR(VLOOKUP(AP947,CODES!$A$3:$D$1348,4,FALSE),"X"))&amp;IF(AQ947="","",IFERROR(VLOOKUP(AQ947,CODES!$A$3:$D$1348,4,FALSE),"X"))&amp;IF(AR947="","",IFERROR(VLOOKUP(AR947,CODES!$A$3:$D$1348,4,FALSE),"X"))&amp;IF(AS947="","",IFERROR(VLOOKUP(AS947,CODES!$A$3:$D$1348,4,FALSE),"X"))&amp;IF(AT947="","",IFERROR(VLOOKUP(AT947,CODES!$A$3:$D$1348,4,FALSE),"X"))&amp;IF(AU947="","",IFERROR(VLOOKUP(AU947,CODES!$A$3:$D$1348,4,FALSE),"X"))&amp;IF(AV947="","",IFERROR(VLOOKUP(AV947,CODES!$A$3:$D$1348,4,FALSE),"X"))&amp;IF(AW947="","",IFERROR(VLOOKUP(AW947,CODES!$A$3:$D$1348,4,FALSE),"X"))&amp;IF(AX947="","",IFERROR(VLOOKUP(AX947,CODES!$A$3:$D$1348,4,FALSE),"X"))&amp;IF(AY947="","",IFERROR(VLOOKUP(AY947,CODES!$A$3:$D$1348,4,FALSE),"X"))</f>
        <v/>
      </c>
      <c r="AN947" s="258">
        <f>SUM(IFERROR(VLOOKUP(AP947,CODES!$A$3:$D$1348,4,FALSE)*BC947,0),IFERROR(VLOOKUP(AQ947,CODES!$A$3:$D$1348,4,FALSE)*BF947,0),IFERROR(VLOOKUP(AR947,CODES!$A$3:$D$1348,4,FALSE)*BI947,0),IFERROR(VLOOKUP(AS947,CODES!$A$3:$D$1348,4,FALSE)*BL947,0),IFERROR(VLOOKUP(AT947,CODES!$A$3:$D$1348,4,FALSE)*BO947,0),IFERROR(VLOOKUP(AU947,CODES!$A$3:$D$1348,4,FALSE)*BR947,0),IFERROR(VLOOKUP(AV947,CODES!$A$3:$D$1348,4,FALSE)*BU947,0),IFERROR(VLOOKUP(AW947,CODES!$A$3:$D$1348,4,FALSE)*BX947,0),IFERROR(VLOOKUP(AX947,CODES!$A$3:$D$1348,4,FALSE)*CA947,0),IFERROR(VLOOKUP(AY947,CODES!$A$3:$D$1348,4,FALSE)*CD947,0))</f>
        <v>0</v>
      </c>
      <c r="AO947" s="258">
        <f>SUM(IFERROR(VLOOKUP(AP947,CODES!$A$3:$D$1348,3,FALSE)*BC947,0),IFERROR(VLOOKUP(AQ947,CODES!$A$3:$D$1348,3,FALSE)*BF947,0),IFERROR(VLOOKUP(AR947,CODES!$A$3:$D$1348,3,FALSE)*BI947,0),IFERROR(VLOOKUP(AS947,CODES!$A$3:$D$1348,3,FALSE)*BL947,0),IFERROR(VLOOKUP(AT947,CODES!$A$3:$D$1348,3,FALSE)*BO947,0),IFERROR(VLOOKUP(AU947,CODES!$A$3:$D$1348,3,FALSE)*BR947,0),IFERROR(VLOOKUP(AV947,CODES!$A$3:$D$1348,3,FALSE)*BU947,0),IFERROR(VLOOKUP(AW947,CODES!$A$3:$D$1348,3,FALSE)*BX947,0),IFERROR(VLOOKUP(AX947,CODES!$A$3:$D$1348,3,FALSE)*CA947,0),IFERROR(VLOOKUP(AY947,CODES!$A$3:$D$1348,3,FALSE)*CD947,0))+B947</f>
        <v>0</v>
      </c>
      <c r="AP947" s="271" t="str">
        <f t="shared" si="489"/>
        <v/>
      </c>
      <c r="AQ947" s="271" t="str">
        <f t="shared" si="490"/>
        <v/>
      </c>
      <c r="AR947" s="271" t="str">
        <f t="shared" si="491"/>
        <v/>
      </c>
      <c r="AS947" s="271" t="str">
        <f t="shared" si="492"/>
        <v/>
      </c>
      <c r="AT947" s="271" t="str">
        <f t="shared" si="493"/>
        <v/>
      </c>
      <c r="AU947" s="271" t="str">
        <f t="shared" si="494"/>
        <v/>
      </c>
      <c r="AV947" s="271" t="str">
        <f t="shared" si="495"/>
        <v/>
      </c>
      <c r="AW947" s="271" t="str">
        <f t="shared" si="496"/>
        <v/>
      </c>
      <c r="AX947" s="271" t="str">
        <f t="shared" si="497"/>
        <v/>
      </c>
      <c r="AY947" s="271" t="str">
        <f t="shared" si="498"/>
        <v/>
      </c>
      <c r="AZ947" s="258">
        <f t="shared" si="18"/>
        <v>0</v>
      </c>
      <c r="BA947" s="258">
        <f t="shared" si="19"/>
        <v>1</v>
      </c>
      <c r="BB947" s="258">
        <f t="shared" si="499"/>
        <v>0</v>
      </c>
      <c r="BC947" s="258">
        <f t="shared" si="500"/>
        <v>1</v>
      </c>
      <c r="BD947" s="258">
        <f t="shared" si="20"/>
        <v>1</v>
      </c>
      <c r="BE947" s="258">
        <f t="shared" si="501"/>
        <v>0</v>
      </c>
      <c r="BF947" s="258">
        <f t="shared" si="502"/>
        <v>1</v>
      </c>
      <c r="BG947" s="258">
        <f t="shared" si="21"/>
        <v>1</v>
      </c>
      <c r="BH947" s="258">
        <f t="shared" si="503"/>
        <v>0</v>
      </c>
      <c r="BI947" s="258">
        <f t="shared" si="504"/>
        <v>1</v>
      </c>
      <c r="BJ947" s="258">
        <f t="shared" si="22"/>
        <v>1</v>
      </c>
      <c r="BK947" s="258">
        <f t="shared" si="505"/>
        <v>0</v>
      </c>
      <c r="BL947" s="258">
        <f t="shared" si="506"/>
        <v>1</v>
      </c>
      <c r="BM947" s="258">
        <f t="shared" si="23"/>
        <v>1</v>
      </c>
      <c r="BN947" s="258">
        <f t="shared" si="507"/>
        <v>0</v>
      </c>
      <c r="BO947" s="258">
        <f t="shared" si="508"/>
        <v>1</v>
      </c>
      <c r="BP947" s="258">
        <f t="shared" si="24"/>
        <v>1</v>
      </c>
      <c r="BQ947" s="258">
        <f t="shared" si="509"/>
        <v>0</v>
      </c>
      <c r="BR947" s="258">
        <f t="shared" si="510"/>
        <v>1</v>
      </c>
      <c r="BS947" s="258">
        <f t="shared" si="25"/>
        <v>1</v>
      </c>
      <c r="BT947" s="258">
        <f t="shared" si="511"/>
        <v>0</v>
      </c>
      <c r="BU947" s="258">
        <f t="shared" si="512"/>
        <v>1</v>
      </c>
      <c r="BV947" s="258">
        <f t="shared" si="26"/>
        <v>1</v>
      </c>
      <c r="BW947" s="258">
        <f t="shared" si="513"/>
        <v>0</v>
      </c>
      <c r="BX947" s="258">
        <f t="shared" si="514"/>
        <v>1</v>
      </c>
      <c r="BY947" s="258">
        <f t="shared" si="27"/>
        <v>1</v>
      </c>
      <c r="BZ947" s="258">
        <f t="shared" si="515"/>
        <v>0</v>
      </c>
      <c r="CA947" s="258">
        <f t="shared" si="516"/>
        <v>1</v>
      </c>
      <c r="CB947" s="258">
        <f t="shared" si="28"/>
        <v>1</v>
      </c>
      <c r="CC947" s="258">
        <f t="shared" si="517"/>
        <v>0</v>
      </c>
      <c r="CD947" s="258">
        <f t="shared" si="518"/>
        <v>1</v>
      </c>
    </row>
    <row r="948" spans="1:82" hidden="1">
      <c r="A948" s="258"/>
      <c r="B948" s="258"/>
      <c r="C948" s="259"/>
      <c r="D948" s="258"/>
      <c r="E948" s="258"/>
      <c r="F948" s="258"/>
      <c r="G948" s="258">
        <v>940</v>
      </c>
      <c r="H948" s="743"/>
      <c r="I948" s="744"/>
      <c r="J948" s="739"/>
      <c r="K948" s="745"/>
      <c r="L948" s="745"/>
      <c r="M948" s="272"/>
      <c r="N948" s="508">
        <f t="shared" si="452"/>
        <v>0</v>
      </c>
      <c r="O948" s="510">
        <f t="shared" si="453"/>
        <v>0</v>
      </c>
      <c r="P948" s="260">
        <f t="shared" si="454"/>
        <v>0</v>
      </c>
      <c r="Q948" s="261">
        <f t="shared" si="455"/>
        <v>0</v>
      </c>
      <c r="R948" s="261">
        <f t="shared" si="456"/>
        <v>0</v>
      </c>
      <c r="S948" s="262"/>
      <c r="T948" s="262"/>
      <c r="U948" s="263">
        <f t="shared" si="2"/>
        <v>1.288</v>
      </c>
      <c r="V948" s="264">
        <f>IF(E948="SP",1,IF(D948="",ExtraMargeMateriaal,(1-VLOOKUP(D948,TabelAankoop[],4,FALSE))))</f>
        <v>1</v>
      </c>
      <c r="W948" s="265">
        <f t="shared" si="3"/>
        <v>0.6885</v>
      </c>
      <c r="X948" s="266">
        <f t="shared" si="4"/>
        <v>1</v>
      </c>
      <c r="Y948" s="267">
        <f t="shared" si="5"/>
        <v>1.46</v>
      </c>
      <c r="Z948" s="267">
        <f t="shared" si="6"/>
        <v>1.1599999999999999</v>
      </c>
      <c r="AA948" s="268">
        <f t="shared" si="7"/>
        <v>0</v>
      </c>
      <c r="AB948" s="456">
        <f t="shared" si="8"/>
        <v>0</v>
      </c>
      <c r="AC948" s="457">
        <f t="shared" si="9"/>
        <v>0</v>
      </c>
      <c r="AD948" s="456">
        <f t="shared" si="10"/>
        <v>0</v>
      </c>
      <c r="AE948" s="458">
        <f t="shared" si="11"/>
        <v>0</v>
      </c>
      <c r="AF948" s="457">
        <f t="shared" si="488"/>
        <v>0</v>
      </c>
      <c r="AG948" s="456">
        <f t="shared" si="12"/>
        <v>0</v>
      </c>
      <c r="AH948" s="457">
        <f t="shared" si="13"/>
        <v>0</v>
      </c>
      <c r="AI948" s="268">
        <f t="shared" si="14"/>
        <v>0</v>
      </c>
      <c r="AJ948" s="269">
        <f t="shared" si="15"/>
        <v>0</v>
      </c>
      <c r="AK948" s="270">
        <f t="shared" si="16"/>
        <v>0</v>
      </c>
      <c r="AL948" s="415">
        <f t="shared" si="17"/>
        <v>0</v>
      </c>
      <c r="AM948" s="259" t="str">
        <f>IF(AP948="","",IFERROR(VLOOKUP(AP948,CODES!$A$3:$D$1348,4,FALSE),"X"))&amp;IF(AQ948="","",IFERROR(VLOOKUP(AQ948,CODES!$A$3:$D$1348,4,FALSE),"X"))&amp;IF(AR948="","",IFERROR(VLOOKUP(AR948,CODES!$A$3:$D$1348,4,FALSE),"X"))&amp;IF(AS948="","",IFERROR(VLOOKUP(AS948,CODES!$A$3:$D$1348,4,FALSE),"X"))&amp;IF(AT948="","",IFERROR(VLOOKUP(AT948,CODES!$A$3:$D$1348,4,FALSE),"X"))&amp;IF(AU948="","",IFERROR(VLOOKUP(AU948,CODES!$A$3:$D$1348,4,FALSE),"X"))&amp;IF(AV948="","",IFERROR(VLOOKUP(AV948,CODES!$A$3:$D$1348,4,FALSE),"X"))&amp;IF(AW948="","",IFERROR(VLOOKUP(AW948,CODES!$A$3:$D$1348,4,FALSE),"X"))&amp;IF(AX948="","",IFERROR(VLOOKUP(AX948,CODES!$A$3:$D$1348,4,FALSE),"X"))&amp;IF(AY948="","",IFERROR(VLOOKUP(AY948,CODES!$A$3:$D$1348,4,FALSE),"X"))</f>
        <v/>
      </c>
      <c r="AN948" s="258">
        <f>SUM(IFERROR(VLOOKUP(AP948,CODES!$A$3:$D$1348,4,FALSE)*BC948,0),IFERROR(VLOOKUP(AQ948,CODES!$A$3:$D$1348,4,FALSE)*BF948,0),IFERROR(VLOOKUP(AR948,CODES!$A$3:$D$1348,4,FALSE)*BI948,0),IFERROR(VLOOKUP(AS948,CODES!$A$3:$D$1348,4,FALSE)*BL948,0),IFERROR(VLOOKUP(AT948,CODES!$A$3:$D$1348,4,FALSE)*BO948,0),IFERROR(VLOOKUP(AU948,CODES!$A$3:$D$1348,4,FALSE)*BR948,0),IFERROR(VLOOKUP(AV948,CODES!$A$3:$D$1348,4,FALSE)*BU948,0),IFERROR(VLOOKUP(AW948,CODES!$A$3:$D$1348,4,FALSE)*BX948,0),IFERROR(VLOOKUP(AX948,CODES!$A$3:$D$1348,4,FALSE)*CA948,0),IFERROR(VLOOKUP(AY948,CODES!$A$3:$D$1348,4,FALSE)*CD948,0))</f>
        <v>0</v>
      </c>
      <c r="AO948" s="258">
        <f>SUM(IFERROR(VLOOKUP(AP948,CODES!$A$3:$D$1348,3,FALSE)*BC948,0),IFERROR(VLOOKUP(AQ948,CODES!$A$3:$D$1348,3,FALSE)*BF948,0),IFERROR(VLOOKUP(AR948,CODES!$A$3:$D$1348,3,FALSE)*BI948,0),IFERROR(VLOOKUP(AS948,CODES!$A$3:$D$1348,3,FALSE)*BL948,0),IFERROR(VLOOKUP(AT948,CODES!$A$3:$D$1348,3,FALSE)*BO948,0),IFERROR(VLOOKUP(AU948,CODES!$A$3:$D$1348,3,FALSE)*BR948,0),IFERROR(VLOOKUP(AV948,CODES!$A$3:$D$1348,3,FALSE)*BU948,0),IFERROR(VLOOKUP(AW948,CODES!$A$3:$D$1348,3,FALSE)*BX948,0),IFERROR(VLOOKUP(AX948,CODES!$A$3:$D$1348,3,FALSE)*CA948,0),IFERROR(VLOOKUP(AY948,CODES!$A$3:$D$1348,3,FALSE)*CD948,0))+B948</f>
        <v>0</v>
      </c>
      <c r="AP948" s="271" t="str">
        <f t="shared" si="489"/>
        <v/>
      </c>
      <c r="AQ948" s="271" t="str">
        <f t="shared" si="490"/>
        <v/>
      </c>
      <c r="AR948" s="271" t="str">
        <f t="shared" si="491"/>
        <v/>
      </c>
      <c r="AS948" s="271" t="str">
        <f t="shared" si="492"/>
        <v/>
      </c>
      <c r="AT948" s="271" t="str">
        <f t="shared" si="493"/>
        <v/>
      </c>
      <c r="AU948" s="271" t="str">
        <f t="shared" si="494"/>
        <v/>
      </c>
      <c r="AV948" s="271" t="str">
        <f t="shared" si="495"/>
        <v/>
      </c>
      <c r="AW948" s="271" t="str">
        <f t="shared" si="496"/>
        <v/>
      </c>
      <c r="AX948" s="271" t="str">
        <f t="shared" si="497"/>
        <v/>
      </c>
      <c r="AY948" s="271" t="str">
        <f t="shared" si="498"/>
        <v/>
      </c>
      <c r="AZ948" s="258">
        <f t="shared" si="18"/>
        <v>0</v>
      </c>
      <c r="BA948" s="258">
        <f t="shared" si="19"/>
        <v>1</v>
      </c>
      <c r="BB948" s="258">
        <f t="shared" si="499"/>
        <v>0</v>
      </c>
      <c r="BC948" s="258">
        <f t="shared" si="500"/>
        <v>1</v>
      </c>
      <c r="BD948" s="258">
        <f t="shared" si="20"/>
        <v>1</v>
      </c>
      <c r="BE948" s="258">
        <f t="shared" si="501"/>
        <v>0</v>
      </c>
      <c r="BF948" s="258">
        <f t="shared" si="502"/>
        <v>1</v>
      </c>
      <c r="BG948" s="258">
        <f t="shared" si="21"/>
        <v>1</v>
      </c>
      <c r="BH948" s="258">
        <f t="shared" si="503"/>
        <v>0</v>
      </c>
      <c r="BI948" s="258">
        <f t="shared" si="504"/>
        <v>1</v>
      </c>
      <c r="BJ948" s="258">
        <f t="shared" si="22"/>
        <v>1</v>
      </c>
      <c r="BK948" s="258">
        <f t="shared" si="505"/>
        <v>0</v>
      </c>
      <c r="BL948" s="258">
        <f t="shared" si="506"/>
        <v>1</v>
      </c>
      <c r="BM948" s="258">
        <f t="shared" si="23"/>
        <v>1</v>
      </c>
      <c r="BN948" s="258">
        <f t="shared" si="507"/>
        <v>0</v>
      </c>
      <c r="BO948" s="258">
        <f t="shared" si="508"/>
        <v>1</v>
      </c>
      <c r="BP948" s="258">
        <f t="shared" si="24"/>
        <v>1</v>
      </c>
      <c r="BQ948" s="258">
        <f t="shared" si="509"/>
        <v>0</v>
      </c>
      <c r="BR948" s="258">
        <f t="shared" si="510"/>
        <v>1</v>
      </c>
      <c r="BS948" s="258">
        <f t="shared" si="25"/>
        <v>1</v>
      </c>
      <c r="BT948" s="258">
        <f t="shared" si="511"/>
        <v>0</v>
      </c>
      <c r="BU948" s="258">
        <f t="shared" si="512"/>
        <v>1</v>
      </c>
      <c r="BV948" s="258">
        <f t="shared" si="26"/>
        <v>1</v>
      </c>
      <c r="BW948" s="258">
        <f t="shared" si="513"/>
        <v>0</v>
      </c>
      <c r="BX948" s="258">
        <f t="shared" si="514"/>
        <v>1</v>
      </c>
      <c r="BY948" s="258">
        <f t="shared" si="27"/>
        <v>1</v>
      </c>
      <c r="BZ948" s="258">
        <f t="shared" si="515"/>
        <v>0</v>
      </c>
      <c r="CA948" s="258">
        <f t="shared" si="516"/>
        <v>1</v>
      </c>
      <c r="CB948" s="258">
        <f t="shared" si="28"/>
        <v>1</v>
      </c>
      <c r="CC948" s="258">
        <f t="shared" si="517"/>
        <v>0</v>
      </c>
      <c r="CD948" s="258">
        <f t="shared" si="518"/>
        <v>1</v>
      </c>
    </row>
    <row r="949" spans="1:82" hidden="1">
      <c r="A949" s="258"/>
      <c r="B949" s="258"/>
      <c r="C949" s="259"/>
      <c r="D949" s="258"/>
      <c r="E949" s="258"/>
      <c r="F949" s="258"/>
      <c r="G949" s="258">
        <v>941</v>
      </c>
      <c r="H949" s="743"/>
      <c r="I949" s="744"/>
      <c r="J949" s="739"/>
      <c r="K949" s="745"/>
      <c r="L949" s="745"/>
      <c r="M949" s="272"/>
      <c r="N949" s="508">
        <f t="shared" si="452"/>
        <v>0</v>
      </c>
      <c r="O949" s="510">
        <f t="shared" si="453"/>
        <v>0</v>
      </c>
      <c r="P949" s="260">
        <f t="shared" si="454"/>
        <v>0</v>
      </c>
      <c r="Q949" s="261">
        <f t="shared" si="455"/>
        <v>0</v>
      </c>
      <c r="R949" s="261">
        <f t="shared" si="456"/>
        <v>0</v>
      </c>
      <c r="S949" s="262"/>
      <c r="T949" s="262"/>
      <c r="U949" s="263">
        <f t="shared" si="2"/>
        <v>1.288</v>
      </c>
      <c r="V949" s="264">
        <f>IF(E949="SP",1,IF(D949="",ExtraMargeMateriaal,(1-VLOOKUP(D949,TabelAankoop[],4,FALSE))))</f>
        <v>1</v>
      </c>
      <c r="W949" s="265">
        <f t="shared" si="3"/>
        <v>0.6885</v>
      </c>
      <c r="X949" s="266">
        <f t="shared" si="4"/>
        <v>1</v>
      </c>
      <c r="Y949" s="267">
        <f t="shared" si="5"/>
        <v>1.46</v>
      </c>
      <c r="Z949" s="267">
        <f t="shared" si="6"/>
        <v>1.1599999999999999</v>
      </c>
      <c r="AA949" s="268">
        <f t="shared" si="7"/>
        <v>0</v>
      </c>
      <c r="AB949" s="456">
        <f t="shared" si="8"/>
        <v>0</v>
      </c>
      <c r="AC949" s="457">
        <f t="shared" si="9"/>
        <v>0</v>
      </c>
      <c r="AD949" s="456">
        <f t="shared" si="10"/>
        <v>0</v>
      </c>
      <c r="AE949" s="458">
        <f t="shared" si="11"/>
        <v>0</v>
      </c>
      <c r="AF949" s="457">
        <f t="shared" si="488"/>
        <v>0</v>
      </c>
      <c r="AG949" s="456">
        <f t="shared" si="12"/>
        <v>0</v>
      </c>
      <c r="AH949" s="457">
        <f t="shared" si="13"/>
        <v>0</v>
      </c>
      <c r="AI949" s="268">
        <f t="shared" si="14"/>
        <v>0</v>
      </c>
      <c r="AJ949" s="269">
        <f t="shared" si="15"/>
        <v>0</v>
      </c>
      <c r="AK949" s="270">
        <f t="shared" si="16"/>
        <v>0</v>
      </c>
      <c r="AL949" s="415">
        <f t="shared" si="17"/>
        <v>0</v>
      </c>
      <c r="AM949" s="259" t="str">
        <f>IF(AP949="","",IFERROR(VLOOKUP(AP949,CODES!$A$3:$D$1348,4,FALSE),"X"))&amp;IF(AQ949="","",IFERROR(VLOOKUP(AQ949,CODES!$A$3:$D$1348,4,FALSE),"X"))&amp;IF(AR949="","",IFERROR(VLOOKUP(AR949,CODES!$A$3:$D$1348,4,FALSE),"X"))&amp;IF(AS949="","",IFERROR(VLOOKUP(AS949,CODES!$A$3:$D$1348,4,FALSE),"X"))&amp;IF(AT949="","",IFERROR(VLOOKUP(AT949,CODES!$A$3:$D$1348,4,FALSE),"X"))&amp;IF(AU949="","",IFERROR(VLOOKUP(AU949,CODES!$A$3:$D$1348,4,FALSE),"X"))&amp;IF(AV949="","",IFERROR(VLOOKUP(AV949,CODES!$A$3:$D$1348,4,FALSE),"X"))&amp;IF(AW949="","",IFERROR(VLOOKUP(AW949,CODES!$A$3:$D$1348,4,FALSE),"X"))&amp;IF(AX949="","",IFERROR(VLOOKUP(AX949,CODES!$A$3:$D$1348,4,FALSE),"X"))&amp;IF(AY949="","",IFERROR(VLOOKUP(AY949,CODES!$A$3:$D$1348,4,FALSE),"X"))</f>
        <v/>
      </c>
      <c r="AN949" s="258">
        <f>SUM(IFERROR(VLOOKUP(AP949,CODES!$A$3:$D$1348,4,FALSE)*BC949,0),IFERROR(VLOOKUP(AQ949,CODES!$A$3:$D$1348,4,FALSE)*BF949,0),IFERROR(VLOOKUP(AR949,CODES!$A$3:$D$1348,4,FALSE)*BI949,0),IFERROR(VLOOKUP(AS949,CODES!$A$3:$D$1348,4,FALSE)*BL949,0),IFERROR(VLOOKUP(AT949,CODES!$A$3:$D$1348,4,FALSE)*BO949,0),IFERROR(VLOOKUP(AU949,CODES!$A$3:$D$1348,4,FALSE)*BR949,0),IFERROR(VLOOKUP(AV949,CODES!$A$3:$D$1348,4,FALSE)*BU949,0),IFERROR(VLOOKUP(AW949,CODES!$A$3:$D$1348,4,FALSE)*BX949,0),IFERROR(VLOOKUP(AX949,CODES!$A$3:$D$1348,4,FALSE)*CA949,0),IFERROR(VLOOKUP(AY949,CODES!$A$3:$D$1348,4,FALSE)*CD949,0))</f>
        <v>0</v>
      </c>
      <c r="AO949" s="258">
        <f>SUM(IFERROR(VLOOKUP(AP949,CODES!$A$3:$D$1348,3,FALSE)*BC949,0),IFERROR(VLOOKUP(AQ949,CODES!$A$3:$D$1348,3,FALSE)*BF949,0),IFERROR(VLOOKUP(AR949,CODES!$A$3:$D$1348,3,FALSE)*BI949,0),IFERROR(VLOOKUP(AS949,CODES!$A$3:$D$1348,3,FALSE)*BL949,0),IFERROR(VLOOKUP(AT949,CODES!$A$3:$D$1348,3,FALSE)*BO949,0),IFERROR(VLOOKUP(AU949,CODES!$A$3:$D$1348,3,FALSE)*BR949,0),IFERROR(VLOOKUP(AV949,CODES!$A$3:$D$1348,3,FALSE)*BU949,0),IFERROR(VLOOKUP(AW949,CODES!$A$3:$D$1348,3,FALSE)*BX949,0),IFERROR(VLOOKUP(AX949,CODES!$A$3:$D$1348,3,FALSE)*CA949,0),IFERROR(VLOOKUP(AY949,CODES!$A$3:$D$1348,3,FALSE)*CD949,0))+B949</f>
        <v>0</v>
      </c>
      <c r="AP949" s="271" t="str">
        <f t="shared" si="489"/>
        <v/>
      </c>
      <c r="AQ949" s="271" t="str">
        <f t="shared" si="490"/>
        <v/>
      </c>
      <c r="AR949" s="271" t="str">
        <f t="shared" si="491"/>
        <v/>
      </c>
      <c r="AS949" s="271" t="str">
        <f t="shared" si="492"/>
        <v/>
      </c>
      <c r="AT949" s="271" t="str">
        <f t="shared" si="493"/>
        <v/>
      </c>
      <c r="AU949" s="271" t="str">
        <f t="shared" si="494"/>
        <v/>
      </c>
      <c r="AV949" s="271" t="str">
        <f t="shared" si="495"/>
        <v/>
      </c>
      <c r="AW949" s="271" t="str">
        <f t="shared" si="496"/>
        <v/>
      </c>
      <c r="AX949" s="271" t="str">
        <f t="shared" si="497"/>
        <v/>
      </c>
      <c r="AY949" s="271" t="str">
        <f t="shared" si="498"/>
        <v/>
      </c>
      <c r="AZ949" s="258">
        <f t="shared" si="18"/>
        <v>0</v>
      </c>
      <c r="BA949" s="258">
        <f t="shared" si="19"/>
        <v>1</v>
      </c>
      <c r="BB949" s="258">
        <f t="shared" si="499"/>
        <v>0</v>
      </c>
      <c r="BC949" s="258">
        <f t="shared" si="500"/>
        <v>1</v>
      </c>
      <c r="BD949" s="258">
        <f t="shared" si="20"/>
        <v>1</v>
      </c>
      <c r="BE949" s="258">
        <f t="shared" si="501"/>
        <v>0</v>
      </c>
      <c r="BF949" s="258">
        <f t="shared" si="502"/>
        <v>1</v>
      </c>
      <c r="BG949" s="258">
        <f t="shared" si="21"/>
        <v>1</v>
      </c>
      <c r="BH949" s="258">
        <f t="shared" si="503"/>
        <v>0</v>
      </c>
      <c r="BI949" s="258">
        <f t="shared" si="504"/>
        <v>1</v>
      </c>
      <c r="BJ949" s="258">
        <f t="shared" si="22"/>
        <v>1</v>
      </c>
      <c r="BK949" s="258">
        <f t="shared" si="505"/>
        <v>0</v>
      </c>
      <c r="BL949" s="258">
        <f t="shared" si="506"/>
        <v>1</v>
      </c>
      <c r="BM949" s="258">
        <f t="shared" si="23"/>
        <v>1</v>
      </c>
      <c r="BN949" s="258">
        <f t="shared" si="507"/>
        <v>0</v>
      </c>
      <c r="BO949" s="258">
        <f t="shared" si="508"/>
        <v>1</v>
      </c>
      <c r="BP949" s="258">
        <f t="shared" si="24"/>
        <v>1</v>
      </c>
      <c r="BQ949" s="258">
        <f t="shared" si="509"/>
        <v>0</v>
      </c>
      <c r="BR949" s="258">
        <f t="shared" si="510"/>
        <v>1</v>
      </c>
      <c r="BS949" s="258">
        <f t="shared" si="25"/>
        <v>1</v>
      </c>
      <c r="BT949" s="258">
        <f t="shared" si="511"/>
        <v>0</v>
      </c>
      <c r="BU949" s="258">
        <f t="shared" si="512"/>
        <v>1</v>
      </c>
      <c r="BV949" s="258">
        <f t="shared" si="26"/>
        <v>1</v>
      </c>
      <c r="BW949" s="258">
        <f t="shared" si="513"/>
        <v>0</v>
      </c>
      <c r="BX949" s="258">
        <f t="shared" si="514"/>
        <v>1</v>
      </c>
      <c r="BY949" s="258">
        <f t="shared" si="27"/>
        <v>1</v>
      </c>
      <c r="BZ949" s="258">
        <f t="shared" si="515"/>
        <v>0</v>
      </c>
      <c r="CA949" s="258">
        <f t="shared" si="516"/>
        <v>1</v>
      </c>
      <c r="CB949" s="258">
        <f t="shared" si="28"/>
        <v>1</v>
      </c>
      <c r="CC949" s="258">
        <f t="shared" si="517"/>
        <v>0</v>
      </c>
      <c r="CD949" s="258">
        <f t="shared" si="518"/>
        <v>1</v>
      </c>
    </row>
    <row r="950" spans="1:82" hidden="1">
      <c r="A950" s="258"/>
      <c r="B950" s="258"/>
      <c r="C950" s="259"/>
      <c r="D950" s="258"/>
      <c r="E950" s="258"/>
      <c r="F950" s="258"/>
      <c r="G950" s="258">
        <v>942</v>
      </c>
      <c r="H950" s="743"/>
      <c r="I950" s="744"/>
      <c r="J950" s="739"/>
      <c r="K950" s="745"/>
      <c r="L950" s="745"/>
      <c r="M950" s="272"/>
      <c r="N950" s="508">
        <f t="shared" si="452"/>
        <v>0</v>
      </c>
      <c r="O950" s="510">
        <f t="shared" si="453"/>
        <v>0</v>
      </c>
      <c r="P950" s="260">
        <f t="shared" si="454"/>
        <v>0</v>
      </c>
      <c r="Q950" s="261">
        <f t="shared" si="455"/>
        <v>0</v>
      </c>
      <c r="R950" s="261">
        <f t="shared" si="456"/>
        <v>0</v>
      </c>
      <c r="S950" s="262"/>
      <c r="T950" s="262"/>
      <c r="U950" s="263">
        <f t="shared" si="2"/>
        <v>1.288</v>
      </c>
      <c r="V950" s="264">
        <f>IF(E950="SP",1,IF(D950="",ExtraMargeMateriaal,(1-VLOOKUP(D950,TabelAankoop[],4,FALSE))))</f>
        <v>1</v>
      </c>
      <c r="W950" s="265">
        <f t="shared" si="3"/>
        <v>0.6885</v>
      </c>
      <c r="X950" s="266">
        <f t="shared" si="4"/>
        <v>1</v>
      </c>
      <c r="Y950" s="267">
        <f t="shared" si="5"/>
        <v>1.46</v>
      </c>
      <c r="Z950" s="267">
        <f t="shared" si="6"/>
        <v>1.1599999999999999</v>
      </c>
      <c r="AA950" s="268">
        <f t="shared" si="7"/>
        <v>0</v>
      </c>
      <c r="AB950" s="456">
        <f t="shared" si="8"/>
        <v>0</v>
      </c>
      <c r="AC950" s="457">
        <f t="shared" si="9"/>
        <v>0</v>
      </c>
      <c r="AD950" s="456">
        <f t="shared" si="10"/>
        <v>0</v>
      </c>
      <c r="AE950" s="458">
        <f t="shared" si="11"/>
        <v>0</v>
      </c>
      <c r="AF950" s="457">
        <f t="shared" si="488"/>
        <v>0</v>
      </c>
      <c r="AG950" s="456">
        <f t="shared" si="12"/>
        <v>0</v>
      </c>
      <c r="AH950" s="457">
        <f t="shared" si="13"/>
        <v>0</v>
      </c>
      <c r="AI950" s="268">
        <f t="shared" si="14"/>
        <v>0</v>
      </c>
      <c r="AJ950" s="269">
        <f t="shared" si="15"/>
        <v>0</v>
      </c>
      <c r="AK950" s="270">
        <f t="shared" si="16"/>
        <v>0</v>
      </c>
      <c r="AL950" s="415">
        <f t="shared" si="17"/>
        <v>0</v>
      </c>
      <c r="AM950" s="259" t="str">
        <f>IF(AP950="","",IFERROR(VLOOKUP(AP950,CODES!$A$3:$D$1348,4,FALSE),"X"))&amp;IF(AQ950="","",IFERROR(VLOOKUP(AQ950,CODES!$A$3:$D$1348,4,FALSE),"X"))&amp;IF(AR950="","",IFERROR(VLOOKUP(AR950,CODES!$A$3:$D$1348,4,FALSE),"X"))&amp;IF(AS950="","",IFERROR(VLOOKUP(AS950,CODES!$A$3:$D$1348,4,FALSE),"X"))&amp;IF(AT950="","",IFERROR(VLOOKUP(AT950,CODES!$A$3:$D$1348,4,FALSE),"X"))&amp;IF(AU950="","",IFERROR(VLOOKUP(AU950,CODES!$A$3:$D$1348,4,FALSE),"X"))&amp;IF(AV950="","",IFERROR(VLOOKUP(AV950,CODES!$A$3:$D$1348,4,FALSE),"X"))&amp;IF(AW950="","",IFERROR(VLOOKUP(AW950,CODES!$A$3:$D$1348,4,FALSE),"X"))&amp;IF(AX950="","",IFERROR(VLOOKUP(AX950,CODES!$A$3:$D$1348,4,FALSE),"X"))&amp;IF(AY950="","",IFERROR(VLOOKUP(AY950,CODES!$A$3:$D$1348,4,FALSE),"X"))</f>
        <v/>
      </c>
      <c r="AN950" s="258">
        <f>SUM(IFERROR(VLOOKUP(AP950,CODES!$A$3:$D$1348,4,FALSE)*BC950,0),IFERROR(VLOOKUP(AQ950,CODES!$A$3:$D$1348,4,FALSE)*BF950,0),IFERROR(VLOOKUP(AR950,CODES!$A$3:$D$1348,4,FALSE)*BI950,0),IFERROR(VLOOKUP(AS950,CODES!$A$3:$D$1348,4,FALSE)*BL950,0),IFERROR(VLOOKUP(AT950,CODES!$A$3:$D$1348,4,FALSE)*BO950,0),IFERROR(VLOOKUP(AU950,CODES!$A$3:$D$1348,4,FALSE)*BR950,0),IFERROR(VLOOKUP(AV950,CODES!$A$3:$D$1348,4,FALSE)*BU950,0),IFERROR(VLOOKUP(AW950,CODES!$A$3:$D$1348,4,FALSE)*BX950,0),IFERROR(VLOOKUP(AX950,CODES!$A$3:$D$1348,4,FALSE)*CA950,0),IFERROR(VLOOKUP(AY950,CODES!$A$3:$D$1348,4,FALSE)*CD950,0))</f>
        <v>0</v>
      </c>
      <c r="AO950" s="258">
        <f>SUM(IFERROR(VLOOKUP(AP950,CODES!$A$3:$D$1348,3,FALSE)*BC950,0),IFERROR(VLOOKUP(AQ950,CODES!$A$3:$D$1348,3,FALSE)*BF950,0),IFERROR(VLOOKUP(AR950,CODES!$A$3:$D$1348,3,FALSE)*BI950,0),IFERROR(VLOOKUP(AS950,CODES!$A$3:$D$1348,3,FALSE)*BL950,0),IFERROR(VLOOKUP(AT950,CODES!$A$3:$D$1348,3,FALSE)*BO950,0),IFERROR(VLOOKUP(AU950,CODES!$A$3:$D$1348,3,FALSE)*BR950,0),IFERROR(VLOOKUP(AV950,CODES!$A$3:$D$1348,3,FALSE)*BU950,0),IFERROR(VLOOKUP(AW950,CODES!$A$3:$D$1348,3,FALSE)*BX950,0),IFERROR(VLOOKUP(AX950,CODES!$A$3:$D$1348,3,FALSE)*CA950,0),IFERROR(VLOOKUP(AY950,CODES!$A$3:$D$1348,3,FALSE)*CD950,0))+B950</f>
        <v>0</v>
      </c>
      <c r="AP950" s="271" t="str">
        <f t="shared" si="489"/>
        <v/>
      </c>
      <c r="AQ950" s="271" t="str">
        <f t="shared" si="490"/>
        <v/>
      </c>
      <c r="AR950" s="271" t="str">
        <f t="shared" si="491"/>
        <v/>
      </c>
      <c r="AS950" s="271" t="str">
        <f t="shared" si="492"/>
        <v/>
      </c>
      <c r="AT950" s="271" t="str">
        <f t="shared" si="493"/>
        <v/>
      </c>
      <c r="AU950" s="271" t="str">
        <f t="shared" si="494"/>
        <v/>
      </c>
      <c r="AV950" s="271" t="str">
        <f t="shared" si="495"/>
        <v/>
      </c>
      <c r="AW950" s="271" t="str">
        <f t="shared" si="496"/>
        <v/>
      </c>
      <c r="AX950" s="271" t="str">
        <f t="shared" si="497"/>
        <v/>
      </c>
      <c r="AY950" s="271" t="str">
        <f t="shared" si="498"/>
        <v/>
      </c>
      <c r="AZ950" s="258">
        <f t="shared" si="18"/>
        <v>0</v>
      </c>
      <c r="BA950" s="258">
        <f t="shared" si="19"/>
        <v>1</v>
      </c>
      <c r="BB950" s="258">
        <f t="shared" si="499"/>
        <v>0</v>
      </c>
      <c r="BC950" s="258">
        <f t="shared" si="500"/>
        <v>1</v>
      </c>
      <c r="BD950" s="258">
        <f t="shared" si="20"/>
        <v>1</v>
      </c>
      <c r="BE950" s="258">
        <f t="shared" si="501"/>
        <v>0</v>
      </c>
      <c r="BF950" s="258">
        <f t="shared" si="502"/>
        <v>1</v>
      </c>
      <c r="BG950" s="258">
        <f t="shared" si="21"/>
        <v>1</v>
      </c>
      <c r="BH950" s="258">
        <f t="shared" si="503"/>
        <v>0</v>
      </c>
      <c r="BI950" s="258">
        <f t="shared" si="504"/>
        <v>1</v>
      </c>
      <c r="BJ950" s="258">
        <f t="shared" si="22"/>
        <v>1</v>
      </c>
      <c r="BK950" s="258">
        <f t="shared" si="505"/>
        <v>0</v>
      </c>
      <c r="BL950" s="258">
        <f t="shared" si="506"/>
        <v>1</v>
      </c>
      <c r="BM950" s="258">
        <f t="shared" si="23"/>
        <v>1</v>
      </c>
      <c r="BN950" s="258">
        <f t="shared" si="507"/>
        <v>0</v>
      </c>
      <c r="BO950" s="258">
        <f t="shared" si="508"/>
        <v>1</v>
      </c>
      <c r="BP950" s="258">
        <f t="shared" si="24"/>
        <v>1</v>
      </c>
      <c r="BQ950" s="258">
        <f t="shared" si="509"/>
        <v>0</v>
      </c>
      <c r="BR950" s="258">
        <f t="shared" si="510"/>
        <v>1</v>
      </c>
      <c r="BS950" s="258">
        <f t="shared" si="25"/>
        <v>1</v>
      </c>
      <c r="BT950" s="258">
        <f t="shared" si="511"/>
        <v>0</v>
      </c>
      <c r="BU950" s="258">
        <f t="shared" si="512"/>
        <v>1</v>
      </c>
      <c r="BV950" s="258">
        <f t="shared" si="26"/>
        <v>1</v>
      </c>
      <c r="BW950" s="258">
        <f t="shared" si="513"/>
        <v>0</v>
      </c>
      <c r="BX950" s="258">
        <f t="shared" si="514"/>
        <v>1</v>
      </c>
      <c r="BY950" s="258">
        <f t="shared" si="27"/>
        <v>1</v>
      </c>
      <c r="BZ950" s="258">
        <f t="shared" si="515"/>
        <v>0</v>
      </c>
      <c r="CA950" s="258">
        <f t="shared" si="516"/>
        <v>1</v>
      </c>
      <c r="CB950" s="258">
        <f t="shared" si="28"/>
        <v>1</v>
      </c>
      <c r="CC950" s="258">
        <f t="shared" si="517"/>
        <v>0</v>
      </c>
      <c r="CD950" s="258">
        <f t="shared" si="518"/>
        <v>1</v>
      </c>
    </row>
    <row r="951" spans="1:82" hidden="1">
      <c r="A951" s="258"/>
      <c r="B951" s="258"/>
      <c r="C951" s="259"/>
      <c r="D951" s="258"/>
      <c r="E951" s="258"/>
      <c r="F951" s="258"/>
      <c r="G951" s="258">
        <v>943</v>
      </c>
      <c r="H951" s="743"/>
      <c r="I951" s="744"/>
      <c r="J951" s="739"/>
      <c r="K951" s="745"/>
      <c r="L951" s="745"/>
      <c r="M951" s="272"/>
      <c r="N951" s="508">
        <f t="shared" si="452"/>
        <v>0</v>
      </c>
      <c r="O951" s="510">
        <f t="shared" si="453"/>
        <v>0</v>
      </c>
      <c r="P951" s="260">
        <f t="shared" si="454"/>
        <v>0</v>
      </c>
      <c r="Q951" s="261">
        <f t="shared" si="455"/>
        <v>0</v>
      </c>
      <c r="R951" s="261">
        <f t="shared" si="456"/>
        <v>0</v>
      </c>
      <c r="S951" s="262"/>
      <c r="T951" s="262"/>
      <c r="U951" s="263">
        <f t="shared" si="2"/>
        <v>1.288</v>
      </c>
      <c r="V951" s="264">
        <f>IF(E951="SP",1,IF(D951="",ExtraMargeMateriaal,(1-VLOOKUP(D951,TabelAankoop[],4,FALSE))))</f>
        <v>1</v>
      </c>
      <c r="W951" s="265">
        <f t="shared" si="3"/>
        <v>0.6885</v>
      </c>
      <c r="X951" s="266">
        <f t="shared" si="4"/>
        <v>1</v>
      </c>
      <c r="Y951" s="267">
        <f t="shared" si="5"/>
        <v>1.46</v>
      </c>
      <c r="Z951" s="267">
        <f t="shared" si="6"/>
        <v>1.1599999999999999</v>
      </c>
      <c r="AA951" s="268">
        <f t="shared" si="7"/>
        <v>0</v>
      </c>
      <c r="AB951" s="456">
        <f t="shared" si="8"/>
        <v>0</v>
      </c>
      <c r="AC951" s="457">
        <f t="shared" si="9"/>
        <v>0</v>
      </c>
      <c r="AD951" s="456">
        <f t="shared" si="10"/>
        <v>0</v>
      </c>
      <c r="AE951" s="458">
        <f t="shared" si="11"/>
        <v>0</v>
      </c>
      <c r="AF951" s="457">
        <f t="shared" si="488"/>
        <v>0</v>
      </c>
      <c r="AG951" s="456">
        <f t="shared" si="12"/>
        <v>0</v>
      </c>
      <c r="AH951" s="457">
        <f t="shared" si="13"/>
        <v>0</v>
      </c>
      <c r="AI951" s="268">
        <f t="shared" si="14"/>
        <v>0</v>
      </c>
      <c r="AJ951" s="269">
        <f t="shared" si="15"/>
        <v>0</v>
      </c>
      <c r="AK951" s="270">
        <f t="shared" si="16"/>
        <v>0</v>
      </c>
      <c r="AL951" s="415">
        <f t="shared" si="17"/>
        <v>0</v>
      </c>
      <c r="AM951" s="259" t="str">
        <f>IF(AP951="","",IFERROR(VLOOKUP(AP951,CODES!$A$3:$D$1348,4,FALSE),"X"))&amp;IF(AQ951="","",IFERROR(VLOOKUP(AQ951,CODES!$A$3:$D$1348,4,FALSE),"X"))&amp;IF(AR951="","",IFERROR(VLOOKUP(AR951,CODES!$A$3:$D$1348,4,FALSE),"X"))&amp;IF(AS951="","",IFERROR(VLOOKUP(AS951,CODES!$A$3:$D$1348,4,FALSE),"X"))&amp;IF(AT951="","",IFERROR(VLOOKUP(AT951,CODES!$A$3:$D$1348,4,FALSE),"X"))&amp;IF(AU951="","",IFERROR(VLOOKUP(AU951,CODES!$A$3:$D$1348,4,FALSE),"X"))&amp;IF(AV951="","",IFERROR(VLOOKUP(AV951,CODES!$A$3:$D$1348,4,FALSE),"X"))&amp;IF(AW951="","",IFERROR(VLOOKUP(AW951,CODES!$A$3:$D$1348,4,FALSE),"X"))&amp;IF(AX951="","",IFERROR(VLOOKUP(AX951,CODES!$A$3:$D$1348,4,FALSE),"X"))&amp;IF(AY951="","",IFERROR(VLOOKUP(AY951,CODES!$A$3:$D$1348,4,FALSE),"X"))</f>
        <v/>
      </c>
      <c r="AN951" s="258">
        <f>SUM(IFERROR(VLOOKUP(AP951,CODES!$A$3:$D$1348,4,FALSE)*BC951,0),IFERROR(VLOOKUP(AQ951,CODES!$A$3:$D$1348,4,FALSE)*BF951,0),IFERROR(VLOOKUP(AR951,CODES!$A$3:$D$1348,4,FALSE)*BI951,0),IFERROR(VLOOKUP(AS951,CODES!$A$3:$D$1348,4,FALSE)*BL951,0),IFERROR(VLOOKUP(AT951,CODES!$A$3:$D$1348,4,FALSE)*BO951,0),IFERROR(VLOOKUP(AU951,CODES!$A$3:$D$1348,4,FALSE)*BR951,0),IFERROR(VLOOKUP(AV951,CODES!$A$3:$D$1348,4,FALSE)*BU951,0),IFERROR(VLOOKUP(AW951,CODES!$A$3:$D$1348,4,FALSE)*BX951,0),IFERROR(VLOOKUP(AX951,CODES!$A$3:$D$1348,4,FALSE)*CA951,0),IFERROR(VLOOKUP(AY951,CODES!$A$3:$D$1348,4,FALSE)*CD951,0))</f>
        <v>0</v>
      </c>
      <c r="AO951" s="258">
        <f>SUM(IFERROR(VLOOKUP(AP951,CODES!$A$3:$D$1348,3,FALSE)*BC951,0),IFERROR(VLOOKUP(AQ951,CODES!$A$3:$D$1348,3,FALSE)*BF951,0),IFERROR(VLOOKUP(AR951,CODES!$A$3:$D$1348,3,FALSE)*BI951,0),IFERROR(VLOOKUP(AS951,CODES!$A$3:$D$1348,3,FALSE)*BL951,0),IFERROR(VLOOKUP(AT951,CODES!$A$3:$D$1348,3,FALSE)*BO951,0),IFERROR(VLOOKUP(AU951,CODES!$A$3:$D$1348,3,FALSE)*BR951,0),IFERROR(VLOOKUP(AV951,CODES!$A$3:$D$1348,3,FALSE)*BU951,0),IFERROR(VLOOKUP(AW951,CODES!$A$3:$D$1348,3,FALSE)*BX951,0),IFERROR(VLOOKUP(AX951,CODES!$A$3:$D$1348,3,FALSE)*CA951,0),IFERROR(VLOOKUP(AY951,CODES!$A$3:$D$1348,3,FALSE)*CD951,0))+B951</f>
        <v>0</v>
      </c>
      <c r="AP951" s="271" t="str">
        <f t="shared" si="489"/>
        <v/>
      </c>
      <c r="AQ951" s="271" t="str">
        <f t="shared" si="490"/>
        <v/>
      </c>
      <c r="AR951" s="271" t="str">
        <f t="shared" si="491"/>
        <v/>
      </c>
      <c r="AS951" s="271" t="str">
        <f t="shared" si="492"/>
        <v/>
      </c>
      <c r="AT951" s="271" t="str">
        <f t="shared" si="493"/>
        <v/>
      </c>
      <c r="AU951" s="271" t="str">
        <f t="shared" si="494"/>
        <v/>
      </c>
      <c r="AV951" s="271" t="str">
        <f t="shared" si="495"/>
        <v/>
      </c>
      <c r="AW951" s="271" t="str">
        <f t="shared" si="496"/>
        <v/>
      </c>
      <c r="AX951" s="271" t="str">
        <f t="shared" si="497"/>
        <v/>
      </c>
      <c r="AY951" s="271" t="str">
        <f t="shared" si="498"/>
        <v/>
      </c>
      <c r="AZ951" s="258">
        <f t="shared" si="18"/>
        <v>0</v>
      </c>
      <c r="BA951" s="258">
        <f t="shared" si="19"/>
        <v>1</v>
      </c>
      <c r="BB951" s="258">
        <f t="shared" si="499"/>
        <v>0</v>
      </c>
      <c r="BC951" s="258">
        <f t="shared" si="500"/>
        <v>1</v>
      </c>
      <c r="BD951" s="258">
        <f t="shared" si="20"/>
        <v>1</v>
      </c>
      <c r="BE951" s="258">
        <f t="shared" si="501"/>
        <v>0</v>
      </c>
      <c r="BF951" s="258">
        <f t="shared" si="502"/>
        <v>1</v>
      </c>
      <c r="BG951" s="258">
        <f t="shared" si="21"/>
        <v>1</v>
      </c>
      <c r="BH951" s="258">
        <f t="shared" si="503"/>
        <v>0</v>
      </c>
      <c r="BI951" s="258">
        <f t="shared" si="504"/>
        <v>1</v>
      </c>
      <c r="BJ951" s="258">
        <f t="shared" si="22"/>
        <v>1</v>
      </c>
      <c r="BK951" s="258">
        <f t="shared" si="505"/>
        <v>0</v>
      </c>
      <c r="BL951" s="258">
        <f t="shared" si="506"/>
        <v>1</v>
      </c>
      <c r="BM951" s="258">
        <f t="shared" si="23"/>
        <v>1</v>
      </c>
      <c r="BN951" s="258">
        <f t="shared" si="507"/>
        <v>0</v>
      </c>
      <c r="BO951" s="258">
        <f t="shared" si="508"/>
        <v>1</v>
      </c>
      <c r="BP951" s="258">
        <f t="shared" si="24"/>
        <v>1</v>
      </c>
      <c r="BQ951" s="258">
        <f t="shared" si="509"/>
        <v>0</v>
      </c>
      <c r="BR951" s="258">
        <f t="shared" si="510"/>
        <v>1</v>
      </c>
      <c r="BS951" s="258">
        <f t="shared" si="25"/>
        <v>1</v>
      </c>
      <c r="BT951" s="258">
        <f t="shared" si="511"/>
        <v>0</v>
      </c>
      <c r="BU951" s="258">
        <f t="shared" si="512"/>
        <v>1</v>
      </c>
      <c r="BV951" s="258">
        <f t="shared" si="26"/>
        <v>1</v>
      </c>
      <c r="BW951" s="258">
        <f t="shared" si="513"/>
        <v>0</v>
      </c>
      <c r="BX951" s="258">
        <f t="shared" si="514"/>
        <v>1</v>
      </c>
      <c r="BY951" s="258">
        <f t="shared" si="27"/>
        <v>1</v>
      </c>
      <c r="BZ951" s="258">
        <f t="shared" si="515"/>
        <v>0</v>
      </c>
      <c r="CA951" s="258">
        <f t="shared" si="516"/>
        <v>1</v>
      </c>
      <c r="CB951" s="258">
        <f t="shared" si="28"/>
        <v>1</v>
      </c>
      <c r="CC951" s="258">
        <f t="shared" si="517"/>
        <v>0</v>
      </c>
      <c r="CD951" s="258">
        <f t="shared" si="518"/>
        <v>1</v>
      </c>
    </row>
    <row r="952" spans="1:82" hidden="1">
      <c r="A952" s="258"/>
      <c r="B952" s="258"/>
      <c r="C952" s="259"/>
      <c r="D952" s="258"/>
      <c r="E952" s="258"/>
      <c r="F952" s="258"/>
      <c r="G952" s="258">
        <v>944</v>
      </c>
      <c r="H952" s="743"/>
      <c r="I952" s="744"/>
      <c r="J952" s="739"/>
      <c r="K952" s="745"/>
      <c r="L952" s="745"/>
      <c r="M952" s="272"/>
      <c r="N952" s="508">
        <f t="shared" si="452"/>
        <v>0</v>
      </c>
      <c r="O952" s="510">
        <f t="shared" si="453"/>
        <v>0</v>
      </c>
      <c r="P952" s="260">
        <f t="shared" si="454"/>
        <v>0</v>
      </c>
      <c r="Q952" s="261">
        <f t="shared" si="455"/>
        <v>0</v>
      </c>
      <c r="R952" s="261">
        <f t="shared" si="456"/>
        <v>0</v>
      </c>
      <c r="S952" s="262"/>
      <c r="T952" s="262"/>
      <c r="U952" s="263">
        <f t="shared" si="2"/>
        <v>1.288</v>
      </c>
      <c r="V952" s="264">
        <f>IF(E952="SP",1,IF(D952="",ExtraMargeMateriaal,(1-VLOOKUP(D952,TabelAankoop[],4,FALSE))))</f>
        <v>1</v>
      </c>
      <c r="W952" s="265">
        <f t="shared" si="3"/>
        <v>0.6885</v>
      </c>
      <c r="X952" s="266">
        <f t="shared" si="4"/>
        <v>1</v>
      </c>
      <c r="Y952" s="267">
        <f t="shared" si="5"/>
        <v>1.46</v>
      </c>
      <c r="Z952" s="267">
        <f t="shared" si="6"/>
        <v>1.1599999999999999</v>
      </c>
      <c r="AA952" s="268">
        <f t="shared" si="7"/>
        <v>0</v>
      </c>
      <c r="AB952" s="456">
        <f t="shared" si="8"/>
        <v>0</v>
      </c>
      <c r="AC952" s="457">
        <f t="shared" si="9"/>
        <v>0</v>
      </c>
      <c r="AD952" s="456">
        <f t="shared" si="10"/>
        <v>0</v>
      </c>
      <c r="AE952" s="458">
        <f t="shared" si="11"/>
        <v>0</v>
      </c>
      <c r="AF952" s="457">
        <f t="shared" si="488"/>
        <v>0</v>
      </c>
      <c r="AG952" s="456">
        <f t="shared" si="12"/>
        <v>0</v>
      </c>
      <c r="AH952" s="457">
        <f t="shared" si="13"/>
        <v>0</v>
      </c>
      <c r="AI952" s="268">
        <f t="shared" si="14"/>
        <v>0</v>
      </c>
      <c r="AJ952" s="269">
        <f t="shared" si="15"/>
        <v>0</v>
      </c>
      <c r="AK952" s="270">
        <f t="shared" si="16"/>
        <v>0</v>
      </c>
      <c r="AL952" s="415">
        <f t="shared" si="17"/>
        <v>0</v>
      </c>
      <c r="AM952" s="259" t="str">
        <f>IF(AP952="","",IFERROR(VLOOKUP(AP952,CODES!$A$3:$D$1348,4,FALSE),"X"))&amp;IF(AQ952="","",IFERROR(VLOOKUP(AQ952,CODES!$A$3:$D$1348,4,FALSE),"X"))&amp;IF(AR952="","",IFERROR(VLOOKUP(AR952,CODES!$A$3:$D$1348,4,FALSE),"X"))&amp;IF(AS952="","",IFERROR(VLOOKUP(AS952,CODES!$A$3:$D$1348,4,FALSE),"X"))&amp;IF(AT952="","",IFERROR(VLOOKUP(AT952,CODES!$A$3:$D$1348,4,FALSE),"X"))&amp;IF(AU952="","",IFERROR(VLOOKUP(AU952,CODES!$A$3:$D$1348,4,FALSE),"X"))&amp;IF(AV952="","",IFERROR(VLOOKUP(AV952,CODES!$A$3:$D$1348,4,FALSE),"X"))&amp;IF(AW952="","",IFERROR(VLOOKUP(AW952,CODES!$A$3:$D$1348,4,FALSE),"X"))&amp;IF(AX952="","",IFERROR(VLOOKUP(AX952,CODES!$A$3:$D$1348,4,FALSE),"X"))&amp;IF(AY952="","",IFERROR(VLOOKUP(AY952,CODES!$A$3:$D$1348,4,FALSE),"X"))</f>
        <v/>
      </c>
      <c r="AN952" s="258">
        <f>SUM(IFERROR(VLOOKUP(AP952,CODES!$A$3:$D$1348,4,FALSE)*BC952,0),IFERROR(VLOOKUP(AQ952,CODES!$A$3:$D$1348,4,FALSE)*BF952,0),IFERROR(VLOOKUP(AR952,CODES!$A$3:$D$1348,4,FALSE)*BI952,0),IFERROR(VLOOKUP(AS952,CODES!$A$3:$D$1348,4,FALSE)*BL952,0),IFERROR(VLOOKUP(AT952,CODES!$A$3:$D$1348,4,FALSE)*BO952,0),IFERROR(VLOOKUP(AU952,CODES!$A$3:$D$1348,4,FALSE)*BR952,0),IFERROR(VLOOKUP(AV952,CODES!$A$3:$D$1348,4,FALSE)*BU952,0),IFERROR(VLOOKUP(AW952,CODES!$A$3:$D$1348,4,FALSE)*BX952,0),IFERROR(VLOOKUP(AX952,CODES!$A$3:$D$1348,4,FALSE)*CA952,0),IFERROR(VLOOKUP(AY952,CODES!$A$3:$D$1348,4,FALSE)*CD952,0))</f>
        <v>0</v>
      </c>
      <c r="AO952" s="258">
        <f>SUM(IFERROR(VLOOKUP(AP952,CODES!$A$3:$D$1348,3,FALSE)*BC952,0),IFERROR(VLOOKUP(AQ952,CODES!$A$3:$D$1348,3,FALSE)*BF952,0),IFERROR(VLOOKUP(AR952,CODES!$A$3:$D$1348,3,FALSE)*BI952,0),IFERROR(VLOOKUP(AS952,CODES!$A$3:$D$1348,3,FALSE)*BL952,0),IFERROR(VLOOKUP(AT952,CODES!$A$3:$D$1348,3,FALSE)*BO952,0),IFERROR(VLOOKUP(AU952,CODES!$A$3:$D$1348,3,FALSE)*BR952,0),IFERROR(VLOOKUP(AV952,CODES!$A$3:$D$1348,3,FALSE)*BU952,0),IFERROR(VLOOKUP(AW952,CODES!$A$3:$D$1348,3,FALSE)*BX952,0),IFERROR(VLOOKUP(AX952,CODES!$A$3:$D$1348,3,FALSE)*CA952,0),IFERROR(VLOOKUP(AY952,CODES!$A$3:$D$1348,3,FALSE)*CD952,0))+B952</f>
        <v>0</v>
      </c>
      <c r="AP952" s="271" t="str">
        <f t="shared" si="489"/>
        <v/>
      </c>
      <c r="AQ952" s="271" t="str">
        <f t="shared" si="490"/>
        <v/>
      </c>
      <c r="AR952" s="271" t="str">
        <f t="shared" si="491"/>
        <v/>
      </c>
      <c r="AS952" s="271" t="str">
        <f t="shared" si="492"/>
        <v/>
      </c>
      <c r="AT952" s="271" t="str">
        <f t="shared" si="493"/>
        <v/>
      </c>
      <c r="AU952" s="271" t="str">
        <f t="shared" si="494"/>
        <v/>
      </c>
      <c r="AV952" s="271" t="str">
        <f t="shared" si="495"/>
        <v/>
      </c>
      <c r="AW952" s="271" t="str">
        <f t="shared" si="496"/>
        <v/>
      </c>
      <c r="AX952" s="271" t="str">
        <f t="shared" si="497"/>
        <v/>
      </c>
      <c r="AY952" s="271" t="str">
        <f t="shared" si="498"/>
        <v/>
      </c>
      <c r="AZ952" s="258">
        <f t="shared" si="18"/>
        <v>0</v>
      </c>
      <c r="BA952" s="258">
        <f t="shared" si="19"/>
        <v>1</v>
      </c>
      <c r="BB952" s="258">
        <f t="shared" si="499"/>
        <v>0</v>
      </c>
      <c r="BC952" s="258">
        <f t="shared" si="500"/>
        <v>1</v>
      </c>
      <c r="BD952" s="258">
        <f t="shared" si="20"/>
        <v>1</v>
      </c>
      <c r="BE952" s="258">
        <f t="shared" si="501"/>
        <v>0</v>
      </c>
      <c r="BF952" s="258">
        <f t="shared" si="502"/>
        <v>1</v>
      </c>
      <c r="BG952" s="258">
        <f t="shared" si="21"/>
        <v>1</v>
      </c>
      <c r="BH952" s="258">
        <f t="shared" si="503"/>
        <v>0</v>
      </c>
      <c r="BI952" s="258">
        <f t="shared" si="504"/>
        <v>1</v>
      </c>
      <c r="BJ952" s="258">
        <f t="shared" si="22"/>
        <v>1</v>
      </c>
      <c r="BK952" s="258">
        <f t="shared" si="505"/>
        <v>0</v>
      </c>
      <c r="BL952" s="258">
        <f t="shared" si="506"/>
        <v>1</v>
      </c>
      <c r="BM952" s="258">
        <f t="shared" si="23"/>
        <v>1</v>
      </c>
      <c r="BN952" s="258">
        <f t="shared" si="507"/>
        <v>0</v>
      </c>
      <c r="BO952" s="258">
        <f t="shared" si="508"/>
        <v>1</v>
      </c>
      <c r="BP952" s="258">
        <f t="shared" si="24"/>
        <v>1</v>
      </c>
      <c r="BQ952" s="258">
        <f t="shared" si="509"/>
        <v>0</v>
      </c>
      <c r="BR952" s="258">
        <f t="shared" si="510"/>
        <v>1</v>
      </c>
      <c r="BS952" s="258">
        <f t="shared" si="25"/>
        <v>1</v>
      </c>
      <c r="BT952" s="258">
        <f t="shared" si="511"/>
        <v>0</v>
      </c>
      <c r="BU952" s="258">
        <f t="shared" si="512"/>
        <v>1</v>
      </c>
      <c r="BV952" s="258">
        <f t="shared" si="26"/>
        <v>1</v>
      </c>
      <c r="BW952" s="258">
        <f t="shared" si="513"/>
        <v>0</v>
      </c>
      <c r="BX952" s="258">
        <f t="shared" si="514"/>
        <v>1</v>
      </c>
      <c r="BY952" s="258">
        <f t="shared" si="27"/>
        <v>1</v>
      </c>
      <c r="BZ952" s="258">
        <f t="shared" si="515"/>
        <v>0</v>
      </c>
      <c r="CA952" s="258">
        <f t="shared" si="516"/>
        <v>1</v>
      </c>
      <c r="CB952" s="258">
        <f t="shared" si="28"/>
        <v>1</v>
      </c>
      <c r="CC952" s="258">
        <f t="shared" si="517"/>
        <v>0</v>
      </c>
      <c r="CD952" s="258">
        <f t="shared" si="518"/>
        <v>1</v>
      </c>
    </row>
    <row r="953" spans="1:82" hidden="1">
      <c r="A953" s="258"/>
      <c r="B953" s="258"/>
      <c r="C953" s="259"/>
      <c r="D953" s="258"/>
      <c r="E953" s="258"/>
      <c r="F953" s="258"/>
      <c r="G953" s="258">
        <v>945</v>
      </c>
      <c r="H953" s="743"/>
      <c r="I953" s="744"/>
      <c r="J953" s="739"/>
      <c r="K953" s="745"/>
      <c r="L953" s="745"/>
      <c r="M953" s="272"/>
      <c r="N953" s="508">
        <f t="shared" si="452"/>
        <v>0</v>
      </c>
      <c r="O953" s="510">
        <f t="shared" si="453"/>
        <v>0</v>
      </c>
      <c r="P953" s="260">
        <f t="shared" si="454"/>
        <v>0</v>
      </c>
      <c r="Q953" s="261">
        <f t="shared" si="455"/>
        <v>0</v>
      </c>
      <c r="R953" s="261">
        <f t="shared" si="456"/>
        <v>0</v>
      </c>
      <c r="S953" s="262"/>
      <c r="T953" s="262"/>
      <c r="U953" s="263">
        <f t="shared" si="2"/>
        <v>1.288</v>
      </c>
      <c r="V953" s="264">
        <f>IF(E953="SP",1,IF(D953="",ExtraMargeMateriaal,(1-VLOOKUP(D953,TabelAankoop[],4,FALSE))))</f>
        <v>1</v>
      </c>
      <c r="W953" s="265">
        <f t="shared" si="3"/>
        <v>0.6885</v>
      </c>
      <c r="X953" s="266">
        <f t="shared" si="4"/>
        <v>1</v>
      </c>
      <c r="Y953" s="267">
        <f t="shared" si="5"/>
        <v>1.46</v>
      </c>
      <c r="Z953" s="267">
        <f t="shared" si="6"/>
        <v>1.1599999999999999</v>
      </c>
      <c r="AA953" s="268">
        <f t="shared" si="7"/>
        <v>0</v>
      </c>
      <c r="AB953" s="456">
        <f t="shared" si="8"/>
        <v>0</v>
      </c>
      <c r="AC953" s="457">
        <f t="shared" si="9"/>
        <v>0</v>
      </c>
      <c r="AD953" s="456">
        <f t="shared" si="10"/>
        <v>0</v>
      </c>
      <c r="AE953" s="458">
        <f t="shared" si="11"/>
        <v>0</v>
      </c>
      <c r="AF953" s="457">
        <f t="shared" si="488"/>
        <v>0</v>
      </c>
      <c r="AG953" s="456">
        <f t="shared" si="12"/>
        <v>0</v>
      </c>
      <c r="AH953" s="457">
        <f t="shared" si="13"/>
        <v>0</v>
      </c>
      <c r="AI953" s="268">
        <f t="shared" si="14"/>
        <v>0</v>
      </c>
      <c r="AJ953" s="269">
        <f t="shared" si="15"/>
        <v>0</v>
      </c>
      <c r="AK953" s="270">
        <f t="shared" si="16"/>
        <v>0</v>
      </c>
      <c r="AL953" s="415">
        <f t="shared" si="17"/>
        <v>0</v>
      </c>
      <c r="AM953" s="259" t="str">
        <f>IF(AP953="","",IFERROR(VLOOKUP(AP953,CODES!$A$3:$D$1348,4,FALSE),"X"))&amp;IF(AQ953="","",IFERROR(VLOOKUP(AQ953,CODES!$A$3:$D$1348,4,FALSE),"X"))&amp;IF(AR953="","",IFERROR(VLOOKUP(AR953,CODES!$A$3:$D$1348,4,FALSE),"X"))&amp;IF(AS953="","",IFERROR(VLOOKUP(AS953,CODES!$A$3:$D$1348,4,FALSE),"X"))&amp;IF(AT953="","",IFERROR(VLOOKUP(AT953,CODES!$A$3:$D$1348,4,FALSE),"X"))&amp;IF(AU953="","",IFERROR(VLOOKUP(AU953,CODES!$A$3:$D$1348,4,FALSE),"X"))&amp;IF(AV953="","",IFERROR(VLOOKUP(AV953,CODES!$A$3:$D$1348,4,FALSE),"X"))&amp;IF(AW953="","",IFERROR(VLOOKUP(AW953,CODES!$A$3:$D$1348,4,FALSE),"X"))&amp;IF(AX953="","",IFERROR(VLOOKUP(AX953,CODES!$A$3:$D$1348,4,FALSE),"X"))&amp;IF(AY953="","",IFERROR(VLOOKUP(AY953,CODES!$A$3:$D$1348,4,FALSE),"X"))</f>
        <v/>
      </c>
      <c r="AN953" s="258">
        <f>SUM(IFERROR(VLOOKUP(AP953,CODES!$A$3:$D$1348,4,FALSE)*BC953,0),IFERROR(VLOOKUP(AQ953,CODES!$A$3:$D$1348,4,FALSE)*BF953,0),IFERROR(VLOOKUP(AR953,CODES!$A$3:$D$1348,4,FALSE)*BI953,0),IFERROR(VLOOKUP(AS953,CODES!$A$3:$D$1348,4,FALSE)*BL953,0),IFERROR(VLOOKUP(AT953,CODES!$A$3:$D$1348,4,FALSE)*BO953,0),IFERROR(VLOOKUP(AU953,CODES!$A$3:$D$1348,4,FALSE)*BR953,0),IFERROR(VLOOKUP(AV953,CODES!$A$3:$D$1348,4,FALSE)*BU953,0),IFERROR(VLOOKUP(AW953,CODES!$A$3:$D$1348,4,FALSE)*BX953,0),IFERROR(VLOOKUP(AX953,CODES!$A$3:$D$1348,4,FALSE)*CA953,0),IFERROR(VLOOKUP(AY953,CODES!$A$3:$D$1348,4,FALSE)*CD953,0))</f>
        <v>0</v>
      </c>
      <c r="AO953" s="258">
        <f>SUM(IFERROR(VLOOKUP(AP953,CODES!$A$3:$D$1348,3,FALSE)*BC953,0),IFERROR(VLOOKUP(AQ953,CODES!$A$3:$D$1348,3,FALSE)*BF953,0),IFERROR(VLOOKUP(AR953,CODES!$A$3:$D$1348,3,FALSE)*BI953,0),IFERROR(VLOOKUP(AS953,CODES!$A$3:$D$1348,3,FALSE)*BL953,0),IFERROR(VLOOKUP(AT953,CODES!$A$3:$D$1348,3,FALSE)*BO953,0),IFERROR(VLOOKUP(AU953,CODES!$A$3:$D$1348,3,FALSE)*BR953,0),IFERROR(VLOOKUP(AV953,CODES!$A$3:$D$1348,3,FALSE)*BU953,0),IFERROR(VLOOKUP(AW953,CODES!$A$3:$D$1348,3,FALSE)*BX953,0),IFERROR(VLOOKUP(AX953,CODES!$A$3:$D$1348,3,FALSE)*CA953,0),IFERROR(VLOOKUP(AY953,CODES!$A$3:$D$1348,3,FALSE)*CD953,0))+B953</f>
        <v>0</v>
      </c>
      <c r="AP953" s="271" t="str">
        <f t="shared" si="489"/>
        <v/>
      </c>
      <c r="AQ953" s="271" t="str">
        <f t="shared" si="490"/>
        <v/>
      </c>
      <c r="AR953" s="271" t="str">
        <f t="shared" si="491"/>
        <v/>
      </c>
      <c r="AS953" s="271" t="str">
        <f t="shared" si="492"/>
        <v/>
      </c>
      <c r="AT953" s="271" t="str">
        <f t="shared" si="493"/>
        <v/>
      </c>
      <c r="AU953" s="271" t="str">
        <f t="shared" si="494"/>
        <v/>
      </c>
      <c r="AV953" s="271" t="str">
        <f t="shared" si="495"/>
        <v/>
      </c>
      <c r="AW953" s="271" t="str">
        <f t="shared" si="496"/>
        <v/>
      </c>
      <c r="AX953" s="271" t="str">
        <f t="shared" si="497"/>
        <v/>
      </c>
      <c r="AY953" s="271" t="str">
        <f t="shared" si="498"/>
        <v/>
      </c>
      <c r="AZ953" s="258">
        <f t="shared" si="18"/>
        <v>0</v>
      </c>
      <c r="BA953" s="258">
        <f t="shared" si="19"/>
        <v>1</v>
      </c>
      <c r="BB953" s="258">
        <f t="shared" si="499"/>
        <v>0</v>
      </c>
      <c r="BC953" s="258">
        <f t="shared" si="500"/>
        <v>1</v>
      </c>
      <c r="BD953" s="258">
        <f t="shared" si="20"/>
        <v>1</v>
      </c>
      <c r="BE953" s="258">
        <f t="shared" si="501"/>
        <v>0</v>
      </c>
      <c r="BF953" s="258">
        <f t="shared" si="502"/>
        <v>1</v>
      </c>
      <c r="BG953" s="258">
        <f t="shared" si="21"/>
        <v>1</v>
      </c>
      <c r="BH953" s="258">
        <f t="shared" si="503"/>
        <v>0</v>
      </c>
      <c r="BI953" s="258">
        <f t="shared" si="504"/>
        <v>1</v>
      </c>
      <c r="BJ953" s="258">
        <f t="shared" si="22"/>
        <v>1</v>
      </c>
      <c r="BK953" s="258">
        <f t="shared" si="505"/>
        <v>0</v>
      </c>
      <c r="BL953" s="258">
        <f t="shared" si="506"/>
        <v>1</v>
      </c>
      <c r="BM953" s="258">
        <f t="shared" si="23"/>
        <v>1</v>
      </c>
      <c r="BN953" s="258">
        <f t="shared" si="507"/>
        <v>0</v>
      </c>
      <c r="BO953" s="258">
        <f t="shared" si="508"/>
        <v>1</v>
      </c>
      <c r="BP953" s="258">
        <f t="shared" si="24"/>
        <v>1</v>
      </c>
      <c r="BQ953" s="258">
        <f t="shared" si="509"/>
        <v>0</v>
      </c>
      <c r="BR953" s="258">
        <f t="shared" si="510"/>
        <v>1</v>
      </c>
      <c r="BS953" s="258">
        <f t="shared" si="25"/>
        <v>1</v>
      </c>
      <c r="BT953" s="258">
        <f t="shared" si="511"/>
        <v>0</v>
      </c>
      <c r="BU953" s="258">
        <f t="shared" si="512"/>
        <v>1</v>
      </c>
      <c r="BV953" s="258">
        <f t="shared" si="26"/>
        <v>1</v>
      </c>
      <c r="BW953" s="258">
        <f t="shared" si="513"/>
        <v>0</v>
      </c>
      <c r="BX953" s="258">
        <f t="shared" si="514"/>
        <v>1</v>
      </c>
      <c r="BY953" s="258">
        <f t="shared" si="27"/>
        <v>1</v>
      </c>
      <c r="BZ953" s="258">
        <f t="shared" si="515"/>
        <v>0</v>
      </c>
      <c r="CA953" s="258">
        <f t="shared" si="516"/>
        <v>1</v>
      </c>
      <c r="CB953" s="258">
        <f t="shared" si="28"/>
        <v>1</v>
      </c>
      <c r="CC953" s="258">
        <f t="shared" si="517"/>
        <v>0</v>
      </c>
      <c r="CD953" s="258">
        <f t="shared" si="518"/>
        <v>1</v>
      </c>
    </row>
    <row r="954" spans="1:82" hidden="1">
      <c r="A954" s="258"/>
      <c r="B954" s="258"/>
      <c r="C954" s="259"/>
      <c r="D954" s="258"/>
      <c r="E954" s="258"/>
      <c r="F954" s="258"/>
      <c r="G954" s="258">
        <v>946</v>
      </c>
      <c r="H954" s="743"/>
      <c r="I954" s="744"/>
      <c r="J954" s="739"/>
      <c r="K954" s="745"/>
      <c r="L954" s="745"/>
      <c r="M954" s="272"/>
      <c r="N954" s="508">
        <f t="shared" si="452"/>
        <v>0</v>
      </c>
      <c r="O954" s="510">
        <f t="shared" si="453"/>
        <v>0</v>
      </c>
      <c r="P954" s="260">
        <f t="shared" si="454"/>
        <v>0</v>
      </c>
      <c r="Q954" s="261">
        <f t="shared" si="455"/>
        <v>0</v>
      </c>
      <c r="R954" s="261">
        <f t="shared" si="456"/>
        <v>0</v>
      </c>
      <c r="S954" s="262"/>
      <c r="T954" s="262"/>
      <c r="U954" s="263">
        <f t="shared" si="2"/>
        <v>1.288</v>
      </c>
      <c r="V954" s="264">
        <f>IF(E954="SP",1,IF(D954="",ExtraMargeMateriaal,(1-VLOOKUP(D954,TabelAankoop[],4,FALSE))))</f>
        <v>1</v>
      </c>
      <c r="W954" s="265">
        <f t="shared" si="3"/>
        <v>0.6885</v>
      </c>
      <c r="X954" s="266">
        <f t="shared" si="4"/>
        <v>1</v>
      </c>
      <c r="Y954" s="267">
        <f t="shared" si="5"/>
        <v>1.46</v>
      </c>
      <c r="Z954" s="267">
        <f t="shared" si="6"/>
        <v>1.1599999999999999</v>
      </c>
      <c r="AA954" s="268">
        <f t="shared" si="7"/>
        <v>0</v>
      </c>
      <c r="AB954" s="456">
        <f t="shared" si="8"/>
        <v>0</v>
      </c>
      <c r="AC954" s="457">
        <f t="shared" si="9"/>
        <v>0</v>
      </c>
      <c r="AD954" s="456">
        <f t="shared" si="10"/>
        <v>0</v>
      </c>
      <c r="AE954" s="458">
        <f t="shared" si="11"/>
        <v>0</v>
      </c>
      <c r="AF954" s="457">
        <f t="shared" si="488"/>
        <v>0</v>
      </c>
      <c r="AG954" s="456">
        <f t="shared" si="12"/>
        <v>0</v>
      </c>
      <c r="AH954" s="457">
        <f t="shared" si="13"/>
        <v>0</v>
      </c>
      <c r="AI954" s="268">
        <f t="shared" si="14"/>
        <v>0</v>
      </c>
      <c r="AJ954" s="269">
        <f t="shared" si="15"/>
        <v>0</v>
      </c>
      <c r="AK954" s="270">
        <f t="shared" si="16"/>
        <v>0</v>
      </c>
      <c r="AL954" s="415">
        <f t="shared" si="17"/>
        <v>0</v>
      </c>
      <c r="AM954" s="259" t="str">
        <f>IF(AP954="","",IFERROR(VLOOKUP(AP954,CODES!$A$3:$D$1348,4,FALSE),"X"))&amp;IF(AQ954="","",IFERROR(VLOOKUP(AQ954,CODES!$A$3:$D$1348,4,FALSE),"X"))&amp;IF(AR954="","",IFERROR(VLOOKUP(AR954,CODES!$A$3:$D$1348,4,FALSE),"X"))&amp;IF(AS954="","",IFERROR(VLOOKUP(AS954,CODES!$A$3:$D$1348,4,FALSE),"X"))&amp;IF(AT954="","",IFERROR(VLOOKUP(AT954,CODES!$A$3:$D$1348,4,FALSE),"X"))&amp;IF(AU954="","",IFERROR(VLOOKUP(AU954,CODES!$A$3:$D$1348,4,FALSE),"X"))&amp;IF(AV954="","",IFERROR(VLOOKUP(AV954,CODES!$A$3:$D$1348,4,FALSE),"X"))&amp;IF(AW954="","",IFERROR(VLOOKUP(AW954,CODES!$A$3:$D$1348,4,FALSE),"X"))&amp;IF(AX954="","",IFERROR(VLOOKUP(AX954,CODES!$A$3:$D$1348,4,FALSE),"X"))&amp;IF(AY954="","",IFERROR(VLOOKUP(AY954,CODES!$A$3:$D$1348,4,FALSE),"X"))</f>
        <v/>
      </c>
      <c r="AN954" s="258">
        <f>SUM(IFERROR(VLOOKUP(AP954,CODES!$A$3:$D$1348,4,FALSE)*BC954,0),IFERROR(VLOOKUP(AQ954,CODES!$A$3:$D$1348,4,FALSE)*BF954,0),IFERROR(VLOOKUP(AR954,CODES!$A$3:$D$1348,4,FALSE)*BI954,0),IFERROR(VLOOKUP(AS954,CODES!$A$3:$D$1348,4,FALSE)*BL954,0),IFERROR(VLOOKUP(AT954,CODES!$A$3:$D$1348,4,FALSE)*BO954,0),IFERROR(VLOOKUP(AU954,CODES!$A$3:$D$1348,4,FALSE)*BR954,0),IFERROR(VLOOKUP(AV954,CODES!$A$3:$D$1348,4,FALSE)*BU954,0),IFERROR(VLOOKUP(AW954,CODES!$A$3:$D$1348,4,FALSE)*BX954,0),IFERROR(VLOOKUP(AX954,CODES!$A$3:$D$1348,4,FALSE)*CA954,0),IFERROR(VLOOKUP(AY954,CODES!$A$3:$D$1348,4,FALSE)*CD954,0))</f>
        <v>0</v>
      </c>
      <c r="AO954" s="258">
        <f>SUM(IFERROR(VLOOKUP(AP954,CODES!$A$3:$D$1348,3,FALSE)*BC954,0),IFERROR(VLOOKUP(AQ954,CODES!$A$3:$D$1348,3,FALSE)*BF954,0),IFERROR(VLOOKUP(AR954,CODES!$A$3:$D$1348,3,FALSE)*BI954,0),IFERROR(VLOOKUP(AS954,CODES!$A$3:$D$1348,3,FALSE)*BL954,0),IFERROR(VLOOKUP(AT954,CODES!$A$3:$D$1348,3,FALSE)*BO954,0),IFERROR(VLOOKUP(AU954,CODES!$A$3:$D$1348,3,FALSE)*BR954,0),IFERROR(VLOOKUP(AV954,CODES!$A$3:$D$1348,3,FALSE)*BU954,0),IFERROR(VLOOKUP(AW954,CODES!$A$3:$D$1348,3,FALSE)*BX954,0),IFERROR(VLOOKUP(AX954,CODES!$A$3:$D$1348,3,FALSE)*CA954,0),IFERROR(VLOOKUP(AY954,CODES!$A$3:$D$1348,3,FALSE)*CD954,0))+B954</f>
        <v>0</v>
      </c>
      <c r="AP954" s="271" t="str">
        <f t="shared" si="489"/>
        <v/>
      </c>
      <c r="AQ954" s="271" t="str">
        <f t="shared" si="490"/>
        <v/>
      </c>
      <c r="AR954" s="271" t="str">
        <f t="shared" si="491"/>
        <v/>
      </c>
      <c r="AS954" s="271" t="str">
        <f t="shared" si="492"/>
        <v/>
      </c>
      <c r="AT954" s="271" t="str">
        <f t="shared" si="493"/>
        <v/>
      </c>
      <c r="AU954" s="271" t="str">
        <f t="shared" si="494"/>
        <v/>
      </c>
      <c r="AV954" s="271" t="str">
        <f t="shared" si="495"/>
        <v/>
      </c>
      <c r="AW954" s="271" t="str">
        <f t="shared" si="496"/>
        <v/>
      </c>
      <c r="AX954" s="271" t="str">
        <f t="shared" si="497"/>
        <v/>
      </c>
      <c r="AY954" s="271" t="str">
        <f t="shared" si="498"/>
        <v/>
      </c>
      <c r="AZ954" s="258">
        <f t="shared" si="18"/>
        <v>0</v>
      </c>
      <c r="BA954" s="258">
        <f t="shared" si="19"/>
        <v>1</v>
      </c>
      <c r="BB954" s="258">
        <f t="shared" si="499"/>
        <v>0</v>
      </c>
      <c r="BC954" s="258">
        <f t="shared" si="500"/>
        <v>1</v>
      </c>
      <c r="BD954" s="258">
        <f t="shared" si="20"/>
        <v>1</v>
      </c>
      <c r="BE954" s="258">
        <f t="shared" si="501"/>
        <v>0</v>
      </c>
      <c r="BF954" s="258">
        <f t="shared" si="502"/>
        <v>1</v>
      </c>
      <c r="BG954" s="258">
        <f t="shared" si="21"/>
        <v>1</v>
      </c>
      <c r="BH954" s="258">
        <f t="shared" si="503"/>
        <v>0</v>
      </c>
      <c r="BI954" s="258">
        <f t="shared" si="504"/>
        <v>1</v>
      </c>
      <c r="BJ954" s="258">
        <f t="shared" si="22"/>
        <v>1</v>
      </c>
      <c r="BK954" s="258">
        <f t="shared" si="505"/>
        <v>0</v>
      </c>
      <c r="BL954" s="258">
        <f t="shared" si="506"/>
        <v>1</v>
      </c>
      <c r="BM954" s="258">
        <f t="shared" si="23"/>
        <v>1</v>
      </c>
      <c r="BN954" s="258">
        <f t="shared" si="507"/>
        <v>0</v>
      </c>
      <c r="BO954" s="258">
        <f t="shared" si="508"/>
        <v>1</v>
      </c>
      <c r="BP954" s="258">
        <f t="shared" si="24"/>
        <v>1</v>
      </c>
      <c r="BQ954" s="258">
        <f t="shared" si="509"/>
        <v>0</v>
      </c>
      <c r="BR954" s="258">
        <f t="shared" si="510"/>
        <v>1</v>
      </c>
      <c r="BS954" s="258">
        <f t="shared" si="25"/>
        <v>1</v>
      </c>
      <c r="BT954" s="258">
        <f t="shared" si="511"/>
        <v>0</v>
      </c>
      <c r="BU954" s="258">
        <f t="shared" si="512"/>
        <v>1</v>
      </c>
      <c r="BV954" s="258">
        <f t="shared" si="26"/>
        <v>1</v>
      </c>
      <c r="BW954" s="258">
        <f t="shared" si="513"/>
        <v>0</v>
      </c>
      <c r="BX954" s="258">
        <f t="shared" si="514"/>
        <v>1</v>
      </c>
      <c r="BY954" s="258">
        <f t="shared" si="27"/>
        <v>1</v>
      </c>
      <c r="BZ954" s="258">
        <f t="shared" si="515"/>
        <v>0</v>
      </c>
      <c r="CA954" s="258">
        <f t="shared" si="516"/>
        <v>1</v>
      </c>
      <c r="CB954" s="258">
        <f t="shared" si="28"/>
        <v>1</v>
      </c>
      <c r="CC954" s="258">
        <f t="shared" si="517"/>
        <v>0</v>
      </c>
      <c r="CD954" s="258">
        <f t="shared" si="518"/>
        <v>1</v>
      </c>
    </row>
    <row r="955" spans="1:82" hidden="1">
      <c r="A955" s="258"/>
      <c r="B955" s="258"/>
      <c r="C955" s="259"/>
      <c r="D955" s="258"/>
      <c r="E955" s="258"/>
      <c r="F955" s="258"/>
      <c r="G955" s="258">
        <v>947</v>
      </c>
      <c r="H955" s="743"/>
      <c r="I955" s="744"/>
      <c r="J955" s="739"/>
      <c r="K955" s="745"/>
      <c r="L955" s="745"/>
      <c r="M955" s="272"/>
      <c r="N955" s="508">
        <f t="shared" si="452"/>
        <v>0</v>
      </c>
      <c r="O955" s="510">
        <f t="shared" si="453"/>
        <v>0</v>
      </c>
      <c r="P955" s="260">
        <f t="shared" si="454"/>
        <v>0</v>
      </c>
      <c r="Q955" s="261">
        <f t="shared" si="455"/>
        <v>0</v>
      </c>
      <c r="R955" s="261">
        <f t="shared" si="456"/>
        <v>0</v>
      </c>
      <c r="S955" s="262"/>
      <c r="T955" s="262"/>
      <c r="U955" s="263">
        <f t="shared" si="2"/>
        <v>1.288</v>
      </c>
      <c r="V955" s="264">
        <f>IF(E955="SP",1,IF(D955="",ExtraMargeMateriaal,(1-VLOOKUP(D955,TabelAankoop[],4,FALSE))))</f>
        <v>1</v>
      </c>
      <c r="W955" s="265">
        <f t="shared" si="3"/>
        <v>0.6885</v>
      </c>
      <c r="X955" s="266">
        <f t="shared" si="4"/>
        <v>1</v>
      </c>
      <c r="Y955" s="267">
        <f t="shared" si="5"/>
        <v>1.46</v>
      </c>
      <c r="Z955" s="267">
        <f t="shared" si="6"/>
        <v>1.1599999999999999</v>
      </c>
      <c r="AA955" s="268">
        <f t="shared" si="7"/>
        <v>0</v>
      </c>
      <c r="AB955" s="456">
        <f t="shared" si="8"/>
        <v>0</v>
      </c>
      <c r="AC955" s="457">
        <f t="shared" si="9"/>
        <v>0</v>
      </c>
      <c r="AD955" s="456">
        <f t="shared" si="10"/>
        <v>0</v>
      </c>
      <c r="AE955" s="458">
        <f t="shared" si="11"/>
        <v>0</v>
      </c>
      <c r="AF955" s="457">
        <f t="shared" si="488"/>
        <v>0</v>
      </c>
      <c r="AG955" s="456">
        <f t="shared" si="12"/>
        <v>0</v>
      </c>
      <c r="AH955" s="457">
        <f t="shared" si="13"/>
        <v>0</v>
      </c>
      <c r="AI955" s="268">
        <f t="shared" si="14"/>
        <v>0</v>
      </c>
      <c r="AJ955" s="269">
        <f t="shared" si="15"/>
        <v>0</v>
      </c>
      <c r="AK955" s="270">
        <f t="shared" si="16"/>
        <v>0</v>
      </c>
      <c r="AL955" s="415">
        <f t="shared" si="17"/>
        <v>0</v>
      </c>
      <c r="AM955" s="259" t="str">
        <f>IF(AP955="","",IFERROR(VLOOKUP(AP955,CODES!$A$3:$D$1348,4,FALSE),"X"))&amp;IF(AQ955="","",IFERROR(VLOOKUP(AQ955,CODES!$A$3:$D$1348,4,FALSE),"X"))&amp;IF(AR955="","",IFERROR(VLOOKUP(AR955,CODES!$A$3:$D$1348,4,FALSE),"X"))&amp;IF(AS955="","",IFERROR(VLOOKUP(AS955,CODES!$A$3:$D$1348,4,FALSE),"X"))&amp;IF(AT955="","",IFERROR(VLOOKUP(AT955,CODES!$A$3:$D$1348,4,FALSE),"X"))&amp;IF(AU955="","",IFERROR(VLOOKUP(AU955,CODES!$A$3:$D$1348,4,FALSE),"X"))&amp;IF(AV955="","",IFERROR(VLOOKUP(AV955,CODES!$A$3:$D$1348,4,FALSE),"X"))&amp;IF(AW955="","",IFERROR(VLOOKUP(AW955,CODES!$A$3:$D$1348,4,FALSE),"X"))&amp;IF(AX955="","",IFERROR(VLOOKUP(AX955,CODES!$A$3:$D$1348,4,FALSE),"X"))&amp;IF(AY955="","",IFERROR(VLOOKUP(AY955,CODES!$A$3:$D$1348,4,FALSE),"X"))</f>
        <v/>
      </c>
      <c r="AN955" s="258">
        <f>SUM(IFERROR(VLOOKUP(AP955,CODES!$A$3:$D$1348,4,FALSE)*BC955,0),IFERROR(VLOOKUP(AQ955,CODES!$A$3:$D$1348,4,FALSE)*BF955,0),IFERROR(VLOOKUP(AR955,CODES!$A$3:$D$1348,4,FALSE)*BI955,0),IFERROR(VLOOKUP(AS955,CODES!$A$3:$D$1348,4,FALSE)*BL955,0),IFERROR(VLOOKUP(AT955,CODES!$A$3:$D$1348,4,FALSE)*BO955,0),IFERROR(VLOOKUP(AU955,CODES!$A$3:$D$1348,4,FALSE)*BR955,0),IFERROR(VLOOKUP(AV955,CODES!$A$3:$D$1348,4,FALSE)*BU955,0),IFERROR(VLOOKUP(AW955,CODES!$A$3:$D$1348,4,FALSE)*BX955,0),IFERROR(VLOOKUP(AX955,CODES!$A$3:$D$1348,4,FALSE)*CA955,0),IFERROR(VLOOKUP(AY955,CODES!$A$3:$D$1348,4,FALSE)*CD955,0))</f>
        <v>0</v>
      </c>
      <c r="AO955" s="258">
        <f>SUM(IFERROR(VLOOKUP(AP955,CODES!$A$3:$D$1348,3,FALSE)*BC955,0),IFERROR(VLOOKUP(AQ955,CODES!$A$3:$D$1348,3,FALSE)*BF955,0),IFERROR(VLOOKUP(AR955,CODES!$A$3:$D$1348,3,FALSE)*BI955,0),IFERROR(VLOOKUP(AS955,CODES!$A$3:$D$1348,3,FALSE)*BL955,0),IFERROR(VLOOKUP(AT955,CODES!$A$3:$D$1348,3,FALSE)*BO955,0),IFERROR(VLOOKUP(AU955,CODES!$A$3:$D$1348,3,FALSE)*BR955,0),IFERROR(VLOOKUP(AV955,CODES!$A$3:$D$1348,3,FALSE)*BU955,0),IFERROR(VLOOKUP(AW955,CODES!$A$3:$D$1348,3,FALSE)*BX955,0),IFERROR(VLOOKUP(AX955,CODES!$A$3:$D$1348,3,FALSE)*CA955,0),IFERROR(VLOOKUP(AY955,CODES!$A$3:$D$1348,3,FALSE)*CD955,0))+B955</f>
        <v>0</v>
      </c>
      <c r="AP955" s="271" t="str">
        <f t="shared" si="489"/>
        <v/>
      </c>
      <c r="AQ955" s="271" t="str">
        <f t="shared" si="490"/>
        <v/>
      </c>
      <c r="AR955" s="271" t="str">
        <f t="shared" si="491"/>
        <v/>
      </c>
      <c r="AS955" s="271" t="str">
        <f t="shared" si="492"/>
        <v/>
      </c>
      <c r="AT955" s="271" t="str">
        <f t="shared" si="493"/>
        <v/>
      </c>
      <c r="AU955" s="271" t="str">
        <f t="shared" si="494"/>
        <v/>
      </c>
      <c r="AV955" s="271" t="str">
        <f t="shared" si="495"/>
        <v/>
      </c>
      <c r="AW955" s="271" t="str">
        <f t="shared" si="496"/>
        <v/>
      </c>
      <c r="AX955" s="271" t="str">
        <f t="shared" si="497"/>
        <v/>
      </c>
      <c r="AY955" s="271" t="str">
        <f t="shared" si="498"/>
        <v/>
      </c>
      <c r="AZ955" s="258">
        <f t="shared" si="18"/>
        <v>0</v>
      </c>
      <c r="BA955" s="258">
        <f t="shared" si="19"/>
        <v>1</v>
      </c>
      <c r="BB955" s="258">
        <f t="shared" si="499"/>
        <v>0</v>
      </c>
      <c r="BC955" s="258">
        <f t="shared" si="500"/>
        <v>1</v>
      </c>
      <c r="BD955" s="258">
        <f t="shared" si="20"/>
        <v>1</v>
      </c>
      <c r="BE955" s="258">
        <f t="shared" si="501"/>
        <v>0</v>
      </c>
      <c r="BF955" s="258">
        <f t="shared" si="502"/>
        <v>1</v>
      </c>
      <c r="BG955" s="258">
        <f t="shared" si="21"/>
        <v>1</v>
      </c>
      <c r="BH955" s="258">
        <f t="shared" si="503"/>
        <v>0</v>
      </c>
      <c r="BI955" s="258">
        <f t="shared" si="504"/>
        <v>1</v>
      </c>
      <c r="BJ955" s="258">
        <f t="shared" si="22"/>
        <v>1</v>
      </c>
      <c r="BK955" s="258">
        <f t="shared" si="505"/>
        <v>0</v>
      </c>
      <c r="BL955" s="258">
        <f t="shared" si="506"/>
        <v>1</v>
      </c>
      <c r="BM955" s="258">
        <f t="shared" si="23"/>
        <v>1</v>
      </c>
      <c r="BN955" s="258">
        <f t="shared" si="507"/>
        <v>0</v>
      </c>
      <c r="BO955" s="258">
        <f t="shared" si="508"/>
        <v>1</v>
      </c>
      <c r="BP955" s="258">
        <f t="shared" si="24"/>
        <v>1</v>
      </c>
      <c r="BQ955" s="258">
        <f t="shared" si="509"/>
        <v>0</v>
      </c>
      <c r="BR955" s="258">
        <f t="shared" si="510"/>
        <v>1</v>
      </c>
      <c r="BS955" s="258">
        <f t="shared" si="25"/>
        <v>1</v>
      </c>
      <c r="BT955" s="258">
        <f t="shared" si="511"/>
        <v>0</v>
      </c>
      <c r="BU955" s="258">
        <f t="shared" si="512"/>
        <v>1</v>
      </c>
      <c r="BV955" s="258">
        <f t="shared" si="26"/>
        <v>1</v>
      </c>
      <c r="BW955" s="258">
        <f t="shared" si="513"/>
        <v>0</v>
      </c>
      <c r="BX955" s="258">
        <f t="shared" si="514"/>
        <v>1</v>
      </c>
      <c r="BY955" s="258">
        <f t="shared" si="27"/>
        <v>1</v>
      </c>
      <c r="BZ955" s="258">
        <f t="shared" si="515"/>
        <v>0</v>
      </c>
      <c r="CA955" s="258">
        <f t="shared" si="516"/>
        <v>1</v>
      </c>
      <c r="CB955" s="258">
        <f t="shared" si="28"/>
        <v>1</v>
      </c>
      <c r="CC955" s="258">
        <f t="shared" si="517"/>
        <v>0</v>
      </c>
      <c r="CD955" s="258">
        <f t="shared" si="518"/>
        <v>1</v>
      </c>
    </row>
    <row r="956" spans="1:82" hidden="1">
      <c r="A956" s="258"/>
      <c r="B956" s="258"/>
      <c r="C956" s="259"/>
      <c r="D956" s="258"/>
      <c r="E956" s="258"/>
      <c r="F956" s="258"/>
      <c r="G956" s="258">
        <v>948</v>
      </c>
      <c r="H956" s="743"/>
      <c r="I956" s="744"/>
      <c r="J956" s="739"/>
      <c r="K956" s="745"/>
      <c r="L956" s="745"/>
      <c r="M956" s="272"/>
      <c r="N956" s="508">
        <f t="shared" si="452"/>
        <v>0</v>
      </c>
      <c r="O956" s="510">
        <f t="shared" si="453"/>
        <v>0</v>
      </c>
      <c r="P956" s="260">
        <f t="shared" si="454"/>
        <v>0</v>
      </c>
      <c r="Q956" s="261">
        <f t="shared" si="455"/>
        <v>0</v>
      </c>
      <c r="R956" s="261">
        <f t="shared" si="456"/>
        <v>0</v>
      </c>
      <c r="S956" s="262"/>
      <c r="T956" s="262"/>
      <c r="U956" s="263">
        <f t="shared" si="2"/>
        <v>1.288</v>
      </c>
      <c r="V956" s="264">
        <f>IF(E956="SP",1,IF(D956="",ExtraMargeMateriaal,(1-VLOOKUP(D956,TabelAankoop[],4,FALSE))))</f>
        <v>1</v>
      </c>
      <c r="W956" s="265">
        <f t="shared" si="3"/>
        <v>0.6885</v>
      </c>
      <c r="X956" s="266">
        <f t="shared" si="4"/>
        <v>1</v>
      </c>
      <c r="Y956" s="267">
        <f t="shared" si="5"/>
        <v>1.46</v>
      </c>
      <c r="Z956" s="267">
        <f t="shared" si="6"/>
        <v>1.1599999999999999</v>
      </c>
      <c r="AA956" s="268">
        <f t="shared" si="7"/>
        <v>0</v>
      </c>
      <c r="AB956" s="456">
        <f t="shared" si="8"/>
        <v>0</v>
      </c>
      <c r="AC956" s="457">
        <f t="shared" si="9"/>
        <v>0</v>
      </c>
      <c r="AD956" s="456">
        <f t="shared" si="10"/>
        <v>0</v>
      </c>
      <c r="AE956" s="458">
        <f t="shared" si="11"/>
        <v>0</v>
      </c>
      <c r="AF956" s="457">
        <f t="shared" si="488"/>
        <v>0</v>
      </c>
      <c r="AG956" s="456">
        <f t="shared" si="12"/>
        <v>0</v>
      </c>
      <c r="AH956" s="457">
        <f t="shared" si="13"/>
        <v>0</v>
      </c>
      <c r="AI956" s="268">
        <f t="shared" si="14"/>
        <v>0</v>
      </c>
      <c r="AJ956" s="269">
        <f t="shared" si="15"/>
        <v>0</v>
      </c>
      <c r="AK956" s="270">
        <f t="shared" si="16"/>
        <v>0</v>
      </c>
      <c r="AL956" s="415">
        <f t="shared" si="17"/>
        <v>0</v>
      </c>
      <c r="AM956" s="259" t="str">
        <f>IF(AP956="","",IFERROR(VLOOKUP(AP956,CODES!$A$3:$D$1348,4,FALSE),"X"))&amp;IF(AQ956="","",IFERROR(VLOOKUP(AQ956,CODES!$A$3:$D$1348,4,FALSE),"X"))&amp;IF(AR956="","",IFERROR(VLOOKUP(AR956,CODES!$A$3:$D$1348,4,FALSE),"X"))&amp;IF(AS956="","",IFERROR(VLOOKUP(AS956,CODES!$A$3:$D$1348,4,FALSE),"X"))&amp;IF(AT956="","",IFERROR(VLOOKUP(AT956,CODES!$A$3:$D$1348,4,FALSE),"X"))&amp;IF(AU956="","",IFERROR(VLOOKUP(AU956,CODES!$A$3:$D$1348,4,FALSE),"X"))&amp;IF(AV956="","",IFERROR(VLOOKUP(AV956,CODES!$A$3:$D$1348,4,FALSE),"X"))&amp;IF(AW956="","",IFERROR(VLOOKUP(AW956,CODES!$A$3:$D$1348,4,FALSE),"X"))&amp;IF(AX956="","",IFERROR(VLOOKUP(AX956,CODES!$A$3:$D$1348,4,FALSE),"X"))&amp;IF(AY956="","",IFERROR(VLOOKUP(AY956,CODES!$A$3:$D$1348,4,FALSE),"X"))</f>
        <v/>
      </c>
      <c r="AN956" s="258">
        <f>SUM(IFERROR(VLOOKUP(AP956,CODES!$A$3:$D$1348,4,FALSE)*BC956,0),IFERROR(VLOOKUP(AQ956,CODES!$A$3:$D$1348,4,FALSE)*BF956,0),IFERROR(VLOOKUP(AR956,CODES!$A$3:$D$1348,4,FALSE)*BI956,0),IFERROR(VLOOKUP(AS956,CODES!$A$3:$D$1348,4,FALSE)*BL956,0),IFERROR(VLOOKUP(AT956,CODES!$A$3:$D$1348,4,FALSE)*BO956,0),IFERROR(VLOOKUP(AU956,CODES!$A$3:$D$1348,4,FALSE)*BR956,0),IFERROR(VLOOKUP(AV956,CODES!$A$3:$D$1348,4,FALSE)*BU956,0),IFERROR(VLOOKUP(AW956,CODES!$A$3:$D$1348,4,FALSE)*BX956,0),IFERROR(VLOOKUP(AX956,CODES!$A$3:$D$1348,4,FALSE)*CA956,0),IFERROR(VLOOKUP(AY956,CODES!$A$3:$D$1348,4,FALSE)*CD956,0))</f>
        <v>0</v>
      </c>
      <c r="AO956" s="258">
        <f>SUM(IFERROR(VLOOKUP(AP956,CODES!$A$3:$D$1348,3,FALSE)*BC956,0),IFERROR(VLOOKUP(AQ956,CODES!$A$3:$D$1348,3,FALSE)*BF956,0),IFERROR(VLOOKUP(AR956,CODES!$A$3:$D$1348,3,FALSE)*BI956,0),IFERROR(VLOOKUP(AS956,CODES!$A$3:$D$1348,3,FALSE)*BL956,0),IFERROR(VLOOKUP(AT956,CODES!$A$3:$D$1348,3,FALSE)*BO956,0),IFERROR(VLOOKUP(AU956,CODES!$A$3:$D$1348,3,FALSE)*BR956,0),IFERROR(VLOOKUP(AV956,CODES!$A$3:$D$1348,3,FALSE)*BU956,0),IFERROR(VLOOKUP(AW956,CODES!$A$3:$D$1348,3,FALSE)*BX956,0),IFERROR(VLOOKUP(AX956,CODES!$A$3:$D$1348,3,FALSE)*CA956,0),IFERROR(VLOOKUP(AY956,CODES!$A$3:$D$1348,3,FALSE)*CD956,0))+B956</f>
        <v>0</v>
      </c>
      <c r="AP956" s="271" t="str">
        <f t="shared" si="489"/>
        <v/>
      </c>
      <c r="AQ956" s="271" t="str">
        <f t="shared" si="490"/>
        <v/>
      </c>
      <c r="AR956" s="271" t="str">
        <f t="shared" si="491"/>
        <v/>
      </c>
      <c r="AS956" s="271" t="str">
        <f t="shared" si="492"/>
        <v/>
      </c>
      <c r="AT956" s="271" t="str">
        <f t="shared" si="493"/>
        <v/>
      </c>
      <c r="AU956" s="271" t="str">
        <f t="shared" si="494"/>
        <v/>
      </c>
      <c r="AV956" s="271" t="str">
        <f t="shared" si="495"/>
        <v/>
      </c>
      <c r="AW956" s="271" t="str">
        <f t="shared" si="496"/>
        <v/>
      </c>
      <c r="AX956" s="271" t="str">
        <f t="shared" si="497"/>
        <v/>
      </c>
      <c r="AY956" s="271" t="str">
        <f t="shared" si="498"/>
        <v/>
      </c>
      <c r="AZ956" s="258">
        <f t="shared" si="18"/>
        <v>0</v>
      </c>
      <c r="BA956" s="258">
        <f t="shared" si="19"/>
        <v>1</v>
      </c>
      <c r="BB956" s="258">
        <f t="shared" si="499"/>
        <v>0</v>
      </c>
      <c r="BC956" s="258">
        <f t="shared" si="500"/>
        <v>1</v>
      </c>
      <c r="BD956" s="258">
        <f t="shared" si="20"/>
        <v>1</v>
      </c>
      <c r="BE956" s="258">
        <f t="shared" si="501"/>
        <v>0</v>
      </c>
      <c r="BF956" s="258">
        <f t="shared" si="502"/>
        <v>1</v>
      </c>
      <c r="BG956" s="258">
        <f t="shared" si="21"/>
        <v>1</v>
      </c>
      <c r="BH956" s="258">
        <f t="shared" si="503"/>
        <v>0</v>
      </c>
      <c r="BI956" s="258">
        <f t="shared" si="504"/>
        <v>1</v>
      </c>
      <c r="BJ956" s="258">
        <f t="shared" si="22"/>
        <v>1</v>
      </c>
      <c r="BK956" s="258">
        <f t="shared" si="505"/>
        <v>0</v>
      </c>
      <c r="BL956" s="258">
        <f t="shared" si="506"/>
        <v>1</v>
      </c>
      <c r="BM956" s="258">
        <f t="shared" si="23"/>
        <v>1</v>
      </c>
      <c r="BN956" s="258">
        <f t="shared" si="507"/>
        <v>0</v>
      </c>
      <c r="BO956" s="258">
        <f t="shared" si="508"/>
        <v>1</v>
      </c>
      <c r="BP956" s="258">
        <f t="shared" si="24"/>
        <v>1</v>
      </c>
      <c r="BQ956" s="258">
        <f t="shared" si="509"/>
        <v>0</v>
      </c>
      <c r="BR956" s="258">
        <f t="shared" si="510"/>
        <v>1</v>
      </c>
      <c r="BS956" s="258">
        <f t="shared" si="25"/>
        <v>1</v>
      </c>
      <c r="BT956" s="258">
        <f t="shared" si="511"/>
        <v>0</v>
      </c>
      <c r="BU956" s="258">
        <f t="shared" si="512"/>
        <v>1</v>
      </c>
      <c r="BV956" s="258">
        <f t="shared" si="26"/>
        <v>1</v>
      </c>
      <c r="BW956" s="258">
        <f t="shared" si="513"/>
        <v>0</v>
      </c>
      <c r="BX956" s="258">
        <f t="shared" si="514"/>
        <v>1</v>
      </c>
      <c r="BY956" s="258">
        <f t="shared" si="27"/>
        <v>1</v>
      </c>
      <c r="BZ956" s="258">
        <f t="shared" si="515"/>
        <v>0</v>
      </c>
      <c r="CA956" s="258">
        <f t="shared" si="516"/>
        <v>1</v>
      </c>
      <c r="CB956" s="258">
        <f t="shared" si="28"/>
        <v>1</v>
      </c>
      <c r="CC956" s="258">
        <f t="shared" si="517"/>
        <v>0</v>
      </c>
      <c r="CD956" s="258">
        <f t="shared" si="518"/>
        <v>1</v>
      </c>
    </row>
    <row r="957" spans="1:82" hidden="1">
      <c r="A957" s="258"/>
      <c r="B957" s="258"/>
      <c r="C957" s="259"/>
      <c r="D957" s="258"/>
      <c r="E957" s="258"/>
      <c r="F957" s="258"/>
      <c r="G957" s="258">
        <v>949</v>
      </c>
      <c r="H957" s="743"/>
      <c r="I957" s="744"/>
      <c r="J957" s="739"/>
      <c r="K957" s="745"/>
      <c r="L957" s="745"/>
      <c r="M957" s="272"/>
      <c r="N957" s="508">
        <f t="shared" si="452"/>
        <v>0</v>
      </c>
      <c r="O957" s="510">
        <f t="shared" si="453"/>
        <v>0</v>
      </c>
      <c r="P957" s="260">
        <f t="shared" si="454"/>
        <v>0</v>
      </c>
      <c r="Q957" s="261">
        <f t="shared" si="455"/>
        <v>0</v>
      </c>
      <c r="R957" s="261">
        <f t="shared" si="456"/>
        <v>0</v>
      </c>
      <c r="S957" s="262"/>
      <c r="T957" s="262"/>
      <c r="U957" s="263">
        <f t="shared" si="2"/>
        <v>1.288</v>
      </c>
      <c r="V957" s="264">
        <f>IF(E957="SP",1,IF(D957="",ExtraMargeMateriaal,(1-VLOOKUP(D957,TabelAankoop[],4,FALSE))))</f>
        <v>1</v>
      </c>
      <c r="W957" s="265">
        <f t="shared" si="3"/>
        <v>0.6885</v>
      </c>
      <c r="X957" s="266">
        <f t="shared" si="4"/>
        <v>1</v>
      </c>
      <c r="Y957" s="267">
        <f t="shared" si="5"/>
        <v>1.46</v>
      </c>
      <c r="Z957" s="267">
        <f t="shared" si="6"/>
        <v>1.1599999999999999</v>
      </c>
      <c r="AA957" s="268">
        <f t="shared" si="7"/>
        <v>0</v>
      </c>
      <c r="AB957" s="456">
        <f t="shared" si="8"/>
        <v>0</v>
      </c>
      <c r="AC957" s="457">
        <f t="shared" si="9"/>
        <v>0</v>
      </c>
      <c r="AD957" s="456">
        <f t="shared" si="10"/>
        <v>0</v>
      </c>
      <c r="AE957" s="458">
        <f t="shared" si="11"/>
        <v>0</v>
      </c>
      <c r="AF957" s="457">
        <f t="shared" si="488"/>
        <v>0</v>
      </c>
      <c r="AG957" s="456">
        <f t="shared" si="12"/>
        <v>0</v>
      </c>
      <c r="AH957" s="457">
        <f t="shared" si="13"/>
        <v>0</v>
      </c>
      <c r="AI957" s="268">
        <f t="shared" si="14"/>
        <v>0</v>
      </c>
      <c r="AJ957" s="269">
        <f t="shared" si="15"/>
        <v>0</v>
      </c>
      <c r="AK957" s="270">
        <f t="shared" si="16"/>
        <v>0</v>
      </c>
      <c r="AL957" s="415">
        <f t="shared" si="17"/>
        <v>0</v>
      </c>
      <c r="AM957" s="259" t="str">
        <f>IF(AP957="","",IFERROR(VLOOKUP(AP957,CODES!$A$3:$D$1348,4,FALSE),"X"))&amp;IF(AQ957="","",IFERROR(VLOOKUP(AQ957,CODES!$A$3:$D$1348,4,FALSE),"X"))&amp;IF(AR957="","",IFERROR(VLOOKUP(AR957,CODES!$A$3:$D$1348,4,FALSE),"X"))&amp;IF(AS957="","",IFERROR(VLOOKUP(AS957,CODES!$A$3:$D$1348,4,FALSE),"X"))&amp;IF(AT957="","",IFERROR(VLOOKUP(AT957,CODES!$A$3:$D$1348,4,FALSE),"X"))&amp;IF(AU957="","",IFERROR(VLOOKUP(AU957,CODES!$A$3:$D$1348,4,FALSE),"X"))&amp;IF(AV957="","",IFERROR(VLOOKUP(AV957,CODES!$A$3:$D$1348,4,FALSE),"X"))&amp;IF(AW957="","",IFERROR(VLOOKUP(AW957,CODES!$A$3:$D$1348,4,FALSE),"X"))&amp;IF(AX957="","",IFERROR(VLOOKUP(AX957,CODES!$A$3:$D$1348,4,FALSE),"X"))&amp;IF(AY957="","",IFERROR(VLOOKUP(AY957,CODES!$A$3:$D$1348,4,FALSE),"X"))</f>
        <v/>
      </c>
      <c r="AN957" s="258">
        <f>SUM(IFERROR(VLOOKUP(AP957,CODES!$A$3:$D$1348,4,FALSE)*BC957,0),IFERROR(VLOOKUP(AQ957,CODES!$A$3:$D$1348,4,FALSE)*BF957,0),IFERROR(VLOOKUP(AR957,CODES!$A$3:$D$1348,4,FALSE)*BI957,0),IFERROR(VLOOKUP(AS957,CODES!$A$3:$D$1348,4,FALSE)*BL957,0),IFERROR(VLOOKUP(AT957,CODES!$A$3:$D$1348,4,FALSE)*BO957,0),IFERROR(VLOOKUP(AU957,CODES!$A$3:$D$1348,4,FALSE)*BR957,0),IFERROR(VLOOKUP(AV957,CODES!$A$3:$D$1348,4,FALSE)*BU957,0),IFERROR(VLOOKUP(AW957,CODES!$A$3:$D$1348,4,FALSE)*BX957,0),IFERROR(VLOOKUP(AX957,CODES!$A$3:$D$1348,4,FALSE)*CA957,0),IFERROR(VLOOKUP(AY957,CODES!$A$3:$D$1348,4,FALSE)*CD957,0))</f>
        <v>0</v>
      </c>
      <c r="AO957" s="258">
        <f>SUM(IFERROR(VLOOKUP(AP957,CODES!$A$3:$D$1348,3,FALSE)*BC957,0),IFERROR(VLOOKUP(AQ957,CODES!$A$3:$D$1348,3,FALSE)*BF957,0),IFERROR(VLOOKUP(AR957,CODES!$A$3:$D$1348,3,FALSE)*BI957,0),IFERROR(VLOOKUP(AS957,CODES!$A$3:$D$1348,3,FALSE)*BL957,0),IFERROR(VLOOKUP(AT957,CODES!$A$3:$D$1348,3,FALSE)*BO957,0),IFERROR(VLOOKUP(AU957,CODES!$A$3:$D$1348,3,FALSE)*BR957,0),IFERROR(VLOOKUP(AV957,CODES!$A$3:$D$1348,3,FALSE)*BU957,0),IFERROR(VLOOKUP(AW957,CODES!$A$3:$D$1348,3,FALSE)*BX957,0),IFERROR(VLOOKUP(AX957,CODES!$A$3:$D$1348,3,FALSE)*CA957,0),IFERROR(VLOOKUP(AY957,CODES!$A$3:$D$1348,3,FALSE)*CD957,0))+B957</f>
        <v>0</v>
      </c>
      <c r="AP957" s="271" t="str">
        <f t="shared" si="489"/>
        <v/>
      </c>
      <c r="AQ957" s="271" t="str">
        <f t="shared" si="490"/>
        <v/>
      </c>
      <c r="AR957" s="271" t="str">
        <f t="shared" si="491"/>
        <v/>
      </c>
      <c r="AS957" s="271" t="str">
        <f t="shared" si="492"/>
        <v/>
      </c>
      <c r="AT957" s="271" t="str">
        <f t="shared" si="493"/>
        <v/>
      </c>
      <c r="AU957" s="271" t="str">
        <f t="shared" si="494"/>
        <v/>
      </c>
      <c r="AV957" s="271" t="str">
        <f t="shared" si="495"/>
        <v/>
      </c>
      <c r="AW957" s="271" t="str">
        <f t="shared" si="496"/>
        <v/>
      </c>
      <c r="AX957" s="271" t="str">
        <f t="shared" si="497"/>
        <v/>
      </c>
      <c r="AY957" s="271" t="str">
        <f t="shared" si="498"/>
        <v/>
      </c>
      <c r="AZ957" s="258">
        <f t="shared" si="18"/>
        <v>0</v>
      </c>
      <c r="BA957" s="258">
        <f t="shared" si="19"/>
        <v>1</v>
      </c>
      <c r="BB957" s="258">
        <f t="shared" si="499"/>
        <v>0</v>
      </c>
      <c r="BC957" s="258">
        <f t="shared" si="500"/>
        <v>1</v>
      </c>
      <c r="BD957" s="258">
        <f t="shared" si="20"/>
        <v>1</v>
      </c>
      <c r="BE957" s="258">
        <f t="shared" si="501"/>
        <v>0</v>
      </c>
      <c r="BF957" s="258">
        <f t="shared" si="502"/>
        <v>1</v>
      </c>
      <c r="BG957" s="258">
        <f t="shared" si="21"/>
        <v>1</v>
      </c>
      <c r="BH957" s="258">
        <f t="shared" si="503"/>
        <v>0</v>
      </c>
      <c r="BI957" s="258">
        <f t="shared" si="504"/>
        <v>1</v>
      </c>
      <c r="BJ957" s="258">
        <f t="shared" si="22"/>
        <v>1</v>
      </c>
      <c r="BK957" s="258">
        <f t="shared" si="505"/>
        <v>0</v>
      </c>
      <c r="BL957" s="258">
        <f t="shared" si="506"/>
        <v>1</v>
      </c>
      <c r="BM957" s="258">
        <f t="shared" si="23"/>
        <v>1</v>
      </c>
      <c r="BN957" s="258">
        <f t="shared" si="507"/>
        <v>0</v>
      </c>
      <c r="BO957" s="258">
        <f t="shared" si="508"/>
        <v>1</v>
      </c>
      <c r="BP957" s="258">
        <f t="shared" si="24"/>
        <v>1</v>
      </c>
      <c r="BQ957" s="258">
        <f t="shared" si="509"/>
        <v>0</v>
      </c>
      <c r="BR957" s="258">
        <f t="shared" si="510"/>
        <v>1</v>
      </c>
      <c r="BS957" s="258">
        <f t="shared" si="25"/>
        <v>1</v>
      </c>
      <c r="BT957" s="258">
        <f t="shared" si="511"/>
        <v>0</v>
      </c>
      <c r="BU957" s="258">
        <f t="shared" si="512"/>
        <v>1</v>
      </c>
      <c r="BV957" s="258">
        <f t="shared" si="26"/>
        <v>1</v>
      </c>
      <c r="BW957" s="258">
        <f t="shared" si="513"/>
        <v>0</v>
      </c>
      <c r="BX957" s="258">
        <f t="shared" si="514"/>
        <v>1</v>
      </c>
      <c r="BY957" s="258">
        <f t="shared" si="27"/>
        <v>1</v>
      </c>
      <c r="BZ957" s="258">
        <f t="shared" si="515"/>
        <v>0</v>
      </c>
      <c r="CA957" s="258">
        <f t="shared" si="516"/>
        <v>1</v>
      </c>
      <c r="CB957" s="258">
        <f t="shared" si="28"/>
        <v>1</v>
      </c>
      <c r="CC957" s="258">
        <f t="shared" si="517"/>
        <v>0</v>
      </c>
      <c r="CD957" s="258">
        <f t="shared" si="518"/>
        <v>1</v>
      </c>
    </row>
    <row r="958" spans="1:82" hidden="1">
      <c r="A958" s="258"/>
      <c r="B958" s="258"/>
      <c r="C958" s="259"/>
      <c r="D958" s="258"/>
      <c r="E958" s="258"/>
      <c r="F958" s="258"/>
      <c r="G958" s="258">
        <v>950</v>
      </c>
      <c r="H958" s="743"/>
      <c r="I958" s="744"/>
      <c r="J958" s="739"/>
      <c r="K958" s="745"/>
      <c r="L958" s="745"/>
      <c r="M958" s="272"/>
      <c r="N958" s="508">
        <f t="shared" si="452"/>
        <v>0</v>
      </c>
      <c r="O958" s="510">
        <f t="shared" si="453"/>
        <v>0</v>
      </c>
      <c r="P958" s="260">
        <f t="shared" si="454"/>
        <v>0</v>
      </c>
      <c r="Q958" s="261">
        <f t="shared" si="455"/>
        <v>0</v>
      </c>
      <c r="R958" s="261">
        <f t="shared" si="456"/>
        <v>0</v>
      </c>
      <c r="S958" s="262"/>
      <c r="T958" s="262"/>
      <c r="U958" s="263">
        <f t="shared" si="2"/>
        <v>1.288</v>
      </c>
      <c r="V958" s="264">
        <f>IF(E958="SP",1,IF(D958="",ExtraMargeMateriaal,(1-VLOOKUP(D958,TabelAankoop[],4,FALSE))))</f>
        <v>1</v>
      </c>
      <c r="W958" s="265">
        <f t="shared" si="3"/>
        <v>0.6885</v>
      </c>
      <c r="X958" s="266">
        <f t="shared" si="4"/>
        <v>1</v>
      </c>
      <c r="Y958" s="267">
        <f t="shared" si="5"/>
        <v>1.46</v>
      </c>
      <c r="Z958" s="267">
        <f t="shared" si="6"/>
        <v>1.1599999999999999</v>
      </c>
      <c r="AA958" s="268">
        <f t="shared" si="7"/>
        <v>0</v>
      </c>
      <c r="AB958" s="456">
        <f t="shared" si="8"/>
        <v>0</v>
      </c>
      <c r="AC958" s="457">
        <f t="shared" si="9"/>
        <v>0</v>
      </c>
      <c r="AD958" s="456">
        <f t="shared" si="10"/>
        <v>0</v>
      </c>
      <c r="AE958" s="458">
        <f t="shared" si="11"/>
        <v>0</v>
      </c>
      <c r="AF958" s="457">
        <f t="shared" si="488"/>
        <v>0</v>
      </c>
      <c r="AG958" s="456">
        <f t="shared" si="12"/>
        <v>0</v>
      </c>
      <c r="AH958" s="457">
        <f t="shared" si="13"/>
        <v>0</v>
      </c>
      <c r="AI958" s="268">
        <f t="shared" si="14"/>
        <v>0</v>
      </c>
      <c r="AJ958" s="269">
        <f t="shared" si="15"/>
        <v>0</v>
      </c>
      <c r="AK958" s="270">
        <f t="shared" si="16"/>
        <v>0</v>
      </c>
      <c r="AL958" s="415">
        <f t="shared" si="17"/>
        <v>0</v>
      </c>
      <c r="AM958" s="259" t="str">
        <f>IF(AP958="","",IFERROR(VLOOKUP(AP958,CODES!$A$3:$D$1348,4,FALSE),"X"))&amp;IF(AQ958="","",IFERROR(VLOOKUP(AQ958,CODES!$A$3:$D$1348,4,FALSE),"X"))&amp;IF(AR958="","",IFERROR(VLOOKUP(AR958,CODES!$A$3:$D$1348,4,FALSE),"X"))&amp;IF(AS958="","",IFERROR(VLOOKUP(AS958,CODES!$A$3:$D$1348,4,FALSE),"X"))&amp;IF(AT958="","",IFERROR(VLOOKUP(AT958,CODES!$A$3:$D$1348,4,FALSE),"X"))&amp;IF(AU958="","",IFERROR(VLOOKUP(AU958,CODES!$A$3:$D$1348,4,FALSE),"X"))&amp;IF(AV958="","",IFERROR(VLOOKUP(AV958,CODES!$A$3:$D$1348,4,FALSE),"X"))&amp;IF(AW958="","",IFERROR(VLOOKUP(AW958,CODES!$A$3:$D$1348,4,FALSE),"X"))&amp;IF(AX958="","",IFERROR(VLOOKUP(AX958,CODES!$A$3:$D$1348,4,FALSE),"X"))&amp;IF(AY958="","",IFERROR(VLOOKUP(AY958,CODES!$A$3:$D$1348,4,FALSE),"X"))</f>
        <v/>
      </c>
      <c r="AN958" s="258">
        <f>SUM(IFERROR(VLOOKUP(AP958,CODES!$A$3:$D$1348,4,FALSE)*BC958,0),IFERROR(VLOOKUP(AQ958,CODES!$A$3:$D$1348,4,FALSE)*BF958,0),IFERROR(VLOOKUP(AR958,CODES!$A$3:$D$1348,4,FALSE)*BI958,0),IFERROR(VLOOKUP(AS958,CODES!$A$3:$D$1348,4,FALSE)*BL958,0),IFERROR(VLOOKUP(AT958,CODES!$A$3:$D$1348,4,FALSE)*BO958,0),IFERROR(VLOOKUP(AU958,CODES!$A$3:$D$1348,4,FALSE)*BR958,0),IFERROR(VLOOKUP(AV958,CODES!$A$3:$D$1348,4,FALSE)*BU958,0),IFERROR(VLOOKUP(AW958,CODES!$A$3:$D$1348,4,FALSE)*BX958,0),IFERROR(VLOOKUP(AX958,CODES!$A$3:$D$1348,4,FALSE)*CA958,0),IFERROR(VLOOKUP(AY958,CODES!$A$3:$D$1348,4,FALSE)*CD958,0))</f>
        <v>0</v>
      </c>
      <c r="AO958" s="258">
        <f>SUM(IFERROR(VLOOKUP(AP958,CODES!$A$3:$D$1348,3,FALSE)*BC958,0),IFERROR(VLOOKUP(AQ958,CODES!$A$3:$D$1348,3,FALSE)*BF958,0),IFERROR(VLOOKUP(AR958,CODES!$A$3:$D$1348,3,FALSE)*BI958,0),IFERROR(VLOOKUP(AS958,CODES!$A$3:$D$1348,3,FALSE)*BL958,0),IFERROR(VLOOKUP(AT958,CODES!$A$3:$D$1348,3,FALSE)*BO958,0),IFERROR(VLOOKUP(AU958,CODES!$A$3:$D$1348,3,FALSE)*BR958,0),IFERROR(VLOOKUP(AV958,CODES!$A$3:$D$1348,3,FALSE)*BU958,0),IFERROR(VLOOKUP(AW958,CODES!$A$3:$D$1348,3,FALSE)*BX958,0),IFERROR(VLOOKUP(AX958,CODES!$A$3:$D$1348,3,FALSE)*CA958,0),IFERROR(VLOOKUP(AY958,CODES!$A$3:$D$1348,3,FALSE)*CD958,0))+B958</f>
        <v>0</v>
      </c>
      <c r="AP958" s="271" t="str">
        <f t="shared" si="489"/>
        <v/>
      </c>
      <c r="AQ958" s="271" t="str">
        <f t="shared" si="490"/>
        <v/>
      </c>
      <c r="AR958" s="271" t="str">
        <f t="shared" si="491"/>
        <v/>
      </c>
      <c r="AS958" s="271" t="str">
        <f t="shared" si="492"/>
        <v/>
      </c>
      <c r="AT958" s="271" t="str">
        <f t="shared" si="493"/>
        <v/>
      </c>
      <c r="AU958" s="271" t="str">
        <f t="shared" si="494"/>
        <v/>
      </c>
      <c r="AV958" s="271" t="str">
        <f t="shared" si="495"/>
        <v/>
      </c>
      <c r="AW958" s="271" t="str">
        <f t="shared" si="496"/>
        <v/>
      </c>
      <c r="AX958" s="271" t="str">
        <f t="shared" si="497"/>
        <v/>
      </c>
      <c r="AY958" s="271" t="str">
        <f t="shared" si="498"/>
        <v/>
      </c>
      <c r="AZ958" s="258">
        <f t="shared" si="18"/>
        <v>0</v>
      </c>
      <c r="BA958" s="258">
        <f t="shared" si="19"/>
        <v>1</v>
      </c>
      <c r="BB958" s="258">
        <f t="shared" si="499"/>
        <v>0</v>
      </c>
      <c r="BC958" s="258">
        <f t="shared" si="500"/>
        <v>1</v>
      </c>
      <c r="BD958" s="258">
        <f t="shared" si="20"/>
        <v>1</v>
      </c>
      <c r="BE958" s="258">
        <f t="shared" si="501"/>
        <v>0</v>
      </c>
      <c r="BF958" s="258">
        <f t="shared" si="502"/>
        <v>1</v>
      </c>
      <c r="BG958" s="258">
        <f t="shared" si="21"/>
        <v>1</v>
      </c>
      <c r="BH958" s="258">
        <f t="shared" si="503"/>
        <v>0</v>
      </c>
      <c r="BI958" s="258">
        <f t="shared" si="504"/>
        <v>1</v>
      </c>
      <c r="BJ958" s="258">
        <f t="shared" si="22"/>
        <v>1</v>
      </c>
      <c r="BK958" s="258">
        <f t="shared" si="505"/>
        <v>0</v>
      </c>
      <c r="BL958" s="258">
        <f t="shared" si="506"/>
        <v>1</v>
      </c>
      <c r="BM958" s="258">
        <f t="shared" si="23"/>
        <v>1</v>
      </c>
      <c r="BN958" s="258">
        <f t="shared" si="507"/>
        <v>0</v>
      </c>
      <c r="BO958" s="258">
        <f t="shared" si="508"/>
        <v>1</v>
      </c>
      <c r="BP958" s="258">
        <f t="shared" si="24"/>
        <v>1</v>
      </c>
      <c r="BQ958" s="258">
        <f t="shared" si="509"/>
        <v>0</v>
      </c>
      <c r="BR958" s="258">
        <f t="shared" si="510"/>
        <v>1</v>
      </c>
      <c r="BS958" s="258">
        <f t="shared" si="25"/>
        <v>1</v>
      </c>
      <c r="BT958" s="258">
        <f t="shared" si="511"/>
        <v>0</v>
      </c>
      <c r="BU958" s="258">
        <f t="shared" si="512"/>
        <v>1</v>
      </c>
      <c r="BV958" s="258">
        <f t="shared" si="26"/>
        <v>1</v>
      </c>
      <c r="BW958" s="258">
        <f t="shared" si="513"/>
        <v>0</v>
      </c>
      <c r="BX958" s="258">
        <f t="shared" si="514"/>
        <v>1</v>
      </c>
      <c r="BY958" s="258">
        <f t="shared" si="27"/>
        <v>1</v>
      </c>
      <c r="BZ958" s="258">
        <f t="shared" si="515"/>
        <v>0</v>
      </c>
      <c r="CA958" s="258">
        <f t="shared" si="516"/>
        <v>1</v>
      </c>
      <c r="CB958" s="258">
        <f t="shared" si="28"/>
        <v>1</v>
      </c>
      <c r="CC958" s="258">
        <f t="shared" si="517"/>
        <v>0</v>
      </c>
      <c r="CD958" s="258">
        <f t="shared" si="518"/>
        <v>1</v>
      </c>
    </row>
    <row r="959" spans="1:82" hidden="1">
      <c r="A959" s="258"/>
      <c r="B959" s="258"/>
      <c r="C959" s="259"/>
      <c r="D959" s="258"/>
      <c r="E959" s="258"/>
      <c r="F959" s="258"/>
      <c r="G959" s="258">
        <v>951</v>
      </c>
      <c r="H959" s="743"/>
      <c r="I959" s="744"/>
      <c r="J959" s="739"/>
      <c r="K959" s="745"/>
      <c r="L959" s="745"/>
      <c r="M959" s="272"/>
      <c r="N959" s="508">
        <f t="shared" si="452"/>
        <v>0</v>
      </c>
      <c r="O959" s="510">
        <f t="shared" si="453"/>
        <v>0</v>
      </c>
      <c r="P959" s="260">
        <f t="shared" si="454"/>
        <v>0</v>
      </c>
      <c r="Q959" s="261">
        <f t="shared" si="455"/>
        <v>0</v>
      </c>
      <c r="R959" s="261">
        <f t="shared" si="456"/>
        <v>0</v>
      </c>
      <c r="S959" s="262"/>
      <c r="T959" s="262"/>
      <c r="U959" s="263">
        <f t="shared" si="2"/>
        <v>1.288</v>
      </c>
      <c r="V959" s="264">
        <f>IF(E959="SP",1,IF(D959="",ExtraMargeMateriaal,(1-VLOOKUP(D959,TabelAankoop[],4,FALSE))))</f>
        <v>1</v>
      </c>
      <c r="W959" s="265">
        <f t="shared" si="3"/>
        <v>0.6885</v>
      </c>
      <c r="X959" s="266">
        <f t="shared" si="4"/>
        <v>1</v>
      </c>
      <c r="Y959" s="267">
        <f t="shared" si="5"/>
        <v>1.46</v>
      </c>
      <c r="Z959" s="267">
        <f t="shared" si="6"/>
        <v>1.1599999999999999</v>
      </c>
      <c r="AA959" s="268">
        <f t="shared" si="7"/>
        <v>0</v>
      </c>
      <c r="AB959" s="456">
        <f t="shared" si="8"/>
        <v>0</v>
      </c>
      <c r="AC959" s="457">
        <f t="shared" si="9"/>
        <v>0</v>
      </c>
      <c r="AD959" s="456">
        <f t="shared" si="10"/>
        <v>0</v>
      </c>
      <c r="AE959" s="458">
        <f t="shared" si="11"/>
        <v>0</v>
      </c>
      <c r="AF959" s="457">
        <f t="shared" si="488"/>
        <v>0</v>
      </c>
      <c r="AG959" s="456">
        <f t="shared" si="12"/>
        <v>0</v>
      </c>
      <c r="AH959" s="457">
        <f t="shared" si="13"/>
        <v>0</v>
      </c>
      <c r="AI959" s="268">
        <f t="shared" si="14"/>
        <v>0</v>
      </c>
      <c r="AJ959" s="269">
        <f t="shared" si="15"/>
        <v>0</v>
      </c>
      <c r="AK959" s="270">
        <f t="shared" si="16"/>
        <v>0</v>
      </c>
      <c r="AL959" s="415">
        <f t="shared" si="17"/>
        <v>0</v>
      </c>
      <c r="AM959" s="259" t="str">
        <f>IF(AP959="","",IFERROR(VLOOKUP(AP959,CODES!$A$3:$D$1348,4,FALSE),"X"))&amp;IF(AQ959="","",IFERROR(VLOOKUP(AQ959,CODES!$A$3:$D$1348,4,FALSE),"X"))&amp;IF(AR959="","",IFERROR(VLOOKUP(AR959,CODES!$A$3:$D$1348,4,FALSE),"X"))&amp;IF(AS959="","",IFERROR(VLOOKUP(AS959,CODES!$A$3:$D$1348,4,FALSE),"X"))&amp;IF(AT959="","",IFERROR(VLOOKUP(AT959,CODES!$A$3:$D$1348,4,FALSE),"X"))&amp;IF(AU959="","",IFERROR(VLOOKUP(AU959,CODES!$A$3:$D$1348,4,FALSE),"X"))&amp;IF(AV959="","",IFERROR(VLOOKUP(AV959,CODES!$A$3:$D$1348,4,FALSE),"X"))&amp;IF(AW959="","",IFERROR(VLOOKUP(AW959,CODES!$A$3:$D$1348,4,FALSE),"X"))&amp;IF(AX959="","",IFERROR(VLOOKUP(AX959,CODES!$A$3:$D$1348,4,FALSE),"X"))&amp;IF(AY959="","",IFERROR(VLOOKUP(AY959,CODES!$A$3:$D$1348,4,FALSE),"X"))</f>
        <v/>
      </c>
      <c r="AN959" s="258">
        <f>SUM(IFERROR(VLOOKUP(AP959,CODES!$A$3:$D$1348,4,FALSE)*BC959,0),IFERROR(VLOOKUP(AQ959,CODES!$A$3:$D$1348,4,FALSE)*BF959,0),IFERROR(VLOOKUP(AR959,CODES!$A$3:$D$1348,4,FALSE)*BI959,0),IFERROR(VLOOKUP(AS959,CODES!$A$3:$D$1348,4,FALSE)*BL959,0),IFERROR(VLOOKUP(AT959,CODES!$A$3:$D$1348,4,FALSE)*BO959,0),IFERROR(VLOOKUP(AU959,CODES!$A$3:$D$1348,4,FALSE)*BR959,0),IFERROR(VLOOKUP(AV959,CODES!$A$3:$D$1348,4,FALSE)*BU959,0),IFERROR(VLOOKUP(AW959,CODES!$A$3:$D$1348,4,FALSE)*BX959,0),IFERROR(VLOOKUP(AX959,CODES!$A$3:$D$1348,4,FALSE)*CA959,0),IFERROR(VLOOKUP(AY959,CODES!$A$3:$D$1348,4,FALSE)*CD959,0))</f>
        <v>0</v>
      </c>
      <c r="AO959" s="258">
        <f>SUM(IFERROR(VLOOKUP(AP959,CODES!$A$3:$D$1348,3,FALSE)*BC959,0),IFERROR(VLOOKUP(AQ959,CODES!$A$3:$D$1348,3,FALSE)*BF959,0),IFERROR(VLOOKUP(AR959,CODES!$A$3:$D$1348,3,FALSE)*BI959,0),IFERROR(VLOOKUP(AS959,CODES!$A$3:$D$1348,3,FALSE)*BL959,0),IFERROR(VLOOKUP(AT959,CODES!$A$3:$D$1348,3,FALSE)*BO959,0),IFERROR(VLOOKUP(AU959,CODES!$A$3:$D$1348,3,FALSE)*BR959,0),IFERROR(VLOOKUP(AV959,CODES!$A$3:$D$1348,3,FALSE)*BU959,0),IFERROR(VLOOKUP(AW959,CODES!$A$3:$D$1348,3,FALSE)*BX959,0),IFERROR(VLOOKUP(AX959,CODES!$A$3:$D$1348,3,FALSE)*CA959,0),IFERROR(VLOOKUP(AY959,CODES!$A$3:$D$1348,3,FALSE)*CD959,0))+B959</f>
        <v>0</v>
      </c>
      <c r="AP959" s="271" t="str">
        <f t="shared" si="489"/>
        <v/>
      </c>
      <c r="AQ959" s="271" t="str">
        <f t="shared" si="490"/>
        <v/>
      </c>
      <c r="AR959" s="271" t="str">
        <f t="shared" si="491"/>
        <v/>
      </c>
      <c r="AS959" s="271" t="str">
        <f t="shared" si="492"/>
        <v/>
      </c>
      <c r="AT959" s="271" t="str">
        <f t="shared" si="493"/>
        <v/>
      </c>
      <c r="AU959" s="271" t="str">
        <f t="shared" si="494"/>
        <v/>
      </c>
      <c r="AV959" s="271" t="str">
        <f t="shared" si="495"/>
        <v/>
      </c>
      <c r="AW959" s="271" t="str">
        <f t="shared" si="496"/>
        <v/>
      </c>
      <c r="AX959" s="271" t="str">
        <f t="shared" si="497"/>
        <v/>
      </c>
      <c r="AY959" s="271" t="str">
        <f t="shared" si="498"/>
        <v/>
      </c>
      <c r="AZ959" s="258">
        <f t="shared" si="18"/>
        <v>0</v>
      </c>
      <c r="BA959" s="258">
        <f t="shared" si="19"/>
        <v>1</v>
      </c>
      <c r="BB959" s="258">
        <f t="shared" si="499"/>
        <v>0</v>
      </c>
      <c r="BC959" s="258">
        <f t="shared" si="500"/>
        <v>1</v>
      </c>
      <c r="BD959" s="258">
        <f t="shared" si="20"/>
        <v>1</v>
      </c>
      <c r="BE959" s="258">
        <f t="shared" si="501"/>
        <v>0</v>
      </c>
      <c r="BF959" s="258">
        <f t="shared" si="502"/>
        <v>1</v>
      </c>
      <c r="BG959" s="258">
        <f t="shared" si="21"/>
        <v>1</v>
      </c>
      <c r="BH959" s="258">
        <f t="shared" si="503"/>
        <v>0</v>
      </c>
      <c r="BI959" s="258">
        <f t="shared" si="504"/>
        <v>1</v>
      </c>
      <c r="BJ959" s="258">
        <f t="shared" si="22"/>
        <v>1</v>
      </c>
      <c r="BK959" s="258">
        <f t="shared" si="505"/>
        <v>0</v>
      </c>
      <c r="BL959" s="258">
        <f t="shared" si="506"/>
        <v>1</v>
      </c>
      <c r="BM959" s="258">
        <f t="shared" si="23"/>
        <v>1</v>
      </c>
      <c r="BN959" s="258">
        <f t="shared" si="507"/>
        <v>0</v>
      </c>
      <c r="BO959" s="258">
        <f t="shared" si="508"/>
        <v>1</v>
      </c>
      <c r="BP959" s="258">
        <f t="shared" si="24"/>
        <v>1</v>
      </c>
      <c r="BQ959" s="258">
        <f t="shared" si="509"/>
        <v>0</v>
      </c>
      <c r="BR959" s="258">
        <f t="shared" si="510"/>
        <v>1</v>
      </c>
      <c r="BS959" s="258">
        <f t="shared" si="25"/>
        <v>1</v>
      </c>
      <c r="BT959" s="258">
        <f t="shared" si="511"/>
        <v>0</v>
      </c>
      <c r="BU959" s="258">
        <f t="shared" si="512"/>
        <v>1</v>
      </c>
      <c r="BV959" s="258">
        <f t="shared" si="26"/>
        <v>1</v>
      </c>
      <c r="BW959" s="258">
        <f t="shared" si="513"/>
        <v>0</v>
      </c>
      <c r="BX959" s="258">
        <f t="shared" si="514"/>
        <v>1</v>
      </c>
      <c r="BY959" s="258">
        <f t="shared" si="27"/>
        <v>1</v>
      </c>
      <c r="BZ959" s="258">
        <f t="shared" si="515"/>
        <v>0</v>
      </c>
      <c r="CA959" s="258">
        <f t="shared" si="516"/>
        <v>1</v>
      </c>
      <c r="CB959" s="258">
        <f t="shared" si="28"/>
        <v>1</v>
      </c>
      <c r="CC959" s="258">
        <f t="shared" si="517"/>
        <v>0</v>
      </c>
      <c r="CD959" s="258">
        <f t="shared" si="518"/>
        <v>1</v>
      </c>
    </row>
    <row r="960" spans="1:82" hidden="1">
      <c r="A960" s="258"/>
      <c r="B960" s="258"/>
      <c r="C960" s="259"/>
      <c r="D960" s="258"/>
      <c r="E960" s="258"/>
      <c r="F960" s="258"/>
      <c r="G960" s="258">
        <v>952</v>
      </c>
      <c r="H960" s="743"/>
      <c r="I960" s="744"/>
      <c r="J960" s="739"/>
      <c r="K960" s="745"/>
      <c r="L960" s="745"/>
      <c r="M960" s="272"/>
      <c r="N960" s="508">
        <f t="shared" si="452"/>
        <v>0</v>
      </c>
      <c r="O960" s="510">
        <f t="shared" si="453"/>
        <v>0</v>
      </c>
      <c r="P960" s="260">
        <f t="shared" si="454"/>
        <v>0</v>
      </c>
      <c r="Q960" s="261">
        <f t="shared" si="455"/>
        <v>0</v>
      </c>
      <c r="R960" s="261">
        <f t="shared" si="456"/>
        <v>0</v>
      </c>
      <c r="S960" s="262"/>
      <c r="T960" s="262"/>
      <c r="U960" s="263">
        <f t="shared" si="2"/>
        <v>1.288</v>
      </c>
      <c r="V960" s="264">
        <f>IF(E960="SP",1,IF(D960="",ExtraMargeMateriaal,(1-VLOOKUP(D960,TabelAankoop[],4,FALSE))))</f>
        <v>1</v>
      </c>
      <c r="W960" s="265">
        <f t="shared" si="3"/>
        <v>0.6885</v>
      </c>
      <c r="X960" s="266">
        <f t="shared" si="4"/>
        <v>1</v>
      </c>
      <c r="Y960" s="267">
        <f t="shared" si="5"/>
        <v>1.46</v>
      </c>
      <c r="Z960" s="267">
        <f t="shared" si="6"/>
        <v>1.1599999999999999</v>
      </c>
      <c r="AA960" s="268">
        <f t="shared" si="7"/>
        <v>0</v>
      </c>
      <c r="AB960" s="456">
        <f t="shared" si="8"/>
        <v>0</v>
      </c>
      <c r="AC960" s="457">
        <f t="shared" si="9"/>
        <v>0</v>
      </c>
      <c r="AD960" s="456">
        <f t="shared" si="10"/>
        <v>0</v>
      </c>
      <c r="AE960" s="458">
        <f t="shared" si="11"/>
        <v>0</v>
      </c>
      <c r="AF960" s="457">
        <f t="shared" si="488"/>
        <v>0</v>
      </c>
      <c r="AG960" s="456">
        <f t="shared" si="12"/>
        <v>0</v>
      </c>
      <c r="AH960" s="457">
        <f t="shared" si="13"/>
        <v>0</v>
      </c>
      <c r="AI960" s="268">
        <f t="shared" si="14"/>
        <v>0</v>
      </c>
      <c r="AJ960" s="269">
        <f t="shared" si="15"/>
        <v>0</v>
      </c>
      <c r="AK960" s="270">
        <f t="shared" si="16"/>
        <v>0</v>
      </c>
      <c r="AL960" s="415">
        <f t="shared" si="17"/>
        <v>0</v>
      </c>
      <c r="AM960" s="259" t="str">
        <f>IF(AP960="","",IFERROR(VLOOKUP(AP960,CODES!$A$3:$D$1348,4,FALSE),"X"))&amp;IF(AQ960="","",IFERROR(VLOOKUP(AQ960,CODES!$A$3:$D$1348,4,FALSE),"X"))&amp;IF(AR960="","",IFERROR(VLOOKUP(AR960,CODES!$A$3:$D$1348,4,FALSE),"X"))&amp;IF(AS960="","",IFERROR(VLOOKUP(AS960,CODES!$A$3:$D$1348,4,FALSE),"X"))&amp;IF(AT960="","",IFERROR(VLOOKUP(AT960,CODES!$A$3:$D$1348,4,FALSE),"X"))&amp;IF(AU960="","",IFERROR(VLOOKUP(AU960,CODES!$A$3:$D$1348,4,FALSE),"X"))&amp;IF(AV960="","",IFERROR(VLOOKUP(AV960,CODES!$A$3:$D$1348,4,FALSE),"X"))&amp;IF(AW960="","",IFERROR(VLOOKUP(AW960,CODES!$A$3:$D$1348,4,FALSE),"X"))&amp;IF(AX960="","",IFERROR(VLOOKUP(AX960,CODES!$A$3:$D$1348,4,FALSE),"X"))&amp;IF(AY960="","",IFERROR(VLOOKUP(AY960,CODES!$A$3:$D$1348,4,FALSE),"X"))</f>
        <v/>
      </c>
      <c r="AN960" s="258">
        <f>SUM(IFERROR(VLOOKUP(AP960,CODES!$A$3:$D$1348,4,FALSE)*BC960,0),IFERROR(VLOOKUP(AQ960,CODES!$A$3:$D$1348,4,FALSE)*BF960,0),IFERROR(VLOOKUP(AR960,CODES!$A$3:$D$1348,4,FALSE)*BI960,0),IFERROR(VLOOKUP(AS960,CODES!$A$3:$D$1348,4,FALSE)*BL960,0),IFERROR(VLOOKUP(AT960,CODES!$A$3:$D$1348,4,FALSE)*BO960,0),IFERROR(VLOOKUP(AU960,CODES!$A$3:$D$1348,4,FALSE)*BR960,0),IFERROR(VLOOKUP(AV960,CODES!$A$3:$D$1348,4,FALSE)*BU960,0),IFERROR(VLOOKUP(AW960,CODES!$A$3:$D$1348,4,FALSE)*BX960,0),IFERROR(VLOOKUP(AX960,CODES!$A$3:$D$1348,4,FALSE)*CA960,0),IFERROR(VLOOKUP(AY960,CODES!$A$3:$D$1348,4,FALSE)*CD960,0))</f>
        <v>0</v>
      </c>
      <c r="AO960" s="258">
        <f>SUM(IFERROR(VLOOKUP(AP960,CODES!$A$3:$D$1348,3,FALSE)*BC960,0),IFERROR(VLOOKUP(AQ960,CODES!$A$3:$D$1348,3,FALSE)*BF960,0),IFERROR(VLOOKUP(AR960,CODES!$A$3:$D$1348,3,FALSE)*BI960,0),IFERROR(VLOOKUP(AS960,CODES!$A$3:$D$1348,3,FALSE)*BL960,0),IFERROR(VLOOKUP(AT960,CODES!$A$3:$D$1348,3,FALSE)*BO960,0),IFERROR(VLOOKUP(AU960,CODES!$A$3:$D$1348,3,FALSE)*BR960,0),IFERROR(VLOOKUP(AV960,CODES!$A$3:$D$1348,3,FALSE)*BU960,0),IFERROR(VLOOKUP(AW960,CODES!$A$3:$D$1348,3,FALSE)*BX960,0),IFERROR(VLOOKUP(AX960,CODES!$A$3:$D$1348,3,FALSE)*CA960,0),IFERROR(VLOOKUP(AY960,CODES!$A$3:$D$1348,3,FALSE)*CD960,0))+B960</f>
        <v>0</v>
      </c>
      <c r="AP960" s="271" t="str">
        <f t="shared" si="489"/>
        <v/>
      </c>
      <c r="AQ960" s="271" t="str">
        <f t="shared" si="490"/>
        <v/>
      </c>
      <c r="AR960" s="271" t="str">
        <f t="shared" si="491"/>
        <v/>
      </c>
      <c r="AS960" s="271" t="str">
        <f t="shared" si="492"/>
        <v/>
      </c>
      <c r="AT960" s="271" t="str">
        <f t="shared" si="493"/>
        <v/>
      </c>
      <c r="AU960" s="271" t="str">
        <f t="shared" si="494"/>
        <v/>
      </c>
      <c r="AV960" s="271" t="str">
        <f t="shared" si="495"/>
        <v/>
      </c>
      <c r="AW960" s="271" t="str">
        <f t="shared" si="496"/>
        <v/>
      </c>
      <c r="AX960" s="271" t="str">
        <f t="shared" si="497"/>
        <v/>
      </c>
      <c r="AY960" s="271" t="str">
        <f t="shared" si="498"/>
        <v/>
      </c>
      <c r="AZ960" s="258">
        <f t="shared" si="18"/>
        <v>0</v>
      </c>
      <c r="BA960" s="258">
        <f t="shared" si="19"/>
        <v>1</v>
      </c>
      <c r="BB960" s="258">
        <f t="shared" si="499"/>
        <v>0</v>
      </c>
      <c r="BC960" s="258">
        <f t="shared" si="500"/>
        <v>1</v>
      </c>
      <c r="BD960" s="258">
        <f t="shared" si="20"/>
        <v>1</v>
      </c>
      <c r="BE960" s="258">
        <f t="shared" si="501"/>
        <v>0</v>
      </c>
      <c r="BF960" s="258">
        <f t="shared" si="502"/>
        <v>1</v>
      </c>
      <c r="BG960" s="258">
        <f t="shared" si="21"/>
        <v>1</v>
      </c>
      <c r="BH960" s="258">
        <f t="shared" si="503"/>
        <v>0</v>
      </c>
      <c r="BI960" s="258">
        <f t="shared" si="504"/>
        <v>1</v>
      </c>
      <c r="BJ960" s="258">
        <f t="shared" si="22"/>
        <v>1</v>
      </c>
      <c r="BK960" s="258">
        <f t="shared" si="505"/>
        <v>0</v>
      </c>
      <c r="BL960" s="258">
        <f t="shared" si="506"/>
        <v>1</v>
      </c>
      <c r="BM960" s="258">
        <f t="shared" si="23"/>
        <v>1</v>
      </c>
      <c r="BN960" s="258">
        <f t="shared" si="507"/>
        <v>0</v>
      </c>
      <c r="BO960" s="258">
        <f t="shared" si="508"/>
        <v>1</v>
      </c>
      <c r="BP960" s="258">
        <f t="shared" si="24"/>
        <v>1</v>
      </c>
      <c r="BQ960" s="258">
        <f t="shared" si="509"/>
        <v>0</v>
      </c>
      <c r="BR960" s="258">
        <f t="shared" si="510"/>
        <v>1</v>
      </c>
      <c r="BS960" s="258">
        <f t="shared" si="25"/>
        <v>1</v>
      </c>
      <c r="BT960" s="258">
        <f t="shared" si="511"/>
        <v>0</v>
      </c>
      <c r="BU960" s="258">
        <f t="shared" si="512"/>
        <v>1</v>
      </c>
      <c r="BV960" s="258">
        <f t="shared" si="26"/>
        <v>1</v>
      </c>
      <c r="BW960" s="258">
        <f t="shared" si="513"/>
        <v>0</v>
      </c>
      <c r="BX960" s="258">
        <f t="shared" si="514"/>
        <v>1</v>
      </c>
      <c r="BY960" s="258">
        <f t="shared" si="27"/>
        <v>1</v>
      </c>
      <c r="BZ960" s="258">
        <f t="shared" si="515"/>
        <v>0</v>
      </c>
      <c r="CA960" s="258">
        <f t="shared" si="516"/>
        <v>1</v>
      </c>
      <c r="CB960" s="258">
        <f t="shared" si="28"/>
        <v>1</v>
      </c>
      <c r="CC960" s="258">
        <f t="shared" si="517"/>
        <v>0</v>
      </c>
      <c r="CD960" s="258">
        <f t="shared" si="518"/>
        <v>1</v>
      </c>
    </row>
    <row r="961" spans="1:82" hidden="1">
      <c r="A961" s="258"/>
      <c r="B961" s="258"/>
      <c r="C961" s="259"/>
      <c r="D961" s="258"/>
      <c r="E961" s="258"/>
      <c r="F961" s="258"/>
      <c r="G961" s="258">
        <v>953</v>
      </c>
      <c r="H961" s="743"/>
      <c r="I961" s="744"/>
      <c r="J961" s="739"/>
      <c r="K961" s="745"/>
      <c r="L961" s="745"/>
      <c r="M961" s="272"/>
      <c r="N961" s="508">
        <f t="shared" si="452"/>
        <v>0</v>
      </c>
      <c r="O961" s="510">
        <f t="shared" si="453"/>
        <v>0</v>
      </c>
      <c r="P961" s="260">
        <f t="shared" si="454"/>
        <v>0</v>
      </c>
      <c r="Q961" s="261">
        <f t="shared" si="455"/>
        <v>0</v>
      </c>
      <c r="R961" s="261">
        <f t="shared" si="456"/>
        <v>0</v>
      </c>
      <c r="S961" s="262"/>
      <c r="T961" s="262"/>
      <c r="U961" s="263">
        <f t="shared" si="2"/>
        <v>1.288</v>
      </c>
      <c r="V961" s="264">
        <f>IF(E961="SP",1,IF(D961="",ExtraMargeMateriaal,(1-VLOOKUP(D961,TabelAankoop[],4,FALSE))))</f>
        <v>1</v>
      </c>
      <c r="W961" s="265">
        <f t="shared" si="3"/>
        <v>0.6885</v>
      </c>
      <c r="X961" s="266">
        <f t="shared" si="4"/>
        <v>1</v>
      </c>
      <c r="Y961" s="267">
        <f t="shared" si="5"/>
        <v>1.46</v>
      </c>
      <c r="Z961" s="267">
        <f t="shared" si="6"/>
        <v>1.1599999999999999</v>
      </c>
      <c r="AA961" s="268">
        <f t="shared" si="7"/>
        <v>0</v>
      </c>
      <c r="AB961" s="456">
        <f t="shared" si="8"/>
        <v>0</v>
      </c>
      <c r="AC961" s="457">
        <f t="shared" si="9"/>
        <v>0</v>
      </c>
      <c r="AD961" s="456">
        <f t="shared" si="10"/>
        <v>0</v>
      </c>
      <c r="AE961" s="458">
        <f t="shared" si="11"/>
        <v>0</v>
      </c>
      <c r="AF961" s="457">
        <f t="shared" si="488"/>
        <v>0</v>
      </c>
      <c r="AG961" s="456">
        <f t="shared" si="12"/>
        <v>0</v>
      </c>
      <c r="AH961" s="457">
        <f t="shared" si="13"/>
        <v>0</v>
      </c>
      <c r="AI961" s="268">
        <f t="shared" si="14"/>
        <v>0</v>
      </c>
      <c r="AJ961" s="269">
        <f t="shared" si="15"/>
        <v>0</v>
      </c>
      <c r="AK961" s="270">
        <f t="shared" si="16"/>
        <v>0</v>
      </c>
      <c r="AL961" s="415">
        <f t="shared" si="17"/>
        <v>0</v>
      </c>
      <c r="AM961" s="259" t="str">
        <f>IF(AP961="","",IFERROR(VLOOKUP(AP961,CODES!$A$3:$D$1348,4,FALSE),"X"))&amp;IF(AQ961="","",IFERROR(VLOOKUP(AQ961,CODES!$A$3:$D$1348,4,FALSE),"X"))&amp;IF(AR961="","",IFERROR(VLOOKUP(AR961,CODES!$A$3:$D$1348,4,FALSE),"X"))&amp;IF(AS961="","",IFERROR(VLOOKUP(AS961,CODES!$A$3:$D$1348,4,FALSE),"X"))&amp;IF(AT961="","",IFERROR(VLOOKUP(AT961,CODES!$A$3:$D$1348,4,FALSE),"X"))&amp;IF(AU961="","",IFERROR(VLOOKUP(AU961,CODES!$A$3:$D$1348,4,FALSE),"X"))&amp;IF(AV961="","",IFERROR(VLOOKUP(AV961,CODES!$A$3:$D$1348,4,FALSE),"X"))&amp;IF(AW961="","",IFERROR(VLOOKUP(AW961,CODES!$A$3:$D$1348,4,FALSE),"X"))&amp;IF(AX961="","",IFERROR(VLOOKUP(AX961,CODES!$A$3:$D$1348,4,FALSE),"X"))&amp;IF(AY961="","",IFERROR(VLOOKUP(AY961,CODES!$A$3:$D$1348,4,FALSE),"X"))</f>
        <v/>
      </c>
      <c r="AN961" s="258">
        <f>SUM(IFERROR(VLOOKUP(AP961,CODES!$A$3:$D$1348,4,FALSE)*BC961,0),IFERROR(VLOOKUP(AQ961,CODES!$A$3:$D$1348,4,FALSE)*BF961,0),IFERROR(VLOOKUP(AR961,CODES!$A$3:$D$1348,4,FALSE)*BI961,0),IFERROR(VLOOKUP(AS961,CODES!$A$3:$D$1348,4,FALSE)*BL961,0),IFERROR(VLOOKUP(AT961,CODES!$A$3:$D$1348,4,FALSE)*BO961,0),IFERROR(VLOOKUP(AU961,CODES!$A$3:$D$1348,4,FALSE)*BR961,0),IFERROR(VLOOKUP(AV961,CODES!$A$3:$D$1348,4,FALSE)*BU961,0),IFERROR(VLOOKUP(AW961,CODES!$A$3:$D$1348,4,FALSE)*BX961,0),IFERROR(VLOOKUP(AX961,CODES!$A$3:$D$1348,4,FALSE)*CA961,0),IFERROR(VLOOKUP(AY961,CODES!$A$3:$D$1348,4,FALSE)*CD961,0))</f>
        <v>0</v>
      </c>
      <c r="AO961" s="258">
        <f>SUM(IFERROR(VLOOKUP(AP961,CODES!$A$3:$D$1348,3,FALSE)*BC961,0),IFERROR(VLOOKUP(AQ961,CODES!$A$3:$D$1348,3,FALSE)*BF961,0),IFERROR(VLOOKUP(AR961,CODES!$A$3:$D$1348,3,FALSE)*BI961,0),IFERROR(VLOOKUP(AS961,CODES!$A$3:$D$1348,3,FALSE)*BL961,0),IFERROR(VLOOKUP(AT961,CODES!$A$3:$D$1348,3,FALSE)*BO961,0),IFERROR(VLOOKUP(AU961,CODES!$A$3:$D$1348,3,FALSE)*BR961,0),IFERROR(VLOOKUP(AV961,CODES!$A$3:$D$1348,3,FALSE)*BU961,0),IFERROR(VLOOKUP(AW961,CODES!$A$3:$D$1348,3,FALSE)*BX961,0),IFERROR(VLOOKUP(AX961,CODES!$A$3:$D$1348,3,FALSE)*CA961,0),IFERROR(VLOOKUP(AY961,CODES!$A$3:$D$1348,3,FALSE)*CD961,0))+B961</f>
        <v>0</v>
      </c>
      <c r="AP961" s="271" t="str">
        <f t="shared" si="489"/>
        <v/>
      </c>
      <c r="AQ961" s="271" t="str">
        <f t="shared" si="490"/>
        <v/>
      </c>
      <c r="AR961" s="271" t="str">
        <f t="shared" si="491"/>
        <v/>
      </c>
      <c r="AS961" s="271" t="str">
        <f t="shared" si="492"/>
        <v/>
      </c>
      <c r="AT961" s="271" t="str">
        <f t="shared" si="493"/>
        <v/>
      </c>
      <c r="AU961" s="271" t="str">
        <f t="shared" si="494"/>
        <v/>
      </c>
      <c r="AV961" s="271" t="str">
        <f t="shared" si="495"/>
        <v/>
      </c>
      <c r="AW961" s="271" t="str">
        <f t="shared" si="496"/>
        <v/>
      </c>
      <c r="AX961" s="271" t="str">
        <f t="shared" si="497"/>
        <v/>
      </c>
      <c r="AY961" s="271" t="str">
        <f t="shared" si="498"/>
        <v/>
      </c>
      <c r="AZ961" s="258">
        <f t="shared" si="18"/>
        <v>0</v>
      </c>
      <c r="BA961" s="258">
        <f t="shared" si="19"/>
        <v>1</v>
      </c>
      <c r="BB961" s="258">
        <f t="shared" si="499"/>
        <v>0</v>
      </c>
      <c r="BC961" s="258">
        <f t="shared" si="500"/>
        <v>1</v>
      </c>
      <c r="BD961" s="258">
        <f t="shared" si="20"/>
        <v>1</v>
      </c>
      <c r="BE961" s="258">
        <f t="shared" si="501"/>
        <v>0</v>
      </c>
      <c r="BF961" s="258">
        <f t="shared" si="502"/>
        <v>1</v>
      </c>
      <c r="BG961" s="258">
        <f t="shared" si="21"/>
        <v>1</v>
      </c>
      <c r="BH961" s="258">
        <f t="shared" si="503"/>
        <v>0</v>
      </c>
      <c r="BI961" s="258">
        <f t="shared" si="504"/>
        <v>1</v>
      </c>
      <c r="BJ961" s="258">
        <f t="shared" si="22"/>
        <v>1</v>
      </c>
      <c r="BK961" s="258">
        <f t="shared" si="505"/>
        <v>0</v>
      </c>
      <c r="BL961" s="258">
        <f t="shared" si="506"/>
        <v>1</v>
      </c>
      <c r="BM961" s="258">
        <f t="shared" si="23"/>
        <v>1</v>
      </c>
      <c r="BN961" s="258">
        <f t="shared" si="507"/>
        <v>0</v>
      </c>
      <c r="BO961" s="258">
        <f t="shared" si="508"/>
        <v>1</v>
      </c>
      <c r="BP961" s="258">
        <f t="shared" si="24"/>
        <v>1</v>
      </c>
      <c r="BQ961" s="258">
        <f t="shared" si="509"/>
        <v>0</v>
      </c>
      <c r="BR961" s="258">
        <f t="shared" si="510"/>
        <v>1</v>
      </c>
      <c r="BS961" s="258">
        <f t="shared" si="25"/>
        <v>1</v>
      </c>
      <c r="BT961" s="258">
        <f t="shared" si="511"/>
        <v>0</v>
      </c>
      <c r="BU961" s="258">
        <f t="shared" si="512"/>
        <v>1</v>
      </c>
      <c r="BV961" s="258">
        <f t="shared" si="26"/>
        <v>1</v>
      </c>
      <c r="BW961" s="258">
        <f t="shared" si="513"/>
        <v>0</v>
      </c>
      <c r="BX961" s="258">
        <f t="shared" si="514"/>
        <v>1</v>
      </c>
      <c r="BY961" s="258">
        <f t="shared" si="27"/>
        <v>1</v>
      </c>
      <c r="BZ961" s="258">
        <f t="shared" si="515"/>
        <v>0</v>
      </c>
      <c r="CA961" s="258">
        <f t="shared" si="516"/>
        <v>1</v>
      </c>
      <c r="CB961" s="258">
        <f t="shared" si="28"/>
        <v>1</v>
      </c>
      <c r="CC961" s="258">
        <f t="shared" si="517"/>
        <v>0</v>
      </c>
      <c r="CD961" s="258">
        <f t="shared" si="518"/>
        <v>1</v>
      </c>
    </row>
    <row r="962" spans="1:82" hidden="1">
      <c r="A962" s="258"/>
      <c r="B962" s="258"/>
      <c r="C962" s="259"/>
      <c r="D962" s="258"/>
      <c r="E962" s="258"/>
      <c r="F962" s="258"/>
      <c r="G962" s="258">
        <v>954</v>
      </c>
      <c r="H962" s="743"/>
      <c r="I962" s="744"/>
      <c r="J962" s="739"/>
      <c r="K962" s="745"/>
      <c r="L962" s="745"/>
      <c r="M962" s="272"/>
      <c r="N962" s="508">
        <f t="shared" si="452"/>
        <v>0</v>
      </c>
      <c r="O962" s="510">
        <f t="shared" si="453"/>
        <v>0</v>
      </c>
      <c r="P962" s="260">
        <f t="shared" si="454"/>
        <v>0</v>
      </c>
      <c r="Q962" s="261">
        <f t="shared" si="455"/>
        <v>0</v>
      </c>
      <c r="R962" s="261">
        <f t="shared" si="456"/>
        <v>0</v>
      </c>
      <c r="S962" s="262"/>
      <c r="T962" s="262"/>
      <c r="U962" s="263">
        <f t="shared" si="2"/>
        <v>1.288</v>
      </c>
      <c r="V962" s="264">
        <f>IF(E962="SP",1,IF(D962="",ExtraMargeMateriaal,(1-VLOOKUP(D962,TabelAankoop[],4,FALSE))))</f>
        <v>1</v>
      </c>
      <c r="W962" s="265">
        <f t="shared" si="3"/>
        <v>0.6885</v>
      </c>
      <c r="X962" s="266">
        <f t="shared" si="4"/>
        <v>1</v>
      </c>
      <c r="Y962" s="267">
        <f t="shared" si="5"/>
        <v>1.46</v>
      </c>
      <c r="Z962" s="267">
        <f t="shared" si="6"/>
        <v>1.1599999999999999</v>
      </c>
      <c r="AA962" s="268">
        <f t="shared" si="7"/>
        <v>0</v>
      </c>
      <c r="AB962" s="456">
        <f t="shared" si="8"/>
        <v>0</v>
      </c>
      <c r="AC962" s="457">
        <f t="shared" si="9"/>
        <v>0</v>
      </c>
      <c r="AD962" s="456">
        <f t="shared" si="10"/>
        <v>0</v>
      </c>
      <c r="AE962" s="458">
        <f t="shared" si="11"/>
        <v>0</v>
      </c>
      <c r="AF962" s="457">
        <f t="shared" si="488"/>
        <v>0</v>
      </c>
      <c r="AG962" s="456">
        <f t="shared" si="12"/>
        <v>0</v>
      </c>
      <c r="AH962" s="457">
        <f t="shared" si="13"/>
        <v>0</v>
      </c>
      <c r="AI962" s="268">
        <f t="shared" si="14"/>
        <v>0</v>
      </c>
      <c r="AJ962" s="269">
        <f t="shared" si="15"/>
        <v>0</v>
      </c>
      <c r="AK962" s="270">
        <f t="shared" si="16"/>
        <v>0</v>
      </c>
      <c r="AL962" s="415">
        <f t="shared" si="17"/>
        <v>0</v>
      </c>
      <c r="AM962" s="259" t="str">
        <f>IF(AP962="","",IFERROR(VLOOKUP(AP962,CODES!$A$3:$D$1348,4,FALSE),"X"))&amp;IF(AQ962="","",IFERROR(VLOOKUP(AQ962,CODES!$A$3:$D$1348,4,FALSE),"X"))&amp;IF(AR962="","",IFERROR(VLOOKUP(AR962,CODES!$A$3:$D$1348,4,FALSE),"X"))&amp;IF(AS962="","",IFERROR(VLOOKUP(AS962,CODES!$A$3:$D$1348,4,FALSE),"X"))&amp;IF(AT962="","",IFERROR(VLOOKUP(AT962,CODES!$A$3:$D$1348,4,FALSE),"X"))&amp;IF(AU962="","",IFERROR(VLOOKUP(AU962,CODES!$A$3:$D$1348,4,FALSE),"X"))&amp;IF(AV962="","",IFERROR(VLOOKUP(AV962,CODES!$A$3:$D$1348,4,FALSE),"X"))&amp;IF(AW962="","",IFERROR(VLOOKUP(AW962,CODES!$A$3:$D$1348,4,FALSE),"X"))&amp;IF(AX962="","",IFERROR(VLOOKUP(AX962,CODES!$A$3:$D$1348,4,FALSE),"X"))&amp;IF(AY962="","",IFERROR(VLOOKUP(AY962,CODES!$A$3:$D$1348,4,FALSE),"X"))</f>
        <v/>
      </c>
      <c r="AN962" s="258">
        <f>SUM(IFERROR(VLOOKUP(AP962,CODES!$A$3:$D$1348,4,FALSE)*BC962,0),IFERROR(VLOOKUP(AQ962,CODES!$A$3:$D$1348,4,FALSE)*BF962,0),IFERROR(VLOOKUP(AR962,CODES!$A$3:$D$1348,4,FALSE)*BI962,0),IFERROR(VLOOKUP(AS962,CODES!$A$3:$D$1348,4,FALSE)*BL962,0),IFERROR(VLOOKUP(AT962,CODES!$A$3:$D$1348,4,FALSE)*BO962,0),IFERROR(VLOOKUP(AU962,CODES!$A$3:$D$1348,4,FALSE)*BR962,0),IFERROR(VLOOKUP(AV962,CODES!$A$3:$D$1348,4,FALSE)*BU962,0),IFERROR(VLOOKUP(AW962,CODES!$A$3:$D$1348,4,FALSE)*BX962,0),IFERROR(VLOOKUP(AX962,CODES!$A$3:$D$1348,4,FALSE)*CA962,0),IFERROR(VLOOKUP(AY962,CODES!$A$3:$D$1348,4,FALSE)*CD962,0))</f>
        <v>0</v>
      </c>
      <c r="AO962" s="258">
        <f>SUM(IFERROR(VLOOKUP(AP962,CODES!$A$3:$D$1348,3,FALSE)*BC962,0),IFERROR(VLOOKUP(AQ962,CODES!$A$3:$D$1348,3,FALSE)*BF962,0),IFERROR(VLOOKUP(AR962,CODES!$A$3:$D$1348,3,FALSE)*BI962,0),IFERROR(VLOOKUP(AS962,CODES!$A$3:$D$1348,3,FALSE)*BL962,0),IFERROR(VLOOKUP(AT962,CODES!$A$3:$D$1348,3,FALSE)*BO962,0),IFERROR(VLOOKUP(AU962,CODES!$A$3:$D$1348,3,FALSE)*BR962,0),IFERROR(VLOOKUP(AV962,CODES!$A$3:$D$1348,3,FALSE)*BU962,0),IFERROR(VLOOKUP(AW962,CODES!$A$3:$D$1348,3,FALSE)*BX962,0),IFERROR(VLOOKUP(AX962,CODES!$A$3:$D$1348,3,FALSE)*CA962,0),IFERROR(VLOOKUP(AY962,CODES!$A$3:$D$1348,3,FALSE)*CD962,0))+B962</f>
        <v>0</v>
      </c>
      <c r="AP962" s="271" t="str">
        <f t="shared" si="489"/>
        <v/>
      </c>
      <c r="AQ962" s="271" t="str">
        <f t="shared" si="490"/>
        <v/>
      </c>
      <c r="AR962" s="271" t="str">
        <f t="shared" si="491"/>
        <v/>
      </c>
      <c r="AS962" s="271" t="str">
        <f t="shared" si="492"/>
        <v/>
      </c>
      <c r="AT962" s="271" t="str">
        <f t="shared" si="493"/>
        <v/>
      </c>
      <c r="AU962" s="271" t="str">
        <f t="shared" si="494"/>
        <v/>
      </c>
      <c r="AV962" s="271" t="str">
        <f t="shared" si="495"/>
        <v/>
      </c>
      <c r="AW962" s="271" t="str">
        <f t="shared" si="496"/>
        <v/>
      </c>
      <c r="AX962" s="271" t="str">
        <f t="shared" si="497"/>
        <v/>
      </c>
      <c r="AY962" s="271" t="str">
        <f t="shared" si="498"/>
        <v/>
      </c>
      <c r="AZ962" s="258">
        <f t="shared" si="18"/>
        <v>0</v>
      </c>
      <c r="BA962" s="258">
        <f t="shared" si="19"/>
        <v>1</v>
      </c>
      <c r="BB962" s="258">
        <f t="shared" si="499"/>
        <v>0</v>
      </c>
      <c r="BC962" s="258">
        <f t="shared" si="500"/>
        <v>1</v>
      </c>
      <c r="BD962" s="258">
        <f t="shared" si="20"/>
        <v>1</v>
      </c>
      <c r="BE962" s="258">
        <f t="shared" si="501"/>
        <v>0</v>
      </c>
      <c r="BF962" s="258">
        <f t="shared" si="502"/>
        <v>1</v>
      </c>
      <c r="BG962" s="258">
        <f t="shared" si="21"/>
        <v>1</v>
      </c>
      <c r="BH962" s="258">
        <f t="shared" si="503"/>
        <v>0</v>
      </c>
      <c r="BI962" s="258">
        <f t="shared" si="504"/>
        <v>1</v>
      </c>
      <c r="BJ962" s="258">
        <f t="shared" si="22"/>
        <v>1</v>
      </c>
      <c r="BK962" s="258">
        <f t="shared" si="505"/>
        <v>0</v>
      </c>
      <c r="BL962" s="258">
        <f t="shared" si="506"/>
        <v>1</v>
      </c>
      <c r="BM962" s="258">
        <f t="shared" si="23"/>
        <v>1</v>
      </c>
      <c r="BN962" s="258">
        <f t="shared" si="507"/>
        <v>0</v>
      </c>
      <c r="BO962" s="258">
        <f t="shared" si="508"/>
        <v>1</v>
      </c>
      <c r="BP962" s="258">
        <f t="shared" si="24"/>
        <v>1</v>
      </c>
      <c r="BQ962" s="258">
        <f t="shared" si="509"/>
        <v>0</v>
      </c>
      <c r="BR962" s="258">
        <f t="shared" si="510"/>
        <v>1</v>
      </c>
      <c r="BS962" s="258">
        <f t="shared" si="25"/>
        <v>1</v>
      </c>
      <c r="BT962" s="258">
        <f t="shared" si="511"/>
        <v>0</v>
      </c>
      <c r="BU962" s="258">
        <f t="shared" si="512"/>
        <v>1</v>
      </c>
      <c r="BV962" s="258">
        <f t="shared" si="26"/>
        <v>1</v>
      </c>
      <c r="BW962" s="258">
        <f t="shared" si="513"/>
        <v>0</v>
      </c>
      <c r="BX962" s="258">
        <f t="shared" si="514"/>
        <v>1</v>
      </c>
      <c r="BY962" s="258">
        <f t="shared" si="27"/>
        <v>1</v>
      </c>
      <c r="BZ962" s="258">
        <f t="shared" si="515"/>
        <v>0</v>
      </c>
      <c r="CA962" s="258">
        <f t="shared" si="516"/>
        <v>1</v>
      </c>
      <c r="CB962" s="258">
        <f t="shared" si="28"/>
        <v>1</v>
      </c>
      <c r="CC962" s="258">
        <f t="shared" si="517"/>
        <v>0</v>
      </c>
      <c r="CD962" s="258">
        <f t="shared" si="518"/>
        <v>1</v>
      </c>
    </row>
    <row r="963" spans="1:82" hidden="1">
      <c r="A963" s="258"/>
      <c r="B963" s="258"/>
      <c r="C963" s="259"/>
      <c r="D963" s="258"/>
      <c r="E963" s="258"/>
      <c r="F963" s="258"/>
      <c r="G963" s="258">
        <v>955</v>
      </c>
      <c r="H963" s="743"/>
      <c r="I963" s="744"/>
      <c r="J963" s="739"/>
      <c r="K963" s="745"/>
      <c r="L963" s="745"/>
      <c r="M963" s="272"/>
      <c r="N963" s="508">
        <f t="shared" si="452"/>
        <v>0</v>
      </c>
      <c r="O963" s="510">
        <f t="shared" si="453"/>
        <v>0</v>
      </c>
      <c r="P963" s="260">
        <f t="shared" si="454"/>
        <v>0</v>
      </c>
      <c r="Q963" s="261">
        <f t="shared" si="455"/>
        <v>0</v>
      </c>
      <c r="R963" s="261">
        <f t="shared" si="456"/>
        <v>0</v>
      </c>
      <c r="S963" s="262"/>
      <c r="T963" s="262"/>
      <c r="U963" s="263">
        <f t="shared" si="2"/>
        <v>1.288</v>
      </c>
      <c r="V963" s="264">
        <f>IF(E963="SP",1,IF(D963="",ExtraMargeMateriaal,(1-VLOOKUP(D963,TabelAankoop[],4,FALSE))))</f>
        <v>1</v>
      </c>
      <c r="W963" s="265">
        <f t="shared" si="3"/>
        <v>0.6885</v>
      </c>
      <c r="X963" s="266">
        <f t="shared" si="4"/>
        <v>1</v>
      </c>
      <c r="Y963" s="267">
        <f t="shared" si="5"/>
        <v>1.46</v>
      </c>
      <c r="Z963" s="267">
        <f t="shared" si="6"/>
        <v>1.1599999999999999</v>
      </c>
      <c r="AA963" s="268">
        <f t="shared" si="7"/>
        <v>0</v>
      </c>
      <c r="AB963" s="456">
        <f t="shared" si="8"/>
        <v>0</v>
      </c>
      <c r="AC963" s="457">
        <f t="shared" si="9"/>
        <v>0</v>
      </c>
      <c r="AD963" s="456">
        <f t="shared" si="10"/>
        <v>0</v>
      </c>
      <c r="AE963" s="458">
        <f t="shared" si="11"/>
        <v>0</v>
      </c>
      <c r="AF963" s="457">
        <f t="shared" si="488"/>
        <v>0</v>
      </c>
      <c r="AG963" s="456">
        <f t="shared" si="12"/>
        <v>0</v>
      </c>
      <c r="AH963" s="457">
        <f t="shared" si="13"/>
        <v>0</v>
      </c>
      <c r="AI963" s="268">
        <f t="shared" si="14"/>
        <v>0</v>
      </c>
      <c r="AJ963" s="269">
        <f t="shared" si="15"/>
        <v>0</v>
      </c>
      <c r="AK963" s="270">
        <f t="shared" si="16"/>
        <v>0</v>
      </c>
      <c r="AL963" s="415">
        <f t="shared" si="17"/>
        <v>0</v>
      </c>
      <c r="AM963" s="259" t="str">
        <f>IF(AP963="","",IFERROR(VLOOKUP(AP963,CODES!$A$3:$D$1348,4,FALSE),"X"))&amp;IF(AQ963="","",IFERROR(VLOOKUP(AQ963,CODES!$A$3:$D$1348,4,FALSE),"X"))&amp;IF(AR963="","",IFERROR(VLOOKUP(AR963,CODES!$A$3:$D$1348,4,FALSE),"X"))&amp;IF(AS963="","",IFERROR(VLOOKUP(AS963,CODES!$A$3:$D$1348,4,FALSE),"X"))&amp;IF(AT963="","",IFERROR(VLOOKUP(AT963,CODES!$A$3:$D$1348,4,FALSE),"X"))&amp;IF(AU963="","",IFERROR(VLOOKUP(AU963,CODES!$A$3:$D$1348,4,FALSE),"X"))&amp;IF(AV963="","",IFERROR(VLOOKUP(AV963,CODES!$A$3:$D$1348,4,FALSE),"X"))&amp;IF(AW963="","",IFERROR(VLOOKUP(AW963,CODES!$A$3:$D$1348,4,FALSE),"X"))&amp;IF(AX963="","",IFERROR(VLOOKUP(AX963,CODES!$A$3:$D$1348,4,FALSE),"X"))&amp;IF(AY963="","",IFERROR(VLOOKUP(AY963,CODES!$A$3:$D$1348,4,FALSE),"X"))</f>
        <v/>
      </c>
      <c r="AN963" s="258">
        <f>SUM(IFERROR(VLOOKUP(AP963,CODES!$A$3:$D$1348,4,FALSE)*BC963,0),IFERROR(VLOOKUP(AQ963,CODES!$A$3:$D$1348,4,FALSE)*BF963,0),IFERROR(VLOOKUP(AR963,CODES!$A$3:$D$1348,4,FALSE)*BI963,0),IFERROR(VLOOKUP(AS963,CODES!$A$3:$D$1348,4,FALSE)*BL963,0),IFERROR(VLOOKUP(AT963,CODES!$A$3:$D$1348,4,FALSE)*BO963,0),IFERROR(VLOOKUP(AU963,CODES!$A$3:$D$1348,4,FALSE)*BR963,0),IFERROR(VLOOKUP(AV963,CODES!$A$3:$D$1348,4,FALSE)*BU963,0),IFERROR(VLOOKUP(AW963,CODES!$A$3:$D$1348,4,FALSE)*BX963,0),IFERROR(VLOOKUP(AX963,CODES!$A$3:$D$1348,4,FALSE)*CA963,0),IFERROR(VLOOKUP(AY963,CODES!$A$3:$D$1348,4,FALSE)*CD963,0))</f>
        <v>0</v>
      </c>
      <c r="AO963" s="258">
        <f>SUM(IFERROR(VLOOKUP(AP963,CODES!$A$3:$D$1348,3,FALSE)*BC963,0),IFERROR(VLOOKUP(AQ963,CODES!$A$3:$D$1348,3,FALSE)*BF963,0),IFERROR(VLOOKUP(AR963,CODES!$A$3:$D$1348,3,FALSE)*BI963,0),IFERROR(VLOOKUP(AS963,CODES!$A$3:$D$1348,3,FALSE)*BL963,0),IFERROR(VLOOKUP(AT963,CODES!$A$3:$D$1348,3,FALSE)*BO963,0),IFERROR(VLOOKUP(AU963,CODES!$A$3:$D$1348,3,FALSE)*BR963,0),IFERROR(VLOOKUP(AV963,CODES!$A$3:$D$1348,3,FALSE)*BU963,0),IFERROR(VLOOKUP(AW963,CODES!$A$3:$D$1348,3,FALSE)*BX963,0),IFERROR(VLOOKUP(AX963,CODES!$A$3:$D$1348,3,FALSE)*CA963,0),IFERROR(VLOOKUP(AY963,CODES!$A$3:$D$1348,3,FALSE)*CD963,0))+B963</f>
        <v>0</v>
      </c>
      <c r="AP963" s="271" t="str">
        <f t="shared" si="489"/>
        <v/>
      </c>
      <c r="AQ963" s="271" t="str">
        <f t="shared" si="490"/>
        <v/>
      </c>
      <c r="AR963" s="271" t="str">
        <f t="shared" si="491"/>
        <v/>
      </c>
      <c r="AS963" s="271" t="str">
        <f t="shared" si="492"/>
        <v/>
      </c>
      <c r="AT963" s="271" t="str">
        <f t="shared" si="493"/>
        <v/>
      </c>
      <c r="AU963" s="271" t="str">
        <f t="shared" si="494"/>
        <v/>
      </c>
      <c r="AV963" s="271" t="str">
        <f t="shared" si="495"/>
        <v/>
      </c>
      <c r="AW963" s="271" t="str">
        <f t="shared" si="496"/>
        <v/>
      </c>
      <c r="AX963" s="271" t="str">
        <f t="shared" si="497"/>
        <v/>
      </c>
      <c r="AY963" s="271" t="str">
        <f t="shared" si="498"/>
        <v/>
      </c>
      <c r="AZ963" s="258">
        <f t="shared" si="18"/>
        <v>0</v>
      </c>
      <c r="BA963" s="258">
        <f t="shared" si="19"/>
        <v>1</v>
      </c>
      <c r="BB963" s="258">
        <f t="shared" si="499"/>
        <v>0</v>
      </c>
      <c r="BC963" s="258">
        <f t="shared" si="500"/>
        <v>1</v>
      </c>
      <c r="BD963" s="258">
        <f t="shared" si="20"/>
        <v>1</v>
      </c>
      <c r="BE963" s="258">
        <f t="shared" si="501"/>
        <v>0</v>
      </c>
      <c r="BF963" s="258">
        <f t="shared" si="502"/>
        <v>1</v>
      </c>
      <c r="BG963" s="258">
        <f t="shared" si="21"/>
        <v>1</v>
      </c>
      <c r="BH963" s="258">
        <f t="shared" si="503"/>
        <v>0</v>
      </c>
      <c r="BI963" s="258">
        <f t="shared" si="504"/>
        <v>1</v>
      </c>
      <c r="BJ963" s="258">
        <f t="shared" si="22"/>
        <v>1</v>
      </c>
      <c r="BK963" s="258">
        <f t="shared" si="505"/>
        <v>0</v>
      </c>
      <c r="BL963" s="258">
        <f t="shared" si="506"/>
        <v>1</v>
      </c>
      <c r="BM963" s="258">
        <f t="shared" si="23"/>
        <v>1</v>
      </c>
      <c r="BN963" s="258">
        <f t="shared" si="507"/>
        <v>0</v>
      </c>
      <c r="BO963" s="258">
        <f t="shared" si="508"/>
        <v>1</v>
      </c>
      <c r="BP963" s="258">
        <f t="shared" si="24"/>
        <v>1</v>
      </c>
      <c r="BQ963" s="258">
        <f t="shared" si="509"/>
        <v>0</v>
      </c>
      <c r="BR963" s="258">
        <f t="shared" si="510"/>
        <v>1</v>
      </c>
      <c r="BS963" s="258">
        <f t="shared" si="25"/>
        <v>1</v>
      </c>
      <c r="BT963" s="258">
        <f t="shared" si="511"/>
        <v>0</v>
      </c>
      <c r="BU963" s="258">
        <f t="shared" si="512"/>
        <v>1</v>
      </c>
      <c r="BV963" s="258">
        <f t="shared" si="26"/>
        <v>1</v>
      </c>
      <c r="BW963" s="258">
        <f t="shared" si="513"/>
        <v>0</v>
      </c>
      <c r="BX963" s="258">
        <f t="shared" si="514"/>
        <v>1</v>
      </c>
      <c r="BY963" s="258">
        <f t="shared" si="27"/>
        <v>1</v>
      </c>
      <c r="BZ963" s="258">
        <f t="shared" si="515"/>
        <v>0</v>
      </c>
      <c r="CA963" s="258">
        <f t="shared" si="516"/>
        <v>1</v>
      </c>
      <c r="CB963" s="258">
        <f t="shared" si="28"/>
        <v>1</v>
      </c>
      <c r="CC963" s="258">
        <f t="shared" si="517"/>
        <v>0</v>
      </c>
      <c r="CD963" s="258">
        <f t="shared" si="518"/>
        <v>1</v>
      </c>
    </row>
    <row r="964" spans="1:82" hidden="1">
      <c r="A964" s="258"/>
      <c r="B964" s="258"/>
      <c r="C964" s="259"/>
      <c r="D964" s="258"/>
      <c r="E964" s="258"/>
      <c r="F964" s="258"/>
      <c r="G964" s="258">
        <v>956</v>
      </c>
      <c r="H964" s="743"/>
      <c r="I964" s="744"/>
      <c r="J964" s="739"/>
      <c r="K964" s="745"/>
      <c r="L964" s="745"/>
      <c r="M964" s="272"/>
      <c r="N964" s="508">
        <f t="shared" si="452"/>
        <v>0</v>
      </c>
      <c r="O964" s="510">
        <f t="shared" si="453"/>
        <v>0</v>
      </c>
      <c r="P964" s="260">
        <f t="shared" si="454"/>
        <v>0</v>
      </c>
      <c r="Q964" s="261">
        <f t="shared" si="455"/>
        <v>0</v>
      </c>
      <c r="R964" s="261">
        <f t="shared" si="456"/>
        <v>0</v>
      </c>
      <c r="S964" s="262"/>
      <c r="T964" s="262"/>
      <c r="U964" s="263">
        <f t="shared" si="2"/>
        <v>1.288</v>
      </c>
      <c r="V964" s="264">
        <f>IF(E964="SP",1,IF(D964="",ExtraMargeMateriaal,(1-VLOOKUP(D964,TabelAankoop[],4,FALSE))))</f>
        <v>1</v>
      </c>
      <c r="W964" s="265">
        <f t="shared" si="3"/>
        <v>0.6885</v>
      </c>
      <c r="X964" s="266">
        <f t="shared" si="4"/>
        <v>1</v>
      </c>
      <c r="Y964" s="267">
        <f t="shared" si="5"/>
        <v>1.46</v>
      </c>
      <c r="Z964" s="267">
        <f t="shared" si="6"/>
        <v>1.1599999999999999</v>
      </c>
      <c r="AA964" s="268">
        <f t="shared" si="7"/>
        <v>0</v>
      </c>
      <c r="AB964" s="456">
        <f t="shared" si="8"/>
        <v>0</v>
      </c>
      <c r="AC964" s="457">
        <f t="shared" si="9"/>
        <v>0</v>
      </c>
      <c r="AD964" s="456">
        <f t="shared" si="10"/>
        <v>0</v>
      </c>
      <c r="AE964" s="458">
        <f t="shared" si="11"/>
        <v>0</v>
      </c>
      <c r="AF964" s="457">
        <f t="shared" si="488"/>
        <v>0</v>
      </c>
      <c r="AG964" s="456">
        <f t="shared" si="12"/>
        <v>0</v>
      </c>
      <c r="AH964" s="457">
        <f t="shared" si="13"/>
        <v>0</v>
      </c>
      <c r="AI964" s="268">
        <f t="shared" si="14"/>
        <v>0</v>
      </c>
      <c r="AJ964" s="269">
        <f t="shared" si="15"/>
        <v>0</v>
      </c>
      <c r="AK964" s="270">
        <f t="shared" si="16"/>
        <v>0</v>
      </c>
      <c r="AL964" s="415">
        <f t="shared" si="17"/>
        <v>0</v>
      </c>
      <c r="AM964" s="259" t="str">
        <f>IF(AP964="","",IFERROR(VLOOKUP(AP964,CODES!$A$3:$D$1348,4,FALSE),"X"))&amp;IF(AQ964="","",IFERROR(VLOOKUP(AQ964,CODES!$A$3:$D$1348,4,FALSE),"X"))&amp;IF(AR964="","",IFERROR(VLOOKUP(AR964,CODES!$A$3:$D$1348,4,FALSE),"X"))&amp;IF(AS964="","",IFERROR(VLOOKUP(AS964,CODES!$A$3:$D$1348,4,FALSE),"X"))&amp;IF(AT964="","",IFERROR(VLOOKUP(AT964,CODES!$A$3:$D$1348,4,FALSE),"X"))&amp;IF(AU964="","",IFERROR(VLOOKUP(AU964,CODES!$A$3:$D$1348,4,FALSE),"X"))&amp;IF(AV964="","",IFERROR(VLOOKUP(AV964,CODES!$A$3:$D$1348,4,FALSE),"X"))&amp;IF(AW964="","",IFERROR(VLOOKUP(AW964,CODES!$A$3:$D$1348,4,FALSE),"X"))&amp;IF(AX964="","",IFERROR(VLOOKUP(AX964,CODES!$A$3:$D$1348,4,FALSE),"X"))&amp;IF(AY964="","",IFERROR(VLOOKUP(AY964,CODES!$A$3:$D$1348,4,FALSE),"X"))</f>
        <v/>
      </c>
      <c r="AN964" s="258">
        <f>SUM(IFERROR(VLOOKUP(AP964,CODES!$A$3:$D$1348,4,FALSE)*BC964,0),IFERROR(VLOOKUP(AQ964,CODES!$A$3:$D$1348,4,FALSE)*BF964,0),IFERROR(VLOOKUP(AR964,CODES!$A$3:$D$1348,4,FALSE)*BI964,0),IFERROR(VLOOKUP(AS964,CODES!$A$3:$D$1348,4,FALSE)*BL964,0),IFERROR(VLOOKUP(AT964,CODES!$A$3:$D$1348,4,FALSE)*BO964,0),IFERROR(VLOOKUP(AU964,CODES!$A$3:$D$1348,4,FALSE)*BR964,0),IFERROR(VLOOKUP(AV964,CODES!$A$3:$D$1348,4,FALSE)*BU964,0),IFERROR(VLOOKUP(AW964,CODES!$A$3:$D$1348,4,FALSE)*BX964,0),IFERROR(VLOOKUP(AX964,CODES!$A$3:$D$1348,4,FALSE)*CA964,0),IFERROR(VLOOKUP(AY964,CODES!$A$3:$D$1348,4,FALSE)*CD964,0))</f>
        <v>0</v>
      </c>
      <c r="AO964" s="258">
        <f>SUM(IFERROR(VLOOKUP(AP964,CODES!$A$3:$D$1348,3,FALSE)*BC964,0),IFERROR(VLOOKUP(AQ964,CODES!$A$3:$D$1348,3,FALSE)*BF964,0),IFERROR(VLOOKUP(AR964,CODES!$A$3:$D$1348,3,FALSE)*BI964,0),IFERROR(VLOOKUP(AS964,CODES!$A$3:$D$1348,3,FALSE)*BL964,0),IFERROR(VLOOKUP(AT964,CODES!$A$3:$D$1348,3,FALSE)*BO964,0),IFERROR(VLOOKUP(AU964,CODES!$A$3:$D$1348,3,FALSE)*BR964,0),IFERROR(VLOOKUP(AV964,CODES!$A$3:$D$1348,3,FALSE)*BU964,0),IFERROR(VLOOKUP(AW964,CODES!$A$3:$D$1348,3,FALSE)*BX964,0),IFERROR(VLOOKUP(AX964,CODES!$A$3:$D$1348,3,FALSE)*CA964,0),IFERROR(VLOOKUP(AY964,CODES!$A$3:$D$1348,3,FALSE)*CD964,0))+B964</f>
        <v>0</v>
      </c>
      <c r="AP964" s="271" t="str">
        <f t="shared" si="489"/>
        <v/>
      </c>
      <c r="AQ964" s="271" t="str">
        <f t="shared" si="490"/>
        <v/>
      </c>
      <c r="AR964" s="271" t="str">
        <f t="shared" si="491"/>
        <v/>
      </c>
      <c r="AS964" s="271" t="str">
        <f t="shared" si="492"/>
        <v/>
      </c>
      <c r="AT964" s="271" t="str">
        <f t="shared" si="493"/>
        <v/>
      </c>
      <c r="AU964" s="271" t="str">
        <f t="shared" si="494"/>
        <v/>
      </c>
      <c r="AV964" s="271" t="str">
        <f t="shared" si="495"/>
        <v/>
      </c>
      <c r="AW964" s="271" t="str">
        <f t="shared" si="496"/>
        <v/>
      </c>
      <c r="AX964" s="271" t="str">
        <f t="shared" si="497"/>
        <v/>
      </c>
      <c r="AY964" s="271" t="str">
        <f t="shared" si="498"/>
        <v/>
      </c>
      <c r="AZ964" s="258">
        <f t="shared" si="18"/>
        <v>0</v>
      </c>
      <c r="BA964" s="258">
        <f t="shared" si="19"/>
        <v>1</v>
      </c>
      <c r="BB964" s="258">
        <f t="shared" si="499"/>
        <v>0</v>
      </c>
      <c r="BC964" s="258">
        <f t="shared" si="500"/>
        <v>1</v>
      </c>
      <c r="BD964" s="258">
        <f t="shared" si="20"/>
        <v>1</v>
      </c>
      <c r="BE964" s="258">
        <f t="shared" si="501"/>
        <v>0</v>
      </c>
      <c r="BF964" s="258">
        <f t="shared" si="502"/>
        <v>1</v>
      </c>
      <c r="BG964" s="258">
        <f t="shared" si="21"/>
        <v>1</v>
      </c>
      <c r="BH964" s="258">
        <f t="shared" si="503"/>
        <v>0</v>
      </c>
      <c r="BI964" s="258">
        <f t="shared" si="504"/>
        <v>1</v>
      </c>
      <c r="BJ964" s="258">
        <f t="shared" si="22"/>
        <v>1</v>
      </c>
      <c r="BK964" s="258">
        <f t="shared" si="505"/>
        <v>0</v>
      </c>
      <c r="BL964" s="258">
        <f t="shared" si="506"/>
        <v>1</v>
      </c>
      <c r="BM964" s="258">
        <f t="shared" si="23"/>
        <v>1</v>
      </c>
      <c r="BN964" s="258">
        <f t="shared" si="507"/>
        <v>0</v>
      </c>
      <c r="BO964" s="258">
        <f t="shared" si="508"/>
        <v>1</v>
      </c>
      <c r="BP964" s="258">
        <f t="shared" si="24"/>
        <v>1</v>
      </c>
      <c r="BQ964" s="258">
        <f t="shared" si="509"/>
        <v>0</v>
      </c>
      <c r="BR964" s="258">
        <f t="shared" si="510"/>
        <v>1</v>
      </c>
      <c r="BS964" s="258">
        <f t="shared" si="25"/>
        <v>1</v>
      </c>
      <c r="BT964" s="258">
        <f t="shared" si="511"/>
        <v>0</v>
      </c>
      <c r="BU964" s="258">
        <f t="shared" si="512"/>
        <v>1</v>
      </c>
      <c r="BV964" s="258">
        <f t="shared" si="26"/>
        <v>1</v>
      </c>
      <c r="BW964" s="258">
        <f t="shared" si="513"/>
        <v>0</v>
      </c>
      <c r="BX964" s="258">
        <f t="shared" si="514"/>
        <v>1</v>
      </c>
      <c r="BY964" s="258">
        <f t="shared" si="27"/>
        <v>1</v>
      </c>
      <c r="BZ964" s="258">
        <f t="shared" si="515"/>
        <v>0</v>
      </c>
      <c r="CA964" s="258">
        <f t="shared" si="516"/>
        <v>1</v>
      </c>
      <c r="CB964" s="258">
        <f t="shared" si="28"/>
        <v>1</v>
      </c>
      <c r="CC964" s="258">
        <f t="shared" si="517"/>
        <v>0</v>
      </c>
      <c r="CD964" s="258">
        <f t="shared" si="518"/>
        <v>1</v>
      </c>
    </row>
    <row r="965" spans="1:82" hidden="1">
      <c r="A965" s="258"/>
      <c r="B965" s="258"/>
      <c r="C965" s="259"/>
      <c r="D965" s="258"/>
      <c r="E965" s="258"/>
      <c r="F965" s="258"/>
      <c r="G965" s="258">
        <v>957</v>
      </c>
      <c r="H965" s="743"/>
      <c r="I965" s="744"/>
      <c r="J965" s="739"/>
      <c r="K965" s="745"/>
      <c r="L965" s="745"/>
      <c r="M965" s="272"/>
      <c r="N965" s="508">
        <f t="shared" si="452"/>
        <v>0</v>
      </c>
      <c r="O965" s="510">
        <f t="shared" si="453"/>
        <v>0</v>
      </c>
      <c r="P965" s="260">
        <f t="shared" si="454"/>
        <v>0</v>
      </c>
      <c r="Q965" s="261">
        <f t="shared" si="455"/>
        <v>0</v>
      </c>
      <c r="R965" s="261">
        <f t="shared" si="456"/>
        <v>0</v>
      </c>
      <c r="S965" s="262"/>
      <c r="T965" s="262"/>
      <c r="U965" s="263">
        <f t="shared" si="2"/>
        <v>1.288</v>
      </c>
      <c r="V965" s="264">
        <f>IF(E965="SP",1,IF(D965="",ExtraMargeMateriaal,(1-VLOOKUP(D965,TabelAankoop[],4,FALSE))))</f>
        <v>1</v>
      </c>
      <c r="W965" s="265">
        <f t="shared" si="3"/>
        <v>0.6885</v>
      </c>
      <c r="X965" s="266">
        <f t="shared" si="4"/>
        <v>1</v>
      </c>
      <c r="Y965" s="267">
        <f t="shared" si="5"/>
        <v>1.46</v>
      </c>
      <c r="Z965" s="267">
        <f t="shared" si="6"/>
        <v>1.1599999999999999</v>
      </c>
      <c r="AA965" s="268">
        <f t="shared" si="7"/>
        <v>0</v>
      </c>
      <c r="AB965" s="456">
        <f t="shared" si="8"/>
        <v>0</v>
      </c>
      <c r="AC965" s="457">
        <f t="shared" si="9"/>
        <v>0</v>
      </c>
      <c r="AD965" s="456">
        <f t="shared" si="10"/>
        <v>0</v>
      </c>
      <c r="AE965" s="458">
        <f t="shared" si="11"/>
        <v>0</v>
      </c>
      <c r="AF965" s="457">
        <f t="shared" si="488"/>
        <v>0</v>
      </c>
      <c r="AG965" s="456">
        <f t="shared" si="12"/>
        <v>0</v>
      </c>
      <c r="AH965" s="457">
        <f t="shared" si="13"/>
        <v>0</v>
      </c>
      <c r="AI965" s="268">
        <f t="shared" si="14"/>
        <v>0</v>
      </c>
      <c r="AJ965" s="269">
        <f t="shared" si="15"/>
        <v>0</v>
      </c>
      <c r="AK965" s="270">
        <f t="shared" si="16"/>
        <v>0</v>
      </c>
      <c r="AL965" s="415">
        <f t="shared" si="17"/>
        <v>0</v>
      </c>
      <c r="AM965" s="259" t="str">
        <f>IF(AP965="","",IFERROR(VLOOKUP(AP965,CODES!$A$3:$D$1348,4,FALSE),"X"))&amp;IF(AQ965="","",IFERROR(VLOOKUP(AQ965,CODES!$A$3:$D$1348,4,FALSE),"X"))&amp;IF(AR965="","",IFERROR(VLOOKUP(AR965,CODES!$A$3:$D$1348,4,FALSE),"X"))&amp;IF(AS965="","",IFERROR(VLOOKUP(AS965,CODES!$A$3:$D$1348,4,FALSE),"X"))&amp;IF(AT965="","",IFERROR(VLOOKUP(AT965,CODES!$A$3:$D$1348,4,FALSE),"X"))&amp;IF(AU965="","",IFERROR(VLOOKUP(AU965,CODES!$A$3:$D$1348,4,FALSE),"X"))&amp;IF(AV965="","",IFERROR(VLOOKUP(AV965,CODES!$A$3:$D$1348,4,FALSE),"X"))&amp;IF(AW965="","",IFERROR(VLOOKUP(AW965,CODES!$A$3:$D$1348,4,FALSE),"X"))&amp;IF(AX965="","",IFERROR(VLOOKUP(AX965,CODES!$A$3:$D$1348,4,FALSE),"X"))&amp;IF(AY965="","",IFERROR(VLOOKUP(AY965,CODES!$A$3:$D$1348,4,FALSE),"X"))</f>
        <v/>
      </c>
      <c r="AN965" s="258">
        <f>SUM(IFERROR(VLOOKUP(AP965,CODES!$A$3:$D$1348,4,FALSE)*BC965,0),IFERROR(VLOOKUP(AQ965,CODES!$A$3:$D$1348,4,FALSE)*BF965,0),IFERROR(VLOOKUP(AR965,CODES!$A$3:$D$1348,4,FALSE)*BI965,0),IFERROR(VLOOKUP(AS965,CODES!$A$3:$D$1348,4,FALSE)*BL965,0),IFERROR(VLOOKUP(AT965,CODES!$A$3:$D$1348,4,FALSE)*BO965,0),IFERROR(VLOOKUP(AU965,CODES!$A$3:$D$1348,4,FALSE)*BR965,0),IFERROR(VLOOKUP(AV965,CODES!$A$3:$D$1348,4,FALSE)*BU965,0),IFERROR(VLOOKUP(AW965,CODES!$A$3:$D$1348,4,FALSE)*BX965,0),IFERROR(VLOOKUP(AX965,CODES!$A$3:$D$1348,4,FALSE)*CA965,0),IFERROR(VLOOKUP(AY965,CODES!$A$3:$D$1348,4,FALSE)*CD965,0))</f>
        <v>0</v>
      </c>
      <c r="AO965" s="258">
        <f>SUM(IFERROR(VLOOKUP(AP965,CODES!$A$3:$D$1348,3,FALSE)*BC965,0),IFERROR(VLOOKUP(AQ965,CODES!$A$3:$D$1348,3,FALSE)*BF965,0),IFERROR(VLOOKUP(AR965,CODES!$A$3:$D$1348,3,FALSE)*BI965,0),IFERROR(VLOOKUP(AS965,CODES!$A$3:$D$1348,3,FALSE)*BL965,0),IFERROR(VLOOKUP(AT965,CODES!$A$3:$D$1348,3,FALSE)*BO965,0),IFERROR(VLOOKUP(AU965,CODES!$A$3:$D$1348,3,FALSE)*BR965,0),IFERROR(VLOOKUP(AV965,CODES!$A$3:$D$1348,3,FALSE)*BU965,0),IFERROR(VLOOKUP(AW965,CODES!$A$3:$D$1348,3,FALSE)*BX965,0),IFERROR(VLOOKUP(AX965,CODES!$A$3:$D$1348,3,FALSE)*CA965,0),IFERROR(VLOOKUP(AY965,CODES!$A$3:$D$1348,3,FALSE)*CD965,0))+B965</f>
        <v>0</v>
      </c>
      <c r="AP965" s="271" t="str">
        <f t="shared" si="489"/>
        <v/>
      </c>
      <c r="AQ965" s="271" t="str">
        <f t="shared" si="490"/>
        <v/>
      </c>
      <c r="AR965" s="271" t="str">
        <f t="shared" si="491"/>
        <v/>
      </c>
      <c r="AS965" s="271" t="str">
        <f t="shared" si="492"/>
        <v/>
      </c>
      <c r="AT965" s="271" t="str">
        <f t="shared" si="493"/>
        <v/>
      </c>
      <c r="AU965" s="271" t="str">
        <f t="shared" si="494"/>
        <v/>
      </c>
      <c r="AV965" s="271" t="str">
        <f t="shared" si="495"/>
        <v/>
      </c>
      <c r="AW965" s="271" t="str">
        <f t="shared" si="496"/>
        <v/>
      </c>
      <c r="AX965" s="271" t="str">
        <f t="shared" si="497"/>
        <v/>
      </c>
      <c r="AY965" s="271" t="str">
        <f t="shared" si="498"/>
        <v/>
      </c>
      <c r="AZ965" s="258">
        <f t="shared" si="18"/>
        <v>0</v>
      </c>
      <c r="BA965" s="258">
        <f t="shared" si="19"/>
        <v>1</v>
      </c>
      <c r="BB965" s="258">
        <f t="shared" si="499"/>
        <v>0</v>
      </c>
      <c r="BC965" s="258">
        <f t="shared" si="500"/>
        <v>1</v>
      </c>
      <c r="BD965" s="258">
        <f t="shared" si="20"/>
        <v>1</v>
      </c>
      <c r="BE965" s="258">
        <f t="shared" si="501"/>
        <v>0</v>
      </c>
      <c r="BF965" s="258">
        <f t="shared" si="502"/>
        <v>1</v>
      </c>
      <c r="BG965" s="258">
        <f t="shared" si="21"/>
        <v>1</v>
      </c>
      <c r="BH965" s="258">
        <f t="shared" si="503"/>
        <v>0</v>
      </c>
      <c r="BI965" s="258">
        <f t="shared" si="504"/>
        <v>1</v>
      </c>
      <c r="BJ965" s="258">
        <f t="shared" si="22"/>
        <v>1</v>
      </c>
      <c r="BK965" s="258">
        <f t="shared" si="505"/>
        <v>0</v>
      </c>
      <c r="BL965" s="258">
        <f t="shared" si="506"/>
        <v>1</v>
      </c>
      <c r="BM965" s="258">
        <f t="shared" si="23"/>
        <v>1</v>
      </c>
      <c r="BN965" s="258">
        <f t="shared" si="507"/>
        <v>0</v>
      </c>
      <c r="BO965" s="258">
        <f t="shared" si="508"/>
        <v>1</v>
      </c>
      <c r="BP965" s="258">
        <f t="shared" si="24"/>
        <v>1</v>
      </c>
      <c r="BQ965" s="258">
        <f t="shared" si="509"/>
        <v>0</v>
      </c>
      <c r="BR965" s="258">
        <f t="shared" si="510"/>
        <v>1</v>
      </c>
      <c r="BS965" s="258">
        <f t="shared" si="25"/>
        <v>1</v>
      </c>
      <c r="BT965" s="258">
        <f t="shared" si="511"/>
        <v>0</v>
      </c>
      <c r="BU965" s="258">
        <f t="shared" si="512"/>
        <v>1</v>
      </c>
      <c r="BV965" s="258">
        <f t="shared" si="26"/>
        <v>1</v>
      </c>
      <c r="BW965" s="258">
        <f t="shared" si="513"/>
        <v>0</v>
      </c>
      <c r="BX965" s="258">
        <f t="shared" si="514"/>
        <v>1</v>
      </c>
      <c r="BY965" s="258">
        <f t="shared" si="27"/>
        <v>1</v>
      </c>
      <c r="BZ965" s="258">
        <f t="shared" si="515"/>
        <v>0</v>
      </c>
      <c r="CA965" s="258">
        <f t="shared" si="516"/>
        <v>1</v>
      </c>
      <c r="CB965" s="258">
        <f t="shared" si="28"/>
        <v>1</v>
      </c>
      <c r="CC965" s="258">
        <f t="shared" si="517"/>
        <v>0</v>
      </c>
      <c r="CD965" s="258">
        <f t="shared" si="518"/>
        <v>1</v>
      </c>
    </row>
    <row r="966" spans="1:82" hidden="1">
      <c r="A966" s="258"/>
      <c r="B966" s="258"/>
      <c r="C966" s="259"/>
      <c r="D966" s="258"/>
      <c r="E966" s="258"/>
      <c r="F966" s="258"/>
      <c r="G966" s="258">
        <v>958</v>
      </c>
      <c r="H966" s="743"/>
      <c r="I966" s="744"/>
      <c r="J966" s="739"/>
      <c r="K966" s="745"/>
      <c r="L966" s="745"/>
      <c r="M966" s="272"/>
      <c r="N966" s="508">
        <f t="shared" si="452"/>
        <v>0</v>
      </c>
      <c r="O966" s="510">
        <f t="shared" si="453"/>
        <v>0</v>
      </c>
      <c r="P966" s="260">
        <f t="shared" si="454"/>
        <v>0</v>
      </c>
      <c r="Q966" s="261">
        <f t="shared" si="455"/>
        <v>0</v>
      </c>
      <c r="R966" s="261">
        <f t="shared" si="456"/>
        <v>0</v>
      </c>
      <c r="S966" s="262"/>
      <c r="T966" s="262"/>
      <c r="U966" s="263">
        <f t="shared" si="2"/>
        <v>1.288</v>
      </c>
      <c r="V966" s="264">
        <f>IF(E966="SP",1,IF(D966="",ExtraMargeMateriaal,(1-VLOOKUP(D966,TabelAankoop[],4,FALSE))))</f>
        <v>1</v>
      </c>
      <c r="W966" s="265">
        <f t="shared" si="3"/>
        <v>0.6885</v>
      </c>
      <c r="X966" s="266">
        <f t="shared" si="4"/>
        <v>1</v>
      </c>
      <c r="Y966" s="267">
        <f t="shared" si="5"/>
        <v>1.46</v>
      </c>
      <c r="Z966" s="267">
        <f t="shared" si="6"/>
        <v>1.1599999999999999</v>
      </c>
      <c r="AA966" s="268">
        <f t="shared" si="7"/>
        <v>0</v>
      </c>
      <c r="AB966" s="456">
        <f t="shared" si="8"/>
        <v>0</v>
      </c>
      <c r="AC966" s="457">
        <f t="shared" si="9"/>
        <v>0</v>
      </c>
      <c r="AD966" s="456">
        <f t="shared" si="10"/>
        <v>0</v>
      </c>
      <c r="AE966" s="458">
        <f t="shared" si="11"/>
        <v>0</v>
      </c>
      <c r="AF966" s="457">
        <f t="shared" si="488"/>
        <v>0</v>
      </c>
      <c r="AG966" s="456">
        <f t="shared" si="12"/>
        <v>0</v>
      </c>
      <c r="AH966" s="457">
        <f t="shared" si="13"/>
        <v>0</v>
      </c>
      <c r="AI966" s="268">
        <f t="shared" si="14"/>
        <v>0</v>
      </c>
      <c r="AJ966" s="269">
        <f t="shared" si="15"/>
        <v>0</v>
      </c>
      <c r="AK966" s="270">
        <f t="shared" si="16"/>
        <v>0</v>
      </c>
      <c r="AL966" s="415">
        <f t="shared" si="17"/>
        <v>0</v>
      </c>
      <c r="AM966" s="259" t="str">
        <f>IF(AP966="","",IFERROR(VLOOKUP(AP966,CODES!$A$3:$D$1348,4,FALSE),"X"))&amp;IF(AQ966="","",IFERROR(VLOOKUP(AQ966,CODES!$A$3:$D$1348,4,FALSE),"X"))&amp;IF(AR966="","",IFERROR(VLOOKUP(AR966,CODES!$A$3:$D$1348,4,FALSE),"X"))&amp;IF(AS966="","",IFERROR(VLOOKUP(AS966,CODES!$A$3:$D$1348,4,FALSE),"X"))&amp;IF(AT966="","",IFERROR(VLOOKUP(AT966,CODES!$A$3:$D$1348,4,FALSE),"X"))&amp;IF(AU966="","",IFERROR(VLOOKUP(AU966,CODES!$A$3:$D$1348,4,FALSE),"X"))&amp;IF(AV966="","",IFERROR(VLOOKUP(AV966,CODES!$A$3:$D$1348,4,FALSE),"X"))&amp;IF(AW966="","",IFERROR(VLOOKUP(AW966,CODES!$A$3:$D$1348,4,FALSE),"X"))&amp;IF(AX966="","",IFERROR(VLOOKUP(AX966,CODES!$A$3:$D$1348,4,FALSE),"X"))&amp;IF(AY966="","",IFERROR(VLOOKUP(AY966,CODES!$A$3:$D$1348,4,FALSE),"X"))</f>
        <v/>
      </c>
      <c r="AN966" s="258">
        <f>SUM(IFERROR(VLOOKUP(AP966,CODES!$A$3:$D$1348,4,FALSE)*BC966,0),IFERROR(VLOOKUP(AQ966,CODES!$A$3:$D$1348,4,FALSE)*BF966,0),IFERROR(VLOOKUP(AR966,CODES!$A$3:$D$1348,4,FALSE)*BI966,0),IFERROR(VLOOKUP(AS966,CODES!$A$3:$D$1348,4,FALSE)*BL966,0),IFERROR(VLOOKUP(AT966,CODES!$A$3:$D$1348,4,FALSE)*BO966,0),IFERROR(VLOOKUP(AU966,CODES!$A$3:$D$1348,4,FALSE)*BR966,0),IFERROR(VLOOKUP(AV966,CODES!$A$3:$D$1348,4,FALSE)*BU966,0),IFERROR(VLOOKUP(AW966,CODES!$A$3:$D$1348,4,FALSE)*BX966,0),IFERROR(VLOOKUP(AX966,CODES!$A$3:$D$1348,4,FALSE)*CA966,0),IFERROR(VLOOKUP(AY966,CODES!$A$3:$D$1348,4,FALSE)*CD966,0))</f>
        <v>0</v>
      </c>
      <c r="AO966" s="258">
        <f>SUM(IFERROR(VLOOKUP(AP966,CODES!$A$3:$D$1348,3,FALSE)*BC966,0),IFERROR(VLOOKUP(AQ966,CODES!$A$3:$D$1348,3,FALSE)*BF966,0),IFERROR(VLOOKUP(AR966,CODES!$A$3:$D$1348,3,FALSE)*BI966,0),IFERROR(VLOOKUP(AS966,CODES!$A$3:$D$1348,3,FALSE)*BL966,0),IFERROR(VLOOKUP(AT966,CODES!$A$3:$D$1348,3,FALSE)*BO966,0),IFERROR(VLOOKUP(AU966,CODES!$A$3:$D$1348,3,FALSE)*BR966,0),IFERROR(VLOOKUP(AV966,CODES!$A$3:$D$1348,3,FALSE)*BU966,0),IFERROR(VLOOKUP(AW966,CODES!$A$3:$D$1348,3,FALSE)*BX966,0),IFERROR(VLOOKUP(AX966,CODES!$A$3:$D$1348,3,FALSE)*CA966,0),IFERROR(VLOOKUP(AY966,CODES!$A$3:$D$1348,3,FALSE)*CD966,0))+B966</f>
        <v>0</v>
      </c>
      <c r="AP966" s="271" t="str">
        <f t="shared" si="489"/>
        <v/>
      </c>
      <c r="AQ966" s="271" t="str">
        <f t="shared" si="490"/>
        <v/>
      </c>
      <c r="AR966" s="271" t="str">
        <f t="shared" si="491"/>
        <v/>
      </c>
      <c r="AS966" s="271" t="str">
        <f t="shared" si="492"/>
        <v/>
      </c>
      <c r="AT966" s="271" t="str">
        <f t="shared" si="493"/>
        <v/>
      </c>
      <c r="AU966" s="271" t="str">
        <f t="shared" si="494"/>
        <v/>
      </c>
      <c r="AV966" s="271" t="str">
        <f t="shared" si="495"/>
        <v/>
      </c>
      <c r="AW966" s="271" t="str">
        <f t="shared" si="496"/>
        <v/>
      </c>
      <c r="AX966" s="271" t="str">
        <f t="shared" si="497"/>
        <v/>
      </c>
      <c r="AY966" s="271" t="str">
        <f t="shared" si="498"/>
        <v/>
      </c>
      <c r="AZ966" s="258">
        <f t="shared" si="18"/>
        <v>0</v>
      </c>
      <c r="BA966" s="258">
        <f t="shared" si="19"/>
        <v>1</v>
      </c>
      <c r="BB966" s="258">
        <f t="shared" si="499"/>
        <v>0</v>
      </c>
      <c r="BC966" s="258">
        <f t="shared" si="500"/>
        <v>1</v>
      </c>
      <c r="BD966" s="258">
        <f t="shared" si="20"/>
        <v>1</v>
      </c>
      <c r="BE966" s="258">
        <f t="shared" si="501"/>
        <v>0</v>
      </c>
      <c r="BF966" s="258">
        <f t="shared" si="502"/>
        <v>1</v>
      </c>
      <c r="BG966" s="258">
        <f t="shared" si="21"/>
        <v>1</v>
      </c>
      <c r="BH966" s="258">
        <f t="shared" si="503"/>
        <v>0</v>
      </c>
      <c r="BI966" s="258">
        <f t="shared" si="504"/>
        <v>1</v>
      </c>
      <c r="BJ966" s="258">
        <f t="shared" si="22"/>
        <v>1</v>
      </c>
      <c r="BK966" s="258">
        <f t="shared" si="505"/>
        <v>0</v>
      </c>
      <c r="BL966" s="258">
        <f t="shared" si="506"/>
        <v>1</v>
      </c>
      <c r="BM966" s="258">
        <f t="shared" si="23"/>
        <v>1</v>
      </c>
      <c r="BN966" s="258">
        <f t="shared" si="507"/>
        <v>0</v>
      </c>
      <c r="BO966" s="258">
        <f t="shared" si="508"/>
        <v>1</v>
      </c>
      <c r="BP966" s="258">
        <f t="shared" si="24"/>
        <v>1</v>
      </c>
      <c r="BQ966" s="258">
        <f t="shared" si="509"/>
        <v>0</v>
      </c>
      <c r="BR966" s="258">
        <f t="shared" si="510"/>
        <v>1</v>
      </c>
      <c r="BS966" s="258">
        <f t="shared" si="25"/>
        <v>1</v>
      </c>
      <c r="BT966" s="258">
        <f t="shared" si="511"/>
        <v>0</v>
      </c>
      <c r="BU966" s="258">
        <f t="shared" si="512"/>
        <v>1</v>
      </c>
      <c r="BV966" s="258">
        <f t="shared" si="26"/>
        <v>1</v>
      </c>
      <c r="BW966" s="258">
        <f t="shared" si="513"/>
        <v>0</v>
      </c>
      <c r="BX966" s="258">
        <f t="shared" si="514"/>
        <v>1</v>
      </c>
      <c r="BY966" s="258">
        <f t="shared" si="27"/>
        <v>1</v>
      </c>
      <c r="BZ966" s="258">
        <f t="shared" si="515"/>
        <v>0</v>
      </c>
      <c r="CA966" s="258">
        <f t="shared" si="516"/>
        <v>1</v>
      </c>
      <c r="CB966" s="258">
        <f t="shared" si="28"/>
        <v>1</v>
      </c>
      <c r="CC966" s="258">
        <f t="shared" si="517"/>
        <v>0</v>
      </c>
      <c r="CD966" s="258">
        <f t="shared" si="518"/>
        <v>1</v>
      </c>
    </row>
    <row r="967" spans="1:82" hidden="1">
      <c r="A967" s="258"/>
      <c r="B967" s="258"/>
      <c r="C967" s="259"/>
      <c r="D967" s="258"/>
      <c r="E967" s="258"/>
      <c r="F967" s="258"/>
      <c r="G967" s="258">
        <v>959</v>
      </c>
      <c r="H967" s="743"/>
      <c r="I967" s="744"/>
      <c r="J967" s="739"/>
      <c r="K967" s="745"/>
      <c r="L967" s="745"/>
      <c r="M967" s="272"/>
      <c r="N967" s="508">
        <f t="shared" si="452"/>
        <v>0</v>
      </c>
      <c r="O967" s="510">
        <f t="shared" si="453"/>
        <v>0</v>
      </c>
      <c r="P967" s="260">
        <f t="shared" si="454"/>
        <v>0</v>
      </c>
      <c r="Q967" s="261">
        <f t="shared" si="455"/>
        <v>0</v>
      </c>
      <c r="R967" s="261">
        <f t="shared" si="456"/>
        <v>0</v>
      </c>
      <c r="S967" s="262"/>
      <c r="T967" s="262"/>
      <c r="U967" s="263">
        <f t="shared" si="2"/>
        <v>1.288</v>
      </c>
      <c r="V967" s="264">
        <f>IF(E967="SP",1,IF(D967="",ExtraMargeMateriaal,(1-VLOOKUP(D967,TabelAankoop[],4,FALSE))))</f>
        <v>1</v>
      </c>
      <c r="W967" s="265">
        <f t="shared" si="3"/>
        <v>0.6885</v>
      </c>
      <c r="X967" s="266">
        <f t="shared" si="4"/>
        <v>1</v>
      </c>
      <c r="Y967" s="267">
        <f t="shared" si="5"/>
        <v>1.46</v>
      </c>
      <c r="Z967" s="267">
        <f t="shared" si="6"/>
        <v>1.1599999999999999</v>
      </c>
      <c r="AA967" s="268">
        <f t="shared" si="7"/>
        <v>0</v>
      </c>
      <c r="AB967" s="456">
        <f t="shared" si="8"/>
        <v>0</v>
      </c>
      <c r="AC967" s="457">
        <f t="shared" si="9"/>
        <v>0</v>
      </c>
      <c r="AD967" s="456">
        <f t="shared" si="10"/>
        <v>0</v>
      </c>
      <c r="AE967" s="458">
        <f t="shared" si="11"/>
        <v>0</v>
      </c>
      <c r="AF967" s="457">
        <f t="shared" si="488"/>
        <v>0</v>
      </c>
      <c r="AG967" s="456">
        <f t="shared" si="12"/>
        <v>0</v>
      </c>
      <c r="AH967" s="457">
        <f t="shared" si="13"/>
        <v>0</v>
      </c>
      <c r="AI967" s="268">
        <f t="shared" si="14"/>
        <v>0</v>
      </c>
      <c r="AJ967" s="269">
        <f t="shared" si="15"/>
        <v>0</v>
      </c>
      <c r="AK967" s="270">
        <f t="shared" si="16"/>
        <v>0</v>
      </c>
      <c r="AL967" s="415">
        <f t="shared" si="17"/>
        <v>0</v>
      </c>
      <c r="AM967" s="259" t="str">
        <f>IF(AP967="","",IFERROR(VLOOKUP(AP967,CODES!$A$3:$D$1348,4,FALSE),"X"))&amp;IF(AQ967="","",IFERROR(VLOOKUP(AQ967,CODES!$A$3:$D$1348,4,FALSE),"X"))&amp;IF(AR967="","",IFERROR(VLOOKUP(AR967,CODES!$A$3:$D$1348,4,FALSE),"X"))&amp;IF(AS967="","",IFERROR(VLOOKUP(AS967,CODES!$A$3:$D$1348,4,FALSE),"X"))&amp;IF(AT967="","",IFERROR(VLOOKUP(AT967,CODES!$A$3:$D$1348,4,FALSE),"X"))&amp;IF(AU967="","",IFERROR(VLOOKUP(AU967,CODES!$A$3:$D$1348,4,FALSE),"X"))&amp;IF(AV967="","",IFERROR(VLOOKUP(AV967,CODES!$A$3:$D$1348,4,FALSE),"X"))&amp;IF(AW967="","",IFERROR(VLOOKUP(AW967,CODES!$A$3:$D$1348,4,FALSE),"X"))&amp;IF(AX967="","",IFERROR(VLOOKUP(AX967,CODES!$A$3:$D$1348,4,FALSE),"X"))&amp;IF(AY967="","",IFERROR(VLOOKUP(AY967,CODES!$A$3:$D$1348,4,FALSE),"X"))</f>
        <v/>
      </c>
      <c r="AN967" s="258">
        <f>SUM(IFERROR(VLOOKUP(AP967,CODES!$A$3:$D$1348,4,FALSE)*BC967,0),IFERROR(VLOOKUP(AQ967,CODES!$A$3:$D$1348,4,FALSE)*BF967,0),IFERROR(VLOOKUP(AR967,CODES!$A$3:$D$1348,4,FALSE)*BI967,0),IFERROR(VLOOKUP(AS967,CODES!$A$3:$D$1348,4,FALSE)*BL967,0),IFERROR(VLOOKUP(AT967,CODES!$A$3:$D$1348,4,FALSE)*BO967,0),IFERROR(VLOOKUP(AU967,CODES!$A$3:$D$1348,4,FALSE)*BR967,0),IFERROR(VLOOKUP(AV967,CODES!$A$3:$D$1348,4,FALSE)*BU967,0),IFERROR(VLOOKUP(AW967,CODES!$A$3:$D$1348,4,FALSE)*BX967,0),IFERROR(VLOOKUP(AX967,CODES!$A$3:$D$1348,4,FALSE)*CA967,0),IFERROR(VLOOKUP(AY967,CODES!$A$3:$D$1348,4,FALSE)*CD967,0))</f>
        <v>0</v>
      </c>
      <c r="AO967" s="258">
        <f>SUM(IFERROR(VLOOKUP(AP967,CODES!$A$3:$D$1348,3,FALSE)*BC967,0),IFERROR(VLOOKUP(AQ967,CODES!$A$3:$D$1348,3,FALSE)*BF967,0),IFERROR(VLOOKUP(AR967,CODES!$A$3:$D$1348,3,FALSE)*BI967,0),IFERROR(VLOOKUP(AS967,CODES!$A$3:$D$1348,3,FALSE)*BL967,0),IFERROR(VLOOKUP(AT967,CODES!$A$3:$D$1348,3,FALSE)*BO967,0),IFERROR(VLOOKUP(AU967,CODES!$A$3:$D$1348,3,FALSE)*BR967,0),IFERROR(VLOOKUP(AV967,CODES!$A$3:$D$1348,3,FALSE)*BU967,0),IFERROR(VLOOKUP(AW967,CODES!$A$3:$D$1348,3,FALSE)*BX967,0),IFERROR(VLOOKUP(AX967,CODES!$A$3:$D$1348,3,FALSE)*CA967,0),IFERROR(VLOOKUP(AY967,CODES!$A$3:$D$1348,3,FALSE)*CD967,0))+B967</f>
        <v>0</v>
      </c>
      <c r="AP967" s="271" t="str">
        <f t="shared" si="489"/>
        <v/>
      </c>
      <c r="AQ967" s="271" t="str">
        <f t="shared" si="490"/>
        <v/>
      </c>
      <c r="AR967" s="271" t="str">
        <f t="shared" si="491"/>
        <v/>
      </c>
      <c r="AS967" s="271" t="str">
        <f t="shared" si="492"/>
        <v/>
      </c>
      <c r="AT967" s="271" t="str">
        <f t="shared" si="493"/>
        <v/>
      </c>
      <c r="AU967" s="271" t="str">
        <f t="shared" si="494"/>
        <v/>
      </c>
      <c r="AV967" s="271" t="str">
        <f t="shared" si="495"/>
        <v/>
      </c>
      <c r="AW967" s="271" t="str">
        <f t="shared" si="496"/>
        <v/>
      </c>
      <c r="AX967" s="271" t="str">
        <f t="shared" si="497"/>
        <v/>
      </c>
      <c r="AY967" s="271" t="str">
        <f t="shared" si="498"/>
        <v/>
      </c>
      <c r="AZ967" s="258">
        <f t="shared" si="18"/>
        <v>0</v>
      </c>
      <c r="BA967" s="258">
        <f t="shared" si="19"/>
        <v>1</v>
      </c>
      <c r="BB967" s="258">
        <f t="shared" si="499"/>
        <v>0</v>
      </c>
      <c r="BC967" s="258">
        <f t="shared" si="500"/>
        <v>1</v>
      </c>
      <c r="BD967" s="258">
        <f t="shared" si="20"/>
        <v>1</v>
      </c>
      <c r="BE967" s="258">
        <f t="shared" si="501"/>
        <v>0</v>
      </c>
      <c r="BF967" s="258">
        <f t="shared" si="502"/>
        <v>1</v>
      </c>
      <c r="BG967" s="258">
        <f t="shared" si="21"/>
        <v>1</v>
      </c>
      <c r="BH967" s="258">
        <f t="shared" si="503"/>
        <v>0</v>
      </c>
      <c r="BI967" s="258">
        <f t="shared" si="504"/>
        <v>1</v>
      </c>
      <c r="BJ967" s="258">
        <f t="shared" si="22"/>
        <v>1</v>
      </c>
      <c r="BK967" s="258">
        <f t="shared" si="505"/>
        <v>0</v>
      </c>
      <c r="BL967" s="258">
        <f t="shared" si="506"/>
        <v>1</v>
      </c>
      <c r="BM967" s="258">
        <f t="shared" si="23"/>
        <v>1</v>
      </c>
      <c r="BN967" s="258">
        <f t="shared" si="507"/>
        <v>0</v>
      </c>
      <c r="BO967" s="258">
        <f t="shared" si="508"/>
        <v>1</v>
      </c>
      <c r="BP967" s="258">
        <f t="shared" si="24"/>
        <v>1</v>
      </c>
      <c r="BQ967" s="258">
        <f t="shared" si="509"/>
        <v>0</v>
      </c>
      <c r="BR967" s="258">
        <f t="shared" si="510"/>
        <v>1</v>
      </c>
      <c r="BS967" s="258">
        <f t="shared" si="25"/>
        <v>1</v>
      </c>
      <c r="BT967" s="258">
        <f t="shared" si="511"/>
        <v>0</v>
      </c>
      <c r="BU967" s="258">
        <f t="shared" si="512"/>
        <v>1</v>
      </c>
      <c r="BV967" s="258">
        <f t="shared" si="26"/>
        <v>1</v>
      </c>
      <c r="BW967" s="258">
        <f t="shared" si="513"/>
        <v>0</v>
      </c>
      <c r="BX967" s="258">
        <f t="shared" si="514"/>
        <v>1</v>
      </c>
      <c r="BY967" s="258">
        <f t="shared" si="27"/>
        <v>1</v>
      </c>
      <c r="BZ967" s="258">
        <f t="shared" si="515"/>
        <v>0</v>
      </c>
      <c r="CA967" s="258">
        <f t="shared" si="516"/>
        <v>1</v>
      </c>
      <c r="CB967" s="258">
        <f t="shared" si="28"/>
        <v>1</v>
      </c>
      <c r="CC967" s="258">
        <f t="shared" si="517"/>
        <v>0</v>
      </c>
      <c r="CD967" s="258">
        <f t="shared" si="518"/>
        <v>1</v>
      </c>
    </row>
    <row r="968" spans="1:82" hidden="1">
      <c r="A968" s="258"/>
      <c r="B968" s="258"/>
      <c r="C968" s="259"/>
      <c r="D968" s="258"/>
      <c r="E968" s="258"/>
      <c r="F968" s="258"/>
      <c r="G968" s="258">
        <v>960</v>
      </c>
      <c r="H968" s="743"/>
      <c r="I968" s="744"/>
      <c r="J968" s="739"/>
      <c r="K968" s="745"/>
      <c r="L968" s="745"/>
      <c r="M968" s="272"/>
      <c r="N968" s="508">
        <f t="shared" si="452"/>
        <v>0</v>
      </c>
      <c r="O968" s="510">
        <f t="shared" si="453"/>
        <v>0</v>
      </c>
      <c r="P968" s="260">
        <f t="shared" si="454"/>
        <v>0</v>
      </c>
      <c r="Q968" s="261">
        <f t="shared" si="455"/>
        <v>0</v>
      </c>
      <c r="R968" s="261">
        <f t="shared" si="456"/>
        <v>0</v>
      </c>
      <c r="S968" s="262"/>
      <c r="T968" s="262"/>
      <c r="U968" s="263">
        <f t="shared" si="2"/>
        <v>1.288</v>
      </c>
      <c r="V968" s="264">
        <f>IF(E968="SP",1,IF(D968="",ExtraMargeMateriaal,(1-VLOOKUP(D968,TabelAankoop[],4,FALSE))))</f>
        <v>1</v>
      </c>
      <c r="W968" s="265">
        <f t="shared" si="3"/>
        <v>0.6885</v>
      </c>
      <c r="X968" s="266">
        <f t="shared" si="4"/>
        <v>1</v>
      </c>
      <c r="Y968" s="267">
        <f t="shared" si="5"/>
        <v>1.46</v>
      </c>
      <c r="Z968" s="267">
        <f t="shared" si="6"/>
        <v>1.1599999999999999</v>
      </c>
      <c r="AA968" s="268">
        <f t="shared" si="7"/>
        <v>0</v>
      </c>
      <c r="AB968" s="456">
        <f t="shared" si="8"/>
        <v>0</v>
      </c>
      <c r="AC968" s="457">
        <f t="shared" si="9"/>
        <v>0</v>
      </c>
      <c r="AD968" s="456">
        <f t="shared" si="10"/>
        <v>0</v>
      </c>
      <c r="AE968" s="458">
        <f t="shared" si="11"/>
        <v>0</v>
      </c>
      <c r="AF968" s="457">
        <f t="shared" si="488"/>
        <v>0</v>
      </c>
      <c r="AG968" s="456">
        <f t="shared" si="12"/>
        <v>0</v>
      </c>
      <c r="AH968" s="457">
        <f t="shared" si="13"/>
        <v>0</v>
      </c>
      <c r="AI968" s="268">
        <f t="shared" si="14"/>
        <v>0</v>
      </c>
      <c r="AJ968" s="269">
        <f t="shared" si="15"/>
        <v>0</v>
      </c>
      <c r="AK968" s="270">
        <f t="shared" si="16"/>
        <v>0</v>
      </c>
      <c r="AL968" s="415">
        <f t="shared" si="17"/>
        <v>0</v>
      </c>
      <c r="AM968" s="259" t="str">
        <f>IF(AP968="","",IFERROR(VLOOKUP(AP968,CODES!$A$3:$D$1348,4,FALSE),"X"))&amp;IF(AQ968="","",IFERROR(VLOOKUP(AQ968,CODES!$A$3:$D$1348,4,FALSE),"X"))&amp;IF(AR968="","",IFERROR(VLOOKUP(AR968,CODES!$A$3:$D$1348,4,FALSE),"X"))&amp;IF(AS968="","",IFERROR(VLOOKUP(AS968,CODES!$A$3:$D$1348,4,FALSE),"X"))&amp;IF(AT968="","",IFERROR(VLOOKUP(AT968,CODES!$A$3:$D$1348,4,FALSE),"X"))&amp;IF(AU968="","",IFERROR(VLOOKUP(AU968,CODES!$A$3:$D$1348,4,FALSE),"X"))&amp;IF(AV968="","",IFERROR(VLOOKUP(AV968,CODES!$A$3:$D$1348,4,FALSE),"X"))&amp;IF(AW968="","",IFERROR(VLOOKUP(AW968,CODES!$A$3:$D$1348,4,FALSE),"X"))&amp;IF(AX968="","",IFERROR(VLOOKUP(AX968,CODES!$A$3:$D$1348,4,FALSE),"X"))&amp;IF(AY968="","",IFERROR(VLOOKUP(AY968,CODES!$A$3:$D$1348,4,FALSE),"X"))</f>
        <v/>
      </c>
      <c r="AN968" s="258">
        <f>SUM(IFERROR(VLOOKUP(AP968,CODES!$A$3:$D$1348,4,FALSE)*BC968,0),IFERROR(VLOOKUP(AQ968,CODES!$A$3:$D$1348,4,FALSE)*BF968,0),IFERROR(VLOOKUP(AR968,CODES!$A$3:$D$1348,4,FALSE)*BI968,0),IFERROR(VLOOKUP(AS968,CODES!$A$3:$D$1348,4,FALSE)*BL968,0),IFERROR(VLOOKUP(AT968,CODES!$A$3:$D$1348,4,FALSE)*BO968,0),IFERROR(VLOOKUP(AU968,CODES!$A$3:$D$1348,4,FALSE)*BR968,0),IFERROR(VLOOKUP(AV968,CODES!$A$3:$D$1348,4,FALSE)*BU968,0),IFERROR(VLOOKUP(AW968,CODES!$A$3:$D$1348,4,FALSE)*BX968,0),IFERROR(VLOOKUP(AX968,CODES!$A$3:$D$1348,4,FALSE)*CA968,0),IFERROR(VLOOKUP(AY968,CODES!$A$3:$D$1348,4,FALSE)*CD968,0))</f>
        <v>0</v>
      </c>
      <c r="AO968" s="258">
        <f>SUM(IFERROR(VLOOKUP(AP968,CODES!$A$3:$D$1348,3,FALSE)*BC968,0),IFERROR(VLOOKUP(AQ968,CODES!$A$3:$D$1348,3,FALSE)*BF968,0),IFERROR(VLOOKUP(AR968,CODES!$A$3:$D$1348,3,FALSE)*BI968,0),IFERROR(VLOOKUP(AS968,CODES!$A$3:$D$1348,3,FALSE)*BL968,0),IFERROR(VLOOKUP(AT968,CODES!$A$3:$D$1348,3,FALSE)*BO968,0),IFERROR(VLOOKUP(AU968,CODES!$A$3:$D$1348,3,FALSE)*BR968,0),IFERROR(VLOOKUP(AV968,CODES!$A$3:$D$1348,3,FALSE)*BU968,0),IFERROR(VLOOKUP(AW968,CODES!$A$3:$D$1348,3,FALSE)*BX968,0),IFERROR(VLOOKUP(AX968,CODES!$A$3:$D$1348,3,FALSE)*CA968,0),IFERROR(VLOOKUP(AY968,CODES!$A$3:$D$1348,3,FALSE)*CD968,0))+B968</f>
        <v>0</v>
      </c>
      <c r="AP968" s="271" t="str">
        <f t="shared" si="489"/>
        <v/>
      </c>
      <c r="AQ968" s="271" t="str">
        <f t="shared" si="490"/>
        <v/>
      </c>
      <c r="AR968" s="271" t="str">
        <f t="shared" si="491"/>
        <v/>
      </c>
      <c r="AS968" s="271" t="str">
        <f t="shared" si="492"/>
        <v/>
      </c>
      <c r="AT968" s="271" t="str">
        <f t="shared" si="493"/>
        <v/>
      </c>
      <c r="AU968" s="271" t="str">
        <f t="shared" si="494"/>
        <v/>
      </c>
      <c r="AV968" s="271" t="str">
        <f t="shared" si="495"/>
        <v/>
      </c>
      <c r="AW968" s="271" t="str">
        <f t="shared" si="496"/>
        <v/>
      </c>
      <c r="AX968" s="271" t="str">
        <f t="shared" si="497"/>
        <v/>
      </c>
      <c r="AY968" s="271" t="str">
        <f t="shared" si="498"/>
        <v/>
      </c>
      <c r="AZ968" s="258">
        <f t="shared" si="18"/>
        <v>0</v>
      </c>
      <c r="BA968" s="258">
        <f t="shared" si="19"/>
        <v>1</v>
      </c>
      <c r="BB968" s="258">
        <f t="shared" si="499"/>
        <v>0</v>
      </c>
      <c r="BC968" s="258">
        <f t="shared" si="500"/>
        <v>1</v>
      </c>
      <c r="BD968" s="258">
        <f t="shared" si="20"/>
        <v>1</v>
      </c>
      <c r="BE968" s="258">
        <f t="shared" si="501"/>
        <v>0</v>
      </c>
      <c r="BF968" s="258">
        <f t="shared" si="502"/>
        <v>1</v>
      </c>
      <c r="BG968" s="258">
        <f t="shared" si="21"/>
        <v>1</v>
      </c>
      <c r="BH968" s="258">
        <f t="shared" si="503"/>
        <v>0</v>
      </c>
      <c r="BI968" s="258">
        <f t="shared" si="504"/>
        <v>1</v>
      </c>
      <c r="BJ968" s="258">
        <f t="shared" si="22"/>
        <v>1</v>
      </c>
      <c r="BK968" s="258">
        <f t="shared" si="505"/>
        <v>0</v>
      </c>
      <c r="BL968" s="258">
        <f t="shared" si="506"/>
        <v>1</v>
      </c>
      <c r="BM968" s="258">
        <f t="shared" si="23"/>
        <v>1</v>
      </c>
      <c r="BN968" s="258">
        <f t="shared" si="507"/>
        <v>0</v>
      </c>
      <c r="BO968" s="258">
        <f t="shared" si="508"/>
        <v>1</v>
      </c>
      <c r="BP968" s="258">
        <f t="shared" si="24"/>
        <v>1</v>
      </c>
      <c r="BQ968" s="258">
        <f t="shared" si="509"/>
        <v>0</v>
      </c>
      <c r="BR968" s="258">
        <f t="shared" si="510"/>
        <v>1</v>
      </c>
      <c r="BS968" s="258">
        <f t="shared" si="25"/>
        <v>1</v>
      </c>
      <c r="BT968" s="258">
        <f t="shared" si="511"/>
        <v>0</v>
      </c>
      <c r="BU968" s="258">
        <f t="shared" si="512"/>
        <v>1</v>
      </c>
      <c r="BV968" s="258">
        <f t="shared" si="26"/>
        <v>1</v>
      </c>
      <c r="BW968" s="258">
        <f t="shared" si="513"/>
        <v>0</v>
      </c>
      <c r="BX968" s="258">
        <f t="shared" si="514"/>
        <v>1</v>
      </c>
      <c r="BY968" s="258">
        <f t="shared" si="27"/>
        <v>1</v>
      </c>
      <c r="BZ968" s="258">
        <f t="shared" si="515"/>
        <v>0</v>
      </c>
      <c r="CA968" s="258">
        <f t="shared" si="516"/>
        <v>1</v>
      </c>
      <c r="CB968" s="258">
        <f t="shared" si="28"/>
        <v>1</v>
      </c>
      <c r="CC968" s="258">
        <f t="shared" si="517"/>
        <v>0</v>
      </c>
      <c r="CD968" s="258">
        <f t="shared" si="518"/>
        <v>1</v>
      </c>
    </row>
    <row r="969" spans="1:82" hidden="1">
      <c r="A969" s="258"/>
      <c r="B969" s="258"/>
      <c r="C969" s="259"/>
      <c r="D969" s="258"/>
      <c r="E969" s="258"/>
      <c r="F969" s="258"/>
      <c r="G969" s="258">
        <v>961</v>
      </c>
      <c r="H969" s="743"/>
      <c r="I969" s="744"/>
      <c r="J969" s="739"/>
      <c r="K969" s="745"/>
      <c r="L969" s="745"/>
      <c r="M969" s="272"/>
      <c r="N969" s="508">
        <f t="shared" si="452"/>
        <v>0</v>
      </c>
      <c r="O969" s="510">
        <f t="shared" si="453"/>
        <v>0</v>
      </c>
      <c r="P969" s="260">
        <f t="shared" si="454"/>
        <v>0</v>
      </c>
      <c r="Q969" s="261">
        <f t="shared" si="455"/>
        <v>0</v>
      </c>
      <c r="R969" s="261">
        <f t="shared" si="456"/>
        <v>0</v>
      </c>
      <c r="S969" s="262"/>
      <c r="T969" s="262"/>
      <c r="U969" s="263">
        <f t="shared" si="2"/>
        <v>1.288</v>
      </c>
      <c r="V969" s="264">
        <f>IF(E969="SP",1,IF(D969="",ExtraMargeMateriaal,(1-VLOOKUP(D969,TabelAankoop[],4,FALSE))))</f>
        <v>1</v>
      </c>
      <c r="W969" s="265">
        <f t="shared" si="3"/>
        <v>0.6885</v>
      </c>
      <c r="X969" s="266">
        <f t="shared" si="4"/>
        <v>1</v>
      </c>
      <c r="Y969" s="267">
        <f t="shared" si="5"/>
        <v>1.46</v>
      </c>
      <c r="Z969" s="267">
        <f t="shared" si="6"/>
        <v>1.1599999999999999</v>
      </c>
      <c r="AA969" s="268">
        <f t="shared" si="7"/>
        <v>0</v>
      </c>
      <c r="AB969" s="456">
        <f t="shared" si="8"/>
        <v>0</v>
      </c>
      <c r="AC969" s="457">
        <f t="shared" si="9"/>
        <v>0</v>
      </c>
      <c r="AD969" s="456">
        <f t="shared" si="10"/>
        <v>0</v>
      </c>
      <c r="AE969" s="458">
        <f t="shared" si="11"/>
        <v>0</v>
      </c>
      <c r="AF969" s="457">
        <f t="shared" si="488"/>
        <v>0</v>
      </c>
      <c r="AG969" s="456">
        <f t="shared" si="12"/>
        <v>0</v>
      </c>
      <c r="AH969" s="457">
        <f t="shared" si="13"/>
        <v>0</v>
      </c>
      <c r="AI969" s="268">
        <f t="shared" si="14"/>
        <v>0</v>
      </c>
      <c r="AJ969" s="269">
        <f t="shared" si="15"/>
        <v>0</v>
      </c>
      <c r="AK969" s="270">
        <f t="shared" si="16"/>
        <v>0</v>
      </c>
      <c r="AL969" s="415">
        <f t="shared" si="17"/>
        <v>0</v>
      </c>
      <c r="AM969" s="259" t="str">
        <f>IF(AP969="","",IFERROR(VLOOKUP(AP969,CODES!$A$3:$D$1348,4,FALSE),"X"))&amp;IF(AQ969="","",IFERROR(VLOOKUP(AQ969,CODES!$A$3:$D$1348,4,FALSE),"X"))&amp;IF(AR969="","",IFERROR(VLOOKUP(AR969,CODES!$A$3:$D$1348,4,FALSE),"X"))&amp;IF(AS969="","",IFERROR(VLOOKUP(AS969,CODES!$A$3:$D$1348,4,FALSE),"X"))&amp;IF(AT969="","",IFERROR(VLOOKUP(AT969,CODES!$A$3:$D$1348,4,FALSE),"X"))&amp;IF(AU969="","",IFERROR(VLOOKUP(AU969,CODES!$A$3:$D$1348,4,FALSE),"X"))&amp;IF(AV969="","",IFERROR(VLOOKUP(AV969,CODES!$A$3:$D$1348,4,FALSE),"X"))&amp;IF(AW969="","",IFERROR(VLOOKUP(AW969,CODES!$A$3:$D$1348,4,FALSE),"X"))&amp;IF(AX969="","",IFERROR(VLOOKUP(AX969,CODES!$A$3:$D$1348,4,FALSE),"X"))&amp;IF(AY969="","",IFERROR(VLOOKUP(AY969,CODES!$A$3:$D$1348,4,FALSE),"X"))</f>
        <v/>
      </c>
      <c r="AN969" s="258">
        <f>SUM(IFERROR(VLOOKUP(AP969,CODES!$A$3:$D$1348,4,FALSE)*BC969,0),IFERROR(VLOOKUP(AQ969,CODES!$A$3:$D$1348,4,FALSE)*BF969,0),IFERROR(VLOOKUP(AR969,CODES!$A$3:$D$1348,4,FALSE)*BI969,0),IFERROR(VLOOKUP(AS969,CODES!$A$3:$D$1348,4,FALSE)*BL969,0),IFERROR(VLOOKUP(AT969,CODES!$A$3:$D$1348,4,FALSE)*BO969,0),IFERROR(VLOOKUP(AU969,CODES!$A$3:$D$1348,4,FALSE)*BR969,0),IFERROR(VLOOKUP(AV969,CODES!$A$3:$D$1348,4,FALSE)*BU969,0),IFERROR(VLOOKUP(AW969,CODES!$A$3:$D$1348,4,FALSE)*BX969,0),IFERROR(VLOOKUP(AX969,CODES!$A$3:$D$1348,4,FALSE)*CA969,0),IFERROR(VLOOKUP(AY969,CODES!$A$3:$D$1348,4,FALSE)*CD969,0))</f>
        <v>0</v>
      </c>
      <c r="AO969" s="258">
        <f>SUM(IFERROR(VLOOKUP(AP969,CODES!$A$3:$D$1348,3,FALSE)*BC969,0),IFERROR(VLOOKUP(AQ969,CODES!$A$3:$D$1348,3,FALSE)*BF969,0),IFERROR(VLOOKUP(AR969,CODES!$A$3:$D$1348,3,FALSE)*BI969,0),IFERROR(VLOOKUP(AS969,CODES!$A$3:$D$1348,3,FALSE)*BL969,0),IFERROR(VLOOKUP(AT969,CODES!$A$3:$D$1348,3,FALSE)*BO969,0),IFERROR(VLOOKUP(AU969,CODES!$A$3:$D$1348,3,FALSE)*BR969,0),IFERROR(VLOOKUP(AV969,CODES!$A$3:$D$1348,3,FALSE)*BU969,0),IFERROR(VLOOKUP(AW969,CODES!$A$3:$D$1348,3,FALSE)*BX969,0),IFERROR(VLOOKUP(AX969,CODES!$A$3:$D$1348,3,FALSE)*CA969,0),IFERROR(VLOOKUP(AY969,CODES!$A$3:$D$1348,3,FALSE)*CD969,0))+B969</f>
        <v>0</v>
      </c>
      <c r="AP969" s="271" t="str">
        <f t="shared" si="489"/>
        <v/>
      </c>
      <c r="AQ969" s="271" t="str">
        <f t="shared" si="490"/>
        <v/>
      </c>
      <c r="AR969" s="271" t="str">
        <f t="shared" si="491"/>
        <v/>
      </c>
      <c r="AS969" s="271" t="str">
        <f t="shared" si="492"/>
        <v/>
      </c>
      <c r="AT969" s="271" t="str">
        <f t="shared" si="493"/>
        <v/>
      </c>
      <c r="AU969" s="271" t="str">
        <f t="shared" si="494"/>
        <v/>
      </c>
      <c r="AV969" s="271" t="str">
        <f t="shared" si="495"/>
        <v/>
      </c>
      <c r="AW969" s="271" t="str">
        <f t="shared" si="496"/>
        <v/>
      </c>
      <c r="AX969" s="271" t="str">
        <f t="shared" si="497"/>
        <v/>
      </c>
      <c r="AY969" s="271" t="str">
        <f t="shared" si="498"/>
        <v/>
      </c>
      <c r="AZ969" s="258">
        <f t="shared" si="18"/>
        <v>0</v>
      </c>
      <c r="BA969" s="258">
        <f t="shared" si="19"/>
        <v>1</v>
      </c>
      <c r="BB969" s="258">
        <f t="shared" si="499"/>
        <v>0</v>
      </c>
      <c r="BC969" s="258">
        <f t="shared" si="500"/>
        <v>1</v>
      </c>
      <c r="BD969" s="258">
        <f t="shared" si="20"/>
        <v>1</v>
      </c>
      <c r="BE969" s="258">
        <f t="shared" si="501"/>
        <v>0</v>
      </c>
      <c r="BF969" s="258">
        <f t="shared" si="502"/>
        <v>1</v>
      </c>
      <c r="BG969" s="258">
        <f t="shared" si="21"/>
        <v>1</v>
      </c>
      <c r="BH969" s="258">
        <f t="shared" si="503"/>
        <v>0</v>
      </c>
      <c r="BI969" s="258">
        <f t="shared" si="504"/>
        <v>1</v>
      </c>
      <c r="BJ969" s="258">
        <f t="shared" si="22"/>
        <v>1</v>
      </c>
      <c r="BK969" s="258">
        <f t="shared" si="505"/>
        <v>0</v>
      </c>
      <c r="BL969" s="258">
        <f t="shared" si="506"/>
        <v>1</v>
      </c>
      <c r="BM969" s="258">
        <f t="shared" si="23"/>
        <v>1</v>
      </c>
      <c r="BN969" s="258">
        <f t="shared" si="507"/>
        <v>0</v>
      </c>
      <c r="BO969" s="258">
        <f t="shared" si="508"/>
        <v>1</v>
      </c>
      <c r="BP969" s="258">
        <f t="shared" si="24"/>
        <v>1</v>
      </c>
      <c r="BQ969" s="258">
        <f t="shared" si="509"/>
        <v>0</v>
      </c>
      <c r="BR969" s="258">
        <f t="shared" si="510"/>
        <v>1</v>
      </c>
      <c r="BS969" s="258">
        <f t="shared" si="25"/>
        <v>1</v>
      </c>
      <c r="BT969" s="258">
        <f t="shared" si="511"/>
        <v>0</v>
      </c>
      <c r="BU969" s="258">
        <f t="shared" si="512"/>
        <v>1</v>
      </c>
      <c r="BV969" s="258">
        <f t="shared" si="26"/>
        <v>1</v>
      </c>
      <c r="BW969" s="258">
        <f t="shared" si="513"/>
        <v>0</v>
      </c>
      <c r="BX969" s="258">
        <f t="shared" si="514"/>
        <v>1</v>
      </c>
      <c r="BY969" s="258">
        <f t="shared" si="27"/>
        <v>1</v>
      </c>
      <c r="BZ969" s="258">
        <f t="shared" si="515"/>
        <v>0</v>
      </c>
      <c r="CA969" s="258">
        <f t="shared" si="516"/>
        <v>1</v>
      </c>
      <c r="CB969" s="258">
        <f t="shared" si="28"/>
        <v>1</v>
      </c>
      <c r="CC969" s="258">
        <f t="shared" si="517"/>
        <v>0</v>
      </c>
      <c r="CD969" s="258">
        <f t="shared" si="518"/>
        <v>1</v>
      </c>
    </row>
    <row r="970" spans="1:82" hidden="1">
      <c r="A970" s="258"/>
      <c r="B970" s="258"/>
      <c r="C970" s="259"/>
      <c r="D970" s="258"/>
      <c r="E970" s="258"/>
      <c r="F970" s="258"/>
      <c r="G970" s="258">
        <v>962</v>
      </c>
      <c r="H970" s="743"/>
      <c r="I970" s="744"/>
      <c r="J970" s="739"/>
      <c r="K970" s="745"/>
      <c r="L970" s="745"/>
      <c r="M970" s="272"/>
      <c r="N970" s="508">
        <f t="shared" si="452"/>
        <v>0</v>
      </c>
      <c r="O970" s="510">
        <f t="shared" si="453"/>
        <v>0</v>
      </c>
      <c r="P970" s="260">
        <f t="shared" si="454"/>
        <v>0</v>
      </c>
      <c r="Q970" s="261">
        <f t="shared" si="455"/>
        <v>0</v>
      </c>
      <c r="R970" s="261">
        <f t="shared" si="456"/>
        <v>0</v>
      </c>
      <c r="S970" s="262"/>
      <c r="T970" s="262"/>
      <c r="U970" s="263">
        <f t="shared" si="2"/>
        <v>1.288</v>
      </c>
      <c r="V970" s="264">
        <f>IF(E970="SP",1,IF(D970="",ExtraMargeMateriaal,(1-VLOOKUP(D970,TabelAankoop[],4,FALSE))))</f>
        <v>1</v>
      </c>
      <c r="W970" s="265">
        <f t="shared" si="3"/>
        <v>0.6885</v>
      </c>
      <c r="X970" s="266">
        <f t="shared" si="4"/>
        <v>1</v>
      </c>
      <c r="Y970" s="267">
        <f t="shared" si="5"/>
        <v>1.46</v>
      </c>
      <c r="Z970" s="267">
        <f t="shared" si="6"/>
        <v>1.1599999999999999</v>
      </c>
      <c r="AA970" s="268">
        <f t="shared" si="7"/>
        <v>0</v>
      </c>
      <c r="AB970" s="456">
        <f t="shared" si="8"/>
        <v>0</v>
      </c>
      <c r="AC970" s="457">
        <f t="shared" si="9"/>
        <v>0</v>
      </c>
      <c r="AD970" s="456">
        <f t="shared" si="10"/>
        <v>0</v>
      </c>
      <c r="AE970" s="458">
        <f t="shared" si="11"/>
        <v>0</v>
      </c>
      <c r="AF970" s="457">
        <f t="shared" si="488"/>
        <v>0</v>
      </c>
      <c r="AG970" s="456">
        <f t="shared" si="12"/>
        <v>0</v>
      </c>
      <c r="AH970" s="457">
        <f t="shared" si="13"/>
        <v>0</v>
      </c>
      <c r="AI970" s="268">
        <f t="shared" si="14"/>
        <v>0</v>
      </c>
      <c r="AJ970" s="269">
        <f t="shared" si="15"/>
        <v>0</v>
      </c>
      <c r="AK970" s="270">
        <f t="shared" si="16"/>
        <v>0</v>
      </c>
      <c r="AL970" s="415">
        <f t="shared" si="17"/>
        <v>0</v>
      </c>
      <c r="AM970" s="259" t="str">
        <f>IF(AP970="","",IFERROR(VLOOKUP(AP970,CODES!$A$3:$D$1348,4,FALSE),"X"))&amp;IF(AQ970="","",IFERROR(VLOOKUP(AQ970,CODES!$A$3:$D$1348,4,FALSE),"X"))&amp;IF(AR970="","",IFERROR(VLOOKUP(AR970,CODES!$A$3:$D$1348,4,FALSE),"X"))&amp;IF(AS970="","",IFERROR(VLOOKUP(AS970,CODES!$A$3:$D$1348,4,FALSE),"X"))&amp;IF(AT970="","",IFERROR(VLOOKUP(AT970,CODES!$A$3:$D$1348,4,FALSE),"X"))&amp;IF(AU970="","",IFERROR(VLOOKUP(AU970,CODES!$A$3:$D$1348,4,FALSE),"X"))&amp;IF(AV970="","",IFERROR(VLOOKUP(AV970,CODES!$A$3:$D$1348,4,FALSE),"X"))&amp;IF(AW970="","",IFERROR(VLOOKUP(AW970,CODES!$A$3:$D$1348,4,FALSE),"X"))&amp;IF(AX970="","",IFERROR(VLOOKUP(AX970,CODES!$A$3:$D$1348,4,FALSE),"X"))&amp;IF(AY970="","",IFERROR(VLOOKUP(AY970,CODES!$A$3:$D$1348,4,FALSE),"X"))</f>
        <v/>
      </c>
      <c r="AN970" s="258">
        <f>SUM(IFERROR(VLOOKUP(AP970,CODES!$A$3:$D$1348,4,FALSE)*BC970,0),IFERROR(VLOOKUP(AQ970,CODES!$A$3:$D$1348,4,FALSE)*BF970,0),IFERROR(VLOOKUP(AR970,CODES!$A$3:$D$1348,4,FALSE)*BI970,0),IFERROR(VLOOKUP(AS970,CODES!$A$3:$D$1348,4,FALSE)*BL970,0),IFERROR(VLOOKUP(AT970,CODES!$A$3:$D$1348,4,FALSE)*BO970,0),IFERROR(VLOOKUP(AU970,CODES!$A$3:$D$1348,4,FALSE)*BR970,0),IFERROR(VLOOKUP(AV970,CODES!$A$3:$D$1348,4,FALSE)*BU970,0),IFERROR(VLOOKUP(AW970,CODES!$A$3:$D$1348,4,FALSE)*BX970,0),IFERROR(VLOOKUP(AX970,CODES!$A$3:$D$1348,4,FALSE)*CA970,0),IFERROR(VLOOKUP(AY970,CODES!$A$3:$D$1348,4,FALSE)*CD970,0))</f>
        <v>0</v>
      </c>
      <c r="AO970" s="258">
        <f>SUM(IFERROR(VLOOKUP(AP970,CODES!$A$3:$D$1348,3,FALSE)*BC970,0),IFERROR(VLOOKUP(AQ970,CODES!$A$3:$D$1348,3,FALSE)*BF970,0),IFERROR(VLOOKUP(AR970,CODES!$A$3:$D$1348,3,FALSE)*BI970,0),IFERROR(VLOOKUP(AS970,CODES!$A$3:$D$1348,3,FALSE)*BL970,0),IFERROR(VLOOKUP(AT970,CODES!$A$3:$D$1348,3,FALSE)*BO970,0),IFERROR(VLOOKUP(AU970,CODES!$A$3:$D$1348,3,FALSE)*BR970,0),IFERROR(VLOOKUP(AV970,CODES!$A$3:$D$1348,3,FALSE)*BU970,0),IFERROR(VLOOKUP(AW970,CODES!$A$3:$D$1348,3,FALSE)*BX970,0),IFERROR(VLOOKUP(AX970,CODES!$A$3:$D$1348,3,FALSE)*CA970,0),IFERROR(VLOOKUP(AY970,CODES!$A$3:$D$1348,3,FALSE)*CD970,0))+B970</f>
        <v>0</v>
      </c>
      <c r="AP970" s="271" t="str">
        <f t="shared" si="489"/>
        <v/>
      </c>
      <c r="AQ970" s="271" t="str">
        <f t="shared" si="490"/>
        <v/>
      </c>
      <c r="AR970" s="271" t="str">
        <f t="shared" si="491"/>
        <v/>
      </c>
      <c r="AS970" s="271" t="str">
        <f t="shared" si="492"/>
        <v/>
      </c>
      <c r="AT970" s="271" t="str">
        <f t="shared" si="493"/>
        <v/>
      </c>
      <c r="AU970" s="271" t="str">
        <f t="shared" si="494"/>
        <v/>
      </c>
      <c r="AV970" s="271" t="str">
        <f t="shared" si="495"/>
        <v/>
      </c>
      <c r="AW970" s="271" t="str">
        <f t="shared" si="496"/>
        <v/>
      </c>
      <c r="AX970" s="271" t="str">
        <f t="shared" si="497"/>
        <v/>
      </c>
      <c r="AY970" s="271" t="str">
        <f t="shared" si="498"/>
        <v/>
      </c>
      <c r="AZ970" s="258">
        <f t="shared" si="18"/>
        <v>0</v>
      </c>
      <c r="BA970" s="258">
        <f t="shared" si="19"/>
        <v>1</v>
      </c>
      <c r="BB970" s="258">
        <f t="shared" si="499"/>
        <v>0</v>
      </c>
      <c r="BC970" s="258">
        <f t="shared" si="500"/>
        <v>1</v>
      </c>
      <c r="BD970" s="258">
        <f t="shared" si="20"/>
        <v>1</v>
      </c>
      <c r="BE970" s="258">
        <f t="shared" si="501"/>
        <v>0</v>
      </c>
      <c r="BF970" s="258">
        <f t="shared" si="502"/>
        <v>1</v>
      </c>
      <c r="BG970" s="258">
        <f t="shared" si="21"/>
        <v>1</v>
      </c>
      <c r="BH970" s="258">
        <f t="shared" si="503"/>
        <v>0</v>
      </c>
      <c r="BI970" s="258">
        <f t="shared" si="504"/>
        <v>1</v>
      </c>
      <c r="BJ970" s="258">
        <f t="shared" si="22"/>
        <v>1</v>
      </c>
      <c r="BK970" s="258">
        <f t="shared" si="505"/>
        <v>0</v>
      </c>
      <c r="BL970" s="258">
        <f t="shared" si="506"/>
        <v>1</v>
      </c>
      <c r="BM970" s="258">
        <f t="shared" si="23"/>
        <v>1</v>
      </c>
      <c r="BN970" s="258">
        <f t="shared" si="507"/>
        <v>0</v>
      </c>
      <c r="BO970" s="258">
        <f t="shared" si="508"/>
        <v>1</v>
      </c>
      <c r="BP970" s="258">
        <f t="shared" si="24"/>
        <v>1</v>
      </c>
      <c r="BQ970" s="258">
        <f t="shared" si="509"/>
        <v>0</v>
      </c>
      <c r="BR970" s="258">
        <f t="shared" si="510"/>
        <v>1</v>
      </c>
      <c r="BS970" s="258">
        <f t="shared" si="25"/>
        <v>1</v>
      </c>
      <c r="BT970" s="258">
        <f t="shared" si="511"/>
        <v>0</v>
      </c>
      <c r="BU970" s="258">
        <f t="shared" si="512"/>
        <v>1</v>
      </c>
      <c r="BV970" s="258">
        <f t="shared" si="26"/>
        <v>1</v>
      </c>
      <c r="BW970" s="258">
        <f t="shared" si="513"/>
        <v>0</v>
      </c>
      <c r="BX970" s="258">
        <f t="shared" si="514"/>
        <v>1</v>
      </c>
      <c r="BY970" s="258">
        <f t="shared" si="27"/>
        <v>1</v>
      </c>
      <c r="BZ970" s="258">
        <f t="shared" si="515"/>
        <v>0</v>
      </c>
      <c r="CA970" s="258">
        <f t="shared" si="516"/>
        <v>1</v>
      </c>
      <c r="CB970" s="258">
        <f t="shared" si="28"/>
        <v>1</v>
      </c>
      <c r="CC970" s="258">
        <f t="shared" si="517"/>
        <v>0</v>
      </c>
      <c r="CD970" s="258">
        <f t="shared" si="518"/>
        <v>1</v>
      </c>
    </row>
    <row r="971" spans="1:82" hidden="1">
      <c r="A971" s="258"/>
      <c r="B971" s="258"/>
      <c r="C971" s="259"/>
      <c r="D971" s="258"/>
      <c r="E971" s="258"/>
      <c r="F971" s="258"/>
      <c r="G971" s="258">
        <v>963</v>
      </c>
      <c r="H971" s="743"/>
      <c r="I971" s="744"/>
      <c r="J971" s="739"/>
      <c r="K971" s="745"/>
      <c r="L971" s="745"/>
      <c r="M971" s="272"/>
      <c r="N971" s="508">
        <f t="shared" si="452"/>
        <v>0</v>
      </c>
      <c r="O971" s="510">
        <f t="shared" si="453"/>
        <v>0</v>
      </c>
      <c r="P971" s="260">
        <f t="shared" si="454"/>
        <v>0</v>
      </c>
      <c r="Q971" s="261">
        <f t="shared" si="455"/>
        <v>0</v>
      </c>
      <c r="R971" s="261">
        <f t="shared" si="456"/>
        <v>0</v>
      </c>
      <c r="S971" s="262"/>
      <c r="T971" s="262"/>
      <c r="U971" s="263">
        <f t="shared" si="2"/>
        <v>1.288</v>
      </c>
      <c r="V971" s="264">
        <f>IF(E971="SP",1,IF(D971="",ExtraMargeMateriaal,(1-VLOOKUP(D971,TabelAankoop[],4,FALSE))))</f>
        <v>1</v>
      </c>
      <c r="W971" s="265">
        <f t="shared" si="3"/>
        <v>0.6885</v>
      </c>
      <c r="X971" s="266">
        <f t="shared" si="4"/>
        <v>1</v>
      </c>
      <c r="Y971" s="267">
        <f t="shared" si="5"/>
        <v>1.46</v>
      </c>
      <c r="Z971" s="267">
        <f t="shared" si="6"/>
        <v>1.1599999999999999</v>
      </c>
      <c r="AA971" s="268">
        <f t="shared" si="7"/>
        <v>0</v>
      </c>
      <c r="AB971" s="456">
        <f t="shared" si="8"/>
        <v>0</v>
      </c>
      <c r="AC971" s="457">
        <f t="shared" si="9"/>
        <v>0</v>
      </c>
      <c r="AD971" s="456">
        <f t="shared" si="10"/>
        <v>0</v>
      </c>
      <c r="AE971" s="458">
        <f t="shared" si="11"/>
        <v>0</v>
      </c>
      <c r="AF971" s="457">
        <f t="shared" si="488"/>
        <v>0</v>
      </c>
      <c r="AG971" s="456">
        <f t="shared" si="12"/>
        <v>0</v>
      </c>
      <c r="AH971" s="457">
        <f t="shared" si="13"/>
        <v>0</v>
      </c>
      <c r="AI971" s="268">
        <f t="shared" si="14"/>
        <v>0</v>
      </c>
      <c r="AJ971" s="269">
        <f t="shared" si="15"/>
        <v>0</v>
      </c>
      <c r="AK971" s="270">
        <f t="shared" si="16"/>
        <v>0</v>
      </c>
      <c r="AL971" s="415">
        <f t="shared" si="17"/>
        <v>0</v>
      </c>
      <c r="AM971" s="259" t="str">
        <f>IF(AP971="","",IFERROR(VLOOKUP(AP971,CODES!$A$3:$D$1348,4,FALSE),"X"))&amp;IF(AQ971="","",IFERROR(VLOOKUP(AQ971,CODES!$A$3:$D$1348,4,FALSE),"X"))&amp;IF(AR971="","",IFERROR(VLOOKUP(AR971,CODES!$A$3:$D$1348,4,FALSE),"X"))&amp;IF(AS971="","",IFERROR(VLOOKUP(AS971,CODES!$A$3:$D$1348,4,FALSE),"X"))&amp;IF(AT971="","",IFERROR(VLOOKUP(AT971,CODES!$A$3:$D$1348,4,FALSE),"X"))&amp;IF(AU971="","",IFERROR(VLOOKUP(AU971,CODES!$A$3:$D$1348,4,FALSE),"X"))&amp;IF(AV971="","",IFERROR(VLOOKUP(AV971,CODES!$A$3:$D$1348,4,FALSE),"X"))&amp;IF(AW971="","",IFERROR(VLOOKUP(AW971,CODES!$A$3:$D$1348,4,FALSE),"X"))&amp;IF(AX971="","",IFERROR(VLOOKUP(AX971,CODES!$A$3:$D$1348,4,FALSE),"X"))&amp;IF(AY971="","",IFERROR(VLOOKUP(AY971,CODES!$A$3:$D$1348,4,FALSE),"X"))</f>
        <v/>
      </c>
      <c r="AN971" s="258">
        <f>SUM(IFERROR(VLOOKUP(AP971,CODES!$A$3:$D$1348,4,FALSE)*BC971,0),IFERROR(VLOOKUP(AQ971,CODES!$A$3:$D$1348,4,FALSE)*BF971,0),IFERROR(VLOOKUP(AR971,CODES!$A$3:$D$1348,4,FALSE)*BI971,0),IFERROR(VLOOKUP(AS971,CODES!$A$3:$D$1348,4,FALSE)*BL971,0),IFERROR(VLOOKUP(AT971,CODES!$A$3:$D$1348,4,FALSE)*BO971,0),IFERROR(VLOOKUP(AU971,CODES!$A$3:$D$1348,4,FALSE)*BR971,0),IFERROR(VLOOKUP(AV971,CODES!$A$3:$D$1348,4,FALSE)*BU971,0),IFERROR(VLOOKUP(AW971,CODES!$A$3:$D$1348,4,FALSE)*BX971,0),IFERROR(VLOOKUP(AX971,CODES!$A$3:$D$1348,4,FALSE)*CA971,0),IFERROR(VLOOKUP(AY971,CODES!$A$3:$D$1348,4,FALSE)*CD971,0))</f>
        <v>0</v>
      </c>
      <c r="AO971" s="258">
        <f>SUM(IFERROR(VLOOKUP(AP971,CODES!$A$3:$D$1348,3,FALSE)*BC971,0),IFERROR(VLOOKUP(AQ971,CODES!$A$3:$D$1348,3,FALSE)*BF971,0),IFERROR(VLOOKUP(AR971,CODES!$A$3:$D$1348,3,FALSE)*BI971,0),IFERROR(VLOOKUP(AS971,CODES!$A$3:$D$1348,3,FALSE)*BL971,0),IFERROR(VLOOKUP(AT971,CODES!$A$3:$D$1348,3,FALSE)*BO971,0),IFERROR(VLOOKUP(AU971,CODES!$A$3:$D$1348,3,FALSE)*BR971,0),IFERROR(VLOOKUP(AV971,CODES!$A$3:$D$1348,3,FALSE)*BU971,0),IFERROR(VLOOKUP(AW971,CODES!$A$3:$D$1348,3,FALSE)*BX971,0),IFERROR(VLOOKUP(AX971,CODES!$A$3:$D$1348,3,FALSE)*CA971,0),IFERROR(VLOOKUP(AY971,CODES!$A$3:$D$1348,3,FALSE)*CD971,0))+B971</f>
        <v>0</v>
      </c>
      <c r="AP971" s="271" t="str">
        <f t="shared" si="489"/>
        <v/>
      </c>
      <c r="AQ971" s="271" t="str">
        <f t="shared" si="490"/>
        <v/>
      </c>
      <c r="AR971" s="271" t="str">
        <f t="shared" si="491"/>
        <v/>
      </c>
      <c r="AS971" s="271" t="str">
        <f t="shared" si="492"/>
        <v/>
      </c>
      <c r="AT971" s="271" t="str">
        <f t="shared" si="493"/>
        <v/>
      </c>
      <c r="AU971" s="271" t="str">
        <f t="shared" si="494"/>
        <v/>
      </c>
      <c r="AV971" s="271" t="str">
        <f t="shared" si="495"/>
        <v/>
      </c>
      <c r="AW971" s="271" t="str">
        <f t="shared" si="496"/>
        <v/>
      </c>
      <c r="AX971" s="271" t="str">
        <f t="shared" si="497"/>
        <v/>
      </c>
      <c r="AY971" s="271" t="str">
        <f t="shared" si="498"/>
        <v/>
      </c>
      <c r="AZ971" s="258">
        <f t="shared" si="18"/>
        <v>0</v>
      </c>
      <c r="BA971" s="258">
        <f t="shared" si="19"/>
        <v>1</v>
      </c>
      <c r="BB971" s="258">
        <f t="shared" si="499"/>
        <v>0</v>
      </c>
      <c r="BC971" s="258">
        <f t="shared" si="500"/>
        <v>1</v>
      </c>
      <c r="BD971" s="258">
        <f t="shared" si="20"/>
        <v>1</v>
      </c>
      <c r="BE971" s="258">
        <f t="shared" si="501"/>
        <v>0</v>
      </c>
      <c r="BF971" s="258">
        <f t="shared" si="502"/>
        <v>1</v>
      </c>
      <c r="BG971" s="258">
        <f t="shared" si="21"/>
        <v>1</v>
      </c>
      <c r="BH971" s="258">
        <f t="shared" si="503"/>
        <v>0</v>
      </c>
      <c r="BI971" s="258">
        <f t="shared" si="504"/>
        <v>1</v>
      </c>
      <c r="BJ971" s="258">
        <f t="shared" si="22"/>
        <v>1</v>
      </c>
      <c r="BK971" s="258">
        <f t="shared" si="505"/>
        <v>0</v>
      </c>
      <c r="BL971" s="258">
        <f t="shared" si="506"/>
        <v>1</v>
      </c>
      <c r="BM971" s="258">
        <f t="shared" si="23"/>
        <v>1</v>
      </c>
      <c r="BN971" s="258">
        <f t="shared" si="507"/>
        <v>0</v>
      </c>
      <c r="BO971" s="258">
        <f t="shared" si="508"/>
        <v>1</v>
      </c>
      <c r="BP971" s="258">
        <f t="shared" si="24"/>
        <v>1</v>
      </c>
      <c r="BQ971" s="258">
        <f t="shared" si="509"/>
        <v>0</v>
      </c>
      <c r="BR971" s="258">
        <f t="shared" si="510"/>
        <v>1</v>
      </c>
      <c r="BS971" s="258">
        <f t="shared" si="25"/>
        <v>1</v>
      </c>
      <c r="BT971" s="258">
        <f t="shared" si="511"/>
        <v>0</v>
      </c>
      <c r="BU971" s="258">
        <f t="shared" si="512"/>
        <v>1</v>
      </c>
      <c r="BV971" s="258">
        <f t="shared" si="26"/>
        <v>1</v>
      </c>
      <c r="BW971" s="258">
        <f t="shared" si="513"/>
        <v>0</v>
      </c>
      <c r="BX971" s="258">
        <f t="shared" si="514"/>
        <v>1</v>
      </c>
      <c r="BY971" s="258">
        <f t="shared" si="27"/>
        <v>1</v>
      </c>
      <c r="BZ971" s="258">
        <f t="shared" si="515"/>
        <v>0</v>
      </c>
      <c r="CA971" s="258">
        <f t="shared" si="516"/>
        <v>1</v>
      </c>
      <c r="CB971" s="258">
        <f t="shared" si="28"/>
        <v>1</v>
      </c>
      <c r="CC971" s="258">
        <f t="shared" si="517"/>
        <v>0</v>
      </c>
      <c r="CD971" s="258">
        <f t="shared" si="518"/>
        <v>1</v>
      </c>
    </row>
    <row r="972" spans="1:82" hidden="1">
      <c r="A972" s="258"/>
      <c r="B972" s="258"/>
      <c r="C972" s="259"/>
      <c r="D972" s="258"/>
      <c r="E972" s="258"/>
      <c r="F972" s="258"/>
      <c r="G972" s="258">
        <v>964</v>
      </c>
      <c r="H972" s="743"/>
      <c r="I972" s="744"/>
      <c r="J972" s="739"/>
      <c r="K972" s="745"/>
      <c r="L972" s="745"/>
      <c r="M972" s="272"/>
      <c r="N972" s="508">
        <f t="shared" si="452"/>
        <v>0</v>
      </c>
      <c r="O972" s="510">
        <f t="shared" si="453"/>
        <v>0</v>
      </c>
      <c r="P972" s="260">
        <f t="shared" si="454"/>
        <v>0</v>
      </c>
      <c r="Q972" s="261">
        <f t="shared" si="455"/>
        <v>0</v>
      </c>
      <c r="R972" s="261">
        <f t="shared" si="456"/>
        <v>0</v>
      </c>
      <c r="S972" s="262"/>
      <c r="T972" s="262"/>
      <c r="U972" s="263">
        <f t="shared" si="2"/>
        <v>1.288</v>
      </c>
      <c r="V972" s="264">
        <f>IF(E972="SP",1,IF(D972="",ExtraMargeMateriaal,(1-VLOOKUP(D972,TabelAankoop[],4,FALSE))))</f>
        <v>1</v>
      </c>
      <c r="W972" s="265">
        <f t="shared" si="3"/>
        <v>0.6885</v>
      </c>
      <c r="X972" s="266">
        <f t="shared" si="4"/>
        <v>1</v>
      </c>
      <c r="Y972" s="267">
        <f t="shared" si="5"/>
        <v>1.46</v>
      </c>
      <c r="Z972" s="267">
        <f t="shared" si="6"/>
        <v>1.1599999999999999</v>
      </c>
      <c r="AA972" s="268">
        <f t="shared" si="7"/>
        <v>0</v>
      </c>
      <c r="AB972" s="456">
        <f t="shared" si="8"/>
        <v>0</v>
      </c>
      <c r="AC972" s="457">
        <f t="shared" si="9"/>
        <v>0</v>
      </c>
      <c r="AD972" s="456">
        <f t="shared" si="10"/>
        <v>0</v>
      </c>
      <c r="AE972" s="458">
        <f t="shared" si="11"/>
        <v>0</v>
      </c>
      <c r="AF972" s="457">
        <f t="shared" si="488"/>
        <v>0</v>
      </c>
      <c r="AG972" s="456">
        <f t="shared" si="12"/>
        <v>0</v>
      </c>
      <c r="AH972" s="457">
        <f t="shared" si="13"/>
        <v>0</v>
      </c>
      <c r="AI972" s="268">
        <f t="shared" si="14"/>
        <v>0</v>
      </c>
      <c r="AJ972" s="269">
        <f t="shared" si="15"/>
        <v>0</v>
      </c>
      <c r="AK972" s="270">
        <f t="shared" si="16"/>
        <v>0</v>
      </c>
      <c r="AL972" s="415">
        <f t="shared" si="17"/>
        <v>0</v>
      </c>
      <c r="AM972" s="259" t="str">
        <f>IF(AP972="","",IFERROR(VLOOKUP(AP972,CODES!$A$3:$D$1348,4,FALSE),"X"))&amp;IF(AQ972="","",IFERROR(VLOOKUP(AQ972,CODES!$A$3:$D$1348,4,FALSE),"X"))&amp;IF(AR972="","",IFERROR(VLOOKUP(AR972,CODES!$A$3:$D$1348,4,FALSE),"X"))&amp;IF(AS972="","",IFERROR(VLOOKUP(AS972,CODES!$A$3:$D$1348,4,FALSE),"X"))&amp;IF(AT972="","",IFERROR(VLOOKUP(AT972,CODES!$A$3:$D$1348,4,FALSE),"X"))&amp;IF(AU972="","",IFERROR(VLOOKUP(AU972,CODES!$A$3:$D$1348,4,FALSE),"X"))&amp;IF(AV972="","",IFERROR(VLOOKUP(AV972,CODES!$A$3:$D$1348,4,FALSE),"X"))&amp;IF(AW972="","",IFERROR(VLOOKUP(AW972,CODES!$A$3:$D$1348,4,FALSE),"X"))&amp;IF(AX972="","",IFERROR(VLOOKUP(AX972,CODES!$A$3:$D$1348,4,FALSE),"X"))&amp;IF(AY972="","",IFERROR(VLOOKUP(AY972,CODES!$A$3:$D$1348,4,FALSE),"X"))</f>
        <v/>
      </c>
      <c r="AN972" s="258">
        <f>SUM(IFERROR(VLOOKUP(AP972,CODES!$A$3:$D$1348,4,FALSE)*BC972,0),IFERROR(VLOOKUP(AQ972,CODES!$A$3:$D$1348,4,FALSE)*BF972,0),IFERROR(VLOOKUP(AR972,CODES!$A$3:$D$1348,4,FALSE)*BI972,0),IFERROR(VLOOKUP(AS972,CODES!$A$3:$D$1348,4,FALSE)*BL972,0),IFERROR(VLOOKUP(AT972,CODES!$A$3:$D$1348,4,FALSE)*BO972,0),IFERROR(VLOOKUP(AU972,CODES!$A$3:$D$1348,4,FALSE)*BR972,0),IFERROR(VLOOKUP(AV972,CODES!$A$3:$D$1348,4,FALSE)*BU972,0),IFERROR(VLOOKUP(AW972,CODES!$A$3:$D$1348,4,FALSE)*BX972,0),IFERROR(VLOOKUP(AX972,CODES!$A$3:$D$1348,4,FALSE)*CA972,0),IFERROR(VLOOKUP(AY972,CODES!$A$3:$D$1348,4,FALSE)*CD972,0))</f>
        <v>0</v>
      </c>
      <c r="AO972" s="258">
        <f>SUM(IFERROR(VLOOKUP(AP972,CODES!$A$3:$D$1348,3,FALSE)*BC972,0),IFERROR(VLOOKUP(AQ972,CODES!$A$3:$D$1348,3,FALSE)*BF972,0),IFERROR(VLOOKUP(AR972,CODES!$A$3:$D$1348,3,FALSE)*BI972,0),IFERROR(VLOOKUP(AS972,CODES!$A$3:$D$1348,3,FALSE)*BL972,0),IFERROR(VLOOKUP(AT972,CODES!$A$3:$D$1348,3,FALSE)*BO972,0),IFERROR(VLOOKUP(AU972,CODES!$A$3:$D$1348,3,FALSE)*BR972,0),IFERROR(VLOOKUP(AV972,CODES!$A$3:$D$1348,3,FALSE)*BU972,0),IFERROR(VLOOKUP(AW972,CODES!$A$3:$D$1348,3,FALSE)*BX972,0),IFERROR(VLOOKUP(AX972,CODES!$A$3:$D$1348,3,FALSE)*CA972,0),IFERROR(VLOOKUP(AY972,CODES!$A$3:$D$1348,3,FALSE)*CD972,0))+B972</f>
        <v>0</v>
      </c>
      <c r="AP972" s="271" t="str">
        <f t="shared" si="489"/>
        <v/>
      </c>
      <c r="AQ972" s="271" t="str">
        <f t="shared" si="490"/>
        <v/>
      </c>
      <c r="AR972" s="271" t="str">
        <f t="shared" si="491"/>
        <v/>
      </c>
      <c r="AS972" s="271" t="str">
        <f t="shared" si="492"/>
        <v/>
      </c>
      <c r="AT972" s="271" t="str">
        <f t="shared" si="493"/>
        <v/>
      </c>
      <c r="AU972" s="271" t="str">
        <f t="shared" si="494"/>
        <v/>
      </c>
      <c r="AV972" s="271" t="str">
        <f t="shared" si="495"/>
        <v/>
      </c>
      <c r="AW972" s="271" t="str">
        <f t="shared" si="496"/>
        <v/>
      </c>
      <c r="AX972" s="271" t="str">
        <f t="shared" si="497"/>
        <v/>
      </c>
      <c r="AY972" s="271" t="str">
        <f t="shared" si="498"/>
        <v/>
      </c>
      <c r="AZ972" s="258">
        <f t="shared" si="18"/>
        <v>0</v>
      </c>
      <c r="BA972" s="258">
        <f t="shared" si="19"/>
        <v>1</v>
      </c>
      <c r="BB972" s="258">
        <f t="shared" si="499"/>
        <v>0</v>
      </c>
      <c r="BC972" s="258">
        <f t="shared" si="500"/>
        <v>1</v>
      </c>
      <c r="BD972" s="258">
        <f t="shared" si="20"/>
        <v>1</v>
      </c>
      <c r="BE972" s="258">
        <f t="shared" si="501"/>
        <v>0</v>
      </c>
      <c r="BF972" s="258">
        <f t="shared" si="502"/>
        <v>1</v>
      </c>
      <c r="BG972" s="258">
        <f t="shared" si="21"/>
        <v>1</v>
      </c>
      <c r="BH972" s="258">
        <f t="shared" si="503"/>
        <v>0</v>
      </c>
      <c r="BI972" s="258">
        <f t="shared" si="504"/>
        <v>1</v>
      </c>
      <c r="BJ972" s="258">
        <f t="shared" si="22"/>
        <v>1</v>
      </c>
      <c r="BK972" s="258">
        <f t="shared" si="505"/>
        <v>0</v>
      </c>
      <c r="BL972" s="258">
        <f t="shared" si="506"/>
        <v>1</v>
      </c>
      <c r="BM972" s="258">
        <f t="shared" si="23"/>
        <v>1</v>
      </c>
      <c r="BN972" s="258">
        <f t="shared" si="507"/>
        <v>0</v>
      </c>
      <c r="BO972" s="258">
        <f t="shared" si="508"/>
        <v>1</v>
      </c>
      <c r="BP972" s="258">
        <f t="shared" si="24"/>
        <v>1</v>
      </c>
      <c r="BQ972" s="258">
        <f t="shared" si="509"/>
        <v>0</v>
      </c>
      <c r="BR972" s="258">
        <f t="shared" si="510"/>
        <v>1</v>
      </c>
      <c r="BS972" s="258">
        <f t="shared" si="25"/>
        <v>1</v>
      </c>
      <c r="BT972" s="258">
        <f t="shared" si="511"/>
        <v>0</v>
      </c>
      <c r="BU972" s="258">
        <f t="shared" si="512"/>
        <v>1</v>
      </c>
      <c r="BV972" s="258">
        <f t="shared" si="26"/>
        <v>1</v>
      </c>
      <c r="BW972" s="258">
        <f t="shared" si="513"/>
        <v>0</v>
      </c>
      <c r="BX972" s="258">
        <f t="shared" si="514"/>
        <v>1</v>
      </c>
      <c r="BY972" s="258">
        <f t="shared" si="27"/>
        <v>1</v>
      </c>
      <c r="BZ972" s="258">
        <f t="shared" si="515"/>
        <v>0</v>
      </c>
      <c r="CA972" s="258">
        <f t="shared" si="516"/>
        <v>1</v>
      </c>
      <c r="CB972" s="258">
        <f t="shared" si="28"/>
        <v>1</v>
      </c>
      <c r="CC972" s="258">
        <f t="shared" si="517"/>
        <v>0</v>
      </c>
      <c r="CD972" s="258">
        <f t="shared" si="518"/>
        <v>1</v>
      </c>
    </row>
    <row r="973" spans="1:82" hidden="1">
      <c r="A973" s="258"/>
      <c r="B973" s="258"/>
      <c r="C973" s="259"/>
      <c r="D973" s="258"/>
      <c r="E973" s="258"/>
      <c r="F973" s="258"/>
      <c r="G973" s="258">
        <v>965</v>
      </c>
      <c r="H973" s="743"/>
      <c r="I973" s="744"/>
      <c r="J973" s="739"/>
      <c r="K973" s="745"/>
      <c r="L973" s="745"/>
      <c r="M973" s="272"/>
      <c r="N973" s="508">
        <f t="shared" si="452"/>
        <v>0</v>
      </c>
      <c r="O973" s="510">
        <f t="shared" si="453"/>
        <v>0</v>
      </c>
      <c r="P973" s="260">
        <f t="shared" si="454"/>
        <v>0</v>
      </c>
      <c r="Q973" s="261">
        <f t="shared" si="455"/>
        <v>0</v>
      </c>
      <c r="R973" s="261">
        <f t="shared" si="456"/>
        <v>0</v>
      </c>
      <c r="S973" s="262"/>
      <c r="T973" s="262"/>
      <c r="U973" s="263">
        <f t="shared" si="2"/>
        <v>1.288</v>
      </c>
      <c r="V973" s="264">
        <f>IF(E973="SP",1,IF(D973="",ExtraMargeMateriaal,(1-VLOOKUP(D973,TabelAankoop[],4,FALSE))))</f>
        <v>1</v>
      </c>
      <c r="W973" s="265">
        <f t="shared" si="3"/>
        <v>0.6885</v>
      </c>
      <c r="X973" s="266">
        <f t="shared" si="4"/>
        <v>1</v>
      </c>
      <c r="Y973" s="267">
        <f t="shared" si="5"/>
        <v>1.46</v>
      </c>
      <c r="Z973" s="267">
        <f t="shared" si="6"/>
        <v>1.1599999999999999</v>
      </c>
      <c r="AA973" s="268">
        <f t="shared" si="7"/>
        <v>0</v>
      </c>
      <c r="AB973" s="456">
        <f t="shared" si="8"/>
        <v>0</v>
      </c>
      <c r="AC973" s="457">
        <f t="shared" si="9"/>
        <v>0</v>
      </c>
      <c r="AD973" s="456">
        <f t="shared" si="10"/>
        <v>0</v>
      </c>
      <c r="AE973" s="458">
        <f t="shared" si="11"/>
        <v>0</v>
      </c>
      <c r="AF973" s="457">
        <f t="shared" si="488"/>
        <v>0</v>
      </c>
      <c r="AG973" s="456">
        <f t="shared" si="12"/>
        <v>0</v>
      </c>
      <c r="AH973" s="457">
        <f t="shared" si="13"/>
        <v>0</v>
      </c>
      <c r="AI973" s="268">
        <f t="shared" si="14"/>
        <v>0</v>
      </c>
      <c r="AJ973" s="269">
        <f t="shared" si="15"/>
        <v>0</v>
      </c>
      <c r="AK973" s="270">
        <f t="shared" si="16"/>
        <v>0</v>
      </c>
      <c r="AL973" s="415">
        <f t="shared" si="17"/>
        <v>0</v>
      </c>
      <c r="AM973" s="259" t="str">
        <f>IF(AP973="","",IFERROR(VLOOKUP(AP973,CODES!$A$3:$D$1348,4,FALSE),"X"))&amp;IF(AQ973="","",IFERROR(VLOOKUP(AQ973,CODES!$A$3:$D$1348,4,FALSE),"X"))&amp;IF(AR973="","",IFERROR(VLOOKUP(AR973,CODES!$A$3:$D$1348,4,FALSE),"X"))&amp;IF(AS973="","",IFERROR(VLOOKUP(AS973,CODES!$A$3:$D$1348,4,FALSE),"X"))&amp;IF(AT973="","",IFERROR(VLOOKUP(AT973,CODES!$A$3:$D$1348,4,FALSE),"X"))&amp;IF(AU973="","",IFERROR(VLOOKUP(AU973,CODES!$A$3:$D$1348,4,FALSE),"X"))&amp;IF(AV973="","",IFERROR(VLOOKUP(AV973,CODES!$A$3:$D$1348,4,FALSE),"X"))&amp;IF(AW973="","",IFERROR(VLOOKUP(AW973,CODES!$A$3:$D$1348,4,FALSE),"X"))&amp;IF(AX973="","",IFERROR(VLOOKUP(AX973,CODES!$A$3:$D$1348,4,FALSE),"X"))&amp;IF(AY973="","",IFERROR(VLOOKUP(AY973,CODES!$A$3:$D$1348,4,FALSE),"X"))</f>
        <v/>
      </c>
      <c r="AN973" s="258">
        <f>SUM(IFERROR(VLOOKUP(AP973,CODES!$A$3:$D$1348,4,FALSE)*BC973,0),IFERROR(VLOOKUP(AQ973,CODES!$A$3:$D$1348,4,FALSE)*BF973,0),IFERROR(VLOOKUP(AR973,CODES!$A$3:$D$1348,4,FALSE)*BI973,0),IFERROR(VLOOKUP(AS973,CODES!$A$3:$D$1348,4,FALSE)*BL973,0),IFERROR(VLOOKUP(AT973,CODES!$A$3:$D$1348,4,FALSE)*BO973,0),IFERROR(VLOOKUP(AU973,CODES!$A$3:$D$1348,4,FALSE)*BR973,0),IFERROR(VLOOKUP(AV973,CODES!$A$3:$D$1348,4,FALSE)*BU973,0),IFERROR(VLOOKUP(AW973,CODES!$A$3:$D$1348,4,FALSE)*BX973,0),IFERROR(VLOOKUP(AX973,CODES!$A$3:$D$1348,4,FALSE)*CA973,0),IFERROR(VLOOKUP(AY973,CODES!$A$3:$D$1348,4,FALSE)*CD973,0))</f>
        <v>0</v>
      </c>
      <c r="AO973" s="258">
        <f>SUM(IFERROR(VLOOKUP(AP973,CODES!$A$3:$D$1348,3,FALSE)*BC973,0),IFERROR(VLOOKUP(AQ973,CODES!$A$3:$D$1348,3,FALSE)*BF973,0),IFERROR(VLOOKUP(AR973,CODES!$A$3:$D$1348,3,FALSE)*BI973,0),IFERROR(VLOOKUP(AS973,CODES!$A$3:$D$1348,3,FALSE)*BL973,0),IFERROR(VLOOKUP(AT973,CODES!$A$3:$D$1348,3,FALSE)*BO973,0),IFERROR(VLOOKUP(AU973,CODES!$A$3:$D$1348,3,FALSE)*BR973,0),IFERROR(VLOOKUP(AV973,CODES!$A$3:$D$1348,3,FALSE)*BU973,0),IFERROR(VLOOKUP(AW973,CODES!$A$3:$D$1348,3,FALSE)*BX973,0),IFERROR(VLOOKUP(AX973,CODES!$A$3:$D$1348,3,FALSE)*CA973,0),IFERROR(VLOOKUP(AY973,CODES!$A$3:$D$1348,3,FALSE)*CD973,0))+B973</f>
        <v>0</v>
      </c>
      <c r="AP973" s="271" t="str">
        <f t="shared" si="489"/>
        <v/>
      </c>
      <c r="AQ973" s="271" t="str">
        <f t="shared" si="490"/>
        <v/>
      </c>
      <c r="AR973" s="271" t="str">
        <f t="shared" si="491"/>
        <v/>
      </c>
      <c r="AS973" s="271" t="str">
        <f t="shared" si="492"/>
        <v/>
      </c>
      <c r="AT973" s="271" t="str">
        <f t="shared" si="493"/>
        <v/>
      </c>
      <c r="AU973" s="271" t="str">
        <f t="shared" si="494"/>
        <v/>
      </c>
      <c r="AV973" s="271" t="str">
        <f t="shared" si="495"/>
        <v/>
      </c>
      <c r="AW973" s="271" t="str">
        <f t="shared" si="496"/>
        <v/>
      </c>
      <c r="AX973" s="271" t="str">
        <f t="shared" si="497"/>
        <v/>
      </c>
      <c r="AY973" s="271" t="str">
        <f t="shared" si="498"/>
        <v/>
      </c>
      <c r="AZ973" s="258">
        <f t="shared" si="18"/>
        <v>0</v>
      </c>
      <c r="BA973" s="258">
        <f t="shared" si="19"/>
        <v>1</v>
      </c>
      <c r="BB973" s="258">
        <f t="shared" si="499"/>
        <v>0</v>
      </c>
      <c r="BC973" s="258">
        <f t="shared" si="500"/>
        <v>1</v>
      </c>
      <c r="BD973" s="258">
        <f t="shared" si="20"/>
        <v>1</v>
      </c>
      <c r="BE973" s="258">
        <f t="shared" si="501"/>
        <v>0</v>
      </c>
      <c r="BF973" s="258">
        <f t="shared" si="502"/>
        <v>1</v>
      </c>
      <c r="BG973" s="258">
        <f t="shared" si="21"/>
        <v>1</v>
      </c>
      <c r="BH973" s="258">
        <f t="shared" si="503"/>
        <v>0</v>
      </c>
      <c r="BI973" s="258">
        <f t="shared" si="504"/>
        <v>1</v>
      </c>
      <c r="BJ973" s="258">
        <f t="shared" si="22"/>
        <v>1</v>
      </c>
      <c r="BK973" s="258">
        <f t="shared" si="505"/>
        <v>0</v>
      </c>
      <c r="BL973" s="258">
        <f t="shared" si="506"/>
        <v>1</v>
      </c>
      <c r="BM973" s="258">
        <f t="shared" si="23"/>
        <v>1</v>
      </c>
      <c r="BN973" s="258">
        <f t="shared" si="507"/>
        <v>0</v>
      </c>
      <c r="BO973" s="258">
        <f t="shared" si="508"/>
        <v>1</v>
      </c>
      <c r="BP973" s="258">
        <f t="shared" si="24"/>
        <v>1</v>
      </c>
      <c r="BQ973" s="258">
        <f t="shared" si="509"/>
        <v>0</v>
      </c>
      <c r="BR973" s="258">
        <f t="shared" si="510"/>
        <v>1</v>
      </c>
      <c r="BS973" s="258">
        <f t="shared" si="25"/>
        <v>1</v>
      </c>
      <c r="BT973" s="258">
        <f t="shared" si="511"/>
        <v>0</v>
      </c>
      <c r="BU973" s="258">
        <f t="shared" si="512"/>
        <v>1</v>
      </c>
      <c r="BV973" s="258">
        <f t="shared" si="26"/>
        <v>1</v>
      </c>
      <c r="BW973" s="258">
        <f t="shared" si="513"/>
        <v>0</v>
      </c>
      <c r="BX973" s="258">
        <f t="shared" si="514"/>
        <v>1</v>
      </c>
      <c r="BY973" s="258">
        <f t="shared" si="27"/>
        <v>1</v>
      </c>
      <c r="BZ973" s="258">
        <f t="shared" si="515"/>
        <v>0</v>
      </c>
      <c r="CA973" s="258">
        <f t="shared" si="516"/>
        <v>1</v>
      </c>
      <c r="CB973" s="258">
        <f t="shared" si="28"/>
        <v>1</v>
      </c>
      <c r="CC973" s="258">
        <f t="shared" si="517"/>
        <v>0</v>
      </c>
      <c r="CD973" s="258">
        <f t="shared" si="518"/>
        <v>1</v>
      </c>
    </row>
    <row r="974" spans="1:82" hidden="1">
      <c r="A974" s="258"/>
      <c r="B974" s="258"/>
      <c r="C974" s="259"/>
      <c r="D974" s="258"/>
      <c r="E974" s="258"/>
      <c r="F974" s="258"/>
      <c r="G974" s="258">
        <v>966</v>
      </c>
      <c r="H974" s="743"/>
      <c r="I974" s="744"/>
      <c r="J974" s="739"/>
      <c r="K974" s="745"/>
      <c r="L974" s="745"/>
      <c r="M974" s="272"/>
      <c r="N974" s="508">
        <f t="shared" si="452"/>
        <v>0</v>
      </c>
      <c r="O974" s="510">
        <f t="shared" si="453"/>
        <v>0</v>
      </c>
      <c r="P974" s="260">
        <f t="shared" si="454"/>
        <v>0</v>
      </c>
      <c r="Q974" s="261">
        <f t="shared" si="455"/>
        <v>0</v>
      </c>
      <c r="R974" s="261">
        <f t="shared" si="456"/>
        <v>0</v>
      </c>
      <c r="S974" s="262"/>
      <c r="T974" s="262"/>
      <c r="U974" s="263">
        <f t="shared" si="2"/>
        <v>1.288</v>
      </c>
      <c r="V974" s="264">
        <f>IF(E974="SP",1,IF(D974="",ExtraMargeMateriaal,(1-VLOOKUP(D974,TabelAankoop[],4,FALSE))))</f>
        <v>1</v>
      </c>
      <c r="W974" s="265">
        <f t="shared" si="3"/>
        <v>0.6885</v>
      </c>
      <c r="X974" s="266">
        <f t="shared" si="4"/>
        <v>1</v>
      </c>
      <c r="Y974" s="267">
        <f t="shared" si="5"/>
        <v>1.46</v>
      </c>
      <c r="Z974" s="267">
        <f t="shared" si="6"/>
        <v>1.1599999999999999</v>
      </c>
      <c r="AA974" s="268">
        <f t="shared" si="7"/>
        <v>0</v>
      </c>
      <c r="AB974" s="456">
        <f t="shared" si="8"/>
        <v>0</v>
      </c>
      <c r="AC974" s="457">
        <f t="shared" si="9"/>
        <v>0</v>
      </c>
      <c r="AD974" s="456">
        <f t="shared" si="10"/>
        <v>0</v>
      </c>
      <c r="AE974" s="458">
        <f t="shared" si="11"/>
        <v>0</v>
      </c>
      <c r="AF974" s="457">
        <f t="shared" si="488"/>
        <v>0</v>
      </c>
      <c r="AG974" s="456">
        <f t="shared" si="12"/>
        <v>0</v>
      </c>
      <c r="AH974" s="457">
        <f t="shared" si="13"/>
        <v>0</v>
      </c>
      <c r="AI974" s="268">
        <f t="shared" si="14"/>
        <v>0</v>
      </c>
      <c r="AJ974" s="269">
        <f t="shared" si="15"/>
        <v>0</v>
      </c>
      <c r="AK974" s="270">
        <f t="shared" si="16"/>
        <v>0</v>
      </c>
      <c r="AL974" s="415">
        <f t="shared" si="17"/>
        <v>0</v>
      </c>
      <c r="AM974" s="259" t="str">
        <f>IF(AP974="","",IFERROR(VLOOKUP(AP974,CODES!$A$3:$D$1348,4,FALSE),"X"))&amp;IF(AQ974="","",IFERROR(VLOOKUP(AQ974,CODES!$A$3:$D$1348,4,FALSE),"X"))&amp;IF(AR974="","",IFERROR(VLOOKUP(AR974,CODES!$A$3:$D$1348,4,FALSE),"X"))&amp;IF(AS974="","",IFERROR(VLOOKUP(AS974,CODES!$A$3:$D$1348,4,FALSE),"X"))&amp;IF(AT974="","",IFERROR(VLOOKUP(AT974,CODES!$A$3:$D$1348,4,FALSE),"X"))&amp;IF(AU974="","",IFERROR(VLOOKUP(AU974,CODES!$A$3:$D$1348,4,FALSE),"X"))&amp;IF(AV974="","",IFERROR(VLOOKUP(AV974,CODES!$A$3:$D$1348,4,FALSE),"X"))&amp;IF(AW974="","",IFERROR(VLOOKUP(AW974,CODES!$A$3:$D$1348,4,FALSE),"X"))&amp;IF(AX974="","",IFERROR(VLOOKUP(AX974,CODES!$A$3:$D$1348,4,FALSE),"X"))&amp;IF(AY974="","",IFERROR(VLOOKUP(AY974,CODES!$A$3:$D$1348,4,FALSE),"X"))</f>
        <v/>
      </c>
      <c r="AN974" s="258">
        <f>SUM(IFERROR(VLOOKUP(AP974,CODES!$A$3:$D$1348,4,FALSE)*BC974,0),IFERROR(VLOOKUP(AQ974,CODES!$A$3:$D$1348,4,FALSE)*BF974,0),IFERROR(VLOOKUP(AR974,CODES!$A$3:$D$1348,4,FALSE)*BI974,0),IFERROR(VLOOKUP(AS974,CODES!$A$3:$D$1348,4,FALSE)*BL974,0),IFERROR(VLOOKUP(AT974,CODES!$A$3:$D$1348,4,FALSE)*BO974,0),IFERROR(VLOOKUP(AU974,CODES!$A$3:$D$1348,4,FALSE)*BR974,0),IFERROR(VLOOKUP(AV974,CODES!$A$3:$D$1348,4,FALSE)*BU974,0),IFERROR(VLOOKUP(AW974,CODES!$A$3:$D$1348,4,FALSE)*BX974,0),IFERROR(VLOOKUP(AX974,CODES!$A$3:$D$1348,4,FALSE)*CA974,0),IFERROR(VLOOKUP(AY974,CODES!$A$3:$D$1348,4,FALSE)*CD974,0))</f>
        <v>0</v>
      </c>
      <c r="AO974" s="258">
        <f>SUM(IFERROR(VLOOKUP(AP974,CODES!$A$3:$D$1348,3,FALSE)*BC974,0),IFERROR(VLOOKUP(AQ974,CODES!$A$3:$D$1348,3,FALSE)*BF974,0),IFERROR(VLOOKUP(AR974,CODES!$A$3:$D$1348,3,FALSE)*BI974,0),IFERROR(VLOOKUP(AS974,CODES!$A$3:$D$1348,3,FALSE)*BL974,0),IFERROR(VLOOKUP(AT974,CODES!$A$3:$D$1348,3,FALSE)*BO974,0),IFERROR(VLOOKUP(AU974,CODES!$A$3:$D$1348,3,FALSE)*BR974,0),IFERROR(VLOOKUP(AV974,CODES!$A$3:$D$1348,3,FALSE)*BU974,0),IFERROR(VLOOKUP(AW974,CODES!$A$3:$D$1348,3,FALSE)*BX974,0),IFERROR(VLOOKUP(AX974,CODES!$A$3:$D$1348,3,FALSE)*CA974,0),IFERROR(VLOOKUP(AY974,CODES!$A$3:$D$1348,3,FALSE)*CD974,0))+B974</f>
        <v>0</v>
      </c>
      <c r="AP974" s="271" t="str">
        <f t="shared" si="489"/>
        <v/>
      </c>
      <c r="AQ974" s="271" t="str">
        <f t="shared" si="490"/>
        <v/>
      </c>
      <c r="AR974" s="271" t="str">
        <f t="shared" si="491"/>
        <v/>
      </c>
      <c r="AS974" s="271" t="str">
        <f t="shared" si="492"/>
        <v/>
      </c>
      <c r="AT974" s="271" t="str">
        <f t="shared" si="493"/>
        <v/>
      </c>
      <c r="AU974" s="271" t="str">
        <f t="shared" si="494"/>
        <v/>
      </c>
      <c r="AV974" s="271" t="str">
        <f t="shared" si="495"/>
        <v/>
      </c>
      <c r="AW974" s="271" t="str">
        <f t="shared" si="496"/>
        <v/>
      </c>
      <c r="AX974" s="271" t="str">
        <f t="shared" si="497"/>
        <v/>
      </c>
      <c r="AY974" s="271" t="str">
        <f t="shared" si="498"/>
        <v/>
      </c>
      <c r="AZ974" s="258">
        <f t="shared" si="18"/>
        <v>0</v>
      </c>
      <c r="BA974" s="258">
        <f t="shared" si="19"/>
        <v>1</v>
      </c>
      <c r="BB974" s="258">
        <f t="shared" si="499"/>
        <v>0</v>
      </c>
      <c r="BC974" s="258">
        <f t="shared" si="500"/>
        <v>1</v>
      </c>
      <c r="BD974" s="258">
        <f t="shared" si="20"/>
        <v>1</v>
      </c>
      <c r="BE974" s="258">
        <f t="shared" si="501"/>
        <v>0</v>
      </c>
      <c r="BF974" s="258">
        <f t="shared" si="502"/>
        <v>1</v>
      </c>
      <c r="BG974" s="258">
        <f t="shared" si="21"/>
        <v>1</v>
      </c>
      <c r="BH974" s="258">
        <f t="shared" si="503"/>
        <v>0</v>
      </c>
      <c r="BI974" s="258">
        <f t="shared" si="504"/>
        <v>1</v>
      </c>
      <c r="BJ974" s="258">
        <f t="shared" si="22"/>
        <v>1</v>
      </c>
      <c r="BK974" s="258">
        <f t="shared" si="505"/>
        <v>0</v>
      </c>
      <c r="BL974" s="258">
        <f t="shared" si="506"/>
        <v>1</v>
      </c>
      <c r="BM974" s="258">
        <f t="shared" si="23"/>
        <v>1</v>
      </c>
      <c r="BN974" s="258">
        <f t="shared" si="507"/>
        <v>0</v>
      </c>
      <c r="BO974" s="258">
        <f t="shared" si="508"/>
        <v>1</v>
      </c>
      <c r="BP974" s="258">
        <f t="shared" si="24"/>
        <v>1</v>
      </c>
      <c r="BQ974" s="258">
        <f t="shared" si="509"/>
        <v>0</v>
      </c>
      <c r="BR974" s="258">
        <f t="shared" si="510"/>
        <v>1</v>
      </c>
      <c r="BS974" s="258">
        <f t="shared" si="25"/>
        <v>1</v>
      </c>
      <c r="BT974" s="258">
        <f t="shared" si="511"/>
        <v>0</v>
      </c>
      <c r="BU974" s="258">
        <f t="shared" si="512"/>
        <v>1</v>
      </c>
      <c r="BV974" s="258">
        <f t="shared" si="26"/>
        <v>1</v>
      </c>
      <c r="BW974" s="258">
        <f t="shared" si="513"/>
        <v>0</v>
      </c>
      <c r="BX974" s="258">
        <f t="shared" si="514"/>
        <v>1</v>
      </c>
      <c r="BY974" s="258">
        <f t="shared" si="27"/>
        <v>1</v>
      </c>
      <c r="BZ974" s="258">
        <f t="shared" si="515"/>
        <v>0</v>
      </c>
      <c r="CA974" s="258">
        <f t="shared" si="516"/>
        <v>1</v>
      </c>
      <c r="CB974" s="258">
        <f t="shared" si="28"/>
        <v>1</v>
      </c>
      <c r="CC974" s="258">
        <f t="shared" si="517"/>
        <v>0</v>
      </c>
      <c r="CD974" s="258">
        <f t="shared" si="518"/>
        <v>1</v>
      </c>
    </row>
    <row r="975" spans="1:82" hidden="1">
      <c r="A975" s="258"/>
      <c r="B975" s="258"/>
      <c r="C975" s="259"/>
      <c r="D975" s="258"/>
      <c r="E975" s="258"/>
      <c r="F975" s="258"/>
      <c r="G975" s="258">
        <v>967</v>
      </c>
      <c r="H975" s="743"/>
      <c r="I975" s="744"/>
      <c r="J975" s="739"/>
      <c r="K975" s="745"/>
      <c r="L975" s="745"/>
      <c r="M975" s="272"/>
      <c r="N975" s="508">
        <f t="shared" si="452"/>
        <v>0</v>
      </c>
      <c r="O975" s="510">
        <f t="shared" si="453"/>
        <v>0</v>
      </c>
      <c r="P975" s="260">
        <f t="shared" si="454"/>
        <v>0</v>
      </c>
      <c r="Q975" s="261">
        <f t="shared" si="455"/>
        <v>0</v>
      </c>
      <c r="R975" s="261">
        <f t="shared" si="456"/>
        <v>0</v>
      </c>
      <c r="S975" s="262"/>
      <c r="T975" s="262"/>
      <c r="U975" s="263">
        <f t="shared" si="2"/>
        <v>1.288</v>
      </c>
      <c r="V975" s="264">
        <f>IF(E975="SP",1,IF(D975="",ExtraMargeMateriaal,(1-VLOOKUP(D975,TabelAankoop[],4,FALSE))))</f>
        <v>1</v>
      </c>
      <c r="W975" s="265">
        <f t="shared" si="3"/>
        <v>0.6885</v>
      </c>
      <c r="X975" s="266">
        <f t="shared" si="4"/>
        <v>1</v>
      </c>
      <c r="Y975" s="267">
        <f t="shared" si="5"/>
        <v>1.46</v>
      </c>
      <c r="Z975" s="267">
        <f t="shared" si="6"/>
        <v>1.1599999999999999</v>
      </c>
      <c r="AA975" s="268">
        <f t="shared" si="7"/>
        <v>0</v>
      </c>
      <c r="AB975" s="456">
        <f t="shared" si="8"/>
        <v>0</v>
      </c>
      <c r="AC975" s="457">
        <f t="shared" si="9"/>
        <v>0</v>
      </c>
      <c r="AD975" s="456">
        <f t="shared" si="10"/>
        <v>0</v>
      </c>
      <c r="AE975" s="458">
        <f t="shared" si="11"/>
        <v>0</v>
      </c>
      <c r="AF975" s="457">
        <f t="shared" si="488"/>
        <v>0</v>
      </c>
      <c r="AG975" s="456">
        <f t="shared" si="12"/>
        <v>0</v>
      </c>
      <c r="AH975" s="457">
        <f t="shared" si="13"/>
        <v>0</v>
      </c>
      <c r="AI975" s="268">
        <f t="shared" si="14"/>
        <v>0</v>
      </c>
      <c r="AJ975" s="269">
        <f t="shared" si="15"/>
        <v>0</v>
      </c>
      <c r="AK975" s="270">
        <f t="shared" si="16"/>
        <v>0</v>
      </c>
      <c r="AL975" s="415">
        <f t="shared" si="17"/>
        <v>0</v>
      </c>
      <c r="AM975" s="259" t="str">
        <f>IF(AP975="","",IFERROR(VLOOKUP(AP975,CODES!$A$3:$D$1348,4,FALSE),"X"))&amp;IF(AQ975="","",IFERROR(VLOOKUP(AQ975,CODES!$A$3:$D$1348,4,FALSE),"X"))&amp;IF(AR975="","",IFERROR(VLOOKUP(AR975,CODES!$A$3:$D$1348,4,FALSE),"X"))&amp;IF(AS975="","",IFERROR(VLOOKUP(AS975,CODES!$A$3:$D$1348,4,FALSE),"X"))&amp;IF(AT975="","",IFERROR(VLOOKUP(AT975,CODES!$A$3:$D$1348,4,FALSE),"X"))&amp;IF(AU975="","",IFERROR(VLOOKUP(AU975,CODES!$A$3:$D$1348,4,FALSE),"X"))&amp;IF(AV975="","",IFERROR(VLOOKUP(AV975,CODES!$A$3:$D$1348,4,FALSE),"X"))&amp;IF(AW975="","",IFERROR(VLOOKUP(AW975,CODES!$A$3:$D$1348,4,FALSE),"X"))&amp;IF(AX975="","",IFERROR(VLOOKUP(AX975,CODES!$A$3:$D$1348,4,FALSE),"X"))&amp;IF(AY975="","",IFERROR(VLOOKUP(AY975,CODES!$A$3:$D$1348,4,FALSE),"X"))</f>
        <v/>
      </c>
      <c r="AN975" s="258">
        <f>SUM(IFERROR(VLOOKUP(AP975,CODES!$A$3:$D$1348,4,FALSE)*BC975,0),IFERROR(VLOOKUP(AQ975,CODES!$A$3:$D$1348,4,FALSE)*BF975,0),IFERROR(VLOOKUP(AR975,CODES!$A$3:$D$1348,4,FALSE)*BI975,0),IFERROR(VLOOKUP(AS975,CODES!$A$3:$D$1348,4,FALSE)*BL975,0),IFERROR(VLOOKUP(AT975,CODES!$A$3:$D$1348,4,FALSE)*BO975,0),IFERROR(VLOOKUP(AU975,CODES!$A$3:$D$1348,4,FALSE)*BR975,0),IFERROR(VLOOKUP(AV975,CODES!$A$3:$D$1348,4,FALSE)*BU975,0),IFERROR(VLOOKUP(AW975,CODES!$A$3:$D$1348,4,FALSE)*BX975,0),IFERROR(VLOOKUP(AX975,CODES!$A$3:$D$1348,4,FALSE)*CA975,0),IFERROR(VLOOKUP(AY975,CODES!$A$3:$D$1348,4,FALSE)*CD975,0))</f>
        <v>0</v>
      </c>
      <c r="AO975" s="258">
        <f>SUM(IFERROR(VLOOKUP(AP975,CODES!$A$3:$D$1348,3,FALSE)*BC975,0),IFERROR(VLOOKUP(AQ975,CODES!$A$3:$D$1348,3,FALSE)*BF975,0),IFERROR(VLOOKUP(AR975,CODES!$A$3:$D$1348,3,FALSE)*BI975,0),IFERROR(VLOOKUP(AS975,CODES!$A$3:$D$1348,3,FALSE)*BL975,0),IFERROR(VLOOKUP(AT975,CODES!$A$3:$D$1348,3,FALSE)*BO975,0),IFERROR(VLOOKUP(AU975,CODES!$A$3:$D$1348,3,FALSE)*BR975,0),IFERROR(VLOOKUP(AV975,CODES!$A$3:$D$1348,3,FALSE)*BU975,0),IFERROR(VLOOKUP(AW975,CODES!$A$3:$D$1348,3,FALSE)*BX975,0),IFERROR(VLOOKUP(AX975,CODES!$A$3:$D$1348,3,FALSE)*CA975,0),IFERROR(VLOOKUP(AY975,CODES!$A$3:$D$1348,3,FALSE)*CD975,0))+B975</f>
        <v>0</v>
      </c>
      <c r="AP975" s="271" t="str">
        <f t="shared" si="489"/>
        <v/>
      </c>
      <c r="AQ975" s="271" t="str">
        <f t="shared" si="490"/>
        <v/>
      </c>
      <c r="AR975" s="271" t="str">
        <f t="shared" si="491"/>
        <v/>
      </c>
      <c r="AS975" s="271" t="str">
        <f t="shared" si="492"/>
        <v/>
      </c>
      <c r="AT975" s="271" t="str">
        <f t="shared" si="493"/>
        <v/>
      </c>
      <c r="AU975" s="271" t="str">
        <f t="shared" si="494"/>
        <v/>
      </c>
      <c r="AV975" s="271" t="str">
        <f t="shared" si="495"/>
        <v/>
      </c>
      <c r="AW975" s="271" t="str">
        <f t="shared" si="496"/>
        <v/>
      </c>
      <c r="AX975" s="271" t="str">
        <f t="shared" si="497"/>
        <v/>
      </c>
      <c r="AY975" s="271" t="str">
        <f t="shared" si="498"/>
        <v/>
      </c>
      <c r="AZ975" s="258">
        <f t="shared" si="18"/>
        <v>0</v>
      </c>
      <c r="BA975" s="258">
        <f t="shared" si="19"/>
        <v>1</v>
      </c>
      <c r="BB975" s="258">
        <f t="shared" si="499"/>
        <v>0</v>
      </c>
      <c r="BC975" s="258">
        <f t="shared" si="500"/>
        <v>1</v>
      </c>
      <c r="BD975" s="258">
        <f t="shared" si="20"/>
        <v>1</v>
      </c>
      <c r="BE975" s="258">
        <f t="shared" si="501"/>
        <v>0</v>
      </c>
      <c r="BF975" s="258">
        <f t="shared" si="502"/>
        <v>1</v>
      </c>
      <c r="BG975" s="258">
        <f t="shared" si="21"/>
        <v>1</v>
      </c>
      <c r="BH975" s="258">
        <f t="shared" si="503"/>
        <v>0</v>
      </c>
      <c r="BI975" s="258">
        <f t="shared" si="504"/>
        <v>1</v>
      </c>
      <c r="BJ975" s="258">
        <f t="shared" si="22"/>
        <v>1</v>
      </c>
      <c r="BK975" s="258">
        <f t="shared" si="505"/>
        <v>0</v>
      </c>
      <c r="BL975" s="258">
        <f t="shared" si="506"/>
        <v>1</v>
      </c>
      <c r="BM975" s="258">
        <f t="shared" si="23"/>
        <v>1</v>
      </c>
      <c r="BN975" s="258">
        <f t="shared" si="507"/>
        <v>0</v>
      </c>
      <c r="BO975" s="258">
        <f t="shared" si="508"/>
        <v>1</v>
      </c>
      <c r="BP975" s="258">
        <f t="shared" si="24"/>
        <v>1</v>
      </c>
      <c r="BQ975" s="258">
        <f t="shared" si="509"/>
        <v>0</v>
      </c>
      <c r="BR975" s="258">
        <f t="shared" si="510"/>
        <v>1</v>
      </c>
      <c r="BS975" s="258">
        <f t="shared" si="25"/>
        <v>1</v>
      </c>
      <c r="BT975" s="258">
        <f t="shared" si="511"/>
        <v>0</v>
      </c>
      <c r="BU975" s="258">
        <f t="shared" si="512"/>
        <v>1</v>
      </c>
      <c r="BV975" s="258">
        <f t="shared" si="26"/>
        <v>1</v>
      </c>
      <c r="BW975" s="258">
        <f t="shared" si="513"/>
        <v>0</v>
      </c>
      <c r="BX975" s="258">
        <f t="shared" si="514"/>
        <v>1</v>
      </c>
      <c r="BY975" s="258">
        <f t="shared" si="27"/>
        <v>1</v>
      </c>
      <c r="BZ975" s="258">
        <f t="shared" si="515"/>
        <v>0</v>
      </c>
      <c r="CA975" s="258">
        <f t="shared" si="516"/>
        <v>1</v>
      </c>
      <c r="CB975" s="258">
        <f t="shared" si="28"/>
        <v>1</v>
      </c>
      <c r="CC975" s="258">
        <f t="shared" si="517"/>
        <v>0</v>
      </c>
      <c r="CD975" s="258">
        <f t="shared" si="518"/>
        <v>1</v>
      </c>
    </row>
    <row r="976" spans="1:82" hidden="1">
      <c r="A976" s="258"/>
      <c r="B976" s="258"/>
      <c r="C976" s="259"/>
      <c r="D976" s="258"/>
      <c r="E976" s="258"/>
      <c r="F976" s="258"/>
      <c r="G976" s="258">
        <v>968</v>
      </c>
      <c r="H976" s="743"/>
      <c r="I976" s="744"/>
      <c r="J976" s="739"/>
      <c r="K976" s="745"/>
      <c r="L976" s="745"/>
      <c r="M976" s="272"/>
      <c r="N976" s="508">
        <f t="shared" si="452"/>
        <v>0</v>
      </c>
      <c r="O976" s="510">
        <f t="shared" si="453"/>
        <v>0</v>
      </c>
      <c r="P976" s="260">
        <f t="shared" si="454"/>
        <v>0</v>
      </c>
      <c r="Q976" s="261">
        <f t="shared" si="455"/>
        <v>0</v>
      </c>
      <c r="R976" s="261">
        <f t="shared" si="456"/>
        <v>0</v>
      </c>
      <c r="S976" s="262"/>
      <c r="T976" s="262"/>
      <c r="U976" s="263">
        <f t="shared" si="2"/>
        <v>1.288</v>
      </c>
      <c r="V976" s="264">
        <f>IF(E976="SP",1,IF(D976="",ExtraMargeMateriaal,(1-VLOOKUP(D976,TabelAankoop[],4,FALSE))))</f>
        <v>1</v>
      </c>
      <c r="W976" s="265">
        <f t="shared" si="3"/>
        <v>0.6885</v>
      </c>
      <c r="X976" s="266">
        <f t="shared" si="4"/>
        <v>1</v>
      </c>
      <c r="Y976" s="267">
        <f t="shared" si="5"/>
        <v>1.46</v>
      </c>
      <c r="Z976" s="267">
        <f t="shared" si="6"/>
        <v>1.1599999999999999</v>
      </c>
      <c r="AA976" s="268">
        <f t="shared" si="7"/>
        <v>0</v>
      </c>
      <c r="AB976" s="456">
        <f t="shared" si="8"/>
        <v>0</v>
      </c>
      <c r="AC976" s="457">
        <f t="shared" si="9"/>
        <v>0</v>
      </c>
      <c r="AD976" s="456">
        <f t="shared" si="10"/>
        <v>0</v>
      </c>
      <c r="AE976" s="458">
        <f t="shared" si="11"/>
        <v>0</v>
      </c>
      <c r="AF976" s="457">
        <f t="shared" si="488"/>
        <v>0</v>
      </c>
      <c r="AG976" s="456">
        <f t="shared" si="12"/>
        <v>0</v>
      </c>
      <c r="AH976" s="457">
        <f t="shared" si="13"/>
        <v>0</v>
      </c>
      <c r="AI976" s="268">
        <f t="shared" si="14"/>
        <v>0</v>
      </c>
      <c r="AJ976" s="269">
        <f t="shared" si="15"/>
        <v>0</v>
      </c>
      <c r="AK976" s="270">
        <f t="shared" si="16"/>
        <v>0</v>
      </c>
      <c r="AL976" s="415">
        <f t="shared" si="17"/>
        <v>0</v>
      </c>
      <c r="AM976" s="259" t="str">
        <f>IF(AP976="","",IFERROR(VLOOKUP(AP976,CODES!$A$3:$D$1348,4,FALSE),"X"))&amp;IF(AQ976="","",IFERROR(VLOOKUP(AQ976,CODES!$A$3:$D$1348,4,FALSE),"X"))&amp;IF(AR976="","",IFERROR(VLOOKUP(AR976,CODES!$A$3:$D$1348,4,FALSE),"X"))&amp;IF(AS976="","",IFERROR(VLOOKUP(AS976,CODES!$A$3:$D$1348,4,FALSE),"X"))&amp;IF(AT976="","",IFERROR(VLOOKUP(AT976,CODES!$A$3:$D$1348,4,FALSE),"X"))&amp;IF(AU976="","",IFERROR(VLOOKUP(AU976,CODES!$A$3:$D$1348,4,FALSE),"X"))&amp;IF(AV976="","",IFERROR(VLOOKUP(AV976,CODES!$A$3:$D$1348,4,FALSE),"X"))&amp;IF(AW976="","",IFERROR(VLOOKUP(AW976,CODES!$A$3:$D$1348,4,FALSE),"X"))&amp;IF(AX976="","",IFERROR(VLOOKUP(AX976,CODES!$A$3:$D$1348,4,FALSE),"X"))&amp;IF(AY976="","",IFERROR(VLOOKUP(AY976,CODES!$A$3:$D$1348,4,FALSE),"X"))</f>
        <v/>
      </c>
      <c r="AN976" s="258">
        <f>SUM(IFERROR(VLOOKUP(AP976,CODES!$A$3:$D$1348,4,FALSE)*BC976,0),IFERROR(VLOOKUP(AQ976,CODES!$A$3:$D$1348,4,FALSE)*BF976,0),IFERROR(VLOOKUP(AR976,CODES!$A$3:$D$1348,4,FALSE)*BI976,0),IFERROR(VLOOKUP(AS976,CODES!$A$3:$D$1348,4,FALSE)*BL976,0),IFERROR(VLOOKUP(AT976,CODES!$A$3:$D$1348,4,FALSE)*BO976,0),IFERROR(VLOOKUP(AU976,CODES!$A$3:$D$1348,4,FALSE)*BR976,0),IFERROR(VLOOKUP(AV976,CODES!$A$3:$D$1348,4,FALSE)*BU976,0),IFERROR(VLOOKUP(AW976,CODES!$A$3:$D$1348,4,FALSE)*BX976,0),IFERROR(VLOOKUP(AX976,CODES!$A$3:$D$1348,4,FALSE)*CA976,0),IFERROR(VLOOKUP(AY976,CODES!$A$3:$D$1348,4,FALSE)*CD976,0))</f>
        <v>0</v>
      </c>
      <c r="AO976" s="258">
        <f>SUM(IFERROR(VLOOKUP(AP976,CODES!$A$3:$D$1348,3,FALSE)*BC976,0),IFERROR(VLOOKUP(AQ976,CODES!$A$3:$D$1348,3,FALSE)*BF976,0),IFERROR(VLOOKUP(AR976,CODES!$A$3:$D$1348,3,FALSE)*BI976,0),IFERROR(VLOOKUP(AS976,CODES!$A$3:$D$1348,3,FALSE)*BL976,0),IFERROR(VLOOKUP(AT976,CODES!$A$3:$D$1348,3,FALSE)*BO976,0),IFERROR(VLOOKUP(AU976,CODES!$A$3:$D$1348,3,FALSE)*BR976,0),IFERROR(VLOOKUP(AV976,CODES!$A$3:$D$1348,3,FALSE)*BU976,0),IFERROR(VLOOKUP(AW976,CODES!$A$3:$D$1348,3,FALSE)*BX976,0),IFERROR(VLOOKUP(AX976,CODES!$A$3:$D$1348,3,FALSE)*CA976,0),IFERROR(VLOOKUP(AY976,CODES!$A$3:$D$1348,3,FALSE)*CD976,0))+B976</f>
        <v>0</v>
      </c>
      <c r="AP976" s="271" t="str">
        <f t="shared" si="489"/>
        <v/>
      </c>
      <c r="AQ976" s="271" t="str">
        <f t="shared" si="490"/>
        <v/>
      </c>
      <c r="AR976" s="271" t="str">
        <f t="shared" si="491"/>
        <v/>
      </c>
      <c r="AS976" s="271" t="str">
        <f t="shared" si="492"/>
        <v/>
      </c>
      <c r="AT976" s="271" t="str">
        <f t="shared" si="493"/>
        <v/>
      </c>
      <c r="AU976" s="271" t="str">
        <f t="shared" si="494"/>
        <v/>
      </c>
      <c r="AV976" s="271" t="str">
        <f t="shared" si="495"/>
        <v/>
      </c>
      <c r="AW976" s="271" t="str">
        <f t="shared" si="496"/>
        <v/>
      </c>
      <c r="AX976" s="271" t="str">
        <f t="shared" si="497"/>
        <v/>
      </c>
      <c r="AY976" s="271" t="str">
        <f t="shared" si="498"/>
        <v/>
      </c>
      <c r="AZ976" s="258">
        <f t="shared" si="18"/>
        <v>0</v>
      </c>
      <c r="BA976" s="258">
        <f t="shared" si="19"/>
        <v>1</v>
      </c>
      <c r="BB976" s="258">
        <f t="shared" si="499"/>
        <v>0</v>
      </c>
      <c r="BC976" s="258">
        <f t="shared" si="500"/>
        <v>1</v>
      </c>
      <c r="BD976" s="258">
        <f t="shared" si="20"/>
        <v>1</v>
      </c>
      <c r="BE976" s="258">
        <f t="shared" si="501"/>
        <v>0</v>
      </c>
      <c r="BF976" s="258">
        <f t="shared" si="502"/>
        <v>1</v>
      </c>
      <c r="BG976" s="258">
        <f t="shared" si="21"/>
        <v>1</v>
      </c>
      <c r="BH976" s="258">
        <f t="shared" si="503"/>
        <v>0</v>
      </c>
      <c r="BI976" s="258">
        <f t="shared" si="504"/>
        <v>1</v>
      </c>
      <c r="BJ976" s="258">
        <f t="shared" si="22"/>
        <v>1</v>
      </c>
      <c r="BK976" s="258">
        <f t="shared" si="505"/>
        <v>0</v>
      </c>
      <c r="BL976" s="258">
        <f t="shared" si="506"/>
        <v>1</v>
      </c>
      <c r="BM976" s="258">
        <f t="shared" si="23"/>
        <v>1</v>
      </c>
      <c r="BN976" s="258">
        <f t="shared" si="507"/>
        <v>0</v>
      </c>
      <c r="BO976" s="258">
        <f t="shared" si="508"/>
        <v>1</v>
      </c>
      <c r="BP976" s="258">
        <f t="shared" si="24"/>
        <v>1</v>
      </c>
      <c r="BQ976" s="258">
        <f t="shared" si="509"/>
        <v>0</v>
      </c>
      <c r="BR976" s="258">
        <f t="shared" si="510"/>
        <v>1</v>
      </c>
      <c r="BS976" s="258">
        <f t="shared" si="25"/>
        <v>1</v>
      </c>
      <c r="BT976" s="258">
        <f t="shared" si="511"/>
        <v>0</v>
      </c>
      <c r="BU976" s="258">
        <f t="shared" si="512"/>
        <v>1</v>
      </c>
      <c r="BV976" s="258">
        <f t="shared" si="26"/>
        <v>1</v>
      </c>
      <c r="BW976" s="258">
        <f t="shared" si="513"/>
        <v>0</v>
      </c>
      <c r="BX976" s="258">
        <f t="shared" si="514"/>
        <v>1</v>
      </c>
      <c r="BY976" s="258">
        <f t="shared" si="27"/>
        <v>1</v>
      </c>
      <c r="BZ976" s="258">
        <f t="shared" si="515"/>
        <v>0</v>
      </c>
      <c r="CA976" s="258">
        <f t="shared" si="516"/>
        <v>1</v>
      </c>
      <c r="CB976" s="258">
        <f t="shared" si="28"/>
        <v>1</v>
      </c>
      <c r="CC976" s="258">
        <f t="shared" si="517"/>
        <v>0</v>
      </c>
      <c r="CD976" s="258">
        <f t="shared" si="518"/>
        <v>1</v>
      </c>
    </row>
    <row r="977" spans="1:82" hidden="1">
      <c r="A977" s="258"/>
      <c r="B977" s="258"/>
      <c r="C977" s="259"/>
      <c r="D977" s="258"/>
      <c r="E977" s="258"/>
      <c r="F977" s="258"/>
      <c r="G977" s="258">
        <v>969</v>
      </c>
      <c r="H977" s="743"/>
      <c r="I977" s="744"/>
      <c r="J977" s="739"/>
      <c r="K977" s="745"/>
      <c r="L977" s="745"/>
      <c r="M977" s="272"/>
      <c r="N977" s="508">
        <f t="shared" si="452"/>
        <v>0</v>
      </c>
      <c r="O977" s="510">
        <f t="shared" si="453"/>
        <v>0</v>
      </c>
      <c r="P977" s="260">
        <f t="shared" si="454"/>
        <v>0</v>
      </c>
      <c r="Q977" s="261">
        <f t="shared" si="455"/>
        <v>0</v>
      </c>
      <c r="R977" s="261">
        <f t="shared" si="456"/>
        <v>0</v>
      </c>
      <c r="S977" s="262"/>
      <c r="T977" s="262"/>
      <c r="U977" s="263">
        <f t="shared" ref="U977:U1007" si="643">IF(E977="SP",1,BasisMarge)</f>
        <v>1.288</v>
      </c>
      <c r="V977" s="264">
        <f>IF(E977="SP",1,IF(D977="",ExtraMargeMateriaal,(1-VLOOKUP(D977,TabelAankoop[],4,FALSE))))</f>
        <v>1</v>
      </c>
      <c r="W977" s="265">
        <f t="shared" si="3"/>
        <v>0.6885</v>
      </c>
      <c r="X977" s="266">
        <f t="shared" si="4"/>
        <v>1</v>
      </c>
      <c r="Y977" s="267">
        <f t="shared" si="5"/>
        <v>1.46</v>
      </c>
      <c r="Z977" s="267">
        <f t="shared" si="6"/>
        <v>1.1599999999999999</v>
      </c>
      <c r="AA977" s="268">
        <f t="shared" ref="AA977:AA1007" si="644">IFERROR(ROUND(M977*N977,2),"")</f>
        <v>0</v>
      </c>
      <c r="AB977" s="456">
        <f t="shared" ref="AB977:AB1007" si="645">IFERROR(ROUND(M977*AI977,2),"")</f>
        <v>0</v>
      </c>
      <c r="AC977" s="457">
        <f t="shared" ref="AC977:AC1007" si="646">IFERROR(ROUND(M977*AJ977,2),"")</f>
        <v>0</v>
      </c>
      <c r="AD977" s="456">
        <f t="shared" ref="AD977:AD1007" si="647">ROUND(M977*AK977,2)</f>
        <v>0</v>
      </c>
      <c r="AE977" s="458">
        <f t="shared" ref="AE977:AE1007" si="648">ROUND(M977*Q977*X977,2)</f>
        <v>0</v>
      </c>
      <c r="AF977" s="457">
        <f t="shared" si="488"/>
        <v>0</v>
      </c>
      <c r="AG977" s="456">
        <f t="shared" ref="AG977:AG1007" si="649">ROUND(M977*R977,2)</f>
        <v>0</v>
      </c>
      <c r="AH977" s="457">
        <f t="shared" ref="AH977:AH1007" si="650">ROUND(AG977*U977*V977,2)</f>
        <v>0</v>
      </c>
      <c r="AI977" s="268">
        <f t="shared" ref="AI977:AI1007" si="651">P977*V977</f>
        <v>0</v>
      </c>
      <c r="AJ977" s="269">
        <f t="shared" ref="AJ977:AJ1007" si="652">AI977*U977</f>
        <v>0</v>
      </c>
      <c r="AK977" s="270">
        <f t="shared" ref="AK977:AK1007" si="653">Q977*W977*X977*Y977</f>
        <v>0</v>
      </c>
      <c r="AL977" s="415">
        <f t="shared" ref="AL977:AL1007" si="654">ROUND(R977*Z977,2)</f>
        <v>0</v>
      </c>
      <c r="AM977" s="259" t="str">
        <f>IF(AP977="","",IFERROR(VLOOKUP(AP977,CODES!$A$3:$D$1348,4,FALSE),"X"))&amp;IF(AQ977="","",IFERROR(VLOOKUP(AQ977,CODES!$A$3:$D$1348,4,FALSE),"X"))&amp;IF(AR977="","",IFERROR(VLOOKUP(AR977,CODES!$A$3:$D$1348,4,FALSE),"X"))&amp;IF(AS977="","",IFERROR(VLOOKUP(AS977,CODES!$A$3:$D$1348,4,FALSE),"X"))&amp;IF(AT977="","",IFERROR(VLOOKUP(AT977,CODES!$A$3:$D$1348,4,FALSE),"X"))&amp;IF(AU977="","",IFERROR(VLOOKUP(AU977,CODES!$A$3:$D$1348,4,FALSE),"X"))&amp;IF(AV977="","",IFERROR(VLOOKUP(AV977,CODES!$A$3:$D$1348,4,FALSE),"X"))&amp;IF(AW977="","",IFERROR(VLOOKUP(AW977,CODES!$A$3:$D$1348,4,FALSE),"X"))&amp;IF(AX977="","",IFERROR(VLOOKUP(AX977,CODES!$A$3:$D$1348,4,FALSE),"X"))&amp;IF(AY977="","",IFERROR(VLOOKUP(AY977,CODES!$A$3:$D$1348,4,FALSE),"X"))</f>
        <v/>
      </c>
      <c r="AN977" s="258">
        <f>SUM(IFERROR(VLOOKUP(AP977,CODES!$A$3:$D$1348,4,FALSE)*BC977,0),IFERROR(VLOOKUP(AQ977,CODES!$A$3:$D$1348,4,FALSE)*BF977,0),IFERROR(VLOOKUP(AR977,CODES!$A$3:$D$1348,4,FALSE)*BI977,0),IFERROR(VLOOKUP(AS977,CODES!$A$3:$D$1348,4,FALSE)*BL977,0),IFERROR(VLOOKUP(AT977,CODES!$A$3:$D$1348,4,FALSE)*BO977,0),IFERROR(VLOOKUP(AU977,CODES!$A$3:$D$1348,4,FALSE)*BR977,0),IFERROR(VLOOKUP(AV977,CODES!$A$3:$D$1348,4,FALSE)*BU977,0),IFERROR(VLOOKUP(AW977,CODES!$A$3:$D$1348,4,FALSE)*BX977,0),IFERROR(VLOOKUP(AX977,CODES!$A$3:$D$1348,4,FALSE)*CA977,0),IFERROR(VLOOKUP(AY977,CODES!$A$3:$D$1348,4,FALSE)*CD977,0))</f>
        <v>0</v>
      </c>
      <c r="AO977" s="258">
        <f>SUM(IFERROR(VLOOKUP(AP977,CODES!$A$3:$D$1348,3,FALSE)*BC977,0),IFERROR(VLOOKUP(AQ977,CODES!$A$3:$D$1348,3,FALSE)*BF977,0),IFERROR(VLOOKUP(AR977,CODES!$A$3:$D$1348,3,FALSE)*BI977,0),IFERROR(VLOOKUP(AS977,CODES!$A$3:$D$1348,3,FALSE)*BL977,0),IFERROR(VLOOKUP(AT977,CODES!$A$3:$D$1348,3,FALSE)*BO977,0),IFERROR(VLOOKUP(AU977,CODES!$A$3:$D$1348,3,FALSE)*BR977,0),IFERROR(VLOOKUP(AV977,CODES!$A$3:$D$1348,3,FALSE)*BU977,0),IFERROR(VLOOKUP(AW977,CODES!$A$3:$D$1348,3,FALSE)*BX977,0),IFERROR(VLOOKUP(AX977,CODES!$A$3:$D$1348,3,FALSE)*CA977,0),IFERROR(VLOOKUP(AY977,CODES!$A$3:$D$1348,3,FALSE)*CD977,0))+B977</f>
        <v>0</v>
      </c>
      <c r="AP977" s="271" t="str">
        <f t="shared" si="489"/>
        <v/>
      </c>
      <c r="AQ977" s="271" t="str">
        <f t="shared" si="490"/>
        <v/>
      </c>
      <c r="AR977" s="271" t="str">
        <f t="shared" si="491"/>
        <v/>
      </c>
      <c r="AS977" s="271" t="str">
        <f t="shared" si="492"/>
        <v/>
      </c>
      <c r="AT977" s="271" t="str">
        <f t="shared" si="493"/>
        <v/>
      </c>
      <c r="AU977" s="271" t="str">
        <f t="shared" si="494"/>
        <v/>
      </c>
      <c r="AV977" s="271" t="str">
        <f t="shared" si="495"/>
        <v/>
      </c>
      <c r="AW977" s="271" t="str">
        <f t="shared" si="496"/>
        <v/>
      </c>
      <c r="AX977" s="271" t="str">
        <f t="shared" si="497"/>
        <v/>
      </c>
      <c r="AY977" s="271" t="str">
        <f t="shared" si="498"/>
        <v/>
      </c>
      <c r="AZ977" s="258">
        <f t="shared" ref="AZ977:AZ1007" si="655">LEN(A977)</f>
        <v>0</v>
      </c>
      <c r="BA977" s="258">
        <f t="shared" ref="BA977:BA1007" si="656">IFERROR(SEARCH("+",$A977,1),$AZ977+1)</f>
        <v>1</v>
      </c>
      <c r="BB977" s="258">
        <f t="shared" si="499"/>
        <v>0</v>
      </c>
      <c r="BC977" s="258">
        <f t="shared" si="500"/>
        <v>1</v>
      </c>
      <c r="BD977" s="258">
        <f t="shared" ref="BD977:BD1007" si="657">IFERROR(SEARCH("+",$A977,BA977+1),$AZ977+1)</f>
        <v>1</v>
      </c>
      <c r="BE977" s="258">
        <f t="shared" si="501"/>
        <v>0</v>
      </c>
      <c r="BF977" s="258">
        <f t="shared" si="502"/>
        <v>1</v>
      </c>
      <c r="BG977" s="258">
        <f t="shared" ref="BG977:BG1007" si="658">IFERROR(SEARCH("+",$A977,BD977+1),$AZ977+1)</f>
        <v>1</v>
      </c>
      <c r="BH977" s="258">
        <f t="shared" si="503"/>
        <v>0</v>
      </c>
      <c r="BI977" s="258">
        <f t="shared" si="504"/>
        <v>1</v>
      </c>
      <c r="BJ977" s="258">
        <f t="shared" ref="BJ977:BJ1007" si="659">IFERROR(SEARCH("+",$A977,BG977+1),$AZ977+1)</f>
        <v>1</v>
      </c>
      <c r="BK977" s="258">
        <f t="shared" si="505"/>
        <v>0</v>
      </c>
      <c r="BL977" s="258">
        <f t="shared" si="506"/>
        <v>1</v>
      </c>
      <c r="BM977" s="258">
        <f t="shared" ref="BM977:BM1007" si="660">IFERROR(SEARCH("+",$A977,BJ977+1),$AZ977+1)</f>
        <v>1</v>
      </c>
      <c r="BN977" s="258">
        <f t="shared" si="507"/>
        <v>0</v>
      </c>
      <c r="BO977" s="258">
        <f t="shared" si="508"/>
        <v>1</v>
      </c>
      <c r="BP977" s="258">
        <f t="shared" ref="BP977:BP1007" si="661">IFERROR(SEARCH("+",$A977,BM977+1),$AZ977+1)</f>
        <v>1</v>
      </c>
      <c r="BQ977" s="258">
        <f t="shared" si="509"/>
        <v>0</v>
      </c>
      <c r="BR977" s="258">
        <f t="shared" si="510"/>
        <v>1</v>
      </c>
      <c r="BS977" s="258">
        <f t="shared" ref="BS977:BS1007" si="662">IFERROR(SEARCH("+",$A977,BP977+1),$AZ977+1)</f>
        <v>1</v>
      </c>
      <c r="BT977" s="258">
        <f t="shared" si="511"/>
        <v>0</v>
      </c>
      <c r="BU977" s="258">
        <f t="shared" si="512"/>
        <v>1</v>
      </c>
      <c r="BV977" s="258">
        <f t="shared" ref="BV977:BV1007" si="663">IFERROR(SEARCH("+",$A977,BS977+1),$AZ977+1)</f>
        <v>1</v>
      </c>
      <c r="BW977" s="258">
        <f t="shared" si="513"/>
        <v>0</v>
      </c>
      <c r="BX977" s="258">
        <f t="shared" si="514"/>
        <v>1</v>
      </c>
      <c r="BY977" s="258">
        <f t="shared" ref="BY977:BY1007" si="664">IFERROR(SEARCH("+",$A977,BV977+1),$AZ977+1)</f>
        <v>1</v>
      </c>
      <c r="BZ977" s="258">
        <f t="shared" si="515"/>
        <v>0</v>
      </c>
      <c r="CA977" s="258">
        <f t="shared" si="516"/>
        <v>1</v>
      </c>
      <c r="CB977" s="258">
        <f t="shared" ref="CB977:CB1007" si="665">IFERROR(SEARCH("+",$A977,BY977+1),$AZ977+1)</f>
        <v>1</v>
      </c>
      <c r="CC977" s="258">
        <f t="shared" si="517"/>
        <v>0</v>
      </c>
      <c r="CD977" s="258">
        <f t="shared" si="518"/>
        <v>1</v>
      </c>
    </row>
    <row r="978" spans="1:82" hidden="1">
      <c r="A978" s="258"/>
      <c r="B978" s="258"/>
      <c r="C978" s="259"/>
      <c r="D978" s="258"/>
      <c r="E978" s="258"/>
      <c r="F978" s="258"/>
      <c r="G978" s="258">
        <v>970</v>
      </c>
      <c r="H978" s="743"/>
      <c r="I978" s="744"/>
      <c r="J978" s="739"/>
      <c r="K978" s="745"/>
      <c r="L978" s="745"/>
      <c r="M978" s="272"/>
      <c r="N978" s="508">
        <f t="shared" si="452"/>
        <v>0</v>
      </c>
      <c r="O978" s="510">
        <f t="shared" si="453"/>
        <v>0</v>
      </c>
      <c r="P978" s="260">
        <f t="shared" si="454"/>
        <v>0</v>
      </c>
      <c r="Q978" s="261">
        <f t="shared" si="455"/>
        <v>0</v>
      </c>
      <c r="R978" s="261">
        <f t="shared" si="456"/>
        <v>0</v>
      </c>
      <c r="S978" s="262"/>
      <c r="T978" s="262"/>
      <c r="U978" s="263">
        <f t="shared" si="643"/>
        <v>1.288</v>
      </c>
      <c r="V978" s="264">
        <f>IF(E978="SP",1,IF(D978="",ExtraMargeMateriaal,(1-VLOOKUP(D978,TabelAankoop[],4,FALSE))))</f>
        <v>1</v>
      </c>
      <c r="W978" s="265">
        <f t="shared" si="3"/>
        <v>0.6885</v>
      </c>
      <c r="X978" s="266">
        <f t="shared" si="4"/>
        <v>1</v>
      </c>
      <c r="Y978" s="267">
        <f t="shared" si="5"/>
        <v>1.46</v>
      </c>
      <c r="Z978" s="267">
        <f t="shared" si="6"/>
        <v>1.1599999999999999</v>
      </c>
      <c r="AA978" s="268">
        <f t="shared" si="644"/>
        <v>0</v>
      </c>
      <c r="AB978" s="456">
        <f t="shared" si="645"/>
        <v>0</v>
      </c>
      <c r="AC978" s="457">
        <f t="shared" si="646"/>
        <v>0</v>
      </c>
      <c r="AD978" s="456">
        <f t="shared" si="647"/>
        <v>0</v>
      </c>
      <c r="AE978" s="458">
        <f t="shared" si="648"/>
        <v>0</v>
      </c>
      <c r="AF978" s="457">
        <f t="shared" si="488"/>
        <v>0</v>
      </c>
      <c r="AG978" s="456">
        <f t="shared" si="649"/>
        <v>0</v>
      </c>
      <c r="AH978" s="457">
        <f t="shared" si="650"/>
        <v>0</v>
      </c>
      <c r="AI978" s="268">
        <f t="shared" si="651"/>
        <v>0</v>
      </c>
      <c r="AJ978" s="269">
        <f t="shared" si="652"/>
        <v>0</v>
      </c>
      <c r="AK978" s="270">
        <f t="shared" si="653"/>
        <v>0</v>
      </c>
      <c r="AL978" s="415">
        <f t="shared" si="654"/>
        <v>0</v>
      </c>
      <c r="AM978" s="259" t="str">
        <f>IF(AP978="","",IFERROR(VLOOKUP(AP978,CODES!$A$3:$D$1348,4,FALSE),"X"))&amp;IF(AQ978="","",IFERROR(VLOOKUP(AQ978,CODES!$A$3:$D$1348,4,FALSE),"X"))&amp;IF(AR978="","",IFERROR(VLOOKUP(AR978,CODES!$A$3:$D$1348,4,FALSE),"X"))&amp;IF(AS978="","",IFERROR(VLOOKUP(AS978,CODES!$A$3:$D$1348,4,FALSE),"X"))&amp;IF(AT978="","",IFERROR(VLOOKUP(AT978,CODES!$A$3:$D$1348,4,FALSE),"X"))&amp;IF(AU978="","",IFERROR(VLOOKUP(AU978,CODES!$A$3:$D$1348,4,FALSE),"X"))&amp;IF(AV978="","",IFERROR(VLOOKUP(AV978,CODES!$A$3:$D$1348,4,FALSE),"X"))&amp;IF(AW978="","",IFERROR(VLOOKUP(AW978,CODES!$A$3:$D$1348,4,FALSE),"X"))&amp;IF(AX978="","",IFERROR(VLOOKUP(AX978,CODES!$A$3:$D$1348,4,FALSE),"X"))&amp;IF(AY978="","",IFERROR(VLOOKUP(AY978,CODES!$A$3:$D$1348,4,FALSE),"X"))</f>
        <v/>
      </c>
      <c r="AN978" s="258">
        <f>SUM(IFERROR(VLOOKUP(AP978,CODES!$A$3:$D$1348,4,FALSE)*BC978,0),IFERROR(VLOOKUP(AQ978,CODES!$A$3:$D$1348,4,FALSE)*BF978,0),IFERROR(VLOOKUP(AR978,CODES!$A$3:$D$1348,4,FALSE)*BI978,0),IFERROR(VLOOKUP(AS978,CODES!$A$3:$D$1348,4,FALSE)*BL978,0),IFERROR(VLOOKUP(AT978,CODES!$A$3:$D$1348,4,FALSE)*BO978,0),IFERROR(VLOOKUP(AU978,CODES!$A$3:$D$1348,4,FALSE)*BR978,0),IFERROR(VLOOKUP(AV978,CODES!$A$3:$D$1348,4,FALSE)*BU978,0),IFERROR(VLOOKUP(AW978,CODES!$A$3:$D$1348,4,FALSE)*BX978,0),IFERROR(VLOOKUP(AX978,CODES!$A$3:$D$1348,4,FALSE)*CA978,0),IFERROR(VLOOKUP(AY978,CODES!$A$3:$D$1348,4,FALSE)*CD978,0))</f>
        <v>0</v>
      </c>
      <c r="AO978" s="258">
        <f>SUM(IFERROR(VLOOKUP(AP978,CODES!$A$3:$D$1348,3,FALSE)*BC978,0),IFERROR(VLOOKUP(AQ978,CODES!$A$3:$D$1348,3,FALSE)*BF978,0),IFERROR(VLOOKUP(AR978,CODES!$A$3:$D$1348,3,FALSE)*BI978,0),IFERROR(VLOOKUP(AS978,CODES!$A$3:$D$1348,3,FALSE)*BL978,0),IFERROR(VLOOKUP(AT978,CODES!$A$3:$D$1348,3,FALSE)*BO978,0),IFERROR(VLOOKUP(AU978,CODES!$A$3:$D$1348,3,FALSE)*BR978,0),IFERROR(VLOOKUP(AV978,CODES!$A$3:$D$1348,3,FALSE)*BU978,0),IFERROR(VLOOKUP(AW978,CODES!$A$3:$D$1348,3,FALSE)*BX978,0),IFERROR(VLOOKUP(AX978,CODES!$A$3:$D$1348,3,FALSE)*CA978,0),IFERROR(VLOOKUP(AY978,CODES!$A$3:$D$1348,3,FALSE)*CD978,0))+B978</f>
        <v>0</v>
      </c>
      <c r="AP978" s="271" t="str">
        <f t="shared" si="489"/>
        <v/>
      </c>
      <c r="AQ978" s="271" t="str">
        <f t="shared" si="490"/>
        <v/>
      </c>
      <c r="AR978" s="271" t="str">
        <f t="shared" si="491"/>
        <v/>
      </c>
      <c r="AS978" s="271" t="str">
        <f t="shared" si="492"/>
        <v/>
      </c>
      <c r="AT978" s="271" t="str">
        <f t="shared" si="493"/>
        <v/>
      </c>
      <c r="AU978" s="271" t="str">
        <f t="shared" si="494"/>
        <v/>
      </c>
      <c r="AV978" s="271" t="str">
        <f t="shared" si="495"/>
        <v/>
      </c>
      <c r="AW978" s="271" t="str">
        <f t="shared" si="496"/>
        <v/>
      </c>
      <c r="AX978" s="271" t="str">
        <f t="shared" si="497"/>
        <v/>
      </c>
      <c r="AY978" s="271" t="str">
        <f t="shared" si="498"/>
        <v/>
      </c>
      <c r="AZ978" s="258">
        <f t="shared" si="655"/>
        <v>0</v>
      </c>
      <c r="BA978" s="258">
        <f t="shared" si="656"/>
        <v>1</v>
      </c>
      <c r="BB978" s="258">
        <f t="shared" si="499"/>
        <v>0</v>
      </c>
      <c r="BC978" s="258">
        <f t="shared" si="500"/>
        <v>1</v>
      </c>
      <c r="BD978" s="258">
        <f t="shared" si="657"/>
        <v>1</v>
      </c>
      <c r="BE978" s="258">
        <f t="shared" si="501"/>
        <v>0</v>
      </c>
      <c r="BF978" s="258">
        <f t="shared" si="502"/>
        <v>1</v>
      </c>
      <c r="BG978" s="258">
        <f t="shared" si="658"/>
        <v>1</v>
      </c>
      <c r="BH978" s="258">
        <f t="shared" si="503"/>
        <v>0</v>
      </c>
      <c r="BI978" s="258">
        <f t="shared" si="504"/>
        <v>1</v>
      </c>
      <c r="BJ978" s="258">
        <f t="shared" si="659"/>
        <v>1</v>
      </c>
      <c r="BK978" s="258">
        <f t="shared" si="505"/>
        <v>0</v>
      </c>
      <c r="BL978" s="258">
        <f t="shared" si="506"/>
        <v>1</v>
      </c>
      <c r="BM978" s="258">
        <f t="shared" si="660"/>
        <v>1</v>
      </c>
      <c r="BN978" s="258">
        <f t="shared" si="507"/>
        <v>0</v>
      </c>
      <c r="BO978" s="258">
        <f t="shared" si="508"/>
        <v>1</v>
      </c>
      <c r="BP978" s="258">
        <f t="shared" si="661"/>
        <v>1</v>
      </c>
      <c r="BQ978" s="258">
        <f t="shared" si="509"/>
        <v>0</v>
      </c>
      <c r="BR978" s="258">
        <f t="shared" si="510"/>
        <v>1</v>
      </c>
      <c r="BS978" s="258">
        <f t="shared" si="662"/>
        <v>1</v>
      </c>
      <c r="BT978" s="258">
        <f t="shared" si="511"/>
        <v>0</v>
      </c>
      <c r="BU978" s="258">
        <f t="shared" si="512"/>
        <v>1</v>
      </c>
      <c r="BV978" s="258">
        <f t="shared" si="663"/>
        <v>1</v>
      </c>
      <c r="BW978" s="258">
        <f t="shared" si="513"/>
        <v>0</v>
      </c>
      <c r="BX978" s="258">
        <f t="shared" si="514"/>
        <v>1</v>
      </c>
      <c r="BY978" s="258">
        <f t="shared" si="664"/>
        <v>1</v>
      </c>
      <c r="BZ978" s="258">
        <f t="shared" si="515"/>
        <v>0</v>
      </c>
      <c r="CA978" s="258">
        <f t="shared" si="516"/>
        <v>1</v>
      </c>
      <c r="CB978" s="258">
        <f t="shared" si="665"/>
        <v>1</v>
      </c>
      <c r="CC978" s="258">
        <f t="shared" si="517"/>
        <v>0</v>
      </c>
      <c r="CD978" s="258">
        <f t="shared" si="518"/>
        <v>1</v>
      </c>
    </row>
    <row r="979" spans="1:82" hidden="1">
      <c r="A979" s="258"/>
      <c r="B979" s="258"/>
      <c r="C979" s="259"/>
      <c r="D979" s="258"/>
      <c r="E979" s="258"/>
      <c r="F979" s="258"/>
      <c r="G979" s="258">
        <v>971</v>
      </c>
      <c r="H979" s="743"/>
      <c r="I979" s="744"/>
      <c r="J979" s="739"/>
      <c r="K979" s="745"/>
      <c r="L979" s="745"/>
      <c r="M979" s="272"/>
      <c r="N979" s="508">
        <f t="shared" ref="N979:N1007" si="666">ROUND(AJ979+AK979+AL979,2)</f>
        <v>0</v>
      </c>
      <c r="O979" s="510">
        <f t="shared" ref="O979:O1007" si="667">N979*M979</f>
        <v>0</v>
      </c>
      <c r="P979" s="260">
        <f t="shared" ref="P979:P1007" si="668">IFERROR(AO979,"")</f>
        <v>0</v>
      </c>
      <c r="Q979" s="261">
        <f t="shared" ref="Q979:Q1007" si="669">AN979</f>
        <v>0</v>
      </c>
      <c r="R979" s="261">
        <f t="shared" ref="R979:R1007" si="670">C979</f>
        <v>0</v>
      </c>
      <c r="S979" s="262"/>
      <c r="T979" s="262"/>
      <c r="U979" s="263">
        <f t="shared" si="643"/>
        <v>1.288</v>
      </c>
      <c r="V979" s="264">
        <f>IF(E979="SP",1,IF(D979="",ExtraMargeMateriaal,(1-VLOOKUP(D979,TabelAankoop[],4,FALSE))))</f>
        <v>1</v>
      </c>
      <c r="W979" s="265">
        <f t="shared" si="3"/>
        <v>0.6885</v>
      </c>
      <c r="X979" s="266">
        <f t="shared" si="4"/>
        <v>1</v>
      </c>
      <c r="Y979" s="267">
        <f t="shared" si="5"/>
        <v>1.46</v>
      </c>
      <c r="Z979" s="267">
        <f t="shared" si="6"/>
        <v>1.1599999999999999</v>
      </c>
      <c r="AA979" s="268">
        <f t="shared" si="644"/>
        <v>0</v>
      </c>
      <c r="AB979" s="456">
        <f t="shared" si="645"/>
        <v>0</v>
      </c>
      <c r="AC979" s="457">
        <f t="shared" si="646"/>
        <v>0</v>
      </c>
      <c r="AD979" s="456">
        <f t="shared" si="647"/>
        <v>0</v>
      </c>
      <c r="AE979" s="458">
        <f t="shared" si="648"/>
        <v>0</v>
      </c>
      <c r="AF979" s="457">
        <f t="shared" si="488"/>
        <v>0</v>
      </c>
      <c r="AG979" s="456">
        <f t="shared" si="649"/>
        <v>0</v>
      </c>
      <c r="AH979" s="457">
        <f t="shared" si="650"/>
        <v>0</v>
      </c>
      <c r="AI979" s="268">
        <f t="shared" si="651"/>
        <v>0</v>
      </c>
      <c r="AJ979" s="269">
        <f t="shared" si="652"/>
        <v>0</v>
      </c>
      <c r="AK979" s="270">
        <f t="shared" si="653"/>
        <v>0</v>
      </c>
      <c r="AL979" s="415">
        <f t="shared" si="654"/>
        <v>0</v>
      </c>
      <c r="AM979" s="259" t="str">
        <f>IF(AP979="","",IFERROR(VLOOKUP(AP979,CODES!$A$3:$D$1348,4,FALSE),"X"))&amp;IF(AQ979="","",IFERROR(VLOOKUP(AQ979,CODES!$A$3:$D$1348,4,FALSE),"X"))&amp;IF(AR979="","",IFERROR(VLOOKUP(AR979,CODES!$A$3:$D$1348,4,FALSE),"X"))&amp;IF(AS979="","",IFERROR(VLOOKUP(AS979,CODES!$A$3:$D$1348,4,FALSE),"X"))&amp;IF(AT979="","",IFERROR(VLOOKUP(AT979,CODES!$A$3:$D$1348,4,FALSE),"X"))&amp;IF(AU979="","",IFERROR(VLOOKUP(AU979,CODES!$A$3:$D$1348,4,FALSE),"X"))&amp;IF(AV979="","",IFERROR(VLOOKUP(AV979,CODES!$A$3:$D$1348,4,FALSE),"X"))&amp;IF(AW979="","",IFERROR(VLOOKUP(AW979,CODES!$A$3:$D$1348,4,FALSE),"X"))&amp;IF(AX979="","",IFERROR(VLOOKUP(AX979,CODES!$A$3:$D$1348,4,FALSE),"X"))&amp;IF(AY979="","",IFERROR(VLOOKUP(AY979,CODES!$A$3:$D$1348,4,FALSE),"X"))</f>
        <v/>
      </c>
      <c r="AN979" s="258">
        <f>SUM(IFERROR(VLOOKUP(AP979,CODES!$A$3:$D$1348,4,FALSE)*BC979,0),IFERROR(VLOOKUP(AQ979,CODES!$A$3:$D$1348,4,FALSE)*BF979,0),IFERROR(VLOOKUP(AR979,CODES!$A$3:$D$1348,4,FALSE)*BI979,0),IFERROR(VLOOKUP(AS979,CODES!$A$3:$D$1348,4,FALSE)*BL979,0),IFERROR(VLOOKUP(AT979,CODES!$A$3:$D$1348,4,FALSE)*BO979,0),IFERROR(VLOOKUP(AU979,CODES!$A$3:$D$1348,4,FALSE)*BR979,0),IFERROR(VLOOKUP(AV979,CODES!$A$3:$D$1348,4,FALSE)*BU979,0),IFERROR(VLOOKUP(AW979,CODES!$A$3:$D$1348,4,FALSE)*BX979,0),IFERROR(VLOOKUP(AX979,CODES!$A$3:$D$1348,4,FALSE)*CA979,0),IFERROR(VLOOKUP(AY979,CODES!$A$3:$D$1348,4,FALSE)*CD979,0))</f>
        <v>0</v>
      </c>
      <c r="AO979" s="258">
        <f>SUM(IFERROR(VLOOKUP(AP979,CODES!$A$3:$D$1348,3,FALSE)*BC979,0),IFERROR(VLOOKUP(AQ979,CODES!$A$3:$D$1348,3,FALSE)*BF979,0),IFERROR(VLOOKUP(AR979,CODES!$A$3:$D$1348,3,FALSE)*BI979,0),IFERROR(VLOOKUP(AS979,CODES!$A$3:$D$1348,3,FALSE)*BL979,0),IFERROR(VLOOKUP(AT979,CODES!$A$3:$D$1348,3,FALSE)*BO979,0),IFERROR(VLOOKUP(AU979,CODES!$A$3:$D$1348,3,FALSE)*BR979,0),IFERROR(VLOOKUP(AV979,CODES!$A$3:$D$1348,3,FALSE)*BU979,0),IFERROR(VLOOKUP(AW979,CODES!$A$3:$D$1348,3,FALSE)*BX979,0),IFERROR(VLOOKUP(AX979,CODES!$A$3:$D$1348,3,FALSE)*CA979,0),IFERROR(VLOOKUP(AY979,CODES!$A$3:$D$1348,3,FALSE)*CD979,0))+B979</f>
        <v>0</v>
      </c>
      <c r="AP979" s="271" t="str">
        <f t="shared" si="489"/>
        <v/>
      </c>
      <c r="AQ979" s="271" t="str">
        <f t="shared" si="490"/>
        <v/>
      </c>
      <c r="AR979" s="271" t="str">
        <f t="shared" si="491"/>
        <v/>
      </c>
      <c r="AS979" s="271" t="str">
        <f t="shared" si="492"/>
        <v/>
      </c>
      <c r="AT979" s="271" t="str">
        <f t="shared" si="493"/>
        <v/>
      </c>
      <c r="AU979" s="271" t="str">
        <f t="shared" si="494"/>
        <v/>
      </c>
      <c r="AV979" s="271" t="str">
        <f t="shared" si="495"/>
        <v/>
      </c>
      <c r="AW979" s="271" t="str">
        <f t="shared" si="496"/>
        <v/>
      </c>
      <c r="AX979" s="271" t="str">
        <f t="shared" si="497"/>
        <v/>
      </c>
      <c r="AY979" s="271" t="str">
        <f t="shared" si="498"/>
        <v/>
      </c>
      <c r="AZ979" s="258">
        <f t="shared" si="655"/>
        <v>0</v>
      </c>
      <c r="BA979" s="258">
        <f t="shared" si="656"/>
        <v>1</v>
      </c>
      <c r="BB979" s="258">
        <f t="shared" si="499"/>
        <v>0</v>
      </c>
      <c r="BC979" s="258">
        <f t="shared" si="500"/>
        <v>1</v>
      </c>
      <c r="BD979" s="258">
        <f t="shared" si="657"/>
        <v>1</v>
      </c>
      <c r="BE979" s="258">
        <f t="shared" si="501"/>
        <v>0</v>
      </c>
      <c r="BF979" s="258">
        <f t="shared" si="502"/>
        <v>1</v>
      </c>
      <c r="BG979" s="258">
        <f t="shared" si="658"/>
        <v>1</v>
      </c>
      <c r="BH979" s="258">
        <f t="shared" si="503"/>
        <v>0</v>
      </c>
      <c r="BI979" s="258">
        <f t="shared" si="504"/>
        <v>1</v>
      </c>
      <c r="BJ979" s="258">
        <f t="shared" si="659"/>
        <v>1</v>
      </c>
      <c r="BK979" s="258">
        <f t="shared" si="505"/>
        <v>0</v>
      </c>
      <c r="BL979" s="258">
        <f t="shared" si="506"/>
        <v>1</v>
      </c>
      <c r="BM979" s="258">
        <f t="shared" si="660"/>
        <v>1</v>
      </c>
      <c r="BN979" s="258">
        <f t="shared" si="507"/>
        <v>0</v>
      </c>
      <c r="BO979" s="258">
        <f t="shared" si="508"/>
        <v>1</v>
      </c>
      <c r="BP979" s="258">
        <f t="shared" si="661"/>
        <v>1</v>
      </c>
      <c r="BQ979" s="258">
        <f t="shared" si="509"/>
        <v>0</v>
      </c>
      <c r="BR979" s="258">
        <f t="shared" si="510"/>
        <v>1</v>
      </c>
      <c r="BS979" s="258">
        <f t="shared" si="662"/>
        <v>1</v>
      </c>
      <c r="BT979" s="258">
        <f t="shared" si="511"/>
        <v>0</v>
      </c>
      <c r="BU979" s="258">
        <f t="shared" si="512"/>
        <v>1</v>
      </c>
      <c r="BV979" s="258">
        <f t="shared" si="663"/>
        <v>1</v>
      </c>
      <c r="BW979" s="258">
        <f t="shared" si="513"/>
        <v>0</v>
      </c>
      <c r="BX979" s="258">
        <f t="shared" si="514"/>
        <v>1</v>
      </c>
      <c r="BY979" s="258">
        <f t="shared" si="664"/>
        <v>1</v>
      </c>
      <c r="BZ979" s="258">
        <f t="shared" si="515"/>
        <v>0</v>
      </c>
      <c r="CA979" s="258">
        <f t="shared" si="516"/>
        <v>1</v>
      </c>
      <c r="CB979" s="258">
        <f t="shared" si="665"/>
        <v>1</v>
      </c>
      <c r="CC979" s="258">
        <f t="shared" si="517"/>
        <v>0</v>
      </c>
      <c r="CD979" s="258">
        <f t="shared" si="518"/>
        <v>1</v>
      </c>
    </row>
    <row r="980" spans="1:82" hidden="1">
      <c r="A980" s="258"/>
      <c r="B980" s="258"/>
      <c r="C980" s="259"/>
      <c r="D980" s="258"/>
      <c r="E980" s="258"/>
      <c r="F980" s="258"/>
      <c r="G980" s="258">
        <v>972</v>
      </c>
      <c r="H980" s="743"/>
      <c r="I980" s="744"/>
      <c r="J980" s="739"/>
      <c r="K980" s="745"/>
      <c r="L980" s="745"/>
      <c r="M980" s="272"/>
      <c r="N980" s="508">
        <f t="shared" si="666"/>
        <v>0</v>
      </c>
      <c r="O980" s="510">
        <f t="shared" si="667"/>
        <v>0</v>
      </c>
      <c r="P980" s="260">
        <f t="shared" si="668"/>
        <v>0</v>
      </c>
      <c r="Q980" s="261">
        <f t="shared" si="669"/>
        <v>0</v>
      </c>
      <c r="R980" s="261">
        <f t="shared" si="670"/>
        <v>0</v>
      </c>
      <c r="S980" s="262"/>
      <c r="T980" s="262"/>
      <c r="U980" s="263">
        <f t="shared" si="643"/>
        <v>1.288</v>
      </c>
      <c r="V980" s="264">
        <f>IF(E980="SP",1,IF(D980="",ExtraMargeMateriaal,(1-VLOOKUP(D980,TabelAankoop[],4,FALSE))))</f>
        <v>1</v>
      </c>
      <c r="W980" s="265">
        <f t="shared" si="3"/>
        <v>0.6885</v>
      </c>
      <c r="X980" s="266">
        <f t="shared" si="4"/>
        <v>1</v>
      </c>
      <c r="Y980" s="267">
        <f t="shared" si="5"/>
        <v>1.46</v>
      </c>
      <c r="Z980" s="267">
        <f t="shared" si="6"/>
        <v>1.1599999999999999</v>
      </c>
      <c r="AA980" s="268">
        <f t="shared" si="644"/>
        <v>0</v>
      </c>
      <c r="AB980" s="456">
        <f t="shared" si="645"/>
        <v>0</v>
      </c>
      <c r="AC980" s="457">
        <f t="shared" si="646"/>
        <v>0</v>
      </c>
      <c r="AD980" s="456">
        <f t="shared" si="647"/>
        <v>0</v>
      </c>
      <c r="AE980" s="458">
        <f t="shared" si="648"/>
        <v>0</v>
      </c>
      <c r="AF980" s="457">
        <f t="shared" si="488"/>
        <v>0</v>
      </c>
      <c r="AG980" s="456">
        <f t="shared" si="649"/>
        <v>0</v>
      </c>
      <c r="AH980" s="457">
        <f t="shared" si="650"/>
        <v>0</v>
      </c>
      <c r="AI980" s="268">
        <f t="shared" si="651"/>
        <v>0</v>
      </c>
      <c r="AJ980" s="269">
        <f t="shared" si="652"/>
        <v>0</v>
      </c>
      <c r="AK980" s="270">
        <f t="shared" si="653"/>
        <v>0</v>
      </c>
      <c r="AL980" s="415">
        <f t="shared" si="654"/>
        <v>0</v>
      </c>
      <c r="AM980" s="259" t="str">
        <f>IF(AP980="","",IFERROR(VLOOKUP(AP980,CODES!$A$3:$D$1348,4,FALSE),"X"))&amp;IF(AQ980="","",IFERROR(VLOOKUP(AQ980,CODES!$A$3:$D$1348,4,FALSE),"X"))&amp;IF(AR980="","",IFERROR(VLOOKUP(AR980,CODES!$A$3:$D$1348,4,FALSE),"X"))&amp;IF(AS980="","",IFERROR(VLOOKUP(AS980,CODES!$A$3:$D$1348,4,FALSE),"X"))&amp;IF(AT980="","",IFERROR(VLOOKUP(AT980,CODES!$A$3:$D$1348,4,FALSE),"X"))&amp;IF(AU980="","",IFERROR(VLOOKUP(AU980,CODES!$A$3:$D$1348,4,FALSE),"X"))&amp;IF(AV980="","",IFERROR(VLOOKUP(AV980,CODES!$A$3:$D$1348,4,FALSE),"X"))&amp;IF(AW980="","",IFERROR(VLOOKUP(AW980,CODES!$A$3:$D$1348,4,FALSE),"X"))&amp;IF(AX980="","",IFERROR(VLOOKUP(AX980,CODES!$A$3:$D$1348,4,FALSE),"X"))&amp;IF(AY980="","",IFERROR(VLOOKUP(AY980,CODES!$A$3:$D$1348,4,FALSE),"X"))</f>
        <v/>
      </c>
      <c r="AN980" s="258">
        <f>SUM(IFERROR(VLOOKUP(AP980,CODES!$A$3:$D$1348,4,FALSE)*BC980,0),IFERROR(VLOOKUP(AQ980,CODES!$A$3:$D$1348,4,FALSE)*BF980,0),IFERROR(VLOOKUP(AR980,CODES!$A$3:$D$1348,4,FALSE)*BI980,0),IFERROR(VLOOKUP(AS980,CODES!$A$3:$D$1348,4,FALSE)*BL980,0),IFERROR(VLOOKUP(AT980,CODES!$A$3:$D$1348,4,FALSE)*BO980,0),IFERROR(VLOOKUP(AU980,CODES!$A$3:$D$1348,4,FALSE)*BR980,0),IFERROR(VLOOKUP(AV980,CODES!$A$3:$D$1348,4,FALSE)*BU980,0),IFERROR(VLOOKUP(AW980,CODES!$A$3:$D$1348,4,FALSE)*BX980,0),IFERROR(VLOOKUP(AX980,CODES!$A$3:$D$1348,4,FALSE)*CA980,0),IFERROR(VLOOKUP(AY980,CODES!$A$3:$D$1348,4,FALSE)*CD980,0))</f>
        <v>0</v>
      </c>
      <c r="AO980" s="258">
        <f>SUM(IFERROR(VLOOKUP(AP980,CODES!$A$3:$D$1348,3,FALSE)*BC980,0),IFERROR(VLOOKUP(AQ980,CODES!$A$3:$D$1348,3,FALSE)*BF980,0),IFERROR(VLOOKUP(AR980,CODES!$A$3:$D$1348,3,FALSE)*BI980,0),IFERROR(VLOOKUP(AS980,CODES!$A$3:$D$1348,3,FALSE)*BL980,0),IFERROR(VLOOKUP(AT980,CODES!$A$3:$D$1348,3,FALSE)*BO980,0),IFERROR(VLOOKUP(AU980,CODES!$A$3:$D$1348,3,FALSE)*BR980,0),IFERROR(VLOOKUP(AV980,CODES!$A$3:$D$1348,3,FALSE)*BU980,0),IFERROR(VLOOKUP(AW980,CODES!$A$3:$D$1348,3,FALSE)*BX980,0),IFERROR(VLOOKUP(AX980,CODES!$A$3:$D$1348,3,FALSE)*CA980,0),IFERROR(VLOOKUP(AY980,CODES!$A$3:$D$1348,3,FALSE)*CD980,0))+B980</f>
        <v>0</v>
      </c>
      <c r="AP980" s="271" t="str">
        <f t="shared" si="489"/>
        <v/>
      </c>
      <c r="AQ980" s="271" t="str">
        <f t="shared" si="490"/>
        <v/>
      </c>
      <c r="AR980" s="271" t="str">
        <f t="shared" si="491"/>
        <v/>
      </c>
      <c r="AS980" s="271" t="str">
        <f t="shared" si="492"/>
        <v/>
      </c>
      <c r="AT980" s="271" t="str">
        <f t="shared" si="493"/>
        <v/>
      </c>
      <c r="AU980" s="271" t="str">
        <f t="shared" si="494"/>
        <v/>
      </c>
      <c r="AV980" s="271" t="str">
        <f t="shared" si="495"/>
        <v/>
      </c>
      <c r="AW980" s="271" t="str">
        <f t="shared" si="496"/>
        <v/>
      </c>
      <c r="AX980" s="271" t="str">
        <f t="shared" si="497"/>
        <v/>
      </c>
      <c r="AY980" s="271" t="str">
        <f t="shared" si="498"/>
        <v/>
      </c>
      <c r="AZ980" s="258">
        <f t="shared" si="655"/>
        <v>0</v>
      </c>
      <c r="BA980" s="258">
        <f t="shared" si="656"/>
        <v>1</v>
      </c>
      <c r="BB980" s="258">
        <f t="shared" si="499"/>
        <v>0</v>
      </c>
      <c r="BC980" s="258">
        <f t="shared" si="500"/>
        <v>1</v>
      </c>
      <c r="BD980" s="258">
        <f t="shared" si="657"/>
        <v>1</v>
      </c>
      <c r="BE980" s="258">
        <f t="shared" si="501"/>
        <v>0</v>
      </c>
      <c r="BF980" s="258">
        <f t="shared" si="502"/>
        <v>1</v>
      </c>
      <c r="BG980" s="258">
        <f t="shared" si="658"/>
        <v>1</v>
      </c>
      <c r="BH980" s="258">
        <f t="shared" si="503"/>
        <v>0</v>
      </c>
      <c r="BI980" s="258">
        <f t="shared" si="504"/>
        <v>1</v>
      </c>
      <c r="BJ980" s="258">
        <f t="shared" si="659"/>
        <v>1</v>
      </c>
      <c r="BK980" s="258">
        <f t="shared" si="505"/>
        <v>0</v>
      </c>
      <c r="BL980" s="258">
        <f t="shared" si="506"/>
        <v>1</v>
      </c>
      <c r="BM980" s="258">
        <f t="shared" si="660"/>
        <v>1</v>
      </c>
      <c r="BN980" s="258">
        <f t="shared" si="507"/>
        <v>0</v>
      </c>
      <c r="BO980" s="258">
        <f t="shared" si="508"/>
        <v>1</v>
      </c>
      <c r="BP980" s="258">
        <f t="shared" si="661"/>
        <v>1</v>
      </c>
      <c r="BQ980" s="258">
        <f t="shared" si="509"/>
        <v>0</v>
      </c>
      <c r="BR980" s="258">
        <f t="shared" si="510"/>
        <v>1</v>
      </c>
      <c r="BS980" s="258">
        <f t="shared" si="662"/>
        <v>1</v>
      </c>
      <c r="BT980" s="258">
        <f t="shared" si="511"/>
        <v>0</v>
      </c>
      <c r="BU980" s="258">
        <f t="shared" si="512"/>
        <v>1</v>
      </c>
      <c r="BV980" s="258">
        <f t="shared" si="663"/>
        <v>1</v>
      </c>
      <c r="BW980" s="258">
        <f t="shared" si="513"/>
        <v>0</v>
      </c>
      <c r="BX980" s="258">
        <f t="shared" si="514"/>
        <v>1</v>
      </c>
      <c r="BY980" s="258">
        <f t="shared" si="664"/>
        <v>1</v>
      </c>
      <c r="BZ980" s="258">
        <f t="shared" si="515"/>
        <v>0</v>
      </c>
      <c r="CA980" s="258">
        <f t="shared" si="516"/>
        <v>1</v>
      </c>
      <c r="CB980" s="258">
        <f t="shared" si="665"/>
        <v>1</v>
      </c>
      <c r="CC980" s="258">
        <f t="shared" si="517"/>
        <v>0</v>
      </c>
      <c r="CD980" s="258">
        <f t="shared" si="518"/>
        <v>1</v>
      </c>
    </row>
    <row r="981" spans="1:82" hidden="1">
      <c r="A981" s="258"/>
      <c r="B981" s="258"/>
      <c r="C981" s="259"/>
      <c r="D981" s="258"/>
      <c r="E981" s="258"/>
      <c r="F981" s="258"/>
      <c r="G981" s="258">
        <v>973</v>
      </c>
      <c r="H981" s="743"/>
      <c r="I981" s="744"/>
      <c r="J981" s="739"/>
      <c r="K981" s="745"/>
      <c r="L981" s="745"/>
      <c r="M981" s="272"/>
      <c r="N981" s="508">
        <f t="shared" si="666"/>
        <v>0</v>
      </c>
      <c r="O981" s="510">
        <f t="shared" si="667"/>
        <v>0</v>
      </c>
      <c r="P981" s="260">
        <f t="shared" si="668"/>
        <v>0</v>
      </c>
      <c r="Q981" s="261">
        <f t="shared" si="669"/>
        <v>0</v>
      </c>
      <c r="R981" s="261">
        <f t="shared" si="670"/>
        <v>0</v>
      </c>
      <c r="S981" s="262"/>
      <c r="T981" s="262"/>
      <c r="U981" s="263">
        <f t="shared" si="643"/>
        <v>1.288</v>
      </c>
      <c r="V981" s="264">
        <f>IF(E981="SP",1,IF(D981="",ExtraMargeMateriaal,(1-VLOOKUP(D981,TabelAankoop[],4,FALSE))))</f>
        <v>1</v>
      </c>
      <c r="W981" s="265">
        <f t="shared" si="3"/>
        <v>0.6885</v>
      </c>
      <c r="X981" s="266">
        <f t="shared" si="4"/>
        <v>1</v>
      </c>
      <c r="Y981" s="267">
        <f t="shared" si="5"/>
        <v>1.46</v>
      </c>
      <c r="Z981" s="267">
        <f t="shared" si="6"/>
        <v>1.1599999999999999</v>
      </c>
      <c r="AA981" s="268">
        <f t="shared" si="644"/>
        <v>0</v>
      </c>
      <c r="AB981" s="456">
        <f t="shared" si="645"/>
        <v>0</v>
      </c>
      <c r="AC981" s="457">
        <f t="shared" si="646"/>
        <v>0</v>
      </c>
      <c r="AD981" s="456">
        <f t="shared" si="647"/>
        <v>0</v>
      </c>
      <c r="AE981" s="458">
        <f t="shared" si="648"/>
        <v>0</v>
      </c>
      <c r="AF981" s="457">
        <f t="shared" si="488"/>
        <v>0</v>
      </c>
      <c r="AG981" s="456">
        <f t="shared" si="649"/>
        <v>0</v>
      </c>
      <c r="AH981" s="457">
        <f t="shared" si="650"/>
        <v>0</v>
      </c>
      <c r="AI981" s="268">
        <f t="shared" si="651"/>
        <v>0</v>
      </c>
      <c r="AJ981" s="269">
        <f t="shared" si="652"/>
        <v>0</v>
      </c>
      <c r="AK981" s="270">
        <f t="shared" si="653"/>
        <v>0</v>
      </c>
      <c r="AL981" s="415">
        <f t="shared" si="654"/>
        <v>0</v>
      </c>
      <c r="AM981" s="259" t="str">
        <f>IF(AP981="","",IFERROR(VLOOKUP(AP981,CODES!$A$3:$D$1348,4,FALSE),"X"))&amp;IF(AQ981="","",IFERROR(VLOOKUP(AQ981,CODES!$A$3:$D$1348,4,FALSE),"X"))&amp;IF(AR981="","",IFERROR(VLOOKUP(AR981,CODES!$A$3:$D$1348,4,FALSE),"X"))&amp;IF(AS981="","",IFERROR(VLOOKUP(AS981,CODES!$A$3:$D$1348,4,FALSE),"X"))&amp;IF(AT981="","",IFERROR(VLOOKUP(AT981,CODES!$A$3:$D$1348,4,FALSE),"X"))&amp;IF(AU981="","",IFERROR(VLOOKUP(AU981,CODES!$A$3:$D$1348,4,FALSE),"X"))&amp;IF(AV981="","",IFERROR(VLOOKUP(AV981,CODES!$A$3:$D$1348,4,FALSE),"X"))&amp;IF(AW981="","",IFERROR(VLOOKUP(AW981,CODES!$A$3:$D$1348,4,FALSE),"X"))&amp;IF(AX981="","",IFERROR(VLOOKUP(AX981,CODES!$A$3:$D$1348,4,FALSE),"X"))&amp;IF(AY981="","",IFERROR(VLOOKUP(AY981,CODES!$A$3:$D$1348,4,FALSE),"X"))</f>
        <v/>
      </c>
      <c r="AN981" s="258">
        <f>SUM(IFERROR(VLOOKUP(AP981,CODES!$A$3:$D$1348,4,FALSE)*BC981,0),IFERROR(VLOOKUP(AQ981,CODES!$A$3:$D$1348,4,FALSE)*BF981,0),IFERROR(VLOOKUP(AR981,CODES!$A$3:$D$1348,4,FALSE)*BI981,0),IFERROR(VLOOKUP(AS981,CODES!$A$3:$D$1348,4,FALSE)*BL981,0),IFERROR(VLOOKUP(AT981,CODES!$A$3:$D$1348,4,FALSE)*BO981,0),IFERROR(VLOOKUP(AU981,CODES!$A$3:$D$1348,4,FALSE)*BR981,0),IFERROR(VLOOKUP(AV981,CODES!$A$3:$D$1348,4,FALSE)*BU981,0),IFERROR(VLOOKUP(AW981,CODES!$A$3:$D$1348,4,FALSE)*BX981,0),IFERROR(VLOOKUP(AX981,CODES!$A$3:$D$1348,4,FALSE)*CA981,0),IFERROR(VLOOKUP(AY981,CODES!$A$3:$D$1348,4,FALSE)*CD981,0))</f>
        <v>0</v>
      </c>
      <c r="AO981" s="258">
        <f>SUM(IFERROR(VLOOKUP(AP981,CODES!$A$3:$D$1348,3,FALSE)*BC981,0),IFERROR(VLOOKUP(AQ981,CODES!$A$3:$D$1348,3,FALSE)*BF981,0),IFERROR(VLOOKUP(AR981,CODES!$A$3:$D$1348,3,FALSE)*BI981,0),IFERROR(VLOOKUP(AS981,CODES!$A$3:$D$1348,3,FALSE)*BL981,0),IFERROR(VLOOKUP(AT981,CODES!$A$3:$D$1348,3,FALSE)*BO981,0),IFERROR(VLOOKUP(AU981,CODES!$A$3:$D$1348,3,FALSE)*BR981,0),IFERROR(VLOOKUP(AV981,CODES!$A$3:$D$1348,3,FALSE)*BU981,0),IFERROR(VLOOKUP(AW981,CODES!$A$3:$D$1348,3,FALSE)*BX981,0),IFERROR(VLOOKUP(AX981,CODES!$A$3:$D$1348,3,FALSE)*CA981,0),IFERROR(VLOOKUP(AY981,CODES!$A$3:$D$1348,3,FALSE)*CD981,0))+B981</f>
        <v>0</v>
      </c>
      <c r="AP981" s="271" t="str">
        <f t="shared" si="489"/>
        <v/>
      </c>
      <c r="AQ981" s="271" t="str">
        <f t="shared" si="490"/>
        <v/>
      </c>
      <c r="AR981" s="271" t="str">
        <f t="shared" si="491"/>
        <v/>
      </c>
      <c r="AS981" s="271" t="str">
        <f t="shared" si="492"/>
        <v/>
      </c>
      <c r="AT981" s="271" t="str">
        <f t="shared" si="493"/>
        <v/>
      </c>
      <c r="AU981" s="271" t="str">
        <f t="shared" si="494"/>
        <v/>
      </c>
      <c r="AV981" s="271" t="str">
        <f t="shared" si="495"/>
        <v/>
      </c>
      <c r="AW981" s="271" t="str">
        <f t="shared" si="496"/>
        <v/>
      </c>
      <c r="AX981" s="271" t="str">
        <f t="shared" si="497"/>
        <v/>
      </c>
      <c r="AY981" s="271" t="str">
        <f t="shared" si="498"/>
        <v/>
      </c>
      <c r="AZ981" s="258">
        <f t="shared" si="655"/>
        <v>0</v>
      </c>
      <c r="BA981" s="258">
        <f t="shared" si="656"/>
        <v>1</v>
      </c>
      <c r="BB981" s="258">
        <f t="shared" si="499"/>
        <v>0</v>
      </c>
      <c r="BC981" s="258">
        <f t="shared" si="500"/>
        <v>1</v>
      </c>
      <c r="BD981" s="258">
        <f t="shared" si="657"/>
        <v>1</v>
      </c>
      <c r="BE981" s="258">
        <f t="shared" si="501"/>
        <v>0</v>
      </c>
      <c r="BF981" s="258">
        <f t="shared" si="502"/>
        <v>1</v>
      </c>
      <c r="BG981" s="258">
        <f t="shared" si="658"/>
        <v>1</v>
      </c>
      <c r="BH981" s="258">
        <f t="shared" si="503"/>
        <v>0</v>
      </c>
      <c r="BI981" s="258">
        <f t="shared" si="504"/>
        <v>1</v>
      </c>
      <c r="BJ981" s="258">
        <f t="shared" si="659"/>
        <v>1</v>
      </c>
      <c r="BK981" s="258">
        <f t="shared" si="505"/>
        <v>0</v>
      </c>
      <c r="BL981" s="258">
        <f t="shared" si="506"/>
        <v>1</v>
      </c>
      <c r="BM981" s="258">
        <f t="shared" si="660"/>
        <v>1</v>
      </c>
      <c r="BN981" s="258">
        <f t="shared" si="507"/>
        <v>0</v>
      </c>
      <c r="BO981" s="258">
        <f t="shared" si="508"/>
        <v>1</v>
      </c>
      <c r="BP981" s="258">
        <f t="shared" si="661"/>
        <v>1</v>
      </c>
      <c r="BQ981" s="258">
        <f t="shared" si="509"/>
        <v>0</v>
      </c>
      <c r="BR981" s="258">
        <f t="shared" si="510"/>
        <v>1</v>
      </c>
      <c r="BS981" s="258">
        <f t="shared" si="662"/>
        <v>1</v>
      </c>
      <c r="BT981" s="258">
        <f t="shared" si="511"/>
        <v>0</v>
      </c>
      <c r="BU981" s="258">
        <f t="shared" si="512"/>
        <v>1</v>
      </c>
      <c r="BV981" s="258">
        <f t="shared" si="663"/>
        <v>1</v>
      </c>
      <c r="BW981" s="258">
        <f t="shared" si="513"/>
        <v>0</v>
      </c>
      <c r="BX981" s="258">
        <f t="shared" si="514"/>
        <v>1</v>
      </c>
      <c r="BY981" s="258">
        <f t="shared" si="664"/>
        <v>1</v>
      </c>
      <c r="BZ981" s="258">
        <f t="shared" si="515"/>
        <v>0</v>
      </c>
      <c r="CA981" s="258">
        <f t="shared" si="516"/>
        <v>1</v>
      </c>
      <c r="CB981" s="258">
        <f t="shared" si="665"/>
        <v>1</v>
      </c>
      <c r="CC981" s="258">
        <f t="shared" si="517"/>
        <v>0</v>
      </c>
      <c r="CD981" s="258">
        <f t="shared" si="518"/>
        <v>1</v>
      </c>
    </row>
    <row r="982" spans="1:82" hidden="1">
      <c r="A982" s="258"/>
      <c r="B982" s="258"/>
      <c r="C982" s="259"/>
      <c r="D982" s="258"/>
      <c r="E982" s="258"/>
      <c r="F982" s="258"/>
      <c r="G982" s="258">
        <v>974</v>
      </c>
      <c r="H982" s="743"/>
      <c r="I982" s="744"/>
      <c r="J982" s="739"/>
      <c r="K982" s="745"/>
      <c r="L982" s="745"/>
      <c r="M982" s="272"/>
      <c r="N982" s="508">
        <f t="shared" si="666"/>
        <v>0</v>
      </c>
      <c r="O982" s="510">
        <f t="shared" si="667"/>
        <v>0</v>
      </c>
      <c r="P982" s="260">
        <f t="shared" si="668"/>
        <v>0</v>
      </c>
      <c r="Q982" s="261">
        <f t="shared" si="669"/>
        <v>0</v>
      </c>
      <c r="R982" s="261">
        <f t="shared" si="670"/>
        <v>0</v>
      </c>
      <c r="S982" s="262"/>
      <c r="T982" s="262"/>
      <c r="U982" s="263">
        <f t="shared" si="643"/>
        <v>1.288</v>
      </c>
      <c r="V982" s="264">
        <f>IF(E982="SP",1,IF(D982="",ExtraMargeMateriaal,(1-VLOOKUP(D982,TabelAankoop[],4,FALSE))))</f>
        <v>1</v>
      </c>
      <c r="W982" s="265">
        <f t="shared" si="3"/>
        <v>0.6885</v>
      </c>
      <c r="X982" s="266">
        <f t="shared" si="4"/>
        <v>1</v>
      </c>
      <c r="Y982" s="267">
        <f t="shared" si="5"/>
        <v>1.46</v>
      </c>
      <c r="Z982" s="267">
        <f t="shared" si="6"/>
        <v>1.1599999999999999</v>
      </c>
      <c r="AA982" s="268">
        <f t="shared" si="644"/>
        <v>0</v>
      </c>
      <c r="AB982" s="456">
        <f t="shared" si="645"/>
        <v>0</v>
      </c>
      <c r="AC982" s="457">
        <f t="shared" si="646"/>
        <v>0</v>
      </c>
      <c r="AD982" s="456">
        <f t="shared" si="647"/>
        <v>0</v>
      </c>
      <c r="AE982" s="458">
        <f t="shared" si="648"/>
        <v>0</v>
      </c>
      <c r="AF982" s="457">
        <f t="shared" si="488"/>
        <v>0</v>
      </c>
      <c r="AG982" s="456">
        <f t="shared" si="649"/>
        <v>0</v>
      </c>
      <c r="AH982" s="457">
        <f t="shared" si="650"/>
        <v>0</v>
      </c>
      <c r="AI982" s="268">
        <f t="shared" si="651"/>
        <v>0</v>
      </c>
      <c r="AJ982" s="269">
        <f t="shared" si="652"/>
        <v>0</v>
      </c>
      <c r="AK982" s="270">
        <f t="shared" si="653"/>
        <v>0</v>
      </c>
      <c r="AL982" s="415">
        <f t="shared" si="654"/>
        <v>0</v>
      </c>
      <c r="AM982" s="259" t="str">
        <f>IF(AP982="","",IFERROR(VLOOKUP(AP982,CODES!$A$3:$D$1348,4,FALSE),"X"))&amp;IF(AQ982="","",IFERROR(VLOOKUP(AQ982,CODES!$A$3:$D$1348,4,FALSE),"X"))&amp;IF(AR982="","",IFERROR(VLOOKUP(AR982,CODES!$A$3:$D$1348,4,FALSE),"X"))&amp;IF(AS982="","",IFERROR(VLOOKUP(AS982,CODES!$A$3:$D$1348,4,FALSE),"X"))&amp;IF(AT982="","",IFERROR(VLOOKUP(AT982,CODES!$A$3:$D$1348,4,FALSE),"X"))&amp;IF(AU982="","",IFERROR(VLOOKUP(AU982,CODES!$A$3:$D$1348,4,FALSE),"X"))&amp;IF(AV982="","",IFERROR(VLOOKUP(AV982,CODES!$A$3:$D$1348,4,FALSE),"X"))&amp;IF(AW982="","",IFERROR(VLOOKUP(AW982,CODES!$A$3:$D$1348,4,FALSE),"X"))&amp;IF(AX982="","",IFERROR(VLOOKUP(AX982,CODES!$A$3:$D$1348,4,FALSE),"X"))&amp;IF(AY982="","",IFERROR(VLOOKUP(AY982,CODES!$A$3:$D$1348,4,FALSE),"X"))</f>
        <v/>
      </c>
      <c r="AN982" s="258">
        <f>SUM(IFERROR(VLOOKUP(AP982,CODES!$A$3:$D$1348,4,FALSE)*BC982,0),IFERROR(VLOOKUP(AQ982,CODES!$A$3:$D$1348,4,FALSE)*BF982,0),IFERROR(VLOOKUP(AR982,CODES!$A$3:$D$1348,4,FALSE)*BI982,0),IFERROR(VLOOKUP(AS982,CODES!$A$3:$D$1348,4,FALSE)*BL982,0),IFERROR(VLOOKUP(AT982,CODES!$A$3:$D$1348,4,FALSE)*BO982,0),IFERROR(VLOOKUP(AU982,CODES!$A$3:$D$1348,4,FALSE)*BR982,0),IFERROR(VLOOKUP(AV982,CODES!$A$3:$D$1348,4,FALSE)*BU982,0),IFERROR(VLOOKUP(AW982,CODES!$A$3:$D$1348,4,FALSE)*BX982,0),IFERROR(VLOOKUP(AX982,CODES!$A$3:$D$1348,4,FALSE)*CA982,0),IFERROR(VLOOKUP(AY982,CODES!$A$3:$D$1348,4,FALSE)*CD982,0))</f>
        <v>0</v>
      </c>
      <c r="AO982" s="258">
        <f>SUM(IFERROR(VLOOKUP(AP982,CODES!$A$3:$D$1348,3,FALSE)*BC982,0),IFERROR(VLOOKUP(AQ982,CODES!$A$3:$D$1348,3,FALSE)*BF982,0),IFERROR(VLOOKUP(AR982,CODES!$A$3:$D$1348,3,FALSE)*BI982,0),IFERROR(VLOOKUP(AS982,CODES!$A$3:$D$1348,3,FALSE)*BL982,0),IFERROR(VLOOKUP(AT982,CODES!$A$3:$D$1348,3,FALSE)*BO982,0),IFERROR(VLOOKUP(AU982,CODES!$A$3:$D$1348,3,FALSE)*BR982,0),IFERROR(VLOOKUP(AV982,CODES!$A$3:$D$1348,3,FALSE)*BU982,0),IFERROR(VLOOKUP(AW982,CODES!$A$3:$D$1348,3,FALSE)*BX982,0),IFERROR(VLOOKUP(AX982,CODES!$A$3:$D$1348,3,FALSE)*CA982,0),IFERROR(VLOOKUP(AY982,CODES!$A$3:$D$1348,3,FALSE)*CD982,0))+B982</f>
        <v>0</v>
      </c>
      <c r="AP982" s="271" t="str">
        <f t="shared" si="489"/>
        <v/>
      </c>
      <c r="AQ982" s="271" t="str">
        <f t="shared" si="490"/>
        <v/>
      </c>
      <c r="AR982" s="271" t="str">
        <f t="shared" si="491"/>
        <v/>
      </c>
      <c r="AS982" s="271" t="str">
        <f t="shared" si="492"/>
        <v/>
      </c>
      <c r="AT982" s="271" t="str">
        <f t="shared" si="493"/>
        <v/>
      </c>
      <c r="AU982" s="271" t="str">
        <f t="shared" si="494"/>
        <v/>
      </c>
      <c r="AV982" s="271" t="str">
        <f t="shared" si="495"/>
        <v/>
      </c>
      <c r="AW982" s="271" t="str">
        <f t="shared" si="496"/>
        <v/>
      </c>
      <c r="AX982" s="271" t="str">
        <f t="shared" si="497"/>
        <v/>
      </c>
      <c r="AY982" s="271" t="str">
        <f t="shared" si="498"/>
        <v/>
      </c>
      <c r="AZ982" s="258">
        <f t="shared" si="655"/>
        <v>0</v>
      </c>
      <c r="BA982" s="258">
        <f t="shared" si="656"/>
        <v>1</v>
      </c>
      <c r="BB982" s="258">
        <f t="shared" si="499"/>
        <v>0</v>
      </c>
      <c r="BC982" s="258">
        <f t="shared" si="500"/>
        <v>1</v>
      </c>
      <c r="BD982" s="258">
        <f t="shared" si="657"/>
        <v>1</v>
      </c>
      <c r="BE982" s="258">
        <f t="shared" si="501"/>
        <v>0</v>
      </c>
      <c r="BF982" s="258">
        <f t="shared" si="502"/>
        <v>1</v>
      </c>
      <c r="BG982" s="258">
        <f t="shared" si="658"/>
        <v>1</v>
      </c>
      <c r="BH982" s="258">
        <f t="shared" si="503"/>
        <v>0</v>
      </c>
      <c r="BI982" s="258">
        <f t="shared" si="504"/>
        <v>1</v>
      </c>
      <c r="BJ982" s="258">
        <f t="shared" si="659"/>
        <v>1</v>
      </c>
      <c r="BK982" s="258">
        <f t="shared" si="505"/>
        <v>0</v>
      </c>
      <c r="BL982" s="258">
        <f t="shared" si="506"/>
        <v>1</v>
      </c>
      <c r="BM982" s="258">
        <f t="shared" si="660"/>
        <v>1</v>
      </c>
      <c r="BN982" s="258">
        <f t="shared" si="507"/>
        <v>0</v>
      </c>
      <c r="BO982" s="258">
        <f t="shared" si="508"/>
        <v>1</v>
      </c>
      <c r="BP982" s="258">
        <f t="shared" si="661"/>
        <v>1</v>
      </c>
      <c r="BQ982" s="258">
        <f t="shared" si="509"/>
        <v>0</v>
      </c>
      <c r="BR982" s="258">
        <f t="shared" si="510"/>
        <v>1</v>
      </c>
      <c r="BS982" s="258">
        <f t="shared" si="662"/>
        <v>1</v>
      </c>
      <c r="BT982" s="258">
        <f t="shared" si="511"/>
        <v>0</v>
      </c>
      <c r="BU982" s="258">
        <f t="shared" si="512"/>
        <v>1</v>
      </c>
      <c r="BV982" s="258">
        <f t="shared" si="663"/>
        <v>1</v>
      </c>
      <c r="BW982" s="258">
        <f t="shared" si="513"/>
        <v>0</v>
      </c>
      <c r="BX982" s="258">
        <f t="shared" si="514"/>
        <v>1</v>
      </c>
      <c r="BY982" s="258">
        <f t="shared" si="664"/>
        <v>1</v>
      </c>
      <c r="BZ982" s="258">
        <f t="shared" si="515"/>
        <v>0</v>
      </c>
      <c r="CA982" s="258">
        <f t="shared" si="516"/>
        <v>1</v>
      </c>
      <c r="CB982" s="258">
        <f t="shared" si="665"/>
        <v>1</v>
      </c>
      <c r="CC982" s="258">
        <f t="shared" si="517"/>
        <v>0</v>
      </c>
      <c r="CD982" s="258">
        <f t="shared" si="518"/>
        <v>1</v>
      </c>
    </row>
    <row r="983" spans="1:82" hidden="1">
      <c r="A983" s="258"/>
      <c r="B983" s="258"/>
      <c r="C983" s="259"/>
      <c r="D983" s="258"/>
      <c r="E983" s="258"/>
      <c r="F983" s="258"/>
      <c r="G983" s="258">
        <v>975</v>
      </c>
      <c r="H983" s="743"/>
      <c r="I983" s="744"/>
      <c r="J983" s="739"/>
      <c r="K983" s="745"/>
      <c r="L983" s="745"/>
      <c r="M983" s="272"/>
      <c r="N983" s="508">
        <f t="shared" si="666"/>
        <v>0</v>
      </c>
      <c r="O983" s="510">
        <f t="shared" si="667"/>
        <v>0</v>
      </c>
      <c r="P983" s="260">
        <f t="shared" si="668"/>
        <v>0</v>
      </c>
      <c r="Q983" s="261">
        <f t="shared" si="669"/>
        <v>0</v>
      </c>
      <c r="R983" s="261">
        <f t="shared" si="670"/>
        <v>0</v>
      </c>
      <c r="S983" s="262"/>
      <c r="T983" s="262"/>
      <c r="U983" s="263">
        <f t="shared" si="643"/>
        <v>1.288</v>
      </c>
      <c r="V983" s="264">
        <f>IF(E983="SP",1,IF(D983="",ExtraMargeMateriaal,(1-VLOOKUP(D983,TabelAankoop[],4,FALSE))))</f>
        <v>1</v>
      </c>
      <c r="W983" s="265">
        <f t="shared" si="3"/>
        <v>0.6885</v>
      </c>
      <c r="X983" s="266">
        <f t="shared" si="4"/>
        <v>1</v>
      </c>
      <c r="Y983" s="267">
        <f t="shared" si="5"/>
        <v>1.46</v>
      </c>
      <c r="Z983" s="267">
        <f t="shared" si="6"/>
        <v>1.1599999999999999</v>
      </c>
      <c r="AA983" s="268">
        <f t="shared" si="644"/>
        <v>0</v>
      </c>
      <c r="AB983" s="456">
        <f t="shared" si="645"/>
        <v>0</v>
      </c>
      <c r="AC983" s="457">
        <f t="shared" si="646"/>
        <v>0</v>
      </c>
      <c r="AD983" s="456">
        <f t="shared" si="647"/>
        <v>0</v>
      </c>
      <c r="AE983" s="458">
        <f t="shared" si="648"/>
        <v>0</v>
      </c>
      <c r="AF983" s="457">
        <f t="shared" si="488"/>
        <v>0</v>
      </c>
      <c r="AG983" s="456">
        <f t="shared" si="649"/>
        <v>0</v>
      </c>
      <c r="AH983" s="457">
        <f t="shared" si="650"/>
        <v>0</v>
      </c>
      <c r="AI983" s="268">
        <f t="shared" si="651"/>
        <v>0</v>
      </c>
      <c r="AJ983" s="269">
        <f t="shared" si="652"/>
        <v>0</v>
      </c>
      <c r="AK983" s="270">
        <f t="shared" si="653"/>
        <v>0</v>
      </c>
      <c r="AL983" s="415">
        <f t="shared" si="654"/>
        <v>0</v>
      </c>
      <c r="AM983" s="259" t="str">
        <f>IF(AP983="","",IFERROR(VLOOKUP(AP983,CODES!$A$3:$D$1348,4,FALSE),"X"))&amp;IF(AQ983="","",IFERROR(VLOOKUP(AQ983,CODES!$A$3:$D$1348,4,FALSE),"X"))&amp;IF(AR983="","",IFERROR(VLOOKUP(AR983,CODES!$A$3:$D$1348,4,FALSE),"X"))&amp;IF(AS983="","",IFERROR(VLOOKUP(AS983,CODES!$A$3:$D$1348,4,FALSE),"X"))&amp;IF(AT983="","",IFERROR(VLOOKUP(AT983,CODES!$A$3:$D$1348,4,FALSE),"X"))&amp;IF(AU983="","",IFERROR(VLOOKUP(AU983,CODES!$A$3:$D$1348,4,FALSE),"X"))&amp;IF(AV983="","",IFERROR(VLOOKUP(AV983,CODES!$A$3:$D$1348,4,FALSE),"X"))&amp;IF(AW983="","",IFERROR(VLOOKUP(AW983,CODES!$A$3:$D$1348,4,FALSE),"X"))&amp;IF(AX983="","",IFERROR(VLOOKUP(AX983,CODES!$A$3:$D$1348,4,FALSE),"X"))&amp;IF(AY983="","",IFERROR(VLOOKUP(AY983,CODES!$A$3:$D$1348,4,FALSE),"X"))</f>
        <v/>
      </c>
      <c r="AN983" s="258">
        <f>SUM(IFERROR(VLOOKUP(AP983,CODES!$A$3:$D$1348,4,FALSE)*BC983,0),IFERROR(VLOOKUP(AQ983,CODES!$A$3:$D$1348,4,FALSE)*BF983,0),IFERROR(VLOOKUP(AR983,CODES!$A$3:$D$1348,4,FALSE)*BI983,0),IFERROR(VLOOKUP(AS983,CODES!$A$3:$D$1348,4,FALSE)*BL983,0),IFERROR(VLOOKUP(AT983,CODES!$A$3:$D$1348,4,FALSE)*BO983,0),IFERROR(VLOOKUP(AU983,CODES!$A$3:$D$1348,4,FALSE)*BR983,0),IFERROR(VLOOKUP(AV983,CODES!$A$3:$D$1348,4,FALSE)*BU983,0),IFERROR(VLOOKUP(AW983,CODES!$A$3:$D$1348,4,FALSE)*BX983,0),IFERROR(VLOOKUP(AX983,CODES!$A$3:$D$1348,4,FALSE)*CA983,0),IFERROR(VLOOKUP(AY983,CODES!$A$3:$D$1348,4,FALSE)*CD983,0))</f>
        <v>0</v>
      </c>
      <c r="AO983" s="258">
        <f>SUM(IFERROR(VLOOKUP(AP983,CODES!$A$3:$D$1348,3,FALSE)*BC983,0),IFERROR(VLOOKUP(AQ983,CODES!$A$3:$D$1348,3,FALSE)*BF983,0),IFERROR(VLOOKUP(AR983,CODES!$A$3:$D$1348,3,FALSE)*BI983,0),IFERROR(VLOOKUP(AS983,CODES!$A$3:$D$1348,3,FALSE)*BL983,0),IFERROR(VLOOKUP(AT983,CODES!$A$3:$D$1348,3,FALSE)*BO983,0),IFERROR(VLOOKUP(AU983,CODES!$A$3:$D$1348,3,FALSE)*BR983,0),IFERROR(VLOOKUP(AV983,CODES!$A$3:$D$1348,3,FALSE)*BU983,0),IFERROR(VLOOKUP(AW983,CODES!$A$3:$D$1348,3,FALSE)*BX983,0),IFERROR(VLOOKUP(AX983,CODES!$A$3:$D$1348,3,FALSE)*CA983,0),IFERROR(VLOOKUP(AY983,CODES!$A$3:$D$1348,3,FALSE)*CD983,0))+B983</f>
        <v>0</v>
      </c>
      <c r="AP983" s="271" t="str">
        <f t="shared" si="489"/>
        <v/>
      </c>
      <c r="AQ983" s="271" t="str">
        <f t="shared" si="490"/>
        <v/>
      </c>
      <c r="AR983" s="271" t="str">
        <f t="shared" si="491"/>
        <v/>
      </c>
      <c r="AS983" s="271" t="str">
        <f t="shared" si="492"/>
        <v/>
      </c>
      <c r="AT983" s="271" t="str">
        <f t="shared" si="493"/>
        <v/>
      </c>
      <c r="AU983" s="271" t="str">
        <f t="shared" si="494"/>
        <v/>
      </c>
      <c r="AV983" s="271" t="str">
        <f t="shared" si="495"/>
        <v/>
      </c>
      <c r="AW983" s="271" t="str">
        <f t="shared" si="496"/>
        <v/>
      </c>
      <c r="AX983" s="271" t="str">
        <f t="shared" si="497"/>
        <v/>
      </c>
      <c r="AY983" s="271" t="str">
        <f t="shared" si="498"/>
        <v/>
      </c>
      <c r="AZ983" s="258">
        <f t="shared" si="655"/>
        <v>0</v>
      </c>
      <c r="BA983" s="258">
        <f t="shared" si="656"/>
        <v>1</v>
      </c>
      <c r="BB983" s="258">
        <f t="shared" si="499"/>
        <v>0</v>
      </c>
      <c r="BC983" s="258">
        <f t="shared" si="500"/>
        <v>1</v>
      </c>
      <c r="BD983" s="258">
        <f t="shared" si="657"/>
        <v>1</v>
      </c>
      <c r="BE983" s="258">
        <f t="shared" si="501"/>
        <v>0</v>
      </c>
      <c r="BF983" s="258">
        <f t="shared" si="502"/>
        <v>1</v>
      </c>
      <c r="BG983" s="258">
        <f t="shared" si="658"/>
        <v>1</v>
      </c>
      <c r="BH983" s="258">
        <f t="shared" si="503"/>
        <v>0</v>
      </c>
      <c r="BI983" s="258">
        <f t="shared" si="504"/>
        <v>1</v>
      </c>
      <c r="BJ983" s="258">
        <f t="shared" si="659"/>
        <v>1</v>
      </c>
      <c r="BK983" s="258">
        <f t="shared" si="505"/>
        <v>0</v>
      </c>
      <c r="BL983" s="258">
        <f t="shared" si="506"/>
        <v>1</v>
      </c>
      <c r="BM983" s="258">
        <f t="shared" si="660"/>
        <v>1</v>
      </c>
      <c r="BN983" s="258">
        <f t="shared" si="507"/>
        <v>0</v>
      </c>
      <c r="BO983" s="258">
        <f t="shared" si="508"/>
        <v>1</v>
      </c>
      <c r="BP983" s="258">
        <f t="shared" si="661"/>
        <v>1</v>
      </c>
      <c r="BQ983" s="258">
        <f t="shared" si="509"/>
        <v>0</v>
      </c>
      <c r="BR983" s="258">
        <f t="shared" si="510"/>
        <v>1</v>
      </c>
      <c r="BS983" s="258">
        <f t="shared" si="662"/>
        <v>1</v>
      </c>
      <c r="BT983" s="258">
        <f t="shared" si="511"/>
        <v>0</v>
      </c>
      <c r="BU983" s="258">
        <f t="shared" si="512"/>
        <v>1</v>
      </c>
      <c r="BV983" s="258">
        <f t="shared" si="663"/>
        <v>1</v>
      </c>
      <c r="BW983" s="258">
        <f t="shared" si="513"/>
        <v>0</v>
      </c>
      <c r="BX983" s="258">
        <f t="shared" si="514"/>
        <v>1</v>
      </c>
      <c r="BY983" s="258">
        <f t="shared" si="664"/>
        <v>1</v>
      </c>
      <c r="BZ983" s="258">
        <f t="shared" si="515"/>
        <v>0</v>
      </c>
      <c r="CA983" s="258">
        <f t="shared" si="516"/>
        <v>1</v>
      </c>
      <c r="CB983" s="258">
        <f t="shared" si="665"/>
        <v>1</v>
      </c>
      <c r="CC983" s="258">
        <f t="shared" si="517"/>
        <v>0</v>
      </c>
      <c r="CD983" s="258">
        <f t="shared" si="518"/>
        <v>1</v>
      </c>
    </row>
    <row r="984" spans="1:82" hidden="1">
      <c r="A984" s="258"/>
      <c r="B984" s="258"/>
      <c r="C984" s="259"/>
      <c r="D984" s="258"/>
      <c r="E984" s="258"/>
      <c r="F984" s="258"/>
      <c r="G984" s="258">
        <v>976</v>
      </c>
      <c r="H984" s="743"/>
      <c r="I984" s="744"/>
      <c r="J984" s="739"/>
      <c r="K984" s="745"/>
      <c r="L984" s="745"/>
      <c r="M984" s="272"/>
      <c r="N984" s="508">
        <f t="shared" si="666"/>
        <v>0</v>
      </c>
      <c r="O984" s="510">
        <f t="shared" si="667"/>
        <v>0</v>
      </c>
      <c r="P984" s="260">
        <f t="shared" si="668"/>
        <v>0</v>
      </c>
      <c r="Q984" s="261">
        <f t="shared" si="669"/>
        <v>0</v>
      </c>
      <c r="R984" s="261">
        <f t="shared" si="670"/>
        <v>0</v>
      </c>
      <c r="S984" s="262"/>
      <c r="T984" s="262"/>
      <c r="U984" s="263">
        <f t="shared" si="643"/>
        <v>1.288</v>
      </c>
      <c r="V984" s="264">
        <f>IF(E984="SP",1,IF(D984="",ExtraMargeMateriaal,(1-VLOOKUP(D984,TabelAankoop[],4,FALSE))))</f>
        <v>1</v>
      </c>
      <c r="W984" s="265">
        <f t="shared" si="3"/>
        <v>0.6885</v>
      </c>
      <c r="X984" s="266">
        <f t="shared" si="4"/>
        <v>1</v>
      </c>
      <c r="Y984" s="267">
        <f t="shared" si="5"/>
        <v>1.46</v>
      </c>
      <c r="Z984" s="267">
        <f t="shared" si="6"/>
        <v>1.1599999999999999</v>
      </c>
      <c r="AA984" s="268">
        <f t="shared" si="644"/>
        <v>0</v>
      </c>
      <c r="AB984" s="456">
        <f t="shared" si="645"/>
        <v>0</v>
      </c>
      <c r="AC984" s="457">
        <f t="shared" si="646"/>
        <v>0</v>
      </c>
      <c r="AD984" s="456">
        <f t="shared" si="647"/>
        <v>0</v>
      </c>
      <c r="AE984" s="458">
        <f t="shared" si="648"/>
        <v>0</v>
      </c>
      <c r="AF984" s="457">
        <f t="shared" si="488"/>
        <v>0</v>
      </c>
      <c r="AG984" s="456">
        <f t="shared" si="649"/>
        <v>0</v>
      </c>
      <c r="AH984" s="457">
        <f t="shared" si="650"/>
        <v>0</v>
      </c>
      <c r="AI984" s="268">
        <f t="shared" si="651"/>
        <v>0</v>
      </c>
      <c r="AJ984" s="269">
        <f t="shared" si="652"/>
        <v>0</v>
      </c>
      <c r="AK984" s="270">
        <f t="shared" si="653"/>
        <v>0</v>
      </c>
      <c r="AL984" s="415">
        <f t="shared" si="654"/>
        <v>0</v>
      </c>
      <c r="AM984" s="259" t="str">
        <f>IF(AP984="","",IFERROR(VLOOKUP(AP984,CODES!$A$3:$D$1348,4,FALSE),"X"))&amp;IF(AQ984="","",IFERROR(VLOOKUP(AQ984,CODES!$A$3:$D$1348,4,FALSE),"X"))&amp;IF(AR984="","",IFERROR(VLOOKUP(AR984,CODES!$A$3:$D$1348,4,FALSE),"X"))&amp;IF(AS984="","",IFERROR(VLOOKUP(AS984,CODES!$A$3:$D$1348,4,FALSE),"X"))&amp;IF(AT984="","",IFERROR(VLOOKUP(AT984,CODES!$A$3:$D$1348,4,FALSE),"X"))&amp;IF(AU984="","",IFERROR(VLOOKUP(AU984,CODES!$A$3:$D$1348,4,FALSE),"X"))&amp;IF(AV984="","",IFERROR(VLOOKUP(AV984,CODES!$A$3:$D$1348,4,FALSE),"X"))&amp;IF(AW984="","",IFERROR(VLOOKUP(AW984,CODES!$A$3:$D$1348,4,FALSE),"X"))&amp;IF(AX984="","",IFERROR(VLOOKUP(AX984,CODES!$A$3:$D$1348,4,FALSE),"X"))&amp;IF(AY984="","",IFERROR(VLOOKUP(AY984,CODES!$A$3:$D$1348,4,FALSE),"X"))</f>
        <v/>
      </c>
      <c r="AN984" s="258">
        <f>SUM(IFERROR(VLOOKUP(AP984,CODES!$A$3:$D$1348,4,FALSE)*BC984,0),IFERROR(VLOOKUP(AQ984,CODES!$A$3:$D$1348,4,FALSE)*BF984,0),IFERROR(VLOOKUP(AR984,CODES!$A$3:$D$1348,4,FALSE)*BI984,0),IFERROR(VLOOKUP(AS984,CODES!$A$3:$D$1348,4,FALSE)*BL984,0),IFERROR(VLOOKUP(AT984,CODES!$A$3:$D$1348,4,FALSE)*BO984,0),IFERROR(VLOOKUP(AU984,CODES!$A$3:$D$1348,4,FALSE)*BR984,0),IFERROR(VLOOKUP(AV984,CODES!$A$3:$D$1348,4,FALSE)*BU984,0),IFERROR(VLOOKUP(AW984,CODES!$A$3:$D$1348,4,FALSE)*BX984,0),IFERROR(VLOOKUP(AX984,CODES!$A$3:$D$1348,4,FALSE)*CA984,0),IFERROR(VLOOKUP(AY984,CODES!$A$3:$D$1348,4,FALSE)*CD984,0))</f>
        <v>0</v>
      </c>
      <c r="AO984" s="258">
        <f>SUM(IFERROR(VLOOKUP(AP984,CODES!$A$3:$D$1348,3,FALSE)*BC984,0),IFERROR(VLOOKUP(AQ984,CODES!$A$3:$D$1348,3,FALSE)*BF984,0),IFERROR(VLOOKUP(AR984,CODES!$A$3:$D$1348,3,FALSE)*BI984,0),IFERROR(VLOOKUP(AS984,CODES!$A$3:$D$1348,3,FALSE)*BL984,0),IFERROR(VLOOKUP(AT984,CODES!$A$3:$D$1348,3,FALSE)*BO984,0),IFERROR(VLOOKUP(AU984,CODES!$A$3:$D$1348,3,FALSE)*BR984,0),IFERROR(VLOOKUP(AV984,CODES!$A$3:$D$1348,3,FALSE)*BU984,0),IFERROR(VLOOKUP(AW984,CODES!$A$3:$D$1348,3,FALSE)*BX984,0),IFERROR(VLOOKUP(AX984,CODES!$A$3:$D$1348,3,FALSE)*CA984,0),IFERROR(VLOOKUP(AY984,CODES!$A$3:$D$1348,3,FALSE)*CD984,0))+B984</f>
        <v>0</v>
      </c>
      <c r="AP984" s="271" t="str">
        <f t="shared" si="489"/>
        <v/>
      </c>
      <c r="AQ984" s="271" t="str">
        <f t="shared" si="490"/>
        <v/>
      </c>
      <c r="AR984" s="271" t="str">
        <f t="shared" si="491"/>
        <v/>
      </c>
      <c r="AS984" s="271" t="str">
        <f t="shared" si="492"/>
        <v/>
      </c>
      <c r="AT984" s="271" t="str">
        <f t="shared" si="493"/>
        <v/>
      </c>
      <c r="AU984" s="271" t="str">
        <f t="shared" si="494"/>
        <v/>
      </c>
      <c r="AV984" s="271" t="str">
        <f t="shared" si="495"/>
        <v/>
      </c>
      <c r="AW984" s="271" t="str">
        <f t="shared" si="496"/>
        <v/>
      </c>
      <c r="AX984" s="271" t="str">
        <f t="shared" si="497"/>
        <v/>
      </c>
      <c r="AY984" s="271" t="str">
        <f t="shared" si="498"/>
        <v/>
      </c>
      <c r="AZ984" s="258">
        <f t="shared" si="655"/>
        <v>0</v>
      </c>
      <c r="BA984" s="258">
        <f t="shared" si="656"/>
        <v>1</v>
      </c>
      <c r="BB984" s="258">
        <f t="shared" si="499"/>
        <v>0</v>
      </c>
      <c r="BC984" s="258">
        <f t="shared" si="500"/>
        <v>1</v>
      </c>
      <c r="BD984" s="258">
        <f t="shared" si="657"/>
        <v>1</v>
      </c>
      <c r="BE984" s="258">
        <f t="shared" si="501"/>
        <v>0</v>
      </c>
      <c r="BF984" s="258">
        <f t="shared" si="502"/>
        <v>1</v>
      </c>
      <c r="BG984" s="258">
        <f t="shared" si="658"/>
        <v>1</v>
      </c>
      <c r="BH984" s="258">
        <f t="shared" si="503"/>
        <v>0</v>
      </c>
      <c r="BI984" s="258">
        <f t="shared" si="504"/>
        <v>1</v>
      </c>
      <c r="BJ984" s="258">
        <f t="shared" si="659"/>
        <v>1</v>
      </c>
      <c r="BK984" s="258">
        <f t="shared" si="505"/>
        <v>0</v>
      </c>
      <c r="BL984" s="258">
        <f t="shared" si="506"/>
        <v>1</v>
      </c>
      <c r="BM984" s="258">
        <f t="shared" si="660"/>
        <v>1</v>
      </c>
      <c r="BN984" s="258">
        <f t="shared" si="507"/>
        <v>0</v>
      </c>
      <c r="BO984" s="258">
        <f t="shared" si="508"/>
        <v>1</v>
      </c>
      <c r="BP984" s="258">
        <f t="shared" si="661"/>
        <v>1</v>
      </c>
      <c r="BQ984" s="258">
        <f t="shared" si="509"/>
        <v>0</v>
      </c>
      <c r="BR984" s="258">
        <f t="shared" si="510"/>
        <v>1</v>
      </c>
      <c r="BS984" s="258">
        <f t="shared" si="662"/>
        <v>1</v>
      </c>
      <c r="BT984" s="258">
        <f t="shared" si="511"/>
        <v>0</v>
      </c>
      <c r="BU984" s="258">
        <f t="shared" si="512"/>
        <v>1</v>
      </c>
      <c r="BV984" s="258">
        <f t="shared" si="663"/>
        <v>1</v>
      </c>
      <c r="BW984" s="258">
        <f t="shared" si="513"/>
        <v>0</v>
      </c>
      <c r="BX984" s="258">
        <f t="shared" si="514"/>
        <v>1</v>
      </c>
      <c r="BY984" s="258">
        <f t="shared" si="664"/>
        <v>1</v>
      </c>
      <c r="BZ984" s="258">
        <f t="shared" si="515"/>
        <v>0</v>
      </c>
      <c r="CA984" s="258">
        <f t="shared" si="516"/>
        <v>1</v>
      </c>
      <c r="CB984" s="258">
        <f t="shared" si="665"/>
        <v>1</v>
      </c>
      <c r="CC984" s="258">
        <f t="shared" si="517"/>
        <v>0</v>
      </c>
      <c r="CD984" s="258">
        <f t="shared" si="518"/>
        <v>1</v>
      </c>
    </row>
    <row r="985" spans="1:82" hidden="1">
      <c r="A985" s="258"/>
      <c r="B985" s="258"/>
      <c r="C985" s="259"/>
      <c r="D985" s="258"/>
      <c r="E985" s="258"/>
      <c r="F985" s="258"/>
      <c r="G985" s="258">
        <v>977</v>
      </c>
      <c r="H985" s="743"/>
      <c r="I985" s="744"/>
      <c r="J985" s="739"/>
      <c r="K985" s="745"/>
      <c r="L985" s="745"/>
      <c r="M985" s="272"/>
      <c r="N985" s="508">
        <f t="shared" si="666"/>
        <v>0</v>
      </c>
      <c r="O985" s="510">
        <f t="shared" si="667"/>
        <v>0</v>
      </c>
      <c r="P985" s="260">
        <f t="shared" si="668"/>
        <v>0</v>
      </c>
      <c r="Q985" s="261">
        <f t="shared" si="669"/>
        <v>0</v>
      </c>
      <c r="R985" s="261">
        <f t="shared" si="670"/>
        <v>0</v>
      </c>
      <c r="S985" s="262"/>
      <c r="T985" s="262"/>
      <c r="U985" s="263">
        <f t="shared" si="643"/>
        <v>1.288</v>
      </c>
      <c r="V985" s="264">
        <f>IF(E985="SP",1,IF(D985="",ExtraMargeMateriaal,(1-VLOOKUP(D985,TabelAankoop[],4,FALSE))))</f>
        <v>1</v>
      </c>
      <c r="W985" s="265">
        <f t="shared" si="3"/>
        <v>0.6885</v>
      </c>
      <c r="X985" s="266">
        <f t="shared" si="4"/>
        <v>1</v>
      </c>
      <c r="Y985" s="267">
        <f t="shared" si="5"/>
        <v>1.46</v>
      </c>
      <c r="Z985" s="267">
        <f t="shared" si="6"/>
        <v>1.1599999999999999</v>
      </c>
      <c r="AA985" s="268">
        <f t="shared" si="644"/>
        <v>0</v>
      </c>
      <c r="AB985" s="456">
        <f t="shared" si="645"/>
        <v>0</v>
      </c>
      <c r="AC985" s="457">
        <f t="shared" si="646"/>
        <v>0</v>
      </c>
      <c r="AD985" s="456">
        <f t="shared" si="647"/>
        <v>0</v>
      </c>
      <c r="AE985" s="458">
        <f t="shared" si="648"/>
        <v>0</v>
      </c>
      <c r="AF985" s="457">
        <f t="shared" si="488"/>
        <v>0</v>
      </c>
      <c r="AG985" s="456">
        <f t="shared" si="649"/>
        <v>0</v>
      </c>
      <c r="AH985" s="457">
        <f t="shared" si="650"/>
        <v>0</v>
      </c>
      <c r="AI985" s="268">
        <f t="shared" si="651"/>
        <v>0</v>
      </c>
      <c r="AJ985" s="269">
        <f t="shared" si="652"/>
        <v>0</v>
      </c>
      <c r="AK985" s="270">
        <f t="shared" si="653"/>
        <v>0</v>
      </c>
      <c r="AL985" s="415">
        <f t="shared" si="654"/>
        <v>0</v>
      </c>
      <c r="AM985" s="259" t="str">
        <f>IF(AP985="","",IFERROR(VLOOKUP(AP985,CODES!$A$3:$D$1348,4,FALSE),"X"))&amp;IF(AQ985="","",IFERROR(VLOOKUP(AQ985,CODES!$A$3:$D$1348,4,FALSE),"X"))&amp;IF(AR985="","",IFERROR(VLOOKUP(AR985,CODES!$A$3:$D$1348,4,FALSE),"X"))&amp;IF(AS985="","",IFERROR(VLOOKUP(AS985,CODES!$A$3:$D$1348,4,FALSE),"X"))&amp;IF(AT985="","",IFERROR(VLOOKUP(AT985,CODES!$A$3:$D$1348,4,FALSE),"X"))&amp;IF(AU985="","",IFERROR(VLOOKUP(AU985,CODES!$A$3:$D$1348,4,FALSE),"X"))&amp;IF(AV985="","",IFERROR(VLOOKUP(AV985,CODES!$A$3:$D$1348,4,FALSE),"X"))&amp;IF(AW985="","",IFERROR(VLOOKUP(AW985,CODES!$A$3:$D$1348,4,FALSE),"X"))&amp;IF(AX985="","",IFERROR(VLOOKUP(AX985,CODES!$A$3:$D$1348,4,FALSE),"X"))&amp;IF(AY985="","",IFERROR(VLOOKUP(AY985,CODES!$A$3:$D$1348,4,FALSE),"X"))</f>
        <v/>
      </c>
      <c r="AN985" s="258">
        <f>SUM(IFERROR(VLOOKUP(AP985,CODES!$A$3:$D$1348,4,FALSE)*BC985,0),IFERROR(VLOOKUP(AQ985,CODES!$A$3:$D$1348,4,FALSE)*BF985,0),IFERROR(VLOOKUP(AR985,CODES!$A$3:$D$1348,4,FALSE)*BI985,0),IFERROR(VLOOKUP(AS985,CODES!$A$3:$D$1348,4,FALSE)*BL985,0),IFERROR(VLOOKUP(AT985,CODES!$A$3:$D$1348,4,FALSE)*BO985,0),IFERROR(VLOOKUP(AU985,CODES!$A$3:$D$1348,4,FALSE)*BR985,0),IFERROR(VLOOKUP(AV985,CODES!$A$3:$D$1348,4,FALSE)*BU985,0),IFERROR(VLOOKUP(AW985,CODES!$A$3:$D$1348,4,FALSE)*BX985,0),IFERROR(VLOOKUP(AX985,CODES!$A$3:$D$1348,4,FALSE)*CA985,0),IFERROR(VLOOKUP(AY985,CODES!$A$3:$D$1348,4,FALSE)*CD985,0))</f>
        <v>0</v>
      </c>
      <c r="AO985" s="258">
        <f>SUM(IFERROR(VLOOKUP(AP985,CODES!$A$3:$D$1348,3,FALSE)*BC985,0),IFERROR(VLOOKUP(AQ985,CODES!$A$3:$D$1348,3,FALSE)*BF985,0),IFERROR(VLOOKUP(AR985,CODES!$A$3:$D$1348,3,FALSE)*BI985,0),IFERROR(VLOOKUP(AS985,CODES!$A$3:$D$1348,3,FALSE)*BL985,0),IFERROR(VLOOKUP(AT985,CODES!$A$3:$D$1348,3,FALSE)*BO985,0),IFERROR(VLOOKUP(AU985,CODES!$A$3:$D$1348,3,FALSE)*BR985,0),IFERROR(VLOOKUP(AV985,CODES!$A$3:$D$1348,3,FALSE)*BU985,0),IFERROR(VLOOKUP(AW985,CODES!$A$3:$D$1348,3,FALSE)*BX985,0),IFERROR(VLOOKUP(AX985,CODES!$A$3:$D$1348,3,FALSE)*CA985,0),IFERROR(VLOOKUP(AY985,CODES!$A$3:$D$1348,3,FALSE)*CD985,0))+B985</f>
        <v>0</v>
      </c>
      <c r="AP985" s="271" t="str">
        <f t="shared" si="489"/>
        <v/>
      </c>
      <c r="AQ985" s="271" t="str">
        <f t="shared" si="490"/>
        <v/>
      </c>
      <c r="AR985" s="271" t="str">
        <f t="shared" si="491"/>
        <v/>
      </c>
      <c r="AS985" s="271" t="str">
        <f t="shared" si="492"/>
        <v/>
      </c>
      <c r="AT985" s="271" t="str">
        <f t="shared" si="493"/>
        <v/>
      </c>
      <c r="AU985" s="271" t="str">
        <f t="shared" si="494"/>
        <v/>
      </c>
      <c r="AV985" s="271" t="str">
        <f t="shared" si="495"/>
        <v/>
      </c>
      <c r="AW985" s="271" t="str">
        <f t="shared" si="496"/>
        <v/>
      </c>
      <c r="AX985" s="271" t="str">
        <f t="shared" si="497"/>
        <v/>
      </c>
      <c r="AY985" s="271" t="str">
        <f t="shared" si="498"/>
        <v/>
      </c>
      <c r="AZ985" s="258">
        <f t="shared" si="655"/>
        <v>0</v>
      </c>
      <c r="BA985" s="258">
        <f t="shared" si="656"/>
        <v>1</v>
      </c>
      <c r="BB985" s="258">
        <f t="shared" si="499"/>
        <v>0</v>
      </c>
      <c r="BC985" s="258">
        <f t="shared" si="500"/>
        <v>1</v>
      </c>
      <c r="BD985" s="258">
        <f t="shared" si="657"/>
        <v>1</v>
      </c>
      <c r="BE985" s="258">
        <f t="shared" si="501"/>
        <v>0</v>
      </c>
      <c r="BF985" s="258">
        <f t="shared" si="502"/>
        <v>1</v>
      </c>
      <c r="BG985" s="258">
        <f t="shared" si="658"/>
        <v>1</v>
      </c>
      <c r="BH985" s="258">
        <f t="shared" si="503"/>
        <v>0</v>
      </c>
      <c r="BI985" s="258">
        <f t="shared" si="504"/>
        <v>1</v>
      </c>
      <c r="BJ985" s="258">
        <f t="shared" si="659"/>
        <v>1</v>
      </c>
      <c r="BK985" s="258">
        <f t="shared" si="505"/>
        <v>0</v>
      </c>
      <c r="BL985" s="258">
        <f t="shared" si="506"/>
        <v>1</v>
      </c>
      <c r="BM985" s="258">
        <f t="shared" si="660"/>
        <v>1</v>
      </c>
      <c r="BN985" s="258">
        <f t="shared" si="507"/>
        <v>0</v>
      </c>
      <c r="BO985" s="258">
        <f t="shared" si="508"/>
        <v>1</v>
      </c>
      <c r="BP985" s="258">
        <f t="shared" si="661"/>
        <v>1</v>
      </c>
      <c r="BQ985" s="258">
        <f t="shared" si="509"/>
        <v>0</v>
      </c>
      <c r="BR985" s="258">
        <f t="shared" si="510"/>
        <v>1</v>
      </c>
      <c r="BS985" s="258">
        <f t="shared" si="662"/>
        <v>1</v>
      </c>
      <c r="BT985" s="258">
        <f t="shared" si="511"/>
        <v>0</v>
      </c>
      <c r="BU985" s="258">
        <f t="shared" si="512"/>
        <v>1</v>
      </c>
      <c r="BV985" s="258">
        <f t="shared" si="663"/>
        <v>1</v>
      </c>
      <c r="BW985" s="258">
        <f t="shared" si="513"/>
        <v>0</v>
      </c>
      <c r="BX985" s="258">
        <f t="shared" si="514"/>
        <v>1</v>
      </c>
      <c r="BY985" s="258">
        <f t="shared" si="664"/>
        <v>1</v>
      </c>
      <c r="BZ985" s="258">
        <f t="shared" si="515"/>
        <v>0</v>
      </c>
      <c r="CA985" s="258">
        <f t="shared" si="516"/>
        <v>1</v>
      </c>
      <c r="CB985" s="258">
        <f t="shared" si="665"/>
        <v>1</v>
      </c>
      <c r="CC985" s="258">
        <f t="shared" si="517"/>
        <v>0</v>
      </c>
      <c r="CD985" s="258">
        <f t="shared" si="518"/>
        <v>1</v>
      </c>
    </row>
    <row r="986" spans="1:82" hidden="1">
      <c r="A986" s="258"/>
      <c r="B986" s="258"/>
      <c r="C986" s="259"/>
      <c r="D986" s="258"/>
      <c r="E986" s="258"/>
      <c r="F986" s="258"/>
      <c r="G986" s="258">
        <v>978</v>
      </c>
      <c r="H986" s="743"/>
      <c r="I986" s="744"/>
      <c r="J986" s="739"/>
      <c r="K986" s="745"/>
      <c r="L986" s="745"/>
      <c r="M986" s="272"/>
      <c r="N986" s="508">
        <f t="shared" si="666"/>
        <v>0</v>
      </c>
      <c r="O986" s="510">
        <f t="shared" si="667"/>
        <v>0</v>
      </c>
      <c r="P986" s="260">
        <f t="shared" si="668"/>
        <v>0</v>
      </c>
      <c r="Q986" s="261">
        <f t="shared" si="669"/>
        <v>0</v>
      </c>
      <c r="R986" s="261">
        <f t="shared" si="670"/>
        <v>0</v>
      </c>
      <c r="S986" s="262"/>
      <c r="T986" s="262"/>
      <c r="U986" s="263">
        <f t="shared" si="643"/>
        <v>1.288</v>
      </c>
      <c r="V986" s="264">
        <f>IF(E986="SP",1,IF(D986="",ExtraMargeMateriaal,(1-VLOOKUP(D986,TabelAankoop[],4,FALSE))))</f>
        <v>1</v>
      </c>
      <c r="W986" s="265">
        <f t="shared" si="3"/>
        <v>0.6885</v>
      </c>
      <c r="X986" s="266">
        <f t="shared" si="4"/>
        <v>1</v>
      </c>
      <c r="Y986" s="267">
        <f t="shared" si="5"/>
        <v>1.46</v>
      </c>
      <c r="Z986" s="267">
        <f t="shared" si="6"/>
        <v>1.1599999999999999</v>
      </c>
      <c r="AA986" s="268">
        <f t="shared" si="644"/>
        <v>0</v>
      </c>
      <c r="AB986" s="456">
        <f t="shared" si="645"/>
        <v>0</v>
      </c>
      <c r="AC986" s="457">
        <f t="shared" si="646"/>
        <v>0</v>
      </c>
      <c r="AD986" s="456">
        <f t="shared" si="647"/>
        <v>0</v>
      </c>
      <c r="AE986" s="458">
        <f t="shared" si="648"/>
        <v>0</v>
      </c>
      <c r="AF986" s="457">
        <f t="shared" si="488"/>
        <v>0</v>
      </c>
      <c r="AG986" s="456">
        <f t="shared" si="649"/>
        <v>0</v>
      </c>
      <c r="AH986" s="457">
        <f t="shared" si="650"/>
        <v>0</v>
      </c>
      <c r="AI986" s="268">
        <f t="shared" si="651"/>
        <v>0</v>
      </c>
      <c r="AJ986" s="269">
        <f t="shared" si="652"/>
        <v>0</v>
      </c>
      <c r="AK986" s="270">
        <f t="shared" si="653"/>
        <v>0</v>
      </c>
      <c r="AL986" s="415">
        <f t="shared" si="654"/>
        <v>0</v>
      </c>
      <c r="AM986" s="259" t="str">
        <f>IF(AP986="","",IFERROR(VLOOKUP(AP986,CODES!$A$3:$D$1348,4,FALSE),"X"))&amp;IF(AQ986="","",IFERROR(VLOOKUP(AQ986,CODES!$A$3:$D$1348,4,FALSE),"X"))&amp;IF(AR986="","",IFERROR(VLOOKUP(AR986,CODES!$A$3:$D$1348,4,FALSE),"X"))&amp;IF(AS986="","",IFERROR(VLOOKUP(AS986,CODES!$A$3:$D$1348,4,FALSE),"X"))&amp;IF(AT986="","",IFERROR(VLOOKUP(AT986,CODES!$A$3:$D$1348,4,FALSE),"X"))&amp;IF(AU986="","",IFERROR(VLOOKUP(AU986,CODES!$A$3:$D$1348,4,FALSE),"X"))&amp;IF(AV986="","",IFERROR(VLOOKUP(AV986,CODES!$A$3:$D$1348,4,FALSE),"X"))&amp;IF(AW986="","",IFERROR(VLOOKUP(AW986,CODES!$A$3:$D$1348,4,FALSE),"X"))&amp;IF(AX986="","",IFERROR(VLOOKUP(AX986,CODES!$A$3:$D$1348,4,FALSE),"X"))&amp;IF(AY986="","",IFERROR(VLOOKUP(AY986,CODES!$A$3:$D$1348,4,FALSE),"X"))</f>
        <v/>
      </c>
      <c r="AN986" s="258">
        <f>SUM(IFERROR(VLOOKUP(AP986,CODES!$A$3:$D$1348,4,FALSE)*BC986,0),IFERROR(VLOOKUP(AQ986,CODES!$A$3:$D$1348,4,FALSE)*BF986,0),IFERROR(VLOOKUP(AR986,CODES!$A$3:$D$1348,4,FALSE)*BI986,0),IFERROR(VLOOKUP(AS986,CODES!$A$3:$D$1348,4,FALSE)*BL986,0),IFERROR(VLOOKUP(AT986,CODES!$A$3:$D$1348,4,FALSE)*BO986,0),IFERROR(VLOOKUP(AU986,CODES!$A$3:$D$1348,4,FALSE)*BR986,0),IFERROR(VLOOKUP(AV986,CODES!$A$3:$D$1348,4,FALSE)*BU986,0),IFERROR(VLOOKUP(AW986,CODES!$A$3:$D$1348,4,FALSE)*BX986,0),IFERROR(VLOOKUP(AX986,CODES!$A$3:$D$1348,4,FALSE)*CA986,0),IFERROR(VLOOKUP(AY986,CODES!$A$3:$D$1348,4,FALSE)*CD986,0))</f>
        <v>0</v>
      </c>
      <c r="AO986" s="258">
        <f>SUM(IFERROR(VLOOKUP(AP986,CODES!$A$3:$D$1348,3,FALSE)*BC986,0),IFERROR(VLOOKUP(AQ986,CODES!$A$3:$D$1348,3,FALSE)*BF986,0),IFERROR(VLOOKUP(AR986,CODES!$A$3:$D$1348,3,FALSE)*BI986,0),IFERROR(VLOOKUP(AS986,CODES!$A$3:$D$1348,3,FALSE)*BL986,0),IFERROR(VLOOKUP(AT986,CODES!$A$3:$D$1348,3,FALSE)*BO986,0),IFERROR(VLOOKUP(AU986,CODES!$A$3:$D$1348,3,FALSE)*BR986,0),IFERROR(VLOOKUP(AV986,CODES!$A$3:$D$1348,3,FALSE)*BU986,0),IFERROR(VLOOKUP(AW986,CODES!$A$3:$D$1348,3,FALSE)*BX986,0),IFERROR(VLOOKUP(AX986,CODES!$A$3:$D$1348,3,FALSE)*CA986,0),IFERROR(VLOOKUP(AY986,CODES!$A$3:$D$1348,3,FALSE)*CD986,0))+B986</f>
        <v>0</v>
      </c>
      <c r="AP986" s="271" t="str">
        <f t="shared" si="489"/>
        <v/>
      </c>
      <c r="AQ986" s="271" t="str">
        <f t="shared" si="490"/>
        <v/>
      </c>
      <c r="AR986" s="271" t="str">
        <f t="shared" si="491"/>
        <v/>
      </c>
      <c r="AS986" s="271" t="str">
        <f t="shared" si="492"/>
        <v/>
      </c>
      <c r="AT986" s="271" t="str">
        <f t="shared" si="493"/>
        <v/>
      </c>
      <c r="AU986" s="271" t="str">
        <f t="shared" si="494"/>
        <v/>
      </c>
      <c r="AV986" s="271" t="str">
        <f t="shared" si="495"/>
        <v/>
      </c>
      <c r="AW986" s="271" t="str">
        <f t="shared" si="496"/>
        <v/>
      </c>
      <c r="AX986" s="271" t="str">
        <f t="shared" si="497"/>
        <v/>
      </c>
      <c r="AY986" s="271" t="str">
        <f t="shared" si="498"/>
        <v/>
      </c>
      <c r="AZ986" s="258">
        <f t="shared" si="655"/>
        <v>0</v>
      </c>
      <c r="BA986" s="258">
        <f t="shared" si="656"/>
        <v>1</v>
      </c>
      <c r="BB986" s="258">
        <f t="shared" si="499"/>
        <v>0</v>
      </c>
      <c r="BC986" s="258">
        <f t="shared" si="500"/>
        <v>1</v>
      </c>
      <c r="BD986" s="258">
        <f t="shared" si="657"/>
        <v>1</v>
      </c>
      <c r="BE986" s="258">
        <f t="shared" si="501"/>
        <v>0</v>
      </c>
      <c r="BF986" s="258">
        <f t="shared" si="502"/>
        <v>1</v>
      </c>
      <c r="BG986" s="258">
        <f t="shared" si="658"/>
        <v>1</v>
      </c>
      <c r="BH986" s="258">
        <f t="shared" si="503"/>
        <v>0</v>
      </c>
      <c r="BI986" s="258">
        <f t="shared" si="504"/>
        <v>1</v>
      </c>
      <c r="BJ986" s="258">
        <f t="shared" si="659"/>
        <v>1</v>
      </c>
      <c r="BK986" s="258">
        <f t="shared" si="505"/>
        <v>0</v>
      </c>
      <c r="BL986" s="258">
        <f t="shared" si="506"/>
        <v>1</v>
      </c>
      <c r="BM986" s="258">
        <f t="shared" si="660"/>
        <v>1</v>
      </c>
      <c r="BN986" s="258">
        <f t="shared" si="507"/>
        <v>0</v>
      </c>
      <c r="BO986" s="258">
        <f t="shared" si="508"/>
        <v>1</v>
      </c>
      <c r="BP986" s="258">
        <f t="shared" si="661"/>
        <v>1</v>
      </c>
      <c r="BQ986" s="258">
        <f t="shared" si="509"/>
        <v>0</v>
      </c>
      <c r="BR986" s="258">
        <f t="shared" si="510"/>
        <v>1</v>
      </c>
      <c r="BS986" s="258">
        <f t="shared" si="662"/>
        <v>1</v>
      </c>
      <c r="BT986" s="258">
        <f t="shared" si="511"/>
        <v>0</v>
      </c>
      <c r="BU986" s="258">
        <f t="shared" si="512"/>
        <v>1</v>
      </c>
      <c r="BV986" s="258">
        <f t="shared" si="663"/>
        <v>1</v>
      </c>
      <c r="BW986" s="258">
        <f t="shared" si="513"/>
        <v>0</v>
      </c>
      <c r="BX986" s="258">
        <f t="shared" si="514"/>
        <v>1</v>
      </c>
      <c r="BY986" s="258">
        <f t="shared" si="664"/>
        <v>1</v>
      </c>
      <c r="BZ986" s="258">
        <f t="shared" si="515"/>
        <v>0</v>
      </c>
      <c r="CA986" s="258">
        <f t="shared" si="516"/>
        <v>1</v>
      </c>
      <c r="CB986" s="258">
        <f t="shared" si="665"/>
        <v>1</v>
      </c>
      <c r="CC986" s="258">
        <f t="shared" si="517"/>
        <v>0</v>
      </c>
      <c r="CD986" s="258">
        <f t="shared" si="518"/>
        <v>1</v>
      </c>
    </row>
    <row r="987" spans="1:82" hidden="1">
      <c r="A987" s="258"/>
      <c r="B987" s="258"/>
      <c r="C987" s="259"/>
      <c r="D987" s="258"/>
      <c r="E987" s="258"/>
      <c r="F987" s="258"/>
      <c r="G987" s="258">
        <v>979</v>
      </c>
      <c r="H987" s="743"/>
      <c r="I987" s="744"/>
      <c r="J987" s="739"/>
      <c r="K987" s="745"/>
      <c r="L987" s="745"/>
      <c r="M987" s="272"/>
      <c r="N987" s="508">
        <f t="shared" si="666"/>
        <v>0</v>
      </c>
      <c r="O987" s="510">
        <f t="shared" si="667"/>
        <v>0</v>
      </c>
      <c r="P987" s="260">
        <f t="shared" si="668"/>
        <v>0</v>
      </c>
      <c r="Q987" s="261">
        <f t="shared" si="669"/>
        <v>0</v>
      </c>
      <c r="R987" s="261">
        <f t="shared" si="670"/>
        <v>0</v>
      </c>
      <c r="S987" s="262"/>
      <c r="T987" s="262"/>
      <c r="U987" s="263">
        <f t="shared" si="643"/>
        <v>1.288</v>
      </c>
      <c r="V987" s="264">
        <f>IF(E987="SP",1,IF(D987="",ExtraMargeMateriaal,(1-VLOOKUP(D987,TabelAankoop[],4,FALSE))))</f>
        <v>1</v>
      </c>
      <c r="W987" s="265">
        <f t="shared" si="3"/>
        <v>0.6885</v>
      </c>
      <c r="X987" s="266">
        <f t="shared" si="4"/>
        <v>1</v>
      </c>
      <c r="Y987" s="267">
        <f t="shared" si="5"/>
        <v>1.46</v>
      </c>
      <c r="Z987" s="267">
        <f t="shared" si="6"/>
        <v>1.1599999999999999</v>
      </c>
      <c r="AA987" s="268">
        <f t="shared" si="644"/>
        <v>0</v>
      </c>
      <c r="AB987" s="456">
        <f t="shared" si="645"/>
        <v>0</v>
      </c>
      <c r="AC987" s="457">
        <f t="shared" si="646"/>
        <v>0</v>
      </c>
      <c r="AD987" s="456">
        <f t="shared" si="647"/>
        <v>0</v>
      </c>
      <c r="AE987" s="458">
        <f t="shared" si="648"/>
        <v>0</v>
      </c>
      <c r="AF987" s="457">
        <f t="shared" si="488"/>
        <v>0</v>
      </c>
      <c r="AG987" s="456">
        <f t="shared" si="649"/>
        <v>0</v>
      </c>
      <c r="AH987" s="457">
        <f t="shared" si="650"/>
        <v>0</v>
      </c>
      <c r="AI987" s="268">
        <f t="shared" si="651"/>
        <v>0</v>
      </c>
      <c r="AJ987" s="269">
        <f t="shared" si="652"/>
        <v>0</v>
      </c>
      <c r="AK987" s="270">
        <f t="shared" si="653"/>
        <v>0</v>
      </c>
      <c r="AL987" s="415">
        <f t="shared" si="654"/>
        <v>0</v>
      </c>
      <c r="AM987" s="259" t="str">
        <f>IF(AP987="","",IFERROR(VLOOKUP(AP987,CODES!$A$3:$D$1348,4,FALSE),"X"))&amp;IF(AQ987="","",IFERROR(VLOOKUP(AQ987,CODES!$A$3:$D$1348,4,FALSE),"X"))&amp;IF(AR987="","",IFERROR(VLOOKUP(AR987,CODES!$A$3:$D$1348,4,FALSE),"X"))&amp;IF(AS987="","",IFERROR(VLOOKUP(AS987,CODES!$A$3:$D$1348,4,FALSE),"X"))&amp;IF(AT987="","",IFERROR(VLOOKUP(AT987,CODES!$A$3:$D$1348,4,FALSE),"X"))&amp;IF(AU987="","",IFERROR(VLOOKUP(AU987,CODES!$A$3:$D$1348,4,FALSE),"X"))&amp;IF(AV987="","",IFERROR(VLOOKUP(AV987,CODES!$A$3:$D$1348,4,FALSE),"X"))&amp;IF(AW987="","",IFERROR(VLOOKUP(AW987,CODES!$A$3:$D$1348,4,FALSE),"X"))&amp;IF(AX987="","",IFERROR(VLOOKUP(AX987,CODES!$A$3:$D$1348,4,FALSE),"X"))&amp;IF(AY987="","",IFERROR(VLOOKUP(AY987,CODES!$A$3:$D$1348,4,FALSE),"X"))</f>
        <v/>
      </c>
      <c r="AN987" s="258">
        <f>SUM(IFERROR(VLOOKUP(AP987,CODES!$A$3:$D$1348,4,FALSE)*BC987,0),IFERROR(VLOOKUP(AQ987,CODES!$A$3:$D$1348,4,FALSE)*BF987,0),IFERROR(VLOOKUP(AR987,CODES!$A$3:$D$1348,4,FALSE)*BI987,0),IFERROR(VLOOKUP(AS987,CODES!$A$3:$D$1348,4,FALSE)*BL987,0),IFERROR(VLOOKUP(AT987,CODES!$A$3:$D$1348,4,FALSE)*BO987,0),IFERROR(VLOOKUP(AU987,CODES!$A$3:$D$1348,4,FALSE)*BR987,0),IFERROR(VLOOKUP(AV987,CODES!$A$3:$D$1348,4,FALSE)*BU987,0),IFERROR(VLOOKUP(AW987,CODES!$A$3:$D$1348,4,FALSE)*BX987,0),IFERROR(VLOOKUP(AX987,CODES!$A$3:$D$1348,4,FALSE)*CA987,0),IFERROR(VLOOKUP(AY987,CODES!$A$3:$D$1348,4,FALSE)*CD987,0))</f>
        <v>0</v>
      </c>
      <c r="AO987" s="258">
        <f>SUM(IFERROR(VLOOKUP(AP987,CODES!$A$3:$D$1348,3,FALSE)*BC987,0),IFERROR(VLOOKUP(AQ987,CODES!$A$3:$D$1348,3,FALSE)*BF987,0),IFERROR(VLOOKUP(AR987,CODES!$A$3:$D$1348,3,FALSE)*BI987,0),IFERROR(VLOOKUP(AS987,CODES!$A$3:$D$1348,3,FALSE)*BL987,0),IFERROR(VLOOKUP(AT987,CODES!$A$3:$D$1348,3,FALSE)*BO987,0),IFERROR(VLOOKUP(AU987,CODES!$A$3:$D$1348,3,FALSE)*BR987,0),IFERROR(VLOOKUP(AV987,CODES!$A$3:$D$1348,3,FALSE)*BU987,0),IFERROR(VLOOKUP(AW987,CODES!$A$3:$D$1348,3,FALSE)*BX987,0),IFERROR(VLOOKUP(AX987,CODES!$A$3:$D$1348,3,FALSE)*CA987,0),IFERROR(VLOOKUP(AY987,CODES!$A$3:$D$1348,3,FALSE)*CD987,0))+B987</f>
        <v>0</v>
      </c>
      <c r="AP987" s="271" t="str">
        <f t="shared" si="489"/>
        <v/>
      </c>
      <c r="AQ987" s="271" t="str">
        <f t="shared" si="490"/>
        <v/>
      </c>
      <c r="AR987" s="271" t="str">
        <f t="shared" si="491"/>
        <v/>
      </c>
      <c r="AS987" s="271" t="str">
        <f t="shared" si="492"/>
        <v/>
      </c>
      <c r="AT987" s="271" t="str">
        <f t="shared" si="493"/>
        <v/>
      </c>
      <c r="AU987" s="271" t="str">
        <f t="shared" si="494"/>
        <v/>
      </c>
      <c r="AV987" s="271" t="str">
        <f t="shared" si="495"/>
        <v/>
      </c>
      <c r="AW987" s="271" t="str">
        <f t="shared" si="496"/>
        <v/>
      </c>
      <c r="AX987" s="271" t="str">
        <f t="shared" si="497"/>
        <v/>
      </c>
      <c r="AY987" s="271" t="str">
        <f t="shared" si="498"/>
        <v/>
      </c>
      <c r="AZ987" s="258">
        <f t="shared" si="655"/>
        <v>0</v>
      </c>
      <c r="BA987" s="258">
        <f t="shared" si="656"/>
        <v>1</v>
      </c>
      <c r="BB987" s="258">
        <f t="shared" si="499"/>
        <v>0</v>
      </c>
      <c r="BC987" s="258">
        <f t="shared" si="500"/>
        <v>1</v>
      </c>
      <c r="BD987" s="258">
        <f t="shared" si="657"/>
        <v>1</v>
      </c>
      <c r="BE987" s="258">
        <f t="shared" si="501"/>
        <v>0</v>
      </c>
      <c r="BF987" s="258">
        <f t="shared" si="502"/>
        <v>1</v>
      </c>
      <c r="BG987" s="258">
        <f t="shared" si="658"/>
        <v>1</v>
      </c>
      <c r="BH987" s="258">
        <f t="shared" si="503"/>
        <v>0</v>
      </c>
      <c r="BI987" s="258">
        <f t="shared" si="504"/>
        <v>1</v>
      </c>
      <c r="BJ987" s="258">
        <f t="shared" si="659"/>
        <v>1</v>
      </c>
      <c r="BK987" s="258">
        <f t="shared" si="505"/>
        <v>0</v>
      </c>
      <c r="BL987" s="258">
        <f t="shared" si="506"/>
        <v>1</v>
      </c>
      <c r="BM987" s="258">
        <f t="shared" si="660"/>
        <v>1</v>
      </c>
      <c r="BN987" s="258">
        <f t="shared" si="507"/>
        <v>0</v>
      </c>
      <c r="BO987" s="258">
        <f t="shared" si="508"/>
        <v>1</v>
      </c>
      <c r="BP987" s="258">
        <f t="shared" si="661"/>
        <v>1</v>
      </c>
      <c r="BQ987" s="258">
        <f t="shared" si="509"/>
        <v>0</v>
      </c>
      <c r="BR987" s="258">
        <f t="shared" si="510"/>
        <v>1</v>
      </c>
      <c r="BS987" s="258">
        <f t="shared" si="662"/>
        <v>1</v>
      </c>
      <c r="BT987" s="258">
        <f t="shared" si="511"/>
        <v>0</v>
      </c>
      <c r="BU987" s="258">
        <f t="shared" si="512"/>
        <v>1</v>
      </c>
      <c r="BV987" s="258">
        <f t="shared" si="663"/>
        <v>1</v>
      </c>
      <c r="BW987" s="258">
        <f t="shared" si="513"/>
        <v>0</v>
      </c>
      <c r="BX987" s="258">
        <f t="shared" si="514"/>
        <v>1</v>
      </c>
      <c r="BY987" s="258">
        <f t="shared" si="664"/>
        <v>1</v>
      </c>
      <c r="BZ987" s="258">
        <f t="shared" si="515"/>
        <v>0</v>
      </c>
      <c r="CA987" s="258">
        <f t="shared" si="516"/>
        <v>1</v>
      </c>
      <c r="CB987" s="258">
        <f t="shared" si="665"/>
        <v>1</v>
      </c>
      <c r="CC987" s="258">
        <f t="shared" si="517"/>
        <v>0</v>
      </c>
      <c r="CD987" s="258">
        <f t="shared" si="518"/>
        <v>1</v>
      </c>
    </row>
    <row r="988" spans="1:82" hidden="1">
      <c r="A988" s="258"/>
      <c r="B988" s="258"/>
      <c r="C988" s="259"/>
      <c r="D988" s="258"/>
      <c r="E988" s="258"/>
      <c r="F988" s="258"/>
      <c r="G988" s="258">
        <v>980</v>
      </c>
      <c r="H988" s="743"/>
      <c r="I988" s="744"/>
      <c r="J988" s="739"/>
      <c r="K988" s="745"/>
      <c r="L988" s="745"/>
      <c r="M988" s="272"/>
      <c r="N988" s="508">
        <f t="shared" si="666"/>
        <v>0</v>
      </c>
      <c r="O988" s="510">
        <f t="shared" si="667"/>
        <v>0</v>
      </c>
      <c r="P988" s="260">
        <f t="shared" si="668"/>
        <v>0</v>
      </c>
      <c r="Q988" s="261">
        <f t="shared" si="669"/>
        <v>0</v>
      </c>
      <c r="R988" s="261">
        <f t="shared" si="670"/>
        <v>0</v>
      </c>
      <c r="S988" s="262"/>
      <c r="T988" s="262"/>
      <c r="U988" s="263">
        <f t="shared" si="643"/>
        <v>1.288</v>
      </c>
      <c r="V988" s="264">
        <f>IF(E988="SP",1,IF(D988="",ExtraMargeMateriaal,(1-VLOOKUP(D988,TabelAankoop[],4,FALSE))))</f>
        <v>1</v>
      </c>
      <c r="W988" s="265">
        <f t="shared" si="3"/>
        <v>0.6885</v>
      </c>
      <c r="X988" s="266">
        <f t="shared" si="4"/>
        <v>1</v>
      </c>
      <c r="Y988" s="267">
        <f t="shared" si="5"/>
        <v>1.46</v>
      </c>
      <c r="Z988" s="267">
        <f t="shared" si="6"/>
        <v>1.1599999999999999</v>
      </c>
      <c r="AA988" s="268">
        <f t="shared" si="644"/>
        <v>0</v>
      </c>
      <c r="AB988" s="456">
        <f t="shared" si="645"/>
        <v>0</v>
      </c>
      <c r="AC988" s="457">
        <f t="shared" si="646"/>
        <v>0</v>
      </c>
      <c r="AD988" s="456">
        <f t="shared" si="647"/>
        <v>0</v>
      </c>
      <c r="AE988" s="458">
        <f t="shared" si="648"/>
        <v>0</v>
      </c>
      <c r="AF988" s="457">
        <f t="shared" si="488"/>
        <v>0</v>
      </c>
      <c r="AG988" s="456">
        <f t="shared" si="649"/>
        <v>0</v>
      </c>
      <c r="AH988" s="457">
        <f t="shared" si="650"/>
        <v>0</v>
      </c>
      <c r="AI988" s="268">
        <f t="shared" si="651"/>
        <v>0</v>
      </c>
      <c r="AJ988" s="269">
        <f t="shared" si="652"/>
        <v>0</v>
      </c>
      <c r="AK988" s="270">
        <f t="shared" si="653"/>
        <v>0</v>
      </c>
      <c r="AL988" s="415">
        <f t="shared" si="654"/>
        <v>0</v>
      </c>
      <c r="AM988" s="259" t="str">
        <f>IF(AP988="","",IFERROR(VLOOKUP(AP988,CODES!$A$3:$D$1348,4,FALSE),"X"))&amp;IF(AQ988="","",IFERROR(VLOOKUP(AQ988,CODES!$A$3:$D$1348,4,FALSE),"X"))&amp;IF(AR988="","",IFERROR(VLOOKUP(AR988,CODES!$A$3:$D$1348,4,FALSE),"X"))&amp;IF(AS988="","",IFERROR(VLOOKUP(AS988,CODES!$A$3:$D$1348,4,FALSE),"X"))&amp;IF(AT988="","",IFERROR(VLOOKUP(AT988,CODES!$A$3:$D$1348,4,FALSE),"X"))&amp;IF(AU988="","",IFERROR(VLOOKUP(AU988,CODES!$A$3:$D$1348,4,FALSE),"X"))&amp;IF(AV988="","",IFERROR(VLOOKUP(AV988,CODES!$A$3:$D$1348,4,FALSE),"X"))&amp;IF(AW988="","",IFERROR(VLOOKUP(AW988,CODES!$A$3:$D$1348,4,FALSE),"X"))&amp;IF(AX988="","",IFERROR(VLOOKUP(AX988,CODES!$A$3:$D$1348,4,FALSE),"X"))&amp;IF(AY988="","",IFERROR(VLOOKUP(AY988,CODES!$A$3:$D$1348,4,FALSE),"X"))</f>
        <v/>
      </c>
      <c r="AN988" s="258">
        <f>SUM(IFERROR(VLOOKUP(AP988,CODES!$A$3:$D$1348,4,FALSE)*BC988,0),IFERROR(VLOOKUP(AQ988,CODES!$A$3:$D$1348,4,FALSE)*BF988,0),IFERROR(VLOOKUP(AR988,CODES!$A$3:$D$1348,4,FALSE)*BI988,0),IFERROR(VLOOKUP(AS988,CODES!$A$3:$D$1348,4,FALSE)*BL988,0),IFERROR(VLOOKUP(AT988,CODES!$A$3:$D$1348,4,FALSE)*BO988,0),IFERROR(VLOOKUP(AU988,CODES!$A$3:$D$1348,4,FALSE)*BR988,0),IFERROR(VLOOKUP(AV988,CODES!$A$3:$D$1348,4,FALSE)*BU988,0),IFERROR(VLOOKUP(AW988,CODES!$A$3:$D$1348,4,FALSE)*BX988,0),IFERROR(VLOOKUP(AX988,CODES!$A$3:$D$1348,4,FALSE)*CA988,0),IFERROR(VLOOKUP(AY988,CODES!$A$3:$D$1348,4,FALSE)*CD988,0))</f>
        <v>0</v>
      </c>
      <c r="AO988" s="258">
        <f>SUM(IFERROR(VLOOKUP(AP988,CODES!$A$3:$D$1348,3,FALSE)*BC988,0),IFERROR(VLOOKUP(AQ988,CODES!$A$3:$D$1348,3,FALSE)*BF988,0),IFERROR(VLOOKUP(AR988,CODES!$A$3:$D$1348,3,FALSE)*BI988,0),IFERROR(VLOOKUP(AS988,CODES!$A$3:$D$1348,3,FALSE)*BL988,0),IFERROR(VLOOKUP(AT988,CODES!$A$3:$D$1348,3,FALSE)*BO988,0),IFERROR(VLOOKUP(AU988,CODES!$A$3:$D$1348,3,FALSE)*BR988,0),IFERROR(VLOOKUP(AV988,CODES!$A$3:$D$1348,3,FALSE)*BU988,0),IFERROR(VLOOKUP(AW988,CODES!$A$3:$D$1348,3,FALSE)*BX988,0),IFERROR(VLOOKUP(AX988,CODES!$A$3:$D$1348,3,FALSE)*CA988,0),IFERROR(VLOOKUP(AY988,CODES!$A$3:$D$1348,3,FALSE)*CD988,0))+B988</f>
        <v>0</v>
      </c>
      <c r="AP988" s="271" t="str">
        <f t="shared" si="489"/>
        <v/>
      </c>
      <c r="AQ988" s="271" t="str">
        <f t="shared" si="490"/>
        <v/>
      </c>
      <c r="AR988" s="271" t="str">
        <f t="shared" si="491"/>
        <v/>
      </c>
      <c r="AS988" s="271" t="str">
        <f t="shared" si="492"/>
        <v/>
      </c>
      <c r="AT988" s="271" t="str">
        <f t="shared" si="493"/>
        <v/>
      </c>
      <c r="AU988" s="271" t="str">
        <f t="shared" si="494"/>
        <v/>
      </c>
      <c r="AV988" s="271" t="str">
        <f t="shared" si="495"/>
        <v/>
      </c>
      <c r="AW988" s="271" t="str">
        <f t="shared" si="496"/>
        <v/>
      </c>
      <c r="AX988" s="271" t="str">
        <f t="shared" si="497"/>
        <v/>
      </c>
      <c r="AY988" s="271" t="str">
        <f t="shared" si="498"/>
        <v/>
      </c>
      <c r="AZ988" s="258">
        <f t="shared" si="655"/>
        <v>0</v>
      </c>
      <c r="BA988" s="258">
        <f t="shared" si="656"/>
        <v>1</v>
      </c>
      <c r="BB988" s="258">
        <f t="shared" si="499"/>
        <v>0</v>
      </c>
      <c r="BC988" s="258">
        <f t="shared" si="500"/>
        <v>1</v>
      </c>
      <c r="BD988" s="258">
        <f t="shared" si="657"/>
        <v>1</v>
      </c>
      <c r="BE988" s="258">
        <f t="shared" si="501"/>
        <v>0</v>
      </c>
      <c r="BF988" s="258">
        <f t="shared" si="502"/>
        <v>1</v>
      </c>
      <c r="BG988" s="258">
        <f t="shared" si="658"/>
        <v>1</v>
      </c>
      <c r="BH988" s="258">
        <f t="shared" si="503"/>
        <v>0</v>
      </c>
      <c r="BI988" s="258">
        <f t="shared" si="504"/>
        <v>1</v>
      </c>
      <c r="BJ988" s="258">
        <f t="shared" si="659"/>
        <v>1</v>
      </c>
      <c r="BK988" s="258">
        <f t="shared" si="505"/>
        <v>0</v>
      </c>
      <c r="BL988" s="258">
        <f t="shared" si="506"/>
        <v>1</v>
      </c>
      <c r="BM988" s="258">
        <f t="shared" si="660"/>
        <v>1</v>
      </c>
      <c r="BN988" s="258">
        <f t="shared" si="507"/>
        <v>0</v>
      </c>
      <c r="BO988" s="258">
        <f t="shared" si="508"/>
        <v>1</v>
      </c>
      <c r="BP988" s="258">
        <f t="shared" si="661"/>
        <v>1</v>
      </c>
      <c r="BQ988" s="258">
        <f t="shared" si="509"/>
        <v>0</v>
      </c>
      <c r="BR988" s="258">
        <f t="shared" si="510"/>
        <v>1</v>
      </c>
      <c r="BS988" s="258">
        <f t="shared" si="662"/>
        <v>1</v>
      </c>
      <c r="BT988" s="258">
        <f t="shared" si="511"/>
        <v>0</v>
      </c>
      <c r="BU988" s="258">
        <f t="shared" si="512"/>
        <v>1</v>
      </c>
      <c r="BV988" s="258">
        <f t="shared" si="663"/>
        <v>1</v>
      </c>
      <c r="BW988" s="258">
        <f t="shared" si="513"/>
        <v>0</v>
      </c>
      <c r="BX988" s="258">
        <f t="shared" si="514"/>
        <v>1</v>
      </c>
      <c r="BY988" s="258">
        <f t="shared" si="664"/>
        <v>1</v>
      </c>
      <c r="BZ988" s="258">
        <f t="shared" si="515"/>
        <v>0</v>
      </c>
      <c r="CA988" s="258">
        <f t="shared" si="516"/>
        <v>1</v>
      </c>
      <c r="CB988" s="258">
        <f t="shared" si="665"/>
        <v>1</v>
      </c>
      <c r="CC988" s="258">
        <f t="shared" si="517"/>
        <v>0</v>
      </c>
      <c r="CD988" s="258">
        <f t="shared" si="518"/>
        <v>1</v>
      </c>
    </row>
    <row r="989" spans="1:82" hidden="1">
      <c r="A989" s="258"/>
      <c r="B989" s="258"/>
      <c r="C989" s="259"/>
      <c r="D989" s="258"/>
      <c r="E989" s="258"/>
      <c r="F989" s="258"/>
      <c r="G989" s="258">
        <v>981</v>
      </c>
      <c r="H989" s="743"/>
      <c r="I989" s="744"/>
      <c r="J989" s="739"/>
      <c r="K989" s="745"/>
      <c r="L989" s="745"/>
      <c r="M989" s="272"/>
      <c r="N989" s="508">
        <f t="shared" si="666"/>
        <v>0</v>
      </c>
      <c r="O989" s="510">
        <f t="shared" si="667"/>
        <v>0</v>
      </c>
      <c r="P989" s="260">
        <f t="shared" si="668"/>
        <v>0</v>
      </c>
      <c r="Q989" s="261">
        <f t="shared" si="669"/>
        <v>0</v>
      </c>
      <c r="R989" s="261">
        <f t="shared" si="670"/>
        <v>0</v>
      </c>
      <c r="S989" s="262"/>
      <c r="T989" s="262"/>
      <c r="U989" s="263">
        <f t="shared" si="643"/>
        <v>1.288</v>
      </c>
      <c r="V989" s="264">
        <f>IF(E989="SP",1,IF(D989="",ExtraMargeMateriaal,(1-VLOOKUP(D989,TabelAankoop[],4,FALSE))))</f>
        <v>1</v>
      </c>
      <c r="W989" s="265">
        <f t="shared" si="3"/>
        <v>0.6885</v>
      </c>
      <c r="X989" s="266">
        <f t="shared" si="4"/>
        <v>1</v>
      </c>
      <c r="Y989" s="267">
        <f t="shared" si="5"/>
        <v>1.46</v>
      </c>
      <c r="Z989" s="267">
        <f t="shared" si="6"/>
        <v>1.1599999999999999</v>
      </c>
      <c r="AA989" s="268">
        <f t="shared" si="644"/>
        <v>0</v>
      </c>
      <c r="AB989" s="456">
        <f t="shared" si="645"/>
        <v>0</v>
      </c>
      <c r="AC989" s="457">
        <f t="shared" si="646"/>
        <v>0</v>
      </c>
      <c r="AD989" s="456">
        <f t="shared" si="647"/>
        <v>0</v>
      </c>
      <c r="AE989" s="458">
        <f t="shared" si="648"/>
        <v>0</v>
      </c>
      <c r="AF989" s="457">
        <f t="shared" si="488"/>
        <v>0</v>
      </c>
      <c r="AG989" s="456">
        <f t="shared" si="649"/>
        <v>0</v>
      </c>
      <c r="AH989" s="457">
        <f t="shared" si="650"/>
        <v>0</v>
      </c>
      <c r="AI989" s="268">
        <f t="shared" si="651"/>
        <v>0</v>
      </c>
      <c r="AJ989" s="269">
        <f t="shared" si="652"/>
        <v>0</v>
      </c>
      <c r="AK989" s="270">
        <f t="shared" si="653"/>
        <v>0</v>
      </c>
      <c r="AL989" s="415">
        <f t="shared" si="654"/>
        <v>0</v>
      </c>
      <c r="AM989" s="259" t="str">
        <f>IF(AP989="","",IFERROR(VLOOKUP(AP989,CODES!$A$3:$D$1348,4,FALSE),"X"))&amp;IF(AQ989="","",IFERROR(VLOOKUP(AQ989,CODES!$A$3:$D$1348,4,FALSE),"X"))&amp;IF(AR989="","",IFERROR(VLOOKUP(AR989,CODES!$A$3:$D$1348,4,FALSE),"X"))&amp;IF(AS989="","",IFERROR(VLOOKUP(AS989,CODES!$A$3:$D$1348,4,FALSE),"X"))&amp;IF(AT989="","",IFERROR(VLOOKUP(AT989,CODES!$A$3:$D$1348,4,FALSE),"X"))&amp;IF(AU989="","",IFERROR(VLOOKUP(AU989,CODES!$A$3:$D$1348,4,FALSE),"X"))&amp;IF(AV989="","",IFERROR(VLOOKUP(AV989,CODES!$A$3:$D$1348,4,FALSE),"X"))&amp;IF(AW989="","",IFERROR(VLOOKUP(AW989,CODES!$A$3:$D$1348,4,FALSE),"X"))&amp;IF(AX989="","",IFERROR(VLOOKUP(AX989,CODES!$A$3:$D$1348,4,FALSE),"X"))&amp;IF(AY989="","",IFERROR(VLOOKUP(AY989,CODES!$A$3:$D$1348,4,FALSE),"X"))</f>
        <v/>
      </c>
      <c r="AN989" s="258">
        <f>SUM(IFERROR(VLOOKUP(AP989,CODES!$A$3:$D$1348,4,FALSE)*BC989,0),IFERROR(VLOOKUP(AQ989,CODES!$A$3:$D$1348,4,FALSE)*BF989,0),IFERROR(VLOOKUP(AR989,CODES!$A$3:$D$1348,4,FALSE)*BI989,0),IFERROR(VLOOKUP(AS989,CODES!$A$3:$D$1348,4,FALSE)*BL989,0),IFERROR(VLOOKUP(AT989,CODES!$A$3:$D$1348,4,FALSE)*BO989,0),IFERROR(VLOOKUP(AU989,CODES!$A$3:$D$1348,4,FALSE)*BR989,0),IFERROR(VLOOKUP(AV989,CODES!$A$3:$D$1348,4,FALSE)*BU989,0),IFERROR(VLOOKUP(AW989,CODES!$A$3:$D$1348,4,FALSE)*BX989,0),IFERROR(VLOOKUP(AX989,CODES!$A$3:$D$1348,4,FALSE)*CA989,0),IFERROR(VLOOKUP(AY989,CODES!$A$3:$D$1348,4,FALSE)*CD989,0))</f>
        <v>0</v>
      </c>
      <c r="AO989" s="258">
        <f>SUM(IFERROR(VLOOKUP(AP989,CODES!$A$3:$D$1348,3,FALSE)*BC989,0),IFERROR(VLOOKUP(AQ989,CODES!$A$3:$D$1348,3,FALSE)*BF989,0),IFERROR(VLOOKUP(AR989,CODES!$A$3:$D$1348,3,FALSE)*BI989,0),IFERROR(VLOOKUP(AS989,CODES!$A$3:$D$1348,3,FALSE)*BL989,0),IFERROR(VLOOKUP(AT989,CODES!$A$3:$D$1348,3,FALSE)*BO989,0),IFERROR(VLOOKUP(AU989,CODES!$A$3:$D$1348,3,FALSE)*BR989,0),IFERROR(VLOOKUP(AV989,CODES!$A$3:$D$1348,3,FALSE)*BU989,0),IFERROR(VLOOKUP(AW989,CODES!$A$3:$D$1348,3,FALSE)*BX989,0),IFERROR(VLOOKUP(AX989,CODES!$A$3:$D$1348,3,FALSE)*CA989,0),IFERROR(VLOOKUP(AY989,CODES!$A$3:$D$1348,3,FALSE)*CD989,0))+B989</f>
        <v>0</v>
      </c>
      <c r="AP989" s="271" t="str">
        <f t="shared" si="489"/>
        <v/>
      </c>
      <c r="AQ989" s="271" t="str">
        <f t="shared" si="490"/>
        <v/>
      </c>
      <c r="AR989" s="271" t="str">
        <f t="shared" si="491"/>
        <v/>
      </c>
      <c r="AS989" s="271" t="str">
        <f t="shared" si="492"/>
        <v/>
      </c>
      <c r="AT989" s="271" t="str">
        <f t="shared" si="493"/>
        <v/>
      </c>
      <c r="AU989" s="271" t="str">
        <f t="shared" si="494"/>
        <v/>
      </c>
      <c r="AV989" s="271" t="str">
        <f t="shared" si="495"/>
        <v/>
      </c>
      <c r="AW989" s="271" t="str">
        <f t="shared" si="496"/>
        <v/>
      </c>
      <c r="AX989" s="271" t="str">
        <f t="shared" si="497"/>
        <v/>
      </c>
      <c r="AY989" s="271" t="str">
        <f t="shared" si="498"/>
        <v/>
      </c>
      <c r="AZ989" s="258">
        <f t="shared" si="655"/>
        <v>0</v>
      </c>
      <c r="BA989" s="258">
        <f t="shared" si="656"/>
        <v>1</v>
      </c>
      <c r="BB989" s="258">
        <f t="shared" si="499"/>
        <v>0</v>
      </c>
      <c r="BC989" s="258">
        <f t="shared" si="500"/>
        <v>1</v>
      </c>
      <c r="BD989" s="258">
        <f t="shared" si="657"/>
        <v>1</v>
      </c>
      <c r="BE989" s="258">
        <f t="shared" si="501"/>
        <v>0</v>
      </c>
      <c r="BF989" s="258">
        <f t="shared" si="502"/>
        <v>1</v>
      </c>
      <c r="BG989" s="258">
        <f t="shared" si="658"/>
        <v>1</v>
      </c>
      <c r="BH989" s="258">
        <f t="shared" si="503"/>
        <v>0</v>
      </c>
      <c r="BI989" s="258">
        <f t="shared" si="504"/>
        <v>1</v>
      </c>
      <c r="BJ989" s="258">
        <f t="shared" si="659"/>
        <v>1</v>
      </c>
      <c r="BK989" s="258">
        <f t="shared" si="505"/>
        <v>0</v>
      </c>
      <c r="BL989" s="258">
        <f t="shared" si="506"/>
        <v>1</v>
      </c>
      <c r="BM989" s="258">
        <f t="shared" si="660"/>
        <v>1</v>
      </c>
      <c r="BN989" s="258">
        <f t="shared" si="507"/>
        <v>0</v>
      </c>
      <c r="BO989" s="258">
        <f t="shared" si="508"/>
        <v>1</v>
      </c>
      <c r="BP989" s="258">
        <f t="shared" si="661"/>
        <v>1</v>
      </c>
      <c r="BQ989" s="258">
        <f t="shared" si="509"/>
        <v>0</v>
      </c>
      <c r="BR989" s="258">
        <f t="shared" si="510"/>
        <v>1</v>
      </c>
      <c r="BS989" s="258">
        <f t="shared" si="662"/>
        <v>1</v>
      </c>
      <c r="BT989" s="258">
        <f t="shared" si="511"/>
        <v>0</v>
      </c>
      <c r="BU989" s="258">
        <f t="shared" si="512"/>
        <v>1</v>
      </c>
      <c r="BV989" s="258">
        <f t="shared" si="663"/>
        <v>1</v>
      </c>
      <c r="BW989" s="258">
        <f t="shared" si="513"/>
        <v>0</v>
      </c>
      <c r="BX989" s="258">
        <f t="shared" si="514"/>
        <v>1</v>
      </c>
      <c r="BY989" s="258">
        <f t="shared" si="664"/>
        <v>1</v>
      </c>
      <c r="BZ989" s="258">
        <f t="shared" si="515"/>
        <v>0</v>
      </c>
      <c r="CA989" s="258">
        <f t="shared" si="516"/>
        <v>1</v>
      </c>
      <c r="CB989" s="258">
        <f t="shared" si="665"/>
        <v>1</v>
      </c>
      <c r="CC989" s="258">
        <f t="shared" si="517"/>
        <v>0</v>
      </c>
      <c r="CD989" s="258">
        <f t="shared" si="518"/>
        <v>1</v>
      </c>
    </row>
    <row r="990" spans="1:82" hidden="1">
      <c r="A990" s="258"/>
      <c r="B990" s="258"/>
      <c r="C990" s="259"/>
      <c r="D990" s="258"/>
      <c r="E990" s="258"/>
      <c r="F990" s="258"/>
      <c r="G990" s="258">
        <v>982</v>
      </c>
      <c r="H990" s="743"/>
      <c r="I990" s="744"/>
      <c r="J990" s="739"/>
      <c r="K990" s="745"/>
      <c r="L990" s="745"/>
      <c r="M990" s="272"/>
      <c r="N990" s="508">
        <f t="shared" si="666"/>
        <v>0</v>
      </c>
      <c r="O990" s="510">
        <f t="shared" si="667"/>
        <v>0</v>
      </c>
      <c r="P990" s="260">
        <f t="shared" si="668"/>
        <v>0</v>
      </c>
      <c r="Q990" s="261">
        <f t="shared" si="669"/>
        <v>0</v>
      </c>
      <c r="R990" s="261">
        <f t="shared" si="670"/>
        <v>0</v>
      </c>
      <c r="S990" s="262"/>
      <c r="T990" s="262"/>
      <c r="U990" s="263">
        <f t="shared" si="643"/>
        <v>1.288</v>
      </c>
      <c r="V990" s="264">
        <f>IF(E990="SP",1,IF(D990="",ExtraMargeMateriaal,(1-VLOOKUP(D990,TabelAankoop[],4,FALSE))))</f>
        <v>1</v>
      </c>
      <c r="W990" s="265">
        <f t="shared" si="3"/>
        <v>0.6885</v>
      </c>
      <c r="X990" s="266">
        <f t="shared" si="4"/>
        <v>1</v>
      </c>
      <c r="Y990" s="267">
        <f t="shared" si="5"/>
        <v>1.46</v>
      </c>
      <c r="Z990" s="267">
        <f t="shared" si="6"/>
        <v>1.1599999999999999</v>
      </c>
      <c r="AA990" s="268">
        <f t="shared" si="644"/>
        <v>0</v>
      </c>
      <c r="AB990" s="456">
        <f t="shared" si="645"/>
        <v>0</v>
      </c>
      <c r="AC990" s="457">
        <f t="shared" si="646"/>
        <v>0</v>
      </c>
      <c r="AD990" s="456">
        <f t="shared" si="647"/>
        <v>0</v>
      </c>
      <c r="AE990" s="458">
        <f t="shared" si="648"/>
        <v>0</v>
      </c>
      <c r="AF990" s="457">
        <f t="shared" si="488"/>
        <v>0</v>
      </c>
      <c r="AG990" s="456">
        <f t="shared" si="649"/>
        <v>0</v>
      </c>
      <c r="AH990" s="457">
        <f t="shared" si="650"/>
        <v>0</v>
      </c>
      <c r="AI990" s="268">
        <f t="shared" si="651"/>
        <v>0</v>
      </c>
      <c r="AJ990" s="269">
        <f t="shared" si="652"/>
        <v>0</v>
      </c>
      <c r="AK990" s="270">
        <f t="shared" si="653"/>
        <v>0</v>
      </c>
      <c r="AL990" s="415">
        <f t="shared" si="654"/>
        <v>0</v>
      </c>
      <c r="AM990" s="259" t="str">
        <f>IF(AP990="","",IFERROR(VLOOKUP(AP990,CODES!$A$3:$D$1348,4,FALSE),"X"))&amp;IF(AQ990="","",IFERROR(VLOOKUP(AQ990,CODES!$A$3:$D$1348,4,FALSE),"X"))&amp;IF(AR990="","",IFERROR(VLOOKUP(AR990,CODES!$A$3:$D$1348,4,FALSE),"X"))&amp;IF(AS990="","",IFERROR(VLOOKUP(AS990,CODES!$A$3:$D$1348,4,FALSE),"X"))&amp;IF(AT990="","",IFERROR(VLOOKUP(AT990,CODES!$A$3:$D$1348,4,FALSE),"X"))&amp;IF(AU990="","",IFERROR(VLOOKUP(AU990,CODES!$A$3:$D$1348,4,FALSE),"X"))&amp;IF(AV990="","",IFERROR(VLOOKUP(AV990,CODES!$A$3:$D$1348,4,FALSE),"X"))&amp;IF(AW990="","",IFERROR(VLOOKUP(AW990,CODES!$A$3:$D$1348,4,FALSE),"X"))&amp;IF(AX990="","",IFERROR(VLOOKUP(AX990,CODES!$A$3:$D$1348,4,FALSE),"X"))&amp;IF(AY990="","",IFERROR(VLOOKUP(AY990,CODES!$A$3:$D$1348,4,FALSE),"X"))</f>
        <v/>
      </c>
      <c r="AN990" s="258">
        <f>SUM(IFERROR(VLOOKUP(AP990,CODES!$A$3:$D$1348,4,FALSE)*BC990,0),IFERROR(VLOOKUP(AQ990,CODES!$A$3:$D$1348,4,FALSE)*BF990,0),IFERROR(VLOOKUP(AR990,CODES!$A$3:$D$1348,4,FALSE)*BI990,0),IFERROR(VLOOKUP(AS990,CODES!$A$3:$D$1348,4,FALSE)*BL990,0),IFERROR(VLOOKUP(AT990,CODES!$A$3:$D$1348,4,FALSE)*BO990,0),IFERROR(VLOOKUP(AU990,CODES!$A$3:$D$1348,4,FALSE)*BR990,0),IFERROR(VLOOKUP(AV990,CODES!$A$3:$D$1348,4,FALSE)*BU990,0),IFERROR(VLOOKUP(AW990,CODES!$A$3:$D$1348,4,FALSE)*BX990,0),IFERROR(VLOOKUP(AX990,CODES!$A$3:$D$1348,4,FALSE)*CA990,0),IFERROR(VLOOKUP(AY990,CODES!$A$3:$D$1348,4,FALSE)*CD990,0))</f>
        <v>0</v>
      </c>
      <c r="AO990" s="258">
        <f>SUM(IFERROR(VLOOKUP(AP990,CODES!$A$3:$D$1348,3,FALSE)*BC990,0),IFERROR(VLOOKUP(AQ990,CODES!$A$3:$D$1348,3,FALSE)*BF990,0),IFERROR(VLOOKUP(AR990,CODES!$A$3:$D$1348,3,FALSE)*BI990,0),IFERROR(VLOOKUP(AS990,CODES!$A$3:$D$1348,3,FALSE)*BL990,0),IFERROR(VLOOKUP(AT990,CODES!$A$3:$D$1348,3,FALSE)*BO990,0),IFERROR(VLOOKUP(AU990,CODES!$A$3:$D$1348,3,FALSE)*BR990,0),IFERROR(VLOOKUP(AV990,CODES!$A$3:$D$1348,3,FALSE)*BU990,0),IFERROR(VLOOKUP(AW990,CODES!$A$3:$D$1348,3,FALSE)*BX990,0),IFERROR(VLOOKUP(AX990,CODES!$A$3:$D$1348,3,FALSE)*CA990,0),IFERROR(VLOOKUP(AY990,CODES!$A$3:$D$1348,3,FALSE)*CD990,0))+B990</f>
        <v>0</v>
      </c>
      <c r="AP990" s="271" t="str">
        <f t="shared" si="489"/>
        <v/>
      </c>
      <c r="AQ990" s="271" t="str">
        <f t="shared" si="490"/>
        <v/>
      </c>
      <c r="AR990" s="271" t="str">
        <f t="shared" si="491"/>
        <v/>
      </c>
      <c r="AS990" s="271" t="str">
        <f t="shared" si="492"/>
        <v/>
      </c>
      <c r="AT990" s="271" t="str">
        <f t="shared" si="493"/>
        <v/>
      </c>
      <c r="AU990" s="271" t="str">
        <f t="shared" si="494"/>
        <v/>
      </c>
      <c r="AV990" s="271" t="str">
        <f t="shared" si="495"/>
        <v/>
      </c>
      <c r="AW990" s="271" t="str">
        <f t="shared" si="496"/>
        <v/>
      </c>
      <c r="AX990" s="271" t="str">
        <f t="shared" si="497"/>
        <v/>
      </c>
      <c r="AY990" s="271" t="str">
        <f t="shared" si="498"/>
        <v/>
      </c>
      <c r="AZ990" s="258">
        <f t="shared" si="655"/>
        <v>0</v>
      </c>
      <c r="BA990" s="258">
        <f t="shared" si="656"/>
        <v>1</v>
      </c>
      <c r="BB990" s="258">
        <f t="shared" si="499"/>
        <v>0</v>
      </c>
      <c r="BC990" s="258">
        <f t="shared" si="500"/>
        <v>1</v>
      </c>
      <c r="BD990" s="258">
        <f t="shared" si="657"/>
        <v>1</v>
      </c>
      <c r="BE990" s="258">
        <f t="shared" si="501"/>
        <v>0</v>
      </c>
      <c r="BF990" s="258">
        <f t="shared" si="502"/>
        <v>1</v>
      </c>
      <c r="BG990" s="258">
        <f t="shared" si="658"/>
        <v>1</v>
      </c>
      <c r="BH990" s="258">
        <f t="shared" si="503"/>
        <v>0</v>
      </c>
      <c r="BI990" s="258">
        <f t="shared" si="504"/>
        <v>1</v>
      </c>
      <c r="BJ990" s="258">
        <f t="shared" si="659"/>
        <v>1</v>
      </c>
      <c r="BK990" s="258">
        <f t="shared" si="505"/>
        <v>0</v>
      </c>
      <c r="BL990" s="258">
        <f t="shared" si="506"/>
        <v>1</v>
      </c>
      <c r="BM990" s="258">
        <f t="shared" si="660"/>
        <v>1</v>
      </c>
      <c r="BN990" s="258">
        <f t="shared" si="507"/>
        <v>0</v>
      </c>
      <c r="BO990" s="258">
        <f t="shared" si="508"/>
        <v>1</v>
      </c>
      <c r="BP990" s="258">
        <f t="shared" si="661"/>
        <v>1</v>
      </c>
      <c r="BQ990" s="258">
        <f t="shared" si="509"/>
        <v>0</v>
      </c>
      <c r="BR990" s="258">
        <f t="shared" si="510"/>
        <v>1</v>
      </c>
      <c r="BS990" s="258">
        <f t="shared" si="662"/>
        <v>1</v>
      </c>
      <c r="BT990" s="258">
        <f t="shared" si="511"/>
        <v>0</v>
      </c>
      <c r="BU990" s="258">
        <f t="shared" si="512"/>
        <v>1</v>
      </c>
      <c r="BV990" s="258">
        <f t="shared" si="663"/>
        <v>1</v>
      </c>
      <c r="BW990" s="258">
        <f t="shared" si="513"/>
        <v>0</v>
      </c>
      <c r="BX990" s="258">
        <f t="shared" si="514"/>
        <v>1</v>
      </c>
      <c r="BY990" s="258">
        <f t="shared" si="664"/>
        <v>1</v>
      </c>
      <c r="BZ990" s="258">
        <f t="shared" si="515"/>
        <v>0</v>
      </c>
      <c r="CA990" s="258">
        <f t="shared" si="516"/>
        <v>1</v>
      </c>
      <c r="CB990" s="258">
        <f t="shared" si="665"/>
        <v>1</v>
      </c>
      <c r="CC990" s="258">
        <f t="shared" si="517"/>
        <v>0</v>
      </c>
      <c r="CD990" s="258">
        <f t="shared" si="518"/>
        <v>1</v>
      </c>
    </row>
    <row r="991" spans="1:82" hidden="1">
      <c r="A991" s="258"/>
      <c r="B991" s="258"/>
      <c r="C991" s="259"/>
      <c r="D991" s="258"/>
      <c r="E991" s="258"/>
      <c r="F991" s="258"/>
      <c r="G991" s="258">
        <v>983</v>
      </c>
      <c r="H991" s="743"/>
      <c r="I991" s="744"/>
      <c r="J991" s="739"/>
      <c r="K991" s="745"/>
      <c r="L991" s="745"/>
      <c r="M991" s="272"/>
      <c r="N991" s="508">
        <f t="shared" si="666"/>
        <v>0</v>
      </c>
      <c r="O991" s="510">
        <f t="shared" si="667"/>
        <v>0</v>
      </c>
      <c r="P991" s="260">
        <f t="shared" si="668"/>
        <v>0</v>
      </c>
      <c r="Q991" s="261">
        <f t="shared" si="669"/>
        <v>0</v>
      </c>
      <c r="R991" s="261">
        <f t="shared" si="670"/>
        <v>0</v>
      </c>
      <c r="S991" s="262"/>
      <c r="T991" s="262"/>
      <c r="U991" s="263">
        <f t="shared" si="643"/>
        <v>1.288</v>
      </c>
      <c r="V991" s="264">
        <f>IF(E991="SP",1,IF(D991="",ExtraMargeMateriaal,(1-VLOOKUP(D991,TabelAankoop[],4,FALSE))))</f>
        <v>1</v>
      </c>
      <c r="W991" s="265">
        <f t="shared" si="3"/>
        <v>0.6885</v>
      </c>
      <c r="X991" s="266">
        <f t="shared" si="4"/>
        <v>1</v>
      </c>
      <c r="Y991" s="267">
        <f t="shared" si="5"/>
        <v>1.46</v>
      </c>
      <c r="Z991" s="267">
        <f t="shared" si="6"/>
        <v>1.1599999999999999</v>
      </c>
      <c r="AA991" s="268">
        <f t="shared" si="644"/>
        <v>0</v>
      </c>
      <c r="AB991" s="456">
        <f t="shared" si="645"/>
        <v>0</v>
      </c>
      <c r="AC991" s="457">
        <f t="shared" si="646"/>
        <v>0</v>
      </c>
      <c r="AD991" s="456">
        <f t="shared" si="647"/>
        <v>0</v>
      </c>
      <c r="AE991" s="458">
        <f t="shared" si="648"/>
        <v>0</v>
      </c>
      <c r="AF991" s="457">
        <f t="shared" si="488"/>
        <v>0</v>
      </c>
      <c r="AG991" s="456">
        <f t="shared" si="649"/>
        <v>0</v>
      </c>
      <c r="AH991" s="457">
        <f t="shared" si="650"/>
        <v>0</v>
      </c>
      <c r="AI991" s="268">
        <f t="shared" si="651"/>
        <v>0</v>
      </c>
      <c r="AJ991" s="269">
        <f t="shared" si="652"/>
        <v>0</v>
      </c>
      <c r="AK991" s="270">
        <f t="shared" si="653"/>
        <v>0</v>
      </c>
      <c r="AL991" s="415">
        <f t="shared" si="654"/>
        <v>0</v>
      </c>
      <c r="AM991" s="259" t="str">
        <f>IF(AP991="","",IFERROR(VLOOKUP(AP991,CODES!$A$3:$D$1348,4,FALSE),"X"))&amp;IF(AQ991="","",IFERROR(VLOOKUP(AQ991,CODES!$A$3:$D$1348,4,FALSE),"X"))&amp;IF(AR991="","",IFERROR(VLOOKUP(AR991,CODES!$A$3:$D$1348,4,FALSE),"X"))&amp;IF(AS991="","",IFERROR(VLOOKUP(AS991,CODES!$A$3:$D$1348,4,FALSE),"X"))&amp;IF(AT991="","",IFERROR(VLOOKUP(AT991,CODES!$A$3:$D$1348,4,FALSE),"X"))&amp;IF(AU991="","",IFERROR(VLOOKUP(AU991,CODES!$A$3:$D$1348,4,FALSE),"X"))&amp;IF(AV991="","",IFERROR(VLOOKUP(AV991,CODES!$A$3:$D$1348,4,FALSE),"X"))&amp;IF(AW991="","",IFERROR(VLOOKUP(AW991,CODES!$A$3:$D$1348,4,FALSE),"X"))&amp;IF(AX991="","",IFERROR(VLOOKUP(AX991,CODES!$A$3:$D$1348,4,FALSE),"X"))&amp;IF(AY991="","",IFERROR(VLOOKUP(AY991,CODES!$A$3:$D$1348,4,FALSE),"X"))</f>
        <v/>
      </c>
      <c r="AN991" s="258">
        <f>SUM(IFERROR(VLOOKUP(AP991,CODES!$A$3:$D$1348,4,FALSE)*BC991,0),IFERROR(VLOOKUP(AQ991,CODES!$A$3:$D$1348,4,FALSE)*BF991,0),IFERROR(VLOOKUP(AR991,CODES!$A$3:$D$1348,4,FALSE)*BI991,0),IFERROR(VLOOKUP(AS991,CODES!$A$3:$D$1348,4,FALSE)*BL991,0),IFERROR(VLOOKUP(AT991,CODES!$A$3:$D$1348,4,FALSE)*BO991,0),IFERROR(VLOOKUP(AU991,CODES!$A$3:$D$1348,4,FALSE)*BR991,0),IFERROR(VLOOKUP(AV991,CODES!$A$3:$D$1348,4,FALSE)*BU991,0),IFERROR(VLOOKUP(AW991,CODES!$A$3:$D$1348,4,FALSE)*BX991,0),IFERROR(VLOOKUP(AX991,CODES!$A$3:$D$1348,4,FALSE)*CA991,0),IFERROR(VLOOKUP(AY991,CODES!$A$3:$D$1348,4,FALSE)*CD991,0))</f>
        <v>0</v>
      </c>
      <c r="AO991" s="258">
        <f>SUM(IFERROR(VLOOKUP(AP991,CODES!$A$3:$D$1348,3,FALSE)*BC991,0),IFERROR(VLOOKUP(AQ991,CODES!$A$3:$D$1348,3,FALSE)*BF991,0),IFERROR(VLOOKUP(AR991,CODES!$A$3:$D$1348,3,FALSE)*BI991,0),IFERROR(VLOOKUP(AS991,CODES!$A$3:$D$1348,3,FALSE)*BL991,0),IFERROR(VLOOKUP(AT991,CODES!$A$3:$D$1348,3,FALSE)*BO991,0),IFERROR(VLOOKUP(AU991,CODES!$A$3:$D$1348,3,FALSE)*BR991,0),IFERROR(VLOOKUP(AV991,CODES!$A$3:$D$1348,3,FALSE)*BU991,0),IFERROR(VLOOKUP(AW991,CODES!$A$3:$D$1348,3,FALSE)*BX991,0),IFERROR(VLOOKUP(AX991,CODES!$A$3:$D$1348,3,FALSE)*CA991,0),IFERROR(VLOOKUP(AY991,CODES!$A$3:$D$1348,3,FALSE)*CD991,0))+B991</f>
        <v>0</v>
      </c>
      <c r="AP991" s="271" t="str">
        <f t="shared" si="489"/>
        <v/>
      </c>
      <c r="AQ991" s="271" t="str">
        <f t="shared" si="490"/>
        <v/>
      </c>
      <c r="AR991" s="271" t="str">
        <f t="shared" si="491"/>
        <v/>
      </c>
      <c r="AS991" s="271" t="str">
        <f t="shared" si="492"/>
        <v/>
      </c>
      <c r="AT991" s="271" t="str">
        <f t="shared" si="493"/>
        <v/>
      </c>
      <c r="AU991" s="271" t="str">
        <f t="shared" si="494"/>
        <v/>
      </c>
      <c r="AV991" s="271" t="str">
        <f t="shared" si="495"/>
        <v/>
      </c>
      <c r="AW991" s="271" t="str">
        <f t="shared" si="496"/>
        <v/>
      </c>
      <c r="AX991" s="271" t="str">
        <f t="shared" si="497"/>
        <v/>
      </c>
      <c r="AY991" s="271" t="str">
        <f t="shared" si="498"/>
        <v/>
      </c>
      <c r="AZ991" s="258">
        <f t="shared" si="655"/>
        <v>0</v>
      </c>
      <c r="BA991" s="258">
        <f t="shared" si="656"/>
        <v>1</v>
      </c>
      <c r="BB991" s="258">
        <f t="shared" si="499"/>
        <v>0</v>
      </c>
      <c r="BC991" s="258">
        <f t="shared" si="500"/>
        <v>1</v>
      </c>
      <c r="BD991" s="258">
        <f t="shared" si="657"/>
        <v>1</v>
      </c>
      <c r="BE991" s="258">
        <f t="shared" si="501"/>
        <v>0</v>
      </c>
      <c r="BF991" s="258">
        <f t="shared" si="502"/>
        <v>1</v>
      </c>
      <c r="BG991" s="258">
        <f t="shared" si="658"/>
        <v>1</v>
      </c>
      <c r="BH991" s="258">
        <f t="shared" si="503"/>
        <v>0</v>
      </c>
      <c r="BI991" s="258">
        <f t="shared" si="504"/>
        <v>1</v>
      </c>
      <c r="BJ991" s="258">
        <f t="shared" si="659"/>
        <v>1</v>
      </c>
      <c r="BK991" s="258">
        <f t="shared" si="505"/>
        <v>0</v>
      </c>
      <c r="BL991" s="258">
        <f t="shared" si="506"/>
        <v>1</v>
      </c>
      <c r="BM991" s="258">
        <f t="shared" si="660"/>
        <v>1</v>
      </c>
      <c r="BN991" s="258">
        <f t="shared" si="507"/>
        <v>0</v>
      </c>
      <c r="BO991" s="258">
        <f t="shared" si="508"/>
        <v>1</v>
      </c>
      <c r="BP991" s="258">
        <f t="shared" si="661"/>
        <v>1</v>
      </c>
      <c r="BQ991" s="258">
        <f t="shared" si="509"/>
        <v>0</v>
      </c>
      <c r="BR991" s="258">
        <f t="shared" si="510"/>
        <v>1</v>
      </c>
      <c r="BS991" s="258">
        <f t="shared" si="662"/>
        <v>1</v>
      </c>
      <c r="BT991" s="258">
        <f t="shared" si="511"/>
        <v>0</v>
      </c>
      <c r="BU991" s="258">
        <f t="shared" si="512"/>
        <v>1</v>
      </c>
      <c r="BV991" s="258">
        <f t="shared" si="663"/>
        <v>1</v>
      </c>
      <c r="BW991" s="258">
        <f t="shared" si="513"/>
        <v>0</v>
      </c>
      <c r="BX991" s="258">
        <f t="shared" si="514"/>
        <v>1</v>
      </c>
      <c r="BY991" s="258">
        <f t="shared" si="664"/>
        <v>1</v>
      </c>
      <c r="BZ991" s="258">
        <f t="shared" si="515"/>
        <v>0</v>
      </c>
      <c r="CA991" s="258">
        <f t="shared" si="516"/>
        <v>1</v>
      </c>
      <c r="CB991" s="258">
        <f t="shared" si="665"/>
        <v>1</v>
      </c>
      <c r="CC991" s="258">
        <f t="shared" si="517"/>
        <v>0</v>
      </c>
      <c r="CD991" s="258">
        <f t="shared" si="518"/>
        <v>1</v>
      </c>
    </row>
    <row r="992" spans="1:82" hidden="1">
      <c r="A992" s="258"/>
      <c r="B992" s="258"/>
      <c r="C992" s="259"/>
      <c r="D992" s="258"/>
      <c r="E992" s="258"/>
      <c r="F992" s="258"/>
      <c r="G992" s="258">
        <v>984</v>
      </c>
      <c r="H992" s="743"/>
      <c r="I992" s="744"/>
      <c r="J992" s="739"/>
      <c r="K992" s="745"/>
      <c r="L992" s="745"/>
      <c r="M992" s="272"/>
      <c r="N992" s="508">
        <f t="shared" si="666"/>
        <v>0</v>
      </c>
      <c r="O992" s="510">
        <f t="shared" si="667"/>
        <v>0</v>
      </c>
      <c r="P992" s="260">
        <f t="shared" si="668"/>
        <v>0</v>
      </c>
      <c r="Q992" s="261">
        <f t="shared" si="669"/>
        <v>0</v>
      </c>
      <c r="R992" s="261">
        <f t="shared" si="670"/>
        <v>0</v>
      </c>
      <c r="S992" s="262"/>
      <c r="T992" s="262"/>
      <c r="U992" s="263">
        <f t="shared" si="643"/>
        <v>1.288</v>
      </c>
      <c r="V992" s="264">
        <f>IF(E992="SP",1,IF(D992="",ExtraMargeMateriaal,(1-VLOOKUP(D992,TabelAankoop[],4,FALSE))))</f>
        <v>1</v>
      </c>
      <c r="W992" s="265">
        <f t="shared" si="3"/>
        <v>0.6885</v>
      </c>
      <c r="X992" s="266">
        <f t="shared" si="4"/>
        <v>1</v>
      </c>
      <c r="Y992" s="267">
        <f t="shared" si="5"/>
        <v>1.46</v>
      </c>
      <c r="Z992" s="267">
        <f t="shared" si="6"/>
        <v>1.1599999999999999</v>
      </c>
      <c r="AA992" s="268">
        <f t="shared" si="644"/>
        <v>0</v>
      </c>
      <c r="AB992" s="456">
        <f t="shared" si="645"/>
        <v>0</v>
      </c>
      <c r="AC992" s="457">
        <f t="shared" si="646"/>
        <v>0</v>
      </c>
      <c r="AD992" s="456">
        <f t="shared" si="647"/>
        <v>0</v>
      </c>
      <c r="AE992" s="458">
        <f t="shared" si="648"/>
        <v>0</v>
      </c>
      <c r="AF992" s="457">
        <f t="shared" si="488"/>
        <v>0</v>
      </c>
      <c r="AG992" s="456">
        <f t="shared" si="649"/>
        <v>0</v>
      </c>
      <c r="AH992" s="457">
        <f t="shared" si="650"/>
        <v>0</v>
      </c>
      <c r="AI992" s="268">
        <f t="shared" si="651"/>
        <v>0</v>
      </c>
      <c r="AJ992" s="269">
        <f t="shared" si="652"/>
        <v>0</v>
      </c>
      <c r="AK992" s="270">
        <f t="shared" si="653"/>
        <v>0</v>
      </c>
      <c r="AL992" s="415">
        <f t="shared" si="654"/>
        <v>0</v>
      </c>
      <c r="AM992" s="259" t="str">
        <f>IF(AP992="","",IFERROR(VLOOKUP(AP992,CODES!$A$3:$D$1348,4,FALSE),"X"))&amp;IF(AQ992="","",IFERROR(VLOOKUP(AQ992,CODES!$A$3:$D$1348,4,FALSE),"X"))&amp;IF(AR992="","",IFERROR(VLOOKUP(AR992,CODES!$A$3:$D$1348,4,FALSE),"X"))&amp;IF(AS992="","",IFERROR(VLOOKUP(AS992,CODES!$A$3:$D$1348,4,FALSE),"X"))&amp;IF(AT992="","",IFERROR(VLOOKUP(AT992,CODES!$A$3:$D$1348,4,FALSE),"X"))&amp;IF(AU992="","",IFERROR(VLOOKUP(AU992,CODES!$A$3:$D$1348,4,FALSE),"X"))&amp;IF(AV992="","",IFERROR(VLOOKUP(AV992,CODES!$A$3:$D$1348,4,FALSE),"X"))&amp;IF(AW992="","",IFERROR(VLOOKUP(AW992,CODES!$A$3:$D$1348,4,FALSE),"X"))&amp;IF(AX992="","",IFERROR(VLOOKUP(AX992,CODES!$A$3:$D$1348,4,FALSE),"X"))&amp;IF(AY992="","",IFERROR(VLOOKUP(AY992,CODES!$A$3:$D$1348,4,FALSE),"X"))</f>
        <v/>
      </c>
      <c r="AN992" s="258">
        <f>SUM(IFERROR(VLOOKUP(AP992,CODES!$A$3:$D$1348,4,FALSE)*BC992,0),IFERROR(VLOOKUP(AQ992,CODES!$A$3:$D$1348,4,FALSE)*BF992,0),IFERROR(VLOOKUP(AR992,CODES!$A$3:$D$1348,4,FALSE)*BI992,0),IFERROR(VLOOKUP(AS992,CODES!$A$3:$D$1348,4,FALSE)*BL992,0),IFERROR(VLOOKUP(AT992,CODES!$A$3:$D$1348,4,FALSE)*BO992,0),IFERROR(VLOOKUP(AU992,CODES!$A$3:$D$1348,4,FALSE)*BR992,0),IFERROR(VLOOKUP(AV992,CODES!$A$3:$D$1348,4,FALSE)*BU992,0),IFERROR(VLOOKUP(AW992,CODES!$A$3:$D$1348,4,FALSE)*BX992,0),IFERROR(VLOOKUP(AX992,CODES!$A$3:$D$1348,4,FALSE)*CA992,0),IFERROR(VLOOKUP(AY992,CODES!$A$3:$D$1348,4,FALSE)*CD992,0))</f>
        <v>0</v>
      </c>
      <c r="AO992" s="258">
        <f>SUM(IFERROR(VLOOKUP(AP992,CODES!$A$3:$D$1348,3,FALSE)*BC992,0),IFERROR(VLOOKUP(AQ992,CODES!$A$3:$D$1348,3,FALSE)*BF992,0),IFERROR(VLOOKUP(AR992,CODES!$A$3:$D$1348,3,FALSE)*BI992,0),IFERROR(VLOOKUP(AS992,CODES!$A$3:$D$1348,3,FALSE)*BL992,0),IFERROR(VLOOKUP(AT992,CODES!$A$3:$D$1348,3,FALSE)*BO992,0),IFERROR(VLOOKUP(AU992,CODES!$A$3:$D$1348,3,FALSE)*BR992,0),IFERROR(VLOOKUP(AV992,CODES!$A$3:$D$1348,3,FALSE)*BU992,0),IFERROR(VLOOKUP(AW992,CODES!$A$3:$D$1348,3,FALSE)*BX992,0),IFERROR(VLOOKUP(AX992,CODES!$A$3:$D$1348,3,FALSE)*CA992,0),IFERROR(VLOOKUP(AY992,CODES!$A$3:$D$1348,3,FALSE)*CD992,0))+B992</f>
        <v>0</v>
      </c>
      <c r="AP992" s="271" t="str">
        <f t="shared" si="489"/>
        <v/>
      </c>
      <c r="AQ992" s="271" t="str">
        <f t="shared" si="490"/>
        <v/>
      </c>
      <c r="AR992" s="271" t="str">
        <f t="shared" si="491"/>
        <v/>
      </c>
      <c r="AS992" s="271" t="str">
        <f t="shared" si="492"/>
        <v/>
      </c>
      <c r="AT992" s="271" t="str">
        <f t="shared" si="493"/>
        <v/>
      </c>
      <c r="AU992" s="271" t="str">
        <f t="shared" si="494"/>
        <v/>
      </c>
      <c r="AV992" s="271" t="str">
        <f t="shared" si="495"/>
        <v/>
      </c>
      <c r="AW992" s="271" t="str">
        <f t="shared" si="496"/>
        <v/>
      </c>
      <c r="AX992" s="271" t="str">
        <f t="shared" si="497"/>
        <v/>
      </c>
      <c r="AY992" s="271" t="str">
        <f t="shared" si="498"/>
        <v/>
      </c>
      <c r="AZ992" s="258">
        <f t="shared" si="655"/>
        <v>0</v>
      </c>
      <c r="BA992" s="258">
        <f t="shared" si="656"/>
        <v>1</v>
      </c>
      <c r="BB992" s="258">
        <f t="shared" si="499"/>
        <v>0</v>
      </c>
      <c r="BC992" s="258">
        <f t="shared" si="500"/>
        <v>1</v>
      </c>
      <c r="BD992" s="258">
        <f t="shared" si="657"/>
        <v>1</v>
      </c>
      <c r="BE992" s="258">
        <f t="shared" si="501"/>
        <v>0</v>
      </c>
      <c r="BF992" s="258">
        <f t="shared" si="502"/>
        <v>1</v>
      </c>
      <c r="BG992" s="258">
        <f t="shared" si="658"/>
        <v>1</v>
      </c>
      <c r="BH992" s="258">
        <f t="shared" si="503"/>
        <v>0</v>
      </c>
      <c r="BI992" s="258">
        <f t="shared" si="504"/>
        <v>1</v>
      </c>
      <c r="BJ992" s="258">
        <f t="shared" si="659"/>
        <v>1</v>
      </c>
      <c r="BK992" s="258">
        <f t="shared" si="505"/>
        <v>0</v>
      </c>
      <c r="BL992" s="258">
        <f t="shared" si="506"/>
        <v>1</v>
      </c>
      <c r="BM992" s="258">
        <f t="shared" si="660"/>
        <v>1</v>
      </c>
      <c r="BN992" s="258">
        <f t="shared" si="507"/>
        <v>0</v>
      </c>
      <c r="BO992" s="258">
        <f t="shared" si="508"/>
        <v>1</v>
      </c>
      <c r="BP992" s="258">
        <f t="shared" si="661"/>
        <v>1</v>
      </c>
      <c r="BQ992" s="258">
        <f t="shared" si="509"/>
        <v>0</v>
      </c>
      <c r="BR992" s="258">
        <f t="shared" si="510"/>
        <v>1</v>
      </c>
      <c r="BS992" s="258">
        <f t="shared" si="662"/>
        <v>1</v>
      </c>
      <c r="BT992" s="258">
        <f t="shared" si="511"/>
        <v>0</v>
      </c>
      <c r="BU992" s="258">
        <f t="shared" si="512"/>
        <v>1</v>
      </c>
      <c r="BV992" s="258">
        <f t="shared" si="663"/>
        <v>1</v>
      </c>
      <c r="BW992" s="258">
        <f t="shared" si="513"/>
        <v>0</v>
      </c>
      <c r="BX992" s="258">
        <f t="shared" si="514"/>
        <v>1</v>
      </c>
      <c r="BY992" s="258">
        <f t="shared" si="664"/>
        <v>1</v>
      </c>
      <c r="BZ992" s="258">
        <f t="shared" si="515"/>
        <v>0</v>
      </c>
      <c r="CA992" s="258">
        <f t="shared" si="516"/>
        <v>1</v>
      </c>
      <c r="CB992" s="258">
        <f t="shared" si="665"/>
        <v>1</v>
      </c>
      <c r="CC992" s="258">
        <f t="shared" si="517"/>
        <v>0</v>
      </c>
      <c r="CD992" s="258">
        <f t="shared" si="518"/>
        <v>1</v>
      </c>
    </row>
    <row r="993" spans="1:82" hidden="1">
      <c r="A993" s="258"/>
      <c r="B993" s="258"/>
      <c r="C993" s="259"/>
      <c r="D993" s="258"/>
      <c r="E993" s="258"/>
      <c r="F993" s="258"/>
      <c r="G993" s="258">
        <v>985</v>
      </c>
      <c r="H993" s="743"/>
      <c r="I993" s="744"/>
      <c r="J993" s="739"/>
      <c r="K993" s="745"/>
      <c r="L993" s="745"/>
      <c r="M993" s="272"/>
      <c r="N993" s="508">
        <f t="shared" si="666"/>
        <v>0</v>
      </c>
      <c r="O993" s="510">
        <f t="shared" si="667"/>
        <v>0</v>
      </c>
      <c r="P993" s="260">
        <f t="shared" si="668"/>
        <v>0</v>
      </c>
      <c r="Q993" s="261">
        <f t="shared" si="669"/>
        <v>0</v>
      </c>
      <c r="R993" s="261">
        <f t="shared" si="670"/>
        <v>0</v>
      </c>
      <c r="S993" s="262"/>
      <c r="T993" s="262"/>
      <c r="U993" s="263">
        <f t="shared" si="643"/>
        <v>1.288</v>
      </c>
      <c r="V993" s="264">
        <f>IF(E993="SP",1,IF(D993="",ExtraMargeMateriaal,(1-VLOOKUP(D993,TabelAankoop[],4,FALSE))))</f>
        <v>1</v>
      </c>
      <c r="W993" s="265">
        <f t="shared" si="3"/>
        <v>0.6885</v>
      </c>
      <c r="X993" s="266">
        <f t="shared" si="4"/>
        <v>1</v>
      </c>
      <c r="Y993" s="267">
        <f t="shared" si="5"/>
        <v>1.46</v>
      </c>
      <c r="Z993" s="267">
        <f t="shared" si="6"/>
        <v>1.1599999999999999</v>
      </c>
      <c r="AA993" s="268">
        <f t="shared" si="644"/>
        <v>0</v>
      </c>
      <c r="AB993" s="456">
        <f t="shared" si="645"/>
        <v>0</v>
      </c>
      <c r="AC993" s="457">
        <f t="shared" si="646"/>
        <v>0</v>
      </c>
      <c r="AD993" s="456">
        <f t="shared" si="647"/>
        <v>0</v>
      </c>
      <c r="AE993" s="458">
        <f t="shared" si="648"/>
        <v>0</v>
      </c>
      <c r="AF993" s="457">
        <f t="shared" si="488"/>
        <v>0</v>
      </c>
      <c r="AG993" s="456">
        <f t="shared" si="649"/>
        <v>0</v>
      </c>
      <c r="AH993" s="457">
        <f t="shared" si="650"/>
        <v>0</v>
      </c>
      <c r="AI993" s="268">
        <f t="shared" si="651"/>
        <v>0</v>
      </c>
      <c r="AJ993" s="269">
        <f t="shared" si="652"/>
        <v>0</v>
      </c>
      <c r="AK993" s="270">
        <f t="shared" si="653"/>
        <v>0</v>
      </c>
      <c r="AL993" s="415">
        <f t="shared" si="654"/>
        <v>0</v>
      </c>
      <c r="AM993" s="259" t="str">
        <f>IF(AP993="","",IFERROR(VLOOKUP(AP993,CODES!$A$3:$D$1348,4,FALSE),"X"))&amp;IF(AQ993="","",IFERROR(VLOOKUP(AQ993,CODES!$A$3:$D$1348,4,FALSE),"X"))&amp;IF(AR993="","",IFERROR(VLOOKUP(AR993,CODES!$A$3:$D$1348,4,FALSE),"X"))&amp;IF(AS993="","",IFERROR(VLOOKUP(AS993,CODES!$A$3:$D$1348,4,FALSE),"X"))&amp;IF(AT993="","",IFERROR(VLOOKUP(AT993,CODES!$A$3:$D$1348,4,FALSE),"X"))&amp;IF(AU993="","",IFERROR(VLOOKUP(AU993,CODES!$A$3:$D$1348,4,FALSE),"X"))&amp;IF(AV993="","",IFERROR(VLOOKUP(AV993,CODES!$A$3:$D$1348,4,FALSE),"X"))&amp;IF(AW993="","",IFERROR(VLOOKUP(AW993,CODES!$A$3:$D$1348,4,FALSE),"X"))&amp;IF(AX993="","",IFERROR(VLOOKUP(AX993,CODES!$A$3:$D$1348,4,FALSE),"X"))&amp;IF(AY993="","",IFERROR(VLOOKUP(AY993,CODES!$A$3:$D$1348,4,FALSE),"X"))</f>
        <v/>
      </c>
      <c r="AN993" s="258">
        <f>SUM(IFERROR(VLOOKUP(AP993,CODES!$A$3:$D$1348,4,FALSE)*BC993,0),IFERROR(VLOOKUP(AQ993,CODES!$A$3:$D$1348,4,FALSE)*BF993,0),IFERROR(VLOOKUP(AR993,CODES!$A$3:$D$1348,4,FALSE)*BI993,0),IFERROR(VLOOKUP(AS993,CODES!$A$3:$D$1348,4,FALSE)*BL993,0),IFERROR(VLOOKUP(AT993,CODES!$A$3:$D$1348,4,FALSE)*BO993,0),IFERROR(VLOOKUP(AU993,CODES!$A$3:$D$1348,4,FALSE)*BR993,0),IFERROR(VLOOKUP(AV993,CODES!$A$3:$D$1348,4,FALSE)*BU993,0),IFERROR(VLOOKUP(AW993,CODES!$A$3:$D$1348,4,FALSE)*BX993,0),IFERROR(VLOOKUP(AX993,CODES!$A$3:$D$1348,4,FALSE)*CA993,0),IFERROR(VLOOKUP(AY993,CODES!$A$3:$D$1348,4,FALSE)*CD993,0))</f>
        <v>0</v>
      </c>
      <c r="AO993" s="258">
        <f>SUM(IFERROR(VLOOKUP(AP993,CODES!$A$3:$D$1348,3,FALSE)*BC993,0),IFERROR(VLOOKUP(AQ993,CODES!$A$3:$D$1348,3,FALSE)*BF993,0),IFERROR(VLOOKUP(AR993,CODES!$A$3:$D$1348,3,FALSE)*BI993,0),IFERROR(VLOOKUP(AS993,CODES!$A$3:$D$1348,3,FALSE)*BL993,0),IFERROR(VLOOKUP(AT993,CODES!$A$3:$D$1348,3,FALSE)*BO993,0),IFERROR(VLOOKUP(AU993,CODES!$A$3:$D$1348,3,FALSE)*BR993,0),IFERROR(VLOOKUP(AV993,CODES!$A$3:$D$1348,3,FALSE)*BU993,0),IFERROR(VLOOKUP(AW993,CODES!$A$3:$D$1348,3,FALSE)*BX993,0),IFERROR(VLOOKUP(AX993,CODES!$A$3:$D$1348,3,FALSE)*CA993,0),IFERROR(VLOOKUP(AY993,CODES!$A$3:$D$1348,3,FALSE)*CD993,0))+B993</f>
        <v>0</v>
      </c>
      <c r="AP993" s="271" t="str">
        <f t="shared" si="489"/>
        <v/>
      </c>
      <c r="AQ993" s="271" t="str">
        <f t="shared" si="490"/>
        <v/>
      </c>
      <c r="AR993" s="271" t="str">
        <f t="shared" si="491"/>
        <v/>
      </c>
      <c r="AS993" s="271" t="str">
        <f t="shared" si="492"/>
        <v/>
      </c>
      <c r="AT993" s="271" t="str">
        <f t="shared" si="493"/>
        <v/>
      </c>
      <c r="AU993" s="271" t="str">
        <f t="shared" si="494"/>
        <v/>
      </c>
      <c r="AV993" s="271" t="str">
        <f t="shared" si="495"/>
        <v/>
      </c>
      <c r="AW993" s="271" t="str">
        <f t="shared" si="496"/>
        <v/>
      </c>
      <c r="AX993" s="271" t="str">
        <f t="shared" si="497"/>
        <v/>
      </c>
      <c r="AY993" s="271" t="str">
        <f t="shared" si="498"/>
        <v/>
      </c>
      <c r="AZ993" s="258">
        <f t="shared" si="655"/>
        <v>0</v>
      </c>
      <c r="BA993" s="258">
        <f t="shared" si="656"/>
        <v>1</v>
      </c>
      <c r="BB993" s="258">
        <f t="shared" si="499"/>
        <v>0</v>
      </c>
      <c r="BC993" s="258">
        <f t="shared" si="500"/>
        <v>1</v>
      </c>
      <c r="BD993" s="258">
        <f t="shared" si="657"/>
        <v>1</v>
      </c>
      <c r="BE993" s="258">
        <f t="shared" si="501"/>
        <v>0</v>
      </c>
      <c r="BF993" s="258">
        <f t="shared" si="502"/>
        <v>1</v>
      </c>
      <c r="BG993" s="258">
        <f t="shared" si="658"/>
        <v>1</v>
      </c>
      <c r="BH993" s="258">
        <f t="shared" si="503"/>
        <v>0</v>
      </c>
      <c r="BI993" s="258">
        <f t="shared" si="504"/>
        <v>1</v>
      </c>
      <c r="BJ993" s="258">
        <f t="shared" si="659"/>
        <v>1</v>
      </c>
      <c r="BK993" s="258">
        <f t="shared" si="505"/>
        <v>0</v>
      </c>
      <c r="BL993" s="258">
        <f t="shared" si="506"/>
        <v>1</v>
      </c>
      <c r="BM993" s="258">
        <f t="shared" si="660"/>
        <v>1</v>
      </c>
      <c r="BN993" s="258">
        <f t="shared" si="507"/>
        <v>0</v>
      </c>
      <c r="BO993" s="258">
        <f t="shared" si="508"/>
        <v>1</v>
      </c>
      <c r="BP993" s="258">
        <f t="shared" si="661"/>
        <v>1</v>
      </c>
      <c r="BQ993" s="258">
        <f t="shared" si="509"/>
        <v>0</v>
      </c>
      <c r="BR993" s="258">
        <f t="shared" si="510"/>
        <v>1</v>
      </c>
      <c r="BS993" s="258">
        <f t="shared" si="662"/>
        <v>1</v>
      </c>
      <c r="BT993" s="258">
        <f t="shared" si="511"/>
        <v>0</v>
      </c>
      <c r="BU993" s="258">
        <f t="shared" si="512"/>
        <v>1</v>
      </c>
      <c r="BV993" s="258">
        <f t="shared" si="663"/>
        <v>1</v>
      </c>
      <c r="BW993" s="258">
        <f t="shared" si="513"/>
        <v>0</v>
      </c>
      <c r="BX993" s="258">
        <f t="shared" si="514"/>
        <v>1</v>
      </c>
      <c r="BY993" s="258">
        <f t="shared" si="664"/>
        <v>1</v>
      </c>
      <c r="BZ993" s="258">
        <f t="shared" si="515"/>
        <v>0</v>
      </c>
      <c r="CA993" s="258">
        <f t="shared" si="516"/>
        <v>1</v>
      </c>
      <c r="CB993" s="258">
        <f t="shared" si="665"/>
        <v>1</v>
      </c>
      <c r="CC993" s="258">
        <f t="shared" si="517"/>
        <v>0</v>
      </c>
      <c r="CD993" s="258">
        <f t="shared" si="518"/>
        <v>1</v>
      </c>
    </row>
    <row r="994" spans="1:82" hidden="1">
      <c r="A994" s="258"/>
      <c r="B994" s="258"/>
      <c r="C994" s="259"/>
      <c r="D994" s="258"/>
      <c r="E994" s="258"/>
      <c r="F994" s="258"/>
      <c r="G994" s="258">
        <v>986</v>
      </c>
      <c r="H994" s="743"/>
      <c r="I994" s="744"/>
      <c r="J994" s="739"/>
      <c r="K994" s="745"/>
      <c r="L994" s="745"/>
      <c r="M994" s="272"/>
      <c r="N994" s="508">
        <f t="shared" si="666"/>
        <v>0</v>
      </c>
      <c r="O994" s="510">
        <f t="shared" si="667"/>
        <v>0</v>
      </c>
      <c r="P994" s="260">
        <f t="shared" si="668"/>
        <v>0</v>
      </c>
      <c r="Q994" s="261">
        <f t="shared" si="669"/>
        <v>0</v>
      </c>
      <c r="R994" s="261">
        <f t="shared" si="670"/>
        <v>0</v>
      </c>
      <c r="S994" s="262"/>
      <c r="T994" s="262"/>
      <c r="U994" s="263">
        <f t="shared" si="643"/>
        <v>1.288</v>
      </c>
      <c r="V994" s="264">
        <f>IF(E994="SP",1,IF(D994="",ExtraMargeMateriaal,(1-VLOOKUP(D994,TabelAankoop[],4,FALSE))))</f>
        <v>1</v>
      </c>
      <c r="W994" s="265">
        <f t="shared" si="3"/>
        <v>0.6885</v>
      </c>
      <c r="X994" s="266">
        <f t="shared" si="4"/>
        <v>1</v>
      </c>
      <c r="Y994" s="267">
        <f t="shared" si="5"/>
        <v>1.46</v>
      </c>
      <c r="Z994" s="267">
        <f t="shared" si="6"/>
        <v>1.1599999999999999</v>
      </c>
      <c r="AA994" s="268">
        <f t="shared" si="644"/>
        <v>0</v>
      </c>
      <c r="AB994" s="456">
        <f t="shared" si="645"/>
        <v>0</v>
      </c>
      <c r="AC994" s="457">
        <f t="shared" si="646"/>
        <v>0</v>
      </c>
      <c r="AD994" s="456">
        <f t="shared" si="647"/>
        <v>0</v>
      </c>
      <c r="AE994" s="458">
        <f t="shared" si="648"/>
        <v>0</v>
      </c>
      <c r="AF994" s="457">
        <f t="shared" si="488"/>
        <v>0</v>
      </c>
      <c r="AG994" s="456">
        <f t="shared" si="649"/>
        <v>0</v>
      </c>
      <c r="AH994" s="457">
        <f t="shared" si="650"/>
        <v>0</v>
      </c>
      <c r="AI994" s="268">
        <f t="shared" si="651"/>
        <v>0</v>
      </c>
      <c r="AJ994" s="269">
        <f t="shared" si="652"/>
        <v>0</v>
      </c>
      <c r="AK994" s="270">
        <f t="shared" si="653"/>
        <v>0</v>
      </c>
      <c r="AL994" s="415">
        <f t="shared" si="654"/>
        <v>0</v>
      </c>
      <c r="AM994" s="259" t="str">
        <f>IF(AP994="","",IFERROR(VLOOKUP(AP994,CODES!$A$3:$D$1348,4,FALSE),"X"))&amp;IF(AQ994="","",IFERROR(VLOOKUP(AQ994,CODES!$A$3:$D$1348,4,FALSE),"X"))&amp;IF(AR994="","",IFERROR(VLOOKUP(AR994,CODES!$A$3:$D$1348,4,FALSE),"X"))&amp;IF(AS994="","",IFERROR(VLOOKUP(AS994,CODES!$A$3:$D$1348,4,FALSE),"X"))&amp;IF(AT994="","",IFERROR(VLOOKUP(AT994,CODES!$A$3:$D$1348,4,FALSE),"X"))&amp;IF(AU994="","",IFERROR(VLOOKUP(AU994,CODES!$A$3:$D$1348,4,FALSE),"X"))&amp;IF(AV994="","",IFERROR(VLOOKUP(AV994,CODES!$A$3:$D$1348,4,FALSE),"X"))&amp;IF(AW994="","",IFERROR(VLOOKUP(AW994,CODES!$A$3:$D$1348,4,FALSE),"X"))&amp;IF(AX994="","",IFERROR(VLOOKUP(AX994,CODES!$A$3:$D$1348,4,FALSE),"X"))&amp;IF(AY994="","",IFERROR(VLOOKUP(AY994,CODES!$A$3:$D$1348,4,FALSE),"X"))</f>
        <v/>
      </c>
      <c r="AN994" s="258">
        <f>SUM(IFERROR(VLOOKUP(AP994,CODES!$A$3:$D$1348,4,FALSE)*BC994,0),IFERROR(VLOOKUP(AQ994,CODES!$A$3:$D$1348,4,FALSE)*BF994,0),IFERROR(VLOOKUP(AR994,CODES!$A$3:$D$1348,4,FALSE)*BI994,0),IFERROR(VLOOKUP(AS994,CODES!$A$3:$D$1348,4,FALSE)*BL994,0),IFERROR(VLOOKUP(AT994,CODES!$A$3:$D$1348,4,FALSE)*BO994,0),IFERROR(VLOOKUP(AU994,CODES!$A$3:$D$1348,4,FALSE)*BR994,0),IFERROR(VLOOKUP(AV994,CODES!$A$3:$D$1348,4,FALSE)*BU994,0),IFERROR(VLOOKUP(AW994,CODES!$A$3:$D$1348,4,FALSE)*BX994,0),IFERROR(VLOOKUP(AX994,CODES!$A$3:$D$1348,4,FALSE)*CA994,0),IFERROR(VLOOKUP(AY994,CODES!$A$3:$D$1348,4,FALSE)*CD994,0))</f>
        <v>0</v>
      </c>
      <c r="AO994" s="258">
        <f>SUM(IFERROR(VLOOKUP(AP994,CODES!$A$3:$D$1348,3,FALSE)*BC994,0),IFERROR(VLOOKUP(AQ994,CODES!$A$3:$D$1348,3,FALSE)*BF994,0),IFERROR(VLOOKUP(AR994,CODES!$A$3:$D$1348,3,FALSE)*BI994,0),IFERROR(VLOOKUP(AS994,CODES!$A$3:$D$1348,3,FALSE)*BL994,0),IFERROR(VLOOKUP(AT994,CODES!$A$3:$D$1348,3,FALSE)*BO994,0),IFERROR(VLOOKUP(AU994,CODES!$A$3:$D$1348,3,FALSE)*BR994,0),IFERROR(VLOOKUP(AV994,CODES!$A$3:$D$1348,3,FALSE)*BU994,0),IFERROR(VLOOKUP(AW994,CODES!$A$3:$D$1348,3,FALSE)*BX994,0),IFERROR(VLOOKUP(AX994,CODES!$A$3:$D$1348,3,FALSE)*CA994,0),IFERROR(VLOOKUP(AY994,CODES!$A$3:$D$1348,3,FALSE)*CD994,0))+B994</f>
        <v>0</v>
      </c>
      <c r="AP994" s="271" t="str">
        <f t="shared" si="489"/>
        <v/>
      </c>
      <c r="AQ994" s="271" t="str">
        <f t="shared" si="490"/>
        <v/>
      </c>
      <c r="AR994" s="271" t="str">
        <f t="shared" si="491"/>
        <v/>
      </c>
      <c r="AS994" s="271" t="str">
        <f t="shared" si="492"/>
        <v/>
      </c>
      <c r="AT994" s="271" t="str">
        <f t="shared" si="493"/>
        <v/>
      </c>
      <c r="AU994" s="271" t="str">
        <f t="shared" si="494"/>
        <v/>
      </c>
      <c r="AV994" s="271" t="str">
        <f t="shared" si="495"/>
        <v/>
      </c>
      <c r="AW994" s="271" t="str">
        <f t="shared" si="496"/>
        <v/>
      </c>
      <c r="AX994" s="271" t="str">
        <f t="shared" si="497"/>
        <v/>
      </c>
      <c r="AY994" s="271" t="str">
        <f t="shared" si="498"/>
        <v/>
      </c>
      <c r="AZ994" s="258">
        <f t="shared" si="655"/>
        <v>0</v>
      </c>
      <c r="BA994" s="258">
        <f t="shared" si="656"/>
        <v>1</v>
      </c>
      <c r="BB994" s="258">
        <f t="shared" si="499"/>
        <v>0</v>
      </c>
      <c r="BC994" s="258">
        <f t="shared" si="500"/>
        <v>1</v>
      </c>
      <c r="BD994" s="258">
        <f t="shared" si="657"/>
        <v>1</v>
      </c>
      <c r="BE994" s="258">
        <f t="shared" si="501"/>
        <v>0</v>
      </c>
      <c r="BF994" s="258">
        <f t="shared" si="502"/>
        <v>1</v>
      </c>
      <c r="BG994" s="258">
        <f t="shared" si="658"/>
        <v>1</v>
      </c>
      <c r="BH994" s="258">
        <f t="shared" si="503"/>
        <v>0</v>
      </c>
      <c r="BI994" s="258">
        <f t="shared" si="504"/>
        <v>1</v>
      </c>
      <c r="BJ994" s="258">
        <f t="shared" si="659"/>
        <v>1</v>
      </c>
      <c r="BK994" s="258">
        <f t="shared" si="505"/>
        <v>0</v>
      </c>
      <c r="BL994" s="258">
        <f t="shared" si="506"/>
        <v>1</v>
      </c>
      <c r="BM994" s="258">
        <f t="shared" si="660"/>
        <v>1</v>
      </c>
      <c r="BN994" s="258">
        <f t="shared" si="507"/>
        <v>0</v>
      </c>
      <c r="BO994" s="258">
        <f t="shared" si="508"/>
        <v>1</v>
      </c>
      <c r="BP994" s="258">
        <f t="shared" si="661"/>
        <v>1</v>
      </c>
      <c r="BQ994" s="258">
        <f t="shared" si="509"/>
        <v>0</v>
      </c>
      <c r="BR994" s="258">
        <f t="shared" si="510"/>
        <v>1</v>
      </c>
      <c r="BS994" s="258">
        <f t="shared" si="662"/>
        <v>1</v>
      </c>
      <c r="BT994" s="258">
        <f t="shared" si="511"/>
        <v>0</v>
      </c>
      <c r="BU994" s="258">
        <f t="shared" si="512"/>
        <v>1</v>
      </c>
      <c r="BV994" s="258">
        <f t="shared" si="663"/>
        <v>1</v>
      </c>
      <c r="BW994" s="258">
        <f t="shared" si="513"/>
        <v>0</v>
      </c>
      <c r="BX994" s="258">
        <f t="shared" si="514"/>
        <v>1</v>
      </c>
      <c r="BY994" s="258">
        <f t="shared" si="664"/>
        <v>1</v>
      </c>
      <c r="BZ994" s="258">
        <f t="shared" si="515"/>
        <v>0</v>
      </c>
      <c r="CA994" s="258">
        <f t="shared" si="516"/>
        <v>1</v>
      </c>
      <c r="CB994" s="258">
        <f t="shared" si="665"/>
        <v>1</v>
      </c>
      <c r="CC994" s="258">
        <f t="shared" si="517"/>
        <v>0</v>
      </c>
      <c r="CD994" s="258">
        <f t="shared" si="518"/>
        <v>1</v>
      </c>
    </row>
    <row r="995" spans="1:82" hidden="1">
      <c r="A995" s="258"/>
      <c r="B995" s="258"/>
      <c r="C995" s="259"/>
      <c r="D995" s="258"/>
      <c r="E995" s="258"/>
      <c r="F995" s="258"/>
      <c r="G995" s="258">
        <v>987</v>
      </c>
      <c r="H995" s="743"/>
      <c r="I995" s="744"/>
      <c r="J995" s="739"/>
      <c r="K995" s="745"/>
      <c r="L995" s="745"/>
      <c r="M995" s="272"/>
      <c r="N995" s="508">
        <f t="shared" si="666"/>
        <v>0</v>
      </c>
      <c r="O995" s="510">
        <f t="shared" si="667"/>
        <v>0</v>
      </c>
      <c r="P995" s="260">
        <f t="shared" si="668"/>
        <v>0</v>
      </c>
      <c r="Q995" s="261">
        <f t="shared" si="669"/>
        <v>0</v>
      </c>
      <c r="R995" s="261">
        <f t="shared" si="670"/>
        <v>0</v>
      </c>
      <c r="S995" s="262"/>
      <c r="T995" s="262"/>
      <c r="U995" s="263">
        <f t="shared" si="643"/>
        <v>1.288</v>
      </c>
      <c r="V995" s="264">
        <f>IF(E995="SP",1,IF(D995="",ExtraMargeMateriaal,(1-VLOOKUP(D995,TabelAankoop[],4,FALSE))))</f>
        <v>1</v>
      </c>
      <c r="W995" s="265">
        <f t="shared" si="3"/>
        <v>0.6885</v>
      </c>
      <c r="X995" s="266">
        <f t="shared" si="4"/>
        <v>1</v>
      </c>
      <c r="Y995" s="267">
        <f t="shared" si="5"/>
        <v>1.46</v>
      </c>
      <c r="Z995" s="267">
        <f t="shared" si="6"/>
        <v>1.1599999999999999</v>
      </c>
      <c r="AA995" s="268">
        <f t="shared" si="644"/>
        <v>0</v>
      </c>
      <c r="AB995" s="456">
        <f t="shared" si="645"/>
        <v>0</v>
      </c>
      <c r="AC995" s="457">
        <f t="shared" si="646"/>
        <v>0</v>
      </c>
      <c r="AD995" s="456">
        <f t="shared" si="647"/>
        <v>0</v>
      </c>
      <c r="AE995" s="458">
        <f t="shared" si="648"/>
        <v>0</v>
      </c>
      <c r="AF995" s="457">
        <f t="shared" si="488"/>
        <v>0</v>
      </c>
      <c r="AG995" s="456">
        <f t="shared" si="649"/>
        <v>0</v>
      </c>
      <c r="AH995" s="457">
        <f t="shared" si="650"/>
        <v>0</v>
      </c>
      <c r="AI995" s="268">
        <f t="shared" si="651"/>
        <v>0</v>
      </c>
      <c r="AJ995" s="269">
        <f t="shared" si="652"/>
        <v>0</v>
      </c>
      <c r="AK995" s="270">
        <f t="shared" si="653"/>
        <v>0</v>
      </c>
      <c r="AL995" s="415">
        <f t="shared" si="654"/>
        <v>0</v>
      </c>
      <c r="AM995" s="259" t="str">
        <f>IF(AP995="","",IFERROR(VLOOKUP(AP995,CODES!$A$3:$D$1348,4,FALSE),"X"))&amp;IF(AQ995="","",IFERROR(VLOOKUP(AQ995,CODES!$A$3:$D$1348,4,FALSE),"X"))&amp;IF(AR995="","",IFERROR(VLOOKUP(AR995,CODES!$A$3:$D$1348,4,FALSE),"X"))&amp;IF(AS995="","",IFERROR(VLOOKUP(AS995,CODES!$A$3:$D$1348,4,FALSE),"X"))&amp;IF(AT995="","",IFERROR(VLOOKUP(AT995,CODES!$A$3:$D$1348,4,FALSE),"X"))&amp;IF(AU995="","",IFERROR(VLOOKUP(AU995,CODES!$A$3:$D$1348,4,FALSE),"X"))&amp;IF(AV995="","",IFERROR(VLOOKUP(AV995,CODES!$A$3:$D$1348,4,FALSE),"X"))&amp;IF(AW995="","",IFERROR(VLOOKUP(AW995,CODES!$A$3:$D$1348,4,FALSE),"X"))&amp;IF(AX995="","",IFERROR(VLOOKUP(AX995,CODES!$A$3:$D$1348,4,FALSE),"X"))&amp;IF(AY995="","",IFERROR(VLOOKUP(AY995,CODES!$A$3:$D$1348,4,FALSE),"X"))</f>
        <v/>
      </c>
      <c r="AN995" s="258">
        <f>SUM(IFERROR(VLOOKUP(AP995,CODES!$A$3:$D$1348,4,FALSE)*BC995,0),IFERROR(VLOOKUP(AQ995,CODES!$A$3:$D$1348,4,FALSE)*BF995,0),IFERROR(VLOOKUP(AR995,CODES!$A$3:$D$1348,4,FALSE)*BI995,0),IFERROR(VLOOKUP(AS995,CODES!$A$3:$D$1348,4,FALSE)*BL995,0),IFERROR(VLOOKUP(AT995,CODES!$A$3:$D$1348,4,FALSE)*BO995,0),IFERROR(VLOOKUP(AU995,CODES!$A$3:$D$1348,4,FALSE)*BR995,0),IFERROR(VLOOKUP(AV995,CODES!$A$3:$D$1348,4,FALSE)*BU995,0),IFERROR(VLOOKUP(AW995,CODES!$A$3:$D$1348,4,FALSE)*BX995,0),IFERROR(VLOOKUP(AX995,CODES!$A$3:$D$1348,4,FALSE)*CA995,0),IFERROR(VLOOKUP(AY995,CODES!$A$3:$D$1348,4,FALSE)*CD995,0))</f>
        <v>0</v>
      </c>
      <c r="AO995" s="258">
        <f>SUM(IFERROR(VLOOKUP(AP995,CODES!$A$3:$D$1348,3,FALSE)*BC995,0),IFERROR(VLOOKUP(AQ995,CODES!$A$3:$D$1348,3,FALSE)*BF995,0),IFERROR(VLOOKUP(AR995,CODES!$A$3:$D$1348,3,FALSE)*BI995,0),IFERROR(VLOOKUP(AS995,CODES!$A$3:$D$1348,3,FALSE)*BL995,0),IFERROR(VLOOKUP(AT995,CODES!$A$3:$D$1348,3,FALSE)*BO995,0),IFERROR(VLOOKUP(AU995,CODES!$A$3:$D$1348,3,FALSE)*BR995,0),IFERROR(VLOOKUP(AV995,CODES!$A$3:$D$1348,3,FALSE)*BU995,0),IFERROR(VLOOKUP(AW995,CODES!$A$3:$D$1348,3,FALSE)*BX995,0),IFERROR(VLOOKUP(AX995,CODES!$A$3:$D$1348,3,FALSE)*CA995,0),IFERROR(VLOOKUP(AY995,CODES!$A$3:$D$1348,3,FALSE)*CD995,0))+B995</f>
        <v>0</v>
      </c>
      <c r="AP995" s="271" t="str">
        <f t="shared" si="489"/>
        <v/>
      </c>
      <c r="AQ995" s="271" t="str">
        <f t="shared" si="490"/>
        <v/>
      </c>
      <c r="AR995" s="271" t="str">
        <f t="shared" si="491"/>
        <v/>
      </c>
      <c r="AS995" s="271" t="str">
        <f t="shared" si="492"/>
        <v/>
      </c>
      <c r="AT995" s="271" t="str">
        <f t="shared" si="493"/>
        <v/>
      </c>
      <c r="AU995" s="271" t="str">
        <f t="shared" si="494"/>
        <v/>
      </c>
      <c r="AV995" s="271" t="str">
        <f t="shared" si="495"/>
        <v/>
      </c>
      <c r="AW995" s="271" t="str">
        <f t="shared" si="496"/>
        <v/>
      </c>
      <c r="AX995" s="271" t="str">
        <f t="shared" si="497"/>
        <v/>
      </c>
      <c r="AY995" s="271" t="str">
        <f t="shared" si="498"/>
        <v/>
      </c>
      <c r="AZ995" s="258">
        <f t="shared" si="655"/>
        <v>0</v>
      </c>
      <c r="BA995" s="258">
        <f t="shared" si="656"/>
        <v>1</v>
      </c>
      <c r="BB995" s="258">
        <f t="shared" si="499"/>
        <v>0</v>
      </c>
      <c r="BC995" s="258">
        <f t="shared" si="500"/>
        <v>1</v>
      </c>
      <c r="BD995" s="258">
        <f t="shared" si="657"/>
        <v>1</v>
      </c>
      <c r="BE995" s="258">
        <f t="shared" si="501"/>
        <v>0</v>
      </c>
      <c r="BF995" s="258">
        <f t="shared" si="502"/>
        <v>1</v>
      </c>
      <c r="BG995" s="258">
        <f t="shared" si="658"/>
        <v>1</v>
      </c>
      <c r="BH995" s="258">
        <f t="shared" si="503"/>
        <v>0</v>
      </c>
      <c r="BI995" s="258">
        <f t="shared" si="504"/>
        <v>1</v>
      </c>
      <c r="BJ995" s="258">
        <f t="shared" si="659"/>
        <v>1</v>
      </c>
      <c r="BK995" s="258">
        <f t="shared" si="505"/>
        <v>0</v>
      </c>
      <c r="BL995" s="258">
        <f t="shared" si="506"/>
        <v>1</v>
      </c>
      <c r="BM995" s="258">
        <f t="shared" si="660"/>
        <v>1</v>
      </c>
      <c r="BN995" s="258">
        <f t="shared" si="507"/>
        <v>0</v>
      </c>
      <c r="BO995" s="258">
        <f t="shared" si="508"/>
        <v>1</v>
      </c>
      <c r="BP995" s="258">
        <f t="shared" si="661"/>
        <v>1</v>
      </c>
      <c r="BQ995" s="258">
        <f t="shared" si="509"/>
        <v>0</v>
      </c>
      <c r="BR995" s="258">
        <f t="shared" si="510"/>
        <v>1</v>
      </c>
      <c r="BS995" s="258">
        <f t="shared" si="662"/>
        <v>1</v>
      </c>
      <c r="BT995" s="258">
        <f t="shared" si="511"/>
        <v>0</v>
      </c>
      <c r="BU995" s="258">
        <f t="shared" si="512"/>
        <v>1</v>
      </c>
      <c r="BV995" s="258">
        <f t="shared" si="663"/>
        <v>1</v>
      </c>
      <c r="BW995" s="258">
        <f t="shared" si="513"/>
        <v>0</v>
      </c>
      <c r="BX995" s="258">
        <f t="shared" si="514"/>
        <v>1</v>
      </c>
      <c r="BY995" s="258">
        <f t="shared" si="664"/>
        <v>1</v>
      </c>
      <c r="BZ995" s="258">
        <f t="shared" si="515"/>
        <v>0</v>
      </c>
      <c r="CA995" s="258">
        <f t="shared" si="516"/>
        <v>1</v>
      </c>
      <c r="CB995" s="258">
        <f t="shared" si="665"/>
        <v>1</v>
      </c>
      <c r="CC995" s="258">
        <f t="shared" si="517"/>
        <v>0</v>
      </c>
      <c r="CD995" s="258">
        <f t="shared" si="518"/>
        <v>1</v>
      </c>
    </row>
    <row r="996" spans="1:82" hidden="1">
      <c r="A996" s="258"/>
      <c r="B996" s="258"/>
      <c r="C996" s="259"/>
      <c r="D996" s="258"/>
      <c r="E996" s="258"/>
      <c r="F996" s="258"/>
      <c r="G996" s="258">
        <v>988</v>
      </c>
      <c r="H996" s="743"/>
      <c r="I996" s="744"/>
      <c r="J996" s="739"/>
      <c r="K996" s="745"/>
      <c r="L996" s="745"/>
      <c r="M996" s="272"/>
      <c r="N996" s="508">
        <f t="shared" si="666"/>
        <v>0</v>
      </c>
      <c r="O996" s="510">
        <f t="shared" si="667"/>
        <v>0</v>
      </c>
      <c r="P996" s="260">
        <f t="shared" si="668"/>
        <v>0</v>
      </c>
      <c r="Q996" s="261">
        <f t="shared" si="669"/>
        <v>0</v>
      </c>
      <c r="R996" s="261">
        <f t="shared" si="670"/>
        <v>0</v>
      </c>
      <c r="S996" s="262"/>
      <c r="T996" s="262"/>
      <c r="U996" s="263">
        <f t="shared" si="643"/>
        <v>1.288</v>
      </c>
      <c r="V996" s="264">
        <f>IF(E996="SP",1,IF(D996="",ExtraMargeMateriaal,(1-VLOOKUP(D996,TabelAankoop[],4,FALSE))))</f>
        <v>1</v>
      </c>
      <c r="W996" s="265">
        <f t="shared" si="3"/>
        <v>0.6885</v>
      </c>
      <c r="X996" s="266">
        <f t="shared" si="4"/>
        <v>1</v>
      </c>
      <c r="Y996" s="267">
        <f t="shared" si="5"/>
        <v>1.46</v>
      </c>
      <c r="Z996" s="267">
        <f t="shared" si="6"/>
        <v>1.1599999999999999</v>
      </c>
      <c r="AA996" s="268">
        <f t="shared" si="644"/>
        <v>0</v>
      </c>
      <c r="AB996" s="456">
        <f t="shared" si="645"/>
        <v>0</v>
      </c>
      <c r="AC996" s="457">
        <f t="shared" si="646"/>
        <v>0</v>
      </c>
      <c r="AD996" s="456">
        <f t="shared" si="647"/>
        <v>0</v>
      </c>
      <c r="AE996" s="458">
        <f t="shared" si="648"/>
        <v>0</v>
      </c>
      <c r="AF996" s="457">
        <f t="shared" si="488"/>
        <v>0</v>
      </c>
      <c r="AG996" s="456">
        <f t="shared" si="649"/>
        <v>0</v>
      </c>
      <c r="AH996" s="457">
        <f t="shared" si="650"/>
        <v>0</v>
      </c>
      <c r="AI996" s="268">
        <f t="shared" si="651"/>
        <v>0</v>
      </c>
      <c r="AJ996" s="269">
        <f t="shared" si="652"/>
        <v>0</v>
      </c>
      <c r="AK996" s="270">
        <f t="shared" si="653"/>
        <v>0</v>
      </c>
      <c r="AL996" s="415">
        <f t="shared" si="654"/>
        <v>0</v>
      </c>
      <c r="AM996" s="259" t="str">
        <f>IF(AP996="","",IFERROR(VLOOKUP(AP996,CODES!$A$3:$D$1348,4,FALSE),"X"))&amp;IF(AQ996="","",IFERROR(VLOOKUP(AQ996,CODES!$A$3:$D$1348,4,FALSE),"X"))&amp;IF(AR996="","",IFERROR(VLOOKUP(AR996,CODES!$A$3:$D$1348,4,FALSE),"X"))&amp;IF(AS996="","",IFERROR(VLOOKUP(AS996,CODES!$A$3:$D$1348,4,FALSE),"X"))&amp;IF(AT996="","",IFERROR(VLOOKUP(AT996,CODES!$A$3:$D$1348,4,FALSE),"X"))&amp;IF(AU996="","",IFERROR(VLOOKUP(AU996,CODES!$A$3:$D$1348,4,FALSE),"X"))&amp;IF(AV996="","",IFERROR(VLOOKUP(AV996,CODES!$A$3:$D$1348,4,FALSE),"X"))&amp;IF(AW996="","",IFERROR(VLOOKUP(AW996,CODES!$A$3:$D$1348,4,FALSE),"X"))&amp;IF(AX996="","",IFERROR(VLOOKUP(AX996,CODES!$A$3:$D$1348,4,FALSE),"X"))&amp;IF(AY996="","",IFERROR(VLOOKUP(AY996,CODES!$A$3:$D$1348,4,FALSE),"X"))</f>
        <v/>
      </c>
      <c r="AN996" s="258">
        <f>SUM(IFERROR(VLOOKUP(AP996,CODES!$A$3:$D$1348,4,FALSE)*BC996,0),IFERROR(VLOOKUP(AQ996,CODES!$A$3:$D$1348,4,FALSE)*BF996,0),IFERROR(VLOOKUP(AR996,CODES!$A$3:$D$1348,4,FALSE)*BI996,0),IFERROR(VLOOKUP(AS996,CODES!$A$3:$D$1348,4,FALSE)*BL996,0),IFERROR(VLOOKUP(AT996,CODES!$A$3:$D$1348,4,FALSE)*BO996,0),IFERROR(VLOOKUP(AU996,CODES!$A$3:$D$1348,4,FALSE)*BR996,0),IFERROR(VLOOKUP(AV996,CODES!$A$3:$D$1348,4,FALSE)*BU996,0),IFERROR(VLOOKUP(AW996,CODES!$A$3:$D$1348,4,FALSE)*BX996,0),IFERROR(VLOOKUP(AX996,CODES!$A$3:$D$1348,4,FALSE)*CA996,0),IFERROR(VLOOKUP(AY996,CODES!$A$3:$D$1348,4,FALSE)*CD996,0))</f>
        <v>0</v>
      </c>
      <c r="AO996" s="258">
        <f>SUM(IFERROR(VLOOKUP(AP996,CODES!$A$3:$D$1348,3,FALSE)*BC996,0),IFERROR(VLOOKUP(AQ996,CODES!$A$3:$D$1348,3,FALSE)*BF996,0),IFERROR(VLOOKUP(AR996,CODES!$A$3:$D$1348,3,FALSE)*BI996,0),IFERROR(VLOOKUP(AS996,CODES!$A$3:$D$1348,3,FALSE)*BL996,0),IFERROR(VLOOKUP(AT996,CODES!$A$3:$D$1348,3,FALSE)*BO996,0),IFERROR(VLOOKUP(AU996,CODES!$A$3:$D$1348,3,FALSE)*BR996,0),IFERROR(VLOOKUP(AV996,CODES!$A$3:$D$1348,3,FALSE)*BU996,0),IFERROR(VLOOKUP(AW996,CODES!$A$3:$D$1348,3,FALSE)*BX996,0),IFERROR(VLOOKUP(AX996,CODES!$A$3:$D$1348,3,FALSE)*CA996,0),IFERROR(VLOOKUP(AY996,CODES!$A$3:$D$1348,3,FALSE)*CD996,0))+B996</f>
        <v>0</v>
      </c>
      <c r="AP996" s="271" t="str">
        <f t="shared" si="489"/>
        <v/>
      </c>
      <c r="AQ996" s="271" t="str">
        <f t="shared" si="490"/>
        <v/>
      </c>
      <c r="AR996" s="271" t="str">
        <f t="shared" si="491"/>
        <v/>
      </c>
      <c r="AS996" s="271" t="str">
        <f t="shared" si="492"/>
        <v/>
      </c>
      <c r="AT996" s="271" t="str">
        <f t="shared" si="493"/>
        <v/>
      </c>
      <c r="AU996" s="271" t="str">
        <f t="shared" si="494"/>
        <v/>
      </c>
      <c r="AV996" s="271" t="str">
        <f t="shared" si="495"/>
        <v/>
      </c>
      <c r="AW996" s="271" t="str">
        <f t="shared" si="496"/>
        <v/>
      </c>
      <c r="AX996" s="271" t="str">
        <f t="shared" si="497"/>
        <v/>
      </c>
      <c r="AY996" s="271" t="str">
        <f t="shared" si="498"/>
        <v/>
      </c>
      <c r="AZ996" s="258">
        <f t="shared" si="655"/>
        <v>0</v>
      </c>
      <c r="BA996" s="258">
        <f t="shared" si="656"/>
        <v>1</v>
      </c>
      <c r="BB996" s="258">
        <f t="shared" si="499"/>
        <v>0</v>
      </c>
      <c r="BC996" s="258">
        <f t="shared" si="500"/>
        <v>1</v>
      </c>
      <c r="BD996" s="258">
        <f t="shared" si="657"/>
        <v>1</v>
      </c>
      <c r="BE996" s="258">
        <f t="shared" si="501"/>
        <v>0</v>
      </c>
      <c r="BF996" s="258">
        <f t="shared" si="502"/>
        <v>1</v>
      </c>
      <c r="BG996" s="258">
        <f t="shared" si="658"/>
        <v>1</v>
      </c>
      <c r="BH996" s="258">
        <f t="shared" si="503"/>
        <v>0</v>
      </c>
      <c r="BI996" s="258">
        <f t="shared" si="504"/>
        <v>1</v>
      </c>
      <c r="BJ996" s="258">
        <f t="shared" si="659"/>
        <v>1</v>
      </c>
      <c r="BK996" s="258">
        <f t="shared" si="505"/>
        <v>0</v>
      </c>
      <c r="BL996" s="258">
        <f t="shared" si="506"/>
        <v>1</v>
      </c>
      <c r="BM996" s="258">
        <f t="shared" si="660"/>
        <v>1</v>
      </c>
      <c r="BN996" s="258">
        <f t="shared" si="507"/>
        <v>0</v>
      </c>
      <c r="BO996" s="258">
        <f t="shared" si="508"/>
        <v>1</v>
      </c>
      <c r="BP996" s="258">
        <f t="shared" si="661"/>
        <v>1</v>
      </c>
      <c r="BQ996" s="258">
        <f t="shared" si="509"/>
        <v>0</v>
      </c>
      <c r="BR996" s="258">
        <f t="shared" si="510"/>
        <v>1</v>
      </c>
      <c r="BS996" s="258">
        <f t="shared" si="662"/>
        <v>1</v>
      </c>
      <c r="BT996" s="258">
        <f t="shared" si="511"/>
        <v>0</v>
      </c>
      <c r="BU996" s="258">
        <f t="shared" si="512"/>
        <v>1</v>
      </c>
      <c r="BV996" s="258">
        <f t="shared" si="663"/>
        <v>1</v>
      </c>
      <c r="BW996" s="258">
        <f t="shared" si="513"/>
        <v>0</v>
      </c>
      <c r="BX996" s="258">
        <f t="shared" si="514"/>
        <v>1</v>
      </c>
      <c r="BY996" s="258">
        <f t="shared" si="664"/>
        <v>1</v>
      </c>
      <c r="BZ996" s="258">
        <f t="shared" si="515"/>
        <v>0</v>
      </c>
      <c r="CA996" s="258">
        <f t="shared" si="516"/>
        <v>1</v>
      </c>
      <c r="CB996" s="258">
        <f t="shared" si="665"/>
        <v>1</v>
      </c>
      <c r="CC996" s="258">
        <f t="shared" si="517"/>
        <v>0</v>
      </c>
      <c r="CD996" s="258">
        <f t="shared" si="518"/>
        <v>1</v>
      </c>
    </row>
    <row r="997" spans="1:82" hidden="1">
      <c r="A997" s="258"/>
      <c r="B997" s="258"/>
      <c r="C997" s="259"/>
      <c r="D997" s="258"/>
      <c r="E997" s="258"/>
      <c r="F997" s="258"/>
      <c r="G997" s="258">
        <v>989</v>
      </c>
      <c r="H997" s="743"/>
      <c r="I997" s="744"/>
      <c r="J997" s="739"/>
      <c r="K997" s="745"/>
      <c r="L997" s="745"/>
      <c r="M997" s="272"/>
      <c r="N997" s="508">
        <f t="shared" si="666"/>
        <v>0</v>
      </c>
      <c r="O997" s="510">
        <f t="shared" si="667"/>
        <v>0</v>
      </c>
      <c r="P997" s="260">
        <f t="shared" si="668"/>
        <v>0</v>
      </c>
      <c r="Q997" s="261">
        <f t="shared" si="669"/>
        <v>0</v>
      </c>
      <c r="R997" s="261">
        <f t="shared" si="670"/>
        <v>0</v>
      </c>
      <c r="S997" s="262"/>
      <c r="T997" s="262"/>
      <c r="U997" s="263">
        <f t="shared" si="643"/>
        <v>1.288</v>
      </c>
      <c r="V997" s="264">
        <f>IF(E997="SP",1,IF(D997="",ExtraMargeMateriaal,(1-VLOOKUP(D997,TabelAankoop[],4,FALSE))))</f>
        <v>1</v>
      </c>
      <c r="W997" s="265">
        <f t="shared" si="3"/>
        <v>0.6885</v>
      </c>
      <c r="X997" s="266">
        <f t="shared" si="4"/>
        <v>1</v>
      </c>
      <c r="Y997" s="267">
        <f t="shared" si="5"/>
        <v>1.46</v>
      </c>
      <c r="Z997" s="267">
        <f t="shared" si="6"/>
        <v>1.1599999999999999</v>
      </c>
      <c r="AA997" s="268">
        <f t="shared" si="644"/>
        <v>0</v>
      </c>
      <c r="AB997" s="456">
        <f t="shared" si="645"/>
        <v>0</v>
      </c>
      <c r="AC997" s="457">
        <f t="shared" si="646"/>
        <v>0</v>
      </c>
      <c r="AD997" s="456">
        <f t="shared" si="647"/>
        <v>0</v>
      </c>
      <c r="AE997" s="458">
        <f t="shared" si="648"/>
        <v>0</v>
      </c>
      <c r="AF997" s="457">
        <f t="shared" si="488"/>
        <v>0</v>
      </c>
      <c r="AG997" s="456">
        <f t="shared" si="649"/>
        <v>0</v>
      </c>
      <c r="AH997" s="457">
        <f t="shared" si="650"/>
        <v>0</v>
      </c>
      <c r="AI997" s="268">
        <f t="shared" si="651"/>
        <v>0</v>
      </c>
      <c r="AJ997" s="269">
        <f t="shared" si="652"/>
        <v>0</v>
      </c>
      <c r="AK997" s="270">
        <f t="shared" si="653"/>
        <v>0</v>
      </c>
      <c r="AL997" s="415">
        <f t="shared" si="654"/>
        <v>0</v>
      </c>
      <c r="AM997" s="259" t="str">
        <f>IF(AP997="","",IFERROR(VLOOKUP(AP997,CODES!$A$3:$D$1348,4,FALSE),"X"))&amp;IF(AQ997="","",IFERROR(VLOOKUP(AQ997,CODES!$A$3:$D$1348,4,FALSE),"X"))&amp;IF(AR997="","",IFERROR(VLOOKUP(AR997,CODES!$A$3:$D$1348,4,FALSE),"X"))&amp;IF(AS997="","",IFERROR(VLOOKUP(AS997,CODES!$A$3:$D$1348,4,FALSE),"X"))&amp;IF(AT997="","",IFERROR(VLOOKUP(AT997,CODES!$A$3:$D$1348,4,FALSE),"X"))&amp;IF(AU997="","",IFERROR(VLOOKUP(AU997,CODES!$A$3:$D$1348,4,FALSE),"X"))&amp;IF(AV997="","",IFERROR(VLOOKUP(AV997,CODES!$A$3:$D$1348,4,FALSE),"X"))&amp;IF(AW997="","",IFERROR(VLOOKUP(AW997,CODES!$A$3:$D$1348,4,FALSE),"X"))&amp;IF(AX997="","",IFERROR(VLOOKUP(AX997,CODES!$A$3:$D$1348,4,FALSE),"X"))&amp;IF(AY997="","",IFERROR(VLOOKUP(AY997,CODES!$A$3:$D$1348,4,FALSE),"X"))</f>
        <v/>
      </c>
      <c r="AN997" s="258">
        <f>SUM(IFERROR(VLOOKUP(AP997,CODES!$A$3:$D$1348,4,FALSE)*BC997,0),IFERROR(VLOOKUP(AQ997,CODES!$A$3:$D$1348,4,FALSE)*BF997,0),IFERROR(VLOOKUP(AR997,CODES!$A$3:$D$1348,4,FALSE)*BI997,0),IFERROR(VLOOKUP(AS997,CODES!$A$3:$D$1348,4,FALSE)*BL997,0),IFERROR(VLOOKUP(AT997,CODES!$A$3:$D$1348,4,FALSE)*BO997,0),IFERROR(VLOOKUP(AU997,CODES!$A$3:$D$1348,4,FALSE)*BR997,0),IFERROR(VLOOKUP(AV997,CODES!$A$3:$D$1348,4,FALSE)*BU997,0),IFERROR(VLOOKUP(AW997,CODES!$A$3:$D$1348,4,FALSE)*BX997,0),IFERROR(VLOOKUP(AX997,CODES!$A$3:$D$1348,4,FALSE)*CA997,0),IFERROR(VLOOKUP(AY997,CODES!$A$3:$D$1348,4,FALSE)*CD997,0))</f>
        <v>0</v>
      </c>
      <c r="AO997" s="258">
        <f>SUM(IFERROR(VLOOKUP(AP997,CODES!$A$3:$D$1348,3,FALSE)*BC997,0),IFERROR(VLOOKUP(AQ997,CODES!$A$3:$D$1348,3,FALSE)*BF997,0),IFERROR(VLOOKUP(AR997,CODES!$A$3:$D$1348,3,FALSE)*BI997,0),IFERROR(VLOOKUP(AS997,CODES!$A$3:$D$1348,3,FALSE)*BL997,0),IFERROR(VLOOKUP(AT997,CODES!$A$3:$D$1348,3,FALSE)*BO997,0),IFERROR(VLOOKUP(AU997,CODES!$A$3:$D$1348,3,FALSE)*BR997,0),IFERROR(VLOOKUP(AV997,CODES!$A$3:$D$1348,3,FALSE)*BU997,0),IFERROR(VLOOKUP(AW997,CODES!$A$3:$D$1348,3,FALSE)*BX997,0),IFERROR(VLOOKUP(AX997,CODES!$A$3:$D$1348,3,FALSE)*CA997,0),IFERROR(VLOOKUP(AY997,CODES!$A$3:$D$1348,3,FALSE)*CD997,0))+B997</f>
        <v>0</v>
      </c>
      <c r="AP997" s="271" t="str">
        <f t="shared" si="489"/>
        <v/>
      </c>
      <c r="AQ997" s="271" t="str">
        <f t="shared" si="490"/>
        <v/>
      </c>
      <c r="AR997" s="271" t="str">
        <f t="shared" si="491"/>
        <v/>
      </c>
      <c r="AS997" s="271" t="str">
        <f t="shared" si="492"/>
        <v/>
      </c>
      <c r="AT997" s="271" t="str">
        <f t="shared" si="493"/>
        <v/>
      </c>
      <c r="AU997" s="271" t="str">
        <f t="shared" si="494"/>
        <v/>
      </c>
      <c r="AV997" s="271" t="str">
        <f t="shared" si="495"/>
        <v/>
      </c>
      <c r="AW997" s="271" t="str">
        <f t="shared" si="496"/>
        <v/>
      </c>
      <c r="AX997" s="271" t="str">
        <f t="shared" si="497"/>
        <v/>
      </c>
      <c r="AY997" s="271" t="str">
        <f t="shared" si="498"/>
        <v/>
      </c>
      <c r="AZ997" s="258">
        <f t="shared" si="655"/>
        <v>0</v>
      </c>
      <c r="BA997" s="258">
        <f t="shared" si="656"/>
        <v>1</v>
      </c>
      <c r="BB997" s="258">
        <f t="shared" si="499"/>
        <v>0</v>
      </c>
      <c r="BC997" s="258">
        <f t="shared" si="500"/>
        <v>1</v>
      </c>
      <c r="BD997" s="258">
        <f t="shared" si="657"/>
        <v>1</v>
      </c>
      <c r="BE997" s="258">
        <f t="shared" si="501"/>
        <v>0</v>
      </c>
      <c r="BF997" s="258">
        <f t="shared" si="502"/>
        <v>1</v>
      </c>
      <c r="BG997" s="258">
        <f t="shared" si="658"/>
        <v>1</v>
      </c>
      <c r="BH997" s="258">
        <f t="shared" si="503"/>
        <v>0</v>
      </c>
      <c r="BI997" s="258">
        <f t="shared" si="504"/>
        <v>1</v>
      </c>
      <c r="BJ997" s="258">
        <f t="shared" si="659"/>
        <v>1</v>
      </c>
      <c r="BK997" s="258">
        <f t="shared" si="505"/>
        <v>0</v>
      </c>
      <c r="BL997" s="258">
        <f t="shared" si="506"/>
        <v>1</v>
      </c>
      <c r="BM997" s="258">
        <f t="shared" si="660"/>
        <v>1</v>
      </c>
      <c r="BN997" s="258">
        <f t="shared" si="507"/>
        <v>0</v>
      </c>
      <c r="BO997" s="258">
        <f t="shared" si="508"/>
        <v>1</v>
      </c>
      <c r="BP997" s="258">
        <f t="shared" si="661"/>
        <v>1</v>
      </c>
      <c r="BQ997" s="258">
        <f t="shared" si="509"/>
        <v>0</v>
      </c>
      <c r="BR997" s="258">
        <f t="shared" si="510"/>
        <v>1</v>
      </c>
      <c r="BS997" s="258">
        <f t="shared" si="662"/>
        <v>1</v>
      </c>
      <c r="BT997" s="258">
        <f t="shared" si="511"/>
        <v>0</v>
      </c>
      <c r="BU997" s="258">
        <f t="shared" si="512"/>
        <v>1</v>
      </c>
      <c r="BV997" s="258">
        <f t="shared" si="663"/>
        <v>1</v>
      </c>
      <c r="BW997" s="258">
        <f t="shared" si="513"/>
        <v>0</v>
      </c>
      <c r="BX997" s="258">
        <f t="shared" si="514"/>
        <v>1</v>
      </c>
      <c r="BY997" s="258">
        <f t="shared" si="664"/>
        <v>1</v>
      </c>
      <c r="BZ997" s="258">
        <f t="shared" si="515"/>
        <v>0</v>
      </c>
      <c r="CA997" s="258">
        <f t="shared" si="516"/>
        <v>1</v>
      </c>
      <c r="CB997" s="258">
        <f t="shared" si="665"/>
        <v>1</v>
      </c>
      <c r="CC997" s="258">
        <f t="shared" si="517"/>
        <v>0</v>
      </c>
      <c r="CD997" s="258">
        <f t="shared" si="518"/>
        <v>1</v>
      </c>
    </row>
    <row r="998" spans="1:82" hidden="1">
      <c r="A998" s="258"/>
      <c r="B998" s="258"/>
      <c r="C998" s="259"/>
      <c r="D998" s="258"/>
      <c r="E998" s="258"/>
      <c r="F998" s="258"/>
      <c r="G998" s="258">
        <v>990</v>
      </c>
      <c r="H998" s="743"/>
      <c r="I998" s="744"/>
      <c r="J998" s="739"/>
      <c r="K998" s="745"/>
      <c r="L998" s="745"/>
      <c r="M998" s="272"/>
      <c r="N998" s="508">
        <f t="shared" si="666"/>
        <v>0</v>
      </c>
      <c r="O998" s="510">
        <f t="shared" si="667"/>
        <v>0</v>
      </c>
      <c r="P998" s="260">
        <f t="shared" si="668"/>
        <v>0</v>
      </c>
      <c r="Q998" s="261">
        <f t="shared" si="669"/>
        <v>0</v>
      </c>
      <c r="R998" s="261">
        <f t="shared" si="670"/>
        <v>0</v>
      </c>
      <c r="S998" s="262"/>
      <c r="T998" s="262"/>
      <c r="U998" s="263">
        <f t="shared" si="643"/>
        <v>1.288</v>
      </c>
      <c r="V998" s="264">
        <f>IF(E998="SP",1,IF(D998="",ExtraMargeMateriaal,(1-VLOOKUP(D998,TabelAankoop[],4,FALSE))))</f>
        <v>1</v>
      </c>
      <c r="W998" s="265">
        <f t="shared" si="3"/>
        <v>0.6885</v>
      </c>
      <c r="X998" s="266">
        <f t="shared" si="4"/>
        <v>1</v>
      </c>
      <c r="Y998" s="267">
        <f t="shared" si="5"/>
        <v>1.46</v>
      </c>
      <c r="Z998" s="267">
        <f t="shared" si="6"/>
        <v>1.1599999999999999</v>
      </c>
      <c r="AA998" s="268">
        <f t="shared" si="644"/>
        <v>0</v>
      </c>
      <c r="AB998" s="456">
        <f t="shared" si="645"/>
        <v>0</v>
      </c>
      <c r="AC998" s="457">
        <f t="shared" si="646"/>
        <v>0</v>
      </c>
      <c r="AD998" s="456">
        <f t="shared" si="647"/>
        <v>0</v>
      </c>
      <c r="AE998" s="458">
        <f t="shared" si="648"/>
        <v>0</v>
      </c>
      <c r="AF998" s="457">
        <f t="shared" si="488"/>
        <v>0</v>
      </c>
      <c r="AG998" s="456">
        <f t="shared" si="649"/>
        <v>0</v>
      </c>
      <c r="AH998" s="457">
        <f t="shared" si="650"/>
        <v>0</v>
      </c>
      <c r="AI998" s="268">
        <f t="shared" si="651"/>
        <v>0</v>
      </c>
      <c r="AJ998" s="269">
        <f t="shared" si="652"/>
        <v>0</v>
      </c>
      <c r="AK998" s="270">
        <f t="shared" si="653"/>
        <v>0</v>
      </c>
      <c r="AL998" s="415">
        <f t="shared" si="654"/>
        <v>0</v>
      </c>
      <c r="AM998" s="259" t="str">
        <f>IF(AP998="","",IFERROR(VLOOKUP(AP998,CODES!$A$3:$D$1348,4,FALSE),"X"))&amp;IF(AQ998="","",IFERROR(VLOOKUP(AQ998,CODES!$A$3:$D$1348,4,FALSE),"X"))&amp;IF(AR998="","",IFERROR(VLOOKUP(AR998,CODES!$A$3:$D$1348,4,FALSE),"X"))&amp;IF(AS998="","",IFERROR(VLOOKUP(AS998,CODES!$A$3:$D$1348,4,FALSE),"X"))&amp;IF(AT998="","",IFERROR(VLOOKUP(AT998,CODES!$A$3:$D$1348,4,FALSE),"X"))&amp;IF(AU998="","",IFERROR(VLOOKUP(AU998,CODES!$A$3:$D$1348,4,FALSE),"X"))&amp;IF(AV998="","",IFERROR(VLOOKUP(AV998,CODES!$A$3:$D$1348,4,FALSE),"X"))&amp;IF(AW998="","",IFERROR(VLOOKUP(AW998,CODES!$A$3:$D$1348,4,FALSE),"X"))&amp;IF(AX998="","",IFERROR(VLOOKUP(AX998,CODES!$A$3:$D$1348,4,FALSE),"X"))&amp;IF(AY998="","",IFERROR(VLOOKUP(AY998,CODES!$A$3:$D$1348,4,FALSE),"X"))</f>
        <v/>
      </c>
      <c r="AN998" s="258">
        <f>SUM(IFERROR(VLOOKUP(AP998,CODES!$A$3:$D$1348,4,FALSE)*BC998,0),IFERROR(VLOOKUP(AQ998,CODES!$A$3:$D$1348,4,FALSE)*BF998,0),IFERROR(VLOOKUP(AR998,CODES!$A$3:$D$1348,4,FALSE)*BI998,0),IFERROR(VLOOKUP(AS998,CODES!$A$3:$D$1348,4,FALSE)*BL998,0),IFERROR(VLOOKUP(AT998,CODES!$A$3:$D$1348,4,FALSE)*BO998,0),IFERROR(VLOOKUP(AU998,CODES!$A$3:$D$1348,4,FALSE)*BR998,0),IFERROR(VLOOKUP(AV998,CODES!$A$3:$D$1348,4,FALSE)*BU998,0),IFERROR(VLOOKUP(AW998,CODES!$A$3:$D$1348,4,FALSE)*BX998,0),IFERROR(VLOOKUP(AX998,CODES!$A$3:$D$1348,4,FALSE)*CA998,0),IFERROR(VLOOKUP(AY998,CODES!$A$3:$D$1348,4,FALSE)*CD998,0))</f>
        <v>0</v>
      </c>
      <c r="AO998" s="258">
        <f>SUM(IFERROR(VLOOKUP(AP998,CODES!$A$3:$D$1348,3,FALSE)*BC998,0),IFERROR(VLOOKUP(AQ998,CODES!$A$3:$D$1348,3,FALSE)*BF998,0),IFERROR(VLOOKUP(AR998,CODES!$A$3:$D$1348,3,FALSE)*BI998,0),IFERROR(VLOOKUP(AS998,CODES!$A$3:$D$1348,3,FALSE)*BL998,0),IFERROR(VLOOKUP(AT998,CODES!$A$3:$D$1348,3,FALSE)*BO998,0),IFERROR(VLOOKUP(AU998,CODES!$A$3:$D$1348,3,FALSE)*BR998,0),IFERROR(VLOOKUP(AV998,CODES!$A$3:$D$1348,3,FALSE)*BU998,0),IFERROR(VLOOKUP(AW998,CODES!$A$3:$D$1348,3,FALSE)*BX998,0),IFERROR(VLOOKUP(AX998,CODES!$A$3:$D$1348,3,FALSE)*CA998,0),IFERROR(VLOOKUP(AY998,CODES!$A$3:$D$1348,3,FALSE)*CD998,0))+B998</f>
        <v>0</v>
      </c>
      <c r="AP998" s="271" t="str">
        <f t="shared" si="489"/>
        <v/>
      </c>
      <c r="AQ998" s="271" t="str">
        <f t="shared" si="490"/>
        <v/>
      </c>
      <c r="AR998" s="271" t="str">
        <f t="shared" si="491"/>
        <v/>
      </c>
      <c r="AS998" s="271" t="str">
        <f t="shared" si="492"/>
        <v/>
      </c>
      <c r="AT998" s="271" t="str">
        <f t="shared" si="493"/>
        <v/>
      </c>
      <c r="AU998" s="271" t="str">
        <f t="shared" si="494"/>
        <v/>
      </c>
      <c r="AV998" s="271" t="str">
        <f t="shared" si="495"/>
        <v/>
      </c>
      <c r="AW998" s="271" t="str">
        <f t="shared" si="496"/>
        <v/>
      </c>
      <c r="AX998" s="271" t="str">
        <f t="shared" si="497"/>
        <v/>
      </c>
      <c r="AY998" s="271" t="str">
        <f t="shared" si="498"/>
        <v/>
      </c>
      <c r="AZ998" s="258">
        <f t="shared" si="655"/>
        <v>0</v>
      </c>
      <c r="BA998" s="258">
        <f t="shared" si="656"/>
        <v>1</v>
      </c>
      <c r="BB998" s="258">
        <f t="shared" si="499"/>
        <v>0</v>
      </c>
      <c r="BC998" s="258">
        <f t="shared" si="500"/>
        <v>1</v>
      </c>
      <c r="BD998" s="258">
        <f t="shared" si="657"/>
        <v>1</v>
      </c>
      <c r="BE998" s="258">
        <f t="shared" si="501"/>
        <v>0</v>
      </c>
      <c r="BF998" s="258">
        <f t="shared" si="502"/>
        <v>1</v>
      </c>
      <c r="BG998" s="258">
        <f t="shared" si="658"/>
        <v>1</v>
      </c>
      <c r="BH998" s="258">
        <f t="shared" si="503"/>
        <v>0</v>
      </c>
      <c r="BI998" s="258">
        <f t="shared" si="504"/>
        <v>1</v>
      </c>
      <c r="BJ998" s="258">
        <f t="shared" si="659"/>
        <v>1</v>
      </c>
      <c r="BK998" s="258">
        <f t="shared" si="505"/>
        <v>0</v>
      </c>
      <c r="BL998" s="258">
        <f t="shared" si="506"/>
        <v>1</v>
      </c>
      <c r="BM998" s="258">
        <f t="shared" si="660"/>
        <v>1</v>
      </c>
      <c r="BN998" s="258">
        <f t="shared" si="507"/>
        <v>0</v>
      </c>
      <c r="BO998" s="258">
        <f t="shared" si="508"/>
        <v>1</v>
      </c>
      <c r="BP998" s="258">
        <f t="shared" si="661"/>
        <v>1</v>
      </c>
      <c r="BQ998" s="258">
        <f t="shared" si="509"/>
        <v>0</v>
      </c>
      <c r="BR998" s="258">
        <f t="shared" si="510"/>
        <v>1</v>
      </c>
      <c r="BS998" s="258">
        <f t="shared" si="662"/>
        <v>1</v>
      </c>
      <c r="BT998" s="258">
        <f t="shared" si="511"/>
        <v>0</v>
      </c>
      <c r="BU998" s="258">
        <f t="shared" si="512"/>
        <v>1</v>
      </c>
      <c r="BV998" s="258">
        <f t="shared" si="663"/>
        <v>1</v>
      </c>
      <c r="BW998" s="258">
        <f t="shared" si="513"/>
        <v>0</v>
      </c>
      <c r="BX998" s="258">
        <f t="shared" si="514"/>
        <v>1</v>
      </c>
      <c r="BY998" s="258">
        <f t="shared" si="664"/>
        <v>1</v>
      </c>
      <c r="BZ998" s="258">
        <f t="shared" si="515"/>
        <v>0</v>
      </c>
      <c r="CA998" s="258">
        <f t="shared" si="516"/>
        <v>1</v>
      </c>
      <c r="CB998" s="258">
        <f t="shared" si="665"/>
        <v>1</v>
      </c>
      <c r="CC998" s="258">
        <f t="shared" si="517"/>
        <v>0</v>
      </c>
      <c r="CD998" s="258">
        <f t="shared" si="518"/>
        <v>1</v>
      </c>
    </row>
    <row r="999" spans="1:82" hidden="1">
      <c r="A999" s="258"/>
      <c r="B999" s="258"/>
      <c r="C999" s="259"/>
      <c r="D999" s="258"/>
      <c r="E999" s="258"/>
      <c r="F999" s="258"/>
      <c r="G999" s="258">
        <v>991</v>
      </c>
      <c r="H999" s="743"/>
      <c r="I999" s="744"/>
      <c r="J999" s="739"/>
      <c r="K999" s="745"/>
      <c r="L999" s="745"/>
      <c r="M999" s="272"/>
      <c r="N999" s="508">
        <f t="shared" si="666"/>
        <v>0</v>
      </c>
      <c r="O999" s="510">
        <f t="shared" si="667"/>
        <v>0</v>
      </c>
      <c r="P999" s="260">
        <f t="shared" si="668"/>
        <v>0</v>
      </c>
      <c r="Q999" s="261">
        <f t="shared" si="669"/>
        <v>0</v>
      </c>
      <c r="R999" s="261">
        <f t="shared" si="670"/>
        <v>0</v>
      </c>
      <c r="S999" s="262"/>
      <c r="T999" s="262"/>
      <c r="U999" s="263">
        <f t="shared" si="643"/>
        <v>1.288</v>
      </c>
      <c r="V999" s="264">
        <f>IF(E999="SP",1,IF(D999="",ExtraMargeMateriaal,(1-VLOOKUP(D999,TabelAankoop[],4,FALSE))))</f>
        <v>1</v>
      </c>
      <c r="W999" s="265">
        <f t="shared" si="3"/>
        <v>0.6885</v>
      </c>
      <c r="X999" s="266">
        <f t="shared" si="4"/>
        <v>1</v>
      </c>
      <c r="Y999" s="267">
        <f t="shared" si="5"/>
        <v>1.46</v>
      </c>
      <c r="Z999" s="267">
        <f t="shared" si="6"/>
        <v>1.1599999999999999</v>
      </c>
      <c r="AA999" s="268">
        <f t="shared" si="644"/>
        <v>0</v>
      </c>
      <c r="AB999" s="456">
        <f t="shared" si="645"/>
        <v>0</v>
      </c>
      <c r="AC999" s="457">
        <f t="shared" si="646"/>
        <v>0</v>
      </c>
      <c r="AD999" s="456">
        <f t="shared" si="647"/>
        <v>0</v>
      </c>
      <c r="AE999" s="458">
        <f t="shared" si="648"/>
        <v>0</v>
      </c>
      <c r="AF999" s="457">
        <f t="shared" si="488"/>
        <v>0</v>
      </c>
      <c r="AG999" s="456">
        <f t="shared" si="649"/>
        <v>0</v>
      </c>
      <c r="AH999" s="457">
        <f t="shared" si="650"/>
        <v>0</v>
      </c>
      <c r="AI999" s="268">
        <f t="shared" si="651"/>
        <v>0</v>
      </c>
      <c r="AJ999" s="269">
        <f t="shared" si="652"/>
        <v>0</v>
      </c>
      <c r="AK999" s="270">
        <f t="shared" si="653"/>
        <v>0</v>
      </c>
      <c r="AL999" s="415">
        <f t="shared" si="654"/>
        <v>0</v>
      </c>
      <c r="AM999" s="259" t="str">
        <f>IF(AP999="","",IFERROR(VLOOKUP(AP999,CODES!$A$3:$D$1348,4,FALSE),"X"))&amp;IF(AQ999="","",IFERROR(VLOOKUP(AQ999,CODES!$A$3:$D$1348,4,FALSE),"X"))&amp;IF(AR999="","",IFERROR(VLOOKUP(AR999,CODES!$A$3:$D$1348,4,FALSE),"X"))&amp;IF(AS999="","",IFERROR(VLOOKUP(AS999,CODES!$A$3:$D$1348,4,FALSE),"X"))&amp;IF(AT999="","",IFERROR(VLOOKUP(AT999,CODES!$A$3:$D$1348,4,FALSE),"X"))&amp;IF(AU999="","",IFERROR(VLOOKUP(AU999,CODES!$A$3:$D$1348,4,FALSE),"X"))&amp;IF(AV999="","",IFERROR(VLOOKUP(AV999,CODES!$A$3:$D$1348,4,FALSE),"X"))&amp;IF(AW999="","",IFERROR(VLOOKUP(AW999,CODES!$A$3:$D$1348,4,FALSE),"X"))&amp;IF(AX999="","",IFERROR(VLOOKUP(AX999,CODES!$A$3:$D$1348,4,FALSE),"X"))&amp;IF(AY999="","",IFERROR(VLOOKUP(AY999,CODES!$A$3:$D$1348,4,FALSE),"X"))</f>
        <v/>
      </c>
      <c r="AN999" s="258">
        <f>SUM(IFERROR(VLOOKUP(AP999,CODES!$A$3:$D$1348,4,FALSE)*BC999,0),IFERROR(VLOOKUP(AQ999,CODES!$A$3:$D$1348,4,FALSE)*BF999,0),IFERROR(VLOOKUP(AR999,CODES!$A$3:$D$1348,4,FALSE)*BI999,0),IFERROR(VLOOKUP(AS999,CODES!$A$3:$D$1348,4,FALSE)*BL999,0),IFERROR(VLOOKUP(AT999,CODES!$A$3:$D$1348,4,FALSE)*BO999,0),IFERROR(VLOOKUP(AU999,CODES!$A$3:$D$1348,4,FALSE)*BR999,0),IFERROR(VLOOKUP(AV999,CODES!$A$3:$D$1348,4,FALSE)*BU999,0),IFERROR(VLOOKUP(AW999,CODES!$A$3:$D$1348,4,FALSE)*BX999,0),IFERROR(VLOOKUP(AX999,CODES!$A$3:$D$1348,4,FALSE)*CA999,0),IFERROR(VLOOKUP(AY999,CODES!$A$3:$D$1348,4,FALSE)*CD999,0))</f>
        <v>0</v>
      </c>
      <c r="AO999" s="258">
        <f>SUM(IFERROR(VLOOKUP(AP999,CODES!$A$3:$D$1348,3,FALSE)*BC999,0),IFERROR(VLOOKUP(AQ999,CODES!$A$3:$D$1348,3,FALSE)*BF999,0),IFERROR(VLOOKUP(AR999,CODES!$A$3:$D$1348,3,FALSE)*BI999,0),IFERROR(VLOOKUP(AS999,CODES!$A$3:$D$1348,3,FALSE)*BL999,0),IFERROR(VLOOKUP(AT999,CODES!$A$3:$D$1348,3,FALSE)*BO999,0),IFERROR(VLOOKUP(AU999,CODES!$A$3:$D$1348,3,FALSE)*BR999,0),IFERROR(VLOOKUP(AV999,CODES!$A$3:$D$1348,3,FALSE)*BU999,0),IFERROR(VLOOKUP(AW999,CODES!$A$3:$D$1348,3,FALSE)*BX999,0),IFERROR(VLOOKUP(AX999,CODES!$A$3:$D$1348,3,FALSE)*CA999,0),IFERROR(VLOOKUP(AY999,CODES!$A$3:$D$1348,3,FALSE)*CD999,0))+B999</f>
        <v>0</v>
      </c>
      <c r="AP999" s="271" t="str">
        <f t="shared" si="489"/>
        <v/>
      </c>
      <c r="AQ999" s="271" t="str">
        <f t="shared" si="490"/>
        <v/>
      </c>
      <c r="AR999" s="271" t="str">
        <f t="shared" si="491"/>
        <v/>
      </c>
      <c r="AS999" s="271" t="str">
        <f t="shared" si="492"/>
        <v/>
      </c>
      <c r="AT999" s="271" t="str">
        <f t="shared" si="493"/>
        <v/>
      </c>
      <c r="AU999" s="271" t="str">
        <f t="shared" si="494"/>
        <v/>
      </c>
      <c r="AV999" s="271" t="str">
        <f t="shared" si="495"/>
        <v/>
      </c>
      <c r="AW999" s="271" t="str">
        <f t="shared" si="496"/>
        <v/>
      </c>
      <c r="AX999" s="271" t="str">
        <f t="shared" si="497"/>
        <v/>
      </c>
      <c r="AY999" s="271" t="str">
        <f t="shared" si="498"/>
        <v/>
      </c>
      <c r="AZ999" s="258">
        <f t="shared" si="655"/>
        <v>0</v>
      </c>
      <c r="BA999" s="258">
        <f t="shared" si="656"/>
        <v>1</v>
      </c>
      <c r="BB999" s="258">
        <f t="shared" si="499"/>
        <v>0</v>
      </c>
      <c r="BC999" s="258">
        <f t="shared" si="500"/>
        <v>1</v>
      </c>
      <c r="BD999" s="258">
        <f t="shared" si="657"/>
        <v>1</v>
      </c>
      <c r="BE999" s="258">
        <f t="shared" si="501"/>
        <v>0</v>
      </c>
      <c r="BF999" s="258">
        <f t="shared" si="502"/>
        <v>1</v>
      </c>
      <c r="BG999" s="258">
        <f t="shared" si="658"/>
        <v>1</v>
      </c>
      <c r="BH999" s="258">
        <f t="shared" si="503"/>
        <v>0</v>
      </c>
      <c r="BI999" s="258">
        <f t="shared" si="504"/>
        <v>1</v>
      </c>
      <c r="BJ999" s="258">
        <f t="shared" si="659"/>
        <v>1</v>
      </c>
      <c r="BK999" s="258">
        <f t="shared" si="505"/>
        <v>0</v>
      </c>
      <c r="BL999" s="258">
        <f t="shared" si="506"/>
        <v>1</v>
      </c>
      <c r="BM999" s="258">
        <f t="shared" si="660"/>
        <v>1</v>
      </c>
      <c r="BN999" s="258">
        <f t="shared" si="507"/>
        <v>0</v>
      </c>
      <c r="BO999" s="258">
        <f t="shared" si="508"/>
        <v>1</v>
      </c>
      <c r="BP999" s="258">
        <f t="shared" si="661"/>
        <v>1</v>
      </c>
      <c r="BQ999" s="258">
        <f t="shared" si="509"/>
        <v>0</v>
      </c>
      <c r="BR999" s="258">
        <f t="shared" si="510"/>
        <v>1</v>
      </c>
      <c r="BS999" s="258">
        <f t="shared" si="662"/>
        <v>1</v>
      </c>
      <c r="BT999" s="258">
        <f t="shared" si="511"/>
        <v>0</v>
      </c>
      <c r="BU999" s="258">
        <f t="shared" si="512"/>
        <v>1</v>
      </c>
      <c r="BV999" s="258">
        <f t="shared" si="663"/>
        <v>1</v>
      </c>
      <c r="BW999" s="258">
        <f t="shared" si="513"/>
        <v>0</v>
      </c>
      <c r="BX999" s="258">
        <f t="shared" si="514"/>
        <v>1</v>
      </c>
      <c r="BY999" s="258">
        <f t="shared" si="664"/>
        <v>1</v>
      </c>
      <c r="BZ999" s="258">
        <f t="shared" si="515"/>
        <v>0</v>
      </c>
      <c r="CA999" s="258">
        <f t="shared" si="516"/>
        <v>1</v>
      </c>
      <c r="CB999" s="258">
        <f t="shared" si="665"/>
        <v>1</v>
      </c>
      <c r="CC999" s="258">
        <f t="shared" si="517"/>
        <v>0</v>
      </c>
      <c r="CD999" s="258">
        <f t="shared" si="518"/>
        <v>1</v>
      </c>
    </row>
    <row r="1000" spans="1:82" hidden="1">
      <c r="A1000" s="258"/>
      <c r="B1000" s="258"/>
      <c r="C1000" s="259"/>
      <c r="D1000" s="258"/>
      <c r="E1000" s="258"/>
      <c r="F1000" s="258"/>
      <c r="G1000" s="258">
        <v>992</v>
      </c>
      <c r="H1000" s="743"/>
      <c r="I1000" s="744"/>
      <c r="J1000" s="739"/>
      <c r="K1000" s="745"/>
      <c r="L1000" s="745"/>
      <c r="M1000" s="272"/>
      <c r="N1000" s="508">
        <f t="shared" si="666"/>
        <v>0</v>
      </c>
      <c r="O1000" s="510">
        <f t="shared" si="667"/>
        <v>0</v>
      </c>
      <c r="P1000" s="260">
        <f t="shared" si="668"/>
        <v>0</v>
      </c>
      <c r="Q1000" s="261">
        <f t="shared" si="669"/>
        <v>0</v>
      </c>
      <c r="R1000" s="261">
        <f t="shared" si="670"/>
        <v>0</v>
      </c>
      <c r="S1000" s="262"/>
      <c r="T1000" s="262"/>
      <c r="U1000" s="263">
        <f t="shared" si="643"/>
        <v>1.288</v>
      </c>
      <c r="V1000" s="264">
        <f>IF(E1000="SP",1,IF(D1000="",ExtraMargeMateriaal,(1-VLOOKUP(D1000,TabelAankoop[],4,FALSE))))</f>
        <v>1</v>
      </c>
      <c r="W1000" s="265">
        <f t="shared" si="3"/>
        <v>0.6885</v>
      </c>
      <c r="X1000" s="266">
        <f t="shared" si="4"/>
        <v>1</v>
      </c>
      <c r="Y1000" s="267">
        <f t="shared" si="5"/>
        <v>1.46</v>
      </c>
      <c r="Z1000" s="267">
        <f t="shared" si="6"/>
        <v>1.1599999999999999</v>
      </c>
      <c r="AA1000" s="268">
        <f t="shared" si="644"/>
        <v>0</v>
      </c>
      <c r="AB1000" s="456">
        <f t="shared" si="645"/>
        <v>0</v>
      </c>
      <c r="AC1000" s="457">
        <f t="shared" si="646"/>
        <v>0</v>
      </c>
      <c r="AD1000" s="456">
        <f t="shared" si="647"/>
        <v>0</v>
      </c>
      <c r="AE1000" s="458">
        <f t="shared" si="648"/>
        <v>0</v>
      </c>
      <c r="AF1000" s="457">
        <f t="shared" si="488"/>
        <v>0</v>
      </c>
      <c r="AG1000" s="456">
        <f t="shared" si="649"/>
        <v>0</v>
      </c>
      <c r="AH1000" s="457">
        <f t="shared" si="650"/>
        <v>0</v>
      </c>
      <c r="AI1000" s="268">
        <f t="shared" si="651"/>
        <v>0</v>
      </c>
      <c r="AJ1000" s="269">
        <f t="shared" si="652"/>
        <v>0</v>
      </c>
      <c r="AK1000" s="270">
        <f t="shared" si="653"/>
        <v>0</v>
      </c>
      <c r="AL1000" s="415">
        <f t="shared" si="654"/>
        <v>0</v>
      </c>
      <c r="AM1000" s="259" t="str">
        <f>IF(AP1000="","",IFERROR(VLOOKUP(AP1000,CODES!$A$3:$D$1348,4,FALSE),"X"))&amp;IF(AQ1000="","",IFERROR(VLOOKUP(AQ1000,CODES!$A$3:$D$1348,4,FALSE),"X"))&amp;IF(AR1000="","",IFERROR(VLOOKUP(AR1000,CODES!$A$3:$D$1348,4,FALSE),"X"))&amp;IF(AS1000="","",IFERROR(VLOOKUP(AS1000,CODES!$A$3:$D$1348,4,FALSE),"X"))&amp;IF(AT1000="","",IFERROR(VLOOKUP(AT1000,CODES!$A$3:$D$1348,4,FALSE),"X"))&amp;IF(AU1000="","",IFERROR(VLOOKUP(AU1000,CODES!$A$3:$D$1348,4,FALSE),"X"))&amp;IF(AV1000="","",IFERROR(VLOOKUP(AV1000,CODES!$A$3:$D$1348,4,FALSE),"X"))&amp;IF(AW1000="","",IFERROR(VLOOKUP(AW1000,CODES!$A$3:$D$1348,4,FALSE),"X"))&amp;IF(AX1000="","",IFERROR(VLOOKUP(AX1000,CODES!$A$3:$D$1348,4,FALSE),"X"))&amp;IF(AY1000="","",IFERROR(VLOOKUP(AY1000,CODES!$A$3:$D$1348,4,FALSE),"X"))</f>
        <v/>
      </c>
      <c r="AN1000" s="258">
        <f>SUM(IFERROR(VLOOKUP(AP1000,CODES!$A$3:$D$1348,4,FALSE)*BC1000,0),IFERROR(VLOOKUP(AQ1000,CODES!$A$3:$D$1348,4,FALSE)*BF1000,0),IFERROR(VLOOKUP(AR1000,CODES!$A$3:$D$1348,4,FALSE)*BI1000,0),IFERROR(VLOOKUP(AS1000,CODES!$A$3:$D$1348,4,FALSE)*BL1000,0),IFERROR(VLOOKUP(AT1000,CODES!$A$3:$D$1348,4,FALSE)*BO1000,0),IFERROR(VLOOKUP(AU1000,CODES!$A$3:$D$1348,4,FALSE)*BR1000,0),IFERROR(VLOOKUP(AV1000,CODES!$A$3:$D$1348,4,FALSE)*BU1000,0),IFERROR(VLOOKUP(AW1000,CODES!$A$3:$D$1348,4,FALSE)*BX1000,0),IFERROR(VLOOKUP(AX1000,CODES!$A$3:$D$1348,4,FALSE)*CA1000,0),IFERROR(VLOOKUP(AY1000,CODES!$A$3:$D$1348,4,FALSE)*CD1000,0))</f>
        <v>0</v>
      </c>
      <c r="AO1000" s="258">
        <f>SUM(IFERROR(VLOOKUP(AP1000,CODES!$A$3:$D$1348,3,FALSE)*BC1000,0),IFERROR(VLOOKUP(AQ1000,CODES!$A$3:$D$1348,3,FALSE)*BF1000,0),IFERROR(VLOOKUP(AR1000,CODES!$A$3:$D$1348,3,FALSE)*BI1000,0),IFERROR(VLOOKUP(AS1000,CODES!$A$3:$D$1348,3,FALSE)*BL1000,0),IFERROR(VLOOKUP(AT1000,CODES!$A$3:$D$1348,3,FALSE)*BO1000,0),IFERROR(VLOOKUP(AU1000,CODES!$A$3:$D$1348,3,FALSE)*BR1000,0),IFERROR(VLOOKUP(AV1000,CODES!$A$3:$D$1348,3,FALSE)*BU1000,0),IFERROR(VLOOKUP(AW1000,CODES!$A$3:$D$1348,3,FALSE)*BX1000,0),IFERROR(VLOOKUP(AX1000,CODES!$A$3:$D$1348,3,FALSE)*CA1000,0),IFERROR(VLOOKUP(AY1000,CODES!$A$3:$D$1348,3,FALSE)*CD1000,0))+B1000</f>
        <v>0</v>
      </c>
      <c r="AP1000" s="271" t="str">
        <f t="shared" si="489"/>
        <v/>
      </c>
      <c r="AQ1000" s="271" t="str">
        <f t="shared" si="490"/>
        <v/>
      </c>
      <c r="AR1000" s="271" t="str">
        <f t="shared" si="491"/>
        <v/>
      </c>
      <c r="AS1000" s="271" t="str">
        <f t="shared" si="492"/>
        <v/>
      </c>
      <c r="AT1000" s="271" t="str">
        <f t="shared" si="493"/>
        <v/>
      </c>
      <c r="AU1000" s="271" t="str">
        <f t="shared" si="494"/>
        <v/>
      </c>
      <c r="AV1000" s="271" t="str">
        <f t="shared" si="495"/>
        <v/>
      </c>
      <c r="AW1000" s="271" t="str">
        <f t="shared" si="496"/>
        <v/>
      </c>
      <c r="AX1000" s="271" t="str">
        <f t="shared" si="497"/>
        <v/>
      </c>
      <c r="AY1000" s="271" t="str">
        <f t="shared" si="498"/>
        <v/>
      </c>
      <c r="AZ1000" s="258">
        <f t="shared" si="655"/>
        <v>0</v>
      </c>
      <c r="BA1000" s="258">
        <f t="shared" si="656"/>
        <v>1</v>
      </c>
      <c r="BB1000" s="258">
        <f t="shared" si="499"/>
        <v>0</v>
      </c>
      <c r="BC1000" s="258">
        <f t="shared" si="500"/>
        <v>1</v>
      </c>
      <c r="BD1000" s="258">
        <f t="shared" si="657"/>
        <v>1</v>
      </c>
      <c r="BE1000" s="258">
        <f t="shared" si="501"/>
        <v>0</v>
      </c>
      <c r="BF1000" s="258">
        <f t="shared" si="502"/>
        <v>1</v>
      </c>
      <c r="BG1000" s="258">
        <f t="shared" si="658"/>
        <v>1</v>
      </c>
      <c r="BH1000" s="258">
        <f t="shared" si="503"/>
        <v>0</v>
      </c>
      <c r="BI1000" s="258">
        <f t="shared" si="504"/>
        <v>1</v>
      </c>
      <c r="BJ1000" s="258">
        <f t="shared" si="659"/>
        <v>1</v>
      </c>
      <c r="BK1000" s="258">
        <f t="shared" si="505"/>
        <v>0</v>
      </c>
      <c r="BL1000" s="258">
        <f t="shared" si="506"/>
        <v>1</v>
      </c>
      <c r="BM1000" s="258">
        <f t="shared" si="660"/>
        <v>1</v>
      </c>
      <c r="BN1000" s="258">
        <f t="shared" si="507"/>
        <v>0</v>
      </c>
      <c r="BO1000" s="258">
        <f t="shared" si="508"/>
        <v>1</v>
      </c>
      <c r="BP1000" s="258">
        <f t="shared" si="661"/>
        <v>1</v>
      </c>
      <c r="BQ1000" s="258">
        <f t="shared" si="509"/>
        <v>0</v>
      </c>
      <c r="BR1000" s="258">
        <f t="shared" si="510"/>
        <v>1</v>
      </c>
      <c r="BS1000" s="258">
        <f t="shared" si="662"/>
        <v>1</v>
      </c>
      <c r="BT1000" s="258">
        <f t="shared" si="511"/>
        <v>0</v>
      </c>
      <c r="BU1000" s="258">
        <f t="shared" si="512"/>
        <v>1</v>
      </c>
      <c r="BV1000" s="258">
        <f t="shared" si="663"/>
        <v>1</v>
      </c>
      <c r="BW1000" s="258">
        <f t="shared" si="513"/>
        <v>0</v>
      </c>
      <c r="BX1000" s="258">
        <f t="shared" si="514"/>
        <v>1</v>
      </c>
      <c r="BY1000" s="258">
        <f t="shared" si="664"/>
        <v>1</v>
      </c>
      <c r="BZ1000" s="258">
        <f t="shared" si="515"/>
        <v>0</v>
      </c>
      <c r="CA1000" s="258">
        <f t="shared" si="516"/>
        <v>1</v>
      </c>
      <c r="CB1000" s="258">
        <f t="shared" si="665"/>
        <v>1</v>
      </c>
      <c r="CC1000" s="258">
        <f t="shared" si="517"/>
        <v>0</v>
      </c>
      <c r="CD1000" s="258">
        <f t="shared" si="518"/>
        <v>1</v>
      </c>
    </row>
    <row r="1001" spans="1:82" hidden="1">
      <c r="A1001" s="258"/>
      <c r="B1001" s="258"/>
      <c r="C1001" s="259"/>
      <c r="D1001" s="258"/>
      <c r="E1001" s="258"/>
      <c r="F1001" s="258"/>
      <c r="G1001" s="258">
        <v>993</v>
      </c>
      <c r="H1001" s="743"/>
      <c r="I1001" s="744"/>
      <c r="J1001" s="739"/>
      <c r="K1001" s="745"/>
      <c r="L1001" s="745"/>
      <c r="M1001" s="272"/>
      <c r="N1001" s="508">
        <f t="shared" si="666"/>
        <v>0</v>
      </c>
      <c r="O1001" s="510">
        <f t="shared" si="667"/>
        <v>0</v>
      </c>
      <c r="P1001" s="260">
        <f t="shared" si="668"/>
        <v>0</v>
      </c>
      <c r="Q1001" s="261">
        <f t="shared" si="669"/>
        <v>0</v>
      </c>
      <c r="R1001" s="261">
        <f t="shared" si="670"/>
        <v>0</v>
      </c>
      <c r="S1001" s="262"/>
      <c r="T1001" s="262"/>
      <c r="U1001" s="263">
        <f t="shared" si="643"/>
        <v>1.288</v>
      </c>
      <c r="V1001" s="264">
        <f>IF(E1001="SP",1,IF(D1001="",ExtraMargeMateriaal,(1-VLOOKUP(D1001,TabelAankoop[],4,FALSE))))</f>
        <v>1</v>
      </c>
      <c r="W1001" s="265">
        <f t="shared" si="3"/>
        <v>0.6885</v>
      </c>
      <c r="X1001" s="266">
        <f t="shared" si="4"/>
        <v>1</v>
      </c>
      <c r="Y1001" s="267">
        <f t="shared" si="5"/>
        <v>1.46</v>
      </c>
      <c r="Z1001" s="267">
        <f t="shared" si="6"/>
        <v>1.1599999999999999</v>
      </c>
      <c r="AA1001" s="268">
        <f t="shared" si="644"/>
        <v>0</v>
      </c>
      <c r="AB1001" s="456">
        <f t="shared" si="645"/>
        <v>0</v>
      </c>
      <c r="AC1001" s="457">
        <f t="shared" si="646"/>
        <v>0</v>
      </c>
      <c r="AD1001" s="456">
        <f t="shared" si="647"/>
        <v>0</v>
      </c>
      <c r="AE1001" s="458">
        <f t="shared" si="648"/>
        <v>0</v>
      </c>
      <c r="AF1001" s="457">
        <f t="shared" si="488"/>
        <v>0</v>
      </c>
      <c r="AG1001" s="456">
        <f t="shared" si="649"/>
        <v>0</v>
      </c>
      <c r="AH1001" s="457">
        <f t="shared" si="650"/>
        <v>0</v>
      </c>
      <c r="AI1001" s="268">
        <f t="shared" si="651"/>
        <v>0</v>
      </c>
      <c r="AJ1001" s="269">
        <f t="shared" si="652"/>
        <v>0</v>
      </c>
      <c r="AK1001" s="270">
        <f t="shared" si="653"/>
        <v>0</v>
      </c>
      <c r="AL1001" s="415">
        <f t="shared" si="654"/>
        <v>0</v>
      </c>
      <c r="AM1001" s="259" t="str">
        <f>IF(AP1001="","",IFERROR(VLOOKUP(AP1001,CODES!$A$3:$D$1348,4,FALSE),"X"))&amp;IF(AQ1001="","",IFERROR(VLOOKUP(AQ1001,CODES!$A$3:$D$1348,4,FALSE),"X"))&amp;IF(AR1001="","",IFERROR(VLOOKUP(AR1001,CODES!$A$3:$D$1348,4,FALSE),"X"))&amp;IF(AS1001="","",IFERROR(VLOOKUP(AS1001,CODES!$A$3:$D$1348,4,FALSE),"X"))&amp;IF(AT1001="","",IFERROR(VLOOKUP(AT1001,CODES!$A$3:$D$1348,4,FALSE),"X"))&amp;IF(AU1001="","",IFERROR(VLOOKUP(AU1001,CODES!$A$3:$D$1348,4,FALSE),"X"))&amp;IF(AV1001="","",IFERROR(VLOOKUP(AV1001,CODES!$A$3:$D$1348,4,FALSE),"X"))&amp;IF(AW1001="","",IFERROR(VLOOKUP(AW1001,CODES!$A$3:$D$1348,4,FALSE),"X"))&amp;IF(AX1001="","",IFERROR(VLOOKUP(AX1001,CODES!$A$3:$D$1348,4,FALSE),"X"))&amp;IF(AY1001="","",IFERROR(VLOOKUP(AY1001,CODES!$A$3:$D$1348,4,FALSE),"X"))</f>
        <v/>
      </c>
      <c r="AN1001" s="258">
        <f>SUM(IFERROR(VLOOKUP(AP1001,CODES!$A$3:$D$1348,4,FALSE)*BC1001,0),IFERROR(VLOOKUP(AQ1001,CODES!$A$3:$D$1348,4,FALSE)*BF1001,0),IFERROR(VLOOKUP(AR1001,CODES!$A$3:$D$1348,4,FALSE)*BI1001,0),IFERROR(VLOOKUP(AS1001,CODES!$A$3:$D$1348,4,FALSE)*BL1001,0),IFERROR(VLOOKUP(AT1001,CODES!$A$3:$D$1348,4,FALSE)*BO1001,0),IFERROR(VLOOKUP(AU1001,CODES!$A$3:$D$1348,4,FALSE)*BR1001,0),IFERROR(VLOOKUP(AV1001,CODES!$A$3:$D$1348,4,FALSE)*BU1001,0),IFERROR(VLOOKUP(AW1001,CODES!$A$3:$D$1348,4,FALSE)*BX1001,0),IFERROR(VLOOKUP(AX1001,CODES!$A$3:$D$1348,4,FALSE)*CA1001,0),IFERROR(VLOOKUP(AY1001,CODES!$A$3:$D$1348,4,FALSE)*CD1001,0))</f>
        <v>0</v>
      </c>
      <c r="AO1001" s="258">
        <f>SUM(IFERROR(VLOOKUP(AP1001,CODES!$A$3:$D$1348,3,FALSE)*BC1001,0),IFERROR(VLOOKUP(AQ1001,CODES!$A$3:$D$1348,3,FALSE)*BF1001,0),IFERROR(VLOOKUP(AR1001,CODES!$A$3:$D$1348,3,FALSE)*BI1001,0),IFERROR(VLOOKUP(AS1001,CODES!$A$3:$D$1348,3,FALSE)*BL1001,0),IFERROR(VLOOKUP(AT1001,CODES!$A$3:$D$1348,3,FALSE)*BO1001,0),IFERROR(VLOOKUP(AU1001,CODES!$A$3:$D$1348,3,FALSE)*BR1001,0),IFERROR(VLOOKUP(AV1001,CODES!$A$3:$D$1348,3,FALSE)*BU1001,0),IFERROR(VLOOKUP(AW1001,CODES!$A$3:$D$1348,3,FALSE)*BX1001,0),IFERROR(VLOOKUP(AX1001,CODES!$A$3:$D$1348,3,FALSE)*CA1001,0),IFERROR(VLOOKUP(AY1001,CODES!$A$3:$D$1348,3,FALSE)*CD1001,0))+B1001</f>
        <v>0</v>
      </c>
      <c r="AP1001" s="271" t="str">
        <f t="shared" si="489"/>
        <v/>
      </c>
      <c r="AQ1001" s="271" t="str">
        <f t="shared" si="490"/>
        <v/>
      </c>
      <c r="AR1001" s="271" t="str">
        <f t="shared" si="491"/>
        <v/>
      </c>
      <c r="AS1001" s="271" t="str">
        <f t="shared" si="492"/>
        <v/>
      </c>
      <c r="AT1001" s="271" t="str">
        <f t="shared" si="493"/>
        <v/>
      </c>
      <c r="AU1001" s="271" t="str">
        <f t="shared" si="494"/>
        <v/>
      </c>
      <c r="AV1001" s="271" t="str">
        <f t="shared" si="495"/>
        <v/>
      </c>
      <c r="AW1001" s="271" t="str">
        <f t="shared" si="496"/>
        <v/>
      </c>
      <c r="AX1001" s="271" t="str">
        <f t="shared" si="497"/>
        <v/>
      </c>
      <c r="AY1001" s="271" t="str">
        <f t="shared" si="498"/>
        <v/>
      </c>
      <c r="AZ1001" s="258">
        <f t="shared" si="655"/>
        <v>0</v>
      </c>
      <c r="BA1001" s="258">
        <f t="shared" si="656"/>
        <v>1</v>
      </c>
      <c r="BB1001" s="258">
        <f t="shared" si="499"/>
        <v>0</v>
      </c>
      <c r="BC1001" s="258">
        <f t="shared" si="500"/>
        <v>1</v>
      </c>
      <c r="BD1001" s="258">
        <f t="shared" si="657"/>
        <v>1</v>
      </c>
      <c r="BE1001" s="258">
        <f t="shared" si="501"/>
        <v>0</v>
      </c>
      <c r="BF1001" s="258">
        <f t="shared" si="502"/>
        <v>1</v>
      </c>
      <c r="BG1001" s="258">
        <f t="shared" si="658"/>
        <v>1</v>
      </c>
      <c r="BH1001" s="258">
        <f t="shared" si="503"/>
        <v>0</v>
      </c>
      <c r="BI1001" s="258">
        <f t="shared" si="504"/>
        <v>1</v>
      </c>
      <c r="BJ1001" s="258">
        <f t="shared" si="659"/>
        <v>1</v>
      </c>
      <c r="BK1001" s="258">
        <f t="shared" si="505"/>
        <v>0</v>
      </c>
      <c r="BL1001" s="258">
        <f t="shared" si="506"/>
        <v>1</v>
      </c>
      <c r="BM1001" s="258">
        <f t="shared" si="660"/>
        <v>1</v>
      </c>
      <c r="BN1001" s="258">
        <f t="shared" si="507"/>
        <v>0</v>
      </c>
      <c r="BO1001" s="258">
        <f t="shared" si="508"/>
        <v>1</v>
      </c>
      <c r="BP1001" s="258">
        <f t="shared" si="661"/>
        <v>1</v>
      </c>
      <c r="BQ1001" s="258">
        <f t="shared" si="509"/>
        <v>0</v>
      </c>
      <c r="BR1001" s="258">
        <f t="shared" si="510"/>
        <v>1</v>
      </c>
      <c r="BS1001" s="258">
        <f t="shared" si="662"/>
        <v>1</v>
      </c>
      <c r="BT1001" s="258">
        <f t="shared" si="511"/>
        <v>0</v>
      </c>
      <c r="BU1001" s="258">
        <f t="shared" si="512"/>
        <v>1</v>
      </c>
      <c r="BV1001" s="258">
        <f t="shared" si="663"/>
        <v>1</v>
      </c>
      <c r="BW1001" s="258">
        <f t="shared" si="513"/>
        <v>0</v>
      </c>
      <c r="BX1001" s="258">
        <f t="shared" si="514"/>
        <v>1</v>
      </c>
      <c r="BY1001" s="258">
        <f t="shared" si="664"/>
        <v>1</v>
      </c>
      <c r="BZ1001" s="258">
        <f t="shared" si="515"/>
        <v>0</v>
      </c>
      <c r="CA1001" s="258">
        <f t="shared" si="516"/>
        <v>1</v>
      </c>
      <c r="CB1001" s="258">
        <f t="shared" si="665"/>
        <v>1</v>
      </c>
      <c r="CC1001" s="258">
        <f t="shared" si="517"/>
        <v>0</v>
      </c>
      <c r="CD1001" s="258">
        <f t="shared" si="518"/>
        <v>1</v>
      </c>
    </row>
    <row r="1002" spans="1:82" hidden="1">
      <c r="A1002" s="258"/>
      <c r="B1002" s="258"/>
      <c r="C1002" s="259"/>
      <c r="D1002" s="258"/>
      <c r="E1002" s="258"/>
      <c r="F1002" s="258"/>
      <c r="G1002" s="258">
        <v>994</v>
      </c>
      <c r="H1002" s="743"/>
      <c r="I1002" s="744"/>
      <c r="J1002" s="739"/>
      <c r="K1002" s="745"/>
      <c r="L1002" s="745"/>
      <c r="M1002" s="272"/>
      <c r="N1002" s="508">
        <f t="shared" si="666"/>
        <v>0</v>
      </c>
      <c r="O1002" s="510">
        <f t="shared" si="667"/>
        <v>0</v>
      </c>
      <c r="P1002" s="260">
        <f t="shared" si="668"/>
        <v>0</v>
      </c>
      <c r="Q1002" s="261">
        <f t="shared" si="669"/>
        <v>0</v>
      </c>
      <c r="R1002" s="261">
        <f t="shared" si="670"/>
        <v>0</v>
      </c>
      <c r="S1002" s="262"/>
      <c r="T1002" s="262"/>
      <c r="U1002" s="263">
        <f t="shared" si="643"/>
        <v>1.288</v>
      </c>
      <c r="V1002" s="264">
        <f>IF(E1002="SP",1,IF(D1002="",ExtraMargeMateriaal,(1-VLOOKUP(D1002,TabelAankoop[],4,FALSE))))</f>
        <v>1</v>
      </c>
      <c r="W1002" s="265">
        <f t="shared" si="3"/>
        <v>0.6885</v>
      </c>
      <c r="X1002" s="266">
        <f t="shared" si="4"/>
        <v>1</v>
      </c>
      <c r="Y1002" s="267">
        <f t="shared" si="5"/>
        <v>1.46</v>
      </c>
      <c r="Z1002" s="267">
        <f t="shared" si="6"/>
        <v>1.1599999999999999</v>
      </c>
      <c r="AA1002" s="268">
        <f t="shared" si="644"/>
        <v>0</v>
      </c>
      <c r="AB1002" s="456">
        <f t="shared" si="645"/>
        <v>0</v>
      </c>
      <c r="AC1002" s="457">
        <f t="shared" si="646"/>
        <v>0</v>
      </c>
      <c r="AD1002" s="456">
        <f t="shared" si="647"/>
        <v>0</v>
      </c>
      <c r="AE1002" s="458">
        <f t="shared" si="648"/>
        <v>0</v>
      </c>
      <c r="AF1002" s="457">
        <f t="shared" si="488"/>
        <v>0</v>
      </c>
      <c r="AG1002" s="456">
        <f t="shared" si="649"/>
        <v>0</v>
      </c>
      <c r="AH1002" s="457">
        <f t="shared" si="650"/>
        <v>0</v>
      </c>
      <c r="AI1002" s="268">
        <f t="shared" si="651"/>
        <v>0</v>
      </c>
      <c r="AJ1002" s="269">
        <f t="shared" si="652"/>
        <v>0</v>
      </c>
      <c r="AK1002" s="270">
        <f t="shared" si="653"/>
        <v>0</v>
      </c>
      <c r="AL1002" s="415">
        <f t="shared" si="654"/>
        <v>0</v>
      </c>
      <c r="AM1002" s="259" t="str">
        <f>IF(AP1002="","",IFERROR(VLOOKUP(AP1002,CODES!$A$3:$D$1348,4,FALSE),"X"))&amp;IF(AQ1002="","",IFERROR(VLOOKUP(AQ1002,CODES!$A$3:$D$1348,4,FALSE),"X"))&amp;IF(AR1002="","",IFERROR(VLOOKUP(AR1002,CODES!$A$3:$D$1348,4,FALSE),"X"))&amp;IF(AS1002="","",IFERROR(VLOOKUP(AS1002,CODES!$A$3:$D$1348,4,FALSE),"X"))&amp;IF(AT1002="","",IFERROR(VLOOKUP(AT1002,CODES!$A$3:$D$1348,4,FALSE),"X"))&amp;IF(AU1002="","",IFERROR(VLOOKUP(AU1002,CODES!$A$3:$D$1348,4,FALSE),"X"))&amp;IF(AV1002="","",IFERROR(VLOOKUP(AV1002,CODES!$A$3:$D$1348,4,FALSE),"X"))&amp;IF(AW1002="","",IFERROR(VLOOKUP(AW1002,CODES!$A$3:$D$1348,4,FALSE),"X"))&amp;IF(AX1002="","",IFERROR(VLOOKUP(AX1002,CODES!$A$3:$D$1348,4,FALSE),"X"))&amp;IF(AY1002="","",IFERROR(VLOOKUP(AY1002,CODES!$A$3:$D$1348,4,FALSE),"X"))</f>
        <v/>
      </c>
      <c r="AN1002" s="258">
        <f>SUM(IFERROR(VLOOKUP(AP1002,CODES!$A$3:$D$1348,4,FALSE)*BC1002,0),IFERROR(VLOOKUP(AQ1002,CODES!$A$3:$D$1348,4,FALSE)*BF1002,0),IFERROR(VLOOKUP(AR1002,CODES!$A$3:$D$1348,4,FALSE)*BI1002,0),IFERROR(VLOOKUP(AS1002,CODES!$A$3:$D$1348,4,FALSE)*BL1002,0),IFERROR(VLOOKUP(AT1002,CODES!$A$3:$D$1348,4,FALSE)*BO1002,0),IFERROR(VLOOKUP(AU1002,CODES!$A$3:$D$1348,4,FALSE)*BR1002,0),IFERROR(VLOOKUP(AV1002,CODES!$A$3:$D$1348,4,FALSE)*BU1002,0),IFERROR(VLOOKUP(AW1002,CODES!$A$3:$D$1348,4,FALSE)*BX1002,0),IFERROR(VLOOKUP(AX1002,CODES!$A$3:$D$1348,4,FALSE)*CA1002,0),IFERROR(VLOOKUP(AY1002,CODES!$A$3:$D$1348,4,FALSE)*CD1002,0))</f>
        <v>0</v>
      </c>
      <c r="AO1002" s="258">
        <f>SUM(IFERROR(VLOOKUP(AP1002,CODES!$A$3:$D$1348,3,FALSE)*BC1002,0),IFERROR(VLOOKUP(AQ1002,CODES!$A$3:$D$1348,3,FALSE)*BF1002,0),IFERROR(VLOOKUP(AR1002,CODES!$A$3:$D$1348,3,FALSE)*BI1002,0),IFERROR(VLOOKUP(AS1002,CODES!$A$3:$D$1348,3,FALSE)*BL1002,0),IFERROR(VLOOKUP(AT1002,CODES!$A$3:$D$1348,3,FALSE)*BO1002,0),IFERROR(VLOOKUP(AU1002,CODES!$A$3:$D$1348,3,FALSE)*BR1002,0),IFERROR(VLOOKUP(AV1002,CODES!$A$3:$D$1348,3,FALSE)*BU1002,0),IFERROR(VLOOKUP(AW1002,CODES!$A$3:$D$1348,3,FALSE)*BX1002,0),IFERROR(VLOOKUP(AX1002,CODES!$A$3:$D$1348,3,FALSE)*CA1002,0),IFERROR(VLOOKUP(AY1002,CODES!$A$3:$D$1348,3,FALSE)*CD1002,0))+B1002</f>
        <v>0</v>
      </c>
      <c r="AP1002" s="271" t="str">
        <f t="shared" si="489"/>
        <v/>
      </c>
      <c r="AQ1002" s="271" t="str">
        <f t="shared" si="490"/>
        <v/>
      </c>
      <c r="AR1002" s="271" t="str">
        <f t="shared" si="491"/>
        <v/>
      </c>
      <c r="AS1002" s="271" t="str">
        <f t="shared" si="492"/>
        <v/>
      </c>
      <c r="AT1002" s="271" t="str">
        <f t="shared" si="493"/>
        <v/>
      </c>
      <c r="AU1002" s="271" t="str">
        <f t="shared" si="494"/>
        <v/>
      </c>
      <c r="AV1002" s="271" t="str">
        <f t="shared" si="495"/>
        <v/>
      </c>
      <c r="AW1002" s="271" t="str">
        <f t="shared" si="496"/>
        <v/>
      </c>
      <c r="AX1002" s="271" t="str">
        <f t="shared" si="497"/>
        <v/>
      </c>
      <c r="AY1002" s="271" t="str">
        <f t="shared" si="498"/>
        <v/>
      </c>
      <c r="AZ1002" s="258">
        <f t="shared" si="655"/>
        <v>0</v>
      </c>
      <c r="BA1002" s="258">
        <f t="shared" si="656"/>
        <v>1</v>
      </c>
      <c r="BB1002" s="258">
        <f t="shared" si="499"/>
        <v>0</v>
      </c>
      <c r="BC1002" s="258">
        <f t="shared" si="500"/>
        <v>1</v>
      </c>
      <c r="BD1002" s="258">
        <f t="shared" si="657"/>
        <v>1</v>
      </c>
      <c r="BE1002" s="258">
        <f t="shared" si="501"/>
        <v>0</v>
      </c>
      <c r="BF1002" s="258">
        <f t="shared" si="502"/>
        <v>1</v>
      </c>
      <c r="BG1002" s="258">
        <f t="shared" si="658"/>
        <v>1</v>
      </c>
      <c r="BH1002" s="258">
        <f t="shared" si="503"/>
        <v>0</v>
      </c>
      <c r="BI1002" s="258">
        <f t="shared" si="504"/>
        <v>1</v>
      </c>
      <c r="BJ1002" s="258">
        <f t="shared" si="659"/>
        <v>1</v>
      </c>
      <c r="BK1002" s="258">
        <f t="shared" si="505"/>
        <v>0</v>
      </c>
      <c r="BL1002" s="258">
        <f t="shared" si="506"/>
        <v>1</v>
      </c>
      <c r="BM1002" s="258">
        <f t="shared" si="660"/>
        <v>1</v>
      </c>
      <c r="BN1002" s="258">
        <f t="shared" si="507"/>
        <v>0</v>
      </c>
      <c r="BO1002" s="258">
        <f t="shared" si="508"/>
        <v>1</v>
      </c>
      <c r="BP1002" s="258">
        <f t="shared" si="661"/>
        <v>1</v>
      </c>
      <c r="BQ1002" s="258">
        <f t="shared" si="509"/>
        <v>0</v>
      </c>
      <c r="BR1002" s="258">
        <f t="shared" si="510"/>
        <v>1</v>
      </c>
      <c r="BS1002" s="258">
        <f t="shared" si="662"/>
        <v>1</v>
      </c>
      <c r="BT1002" s="258">
        <f t="shared" si="511"/>
        <v>0</v>
      </c>
      <c r="BU1002" s="258">
        <f t="shared" si="512"/>
        <v>1</v>
      </c>
      <c r="BV1002" s="258">
        <f t="shared" si="663"/>
        <v>1</v>
      </c>
      <c r="BW1002" s="258">
        <f t="shared" si="513"/>
        <v>0</v>
      </c>
      <c r="BX1002" s="258">
        <f t="shared" si="514"/>
        <v>1</v>
      </c>
      <c r="BY1002" s="258">
        <f t="shared" si="664"/>
        <v>1</v>
      </c>
      <c r="BZ1002" s="258">
        <f t="shared" si="515"/>
        <v>0</v>
      </c>
      <c r="CA1002" s="258">
        <f t="shared" si="516"/>
        <v>1</v>
      </c>
      <c r="CB1002" s="258">
        <f t="shared" si="665"/>
        <v>1</v>
      </c>
      <c r="CC1002" s="258">
        <f t="shared" si="517"/>
        <v>0</v>
      </c>
      <c r="CD1002" s="258">
        <f t="shared" si="518"/>
        <v>1</v>
      </c>
    </row>
    <row r="1003" spans="1:82" hidden="1">
      <c r="A1003" s="258"/>
      <c r="B1003" s="258"/>
      <c r="C1003" s="259"/>
      <c r="D1003" s="258"/>
      <c r="E1003" s="258"/>
      <c r="F1003" s="258"/>
      <c r="G1003" s="258">
        <v>995</v>
      </c>
      <c r="H1003" s="743"/>
      <c r="I1003" s="744"/>
      <c r="J1003" s="739"/>
      <c r="K1003" s="745"/>
      <c r="L1003" s="745"/>
      <c r="M1003" s="272"/>
      <c r="N1003" s="508">
        <f t="shared" si="666"/>
        <v>0</v>
      </c>
      <c r="O1003" s="510">
        <f t="shared" si="667"/>
        <v>0</v>
      </c>
      <c r="P1003" s="260">
        <f t="shared" si="668"/>
        <v>0</v>
      </c>
      <c r="Q1003" s="261">
        <f t="shared" si="669"/>
        <v>0</v>
      </c>
      <c r="R1003" s="261">
        <f t="shared" si="670"/>
        <v>0</v>
      </c>
      <c r="S1003" s="262"/>
      <c r="T1003" s="262"/>
      <c r="U1003" s="263">
        <f t="shared" si="643"/>
        <v>1.288</v>
      </c>
      <c r="V1003" s="264">
        <f>IF(E1003="SP",1,IF(D1003="",ExtraMargeMateriaal,(1-VLOOKUP(D1003,TabelAankoop[],4,FALSE))))</f>
        <v>1</v>
      </c>
      <c r="W1003" s="265">
        <f t="shared" si="3"/>
        <v>0.6885</v>
      </c>
      <c r="X1003" s="266">
        <f t="shared" si="4"/>
        <v>1</v>
      </c>
      <c r="Y1003" s="267">
        <f t="shared" si="5"/>
        <v>1.46</v>
      </c>
      <c r="Z1003" s="267">
        <f t="shared" si="6"/>
        <v>1.1599999999999999</v>
      </c>
      <c r="AA1003" s="268">
        <f t="shared" si="644"/>
        <v>0</v>
      </c>
      <c r="AB1003" s="456">
        <f t="shared" si="645"/>
        <v>0</v>
      </c>
      <c r="AC1003" s="457">
        <f t="shared" si="646"/>
        <v>0</v>
      </c>
      <c r="AD1003" s="456">
        <f t="shared" si="647"/>
        <v>0</v>
      </c>
      <c r="AE1003" s="458">
        <f t="shared" si="648"/>
        <v>0</v>
      </c>
      <c r="AF1003" s="457">
        <f t="shared" si="488"/>
        <v>0</v>
      </c>
      <c r="AG1003" s="456">
        <f t="shared" si="649"/>
        <v>0</v>
      </c>
      <c r="AH1003" s="457">
        <f t="shared" si="650"/>
        <v>0</v>
      </c>
      <c r="AI1003" s="268">
        <f t="shared" si="651"/>
        <v>0</v>
      </c>
      <c r="AJ1003" s="269">
        <f t="shared" si="652"/>
        <v>0</v>
      </c>
      <c r="AK1003" s="270">
        <f t="shared" si="653"/>
        <v>0</v>
      </c>
      <c r="AL1003" s="415">
        <f t="shared" si="654"/>
        <v>0</v>
      </c>
      <c r="AM1003" s="259" t="str">
        <f>IF(AP1003="","",IFERROR(VLOOKUP(AP1003,CODES!$A$3:$D$1348,4,FALSE),"X"))&amp;IF(AQ1003="","",IFERROR(VLOOKUP(AQ1003,CODES!$A$3:$D$1348,4,FALSE),"X"))&amp;IF(AR1003="","",IFERROR(VLOOKUP(AR1003,CODES!$A$3:$D$1348,4,FALSE),"X"))&amp;IF(AS1003="","",IFERROR(VLOOKUP(AS1003,CODES!$A$3:$D$1348,4,FALSE),"X"))&amp;IF(AT1003="","",IFERROR(VLOOKUP(AT1003,CODES!$A$3:$D$1348,4,FALSE),"X"))&amp;IF(AU1003="","",IFERROR(VLOOKUP(AU1003,CODES!$A$3:$D$1348,4,FALSE),"X"))&amp;IF(AV1003="","",IFERROR(VLOOKUP(AV1003,CODES!$A$3:$D$1348,4,FALSE),"X"))&amp;IF(AW1003="","",IFERROR(VLOOKUP(AW1003,CODES!$A$3:$D$1348,4,FALSE),"X"))&amp;IF(AX1003="","",IFERROR(VLOOKUP(AX1003,CODES!$A$3:$D$1348,4,FALSE),"X"))&amp;IF(AY1003="","",IFERROR(VLOOKUP(AY1003,CODES!$A$3:$D$1348,4,FALSE),"X"))</f>
        <v/>
      </c>
      <c r="AN1003" s="258">
        <f>SUM(IFERROR(VLOOKUP(AP1003,CODES!$A$3:$D$1348,4,FALSE)*BC1003,0),IFERROR(VLOOKUP(AQ1003,CODES!$A$3:$D$1348,4,FALSE)*BF1003,0),IFERROR(VLOOKUP(AR1003,CODES!$A$3:$D$1348,4,FALSE)*BI1003,0),IFERROR(VLOOKUP(AS1003,CODES!$A$3:$D$1348,4,FALSE)*BL1003,0),IFERROR(VLOOKUP(AT1003,CODES!$A$3:$D$1348,4,FALSE)*BO1003,0),IFERROR(VLOOKUP(AU1003,CODES!$A$3:$D$1348,4,FALSE)*BR1003,0),IFERROR(VLOOKUP(AV1003,CODES!$A$3:$D$1348,4,FALSE)*BU1003,0),IFERROR(VLOOKUP(AW1003,CODES!$A$3:$D$1348,4,FALSE)*BX1003,0),IFERROR(VLOOKUP(AX1003,CODES!$A$3:$D$1348,4,FALSE)*CA1003,0),IFERROR(VLOOKUP(AY1003,CODES!$A$3:$D$1348,4,FALSE)*CD1003,0))</f>
        <v>0</v>
      </c>
      <c r="AO1003" s="258">
        <f>SUM(IFERROR(VLOOKUP(AP1003,CODES!$A$3:$D$1348,3,FALSE)*BC1003,0),IFERROR(VLOOKUP(AQ1003,CODES!$A$3:$D$1348,3,FALSE)*BF1003,0),IFERROR(VLOOKUP(AR1003,CODES!$A$3:$D$1348,3,FALSE)*BI1003,0),IFERROR(VLOOKUP(AS1003,CODES!$A$3:$D$1348,3,FALSE)*BL1003,0),IFERROR(VLOOKUP(AT1003,CODES!$A$3:$D$1348,3,FALSE)*BO1003,0),IFERROR(VLOOKUP(AU1003,CODES!$A$3:$D$1348,3,FALSE)*BR1003,0),IFERROR(VLOOKUP(AV1003,CODES!$A$3:$D$1348,3,FALSE)*BU1003,0),IFERROR(VLOOKUP(AW1003,CODES!$A$3:$D$1348,3,FALSE)*BX1003,0),IFERROR(VLOOKUP(AX1003,CODES!$A$3:$D$1348,3,FALSE)*CA1003,0),IFERROR(VLOOKUP(AY1003,CODES!$A$3:$D$1348,3,FALSE)*CD1003,0))+B1003</f>
        <v>0</v>
      </c>
      <c r="AP1003" s="271" t="str">
        <f t="shared" si="489"/>
        <v/>
      </c>
      <c r="AQ1003" s="271" t="str">
        <f t="shared" si="490"/>
        <v/>
      </c>
      <c r="AR1003" s="271" t="str">
        <f t="shared" si="491"/>
        <v/>
      </c>
      <c r="AS1003" s="271" t="str">
        <f t="shared" si="492"/>
        <v/>
      </c>
      <c r="AT1003" s="271" t="str">
        <f t="shared" si="493"/>
        <v/>
      </c>
      <c r="AU1003" s="271" t="str">
        <f t="shared" si="494"/>
        <v/>
      </c>
      <c r="AV1003" s="271" t="str">
        <f t="shared" si="495"/>
        <v/>
      </c>
      <c r="AW1003" s="271" t="str">
        <f t="shared" si="496"/>
        <v/>
      </c>
      <c r="AX1003" s="271" t="str">
        <f t="shared" si="497"/>
        <v/>
      </c>
      <c r="AY1003" s="271" t="str">
        <f t="shared" si="498"/>
        <v/>
      </c>
      <c r="AZ1003" s="258">
        <f t="shared" si="655"/>
        <v>0</v>
      </c>
      <c r="BA1003" s="258">
        <f t="shared" si="656"/>
        <v>1</v>
      </c>
      <c r="BB1003" s="258">
        <f t="shared" si="499"/>
        <v>0</v>
      </c>
      <c r="BC1003" s="258">
        <f t="shared" si="500"/>
        <v>1</v>
      </c>
      <c r="BD1003" s="258">
        <f t="shared" si="657"/>
        <v>1</v>
      </c>
      <c r="BE1003" s="258">
        <f t="shared" si="501"/>
        <v>0</v>
      </c>
      <c r="BF1003" s="258">
        <f t="shared" si="502"/>
        <v>1</v>
      </c>
      <c r="BG1003" s="258">
        <f t="shared" si="658"/>
        <v>1</v>
      </c>
      <c r="BH1003" s="258">
        <f t="shared" si="503"/>
        <v>0</v>
      </c>
      <c r="BI1003" s="258">
        <f t="shared" si="504"/>
        <v>1</v>
      </c>
      <c r="BJ1003" s="258">
        <f t="shared" si="659"/>
        <v>1</v>
      </c>
      <c r="BK1003" s="258">
        <f t="shared" si="505"/>
        <v>0</v>
      </c>
      <c r="BL1003" s="258">
        <f t="shared" si="506"/>
        <v>1</v>
      </c>
      <c r="BM1003" s="258">
        <f t="shared" si="660"/>
        <v>1</v>
      </c>
      <c r="BN1003" s="258">
        <f t="shared" si="507"/>
        <v>0</v>
      </c>
      <c r="BO1003" s="258">
        <f t="shared" si="508"/>
        <v>1</v>
      </c>
      <c r="BP1003" s="258">
        <f t="shared" si="661"/>
        <v>1</v>
      </c>
      <c r="BQ1003" s="258">
        <f t="shared" si="509"/>
        <v>0</v>
      </c>
      <c r="BR1003" s="258">
        <f t="shared" si="510"/>
        <v>1</v>
      </c>
      <c r="BS1003" s="258">
        <f t="shared" si="662"/>
        <v>1</v>
      </c>
      <c r="BT1003" s="258">
        <f t="shared" si="511"/>
        <v>0</v>
      </c>
      <c r="BU1003" s="258">
        <f t="shared" si="512"/>
        <v>1</v>
      </c>
      <c r="BV1003" s="258">
        <f t="shared" si="663"/>
        <v>1</v>
      </c>
      <c r="BW1003" s="258">
        <f t="shared" si="513"/>
        <v>0</v>
      </c>
      <c r="BX1003" s="258">
        <f t="shared" si="514"/>
        <v>1</v>
      </c>
      <c r="BY1003" s="258">
        <f t="shared" si="664"/>
        <v>1</v>
      </c>
      <c r="BZ1003" s="258">
        <f t="shared" si="515"/>
        <v>0</v>
      </c>
      <c r="CA1003" s="258">
        <f t="shared" si="516"/>
        <v>1</v>
      </c>
      <c r="CB1003" s="258">
        <f t="shared" si="665"/>
        <v>1</v>
      </c>
      <c r="CC1003" s="258">
        <f t="shared" si="517"/>
        <v>0</v>
      </c>
      <c r="CD1003" s="258">
        <f t="shared" si="518"/>
        <v>1</v>
      </c>
    </row>
    <row r="1004" spans="1:82" hidden="1">
      <c r="A1004" s="258"/>
      <c r="B1004" s="258"/>
      <c r="C1004" s="259"/>
      <c r="D1004" s="258"/>
      <c r="E1004" s="258"/>
      <c r="F1004" s="258"/>
      <c r="G1004" s="258">
        <v>996</v>
      </c>
      <c r="H1004" s="743"/>
      <c r="I1004" s="744"/>
      <c r="J1004" s="739"/>
      <c r="K1004" s="745"/>
      <c r="L1004" s="745"/>
      <c r="M1004" s="272"/>
      <c r="N1004" s="508">
        <f t="shared" si="666"/>
        <v>0</v>
      </c>
      <c r="O1004" s="510">
        <f t="shared" si="667"/>
        <v>0</v>
      </c>
      <c r="P1004" s="260">
        <f t="shared" si="668"/>
        <v>0</v>
      </c>
      <c r="Q1004" s="261">
        <f t="shared" si="669"/>
        <v>0</v>
      </c>
      <c r="R1004" s="261">
        <f t="shared" si="670"/>
        <v>0</v>
      </c>
      <c r="S1004" s="262"/>
      <c r="T1004" s="262"/>
      <c r="U1004" s="263">
        <f t="shared" si="643"/>
        <v>1.288</v>
      </c>
      <c r="V1004" s="264">
        <f>IF(E1004="SP",1,IF(D1004="",ExtraMargeMateriaal,(1-VLOOKUP(D1004,TabelAankoop[],4,FALSE))))</f>
        <v>1</v>
      </c>
      <c r="W1004" s="265">
        <f t="shared" si="3"/>
        <v>0.6885</v>
      </c>
      <c r="X1004" s="266">
        <f t="shared" si="4"/>
        <v>1</v>
      </c>
      <c r="Y1004" s="267">
        <f t="shared" si="5"/>
        <v>1.46</v>
      </c>
      <c r="Z1004" s="267">
        <f t="shared" si="6"/>
        <v>1.1599999999999999</v>
      </c>
      <c r="AA1004" s="268">
        <f t="shared" si="644"/>
        <v>0</v>
      </c>
      <c r="AB1004" s="456">
        <f t="shared" si="645"/>
        <v>0</v>
      </c>
      <c r="AC1004" s="457">
        <f t="shared" si="646"/>
        <v>0</v>
      </c>
      <c r="AD1004" s="456">
        <f t="shared" si="647"/>
        <v>0</v>
      </c>
      <c r="AE1004" s="458">
        <f t="shared" si="648"/>
        <v>0</v>
      </c>
      <c r="AF1004" s="457">
        <f t="shared" si="488"/>
        <v>0</v>
      </c>
      <c r="AG1004" s="456">
        <f t="shared" si="649"/>
        <v>0</v>
      </c>
      <c r="AH1004" s="457">
        <f t="shared" si="650"/>
        <v>0</v>
      </c>
      <c r="AI1004" s="268">
        <f t="shared" si="651"/>
        <v>0</v>
      </c>
      <c r="AJ1004" s="269">
        <f t="shared" si="652"/>
        <v>0</v>
      </c>
      <c r="AK1004" s="270">
        <f t="shared" si="653"/>
        <v>0</v>
      </c>
      <c r="AL1004" s="415">
        <f t="shared" si="654"/>
        <v>0</v>
      </c>
      <c r="AM1004" s="259" t="str">
        <f>IF(AP1004="","",IFERROR(VLOOKUP(AP1004,CODES!$A$3:$D$1348,4,FALSE),"X"))&amp;IF(AQ1004="","",IFERROR(VLOOKUP(AQ1004,CODES!$A$3:$D$1348,4,FALSE),"X"))&amp;IF(AR1004="","",IFERROR(VLOOKUP(AR1004,CODES!$A$3:$D$1348,4,FALSE),"X"))&amp;IF(AS1004="","",IFERROR(VLOOKUP(AS1004,CODES!$A$3:$D$1348,4,FALSE),"X"))&amp;IF(AT1004="","",IFERROR(VLOOKUP(AT1004,CODES!$A$3:$D$1348,4,FALSE),"X"))&amp;IF(AU1004="","",IFERROR(VLOOKUP(AU1004,CODES!$A$3:$D$1348,4,FALSE),"X"))&amp;IF(AV1004="","",IFERROR(VLOOKUP(AV1004,CODES!$A$3:$D$1348,4,FALSE),"X"))&amp;IF(AW1004="","",IFERROR(VLOOKUP(AW1004,CODES!$A$3:$D$1348,4,FALSE),"X"))&amp;IF(AX1004="","",IFERROR(VLOOKUP(AX1004,CODES!$A$3:$D$1348,4,FALSE),"X"))&amp;IF(AY1004="","",IFERROR(VLOOKUP(AY1004,CODES!$A$3:$D$1348,4,FALSE),"X"))</f>
        <v/>
      </c>
      <c r="AN1004" s="258">
        <f>SUM(IFERROR(VLOOKUP(AP1004,CODES!$A$3:$D$1348,4,FALSE)*BC1004,0),IFERROR(VLOOKUP(AQ1004,CODES!$A$3:$D$1348,4,FALSE)*BF1004,0),IFERROR(VLOOKUP(AR1004,CODES!$A$3:$D$1348,4,FALSE)*BI1004,0),IFERROR(VLOOKUP(AS1004,CODES!$A$3:$D$1348,4,FALSE)*BL1004,0),IFERROR(VLOOKUP(AT1004,CODES!$A$3:$D$1348,4,FALSE)*BO1004,0),IFERROR(VLOOKUP(AU1004,CODES!$A$3:$D$1348,4,FALSE)*BR1004,0),IFERROR(VLOOKUP(AV1004,CODES!$A$3:$D$1348,4,FALSE)*BU1004,0),IFERROR(VLOOKUP(AW1004,CODES!$A$3:$D$1348,4,FALSE)*BX1004,0),IFERROR(VLOOKUP(AX1004,CODES!$A$3:$D$1348,4,FALSE)*CA1004,0),IFERROR(VLOOKUP(AY1004,CODES!$A$3:$D$1348,4,FALSE)*CD1004,0))</f>
        <v>0</v>
      </c>
      <c r="AO1004" s="258">
        <f>SUM(IFERROR(VLOOKUP(AP1004,CODES!$A$3:$D$1348,3,FALSE)*BC1004,0),IFERROR(VLOOKUP(AQ1004,CODES!$A$3:$D$1348,3,FALSE)*BF1004,0),IFERROR(VLOOKUP(AR1004,CODES!$A$3:$D$1348,3,FALSE)*BI1004,0),IFERROR(VLOOKUP(AS1004,CODES!$A$3:$D$1348,3,FALSE)*BL1004,0),IFERROR(VLOOKUP(AT1004,CODES!$A$3:$D$1348,3,FALSE)*BO1004,0),IFERROR(VLOOKUP(AU1004,CODES!$A$3:$D$1348,3,FALSE)*BR1004,0),IFERROR(VLOOKUP(AV1004,CODES!$A$3:$D$1348,3,FALSE)*BU1004,0),IFERROR(VLOOKUP(AW1004,CODES!$A$3:$D$1348,3,FALSE)*BX1004,0),IFERROR(VLOOKUP(AX1004,CODES!$A$3:$D$1348,3,FALSE)*CA1004,0),IFERROR(VLOOKUP(AY1004,CODES!$A$3:$D$1348,3,FALSE)*CD1004,0))+B1004</f>
        <v>0</v>
      </c>
      <c r="AP1004" s="271" t="str">
        <f t="shared" si="489"/>
        <v/>
      </c>
      <c r="AQ1004" s="271" t="str">
        <f t="shared" si="490"/>
        <v/>
      </c>
      <c r="AR1004" s="271" t="str">
        <f t="shared" si="491"/>
        <v/>
      </c>
      <c r="AS1004" s="271" t="str">
        <f t="shared" si="492"/>
        <v/>
      </c>
      <c r="AT1004" s="271" t="str">
        <f t="shared" si="493"/>
        <v/>
      </c>
      <c r="AU1004" s="271" t="str">
        <f t="shared" si="494"/>
        <v/>
      </c>
      <c r="AV1004" s="271" t="str">
        <f t="shared" si="495"/>
        <v/>
      </c>
      <c r="AW1004" s="271" t="str">
        <f t="shared" si="496"/>
        <v/>
      </c>
      <c r="AX1004" s="271" t="str">
        <f t="shared" si="497"/>
        <v/>
      </c>
      <c r="AY1004" s="271" t="str">
        <f t="shared" si="498"/>
        <v/>
      </c>
      <c r="AZ1004" s="258">
        <f t="shared" si="655"/>
        <v>0</v>
      </c>
      <c r="BA1004" s="258">
        <f t="shared" si="656"/>
        <v>1</v>
      </c>
      <c r="BB1004" s="258">
        <f t="shared" si="499"/>
        <v>0</v>
      </c>
      <c r="BC1004" s="258">
        <f t="shared" si="500"/>
        <v>1</v>
      </c>
      <c r="BD1004" s="258">
        <f t="shared" si="657"/>
        <v>1</v>
      </c>
      <c r="BE1004" s="258">
        <f t="shared" si="501"/>
        <v>0</v>
      </c>
      <c r="BF1004" s="258">
        <f t="shared" si="502"/>
        <v>1</v>
      </c>
      <c r="BG1004" s="258">
        <f t="shared" si="658"/>
        <v>1</v>
      </c>
      <c r="BH1004" s="258">
        <f t="shared" si="503"/>
        <v>0</v>
      </c>
      <c r="BI1004" s="258">
        <f t="shared" si="504"/>
        <v>1</v>
      </c>
      <c r="BJ1004" s="258">
        <f t="shared" si="659"/>
        <v>1</v>
      </c>
      <c r="BK1004" s="258">
        <f t="shared" si="505"/>
        <v>0</v>
      </c>
      <c r="BL1004" s="258">
        <f t="shared" si="506"/>
        <v>1</v>
      </c>
      <c r="BM1004" s="258">
        <f t="shared" si="660"/>
        <v>1</v>
      </c>
      <c r="BN1004" s="258">
        <f t="shared" si="507"/>
        <v>0</v>
      </c>
      <c r="BO1004" s="258">
        <f t="shared" si="508"/>
        <v>1</v>
      </c>
      <c r="BP1004" s="258">
        <f t="shared" si="661"/>
        <v>1</v>
      </c>
      <c r="BQ1004" s="258">
        <f t="shared" si="509"/>
        <v>0</v>
      </c>
      <c r="BR1004" s="258">
        <f t="shared" si="510"/>
        <v>1</v>
      </c>
      <c r="BS1004" s="258">
        <f t="shared" si="662"/>
        <v>1</v>
      </c>
      <c r="BT1004" s="258">
        <f t="shared" si="511"/>
        <v>0</v>
      </c>
      <c r="BU1004" s="258">
        <f t="shared" si="512"/>
        <v>1</v>
      </c>
      <c r="BV1004" s="258">
        <f t="shared" si="663"/>
        <v>1</v>
      </c>
      <c r="BW1004" s="258">
        <f t="shared" si="513"/>
        <v>0</v>
      </c>
      <c r="BX1004" s="258">
        <f t="shared" si="514"/>
        <v>1</v>
      </c>
      <c r="BY1004" s="258">
        <f t="shared" si="664"/>
        <v>1</v>
      </c>
      <c r="BZ1004" s="258">
        <f t="shared" si="515"/>
        <v>0</v>
      </c>
      <c r="CA1004" s="258">
        <f t="shared" si="516"/>
        <v>1</v>
      </c>
      <c r="CB1004" s="258">
        <f t="shared" si="665"/>
        <v>1</v>
      </c>
      <c r="CC1004" s="258">
        <f t="shared" si="517"/>
        <v>0</v>
      </c>
      <c r="CD1004" s="258">
        <f t="shared" si="518"/>
        <v>1</v>
      </c>
    </row>
    <row r="1005" spans="1:82" hidden="1">
      <c r="A1005" s="258"/>
      <c r="B1005" s="258"/>
      <c r="C1005" s="259"/>
      <c r="D1005" s="258"/>
      <c r="E1005" s="258"/>
      <c r="F1005" s="258"/>
      <c r="G1005" s="258">
        <v>997</v>
      </c>
      <c r="H1005" s="743"/>
      <c r="I1005" s="744"/>
      <c r="J1005" s="739"/>
      <c r="K1005" s="745"/>
      <c r="L1005" s="745"/>
      <c r="M1005" s="272"/>
      <c r="N1005" s="508">
        <f t="shared" si="666"/>
        <v>0</v>
      </c>
      <c r="O1005" s="510">
        <f t="shared" si="667"/>
        <v>0</v>
      </c>
      <c r="P1005" s="260">
        <f t="shared" si="668"/>
        <v>0</v>
      </c>
      <c r="Q1005" s="261">
        <f t="shared" si="669"/>
        <v>0</v>
      </c>
      <c r="R1005" s="261">
        <f t="shared" si="670"/>
        <v>0</v>
      </c>
      <c r="S1005" s="262"/>
      <c r="T1005" s="262"/>
      <c r="U1005" s="263">
        <f t="shared" si="643"/>
        <v>1.288</v>
      </c>
      <c r="V1005" s="264">
        <f>IF(E1005="SP",1,IF(D1005="",ExtraMargeMateriaal,(1-VLOOKUP(D1005,TabelAankoop[],4,FALSE))))</f>
        <v>1</v>
      </c>
      <c r="W1005" s="265">
        <f t="shared" si="3"/>
        <v>0.6885</v>
      </c>
      <c r="X1005" s="266">
        <f t="shared" si="4"/>
        <v>1</v>
      </c>
      <c r="Y1005" s="267">
        <f t="shared" si="5"/>
        <v>1.46</v>
      </c>
      <c r="Z1005" s="267">
        <f t="shared" si="6"/>
        <v>1.1599999999999999</v>
      </c>
      <c r="AA1005" s="268">
        <f t="shared" si="644"/>
        <v>0</v>
      </c>
      <c r="AB1005" s="456">
        <f t="shared" si="645"/>
        <v>0</v>
      </c>
      <c r="AC1005" s="457">
        <f t="shared" si="646"/>
        <v>0</v>
      </c>
      <c r="AD1005" s="456">
        <f t="shared" si="647"/>
        <v>0</v>
      </c>
      <c r="AE1005" s="458">
        <f t="shared" si="648"/>
        <v>0</v>
      </c>
      <c r="AF1005" s="457">
        <f t="shared" si="488"/>
        <v>0</v>
      </c>
      <c r="AG1005" s="456">
        <f t="shared" si="649"/>
        <v>0</v>
      </c>
      <c r="AH1005" s="457">
        <f t="shared" si="650"/>
        <v>0</v>
      </c>
      <c r="AI1005" s="268">
        <f t="shared" si="651"/>
        <v>0</v>
      </c>
      <c r="AJ1005" s="269">
        <f t="shared" si="652"/>
        <v>0</v>
      </c>
      <c r="AK1005" s="270">
        <f t="shared" si="653"/>
        <v>0</v>
      </c>
      <c r="AL1005" s="415">
        <f t="shared" si="654"/>
        <v>0</v>
      </c>
      <c r="AM1005" s="259" t="str">
        <f>IF(AP1005="","",IFERROR(VLOOKUP(AP1005,CODES!$A$3:$D$1348,4,FALSE),"X"))&amp;IF(AQ1005="","",IFERROR(VLOOKUP(AQ1005,CODES!$A$3:$D$1348,4,FALSE),"X"))&amp;IF(AR1005="","",IFERROR(VLOOKUP(AR1005,CODES!$A$3:$D$1348,4,FALSE),"X"))&amp;IF(AS1005="","",IFERROR(VLOOKUP(AS1005,CODES!$A$3:$D$1348,4,FALSE),"X"))&amp;IF(AT1005="","",IFERROR(VLOOKUP(AT1005,CODES!$A$3:$D$1348,4,FALSE),"X"))&amp;IF(AU1005="","",IFERROR(VLOOKUP(AU1005,CODES!$A$3:$D$1348,4,FALSE),"X"))&amp;IF(AV1005="","",IFERROR(VLOOKUP(AV1005,CODES!$A$3:$D$1348,4,FALSE),"X"))&amp;IF(AW1005="","",IFERROR(VLOOKUP(AW1005,CODES!$A$3:$D$1348,4,FALSE),"X"))&amp;IF(AX1005="","",IFERROR(VLOOKUP(AX1005,CODES!$A$3:$D$1348,4,FALSE),"X"))&amp;IF(AY1005="","",IFERROR(VLOOKUP(AY1005,CODES!$A$3:$D$1348,4,FALSE),"X"))</f>
        <v/>
      </c>
      <c r="AN1005" s="258">
        <f>SUM(IFERROR(VLOOKUP(AP1005,CODES!$A$3:$D$1348,4,FALSE)*BC1005,0),IFERROR(VLOOKUP(AQ1005,CODES!$A$3:$D$1348,4,FALSE)*BF1005,0),IFERROR(VLOOKUP(AR1005,CODES!$A$3:$D$1348,4,FALSE)*BI1005,0),IFERROR(VLOOKUP(AS1005,CODES!$A$3:$D$1348,4,FALSE)*BL1005,0),IFERROR(VLOOKUP(AT1005,CODES!$A$3:$D$1348,4,FALSE)*BO1005,0),IFERROR(VLOOKUP(AU1005,CODES!$A$3:$D$1348,4,FALSE)*BR1005,0),IFERROR(VLOOKUP(AV1005,CODES!$A$3:$D$1348,4,FALSE)*BU1005,0),IFERROR(VLOOKUP(AW1005,CODES!$A$3:$D$1348,4,FALSE)*BX1005,0),IFERROR(VLOOKUP(AX1005,CODES!$A$3:$D$1348,4,FALSE)*CA1005,0),IFERROR(VLOOKUP(AY1005,CODES!$A$3:$D$1348,4,FALSE)*CD1005,0))</f>
        <v>0</v>
      </c>
      <c r="AO1005" s="258">
        <f>SUM(IFERROR(VLOOKUP(AP1005,CODES!$A$3:$D$1348,3,FALSE)*BC1005,0),IFERROR(VLOOKUP(AQ1005,CODES!$A$3:$D$1348,3,FALSE)*BF1005,0),IFERROR(VLOOKUP(AR1005,CODES!$A$3:$D$1348,3,FALSE)*BI1005,0),IFERROR(VLOOKUP(AS1005,CODES!$A$3:$D$1348,3,FALSE)*BL1005,0),IFERROR(VLOOKUP(AT1005,CODES!$A$3:$D$1348,3,FALSE)*BO1005,0),IFERROR(VLOOKUP(AU1005,CODES!$A$3:$D$1348,3,FALSE)*BR1005,0),IFERROR(VLOOKUP(AV1005,CODES!$A$3:$D$1348,3,FALSE)*BU1005,0),IFERROR(VLOOKUP(AW1005,CODES!$A$3:$D$1348,3,FALSE)*BX1005,0),IFERROR(VLOOKUP(AX1005,CODES!$A$3:$D$1348,3,FALSE)*CA1005,0),IFERROR(VLOOKUP(AY1005,CODES!$A$3:$D$1348,3,FALSE)*CD1005,0))+B1005</f>
        <v>0</v>
      </c>
      <c r="AP1005" s="271" t="str">
        <f t="shared" si="489"/>
        <v/>
      </c>
      <c r="AQ1005" s="271" t="str">
        <f t="shared" si="490"/>
        <v/>
      </c>
      <c r="AR1005" s="271" t="str">
        <f t="shared" si="491"/>
        <v/>
      </c>
      <c r="AS1005" s="271" t="str">
        <f t="shared" si="492"/>
        <v/>
      </c>
      <c r="AT1005" s="271" t="str">
        <f t="shared" si="493"/>
        <v/>
      </c>
      <c r="AU1005" s="271" t="str">
        <f t="shared" si="494"/>
        <v/>
      </c>
      <c r="AV1005" s="271" t="str">
        <f t="shared" si="495"/>
        <v/>
      </c>
      <c r="AW1005" s="271" t="str">
        <f t="shared" si="496"/>
        <v/>
      </c>
      <c r="AX1005" s="271" t="str">
        <f t="shared" si="497"/>
        <v/>
      </c>
      <c r="AY1005" s="271" t="str">
        <f t="shared" si="498"/>
        <v/>
      </c>
      <c r="AZ1005" s="258">
        <f t="shared" si="655"/>
        <v>0</v>
      </c>
      <c r="BA1005" s="258">
        <f t="shared" si="656"/>
        <v>1</v>
      </c>
      <c r="BB1005" s="258">
        <f t="shared" si="499"/>
        <v>0</v>
      </c>
      <c r="BC1005" s="258">
        <f t="shared" si="500"/>
        <v>1</v>
      </c>
      <c r="BD1005" s="258">
        <f t="shared" si="657"/>
        <v>1</v>
      </c>
      <c r="BE1005" s="258">
        <f t="shared" si="501"/>
        <v>0</v>
      </c>
      <c r="BF1005" s="258">
        <f t="shared" si="502"/>
        <v>1</v>
      </c>
      <c r="BG1005" s="258">
        <f t="shared" si="658"/>
        <v>1</v>
      </c>
      <c r="BH1005" s="258">
        <f t="shared" si="503"/>
        <v>0</v>
      </c>
      <c r="BI1005" s="258">
        <f t="shared" si="504"/>
        <v>1</v>
      </c>
      <c r="BJ1005" s="258">
        <f t="shared" si="659"/>
        <v>1</v>
      </c>
      <c r="BK1005" s="258">
        <f t="shared" si="505"/>
        <v>0</v>
      </c>
      <c r="BL1005" s="258">
        <f t="shared" si="506"/>
        <v>1</v>
      </c>
      <c r="BM1005" s="258">
        <f t="shared" si="660"/>
        <v>1</v>
      </c>
      <c r="BN1005" s="258">
        <f t="shared" si="507"/>
        <v>0</v>
      </c>
      <c r="BO1005" s="258">
        <f t="shared" si="508"/>
        <v>1</v>
      </c>
      <c r="BP1005" s="258">
        <f t="shared" si="661"/>
        <v>1</v>
      </c>
      <c r="BQ1005" s="258">
        <f t="shared" si="509"/>
        <v>0</v>
      </c>
      <c r="BR1005" s="258">
        <f t="shared" si="510"/>
        <v>1</v>
      </c>
      <c r="BS1005" s="258">
        <f t="shared" si="662"/>
        <v>1</v>
      </c>
      <c r="BT1005" s="258">
        <f t="shared" si="511"/>
        <v>0</v>
      </c>
      <c r="BU1005" s="258">
        <f t="shared" si="512"/>
        <v>1</v>
      </c>
      <c r="BV1005" s="258">
        <f t="shared" si="663"/>
        <v>1</v>
      </c>
      <c r="BW1005" s="258">
        <f t="shared" si="513"/>
        <v>0</v>
      </c>
      <c r="BX1005" s="258">
        <f t="shared" si="514"/>
        <v>1</v>
      </c>
      <c r="BY1005" s="258">
        <f t="shared" si="664"/>
        <v>1</v>
      </c>
      <c r="BZ1005" s="258">
        <f t="shared" si="515"/>
        <v>0</v>
      </c>
      <c r="CA1005" s="258">
        <f t="shared" si="516"/>
        <v>1</v>
      </c>
      <c r="CB1005" s="258">
        <f t="shared" si="665"/>
        <v>1</v>
      </c>
      <c r="CC1005" s="258">
        <f t="shared" si="517"/>
        <v>0</v>
      </c>
      <c r="CD1005" s="258">
        <f t="shared" si="518"/>
        <v>1</v>
      </c>
    </row>
    <row r="1006" spans="1:82" hidden="1">
      <c r="A1006" s="258"/>
      <c r="B1006" s="258"/>
      <c r="C1006" s="259"/>
      <c r="D1006" s="258"/>
      <c r="E1006" s="258"/>
      <c r="F1006" s="258"/>
      <c r="G1006" s="258">
        <v>998</v>
      </c>
      <c r="H1006" s="743"/>
      <c r="I1006" s="744"/>
      <c r="J1006" s="739"/>
      <c r="K1006" s="745"/>
      <c r="L1006" s="745"/>
      <c r="M1006" s="272"/>
      <c r="N1006" s="508">
        <f t="shared" si="666"/>
        <v>0</v>
      </c>
      <c r="O1006" s="510">
        <f t="shared" si="667"/>
        <v>0</v>
      </c>
      <c r="P1006" s="260">
        <f t="shared" si="668"/>
        <v>0</v>
      </c>
      <c r="Q1006" s="261">
        <f t="shared" si="669"/>
        <v>0</v>
      </c>
      <c r="R1006" s="261">
        <f t="shared" si="670"/>
        <v>0</v>
      </c>
      <c r="S1006" s="262"/>
      <c r="T1006" s="262"/>
      <c r="U1006" s="263">
        <f t="shared" si="643"/>
        <v>1.288</v>
      </c>
      <c r="V1006" s="264">
        <f>IF(E1006="SP",1,IF(D1006="",ExtraMargeMateriaal,(1-VLOOKUP(D1006,TabelAankoop[],4,FALSE))))</f>
        <v>1</v>
      </c>
      <c r="W1006" s="265">
        <f t="shared" si="3"/>
        <v>0.6885</v>
      </c>
      <c r="X1006" s="266">
        <f t="shared" si="4"/>
        <v>1</v>
      </c>
      <c r="Y1006" s="267">
        <f t="shared" si="5"/>
        <v>1.46</v>
      </c>
      <c r="Z1006" s="267">
        <f t="shared" si="6"/>
        <v>1.1599999999999999</v>
      </c>
      <c r="AA1006" s="268">
        <f t="shared" si="644"/>
        <v>0</v>
      </c>
      <c r="AB1006" s="456">
        <f t="shared" si="645"/>
        <v>0</v>
      </c>
      <c r="AC1006" s="457">
        <f t="shared" si="646"/>
        <v>0</v>
      </c>
      <c r="AD1006" s="456">
        <f t="shared" si="647"/>
        <v>0</v>
      </c>
      <c r="AE1006" s="458">
        <f t="shared" si="648"/>
        <v>0</v>
      </c>
      <c r="AF1006" s="457">
        <f t="shared" si="488"/>
        <v>0</v>
      </c>
      <c r="AG1006" s="456">
        <f t="shared" si="649"/>
        <v>0</v>
      </c>
      <c r="AH1006" s="457">
        <f t="shared" si="650"/>
        <v>0</v>
      </c>
      <c r="AI1006" s="268">
        <f t="shared" si="651"/>
        <v>0</v>
      </c>
      <c r="AJ1006" s="269">
        <f t="shared" si="652"/>
        <v>0</v>
      </c>
      <c r="AK1006" s="270">
        <f t="shared" si="653"/>
        <v>0</v>
      </c>
      <c r="AL1006" s="415">
        <f t="shared" si="654"/>
        <v>0</v>
      </c>
      <c r="AM1006" s="259" t="str">
        <f>IF(AP1006="","",IFERROR(VLOOKUP(AP1006,CODES!$A$3:$D$1348,4,FALSE),"X"))&amp;IF(AQ1006="","",IFERROR(VLOOKUP(AQ1006,CODES!$A$3:$D$1348,4,FALSE),"X"))&amp;IF(AR1006="","",IFERROR(VLOOKUP(AR1006,CODES!$A$3:$D$1348,4,FALSE),"X"))&amp;IF(AS1006="","",IFERROR(VLOOKUP(AS1006,CODES!$A$3:$D$1348,4,FALSE),"X"))&amp;IF(AT1006="","",IFERROR(VLOOKUP(AT1006,CODES!$A$3:$D$1348,4,FALSE),"X"))&amp;IF(AU1006="","",IFERROR(VLOOKUP(AU1006,CODES!$A$3:$D$1348,4,FALSE),"X"))&amp;IF(AV1006="","",IFERROR(VLOOKUP(AV1006,CODES!$A$3:$D$1348,4,FALSE),"X"))&amp;IF(AW1006="","",IFERROR(VLOOKUP(AW1006,CODES!$A$3:$D$1348,4,FALSE),"X"))&amp;IF(AX1006="","",IFERROR(VLOOKUP(AX1006,CODES!$A$3:$D$1348,4,FALSE),"X"))&amp;IF(AY1006="","",IFERROR(VLOOKUP(AY1006,CODES!$A$3:$D$1348,4,FALSE),"X"))</f>
        <v/>
      </c>
      <c r="AN1006" s="258">
        <f>SUM(IFERROR(VLOOKUP(AP1006,CODES!$A$3:$D$1348,4,FALSE)*BC1006,0),IFERROR(VLOOKUP(AQ1006,CODES!$A$3:$D$1348,4,FALSE)*BF1006,0),IFERROR(VLOOKUP(AR1006,CODES!$A$3:$D$1348,4,FALSE)*BI1006,0),IFERROR(VLOOKUP(AS1006,CODES!$A$3:$D$1348,4,FALSE)*BL1006,0),IFERROR(VLOOKUP(AT1006,CODES!$A$3:$D$1348,4,FALSE)*BO1006,0),IFERROR(VLOOKUP(AU1006,CODES!$A$3:$D$1348,4,FALSE)*BR1006,0),IFERROR(VLOOKUP(AV1006,CODES!$A$3:$D$1348,4,FALSE)*BU1006,0),IFERROR(VLOOKUP(AW1006,CODES!$A$3:$D$1348,4,FALSE)*BX1006,0),IFERROR(VLOOKUP(AX1006,CODES!$A$3:$D$1348,4,FALSE)*CA1006,0),IFERROR(VLOOKUP(AY1006,CODES!$A$3:$D$1348,4,FALSE)*CD1006,0))</f>
        <v>0</v>
      </c>
      <c r="AO1006" s="258">
        <f>SUM(IFERROR(VLOOKUP(AP1006,CODES!$A$3:$D$1348,3,FALSE)*BC1006,0),IFERROR(VLOOKUP(AQ1006,CODES!$A$3:$D$1348,3,FALSE)*BF1006,0),IFERROR(VLOOKUP(AR1006,CODES!$A$3:$D$1348,3,FALSE)*BI1006,0),IFERROR(VLOOKUP(AS1006,CODES!$A$3:$D$1348,3,FALSE)*BL1006,0),IFERROR(VLOOKUP(AT1006,CODES!$A$3:$D$1348,3,FALSE)*BO1006,0),IFERROR(VLOOKUP(AU1006,CODES!$A$3:$D$1348,3,FALSE)*BR1006,0),IFERROR(VLOOKUP(AV1006,CODES!$A$3:$D$1348,3,FALSE)*BU1006,0),IFERROR(VLOOKUP(AW1006,CODES!$A$3:$D$1348,3,FALSE)*BX1006,0),IFERROR(VLOOKUP(AX1006,CODES!$A$3:$D$1348,3,FALSE)*CA1006,0),IFERROR(VLOOKUP(AY1006,CODES!$A$3:$D$1348,3,FALSE)*CD1006,0))+B1006</f>
        <v>0</v>
      </c>
      <c r="AP1006" s="271" t="str">
        <f t="shared" si="489"/>
        <v/>
      </c>
      <c r="AQ1006" s="271" t="str">
        <f t="shared" si="490"/>
        <v/>
      </c>
      <c r="AR1006" s="271" t="str">
        <f t="shared" si="491"/>
        <v/>
      </c>
      <c r="AS1006" s="271" t="str">
        <f t="shared" si="492"/>
        <v/>
      </c>
      <c r="AT1006" s="271" t="str">
        <f t="shared" si="493"/>
        <v/>
      </c>
      <c r="AU1006" s="271" t="str">
        <f t="shared" si="494"/>
        <v/>
      </c>
      <c r="AV1006" s="271" t="str">
        <f t="shared" si="495"/>
        <v/>
      </c>
      <c r="AW1006" s="271" t="str">
        <f t="shared" si="496"/>
        <v/>
      </c>
      <c r="AX1006" s="271" t="str">
        <f t="shared" si="497"/>
        <v/>
      </c>
      <c r="AY1006" s="271" t="str">
        <f t="shared" si="498"/>
        <v/>
      </c>
      <c r="AZ1006" s="258">
        <f t="shared" si="655"/>
        <v>0</v>
      </c>
      <c r="BA1006" s="258">
        <f t="shared" si="656"/>
        <v>1</v>
      </c>
      <c r="BB1006" s="258">
        <f t="shared" si="499"/>
        <v>0</v>
      </c>
      <c r="BC1006" s="258">
        <f t="shared" si="500"/>
        <v>1</v>
      </c>
      <c r="BD1006" s="258">
        <f t="shared" si="657"/>
        <v>1</v>
      </c>
      <c r="BE1006" s="258">
        <f t="shared" si="501"/>
        <v>0</v>
      </c>
      <c r="BF1006" s="258">
        <f t="shared" si="502"/>
        <v>1</v>
      </c>
      <c r="BG1006" s="258">
        <f t="shared" si="658"/>
        <v>1</v>
      </c>
      <c r="BH1006" s="258">
        <f t="shared" si="503"/>
        <v>0</v>
      </c>
      <c r="BI1006" s="258">
        <f t="shared" si="504"/>
        <v>1</v>
      </c>
      <c r="BJ1006" s="258">
        <f t="shared" si="659"/>
        <v>1</v>
      </c>
      <c r="BK1006" s="258">
        <f t="shared" si="505"/>
        <v>0</v>
      </c>
      <c r="BL1006" s="258">
        <f t="shared" si="506"/>
        <v>1</v>
      </c>
      <c r="BM1006" s="258">
        <f t="shared" si="660"/>
        <v>1</v>
      </c>
      <c r="BN1006" s="258">
        <f t="shared" si="507"/>
        <v>0</v>
      </c>
      <c r="BO1006" s="258">
        <f t="shared" si="508"/>
        <v>1</v>
      </c>
      <c r="BP1006" s="258">
        <f t="shared" si="661"/>
        <v>1</v>
      </c>
      <c r="BQ1006" s="258">
        <f t="shared" si="509"/>
        <v>0</v>
      </c>
      <c r="BR1006" s="258">
        <f t="shared" si="510"/>
        <v>1</v>
      </c>
      <c r="BS1006" s="258">
        <f t="shared" si="662"/>
        <v>1</v>
      </c>
      <c r="BT1006" s="258">
        <f t="shared" si="511"/>
        <v>0</v>
      </c>
      <c r="BU1006" s="258">
        <f t="shared" si="512"/>
        <v>1</v>
      </c>
      <c r="BV1006" s="258">
        <f t="shared" si="663"/>
        <v>1</v>
      </c>
      <c r="BW1006" s="258">
        <f t="shared" si="513"/>
        <v>0</v>
      </c>
      <c r="BX1006" s="258">
        <f t="shared" si="514"/>
        <v>1</v>
      </c>
      <c r="BY1006" s="258">
        <f t="shared" si="664"/>
        <v>1</v>
      </c>
      <c r="BZ1006" s="258">
        <f t="shared" si="515"/>
        <v>0</v>
      </c>
      <c r="CA1006" s="258">
        <f t="shared" si="516"/>
        <v>1</v>
      </c>
      <c r="CB1006" s="258">
        <f t="shared" si="665"/>
        <v>1</v>
      </c>
      <c r="CC1006" s="258">
        <f t="shared" si="517"/>
        <v>0</v>
      </c>
      <c r="CD1006" s="258">
        <f t="shared" si="518"/>
        <v>1</v>
      </c>
    </row>
    <row r="1007" spans="1:82" hidden="1">
      <c r="A1007" s="258"/>
      <c r="B1007" s="258"/>
      <c r="C1007" s="259"/>
      <c r="D1007" s="258"/>
      <c r="E1007" s="258"/>
      <c r="F1007" s="258"/>
      <c r="G1007" s="258">
        <v>999</v>
      </c>
      <c r="H1007" s="743"/>
      <c r="I1007" s="744"/>
      <c r="J1007" s="739"/>
      <c r="K1007" s="745"/>
      <c r="L1007" s="745"/>
      <c r="M1007" s="272"/>
      <c r="N1007" s="508">
        <f t="shared" si="666"/>
        <v>0</v>
      </c>
      <c r="O1007" s="510">
        <f t="shared" si="667"/>
        <v>0</v>
      </c>
      <c r="P1007" s="260">
        <f t="shared" si="668"/>
        <v>0</v>
      </c>
      <c r="Q1007" s="261">
        <f t="shared" si="669"/>
        <v>0</v>
      </c>
      <c r="R1007" s="261">
        <f t="shared" si="670"/>
        <v>0</v>
      </c>
      <c r="S1007" s="262"/>
      <c r="T1007" s="262"/>
      <c r="U1007" s="263">
        <f t="shared" si="643"/>
        <v>1.288</v>
      </c>
      <c r="V1007" s="264">
        <f>IF(E1007="SP",1,IF(D1007="",ExtraMargeMateriaal,(1-VLOOKUP(D1007,TabelAankoop[],4,FALSE))))</f>
        <v>1</v>
      </c>
      <c r="W1007" s="265">
        <f t="shared" si="3"/>
        <v>0.6885</v>
      </c>
      <c r="X1007" s="266">
        <f t="shared" si="4"/>
        <v>1</v>
      </c>
      <c r="Y1007" s="267">
        <f t="shared" si="5"/>
        <v>1.46</v>
      </c>
      <c r="Z1007" s="267">
        <f t="shared" si="6"/>
        <v>1.1599999999999999</v>
      </c>
      <c r="AA1007" s="268">
        <f t="shared" si="644"/>
        <v>0</v>
      </c>
      <c r="AB1007" s="456">
        <f t="shared" si="645"/>
        <v>0</v>
      </c>
      <c r="AC1007" s="457">
        <f t="shared" si="646"/>
        <v>0</v>
      </c>
      <c r="AD1007" s="456">
        <f t="shared" si="647"/>
        <v>0</v>
      </c>
      <c r="AE1007" s="458">
        <f t="shared" si="648"/>
        <v>0</v>
      </c>
      <c r="AF1007" s="457">
        <f t="shared" si="488"/>
        <v>0</v>
      </c>
      <c r="AG1007" s="456">
        <f t="shared" si="649"/>
        <v>0</v>
      </c>
      <c r="AH1007" s="457">
        <f t="shared" si="650"/>
        <v>0</v>
      </c>
      <c r="AI1007" s="268">
        <f t="shared" si="651"/>
        <v>0</v>
      </c>
      <c r="AJ1007" s="269">
        <f t="shared" si="652"/>
        <v>0</v>
      </c>
      <c r="AK1007" s="270">
        <f t="shared" si="653"/>
        <v>0</v>
      </c>
      <c r="AL1007" s="415">
        <f t="shared" si="654"/>
        <v>0</v>
      </c>
      <c r="AM1007" s="259" t="str">
        <f>IF(AP1007="","",IFERROR(VLOOKUP(AP1007,CODES!$A$3:$D$1348,4,FALSE),"X"))&amp;IF(AQ1007="","",IFERROR(VLOOKUP(AQ1007,CODES!$A$3:$D$1348,4,FALSE),"X"))&amp;IF(AR1007="","",IFERROR(VLOOKUP(AR1007,CODES!$A$3:$D$1348,4,FALSE),"X"))&amp;IF(AS1007="","",IFERROR(VLOOKUP(AS1007,CODES!$A$3:$D$1348,4,FALSE),"X"))&amp;IF(AT1007="","",IFERROR(VLOOKUP(AT1007,CODES!$A$3:$D$1348,4,FALSE),"X"))&amp;IF(AU1007="","",IFERROR(VLOOKUP(AU1007,CODES!$A$3:$D$1348,4,FALSE),"X"))&amp;IF(AV1007="","",IFERROR(VLOOKUP(AV1007,CODES!$A$3:$D$1348,4,FALSE),"X"))&amp;IF(AW1007="","",IFERROR(VLOOKUP(AW1007,CODES!$A$3:$D$1348,4,FALSE),"X"))&amp;IF(AX1007="","",IFERROR(VLOOKUP(AX1007,CODES!$A$3:$D$1348,4,FALSE),"X"))&amp;IF(AY1007="","",IFERROR(VLOOKUP(AY1007,CODES!$A$3:$D$1348,4,FALSE),"X"))</f>
        <v/>
      </c>
      <c r="AN1007" s="258">
        <f>SUM(IFERROR(VLOOKUP(AP1007,CODES!$A$3:$D$1348,4,FALSE)*BC1007,0),IFERROR(VLOOKUP(AQ1007,CODES!$A$3:$D$1348,4,FALSE)*BF1007,0),IFERROR(VLOOKUP(AR1007,CODES!$A$3:$D$1348,4,FALSE)*BI1007,0),IFERROR(VLOOKUP(AS1007,CODES!$A$3:$D$1348,4,FALSE)*BL1007,0),IFERROR(VLOOKUP(AT1007,CODES!$A$3:$D$1348,4,FALSE)*BO1007,0),IFERROR(VLOOKUP(AU1007,CODES!$A$3:$D$1348,4,FALSE)*BR1007,0),IFERROR(VLOOKUP(AV1007,CODES!$A$3:$D$1348,4,FALSE)*BU1007,0),IFERROR(VLOOKUP(AW1007,CODES!$A$3:$D$1348,4,FALSE)*BX1007,0),IFERROR(VLOOKUP(AX1007,CODES!$A$3:$D$1348,4,FALSE)*CA1007,0),IFERROR(VLOOKUP(AY1007,CODES!$A$3:$D$1348,4,FALSE)*CD1007,0))</f>
        <v>0</v>
      </c>
      <c r="AO1007" s="258">
        <f>SUM(IFERROR(VLOOKUP(AP1007,CODES!$A$3:$D$1348,3,FALSE)*BC1007,0),IFERROR(VLOOKUP(AQ1007,CODES!$A$3:$D$1348,3,FALSE)*BF1007,0),IFERROR(VLOOKUP(AR1007,CODES!$A$3:$D$1348,3,FALSE)*BI1007,0),IFERROR(VLOOKUP(AS1007,CODES!$A$3:$D$1348,3,FALSE)*BL1007,0),IFERROR(VLOOKUP(AT1007,CODES!$A$3:$D$1348,3,FALSE)*BO1007,0),IFERROR(VLOOKUP(AU1007,CODES!$A$3:$D$1348,3,FALSE)*BR1007,0),IFERROR(VLOOKUP(AV1007,CODES!$A$3:$D$1348,3,FALSE)*BU1007,0),IFERROR(VLOOKUP(AW1007,CODES!$A$3:$D$1348,3,FALSE)*BX1007,0),IFERROR(VLOOKUP(AX1007,CODES!$A$3:$D$1348,3,FALSE)*CA1007,0),IFERROR(VLOOKUP(AY1007,CODES!$A$3:$D$1348,3,FALSE)*CD1007,0))+B1007</f>
        <v>0</v>
      </c>
      <c r="AP1007" s="271" t="str">
        <f t="shared" si="489"/>
        <v/>
      </c>
      <c r="AQ1007" s="271" t="str">
        <f t="shared" si="490"/>
        <v/>
      </c>
      <c r="AR1007" s="271" t="str">
        <f t="shared" si="491"/>
        <v/>
      </c>
      <c r="AS1007" s="271" t="str">
        <f t="shared" si="492"/>
        <v/>
      </c>
      <c r="AT1007" s="271" t="str">
        <f t="shared" si="493"/>
        <v/>
      </c>
      <c r="AU1007" s="271" t="str">
        <f t="shared" si="494"/>
        <v/>
      </c>
      <c r="AV1007" s="271" t="str">
        <f t="shared" si="495"/>
        <v/>
      </c>
      <c r="AW1007" s="271" t="str">
        <f t="shared" si="496"/>
        <v/>
      </c>
      <c r="AX1007" s="271" t="str">
        <f t="shared" si="497"/>
        <v/>
      </c>
      <c r="AY1007" s="271" t="str">
        <f t="shared" si="498"/>
        <v/>
      </c>
      <c r="AZ1007" s="258">
        <f t="shared" si="655"/>
        <v>0</v>
      </c>
      <c r="BA1007" s="258">
        <f t="shared" si="656"/>
        <v>1</v>
      </c>
      <c r="BB1007" s="258">
        <f t="shared" si="499"/>
        <v>0</v>
      </c>
      <c r="BC1007" s="258">
        <f t="shared" si="500"/>
        <v>1</v>
      </c>
      <c r="BD1007" s="258">
        <f t="shared" si="657"/>
        <v>1</v>
      </c>
      <c r="BE1007" s="258">
        <f t="shared" si="501"/>
        <v>0</v>
      </c>
      <c r="BF1007" s="258">
        <f t="shared" si="502"/>
        <v>1</v>
      </c>
      <c r="BG1007" s="258">
        <f t="shared" si="658"/>
        <v>1</v>
      </c>
      <c r="BH1007" s="258">
        <f t="shared" si="503"/>
        <v>0</v>
      </c>
      <c r="BI1007" s="258">
        <f t="shared" si="504"/>
        <v>1</v>
      </c>
      <c r="BJ1007" s="258">
        <f t="shared" si="659"/>
        <v>1</v>
      </c>
      <c r="BK1007" s="258">
        <f t="shared" si="505"/>
        <v>0</v>
      </c>
      <c r="BL1007" s="258">
        <f t="shared" si="506"/>
        <v>1</v>
      </c>
      <c r="BM1007" s="258">
        <f t="shared" si="660"/>
        <v>1</v>
      </c>
      <c r="BN1007" s="258">
        <f t="shared" si="507"/>
        <v>0</v>
      </c>
      <c r="BO1007" s="258">
        <f t="shared" si="508"/>
        <v>1</v>
      </c>
      <c r="BP1007" s="258">
        <f t="shared" si="661"/>
        <v>1</v>
      </c>
      <c r="BQ1007" s="258">
        <f t="shared" si="509"/>
        <v>0</v>
      </c>
      <c r="BR1007" s="258">
        <f t="shared" si="510"/>
        <v>1</v>
      </c>
      <c r="BS1007" s="258">
        <f t="shared" si="662"/>
        <v>1</v>
      </c>
      <c r="BT1007" s="258">
        <f t="shared" si="511"/>
        <v>0</v>
      </c>
      <c r="BU1007" s="258">
        <f t="shared" si="512"/>
        <v>1</v>
      </c>
      <c r="BV1007" s="258">
        <f t="shared" si="663"/>
        <v>1</v>
      </c>
      <c r="BW1007" s="258">
        <f t="shared" si="513"/>
        <v>0</v>
      </c>
      <c r="BX1007" s="258">
        <f t="shared" si="514"/>
        <v>1</v>
      </c>
      <c r="BY1007" s="258">
        <f t="shared" si="664"/>
        <v>1</v>
      </c>
      <c r="BZ1007" s="258">
        <f t="shared" si="515"/>
        <v>0</v>
      </c>
      <c r="CA1007" s="258">
        <f t="shared" si="516"/>
        <v>1</v>
      </c>
      <c r="CB1007" s="258">
        <f t="shared" si="665"/>
        <v>1</v>
      </c>
      <c r="CC1007" s="258">
        <f t="shared" si="517"/>
        <v>0</v>
      </c>
      <c r="CD1007" s="258">
        <f t="shared" si="518"/>
        <v>1</v>
      </c>
    </row>
    <row r="1008" spans="1:82" ht="15" thickBot="1">
      <c r="A1008" s="258"/>
      <c r="B1008" s="259"/>
      <c r="C1008" s="259"/>
      <c r="D1008" s="258" t="str">
        <f>IF(TabelOfferte[[#This Row],[TYPE]]="sp","sp","")</f>
        <v/>
      </c>
      <c r="E1008" s="258"/>
      <c r="F1008" s="258"/>
      <c r="G1008" s="258">
        <v>1000</v>
      </c>
      <c r="H1008" s="743"/>
      <c r="I1008" s="744"/>
      <c r="J1008" s="739"/>
      <c r="K1008" s="745"/>
      <c r="L1008" s="745"/>
      <c r="M1008" s="272"/>
      <c r="N1008" s="508">
        <f>ROUND(AJ1008+AK1008+AL1008,2)</f>
        <v>0</v>
      </c>
      <c r="O1008" s="510">
        <f>N1008*M1008</f>
        <v>0</v>
      </c>
      <c r="P1008" s="260">
        <f>IFERROR(AO1008,"")</f>
        <v>0</v>
      </c>
      <c r="Q1008" s="261">
        <f>AN1008</f>
        <v>0</v>
      </c>
      <c r="R1008" s="261">
        <f>C1008</f>
        <v>0</v>
      </c>
      <c r="S1008" s="262"/>
      <c r="T1008" s="262"/>
      <c r="U1008" s="263">
        <f>IF(E1008="SP",1,BasisMarge)</f>
        <v>1.288</v>
      </c>
      <c r="V1008" s="264">
        <f>IF(E1008="SP",1,IF(D1008="",ExtraMargeMateriaal,(1-VLOOKUP(D1008,TabelAankoop[],4,FALSE))))</f>
        <v>1</v>
      </c>
      <c r="W1008" s="265">
        <f>BasisUurloon/60</f>
        <v>0.6885</v>
      </c>
      <c r="X1008" s="266">
        <f>ExtraArbeid</f>
        <v>1</v>
      </c>
      <c r="Y1008" s="267">
        <f>ExtraMargeUurloon</f>
        <v>1.46</v>
      </c>
      <c r="Z1008" s="267">
        <f>MargeOA</f>
        <v>1.1599999999999999</v>
      </c>
      <c r="AA1008" s="491">
        <f>IFERROR(ROUND(M1008*N1008,2),"")</f>
        <v>0</v>
      </c>
      <c r="AB1008" s="492">
        <f>IFERROR(ROUND(M1008*AI1008,2),"")</f>
        <v>0</v>
      </c>
      <c r="AC1008" s="493">
        <f>IFERROR(ROUND(M1008*AJ1008,2),"")</f>
        <v>0</v>
      </c>
      <c r="AD1008" s="492">
        <f>ROUND(M1008*AK1008,2)</f>
        <v>0</v>
      </c>
      <c r="AE1008" s="489">
        <f>ROUND(M1008*Q1008*X1008,2)</f>
        <v>0</v>
      </c>
      <c r="AF1008" s="493">
        <f>AE1008/60</f>
        <v>0</v>
      </c>
      <c r="AG1008" s="492">
        <f>ROUND(M1008*R1008,2)</f>
        <v>0</v>
      </c>
      <c r="AH1008" s="493">
        <f>ROUND(AG1008*U1008*V1008,2)</f>
        <v>0</v>
      </c>
      <c r="AI1008" s="491">
        <f>P1008</f>
        <v>0</v>
      </c>
      <c r="AJ1008" s="494">
        <f>AI1008*U1008*V1008</f>
        <v>0</v>
      </c>
      <c r="AK1008" s="495">
        <f>Q1008*W1008*X1008*Y1008</f>
        <v>0</v>
      </c>
      <c r="AL1008" s="496">
        <f>ROUND(R1008*Z1008,2)</f>
        <v>0</v>
      </c>
      <c r="AM1008" s="259" t="str">
        <f>IF(AP1008="","",IFERROR(VLOOKUP(AP1008,CODES!$A$3:$D$1348,4,FALSE),"X"))&amp;IF(AQ1008="","",IFERROR(VLOOKUP(AQ1008,CODES!$A$3:$D$1348,4,FALSE),"X"))&amp;IF(AR1008="","",IFERROR(VLOOKUP(AR1008,CODES!$A$3:$D$1348,4,FALSE),"X"))&amp;IF(AS1008="","",IFERROR(VLOOKUP(AS1008,CODES!$A$3:$D$1348,4,FALSE),"X"))&amp;IF(AT1008="","",IFERROR(VLOOKUP(AT1008,CODES!$A$3:$D$1348,4,FALSE),"X"))&amp;IF(AU1008="","",IFERROR(VLOOKUP(AU1008,CODES!$A$3:$D$1348,4,FALSE),"X"))&amp;IF(AV1008="","",IFERROR(VLOOKUP(AV1008,CODES!$A$3:$D$1348,4,FALSE),"X"))&amp;IF(AW1008="","",IFERROR(VLOOKUP(AW1008,CODES!$A$3:$D$1348,4,FALSE),"X"))&amp;IF(AX1008="","",IFERROR(VLOOKUP(AX1008,CODES!$A$3:$D$1348,4,FALSE),"X"))&amp;IF(AY1008="","",IFERROR(VLOOKUP(AY1008,CODES!$A$3:$D$1348,4,FALSE),"X"))</f>
        <v/>
      </c>
      <c r="AN1008" s="258">
        <f>SUM(IFERROR(VLOOKUP(AP1008,CODES!$A$3:$D$1348,4,FALSE)*BC1008,0),IFERROR(VLOOKUP(AQ1008,CODES!$A$3:$D$1348,4,FALSE)*BF1008,0),IFERROR(VLOOKUP(AR1008,CODES!$A$3:$D$1348,4,FALSE)*BI1008,0),IFERROR(VLOOKUP(AS1008,CODES!$A$3:$D$1348,4,FALSE)*BL1008,0),IFERROR(VLOOKUP(AT1008,CODES!$A$3:$D$1348,4,FALSE)*BO1008,0),IFERROR(VLOOKUP(AU1008,CODES!$A$3:$D$1348,4,FALSE)*BR1008,0),IFERROR(VLOOKUP(AV1008,CODES!$A$3:$D$1348,4,FALSE)*BU1008,0),IFERROR(VLOOKUP(AW1008,CODES!$A$3:$D$1348,4,FALSE)*BX1008,0),IFERROR(VLOOKUP(AX1008,CODES!$A$3:$D$1348,4,FALSE)*CA1008,0),IFERROR(VLOOKUP(AY1008,CODES!$A$3:$D$1348,4,FALSE)*CD1008,0))</f>
        <v>0</v>
      </c>
      <c r="AO1008" s="258">
        <f>SUM(IFERROR(VLOOKUP(AP1008,CODES!$A$3:$D$1348,3,FALSE)*BC1008,0),IFERROR(VLOOKUP(AQ1008,CODES!$A$3:$D$1348,3,FALSE)*BF1008,0),IFERROR(VLOOKUP(AR1008,CODES!$A$3:$D$1348,3,FALSE)*BI1008,0),IFERROR(VLOOKUP(AS1008,CODES!$A$3:$D$1348,3,FALSE)*BL1008,0),IFERROR(VLOOKUP(AT1008,CODES!$A$3:$D$1348,3,FALSE)*BO1008,0),IFERROR(VLOOKUP(AU1008,CODES!$A$3:$D$1348,3,FALSE)*BR1008,0),IFERROR(VLOOKUP(AV1008,CODES!$A$3:$D$1348,3,FALSE)*BU1008,0),IFERROR(VLOOKUP(AW1008,CODES!$A$3:$D$1348,3,FALSE)*BX1008,0),IFERROR(VLOOKUP(AX1008,CODES!$A$3:$D$1348,3,FALSE)*CA1008,0),IFERROR(VLOOKUP(AY1008,CODES!$A$3:$D$1348,3,FALSE)*CD1008,0))+B1008</f>
        <v>0</v>
      </c>
      <c r="AP1008" s="271" t="str">
        <f>IFERROR(MID($A1008,BB1008+1,BA1008-BB1008-1),"")</f>
        <v/>
      </c>
      <c r="AQ1008" s="271" t="str">
        <f>IFERROR(MID($A1008,BA1008+BE1008+1,BD1008-BA1008-BE1008-1),"")</f>
        <v/>
      </c>
      <c r="AR1008" s="271" t="str">
        <f>IFERROR(MID($A1008,BD1008+BH1008+1,BG1008-BD1008-BH1008-1),"")</f>
        <v/>
      </c>
      <c r="AS1008" s="271" t="str">
        <f>IFERROR(MID($A1008,BG1008+BK1008+1,BJ1008-BG1008-BK1008-1),"")</f>
        <v/>
      </c>
      <c r="AT1008" s="271" t="str">
        <f>IFERROR(MID($A1008,BJ1008+BN1008+1,BM1008-BJ1008-BN1008-1),"")</f>
        <v/>
      </c>
      <c r="AU1008" s="271" t="str">
        <f>IFERROR(MID($A1008,BM1008+BQ1008+1,BP1008-BM1008-BQ1008-1),"")</f>
        <v/>
      </c>
      <c r="AV1008" s="271" t="str">
        <f>IFERROR(MID($A1008,BP1008+BT1008+1,BS1008-BP1008-BT1008-1),"")</f>
        <v/>
      </c>
      <c r="AW1008" s="271" t="str">
        <f>IFERROR(MID($A1008,BS1008+BW1008+1,BV1008-BS1008-BW1008-1),"")</f>
        <v/>
      </c>
      <c r="AX1008" s="271" t="str">
        <f>IFERROR(MID($A1008,BV1008+BZ1008+1,BY1008-BV1008-BZ1008-1),"")</f>
        <v/>
      </c>
      <c r="AY1008" s="271" t="str">
        <f>IFERROR(MID($A1008,BY1008+CC1008+1,CB1008-BY1008-CC1008-1),"")</f>
        <v/>
      </c>
      <c r="AZ1008" s="258">
        <f>LEN(A1008)</f>
        <v>0</v>
      </c>
      <c r="BA1008" s="258">
        <f>IFERROR(SEARCH("+",$A1008,1),$AZ1008+1)</f>
        <v>1</v>
      </c>
      <c r="BB1008" s="258">
        <f>IFERROR(SEARCH("&amp;",IFERROR(LEFT($A1008,BA1008),""),1),0)</f>
        <v>0</v>
      </c>
      <c r="BC1008" s="258">
        <f>IFERROR(MID($A1008,1,BB1008-1),1)</f>
        <v>1</v>
      </c>
      <c r="BD1008" s="258">
        <f>IFERROR(SEARCH("+",$A1008,BA1008+1),$AZ1008+1)</f>
        <v>1</v>
      </c>
      <c r="BE1008" s="258">
        <f>IFERROR(SEARCH("&amp;",IFERROR(MID($A1008,BA1008+1,BD1008-BA1008),""),1),0)</f>
        <v>0</v>
      </c>
      <c r="BF1008" s="258">
        <f>IFERROR(MID($A1008,BA1008+1,BE1008-1),1)</f>
        <v>1</v>
      </c>
      <c r="BG1008" s="258">
        <f>IFERROR(SEARCH("+",$A1008,BD1008+1),$AZ1008+1)</f>
        <v>1</v>
      </c>
      <c r="BH1008" s="258">
        <f>IFERROR(SEARCH("&amp;",IFERROR(MID($A1008,BD1008+1,BG1008-BD1008),""),1),0)</f>
        <v>0</v>
      </c>
      <c r="BI1008" s="258">
        <f>IFERROR(MID($A1008,BD1008+1,BH1008-1),1)</f>
        <v>1</v>
      </c>
      <c r="BJ1008" s="258">
        <f>IFERROR(SEARCH("+",$A1008,BG1008+1),$AZ1008+1)</f>
        <v>1</v>
      </c>
      <c r="BK1008" s="258">
        <f>IFERROR(SEARCH("&amp;",IFERROR(MID($A1008,BG1008+1,BJ1008-BG1008),""),1),0)</f>
        <v>0</v>
      </c>
      <c r="BL1008" s="258">
        <f>IFERROR(MID($A1008,BG1008+1,BK1008-1),1)</f>
        <v>1</v>
      </c>
      <c r="BM1008" s="258">
        <f>IFERROR(SEARCH("+",$A1008,BJ1008+1),$AZ1008+1)</f>
        <v>1</v>
      </c>
      <c r="BN1008" s="258">
        <f>IFERROR(SEARCH("&amp;",IFERROR(MID($A1008,BJ1008+1,BM1008-BJ1008),""),1),0)</f>
        <v>0</v>
      </c>
      <c r="BO1008" s="258">
        <f>IFERROR(MID($A1008,BJ1008+1,BN1008-1),1)</f>
        <v>1</v>
      </c>
      <c r="BP1008" s="258">
        <f>IFERROR(SEARCH("+",$A1008,BM1008+1),$AZ1008+1)</f>
        <v>1</v>
      </c>
      <c r="BQ1008" s="258">
        <f>IFERROR(SEARCH("&amp;",IFERROR(MID($A1008,BM1008+1,BP1008-BM1008),""),1),0)</f>
        <v>0</v>
      </c>
      <c r="BR1008" s="258">
        <f>IFERROR(MID($A1008,BM1008+1,BQ1008-1),1)</f>
        <v>1</v>
      </c>
      <c r="BS1008" s="258">
        <f>IFERROR(SEARCH("+",$A1008,BP1008+1),$AZ1008+1)</f>
        <v>1</v>
      </c>
      <c r="BT1008" s="258">
        <f>IFERROR(SEARCH("&amp;",IFERROR(MID($A1008,BP1008+1,BS1008-BP1008),""),1),0)</f>
        <v>0</v>
      </c>
      <c r="BU1008" s="258">
        <f>IFERROR(MID($A1008,BP1008+1,BT1008-1),1)</f>
        <v>1</v>
      </c>
      <c r="BV1008" s="258">
        <f>IFERROR(SEARCH("+",$A1008,BS1008+1),$AZ1008+1)</f>
        <v>1</v>
      </c>
      <c r="BW1008" s="258">
        <f>IFERROR(SEARCH("&amp;",IFERROR(MID($A1008,BS1008+1,BV1008-BS1008),""),1),0)</f>
        <v>0</v>
      </c>
      <c r="BX1008" s="258">
        <f>IFERROR(MID($A1008,BS1008+1,BW1008-1),1)</f>
        <v>1</v>
      </c>
      <c r="BY1008" s="258">
        <f>IFERROR(SEARCH("+",$A1008,BV1008+1),$AZ1008+1)</f>
        <v>1</v>
      </c>
      <c r="BZ1008" s="258">
        <f>IFERROR(SEARCH("&amp;",IFERROR(MID($A1008,BV1008+1,BY1008-BV1008),""),1),0)</f>
        <v>0</v>
      </c>
      <c r="CA1008" s="258">
        <f>IFERROR(MID($A1008,BV1008+1,BZ1008-1),1)</f>
        <v>1</v>
      </c>
      <c r="CB1008" s="258">
        <f>IFERROR(SEARCH("+",$A1008,BY1008+1),$AZ1008+1)</f>
        <v>1</v>
      </c>
      <c r="CC1008" s="258">
        <f>IFERROR(SEARCH("&amp;",IFERROR(MID($A1008,BY1008+1,CB1008-BY1008),""),1),0)</f>
        <v>0</v>
      </c>
      <c r="CD1008" s="258">
        <f>IFERROR(MID($A1008,BY1008+1,CC1008-1),1)</f>
        <v>1</v>
      </c>
    </row>
    <row r="1009" spans="8:39">
      <c r="H1009" s="416"/>
      <c r="I1009" s="417"/>
      <c r="J1009" s="418"/>
      <c r="K1009" s="419"/>
      <c r="L1009" s="419"/>
      <c r="M1009" s="420"/>
      <c r="N1009" s="421"/>
      <c r="O1009" s="422"/>
      <c r="W1009" s="148"/>
      <c r="X1009" s="149"/>
      <c r="Y1009" s="149"/>
      <c r="Z1009" s="149"/>
    </row>
    <row r="1010" spans="8:39">
      <c r="H1010" s="423"/>
      <c r="I1010" s="38"/>
      <c r="J1010" s="37" t="s">
        <v>4176</v>
      </c>
      <c r="L1010" s="914" t="s">
        <v>4177</v>
      </c>
      <c r="M1010" s="914"/>
      <c r="N1010" s="914"/>
      <c r="O1010" s="424">
        <f>SUMIF(TabelOfferte[TYPE],"",TabelOfferte[Prix total])+SUMIF(TabelOfferte[TYPE],"sp",TabelOfferte[Prix total])</f>
        <v>1065469.9499999995</v>
      </c>
      <c r="Q1010" s="247"/>
      <c r="W1010" s="148"/>
      <c r="X1010" s="149"/>
      <c r="Y1010" s="149"/>
      <c r="Z1010" s="149"/>
    </row>
    <row r="1011" spans="8:39">
      <c r="H1011" s="423"/>
      <c r="I1011" s="38"/>
      <c r="J1011" s="245">
        <f ca="1">INFO!G44</f>
        <v>45841</v>
      </c>
      <c r="L1011" s="915">
        <v>0.21</v>
      </c>
      <c r="M1011" s="915"/>
      <c r="N1011" s="915"/>
      <c r="O1011" s="425">
        <f>O1010*L1011</f>
        <v>223748.68949999989</v>
      </c>
      <c r="W1011" s="148"/>
      <c r="X1011" s="149"/>
      <c r="Y1011" s="149"/>
      <c r="Z1011" s="149"/>
    </row>
    <row r="1012" spans="8:39">
      <c r="H1012" s="423"/>
      <c r="I1012" s="38"/>
      <c r="L1012" s="914" t="s">
        <v>4178</v>
      </c>
      <c r="M1012" s="914"/>
      <c r="N1012" s="914"/>
      <c r="O1012" s="424">
        <f>O1011+O1010</f>
        <v>1289218.6394999993</v>
      </c>
      <c r="W1012" s="148"/>
      <c r="X1012" s="149"/>
      <c r="Y1012" s="149"/>
      <c r="Z1012" s="149"/>
    </row>
    <row r="1013" spans="8:39">
      <c r="H1013" s="423"/>
      <c r="I1013" s="38"/>
      <c r="J1013" s="37"/>
      <c r="N1013" s="46"/>
      <c r="O1013" s="424"/>
      <c r="W1013" s="148"/>
      <c r="X1013" s="149"/>
      <c r="Y1013" s="149"/>
      <c r="Z1013" s="149"/>
    </row>
    <row r="1014" spans="8:39">
      <c r="H1014" s="423"/>
      <c r="I1014" s="38"/>
      <c r="L1014" s="914" t="s">
        <v>4179</v>
      </c>
      <c r="M1014" s="914"/>
      <c r="N1014" s="914"/>
      <c r="O1014" s="424">
        <f>SUMIF(TabelOfferte[TYPE],"VAR",TabelOfferte[Prix total])</f>
        <v>0</v>
      </c>
      <c r="W1014" s="148"/>
      <c r="X1014" s="149"/>
      <c r="Y1014" s="149"/>
      <c r="Z1014" s="149"/>
    </row>
    <row r="1015" spans="8:39">
      <c r="H1015" s="423"/>
      <c r="I1015" s="38"/>
      <c r="J1015" s="37" t="s">
        <v>0</v>
      </c>
      <c r="L1015" s="914" t="s">
        <v>4180</v>
      </c>
      <c r="M1015" s="914"/>
      <c r="N1015" s="914"/>
      <c r="O1015" s="490">
        <f>SUMIF(E10:E1008,"OP",O10:O1008)</f>
        <v>0</v>
      </c>
      <c r="W1015" s="148"/>
      <c r="X1015" s="149"/>
      <c r="Y1015" s="149"/>
      <c r="Z1015" s="149"/>
    </row>
    <row r="1016" spans="8:39">
      <c r="H1016" s="423"/>
      <c r="I1016" s="38"/>
      <c r="J1016" s="52"/>
      <c r="N1016" s="46"/>
      <c r="O1016" s="426"/>
      <c r="W1016" s="148"/>
      <c r="X1016" s="149"/>
      <c r="Y1016" s="149"/>
      <c r="Z1016" s="149"/>
    </row>
    <row r="1017" spans="8:39" ht="15" thickBot="1">
      <c r="H1017" s="427"/>
      <c r="I1017" s="428"/>
      <c r="J1017" s="429"/>
      <c r="K1017" s="430"/>
      <c r="L1017" s="430"/>
      <c r="M1017" s="431"/>
      <c r="N1017" s="432"/>
      <c r="O1017" s="433"/>
      <c r="W1017" s="148"/>
      <c r="X1017" s="149"/>
      <c r="Y1017" s="149"/>
      <c r="Z1017" s="149"/>
    </row>
    <row r="1018" spans="8:39">
      <c r="J1018" s="44"/>
      <c r="K1018" s="47"/>
      <c r="L1018" s="47"/>
      <c r="Z1018" s="149"/>
      <c r="AI1018" s="116"/>
      <c r="AK1018" s="38"/>
      <c r="AL1018" s="38"/>
    </row>
    <row r="1019" spans="8:39">
      <c r="J1019" s="44"/>
      <c r="K1019" s="47"/>
      <c r="L1019" s="47"/>
      <c r="T1019" s="122"/>
      <c r="Z1019" s="149"/>
      <c r="AK1019" s="38"/>
      <c r="AL1019" s="38"/>
    </row>
    <row r="1020" spans="8:39">
      <c r="H1020" s="150"/>
      <c r="I1020" s="150"/>
      <c r="J1020" s="151"/>
      <c r="K1020" s="152"/>
      <c r="L1020" s="152"/>
      <c r="M1020" s="153"/>
      <c r="N1020" s="154"/>
      <c r="O1020" s="154"/>
      <c r="Z1020" s="149"/>
      <c r="AI1020" s="116"/>
      <c r="AK1020" s="38"/>
      <c r="AL1020" s="38"/>
    </row>
    <row r="1021" spans="8:39">
      <c r="H1021" s="150"/>
      <c r="I1021" s="150"/>
      <c r="J1021" s="151"/>
      <c r="K1021" s="152"/>
      <c r="L1021" s="152"/>
      <c r="M1021" s="153"/>
      <c r="N1021" s="154"/>
      <c r="O1021" s="154"/>
      <c r="S1021" s="735"/>
      <c r="Z1021" s="149"/>
      <c r="AI1021" s="116"/>
      <c r="AJ1021" s="38"/>
      <c r="AK1021" s="38"/>
      <c r="AL1021" s="38"/>
      <c r="AM1021" s="38"/>
    </row>
    <row r="1022" spans="8:39">
      <c r="Z1022" s="149"/>
      <c r="AI1022" s="116"/>
      <c r="AK1022" s="38"/>
      <c r="AL1022" s="38"/>
    </row>
    <row r="1023" spans="8:39">
      <c r="Z1023" s="149"/>
      <c r="AI1023" s="116"/>
      <c r="AK1023" s="38"/>
      <c r="AL1023" s="38"/>
    </row>
    <row r="1024" spans="8:39">
      <c r="Z1024" s="149"/>
      <c r="AI1024" s="116"/>
      <c r="AK1024" s="38"/>
      <c r="AL1024" s="38"/>
    </row>
    <row r="1025" spans="26:39">
      <c r="Z1025" s="149"/>
      <c r="AI1025" s="116"/>
      <c r="AK1025" s="38"/>
      <c r="AL1025" s="38"/>
    </row>
    <row r="1026" spans="26:39">
      <c r="Z1026" s="149"/>
      <c r="AI1026" s="116"/>
    </row>
    <row r="1027" spans="26:39">
      <c r="Z1027" s="149"/>
      <c r="AG1027" s="121"/>
      <c r="AH1027" s="121"/>
      <c r="AI1027" s="121"/>
    </row>
    <row r="1028" spans="26:39">
      <c r="Z1028" s="149"/>
      <c r="AI1028" s="116"/>
      <c r="AK1028" s="47"/>
      <c r="AL1028" s="47"/>
    </row>
    <row r="1029" spans="26:39">
      <c r="Z1029" s="149"/>
      <c r="AI1029" s="116"/>
      <c r="AK1029" s="47"/>
      <c r="AL1029" s="47"/>
    </row>
    <row r="1030" spans="26:39">
      <c r="Z1030" s="149"/>
      <c r="AI1030" s="116"/>
      <c r="AJ1030" s="38"/>
      <c r="AM1030" s="38"/>
    </row>
    <row r="1031" spans="26:39">
      <c r="Z1031" s="149"/>
      <c r="AI1031" s="116"/>
      <c r="AJ1031" s="38"/>
      <c r="AM1031" s="38"/>
    </row>
    <row r="1032" spans="26:39">
      <c r="AA1032" s="38"/>
      <c r="AB1032" s="39"/>
      <c r="AC1032" s="39"/>
      <c r="AD1032" s="39"/>
      <c r="AE1032" s="39"/>
    </row>
    <row r="1033" spans="26:39">
      <c r="AA1033" s="38"/>
      <c r="AB1033" s="39"/>
      <c r="AC1033" s="39"/>
      <c r="AD1033" s="39"/>
      <c r="AE1033" s="39"/>
    </row>
    <row r="1034" spans="26:39">
      <c r="AA1034" s="38"/>
      <c r="AB1034" s="39"/>
      <c r="AC1034" s="39"/>
      <c r="AD1034" s="39"/>
      <c r="AE1034" s="39"/>
    </row>
    <row r="1035" spans="26:39">
      <c r="AA1035" s="38"/>
      <c r="AB1035" s="39"/>
      <c r="AC1035" s="39"/>
      <c r="AD1035" s="39"/>
      <c r="AE1035" s="39"/>
    </row>
    <row r="1036" spans="26:39">
      <c r="AA1036" s="38"/>
      <c r="AB1036" s="39"/>
      <c r="AC1036" s="39"/>
      <c r="AD1036" s="39"/>
      <c r="AE1036" s="39"/>
    </row>
    <row r="1037" spans="26:39">
      <c r="AA1037" s="38"/>
      <c r="AB1037" s="39"/>
      <c r="AC1037" s="39"/>
      <c r="AD1037" s="39"/>
      <c r="AE1037" s="39"/>
    </row>
    <row r="1038" spans="26:39">
      <c r="AA1038" s="38"/>
      <c r="AB1038" s="39"/>
      <c r="AC1038" s="39"/>
      <c r="AD1038" s="39"/>
      <c r="AE1038" s="39"/>
    </row>
  </sheetData>
  <sheetProtection formatCells="0" formatColumns="0" formatRows="0" insertColumns="0" insertRows="0" insertHyperlinks="0" deleteColumns="0" deleteRows="0" selectLockedCells="1" sort="0" autoFilter="0" pivotTables="0"/>
  <mergeCells count="14">
    <mergeCell ref="L1014:N1014"/>
    <mergeCell ref="L1015:N1015"/>
    <mergeCell ref="L1011:N1011"/>
    <mergeCell ref="L1010:N1010"/>
    <mergeCell ref="L1012:N1012"/>
    <mergeCell ref="U8:V8"/>
    <mergeCell ref="W8:Y8"/>
    <mergeCell ref="M5:O6"/>
    <mergeCell ref="M3:O3"/>
    <mergeCell ref="AI7:AJ7"/>
    <mergeCell ref="AI8:AJ8"/>
    <mergeCell ref="AG3:AH3"/>
    <mergeCell ref="AD3:AF3"/>
    <mergeCell ref="AB3:AC3"/>
  </mergeCells>
  <conditionalFormatting sqref="A10:A21 A24:A31 A33:A1008">
    <cfRule type="expression" dxfId="671" priority="3564">
      <formula>SEARCH("X",AM10)&lt;&gt;0</formula>
    </cfRule>
  </conditionalFormatting>
  <conditionalFormatting sqref="H935:M935 H934:I934 K934:M934 H709:M709 H708:I708 K708:M708 H717:M929 H483:M483 H482:I482 K482:M482 H491:M703 H257:M257 H256:I256 K256:M256 H265:M477 H10:O11 H31:K31 H30:I30 K30 H76:M251 H943:M1007 H1008:O1008 H24:K25 H39:K75 L24:M75 H12:M23 N12:O1007">
    <cfRule type="expression" dxfId="670" priority="552">
      <formula>$E10="ST"</formula>
    </cfRule>
    <cfRule type="expression" dxfId="669" priority="553">
      <formula>$E10="T"</formula>
    </cfRule>
  </conditionalFormatting>
  <conditionalFormatting sqref="H935:M935 AI934:AL935 H934:I934 K934:M934 S915:AL929 H709:M709 AI708:AL709 H708:I708 K708:M708 AI717:AL914 S704:AH914 H717:M929 S689:AL703 H483:M483 AI482:AL483 H482:I482 K482:M482 AI491:AL688 S478:AH688 H491:M703 S463:AL477 H257:M257 AI256:AL257 H256:I256 K256:M256 AI265:AL462 H265:M477 H10:AL11 H31:K31 AI30:AL31 H30:I30 K30 AI39:AL236 H76:M251 AI943:AL1007 S930:AH1007 H943:M1007 H1008:AL1008 H24:K25 H39:K75 L24:M75 S12:AL25 H12:M23 S77:AH77 T74:AH76 T78:AH80 S237:AL251 S81:AH236 U298:AH298 T297:AH297 S298:S305 S299:AH462 S252:AH296 N12:R1007 S26:AH73">
    <cfRule type="expression" dxfId="668" priority="534">
      <formula>$E10="OP"</formula>
    </cfRule>
    <cfRule type="expression" dxfId="667" priority="535">
      <formula>$E10="VAR"</formula>
    </cfRule>
  </conditionalFormatting>
  <conditionalFormatting sqref="P10:R1008">
    <cfRule type="expression" priority="536" stopIfTrue="1">
      <formula>$M10=""</formula>
    </cfRule>
    <cfRule type="cellIs" dxfId="666" priority="551" operator="equal">
      <formula>0</formula>
    </cfRule>
    <cfRule type="cellIs" dxfId="665" priority="554" operator="notEqual">
      <formula>0</formula>
    </cfRule>
  </conditionalFormatting>
  <conditionalFormatting sqref="Z934:Z935 Z708:Z709 Z717:Z929 Z482:Z483 Z491:Z703 Z256:Z257 Z265:Z477 Z30:Z31 Z39:Z251 Z943:Z1008 Z10:Z25">
    <cfRule type="cellIs" dxfId="664" priority="530" operator="notEqual">
      <formula>$AH$2</formula>
    </cfRule>
  </conditionalFormatting>
  <conditionalFormatting sqref="W934:W935 W708:W709 W717:W929 W482:W483 W491:W703 W256:W257 W265:W477 W30:W31 W39:W251 W943:W1008 W10:W25">
    <cfRule type="cellIs" dxfId="663" priority="529" operator="notEqual">
      <formula>$W$10</formula>
    </cfRule>
  </conditionalFormatting>
  <conditionalFormatting sqref="X934:X935 X708:X709 X717:X929 X482:X483 X491:X703 X256:X257 X265:X477 X30:X31 X39:X251 X943:X1008 X10:X25">
    <cfRule type="cellIs" dxfId="662" priority="528" operator="notEqual">
      <formula>$AE$2</formula>
    </cfRule>
  </conditionalFormatting>
  <conditionalFormatting sqref="Y934:Y935 Y708:Y709 Y717:Y929 Y482:Y483 Y491:Y703 Y256:Y257 Y265:Y477 Y30:Y31 Y39:Y251 Y943:Y1008 Y10:Y25">
    <cfRule type="cellIs" dxfId="661" priority="521" operator="notEqual">
      <formula>$AF$2</formula>
    </cfRule>
  </conditionalFormatting>
  <conditionalFormatting sqref="U934:V935 U708:V709 U717:V929 U482:V483 U491:V703 U256:V257 U265:V477 U30:V31 U943:V1008 U10:V25 U39:V251">
    <cfRule type="expression" dxfId="660" priority="500">
      <formula>$E10="SP"</formula>
    </cfRule>
  </conditionalFormatting>
  <conditionalFormatting sqref="U934:U935 U708:U709 U717:U929 U482:U483 U491:U703 U256:U257 U265:U477 U30:U31 U943:U1008 U10:U25 U39:U251">
    <cfRule type="cellIs" dxfId="659" priority="497" operator="notEqual">
      <formula>$AB$2</formula>
    </cfRule>
  </conditionalFormatting>
  <conditionalFormatting sqref="V934:V935 V708:V709 V717:V929 V482:V483 V491:V703 V256:V257 V265:V477 V30:V31 V39:V251 V943:V1008 V10:V25">
    <cfRule type="cellIs" dxfId="658" priority="442" operator="notEqual">
      <formula>$AC$2</formula>
    </cfRule>
  </conditionalFormatting>
  <conditionalFormatting sqref="H930:M933">
    <cfRule type="expression" dxfId="657" priority="346">
      <formula>$E930="ST"</formula>
    </cfRule>
    <cfRule type="expression" dxfId="656" priority="347">
      <formula>$E930="T"</formula>
    </cfRule>
  </conditionalFormatting>
  <conditionalFormatting sqref="H930:M933 AI930:AL933">
    <cfRule type="expression" dxfId="655" priority="342">
      <formula>$E930="OP"</formula>
    </cfRule>
    <cfRule type="expression" dxfId="654" priority="343">
      <formula>$E930="VAR"</formula>
    </cfRule>
  </conditionalFormatting>
  <conditionalFormatting sqref="Z930:Z933">
    <cfRule type="cellIs" dxfId="653" priority="341" operator="notEqual">
      <formula>$AH$2</formula>
    </cfRule>
  </conditionalFormatting>
  <conditionalFormatting sqref="W930:W933">
    <cfRule type="cellIs" dxfId="652" priority="340" operator="notEqual">
      <formula>$W$10</formula>
    </cfRule>
  </conditionalFormatting>
  <conditionalFormatting sqref="X930:X933">
    <cfRule type="cellIs" dxfId="651" priority="339" operator="notEqual">
      <formula>$AE$2</formula>
    </cfRule>
  </conditionalFormatting>
  <conditionalFormatting sqref="Y930:Y933">
    <cfRule type="cellIs" dxfId="650" priority="338" operator="notEqual">
      <formula>$AF$2</formula>
    </cfRule>
  </conditionalFormatting>
  <conditionalFormatting sqref="U930:V933">
    <cfRule type="expression" dxfId="649" priority="337">
      <formula>$E930="SP"</formula>
    </cfRule>
  </conditionalFormatting>
  <conditionalFormatting sqref="U930:U933">
    <cfRule type="cellIs" dxfId="648" priority="336" operator="notEqual">
      <formula>$AB$2</formula>
    </cfRule>
  </conditionalFormatting>
  <conditionalFormatting sqref="V930:V933">
    <cfRule type="cellIs" dxfId="647" priority="335" operator="notEqual">
      <formula>$AC$2</formula>
    </cfRule>
  </conditionalFormatting>
  <conditionalFormatting sqref="H941:M942">
    <cfRule type="expression" dxfId="646" priority="331">
      <formula>$E941="ST"</formula>
    </cfRule>
    <cfRule type="expression" dxfId="645" priority="332">
      <formula>$E941="T"</formula>
    </cfRule>
  </conditionalFormatting>
  <conditionalFormatting sqref="H941:M942 AI941:AL942">
    <cfRule type="expression" dxfId="644" priority="327">
      <formula>$E941="OP"</formula>
    </cfRule>
    <cfRule type="expression" dxfId="643" priority="328">
      <formula>$E941="VAR"</formula>
    </cfRule>
  </conditionalFormatting>
  <conditionalFormatting sqref="Z941:Z942">
    <cfRule type="cellIs" dxfId="642" priority="326" operator="notEqual">
      <formula>$AH$2</formula>
    </cfRule>
  </conditionalFormatting>
  <conditionalFormatting sqref="W941:W942">
    <cfRule type="cellIs" dxfId="641" priority="325" operator="notEqual">
      <formula>$W$10</formula>
    </cfRule>
  </conditionalFormatting>
  <conditionalFormatting sqref="X941:X942">
    <cfRule type="cellIs" dxfId="640" priority="324" operator="notEqual">
      <formula>$AE$2</formula>
    </cfRule>
  </conditionalFormatting>
  <conditionalFormatting sqref="Y941:Y942">
    <cfRule type="cellIs" dxfId="639" priority="323" operator="notEqual">
      <formula>$AF$2</formula>
    </cfRule>
  </conditionalFormatting>
  <conditionalFormatting sqref="U941:V942">
    <cfRule type="expression" dxfId="638" priority="322">
      <formula>$E941="SP"</formula>
    </cfRule>
  </conditionalFormatting>
  <conditionalFormatting sqref="U941:U942">
    <cfRule type="cellIs" dxfId="637" priority="321" operator="notEqual">
      <formula>$AB$2</formula>
    </cfRule>
  </conditionalFormatting>
  <conditionalFormatting sqref="V941:V942">
    <cfRule type="cellIs" dxfId="636" priority="320" operator="notEqual">
      <formula>$AC$2</formula>
    </cfRule>
  </conditionalFormatting>
  <conditionalFormatting sqref="V938:V939">
    <cfRule type="cellIs" dxfId="635" priority="247" operator="notEqual">
      <formula>$AC$2</formula>
    </cfRule>
  </conditionalFormatting>
  <conditionalFormatting sqref="H939:M939 H938:L938">
    <cfRule type="expression" dxfId="634" priority="258">
      <formula>$E938="ST"</formula>
    </cfRule>
    <cfRule type="expression" dxfId="633" priority="259">
      <formula>$E938="T"</formula>
    </cfRule>
  </conditionalFormatting>
  <conditionalFormatting sqref="H939:M939 AI938:AL939 H938:L938">
    <cfRule type="expression" dxfId="632" priority="254">
      <formula>$E938="OP"</formula>
    </cfRule>
    <cfRule type="expression" dxfId="631" priority="255">
      <formula>$E938="VAR"</formula>
    </cfRule>
  </conditionalFormatting>
  <conditionalFormatting sqref="Z938:Z939">
    <cfRule type="cellIs" dxfId="630" priority="253" operator="notEqual">
      <formula>$AH$2</formula>
    </cfRule>
  </conditionalFormatting>
  <conditionalFormatting sqref="W938:W939">
    <cfRule type="cellIs" dxfId="629" priority="252" operator="notEqual">
      <formula>$W$10</formula>
    </cfRule>
  </conditionalFormatting>
  <conditionalFormatting sqref="X938:X939">
    <cfRule type="cellIs" dxfId="628" priority="251" operator="notEqual">
      <formula>$AE$2</formula>
    </cfRule>
  </conditionalFormatting>
  <conditionalFormatting sqref="Y938:Y939">
    <cfRule type="cellIs" dxfId="627" priority="250" operator="notEqual">
      <formula>$AF$2</formula>
    </cfRule>
  </conditionalFormatting>
  <conditionalFormatting sqref="U938:V939">
    <cfRule type="expression" dxfId="626" priority="249">
      <formula>$E938="SP"</formula>
    </cfRule>
  </conditionalFormatting>
  <conditionalFormatting sqref="U938:U939">
    <cfRule type="cellIs" dxfId="625" priority="248" operator="notEqual">
      <formula>$AB$2</formula>
    </cfRule>
  </conditionalFormatting>
  <conditionalFormatting sqref="H940:M940">
    <cfRule type="expression" dxfId="624" priority="302">
      <formula>$E940="ST"</formula>
    </cfRule>
    <cfRule type="expression" dxfId="623" priority="303">
      <formula>$E940="T"</formula>
    </cfRule>
  </conditionalFormatting>
  <conditionalFormatting sqref="H940:M940 AI940:AL940">
    <cfRule type="expression" dxfId="622" priority="298">
      <formula>$E940="OP"</formula>
    </cfRule>
    <cfRule type="expression" dxfId="621" priority="299">
      <formula>$E940="VAR"</formula>
    </cfRule>
  </conditionalFormatting>
  <conditionalFormatting sqref="Z940">
    <cfRule type="cellIs" dxfId="620" priority="297" operator="notEqual">
      <formula>$AH$2</formula>
    </cfRule>
  </conditionalFormatting>
  <conditionalFormatting sqref="W940">
    <cfRule type="cellIs" dxfId="619" priority="296" operator="notEqual">
      <formula>$W$10</formula>
    </cfRule>
  </conditionalFormatting>
  <conditionalFormatting sqref="X940">
    <cfRule type="cellIs" dxfId="618" priority="295" operator="notEqual">
      <formula>$AE$2</formula>
    </cfRule>
  </conditionalFormatting>
  <conditionalFormatting sqref="Y940">
    <cfRule type="cellIs" dxfId="617" priority="294" operator="notEqual">
      <formula>$AF$2</formula>
    </cfRule>
  </conditionalFormatting>
  <conditionalFormatting sqref="U940:V940">
    <cfRule type="expression" dxfId="616" priority="293">
      <formula>$E940="SP"</formula>
    </cfRule>
  </conditionalFormatting>
  <conditionalFormatting sqref="U940">
    <cfRule type="cellIs" dxfId="615" priority="292" operator="notEqual">
      <formula>$AB$2</formula>
    </cfRule>
  </conditionalFormatting>
  <conditionalFormatting sqref="V940">
    <cfRule type="cellIs" dxfId="614" priority="291" operator="notEqual">
      <formula>$AC$2</formula>
    </cfRule>
  </conditionalFormatting>
  <conditionalFormatting sqref="H936:M937 M938">
    <cfRule type="expression" dxfId="613" priority="273">
      <formula>$E936="ST"</formula>
    </cfRule>
    <cfRule type="expression" dxfId="612" priority="274">
      <formula>$E936="T"</formula>
    </cfRule>
  </conditionalFormatting>
  <conditionalFormatting sqref="H936:M937 AI936:AL937 M938">
    <cfRule type="expression" dxfId="611" priority="269">
      <formula>$E936="OP"</formula>
    </cfRule>
    <cfRule type="expression" dxfId="610" priority="270">
      <formula>$E936="VAR"</formula>
    </cfRule>
  </conditionalFormatting>
  <conditionalFormatting sqref="Z936:Z937">
    <cfRule type="cellIs" dxfId="609" priority="268" operator="notEqual">
      <formula>$AH$2</formula>
    </cfRule>
  </conditionalFormatting>
  <conditionalFormatting sqref="W936:W937">
    <cfRule type="cellIs" dxfId="608" priority="267" operator="notEqual">
      <formula>$W$10</formula>
    </cfRule>
  </conditionalFormatting>
  <conditionalFormatting sqref="X936:X937">
    <cfRule type="cellIs" dxfId="607" priority="266" operator="notEqual">
      <formula>$AE$2</formula>
    </cfRule>
  </conditionalFormatting>
  <conditionalFormatting sqref="Y936:Y937">
    <cfRule type="cellIs" dxfId="606" priority="265" operator="notEqual">
      <formula>$AF$2</formula>
    </cfRule>
  </conditionalFormatting>
  <conditionalFormatting sqref="U936:V937">
    <cfRule type="expression" dxfId="605" priority="264">
      <formula>$E936="SP"</formula>
    </cfRule>
  </conditionalFormatting>
  <conditionalFormatting sqref="U936:U937">
    <cfRule type="cellIs" dxfId="604" priority="263" operator="notEqual">
      <formula>$AB$2</formula>
    </cfRule>
  </conditionalFormatting>
  <conditionalFormatting sqref="V936:V937">
    <cfRule type="cellIs" dxfId="603" priority="262" operator="notEqual">
      <formula>$AC$2</formula>
    </cfRule>
  </conditionalFormatting>
  <conditionalFormatting sqref="J934">
    <cfRule type="expression" dxfId="602" priority="245">
      <formula>$E934="ST"</formula>
    </cfRule>
    <cfRule type="expression" dxfId="601" priority="246">
      <formula>$E934="T"</formula>
    </cfRule>
  </conditionalFormatting>
  <conditionalFormatting sqref="J934">
    <cfRule type="expression" dxfId="600" priority="243">
      <formula>$E934="OP"</formula>
    </cfRule>
    <cfRule type="expression" dxfId="599" priority="244">
      <formula>$E934="VAR"</formula>
    </cfRule>
  </conditionalFormatting>
  <conditionalFormatting sqref="H704:M707">
    <cfRule type="expression" dxfId="598" priority="241">
      <formula>$E704="ST"</formula>
    </cfRule>
    <cfRule type="expression" dxfId="597" priority="242">
      <formula>$E704="T"</formula>
    </cfRule>
  </conditionalFormatting>
  <conditionalFormatting sqref="H704:M707 AI704:AL707">
    <cfRule type="expression" dxfId="596" priority="239">
      <formula>$E704="OP"</formula>
    </cfRule>
    <cfRule type="expression" dxfId="595" priority="240">
      <formula>$E704="VAR"</formula>
    </cfRule>
  </conditionalFormatting>
  <conditionalFormatting sqref="Z704:Z707">
    <cfRule type="cellIs" dxfId="594" priority="238" operator="notEqual">
      <formula>$AH$2</formula>
    </cfRule>
  </conditionalFormatting>
  <conditionalFormatting sqref="W704:W707">
    <cfRule type="cellIs" dxfId="593" priority="237" operator="notEqual">
      <formula>$W$10</formula>
    </cfRule>
  </conditionalFormatting>
  <conditionalFormatting sqref="X704:X707">
    <cfRule type="cellIs" dxfId="592" priority="236" operator="notEqual">
      <formula>$AE$2</formula>
    </cfRule>
  </conditionalFormatting>
  <conditionalFormatting sqref="Y704:Y707">
    <cfRule type="cellIs" dxfId="591" priority="235" operator="notEqual">
      <formula>$AF$2</formula>
    </cfRule>
  </conditionalFormatting>
  <conditionalFormatting sqref="U704:V707">
    <cfRule type="expression" dxfId="590" priority="234">
      <formula>$E704="SP"</formula>
    </cfRule>
  </conditionalFormatting>
  <conditionalFormatting sqref="U704:U707">
    <cfRule type="cellIs" dxfId="589" priority="233" operator="notEqual">
      <formula>$AB$2</formula>
    </cfRule>
  </conditionalFormatting>
  <conditionalFormatting sqref="V704:V707">
    <cfRule type="cellIs" dxfId="588" priority="232" operator="notEqual">
      <formula>$AC$2</formula>
    </cfRule>
  </conditionalFormatting>
  <conditionalFormatting sqref="H715:M716">
    <cfRule type="expression" dxfId="587" priority="230">
      <formula>$E715="ST"</formula>
    </cfRule>
    <cfRule type="expression" dxfId="586" priority="231">
      <formula>$E715="T"</formula>
    </cfRule>
  </conditionalFormatting>
  <conditionalFormatting sqref="H715:M716 AI715:AL716">
    <cfRule type="expression" dxfId="585" priority="228">
      <formula>$E715="OP"</formula>
    </cfRule>
    <cfRule type="expression" dxfId="584" priority="229">
      <formula>$E715="VAR"</formula>
    </cfRule>
  </conditionalFormatting>
  <conditionalFormatting sqref="Z715:Z716">
    <cfRule type="cellIs" dxfId="583" priority="227" operator="notEqual">
      <formula>$AH$2</formula>
    </cfRule>
  </conditionalFormatting>
  <conditionalFormatting sqref="W715:W716">
    <cfRule type="cellIs" dxfId="582" priority="226" operator="notEqual">
      <formula>$W$10</formula>
    </cfRule>
  </conditionalFormatting>
  <conditionalFormatting sqref="X715:X716">
    <cfRule type="cellIs" dxfId="581" priority="225" operator="notEqual">
      <formula>$AE$2</formula>
    </cfRule>
  </conditionalFormatting>
  <conditionalFormatting sqref="Y715:Y716">
    <cfRule type="cellIs" dxfId="580" priority="224" operator="notEqual">
      <formula>$AF$2</formula>
    </cfRule>
  </conditionalFormatting>
  <conditionalFormatting sqref="U715:V716">
    <cfRule type="expression" dxfId="579" priority="223">
      <formula>$E715="SP"</formula>
    </cfRule>
  </conditionalFormatting>
  <conditionalFormatting sqref="U715:U716">
    <cfRule type="cellIs" dxfId="578" priority="222" operator="notEqual">
      <formula>$AB$2</formula>
    </cfRule>
  </conditionalFormatting>
  <conditionalFormatting sqref="V715:V716">
    <cfRule type="cellIs" dxfId="577" priority="221" operator="notEqual">
      <formula>$AC$2</formula>
    </cfRule>
  </conditionalFormatting>
  <conditionalFormatting sqref="V712:V713">
    <cfRule type="cellIs" dxfId="576" priority="188" operator="notEqual">
      <formula>$AC$2</formula>
    </cfRule>
  </conditionalFormatting>
  <conditionalFormatting sqref="H713:M713 H712:L712">
    <cfRule type="expression" dxfId="575" priority="197">
      <formula>$E712="ST"</formula>
    </cfRule>
    <cfRule type="expression" dxfId="574" priority="198">
      <formula>$E712="T"</formula>
    </cfRule>
  </conditionalFormatting>
  <conditionalFormatting sqref="H713:M713 AI712:AL713 H712:L712">
    <cfRule type="expression" dxfId="573" priority="195">
      <formula>$E712="OP"</formula>
    </cfRule>
    <cfRule type="expression" dxfId="572" priority="196">
      <formula>$E712="VAR"</formula>
    </cfRule>
  </conditionalFormatting>
  <conditionalFormatting sqref="Z712:Z713">
    <cfRule type="cellIs" dxfId="571" priority="194" operator="notEqual">
      <formula>$AH$2</formula>
    </cfRule>
  </conditionalFormatting>
  <conditionalFormatting sqref="W712:W713">
    <cfRule type="cellIs" dxfId="570" priority="193" operator="notEqual">
      <formula>$W$10</formula>
    </cfRule>
  </conditionalFormatting>
  <conditionalFormatting sqref="X712:X713">
    <cfRule type="cellIs" dxfId="569" priority="192" operator="notEqual">
      <formula>$AE$2</formula>
    </cfRule>
  </conditionalFormatting>
  <conditionalFormatting sqref="Y712:Y713">
    <cfRule type="cellIs" dxfId="568" priority="191" operator="notEqual">
      <formula>$AF$2</formula>
    </cfRule>
  </conditionalFormatting>
  <conditionalFormatting sqref="U712:V713">
    <cfRule type="expression" dxfId="567" priority="190">
      <formula>$E712="SP"</formula>
    </cfRule>
  </conditionalFormatting>
  <conditionalFormatting sqref="U712:U713">
    <cfRule type="cellIs" dxfId="566" priority="189" operator="notEqual">
      <formula>$AB$2</formula>
    </cfRule>
  </conditionalFormatting>
  <conditionalFormatting sqref="H714:M714">
    <cfRule type="expression" dxfId="565" priority="219">
      <formula>$E714="ST"</formula>
    </cfRule>
    <cfRule type="expression" dxfId="564" priority="220">
      <formula>$E714="T"</formula>
    </cfRule>
  </conditionalFormatting>
  <conditionalFormatting sqref="H714:M714 AI714:AL714">
    <cfRule type="expression" dxfId="563" priority="217">
      <formula>$E714="OP"</formula>
    </cfRule>
    <cfRule type="expression" dxfId="562" priority="218">
      <formula>$E714="VAR"</formula>
    </cfRule>
  </conditionalFormatting>
  <conditionalFormatting sqref="Z714">
    <cfRule type="cellIs" dxfId="561" priority="216" operator="notEqual">
      <formula>$AH$2</formula>
    </cfRule>
  </conditionalFormatting>
  <conditionalFormatting sqref="W714">
    <cfRule type="cellIs" dxfId="560" priority="215" operator="notEqual">
      <formula>$W$10</formula>
    </cfRule>
  </conditionalFormatting>
  <conditionalFormatting sqref="X714">
    <cfRule type="cellIs" dxfId="559" priority="214" operator="notEqual">
      <formula>$AE$2</formula>
    </cfRule>
  </conditionalFormatting>
  <conditionalFormatting sqref="Y714">
    <cfRule type="cellIs" dxfId="558" priority="213" operator="notEqual">
      <formula>$AF$2</formula>
    </cfRule>
  </conditionalFormatting>
  <conditionalFormatting sqref="U714:V714">
    <cfRule type="expression" dxfId="557" priority="212">
      <formula>$E714="SP"</formula>
    </cfRule>
  </conditionalFormatting>
  <conditionalFormatting sqref="U714">
    <cfRule type="cellIs" dxfId="556" priority="211" operator="notEqual">
      <formula>$AB$2</formula>
    </cfRule>
  </conditionalFormatting>
  <conditionalFormatting sqref="V714">
    <cfRule type="cellIs" dxfId="555" priority="210" operator="notEqual">
      <formula>$AC$2</formula>
    </cfRule>
  </conditionalFormatting>
  <conditionalFormatting sqref="H710:M711 M712">
    <cfRule type="expression" dxfId="554" priority="208">
      <formula>$E710="ST"</formula>
    </cfRule>
    <cfRule type="expression" dxfId="553" priority="209">
      <formula>$E710="T"</formula>
    </cfRule>
  </conditionalFormatting>
  <conditionalFormatting sqref="H710:M711 AI710:AL711 M712">
    <cfRule type="expression" dxfId="552" priority="206">
      <formula>$E710="OP"</formula>
    </cfRule>
    <cfRule type="expression" dxfId="551" priority="207">
      <formula>$E710="VAR"</formula>
    </cfRule>
  </conditionalFormatting>
  <conditionalFormatting sqref="Z710:Z711">
    <cfRule type="cellIs" dxfId="550" priority="205" operator="notEqual">
      <formula>$AH$2</formula>
    </cfRule>
  </conditionalFormatting>
  <conditionalFormatting sqref="W710:W711">
    <cfRule type="cellIs" dxfId="549" priority="204" operator="notEqual">
      <formula>$W$10</formula>
    </cfRule>
  </conditionalFormatting>
  <conditionalFormatting sqref="X710:X711">
    <cfRule type="cellIs" dxfId="548" priority="203" operator="notEqual">
      <formula>$AE$2</formula>
    </cfRule>
  </conditionalFormatting>
  <conditionalFormatting sqref="Y710:Y711">
    <cfRule type="cellIs" dxfId="547" priority="202" operator="notEqual">
      <formula>$AF$2</formula>
    </cfRule>
  </conditionalFormatting>
  <conditionalFormatting sqref="U710:V711">
    <cfRule type="expression" dxfId="546" priority="201">
      <formula>$E710="SP"</formula>
    </cfRule>
  </conditionalFormatting>
  <conditionalFormatting sqref="U710:U711">
    <cfRule type="cellIs" dxfId="545" priority="200" operator="notEqual">
      <formula>$AB$2</formula>
    </cfRule>
  </conditionalFormatting>
  <conditionalFormatting sqref="V710:V711">
    <cfRule type="cellIs" dxfId="544" priority="199" operator="notEqual">
      <formula>$AC$2</formula>
    </cfRule>
  </conditionalFormatting>
  <conditionalFormatting sqref="J708">
    <cfRule type="expression" dxfId="543" priority="186">
      <formula>$E708="ST"</formula>
    </cfRule>
    <cfRule type="expression" dxfId="542" priority="187">
      <formula>$E708="T"</formula>
    </cfRule>
  </conditionalFormatting>
  <conditionalFormatting sqref="J708">
    <cfRule type="expression" dxfId="541" priority="184">
      <formula>$E708="OP"</formula>
    </cfRule>
    <cfRule type="expression" dxfId="540" priority="185">
      <formula>$E708="VAR"</formula>
    </cfRule>
  </conditionalFormatting>
  <conditionalFormatting sqref="H478:M481">
    <cfRule type="expression" dxfId="539" priority="182">
      <formula>$E478="ST"</formula>
    </cfRule>
    <cfRule type="expression" dxfId="538" priority="183">
      <formula>$E478="T"</formula>
    </cfRule>
  </conditionalFormatting>
  <conditionalFormatting sqref="H478:M481 AI478:AL481">
    <cfRule type="expression" dxfId="537" priority="180">
      <formula>$E478="OP"</formula>
    </cfRule>
    <cfRule type="expression" dxfId="536" priority="181">
      <formula>$E478="VAR"</formula>
    </cfRule>
  </conditionalFormatting>
  <conditionalFormatting sqref="Z478:Z481">
    <cfRule type="cellIs" dxfId="535" priority="179" operator="notEqual">
      <formula>$AH$2</formula>
    </cfRule>
  </conditionalFormatting>
  <conditionalFormatting sqref="W478:W481">
    <cfRule type="cellIs" dxfId="534" priority="178" operator="notEqual">
      <formula>$W$10</formula>
    </cfRule>
  </conditionalFormatting>
  <conditionalFormatting sqref="X478:X481">
    <cfRule type="cellIs" dxfId="533" priority="177" operator="notEqual">
      <formula>$AE$2</formula>
    </cfRule>
  </conditionalFormatting>
  <conditionalFormatting sqref="Y478:Y481">
    <cfRule type="cellIs" dxfId="532" priority="176" operator="notEqual">
      <formula>$AF$2</formula>
    </cfRule>
  </conditionalFormatting>
  <conditionalFormatting sqref="U478:V481">
    <cfRule type="expression" dxfId="531" priority="175">
      <formula>$E478="SP"</formula>
    </cfRule>
  </conditionalFormatting>
  <conditionalFormatting sqref="U478:U481">
    <cfRule type="cellIs" dxfId="530" priority="174" operator="notEqual">
      <formula>$AB$2</formula>
    </cfRule>
  </conditionalFormatting>
  <conditionalFormatting sqref="V478:V481">
    <cfRule type="cellIs" dxfId="529" priority="173" operator="notEqual">
      <formula>$AC$2</formula>
    </cfRule>
  </conditionalFormatting>
  <conditionalFormatting sqref="H489:M490">
    <cfRule type="expression" dxfId="528" priority="171">
      <formula>$E489="ST"</formula>
    </cfRule>
    <cfRule type="expression" dxfId="527" priority="172">
      <formula>$E489="T"</formula>
    </cfRule>
  </conditionalFormatting>
  <conditionalFormatting sqref="H489:M490 AI489:AL490">
    <cfRule type="expression" dxfId="526" priority="169">
      <formula>$E489="OP"</formula>
    </cfRule>
    <cfRule type="expression" dxfId="525" priority="170">
      <formula>$E489="VAR"</formula>
    </cfRule>
  </conditionalFormatting>
  <conditionalFormatting sqref="Z489:Z490">
    <cfRule type="cellIs" dxfId="524" priority="168" operator="notEqual">
      <formula>$AH$2</formula>
    </cfRule>
  </conditionalFormatting>
  <conditionalFormatting sqref="W489:W490">
    <cfRule type="cellIs" dxfId="523" priority="167" operator="notEqual">
      <formula>$W$10</formula>
    </cfRule>
  </conditionalFormatting>
  <conditionalFormatting sqref="X489:X490">
    <cfRule type="cellIs" dxfId="522" priority="166" operator="notEqual">
      <formula>$AE$2</formula>
    </cfRule>
  </conditionalFormatting>
  <conditionalFormatting sqref="Y489:Y490">
    <cfRule type="cellIs" dxfId="521" priority="165" operator="notEqual">
      <formula>$AF$2</formula>
    </cfRule>
  </conditionalFormatting>
  <conditionalFormatting sqref="U489:V490">
    <cfRule type="expression" dxfId="520" priority="164">
      <formula>$E489="SP"</formula>
    </cfRule>
  </conditionalFormatting>
  <conditionalFormatting sqref="U489:U490">
    <cfRule type="cellIs" dxfId="519" priority="163" operator="notEqual">
      <formula>$AB$2</formula>
    </cfRule>
  </conditionalFormatting>
  <conditionalFormatting sqref="V489:V490">
    <cfRule type="cellIs" dxfId="518" priority="162" operator="notEqual">
      <formula>$AC$2</formula>
    </cfRule>
  </conditionalFormatting>
  <conditionalFormatting sqref="V486:V487">
    <cfRule type="cellIs" dxfId="517" priority="129" operator="notEqual">
      <formula>$AC$2</formula>
    </cfRule>
  </conditionalFormatting>
  <conditionalFormatting sqref="H487:M487 H486:L486">
    <cfRule type="expression" dxfId="516" priority="138">
      <formula>$E486="ST"</formula>
    </cfRule>
    <cfRule type="expression" dxfId="515" priority="139">
      <formula>$E486="T"</formula>
    </cfRule>
  </conditionalFormatting>
  <conditionalFormatting sqref="H487:M487 AI486:AL487 H486:L486">
    <cfRule type="expression" dxfId="514" priority="136">
      <formula>$E486="OP"</formula>
    </cfRule>
    <cfRule type="expression" dxfId="513" priority="137">
      <formula>$E486="VAR"</formula>
    </cfRule>
  </conditionalFormatting>
  <conditionalFormatting sqref="Z486:Z487">
    <cfRule type="cellIs" dxfId="512" priority="135" operator="notEqual">
      <formula>$AH$2</formula>
    </cfRule>
  </conditionalFormatting>
  <conditionalFormatting sqref="W486:W487">
    <cfRule type="cellIs" dxfId="511" priority="134" operator="notEqual">
      <formula>$W$10</formula>
    </cfRule>
  </conditionalFormatting>
  <conditionalFormatting sqref="X486:X487">
    <cfRule type="cellIs" dxfId="510" priority="133" operator="notEqual">
      <formula>$AE$2</formula>
    </cfRule>
  </conditionalFormatting>
  <conditionalFormatting sqref="Y486:Y487">
    <cfRule type="cellIs" dxfId="509" priority="132" operator="notEqual">
      <formula>$AF$2</formula>
    </cfRule>
  </conditionalFormatting>
  <conditionalFormatting sqref="U486:V487">
    <cfRule type="expression" dxfId="508" priority="131">
      <formula>$E486="SP"</formula>
    </cfRule>
  </conditionalFormatting>
  <conditionalFormatting sqref="U486:U487">
    <cfRule type="cellIs" dxfId="507" priority="130" operator="notEqual">
      <formula>$AB$2</formula>
    </cfRule>
  </conditionalFormatting>
  <conditionalFormatting sqref="H488:M488">
    <cfRule type="expression" dxfId="506" priority="160">
      <formula>$E488="ST"</formula>
    </cfRule>
    <cfRule type="expression" dxfId="505" priority="161">
      <formula>$E488="T"</formula>
    </cfRule>
  </conditionalFormatting>
  <conditionalFormatting sqref="H488:M488 AI488:AL488">
    <cfRule type="expression" dxfId="504" priority="158">
      <formula>$E488="OP"</formula>
    </cfRule>
    <cfRule type="expression" dxfId="503" priority="159">
      <formula>$E488="VAR"</formula>
    </cfRule>
  </conditionalFormatting>
  <conditionalFormatting sqref="Z488">
    <cfRule type="cellIs" dxfId="502" priority="157" operator="notEqual">
      <formula>$AH$2</formula>
    </cfRule>
  </conditionalFormatting>
  <conditionalFormatting sqref="W488">
    <cfRule type="cellIs" dxfId="501" priority="156" operator="notEqual">
      <formula>$W$10</formula>
    </cfRule>
  </conditionalFormatting>
  <conditionalFormatting sqref="X488">
    <cfRule type="cellIs" dxfId="500" priority="155" operator="notEqual">
      <formula>$AE$2</formula>
    </cfRule>
  </conditionalFormatting>
  <conditionalFormatting sqref="Y488">
    <cfRule type="cellIs" dxfId="499" priority="154" operator="notEqual">
      <formula>$AF$2</formula>
    </cfRule>
  </conditionalFormatting>
  <conditionalFormatting sqref="U488:V488">
    <cfRule type="expression" dxfId="498" priority="153">
      <formula>$E488="SP"</formula>
    </cfRule>
  </conditionalFormatting>
  <conditionalFormatting sqref="U488">
    <cfRule type="cellIs" dxfId="497" priority="152" operator="notEqual">
      <formula>$AB$2</formula>
    </cfRule>
  </conditionalFormatting>
  <conditionalFormatting sqref="V488">
    <cfRule type="cellIs" dxfId="496" priority="151" operator="notEqual">
      <formula>$AC$2</formula>
    </cfRule>
  </conditionalFormatting>
  <conditionalFormatting sqref="H484:M485 M486">
    <cfRule type="expression" dxfId="495" priority="149">
      <formula>$E484="ST"</formula>
    </cfRule>
    <cfRule type="expression" dxfId="494" priority="150">
      <formula>$E484="T"</formula>
    </cfRule>
  </conditionalFormatting>
  <conditionalFormatting sqref="H484:M485 AI484:AL485 M486">
    <cfRule type="expression" dxfId="493" priority="147">
      <formula>$E484="OP"</formula>
    </cfRule>
    <cfRule type="expression" dxfId="492" priority="148">
      <formula>$E484="VAR"</formula>
    </cfRule>
  </conditionalFormatting>
  <conditionalFormatting sqref="Z484:Z485">
    <cfRule type="cellIs" dxfId="491" priority="146" operator="notEqual">
      <formula>$AH$2</formula>
    </cfRule>
  </conditionalFormatting>
  <conditionalFormatting sqref="W484:W485">
    <cfRule type="cellIs" dxfId="490" priority="145" operator="notEqual">
      <formula>$W$10</formula>
    </cfRule>
  </conditionalFormatting>
  <conditionalFormatting sqref="X484:X485">
    <cfRule type="cellIs" dxfId="489" priority="144" operator="notEqual">
      <formula>$AE$2</formula>
    </cfRule>
  </conditionalFormatting>
  <conditionalFormatting sqref="Y484:Y485">
    <cfRule type="cellIs" dxfId="488" priority="143" operator="notEqual">
      <formula>$AF$2</formula>
    </cfRule>
  </conditionalFormatting>
  <conditionalFormatting sqref="U484:V485">
    <cfRule type="expression" dxfId="487" priority="142">
      <formula>$E484="SP"</formula>
    </cfRule>
  </conditionalFormatting>
  <conditionalFormatting sqref="U484:U485">
    <cfRule type="cellIs" dxfId="486" priority="141" operator="notEqual">
      <formula>$AB$2</formula>
    </cfRule>
  </conditionalFormatting>
  <conditionalFormatting sqref="V484:V485">
    <cfRule type="cellIs" dxfId="485" priority="140" operator="notEqual">
      <formula>$AC$2</formula>
    </cfRule>
  </conditionalFormatting>
  <conditionalFormatting sqref="J482">
    <cfRule type="expression" dxfId="484" priority="127">
      <formula>$E482="ST"</formula>
    </cfRule>
    <cfRule type="expression" dxfId="483" priority="128">
      <formula>$E482="T"</formula>
    </cfRule>
  </conditionalFormatting>
  <conditionalFormatting sqref="J482">
    <cfRule type="expression" dxfId="482" priority="125">
      <formula>$E482="OP"</formula>
    </cfRule>
    <cfRule type="expression" dxfId="481" priority="126">
      <formula>$E482="VAR"</formula>
    </cfRule>
  </conditionalFormatting>
  <conditionalFormatting sqref="H252:M255">
    <cfRule type="expression" dxfId="480" priority="123">
      <formula>$E252="ST"</formula>
    </cfRule>
    <cfRule type="expression" dxfId="479" priority="124">
      <formula>$E252="T"</formula>
    </cfRule>
  </conditionalFormatting>
  <conditionalFormatting sqref="H252:M255 AI252:AL255">
    <cfRule type="expression" dxfId="478" priority="121">
      <formula>$E252="OP"</formula>
    </cfRule>
    <cfRule type="expression" dxfId="477" priority="122">
      <formula>$E252="VAR"</formula>
    </cfRule>
  </conditionalFormatting>
  <conditionalFormatting sqref="Z252:Z255">
    <cfRule type="cellIs" dxfId="476" priority="120" operator="notEqual">
      <formula>$AH$2</formula>
    </cfRule>
  </conditionalFormatting>
  <conditionalFormatting sqref="W252:W255">
    <cfRule type="cellIs" dxfId="475" priority="119" operator="notEqual">
      <formula>$W$10</formula>
    </cfRule>
  </conditionalFormatting>
  <conditionalFormatting sqref="X252:X255">
    <cfRule type="cellIs" dxfId="474" priority="118" operator="notEqual">
      <formula>$AE$2</formula>
    </cfRule>
  </conditionalFormatting>
  <conditionalFormatting sqref="Y252:Y255">
    <cfRule type="cellIs" dxfId="473" priority="117" operator="notEqual">
      <formula>$AF$2</formula>
    </cfRule>
  </conditionalFormatting>
  <conditionalFormatting sqref="U252:V255">
    <cfRule type="expression" dxfId="472" priority="116">
      <formula>$E252="SP"</formula>
    </cfRule>
  </conditionalFormatting>
  <conditionalFormatting sqref="U252:U255">
    <cfRule type="cellIs" dxfId="471" priority="115" operator="notEqual">
      <formula>$AB$2</formula>
    </cfRule>
  </conditionalFormatting>
  <conditionalFormatting sqref="V252:V255">
    <cfRule type="cellIs" dxfId="470" priority="114" operator="notEqual">
      <formula>$AC$2</formula>
    </cfRule>
  </conditionalFormatting>
  <conditionalFormatting sqref="H263:M264">
    <cfRule type="expression" dxfId="469" priority="112">
      <formula>$E263="ST"</formula>
    </cfRule>
    <cfRule type="expression" dxfId="468" priority="113">
      <formula>$E263="T"</formula>
    </cfRule>
  </conditionalFormatting>
  <conditionalFormatting sqref="H263:M264 AI263:AL264">
    <cfRule type="expression" dxfId="467" priority="110">
      <formula>$E263="OP"</formula>
    </cfRule>
    <cfRule type="expression" dxfId="466" priority="111">
      <formula>$E263="VAR"</formula>
    </cfRule>
  </conditionalFormatting>
  <conditionalFormatting sqref="Z263:Z264">
    <cfRule type="cellIs" dxfId="465" priority="109" operator="notEqual">
      <formula>$AH$2</formula>
    </cfRule>
  </conditionalFormatting>
  <conditionalFormatting sqref="W263:W264">
    <cfRule type="cellIs" dxfId="464" priority="108" operator="notEqual">
      <formula>$W$10</formula>
    </cfRule>
  </conditionalFormatting>
  <conditionalFormatting sqref="X263:X264">
    <cfRule type="cellIs" dxfId="463" priority="107" operator="notEqual">
      <formula>$AE$2</formula>
    </cfRule>
  </conditionalFormatting>
  <conditionalFormatting sqref="Y263:Y264">
    <cfRule type="cellIs" dxfId="462" priority="106" operator="notEqual">
      <formula>$AF$2</formula>
    </cfRule>
  </conditionalFormatting>
  <conditionalFormatting sqref="U263:V264">
    <cfRule type="expression" dxfId="461" priority="105">
      <formula>$E263="SP"</formula>
    </cfRule>
  </conditionalFormatting>
  <conditionalFormatting sqref="U263:U264">
    <cfRule type="cellIs" dxfId="460" priority="104" operator="notEqual">
      <formula>$AB$2</formula>
    </cfRule>
  </conditionalFormatting>
  <conditionalFormatting sqref="V263:V264">
    <cfRule type="cellIs" dxfId="459" priority="103" operator="notEqual">
      <formula>$AC$2</formula>
    </cfRule>
  </conditionalFormatting>
  <conditionalFormatting sqref="V260:V261">
    <cfRule type="cellIs" dxfId="458" priority="70" operator="notEqual">
      <formula>$AC$2</formula>
    </cfRule>
  </conditionalFormatting>
  <conditionalFormatting sqref="H261:M261 H260:L260">
    <cfRule type="expression" dxfId="457" priority="79">
      <formula>$E260="ST"</formula>
    </cfRule>
    <cfRule type="expression" dxfId="456" priority="80">
      <formula>$E260="T"</formula>
    </cfRule>
  </conditionalFormatting>
  <conditionalFormatting sqref="H261:M261 AI260:AL261 H260:L260">
    <cfRule type="expression" dxfId="455" priority="77">
      <formula>$E260="OP"</formula>
    </cfRule>
    <cfRule type="expression" dxfId="454" priority="78">
      <formula>$E260="VAR"</formula>
    </cfRule>
  </conditionalFormatting>
  <conditionalFormatting sqref="Z260:Z261">
    <cfRule type="cellIs" dxfId="453" priority="76" operator="notEqual">
      <formula>$AH$2</formula>
    </cfRule>
  </conditionalFormatting>
  <conditionalFormatting sqref="W260:W261">
    <cfRule type="cellIs" dxfId="452" priority="75" operator="notEqual">
      <formula>$W$10</formula>
    </cfRule>
  </conditionalFormatting>
  <conditionalFormatting sqref="X260:X261">
    <cfRule type="cellIs" dxfId="451" priority="74" operator="notEqual">
      <formula>$AE$2</formula>
    </cfRule>
  </conditionalFormatting>
  <conditionalFormatting sqref="Y260:Y261">
    <cfRule type="cellIs" dxfId="450" priority="73" operator="notEqual">
      <formula>$AF$2</formula>
    </cfRule>
  </conditionalFormatting>
  <conditionalFormatting sqref="U260:V261">
    <cfRule type="expression" dxfId="449" priority="72">
      <formula>$E260="SP"</formula>
    </cfRule>
  </conditionalFormatting>
  <conditionalFormatting sqref="U260:U261">
    <cfRule type="cellIs" dxfId="448" priority="71" operator="notEqual">
      <formula>$AB$2</formula>
    </cfRule>
  </conditionalFormatting>
  <conditionalFormatting sqref="H262:M262">
    <cfRule type="expression" dxfId="447" priority="101">
      <formula>$E262="ST"</formula>
    </cfRule>
    <cfRule type="expression" dxfId="446" priority="102">
      <formula>$E262="T"</formula>
    </cfRule>
  </conditionalFormatting>
  <conditionalFormatting sqref="H262:M262 AI262:AL262">
    <cfRule type="expression" dxfId="445" priority="99">
      <formula>$E262="OP"</formula>
    </cfRule>
    <cfRule type="expression" dxfId="444" priority="100">
      <formula>$E262="VAR"</formula>
    </cfRule>
  </conditionalFormatting>
  <conditionalFormatting sqref="Z262">
    <cfRule type="cellIs" dxfId="443" priority="98" operator="notEqual">
      <formula>$AH$2</formula>
    </cfRule>
  </conditionalFormatting>
  <conditionalFormatting sqref="W262">
    <cfRule type="cellIs" dxfId="442" priority="97" operator="notEqual">
      <formula>$W$10</formula>
    </cfRule>
  </conditionalFormatting>
  <conditionalFormatting sqref="X262">
    <cfRule type="cellIs" dxfId="441" priority="96" operator="notEqual">
      <formula>$AE$2</formula>
    </cfRule>
  </conditionalFormatting>
  <conditionalFormatting sqref="Y262">
    <cfRule type="cellIs" dxfId="440" priority="95" operator="notEqual">
      <formula>$AF$2</formula>
    </cfRule>
  </conditionalFormatting>
  <conditionalFormatting sqref="U262:V262">
    <cfRule type="expression" dxfId="439" priority="94">
      <formula>$E262="SP"</formula>
    </cfRule>
  </conditionalFormatting>
  <conditionalFormatting sqref="U262">
    <cfRule type="cellIs" dxfId="438" priority="93" operator="notEqual">
      <formula>$AB$2</formula>
    </cfRule>
  </conditionalFormatting>
  <conditionalFormatting sqref="V262">
    <cfRule type="cellIs" dxfId="437" priority="92" operator="notEqual">
      <formula>$AC$2</formula>
    </cfRule>
  </conditionalFormatting>
  <conditionalFormatting sqref="H258:M259 M260">
    <cfRule type="expression" dxfId="436" priority="90">
      <formula>$E258="ST"</formula>
    </cfRule>
    <cfRule type="expression" dxfId="435" priority="91">
      <formula>$E258="T"</formula>
    </cfRule>
  </conditionalFormatting>
  <conditionalFormatting sqref="H258:M259 AI258:AL259 M260">
    <cfRule type="expression" dxfId="434" priority="88">
      <formula>$E258="OP"</formula>
    </cfRule>
    <cfRule type="expression" dxfId="433" priority="89">
      <formula>$E258="VAR"</formula>
    </cfRule>
  </conditionalFormatting>
  <conditionalFormatting sqref="Z258:Z259">
    <cfRule type="cellIs" dxfId="432" priority="87" operator="notEqual">
      <formula>$AH$2</formula>
    </cfRule>
  </conditionalFormatting>
  <conditionalFormatting sqref="W258:W259">
    <cfRule type="cellIs" dxfId="431" priority="86" operator="notEqual">
      <formula>$W$10</formula>
    </cfRule>
  </conditionalFormatting>
  <conditionalFormatting sqref="X258:X259">
    <cfRule type="cellIs" dxfId="430" priority="85" operator="notEqual">
      <formula>$AE$2</formula>
    </cfRule>
  </conditionalFormatting>
  <conditionalFormatting sqref="Y258:Y259">
    <cfRule type="cellIs" dxfId="429" priority="84" operator="notEqual">
      <formula>$AF$2</formula>
    </cfRule>
  </conditionalFormatting>
  <conditionalFormatting sqref="U258:V259">
    <cfRule type="expression" dxfId="428" priority="83">
      <formula>$E258="SP"</formula>
    </cfRule>
  </conditionalFormatting>
  <conditionalFormatting sqref="U258:U259">
    <cfRule type="cellIs" dxfId="427" priority="82" operator="notEqual">
      <formula>$AB$2</formula>
    </cfRule>
  </conditionalFormatting>
  <conditionalFormatting sqref="V258:V259">
    <cfRule type="cellIs" dxfId="426" priority="81" operator="notEqual">
      <formula>$AC$2</formula>
    </cfRule>
  </conditionalFormatting>
  <conditionalFormatting sqref="J256">
    <cfRule type="expression" dxfId="425" priority="68">
      <formula>$E256="ST"</formula>
    </cfRule>
    <cfRule type="expression" dxfId="424" priority="69">
      <formula>$E256="T"</formula>
    </cfRule>
  </conditionalFormatting>
  <conditionalFormatting sqref="J256">
    <cfRule type="expression" dxfId="423" priority="66">
      <formula>$E256="OP"</formula>
    </cfRule>
    <cfRule type="expression" dxfId="422" priority="67">
      <formula>$E256="VAR"</formula>
    </cfRule>
  </conditionalFormatting>
  <conditionalFormatting sqref="H26:K29">
    <cfRule type="expression" dxfId="421" priority="64">
      <formula>$E26="ST"</formula>
    </cfRule>
    <cfRule type="expression" dxfId="420" priority="65">
      <formula>$E26="T"</formula>
    </cfRule>
  </conditionalFormatting>
  <conditionalFormatting sqref="AI26:AL29 H26:K29">
    <cfRule type="expression" dxfId="419" priority="62">
      <formula>$E26="OP"</formula>
    </cfRule>
    <cfRule type="expression" dxfId="418" priority="63">
      <formula>$E26="VAR"</formula>
    </cfRule>
  </conditionalFormatting>
  <conditionalFormatting sqref="Z26:Z29">
    <cfRule type="cellIs" dxfId="417" priority="61" operator="notEqual">
      <formula>$AH$2</formula>
    </cfRule>
  </conditionalFormatting>
  <conditionalFormatting sqref="W26:W29">
    <cfRule type="cellIs" dxfId="416" priority="60" operator="notEqual">
      <formula>$W$10</formula>
    </cfRule>
  </conditionalFormatting>
  <conditionalFormatting sqref="X26:X29">
    <cfRule type="cellIs" dxfId="415" priority="59" operator="notEqual">
      <formula>$AE$2</formula>
    </cfRule>
  </conditionalFormatting>
  <conditionalFormatting sqref="Y26:Y29">
    <cfRule type="cellIs" dxfId="414" priority="58" operator="notEqual">
      <formula>$AF$2</formula>
    </cfRule>
  </conditionalFormatting>
  <conditionalFormatting sqref="U26:V29">
    <cfRule type="expression" dxfId="413" priority="57">
      <formula>$E26="SP"</formula>
    </cfRule>
  </conditionalFormatting>
  <conditionalFormatting sqref="U26:U29">
    <cfRule type="cellIs" dxfId="412" priority="56" operator="notEqual">
      <formula>$AB$2</formula>
    </cfRule>
  </conditionalFormatting>
  <conditionalFormatting sqref="V26:V29">
    <cfRule type="cellIs" dxfId="411" priority="55" operator="notEqual">
      <formula>$AC$2</formula>
    </cfRule>
  </conditionalFormatting>
  <conditionalFormatting sqref="H37:K38">
    <cfRule type="expression" dxfId="410" priority="53">
      <formula>$E37="ST"</formula>
    </cfRule>
    <cfRule type="expression" dxfId="409" priority="54">
      <formula>$E37="T"</formula>
    </cfRule>
  </conditionalFormatting>
  <conditionalFormatting sqref="H37:K38 AI37:AL38">
    <cfRule type="expression" dxfId="408" priority="51">
      <formula>$E37="OP"</formula>
    </cfRule>
    <cfRule type="expression" dxfId="407" priority="52">
      <formula>$E37="VAR"</formula>
    </cfRule>
  </conditionalFormatting>
  <conditionalFormatting sqref="Z37:Z38">
    <cfRule type="cellIs" dxfId="406" priority="50" operator="notEqual">
      <formula>$AH$2</formula>
    </cfRule>
  </conditionalFormatting>
  <conditionalFormatting sqref="W37:W38">
    <cfRule type="cellIs" dxfId="405" priority="49" operator="notEqual">
      <formula>$W$10</formula>
    </cfRule>
  </conditionalFormatting>
  <conditionalFormatting sqref="X37:X38">
    <cfRule type="cellIs" dxfId="404" priority="48" operator="notEqual">
      <formula>$AE$2</formula>
    </cfRule>
  </conditionalFormatting>
  <conditionalFormatting sqref="Y37:Y38">
    <cfRule type="cellIs" dxfId="403" priority="47" operator="notEqual">
      <formula>$AF$2</formula>
    </cfRule>
  </conditionalFormatting>
  <conditionalFormatting sqref="U37:V38">
    <cfRule type="expression" dxfId="402" priority="46">
      <formula>$E37="SP"</formula>
    </cfRule>
  </conditionalFormatting>
  <conditionalFormatting sqref="U37:U38">
    <cfRule type="cellIs" dxfId="401" priority="45" operator="notEqual">
      <formula>$AB$2</formula>
    </cfRule>
  </conditionalFormatting>
  <conditionalFormatting sqref="V37:V38">
    <cfRule type="cellIs" dxfId="400" priority="44" operator="notEqual">
      <formula>$AC$2</formula>
    </cfRule>
  </conditionalFormatting>
  <conditionalFormatting sqref="V34:V35">
    <cfRule type="cellIs" dxfId="399" priority="11" operator="notEqual">
      <formula>$AC$2</formula>
    </cfRule>
  </conditionalFormatting>
  <conditionalFormatting sqref="H34:K35">
    <cfRule type="expression" dxfId="398" priority="20">
      <formula>$E34="ST"</formula>
    </cfRule>
    <cfRule type="expression" dxfId="397" priority="21">
      <formula>$E34="T"</formula>
    </cfRule>
  </conditionalFormatting>
  <conditionalFormatting sqref="AI34:AL35 H34:K35">
    <cfRule type="expression" dxfId="396" priority="18">
      <formula>$E34="OP"</formula>
    </cfRule>
    <cfRule type="expression" dxfId="395" priority="19">
      <formula>$E34="VAR"</formula>
    </cfRule>
  </conditionalFormatting>
  <conditionalFormatting sqref="Z34:Z35">
    <cfRule type="cellIs" dxfId="394" priority="17" operator="notEqual">
      <formula>$AH$2</formula>
    </cfRule>
  </conditionalFormatting>
  <conditionalFormatting sqref="W34:W35">
    <cfRule type="cellIs" dxfId="393" priority="16" operator="notEqual">
      <formula>$W$10</formula>
    </cfRule>
  </conditionalFormatting>
  <conditionalFormatting sqref="X34:X35">
    <cfRule type="cellIs" dxfId="392" priority="15" operator="notEqual">
      <formula>$AE$2</formula>
    </cfRule>
  </conditionalFormatting>
  <conditionalFormatting sqref="Y34:Y35">
    <cfRule type="cellIs" dxfId="391" priority="14" operator="notEqual">
      <formula>$AF$2</formula>
    </cfRule>
  </conditionalFormatting>
  <conditionalFormatting sqref="U34:V35">
    <cfRule type="expression" dxfId="390" priority="13">
      <formula>$E34="SP"</formula>
    </cfRule>
  </conditionalFormatting>
  <conditionalFormatting sqref="U34:U35">
    <cfRule type="cellIs" dxfId="389" priority="12" operator="notEqual">
      <formula>$AB$2</formula>
    </cfRule>
  </conditionalFormatting>
  <conditionalFormatting sqref="H36:K36">
    <cfRule type="expression" dxfId="388" priority="42">
      <formula>$E36="ST"</formula>
    </cfRule>
    <cfRule type="expression" dxfId="387" priority="43">
      <formula>$E36="T"</formula>
    </cfRule>
  </conditionalFormatting>
  <conditionalFormatting sqref="H36:K36 AI36:AL36">
    <cfRule type="expression" dxfId="386" priority="40">
      <formula>$E36="OP"</formula>
    </cfRule>
    <cfRule type="expression" dxfId="385" priority="41">
      <formula>$E36="VAR"</formula>
    </cfRule>
  </conditionalFormatting>
  <conditionalFormatting sqref="Z36">
    <cfRule type="cellIs" dxfId="384" priority="39" operator="notEqual">
      <formula>$AH$2</formula>
    </cfRule>
  </conditionalFormatting>
  <conditionalFormatting sqref="W36">
    <cfRule type="cellIs" dxfId="383" priority="38" operator="notEqual">
      <formula>$W$10</formula>
    </cfRule>
  </conditionalFormatting>
  <conditionalFormatting sqref="X36">
    <cfRule type="cellIs" dxfId="382" priority="37" operator="notEqual">
      <formula>$AE$2</formula>
    </cfRule>
  </conditionalFormatting>
  <conditionalFormatting sqref="Y36">
    <cfRule type="cellIs" dxfId="381" priority="36" operator="notEqual">
      <formula>$AF$2</formula>
    </cfRule>
  </conditionalFormatting>
  <conditionalFormatting sqref="U36:V36">
    <cfRule type="expression" dxfId="380" priority="35">
      <formula>$E36="SP"</formula>
    </cfRule>
  </conditionalFormatting>
  <conditionalFormatting sqref="U36">
    <cfRule type="cellIs" dxfId="379" priority="34" operator="notEqual">
      <formula>$AB$2</formula>
    </cfRule>
  </conditionalFormatting>
  <conditionalFormatting sqref="V36">
    <cfRule type="cellIs" dxfId="378" priority="33" operator="notEqual">
      <formula>$AC$2</formula>
    </cfRule>
  </conditionalFormatting>
  <conditionalFormatting sqref="H32:K33">
    <cfRule type="expression" dxfId="377" priority="31">
      <formula>$E32="ST"</formula>
    </cfRule>
    <cfRule type="expression" dxfId="376" priority="32">
      <formula>$E32="T"</formula>
    </cfRule>
  </conditionalFormatting>
  <conditionalFormatting sqref="H32:K33 AI32:AL33">
    <cfRule type="expression" dxfId="375" priority="29">
      <formula>$E32="OP"</formula>
    </cfRule>
    <cfRule type="expression" dxfId="374" priority="30">
      <formula>$E32="VAR"</formula>
    </cfRule>
  </conditionalFormatting>
  <conditionalFormatting sqref="Z32:Z33">
    <cfRule type="cellIs" dxfId="373" priority="28" operator="notEqual">
      <formula>$AH$2</formula>
    </cfRule>
  </conditionalFormatting>
  <conditionalFormatting sqref="W32:W33">
    <cfRule type="cellIs" dxfId="372" priority="27" operator="notEqual">
      <formula>$W$10</formula>
    </cfRule>
  </conditionalFormatting>
  <conditionalFormatting sqref="X32:X33">
    <cfRule type="cellIs" dxfId="371" priority="26" operator="notEqual">
      <formula>$AE$2</formula>
    </cfRule>
  </conditionalFormatting>
  <conditionalFormatting sqref="Y32:Y33">
    <cfRule type="cellIs" dxfId="370" priority="25" operator="notEqual">
      <formula>$AF$2</formula>
    </cfRule>
  </conditionalFormatting>
  <conditionalFormatting sqref="U32:V33">
    <cfRule type="expression" dxfId="369" priority="24">
      <formula>$E32="SP"</formula>
    </cfRule>
  </conditionalFormatting>
  <conditionalFormatting sqref="U32:U33">
    <cfRule type="cellIs" dxfId="368" priority="23" operator="notEqual">
      <formula>$AB$2</formula>
    </cfRule>
  </conditionalFormatting>
  <conditionalFormatting sqref="V32:V33">
    <cfRule type="cellIs" dxfId="367" priority="22" operator="notEqual">
      <formula>$AC$2</formula>
    </cfRule>
  </conditionalFormatting>
  <conditionalFormatting sqref="J30">
    <cfRule type="expression" dxfId="366" priority="9">
      <formula>$E30="ST"</formula>
    </cfRule>
    <cfRule type="expression" dxfId="365" priority="10">
      <formula>$E30="T"</formula>
    </cfRule>
  </conditionalFormatting>
  <conditionalFormatting sqref="J30">
    <cfRule type="expression" dxfId="364" priority="7">
      <formula>$E30="OP"</formula>
    </cfRule>
    <cfRule type="expression" dxfId="363" priority="8">
      <formula>$E30="VAR"</formula>
    </cfRule>
  </conditionalFormatting>
  <conditionalFormatting sqref="AA2">
    <cfRule type="cellIs" dxfId="362" priority="5" operator="lessThan">
      <formula>0</formula>
    </cfRule>
    <cfRule type="cellIs" dxfId="361" priority="6" operator="greaterThanOrEqual">
      <formula>0</formula>
    </cfRule>
  </conditionalFormatting>
  <conditionalFormatting sqref="T2:T4">
    <cfRule type="containsText" dxfId="360" priority="3" operator="containsText" text="OK">
      <formula>NOT(ISERROR(SEARCH("OK",T2)))</formula>
    </cfRule>
    <cfRule type="containsText" dxfId="359" priority="4" operator="containsText" text="CONTROLEER">
      <formula>NOT(ISERROR(SEARCH("CONTROLEER",T2)))</formula>
    </cfRule>
  </conditionalFormatting>
  <conditionalFormatting sqref="S74:S76">
    <cfRule type="expression" dxfId="358" priority="25034">
      <formula>$E73="OP"</formula>
    </cfRule>
    <cfRule type="expression" dxfId="357" priority="25035">
      <formula>$E73="VAR"</formula>
    </cfRule>
  </conditionalFormatting>
  <conditionalFormatting sqref="S78:S80">
    <cfRule type="expression" dxfId="356" priority="1">
      <formula>$E77="OP"</formula>
    </cfRule>
    <cfRule type="expression" dxfId="355" priority="2">
      <formula>$E77="VAR"</formula>
    </cfRule>
  </conditionalFormatting>
  <conditionalFormatting sqref="S297">
    <cfRule type="expression" dxfId="354" priority="25038">
      <formula>$E298="OP"</formula>
    </cfRule>
    <cfRule type="expression" dxfId="353" priority="25039">
      <formula>$E298="VAR"</formula>
    </cfRule>
  </conditionalFormatting>
  <hyperlinks>
    <hyperlink ref="J7" r:id="rId1" xr:uid="{D4D45C49-4D3B-40FD-8D5D-D173D6E2348B}"/>
  </hyperlinks>
  <printOptions horizontalCentered="1"/>
  <pageMargins left="0.70866141732283472" right="0.70866141732283472" top="0.74803149606299213" bottom="0.74803149606299213" header="0.31496062992125984" footer="0.31496062992125984"/>
  <pageSetup paperSize="9" scale="92" fitToHeight="0" orientation="landscape" r:id="rId2"/>
  <headerFooter alignWithMargins="0">
    <oddFooter>&amp;L&amp;"-,Standaard"&amp;9&amp;F
&amp;D&amp;C&amp;"-,Standaard"&amp;9Maatschappelijke zetel: &amp;"-,Vet"&amp;K003C6EEEG NV - Oostlaan 5 - 8560 GULLEGEM&amp;R&amp;"-,Standaard"&amp;9blz. &amp;P / &amp;N</oddFooter>
  </headerFooter>
  <rowBreaks count="1" manualBreakCount="1">
    <brk id="1008" min="7" max="14" man="1"/>
  </rowBreaks>
  <drawing r:id="rId3"/>
  <legacyDrawing r:id="rId4"/>
  <mc:AlternateContent xmlns:mc="http://schemas.openxmlformats.org/markup-compatibility/2006">
    <mc:Choice Requires="x14">
      <controls>
        <mc:AlternateContent xmlns:mc="http://schemas.openxmlformats.org/markup-compatibility/2006">
          <mc:Choice Requires="x14">
            <control shapeId="4098" r:id="rId5" name="Button 2">
              <controlPr defaultSize="0" print="0" autoFill="0" autoPict="0" macro="[0]!MeetstaatExcel" altText="UITREKENEN">
                <anchor moveWithCells="1">
                  <from>
                    <xdr:col>15</xdr:col>
                    <xdr:colOff>68580</xdr:colOff>
                    <xdr:row>2</xdr:row>
                    <xdr:rowOff>7620</xdr:rowOff>
                  </from>
                  <to>
                    <xdr:col>16</xdr:col>
                    <xdr:colOff>640080</xdr:colOff>
                    <xdr:row>4</xdr:row>
                    <xdr:rowOff>175260</xdr:rowOff>
                  </to>
                </anchor>
              </controlPr>
            </control>
          </mc:Choice>
        </mc:AlternateContent>
        <mc:AlternateContent xmlns:mc="http://schemas.openxmlformats.org/markup-compatibility/2006">
          <mc:Choice Requires="x14">
            <control shapeId="4099" r:id="rId6" name="Button 3">
              <controlPr defaultSize="0" print="0" autoFill="0" autoPict="0" macro="[0]!PDFActiveSheet" altText="UITREKENEN">
                <anchor moveWithCells="1">
                  <from>
                    <xdr:col>15</xdr:col>
                    <xdr:colOff>68580</xdr:colOff>
                    <xdr:row>5</xdr:row>
                    <xdr:rowOff>22860</xdr:rowOff>
                  </from>
                  <to>
                    <xdr:col>16</xdr:col>
                    <xdr:colOff>640080</xdr:colOff>
                    <xdr:row>7</xdr:row>
                    <xdr:rowOff>182880</xdr:rowOff>
                  </to>
                </anchor>
              </controlPr>
            </control>
          </mc:Choice>
        </mc:AlternateContent>
        <mc:AlternateContent xmlns:mc="http://schemas.openxmlformats.org/markup-compatibility/2006">
          <mc:Choice Requires="x14">
            <control shapeId="4100" r:id="rId7" name="Button 4">
              <controlPr defaultSize="0" print="0" autoFill="0" autoPict="0" macro="[0]!DetailMeetstaat_Voorbeeld" altText="UITREKENEN">
                <anchor moveWithCells="1">
                  <from>
                    <xdr:col>16</xdr:col>
                    <xdr:colOff>502920</xdr:colOff>
                    <xdr:row>2</xdr:row>
                    <xdr:rowOff>7620</xdr:rowOff>
                  </from>
                  <to>
                    <xdr:col>18</xdr:col>
                    <xdr:colOff>175260</xdr:colOff>
                    <xdr:row>4</xdr:row>
                    <xdr:rowOff>175260</xdr:rowOff>
                  </to>
                </anchor>
              </controlPr>
            </control>
          </mc:Choice>
        </mc:AlternateContent>
      </controls>
    </mc:Choice>
  </mc:AlternateContent>
  <tableParts count="1">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724CF-2C00-4CEB-B5DA-CA4976E69338}">
  <sheetPr codeName="Feuil7"/>
  <dimension ref="C6:C13"/>
  <sheetViews>
    <sheetView workbookViewId="0">
      <selection activeCell="J26" sqref="J26"/>
    </sheetView>
  </sheetViews>
  <sheetFormatPr defaultColWidth="11.42578125" defaultRowHeight="12.6"/>
  <cols>
    <col min="3" max="3" width="45.140625" bestFit="1" customWidth="1"/>
  </cols>
  <sheetData>
    <row r="6" spans="3:3">
      <c r="C6" t="s">
        <v>3481</v>
      </c>
    </row>
    <row r="12" spans="3:3">
      <c r="C12" t="s">
        <v>4181</v>
      </c>
    </row>
    <row r="13" spans="3:3">
      <c r="C13" t="s">
        <v>4182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3833D-540B-4AFA-962D-1763E3858FA0}">
  <sheetPr codeName="Feuil8"/>
  <dimension ref="A2:Y33"/>
  <sheetViews>
    <sheetView workbookViewId="0">
      <selection activeCell="F20" sqref="F20"/>
    </sheetView>
  </sheetViews>
  <sheetFormatPr defaultColWidth="10.28515625" defaultRowHeight="10.15"/>
  <cols>
    <col min="1" max="1" width="8" style="669" bestFit="1" customWidth="1"/>
    <col min="2" max="2" width="8.28515625" style="669" bestFit="1" customWidth="1"/>
    <col min="3" max="3" width="8.140625" style="669" customWidth="1"/>
    <col min="4" max="4" width="17" style="669" customWidth="1"/>
    <col min="5" max="16384" width="10.28515625" style="669"/>
  </cols>
  <sheetData>
    <row r="2" spans="1:25" ht="18" thickBot="1">
      <c r="C2" s="916"/>
      <c r="D2" s="917"/>
      <c r="E2" s="917"/>
      <c r="F2" s="917"/>
      <c r="G2" s="917"/>
      <c r="H2" s="917"/>
      <c r="I2" s="917"/>
      <c r="J2" s="917"/>
      <c r="K2" s="917"/>
      <c r="L2" s="917"/>
      <c r="M2" s="917"/>
      <c r="N2" s="917"/>
      <c r="O2" s="917"/>
      <c r="P2" s="916"/>
      <c r="Q2" s="916"/>
      <c r="R2" s="916"/>
      <c r="S2" s="916"/>
      <c r="T2" s="916"/>
      <c r="U2" s="916"/>
    </row>
    <row r="3" spans="1:25" ht="18" thickBot="1">
      <c r="C3" s="672"/>
      <c r="D3" s="673" t="s">
        <v>3397</v>
      </c>
      <c r="E3" s="674"/>
      <c r="F3" s="675">
        <v>9.7664000000000009</v>
      </c>
      <c r="G3" s="675">
        <v>6.9888000000000012</v>
      </c>
      <c r="H3" s="675">
        <v>5.2416</v>
      </c>
      <c r="I3" s="675">
        <v>3.9424000000000006</v>
      </c>
      <c r="J3" s="675">
        <v>3.0912000000000002</v>
      </c>
      <c r="K3" s="675">
        <v>1.9712000000000003</v>
      </c>
      <c r="L3" s="675">
        <v>1.3440000000000001</v>
      </c>
      <c r="M3" s="675">
        <v>1.0752000000000002</v>
      </c>
      <c r="N3" s="675">
        <v>0.67200000000000004</v>
      </c>
      <c r="O3" s="676">
        <v>0.4032</v>
      </c>
      <c r="P3" s="671"/>
      <c r="Q3" s="671"/>
      <c r="R3" s="671"/>
      <c r="S3" s="671"/>
      <c r="T3" s="670"/>
      <c r="U3" s="670"/>
    </row>
    <row r="4" spans="1:25" ht="13.9" thickBot="1">
      <c r="B4" s="677"/>
      <c r="C4" s="677"/>
      <c r="D4" s="678" t="s">
        <v>3398</v>
      </c>
      <c r="E4" s="679"/>
      <c r="F4" s="679">
        <v>300</v>
      </c>
      <c r="G4" s="679">
        <v>240</v>
      </c>
      <c r="H4" s="679">
        <v>210</v>
      </c>
      <c r="I4" s="679">
        <v>170</v>
      </c>
      <c r="J4" s="679">
        <v>150</v>
      </c>
      <c r="K4" s="679">
        <v>120</v>
      </c>
      <c r="L4" s="679">
        <v>90</v>
      </c>
      <c r="M4" s="679">
        <v>70</v>
      </c>
      <c r="N4" s="679">
        <v>60</v>
      </c>
      <c r="O4" s="679">
        <v>40</v>
      </c>
      <c r="P4" s="680">
        <v>35</v>
      </c>
      <c r="Q4" s="681">
        <v>15</v>
      </c>
      <c r="R4" s="681">
        <v>20</v>
      </c>
      <c r="S4" s="681">
        <v>60</v>
      </c>
      <c r="T4" s="682">
        <v>480</v>
      </c>
      <c r="U4" s="683">
        <v>90</v>
      </c>
    </row>
    <row r="5" spans="1:25" ht="24.6" thickBot="1">
      <c r="A5" s="684" t="s">
        <v>3397</v>
      </c>
      <c r="B5" s="684" t="s">
        <v>4183</v>
      </c>
      <c r="C5" s="684" t="s">
        <v>4184</v>
      </c>
      <c r="D5" s="685" t="s">
        <v>4185</v>
      </c>
      <c r="E5" s="686">
        <v>300</v>
      </c>
      <c r="F5" s="687">
        <v>240</v>
      </c>
      <c r="G5" s="686">
        <v>185</v>
      </c>
      <c r="H5" s="687">
        <v>150</v>
      </c>
      <c r="I5" s="686">
        <v>120</v>
      </c>
      <c r="J5" s="687">
        <v>95</v>
      </c>
      <c r="K5" s="686">
        <v>70</v>
      </c>
      <c r="L5" s="687">
        <v>50</v>
      </c>
      <c r="M5" s="686">
        <v>35</v>
      </c>
      <c r="N5" s="687" t="s">
        <v>4186</v>
      </c>
      <c r="O5" s="688" t="s">
        <v>4187</v>
      </c>
      <c r="P5" s="689" t="s">
        <v>3458</v>
      </c>
      <c r="Q5" s="690" t="s">
        <v>4188</v>
      </c>
      <c r="R5" s="691" t="s">
        <v>4189</v>
      </c>
      <c r="S5" s="692" t="s">
        <v>4190</v>
      </c>
      <c r="T5" s="693" t="s">
        <v>4191</v>
      </c>
      <c r="U5" s="694" t="s">
        <v>4192</v>
      </c>
    </row>
    <row r="6" spans="1:25" ht="13.15">
      <c r="B6" s="695"/>
      <c r="C6" s="695"/>
      <c r="D6" s="696"/>
      <c r="E6" s="697"/>
      <c r="F6" s="698"/>
      <c r="G6" s="697"/>
      <c r="H6" s="698"/>
      <c r="I6" s="697"/>
      <c r="J6" s="698"/>
      <c r="K6" s="697"/>
      <c r="L6" s="698"/>
      <c r="M6" s="697"/>
      <c r="N6" s="698"/>
      <c r="O6" s="697"/>
      <c r="P6" s="698"/>
      <c r="Q6" s="699"/>
      <c r="R6" s="700"/>
      <c r="S6" s="699"/>
      <c r="T6" s="700"/>
      <c r="U6" s="701"/>
    </row>
    <row r="7" spans="1:25" ht="13.15">
      <c r="A7" s="702">
        <f>ROUNDUP(SUMPRODUCT($E$3:$U$3,E7:U7),2)</f>
        <v>0</v>
      </c>
      <c r="B7" s="695">
        <f t="shared" ref="B7:B33" si="0">C7*60</f>
        <v>0</v>
      </c>
      <c r="C7" s="695">
        <f t="shared" ref="C7:C33" si="1">ROUNDUP(SUMPRODUCT($E$4:$U$4,E7:U7)/60,2)</f>
        <v>0</v>
      </c>
      <c r="D7" s="703" t="s">
        <v>3490</v>
      </c>
      <c r="E7" s="704"/>
      <c r="F7" s="705"/>
      <c r="G7" s="704"/>
      <c r="H7" s="705"/>
      <c r="I7" s="704"/>
      <c r="J7" s="705"/>
      <c r="K7" s="704"/>
      <c r="L7" s="705"/>
      <c r="M7" s="704"/>
      <c r="N7" s="705"/>
      <c r="O7" s="704"/>
      <c r="P7" s="705"/>
      <c r="Q7" s="706"/>
      <c r="R7" s="707"/>
      <c r="S7" s="706"/>
      <c r="T7" s="707"/>
      <c r="U7" s="708"/>
      <c r="V7" s="709"/>
    </row>
    <row r="8" spans="1:25" ht="13.15">
      <c r="A8" s="702">
        <f t="shared" ref="A8:A33" si="2">ROUNDUP(SUMPRODUCT($E$3:$U$3,E8:U8),2)</f>
        <v>0</v>
      </c>
      <c r="B8" s="695">
        <f t="shared" si="0"/>
        <v>0</v>
      </c>
      <c r="C8" s="695">
        <f t="shared" si="1"/>
        <v>0</v>
      </c>
      <c r="D8" s="703"/>
      <c r="E8" s="704"/>
      <c r="F8" s="705"/>
      <c r="G8" s="704"/>
      <c r="H8" s="705"/>
      <c r="I8" s="704"/>
      <c r="J8" s="705"/>
      <c r="K8" s="704"/>
      <c r="L8" s="705"/>
      <c r="M8" s="704"/>
      <c r="N8" s="705"/>
      <c r="O8" s="704"/>
      <c r="P8" s="705"/>
      <c r="Q8" s="706"/>
      <c r="R8" s="707"/>
      <c r="S8" s="706"/>
      <c r="T8" s="707"/>
      <c r="U8" s="708"/>
    </row>
    <row r="9" spans="1:25" ht="13.15">
      <c r="A9" s="702">
        <f t="shared" si="2"/>
        <v>0</v>
      </c>
      <c r="B9" s="695">
        <f t="shared" si="0"/>
        <v>0</v>
      </c>
      <c r="C9" s="695">
        <f t="shared" si="1"/>
        <v>0</v>
      </c>
      <c r="D9" s="703" t="s">
        <v>3637</v>
      </c>
      <c r="E9" s="704"/>
      <c r="F9" s="705"/>
      <c r="G9" s="704"/>
      <c r="H9" s="705"/>
      <c r="I9" s="704"/>
      <c r="J9" s="705"/>
      <c r="K9" s="704"/>
      <c r="L9" s="705"/>
      <c r="M9" s="704"/>
      <c r="N9" s="705"/>
      <c r="O9" s="704"/>
      <c r="P9" s="705"/>
      <c r="Q9" s="706"/>
      <c r="R9" s="707"/>
      <c r="S9" s="706"/>
      <c r="T9" s="707"/>
      <c r="U9" s="708"/>
      <c r="X9" s="669">
        <v>35.839999999999996</v>
      </c>
      <c r="Y9" s="669" t="s">
        <v>4193</v>
      </c>
    </row>
    <row r="10" spans="1:25" ht="13.15">
      <c r="A10" s="702">
        <f t="shared" si="2"/>
        <v>0</v>
      </c>
      <c r="B10" s="695">
        <f t="shared" si="0"/>
        <v>0</v>
      </c>
      <c r="C10" s="695">
        <f t="shared" si="1"/>
        <v>0</v>
      </c>
      <c r="D10" s="703" t="s">
        <v>3640</v>
      </c>
      <c r="E10" s="704"/>
      <c r="F10" s="705"/>
      <c r="G10" s="704"/>
      <c r="H10" s="705"/>
      <c r="I10" s="704"/>
      <c r="J10" s="705"/>
      <c r="K10" s="704"/>
      <c r="L10" s="705"/>
      <c r="M10" s="704"/>
      <c r="N10" s="705"/>
      <c r="O10" s="704"/>
      <c r="P10" s="705"/>
      <c r="Q10" s="706"/>
      <c r="R10" s="707"/>
      <c r="S10" s="706"/>
      <c r="T10" s="707"/>
      <c r="U10" s="708"/>
      <c r="X10" s="669">
        <v>22.5</v>
      </c>
      <c r="Y10" s="669" t="s">
        <v>4194</v>
      </c>
    </row>
    <row r="11" spans="1:25" ht="26.45">
      <c r="A11" s="702">
        <f t="shared" si="2"/>
        <v>0</v>
      </c>
      <c r="B11" s="695">
        <f t="shared" si="0"/>
        <v>0</v>
      </c>
      <c r="C11" s="695">
        <f t="shared" si="1"/>
        <v>0</v>
      </c>
      <c r="D11" s="703" t="s">
        <v>3643</v>
      </c>
      <c r="E11" s="704"/>
      <c r="F11" s="705"/>
      <c r="G11" s="704"/>
      <c r="H11" s="705"/>
      <c r="I11" s="704"/>
      <c r="J11" s="705"/>
      <c r="K11" s="704"/>
      <c r="L11" s="705"/>
      <c r="M11" s="704"/>
      <c r="N11" s="705"/>
      <c r="O11" s="704"/>
      <c r="P11" s="705"/>
      <c r="Q11" s="706"/>
      <c r="R11" s="707"/>
      <c r="S11" s="706"/>
      <c r="T11" s="707"/>
      <c r="U11" s="708"/>
      <c r="X11" s="669">
        <v>17</v>
      </c>
      <c r="Y11" s="669" t="s">
        <v>4195</v>
      </c>
    </row>
    <row r="12" spans="1:25" ht="13.15">
      <c r="A12" s="702">
        <f t="shared" si="2"/>
        <v>0</v>
      </c>
      <c r="B12" s="695">
        <f t="shared" si="0"/>
        <v>0</v>
      </c>
      <c r="C12" s="695">
        <f t="shared" si="1"/>
        <v>0</v>
      </c>
      <c r="D12" s="703"/>
      <c r="E12" s="704"/>
      <c r="F12" s="705"/>
      <c r="G12" s="704"/>
      <c r="H12" s="705"/>
      <c r="I12" s="704"/>
      <c r="J12" s="705"/>
      <c r="K12" s="704"/>
      <c r="L12" s="705"/>
      <c r="M12" s="704"/>
      <c r="N12" s="705"/>
      <c r="O12" s="704"/>
      <c r="P12" s="705"/>
      <c r="Q12" s="706"/>
      <c r="R12" s="707"/>
      <c r="S12" s="706"/>
      <c r="T12" s="707"/>
      <c r="U12" s="708"/>
      <c r="X12" s="669">
        <v>20.92</v>
      </c>
      <c r="Y12" s="669" t="s">
        <v>4196</v>
      </c>
    </row>
    <row r="13" spans="1:25" ht="13.15">
      <c r="A13" s="702">
        <f t="shared" si="2"/>
        <v>0</v>
      </c>
      <c r="B13" s="695">
        <f t="shared" si="0"/>
        <v>0</v>
      </c>
      <c r="C13" s="695">
        <f t="shared" si="1"/>
        <v>0</v>
      </c>
      <c r="D13" s="703" t="s">
        <v>3648</v>
      </c>
      <c r="E13" s="704"/>
      <c r="F13" s="705"/>
      <c r="G13" s="704"/>
      <c r="H13" s="705"/>
      <c r="I13" s="704"/>
      <c r="J13" s="705"/>
      <c r="K13" s="704"/>
      <c r="L13" s="705"/>
      <c r="M13" s="704"/>
      <c r="N13" s="705"/>
      <c r="O13" s="704"/>
      <c r="P13" s="705"/>
      <c r="Q13" s="706"/>
      <c r="R13" s="707"/>
      <c r="S13" s="706"/>
      <c r="T13" s="707"/>
      <c r="U13" s="708"/>
      <c r="X13" s="669">
        <v>15</v>
      </c>
      <c r="Y13" s="669" t="s">
        <v>4197</v>
      </c>
    </row>
    <row r="14" spans="1:25" ht="13.15">
      <c r="A14" s="702">
        <f t="shared" si="2"/>
        <v>0</v>
      </c>
      <c r="B14" s="695">
        <f t="shared" si="0"/>
        <v>0</v>
      </c>
      <c r="C14" s="695">
        <f t="shared" si="1"/>
        <v>0</v>
      </c>
      <c r="D14" s="703" t="s">
        <v>3651</v>
      </c>
      <c r="E14" s="704"/>
      <c r="F14" s="705"/>
      <c r="G14" s="704"/>
      <c r="H14" s="705"/>
      <c r="I14" s="704"/>
      <c r="J14" s="705"/>
      <c r="K14" s="704"/>
      <c r="L14" s="705"/>
      <c r="M14" s="704"/>
      <c r="N14" s="705"/>
      <c r="O14" s="704"/>
      <c r="P14" s="705"/>
      <c r="Q14" s="706"/>
      <c r="R14" s="707"/>
      <c r="S14" s="706"/>
      <c r="T14" s="707"/>
      <c r="U14" s="708"/>
      <c r="X14" s="669">
        <v>20.59</v>
      </c>
      <c r="Y14" s="669" t="s">
        <v>4198</v>
      </c>
    </row>
    <row r="15" spans="1:25" ht="13.15">
      <c r="A15" s="702">
        <f t="shared" si="2"/>
        <v>0</v>
      </c>
      <c r="B15" s="695">
        <f t="shared" si="0"/>
        <v>0</v>
      </c>
      <c r="C15" s="695">
        <f t="shared" si="1"/>
        <v>0</v>
      </c>
      <c r="D15" s="703" t="s">
        <v>3653</v>
      </c>
      <c r="E15" s="704"/>
      <c r="F15" s="705"/>
      <c r="G15" s="704"/>
      <c r="H15" s="705"/>
      <c r="I15" s="704"/>
      <c r="J15" s="705"/>
      <c r="K15" s="704"/>
      <c r="L15" s="705"/>
      <c r="M15" s="704"/>
      <c r="N15" s="705"/>
      <c r="O15" s="704"/>
      <c r="P15" s="705"/>
      <c r="Q15" s="706"/>
      <c r="R15" s="707"/>
      <c r="S15" s="706"/>
      <c r="T15" s="707"/>
      <c r="U15" s="708"/>
      <c r="X15" s="669">
        <v>19.75</v>
      </c>
      <c r="Y15" s="669" t="s">
        <v>4199</v>
      </c>
    </row>
    <row r="16" spans="1:25" ht="13.15">
      <c r="A16" s="702">
        <f t="shared" si="2"/>
        <v>0</v>
      </c>
      <c r="B16" s="695">
        <f t="shared" si="0"/>
        <v>0</v>
      </c>
      <c r="C16" s="695">
        <f t="shared" si="1"/>
        <v>0</v>
      </c>
      <c r="D16" s="703"/>
      <c r="E16" s="704"/>
      <c r="F16" s="705"/>
      <c r="G16" s="704"/>
      <c r="H16" s="705"/>
      <c r="I16" s="704"/>
      <c r="J16" s="705"/>
      <c r="K16" s="704"/>
      <c r="L16" s="705"/>
      <c r="M16" s="704"/>
      <c r="N16" s="705"/>
      <c r="O16" s="704"/>
      <c r="P16" s="705"/>
      <c r="Q16" s="706"/>
      <c r="R16" s="707"/>
      <c r="S16" s="706"/>
      <c r="T16" s="707"/>
      <c r="U16" s="708"/>
      <c r="X16" s="669">
        <v>4.5</v>
      </c>
      <c r="Y16" s="669" t="s">
        <v>4200</v>
      </c>
    </row>
    <row r="17" spans="1:21" ht="13.15">
      <c r="A17" s="702">
        <f t="shared" si="2"/>
        <v>0</v>
      </c>
      <c r="B17" s="695">
        <f t="shared" si="0"/>
        <v>0</v>
      </c>
      <c r="C17" s="695">
        <f t="shared" si="1"/>
        <v>0</v>
      </c>
      <c r="D17" s="703"/>
      <c r="E17" s="704"/>
      <c r="F17" s="705"/>
      <c r="G17" s="704"/>
      <c r="H17" s="705"/>
      <c r="I17" s="704"/>
      <c r="J17" s="705"/>
      <c r="K17" s="704"/>
      <c r="L17" s="705"/>
      <c r="M17" s="704"/>
      <c r="N17" s="705"/>
      <c r="O17" s="704"/>
      <c r="P17" s="705"/>
      <c r="Q17" s="706"/>
      <c r="R17" s="707"/>
      <c r="S17" s="706"/>
      <c r="T17" s="707"/>
      <c r="U17" s="708"/>
    </row>
    <row r="18" spans="1:21" ht="13.15">
      <c r="A18" s="702">
        <f t="shared" si="2"/>
        <v>0</v>
      </c>
      <c r="B18" s="695">
        <f t="shared" si="0"/>
        <v>0</v>
      </c>
      <c r="C18" s="695">
        <f t="shared" si="1"/>
        <v>0</v>
      </c>
      <c r="D18" s="703"/>
      <c r="E18" s="704"/>
      <c r="F18" s="705"/>
      <c r="G18" s="704"/>
      <c r="H18" s="705"/>
      <c r="I18" s="704"/>
      <c r="J18" s="705"/>
      <c r="K18" s="704"/>
      <c r="L18" s="705"/>
      <c r="M18" s="704"/>
      <c r="N18" s="705"/>
      <c r="O18" s="704"/>
      <c r="P18" s="705"/>
      <c r="Q18" s="706"/>
      <c r="R18" s="707"/>
      <c r="S18" s="706"/>
      <c r="T18" s="707"/>
      <c r="U18" s="708"/>
    </row>
    <row r="19" spans="1:21" ht="13.15">
      <c r="A19" s="702">
        <f t="shared" si="2"/>
        <v>0</v>
      </c>
      <c r="B19" s="695">
        <f t="shared" si="0"/>
        <v>0</v>
      </c>
      <c r="C19" s="695">
        <f t="shared" si="1"/>
        <v>0</v>
      </c>
      <c r="D19" s="703"/>
      <c r="E19" s="704"/>
      <c r="F19" s="705"/>
      <c r="G19" s="704"/>
      <c r="H19" s="705"/>
      <c r="I19" s="704"/>
      <c r="J19" s="705"/>
      <c r="K19" s="704"/>
      <c r="L19" s="705"/>
      <c r="M19" s="704"/>
      <c r="N19" s="705"/>
      <c r="O19" s="704"/>
      <c r="P19" s="705"/>
      <c r="Q19" s="706"/>
      <c r="R19" s="707"/>
      <c r="S19" s="706"/>
      <c r="T19" s="707"/>
      <c r="U19" s="708"/>
    </row>
    <row r="20" spans="1:21" ht="13.15">
      <c r="A20" s="702">
        <f t="shared" si="2"/>
        <v>0</v>
      </c>
      <c r="B20" s="695">
        <f t="shared" si="0"/>
        <v>0</v>
      </c>
      <c r="C20" s="695">
        <f t="shared" si="1"/>
        <v>0</v>
      </c>
      <c r="D20" s="703"/>
      <c r="E20" s="704"/>
      <c r="F20" s="705"/>
      <c r="G20" s="704"/>
      <c r="H20" s="705"/>
      <c r="I20" s="704"/>
      <c r="J20" s="705"/>
      <c r="K20" s="704"/>
      <c r="L20" s="705"/>
      <c r="M20" s="704"/>
      <c r="N20" s="705"/>
      <c r="O20" s="704"/>
      <c r="P20" s="705"/>
      <c r="Q20" s="706"/>
      <c r="R20" s="707"/>
      <c r="S20" s="706"/>
      <c r="T20" s="707"/>
      <c r="U20" s="708"/>
    </row>
    <row r="21" spans="1:21" ht="13.15">
      <c r="A21" s="702">
        <f t="shared" si="2"/>
        <v>0</v>
      </c>
      <c r="B21" s="695">
        <f t="shared" si="0"/>
        <v>0</v>
      </c>
      <c r="C21" s="695">
        <f t="shared" si="1"/>
        <v>0</v>
      </c>
      <c r="D21" s="703"/>
      <c r="E21" s="704"/>
      <c r="F21" s="705"/>
      <c r="G21" s="704"/>
      <c r="H21" s="705"/>
      <c r="I21" s="704"/>
      <c r="J21" s="705"/>
      <c r="K21" s="704"/>
      <c r="L21" s="705"/>
      <c r="M21" s="704"/>
      <c r="N21" s="705"/>
      <c r="O21" s="704"/>
      <c r="P21" s="705"/>
      <c r="Q21" s="706"/>
      <c r="R21" s="707"/>
      <c r="S21" s="706"/>
      <c r="T21" s="707"/>
      <c r="U21" s="708"/>
    </row>
    <row r="22" spans="1:21" ht="13.15">
      <c r="A22" s="702">
        <f t="shared" si="2"/>
        <v>0</v>
      </c>
      <c r="B22" s="695">
        <f t="shared" si="0"/>
        <v>0</v>
      </c>
      <c r="C22" s="695">
        <f t="shared" si="1"/>
        <v>0</v>
      </c>
      <c r="D22" s="703"/>
      <c r="E22" s="704"/>
      <c r="F22" s="705"/>
      <c r="G22" s="704"/>
      <c r="H22" s="705"/>
      <c r="I22" s="704"/>
      <c r="J22" s="705"/>
      <c r="K22" s="704"/>
      <c r="L22" s="705"/>
      <c r="M22" s="704"/>
      <c r="N22" s="705"/>
      <c r="O22" s="704"/>
      <c r="P22" s="705"/>
      <c r="Q22" s="706"/>
      <c r="R22" s="707"/>
      <c r="S22" s="706"/>
      <c r="T22" s="707"/>
      <c r="U22" s="708"/>
    </row>
    <row r="23" spans="1:21" ht="13.15">
      <c r="A23" s="702">
        <f t="shared" si="2"/>
        <v>0</v>
      </c>
      <c r="B23" s="695">
        <f t="shared" si="0"/>
        <v>0</v>
      </c>
      <c r="C23" s="695">
        <f t="shared" si="1"/>
        <v>0</v>
      </c>
      <c r="D23" s="703"/>
      <c r="E23" s="704"/>
      <c r="F23" s="705"/>
      <c r="G23" s="704"/>
      <c r="H23" s="705"/>
      <c r="I23" s="704"/>
      <c r="J23" s="705"/>
      <c r="K23" s="704"/>
      <c r="L23" s="705"/>
      <c r="M23" s="704"/>
      <c r="N23" s="705"/>
      <c r="O23" s="704"/>
      <c r="P23" s="705"/>
      <c r="Q23" s="706"/>
      <c r="R23" s="707"/>
      <c r="S23" s="706"/>
      <c r="T23" s="707"/>
      <c r="U23" s="708"/>
    </row>
    <row r="24" spans="1:21" ht="13.15">
      <c r="A24" s="702">
        <f t="shared" si="2"/>
        <v>0</v>
      </c>
      <c r="B24" s="695">
        <f t="shared" si="0"/>
        <v>0</v>
      </c>
      <c r="C24" s="695">
        <f t="shared" si="1"/>
        <v>0</v>
      </c>
      <c r="D24" s="703"/>
      <c r="E24" s="704"/>
      <c r="F24" s="705"/>
      <c r="G24" s="704"/>
      <c r="H24" s="705"/>
      <c r="I24" s="704"/>
      <c r="J24" s="705"/>
      <c r="K24" s="704"/>
      <c r="L24" s="705"/>
      <c r="M24" s="704"/>
      <c r="N24" s="705"/>
      <c r="O24" s="704"/>
      <c r="P24" s="705"/>
      <c r="Q24" s="706"/>
      <c r="R24" s="707"/>
      <c r="S24" s="706"/>
      <c r="T24" s="707"/>
      <c r="U24" s="708"/>
    </row>
    <row r="25" spans="1:21" ht="13.15">
      <c r="A25" s="702">
        <f t="shared" si="2"/>
        <v>0</v>
      </c>
      <c r="B25" s="695">
        <f t="shared" si="0"/>
        <v>0</v>
      </c>
      <c r="C25" s="695">
        <f t="shared" si="1"/>
        <v>0</v>
      </c>
      <c r="D25" s="703"/>
      <c r="E25" s="704"/>
      <c r="F25" s="705"/>
      <c r="G25" s="704"/>
      <c r="H25" s="705"/>
      <c r="I25" s="704"/>
      <c r="J25" s="705"/>
      <c r="K25" s="704"/>
      <c r="L25" s="705"/>
      <c r="M25" s="704"/>
      <c r="N25" s="705"/>
      <c r="O25" s="704"/>
      <c r="P25" s="705"/>
      <c r="Q25" s="706"/>
      <c r="R25" s="707"/>
      <c r="S25" s="706"/>
      <c r="T25" s="707"/>
      <c r="U25" s="708"/>
    </row>
    <row r="26" spans="1:21" ht="13.15">
      <c r="A26" s="702">
        <f t="shared" si="2"/>
        <v>0</v>
      </c>
      <c r="B26" s="695">
        <f t="shared" si="0"/>
        <v>0</v>
      </c>
      <c r="C26" s="695">
        <f t="shared" si="1"/>
        <v>0</v>
      </c>
      <c r="D26" s="703"/>
      <c r="E26" s="704"/>
      <c r="F26" s="705"/>
      <c r="G26" s="704"/>
      <c r="H26" s="705"/>
      <c r="I26" s="704"/>
      <c r="J26" s="705"/>
      <c r="K26" s="704"/>
      <c r="L26" s="705"/>
      <c r="M26" s="704"/>
      <c r="N26" s="705"/>
      <c r="O26" s="704"/>
      <c r="P26" s="705"/>
      <c r="Q26" s="706"/>
      <c r="R26" s="707"/>
      <c r="S26" s="706"/>
      <c r="T26" s="707"/>
      <c r="U26" s="708"/>
    </row>
    <row r="27" spans="1:21" ht="13.15">
      <c r="A27" s="702">
        <f t="shared" si="2"/>
        <v>0</v>
      </c>
      <c r="B27" s="695">
        <f t="shared" si="0"/>
        <v>0</v>
      </c>
      <c r="C27" s="695">
        <f t="shared" si="1"/>
        <v>0</v>
      </c>
      <c r="D27" s="703"/>
      <c r="E27" s="704"/>
      <c r="F27" s="705"/>
      <c r="G27" s="704"/>
      <c r="H27" s="705"/>
      <c r="I27" s="704"/>
      <c r="J27" s="705"/>
      <c r="K27" s="704"/>
      <c r="L27" s="705"/>
      <c r="M27" s="704"/>
      <c r="N27" s="705"/>
      <c r="O27" s="704"/>
      <c r="P27" s="705"/>
      <c r="Q27" s="706"/>
      <c r="R27" s="707"/>
      <c r="S27" s="706"/>
      <c r="T27" s="707"/>
      <c r="U27" s="708"/>
    </row>
    <row r="28" spans="1:21" ht="13.15">
      <c r="A28" s="702">
        <f t="shared" si="2"/>
        <v>0</v>
      </c>
      <c r="B28" s="695">
        <f t="shared" si="0"/>
        <v>0</v>
      </c>
      <c r="C28" s="695">
        <f t="shared" si="1"/>
        <v>0</v>
      </c>
      <c r="D28" s="703"/>
      <c r="E28" s="704"/>
      <c r="F28" s="705"/>
      <c r="G28" s="704"/>
      <c r="H28" s="705"/>
      <c r="I28" s="704"/>
      <c r="J28" s="705"/>
      <c r="K28" s="704"/>
      <c r="L28" s="705"/>
      <c r="M28" s="704"/>
      <c r="N28" s="705"/>
      <c r="O28" s="704"/>
      <c r="P28" s="705"/>
      <c r="Q28" s="706"/>
      <c r="R28" s="707"/>
      <c r="S28" s="706"/>
      <c r="T28" s="707"/>
      <c r="U28" s="708"/>
    </row>
    <row r="29" spans="1:21" ht="13.15">
      <c r="A29" s="702">
        <f t="shared" si="2"/>
        <v>0</v>
      </c>
      <c r="B29" s="695">
        <f t="shared" si="0"/>
        <v>0</v>
      </c>
      <c r="C29" s="695">
        <f t="shared" si="1"/>
        <v>0</v>
      </c>
      <c r="D29" s="703"/>
      <c r="E29" s="704"/>
      <c r="F29" s="705"/>
      <c r="G29" s="704"/>
      <c r="H29" s="705"/>
      <c r="I29" s="704"/>
      <c r="J29" s="705"/>
      <c r="K29" s="704"/>
      <c r="L29" s="705"/>
      <c r="M29" s="704"/>
      <c r="N29" s="705"/>
      <c r="O29" s="704"/>
      <c r="P29" s="705"/>
      <c r="Q29" s="706"/>
      <c r="R29" s="707"/>
      <c r="S29" s="706"/>
      <c r="T29" s="707"/>
      <c r="U29" s="708"/>
    </row>
    <row r="30" spans="1:21" ht="13.15">
      <c r="A30" s="702">
        <f t="shared" si="2"/>
        <v>0</v>
      </c>
      <c r="B30" s="695">
        <f t="shared" si="0"/>
        <v>0</v>
      </c>
      <c r="C30" s="695">
        <f t="shared" si="1"/>
        <v>0</v>
      </c>
      <c r="D30" s="703"/>
      <c r="E30" s="704"/>
      <c r="F30" s="705"/>
      <c r="G30" s="704"/>
      <c r="H30" s="705"/>
      <c r="I30" s="704"/>
      <c r="J30" s="705"/>
      <c r="K30" s="704"/>
      <c r="L30" s="705"/>
      <c r="M30" s="704"/>
      <c r="N30" s="705"/>
      <c r="O30" s="704"/>
      <c r="P30" s="705"/>
      <c r="Q30" s="706"/>
      <c r="R30" s="707"/>
      <c r="S30" s="706"/>
      <c r="T30" s="707"/>
      <c r="U30" s="708"/>
    </row>
    <row r="31" spans="1:21" ht="13.15">
      <c r="A31" s="702">
        <f t="shared" si="2"/>
        <v>0</v>
      </c>
      <c r="B31" s="695">
        <f t="shared" si="0"/>
        <v>0</v>
      </c>
      <c r="C31" s="695">
        <f t="shared" si="1"/>
        <v>0</v>
      </c>
      <c r="D31" s="703"/>
      <c r="E31" s="704"/>
      <c r="F31" s="705"/>
      <c r="G31" s="704"/>
      <c r="H31" s="705"/>
      <c r="I31" s="704"/>
      <c r="J31" s="705"/>
      <c r="K31" s="704"/>
      <c r="L31" s="705"/>
      <c r="M31" s="704"/>
      <c r="N31" s="705"/>
      <c r="O31" s="704"/>
      <c r="P31" s="705"/>
      <c r="Q31" s="706"/>
      <c r="R31" s="707"/>
      <c r="S31" s="706"/>
      <c r="T31" s="707"/>
      <c r="U31" s="708"/>
    </row>
    <row r="32" spans="1:21" ht="13.15">
      <c r="A32" s="702">
        <f t="shared" si="2"/>
        <v>0</v>
      </c>
      <c r="B32" s="695">
        <f t="shared" si="0"/>
        <v>0</v>
      </c>
      <c r="C32" s="695">
        <f t="shared" si="1"/>
        <v>0</v>
      </c>
      <c r="D32" s="703"/>
      <c r="E32" s="704"/>
      <c r="F32" s="705"/>
      <c r="G32" s="704"/>
      <c r="H32" s="705"/>
      <c r="I32" s="704"/>
      <c r="J32" s="705"/>
      <c r="K32" s="704"/>
      <c r="L32" s="705"/>
      <c r="M32" s="704"/>
      <c r="N32" s="705"/>
      <c r="O32" s="704"/>
      <c r="P32" s="705"/>
      <c r="Q32" s="706"/>
      <c r="R32" s="707"/>
      <c r="S32" s="706"/>
      <c r="T32" s="707"/>
      <c r="U32" s="708"/>
    </row>
    <row r="33" spans="1:21" ht="13.9" thickBot="1">
      <c r="A33" s="702">
        <f t="shared" si="2"/>
        <v>0</v>
      </c>
      <c r="B33" s="695">
        <f t="shared" si="0"/>
        <v>0</v>
      </c>
      <c r="C33" s="695">
        <f t="shared" si="1"/>
        <v>0</v>
      </c>
      <c r="D33" s="710"/>
      <c r="E33" s="711"/>
      <c r="F33" s="712"/>
      <c r="G33" s="711"/>
      <c r="H33" s="712"/>
      <c r="I33" s="711"/>
      <c r="J33" s="712"/>
      <c r="K33" s="711"/>
      <c r="L33" s="712"/>
      <c r="M33" s="711"/>
      <c r="N33" s="712"/>
      <c r="O33" s="711"/>
      <c r="P33" s="712"/>
      <c r="Q33" s="713"/>
      <c r="R33" s="714"/>
      <c r="S33" s="713"/>
      <c r="T33" s="714"/>
      <c r="U33" s="715"/>
    </row>
  </sheetData>
  <mergeCells count="1">
    <mergeCell ref="C2:U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6"/>
  <dimension ref="A1:K33"/>
  <sheetViews>
    <sheetView workbookViewId="0">
      <selection sqref="A1:H1"/>
    </sheetView>
  </sheetViews>
  <sheetFormatPr defaultColWidth="9.140625" defaultRowHeight="14.45"/>
  <cols>
    <col min="1" max="2" width="5.7109375" style="66" customWidth="1"/>
    <col min="3" max="3" width="80.7109375" style="66" customWidth="1"/>
    <col min="4" max="16384" width="9.140625" style="66"/>
  </cols>
  <sheetData>
    <row r="1" spans="1:11" ht="15" customHeight="1">
      <c r="A1" s="921" t="str">
        <f>"Project gegevens: "&amp;INFO!C37</f>
        <v xml:space="preserve">Project gegevens: </v>
      </c>
      <c r="B1" s="922"/>
      <c r="C1" s="922"/>
      <c r="D1" s="922"/>
      <c r="E1" s="922"/>
      <c r="F1" s="922"/>
      <c r="G1" s="922"/>
      <c r="H1" s="923"/>
    </row>
    <row r="2" spans="1:11" ht="15" customHeight="1">
      <c r="A2" s="924" t="str">
        <f>"Klant: "&amp;INFO!$C$43&amp;" - "&amp;INFO!$D$45</f>
        <v xml:space="preserve">Klant:  - </v>
      </c>
      <c r="B2" s="925"/>
      <c r="C2" s="925"/>
      <c r="D2" s="925"/>
      <c r="E2" s="925"/>
      <c r="F2" s="925"/>
      <c r="G2" s="925"/>
      <c r="H2" s="926"/>
      <c r="I2" s="65"/>
    </row>
    <row r="3" spans="1:11" ht="15" thickBot="1"/>
    <row r="4" spans="1:11" ht="20.100000000000001" customHeight="1" thickTop="1" thickBot="1">
      <c r="A4" s="918" t="s">
        <v>4201</v>
      </c>
      <c r="B4" s="919"/>
      <c r="C4" s="919"/>
      <c r="D4" s="919"/>
      <c r="E4" s="919"/>
      <c r="F4" s="919"/>
      <c r="G4" s="919"/>
      <c r="H4" s="920"/>
    </row>
    <row r="5" spans="1:11" ht="15" thickTop="1">
      <c r="A5" s="479"/>
      <c r="B5" s="479"/>
      <c r="C5" s="479"/>
    </row>
    <row r="6" spans="1:11">
      <c r="A6" s="480" t="s">
        <v>4202</v>
      </c>
      <c r="B6" s="481" t="s">
        <v>3406</v>
      </c>
      <c r="C6" s="482" t="s">
        <v>4203</v>
      </c>
      <c r="D6" s="483" t="s">
        <v>4204</v>
      </c>
      <c r="E6" s="482" t="s">
        <v>4205</v>
      </c>
      <c r="F6" s="484" t="s">
        <v>4206</v>
      </c>
      <c r="G6" s="485" t="s">
        <v>4207</v>
      </c>
      <c r="H6" s="486" t="s">
        <v>4208</v>
      </c>
    </row>
    <row r="7" spans="1:11">
      <c r="A7" s="750"/>
      <c r="B7" s="751"/>
      <c r="C7" s="752"/>
      <c r="D7" s="753"/>
      <c r="E7" s="753"/>
      <c r="F7" s="753"/>
      <c r="G7" s="753"/>
      <c r="H7" s="754"/>
      <c r="I7" s="71"/>
      <c r="J7" s="71"/>
      <c r="K7" s="71"/>
    </row>
    <row r="8" spans="1:11">
      <c r="A8" s="755"/>
      <c r="B8" s="756"/>
      <c r="C8" s="757"/>
      <c r="D8" s="758"/>
      <c r="E8" s="758"/>
      <c r="F8" s="758"/>
      <c r="G8" s="758"/>
      <c r="H8" s="759"/>
    </row>
    <row r="9" spans="1:11">
      <c r="A9" s="760"/>
      <c r="B9" s="761"/>
      <c r="C9" s="757"/>
      <c r="D9" s="758"/>
      <c r="E9" s="758"/>
      <c r="F9" s="758"/>
      <c r="G9" s="758"/>
      <c r="H9" s="759"/>
    </row>
    <row r="10" spans="1:11">
      <c r="A10" s="760"/>
      <c r="B10" s="761"/>
      <c r="C10" s="757"/>
      <c r="D10" s="758"/>
      <c r="E10" s="758"/>
      <c r="F10" s="758"/>
      <c r="G10" s="758"/>
      <c r="H10" s="759"/>
    </row>
    <row r="11" spans="1:11">
      <c r="A11" s="760"/>
      <c r="B11" s="761"/>
      <c r="C11" s="757"/>
      <c r="D11" s="758"/>
      <c r="E11" s="758"/>
      <c r="F11" s="758"/>
      <c r="G11" s="758"/>
      <c r="H11" s="759"/>
    </row>
    <row r="12" spans="1:11">
      <c r="A12" s="760"/>
      <c r="B12" s="761"/>
      <c r="C12" s="757"/>
      <c r="D12" s="758"/>
      <c r="E12" s="758"/>
      <c r="F12" s="758"/>
      <c r="G12" s="758"/>
      <c r="H12" s="759"/>
    </row>
    <row r="13" spans="1:11">
      <c r="A13" s="755"/>
      <c r="B13" s="762"/>
      <c r="C13" s="757"/>
      <c r="D13" s="758"/>
      <c r="E13" s="758"/>
      <c r="F13" s="758"/>
      <c r="G13" s="758"/>
      <c r="H13" s="759"/>
    </row>
    <row r="14" spans="1:11">
      <c r="A14" s="755"/>
      <c r="B14" s="762"/>
      <c r="C14" s="757"/>
      <c r="D14" s="758"/>
      <c r="E14" s="758"/>
      <c r="F14" s="758"/>
      <c r="G14" s="758"/>
      <c r="H14" s="759"/>
    </row>
    <row r="15" spans="1:11">
      <c r="A15" s="755"/>
      <c r="B15" s="756"/>
      <c r="C15" s="757"/>
      <c r="D15" s="758"/>
      <c r="E15" s="758"/>
      <c r="F15" s="758"/>
      <c r="G15" s="758"/>
      <c r="H15" s="759"/>
    </row>
    <row r="16" spans="1:11">
      <c r="A16" s="755"/>
      <c r="B16" s="756"/>
      <c r="C16" s="757"/>
      <c r="D16" s="758"/>
      <c r="E16" s="758"/>
      <c r="F16" s="758"/>
      <c r="G16" s="758"/>
      <c r="H16" s="759"/>
    </row>
    <row r="17" spans="1:8">
      <c r="A17" s="755"/>
      <c r="B17" s="756"/>
      <c r="C17" s="757"/>
      <c r="D17" s="758"/>
      <c r="E17" s="758"/>
      <c r="F17" s="758"/>
      <c r="G17" s="758"/>
      <c r="H17" s="759"/>
    </row>
    <row r="18" spans="1:8">
      <c r="A18" s="755"/>
      <c r="B18" s="756"/>
      <c r="C18" s="757"/>
      <c r="D18" s="758"/>
      <c r="E18" s="758"/>
      <c r="F18" s="758"/>
      <c r="G18" s="758"/>
      <c r="H18" s="759"/>
    </row>
    <row r="19" spans="1:8">
      <c r="A19" s="755"/>
      <c r="B19" s="756"/>
      <c r="C19" s="757"/>
      <c r="D19" s="758"/>
      <c r="E19" s="758"/>
      <c r="F19" s="758"/>
      <c r="G19" s="758"/>
      <c r="H19" s="759"/>
    </row>
    <row r="20" spans="1:8">
      <c r="A20" s="755"/>
      <c r="B20" s="756"/>
      <c r="C20" s="757"/>
      <c r="D20" s="758"/>
      <c r="E20" s="758"/>
      <c r="F20" s="758"/>
      <c r="G20" s="758"/>
      <c r="H20" s="759"/>
    </row>
    <row r="21" spans="1:8">
      <c r="A21" s="755"/>
      <c r="B21" s="756"/>
      <c r="C21" s="757"/>
      <c r="D21" s="758"/>
      <c r="E21" s="758"/>
      <c r="F21" s="758"/>
      <c r="G21" s="758"/>
      <c r="H21" s="759"/>
    </row>
    <row r="22" spans="1:8">
      <c r="A22" s="755"/>
      <c r="B22" s="756"/>
      <c r="C22" s="757"/>
      <c r="D22" s="758"/>
      <c r="E22" s="758"/>
      <c r="F22" s="758"/>
      <c r="G22" s="758"/>
      <c r="H22" s="759"/>
    </row>
    <row r="23" spans="1:8">
      <c r="A23" s="755"/>
      <c r="B23" s="756"/>
      <c r="C23" s="757"/>
      <c r="D23" s="758"/>
      <c r="E23" s="758"/>
      <c r="F23" s="758"/>
      <c r="G23" s="758"/>
      <c r="H23" s="759"/>
    </row>
    <row r="24" spans="1:8">
      <c r="A24" s="755"/>
      <c r="B24" s="756"/>
      <c r="C24" s="757"/>
      <c r="D24" s="758"/>
      <c r="E24" s="758"/>
      <c r="F24" s="758"/>
      <c r="G24" s="758"/>
      <c r="H24" s="759"/>
    </row>
    <row r="25" spans="1:8">
      <c r="A25" s="755"/>
      <c r="B25" s="756"/>
      <c r="C25" s="757"/>
      <c r="D25" s="758"/>
      <c r="E25" s="758"/>
      <c r="F25" s="758"/>
      <c r="G25" s="758"/>
      <c r="H25" s="759"/>
    </row>
    <row r="26" spans="1:8">
      <c r="A26" s="755"/>
      <c r="B26" s="756"/>
      <c r="C26" s="757"/>
      <c r="D26" s="758"/>
      <c r="E26" s="758"/>
      <c r="F26" s="758"/>
      <c r="G26" s="758"/>
      <c r="H26" s="759"/>
    </row>
    <row r="27" spans="1:8">
      <c r="A27" s="755"/>
      <c r="B27" s="756"/>
      <c r="C27" s="757"/>
      <c r="D27" s="758"/>
      <c r="E27" s="758"/>
      <c r="F27" s="758"/>
      <c r="G27" s="758"/>
      <c r="H27" s="759"/>
    </row>
    <row r="28" spans="1:8">
      <c r="A28" s="755"/>
      <c r="B28" s="756"/>
      <c r="C28" s="757"/>
      <c r="D28" s="758"/>
      <c r="E28" s="758"/>
      <c r="F28" s="758"/>
      <c r="G28" s="758"/>
      <c r="H28" s="759"/>
    </row>
    <row r="29" spans="1:8">
      <c r="A29" s="755"/>
      <c r="B29" s="756"/>
      <c r="C29" s="757"/>
      <c r="D29" s="758"/>
      <c r="E29" s="758"/>
      <c r="F29" s="758"/>
      <c r="G29" s="758"/>
      <c r="H29" s="759"/>
    </row>
    <row r="30" spans="1:8">
      <c r="A30" s="755"/>
      <c r="B30" s="756"/>
      <c r="C30" s="757"/>
      <c r="D30" s="758"/>
      <c r="E30" s="758"/>
      <c r="F30" s="758"/>
      <c r="G30" s="758"/>
      <c r="H30" s="759"/>
    </row>
    <row r="31" spans="1:8">
      <c r="A31" s="755"/>
      <c r="B31" s="763"/>
      <c r="C31" s="757"/>
      <c r="D31" s="758"/>
      <c r="E31" s="758"/>
      <c r="F31" s="758"/>
      <c r="G31" s="758"/>
      <c r="H31" s="759"/>
    </row>
    <row r="32" spans="1:8">
      <c r="A32" s="764"/>
      <c r="B32" s="765"/>
      <c r="C32" s="757"/>
      <c r="D32" s="758"/>
      <c r="E32" s="758"/>
      <c r="F32" s="758"/>
      <c r="G32" s="758"/>
      <c r="H32" s="759"/>
    </row>
    <row r="33" spans="1:8">
      <c r="A33" s="766"/>
      <c r="B33" s="767"/>
      <c r="C33" s="768"/>
      <c r="D33" s="769"/>
      <c r="E33" s="769"/>
      <c r="F33" s="769"/>
      <c r="G33" s="769"/>
      <c r="H33" s="770"/>
    </row>
  </sheetData>
  <mergeCells count="3">
    <mergeCell ref="A4:H4"/>
    <mergeCell ref="A1:H1"/>
    <mergeCell ref="A2:H2"/>
  </mergeCells>
  <pageMargins left="0.70866141732283472" right="0.11811023622047245" top="0.74803149606299213" bottom="0.74803149606299213" header="0.31496062992125984" footer="0.31496062992125984"/>
  <pageSetup paperSize="9" orientation="landscape" r:id="rId1"/>
  <headerFooter>
    <oddHeader>&amp;C&amp;A&amp;R&amp;"Calibri,Vet"&amp;9&amp;K03+000EEG NV</oddHeader>
    <oddFooter>&amp;L&amp;8&amp;F&amp;R&amp;8&amp;P - &amp;D</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K39"/>
  <sheetViews>
    <sheetView workbookViewId="0">
      <selection sqref="A1:C1"/>
    </sheetView>
  </sheetViews>
  <sheetFormatPr defaultColWidth="9.140625" defaultRowHeight="14.45"/>
  <cols>
    <col min="1" max="2" width="5.7109375" style="66" customWidth="1"/>
    <col min="3" max="3" width="80.7109375" style="66" customWidth="1"/>
    <col min="4" max="16384" width="9.140625" style="66"/>
  </cols>
  <sheetData>
    <row r="1" spans="1:11" ht="15" customHeight="1">
      <c r="A1" s="921" t="str">
        <f>"Project gegevens: "&amp;INFO!C37</f>
        <v xml:space="preserve">Project gegevens: </v>
      </c>
      <c r="B1" s="922"/>
      <c r="C1" s="923"/>
      <c r="D1" s="65"/>
      <c r="E1" s="65"/>
      <c r="F1" s="65"/>
      <c r="G1" s="65"/>
    </row>
    <row r="2" spans="1:11" ht="15" customHeight="1">
      <c r="A2" s="924" t="str">
        <f>"Klant: "&amp;INFO!$C$43&amp;" - "&amp;INFO!$D$45</f>
        <v xml:space="preserve">Klant:  - </v>
      </c>
      <c r="B2" s="925"/>
      <c r="C2" s="926"/>
      <c r="D2" s="65"/>
      <c r="E2" s="65"/>
      <c r="F2" s="65"/>
      <c r="G2" s="65"/>
      <c r="H2" s="65"/>
      <c r="I2" s="65"/>
    </row>
    <row r="3" spans="1:11" ht="15" thickBot="1"/>
    <row r="4" spans="1:11" ht="20.100000000000001" customHeight="1" thickTop="1" thickBot="1">
      <c r="A4" s="918" t="s">
        <v>4209</v>
      </c>
      <c r="B4" s="919"/>
      <c r="C4" s="920"/>
    </row>
    <row r="5" spans="1:11" ht="15" thickTop="1">
      <c r="A5" s="67"/>
      <c r="B5" s="67"/>
      <c r="C5" s="67"/>
    </row>
    <row r="6" spans="1:11">
      <c r="A6" s="68"/>
      <c r="B6" s="69"/>
      <c r="C6" s="70"/>
    </row>
    <row r="7" spans="1:11" ht="30" customHeight="1">
      <c r="A7" s="933" t="s">
        <v>4210</v>
      </c>
      <c r="B7" s="932"/>
      <c r="C7" s="931"/>
      <c r="D7" s="71"/>
      <c r="E7" s="71"/>
      <c r="F7" s="71"/>
      <c r="G7" s="71"/>
      <c r="H7" s="71"/>
      <c r="I7" s="71"/>
      <c r="J7" s="71"/>
      <c r="K7" s="71"/>
    </row>
    <row r="8" spans="1:11">
      <c r="A8" s="72"/>
      <c r="B8" s="73"/>
      <c r="C8" s="74"/>
    </row>
    <row r="9" spans="1:11">
      <c r="A9" s="75" t="s">
        <v>4211</v>
      </c>
      <c r="B9" s="73"/>
      <c r="C9" s="74"/>
    </row>
    <row r="10" spans="1:11" ht="32.25" customHeight="1">
      <c r="A10" s="76"/>
      <c r="B10" s="932" t="s">
        <v>4212</v>
      </c>
      <c r="C10" s="931"/>
    </row>
    <row r="11" spans="1:11" ht="30" customHeight="1">
      <c r="A11" s="76"/>
      <c r="B11" s="932" t="s">
        <v>4213</v>
      </c>
      <c r="C11" s="931"/>
    </row>
    <row r="12" spans="1:11">
      <c r="A12" s="76"/>
      <c r="B12" s="934" t="s">
        <v>4214</v>
      </c>
      <c r="C12" s="935"/>
    </row>
    <row r="13" spans="1:11">
      <c r="A13" s="76"/>
      <c r="B13" s="934" t="s">
        <v>4215</v>
      </c>
      <c r="C13" s="935"/>
    </row>
    <row r="14" spans="1:11">
      <c r="A14" s="72"/>
      <c r="B14" s="934" t="s">
        <v>4216</v>
      </c>
      <c r="C14" s="935"/>
    </row>
    <row r="15" spans="1:11">
      <c r="A15" s="72"/>
      <c r="B15" s="934" t="s">
        <v>4217</v>
      </c>
      <c r="C15" s="935"/>
    </row>
    <row r="16" spans="1:11">
      <c r="A16" s="72"/>
      <c r="B16" s="934" t="s">
        <v>4218</v>
      </c>
      <c r="C16" s="935"/>
    </row>
    <row r="17" spans="1:3" ht="30" customHeight="1">
      <c r="A17" s="72"/>
      <c r="B17" s="927" t="s">
        <v>4219</v>
      </c>
      <c r="C17" s="931"/>
    </row>
    <row r="18" spans="1:3" ht="30" customHeight="1">
      <c r="A18" s="72"/>
      <c r="B18" s="932" t="s">
        <v>4220</v>
      </c>
      <c r="C18" s="931"/>
    </row>
    <row r="19" spans="1:3">
      <c r="A19" s="72"/>
      <c r="B19" s="934" t="s">
        <v>4221</v>
      </c>
      <c r="C19" s="935"/>
    </row>
    <row r="20" spans="1:3">
      <c r="A20" s="72"/>
      <c r="B20" s="934" t="s">
        <v>4222</v>
      </c>
      <c r="C20" s="935"/>
    </row>
    <row r="21" spans="1:3">
      <c r="A21" s="72"/>
      <c r="B21" s="934" t="s">
        <v>4223</v>
      </c>
      <c r="C21" s="935"/>
    </row>
    <row r="22" spans="1:3">
      <c r="A22" s="72"/>
      <c r="B22" s="936" t="s">
        <v>4224</v>
      </c>
      <c r="C22" s="935"/>
    </row>
    <row r="23" spans="1:3" ht="30" customHeight="1">
      <c r="A23" s="72"/>
      <c r="B23" s="927" t="s">
        <v>4225</v>
      </c>
      <c r="C23" s="928"/>
    </row>
    <row r="24" spans="1:3">
      <c r="A24" s="72"/>
      <c r="B24" s="73"/>
      <c r="C24" s="74"/>
    </row>
    <row r="25" spans="1:3">
      <c r="A25" s="75" t="s">
        <v>4226</v>
      </c>
      <c r="B25" s="73"/>
      <c r="C25" s="74"/>
    </row>
    <row r="26" spans="1:3">
      <c r="A26" s="72"/>
      <c r="B26" s="762" t="s">
        <v>4227</v>
      </c>
      <c r="C26" s="74"/>
    </row>
    <row r="27" spans="1:3">
      <c r="A27" s="72"/>
      <c r="B27" s="73"/>
      <c r="C27" s="74"/>
    </row>
    <row r="28" spans="1:3">
      <c r="A28" s="75" t="s">
        <v>4228</v>
      </c>
      <c r="B28" s="73"/>
      <c r="C28" s="74"/>
    </row>
    <row r="29" spans="1:3" ht="45" customHeight="1">
      <c r="A29" s="72"/>
      <c r="B29" s="932" t="s">
        <v>4229</v>
      </c>
      <c r="C29" s="931"/>
    </row>
    <row r="30" spans="1:3">
      <c r="A30" s="72"/>
      <c r="B30" s="73"/>
      <c r="C30" s="74"/>
    </row>
    <row r="31" spans="1:3">
      <c r="A31" s="75" t="s">
        <v>4230</v>
      </c>
      <c r="B31" s="73"/>
      <c r="C31" s="74"/>
    </row>
    <row r="32" spans="1:3">
      <c r="A32" s="72"/>
      <c r="B32" s="762" t="s">
        <v>4231</v>
      </c>
      <c r="C32" s="74"/>
    </row>
    <row r="33" spans="1:3">
      <c r="A33" s="72"/>
      <c r="B33" s="762" t="s">
        <v>4232</v>
      </c>
      <c r="C33" s="74"/>
    </row>
    <row r="34" spans="1:3" ht="30" customHeight="1">
      <c r="A34" s="72"/>
      <c r="B34" s="927" t="s">
        <v>4233</v>
      </c>
      <c r="C34" s="928"/>
    </row>
    <row r="35" spans="1:3">
      <c r="A35" s="72"/>
      <c r="B35" s="762" t="s">
        <v>4234</v>
      </c>
      <c r="C35" s="74"/>
    </row>
    <row r="36" spans="1:3" ht="30" customHeight="1">
      <c r="A36" s="771" t="s">
        <v>4235</v>
      </c>
      <c r="B36" s="929" t="s">
        <v>4236</v>
      </c>
      <c r="C36" s="930"/>
    </row>
    <row r="37" spans="1:3">
      <c r="A37" s="68"/>
      <c r="B37" s="77"/>
      <c r="C37" s="70"/>
    </row>
    <row r="38" spans="1:3">
      <c r="A38" s="78"/>
      <c r="B38" s="79" t="s">
        <v>4237</v>
      </c>
      <c r="C38" s="70"/>
    </row>
    <row r="39" spans="1:3">
      <c r="A39" s="80"/>
      <c r="B39" s="81"/>
      <c r="C39" s="82"/>
    </row>
  </sheetData>
  <mergeCells count="21">
    <mergeCell ref="B11:C11"/>
    <mergeCell ref="B23:C23"/>
    <mergeCell ref="B19:C19"/>
    <mergeCell ref="B20:C20"/>
    <mergeCell ref="B21:C21"/>
    <mergeCell ref="B22:C22"/>
    <mergeCell ref="B16:C16"/>
    <mergeCell ref="B15:C15"/>
    <mergeCell ref="B14:C14"/>
    <mergeCell ref="B13:C13"/>
    <mergeCell ref="B12:C12"/>
    <mergeCell ref="A1:C1"/>
    <mergeCell ref="A2:C2"/>
    <mergeCell ref="A4:C4"/>
    <mergeCell ref="A7:C7"/>
    <mergeCell ref="B10:C10"/>
    <mergeCell ref="B34:C34"/>
    <mergeCell ref="B36:C36"/>
    <mergeCell ref="B17:C17"/>
    <mergeCell ref="B18:C18"/>
    <mergeCell ref="B29:C29"/>
  </mergeCells>
  <pageMargins left="0.70866141732283472" right="0.11811023622047245" top="0.74803149606299213" bottom="0.74803149606299213" header="0.31496062992125984" footer="0.31496062992125984"/>
  <pageSetup paperSize="9" orientation="portrait" r:id="rId1"/>
  <headerFooter>
    <oddHeader>&amp;C&amp;A&amp;R&amp;"Calibri,Vet"&amp;9&amp;K03+000EEG NV</oddHeader>
    <oddFooter>&amp;L&amp;8&amp;F&amp;R&amp;8&amp;P -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5">
    <pageSetUpPr fitToPage="1"/>
  </sheetPr>
  <dimension ref="A1:B34"/>
  <sheetViews>
    <sheetView workbookViewId="0">
      <selection sqref="A1:B1"/>
    </sheetView>
  </sheetViews>
  <sheetFormatPr defaultColWidth="9.140625" defaultRowHeight="12.6"/>
  <cols>
    <col min="1" max="1" width="4.85546875" customWidth="1"/>
    <col min="2" max="2" width="114" bestFit="1" customWidth="1"/>
  </cols>
  <sheetData>
    <row r="1" spans="1:2" ht="15.6">
      <c r="A1" s="937" t="s">
        <v>4238</v>
      </c>
      <c r="B1" s="937"/>
    </row>
    <row r="2" spans="1:2" ht="13.9">
      <c r="A2" s="105"/>
      <c r="B2" s="106"/>
    </row>
    <row r="3" spans="1:2" ht="13.9">
      <c r="A3" s="107" t="s">
        <v>4239</v>
      </c>
      <c r="B3" s="106"/>
    </row>
    <row r="4" spans="1:2" ht="27.6">
      <c r="A4" s="105">
        <v>1</v>
      </c>
      <c r="B4" s="108" t="s">
        <v>4240</v>
      </c>
    </row>
    <row r="5" spans="1:2" ht="13.9">
      <c r="A5" s="105">
        <v>2</v>
      </c>
      <c r="B5" s="108" t="s">
        <v>4241</v>
      </c>
    </row>
    <row r="6" spans="1:2" ht="13.9">
      <c r="A6" s="105"/>
      <c r="B6" s="108"/>
    </row>
    <row r="7" spans="1:2" ht="13.9">
      <c r="A7" s="107" t="s">
        <v>4242</v>
      </c>
      <c r="B7" s="108"/>
    </row>
    <row r="8" spans="1:2" ht="27.6">
      <c r="A8" s="105">
        <v>1</v>
      </c>
      <c r="B8" s="108" t="s">
        <v>4243</v>
      </c>
    </row>
    <row r="9" spans="1:2" ht="69">
      <c r="A9" s="105">
        <v>2</v>
      </c>
      <c r="B9" s="108" t="s">
        <v>4244</v>
      </c>
    </row>
    <row r="10" spans="1:2" ht="27.6">
      <c r="A10" s="105">
        <v>3</v>
      </c>
      <c r="B10" s="108" t="s">
        <v>4245</v>
      </c>
    </row>
    <row r="11" spans="1:2" ht="27.6">
      <c r="A11" s="105">
        <v>4</v>
      </c>
      <c r="B11" s="108" t="s">
        <v>4246</v>
      </c>
    </row>
    <row r="12" spans="1:2" ht="41.45">
      <c r="A12" s="105">
        <v>5</v>
      </c>
      <c r="B12" s="108" t="s">
        <v>4247</v>
      </c>
    </row>
    <row r="13" spans="1:2" ht="13.9">
      <c r="A13" s="105">
        <v>6</v>
      </c>
      <c r="B13" s="108" t="s">
        <v>4248</v>
      </c>
    </row>
    <row r="14" spans="1:2" ht="13.9">
      <c r="A14" s="105"/>
      <c r="B14" s="108"/>
    </row>
    <row r="15" spans="1:2" ht="13.9">
      <c r="A15" s="107" t="s">
        <v>4249</v>
      </c>
      <c r="B15" s="108"/>
    </row>
    <row r="16" spans="1:2" ht="69">
      <c r="A16" s="105">
        <v>1</v>
      </c>
      <c r="B16" s="108" t="s">
        <v>4250</v>
      </c>
    </row>
    <row r="17" spans="1:2" ht="41.45">
      <c r="A17" s="105">
        <v>2</v>
      </c>
      <c r="B17" s="108" t="s">
        <v>4251</v>
      </c>
    </row>
    <row r="18" spans="1:2" ht="69">
      <c r="A18" s="105">
        <v>3</v>
      </c>
      <c r="B18" s="108" t="s">
        <v>4252</v>
      </c>
    </row>
    <row r="19" spans="1:2" ht="13.9">
      <c r="A19" s="105">
        <v>4</v>
      </c>
      <c r="B19" s="108" t="s">
        <v>4253</v>
      </c>
    </row>
    <row r="20" spans="1:2" ht="13.9">
      <c r="A20" s="105"/>
      <c r="B20" s="108"/>
    </row>
    <row r="21" spans="1:2" ht="13.9">
      <c r="A21" s="107" t="s">
        <v>4254</v>
      </c>
      <c r="B21" s="108"/>
    </row>
    <row r="22" spans="1:2" ht="55.15">
      <c r="A22" s="105">
        <v>1</v>
      </c>
      <c r="B22" s="108" t="s">
        <v>4255</v>
      </c>
    </row>
    <row r="23" spans="1:2" ht="41.45">
      <c r="A23" s="105">
        <v>2</v>
      </c>
      <c r="B23" s="108" t="s">
        <v>4256</v>
      </c>
    </row>
    <row r="24" spans="1:2" ht="27.6">
      <c r="A24" s="105"/>
      <c r="B24" s="108" t="s">
        <v>4257</v>
      </c>
    </row>
    <row r="25" spans="1:2" ht="13.9">
      <c r="A25" s="107" t="s">
        <v>4258</v>
      </c>
      <c r="B25" s="108"/>
    </row>
    <row r="26" spans="1:2" ht="69">
      <c r="A26" s="105">
        <v>1</v>
      </c>
      <c r="B26" s="108" t="s">
        <v>4259</v>
      </c>
    </row>
    <row r="27" spans="1:2" ht="41.45">
      <c r="A27" s="105">
        <v>2</v>
      </c>
      <c r="B27" s="108" t="s">
        <v>4260</v>
      </c>
    </row>
    <row r="28" spans="1:2" ht="27.6">
      <c r="A28" s="105">
        <v>3</v>
      </c>
      <c r="B28" s="108" t="s">
        <v>4261</v>
      </c>
    </row>
    <row r="29" spans="1:2" ht="27.6">
      <c r="A29" s="105">
        <v>4</v>
      </c>
      <c r="B29" s="108" t="s">
        <v>4262</v>
      </c>
    </row>
    <row r="30" spans="1:2" ht="13.9">
      <c r="A30" s="105">
        <v>5</v>
      </c>
      <c r="B30" s="108" t="s">
        <v>4263</v>
      </c>
    </row>
    <row r="31" spans="1:2" ht="13.9">
      <c r="A31" s="105"/>
      <c r="B31" s="108"/>
    </row>
    <row r="32" spans="1:2" ht="13.9">
      <c r="A32" s="107" t="s">
        <v>4264</v>
      </c>
      <c r="B32" s="108"/>
    </row>
    <row r="33" spans="1:2" ht="27.6">
      <c r="A33" s="105">
        <v>1</v>
      </c>
      <c r="B33" s="108" t="s">
        <v>4265</v>
      </c>
    </row>
    <row r="34" spans="1:2" ht="13.9">
      <c r="A34" s="64"/>
      <c r="B34" s="106"/>
    </row>
  </sheetData>
  <mergeCells count="1">
    <mergeCell ref="A1:B1"/>
  </mergeCells>
  <pageMargins left="0.25" right="0.25" top="0.75" bottom="0.75" header="0.3" footer="0.3"/>
  <pageSetup paperSize="9" scale="84"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FDE5F-64D2-466A-A27A-46E44EE5F565}">
  <sheetPr codeName="Blad2">
    <tabColor rgb="FF00B0F0"/>
    <pageSetUpPr fitToPage="1"/>
  </sheetPr>
  <dimension ref="A1:S220"/>
  <sheetViews>
    <sheetView topLeftCell="A3" zoomScaleNormal="100" workbookViewId="0">
      <selection activeCell="A74" sqref="A74"/>
    </sheetView>
  </sheetViews>
  <sheetFormatPr defaultColWidth="9.140625" defaultRowHeight="14.45"/>
  <cols>
    <col min="1" max="1" width="39" style="304" customWidth="1"/>
    <col min="2" max="2" width="28.28515625" style="304" customWidth="1"/>
    <col min="3" max="3" width="21.140625" style="304" customWidth="1"/>
    <col min="4" max="4" width="15.28515625" style="304" bestFit="1" customWidth="1"/>
    <col min="5" max="5" width="15" style="304" bestFit="1" customWidth="1"/>
    <col min="6" max="6" width="14.42578125" style="304" customWidth="1"/>
    <col min="7" max="7" width="21.85546875" style="304" bestFit="1" customWidth="1"/>
    <col min="8" max="8" width="14.5703125" style="304" customWidth="1"/>
    <col min="9" max="9" width="14.5703125" style="437" customWidth="1"/>
    <col min="10" max="10" width="44.42578125" style="437" customWidth="1"/>
    <col min="11" max="11" width="11.42578125" style="437" bestFit="1" customWidth="1"/>
    <col min="12" max="13" width="9.140625" style="304" customWidth="1"/>
    <col min="14" max="18" width="9.140625" style="304"/>
    <col min="19" max="19" width="16" style="304" bestFit="1" customWidth="1"/>
    <col min="20" max="16384" width="9.140625" style="304"/>
  </cols>
  <sheetData>
    <row r="1" spans="1:19" ht="18">
      <c r="A1" s="939" t="s">
        <v>4266</v>
      </c>
      <c r="B1" s="940"/>
      <c r="C1" s="940"/>
      <c r="D1" s="940"/>
      <c r="E1" s="940"/>
      <c r="F1" s="940"/>
      <c r="G1" s="941"/>
      <c r="H1" s="156"/>
      <c r="I1" s="772"/>
      <c r="J1" s="434"/>
      <c r="K1" s="772"/>
      <c r="L1" s="773"/>
      <c r="M1" s="773"/>
      <c r="N1" s="773"/>
      <c r="O1" s="773"/>
      <c r="P1" s="773"/>
      <c r="Q1" s="773"/>
      <c r="R1" s="773"/>
      <c r="S1" s="435" t="s">
        <v>4267</v>
      </c>
    </row>
    <row r="2" spans="1:19" ht="18">
      <c r="A2" s="942" t="s">
        <v>4268</v>
      </c>
      <c r="B2" s="943"/>
      <c r="C2" s="943"/>
      <c r="D2" s="943"/>
      <c r="E2" s="943"/>
      <c r="F2" s="943"/>
      <c r="G2" s="944"/>
      <c r="H2" s="156"/>
      <c r="I2" s="772"/>
      <c r="J2" s="434"/>
      <c r="K2" s="772"/>
      <c r="L2" s="773"/>
      <c r="M2" s="773"/>
      <c r="N2" s="773"/>
      <c r="O2" s="773"/>
      <c r="P2" s="773"/>
      <c r="Q2" s="773"/>
      <c r="R2" s="773"/>
      <c r="S2" s="436">
        <v>44929</v>
      </c>
    </row>
    <row r="3" spans="1:19" ht="18">
      <c r="A3" s="156"/>
      <c r="B3" s="773"/>
      <c r="C3" s="157"/>
      <c r="D3" s="773"/>
      <c r="E3" s="774"/>
      <c r="F3" s="773"/>
      <c r="G3" s="773"/>
      <c r="H3" s="773"/>
      <c r="I3" s="772"/>
      <c r="J3" s="497" t="s">
        <v>4269</v>
      </c>
      <c r="K3" s="772"/>
      <c r="L3" s="773"/>
      <c r="M3" s="773"/>
      <c r="N3" s="773"/>
      <c r="O3" s="773"/>
      <c r="P3" s="773"/>
      <c r="Q3" s="773"/>
      <c r="R3" s="773"/>
      <c r="S3" s="436">
        <v>45027</v>
      </c>
    </row>
    <row r="4" spans="1:19">
      <c r="A4" s="158" t="s">
        <v>4270</v>
      </c>
      <c r="B4" s="773"/>
      <c r="C4" s="773"/>
      <c r="D4" s="773"/>
      <c r="E4" s="774"/>
      <c r="F4" s="773"/>
      <c r="G4" s="773"/>
      <c r="H4" s="773"/>
      <c r="I4" s="772"/>
      <c r="J4" s="775" t="s">
        <v>4271</v>
      </c>
      <c r="K4" s="776">
        <v>40.5</v>
      </c>
      <c r="L4" s="773"/>
      <c r="M4" s="773"/>
      <c r="N4" s="773"/>
      <c r="O4" s="773"/>
      <c r="P4" s="773"/>
      <c r="Q4" s="773"/>
      <c r="R4" s="773"/>
      <c r="S4" s="436">
        <v>45028</v>
      </c>
    </row>
    <row r="5" spans="1:19">
      <c r="A5" s="305"/>
      <c r="B5" s="306" t="s">
        <v>4272</v>
      </c>
      <c r="C5" s="306" t="s">
        <v>4273</v>
      </c>
      <c r="D5" s="306" t="s">
        <v>4274</v>
      </c>
      <c r="E5" s="306" t="s">
        <v>4275</v>
      </c>
      <c r="F5" s="773"/>
      <c r="G5" s="773"/>
      <c r="H5" s="773"/>
      <c r="I5" s="772"/>
      <c r="J5" s="777"/>
      <c r="K5" s="778"/>
      <c r="L5" s="773"/>
      <c r="M5" s="773"/>
      <c r="N5" s="773"/>
      <c r="O5" s="773"/>
      <c r="P5" s="773"/>
      <c r="Q5" s="773"/>
      <c r="R5" s="773"/>
      <c r="S5" s="436">
        <v>45029</v>
      </c>
    </row>
    <row r="6" spans="1:19">
      <c r="A6" s="305" t="s">
        <v>4276</v>
      </c>
      <c r="B6" s="307">
        <v>45870</v>
      </c>
      <c r="C6" s="779">
        <v>0</v>
      </c>
      <c r="D6" s="779">
        <v>0</v>
      </c>
      <c r="E6" s="780">
        <v>46265</v>
      </c>
      <c r="F6" s="159" t="s">
        <v>4277</v>
      </c>
      <c r="G6" s="773"/>
      <c r="H6" s="773"/>
      <c r="I6" s="772"/>
      <c r="J6" s="777" t="s">
        <v>4278</v>
      </c>
      <c r="K6" s="781">
        <v>105</v>
      </c>
      <c r="L6" s="773"/>
      <c r="M6" s="773"/>
      <c r="N6" s="773"/>
      <c r="O6" s="773"/>
      <c r="P6" s="773"/>
      <c r="Q6" s="773"/>
      <c r="R6" s="773"/>
      <c r="S6" s="436">
        <v>45030</v>
      </c>
    </row>
    <row r="7" spans="1:19" hidden="1">
      <c r="A7" s="160"/>
      <c r="B7" s="161">
        <f>IF(B6="",0,B6)</f>
        <v>45870</v>
      </c>
      <c r="C7" s="162">
        <f>C6</f>
        <v>0</v>
      </c>
      <c r="D7" s="162">
        <f>D6</f>
        <v>0</v>
      </c>
      <c r="E7" s="163">
        <f>IF(B6=0,0,IF(E6&lt;&gt;"",E6,IF(D6&lt;&gt;"",WORKDAY(B7,D6,S3:S177),IF(C6&lt;&gt;"",B6+C6,B6))))</f>
        <v>46265</v>
      </c>
      <c r="F7" s="164" t="s">
        <v>4279</v>
      </c>
      <c r="G7" s="773"/>
      <c r="H7" s="773"/>
      <c r="I7" s="772"/>
      <c r="J7" s="777" t="s">
        <v>4280</v>
      </c>
      <c r="K7" s="781">
        <v>80</v>
      </c>
      <c r="L7" s="773"/>
      <c r="M7" s="773"/>
      <c r="N7" s="773"/>
      <c r="O7" s="773"/>
      <c r="P7" s="773"/>
      <c r="Q7" s="773"/>
      <c r="R7" s="773"/>
      <c r="S7" s="436">
        <v>45031</v>
      </c>
    </row>
    <row r="8" spans="1:19">
      <c r="A8" s="305" t="s">
        <v>4281</v>
      </c>
      <c r="B8" s="782">
        <f>IF(E7=0,"Geef data in",E7)</f>
        <v>46265</v>
      </c>
      <c r="C8" s="165"/>
      <c r="D8" s="165"/>
      <c r="E8" s="166"/>
      <c r="F8" s="164"/>
      <c r="G8" s="773"/>
      <c r="H8" s="773"/>
      <c r="I8" s="772"/>
      <c r="J8" s="777" t="s">
        <v>4282</v>
      </c>
      <c r="K8" s="781">
        <v>53</v>
      </c>
      <c r="L8" s="773"/>
      <c r="M8" s="773"/>
      <c r="N8" s="773"/>
      <c r="O8" s="773"/>
      <c r="P8" s="773"/>
      <c r="Q8" s="773"/>
      <c r="R8" s="773"/>
      <c r="S8" s="436">
        <v>45034</v>
      </c>
    </row>
    <row r="9" spans="1:19">
      <c r="A9" s="158"/>
      <c r="B9" s="308" t="s">
        <v>4283</v>
      </c>
      <c r="C9" s="308" t="s">
        <v>4284</v>
      </c>
      <c r="D9" s="308" t="s">
        <v>4285</v>
      </c>
      <c r="E9" s="773"/>
      <c r="F9" s="773"/>
      <c r="G9" s="773"/>
      <c r="H9" s="773"/>
      <c r="I9" s="772"/>
      <c r="J9" s="777" t="s">
        <v>4286</v>
      </c>
      <c r="K9" s="778">
        <v>51.5</v>
      </c>
      <c r="L9" s="773"/>
      <c r="M9" s="773"/>
      <c r="N9" s="773"/>
      <c r="O9" s="773"/>
      <c r="P9" s="773"/>
      <c r="Q9" s="773"/>
      <c r="R9" s="773"/>
      <c r="S9" s="436">
        <v>45072</v>
      </c>
    </row>
    <row r="10" spans="1:19">
      <c r="A10" s="305"/>
      <c r="B10" s="783">
        <f>IF(B6=0,"",E7-B7)</f>
        <v>395</v>
      </c>
      <c r="C10" s="783">
        <f>IF(B6=0,"",IF(D7=0,NETWORKDAYS(B7,E7,S3:S177),D7))</f>
        <v>252</v>
      </c>
      <c r="D10" s="783">
        <f>IF(B6=0,"",C10/5)</f>
        <v>50.4</v>
      </c>
      <c r="E10" s="773"/>
      <c r="F10" s="773"/>
      <c r="G10" s="773"/>
      <c r="H10" s="773"/>
      <c r="I10" s="772"/>
      <c r="J10" s="777" t="s">
        <v>4287</v>
      </c>
      <c r="K10" s="781">
        <v>48</v>
      </c>
      <c r="L10" s="773"/>
      <c r="M10" s="773"/>
      <c r="N10" s="773"/>
      <c r="O10" s="773"/>
      <c r="P10" s="773"/>
      <c r="Q10" s="773"/>
      <c r="R10" s="773"/>
      <c r="S10" s="436">
        <v>45073</v>
      </c>
    </row>
    <row r="11" spans="1:19">
      <c r="A11" s="158"/>
      <c r="B11" s="773"/>
      <c r="C11" s="773"/>
      <c r="D11" s="773"/>
      <c r="E11" s="774"/>
      <c r="F11" s="773"/>
      <c r="G11" s="773"/>
      <c r="H11" s="773"/>
      <c r="I11" s="772"/>
      <c r="J11" s="777" t="s">
        <v>4288</v>
      </c>
      <c r="K11" s="781">
        <v>85</v>
      </c>
      <c r="L11" s="773"/>
      <c r="M11" s="773"/>
      <c r="N11" s="773"/>
      <c r="O11" s="773"/>
      <c r="P11" s="773"/>
      <c r="Q11" s="773"/>
      <c r="R11" s="773"/>
      <c r="S11" s="436">
        <v>45083</v>
      </c>
    </row>
    <row r="12" spans="1:19">
      <c r="A12" s="158" t="s">
        <v>4289</v>
      </c>
      <c r="B12" s="773"/>
      <c r="C12" s="773"/>
      <c r="D12" s="773"/>
      <c r="E12" s="774"/>
      <c r="F12" s="773"/>
      <c r="G12" s="773"/>
      <c r="H12" s="773"/>
      <c r="I12" s="772"/>
      <c r="J12" s="777" t="s">
        <v>4290</v>
      </c>
      <c r="K12" s="781">
        <v>60</v>
      </c>
      <c r="L12" s="773"/>
      <c r="M12" s="773"/>
      <c r="N12" s="773"/>
      <c r="O12" s="773"/>
      <c r="P12" s="773"/>
      <c r="Q12" s="773"/>
      <c r="R12" s="773"/>
      <c r="S12" s="436">
        <v>45125</v>
      </c>
    </row>
    <row r="13" spans="1:19">
      <c r="A13" s="305"/>
      <c r="B13" s="306" t="s">
        <v>4291</v>
      </c>
      <c r="C13" s="306" t="s">
        <v>4292</v>
      </c>
      <c r="D13" s="306" t="s">
        <v>4293</v>
      </c>
      <c r="E13" s="774"/>
      <c r="F13" s="773"/>
      <c r="G13" s="773"/>
      <c r="H13" s="773"/>
      <c r="I13" s="772"/>
      <c r="J13" s="777" t="s">
        <v>4294</v>
      </c>
      <c r="K13" s="781">
        <v>48</v>
      </c>
      <c r="L13" s="773"/>
      <c r="M13" s="773"/>
      <c r="N13" s="773"/>
      <c r="O13" s="773"/>
      <c r="P13" s="773"/>
      <c r="Q13" s="773"/>
      <c r="R13" s="773"/>
      <c r="S13" s="436">
        <v>45126</v>
      </c>
    </row>
    <row r="14" spans="1:19">
      <c r="A14" s="305" t="s">
        <v>4295</v>
      </c>
      <c r="B14" s="309">
        <f>ArbeidUren</f>
        <v>4966.8800000000028</v>
      </c>
      <c r="C14" s="310">
        <f>ExtraArbeid-1</f>
        <v>0</v>
      </c>
      <c r="D14" s="167">
        <f>(B14-B16)</f>
        <v>4966.8800000000028</v>
      </c>
      <c r="E14" s="774"/>
      <c r="F14" s="773"/>
      <c r="G14" s="773"/>
      <c r="H14" s="773"/>
      <c r="I14" s="772"/>
      <c r="J14" s="777" t="s">
        <v>4296</v>
      </c>
      <c r="K14" s="781">
        <v>66</v>
      </c>
      <c r="L14" s="773"/>
      <c r="M14" s="773"/>
      <c r="N14" s="773"/>
      <c r="O14" s="773"/>
      <c r="P14" s="773"/>
      <c r="Q14" s="773"/>
      <c r="R14" s="773"/>
      <c r="S14" s="436">
        <v>45127</v>
      </c>
    </row>
    <row r="15" spans="1:19">
      <c r="A15" s="305" t="s">
        <v>4297</v>
      </c>
      <c r="B15" s="310"/>
      <c r="C15" s="305" t="s">
        <v>4298</v>
      </c>
      <c r="D15" s="168">
        <f>D14/38</f>
        <v>130.70736842105271</v>
      </c>
      <c r="E15" s="774"/>
      <c r="F15" s="773"/>
      <c r="G15" s="773"/>
      <c r="H15" s="773"/>
      <c r="I15" s="772"/>
      <c r="J15" s="777" t="s">
        <v>4299</v>
      </c>
      <c r="K15" s="781">
        <v>93</v>
      </c>
      <c r="L15" s="773"/>
      <c r="M15" s="773"/>
      <c r="N15" s="773"/>
      <c r="O15" s="773"/>
      <c r="P15" s="773"/>
      <c r="Q15" s="773"/>
      <c r="R15" s="773"/>
      <c r="S15" s="436">
        <v>45128</v>
      </c>
    </row>
    <row r="16" spans="1:19">
      <c r="A16" s="311" t="s">
        <v>4300</v>
      </c>
      <c r="B16" s="312">
        <f>SUM(BO!I95:I96)</f>
        <v>0</v>
      </c>
      <c r="C16" s="305" t="s">
        <v>4301</v>
      </c>
      <c r="D16" s="167">
        <f>D17/5</f>
        <v>124.17200000000007</v>
      </c>
      <c r="E16" s="774"/>
      <c r="F16" s="773"/>
      <c r="G16" s="773"/>
      <c r="H16" s="773"/>
      <c r="I16" s="772"/>
      <c r="J16" s="777" t="s">
        <v>4302</v>
      </c>
      <c r="K16" s="781">
        <v>105</v>
      </c>
      <c r="L16" s="773"/>
      <c r="M16" s="773"/>
      <c r="N16" s="773"/>
      <c r="O16" s="773"/>
      <c r="P16" s="773"/>
      <c r="Q16" s="773"/>
      <c r="R16" s="773"/>
      <c r="S16" s="436">
        <v>45129</v>
      </c>
    </row>
    <row r="17" spans="1:19">
      <c r="A17" s="158"/>
      <c r="B17" s="784"/>
      <c r="C17" s="305" t="s">
        <v>4303</v>
      </c>
      <c r="D17" s="167">
        <f>D14/8</f>
        <v>620.86000000000035</v>
      </c>
      <c r="E17" s="774"/>
      <c r="F17" s="773"/>
      <c r="G17" s="773"/>
      <c r="H17" s="773"/>
      <c r="I17" s="772"/>
      <c r="J17" s="777" t="s">
        <v>4304</v>
      </c>
      <c r="K17" s="781">
        <v>105</v>
      </c>
      <c r="L17" s="773"/>
      <c r="M17" s="773"/>
      <c r="N17" s="773"/>
      <c r="O17" s="773"/>
      <c r="P17" s="773"/>
      <c r="Q17" s="773"/>
      <c r="R17" s="773"/>
      <c r="S17" s="436">
        <v>45132</v>
      </c>
    </row>
    <row r="18" spans="1:19">
      <c r="A18" s="158" t="s">
        <v>4305</v>
      </c>
      <c r="B18" s="773"/>
      <c r="C18" s="305"/>
      <c r="D18" s="773"/>
      <c r="E18" s="774"/>
      <c r="F18" s="773"/>
      <c r="G18" s="773"/>
      <c r="H18" s="773"/>
      <c r="I18" s="772"/>
      <c r="J18" s="777" t="s">
        <v>4306</v>
      </c>
      <c r="K18" s="778">
        <v>49.5</v>
      </c>
      <c r="L18" s="773"/>
      <c r="M18" s="773"/>
      <c r="N18" s="773"/>
      <c r="O18" s="773"/>
      <c r="P18" s="773"/>
      <c r="Q18" s="773"/>
      <c r="R18" s="773"/>
      <c r="S18" s="436">
        <v>45133</v>
      </c>
    </row>
    <row r="19" spans="1:19">
      <c r="A19" s="158"/>
      <c r="B19" s="773"/>
      <c r="C19" s="305" t="s">
        <v>4307</v>
      </c>
      <c r="D19" s="169">
        <f>IF(B7=0,"Geef data in!",D16/$D$10)/2</f>
        <v>1.2318650793650801</v>
      </c>
      <c r="E19" s="774"/>
      <c r="F19" s="773"/>
      <c r="G19" s="773"/>
      <c r="H19" s="773"/>
      <c r="I19" s="772"/>
      <c r="J19" s="777" t="s">
        <v>4308</v>
      </c>
      <c r="K19" s="781">
        <v>59</v>
      </c>
      <c r="L19" s="773"/>
      <c r="M19" s="773"/>
      <c r="N19" s="773"/>
      <c r="O19" s="773"/>
      <c r="P19" s="773"/>
      <c r="Q19" s="773"/>
      <c r="R19" s="773"/>
      <c r="S19" s="436">
        <v>45134</v>
      </c>
    </row>
    <row r="20" spans="1:19">
      <c r="A20" s="158"/>
      <c r="B20" s="773"/>
      <c r="C20" s="305" t="s">
        <v>4309</v>
      </c>
      <c r="D20" s="169">
        <f>IF(B7=0,"Geef data in!",D14/C10/8)</f>
        <v>2.4637301587301601</v>
      </c>
      <c r="E20" s="774"/>
      <c r="F20" s="773"/>
      <c r="G20" s="773"/>
      <c r="H20" s="773"/>
      <c r="I20" s="772"/>
      <c r="J20" s="777" t="s">
        <v>4310</v>
      </c>
      <c r="K20" s="778">
        <v>49.5</v>
      </c>
      <c r="L20" s="773"/>
      <c r="M20" s="773"/>
      <c r="N20" s="773"/>
      <c r="O20" s="773"/>
      <c r="P20" s="773"/>
      <c r="Q20" s="773"/>
      <c r="R20" s="773"/>
      <c r="S20" s="436">
        <v>45135</v>
      </c>
    </row>
    <row r="21" spans="1:19">
      <c r="A21" s="158"/>
      <c r="B21" s="773"/>
      <c r="C21" s="773"/>
      <c r="D21" s="773"/>
      <c r="E21" s="774"/>
      <c r="F21" s="773"/>
      <c r="G21" s="773"/>
      <c r="H21" s="773"/>
      <c r="I21" s="772"/>
      <c r="J21" s="785" t="s">
        <v>4311</v>
      </c>
      <c r="K21" s="786">
        <v>49.5</v>
      </c>
      <c r="L21" s="773"/>
      <c r="M21" s="773"/>
      <c r="N21" s="773"/>
      <c r="O21" s="773"/>
      <c r="P21" s="773"/>
      <c r="Q21" s="773"/>
      <c r="R21" s="773"/>
      <c r="S21" s="436">
        <v>45136</v>
      </c>
    </row>
    <row r="22" spans="1:19">
      <c r="A22" s="158" t="s">
        <v>4312</v>
      </c>
      <c r="B22" s="313" t="s">
        <v>4313</v>
      </c>
      <c r="C22" s="306" t="s">
        <v>4314</v>
      </c>
      <c r="D22" s="773"/>
      <c r="E22" s="314"/>
      <c r="F22" s="773"/>
      <c r="G22" s="773"/>
      <c r="H22" s="773"/>
      <c r="I22" s="772"/>
      <c r="J22" s="772"/>
      <c r="K22" s="772"/>
      <c r="L22" s="773"/>
      <c r="M22" s="773"/>
      <c r="N22" s="773"/>
      <c r="O22" s="773"/>
      <c r="P22" s="773"/>
      <c r="Q22" s="773"/>
      <c r="R22" s="773"/>
      <c r="S22" s="436">
        <v>45139</v>
      </c>
    </row>
    <row r="23" spans="1:19">
      <c r="A23" s="311" t="s">
        <v>4315</v>
      </c>
      <c r="B23" s="730">
        <v>0</v>
      </c>
      <c r="C23" s="787">
        <v>0.2</v>
      </c>
      <c r="D23" s="565" t="s">
        <v>4316</v>
      </c>
      <c r="E23" s="564" t="s">
        <v>4317</v>
      </c>
      <c r="F23" s="788"/>
      <c r="G23" s="788"/>
      <c r="H23" s="773"/>
      <c r="I23" s="772"/>
      <c r="J23" s="772"/>
      <c r="K23" s="772"/>
      <c r="L23" s="773"/>
      <c r="M23" s="773"/>
      <c r="N23" s="773"/>
      <c r="O23" s="773"/>
      <c r="P23" s="773"/>
      <c r="Q23" s="773"/>
      <c r="R23" s="773"/>
      <c r="S23" s="436">
        <v>45140</v>
      </c>
    </row>
    <row r="24" spans="1:19">
      <c r="A24" s="170" t="s">
        <v>4318</v>
      </c>
      <c r="B24" s="313" t="s">
        <v>4319</v>
      </c>
      <c r="C24" s="306" t="s">
        <v>4320</v>
      </c>
      <c r="D24" s="773"/>
      <c r="E24" s="314"/>
      <c r="F24" s="773"/>
      <c r="G24" s="773"/>
      <c r="H24" s="773"/>
      <c r="I24" s="772"/>
      <c r="J24" s="497" t="s">
        <v>4321</v>
      </c>
      <c r="K24" s="772"/>
      <c r="L24" s="773"/>
      <c r="M24" s="773"/>
      <c r="N24" s="773"/>
      <c r="O24" s="773"/>
      <c r="P24" s="773"/>
      <c r="Q24" s="773"/>
      <c r="R24" s="773"/>
      <c r="S24" s="436">
        <v>45141</v>
      </c>
    </row>
    <row r="25" spans="1:19">
      <c r="A25" s="773"/>
      <c r="B25" s="779">
        <v>3</v>
      </c>
      <c r="C25" s="789">
        <v>0</v>
      </c>
      <c r="D25" s="773"/>
      <c r="E25" s="773"/>
      <c r="F25" s="773"/>
      <c r="G25" s="773"/>
      <c r="H25" s="773"/>
      <c r="I25" s="772"/>
      <c r="J25" s="775" t="s">
        <v>4271</v>
      </c>
      <c r="K25" s="790">
        <v>57</v>
      </c>
      <c r="L25" s="773"/>
      <c r="M25" s="773"/>
      <c r="N25" s="773"/>
      <c r="O25" s="773"/>
      <c r="P25" s="773"/>
      <c r="Q25" s="773"/>
      <c r="R25" s="773"/>
      <c r="S25" s="436">
        <v>45142</v>
      </c>
    </row>
    <row r="26" spans="1:19">
      <c r="A26" s="170"/>
      <c r="B26" s="306" t="s">
        <v>4322</v>
      </c>
      <c r="C26" s="306" t="s">
        <v>4323</v>
      </c>
      <c r="D26" s="306" t="s">
        <v>4324</v>
      </c>
      <c r="E26" s="306" t="s">
        <v>4325</v>
      </c>
      <c r="F26" s="306" t="s">
        <v>4326</v>
      </c>
      <c r="G26" s="306" t="s">
        <v>3426</v>
      </c>
      <c r="H26" s="773"/>
      <c r="I26" s="772"/>
      <c r="J26" s="777"/>
      <c r="K26" s="781"/>
      <c r="L26" s="773"/>
      <c r="M26" s="773"/>
      <c r="N26" s="773"/>
      <c r="O26" s="773"/>
      <c r="P26" s="773"/>
      <c r="Q26" s="773"/>
      <c r="R26" s="773"/>
      <c r="S26" s="436">
        <v>45143</v>
      </c>
    </row>
    <row r="27" spans="1:19">
      <c r="A27" s="791" t="s">
        <v>4327</v>
      </c>
      <c r="B27" s="316">
        <v>1</v>
      </c>
      <c r="C27" s="783">
        <f>B27*D14</f>
        <v>4966.8800000000028</v>
      </c>
      <c r="D27" s="729">
        <f>BasisUurloon</f>
        <v>41.31</v>
      </c>
      <c r="E27" s="792">
        <f>D27/B25+D27/B25*(1+C25)+D27/B25*(1+C25)*(1+C25)</f>
        <v>41.31</v>
      </c>
      <c r="F27" s="731">
        <f>IF(B6="","",B23*(C27*5/38)*C23)</f>
        <v>0</v>
      </c>
      <c r="G27" s="792">
        <f>IF(B6="","",C27*E27+F27)</f>
        <v>205181.81280000013</v>
      </c>
      <c r="H27" s="773"/>
      <c r="I27" s="772"/>
      <c r="J27" s="777" t="s">
        <v>4278</v>
      </c>
      <c r="K27" s="781">
        <v>138</v>
      </c>
      <c r="L27" s="773"/>
      <c r="M27" s="773"/>
      <c r="N27" s="773"/>
      <c r="O27" s="773"/>
      <c r="P27" s="773"/>
      <c r="Q27" s="773"/>
      <c r="R27" s="773"/>
      <c r="S27" s="436">
        <v>45146</v>
      </c>
    </row>
    <row r="28" spans="1:19">
      <c r="A28" s="791" t="s">
        <v>4328</v>
      </c>
      <c r="B28" s="316"/>
      <c r="C28" s="783">
        <f>D14*B28</f>
        <v>0</v>
      </c>
      <c r="D28" s="317">
        <v>39.5</v>
      </c>
      <c r="E28" s="792">
        <f>D28</f>
        <v>39.5</v>
      </c>
      <c r="F28" s="171"/>
      <c r="G28" s="792" t="str">
        <f>IF(B28=0,"",C28*E28+F28)</f>
        <v/>
      </c>
      <c r="H28" s="773"/>
      <c r="I28" s="772"/>
      <c r="J28" s="777" t="s">
        <v>4280</v>
      </c>
      <c r="K28" s="781">
        <v>102</v>
      </c>
      <c r="L28" s="773"/>
      <c r="M28" s="773"/>
      <c r="N28" s="773"/>
      <c r="O28" s="773"/>
      <c r="P28" s="773"/>
      <c r="Q28" s="773"/>
      <c r="R28" s="773"/>
      <c r="S28" s="436">
        <v>45147</v>
      </c>
    </row>
    <row r="29" spans="1:19">
      <c r="A29" s="172" t="s">
        <v>4329</v>
      </c>
      <c r="B29" s="793"/>
      <c r="C29" s="793"/>
      <c r="D29" s="793"/>
      <c r="E29" s="173">
        <f>SUM(G27:G28)</f>
        <v>205181.81280000013</v>
      </c>
      <c r="F29" s="174">
        <f>IF(E29=0,"",E29/$E$217)</f>
        <v>0.1928053606326357</v>
      </c>
      <c r="G29" s="773"/>
      <c r="H29" s="773"/>
      <c r="I29" s="772"/>
      <c r="J29" s="777" t="s">
        <v>4282</v>
      </c>
      <c r="K29" s="781">
        <v>68</v>
      </c>
      <c r="L29" s="773"/>
      <c r="M29" s="773"/>
      <c r="N29" s="773"/>
      <c r="O29" s="773"/>
      <c r="P29" s="773"/>
      <c r="Q29" s="773"/>
      <c r="R29" s="773"/>
      <c r="S29" s="436">
        <v>45148</v>
      </c>
    </row>
    <row r="30" spans="1:19">
      <c r="A30" s="773"/>
      <c r="B30" s="773"/>
      <c r="C30" s="773"/>
      <c r="D30" s="773"/>
      <c r="E30" s="773"/>
      <c r="F30" s="773"/>
      <c r="G30" s="773"/>
      <c r="H30" s="773"/>
      <c r="I30" s="772"/>
      <c r="J30" s="777" t="s">
        <v>4286</v>
      </c>
      <c r="K30" s="781">
        <v>66</v>
      </c>
      <c r="L30" s="773"/>
      <c r="M30" s="773"/>
      <c r="N30" s="773"/>
      <c r="O30" s="773"/>
      <c r="P30" s="773"/>
      <c r="Q30" s="773"/>
      <c r="R30" s="773"/>
      <c r="S30" s="436">
        <v>45149</v>
      </c>
    </row>
    <row r="31" spans="1:19" ht="18">
      <c r="A31" s="155" t="s">
        <v>4330</v>
      </c>
      <c r="B31" s="794"/>
      <c r="C31" s="794"/>
      <c r="D31" s="794"/>
      <c r="E31" s="794"/>
      <c r="F31" s="794"/>
      <c r="G31" s="795"/>
      <c r="H31" s="773"/>
      <c r="I31" s="772"/>
      <c r="J31" s="777" t="s">
        <v>4287</v>
      </c>
      <c r="K31" s="781">
        <v>62</v>
      </c>
      <c r="L31" s="773"/>
      <c r="M31" s="773"/>
      <c r="N31" s="773"/>
      <c r="O31" s="773"/>
      <c r="P31" s="773"/>
      <c r="Q31" s="773"/>
      <c r="R31" s="773"/>
      <c r="S31" s="436">
        <v>45150</v>
      </c>
    </row>
    <row r="32" spans="1:19">
      <c r="A32" s="566" t="s">
        <v>4331</v>
      </c>
      <c r="B32" s="157"/>
      <c r="C32" s="308" t="s">
        <v>4332</v>
      </c>
      <c r="D32" s="308" t="s">
        <v>4333</v>
      </c>
      <c r="E32" s="308" t="s">
        <v>4334</v>
      </c>
      <c r="F32" s="175"/>
      <c r="G32" s="773"/>
      <c r="H32" s="773"/>
      <c r="I32" s="772"/>
      <c r="J32" s="777" t="s">
        <v>4288</v>
      </c>
      <c r="K32" s="781">
        <v>110.00000000000001</v>
      </c>
      <c r="L32" s="773"/>
      <c r="M32" s="773"/>
      <c r="N32" s="773"/>
      <c r="O32" s="773"/>
      <c r="P32" s="773"/>
      <c r="Q32" s="773"/>
      <c r="R32" s="773"/>
      <c r="S32" s="436">
        <v>45153</v>
      </c>
    </row>
    <row r="33" spans="1:19">
      <c r="A33" s="318" t="s">
        <v>4335</v>
      </c>
      <c r="B33" s="318" t="s">
        <v>3608</v>
      </c>
      <c r="C33" s="315"/>
      <c r="D33" s="796">
        <v>125</v>
      </c>
      <c r="E33" s="319">
        <f>D33*C33*8</f>
        <v>0</v>
      </c>
      <c r="F33" s="176" t="s">
        <v>4336</v>
      </c>
      <c r="G33" s="773"/>
      <c r="H33" s="773"/>
      <c r="I33" s="772"/>
      <c r="J33" s="777" t="s">
        <v>4290</v>
      </c>
      <c r="K33" s="781">
        <v>77</v>
      </c>
      <c r="L33" s="773"/>
      <c r="M33" s="773"/>
      <c r="N33" s="773"/>
      <c r="O33" s="773"/>
      <c r="P33" s="773"/>
      <c r="Q33" s="773"/>
      <c r="R33" s="773"/>
      <c r="S33" s="436">
        <v>45230</v>
      </c>
    </row>
    <row r="34" spans="1:19">
      <c r="A34" s="773"/>
      <c r="B34" s="773"/>
      <c r="C34" s="306" t="s">
        <v>4337</v>
      </c>
      <c r="D34" s="306" t="s">
        <v>4338</v>
      </c>
      <c r="E34" s="306" t="s">
        <v>4339</v>
      </c>
      <c r="F34" s="773"/>
      <c r="G34" s="773"/>
      <c r="H34" s="773"/>
      <c r="I34" s="772"/>
      <c r="J34" s="777" t="s">
        <v>4294</v>
      </c>
      <c r="K34" s="781">
        <v>62</v>
      </c>
      <c r="L34" s="773"/>
      <c r="M34" s="773"/>
      <c r="N34" s="773"/>
      <c r="O34" s="773"/>
      <c r="P34" s="773"/>
      <c r="Q34" s="773"/>
      <c r="R34" s="773"/>
      <c r="S34" s="436">
        <v>45231</v>
      </c>
    </row>
    <row r="35" spans="1:19">
      <c r="A35" s="320" t="s">
        <v>4340</v>
      </c>
      <c r="B35" s="320" t="s">
        <v>4341</v>
      </c>
      <c r="C35" s="315">
        <v>8</v>
      </c>
      <c r="D35" s="732">
        <v>83</v>
      </c>
      <c r="E35" s="319">
        <f t="shared" ref="E35:E43" si="0">D35*C35*8</f>
        <v>5312</v>
      </c>
      <c r="F35" s="797"/>
      <c r="G35" s="791" t="s">
        <v>4342</v>
      </c>
      <c r="H35" s="798" t="s">
        <v>4343</v>
      </c>
      <c r="I35" s="799">
        <f>Meetstaat!B42</f>
        <v>33200</v>
      </c>
      <c r="J35" s="777" t="s">
        <v>4296</v>
      </c>
      <c r="K35" s="781">
        <v>83</v>
      </c>
      <c r="L35" s="773"/>
      <c r="M35" s="773"/>
      <c r="N35" s="773"/>
      <c r="O35" s="773"/>
      <c r="P35" s="773"/>
      <c r="Q35" s="773"/>
      <c r="R35" s="773"/>
      <c r="S35" s="436">
        <v>45241</v>
      </c>
    </row>
    <row r="36" spans="1:19">
      <c r="A36" s="320" t="s">
        <v>4344</v>
      </c>
      <c r="B36" s="320" t="s">
        <v>4345</v>
      </c>
      <c r="C36" s="315">
        <f t="shared" ref="C36:C40" si="1">IF(F36="",0,ROUNDUP($D$10*F36,0))</f>
        <v>0</v>
      </c>
      <c r="D36" s="321">
        <v>56</v>
      </c>
      <c r="E36" s="319">
        <f t="shared" si="0"/>
        <v>0</v>
      </c>
      <c r="F36" s="797"/>
      <c r="G36" s="791" t="s">
        <v>4342</v>
      </c>
      <c r="H36" s="773"/>
      <c r="I36" s="800"/>
      <c r="J36" s="777" t="s">
        <v>4299</v>
      </c>
      <c r="K36" s="781">
        <v>121.00000000000001</v>
      </c>
      <c r="L36" s="773"/>
      <c r="M36" s="773"/>
      <c r="N36" s="773"/>
      <c r="O36" s="773"/>
      <c r="P36" s="773"/>
      <c r="Q36" s="773"/>
      <c r="R36" s="773"/>
      <c r="S36" s="436">
        <v>45286</v>
      </c>
    </row>
    <row r="37" spans="1:19">
      <c r="A37" s="320" t="s">
        <v>4346</v>
      </c>
      <c r="B37" s="320" t="s">
        <v>4347</v>
      </c>
      <c r="C37" s="315">
        <f t="shared" si="1"/>
        <v>43</v>
      </c>
      <c r="D37" s="732">
        <v>58</v>
      </c>
      <c r="E37" s="319">
        <f t="shared" si="0"/>
        <v>19952</v>
      </c>
      <c r="F37" s="797">
        <v>0.85</v>
      </c>
      <c r="G37" s="791" t="s">
        <v>4342</v>
      </c>
      <c r="H37" s="773"/>
      <c r="I37" s="800"/>
      <c r="J37" s="777" t="s">
        <v>4302</v>
      </c>
      <c r="K37" s="781">
        <v>138</v>
      </c>
      <c r="L37" s="773"/>
      <c r="M37" s="773"/>
      <c r="N37" s="773"/>
      <c r="O37" s="773"/>
      <c r="P37" s="773"/>
      <c r="Q37" s="773"/>
      <c r="R37" s="773"/>
      <c r="S37" s="436">
        <v>45287</v>
      </c>
    </row>
    <row r="38" spans="1:19">
      <c r="A38" s="320" t="s">
        <v>4348</v>
      </c>
      <c r="B38" s="320" t="s">
        <v>4349</v>
      </c>
      <c r="C38" s="315">
        <f t="shared" si="1"/>
        <v>51</v>
      </c>
      <c r="D38" s="732">
        <f>D27</f>
        <v>41.31</v>
      </c>
      <c r="E38" s="319">
        <f t="shared" si="0"/>
        <v>16854.48</v>
      </c>
      <c r="F38" s="797">
        <v>1</v>
      </c>
      <c r="G38" s="791" t="s">
        <v>4342</v>
      </c>
      <c r="H38" s="773"/>
      <c r="I38" s="800"/>
      <c r="J38" s="777" t="s">
        <v>4304</v>
      </c>
      <c r="K38" s="781">
        <v>138</v>
      </c>
      <c r="L38" s="773"/>
      <c r="M38" s="773"/>
      <c r="N38" s="773"/>
      <c r="O38" s="773"/>
      <c r="P38" s="773"/>
      <c r="Q38" s="773"/>
      <c r="R38" s="773"/>
      <c r="S38" s="436">
        <v>45288</v>
      </c>
    </row>
    <row r="39" spans="1:19">
      <c r="A39" s="320" t="s">
        <v>4350</v>
      </c>
      <c r="B39" s="320" t="s">
        <v>4351</v>
      </c>
      <c r="C39" s="315">
        <f t="shared" si="1"/>
        <v>13</v>
      </c>
      <c r="D39" s="732">
        <v>60</v>
      </c>
      <c r="E39" s="319">
        <f t="shared" si="0"/>
        <v>6240</v>
      </c>
      <c r="F39" s="797">
        <v>0.25</v>
      </c>
      <c r="G39" s="791" t="s">
        <v>4342</v>
      </c>
      <c r="H39" s="773"/>
      <c r="I39" s="800"/>
      <c r="J39" s="777" t="s">
        <v>4306</v>
      </c>
      <c r="K39" s="781">
        <v>76.5</v>
      </c>
      <c r="L39" s="773"/>
      <c r="M39" s="773"/>
      <c r="N39" s="773"/>
      <c r="O39" s="773"/>
      <c r="P39" s="773"/>
      <c r="Q39" s="773"/>
      <c r="R39" s="773"/>
      <c r="S39" s="436">
        <v>45289</v>
      </c>
    </row>
    <row r="40" spans="1:19">
      <c r="A40" s="320" t="s">
        <v>4352</v>
      </c>
      <c r="B40" s="320" t="s">
        <v>4353</v>
      </c>
      <c r="C40" s="315">
        <f t="shared" si="1"/>
        <v>31</v>
      </c>
      <c r="D40" s="732">
        <v>49</v>
      </c>
      <c r="E40" s="319">
        <f t="shared" si="0"/>
        <v>12152</v>
      </c>
      <c r="F40" s="797">
        <v>0.6</v>
      </c>
      <c r="G40" s="791" t="s">
        <v>4342</v>
      </c>
      <c r="H40" s="773"/>
      <c r="I40" s="800"/>
      <c r="J40" s="777" t="s">
        <v>4308</v>
      </c>
      <c r="K40" s="781">
        <v>76.5</v>
      </c>
      <c r="L40" s="773"/>
      <c r="M40" s="773"/>
      <c r="N40" s="773"/>
      <c r="O40" s="773"/>
      <c r="P40" s="773"/>
      <c r="Q40" s="773"/>
      <c r="R40" s="773"/>
      <c r="S40" s="436">
        <v>45290</v>
      </c>
    </row>
    <row r="41" spans="1:19">
      <c r="A41" s="320" t="s">
        <v>4354</v>
      </c>
      <c r="B41" s="320" t="s">
        <v>4354</v>
      </c>
      <c r="C41" s="315"/>
      <c r="D41" s="515">
        <v>80</v>
      </c>
      <c r="E41" s="319">
        <f t="shared" si="0"/>
        <v>0</v>
      </c>
      <c r="F41" s="797"/>
      <c r="G41" s="773"/>
      <c r="H41" s="773"/>
      <c r="I41" s="800"/>
      <c r="J41" s="777" t="s">
        <v>4310</v>
      </c>
      <c r="K41" s="781">
        <v>64</v>
      </c>
      <c r="L41" s="773"/>
      <c r="M41" s="773"/>
      <c r="N41" s="773"/>
      <c r="O41" s="773"/>
      <c r="P41" s="773"/>
      <c r="Q41" s="773"/>
      <c r="R41" s="773"/>
      <c r="S41" s="436">
        <v>45291</v>
      </c>
    </row>
    <row r="42" spans="1:19">
      <c r="A42" s="320" t="s">
        <v>4355</v>
      </c>
      <c r="B42" s="320" t="s">
        <v>4355</v>
      </c>
      <c r="C42" s="315"/>
      <c r="D42" s="515">
        <v>53</v>
      </c>
      <c r="E42" s="319">
        <f t="shared" si="0"/>
        <v>0</v>
      </c>
      <c r="F42" s="797"/>
      <c r="G42" s="773"/>
      <c r="H42" s="773"/>
      <c r="I42" s="800"/>
      <c r="J42" s="785" t="s">
        <v>4311</v>
      </c>
      <c r="K42" s="801">
        <v>64</v>
      </c>
      <c r="L42" s="773"/>
      <c r="M42" s="773"/>
      <c r="N42" s="773"/>
      <c r="O42" s="773"/>
      <c r="P42" s="773"/>
      <c r="Q42" s="773"/>
      <c r="R42" s="773"/>
      <c r="S42" s="436">
        <v>45294</v>
      </c>
    </row>
    <row r="43" spans="1:19">
      <c r="A43" s="320" t="s">
        <v>4356</v>
      </c>
      <c r="B43" s="320" t="s">
        <v>4357</v>
      </c>
      <c r="C43" s="315"/>
      <c r="D43" s="567">
        <v>50</v>
      </c>
      <c r="E43" s="322">
        <f t="shared" si="0"/>
        <v>0</v>
      </c>
      <c r="F43" s="797"/>
      <c r="G43" s="773"/>
      <c r="H43" s="773"/>
      <c r="I43" s="800"/>
      <c r="J43" s="772"/>
      <c r="K43" s="772"/>
      <c r="L43" s="773"/>
      <c r="M43" s="773"/>
      <c r="N43" s="773"/>
      <c r="O43" s="773"/>
      <c r="P43" s="773"/>
      <c r="Q43" s="773"/>
      <c r="R43" s="773"/>
      <c r="S43" s="436">
        <v>45393</v>
      </c>
    </row>
    <row r="44" spans="1:19">
      <c r="A44" s="172" t="s">
        <v>4358</v>
      </c>
      <c r="B44" s="177"/>
      <c r="C44" s="177"/>
      <c r="D44" s="177"/>
      <c r="E44" s="178">
        <f>SUM(E33:E43)</f>
        <v>60510.479999999996</v>
      </c>
      <c r="F44" s="174">
        <f>IF(E44=0,"",E44/$E$217)</f>
        <v>5.6860521696559849E-2</v>
      </c>
      <c r="G44" s="773"/>
      <c r="H44" s="773"/>
      <c r="I44" s="772"/>
      <c r="J44" s="772"/>
      <c r="K44" s="772"/>
      <c r="L44" s="773"/>
      <c r="M44" s="773"/>
      <c r="N44" s="773"/>
      <c r="O44" s="773"/>
      <c r="P44" s="773"/>
      <c r="Q44" s="773"/>
      <c r="R44" s="773"/>
      <c r="S44" s="436">
        <v>45394</v>
      </c>
    </row>
    <row r="45" spans="1:19">
      <c r="A45" s="773"/>
      <c r="B45" s="773"/>
      <c r="C45" s="773"/>
      <c r="D45" s="773"/>
      <c r="E45" s="773"/>
      <c r="F45" s="773"/>
      <c r="G45" s="773"/>
      <c r="H45" s="773"/>
      <c r="I45" s="772"/>
      <c r="J45" s="772"/>
      <c r="K45" s="772"/>
      <c r="L45" s="773"/>
      <c r="M45" s="773"/>
      <c r="N45" s="773"/>
      <c r="O45" s="773"/>
      <c r="P45" s="773"/>
      <c r="Q45" s="773"/>
      <c r="R45" s="773"/>
      <c r="S45" s="436">
        <v>45395</v>
      </c>
    </row>
    <row r="46" spans="1:19" ht="18">
      <c r="A46" s="155" t="s">
        <v>4359</v>
      </c>
      <c r="B46" s="794"/>
      <c r="C46" s="179" t="s">
        <v>4331</v>
      </c>
      <c r="D46" s="794"/>
      <c r="E46" s="794"/>
      <c r="F46" s="794"/>
      <c r="G46" s="795"/>
      <c r="H46" s="773"/>
      <c r="I46" s="772"/>
      <c r="J46" s="772"/>
      <c r="K46" s="772"/>
      <c r="L46" s="773"/>
      <c r="M46" s="773"/>
      <c r="N46" s="773"/>
      <c r="O46" s="773"/>
      <c r="P46" s="773"/>
      <c r="Q46" s="773"/>
      <c r="R46" s="773"/>
      <c r="S46" s="436">
        <v>45396</v>
      </c>
    </row>
    <row r="47" spans="1:19">
      <c r="A47" s="170" t="s">
        <v>4360</v>
      </c>
      <c r="B47" s="306" t="s">
        <v>4361</v>
      </c>
      <c r="C47" s="306" t="s">
        <v>4362</v>
      </c>
      <c r="D47" s="306" t="s">
        <v>4363</v>
      </c>
      <c r="E47" s="306" t="s">
        <v>4364</v>
      </c>
      <c r="F47" s="175"/>
      <c r="G47" s="773"/>
      <c r="H47" s="773"/>
      <c r="I47" s="772"/>
      <c r="J47" s="772"/>
      <c r="K47" s="772"/>
      <c r="L47" s="773"/>
      <c r="M47" s="773"/>
      <c r="N47" s="773"/>
      <c r="O47" s="773"/>
      <c r="P47" s="773"/>
      <c r="Q47" s="773"/>
      <c r="R47" s="773"/>
      <c r="S47" s="436">
        <v>45397</v>
      </c>
    </row>
    <row r="48" spans="1:19" ht="14.25" customHeight="1">
      <c r="A48" s="773" t="s">
        <v>4365</v>
      </c>
      <c r="B48" s="323">
        <v>1</v>
      </c>
      <c r="C48" s="835">
        <v>12</v>
      </c>
      <c r="D48" s="802">
        <v>175</v>
      </c>
      <c r="E48" s="324">
        <f>D48*B48*C48</f>
        <v>2100</v>
      </c>
      <c r="F48" s="773"/>
      <c r="G48" s="773"/>
      <c r="H48" s="773"/>
      <c r="I48" s="772"/>
      <c r="J48" s="772"/>
      <c r="K48" s="772"/>
      <c r="L48" s="773"/>
      <c r="M48" s="773"/>
      <c r="N48" s="773"/>
      <c r="O48" s="773"/>
      <c r="P48" s="773"/>
      <c r="Q48" s="773"/>
      <c r="R48" s="773"/>
      <c r="S48" s="436">
        <v>45400</v>
      </c>
    </row>
    <row r="49" spans="1:19" ht="14.25" customHeight="1">
      <c r="A49" s="773" t="s">
        <v>4366</v>
      </c>
      <c r="B49" s="315">
        <v>1</v>
      </c>
      <c r="C49" s="730">
        <v>12</v>
      </c>
      <c r="D49" s="796">
        <v>150</v>
      </c>
      <c r="E49" s="324">
        <f>D49*B49*C49</f>
        <v>1800</v>
      </c>
      <c r="F49" s="773"/>
      <c r="G49" s="773"/>
      <c r="H49" s="773"/>
      <c r="I49" s="772"/>
      <c r="J49" s="772"/>
      <c r="K49" s="772"/>
      <c r="L49" s="773"/>
      <c r="M49" s="773"/>
      <c r="N49" s="773"/>
      <c r="O49" s="773"/>
      <c r="P49" s="773"/>
      <c r="Q49" s="773"/>
      <c r="R49" s="773"/>
      <c r="S49" s="436">
        <v>45438</v>
      </c>
    </row>
    <row r="50" spans="1:19" ht="14.25" customHeight="1">
      <c r="A50" s="773" t="s">
        <v>4367</v>
      </c>
      <c r="B50" s="730"/>
      <c r="C50" s="730"/>
      <c r="D50" s="796">
        <v>500</v>
      </c>
      <c r="E50" s="324">
        <f>D50*B50*C50</f>
        <v>0</v>
      </c>
      <c r="F50" s="773"/>
      <c r="G50" s="773"/>
      <c r="H50" s="773"/>
      <c r="I50" s="772"/>
      <c r="J50" s="772"/>
      <c r="K50" s="772"/>
      <c r="L50" s="773"/>
      <c r="M50" s="773"/>
      <c r="N50" s="773"/>
      <c r="O50" s="773"/>
      <c r="P50" s="773"/>
      <c r="Q50" s="773"/>
      <c r="R50" s="773"/>
      <c r="S50" s="436">
        <v>45439</v>
      </c>
    </row>
    <row r="51" spans="1:19" ht="14.25" customHeight="1">
      <c r="A51" s="773" t="s">
        <v>4368</v>
      </c>
      <c r="B51" s="315"/>
      <c r="C51" s="315"/>
      <c r="D51" s="796">
        <v>150</v>
      </c>
      <c r="E51" s="324">
        <f>D51*B51*C51</f>
        <v>0</v>
      </c>
      <c r="F51" s="773"/>
      <c r="G51" s="773"/>
      <c r="H51" s="773"/>
      <c r="I51" s="772"/>
      <c r="J51" s="772"/>
      <c r="K51" s="772"/>
      <c r="L51" s="773"/>
      <c r="M51" s="773"/>
      <c r="N51" s="773"/>
      <c r="O51" s="773"/>
      <c r="P51" s="773"/>
      <c r="Q51" s="773"/>
      <c r="R51" s="773"/>
      <c r="S51" s="436">
        <v>45449</v>
      </c>
    </row>
    <row r="52" spans="1:19" ht="14.25" customHeight="1">
      <c r="A52" s="773"/>
      <c r="B52" s="773"/>
      <c r="C52" s="773"/>
      <c r="D52" s="180" t="s">
        <v>4369</v>
      </c>
      <c r="E52" s="181">
        <f>SUBTOTAL(9,E48:E51)</f>
        <v>3900</v>
      </c>
      <c r="F52" s="773"/>
      <c r="G52" s="773"/>
      <c r="H52" s="773"/>
      <c r="I52" s="772"/>
      <c r="J52" s="772"/>
      <c r="K52" s="772"/>
      <c r="L52" s="773"/>
      <c r="M52" s="773"/>
      <c r="N52" s="773"/>
      <c r="O52" s="773"/>
      <c r="P52" s="773"/>
      <c r="Q52" s="773"/>
      <c r="R52" s="773"/>
      <c r="S52" s="436">
        <v>45491</v>
      </c>
    </row>
    <row r="53" spans="1:19" ht="14.25" customHeight="1">
      <c r="A53" s="170" t="s">
        <v>4370</v>
      </c>
      <c r="B53" s="306" t="s">
        <v>4371</v>
      </c>
      <c r="C53" s="306" t="s">
        <v>4372</v>
      </c>
      <c r="D53" s="306" t="s">
        <v>4373</v>
      </c>
      <c r="E53" s="306" t="s">
        <v>4364</v>
      </c>
      <c r="F53" s="773"/>
      <c r="G53" s="773"/>
      <c r="H53" s="773"/>
      <c r="I53" s="772"/>
      <c r="J53" s="772"/>
      <c r="K53" s="772"/>
      <c r="L53" s="773"/>
      <c r="M53" s="773"/>
      <c r="N53" s="773"/>
      <c r="O53" s="773"/>
      <c r="P53" s="773"/>
      <c r="Q53" s="773"/>
      <c r="R53" s="773"/>
      <c r="S53" s="436">
        <v>45492</v>
      </c>
    </row>
    <row r="54" spans="1:19" ht="14.25" customHeight="1">
      <c r="A54" s="773" t="s">
        <v>4374</v>
      </c>
      <c r="B54" s="315"/>
      <c r="C54" s="315"/>
      <c r="D54" s="325"/>
      <c r="E54" s="324">
        <f>D54*C54*B54</f>
        <v>0</v>
      </c>
      <c r="F54" s="773"/>
      <c r="G54" s="773"/>
      <c r="H54" s="773"/>
      <c r="I54" s="772"/>
      <c r="J54" s="772"/>
      <c r="K54" s="772"/>
      <c r="L54" s="773"/>
      <c r="M54" s="773"/>
      <c r="N54" s="773"/>
      <c r="O54" s="773"/>
      <c r="P54" s="773"/>
      <c r="Q54" s="773"/>
      <c r="R54" s="773"/>
      <c r="S54" s="436">
        <v>45493</v>
      </c>
    </row>
    <row r="55" spans="1:19">
      <c r="A55" s="773" t="s">
        <v>4375</v>
      </c>
      <c r="B55" s="315"/>
      <c r="C55" s="315"/>
      <c r="D55" s="325"/>
      <c r="E55" s="324">
        <f>D55*C55*B55</f>
        <v>0</v>
      </c>
      <c r="F55" s="773"/>
      <c r="G55" s="773"/>
      <c r="H55" s="773"/>
      <c r="I55" s="772"/>
      <c r="J55" s="772"/>
      <c r="K55" s="772"/>
      <c r="L55" s="773"/>
      <c r="M55" s="773"/>
      <c r="N55" s="773"/>
      <c r="O55" s="773"/>
      <c r="P55" s="773"/>
      <c r="Q55" s="773"/>
      <c r="R55" s="773"/>
      <c r="S55" s="436">
        <v>45494</v>
      </c>
    </row>
    <row r="56" spans="1:19">
      <c r="A56" s="773" t="s">
        <v>4376</v>
      </c>
      <c r="B56" s="315"/>
      <c r="C56" s="315"/>
      <c r="D56" s="325"/>
      <c r="E56" s="324">
        <f>D56*C56*B56</f>
        <v>0</v>
      </c>
      <c r="F56" s="773"/>
      <c r="G56" s="773"/>
      <c r="H56" s="773"/>
      <c r="I56" s="772"/>
      <c r="J56" s="772"/>
      <c r="K56" s="772"/>
      <c r="L56" s="773"/>
      <c r="M56" s="773"/>
      <c r="N56" s="773"/>
      <c r="O56" s="773"/>
      <c r="P56" s="773"/>
      <c r="Q56" s="773"/>
      <c r="R56" s="773"/>
      <c r="S56" s="436">
        <v>45495</v>
      </c>
    </row>
    <row r="57" spans="1:19">
      <c r="A57" s="773" t="s">
        <v>4377</v>
      </c>
      <c r="B57" s="938"/>
      <c r="C57" s="938"/>
      <c r="D57" s="938"/>
      <c r="E57" s="326">
        <v>0</v>
      </c>
      <c r="F57" s="773"/>
      <c r="G57" s="773"/>
      <c r="H57" s="773"/>
      <c r="I57" s="772"/>
      <c r="J57" s="772"/>
      <c r="K57" s="772"/>
      <c r="L57" s="773"/>
      <c r="M57" s="773"/>
      <c r="N57" s="773"/>
      <c r="O57" s="773"/>
      <c r="P57" s="773"/>
      <c r="Q57" s="773"/>
      <c r="R57" s="773"/>
      <c r="S57" s="436">
        <v>45498</v>
      </c>
    </row>
    <row r="58" spans="1:19">
      <c r="A58" s="318"/>
      <c r="B58" s="773"/>
      <c r="C58" s="773"/>
      <c r="D58" s="180" t="s">
        <v>4369</v>
      </c>
      <c r="E58" s="181">
        <f>SUBTOTAL(9,E54:E57)</f>
        <v>0</v>
      </c>
      <c r="F58" s="773"/>
      <c r="G58" s="773"/>
      <c r="H58" s="773"/>
      <c r="I58" s="772"/>
      <c r="J58" s="772"/>
      <c r="K58" s="772"/>
      <c r="L58" s="773"/>
      <c r="M58" s="773"/>
      <c r="N58" s="773"/>
      <c r="O58" s="773"/>
      <c r="P58" s="773"/>
      <c r="Q58" s="773"/>
      <c r="R58" s="773"/>
      <c r="S58" s="436">
        <v>45499</v>
      </c>
    </row>
    <row r="59" spans="1:19">
      <c r="A59" s="170" t="s">
        <v>4378</v>
      </c>
      <c r="B59" s="773"/>
      <c r="C59" s="306" t="s">
        <v>4372</v>
      </c>
      <c r="D59" s="306" t="s">
        <v>4373</v>
      </c>
      <c r="E59" s="306" t="s">
        <v>4364</v>
      </c>
      <c r="F59" s="773"/>
      <c r="G59" s="773"/>
      <c r="H59" s="773"/>
      <c r="I59" s="772"/>
      <c r="J59" s="772"/>
      <c r="K59" s="772"/>
      <c r="L59" s="773"/>
      <c r="M59" s="773"/>
      <c r="N59" s="773"/>
      <c r="O59" s="773"/>
      <c r="P59" s="773"/>
      <c r="Q59" s="773"/>
      <c r="R59" s="773"/>
      <c r="S59" s="436">
        <v>45500</v>
      </c>
    </row>
    <row r="60" spans="1:19">
      <c r="A60" s="773" t="s">
        <v>4379</v>
      </c>
      <c r="B60" s="318"/>
      <c r="C60" s="315"/>
      <c r="D60" s="796">
        <v>12.5</v>
      </c>
      <c r="E60" s="324">
        <f>D60*C60</f>
        <v>0</v>
      </c>
      <c r="F60" s="773"/>
      <c r="G60" s="773"/>
      <c r="H60" s="773"/>
      <c r="I60" s="772"/>
      <c r="J60" s="772"/>
      <c r="K60" s="772"/>
      <c r="L60" s="773"/>
      <c r="M60" s="773"/>
      <c r="N60" s="773"/>
      <c r="O60" s="773"/>
      <c r="P60" s="773"/>
      <c r="Q60" s="773"/>
      <c r="R60" s="773"/>
      <c r="S60" s="436">
        <v>45501</v>
      </c>
    </row>
    <row r="61" spans="1:19">
      <c r="A61" s="773" t="s">
        <v>4380</v>
      </c>
      <c r="B61" s="773"/>
      <c r="C61" s="315"/>
      <c r="D61" s="796">
        <v>6</v>
      </c>
      <c r="E61" s="324">
        <f>D61*C61</f>
        <v>0</v>
      </c>
      <c r="F61" s="773"/>
      <c r="G61" s="773"/>
      <c r="H61" s="773"/>
      <c r="I61" s="772"/>
      <c r="J61" s="772"/>
      <c r="K61" s="772"/>
      <c r="L61" s="773"/>
      <c r="M61" s="773"/>
      <c r="N61" s="773"/>
      <c r="O61" s="773"/>
      <c r="P61" s="773"/>
      <c r="Q61" s="773"/>
      <c r="R61" s="773"/>
      <c r="S61" s="436">
        <v>45502</v>
      </c>
    </row>
    <row r="62" spans="1:19">
      <c r="A62" s="773"/>
      <c r="B62" s="773"/>
      <c r="C62" s="773"/>
      <c r="D62" s="773"/>
      <c r="E62" s="773"/>
      <c r="F62" s="773"/>
      <c r="G62" s="773"/>
      <c r="H62" s="773"/>
      <c r="I62" s="772"/>
      <c r="J62" s="772"/>
      <c r="K62" s="772"/>
      <c r="L62" s="773"/>
      <c r="M62" s="773"/>
      <c r="N62" s="773"/>
      <c r="O62" s="773"/>
      <c r="P62" s="773"/>
      <c r="Q62" s="773"/>
      <c r="R62" s="773"/>
      <c r="S62" s="436">
        <v>45505</v>
      </c>
    </row>
    <row r="63" spans="1:19">
      <c r="A63" s="773" t="s">
        <v>4381</v>
      </c>
      <c r="B63" s="773"/>
      <c r="C63" s="315"/>
      <c r="D63" s="803">
        <v>0</v>
      </c>
      <c r="E63" s="324">
        <f>D63*B63</f>
        <v>0</v>
      </c>
      <c r="F63" s="773"/>
      <c r="G63" s="773"/>
      <c r="H63" s="773"/>
      <c r="I63" s="772"/>
      <c r="J63" s="772"/>
      <c r="K63" s="772"/>
      <c r="L63" s="773"/>
      <c r="M63" s="773"/>
      <c r="N63" s="773"/>
      <c r="O63" s="773"/>
      <c r="P63" s="773"/>
      <c r="Q63" s="773"/>
      <c r="R63" s="773"/>
      <c r="S63" s="436">
        <v>45506</v>
      </c>
    </row>
    <row r="64" spans="1:19">
      <c r="A64" s="773"/>
      <c r="B64" s="773"/>
      <c r="C64" s="773"/>
      <c r="D64" s="180" t="s">
        <v>4369</v>
      </c>
      <c r="E64" s="181">
        <f>SUBTOTAL(9,E60:E63)</f>
        <v>0</v>
      </c>
      <c r="F64" s="773"/>
      <c r="G64" s="773"/>
      <c r="H64" s="773"/>
      <c r="I64" s="772"/>
      <c r="J64" s="772"/>
      <c r="K64" s="772"/>
      <c r="L64" s="773"/>
      <c r="M64" s="773"/>
      <c r="N64" s="773"/>
      <c r="O64" s="773"/>
      <c r="P64" s="773"/>
      <c r="Q64" s="773"/>
      <c r="R64" s="773"/>
      <c r="S64" s="436">
        <v>45507</v>
      </c>
    </row>
    <row r="65" spans="1:19">
      <c r="A65" s="170" t="s">
        <v>4382</v>
      </c>
      <c r="B65" s="306" t="s">
        <v>4383</v>
      </c>
      <c r="C65" s="306" t="s">
        <v>4384</v>
      </c>
      <c r="D65" s="306" t="s">
        <v>4385</v>
      </c>
      <c r="E65" s="306" t="s">
        <v>4364</v>
      </c>
      <c r="F65" s="773"/>
      <c r="G65" s="773"/>
      <c r="H65" s="773"/>
      <c r="I65" s="772"/>
      <c r="J65" s="772"/>
      <c r="K65" s="772"/>
      <c r="L65" s="773"/>
      <c r="M65" s="773"/>
      <c r="N65" s="773"/>
      <c r="O65" s="773"/>
      <c r="P65" s="773"/>
      <c r="Q65" s="773"/>
      <c r="R65" s="773"/>
      <c r="S65" s="436">
        <v>45508</v>
      </c>
    </row>
    <row r="66" spans="1:19">
      <c r="A66" s="773" t="s">
        <v>4386</v>
      </c>
      <c r="B66" s="315"/>
      <c r="C66" s="315"/>
      <c r="D66" s="325">
        <f>B23*5*2</f>
        <v>0</v>
      </c>
      <c r="E66" s="324">
        <f>D66*B66*C66</f>
        <v>0</v>
      </c>
      <c r="F66" s="773" t="s">
        <v>4387</v>
      </c>
      <c r="G66" s="773"/>
      <c r="H66" s="773"/>
      <c r="I66" s="772"/>
      <c r="J66" s="772"/>
      <c r="K66" s="772"/>
      <c r="L66" s="773"/>
      <c r="M66" s="773"/>
      <c r="N66" s="773"/>
      <c r="O66" s="773"/>
      <c r="P66" s="773"/>
      <c r="Q66" s="773"/>
      <c r="R66" s="773"/>
      <c r="S66" s="436">
        <v>45509</v>
      </c>
    </row>
    <row r="67" spans="1:19">
      <c r="A67" s="773"/>
      <c r="B67" s="315"/>
      <c r="C67" s="315"/>
      <c r="D67" s="325"/>
      <c r="E67" s="324">
        <f>D67*B67*C67</f>
        <v>0</v>
      </c>
      <c r="F67" s="773"/>
      <c r="G67" s="773"/>
      <c r="H67" s="773"/>
      <c r="I67" s="772"/>
      <c r="J67" s="772"/>
      <c r="K67" s="772"/>
      <c r="L67" s="773"/>
      <c r="M67" s="773"/>
      <c r="N67" s="773"/>
      <c r="O67" s="773"/>
      <c r="P67" s="773"/>
      <c r="Q67" s="773"/>
      <c r="R67" s="773"/>
      <c r="S67" s="436">
        <v>45512</v>
      </c>
    </row>
    <row r="68" spans="1:19">
      <c r="A68" s="773"/>
      <c r="B68" s="773"/>
      <c r="C68" s="773"/>
      <c r="D68" s="180" t="s">
        <v>4369</v>
      </c>
      <c r="E68" s="181">
        <f>SUBTOTAL(9,E66:E67)</f>
        <v>0</v>
      </c>
      <c r="F68" s="773"/>
      <c r="G68" s="773"/>
      <c r="H68" s="773"/>
      <c r="I68" s="772"/>
      <c r="J68" s="772"/>
      <c r="K68" s="772"/>
      <c r="L68" s="773"/>
      <c r="M68" s="773"/>
      <c r="N68" s="773"/>
      <c r="O68" s="773"/>
      <c r="P68" s="773"/>
      <c r="Q68" s="773"/>
      <c r="R68" s="773"/>
      <c r="S68" s="436">
        <v>45513</v>
      </c>
    </row>
    <row r="69" spans="1:19">
      <c r="A69" s="170" t="s">
        <v>4388</v>
      </c>
      <c r="B69" s="773"/>
      <c r="C69" s="773"/>
      <c r="D69" s="773"/>
      <c r="E69" s="327" t="s">
        <v>4364</v>
      </c>
      <c r="F69" s="773"/>
      <c r="G69" s="773"/>
      <c r="H69" s="773"/>
      <c r="I69" s="772"/>
      <c r="J69" s="772"/>
      <c r="K69" s="772"/>
      <c r="L69" s="773"/>
      <c r="M69" s="773"/>
      <c r="N69" s="773"/>
      <c r="O69" s="773"/>
      <c r="P69" s="773"/>
      <c r="Q69" s="773"/>
      <c r="R69" s="773"/>
      <c r="S69" s="436">
        <v>45514</v>
      </c>
    </row>
    <row r="70" spans="1:19">
      <c r="A70" s="773" t="s">
        <v>4389</v>
      </c>
      <c r="B70" s="773"/>
      <c r="C70" s="804">
        <f>D14</f>
        <v>4966.8800000000028</v>
      </c>
      <c r="D70" s="796">
        <v>0.48</v>
      </c>
      <c r="E70" s="324">
        <f>D70*C70</f>
        <v>2384.1024000000011</v>
      </c>
      <c r="F70" s="773"/>
      <c r="G70" s="773"/>
      <c r="H70" s="773"/>
      <c r="I70" s="772"/>
      <c r="J70" s="772"/>
      <c r="K70" s="772"/>
      <c r="L70" s="773"/>
      <c r="M70" s="773"/>
      <c r="N70" s="773"/>
      <c r="O70" s="773"/>
      <c r="P70" s="773"/>
      <c r="Q70" s="773"/>
      <c r="R70" s="773"/>
      <c r="S70" s="436">
        <v>45515</v>
      </c>
    </row>
    <row r="71" spans="1:19">
      <c r="A71" s="773" t="s">
        <v>4390</v>
      </c>
      <c r="B71" s="773"/>
      <c r="C71" s="804">
        <f>D14</f>
        <v>4966.8800000000028</v>
      </c>
      <c r="D71" s="796">
        <v>0.6</v>
      </c>
      <c r="E71" s="324">
        <f>C71*D71</f>
        <v>2980.1280000000015</v>
      </c>
      <c r="F71" s="773"/>
      <c r="G71" s="773"/>
      <c r="H71" s="773"/>
      <c r="I71" s="772"/>
      <c r="J71" s="772"/>
      <c r="K71" s="772"/>
      <c r="L71" s="773"/>
      <c r="M71" s="773"/>
      <c r="N71" s="773"/>
      <c r="O71" s="773"/>
      <c r="P71" s="773"/>
      <c r="Q71" s="773"/>
      <c r="R71" s="773"/>
      <c r="S71" s="436">
        <v>45516</v>
      </c>
    </row>
    <row r="72" spans="1:19">
      <c r="A72" s="773"/>
      <c r="B72" s="306" t="s">
        <v>4383</v>
      </c>
      <c r="C72" s="306" t="s">
        <v>4384</v>
      </c>
      <c r="D72" s="306" t="s">
        <v>4385</v>
      </c>
      <c r="E72" s="306"/>
      <c r="F72" s="773"/>
      <c r="G72" s="773"/>
      <c r="H72" s="773"/>
      <c r="I72" s="772"/>
      <c r="J72" s="772"/>
      <c r="K72" s="772"/>
      <c r="L72" s="773"/>
      <c r="M72" s="773"/>
      <c r="N72" s="773"/>
      <c r="O72" s="773"/>
      <c r="P72" s="773"/>
      <c r="Q72" s="773"/>
      <c r="R72" s="773"/>
      <c r="S72" s="436">
        <v>45519</v>
      </c>
    </row>
    <row r="73" spans="1:19">
      <c r="A73" s="773" t="s">
        <v>4391</v>
      </c>
      <c r="B73" s="315"/>
      <c r="C73" s="315"/>
      <c r="D73" s="325"/>
      <c r="E73" s="324"/>
      <c r="F73" s="182" t="s">
        <v>4392</v>
      </c>
      <c r="G73" s="773"/>
      <c r="H73" s="773"/>
      <c r="I73" s="772"/>
      <c r="J73" s="772"/>
      <c r="K73" s="772"/>
      <c r="L73" s="773"/>
      <c r="M73" s="773"/>
      <c r="N73" s="773"/>
      <c r="O73" s="773"/>
      <c r="P73" s="773"/>
      <c r="Q73" s="773"/>
      <c r="R73" s="773"/>
      <c r="S73" s="436">
        <v>45596</v>
      </c>
    </row>
    <row r="74" spans="1:19">
      <c r="A74" s="798" t="s">
        <v>4393</v>
      </c>
      <c r="B74" s="730"/>
      <c r="C74" s="315">
        <v>260</v>
      </c>
      <c r="D74" s="325">
        <v>25</v>
      </c>
      <c r="E74" s="324">
        <f>C74*D74*B74</f>
        <v>0</v>
      </c>
      <c r="F74" s="182" t="s">
        <v>4392</v>
      </c>
      <c r="G74" s="773"/>
      <c r="H74" s="773"/>
      <c r="I74" s="772"/>
      <c r="J74" s="772"/>
      <c r="K74" s="772"/>
      <c r="L74" s="773"/>
      <c r="M74" s="773"/>
      <c r="N74" s="773"/>
      <c r="O74" s="773"/>
      <c r="P74" s="773"/>
      <c r="Q74" s="773"/>
      <c r="R74" s="773"/>
      <c r="S74" s="436">
        <v>45597</v>
      </c>
    </row>
    <row r="75" spans="1:19">
      <c r="A75" s="773" t="s">
        <v>4394</v>
      </c>
      <c r="B75" s="315"/>
      <c r="C75" s="315"/>
      <c r="D75" s="325"/>
      <c r="E75" s="324">
        <f>C75*D75*B75</f>
        <v>0</v>
      </c>
      <c r="F75" s="182" t="s">
        <v>4392</v>
      </c>
      <c r="G75" s="773"/>
      <c r="H75" s="773"/>
      <c r="I75" s="772"/>
      <c r="J75" s="772"/>
      <c r="K75" s="772"/>
      <c r="L75" s="773"/>
      <c r="M75" s="773"/>
      <c r="N75" s="773"/>
      <c r="O75" s="773"/>
      <c r="P75" s="773"/>
      <c r="Q75" s="773"/>
      <c r="R75" s="773"/>
      <c r="S75" s="436">
        <v>45607</v>
      </c>
    </row>
    <row r="76" spans="1:19">
      <c r="A76" s="318"/>
      <c r="B76" s="773"/>
      <c r="C76" s="773"/>
      <c r="D76" s="180" t="s">
        <v>4369</v>
      </c>
      <c r="E76" s="181">
        <f>SUBTOTAL(9,E70:E75)</f>
        <v>5364.2304000000022</v>
      </c>
      <c r="F76" s="773"/>
      <c r="G76" s="773"/>
      <c r="H76" s="773"/>
      <c r="I76" s="772"/>
      <c r="J76" s="772"/>
      <c r="K76" s="772"/>
      <c r="L76" s="773"/>
      <c r="M76" s="773"/>
      <c r="N76" s="773"/>
      <c r="O76" s="773"/>
      <c r="P76" s="773"/>
      <c r="Q76" s="773"/>
      <c r="R76" s="773"/>
      <c r="S76" s="436">
        <v>45652</v>
      </c>
    </row>
    <row r="77" spans="1:19">
      <c r="A77" s="172" t="s">
        <v>4395</v>
      </c>
      <c r="B77" s="177"/>
      <c r="C77" s="177"/>
      <c r="D77" s="177"/>
      <c r="E77" s="178">
        <f>SUBTOTAL(9,E48:E76)</f>
        <v>9264.230400000004</v>
      </c>
      <c r="F77" s="174">
        <f>IF(E77=0,"",E77/$E$217)</f>
        <v>8.7054172047739443E-3</v>
      </c>
      <c r="G77" s="773"/>
      <c r="H77" s="773"/>
      <c r="I77" s="772"/>
      <c r="J77" s="772"/>
      <c r="K77" s="772"/>
      <c r="L77" s="773"/>
      <c r="M77" s="773"/>
      <c r="N77" s="773"/>
      <c r="O77" s="773"/>
      <c r="P77" s="773"/>
      <c r="Q77" s="773"/>
      <c r="R77" s="773"/>
      <c r="S77" s="436">
        <v>45653</v>
      </c>
    </row>
    <row r="78" spans="1:19">
      <c r="A78" s="773"/>
      <c r="B78" s="773"/>
      <c r="C78" s="773"/>
      <c r="D78" s="773"/>
      <c r="E78" s="773"/>
      <c r="F78" s="773"/>
      <c r="G78" s="773"/>
      <c r="H78" s="773"/>
      <c r="I78" s="772"/>
      <c r="J78" s="772"/>
      <c r="K78" s="772"/>
      <c r="L78" s="773"/>
      <c r="M78" s="773"/>
      <c r="N78" s="773"/>
      <c r="O78" s="773"/>
      <c r="P78" s="773"/>
      <c r="Q78" s="773"/>
      <c r="R78" s="773"/>
      <c r="S78" s="436">
        <v>45654</v>
      </c>
    </row>
    <row r="79" spans="1:19" ht="18">
      <c r="A79" s="155" t="s">
        <v>4396</v>
      </c>
      <c r="B79" s="794"/>
      <c r="C79" s="794"/>
      <c r="D79" s="794"/>
      <c r="E79" s="328"/>
      <c r="F79" s="795"/>
      <c r="G79" s="773"/>
      <c r="H79" s="773"/>
      <c r="I79" s="772"/>
      <c r="J79" s="772"/>
      <c r="K79" s="772"/>
      <c r="L79" s="773"/>
      <c r="M79" s="773"/>
      <c r="N79" s="773"/>
      <c r="O79" s="773"/>
      <c r="P79" s="773"/>
      <c r="Q79" s="773"/>
      <c r="R79" s="773"/>
      <c r="S79" s="436">
        <v>45655</v>
      </c>
    </row>
    <row r="80" spans="1:19">
      <c r="A80" s="329" t="s">
        <v>3399</v>
      </c>
      <c r="B80" s="330" t="s">
        <v>3407</v>
      </c>
      <c r="C80" s="330" t="s">
        <v>4397</v>
      </c>
      <c r="D80" s="331" t="s">
        <v>4398</v>
      </c>
      <c r="E80" s="331" t="s">
        <v>4399</v>
      </c>
      <c r="F80" s="332" t="s">
        <v>4400</v>
      </c>
      <c r="G80" s="773"/>
      <c r="H80" s="773"/>
      <c r="I80" s="772"/>
      <c r="J80" s="772"/>
      <c r="K80" s="772"/>
      <c r="L80" s="773"/>
      <c r="M80" s="773"/>
      <c r="N80" s="773"/>
      <c r="O80" s="773"/>
      <c r="P80" s="773"/>
      <c r="Q80" s="773"/>
      <c r="R80" s="773"/>
      <c r="S80" s="436">
        <v>45656</v>
      </c>
    </row>
    <row r="81" spans="1:19" ht="14.25" customHeight="1">
      <c r="A81" s="805" t="s">
        <v>4401</v>
      </c>
      <c r="B81" s="333" t="s">
        <v>4402</v>
      </c>
      <c r="C81" s="334">
        <f>VLOOKUP(TabelAankoop[[#This Row],[CODE]],TabelInfo[],5,FALSE)/(1-TabelAankoop[[#This Row],[Target%]])</f>
        <v>0</v>
      </c>
      <c r="D81" s="300">
        <v>0</v>
      </c>
      <c r="E81" s="334">
        <f t="shared" ref="E81:E112" si="2">C81*(1-D81)</f>
        <v>0</v>
      </c>
      <c r="F81" s="301" t="str">
        <f t="shared" ref="F81:F112" si="3">IF(E81=0,"",E81/$E$172)</f>
        <v/>
      </c>
      <c r="G81" s="773"/>
      <c r="H81" s="773"/>
      <c r="I81" s="772"/>
      <c r="J81" s="772"/>
      <c r="K81" s="772"/>
      <c r="L81" s="773"/>
      <c r="M81" s="773"/>
      <c r="N81" s="773"/>
      <c r="O81" s="773"/>
      <c r="P81" s="773"/>
      <c r="Q81" s="773"/>
      <c r="R81" s="773"/>
      <c r="S81" s="436">
        <v>45657</v>
      </c>
    </row>
    <row r="82" spans="1:19">
      <c r="A82" s="806" t="s">
        <v>3579</v>
      </c>
      <c r="B82" s="335" t="s">
        <v>3575</v>
      </c>
      <c r="C82" s="336">
        <f>VLOOKUP(TabelAankoop[[#This Row],[CODE]],TabelInfo[],5,FALSE)/(1-TabelAankoop[[#This Row],[Target%]])</f>
        <v>806.97</v>
      </c>
      <c r="D82" s="244">
        <v>0</v>
      </c>
      <c r="E82" s="336">
        <f t="shared" si="2"/>
        <v>806.97</v>
      </c>
      <c r="F82" s="240">
        <f t="shared" si="3"/>
        <v>1.572241911912564E-3</v>
      </c>
      <c r="G82" s="773"/>
      <c r="H82" s="773"/>
      <c r="I82" s="772"/>
      <c r="J82" s="772"/>
      <c r="K82" s="772"/>
      <c r="L82" s="773"/>
      <c r="M82" s="773"/>
      <c r="N82" s="773"/>
      <c r="O82" s="773"/>
      <c r="P82" s="773"/>
      <c r="Q82" s="773"/>
      <c r="R82" s="773"/>
      <c r="S82" s="436">
        <v>45660</v>
      </c>
    </row>
    <row r="83" spans="1:19">
      <c r="A83" s="806" t="s">
        <v>4403</v>
      </c>
      <c r="B83" s="335" t="s">
        <v>4404</v>
      </c>
      <c r="C83" s="336">
        <f>VLOOKUP(TabelAankoop[[#This Row],[CODE]],TabelInfo[],5,FALSE)/(1-TabelAankoop[[#This Row],[Target%]])</f>
        <v>0</v>
      </c>
      <c r="D83" s="244">
        <v>0</v>
      </c>
      <c r="E83" s="336">
        <f t="shared" si="2"/>
        <v>0</v>
      </c>
      <c r="F83" s="240" t="str">
        <f t="shared" si="3"/>
        <v/>
      </c>
      <c r="G83" s="773"/>
      <c r="H83" s="773"/>
      <c r="I83" s="772"/>
      <c r="J83" s="772"/>
      <c r="K83" s="772"/>
      <c r="L83" s="773"/>
      <c r="M83" s="773"/>
      <c r="N83" s="773"/>
      <c r="O83" s="773"/>
      <c r="P83" s="773"/>
      <c r="Q83" s="773"/>
      <c r="R83" s="773"/>
      <c r="S83" s="436">
        <v>45758</v>
      </c>
    </row>
    <row r="84" spans="1:19">
      <c r="A84" s="807" t="s">
        <v>3604</v>
      </c>
      <c r="B84" s="335" t="s">
        <v>4405</v>
      </c>
      <c r="C84" s="336">
        <f>VLOOKUP(TabelAankoop[[#This Row],[CODE]],TabelInfo[],5,FALSE)/(1-TabelAankoop[[#This Row],[Target%]])</f>
        <v>0</v>
      </c>
      <c r="D84" s="244">
        <v>0</v>
      </c>
      <c r="E84" s="336">
        <f t="shared" si="2"/>
        <v>0</v>
      </c>
      <c r="F84" s="240" t="str">
        <f t="shared" si="3"/>
        <v/>
      </c>
      <c r="G84" s="773"/>
      <c r="H84" s="773"/>
      <c r="I84" s="772"/>
      <c r="J84" s="772"/>
      <c r="K84" s="772"/>
      <c r="L84" s="773"/>
      <c r="M84" s="773"/>
      <c r="N84" s="773"/>
      <c r="O84" s="773"/>
      <c r="P84" s="773"/>
      <c r="Q84" s="773"/>
      <c r="R84" s="773"/>
      <c r="S84" s="808">
        <v>45759</v>
      </c>
    </row>
    <row r="85" spans="1:19" ht="14.25" customHeight="1">
      <c r="A85" s="806" t="s">
        <v>4406</v>
      </c>
      <c r="B85" s="335" t="s">
        <v>4407</v>
      </c>
      <c r="C85" s="336">
        <f>VLOOKUP(TabelAankoop[[#This Row],[CODE]],TabelInfo[],5,FALSE)/(1-TabelAankoop[[#This Row],[Target%]])</f>
        <v>0</v>
      </c>
      <c r="D85" s="244">
        <v>0</v>
      </c>
      <c r="E85" s="336">
        <f t="shared" si="2"/>
        <v>0</v>
      </c>
      <c r="F85" s="240" t="str">
        <f t="shared" si="3"/>
        <v/>
      </c>
      <c r="G85" s="773"/>
      <c r="H85" s="773"/>
      <c r="I85" s="772"/>
      <c r="J85" s="772"/>
      <c r="K85" s="772"/>
      <c r="L85" s="773"/>
      <c r="M85" s="773"/>
      <c r="N85" s="773"/>
      <c r="O85" s="773"/>
      <c r="P85" s="773"/>
      <c r="Q85" s="773"/>
      <c r="R85" s="773"/>
      <c r="S85" s="808">
        <v>45760</v>
      </c>
    </row>
    <row r="86" spans="1:19">
      <c r="A86" s="806" t="s">
        <v>4408</v>
      </c>
      <c r="B86" s="335" t="s">
        <v>4409</v>
      </c>
      <c r="C86" s="336">
        <f>VLOOKUP(TabelAankoop[[#This Row],[CODE]],TabelInfo[],5,FALSE)/(1-TabelAankoop[[#This Row],[Target%]])</f>
        <v>0</v>
      </c>
      <c r="D86" s="244">
        <v>0</v>
      </c>
      <c r="E86" s="336">
        <f t="shared" si="2"/>
        <v>0</v>
      </c>
      <c r="F86" s="240" t="str">
        <f t="shared" si="3"/>
        <v/>
      </c>
      <c r="G86" s="773"/>
      <c r="H86" s="773"/>
      <c r="I86" s="772"/>
      <c r="J86" s="772"/>
      <c r="K86" s="772"/>
      <c r="L86" s="773"/>
      <c r="M86" s="773"/>
      <c r="N86" s="773"/>
      <c r="O86" s="773"/>
      <c r="P86" s="773"/>
      <c r="Q86" s="773"/>
      <c r="R86" s="773"/>
      <c r="S86" s="808">
        <v>45761</v>
      </c>
    </row>
    <row r="87" spans="1:19">
      <c r="A87" s="806" t="s">
        <v>4410</v>
      </c>
      <c r="B87" s="335" t="s">
        <v>4411</v>
      </c>
      <c r="C87" s="336">
        <f>VLOOKUP(TabelAankoop[[#This Row],[CODE]],TabelInfo[],5,FALSE)/(1-TabelAankoop[[#This Row],[Target%]])</f>
        <v>0</v>
      </c>
      <c r="D87" s="244">
        <v>0</v>
      </c>
      <c r="E87" s="336">
        <f t="shared" si="2"/>
        <v>0</v>
      </c>
      <c r="F87" s="240" t="str">
        <f t="shared" si="3"/>
        <v/>
      </c>
      <c r="G87" s="773"/>
      <c r="H87" s="773"/>
      <c r="I87" s="772"/>
      <c r="J87" s="772"/>
      <c r="K87" s="772"/>
      <c r="L87" s="773"/>
      <c r="M87" s="773"/>
      <c r="N87" s="773"/>
      <c r="O87" s="773"/>
      <c r="P87" s="773"/>
      <c r="Q87" s="773"/>
      <c r="R87" s="773"/>
      <c r="S87" s="808">
        <v>45762</v>
      </c>
    </row>
    <row r="88" spans="1:19">
      <c r="A88" s="806" t="s">
        <v>4412</v>
      </c>
      <c r="B88" s="335" t="s">
        <v>4413</v>
      </c>
      <c r="C88" s="336">
        <f>VLOOKUP(TabelAankoop[[#This Row],[CODE]],TabelInfo[],5,FALSE)/(1-TabelAankoop[[#This Row],[Target%]])</f>
        <v>0</v>
      </c>
      <c r="D88" s="244">
        <v>0</v>
      </c>
      <c r="E88" s="336">
        <f t="shared" si="2"/>
        <v>0</v>
      </c>
      <c r="F88" s="240" t="str">
        <f t="shared" si="3"/>
        <v/>
      </c>
      <c r="G88" s="773"/>
      <c r="H88" s="773"/>
      <c r="I88" s="772"/>
      <c r="J88" s="772"/>
      <c r="K88" s="772"/>
      <c r="L88" s="773"/>
      <c r="M88" s="773"/>
      <c r="N88" s="773"/>
      <c r="O88" s="773"/>
      <c r="P88" s="773"/>
      <c r="Q88" s="773"/>
      <c r="R88" s="773"/>
      <c r="S88" s="808">
        <v>45765</v>
      </c>
    </row>
    <row r="89" spans="1:19">
      <c r="A89" s="806" t="s">
        <v>3488</v>
      </c>
      <c r="B89" s="335" t="s">
        <v>4414</v>
      </c>
      <c r="C89" s="336">
        <f>VLOOKUP(TabelAankoop[[#This Row],[CODE]],TabelInfo[],5,FALSE)/(1-TabelAankoop[[#This Row],[Target%]])</f>
        <v>43419</v>
      </c>
      <c r="D89" s="244">
        <v>0</v>
      </c>
      <c r="E89" s="336">
        <f t="shared" si="2"/>
        <v>43419</v>
      </c>
      <c r="F89" s="240">
        <f t="shared" si="3"/>
        <v>8.4594435447825342E-2</v>
      </c>
      <c r="G89" s="773"/>
      <c r="H89" s="773"/>
      <c r="I89" s="772"/>
      <c r="J89" s="772"/>
      <c r="K89" s="772"/>
      <c r="L89" s="773"/>
      <c r="M89" s="773"/>
      <c r="N89" s="773"/>
      <c r="O89" s="773"/>
      <c r="P89" s="773"/>
      <c r="Q89" s="773"/>
      <c r="R89" s="773"/>
      <c r="S89" s="808">
        <v>45803</v>
      </c>
    </row>
    <row r="90" spans="1:19">
      <c r="A90" s="806" t="s">
        <v>4415</v>
      </c>
      <c r="B90" s="335" t="s">
        <v>4416</v>
      </c>
      <c r="C90" s="336">
        <f>VLOOKUP(TabelAankoop[[#This Row],[CODE]],TabelInfo[],5,FALSE)/(1-TabelAankoop[[#This Row],[Target%]])</f>
        <v>0</v>
      </c>
      <c r="D90" s="244">
        <v>0</v>
      </c>
      <c r="E90" s="336">
        <f t="shared" si="2"/>
        <v>0</v>
      </c>
      <c r="F90" s="240" t="str">
        <f t="shared" si="3"/>
        <v/>
      </c>
      <c r="G90" s="773"/>
      <c r="H90" s="773"/>
      <c r="I90" s="772"/>
      <c r="J90" s="772"/>
      <c r="K90" s="772"/>
      <c r="L90" s="773"/>
      <c r="M90" s="773"/>
      <c r="N90" s="773"/>
      <c r="O90" s="773"/>
      <c r="P90" s="773"/>
      <c r="Q90" s="773"/>
      <c r="R90" s="773"/>
      <c r="S90" s="808">
        <v>45804</v>
      </c>
    </row>
    <row r="91" spans="1:19" ht="16.5" customHeight="1">
      <c r="A91" s="806" t="s">
        <v>4417</v>
      </c>
      <c r="B91" s="335" t="s">
        <v>4418</v>
      </c>
      <c r="C91" s="336">
        <f>VLOOKUP(TabelAankoop[[#This Row],[CODE]],TabelInfo[],5,FALSE)/(1-TabelAankoop[[#This Row],[Target%]])</f>
        <v>0</v>
      </c>
      <c r="D91" s="244">
        <v>0</v>
      </c>
      <c r="E91" s="336">
        <f t="shared" si="2"/>
        <v>0</v>
      </c>
      <c r="F91" s="240" t="str">
        <f t="shared" si="3"/>
        <v/>
      </c>
      <c r="G91" s="773"/>
      <c r="H91" s="773"/>
      <c r="I91" s="772"/>
      <c r="J91" s="772"/>
      <c r="K91" s="772"/>
      <c r="L91" s="773"/>
      <c r="M91" s="773"/>
      <c r="N91" s="773"/>
      <c r="O91" s="773"/>
      <c r="P91" s="773"/>
      <c r="Q91" s="773"/>
      <c r="R91" s="773"/>
      <c r="S91" s="808">
        <v>45814</v>
      </c>
    </row>
    <row r="92" spans="1:19">
      <c r="A92" s="806" t="s">
        <v>3728</v>
      </c>
      <c r="B92" s="335" t="s">
        <v>4419</v>
      </c>
      <c r="C92" s="336">
        <f>VLOOKUP(TabelAankoop[[#This Row],[CODE]],TabelInfo[],5,FALSE)/(1-TabelAankoop[[#This Row],[Target%]])</f>
        <v>7262.98</v>
      </c>
      <c r="D92" s="244">
        <v>0</v>
      </c>
      <c r="E92" s="336">
        <f t="shared" si="2"/>
        <v>7262.98</v>
      </c>
      <c r="F92" s="240">
        <f t="shared" si="3"/>
        <v>1.4150664289109525E-2</v>
      </c>
      <c r="G92" s="773"/>
      <c r="H92" s="773"/>
      <c r="I92" s="772"/>
      <c r="J92" s="772"/>
      <c r="K92" s="772"/>
      <c r="L92" s="773"/>
      <c r="M92" s="773"/>
      <c r="N92" s="773"/>
      <c r="O92" s="773"/>
      <c r="P92" s="773"/>
      <c r="Q92" s="773"/>
      <c r="R92" s="773"/>
      <c r="S92" s="808">
        <v>45856</v>
      </c>
    </row>
    <row r="93" spans="1:19">
      <c r="A93" s="806" t="s">
        <v>4420</v>
      </c>
      <c r="B93" s="335" t="s">
        <v>4421</v>
      </c>
      <c r="C93" s="336">
        <f>VLOOKUP(TabelAankoop[[#This Row],[CODE]],TabelInfo[],5,FALSE)/(1-TabelAankoop[[#This Row],[Target%]])</f>
        <v>0</v>
      </c>
      <c r="D93" s="244">
        <v>0</v>
      </c>
      <c r="E93" s="336">
        <f t="shared" si="2"/>
        <v>0</v>
      </c>
      <c r="F93" s="240" t="str">
        <f t="shared" si="3"/>
        <v/>
      </c>
      <c r="G93" s="773"/>
      <c r="H93" s="773"/>
      <c r="I93" s="772"/>
      <c r="J93" s="772"/>
      <c r="K93" s="772"/>
      <c r="L93" s="773"/>
      <c r="M93" s="773"/>
      <c r="N93" s="773"/>
      <c r="O93" s="773"/>
      <c r="P93" s="773"/>
      <c r="Q93" s="773"/>
      <c r="R93" s="773"/>
      <c r="S93" s="808">
        <v>45857</v>
      </c>
    </row>
    <row r="94" spans="1:19">
      <c r="A94" s="806" t="s">
        <v>3499</v>
      </c>
      <c r="B94" s="335" t="s">
        <v>4422</v>
      </c>
      <c r="C94" s="336">
        <f>VLOOKUP(TabelAankoop[[#This Row],[CODE]],TabelInfo[],5,FALSE)/(1-TabelAankoop[[#This Row],[Target%]])</f>
        <v>4713.2365591397856</v>
      </c>
      <c r="D94" s="244">
        <v>7.0000000000000007E-2</v>
      </c>
      <c r="E94" s="336">
        <f t="shared" si="2"/>
        <v>4383.3100000000004</v>
      </c>
      <c r="F94" s="240">
        <f t="shared" si="3"/>
        <v>8.5401237901104893E-3</v>
      </c>
      <c r="G94" s="773"/>
      <c r="H94" s="773"/>
      <c r="I94" s="772"/>
      <c r="J94" s="772"/>
      <c r="K94" s="772"/>
      <c r="L94" s="773"/>
      <c r="M94" s="773"/>
      <c r="N94" s="773"/>
      <c r="O94" s="773"/>
      <c r="P94" s="773"/>
      <c r="Q94" s="773"/>
      <c r="R94" s="773"/>
      <c r="S94" s="808">
        <v>45858</v>
      </c>
    </row>
    <row r="95" spans="1:19">
      <c r="A95" s="806" t="s">
        <v>3495</v>
      </c>
      <c r="B95" s="335" t="s">
        <v>4423</v>
      </c>
      <c r="C95" s="336">
        <f>VLOOKUP(TabelAankoop[[#This Row],[CODE]],TabelInfo[],5,FALSE)/(1-TabelAankoop[[#This Row],[Target%]])</f>
        <v>1143.5591397849464</v>
      </c>
      <c r="D95" s="244">
        <v>7.0000000000000007E-2</v>
      </c>
      <c r="E95" s="336">
        <f t="shared" si="2"/>
        <v>1063.51</v>
      </c>
      <c r="F95" s="240">
        <f t="shared" si="3"/>
        <v>2.0720658707735493E-3</v>
      </c>
      <c r="G95" s="773"/>
      <c r="H95" s="773"/>
      <c r="I95" s="772"/>
      <c r="J95" s="772"/>
      <c r="K95" s="772"/>
      <c r="L95" s="773"/>
      <c r="M95" s="773"/>
      <c r="N95" s="773"/>
      <c r="O95" s="773"/>
      <c r="P95" s="773"/>
      <c r="Q95" s="773"/>
      <c r="R95" s="773"/>
      <c r="S95" s="808">
        <v>45859</v>
      </c>
    </row>
    <row r="96" spans="1:19">
      <c r="A96" s="806" t="s">
        <v>3663</v>
      </c>
      <c r="B96" s="335" t="s">
        <v>4424</v>
      </c>
      <c r="C96" s="336">
        <f>VLOOKUP(TabelAankoop[[#This Row],[CODE]],TabelInfo[],5,FALSE)/(1-TabelAankoop[[#This Row],[Target%]])</f>
        <v>161559.02150537638</v>
      </c>
      <c r="D96" s="244">
        <v>7.0000000000000007E-2</v>
      </c>
      <c r="E96" s="336">
        <f t="shared" si="2"/>
        <v>150249.89000000001</v>
      </c>
      <c r="F96" s="240">
        <f t="shared" si="3"/>
        <v>0.29273600545032957</v>
      </c>
      <c r="G96" s="773"/>
      <c r="H96" s="773"/>
      <c r="I96" s="772"/>
      <c r="J96" s="772"/>
      <c r="K96" s="772"/>
      <c r="L96" s="773"/>
      <c r="M96" s="773"/>
      <c r="N96" s="773"/>
      <c r="O96" s="773"/>
      <c r="P96" s="773"/>
      <c r="Q96" s="773"/>
      <c r="R96" s="773"/>
      <c r="S96" s="808">
        <v>45860</v>
      </c>
    </row>
    <row r="97" spans="1:19">
      <c r="A97" s="806" t="s">
        <v>4425</v>
      </c>
      <c r="B97" s="335" t="s">
        <v>4426</v>
      </c>
      <c r="C97" s="336">
        <f>VLOOKUP(TabelAankoop[[#This Row],[CODE]],TabelInfo[],5,FALSE)/(1-TabelAankoop[[#This Row],[Target%]])</f>
        <v>0</v>
      </c>
      <c r="D97" s="244">
        <v>0</v>
      </c>
      <c r="E97" s="336">
        <f t="shared" si="2"/>
        <v>0</v>
      </c>
      <c r="F97" s="240" t="str">
        <f t="shared" si="3"/>
        <v/>
      </c>
      <c r="G97" s="773"/>
      <c r="H97" s="773"/>
      <c r="I97" s="772"/>
      <c r="J97" s="772"/>
      <c r="K97" s="772"/>
      <c r="L97" s="773"/>
      <c r="M97" s="773"/>
      <c r="N97" s="773"/>
      <c r="O97" s="773"/>
      <c r="P97" s="773"/>
      <c r="Q97" s="773"/>
      <c r="R97" s="773"/>
      <c r="S97" s="808">
        <v>45863</v>
      </c>
    </row>
    <row r="98" spans="1:19">
      <c r="A98" s="806" t="s">
        <v>4427</v>
      </c>
      <c r="B98" s="335" t="s">
        <v>4428</v>
      </c>
      <c r="C98" s="336">
        <f>VLOOKUP(TabelAankoop[[#This Row],[CODE]],TabelInfo[],5,FALSE)/(1-TabelAankoop[[#This Row],[Target%]])</f>
        <v>0</v>
      </c>
      <c r="D98" s="244">
        <v>0</v>
      </c>
      <c r="E98" s="336">
        <f t="shared" si="2"/>
        <v>0</v>
      </c>
      <c r="F98" s="240" t="str">
        <f t="shared" si="3"/>
        <v/>
      </c>
      <c r="G98" s="773"/>
      <c r="H98" s="773"/>
      <c r="I98" s="772"/>
      <c r="J98" s="772"/>
      <c r="K98" s="772"/>
      <c r="L98" s="773"/>
      <c r="M98" s="773"/>
      <c r="N98" s="773"/>
      <c r="O98" s="773"/>
      <c r="P98" s="773"/>
      <c r="Q98" s="773"/>
      <c r="R98" s="773"/>
      <c r="S98" s="808">
        <v>45864</v>
      </c>
    </row>
    <row r="99" spans="1:19">
      <c r="A99" s="806" t="s">
        <v>3755</v>
      </c>
      <c r="B99" s="335" t="s">
        <v>4429</v>
      </c>
      <c r="C99" s="336">
        <f>VLOOKUP(TabelAankoop[[#This Row],[CODE]],TabelInfo[],5,FALSE)/(1-TabelAankoop[[#This Row],[Target%]])</f>
        <v>5386.1</v>
      </c>
      <c r="D99" s="244">
        <v>0</v>
      </c>
      <c r="E99" s="336">
        <f t="shared" si="2"/>
        <v>5386.1</v>
      </c>
      <c r="F99" s="240">
        <f t="shared" si="3"/>
        <v>1.0493887209874297E-2</v>
      </c>
      <c r="G99" s="773"/>
      <c r="H99" s="773"/>
      <c r="I99" s="772"/>
      <c r="J99" s="772"/>
      <c r="K99" s="772"/>
      <c r="L99" s="773"/>
      <c r="M99" s="773"/>
      <c r="N99" s="773"/>
      <c r="O99" s="773"/>
      <c r="P99" s="773"/>
      <c r="Q99" s="773"/>
      <c r="R99" s="773"/>
      <c r="S99" s="808">
        <v>45865</v>
      </c>
    </row>
    <row r="100" spans="1:19">
      <c r="A100" s="806" t="s">
        <v>3919</v>
      </c>
      <c r="B100" s="335" t="s">
        <v>4430</v>
      </c>
      <c r="C100" s="336">
        <f>VLOOKUP(TabelAankoop[[#This Row],[CODE]],TabelInfo[],5,FALSE)/(1-TabelAankoop[[#This Row],[Target%]])</f>
        <v>6616.0000000000009</v>
      </c>
      <c r="D100" s="244">
        <v>0.03</v>
      </c>
      <c r="E100" s="336">
        <f t="shared" si="2"/>
        <v>6417.52</v>
      </c>
      <c r="F100" s="240">
        <f t="shared" si="3"/>
        <v>1.2503431248419542E-2</v>
      </c>
      <c r="G100" s="773"/>
      <c r="H100" s="773"/>
      <c r="I100" s="772"/>
      <c r="J100" s="772"/>
      <c r="K100" s="772"/>
      <c r="L100" s="773"/>
      <c r="M100" s="773"/>
      <c r="N100" s="773"/>
      <c r="O100" s="773"/>
      <c r="P100" s="773"/>
      <c r="Q100" s="773"/>
      <c r="R100" s="773"/>
      <c r="S100" s="808">
        <v>45866</v>
      </c>
    </row>
    <row r="101" spans="1:19">
      <c r="A101" s="806" t="s">
        <v>4431</v>
      </c>
      <c r="B101" s="335" t="s">
        <v>4432</v>
      </c>
      <c r="C101" s="336">
        <f>VLOOKUP(TabelAankoop[[#This Row],[CODE]],TabelInfo[],5,FALSE)/(1-TabelAankoop[[#This Row],[Target%]])</f>
        <v>0</v>
      </c>
      <c r="D101" s="244">
        <v>0</v>
      </c>
      <c r="E101" s="336">
        <f t="shared" si="2"/>
        <v>0</v>
      </c>
      <c r="F101" s="240" t="str">
        <f t="shared" si="3"/>
        <v/>
      </c>
      <c r="G101" s="773"/>
      <c r="H101" s="773"/>
      <c r="I101" s="772"/>
      <c r="J101" s="772"/>
      <c r="K101" s="772"/>
      <c r="L101" s="773"/>
      <c r="M101" s="773"/>
      <c r="N101" s="773"/>
      <c r="O101" s="773"/>
      <c r="P101" s="773"/>
      <c r="Q101" s="773"/>
      <c r="R101" s="773"/>
      <c r="S101" s="808">
        <v>45867</v>
      </c>
    </row>
    <row r="102" spans="1:19">
      <c r="A102" s="806" t="s">
        <v>4433</v>
      </c>
      <c r="B102" s="335" t="s">
        <v>4434</v>
      </c>
      <c r="C102" s="336">
        <f>VLOOKUP(TabelAankoop[[#This Row],[CODE]],TabelInfo[],5,FALSE)/(1-TabelAankoop[[#This Row],[Target%]])</f>
        <v>0</v>
      </c>
      <c r="D102" s="244">
        <v>0</v>
      </c>
      <c r="E102" s="336">
        <f t="shared" si="2"/>
        <v>0</v>
      </c>
      <c r="F102" s="240" t="str">
        <f t="shared" si="3"/>
        <v/>
      </c>
      <c r="G102" s="773"/>
      <c r="H102" s="773"/>
      <c r="I102" s="772"/>
      <c r="J102" s="772"/>
      <c r="K102" s="772"/>
      <c r="L102" s="773"/>
      <c r="M102" s="773"/>
      <c r="N102" s="773"/>
      <c r="O102" s="773"/>
      <c r="P102" s="773"/>
      <c r="Q102" s="773"/>
      <c r="R102" s="773"/>
      <c r="S102" s="808">
        <v>45870</v>
      </c>
    </row>
    <row r="103" spans="1:19">
      <c r="A103" s="806" t="s">
        <v>4435</v>
      </c>
      <c r="B103" s="335" t="s">
        <v>4436</v>
      </c>
      <c r="C103" s="336">
        <f>VLOOKUP(TabelAankoop[[#This Row],[CODE]],TabelInfo[],5,FALSE)/(1-TabelAankoop[[#This Row],[Target%]])</f>
        <v>0</v>
      </c>
      <c r="D103" s="244">
        <v>0</v>
      </c>
      <c r="E103" s="336">
        <f t="shared" si="2"/>
        <v>0</v>
      </c>
      <c r="F103" s="240" t="str">
        <f t="shared" si="3"/>
        <v/>
      </c>
      <c r="G103" s="773"/>
      <c r="H103" s="773"/>
      <c r="I103" s="772"/>
      <c r="J103" s="772"/>
      <c r="K103" s="772"/>
      <c r="L103" s="773"/>
      <c r="M103" s="773"/>
      <c r="N103" s="773"/>
      <c r="O103" s="773"/>
      <c r="P103" s="773"/>
      <c r="Q103" s="773"/>
      <c r="R103" s="773"/>
      <c r="S103" s="808">
        <v>45871</v>
      </c>
    </row>
    <row r="104" spans="1:19">
      <c r="A104" s="806" t="s">
        <v>4437</v>
      </c>
      <c r="B104" s="335" t="s">
        <v>4438</v>
      </c>
      <c r="C104" s="336">
        <f>VLOOKUP(TabelAankoop[[#This Row],[CODE]],TabelInfo[],5,FALSE)/(1-TabelAankoop[[#This Row],[Target%]])</f>
        <v>0</v>
      </c>
      <c r="D104" s="244">
        <v>0</v>
      </c>
      <c r="E104" s="336">
        <f t="shared" si="2"/>
        <v>0</v>
      </c>
      <c r="F104" s="240" t="str">
        <f t="shared" si="3"/>
        <v/>
      </c>
      <c r="G104" s="773"/>
      <c r="H104" s="773"/>
      <c r="I104" s="772"/>
      <c r="J104" s="772"/>
      <c r="K104" s="772"/>
      <c r="L104" s="773"/>
      <c r="M104" s="773"/>
      <c r="N104" s="773"/>
      <c r="O104" s="773"/>
      <c r="P104" s="773"/>
      <c r="Q104" s="773"/>
      <c r="R104" s="773"/>
      <c r="S104" s="808">
        <v>45872</v>
      </c>
    </row>
    <row r="105" spans="1:19">
      <c r="A105" s="806" t="s">
        <v>3790</v>
      </c>
      <c r="B105" s="335" t="s">
        <v>4439</v>
      </c>
      <c r="C105" s="336">
        <f>VLOOKUP(TabelAankoop[[#This Row],[CODE]],TabelInfo[],5,FALSE)/(1-TabelAankoop[[#This Row],[Target%]])</f>
        <v>54413.855670103098</v>
      </c>
      <c r="D105" s="244">
        <v>0.03</v>
      </c>
      <c r="E105" s="336">
        <f t="shared" si="2"/>
        <v>52781.440000000002</v>
      </c>
      <c r="F105" s="240">
        <f t="shared" si="3"/>
        <v>0.10283553557021734</v>
      </c>
      <c r="G105" s="773"/>
      <c r="H105" s="773"/>
      <c r="I105" s="772"/>
      <c r="J105" s="772"/>
      <c r="K105" s="772"/>
      <c r="L105" s="773"/>
      <c r="M105" s="773"/>
      <c r="N105" s="773"/>
      <c r="O105" s="773"/>
      <c r="P105" s="773"/>
      <c r="Q105" s="773"/>
      <c r="R105" s="773"/>
      <c r="S105" s="808">
        <v>45873</v>
      </c>
    </row>
    <row r="106" spans="1:19">
      <c r="A106" s="806" t="s">
        <v>3874</v>
      </c>
      <c r="B106" s="335" t="s">
        <v>4440</v>
      </c>
      <c r="C106" s="336">
        <f>VLOOKUP(TabelAankoop[[#This Row],[CODE]],TabelInfo[],5,FALSE)/(1-TabelAankoop[[#This Row],[Target%]])</f>
        <v>11064.030927835052</v>
      </c>
      <c r="D106" s="244">
        <v>0.03</v>
      </c>
      <c r="E106" s="336">
        <f t="shared" si="2"/>
        <v>10732.11</v>
      </c>
      <c r="F106" s="240">
        <f t="shared" si="3"/>
        <v>2.0909665966833895E-2</v>
      </c>
      <c r="G106" s="773"/>
      <c r="H106" s="773"/>
      <c r="I106" s="772"/>
      <c r="J106" s="772"/>
      <c r="K106" s="772"/>
      <c r="L106" s="773"/>
      <c r="M106" s="773"/>
      <c r="N106" s="773"/>
      <c r="O106" s="773"/>
      <c r="P106" s="773"/>
      <c r="Q106" s="773"/>
      <c r="R106" s="773"/>
      <c r="S106" s="808">
        <v>45874</v>
      </c>
    </row>
    <row r="107" spans="1:19">
      <c r="A107" s="806" t="s">
        <v>3854</v>
      </c>
      <c r="B107" s="335" t="s">
        <v>4441</v>
      </c>
      <c r="C107" s="336">
        <f>VLOOKUP(TabelAankoop[[#This Row],[CODE]],TabelInfo[],5,FALSE)/(1-TabelAankoop[[#This Row],[Target%]])</f>
        <v>13717.69</v>
      </c>
      <c r="D107" s="244">
        <v>0</v>
      </c>
      <c r="E107" s="336">
        <f t="shared" si="2"/>
        <v>13717.69</v>
      </c>
      <c r="F107" s="240">
        <f t="shared" si="3"/>
        <v>2.672655384044495E-2</v>
      </c>
      <c r="G107" s="773"/>
      <c r="H107" s="773"/>
      <c r="I107" s="772"/>
      <c r="J107" s="772"/>
      <c r="K107" s="772"/>
      <c r="L107" s="773"/>
      <c r="M107" s="773"/>
      <c r="N107" s="773"/>
      <c r="O107" s="773"/>
      <c r="P107" s="773"/>
      <c r="Q107" s="773"/>
      <c r="R107" s="773"/>
      <c r="S107" s="808">
        <v>45877</v>
      </c>
    </row>
    <row r="108" spans="1:19">
      <c r="A108" s="806" t="s">
        <v>4442</v>
      </c>
      <c r="B108" s="335" t="s">
        <v>4443</v>
      </c>
      <c r="C108" s="336">
        <f>VLOOKUP(TabelAankoop[[#This Row],[CODE]],TabelInfo[],5,FALSE)/(1-TabelAankoop[[#This Row],[Target%]])</f>
        <v>0</v>
      </c>
      <c r="D108" s="244">
        <v>0</v>
      </c>
      <c r="E108" s="336">
        <f t="shared" si="2"/>
        <v>0</v>
      </c>
      <c r="F108" s="240" t="str">
        <f t="shared" si="3"/>
        <v/>
      </c>
      <c r="G108" s="773"/>
      <c r="H108" s="773"/>
      <c r="I108" s="772"/>
      <c r="J108" s="772"/>
      <c r="K108" s="772"/>
      <c r="L108" s="773"/>
      <c r="M108" s="773"/>
      <c r="N108" s="773"/>
      <c r="O108" s="773"/>
      <c r="P108" s="773"/>
      <c r="Q108" s="773"/>
      <c r="R108" s="773"/>
      <c r="S108" s="808">
        <v>45878</v>
      </c>
    </row>
    <row r="109" spans="1:19">
      <c r="A109" s="806" t="s">
        <v>4444</v>
      </c>
      <c r="B109" s="335" t="s">
        <v>4445</v>
      </c>
      <c r="C109" s="336">
        <f>VLOOKUP(TabelAankoop[[#This Row],[CODE]],TabelInfo[],5,FALSE)/(1-TabelAankoop[[#This Row],[Target%]])</f>
        <v>0</v>
      </c>
      <c r="D109" s="244">
        <v>0</v>
      </c>
      <c r="E109" s="336">
        <f t="shared" si="2"/>
        <v>0</v>
      </c>
      <c r="F109" s="240" t="str">
        <f t="shared" si="3"/>
        <v/>
      </c>
      <c r="G109" s="773"/>
      <c r="H109" s="773"/>
      <c r="I109" s="772"/>
      <c r="J109" s="772"/>
      <c r="K109" s="772"/>
      <c r="L109" s="773"/>
      <c r="M109" s="773"/>
      <c r="N109" s="773"/>
      <c r="O109" s="773"/>
      <c r="P109" s="773"/>
      <c r="Q109" s="773"/>
      <c r="R109" s="773"/>
      <c r="S109" s="808">
        <v>45879</v>
      </c>
    </row>
    <row r="110" spans="1:19">
      <c r="A110" s="806" t="s">
        <v>3963</v>
      </c>
      <c r="B110" s="335" t="s">
        <v>4446</v>
      </c>
      <c r="C110" s="336">
        <f>VLOOKUP(TabelAankoop[[#This Row],[CODE]],TabelInfo[],5,FALSE)/(1-TabelAankoop[[#This Row],[Target%]])</f>
        <v>11573.701030927836</v>
      </c>
      <c r="D110" s="244">
        <v>0.03</v>
      </c>
      <c r="E110" s="336">
        <f t="shared" si="2"/>
        <v>11226.49</v>
      </c>
      <c r="F110" s="240">
        <f t="shared" si="3"/>
        <v>2.1872880158701414E-2</v>
      </c>
      <c r="G110" s="773"/>
      <c r="H110" s="773"/>
      <c r="I110" s="772"/>
      <c r="J110" s="772"/>
      <c r="K110" s="772"/>
      <c r="L110" s="773"/>
      <c r="M110" s="773"/>
      <c r="N110" s="773"/>
      <c r="O110" s="773"/>
      <c r="P110" s="773"/>
      <c r="Q110" s="773"/>
      <c r="R110" s="773"/>
      <c r="S110" s="808">
        <v>45880</v>
      </c>
    </row>
    <row r="111" spans="1:19">
      <c r="A111" s="806" t="s">
        <v>3512</v>
      </c>
      <c r="B111" s="335" t="s">
        <v>4447</v>
      </c>
      <c r="C111" s="336">
        <f>VLOOKUP(TabelAankoop[[#This Row],[CODE]],TabelInfo[],5,FALSE)/(1-TabelAankoop[[#This Row],[Target%]])</f>
        <v>20010.698924731187</v>
      </c>
      <c r="D111" s="244">
        <v>7.0000000000000007E-2</v>
      </c>
      <c r="E111" s="336">
        <f t="shared" si="2"/>
        <v>18609.95</v>
      </c>
      <c r="F111" s="240">
        <f t="shared" si="3"/>
        <v>3.6258278955348056E-2</v>
      </c>
      <c r="G111" s="773"/>
      <c r="H111" s="773"/>
      <c r="I111" s="772"/>
      <c r="J111" s="772"/>
      <c r="K111" s="772"/>
      <c r="L111" s="773"/>
      <c r="M111" s="773"/>
      <c r="N111" s="773"/>
      <c r="O111" s="773"/>
      <c r="P111" s="773"/>
      <c r="Q111" s="773"/>
      <c r="R111" s="773"/>
      <c r="S111" s="808">
        <v>45881</v>
      </c>
    </row>
    <row r="112" spans="1:19">
      <c r="A112" s="806" t="s">
        <v>4448</v>
      </c>
      <c r="B112" s="335" t="s">
        <v>4449</v>
      </c>
      <c r="C112" s="336">
        <f>VLOOKUP(TabelAankoop[[#This Row],[CODE]],TabelInfo[],5,FALSE)/(1-TabelAankoop[[#This Row],[Target%]])</f>
        <v>0</v>
      </c>
      <c r="D112" s="244">
        <v>0</v>
      </c>
      <c r="E112" s="336">
        <f t="shared" si="2"/>
        <v>0</v>
      </c>
      <c r="F112" s="240" t="str">
        <f t="shared" si="3"/>
        <v/>
      </c>
      <c r="G112" s="773"/>
      <c r="H112" s="773"/>
      <c r="I112" s="772"/>
      <c r="J112" s="772"/>
      <c r="K112" s="772"/>
      <c r="L112" s="773"/>
      <c r="M112" s="773"/>
      <c r="N112" s="773"/>
      <c r="O112" s="773"/>
      <c r="P112" s="773"/>
      <c r="Q112" s="773"/>
      <c r="R112" s="773"/>
      <c r="S112" s="808">
        <v>45884</v>
      </c>
    </row>
    <row r="113" spans="1:19">
      <c r="A113" s="806" t="s">
        <v>4038</v>
      </c>
      <c r="B113" s="335" t="s">
        <v>4450</v>
      </c>
      <c r="C113" s="336">
        <f>VLOOKUP(TabelAankoop[[#This Row],[CODE]],TabelInfo[],5,FALSE)/(1-TabelAankoop[[#This Row],[Target%]])</f>
        <v>37112.360824742267</v>
      </c>
      <c r="D113" s="244">
        <v>0.03</v>
      </c>
      <c r="E113" s="336">
        <f t="shared" ref="E113:E144" si="4">C113*(1-D113)</f>
        <v>35998.99</v>
      </c>
      <c r="F113" s="240">
        <f t="shared" ref="F113:F144" si="5">IF(E113=0,"",E113/$E$172)</f>
        <v>7.0137825277917731E-2</v>
      </c>
      <c r="G113" s="773"/>
      <c r="H113" s="773"/>
      <c r="I113" s="772"/>
      <c r="J113" s="772"/>
      <c r="K113" s="772"/>
      <c r="L113" s="773"/>
      <c r="M113" s="773"/>
      <c r="N113" s="773"/>
      <c r="O113" s="773"/>
      <c r="P113" s="773"/>
      <c r="Q113" s="773"/>
      <c r="R113" s="773"/>
      <c r="S113" s="808">
        <v>45961</v>
      </c>
    </row>
    <row r="114" spans="1:19">
      <c r="A114" s="806" t="s">
        <v>3508</v>
      </c>
      <c r="B114" s="335" t="s">
        <v>4451</v>
      </c>
      <c r="C114" s="336">
        <f>VLOOKUP(TabelAankoop[[#This Row],[CODE]],TabelInfo[],5,FALSE)/(1-TabelAankoop[[#This Row],[Target%]])</f>
        <v>10935.688172043012</v>
      </c>
      <c r="D114" s="244">
        <v>7.0000000000000007E-2</v>
      </c>
      <c r="E114" s="336">
        <f t="shared" si="4"/>
        <v>10170.19</v>
      </c>
      <c r="F114" s="240">
        <f t="shared" si="5"/>
        <v>1.9814861729821481E-2</v>
      </c>
      <c r="G114" s="773"/>
      <c r="H114" s="773"/>
      <c r="I114" s="772"/>
      <c r="J114" s="772"/>
      <c r="K114" s="772"/>
      <c r="L114" s="773"/>
      <c r="M114" s="773"/>
      <c r="N114" s="773"/>
      <c r="O114" s="773"/>
      <c r="P114" s="773"/>
      <c r="Q114" s="773"/>
      <c r="R114" s="773"/>
      <c r="S114" s="808">
        <v>45962</v>
      </c>
    </row>
    <row r="115" spans="1:19">
      <c r="A115" s="806" t="s">
        <v>4452</v>
      </c>
      <c r="B115" s="335" t="s">
        <v>4453</v>
      </c>
      <c r="C115" s="336">
        <f>VLOOKUP(TabelAankoop[[#This Row],[CODE]],TabelInfo[],5,FALSE)/(1-TabelAankoop[[#This Row],[Target%]])</f>
        <v>0</v>
      </c>
      <c r="D115" s="244">
        <v>0</v>
      </c>
      <c r="E115" s="336">
        <f t="shared" si="4"/>
        <v>0</v>
      </c>
      <c r="F115" s="240" t="str">
        <f t="shared" si="5"/>
        <v/>
      </c>
      <c r="G115" s="773"/>
      <c r="H115" s="773"/>
      <c r="I115" s="772"/>
      <c r="J115" s="772"/>
      <c r="K115" s="772"/>
      <c r="L115" s="773"/>
      <c r="M115" s="773"/>
      <c r="N115" s="773"/>
      <c r="O115" s="773"/>
      <c r="P115" s="773"/>
      <c r="Q115" s="773"/>
      <c r="R115" s="773"/>
      <c r="S115" s="808">
        <v>45972</v>
      </c>
    </row>
    <row r="116" spans="1:19">
      <c r="A116" s="806" t="s">
        <v>4454</v>
      </c>
      <c r="B116" s="335" t="s">
        <v>4455</v>
      </c>
      <c r="C116" s="336">
        <f>VLOOKUP(TabelAankoop[[#This Row],[CODE]],TabelInfo[],5,FALSE)/(1-TabelAankoop[[#This Row],[Target%]])</f>
        <v>0</v>
      </c>
      <c r="D116" s="244">
        <v>0</v>
      </c>
      <c r="E116" s="336">
        <f t="shared" si="4"/>
        <v>0</v>
      </c>
      <c r="F116" s="240" t="str">
        <f t="shared" si="5"/>
        <v/>
      </c>
      <c r="G116" s="773"/>
      <c r="H116" s="773"/>
      <c r="I116" s="772"/>
      <c r="J116" s="772"/>
      <c r="K116" s="772"/>
      <c r="L116" s="773"/>
      <c r="M116" s="773"/>
      <c r="N116" s="773"/>
      <c r="O116" s="773"/>
      <c r="P116" s="773"/>
      <c r="Q116" s="773"/>
      <c r="R116" s="773"/>
      <c r="S116" s="808">
        <v>46017</v>
      </c>
    </row>
    <row r="117" spans="1:19">
      <c r="A117" s="806" t="s">
        <v>4083</v>
      </c>
      <c r="B117" s="335" t="s">
        <v>4456</v>
      </c>
      <c r="C117" s="336">
        <f>VLOOKUP(TabelAankoop[[#This Row],[CODE]],TabelInfo[],5,FALSE)/(1-TabelAankoop[[#This Row],[Target%]])</f>
        <v>4770.8969072164955</v>
      </c>
      <c r="D117" s="244">
        <v>0.03</v>
      </c>
      <c r="E117" s="336">
        <f t="shared" si="4"/>
        <v>4627.7700000000004</v>
      </c>
      <c r="F117" s="240">
        <f t="shared" si="5"/>
        <v>9.0164119517350174E-3</v>
      </c>
      <c r="G117" s="773"/>
      <c r="H117" s="773"/>
      <c r="I117" s="772"/>
      <c r="J117" s="772"/>
      <c r="K117" s="772"/>
      <c r="L117" s="773"/>
      <c r="M117" s="773"/>
      <c r="N117" s="773"/>
      <c r="O117" s="773"/>
      <c r="P117" s="773"/>
      <c r="Q117" s="773"/>
      <c r="R117" s="773"/>
      <c r="S117" s="808">
        <v>46018</v>
      </c>
    </row>
    <row r="118" spans="1:19">
      <c r="A118" s="806" t="s">
        <v>4102</v>
      </c>
      <c r="B118" s="335" t="s">
        <v>4457</v>
      </c>
      <c r="C118" s="336">
        <f>VLOOKUP(TabelAankoop[[#This Row],[CODE]],TabelInfo[],5,FALSE)/(1-TabelAankoop[[#This Row],[Target%]])</f>
        <v>840.00000000000011</v>
      </c>
      <c r="D118" s="244">
        <v>7.0000000000000007E-2</v>
      </c>
      <c r="E118" s="336">
        <f t="shared" si="4"/>
        <v>781.2</v>
      </c>
      <c r="F118" s="240">
        <f t="shared" si="5"/>
        <v>1.5220335100265129E-3</v>
      </c>
      <c r="G118" s="773"/>
      <c r="H118" s="773"/>
      <c r="I118" s="772"/>
      <c r="J118" s="772"/>
      <c r="K118" s="772"/>
      <c r="L118" s="773"/>
      <c r="M118" s="773"/>
      <c r="N118" s="773"/>
      <c r="O118" s="773"/>
      <c r="P118" s="773"/>
      <c r="Q118" s="773"/>
      <c r="R118" s="773"/>
      <c r="S118" s="808">
        <v>46019</v>
      </c>
    </row>
    <row r="119" spans="1:19">
      <c r="A119" s="806" t="s">
        <v>4118</v>
      </c>
      <c r="B119" s="335" t="s">
        <v>4458</v>
      </c>
      <c r="C119" s="336">
        <f>VLOOKUP(TabelAankoop[[#This Row],[CODE]],TabelInfo[],5,FALSE)/(1-TabelAankoop[[#This Row],[Target%]])</f>
        <v>24931</v>
      </c>
      <c r="D119" s="244">
        <v>0</v>
      </c>
      <c r="E119" s="336">
        <f t="shared" si="4"/>
        <v>24931</v>
      </c>
      <c r="F119" s="240">
        <f t="shared" si="5"/>
        <v>4.8573755041565525E-2</v>
      </c>
      <c r="G119" s="773"/>
      <c r="H119" s="773"/>
      <c r="I119" s="772"/>
      <c r="J119" s="772"/>
      <c r="K119" s="772"/>
      <c r="L119" s="773"/>
      <c r="M119" s="773"/>
      <c r="N119" s="773"/>
      <c r="O119" s="773"/>
      <c r="P119" s="773"/>
      <c r="Q119" s="773"/>
      <c r="R119" s="773"/>
      <c r="S119" s="808">
        <v>46020</v>
      </c>
    </row>
    <row r="120" spans="1:19">
      <c r="A120" s="806" t="s">
        <v>4135</v>
      </c>
      <c r="B120" s="335" t="s">
        <v>4459</v>
      </c>
      <c r="C120" s="336">
        <f>VLOOKUP(TabelAankoop[[#This Row],[CODE]],TabelInfo[],5,FALSE)/(1-TabelAankoop[[#This Row],[Target%]])</f>
        <v>951.72043010752702</v>
      </c>
      <c r="D120" s="244">
        <v>7.0000000000000007E-2</v>
      </c>
      <c r="E120" s="336">
        <f t="shared" si="4"/>
        <v>885.1</v>
      </c>
      <c r="F120" s="240">
        <f t="shared" si="5"/>
        <v>1.7244647461910733E-3</v>
      </c>
      <c r="G120" s="773"/>
      <c r="H120" s="773"/>
      <c r="I120" s="772"/>
      <c r="J120" s="772"/>
      <c r="K120" s="772"/>
      <c r="L120" s="773"/>
      <c r="M120" s="773"/>
      <c r="N120" s="773"/>
      <c r="O120" s="773"/>
      <c r="P120" s="773"/>
      <c r="Q120" s="773"/>
      <c r="R120" s="773"/>
      <c r="S120" s="808">
        <v>46021</v>
      </c>
    </row>
    <row r="121" spans="1:19">
      <c r="A121" s="806" t="s">
        <v>4460</v>
      </c>
      <c r="B121" s="335" t="s">
        <v>4461</v>
      </c>
      <c r="C121" s="336">
        <f>VLOOKUP(TabelAankoop[[#This Row],[CODE]],TabelInfo[],5,FALSE)/(1-TabelAankoop[[#This Row],[Target%]])</f>
        <v>0</v>
      </c>
      <c r="D121" s="244">
        <v>0</v>
      </c>
      <c r="E121" s="336">
        <f t="shared" si="4"/>
        <v>0</v>
      </c>
      <c r="F121" s="240" t="str">
        <f t="shared" si="5"/>
        <v/>
      </c>
      <c r="G121" s="773"/>
      <c r="H121" s="773"/>
      <c r="I121" s="772"/>
      <c r="J121" s="772"/>
      <c r="K121" s="772"/>
      <c r="L121" s="773"/>
      <c r="M121" s="773"/>
      <c r="N121" s="773"/>
      <c r="O121" s="773"/>
      <c r="P121" s="773"/>
      <c r="Q121" s="773"/>
      <c r="R121" s="773"/>
      <c r="S121" s="808">
        <v>46022</v>
      </c>
    </row>
    <row r="122" spans="1:19">
      <c r="A122" s="806" t="s">
        <v>4462</v>
      </c>
      <c r="B122" s="335" t="s">
        <v>4463</v>
      </c>
      <c r="C122" s="336">
        <f>VLOOKUP(TabelAankoop[[#This Row],[CODE]],TabelInfo[],5,FALSE)/(1-TabelAankoop[[#This Row],[Target%]])</f>
        <v>0</v>
      </c>
      <c r="D122" s="244">
        <v>0</v>
      </c>
      <c r="E122" s="336">
        <f t="shared" si="4"/>
        <v>0</v>
      </c>
      <c r="F122" s="240" t="str">
        <f t="shared" si="5"/>
        <v/>
      </c>
      <c r="G122" s="773"/>
      <c r="H122" s="773"/>
      <c r="I122" s="772"/>
      <c r="J122" s="772"/>
      <c r="K122" s="772"/>
      <c r="L122" s="773"/>
      <c r="M122" s="773"/>
      <c r="N122" s="773"/>
      <c r="O122" s="773"/>
      <c r="P122" s="773"/>
      <c r="Q122" s="773"/>
      <c r="R122" s="773"/>
      <c r="S122" s="436">
        <v>46025</v>
      </c>
    </row>
    <row r="123" spans="1:19">
      <c r="A123" s="806" t="s">
        <v>4464</v>
      </c>
      <c r="B123" s="335" t="s">
        <v>4465</v>
      </c>
      <c r="C123" s="336">
        <f>VLOOKUP(TabelAankoop[[#This Row],[CODE]],TabelInfo[],5,FALSE)/(1-TabelAankoop[[#This Row],[Target%]])</f>
        <v>0</v>
      </c>
      <c r="D123" s="244">
        <v>0</v>
      </c>
      <c r="E123" s="336">
        <f t="shared" si="4"/>
        <v>0</v>
      </c>
      <c r="F123" s="240" t="str">
        <f t="shared" si="5"/>
        <v/>
      </c>
      <c r="G123" s="773"/>
      <c r="H123" s="773"/>
      <c r="I123" s="772"/>
      <c r="J123" s="772"/>
      <c r="K123" s="772"/>
      <c r="L123" s="773"/>
      <c r="M123" s="773"/>
      <c r="N123" s="773"/>
      <c r="O123" s="773"/>
      <c r="P123" s="773"/>
      <c r="Q123" s="773"/>
      <c r="R123" s="773"/>
      <c r="S123" s="436">
        <v>46123</v>
      </c>
    </row>
    <row r="124" spans="1:19">
      <c r="A124" s="806" t="s">
        <v>4466</v>
      </c>
      <c r="B124" s="335" t="s">
        <v>4467</v>
      </c>
      <c r="C124" s="336">
        <f>VLOOKUP(TabelAankoop[[#This Row],[CODE]],TabelInfo[],5,FALSE)/(1-TabelAankoop[[#This Row],[Target%]])</f>
        <v>0</v>
      </c>
      <c r="D124" s="244">
        <v>0</v>
      </c>
      <c r="E124" s="336">
        <f t="shared" si="4"/>
        <v>0</v>
      </c>
      <c r="F124" s="240" t="str">
        <f t="shared" si="5"/>
        <v/>
      </c>
      <c r="G124" s="773"/>
      <c r="H124" s="773"/>
      <c r="I124" s="772"/>
      <c r="J124" s="772"/>
      <c r="K124" s="772"/>
      <c r="L124" s="773"/>
      <c r="M124" s="773"/>
      <c r="N124" s="773"/>
      <c r="O124" s="773"/>
      <c r="P124" s="773"/>
      <c r="Q124" s="773"/>
      <c r="R124" s="773"/>
      <c r="S124" s="808">
        <v>46124</v>
      </c>
    </row>
    <row r="125" spans="1:19">
      <c r="A125" s="806" t="s">
        <v>4468</v>
      </c>
      <c r="B125" s="335" t="s">
        <v>4469</v>
      </c>
      <c r="C125" s="336">
        <f>VLOOKUP(TabelAankoop[[#This Row],[CODE]],TabelInfo[],5,FALSE)/(1-TabelAankoop[[#This Row],[Target%]])</f>
        <v>0</v>
      </c>
      <c r="D125" s="244">
        <v>0</v>
      </c>
      <c r="E125" s="336">
        <f t="shared" si="4"/>
        <v>0</v>
      </c>
      <c r="F125" s="240" t="str">
        <f t="shared" si="5"/>
        <v/>
      </c>
      <c r="G125" s="773"/>
      <c r="H125" s="773"/>
      <c r="I125" s="772"/>
      <c r="J125" s="772"/>
      <c r="K125" s="772"/>
      <c r="L125" s="773"/>
      <c r="M125" s="773"/>
      <c r="N125" s="773"/>
      <c r="O125" s="773"/>
      <c r="P125" s="773"/>
      <c r="Q125" s="773"/>
      <c r="R125" s="773"/>
      <c r="S125" s="808">
        <v>46125</v>
      </c>
    </row>
    <row r="126" spans="1:19">
      <c r="A126" s="806" t="s">
        <v>4470</v>
      </c>
      <c r="B126" s="335" t="s">
        <v>4471</v>
      </c>
      <c r="C126" s="336">
        <f>VLOOKUP(TabelAankoop[[#This Row],[CODE]],TabelInfo[],5,FALSE)/(1-TabelAankoop[[#This Row],[Target%]])</f>
        <v>0</v>
      </c>
      <c r="D126" s="244">
        <v>0</v>
      </c>
      <c r="E126" s="336">
        <f t="shared" si="4"/>
        <v>0</v>
      </c>
      <c r="F126" s="240" t="str">
        <f t="shared" si="5"/>
        <v/>
      </c>
      <c r="G126" s="773"/>
      <c r="H126" s="773"/>
      <c r="I126" s="772"/>
      <c r="J126" s="772"/>
      <c r="K126" s="772"/>
      <c r="L126" s="773"/>
      <c r="M126" s="773"/>
      <c r="N126" s="773"/>
      <c r="O126" s="773"/>
      <c r="P126" s="773"/>
      <c r="Q126" s="773"/>
      <c r="R126" s="773"/>
      <c r="S126" s="808">
        <v>46126</v>
      </c>
    </row>
    <row r="127" spans="1:19">
      <c r="A127" s="806" t="s">
        <v>4472</v>
      </c>
      <c r="B127" s="335" t="s">
        <v>4473</v>
      </c>
      <c r="C127" s="336">
        <f>VLOOKUP(TabelAankoop[[#This Row],[CODE]],TabelInfo[],5,FALSE)/(1-TabelAankoop[[#This Row],[Target%]])</f>
        <v>0</v>
      </c>
      <c r="D127" s="244">
        <v>0</v>
      </c>
      <c r="E127" s="336">
        <f t="shared" si="4"/>
        <v>0</v>
      </c>
      <c r="F127" s="240" t="str">
        <f t="shared" si="5"/>
        <v/>
      </c>
      <c r="G127" s="773"/>
      <c r="H127" s="773"/>
      <c r="I127" s="772"/>
      <c r="J127" s="772"/>
      <c r="K127" s="772"/>
      <c r="L127" s="773"/>
      <c r="M127" s="773"/>
      <c r="N127" s="773"/>
      <c r="O127" s="773"/>
      <c r="P127" s="773"/>
      <c r="Q127" s="773"/>
      <c r="R127" s="773"/>
      <c r="S127" s="808">
        <v>46127</v>
      </c>
    </row>
    <row r="128" spans="1:19">
      <c r="A128" s="806" t="s">
        <v>4474</v>
      </c>
      <c r="B128" s="335" t="s">
        <v>4475</v>
      </c>
      <c r="C128" s="336">
        <f>VLOOKUP(TabelAankoop[[#This Row],[CODE]],TabelInfo[],5,FALSE)/(1-TabelAankoop[[#This Row],[Target%]])</f>
        <v>0</v>
      </c>
      <c r="D128" s="244">
        <v>0</v>
      </c>
      <c r="E128" s="336">
        <f t="shared" si="4"/>
        <v>0</v>
      </c>
      <c r="F128" s="240" t="str">
        <f t="shared" si="5"/>
        <v/>
      </c>
      <c r="G128" s="773"/>
      <c r="H128" s="773"/>
      <c r="I128" s="772"/>
      <c r="J128" s="772"/>
      <c r="K128" s="772"/>
      <c r="L128" s="773"/>
      <c r="M128" s="773"/>
      <c r="N128" s="773"/>
      <c r="O128" s="773"/>
      <c r="P128" s="773"/>
      <c r="Q128" s="773"/>
      <c r="R128" s="773"/>
      <c r="S128" s="808">
        <v>46130</v>
      </c>
    </row>
    <row r="129" spans="1:19">
      <c r="A129" s="806" t="s">
        <v>4476</v>
      </c>
      <c r="B129" s="335" t="s">
        <v>4477</v>
      </c>
      <c r="C129" s="336">
        <f>VLOOKUP(TabelAankoop[[#This Row],[CODE]],TabelInfo[],5,FALSE)/(1-TabelAankoop[[#This Row],[Target%]])</f>
        <v>0</v>
      </c>
      <c r="D129" s="244">
        <v>0</v>
      </c>
      <c r="E129" s="336">
        <f t="shared" si="4"/>
        <v>0</v>
      </c>
      <c r="F129" s="240" t="str">
        <f t="shared" si="5"/>
        <v/>
      </c>
      <c r="G129" s="773"/>
      <c r="H129" s="773"/>
      <c r="I129" s="772"/>
      <c r="J129" s="772"/>
      <c r="K129" s="772"/>
      <c r="L129" s="773"/>
      <c r="M129" s="773"/>
      <c r="N129" s="773"/>
      <c r="O129" s="773"/>
      <c r="P129" s="773"/>
      <c r="Q129" s="773"/>
      <c r="R129" s="773"/>
      <c r="S129" s="808">
        <v>46168</v>
      </c>
    </row>
    <row r="130" spans="1:19">
      <c r="A130" s="806" t="s">
        <v>4478</v>
      </c>
      <c r="B130" s="335" t="s">
        <v>4479</v>
      </c>
      <c r="C130" s="336">
        <f>VLOOKUP(TabelAankoop[[#This Row],[CODE]],TabelInfo[],5,FALSE)/(1-TabelAankoop[[#This Row],[Target%]])</f>
        <v>0</v>
      </c>
      <c r="D130" s="244">
        <v>0</v>
      </c>
      <c r="E130" s="336">
        <f t="shared" si="4"/>
        <v>0</v>
      </c>
      <c r="F130" s="240" t="str">
        <f t="shared" si="5"/>
        <v/>
      </c>
      <c r="G130" s="773"/>
      <c r="H130" s="773"/>
      <c r="I130" s="772"/>
      <c r="J130" s="772"/>
      <c r="K130" s="772"/>
      <c r="L130" s="773"/>
      <c r="M130" s="773"/>
      <c r="N130" s="773"/>
      <c r="O130" s="773"/>
      <c r="P130" s="773"/>
      <c r="Q130" s="773"/>
      <c r="R130" s="773"/>
      <c r="S130" s="808">
        <v>46169</v>
      </c>
    </row>
    <row r="131" spans="1:19">
      <c r="A131" s="806" t="s">
        <v>4480</v>
      </c>
      <c r="B131" s="335" t="s">
        <v>4481</v>
      </c>
      <c r="C131" s="336">
        <f>VLOOKUP(TabelAankoop[[#This Row],[CODE]],TabelInfo[],5,FALSE)/(1-TabelAankoop[[#This Row],[Target%]])</f>
        <v>0</v>
      </c>
      <c r="D131" s="244">
        <v>0</v>
      </c>
      <c r="E131" s="336">
        <f t="shared" si="4"/>
        <v>0</v>
      </c>
      <c r="F131" s="240" t="str">
        <f t="shared" si="5"/>
        <v/>
      </c>
      <c r="G131" s="773"/>
      <c r="H131" s="773"/>
      <c r="I131" s="772"/>
      <c r="J131" s="772"/>
      <c r="K131" s="772"/>
      <c r="L131" s="773"/>
      <c r="M131" s="773"/>
      <c r="N131" s="773"/>
      <c r="O131" s="773"/>
      <c r="P131" s="773"/>
      <c r="Q131" s="773"/>
      <c r="R131" s="773"/>
      <c r="S131" s="808">
        <v>46179</v>
      </c>
    </row>
    <row r="132" spans="1:19">
      <c r="A132" s="806" t="s">
        <v>4482</v>
      </c>
      <c r="B132" s="335" t="s">
        <v>4483</v>
      </c>
      <c r="C132" s="336">
        <f>VLOOKUP(TabelAankoop[[#This Row],[CODE]],TabelInfo[],5,FALSE)/(1-TabelAankoop[[#This Row],[Target%]])</f>
        <v>0</v>
      </c>
      <c r="D132" s="244">
        <v>0</v>
      </c>
      <c r="E132" s="336">
        <f t="shared" si="4"/>
        <v>0</v>
      </c>
      <c r="F132" s="240" t="str">
        <f t="shared" si="5"/>
        <v/>
      </c>
      <c r="G132" s="773"/>
      <c r="H132" s="773"/>
      <c r="I132" s="772"/>
      <c r="J132" s="772"/>
      <c r="K132" s="772"/>
      <c r="L132" s="773"/>
      <c r="M132" s="773"/>
      <c r="N132" s="773"/>
      <c r="O132" s="773"/>
      <c r="P132" s="773"/>
      <c r="Q132" s="773"/>
      <c r="R132" s="773"/>
      <c r="S132" s="808">
        <v>46221</v>
      </c>
    </row>
    <row r="133" spans="1:19">
      <c r="A133" s="807" t="s">
        <v>4484</v>
      </c>
      <c r="B133" s="335" t="s">
        <v>4485</v>
      </c>
      <c r="C133" s="336">
        <f>VLOOKUP(TabelAankoop[[#This Row],[CODE]],TabelInfo[],5,FALSE)/(1-TabelAankoop[[#This Row],[Target%]])</f>
        <v>0</v>
      </c>
      <c r="D133" s="244">
        <v>0</v>
      </c>
      <c r="E133" s="336">
        <f t="shared" si="4"/>
        <v>0</v>
      </c>
      <c r="F133" s="240" t="str">
        <f t="shared" si="5"/>
        <v/>
      </c>
      <c r="G133" s="773"/>
      <c r="H133" s="773"/>
      <c r="I133" s="772"/>
      <c r="J133" s="772"/>
      <c r="K133" s="772"/>
      <c r="L133" s="773"/>
      <c r="M133" s="773"/>
      <c r="N133" s="773"/>
      <c r="O133" s="773"/>
      <c r="P133" s="773"/>
      <c r="Q133" s="773"/>
      <c r="R133" s="773"/>
      <c r="S133" s="808">
        <v>46222</v>
      </c>
    </row>
    <row r="134" spans="1:19" ht="14.25" customHeight="1">
      <c r="A134" s="806" t="s">
        <v>4486</v>
      </c>
      <c r="B134" s="335" t="s">
        <v>4487</v>
      </c>
      <c r="C134" s="336">
        <f>VLOOKUP(TabelAankoop[[#This Row],[CODE]],TabelInfo[],5,FALSE)/(1-TabelAankoop[[#This Row],[Target%]])</f>
        <v>0</v>
      </c>
      <c r="D134" s="244">
        <v>0</v>
      </c>
      <c r="E134" s="336">
        <f t="shared" si="4"/>
        <v>0</v>
      </c>
      <c r="F134" s="240" t="str">
        <f t="shared" si="5"/>
        <v/>
      </c>
      <c r="G134" s="773"/>
      <c r="H134" s="773"/>
      <c r="I134" s="772"/>
      <c r="J134" s="772"/>
      <c r="K134" s="772"/>
      <c r="L134" s="773"/>
      <c r="M134" s="773"/>
      <c r="N134" s="773"/>
      <c r="O134" s="773"/>
      <c r="P134" s="773"/>
      <c r="Q134" s="773"/>
      <c r="R134" s="773"/>
      <c r="S134" s="808">
        <v>46223</v>
      </c>
    </row>
    <row r="135" spans="1:19">
      <c r="A135" s="806" t="s">
        <v>4488</v>
      </c>
      <c r="B135" s="335" t="s">
        <v>4489</v>
      </c>
      <c r="C135" s="336">
        <f>VLOOKUP(TabelAankoop[[#This Row],[CODE]],TabelInfo[],5,FALSE)/(1-TabelAankoop[[#This Row],[Target%]])</f>
        <v>0</v>
      </c>
      <c r="D135" s="244">
        <v>0</v>
      </c>
      <c r="E135" s="336">
        <f t="shared" si="4"/>
        <v>0</v>
      </c>
      <c r="F135" s="240" t="str">
        <f t="shared" si="5"/>
        <v/>
      </c>
      <c r="G135" s="773"/>
      <c r="H135" s="773"/>
      <c r="I135" s="772"/>
      <c r="J135" s="772"/>
      <c r="K135" s="772"/>
      <c r="L135" s="773"/>
      <c r="M135" s="773"/>
      <c r="N135" s="773"/>
      <c r="O135" s="773"/>
      <c r="P135" s="773"/>
      <c r="Q135" s="773"/>
      <c r="R135" s="773"/>
      <c r="S135" s="808">
        <v>46224</v>
      </c>
    </row>
    <row r="136" spans="1:19">
      <c r="A136" s="806" t="s">
        <v>4490</v>
      </c>
      <c r="B136" s="335" t="s">
        <v>4491</v>
      </c>
      <c r="C136" s="336">
        <f>VLOOKUP(TabelAankoop[[#This Row],[CODE]],TabelInfo[],5,FALSE)/(1-TabelAankoop[[#This Row],[Target%]])</f>
        <v>0</v>
      </c>
      <c r="D136" s="244">
        <v>0</v>
      </c>
      <c r="E136" s="336">
        <f t="shared" si="4"/>
        <v>0</v>
      </c>
      <c r="F136" s="240" t="str">
        <f t="shared" si="5"/>
        <v/>
      </c>
      <c r="G136" s="773"/>
      <c r="H136" s="773"/>
      <c r="I136" s="772"/>
      <c r="J136" s="772"/>
      <c r="K136" s="772"/>
      <c r="L136" s="773"/>
      <c r="M136" s="773"/>
      <c r="N136" s="773"/>
      <c r="O136" s="773"/>
      <c r="P136" s="773"/>
      <c r="Q136" s="773"/>
      <c r="R136" s="773"/>
      <c r="S136" s="808">
        <v>46225</v>
      </c>
    </row>
    <row r="137" spans="1:19">
      <c r="A137" s="806" t="s">
        <v>4147</v>
      </c>
      <c r="B137" s="335" t="s">
        <v>4492</v>
      </c>
      <c r="C137" s="336">
        <f>VLOOKUP(TabelAankoop[[#This Row],[CODE]],TabelInfo[],5,FALSE)/(1-TabelAankoop[[#This Row],[Target%]])</f>
        <v>46262.783505154643</v>
      </c>
      <c r="D137" s="244">
        <v>0.03</v>
      </c>
      <c r="E137" s="336">
        <f t="shared" si="4"/>
        <v>44874.9</v>
      </c>
      <c r="F137" s="240">
        <f t="shared" si="5"/>
        <v>8.7431005579990728E-2</v>
      </c>
      <c r="G137" s="773"/>
      <c r="H137" s="773"/>
      <c r="I137" s="772"/>
      <c r="J137" s="772"/>
      <c r="K137" s="772"/>
      <c r="L137" s="773"/>
      <c r="M137" s="773"/>
      <c r="N137" s="773"/>
      <c r="O137" s="773"/>
      <c r="P137" s="773"/>
      <c r="Q137" s="773"/>
      <c r="R137" s="773"/>
      <c r="S137" s="808">
        <v>46228</v>
      </c>
    </row>
    <row r="138" spans="1:19">
      <c r="A138" s="806" t="s">
        <v>4493</v>
      </c>
      <c r="B138" s="335" t="s">
        <v>4494</v>
      </c>
      <c r="C138" s="336">
        <f>VLOOKUP(TabelAankoop[[#This Row],[CODE]],TabelInfo[],5,FALSE)/(1-TabelAankoop[[#This Row],[Target%]])</f>
        <v>0</v>
      </c>
      <c r="D138" s="244">
        <v>0</v>
      </c>
      <c r="E138" s="336">
        <f t="shared" si="4"/>
        <v>0</v>
      </c>
      <c r="F138" s="240" t="str">
        <f t="shared" si="5"/>
        <v/>
      </c>
      <c r="G138" s="773"/>
      <c r="H138" s="773"/>
      <c r="I138" s="772"/>
      <c r="J138" s="772"/>
      <c r="K138" s="772"/>
      <c r="L138" s="773"/>
      <c r="M138" s="773"/>
      <c r="N138" s="773"/>
      <c r="O138" s="773"/>
      <c r="P138" s="773"/>
      <c r="Q138" s="773"/>
      <c r="R138" s="773"/>
      <c r="S138" s="808">
        <v>46229</v>
      </c>
    </row>
    <row r="139" spans="1:19">
      <c r="A139" s="806" t="s">
        <v>4014</v>
      </c>
      <c r="B139" s="335" t="s">
        <v>4495</v>
      </c>
      <c r="C139" s="336">
        <f>VLOOKUP(TabelAankoop[[#This Row],[CODE]],TabelInfo[],5,FALSE)/(1-TabelAankoop[[#This Row],[Target%]])</f>
        <v>30080</v>
      </c>
      <c r="D139" s="244">
        <v>0.03</v>
      </c>
      <c r="E139" s="336">
        <f t="shared" si="4"/>
        <v>29177.599999999999</v>
      </c>
      <c r="F139" s="240">
        <f t="shared" si="5"/>
        <v>5.684752296742137E-2</v>
      </c>
      <c r="G139" s="773"/>
      <c r="H139" s="773"/>
      <c r="I139" s="772"/>
      <c r="J139" s="772"/>
      <c r="K139" s="772"/>
      <c r="L139" s="773"/>
      <c r="M139" s="773"/>
      <c r="N139" s="773"/>
      <c r="O139" s="773"/>
      <c r="P139" s="773"/>
      <c r="Q139" s="773"/>
      <c r="R139" s="773"/>
      <c r="S139" s="808">
        <v>46230</v>
      </c>
    </row>
    <row r="140" spans="1:19" ht="16.5" customHeight="1">
      <c r="A140" s="806" t="s">
        <v>4496</v>
      </c>
      <c r="B140" s="335" t="s">
        <v>4497</v>
      </c>
      <c r="C140" s="336">
        <f>VLOOKUP(TabelAankoop[[#This Row],[CODE]],TabelInfo[],5,FALSE)/(1-TabelAankoop[[#This Row],[Target%]])</f>
        <v>0</v>
      </c>
      <c r="D140" s="244">
        <v>0</v>
      </c>
      <c r="E140" s="336">
        <f t="shared" si="4"/>
        <v>0</v>
      </c>
      <c r="F140" s="240" t="str">
        <f t="shared" si="5"/>
        <v/>
      </c>
      <c r="G140" s="773"/>
      <c r="H140" s="773"/>
      <c r="I140" s="772"/>
      <c r="J140" s="772"/>
      <c r="K140" s="772"/>
      <c r="L140" s="773"/>
      <c r="M140" s="773"/>
      <c r="N140" s="773"/>
      <c r="O140" s="773"/>
      <c r="P140" s="773"/>
      <c r="Q140" s="773"/>
      <c r="R140" s="773"/>
      <c r="S140" s="808">
        <v>46231</v>
      </c>
    </row>
    <row r="141" spans="1:19">
      <c r="A141" s="806" t="s">
        <v>4498</v>
      </c>
      <c r="B141" s="335" t="s">
        <v>4499</v>
      </c>
      <c r="C141" s="336">
        <f>VLOOKUP(TabelAankoop[[#This Row],[CODE]],TabelInfo[],5,FALSE)/(1-TabelAankoop[[#This Row],[Target%]])</f>
        <v>0</v>
      </c>
      <c r="D141" s="244">
        <v>0</v>
      </c>
      <c r="E141" s="336">
        <f t="shared" si="4"/>
        <v>0</v>
      </c>
      <c r="F141" s="240" t="str">
        <f t="shared" si="5"/>
        <v/>
      </c>
      <c r="G141" s="773"/>
      <c r="H141" s="773"/>
      <c r="I141" s="772"/>
      <c r="J141" s="772"/>
      <c r="K141" s="772"/>
      <c r="L141" s="773"/>
      <c r="M141" s="773"/>
      <c r="N141" s="773"/>
      <c r="O141" s="773"/>
      <c r="P141" s="773"/>
      <c r="Q141" s="773"/>
      <c r="R141" s="773"/>
      <c r="S141" s="808">
        <v>46232</v>
      </c>
    </row>
    <row r="142" spans="1:19">
      <c r="A142" s="806" t="s">
        <v>4500</v>
      </c>
      <c r="B142" s="335" t="s">
        <v>4501</v>
      </c>
      <c r="C142" s="336">
        <f>VLOOKUP(TabelAankoop[[#This Row],[CODE]],TabelInfo[],5,FALSE)/(1-TabelAankoop[[#This Row],[Target%]])</f>
        <v>0</v>
      </c>
      <c r="D142" s="244">
        <v>0</v>
      </c>
      <c r="E142" s="336">
        <f t="shared" si="4"/>
        <v>0</v>
      </c>
      <c r="F142" s="240" t="str">
        <f t="shared" si="5"/>
        <v/>
      </c>
      <c r="G142" s="773"/>
      <c r="H142" s="773"/>
      <c r="I142" s="772"/>
      <c r="J142" s="772"/>
      <c r="K142" s="772"/>
      <c r="L142" s="773"/>
      <c r="M142" s="773"/>
      <c r="N142" s="773"/>
      <c r="O142" s="773"/>
      <c r="P142" s="773"/>
      <c r="Q142" s="773"/>
      <c r="R142" s="773"/>
      <c r="S142" s="808">
        <v>46235</v>
      </c>
    </row>
    <row r="143" spans="1:19">
      <c r="A143" s="806" t="s">
        <v>4502</v>
      </c>
      <c r="B143" s="335" t="s">
        <v>4503</v>
      </c>
      <c r="C143" s="336">
        <f>VLOOKUP(TabelAankoop[[#This Row],[CODE]],TabelInfo[],5,FALSE)/(1-TabelAankoop[[#This Row],[Target%]])</f>
        <v>0</v>
      </c>
      <c r="D143" s="244">
        <v>0</v>
      </c>
      <c r="E143" s="336">
        <f t="shared" si="4"/>
        <v>0</v>
      </c>
      <c r="F143" s="240" t="str">
        <f t="shared" si="5"/>
        <v/>
      </c>
      <c r="G143" s="773"/>
      <c r="H143" s="773"/>
      <c r="I143" s="772"/>
      <c r="J143" s="772"/>
      <c r="K143" s="772"/>
      <c r="L143" s="773"/>
      <c r="M143" s="773"/>
      <c r="N143" s="773"/>
      <c r="O143" s="773"/>
      <c r="P143" s="773"/>
      <c r="Q143" s="773"/>
      <c r="R143" s="773"/>
      <c r="S143" s="808">
        <v>46236</v>
      </c>
    </row>
    <row r="144" spans="1:19">
      <c r="A144" s="806" t="s">
        <v>4504</v>
      </c>
      <c r="B144" s="335" t="s">
        <v>4505</v>
      </c>
      <c r="C144" s="336">
        <f>VLOOKUP(TabelAankoop[[#This Row],[CODE]],TabelInfo[],5,FALSE)/(1-TabelAankoop[[#This Row],[Target%]])</f>
        <v>0</v>
      </c>
      <c r="D144" s="244">
        <v>0</v>
      </c>
      <c r="E144" s="336">
        <f t="shared" si="4"/>
        <v>0</v>
      </c>
      <c r="F144" s="240" t="str">
        <f t="shared" si="5"/>
        <v/>
      </c>
      <c r="G144" s="773"/>
      <c r="H144" s="773"/>
      <c r="I144" s="772"/>
      <c r="J144" s="772"/>
      <c r="K144" s="772"/>
      <c r="L144" s="773"/>
      <c r="M144" s="773"/>
      <c r="N144" s="773"/>
      <c r="O144" s="773"/>
      <c r="P144" s="773"/>
      <c r="Q144" s="773"/>
      <c r="R144" s="773"/>
      <c r="S144" s="808">
        <v>46237</v>
      </c>
    </row>
    <row r="145" spans="1:19">
      <c r="A145" s="806" t="s">
        <v>4506</v>
      </c>
      <c r="B145" s="335" t="s">
        <v>4507</v>
      </c>
      <c r="C145" s="336">
        <f>VLOOKUP(TabelAankoop[[#This Row],[CODE]],TabelInfo[],5,FALSE)/(1-TabelAankoop[[#This Row],[Target%]])</f>
        <v>0</v>
      </c>
      <c r="D145" s="244">
        <v>0</v>
      </c>
      <c r="E145" s="336">
        <f t="shared" ref="E145:E171" si="6">C145*(1-D145)</f>
        <v>0</v>
      </c>
      <c r="F145" s="240" t="str">
        <f t="shared" ref="F145:F171" si="7">IF(E145=0,"",E145/$E$172)</f>
        <v/>
      </c>
      <c r="G145" s="773"/>
      <c r="H145" s="773"/>
      <c r="I145" s="772"/>
      <c r="J145" s="772"/>
      <c r="K145" s="772"/>
      <c r="L145" s="773"/>
      <c r="M145" s="773"/>
      <c r="N145" s="773"/>
      <c r="O145" s="773"/>
      <c r="P145" s="773"/>
      <c r="Q145" s="773"/>
      <c r="R145" s="773"/>
      <c r="S145" s="808">
        <v>46238</v>
      </c>
    </row>
    <row r="146" spans="1:19">
      <c r="A146" s="806" t="s">
        <v>4508</v>
      </c>
      <c r="B146" s="335" t="s">
        <v>4509</v>
      </c>
      <c r="C146" s="336">
        <f>VLOOKUP(TabelAankoop[[#This Row],[CODE]],TabelInfo[],5,FALSE)/(1-TabelAankoop[[#This Row],[Target%]])</f>
        <v>0</v>
      </c>
      <c r="D146" s="244">
        <v>0</v>
      </c>
      <c r="E146" s="336">
        <f t="shared" si="6"/>
        <v>0</v>
      </c>
      <c r="F146" s="240" t="str">
        <f t="shared" si="7"/>
        <v/>
      </c>
      <c r="G146" s="773"/>
      <c r="H146" s="773"/>
      <c r="I146" s="772"/>
      <c r="J146" s="772"/>
      <c r="K146" s="772"/>
      <c r="L146" s="773"/>
      <c r="M146" s="773"/>
      <c r="N146" s="773"/>
      <c r="O146" s="773"/>
      <c r="P146" s="773"/>
      <c r="Q146" s="773"/>
      <c r="R146" s="773"/>
      <c r="S146" s="808">
        <v>46239</v>
      </c>
    </row>
    <row r="147" spans="1:19">
      <c r="A147" s="806" t="s">
        <v>4510</v>
      </c>
      <c r="B147" s="335" t="s">
        <v>4511</v>
      </c>
      <c r="C147" s="336">
        <f>VLOOKUP(TabelAankoop[[#This Row],[CODE]],TabelInfo[],5,FALSE)/(1-TabelAankoop[[#This Row],[Target%]])</f>
        <v>0</v>
      </c>
      <c r="D147" s="244">
        <v>0</v>
      </c>
      <c r="E147" s="336">
        <f t="shared" si="6"/>
        <v>0</v>
      </c>
      <c r="F147" s="240" t="str">
        <f t="shared" si="7"/>
        <v/>
      </c>
      <c r="G147" s="773"/>
      <c r="H147" s="773"/>
      <c r="I147" s="772"/>
      <c r="J147" s="772"/>
      <c r="K147" s="772"/>
      <c r="L147" s="773"/>
      <c r="M147" s="773"/>
      <c r="N147" s="773"/>
      <c r="O147" s="773"/>
      <c r="P147" s="773"/>
      <c r="Q147" s="773"/>
      <c r="R147" s="773"/>
      <c r="S147" s="808">
        <v>46242</v>
      </c>
    </row>
    <row r="148" spans="1:19">
      <c r="A148" s="806" t="s">
        <v>4512</v>
      </c>
      <c r="B148" s="335" t="s">
        <v>4513</v>
      </c>
      <c r="C148" s="336">
        <f>VLOOKUP(TabelAankoop[[#This Row],[CODE]],TabelInfo[],5,FALSE)/(1-TabelAankoop[[#This Row],[Target%]])</f>
        <v>0</v>
      </c>
      <c r="D148" s="244">
        <v>0</v>
      </c>
      <c r="E148" s="336">
        <f t="shared" si="6"/>
        <v>0</v>
      </c>
      <c r="F148" s="240" t="str">
        <f t="shared" si="7"/>
        <v/>
      </c>
      <c r="G148" s="773"/>
      <c r="H148" s="773"/>
      <c r="I148" s="772"/>
      <c r="J148" s="772"/>
      <c r="K148" s="772"/>
      <c r="L148" s="773"/>
      <c r="M148" s="773"/>
      <c r="N148" s="773"/>
      <c r="O148" s="773"/>
      <c r="P148" s="773"/>
      <c r="Q148" s="773"/>
      <c r="R148" s="773"/>
      <c r="S148" s="808">
        <v>46243</v>
      </c>
    </row>
    <row r="149" spans="1:19">
      <c r="A149" s="806" t="s">
        <v>4514</v>
      </c>
      <c r="B149" s="335" t="s">
        <v>4515</v>
      </c>
      <c r="C149" s="336">
        <f>VLOOKUP(TabelAankoop[[#This Row],[CODE]],TabelInfo[],5,FALSE)/(1-TabelAankoop[[#This Row],[Target%]])</f>
        <v>0</v>
      </c>
      <c r="D149" s="244">
        <v>0</v>
      </c>
      <c r="E149" s="336">
        <f t="shared" si="6"/>
        <v>0</v>
      </c>
      <c r="F149" s="240" t="str">
        <f t="shared" si="7"/>
        <v/>
      </c>
      <c r="G149" s="773"/>
      <c r="H149" s="773"/>
      <c r="I149" s="772"/>
      <c r="J149" s="772"/>
      <c r="K149" s="772"/>
      <c r="L149" s="773"/>
      <c r="M149" s="773"/>
      <c r="N149" s="773"/>
      <c r="O149" s="773"/>
      <c r="P149" s="773"/>
      <c r="Q149" s="773"/>
      <c r="R149" s="773"/>
      <c r="S149" s="808">
        <v>46244</v>
      </c>
    </row>
    <row r="150" spans="1:19">
      <c r="A150" s="806" t="s">
        <v>4516</v>
      </c>
      <c r="B150" s="335" t="s">
        <v>4517</v>
      </c>
      <c r="C150" s="336">
        <f>VLOOKUP(TabelAankoop[[#This Row],[CODE]],TabelInfo[],5,FALSE)/(1-TabelAankoop[[#This Row],[Target%]])</f>
        <v>0</v>
      </c>
      <c r="D150" s="244">
        <v>0</v>
      </c>
      <c r="E150" s="336">
        <f t="shared" si="6"/>
        <v>0</v>
      </c>
      <c r="F150" s="240" t="str">
        <f t="shared" si="7"/>
        <v/>
      </c>
      <c r="G150" s="773"/>
      <c r="H150" s="773"/>
      <c r="I150" s="772"/>
      <c r="J150" s="772"/>
      <c r="K150" s="772"/>
      <c r="L150" s="773"/>
      <c r="M150" s="773"/>
      <c r="N150" s="773"/>
      <c r="O150" s="773"/>
      <c r="P150" s="773"/>
      <c r="Q150" s="773"/>
      <c r="R150" s="773"/>
      <c r="S150" s="808">
        <v>46245</v>
      </c>
    </row>
    <row r="151" spans="1:19">
      <c r="A151" s="806" t="s">
        <v>4518</v>
      </c>
      <c r="B151" s="335" t="s">
        <v>4519</v>
      </c>
      <c r="C151" s="336">
        <f>VLOOKUP(TabelAankoop[[#This Row],[CODE]],TabelInfo[],5,FALSE)/(1-TabelAankoop[[#This Row],[Target%]])</f>
        <v>0</v>
      </c>
      <c r="D151" s="244">
        <v>0</v>
      </c>
      <c r="E151" s="336">
        <f t="shared" si="6"/>
        <v>0</v>
      </c>
      <c r="F151" s="240" t="str">
        <f t="shared" si="7"/>
        <v/>
      </c>
      <c r="G151" s="773"/>
      <c r="H151" s="773"/>
      <c r="I151" s="772"/>
      <c r="J151" s="772"/>
      <c r="K151" s="772"/>
      <c r="L151" s="773"/>
      <c r="M151" s="773"/>
      <c r="N151" s="773"/>
      <c r="O151" s="773"/>
      <c r="P151" s="773"/>
      <c r="Q151" s="773"/>
      <c r="R151" s="773"/>
      <c r="S151" s="808">
        <v>46246</v>
      </c>
    </row>
    <row r="152" spans="1:19">
      <c r="A152" s="806" t="s">
        <v>4520</v>
      </c>
      <c r="B152" s="335" t="s">
        <v>4521</v>
      </c>
      <c r="C152" s="336">
        <f>VLOOKUP(TabelAankoop[[#This Row],[CODE]],TabelInfo[],5,FALSE)/(1-TabelAankoop[[#This Row],[Target%]])</f>
        <v>0</v>
      </c>
      <c r="D152" s="244">
        <v>0</v>
      </c>
      <c r="E152" s="336">
        <f t="shared" si="6"/>
        <v>0</v>
      </c>
      <c r="F152" s="240" t="str">
        <f t="shared" si="7"/>
        <v/>
      </c>
      <c r="G152" s="773"/>
      <c r="H152" s="773"/>
      <c r="I152" s="772"/>
      <c r="J152" s="772"/>
      <c r="K152" s="772"/>
      <c r="L152" s="773"/>
      <c r="M152" s="773"/>
      <c r="N152" s="773"/>
      <c r="O152" s="773"/>
      <c r="P152" s="773"/>
      <c r="Q152" s="773"/>
      <c r="R152" s="773"/>
      <c r="S152" s="808">
        <v>46249</v>
      </c>
    </row>
    <row r="153" spans="1:19">
      <c r="A153" s="806" t="s">
        <v>4522</v>
      </c>
      <c r="B153" s="335" t="s">
        <v>4523</v>
      </c>
      <c r="C153" s="336">
        <f>VLOOKUP(TabelAankoop[[#This Row],[CODE]],TabelInfo[],5,FALSE)/(1-TabelAankoop[[#This Row],[Target%]])</f>
        <v>0</v>
      </c>
      <c r="D153" s="244">
        <v>0</v>
      </c>
      <c r="E153" s="336">
        <f t="shared" si="6"/>
        <v>0</v>
      </c>
      <c r="F153" s="240" t="str">
        <f t="shared" si="7"/>
        <v/>
      </c>
      <c r="G153" s="773"/>
      <c r="H153" s="773"/>
      <c r="I153" s="772"/>
      <c r="J153" s="772"/>
      <c r="K153" s="772"/>
      <c r="L153" s="773"/>
      <c r="M153" s="773"/>
      <c r="N153" s="773"/>
      <c r="O153" s="773"/>
      <c r="P153" s="773"/>
      <c r="Q153" s="773"/>
      <c r="R153" s="773"/>
      <c r="S153" s="808">
        <v>46326</v>
      </c>
    </row>
    <row r="154" spans="1:19">
      <c r="A154" s="806" t="s">
        <v>4524</v>
      </c>
      <c r="B154" s="335" t="s">
        <v>4525</v>
      </c>
      <c r="C154" s="336">
        <f>VLOOKUP(TabelAankoop[[#This Row],[CODE]],TabelInfo[],5,FALSE)/(1-TabelAankoop[[#This Row],[Target%]])</f>
        <v>0</v>
      </c>
      <c r="D154" s="244">
        <v>0</v>
      </c>
      <c r="E154" s="336">
        <f t="shared" si="6"/>
        <v>0</v>
      </c>
      <c r="F154" s="240" t="str">
        <f t="shared" si="7"/>
        <v/>
      </c>
      <c r="G154" s="773"/>
      <c r="H154" s="773"/>
      <c r="I154" s="772"/>
      <c r="J154" s="772"/>
      <c r="K154" s="772"/>
      <c r="L154" s="773"/>
      <c r="M154" s="773"/>
      <c r="N154" s="773"/>
      <c r="O154" s="773"/>
      <c r="P154" s="773"/>
      <c r="Q154" s="773"/>
      <c r="R154" s="773"/>
      <c r="S154" s="808">
        <v>46327</v>
      </c>
    </row>
    <row r="155" spans="1:19">
      <c r="A155" s="806" t="s">
        <v>4526</v>
      </c>
      <c r="B155" s="335" t="s">
        <v>4527</v>
      </c>
      <c r="C155" s="336">
        <f>VLOOKUP(TabelAankoop[[#This Row],[CODE]],TabelInfo[],5,FALSE)/(1-TabelAankoop[[#This Row],[Target%]])</f>
        <v>0</v>
      </c>
      <c r="D155" s="244">
        <v>0</v>
      </c>
      <c r="E155" s="336">
        <f t="shared" si="6"/>
        <v>0</v>
      </c>
      <c r="F155" s="240" t="str">
        <f t="shared" si="7"/>
        <v/>
      </c>
      <c r="G155" s="773"/>
      <c r="H155" s="773"/>
      <c r="I155" s="772"/>
      <c r="J155" s="772"/>
      <c r="K155" s="772"/>
      <c r="L155" s="773"/>
      <c r="M155" s="773"/>
      <c r="N155" s="773"/>
      <c r="O155" s="773"/>
      <c r="P155" s="773"/>
      <c r="Q155" s="773"/>
      <c r="R155" s="773"/>
      <c r="S155" s="808">
        <v>46337</v>
      </c>
    </row>
    <row r="156" spans="1:19">
      <c r="A156" s="806" t="s">
        <v>4528</v>
      </c>
      <c r="B156" s="335" t="s">
        <v>4529</v>
      </c>
      <c r="C156" s="336">
        <f>VLOOKUP(TabelAankoop[[#This Row],[CODE]],TabelInfo[],5,FALSE)/(1-TabelAankoop[[#This Row],[Target%]])</f>
        <v>0</v>
      </c>
      <c r="D156" s="244">
        <v>0</v>
      </c>
      <c r="E156" s="336">
        <f t="shared" si="6"/>
        <v>0</v>
      </c>
      <c r="F156" s="240" t="str">
        <f t="shared" si="7"/>
        <v/>
      </c>
      <c r="G156" s="773"/>
      <c r="H156" s="773"/>
      <c r="I156" s="772"/>
      <c r="J156" s="772"/>
      <c r="K156" s="772"/>
      <c r="L156" s="773"/>
      <c r="M156" s="773"/>
      <c r="N156" s="773"/>
      <c r="O156" s="773"/>
      <c r="P156" s="773"/>
      <c r="Q156" s="773"/>
      <c r="R156" s="773"/>
      <c r="S156" s="808">
        <v>46382</v>
      </c>
    </row>
    <row r="157" spans="1:19">
      <c r="A157" s="806" t="s">
        <v>4530</v>
      </c>
      <c r="B157" s="335" t="s">
        <v>4531</v>
      </c>
      <c r="C157" s="336">
        <f>VLOOKUP(TabelAankoop[[#This Row],[CODE]],TabelInfo[],5,FALSE)/(1-TabelAankoop[[#This Row],[Target%]])</f>
        <v>0</v>
      </c>
      <c r="D157" s="244">
        <v>0</v>
      </c>
      <c r="E157" s="336">
        <f t="shared" si="6"/>
        <v>0</v>
      </c>
      <c r="F157" s="240" t="str">
        <f t="shared" si="7"/>
        <v/>
      </c>
      <c r="G157" s="773"/>
      <c r="H157" s="773"/>
      <c r="I157" s="772"/>
      <c r="J157" s="772"/>
      <c r="K157" s="772"/>
      <c r="L157" s="773"/>
      <c r="M157" s="773"/>
      <c r="N157" s="773"/>
      <c r="O157" s="773"/>
      <c r="P157" s="773"/>
      <c r="Q157" s="773"/>
      <c r="R157" s="773"/>
      <c r="S157" s="808">
        <v>46383</v>
      </c>
    </row>
    <row r="158" spans="1:19">
      <c r="A158" s="806" t="s">
        <v>4532</v>
      </c>
      <c r="B158" s="335" t="s">
        <v>4533</v>
      </c>
      <c r="C158" s="336">
        <f>VLOOKUP(TabelAankoop[[#This Row],[CODE]],TabelInfo[],5,FALSE)/(1-TabelAankoop[[#This Row],[Target%]])</f>
        <v>0</v>
      </c>
      <c r="D158" s="244">
        <v>0</v>
      </c>
      <c r="E158" s="336">
        <f t="shared" si="6"/>
        <v>0</v>
      </c>
      <c r="F158" s="240" t="str">
        <f t="shared" si="7"/>
        <v/>
      </c>
      <c r="G158" s="773"/>
      <c r="H158" s="773"/>
      <c r="I158" s="772"/>
      <c r="J158" s="772"/>
      <c r="K158" s="772"/>
      <c r="L158" s="773"/>
      <c r="M158" s="773"/>
      <c r="N158" s="773"/>
      <c r="O158" s="773"/>
      <c r="P158" s="773"/>
      <c r="Q158" s="773"/>
      <c r="R158" s="773"/>
      <c r="S158" s="808">
        <v>46384</v>
      </c>
    </row>
    <row r="159" spans="1:19">
      <c r="A159" s="806" t="s">
        <v>4534</v>
      </c>
      <c r="B159" s="335" t="s">
        <v>4535</v>
      </c>
      <c r="C159" s="336">
        <f>VLOOKUP(TabelAankoop[[#This Row],[CODE]],TabelInfo[],5,FALSE)/(1-TabelAankoop[[#This Row],[Target%]])</f>
        <v>0</v>
      </c>
      <c r="D159" s="244">
        <v>0</v>
      </c>
      <c r="E159" s="336">
        <f t="shared" si="6"/>
        <v>0</v>
      </c>
      <c r="F159" s="240" t="str">
        <f t="shared" si="7"/>
        <v/>
      </c>
      <c r="G159" s="773"/>
      <c r="H159" s="773"/>
      <c r="I159" s="772"/>
      <c r="J159" s="772"/>
      <c r="K159" s="772"/>
      <c r="L159" s="773"/>
      <c r="M159" s="773"/>
      <c r="N159" s="773"/>
      <c r="O159" s="773"/>
      <c r="P159" s="773"/>
      <c r="Q159" s="773"/>
      <c r="R159" s="773"/>
      <c r="S159" s="808">
        <v>46385</v>
      </c>
    </row>
    <row r="160" spans="1:19">
      <c r="A160" s="806" t="s">
        <v>3516</v>
      </c>
      <c r="B160" s="335" t="s">
        <v>4536</v>
      </c>
      <c r="C160" s="336">
        <f>VLOOKUP(TabelAankoop[[#This Row],[CODE]],TabelInfo[],5,FALSE)/(1-TabelAankoop[[#This Row],[Target%]])</f>
        <v>2557</v>
      </c>
      <c r="D160" s="244">
        <v>0</v>
      </c>
      <c r="E160" s="336">
        <f t="shared" si="6"/>
        <v>2557</v>
      </c>
      <c r="F160" s="240">
        <f t="shared" si="7"/>
        <v>4.9818736368891364E-3</v>
      </c>
      <c r="G160" s="773"/>
      <c r="H160" s="773"/>
      <c r="I160" s="772"/>
      <c r="J160" s="772"/>
      <c r="K160" s="772"/>
      <c r="L160" s="773"/>
      <c r="M160" s="773"/>
      <c r="N160" s="773"/>
      <c r="O160" s="773"/>
      <c r="P160" s="773"/>
      <c r="Q160" s="773"/>
      <c r="R160" s="773"/>
      <c r="S160" s="808">
        <v>46386</v>
      </c>
    </row>
    <row r="161" spans="1:19">
      <c r="A161" s="806" t="s">
        <v>4537</v>
      </c>
      <c r="B161" s="335" t="s">
        <v>4538</v>
      </c>
      <c r="C161" s="336">
        <f>VLOOKUP(TabelAankoop[[#This Row],[CODE]],TabelInfo[],5,FALSE)/(1-TabelAankoop[[#This Row],[Target%]])</f>
        <v>0</v>
      </c>
      <c r="D161" s="244">
        <v>0</v>
      </c>
      <c r="E161" s="336">
        <f t="shared" si="6"/>
        <v>0</v>
      </c>
      <c r="F161" s="240" t="str">
        <f t="shared" si="7"/>
        <v/>
      </c>
      <c r="G161" s="773"/>
      <c r="H161" s="773"/>
      <c r="I161" s="772"/>
      <c r="J161" s="772"/>
      <c r="K161" s="772"/>
      <c r="L161" s="773"/>
      <c r="M161" s="773"/>
      <c r="N161" s="773"/>
      <c r="O161" s="773"/>
      <c r="P161" s="773"/>
      <c r="Q161" s="773"/>
      <c r="R161" s="773"/>
      <c r="S161" s="808">
        <v>46387</v>
      </c>
    </row>
    <row r="162" spans="1:19">
      <c r="A162" s="806" t="s">
        <v>4539</v>
      </c>
      <c r="B162" s="335" t="s">
        <v>4540</v>
      </c>
      <c r="C162" s="336">
        <f>VLOOKUP(TabelAankoop[[#This Row],[CODE]],TabelInfo[],5,FALSE)/(1-TabelAankoop[[#This Row],[Target%]])</f>
        <v>0</v>
      </c>
      <c r="D162" s="244">
        <v>0</v>
      </c>
      <c r="E162" s="336">
        <f t="shared" si="6"/>
        <v>0</v>
      </c>
      <c r="F162" s="240" t="str">
        <f t="shared" si="7"/>
        <v/>
      </c>
      <c r="G162" s="773"/>
      <c r="H162" s="773"/>
      <c r="I162" s="772"/>
      <c r="J162" s="772"/>
      <c r="K162" s="772"/>
      <c r="L162" s="773"/>
      <c r="M162" s="773"/>
      <c r="N162" s="773"/>
      <c r="O162" s="773"/>
      <c r="P162" s="773"/>
      <c r="Q162" s="773"/>
      <c r="R162" s="773"/>
      <c r="S162" s="772"/>
    </row>
    <row r="163" spans="1:19">
      <c r="A163" s="806" t="s">
        <v>3564</v>
      </c>
      <c r="B163" s="335" t="s">
        <v>4541</v>
      </c>
      <c r="C163" s="336">
        <f>VLOOKUP(TabelAankoop[[#This Row],[CODE]],TabelInfo[],5,FALSE)/(1-TabelAankoop[[#This Row],[Target%]])</f>
        <v>33200</v>
      </c>
      <c r="D163" s="244">
        <v>0</v>
      </c>
      <c r="E163" s="336">
        <f t="shared" si="6"/>
        <v>33200</v>
      </c>
      <c r="F163" s="240">
        <f t="shared" si="7"/>
        <v>6.4684475848540993E-2</v>
      </c>
      <c r="G163" s="773"/>
      <c r="H163" s="773"/>
      <c r="I163" s="772"/>
      <c r="J163" s="772"/>
      <c r="K163" s="772"/>
      <c r="L163" s="773"/>
      <c r="M163" s="773"/>
      <c r="N163" s="773"/>
      <c r="O163" s="773"/>
      <c r="P163" s="773"/>
      <c r="Q163" s="773"/>
      <c r="R163" s="773"/>
      <c r="S163" s="772"/>
    </row>
    <row r="164" spans="1:19">
      <c r="A164" s="806" t="s">
        <v>4542</v>
      </c>
      <c r="B164" s="335" t="s">
        <v>4543</v>
      </c>
      <c r="C164" s="336">
        <f>VLOOKUP(TabelAankoop[[#This Row],[CODE]],TabelInfo[],5,FALSE)/(1-TabelAankoop[[#This Row],[Target%]])</f>
        <v>0</v>
      </c>
      <c r="D164" s="244">
        <v>0</v>
      </c>
      <c r="E164" s="336">
        <f t="shared" si="6"/>
        <v>0</v>
      </c>
      <c r="F164" s="240" t="str">
        <f t="shared" si="7"/>
        <v/>
      </c>
      <c r="G164" s="773"/>
      <c r="H164" s="773"/>
      <c r="I164" s="772"/>
      <c r="J164" s="772"/>
      <c r="K164" s="772"/>
      <c r="L164" s="773"/>
      <c r="M164" s="773"/>
      <c r="N164" s="773"/>
      <c r="O164" s="773"/>
      <c r="P164" s="773"/>
      <c r="Q164" s="773"/>
      <c r="R164" s="773"/>
      <c r="S164" s="772"/>
    </row>
    <row r="165" spans="1:19">
      <c r="A165" s="806" t="s">
        <v>4544</v>
      </c>
      <c r="B165" s="335" t="s">
        <v>4545</v>
      </c>
      <c r="C165" s="336">
        <f>VLOOKUP(TabelAankoop[[#This Row],[CODE]],TabelInfo[],5,FALSE)/(1-TabelAankoop[[#This Row],[Target%]])</f>
        <v>0</v>
      </c>
      <c r="D165" s="244">
        <v>0</v>
      </c>
      <c r="E165" s="336">
        <f t="shared" si="6"/>
        <v>0</v>
      </c>
      <c r="F165" s="240" t="str">
        <f t="shared" si="7"/>
        <v/>
      </c>
      <c r="G165" s="773"/>
      <c r="H165" s="773"/>
      <c r="I165" s="772"/>
      <c r="J165" s="772"/>
      <c r="K165" s="772"/>
      <c r="L165" s="773"/>
      <c r="M165" s="773"/>
      <c r="N165" s="773"/>
      <c r="O165" s="773"/>
      <c r="P165" s="773"/>
      <c r="Q165" s="773"/>
      <c r="R165" s="773"/>
      <c r="S165" s="772"/>
    </row>
    <row r="166" spans="1:19">
      <c r="A166" s="806" t="s">
        <v>4546</v>
      </c>
      <c r="B166" s="335" t="s">
        <v>4547</v>
      </c>
      <c r="C166" s="532"/>
      <c r="D166" s="244">
        <v>0</v>
      </c>
      <c r="E166" s="336">
        <f t="shared" si="6"/>
        <v>0</v>
      </c>
      <c r="F166" s="240" t="str">
        <f t="shared" si="7"/>
        <v/>
      </c>
      <c r="G166" s="773"/>
      <c r="H166" s="773"/>
      <c r="I166" s="772"/>
      <c r="J166" s="772"/>
      <c r="K166" s="772"/>
      <c r="L166" s="773"/>
      <c r="M166" s="773"/>
      <c r="N166" s="773"/>
      <c r="O166" s="773"/>
      <c r="P166" s="773"/>
      <c r="Q166" s="773"/>
      <c r="R166" s="773"/>
      <c r="S166" s="772"/>
    </row>
    <row r="167" spans="1:19">
      <c r="A167" s="806" t="s">
        <v>4548</v>
      </c>
      <c r="B167" s="335" t="s">
        <v>4549</v>
      </c>
      <c r="C167" s="532"/>
      <c r="D167" s="244">
        <v>0</v>
      </c>
      <c r="E167" s="336">
        <f t="shared" si="6"/>
        <v>0</v>
      </c>
      <c r="F167" s="240" t="str">
        <f t="shared" si="7"/>
        <v/>
      </c>
      <c r="G167" s="773"/>
      <c r="H167" s="773"/>
      <c r="I167" s="772"/>
      <c r="J167" s="772"/>
      <c r="K167" s="772"/>
      <c r="L167" s="773"/>
      <c r="M167" s="773"/>
      <c r="N167" s="773"/>
      <c r="O167" s="773"/>
      <c r="P167" s="773"/>
      <c r="Q167" s="773"/>
      <c r="R167" s="773"/>
      <c r="S167" s="772"/>
    </row>
    <row r="168" spans="1:19">
      <c r="A168" s="806" t="s">
        <v>4550</v>
      </c>
      <c r="B168" s="335" t="s">
        <v>4551</v>
      </c>
      <c r="C168" s="532"/>
      <c r="D168" s="244">
        <v>0</v>
      </c>
      <c r="E168" s="336">
        <f t="shared" si="6"/>
        <v>0</v>
      </c>
      <c r="F168" s="240" t="str">
        <f t="shared" si="7"/>
        <v/>
      </c>
      <c r="G168" s="773"/>
      <c r="H168" s="773"/>
      <c r="I168" s="772"/>
      <c r="J168" s="772"/>
      <c r="K168" s="772"/>
      <c r="L168" s="773"/>
      <c r="M168" s="773"/>
      <c r="N168" s="773"/>
      <c r="O168" s="773"/>
      <c r="P168" s="773"/>
      <c r="Q168" s="773"/>
      <c r="R168" s="773"/>
      <c r="S168" s="772"/>
    </row>
    <row r="169" spans="1:19">
      <c r="A169" s="806" t="s">
        <v>4552</v>
      </c>
      <c r="B169" s="335" t="s">
        <v>4553</v>
      </c>
      <c r="C169" s="532"/>
      <c r="D169" s="244">
        <v>0</v>
      </c>
      <c r="E169" s="336">
        <f t="shared" si="6"/>
        <v>0</v>
      </c>
      <c r="F169" s="240" t="str">
        <f t="shared" si="7"/>
        <v/>
      </c>
      <c r="G169" s="773"/>
      <c r="H169" s="773"/>
      <c r="I169" s="772"/>
      <c r="J169" s="772"/>
      <c r="K169" s="772"/>
      <c r="L169" s="773"/>
      <c r="M169" s="773"/>
      <c r="N169" s="773"/>
      <c r="O169" s="773"/>
      <c r="P169" s="773"/>
      <c r="Q169" s="773"/>
      <c r="R169" s="773"/>
      <c r="S169" s="772"/>
    </row>
    <row r="170" spans="1:19">
      <c r="A170" s="806" t="s">
        <v>4554</v>
      </c>
      <c r="B170" s="335" t="s">
        <v>4555</v>
      </c>
      <c r="C170" s="532"/>
      <c r="D170" s="244">
        <v>0</v>
      </c>
      <c r="E170" s="336">
        <f t="shared" si="6"/>
        <v>0</v>
      </c>
      <c r="F170" s="240" t="str">
        <f t="shared" si="7"/>
        <v/>
      </c>
      <c r="G170" s="773"/>
      <c r="H170" s="773"/>
      <c r="I170" s="772"/>
      <c r="J170" s="772"/>
      <c r="K170" s="772"/>
      <c r="L170" s="773"/>
      <c r="M170" s="773"/>
      <c r="N170" s="773"/>
      <c r="O170" s="773"/>
      <c r="P170" s="773"/>
      <c r="Q170" s="773"/>
      <c r="R170" s="773"/>
      <c r="S170" s="772"/>
    </row>
    <row r="171" spans="1:19">
      <c r="A171" s="806" t="s">
        <v>4556</v>
      </c>
      <c r="B171" s="335" t="s">
        <v>4557</v>
      </c>
      <c r="C171" s="532"/>
      <c r="D171" s="244">
        <v>0</v>
      </c>
      <c r="E171" s="336">
        <f t="shared" si="6"/>
        <v>0</v>
      </c>
      <c r="F171" s="240" t="str">
        <f t="shared" si="7"/>
        <v/>
      </c>
      <c r="G171" s="773"/>
      <c r="H171" s="773"/>
      <c r="I171" s="772"/>
      <c r="J171" s="772"/>
      <c r="K171" s="772"/>
      <c r="L171" s="773"/>
      <c r="M171" s="773"/>
      <c r="N171" s="773"/>
      <c r="O171" s="773"/>
      <c r="P171" s="773"/>
      <c r="Q171" s="773"/>
      <c r="R171" s="773"/>
      <c r="S171" s="772"/>
    </row>
    <row r="172" spans="1:19">
      <c r="A172" s="201" t="s">
        <v>4558</v>
      </c>
      <c r="B172" s="202"/>
      <c r="C172" s="241">
        <f>SUM(C81:C171)</f>
        <v>533328.29359716224</v>
      </c>
      <c r="D172" s="202"/>
      <c r="E172" s="242">
        <f>SUM(E81:E171)</f>
        <v>513260.70999999996</v>
      </c>
      <c r="F172" s="243">
        <f>IF(E172=0,"",E172/$E$217)</f>
        <v>0.4823011110959079</v>
      </c>
      <c r="G172" s="773"/>
      <c r="H172" s="809">
        <f>1-(E172/C172)</f>
        <v>3.7627074801922844E-2</v>
      </c>
      <c r="I172" s="810"/>
      <c r="J172" s="772"/>
      <c r="K172" s="772"/>
      <c r="L172" s="773"/>
      <c r="M172" s="773"/>
      <c r="N172" s="773"/>
      <c r="O172" s="773"/>
      <c r="P172" s="773"/>
      <c r="Q172" s="773"/>
      <c r="R172" s="773"/>
      <c r="S172" s="772"/>
    </row>
    <row r="173" spans="1:19">
      <c r="A173" s="337" t="s">
        <v>4559</v>
      </c>
      <c r="B173" s="338"/>
      <c r="C173" s="334">
        <f>Meetstaat!AB8</f>
        <v>2600</v>
      </c>
      <c r="D173" s="183">
        <v>0</v>
      </c>
      <c r="E173" s="339">
        <f>C173*(1-D173)</f>
        <v>2600</v>
      </c>
      <c r="F173" s="811"/>
      <c r="G173" s="773"/>
      <c r="H173" s="773"/>
      <c r="I173" s="772"/>
      <c r="J173" s="772"/>
      <c r="K173" s="772"/>
      <c r="L173" s="773"/>
      <c r="M173" s="773"/>
      <c r="N173" s="773"/>
      <c r="O173" s="773"/>
      <c r="P173" s="773"/>
      <c r="Q173" s="773"/>
      <c r="R173" s="773"/>
      <c r="S173" s="772"/>
    </row>
    <row r="174" spans="1:19">
      <c r="A174" s="337" t="s">
        <v>4560</v>
      </c>
      <c r="B174" s="340"/>
      <c r="C174" s="334">
        <f>VLOOKUP("OH1",TabelInfo[],5,FALSE)</f>
        <v>0</v>
      </c>
      <c r="D174" s="183">
        <v>0</v>
      </c>
      <c r="E174" s="339">
        <f>C174*(1-D174)</f>
        <v>0</v>
      </c>
      <c r="F174" s="811"/>
      <c r="G174" s="773"/>
      <c r="H174" s="773"/>
      <c r="I174" s="772"/>
      <c r="J174" s="772"/>
      <c r="K174" s="772"/>
      <c r="L174" s="773"/>
      <c r="M174" s="773"/>
      <c r="N174" s="773"/>
      <c r="O174" s="773"/>
      <c r="P174" s="773"/>
      <c r="Q174" s="773"/>
      <c r="R174" s="773"/>
      <c r="S174" s="772"/>
    </row>
    <row r="175" spans="1:19">
      <c r="A175" s="341"/>
      <c r="B175" s="342"/>
      <c r="C175" s="811"/>
      <c r="D175" s="343"/>
      <c r="E175" s="344"/>
      <c r="F175" s="811"/>
      <c r="G175" s="773"/>
      <c r="H175" s="773"/>
      <c r="I175" s="772"/>
      <c r="J175" s="772"/>
      <c r="K175" s="772"/>
      <c r="L175" s="773"/>
      <c r="M175" s="773"/>
      <c r="N175" s="773"/>
      <c r="O175" s="773"/>
      <c r="P175" s="773"/>
      <c r="Q175" s="773"/>
      <c r="R175" s="773"/>
      <c r="S175" s="772"/>
    </row>
    <row r="176" spans="1:19">
      <c r="A176" s="345" t="s">
        <v>4561</v>
      </c>
      <c r="B176" s="812"/>
      <c r="C176" s="812"/>
      <c r="D176" s="346">
        <v>0</v>
      </c>
      <c r="E176" s="347">
        <f>D176*E172</f>
        <v>0</v>
      </c>
      <c r="F176" s="184" t="s">
        <v>4562</v>
      </c>
      <c r="G176" s="773"/>
      <c r="H176" s="319"/>
      <c r="I176" s="772"/>
      <c r="J176" s="772"/>
      <c r="K176" s="772"/>
      <c r="L176" s="773"/>
      <c r="M176" s="773"/>
      <c r="N176" s="773"/>
      <c r="O176" s="773"/>
      <c r="P176" s="773"/>
      <c r="Q176" s="773"/>
      <c r="R176" s="773"/>
      <c r="S176" s="772"/>
    </row>
    <row r="177" spans="1:19">
      <c r="A177" s="773"/>
      <c r="B177" s="773"/>
      <c r="C177" s="773"/>
      <c r="D177" s="773"/>
      <c r="E177" s="773"/>
      <c r="F177" s="773"/>
      <c r="G177" s="773"/>
      <c r="H177" s="773"/>
      <c r="I177" s="772"/>
      <c r="J177" s="772"/>
      <c r="K177" s="772"/>
      <c r="L177" s="773"/>
      <c r="M177" s="773"/>
      <c r="N177" s="773"/>
      <c r="O177" s="773"/>
      <c r="P177" s="773"/>
      <c r="Q177" s="773"/>
      <c r="R177" s="773"/>
      <c r="S177" s="772"/>
    </row>
    <row r="178" spans="1:19">
      <c r="A178" s="345" t="s">
        <v>4563</v>
      </c>
      <c r="B178" s="348"/>
      <c r="C178" s="349"/>
      <c r="D178" s="349"/>
      <c r="E178" s="319"/>
      <c r="F178" s="176" t="s">
        <v>4564</v>
      </c>
      <c r="G178" s="773"/>
      <c r="H178" s="791" t="s">
        <v>4565</v>
      </c>
      <c r="I178" s="813">
        <f>TOT_OA_AANKOOP</f>
        <v>88098.79</v>
      </c>
      <c r="J178" s="438" t="s">
        <v>4566</v>
      </c>
      <c r="K178" s="772"/>
      <c r="L178" s="773"/>
      <c r="M178" s="773"/>
      <c r="N178" s="773"/>
      <c r="O178" s="773"/>
      <c r="P178" s="773"/>
      <c r="Q178" s="773"/>
      <c r="R178" s="773"/>
      <c r="S178" s="773"/>
    </row>
    <row r="179" spans="1:19">
      <c r="A179" s="345" t="s">
        <v>4567</v>
      </c>
      <c r="B179" s="338"/>
      <c r="C179" s="350">
        <f>I178</f>
        <v>88098.79</v>
      </c>
      <c r="D179" s="183">
        <v>-1.4999999999999999E-2</v>
      </c>
      <c r="E179" s="350">
        <f>C179*D179</f>
        <v>-1321.4818499999999</v>
      </c>
      <c r="F179" s="176" t="s">
        <v>4568</v>
      </c>
      <c r="G179" s="773"/>
      <c r="H179" s="773"/>
      <c r="I179" s="772"/>
      <c r="J179" s="772"/>
      <c r="K179" s="772"/>
      <c r="L179" s="773"/>
      <c r="M179" s="773"/>
      <c r="N179" s="773"/>
      <c r="O179" s="773"/>
      <c r="P179" s="773"/>
      <c r="Q179" s="773"/>
      <c r="R179" s="773"/>
      <c r="S179" s="773"/>
    </row>
    <row r="180" spans="1:19">
      <c r="A180" s="318"/>
      <c r="B180" s="773"/>
      <c r="C180" s="773"/>
      <c r="D180" s="351"/>
      <c r="E180" s="351"/>
      <c r="F180" s="184"/>
      <c r="G180" s="773"/>
      <c r="H180" s="773"/>
      <c r="I180" s="772"/>
      <c r="J180" s="772"/>
      <c r="K180" s="772"/>
      <c r="L180" s="773"/>
      <c r="M180" s="773"/>
      <c r="N180" s="773"/>
      <c r="O180" s="773"/>
      <c r="P180" s="773"/>
      <c r="Q180" s="773"/>
      <c r="R180" s="773"/>
      <c r="S180" s="773"/>
    </row>
    <row r="181" spans="1:19" ht="18">
      <c r="A181" s="302" t="s">
        <v>4569</v>
      </c>
      <c r="B181" s="303"/>
      <c r="C181" s="303"/>
      <c r="D181" s="303"/>
      <c r="E181" s="303"/>
      <c r="F181" s="303"/>
      <c r="G181" s="303"/>
      <c r="H181" s="303"/>
      <c r="I181" s="439"/>
      <c r="J181" s="440"/>
      <c r="K181" s="772"/>
      <c r="L181" s="773"/>
      <c r="M181" s="773"/>
      <c r="N181" s="773"/>
      <c r="O181" s="773"/>
      <c r="P181" s="773"/>
      <c r="Q181" s="773"/>
      <c r="R181" s="773"/>
      <c r="S181" s="773"/>
    </row>
    <row r="182" spans="1:19" ht="18">
      <c r="A182" s="186" t="s">
        <v>4570</v>
      </c>
      <c r="B182" s="814"/>
      <c r="C182" s="814"/>
      <c r="D182" s="814"/>
      <c r="E182" s="352"/>
      <c r="F182" s="352"/>
      <c r="G182" s="352"/>
      <c r="H182" s="352"/>
      <c r="I182" s="441"/>
      <c r="J182" s="815"/>
      <c r="K182" s="772"/>
      <c r="L182" s="773"/>
      <c r="M182" s="773"/>
      <c r="N182" s="773"/>
      <c r="O182" s="773"/>
      <c r="P182" s="773"/>
      <c r="Q182" s="773"/>
      <c r="R182" s="773"/>
      <c r="S182" s="773"/>
    </row>
    <row r="183" spans="1:19">
      <c r="A183" s="187" t="s">
        <v>4571</v>
      </c>
      <c r="B183" s="816"/>
      <c r="C183" s="816"/>
      <c r="D183" s="773"/>
      <c r="E183" s="188"/>
      <c r="F183" s="773"/>
      <c r="G183" s="773"/>
      <c r="H183" s="351"/>
      <c r="I183" s="772"/>
      <c r="J183" s="772"/>
      <c r="K183" s="772"/>
      <c r="L183" s="773"/>
      <c r="M183" s="773"/>
      <c r="N183" s="773"/>
      <c r="O183" s="773"/>
      <c r="P183" s="773"/>
      <c r="Q183" s="773"/>
      <c r="R183" s="773"/>
      <c r="S183" s="773"/>
    </row>
    <row r="184" spans="1:19">
      <c r="A184" s="172" t="s">
        <v>4572</v>
      </c>
      <c r="B184" s="177"/>
      <c r="C184" s="177"/>
      <c r="D184" s="189">
        <f>IF(E198=0,"",E184/E198)</f>
        <v>0.50956139780418874</v>
      </c>
      <c r="E184" s="190">
        <f>E172</f>
        <v>513260.70999999996</v>
      </c>
      <c r="F184" s="773"/>
      <c r="G184" s="773"/>
      <c r="H184" s="351"/>
      <c r="I184" s="772"/>
      <c r="J184" s="772"/>
      <c r="K184" s="772"/>
      <c r="L184" s="773"/>
      <c r="M184" s="773"/>
      <c r="N184" s="773"/>
      <c r="O184" s="773"/>
      <c r="P184" s="773"/>
      <c r="Q184" s="773"/>
      <c r="R184" s="773"/>
      <c r="S184" s="773"/>
    </row>
    <row r="185" spans="1:19">
      <c r="A185" s="172" t="s">
        <v>4573</v>
      </c>
      <c r="B185" s="177"/>
      <c r="C185" s="191">
        <f>D14</f>
        <v>4966.8800000000028</v>
      </c>
      <c r="D185" s="189">
        <f>IF(E198=0,"",E185/E198)</f>
        <v>0.20370297062942039</v>
      </c>
      <c r="E185" s="190">
        <f>E29</f>
        <v>205181.81280000013</v>
      </c>
      <c r="F185" s="773"/>
      <c r="G185" s="773"/>
      <c r="H185" s="773"/>
      <c r="I185" s="772"/>
      <c r="J185" s="772"/>
      <c r="K185" s="772"/>
      <c r="L185" s="773"/>
      <c r="M185" s="773"/>
      <c r="N185" s="773"/>
      <c r="O185" s="773"/>
      <c r="P185" s="773"/>
      <c r="Q185" s="773"/>
      <c r="R185" s="773"/>
      <c r="S185" s="773"/>
    </row>
    <row r="186" spans="1:19">
      <c r="A186" s="172" t="s">
        <v>4574</v>
      </c>
      <c r="B186" s="177"/>
      <c r="C186" s="177"/>
      <c r="D186" s="189"/>
      <c r="E186" s="718">
        <f>I178</f>
        <v>88098.79</v>
      </c>
      <c r="F186" s="773"/>
      <c r="G186" s="773"/>
      <c r="H186" s="773"/>
      <c r="I186" s="772"/>
      <c r="J186" s="772"/>
      <c r="K186" s="772"/>
      <c r="L186" s="773"/>
      <c r="M186" s="773"/>
      <c r="N186" s="773"/>
      <c r="O186" s="773"/>
      <c r="P186" s="773"/>
      <c r="Q186" s="773"/>
      <c r="R186" s="773"/>
      <c r="S186" s="773"/>
    </row>
    <row r="187" spans="1:19">
      <c r="A187" s="192" t="s">
        <v>4575</v>
      </c>
      <c r="B187" s="193" t="s">
        <v>4576</v>
      </c>
      <c r="C187" s="194"/>
      <c r="D187" s="195">
        <f>IF(E198=0,"",E187/E198)</f>
        <v>9.1974587187943161E-3</v>
      </c>
      <c r="E187" s="196">
        <f>E77</f>
        <v>9264.230400000004</v>
      </c>
      <c r="F187" s="773"/>
      <c r="G187" s="773"/>
      <c r="H187" s="351"/>
      <c r="I187" s="772"/>
      <c r="J187" s="772"/>
      <c r="K187" s="772"/>
      <c r="L187" s="773"/>
      <c r="M187" s="773"/>
      <c r="N187" s="773"/>
      <c r="O187" s="773"/>
      <c r="P187" s="773"/>
      <c r="Q187" s="773"/>
      <c r="R187" s="773"/>
      <c r="S187" s="773"/>
    </row>
    <row r="188" spans="1:19">
      <c r="A188" s="197"/>
      <c r="B188" s="198" t="s">
        <v>4577</v>
      </c>
      <c r="C188" s="199"/>
      <c r="D188" s="723">
        <f>IF(E198=0,"",E188/E198)</f>
        <v>6.0074352409718652E-2</v>
      </c>
      <c r="E188" s="200">
        <f>E44</f>
        <v>60510.479999999996</v>
      </c>
      <c r="F188" s="773"/>
      <c r="G188" s="817">
        <f>E188+E163</f>
        <v>93710.48</v>
      </c>
      <c r="H188" s="773"/>
      <c r="I188" s="772"/>
      <c r="J188" s="772"/>
      <c r="K188" s="772"/>
      <c r="L188" s="773"/>
      <c r="M188" s="773"/>
      <c r="N188" s="773"/>
      <c r="O188" s="773"/>
      <c r="P188" s="773"/>
      <c r="Q188" s="773"/>
      <c r="R188" s="773"/>
      <c r="S188" s="773"/>
    </row>
    <row r="189" spans="1:19">
      <c r="A189" s="201"/>
      <c r="B189" s="202"/>
      <c r="C189" s="202"/>
      <c r="D189" s="203">
        <f>IF(E198=0,"",E189/E198)</f>
        <v>6.9271811128512967E-2</v>
      </c>
      <c r="E189" s="204">
        <f>SUM(E187:E188)</f>
        <v>69774.710399999996</v>
      </c>
      <c r="F189" s="773"/>
      <c r="G189" s="773"/>
      <c r="H189" s="773"/>
      <c r="I189" s="772"/>
      <c r="J189" s="772"/>
      <c r="K189" s="772"/>
      <c r="L189" s="773"/>
      <c r="M189" s="773"/>
      <c r="N189" s="773"/>
      <c r="O189" s="773"/>
      <c r="P189" s="773"/>
      <c r="Q189" s="773"/>
      <c r="R189" s="773"/>
      <c r="S189" s="773"/>
    </row>
    <row r="190" spans="1:19">
      <c r="A190" s="818" t="s">
        <v>4561</v>
      </c>
      <c r="B190" s="812"/>
      <c r="C190" s="812"/>
      <c r="D190" s="819">
        <f>IF(E198=0,"",E190/E198)</f>
        <v>0</v>
      </c>
      <c r="E190" s="820">
        <f>E176</f>
        <v>0</v>
      </c>
      <c r="F190" s="773"/>
      <c r="G190" s="773"/>
      <c r="H190" s="773"/>
      <c r="I190" s="772"/>
      <c r="J190" s="772"/>
      <c r="K190" s="772"/>
      <c r="L190" s="773"/>
      <c r="M190" s="773"/>
      <c r="N190" s="773"/>
      <c r="O190" s="773"/>
      <c r="P190" s="773"/>
      <c r="Q190" s="773"/>
      <c r="R190" s="773"/>
      <c r="S190" s="773"/>
    </row>
    <row r="191" spans="1:19">
      <c r="A191" s="205" t="s">
        <v>4578</v>
      </c>
      <c r="B191" s="205"/>
      <c r="C191" s="205"/>
      <c r="D191" s="205"/>
      <c r="E191" s="206">
        <f>SUM(E184:E188,E190)</f>
        <v>876316.02320000017</v>
      </c>
      <c r="F191" s="773"/>
      <c r="G191" s="773"/>
      <c r="H191" s="773"/>
      <c r="I191" s="772"/>
      <c r="J191" s="772"/>
      <c r="K191" s="772"/>
      <c r="L191" s="773"/>
      <c r="M191" s="773"/>
      <c r="N191" s="773"/>
      <c r="O191" s="773"/>
      <c r="P191" s="773"/>
      <c r="Q191" s="773"/>
      <c r="R191" s="773"/>
      <c r="S191" s="773"/>
    </row>
    <row r="193" spans="1:10">
      <c r="A193" s="207" t="s">
        <v>4579</v>
      </c>
      <c r="B193" s="821"/>
      <c r="C193" s="821"/>
      <c r="D193" s="821"/>
      <c r="E193" s="822"/>
      <c r="F193" s="773"/>
      <c r="G193" s="773"/>
      <c r="H193" s="773"/>
      <c r="I193" s="772"/>
      <c r="J193" s="772"/>
    </row>
    <row r="194" spans="1:10">
      <c r="A194" s="208" t="s">
        <v>4580</v>
      </c>
      <c r="B194" s="209"/>
      <c r="C194" s="210"/>
      <c r="D194" s="734">
        <v>0.13</v>
      </c>
      <c r="E194" s="211">
        <f>$E$191/(1-D194)-$E$191</f>
        <v>130943.77358160925</v>
      </c>
      <c r="F194" s="773"/>
      <c r="G194" s="773"/>
      <c r="H194" s="773"/>
      <c r="I194" s="772"/>
      <c r="J194" s="772"/>
    </row>
    <row r="195" spans="1:10" ht="15" thickBot="1">
      <c r="A195" s="212" t="s">
        <v>4581</v>
      </c>
      <c r="B195" s="213"/>
      <c r="C195" s="214"/>
      <c r="D195" s="183">
        <v>0</v>
      </c>
      <c r="E195" s="211">
        <f>$E$191/(1-D195)-$E$191</f>
        <v>0</v>
      </c>
      <c r="F195" s="773"/>
      <c r="G195" s="773"/>
      <c r="H195" s="773"/>
      <c r="I195" s="772"/>
      <c r="J195" s="772"/>
    </row>
    <row r="196" spans="1:10" ht="15" thickBot="1">
      <c r="A196" s="215" t="s">
        <v>4582</v>
      </c>
      <c r="B196" s="215"/>
      <c r="C196" s="215"/>
      <c r="D196" s="215"/>
      <c r="E196" s="216">
        <f>SUM(E194:E195)</f>
        <v>130943.77358160925</v>
      </c>
      <c r="F196" s="773"/>
      <c r="G196" s="773"/>
      <c r="H196" s="773"/>
      <c r="I196" s="772"/>
      <c r="J196" s="772"/>
    </row>
    <row r="197" spans="1:10" ht="15" thickBot="1">
      <c r="A197" s="773"/>
      <c r="B197" s="773"/>
      <c r="C197" s="773"/>
      <c r="D197" s="773"/>
      <c r="E197" s="773"/>
      <c r="F197" s="773"/>
      <c r="G197" s="773"/>
      <c r="H197" s="773"/>
      <c r="I197" s="772"/>
      <c r="J197" s="772"/>
    </row>
    <row r="198" spans="1:10" ht="15" thickBot="1">
      <c r="A198" s="205" t="s">
        <v>4583</v>
      </c>
      <c r="B198" s="205"/>
      <c r="C198" s="205"/>
      <c r="D198" s="217"/>
      <c r="E198" s="218">
        <f>E191+E196</f>
        <v>1007259.7967816094</v>
      </c>
      <c r="F198" s="823"/>
      <c r="G198" s="773"/>
      <c r="H198" s="773"/>
      <c r="I198" s="772"/>
      <c r="J198" s="772"/>
    </row>
    <row r="199" spans="1:10">
      <c r="A199" s="773"/>
      <c r="B199" s="773"/>
      <c r="C199" s="773"/>
      <c r="D199" s="773"/>
      <c r="E199" s="824"/>
      <c r="F199" s="773"/>
      <c r="G199" s="773"/>
      <c r="H199" s="773"/>
      <c r="I199" s="772"/>
      <c r="J199" s="772"/>
    </row>
    <row r="200" spans="1:10" ht="15" thickBot="1">
      <c r="A200" s="212" t="s">
        <v>4584</v>
      </c>
      <c r="B200" s="213"/>
      <c r="C200" s="214"/>
      <c r="D200" s="836">
        <v>0.05</v>
      </c>
      <c r="E200" s="219">
        <f>(E191+E194)/(1-D200)-(E191+E194)</f>
        <v>53013.673514821683</v>
      </c>
      <c r="F200" s="773"/>
      <c r="G200" s="773"/>
      <c r="H200" s="773"/>
      <c r="I200" s="772"/>
      <c r="J200" s="772"/>
    </row>
    <row r="201" spans="1:10" ht="15" thickBot="1">
      <c r="A201" s="205" t="s">
        <v>4585</v>
      </c>
      <c r="B201" s="205"/>
      <c r="C201" s="205"/>
      <c r="D201" s="217"/>
      <c r="E201" s="218">
        <f>E198+E200</f>
        <v>1060273.4702964311</v>
      </c>
      <c r="F201" s="773"/>
      <c r="G201" s="773"/>
      <c r="H201" s="773"/>
      <c r="I201" s="772"/>
      <c r="J201" s="772"/>
    </row>
    <row r="202" spans="1:10">
      <c r="A202" s="318"/>
      <c r="B202" s="773"/>
      <c r="C202" s="773"/>
      <c r="D202" s="823"/>
      <c r="E202" s="773"/>
      <c r="F202" s="773"/>
      <c r="G202" s="773"/>
      <c r="H202" s="773"/>
      <c r="I202" s="772"/>
      <c r="J202" s="772"/>
    </row>
    <row r="203" spans="1:10">
      <c r="A203" s="212" t="s">
        <v>4586</v>
      </c>
      <c r="B203" s="213"/>
      <c r="C203" s="214"/>
      <c r="D203" s="183"/>
      <c r="E203" s="219">
        <f>E173</f>
        <v>2600</v>
      </c>
      <c r="F203" s="773"/>
      <c r="G203" s="773"/>
      <c r="H203" s="773"/>
      <c r="I203" s="772"/>
      <c r="J203" s="772"/>
    </row>
    <row r="204" spans="1:10" ht="15" thickBot="1">
      <c r="A204" s="212" t="s">
        <v>4565</v>
      </c>
      <c r="B204" s="213"/>
      <c r="C204" s="214"/>
      <c r="D204" s="183"/>
      <c r="E204" s="573"/>
      <c r="F204" s="575"/>
      <c r="G204" s="574" t="s">
        <v>4587</v>
      </c>
      <c r="H204" s="773"/>
      <c r="I204" s="772"/>
      <c r="J204" s="772"/>
    </row>
    <row r="205" spans="1:10" ht="15" thickBot="1">
      <c r="A205" s="205" t="s">
        <v>4588</v>
      </c>
      <c r="B205" s="205"/>
      <c r="C205" s="205"/>
      <c r="D205" s="217"/>
      <c r="E205" s="218">
        <f>E201+E204+E203</f>
        <v>1062873.4702964311</v>
      </c>
      <c r="F205" s="773"/>
      <c r="G205" s="773"/>
      <c r="H205" s="773"/>
      <c r="I205" s="772"/>
      <c r="J205" s="772"/>
    </row>
    <row r="206" spans="1:10">
      <c r="A206" s="318"/>
      <c r="B206" s="773"/>
      <c r="C206" s="773"/>
      <c r="D206" s="823"/>
      <c r="E206" s="773"/>
      <c r="F206" s="773"/>
      <c r="G206" s="773"/>
      <c r="H206" s="773"/>
      <c r="I206" s="772"/>
      <c r="J206" s="772"/>
    </row>
    <row r="207" spans="1:10" ht="18">
      <c r="A207" s="186" t="s">
        <v>4589</v>
      </c>
      <c r="B207" s="814"/>
      <c r="C207" s="814"/>
      <c r="D207" s="814"/>
      <c r="E207" s="352"/>
      <c r="F207" s="352"/>
      <c r="G207" s="352"/>
      <c r="H207" s="352"/>
      <c r="I207" s="441"/>
      <c r="J207" s="815"/>
    </row>
    <row r="208" spans="1:10" ht="28.9">
      <c r="A208" s="220" t="s">
        <v>4590</v>
      </c>
      <c r="B208" s="773"/>
      <c r="C208" s="812"/>
      <c r="D208" s="221"/>
      <c r="E208" s="222" t="s">
        <v>4591</v>
      </c>
      <c r="F208" s="773"/>
      <c r="G208" s="773"/>
      <c r="H208" s="773"/>
      <c r="I208" s="772"/>
      <c r="J208" s="772"/>
    </row>
    <row r="209" spans="1:9">
      <c r="A209" s="348" t="s">
        <v>4592</v>
      </c>
      <c r="B209" s="348"/>
      <c r="C209" s="223"/>
      <c r="D209" s="224">
        <v>45</v>
      </c>
      <c r="E209" s="225">
        <f>D14</f>
        <v>4966.8800000000028</v>
      </c>
      <c r="F209" s="773"/>
      <c r="G209" s="773"/>
      <c r="H209" s="773"/>
      <c r="I209" s="772"/>
    </row>
    <row r="210" spans="1:9">
      <c r="A210" s="348" t="s">
        <v>4593</v>
      </c>
      <c r="B210" s="348"/>
      <c r="C210" s="223">
        <v>0.15</v>
      </c>
      <c r="D210" s="185" t="s">
        <v>4594</v>
      </c>
      <c r="E210" s="773"/>
      <c r="F210" s="773"/>
      <c r="G210" s="773"/>
      <c r="H210" s="773"/>
      <c r="I210" s="772"/>
    </row>
    <row r="211" spans="1:9">
      <c r="A211" s="773"/>
      <c r="B211" s="773"/>
      <c r="C211" s="773"/>
      <c r="D211" s="773"/>
      <c r="E211" s="824"/>
      <c r="F211" s="773"/>
      <c r="G211" s="773"/>
      <c r="H211" s="773"/>
      <c r="I211" s="772"/>
    </row>
    <row r="212" spans="1:9">
      <c r="A212" s="318" t="s">
        <v>4595</v>
      </c>
      <c r="B212" s="773"/>
      <c r="C212" s="226">
        <v>0</v>
      </c>
      <c r="D212" s="164"/>
      <c r="E212" s="773"/>
      <c r="F212" s="773"/>
      <c r="G212" s="773"/>
      <c r="H212" s="773"/>
      <c r="I212" s="772"/>
    </row>
    <row r="213" spans="1:9" ht="15" thickBot="1">
      <c r="A213" s="773"/>
      <c r="B213" s="773"/>
      <c r="C213" s="773"/>
      <c r="D213" s="773"/>
      <c r="E213" s="824"/>
      <c r="F213" s="773"/>
      <c r="G213" s="773"/>
      <c r="H213" s="773"/>
      <c r="I213" s="772"/>
    </row>
    <row r="214" spans="1:9" ht="15" thickBot="1">
      <c r="A214" s="212" t="s">
        <v>4596</v>
      </c>
      <c r="B214" s="213"/>
      <c r="C214" s="213"/>
      <c r="D214" s="227"/>
      <c r="E214" s="219">
        <f>Meetstaat!O1010</f>
        <v>1065469.9499999995</v>
      </c>
      <c r="F214" s="825">
        <f>IFERROR(E205/E214-1,0)</f>
        <v>-2.4369337714014172E-3</v>
      </c>
      <c r="G214" s="773"/>
      <c r="H214" s="773"/>
      <c r="I214" s="826"/>
    </row>
    <row r="215" spans="1:9">
      <c r="A215" s="208" t="s">
        <v>3528</v>
      </c>
      <c r="B215" s="209"/>
      <c r="C215" s="209"/>
      <c r="D215" s="228"/>
      <c r="E215" s="211">
        <f>C173</f>
        <v>2600</v>
      </c>
      <c r="F215" s="773"/>
      <c r="G215" s="773"/>
      <c r="H215" s="773"/>
      <c r="I215" s="772"/>
    </row>
    <row r="216" spans="1:9" ht="15" thickBot="1">
      <c r="A216" s="212" t="s">
        <v>4560</v>
      </c>
      <c r="B216" s="213"/>
      <c r="C216" s="213"/>
      <c r="D216" s="229"/>
      <c r="E216" s="219">
        <f>C174</f>
        <v>0</v>
      </c>
      <c r="F216" s="773"/>
      <c r="G216" s="773"/>
      <c r="H216" s="773"/>
      <c r="I216" s="772"/>
    </row>
    <row r="217" spans="1:9" ht="15" thickBot="1">
      <c r="A217" s="205" t="s">
        <v>4597</v>
      </c>
      <c r="B217" s="205"/>
      <c r="C217" s="205"/>
      <c r="D217" s="217"/>
      <c r="E217" s="460">
        <f>E214-E215-E216-E178-E179</f>
        <v>1064191.4318499996</v>
      </c>
      <c r="F217" s="773"/>
      <c r="G217" s="773"/>
      <c r="H217" s="773"/>
      <c r="I217" s="772"/>
    </row>
    <row r="218" spans="1:9">
      <c r="A218" s="318"/>
      <c r="B218" s="773"/>
      <c r="C218" s="773"/>
      <c r="D218" s="823"/>
      <c r="E218" s="821"/>
      <c r="F218" s="773"/>
      <c r="G218" s="773"/>
      <c r="H218" s="773"/>
      <c r="I218" s="772"/>
    </row>
    <row r="219" spans="1:9">
      <c r="A219" s="230" t="s">
        <v>4598</v>
      </c>
      <c r="B219" s="231"/>
      <c r="C219" s="232"/>
      <c r="D219" s="233">
        <f>IF(E198=0,"%",E219/E198)</f>
        <v>0.18652130190274427</v>
      </c>
      <c r="E219" s="234">
        <f>E217-E191</f>
        <v>187875.40864999942</v>
      </c>
      <c r="F219" s="773"/>
      <c r="G219" s="773"/>
      <c r="H219" s="773"/>
      <c r="I219" s="772"/>
    </row>
    <row r="220" spans="1:9">
      <c r="A220" s="230" t="s">
        <v>4599</v>
      </c>
      <c r="B220" s="231"/>
      <c r="C220" s="232"/>
      <c r="D220" s="233">
        <f>IF(E217=0,"%",E220/E217)</f>
        <v>5.3497550689183548E-2</v>
      </c>
      <c r="E220" s="234">
        <f>E217-E198</f>
        <v>56931.635068390169</v>
      </c>
      <c r="F220" s="773"/>
      <c r="G220" s="773"/>
      <c r="H220" s="773"/>
      <c r="I220" s="772"/>
    </row>
  </sheetData>
  <mergeCells count="3">
    <mergeCell ref="B57:D57"/>
    <mergeCell ref="A1:G1"/>
    <mergeCell ref="A2:G2"/>
  </mergeCells>
  <phoneticPr fontId="86" type="noConversion"/>
  <conditionalFormatting sqref="C209:D209">
    <cfRule type="containsBlanks" dxfId="268" priority="12">
      <formula>LEN(TRIM(C209))=0</formula>
    </cfRule>
  </conditionalFormatting>
  <conditionalFormatting sqref="C210">
    <cfRule type="containsBlanks" dxfId="267" priority="11">
      <formula>LEN(TRIM(C210))=0</formula>
    </cfRule>
  </conditionalFormatting>
  <conditionalFormatting sqref="C212">
    <cfRule type="containsBlanks" dxfId="266" priority="10">
      <formula>LEN(TRIM(C212))=0</formula>
    </cfRule>
  </conditionalFormatting>
  <conditionalFormatting sqref="E209">
    <cfRule type="containsBlanks" dxfId="265" priority="9">
      <formula>LEN(TRIM(E209))=0</formula>
    </cfRule>
  </conditionalFormatting>
  <conditionalFormatting sqref="C81:C171">
    <cfRule type="dataBar" priority="7">
      <dataBar>
        <cfvo type="min"/>
        <cfvo type="max"/>
        <color rgb="FFFFB628"/>
      </dataBar>
      <extLst>
        <ext xmlns:x14="http://schemas.microsoft.com/office/spreadsheetml/2009/9/main" uri="{B025F937-C7B1-47D3-B67F-A62EFF666E3E}">
          <x14:id>{C0AC5EEE-9044-484F-B620-16EA4CD51866}</x14:id>
        </ext>
      </extLst>
    </cfRule>
  </conditionalFormatting>
  <conditionalFormatting sqref="F214">
    <cfRule type="cellIs" dxfId="264" priority="3" operator="greaterThan">
      <formula>0</formula>
    </cfRule>
    <cfRule type="cellIs" dxfId="263" priority="4" operator="lessThanOrEqual">
      <formula>0</formula>
    </cfRule>
  </conditionalFormatting>
  <conditionalFormatting sqref="F81:F171">
    <cfRule type="colorScale" priority="2">
      <colorScale>
        <cfvo type="min"/>
        <cfvo type="percentile" val="50"/>
        <cfvo type="max"/>
        <color rgb="FFF8696B"/>
        <color rgb="FFFFEB84"/>
        <color rgb="FF63BE7B"/>
      </colorScale>
    </cfRule>
  </conditionalFormatting>
  <conditionalFormatting sqref="D81:D171">
    <cfRule type="cellIs" dxfId="262" priority="1" operator="notEqual">
      <formula>0</formula>
    </cfRule>
  </conditionalFormatting>
  <dataValidations disablePrompts="1" count="1">
    <dataValidation type="list" allowBlank="1" showInputMessage="1" showErrorMessage="1" sqref="H187 H176 H181:H184" xr:uid="{3B903B95-5BD2-44B0-BD5F-FBD0EDC3E8F9}">
      <formula1>"JA, NEE"</formula1>
    </dataValidation>
  </dataValidations>
  <pageMargins left="0.7" right="0.7" top="0.75" bottom="0.75" header="0.3" footer="0.3"/>
  <pageSetup paperSize="9" fitToHeight="0" orientation="landscape" r:id="rId1"/>
  <rowBreaks count="4" manualBreakCount="4">
    <brk id="30" max="6" man="1"/>
    <brk id="45" max="6" man="1"/>
    <brk id="78" max="6" man="1"/>
    <brk id="180" max="6" man="1"/>
  </rowBreaks>
  <colBreaks count="1" manualBreakCount="1">
    <brk id="10" max="1048575" man="1"/>
  </colBreaks>
  <ignoredErrors>
    <ignoredError sqref="E17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371" r:id="rId4" name="Button 11">
              <controlPr defaultSize="0" print="0" autoFill="0" autoPict="0" macro="[0]!FILTERTABLE2" altText="UITREKENEN">
                <anchor moveWithCells="1">
                  <from>
                    <xdr:col>5</xdr:col>
                    <xdr:colOff>30480</xdr:colOff>
                    <xdr:row>9</xdr:row>
                    <xdr:rowOff>60960</xdr:rowOff>
                  </from>
                  <to>
                    <xdr:col>6</xdr:col>
                    <xdr:colOff>502920</xdr:colOff>
                    <xdr:row>11</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C0AC5EEE-9044-484F-B620-16EA4CD51866}">
            <x14:dataBar minLength="0" maxLength="100" border="1" negativeBarBorderColorSameAsPositive="0">
              <x14:cfvo type="autoMin"/>
              <x14:cfvo type="autoMax"/>
              <x14:borderColor rgb="FFFFB628"/>
              <x14:negativeFillColor rgb="FFFF0000"/>
              <x14:negativeBorderColor rgb="FFFF0000"/>
              <x14:axisColor rgb="FF000000"/>
            </x14:dataBar>
          </x14:cfRule>
          <xm:sqref>C81:C171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N128"/>
  <sheetViews>
    <sheetView topLeftCell="A3" workbookViewId="0">
      <selection activeCell="C12" sqref="C12"/>
    </sheetView>
  </sheetViews>
  <sheetFormatPr defaultColWidth="9.140625" defaultRowHeight="12.6"/>
  <cols>
    <col min="1" max="1" width="5.28515625" style="57" customWidth="1"/>
    <col min="2" max="2" width="3.42578125" style="57" customWidth="1"/>
    <col min="3" max="3" width="10.28515625" style="57" customWidth="1"/>
    <col min="4" max="4" width="8.85546875" style="57" bestFit="1" customWidth="1"/>
    <col min="5" max="5" width="31.85546875" style="57" customWidth="1"/>
    <col min="6" max="6" width="12.5703125" style="57" customWidth="1"/>
    <col min="7" max="7" width="19.7109375" style="57" bestFit="1" customWidth="1"/>
    <col min="8" max="8" width="16.85546875" style="57" bestFit="1" customWidth="1"/>
    <col min="9" max="11" width="15" style="57" customWidth="1"/>
    <col min="12" max="12" width="23.140625" style="57" customWidth="1"/>
    <col min="13" max="13" width="11.7109375" style="57" customWidth="1"/>
    <col min="14" max="14" width="26.42578125" style="57" customWidth="1"/>
    <col min="15" max="16" width="11.5703125" style="57" bestFit="1" customWidth="1"/>
    <col min="17" max="16384" width="9.140625" style="57"/>
  </cols>
  <sheetData>
    <row r="1" spans="1:14" ht="15" customHeight="1">
      <c r="C1" s="118"/>
      <c r="D1" s="118"/>
      <c r="E1" s="109" t="s">
        <v>4600</v>
      </c>
      <c r="F1" s="118"/>
      <c r="G1" s="118"/>
      <c r="H1" s="110" t="s">
        <v>3378</v>
      </c>
      <c r="I1" s="949">
        <f>INFO!C38</f>
        <v>0</v>
      </c>
      <c r="J1" s="949"/>
      <c r="K1" s="949"/>
      <c r="L1" s="117"/>
      <c r="M1" s="117"/>
    </row>
    <row r="2" spans="1:14" ht="15" customHeight="1">
      <c r="C2" s="118"/>
      <c r="D2" s="118"/>
      <c r="E2" s="109" t="s">
        <v>4601</v>
      </c>
      <c r="F2" s="118"/>
      <c r="G2" s="118"/>
      <c r="H2" s="110"/>
      <c r="I2" s="111"/>
      <c r="J2" s="111"/>
      <c r="K2" s="111"/>
      <c r="L2" s="117"/>
      <c r="M2" s="117"/>
    </row>
    <row r="3" spans="1:14" ht="15" customHeight="1">
      <c r="C3" s="118"/>
      <c r="D3" s="118"/>
      <c r="E3" s="109" t="s">
        <v>4602</v>
      </c>
      <c r="F3" s="118"/>
      <c r="G3" s="118"/>
      <c r="H3" s="112" t="s">
        <v>3387</v>
      </c>
      <c r="I3" s="900" t="str">
        <f>INFO!D45&amp;" - "&amp;INFO!C43&amp;" - "&amp;INFO!C37</f>
        <v xml:space="preserve"> -  - </v>
      </c>
      <c r="J3" s="900"/>
      <c r="K3" s="900"/>
      <c r="L3" s="117"/>
      <c r="M3" s="117"/>
    </row>
    <row r="4" spans="1:14" ht="15" customHeight="1">
      <c r="C4" s="118"/>
      <c r="D4" s="118"/>
      <c r="E4" s="113" t="s">
        <v>4603</v>
      </c>
      <c r="F4" s="118"/>
      <c r="G4" s="118"/>
      <c r="H4" s="112"/>
      <c r="I4" s="900"/>
      <c r="J4" s="900"/>
      <c r="K4" s="900"/>
      <c r="L4" s="117"/>
      <c r="M4" s="117"/>
    </row>
    <row r="5" spans="1:14" ht="15" customHeight="1">
      <c r="C5" s="118"/>
      <c r="D5" s="118"/>
      <c r="E5" s="109" t="s">
        <v>4604</v>
      </c>
      <c r="F5" s="118"/>
      <c r="G5" s="118"/>
      <c r="H5" s="110" t="s">
        <v>3395</v>
      </c>
      <c r="I5" s="246">
        <f>INFO!G46</f>
        <v>0</v>
      </c>
      <c r="J5" s="51"/>
      <c r="K5" s="51"/>
      <c r="L5" s="117"/>
      <c r="M5" s="117"/>
    </row>
    <row r="6" spans="1:14" ht="15" customHeight="1" thickBot="1">
      <c r="C6" s="118"/>
      <c r="D6" s="118"/>
      <c r="E6" s="109"/>
      <c r="F6" s="118"/>
      <c r="G6" s="118"/>
      <c r="H6" s="110"/>
      <c r="I6" s="246"/>
      <c r="J6" s="51"/>
      <c r="K6" s="51"/>
      <c r="L6" s="117"/>
      <c r="M6" s="117"/>
    </row>
    <row r="7" spans="1:14" ht="18.600000000000001" thickBot="1">
      <c r="C7" s="118"/>
      <c r="D7" s="118"/>
      <c r="E7" s="118"/>
      <c r="F7" s="298" t="s">
        <v>4605</v>
      </c>
      <c r="G7" s="299">
        <f>Meetstaat!AB4+Meetstaat!AB8</f>
        <v>515860.71000000008</v>
      </c>
      <c r="H7" s="297" t="s">
        <v>4606</v>
      </c>
      <c r="I7" s="117"/>
      <c r="J7" s="117"/>
      <c r="K7" s="117"/>
      <c r="L7" s="117"/>
      <c r="M7" s="117"/>
    </row>
    <row r="8" spans="1:14" ht="13.5" customHeight="1" thickBot="1">
      <c r="C8" s="63"/>
      <c r="F8" s="61"/>
      <c r="G8" s="141">
        <f>SUM(G12:G98)+G103</f>
        <v>515860.71000000008</v>
      </c>
      <c r="H8" s="141">
        <f>SUM(H12:H98)</f>
        <v>88098.79</v>
      </c>
      <c r="I8" s="146">
        <f>SUM(I12:I98)</f>
        <v>5385.0700000000006</v>
      </c>
      <c r="J8" s="146">
        <f>SUM(J12:J98)</f>
        <v>222457.24170000007</v>
      </c>
      <c r="K8" s="141"/>
      <c r="L8" s="62"/>
    </row>
    <row r="9" spans="1:14" ht="20.100000000000001" customHeight="1" thickBot="1">
      <c r="A9" s="139"/>
      <c r="B9" s="139"/>
      <c r="C9" s="572" t="s">
        <v>4607</v>
      </c>
      <c r="D9" s="572" t="s">
        <v>4608</v>
      </c>
      <c r="E9" s="572" t="s">
        <v>3407</v>
      </c>
      <c r="F9" s="945" t="s">
        <v>4609</v>
      </c>
      <c r="G9" s="950" t="s">
        <v>4610</v>
      </c>
      <c r="H9" s="947"/>
      <c r="I9" s="947" t="s">
        <v>4611</v>
      </c>
      <c r="J9" s="947"/>
      <c r="K9" s="948"/>
    </row>
    <row r="10" spans="1:14" ht="30" customHeight="1" thickBot="1">
      <c r="A10" s="139"/>
      <c r="B10" s="139"/>
      <c r="C10" s="239"/>
      <c r="D10" s="239"/>
      <c r="E10" s="239"/>
      <c r="F10" s="946"/>
      <c r="G10" s="570" t="s">
        <v>3397</v>
      </c>
      <c r="H10" s="570" t="s">
        <v>3382</v>
      </c>
      <c r="I10" s="570" t="s">
        <v>4612</v>
      </c>
      <c r="J10" s="570" t="s">
        <v>4324</v>
      </c>
      <c r="K10" s="570" t="s">
        <v>4333</v>
      </c>
      <c r="L10" s="571" t="s">
        <v>4613</v>
      </c>
      <c r="M10" s="571" t="s">
        <v>4614</v>
      </c>
    </row>
    <row r="11" spans="1:14" ht="15" thickBot="1">
      <c r="A11" s="139"/>
      <c r="B11" s="139"/>
      <c r="C11" s="140" t="s">
        <v>3449</v>
      </c>
      <c r="D11" s="140" t="s">
        <v>3452</v>
      </c>
      <c r="E11" s="140" t="s">
        <v>3455</v>
      </c>
      <c r="F11" s="140" t="s">
        <v>3461</v>
      </c>
      <c r="G11" s="140" t="s">
        <v>3467</v>
      </c>
      <c r="H11" s="140" t="s">
        <v>3470</v>
      </c>
      <c r="I11" s="140" t="s">
        <v>3476</v>
      </c>
      <c r="J11" s="140" t="s">
        <v>4615</v>
      </c>
      <c r="K11" s="140" t="s">
        <v>4616</v>
      </c>
      <c r="L11" s="140" t="s">
        <v>4617</v>
      </c>
      <c r="M11" s="140" t="s">
        <v>4618</v>
      </c>
      <c r="N11" s="140" t="s">
        <v>4619</v>
      </c>
    </row>
    <row r="12" spans="1:14" ht="12.75" customHeight="1" thickBot="1">
      <c r="A12" s="58"/>
      <c r="B12" s="59"/>
      <c r="C12" s="521" t="s">
        <v>3516</v>
      </c>
      <c r="D12" s="523"/>
      <c r="E12" s="525" t="str">
        <f>_xlfn.XLOOKUP(TabelInfo[[#This Row],[1]],TabelAankoop[CODE],TabelAankoop[Description])</f>
        <v>Travaux préparatoires/démolitions</v>
      </c>
      <c r="F12" s="527">
        <f>ROUND(SUMIF(Meetstaat!$D:$D,TabelInfo[[#This Row],[1]],Meetstaat!$O:$O)-SUMIFS(Meetstaat!$O:$O,Meetstaat!$D:$D,TabelInfo[[#This Row],[1]],Meetstaat!$E:$E,"SP")-SUMIFS(Meetstaat!$O:$O,Meetstaat!$D:$D,TabelInfo[[#This Row],[1]],Meetstaat!$E:$E,"VAR")-SUMIFS(Meetstaat!$O:$O,Meetstaat!$D:$D,TabelInfo[[#This Row],[1]],Meetstaat!$E:$E,"OP"),2)</f>
        <v>28514.14</v>
      </c>
      <c r="G12" s="527">
        <f>ROUND(SUMIF(Meetstaat!$D:$D,TabelInfo[[#This Row],[1]],Meetstaat!$AB:$AB)-SUMIFS(Meetstaat!$AB:$AB,Meetstaat!$D:$D,TabelInfo[[#This Row],[1]],Meetstaat!$E:$E,"SP")-SUMIFS(Meetstaat!$AB:$AB,Meetstaat!$D:$D,TabelInfo[[#This Row],[1]],Meetstaat!$E:$E,"VAR")-SUMIFS(Meetstaat!$AB:$AB,Meetstaat!$D:$D,TabelInfo[[#This Row],[1]],Meetstaat!$E:$E,"OP"),2)</f>
        <v>2557</v>
      </c>
      <c r="H12" s="527">
        <f>ROUND(SUMIF(Meetstaat!$D:$D,TabelInfo[[#This Row],[1]],Meetstaat!$AG:$AG)-SUMIFS(Meetstaat!$AG:$AG,Meetstaat!$D:$D,TabelInfo[[#This Row],[1]],Meetstaat!$E:$E,"SP")-SUMIFS(Meetstaat!$AG:$AG,Meetstaat!$D:$D,TabelInfo[[#This Row],[1]],Meetstaat!$E:$E,"VAR")-SUMIFS(Meetstaat!$AG:$AG,Meetstaat!$D:$D,TabelInfo[[#This Row],[1]],Meetstaat!$E:$E,"OP"),2)</f>
        <v>0</v>
      </c>
      <c r="I12" s="527">
        <f>ROUND(SUMIF(Meetstaat!$D:$D,TabelInfo[[#This Row],[1]],Meetstaat!$AF:$AF)-SUMIFS(Meetstaat!$AF:$AF,Meetstaat!$D:$D,TabelInfo[[#This Row],[1]],Meetstaat!$E:$E,"SP")-SUMIFS(Meetstaat!$AF:$AF,Meetstaat!$D:$D,TabelInfo[[#This Row],[1]],Meetstaat!$E:$E,"VAR")-SUMIFS(Meetstaat!$AF:$AF,Meetstaat!$D:$D,TabelInfo[[#This Row],[1]],Meetstaat!$E:$E,"OP"),2)</f>
        <v>418.17</v>
      </c>
      <c r="J12" s="527">
        <f t="shared" ref="J12:J43" si="0">I12*K12</f>
        <v>17274.602700000003</v>
      </c>
      <c r="K12" s="254">
        <f t="shared" ref="K12:K43" si="1">BasisUurloon</f>
        <v>41.31</v>
      </c>
      <c r="L12" s="517" t="s">
        <v>4620</v>
      </c>
      <c r="M12" s="531">
        <v>100</v>
      </c>
      <c r="N12" s="517" t="s">
        <v>4621</v>
      </c>
    </row>
    <row r="13" spans="1:14" ht="12.75" customHeight="1">
      <c r="A13" s="58"/>
      <c r="B13" s="59"/>
      <c r="C13" s="249" t="s">
        <v>4544</v>
      </c>
      <c r="D13" s="142"/>
      <c r="E13" s="143" t="str">
        <f>_xlfn.XLOOKUP(TabelInfo[[#This Row],[1]],TabelAankoop[CODE],TabelAankoop[Description])</f>
        <v>Infrastructure de chantier / Container</v>
      </c>
      <c r="F13" s="144">
        <f>ROUND(SUMIF(Meetstaat!$D:$D,TabelInfo[[#This Row],[1]],Meetstaat!$O:$O)-SUMIFS(Meetstaat!$O:$O,Meetstaat!$D:$D,TabelInfo[[#This Row],[1]],Meetstaat!$E:$E,"SP")-SUMIFS(Meetstaat!$O:$O,Meetstaat!$D:$D,TabelInfo[[#This Row],[1]],Meetstaat!$E:$E,"VAR")-SUMIFS(Meetstaat!$O:$O,Meetstaat!$D:$D,TabelInfo[[#This Row],[1]],Meetstaat!$E:$E,"OP"),2)</f>
        <v>0</v>
      </c>
      <c r="G13" s="144">
        <f>ROUND(SUMIF(Meetstaat!$D:$D,TabelInfo[[#This Row],[1]],Meetstaat!$AB:$AB)-SUMIFS(Meetstaat!$AB:$AB,Meetstaat!$D:$D,TabelInfo[[#This Row],[1]],Meetstaat!$E:$E,"SP")-SUMIFS(Meetstaat!$AB:$AB,Meetstaat!$D:$D,TabelInfo[[#This Row],[1]],Meetstaat!$E:$E,"VAR")-SUMIFS(Meetstaat!$AB:$AB,Meetstaat!$D:$D,TabelInfo[[#This Row],[1]],Meetstaat!$E:$E,"OP"),2)</f>
        <v>0</v>
      </c>
      <c r="H13" s="144">
        <f>ROUND(SUMIF(Meetstaat!$D:$D,TabelInfo[[#This Row],[1]],Meetstaat!$AG:$AG)-SUMIFS(Meetstaat!$AG:$AG,Meetstaat!$D:$D,TabelInfo[[#This Row],[1]],Meetstaat!$E:$E,"SP")-SUMIFS(Meetstaat!$AG:$AG,Meetstaat!$D:$D,TabelInfo[[#This Row],[1]],Meetstaat!$E:$E,"VAR")-SUMIFS(Meetstaat!$AG:$AG,Meetstaat!$D:$D,TabelInfo[[#This Row],[1]],Meetstaat!$E:$E,"OP"),2)</f>
        <v>0</v>
      </c>
      <c r="I13" s="144">
        <f>ROUND(SUMIF(Meetstaat!$D:$D,TabelInfo[[#This Row],[1]],Meetstaat!$AF:$AF)-SUMIFS(Meetstaat!$AF:$AF,Meetstaat!$D:$D,TabelInfo[[#This Row],[1]],Meetstaat!$E:$E,"SP")-SUMIFS(Meetstaat!$AF:$AF,Meetstaat!$D:$D,TabelInfo[[#This Row],[1]],Meetstaat!$E:$E,"VAR")-SUMIFS(Meetstaat!$AF:$AF,Meetstaat!$D:$D,TabelInfo[[#This Row],[1]],Meetstaat!$E:$E,"OP"),2)</f>
        <v>0</v>
      </c>
      <c r="J13" s="144">
        <f t="shared" si="0"/>
        <v>0</v>
      </c>
      <c r="K13" s="145">
        <f t="shared" si="1"/>
        <v>41.31</v>
      </c>
      <c r="L13" s="516" t="s">
        <v>4622</v>
      </c>
      <c r="M13" s="519">
        <v>101</v>
      </c>
      <c r="N13" s="516" t="s">
        <v>4621</v>
      </c>
    </row>
    <row r="14" spans="1:14" ht="12.75" customHeight="1">
      <c r="A14" s="58"/>
      <c r="B14" s="59"/>
      <c r="C14" s="250" t="s">
        <v>3604</v>
      </c>
      <c r="D14" s="123"/>
      <c r="E14" s="124" t="str">
        <f>_xlfn.XLOOKUP(TabelInfo[[#This Row],[1]],TabelAankoop[CODE],TabelAankoop[Description])</f>
        <v>Moyenne Tension (MT)</v>
      </c>
      <c r="F14" s="125">
        <f>ROUND(SUMIF(Meetstaat!$D:$D,TabelInfo[[#This Row],[1]],Meetstaat!$O:$O)-SUMIFS(Meetstaat!$O:$O,Meetstaat!$D:$D,TabelInfo[[#This Row],[1]],Meetstaat!$E:$E,"SP")-SUMIFS(Meetstaat!$O:$O,Meetstaat!$D:$D,TabelInfo[[#This Row],[1]],Meetstaat!$E:$E,"VAR")-SUMIFS(Meetstaat!$O:$O,Meetstaat!$D:$D,TabelInfo[[#This Row],[1]],Meetstaat!$E:$E,"OP"),2)</f>
        <v>103159.6</v>
      </c>
      <c r="G14" s="125">
        <f>ROUND(SUMIF(Meetstaat!$D:$D,TabelInfo[[#This Row],[1]],Meetstaat!$AB:$AB)-SUMIFS(Meetstaat!$AB:$AB,Meetstaat!$D:$D,TabelInfo[[#This Row],[1]],Meetstaat!$E:$E,"SP")-SUMIFS(Meetstaat!$AB:$AB,Meetstaat!$D:$D,TabelInfo[[#This Row],[1]],Meetstaat!$E:$E,"VAR")-SUMIFS(Meetstaat!$AB:$AB,Meetstaat!$D:$D,TabelInfo[[#This Row],[1]],Meetstaat!$E:$E,"OP"),2)</f>
        <v>0</v>
      </c>
      <c r="H14" s="125">
        <f>ROUND(SUMIF(Meetstaat!$D:$D,TabelInfo[[#This Row],[1]],Meetstaat!$AG:$AG)-SUMIFS(Meetstaat!$AG:$AG,Meetstaat!$D:$D,TabelInfo[[#This Row],[1]],Meetstaat!$E:$E,"SP")-SUMIFS(Meetstaat!$AG:$AG,Meetstaat!$D:$D,TabelInfo[[#This Row],[1]],Meetstaat!$E:$E,"VAR")-SUMIFS(Meetstaat!$AG:$AG,Meetstaat!$D:$D,TabelInfo[[#This Row],[1]],Meetstaat!$E:$E,"OP"),2)</f>
        <v>88098.79</v>
      </c>
      <c r="I14" s="125">
        <f>ROUND(SUMIF(Meetstaat!$D:$D,TabelInfo[[#This Row],[1]],Meetstaat!$AF:$AF)-SUMIFS(Meetstaat!$AF:$AF,Meetstaat!$D:$D,TabelInfo[[#This Row],[1]],Meetstaat!$E:$E,"SP")-SUMIFS(Meetstaat!$AF:$AF,Meetstaat!$D:$D,TabelInfo[[#This Row],[1]],Meetstaat!$E:$E,"VAR")-SUMIFS(Meetstaat!$AF:$AF,Meetstaat!$D:$D,TabelInfo[[#This Row],[1]],Meetstaat!$E:$E,"OP"),2)</f>
        <v>16</v>
      </c>
      <c r="J14" s="125">
        <f t="shared" si="0"/>
        <v>660.96</v>
      </c>
      <c r="K14" s="119">
        <f t="shared" si="1"/>
        <v>41.31</v>
      </c>
      <c r="L14" s="516" t="s">
        <v>4623</v>
      </c>
      <c r="M14" s="519">
        <v>102</v>
      </c>
      <c r="N14" s="516" t="s">
        <v>4621</v>
      </c>
    </row>
    <row r="15" spans="1:14" ht="12.75" customHeight="1">
      <c r="A15" s="58"/>
      <c r="B15" s="58"/>
      <c r="C15" s="250" t="s">
        <v>4406</v>
      </c>
      <c r="D15" s="123"/>
      <c r="E15" s="124" t="str">
        <f>_xlfn.XLOOKUP(TabelInfo[[#This Row],[1]],TabelAankoop[CODE],TabelAankoop[Description])</f>
        <v>Canalisation MT</v>
      </c>
      <c r="F15" s="125">
        <f>ROUND(SUMIF(Meetstaat!$D:$D,TabelInfo[[#This Row],[1]],Meetstaat!$O:$O)-SUMIFS(Meetstaat!$O:$O,Meetstaat!$D:$D,TabelInfo[[#This Row],[1]],Meetstaat!$E:$E,"SP")-SUMIFS(Meetstaat!$O:$O,Meetstaat!$D:$D,TabelInfo[[#This Row],[1]],Meetstaat!$E:$E,"VAR")-SUMIFS(Meetstaat!$O:$O,Meetstaat!$D:$D,TabelInfo[[#This Row],[1]],Meetstaat!$E:$E,"OP"),2)</f>
        <v>0</v>
      </c>
      <c r="G15" s="125">
        <f>ROUND(SUMIF(Meetstaat!$D:$D,TabelInfo[[#This Row],[1]],Meetstaat!$AB:$AB)-SUMIFS(Meetstaat!$AB:$AB,Meetstaat!$D:$D,TabelInfo[[#This Row],[1]],Meetstaat!$E:$E,"SP")-SUMIFS(Meetstaat!$AB:$AB,Meetstaat!$D:$D,TabelInfo[[#This Row],[1]],Meetstaat!$E:$E,"VAR")-SUMIFS(Meetstaat!$AB:$AB,Meetstaat!$D:$D,TabelInfo[[#This Row],[1]],Meetstaat!$E:$E,"OP"),2)</f>
        <v>0</v>
      </c>
      <c r="H15" s="125">
        <f>ROUND(SUMIF(Meetstaat!$D:$D,TabelInfo[[#This Row],[1]],Meetstaat!$AG:$AG)-SUMIFS(Meetstaat!$AG:$AG,Meetstaat!$D:$D,TabelInfo[[#This Row],[1]],Meetstaat!$E:$E,"SP")-SUMIFS(Meetstaat!$AG:$AG,Meetstaat!$D:$D,TabelInfo[[#This Row],[1]],Meetstaat!$E:$E,"VAR")-SUMIFS(Meetstaat!$AG:$AG,Meetstaat!$D:$D,TabelInfo[[#This Row],[1]],Meetstaat!$E:$E,"OP"),2)</f>
        <v>0</v>
      </c>
      <c r="I15" s="125">
        <f>ROUND(SUMIF(Meetstaat!$D:$D,TabelInfo[[#This Row],[1]],Meetstaat!$AF:$AF)-SUMIFS(Meetstaat!$AF:$AF,Meetstaat!$D:$D,TabelInfo[[#This Row],[1]],Meetstaat!$E:$E,"SP")-SUMIFS(Meetstaat!$AF:$AF,Meetstaat!$D:$D,TabelInfo[[#This Row],[1]],Meetstaat!$E:$E,"VAR")-SUMIFS(Meetstaat!$AF:$AF,Meetstaat!$D:$D,TabelInfo[[#This Row],[1]],Meetstaat!$E:$E,"OP"),2)</f>
        <v>0</v>
      </c>
      <c r="J15" s="125">
        <f t="shared" si="0"/>
        <v>0</v>
      </c>
      <c r="K15" s="119">
        <f t="shared" si="1"/>
        <v>41.31</v>
      </c>
      <c r="L15" s="516" t="s">
        <v>4623</v>
      </c>
      <c r="M15" s="519">
        <v>102</v>
      </c>
      <c r="N15" s="516" t="s">
        <v>4621</v>
      </c>
    </row>
    <row r="16" spans="1:14" ht="12.75" customHeight="1">
      <c r="A16" s="58"/>
      <c r="B16" s="59"/>
      <c r="C16" s="250" t="s">
        <v>4408</v>
      </c>
      <c r="D16" s="123"/>
      <c r="E16" s="126" t="str">
        <f>_xlfn.XLOOKUP(TabelInfo[[#This Row],[1]],TabelAankoop[CODE],TabelAankoop[Description])</f>
        <v>Groupe Electrogène</v>
      </c>
      <c r="F16" s="125">
        <f>ROUND(SUMIF(Meetstaat!$D:$D,TabelInfo[[#This Row],[1]],Meetstaat!$O:$O)-SUMIFS(Meetstaat!$O:$O,Meetstaat!$D:$D,TabelInfo[[#This Row],[1]],Meetstaat!$E:$E,"SP")-SUMIFS(Meetstaat!$O:$O,Meetstaat!$D:$D,TabelInfo[[#This Row],[1]],Meetstaat!$E:$E,"VAR")-SUMIFS(Meetstaat!$O:$O,Meetstaat!$D:$D,TabelInfo[[#This Row],[1]],Meetstaat!$E:$E,"OP"),2)</f>
        <v>0</v>
      </c>
      <c r="G16" s="125">
        <f>ROUND(SUMIF(Meetstaat!$D:$D,TabelInfo[[#This Row],[1]],Meetstaat!$AB:$AB)-SUMIFS(Meetstaat!$AB:$AB,Meetstaat!$D:$D,TabelInfo[[#This Row],[1]],Meetstaat!$E:$E,"SP")-SUMIFS(Meetstaat!$AB:$AB,Meetstaat!$D:$D,TabelInfo[[#This Row],[1]],Meetstaat!$E:$E,"VAR")-SUMIFS(Meetstaat!$AB:$AB,Meetstaat!$D:$D,TabelInfo[[#This Row],[1]],Meetstaat!$E:$E,"OP"),2)</f>
        <v>0</v>
      </c>
      <c r="H16" s="125">
        <f>ROUND(SUMIF(Meetstaat!$D:$D,TabelInfo[[#This Row],[1]],Meetstaat!$AG:$AG)-SUMIFS(Meetstaat!$AG:$AG,Meetstaat!$D:$D,TabelInfo[[#This Row],[1]],Meetstaat!$E:$E,"SP")-SUMIFS(Meetstaat!$AG:$AG,Meetstaat!$D:$D,TabelInfo[[#This Row],[1]],Meetstaat!$E:$E,"VAR")-SUMIFS(Meetstaat!$AG:$AG,Meetstaat!$D:$D,TabelInfo[[#This Row],[1]],Meetstaat!$E:$E,"OP"),2)</f>
        <v>0</v>
      </c>
      <c r="I16" s="125">
        <f>ROUND(SUMIF(Meetstaat!$D:$D,TabelInfo[[#This Row],[1]],Meetstaat!$AF:$AF)-SUMIFS(Meetstaat!$AF:$AF,Meetstaat!$D:$D,TabelInfo[[#This Row],[1]],Meetstaat!$E:$E,"SP")-SUMIFS(Meetstaat!$AF:$AF,Meetstaat!$D:$D,TabelInfo[[#This Row],[1]],Meetstaat!$E:$E,"VAR")-SUMIFS(Meetstaat!$AF:$AF,Meetstaat!$D:$D,TabelInfo[[#This Row],[1]],Meetstaat!$E:$E,"OP"),2)</f>
        <v>0</v>
      </c>
      <c r="J16" s="125">
        <f t="shared" si="0"/>
        <v>0</v>
      </c>
      <c r="K16" s="119">
        <f t="shared" si="1"/>
        <v>41.31</v>
      </c>
      <c r="L16" s="516" t="s">
        <v>4624</v>
      </c>
      <c r="M16" s="519">
        <v>103</v>
      </c>
      <c r="N16" s="516" t="s">
        <v>4621</v>
      </c>
    </row>
    <row r="17" spans="1:14" ht="12.75" customHeight="1">
      <c r="A17" s="58"/>
      <c r="B17" s="59"/>
      <c r="C17" s="250" t="s">
        <v>4403</v>
      </c>
      <c r="D17" s="123"/>
      <c r="E17" s="126" t="str">
        <f>_xlfn.XLOOKUP(TabelInfo[[#This Row],[1]],TabelAankoop[CODE],TabelAankoop[Description])</f>
        <v>Paratonnerre</v>
      </c>
      <c r="F17" s="125">
        <f>ROUND(SUMIF(Meetstaat!$D:$D,TabelInfo[[#This Row],[1]],Meetstaat!$O:$O)-SUMIFS(Meetstaat!$O:$O,Meetstaat!$D:$D,TabelInfo[[#This Row],[1]],Meetstaat!$E:$E,"SP")-SUMIFS(Meetstaat!$O:$O,Meetstaat!$D:$D,TabelInfo[[#This Row],[1]],Meetstaat!$E:$E,"VAR")-SUMIFS(Meetstaat!$O:$O,Meetstaat!$D:$D,TabelInfo[[#This Row],[1]],Meetstaat!$E:$E,"OP"),2)</f>
        <v>0</v>
      </c>
      <c r="G17" s="125">
        <f>ROUND(SUMIF(Meetstaat!$D:$D,TabelInfo[[#This Row],[1]],Meetstaat!$AB:$AB)-SUMIFS(Meetstaat!$AB:$AB,Meetstaat!$D:$D,TabelInfo[[#This Row],[1]],Meetstaat!$E:$E,"SP")-SUMIFS(Meetstaat!$AB:$AB,Meetstaat!$D:$D,TabelInfo[[#This Row],[1]],Meetstaat!$E:$E,"VAR")-SUMIFS(Meetstaat!$AB:$AB,Meetstaat!$D:$D,TabelInfo[[#This Row],[1]],Meetstaat!$E:$E,"OP"),2)</f>
        <v>0</v>
      </c>
      <c r="H17" s="125">
        <f>ROUND(SUMIF(Meetstaat!$D:$D,TabelInfo[[#This Row],[1]],Meetstaat!$AG:$AG)-SUMIFS(Meetstaat!$AG:$AG,Meetstaat!$D:$D,TabelInfo[[#This Row],[1]],Meetstaat!$E:$E,"SP")-SUMIFS(Meetstaat!$AG:$AG,Meetstaat!$D:$D,TabelInfo[[#This Row],[1]],Meetstaat!$E:$E,"VAR")-SUMIFS(Meetstaat!$AG:$AG,Meetstaat!$D:$D,TabelInfo[[#This Row],[1]],Meetstaat!$E:$E,"OP"),2)</f>
        <v>0</v>
      </c>
      <c r="I17" s="125">
        <f>ROUND(SUMIF(Meetstaat!$D:$D,TabelInfo[[#This Row],[1]],Meetstaat!$AF:$AF)-SUMIFS(Meetstaat!$AF:$AF,Meetstaat!$D:$D,TabelInfo[[#This Row],[1]],Meetstaat!$E:$E,"SP")-SUMIFS(Meetstaat!$AF:$AF,Meetstaat!$D:$D,TabelInfo[[#This Row],[1]],Meetstaat!$E:$E,"VAR")-SUMIFS(Meetstaat!$AF:$AF,Meetstaat!$D:$D,TabelInfo[[#This Row],[1]],Meetstaat!$E:$E,"OP"),2)</f>
        <v>0</v>
      </c>
      <c r="J17" s="125">
        <f t="shared" si="0"/>
        <v>0</v>
      </c>
      <c r="K17" s="119">
        <f t="shared" si="1"/>
        <v>41.31</v>
      </c>
      <c r="L17" s="516" t="s">
        <v>4625</v>
      </c>
      <c r="M17" s="519">
        <v>104</v>
      </c>
      <c r="N17" s="516" t="s">
        <v>4621</v>
      </c>
    </row>
    <row r="18" spans="1:14" ht="12.75" customHeight="1">
      <c r="A18" s="58"/>
      <c r="B18" s="58"/>
      <c r="C18" s="250" t="s">
        <v>4512</v>
      </c>
      <c r="D18" s="123"/>
      <c r="E18" s="124" t="str">
        <f>_xlfn.XLOOKUP(TabelInfo[[#This Row],[1]],TabelAankoop[CODE],TabelAankoop[Description])</f>
        <v>Ascenseurs</v>
      </c>
      <c r="F18" s="125">
        <f>ROUND(SUMIF(Meetstaat!$D:$D,TabelInfo[[#This Row],[1]],Meetstaat!$O:$O)-SUMIFS(Meetstaat!$O:$O,Meetstaat!$D:$D,TabelInfo[[#This Row],[1]],Meetstaat!$E:$E,"SP")-SUMIFS(Meetstaat!$O:$O,Meetstaat!$D:$D,TabelInfo[[#This Row],[1]],Meetstaat!$E:$E,"VAR")-SUMIFS(Meetstaat!$O:$O,Meetstaat!$D:$D,TabelInfo[[#This Row],[1]],Meetstaat!$E:$E,"OP"),2)</f>
        <v>0</v>
      </c>
      <c r="G18" s="125">
        <f>ROUND(SUMIF(Meetstaat!$D:$D,TabelInfo[[#This Row],[1]],Meetstaat!$AB:$AB)-SUMIFS(Meetstaat!$AB:$AB,Meetstaat!$D:$D,TabelInfo[[#This Row],[1]],Meetstaat!$E:$E,"SP")-SUMIFS(Meetstaat!$AB:$AB,Meetstaat!$D:$D,TabelInfo[[#This Row],[1]],Meetstaat!$E:$E,"VAR")-SUMIFS(Meetstaat!$AB:$AB,Meetstaat!$D:$D,TabelInfo[[#This Row],[1]],Meetstaat!$E:$E,"OP"),2)</f>
        <v>0</v>
      </c>
      <c r="H18" s="125">
        <f>ROUND(SUMIF(Meetstaat!$D:$D,TabelInfo[[#This Row],[1]],Meetstaat!$AG:$AG)-SUMIFS(Meetstaat!$AG:$AG,Meetstaat!$D:$D,TabelInfo[[#This Row],[1]],Meetstaat!$E:$E,"SP")-SUMIFS(Meetstaat!$AG:$AG,Meetstaat!$D:$D,TabelInfo[[#This Row],[1]],Meetstaat!$E:$E,"VAR")-SUMIFS(Meetstaat!$AG:$AG,Meetstaat!$D:$D,TabelInfo[[#This Row],[1]],Meetstaat!$E:$E,"OP"),2)</f>
        <v>0</v>
      </c>
      <c r="I18" s="125">
        <f>ROUND(SUMIF(Meetstaat!$D:$D,TabelInfo[[#This Row],[1]],Meetstaat!$AF:$AF)-SUMIFS(Meetstaat!$AF:$AF,Meetstaat!$D:$D,TabelInfo[[#This Row],[1]],Meetstaat!$E:$E,"SP")-SUMIFS(Meetstaat!$AF:$AF,Meetstaat!$D:$D,TabelInfo[[#This Row],[1]],Meetstaat!$E:$E,"VAR")-SUMIFS(Meetstaat!$AF:$AF,Meetstaat!$D:$D,TabelInfo[[#This Row],[1]],Meetstaat!$E:$E,"OP"),2)</f>
        <v>0</v>
      </c>
      <c r="J18" s="125">
        <f t="shared" si="0"/>
        <v>0</v>
      </c>
      <c r="K18" s="119">
        <f t="shared" si="1"/>
        <v>41.31</v>
      </c>
      <c r="L18" s="516" t="s">
        <v>4626</v>
      </c>
      <c r="M18" s="519">
        <v>105</v>
      </c>
      <c r="N18" s="516" t="s">
        <v>4621</v>
      </c>
    </row>
    <row r="19" spans="1:14" ht="12.75" customHeight="1">
      <c r="A19" s="58"/>
      <c r="B19" s="59"/>
      <c r="C19" s="250" t="s">
        <v>4508</v>
      </c>
      <c r="D19" s="123"/>
      <c r="E19" s="124" t="str">
        <f>_xlfn.XLOOKUP(TabelInfo[[#This Row],[1]],TabelAankoop[CODE],TabelAankoop[Description])</f>
        <v>Tubages</v>
      </c>
      <c r="F19" s="125">
        <f>ROUND(SUMIF(Meetstaat!$D:$D,TabelInfo[[#This Row],[1]],Meetstaat!$O:$O)-SUMIFS(Meetstaat!$O:$O,Meetstaat!$D:$D,TabelInfo[[#This Row],[1]],Meetstaat!$E:$E,"SP")-SUMIFS(Meetstaat!$O:$O,Meetstaat!$D:$D,TabelInfo[[#This Row],[1]],Meetstaat!$E:$E,"VAR")-SUMIFS(Meetstaat!$O:$O,Meetstaat!$D:$D,TabelInfo[[#This Row],[1]],Meetstaat!$E:$E,"OP"),2)</f>
        <v>0</v>
      </c>
      <c r="G19" s="125">
        <f>ROUND(SUMIF(Meetstaat!$D:$D,TabelInfo[[#This Row],[1]],Meetstaat!$AB:$AB)-SUMIFS(Meetstaat!$AB:$AB,Meetstaat!$D:$D,TabelInfo[[#This Row],[1]],Meetstaat!$E:$E,"SP")-SUMIFS(Meetstaat!$AB:$AB,Meetstaat!$D:$D,TabelInfo[[#This Row],[1]],Meetstaat!$E:$E,"VAR")-SUMIFS(Meetstaat!$AB:$AB,Meetstaat!$D:$D,TabelInfo[[#This Row],[1]],Meetstaat!$E:$E,"OP"),2)</f>
        <v>0</v>
      </c>
      <c r="H19" s="125">
        <f>ROUND(SUMIF(Meetstaat!$D:$D,TabelInfo[[#This Row],[1]],Meetstaat!$AG:$AG)-SUMIFS(Meetstaat!$AG:$AG,Meetstaat!$D:$D,TabelInfo[[#This Row],[1]],Meetstaat!$E:$E,"SP")-SUMIFS(Meetstaat!$AG:$AG,Meetstaat!$D:$D,TabelInfo[[#This Row],[1]],Meetstaat!$E:$E,"VAR")-SUMIFS(Meetstaat!$AG:$AG,Meetstaat!$D:$D,TabelInfo[[#This Row],[1]],Meetstaat!$E:$E,"OP"),2)</f>
        <v>0</v>
      </c>
      <c r="I19" s="125">
        <f>ROUND(SUMIF(Meetstaat!$D:$D,TabelInfo[[#This Row],[1]],Meetstaat!$AF:$AF)-SUMIFS(Meetstaat!$AF:$AF,Meetstaat!$D:$D,TabelInfo[[#This Row],[1]],Meetstaat!$E:$E,"SP")-SUMIFS(Meetstaat!$AF:$AF,Meetstaat!$D:$D,TabelInfo[[#This Row],[1]],Meetstaat!$E:$E,"VAR")-SUMIFS(Meetstaat!$AF:$AF,Meetstaat!$D:$D,TabelInfo[[#This Row],[1]],Meetstaat!$E:$E,"OP"),2)</f>
        <v>0</v>
      </c>
      <c r="J19" s="125">
        <f t="shared" si="0"/>
        <v>0</v>
      </c>
      <c r="K19" s="119">
        <f t="shared" si="1"/>
        <v>41.31</v>
      </c>
      <c r="L19" s="516" t="s">
        <v>4627</v>
      </c>
      <c r="M19" s="519">
        <v>106</v>
      </c>
      <c r="N19" s="516" t="s">
        <v>4621</v>
      </c>
    </row>
    <row r="20" spans="1:14" ht="12.75" customHeight="1">
      <c r="A20" s="58"/>
      <c r="B20" s="59"/>
      <c r="C20" s="250" t="s">
        <v>4510</v>
      </c>
      <c r="D20" s="127"/>
      <c r="E20" s="124" t="str">
        <f>_xlfn.XLOOKUP(TabelInfo[[#This Row],[1]],TabelAankoop[CODE],TabelAankoop[Description])</f>
        <v>Gaz Médicaux</v>
      </c>
      <c r="F20" s="125">
        <f>ROUND(SUMIF(Meetstaat!$D:$D,TabelInfo[[#This Row],[1]],Meetstaat!$O:$O)-SUMIFS(Meetstaat!$O:$O,Meetstaat!$D:$D,TabelInfo[[#This Row],[1]],Meetstaat!$E:$E,"SP")-SUMIFS(Meetstaat!$O:$O,Meetstaat!$D:$D,TabelInfo[[#This Row],[1]],Meetstaat!$E:$E,"VAR")-SUMIFS(Meetstaat!$O:$O,Meetstaat!$D:$D,TabelInfo[[#This Row],[1]],Meetstaat!$E:$E,"OP"),2)</f>
        <v>0</v>
      </c>
      <c r="G20" s="125">
        <f>ROUND(SUMIF(Meetstaat!$D:$D,TabelInfo[[#This Row],[1]],Meetstaat!$AB:$AB)-SUMIFS(Meetstaat!$AB:$AB,Meetstaat!$D:$D,TabelInfo[[#This Row],[1]],Meetstaat!$E:$E,"SP")-SUMIFS(Meetstaat!$AB:$AB,Meetstaat!$D:$D,TabelInfo[[#This Row],[1]],Meetstaat!$E:$E,"VAR")-SUMIFS(Meetstaat!$AB:$AB,Meetstaat!$D:$D,TabelInfo[[#This Row],[1]],Meetstaat!$E:$E,"OP"),2)</f>
        <v>0</v>
      </c>
      <c r="H20" s="125">
        <f>ROUND(SUMIF(Meetstaat!$D:$D,TabelInfo[[#This Row],[1]],Meetstaat!$AG:$AG)-SUMIFS(Meetstaat!$AG:$AG,Meetstaat!$D:$D,TabelInfo[[#This Row],[1]],Meetstaat!$E:$E,"SP")-SUMIFS(Meetstaat!$AG:$AG,Meetstaat!$D:$D,TabelInfo[[#This Row],[1]],Meetstaat!$E:$E,"VAR")-SUMIFS(Meetstaat!$AG:$AG,Meetstaat!$D:$D,TabelInfo[[#This Row],[1]],Meetstaat!$E:$E,"OP"),2)</f>
        <v>0</v>
      </c>
      <c r="I20" s="125">
        <f>ROUND(SUMIF(Meetstaat!$D:$D,TabelInfo[[#This Row],[1]],Meetstaat!$AF:$AF)-SUMIFS(Meetstaat!$AF:$AF,Meetstaat!$D:$D,TabelInfo[[#This Row],[1]],Meetstaat!$E:$E,"SP")-SUMIFS(Meetstaat!$AF:$AF,Meetstaat!$D:$D,TabelInfo[[#This Row],[1]],Meetstaat!$E:$E,"VAR")-SUMIFS(Meetstaat!$AF:$AF,Meetstaat!$D:$D,TabelInfo[[#This Row],[1]],Meetstaat!$E:$E,"OP"),2)</f>
        <v>0</v>
      </c>
      <c r="J20" s="125">
        <f t="shared" si="0"/>
        <v>0</v>
      </c>
      <c r="K20" s="119">
        <f t="shared" si="1"/>
        <v>41.31</v>
      </c>
      <c r="L20" s="516" t="s">
        <v>4628</v>
      </c>
      <c r="M20" s="519">
        <v>107</v>
      </c>
      <c r="N20" s="516" t="s">
        <v>4621</v>
      </c>
    </row>
    <row r="21" spans="1:14" ht="12.75" customHeight="1">
      <c r="A21" s="58"/>
      <c r="B21" s="58"/>
      <c r="C21" s="250" t="s">
        <v>4014</v>
      </c>
      <c r="D21" s="127"/>
      <c r="E21" s="124" t="str">
        <f>_xlfn.XLOOKUP(TabelInfo[[#This Row],[1]],TabelAankoop[CODE],TabelAankoop[Description])</f>
        <v>A.S.T.R.I.D.</v>
      </c>
      <c r="F21" s="125">
        <f>ROUND(SUMIF(Meetstaat!$D:$D,TabelInfo[[#This Row],[1]],Meetstaat!$O:$O)-SUMIFS(Meetstaat!$O:$O,Meetstaat!$D:$D,TabelInfo[[#This Row],[1]],Meetstaat!$E:$E,"SP")-SUMIFS(Meetstaat!$O:$O,Meetstaat!$D:$D,TabelInfo[[#This Row],[1]],Meetstaat!$E:$E,"VAR")-SUMIFS(Meetstaat!$O:$O,Meetstaat!$D:$D,TabelInfo[[#This Row],[1]],Meetstaat!$E:$E,"OP"),2)</f>
        <v>37580.74</v>
      </c>
      <c r="G21" s="125">
        <f>ROUND(SUMIF(Meetstaat!$D:$D,TabelInfo[[#This Row],[1]],Meetstaat!$AB:$AB)-SUMIFS(Meetstaat!$AB:$AB,Meetstaat!$D:$D,TabelInfo[[#This Row],[1]],Meetstaat!$E:$E,"SP")-SUMIFS(Meetstaat!$AB:$AB,Meetstaat!$D:$D,TabelInfo[[#This Row],[1]],Meetstaat!$E:$E,"VAR")-SUMIFS(Meetstaat!$AB:$AB,Meetstaat!$D:$D,TabelInfo[[#This Row],[1]],Meetstaat!$E:$E,"OP"),2)</f>
        <v>29177.599999999999</v>
      </c>
      <c r="H21" s="125">
        <f>ROUND(SUMIF(Meetstaat!$D:$D,TabelInfo[[#This Row],[1]],Meetstaat!$AG:$AG)-SUMIFS(Meetstaat!$AG:$AG,Meetstaat!$D:$D,TabelInfo[[#This Row],[1]],Meetstaat!$E:$E,"SP")-SUMIFS(Meetstaat!$AG:$AG,Meetstaat!$D:$D,TabelInfo[[#This Row],[1]],Meetstaat!$E:$E,"VAR")-SUMIFS(Meetstaat!$AG:$AG,Meetstaat!$D:$D,TabelInfo[[#This Row],[1]],Meetstaat!$E:$E,"OP"),2)</f>
        <v>0</v>
      </c>
      <c r="I21" s="125">
        <f>ROUND(SUMIF(Meetstaat!$D:$D,TabelInfo[[#This Row],[1]],Meetstaat!$AF:$AF)-SUMIFS(Meetstaat!$AF:$AF,Meetstaat!$D:$D,TabelInfo[[#This Row],[1]],Meetstaat!$E:$E,"SP")-SUMIFS(Meetstaat!$AF:$AF,Meetstaat!$D:$D,TabelInfo[[#This Row],[1]],Meetstaat!$E:$E,"VAR")-SUMIFS(Meetstaat!$AF:$AF,Meetstaat!$D:$D,TabelInfo[[#This Row],[1]],Meetstaat!$E:$E,"OP"),2)</f>
        <v>0</v>
      </c>
      <c r="J21" s="125">
        <f t="shared" si="0"/>
        <v>0</v>
      </c>
      <c r="K21" s="119">
        <f t="shared" si="1"/>
        <v>41.31</v>
      </c>
      <c r="L21" s="516" t="s">
        <v>4013</v>
      </c>
      <c r="M21" s="519">
        <v>108</v>
      </c>
      <c r="N21" s="516" t="s">
        <v>4621</v>
      </c>
    </row>
    <row r="22" spans="1:14" ht="12.75" customHeight="1">
      <c r="A22" s="58"/>
      <c r="B22" s="59"/>
      <c r="C22" s="250" t="s">
        <v>4496</v>
      </c>
      <c r="D22" s="123"/>
      <c r="E22" s="124" t="str">
        <f>_xlfn.XLOOKUP(TabelInfo[[#This Row],[1]],TabelAankoop[CODE],TabelAankoop[Description])</f>
        <v>Installation Panneaux Photovoltaïques</v>
      </c>
      <c r="F22" s="125">
        <f>ROUND(SUMIF(Meetstaat!$D:$D,TabelInfo[[#This Row],[1]],Meetstaat!$O:$O)-SUMIFS(Meetstaat!$O:$O,Meetstaat!$D:$D,TabelInfo[[#This Row],[1]],Meetstaat!$E:$E,"SP")-SUMIFS(Meetstaat!$O:$O,Meetstaat!$D:$D,TabelInfo[[#This Row],[1]],Meetstaat!$E:$E,"VAR")-SUMIFS(Meetstaat!$O:$O,Meetstaat!$D:$D,TabelInfo[[#This Row],[1]],Meetstaat!$E:$E,"OP"),2)</f>
        <v>0</v>
      </c>
      <c r="G22" s="125">
        <f>ROUND(SUMIF(Meetstaat!$D:$D,TabelInfo[[#This Row],[1]],Meetstaat!$AB:$AB)-SUMIFS(Meetstaat!$AB:$AB,Meetstaat!$D:$D,TabelInfo[[#This Row],[1]],Meetstaat!$E:$E,"SP")-SUMIFS(Meetstaat!$AB:$AB,Meetstaat!$D:$D,TabelInfo[[#This Row],[1]],Meetstaat!$E:$E,"VAR")-SUMIFS(Meetstaat!$AB:$AB,Meetstaat!$D:$D,TabelInfo[[#This Row],[1]],Meetstaat!$E:$E,"OP"),2)</f>
        <v>0</v>
      </c>
      <c r="H22" s="125">
        <f>ROUND(SUMIF(Meetstaat!$D:$D,TabelInfo[[#This Row],[1]],Meetstaat!$AG:$AG)-SUMIFS(Meetstaat!$AG:$AG,Meetstaat!$D:$D,TabelInfo[[#This Row],[1]],Meetstaat!$E:$E,"SP")-SUMIFS(Meetstaat!$AG:$AG,Meetstaat!$D:$D,TabelInfo[[#This Row],[1]],Meetstaat!$E:$E,"VAR")-SUMIFS(Meetstaat!$AG:$AG,Meetstaat!$D:$D,TabelInfo[[#This Row],[1]],Meetstaat!$E:$E,"OP"),2)</f>
        <v>0</v>
      </c>
      <c r="I22" s="125">
        <f>ROUND(SUMIF(Meetstaat!$D:$D,TabelInfo[[#This Row],[1]],Meetstaat!$AF:$AF)-SUMIFS(Meetstaat!$AF:$AF,Meetstaat!$D:$D,TabelInfo[[#This Row],[1]],Meetstaat!$E:$E,"SP")-SUMIFS(Meetstaat!$AF:$AF,Meetstaat!$D:$D,TabelInfo[[#This Row],[1]],Meetstaat!$E:$E,"VAR")-SUMIFS(Meetstaat!$AF:$AF,Meetstaat!$D:$D,TabelInfo[[#This Row],[1]],Meetstaat!$E:$E,"OP"),2)</f>
        <v>0</v>
      </c>
      <c r="J22" s="125">
        <f t="shared" si="0"/>
        <v>0</v>
      </c>
      <c r="K22" s="119">
        <f t="shared" si="1"/>
        <v>41.31</v>
      </c>
      <c r="L22" s="516" t="s">
        <v>4629</v>
      </c>
      <c r="M22" s="519">
        <v>109</v>
      </c>
      <c r="N22" s="516" t="s">
        <v>4621</v>
      </c>
    </row>
    <row r="23" spans="1:14" ht="12.75" customHeight="1">
      <c r="A23" s="58"/>
      <c r="B23" s="59"/>
      <c r="C23" s="250" t="s">
        <v>4498</v>
      </c>
      <c r="D23" s="123"/>
      <c r="E23" s="124" t="str">
        <f>_xlfn.XLOOKUP(TabelInfo[[#This Row],[1]],TabelAankoop[CODE],TabelAankoop[Description])</f>
        <v>Borne de recharge V.E.</v>
      </c>
      <c r="F23" s="125">
        <f>ROUND(SUMIF(Meetstaat!$D:$D,TabelInfo[[#This Row],[1]],Meetstaat!$O:$O)-SUMIFS(Meetstaat!$O:$O,Meetstaat!$D:$D,TabelInfo[[#This Row],[1]],Meetstaat!$E:$E,"SP")-SUMIFS(Meetstaat!$O:$O,Meetstaat!$D:$D,TabelInfo[[#This Row],[1]],Meetstaat!$E:$E,"VAR")-SUMIFS(Meetstaat!$O:$O,Meetstaat!$D:$D,TabelInfo[[#This Row],[1]],Meetstaat!$E:$E,"OP"),2)</f>
        <v>0</v>
      </c>
      <c r="G23" s="125">
        <f>ROUND(SUMIF(Meetstaat!$D:$D,TabelInfo[[#This Row],[1]],Meetstaat!$AB:$AB)-SUMIFS(Meetstaat!$AB:$AB,Meetstaat!$D:$D,TabelInfo[[#This Row],[1]],Meetstaat!$E:$E,"SP")-SUMIFS(Meetstaat!$AB:$AB,Meetstaat!$D:$D,TabelInfo[[#This Row],[1]],Meetstaat!$E:$E,"VAR")-SUMIFS(Meetstaat!$AB:$AB,Meetstaat!$D:$D,TabelInfo[[#This Row],[1]],Meetstaat!$E:$E,"OP"),2)</f>
        <v>0</v>
      </c>
      <c r="H23" s="125">
        <f>ROUND(SUMIF(Meetstaat!$D:$D,TabelInfo[[#This Row],[1]],Meetstaat!$AG:$AG)-SUMIFS(Meetstaat!$AG:$AG,Meetstaat!$D:$D,TabelInfo[[#This Row],[1]],Meetstaat!$E:$E,"SP")-SUMIFS(Meetstaat!$AG:$AG,Meetstaat!$D:$D,TabelInfo[[#This Row],[1]],Meetstaat!$E:$E,"VAR")-SUMIFS(Meetstaat!$AG:$AG,Meetstaat!$D:$D,TabelInfo[[#This Row],[1]],Meetstaat!$E:$E,"OP"),2)</f>
        <v>0</v>
      </c>
      <c r="I23" s="125">
        <f>ROUND(SUMIF(Meetstaat!$D:$D,TabelInfo[[#This Row],[1]],Meetstaat!$AF:$AF)-SUMIFS(Meetstaat!$AF:$AF,Meetstaat!$D:$D,TabelInfo[[#This Row],[1]],Meetstaat!$E:$E,"SP")-SUMIFS(Meetstaat!$AF:$AF,Meetstaat!$D:$D,TabelInfo[[#This Row],[1]],Meetstaat!$E:$E,"VAR")-SUMIFS(Meetstaat!$AF:$AF,Meetstaat!$D:$D,TabelInfo[[#This Row],[1]],Meetstaat!$E:$E,"OP"),2)</f>
        <v>0</v>
      </c>
      <c r="J23" s="125">
        <f t="shared" si="0"/>
        <v>0</v>
      </c>
      <c r="K23" s="119">
        <f t="shared" si="1"/>
        <v>41.31</v>
      </c>
      <c r="L23" s="516" t="s">
        <v>4630</v>
      </c>
      <c r="M23" s="519">
        <v>110</v>
      </c>
      <c r="N23" s="516" t="s">
        <v>4621</v>
      </c>
    </row>
    <row r="24" spans="1:14" ht="12.75" customHeight="1">
      <c r="A24" s="58"/>
      <c r="B24" s="59"/>
      <c r="C24" s="250" t="s">
        <v>4500</v>
      </c>
      <c r="D24" s="127"/>
      <c r="E24" s="124" t="str">
        <f>_xlfn.XLOOKUP(TabelInfo[[#This Row],[1]],TabelAankoop[CODE],TabelAankoop[Description])</f>
        <v>Equipement Parking</v>
      </c>
      <c r="F24" s="125">
        <f>ROUND(SUMIF(Meetstaat!$D:$D,TabelInfo[[#This Row],[1]],Meetstaat!$O:$O)-SUMIFS(Meetstaat!$O:$O,Meetstaat!$D:$D,TabelInfo[[#This Row],[1]],Meetstaat!$E:$E,"SP")-SUMIFS(Meetstaat!$O:$O,Meetstaat!$D:$D,TabelInfo[[#This Row],[1]],Meetstaat!$E:$E,"VAR")-SUMIFS(Meetstaat!$O:$O,Meetstaat!$D:$D,TabelInfo[[#This Row],[1]],Meetstaat!$E:$E,"OP"),2)</f>
        <v>0</v>
      </c>
      <c r="G24" s="125">
        <f>ROUND(SUMIF(Meetstaat!$D:$D,TabelInfo[[#This Row],[1]],Meetstaat!$AB:$AB)-SUMIFS(Meetstaat!$AB:$AB,Meetstaat!$D:$D,TabelInfo[[#This Row],[1]],Meetstaat!$E:$E,"SP")-SUMIFS(Meetstaat!$AB:$AB,Meetstaat!$D:$D,TabelInfo[[#This Row],[1]],Meetstaat!$E:$E,"VAR")-SUMIFS(Meetstaat!$AB:$AB,Meetstaat!$D:$D,TabelInfo[[#This Row],[1]],Meetstaat!$E:$E,"OP"),2)</f>
        <v>0</v>
      </c>
      <c r="H24" s="125">
        <f>ROUND(SUMIF(Meetstaat!$D:$D,TabelInfo[[#This Row],[1]],Meetstaat!$AG:$AG)-SUMIFS(Meetstaat!$AG:$AG,Meetstaat!$D:$D,TabelInfo[[#This Row],[1]],Meetstaat!$E:$E,"SP")-SUMIFS(Meetstaat!$AG:$AG,Meetstaat!$D:$D,TabelInfo[[#This Row],[1]],Meetstaat!$E:$E,"VAR")-SUMIFS(Meetstaat!$AG:$AG,Meetstaat!$D:$D,TabelInfo[[#This Row],[1]],Meetstaat!$E:$E,"OP"),2)</f>
        <v>0</v>
      </c>
      <c r="I24" s="125">
        <f>ROUND(SUMIF(Meetstaat!$D:$D,TabelInfo[[#This Row],[1]],Meetstaat!$AF:$AF)-SUMIFS(Meetstaat!$AF:$AF,Meetstaat!$D:$D,TabelInfo[[#This Row],[1]],Meetstaat!$E:$E,"SP")-SUMIFS(Meetstaat!$AF:$AF,Meetstaat!$D:$D,TabelInfo[[#This Row],[1]],Meetstaat!$E:$E,"VAR")-SUMIFS(Meetstaat!$AF:$AF,Meetstaat!$D:$D,TabelInfo[[#This Row],[1]],Meetstaat!$E:$E,"OP"),2)</f>
        <v>0</v>
      </c>
      <c r="J24" s="125">
        <f t="shared" si="0"/>
        <v>0</v>
      </c>
      <c r="K24" s="119">
        <f t="shared" si="1"/>
        <v>41.31</v>
      </c>
      <c r="L24" s="516" t="s">
        <v>4631</v>
      </c>
      <c r="M24" s="519">
        <v>111</v>
      </c>
      <c r="N24" s="516" t="s">
        <v>4621</v>
      </c>
    </row>
    <row r="25" spans="1:14" ht="12.75" customHeight="1">
      <c r="A25" s="58"/>
      <c r="B25" s="59"/>
      <c r="C25" s="250" t="s">
        <v>4514</v>
      </c>
      <c r="D25" s="123"/>
      <c r="E25" s="124" t="str">
        <f>_xlfn.XLOOKUP(TabelInfo[[#This Row],[1]],TabelAankoop[CODE],TabelAankoop[Description])</f>
        <v>Ventilation</v>
      </c>
      <c r="F25" s="125">
        <f>ROUND(SUMIF(Meetstaat!$D:$D,TabelInfo[[#This Row],[1]],Meetstaat!$O:$O)-SUMIFS(Meetstaat!$O:$O,Meetstaat!$D:$D,TabelInfo[[#This Row],[1]],Meetstaat!$E:$E,"SP")-SUMIFS(Meetstaat!$O:$O,Meetstaat!$D:$D,TabelInfo[[#This Row],[1]],Meetstaat!$E:$E,"VAR")-SUMIFS(Meetstaat!$O:$O,Meetstaat!$D:$D,TabelInfo[[#This Row],[1]],Meetstaat!$E:$E,"OP"),2)</f>
        <v>0</v>
      </c>
      <c r="G25" s="125">
        <f>ROUND(SUMIF(Meetstaat!$D:$D,TabelInfo[[#This Row],[1]],Meetstaat!$AB:$AB)-SUMIFS(Meetstaat!$AB:$AB,Meetstaat!$D:$D,TabelInfo[[#This Row],[1]],Meetstaat!$E:$E,"SP")-SUMIFS(Meetstaat!$AB:$AB,Meetstaat!$D:$D,TabelInfo[[#This Row],[1]],Meetstaat!$E:$E,"VAR")-SUMIFS(Meetstaat!$AB:$AB,Meetstaat!$D:$D,TabelInfo[[#This Row],[1]],Meetstaat!$E:$E,"OP"),2)</f>
        <v>0</v>
      </c>
      <c r="H25" s="125">
        <f>ROUND(SUMIF(Meetstaat!$D:$D,TabelInfo[[#This Row],[1]],Meetstaat!$AG:$AG)-SUMIFS(Meetstaat!$AG:$AG,Meetstaat!$D:$D,TabelInfo[[#This Row],[1]],Meetstaat!$E:$E,"SP")-SUMIFS(Meetstaat!$AG:$AG,Meetstaat!$D:$D,TabelInfo[[#This Row],[1]],Meetstaat!$E:$E,"VAR")-SUMIFS(Meetstaat!$AG:$AG,Meetstaat!$D:$D,TabelInfo[[#This Row],[1]],Meetstaat!$E:$E,"OP"),2)</f>
        <v>0</v>
      </c>
      <c r="I25" s="125">
        <f>ROUND(SUMIF(Meetstaat!$D:$D,TabelInfo[[#This Row],[1]],Meetstaat!$AF:$AF)-SUMIFS(Meetstaat!$AF:$AF,Meetstaat!$D:$D,TabelInfo[[#This Row],[1]],Meetstaat!$E:$E,"SP")-SUMIFS(Meetstaat!$AF:$AF,Meetstaat!$D:$D,TabelInfo[[#This Row],[1]],Meetstaat!$E:$E,"VAR")-SUMIFS(Meetstaat!$AF:$AF,Meetstaat!$D:$D,TabelInfo[[#This Row],[1]],Meetstaat!$E:$E,"OP"),2)</f>
        <v>0</v>
      </c>
      <c r="J25" s="125">
        <f t="shared" si="0"/>
        <v>0</v>
      </c>
      <c r="K25" s="119">
        <f t="shared" si="1"/>
        <v>41.31</v>
      </c>
      <c r="L25" s="516" t="s">
        <v>4632</v>
      </c>
      <c r="M25" s="519">
        <v>112</v>
      </c>
      <c r="N25" s="516" t="s">
        <v>4621</v>
      </c>
    </row>
    <row r="26" spans="1:14" ht="12.75" customHeight="1">
      <c r="A26" s="58"/>
      <c r="B26" s="58"/>
      <c r="C26" s="250" t="s">
        <v>4516</v>
      </c>
      <c r="D26" s="127"/>
      <c r="E26" s="124" t="str">
        <f>_xlfn.XLOOKUP(TabelInfo[[#This Row],[1]],TabelAankoop[CODE],TabelAankoop[Description])</f>
        <v>Locations</v>
      </c>
      <c r="F26" s="125">
        <f>ROUND(SUMIF(Meetstaat!$D:$D,TabelInfo[[#This Row],[1]],Meetstaat!$O:$O)-SUMIFS(Meetstaat!$O:$O,Meetstaat!$D:$D,TabelInfo[[#This Row],[1]],Meetstaat!$E:$E,"SP")-SUMIFS(Meetstaat!$O:$O,Meetstaat!$D:$D,TabelInfo[[#This Row],[1]],Meetstaat!$E:$E,"VAR")-SUMIFS(Meetstaat!$O:$O,Meetstaat!$D:$D,TabelInfo[[#This Row],[1]],Meetstaat!$E:$E,"OP"),2)</f>
        <v>0</v>
      </c>
      <c r="G26" s="125">
        <f>ROUND(SUMIF(Meetstaat!$D:$D,TabelInfo[[#This Row],[1]],Meetstaat!$AB:$AB)-SUMIFS(Meetstaat!$AB:$AB,Meetstaat!$D:$D,TabelInfo[[#This Row],[1]],Meetstaat!$E:$E,"SP")-SUMIFS(Meetstaat!$AB:$AB,Meetstaat!$D:$D,TabelInfo[[#This Row],[1]],Meetstaat!$E:$E,"VAR")-SUMIFS(Meetstaat!$AB:$AB,Meetstaat!$D:$D,TabelInfo[[#This Row],[1]],Meetstaat!$E:$E,"OP"),2)</f>
        <v>0</v>
      </c>
      <c r="H26" s="125">
        <f>ROUND(SUMIF(Meetstaat!$D:$D,TabelInfo[[#This Row],[1]],Meetstaat!$AG:$AG)-SUMIFS(Meetstaat!$AG:$AG,Meetstaat!$D:$D,TabelInfo[[#This Row],[1]],Meetstaat!$E:$E,"SP")-SUMIFS(Meetstaat!$AG:$AG,Meetstaat!$D:$D,TabelInfo[[#This Row],[1]],Meetstaat!$E:$E,"VAR")-SUMIFS(Meetstaat!$AG:$AG,Meetstaat!$D:$D,TabelInfo[[#This Row],[1]],Meetstaat!$E:$E,"OP"),2)</f>
        <v>0</v>
      </c>
      <c r="I26" s="125">
        <f>ROUND(SUMIF(Meetstaat!$D:$D,TabelInfo[[#This Row],[1]],Meetstaat!$AF:$AF)-SUMIFS(Meetstaat!$AF:$AF,Meetstaat!$D:$D,TabelInfo[[#This Row],[1]],Meetstaat!$E:$E,"SP")-SUMIFS(Meetstaat!$AF:$AF,Meetstaat!$D:$D,TabelInfo[[#This Row],[1]],Meetstaat!$E:$E,"VAR")-SUMIFS(Meetstaat!$AF:$AF,Meetstaat!$D:$D,TabelInfo[[#This Row],[1]],Meetstaat!$E:$E,"OP"),2)</f>
        <v>0</v>
      </c>
      <c r="J26" s="125">
        <f t="shared" si="0"/>
        <v>0</v>
      </c>
      <c r="K26" s="119">
        <f t="shared" si="1"/>
        <v>41.31</v>
      </c>
      <c r="L26" s="516" t="s">
        <v>4633</v>
      </c>
      <c r="M26" s="519">
        <v>113</v>
      </c>
      <c r="N26" s="516" t="s">
        <v>4621</v>
      </c>
    </row>
    <row r="27" spans="1:14" ht="12.75" customHeight="1">
      <c r="A27" s="58"/>
      <c r="B27" s="59"/>
      <c r="C27" s="250" t="s">
        <v>4518</v>
      </c>
      <c r="D27" s="123" t="str">
        <f>A24&amp;B24</f>
        <v/>
      </c>
      <c r="E27" s="124" t="str">
        <f>_xlfn.XLOOKUP(TabelInfo[[#This Row],[1]],TabelAankoop[CODE],TabelAankoop[Description])</f>
        <v>Divers</v>
      </c>
      <c r="F27" s="125">
        <f>ROUND(SUMIF(Meetstaat!$D:$D,TabelInfo[[#This Row],[1]],Meetstaat!$O:$O)-SUMIFS(Meetstaat!$O:$O,Meetstaat!$D:$D,TabelInfo[[#This Row],[1]],Meetstaat!$E:$E,"SP")-SUMIFS(Meetstaat!$O:$O,Meetstaat!$D:$D,TabelInfo[[#This Row],[1]],Meetstaat!$E:$E,"VAR")-SUMIFS(Meetstaat!$O:$O,Meetstaat!$D:$D,TabelInfo[[#This Row],[1]],Meetstaat!$E:$E,"OP"),2)</f>
        <v>0</v>
      </c>
      <c r="G27" s="125">
        <f>ROUND(SUMIF(Meetstaat!$D:$D,TabelInfo[[#This Row],[1]],Meetstaat!$AB:$AB)-SUMIFS(Meetstaat!$AB:$AB,Meetstaat!$D:$D,TabelInfo[[#This Row],[1]],Meetstaat!$E:$E,"SP")-SUMIFS(Meetstaat!$AB:$AB,Meetstaat!$D:$D,TabelInfo[[#This Row],[1]],Meetstaat!$E:$E,"VAR")-SUMIFS(Meetstaat!$AB:$AB,Meetstaat!$D:$D,TabelInfo[[#This Row],[1]],Meetstaat!$E:$E,"OP"),2)</f>
        <v>0</v>
      </c>
      <c r="H27" s="125">
        <f>ROUND(SUMIF(Meetstaat!$D:$D,TabelInfo[[#This Row],[1]],Meetstaat!$AG:$AG)-SUMIFS(Meetstaat!$AG:$AG,Meetstaat!$D:$D,TabelInfo[[#This Row],[1]],Meetstaat!$E:$E,"SP")-SUMIFS(Meetstaat!$AG:$AG,Meetstaat!$D:$D,TabelInfo[[#This Row],[1]],Meetstaat!$E:$E,"VAR")-SUMIFS(Meetstaat!$AG:$AG,Meetstaat!$D:$D,TabelInfo[[#This Row],[1]],Meetstaat!$E:$E,"OP"),2)</f>
        <v>0</v>
      </c>
      <c r="I27" s="125">
        <f>ROUND(SUMIF(Meetstaat!$D:$D,TabelInfo[[#This Row],[1]],Meetstaat!$AF:$AF)-SUMIFS(Meetstaat!$AF:$AF,Meetstaat!$D:$D,TabelInfo[[#This Row],[1]],Meetstaat!$E:$E,"SP")-SUMIFS(Meetstaat!$AF:$AF,Meetstaat!$D:$D,TabelInfo[[#This Row],[1]],Meetstaat!$E:$E,"VAR")-SUMIFS(Meetstaat!$AF:$AF,Meetstaat!$D:$D,TabelInfo[[#This Row],[1]],Meetstaat!$E:$E,"OP"),2)</f>
        <v>0</v>
      </c>
      <c r="J27" s="125">
        <f t="shared" si="0"/>
        <v>0</v>
      </c>
      <c r="K27" s="119">
        <f t="shared" si="1"/>
        <v>41.31</v>
      </c>
      <c r="L27" s="516" t="s">
        <v>4519</v>
      </c>
      <c r="M27" s="519">
        <v>114</v>
      </c>
      <c r="N27" s="516" t="s">
        <v>4621</v>
      </c>
    </row>
    <row r="28" spans="1:14" ht="12.75" customHeight="1">
      <c r="A28" s="58"/>
      <c r="B28" s="59"/>
      <c r="C28" s="250" t="s">
        <v>3495</v>
      </c>
      <c r="D28" s="123"/>
      <c r="E28" s="124" t="str">
        <f>_xlfn.XLOOKUP(TabelInfo[[#This Row],[1]],TabelAankoop[CODE],TabelAankoop[Description])</f>
        <v>Canalisations Primaires Enterrées</v>
      </c>
      <c r="F28" s="125">
        <f>ROUND(SUMIF(Meetstaat!$D:$D,TabelInfo[[#This Row],[1]],Meetstaat!$O:$O)-SUMIFS(Meetstaat!$O:$O,Meetstaat!$D:$D,TabelInfo[[#This Row],[1]],Meetstaat!$E:$E,"SP")-SUMIFS(Meetstaat!$O:$O,Meetstaat!$D:$D,TabelInfo[[#This Row],[1]],Meetstaat!$E:$E,"VAR")-SUMIFS(Meetstaat!$O:$O,Meetstaat!$D:$D,TabelInfo[[#This Row],[1]],Meetstaat!$E:$E,"OP"),2)</f>
        <v>1852.3</v>
      </c>
      <c r="G28" s="125">
        <f>ROUND(SUMIF(Meetstaat!$D:$D,TabelInfo[[#This Row],[1]],Meetstaat!$AB:$AB)-SUMIFS(Meetstaat!$AB:$AB,Meetstaat!$D:$D,TabelInfo[[#This Row],[1]],Meetstaat!$E:$E,"SP")-SUMIFS(Meetstaat!$AB:$AB,Meetstaat!$D:$D,TabelInfo[[#This Row],[1]],Meetstaat!$E:$E,"VAR")-SUMIFS(Meetstaat!$AB:$AB,Meetstaat!$D:$D,TabelInfo[[#This Row],[1]],Meetstaat!$E:$E,"OP"),2)</f>
        <v>1063.51</v>
      </c>
      <c r="H28" s="125">
        <f>ROUND(SUMIF(Meetstaat!$D:$D,TabelInfo[[#This Row],[1]],Meetstaat!$AG:$AG)-SUMIFS(Meetstaat!$AG:$AG,Meetstaat!$D:$D,TabelInfo[[#This Row],[1]],Meetstaat!$E:$E,"SP")-SUMIFS(Meetstaat!$AG:$AG,Meetstaat!$D:$D,TabelInfo[[#This Row],[1]],Meetstaat!$E:$E,"VAR")-SUMIFS(Meetstaat!$AG:$AG,Meetstaat!$D:$D,TabelInfo[[#This Row],[1]],Meetstaat!$E:$E,"OP"),2)</f>
        <v>0</v>
      </c>
      <c r="I28" s="125">
        <f>ROUND(SUMIF(Meetstaat!$D:$D,TabelInfo[[#This Row],[1]],Meetstaat!$AF:$AF)-SUMIFS(Meetstaat!$AF:$AF,Meetstaat!$D:$D,TabelInfo[[#This Row],[1]],Meetstaat!$E:$E,"SP")-SUMIFS(Meetstaat!$AF:$AF,Meetstaat!$D:$D,TabelInfo[[#This Row],[1]],Meetstaat!$E:$E,"VAR")-SUMIFS(Meetstaat!$AF:$AF,Meetstaat!$D:$D,TabelInfo[[#This Row],[1]],Meetstaat!$E:$E,"OP"),2)</f>
        <v>8</v>
      </c>
      <c r="J28" s="125">
        <f t="shared" si="0"/>
        <v>330.48</v>
      </c>
      <c r="K28" s="119">
        <f t="shared" si="1"/>
        <v>41.31</v>
      </c>
      <c r="L28" s="516" t="s">
        <v>4634</v>
      </c>
      <c r="M28" s="519">
        <v>115</v>
      </c>
      <c r="N28" s="516" t="s">
        <v>4621</v>
      </c>
    </row>
    <row r="29" spans="1:14" ht="12.75" customHeight="1">
      <c r="A29" s="58"/>
      <c r="B29" s="58"/>
      <c r="C29" s="250" t="s">
        <v>4425</v>
      </c>
      <c r="D29" s="123"/>
      <c r="E29" s="126" t="str">
        <f>_xlfn.XLOOKUP(TabelInfo[[#This Row],[1]],TabelAankoop[CODE],TabelAankoop[Description])</f>
        <v>Canalisations secondaires Enterrées</v>
      </c>
      <c r="F29" s="125">
        <f>ROUND(SUMIF(Meetstaat!$D:$D,TabelInfo[[#This Row],[1]],Meetstaat!$O:$O)-SUMIFS(Meetstaat!$O:$O,Meetstaat!$D:$D,TabelInfo[[#This Row],[1]],Meetstaat!$E:$E,"SP")-SUMIFS(Meetstaat!$O:$O,Meetstaat!$D:$D,TabelInfo[[#This Row],[1]],Meetstaat!$E:$E,"VAR")-SUMIFS(Meetstaat!$O:$O,Meetstaat!$D:$D,TabelInfo[[#This Row],[1]],Meetstaat!$E:$E,"OP"),2)</f>
        <v>0</v>
      </c>
      <c r="G29" s="125">
        <f>ROUND(SUMIF(Meetstaat!$D:$D,TabelInfo[[#This Row],[1]],Meetstaat!$AB:$AB)-SUMIFS(Meetstaat!$AB:$AB,Meetstaat!$D:$D,TabelInfo[[#This Row],[1]],Meetstaat!$E:$E,"SP")-SUMIFS(Meetstaat!$AB:$AB,Meetstaat!$D:$D,TabelInfo[[#This Row],[1]],Meetstaat!$E:$E,"VAR")-SUMIFS(Meetstaat!$AB:$AB,Meetstaat!$D:$D,TabelInfo[[#This Row],[1]],Meetstaat!$E:$E,"OP"),2)</f>
        <v>0</v>
      </c>
      <c r="H29" s="125">
        <f>ROUND(SUMIF(Meetstaat!$D:$D,TabelInfo[[#This Row],[1]],Meetstaat!$AG:$AG)-SUMIFS(Meetstaat!$AG:$AG,Meetstaat!$D:$D,TabelInfo[[#This Row],[1]],Meetstaat!$E:$E,"SP")-SUMIFS(Meetstaat!$AG:$AG,Meetstaat!$D:$D,TabelInfo[[#This Row],[1]],Meetstaat!$E:$E,"VAR")-SUMIFS(Meetstaat!$AG:$AG,Meetstaat!$D:$D,TabelInfo[[#This Row],[1]],Meetstaat!$E:$E,"OP"),2)</f>
        <v>0</v>
      </c>
      <c r="I29" s="125">
        <f>ROUND(SUMIF(Meetstaat!$D:$D,TabelInfo[[#This Row],[1]],Meetstaat!$AF:$AF)-SUMIFS(Meetstaat!$AF:$AF,Meetstaat!$D:$D,TabelInfo[[#This Row],[1]],Meetstaat!$E:$E,"SP")-SUMIFS(Meetstaat!$AF:$AF,Meetstaat!$D:$D,TabelInfo[[#This Row],[1]],Meetstaat!$E:$E,"VAR")-SUMIFS(Meetstaat!$AF:$AF,Meetstaat!$D:$D,TabelInfo[[#This Row],[1]],Meetstaat!$E:$E,"OP"),2)</f>
        <v>0</v>
      </c>
      <c r="J29" s="125">
        <f t="shared" si="0"/>
        <v>0</v>
      </c>
      <c r="K29" s="119">
        <f t="shared" si="1"/>
        <v>41.31</v>
      </c>
      <c r="L29" s="516" t="s">
        <v>4634</v>
      </c>
      <c r="M29" s="519">
        <v>115</v>
      </c>
      <c r="N29" s="516" t="s">
        <v>4621</v>
      </c>
    </row>
    <row r="30" spans="1:14" ht="12.75" customHeight="1">
      <c r="A30" s="58"/>
      <c r="B30" s="59"/>
      <c r="C30" s="250" t="s">
        <v>4427</v>
      </c>
      <c r="D30" s="127"/>
      <c r="E30" s="124" t="str">
        <f>_xlfn.XLOOKUP(TabelInfo[[#This Row],[1]],TabelAankoop[CODE],TabelAankoop[Description])</f>
        <v>Tranchées</v>
      </c>
      <c r="F30" s="125">
        <f>ROUND(SUMIF(Meetstaat!$D:$D,TabelInfo[[#This Row],[1]],Meetstaat!$O:$O)-SUMIFS(Meetstaat!$O:$O,Meetstaat!$D:$D,TabelInfo[[#This Row],[1]],Meetstaat!$E:$E,"SP")-SUMIFS(Meetstaat!$O:$O,Meetstaat!$D:$D,TabelInfo[[#This Row],[1]],Meetstaat!$E:$E,"VAR")-SUMIFS(Meetstaat!$O:$O,Meetstaat!$D:$D,TabelInfo[[#This Row],[1]],Meetstaat!$E:$E,"OP"),2)</f>
        <v>0</v>
      </c>
      <c r="G30" s="125">
        <f>ROUND(SUMIF(Meetstaat!$D:$D,TabelInfo[[#This Row],[1]],Meetstaat!$AB:$AB)-SUMIFS(Meetstaat!$AB:$AB,Meetstaat!$D:$D,TabelInfo[[#This Row],[1]],Meetstaat!$E:$E,"SP")-SUMIFS(Meetstaat!$AB:$AB,Meetstaat!$D:$D,TabelInfo[[#This Row],[1]],Meetstaat!$E:$E,"VAR")-SUMIFS(Meetstaat!$AB:$AB,Meetstaat!$D:$D,TabelInfo[[#This Row],[1]],Meetstaat!$E:$E,"OP"),2)</f>
        <v>0</v>
      </c>
      <c r="H30" s="125">
        <f>ROUND(SUMIF(Meetstaat!$D:$D,TabelInfo[[#This Row],[1]],Meetstaat!$AG:$AG)-SUMIFS(Meetstaat!$AG:$AG,Meetstaat!$D:$D,TabelInfo[[#This Row],[1]],Meetstaat!$E:$E,"SP")-SUMIFS(Meetstaat!$AG:$AG,Meetstaat!$D:$D,TabelInfo[[#This Row],[1]],Meetstaat!$E:$E,"VAR")-SUMIFS(Meetstaat!$AG:$AG,Meetstaat!$D:$D,TabelInfo[[#This Row],[1]],Meetstaat!$E:$E,"OP"),2)</f>
        <v>0</v>
      </c>
      <c r="I30" s="125">
        <f>ROUND(SUMIF(Meetstaat!$D:$D,TabelInfo[[#This Row],[1]],Meetstaat!$AF:$AF)-SUMIFS(Meetstaat!$AF:$AF,Meetstaat!$D:$D,TabelInfo[[#This Row],[1]],Meetstaat!$E:$E,"SP")-SUMIFS(Meetstaat!$AF:$AF,Meetstaat!$D:$D,TabelInfo[[#This Row],[1]],Meetstaat!$E:$E,"VAR")-SUMIFS(Meetstaat!$AF:$AF,Meetstaat!$D:$D,TabelInfo[[#This Row],[1]],Meetstaat!$E:$E,"OP"),2)</f>
        <v>0</v>
      </c>
      <c r="J30" s="125">
        <f t="shared" si="0"/>
        <v>0</v>
      </c>
      <c r="K30" s="119">
        <f t="shared" si="1"/>
        <v>41.31</v>
      </c>
      <c r="L30" s="516" t="s">
        <v>4634</v>
      </c>
      <c r="M30" s="519">
        <v>115</v>
      </c>
      <c r="N30" s="516" t="s">
        <v>4621</v>
      </c>
    </row>
    <row r="31" spans="1:14" ht="12.75" customHeight="1">
      <c r="A31" s="58"/>
      <c r="B31" s="58"/>
      <c r="C31" s="250" t="s">
        <v>4502</v>
      </c>
      <c r="D31" s="123"/>
      <c r="E31" s="124" t="str">
        <f>_xlfn.XLOOKUP(TabelInfo[[#This Row],[1]],TabelAankoop[CODE],TabelAankoop[Description])</f>
        <v>Canalisation Equipement Parking</v>
      </c>
      <c r="F31" s="125">
        <f>ROUND(SUMIF(Meetstaat!$D:$D,TabelInfo[[#This Row],[1]],Meetstaat!$O:$O)-SUMIFS(Meetstaat!$O:$O,Meetstaat!$D:$D,TabelInfo[[#This Row],[1]],Meetstaat!$E:$E,"SP")-SUMIFS(Meetstaat!$O:$O,Meetstaat!$D:$D,TabelInfo[[#This Row],[1]],Meetstaat!$E:$E,"VAR")-SUMIFS(Meetstaat!$O:$O,Meetstaat!$D:$D,TabelInfo[[#This Row],[1]],Meetstaat!$E:$E,"OP"),2)</f>
        <v>0</v>
      </c>
      <c r="G31" s="125">
        <f>ROUND(SUMIF(Meetstaat!$D:$D,TabelInfo[[#This Row],[1]],Meetstaat!$AB:$AB)-SUMIFS(Meetstaat!$AB:$AB,Meetstaat!$D:$D,TabelInfo[[#This Row],[1]],Meetstaat!$E:$E,"SP")-SUMIFS(Meetstaat!$AB:$AB,Meetstaat!$D:$D,TabelInfo[[#This Row],[1]],Meetstaat!$E:$E,"VAR")-SUMIFS(Meetstaat!$AB:$AB,Meetstaat!$D:$D,TabelInfo[[#This Row],[1]],Meetstaat!$E:$E,"OP"),2)</f>
        <v>0</v>
      </c>
      <c r="H31" s="125">
        <f>ROUND(SUMIF(Meetstaat!$D:$D,TabelInfo[[#This Row],[1]],Meetstaat!$AG:$AG)-SUMIFS(Meetstaat!$AG:$AG,Meetstaat!$D:$D,TabelInfo[[#This Row],[1]],Meetstaat!$E:$E,"SP")-SUMIFS(Meetstaat!$AG:$AG,Meetstaat!$D:$D,TabelInfo[[#This Row],[1]],Meetstaat!$E:$E,"VAR")-SUMIFS(Meetstaat!$AG:$AG,Meetstaat!$D:$D,TabelInfo[[#This Row],[1]],Meetstaat!$E:$E,"OP"),2)</f>
        <v>0</v>
      </c>
      <c r="I31" s="125">
        <f>ROUND(SUMIF(Meetstaat!$D:$D,TabelInfo[[#This Row],[1]],Meetstaat!$AF:$AF)-SUMIFS(Meetstaat!$AF:$AF,Meetstaat!$D:$D,TabelInfo[[#This Row],[1]],Meetstaat!$E:$E,"SP")-SUMIFS(Meetstaat!$AF:$AF,Meetstaat!$D:$D,TabelInfo[[#This Row],[1]],Meetstaat!$E:$E,"VAR")-SUMIFS(Meetstaat!$AF:$AF,Meetstaat!$D:$D,TabelInfo[[#This Row],[1]],Meetstaat!$E:$E,"OP"),2)</f>
        <v>0</v>
      </c>
      <c r="J31" s="125">
        <f t="shared" si="0"/>
        <v>0</v>
      </c>
      <c r="K31" s="119">
        <f t="shared" si="1"/>
        <v>41.31</v>
      </c>
      <c r="L31" s="516" t="s">
        <v>4634</v>
      </c>
      <c r="M31" s="519">
        <v>115</v>
      </c>
      <c r="N31" s="516" t="s">
        <v>4621</v>
      </c>
    </row>
    <row r="32" spans="1:14" ht="12.75" customHeight="1">
      <c r="A32" s="58"/>
      <c r="B32" s="59"/>
      <c r="C32" s="250" t="s">
        <v>3854</v>
      </c>
      <c r="D32" s="123"/>
      <c r="E32" s="124" t="str">
        <f>_xlfn.XLOOKUP(TabelInfo[[#This Row],[1]],TabelAankoop[CODE],TabelAankoop[Description])</f>
        <v>Eclairage Extérieur</v>
      </c>
      <c r="F32" s="125">
        <f>ROUND(SUMIF(Meetstaat!$D:$D,TabelInfo[[#This Row],[1]],Meetstaat!$O:$O)-SUMIFS(Meetstaat!$O:$O,Meetstaat!$D:$D,TabelInfo[[#This Row],[1]],Meetstaat!$E:$E,"SP")-SUMIFS(Meetstaat!$O:$O,Meetstaat!$D:$D,TabelInfo[[#This Row],[1]],Meetstaat!$E:$E,"VAR")-SUMIFS(Meetstaat!$O:$O,Meetstaat!$D:$D,TabelInfo[[#This Row],[1]],Meetstaat!$E:$E,"OP"),2)</f>
        <v>22010.83</v>
      </c>
      <c r="G32" s="125">
        <f>ROUND(SUMIF(Meetstaat!$D:$D,TabelInfo[[#This Row],[1]],Meetstaat!$AB:$AB)-SUMIFS(Meetstaat!$AB:$AB,Meetstaat!$D:$D,TabelInfo[[#This Row],[1]],Meetstaat!$E:$E,"SP")-SUMIFS(Meetstaat!$AB:$AB,Meetstaat!$D:$D,TabelInfo[[#This Row],[1]],Meetstaat!$E:$E,"VAR")-SUMIFS(Meetstaat!$AB:$AB,Meetstaat!$D:$D,TabelInfo[[#This Row],[1]],Meetstaat!$E:$E,"OP"),2)</f>
        <v>13717.69</v>
      </c>
      <c r="H32" s="125">
        <f>ROUND(SUMIF(Meetstaat!$D:$D,TabelInfo[[#This Row],[1]],Meetstaat!$AG:$AG)-SUMIFS(Meetstaat!$AG:$AG,Meetstaat!$D:$D,TabelInfo[[#This Row],[1]],Meetstaat!$E:$E,"SP")-SUMIFS(Meetstaat!$AG:$AG,Meetstaat!$D:$D,TabelInfo[[#This Row],[1]],Meetstaat!$E:$E,"VAR")-SUMIFS(Meetstaat!$AG:$AG,Meetstaat!$D:$D,TabelInfo[[#This Row],[1]],Meetstaat!$E:$E,"OP"),2)</f>
        <v>0</v>
      </c>
      <c r="I32" s="125">
        <f>ROUND(SUMIF(Meetstaat!$D:$D,TabelInfo[[#This Row],[1]],Meetstaat!$AF:$AF)-SUMIFS(Meetstaat!$AF:$AF,Meetstaat!$D:$D,TabelInfo[[#This Row],[1]],Meetstaat!$E:$E,"SP")-SUMIFS(Meetstaat!$AF:$AF,Meetstaat!$D:$D,TabelInfo[[#This Row],[1]],Meetstaat!$E:$E,"VAR")-SUMIFS(Meetstaat!$AF:$AF,Meetstaat!$D:$D,TabelInfo[[#This Row],[1]],Meetstaat!$E:$E,"OP"),2)</f>
        <v>72</v>
      </c>
      <c r="J32" s="125">
        <f t="shared" si="0"/>
        <v>2974.32</v>
      </c>
      <c r="K32" s="119">
        <f t="shared" si="1"/>
        <v>41.31</v>
      </c>
      <c r="L32" s="516" t="s">
        <v>4441</v>
      </c>
      <c r="M32" s="519">
        <v>116</v>
      </c>
      <c r="N32" s="516" t="s">
        <v>4621</v>
      </c>
    </row>
    <row r="33" spans="1:14" ht="12.75" customHeight="1">
      <c r="A33" s="58"/>
      <c r="B33" s="58"/>
      <c r="C33" s="250" t="s">
        <v>4534</v>
      </c>
      <c r="D33" s="123"/>
      <c r="E33" s="124" t="str">
        <f>_xlfn.XLOOKUP(TabelInfo[[#This Row],[1]],TabelAankoop[CODE],TabelAankoop[Description])</f>
        <v>Resserrage RF</v>
      </c>
      <c r="F33" s="125">
        <f>ROUND(SUMIF(Meetstaat!$D:$D,TabelInfo[[#This Row],[1]],Meetstaat!$O:$O)-SUMIFS(Meetstaat!$O:$O,Meetstaat!$D:$D,TabelInfo[[#This Row],[1]],Meetstaat!$E:$E,"SP")-SUMIFS(Meetstaat!$O:$O,Meetstaat!$D:$D,TabelInfo[[#This Row],[1]],Meetstaat!$E:$E,"VAR")-SUMIFS(Meetstaat!$O:$O,Meetstaat!$D:$D,TabelInfo[[#This Row],[1]],Meetstaat!$E:$E,"OP"),2)</f>
        <v>0</v>
      </c>
      <c r="G33" s="125">
        <f>ROUND(SUMIF(Meetstaat!$D:$D,TabelInfo[[#This Row],[1]],Meetstaat!$AB:$AB)-SUMIFS(Meetstaat!$AB:$AB,Meetstaat!$D:$D,TabelInfo[[#This Row],[1]],Meetstaat!$E:$E,"SP")-SUMIFS(Meetstaat!$AB:$AB,Meetstaat!$D:$D,TabelInfo[[#This Row],[1]],Meetstaat!$E:$E,"VAR")-SUMIFS(Meetstaat!$AB:$AB,Meetstaat!$D:$D,TabelInfo[[#This Row],[1]],Meetstaat!$E:$E,"OP"),2)</f>
        <v>0</v>
      </c>
      <c r="H33" s="125">
        <f>ROUND(SUMIF(Meetstaat!$D:$D,TabelInfo[[#This Row],[1]],Meetstaat!$AG:$AG)-SUMIFS(Meetstaat!$AG:$AG,Meetstaat!$D:$D,TabelInfo[[#This Row],[1]],Meetstaat!$E:$E,"SP")-SUMIFS(Meetstaat!$AG:$AG,Meetstaat!$D:$D,TabelInfo[[#This Row],[1]],Meetstaat!$E:$E,"VAR")-SUMIFS(Meetstaat!$AG:$AG,Meetstaat!$D:$D,TabelInfo[[#This Row],[1]],Meetstaat!$E:$E,"OP"),2)</f>
        <v>0</v>
      </c>
      <c r="I33" s="125">
        <f>ROUND(SUMIF(Meetstaat!$D:$D,TabelInfo[[#This Row],[1]],Meetstaat!$AF:$AF)-SUMIFS(Meetstaat!$AF:$AF,Meetstaat!$D:$D,TabelInfo[[#This Row],[1]],Meetstaat!$E:$E,"SP")-SUMIFS(Meetstaat!$AF:$AF,Meetstaat!$D:$D,TabelInfo[[#This Row],[1]],Meetstaat!$E:$E,"VAR")-SUMIFS(Meetstaat!$AF:$AF,Meetstaat!$D:$D,TabelInfo[[#This Row],[1]],Meetstaat!$E:$E,"OP"),2)</f>
        <v>0</v>
      </c>
      <c r="J33" s="125">
        <f t="shared" si="0"/>
        <v>0</v>
      </c>
      <c r="K33" s="119">
        <f t="shared" si="1"/>
        <v>41.31</v>
      </c>
      <c r="L33" s="516" t="s">
        <v>4635</v>
      </c>
      <c r="M33" s="519">
        <v>141</v>
      </c>
      <c r="N33" s="516" t="s">
        <v>4621</v>
      </c>
    </row>
    <row r="34" spans="1:14" ht="12.75" customHeight="1">
      <c r="A34" s="58"/>
      <c r="B34" s="58"/>
      <c r="C34" s="250" t="s">
        <v>4539</v>
      </c>
      <c r="D34" s="123"/>
      <c r="E34" s="124" t="str">
        <f>_xlfn.XLOOKUP(TabelInfo[[#This Row],[1]],TabelAankoop[CODE],TabelAankoop[Description])</f>
        <v>Réceptions</v>
      </c>
      <c r="F34" s="125">
        <f>ROUND(SUMIF(Meetstaat!$D:$D,TabelInfo[[#This Row],[1]],Meetstaat!$O:$O)-SUMIFS(Meetstaat!$O:$O,Meetstaat!$D:$D,TabelInfo[[#This Row],[1]],Meetstaat!$E:$E,"SP")-SUMIFS(Meetstaat!$O:$O,Meetstaat!$D:$D,TabelInfo[[#This Row],[1]],Meetstaat!$E:$E,"VAR")-SUMIFS(Meetstaat!$O:$O,Meetstaat!$D:$D,TabelInfo[[#This Row],[1]],Meetstaat!$E:$E,"OP"),2)</f>
        <v>0</v>
      </c>
      <c r="G34" s="125">
        <f>ROUND(SUMIF(Meetstaat!$D:$D,TabelInfo[[#This Row],[1]],Meetstaat!$AB:$AB)-SUMIFS(Meetstaat!$AB:$AB,Meetstaat!$D:$D,TabelInfo[[#This Row],[1]],Meetstaat!$E:$E,"SP")-SUMIFS(Meetstaat!$AB:$AB,Meetstaat!$D:$D,TabelInfo[[#This Row],[1]],Meetstaat!$E:$E,"VAR")-SUMIFS(Meetstaat!$AB:$AB,Meetstaat!$D:$D,TabelInfo[[#This Row],[1]],Meetstaat!$E:$E,"OP"),2)</f>
        <v>0</v>
      </c>
      <c r="H34" s="125">
        <f>ROUND(SUMIF(Meetstaat!$D:$D,TabelInfo[[#This Row],[1]],Meetstaat!$AG:$AG)-SUMIFS(Meetstaat!$AG:$AG,Meetstaat!$D:$D,TabelInfo[[#This Row],[1]],Meetstaat!$E:$E,"SP")-SUMIFS(Meetstaat!$AG:$AG,Meetstaat!$D:$D,TabelInfo[[#This Row],[1]],Meetstaat!$E:$E,"VAR")-SUMIFS(Meetstaat!$AG:$AG,Meetstaat!$D:$D,TabelInfo[[#This Row],[1]],Meetstaat!$E:$E,"OP"),2)</f>
        <v>0</v>
      </c>
      <c r="I34" s="125">
        <f>ROUND(SUMIF(Meetstaat!$D:$D,TabelInfo[[#This Row],[1]],Meetstaat!$AF:$AF)-SUMIFS(Meetstaat!$AF:$AF,Meetstaat!$D:$D,TabelInfo[[#This Row],[1]],Meetstaat!$E:$E,"SP")-SUMIFS(Meetstaat!$AF:$AF,Meetstaat!$D:$D,TabelInfo[[#This Row],[1]],Meetstaat!$E:$E,"VAR")-SUMIFS(Meetstaat!$AF:$AF,Meetstaat!$D:$D,TabelInfo[[#This Row],[1]],Meetstaat!$E:$E,"OP"),2)</f>
        <v>0</v>
      </c>
      <c r="J34" s="125">
        <f t="shared" si="0"/>
        <v>0</v>
      </c>
      <c r="K34" s="119">
        <f t="shared" si="1"/>
        <v>41.31</v>
      </c>
      <c r="L34" s="516" t="s">
        <v>4636</v>
      </c>
      <c r="M34" s="519">
        <v>142</v>
      </c>
      <c r="N34" s="516" t="s">
        <v>4621</v>
      </c>
    </row>
    <row r="35" spans="1:14" ht="12.75" customHeight="1">
      <c r="A35" s="58"/>
      <c r="B35" s="59"/>
      <c r="C35" s="250" t="s">
        <v>3579</v>
      </c>
      <c r="D35" s="123"/>
      <c r="E35" s="124" t="str">
        <f>_xlfn.XLOOKUP(TabelInfo[[#This Row],[1]],TabelAankoop[CODE],TabelAankoop[Description])</f>
        <v>Mise à la terre</v>
      </c>
      <c r="F35" s="125">
        <f>ROUND(SUMIF(Meetstaat!$D:$D,TabelInfo[[#This Row],[1]],Meetstaat!$O:$O)-SUMIFS(Meetstaat!$O:$O,Meetstaat!$D:$D,TabelInfo[[#This Row],[1]],Meetstaat!$E:$E,"SP")-SUMIFS(Meetstaat!$O:$O,Meetstaat!$D:$D,TabelInfo[[#This Row],[1]],Meetstaat!$E:$E,"VAR")-SUMIFS(Meetstaat!$O:$O,Meetstaat!$D:$D,TabelInfo[[#This Row],[1]],Meetstaat!$E:$E,"OP"),2)</f>
        <v>1366.06</v>
      </c>
      <c r="G35" s="125">
        <f>ROUND(SUMIF(Meetstaat!$D:$D,TabelInfo[[#This Row],[1]],Meetstaat!$AB:$AB)-SUMIFS(Meetstaat!$AB:$AB,Meetstaat!$D:$D,TabelInfo[[#This Row],[1]],Meetstaat!$E:$E,"SP")-SUMIFS(Meetstaat!$AB:$AB,Meetstaat!$D:$D,TabelInfo[[#This Row],[1]],Meetstaat!$E:$E,"VAR")-SUMIFS(Meetstaat!$AB:$AB,Meetstaat!$D:$D,TabelInfo[[#This Row],[1]],Meetstaat!$E:$E,"OP"),2)</f>
        <v>806.97</v>
      </c>
      <c r="H35" s="125">
        <f>ROUND(SUMIF(Meetstaat!$D:$D,TabelInfo[[#This Row],[1]],Meetstaat!$AG:$AG)-SUMIFS(Meetstaat!$AG:$AG,Meetstaat!$D:$D,TabelInfo[[#This Row],[1]],Meetstaat!$E:$E,"SP")-SUMIFS(Meetstaat!$AG:$AG,Meetstaat!$D:$D,TabelInfo[[#This Row],[1]],Meetstaat!$E:$E,"VAR")-SUMIFS(Meetstaat!$AG:$AG,Meetstaat!$D:$D,TabelInfo[[#This Row],[1]],Meetstaat!$E:$E,"OP"),2)</f>
        <v>0</v>
      </c>
      <c r="I35" s="125">
        <f>ROUND(SUMIF(Meetstaat!$D:$D,TabelInfo[[#This Row],[1]],Meetstaat!$AF:$AF)-SUMIFS(Meetstaat!$AF:$AF,Meetstaat!$D:$D,TabelInfo[[#This Row],[1]],Meetstaat!$E:$E,"SP")-SUMIFS(Meetstaat!$AF:$AF,Meetstaat!$D:$D,TabelInfo[[#This Row],[1]],Meetstaat!$E:$E,"VAR")-SUMIFS(Meetstaat!$AF:$AF,Meetstaat!$D:$D,TabelInfo[[#This Row],[1]],Meetstaat!$E:$E,"OP"),2)</f>
        <v>5.42</v>
      </c>
      <c r="J35" s="125">
        <f t="shared" si="0"/>
        <v>223.90020000000001</v>
      </c>
      <c r="K35" s="119">
        <f t="shared" si="1"/>
        <v>41.31</v>
      </c>
      <c r="L35" s="516" t="s">
        <v>4637</v>
      </c>
      <c r="M35" s="519">
        <v>201</v>
      </c>
      <c r="N35" s="516"/>
    </row>
    <row r="36" spans="1:14" ht="12.75" customHeight="1">
      <c r="A36" s="58"/>
      <c r="B36" s="59"/>
      <c r="C36" s="250" t="s">
        <v>3728</v>
      </c>
      <c r="D36" s="123"/>
      <c r="E36" s="126" t="str">
        <f>_xlfn.XLOOKUP(TabelInfo[[#This Row],[1]],TabelAankoop[CODE],TabelAankoop[Description])</f>
        <v>Gaines à câbles</v>
      </c>
      <c r="F36" s="125">
        <f>ROUND(SUMIF(Meetstaat!$D:$D,TabelInfo[[#This Row],[1]],Meetstaat!$O:$O)-SUMIFS(Meetstaat!$O:$O,Meetstaat!$D:$D,TabelInfo[[#This Row],[1]],Meetstaat!$E:$E,"SP")-SUMIFS(Meetstaat!$O:$O,Meetstaat!$D:$D,TabelInfo[[#This Row],[1]],Meetstaat!$E:$E,"VAR")-SUMIFS(Meetstaat!$O:$O,Meetstaat!$D:$D,TabelInfo[[#This Row],[1]],Meetstaat!$E:$E,"OP"),2)</f>
        <v>24284.05</v>
      </c>
      <c r="G36" s="125">
        <f>ROUND(SUMIF(Meetstaat!$D:$D,TabelInfo[[#This Row],[1]],Meetstaat!$AB:$AB)-SUMIFS(Meetstaat!$AB:$AB,Meetstaat!$D:$D,TabelInfo[[#This Row],[1]],Meetstaat!$E:$E,"SP")-SUMIFS(Meetstaat!$AB:$AB,Meetstaat!$D:$D,TabelInfo[[#This Row],[1]],Meetstaat!$E:$E,"VAR")-SUMIFS(Meetstaat!$AB:$AB,Meetstaat!$D:$D,TabelInfo[[#This Row],[1]],Meetstaat!$E:$E,"OP"),2)</f>
        <v>7262.98</v>
      </c>
      <c r="H36" s="125">
        <f>ROUND(SUMIF(Meetstaat!$D:$D,TabelInfo[[#This Row],[1]],Meetstaat!$AG:$AG)-SUMIFS(Meetstaat!$AG:$AG,Meetstaat!$D:$D,TabelInfo[[#This Row],[1]],Meetstaat!$E:$E,"SP")-SUMIFS(Meetstaat!$AG:$AG,Meetstaat!$D:$D,TabelInfo[[#This Row],[1]],Meetstaat!$E:$E,"VAR")-SUMIFS(Meetstaat!$AG:$AG,Meetstaat!$D:$D,TabelInfo[[#This Row],[1]],Meetstaat!$E:$E,"OP"),2)</f>
        <v>0</v>
      </c>
      <c r="I36" s="125">
        <f>ROUND(SUMIF(Meetstaat!$D:$D,TabelInfo[[#This Row],[1]],Meetstaat!$AF:$AF)-SUMIFS(Meetstaat!$AF:$AF,Meetstaat!$D:$D,TabelInfo[[#This Row],[1]],Meetstaat!$E:$E,"SP")-SUMIFS(Meetstaat!$AF:$AF,Meetstaat!$D:$D,TabelInfo[[#This Row],[1]],Meetstaat!$E:$E,"VAR")-SUMIFS(Meetstaat!$AF:$AF,Meetstaat!$D:$D,TabelInfo[[#This Row],[1]],Meetstaat!$E:$E,"OP"),2)</f>
        <v>247.5</v>
      </c>
      <c r="J36" s="125">
        <f t="shared" si="0"/>
        <v>10224.225</v>
      </c>
      <c r="K36" s="119">
        <f t="shared" si="1"/>
        <v>41.31</v>
      </c>
      <c r="L36" s="516" t="s">
        <v>4637</v>
      </c>
      <c r="M36" s="519">
        <v>201</v>
      </c>
      <c r="N36" s="516"/>
    </row>
    <row r="37" spans="1:14" ht="12.75" customHeight="1">
      <c r="A37" s="58"/>
      <c r="B37" s="59"/>
      <c r="C37" s="250" t="s">
        <v>4420</v>
      </c>
      <c r="D37" s="127"/>
      <c r="E37" s="124" t="str">
        <f>_xlfn.XLOOKUP(TabelInfo[[#This Row],[1]],TabelAankoop[CODE],TabelAankoop[Description])</f>
        <v>Busbars / Canalis</v>
      </c>
      <c r="F37" s="125">
        <f>ROUND(SUMIF(Meetstaat!$D:$D,TabelInfo[[#This Row],[1]],Meetstaat!$O:$O)-SUMIFS(Meetstaat!$O:$O,Meetstaat!$D:$D,TabelInfo[[#This Row],[1]],Meetstaat!$E:$E,"SP")-SUMIFS(Meetstaat!$O:$O,Meetstaat!$D:$D,TabelInfo[[#This Row],[1]],Meetstaat!$E:$E,"VAR")-SUMIFS(Meetstaat!$O:$O,Meetstaat!$D:$D,TabelInfo[[#This Row],[1]],Meetstaat!$E:$E,"OP"),2)</f>
        <v>0</v>
      </c>
      <c r="G37" s="125">
        <f>ROUND(SUMIF(Meetstaat!$D:$D,TabelInfo[[#This Row],[1]],Meetstaat!$AB:$AB)-SUMIFS(Meetstaat!$AB:$AB,Meetstaat!$D:$D,TabelInfo[[#This Row],[1]],Meetstaat!$E:$E,"SP")-SUMIFS(Meetstaat!$AB:$AB,Meetstaat!$D:$D,TabelInfo[[#This Row],[1]],Meetstaat!$E:$E,"VAR")-SUMIFS(Meetstaat!$AB:$AB,Meetstaat!$D:$D,TabelInfo[[#This Row],[1]],Meetstaat!$E:$E,"OP"),2)</f>
        <v>0</v>
      </c>
      <c r="H37" s="125">
        <f>ROUND(SUMIF(Meetstaat!$D:$D,TabelInfo[[#This Row],[1]],Meetstaat!$AG:$AG)-SUMIFS(Meetstaat!$AG:$AG,Meetstaat!$D:$D,TabelInfo[[#This Row],[1]],Meetstaat!$E:$E,"SP")-SUMIFS(Meetstaat!$AG:$AG,Meetstaat!$D:$D,TabelInfo[[#This Row],[1]],Meetstaat!$E:$E,"VAR")-SUMIFS(Meetstaat!$AG:$AG,Meetstaat!$D:$D,TabelInfo[[#This Row],[1]],Meetstaat!$E:$E,"OP"),2)</f>
        <v>0</v>
      </c>
      <c r="I37" s="125">
        <f>ROUND(SUMIF(Meetstaat!$D:$D,TabelInfo[[#This Row],[1]],Meetstaat!$AF:$AF)-SUMIFS(Meetstaat!$AF:$AF,Meetstaat!$D:$D,TabelInfo[[#This Row],[1]],Meetstaat!$E:$E,"SP")-SUMIFS(Meetstaat!$AF:$AF,Meetstaat!$D:$D,TabelInfo[[#This Row],[1]],Meetstaat!$E:$E,"VAR")-SUMIFS(Meetstaat!$AF:$AF,Meetstaat!$D:$D,TabelInfo[[#This Row],[1]],Meetstaat!$E:$E,"OP"),2)</f>
        <v>0</v>
      </c>
      <c r="J37" s="125">
        <f t="shared" si="0"/>
        <v>0</v>
      </c>
      <c r="K37" s="119">
        <f t="shared" si="1"/>
        <v>41.31</v>
      </c>
      <c r="L37" s="516" t="s">
        <v>4637</v>
      </c>
      <c r="M37" s="519">
        <v>201</v>
      </c>
      <c r="N37" s="516"/>
    </row>
    <row r="38" spans="1:14" ht="12.75" customHeight="1">
      <c r="A38" s="58"/>
      <c r="B38" s="59"/>
      <c r="C38" s="250" t="s">
        <v>3499</v>
      </c>
      <c r="D38" s="123"/>
      <c r="E38" s="124" t="str">
        <f>_xlfn.XLOOKUP(TabelInfo[[#This Row],[1]],TabelAankoop[CODE],TabelAankoop[Description])</f>
        <v>Canalisations Primaires</v>
      </c>
      <c r="F38" s="125">
        <f>ROUND(SUMIF(Meetstaat!$D:$D,TabelInfo[[#This Row],[1]],Meetstaat!$O:$O)-SUMIFS(Meetstaat!$O:$O,Meetstaat!$D:$D,TabelInfo[[#This Row],[1]],Meetstaat!$E:$E,"SP")-SUMIFS(Meetstaat!$O:$O,Meetstaat!$D:$D,TabelInfo[[#This Row],[1]],Meetstaat!$E:$E,"VAR")-SUMIFS(Meetstaat!$O:$O,Meetstaat!$D:$D,TabelInfo[[#This Row],[1]],Meetstaat!$E:$E,"OP"),2)</f>
        <v>10781.32</v>
      </c>
      <c r="G38" s="125">
        <f>ROUND(SUMIF(Meetstaat!$D:$D,TabelInfo[[#This Row],[1]],Meetstaat!$AB:$AB)-SUMIFS(Meetstaat!$AB:$AB,Meetstaat!$D:$D,TabelInfo[[#This Row],[1]],Meetstaat!$E:$E,"SP")-SUMIFS(Meetstaat!$AB:$AB,Meetstaat!$D:$D,TabelInfo[[#This Row],[1]],Meetstaat!$E:$E,"VAR")-SUMIFS(Meetstaat!$AB:$AB,Meetstaat!$D:$D,TabelInfo[[#This Row],[1]],Meetstaat!$E:$E,"OP"),2)</f>
        <v>4383.3100000000004</v>
      </c>
      <c r="H38" s="125">
        <f>ROUND(SUMIF(Meetstaat!$D:$D,TabelInfo[[#This Row],[1]],Meetstaat!$AG:$AG)-SUMIFS(Meetstaat!$AG:$AG,Meetstaat!$D:$D,TabelInfo[[#This Row],[1]],Meetstaat!$E:$E,"SP")-SUMIFS(Meetstaat!$AG:$AG,Meetstaat!$D:$D,TabelInfo[[#This Row],[1]],Meetstaat!$E:$E,"VAR")-SUMIFS(Meetstaat!$AG:$AG,Meetstaat!$D:$D,TabelInfo[[#This Row],[1]],Meetstaat!$E:$E,"OP"),2)</f>
        <v>0</v>
      </c>
      <c r="I38" s="125">
        <f>ROUND(SUMIF(Meetstaat!$D:$D,TabelInfo[[#This Row],[1]],Meetstaat!$AF:$AF)-SUMIFS(Meetstaat!$AF:$AF,Meetstaat!$D:$D,TabelInfo[[#This Row],[1]],Meetstaat!$E:$E,"SP")-SUMIFS(Meetstaat!$AF:$AF,Meetstaat!$D:$D,TabelInfo[[#This Row],[1]],Meetstaat!$E:$E,"VAR")-SUMIFS(Meetstaat!$AF:$AF,Meetstaat!$D:$D,TabelInfo[[#This Row],[1]],Meetstaat!$E:$E,"OP"),2)</f>
        <v>85.15</v>
      </c>
      <c r="J38" s="125">
        <f t="shared" si="0"/>
        <v>3517.5465000000004</v>
      </c>
      <c r="K38" s="119">
        <f t="shared" si="1"/>
        <v>41.31</v>
      </c>
      <c r="L38" s="516" t="s">
        <v>4637</v>
      </c>
      <c r="M38" s="519">
        <v>201</v>
      </c>
      <c r="N38" s="516"/>
    </row>
    <row r="39" spans="1:14" ht="12.75" customHeight="1">
      <c r="A39" s="58"/>
      <c r="B39" s="59"/>
      <c r="C39" s="250" t="s">
        <v>3663</v>
      </c>
      <c r="D39" s="123"/>
      <c r="E39" s="126" t="str">
        <f>_xlfn.XLOOKUP(TabelInfo[[#This Row],[1]],TabelAankoop[CODE],TabelAankoop[Description])</f>
        <v>Canalisations secondaires</v>
      </c>
      <c r="F39" s="125">
        <f>ROUND(SUMIF(Meetstaat!$D:$D,TabelInfo[[#This Row],[1]],Meetstaat!$O:$O)-SUMIFS(Meetstaat!$O:$O,Meetstaat!$D:$D,TabelInfo[[#This Row],[1]],Meetstaat!$E:$E,"SP")-SUMIFS(Meetstaat!$O:$O,Meetstaat!$D:$D,TabelInfo[[#This Row],[1]],Meetstaat!$E:$E,"VAR")-SUMIFS(Meetstaat!$O:$O,Meetstaat!$D:$D,TabelInfo[[#This Row],[1]],Meetstaat!$E:$E,"OP"),2)</f>
        <v>274280.59999999998</v>
      </c>
      <c r="G39" s="125">
        <f>ROUND(SUMIF(Meetstaat!$D:$D,TabelInfo[[#This Row],[1]],Meetstaat!$AB:$AB)-SUMIFS(Meetstaat!$AB:$AB,Meetstaat!$D:$D,TabelInfo[[#This Row],[1]],Meetstaat!$E:$E,"SP")-SUMIFS(Meetstaat!$AB:$AB,Meetstaat!$D:$D,TabelInfo[[#This Row],[1]],Meetstaat!$E:$E,"VAR")-SUMIFS(Meetstaat!$AB:$AB,Meetstaat!$D:$D,TabelInfo[[#This Row],[1]],Meetstaat!$E:$E,"OP"),2)</f>
        <v>150249.89000000001</v>
      </c>
      <c r="H39" s="125">
        <f>ROUND(SUMIF(Meetstaat!$D:$D,TabelInfo[[#This Row],[1]],Meetstaat!$AG:$AG)-SUMIFS(Meetstaat!$AG:$AG,Meetstaat!$D:$D,TabelInfo[[#This Row],[1]],Meetstaat!$E:$E,"SP")-SUMIFS(Meetstaat!$AG:$AG,Meetstaat!$D:$D,TabelInfo[[#This Row],[1]],Meetstaat!$E:$E,"VAR")-SUMIFS(Meetstaat!$AG:$AG,Meetstaat!$D:$D,TabelInfo[[#This Row],[1]],Meetstaat!$E:$E,"OP"),2)</f>
        <v>0</v>
      </c>
      <c r="I39" s="125">
        <f>ROUND(SUMIF(Meetstaat!$D:$D,TabelInfo[[#This Row],[1]],Meetstaat!$AF:$AF)-SUMIFS(Meetstaat!$AF:$AF,Meetstaat!$D:$D,TabelInfo[[#This Row],[1]],Meetstaat!$E:$E,"SP")-SUMIFS(Meetstaat!$AF:$AF,Meetstaat!$D:$D,TabelInfo[[#This Row],[1]],Meetstaat!$E:$E,"VAR")-SUMIFS(Meetstaat!$AF:$AF,Meetstaat!$D:$D,TabelInfo[[#This Row],[1]],Meetstaat!$E:$E,"OP"),2)</f>
        <v>1339.02</v>
      </c>
      <c r="J39" s="125">
        <f t="shared" si="0"/>
        <v>55314.9162</v>
      </c>
      <c r="K39" s="119">
        <f t="shared" si="1"/>
        <v>41.31</v>
      </c>
      <c r="L39" s="516" t="s">
        <v>4637</v>
      </c>
      <c r="M39" s="519">
        <v>201</v>
      </c>
      <c r="N39" s="516"/>
    </row>
    <row r="40" spans="1:14" ht="12" customHeight="1">
      <c r="A40" s="58"/>
      <c r="B40" s="59"/>
      <c r="C40" s="250" t="s">
        <v>4433</v>
      </c>
      <c r="D40" s="123"/>
      <c r="E40" s="124" t="str">
        <f>_xlfn.XLOOKUP(TabelInfo[[#This Row],[1]],TabelAankoop[CODE],TabelAankoop[Description])</f>
        <v>Canalisation KNX</v>
      </c>
      <c r="F40" s="125">
        <f>ROUND(SUMIF(Meetstaat!$D:$D,TabelInfo[[#This Row],[1]],Meetstaat!$O:$O)-SUMIFS(Meetstaat!$O:$O,Meetstaat!$D:$D,TabelInfo[[#This Row],[1]],Meetstaat!$E:$E,"SP")-SUMIFS(Meetstaat!$O:$O,Meetstaat!$D:$D,TabelInfo[[#This Row],[1]],Meetstaat!$E:$E,"VAR")-SUMIFS(Meetstaat!$O:$O,Meetstaat!$D:$D,TabelInfo[[#This Row],[1]],Meetstaat!$E:$E,"OP"),2)</f>
        <v>0</v>
      </c>
      <c r="G40" s="125">
        <f>ROUND(SUMIF(Meetstaat!$D:$D,TabelInfo[[#This Row],[1]],Meetstaat!$AB:$AB)-SUMIFS(Meetstaat!$AB:$AB,Meetstaat!$D:$D,TabelInfo[[#This Row],[1]],Meetstaat!$E:$E,"SP")-SUMIFS(Meetstaat!$AB:$AB,Meetstaat!$D:$D,TabelInfo[[#This Row],[1]],Meetstaat!$E:$E,"VAR")-SUMIFS(Meetstaat!$AB:$AB,Meetstaat!$D:$D,TabelInfo[[#This Row],[1]],Meetstaat!$E:$E,"OP"),2)</f>
        <v>0</v>
      </c>
      <c r="H40" s="125">
        <f>ROUND(SUMIF(Meetstaat!$D:$D,TabelInfo[[#This Row],[1]],Meetstaat!$AG:$AG)-SUMIFS(Meetstaat!$AG:$AG,Meetstaat!$D:$D,TabelInfo[[#This Row],[1]],Meetstaat!$E:$E,"SP")-SUMIFS(Meetstaat!$AG:$AG,Meetstaat!$D:$D,TabelInfo[[#This Row],[1]],Meetstaat!$E:$E,"VAR")-SUMIFS(Meetstaat!$AG:$AG,Meetstaat!$D:$D,TabelInfo[[#This Row],[1]],Meetstaat!$E:$E,"OP"),2)</f>
        <v>0</v>
      </c>
      <c r="I40" s="125">
        <f>ROUND(SUMIF(Meetstaat!$D:$D,TabelInfo[[#This Row],[1]],Meetstaat!$AF:$AF)-SUMIFS(Meetstaat!$AF:$AF,Meetstaat!$D:$D,TabelInfo[[#This Row],[1]],Meetstaat!$E:$E,"SP")-SUMIFS(Meetstaat!$AF:$AF,Meetstaat!$D:$D,TabelInfo[[#This Row],[1]],Meetstaat!$E:$E,"VAR")-SUMIFS(Meetstaat!$AF:$AF,Meetstaat!$D:$D,TabelInfo[[#This Row],[1]],Meetstaat!$E:$E,"OP"),2)</f>
        <v>0</v>
      </c>
      <c r="J40" s="125">
        <f t="shared" si="0"/>
        <v>0</v>
      </c>
      <c r="K40" s="119">
        <f t="shared" si="1"/>
        <v>41.31</v>
      </c>
      <c r="L40" s="516" t="s">
        <v>4637</v>
      </c>
      <c r="M40" s="519">
        <v>201</v>
      </c>
      <c r="N40" s="516"/>
    </row>
    <row r="41" spans="1:14" ht="12.75" customHeight="1">
      <c r="A41" s="58"/>
      <c r="B41" s="58"/>
      <c r="C41" s="250" t="s">
        <v>4437</v>
      </c>
      <c r="D41" s="123"/>
      <c r="E41" s="124" t="str">
        <f>_xlfn.XLOOKUP(TabelInfo[[#This Row],[1]],TabelAankoop[CODE],TabelAankoop[Description])</f>
        <v>Canalisation GBS</v>
      </c>
      <c r="F41" s="125">
        <f>ROUND(SUMIF(Meetstaat!$D:$D,TabelInfo[[#This Row],[1]],Meetstaat!$O:$O)-SUMIFS(Meetstaat!$O:$O,Meetstaat!$D:$D,TabelInfo[[#This Row],[1]],Meetstaat!$E:$E,"SP")-SUMIFS(Meetstaat!$O:$O,Meetstaat!$D:$D,TabelInfo[[#This Row],[1]],Meetstaat!$E:$E,"VAR")-SUMIFS(Meetstaat!$O:$O,Meetstaat!$D:$D,TabelInfo[[#This Row],[1]],Meetstaat!$E:$E,"OP"),2)</f>
        <v>0</v>
      </c>
      <c r="G41" s="125">
        <f>ROUND(SUMIF(Meetstaat!$D:$D,TabelInfo[[#This Row],[1]],Meetstaat!$AB:$AB)-SUMIFS(Meetstaat!$AB:$AB,Meetstaat!$D:$D,TabelInfo[[#This Row],[1]],Meetstaat!$E:$E,"SP")-SUMIFS(Meetstaat!$AB:$AB,Meetstaat!$D:$D,TabelInfo[[#This Row],[1]],Meetstaat!$E:$E,"VAR")-SUMIFS(Meetstaat!$AB:$AB,Meetstaat!$D:$D,TabelInfo[[#This Row],[1]],Meetstaat!$E:$E,"OP"),2)</f>
        <v>0</v>
      </c>
      <c r="H41" s="125">
        <f>ROUND(SUMIF(Meetstaat!$D:$D,TabelInfo[[#This Row],[1]],Meetstaat!$AG:$AG)-SUMIFS(Meetstaat!$AG:$AG,Meetstaat!$D:$D,TabelInfo[[#This Row],[1]],Meetstaat!$E:$E,"SP")-SUMIFS(Meetstaat!$AG:$AG,Meetstaat!$D:$D,TabelInfo[[#This Row],[1]],Meetstaat!$E:$E,"VAR")-SUMIFS(Meetstaat!$AG:$AG,Meetstaat!$D:$D,TabelInfo[[#This Row],[1]],Meetstaat!$E:$E,"OP"),2)</f>
        <v>0</v>
      </c>
      <c r="I41" s="125">
        <f>ROUND(SUMIF(Meetstaat!$D:$D,TabelInfo[[#This Row],[1]],Meetstaat!$AF:$AF)-SUMIFS(Meetstaat!$AF:$AF,Meetstaat!$D:$D,TabelInfo[[#This Row],[1]],Meetstaat!$E:$E,"SP")-SUMIFS(Meetstaat!$AF:$AF,Meetstaat!$D:$D,TabelInfo[[#This Row],[1]],Meetstaat!$E:$E,"VAR")-SUMIFS(Meetstaat!$AF:$AF,Meetstaat!$D:$D,TabelInfo[[#This Row],[1]],Meetstaat!$E:$E,"OP"),2)</f>
        <v>0</v>
      </c>
      <c r="J41" s="125">
        <f t="shared" si="0"/>
        <v>0</v>
      </c>
      <c r="K41" s="119">
        <f t="shared" si="1"/>
        <v>41.31</v>
      </c>
      <c r="L41" s="516" t="s">
        <v>4637</v>
      </c>
      <c r="M41" s="519">
        <v>201</v>
      </c>
      <c r="N41" s="516"/>
    </row>
    <row r="42" spans="1:14" ht="12.75" customHeight="1">
      <c r="A42" s="58"/>
      <c r="B42" s="59"/>
      <c r="C42" s="250" t="s">
        <v>4490</v>
      </c>
      <c r="D42" s="123"/>
      <c r="E42" s="124" t="str">
        <f>_xlfn.XLOOKUP(TabelInfo[[#This Row],[1]],TabelAankoop[CODE],TabelAankoop[Description])</f>
        <v>Canalisation Stores</v>
      </c>
      <c r="F42" s="125">
        <f>ROUND(SUMIF(Meetstaat!$D:$D,TabelInfo[[#This Row],[1]],Meetstaat!$O:$O)-SUMIFS(Meetstaat!$O:$O,Meetstaat!$D:$D,TabelInfo[[#This Row],[1]],Meetstaat!$E:$E,"SP")-SUMIFS(Meetstaat!$O:$O,Meetstaat!$D:$D,TabelInfo[[#This Row],[1]],Meetstaat!$E:$E,"VAR")-SUMIFS(Meetstaat!$O:$O,Meetstaat!$D:$D,TabelInfo[[#This Row],[1]],Meetstaat!$E:$E,"OP"),2)</f>
        <v>0</v>
      </c>
      <c r="G42" s="125">
        <f>ROUND(SUMIF(Meetstaat!$D:$D,TabelInfo[[#This Row],[1]],Meetstaat!$AB:$AB)-SUMIFS(Meetstaat!$AB:$AB,Meetstaat!$D:$D,TabelInfo[[#This Row],[1]],Meetstaat!$E:$E,"SP")-SUMIFS(Meetstaat!$AB:$AB,Meetstaat!$D:$D,TabelInfo[[#This Row],[1]],Meetstaat!$E:$E,"VAR")-SUMIFS(Meetstaat!$AB:$AB,Meetstaat!$D:$D,TabelInfo[[#This Row],[1]],Meetstaat!$E:$E,"OP"),2)</f>
        <v>0</v>
      </c>
      <c r="H42" s="125">
        <f>ROUND(SUMIF(Meetstaat!$D:$D,TabelInfo[[#This Row],[1]],Meetstaat!$AG:$AG)-SUMIFS(Meetstaat!$AG:$AG,Meetstaat!$D:$D,TabelInfo[[#This Row],[1]],Meetstaat!$E:$E,"SP")-SUMIFS(Meetstaat!$AG:$AG,Meetstaat!$D:$D,TabelInfo[[#This Row],[1]],Meetstaat!$E:$E,"VAR")-SUMIFS(Meetstaat!$AG:$AG,Meetstaat!$D:$D,TabelInfo[[#This Row],[1]],Meetstaat!$E:$E,"OP"),2)</f>
        <v>0</v>
      </c>
      <c r="I42" s="125">
        <f>ROUND(SUMIF(Meetstaat!$D:$D,TabelInfo[[#This Row],[1]],Meetstaat!$AF:$AF)-SUMIFS(Meetstaat!$AF:$AF,Meetstaat!$D:$D,TabelInfo[[#This Row],[1]],Meetstaat!$E:$E,"SP")-SUMIFS(Meetstaat!$AF:$AF,Meetstaat!$D:$D,TabelInfo[[#This Row],[1]],Meetstaat!$E:$E,"VAR")-SUMIFS(Meetstaat!$AF:$AF,Meetstaat!$D:$D,TabelInfo[[#This Row],[1]],Meetstaat!$E:$E,"OP"),2)</f>
        <v>0</v>
      </c>
      <c r="J42" s="125">
        <f t="shared" si="0"/>
        <v>0</v>
      </c>
      <c r="K42" s="119">
        <f t="shared" si="1"/>
        <v>41.31</v>
      </c>
      <c r="L42" s="516" t="s">
        <v>4637</v>
      </c>
      <c r="M42" s="519">
        <v>201</v>
      </c>
      <c r="N42" s="516"/>
    </row>
    <row r="43" spans="1:14" ht="12.75" customHeight="1">
      <c r="A43" s="58"/>
      <c r="B43" s="58"/>
      <c r="C43" s="250" t="s">
        <v>4520</v>
      </c>
      <c r="D43" s="127"/>
      <c r="E43" s="124" t="str">
        <f>_xlfn.XLOOKUP(TabelInfo[[#This Row],[1]],TabelAankoop[CODE],TabelAankoop[Description])</f>
        <v>Canalisation Divers</v>
      </c>
      <c r="F43" s="125">
        <f>ROUND(SUMIF(Meetstaat!$D:$D,TabelInfo[[#This Row],[1]],Meetstaat!$O:$O)-SUMIFS(Meetstaat!$O:$O,Meetstaat!$D:$D,TabelInfo[[#This Row],[1]],Meetstaat!$E:$E,"SP")-SUMIFS(Meetstaat!$O:$O,Meetstaat!$D:$D,TabelInfo[[#This Row],[1]],Meetstaat!$E:$E,"VAR")-SUMIFS(Meetstaat!$O:$O,Meetstaat!$D:$D,TabelInfo[[#This Row],[1]],Meetstaat!$E:$E,"OP"),2)</f>
        <v>0</v>
      </c>
      <c r="G43" s="125">
        <f>ROUND(SUMIF(Meetstaat!$D:$D,TabelInfo[[#This Row],[1]],Meetstaat!$AB:$AB)-SUMIFS(Meetstaat!$AB:$AB,Meetstaat!$D:$D,TabelInfo[[#This Row],[1]],Meetstaat!$E:$E,"SP")-SUMIFS(Meetstaat!$AB:$AB,Meetstaat!$D:$D,TabelInfo[[#This Row],[1]],Meetstaat!$E:$E,"VAR")-SUMIFS(Meetstaat!$AB:$AB,Meetstaat!$D:$D,TabelInfo[[#This Row],[1]],Meetstaat!$E:$E,"OP"),2)</f>
        <v>0</v>
      </c>
      <c r="H43" s="125">
        <f>ROUND(SUMIF(Meetstaat!$D:$D,TabelInfo[[#This Row],[1]],Meetstaat!$AG:$AG)-SUMIFS(Meetstaat!$AG:$AG,Meetstaat!$D:$D,TabelInfo[[#This Row],[1]],Meetstaat!$E:$E,"SP")-SUMIFS(Meetstaat!$AG:$AG,Meetstaat!$D:$D,TabelInfo[[#This Row],[1]],Meetstaat!$E:$E,"VAR")-SUMIFS(Meetstaat!$AG:$AG,Meetstaat!$D:$D,TabelInfo[[#This Row],[1]],Meetstaat!$E:$E,"OP"),2)</f>
        <v>0</v>
      </c>
      <c r="I43" s="125">
        <f>ROUND(SUMIF(Meetstaat!$D:$D,TabelInfo[[#This Row],[1]],Meetstaat!$AF:$AF)-SUMIFS(Meetstaat!$AF:$AF,Meetstaat!$D:$D,TabelInfo[[#This Row],[1]],Meetstaat!$E:$E,"SP")-SUMIFS(Meetstaat!$AF:$AF,Meetstaat!$D:$D,TabelInfo[[#This Row],[1]],Meetstaat!$E:$E,"VAR")-SUMIFS(Meetstaat!$AF:$AF,Meetstaat!$D:$D,TabelInfo[[#This Row],[1]],Meetstaat!$E:$E,"OP"),2)</f>
        <v>0</v>
      </c>
      <c r="J43" s="125">
        <f t="shared" si="0"/>
        <v>0</v>
      </c>
      <c r="K43" s="119">
        <f t="shared" si="1"/>
        <v>41.31</v>
      </c>
      <c r="L43" s="516" t="s">
        <v>4637</v>
      </c>
      <c r="M43" s="519">
        <v>201</v>
      </c>
      <c r="N43" s="516"/>
    </row>
    <row r="44" spans="1:14" ht="12.75" customHeight="1">
      <c r="A44" s="58"/>
      <c r="B44" s="59"/>
      <c r="C44" s="250" t="s">
        <v>4537</v>
      </c>
      <c r="D44" s="123"/>
      <c r="E44" s="124" t="str">
        <f>_xlfn.XLOOKUP(TabelInfo[[#This Row],[1]],TabelAankoop[CODE],TabelAankoop[Description])</f>
        <v>Percements</v>
      </c>
      <c r="F44" s="125">
        <f>ROUND(SUMIF(Meetstaat!$D:$D,TabelInfo[[#This Row],[1]],Meetstaat!$O:$O)-SUMIFS(Meetstaat!$O:$O,Meetstaat!$D:$D,TabelInfo[[#This Row],[1]],Meetstaat!$E:$E,"SP")-SUMIFS(Meetstaat!$O:$O,Meetstaat!$D:$D,TabelInfo[[#This Row],[1]],Meetstaat!$E:$E,"VAR")-SUMIFS(Meetstaat!$O:$O,Meetstaat!$D:$D,TabelInfo[[#This Row],[1]],Meetstaat!$E:$E,"OP"),2)</f>
        <v>0</v>
      </c>
      <c r="G44" s="125">
        <f>ROUND(SUMIF(Meetstaat!$D:$D,TabelInfo[[#This Row],[1]],Meetstaat!$AB:$AB)-SUMIFS(Meetstaat!$AB:$AB,Meetstaat!$D:$D,TabelInfo[[#This Row],[1]],Meetstaat!$E:$E,"SP")-SUMIFS(Meetstaat!$AB:$AB,Meetstaat!$D:$D,TabelInfo[[#This Row],[1]],Meetstaat!$E:$E,"VAR")-SUMIFS(Meetstaat!$AB:$AB,Meetstaat!$D:$D,TabelInfo[[#This Row],[1]],Meetstaat!$E:$E,"OP"),2)</f>
        <v>0</v>
      </c>
      <c r="H44" s="125">
        <f>ROUND(SUMIF(Meetstaat!$D:$D,TabelInfo[[#This Row],[1]],Meetstaat!$AG:$AG)-SUMIFS(Meetstaat!$AG:$AG,Meetstaat!$D:$D,TabelInfo[[#This Row],[1]],Meetstaat!$E:$E,"SP")-SUMIFS(Meetstaat!$AG:$AG,Meetstaat!$D:$D,TabelInfo[[#This Row],[1]],Meetstaat!$E:$E,"VAR")-SUMIFS(Meetstaat!$AG:$AG,Meetstaat!$D:$D,TabelInfo[[#This Row],[1]],Meetstaat!$E:$E,"OP"),2)</f>
        <v>0</v>
      </c>
      <c r="I44" s="125">
        <f>ROUND(SUMIF(Meetstaat!$D:$D,TabelInfo[[#This Row],[1]],Meetstaat!$AF:$AF)-SUMIFS(Meetstaat!$AF:$AF,Meetstaat!$D:$D,TabelInfo[[#This Row],[1]],Meetstaat!$E:$E,"SP")-SUMIFS(Meetstaat!$AF:$AF,Meetstaat!$D:$D,TabelInfo[[#This Row],[1]],Meetstaat!$E:$E,"VAR")-SUMIFS(Meetstaat!$AF:$AF,Meetstaat!$D:$D,TabelInfo[[#This Row],[1]],Meetstaat!$E:$E,"OP"),2)</f>
        <v>0</v>
      </c>
      <c r="J44" s="125">
        <f t="shared" ref="J44:J75" si="2">I44*K44</f>
        <v>0</v>
      </c>
      <c r="K44" s="119">
        <f t="shared" ref="K44:K75" si="3">BasisUurloon</f>
        <v>41.31</v>
      </c>
      <c r="L44" s="516" t="s">
        <v>4637</v>
      </c>
      <c r="M44" s="519">
        <v>201</v>
      </c>
      <c r="N44" s="516"/>
    </row>
    <row r="45" spans="1:14" ht="12.75" customHeight="1">
      <c r="A45" s="58"/>
      <c r="B45" s="58"/>
      <c r="C45" s="250" t="s">
        <v>4444</v>
      </c>
      <c r="D45" s="123"/>
      <c r="E45" s="124" t="str">
        <f>_xlfn.XLOOKUP(TabelInfo[[#This Row],[1]],TabelAankoop[CODE],TabelAankoop[Description])</f>
        <v>Canalisation Appel Infirmière</v>
      </c>
      <c r="F45" s="125">
        <f>ROUND(SUMIF(Meetstaat!$D:$D,TabelInfo[[#This Row],[1]],Meetstaat!$O:$O)-SUMIFS(Meetstaat!$O:$O,Meetstaat!$D:$D,TabelInfo[[#This Row],[1]],Meetstaat!$E:$E,"SP")-SUMIFS(Meetstaat!$O:$O,Meetstaat!$D:$D,TabelInfo[[#This Row],[1]],Meetstaat!$E:$E,"VAR")-SUMIFS(Meetstaat!$O:$O,Meetstaat!$D:$D,TabelInfo[[#This Row],[1]],Meetstaat!$E:$E,"OP"),2)</f>
        <v>0</v>
      </c>
      <c r="G45" s="125">
        <f>ROUND(SUMIF(Meetstaat!$D:$D,TabelInfo[[#This Row],[1]],Meetstaat!$AB:$AB)-SUMIFS(Meetstaat!$AB:$AB,Meetstaat!$D:$D,TabelInfo[[#This Row],[1]],Meetstaat!$E:$E,"SP")-SUMIFS(Meetstaat!$AB:$AB,Meetstaat!$D:$D,TabelInfo[[#This Row],[1]],Meetstaat!$E:$E,"VAR")-SUMIFS(Meetstaat!$AB:$AB,Meetstaat!$D:$D,TabelInfo[[#This Row],[1]],Meetstaat!$E:$E,"OP"),2)</f>
        <v>0</v>
      </c>
      <c r="H45" s="125">
        <f>ROUND(SUMIF(Meetstaat!$D:$D,TabelInfo[[#This Row],[1]],Meetstaat!$AG:$AG)-SUMIFS(Meetstaat!$AG:$AG,Meetstaat!$D:$D,TabelInfo[[#This Row],[1]],Meetstaat!$E:$E,"SP")-SUMIFS(Meetstaat!$AG:$AG,Meetstaat!$D:$D,TabelInfo[[#This Row],[1]],Meetstaat!$E:$E,"VAR")-SUMIFS(Meetstaat!$AG:$AG,Meetstaat!$D:$D,TabelInfo[[#This Row],[1]],Meetstaat!$E:$E,"OP"),2)</f>
        <v>0</v>
      </c>
      <c r="I45" s="125">
        <f>ROUND(SUMIF(Meetstaat!$D:$D,TabelInfo[[#This Row],[1]],Meetstaat!$AF:$AF)-SUMIFS(Meetstaat!$AF:$AF,Meetstaat!$D:$D,TabelInfo[[#This Row],[1]],Meetstaat!$E:$E,"SP")-SUMIFS(Meetstaat!$AF:$AF,Meetstaat!$D:$D,TabelInfo[[#This Row],[1]],Meetstaat!$E:$E,"VAR")-SUMIFS(Meetstaat!$AF:$AF,Meetstaat!$D:$D,TabelInfo[[#This Row],[1]],Meetstaat!$E:$E,"OP"),2)</f>
        <v>0</v>
      </c>
      <c r="J45" s="125">
        <f t="shared" si="2"/>
        <v>0</v>
      </c>
      <c r="K45" s="119">
        <f t="shared" si="3"/>
        <v>41.31</v>
      </c>
      <c r="L45" s="516" t="s">
        <v>4638</v>
      </c>
      <c r="M45" s="519">
        <v>202</v>
      </c>
      <c r="N45" s="516"/>
    </row>
    <row r="46" spans="1:14" ht="12.75" customHeight="1">
      <c r="A46" s="58"/>
      <c r="B46" s="59"/>
      <c r="C46" s="250" t="s">
        <v>3512</v>
      </c>
      <c r="D46" s="123"/>
      <c r="E46" s="124" t="str">
        <f>_xlfn.XLOOKUP(TabelInfo[[#This Row],[1]],TabelAankoop[CODE],TabelAankoop[Description])</f>
        <v>Canalisation Câblage Structuré</v>
      </c>
      <c r="F46" s="125">
        <f>ROUND(SUMIF(Meetstaat!$D:$D,TabelInfo[[#This Row],[1]],Meetstaat!$O:$O)-SUMIFS(Meetstaat!$O:$O,Meetstaat!$D:$D,TabelInfo[[#This Row],[1]],Meetstaat!$E:$E,"SP")-SUMIFS(Meetstaat!$O:$O,Meetstaat!$D:$D,TabelInfo[[#This Row],[1]],Meetstaat!$E:$E,"VAR")-SUMIFS(Meetstaat!$O:$O,Meetstaat!$D:$D,TabelInfo[[#This Row],[1]],Meetstaat!$E:$E,"OP"),2)</f>
        <v>65704.36</v>
      </c>
      <c r="G46" s="125">
        <f>ROUND(SUMIF(Meetstaat!$D:$D,TabelInfo[[#This Row],[1]],Meetstaat!$AB:$AB)-SUMIFS(Meetstaat!$AB:$AB,Meetstaat!$D:$D,TabelInfo[[#This Row],[1]],Meetstaat!$E:$E,"SP")-SUMIFS(Meetstaat!$AB:$AB,Meetstaat!$D:$D,TabelInfo[[#This Row],[1]],Meetstaat!$E:$E,"VAR")-SUMIFS(Meetstaat!$AB:$AB,Meetstaat!$D:$D,TabelInfo[[#This Row],[1]],Meetstaat!$E:$E,"OP"),2)</f>
        <v>18609.95</v>
      </c>
      <c r="H46" s="125">
        <f>ROUND(SUMIF(Meetstaat!$D:$D,TabelInfo[[#This Row],[1]],Meetstaat!$AG:$AG)-SUMIFS(Meetstaat!$AG:$AG,Meetstaat!$D:$D,TabelInfo[[#This Row],[1]],Meetstaat!$E:$E,"SP")-SUMIFS(Meetstaat!$AG:$AG,Meetstaat!$D:$D,TabelInfo[[#This Row],[1]],Meetstaat!$E:$E,"VAR")-SUMIFS(Meetstaat!$AG:$AG,Meetstaat!$D:$D,TabelInfo[[#This Row],[1]],Meetstaat!$E:$E,"OP"),2)</f>
        <v>0</v>
      </c>
      <c r="I46" s="125">
        <f>ROUND(SUMIF(Meetstaat!$D:$D,TabelInfo[[#This Row],[1]],Meetstaat!$AF:$AF)-SUMIFS(Meetstaat!$AF:$AF,Meetstaat!$D:$D,TabelInfo[[#This Row],[1]],Meetstaat!$E:$E,"SP")-SUMIFS(Meetstaat!$AF:$AF,Meetstaat!$D:$D,TabelInfo[[#This Row],[1]],Meetstaat!$E:$E,"VAR")-SUMIFS(Meetstaat!$AF:$AF,Meetstaat!$D:$D,TabelInfo[[#This Row],[1]],Meetstaat!$E:$E,"OP"),2)</f>
        <v>691.5</v>
      </c>
      <c r="J46" s="125">
        <f t="shared" si="2"/>
        <v>28565.865000000002</v>
      </c>
      <c r="K46" s="119">
        <f t="shared" si="3"/>
        <v>41.31</v>
      </c>
      <c r="L46" s="516" t="s">
        <v>4638</v>
      </c>
      <c r="M46" s="519">
        <v>202</v>
      </c>
      <c r="N46" s="516"/>
    </row>
    <row r="47" spans="1:14" ht="12.75" customHeight="1">
      <c r="A47" s="58"/>
      <c r="B47" s="58"/>
      <c r="C47" s="250" t="s">
        <v>3508</v>
      </c>
      <c r="D47" s="123"/>
      <c r="E47" s="124" t="str">
        <f>_xlfn.XLOOKUP(TabelInfo[[#This Row],[1]],TabelAankoop[CODE],TabelAankoop[Description])</f>
        <v>Canalisation Détection Incendie</v>
      </c>
      <c r="F47" s="125">
        <f>ROUND(SUMIF(Meetstaat!$D:$D,TabelInfo[[#This Row],[1]],Meetstaat!$O:$O)-SUMIFS(Meetstaat!$O:$O,Meetstaat!$D:$D,TabelInfo[[#This Row],[1]],Meetstaat!$E:$E,"SP")-SUMIFS(Meetstaat!$O:$O,Meetstaat!$D:$D,TabelInfo[[#This Row],[1]],Meetstaat!$E:$E,"VAR")-SUMIFS(Meetstaat!$O:$O,Meetstaat!$D:$D,TabelInfo[[#This Row],[1]],Meetstaat!$E:$E,"OP"),2)</f>
        <v>31125.42</v>
      </c>
      <c r="G47" s="125">
        <f>ROUND(SUMIF(Meetstaat!$D:$D,TabelInfo[[#This Row],[1]],Meetstaat!$AB:$AB)-SUMIFS(Meetstaat!$AB:$AB,Meetstaat!$D:$D,TabelInfo[[#This Row],[1]],Meetstaat!$E:$E,"SP")-SUMIFS(Meetstaat!$AB:$AB,Meetstaat!$D:$D,TabelInfo[[#This Row],[1]],Meetstaat!$E:$E,"VAR")-SUMIFS(Meetstaat!$AB:$AB,Meetstaat!$D:$D,TabelInfo[[#This Row],[1]],Meetstaat!$E:$E,"OP"),2)</f>
        <v>10170.19</v>
      </c>
      <c r="H47" s="125">
        <f>ROUND(SUMIF(Meetstaat!$D:$D,TabelInfo[[#This Row],[1]],Meetstaat!$AG:$AG)-SUMIFS(Meetstaat!$AG:$AG,Meetstaat!$D:$D,TabelInfo[[#This Row],[1]],Meetstaat!$E:$E,"SP")-SUMIFS(Meetstaat!$AG:$AG,Meetstaat!$D:$D,TabelInfo[[#This Row],[1]],Meetstaat!$E:$E,"VAR")-SUMIFS(Meetstaat!$AG:$AG,Meetstaat!$D:$D,TabelInfo[[#This Row],[1]],Meetstaat!$E:$E,"OP"),2)</f>
        <v>0</v>
      </c>
      <c r="I47" s="125">
        <f>ROUND(SUMIF(Meetstaat!$D:$D,TabelInfo[[#This Row],[1]],Meetstaat!$AF:$AF)-SUMIFS(Meetstaat!$AF:$AF,Meetstaat!$D:$D,TabelInfo[[#This Row],[1]],Meetstaat!$E:$E,"SP")-SUMIFS(Meetstaat!$AF:$AF,Meetstaat!$D:$D,TabelInfo[[#This Row],[1]],Meetstaat!$E:$E,"VAR")-SUMIFS(Meetstaat!$AF:$AF,Meetstaat!$D:$D,TabelInfo[[#This Row],[1]],Meetstaat!$E:$E,"OP"),2)</f>
        <v>298.88</v>
      </c>
      <c r="J47" s="125">
        <f t="shared" si="2"/>
        <v>12346.7328</v>
      </c>
      <c r="K47" s="119">
        <f t="shared" si="3"/>
        <v>41.31</v>
      </c>
      <c r="L47" s="516" t="s">
        <v>4638</v>
      </c>
      <c r="M47" s="519">
        <v>202</v>
      </c>
      <c r="N47" s="516"/>
    </row>
    <row r="48" spans="1:14" ht="12.75" customHeight="1">
      <c r="A48" s="58"/>
      <c r="B48" s="59"/>
      <c r="C48" s="250" t="s">
        <v>4454</v>
      </c>
      <c r="D48" s="123"/>
      <c r="E48" s="124" t="str">
        <f>_xlfn.XLOOKUP(TabelInfo[[#This Row],[1]],TabelAankoop[CODE],TabelAankoop[Description])</f>
        <v>Canalisation CCTV</v>
      </c>
      <c r="F48" s="125">
        <f>ROUND(SUMIF(Meetstaat!$D:$D,TabelInfo[[#This Row],[1]],Meetstaat!$O:$O)-SUMIFS(Meetstaat!$O:$O,Meetstaat!$D:$D,TabelInfo[[#This Row],[1]],Meetstaat!$E:$E,"SP")-SUMIFS(Meetstaat!$O:$O,Meetstaat!$D:$D,TabelInfo[[#This Row],[1]],Meetstaat!$E:$E,"VAR")-SUMIFS(Meetstaat!$O:$O,Meetstaat!$D:$D,TabelInfo[[#This Row],[1]],Meetstaat!$E:$E,"OP"),2)</f>
        <v>0</v>
      </c>
      <c r="G48" s="125">
        <f>ROUND(SUMIF(Meetstaat!$D:$D,TabelInfo[[#This Row],[1]],Meetstaat!$AB:$AB)-SUMIFS(Meetstaat!$AB:$AB,Meetstaat!$D:$D,TabelInfo[[#This Row],[1]],Meetstaat!$E:$E,"SP")-SUMIFS(Meetstaat!$AB:$AB,Meetstaat!$D:$D,TabelInfo[[#This Row],[1]],Meetstaat!$E:$E,"VAR")-SUMIFS(Meetstaat!$AB:$AB,Meetstaat!$D:$D,TabelInfo[[#This Row],[1]],Meetstaat!$E:$E,"OP"),2)</f>
        <v>0</v>
      </c>
      <c r="H48" s="125">
        <f>ROUND(SUMIF(Meetstaat!$D:$D,TabelInfo[[#This Row],[1]],Meetstaat!$AG:$AG)-SUMIFS(Meetstaat!$AG:$AG,Meetstaat!$D:$D,TabelInfo[[#This Row],[1]],Meetstaat!$E:$E,"SP")-SUMIFS(Meetstaat!$AG:$AG,Meetstaat!$D:$D,TabelInfo[[#This Row],[1]],Meetstaat!$E:$E,"VAR")-SUMIFS(Meetstaat!$AG:$AG,Meetstaat!$D:$D,TabelInfo[[#This Row],[1]],Meetstaat!$E:$E,"OP"),2)</f>
        <v>0</v>
      </c>
      <c r="I48" s="125">
        <f>ROUND(SUMIF(Meetstaat!$D:$D,TabelInfo[[#This Row],[1]],Meetstaat!$AF:$AF)-SUMIFS(Meetstaat!$AF:$AF,Meetstaat!$D:$D,TabelInfo[[#This Row],[1]],Meetstaat!$E:$E,"SP")-SUMIFS(Meetstaat!$AF:$AF,Meetstaat!$D:$D,TabelInfo[[#This Row],[1]],Meetstaat!$E:$E,"VAR")-SUMIFS(Meetstaat!$AF:$AF,Meetstaat!$D:$D,TabelInfo[[#This Row],[1]],Meetstaat!$E:$E,"OP"),2)</f>
        <v>0</v>
      </c>
      <c r="J48" s="125">
        <f t="shared" si="2"/>
        <v>0</v>
      </c>
      <c r="K48" s="119">
        <f t="shared" si="3"/>
        <v>41.31</v>
      </c>
      <c r="L48" s="516" t="s">
        <v>4638</v>
      </c>
      <c r="M48" s="519">
        <v>202</v>
      </c>
      <c r="N48" s="516"/>
    </row>
    <row r="49" spans="1:14" ht="12.75" customHeight="1">
      <c r="A49" s="58"/>
      <c r="B49" s="58"/>
      <c r="C49" s="250" t="s">
        <v>4102</v>
      </c>
      <c r="D49" s="123"/>
      <c r="E49" s="124" t="str">
        <f>_xlfn.XLOOKUP(TabelInfo[[#This Row],[1]],TabelAankoop[CODE],TabelAankoop[Description])</f>
        <v>Canalisation Intrusion</v>
      </c>
      <c r="F49" s="125">
        <f>ROUND(SUMIF(Meetstaat!$D:$D,TabelInfo[[#This Row],[1]],Meetstaat!$O:$O)-SUMIFS(Meetstaat!$O:$O,Meetstaat!$D:$D,TabelInfo[[#This Row],[1]],Meetstaat!$E:$E,"SP")-SUMIFS(Meetstaat!$O:$O,Meetstaat!$D:$D,TabelInfo[[#This Row],[1]],Meetstaat!$E:$E,"VAR")-SUMIFS(Meetstaat!$O:$O,Meetstaat!$D:$D,TabelInfo[[#This Row],[1]],Meetstaat!$E:$E,"OP"),2)</f>
        <v>1126.81</v>
      </c>
      <c r="G49" s="125">
        <f>ROUND(SUMIF(Meetstaat!$D:$D,TabelInfo[[#This Row],[1]],Meetstaat!$AB:$AB)-SUMIFS(Meetstaat!$AB:$AB,Meetstaat!$D:$D,TabelInfo[[#This Row],[1]],Meetstaat!$E:$E,"SP")-SUMIFS(Meetstaat!$AB:$AB,Meetstaat!$D:$D,TabelInfo[[#This Row],[1]],Meetstaat!$E:$E,"VAR")-SUMIFS(Meetstaat!$AB:$AB,Meetstaat!$D:$D,TabelInfo[[#This Row],[1]],Meetstaat!$E:$E,"OP"),2)</f>
        <v>781.2</v>
      </c>
      <c r="H49" s="125">
        <f>ROUND(SUMIF(Meetstaat!$D:$D,TabelInfo[[#This Row],[1]],Meetstaat!$AG:$AG)-SUMIFS(Meetstaat!$AG:$AG,Meetstaat!$D:$D,TabelInfo[[#This Row],[1]],Meetstaat!$E:$E,"SP")-SUMIFS(Meetstaat!$AG:$AG,Meetstaat!$D:$D,TabelInfo[[#This Row],[1]],Meetstaat!$E:$E,"VAR")-SUMIFS(Meetstaat!$AG:$AG,Meetstaat!$D:$D,TabelInfo[[#This Row],[1]],Meetstaat!$E:$E,"OP"),2)</f>
        <v>0</v>
      </c>
      <c r="I49" s="125">
        <f>ROUND(SUMIF(Meetstaat!$D:$D,TabelInfo[[#This Row],[1]],Meetstaat!$AF:$AF)-SUMIFS(Meetstaat!$AF:$AF,Meetstaat!$D:$D,TabelInfo[[#This Row],[1]],Meetstaat!$E:$E,"SP")-SUMIFS(Meetstaat!$AF:$AF,Meetstaat!$D:$D,TabelInfo[[#This Row],[1]],Meetstaat!$E:$E,"VAR")-SUMIFS(Meetstaat!$AF:$AF,Meetstaat!$D:$D,TabelInfo[[#This Row],[1]],Meetstaat!$E:$E,"OP"),2)</f>
        <v>2</v>
      </c>
      <c r="J49" s="125">
        <f t="shared" si="2"/>
        <v>82.62</v>
      </c>
      <c r="K49" s="119">
        <f t="shared" si="3"/>
        <v>41.31</v>
      </c>
      <c r="L49" s="516" t="s">
        <v>4638</v>
      </c>
      <c r="M49" s="519">
        <v>202</v>
      </c>
      <c r="N49" s="516"/>
    </row>
    <row r="50" spans="1:14" ht="12.75" customHeight="1">
      <c r="A50" s="58"/>
      <c r="B50" s="59"/>
      <c r="C50" s="250" t="s">
        <v>4135</v>
      </c>
      <c r="D50" s="123"/>
      <c r="E50" s="124" t="str">
        <f>_xlfn.XLOOKUP(TabelInfo[[#This Row],[1]],TabelAankoop[CODE],TabelAankoop[Description])</f>
        <v>Canalisation Controle d'Accès</v>
      </c>
      <c r="F50" s="125">
        <f>ROUND(SUMIF(Meetstaat!$D:$D,TabelInfo[[#This Row],[1]],Meetstaat!$O:$O)-SUMIFS(Meetstaat!$O:$O,Meetstaat!$D:$D,TabelInfo[[#This Row],[1]],Meetstaat!$E:$E,"SP")-SUMIFS(Meetstaat!$O:$O,Meetstaat!$D:$D,TabelInfo[[#This Row],[1]],Meetstaat!$E:$E,"VAR")-SUMIFS(Meetstaat!$O:$O,Meetstaat!$D:$D,TabelInfo[[#This Row],[1]],Meetstaat!$E:$E,"OP"),2)</f>
        <v>5000.01</v>
      </c>
      <c r="G50" s="125">
        <f>ROUND(SUMIF(Meetstaat!$D:$D,TabelInfo[[#This Row],[1]],Meetstaat!$AB:$AB)-SUMIFS(Meetstaat!$AB:$AB,Meetstaat!$D:$D,TabelInfo[[#This Row],[1]],Meetstaat!$E:$E,"SP")-SUMIFS(Meetstaat!$AB:$AB,Meetstaat!$D:$D,TabelInfo[[#This Row],[1]],Meetstaat!$E:$E,"VAR")-SUMIFS(Meetstaat!$AB:$AB,Meetstaat!$D:$D,TabelInfo[[#This Row],[1]],Meetstaat!$E:$E,"OP"),2)</f>
        <v>885.1</v>
      </c>
      <c r="H50" s="125">
        <f>ROUND(SUMIF(Meetstaat!$D:$D,TabelInfo[[#This Row],[1]],Meetstaat!$AG:$AG)-SUMIFS(Meetstaat!$AG:$AG,Meetstaat!$D:$D,TabelInfo[[#This Row],[1]],Meetstaat!$E:$E,"SP")-SUMIFS(Meetstaat!$AG:$AG,Meetstaat!$D:$D,TabelInfo[[#This Row],[1]],Meetstaat!$E:$E,"VAR")-SUMIFS(Meetstaat!$AG:$AG,Meetstaat!$D:$D,TabelInfo[[#This Row],[1]],Meetstaat!$E:$E,"OP"),2)</f>
        <v>0</v>
      </c>
      <c r="I50" s="125">
        <f>ROUND(SUMIF(Meetstaat!$D:$D,TabelInfo[[#This Row],[1]],Meetstaat!$AF:$AF)-SUMIFS(Meetstaat!$AF:$AF,Meetstaat!$D:$D,TabelInfo[[#This Row],[1]],Meetstaat!$E:$E,"SP")-SUMIFS(Meetstaat!$AF:$AF,Meetstaat!$D:$D,TabelInfo[[#This Row],[1]],Meetstaat!$E:$E,"VAR")-SUMIFS(Meetstaat!$AF:$AF,Meetstaat!$D:$D,TabelInfo[[#This Row],[1]],Meetstaat!$E:$E,"OP"),2)</f>
        <v>64</v>
      </c>
      <c r="J50" s="125">
        <f t="shared" si="2"/>
        <v>2643.84</v>
      </c>
      <c r="K50" s="119">
        <f t="shared" si="3"/>
        <v>41.31</v>
      </c>
      <c r="L50" s="516" t="s">
        <v>4638</v>
      </c>
      <c r="M50" s="519">
        <v>202</v>
      </c>
      <c r="N50" s="516"/>
    </row>
    <row r="51" spans="1:14" ht="12.75" customHeight="1">
      <c r="A51" s="58"/>
      <c r="B51" s="58"/>
      <c r="C51" s="250" t="s">
        <v>4462</v>
      </c>
      <c r="D51" s="123"/>
      <c r="E51" s="124" t="str">
        <f>_xlfn.XLOOKUP(TabelInfo[[#This Row],[1]],TabelAankoop[CODE],TabelAankoop[Description])</f>
        <v>Canalisation Automatisation de porte</v>
      </c>
      <c r="F51" s="125">
        <f>ROUND(SUMIF(Meetstaat!$D:$D,TabelInfo[[#This Row],[1]],Meetstaat!$O:$O)-SUMIFS(Meetstaat!$O:$O,Meetstaat!$D:$D,TabelInfo[[#This Row],[1]],Meetstaat!$E:$E,"SP")-SUMIFS(Meetstaat!$O:$O,Meetstaat!$D:$D,TabelInfo[[#This Row],[1]],Meetstaat!$E:$E,"VAR")-SUMIFS(Meetstaat!$O:$O,Meetstaat!$D:$D,TabelInfo[[#This Row],[1]],Meetstaat!$E:$E,"OP"),2)</f>
        <v>0</v>
      </c>
      <c r="G51" s="125">
        <f>ROUND(SUMIF(Meetstaat!$D:$D,TabelInfo[[#This Row],[1]],Meetstaat!$AB:$AB)-SUMIFS(Meetstaat!$AB:$AB,Meetstaat!$D:$D,TabelInfo[[#This Row],[1]],Meetstaat!$E:$E,"SP")-SUMIFS(Meetstaat!$AB:$AB,Meetstaat!$D:$D,TabelInfo[[#This Row],[1]],Meetstaat!$E:$E,"VAR")-SUMIFS(Meetstaat!$AB:$AB,Meetstaat!$D:$D,TabelInfo[[#This Row],[1]],Meetstaat!$E:$E,"OP"),2)</f>
        <v>0</v>
      </c>
      <c r="H51" s="125">
        <f>ROUND(SUMIF(Meetstaat!$D:$D,TabelInfo[[#This Row],[1]],Meetstaat!$AG:$AG)-SUMIFS(Meetstaat!$AG:$AG,Meetstaat!$D:$D,TabelInfo[[#This Row],[1]],Meetstaat!$E:$E,"SP")-SUMIFS(Meetstaat!$AG:$AG,Meetstaat!$D:$D,TabelInfo[[#This Row],[1]],Meetstaat!$E:$E,"VAR")-SUMIFS(Meetstaat!$AG:$AG,Meetstaat!$D:$D,TabelInfo[[#This Row],[1]],Meetstaat!$E:$E,"OP"),2)</f>
        <v>0</v>
      </c>
      <c r="I51" s="125">
        <f>ROUND(SUMIF(Meetstaat!$D:$D,TabelInfo[[#This Row],[1]],Meetstaat!$AF:$AF)-SUMIFS(Meetstaat!$AF:$AF,Meetstaat!$D:$D,TabelInfo[[#This Row],[1]],Meetstaat!$E:$E,"SP")-SUMIFS(Meetstaat!$AF:$AF,Meetstaat!$D:$D,TabelInfo[[#This Row],[1]],Meetstaat!$E:$E,"VAR")-SUMIFS(Meetstaat!$AF:$AF,Meetstaat!$D:$D,TabelInfo[[#This Row],[1]],Meetstaat!$E:$E,"OP"),2)</f>
        <v>0</v>
      </c>
      <c r="J51" s="125">
        <f t="shared" si="2"/>
        <v>0</v>
      </c>
      <c r="K51" s="119">
        <f t="shared" si="3"/>
        <v>41.31</v>
      </c>
      <c r="L51" s="516" t="s">
        <v>4638</v>
      </c>
      <c r="M51" s="519">
        <v>202</v>
      </c>
      <c r="N51" s="516"/>
    </row>
    <row r="52" spans="1:14" ht="12.75" customHeight="1">
      <c r="A52" s="58"/>
      <c r="B52" s="59"/>
      <c r="C52" s="250" t="s">
        <v>4466</v>
      </c>
      <c r="D52" s="123"/>
      <c r="E52" s="124" t="str">
        <f>_xlfn.XLOOKUP(TabelInfo[[#This Row],[1]],TabelAankoop[CODE],TabelAankoop[Description])</f>
        <v>Canalisation Enregistrement du Temps</v>
      </c>
      <c r="F52" s="125">
        <f>ROUND(SUMIF(Meetstaat!$D:$D,TabelInfo[[#This Row],[1]],Meetstaat!$O:$O)-SUMIFS(Meetstaat!$O:$O,Meetstaat!$D:$D,TabelInfo[[#This Row],[1]],Meetstaat!$E:$E,"SP")-SUMIFS(Meetstaat!$O:$O,Meetstaat!$D:$D,TabelInfo[[#This Row],[1]],Meetstaat!$E:$E,"VAR")-SUMIFS(Meetstaat!$O:$O,Meetstaat!$D:$D,TabelInfo[[#This Row],[1]],Meetstaat!$E:$E,"OP"),2)</f>
        <v>0</v>
      </c>
      <c r="G52" s="125">
        <f>ROUND(SUMIF(Meetstaat!$D:$D,TabelInfo[[#This Row],[1]],Meetstaat!$AB:$AB)-SUMIFS(Meetstaat!$AB:$AB,Meetstaat!$D:$D,TabelInfo[[#This Row],[1]],Meetstaat!$E:$E,"SP")-SUMIFS(Meetstaat!$AB:$AB,Meetstaat!$D:$D,TabelInfo[[#This Row],[1]],Meetstaat!$E:$E,"VAR")-SUMIFS(Meetstaat!$AB:$AB,Meetstaat!$D:$D,TabelInfo[[#This Row],[1]],Meetstaat!$E:$E,"OP"),2)</f>
        <v>0</v>
      </c>
      <c r="H52" s="125">
        <f>ROUND(SUMIF(Meetstaat!$D:$D,TabelInfo[[#This Row],[1]],Meetstaat!$AG:$AG)-SUMIFS(Meetstaat!$AG:$AG,Meetstaat!$D:$D,TabelInfo[[#This Row],[1]],Meetstaat!$E:$E,"SP")-SUMIFS(Meetstaat!$AG:$AG,Meetstaat!$D:$D,TabelInfo[[#This Row],[1]],Meetstaat!$E:$E,"VAR")-SUMIFS(Meetstaat!$AG:$AG,Meetstaat!$D:$D,TabelInfo[[#This Row],[1]],Meetstaat!$E:$E,"OP"),2)</f>
        <v>0</v>
      </c>
      <c r="I52" s="125">
        <f>ROUND(SUMIF(Meetstaat!$D:$D,TabelInfo[[#This Row],[1]],Meetstaat!$AF:$AF)-SUMIFS(Meetstaat!$AF:$AF,Meetstaat!$D:$D,TabelInfo[[#This Row],[1]],Meetstaat!$E:$E,"SP")-SUMIFS(Meetstaat!$AF:$AF,Meetstaat!$D:$D,TabelInfo[[#This Row],[1]],Meetstaat!$E:$E,"VAR")-SUMIFS(Meetstaat!$AF:$AF,Meetstaat!$D:$D,TabelInfo[[#This Row],[1]],Meetstaat!$E:$E,"OP"),2)</f>
        <v>0</v>
      </c>
      <c r="J52" s="125">
        <f t="shared" si="2"/>
        <v>0</v>
      </c>
      <c r="K52" s="119">
        <f t="shared" si="3"/>
        <v>41.31</v>
      </c>
      <c r="L52" s="516" t="s">
        <v>4638</v>
      </c>
      <c r="M52" s="519">
        <v>202</v>
      </c>
      <c r="N52" s="516"/>
    </row>
    <row r="53" spans="1:14" ht="12.75" customHeight="1">
      <c r="A53" s="58"/>
      <c r="B53" s="58"/>
      <c r="C53" s="250" t="s">
        <v>4470</v>
      </c>
      <c r="D53" s="123"/>
      <c r="E53" s="124" t="str">
        <f>_xlfn.XLOOKUP(TabelInfo[[#This Row],[1]],TabelAankoop[CODE],TabelAankoop[Description])</f>
        <v>Canalisation (Vidéo)parlophonie</v>
      </c>
      <c r="F53" s="125">
        <f>ROUND(SUMIF(Meetstaat!$D:$D,TabelInfo[[#This Row],[1]],Meetstaat!$O:$O)-SUMIFS(Meetstaat!$O:$O,Meetstaat!$D:$D,TabelInfo[[#This Row],[1]],Meetstaat!$E:$E,"SP")-SUMIFS(Meetstaat!$O:$O,Meetstaat!$D:$D,TabelInfo[[#This Row],[1]],Meetstaat!$E:$E,"VAR")-SUMIFS(Meetstaat!$O:$O,Meetstaat!$D:$D,TabelInfo[[#This Row],[1]],Meetstaat!$E:$E,"OP"),2)</f>
        <v>0</v>
      </c>
      <c r="G53" s="125">
        <f>ROUND(SUMIF(Meetstaat!$D:$D,TabelInfo[[#This Row],[1]],Meetstaat!$AB:$AB)-SUMIFS(Meetstaat!$AB:$AB,Meetstaat!$D:$D,TabelInfo[[#This Row],[1]],Meetstaat!$E:$E,"SP")-SUMIFS(Meetstaat!$AB:$AB,Meetstaat!$D:$D,TabelInfo[[#This Row],[1]],Meetstaat!$E:$E,"VAR")-SUMIFS(Meetstaat!$AB:$AB,Meetstaat!$D:$D,TabelInfo[[#This Row],[1]],Meetstaat!$E:$E,"OP"),2)</f>
        <v>0</v>
      </c>
      <c r="H53" s="125">
        <f>ROUND(SUMIF(Meetstaat!$D:$D,TabelInfo[[#This Row],[1]],Meetstaat!$AG:$AG)-SUMIFS(Meetstaat!$AG:$AG,Meetstaat!$D:$D,TabelInfo[[#This Row],[1]],Meetstaat!$E:$E,"SP")-SUMIFS(Meetstaat!$AG:$AG,Meetstaat!$D:$D,TabelInfo[[#This Row],[1]],Meetstaat!$E:$E,"VAR")-SUMIFS(Meetstaat!$AG:$AG,Meetstaat!$D:$D,TabelInfo[[#This Row],[1]],Meetstaat!$E:$E,"OP"),2)</f>
        <v>0</v>
      </c>
      <c r="I53" s="125">
        <f>ROUND(SUMIF(Meetstaat!$D:$D,TabelInfo[[#This Row],[1]],Meetstaat!$AF:$AF)-SUMIFS(Meetstaat!$AF:$AF,Meetstaat!$D:$D,TabelInfo[[#This Row],[1]],Meetstaat!$E:$E,"SP")-SUMIFS(Meetstaat!$AF:$AF,Meetstaat!$D:$D,TabelInfo[[#This Row],[1]],Meetstaat!$E:$E,"VAR")-SUMIFS(Meetstaat!$AF:$AF,Meetstaat!$D:$D,TabelInfo[[#This Row],[1]],Meetstaat!$E:$E,"OP"),2)</f>
        <v>0</v>
      </c>
      <c r="J53" s="125">
        <f t="shared" si="2"/>
        <v>0</v>
      </c>
      <c r="K53" s="119">
        <f t="shared" si="3"/>
        <v>41.31</v>
      </c>
      <c r="L53" s="516" t="s">
        <v>4638</v>
      </c>
      <c r="M53" s="519">
        <v>202</v>
      </c>
      <c r="N53" s="516"/>
    </row>
    <row r="54" spans="1:14" ht="12.75" customHeight="1">
      <c r="A54" s="58"/>
      <c r="B54" s="59"/>
      <c r="C54" s="250" t="s">
        <v>4474</v>
      </c>
      <c r="D54" s="123"/>
      <c r="E54" s="124" t="str">
        <f>_xlfn.XLOOKUP(TabelInfo[[#This Row],[1]],TabelAankoop[CODE],TabelAankoop[Description])</f>
        <v>Canalisation Interphonie</v>
      </c>
      <c r="F54" s="125">
        <f>ROUND(SUMIF(Meetstaat!$D:$D,TabelInfo[[#This Row],[1]],Meetstaat!$O:$O)-SUMIFS(Meetstaat!$O:$O,Meetstaat!$D:$D,TabelInfo[[#This Row],[1]],Meetstaat!$E:$E,"SP")-SUMIFS(Meetstaat!$O:$O,Meetstaat!$D:$D,TabelInfo[[#This Row],[1]],Meetstaat!$E:$E,"VAR")-SUMIFS(Meetstaat!$O:$O,Meetstaat!$D:$D,TabelInfo[[#This Row],[1]],Meetstaat!$E:$E,"OP"),2)</f>
        <v>0</v>
      </c>
      <c r="G54" s="125">
        <f>ROUND(SUMIF(Meetstaat!$D:$D,TabelInfo[[#This Row],[1]],Meetstaat!$AB:$AB)-SUMIFS(Meetstaat!$AB:$AB,Meetstaat!$D:$D,TabelInfo[[#This Row],[1]],Meetstaat!$E:$E,"SP")-SUMIFS(Meetstaat!$AB:$AB,Meetstaat!$D:$D,TabelInfo[[#This Row],[1]],Meetstaat!$E:$E,"VAR")-SUMIFS(Meetstaat!$AB:$AB,Meetstaat!$D:$D,TabelInfo[[#This Row],[1]],Meetstaat!$E:$E,"OP"),2)</f>
        <v>0</v>
      </c>
      <c r="H54" s="125">
        <f>ROUND(SUMIF(Meetstaat!$D:$D,TabelInfo[[#This Row],[1]],Meetstaat!$AG:$AG)-SUMIFS(Meetstaat!$AG:$AG,Meetstaat!$D:$D,TabelInfo[[#This Row],[1]],Meetstaat!$E:$E,"SP")-SUMIFS(Meetstaat!$AG:$AG,Meetstaat!$D:$D,TabelInfo[[#This Row],[1]],Meetstaat!$E:$E,"VAR")-SUMIFS(Meetstaat!$AG:$AG,Meetstaat!$D:$D,TabelInfo[[#This Row],[1]],Meetstaat!$E:$E,"OP"),2)</f>
        <v>0</v>
      </c>
      <c r="I54" s="125">
        <f>ROUND(SUMIF(Meetstaat!$D:$D,TabelInfo[[#This Row],[1]],Meetstaat!$AF:$AF)-SUMIFS(Meetstaat!$AF:$AF,Meetstaat!$D:$D,TabelInfo[[#This Row],[1]],Meetstaat!$E:$E,"SP")-SUMIFS(Meetstaat!$AF:$AF,Meetstaat!$D:$D,TabelInfo[[#This Row],[1]],Meetstaat!$E:$E,"VAR")-SUMIFS(Meetstaat!$AF:$AF,Meetstaat!$D:$D,TabelInfo[[#This Row],[1]],Meetstaat!$E:$E,"OP"),2)</f>
        <v>0</v>
      </c>
      <c r="J54" s="125">
        <f t="shared" si="2"/>
        <v>0</v>
      </c>
      <c r="K54" s="119">
        <f t="shared" si="3"/>
        <v>41.31</v>
      </c>
      <c r="L54" s="516" t="s">
        <v>4638</v>
      </c>
      <c r="M54" s="519">
        <v>202</v>
      </c>
      <c r="N54" s="516"/>
    </row>
    <row r="55" spans="1:14" ht="12.75" customHeight="1">
      <c r="A55" s="58"/>
      <c r="B55" s="58"/>
      <c r="C55" s="250" t="s">
        <v>4478</v>
      </c>
      <c r="D55" s="123"/>
      <c r="E55" s="124" t="str">
        <f>_xlfn.XLOOKUP(TabelInfo[[#This Row],[1]],TabelAankoop[CODE],TabelAankoop[Description])</f>
        <v>Canalisation Sonorisation</v>
      </c>
      <c r="F55" s="125">
        <f>ROUND(SUMIF(Meetstaat!$D:$D,TabelInfo[[#This Row],[1]],Meetstaat!$O:$O)-SUMIFS(Meetstaat!$O:$O,Meetstaat!$D:$D,TabelInfo[[#This Row],[1]],Meetstaat!$E:$E,"SP")-SUMIFS(Meetstaat!$O:$O,Meetstaat!$D:$D,TabelInfo[[#This Row],[1]],Meetstaat!$E:$E,"VAR")-SUMIFS(Meetstaat!$O:$O,Meetstaat!$D:$D,TabelInfo[[#This Row],[1]],Meetstaat!$E:$E,"OP"),2)</f>
        <v>0</v>
      </c>
      <c r="G55" s="125">
        <f>ROUND(SUMIF(Meetstaat!$D:$D,TabelInfo[[#This Row],[1]],Meetstaat!$AB:$AB)-SUMIFS(Meetstaat!$AB:$AB,Meetstaat!$D:$D,TabelInfo[[#This Row],[1]],Meetstaat!$E:$E,"SP")-SUMIFS(Meetstaat!$AB:$AB,Meetstaat!$D:$D,TabelInfo[[#This Row],[1]],Meetstaat!$E:$E,"VAR")-SUMIFS(Meetstaat!$AB:$AB,Meetstaat!$D:$D,TabelInfo[[#This Row],[1]],Meetstaat!$E:$E,"OP"),2)</f>
        <v>0</v>
      </c>
      <c r="H55" s="125">
        <f>ROUND(SUMIF(Meetstaat!$D:$D,TabelInfo[[#This Row],[1]],Meetstaat!$AG:$AG)-SUMIFS(Meetstaat!$AG:$AG,Meetstaat!$D:$D,TabelInfo[[#This Row],[1]],Meetstaat!$E:$E,"SP")-SUMIFS(Meetstaat!$AG:$AG,Meetstaat!$D:$D,TabelInfo[[#This Row],[1]],Meetstaat!$E:$E,"VAR")-SUMIFS(Meetstaat!$AG:$AG,Meetstaat!$D:$D,TabelInfo[[#This Row],[1]],Meetstaat!$E:$E,"OP"),2)</f>
        <v>0</v>
      </c>
      <c r="I55" s="125">
        <f>ROUND(SUMIF(Meetstaat!$D:$D,TabelInfo[[#This Row],[1]],Meetstaat!$AF:$AF)-SUMIFS(Meetstaat!$AF:$AF,Meetstaat!$D:$D,TabelInfo[[#This Row],[1]],Meetstaat!$E:$E,"SP")-SUMIFS(Meetstaat!$AF:$AF,Meetstaat!$D:$D,TabelInfo[[#This Row],[1]],Meetstaat!$E:$E,"VAR")-SUMIFS(Meetstaat!$AF:$AF,Meetstaat!$D:$D,TabelInfo[[#This Row],[1]],Meetstaat!$E:$E,"OP"),2)</f>
        <v>0</v>
      </c>
      <c r="J55" s="125">
        <f t="shared" si="2"/>
        <v>0</v>
      </c>
      <c r="K55" s="119">
        <f t="shared" si="3"/>
        <v>41.31</v>
      </c>
      <c r="L55" s="516" t="s">
        <v>4638</v>
      </c>
      <c r="M55" s="519">
        <v>202</v>
      </c>
      <c r="N55" s="516"/>
    </row>
    <row r="56" spans="1:14" ht="12.75" customHeight="1">
      <c r="A56" s="58"/>
      <c r="B56" s="59"/>
      <c r="C56" s="250" t="s">
        <v>4482</v>
      </c>
      <c r="D56" s="123"/>
      <c r="E56" s="124" t="str">
        <f>_xlfn.XLOOKUP(TabelInfo[[#This Row],[1]],TabelAankoop[CODE],TabelAankoop[Description])</f>
        <v>Canalisation Distribution TV</v>
      </c>
      <c r="F56" s="125">
        <f>ROUND(SUMIF(Meetstaat!$D:$D,TabelInfo[[#This Row],[1]],Meetstaat!$O:$O)-SUMIFS(Meetstaat!$O:$O,Meetstaat!$D:$D,TabelInfo[[#This Row],[1]],Meetstaat!$E:$E,"SP")-SUMIFS(Meetstaat!$O:$O,Meetstaat!$D:$D,TabelInfo[[#This Row],[1]],Meetstaat!$E:$E,"VAR")-SUMIFS(Meetstaat!$O:$O,Meetstaat!$D:$D,TabelInfo[[#This Row],[1]],Meetstaat!$E:$E,"OP"),2)</f>
        <v>0</v>
      </c>
      <c r="G56" s="125">
        <f>ROUND(SUMIF(Meetstaat!$D:$D,TabelInfo[[#This Row],[1]],Meetstaat!$AB:$AB)-SUMIFS(Meetstaat!$AB:$AB,Meetstaat!$D:$D,TabelInfo[[#This Row],[1]],Meetstaat!$E:$E,"SP")-SUMIFS(Meetstaat!$AB:$AB,Meetstaat!$D:$D,TabelInfo[[#This Row],[1]],Meetstaat!$E:$E,"VAR")-SUMIFS(Meetstaat!$AB:$AB,Meetstaat!$D:$D,TabelInfo[[#This Row],[1]],Meetstaat!$E:$E,"OP"),2)</f>
        <v>0</v>
      </c>
      <c r="H56" s="125">
        <f>ROUND(SUMIF(Meetstaat!$D:$D,TabelInfo[[#This Row],[1]],Meetstaat!$AG:$AG)-SUMIFS(Meetstaat!$AG:$AG,Meetstaat!$D:$D,TabelInfo[[#This Row],[1]],Meetstaat!$E:$E,"SP")-SUMIFS(Meetstaat!$AG:$AG,Meetstaat!$D:$D,TabelInfo[[#This Row],[1]],Meetstaat!$E:$E,"VAR")-SUMIFS(Meetstaat!$AG:$AG,Meetstaat!$D:$D,TabelInfo[[#This Row],[1]],Meetstaat!$E:$E,"OP"),2)</f>
        <v>0</v>
      </c>
      <c r="I56" s="125">
        <f>ROUND(SUMIF(Meetstaat!$D:$D,TabelInfo[[#This Row],[1]],Meetstaat!$AF:$AF)-SUMIFS(Meetstaat!$AF:$AF,Meetstaat!$D:$D,TabelInfo[[#This Row],[1]],Meetstaat!$E:$E,"SP")-SUMIFS(Meetstaat!$AF:$AF,Meetstaat!$D:$D,TabelInfo[[#This Row],[1]],Meetstaat!$E:$E,"VAR")-SUMIFS(Meetstaat!$AF:$AF,Meetstaat!$D:$D,TabelInfo[[#This Row],[1]],Meetstaat!$E:$E,"OP"),2)</f>
        <v>0</v>
      </c>
      <c r="J56" s="125">
        <f t="shared" si="2"/>
        <v>0</v>
      </c>
      <c r="K56" s="119">
        <f t="shared" si="3"/>
        <v>41.31</v>
      </c>
      <c r="L56" s="516" t="s">
        <v>4638</v>
      </c>
      <c r="M56" s="519">
        <v>202</v>
      </c>
      <c r="N56" s="516"/>
    </row>
    <row r="57" spans="1:14" ht="12.75" customHeight="1">
      <c r="A57" s="58"/>
      <c r="B57" s="58"/>
      <c r="C57" s="250" t="s">
        <v>4486</v>
      </c>
      <c r="D57" s="123"/>
      <c r="E57" s="124" t="str">
        <f>_xlfn.XLOOKUP(TabelInfo[[#This Row],[1]],TabelAankoop[CODE],TabelAankoop[Description])</f>
        <v>Canalisation Multimédia</v>
      </c>
      <c r="F57" s="125">
        <f>ROUND(SUMIF(Meetstaat!$D:$D,TabelInfo[[#This Row],[1]],Meetstaat!$O:$O)-SUMIFS(Meetstaat!$O:$O,Meetstaat!$D:$D,TabelInfo[[#This Row],[1]],Meetstaat!$E:$E,"SP")-SUMIFS(Meetstaat!$O:$O,Meetstaat!$D:$D,TabelInfo[[#This Row],[1]],Meetstaat!$E:$E,"VAR")-SUMIFS(Meetstaat!$O:$O,Meetstaat!$D:$D,TabelInfo[[#This Row],[1]],Meetstaat!$E:$E,"OP"),2)</f>
        <v>0</v>
      </c>
      <c r="G57" s="125">
        <f>ROUND(SUMIF(Meetstaat!$D:$D,TabelInfo[[#This Row],[1]],Meetstaat!$AB:$AB)-SUMIFS(Meetstaat!$AB:$AB,Meetstaat!$D:$D,TabelInfo[[#This Row],[1]],Meetstaat!$E:$E,"SP")-SUMIFS(Meetstaat!$AB:$AB,Meetstaat!$D:$D,TabelInfo[[#This Row],[1]],Meetstaat!$E:$E,"VAR")-SUMIFS(Meetstaat!$AB:$AB,Meetstaat!$D:$D,TabelInfo[[#This Row],[1]],Meetstaat!$E:$E,"OP"),2)</f>
        <v>0</v>
      </c>
      <c r="H57" s="125">
        <f>ROUND(SUMIF(Meetstaat!$D:$D,TabelInfo[[#This Row],[1]],Meetstaat!$AG:$AG)-SUMIFS(Meetstaat!$AG:$AG,Meetstaat!$D:$D,TabelInfo[[#This Row],[1]],Meetstaat!$E:$E,"SP")-SUMIFS(Meetstaat!$AG:$AG,Meetstaat!$D:$D,TabelInfo[[#This Row],[1]],Meetstaat!$E:$E,"VAR")-SUMIFS(Meetstaat!$AG:$AG,Meetstaat!$D:$D,TabelInfo[[#This Row],[1]],Meetstaat!$E:$E,"OP"),2)</f>
        <v>0</v>
      </c>
      <c r="I57" s="125">
        <f>ROUND(SUMIF(Meetstaat!$D:$D,TabelInfo[[#This Row],[1]],Meetstaat!$AF:$AF)-SUMIFS(Meetstaat!$AF:$AF,Meetstaat!$D:$D,TabelInfo[[#This Row],[1]],Meetstaat!$E:$E,"SP")-SUMIFS(Meetstaat!$AF:$AF,Meetstaat!$D:$D,TabelInfo[[#This Row],[1]],Meetstaat!$E:$E,"VAR")-SUMIFS(Meetstaat!$AF:$AF,Meetstaat!$D:$D,TabelInfo[[#This Row],[1]],Meetstaat!$E:$E,"OP"),2)</f>
        <v>0</v>
      </c>
      <c r="J57" s="125">
        <f t="shared" si="2"/>
        <v>0</v>
      </c>
      <c r="K57" s="119">
        <f t="shared" si="3"/>
        <v>41.31</v>
      </c>
      <c r="L57" s="516" t="s">
        <v>4638</v>
      </c>
      <c r="M57" s="519">
        <v>202</v>
      </c>
      <c r="N57" s="516"/>
    </row>
    <row r="58" spans="1:14" ht="12.75" customHeight="1">
      <c r="A58" s="58"/>
      <c r="B58" s="59"/>
      <c r="C58" s="250" t="s">
        <v>4493</v>
      </c>
      <c r="D58" s="123"/>
      <c r="E58" s="124" t="str">
        <f>_xlfn.XLOOKUP(TabelInfo[[#This Row],[1]],TabelAankoop[CODE],TabelAankoop[Description])</f>
        <v>Canalisation Horloge</v>
      </c>
      <c r="F58" s="125">
        <f>ROUND(SUMIF(Meetstaat!$D:$D,TabelInfo[[#This Row],[1]],Meetstaat!$O:$O)-SUMIFS(Meetstaat!$O:$O,Meetstaat!$D:$D,TabelInfo[[#This Row],[1]],Meetstaat!$E:$E,"SP")-SUMIFS(Meetstaat!$O:$O,Meetstaat!$D:$D,TabelInfo[[#This Row],[1]],Meetstaat!$E:$E,"VAR")-SUMIFS(Meetstaat!$O:$O,Meetstaat!$D:$D,TabelInfo[[#This Row],[1]],Meetstaat!$E:$E,"OP"),2)</f>
        <v>0</v>
      </c>
      <c r="G58" s="125">
        <f>ROUND(SUMIF(Meetstaat!$D:$D,TabelInfo[[#This Row],[1]],Meetstaat!$AB:$AB)-SUMIFS(Meetstaat!$AB:$AB,Meetstaat!$D:$D,TabelInfo[[#This Row],[1]],Meetstaat!$E:$E,"SP")-SUMIFS(Meetstaat!$AB:$AB,Meetstaat!$D:$D,TabelInfo[[#This Row],[1]],Meetstaat!$E:$E,"VAR")-SUMIFS(Meetstaat!$AB:$AB,Meetstaat!$D:$D,TabelInfo[[#This Row],[1]],Meetstaat!$E:$E,"OP"),2)</f>
        <v>0</v>
      </c>
      <c r="H58" s="125">
        <f>ROUND(SUMIF(Meetstaat!$D:$D,TabelInfo[[#This Row],[1]],Meetstaat!$AG:$AG)-SUMIFS(Meetstaat!$AG:$AG,Meetstaat!$D:$D,TabelInfo[[#This Row],[1]],Meetstaat!$E:$E,"SP")-SUMIFS(Meetstaat!$AG:$AG,Meetstaat!$D:$D,TabelInfo[[#This Row],[1]],Meetstaat!$E:$E,"VAR")-SUMIFS(Meetstaat!$AG:$AG,Meetstaat!$D:$D,TabelInfo[[#This Row],[1]],Meetstaat!$E:$E,"OP"),2)</f>
        <v>0</v>
      </c>
      <c r="I58" s="125">
        <f>ROUND(SUMIF(Meetstaat!$D:$D,TabelInfo[[#This Row],[1]],Meetstaat!$AF:$AF)-SUMIFS(Meetstaat!$AF:$AF,Meetstaat!$D:$D,TabelInfo[[#This Row],[1]],Meetstaat!$E:$E,"SP")-SUMIFS(Meetstaat!$AF:$AF,Meetstaat!$D:$D,TabelInfo[[#This Row],[1]],Meetstaat!$E:$E,"VAR")-SUMIFS(Meetstaat!$AF:$AF,Meetstaat!$D:$D,TabelInfo[[#This Row],[1]],Meetstaat!$E:$E,"OP"),2)</f>
        <v>0</v>
      </c>
      <c r="J58" s="125">
        <f t="shared" si="2"/>
        <v>0</v>
      </c>
      <c r="K58" s="119">
        <f t="shared" si="3"/>
        <v>41.31</v>
      </c>
      <c r="L58" s="516" t="s">
        <v>4638</v>
      </c>
      <c r="M58" s="519">
        <v>202</v>
      </c>
      <c r="N58" s="516"/>
    </row>
    <row r="59" spans="1:14" ht="12.75" customHeight="1">
      <c r="A59" s="58"/>
      <c r="B59" s="58"/>
      <c r="C59" s="250" t="s">
        <v>3755</v>
      </c>
      <c r="D59" s="123"/>
      <c r="E59" s="124" t="str">
        <f>_xlfn.XLOOKUP(TabelInfo[[#This Row],[1]],TabelAankoop[CODE],TabelAankoop[Description])</f>
        <v>Petit appareillage</v>
      </c>
      <c r="F59" s="125">
        <f>ROUND(SUMIF(Meetstaat!$D:$D,TabelInfo[[#This Row],[1]],Meetstaat!$O:$O)-SUMIFS(Meetstaat!$O:$O,Meetstaat!$D:$D,TabelInfo[[#This Row],[1]],Meetstaat!$E:$E,"SP")-SUMIFS(Meetstaat!$O:$O,Meetstaat!$D:$D,TabelInfo[[#This Row],[1]],Meetstaat!$E:$E,"VAR")-SUMIFS(Meetstaat!$O:$O,Meetstaat!$D:$D,TabelInfo[[#This Row],[1]],Meetstaat!$E:$E,"OP"),2)</f>
        <v>18993.39</v>
      </c>
      <c r="G59" s="125">
        <f>ROUND(SUMIF(Meetstaat!$D:$D,TabelInfo[[#This Row],[1]],Meetstaat!$AB:$AB)-SUMIFS(Meetstaat!$AB:$AB,Meetstaat!$D:$D,TabelInfo[[#This Row],[1]],Meetstaat!$E:$E,"SP")-SUMIFS(Meetstaat!$AB:$AB,Meetstaat!$D:$D,TabelInfo[[#This Row],[1]],Meetstaat!$E:$E,"VAR")-SUMIFS(Meetstaat!$AB:$AB,Meetstaat!$D:$D,TabelInfo[[#This Row],[1]],Meetstaat!$E:$E,"OP"),2)</f>
        <v>5386.1</v>
      </c>
      <c r="H59" s="125">
        <f>ROUND(SUMIF(Meetstaat!$D:$D,TabelInfo[[#This Row],[1]],Meetstaat!$AG:$AG)-SUMIFS(Meetstaat!$AG:$AG,Meetstaat!$D:$D,TabelInfo[[#This Row],[1]],Meetstaat!$E:$E,"SP")-SUMIFS(Meetstaat!$AG:$AG,Meetstaat!$D:$D,TabelInfo[[#This Row],[1]],Meetstaat!$E:$E,"VAR")-SUMIFS(Meetstaat!$AG:$AG,Meetstaat!$D:$D,TabelInfo[[#This Row],[1]],Meetstaat!$E:$E,"OP"),2)</f>
        <v>0</v>
      </c>
      <c r="I59" s="125">
        <f>ROUND(SUMIF(Meetstaat!$D:$D,TabelInfo[[#This Row],[1]],Meetstaat!$AF:$AF)-SUMIFS(Meetstaat!$AF:$AF,Meetstaat!$D:$D,TabelInfo[[#This Row],[1]],Meetstaat!$E:$E,"SP")-SUMIFS(Meetstaat!$AF:$AF,Meetstaat!$D:$D,TabelInfo[[#This Row],[1]],Meetstaat!$E:$E,"VAR")-SUMIFS(Meetstaat!$AF:$AF,Meetstaat!$D:$D,TabelInfo[[#This Row],[1]],Meetstaat!$E:$E,"OP"),2)</f>
        <v>199.87</v>
      </c>
      <c r="J59" s="125">
        <f t="shared" si="2"/>
        <v>8256.6297000000013</v>
      </c>
      <c r="K59" s="119">
        <f t="shared" si="3"/>
        <v>41.31</v>
      </c>
      <c r="L59" s="516" t="s">
        <v>4639</v>
      </c>
      <c r="M59" s="519">
        <v>203</v>
      </c>
      <c r="N59" s="516"/>
    </row>
    <row r="60" spans="1:14" ht="12.75" customHeight="1">
      <c r="A60" s="58"/>
      <c r="B60" s="59"/>
      <c r="C60" s="250" t="s">
        <v>3919</v>
      </c>
      <c r="D60" s="123"/>
      <c r="E60" s="124" t="str">
        <f>_xlfn.XLOOKUP(TabelInfo[[#This Row],[1]],TabelAankoop[CODE],TabelAankoop[Description])</f>
        <v>Détecteurs de présence/mouvement</v>
      </c>
      <c r="F60" s="125">
        <f>ROUND(SUMIF(Meetstaat!$D:$D,TabelInfo[[#This Row],[1]],Meetstaat!$O:$O)-SUMIFS(Meetstaat!$O:$O,Meetstaat!$D:$D,TabelInfo[[#This Row],[1]],Meetstaat!$E:$E,"SP")-SUMIFS(Meetstaat!$O:$O,Meetstaat!$D:$D,TabelInfo[[#This Row],[1]],Meetstaat!$E:$E,"VAR")-SUMIFS(Meetstaat!$O:$O,Meetstaat!$D:$D,TabelInfo[[#This Row],[1]],Meetstaat!$E:$E,"OP"),2)</f>
        <v>10437.219999999999</v>
      </c>
      <c r="G60" s="125">
        <f>ROUND(SUMIF(Meetstaat!$D:$D,TabelInfo[[#This Row],[1]],Meetstaat!$AB:$AB)-SUMIFS(Meetstaat!$AB:$AB,Meetstaat!$D:$D,TabelInfo[[#This Row],[1]],Meetstaat!$E:$E,"SP")-SUMIFS(Meetstaat!$AB:$AB,Meetstaat!$D:$D,TabelInfo[[#This Row],[1]],Meetstaat!$E:$E,"VAR")-SUMIFS(Meetstaat!$AB:$AB,Meetstaat!$D:$D,TabelInfo[[#This Row],[1]],Meetstaat!$E:$E,"OP"),2)</f>
        <v>6417.52</v>
      </c>
      <c r="H60" s="125">
        <f>ROUND(SUMIF(Meetstaat!$D:$D,TabelInfo[[#This Row],[1]],Meetstaat!$AG:$AG)-SUMIFS(Meetstaat!$AG:$AG,Meetstaat!$D:$D,TabelInfo[[#This Row],[1]],Meetstaat!$E:$E,"SP")-SUMIFS(Meetstaat!$AG:$AG,Meetstaat!$D:$D,TabelInfo[[#This Row],[1]],Meetstaat!$E:$E,"VAR")-SUMIFS(Meetstaat!$AG:$AG,Meetstaat!$D:$D,TabelInfo[[#This Row],[1]],Meetstaat!$E:$E,"OP"),2)</f>
        <v>0</v>
      </c>
      <c r="I60" s="125">
        <f>ROUND(SUMIF(Meetstaat!$D:$D,TabelInfo[[#This Row],[1]],Meetstaat!$AF:$AF)-SUMIFS(Meetstaat!$AF:$AF,Meetstaat!$D:$D,TabelInfo[[#This Row],[1]],Meetstaat!$E:$E,"SP")-SUMIFS(Meetstaat!$AF:$AF,Meetstaat!$D:$D,TabelInfo[[#This Row],[1]],Meetstaat!$E:$E,"VAR")-SUMIFS(Meetstaat!$AF:$AF,Meetstaat!$D:$D,TabelInfo[[#This Row],[1]],Meetstaat!$E:$E,"OP"),2)</f>
        <v>36</v>
      </c>
      <c r="J60" s="125">
        <f t="shared" si="2"/>
        <v>1487.16</v>
      </c>
      <c r="K60" s="119">
        <f t="shared" si="3"/>
        <v>41.31</v>
      </c>
      <c r="L60" s="516" t="s">
        <v>4639</v>
      </c>
      <c r="M60" s="519">
        <v>203</v>
      </c>
      <c r="N60" s="516"/>
    </row>
    <row r="61" spans="1:14" ht="12.75" customHeight="1">
      <c r="A61" s="58"/>
      <c r="B61" s="58"/>
      <c r="C61" s="250" t="s">
        <v>4431</v>
      </c>
      <c r="D61" s="127"/>
      <c r="E61" s="124" t="str">
        <f>_xlfn.XLOOKUP(TabelInfo[[#This Row],[1]],TabelAankoop[CODE],TabelAankoop[Description])</f>
        <v>KNX</v>
      </c>
      <c r="F61" s="125">
        <f>ROUND(SUMIF(Meetstaat!$D:$D,TabelInfo[[#This Row],[1]],Meetstaat!$O:$O)-SUMIFS(Meetstaat!$O:$O,Meetstaat!$D:$D,TabelInfo[[#This Row],[1]],Meetstaat!$E:$E,"SP")-SUMIFS(Meetstaat!$O:$O,Meetstaat!$D:$D,TabelInfo[[#This Row],[1]],Meetstaat!$E:$E,"VAR")-SUMIFS(Meetstaat!$O:$O,Meetstaat!$D:$D,TabelInfo[[#This Row],[1]],Meetstaat!$E:$E,"OP"),2)</f>
        <v>0</v>
      </c>
      <c r="G61" s="125">
        <f>ROUND(SUMIF(Meetstaat!$D:$D,TabelInfo[[#This Row],[1]],Meetstaat!$AB:$AB)-SUMIFS(Meetstaat!$AB:$AB,Meetstaat!$D:$D,TabelInfo[[#This Row],[1]],Meetstaat!$E:$E,"SP")-SUMIFS(Meetstaat!$AB:$AB,Meetstaat!$D:$D,TabelInfo[[#This Row],[1]],Meetstaat!$E:$E,"VAR")-SUMIFS(Meetstaat!$AB:$AB,Meetstaat!$D:$D,TabelInfo[[#This Row],[1]],Meetstaat!$E:$E,"OP"),2)</f>
        <v>0</v>
      </c>
      <c r="H61" s="125">
        <f>ROUND(SUMIF(Meetstaat!$D:$D,TabelInfo[[#This Row],[1]],Meetstaat!$AG:$AG)-SUMIFS(Meetstaat!$AG:$AG,Meetstaat!$D:$D,TabelInfo[[#This Row],[1]],Meetstaat!$E:$E,"SP")-SUMIFS(Meetstaat!$AG:$AG,Meetstaat!$D:$D,TabelInfo[[#This Row],[1]],Meetstaat!$E:$E,"VAR")-SUMIFS(Meetstaat!$AG:$AG,Meetstaat!$D:$D,TabelInfo[[#This Row],[1]],Meetstaat!$E:$E,"OP"),2)</f>
        <v>0</v>
      </c>
      <c r="I61" s="125">
        <f>ROUND(SUMIF(Meetstaat!$D:$D,TabelInfo[[#This Row],[1]],Meetstaat!$AF:$AF)-SUMIFS(Meetstaat!$AF:$AF,Meetstaat!$D:$D,TabelInfo[[#This Row],[1]],Meetstaat!$E:$E,"SP")-SUMIFS(Meetstaat!$AF:$AF,Meetstaat!$D:$D,TabelInfo[[#This Row],[1]],Meetstaat!$E:$E,"VAR")-SUMIFS(Meetstaat!$AF:$AF,Meetstaat!$D:$D,TabelInfo[[#This Row],[1]],Meetstaat!$E:$E,"OP"),2)</f>
        <v>0</v>
      </c>
      <c r="J61" s="125">
        <f t="shared" si="2"/>
        <v>0</v>
      </c>
      <c r="K61" s="119">
        <f t="shared" si="3"/>
        <v>41.31</v>
      </c>
      <c r="L61" s="516" t="s">
        <v>4639</v>
      </c>
      <c r="M61" s="519">
        <v>203</v>
      </c>
      <c r="N61" s="516"/>
    </row>
    <row r="62" spans="1:14" ht="12.75" customHeight="1">
      <c r="A62" s="58"/>
      <c r="B62" s="59"/>
      <c r="C62" s="250" t="s">
        <v>4435</v>
      </c>
      <c r="D62" s="127"/>
      <c r="E62" s="124" t="str">
        <f>_xlfn.XLOOKUP(TabelInfo[[#This Row],[1]],TabelAankoop[CODE],TabelAankoop[Description])</f>
        <v>GBS</v>
      </c>
      <c r="F62" s="125">
        <f>ROUND(SUMIF(Meetstaat!$D:$D,TabelInfo[[#This Row],[1]],Meetstaat!$O:$O)-SUMIFS(Meetstaat!$O:$O,Meetstaat!$D:$D,TabelInfo[[#This Row],[1]],Meetstaat!$E:$E,"SP")-SUMIFS(Meetstaat!$O:$O,Meetstaat!$D:$D,TabelInfo[[#This Row],[1]],Meetstaat!$E:$E,"VAR")-SUMIFS(Meetstaat!$O:$O,Meetstaat!$D:$D,TabelInfo[[#This Row],[1]],Meetstaat!$E:$E,"OP"),2)</f>
        <v>0</v>
      </c>
      <c r="G62" s="125">
        <f>ROUND(SUMIF(Meetstaat!$D:$D,TabelInfo[[#This Row],[1]],Meetstaat!$AB:$AB)-SUMIFS(Meetstaat!$AB:$AB,Meetstaat!$D:$D,TabelInfo[[#This Row],[1]],Meetstaat!$E:$E,"SP")-SUMIFS(Meetstaat!$AB:$AB,Meetstaat!$D:$D,TabelInfo[[#This Row],[1]],Meetstaat!$E:$E,"VAR")-SUMIFS(Meetstaat!$AB:$AB,Meetstaat!$D:$D,TabelInfo[[#This Row],[1]],Meetstaat!$E:$E,"OP"),2)</f>
        <v>0</v>
      </c>
      <c r="H62" s="125">
        <f>ROUND(SUMIF(Meetstaat!$D:$D,TabelInfo[[#This Row],[1]],Meetstaat!$AG:$AG)-SUMIFS(Meetstaat!$AG:$AG,Meetstaat!$D:$D,TabelInfo[[#This Row],[1]],Meetstaat!$E:$E,"SP")-SUMIFS(Meetstaat!$AG:$AG,Meetstaat!$D:$D,TabelInfo[[#This Row],[1]],Meetstaat!$E:$E,"VAR")-SUMIFS(Meetstaat!$AG:$AG,Meetstaat!$D:$D,TabelInfo[[#This Row],[1]],Meetstaat!$E:$E,"OP"),2)</f>
        <v>0</v>
      </c>
      <c r="I62" s="125">
        <f>ROUND(SUMIF(Meetstaat!$D:$D,TabelInfo[[#This Row],[1]],Meetstaat!$AF:$AF)-SUMIFS(Meetstaat!$AF:$AF,Meetstaat!$D:$D,TabelInfo[[#This Row],[1]],Meetstaat!$E:$E,"SP")-SUMIFS(Meetstaat!$AF:$AF,Meetstaat!$D:$D,TabelInfo[[#This Row],[1]],Meetstaat!$E:$E,"VAR")-SUMIFS(Meetstaat!$AF:$AF,Meetstaat!$D:$D,TabelInfo[[#This Row],[1]],Meetstaat!$E:$E,"OP"),2)</f>
        <v>0</v>
      </c>
      <c r="J62" s="125">
        <f t="shared" si="2"/>
        <v>0</v>
      </c>
      <c r="K62" s="119">
        <f t="shared" si="3"/>
        <v>41.31</v>
      </c>
      <c r="L62" s="516" t="s">
        <v>4639</v>
      </c>
      <c r="M62" s="519">
        <v>203</v>
      </c>
      <c r="N62" s="516"/>
    </row>
    <row r="63" spans="1:14" ht="12.75" customHeight="1">
      <c r="A63" s="58"/>
      <c r="B63" s="58"/>
      <c r="C63" s="250" t="s">
        <v>3790</v>
      </c>
      <c r="D63" s="127"/>
      <c r="E63" s="126" t="str">
        <f>_xlfn.XLOOKUP(TabelInfo[[#This Row],[1]],TabelAankoop[CODE],TabelAankoop[Description])</f>
        <v>Eclairage Intérieur</v>
      </c>
      <c r="F63" s="125">
        <f>ROUND(SUMIF(Meetstaat!$D:$D,TabelInfo[[#This Row],[1]],Meetstaat!$O:$O)-SUMIFS(Meetstaat!$O:$O,Meetstaat!$D:$D,TabelInfo[[#This Row],[1]],Meetstaat!$E:$E,"SP")-SUMIFS(Meetstaat!$O:$O,Meetstaat!$D:$D,TabelInfo[[#This Row],[1]],Meetstaat!$E:$E,"VAR")-SUMIFS(Meetstaat!$O:$O,Meetstaat!$D:$D,TabelInfo[[#This Row],[1]],Meetstaat!$E:$E,"OP"),2)</f>
        <v>97083.29</v>
      </c>
      <c r="G63" s="125">
        <f>ROUND(SUMIF(Meetstaat!$D:$D,TabelInfo[[#This Row],[1]],Meetstaat!$AB:$AB)-SUMIFS(Meetstaat!$AB:$AB,Meetstaat!$D:$D,TabelInfo[[#This Row],[1]],Meetstaat!$E:$E,"SP")-SUMIFS(Meetstaat!$AB:$AB,Meetstaat!$D:$D,TabelInfo[[#This Row],[1]],Meetstaat!$E:$E,"VAR")-SUMIFS(Meetstaat!$AB:$AB,Meetstaat!$D:$D,TabelInfo[[#This Row],[1]],Meetstaat!$E:$E,"OP"),2)</f>
        <v>52781.440000000002</v>
      </c>
      <c r="H63" s="125">
        <f>ROUND(SUMIF(Meetstaat!$D:$D,TabelInfo[[#This Row],[1]],Meetstaat!$AG:$AG)-SUMIFS(Meetstaat!$AG:$AG,Meetstaat!$D:$D,TabelInfo[[#This Row],[1]],Meetstaat!$E:$E,"SP")-SUMIFS(Meetstaat!$AG:$AG,Meetstaat!$D:$D,TabelInfo[[#This Row],[1]],Meetstaat!$E:$E,"VAR")-SUMIFS(Meetstaat!$AG:$AG,Meetstaat!$D:$D,TabelInfo[[#This Row],[1]],Meetstaat!$E:$E,"OP"),2)</f>
        <v>0</v>
      </c>
      <c r="I63" s="125">
        <f>ROUND(SUMIF(Meetstaat!$D:$D,TabelInfo[[#This Row],[1]],Meetstaat!$AF:$AF)-SUMIFS(Meetstaat!$AF:$AF,Meetstaat!$D:$D,TabelInfo[[#This Row],[1]],Meetstaat!$E:$E,"SP")-SUMIFS(Meetstaat!$AF:$AF,Meetstaat!$D:$D,TabelInfo[[#This Row],[1]],Meetstaat!$E:$E,"VAR")-SUMIFS(Meetstaat!$AF:$AF,Meetstaat!$D:$D,TabelInfo[[#This Row],[1]],Meetstaat!$E:$E,"OP"),2)</f>
        <v>482.5</v>
      </c>
      <c r="J63" s="125">
        <f t="shared" si="2"/>
        <v>19932.075000000001</v>
      </c>
      <c r="K63" s="119">
        <f t="shared" si="3"/>
        <v>41.31</v>
      </c>
      <c r="L63" s="516" t="s">
        <v>4639</v>
      </c>
      <c r="M63" s="519">
        <v>203</v>
      </c>
      <c r="N63" s="516"/>
    </row>
    <row r="64" spans="1:14" ht="12.75" customHeight="1">
      <c r="A64" s="58"/>
      <c r="B64" s="59"/>
      <c r="C64" s="250" t="s">
        <v>3874</v>
      </c>
      <c r="D64" s="127"/>
      <c r="E64" s="126" t="str">
        <f>_xlfn.XLOOKUP(TabelInfo[[#This Row],[1]],TabelAankoop[CODE],TabelAankoop[Description])</f>
        <v>Eclairage de secours</v>
      </c>
      <c r="F64" s="125">
        <f>ROUND(SUMIF(Meetstaat!$D:$D,TabelInfo[[#This Row],[1]],Meetstaat!$O:$O)-SUMIFS(Meetstaat!$O:$O,Meetstaat!$D:$D,TabelInfo[[#This Row],[1]],Meetstaat!$E:$E,"SP")-SUMIFS(Meetstaat!$O:$O,Meetstaat!$D:$D,TabelInfo[[#This Row],[1]],Meetstaat!$E:$E,"VAR")-SUMIFS(Meetstaat!$O:$O,Meetstaat!$D:$D,TabelInfo[[#This Row],[1]],Meetstaat!$E:$E,"OP"),2)</f>
        <v>17618.54</v>
      </c>
      <c r="G64" s="125">
        <f>ROUND(SUMIF(Meetstaat!$D:$D,TabelInfo[[#This Row],[1]],Meetstaat!$AB:$AB)-SUMIFS(Meetstaat!$AB:$AB,Meetstaat!$D:$D,TabelInfo[[#This Row],[1]],Meetstaat!$E:$E,"SP")-SUMIFS(Meetstaat!$AB:$AB,Meetstaat!$D:$D,TabelInfo[[#This Row],[1]],Meetstaat!$E:$E,"VAR")-SUMIFS(Meetstaat!$AB:$AB,Meetstaat!$D:$D,TabelInfo[[#This Row],[1]],Meetstaat!$E:$E,"OP"),2)</f>
        <v>10732.11</v>
      </c>
      <c r="H64" s="125">
        <f>ROUND(SUMIF(Meetstaat!$D:$D,TabelInfo[[#This Row],[1]],Meetstaat!$AG:$AG)-SUMIFS(Meetstaat!$AG:$AG,Meetstaat!$D:$D,TabelInfo[[#This Row],[1]],Meetstaat!$E:$E,"SP")-SUMIFS(Meetstaat!$AG:$AG,Meetstaat!$D:$D,TabelInfo[[#This Row],[1]],Meetstaat!$E:$E,"VAR")-SUMIFS(Meetstaat!$AG:$AG,Meetstaat!$D:$D,TabelInfo[[#This Row],[1]],Meetstaat!$E:$E,"OP"),2)</f>
        <v>0</v>
      </c>
      <c r="I64" s="125">
        <f>ROUND(SUMIF(Meetstaat!$D:$D,TabelInfo[[#This Row],[1]],Meetstaat!$AF:$AF)-SUMIFS(Meetstaat!$AF:$AF,Meetstaat!$D:$D,TabelInfo[[#This Row],[1]],Meetstaat!$E:$E,"SP")-SUMIFS(Meetstaat!$AF:$AF,Meetstaat!$D:$D,TabelInfo[[#This Row],[1]],Meetstaat!$E:$E,"VAR")-SUMIFS(Meetstaat!$AF:$AF,Meetstaat!$D:$D,TabelInfo[[#This Row],[1]],Meetstaat!$E:$E,"OP"),2)</f>
        <v>62.93</v>
      </c>
      <c r="J64" s="125">
        <f t="shared" si="2"/>
        <v>2599.6383000000001</v>
      </c>
      <c r="K64" s="119">
        <f t="shared" si="3"/>
        <v>41.31</v>
      </c>
      <c r="L64" s="516" t="s">
        <v>4639</v>
      </c>
      <c r="M64" s="519">
        <v>203</v>
      </c>
      <c r="N64" s="516"/>
    </row>
    <row r="65" spans="1:14" ht="12.75" customHeight="1">
      <c r="A65" s="58"/>
      <c r="B65" s="58"/>
      <c r="C65" s="250" t="s">
        <v>4488</v>
      </c>
      <c r="D65" s="127"/>
      <c r="E65" s="124" t="str">
        <f>_xlfn.XLOOKUP(TabelInfo[[#This Row],[1]],TabelAankoop[CODE],TabelAankoop[Description])</f>
        <v>Stores</v>
      </c>
      <c r="F65" s="125">
        <f>ROUND(SUMIF(Meetstaat!$D:$D,TabelInfo[[#This Row],[1]],Meetstaat!$O:$O)-SUMIFS(Meetstaat!$O:$O,Meetstaat!$D:$D,TabelInfo[[#This Row],[1]],Meetstaat!$E:$E,"SP")-SUMIFS(Meetstaat!$O:$O,Meetstaat!$D:$D,TabelInfo[[#This Row],[1]],Meetstaat!$E:$E,"VAR")-SUMIFS(Meetstaat!$O:$O,Meetstaat!$D:$D,TabelInfo[[#This Row],[1]],Meetstaat!$E:$E,"OP"),2)</f>
        <v>0</v>
      </c>
      <c r="G65" s="125">
        <f>ROUND(SUMIF(Meetstaat!$D:$D,TabelInfo[[#This Row],[1]],Meetstaat!$AB:$AB)-SUMIFS(Meetstaat!$AB:$AB,Meetstaat!$D:$D,TabelInfo[[#This Row],[1]],Meetstaat!$E:$E,"SP")-SUMIFS(Meetstaat!$AB:$AB,Meetstaat!$D:$D,TabelInfo[[#This Row],[1]],Meetstaat!$E:$E,"VAR")-SUMIFS(Meetstaat!$AB:$AB,Meetstaat!$D:$D,TabelInfo[[#This Row],[1]],Meetstaat!$E:$E,"OP"),2)</f>
        <v>0</v>
      </c>
      <c r="H65" s="125">
        <f>ROUND(SUMIF(Meetstaat!$D:$D,TabelInfo[[#This Row],[1]],Meetstaat!$AG:$AG)-SUMIFS(Meetstaat!$AG:$AG,Meetstaat!$D:$D,TabelInfo[[#This Row],[1]],Meetstaat!$E:$E,"SP")-SUMIFS(Meetstaat!$AG:$AG,Meetstaat!$D:$D,TabelInfo[[#This Row],[1]],Meetstaat!$E:$E,"VAR")-SUMIFS(Meetstaat!$AG:$AG,Meetstaat!$D:$D,TabelInfo[[#This Row],[1]],Meetstaat!$E:$E,"OP"),2)</f>
        <v>0</v>
      </c>
      <c r="I65" s="125">
        <f>ROUND(SUMIF(Meetstaat!$D:$D,TabelInfo[[#This Row],[1]],Meetstaat!$AF:$AF)-SUMIFS(Meetstaat!$AF:$AF,Meetstaat!$D:$D,TabelInfo[[#This Row],[1]],Meetstaat!$E:$E,"SP")-SUMIFS(Meetstaat!$AF:$AF,Meetstaat!$D:$D,TabelInfo[[#This Row],[1]],Meetstaat!$E:$E,"VAR")-SUMIFS(Meetstaat!$AF:$AF,Meetstaat!$D:$D,TabelInfo[[#This Row],[1]],Meetstaat!$E:$E,"OP"),2)</f>
        <v>0</v>
      </c>
      <c r="J65" s="125">
        <f t="shared" si="2"/>
        <v>0</v>
      </c>
      <c r="K65" s="119">
        <f t="shared" si="3"/>
        <v>41.31</v>
      </c>
      <c r="L65" s="516" t="s">
        <v>4639</v>
      </c>
      <c r="M65" s="519">
        <v>203</v>
      </c>
      <c r="N65" s="516"/>
    </row>
    <row r="66" spans="1:14" ht="12.75" customHeight="1">
      <c r="A66" s="58"/>
      <c r="B66" s="59"/>
      <c r="C66" s="250" t="s">
        <v>4442</v>
      </c>
      <c r="D66" s="123"/>
      <c r="E66" s="124" t="str">
        <f>_xlfn.XLOOKUP(TabelInfo[[#This Row],[1]],TabelAankoop[CODE],TabelAankoop[Description])</f>
        <v>Appel Infirmière</v>
      </c>
      <c r="F66" s="125">
        <f>ROUND(SUMIF(Meetstaat!$D:$D,TabelInfo[[#This Row],[1]],Meetstaat!$O:$O)-SUMIFS(Meetstaat!$O:$O,Meetstaat!$D:$D,TabelInfo[[#This Row],[1]],Meetstaat!$E:$E,"SP")-SUMIFS(Meetstaat!$O:$O,Meetstaat!$D:$D,TabelInfo[[#This Row],[1]],Meetstaat!$E:$E,"VAR")-SUMIFS(Meetstaat!$O:$O,Meetstaat!$D:$D,TabelInfo[[#This Row],[1]],Meetstaat!$E:$E,"OP"),2)</f>
        <v>0</v>
      </c>
      <c r="G66" s="125">
        <f>ROUND(SUMIF(Meetstaat!$D:$D,TabelInfo[[#This Row],[1]],Meetstaat!$AB:$AB)-SUMIFS(Meetstaat!$AB:$AB,Meetstaat!$D:$D,TabelInfo[[#This Row],[1]],Meetstaat!$E:$E,"SP")-SUMIFS(Meetstaat!$AB:$AB,Meetstaat!$D:$D,TabelInfo[[#This Row],[1]],Meetstaat!$E:$E,"VAR")-SUMIFS(Meetstaat!$AB:$AB,Meetstaat!$D:$D,TabelInfo[[#This Row],[1]],Meetstaat!$E:$E,"OP"),2)</f>
        <v>0</v>
      </c>
      <c r="H66" s="125">
        <f>ROUND(SUMIF(Meetstaat!$D:$D,TabelInfo[[#This Row],[1]],Meetstaat!$AG:$AG)-SUMIFS(Meetstaat!$AG:$AG,Meetstaat!$D:$D,TabelInfo[[#This Row],[1]],Meetstaat!$E:$E,"SP")-SUMIFS(Meetstaat!$AG:$AG,Meetstaat!$D:$D,TabelInfo[[#This Row],[1]],Meetstaat!$E:$E,"VAR")-SUMIFS(Meetstaat!$AG:$AG,Meetstaat!$D:$D,TabelInfo[[#This Row],[1]],Meetstaat!$E:$E,"OP"),2)</f>
        <v>0</v>
      </c>
      <c r="I66" s="125">
        <f>ROUND(SUMIF(Meetstaat!$D:$D,TabelInfo[[#This Row],[1]],Meetstaat!$AF:$AF)-SUMIFS(Meetstaat!$AF:$AF,Meetstaat!$D:$D,TabelInfo[[#This Row],[1]],Meetstaat!$E:$E,"SP")-SUMIFS(Meetstaat!$AF:$AF,Meetstaat!$D:$D,TabelInfo[[#This Row],[1]],Meetstaat!$E:$E,"VAR")-SUMIFS(Meetstaat!$AF:$AF,Meetstaat!$D:$D,TabelInfo[[#This Row],[1]],Meetstaat!$E:$E,"OP"),2)</f>
        <v>0</v>
      </c>
      <c r="J66" s="125">
        <f t="shared" si="2"/>
        <v>0</v>
      </c>
      <c r="K66" s="119">
        <f t="shared" si="3"/>
        <v>41.31</v>
      </c>
      <c r="L66" s="516" t="s">
        <v>4640</v>
      </c>
      <c r="M66" s="519">
        <v>204</v>
      </c>
      <c r="N66" s="516"/>
    </row>
    <row r="67" spans="1:14" ht="12.75" customHeight="1">
      <c r="A67" s="58"/>
      <c r="B67" s="58"/>
      <c r="C67" s="250" t="s">
        <v>3963</v>
      </c>
      <c r="D67" s="123"/>
      <c r="E67" s="124" t="str">
        <f>_xlfn.XLOOKUP(TabelInfo[[#This Row],[1]],TabelAankoop[CODE],TabelAankoop[Description])</f>
        <v>Câblage Structuré</v>
      </c>
      <c r="F67" s="125">
        <f>ROUND(SUMIF(Meetstaat!$D:$D,TabelInfo[[#This Row],[1]],Meetstaat!$O:$O)-SUMIFS(Meetstaat!$O:$O,Meetstaat!$D:$D,TabelInfo[[#This Row],[1]],Meetstaat!$E:$E,"SP")-SUMIFS(Meetstaat!$O:$O,Meetstaat!$D:$D,TabelInfo[[#This Row],[1]],Meetstaat!$E:$E,"VAR")-SUMIFS(Meetstaat!$O:$O,Meetstaat!$D:$D,TabelInfo[[#This Row],[1]],Meetstaat!$E:$E,"OP"),2)</f>
        <v>30373</v>
      </c>
      <c r="G67" s="125">
        <f>ROUND(SUMIF(Meetstaat!$D:$D,TabelInfo[[#This Row],[1]],Meetstaat!$AB:$AB)-SUMIFS(Meetstaat!$AB:$AB,Meetstaat!$D:$D,TabelInfo[[#This Row],[1]],Meetstaat!$E:$E,"SP")-SUMIFS(Meetstaat!$AB:$AB,Meetstaat!$D:$D,TabelInfo[[#This Row],[1]],Meetstaat!$E:$E,"VAR")-SUMIFS(Meetstaat!$AB:$AB,Meetstaat!$D:$D,TabelInfo[[#This Row],[1]],Meetstaat!$E:$E,"OP"),2)</f>
        <v>11226.49</v>
      </c>
      <c r="H67" s="125">
        <f>ROUND(SUMIF(Meetstaat!$D:$D,TabelInfo[[#This Row],[1]],Meetstaat!$AG:$AG)-SUMIFS(Meetstaat!$AG:$AG,Meetstaat!$D:$D,TabelInfo[[#This Row],[1]],Meetstaat!$E:$E,"SP")-SUMIFS(Meetstaat!$AG:$AG,Meetstaat!$D:$D,TabelInfo[[#This Row],[1]],Meetstaat!$E:$E,"VAR")-SUMIFS(Meetstaat!$AG:$AG,Meetstaat!$D:$D,TabelInfo[[#This Row],[1]],Meetstaat!$E:$E,"OP"),2)</f>
        <v>0</v>
      </c>
      <c r="I67" s="125">
        <f>ROUND(SUMIF(Meetstaat!$D:$D,TabelInfo[[#This Row],[1]],Meetstaat!$AF:$AF)-SUMIFS(Meetstaat!$AF:$AF,Meetstaat!$D:$D,TabelInfo[[#This Row],[1]],Meetstaat!$E:$E,"SP")-SUMIFS(Meetstaat!$AF:$AF,Meetstaat!$D:$D,TabelInfo[[#This Row],[1]],Meetstaat!$E:$E,"VAR")-SUMIFS(Meetstaat!$AF:$AF,Meetstaat!$D:$D,TabelInfo[[#This Row],[1]],Meetstaat!$E:$E,"OP"),2)</f>
        <v>263.87</v>
      </c>
      <c r="J67" s="125">
        <f t="shared" si="2"/>
        <v>10900.469700000001</v>
      </c>
      <c r="K67" s="119">
        <f t="shared" si="3"/>
        <v>41.31</v>
      </c>
      <c r="L67" s="516" t="s">
        <v>4640</v>
      </c>
      <c r="M67" s="519">
        <v>204</v>
      </c>
      <c r="N67" s="516"/>
    </row>
    <row r="68" spans="1:14" ht="12.75" customHeight="1">
      <c r="A68" s="58"/>
      <c r="B68" s="59"/>
      <c r="C68" s="250" t="s">
        <v>4448</v>
      </c>
      <c r="D68" s="123"/>
      <c r="E68" s="124" t="str">
        <f>_xlfn.XLOOKUP(TabelInfo[[#This Row],[1]],TabelAankoop[CODE],TabelAankoop[Description])</f>
        <v>Téléphonie</v>
      </c>
      <c r="F68" s="125">
        <f>ROUND(SUMIF(Meetstaat!$D:$D,TabelInfo[[#This Row],[1]],Meetstaat!$O:$O)-SUMIFS(Meetstaat!$O:$O,Meetstaat!$D:$D,TabelInfo[[#This Row],[1]],Meetstaat!$E:$E,"SP")-SUMIFS(Meetstaat!$O:$O,Meetstaat!$D:$D,TabelInfo[[#This Row],[1]],Meetstaat!$E:$E,"VAR")-SUMIFS(Meetstaat!$O:$O,Meetstaat!$D:$D,TabelInfo[[#This Row],[1]],Meetstaat!$E:$E,"OP"),2)</f>
        <v>0</v>
      </c>
      <c r="G68" s="125">
        <f>ROUND(SUMIF(Meetstaat!$D:$D,TabelInfo[[#This Row],[1]],Meetstaat!$AB:$AB)-SUMIFS(Meetstaat!$AB:$AB,Meetstaat!$D:$D,TabelInfo[[#This Row],[1]],Meetstaat!$E:$E,"SP")-SUMIFS(Meetstaat!$AB:$AB,Meetstaat!$D:$D,TabelInfo[[#This Row],[1]],Meetstaat!$E:$E,"VAR")-SUMIFS(Meetstaat!$AB:$AB,Meetstaat!$D:$D,TabelInfo[[#This Row],[1]],Meetstaat!$E:$E,"OP"),2)</f>
        <v>0</v>
      </c>
      <c r="H68" s="125">
        <f>ROUND(SUMIF(Meetstaat!$D:$D,TabelInfo[[#This Row],[1]],Meetstaat!$AG:$AG)-SUMIFS(Meetstaat!$AG:$AG,Meetstaat!$D:$D,TabelInfo[[#This Row],[1]],Meetstaat!$E:$E,"SP")-SUMIFS(Meetstaat!$AG:$AG,Meetstaat!$D:$D,TabelInfo[[#This Row],[1]],Meetstaat!$E:$E,"VAR")-SUMIFS(Meetstaat!$AG:$AG,Meetstaat!$D:$D,TabelInfo[[#This Row],[1]],Meetstaat!$E:$E,"OP"),2)</f>
        <v>0</v>
      </c>
      <c r="I68" s="125">
        <f>ROUND(SUMIF(Meetstaat!$D:$D,TabelInfo[[#This Row],[1]],Meetstaat!$AF:$AF)-SUMIFS(Meetstaat!$AF:$AF,Meetstaat!$D:$D,TabelInfo[[#This Row],[1]],Meetstaat!$E:$E,"SP")-SUMIFS(Meetstaat!$AF:$AF,Meetstaat!$D:$D,TabelInfo[[#This Row],[1]],Meetstaat!$E:$E,"VAR")-SUMIFS(Meetstaat!$AF:$AF,Meetstaat!$D:$D,TabelInfo[[#This Row],[1]],Meetstaat!$E:$E,"OP"),2)</f>
        <v>0</v>
      </c>
      <c r="J68" s="125">
        <f t="shared" si="2"/>
        <v>0</v>
      </c>
      <c r="K68" s="119">
        <f t="shared" si="3"/>
        <v>41.31</v>
      </c>
      <c r="L68" s="516" t="s">
        <v>4640</v>
      </c>
      <c r="M68" s="519">
        <v>204</v>
      </c>
      <c r="N68" s="516"/>
    </row>
    <row r="69" spans="1:14" ht="12.75" customHeight="1">
      <c r="A69" s="58"/>
      <c r="B69" s="59"/>
      <c r="C69" s="250" t="s">
        <v>4038</v>
      </c>
      <c r="D69" s="127"/>
      <c r="E69" s="124" t="str">
        <f>_xlfn.XLOOKUP(TabelInfo[[#This Row],[1]],TabelAankoop[CODE],TabelAankoop[Description])</f>
        <v>Détection Incendie</v>
      </c>
      <c r="F69" s="125">
        <f>ROUND(SUMIF(Meetstaat!$D:$D,TabelInfo[[#This Row],[1]],Meetstaat!$O:$O)-SUMIFS(Meetstaat!$O:$O,Meetstaat!$D:$D,TabelInfo[[#This Row],[1]],Meetstaat!$E:$E,"SP")-SUMIFS(Meetstaat!$O:$O,Meetstaat!$D:$D,TabelInfo[[#This Row],[1]],Meetstaat!$E:$E,"VAR")-SUMIFS(Meetstaat!$O:$O,Meetstaat!$D:$D,TabelInfo[[#This Row],[1]],Meetstaat!$E:$E,"OP"),2)</f>
        <v>56871.3</v>
      </c>
      <c r="G69" s="125">
        <f>ROUND(SUMIF(Meetstaat!$D:$D,TabelInfo[[#This Row],[1]],Meetstaat!$AB:$AB)-SUMIFS(Meetstaat!$AB:$AB,Meetstaat!$D:$D,TabelInfo[[#This Row],[1]],Meetstaat!$E:$E,"SP")-SUMIFS(Meetstaat!$AB:$AB,Meetstaat!$D:$D,TabelInfo[[#This Row],[1]],Meetstaat!$E:$E,"VAR")-SUMIFS(Meetstaat!$AB:$AB,Meetstaat!$D:$D,TabelInfo[[#This Row],[1]],Meetstaat!$E:$E,"OP"),2)</f>
        <v>35998.99</v>
      </c>
      <c r="H69" s="125">
        <f>ROUND(SUMIF(Meetstaat!$D:$D,TabelInfo[[#This Row],[1]],Meetstaat!$AG:$AG)-SUMIFS(Meetstaat!$AG:$AG,Meetstaat!$D:$D,TabelInfo[[#This Row],[1]],Meetstaat!$E:$E,"SP")-SUMIFS(Meetstaat!$AG:$AG,Meetstaat!$D:$D,TabelInfo[[#This Row],[1]],Meetstaat!$E:$E,"VAR")-SUMIFS(Meetstaat!$AG:$AG,Meetstaat!$D:$D,TabelInfo[[#This Row],[1]],Meetstaat!$E:$E,"OP"),2)</f>
        <v>0</v>
      </c>
      <c r="I69" s="125">
        <f>ROUND(SUMIF(Meetstaat!$D:$D,TabelInfo[[#This Row],[1]],Meetstaat!$AF:$AF)-SUMIFS(Meetstaat!$AF:$AF,Meetstaat!$D:$D,TabelInfo[[#This Row],[1]],Meetstaat!$E:$E,"SP")-SUMIFS(Meetstaat!$AF:$AF,Meetstaat!$D:$D,TabelInfo[[#This Row],[1]],Meetstaat!$E:$E,"VAR")-SUMIFS(Meetstaat!$AF:$AF,Meetstaat!$D:$D,TabelInfo[[#This Row],[1]],Meetstaat!$E:$E,"OP"),2)</f>
        <v>174.17</v>
      </c>
      <c r="J69" s="125">
        <f t="shared" si="2"/>
        <v>7194.9627</v>
      </c>
      <c r="K69" s="119">
        <f t="shared" si="3"/>
        <v>41.31</v>
      </c>
      <c r="L69" s="516" t="s">
        <v>4640</v>
      </c>
      <c r="M69" s="519">
        <v>204</v>
      </c>
      <c r="N69" s="516"/>
    </row>
    <row r="70" spans="1:14" ht="12.75" customHeight="1">
      <c r="A70" s="58"/>
      <c r="B70" s="58"/>
      <c r="C70" s="250" t="s">
        <v>4452</v>
      </c>
      <c r="D70" s="127"/>
      <c r="E70" s="124" t="str">
        <f>_xlfn.XLOOKUP(TabelInfo[[#This Row],[1]],TabelAankoop[CODE],TabelAankoop[Description])</f>
        <v>CCTV</v>
      </c>
      <c r="F70" s="125">
        <f>ROUND(SUMIF(Meetstaat!$D:$D,TabelInfo[[#This Row],[1]],Meetstaat!$O:$O)-SUMIFS(Meetstaat!$O:$O,Meetstaat!$D:$D,TabelInfo[[#This Row],[1]],Meetstaat!$E:$E,"SP")-SUMIFS(Meetstaat!$O:$O,Meetstaat!$D:$D,TabelInfo[[#This Row],[1]],Meetstaat!$E:$E,"VAR")-SUMIFS(Meetstaat!$O:$O,Meetstaat!$D:$D,TabelInfo[[#This Row],[1]],Meetstaat!$E:$E,"OP"),2)</f>
        <v>0</v>
      </c>
      <c r="G70" s="125">
        <f>ROUND(SUMIF(Meetstaat!$D:$D,TabelInfo[[#This Row],[1]],Meetstaat!$AB:$AB)-SUMIFS(Meetstaat!$AB:$AB,Meetstaat!$D:$D,TabelInfo[[#This Row],[1]],Meetstaat!$E:$E,"SP")-SUMIFS(Meetstaat!$AB:$AB,Meetstaat!$D:$D,TabelInfo[[#This Row],[1]],Meetstaat!$E:$E,"VAR")-SUMIFS(Meetstaat!$AB:$AB,Meetstaat!$D:$D,TabelInfo[[#This Row],[1]],Meetstaat!$E:$E,"OP"),2)</f>
        <v>0</v>
      </c>
      <c r="H70" s="125">
        <f>ROUND(SUMIF(Meetstaat!$D:$D,TabelInfo[[#This Row],[1]],Meetstaat!$AG:$AG)-SUMIFS(Meetstaat!$AG:$AG,Meetstaat!$D:$D,TabelInfo[[#This Row],[1]],Meetstaat!$E:$E,"SP")-SUMIFS(Meetstaat!$AG:$AG,Meetstaat!$D:$D,TabelInfo[[#This Row],[1]],Meetstaat!$E:$E,"VAR")-SUMIFS(Meetstaat!$AG:$AG,Meetstaat!$D:$D,TabelInfo[[#This Row],[1]],Meetstaat!$E:$E,"OP"),2)</f>
        <v>0</v>
      </c>
      <c r="I70" s="125">
        <f>ROUND(SUMIF(Meetstaat!$D:$D,TabelInfo[[#This Row],[1]],Meetstaat!$AF:$AF)-SUMIFS(Meetstaat!$AF:$AF,Meetstaat!$D:$D,TabelInfo[[#This Row],[1]],Meetstaat!$E:$E,"SP")-SUMIFS(Meetstaat!$AF:$AF,Meetstaat!$D:$D,TabelInfo[[#This Row],[1]],Meetstaat!$E:$E,"VAR")-SUMIFS(Meetstaat!$AF:$AF,Meetstaat!$D:$D,TabelInfo[[#This Row],[1]],Meetstaat!$E:$E,"OP"),2)</f>
        <v>0</v>
      </c>
      <c r="J70" s="125">
        <f t="shared" si="2"/>
        <v>0</v>
      </c>
      <c r="K70" s="119">
        <f t="shared" si="3"/>
        <v>41.31</v>
      </c>
      <c r="L70" s="516" t="s">
        <v>4640</v>
      </c>
      <c r="M70" s="519">
        <v>204</v>
      </c>
      <c r="N70" s="516"/>
    </row>
    <row r="71" spans="1:14" ht="12.75" customHeight="1">
      <c r="A71" s="58"/>
      <c r="B71" s="59"/>
      <c r="C71" s="250" t="s">
        <v>4083</v>
      </c>
      <c r="D71" s="127"/>
      <c r="E71" s="124" t="str">
        <f>_xlfn.XLOOKUP(TabelInfo[[#This Row],[1]],TabelAankoop[CODE],TabelAankoop[Description])</f>
        <v>Intrusion</v>
      </c>
      <c r="F71" s="125">
        <f>ROUND(SUMIF(Meetstaat!$D:$D,TabelInfo[[#This Row],[1]],Meetstaat!$O:$O)-SUMIFS(Meetstaat!$O:$O,Meetstaat!$D:$D,TabelInfo[[#This Row],[1]],Meetstaat!$E:$E,"SP")-SUMIFS(Meetstaat!$O:$O,Meetstaat!$D:$D,TabelInfo[[#This Row],[1]],Meetstaat!$E:$E,"VAR")-SUMIFS(Meetstaat!$O:$O,Meetstaat!$D:$D,TabelInfo[[#This Row],[1]],Meetstaat!$E:$E,"OP"),2)</f>
        <v>9229.56</v>
      </c>
      <c r="G71" s="125">
        <f>ROUND(SUMIF(Meetstaat!$D:$D,TabelInfo[[#This Row],[1]],Meetstaat!$AB:$AB)-SUMIFS(Meetstaat!$AB:$AB,Meetstaat!$D:$D,TabelInfo[[#This Row],[1]],Meetstaat!$E:$E,"SP")-SUMIFS(Meetstaat!$AB:$AB,Meetstaat!$D:$D,TabelInfo[[#This Row],[1]],Meetstaat!$E:$E,"VAR")-SUMIFS(Meetstaat!$AB:$AB,Meetstaat!$D:$D,TabelInfo[[#This Row],[1]],Meetstaat!$E:$E,"OP"),2)</f>
        <v>4627.7700000000004</v>
      </c>
      <c r="H71" s="125">
        <f>ROUND(SUMIF(Meetstaat!$D:$D,TabelInfo[[#This Row],[1]],Meetstaat!$AG:$AG)-SUMIFS(Meetstaat!$AG:$AG,Meetstaat!$D:$D,TabelInfo[[#This Row],[1]],Meetstaat!$E:$E,"SP")-SUMIFS(Meetstaat!$AG:$AG,Meetstaat!$D:$D,TabelInfo[[#This Row],[1]],Meetstaat!$E:$E,"VAR")-SUMIFS(Meetstaat!$AG:$AG,Meetstaat!$D:$D,TabelInfo[[#This Row],[1]],Meetstaat!$E:$E,"OP"),2)</f>
        <v>0</v>
      </c>
      <c r="I71" s="125">
        <f>ROUND(SUMIF(Meetstaat!$D:$D,TabelInfo[[#This Row],[1]],Meetstaat!$AF:$AF)-SUMIFS(Meetstaat!$AF:$AF,Meetstaat!$D:$D,TabelInfo[[#This Row],[1]],Meetstaat!$E:$E,"SP")-SUMIFS(Meetstaat!$AF:$AF,Meetstaat!$D:$D,TabelInfo[[#This Row],[1]],Meetstaat!$E:$E,"VAR")-SUMIFS(Meetstaat!$AF:$AF,Meetstaat!$D:$D,TabelInfo[[#This Row],[1]],Meetstaat!$E:$E,"OP"),2)</f>
        <v>54.2</v>
      </c>
      <c r="J71" s="125">
        <f t="shared" si="2"/>
        <v>2239.0020000000004</v>
      </c>
      <c r="K71" s="119">
        <f t="shared" si="3"/>
        <v>41.31</v>
      </c>
      <c r="L71" s="516" t="s">
        <v>4640</v>
      </c>
      <c r="M71" s="519">
        <v>204</v>
      </c>
      <c r="N71" s="516"/>
    </row>
    <row r="72" spans="1:14" ht="12.75" customHeight="1">
      <c r="A72" s="58"/>
      <c r="B72" s="58"/>
      <c r="C72" s="250" t="s">
        <v>4118</v>
      </c>
      <c r="D72" s="127"/>
      <c r="E72" s="124" t="str">
        <f>_xlfn.XLOOKUP(TabelInfo[[#This Row],[1]],TabelAankoop[CODE],TabelAankoop[Description])</f>
        <v>Controle d'Accès</v>
      </c>
      <c r="F72" s="125">
        <f>ROUND(SUMIF(Meetstaat!$D:$D,TabelInfo[[#This Row],[1]],Meetstaat!$O:$O)-SUMIFS(Meetstaat!$O:$O,Meetstaat!$D:$D,TabelInfo[[#This Row],[1]],Meetstaat!$E:$E,"SP")-SUMIFS(Meetstaat!$O:$O,Meetstaat!$D:$D,TabelInfo[[#This Row],[1]],Meetstaat!$E:$E,"VAR")-SUMIFS(Meetstaat!$O:$O,Meetstaat!$D:$D,TabelInfo[[#This Row],[1]],Meetstaat!$E:$E,"OP"),2)</f>
        <v>34955.69</v>
      </c>
      <c r="G72" s="125">
        <f>ROUND(SUMIF(Meetstaat!$D:$D,TabelInfo[[#This Row],[1]],Meetstaat!$AB:$AB)-SUMIFS(Meetstaat!$AB:$AB,Meetstaat!$D:$D,TabelInfo[[#This Row],[1]],Meetstaat!$E:$E,"SP")-SUMIFS(Meetstaat!$AB:$AB,Meetstaat!$D:$D,TabelInfo[[#This Row],[1]],Meetstaat!$E:$E,"VAR")-SUMIFS(Meetstaat!$AB:$AB,Meetstaat!$D:$D,TabelInfo[[#This Row],[1]],Meetstaat!$E:$E,"OP"),2)</f>
        <v>24931</v>
      </c>
      <c r="H72" s="125">
        <f>ROUND(SUMIF(Meetstaat!$D:$D,TabelInfo[[#This Row],[1]],Meetstaat!$AG:$AG)-SUMIFS(Meetstaat!$AG:$AG,Meetstaat!$D:$D,TabelInfo[[#This Row],[1]],Meetstaat!$E:$E,"SP")-SUMIFS(Meetstaat!$AG:$AG,Meetstaat!$D:$D,TabelInfo[[#This Row],[1]],Meetstaat!$E:$E,"VAR")-SUMIFS(Meetstaat!$AG:$AG,Meetstaat!$D:$D,TabelInfo[[#This Row],[1]],Meetstaat!$E:$E,"OP"),2)</f>
        <v>0</v>
      </c>
      <c r="I72" s="125">
        <f>ROUND(SUMIF(Meetstaat!$D:$D,TabelInfo[[#This Row],[1]],Meetstaat!$AF:$AF)-SUMIFS(Meetstaat!$AF:$AF,Meetstaat!$D:$D,TabelInfo[[#This Row],[1]],Meetstaat!$E:$E,"SP")-SUMIFS(Meetstaat!$AF:$AF,Meetstaat!$D:$D,TabelInfo[[#This Row],[1]],Meetstaat!$E:$E,"VAR")-SUMIFS(Meetstaat!$AF:$AF,Meetstaat!$D:$D,TabelInfo[[#This Row],[1]],Meetstaat!$E:$E,"OP"),2)</f>
        <v>47.17</v>
      </c>
      <c r="J72" s="125">
        <f t="shared" si="2"/>
        <v>1948.5927000000001</v>
      </c>
      <c r="K72" s="119">
        <f t="shared" si="3"/>
        <v>41.31</v>
      </c>
      <c r="L72" s="516" t="s">
        <v>4640</v>
      </c>
      <c r="M72" s="519">
        <v>204</v>
      </c>
      <c r="N72" s="516"/>
    </row>
    <row r="73" spans="1:14" ht="12.75" customHeight="1">
      <c r="A73" s="58"/>
      <c r="B73" s="59"/>
      <c r="C73" s="250" t="s">
        <v>4460</v>
      </c>
      <c r="D73" s="127"/>
      <c r="E73" s="124" t="str">
        <f>_xlfn.XLOOKUP(TabelInfo[[#This Row],[1]],TabelAankoop[CODE],TabelAankoop[Description])</f>
        <v>Automatsatio de porte</v>
      </c>
      <c r="F73" s="125">
        <f>ROUND(SUMIF(Meetstaat!$D:$D,TabelInfo[[#This Row],[1]],Meetstaat!$O:$O)-SUMIFS(Meetstaat!$O:$O,Meetstaat!$D:$D,TabelInfo[[#This Row],[1]],Meetstaat!$E:$E,"SP")-SUMIFS(Meetstaat!$O:$O,Meetstaat!$D:$D,TabelInfo[[#This Row],[1]],Meetstaat!$E:$E,"VAR")-SUMIFS(Meetstaat!$O:$O,Meetstaat!$D:$D,TabelInfo[[#This Row],[1]],Meetstaat!$E:$E,"OP"),2)</f>
        <v>0</v>
      </c>
      <c r="G73" s="125">
        <f>ROUND(SUMIF(Meetstaat!$D:$D,TabelInfo[[#This Row],[1]],Meetstaat!$AB:$AB)-SUMIFS(Meetstaat!$AB:$AB,Meetstaat!$D:$D,TabelInfo[[#This Row],[1]],Meetstaat!$E:$E,"SP")-SUMIFS(Meetstaat!$AB:$AB,Meetstaat!$D:$D,TabelInfo[[#This Row],[1]],Meetstaat!$E:$E,"VAR")-SUMIFS(Meetstaat!$AB:$AB,Meetstaat!$D:$D,TabelInfo[[#This Row],[1]],Meetstaat!$E:$E,"OP"),2)</f>
        <v>0</v>
      </c>
      <c r="H73" s="125">
        <f>ROUND(SUMIF(Meetstaat!$D:$D,TabelInfo[[#This Row],[1]],Meetstaat!$AG:$AG)-SUMIFS(Meetstaat!$AG:$AG,Meetstaat!$D:$D,TabelInfo[[#This Row],[1]],Meetstaat!$E:$E,"SP")-SUMIFS(Meetstaat!$AG:$AG,Meetstaat!$D:$D,TabelInfo[[#This Row],[1]],Meetstaat!$E:$E,"VAR")-SUMIFS(Meetstaat!$AG:$AG,Meetstaat!$D:$D,TabelInfo[[#This Row],[1]],Meetstaat!$E:$E,"OP"),2)</f>
        <v>0</v>
      </c>
      <c r="I73" s="125">
        <f>ROUND(SUMIF(Meetstaat!$D:$D,TabelInfo[[#This Row],[1]],Meetstaat!$AF:$AF)-SUMIFS(Meetstaat!$AF:$AF,Meetstaat!$D:$D,TabelInfo[[#This Row],[1]],Meetstaat!$E:$E,"SP")-SUMIFS(Meetstaat!$AF:$AF,Meetstaat!$D:$D,TabelInfo[[#This Row],[1]],Meetstaat!$E:$E,"VAR")-SUMIFS(Meetstaat!$AF:$AF,Meetstaat!$D:$D,TabelInfo[[#This Row],[1]],Meetstaat!$E:$E,"OP"),2)</f>
        <v>0</v>
      </c>
      <c r="J73" s="125">
        <f t="shared" si="2"/>
        <v>0</v>
      </c>
      <c r="K73" s="119">
        <f t="shared" si="3"/>
        <v>41.31</v>
      </c>
      <c r="L73" s="516" t="s">
        <v>4640</v>
      </c>
      <c r="M73" s="519">
        <v>204</v>
      </c>
      <c r="N73" s="516"/>
    </row>
    <row r="74" spans="1:14" ht="12.75" customHeight="1">
      <c r="A74" s="58"/>
      <c r="B74" s="59"/>
      <c r="C74" s="250" t="s">
        <v>4464</v>
      </c>
      <c r="D74" s="127"/>
      <c r="E74" s="124" t="str">
        <f>_xlfn.XLOOKUP(TabelInfo[[#This Row],[1]],TabelAankoop[CODE],TabelAankoop[Description])</f>
        <v>Enregistrement du Temps</v>
      </c>
      <c r="F74" s="125">
        <f>ROUND(SUMIF(Meetstaat!$D:$D,TabelInfo[[#This Row],[1]],Meetstaat!$O:$O)-SUMIFS(Meetstaat!$O:$O,Meetstaat!$D:$D,TabelInfo[[#This Row],[1]],Meetstaat!$E:$E,"SP")-SUMIFS(Meetstaat!$O:$O,Meetstaat!$D:$D,TabelInfo[[#This Row],[1]],Meetstaat!$E:$E,"VAR")-SUMIFS(Meetstaat!$O:$O,Meetstaat!$D:$D,TabelInfo[[#This Row],[1]],Meetstaat!$E:$E,"OP"),2)</f>
        <v>0</v>
      </c>
      <c r="G74" s="125">
        <f>ROUND(SUMIF(Meetstaat!$D:$D,TabelInfo[[#This Row],[1]],Meetstaat!$AB:$AB)-SUMIFS(Meetstaat!$AB:$AB,Meetstaat!$D:$D,TabelInfo[[#This Row],[1]],Meetstaat!$E:$E,"SP")-SUMIFS(Meetstaat!$AB:$AB,Meetstaat!$D:$D,TabelInfo[[#This Row],[1]],Meetstaat!$E:$E,"VAR")-SUMIFS(Meetstaat!$AB:$AB,Meetstaat!$D:$D,TabelInfo[[#This Row],[1]],Meetstaat!$E:$E,"OP"),2)</f>
        <v>0</v>
      </c>
      <c r="H74" s="125">
        <f>ROUND(SUMIF(Meetstaat!$D:$D,TabelInfo[[#This Row],[1]],Meetstaat!$AG:$AG)-SUMIFS(Meetstaat!$AG:$AG,Meetstaat!$D:$D,TabelInfo[[#This Row],[1]],Meetstaat!$E:$E,"SP")-SUMIFS(Meetstaat!$AG:$AG,Meetstaat!$D:$D,TabelInfo[[#This Row],[1]],Meetstaat!$E:$E,"VAR")-SUMIFS(Meetstaat!$AG:$AG,Meetstaat!$D:$D,TabelInfo[[#This Row],[1]],Meetstaat!$E:$E,"OP"),2)</f>
        <v>0</v>
      </c>
      <c r="I74" s="125">
        <f>ROUND(SUMIF(Meetstaat!$D:$D,TabelInfo[[#This Row],[1]],Meetstaat!$AF:$AF)-SUMIFS(Meetstaat!$AF:$AF,Meetstaat!$D:$D,TabelInfo[[#This Row],[1]],Meetstaat!$E:$E,"SP")-SUMIFS(Meetstaat!$AF:$AF,Meetstaat!$D:$D,TabelInfo[[#This Row],[1]],Meetstaat!$E:$E,"VAR")-SUMIFS(Meetstaat!$AF:$AF,Meetstaat!$D:$D,TabelInfo[[#This Row],[1]],Meetstaat!$E:$E,"OP"),2)</f>
        <v>0</v>
      </c>
      <c r="J74" s="125">
        <f t="shared" si="2"/>
        <v>0</v>
      </c>
      <c r="K74" s="119">
        <f t="shared" si="3"/>
        <v>41.31</v>
      </c>
      <c r="L74" s="516" t="s">
        <v>4640</v>
      </c>
      <c r="M74" s="519">
        <v>204</v>
      </c>
      <c r="N74" s="516"/>
    </row>
    <row r="75" spans="1:14" ht="12.75" customHeight="1">
      <c r="A75" s="58"/>
      <c r="B75" s="58"/>
      <c r="C75" s="250" t="s">
        <v>4468</v>
      </c>
      <c r="D75" s="127"/>
      <c r="E75" s="124" t="str">
        <f>_xlfn.XLOOKUP(TabelInfo[[#This Row],[1]],TabelAankoop[CODE],TabelAankoop[Description])</f>
        <v>(Vidéo)parlophonie</v>
      </c>
      <c r="F75" s="125">
        <f>ROUND(SUMIF(Meetstaat!$D:$D,TabelInfo[[#This Row],[1]],Meetstaat!$O:$O)-SUMIFS(Meetstaat!$O:$O,Meetstaat!$D:$D,TabelInfo[[#This Row],[1]],Meetstaat!$E:$E,"SP")-SUMIFS(Meetstaat!$O:$O,Meetstaat!$D:$D,TabelInfo[[#This Row],[1]],Meetstaat!$E:$E,"VAR")-SUMIFS(Meetstaat!$O:$O,Meetstaat!$D:$D,TabelInfo[[#This Row],[1]],Meetstaat!$E:$E,"OP"),2)</f>
        <v>0</v>
      </c>
      <c r="G75" s="125">
        <f>ROUND(SUMIF(Meetstaat!$D:$D,TabelInfo[[#This Row],[1]],Meetstaat!$AB:$AB)-SUMIFS(Meetstaat!$AB:$AB,Meetstaat!$D:$D,TabelInfo[[#This Row],[1]],Meetstaat!$E:$E,"SP")-SUMIFS(Meetstaat!$AB:$AB,Meetstaat!$D:$D,TabelInfo[[#This Row],[1]],Meetstaat!$E:$E,"VAR")-SUMIFS(Meetstaat!$AB:$AB,Meetstaat!$D:$D,TabelInfo[[#This Row],[1]],Meetstaat!$E:$E,"OP"),2)</f>
        <v>0</v>
      </c>
      <c r="H75" s="125">
        <f>ROUND(SUMIF(Meetstaat!$D:$D,TabelInfo[[#This Row],[1]],Meetstaat!$AG:$AG)-SUMIFS(Meetstaat!$AG:$AG,Meetstaat!$D:$D,TabelInfo[[#This Row],[1]],Meetstaat!$E:$E,"SP")-SUMIFS(Meetstaat!$AG:$AG,Meetstaat!$D:$D,TabelInfo[[#This Row],[1]],Meetstaat!$E:$E,"VAR")-SUMIFS(Meetstaat!$AG:$AG,Meetstaat!$D:$D,TabelInfo[[#This Row],[1]],Meetstaat!$E:$E,"OP"),2)</f>
        <v>0</v>
      </c>
      <c r="I75" s="125">
        <f>ROUND(SUMIF(Meetstaat!$D:$D,TabelInfo[[#This Row],[1]],Meetstaat!$AF:$AF)-SUMIFS(Meetstaat!$AF:$AF,Meetstaat!$D:$D,TabelInfo[[#This Row],[1]],Meetstaat!$E:$E,"SP")-SUMIFS(Meetstaat!$AF:$AF,Meetstaat!$D:$D,TabelInfo[[#This Row],[1]],Meetstaat!$E:$E,"VAR")-SUMIFS(Meetstaat!$AF:$AF,Meetstaat!$D:$D,TabelInfo[[#This Row],[1]],Meetstaat!$E:$E,"OP"),2)</f>
        <v>0</v>
      </c>
      <c r="J75" s="125">
        <f t="shared" si="2"/>
        <v>0</v>
      </c>
      <c r="K75" s="119">
        <f t="shared" si="3"/>
        <v>41.31</v>
      </c>
      <c r="L75" s="516" t="s">
        <v>4640</v>
      </c>
      <c r="M75" s="519">
        <v>204</v>
      </c>
      <c r="N75" s="516"/>
    </row>
    <row r="76" spans="1:14" ht="12.75" customHeight="1">
      <c r="A76" s="58"/>
      <c r="B76" s="59"/>
      <c r="C76" s="250" t="s">
        <v>4472</v>
      </c>
      <c r="D76" s="127"/>
      <c r="E76" s="124" t="str">
        <f>_xlfn.XLOOKUP(TabelInfo[[#This Row],[1]],TabelAankoop[CODE],TabelAankoop[Description])</f>
        <v>Interphonie</v>
      </c>
      <c r="F76" s="125">
        <f>ROUND(SUMIF(Meetstaat!$D:$D,TabelInfo[[#This Row],[1]],Meetstaat!$O:$O)-SUMIFS(Meetstaat!$O:$O,Meetstaat!$D:$D,TabelInfo[[#This Row],[1]],Meetstaat!$E:$E,"SP")-SUMIFS(Meetstaat!$O:$O,Meetstaat!$D:$D,TabelInfo[[#This Row],[1]],Meetstaat!$E:$E,"VAR")-SUMIFS(Meetstaat!$O:$O,Meetstaat!$D:$D,TabelInfo[[#This Row],[1]],Meetstaat!$E:$E,"OP"),2)</f>
        <v>0</v>
      </c>
      <c r="G76" s="125">
        <f>ROUND(SUMIF(Meetstaat!$D:$D,TabelInfo[[#This Row],[1]],Meetstaat!$AB:$AB)-SUMIFS(Meetstaat!$AB:$AB,Meetstaat!$D:$D,TabelInfo[[#This Row],[1]],Meetstaat!$E:$E,"SP")-SUMIFS(Meetstaat!$AB:$AB,Meetstaat!$D:$D,TabelInfo[[#This Row],[1]],Meetstaat!$E:$E,"VAR")-SUMIFS(Meetstaat!$AB:$AB,Meetstaat!$D:$D,TabelInfo[[#This Row],[1]],Meetstaat!$E:$E,"OP"),2)</f>
        <v>0</v>
      </c>
      <c r="H76" s="125">
        <f>ROUND(SUMIF(Meetstaat!$D:$D,TabelInfo[[#This Row],[1]],Meetstaat!$AG:$AG)-SUMIFS(Meetstaat!$AG:$AG,Meetstaat!$D:$D,TabelInfo[[#This Row],[1]],Meetstaat!$E:$E,"SP")-SUMIFS(Meetstaat!$AG:$AG,Meetstaat!$D:$D,TabelInfo[[#This Row],[1]],Meetstaat!$E:$E,"VAR")-SUMIFS(Meetstaat!$AG:$AG,Meetstaat!$D:$D,TabelInfo[[#This Row],[1]],Meetstaat!$E:$E,"OP"),2)</f>
        <v>0</v>
      </c>
      <c r="I76" s="125">
        <f>ROUND(SUMIF(Meetstaat!$D:$D,TabelInfo[[#This Row],[1]],Meetstaat!$AF:$AF)-SUMIFS(Meetstaat!$AF:$AF,Meetstaat!$D:$D,TabelInfo[[#This Row],[1]],Meetstaat!$E:$E,"SP")-SUMIFS(Meetstaat!$AF:$AF,Meetstaat!$D:$D,TabelInfo[[#This Row],[1]],Meetstaat!$E:$E,"VAR")-SUMIFS(Meetstaat!$AF:$AF,Meetstaat!$D:$D,TabelInfo[[#This Row],[1]],Meetstaat!$E:$E,"OP"),2)</f>
        <v>0</v>
      </c>
      <c r="J76" s="125">
        <f t="shared" ref="J76:J97" si="4">I76*K76</f>
        <v>0</v>
      </c>
      <c r="K76" s="119">
        <f t="shared" ref="K76:K96" si="5">BasisUurloon</f>
        <v>41.31</v>
      </c>
      <c r="L76" s="516" t="s">
        <v>4640</v>
      </c>
      <c r="M76" s="519">
        <v>204</v>
      </c>
      <c r="N76" s="516"/>
    </row>
    <row r="77" spans="1:14" ht="12.75" customHeight="1">
      <c r="A77" s="58"/>
      <c r="B77" s="59"/>
      <c r="C77" s="250" t="s">
        <v>4476</v>
      </c>
      <c r="D77" s="127"/>
      <c r="E77" s="124" t="str">
        <f>_xlfn.XLOOKUP(TabelInfo[[#This Row],[1]],TabelAankoop[CODE],TabelAankoop[Description])</f>
        <v>Sonorisation</v>
      </c>
      <c r="F77" s="125">
        <f>ROUND(SUMIF(Meetstaat!$D:$D,TabelInfo[[#This Row],[1]],Meetstaat!$O:$O)-SUMIFS(Meetstaat!$O:$O,Meetstaat!$D:$D,TabelInfo[[#This Row],[1]],Meetstaat!$E:$E,"SP")-SUMIFS(Meetstaat!$O:$O,Meetstaat!$D:$D,TabelInfo[[#This Row],[1]],Meetstaat!$E:$E,"VAR")-SUMIFS(Meetstaat!$O:$O,Meetstaat!$D:$D,TabelInfo[[#This Row],[1]],Meetstaat!$E:$E,"OP"),2)</f>
        <v>0</v>
      </c>
      <c r="G77" s="125">
        <f>ROUND(SUMIF(Meetstaat!$D:$D,TabelInfo[[#This Row],[1]],Meetstaat!$AB:$AB)-SUMIFS(Meetstaat!$AB:$AB,Meetstaat!$D:$D,TabelInfo[[#This Row],[1]],Meetstaat!$E:$E,"SP")-SUMIFS(Meetstaat!$AB:$AB,Meetstaat!$D:$D,TabelInfo[[#This Row],[1]],Meetstaat!$E:$E,"VAR")-SUMIFS(Meetstaat!$AB:$AB,Meetstaat!$D:$D,TabelInfo[[#This Row],[1]],Meetstaat!$E:$E,"OP"),2)</f>
        <v>0</v>
      </c>
      <c r="H77" s="125">
        <f>ROUND(SUMIF(Meetstaat!$D:$D,TabelInfo[[#This Row],[1]],Meetstaat!$AG:$AG)-SUMIFS(Meetstaat!$AG:$AG,Meetstaat!$D:$D,TabelInfo[[#This Row],[1]],Meetstaat!$E:$E,"SP")-SUMIFS(Meetstaat!$AG:$AG,Meetstaat!$D:$D,TabelInfo[[#This Row],[1]],Meetstaat!$E:$E,"VAR")-SUMIFS(Meetstaat!$AG:$AG,Meetstaat!$D:$D,TabelInfo[[#This Row],[1]],Meetstaat!$E:$E,"OP"),2)</f>
        <v>0</v>
      </c>
      <c r="I77" s="125">
        <f>ROUND(SUMIF(Meetstaat!$D:$D,TabelInfo[[#This Row],[1]],Meetstaat!$AF:$AF)-SUMIFS(Meetstaat!$AF:$AF,Meetstaat!$D:$D,TabelInfo[[#This Row],[1]],Meetstaat!$E:$E,"SP")-SUMIFS(Meetstaat!$AF:$AF,Meetstaat!$D:$D,TabelInfo[[#This Row],[1]],Meetstaat!$E:$E,"VAR")-SUMIFS(Meetstaat!$AF:$AF,Meetstaat!$D:$D,TabelInfo[[#This Row],[1]],Meetstaat!$E:$E,"OP"),2)</f>
        <v>0</v>
      </c>
      <c r="J77" s="125">
        <f t="shared" si="4"/>
        <v>0</v>
      </c>
      <c r="K77" s="119">
        <f t="shared" si="5"/>
        <v>41.31</v>
      </c>
      <c r="L77" s="516" t="s">
        <v>4640</v>
      </c>
      <c r="M77" s="519">
        <v>204</v>
      </c>
      <c r="N77" s="516"/>
    </row>
    <row r="78" spans="1:14" ht="12.75" customHeight="1">
      <c r="A78" s="58"/>
      <c r="B78" s="58"/>
      <c r="C78" s="250" t="s">
        <v>4480</v>
      </c>
      <c r="D78" s="127"/>
      <c r="E78" s="124" t="str">
        <f>_xlfn.XLOOKUP(TabelInfo[[#This Row],[1]],TabelAankoop[CODE],TabelAankoop[Description])</f>
        <v>Distribution TV</v>
      </c>
      <c r="F78" s="125">
        <f>ROUND(SUMIF(Meetstaat!$D:$D,TabelInfo[[#This Row],[1]],Meetstaat!$O:$O)-SUMIFS(Meetstaat!$O:$O,Meetstaat!$D:$D,TabelInfo[[#This Row],[1]],Meetstaat!$E:$E,"SP")-SUMIFS(Meetstaat!$O:$O,Meetstaat!$D:$D,TabelInfo[[#This Row],[1]],Meetstaat!$E:$E,"VAR")-SUMIFS(Meetstaat!$O:$O,Meetstaat!$D:$D,TabelInfo[[#This Row],[1]],Meetstaat!$E:$E,"OP"),2)</f>
        <v>0</v>
      </c>
      <c r="G78" s="125">
        <f>ROUND(SUMIF(Meetstaat!$D:$D,TabelInfo[[#This Row],[1]],Meetstaat!$AB:$AB)-SUMIFS(Meetstaat!$AB:$AB,Meetstaat!$D:$D,TabelInfo[[#This Row],[1]],Meetstaat!$E:$E,"SP")-SUMIFS(Meetstaat!$AB:$AB,Meetstaat!$D:$D,TabelInfo[[#This Row],[1]],Meetstaat!$E:$E,"VAR")-SUMIFS(Meetstaat!$AB:$AB,Meetstaat!$D:$D,TabelInfo[[#This Row],[1]],Meetstaat!$E:$E,"OP"),2)</f>
        <v>0</v>
      </c>
      <c r="H78" s="125">
        <f>ROUND(SUMIF(Meetstaat!$D:$D,TabelInfo[[#This Row],[1]],Meetstaat!$AG:$AG)-SUMIFS(Meetstaat!$AG:$AG,Meetstaat!$D:$D,TabelInfo[[#This Row],[1]],Meetstaat!$E:$E,"SP")-SUMIFS(Meetstaat!$AG:$AG,Meetstaat!$D:$D,TabelInfo[[#This Row],[1]],Meetstaat!$E:$E,"VAR")-SUMIFS(Meetstaat!$AG:$AG,Meetstaat!$D:$D,TabelInfo[[#This Row],[1]],Meetstaat!$E:$E,"OP"),2)</f>
        <v>0</v>
      </c>
      <c r="I78" s="125">
        <f>ROUND(SUMIF(Meetstaat!$D:$D,TabelInfo[[#This Row],[1]],Meetstaat!$AF:$AF)-SUMIFS(Meetstaat!$AF:$AF,Meetstaat!$D:$D,TabelInfo[[#This Row],[1]],Meetstaat!$E:$E,"SP")-SUMIFS(Meetstaat!$AF:$AF,Meetstaat!$D:$D,TabelInfo[[#This Row],[1]],Meetstaat!$E:$E,"VAR")-SUMIFS(Meetstaat!$AF:$AF,Meetstaat!$D:$D,TabelInfo[[#This Row],[1]],Meetstaat!$E:$E,"OP"),2)</f>
        <v>0</v>
      </c>
      <c r="J78" s="125">
        <f t="shared" si="4"/>
        <v>0</v>
      </c>
      <c r="K78" s="119">
        <f t="shared" si="5"/>
        <v>41.31</v>
      </c>
      <c r="L78" s="516" t="s">
        <v>4640</v>
      </c>
      <c r="M78" s="519">
        <v>204</v>
      </c>
      <c r="N78" s="516"/>
    </row>
    <row r="79" spans="1:14" ht="12.75" customHeight="1">
      <c r="A79" s="58"/>
      <c r="B79" s="59"/>
      <c r="C79" s="250" t="s">
        <v>4484</v>
      </c>
      <c r="D79" s="127"/>
      <c r="E79" s="124" t="str">
        <f>_xlfn.XLOOKUP(TabelInfo[[#This Row],[1]],TabelAankoop[CODE],TabelAankoop[Description])</f>
        <v>Multimedia</v>
      </c>
      <c r="F79" s="125">
        <f>ROUND(SUMIF(Meetstaat!$D:$D,TabelInfo[[#This Row],[1]],Meetstaat!$O:$O)-SUMIFS(Meetstaat!$O:$O,Meetstaat!$D:$D,TabelInfo[[#This Row],[1]],Meetstaat!$E:$E,"SP")-SUMIFS(Meetstaat!$O:$O,Meetstaat!$D:$D,TabelInfo[[#This Row],[1]],Meetstaat!$E:$E,"VAR")-SUMIFS(Meetstaat!$O:$O,Meetstaat!$D:$D,TabelInfo[[#This Row],[1]],Meetstaat!$E:$E,"OP"),2)</f>
        <v>0</v>
      </c>
      <c r="G79" s="125">
        <f>ROUND(SUMIF(Meetstaat!$D:$D,TabelInfo[[#This Row],[1]],Meetstaat!$AB:$AB)-SUMIFS(Meetstaat!$AB:$AB,Meetstaat!$D:$D,TabelInfo[[#This Row],[1]],Meetstaat!$E:$E,"SP")-SUMIFS(Meetstaat!$AB:$AB,Meetstaat!$D:$D,TabelInfo[[#This Row],[1]],Meetstaat!$E:$E,"VAR")-SUMIFS(Meetstaat!$AB:$AB,Meetstaat!$D:$D,TabelInfo[[#This Row],[1]],Meetstaat!$E:$E,"OP"),2)</f>
        <v>0</v>
      </c>
      <c r="H79" s="125">
        <f>ROUND(SUMIF(Meetstaat!$D:$D,TabelInfo[[#This Row],[1]],Meetstaat!$AG:$AG)-SUMIFS(Meetstaat!$AG:$AG,Meetstaat!$D:$D,TabelInfo[[#This Row],[1]],Meetstaat!$E:$E,"SP")-SUMIFS(Meetstaat!$AG:$AG,Meetstaat!$D:$D,TabelInfo[[#This Row],[1]],Meetstaat!$E:$E,"VAR")-SUMIFS(Meetstaat!$AG:$AG,Meetstaat!$D:$D,TabelInfo[[#This Row],[1]],Meetstaat!$E:$E,"OP"),2)</f>
        <v>0</v>
      </c>
      <c r="I79" s="125">
        <f>ROUND(SUMIF(Meetstaat!$D:$D,TabelInfo[[#This Row],[1]],Meetstaat!$AF:$AF)-SUMIFS(Meetstaat!$AF:$AF,Meetstaat!$D:$D,TabelInfo[[#This Row],[1]],Meetstaat!$E:$E,"SP")-SUMIFS(Meetstaat!$AF:$AF,Meetstaat!$D:$D,TabelInfo[[#This Row],[1]],Meetstaat!$E:$E,"VAR")-SUMIFS(Meetstaat!$AF:$AF,Meetstaat!$D:$D,TabelInfo[[#This Row],[1]],Meetstaat!$E:$E,"OP"),2)</f>
        <v>0</v>
      </c>
      <c r="J79" s="125">
        <f t="shared" si="4"/>
        <v>0</v>
      </c>
      <c r="K79" s="119">
        <f t="shared" si="5"/>
        <v>41.31</v>
      </c>
      <c r="L79" s="516" t="s">
        <v>4640</v>
      </c>
      <c r="M79" s="519">
        <v>204</v>
      </c>
      <c r="N79" s="516"/>
    </row>
    <row r="80" spans="1:14" ht="12.75" customHeight="1">
      <c r="A80" s="58"/>
      <c r="B80" s="58"/>
      <c r="C80" s="250" t="s">
        <v>4147</v>
      </c>
      <c r="D80" s="127"/>
      <c r="E80" s="124" t="str">
        <f>_xlfn.XLOOKUP(TabelInfo[[#This Row],[1]],TabelAankoop[CODE],TabelAankoop[Description])</f>
        <v>Horloge</v>
      </c>
      <c r="F80" s="125">
        <f>ROUND(SUMIF(Meetstaat!$D:$D,TabelInfo[[#This Row],[1]],Meetstaat!$O:$O)-SUMIFS(Meetstaat!$O:$O,Meetstaat!$D:$D,TabelInfo[[#This Row],[1]],Meetstaat!$E:$E,"SP")-SUMIFS(Meetstaat!$O:$O,Meetstaat!$D:$D,TabelInfo[[#This Row],[1]],Meetstaat!$E:$E,"VAR")-SUMIFS(Meetstaat!$O:$O,Meetstaat!$D:$D,TabelInfo[[#This Row],[1]],Meetstaat!$E:$E,"OP"),2)</f>
        <v>70708.77</v>
      </c>
      <c r="G80" s="125">
        <f>ROUND(SUMIF(Meetstaat!$D:$D,TabelInfo[[#This Row],[1]],Meetstaat!$AB:$AB)-SUMIFS(Meetstaat!$AB:$AB,Meetstaat!$D:$D,TabelInfo[[#This Row],[1]],Meetstaat!$E:$E,"SP")-SUMIFS(Meetstaat!$AB:$AB,Meetstaat!$D:$D,TabelInfo[[#This Row],[1]],Meetstaat!$E:$E,"VAR")-SUMIFS(Meetstaat!$AB:$AB,Meetstaat!$D:$D,TabelInfo[[#This Row],[1]],Meetstaat!$E:$E,"OP"),2)</f>
        <v>44874.9</v>
      </c>
      <c r="H80" s="125">
        <f>ROUND(SUMIF(Meetstaat!$D:$D,TabelInfo[[#This Row],[1]],Meetstaat!$AG:$AG)-SUMIFS(Meetstaat!$AG:$AG,Meetstaat!$D:$D,TabelInfo[[#This Row],[1]],Meetstaat!$E:$E,"SP")-SUMIFS(Meetstaat!$AG:$AG,Meetstaat!$D:$D,TabelInfo[[#This Row],[1]],Meetstaat!$E:$E,"VAR")-SUMIFS(Meetstaat!$AG:$AG,Meetstaat!$D:$D,TabelInfo[[#This Row],[1]],Meetstaat!$E:$E,"OP"),2)</f>
        <v>0</v>
      </c>
      <c r="I80" s="125">
        <f>ROUND(SUMIF(Meetstaat!$D:$D,TabelInfo[[#This Row],[1]],Meetstaat!$AF:$AF)-SUMIFS(Meetstaat!$AF:$AF,Meetstaat!$D:$D,TabelInfo[[#This Row],[1]],Meetstaat!$E:$E,"SP")-SUMIFS(Meetstaat!$AF:$AF,Meetstaat!$D:$D,TabelInfo[[#This Row],[1]],Meetstaat!$E:$E,"VAR")-SUMIFS(Meetstaat!$AF:$AF,Meetstaat!$D:$D,TabelInfo[[#This Row],[1]],Meetstaat!$E:$E,"OP"),2)</f>
        <v>214.05</v>
      </c>
      <c r="J80" s="125">
        <f t="shared" si="4"/>
        <v>8842.4055000000008</v>
      </c>
      <c r="K80" s="119">
        <f t="shared" si="5"/>
        <v>41.31</v>
      </c>
      <c r="L80" s="516" t="s">
        <v>4640</v>
      </c>
      <c r="M80" s="519">
        <v>204</v>
      </c>
      <c r="N80" s="516"/>
    </row>
    <row r="81" spans="1:14" ht="12.75" customHeight="1">
      <c r="A81" s="58"/>
      <c r="B81" s="59"/>
      <c r="C81" s="250" t="s">
        <v>4410</v>
      </c>
      <c r="D81" s="123"/>
      <c r="E81" s="126" t="str">
        <f>_xlfn.XLOOKUP(TabelInfo[[#This Row],[1]],TabelAankoop[CODE],TabelAankoop[Description])</f>
        <v>UPS</v>
      </c>
      <c r="F81" s="125">
        <f>ROUND(SUMIF(Meetstaat!$D:$D,TabelInfo[[#This Row],[1]],Meetstaat!$O:$O)-SUMIFS(Meetstaat!$O:$O,Meetstaat!$D:$D,TabelInfo[[#This Row],[1]],Meetstaat!$E:$E,"SP")-SUMIFS(Meetstaat!$O:$O,Meetstaat!$D:$D,TabelInfo[[#This Row],[1]],Meetstaat!$E:$E,"VAR")-SUMIFS(Meetstaat!$O:$O,Meetstaat!$D:$D,TabelInfo[[#This Row],[1]],Meetstaat!$E:$E,"OP"),2)</f>
        <v>0</v>
      </c>
      <c r="G81" s="125">
        <f>ROUND(SUMIF(Meetstaat!$D:$D,TabelInfo[[#This Row],[1]],Meetstaat!$AB:$AB)-SUMIFS(Meetstaat!$AB:$AB,Meetstaat!$D:$D,TabelInfo[[#This Row],[1]],Meetstaat!$E:$E,"SP")-SUMIFS(Meetstaat!$AB:$AB,Meetstaat!$D:$D,TabelInfo[[#This Row],[1]],Meetstaat!$E:$E,"VAR")-SUMIFS(Meetstaat!$AB:$AB,Meetstaat!$D:$D,TabelInfo[[#This Row],[1]],Meetstaat!$E:$E,"OP"),2)</f>
        <v>0</v>
      </c>
      <c r="H81" s="125">
        <f>ROUND(SUMIF(Meetstaat!$D:$D,TabelInfo[[#This Row],[1]],Meetstaat!$AG:$AG)-SUMIFS(Meetstaat!$AG:$AG,Meetstaat!$D:$D,TabelInfo[[#This Row],[1]],Meetstaat!$E:$E,"SP")-SUMIFS(Meetstaat!$AG:$AG,Meetstaat!$D:$D,TabelInfo[[#This Row],[1]],Meetstaat!$E:$E,"VAR")-SUMIFS(Meetstaat!$AG:$AG,Meetstaat!$D:$D,TabelInfo[[#This Row],[1]],Meetstaat!$E:$E,"OP"),2)</f>
        <v>0</v>
      </c>
      <c r="I81" s="125">
        <f>ROUND(SUMIF(Meetstaat!$D:$D,TabelInfo[[#This Row],[1]],Meetstaat!$AF:$AF)-SUMIFS(Meetstaat!$AF:$AF,Meetstaat!$D:$D,TabelInfo[[#This Row],[1]],Meetstaat!$E:$E,"SP")-SUMIFS(Meetstaat!$AF:$AF,Meetstaat!$D:$D,TabelInfo[[#This Row],[1]],Meetstaat!$E:$E,"VAR")-SUMIFS(Meetstaat!$AF:$AF,Meetstaat!$D:$D,TabelInfo[[#This Row],[1]],Meetstaat!$E:$E,"OP"),2)</f>
        <v>0</v>
      </c>
      <c r="J81" s="125">
        <f t="shared" si="4"/>
        <v>0</v>
      </c>
      <c r="K81" s="119">
        <f t="shared" si="5"/>
        <v>41.31</v>
      </c>
      <c r="L81" s="516" t="s">
        <v>4641</v>
      </c>
      <c r="M81" s="519">
        <v>205</v>
      </c>
      <c r="N81" s="516"/>
    </row>
    <row r="82" spans="1:14" ht="12.75" customHeight="1">
      <c r="A82" s="58"/>
      <c r="B82" s="58"/>
      <c r="C82" s="250" t="s">
        <v>4412</v>
      </c>
      <c r="D82" s="123"/>
      <c r="E82" s="124" t="str">
        <f>_xlfn.XLOOKUP(TabelInfo[[#This Row],[1]],TabelAankoop[CODE],TabelAankoop[Description])</f>
        <v>Baie de comptage</v>
      </c>
      <c r="F82" s="125">
        <f>ROUND(SUMIF(Meetstaat!$D:$D,TabelInfo[[#This Row],[1]],Meetstaat!$O:$O)-SUMIFS(Meetstaat!$O:$O,Meetstaat!$D:$D,TabelInfo[[#This Row],[1]],Meetstaat!$E:$E,"SP")-SUMIFS(Meetstaat!$O:$O,Meetstaat!$D:$D,TabelInfo[[#This Row],[1]],Meetstaat!$E:$E,"VAR")-SUMIFS(Meetstaat!$O:$O,Meetstaat!$D:$D,TabelInfo[[#This Row],[1]],Meetstaat!$E:$E,"OP"),2)</f>
        <v>0</v>
      </c>
      <c r="G82" s="125">
        <f>ROUND(SUMIF(Meetstaat!$D:$D,TabelInfo[[#This Row],[1]],Meetstaat!$AB:$AB)-SUMIFS(Meetstaat!$AB:$AB,Meetstaat!$D:$D,TabelInfo[[#This Row],[1]],Meetstaat!$E:$E,"SP")-SUMIFS(Meetstaat!$AB:$AB,Meetstaat!$D:$D,TabelInfo[[#This Row],[1]],Meetstaat!$E:$E,"VAR")-SUMIFS(Meetstaat!$AB:$AB,Meetstaat!$D:$D,TabelInfo[[#This Row],[1]],Meetstaat!$E:$E,"OP"),2)</f>
        <v>0</v>
      </c>
      <c r="H82" s="125">
        <f>ROUND(SUMIF(Meetstaat!$D:$D,TabelInfo[[#This Row],[1]],Meetstaat!$AG:$AG)-SUMIFS(Meetstaat!$AG:$AG,Meetstaat!$D:$D,TabelInfo[[#This Row],[1]],Meetstaat!$E:$E,"SP")-SUMIFS(Meetstaat!$AG:$AG,Meetstaat!$D:$D,TabelInfo[[#This Row],[1]],Meetstaat!$E:$E,"VAR")-SUMIFS(Meetstaat!$AG:$AG,Meetstaat!$D:$D,TabelInfo[[#This Row],[1]],Meetstaat!$E:$E,"OP"),2)</f>
        <v>0</v>
      </c>
      <c r="I82" s="125">
        <f>ROUND(SUMIF(Meetstaat!$D:$D,TabelInfo[[#This Row],[1]],Meetstaat!$AF:$AF)-SUMIFS(Meetstaat!$AF:$AF,Meetstaat!$D:$D,TabelInfo[[#This Row],[1]],Meetstaat!$E:$E,"SP")-SUMIFS(Meetstaat!$AF:$AF,Meetstaat!$D:$D,TabelInfo[[#This Row],[1]],Meetstaat!$E:$E,"VAR")-SUMIFS(Meetstaat!$AF:$AF,Meetstaat!$D:$D,TabelInfo[[#This Row],[1]],Meetstaat!$E:$E,"OP"),2)</f>
        <v>0</v>
      </c>
      <c r="J82" s="125">
        <f t="shared" si="4"/>
        <v>0</v>
      </c>
      <c r="K82" s="119">
        <f t="shared" si="5"/>
        <v>41.31</v>
      </c>
      <c r="L82" s="516" t="s">
        <v>4641</v>
      </c>
      <c r="M82" s="519">
        <v>205</v>
      </c>
      <c r="N82" s="516"/>
    </row>
    <row r="83" spans="1:14" ht="12.75" customHeight="1">
      <c r="A83" s="58"/>
      <c r="B83" s="59"/>
      <c r="C83" s="250" t="s">
        <v>3488</v>
      </c>
      <c r="D83" s="123"/>
      <c r="E83" s="126" t="str">
        <f>_xlfn.XLOOKUP(TabelInfo[[#This Row],[1]],TabelAankoop[CODE],TabelAankoop[Description])</f>
        <v>Tableaux Electriques</v>
      </c>
      <c r="F83" s="125">
        <f>ROUND(SUMIF(Meetstaat!$D:$D,TabelInfo[[#This Row],[1]],Meetstaat!$O:$O)-SUMIFS(Meetstaat!$O:$O,Meetstaat!$D:$D,TabelInfo[[#This Row],[1]],Meetstaat!$E:$E,"SP")-SUMIFS(Meetstaat!$O:$O,Meetstaat!$D:$D,TabelInfo[[#This Row],[1]],Meetstaat!$E:$E,"VAR")-SUMIFS(Meetstaat!$O:$O,Meetstaat!$D:$D,TabelInfo[[#This Row],[1]],Meetstaat!$E:$E,"OP"),2)</f>
        <v>67051.350000000006</v>
      </c>
      <c r="G83" s="125">
        <f>ROUND(SUMIF(Meetstaat!$D:$D,TabelInfo[[#This Row],[1]],Meetstaat!$AB:$AB)-SUMIFS(Meetstaat!$AB:$AB,Meetstaat!$D:$D,TabelInfo[[#This Row],[1]],Meetstaat!$E:$E,"SP")-SUMIFS(Meetstaat!$AB:$AB,Meetstaat!$D:$D,TabelInfo[[#This Row],[1]],Meetstaat!$E:$E,"VAR")-SUMIFS(Meetstaat!$AB:$AB,Meetstaat!$D:$D,TabelInfo[[#This Row],[1]],Meetstaat!$E:$E,"OP"),2)</f>
        <v>43419</v>
      </c>
      <c r="H83" s="125">
        <f>ROUND(SUMIF(Meetstaat!$D:$D,TabelInfo[[#This Row],[1]],Meetstaat!$AG:$AG)-SUMIFS(Meetstaat!$AG:$AG,Meetstaat!$D:$D,TabelInfo[[#This Row],[1]],Meetstaat!$E:$E,"SP")-SUMIFS(Meetstaat!$AG:$AG,Meetstaat!$D:$D,TabelInfo[[#This Row],[1]],Meetstaat!$E:$E,"VAR")-SUMIFS(Meetstaat!$AG:$AG,Meetstaat!$D:$D,TabelInfo[[#This Row],[1]],Meetstaat!$E:$E,"OP"),2)</f>
        <v>0</v>
      </c>
      <c r="I83" s="125">
        <f>ROUND(SUMIF(Meetstaat!$D:$D,TabelInfo[[#This Row],[1]],Meetstaat!$AF:$AF)-SUMIFS(Meetstaat!$AF:$AF,Meetstaat!$D:$D,TabelInfo[[#This Row],[1]],Meetstaat!$E:$E,"SP")-SUMIFS(Meetstaat!$AF:$AF,Meetstaat!$D:$D,TabelInfo[[#This Row],[1]],Meetstaat!$E:$E,"VAR")-SUMIFS(Meetstaat!$AF:$AF,Meetstaat!$D:$D,TabelInfo[[#This Row],[1]],Meetstaat!$E:$E,"OP"),2)</f>
        <v>184.5</v>
      </c>
      <c r="J83" s="125">
        <f t="shared" si="4"/>
        <v>7621.6950000000006</v>
      </c>
      <c r="K83" s="119">
        <f t="shared" si="5"/>
        <v>41.31</v>
      </c>
      <c r="L83" s="516" t="s">
        <v>4641</v>
      </c>
      <c r="M83" s="519">
        <v>205</v>
      </c>
      <c r="N83" s="516"/>
    </row>
    <row r="84" spans="1:14" ht="12.75" customHeight="1">
      <c r="A84" s="58"/>
      <c r="B84" s="58"/>
      <c r="C84" s="250" t="s">
        <v>4415</v>
      </c>
      <c r="D84" s="127"/>
      <c r="E84" s="126" t="str">
        <f>_xlfn.XLOOKUP(TabelInfo[[#This Row],[1]],TabelAankoop[CODE],TabelAankoop[Description])</f>
        <v>Batterie de Condensateurs</v>
      </c>
      <c r="F84" s="125">
        <f>ROUND(SUMIF(Meetstaat!$D:$D,TabelInfo[[#This Row],[1]],Meetstaat!$O:$O)-SUMIFS(Meetstaat!$O:$O,Meetstaat!$D:$D,TabelInfo[[#This Row],[1]],Meetstaat!$E:$E,"SP")-SUMIFS(Meetstaat!$O:$O,Meetstaat!$D:$D,TabelInfo[[#This Row],[1]],Meetstaat!$E:$E,"VAR")-SUMIFS(Meetstaat!$O:$O,Meetstaat!$D:$D,TabelInfo[[#This Row],[1]],Meetstaat!$E:$E,"OP"),2)</f>
        <v>0</v>
      </c>
      <c r="G84" s="125">
        <f>ROUND(SUMIF(Meetstaat!$D:$D,TabelInfo[[#This Row],[1]],Meetstaat!$AB:$AB)-SUMIFS(Meetstaat!$AB:$AB,Meetstaat!$D:$D,TabelInfo[[#This Row],[1]],Meetstaat!$E:$E,"SP")-SUMIFS(Meetstaat!$AB:$AB,Meetstaat!$D:$D,TabelInfo[[#This Row],[1]],Meetstaat!$E:$E,"VAR")-SUMIFS(Meetstaat!$AB:$AB,Meetstaat!$D:$D,TabelInfo[[#This Row],[1]],Meetstaat!$E:$E,"OP"),2)</f>
        <v>0</v>
      </c>
      <c r="H84" s="125">
        <f>ROUND(SUMIF(Meetstaat!$D:$D,TabelInfo[[#This Row],[1]],Meetstaat!$AG:$AG)-SUMIFS(Meetstaat!$AG:$AG,Meetstaat!$D:$D,TabelInfo[[#This Row],[1]],Meetstaat!$E:$E,"SP")-SUMIFS(Meetstaat!$AG:$AG,Meetstaat!$D:$D,TabelInfo[[#This Row],[1]],Meetstaat!$E:$E,"VAR")-SUMIFS(Meetstaat!$AG:$AG,Meetstaat!$D:$D,TabelInfo[[#This Row],[1]],Meetstaat!$E:$E,"OP"),2)</f>
        <v>0</v>
      </c>
      <c r="I84" s="125">
        <f>ROUND(SUMIF(Meetstaat!$D:$D,TabelInfo[[#This Row],[1]],Meetstaat!$AF:$AF)-SUMIFS(Meetstaat!$AF:$AF,Meetstaat!$D:$D,TabelInfo[[#This Row],[1]],Meetstaat!$E:$E,"SP")-SUMIFS(Meetstaat!$AF:$AF,Meetstaat!$D:$D,TabelInfo[[#This Row],[1]],Meetstaat!$E:$E,"VAR")-SUMIFS(Meetstaat!$AF:$AF,Meetstaat!$D:$D,TabelInfo[[#This Row],[1]],Meetstaat!$E:$E,"OP"),2)</f>
        <v>0</v>
      </c>
      <c r="J84" s="125">
        <f t="shared" si="4"/>
        <v>0</v>
      </c>
      <c r="K84" s="119">
        <f t="shared" si="5"/>
        <v>41.31</v>
      </c>
      <c r="L84" s="516" t="s">
        <v>4641</v>
      </c>
      <c r="M84" s="519">
        <v>205</v>
      </c>
      <c r="N84" s="516"/>
    </row>
    <row r="85" spans="1:14" ht="12.75" customHeight="1">
      <c r="A85" s="58"/>
      <c r="B85" s="59"/>
      <c r="C85" s="250" t="s">
        <v>4417</v>
      </c>
      <c r="D85" s="123"/>
      <c r="E85" s="124" t="str">
        <f>_xlfn.XLOOKUP(TabelInfo[[#This Row],[1]],TabelAankoop[CODE],TabelAankoop[Description])</f>
        <v>Tranfo Médicaux/d'Isolement</v>
      </c>
      <c r="F85" s="125">
        <f>ROUND(SUMIF(Meetstaat!$D:$D,TabelInfo[[#This Row],[1]],Meetstaat!$O:$O)-SUMIFS(Meetstaat!$O:$O,Meetstaat!$D:$D,TabelInfo[[#This Row],[1]],Meetstaat!$E:$E,"SP")-SUMIFS(Meetstaat!$O:$O,Meetstaat!$D:$D,TabelInfo[[#This Row],[1]],Meetstaat!$E:$E,"VAR")-SUMIFS(Meetstaat!$O:$O,Meetstaat!$D:$D,TabelInfo[[#This Row],[1]],Meetstaat!$E:$E,"OP"),2)</f>
        <v>0</v>
      </c>
      <c r="G85" s="125">
        <f>ROUND(SUMIF(Meetstaat!$D:$D,TabelInfo[[#This Row],[1]],Meetstaat!$AB:$AB)-SUMIFS(Meetstaat!$AB:$AB,Meetstaat!$D:$D,TabelInfo[[#This Row],[1]],Meetstaat!$E:$E,"SP")-SUMIFS(Meetstaat!$AB:$AB,Meetstaat!$D:$D,TabelInfo[[#This Row],[1]],Meetstaat!$E:$E,"VAR")-SUMIFS(Meetstaat!$AB:$AB,Meetstaat!$D:$D,TabelInfo[[#This Row],[1]],Meetstaat!$E:$E,"OP"),2)</f>
        <v>0</v>
      </c>
      <c r="H85" s="125">
        <f>ROUND(SUMIF(Meetstaat!$D:$D,TabelInfo[[#This Row],[1]],Meetstaat!$AG:$AG)-SUMIFS(Meetstaat!$AG:$AG,Meetstaat!$D:$D,TabelInfo[[#This Row],[1]],Meetstaat!$E:$E,"SP")-SUMIFS(Meetstaat!$AG:$AG,Meetstaat!$D:$D,TabelInfo[[#This Row],[1]],Meetstaat!$E:$E,"VAR")-SUMIFS(Meetstaat!$AG:$AG,Meetstaat!$D:$D,TabelInfo[[#This Row],[1]],Meetstaat!$E:$E,"OP"),2)</f>
        <v>0</v>
      </c>
      <c r="I85" s="125">
        <f>ROUND(SUMIF(Meetstaat!$D:$D,TabelInfo[[#This Row],[1]],Meetstaat!$AF:$AF)-SUMIFS(Meetstaat!$AF:$AF,Meetstaat!$D:$D,TabelInfo[[#This Row],[1]],Meetstaat!$E:$E,"SP")-SUMIFS(Meetstaat!$AF:$AF,Meetstaat!$D:$D,TabelInfo[[#This Row],[1]],Meetstaat!$E:$E,"VAR")-SUMIFS(Meetstaat!$AF:$AF,Meetstaat!$D:$D,TabelInfo[[#This Row],[1]],Meetstaat!$E:$E,"OP"),2)</f>
        <v>0</v>
      </c>
      <c r="J85" s="125">
        <f t="shared" si="4"/>
        <v>0</v>
      </c>
      <c r="K85" s="119">
        <f t="shared" si="5"/>
        <v>41.31</v>
      </c>
      <c r="L85" s="516" t="s">
        <v>4641</v>
      </c>
      <c r="M85" s="519">
        <v>205</v>
      </c>
      <c r="N85" s="516"/>
    </row>
    <row r="86" spans="1:14" ht="12.75" customHeight="1">
      <c r="A86" s="58"/>
      <c r="B86" s="58"/>
      <c r="C86" s="250" t="s">
        <v>4504</v>
      </c>
      <c r="D86" s="127"/>
      <c r="E86" s="124" t="str">
        <f>_xlfn.XLOOKUP(TabelInfo[[#This Row],[1]],TabelAankoop[CODE],TabelAankoop[Description])</f>
        <v>Electro-ménagers</v>
      </c>
      <c r="F86" s="125">
        <f>ROUND(SUMIF(Meetstaat!$D:$D,TabelInfo[[#This Row],[1]],Meetstaat!$O:$O)-SUMIFS(Meetstaat!$O:$O,Meetstaat!$D:$D,TabelInfo[[#This Row],[1]],Meetstaat!$E:$E,"SP")-SUMIFS(Meetstaat!$O:$O,Meetstaat!$D:$D,TabelInfo[[#This Row],[1]],Meetstaat!$E:$E,"VAR")-SUMIFS(Meetstaat!$O:$O,Meetstaat!$D:$D,TabelInfo[[#This Row],[1]],Meetstaat!$E:$E,"OP"),2)</f>
        <v>0</v>
      </c>
      <c r="G86" s="125">
        <f>ROUND(SUMIF(Meetstaat!$D:$D,TabelInfo[[#This Row],[1]],Meetstaat!$AB:$AB)-SUMIFS(Meetstaat!$AB:$AB,Meetstaat!$D:$D,TabelInfo[[#This Row],[1]],Meetstaat!$E:$E,"SP")-SUMIFS(Meetstaat!$AB:$AB,Meetstaat!$D:$D,TabelInfo[[#This Row],[1]],Meetstaat!$E:$E,"VAR")-SUMIFS(Meetstaat!$AB:$AB,Meetstaat!$D:$D,TabelInfo[[#This Row],[1]],Meetstaat!$E:$E,"OP"),2)</f>
        <v>0</v>
      </c>
      <c r="H86" s="125">
        <f>ROUND(SUMIF(Meetstaat!$D:$D,TabelInfo[[#This Row],[1]],Meetstaat!$AG:$AG)-SUMIFS(Meetstaat!$AG:$AG,Meetstaat!$D:$D,TabelInfo[[#This Row],[1]],Meetstaat!$E:$E,"SP")-SUMIFS(Meetstaat!$AG:$AG,Meetstaat!$D:$D,TabelInfo[[#This Row],[1]],Meetstaat!$E:$E,"VAR")-SUMIFS(Meetstaat!$AG:$AG,Meetstaat!$D:$D,TabelInfo[[#This Row],[1]],Meetstaat!$E:$E,"OP"),2)</f>
        <v>0</v>
      </c>
      <c r="I86" s="125">
        <f>ROUND(SUMIF(Meetstaat!$D:$D,TabelInfo[[#This Row],[1]],Meetstaat!$AF:$AF)-SUMIFS(Meetstaat!$AF:$AF,Meetstaat!$D:$D,TabelInfo[[#This Row],[1]],Meetstaat!$E:$E,"SP")-SUMIFS(Meetstaat!$AF:$AF,Meetstaat!$D:$D,TabelInfo[[#This Row],[1]],Meetstaat!$E:$E,"VAR")-SUMIFS(Meetstaat!$AF:$AF,Meetstaat!$D:$D,TabelInfo[[#This Row],[1]],Meetstaat!$E:$E,"OP"),2)</f>
        <v>0</v>
      </c>
      <c r="J86" s="125">
        <f t="shared" si="4"/>
        <v>0</v>
      </c>
      <c r="K86" s="119">
        <f t="shared" si="5"/>
        <v>41.31</v>
      </c>
      <c r="L86" s="516" t="s">
        <v>4641</v>
      </c>
      <c r="M86" s="519">
        <v>205</v>
      </c>
      <c r="N86" s="516"/>
    </row>
    <row r="87" spans="1:14" ht="12.75" customHeight="1">
      <c r="A87" s="58"/>
      <c r="B87" s="59"/>
      <c r="C87" s="250" t="s">
        <v>4506</v>
      </c>
      <c r="D87" s="123"/>
      <c r="E87" s="124" t="str">
        <f>_xlfn.XLOOKUP(TabelInfo[[#This Row],[1]],TabelAankoop[CODE],TabelAankoop[Description])</f>
        <v>Chauffage Electrique</v>
      </c>
      <c r="F87" s="125">
        <f>ROUND(SUMIF(Meetstaat!$D:$D,TabelInfo[[#This Row],[1]],Meetstaat!$O:$O)-SUMIFS(Meetstaat!$O:$O,Meetstaat!$D:$D,TabelInfo[[#This Row],[1]],Meetstaat!$E:$E,"SP")-SUMIFS(Meetstaat!$O:$O,Meetstaat!$D:$D,TabelInfo[[#This Row],[1]],Meetstaat!$E:$E,"VAR")-SUMIFS(Meetstaat!$O:$O,Meetstaat!$D:$D,TabelInfo[[#This Row],[1]],Meetstaat!$E:$E,"OP"),2)</f>
        <v>0</v>
      </c>
      <c r="G87" s="125">
        <f>ROUND(SUMIF(Meetstaat!$D:$D,TabelInfo[[#This Row],[1]],Meetstaat!$AB:$AB)-SUMIFS(Meetstaat!$AB:$AB,Meetstaat!$D:$D,TabelInfo[[#This Row],[1]],Meetstaat!$E:$E,"SP")-SUMIFS(Meetstaat!$AB:$AB,Meetstaat!$D:$D,TabelInfo[[#This Row],[1]],Meetstaat!$E:$E,"VAR")-SUMIFS(Meetstaat!$AB:$AB,Meetstaat!$D:$D,TabelInfo[[#This Row],[1]],Meetstaat!$E:$E,"OP"),2)</f>
        <v>0</v>
      </c>
      <c r="H87" s="125">
        <f>ROUND(SUMIF(Meetstaat!$D:$D,TabelInfo[[#This Row],[1]],Meetstaat!$AG:$AG)-SUMIFS(Meetstaat!$AG:$AG,Meetstaat!$D:$D,TabelInfo[[#This Row],[1]],Meetstaat!$E:$E,"SP")-SUMIFS(Meetstaat!$AG:$AG,Meetstaat!$D:$D,TabelInfo[[#This Row],[1]],Meetstaat!$E:$E,"VAR")-SUMIFS(Meetstaat!$AG:$AG,Meetstaat!$D:$D,TabelInfo[[#This Row],[1]],Meetstaat!$E:$E,"OP"),2)</f>
        <v>0</v>
      </c>
      <c r="I87" s="125">
        <f>ROUND(SUMIF(Meetstaat!$D:$D,TabelInfo[[#This Row],[1]],Meetstaat!$AF:$AF)-SUMIFS(Meetstaat!$AF:$AF,Meetstaat!$D:$D,TabelInfo[[#This Row],[1]],Meetstaat!$E:$E,"SP")-SUMIFS(Meetstaat!$AF:$AF,Meetstaat!$D:$D,TabelInfo[[#This Row],[1]],Meetstaat!$E:$E,"VAR")-SUMIFS(Meetstaat!$AF:$AF,Meetstaat!$D:$D,TabelInfo[[#This Row],[1]],Meetstaat!$E:$E,"OP"),2)</f>
        <v>0</v>
      </c>
      <c r="J87" s="125">
        <f t="shared" si="4"/>
        <v>0</v>
      </c>
      <c r="K87" s="119">
        <f t="shared" si="5"/>
        <v>41.31</v>
      </c>
      <c r="L87" s="516" t="s">
        <v>4641</v>
      </c>
      <c r="M87" s="519">
        <v>205</v>
      </c>
      <c r="N87" s="516"/>
    </row>
    <row r="88" spans="1:14" ht="12.75" customHeight="1">
      <c r="A88" s="58"/>
      <c r="B88" s="59"/>
      <c r="C88" s="522" t="s">
        <v>4401</v>
      </c>
      <c r="D88" s="524"/>
      <c r="E88" s="526" t="str">
        <f>_xlfn.XLOOKUP(TabelInfo[[#This Row],[1]],TabelAankoop[CODE],TabelAankoop[Description])</f>
        <v>Poste Non Attribués</v>
      </c>
      <c r="F88" s="528">
        <f>ROUND(SUMIF(Meetstaat!$D10:$D1008,"",Meetstaat!$O10:$O1008),2)</f>
        <v>2600</v>
      </c>
      <c r="G88" s="528">
        <f>ROUND(SUMIF(Meetstaat!$D10:$D1008,"",Meetstaat!$AB10:$AB1008)-SUMIF(Meetstaat!$E10:$E1008,"sp",Meetstaat!$AB10:$AB1008),2)</f>
        <v>0</v>
      </c>
      <c r="H88" s="528">
        <f>ROUND(SUMIF(Meetstaat!$D10:$D1008,"",Meetstaat!$AG10:$AG1008),2)</f>
        <v>0</v>
      </c>
      <c r="I88" s="529">
        <f>ROUND(SUMIF(Meetstaat!$D:$D,BO!$C12,Meetstaat!$AF:$AF),2)</f>
        <v>418.17</v>
      </c>
      <c r="J88" s="529">
        <f t="shared" si="4"/>
        <v>17274.602700000003</v>
      </c>
      <c r="K88" s="530">
        <f t="shared" si="5"/>
        <v>41.31</v>
      </c>
      <c r="L88" s="516"/>
      <c r="M88" s="516"/>
      <c r="N88" s="516"/>
    </row>
    <row r="89" spans="1:14" ht="12.75" customHeight="1">
      <c r="A89" s="58"/>
      <c r="B89" s="58"/>
      <c r="C89" s="250" t="s">
        <v>4522</v>
      </c>
      <c r="D89" s="123"/>
      <c r="E89" s="124" t="str">
        <f>_xlfn.XLOOKUP(TabelInfo[[#This Row],[1]],TabelAankoop[CODE],TabelAankoop[Description])</f>
        <v>Reserve1</v>
      </c>
      <c r="F89" s="125">
        <f>ROUND(SUMIF(Meetstaat!$D:$D,TabelInfo[[#This Row],[1]],Meetstaat!$O:$O)-SUMIFS(Meetstaat!$O:$O,Meetstaat!$D:$D,TabelInfo[[#This Row],[1]],Meetstaat!$E:$E,"SP")-SUMIFS(Meetstaat!$O:$O,Meetstaat!$D:$D,TabelInfo[[#This Row],[1]],Meetstaat!$E:$E,"VAR")-SUMIFS(Meetstaat!$O:$O,Meetstaat!$D:$D,TabelInfo[[#This Row],[1]],Meetstaat!$E:$E,"OP"),2)</f>
        <v>0</v>
      </c>
      <c r="G89" s="125">
        <f>ROUND(SUMIF(Meetstaat!$D:$D,TabelInfo[[#This Row],[1]],Meetstaat!$AB:$AB)-SUMIFS(Meetstaat!$AB:$AB,Meetstaat!$D:$D,TabelInfo[[#This Row],[1]],Meetstaat!$E:$E,"SP")-SUMIFS(Meetstaat!$AB:$AB,Meetstaat!$D:$D,TabelInfo[[#This Row],[1]],Meetstaat!$E:$E,"VAR")-SUMIFS(Meetstaat!$AB:$AB,Meetstaat!$D:$D,TabelInfo[[#This Row],[1]],Meetstaat!$E:$E,"OP"),2)</f>
        <v>0</v>
      </c>
      <c r="H89" s="125">
        <f>ROUND(SUMIF(Meetstaat!$D:$D,TabelInfo[[#This Row],[1]],Meetstaat!$AG:$AG)-SUMIFS(Meetstaat!$AG:$AG,Meetstaat!$D:$D,TabelInfo[[#This Row],[1]],Meetstaat!$E:$E,"SP")-SUMIFS(Meetstaat!$AG:$AG,Meetstaat!$D:$D,TabelInfo[[#This Row],[1]],Meetstaat!$E:$E,"VAR")-SUMIFS(Meetstaat!$AG:$AG,Meetstaat!$D:$D,TabelInfo[[#This Row],[1]],Meetstaat!$E:$E,"OP"),2)</f>
        <v>0</v>
      </c>
      <c r="I89" s="125">
        <f>ROUND(SUMIF(Meetstaat!$D:$D,TabelInfo[[#This Row],[1]],Meetstaat!$AF:$AF)-SUMIFS(Meetstaat!$AF:$AF,Meetstaat!$D:$D,TabelInfo[[#This Row],[1]],Meetstaat!$E:$E,"SP")-SUMIFS(Meetstaat!$AF:$AF,Meetstaat!$D:$D,TabelInfo[[#This Row],[1]],Meetstaat!$E:$E,"VAR")-SUMIFS(Meetstaat!$AF:$AF,Meetstaat!$D:$D,TabelInfo[[#This Row],[1]],Meetstaat!$E:$E,"OP"),2)</f>
        <v>0</v>
      </c>
      <c r="J89" s="125">
        <f t="shared" si="4"/>
        <v>0</v>
      </c>
      <c r="K89" s="119">
        <f t="shared" si="5"/>
        <v>41.31</v>
      </c>
      <c r="L89" s="516"/>
      <c r="M89" s="520"/>
      <c r="N89" s="516"/>
    </row>
    <row r="90" spans="1:14" ht="12.75" customHeight="1">
      <c r="A90" s="58"/>
      <c r="B90" s="59"/>
      <c r="C90" s="250" t="s">
        <v>4524</v>
      </c>
      <c r="D90" s="127"/>
      <c r="E90" s="124" t="str">
        <f>_xlfn.XLOOKUP(TabelInfo[[#This Row],[1]],TabelAankoop[CODE],TabelAankoop[Description])</f>
        <v>Canalmisation Reserve 1</v>
      </c>
      <c r="F90" s="125">
        <f>ROUND(SUMIF(Meetstaat!$D:$D,TabelInfo[[#This Row],[1]],Meetstaat!$O:$O)-SUMIFS(Meetstaat!$O:$O,Meetstaat!$D:$D,TabelInfo[[#This Row],[1]],Meetstaat!$E:$E,"SP")-SUMIFS(Meetstaat!$O:$O,Meetstaat!$D:$D,TabelInfo[[#This Row],[1]],Meetstaat!$E:$E,"VAR")-SUMIFS(Meetstaat!$O:$O,Meetstaat!$D:$D,TabelInfo[[#This Row],[1]],Meetstaat!$E:$E,"OP"),2)</f>
        <v>0</v>
      </c>
      <c r="G90" s="125">
        <f>ROUND(SUMIF(Meetstaat!$D:$D,TabelInfo[[#This Row],[1]],Meetstaat!$AB:$AB)-SUMIFS(Meetstaat!$AB:$AB,Meetstaat!$D:$D,TabelInfo[[#This Row],[1]],Meetstaat!$E:$E,"SP")-SUMIFS(Meetstaat!$AB:$AB,Meetstaat!$D:$D,TabelInfo[[#This Row],[1]],Meetstaat!$E:$E,"VAR")-SUMIFS(Meetstaat!$AB:$AB,Meetstaat!$D:$D,TabelInfo[[#This Row],[1]],Meetstaat!$E:$E,"OP"),2)</f>
        <v>0</v>
      </c>
      <c r="H90" s="125">
        <f>ROUND(SUMIF(Meetstaat!$D:$D,TabelInfo[[#This Row],[1]],Meetstaat!$AG:$AG)-SUMIFS(Meetstaat!$AG:$AG,Meetstaat!$D:$D,TabelInfo[[#This Row],[1]],Meetstaat!$E:$E,"SP")-SUMIFS(Meetstaat!$AG:$AG,Meetstaat!$D:$D,TabelInfo[[#This Row],[1]],Meetstaat!$E:$E,"VAR")-SUMIFS(Meetstaat!$AG:$AG,Meetstaat!$D:$D,TabelInfo[[#This Row],[1]],Meetstaat!$E:$E,"OP"),2)</f>
        <v>0</v>
      </c>
      <c r="I90" s="125">
        <f>ROUND(SUMIF(Meetstaat!$D:$D,TabelInfo[[#This Row],[1]],Meetstaat!$AF:$AF)-SUMIFS(Meetstaat!$AF:$AF,Meetstaat!$D:$D,TabelInfo[[#This Row],[1]],Meetstaat!$E:$E,"SP")-SUMIFS(Meetstaat!$AF:$AF,Meetstaat!$D:$D,TabelInfo[[#This Row],[1]],Meetstaat!$E:$E,"VAR")-SUMIFS(Meetstaat!$AF:$AF,Meetstaat!$D:$D,TabelInfo[[#This Row],[1]],Meetstaat!$E:$E,"OP"),2)</f>
        <v>0</v>
      </c>
      <c r="J90" s="125">
        <f t="shared" si="4"/>
        <v>0</v>
      </c>
      <c r="K90" s="119">
        <f t="shared" si="5"/>
        <v>41.31</v>
      </c>
      <c r="L90" s="516"/>
      <c r="M90" s="520"/>
      <c r="N90" s="516"/>
    </row>
    <row r="91" spans="1:14" ht="12.75" customHeight="1">
      <c r="A91" s="58"/>
      <c r="B91" s="59"/>
      <c r="C91" s="250" t="s">
        <v>4526</v>
      </c>
      <c r="D91" s="123"/>
      <c r="E91" s="124" t="str">
        <f>_xlfn.XLOOKUP(TabelInfo[[#This Row],[1]],TabelAankoop[CODE],TabelAankoop[Description])</f>
        <v>Reserve2</v>
      </c>
      <c r="F91" s="125">
        <f>ROUND(SUMIF(Meetstaat!$D:$D,TabelInfo[[#This Row],[1]],Meetstaat!$O:$O)-SUMIFS(Meetstaat!$O:$O,Meetstaat!$D:$D,TabelInfo[[#This Row],[1]],Meetstaat!$E:$E,"SP")-SUMIFS(Meetstaat!$O:$O,Meetstaat!$D:$D,TabelInfo[[#This Row],[1]],Meetstaat!$E:$E,"VAR")-SUMIFS(Meetstaat!$O:$O,Meetstaat!$D:$D,TabelInfo[[#This Row],[1]],Meetstaat!$E:$E,"OP"),2)</f>
        <v>0</v>
      </c>
      <c r="G91" s="125">
        <f>ROUND(SUMIF(Meetstaat!$D:$D,TabelInfo[[#This Row],[1]],Meetstaat!$AB:$AB)-SUMIFS(Meetstaat!$AB:$AB,Meetstaat!$D:$D,TabelInfo[[#This Row],[1]],Meetstaat!$E:$E,"SP")-SUMIFS(Meetstaat!$AB:$AB,Meetstaat!$D:$D,TabelInfo[[#This Row],[1]],Meetstaat!$E:$E,"VAR")-SUMIFS(Meetstaat!$AB:$AB,Meetstaat!$D:$D,TabelInfo[[#This Row],[1]],Meetstaat!$E:$E,"OP"),2)</f>
        <v>0</v>
      </c>
      <c r="H91" s="125">
        <f>ROUND(SUMIF(Meetstaat!$D:$D,TabelInfo[[#This Row],[1]],Meetstaat!$AG:$AG)-SUMIFS(Meetstaat!$AG:$AG,Meetstaat!$D:$D,TabelInfo[[#This Row],[1]],Meetstaat!$E:$E,"SP")-SUMIFS(Meetstaat!$AG:$AG,Meetstaat!$D:$D,TabelInfo[[#This Row],[1]],Meetstaat!$E:$E,"VAR")-SUMIFS(Meetstaat!$AG:$AG,Meetstaat!$D:$D,TabelInfo[[#This Row],[1]],Meetstaat!$E:$E,"OP"),2)</f>
        <v>0</v>
      </c>
      <c r="I91" s="125">
        <f>ROUND(SUMIF(Meetstaat!$D:$D,TabelInfo[[#This Row],[1]],Meetstaat!$AF:$AF)-SUMIFS(Meetstaat!$AF:$AF,Meetstaat!$D:$D,TabelInfo[[#This Row],[1]],Meetstaat!$E:$E,"SP")-SUMIFS(Meetstaat!$AF:$AF,Meetstaat!$D:$D,TabelInfo[[#This Row],[1]],Meetstaat!$E:$E,"VAR")-SUMIFS(Meetstaat!$AF:$AF,Meetstaat!$D:$D,TabelInfo[[#This Row],[1]],Meetstaat!$E:$E,"OP"),2)</f>
        <v>0</v>
      </c>
      <c r="J91" s="125">
        <f t="shared" si="4"/>
        <v>0</v>
      </c>
      <c r="K91" s="119">
        <f t="shared" si="5"/>
        <v>41.31</v>
      </c>
      <c r="L91" s="516"/>
      <c r="M91" s="520"/>
      <c r="N91" s="516"/>
    </row>
    <row r="92" spans="1:14" ht="12.75" customHeight="1">
      <c r="A92" s="58"/>
      <c r="B92" s="58"/>
      <c r="C92" s="250" t="s">
        <v>4528</v>
      </c>
      <c r="D92" s="127"/>
      <c r="E92" s="124" t="str">
        <f>_xlfn.XLOOKUP(TabelInfo[[#This Row],[1]],TabelAankoop[CODE],TabelAankoop[Description])</f>
        <v>Canalmisation Reserve 2</v>
      </c>
      <c r="F92" s="125">
        <f>ROUND(SUMIF(Meetstaat!$D:$D,TabelInfo[[#This Row],[1]],Meetstaat!$O:$O)-SUMIFS(Meetstaat!$O:$O,Meetstaat!$D:$D,TabelInfo[[#This Row],[1]],Meetstaat!$E:$E,"SP")-SUMIFS(Meetstaat!$O:$O,Meetstaat!$D:$D,TabelInfo[[#This Row],[1]],Meetstaat!$E:$E,"VAR")-SUMIFS(Meetstaat!$O:$O,Meetstaat!$D:$D,TabelInfo[[#This Row],[1]],Meetstaat!$E:$E,"OP"),2)</f>
        <v>0</v>
      </c>
      <c r="G92" s="125">
        <f>ROUND(SUMIF(Meetstaat!$D:$D,TabelInfo[[#This Row],[1]],Meetstaat!$AB:$AB)-SUMIFS(Meetstaat!$AB:$AB,Meetstaat!$D:$D,TabelInfo[[#This Row],[1]],Meetstaat!$E:$E,"SP")-SUMIFS(Meetstaat!$AB:$AB,Meetstaat!$D:$D,TabelInfo[[#This Row],[1]],Meetstaat!$E:$E,"VAR")-SUMIFS(Meetstaat!$AB:$AB,Meetstaat!$D:$D,TabelInfo[[#This Row],[1]],Meetstaat!$E:$E,"OP"),2)</f>
        <v>0</v>
      </c>
      <c r="H92" s="125">
        <f>ROUND(SUMIF(Meetstaat!$D:$D,TabelInfo[[#This Row],[1]],Meetstaat!$AG:$AG)-SUMIFS(Meetstaat!$AG:$AG,Meetstaat!$D:$D,TabelInfo[[#This Row],[1]],Meetstaat!$E:$E,"SP")-SUMIFS(Meetstaat!$AG:$AG,Meetstaat!$D:$D,TabelInfo[[#This Row],[1]],Meetstaat!$E:$E,"VAR")-SUMIFS(Meetstaat!$AG:$AG,Meetstaat!$D:$D,TabelInfo[[#This Row],[1]],Meetstaat!$E:$E,"OP"),2)</f>
        <v>0</v>
      </c>
      <c r="I92" s="125">
        <f>ROUND(SUMIF(Meetstaat!$D:$D,TabelInfo[[#This Row],[1]],Meetstaat!$AF:$AF)-SUMIFS(Meetstaat!$AF:$AF,Meetstaat!$D:$D,TabelInfo[[#This Row],[1]],Meetstaat!$E:$E,"SP")-SUMIFS(Meetstaat!$AF:$AF,Meetstaat!$D:$D,TabelInfo[[#This Row],[1]],Meetstaat!$E:$E,"VAR")-SUMIFS(Meetstaat!$AF:$AF,Meetstaat!$D:$D,TabelInfo[[#This Row],[1]],Meetstaat!$E:$E,"OP"),2)</f>
        <v>0</v>
      </c>
      <c r="J92" s="125">
        <f t="shared" si="4"/>
        <v>0</v>
      </c>
      <c r="K92" s="119">
        <f t="shared" si="5"/>
        <v>41.31</v>
      </c>
      <c r="L92" s="516"/>
      <c r="M92" s="520"/>
      <c r="N92" s="516"/>
    </row>
    <row r="93" spans="1:14" ht="12.75" customHeight="1">
      <c r="A93" s="58"/>
      <c r="B93" s="59"/>
      <c r="C93" s="250" t="s">
        <v>4530</v>
      </c>
      <c r="D93" s="123"/>
      <c r="E93" s="124" t="str">
        <f>_xlfn.XLOOKUP(TabelInfo[[#This Row],[1]],TabelAankoop[CODE],TabelAankoop[Description])</f>
        <v>Reserve3</v>
      </c>
      <c r="F93" s="125">
        <f>ROUND(SUMIF(Meetstaat!$D:$D,TabelInfo[[#This Row],[1]],Meetstaat!$O:$O)-SUMIFS(Meetstaat!$O:$O,Meetstaat!$D:$D,TabelInfo[[#This Row],[1]],Meetstaat!$E:$E,"SP")-SUMIFS(Meetstaat!$O:$O,Meetstaat!$D:$D,TabelInfo[[#This Row],[1]],Meetstaat!$E:$E,"VAR")-SUMIFS(Meetstaat!$O:$O,Meetstaat!$D:$D,TabelInfo[[#This Row],[1]],Meetstaat!$E:$E,"OP"),2)</f>
        <v>0</v>
      </c>
      <c r="G93" s="125">
        <f>ROUND(SUMIF(Meetstaat!$D:$D,TabelInfo[[#This Row],[1]],Meetstaat!$AB:$AB)-SUMIFS(Meetstaat!$AB:$AB,Meetstaat!$D:$D,TabelInfo[[#This Row],[1]],Meetstaat!$E:$E,"SP")-SUMIFS(Meetstaat!$AB:$AB,Meetstaat!$D:$D,TabelInfo[[#This Row],[1]],Meetstaat!$E:$E,"VAR")-SUMIFS(Meetstaat!$AB:$AB,Meetstaat!$D:$D,TabelInfo[[#This Row],[1]],Meetstaat!$E:$E,"OP"),2)</f>
        <v>0</v>
      </c>
      <c r="H93" s="125">
        <f>ROUND(SUMIF(Meetstaat!$D:$D,TabelInfo[[#This Row],[1]],Meetstaat!$AG:$AG)-SUMIFS(Meetstaat!$AG:$AG,Meetstaat!$D:$D,TabelInfo[[#This Row],[1]],Meetstaat!$E:$E,"SP")-SUMIFS(Meetstaat!$AG:$AG,Meetstaat!$D:$D,TabelInfo[[#This Row],[1]],Meetstaat!$E:$E,"VAR")-SUMIFS(Meetstaat!$AG:$AG,Meetstaat!$D:$D,TabelInfo[[#This Row],[1]],Meetstaat!$E:$E,"OP"),2)</f>
        <v>0</v>
      </c>
      <c r="I93" s="125">
        <f>ROUND(SUMIF(Meetstaat!$D:$D,TabelInfo[[#This Row],[1]],Meetstaat!$AF:$AF)-SUMIFS(Meetstaat!$AF:$AF,Meetstaat!$D:$D,TabelInfo[[#This Row],[1]],Meetstaat!$E:$E,"SP")-SUMIFS(Meetstaat!$AF:$AF,Meetstaat!$D:$D,TabelInfo[[#This Row],[1]],Meetstaat!$E:$E,"VAR")-SUMIFS(Meetstaat!$AF:$AF,Meetstaat!$D:$D,TabelInfo[[#This Row],[1]],Meetstaat!$E:$E,"OP"),2)</f>
        <v>0</v>
      </c>
      <c r="J93" s="125">
        <f t="shared" si="4"/>
        <v>0</v>
      </c>
      <c r="K93" s="119">
        <f t="shared" si="5"/>
        <v>41.31</v>
      </c>
      <c r="L93" s="516"/>
      <c r="M93" s="520"/>
      <c r="N93" s="516"/>
    </row>
    <row r="94" spans="1:14" ht="12.75" customHeight="1">
      <c r="A94" s="58"/>
      <c r="B94" s="59"/>
      <c r="C94" s="250" t="s">
        <v>4532</v>
      </c>
      <c r="D94" s="127"/>
      <c r="E94" s="124" t="str">
        <f>_xlfn.XLOOKUP(TabelInfo[[#This Row],[1]],TabelAankoop[CODE],TabelAankoop[Description])</f>
        <v>Canalmisation Reserve 3</v>
      </c>
      <c r="F94" s="125">
        <f>ROUND(SUMIF(Meetstaat!$D:$D,TabelInfo[[#This Row],[1]],Meetstaat!$O:$O)-SUMIFS(Meetstaat!$O:$O,Meetstaat!$D:$D,TabelInfo[[#This Row],[1]],Meetstaat!$E:$E,"SP")-SUMIFS(Meetstaat!$O:$O,Meetstaat!$D:$D,TabelInfo[[#This Row],[1]],Meetstaat!$E:$E,"VAR")-SUMIFS(Meetstaat!$O:$O,Meetstaat!$D:$D,TabelInfo[[#This Row],[1]],Meetstaat!$E:$E,"OP"),2)</f>
        <v>0</v>
      </c>
      <c r="G94" s="125">
        <f>ROUND(SUMIF(Meetstaat!$D:$D,TabelInfo[[#This Row],[1]],Meetstaat!$AB:$AB)-SUMIFS(Meetstaat!$AB:$AB,Meetstaat!$D:$D,TabelInfo[[#This Row],[1]],Meetstaat!$E:$E,"SP")-SUMIFS(Meetstaat!$AB:$AB,Meetstaat!$D:$D,TabelInfo[[#This Row],[1]],Meetstaat!$E:$E,"VAR")-SUMIFS(Meetstaat!$AB:$AB,Meetstaat!$D:$D,TabelInfo[[#This Row],[1]],Meetstaat!$E:$E,"OP"),2)</f>
        <v>0</v>
      </c>
      <c r="H94" s="125">
        <f>ROUND(SUMIF(Meetstaat!$D:$D,TabelInfo[[#This Row],[1]],Meetstaat!$AG:$AG)-SUMIFS(Meetstaat!$AG:$AG,Meetstaat!$D:$D,TabelInfo[[#This Row],[1]],Meetstaat!$E:$E,"SP")-SUMIFS(Meetstaat!$AG:$AG,Meetstaat!$D:$D,TabelInfo[[#This Row],[1]],Meetstaat!$E:$E,"VAR")-SUMIFS(Meetstaat!$AG:$AG,Meetstaat!$D:$D,TabelInfo[[#This Row],[1]],Meetstaat!$E:$E,"OP"),2)</f>
        <v>0</v>
      </c>
      <c r="I94" s="125">
        <f>ROUND(SUMIF(Meetstaat!$D:$D,TabelInfo[[#This Row],[1]],Meetstaat!$AF:$AF)-SUMIFS(Meetstaat!$AF:$AF,Meetstaat!$D:$D,TabelInfo[[#This Row],[1]],Meetstaat!$E:$E,"SP")-SUMIFS(Meetstaat!$AF:$AF,Meetstaat!$D:$D,TabelInfo[[#This Row],[1]],Meetstaat!$E:$E,"VAR")-SUMIFS(Meetstaat!$AF:$AF,Meetstaat!$D:$D,TabelInfo[[#This Row],[1]],Meetstaat!$E:$E,"OP"),2)</f>
        <v>0</v>
      </c>
      <c r="J94" s="125">
        <f t="shared" si="4"/>
        <v>0</v>
      </c>
      <c r="K94" s="119">
        <f t="shared" si="5"/>
        <v>41.31</v>
      </c>
      <c r="L94" s="516"/>
      <c r="M94" s="520"/>
      <c r="N94" s="516"/>
    </row>
    <row r="95" spans="1:14" ht="12.75" customHeight="1">
      <c r="A95" s="58"/>
      <c r="B95" s="58"/>
      <c r="C95" s="250" t="s">
        <v>4642</v>
      </c>
      <c r="D95" s="123"/>
      <c r="E95" s="568" t="e">
        <f>_xlfn.XLOOKUP(TabelInfo[[#This Row],[1]],TabelAankoop[CODE],TabelAankoop[Description])</f>
        <v>#N/A</v>
      </c>
      <c r="F95" s="125">
        <f>ROUND(SUMIF(Meetstaat!$D:$D,TabelInfo[[#This Row],[1]],Meetstaat!$O:$O)-SUMIFS(Meetstaat!$O:$O,Meetstaat!$D:$D,TabelInfo[[#This Row],[1]],Meetstaat!$E:$E,"SP")-SUMIFS(Meetstaat!$O:$O,Meetstaat!$D:$D,TabelInfo[[#This Row],[1]],Meetstaat!$E:$E,"VAR")-SUMIFS(Meetstaat!$O:$O,Meetstaat!$D:$D,TabelInfo[[#This Row],[1]],Meetstaat!$E:$E,"OP"),2)</f>
        <v>0</v>
      </c>
      <c r="G95" s="125">
        <f>ROUND(SUMIF(Meetstaat!$D:$D,TabelInfo[[#This Row],[1]],Meetstaat!$AB:$AB)-SUMIFS(Meetstaat!$AB:$AB,Meetstaat!$D:$D,TabelInfo[[#This Row],[1]],Meetstaat!$E:$E,"SP")-SUMIFS(Meetstaat!$AB:$AB,Meetstaat!$D:$D,TabelInfo[[#This Row],[1]],Meetstaat!$E:$E,"VAR")-SUMIFS(Meetstaat!$AB:$AB,Meetstaat!$D:$D,TabelInfo[[#This Row],[1]],Meetstaat!$E:$E,"OP"),2)</f>
        <v>0</v>
      </c>
      <c r="H95" s="125">
        <f>ROUND(SUMIF(Meetstaat!$D:$D,TabelInfo[[#This Row],[1]],Meetstaat!$AG:$AG)-SUMIFS(Meetstaat!$AG:$AG,Meetstaat!$D:$D,TabelInfo[[#This Row],[1]],Meetstaat!$E:$E,"SP")-SUMIFS(Meetstaat!$AG:$AG,Meetstaat!$D:$D,TabelInfo[[#This Row],[1]],Meetstaat!$E:$E,"VAR")-SUMIFS(Meetstaat!$AG:$AG,Meetstaat!$D:$D,TabelInfo[[#This Row],[1]],Meetstaat!$E:$E,"OP"),2)</f>
        <v>0</v>
      </c>
      <c r="I95" s="125">
        <f>ROUND(SUMIF(Meetstaat!$D:$D,TabelInfo[[#This Row],[1]],Meetstaat!$AF:$AF)-SUMIFS(Meetstaat!$AF:$AF,Meetstaat!$D:$D,TabelInfo[[#This Row],[1]],Meetstaat!$E:$E,"SP")-SUMIFS(Meetstaat!$AF:$AF,Meetstaat!$D:$D,TabelInfo[[#This Row],[1]],Meetstaat!$E:$E,"VAR")-SUMIFS(Meetstaat!$AF:$AF,Meetstaat!$D:$D,TabelInfo[[#This Row],[1]],Meetstaat!$E:$E,"OP"),2)</f>
        <v>0</v>
      </c>
      <c r="J95" s="125">
        <f t="shared" si="4"/>
        <v>0</v>
      </c>
      <c r="K95" s="119">
        <f t="shared" si="5"/>
        <v>41.31</v>
      </c>
      <c r="L95" s="516"/>
      <c r="M95" s="520"/>
      <c r="N95" s="516"/>
    </row>
    <row r="96" spans="1:14" ht="12.75" customHeight="1">
      <c r="A96" s="58"/>
      <c r="B96" s="58"/>
      <c r="C96" s="250" t="s">
        <v>3564</v>
      </c>
      <c r="D96" s="127"/>
      <c r="E96" s="124" t="str">
        <f>_xlfn.XLOOKUP(TabelInfo[[#This Row],[1]],TabelAankoop[CODE],TabelAankoop[Description])</f>
        <v>Etudes &amp; Ingénierie</v>
      </c>
      <c r="F96" s="125">
        <f>ROUND(SUMIF(Meetstaat!$D:$D,TabelInfo[[#This Row],[1]],Meetstaat!$O:$O)-SUMIFS(Meetstaat!$O:$O,Meetstaat!$D:$D,TabelInfo[[#This Row],[1]],Meetstaat!$E:$E,"SP")-SUMIFS(Meetstaat!$O:$O,Meetstaat!$D:$D,TabelInfo[[#This Row],[1]],Meetstaat!$E:$E,"VAR")-SUMIFS(Meetstaat!$O:$O,Meetstaat!$D:$D,TabelInfo[[#This Row],[1]],Meetstaat!$E:$E,"OP"),2)</f>
        <v>42761.599999999999</v>
      </c>
      <c r="G96" s="125">
        <f>ROUND(SUMIF(Meetstaat!$D:$D,TabelInfo[[#This Row],[1]],Meetstaat!$AB:$AB)-SUMIFS(Meetstaat!$AB:$AB,Meetstaat!$D:$D,TabelInfo[[#This Row],[1]],Meetstaat!$E:$E,"SP")-SUMIFS(Meetstaat!$AB:$AB,Meetstaat!$D:$D,TabelInfo[[#This Row],[1]],Meetstaat!$E:$E,"VAR")-SUMIFS(Meetstaat!$AB:$AB,Meetstaat!$D:$D,TabelInfo[[#This Row],[1]],Meetstaat!$E:$E,"OP"),2)</f>
        <v>33200</v>
      </c>
      <c r="H96" s="125">
        <f>ROUND(SUMIF(Meetstaat!$D:$D,TabelInfo[[#This Row],[1]],Meetstaat!$AG:$AG)-SUMIFS(Meetstaat!$AG:$AG,Meetstaat!$D:$D,TabelInfo[[#This Row],[1]],Meetstaat!$E:$E,"SP")-SUMIFS(Meetstaat!$AG:$AG,Meetstaat!$D:$D,TabelInfo[[#This Row],[1]],Meetstaat!$E:$E,"VAR")-SUMIFS(Meetstaat!$AG:$AG,Meetstaat!$D:$D,TabelInfo[[#This Row],[1]],Meetstaat!$E:$E,"OP"),2)</f>
        <v>0</v>
      </c>
      <c r="I96" s="125">
        <f>ROUND(SUMIF(Meetstaat!$D:$D,TabelInfo[[#This Row],[1]],Meetstaat!$AF:$AF)-SUMIFS(Meetstaat!$AF:$AF,Meetstaat!$D:$D,TabelInfo[[#This Row],[1]],Meetstaat!$E:$E,"SP")-SUMIFS(Meetstaat!$AF:$AF,Meetstaat!$D:$D,TabelInfo[[#This Row],[1]],Meetstaat!$E:$E,"VAR")-SUMIFS(Meetstaat!$AF:$AF,Meetstaat!$D:$D,TabelInfo[[#This Row],[1]],Meetstaat!$E:$E,"OP"),2)</f>
        <v>0</v>
      </c>
      <c r="J96" s="125">
        <f t="shared" si="4"/>
        <v>0</v>
      </c>
      <c r="K96" s="119">
        <f t="shared" si="5"/>
        <v>41.31</v>
      </c>
      <c r="L96" s="516" t="s">
        <v>4643</v>
      </c>
      <c r="M96" s="520"/>
      <c r="N96" s="516"/>
    </row>
    <row r="97" spans="1:14" ht="12.75" customHeight="1">
      <c r="A97" s="58"/>
      <c r="B97" s="58"/>
      <c r="C97" s="250" t="s">
        <v>4542</v>
      </c>
      <c r="D97" s="123"/>
      <c r="E97" s="124" t="str">
        <f>_xlfn.XLOOKUP(TabelInfo[[#This Row],[1]],TabelAankoop[CODE],TabelAankoop[Description])</f>
        <v>Dossier d'exécution / Travail de dessin</v>
      </c>
      <c r="F97" s="125">
        <f>ROUND(SUMIF(Meetstaat!$D:$D,TabelInfo[[#This Row],[1]],Meetstaat!$O:$O)-SUMIFS(Meetstaat!$O:$O,Meetstaat!$D:$D,TabelInfo[[#This Row],[1]],Meetstaat!$E:$E,"SP")-SUMIFS(Meetstaat!$O:$O,Meetstaat!$D:$D,TabelInfo[[#This Row],[1]],Meetstaat!$E:$E,"VAR")-SUMIFS(Meetstaat!$O:$O,Meetstaat!$D:$D,TabelInfo[[#This Row],[1]],Meetstaat!$E:$E,"OP"),2)</f>
        <v>0</v>
      </c>
      <c r="G97" s="125">
        <f>ROUND(SUMIF(Meetstaat!$D:$D,TabelInfo[[#This Row],[1]],Meetstaat!$AB:$AB)-SUMIFS(Meetstaat!$AB:$AB,Meetstaat!$D:$D,TabelInfo[[#This Row],[1]],Meetstaat!$E:$E,"SP")-SUMIFS(Meetstaat!$AB:$AB,Meetstaat!$D:$D,TabelInfo[[#This Row],[1]],Meetstaat!$E:$E,"VAR")-SUMIFS(Meetstaat!$AB:$AB,Meetstaat!$D:$D,TabelInfo[[#This Row],[1]],Meetstaat!$E:$E,"OP"),2)</f>
        <v>0</v>
      </c>
      <c r="H97" s="125">
        <f>ROUND(SUMIF(Meetstaat!$D:$D,TabelInfo[[#This Row],[1]],Meetstaat!$AG:$AG)-SUMIFS(Meetstaat!$AG:$AG,Meetstaat!$D:$D,TabelInfo[[#This Row],[1]],Meetstaat!$E:$E,"SP")-SUMIFS(Meetstaat!$AG:$AG,Meetstaat!$D:$D,TabelInfo[[#This Row],[1]],Meetstaat!$E:$E,"VAR")-SUMIFS(Meetstaat!$AG:$AG,Meetstaat!$D:$D,TabelInfo[[#This Row],[1]],Meetstaat!$E:$E,"OP"),2)</f>
        <v>0</v>
      </c>
      <c r="I97" s="125">
        <f>ROUND(SUMIF(Meetstaat!$D:$D,TabelInfo[[#This Row],[1]],Meetstaat!$AF:$AF)-SUMIFS(Meetstaat!$AF:$AF,Meetstaat!$D:$D,TabelInfo[[#This Row],[1]],Meetstaat!$E:$E,"SP")-SUMIFS(Meetstaat!$AF:$AF,Meetstaat!$D:$D,TabelInfo[[#This Row],[1]],Meetstaat!$E:$E,"VAR")-SUMIFS(Meetstaat!$AF:$AF,Meetstaat!$D:$D,TabelInfo[[#This Row],[1]],Meetstaat!$E:$E,"OP"),2)</f>
        <v>0</v>
      </c>
      <c r="J97" s="125">
        <f t="shared" si="4"/>
        <v>0</v>
      </c>
      <c r="K97" s="119">
        <v>55</v>
      </c>
      <c r="L97" s="516" t="s">
        <v>4643</v>
      </c>
      <c r="M97" s="520"/>
      <c r="N97" s="516"/>
    </row>
    <row r="98" spans="1:14" ht="12.75" customHeight="1" thickBot="1">
      <c r="A98" s="58"/>
      <c r="B98" s="59"/>
      <c r="C98" s="238"/>
      <c r="D98" s="135"/>
      <c r="E98" s="136"/>
      <c r="F98" s="137"/>
      <c r="G98" s="137"/>
      <c r="H98" s="137"/>
      <c r="I98" s="137"/>
      <c r="J98" s="137"/>
      <c r="K98" s="138"/>
      <c r="L98" s="518"/>
      <c r="M98" s="518"/>
      <c r="N98" s="518"/>
    </row>
    <row r="99" spans="1:14" ht="14.45" thickBot="1">
      <c r="A99" s="60"/>
      <c r="B99" s="60"/>
      <c r="C99" s="128"/>
      <c r="D99" s="129"/>
      <c r="E99" s="130"/>
      <c r="F99" s="131"/>
      <c r="G99" s="132"/>
      <c r="H99" s="133"/>
      <c r="I99" s="133"/>
      <c r="J99" s="133"/>
      <c r="K99" s="133"/>
      <c r="L99" s="134"/>
    </row>
    <row r="100" spans="1:14" ht="13.15" thickBot="1"/>
    <row r="101" spans="1:14" ht="15" customHeight="1" thickBot="1">
      <c r="C101" s="118"/>
      <c r="D101" s="118"/>
      <c r="E101" s="118"/>
      <c r="F101" s="945" t="s">
        <v>4609</v>
      </c>
      <c r="G101" s="950" t="s">
        <v>4610</v>
      </c>
      <c r="H101" s="947"/>
      <c r="I101" s="947" t="s">
        <v>4611</v>
      </c>
      <c r="J101" s="947"/>
      <c r="K101" s="948"/>
      <c r="L101" s="117"/>
    </row>
    <row r="102" spans="1:14" ht="15" customHeight="1" thickBot="1">
      <c r="C102" s="118"/>
      <c r="D102" s="118"/>
      <c r="E102" s="118"/>
      <c r="F102" s="946"/>
      <c r="G102" s="570" t="s">
        <v>3397</v>
      </c>
      <c r="H102" s="570" t="s">
        <v>3382</v>
      </c>
      <c r="I102" s="570" t="s">
        <v>4612</v>
      </c>
      <c r="J102" s="570" t="s">
        <v>4324</v>
      </c>
      <c r="K102" s="570" t="s">
        <v>4333</v>
      </c>
      <c r="L102" s="117"/>
    </row>
    <row r="103" spans="1:14" ht="15" customHeight="1" thickBot="1">
      <c r="C103" s="569" t="s">
        <v>4644</v>
      </c>
      <c r="D103" s="251"/>
      <c r="E103" s="252" t="s">
        <v>4645</v>
      </c>
      <c r="F103" s="253">
        <f>ROUND(SUMIF(Meetstaat!$E:$E,BO!$C103,Meetstaat!$O:$O),2)</f>
        <v>2600</v>
      </c>
      <c r="G103" s="253">
        <f>ROUND(SUMIF(Meetstaat!$E:$E,BO!$C103,Meetstaat!$AB:$AB),2)</f>
        <v>2600</v>
      </c>
      <c r="H103" s="253">
        <f>ROUND(SUMIF(Meetstaat!$D:$D,BO!$C103,Meetstaat!$AG:$AG),2)</f>
        <v>0</v>
      </c>
      <c r="I103" s="253">
        <f>ROUND(SUMIF(Meetstaat!$D:$D,BO!$C103,Meetstaat!$AF:$AF),2)</f>
        <v>0</v>
      </c>
      <c r="J103" s="253">
        <f>I103*K103</f>
        <v>0</v>
      </c>
      <c r="K103" s="254">
        <f>BasisUurloon</f>
        <v>41.31</v>
      </c>
      <c r="L103" s="117"/>
    </row>
    <row r="104" spans="1:14" ht="15" customHeight="1" thickBot="1">
      <c r="C104" s="569" t="s">
        <v>4646</v>
      </c>
      <c r="D104" s="255"/>
      <c r="E104" s="252" t="s">
        <v>4647</v>
      </c>
      <c r="F104" s="253">
        <f>ROUND(SUMIF(Meetstaat!$E:$E,BO!$C104,Meetstaat!$O:$O),2)</f>
        <v>0</v>
      </c>
      <c r="G104" s="253">
        <f>ROUND(SUMIF(Meetstaat!$E:$E,BO!$C104,Meetstaat!$AB:$AB),2)</f>
        <v>0</v>
      </c>
      <c r="H104" s="253">
        <f>ROUND(SUMIF(Meetstaat!$E:$E,BO!$C104,Meetstaat!$AG:$AG),2)</f>
        <v>0</v>
      </c>
      <c r="I104" s="253">
        <f>ROUND(SUMIF(Meetstaat!$E:$E,BO!$C104,Meetstaat!$AF:$AF),2)</f>
        <v>0</v>
      </c>
      <c r="J104" s="253">
        <f>I104*K104</f>
        <v>0</v>
      </c>
      <c r="K104" s="254">
        <f>BasisUurloon</f>
        <v>41.31</v>
      </c>
      <c r="L104" s="117"/>
    </row>
    <row r="105" spans="1:14" ht="15" customHeight="1" thickBot="1">
      <c r="C105" s="569" t="s">
        <v>4648</v>
      </c>
      <c r="D105" s="251"/>
      <c r="E105" s="252" t="s">
        <v>4649</v>
      </c>
      <c r="F105" s="253">
        <f>ROUND(SUMIF(Meetstaat!$D:$D,BO!$C105,Meetstaat!$O:$O),2)</f>
        <v>0</v>
      </c>
      <c r="G105" s="253">
        <f>ROUND(SUMIF(Meetstaat!$E:$E,BO!$C105,Meetstaat!$AB:$AB),2)</f>
        <v>0</v>
      </c>
      <c r="H105" s="253">
        <f>ROUND(SUMIF(Meetstaat!$E:$E,BO!$C105,Meetstaat!$AG:$AG),2)</f>
        <v>0</v>
      </c>
      <c r="I105" s="253">
        <f>ROUND(SUMIF(Meetstaat!$E:$E,BO!$C105,Meetstaat!$AF:$AF),2)</f>
        <v>0</v>
      </c>
      <c r="J105" s="253">
        <f>I105*K105</f>
        <v>0</v>
      </c>
      <c r="K105" s="254">
        <f>BasisUurloon</f>
        <v>41.31</v>
      </c>
      <c r="L105" s="117"/>
    </row>
    <row r="108" spans="1:14" ht="13.15" thickBot="1"/>
    <row r="109" spans="1:14" ht="14.45" thickBot="1">
      <c r="C109" s="442" t="s">
        <v>4650</v>
      </c>
      <c r="D109" s="447" t="s">
        <v>4651</v>
      </c>
      <c r="E109" s="951" t="s">
        <v>4652</v>
      </c>
      <c r="F109" s="952"/>
      <c r="G109" s="952"/>
      <c r="H109" s="952"/>
      <c r="I109" s="952"/>
      <c r="J109" s="953"/>
      <c r="K109" s="443" t="s">
        <v>4653</v>
      </c>
    </row>
    <row r="110" spans="1:14" ht="15" thickTop="1" thickBot="1">
      <c r="C110" s="444" t="s">
        <v>4654</v>
      </c>
      <c r="D110" s="448" t="s">
        <v>4655</v>
      </c>
      <c r="E110" s="957" t="s">
        <v>4656</v>
      </c>
      <c r="F110" s="958"/>
      <c r="G110" s="958"/>
      <c r="H110" s="958"/>
      <c r="I110" s="958"/>
      <c r="J110" s="959"/>
      <c r="K110" s="446">
        <v>36427</v>
      </c>
    </row>
    <row r="111" spans="1:14" ht="14.45" thickBot="1">
      <c r="C111" s="444" t="s">
        <v>4657</v>
      </c>
      <c r="D111" s="448" t="s">
        <v>4658</v>
      </c>
      <c r="E111" s="954" t="s">
        <v>4659</v>
      </c>
      <c r="F111" s="955"/>
      <c r="G111" s="955"/>
      <c r="H111" s="955"/>
      <c r="I111" s="955"/>
      <c r="J111" s="956"/>
      <c r="K111" s="446">
        <v>44489</v>
      </c>
    </row>
    <row r="112" spans="1:14" ht="14.45" thickBot="1">
      <c r="C112" s="444" t="s">
        <v>4660</v>
      </c>
      <c r="D112" s="448" t="s">
        <v>4661</v>
      </c>
      <c r="E112" s="954" t="s">
        <v>4662</v>
      </c>
      <c r="F112" s="955"/>
      <c r="G112" s="955"/>
      <c r="H112" s="955"/>
      <c r="I112" s="955"/>
      <c r="J112" s="956"/>
      <c r="K112" s="446">
        <v>44531</v>
      </c>
    </row>
    <row r="113" spans="3:11" ht="14.45" thickBot="1">
      <c r="C113" s="444" t="s">
        <v>4663</v>
      </c>
      <c r="D113" s="448" t="s">
        <v>4664</v>
      </c>
      <c r="E113" s="954" t="s">
        <v>4665</v>
      </c>
      <c r="F113" s="955"/>
      <c r="G113" s="955"/>
      <c r="H113" s="955"/>
      <c r="I113" s="955"/>
      <c r="J113" s="956"/>
      <c r="K113" s="446">
        <v>44685</v>
      </c>
    </row>
    <row r="114" spans="3:11" ht="14.45" thickBot="1">
      <c r="C114" s="444" t="s">
        <v>4666</v>
      </c>
      <c r="D114" s="448" t="s">
        <v>4658</v>
      </c>
      <c r="E114" s="954" t="s">
        <v>4667</v>
      </c>
      <c r="F114" s="955"/>
      <c r="G114" s="955"/>
      <c r="H114" s="955"/>
      <c r="I114" s="955"/>
      <c r="J114" s="956"/>
      <c r="K114" s="446">
        <v>44701</v>
      </c>
    </row>
    <row r="115" spans="3:11" ht="14.45" thickBot="1">
      <c r="C115" s="444" t="s">
        <v>4668</v>
      </c>
      <c r="D115" s="448" t="s">
        <v>4669</v>
      </c>
      <c r="E115" s="954" t="s">
        <v>4670</v>
      </c>
      <c r="F115" s="955"/>
      <c r="G115" s="955"/>
      <c r="H115" s="955"/>
      <c r="I115" s="955"/>
      <c r="J115" s="956"/>
      <c r="K115" s="446">
        <v>44713</v>
      </c>
    </row>
    <row r="116" spans="3:11" ht="14.45" thickBot="1">
      <c r="C116" s="444" t="s">
        <v>4671</v>
      </c>
      <c r="D116" s="448" t="s">
        <v>4669</v>
      </c>
      <c r="E116" s="954" t="s">
        <v>4672</v>
      </c>
      <c r="F116" s="955"/>
      <c r="G116" s="955"/>
      <c r="H116" s="955"/>
      <c r="I116" s="955"/>
      <c r="J116" s="956"/>
      <c r="K116" s="446">
        <v>44781</v>
      </c>
    </row>
    <row r="117" spans="3:11" ht="14.45" thickBot="1">
      <c r="C117" s="444" t="s">
        <v>4673</v>
      </c>
      <c r="D117" s="448" t="s">
        <v>4664</v>
      </c>
      <c r="E117" s="954" t="s">
        <v>4674</v>
      </c>
      <c r="F117" s="955"/>
      <c r="G117" s="955"/>
      <c r="H117" s="955"/>
      <c r="I117" s="955"/>
      <c r="J117" s="956"/>
      <c r="K117" s="446">
        <v>44833</v>
      </c>
    </row>
    <row r="118" spans="3:11" ht="14.45" thickBot="1">
      <c r="C118" s="444" t="s">
        <v>4675</v>
      </c>
      <c r="D118" s="448" t="s">
        <v>4664</v>
      </c>
      <c r="E118" s="954" t="s">
        <v>4676</v>
      </c>
      <c r="F118" s="955"/>
      <c r="G118" s="955"/>
      <c r="H118" s="955"/>
      <c r="I118" s="955"/>
      <c r="J118" s="956"/>
      <c r="K118" s="446">
        <v>44858</v>
      </c>
    </row>
    <row r="119" spans="3:11" ht="30" customHeight="1" thickBot="1">
      <c r="C119" s="444" t="s">
        <v>4188</v>
      </c>
      <c r="D119" s="448" t="s">
        <v>4658</v>
      </c>
      <c r="E119" s="954" t="s">
        <v>4677</v>
      </c>
      <c r="F119" s="955"/>
      <c r="G119" s="955"/>
      <c r="H119" s="955"/>
      <c r="I119" s="955"/>
      <c r="J119" s="956"/>
      <c r="K119" s="446">
        <v>44862</v>
      </c>
    </row>
    <row r="120" spans="3:11" ht="14.45" thickBot="1">
      <c r="C120" s="444" t="s">
        <v>4678</v>
      </c>
      <c r="D120" s="448" t="s">
        <v>4664</v>
      </c>
      <c r="E120" s="954" t="s">
        <v>4679</v>
      </c>
      <c r="F120" s="955"/>
      <c r="G120" s="955"/>
      <c r="H120" s="955"/>
      <c r="I120" s="955"/>
      <c r="J120" s="956"/>
      <c r="K120" s="446">
        <v>44868</v>
      </c>
    </row>
    <row r="121" spans="3:11" ht="14.45" thickBot="1">
      <c r="C121" s="444" t="s">
        <v>4680</v>
      </c>
      <c r="D121" s="448" t="s">
        <v>4664</v>
      </c>
      <c r="E121" s="954" t="s">
        <v>4681</v>
      </c>
      <c r="F121" s="955"/>
      <c r="G121" s="955"/>
      <c r="H121" s="955"/>
      <c r="I121" s="955"/>
      <c r="J121" s="956"/>
      <c r="K121" s="446">
        <v>44909</v>
      </c>
    </row>
    <row r="122" spans="3:11" ht="14.45" thickBot="1">
      <c r="C122" s="444" t="s">
        <v>4235</v>
      </c>
      <c r="D122" s="448"/>
      <c r="E122" s="954"/>
      <c r="F122" s="955"/>
      <c r="G122" s="955"/>
      <c r="H122" s="955"/>
      <c r="I122" s="955"/>
      <c r="J122" s="956"/>
      <c r="K122" s="445"/>
    </row>
    <row r="123" spans="3:11" ht="14.45" thickBot="1">
      <c r="C123" s="444" t="s">
        <v>4235</v>
      </c>
      <c r="D123" s="448"/>
      <c r="E123" s="954"/>
      <c r="F123" s="955"/>
      <c r="G123" s="955"/>
      <c r="H123" s="955"/>
      <c r="I123" s="955"/>
      <c r="J123" s="956"/>
      <c r="K123" s="445"/>
    </row>
    <row r="124" spans="3:11" ht="14.45" thickBot="1">
      <c r="C124" s="444" t="s">
        <v>4235</v>
      </c>
      <c r="D124" s="448" t="s">
        <v>4235</v>
      </c>
      <c r="E124" s="954" t="s">
        <v>4235</v>
      </c>
      <c r="F124" s="955"/>
      <c r="G124" s="955"/>
      <c r="H124" s="955"/>
      <c r="I124" s="955"/>
      <c r="J124" s="956"/>
      <c r="K124" s="445" t="s">
        <v>4235</v>
      </c>
    </row>
    <row r="125" spans="3:11" ht="14.45" thickBot="1">
      <c r="C125" s="444" t="s">
        <v>4235</v>
      </c>
      <c r="D125" s="448" t="s">
        <v>4235</v>
      </c>
      <c r="E125" s="954" t="s">
        <v>4235</v>
      </c>
      <c r="F125" s="955"/>
      <c r="G125" s="955"/>
      <c r="H125" s="955"/>
      <c r="I125" s="955"/>
      <c r="J125" s="956"/>
      <c r="K125" s="445" t="s">
        <v>4235</v>
      </c>
    </row>
    <row r="126" spans="3:11" ht="14.45" thickBot="1">
      <c r="C126" s="444" t="s">
        <v>4235</v>
      </c>
      <c r="D126" s="448"/>
      <c r="E126" s="954"/>
      <c r="F126" s="955"/>
      <c r="G126" s="955"/>
      <c r="H126" s="955"/>
      <c r="I126" s="955"/>
      <c r="J126" s="956"/>
      <c r="K126" s="445"/>
    </row>
    <row r="127" spans="3:11" ht="14.45" thickBot="1">
      <c r="C127" s="444" t="s">
        <v>4235</v>
      </c>
      <c r="D127" s="448"/>
      <c r="E127" s="954"/>
      <c r="F127" s="955"/>
      <c r="G127" s="955"/>
      <c r="H127" s="955"/>
      <c r="I127" s="955"/>
      <c r="J127" s="956"/>
      <c r="K127" s="445"/>
    </row>
    <row r="128" spans="3:11" ht="14.45" thickBot="1">
      <c r="C128" s="444" t="s">
        <v>4235</v>
      </c>
      <c r="D128" s="448" t="s">
        <v>4235</v>
      </c>
      <c r="E128" s="954" t="s">
        <v>4235</v>
      </c>
      <c r="F128" s="955"/>
      <c r="G128" s="955"/>
      <c r="H128" s="955"/>
      <c r="I128" s="955"/>
      <c r="J128" s="956"/>
      <c r="K128" s="445" t="s">
        <v>4235</v>
      </c>
    </row>
  </sheetData>
  <mergeCells count="28">
    <mergeCell ref="E125:J125"/>
    <mergeCell ref="E128:J128"/>
    <mergeCell ref="E127:J127"/>
    <mergeCell ref="E111:J111"/>
    <mergeCell ref="E110:J110"/>
    <mergeCell ref="E126:J126"/>
    <mergeCell ref="E118:J118"/>
    <mergeCell ref="E117:J117"/>
    <mergeCell ref="E116:J116"/>
    <mergeCell ref="E119:J119"/>
    <mergeCell ref="E120:J120"/>
    <mergeCell ref="E121:J121"/>
    <mergeCell ref="E122:J122"/>
    <mergeCell ref="E123:J123"/>
    <mergeCell ref="E124:J124"/>
    <mergeCell ref="E109:J109"/>
    <mergeCell ref="E114:J114"/>
    <mergeCell ref="E115:J115"/>
    <mergeCell ref="E112:J112"/>
    <mergeCell ref="E113:J113"/>
    <mergeCell ref="F101:F102"/>
    <mergeCell ref="I101:K101"/>
    <mergeCell ref="I1:K1"/>
    <mergeCell ref="I3:K4"/>
    <mergeCell ref="F9:F10"/>
    <mergeCell ref="G9:H9"/>
    <mergeCell ref="I9:K9"/>
    <mergeCell ref="G101:H101"/>
  </mergeCells>
  <phoneticPr fontId="86" type="noConversion"/>
  <conditionalFormatting sqref="G7">
    <cfRule type="cellIs" dxfId="252" priority="1" operator="notEqual">
      <formula>$G$8</formula>
    </cfRule>
    <cfRule type="cellIs" dxfId="251" priority="2" operator="equal">
      <formula>$G$8</formula>
    </cfRule>
  </conditionalFormatting>
  <pageMargins left="0.7" right="0.7" top="0.75" bottom="0.75" header="0.3" footer="0.3"/>
  <pageSetup paperSize="9"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6"/>
  <dimension ref="A1:AB1349"/>
  <sheetViews>
    <sheetView zoomScaleNormal="100" workbookViewId="0">
      <pane ySplit="2" topLeftCell="A319" activePane="bottomLeft" state="frozen"/>
      <selection pane="bottomLeft" activeCell="A333" sqref="A333"/>
    </sheetView>
  </sheetViews>
  <sheetFormatPr defaultColWidth="8.85546875" defaultRowHeight="12.6" outlineLevelRow="1"/>
  <cols>
    <col min="1" max="1" width="31.28515625" customWidth="1"/>
    <col min="2" max="2" width="54.28515625" bestFit="1" customWidth="1"/>
    <col min="3" max="3" width="12.140625" style="279" bestFit="1" customWidth="1"/>
    <col min="4" max="4" width="9.85546875" style="6" bestFit="1" customWidth="1"/>
    <col min="5" max="5" width="31.42578125" customWidth="1"/>
    <col min="6" max="6" width="8.85546875" customWidth="1"/>
    <col min="7" max="7" width="8.85546875" style="1" customWidth="1"/>
    <col min="8" max="8" width="17.85546875" customWidth="1"/>
    <col min="9" max="9" width="8.85546875" customWidth="1"/>
    <col min="10" max="10" width="12" style="1" customWidth="1"/>
    <col min="11" max="11" width="18.140625" customWidth="1"/>
    <col min="12" max="12" width="8.85546875" customWidth="1"/>
    <col min="13" max="13" width="8.85546875" style="1" customWidth="1"/>
    <col min="14" max="14" width="12.5703125" customWidth="1"/>
    <col min="15" max="15" width="8.85546875" customWidth="1"/>
    <col min="16" max="16" width="8.85546875" style="1" customWidth="1"/>
    <col min="17" max="17" width="13.5703125" customWidth="1"/>
    <col min="18" max="18" width="8.85546875" customWidth="1"/>
    <col min="19" max="19" width="8.85546875" style="1" customWidth="1"/>
    <col min="20" max="21" width="8.85546875" customWidth="1"/>
    <col min="22" max="22" width="8.85546875" style="1" customWidth="1"/>
    <col min="23" max="23" width="16.42578125" customWidth="1"/>
    <col min="24" max="24" width="8.85546875" customWidth="1"/>
    <col min="25" max="25" width="8.85546875" style="1" customWidth="1"/>
    <col min="26" max="27" width="8.85546875" customWidth="1"/>
    <col min="28" max="28" width="7.28515625" style="1" bestFit="1" customWidth="1"/>
  </cols>
  <sheetData>
    <row r="1" spans="1:28" ht="13.15" thickBot="1">
      <c r="B1" s="534" t="s">
        <v>4682</v>
      </c>
    </row>
    <row r="2" spans="1:28" ht="15" thickBot="1">
      <c r="A2" s="21" t="s">
        <v>3399</v>
      </c>
      <c r="B2" s="22" t="s">
        <v>4683</v>
      </c>
      <c r="C2" s="280" t="s">
        <v>4684</v>
      </c>
      <c r="D2" s="24" t="s">
        <v>4685</v>
      </c>
      <c r="E2" s="25" t="s">
        <v>4686</v>
      </c>
      <c r="F2" s="26" t="s">
        <v>4687</v>
      </c>
      <c r="G2" s="27" t="s">
        <v>4688</v>
      </c>
      <c r="H2" s="22" t="s">
        <v>4689</v>
      </c>
      <c r="I2" s="22" t="s">
        <v>4687</v>
      </c>
      <c r="J2" s="23" t="s">
        <v>4688</v>
      </c>
      <c r="K2" s="22" t="s">
        <v>4690</v>
      </c>
      <c r="L2" s="22" t="s">
        <v>4687</v>
      </c>
      <c r="M2" s="23" t="s">
        <v>4688</v>
      </c>
      <c r="N2" s="22" t="s">
        <v>4691</v>
      </c>
      <c r="O2" s="22" t="s">
        <v>4687</v>
      </c>
      <c r="P2" s="23" t="s">
        <v>4688</v>
      </c>
      <c r="Q2" s="22" t="s">
        <v>4692</v>
      </c>
      <c r="R2" s="22" t="s">
        <v>4687</v>
      </c>
      <c r="S2" s="23" t="s">
        <v>4688</v>
      </c>
      <c r="T2" s="22" t="s">
        <v>4693</v>
      </c>
      <c r="U2" s="22" t="s">
        <v>4687</v>
      </c>
      <c r="V2" s="28" t="s">
        <v>4688</v>
      </c>
      <c r="W2" s="22" t="s">
        <v>4694</v>
      </c>
      <c r="X2" s="22" t="s">
        <v>4687</v>
      </c>
      <c r="Y2" s="28" t="s">
        <v>4688</v>
      </c>
      <c r="Z2" s="22" t="s">
        <v>4695</v>
      </c>
      <c r="AA2" s="22" t="s">
        <v>4687</v>
      </c>
      <c r="AB2" s="23" t="s">
        <v>4688</v>
      </c>
    </row>
    <row r="3" spans="1:28" ht="14.45">
      <c r="A3" s="29"/>
      <c r="B3" s="30" t="s">
        <v>3659</v>
      </c>
      <c r="C3" s="281">
        <f>SUM(G3,J3,M3,P3,S3,V3,Y3,AB3)</f>
        <v>0</v>
      </c>
      <c r="D3" s="32"/>
      <c r="E3" s="295"/>
      <c r="F3" s="296"/>
      <c r="G3" s="31"/>
      <c r="H3" s="295"/>
      <c r="I3" s="296"/>
      <c r="J3" s="31"/>
      <c r="K3" s="295"/>
      <c r="L3" s="296"/>
      <c r="M3" s="31"/>
      <c r="N3" s="295"/>
      <c r="O3" s="296"/>
      <c r="P3" s="31"/>
      <c r="Q3" s="295"/>
      <c r="R3" s="296"/>
      <c r="S3" s="31"/>
      <c r="T3" s="295"/>
      <c r="U3" s="296"/>
      <c r="V3" s="31"/>
      <c r="W3" s="295"/>
      <c r="X3" s="296"/>
      <c r="Y3" s="31"/>
      <c r="Z3" s="295"/>
      <c r="AA3" s="296"/>
      <c r="AB3" s="31"/>
    </row>
    <row r="4" spans="1:28" ht="14.45" outlineLevel="1">
      <c r="A4" t="s">
        <v>4696</v>
      </c>
      <c r="B4" t="s">
        <v>4697</v>
      </c>
      <c r="C4" s="256">
        <f>VLOOKUP($B4,Tabel1[[REFERENTIE]:[Cebeo ID]],5,FALSE)</f>
        <v>0.88149999999999995</v>
      </c>
      <c r="D4" s="48">
        <v>1.5</v>
      </c>
      <c r="E4" s="293"/>
      <c r="F4" s="294"/>
      <c r="G4" s="33"/>
      <c r="H4" s="293"/>
      <c r="I4" s="294"/>
      <c r="J4" s="33"/>
      <c r="K4" s="293"/>
      <c r="L4" s="294"/>
      <c r="M4" s="33"/>
      <c r="N4" s="293"/>
      <c r="O4" s="294"/>
      <c r="P4" s="33"/>
      <c r="Q4" s="293"/>
      <c r="R4" s="294"/>
      <c r="S4" s="33"/>
      <c r="T4" s="293"/>
      <c r="U4" s="294"/>
      <c r="V4" s="33"/>
      <c r="W4" s="293"/>
      <c r="X4" s="294"/>
      <c r="Y4" s="33"/>
      <c r="Z4" s="293"/>
      <c r="AA4" s="294"/>
      <c r="AB4" s="33"/>
    </row>
    <row r="5" spans="1:28" ht="14.45" outlineLevel="1">
      <c r="A5" t="s">
        <v>4698</v>
      </c>
      <c r="B5" t="s">
        <v>4699</v>
      </c>
      <c r="C5" s="256">
        <f>VLOOKUP($B5,Tabel1[[REFERENTIE]:[Cebeo ID]],5,FALSE)</f>
        <v>1.3069</v>
      </c>
      <c r="D5" s="48">
        <v>1.5</v>
      </c>
      <c r="E5" s="293"/>
      <c r="F5" s="294"/>
      <c r="G5" s="33"/>
      <c r="H5" s="293"/>
      <c r="I5" s="294"/>
      <c r="J5" s="33"/>
      <c r="K5" s="293"/>
      <c r="L5" s="294"/>
      <c r="M5" s="33"/>
      <c r="N5" s="293"/>
      <c r="O5" s="294"/>
      <c r="P5" s="33"/>
      <c r="Q5" s="293"/>
      <c r="R5" s="294"/>
      <c r="S5" s="33"/>
      <c r="T5" s="293"/>
      <c r="U5" s="294"/>
      <c r="V5" s="33"/>
      <c r="W5" s="293"/>
      <c r="X5" s="294"/>
      <c r="Y5" s="33"/>
      <c r="Z5" s="293"/>
      <c r="AA5" s="294"/>
      <c r="AB5" s="33"/>
    </row>
    <row r="6" spans="1:28" ht="14.45" outlineLevel="1">
      <c r="A6" t="s">
        <v>4700</v>
      </c>
      <c r="B6" t="s">
        <v>4701</v>
      </c>
      <c r="C6" s="256">
        <f>VLOOKUP($B6,Tabel1[[REFERENTIE]:[Cebeo ID]],5,FALSE)</f>
        <v>1.7543</v>
      </c>
      <c r="D6" s="48">
        <v>1.5</v>
      </c>
      <c r="E6" s="293"/>
      <c r="F6" s="294"/>
      <c r="G6" s="33"/>
      <c r="H6" s="293"/>
      <c r="I6" s="294"/>
      <c r="J6" s="33"/>
      <c r="K6" s="293"/>
      <c r="L6" s="294"/>
      <c r="M6" s="33"/>
      <c r="N6" s="293"/>
      <c r="O6" s="294"/>
      <c r="P6" s="33"/>
      <c r="Q6" s="293"/>
      <c r="R6" s="294"/>
      <c r="S6" s="33"/>
      <c r="T6" s="293"/>
      <c r="U6" s="294"/>
      <c r="V6" s="33"/>
      <c r="W6" s="293"/>
      <c r="X6" s="294"/>
      <c r="Y6" s="33"/>
      <c r="Z6" s="293"/>
      <c r="AA6" s="294"/>
      <c r="AB6" s="33"/>
    </row>
    <row r="7" spans="1:28" ht="14.45" outlineLevel="1">
      <c r="A7" t="s">
        <v>4702</v>
      </c>
      <c r="B7" t="s">
        <v>4703</v>
      </c>
      <c r="C7" s="256">
        <f>VLOOKUP($B7,Tabel1[[REFERENTIE]:[Cebeo ID]],5,FALSE)</f>
        <v>4.1497999999999999</v>
      </c>
      <c r="D7" s="536">
        <v>2</v>
      </c>
      <c r="E7" s="293"/>
      <c r="F7" s="294"/>
      <c r="G7" s="33"/>
      <c r="H7" s="293"/>
      <c r="I7" s="294"/>
      <c r="J7" s="33"/>
      <c r="K7" s="293"/>
      <c r="L7" s="294"/>
      <c r="M7" s="33"/>
      <c r="N7" s="293"/>
      <c r="O7" s="294"/>
      <c r="P7" s="33"/>
      <c r="Q7" s="293"/>
      <c r="R7" s="294"/>
      <c r="S7" s="33"/>
      <c r="T7" s="293"/>
      <c r="U7" s="294"/>
      <c r="V7" s="33"/>
      <c r="W7" s="293"/>
      <c r="X7" s="294"/>
      <c r="Y7" s="33"/>
      <c r="Z7" s="293"/>
      <c r="AA7" s="294"/>
      <c r="AB7" s="33"/>
    </row>
    <row r="8" spans="1:28" ht="14.45" outlineLevel="1">
      <c r="A8" t="s">
        <v>4704</v>
      </c>
      <c r="B8" t="s">
        <v>4705</v>
      </c>
      <c r="C8" s="256">
        <f>VLOOKUP($B8,Tabel1[[REFERENTIE]:[Cebeo ID]],5,FALSE)</f>
        <v>6.8590999999999998</v>
      </c>
      <c r="D8" s="48">
        <v>2</v>
      </c>
      <c r="E8" s="293"/>
      <c r="F8" s="294"/>
      <c r="G8" s="33"/>
      <c r="H8" s="293"/>
      <c r="I8" s="294"/>
      <c r="J8" s="33"/>
      <c r="K8" s="293"/>
      <c r="L8" s="294"/>
      <c r="M8" s="33"/>
      <c r="N8" s="293"/>
      <c r="O8" s="294"/>
      <c r="P8" s="33"/>
      <c r="Q8" s="293"/>
      <c r="R8" s="294"/>
      <c r="S8" s="33"/>
      <c r="T8" s="293"/>
      <c r="U8" s="294"/>
      <c r="V8" s="33"/>
      <c r="W8" s="293"/>
      <c r="X8" s="294"/>
      <c r="Y8" s="33"/>
      <c r="Z8" s="293"/>
      <c r="AA8" s="294"/>
      <c r="AB8" s="33"/>
    </row>
    <row r="9" spans="1:28" ht="14.45" outlineLevel="1">
      <c r="A9" t="s">
        <v>4706</v>
      </c>
      <c r="B9" t="s">
        <v>4707</v>
      </c>
      <c r="C9" s="256">
        <f>VLOOKUP($B9,Tabel1[[REFERENTIE]:[Cebeo ID]],5,FALSE)</f>
        <v>1.1375999999999999</v>
      </c>
      <c r="D9" s="48">
        <v>1.5</v>
      </c>
      <c r="E9" s="293"/>
      <c r="F9" s="294"/>
      <c r="G9" s="33"/>
      <c r="H9" s="293"/>
      <c r="I9" s="294"/>
      <c r="J9" s="33"/>
      <c r="K9" s="293"/>
      <c r="L9" s="294"/>
      <c r="M9" s="33"/>
      <c r="N9" s="293"/>
      <c r="O9" s="294"/>
      <c r="P9" s="33"/>
      <c r="Q9" s="293"/>
      <c r="R9" s="294"/>
      <c r="S9" s="33"/>
      <c r="T9" s="293"/>
      <c r="U9" s="294"/>
      <c r="V9" s="33"/>
      <c r="W9" s="293"/>
      <c r="X9" s="294"/>
      <c r="Y9" s="33"/>
      <c r="Z9" s="293"/>
      <c r="AA9" s="294"/>
      <c r="AB9" s="33"/>
    </row>
    <row r="10" spans="1:28" ht="14.45" outlineLevel="1">
      <c r="A10" t="s">
        <v>4708</v>
      </c>
      <c r="B10" t="s">
        <v>4709</v>
      </c>
      <c r="C10" s="256">
        <f>VLOOKUP($B10,Tabel1[[REFERENTIE]:[Cebeo ID]],5,FALSE)</f>
        <v>1.6243000000000001</v>
      </c>
      <c r="D10" s="48">
        <v>1.5</v>
      </c>
      <c r="E10" s="293"/>
      <c r="F10" s="294"/>
      <c r="G10" s="33"/>
      <c r="H10" s="293"/>
      <c r="I10" s="294"/>
      <c r="J10" s="33"/>
      <c r="K10" s="293"/>
      <c r="L10" s="294"/>
      <c r="M10" s="33"/>
      <c r="N10" s="293"/>
      <c r="O10" s="294"/>
      <c r="P10" s="33"/>
      <c r="Q10" s="293"/>
      <c r="R10" s="294"/>
      <c r="S10" s="33"/>
      <c r="T10" s="293"/>
      <c r="U10" s="294"/>
      <c r="V10" s="33"/>
      <c r="W10" s="293"/>
      <c r="X10" s="294"/>
      <c r="Y10" s="33"/>
      <c r="Z10" s="293"/>
      <c r="AA10" s="294"/>
      <c r="AB10" s="33"/>
    </row>
    <row r="11" spans="1:28" ht="14.45" outlineLevel="1">
      <c r="A11" t="s">
        <v>4710</v>
      </c>
      <c r="B11" t="s">
        <v>4711</v>
      </c>
      <c r="C11" s="256">
        <f>VLOOKUP($B11,Tabel1[[REFERENTIE]:[Cebeo ID]],5,FALSE)</f>
        <v>2.4666000000000001</v>
      </c>
      <c r="D11" s="536">
        <v>2.5</v>
      </c>
      <c r="E11" s="293"/>
      <c r="F11" s="294"/>
      <c r="G11" s="33"/>
      <c r="H11" s="293"/>
      <c r="I11" s="294"/>
      <c r="J11" s="33"/>
      <c r="K11" s="293"/>
      <c r="L11" s="294"/>
      <c r="M11" s="33"/>
      <c r="N11" s="293"/>
      <c r="O11" s="294"/>
      <c r="P11" s="33"/>
      <c r="Q11" s="293"/>
      <c r="R11" s="294"/>
      <c r="S11" s="33"/>
      <c r="T11" s="293"/>
      <c r="U11" s="294"/>
      <c r="V11" s="33"/>
      <c r="W11" s="293"/>
      <c r="X11" s="294"/>
      <c r="Y11" s="33"/>
      <c r="Z11" s="293"/>
      <c r="AA11" s="294"/>
      <c r="AB11" s="33"/>
    </row>
    <row r="12" spans="1:28" ht="14.45" outlineLevel="1">
      <c r="A12" t="s">
        <v>4712</v>
      </c>
      <c r="B12" t="s">
        <v>4713</v>
      </c>
      <c r="C12" s="256">
        <f>VLOOKUP($B12,Tabel1[[REFERENTIE]:[Cebeo ID]],5,FALSE)</f>
        <v>3.6543999999999999</v>
      </c>
      <c r="D12" s="536">
        <v>2.5</v>
      </c>
      <c r="E12" s="293"/>
      <c r="F12" s="294"/>
      <c r="G12" s="33"/>
      <c r="H12" s="293"/>
      <c r="I12" s="294"/>
      <c r="J12" s="33"/>
      <c r="K12" s="293"/>
      <c r="L12" s="294"/>
      <c r="M12" s="33"/>
      <c r="N12" s="293"/>
      <c r="O12" s="294"/>
      <c r="P12" s="33"/>
      <c r="Q12" s="293"/>
      <c r="R12" s="294"/>
      <c r="S12" s="33"/>
      <c r="T12" s="293"/>
      <c r="U12" s="294"/>
      <c r="V12" s="33"/>
      <c r="W12" s="293"/>
      <c r="X12" s="294"/>
      <c r="Y12" s="33"/>
      <c r="Z12" s="293"/>
      <c r="AA12" s="294"/>
      <c r="AB12" s="33"/>
    </row>
    <row r="13" spans="1:28" ht="14.45" outlineLevel="1">
      <c r="A13" t="s">
        <v>4714</v>
      </c>
      <c r="B13" t="s">
        <v>4715</v>
      </c>
      <c r="C13" s="256">
        <f>VLOOKUP($B13,Tabel1[[REFERENTIE]:[Cebeo ID]],5,FALSE)</f>
        <v>5.6162000000000001</v>
      </c>
      <c r="D13" s="536">
        <v>3</v>
      </c>
      <c r="E13" s="293"/>
      <c r="F13" s="294"/>
      <c r="G13" s="33"/>
      <c r="H13" s="293"/>
      <c r="I13" s="294"/>
      <c r="J13" s="33"/>
      <c r="K13" s="293"/>
      <c r="L13" s="294"/>
      <c r="M13" s="33"/>
      <c r="N13" s="293"/>
      <c r="O13" s="294"/>
      <c r="P13" s="33"/>
      <c r="Q13" s="293"/>
      <c r="R13" s="294"/>
      <c r="S13" s="33"/>
      <c r="T13" s="293"/>
      <c r="U13" s="294"/>
      <c r="V13" s="33"/>
      <c r="W13" s="293"/>
      <c r="X13" s="294"/>
      <c r="Y13" s="33"/>
      <c r="Z13" s="293"/>
      <c r="AA13" s="294"/>
      <c r="AB13" s="33"/>
    </row>
    <row r="14" spans="1:28" ht="14.45" outlineLevel="1">
      <c r="A14" t="s">
        <v>4716</v>
      </c>
      <c r="B14" t="s">
        <v>4717</v>
      </c>
      <c r="C14" s="282">
        <v>10</v>
      </c>
      <c r="D14" s="536">
        <v>4.5</v>
      </c>
      <c r="E14" s="293"/>
      <c r="F14" s="294"/>
      <c r="G14" s="33"/>
      <c r="H14" s="293"/>
      <c r="I14" s="294"/>
      <c r="J14" s="33"/>
      <c r="K14" s="293"/>
      <c r="L14" s="294"/>
      <c r="M14" s="33"/>
      <c r="N14" s="293"/>
      <c r="O14" s="294"/>
      <c r="P14" s="33"/>
      <c r="Q14" s="293"/>
      <c r="R14" s="294"/>
      <c r="S14" s="33"/>
      <c r="T14" s="293"/>
      <c r="U14" s="294"/>
      <c r="V14" s="33"/>
      <c r="W14" s="293"/>
      <c r="X14" s="294"/>
      <c r="Y14" s="33"/>
      <c r="Z14" s="293"/>
      <c r="AA14" s="294"/>
      <c r="AB14" s="33"/>
    </row>
    <row r="15" spans="1:28" ht="14.45" outlineLevel="1">
      <c r="A15" t="s">
        <v>4718</v>
      </c>
      <c r="B15" t="s">
        <v>4719</v>
      </c>
      <c r="C15" s="256">
        <f>VLOOKUP($B15,Tabel1[[REFERENTIE]:[Cebeo ID]],5,FALSE)</f>
        <v>13.9626</v>
      </c>
      <c r="D15" s="536">
        <v>5</v>
      </c>
      <c r="E15" s="293"/>
      <c r="F15" s="294"/>
      <c r="G15" s="33"/>
      <c r="H15" s="293"/>
      <c r="I15" s="294"/>
      <c r="J15" s="33"/>
      <c r="K15" s="293"/>
      <c r="L15" s="294"/>
      <c r="M15" s="33"/>
      <c r="N15" s="293"/>
      <c r="O15" s="294"/>
      <c r="P15" s="33"/>
      <c r="Q15" s="293"/>
      <c r="R15" s="294"/>
      <c r="S15" s="33"/>
      <c r="T15" s="293"/>
      <c r="U15" s="294"/>
      <c r="V15" s="33"/>
      <c r="W15" s="293"/>
      <c r="X15" s="294"/>
      <c r="Y15" s="33"/>
      <c r="Z15" s="293"/>
      <c r="AA15" s="294"/>
      <c r="AB15" s="33"/>
    </row>
    <row r="16" spans="1:28" ht="14.45" outlineLevel="1">
      <c r="A16" t="s">
        <v>4720</v>
      </c>
      <c r="B16" t="s">
        <v>4721</v>
      </c>
      <c r="C16" s="256">
        <f>VLOOKUP($B16,Tabel1[[REFERENTIE]:[Cebeo ID]],5,FALSE)</f>
        <v>20.231000000000002</v>
      </c>
      <c r="D16" s="536">
        <v>6</v>
      </c>
      <c r="E16" s="293"/>
      <c r="F16" s="294"/>
      <c r="G16" s="33"/>
      <c r="H16" s="293"/>
      <c r="I16" s="294"/>
      <c r="J16" s="33"/>
      <c r="K16" s="293"/>
      <c r="L16" s="294"/>
      <c r="M16" s="33"/>
      <c r="N16" s="293"/>
      <c r="O16" s="294"/>
      <c r="P16" s="33"/>
      <c r="Q16" s="293"/>
      <c r="R16" s="294"/>
      <c r="S16" s="33"/>
      <c r="T16" s="293"/>
      <c r="U16" s="294"/>
      <c r="V16" s="33"/>
      <c r="W16" s="293"/>
      <c r="X16" s="294"/>
      <c r="Y16" s="33"/>
      <c r="Z16" s="293"/>
      <c r="AA16" s="294"/>
      <c r="AB16" s="33"/>
    </row>
    <row r="17" spans="1:28" ht="14.45" outlineLevel="1">
      <c r="A17" t="s">
        <v>4722</v>
      </c>
      <c r="B17" t="s">
        <v>4723</v>
      </c>
      <c r="C17" s="256">
        <f>VLOOKUP($B17,Tabel1[[REFERENTIE]:[Cebeo ID]],5,FALSE)</f>
        <v>29.3977</v>
      </c>
      <c r="D17" s="536">
        <v>7.5</v>
      </c>
      <c r="E17" s="293"/>
      <c r="F17" s="294"/>
      <c r="G17" s="33"/>
      <c r="H17" s="293"/>
      <c r="I17" s="294"/>
      <c r="J17" s="33"/>
      <c r="K17" s="293"/>
      <c r="L17" s="294"/>
      <c r="M17" s="33"/>
      <c r="N17" s="293"/>
      <c r="O17" s="294"/>
      <c r="P17" s="33"/>
      <c r="Q17" s="293"/>
      <c r="R17" s="294"/>
      <c r="S17" s="33"/>
      <c r="T17" s="293"/>
      <c r="U17" s="294"/>
      <c r="V17" s="33"/>
      <c r="W17" s="293"/>
      <c r="X17" s="294"/>
      <c r="Y17" s="33"/>
      <c r="Z17" s="293"/>
      <c r="AA17" s="294"/>
      <c r="AB17" s="33"/>
    </row>
    <row r="18" spans="1:28" ht="14.45" outlineLevel="1">
      <c r="A18" t="s">
        <v>4724</v>
      </c>
      <c r="B18" t="s">
        <v>4725</v>
      </c>
      <c r="C18" s="256">
        <f>VLOOKUP($B18,Tabel1[[REFERENTIE]:[Cebeo ID]],5,FALSE)</f>
        <v>39.933</v>
      </c>
      <c r="D18" s="536">
        <v>8.5</v>
      </c>
      <c r="E18" s="293"/>
      <c r="F18" s="294"/>
      <c r="G18" s="33"/>
      <c r="H18" s="293"/>
      <c r="I18" s="294"/>
      <c r="J18" s="33"/>
      <c r="K18" s="293"/>
      <c r="L18" s="294"/>
      <c r="M18" s="33"/>
      <c r="N18" s="293"/>
      <c r="O18" s="294"/>
      <c r="P18" s="33"/>
      <c r="Q18" s="293"/>
      <c r="R18" s="294"/>
      <c r="S18" s="33"/>
      <c r="T18" s="293"/>
      <c r="U18" s="294"/>
      <c r="V18" s="33"/>
      <c r="W18" s="293"/>
      <c r="X18" s="294"/>
      <c r="Y18" s="33"/>
      <c r="Z18" s="293"/>
      <c r="AA18" s="294"/>
      <c r="AB18" s="33"/>
    </row>
    <row r="19" spans="1:28" ht="14.45" outlineLevel="1">
      <c r="A19" t="s">
        <v>4726</v>
      </c>
      <c r="B19" t="s">
        <v>4727</v>
      </c>
      <c r="C19" s="256">
        <f>VLOOKUP($B19,Tabel1[[REFERENTIE]:[Cebeo ID]],5,FALSE)</f>
        <v>53.930100000000003</v>
      </c>
      <c r="D19" s="536">
        <v>10.5</v>
      </c>
      <c r="E19" s="293"/>
      <c r="F19" s="294"/>
      <c r="G19" s="33"/>
      <c r="H19" s="293"/>
      <c r="I19" s="294"/>
      <c r="J19" s="33"/>
      <c r="K19" s="293"/>
      <c r="L19" s="294"/>
      <c r="M19" s="33"/>
      <c r="N19" s="293"/>
      <c r="O19" s="294"/>
      <c r="P19" s="33"/>
      <c r="Q19" s="293"/>
      <c r="R19" s="294"/>
      <c r="S19" s="33"/>
      <c r="T19" s="293"/>
      <c r="U19" s="294"/>
      <c r="V19" s="33"/>
      <c r="W19" s="293"/>
      <c r="X19" s="294"/>
      <c r="Y19" s="33"/>
      <c r="Z19" s="293"/>
      <c r="AA19" s="294"/>
      <c r="AB19" s="33"/>
    </row>
    <row r="20" spans="1:28" ht="14.45" outlineLevel="1">
      <c r="A20" t="s">
        <v>4728</v>
      </c>
      <c r="B20" t="s">
        <v>4729</v>
      </c>
      <c r="C20" s="256">
        <f>VLOOKUP($B20,Tabel1[[REFERENTIE]:[Cebeo ID]],5,FALSE)</f>
        <v>67.9114</v>
      </c>
      <c r="D20" s="536">
        <v>11.5</v>
      </c>
      <c r="E20" s="293"/>
      <c r="F20" s="294"/>
      <c r="G20" s="33"/>
      <c r="H20" s="293"/>
      <c r="I20" s="294"/>
      <c r="J20" s="33"/>
      <c r="K20" s="293"/>
      <c r="L20" s="294"/>
      <c r="M20" s="33"/>
      <c r="N20" s="293"/>
      <c r="O20" s="294"/>
      <c r="P20" s="33"/>
      <c r="Q20" s="293"/>
      <c r="R20" s="294"/>
      <c r="S20" s="33"/>
      <c r="T20" s="293"/>
      <c r="U20" s="294"/>
      <c r="V20" s="33"/>
      <c r="W20" s="293"/>
      <c r="X20" s="294"/>
      <c r="Y20" s="33"/>
      <c r="Z20" s="293"/>
      <c r="AA20" s="294"/>
      <c r="AB20" s="33"/>
    </row>
    <row r="21" spans="1:28" ht="14.45" outlineLevel="1">
      <c r="A21" t="s">
        <v>4730</v>
      </c>
      <c r="B21" t="s">
        <v>4731</v>
      </c>
      <c r="C21" s="256">
        <f>VLOOKUP($B21,Tabel1[[REFERENTIE]:[Cebeo ID]],5,FALSE)</f>
        <v>84.173299999999998</v>
      </c>
      <c r="D21" s="536">
        <v>13</v>
      </c>
      <c r="E21" s="293"/>
      <c r="F21" s="294"/>
      <c r="G21" s="33"/>
      <c r="H21" s="293"/>
      <c r="I21" s="294"/>
      <c r="J21" s="33"/>
      <c r="K21" s="293"/>
      <c r="L21" s="294"/>
      <c r="M21" s="33"/>
      <c r="N21" s="293"/>
      <c r="O21" s="294"/>
      <c r="P21" s="33"/>
      <c r="Q21" s="293"/>
      <c r="R21" s="294"/>
      <c r="S21" s="33"/>
      <c r="T21" s="293"/>
      <c r="U21" s="294"/>
      <c r="V21" s="33"/>
      <c r="W21" s="293"/>
      <c r="X21" s="294"/>
      <c r="Y21" s="33"/>
      <c r="Z21" s="293"/>
      <c r="AA21" s="294"/>
      <c r="AB21" s="33"/>
    </row>
    <row r="22" spans="1:28" ht="14.45" outlineLevel="1">
      <c r="A22" t="s">
        <v>4732</v>
      </c>
      <c r="B22" t="s">
        <v>4733</v>
      </c>
      <c r="C22" s="256">
        <f>VLOOKUP($B22,Tabel1[[REFERENTIE]:[Cebeo ID]],5,FALSE)</f>
        <v>103.7556</v>
      </c>
      <c r="D22" s="536">
        <v>15</v>
      </c>
      <c r="E22" s="293"/>
      <c r="F22" s="294"/>
      <c r="G22" s="33"/>
      <c r="H22" s="293"/>
      <c r="I22" s="294"/>
      <c r="J22" s="33"/>
      <c r="K22" s="293"/>
      <c r="L22" s="294"/>
      <c r="M22" s="33"/>
      <c r="N22" s="293"/>
      <c r="O22" s="294"/>
      <c r="P22" s="33"/>
      <c r="Q22" s="293"/>
      <c r="R22" s="294"/>
      <c r="S22" s="33"/>
      <c r="T22" s="293"/>
      <c r="U22" s="294"/>
      <c r="V22" s="33"/>
      <c r="W22" s="293"/>
      <c r="X22" s="294"/>
      <c r="Y22" s="33"/>
      <c r="Z22" s="293"/>
      <c r="AA22" s="294"/>
      <c r="AB22" s="33"/>
    </row>
    <row r="23" spans="1:28" ht="14.45" outlineLevel="1">
      <c r="A23" t="s">
        <v>4734</v>
      </c>
      <c r="B23" t="s">
        <v>4735</v>
      </c>
      <c r="C23" s="256">
        <f>VLOOKUP($B23,Tabel1[[REFERENTIE]:[Cebeo ID]],5,FALSE)</f>
        <v>135.50800000000001</v>
      </c>
      <c r="D23" s="536">
        <v>18</v>
      </c>
      <c r="E23" s="293"/>
      <c r="F23" s="294"/>
      <c r="G23" s="33"/>
      <c r="H23" s="293"/>
      <c r="I23" s="294"/>
      <c r="J23" s="33"/>
      <c r="K23" s="293"/>
      <c r="L23" s="294"/>
      <c r="M23" s="33"/>
      <c r="N23" s="293"/>
      <c r="O23" s="294"/>
      <c r="P23" s="33"/>
      <c r="Q23" s="293"/>
      <c r="R23" s="294"/>
      <c r="S23" s="33"/>
      <c r="T23" s="293"/>
      <c r="U23" s="294"/>
      <c r="V23" s="33"/>
      <c r="W23" s="293"/>
      <c r="X23" s="294"/>
      <c r="Y23" s="33"/>
      <c r="Z23" s="293"/>
      <c r="AA23" s="294"/>
      <c r="AB23" s="33"/>
    </row>
    <row r="24" spans="1:28" ht="14.45" outlineLevel="1">
      <c r="A24" t="s">
        <v>4736</v>
      </c>
      <c r="B24" t="s">
        <v>4737</v>
      </c>
      <c r="C24" s="256">
        <f>VLOOKUP($B24,Tabel1[[REFERENTIE]:[Cebeo ID]],5,FALSE)</f>
        <v>0.89139999999999997</v>
      </c>
      <c r="D24" s="48">
        <v>1.5</v>
      </c>
      <c r="E24" s="293"/>
      <c r="F24" s="294"/>
      <c r="G24" s="33"/>
      <c r="H24" s="293"/>
      <c r="I24" s="294"/>
      <c r="J24" s="33"/>
      <c r="K24" s="293"/>
      <c r="L24" s="294"/>
      <c r="M24" s="33"/>
      <c r="N24" s="293"/>
      <c r="O24" s="294"/>
      <c r="P24" s="33"/>
      <c r="Q24" s="293"/>
      <c r="R24" s="294"/>
      <c r="S24" s="33"/>
      <c r="T24" s="293"/>
      <c r="U24" s="294"/>
      <c r="V24" s="33"/>
      <c r="W24" s="293"/>
      <c r="X24" s="294"/>
      <c r="Y24" s="33"/>
      <c r="Z24" s="293"/>
      <c r="AA24" s="294"/>
      <c r="AB24" s="33"/>
    </row>
    <row r="25" spans="1:28" ht="14.45" outlineLevel="1">
      <c r="A25" t="s">
        <v>4738</v>
      </c>
      <c r="B25" t="s">
        <v>4739</v>
      </c>
      <c r="C25" s="256">
        <f>VLOOKUP($B25,Tabel1[[REFERENTIE]:[Cebeo ID]],5,FALSE)</f>
        <v>1.1714</v>
      </c>
      <c r="D25" s="48">
        <v>1.5</v>
      </c>
      <c r="E25" s="293"/>
      <c r="F25" s="294"/>
      <c r="G25" s="33"/>
      <c r="H25" s="293"/>
      <c r="I25" s="294"/>
      <c r="J25" s="33"/>
      <c r="K25" s="293"/>
      <c r="L25" s="294"/>
      <c r="M25" s="33"/>
      <c r="N25" s="293"/>
      <c r="O25" s="294"/>
      <c r="P25" s="33"/>
      <c r="Q25" s="293"/>
      <c r="R25" s="294"/>
      <c r="S25" s="33"/>
      <c r="T25" s="293"/>
      <c r="U25" s="294"/>
      <c r="V25" s="33"/>
      <c r="W25" s="293"/>
      <c r="X25" s="294"/>
      <c r="Y25" s="33"/>
      <c r="Z25" s="293"/>
      <c r="AA25" s="294"/>
      <c r="AB25" s="33"/>
    </row>
    <row r="26" spans="1:28" ht="14.45" outlineLevel="1">
      <c r="A26" t="s">
        <v>3715</v>
      </c>
      <c r="B26" t="s">
        <v>4740</v>
      </c>
      <c r="C26" s="256">
        <f>VLOOKUP($B26,Tabel1[[REFERENTIE]:[Cebeo ID]],5,FALSE)</f>
        <v>2.5045999999999999</v>
      </c>
      <c r="D26" s="536">
        <v>2.5</v>
      </c>
      <c r="E26" s="293"/>
      <c r="F26" s="294"/>
      <c r="G26" s="33"/>
      <c r="H26" s="293"/>
      <c r="I26" s="294"/>
      <c r="J26" s="33"/>
      <c r="K26" s="293"/>
      <c r="L26" s="294"/>
      <c r="M26" s="33"/>
      <c r="N26" s="293"/>
      <c r="O26" s="294"/>
      <c r="P26" s="33"/>
      <c r="Q26" s="293"/>
      <c r="R26" s="294"/>
      <c r="S26" s="33"/>
      <c r="T26" s="293"/>
      <c r="U26" s="294"/>
      <c r="V26" s="33"/>
      <c r="W26" s="293"/>
      <c r="X26" s="294"/>
      <c r="Y26" s="33"/>
      <c r="Z26" s="293"/>
      <c r="AA26" s="294"/>
      <c r="AB26" s="33"/>
    </row>
    <row r="27" spans="1:28" ht="14.45" outlineLevel="1">
      <c r="A27" t="s">
        <v>4741</v>
      </c>
      <c r="B27" t="s">
        <v>4742</v>
      </c>
      <c r="C27" s="256">
        <f>VLOOKUP($B27,Tabel1[[REFERENTIE]:[Cebeo ID]],5,FALSE)</f>
        <v>3.5291000000000001</v>
      </c>
      <c r="D27" s="536">
        <v>2.5</v>
      </c>
      <c r="E27" s="293"/>
      <c r="F27" s="294"/>
      <c r="G27" s="33"/>
      <c r="H27" s="293"/>
      <c r="I27" s="294"/>
      <c r="J27" s="33"/>
      <c r="K27" s="293"/>
      <c r="L27" s="294"/>
      <c r="M27" s="33"/>
      <c r="N27" s="293"/>
      <c r="O27" s="294"/>
      <c r="P27" s="33"/>
      <c r="Q27" s="293"/>
      <c r="R27" s="294"/>
      <c r="S27" s="33"/>
      <c r="T27" s="293"/>
      <c r="U27" s="294"/>
      <c r="V27" s="33"/>
      <c r="W27" s="293"/>
      <c r="X27" s="294"/>
      <c r="Y27" s="33"/>
      <c r="Z27" s="293"/>
      <c r="AA27" s="294"/>
      <c r="AB27" s="33"/>
    </row>
    <row r="28" spans="1:28" ht="14.45" outlineLevel="1">
      <c r="A28" t="s">
        <v>4743</v>
      </c>
      <c r="B28" t="s">
        <v>4744</v>
      </c>
      <c r="C28" s="256">
        <f>VLOOKUP($B28,Tabel1[[REFERENTIE]:[Cebeo ID]],5,FALSE)</f>
        <v>5.7481</v>
      </c>
      <c r="D28" s="536">
        <v>3</v>
      </c>
      <c r="E28" s="293"/>
      <c r="F28" s="294"/>
      <c r="G28" s="33"/>
      <c r="H28" s="293"/>
      <c r="I28" s="294"/>
      <c r="J28" s="33"/>
      <c r="K28" s="293"/>
      <c r="L28" s="294"/>
      <c r="M28" s="33"/>
      <c r="N28" s="293"/>
      <c r="O28" s="294"/>
      <c r="P28" s="33"/>
      <c r="Q28" s="293"/>
      <c r="R28" s="294"/>
      <c r="S28" s="33"/>
      <c r="T28" s="293"/>
      <c r="U28" s="294"/>
      <c r="V28" s="33"/>
      <c r="W28" s="293"/>
      <c r="X28" s="294"/>
      <c r="Y28" s="33"/>
      <c r="Z28" s="293"/>
      <c r="AA28" s="294"/>
      <c r="AB28" s="33"/>
    </row>
    <row r="29" spans="1:28" ht="14.45" outlineLevel="1">
      <c r="A29" t="s">
        <v>4745</v>
      </c>
      <c r="B29" t="s">
        <v>4746</v>
      </c>
      <c r="C29" s="256">
        <f>VLOOKUP($B29,Tabel1[[REFERENTIE]:[Cebeo ID]],5,FALSE)</f>
        <v>23.020700000000001</v>
      </c>
      <c r="D29" s="536">
        <v>7</v>
      </c>
      <c r="E29" s="293"/>
      <c r="F29" s="294"/>
      <c r="G29" s="33"/>
      <c r="H29" s="293"/>
      <c r="I29" s="294"/>
      <c r="J29" s="33"/>
      <c r="K29" s="293"/>
      <c r="L29" s="294"/>
      <c r="M29" s="33"/>
      <c r="N29" s="293"/>
      <c r="O29" s="294"/>
      <c r="P29" s="33"/>
      <c r="Q29" s="293"/>
      <c r="R29" s="294"/>
      <c r="S29" s="33"/>
      <c r="T29" s="293"/>
      <c r="U29" s="294"/>
      <c r="V29" s="33"/>
      <c r="W29" s="293"/>
      <c r="X29" s="294"/>
      <c r="Y29" s="33"/>
      <c r="Z29" s="293"/>
      <c r="AA29" s="294"/>
      <c r="AB29" s="33"/>
    </row>
    <row r="30" spans="1:28" ht="14.45" outlineLevel="1">
      <c r="A30" t="s">
        <v>4747</v>
      </c>
      <c r="B30" t="s">
        <v>4748</v>
      </c>
      <c r="C30" s="256">
        <f>VLOOKUP($B30,Tabel1[[REFERENTIE]:[Cebeo ID]],5,FALSE)</f>
        <v>33.296999999999997</v>
      </c>
      <c r="D30" s="536">
        <v>8.5</v>
      </c>
      <c r="E30" s="293"/>
      <c r="F30" s="294"/>
      <c r="G30" s="33"/>
      <c r="H30" s="293"/>
      <c r="I30" s="294"/>
      <c r="J30" s="33"/>
      <c r="K30" s="293"/>
      <c r="L30" s="294"/>
      <c r="M30" s="33"/>
      <c r="N30" s="293"/>
      <c r="O30" s="294"/>
      <c r="P30" s="33"/>
      <c r="Q30" s="293"/>
      <c r="R30" s="294"/>
      <c r="S30" s="33"/>
      <c r="T30" s="293"/>
      <c r="U30" s="294"/>
      <c r="V30" s="33"/>
      <c r="W30" s="293"/>
      <c r="X30" s="294"/>
      <c r="Y30" s="33"/>
      <c r="Z30" s="293"/>
      <c r="AA30" s="294"/>
      <c r="AB30" s="33"/>
    </row>
    <row r="31" spans="1:28" ht="14.45" outlineLevel="1">
      <c r="A31" t="s">
        <v>4749</v>
      </c>
      <c r="B31" t="s">
        <v>4750</v>
      </c>
      <c r="C31" s="256">
        <f>VLOOKUP($B31,Tabel1[[REFERENTIE]:[Cebeo ID]],5,FALSE)</f>
        <v>45.8414</v>
      </c>
      <c r="D31" s="536">
        <v>9.5</v>
      </c>
      <c r="E31" s="293"/>
      <c r="F31" s="294"/>
      <c r="G31" s="33"/>
      <c r="H31" s="293"/>
      <c r="I31" s="294"/>
      <c r="J31" s="33"/>
      <c r="K31" s="293"/>
      <c r="L31" s="294"/>
      <c r="M31" s="33"/>
      <c r="N31" s="293"/>
      <c r="O31" s="294"/>
      <c r="P31" s="33"/>
      <c r="Q31" s="293"/>
      <c r="R31" s="294"/>
      <c r="S31" s="33"/>
      <c r="T31" s="293"/>
      <c r="U31" s="294"/>
      <c r="V31" s="33"/>
      <c r="W31" s="293"/>
      <c r="X31" s="294"/>
      <c r="Y31" s="33"/>
      <c r="Z31" s="293"/>
      <c r="AA31" s="294"/>
      <c r="AB31" s="33"/>
    </row>
    <row r="32" spans="1:28" ht="14.45" outlineLevel="1">
      <c r="A32" t="s">
        <v>4751</v>
      </c>
      <c r="B32" t="s">
        <v>4752</v>
      </c>
      <c r="C32" s="282">
        <v>60</v>
      </c>
      <c r="D32" s="536">
        <v>11.5</v>
      </c>
      <c r="E32" s="293"/>
      <c r="F32" s="294"/>
      <c r="G32" s="33"/>
      <c r="H32" s="293"/>
      <c r="I32" s="294"/>
      <c r="J32" s="33"/>
      <c r="K32" s="293"/>
      <c r="L32" s="294"/>
      <c r="M32" s="33"/>
      <c r="N32" s="293"/>
      <c r="O32" s="294"/>
      <c r="P32" s="33"/>
      <c r="Q32" s="293"/>
      <c r="R32" s="294"/>
      <c r="S32" s="33"/>
      <c r="T32" s="293"/>
      <c r="U32" s="294"/>
      <c r="V32" s="33"/>
      <c r="W32" s="293"/>
      <c r="X32" s="294"/>
      <c r="Y32" s="33"/>
      <c r="Z32" s="293"/>
      <c r="AA32" s="294"/>
      <c r="AB32" s="33"/>
    </row>
    <row r="33" spans="1:28" ht="14.45" outlineLevel="1">
      <c r="A33" t="s">
        <v>4753</v>
      </c>
      <c r="B33" t="s">
        <v>4754</v>
      </c>
      <c r="C33" s="256">
        <f>VLOOKUP($B33,Tabel1[[REFERENTIE]:[Cebeo ID]],5,FALSE)</f>
        <v>79.726900000000001</v>
      </c>
      <c r="D33" s="536">
        <v>12.5</v>
      </c>
      <c r="E33" s="293"/>
      <c r="F33" s="294"/>
      <c r="G33" s="33"/>
      <c r="H33" s="293"/>
      <c r="I33" s="294"/>
      <c r="J33" s="33"/>
      <c r="K33" s="293"/>
      <c r="L33" s="294"/>
      <c r="M33" s="33"/>
      <c r="N33" s="293"/>
      <c r="O33" s="294"/>
      <c r="P33" s="33"/>
      <c r="Q33" s="293"/>
      <c r="R33" s="294"/>
      <c r="S33" s="33"/>
      <c r="T33" s="293"/>
      <c r="U33" s="294"/>
      <c r="V33" s="33"/>
      <c r="W33" s="293"/>
      <c r="X33" s="294"/>
      <c r="Y33" s="33"/>
      <c r="Z33" s="293"/>
      <c r="AA33" s="294"/>
      <c r="AB33" s="33"/>
    </row>
    <row r="34" spans="1:28" ht="14.45" outlineLevel="1">
      <c r="A34" t="s">
        <v>4755</v>
      </c>
      <c r="B34" t="s">
        <v>4756</v>
      </c>
      <c r="C34" s="256">
        <f>VLOOKUP($B34,Tabel1[[REFERENTIE]:[Cebeo ID]],5,FALSE)</f>
        <v>95.810500000000005</v>
      </c>
      <c r="D34" s="536">
        <v>14.5</v>
      </c>
      <c r="E34" s="293"/>
      <c r="F34" s="294"/>
      <c r="G34" s="33"/>
      <c r="H34" s="293"/>
      <c r="I34" s="294"/>
      <c r="J34" s="33"/>
      <c r="K34" s="293"/>
      <c r="L34" s="294"/>
      <c r="M34" s="33"/>
      <c r="N34" s="293"/>
      <c r="O34" s="294"/>
      <c r="P34" s="33"/>
      <c r="Q34" s="293"/>
      <c r="R34" s="294"/>
      <c r="S34" s="33"/>
      <c r="T34" s="293"/>
      <c r="U34" s="294"/>
      <c r="V34" s="33"/>
      <c r="W34" s="293"/>
      <c r="X34" s="294"/>
      <c r="Y34" s="33"/>
      <c r="Z34" s="293"/>
      <c r="AA34" s="294"/>
      <c r="AB34" s="33"/>
    </row>
    <row r="35" spans="1:28" ht="14.45" outlineLevel="1">
      <c r="A35" t="s">
        <v>4757</v>
      </c>
      <c r="B35" t="s">
        <v>4758</v>
      </c>
      <c r="C35" s="256">
        <f>VLOOKUP($B35,Tabel1[[REFERENTIE]:[Cebeo ID]],5,FALSE)</f>
        <v>120.01130000000001</v>
      </c>
      <c r="D35" s="536">
        <v>17</v>
      </c>
      <c r="E35" s="293"/>
      <c r="F35" s="294"/>
      <c r="G35" s="33"/>
      <c r="H35" s="293"/>
      <c r="I35" s="294"/>
      <c r="J35" s="33"/>
      <c r="K35" s="293"/>
      <c r="L35" s="294"/>
      <c r="M35" s="33"/>
      <c r="N35" s="293"/>
      <c r="O35" s="294"/>
      <c r="P35" s="33"/>
      <c r="Q35" s="293"/>
      <c r="R35" s="294"/>
      <c r="S35" s="33"/>
      <c r="T35" s="293"/>
      <c r="U35" s="294"/>
      <c r="V35" s="33"/>
      <c r="W35" s="293"/>
      <c r="X35" s="294"/>
      <c r="Y35" s="33"/>
      <c r="Z35" s="293"/>
      <c r="AA35" s="294"/>
      <c r="AB35" s="33"/>
    </row>
    <row r="36" spans="1:28" ht="14.45" outlineLevel="1">
      <c r="A36" t="s">
        <v>4759</v>
      </c>
      <c r="B36" t="s">
        <v>4760</v>
      </c>
      <c r="C36" s="256">
        <f>VLOOKUP($B36,Tabel1[[REFERENTIE]:[Cebeo ID]],5,FALSE)</f>
        <v>155.2251</v>
      </c>
      <c r="D36" s="536">
        <v>21</v>
      </c>
      <c r="E36" s="293"/>
      <c r="F36" s="294"/>
      <c r="G36" s="33"/>
      <c r="H36" s="293"/>
      <c r="I36" s="294"/>
      <c r="J36" s="33"/>
      <c r="K36" s="293"/>
      <c r="L36" s="294"/>
      <c r="M36" s="33"/>
      <c r="N36" s="293"/>
      <c r="O36" s="294"/>
      <c r="P36" s="33"/>
      <c r="Q36" s="293"/>
      <c r="R36" s="294"/>
      <c r="S36" s="33"/>
      <c r="T36" s="293"/>
      <c r="U36" s="294"/>
      <c r="V36" s="33"/>
      <c r="W36" s="293"/>
      <c r="X36" s="294"/>
      <c r="Y36" s="33"/>
      <c r="Z36" s="293"/>
      <c r="AA36" s="294"/>
      <c r="AB36" s="33"/>
    </row>
    <row r="37" spans="1:28" ht="14.45" outlineLevel="1">
      <c r="A37" t="s">
        <v>4761</v>
      </c>
      <c r="B37" t="s">
        <v>4762</v>
      </c>
      <c r="C37" s="256">
        <f>VLOOKUP($B37,Tabel1[[REFERENTIE]:[Cebeo ID]],5,FALSE)</f>
        <v>23.020700000000001</v>
      </c>
      <c r="D37" s="536">
        <v>7</v>
      </c>
      <c r="E37" s="293"/>
      <c r="F37" s="294"/>
      <c r="G37" s="33"/>
      <c r="H37" s="293"/>
      <c r="I37" s="294"/>
      <c r="J37" s="33"/>
      <c r="K37" s="293"/>
      <c r="L37" s="294"/>
      <c r="M37" s="33"/>
      <c r="N37" s="293"/>
      <c r="O37" s="294"/>
      <c r="P37" s="33"/>
      <c r="Q37" s="293"/>
      <c r="R37" s="294"/>
      <c r="S37" s="33"/>
      <c r="T37" s="293"/>
      <c r="U37" s="294"/>
      <c r="V37" s="33"/>
      <c r="W37" s="293"/>
      <c r="X37" s="294"/>
      <c r="Y37" s="33"/>
      <c r="Z37" s="293"/>
      <c r="AA37" s="294"/>
      <c r="AB37" s="33"/>
    </row>
    <row r="38" spans="1:28" ht="14.45" outlineLevel="1">
      <c r="A38" t="s">
        <v>4763</v>
      </c>
      <c r="B38" t="s">
        <v>4764</v>
      </c>
      <c r="C38" s="256">
        <f>VLOOKUP($B38,Tabel1[[REFERENTIE]:[Cebeo ID]],5,FALSE)</f>
        <v>33.296999999999997</v>
      </c>
      <c r="D38" s="536">
        <v>8.5</v>
      </c>
      <c r="E38" s="293"/>
      <c r="F38" s="294"/>
      <c r="G38" s="33"/>
      <c r="H38" s="293"/>
      <c r="I38" s="294"/>
      <c r="J38" s="33"/>
      <c r="K38" s="293"/>
      <c r="L38" s="294"/>
      <c r="M38" s="33"/>
      <c r="N38" s="293"/>
      <c r="O38" s="294"/>
      <c r="P38" s="33"/>
      <c r="Q38" s="293"/>
      <c r="R38" s="294"/>
      <c r="S38" s="33"/>
      <c r="T38" s="293"/>
      <c r="U38" s="294"/>
      <c r="V38" s="33"/>
      <c r="W38" s="293"/>
      <c r="X38" s="294"/>
      <c r="Y38" s="33"/>
      <c r="Z38" s="293"/>
      <c r="AA38" s="294"/>
      <c r="AB38" s="33"/>
    </row>
    <row r="39" spans="1:28" ht="14.45" outlineLevel="1">
      <c r="A39" t="s">
        <v>4765</v>
      </c>
      <c r="B39" t="s">
        <v>4766</v>
      </c>
      <c r="C39" s="256">
        <f>VLOOKUP($B39,Tabel1[[REFERENTIE]:[Cebeo ID]],5,FALSE)</f>
        <v>45.8414</v>
      </c>
      <c r="D39" s="536">
        <v>9.5</v>
      </c>
      <c r="E39" s="293"/>
      <c r="F39" s="294"/>
      <c r="G39" s="33"/>
      <c r="H39" s="293"/>
      <c r="I39" s="294"/>
      <c r="J39" s="33"/>
      <c r="K39" s="293"/>
      <c r="L39" s="294"/>
      <c r="M39" s="33"/>
      <c r="N39" s="293"/>
      <c r="O39" s="294"/>
      <c r="P39" s="33"/>
      <c r="Q39" s="293"/>
      <c r="R39" s="294"/>
      <c r="S39" s="33"/>
      <c r="T39" s="293"/>
      <c r="U39" s="294"/>
      <c r="V39" s="33"/>
      <c r="W39" s="293"/>
      <c r="X39" s="294"/>
      <c r="Y39" s="33"/>
      <c r="Z39" s="293"/>
      <c r="AA39" s="294"/>
      <c r="AB39" s="33"/>
    </row>
    <row r="40" spans="1:28" ht="14.45" outlineLevel="1">
      <c r="A40" t="s">
        <v>4767</v>
      </c>
      <c r="B40" t="s">
        <v>4768</v>
      </c>
      <c r="C40" s="256">
        <f>VLOOKUP($B40,Tabel1[[REFERENTIE]:[Cebeo ID]],5,FALSE)</f>
        <v>62.070099999999996</v>
      </c>
      <c r="D40" s="536">
        <v>11.5</v>
      </c>
      <c r="E40" s="293"/>
      <c r="F40" s="294"/>
      <c r="G40" s="33"/>
      <c r="H40" s="293"/>
      <c r="I40" s="294"/>
      <c r="J40" s="33"/>
      <c r="K40" s="293"/>
      <c r="L40" s="294"/>
      <c r="M40" s="33"/>
      <c r="N40" s="293"/>
      <c r="O40" s="294"/>
      <c r="P40" s="33"/>
      <c r="Q40" s="293"/>
      <c r="R40" s="294"/>
      <c r="S40" s="33"/>
      <c r="T40" s="293"/>
      <c r="U40" s="294"/>
      <c r="V40" s="33"/>
      <c r="W40" s="293"/>
      <c r="X40" s="294"/>
      <c r="Y40" s="33"/>
      <c r="Z40" s="293"/>
      <c r="AA40" s="294"/>
      <c r="AB40" s="33"/>
    </row>
    <row r="41" spans="1:28" ht="14.45" outlineLevel="1">
      <c r="A41" t="s">
        <v>4769</v>
      </c>
      <c r="B41" t="s">
        <v>4770</v>
      </c>
      <c r="C41" s="256">
        <f>VLOOKUP($B41,Tabel1[[REFERENTIE]:[Cebeo ID]],5,FALSE)</f>
        <v>79.726900000000001</v>
      </c>
      <c r="D41" s="536">
        <v>12.5</v>
      </c>
      <c r="E41" s="293"/>
      <c r="F41" s="294"/>
      <c r="G41" s="33"/>
      <c r="H41" s="293"/>
      <c r="I41" s="294"/>
      <c r="J41" s="33"/>
      <c r="K41" s="293"/>
      <c r="L41" s="294"/>
      <c r="M41" s="33"/>
      <c r="N41" s="293"/>
      <c r="O41" s="294"/>
      <c r="P41" s="33"/>
      <c r="Q41" s="293"/>
      <c r="R41" s="294"/>
      <c r="S41" s="33"/>
      <c r="T41" s="293"/>
      <c r="U41" s="294"/>
      <c r="V41" s="33"/>
      <c r="W41" s="293"/>
      <c r="X41" s="294"/>
      <c r="Y41" s="33"/>
      <c r="Z41" s="293"/>
      <c r="AA41" s="294"/>
      <c r="AB41" s="33"/>
    </row>
    <row r="42" spans="1:28" ht="14.45" outlineLevel="1">
      <c r="A42" t="s">
        <v>4771</v>
      </c>
      <c r="B42" t="s">
        <v>4772</v>
      </c>
      <c r="C42" s="282">
        <v>90</v>
      </c>
      <c r="D42" s="536">
        <v>14.5</v>
      </c>
      <c r="E42" s="293"/>
      <c r="F42" s="294"/>
      <c r="G42" s="33"/>
      <c r="H42" s="293"/>
      <c r="I42" s="294"/>
      <c r="J42" s="33"/>
      <c r="K42" s="293"/>
      <c r="L42" s="294"/>
      <c r="M42" s="33"/>
      <c r="N42" s="293"/>
      <c r="O42" s="294"/>
      <c r="P42" s="33"/>
      <c r="Q42" s="293"/>
      <c r="R42" s="294"/>
      <c r="S42" s="33"/>
      <c r="T42" s="293"/>
      <c r="U42" s="294"/>
      <c r="V42" s="33"/>
      <c r="W42" s="293"/>
      <c r="X42" s="294"/>
      <c r="Y42" s="33"/>
      <c r="Z42" s="293"/>
      <c r="AA42" s="294"/>
      <c r="AB42" s="33"/>
    </row>
    <row r="43" spans="1:28" ht="14.45" outlineLevel="1">
      <c r="A43" t="s">
        <v>4773</v>
      </c>
      <c r="B43" t="s">
        <v>4774</v>
      </c>
      <c r="C43" s="256">
        <f>VLOOKUP($B43,Tabel1[[REFERENTIE]:[Cebeo ID]],5,FALSE)</f>
        <v>120.01130000000001</v>
      </c>
      <c r="D43" s="536">
        <v>17</v>
      </c>
      <c r="E43" s="293"/>
      <c r="F43" s="294"/>
      <c r="G43" s="33"/>
      <c r="H43" s="293"/>
      <c r="I43" s="294"/>
      <c r="J43" s="33"/>
      <c r="K43" s="293"/>
      <c r="L43" s="294"/>
      <c r="M43" s="33"/>
      <c r="N43" s="293"/>
      <c r="O43" s="294"/>
      <c r="P43" s="33"/>
      <c r="Q43" s="293"/>
      <c r="R43" s="294"/>
      <c r="S43" s="33"/>
      <c r="T43" s="293"/>
      <c r="U43" s="294"/>
      <c r="V43" s="33"/>
      <c r="W43" s="293"/>
      <c r="X43" s="294"/>
      <c r="Y43" s="33"/>
      <c r="Z43" s="293"/>
      <c r="AA43" s="294"/>
      <c r="AB43" s="33"/>
    </row>
    <row r="44" spans="1:28" ht="14.45" outlineLevel="1">
      <c r="A44" t="s">
        <v>4775</v>
      </c>
      <c r="B44" t="s">
        <v>4776</v>
      </c>
      <c r="C44" s="256">
        <f>VLOOKUP($B44,Tabel1[[REFERENTIE]:[Cebeo ID]],5,FALSE)</f>
        <v>155.2251</v>
      </c>
      <c r="D44" s="536">
        <v>21</v>
      </c>
      <c r="E44" s="293"/>
      <c r="F44" s="294"/>
      <c r="G44" s="33"/>
      <c r="H44" s="293"/>
      <c r="I44" s="294"/>
      <c r="J44" s="33"/>
      <c r="K44" s="293"/>
      <c r="L44" s="294"/>
      <c r="M44" s="33"/>
      <c r="N44" s="293"/>
      <c r="O44" s="294"/>
      <c r="P44" s="33"/>
      <c r="Q44" s="293"/>
      <c r="R44" s="294"/>
      <c r="S44" s="33"/>
      <c r="T44" s="293"/>
      <c r="U44" s="294"/>
      <c r="V44" s="33"/>
      <c r="W44" s="293"/>
      <c r="X44" s="294"/>
      <c r="Y44" s="33"/>
      <c r="Z44" s="293"/>
      <c r="AA44" s="294"/>
      <c r="AB44" s="33"/>
    </row>
    <row r="45" spans="1:28" ht="14.45" outlineLevel="1">
      <c r="A45" t="s">
        <v>4777</v>
      </c>
      <c r="B45" t="s">
        <v>4778</v>
      </c>
      <c r="C45" s="256">
        <f>VLOOKUP($B45,Tabel1[[REFERENTIE]:[Cebeo ID]],5,FALSE)</f>
        <v>1.4773000000000001</v>
      </c>
      <c r="D45" s="536">
        <v>1.5</v>
      </c>
      <c r="E45" s="293"/>
      <c r="F45" s="294"/>
      <c r="G45" s="33"/>
      <c r="H45" s="293"/>
      <c r="I45" s="294"/>
      <c r="J45" s="33"/>
      <c r="K45" s="293"/>
      <c r="L45" s="294"/>
      <c r="M45" s="33"/>
      <c r="N45" s="293"/>
      <c r="O45" s="294"/>
      <c r="P45" s="33"/>
      <c r="Q45" s="293"/>
      <c r="R45" s="294"/>
      <c r="S45" s="33"/>
      <c r="T45" s="293"/>
      <c r="U45" s="294"/>
      <c r="V45" s="33"/>
      <c r="W45" s="293"/>
      <c r="X45" s="294"/>
      <c r="Y45" s="33"/>
      <c r="Z45" s="293"/>
      <c r="AA45" s="294"/>
      <c r="AB45" s="33"/>
    </row>
    <row r="46" spans="1:28" ht="14.45" outlineLevel="1">
      <c r="A46" t="s">
        <v>4779</v>
      </c>
      <c r="B46" t="s">
        <v>4780</v>
      </c>
      <c r="C46" s="256">
        <f>VLOOKUP($B46,Tabel1[[REFERENTIE]:[Cebeo ID]],5,FALSE)</f>
        <v>2.1351</v>
      </c>
      <c r="D46" s="536">
        <v>1.5</v>
      </c>
      <c r="E46" s="293"/>
      <c r="F46" s="294"/>
      <c r="G46" s="33"/>
      <c r="H46" s="293"/>
      <c r="I46" s="294"/>
      <c r="J46" s="33"/>
      <c r="K46" s="293"/>
      <c r="L46" s="294"/>
      <c r="M46" s="33"/>
      <c r="N46" s="293"/>
      <c r="O46" s="294"/>
      <c r="P46" s="33"/>
      <c r="Q46" s="293"/>
      <c r="R46" s="294"/>
      <c r="S46" s="33"/>
      <c r="T46" s="293"/>
      <c r="U46" s="294"/>
      <c r="V46" s="33"/>
      <c r="W46" s="293"/>
      <c r="X46" s="294"/>
      <c r="Y46" s="33"/>
      <c r="Z46" s="293"/>
      <c r="AA46" s="294"/>
      <c r="AB46" s="33"/>
    </row>
    <row r="47" spans="1:28" ht="14.45" outlineLevel="1">
      <c r="A47" t="s">
        <v>4781</v>
      </c>
      <c r="B47" t="s">
        <v>4782</v>
      </c>
      <c r="C47" s="256">
        <f>VLOOKUP($B47,Tabel1[[REFERENTIE]:[Cebeo ID]],5,FALSE)</f>
        <v>3.0895999999999999</v>
      </c>
      <c r="D47" s="536">
        <v>3</v>
      </c>
      <c r="E47" s="293"/>
      <c r="F47" s="294"/>
      <c r="G47" s="33"/>
      <c r="H47" s="293"/>
      <c r="I47" s="294"/>
      <c r="J47" s="33"/>
      <c r="K47" s="293"/>
      <c r="L47" s="294"/>
      <c r="M47" s="33"/>
      <c r="N47" s="293"/>
      <c r="O47" s="294"/>
      <c r="P47" s="33"/>
      <c r="Q47" s="293"/>
      <c r="R47" s="294"/>
      <c r="S47" s="33"/>
      <c r="T47" s="293"/>
      <c r="U47" s="294"/>
      <c r="V47" s="33"/>
      <c r="W47" s="293"/>
      <c r="X47" s="294"/>
      <c r="Y47" s="33"/>
      <c r="Z47" s="293"/>
      <c r="AA47" s="294"/>
      <c r="AB47" s="33"/>
    </row>
    <row r="48" spans="1:28" ht="14.45" outlineLevel="1">
      <c r="A48" t="s">
        <v>4783</v>
      </c>
      <c r="B48" t="s">
        <v>4784</v>
      </c>
      <c r="C48" s="256">
        <f>VLOOKUP($B48,Tabel1[[REFERENTIE]:[Cebeo ID]],5,FALSE)</f>
        <v>4.4873000000000003</v>
      </c>
      <c r="D48" s="536">
        <v>3.5</v>
      </c>
      <c r="E48" s="293"/>
      <c r="F48" s="294"/>
      <c r="G48" s="33"/>
      <c r="H48" s="293"/>
      <c r="I48" s="294"/>
      <c r="J48" s="33"/>
      <c r="K48" s="293"/>
      <c r="L48" s="294"/>
      <c r="M48" s="33"/>
      <c r="N48" s="293"/>
      <c r="O48" s="294"/>
      <c r="P48" s="33"/>
      <c r="Q48" s="293"/>
      <c r="R48" s="294"/>
      <c r="S48" s="33"/>
      <c r="T48" s="293"/>
      <c r="U48" s="294"/>
      <c r="V48" s="33"/>
      <c r="W48" s="293"/>
      <c r="X48" s="294"/>
      <c r="Y48" s="33"/>
      <c r="Z48" s="293"/>
      <c r="AA48" s="294"/>
      <c r="AB48" s="33"/>
    </row>
    <row r="49" spans="1:28" ht="14.45" outlineLevel="1">
      <c r="A49" t="s">
        <v>4785</v>
      </c>
      <c r="B49" t="s">
        <v>4786</v>
      </c>
      <c r="C49" s="256">
        <f>VLOOKUP($B49,Tabel1[[REFERENTIE]:[Cebeo ID]],5,FALSE)</f>
        <v>6.4791999999999996</v>
      </c>
      <c r="D49" s="536">
        <v>4</v>
      </c>
      <c r="E49" s="293"/>
      <c r="F49" s="294"/>
      <c r="G49" s="33"/>
      <c r="H49" s="293"/>
      <c r="I49" s="294"/>
      <c r="J49" s="33"/>
      <c r="K49" s="293"/>
      <c r="L49" s="294"/>
      <c r="M49" s="33"/>
      <c r="N49" s="293"/>
      <c r="O49" s="294"/>
      <c r="P49" s="33"/>
      <c r="Q49" s="293"/>
      <c r="R49" s="294"/>
      <c r="S49" s="33"/>
      <c r="T49" s="293"/>
      <c r="U49" s="294"/>
      <c r="V49" s="33"/>
      <c r="W49" s="293"/>
      <c r="X49" s="294"/>
      <c r="Y49" s="33"/>
      <c r="Z49" s="293"/>
      <c r="AA49" s="294"/>
      <c r="AB49" s="33"/>
    </row>
    <row r="50" spans="1:28" ht="14.45" outlineLevel="1">
      <c r="A50" t="s">
        <v>4787</v>
      </c>
      <c r="B50" t="s">
        <v>4788</v>
      </c>
      <c r="C50" s="256">
        <f>VLOOKUP($B50,Tabel1[[REFERENTIE]:[Cebeo ID]],5,FALSE)</f>
        <v>12.088200000000001</v>
      </c>
      <c r="D50" s="536">
        <v>5.5</v>
      </c>
      <c r="E50" s="293"/>
      <c r="F50" s="294"/>
      <c r="G50" s="33"/>
      <c r="H50" s="293"/>
      <c r="I50" s="294"/>
      <c r="J50" s="33"/>
      <c r="K50" s="293"/>
      <c r="L50" s="294"/>
      <c r="M50" s="33"/>
      <c r="N50" s="293"/>
      <c r="O50" s="294"/>
      <c r="P50" s="33"/>
      <c r="Q50" s="293"/>
      <c r="R50" s="294"/>
      <c r="S50" s="33"/>
      <c r="T50" s="293"/>
      <c r="U50" s="294"/>
      <c r="V50" s="33"/>
      <c r="W50" s="293"/>
      <c r="X50" s="294"/>
      <c r="Y50" s="33"/>
      <c r="Z50" s="293"/>
      <c r="AA50" s="294"/>
      <c r="AB50" s="33"/>
    </row>
    <row r="51" spans="1:28" ht="14.45" outlineLevel="1">
      <c r="A51" t="s">
        <v>4789</v>
      </c>
      <c r="B51" t="s">
        <v>4790</v>
      </c>
      <c r="C51" s="256">
        <f>VLOOKUP($B51,Tabel1[[REFERENTIE]:[Cebeo ID]],5,FALSE)</f>
        <v>16.8658</v>
      </c>
      <c r="D51" s="536">
        <v>6</v>
      </c>
      <c r="E51" s="293"/>
      <c r="F51" s="294"/>
      <c r="G51" s="33"/>
      <c r="H51" s="293"/>
      <c r="I51" s="294"/>
      <c r="J51" s="33"/>
      <c r="K51" s="293"/>
      <c r="L51" s="294"/>
      <c r="M51" s="33"/>
      <c r="N51" s="293"/>
      <c r="O51" s="294"/>
      <c r="P51" s="33"/>
      <c r="Q51" s="293"/>
      <c r="R51" s="294"/>
      <c r="S51" s="33"/>
      <c r="T51" s="293"/>
      <c r="U51" s="294"/>
      <c r="V51" s="33"/>
      <c r="W51" s="293"/>
      <c r="X51" s="294"/>
      <c r="Y51" s="33"/>
      <c r="Z51" s="293"/>
      <c r="AA51" s="294"/>
      <c r="AB51" s="33"/>
    </row>
    <row r="52" spans="1:28" ht="14.45" outlineLevel="1">
      <c r="A52" t="s">
        <v>4791</v>
      </c>
      <c r="B52" t="s">
        <v>4792</v>
      </c>
      <c r="C52" s="256">
        <f>VLOOKUP($B52,Tabel1[[REFERENTIE]:[Cebeo ID]],5,FALSE)</f>
        <v>25.6615</v>
      </c>
      <c r="D52" s="536">
        <v>7</v>
      </c>
      <c r="E52" s="293"/>
      <c r="F52" s="294"/>
      <c r="G52" s="33"/>
      <c r="H52" s="293"/>
      <c r="I52" s="294"/>
      <c r="J52" s="33"/>
      <c r="K52" s="293"/>
      <c r="L52" s="294"/>
      <c r="M52" s="33"/>
      <c r="N52" s="293"/>
      <c r="O52" s="294"/>
      <c r="P52" s="33"/>
      <c r="Q52" s="293"/>
      <c r="R52" s="294"/>
      <c r="S52" s="33"/>
      <c r="T52" s="293"/>
      <c r="U52" s="294"/>
      <c r="V52" s="33"/>
      <c r="W52" s="293"/>
      <c r="X52" s="294"/>
      <c r="Y52" s="33"/>
      <c r="Z52" s="293"/>
      <c r="AA52" s="294"/>
      <c r="AB52" s="33"/>
    </row>
    <row r="53" spans="1:28" ht="14.45" outlineLevel="1">
      <c r="A53" t="s">
        <v>4793</v>
      </c>
      <c r="B53" t="s">
        <v>4794</v>
      </c>
      <c r="C53" s="256">
        <f>VLOOKUP($B53,Tabel1[[REFERENTIE]:[Cebeo ID]],5,FALSE)</f>
        <v>36.9497</v>
      </c>
      <c r="D53" s="536">
        <v>8.5</v>
      </c>
      <c r="E53" s="293"/>
      <c r="F53" s="294"/>
      <c r="G53" s="33"/>
      <c r="H53" s="293"/>
      <c r="I53" s="294"/>
      <c r="J53" s="33"/>
      <c r="K53" s="293"/>
      <c r="L53" s="294"/>
      <c r="M53" s="33"/>
      <c r="N53" s="293"/>
      <c r="O53" s="294"/>
      <c r="P53" s="33"/>
      <c r="Q53" s="293"/>
      <c r="R53" s="294"/>
      <c r="S53" s="33"/>
      <c r="T53" s="293"/>
      <c r="U53" s="294"/>
      <c r="V53" s="33"/>
      <c r="W53" s="293"/>
      <c r="X53" s="294"/>
      <c r="Y53" s="33"/>
      <c r="Z53" s="293"/>
      <c r="AA53" s="294"/>
      <c r="AB53" s="33"/>
    </row>
    <row r="54" spans="1:28" ht="14.45" outlineLevel="1">
      <c r="A54" t="s">
        <v>4795</v>
      </c>
      <c r="B54" t="s">
        <v>4796</v>
      </c>
      <c r="C54" s="256">
        <f>VLOOKUP($B54,Tabel1[[REFERENTIE]:[Cebeo ID]],5,FALSE)</f>
        <v>50.5246</v>
      </c>
      <c r="D54" s="536">
        <v>9.5</v>
      </c>
      <c r="E54" s="293"/>
      <c r="F54" s="294"/>
      <c r="G54" s="33"/>
      <c r="H54" s="293"/>
      <c r="I54" s="294"/>
      <c r="J54" s="33"/>
      <c r="K54" s="293"/>
      <c r="L54" s="294"/>
      <c r="M54" s="33"/>
      <c r="N54" s="293"/>
      <c r="O54" s="294"/>
      <c r="P54" s="33"/>
      <c r="Q54" s="293"/>
      <c r="R54" s="294"/>
      <c r="S54" s="33"/>
      <c r="T54" s="293"/>
      <c r="U54" s="294"/>
      <c r="V54" s="33"/>
      <c r="W54" s="293"/>
      <c r="X54" s="294"/>
      <c r="Y54" s="33"/>
      <c r="Z54" s="293"/>
      <c r="AA54" s="294"/>
      <c r="AB54" s="33"/>
    </row>
    <row r="55" spans="1:28" ht="14.45" outlineLevel="1">
      <c r="A55" t="s">
        <v>4797</v>
      </c>
      <c r="B55" t="s">
        <v>4798</v>
      </c>
      <c r="C55" s="256">
        <f>VLOOKUP($B55,Tabel1[[REFERENTIE]:[Cebeo ID]],5,FALSE)</f>
        <v>68.215199999999996</v>
      </c>
      <c r="D55" s="536">
        <v>11.5</v>
      </c>
      <c r="E55" s="293"/>
      <c r="F55" s="294"/>
      <c r="G55" s="33"/>
      <c r="H55" s="293"/>
      <c r="I55" s="294"/>
      <c r="J55" s="33"/>
      <c r="K55" s="293"/>
      <c r="L55" s="294"/>
      <c r="M55" s="33"/>
      <c r="N55" s="293"/>
      <c r="O55" s="294"/>
      <c r="P55" s="33"/>
      <c r="Q55" s="293"/>
      <c r="R55" s="294"/>
      <c r="S55" s="33"/>
      <c r="T55" s="293"/>
      <c r="U55" s="294"/>
      <c r="V55" s="33"/>
      <c r="W55" s="293"/>
      <c r="X55" s="294"/>
      <c r="Y55" s="33"/>
      <c r="Z55" s="293"/>
      <c r="AA55" s="294"/>
      <c r="AB55" s="33"/>
    </row>
    <row r="56" spans="1:28" ht="14.45" outlineLevel="1">
      <c r="A56" t="s">
        <v>4799</v>
      </c>
      <c r="B56" t="s">
        <v>4800</v>
      </c>
      <c r="C56" s="256">
        <f>VLOOKUP($B56,Tabel1[[REFERENTIE]:[Cebeo ID]],5,FALSE)</f>
        <v>86.216300000000004</v>
      </c>
      <c r="D56" s="536">
        <v>12.5</v>
      </c>
      <c r="E56" s="293"/>
      <c r="F56" s="294"/>
      <c r="G56" s="33"/>
      <c r="H56" s="293"/>
      <c r="I56" s="294"/>
      <c r="J56" s="33"/>
      <c r="K56" s="293"/>
      <c r="L56" s="294"/>
      <c r="M56" s="33"/>
      <c r="N56" s="293"/>
      <c r="O56" s="294"/>
      <c r="P56" s="33"/>
      <c r="Q56" s="293"/>
      <c r="R56" s="294"/>
      <c r="S56" s="33"/>
      <c r="T56" s="293"/>
      <c r="U56" s="294"/>
      <c r="V56" s="33"/>
      <c r="W56" s="293"/>
      <c r="X56" s="294"/>
      <c r="Y56" s="33"/>
      <c r="Z56" s="293"/>
      <c r="AA56" s="294"/>
      <c r="AB56" s="33"/>
    </row>
    <row r="57" spans="1:28" ht="14.45" outlineLevel="1">
      <c r="A57" t="s">
        <v>4801</v>
      </c>
      <c r="B57" t="s">
        <v>4802</v>
      </c>
      <c r="C57" s="256">
        <f>VLOOKUP($B57,Tabel1[[REFERENTIE]:[Cebeo ID]],5,FALSE)</f>
        <v>107.7009</v>
      </c>
      <c r="D57" s="536">
        <v>14.5</v>
      </c>
      <c r="E57" s="293"/>
      <c r="F57" s="294"/>
      <c r="G57" s="33"/>
      <c r="H57" s="293"/>
      <c r="I57" s="294"/>
      <c r="J57" s="33"/>
      <c r="K57" s="293"/>
      <c r="L57" s="294"/>
      <c r="M57" s="33"/>
      <c r="N57" s="293"/>
      <c r="O57" s="294"/>
      <c r="P57" s="33"/>
      <c r="Q57" s="293"/>
      <c r="R57" s="294"/>
      <c r="S57" s="33"/>
      <c r="T57" s="293"/>
      <c r="U57" s="294"/>
      <c r="V57" s="33"/>
      <c r="W57" s="293"/>
      <c r="X57" s="294"/>
      <c r="Y57" s="33"/>
      <c r="Z57" s="293"/>
      <c r="AA57" s="294"/>
      <c r="AB57" s="33"/>
    </row>
    <row r="58" spans="1:28" ht="14.45" outlineLevel="1">
      <c r="A58" t="s">
        <v>4803</v>
      </c>
      <c r="B58" t="s">
        <v>4804</v>
      </c>
      <c r="C58" s="256">
        <f>VLOOKUP($B58,Tabel1[[REFERENTIE]:[Cebeo ID]],5,FALSE)</f>
        <v>133.80840000000001</v>
      </c>
      <c r="D58" s="536">
        <v>17</v>
      </c>
      <c r="E58" s="293"/>
      <c r="F58" s="294"/>
      <c r="G58" s="33"/>
      <c r="H58" s="293"/>
      <c r="I58" s="294"/>
      <c r="J58" s="33"/>
      <c r="K58" s="293"/>
      <c r="L58" s="294"/>
      <c r="M58" s="33"/>
      <c r="N58" s="293"/>
      <c r="O58" s="294"/>
      <c r="P58" s="33"/>
      <c r="Q58" s="293"/>
      <c r="R58" s="294"/>
      <c r="S58" s="33"/>
      <c r="T58" s="293"/>
      <c r="U58" s="294"/>
      <c r="V58" s="33"/>
      <c r="W58" s="293"/>
      <c r="X58" s="294"/>
      <c r="Y58" s="33"/>
      <c r="Z58" s="293"/>
      <c r="AA58" s="294"/>
      <c r="AB58" s="33"/>
    </row>
    <row r="59" spans="1:28" ht="14.45" outlineLevel="1">
      <c r="A59" t="s">
        <v>4805</v>
      </c>
      <c r="B59" t="s">
        <v>4806</v>
      </c>
      <c r="C59" s="256">
        <f>VLOOKUP($B59,Tabel1[[REFERENTIE]:[Cebeo ID]],5,FALSE)</f>
        <v>171.75739999999999</v>
      </c>
      <c r="D59" s="536">
        <v>21</v>
      </c>
      <c r="E59" s="293"/>
      <c r="F59" s="294"/>
      <c r="G59" s="33"/>
      <c r="H59" s="293"/>
      <c r="I59" s="294"/>
      <c r="J59" s="33"/>
      <c r="K59" s="293"/>
      <c r="L59" s="294"/>
      <c r="M59" s="33"/>
      <c r="N59" s="293"/>
      <c r="O59" s="294"/>
      <c r="P59" s="33"/>
      <c r="Q59" s="293"/>
      <c r="R59" s="294"/>
      <c r="S59" s="33"/>
      <c r="T59" s="293"/>
      <c r="U59" s="294"/>
      <c r="V59" s="33"/>
      <c r="W59" s="293"/>
      <c r="X59" s="294"/>
      <c r="Y59" s="33"/>
      <c r="Z59" s="293"/>
      <c r="AA59" s="294"/>
      <c r="AB59" s="33"/>
    </row>
    <row r="60" spans="1:28" ht="14.45" outlineLevel="1">
      <c r="A60" t="s">
        <v>4807</v>
      </c>
      <c r="B60" t="s">
        <v>4808</v>
      </c>
      <c r="C60" s="256">
        <f>VLOOKUP($B60,Tabel1[[REFERENTIE]:[Cebeo ID]],5,FALSE)</f>
        <v>1.3674999999999999</v>
      </c>
      <c r="D60" s="536">
        <v>1.5</v>
      </c>
      <c r="E60" s="293"/>
      <c r="F60" s="294"/>
      <c r="G60" s="33"/>
      <c r="H60" s="293"/>
      <c r="I60" s="294"/>
      <c r="J60" s="33"/>
      <c r="K60" s="293"/>
      <c r="L60" s="294"/>
      <c r="M60" s="33"/>
      <c r="N60" s="293"/>
      <c r="O60" s="294"/>
      <c r="P60" s="33"/>
      <c r="Q60" s="293"/>
      <c r="R60" s="294"/>
      <c r="S60" s="33"/>
      <c r="T60" s="293"/>
      <c r="U60" s="294"/>
      <c r="V60" s="33"/>
      <c r="W60" s="293"/>
      <c r="X60" s="294"/>
      <c r="Y60" s="33"/>
      <c r="Z60" s="293"/>
      <c r="AA60" s="294"/>
      <c r="AB60" s="33"/>
    </row>
    <row r="61" spans="1:28" ht="14.45" outlineLevel="1">
      <c r="A61" t="s">
        <v>4809</v>
      </c>
      <c r="B61" t="s">
        <v>4810</v>
      </c>
      <c r="C61" s="256">
        <f>VLOOKUP($B61,Tabel1[[REFERENTIE]:[Cebeo ID]],5,FALSE)</f>
        <v>1.7958000000000001</v>
      </c>
      <c r="D61" s="536">
        <v>1.5</v>
      </c>
      <c r="E61" s="293"/>
      <c r="F61" s="294"/>
      <c r="G61" s="33"/>
      <c r="H61" s="293"/>
      <c r="I61" s="294"/>
      <c r="J61" s="33"/>
      <c r="K61" s="293"/>
      <c r="L61" s="294"/>
      <c r="M61" s="33"/>
      <c r="N61" s="293"/>
      <c r="O61" s="294"/>
      <c r="P61" s="33"/>
      <c r="Q61" s="293"/>
      <c r="R61" s="294"/>
      <c r="S61" s="33"/>
      <c r="T61" s="293"/>
      <c r="U61" s="294"/>
      <c r="V61" s="33"/>
      <c r="W61" s="293"/>
      <c r="X61" s="294"/>
      <c r="Y61" s="33"/>
      <c r="Z61" s="293"/>
      <c r="AA61" s="294"/>
      <c r="AB61" s="33"/>
    </row>
    <row r="62" spans="1:28" ht="14.45" outlineLevel="1">
      <c r="A62" t="s">
        <v>4811</v>
      </c>
      <c r="B62" t="s">
        <v>4812</v>
      </c>
      <c r="C62" s="256">
        <f>VLOOKUP($B62,Tabel1[[REFERENTIE]:[Cebeo ID]],5,FALSE)</f>
        <v>3.1086999999999998</v>
      </c>
      <c r="D62" s="536">
        <v>3</v>
      </c>
      <c r="E62" s="293"/>
      <c r="F62" s="294"/>
      <c r="G62" s="33"/>
      <c r="H62" s="293"/>
      <c r="I62" s="294"/>
      <c r="J62" s="33"/>
      <c r="K62" s="293"/>
      <c r="L62" s="294"/>
      <c r="M62" s="33"/>
      <c r="N62" s="293"/>
      <c r="O62" s="294"/>
      <c r="P62" s="33"/>
      <c r="Q62" s="293"/>
      <c r="R62" s="294"/>
      <c r="S62" s="33"/>
      <c r="T62" s="293"/>
      <c r="U62" s="294"/>
      <c r="V62" s="33"/>
      <c r="W62" s="293"/>
      <c r="X62" s="294"/>
      <c r="Y62" s="33"/>
      <c r="Z62" s="293"/>
      <c r="AA62" s="294"/>
      <c r="AB62" s="33"/>
    </row>
    <row r="63" spans="1:28" ht="14.45" outlineLevel="1">
      <c r="A63" t="s">
        <v>4813</v>
      </c>
      <c r="B63" t="s">
        <v>4814</v>
      </c>
      <c r="C63" s="256">
        <f>VLOOKUP($B63,Tabel1[[REFERENTIE]:[Cebeo ID]],5,FALSE)</f>
        <v>4.4873000000000003</v>
      </c>
      <c r="D63" s="536">
        <v>3.5</v>
      </c>
      <c r="E63" s="293"/>
      <c r="F63" s="294"/>
      <c r="G63" s="33"/>
      <c r="H63" s="293"/>
      <c r="I63" s="294"/>
      <c r="J63" s="33"/>
      <c r="K63" s="293"/>
      <c r="L63" s="294"/>
      <c r="M63" s="33"/>
      <c r="N63" s="293"/>
      <c r="O63" s="294"/>
      <c r="P63" s="33"/>
      <c r="Q63" s="293"/>
      <c r="R63" s="294"/>
      <c r="S63" s="33"/>
      <c r="T63" s="293"/>
      <c r="U63" s="294"/>
      <c r="V63" s="33"/>
      <c r="W63" s="293"/>
      <c r="X63" s="294"/>
      <c r="Y63" s="33"/>
      <c r="Z63" s="293"/>
      <c r="AA63" s="294"/>
      <c r="AB63" s="33"/>
    </row>
    <row r="64" spans="1:28" ht="14.45" outlineLevel="1">
      <c r="A64" t="s">
        <v>4815</v>
      </c>
      <c r="B64" t="s">
        <v>4816</v>
      </c>
      <c r="C64" s="256">
        <f>VLOOKUP($B64,Tabel1[[REFERENTIE]:[Cebeo ID]],5,FALSE)</f>
        <v>6.9379999999999997</v>
      </c>
      <c r="D64" s="536">
        <v>4</v>
      </c>
      <c r="E64" s="293"/>
      <c r="F64" s="294"/>
      <c r="G64" s="33"/>
      <c r="H64" s="293"/>
      <c r="I64" s="294"/>
      <c r="J64" s="33"/>
      <c r="K64" s="293"/>
      <c r="L64" s="294"/>
      <c r="M64" s="33"/>
      <c r="N64" s="293"/>
      <c r="O64" s="294"/>
      <c r="P64" s="33"/>
      <c r="Q64" s="293"/>
      <c r="R64" s="294"/>
      <c r="S64" s="33"/>
      <c r="T64" s="293"/>
      <c r="U64" s="294"/>
      <c r="V64" s="33"/>
      <c r="W64" s="293"/>
      <c r="X64" s="294"/>
      <c r="Y64" s="33"/>
      <c r="Z64" s="293"/>
      <c r="AA64" s="294"/>
      <c r="AB64" s="33"/>
    </row>
    <row r="65" spans="1:28" ht="14.45" outlineLevel="1">
      <c r="A65" t="s">
        <v>4817</v>
      </c>
      <c r="B65" t="s">
        <v>4818</v>
      </c>
      <c r="C65" s="256">
        <f>VLOOKUP($B65,Tabel1[[REFERENTIE]:[Cebeo ID]],5,FALSE)</f>
        <v>12.088200000000001</v>
      </c>
      <c r="D65" s="536">
        <v>5.5</v>
      </c>
      <c r="E65" s="293"/>
      <c r="F65" s="294"/>
      <c r="G65" s="33"/>
      <c r="H65" s="293"/>
      <c r="I65" s="294"/>
      <c r="J65" s="33"/>
      <c r="K65" s="293"/>
      <c r="L65" s="294"/>
      <c r="M65" s="33"/>
      <c r="N65" s="293"/>
      <c r="O65" s="294"/>
      <c r="P65" s="33"/>
      <c r="Q65" s="293"/>
      <c r="R65" s="294"/>
      <c r="S65" s="33"/>
      <c r="T65" s="293"/>
      <c r="U65" s="294"/>
      <c r="V65" s="33"/>
      <c r="W65" s="293"/>
      <c r="X65" s="294"/>
      <c r="Y65" s="33"/>
      <c r="Z65" s="293"/>
      <c r="AA65" s="294"/>
      <c r="AB65" s="33"/>
    </row>
    <row r="66" spans="1:28" ht="14.45" outlineLevel="1">
      <c r="A66" t="s">
        <v>4819</v>
      </c>
      <c r="B66" t="s">
        <v>4820</v>
      </c>
      <c r="C66" s="256">
        <f>VLOOKUP($B66,Tabel1[[REFERENTIE]:[Cebeo ID]],5,FALSE)</f>
        <v>16.832000000000001</v>
      </c>
      <c r="D66" s="536">
        <v>6</v>
      </c>
      <c r="E66" s="293"/>
      <c r="F66" s="294"/>
      <c r="G66" s="33"/>
      <c r="H66" s="293"/>
      <c r="I66" s="294"/>
      <c r="J66" s="33"/>
      <c r="K66" s="293"/>
      <c r="L66" s="294"/>
      <c r="M66" s="33"/>
      <c r="N66" s="293"/>
      <c r="O66" s="294"/>
      <c r="P66" s="33"/>
      <c r="Q66" s="293"/>
      <c r="R66" s="294"/>
      <c r="S66" s="33"/>
      <c r="T66" s="293"/>
      <c r="U66" s="294"/>
      <c r="V66" s="33"/>
      <c r="W66" s="293"/>
      <c r="X66" s="294"/>
      <c r="Y66" s="33"/>
      <c r="Z66" s="293"/>
      <c r="AA66" s="294"/>
      <c r="AB66" s="33"/>
    </row>
    <row r="67" spans="1:28" ht="14.45" outlineLevel="1">
      <c r="A67" t="s">
        <v>4821</v>
      </c>
      <c r="B67" t="s">
        <v>4822</v>
      </c>
      <c r="C67" s="256">
        <f>VLOOKUP($B67,Tabel1[[REFERENTIE]:[Cebeo ID]],5,FALSE)</f>
        <v>25.6615</v>
      </c>
      <c r="D67" s="536">
        <v>7</v>
      </c>
      <c r="E67" s="293"/>
      <c r="F67" s="294"/>
      <c r="G67" s="33"/>
      <c r="H67" s="293"/>
      <c r="I67" s="294"/>
      <c r="J67" s="33"/>
      <c r="K67" s="293"/>
      <c r="L67" s="294"/>
      <c r="M67" s="33"/>
      <c r="N67" s="293"/>
      <c r="O67" s="294"/>
      <c r="P67" s="33"/>
      <c r="Q67" s="293"/>
      <c r="R67" s="294"/>
      <c r="S67" s="33"/>
      <c r="T67" s="293"/>
      <c r="U67" s="294"/>
      <c r="V67" s="33"/>
      <c r="W67" s="293"/>
      <c r="X67" s="294"/>
      <c r="Y67" s="33"/>
      <c r="Z67" s="293"/>
      <c r="AA67" s="294"/>
      <c r="AB67" s="33"/>
    </row>
    <row r="68" spans="1:28" ht="14.45" outlineLevel="1">
      <c r="A68" t="s">
        <v>4823</v>
      </c>
      <c r="B68" t="s">
        <v>4824</v>
      </c>
      <c r="C68" s="256">
        <f>VLOOKUP($B68,Tabel1[[REFERENTIE]:[Cebeo ID]],5,FALSE)</f>
        <v>36.9497</v>
      </c>
      <c r="D68" s="536">
        <v>8.5</v>
      </c>
      <c r="E68" s="293"/>
      <c r="F68" s="294"/>
      <c r="G68" s="33"/>
      <c r="H68" s="293"/>
      <c r="I68" s="294"/>
      <c r="J68" s="33"/>
      <c r="K68" s="293"/>
      <c r="L68" s="294"/>
      <c r="M68" s="33"/>
      <c r="N68" s="293"/>
      <c r="O68" s="294"/>
      <c r="P68" s="33"/>
      <c r="Q68" s="293"/>
      <c r="R68" s="294"/>
      <c r="S68" s="33"/>
      <c r="T68" s="293"/>
      <c r="U68" s="294"/>
      <c r="V68" s="33"/>
      <c r="W68" s="293"/>
      <c r="X68" s="294"/>
      <c r="Y68" s="33"/>
      <c r="Z68" s="293"/>
      <c r="AA68" s="294"/>
      <c r="AB68" s="33"/>
    </row>
    <row r="69" spans="1:28" ht="14.45" outlineLevel="1">
      <c r="A69" t="s">
        <v>3705</v>
      </c>
      <c r="B69" t="s">
        <v>4825</v>
      </c>
      <c r="C69" s="256">
        <f>VLOOKUP($B69,Tabel1[[REFERENTIE]:[Cebeo ID]],5,FALSE)</f>
        <v>50.5246</v>
      </c>
      <c r="D69" s="536">
        <v>9.5</v>
      </c>
      <c r="E69" s="293"/>
      <c r="F69" s="294"/>
      <c r="G69" s="33"/>
      <c r="H69" s="293"/>
      <c r="I69" s="294"/>
      <c r="J69" s="33"/>
      <c r="K69" s="293"/>
      <c r="L69" s="294"/>
      <c r="M69" s="33"/>
      <c r="N69" s="293"/>
      <c r="O69" s="294"/>
      <c r="P69" s="33"/>
      <c r="Q69" s="293"/>
      <c r="R69" s="294"/>
      <c r="S69" s="33"/>
      <c r="T69" s="293"/>
      <c r="U69" s="294"/>
      <c r="V69" s="33"/>
      <c r="W69" s="293"/>
      <c r="X69" s="294"/>
      <c r="Y69" s="33"/>
      <c r="Z69" s="293"/>
      <c r="AA69" s="294"/>
      <c r="AB69" s="33"/>
    </row>
    <row r="70" spans="1:28" ht="14.45" outlineLevel="1">
      <c r="A70" t="s">
        <v>4826</v>
      </c>
      <c r="B70" t="s">
        <v>4827</v>
      </c>
      <c r="C70" s="256">
        <f>VLOOKUP($B70,Tabel1[[REFERENTIE]:[Cebeo ID]],5,FALSE)</f>
        <v>68.215199999999996</v>
      </c>
      <c r="D70" s="536">
        <v>11.5</v>
      </c>
      <c r="E70" s="293"/>
      <c r="F70" s="294"/>
      <c r="G70" s="33"/>
      <c r="H70" s="293"/>
      <c r="I70" s="294"/>
      <c r="J70" s="33"/>
      <c r="K70" s="293"/>
      <c r="L70" s="294"/>
      <c r="M70" s="33"/>
      <c r="N70" s="293"/>
      <c r="O70" s="294"/>
      <c r="P70" s="33"/>
      <c r="Q70" s="293"/>
      <c r="R70" s="294"/>
      <c r="S70" s="33"/>
      <c r="T70" s="293"/>
      <c r="U70" s="294"/>
      <c r="V70" s="33"/>
      <c r="W70" s="293"/>
      <c r="X70" s="294"/>
      <c r="Y70" s="33"/>
      <c r="Z70" s="293"/>
      <c r="AA70" s="294"/>
      <c r="AB70" s="33"/>
    </row>
    <row r="71" spans="1:28" ht="14.45" outlineLevel="1">
      <c r="A71" t="s">
        <v>4828</v>
      </c>
      <c r="B71" t="s">
        <v>4829</v>
      </c>
      <c r="C71" s="256">
        <f>VLOOKUP($B71,Tabel1[[REFERENTIE]:[Cebeo ID]],5,FALSE)</f>
        <v>86.216300000000004</v>
      </c>
      <c r="D71" s="536">
        <v>12.5</v>
      </c>
      <c r="E71" s="293"/>
      <c r="F71" s="294"/>
      <c r="G71" s="33"/>
      <c r="H71" s="293"/>
      <c r="I71" s="294"/>
      <c r="J71" s="33"/>
      <c r="K71" s="293"/>
      <c r="L71" s="294"/>
      <c r="M71" s="33"/>
      <c r="N71" s="293"/>
      <c r="O71" s="294"/>
      <c r="P71" s="33"/>
      <c r="Q71" s="293"/>
      <c r="R71" s="294"/>
      <c r="S71" s="33"/>
      <c r="T71" s="293"/>
      <c r="U71" s="294"/>
      <c r="V71" s="33"/>
      <c r="W71" s="293"/>
      <c r="X71" s="294"/>
      <c r="Y71" s="33"/>
      <c r="Z71" s="293"/>
      <c r="AA71" s="294"/>
      <c r="AB71" s="33"/>
    </row>
    <row r="72" spans="1:28" ht="14.45" outlineLevel="1">
      <c r="A72" t="s">
        <v>4830</v>
      </c>
      <c r="B72" t="s">
        <v>4831</v>
      </c>
      <c r="C72" s="256">
        <f>VLOOKUP($B72,Tabel1[[REFERENTIE]:[Cebeo ID]],5,FALSE)</f>
        <v>107.7009</v>
      </c>
      <c r="D72" s="536">
        <v>14.5</v>
      </c>
      <c r="E72" s="293"/>
      <c r="F72" s="294"/>
      <c r="G72" s="33"/>
      <c r="H72" s="293"/>
      <c r="I72" s="294"/>
      <c r="J72" s="33"/>
      <c r="K72" s="293"/>
      <c r="L72" s="294"/>
      <c r="M72" s="33"/>
      <c r="N72" s="293"/>
      <c r="O72" s="294"/>
      <c r="P72" s="33"/>
      <c r="Q72" s="293"/>
      <c r="R72" s="294"/>
      <c r="S72" s="33"/>
      <c r="T72" s="293"/>
      <c r="U72" s="294"/>
      <c r="V72" s="33"/>
      <c r="W72" s="293"/>
      <c r="X72" s="294"/>
      <c r="Y72" s="33"/>
      <c r="Z72" s="293"/>
      <c r="AA72" s="294"/>
      <c r="AB72" s="33"/>
    </row>
    <row r="73" spans="1:28" ht="14.45" outlineLevel="1">
      <c r="A73" t="s">
        <v>4832</v>
      </c>
      <c r="B73" t="s">
        <v>4833</v>
      </c>
      <c r="C73" s="256">
        <f>VLOOKUP($B73,Tabel1[[REFERENTIE]:[Cebeo ID]],5,FALSE)</f>
        <v>137.57409999999999</v>
      </c>
      <c r="D73" s="536">
        <v>17</v>
      </c>
      <c r="E73" s="293"/>
      <c r="F73" s="294"/>
      <c r="G73" s="33"/>
      <c r="H73" s="293"/>
      <c r="I73" s="294"/>
      <c r="J73" s="33"/>
      <c r="K73" s="293"/>
      <c r="L73" s="294"/>
      <c r="M73" s="33"/>
      <c r="N73" s="293"/>
      <c r="O73" s="294"/>
      <c r="P73" s="33"/>
      <c r="Q73" s="293"/>
      <c r="R73" s="294"/>
      <c r="S73" s="33"/>
      <c r="T73" s="293"/>
      <c r="U73" s="294"/>
      <c r="V73" s="33"/>
      <c r="W73" s="293"/>
      <c r="X73" s="294"/>
      <c r="Y73" s="33"/>
      <c r="Z73" s="293"/>
      <c r="AA73" s="294"/>
      <c r="AB73" s="33"/>
    </row>
    <row r="74" spans="1:28" ht="14.45" outlineLevel="1">
      <c r="A74" t="s">
        <v>3701</v>
      </c>
      <c r="B74" t="s">
        <v>4834</v>
      </c>
      <c r="C74" s="256">
        <f>VLOOKUP($B74,Tabel1[[REFERENTIE]:[Cebeo ID]],5,FALSE)</f>
        <v>176.59110000000001</v>
      </c>
      <c r="D74" s="536">
        <v>21</v>
      </c>
      <c r="E74" s="293"/>
      <c r="F74" s="294"/>
      <c r="G74" s="33"/>
      <c r="H74" s="293"/>
      <c r="I74" s="294"/>
      <c r="J74" s="33"/>
      <c r="K74" s="293"/>
      <c r="L74" s="294"/>
      <c r="M74" s="33"/>
      <c r="N74" s="293"/>
      <c r="O74" s="294"/>
      <c r="P74" s="33"/>
      <c r="Q74" s="293"/>
      <c r="R74" s="294"/>
      <c r="S74" s="33"/>
      <c r="T74" s="293"/>
      <c r="U74" s="294"/>
      <c r="V74" s="33"/>
      <c r="W74" s="293"/>
      <c r="X74" s="294"/>
      <c r="Y74" s="33"/>
      <c r="Z74" s="293"/>
      <c r="AA74" s="294"/>
      <c r="AB74" s="33"/>
    </row>
    <row r="75" spans="1:28" ht="14.45" outlineLevel="1">
      <c r="A75" t="s">
        <v>4835</v>
      </c>
      <c r="B75" t="s">
        <v>4836</v>
      </c>
      <c r="C75" s="256">
        <f>VLOOKUP($B75,Tabel1[[REFERENTIE]:[Cebeo ID]],5,FALSE)</f>
        <v>1.2822</v>
      </c>
      <c r="D75" s="48">
        <v>1.5</v>
      </c>
      <c r="E75" s="293"/>
      <c r="F75" s="294"/>
      <c r="G75" s="33"/>
      <c r="H75" s="293"/>
      <c r="I75" s="294"/>
      <c r="J75" s="33"/>
      <c r="K75" s="293"/>
      <c r="L75" s="294"/>
      <c r="M75" s="33"/>
      <c r="N75" s="293"/>
      <c r="O75" s="294"/>
      <c r="P75" s="33"/>
      <c r="Q75" s="293"/>
      <c r="R75" s="294"/>
      <c r="S75" s="33"/>
      <c r="T75" s="293"/>
      <c r="U75" s="294"/>
      <c r="V75" s="33"/>
      <c r="W75" s="293"/>
      <c r="X75" s="294"/>
      <c r="Y75" s="33"/>
      <c r="Z75" s="293"/>
      <c r="AA75" s="294"/>
      <c r="AB75" s="33"/>
    </row>
    <row r="76" spans="1:28" ht="14.45" outlineLevel="1">
      <c r="A76" t="s">
        <v>4837</v>
      </c>
      <c r="B76" t="s">
        <v>4838</v>
      </c>
      <c r="C76" s="256">
        <f>VLOOKUP($B76,Tabel1[[REFERENTIE]:[Cebeo ID]],5,FALSE)</f>
        <v>1.7897000000000001</v>
      </c>
      <c r="D76" s="48">
        <v>1.5</v>
      </c>
      <c r="E76" s="293"/>
      <c r="F76" s="294"/>
      <c r="G76" s="33"/>
      <c r="H76" s="293"/>
      <c r="I76" s="294"/>
      <c r="J76" s="33"/>
      <c r="K76" s="293"/>
      <c r="L76" s="294"/>
      <c r="M76" s="33"/>
      <c r="N76" s="293"/>
      <c r="O76" s="294"/>
      <c r="P76" s="33"/>
      <c r="Q76" s="293"/>
      <c r="R76" s="294"/>
      <c r="S76" s="33"/>
      <c r="T76" s="293"/>
      <c r="U76" s="294"/>
      <c r="V76" s="33"/>
      <c r="W76" s="293"/>
      <c r="X76" s="294"/>
      <c r="Y76" s="33"/>
      <c r="Z76" s="293"/>
      <c r="AA76" s="294"/>
      <c r="AB76" s="33"/>
    </row>
    <row r="77" spans="1:28" ht="14.45" outlineLevel="1">
      <c r="A77" t="s">
        <v>3712</v>
      </c>
      <c r="B77" t="s">
        <v>4839</v>
      </c>
      <c r="C77" s="256">
        <f>VLOOKUP($B77,Tabel1[[REFERENTIE]:[Cebeo ID]],5,FALSE)</f>
        <v>3.8450000000000002</v>
      </c>
      <c r="D77" s="48">
        <v>3</v>
      </c>
      <c r="E77" s="293"/>
      <c r="F77" s="294"/>
      <c r="G77" s="33"/>
      <c r="H77" s="293"/>
      <c r="I77" s="294"/>
      <c r="J77" s="33"/>
      <c r="K77" s="293"/>
      <c r="L77" s="294"/>
      <c r="M77" s="33"/>
      <c r="N77" s="293"/>
      <c r="O77" s="294"/>
      <c r="P77" s="33"/>
      <c r="Q77" s="293"/>
      <c r="R77" s="294"/>
      <c r="S77" s="33"/>
      <c r="T77" s="293"/>
      <c r="U77" s="294"/>
      <c r="V77" s="33"/>
      <c r="W77" s="293"/>
      <c r="X77" s="294"/>
      <c r="Y77" s="33"/>
      <c r="Z77" s="293"/>
      <c r="AA77" s="294"/>
      <c r="AB77" s="33"/>
    </row>
    <row r="78" spans="1:28" ht="14.45" outlineLevel="1">
      <c r="A78" t="s">
        <v>3693</v>
      </c>
      <c r="B78" t="s">
        <v>4840</v>
      </c>
      <c r="C78" s="256">
        <f>VLOOKUP($B78,Tabel1[[REFERENTIE]:[Cebeo ID]],5,FALSE)</f>
        <v>5.3621999999999996</v>
      </c>
      <c r="D78" s="536">
        <v>3.5</v>
      </c>
      <c r="E78" s="293"/>
      <c r="F78" s="294"/>
      <c r="G78" s="33"/>
      <c r="H78" s="293"/>
      <c r="I78" s="294"/>
      <c r="J78" s="33"/>
      <c r="K78" s="293"/>
      <c r="L78" s="294"/>
      <c r="M78" s="33"/>
      <c r="N78" s="293"/>
      <c r="O78" s="294"/>
      <c r="P78" s="33"/>
      <c r="Q78" s="293"/>
      <c r="R78" s="294"/>
      <c r="S78" s="33"/>
      <c r="T78" s="293"/>
      <c r="U78" s="294"/>
      <c r="V78" s="33"/>
      <c r="W78" s="293"/>
      <c r="X78" s="294"/>
      <c r="Y78" s="33"/>
      <c r="Z78" s="293"/>
      <c r="AA78" s="294"/>
      <c r="AB78" s="33"/>
    </row>
    <row r="79" spans="1:28" ht="14.45" outlineLevel="1">
      <c r="A79" t="s">
        <v>3695</v>
      </c>
      <c r="B79" t="s">
        <v>4841</v>
      </c>
      <c r="C79" s="256">
        <f>VLOOKUP($B79,Tabel1[[REFERENTIE]:[Cebeo ID]],5,FALSE)</f>
        <v>8.9131999999999998</v>
      </c>
      <c r="D79" s="536">
        <v>4</v>
      </c>
      <c r="E79" s="293"/>
      <c r="F79" s="294"/>
      <c r="G79" s="33"/>
      <c r="H79" s="293"/>
      <c r="I79" s="294"/>
      <c r="J79" s="33"/>
      <c r="K79" s="293"/>
      <c r="L79" s="294"/>
      <c r="M79" s="33"/>
      <c r="N79" s="293"/>
      <c r="O79" s="294"/>
      <c r="P79" s="33"/>
      <c r="Q79" s="293"/>
      <c r="R79" s="294"/>
      <c r="S79" s="33"/>
      <c r="T79" s="293"/>
      <c r="U79" s="294"/>
      <c r="V79" s="33"/>
      <c r="W79" s="293"/>
      <c r="X79" s="294"/>
      <c r="Y79" s="33"/>
      <c r="Z79" s="293"/>
      <c r="AA79" s="294"/>
      <c r="AB79" s="33"/>
    </row>
    <row r="80" spans="1:28" ht="14.45" outlineLevel="1">
      <c r="A80" t="s">
        <v>4842</v>
      </c>
      <c r="B80" t="s">
        <v>4843</v>
      </c>
      <c r="C80" s="256">
        <f>VLOOKUP($B80,Tabel1[[REFERENTIE]:[Cebeo ID]],5,FALSE)</f>
        <v>12.815099999999999</v>
      </c>
      <c r="D80" s="536">
        <v>5.5</v>
      </c>
      <c r="E80" s="293"/>
      <c r="F80" s="294"/>
      <c r="G80" s="33"/>
      <c r="H80" s="293"/>
      <c r="I80" s="294"/>
      <c r="J80" s="33"/>
      <c r="K80" s="293"/>
      <c r="L80" s="294"/>
      <c r="M80" s="33"/>
      <c r="N80" s="293"/>
      <c r="O80" s="294"/>
      <c r="P80" s="33"/>
      <c r="Q80" s="293"/>
      <c r="R80" s="294"/>
      <c r="S80" s="33"/>
      <c r="T80" s="293"/>
      <c r="U80" s="294"/>
      <c r="V80" s="33"/>
      <c r="W80" s="293"/>
      <c r="X80" s="294"/>
      <c r="Y80" s="33"/>
      <c r="Z80" s="293"/>
      <c r="AA80" s="294"/>
      <c r="AB80" s="33"/>
    </row>
    <row r="81" spans="1:28" ht="14.45" outlineLevel="1">
      <c r="A81" t="s">
        <v>4844</v>
      </c>
      <c r="B81" t="s">
        <v>4845</v>
      </c>
      <c r="C81" s="256">
        <f>VLOOKUP($B81,Tabel1[[REFERENTIE]:[Cebeo ID]],5,FALSE)</f>
        <v>21.3872</v>
      </c>
      <c r="D81" s="536">
        <v>6</v>
      </c>
      <c r="E81" s="293"/>
      <c r="F81" s="294"/>
      <c r="G81" s="33"/>
      <c r="H81" s="293"/>
      <c r="I81" s="294"/>
      <c r="J81" s="33"/>
      <c r="K81" s="293"/>
      <c r="L81" s="294"/>
      <c r="M81" s="33"/>
      <c r="N81" s="293"/>
      <c r="O81" s="294"/>
      <c r="P81" s="33"/>
      <c r="Q81" s="293"/>
      <c r="R81" s="294"/>
      <c r="S81" s="33"/>
      <c r="T81" s="293"/>
      <c r="U81" s="294"/>
      <c r="V81" s="33"/>
      <c r="W81" s="293"/>
      <c r="X81" s="294"/>
      <c r="Y81" s="33"/>
      <c r="Z81" s="293"/>
      <c r="AA81" s="294"/>
      <c r="AB81" s="33"/>
    </row>
    <row r="82" spans="1:28" ht="14.45" outlineLevel="1">
      <c r="A82" t="s">
        <v>4846</v>
      </c>
      <c r="B82" t="s">
        <v>4847</v>
      </c>
      <c r="C82" s="256">
        <f>VLOOKUP($B82,Tabel1[[REFERENTIE]:[Cebeo ID]],5,FALSE)</f>
        <v>2.3549000000000002</v>
      </c>
      <c r="D82" s="48">
        <v>2</v>
      </c>
      <c r="E82" s="293"/>
      <c r="F82" s="294"/>
      <c r="G82" s="33"/>
      <c r="H82" s="293"/>
      <c r="I82" s="294"/>
      <c r="J82" s="33"/>
      <c r="K82" s="293"/>
      <c r="L82" s="294"/>
      <c r="M82" s="33"/>
      <c r="N82" s="293"/>
      <c r="O82" s="294"/>
      <c r="P82" s="33"/>
      <c r="Q82" s="293"/>
      <c r="R82" s="294"/>
      <c r="S82" s="33"/>
      <c r="T82" s="293"/>
      <c r="U82" s="294"/>
      <c r="V82" s="33"/>
      <c r="W82" s="293"/>
      <c r="X82" s="294"/>
      <c r="Y82" s="33"/>
      <c r="Z82" s="293"/>
      <c r="AA82" s="294"/>
      <c r="AB82" s="33"/>
    </row>
    <row r="83" spans="1:28" ht="14.45" outlineLevel="1">
      <c r="A83" t="s">
        <v>4848</v>
      </c>
      <c r="B83" t="s">
        <v>4849</v>
      </c>
      <c r="C83" s="256">
        <f>VLOOKUP($B83,Tabel1[[REFERENTIE]:[Cebeo ID]],5,FALSE)</f>
        <v>5.4397000000000002</v>
      </c>
      <c r="D83" s="48">
        <v>2</v>
      </c>
      <c r="E83" s="293"/>
      <c r="F83" s="294"/>
      <c r="G83" s="33"/>
      <c r="H83" s="293"/>
      <c r="I83" s="294"/>
      <c r="J83" s="33"/>
      <c r="K83" s="293"/>
      <c r="L83" s="294"/>
      <c r="M83" s="33"/>
      <c r="N83" s="293"/>
      <c r="O83" s="294"/>
      <c r="P83" s="33"/>
      <c r="Q83" s="293"/>
      <c r="R83" s="294"/>
      <c r="S83" s="33"/>
      <c r="T83" s="293"/>
      <c r="U83" s="294"/>
      <c r="V83" s="33"/>
      <c r="W83" s="293"/>
      <c r="X83" s="294"/>
      <c r="Y83" s="33"/>
      <c r="Z83" s="293"/>
      <c r="AA83" s="294"/>
      <c r="AB83" s="33"/>
    </row>
    <row r="84" spans="1:28" ht="14.45" outlineLevel="1">
      <c r="A84" t="s">
        <v>4850</v>
      </c>
      <c r="B84" t="s">
        <v>4851</v>
      </c>
      <c r="C84" s="256">
        <f>VLOOKUP($B84,Tabel1[[REFERENTIE]:[Cebeo ID]],5,FALSE)</f>
        <v>6.2237</v>
      </c>
      <c r="D84" s="48">
        <v>2</v>
      </c>
      <c r="E84" s="293"/>
      <c r="F84" s="294"/>
      <c r="G84" s="33"/>
      <c r="H84" s="293"/>
      <c r="I84" s="294"/>
      <c r="J84" s="33"/>
      <c r="K84" s="293"/>
      <c r="L84" s="294"/>
      <c r="M84" s="33"/>
      <c r="N84" s="293"/>
      <c r="O84" s="294"/>
      <c r="P84" s="33"/>
      <c r="Q84" s="293"/>
      <c r="R84" s="294"/>
      <c r="S84" s="33"/>
      <c r="T84" s="293"/>
      <c r="U84" s="294"/>
      <c r="V84" s="33"/>
      <c r="W84" s="293"/>
      <c r="X84" s="294"/>
      <c r="Y84" s="33"/>
      <c r="Z84" s="293"/>
      <c r="AA84" s="294"/>
      <c r="AB84" s="33"/>
    </row>
    <row r="85" spans="1:28" ht="14.45" outlineLevel="1">
      <c r="A85" t="s">
        <v>4852</v>
      </c>
      <c r="B85" t="s">
        <v>4853</v>
      </c>
      <c r="C85" s="256">
        <f>VLOOKUP($B85,Tabel1[[REFERENTIE]:[Cebeo ID]],5,FALSE)</f>
        <v>6.9086999999999996</v>
      </c>
      <c r="D85" s="48">
        <v>3</v>
      </c>
      <c r="E85" s="293"/>
      <c r="F85" s="294"/>
      <c r="G85" s="33"/>
      <c r="H85" s="293"/>
      <c r="I85" s="294"/>
      <c r="J85" s="33"/>
      <c r="K85" s="293"/>
      <c r="L85" s="294"/>
      <c r="M85" s="33"/>
      <c r="N85" s="293"/>
      <c r="O85" s="294"/>
      <c r="P85" s="33"/>
      <c r="Q85" s="293"/>
      <c r="R85" s="294"/>
      <c r="S85" s="33"/>
      <c r="T85" s="293"/>
      <c r="U85" s="294"/>
      <c r="V85" s="33"/>
      <c r="W85" s="293"/>
      <c r="X85" s="294"/>
      <c r="Y85" s="33"/>
      <c r="Z85" s="293"/>
      <c r="AA85" s="294"/>
      <c r="AB85" s="33"/>
    </row>
    <row r="86" spans="1:28" ht="14.45" outlineLevel="1">
      <c r="A86" t="s">
        <v>4854</v>
      </c>
      <c r="B86" t="s">
        <v>4855</v>
      </c>
      <c r="C86" s="256">
        <f>VLOOKUP($B86,Tabel1[[REFERENTIE]:[Cebeo ID]],5,FALSE)</f>
        <v>7.7065000000000001</v>
      </c>
      <c r="D86" s="48">
        <v>3</v>
      </c>
      <c r="E86" s="293"/>
      <c r="F86" s="294"/>
      <c r="G86" s="33"/>
      <c r="H86" s="293"/>
      <c r="I86" s="294"/>
      <c r="J86" s="33"/>
      <c r="K86" s="293"/>
      <c r="L86" s="294"/>
      <c r="M86" s="33"/>
      <c r="N86" s="293"/>
      <c r="O86" s="294"/>
      <c r="P86" s="33"/>
      <c r="Q86" s="293"/>
      <c r="R86" s="294"/>
      <c r="S86" s="33"/>
      <c r="T86" s="293"/>
      <c r="U86" s="294"/>
      <c r="V86" s="33"/>
      <c r="W86" s="293"/>
      <c r="X86" s="294"/>
      <c r="Y86" s="33"/>
      <c r="Z86" s="293"/>
      <c r="AA86" s="294"/>
      <c r="AB86" s="33"/>
    </row>
    <row r="87" spans="1:28" ht="14.45" outlineLevel="1">
      <c r="A87" t="s">
        <v>4856</v>
      </c>
      <c r="B87" t="s">
        <v>4857</v>
      </c>
      <c r="C87" s="256">
        <f>VLOOKUP($B87,Tabel1[[REFERENTIE]:[Cebeo ID]],5,FALSE)</f>
        <v>10.193199999999999</v>
      </c>
      <c r="D87" s="48">
        <v>3</v>
      </c>
      <c r="E87" s="293"/>
      <c r="F87" s="294"/>
      <c r="G87" s="33"/>
      <c r="H87" s="293"/>
      <c r="I87" s="294"/>
      <c r="J87" s="33"/>
      <c r="K87" s="293"/>
      <c r="L87" s="294"/>
      <c r="M87" s="33"/>
      <c r="N87" s="293"/>
      <c r="O87" s="294"/>
      <c r="P87" s="33"/>
      <c r="Q87" s="293"/>
      <c r="R87" s="294"/>
      <c r="S87" s="33"/>
      <c r="T87" s="293"/>
      <c r="U87" s="294"/>
      <c r="V87" s="33"/>
      <c r="W87" s="293"/>
      <c r="X87" s="294"/>
      <c r="Y87" s="33"/>
      <c r="Z87" s="293"/>
      <c r="AA87" s="294"/>
      <c r="AB87" s="33"/>
    </row>
    <row r="88" spans="1:28" ht="14.45" outlineLevel="1">
      <c r="A88" t="s">
        <v>4858</v>
      </c>
      <c r="B88" t="s">
        <v>4859</v>
      </c>
      <c r="C88" s="256">
        <f>VLOOKUP($B88,Tabel1[[REFERENTIE]:[Cebeo ID]],5,FALSE)</f>
        <v>11.4777</v>
      </c>
      <c r="D88" s="48">
        <v>3.5</v>
      </c>
      <c r="E88" s="293"/>
      <c r="F88" s="294"/>
      <c r="G88" s="33"/>
      <c r="H88" s="293"/>
      <c r="I88" s="294"/>
      <c r="J88" s="33"/>
      <c r="K88" s="293"/>
      <c r="L88" s="294"/>
      <c r="M88" s="33"/>
      <c r="N88" s="293"/>
      <c r="O88" s="294"/>
      <c r="P88" s="33"/>
      <c r="Q88" s="293"/>
      <c r="R88" s="294"/>
      <c r="S88" s="33"/>
      <c r="T88" s="293"/>
      <c r="U88" s="294"/>
      <c r="V88" s="33"/>
      <c r="W88" s="293"/>
      <c r="X88" s="294"/>
      <c r="Y88" s="33"/>
      <c r="Z88" s="293"/>
      <c r="AA88" s="294"/>
      <c r="AB88" s="33"/>
    </row>
    <row r="89" spans="1:28" ht="14.45" outlineLevel="1">
      <c r="A89" t="s">
        <v>4860</v>
      </c>
      <c r="B89" t="s">
        <v>4861</v>
      </c>
      <c r="C89" s="256">
        <f>VLOOKUP($B89,Tabel1[[REFERENTIE]:[Cebeo ID]],5,FALSE)</f>
        <v>13.9171</v>
      </c>
      <c r="D89" s="48">
        <v>5</v>
      </c>
      <c r="E89" s="293"/>
      <c r="F89" s="294"/>
      <c r="G89" s="33"/>
      <c r="H89" s="293"/>
      <c r="I89" s="294"/>
      <c r="J89" s="33"/>
      <c r="K89" s="293"/>
      <c r="L89" s="294"/>
      <c r="M89" s="33"/>
      <c r="N89" s="293"/>
      <c r="O89" s="294"/>
      <c r="P89" s="33"/>
      <c r="Q89" s="293"/>
      <c r="R89" s="294"/>
      <c r="S89" s="33"/>
      <c r="T89" s="293"/>
      <c r="U89" s="294"/>
      <c r="V89" s="33"/>
      <c r="W89" s="293"/>
      <c r="X89" s="294"/>
      <c r="Y89" s="33"/>
      <c r="Z89" s="293"/>
      <c r="AA89" s="294"/>
      <c r="AB89" s="33"/>
    </row>
    <row r="90" spans="1:28" ht="14.45" outlineLevel="1">
      <c r="A90" t="s">
        <v>4862</v>
      </c>
      <c r="B90" t="s">
        <v>4863</v>
      </c>
      <c r="C90" s="256">
        <f>VLOOKUP($B90,Tabel1[[REFERENTIE]:[Cebeo ID]],5,FALSE)</f>
        <v>16.5685</v>
      </c>
      <c r="D90" s="48">
        <v>6</v>
      </c>
      <c r="E90" s="293"/>
      <c r="F90" s="294"/>
      <c r="G90" s="33"/>
      <c r="H90" s="293"/>
      <c r="I90" s="294"/>
      <c r="J90" s="33"/>
      <c r="K90" s="293"/>
      <c r="L90" s="294"/>
      <c r="M90" s="33"/>
      <c r="N90" s="293"/>
      <c r="O90" s="294"/>
      <c r="P90" s="33"/>
      <c r="Q90" s="293"/>
      <c r="R90" s="294"/>
      <c r="S90" s="33"/>
      <c r="T90" s="293"/>
      <c r="U90" s="294"/>
      <c r="V90" s="33"/>
      <c r="W90" s="293"/>
      <c r="X90" s="294"/>
      <c r="Y90" s="33"/>
      <c r="Z90" s="293"/>
      <c r="AA90" s="294"/>
      <c r="AB90" s="33"/>
    </row>
    <row r="91" spans="1:28" ht="14.45" outlineLevel="1">
      <c r="A91" t="s">
        <v>4864</v>
      </c>
      <c r="B91" t="s">
        <v>4865</v>
      </c>
      <c r="C91" s="256">
        <f>VLOOKUP($B91,Tabel1[[REFERENTIE]:[Cebeo ID]],5,FALSE)</f>
        <v>3.6661999999999999</v>
      </c>
      <c r="D91" s="48">
        <v>2</v>
      </c>
      <c r="E91" s="293"/>
      <c r="F91" s="294"/>
      <c r="G91" s="33"/>
      <c r="H91" s="293"/>
      <c r="I91" s="294"/>
      <c r="J91" s="33"/>
      <c r="K91" s="293"/>
      <c r="L91" s="294"/>
      <c r="M91" s="33"/>
      <c r="N91" s="293"/>
      <c r="O91" s="294"/>
      <c r="P91" s="33"/>
      <c r="Q91" s="293"/>
      <c r="R91" s="294"/>
      <c r="S91" s="33"/>
      <c r="T91" s="293"/>
      <c r="U91" s="294"/>
      <c r="V91" s="33"/>
      <c r="W91" s="293"/>
      <c r="X91" s="294"/>
      <c r="Y91" s="33"/>
      <c r="Z91" s="293"/>
      <c r="AA91" s="294"/>
      <c r="AB91" s="33"/>
    </row>
    <row r="92" spans="1:28" ht="14.45" outlineLevel="1">
      <c r="A92" t="s">
        <v>4866</v>
      </c>
      <c r="B92" t="s">
        <v>4867</v>
      </c>
      <c r="C92" s="256">
        <f>VLOOKUP($B92,Tabel1[[REFERENTIE]:[Cebeo ID]],5,FALSE)</f>
        <v>10.1183</v>
      </c>
      <c r="D92" s="48">
        <v>2.5</v>
      </c>
      <c r="E92" s="293"/>
      <c r="F92" s="294"/>
      <c r="G92" s="33"/>
      <c r="H92" s="293"/>
      <c r="I92" s="294"/>
      <c r="J92" s="33"/>
      <c r="K92" s="293"/>
      <c r="L92" s="294"/>
      <c r="M92" s="33"/>
      <c r="N92" s="293"/>
      <c r="O92" s="294"/>
      <c r="P92" s="33"/>
      <c r="Q92" s="293"/>
      <c r="R92" s="294"/>
      <c r="S92" s="33"/>
      <c r="T92" s="293"/>
      <c r="U92" s="294"/>
      <c r="V92" s="33"/>
      <c r="W92" s="293"/>
      <c r="X92" s="294"/>
      <c r="Y92" s="33"/>
      <c r="Z92" s="293"/>
      <c r="AA92" s="294"/>
      <c r="AB92" s="33"/>
    </row>
    <row r="93" spans="1:28" ht="14.45" outlineLevel="1">
      <c r="A93" t="s">
        <v>4868</v>
      </c>
      <c r="B93" t="s">
        <v>4869</v>
      </c>
      <c r="C93" s="256">
        <f>VLOOKUP($B93,Tabel1[[REFERENTIE]:[Cebeo ID]],5,FALSE)</f>
        <v>15.677199999999999</v>
      </c>
      <c r="D93" s="48">
        <v>3.5</v>
      </c>
      <c r="E93" s="293"/>
      <c r="F93" s="294"/>
      <c r="G93" s="33"/>
      <c r="H93" s="293"/>
      <c r="I93" s="294"/>
      <c r="J93" s="33"/>
      <c r="K93" s="293"/>
      <c r="L93" s="294"/>
      <c r="M93" s="33"/>
      <c r="N93" s="293"/>
      <c r="O93" s="294"/>
      <c r="P93" s="33"/>
      <c r="Q93" s="293"/>
      <c r="R93" s="294"/>
      <c r="S93" s="33"/>
      <c r="T93" s="293"/>
      <c r="U93" s="294"/>
      <c r="V93" s="33"/>
      <c r="W93" s="293"/>
      <c r="X93" s="294"/>
      <c r="Y93" s="33"/>
      <c r="Z93" s="293"/>
      <c r="AA93" s="294"/>
      <c r="AB93" s="33"/>
    </row>
    <row r="94" spans="1:28" ht="14.45" outlineLevel="1">
      <c r="A94" t="s">
        <v>4870</v>
      </c>
      <c r="B94" t="s">
        <v>4871</v>
      </c>
      <c r="C94" s="256">
        <f>VLOOKUP($B94,Tabel1[[REFERENTIE]:[Cebeo ID]],5,FALSE)</f>
        <v>20.107099999999999</v>
      </c>
      <c r="D94" s="48">
        <v>5</v>
      </c>
      <c r="E94" s="293"/>
      <c r="F94" s="294"/>
      <c r="G94" s="33"/>
      <c r="H94" s="293"/>
      <c r="I94" s="294"/>
      <c r="J94" s="33"/>
      <c r="K94" s="293"/>
      <c r="L94" s="294"/>
      <c r="M94" s="33"/>
      <c r="N94" s="293"/>
      <c r="O94" s="294"/>
      <c r="P94" s="33"/>
      <c r="Q94" s="293"/>
      <c r="R94" s="294"/>
      <c r="S94" s="33"/>
      <c r="T94" s="293"/>
      <c r="U94" s="294"/>
      <c r="V94" s="33"/>
      <c r="W94" s="293"/>
      <c r="X94" s="294"/>
      <c r="Y94" s="33"/>
      <c r="Z94" s="293"/>
      <c r="AA94" s="294"/>
      <c r="AB94" s="33"/>
    </row>
    <row r="95" spans="1:28" ht="14.45" outlineLevel="1">
      <c r="A95" t="s">
        <v>4872</v>
      </c>
      <c r="B95" t="s">
        <v>4873</v>
      </c>
      <c r="C95" s="256">
        <f>VLOOKUP($B95,Tabel1[[REFERENTIE]:[Cebeo ID]],5,FALSE)</f>
        <v>0.35110000000000002</v>
      </c>
      <c r="D95" s="536">
        <v>1.2</v>
      </c>
      <c r="E95" s="293"/>
      <c r="F95" s="294"/>
      <c r="G95" s="33"/>
      <c r="H95" s="293"/>
      <c r="I95" s="294"/>
      <c r="J95" s="33"/>
      <c r="K95" s="293"/>
      <c r="L95" s="294"/>
      <c r="M95" s="33"/>
      <c r="N95" s="293"/>
      <c r="O95" s="294"/>
      <c r="P95" s="33"/>
      <c r="Q95" s="293"/>
      <c r="R95" s="294"/>
      <c r="S95" s="33"/>
      <c r="T95" s="293"/>
      <c r="U95" s="294"/>
      <c r="V95" s="33"/>
      <c r="W95" s="293"/>
      <c r="X95" s="294"/>
      <c r="Y95" s="33"/>
      <c r="Z95" s="293"/>
      <c r="AA95" s="294"/>
      <c r="AB95" s="33"/>
    </row>
    <row r="96" spans="1:28" ht="14.45" outlineLevel="1">
      <c r="A96" t="s">
        <v>4874</v>
      </c>
      <c r="B96" t="s">
        <v>4875</v>
      </c>
      <c r="C96" s="256">
        <f>VLOOKUP($B96,Tabel1[[REFERENTIE]:[Cebeo ID]],5,FALSE)</f>
        <v>0.56120000000000003</v>
      </c>
      <c r="D96" s="536">
        <v>1.2</v>
      </c>
      <c r="E96" s="293"/>
      <c r="F96" s="294"/>
      <c r="G96" s="33"/>
      <c r="H96" s="293"/>
      <c r="I96" s="294"/>
      <c r="J96" s="33"/>
      <c r="K96" s="293"/>
      <c r="L96" s="294"/>
      <c r="M96" s="33"/>
      <c r="N96" s="293"/>
      <c r="O96" s="294"/>
      <c r="P96" s="33"/>
      <c r="Q96" s="293"/>
      <c r="R96" s="294"/>
      <c r="S96" s="33"/>
      <c r="T96" s="293"/>
      <c r="U96" s="294"/>
      <c r="V96" s="33"/>
      <c r="W96" s="293"/>
      <c r="X96" s="294"/>
      <c r="Y96" s="33"/>
      <c r="Z96" s="293"/>
      <c r="AA96" s="294"/>
      <c r="AB96" s="33"/>
    </row>
    <row r="97" spans="1:28" ht="14.45" outlineLevel="1">
      <c r="A97" t="s">
        <v>4876</v>
      </c>
      <c r="B97" t="s">
        <v>4877</v>
      </c>
      <c r="C97" s="256">
        <f>VLOOKUP($B97,Tabel1[[REFERENTIE]:[Cebeo ID]],5,FALSE)</f>
        <v>0.68049999999999999</v>
      </c>
      <c r="D97" s="536">
        <v>1.5</v>
      </c>
      <c r="E97" s="293"/>
      <c r="F97" s="294"/>
      <c r="G97" s="33"/>
      <c r="H97" s="293"/>
      <c r="I97" s="294"/>
      <c r="J97" s="33"/>
      <c r="K97" s="293"/>
      <c r="L97" s="294"/>
      <c r="M97" s="33"/>
      <c r="N97" s="293"/>
      <c r="O97" s="294"/>
      <c r="P97" s="33"/>
      <c r="Q97" s="293"/>
      <c r="R97" s="294"/>
      <c r="S97" s="33"/>
      <c r="T97" s="293"/>
      <c r="U97" s="294"/>
      <c r="V97" s="33"/>
      <c r="W97" s="293"/>
      <c r="X97" s="294"/>
      <c r="Y97" s="33"/>
      <c r="Z97" s="293"/>
      <c r="AA97" s="294"/>
      <c r="AB97" s="33"/>
    </row>
    <row r="98" spans="1:28" ht="14.45" outlineLevel="1">
      <c r="A98" t="s">
        <v>4878</v>
      </c>
      <c r="B98" t="s">
        <v>4879</v>
      </c>
      <c r="C98" s="256">
        <f>VLOOKUP($B98,Tabel1[[REFERENTIE]:[Cebeo ID]],5,FALSE)</f>
        <v>0.92049999999999998</v>
      </c>
      <c r="D98" s="536">
        <v>1.5</v>
      </c>
      <c r="E98" s="293"/>
      <c r="F98" s="294"/>
      <c r="G98" s="33"/>
      <c r="H98" s="293"/>
      <c r="I98" s="294"/>
      <c r="J98" s="33"/>
      <c r="K98" s="293"/>
      <c r="L98" s="294"/>
      <c r="M98" s="33"/>
      <c r="N98" s="293"/>
      <c r="O98" s="294"/>
      <c r="P98" s="33"/>
      <c r="Q98" s="293"/>
      <c r="R98" s="294"/>
      <c r="S98" s="33"/>
      <c r="T98" s="293"/>
      <c r="U98" s="294"/>
      <c r="V98" s="33"/>
      <c r="W98" s="293"/>
      <c r="X98" s="294"/>
      <c r="Y98" s="33"/>
      <c r="Z98" s="293"/>
      <c r="AA98" s="294"/>
      <c r="AB98" s="33"/>
    </row>
    <row r="99" spans="1:28" ht="14.45" outlineLevel="1">
      <c r="A99" t="s">
        <v>4880</v>
      </c>
      <c r="B99" t="s">
        <v>4881</v>
      </c>
      <c r="C99" s="256">
        <f>VLOOKUP($B99,Tabel1[[REFERENTIE]:[Cebeo ID]],5,FALSE)</f>
        <v>1.4539</v>
      </c>
      <c r="D99" s="536">
        <v>2</v>
      </c>
      <c r="E99" s="293"/>
      <c r="F99" s="294"/>
      <c r="G99" s="33"/>
      <c r="H99" s="293"/>
      <c r="I99" s="294"/>
      <c r="J99" s="33"/>
      <c r="K99" s="293"/>
      <c r="L99" s="294"/>
      <c r="M99" s="33"/>
      <c r="N99" s="293"/>
      <c r="O99" s="294"/>
      <c r="P99" s="33"/>
      <c r="Q99" s="293"/>
      <c r="R99" s="294"/>
      <c r="S99" s="33"/>
      <c r="T99" s="293"/>
      <c r="U99" s="294"/>
      <c r="V99" s="33"/>
      <c r="W99" s="293"/>
      <c r="X99" s="294"/>
      <c r="Y99" s="33"/>
      <c r="Z99" s="293"/>
      <c r="AA99" s="294"/>
      <c r="AB99" s="33"/>
    </row>
    <row r="100" spans="1:28" ht="14.45" outlineLevel="1">
      <c r="A100" t="s">
        <v>4882</v>
      </c>
      <c r="B100" t="s">
        <v>4883</v>
      </c>
      <c r="C100" s="256">
        <f>VLOOKUP($B100,Tabel1[[REFERENTIE]:[Cebeo ID]],5,FALSE)</f>
        <v>6.1928999999999998</v>
      </c>
      <c r="D100" s="536">
        <v>2.5</v>
      </c>
      <c r="E100" s="293"/>
      <c r="F100" s="294"/>
      <c r="G100" s="33"/>
      <c r="H100" s="293"/>
      <c r="I100" s="294"/>
      <c r="J100" s="33"/>
      <c r="K100" s="293"/>
      <c r="L100" s="294"/>
      <c r="M100" s="33"/>
      <c r="N100" s="293"/>
      <c r="O100" s="294"/>
      <c r="P100" s="33"/>
      <c r="Q100" s="293"/>
      <c r="R100" s="294"/>
      <c r="S100" s="33"/>
      <c r="T100" s="293"/>
      <c r="U100" s="294"/>
      <c r="V100" s="33"/>
      <c r="W100" s="293"/>
      <c r="X100" s="294"/>
      <c r="Y100" s="33"/>
      <c r="Z100" s="293"/>
      <c r="AA100" s="294"/>
      <c r="AB100" s="33"/>
    </row>
    <row r="101" spans="1:28" ht="14.45" outlineLevel="1">
      <c r="A101" t="s">
        <v>4884</v>
      </c>
      <c r="B101" t="s">
        <v>4885</v>
      </c>
      <c r="C101" s="256">
        <f>VLOOKUP($B101,Tabel1[[REFERENTIE]:[Cebeo ID]],5,FALSE)</f>
        <v>3.24</v>
      </c>
      <c r="D101" s="536">
        <v>4</v>
      </c>
      <c r="E101" s="293"/>
      <c r="F101" s="294"/>
      <c r="G101" s="33"/>
      <c r="H101" s="293"/>
      <c r="I101" s="294"/>
      <c r="J101" s="33"/>
      <c r="K101" s="293"/>
      <c r="L101" s="294"/>
      <c r="M101" s="33"/>
      <c r="N101" s="293"/>
      <c r="O101" s="294"/>
      <c r="P101" s="33"/>
      <c r="Q101" s="293"/>
      <c r="R101" s="294"/>
      <c r="S101" s="33"/>
      <c r="T101" s="293"/>
      <c r="U101" s="294"/>
      <c r="V101" s="33"/>
      <c r="W101" s="293"/>
      <c r="X101" s="294"/>
      <c r="Y101" s="33"/>
      <c r="Z101" s="293"/>
      <c r="AA101" s="294"/>
      <c r="AB101" s="33"/>
    </row>
    <row r="102" spans="1:28" ht="14.45" outlineLevel="1">
      <c r="A102" t="s">
        <v>4886</v>
      </c>
      <c r="B102" t="s">
        <v>4887</v>
      </c>
      <c r="C102" s="256">
        <f>VLOOKUP($B102,Tabel1[[REFERENTIE]:[Cebeo ID]],5,FALSE)</f>
        <v>4.2241999999999997</v>
      </c>
      <c r="D102" s="536">
        <v>5.5</v>
      </c>
      <c r="E102" s="293"/>
      <c r="F102" s="294"/>
      <c r="G102" s="33"/>
      <c r="H102" s="293"/>
      <c r="I102" s="294"/>
      <c r="J102" s="33"/>
      <c r="K102" s="293"/>
      <c r="L102" s="294"/>
      <c r="M102" s="33"/>
      <c r="N102" s="293"/>
      <c r="O102" s="294"/>
      <c r="P102" s="33"/>
      <c r="Q102" s="293"/>
      <c r="R102" s="294"/>
      <c r="S102" s="33"/>
      <c r="T102" s="293"/>
      <c r="U102" s="294"/>
      <c r="V102" s="33"/>
      <c r="W102" s="293"/>
      <c r="X102" s="294"/>
      <c r="Y102" s="33"/>
      <c r="Z102" s="293"/>
      <c r="AA102" s="294"/>
      <c r="AB102" s="33"/>
    </row>
    <row r="103" spans="1:28" ht="14.45" outlineLevel="1">
      <c r="A103" t="s">
        <v>4888</v>
      </c>
      <c r="B103" t="s">
        <v>4889</v>
      </c>
      <c r="C103" s="256">
        <f>VLOOKUP($B103,Tabel1[[REFERENTIE]:[Cebeo ID]],5,FALSE)</f>
        <v>5.1166</v>
      </c>
      <c r="D103" s="536">
        <v>6</v>
      </c>
      <c r="E103" s="293"/>
      <c r="F103" s="294"/>
      <c r="G103" s="33"/>
      <c r="H103" s="293"/>
      <c r="I103" s="294"/>
      <c r="J103" s="33"/>
      <c r="K103" s="293"/>
      <c r="L103" s="294"/>
      <c r="M103" s="33"/>
      <c r="N103" s="293"/>
      <c r="O103" s="294"/>
      <c r="P103" s="33"/>
      <c r="Q103" s="293"/>
      <c r="R103" s="294"/>
      <c r="S103" s="33"/>
      <c r="T103" s="293"/>
      <c r="U103" s="294"/>
      <c r="V103" s="33"/>
      <c r="W103" s="293"/>
      <c r="X103" s="294"/>
      <c r="Y103" s="33"/>
      <c r="Z103" s="293"/>
      <c r="AA103" s="294"/>
      <c r="AB103" s="33"/>
    </row>
    <row r="104" spans="1:28" ht="14.45" outlineLevel="1">
      <c r="A104" t="s">
        <v>4890</v>
      </c>
      <c r="B104" t="s">
        <v>4891</v>
      </c>
      <c r="C104" s="256">
        <f>VLOOKUP($B104,Tabel1[[REFERENTIE]:[Cebeo ID]],5,FALSE)</f>
        <v>16.948699999999999</v>
      </c>
      <c r="D104" s="536">
        <v>7</v>
      </c>
      <c r="E104" s="293"/>
      <c r="F104" s="294"/>
      <c r="G104" s="33"/>
      <c r="H104" s="293"/>
      <c r="I104" s="294"/>
      <c r="J104" s="33"/>
      <c r="K104" s="293"/>
      <c r="L104" s="294"/>
      <c r="M104" s="33"/>
      <c r="N104" s="293"/>
      <c r="O104" s="294"/>
      <c r="P104" s="33"/>
      <c r="Q104" s="293"/>
      <c r="R104" s="294"/>
      <c r="S104" s="33"/>
      <c r="T104" s="293"/>
      <c r="U104" s="294"/>
      <c r="V104" s="33"/>
      <c r="W104" s="293"/>
      <c r="X104" s="294"/>
      <c r="Y104" s="33"/>
      <c r="Z104" s="293"/>
      <c r="AA104" s="294"/>
      <c r="AB104" s="33"/>
    </row>
    <row r="105" spans="1:28" ht="14.45" outlineLevel="1">
      <c r="A105" t="s">
        <v>4892</v>
      </c>
      <c r="B105" t="s">
        <v>4893</v>
      </c>
      <c r="C105" s="256">
        <f>VLOOKUP($B105,Tabel1[[REFERENTIE]:[Cebeo ID]],5,FALSE)</f>
        <v>8.3270999999999997</v>
      </c>
      <c r="D105" s="536">
        <v>8</v>
      </c>
      <c r="E105" s="293"/>
      <c r="F105" s="294"/>
      <c r="G105" s="33"/>
      <c r="H105" s="293"/>
      <c r="I105" s="294"/>
      <c r="J105" s="33"/>
      <c r="K105" s="293"/>
      <c r="L105" s="294"/>
      <c r="M105" s="33"/>
      <c r="N105" s="293"/>
      <c r="O105" s="294"/>
      <c r="P105" s="33"/>
      <c r="Q105" s="293"/>
      <c r="R105" s="294"/>
      <c r="S105" s="33"/>
      <c r="T105" s="293"/>
      <c r="U105" s="294"/>
      <c r="V105" s="33"/>
      <c r="W105" s="293"/>
      <c r="X105" s="294"/>
      <c r="Y105" s="33"/>
      <c r="Z105" s="293"/>
      <c r="AA105" s="294"/>
      <c r="AB105" s="33"/>
    </row>
    <row r="106" spans="1:28" ht="14.45" outlineLevel="1">
      <c r="A106" t="s">
        <v>4894</v>
      </c>
      <c r="B106" t="s">
        <v>4895</v>
      </c>
      <c r="C106" s="256">
        <f>VLOOKUP($B106,Tabel1[[REFERENTIE]:[Cebeo ID]],5,FALSE)</f>
        <v>16.906400000000001</v>
      </c>
      <c r="D106" s="536">
        <v>10</v>
      </c>
      <c r="E106" s="293"/>
      <c r="F106" s="294"/>
      <c r="G106" s="33"/>
      <c r="H106" s="293"/>
      <c r="I106" s="294"/>
      <c r="J106" s="33"/>
      <c r="K106" s="293"/>
      <c r="L106" s="294"/>
      <c r="M106" s="33"/>
      <c r="N106" s="293"/>
      <c r="O106" s="294"/>
      <c r="P106" s="33"/>
      <c r="Q106" s="293"/>
      <c r="R106" s="294"/>
      <c r="S106" s="33"/>
      <c r="T106" s="293"/>
      <c r="U106" s="294"/>
      <c r="V106" s="33"/>
      <c r="W106" s="293"/>
      <c r="X106" s="294"/>
      <c r="Y106" s="33"/>
      <c r="Z106" s="293"/>
      <c r="AA106" s="294"/>
      <c r="AB106" s="33"/>
    </row>
    <row r="107" spans="1:28" ht="14.45" outlineLevel="1">
      <c r="A107" t="s">
        <v>4896</v>
      </c>
      <c r="B107" t="s">
        <v>4897</v>
      </c>
      <c r="C107" s="256">
        <f>VLOOKUP($B107,Tabel1[[REFERENTIE]:[Cebeo ID]],5,FALSE)</f>
        <v>1.3884000000000001</v>
      </c>
      <c r="D107" s="536">
        <v>2</v>
      </c>
      <c r="E107" s="293"/>
      <c r="F107" s="294"/>
      <c r="G107" s="33"/>
      <c r="H107" s="293"/>
      <c r="I107" s="294"/>
      <c r="J107" s="33"/>
      <c r="K107" s="293"/>
      <c r="L107" s="294"/>
      <c r="M107" s="33"/>
      <c r="N107" s="293"/>
      <c r="O107" s="294"/>
      <c r="P107" s="33"/>
      <c r="Q107" s="293"/>
      <c r="R107" s="294"/>
      <c r="S107" s="33"/>
      <c r="T107" s="293"/>
      <c r="U107" s="294"/>
      <c r="V107" s="33"/>
      <c r="W107" s="293"/>
      <c r="X107" s="294"/>
      <c r="Y107" s="33"/>
      <c r="Z107" s="293"/>
      <c r="AA107" s="294"/>
      <c r="AB107" s="33"/>
    </row>
    <row r="108" spans="1:28" ht="14.45" outlineLevel="1">
      <c r="A108" t="s">
        <v>4898</v>
      </c>
      <c r="B108" t="s">
        <v>4899</v>
      </c>
      <c r="C108" s="256">
        <f>VLOOKUP($B108,Tabel1[[REFERENTIE]:[Cebeo ID]],5,FALSE)</f>
        <v>2.4211999999999998</v>
      </c>
      <c r="D108" s="536">
        <v>2</v>
      </c>
      <c r="E108" s="293"/>
      <c r="F108" s="294"/>
      <c r="G108" s="33"/>
      <c r="H108" s="293"/>
      <c r="I108" s="294"/>
      <c r="J108" s="33"/>
      <c r="K108" s="293"/>
      <c r="L108" s="294"/>
      <c r="M108" s="33"/>
      <c r="N108" s="293"/>
      <c r="O108" s="294"/>
      <c r="P108" s="33"/>
      <c r="Q108" s="293"/>
      <c r="R108" s="294"/>
      <c r="S108" s="33"/>
      <c r="T108" s="293"/>
      <c r="U108" s="294"/>
      <c r="V108" s="33"/>
      <c r="W108" s="293"/>
      <c r="X108" s="294"/>
      <c r="Y108" s="33"/>
      <c r="Z108" s="293"/>
      <c r="AA108" s="294"/>
      <c r="AB108" s="33"/>
    </row>
    <row r="109" spans="1:28" ht="14.45" outlineLevel="1">
      <c r="A109" t="s">
        <v>4900</v>
      </c>
      <c r="B109" t="s">
        <v>4901</v>
      </c>
      <c r="C109" s="256">
        <f>VLOOKUP($B109,Tabel1[[REFERENTIE]:[Cebeo ID]],5,FALSE)</f>
        <v>3.7591999999999999</v>
      </c>
      <c r="D109" s="536">
        <v>2</v>
      </c>
      <c r="E109" s="293"/>
      <c r="F109" s="294"/>
      <c r="G109" s="33"/>
      <c r="H109" s="293"/>
      <c r="I109" s="294"/>
      <c r="J109" s="33"/>
      <c r="K109" s="293"/>
      <c r="L109" s="294"/>
      <c r="M109" s="33"/>
      <c r="N109" s="293"/>
      <c r="O109" s="294"/>
      <c r="P109" s="33"/>
      <c r="Q109" s="293"/>
      <c r="R109" s="294"/>
      <c r="S109" s="33"/>
      <c r="T109" s="293"/>
      <c r="U109" s="294"/>
      <c r="V109" s="33"/>
      <c r="W109" s="293"/>
      <c r="X109" s="294"/>
      <c r="Y109" s="33"/>
      <c r="Z109" s="293"/>
      <c r="AA109" s="294"/>
      <c r="AB109" s="33"/>
    </row>
    <row r="110" spans="1:28" ht="14.45" outlineLevel="1">
      <c r="A110" t="s">
        <v>4902</v>
      </c>
      <c r="B110" t="s">
        <v>4903</v>
      </c>
      <c r="C110" s="256">
        <f>VLOOKUP($B110,Tabel1[[REFERENTIE]:[Cebeo ID]],5,FALSE)</f>
        <v>5.7228000000000003</v>
      </c>
      <c r="D110" s="536">
        <v>2.5</v>
      </c>
      <c r="E110" s="293"/>
      <c r="F110" s="294"/>
      <c r="G110" s="33"/>
      <c r="H110" s="293"/>
      <c r="I110" s="294"/>
      <c r="J110" s="33"/>
      <c r="K110" s="293"/>
      <c r="L110" s="294"/>
      <c r="M110" s="33"/>
      <c r="N110" s="293"/>
      <c r="O110" s="294"/>
      <c r="P110" s="33"/>
      <c r="Q110" s="293"/>
      <c r="R110" s="294"/>
      <c r="S110" s="33"/>
      <c r="T110" s="293"/>
      <c r="U110" s="294"/>
      <c r="V110" s="33"/>
      <c r="W110" s="293"/>
      <c r="X110" s="294"/>
      <c r="Y110" s="33"/>
      <c r="Z110" s="293"/>
      <c r="AA110" s="294"/>
      <c r="AB110" s="33"/>
    </row>
    <row r="111" spans="1:28" ht="14.45" outlineLevel="1">
      <c r="A111" t="s">
        <v>4904</v>
      </c>
      <c r="B111" t="s">
        <v>4905</v>
      </c>
      <c r="C111" s="256">
        <f>VLOOKUP($B111,Tabel1[[REFERENTIE]:[Cebeo ID]],5,FALSE)</f>
        <v>6.1959</v>
      </c>
      <c r="D111" s="536">
        <v>2.5</v>
      </c>
      <c r="E111" s="293"/>
      <c r="F111" s="294"/>
      <c r="G111" s="33"/>
      <c r="H111" s="293"/>
      <c r="I111" s="294"/>
      <c r="J111" s="33"/>
      <c r="K111" s="293"/>
      <c r="L111" s="294"/>
      <c r="M111" s="33"/>
      <c r="N111" s="293"/>
      <c r="O111" s="294"/>
      <c r="P111" s="33"/>
      <c r="Q111" s="293"/>
      <c r="R111" s="294"/>
      <c r="S111" s="33"/>
      <c r="T111" s="293"/>
      <c r="U111" s="294"/>
      <c r="V111" s="33"/>
      <c r="W111" s="293"/>
      <c r="X111" s="294"/>
      <c r="Y111" s="33"/>
      <c r="Z111" s="293"/>
      <c r="AA111" s="294"/>
      <c r="AB111" s="33"/>
    </row>
    <row r="112" spans="1:28" ht="14.45" outlineLevel="1">
      <c r="A112" t="s">
        <v>4906</v>
      </c>
      <c r="B112" t="s">
        <v>4907</v>
      </c>
      <c r="C112" s="256">
        <f>VLOOKUP($B112,Tabel1[[REFERENTIE]:[Cebeo ID]],5,FALSE)</f>
        <v>8.7120999999999995</v>
      </c>
      <c r="D112" s="536">
        <v>3</v>
      </c>
      <c r="E112" s="293"/>
      <c r="F112" s="294"/>
      <c r="G112" s="33"/>
      <c r="H112" s="293"/>
      <c r="I112" s="294"/>
      <c r="J112" s="33"/>
      <c r="K112" s="293"/>
      <c r="L112" s="294"/>
      <c r="M112" s="33"/>
      <c r="N112" s="293"/>
      <c r="O112" s="294"/>
      <c r="P112" s="33"/>
      <c r="Q112" s="293"/>
      <c r="R112" s="294"/>
      <c r="S112" s="33"/>
      <c r="T112" s="293"/>
      <c r="U112" s="294"/>
      <c r="V112" s="33"/>
      <c r="W112" s="293"/>
      <c r="X112" s="294"/>
      <c r="Y112" s="33"/>
      <c r="Z112" s="293"/>
      <c r="AA112" s="294"/>
      <c r="AB112" s="33"/>
    </row>
    <row r="113" spans="1:28" ht="14.45" outlineLevel="1">
      <c r="A113" t="s">
        <v>4908</v>
      </c>
      <c r="B113" t="s">
        <v>4909</v>
      </c>
      <c r="C113" s="354">
        <v>13</v>
      </c>
      <c r="D113" s="536">
        <v>3.5</v>
      </c>
      <c r="E113" s="293"/>
      <c r="F113" s="294"/>
      <c r="G113" s="33"/>
      <c r="H113" s="293"/>
      <c r="I113" s="294"/>
      <c r="J113" s="33"/>
      <c r="K113" s="293"/>
      <c r="L113" s="294"/>
      <c r="M113" s="33"/>
      <c r="N113" s="293"/>
      <c r="O113" s="294"/>
      <c r="P113" s="33"/>
      <c r="Q113" s="293"/>
      <c r="R113" s="294"/>
      <c r="S113" s="33"/>
      <c r="T113" s="293"/>
      <c r="U113" s="294"/>
      <c r="V113" s="33"/>
      <c r="W113" s="293"/>
      <c r="X113" s="294"/>
      <c r="Y113" s="33"/>
      <c r="Z113" s="293"/>
      <c r="AA113" s="294"/>
      <c r="AB113" s="33"/>
    </row>
    <row r="114" spans="1:28" ht="14.45" outlineLevel="1">
      <c r="A114" t="s">
        <v>4910</v>
      </c>
      <c r="B114" t="s">
        <v>4911</v>
      </c>
      <c r="C114" s="256">
        <f>VLOOKUP($B114,Tabel1[[REFERENTIE]:[Cebeo ID]],5,FALSE)</f>
        <v>16.422000000000001</v>
      </c>
      <c r="D114" s="536">
        <v>4</v>
      </c>
      <c r="E114" s="293"/>
      <c r="F114" s="294"/>
      <c r="G114" s="33"/>
      <c r="H114" s="293"/>
      <c r="I114" s="294"/>
      <c r="J114" s="33"/>
      <c r="K114" s="293"/>
      <c r="L114" s="294"/>
      <c r="M114" s="33"/>
      <c r="N114" s="293"/>
      <c r="O114" s="294"/>
      <c r="P114" s="33"/>
      <c r="Q114" s="293"/>
      <c r="R114" s="294"/>
      <c r="S114" s="33"/>
      <c r="T114" s="293"/>
      <c r="U114" s="294"/>
      <c r="V114" s="33"/>
      <c r="W114" s="293"/>
      <c r="X114" s="294"/>
      <c r="Y114" s="33"/>
      <c r="Z114" s="293"/>
      <c r="AA114" s="294"/>
      <c r="AB114" s="33"/>
    </row>
    <row r="115" spans="1:28" ht="14.45" outlineLevel="1">
      <c r="A115" t="s">
        <v>4912</v>
      </c>
      <c r="B115" t="s">
        <v>4913</v>
      </c>
      <c r="C115" s="256">
        <f>VLOOKUP($B115,Tabel1[[REFERENTIE]:[Cebeo ID]],5,FALSE)</f>
        <v>20.661899999999999</v>
      </c>
      <c r="D115" s="536">
        <v>5</v>
      </c>
      <c r="E115" s="293"/>
      <c r="F115" s="294"/>
      <c r="G115" s="33"/>
      <c r="H115" s="293"/>
      <c r="I115" s="294"/>
      <c r="J115" s="33"/>
      <c r="K115" s="293"/>
      <c r="L115" s="294"/>
      <c r="M115" s="33"/>
      <c r="N115" s="293"/>
      <c r="O115" s="294"/>
      <c r="P115" s="33"/>
      <c r="Q115" s="293"/>
      <c r="R115" s="294"/>
      <c r="S115" s="33"/>
      <c r="T115" s="293"/>
      <c r="U115" s="294"/>
      <c r="V115" s="33"/>
      <c r="W115" s="293"/>
      <c r="X115" s="294"/>
      <c r="Y115" s="33"/>
      <c r="Z115" s="293"/>
      <c r="AA115" s="294"/>
      <c r="AB115" s="33"/>
    </row>
    <row r="116" spans="1:28" ht="14.45" outlineLevel="1">
      <c r="A116" t="s">
        <v>4914</v>
      </c>
      <c r="B116" t="s">
        <v>4915</v>
      </c>
      <c r="C116" s="256">
        <f>VLOOKUP($B116,Tabel1[[REFERENTIE]:[Cebeo ID]],5,FALSE)</f>
        <v>25.665600000000001</v>
      </c>
      <c r="D116" s="536">
        <v>5</v>
      </c>
      <c r="E116" s="293"/>
      <c r="F116" s="294"/>
      <c r="G116" s="33"/>
      <c r="H116" s="293"/>
      <c r="I116" s="294"/>
      <c r="J116" s="33"/>
      <c r="K116" s="293"/>
      <c r="L116" s="294"/>
      <c r="M116" s="33"/>
      <c r="N116" s="293"/>
      <c r="O116" s="294"/>
      <c r="P116" s="33"/>
      <c r="Q116" s="293"/>
      <c r="R116" s="294"/>
      <c r="S116" s="33"/>
      <c r="T116" s="293"/>
      <c r="U116" s="294"/>
      <c r="V116" s="33"/>
      <c r="W116" s="293"/>
      <c r="X116" s="294"/>
      <c r="Y116" s="33"/>
      <c r="Z116" s="293"/>
      <c r="AA116" s="294"/>
      <c r="AB116" s="33"/>
    </row>
    <row r="117" spans="1:28" ht="14.45" outlineLevel="1">
      <c r="A117" t="s">
        <v>4916</v>
      </c>
      <c r="B117" t="s">
        <v>4917</v>
      </c>
      <c r="C117" s="256">
        <f>VLOOKUP($B117,Tabel1[[REFERENTIE]:[Cebeo ID]],5,FALSE)</f>
        <v>31.648599999999998</v>
      </c>
      <c r="D117" s="536">
        <v>5.5</v>
      </c>
      <c r="E117" s="293"/>
      <c r="F117" s="294"/>
      <c r="G117" s="33"/>
      <c r="H117" s="293"/>
      <c r="I117" s="294"/>
      <c r="J117" s="33"/>
      <c r="K117" s="293"/>
      <c r="L117" s="294"/>
      <c r="M117" s="33"/>
      <c r="N117" s="293"/>
      <c r="O117" s="294"/>
      <c r="P117" s="33"/>
      <c r="Q117" s="293"/>
      <c r="R117" s="294"/>
      <c r="S117" s="33"/>
      <c r="T117" s="293"/>
      <c r="U117" s="294"/>
      <c r="V117" s="33"/>
      <c r="W117" s="293"/>
      <c r="X117" s="294"/>
      <c r="Y117" s="33"/>
      <c r="Z117" s="293"/>
      <c r="AA117" s="294"/>
      <c r="AB117" s="33"/>
    </row>
    <row r="118" spans="1:28" ht="14.45" outlineLevel="1">
      <c r="A118" t="s">
        <v>4918</v>
      </c>
      <c r="B118" t="s">
        <v>4919</v>
      </c>
      <c r="C118" s="256">
        <f>VLOOKUP($B118,Tabel1[[REFERENTIE]:[Cebeo ID]],5,FALSE)</f>
        <v>41.048699999999997</v>
      </c>
      <c r="D118" s="536">
        <v>6</v>
      </c>
      <c r="E118" s="293"/>
      <c r="F118" s="294"/>
      <c r="G118" s="33"/>
      <c r="H118" s="293"/>
      <c r="I118" s="294"/>
      <c r="J118" s="33"/>
      <c r="K118" s="293"/>
      <c r="L118" s="294"/>
      <c r="M118" s="33"/>
      <c r="N118" s="293"/>
      <c r="O118" s="294"/>
      <c r="P118" s="33"/>
      <c r="Q118" s="293"/>
      <c r="R118" s="294"/>
      <c r="S118" s="33"/>
      <c r="T118" s="293"/>
      <c r="U118" s="294"/>
      <c r="V118" s="33"/>
      <c r="W118" s="293"/>
      <c r="X118" s="294"/>
      <c r="Y118" s="33"/>
      <c r="Z118" s="293"/>
      <c r="AA118" s="294"/>
      <c r="AB118" s="33"/>
    </row>
    <row r="119" spans="1:28" ht="14.45" outlineLevel="1">
      <c r="A119" t="s">
        <v>4920</v>
      </c>
      <c r="B119" t="s">
        <v>4921</v>
      </c>
      <c r="C119" s="256">
        <f>VLOOKUP($B119,Tabel1[[REFERENTIE]:[Cebeo ID]],5,FALSE)</f>
        <v>0.54310000000000003</v>
      </c>
      <c r="D119" s="536">
        <v>1.2</v>
      </c>
      <c r="E119" s="293"/>
      <c r="F119" s="294"/>
      <c r="G119" s="33"/>
      <c r="H119" s="293"/>
      <c r="I119" s="294"/>
      <c r="J119" s="33"/>
      <c r="K119" s="293"/>
      <c r="L119" s="294"/>
      <c r="M119" s="33"/>
      <c r="N119" s="293"/>
      <c r="O119" s="294"/>
      <c r="P119" s="33"/>
      <c r="Q119" s="293"/>
      <c r="R119" s="294"/>
      <c r="S119" s="33"/>
      <c r="T119" s="293"/>
      <c r="U119" s="294"/>
      <c r="V119" s="33"/>
      <c r="W119" s="293"/>
      <c r="X119" s="294"/>
      <c r="Y119" s="33"/>
      <c r="Z119" s="293"/>
      <c r="AA119" s="294"/>
      <c r="AB119" s="33"/>
    </row>
    <row r="120" spans="1:28" ht="14.45" outlineLevel="1">
      <c r="A120" t="s">
        <v>4922</v>
      </c>
      <c r="B120" t="s">
        <v>4923</v>
      </c>
      <c r="C120" s="256">
        <f>VLOOKUP($B120,Tabel1[[REFERENTIE]:[Cebeo ID]],5,FALSE)</f>
        <v>0.92700000000000005</v>
      </c>
      <c r="D120" s="48">
        <v>1.5</v>
      </c>
      <c r="E120" s="293"/>
      <c r="F120" s="294"/>
      <c r="G120" s="33"/>
      <c r="H120" s="293"/>
      <c r="I120" s="294"/>
      <c r="J120" s="33"/>
      <c r="K120" s="293"/>
      <c r="L120" s="294"/>
      <c r="M120" s="33"/>
      <c r="N120" s="293"/>
      <c r="O120" s="294"/>
      <c r="P120" s="33"/>
      <c r="Q120" s="293"/>
      <c r="R120" s="294"/>
      <c r="S120" s="33"/>
      <c r="T120" s="293"/>
      <c r="U120" s="294"/>
      <c r="V120" s="33"/>
      <c r="W120" s="293"/>
      <c r="X120" s="294"/>
      <c r="Y120" s="33"/>
      <c r="Z120" s="293"/>
      <c r="AA120" s="294"/>
      <c r="AB120" s="33"/>
    </row>
    <row r="121" spans="1:28" ht="14.45" outlineLevel="1">
      <c r="A121" t="s">
        <v>4924</v>
      </c>
      <c r="B121" t="s">
        <v>4925</v>
      </c>
      <c r="C121" s="256">
        <f>VLOOKUP($B121,Tabel1[[REFERENTIE]:[Cebeo ID]],5,FALSE)</f>
        <v>0.47460000000000002</v>
      </c>
      <c r="D121" s="536">
        <v>1.2</v>
      </c>
      <c r="E121" s="293"/>
      <c r="F121" s="294"/>
      <c r="G121" s="33"/>
      <c r="H121" s="293"/>
      <c r="I121" s="294"/>
      <c r="J121" s="33"/>
      <c r="K121" s="293"/>
      <c r="L121" s="294"/>
      <c r="M121" s="33"/>
      <c r="N121" s="293"/>
      <c r="O121" s="294"/>
      <c r="P121" s="33"/>
      <c r="Q121" s="293"/>
      <c r="R121" s="294"/>
      <c r="S121" s="33"/>
      <c r="T121" s="293"/>
      <c r="U121" s="294"/>
      <c r="V121" s="33"/>
      <c r="W121" s="293"/>
      <c r="X121" s="294"/>
      <c r="Y121" s="33"/>
      <c r="Z121" s="293"/>
      <c r="AA121" s="294"/>
      <c r="AB121" s="33"/>
    </row>
    <row r="122" spans="1:28" ht="14.45" outlineLevel="1">
      <c r="A122" t="s">
        <v>4926</v>
      </c>
      <c r="B122" t="s">
        <v>4927</v>
      </c>
      <c r="C122" s="256">
        <f>VLOOKUP($B122,Tabel1[[REFERENTIE]:[Cebeo ID]],5,FALSE)</f>
        <v>0.88300000000000001</v>
      </c>
      <c r="D122" s="536">
        <v>1.5</v>
      </c>
      <c r="E122" s="293"/>
      <c r="F122" s="294"/>
      <c r="G122" s="33"/>
      <c r="H122" s="293"/>
      <c r="I122" s="294"/>
      <c r="J122" s="33"/>
      <c r="K122" s="293"/>
      <c r="L122" s="294"/>
      <c r="M122" s="33"/>
      <c r="N122" s="293"/>
      <c r="O122" s="294"/>
      <c r="P122" s="33"/>
      <c r="Q122" s="293"/>
      <c r="R122" s="294"/>
      <c r="S122" s="33"/>
      <c r="T122" s="293"/>
      <c r="U122" s="294"/>
      <c r="V122" s="33"/>
      <c r="W122" s="293"/>
      <c r="X122" s="294"/>
      <c r="Y122" s="33"/>
      <c r="Z122" s="293"/>
      <c r="AA122" s="294"/>
      <c r="AB122" s="33"/>
    </row>
    <row r="123" spans="1:28" ht="14.45" outlineLevel="1">
      <c r="A123" t="s">
        <v>4928</v>
      </c>
      <c r="B123" t="s">
        <v>4929</v>
      </c>
      <c r="C123" s="256">
        <f>VLOOKUP($B123,Tabel1[[REFERENTIE]:[Cebeo ID]],5,FALSE)</f>
        <v>2.0354000000000001</v>
      </c>
      <c r="D123" s="48">
        <v>2</v>
      </c>
      <c r="E123" s="293"/>
      <c r="F123" s="294"/>
      <c r="G123" s="33"/>
      <c r="H123" s="293"/>
      <c r="I123" s="294"/>
      <c r="J123" s="33"/>
      <c r="K123" s="293"/>
      <c r="L123" s="294"/>
      <c r="M123" s="33"/>
      <c r="N123" s="293"/>
      <c r="O123" s="294"/>
      <c r="P123" s="33"/>
      <c r="Q123" s="293"/>
      <c r="R123" s="294"/>
      <c r="S123" s="33"/>
      <c r="T123" s="293"/>
      <c r="U123" s="294"/>
      <c r="V123" s="33"/>
      <c r="W123" s="293"/>
      <c r="X123" s="294"/>
      <c r="Y123" s="33"/>
      <c r="Z123" s="293"/>
      <c r="AA123" s="294"/>
      <c r="AB123" s="33"/>
    </row>
    <row r="124" spans="1:28" ht="14.45" outlineLevel="1">
      <c r="A124" t="s">
        <v>4930</v>
      </c>
      <c r="B124" t="s">
        <v>4931</v>
      </c>
      <c r="C124" s="256">
        <f>VLOOKUP($B124,Tabel1[[REFERENTIE]:[Cebeo ID]],5,FALSE)</f>
        <v>0.50019999999999998</v>
      </c>
      <c r="D124" s="48">
        <v>1.5</v>
      </c>
      <c r="E124" s="293"/>
      <c r="F124" s="294"/>
      <c r="G124" s="33"/>
      <c r="H124" s="293"/>
      <c r="I124" s="294"/>
      <c r="J124" s="33"/>
      <c r="K124" s="293"/>
      <c r="L124" s="294"/>
      <c r="M124" s="33"/>
      <c r="N124" s="293"/>
      <c r="O124" s="294"/>
      <c r="P124" s="33"/>
      <c r="Q124" s="293"/>
      <c r="R124" s="294"/>
      <c r="S124" s="33"/>
      <c r="T124" s="293"/>
      <c r="U124" s="294"/>
      <c r="V124" s="33"/>
      <c r="W124" s="293"/>
      <c r="X124" s="294"/>
      <c r="Y124" s="33"/>
      <c r="Z124" s="293"/>
      <c r="AA124" s="294"/>
      <c r="AB124" s="33"/>
    </row>
    <row r="125" spans="1:28" ht="14.45" outlineLevel="1">
      <c r="A125" t="s">
        <v>4932</v>
      </c>
      <c r="B125" t="s">
        <v>4933</v>
      </c>
      <c r="C125" s="256">
        <f>VLOOKUP($B125,Tabel1[[REFERENTIE]:[Cebeo ID]],5,FALSE)</f>
        <v>0.57679999999999998</v>
      </c>
      <c r="D125" s="48">
        <v>2</v>
      </c>
      <c r="E125" s="293"/>
      <c r="F125" s="294"/>
      <c r="G125" s="33"/>
      <c r="H125" s="293"/>
      <c r="I125" s="294"/>
      <c r="J125" s="33"/>
      <c r="K125" s="293"/>
      <c r="L125" s="294"/>
      <c r="M125" s="33"/>
      <c r="N125" s="293"/>
      <c r="O125" s="294"/>
      <c r="P125" s="33"/>
      <c r="Q125" s="293"/>
      <c r="R125" s="294"/>
      <c r="S125" s="33"/>
      <c r="T125" s="293"/>
      <c r="U125" s="294"/>
      <c r="V125" s="33"/>
      <c r="W125" s="293"/>
      <c r="X125" s="294"/>
      <c r="Y125" s="33"/>
      <c r="Z125" s="293"/>
      <c r="AA125" s="294"/>
      <c r="AB125" s="33"/>
    </row>
    <row r="126" spans="1:28" ht="14.45" outlineLevel="1">
      <c r="A126" t="s">
        <v>4934</v>
      </c>
      <c r="B126" t="s">
        <v>4935</v>
      </c>
      <c r="C126" s="256">
        <f>VLOOKUP($B126,Tabel1[[REFERENTIE]:[Cebeo ID]],5,FALSE)</f>
        <v>0.27189999999999998</v>
      </c>
      <c r="D126" s="48">
        <v>2</v>
      </c>
      <c r="E126" s="293"/>
      <c r="F126" s="294"/>
      <c r="G126" s="33"/>
      <c r="H126" s="293"/>
      <c r="I126" s="294"/>
      <c r="J126" s="33"/>
      <c r="K126" s="293"/>
      <c r="L126" s="294"/>
      <c r="M126" s="33"/>
      <c r="N126" s="293"/>
      <c r="O126" s="294"/>
      <c r="P126" s="33"/>
      <c r="Q126" s="293"/>
      <c r="R126" s="294"/>
      <c r="S126" s="33"/>
      <c r="T126" s="293"/>
      <c r="U126" s="294"/>
      <c r="V126" s="33"/>
      <c r="W126" s="293"/>
      <c r="X126" s="294"/>
      <c r="Y126" s="33"/>
      <c r="Z126" s="293"/>
      <c r="AA126" s="294"/>
      <c r="AB126" s="33"/>
    </row>
    <row r="127" spans="1:28" ht="14.45" outlineLevel="1">
      <c r="A127" t="s">
        <v>4936</v>
      </c>
      <c r="B127" t="s">
        <v>4937</v>
      </c>
      <c r="C127" s="256">
        <f>VLOOKUP($B127,Tabel1[[REFERENTIE]:[Cebeo ID]],5,FALSE)</f>
        <v>0.88039999999999996</v>
      </c>
      <c r="D127" s="536">
        <v>1.2</v>
      </c>
      <c r="E127" s="293"/>
      <c r="F127" s="294"/>
      <c r="G127" s="33"/>
      <c r="H127" s="293"/>
      <c r="I127" s="294"/>
      <c r="J127" s="33"/>
      <c r="K127" s="293"/>
      <c r="L127" s="294"/>
      <c r="M127" s="33"/>
      <c r="N127" s="293"/>
      <c r="O127" s="294"/>
      <c r="P127" s="33"/>
      <c r="Q127" s="293"/>
      <c r="R127" s="294"/>
      <c r="S127" s="33"/>
      <c r="T127" s="293"/>
      <c r="U127" s="294"/>
      <c r="V127" s="33"/>
      <c r="W127" s="293"/>
      <c r="X127" s="294"/>
      <c r="Y127" s="33"/>
      <c r="Z127" s="293"/>
      <c r="AA127" s="294"/>
      <c r="AB127" s="33"/>
    </row>
    <row r="128" spans="1:28" ht="14.45" outlineLevel="1">
      <c r="A128" t="s">
        <v>4938</v>
      </c>
      <c r="B128" t="s">
        <v>4939</v>
      </c>
      <c r="C128" s="256">
        <f>VLOOKUP($B128,Tabel1[[REFERENTIE]:[Cebeo ID]],5,FALSE)</f>
        <v>1.4436</v>
      </c>
      <c r="D128" s="48">
        <v>1.5</v>
      </c>
      <c r="E128" s="293"/>
      <c r="F128" s="294"/>
      <c r="G128" s="33"/>
      <c r="H128" s="293"/>
      <c r="I128" s="294"/>
      <c r="J128" s="33"/>
      <c r="K128" s="293"/>
      <c r="L128" s="294"/>
      <c r="M128" s="33"/>
      <c r="N128" s="293"/>
      <c r="O128" s="294"/>
      <c r="P128" s="33"/>
      <c r="Q128" s="293"/>
      <c r="R128" s="294"/>
      <c r="S128" s="33"/>
      <c r="T128" s="293"/>
      <c r="U128" s="294"/>
      <c r="V128" s="33"/>
      <c r="W128" s="293"/>
      <c r="X128" s="294"/>
      <c r="Y128" s="33"/>
      <c r="Z128" s="293"/>
      <c r="AA128" s="294"/>
      <c r="AB128" s="33"/>
    </row>
    <row r="129" spans="1:28" ht="14.45" outlineLevel="1">
      <c r="A129" t="s">
        <v>4940</v>
      </c>
      <c r="B129" t="s">
        <v>4941</v>
      </c>
      <c r="C129" s="256">
        <f>VLOOKUP($B129,Tabel1[[REFERENTIE]:[Cebeo ID]],5,FALSE)</f>
        <v>1.3511</v>
      </c>
      <c r="D129" s="536">
        <v>1.2</v>
      </c>
      <c r="E129" s="293"/>
      <c r="F129" s="294"/>
      <c r="G129" s="33"/>
      <c r="H129" s="293"/>
      <c r="I129" s="294"/>
      <c r="J129" s="33"/>
      <c r="K129" s="293"/>
      <c r="L129" s="294"/>
      <c r="M129" s="33"/>
      <c r="N129" s="293"/>
      <c r="O129" s="294"/>
      <c r="P129" s="33"/>
      <c r="Q129" s="293"/>
      <c r="R129" s="294"/>
      <c r="S129" s="33"/>
      <c r="T129" s="293"/>
      <c r="U129" s="294"/>
      <c r="V129" s="33"/>
      <c r="W129" s="293"/>
      <c r="X129" s="294"/>
      <c r="Y129" s="33"/>
      <c r="Z129" s="293"/>
      <c r="AA129" s="294"/>
      <c r="AB129" s="33"/>
    </row>
    <row r="130" spans="1:28" ht="14.45" outlineLevel="1">
      <c r="A130" t="s">
        <v>4942</v>
      </c>
      <c r="B130" t="s">
        <v>4943</v>
      </c>
      <c r="C130" s="256">
        <f>VLOOKUP($B130,Tabel1[[REFERENTIE]:[Cebeo ID]],5,FALSE)</f>
        <v>2.1686000000000001</v>
      </c>
      <c r="D130" s="48">
        <v>1.5</v>
      </c>
      <c r="E130" s="293"/>
      <c r="F130" s="294"/>
      <c r="G130" s="33"/>
      <c r="H130" s="293"/>
      <c r="I130" s="294"/>
      <c r="J130" s="33"/>
      <c r="K130" s="293"/>
      <c r="L130" s="294"/>
      <c r="M130" s="33"/>
      <c r="N130" s="293"/>
      <c r="O130" s="294"/>
      <c r="P130" s="33"/>
      <c r="Q130" s="293"/>
      <c r="R130" s="294"/>
      <c r="S130" s="33"/>
      <c r="T130" s="293"/>
      <c r="U130" s="294"/>
      <c r="V130" s="33"/>
      <c r="W130" s="293"/>
      <c r="X130" s="294"/>
      <c r="Y130" s="33"/>
      <c r="Z130" s="293"/>
      <c r="AA130" s="294"/>
      <c r="AB130" s="33"/>
    </row>
    <row r="131" spans="1:28" ht="14.45" outlineLevel="1">
      <c r="A131" t="s">
        <v>4944</v>
      </c>
      <c r="B131" t="s">
        <v>4945</v>
      </c>
      <c r="C131" s="256">
        <f>VLOOKUP($B131,Tabel1[[REFERENTIE]:[Cebeo ID]],5,FALSE)</f>
        <v>2.1610999999999998</v>
      </c>
      <c r="D131" s="48">
        <v>2</v>
      </c>
      <c r="E131" s="293"/>
      <c r="F131" s="294"/>
      <c r="G131" s="33"/>
      <c r="H131" s="293"/>
      <c r="I131" s="294"/>
      <c r="J131" s="33"/>
      <c r="K131" s="293"/>
      <c r="L131" s="294"/>
      <c r="M131" s="33"/>
      <c r="N131" s="293"/>
      <c r="O131" s="294"/>
      <c r="P131" s="33"/>
      <c r="Q131" s="293"/>
      <c r="R131" s="294"/>
      <c r="S131" s="33"/>
      <c r="T131" s="293"/>
      <c r="U131" s="294"/>
      <c r="V131" s="33"/>
      <c r="W131" s="293"/>
      <c r="X131" s="294"/>
      <c r="Y131" s="33"/>
      <c r="Z131" s="293"/>
      <c r="AA131" s="294"/>
      <c r="AB131" s="33"/>
    </row>
    <row r="132" spans="1:28" ht="14.45" outlineLevel="1">
      <c r="A132" t="s">
        <v>4946</v>
      </c>
      <c r="B132" t="s">
        <v>4947</v>
      </c>
      <c r="C132" s="256">
        <f>VLOOKUP($B132,Tabel1[[REFERENTIE]:[Cebeo ID]],5,FALSE)</f>
        <v>3.6063000000000001</v>
      </c>
      <c r="D132" s="48">
        <v>2</v>
      </c>
      <c r="E132" s="293"/>
      <c r="F132" s="294"/>
      <c r="G132" s="33"/>
      <c r="H132" s="293"/>
      <c r="I132" s="294"/>
      <c r="J132" s="33"/>
      <c r="K132" s="293"/>
      <c r="L132" s="294"/>
      <c r="M132" s="33"/>
      <c r="N132" s="293"/>
      <c r="O132" s="294"/>
      <c r="P132" s="33"/>
      <c r="Q132" s="293"/>
      <c r="R132" s="294"/>
      <c r="S132" s="33"/>
      <c r="T132" s="293"/>
      <c r="U132" s="294"/>
      <c r="V132" s="33"/>
      <c r="W132" s="293"/>
      <c r="X132" s="294"/>
      <c r="Y132" s="33"/>
      <c r="Z132" s="293"/>
      <c r="AA132" s="294"/>
      <c r="AB132" s="33"/>
    </row>
    <row r="133" spans="1:28" ht="14.45" outlineLevel="1">
      <c r="A133" t="s">
        <v>4948</v>
      </c>
      <c r="B133" t="s">
        <v>4949</v>
      </c>
      <c r="C133" s="256">
        <f>VLOOKUP($B133,Tabel1[[REFERENTIE]:[Cebeo ID]],5,FALSE)</f>
        <v>4.3788</v>
      </c>
      <c r="D133" s="48">
        <v>2</v>
      </c>
      <c r="E133" s="293"/>
      <c r="F133" s="294"/>
      <c r="G133" s="33"/>
      <c r="H133" s="293"/>
      <c r="I133" s="294"/>
      <c r="J133" s="33"/>
      <c r="K133" s="293"/>
      <c r="L133" s="294"/>
      <c r="M133" s="33"/>
      <c r="N133" s="293"/>
      <c r="O133" s="294"/>
      <c r="P133" s="33"/>
      <c r="Q133" s="293"/>
      <c r="R133" s="294"/>
      <c r="S133" s="33"/>
      <c r="T133" s="293"/>
      <c r="U133" s="294"/>
      <c r="V133" s="33"/>
      <c r="W133" s="293"/>
      <c r="X133" s="294"/>
      <c r="Y133" s="33"/>
      <c r="Z133" s="293"/>
      <c r="AA133" s="294"/>
      <c r="AB133" s="33"/>
    </row>
    <row r="134" spans="1:28" ht="14.45" outlineLevel="1">
      <c r="A134" t="s">
        <v>4950</v>
      </c>
      <c r="B134" t="s">
        <v>4951</v>
      </c>
      <c r="C134" s="256">
        <f>VLOOKUP($B134,Tabel1[[REFERENTIE]:[Cebeo ID]],5,FALSE)</f>
        <v>6.5964999999999998</v>
      </c>
      <c r="D134" s="48">
        <v>4</v>
      </c>
      <c r="E134" s="293"/>
      <c r="F134" s="294"/>
      <c r="G134" s="33"/>
      <c r="H134" s="293"/>
      <c r="I134" s="294"/>
      <c r="J134" s="33"/>
      <c r="K134" s="293"/>
      <c r="L134" s="294"/>
      <c r="M134" s="33"/>
      <c r="N134" s="293"/>
      <c r="O134" s="294"/>
      <c r="P134" s="33"/>
      <c r="Q134" s="293"/>
      <c r="R134" s="294"/>
      <c r="S134" s="33"/>
      <c r="T134" s="293"/>
      <c r="U134" s="294"/>
      <c r="V134" s="33"/>
      <c r="W134" s="293"/>
      <c r="X134" s="294"/>
      <c r="Y134" s="33"/>
      <c r="Z134" s="293"/>
      <c r="AA134" s="294"/>
      <c r="AB134" s="33"/>
    </row>
    <row r="135" spans="1:28" ht="14.45" outlineLevel="1">
      <c r="A135" t="s">
        <v>4952</v>
      </c>
      <c r="B135" t="s">
        <v>4953</v>
      </c>
      <c r="C135" s="256">
        <f>VLOOKUP($B135,Tabel1[[REFERENTIE]:[Cebeo ID]],5,FALSE)</f>
        <v>0.56410000000000005</v>
      </c>
      <c r="D135" s="536">
        <v>1.2</v>
      </c>
      <c r="E135" s="293"/>
      <c r="F135" s="294"/>
      <c r="G135" s="33"/>
      <c r="H135" s="293"/>
      <c r="I135" s="294"/>
      <c r="J135" s="33"/>
      <c r="K135" s="293"/>
      <c r="L135" s="294"/>
      <c r="M135" s="33"/>
      <c r="N135" s="293"/>
      <c r="O135" s="294"/>
      <c r="P135" s="33"/>
      <c r="Q135" s="293"/>
      <c r="R135" s="294"/>
      <c r="S135" s="33"/>
      <c r="T135" s="293"/>
      <c r="U135" s="294"/>
      <c r="V135" s="33"/>
      <c r="W135" s="293"/>
      <c r="X135" s="294"/>
      <c r="Y135" s="33"/>
      <c r="Z135" s="293"/>
      <c r="AA135" s="294"/>
      <c r="AB135" s="33"/>
    </row>
    <row r="136" spans="1:28" ht="14.45" outlineLevel="1">
      <c r="A136" t="s">
        <v>4954</v>
      </c>
      <c r="B136" t="s">
        <v>4955</v>
      </c>
      <c r="C136" s="256">
        <f>VLOOKUP($B136,Tabel1[[REFERENTIE]:[Cebeo ID]],5,FALSE)</f>
        <v>0.96960000000000002</v>
      </c>
      <c r="D136" s="536">
        <v>1.2</v>
      </c>
      <c r="E136" s="293"/>
      <c r="F136" s="294"/>
      <c r="G136" s="33"/>
      <c r="H136" s="293"/>
      <c r="I136" s="294"/>
      <c r="J136" s="33"/>
      <c r="K136" s="293"/>
      <c r="L136" s="294"/>
      <c r="M136" s="33"/>
      <c r="N136" s="293"/>
      <c r="O136" s="294"/>
      <c r="P136" s="33"/>
      <c r="Q136" s="293"/>
      <c r="R136" s="294"/>
      <c r="S136" s="33"/>
      <c r="T136" s="293"/>
      <c r="U136" s="294"/>
      <c r="V136" s="33"/>
      <c r="W136" s="293"/>
      <c r="X136" s="294"/>
      <c r="Y136" s="33"/>
      <c r="Z136" s="293"/>
      <c r="AA136" s="294"/>
      <c r="AB136" s="33"/>
    </row>
    <row r="137" spans="1:28" ht="14.45" outlineLevel="1">
      <c r="A137" t="s">
        <v>4956</v>
      </c>
      <c r="B137" t="s">
        <v>4957</v>
      </c>
      <c r="C137" s="256">
        <f>VLOOKUP($B137,Tabel1[[REFERENTIE]:[Cebeo ID]],5,FALSE)</f>
        <v>1.0921000000000001</v>
      </c>
      <c r="D137" s="536">
        <v>1.2</v>
      </c>
      <c r="E137" s="293"/>
      <c r="F137" s="294"/>
      <c r="G137" s="33"/>
      <c r="H137" s="293"/>
      <c r="I137" s="294"/>
      <c r="J137" s="33"/>
      <c r="K137" s="293"/>
      <c r="L137" s="294"/>
      <c r="M137" s="33"/>
      <c r="N137" s="293"/>
      <c r="O137" s="294"/>
      <c r="P137" s="33"/>
      <c r="Q137" s="293"/>
      <c r="R137" s="294"/>
      <c r="S137" s="33"/>
      <c r="T137" s="293"/>
      <c r="U137" s="294"/>
      <c r="V137" s="33"/>
      <c r="W137" s="293"/>
      <c r="X137" s="294"/>
      <c r="Y137" s="33"/>
      <c r="Z137" s="293"/>
      <c r="AA137" s="294"/>
      <c r="AB137" s="33"/>
    </row>
    <row r="138" spans="1:28" ht="14.45" outlineLevel="1">
      <c r="A138" t="s">
        <v>4958</v>
      </c>
      <c r="B138" t="s">
        <v>4959</v>
      </c>
      <c r="C138" s="256">
        <f>VLOOKUP($B138,Tabel1[[REFERENTIE]:[Cebeo ID]],5,FALSE)</f>
        <v>1.4174</v>
      </c>
      <c r="D138" s="536">
        <v>1.5</v>
      </c>
      <c r="E138" s="293"/>
      <c r="F138" s="294"/>
      <c r="G138" s="33"/>
      <c r="H138" s="293"/>
      <c r="I138" s="294"/>
      <c r="J138" s="33"/>
      <c r="K138" s="293"/>
      <c r="L138" s="294"/>
      <c r="M138" s="33"/>
      <c r="N138" s="293"/>
      <c r="O138" s="294"/>
      <c r="P138" s="33"/>
      <c r="Q138" s="293"/>
      <c r="R138" s="294"/>
      <c r="S138" s="33"/>
      <c r="T138" s="293"/>
      <c r="U138" s="294"/>
      <c r="V138" s="33"/>
      <c r="W138" s="293"/>
      <c r="X138" s="294"/>
      <c r="Y138" s="33"/>
      <c r="Z138" s="293"/>
      <c r="AA138" s="294"/>
      <c r="AB138" s="33"/>
    </row>
    <row r="139" spans="1:28" ht="14.45" outlineLevel="1">
      <c r="A139" t="s">
        <v>4960</v>
      </c>
      <c r="B139" t="s">
        <v>4961</v>
      </c>
      <c r="C139" s="256">
        <f>VLOOKUP($B139,Tabel1[[REFERENTIE]:[Cebeo ID]],5,FALSE)</f>
        <v>2.8113999999999999</v>
      </c>
      <c r="D139" s="48">
        <v>2</v>
      </c>
      <c r="E139" s="293"/>
      <c r="F139" s="294"/>
      <c r="G139" s="33"/>
      <c r="H139" s="293"/>
      <c r="I139" s="294"/>
      <c r="J139" s="33"/>
      <c r="K139" s="293"/>
      <c r="L139" s="294"/>
      <c r="M139" s="33"/>
      <c r="N139" s="293"/>
      <c r="O139" s="294"/>
      <c r="P139" s="33"/>
      <c r="Q139" s="293"/>
      <c r="R139" s="294"/>
      <c r="S139" s="33"/>
      <c r="T139" s="293"/>
      <c r="U139" s="294"/>
      <c r="V139" s="33"/>
      <c r="W139" s="293"/>
      <c r="X139" s="294"/>
      <c r="Y139" s="33"/>
      <c r="Z139" s="293"/>
      <c r="AA139" s="294"/>
      <c r="AB139" s="33"/>
    </row>
    <row r="140" spans="1:28" ht="14.45" outlineLevel="1">
      <c r="A140" t="s">
        <v>4962</v>
      </c>
      <c r="B140" t="s">
        <v>4963</v>
      </c>
      <c r="C140" s="256">
        <f>VLOOKUP($B140,Tabel1[[REFERENTIE]:[Cebeo ID]],5,FALSE)</f>
        <v>1.1545000000000001</v>
      </c>
      <c r="D140" s="536">
        <v>1.5</v>
      </c>
      <c r="E140" s="293"/>
      <c r="F140" s="294"/>
      <c r="G140" s="33"/>
      <c r="H140" s="293"/>
      <c r="I140" s="294"/>
      <c r="J140" s="33"/>
      <c r="K140" s="293"/>
      <c r="L140" s="294"/>
      <c r="M140" s="33"/>
      <c r="N140" s="293"/>
      <c r="O140" s="294"/>
      <c r="P140" s="33"/>
      <c r="Q140" s="293"/>
      <c r="R140" s="294"/>
      <c r="S140" s="33"/>
      <c r="T140" s="293"/>
      <c r="U140" s="294"/>
      <c r="V140" s="33"/>
      <c r="W140" s="293"/>
      <c r="X140" s="294"/>
      <c r="Y140" s="33"/>
      <c r="Z140" s="293"/>
      <c r="AA140" s="294"/>
      <c r="AB140" s="33"/>
    </row>
    <row r="141" spans="1:28" ht="14.45" outlineLevel="1">
      <c r="A141" t="s">
        <v>4964</v>
      </c>
      <c r="B141" t="s">
        <v>4965</v>
      </c>
      <c r="C141" s="256">
        <f>VLOOKUP($B141,Tabel1[[REFERENTIE]:[Cebeo ID]],5,FALSE)</f>
        <v>1.9638</v>
      </c>
      <c r="D141" s="536">
        <v>1.5</v>
      </c>
      <c r="E141" s="293"/>
      <c r="F141" s="294"/>
      <c r="G141" s="33"/>
      <c r="H141" s="293"/>
      <c r="I141" s="294"/>
      <c r="J141" s="33"/>
      <c r="K141" s="293"/>
      <c r="L141" s="294"/>
      <c r="M141" s="33"/>
      <c r="N141" s="293"/>
      <c r="O141" s="294"/>
      <c r="P141" s="33"/>
      <c r="Q141" s="293"/>
      <c r="R141" s="294"/>
      <c r="S141" s="33"/>
      <c r="T141" s="293"/>
      <c r="U141" s="294"/>
      <c r="V141" s="33"/>
      <c r="W141" s="293"/>
      <c r="X141" s="294"/>
      <c r="Y141" s="33"/>
      <c r="Z141" s="293"/>
      <c r="AA141" s="294"/>
      <c r="AB141" s="33"/>
    </row>
    <row r="142" spans="1:28" ht="14.45" outlineLevel="1">
      <c r="A142" t="s">
        <v>4966</v>
      </c>
      <c r="B142" t="s">
        <v>4967</v>
      </c>
      <c r="C142" s="256">
        <f>VLOOKUP($B142,Tabel1[[REFERENTIE]:[Cebeo ID]],5,FALSE)</f>
        <v>1.5662</v>
      </c>
      <c r="D142" s="536">
        <v>1.5</v>
      </c>
      <c r="E142" s="293"/>
      <c r="F142" s="294"/>
      <c r="G142" s="33"/>
      <c r="H142" s="293"/>
      <c r="I142" s="294"/>
      <c r="J142" s="33"/>
      <c r="K142" s="293"/>
      <c r="L142" s="294"/>
      <c r="M142" s="33"/>
      <c r="N142" s="293"/>
      <c r="O142" s="294"/>
      <c r="P142" s="33"/>
      <c r="Q142" s="293"/>
      <c r="R142" s="294"/>
      <c r="S142" s="33"/>
      <c r="T142" s="293"/>
      <c r="U142" s="294"/>
      <c r="V142" s="33"/>
      <c r="W142" s="293"/>
      <c r="X142" s="294"/>
      <c r="Y142" s="33"/>
      <c r="Z142" s="293"/>
      <c r="AA142" s="294"/>
      <c r="AB142" s="33"/>
    </row>
    <row r="143" spans="1:28" ht="14.45" outlineLevel="1">
      <c r="A143" t="s">
        <v>4968</v>
      </c>
      <c r="B143" t="s">
        <v>4969</v>
      </c>
      <c r="C143" s="256">
        <f>VLOOKUP($B143,Tabel1[[REFERENTIE]:[Cebeo ID]],5,FALSE)</f>
        <v>2.5217000000000001</v>
      </c>
      <c r="D143" s="536">
        <v>1.5</v>
      </c>
      <c r="E143" s="293"/>
      <c r="F143" s="294"/>
      <c r="G143" s="33"/>
      <c r="H143" s="293"/>
      <c r="I143" s="294"/>
      <c r="J143" s="33"/>
      <c r="K143" s="293"/>
      <c r="L143" s="294"/>
      <c r="M143" s="33"/>
      <c r="N143" s="293"/>
      <c r="O143" s="294"/>
      <c r="P143" s="33"/>
      <c r="Q143" s="293"/>
      <c r="R143" s="294"/>
      <c r="S143" s="33"/>
      <c r="T143" s="293"/>
      <c r="U143" s="294"/>
      <c r="V143" s="33"/>
      <c r="W143" s="293"/>
      <c r="X143" s="294"/>
      <c r="Y143" s="33"/>
      <c r="Z143" s="293"/>
      <c r="AA143" s="294"/>
      <c r="AB143" s="33"/>
    </row>
    <row r="144" spans="1:28" ht="14.45" outlineLevel="1">
      <c r="A144" t="s">
        <v>4970</v>
      </c>
      <c r="B144" t="s">
        <v>4971</v>
      </c>
      <c r="C144" s="256">
        <f>VLOOKUP($B144,Tabel1[[REFERENTIE]:[Cebeo ID]],5,FALSE)</f>
        <v>1.5608</v>
      </c>
      <c r="D144" s="536">
        <v>1.5</v>
      </c>
      <c r="E144" s="293"/>
      <c r="F144" s="294"/>
      <c r="G144" s="33"/>
      <c r="H144" s="293"/>
      <c r="I144" s="294"/>
      <c r="J144" s="33"/>
      <c r="K144" s="293"/>
      <c r="L144" s="294"/>
      <c r="M144" s="33"/>
      <c r="N144" s="293"/>
      <c r="O144" s="294"/>
      <c r="P144" s="33"/>
      <c r="Q144" s="293"/>
      <c r="R144" s="294"/>
      <c r="S144" s="33"/>
      <c r="T144" s="293"/>
      <c r="U144" s="294"/>
      <c r="V144" s="33"/>
      <c r="W144" s="293"/>
      <c r="X144" s="294"/>
      <c r="Y144" s="33"/>
      <c r="Z144" s="293"/>
      <c r="AA144" s="294"/>
      <c r="AB144" s="33"/>
    </row>
    <row r="145" spans="1:28" ht="14.45" outlineLevel="1">
      <c r="A145" t="s">
        <v>4972</v>
      </c>
      <c r="B145" t="s">
        <v>4973</v>
      </c>
      <c r="C145" s="256">
        <f>VLOOKUP($B145,Tabel1[[REFERENTIE]:[Cebeo ID]],5,FALSE)</f>
        <v>2.4481000000000002</v>
      </c>
      <c r="D145" s="536">
        <v>1.5</v>
      </c>
      <c r="E145" s="293"/>
      <c r="F145" s="294"/>
      <c r="G145" s="33"/>
      <c r="H145" s="293"/>
      <c r="I145" s="294"/>
      <c r="J145" s="33"/>
      <c r="K145" s="293"/>
      <c r="L145" s="294"/>
      <c r="M145" s="33"/>
      <c r="N145" s="293"/>
      <c r="O145" s="294"/>
      <c r="P145" s="33"/>
      <c r="Q145" s="293"/>
      <c r="R145" s="294"/>
      <c r="S145" s="33"/>
      <c r="T145" s="293"/>
      <c r="U145" s="294"/>
      <c r="V145" s="33"/>
      <c r="W145" s="293"/>
      <c r="X145" s="294"/>
      <c r="Y145" s="33"/>
      <c r="Z145" s="293"/>
      <c r="AA145" s="294"/>
      <c r="AB145" s="33"/>
    </row>
    <row r="146" spans="1:28" ht="14.45" outlineLevel="1">
      <c r="A146" t="s">
        <v>4974</v>
      </c>
      <c r="B146" t="s">
        <v>4975</v>
      </c>
      <c r="C146" s="256">
        <f>VLOOKUP($B146,Tabel1[[REFERENTIE]:[Cebeo ID]],5,FALSE)</f>
        <v>2.1646999999999998</v>
      </c>
      <c r="D146" s="536">
        <v>1.5</v>
      </c>
      <c r="E146" s="293"/>
      <c r="F146" s="294"/>
      <c r="G146" s="33"/>
      <c r="H146" s="293"/>
      <c r="I146" s="294"/>
      <c r="J146" s="33"/>
      <c r="K146" s="293"/>
      <c r="L146" s="294"/>
      <c r="M146" s="33"/>
      <c r="N146" s="293"/>
      <c r="O146" s="294"/>
      <c r="P146" s="33"/>
      <c r="Q146" s="293"/>
      <c r="R146" s="294"/>
      <c r="S146" s="33"/>
      <c r="T146" s="293"/>
      <c r="U146" s="294"/>
      <c r="V146" s="33"/>
      <c r="W146" s="293"/>
      <c r="X146" s="294"/>
      <c r="Y146" s="33"/>
      <c r="Z146" s="293"/>
      <c r="AA146" s="294"/>
      <c r="AB146" s="33"/>
    </row>
    <row r="147" spans="1:28" ht="14.45" outlineLevel="1">
      <c r="A147" t="s">
        <v>4976</v>
      </c>
      <c r="B147" t="s">
        <v>4977</v>
      </c>
      <c r="C147" s="256">
        <f>VLOOKUP($B147,Tabel1[[REFERENTIE]:[Cebeo ID]],5,FALSE)</f>
        <v>2.8368000000000002</v>
      </c>
      <c r="D147" s="536">
        <v>1.5</v>
      </c>
      <c r="E147" s="293"/>
      <c r="F147" s="294"/>
      <c r="G147" s="33"/>
      <c r="H147" s="293"/>
      <c r="I147" s="294"/>
      <c r="J147" s="33"/>
      <c r="K147" s="293"/>
      <c r="L147" s="294"/>
      <c r="M147" s="33"/>
      <c r="N147" s="293"/>
      <c r="O147" s="294"/>
      <c r="P147" s="33"/>
      <c r="Q147" s="293"/>
      <c r="R147" s="294"/>
      <c r="S147" s="33"/>
      <c r="T147" s="293"/>
      <c r="U147" s="294"/>
      <c r="V147" s="33"/>
      <c r="W147" s="293"/>
      <c r="X147" s="294"/>
      <c r="Y147" s="33"/>
      <c r="Z147" s="293"/>
      <c r="AA147" s="294"/>
      <c r="AB147" s="33"/>
    </row>
    <row r="148" spans="1:28" ht="14.45" outlineLevel="1">
      <c r="A148" t="s">
        <v>4978</v>
      </c>
      <c r="B148" t="s">
        <v>4979</v>
      </c>
      <c r="C148" s="256">
        <f>VLOOKUP($B148,Tabel1[[REFERENTIE]:[Cebeo ID]],5,FALSE)</f>
        <v>4.9020999999999999</v>
      </c>
      <c r="D148" s="536">
        <v>3</v>
      </c>
      <c r="E148" s="293"/>
      <c r="F148" s="294"/>
      <c r="G148" s="33"/>
      <c r="H148" s="293"/>
      <c r="I148" s="294"/>
      <c r="J148" s="33"/>
      <c r="K148" s="293"/>
      <c r="L148" s="294"/>
      <c r="M148" s="33"/>
      <c r="N148" s="293"/>
      <c r="O148" s="294"/>
      <c r="P148" s="33"/>
      <c r="Q148" s="293"/>
      <c r="R148" s="294"/>
      <c r="S148" s="33"/>
      <c r="T148" s="293"/>
      <c r="U148" s="294"/>
      <c r="V148" s="33"/>
      <c r="W148" s="293"/>
      <c r="X148" s="294"/>
      <c r="Y148" s="33"/>
      <c r="Z148" s="293"/>
      <c r="AA148" s="294"/>
      <c r="AB148" s="33"/>
    </row>
    <row r="149" spans="1:28" ht="14.45" outlineLevel="1">
      <c r="A149" t="s">
        <v>4980</v>
      </c>
      <c r="B149" t="s">
        <v>4981</v>
      </c>
      <c r="C149" s="256">
        <f>VLOOKUP($B149,Tabel1[[REFERENTIE]:[Cebeo ID]],5,FALSE)</f>
        <v>2.8628</v>
      </c>
      <c r="D149" s="48">
        <v>1.5</v>
      </c>
      <c r="E149" s="293"/>
      <c r="F149" s="294"/>
      <c r="G149" s="33"/>
      <c r="H149" s="293"/>
      <c r="I149" s="294"/>
      <c r="J149" s="33"/>
      <c r="K149" s="293"/>
      <c r="L149" s="294"/>
      <c r="M149" s="33"/>
      <c r="N149" s="293"/>
      <c r="O149" s="294"/>
      <c r="P149" s="33"/>
      <c r="Q149" s="293"/>
      <c r="R149" s="294"/>
      <c r="S149" s="33"/>
      <c r="T149" s="293"/>
      <c r="U149" s="294"/>
      <c r="V149" s="33"/>
      <c r="W149" s="293"/>
      <c r="X149" s="294"/>
      <c r="Y149" s="33"/>
      <c r="Z149" s="293"/>
      <c r="AA149" s="294"/>
      <c r="AB149" s="33"/>
    </row>
    <row r="150" spans="1:28" ht="14.45" outlineLevel="1">
      <c r="A150" t="s">
        <v>4982</v>
      </c>
      <c r="B150" t="s">
        <v>4983</v>
      </c>
      <c r="C150" s="256">
        <f>VLOOKUP($B150,Tabel1[[REFERENTIE]:[Cebeo ID]],5,FALSE)</f>
        <v>2.0024000000000002</v>
      </c>
      <c r="D150" s="536">
        <v>1.5</v>
      </c>
      <c r="E150" s="293"/>
      <c r="F150" s="294"/>
      <c r="G150" s="33"/>
      <c r="H150" s="293"/>
      <c r="I150" s="294"/>
      <c r="J150" s="33"/>
      <c r="K150" s="293"/>
      <c r="L150" s="294"/>
      <c r="M150" s="33"/>
      <c r="N150" s="293"/>
      <c r="O150" s="294"/>
      <c r="P150" s="33"/>
      <c r="Q150" s="293"/>
      <c r="R150" s="294"/>
      <c r="S150" s="33"/>
      <c r="T150" s="293"/>
      <c r="U150" s="294"/>
      <c r="V150" s="33"/>
      <c r="W150" s="293"/>
      <c r="X150" s="294"/>
      <c r="Y150" s="33"/>
      <c r="Z150" s="293"/>
      <c r="AA150" s="294"/>
      <c r="AB150" s="33"/>
    </row>
    <row r="151" spans="1:28" ht="14.45" outlineLevel="1">
      <c r="A151" t="s">
        <v>4984</v>
      </c>
      <c r="B151" t="s">
        <v>4985</v>
      </c>
      <c r="C151" s="256">
        <f>VLOOKUP($B151,Tabel1[[REFERENTIE]:[Cebeo ID]],5,FALSE)</f>
        <v>2.9272</v>
      </c>
      <c r="D151" s="536">
        <v>1.5</v>
      </c>
      <c r="E151" s="293"/>
      <c r="F151" s="294"/>
      <c r="G151" s="33"/>
      <c r="H151" s="293"/>
      <c r="I151" s="294"/>
      <c r="J151" s="33"/>
      <c r="K151" s="293"/>
      <c r="L151" s="294"/>
      <c r="M151" s="33"/>
      <c r="N151" s="293"/>
      <c r="O151" s="294"/>
      <c r="P151" s="33"/>
      <c r="Q151" s="293"/>
      <c r="R151" s="294"/>
      <c r="S151" s="33"/>
      <c r="T151" s="293"/>
      <c r="U151" s="294"/>
      <c r="V151" s="33"/>
      <c r="W151" s="293"/>
      <c r="X151" s="294"/>
      <c r="Y151" s="33"/>
      <c r="Z151" s="293"/>
      <c r="AA151" s="294"/>
      <c r="AB151" s="33"/>
    </row>
    <row r="152" spans="1:28" ht="14.45" outlineLevel="1">
      <c r="A152" t="s">
        <v>4986</v>
      </c>
      <c r="B152" t="s">
        <v>4987</v>
      </c>
      <c r="C152" s="354">
        <v>8.5</v>
      </c>
      <c r="D152" s="536">
        <v>3.5</v>
      </c>
      <c r="E152" s="293"/>
      <c r="F152" s="294"/>
      <c r="G152" s="33"/>
      <c r="H152" s="293"/>
      <c r="I152" s="294"/>
      <c r="J152" s="33"/>
      <c r="K152" s="293"/>
      <c r="L152" s="294"/>
      <c r="M152" s="33"/>
      <c r="N152" s="293"/>
      <c r="O152" s="294"/>
      <c r="P152" s="33"/>
      <c r="Q152" s="293"/>
      <c r="R152" s="294"/>
      <c r="S152" s="33"/>
      <c r="T152" s="293"/>
      <c r="U152" s="294"/>
      <c r="V152" s="33"/>
      <c r="W152" s="293"/>
      <c r="X152" s="294"/>
      <c r="Y152" s="33"/>
      <c r="Z152" s="293"/>
      <c r="AA152" s="294"/>
      <c r="AB152" s="33"/>
    </row>
    <row r="153" spans="1:28" ht="14.45" outlineLevel="1">
      <c r="A153" t="s">
        <v>4988</v>
      </c>
      <c r="B153" t="s">
        <v>4989</v>
      </c>
      <c r="C153" s="256">
        <f>VLOOKUP($B153,Tabel1[[REFERENTIE]:[Cebeo ID]],5,FALSE)</f>
        <v>9.1326999999999998</v>
      </c>
      <c r="D153" s="536">
        <v>4</v>
      </c>
      <c r="E153" s="293"/>
      <c r="F153" s="294"/>
      <c r="G153" s="33"/>
      <c r="H153" s="293"/>
      <c r="I153" s="294"/>
      <c r="J153" s="33"/>
      <c r="K153" s="293"/>
      <c r="L153" s="294"/>
      <c r="M153" s="33"/>
      <c r="N153" s="293"/>
      <c r="O153" s="294"/>
      <c r="P153" s="33"/>
      <c r="Q153" s="293"/>
      <c r="R153" s="294"/>
      <c r="S153" s="33"/>
      <c r="T153" s="293"/>
      <c r="U153" s="294"/>
      <c r="V153" s="33"/>
      <c r="W153" s="293"/>
      <c r="X153" s="294"/>
      <c r="Y153" s="33"/>
      <c r="Z153" s="293"/>
      <c r="AA153" s="294"/>
      <c r="AB153" s="33"/>
    </row>
    <row r="154" spans="1:28" ht="14.45" outlineLevel="1">
      <c r="A154" t="s">
        <v>4990</v>
      </c>
      <c r="B154" t="s">
        <v>4991</v>
      </c>
      <c r="C154" s="256">
        <f>VLOOKUP($B154,Tabel1[[REFERENTIE]:[Cebeo ID]],5,FALSE)</f>
        <v>12.1752</v>
      </c>
      <c r="D154" s="536">
        <v>5.5</v>
      </c>
      <c r="E154" s="293"/>
      <c r="F154" s="294"/>
      <c r="G154" s="33"/>
      <c r="H154" s="293"/>
      <c r="I154" s="294"/>
      <c r="J154" s="33"/>
      <c r="K154" s="293"/>
      <c r="L154" s="294"/>
      <c r="M154" s="33"/>
      <c r="N154" s="293"/>
      <c r="O154" s="294"/>
      <c r="P154" s="33"/>
      <c r="Q154" s="293"/>
      <c r="R154" s="294"/>
      <c r="S154" s="33"/>
      <c r="T154" s="293"/>
      <c r="U154" s="294"/>
      <c r="V154" s="33"/>
      <c r="W154" s="293"/>
      <c r="X154" s="294"/>
      <c r="Y154" s="33"/>
      <c r="Z154" s="293"/>
      <c r="AA154" s="294"/>
      <c r="AB154" s="33"/>
    </row>
    <row r="155" spans="1:28" ht="14.45" outlineLevel="1">
      <c r="A155" t="s">
        <v>4992</v>
      </c>
      <c r="B155" t="s">
        <v>4993</v>
      </c>
      <c r="C155" s="256">
        <f>VLOOKUP($B155,Tabel1[[REFERENTIE]:[Cebeo ID]],5,FALSE)</f>
        <v>19.619800000000001</v>
      </c>
      <c r="D155" s="536">
        <v>6</v>
      </c>
      <c r="E155" s="293"/>
      <c r="F155" s="294"/>
      <c r="G155" s="33"/>
      <c r="H155" s="293"/>
      <c r="I155" s="294"/>
      <c r="J155" s="33"/>
      <c r="K155" s="293"/>
      <c r="L155" s="294"/>
      <c r="M155" s="33"/>
      <c r="N155" s="293"/>
      <c r="O155" s="294"/>
      <c r="P155" s="33"/>
      <c r="Q155" s="293"/>
      <c r="R155" s="294"/>
      <c r="S155" s="33"/>
      <c r="T155" s="293"/>
      <c r="U155" s="294"/>
      <c r="V155" s="33"/>
      <c r="W155" s="293"/>
      <c r="X155" s="294"/>
      <c r="Y155" s="33"/>
      <c r="Z155" s="293"/>
      <c r="AA155" s="294"/>
      <c r="AB155" s="33"/>
    </row>
    <row r="156" spans="1:28" ht="14.45" outlineLevel="1">
      <c r="A156" t="s">
        <v>4994</v>
      </c>
      <c r="B156" t="s">
        <v>4995</v>
      </c>
      <c r="C156" s="256">
        <f>VLOOKUP($B156,Tabel1[[REFERENTIE]:[Cebeo ID]],5,FALSE)</f>
        <v>31.180800000000001</v>
      </c>
      <c r="D156" s="536">
        <v>7</v>
      </c>
      <c r="E156" s="293"/>
      <c r="F156" s="294"/>
      <c r="G156" s="33"/>
      <c r="H156" s="293"/>
      <c r="I156" s="294"/>
      <c r="J156" s="33"/>
      <c r="K156" s="293"/>
      <c r="L156" s="294"/>
      <c r="M156" s="33"/>
      <c r="N156" s="293"/>
      <c r="O156" s="294"/>
      <c r="P156" s="33"/>
      <c r="Q156" s="293"/>
      <c r="R156" s="294"/>
      <c r="S156" s="33"/>
      <c r="T156" s="293"/>
      <c r="U156" s="294"/>
      <c r="V156" s="33"/>
      <c r="W156" s="293"/>
      <c r="X156" s="294"/>
      <c r="Y156" s="33"/>
      <c r="Z156" s="293"/>
      <c r="AA156" s="294"/>
      <c r="AB156" s="33"/>
    </row>
    <row r="157" spans="1:28" ht="14.45" outlineLevel="1">
      <c r="A157" t="s">
        <v>4996</v>
      </c>
      <c r="B157" t="s">
        <v>4997</v>
      </c>
      <c r="C157" s="256">
        <f>VLOOKUP($B157,Tabel1[[REFERENTIE]:[Cebeo ID]],5,FALSE)</f>
        <v>41.151899999999998</v>
      </c>
      <c r="D157" s="536">
        <v>8.5</v>
      </c>
      <c r="E157" s="293"/>
      <c r="F157" s="294"/>
      <c r="G157" s="33"/>
      <c r="H157" s="293"/>
      <c r="I157" s="294"/>
      <c r="J157" s="33"/>
      <c r="K157" s="293"/>
      <c r="L157" s="294"/>
      <c r="M157" s="33"/>
      <c r="N157" s="293"/>
      <c r="O157" s="294"/>
      <c r="P157" s="33"/>
      <c r="Q157" s="293"/>
      <c r="R157" s="294"/>
      <c r="S157" s="33"/>
      <c r="T157" s="293"/>
      <c r="U157" s="294"/>
      <c r="V157" s="33"/>
      <c r="W157" s="293"/>
      <c r="X157" s="294"/>
      <c r="Y157" s="33"/>
      <c r="Z157" s="293"/>
      <c r="AA157" s="294"/>
      <c r="AB157" s="33"/>
    </row>
    <row r="158" spans="1:28" ht="14.45" outlineLevel="1">
      <c r="A158" t="s">
        <v>4998</v>
      </c>
      <c r="B158" t="s">
        <v>4999</v>
      </c>
      <c r="C158" s="256">
        <f>VLOOKUP($B158,Tabel1[[REFERENTIE]:[Cebeo ID]],5,FALSE)</f>
        <v>59.138500000000001</v>
      </c>
      <c r="D158" s="536">
        <v>9.5</v>
      </c>
      <c r="E158" s="293"/>
      <c r="F158" s="294"/>
      <c r="G158" s="33"/>
      <c r="H158" s="293"/>
      <c r="I158" s="294"/>
      <c r="J158" s="33"/>
      <c r="K158" s="293"/>
      <c r="L158" s="294"/>
      <c r="M158" s="33"/>
      <c r="N158" s="293"/>
      <c r="O158" s="294"/>
      <c r="P158" s="33"/>
      <c r="Q158" s="293"/>
      <c r="R158" s="294"/>
      <c r="S158" s="33"/>
      <c r="T158" s="293"/>
      <c r="U158" s="294"/>
      <c r="V158" s="33"/>
      <c r="W158" s="293"/>
      <c r="X158" s="294"/>
      <c r="Y158" s="33"/>
      <c r="Z158" s="293"/>
      <c r="AA158" s="294"/>
      <c r="AB158" s="33"/>
    </row>
    <row r="159" spans="1:28" ht="14.45" outlineLevel="1">
      <c r="A159" t="s">
        <v>5000</v>
      </c>
      <c r="B159" t="s">
        <v>5001</v>
      </c>
      <c r="C159" s="256">
        <f>VLOOKUP($B159,Tabel1[[REFERENTIE]:[Cebeo ID]],5,FALSE)</f>
        <v>78.836200000000005</v>
      </c>
      <c r="D159" s="536">
        <v>11.5</v>
      </c>
      <c r="E159" s="293"/>
      <c r="F159" s="294"/>
      <c r="G159" s="33"/>
      <c r="H159" s="293"/>
      <c r="I159" s="294"/>
      <c r="J159" s="33"/>
      <c r="K159" s="293"/>
      <c r="L159" s="294"/>
      <c r="M159" s="33"/>
      <c r="N159" s="293"/>
      <c r="O159" s="294"/>
      <c r="P159" s="33"/>
      <c r="Q159" s="293"/>
      <c r="R159" s="294"/>
      <c r="S159" s="33"/>
      <c r="T159" s="293"/>
      <c r="U159" s="294"/>
      <c r="V159" s="33"/>
      <c r="W159" s="293"/>
      <c r="X159" s="294"/>
      <c r="Y159" s="33"/>
      <c r="Z159" s="293"/>
      <c r="AA159" s="294"/>
      <c r="AB159" s="33"/>
    </row>
    <row r="160" spans="1:28" ht="14.45" outlineLevel="1">
      <c r="A160" t="s">
        <v>5002</v>
      </c>
      <c r="B160" t="s">
        <v>5003</v>
      </c>
      <c r="C160" s="256">
        <f>VLOOKUP($B160,Tabel1[[REFERENTIE]:[Cebeo ID]],5,FALSE)</f>
        <v>119.28230000000001</v>
      </c>
      <c r="D160" s="536">
        <v>14.5</v>
      </c>
      <c r="E160" s="293"/>
      <c r="F160" s="294"/>
      <c r="G160" s="33"/>
      <c r="H160" s="293"/>
      <c r="I160" s="294"/>
      <c r="J160" s="33"/>
      <c r="K160" s="293"/>
      <c r="L160" s="294"/>
      <c r="M160" s="33"/>
      <c r="N160" s="293"/>
      <c r="O160" s="294"/>
      <c r="P160" s="33"/>
      <c r="Q160" s="293"/>
      <c r="R160" s="294"/>
      <c r="S160" s="33"/>
      <c r="T160" s="293"/>
      <c r="U160" s="294"/>
      <c r="V160" s="33"/>
      <c r="W160" s="293"/>
      <c r="X160" s="294"/>
      <c r="Y160" s="33"/>
      <c r="Z160" s="293"/>
      <c r="AA160" s="294"/>
      <c r="AB160" s="33"/>
    </row>
    <row r="161" spans="1:28" ht="14.45" outlineLevel="1">
      <c r="A161" t="s">
        <v>5004</v>
      </c>
      <c r="B161" s="512" t="s">
        <v>5005</v>
      </c>
      <c r="C161" s="256">
        <f>VLOOKUP($B161,Tabel1[[REFERENTIE]:[Cebeo ID]],5,FALSE)</f>
        <v>143.43119999999999</v>
      </c>
      <c r="D161" s="536">
        <v>17</v>
      </c>
      <c r="E161" s="293"/>
      <c r="F161" s="294"/>
      <c r="G161" s="33"/>
      <c r="H161" s="293"/>
      <c r="I161" s="294"/>
      <c r="J161" s="33"/>
      <c r="K161" s="293"/>
      <c r="L161" s="294"/>
      <c r="M161" s="33"/>
      <c r="N161" s="293"/>
      <c r="O161" s="294"/>
      <c r="P161" s="33"/>
      <c r="Q161" s="293"/>
      <c r="R161" s="294"/>
      <c r="S161" s="33"/>
      <c r="T161" s="293"/>
      <c r="U161" s="294"/>
      <c r="V161" s="33"/>
      <c r="W161" s="293"/>
      <c r="X161" s="294"/>
      <c r="Y161" s="33"/>
      <c r="Z161" s="293"/>
      <c r="AA161" s="294"/>
      <c r="AB161" s="33"/>
    </row>
    <row r="162" spans="1:28" ht="14.45" outlineLevel="1">
      <c r="A162" t="s">
        <v>5006</v>
      </c>
      <c r="B162" s="512" t="s">
        <v>5007</v>
      </c>
      <c r="C162" s="256">
        <f>VLOOKUP($B162,Tabel1[[REFERENTIE]:[Cebeo ID]],5,FALSE)</f>
        <v>191.85230000000001</v>
      </c>
      <c r="D162" s="536">
        <v>21</v>
      </c>
      <c r="E162" s="293"/>
      <c r="F162" s="294"/>
      <c r="G162" s="33"/>
      <c r="H162" s="293"/>
      <c r="I162" s="294"/>
      <c r="J162" s="33"/>
      <c r="K162" s="293"/>
      <c r="L162" s="294"/>
      <c r="M162" s="33"/>
      <c r="N162" s="293"/>
      <c r="O162" s="294"/>
      <c r="P162" s="33"/>
      <c r="Q162" s="293"/>
      <c r="R162" s="294"/>
      <c r="S162" s="33"/>
      <c r="T162" s="293"/>
      <c r="U162" s="294"/>
      <c r="V162" s="33"/>
      <c r="W162" s="293"/>
      <c r="X162" s="294"/>
      <c r="Y162" s="33"/>
      <c r="Z162" s="293"/>
      <c r="AA162" s="294"/>
      <c r="AB162" s="33"/>
    </row>
    <row r="163" spans="1:28" ht="14.45" outlineLevel="1">
      <c r="A163" t="s">
        <v>4974</v>
      </c>
      <c r="B163" t="s">
        <v>4975</v>
      </c>
      <c r="C163" s="256">
        <f>VLOOKUP($B163,Tabel1[[REFERENTIE]:[Cebeo ID]],5,FALSE)</f>
        <v>2.1646999999999998</v>
      </c>
      <c r="D163" s="536">
        <v>1.5</v>
      </c>
      <c r="E163" s="293"/>
      <c r="F163" s="294"/>
      <c r="G163" s="33"/>
      <c r="H163" s="293"/>
      <c r="I163" s="294"/>
      <c r="J163" s="33"/>
      <c r="K163" s="293"/>
      <c r="L163" s="294"/>
      <c r="M163" s="33"/>
      <c r="N163" s="293"/>
      <c r="O163" s="294"/>
      <c r="P163" s="33"/>
      <c r="Q163" s="293"/>
      <c r="R163" s="294"/>
      <c r="S163" s="33"/>
      <c r="T163" s="293"/>
      <c r="U163" s="294"/>
      <c r="V163" s="33"/>
      <c r="W163" s="293"/>
      <c r="X163" s="294"/>
      <c r="Y163" s="33"/>
      <c r="Z163" s="293"/>
      <c r="AA163" s="294"/>
      <c r="AB163" s="33"/>
    </row>
    <row r="164" spans="1:28" ht="14.45" outlineLevel="1">
      <c r="A164" t="s">
        <v>4976</v>
      </c>
      <c r="B164" t="s">
        <v>4977</v>
      </c>
      <c r="C164" s="256">
        <f>VLOOKUP($B164,Tabel1[[REFERENTIE]:[Cebeo ID]],5,FALSE)</f>
        <v>2.8368000000000002</v>
      </c>
      <c r="D164" s="536">
        <v>1.5</v>
      </c>
      <c r="E164" s="293"/>
      <c r="F164" s="294"/>
      <c r="G164" s="33"/>
      <c r="H164" s="293"/>
      <c r="I164" s="294"/>
      <c r="J164" s="33"/>
      <c r="K164" s="293"/>
      <c r="L164" s="294"/>
      <c r="M164" s="33"/>
      <c r="N164" s="293"/>
      <c r="O164" s="294"/>
      <c r="P164" s="33"/>
      <c r="Q164" s="293"/>
      <c r="R164" s="294"/>
      <c r="S164" s="33"/>
      <c r="T164" s="293"/>
      <c r="U164" s="294"/>
      <c r="V164" s="33"/>
      <c r="W164" s="293"/>
      <c r="X164" s="294"/>
      <c r="Y164" s="33"/>
      <c r="Z164" s="293"/>
      <c r="AA164" s="294"/>
      <c r="AB164" s="33"/>
    </row>
    <row r="165" spans="1:28" ht="14.45" outlineLevel="1">
      <c r="A165" t="s">
        <v>4978</v>
      </c>
      <c r="B165" t="s">
        <v>4999</v>
      </c>
      <c r="C165" s="256">
        <f>VLOOKUP($B165,Tabel1[[REFERENTIE]:[Cebeo ID]],5,FALSE)</f>
        <v>59.138500000000001</v>
      </c>
      <c r="D165" s="536">
        <v>9.5</v>
      </c>
      <c r="E165" s="293"/>
      <c r="F165" s="294"/>
      <c r="G165" s="33"/>
      <c r="H165" s="293"/>
      <c r="I165" s="294"/>
      <c r="J165" s="33"/>
      <c r="K165" s="293"/>
      <c r="L165" s="294"/>
      <c r="M165" s="33"/>
      <c r="N165" s="293"/>
      <c r="O165" s="294"/>
      <c r="P165" s="33"/>
      <c r="Q165" s="293"/>
      <c r="R165" s="294"/>
      <c r="S165" s="33"/>
      <c r="T165" s="293"/>
      <c r="U165" s="294"/>
      <c r="V165" s="33"/>
      <c r="W165" s="293"/>
      <c r="X165" s="294"/>
      <c r="Y165" s="33"/>
      <c r="Z165" s="293"/>
      <c r="AA165" s="294"/>
      <c r="AB165" s="33"/>
    </row>
    <row r="166" spans="1:28" ht="14.45" outlineLevel="1">
      <c r="A166" t="s">
        <v>5008</v>
      </c>
      <c r="B166" t="s">
        <v>5009</v>
      </c>
      <c r="C166" s="256">
        <f>VLOOKUP($B166,Tabel1[[REFERENTIE]:[Cebeo ID]],5,FALSE)</f>
        <v>6.0548000000000002</v>
      </c>
      <c r="D166" s="536">
        <v>3.5</v>
      </c>
      <c r="E166" s="293"/>
      <c r="F166" s="294"/>
      <c r="G166" s="33"/>
      <c r="H166" s="293"/>
      <c r="I166" s="294"/>
      <c r="J166" s="33"/>
      <c r="K166" s="293"/>
      <c r="L166" s="294"/>
      <c r="M166" s="33"/>
      <c r="N166" s="293"/>
      <c r="O166" s="294"/>
      <c r="P166" s="33"/>
      <c r="Q166" s="293"/>
      <c r="R166" s="294"/>
      <c r="S166" s="33"/>
      <c r="T166" s="293"/>
      <c r="U166" s="294"/>
      <c r="V166" s="33"/>
      <c r="W166" s="293"/>
      <c r="X166" s="294"/>
      <c r="Y166" s="33"/>
      <c r="Z166" s="293"/>
      <c r="AA166" s="294"/>
      <c r="AB166" s="33"/>
    </row>
    <row r="167" spans="1:28" ht="14.45" outlineLevel="1">
      <c r="A167" t="s">
        <v>5010</v>
      </c>
      <c r="B167" t="s">
        <v>4989</v>
      </c>
      <c r="C167" s="256">
        <v>10.5</v>
      </c>
      <c r="D167" s="536">
        <v>4</v>
      </c>
      <c r="E167" s="293"/>
      <c r="F167" s="294"/>
      <c r="G167" s="33"/>
      <c r="H167" s="293"/>
      <c r="I167" s="294"/>
      <c r="J167" s="33"/>
      <c r="K167" s="293"/>
      <c r="L167" s="294"/>
      <c r="M167" s="33"/>
      <c r="N167" s="293"/>
      <c r="O167" s="294"/>
      <c r="P167" s="33"/>
      <c r="Q167" s="293"/>
      <c r="R167" s="294"/>
      <c r="S167" s="33"/>
      <c r="T167" s="293"/>
      <c r="U167" s="294"/>
      <c r="V167" s="33"/>
      <c r="W167" s="293"/>
      <c r="X167" s="294"/>
      <c r="Y167" s="33"/>
      <c r="Z167" s="293"/>
      <c r="AA167" s="294"/>
      <c r="AB167" s="33"/>
    </row>
    <row r="168" spans="1:28" ht="14.45" outlineLevel="1">
      <c r="A168" t="s">
        <v>5011</v>
      </c>
      <c r="B168" t="s">
        <v>5012</v>
      </c>
      <c r="C168" s="256">
        <f>VLOOKUP($B168,Tabel1[[REFERENTIE]:[Cebeo ID]],5,FALSE)</f>
        <v>13.8759</v>
      </c>
      <c r="D168" s="536">
        <v>5.5</v>
      </c>
      <c r="E168" s="293"/>
      <c r="F168" s="294"/>
      <c r="G168" s="33"/>
      <c r="H168" s="293"/>
      <c r="I168" s="294"/>
      <c r="J168" s="33"/>
      <c r="K168" s="293"/>
      <c r="L168" s="294"/>
      <c r="M168" s="33"/>
      <c r="N168" s="293"/>
      <c r="O168" s="294"/>
      <c r="P168" s="33"/>
      <c r="Q168" s="293"/>
      <c r="R168" s="294"/>
      <c r="S168" s="33"/>
      <c r="T168" s="293"/>
      <c r="U168" s="294"/>
      <c r="V168" s="33"/>
      <c r="W168" s="293"/>
      <c r="X168" s="294"/>
      <c r="Y168" s="33"/>
      <c r="Z168" s="293"/>
      <c r="AA168" s="294"/>
      <c r="AB168" s="33"/>
    </row>
    <row r="169" spans="1:28" ht="14.45" outlineLevel="1">
      <c r="A169" t="s">
        <v>5013</v>
      </c>
      <c r="B169" t="s">
        <v>4993</v>
      </c>
      <c r="C169" s="256">
        <f>VLOOKUP($B169,Tabel1[[REFERENTIE]:[Cebeo ID]],5,FALSE)</f>
        <v>19.619800000000001</v>
      </c>
      <c r="D169" s="536">
        <v>6</v>
      </c>
      <c r="E169" s="293"/>
      <c r="F169" s="294"/>
      <c r="G169" s="33"/>
      <c r="H169" s="293"/>
      <c r="I169" s="294"/>
      <c r="J169" s="33"/>
      <c r="K169" s="293"/>
      <c r="L169" s="294"/>
      <c r="M169" s="33"/>
      <c r="N169" s="293"/>
      <c r="O169" s="294"/>
      <c r="P169" s="33"/>
      <c r="Q169" s="293"/>
      <c r="R169" s="294"/>
      <c r="S169" s="33"/>
      <c r="T169" s="293"/>
      <c r="U169" s="294"/>
      <c r="V169" s="33"/>
      <c r="W169" s="293"/>
      <c r="X169" s="294"/>
      <c r="Y169" s="33"/>
      <c r="Z169" s="293"/>
      <c r="AA169" s="294"/>
      <c r="AB169" s="33"/>
    </row>
    <row r="170" spans="1:28" ht="14.45" outlineLevel="1">
      <c r="A170" t="s">
        <v>5014</v>
      </c>
      <c r="B170" t="s">
        <v>5015</v>
      </c>
      <c r="C170" s="256">
        <f>VLOOKUP($B170,Tabel1[[REFERENTIE]:[Cebeo ID]],5,FALSE)</f>
        <v>41.151899999999998</v>
      </c>
      <c r="D170" s="536">
        <v>8.5</v>
      </c>
      <c r="E170" s="293"/>
      <c r="F170" s="294"/>
      <c r="G170" s="33"/>
      <c r="H170" s="293"/>
      <c r="I170" s="294"/>
      <c r="J170" s="33"/>
      <c r="K170" s="293"/>
      <c r="L170" s="294"/>
      <c r="M170" s="33"/>
      <c r="N170" s="293"/>
      <c r="O170" s="294"/>
      <c r="P170" s="33"/>
      <c r="Q170" s="293"/>
      <c r="R170" s="294"/>
      <c r="S170" s="33"/>
      <c r="T170" s="293"/>
      <c r="U170" s="294"/>
      <c r="V170" s="33"/>
      <c r="W170" s="293"/>
      <c r="X170" s="294"/>
      <c r="Y170" s="33"/>
      <c r="Z170" s="293"/>
      <c r="AA170" s="294"/>
      <c r="AB170" s="33"/>
    </row>
    <row r="171" spans="1:28" ht="14.45" outlineLevel="1">
      <c r="A171" t="s">
        <v>5016</v>
      </c>
      <c r="B171" t="s">
        <v>5017</v>
      </c>
      <c r="C171" s="256">
        <f>VLOOKUP($B171,Tabel1[[REFERENTIE]:[Cebeo ID]],5,FALSE)</f>
        <v>78.836200000000005</v>
      </c>
      <c r="D171" s="536">
        <v>11.5</v>
      </c>
      <c r="E171" s="293"/>
      <c r="F171" s="294"/>
      <c r="G171" s="33"/>
      <c r="H171" s="293"/>
      <c r="I171" s="294"/>
      <c r="J171" s="33"/>
      <c r="K171" s="293"/>
      <c r="L171" s="294"/>
      <c r="M171" s="33"/>
      <c r="N171" s="293"/>
      <c r="O171" s="294"/>
      <c r="P171" s="33"/>
      <c r="Q171" s="293"/>
      <c r="R171" s="294"/>
      <c r="S171" s="33"/>
      <c r="T171" s="293"/>
      <c r="U171" s="294"/>
      <c r="V171" s="33"/>
      <c r="W171" s="293"/>
      <c r="X171" s="294"/>
      <c r="Y171" s="33"/>
      <c r="Z171" s="293"/>
      <c r="AA171" s="294"/>
      <c r="AB171" s="33"/>
    </row>
    <row r="172" spans="1:28" ht="14.45" outlineLevel="1">
      <c r="A172" t="s">
        <v>5018</v>
      </c>
      <c r="B172" t="s">
        <v>5019</v>
      </c>
      <c r="C172" s="256">
        <f>VLOOKUP($B172,Tabel1[[REFERENTIE]:[Cebeo ID]],5,FALSE)</f>
        <v>2.8144999999999998</v>
      </c>
      <c r="D172" s="536">
        <v>1.5</v>
      </c>
      <c r="E172" s="293"/>
      <c r="F172" s="294"/>
      <c r="G172" s="33"/>
      <c r="H172" s="293"/>
      <c r="I172" s="294"/>
      <c r="J172" s="33"/>
      <c r="K172" s="293"/>
      <c r="L172" s="294"/>
      <c r="M172" s="33"/>
      <c r="N172" s="293"/>
      <c r="O172" s="294"/>
      <c r="P172" s="33"/>
      <c r="Q172" s="293"/>
      <c r="R172" s="294"/>
      <c r="S172" s="33"/>
      <c r="T172" s="293"/>
      <c r="U172" s="294"/>
      <c r="V172" s="33"/>
      <c r="W172" s="293"/>
      <c r="X172" s="294"/>
      <c r="Y172" s="33"/>
      <c r="Z172" s="293"/>
      <c r="AA172" s="294"/>
      <c r="AB172" s="33"/>
    </row>
    <row r="173" spans="1:28" ht="14.45" outlineLevel="1">
      <c r="A173" t="s">
        <v>5020</v>
      </c>
      <c r="B173" t="s">
        <v>5021</v>
      </c>
      <c r="C173" s="256">
        <f>VLOOKUP($B173,Tabel1[[REFERENTIE]:[Cebeo ID]],5,FALSE)</f>
        <v>4.1612</v>
      </c>
      <c r="D173" s="536">
        <v>1.5</v>
      </c>
      <c r="E173" s="293"/>
      <c r="F173" s="294"/>
      <c r="G173" s="33"/>
      <c r="H173" s="293"/>
      <c r="I173" s="294"/>
      <c r="J173" s="33"/>
      <c r="K173" s="293"/>
      <c r="L173" s="294"/>
      <c r="M173" s="33"/>
      <c r="N173" s="293"/>
      <c r="O173" s="294"/>
      <c r="P173" s="33"/>
      <c r="Q173" s="293"/>
      <c r="R173" s="294"/>
      <c r="S173" s="33"/>
      <c r="T173" s="293"/>
      <c r="U173" s="294"/>
      <c r="V173" s="33"/>
      <c r="W173" s="293"/>
      <c r="X173" s="294"/>
      <c r="Y173" s="33"/>
      <c r="Z173" s="293"/>
      <c r="AA173" s="294"/>
      <c r="AB173" s="33"/>
    </row>
    <row r="174" spans="1:28" ht="14.45" outlineLevel="1">
      <c r="A174" t="s">
        <v>5022</v>
      </c>
      <c r="B174" t="s">
        <v>5023</v>
      </c>
      <c r="C174" s="256">
        <f>VLOOKUP($B174,Tabel1[[REFERENTIE]:[Cebeo ID]],5,FALSE)</f>
        <v>5.6006999999999998</v>
      </c>
      <c r="D174" s="48">
        <v>3</v>
      </c>
      <c r="E174" s="293"/>
      <c r="F174" s="294"/>
      <c r="G174" s="33"/>
      <c r="H174" s="293"/>
      <c r="I174" s="294"/>
      <c r="J174" s="33"/>
      <c r="K174" s="293"/>
      <c r="L174" s="294"/>
      <c r="M174" s="33"/>
      <c r="N174" s="293"/>
      <c r="O174" s="294"/>
      <c r="P174" s="33"/>
      <c r="Q174" s="293"/>
      <c r="R174" s="294"/>
      <c r="S174" s="33"/>
      <c r="T174" s="293"/>
      <c r="U174" s="294"/>
      <c r="V174" s="33"/>
      <c r="W174" s="293"/>
      <c r="X174" s="294"/>
      <c r="Y174" s="33"/>
      <c r="Z174" s="293"/>
      <c r="AA174" s="294"/>
      <c r="AB174" s="33"/>
    </row>
    <row r="175" spans="1:28" ht="14.45" outlineLevel="1">
      <c r="A175" t="s">
        <v>5024</v>
      </c>
      <c r="B175" t="s">
        <v>5025</v>
      </c>
      <c r="C175" s="256">
        <f>VLOOKUP($B175,Tabel1[[REFERENTIE]:[Cebeo ID]],5,FALSE)</f>
        <v>7.7956000000000003</v>
      </c>
      <c r="D175" s="536">
        <v>3.5</v>
      </c>
      <c r="E175" s="293"/>
      <c r="F175" s="294"/>
      <c r="G175" s="33"/>
      <c r="H175" s="293"/>
      <c r="I175" s="294"/>
      <c r="J175" s="33"/>
      <c r="K175" s="293"/>
      <c r="L175" s="294"/>
      <c r="M175" s="33"/>
      <c r="N175" s="293"/>
      <c r="O175" s="294"/>
      <c r="P175" s="33"/>
      <c r="Q175" s="293"/>
      <c r="R175" s="294"/>
      <c r="S175" s="33"/>
      <c r="T175" s="293"/>
      <c r="U175" s="294"/>
      <c r="V175" s="33"/>
      <c r="W175" s="293"/>
      <c r="X175" s="294"/>
      <c r="Y175" s="33"/>
      <c r="Z175" s="293"/>
      <c r="AA175" s="294"/>
      <c r="AB175" s="33"/>
    </row>
    <row r="176" spans="1:28" ht="14.45" outlineLevel="1">
      <c r="A176" t="s">
        <v>5026</v>
      </c>
      <c r="B176" t="s">
        <v>5027</v>
      </c>
      <c r="C176" s="256">
        <f>VLOOKUP($B176,Tabel1[[REFERENTIE]:[Cebeo ID]],5,FALSE)</f>
        <v>11.9215</v>
      </c>
      <c r="D176" s="536">
        <v>4</v>
      </c>
      <c r="E176" s="293"/>
      <c r="F176" s="294"/>
      <c r="G176" s="33"/>
      <c r="H176" s="293"/>
      <c r="I176" s="294"/>
      <c r="J176" s="33"/>
      <c r="K176" s="293"/>
      <c r="L176" s="294"/>
      <c r="M176" s="33"/>
      <c r="N176" s="293"/>
      <c r="O176" s="294"/>
      <c r="P176" s="33"/>
      <c r="Q176" s="293"/>
      <c r="R176" s="294"/>
      <c r="S176" s="33"/>
      <c r="T176" s="293"/>
      <c r="U176" s="294"/>
      <c r="V176" s="33"/>
      <c r="W176" s="293"/>
      <c r="X176" s="294"/>
      <c r="Y176" s="33"/>
      <c r="Z176" s="293"/>
      <c r="AA176" s="294"/>
      <c r="AB176" s="33"/>
    </row>
    <row r="177" spans="1:28" ht="14.45" outlineLevel="1">
      <c r="A177" t="s">
        <v>5028</v>
      </c>
      <c r="B177" t="s">
        <v>5029</v>
      </c>
      <c r="C177" s="256">
        <f>VLOOKUP($B177,Tabel1[[REFERENTIE]:[Cebeo ID]],5,FALSE)</f>
        <v>17.5318</v>
      </c>
      <c r="D177" s="536">
        <v>5.5</v>
      </c>
      <c r="E177" s="293"/>
      <c r="F177" s="294"/>
      <c r="G177" s="33"/>
      <c r="H177" s="293"/>
      <c r="I177" s="294"/>
      <c r="J177" s="33"/>
      <c r="K177" s="293"/>
      <c r="L177" s="294"/>
      <c r="M177" s="33"/>
      <c r="N177" s="293"/>
      <c r="O177" s="294"/>
      <c r="P177" s="33"/>
      <c r="Q177" s="293"/>
      <c r="R177" s="294"/>
      <c r="S177" s="33"/>
      <c r="T177" s="293"/>
      <c r="U177" s="294"/>
      <c r="V177" s="33"/>
      <c r="W177" s="293"/>
      <c r="X177" s="294"/>
      <c r="Y177" s="33"/>
      <c r="Z177" s="293"/>
      <c r="AA177" s="294"/>
      <c r="AB177" s="33"/>
    </row>
    <row r="178" spans="1:28" ht="14.45" outlineLevel="1">
      <c r="A178" t="s">
        <v>5030</v>
      </c>
      <c r="B178" t="s">
        <v>5031</v>
      </c>
      <c r="C178" s="256">
        <f>VLOOKUP($B178,Tabel1[[REFERENTIE]:[Cebeo ID]],5,FALSE)</f>
        <v>26.043600000000001</v>
      </c>
      <c r="D178" s="536">
        <v>6</v>
      </c>
      <c r="E178" s="293"/>
      <c r="F178" s="294"/>
      <c r="G178" s="33"/>
      <c r="H178" s="293"/>
      <c r="I178" s="294"/>
      <c r="J178" s="33"/>
      <c r="K178" s="293"/>
      <c r="L178" s="294"/>
      <c r="M178" s="33"/>
      <c r="N178" s="293"/>
      <c r="O178" s="294"/>
      <c r="P178" s="33"/>
      <c r="Q178" s="293"/>
      <c r="R178" s="294"/>
      <c r="S178" s="33"/>
      <c r="T178" s="293"/>
      <c r="U178" s="294"/>
      <c r="V178" s="33"/>
      <c r="W178" s="293"/>
      <c r="X178" s="294"/>
      <c r="Y178" s="33"/>
      <c r="Z178" s="293"/>
      <c r="AA178" s="294"/>
      <c r="AB178" s="33"/>
    </row>
    <row r="179" spans="1:28" ht="14.45" outlineLevel="1">
      <c r="A179" t="s">
        <v>5032</v>
      </c>
      <c r="B179" t="s">
        <v>5033</v>
      </c>
      <c r="C179" s="256">
        <f>VLOOKUP($B179,Tabel1[[REFERENTIE]:[Cebeo ID]],5,FALSE)</f>
        <v>3.3534999999999999</v>
      </c>
      <c r="D179" s="48">
        <v>2.5</v>
      </c>
      <c r="E179" s="293"/>
      <c r="F179" s="294"/>
      <c r="G179" s="33"/>
      <c r="H179" s="293"/>
      <c r="I179" s="294"/>
      <c r="J179" s="33"/>
      <c r="K179" s="293"/>
      <c r="L179" s="294"/>
      <c r="M179" s="33"/>
      <c r="N179" s="293"/>
      <c r="O179" s="294"/>
      <c r="P179" s="33"/>
      <c r="Q179" s="293"/>
      <c r="R179" s="294"/>
      <c r="S179" s="33"/>
      <c r="T179" s="293"/>
      <c r="U179" s="294"/>
      <c r="V179" s="33"/>
      <c r="W179" s="293"/>
      <c r="X179" s="294"/>
      <c r="Y179" s="33"/>
      <c r="Z179" s="293"/>
      <c r="AA179" s="294"/>
      <c r="AB179" s="33"/>
    </row>
    <row r="180" spans="1:28" ht="14.45" outlineLevel="1">
      <c r="A180" t="s">
        <v>5034</v>
      </c>
      <c r="B180" t="s">
        <v>5035</v>
      </c>
      <c r="C180" s="256">
        <f>VLOOKUP($B180,Tabel1[[REFERENTIE]:[Cebeo ID]],5,FALSE)</f>
        <v>4.5057</v>
      </c>
      <c r="D180" s="48">
        <v>3</v>
      </c>
      <c r="E180" s="293"/>
      <c r="F180" s="294"/>
      <c r="G180" s="33"/>
      <c r="H180" s="293"/>
      <c r="I180" s="294"/>
      <c r="J180" s="33"/>
      <c r="K180" s="293"/>
      <c r="L180" s="294"/>
      <c r="M180" s="33"/>
      <c r="N180" s="293"/>
      <c r="O180" s="294"/>
      <c r="P180" s="33"/>
      <c r="Q180" s="293"/>
      <c r="R180" s="294"/>
      <c r="S180" s="33"/>
      <c r="T180" s="293"/>
      <c r="U180" s="294"/>
      <c r="V180" s="33"/>
      <c r="W180" s="293"/>
      <c r="X180" s="294"/>
      <c r="Y180" s="33"/>
      <c r="Z180" s="293"/>
      <c r="AA180" s="294"/>
      <c r="AB180" s="33"/>
    </row>
    <row r="181" spans="1:28" ht="14.45" outlineLevel="1">
      <c r="A181" t="s">
        <v>5036</v>
      </c>
      <c r="B181" t="s">
        <v>5037</v>
      </c>
      <c r="C181" s="256">
        <f>VLOOKUP($B181,Tabel1[[REFERENTIE]:[Cebeo ID]],5,FALSE)</f>
        <v>6.3422000000000001</v>
      </c>
      <c r="D181" s="48">
        <v>3</v>
      </c>
      <c r="E181" s="293"/>
      <c r="F181" s="294"/>
      <c r="G181" s="33"/>
      <c r="H181" s="293"/>
      <c r="I181" s="294"/>
      <c r="J181" s="33"/>
      <c r="K181" s="293"/>
      <c r="L181" s="294"/>
      <c r="M181" s="33"/>
      <c r="N181" s="293"/>
      <c r="O181" s="294"/>
      <c r="P181" s="33"/>
      <c r="Q181" s="293"/>
      <c r="R181" s="294"/>
      <c r="S181" s="33"/>
      <c r="T181" s="293"/>
      <c r="U181" s="294"/>
      <c r="V181" s="33"/>
      <c r="W181" s="293"/>
      <c r="X181" s="294"/>
      <c r="Y181" s="33"/>
      <c r="Z181" s="293"/>
      <c r="AA181" s="294"/>
      <c r="AB181" s="33"/>
    </row>
    <row r="182" spans="1:28" ht="14.45" outlineLevel="1">
      <c r="A182" t="s">
        <v>5038</v>
      </c>
      <c r="B182" t="s">
        <v>5039</v>
      </c>
      <c r="C182" s="256">
        <f>VLOOKUP($B182,Tabel1[[REFERENTIE]:[Cebeo ID]],5,FALSE)</f>
        <v>8.9013000000000009</v>
      </c>
      <c r="D182" s="48">
        <v>4</v>
      </c>
      <c r="E182" s="293"/>
      <c r="F182" s="294"/>
      <c r="G182" s="33"/>
      <c r="H182" s="293"/>
      <c r="I182" s="294"/>
      <c r="J182" s="33"/>
      <c r="K182" s="293"/>
      <c r="L182" s="294"/>
      <c r="M182" s="33"/>
      <c r="N182" s="293"/>
      <c r="O182" s="294"/>
      <c r="P182" s="33"/>
      <c r="Q182" s="293"/>
      <c r="R182" s="294"/>
      <c r="S182" s="33"/>
      <c r="T182" s="293"/>
      <c r="U182" s="294"/>
      <c r="V182" s="33"/>
      <c r="W182" s="293"/>
      <c r="X182" s="294"/>
      <c r="Y182" s="33"/>
      <c r="Z182" s="293"/>
      <c r="AA182" s="294"/>
      <c r="AB182" s="33"/>
    </row>
    <row r="183" spans="1:28" ht="14.45" outlineLevel="1">
      <c r="A183" t="s">
        <v>5040</v>
      </c>
      <c r="B183" t="s">
        <v>5041</v>
      </c>
      <c r="C183" s="256">
        <f>VLOOKUP($B183,Tabel1[[REFERENTIE]:[Cebeo ID]],5,FALSE)</f>
        <v>9.5832999999999995</v>
      </c>
      <c r="D183" s="48">
        <v>5</v>
      </c>
      <c r="E183" s="293"/>
      <c r="F183" s="294"/>
      <c r="G183" s="33"/>
      <c r="H183" s="293"/>
      <c r="I183" s="294"/>
      <c r="J183" s="33"/>
      <c r="K183" s="293"/>
      <c r="L183" s="294"/>
      <c r="M183" s="33"/>
      <c r="N183" s="293"/>
      <c r="O183" s="294"/>
      <c r="P183" s="33"/>
      <c r="Q183" s="293"/>
      <c r="R183" s="294"/>
      <c r="S183" s="33"/>
      <c r="T183" s="293"/>
      <c r="U183" s="294"/>
      <c r="V183" s="33"/>
      <c r="W183" s="293"/>
      <c r="X183" s="294"/>
      <c r="Y183" s="33"/>
      <c r="Z183" s="293"/>
      <c r="AA183" s="294"/>
      <c r="AB183" s="33"/>
    </row>
    <row r="184" spans="1:28" ht="14.45" outlineLevel="1">
      <c r="A184" t="s">
        <v>5042</v>
      </c>
      <c r="B184" t="s">
        <v>5043</v>
      </c>
      <c r="C184" s="256">
        <f>VLOOKUP($B184,Tabel1[[REFERENTIE]:[Cebeo ID]],5,FALSE)</f>
        <v>12.818899999999999</v>
      </c>
      <c r="D184" s="48">
        <v>6</v>
      </c>
      <c r="E184" s="293"/>
      <c r="F184" s="294"/>
      <c r="G184" s="33"/>
      <c r="H184" s="293"/>
      <c r="I184" s="294"/>
      <c r="J184" s="33"/>
      <c r="K184" s="293"/>
      <c r="L184" s="294"/>
      <c r="M184" s="33"/>
      <c r="N184" s="293"/>
      <c r="O184" s="294"/>
      <c r="P184" s="33"/>
      <c r="Q184" s="293"/>
      <c r="R184" s="294"/>
      <c r="S184" s="33"/>
      <c r="T184" s="293"/>
      <c r="U184" s="294"/>
      <c r="V184" s="33"/>
      <c r="W184" s="293"/>
      <c r="X184" s="294"/>
      <c r="Y184" s="33"/>
      <c r="Z184" s="293"/>
      <c r="AA184" s="294"/>
      <c r="AB184" s="33"/>
    </row>
    <row r="185" spans="1:28" ht="14.45" outlineLevel="1">
      <c r="A185" t="s">
        <v>5044</v>
      </c>
      <c r="B185" t="s">
        <v>5045</v>
      </c>
      <c r="C185" s="256">
        <f>VLOOKUP($B185,Tabel1[[REFERENTIE]:[Cebeo ID]],5,FALSE)</f>
        <v>16.2804</v>
      </c>
      <c r="D185" s="48">
        <v>7</v>
      </c>
      <c r="E185" s="293"/>
      <c r="F185" s="294"/>
      <c r="G185" s="33"/>
      <c r="H185" s="293"/>
      <c r="I185" s="294"/>
      <c r="J185" s="33"/>
      <c r="K185" s="293"/>
      <c r="L185" s="294"/>
      <c r="M185" s="33"/>
      <c r="N185" s="293"/>
      <c r="O185" s="294"/>
      <c r="P185" s="33"/>
      <c r="Q185" s="293"/>
      <c r="R185" s="294"/>
      <c r="S185" s="33"/>
      <c r="T185" s="293"/>
      <c r="U185" s="294"/>
      <c r="V185" s="33"/>
      <c r="W185" s="293"/>
      <c r="X185" s="294"/>
      <c r="Y185" s="33"/>
      <c r="Z185" s="293"/>
      <c r="AA185" s="294"/>
      <c r="AB185" s="33"/>
    </row>
    <row r="186" spans="1:28" ht="14.45" outlineLevel="1">
      <c r="A186" t="s">
        <v>5046</v>
      </c>
      <c r="B186" t="s">
        <v>5047</v>
      </c>
      <c r="C186" s="256">
        <f>VLOOKUP($B186,Tabel1[[REFERENTIE]:[Cebeo ID]],5,FALSE)</f>
        <v>20.291399999999999</v>
      </c>
      <c r="D186" s="48">
        <v>8</v>
      </c>
      <c r="E186" s="293"/>
      <c r="F186" s="294"/>
      <c r="G186" s="33"/>
      <c r="H186" s="293"/>
      <c r="I186" s="294"/>
      <c r="J186" s="33"/>
      <c r="K186" s="293"/>
      <c r="L186" s="294"/>
      <c r="M186" s="33"/>
      <c r="N186" s="293"/>
      <c r="O186" s="294"/>
      <c r="P186" s="33"/>
      <c r="Q186" s="293"/>
      <c r="R186" s="294"/>
      <c r="S186" s="33"/>
      <c r="T186" s="293"/>
      <c r="U186" s="294"/>
      <c r="V186" s="33"/>
      <c r="W186" s="293"/>
      <c r="X186" s="294"/>
      <c r="Y186" s="33"/>
      <c r="Z186" s="293"/>
      <c r="AA186" s="294"/>
      <c r="AB186" s="33"/>
    </row>
    <row r="187" spans="1:28" ht="14.45" outlineLevel="1">
      <c r="A187" t="s">
        <v>5048</v>
      </c>
      <c r="B187" t="s">
        <v>5049</v>
      </c>
      <c r="C187" s="256">
        <f>VLOOKUP($B187,Tabel1[[REFERENTIE]:[Cebeo ID]],5,FALSE)</f>
        <v>24.437999999999999</v>
      </c>
      <c r="D187" s="48">
        <v>8</v>
      </c>
      <c r="E187" s="293"/>
      <c r="F187" s="294"/>
      <c r="G187" s="33"/>
      <c r="H187" s="293"/>
      <c r="I187" s="294"/>
      <c r="J187" s="33"/>
      <c r="K187" s="293"/>
      <c r="L187" s="294"/>
      <c r="M187" s="33"/>
      <c r="N187" s="293"/>
      <c r="O187" s="294"/>
      <c r="P187" s="33"/>
      <c r="Q187" s="293"/>
      <c r="R187" s="294"/>
      <c r="S187" s="33"/>
      <c r="T187" s="293"/>
      <c r="U187" s="294"/>
      <c r="V187" s="33"/>
      <c r="W187" s="293"/>
      <c r="X187" s="294"/>
      <c r="Y187" s="33"/>
      <c r="Z187" s="293"/>
      <c r="AA187" s="294"/>
      <c r="AB187" s="33"/>
    </row>
    <row r="188" spans="1:28" ht="14.45" outlineLevel="1">
      <c r="A188" t="s">
        <v>5050</v>
      </c>
      <c r="B188" s="511" t="s">
        <v>5051</v>
      </c>
      <c r="C188" s="256">
        <f>VLOOKUP($B188,Tabel1[[REFERENTIE]:[Cebeo ID]],5,FALSE)</f>
        <v>31.9908</v>
      </c>
      <c r="D188" s="48">
        <v>10</v>
      </c>
      <c r="E188" s="293"/>
      <c r="F188" s="294"/>
      <c r="G188" s="33"/>
      <c r="H188" s="293"/>
      <c r="I188" s="294"/>
      <c r="J188" s="33"/>
      <c r="K188" s="293"/>
      <c r="L188" s="294"/>
      <c r="M188" s="33"/>
      <c r="N188" s="293"/>
      <c r="O188" s="294"/>
      <c r="P188" s="33"/>
      <c r="Q188" s="293"/>
      <c r="R188" s="294"/>
      <c r="S188" s="33"/>
      <c r="T188" s="293"/>
      <c r="U188" s="294"/>
      <c r="V188" s="33"/>
      <c r="W188" s="293"/>
      <c r="X188" s="294"/>
      <c r="Y188" s="33"/>
      <c r="Z188" s="293"/>
      <c r="AA188" s="294"/>
      <c r="AB188" s="33"/>
    </row>
    <row r="189" spans="1:28" ht="14.45" outlineLevel="1">
      <c r="A189" t="s">
        <v>5052</v>
      </c>
      <c r="B189" t="s">
        <v>5053</v>
      </c>
      <c r="C189" s="256">
        <f>VLOOKUP($B189,Tabel1[[REFERENTIE]:[Cebeo ID]],5,FALSE)</f>
        <v>41.013300000000001</v>
      </c>
      <c r="D189" s="48">
        <v>15</v>
      </c>
      <c r="E189" s="293"/>
      <c r="F189" s="294"/>
      <c r="G189" s="33"/>
      <c r="H189" s="293"/>
      <c r="I189" s="294"/>
      <c r="J189" s="33"/>
      <c r="K189" s="293"/>
      <c r="L189" s="294"/>
      <c r="M189" s="33"/>
      <c r="N189" s="293"/>
      <c r="O189" s="294"/>
      <c r="P189" s="33"/>
      <c r="Q189" s="293"/>
      <c r="R189" s="294"/>
      <c r="S189" s="33"/>
      <c r="T189" s="293"/>
      <c r="U189" s="294"/>
      <c r="V189" s="33"/>
      <c r="W189" s="293"/>
      <c r="X189" s="294"/>
      <c r="Y189" s="33"/>
      <c r="Z189" s="293"/>
      <c r="AA189" s="294"/>
      <c r="AB189" s="33"/>
    </row>
    <row r="190" spans="1:28" ht="14.45" outlineLevel="1">
      <c r="A190" t="s">
        <v>5054</v>
      </c>
      <c r="B190" t="s">
        <v>5055</v>
      </c>
      <c r="C190" s="256">
        <f>VLOOKUP($B190,Tabel1[[REFERENTIE]:[Cebeo ID]],5,FALSE)</f>
        <v>5.4217000000000004</v>
      </c>
      <c r="D190" s="48">
        <v>5</v>
      </c>
      <c r="E190" s="293"/>
      <c r="F190" s="294"/>
      <c r="G190" s="33"/>
      <c r="H190" s="293"/>
      <c r="I190" s="294"/>
      <c r="J190" s="33"/>
      <c r="K190" s="293"/>
      <c r="L190" s="294"/>
      <c r="M190" s="33"/>
      <c r="N190" s="293"/>
      <c r="O190" s="294"/>
      <c r="P190" s="33"/>
      <c r="Q190" s="293"/>
      <c r="R190" s="294"/>
      <c r="S190" s="33"/>
      <c r="T190" s="293"/>
      <c r="U190" s="294"/>
      <c r="V190" s="33"/>
      <c r="W190" s="293"/>
      <c r="X190" s="294"/>
      <c r="Y190" s="33"/>
      <c r="Z190" s="293"/>
      <c r="AA190" s="294"/>
      <c r="AB190" s="33"/>
    </row>
    <row r="191" spans="1:28" ht="14.45" outlineLevel="1">
      <c r="A191" t="s">
        <v>5056</v>
      </c>
      <c r="B191" t="s">
        <v>5057</v>
      </c>
      <c r="C191" s="256">
        <f>VLOOKUP($B191,Tabel1[[REFERENTIE]:[Cebeo ID]],5,FALSE)</f>
        <v>8.5830000000000002</v>
      </c>
      <c r="D191" s="48">
        <v>6</v>
      </c>
      <c r="E191" s="293"/>
      <c r="F191" s="294"/>
      <c r="G191" s="33"/>
      <c r="H191" s="293"/>
      <c r="I191" s="294"/>
      <c r="J191" s="33"/>
      <c r="K191" s="293"/>
      <c r="L191" s="294"/>
      <c r="M191" s="33"/>
      <c r="N191" s="293"/>
      <c r="O191" s="294"/>
      <c r="P191" s="33"/>
      <c r="Q191" s="293"/>
      <c r="R191" s="294"/>
      <c r="S191" s="33"/>
      <c r="T191" s="293"/>
      <c r="U191" s="294"/>
      <c r="V191" s="33"/>
      <c r="W191" s="293"/>
      <c r="X191" s="294"/>
      <c r="Y191" s="33"/>
      <c r="Z191" s="293"/>
      <c r="AA191" s="294"/>
      <c r="AB191" s="33"/>
    </row>
    <row r="192" spans="1:28" ht="14.45" outlineLevel="1">
      <c r="A192" t="s">
        <v>5058</v>
      </c>
      <c r="B192" t="s">
        <v>5059</v>
      </c>
      <c r="C192" s="256">
        <f>VLOOKUP($B192,Tabel1[[REFERENTIE]:[Cebeo ID]],5,FALSE)</f>
        <v>13.1348</v>
      </c>
      <c r="D192" s="48">
        <v>6.5</v>
      </c>
      <c r="E192" s="293"/>
      <c r="F192" s="294"/>
      <c r="G192" s="33"/>
      <c r="H192" s="293"/>
      <c r="I192" s="294"/>
      <c r="J192" s="33"/>
      <c r="K192" s="293"/>
      <c r="L192" s="294"/>
      <c r="M192" s="33"/>
      <c r="N192" s="293"/>
      <c r="O192" s="294"/>
      <c r="P192" s="33"/>
      <c r="Q192" s="293"/>
      <c r="R192" s="294"/>
      <c r="S192" s="33"/>
      <c r="T192" s="293"/>
      <c r="U192" s="294"/>
      <c r="V192" s="33"/>
      <c r="W192" s="293"/>
      <c r="X192" s="294"/>
      <c r="Y192" s="33"/>
      <c r="Z192" s="293"/>
      <c r="AA192" s="294"/>
      <c r="AB192" s="33"/>
    </row>
    <row r="193" spans="1:28" ht="14.45" outlineLevel="1">
      <c r="A193" t="s">
        <v>5060</v>
      </c>
      <c r="B193" t="s">
        <v>5061</v>
      </c>
      <c r="C193" s="256">
        <f>VLOOKUP($B193,Tabel1[[REFERENTIE]:[Cebeo ID]],5,FALSE)</f>
        <v>20.2912</v>
      </c>
      <c r="D193" s="48">
        <v>7</v>
      </c>
      <c r="E193" s="293"/>
      <c r="F193" s="294"/>
      <c r="G193" s="33"/>
      <c r="H193" s="293"/>
      <c r="I193" s="294"/>
      <c r="J193" s="33"/>
      <c r="K193" s="293"/>
      <c r="L193" s="294"/>
      <c r="M193" s="33"/>
      <c r="N193" s="293"/>
      <c r="O193" s="294"/>
      <c r="P193" s="33"/>
      <c r="Q193" s="293"/>
      <c r="R193" s="294"/>
      <c r="S193" s="33"/>
      <c r="T193" s="293"/>
      <c r="U193" s="294"/>
      <c r="V193" s="33"/>
      <c r="W193" s="293"/>
      <c r="X193" s="294"/>
      <c r="Y193" s="33"/>
      <c r="Z193" s="293"/>
      <c r="AA193" s="294"/>
      <c r="AB193" s="33"/>
    </row>
    <row r="194" spans="1:28" ht="14.45" outlineLevel="1">
      <c r="A194" t="s">
        <v>5062</v>
      </c>
      <c r="B194" t="s">
        <v>5063</v>
      </c>
      <c r="C194" s="256">
        <f>VLOOKUP($B194,Tabel1[[REFERENTIE]:[Cebeo ID]],5,FALSE)</f>
        <v>27.930800000000001</v>
      </c>
      <c r="D194" s="48">
        <v>8</v>
      </c>
      <c r="E194" s="293"/>
      <c r="F194" s="294"/>
      <c r="G194" s="33"/>
      <c r="H194" s="293"/>
      <c r="I194" s="294"/>
      <c r="J194" s="33"/>
      <c r="K194" s="293"/>
      <c r="L194" s="294"/>
      <c r="M194" s="33"/>
      <c r="N194" s="293"/>
      <c r="O194" s="294"/>
      <c r="P194" s="33"/>
      <c r="Q194" s="293"/>
      <c r="R194" s="294"/>
      <c r="S194" s="33"/>
      <c r="T194" s="293"/>
      <c r="U194" s="294"/>
      <c r="V194" s="33"/>
      <c r="W194" s="293"/>
      <c r="X194" s="294"/>
      <c r="Y194" s="33"/>
      <c r="Z194" s="293"/>
      <c r="AA194" s="294"/>
      <c r="AB194" s="33"/>
    </row>
    <row r="195" spans="1:28" ht="14.45" outlineLevel="1">
      <c r="A195" t="s">
        <v>5064</v>
      </c>
      <c r="B195" t="s">
        <v>5065</v>
      </c>
      <c r="C195" s="256">
        <f>VLOOKUP($B195,Tabel1[[REFERENTIE]:[Cebeo ID]],5,FALSE)</f>
        <v>39.677</v>
      </c>
      <c r="D195" s="48">
        <v>8.5</v>
      </c>
      <c r="E195" s="293"/>
      <c r="F195" s="294"/>
      <c r="G195" s="33"/>
      <c r="H195" s="293"/>
      <c r="I195" s="294"/>
      <c r="J195" s="33"/>
      <c r="K195" s="293"/>
      <c r="L195" s="294"/>
      <c r="M195" s="33"/>
      <c r="N195" s="293"/>
      <c r="O195" s="294"/>
      <c r="P195" s="33"/>
      <c r="Q195" s="293"/>
      <c r="R195" s="294"/>
      <c r="S195" s="33"/>
      <c r="T195" s="293"/>
      <c r="U195" s="294"/>
      <c r="V195" s="33"/>
      <c r="W195" s="293"/>
      <c r="X195" s="294"/>
      <c r="Y195" s="33"/>
      <c r="Z195" s="293"/>
      <c r="AA195" s="294"/>
      <c r="AB195" s="33"/>
    </row>
    <row r="196" spans="1:28" ht="14.45" outlineLevel="1">
      <c r="A196" t="s">
        <v>5066</v>
      </c>
      <c r="B196" t="s">
        <v>5067</v>
      </c>
      <c r="C196" s="256">
        <f>VLOOKUP($B196,Tabel1[[REFERENTIE]:[Cebeo ID]],5,FALSE)</f>
        <v>56.961100000000002</v>
      </c>
      <c r="D196" s="48">
        <v>9</v>
      </c>
      <c r="E196" s="293"/>
      <c r="F196" s="294"/>
      <c r="G196" s="33"/>
      <c r="H196" s="293"/>
      <c r="I196" s="294"/>
      <c r="J196" s="33"/>
      <c r="K196" s="293"/>
      <c r="L196" s="294"/>
      <c r="M196" s="33"/>
      <c r="N196" s="293"/>
      <c r="O196" s="294"/>
      <c r="P196" s="33"/>
      <c r="Q196" s="293"/>
      <c r="R196" s="294"/>
      <c r="S196" s="33"/>
      <c r="T196" s="293"/>
      <c r="U196" s="294"/>
      <c r="V196" s="33"/>
      <c r="W196" s="293"/>
      <c r="X196" s="294"/>
      <c r="Y196" s="33"/>
      <c r="Z196" s="293"/>
      <c r="AA196" s="294"/>
      <c r="AB196" s="33"/>
    </row>
    <row r="197" spans="1:28" ht="14.45" outlineLevel="1">
      <c r="A197" t="s">
        <v>5068</v>
      </c>
      <c r="B197" t="s">
        <v>5069</v>
      </c>
      <c r="C197" s="256">
        <f>VLOOKUP($B197,Tabel1[[REFERENTIE]:[Cebeo ID]],5,FALSE)</f>
        <v>75.226399999999998</v>
      </c>
      <c r="D197" s="48">
        <v>10</v>
      </c>
      <c r="E197" s="293"/>
      <c r="F197" s="294"/>
      <c r="G197" s="33"/>
      <c r="H197" s="293"/>
      <c r="I197" s="294"/>
      <c r="J197" s="33"/>
      <c r="K197" s="293"/>
      <c r="L197" s="294"/>
      <c r="M197" s="33"/>
      <c r="N197" s="293"/>
      <c r="O197" s="294"/>
      <c r="P197" s="33"/>
      <c r="Q197" s="293"/>
      <c r="R197" s="294"/>
      <c r="S197" s="33"/>
      <c r="T197" s="293"/>
      <c r="U197" s="294"/>
      <c r="V197" s="33"/>
      <c r="W197" s="293"/>
      <c r="X197" s="294"/>
      <c r="Y197" s="33"/>
      <c r="Z197" s="293"/>
      <c r="AA197" s="294"/>
      <c r="AB197" s="33"/>
    </row>
    <row r="198" spans="1:28" ht="14.45" outlineLevel="1">
      <c r="A198" t="s">
        <v>5070</v>
      </c>
      <c r="B198" t="s">
        <v>5071</v>
      </c>
      <c r="C198" s="256">
        <f>VLOOKUP($B198,Tabel1[[REFERENTIE]:[Cebeo ID]],5,FALSE)</f>
        <v>94.3108</v>
      </c>
      <c r="D198" s="48">
        <v>12</v>
      </c>
      <c r="E198" s="293"/>
      <c r="F198" s="294"/>
      <c r="G198" s="33"/>
      <c r="H198" s="293"/>
      <c r="I198" s="294"/>
      <c r="J198" s="33"/>
      <c r="K198" s="293"/>
      <c r="L198" s="294"/>
      <c r="M198" s="33"/>
      <c r="N198" s="293"/>
      <c r="O198" s="294"/>
      <c r="P198" s="33"/>
      <c r="Q198" s="293"/>
      <c r="R198" s="294"/>
      <c r="S198" s="33"/>
      <c r="T198" s="293"/>
      <c r="U198" s="294"/>
      <c r="V198" s="33"/>
      <c r="W198" s="293"/>
      <c r="X198" s="294"/>
      <c r="Y198" s="33"/>
      <c r="Z198" s="293"/>
      <c r="AA198" s="294"/>
      <c r="AB198" s="33"/>
    </row>
    <row r="199" spans="1:28" ht="14.45" outlineLevel="1">
      <c r="A199" t="s">
        <v>5072</v>
      </c>
      <c r="B199" t="s">
        <v>5073</v>
      </c>
      <c r="C199" s="256">
        <f>VLOOKUP($B199,Tabel1[[REFERENTIE]:[Cebeo ID]],5,FALSE)</f>
        <v>13.922000000000001</v>
      </c>
      <c r="D199" s="48">
        <v>6</v>
      </c>
      <c r="E199" s="293"/>
      <c r="F199" s="294"/>
      <c r="G199" s="33"/>
      <c r="H199" s="293"/>
      <c r="I199" s="294"/>
      <c r="J199" s="33"/>
      <c r="K199" s="293"/>
      <c r="L199" s="294"/>
      <c r="M199" s="33"/>
      <c r="N199" s="293"/>
      <c r="O199" s="294"/>
      <c r="P199" s="33"/>
      <c r="Q199" s="293"/>
      <c r="R199" s="294"/>
      <c r="S199" s="33"/>
      <c r="T199" s="293"/>
      <c r="U199" s="294"/>
      <c r="V199" s="33"/>
      <c r="W199" s="293"/>
      <c r="X199" s="294"/>
      <c r="Y199" s="33"/>
      <c r="Z199" s="293"/>
      <c r="AA199" s="294"/>
      <c r="AB199" s="33"/>
    </row>
    <row r="200" spans="1:28" ht="14.45" outlineLevel="1">
      <c r="A200" t="s">
        <v>5074</v>
      </c>
      <c r="B200" t="s">
        <v>5075</v>
      </c>
      <c r="C200" s="256">
        <f>VLOOKUP($B200,Tabel1[[REFERENTIE]:[Cebeo ID]],5,FALSE)</f>
        <v>18.013999999999999</v>
      </c>
      <c r="D200" s="48">
        <v>7</v>
      </c>
      <c r="E200" s="293"/>
      <c r="F200" s="294"/>
      <c r="G200" s="33"/>
      <c r="H200" s="293"/>
      <c r="I200" s="294"/>
      <c r="J200" s="33"/>
      <c r="K200" s="293"/>
      <c r="L200" s="294"/>
      <c r="M200" s="33"/>
      <c r="N200" s="293"/>
      <c r="O200" s="294"/>
      <c r="P200" s="33"/>
      <c r="Q200" s="293"/>
      <c r="R200" s="294"/>
      <c r="S200" s="33"/>
      <c r="T200" s="293"/>
      <c r="U200" s="294"/>
      <c r="V200" s="33"/>
      <c r="W200" s="293"/>
      <c r="X200" s="294"/>
      <c r="Y200" s="33"/>
      <c r="Z200" s="293"/>
      <c r="AA200" s="294"/>
      <c r="AB200" s="33"/>
    </row>
    <row r="201" spans="1:28" ht="14.45" outlineLevel="1">
      <c r="A201" t="s">
        <v>5076</v>
      </c>
      <c r="B201" t="s">
        <v>5077</v>
      </c>
      <c r="C201" s="256">
        <f>VLOOKUP($B201,Tabel1[[REFERENTIE]:[Cebeo ID]],5,FALSE)</f>
        <v>22.4345</v>
      </c>
      <c r="D201" s="48">
        <v>8</v>
      </c>
      <c r="E201" s="293"/>
      <c r="F201" s="294"/>
      <c r="G201" s="33"/>
      <c r="H201" s="293"/>
      <c r="I201" s="294"/>
      <c r="J201" s="33"/>
      <c r="K201" s="293"/>
      <c r="L201" s="294"/>
      <c r="M201" s="33"/>
      <c r="N201" s="293"/>
      <c r="O201" s="294"/>
      <c r="P201" s="33"/>
      <c r="Q201" s="293"/>
      <c r="R201" s="294"/>
      <c r="S201" s="33"/>
      <c r="T201" s="293"/>
      <c r="U201" s="294"/>
      <c r="V201" s="33"/>
      <c r="W201" s="293"/>
      <c r="X201" s="294"/>
      <c r="Y201" s="33"/>
      <c r="Z201" s="293"/>
      <c r="AA201" s="294"/>
      <c r="AB201" s="33"/>
    </row>
    <row r="202" spans="1:28" ht="14.45" outlineLevel="1">
      <c r="A202" t="s">
        <v>5078</v>
      </c>
      <c r="B202" t="s">
        <v>5079</v>
      </c>
      <c r="C202" s="256">
        <f>VLOOKUP($B202,Tabel1[[REFERENTIE]:[Cebeo ID]],5,FALSE)</f>
        <v>27.113299999999999</v>
      </c>
      <c r="D202" s="48">
        <v>8</v>
      </c>
      <c r="E202" s="293"/>
      <c r="F202" s="294"/>
      <c r="G202" s="33"/>
      <c r="H202" s="293"/>
      <c r="I202" s="294"/>
      <c r="J202" s="33"/>
      <c r="K202" s="293"/>
      <c r="L202" s="294"/>
      <c r="M202" s="33"/>
      <c r="N202" s="293"/>
      <c r="O202" s="294"/>
      <c r="P202" s="33"/>
      <c r="Q202" s="293"/>
      <c r="R202" s="294"/>
      <c r="S202" s="33"/>
      <c r="T202" s="293"/>
      <c r="U202" s="294"/>
      <c r="V202" s="33"/>
      <c r="W202" s="293"/>
      <c r="X202" s="294"/>
      <c r="Y202" s="33"/>
      <c r="Z202" s="293"/>
      <c r="AA202" s="294"/>
      <c r="AB202" s="33"/>
    </row>
    <row r="203" spans="1:28" ht="14.45" outlineLevel="1">
      <c r="A203" t="s">
        <v>5080</v>
      </c>
      <c r="B203" t="s">
        <v>5081</v>
      </c>
      <c r="C203" s="256">
        <f>VLOOKUP($B203,Tabel1[[REFERENTIE]:[Cebeo ID]],5,FALSE)</f>
        <v>35.616900000000001</v>
      </c>
      <c r="D203" s="48">
        <v>10</v>
      </c>
      <c r="E203" s="293"/>
      <c r="F203" s="294"/>
      <c r="G203" s="33"/>
      <c r="H203" s="293"/>
      <c r="I203" s="294"/>
      <c r="J203" s="33"/>
      <c r="K203" s="293"/>
      <c r="L203" s="294"/>
      <c r="M203" s="33"/>
      <c r="N203" s="293"/>
      <c r="O203" s="294"/>
      <c r="P203" s="33"/>
      <c r="Q203" s="293"/>
      <c r="R203" s="294"/>
      <c r="S203" s="33"/>
      <c r="T203" s="293"/>
      <c r="U203" s="294"/>
      <c r="V203" s="33"/>
      <c r="W203" s="293"/>
      <c r="X203" s="294"/>
      <c r="Y203" s="33"/>
      <c r="Z203" s="293"/>
      <c r="AA203" s="294"/>
      <c r="AB203" s="33"/>
    </row>
    <row r="204" spans="1:28" ht="14.45" outlineLevel="1">
      <c r="A204" t="s">
        <v>5082</v>
      </c>
      <c r="B204" t="s">
        <v>5083</v>
      </c>
      <c r="C204" s="256">
        <f>VLOOKUP($B204,Tabel1[[REFERENTIE]:[Cebeo ID]],5,FALSE)</f>
        <v>3.2332000000000001</v>
      </c>
      <c r="D204" s="48">
        <v>2</v>
      </c>
      <c r="E204" s="293"/>
      <c r="F204" s="294"/>
      <c r="G204" s="33"/>
      <c r="H204" s="293"/>
      <c r="I204" s="294"/>
      <c r="J204" s="33"/>
      <c r="K204" s="293"/>
      <c r="L204" s="294"/>
      <c r="M204" s="33"/>
      <c r="N204" s="293"/>
      <c r="O204" s="294"/>
      <c r="P204" s="33"/>
      <c r="Q204" s="293"/>
      <c r="R204" s="294"/>
      <c r="S204" s="33"/>
      <c r="T204" s="293"/>
      <c r="U204" s="294"/>
      <c r="V204" s="33"/>
      <c r="W204" s="293"/>
      <c r="X204" s="294"/>
      <c r="Y204" s="33"/>
      <c r="Z204" s="293"/>
      <c r="AA204" s="294"/>
      <c r="AB204" s="33"/>
    </row>
    <row r="205" spans="1:28" ht="14.45" outlineLevel="1">
      <c r="A205" t="s">
        <v>5084</v>
      </c>
      <c r="B205" t="s">
        <v>5085</v>
      </c>
      <c r="C205" s="256">
        <f>VLOOKUP($B205,Tabel1[[REFERENTIE]:[Cebeo ID]],5,FALSE)</f>
        <v>3.7349999999999999</v>
      </c>
      <c r="D205" s="48">
        <v>2</v>
      </c>
      <c r="E205" s="293"/>
      <c r="F205" s="294"/>
      <c r="G205" s="33"/>
      <c r="H205" s="293"/>
      <c r="I205" s="294"/>
      <c r="J205" s="33"/>
      <c r="K205" s="293"/>
      <c r="L205" s="294"/>
      <c r="M205" s="33"/>
      <c r="N205" s="293"/>
      <c r="O205" s="294"/>
      <c r="P205" s="33"/>
      <c r="Q205" s="293"/>
      <c r="R205" s="294"/>
      <c r="S205" s="33"/>
      <c r="T205" s="293"/>
      <c r="U205" s="294"/>
      <c r="V205" s="33"/>
      <c r="W205" s="293"/>
      <c r="X205" s="294"/>
      <c r="Y205" s="33"/>
      <c r="Z205" s="293"/>
      <c r="AA205" s="294"/>
      <c r="AB205" s="33"/>
    </row>
    <row r="206" spans="1:28" ht="14.45" outlineLevel="1">
      <c r="A206" t="s">
        <v>5086</v>
      </c>
      <c r="B206" t="s">
        <v>5087</v>
      </c>
      <c r="C206" s="256">
        <f>VLOOKUP($B206,Tabel1[[REFERENTIE]:[Cebeo ID]],5,FALSE)</f>
        <v>4.7019000000000002</v>
      </c>
      <c r="D206" s="48">
        <v>2</v>
      </c>
      <c r="E206" s="293"/>
      <c r="F206" s="294"/>
      <c r="G206" s="33"/>
      <c r="H206" s="293"/>
      <c r="I206" s="294"/>
      <c r="J206" s="33"/>
      <c r="K206" s="293"/>
      <c r="L206" s="294"/>
      <c r="M206" s="33"/>
      <c r="N206" s="293"/>
      <c r="O206" s="294"/>
      <c r="P206" s="33"/>
      <c r="Q206" s="293"/>
      <c r="R206" s="294"/>
      <c r="S206" s="33"/>
      <c r="T206" s="293"/>
      <c r="U206" s="294"/>
      <c r="V206" s="33"/>
      <c r="W206" s="293"/>
      <c r="X206" s="294"/>
      <c r="Y206" s="33"/>
      <c r="Z206" s="293"/>
      <c r="AA206" s="294"/>
      <c r="AB206" s="33"/>
    </row>
    <row r="207" spans="1:28" ht="14.45" outlineLevel="1">
      <c r="A207" t="s">
        <v>5088</v>
      </c>
      <c r="B207" t="s">
        <v>5089</v>
      </c>
      <c r="C207" s="256">
        <f>VLOOKUP($B207,Tabel1[[REFERENTIE]:[Cebeo ID]],5,FALSE)</f>
        <v>5.0313999999999997</v>
      </c>
      <c r="D207" s="48">
        <v>2</v>
      </c>
      <c r="E207" s="293"/>
      <c r="F207" s="294"/>
      <c r="G207" s="33"/>
      <c r="H207" s="293"/>
      <c r="I207" s="294"/>
      <c r="J207" s="33"/>
      <c r="K207" s="293"/>
      <c r="L207" s="294"/>
      <c r="M207" s="33"/>
      <c r="N207" s="293"/>
      <c r="O207" s="294"/>
      <c r="P207" s="33"/>
      <c r="Q207" s="293"/>
      <c r="R207" s="294"/>
      <c r="S207" s="33"/>
      <c r="T207" s="293"/>
      <c r="U207" s="294"/>
      <c r="V207" s="33"/>
      <c r="W207" s="293"/>
      <c r="X207" s="294"/>
      <c r="Y207" s="33"/>
      <c r="Z207" s="293"/>
      <c r="AA207" s="294"/>
      <c r="AB207" s="33"/>
    </row>
    <row r="208" spans="1:28" ht="14.45" outlineLevel="1">
      <c r="A208" t="s">
        <v>5090</v>
      </c>
      <c r="B208" t="s">
        <v>5091</v>
      </c>
      <c r="C208" s="256">
        <f>VLOOKUP($B208,Tabel1[[REFERENTIE]:[Cebeo ID]],5,FALSE)</f>
        <v>4.2930999999999999</v>
      </c>
      <c r="D208" s="48">
        <v>2</v>
      </c>
      <c r="E208" s="293"/>
      <c r="F208" s="294"/>
      <c r="G208" s="33"/>
      <c r="H208" s="293"/>
      <c r="I208" s="294"/>
      <c r="J208" s="33"/>
      <c r="K208" s="293"/>
      <c r="L208" s="294"/>
      <c r="M208" s="33"/>
      <c r="N208" s="293"/>
      <c r="O208" s="294"/>
      <c r="P208" s="33"/>
      <c r="Q208" s="293"/>
      <c r="R208" s="294"/>
      <c r="S208" s="33"/>
      <c r="T208" s="293"/>
      <c r="U208" s="294"/>
      <c r="V208" s="33"/>
      <c r="W208" s="293"/>
      <c r="X208" s="294"/>
      <c r="Y208" s="33"/>
      <c r="Z208" s="293"/>
      <c r="AA208" s="294"/>
      <c r="AB208" s="33"/>
    </row>
    <row r="209" spans="1:28" ht="14.45" outlineLevel="1">
      <c r="A209" t="s">
        <v>5092</v>
      </c>
      <c r="B209" t="s">
        <v>5093</v>
      </c>
      <c r="C209" s="256">
        <f>VLOOKUP($B209,Tabel1[[REFERENTIE]:[Cebeo ID]],5,FALSE)</f>
        <v>8.0495999999999999</v>
      </c>
      <c r="D209" s="536">
        <v>3</v>
      </c>
      <c r="E209" s="293"/>
      <c r="F209" s="294"/>
      <c r="G209" s="33"/>
      <c r="H209" s="293"/>
      <c r="I209" s="294"/>
      <c r="J209" s="33"/>
      <c r="K209" s="293"/>
      <c r="L209" s="294"/>
      <c r="M209" s="33"/>
      <c r="N209" s="293"/>
      <c r="O209" s="294"/>
      <c r="P209" s="33"/>
      <c r="Q209" s="293"/>
      <c r="R209" s="294"/>
      <c r="S209" s="33"/>
      <c r="T209" s="293"/>
      <c r="U209" s="294"/>
      <c r="V209" s="33"/>
      <c r="W209" s="293"/>
      <c r="X209" s="294"/>
      <c r="Y209" s="33"/>
      <c r="Z209" s="293"/>
      <c r="AA209" s="294"/>
      <c r="AB209" s="33"/>
    </row>
    <row r="210" spans="1:28" ht="14.45" outlineLevel="1">
      <c r="A210" t="s">
        <v>5094</v>
      </c>
      <c r="B210" t="s">
        <v>5095</v>
      </c>
      <c r="C210" s="256">
        <f>VLOOKUP($B210,Tabel1[[REFERENTIE]:[Cebeo ID]],5,FALSE)</f>
        <v>10.5931</v>
      </c>
      <c r="D210" s="536">
        <v>3</v>
      </c>
      <c r="E210" s="293"/>
      <c r="F210" s="294"/>
      <c r="G210" s="33"/>
      <c r="H210" s="293"/>
      <c r="I210" s="294"/>
      <c r="J210" s="33"/>
      <c r="K210" s="293"/>
      <c r="L210" s="294"/>
      <c r="M210" s="33"/>
      <c r="N210" s="293"/>
      <c r="O210" s="294"/>
      <c r="P210" s="33"/>
      <c r="Q210" s="293"/>
      <c r="R210" s="294"/>
      <c r="S210" s="33"/>
      <c r="T210" s="293"/>
      <c r="U210" s="294"/>
      <c r="V210" s="33"/>
      <c r="W210" s="293"/>
      <c r="X210" s="294"/>
      <c r="Y210" s="33"/>
      <c r="Z210" s="293"/>
      <c r="AA210" s="294"/>
      <c r="AB210" s="33"/>
    </row>
    <row r="211" spans="1:28" ht="14.45" outlineLevel="1">
      <c r="A211" t="s">
        <v>5096</v>
      </c>
      <c r="B211" t="s">
        <v>5097</v>
      </c>
      <c r="C211" s="256">
        <f>VLOOKUP($B211,Tabel1[[REFERENTIE]:[Cebeo ID]],5,FALSE)</f>
        <v>10.334099999999999</v>
      </c>
      <c r="D211" s="536">
        <v>3.5</v>
      </c>
      <c r="E211" s="293"/>
      <c r="F211" s="294"/>
      <c r="G211" s="33"/>
      <c r="H211" s="293"/>
      <c r="I211" s="294"/>
      <c r="J211" s="33"/>
      <c r="K211" s="293"/>
      <c r="L211" s="294"/>
      <c r="M211" s="33"/>
      <c r="N211" s="293"/>
      <c r="O211" s="294"/>
      <c r="P211" s="33"/>
      <c r="Q211" s="293"/>
      <c r="R211" s="294"/>
      <c r="S211" s="33"/>
      <c r="T211" s="293"/>
      <c r="U211" s="294"/>
      <c r="V211" s="33"/>
      <c r="W211" s="293"/>
      <c r="X211" s="294"/>
      <c r="Y211" s="33"/>
      <c r="Z211" s="293"/>
      <c r="AA211" s="294"/>
      <c r="AB211" s="33"/>
    </row>
    <row r="212" spans="1:28" ht="14.45" outlineLevel="1">
      <c r="A212" t="s">
        <v>5098</v>
      </c>
      <c r="B212" t="s">
        <v>5099</v>
      </c>
      <c r="C212" s="256">
        <f>VLOOKUP($B212,Tabel1[[REFERENTIE]:[Cebeo ID]],5,FALSE)</f>
        <v>15.1317</v>
      </c>
      <c r="D212" s="536">
        <v>5</v>
      </c>
      <c r="E212" s="293"/>
      <c r="F212" s="294"/>
      <c r="G212" s="33"/>
      <c r="H212" s="293"/>
      <c r="I212" s="294"/>
      <c r="J212" s="33"/>
      <c r="K212" s="293"/>
      <c r="L212" s="294"/>
      <c r="M212" s="33"/>
      <c r="N212" s="293"/>
      <c r="O212" s="294"/>
      <c r="P212" s="33"/>
      <c r="Q212" s="293"/>
      <c r="R212" s="294"/>
      <c r="S212" s="33"/>
      <c r="T212" s="293"/>
      <c r="U212" s="294"/>
      <c r="V212" s="33"/>
      <c r="W212" s="293"/>
      <c r="X212" s="294"/>
      <c r="Y212" s="33"/>
      <c r="Z212" s="293"/>
      <c r="AA212" s="294"/>
      <c r="AB212" s="33"/>
    </row>
    <row r="213" spans="1:28" ht="14.45" outlineLevel="1">
      <c r="A213" t="s">
        <v>5100</v>
      </c>
      <c r="B213" t="s">
        <v>5101</v>
      </c>
      <c r="C213" s="256">
        <f>VLOOKUP($B213,Tabel1[[REFERENTIE]:[Cebeo ID]],5,FALSE)</f>
        <v>30.3553</v>
      </c>
      <c r="D213" s="536">
        <v>5.5</v>
      </c>
      <c r="E213" s="293"/>
      <c r="F213" s="294"/>
      <c r="G213" s="33"/>
      <c r="H213" s="293"/>
      <c r="I213" s="294"/>
      <c r="J213" s="33"/>
      <c r="K213" s="293"/>
      <c r="L213" s="294"/>
      <c r="M213" s="33"/>
      <c r="N213" s="293"/>
      <c r="O213" s="294"/>
      <c r="P213" s="33"/>
      <c r="Q213" s="293"/>
      <c r="R213" s="294"/>
      <c r="S213" s="33"/>
      <c r="T213" s="293"/>
      <c r="U213" s="294"/>
      <c r="V213" s="33"/>
      <c r="W213" s="293"/>
      <c r="X213" s="294"/>
      <c r="Y213" s="33"/>
      <c r="Z213" s="293"/>
      <c r="AA213" s="294"/>
      <c r="AB213" s="33"/>
    </row>
    <row r="214" spans="1:28" ht="14.45" outlineLevel="1">
      <c r="A214" t="s">
        <v>5102</v>
      </c>
      <c r="B214" t="s">
        <v>5103</v>
      </c>
      <c r="C214" s="354">
        <v>31</v>
      </c>
      <c r="D214" s="536">
        <v>6.5</v>
      </c>
      <c r="E214" s="293"/>
      <c r="F214" s="294"/>
      <c r="G214" s="33"/>
      <c r="H214" s="293"/>
      <c r="I214" s="294"/>
      <c r="J214" s="33"/>
      <c r="K214" s="293"/>
      <c r="L214" s="294"/>
      <c r="M214" s="33"/>
      <c r="N214" s="293"/>
      <c r="O214" s="294"/>
      <c r="P214" s="33"/>
      <c r="Q214" s="293"/>
      <c r="R214" s="294"/>
      <c r="S214" s="33"/>
      <c r="T214" s="293"/>
      <c r="U214" s="294"/>
      <c r="V214" s="33"/>
      <c r="W214" s="293"/>
      <c r="X214" s="294"/>
      <c r="Y214" s="33"/>
      <c r="Z214" s="293"/>
      <c r="AA214" s="294"/>
      <c r="AB214" s="33"/>
    </row>
    <row r="215" spans="1:28" ht="14.45" outlineLevel="1">
      <c r="A215" t="s">
        <v>5104</v>
      </c>
      <c r="B215" t="s">
        <v>5105</v>
      </c>
      <c r="C215" s="256">
        <f>VLOOKUP($B215,Tabel1[[REFERENTIE]:[Cebeo ID]],5,FALSE)</f>
        <v>30.299600000000002</v>
      </c>
      <c r="D215" s="536">
        <v>8</v>
      </c>
      <c r="E215" s="293"/>
      <c r="F215" s="294"/>
      <c r="G215" s="33"/>
      <c r="H215" s="293"/>
      <c r="I215" s="294"/>
      <c r="J215" s="33"/>
      <c r="K215" s="293"/>
      <c r="L215" s="294"/>
      <c r="M215" s="33"/>
      <c r="N215" s="293"/>
      <c r="O215" s="294"/>
      <c r="P215" s="33"/>
      <c r="Q215" s="293"/>
      <c r="R215" s="294"/>
      <c r="S215" s="33"/>
      <c r="T215" s="293"/>
      <c r="U215" s="294"/>
      <c r="V215" s="33"/>
      <c r="W215" s="293"/>
      <c r="X215" s="294"/>
      <c r="Y215" s="33"/>
      <c r="Z215" s="293"/>
      <c r="AA215" s="294"/>
      <c r="AB215" s="33"/>
    </row>
    <row r="216" spans="1:28" ht="14.45" outlineLevel="1">
      <c r="A216" t="s">
        <v>5106</v>
      </c>
      <c r="B216" t="s">
        <v>5107</v>
      </c>
      <c r="C216" s="256">
        <f>VLOOKUP($B216,Tabel1[[REFERENTIE]:[Cebeo ID]],5,FALSE)</f>
        <v>49.739600000000003</v>
      </c>
      <c r="D216" s="536">
        <v>9</v>
      </c>
      <c r="E216" s="293"/>
      <c r="F216" s="294"/>
      <c r="G216" s="33"/>
      <c r="H216" s="293"/>
      <c r="I216" s="294"/>
      <c r="J216" s="33"/>
      <c r="K216" s="293"/>
      <c r="L216" s="294"/>
      <c r="M216" s="33"/>
      <c r="N216" s="293"/>
      <c r="O216" s="294"/>
      <c r="P216" s="33"/>
      <c r="Q216" s="293"/>
      <c r="R216" s="294"/>
      <c r="S216" s="33"/>
      <c r="T216" s="293"/>
      <c r="U216" s="294"/>
      <c r="V216" s="33"/>
      <c r="W216" s="293"/>
      <c r="X216" s="294"/>
      <c r="Y216" s="33"/>
      <c r="Z216" s="293"/>
      <c r="AA216" s="294"/>
      <c r="AB216" s="33"/>
    </row>
    <row r="217" spans="1:28" ht="14.45" outlineLevel="1">
      <c r="A217" t="s">
        <v>5108</v>
      </c>
      <c r="B217" t="s">
        <v>5109</v>
      </c>
      <c r="C217" s="256">
        <f>VLOOKUP($B217,Tabel1[[REFERENTIE]:[Cebeo ID]],5,FALSE)</f>
        <v>54.390599999999999</v>
      </c>
      <c r="D217" s="536">
        <v>11</v>
      </c>
      <c r="E217" s="293"/>
      <c r="F217" s="294"/>
      <c r="G217" s="33"/>
      <c r="H217" s="293"/>
      <c r="I217" s="294"/>
      <c r="J217" s="33"/>
      <c r="K217" s="293"/>
      <c r="L217" s="294"/>
      <c r="M217" s="33"/>
      <c r="N217" s="293"/>
      <c r="O217" s="294"/>
      <c r="P217" s="33"/>
      <c r="Q217" s="293"/>
      <c r="R217" s="294"/>
      <c r="S217" s="33"/>
      <c r="T217" s="293"/>
      <c r="U217" s="294"/>
      <c r="V217" s="33"/>
      <c r="W217" s="293"/>
      <c r="X217" s="294"/>
      <c r="Y217" s="33"/>
      <c r="Z217" s="293"/>
      <c r="AA217" s="294"/>
      <c r="AB217" s="33"/>
    </row>
    <row r="218" spans="1:28" ht="14.45" outlineLevel="1">
      <c r="A218" t="s">
        <v>5110</v>
      </c>
      <c r="B218" t="s">
        <v>5111</v>
      </c>
      <c r="C218" s="256">
        <f>VLOOKUP($B218,Tabel1[[REFERENTIE]:[Cebeo ID]],5,FALSE)</f>
        <v>81.502799999999993</v>
      </c>
      <c r="D218" s="536">
        <v>12</v>
      </c>
      <c r="E218" s="293"/>
      <c r="F218" s="294"/>
      <c r="G218" s="33"/>
      <c r="H218" s="293"/>
      <c r="I218" s="294"/>
      <c r="J218" s="33"/>
      <c r="K218" s="293"/>
      <c r="L218" s="294"/>
      <c r="M218" s="33"/>
      <c r="N218" s="293"/>
      <c r="O218" s="294"/>
      <c r="P218" s="33"/>
      <c r="Q218" s="293"/>
      <c r="R218" s="294"/>
      <c r="S218" s="33"/>
      <c r="T218" s="293"/>
      <c r="U218" s="294"/>
      <c r="V218" s="33"/>
      <c r="W218" s="293"/>
      <c r="X218" s="294"/>
      <c r="Y218" s="33"/>
      <c r="Z218" s="293"/>
      <c r="AA218" s="294"/>
      <c r="AB218" s="33"/>
    </row>
    <row r="219" spans="1:28" ht="14.45" outlineLevel="1">
      <c r="A219" t="s">
        <v>5112</v>
      </c>
      <c r="B219" t="s">
        <v>5113</v>
      </c>
      <c r="C219" s="256">
        <f>VLOOKUP($B219,Tabel1[[REFERENTIE]:[Cebeo ID]],5,FALSE)</f>
        <v>100.3066</v>
      </c>
      <c r="D219" s="536">
        <v>14</v>
      </c>
      <c r="E219" s="293"/>
      <c r="F219" s="294"/>
      <c r="G219" s="33"/>
      <c r="H219" s="293"/>
      <c r="I219" s="294"/>
      <c r="J219" s="33"/>
      <c r="K219" s="293"/>
      <c r="L219" s="294"/>
      <c r="M219" s="33"/>
      <c r="N219" s="293"/>
      <c r="O219" s="294"/>
      <c r="P219" s="33"/>
      <c r="Q219" s="293"/>
      <c r="R219" s="294"/>
      <c r="S219" s="33"/>
      <c r="T219" s="293"/>
      <c r="U219" s="294"/>
      <c r="V219" s="33"/>
      <c r="W219" s="293"/>
      <c r="X219" s="294"/>
      <c r="Y219" s="33"/>
      <c r="Z219" s="293"/>
      <c r="AA219" s="294"/>
      <c r="AB219" s="33"/>
    </row>
    <row r="220" spans="1:28" ht="14.45" outlineLevel="1">
      <c r="A220" t="s">
        <v>5114</v>
      </c>
      <c r="B220" t="s">
        <v>5115</v>
      </c>
      <c r="C220" s="256">
        <f>VLOOKUP($B220,Tabel1[[REFERENTIE]:[Cebeo ID]],5,FALSE)</f>
        <v>122.6587</v>
      </c>
      <c r="D220" s="536">
        <v>16</v>
      </c>
      <c r="E220" s="293"/>
      <c r="F220" s="294"/>
      <c r="G220" s="33"/>
      <c r="H220" s="293"/>
      <c r="I220" s="294"/>
      <c r="J220" s="33"/>
      <c r="K220" s="293"/>
      <c r="L220" s="294"/>
      <c r="M220" s="33"/>
      <c r="N220" s="293"/>
      <c r="O220" s="294"/>
      <c r="P220" s="33"/>
      <c r="Q220" s="293"/>
      <c r="R220" s="294"/>
      <c r="S220" s="33"/>
      <c r="T220" s="293"/>
      <c r="U220" s="294"/>
      <c r="V220" s="33"/>
      <c r="W220" s="293"/>
      <c r="X220" s="294"/>
      <c r="Y220" s="33"/>
      <c r="Z220" s="293"/>
      <c r="AA220" s="294"/>
      <c r="AB220" s="33"/>
    </row>
    <row r="221" spans="1:28" ht="14.45" outlineLevel="1">
      <c r="A221" t="s">
        <v>5116</v>
      </c>
      <c r="B221" t="s">
        <v>5117</v>
      </c>
      <c r="C221" s="256">
        <f>VLOOKUP($B221,Tabel1[[REFERENTIE]:[Cebeo ID]],5,FALSE)</f>
        <v>156.20840000000001</v>
      </c>
      <c r="D221" s="536">
        <v>19</v>
      </c>
      <c r="E221" s="293"/>
      <c r="F221" s="294"/>
      <c r="G221" s="33"/>
      <c r="H221" s="293"/>
      <c r="I221" s="294"/>
      <c r="J221" s="33"/>
      <c r="K221" s="293"/>
      <c r="L221" s="294"/>
      <c r="M221" s="33"/>
      <c r="N221" s="293"/>
      <c r="O221" s="294"/>
      <c r="P221" s="33"/>
      <c r="Q221" s="293"/>
      <c r="R221" s="294"/>
      <c r="S221" s="33"/>
      <c r="T221" s="293"/>
      <c r="U221" s="294"/>
      <c r="V221" s="33"/>
      <c r="W221" s="293"/>
      <c r="X221" s="294"/>
      <c r="Y221" s="33"/>
      <c r="Z221" s="293"/>
      <c r="AA221" s="294"/>
      <c r="AB221" s="33"/>
    </row>
    <row r="222" spans="1:28" ht="14.45" outlineLevel="1">
      <c r="A222" t="s">
        <v>5118</v>
      </c>
      <c r="B222" t="s">
        <v>5119</v>
      </c>
      <c r="C222" s="256">
        <f>VLOOKUP($B222,Tabel1[[REFERENTIE]:[Cebeo ID]],5,FALSE)</f>
        <v>4.4212999999999996</v>
      </c>
      <c r="D222" s="48">
        <v>2</v>
      </c>
      <c r="E222" s="293"/>
      <c r="F222" s="294"/>
      <c r="G222" s="33"/>
      <c r="H222" s="293"/>
      <c r="I222" s="294"/>
      <c r="J222" s="33"/>
      <c r="K222" s="293"/>
      <c r="L222" s="294"/>
      <c r="M222" s="33"/>
      <c r="N222" s="293"/>
      <c r="O222" s="294"/>
      <c r="P222" s="33"/>
      <c r="Q222" s="293"/>
      <c r="R222" s="294"/>
      <c r="S222" s="33"/>
      <c r="T222" s="293"/>
      <c r="U222" s="294"/>
      <c r="V222" s="33"/>
      <c r="W222" s="293"/>
      <c r="X222" s="294"/>
      <c r="Y222" s="33"/>
      <c r="Z222" s="293"/>
      <c r="AA222" s="294"/>
      <c r="AB222" s="33"/>
    </row>
    <row r="223" spans="1:28" ht="14.45" outlineLevel="1">
      <c r="A223" t="s">
        <v>5120</v>
      </c>
      <c r="B223" t="s">
        <v>5121</v>
      </c>
      <c r="C223" s="256">
        <f>VLOOKUP($B223,Tabel1[[REFERENTIE]:[Cebeo ID]],5,FALSE)</f>
        <v>35.161999999999999</v>
      </c>
      <c r="D223" s="536">
        <v>8</v>
      </c>
      <c r="E223" s="293"/>
      <c r="F223" s="294"/>
      <c r="G223" s="33"/>
      <c r="H223" s="293"/>
      <c r="I223" s="294"/>
      <c r="J223" s="33"/>
      <c r="K223" s="293"/>
      <c r="L223" s="294"/>
      <c r="M223" s="33"/>
      <c r="N223" s="293"/>
      <c r="O223" s="294"/>
      <c r="P223" s="33"/>
      <c r="Q223" s="293"/>
      <c r="R223" s="294"/>
      <c r="S223" s="33"/>
      <c r="T223" s="293"/>
      <c r="U223" s="294"/>
      <c r="V223" s="33"/>
      <c r="W223" s="293"/>
      <c r="X223" s="294"/>
      <c r="Y223" s="33"/>
      <c r="Z223" s="293"/>
      <c r="AA223" s="294"/>
      <c r="AB223" s="33"/>
    </row>
    <row r="224" spans="1:28" ht="14.45" outlineLevel="1">
      <c r="A224" t="s">
        <v>5122</v>
      </c>
      <c r="B224" t="s">
        <v>5123</v>
      </c>
      <c r="C224" s="256">
        <v>24</v>
      </c>
      <c r="D224" s="536">
        <v>8.5</v>
      </c>
      <c r="E224" s="293"/>
      <c r="F224" s="294"/>
      <c r="G224" s="33"/>
      <c r="H224" s="293"/>
      <c r="I224" s="294"/>
      <c r="J224" s="33"/>
      <c r="K224" s="293"/>
      <c r="L224" s="294"/>
      <c r="M224" s="33"/>
      <c r="N224" s="293"/>
      <c r="O224" s="294"/>
      <c r="P224" s="33"/>
      <c r="Q224" s="293"/>
      <c r="R224" s="294"/>
      <c r="S224" s="33"/>
      <c r="T224" s="293"/>
      <c r="U224" s="294"/>
      <c r="V224" s="33"/>
      <c r="W224" s="293"/>
      <c r="X224" s="294"/>
      <c r="Y224" s="33"/>
      <c r="Z224" s="293"/>
      <c r="AA224" s="294"/>
      <c r="AB224" s="33"/>
    </row>
    <row r="225" spans="1:28" ht="14.45" outlineLevel="1">
      <c r="A225" t="s">
        <v>5124</v>
      </c>
      <c r="B225" t="s">
        <v>5125</v>
      </c>
      <c r="C225" s="256">
        <f>VLOOKUP($B225,Tabel1[[REFERENTIE]:[Cebeo ID]],5,FALSE)</f>
        <v>36.048000000000002</v>
      </c>
      <c r="D225" s="536">
        <v>9</v>
      </c>
      <c r="E225" s="293"/>
      <c r="F225" s="294"/>
      <c r="G225" s="33"/>
      <c r="H225" s="293"/>
      <c r="I225" s="294"/>
      <c r="J225" s="33"/>
      <c r="K225" s="293"/>
      <c r="L225" s="294"/>
      <c r="M225" s="33"/>
      <c r="N225" s="293"/>
      <c r="O225" s="294"/>
      <c r="P225" s="33"/>
      <c r="Q225" s="293"/>
      <c r="R225" s="294"/>
      <c r="S225" s="33"/>
      <c r="T225" s="293"/>
      <c r="U225" s="294"/>
      <c r="V225" s="33"/>
      <c r="W225" s="293"/>
      <c r="X225" s="294"/>
      <c r="Y225" s="33"/>
      <c r="Z225" s="293"/>
      <c r="AA225" s="294"/>
      <c r="AB225" s="33"/>
    </row>
    <row r="226" spans="1:28" ht="14.45" outlineLevel="1">
      <c r="A226" t="s">
        <v>5126</v>
      </c>
      <c r="B226" t="s">
        <v>5127</v>
      </c>
      <c r="C226" s="256">
        <f>VLOOKUP($B226,Tabel1[[REFERENTIE]:[Cebeo ID]],5,FALSE)</f>
        <v>46.762900000000002</v>
      </c>
      <c r="D226" s="536">
        <v>10</v>
      </c>
      <c r="E226" s="293"/>
      <c r="F226" s="294"/>
      <c r="G226" s="33"/>
      <c r="H226" s="293"/>
      <c r="I226" s="294"/>
      <c r="J226" s="33"/>
      <c r="K226" s="293"/>
      <c r="L226" s="294"/>
      <c r="M226" s="33"/>
      <c r="N226" s="293"/>
      <c r="O226" s="294"/>
      <c r="P226" s="33"/>
      <c r="Q226" s="293"/>
      <c r="R226" s="294"/>
      <c r="S226" s="33"/>
      <c r="T226" s="293"/>
      <c r="U226" s="294"/>
      <c r="V226" s="33"/>
      <c r="W226" s="293"/>
      <c r="X226" s="294"/>
      <c r="Y226" s="33"/>
      <c r="Z226" s="293"/>
      <c r="AA226" s="294"/>
      <c r="AB226" s="33"/>
    </row>
    <row r="227" spans="1:28" ht="14.45" outlineLevel="1">
      <c r="A227" t="s">
        <v>5128</v>
      </c>
      <c r="B227" t="s">
        <v>5129</v>
      </c>
      <c r="C227" s="256">
        <f>VLOOKUP($B227,Tabel1[[REFERENTIE]:[Cebeo ID]],5,FALSE)</f>
        <v>63.145499999999998</v>
      </c>
      <c r="D227" s="536">
        <v>12</v>
      </c>
      <c r="E227" s="293"/>
      <c r="F227" s="294"/>
      <c r="G227" s="33"/>
      <c r="H227" s="293"/>
      <c r="I227" s="294"/>
      <c r="J227" s="33"/>
      <c r="K227" s="293"/>
      <c r="L227" s="294"/>
      <c r="M227" s="33"/>
      <c r="N227" s="293"/>
      <c r="O227" s="294"/>
      <c r="P227" s="33"/>
      <c r="Q227" s="293"/>
      <c r="R227" s="294"/>
      <c r="S227" s="33"/>
      <c r="T227" s="293"/>
      <c r="U227" s="294"/>
      <c r="V227" s="33"/>
      <c r="W227" s="293"/>
      <c r="X227" s="294"/>
      <c r="Y227" s="33"/>
      <c r="Z227" s="293"/>
      <c r="AA227" s="294"/>
      <c r="AB227" s="33"/>
    </row>
    <row r="228" spans="1:28" ht="14.45" outlineLevel="1">
      <c r="A228" t="s">
        <v>5130</v>
      </c>
      <c r="B228" t="s">
        <v>5131</v>
      </c>
      <c r="C228" s="256">
        <f>VLOOKUP($B228,Tabel1[[REFERENTIE]:[Cebeo ID]],5,FALSE)</f>
        <v>80.270399999999995</v>
      </c>
      <c r="D228" s="536">
        <v>13</v>
      </c>
      <c r="E228" s="293"/>
      <c r="F228" s="294"/>
      <c r="G228" s="33"/>
      <c r="H228" s="293"/>
      <c r="I228" s="294"/>
      <c r="J228" s="33"/>
      <c r="K228" s="293"/>
      <c r="L228" s="294"/>
      <c r="M228" s="33"/>
      <c r="N228" s="293"/>
      <c r="O228" s="294"/>
      <c r="P228" s="33"/>
      <c r="Q228" s="293"/>
      <c r="R228" s="294"/>
      <c r="S228" s="33"/>
      <c r="T228" s="293"/>
      <c r="U228" s="294"/>
      <c r="V228" s="33"/>
      <c r="W228" s="293"/>
      <c r="X228" s="294"/>
      <c r="Y228" s="33"/>
      <c r="Z228" s="293"/>
      <c r="AA228" s="294"/>
      <c r="AB228" s="33"/>
    </row>
    <row r="229" spans="1:28" ht="14.45" outlineLevel="1">
      <c r="A229" t="s">
        <v>5132</v>
      </c>
      <c r="B229" t="s">
        <v>5133</v>
      </c>
      <c r="C229" s="256">
        <f>VLOOKUP($B229,Tabel1[[REFERENTIE]:[Cebeo ID]],5,FALSE)</f>
        <v>114.4008</v>
      </c>
      <c r="D229" s="536">
        <v>15</v>
      </c>
      <c r="E229" s="293"/>
      <c r="F229" s="294"/>
      <c r="G229" s="33"/>
      <c r="H229" s="293"/>
      <c r="I229" s="294"/>
      <c r="J229" s="33"/>
      <c r="K229" s="293"/>
      <c r="L229" s="294"/>
      <c r="M229" s="33"/>
      <c r="N229" s="293"/>
      <c r="O229" s="294"/>
      <c r="P229" s="33"/>
      <c r="Q229" s="293"/>
      <c r="R229" s="294"/>
      <c r="S229" s="33"/>
      <c r="T229" s="293"/>
      <c r="U229" s="294"/>
      <c r="V229" s="33"/>
      <c r="W229" s="293"/>
      <c r="X229" s="294"/>
      <c r="Y229" s="33"/>
      <c r="Z229" s="293"/>
      <c r="AA229" s="294"/>
      <c r="AB229" s="33"/>
    </row>
    <row r="230" spans="1:28" ht="14.45" outlineLevel="1">
      <c r="A230" t="s">
        <v>5134</v>
      </c>
      <c r="B230" t="s">
        <v>5135</v>
      </c>
      <c r="C230" s="256">
        <f>VLOOKUP($B230,Tabel1[[REFERENTIE]:[Cebeo ID]],5,FALSE)</f>
        <v>141.6917</v>
      </c>
      <c r="D230" s="536">
        <v>18</v>
      </c>
      <c r="E230" s="293"/>
      <c r="F230" s="294"/>
      <c r="G230" s="33"/>
      <c r="H230" s="293"/>
      <c r="I230" s="294"/>
      <c r="J230" s="33"/>
      <c r="K230" s="293"/>
      <c r="L230" s="294"/>
      <c r="M230" s="33"/>
      <c r="N230" s="293"/>
      <c r="O230" s="294"/>
      <c r="P230" s="33"/>
      <c r="Q230" s="293"/>
      <c r="R230" s="294"/>
      <c r="S230" s="33"/>
      <c r="T230" s="293"/>
      <c r="U230" s="294"/>
      <c r="V230" s="33"/>
      <c r="W230" s="293"/>
      <c r="X230" s="294"/>
      <c r="Y230" s="33"/>
      <c r="Z230" s="293"/>
      <c r="AA230" s="294"/>
      <c r="AB230" s="33"/>
    </row>
    <row r="231" spans="1:28" ht="14.45" outlineLevel="1">
      <c r="A231" t="s">
        <v>5136</v>
      </c>
      <c r="B231" t="s">
        <v>5137</v>
      </c>
      <c r="C231" s="256">
        <f>VLOOKUP($B231,Tabel1[[REFERENTIE]:[Cebeo ID]],5,FALSE)</f>
        <v>181.23099999999999</v>
      </c>
      <c r="D231" s="536">
        <v>22</v>
      </c>
      <c r="E231" s="293"/>
      <c r="F231" s="294"/>
      <c r="G231" s="33"/>
      <c r="H231" s="293"/>
      <c r="I231" s="294"/>
      <c r="J231" s="33"/>
      <c r="K231" s="293"/>
      <c r="L231" s="294"/>
      <c r="M231" s="33"/>
      <c r="N231" s="293"/>
      <c r="O231" s="294"/>
      <c r="P231" s="33"/>
      <c r="Q231" s="293"/>
      <c r="R231" s="294"/>
      <c r="S231" s="33"/>
      <c r="T231" s="293"/>
      <c r="U231" s="294"/>
      <c r="V231" s="33"/>
      <c r="W231" s="293"/>
      <c r="X231" s="294"/>
      <c r="Y231" s="33"/>
      <c r="Z231" s="293"/>
      <c r="AA231" s="294"/>
      <c r="AB231" s="33"/>
    </row>
    <row r="232" spans="1:28" ht="14.45" outlineLevel="1">
      <c r="A232" t="s">
        <v>5138</v>
      </c>
      <c r="B232" t="s">
        <v>5139</v>
      </c>
      <c r="C232" s="256">
        <f>VLOOKUP($B232,Tabel1[[REFERENTIE]:[Cebeo ID]],5,FALSE)</f>
        <v>32.100700000000003</v>
      </c>
      <c r="D232" s="536">
        <v>8.5</v>
      </c>
      <c r="E232" s="293"/>
      <c r="F232" s="294"/>
      <c r="G232" s="33"/>
      <c r="H232" s="293"/>
      <c r="I232" s="294"/>
      <c r="J232" s="33"/>
      <c r="K232" s="293"/>
      <c r="L232" s="294"/>
      <c r="M232" s="33"/>
      <c r="N232" s="293"/>
      <c r="O232" s="294"/>
      <c r="P232" s="33"/>
      <c r="Q232" s="293"/>
      <c r="R232" s="294"/>
      <c r="S232" s="33"/>
      <c r="T232" s="293"/>
      <c r="U232" s="294"/>
      <c r="V232" s="33"/>
      <c r="W232" s="293"/>
      <c r="X232" s="294"/>
      <c r="Y232" s="33"/>
      <c r="Z232" s="293"/>
      <c r="AA232" s="294"/>
      <c r="AB232" s="33"/>
    </row>
    <row r="233" spans="1:28" ht="14.45" outlineLevel="1">
      <c r="A233" t="s">
        <v>5140</v>
      </c>
      <c r="B233" t="s">
        <v>5141</v>
      </c>
      <c r="C233" s="256">
        <f>VLOOKUP($B233,Tabel1[[REFERENTIE]:[Cebeo ID]],5,FALSE)</f>
        <v>43.076700000000002</v>
      </c>
      <c r="D233" s="536">
        <v>9</v>
      </c>
      <c r="E233" s="293"/>
      <c r="F233" s="294"/>
      <c r="G233" s="33"/>
      <c r="H233" s="293"/>
      <c r="I233" s="294"/>
      <c r="J233" s="33"/>
      <c r="K233" s="293"/>
      <c r="L233" s="294"/>
      <c r="M233" s="33"/>
      <c r="N233" s="293"/>
      <c r="O233" s="294"/>
      <c r="P233" s="33"/>
      <c r="Q233" s="293"/>
      <c r="R233" s="294"/>
      <c r="S233" s="33"/>
      <c r="T233" s="293"/>
      <c r="U233" s="294"/>
      <c r="V233" s="33"/>
      <c r="W233" s="293"/>
      <c r="X233" s="294"/>
      <c r="Y233" s="33"/>
      <c r="Z233" s="293"/>
      <c r="AA233" s="294"/>
      <c r="AB233" s="33"/>
    </row>
    <row r="234" spans="1:28" ht="14.45" outlineLevel="1">
      <c r="A234" t="s">
        <v>5142</v>
      </c>
      <c r="B234" t="s">
        <v>5143</v>
      </c>
      <c r="C234" s="256">
        <f>VLOOKUP($B234,Tabel1[[REFERENTIE]:[Cebeo ID]],5,FALSE)</f>
        <v>55.880800000000001</v>
      </c>
      <c r="D234" s="536">
        <v>10</v>
      </c>
      <c r="E234" s="293"/>
      <c r="F234" s="294"/>
      <c r="G234" s="33"/>
      <c r="H234" s="293"/>
      <c r="I234" s="294"/>
      <c r="J234" s="33"/>
      <c r="K234" s="293"/>
      <c r="L234" s="294"/>
      <c r="M234" s="33"/>
      <c r="N234" s="293"/>
      <c r="O234" s="294"/>
      <c r="P234" s="33"/>
      <c r="Q234" s="293"/>
      <c r="R234" s="294"/>
      <c r="S234" s="33"/>
      <c r="T234" s="293"/>
      <c r="U234" s="294"/>
      <c r="V234" s="33"/>
      <c r="W234" s="293"/>
      <c r="X234" s="294"/>
      <c r="Y234" s="33"/>
      <c r="Z234" s="293"/>
      <c r="AA234" s="294"/>
      <c r="AB234" s="33"/>
    </row>
    <row r="235" spans="1:28" ht="14.45" outlineLevel="1">
      <c r="A235" t="s">
        <v>5144</v>
      </c>
      <c r="B235" t="s">
        <v>5145</v>
      </c>
      <c r="C235" s="256">
        <f>VLOOKUP($B235,Tabel1[[REFERENTIE]:[Cebeo ID]],5,FALSE)</f>
        <v>75.457700000000003</v>
      </c>
      <c r="D235" s="536">
        <v>12</v>
      </c>
      <c r="E235" s="293"/>
      <c r="F235" s="294"/>
      <c r="G235" s="33"/>
      <c r="H235" s="293"/>
      <c r="I235" s="294"/>
      <c r="J235" s="33"/>
      <c r="K235" s="293"/>
      <c r="L235" s="294"/>
      <c r="M235" s="33"/>
      <c r="N235" s="293"/>
      <c r="O235" s="294"/>
      <c r="P235" s="33"/>
      <c r="Q235" s="293"/>
      <c r="R235" s="294"/>
      <c r="S235" s="33"/>
      <c r="T235" s="293"/>
      <c r="U235" s="294"/>
      <c r="V235" s="33"/>
      <c r="W235" s="293"/>
      <c r="X235" s="294"/>
      <c r="Y235" s="33"/>
      <c r="Z235" s="293"/>
      <c r="AA235" s="294"/>
      <c r="AB235" s="33"/>
    </row>
    <row r="236" spans="1:28" ht="14.45" outlineLevel="1">
      <c r="A236" t="s">
        <v>5146</v>
      </c>
      <c r="B236" t="s">
        <v>5147</v>
      </c>
      <c r="C236" s="256">
        <f>VLOOKUP($B236,Tabel1[[REFERENTIE]:[Cebeo ID]],5,FALSE)</f>
        <v>95.921499999999995</v>
      </c>
      <c r="D236" s="536">
        <v>13</v>
      </c>
      <c r="E236" s="293"/>
      <c r="F236" s="294"/>
      <c r="G236" s="33"/>
      <c r="H236" s="293"/>
      <c r="I236" s="294"/>
      <c r="J236" s="33"/>
      <c r="K236" s="293"/>
      <c r="L236" s="294"/>
      <c r="M236" s="33"/>
      <c r="N236" s="293"/>
      <c r="O236" s="294"/>
      <c r="P236" s="33"/>
      <c r="Q236" s="293"/>
      <c r="R236" s="294"/>
      <c r="S236" s="33"/>
      <c r="T236" s="293"/>
      <c r="U236" s="294"/>
      <c r="V236" s="33"/>
      <c r="W236" s="293"/>
      <c r="X236" s="294"/>
      <c r="Y236" s="33"/>
      <c r="Z236" s="293"/>
      <c r="AA236" s="294"/>
      <c r="AB236" s="33"/>
    </row>
    <row r="237" spans="1:28" ht="14.45" outlineLevel="1">
      <c r="A237" t="s">
        <v>5148</v>
      </c>
      <c r="B237" t="s">
        <v>5149</v>
      </c>
      <c r="C237" s="256">
        <f>VLOOKUP($B237,Tabel1[[REFERENTIE]:[Cebeo ID]],5,FALSE)</f>
        <v>95.734499999999997</v>
      </c>
      <c r="D237" s="536">
        <v>15</v>
      </c>
      <c r="E237" s="293"/>
      <c r="F237" s="294"/>
      <c r="G237" s="33"/>
      <c r="H237" s="293"/>
      <c r="I237" s="294"/>
      <c r="J237" s="33"/>
      <c r="K237" s="293"/>
      <c r="L237" s="294"/>
      <c r="M237" s="33"/>
      <c r="N237" s="293"/>
      <c r="O237" s="294"/>
      <c r="P237" s="33"/>
      <c r="Q237" s="293"/>
      <c r="R237" s="294"/>
      <c r="S237" s="33"/>
      <c r="T237" s="293"/>
      <c r="U237" s="294"/>
      <c r="V237" s="33"/>
      <c r="W237" s="293"/>
      <c r="X237" s="294"/>
      <c r="Y237" s="33"/>
      <c r="Z237" s="293"/>
      <c r="AA237" s="294"/>
      <c r="AB237" s="33"/>
    </row>
    <row r="238" spans="1:28" ht="14.45" outlineLevel="1">
      <c r="A238" t="s">
        <v>5150</v>
      </c>
      <c r="B238" t="s">
        <v>5151</v>
      </c>
      <c r="C238" s="256">
        <f>VLOOKUP($B238,Tabel1[[REFERENTIE]:[Cebeo ID]],5,FALSE)</f>
        <v>141.6917</v>
      </c>
      <c r="D238" s="536">
        <v>18</v>
      </c>
      <c r="E238" s="293"/>
      <c r="F238" s="294"/>
      <c r="G238" s="33"/>
      <c r="H238" s="293"/>
      <c r="I238" s="294"/>
      <c r="J238" s="33"/>
      <c r="K238" s="293"/>
      <c r="L238" s="294"/>
      <c r="M238" s="33"/>
      <c r="N238" s="293"/>
      <c r="O238" s="294"/>
      <c r="P238" s="33"/>
      <c r="Q238" s="293"/>
      <c r="R238" s="294"/>
      <c r="S238" s="33"/>
      <c r="T238" s="293"/>
      <c r="U238" s="294"/>
      <c r="V238" s="33"/>
      <c r="W238" s="293"/>
      <c r="X238" s="294"/>
      <c r="Y238" s="33"/>
      <c r="Z238" s="293"/>
      <c r="AA238" s="294"/>
      <c r="AB238" s="33"/>
    </row>
    <row r="239" spans="1:28" ht="14.45" outlineLevel="1">
      <c r="A239" t="s">
        <v>5152</v>
      </c>
      <c r="B239" t="s">
        <v>5153</v>
      </c>
      <c r="C239" s="256">
        <f>VLOOKUP($B239,Tabel1[[REFERENTIE]:[Cebeo ID]],5,FALSE)</f>
        <v>181.23099999999999</v>
      </c>
      <c r="D239" s="536">
        <v>22</v>
      </c>
      <c r="E239" s="293"/>
      <c r="F239" s="294"/>
      <c r="G239" s="33"/>
      <c r="H239" s="293"/>
      <c r="I239" s="294"/>
      <c r="J239" s="33"/>
      <c r="K239" s="293"/>
      <c r="L239" s="294"/>
      <c r="M239" s="33"/>
      <c r="N239" s="293"/>
      <c r="O239" s="294"/>
      <c r="P239" s="33"/>
      <c r="Q239" s="293"/>
      <c r="R239" s="294"/>
      <c r="S239" s="33"/>
      <c r="T239" s="293"/>
      <c r="U239" s="294"/>
      <c r="V239" s="33"/>
      <c r="W239" s="293"/>
      <c r="X239" s="294"/>
      <c r="Y239" s="33"/>
      <c r="Z239" s="293"/>
      <c r="AA239" s="294"/>
      <c r="AB239" s="33"/>
    </row>
    <row r="240" spans="1:28" ht="14.45" outlineLevel="1">
      <c r="A240" t="s">
        <v>5154</v>
      </c>
      <c r="B240" t="s">
        <v>5155</v>
      </c>
      <c r="C240" s="256">
        <f>VLOOKUP($B240,Tabel1[[REFERENTIE]:[Cebeo ID]],5,FALSE)</f>
        <v>3.5377999999999998</v>
      </c>
      <c r="D240" s="48">
        <v>2</v>
      </c>
      <c r="E240" s="293"/>
      <c r="F240" s="294"/>
      <c r="G240" s="33"/>
      <c r="H240" s="293"/>
      <c r="I240" s="294"/>
      <c r="J240" s="33"/>
      <c r="K240" s="293"/>
      <c r="L240" s="294"/>
      <c r="M240" s="33"/>
      <c r="N240" s="293"/>
      <c r="O240" s="294"/>
      <c r="P240" s="33"/>
      <c r="Q240" s="293"/>
      <c r="R240" s="294"/>
      <c r="S240" s="33"/>
      <c r="T240" s="293"/>
      <c r="U240" s="294"/>
      <c r="V240" s="33"/>
      <c r="W240" s="293"/>
      <c r="X240" s="294"/>
      <c r="Y240" s="33"/>
      <c r="Z240" s="293"/>
      <c r="AA240" s="294"/>
      <c r="AB240" s="33"/>
    </row>
    <row r="241" spans="1:28" ht="14.45" outlineLevel="1">
      <c r="A241" t="s">
        <v>5156</v>
      </c>
      <c r="B241" t="s">
        <v>5157</v>
      </c>
      <c r="C241" s="256">
        <f>VLOOKUP($B241,Tabel1[[REFERENTIE]:[Cebeo ID]],5,FALSE)</f>
        <v>4.2779999999999996</v>
      </c>
      <c r="D241" s="48">
        <v>2</v>
      </c>
      <c r="E241" s="293"/>
      <c r="F241" s="294"/>
      <c r="G241" s="33"/>
      <c r="H241" s="293"/>
      <c r="I241" s="294"/>
      <c r="J241" s="33"/>
      <c r="K241" s="293"/>
      <c r="L241" s="294"/>
      <c r="M241" s="33"/>
      <c r="N241" s="293"/>
      <c r="O241" s="294"/>
      <c r="P241" s="33"/>
      <c r="Q241" s="293"/>
      <c r="R241" s="294"/>
      <c r="S241" s="33"/>
      <c r="T241" s="293"/>
      <c r="U241" s="294"/>
      <c r="V241" s="33"/>
      <c r="W241" s="293"/>
      <c r="X241" s="294"/>
      <c r="Y241" s="33"/>
      <c r="Z241" s="293"/>
      <c r="AA241" s="294"/>
      <c r="AB241" s="33"/>
    </row>
    <row r="242" spans="1:28" ht="14.45" outlineLevel="1">
      <c r="A242" t="s">
        <v>5158</v>
      </c>
      <c r="B242" t="s">
        <v>5159</v>
      </c>
      <c r="C242" s="256">
        <f>VLOOKUP($B242,Tabel1[[REFERENTIE]:[Cebeo ID]],5,FALSE)</f>
        <v>5.5983999999999998</v>
      </c>
      <c r="D242" s="536">
        <v>3.5</v>
      </c>
      <c r="E242" s="293"/>
      <c r="F242" s="294"/>
      <c r="G242" s="33"/>
      <c r="H242" s="293"/>
      <c r="I242" s="294"/>
      <c r="J242" s="33"/>
      <c r="K242" s="293"/>
      <c r="L242" s="294"/>
      <c r="M242" s="33"/>
      <c r="N242" s="293"/>
      <c r="O242" s="294"/>
      <c r="P242" s="33"/>
      <c r="Q242" s="293"/>
      <c r="R242" s="294"/>
      <c r="S242" s="33"/>
      <c r="T242" s="293"/>
      <c r="U242" s="294"/>
      <c r="V242" s="33"/>
      <c r="W242" s="293"/>
      <c r="X242" s="294"/>
      <c r="Y242" s="33"/>
      <c r="Z242" s="293"/>
      <c r="AA242" s="294"/>
      <c r="AB242" s="33"/>
    </row>
    <row r="243" spans="1:28" ht="14.45" outlineLevel="1">
      <c r="A243" t="s">
        <v>5160</v>
      </c>
      <c r="B243" t="s">
        <v>5161</v>
      </c>
      <c r="C243" s="256">
        <f>VLOOKUP($B243,Tabel1[[REFERENTIE]:[Cebeo ID]],5,FALSE)</f>
        <v>8.5609999999999999</v>
      </c>
      <c r="D243" s="536">
        <v>4</v>
      </c>
      <c r="E243" s="293"/>
      <c r="F243" s="294"/>
      <c r="G243" s="33"/>
      <c r="H243" s="293"/>
      <c r="I243" s="294"/>
      <c r="J243" s="33"/>
      <c r="K243" s="293"/>
      <c r="L243" s="294"/>
      <c r="M243" s="33"/>
      <c r="N243" s="293"/>
      <c r="O243" s="294"/>
      <c r="P243" s="33"/>
      <c r="Q243" s="293"/>
      <c r="R243" s="294"/>
      <c r="S243" s="33"/>
      <c r="T243" s="293"/>
      <c r="U243" s="294"/>
      <c r="V243" s="33"/>
      <c r="W243" s="293"/>
      <c r="X243" s="294"/>
      <c r="Y243" s="33"/>
      <c r="Z243" s="293"/>
      <c r="AA243" s="294"/>
      <c r="AB243" s="33"/>
    </row>
    <row r="244" spans="1:28" ht="14.45" outlineLevel="1">
      <c r="A244" t="s">
        <v>5162</v>
      </c>
      <c r="B244" t="s">
        <v>5163</v>
      </c>
      <c r="C244" s="256">
        <f>VLOOKUP($B244,Tabel1[[REFERENTIE]:[Cebeo ID]],5,FALSE)</f>
        <v>10.669600000000001</v>
      </c>
      <c r="D244" s="536">
        <v>4.5</v>
      </c>
      <c r="E244" s="293"/>
      <c r="F244" s="294"/>
      <c r="G244" s="33"/>
      <c r="H244" s="293"/>
      <c r="I244" s="294"/>
      <c r="J244" s="33"/>
      <c r="K244" s="293"/>
      <c r="L244" s="294"/>
      <c r="M244" s="33"/>
      <c r="N244" s="293"/>
      <c r="O244" s="294"/>
      <c r="P244" s="33"/>
      <c r="Q244" s="293"/>
      <c r="R244" s="294"/>
      <c r="S244" s="33"/>
      <c r="T244" s="293"/>
      <c r="U244" s="294"/>
      <c r="V244" s="33"/>
      <c r="W244" s="293"/>
      <c r="X244" s="294"/>
      <c r="Y244" s="33"/>
      <c r="Z244" s="293"/>
      <c r="AA244" s="294"/>
      <c r="AB244" s="33"/>
    </row>
    <row r="245" spans="1:28" ht="14.45" outlineLevel="1">
      <c r="A245" t="s">
        <v>5164</v>
      </c>
      <c r="B245" t="s">
        <v>5165</v>
      </c>
      <c r="C245" s="256">
        <f>VLOOKUP($B245,Tabel1[[REFERENTIE]:[Cebeo ID]],5,FALSE)</f>
        <v>15.9945</v>
      </c>
      <c r="D245" s="536">
        <v>6</v>
      </c>
      <c r="E245" s="293"/>
      <c r="F245" s="294"/>
      <c r="G245" s="33"/>
      <c r="H245" s="293"/>
      <c r="I245" s="294"/>
      <c r="J245" s="33"/>
      <c r="K245" s="293"/>
      <c r="L245" s="294"/>
      <c r="M245" s="33"/>
      <c r="N245" s="293"/>
      <c r="O245" s="294"/>
      <c r="P245" s="33"/>
      <c r="Q245" s="293"/>
      <c r="R245" s="294"/>
      <c r="S245" s="33"/>
      <c r="T245" s="293"/>
      <c r="U245" s="294"/>
      <c r="V245" s="33"/>
      <c r="W245" s="293"/>
      <c r="X245" s="294"/>
      <c r="Y245" s="33"/>
      <c r="Z245" s="293"/>
      <c r="AA245" s="294"/>
      <c r="AB245" s="33"/>
    </row>
    <row r="246" spans="1:28" ht="14.45" outlineLevel="1">
      <c r="A246" t="s">
        <v>5166</v>
      </c>
      <c r="B246" t="s">
        <v>5167</v>
      </c>
      <c r="C246" s="256">
        <f>VLOOKUP($B246,Tabel1[[REFERENTIE]:[Cebeo ID]],5,FALSE)</f>
        <v>26.103000000000002</v>
      </c>
      <c r="D246" s="536">
        <v>6.5</v>
      </c>
      <c r="E246" s="293"/>
      <c r="F246" s="294"/>
      <c r="G246" s="33"/>
      <c r="H246" s="293"/>
      <c r="I246" s="294"/>
      <c r="J246" s="33"/>
      <c r="K246" s="293"/>
      <c r="L246" s="294"/>
      <c r="M246" s="33"/>
      <c r="N246" s="293"/>
      <c r="O246" s="294"/>
      <c r="P246" s="33"/>
      <c r="Q246" s="293"/>
      <c r="R246" s="294"/>
      <c r="S246" s="33"/>
      <c r="T246" s="293"/>
      <c r="U246" s="294"/>
      <c r="V246" s="33"/>
      <c r="W246" s="293"/>
      <c r="X246" s="294"/>
      <c r="Y246" s="33"/>
      <c r="Z246" s="293"/>
      <c r="AA246" s="294"/>
      <c r="AB246" s="33"/>
    </row>
    <row r="247" spans="1:28" ht="14.45" outlineLevel="1">
      <c r="A247" t="s">
        <v>5168</v>
      </c>
      <c r="B247" t="s">
        <v>5169</v>
      </c>
      <c r="C247" s="256">
        <f>VLOOKUP($B247,Tabel1[[REFERENTIE]:[Cebeo ID]],5,FALSE)</f>
        <v>29.430499999999999</v>
      </c>
      <c r="D247" s="536">
        <v>7.5</v>
      </c>
      <c r="E247" s="293"/>
      <c r="F247" s="294"/>
      <c r="G247" s="33"/>
      <c r="H247" s="293"/>
      <c r="I247" s="294"/>
      <c r="J247" s="33"/>
      <c r="K247" s="293"/>
      <c r="L247" s="294"/>
      <c r="M247" s="33"/>
      <c r="N247" s="293"/>
      <c r="O247" s="294"/>
      <c r="P247" s="33"/>
      <c r="Q247" s="293"/>
      <c r="R247" s="294"/>
      <c r="S247" s="33"/>
      <c r="T247" s="293"/>
      <c r="U247" s="294"/>
      <c r="V247" s="33"/>
      <c r="W247" s="293"/>
      <c r="X247" s="294"/>
      <c r="Y247" s="33"/>
      <c r="Z247" s="293"/>
      <c r="AA247" s="294"/>
      <c r="AB247" s="33"/>
    </row>
    <row r="248" spans="1:28" ht="14.45" outlineLevel="1">
      <c r="A248" t="s">
        <v>5170</v>
      </c>
      <c r="B248" t="s">
        <v>5171</v>
      </c>
      <c r="C248" s="256">
        <f>VLOOKUP($B248,Tabel1[[REFERENTIE]:[Cebeo ID]],5,FALSE)</f>
        <v>39.363700000000001</v>
      </c>
      <c r="D248" s="536">
        <v>9</v>
      </c>
      <c r="E248" s="293"/>
      <c r="F248" s="294"/>
      <c r="G248" s="33"/>
      <c r="H248" s="293"/>
      <c r="I248" s="294"/>
      <c r="J248" s="33"/>
      <c r="K248" s="293"/>
      <c r="L248" s="294"/>
      <c r="M248" s="33"/>
      <c r="N248" s="293"/>
      <c r="O248" s="294"/>
      <c r="P248" s="33"/>
      <c r="Q248" s="293"/>
      <c r="R248" s="294"/>
      <c r="S248" s="33"/>
      <c r="T248" s="293"/>
      <c r="U248" s="294"/>
      <c r="V248" s="33"/>
      <c r="W248" s="293"/>
      <c r="X248" s="294"/>
      <c r="Y248" s="33"/>
      <c r="Z248" s="293"/>
      <c r="AA248" s="294"/>
      <c r="AB248" s="33"/>
    </row>
    <row r="249" spans="1:28" ht="14.45" outlineLevel="1">
      <c r="A249" t="s">
        <v>5172</v>
      </c>
      <c r="B249" t="s">
        <v>5173</v>
      </c>
      <c r="C249" s="256">
        <f>VLOOKUP($B249,Tabel1[[REFERENTIE]:[Cebeo ID]],5,FALSE)</f>
        <v>52.7102</v>
      </c>
      <c r="D249" s="536">
        <v>10</v>
      </c>
      <c r="E249" s="293"/>
      <c r="F249" s="294"/>
      <c r="G249" s="33"/>
      <c r="H249" s="293"/>
      <c r="I249" s="294"/>
      <c r="J249" s="33"/>
      <c r="K249" s="293"/>
      <c r="L249" s="294"/>
      <c r="M249" s="33"/>
      <c r="N249" s="293"/>
      <c r="O249" s="294"/>
      <c r="P249" s="33"/>
      <c r="Q249" s="293"/>
      <c r="R249" s="294"/>
      <c r="S249" s="33"/>
      <c r="T249" s="293"/>
      <c r="U249" s="294"/>
      <c r="V249" s="33"/>
      <c r="W249" s="293"/>
      <c r="X249" s="294"/>
      <c r="Y249" s="33"/>
      <c r="Z249" s="293"/>
      <c r="AA249" s="294"/>
      <c r="AB249" s="33"/>
    </row>
    <row r="250" spans="1:28" ht="14.45" outlineLevel="1">
      <c r="A250" t="s">
        <v>5174</v>
      </c>
      <c r="B250" t="s">
        <v>5175</v>
      </c>
      <c r="C250" s="256">
        <f>VLOOKUP($B250,Tabel1[[REFERENTIE]:[Cebeo ID]],5,FALSE)</f>
        <v>70.972700000000003</v>
      </c>
      <c r="D250" s="536">
        <v>12</v>
      </c>
      <c r="E250" s="293"/>
      <c r="F250" s="294"/>
      <c r="G250" s="33"/>
      <c r="H250" s="293"/>
      <c r="I250" s="294"/>
      <c r="J250" s="33"/>
      <c r="K250" s="293"/>
      <c r="L250" s="294"/>
      <c r="M250" s="33"/>
      <c r="N250" s="293"/>
      <c r="O250" s="294"/>
      <c r="P250" s="33"/>
      <c r="Q250" s="293"/>
      <c r="R250" s="294"/>
      <c r="S250" s="33"/>
      <c r="T250" s="293"/>
      <c r="U250" s="294"/>
      <c r="V250" s="33"/>
      <c r="W250" s="293"/>
      <c r="X250" s="294"/>
      <c r="Y250" s="33"/>
      <c r="Z250" s="293"/>
      <c r="AA250" s="294"/>
      <c r="AB250" s="33"/>
    </row>
    <row r="251" spans="1:28" ht="14.45" outlineLevel="1">
      <c r="A251" t="s">
        <v>5176</v>
      </c>
      <c r="B251" t="s">
        <v>5177</v>
      </c>
      <c r="C251" s="256">
        <f>VLOOKUP($B251,Tabel1[[REFERENTIE]:[Cebeo ID]],5,FALSE)</f>
        <v>89.087599999999995</v>
      </c>
      <c r="D251" s="536">
        <v>13</v>
      </c>
      <c r="E251" s="293"/>
      <c r="F251" s="294"/>
      <c r="G251" s="33"/>
      <c r="H251" s="293"/>
      <c r="I251" s="294"/>
      <c r="J251" s="33"/>
      <c r="K251" s="293"/>
      <c r="L251" s="294"/>
      <c r="M251" s="33"/>
      <c r="N251" s="293"/>
      <c r="O251" s="294"/>
      <c r="P251" s="33"/>
      <c r="Q251" s="293"/>
      <c r="R251" s="294"/>
      <c r="S251" s="33"/>
      <c r="T251" s="293"/>
      <c r="U251" s="294"/>
      <c r="V251" s="33"/>
      <c r="W251" s="293"/>
      <c r="X251" s="294"/>
      <c r="Y251" s="33"/>
      <c r="Z251" s="293"/>
      <c r="AA251" s="294"/>
      <c r="AB251" s="33"/>
    </row>
    <row r="252" spans="1:28" ht="14.45" outlineLevel="1">
      <c r="A252" t="s">
        <v>5178</v>
      </c>
      <c r="B252" t="s">
        <v>5179</v>
      </c>
      <c r="C252" s="354">
        <v>95</v>
      </c>
      <c r="D252" s="536">
        <v>15</v>
      </c>
      <c r="E252" s="293"/>
      <c r="F252" s="294"/>
      <c r="G252" s="33"/>
      <c r="H252" s="293"/>
      <c r="I252" s="294"/>
      <c r="J252" s="33"/>
      <c r="K252" s="293"/>
      <c r="L252" s="294"/>
      <c r="M252" s="33"/>
      <c r="N252" s="293"/>
      <c r="O252" s="294"/>
      <c r="P252" s="33"/>
      <c r="Q252" s="293"/>
      <c r="R252" s="294"/>
      <c r="S252" s="33"/>
      <c r="T252" s="293"/>
      <c r="U252" s="294"/>
      <c r="V252" s="33"/>
      <c r="W252" s="293"/>
      <c r="X252" s="294"/>
      <c r="Y252" s="33"/>
      <c r="Z252" s="293"/>
      <c r="AA252" s="294"/>
      <c r="AB252" s="33"/>
    </row>
    <row r="253" spans="1:28" ht="14.45" outlineLevel="1">
      <c r="A253" t="s">
        <v>5180</v>
      </c>
      <c r="B253" t="s">
        <v>5181</v>
      </c>
      <c r="C253" s="256">
        <f>VLOOKUP($B253,Tabel1[[REFERENTIE]:[Cebeo ID]],5,FALSE)</f>
        <v>133.63390000000001</v>
      </c>
      <c r="D253" s="536">
        <v>19</v>
      </c>
      <c r="E253" s="293"/>
      <c r="F253" s="294"/>
      <c r="G253" s="33"/>
      <c r="H253" s="293"/>
      <c r="I253" s="294"/>
      <c r="J253" s="33"/>
      <c r="K253" s="293"/>
      <c r="L253" s="294"/>
      <c r="M253" s="33"/>
      <c r="N253" s="293"/>
      <c r="O253" s="294"/>
      <c r="P253" s="33"/>
      <c r="Q253" s="293"/>
      <c r="R253" s="294"/>
      <c r="S253" s="33"/>
      <c r="T253" s="293"/>
      <c r="U253" s="294"/>
      <c r="V253" s="33"/>
      <c r="W253" s="293"/>
      <c r="X253" s="294"/>
      <c r="Y253" s="33"/>
      <c r="Z253" s="293"/>
      <c r="AA253" s="294"/>
      <c r="AB253" s="33"/>
    </row>
    <row r="254" spans="1:28" ht="14.45" outlineLevel="1">
      <c r="A254" t="s">
        <v>5182</v>
      </c>
      <c r="B254" t="s">
        <v>5183</v>
      </c>
      <c r="C254" s="354">
        <v>149</v>
      </c>
      <c r="D254" s="536">
        <v>23</v>
      </c>
      <c r="E254" s="293"/>
      <c r="F254" s="294"/>
      <c r="G254" s="33"/>
      <c r="H254" s="293"/>
      <c r="I254" s="294"/>
      <c r="J254" s="33"/>
      <c r="K254" s="293"/>
      <c r="L254" s="294"/>
      <c r="M254" s="33"/>
      <c r="N254" s="293"/>
      <c r="O254" s="294"/>
      <c r="P254" s="33"/>
      <c r="Q254" s="293"/>
      <c r="R254" s="294"/>
      <c r="S254" s="33"/>
      <c r="T254" s="293"/>
      <c r="U254" s="294"/>
      <c r="V254" s="33"/>
      <c r="W254" s="293"/>
      <c r="X254" s="294"/>
      <c r="Y254" s="33"/>
      <c r="Z254" s="293"/>
      <c r="AA254" s="294"/>
      <c r="AB254" s="33"/>
    </row>
    <row r="255" spans="1:28" ht="14.45" outlineLevel="1">
      <c r="A255" t="s">
        <v>5184</v>
      </c>
      <c r="B255" t="s">
        <v>5185</v>
      </c>
      <c r="C255" s="256">
        <f>VLOOKUP($B255,Tabel1[[REFERENTIE]:[Cebeo ID]],5,FALSE)</f>
        <v>4.2779999999999996</v>
      </c>
      <c r="D255" s="48">
        <v>2</v>
      </c>
      <c r="E255" s="293"/>
      <c r="F255" s="294"/>
      <c r="G255" s="33"/>
      <c r="H255" s="293"/>
      <c r="I255" s="294"/>
      <c r="J255" s="33"/>
      <c r="K255" s="293"/>
      <c r="L255" s="294"/>
      <c r="M255" s="33"/>
      <c r="N255" s="293"/>
      <c r="O255" s="294"/>
      <c r="P255" s="33"/>
      <c r="Q255" s="293"/>
      <c r="R255" s="294"/>
      <c r="S255" s="33"/>
      <c r="T255" s="293"/>
      <c r="U255" s="294"/>
      <c r="V255" s="33"/>
      <c r="W255" s="293"/>
      <c r="X255" s="294"/>
      <c r="Y255" s="33"/>
      <c r="Z255" s="293"/>
      <c r="AA255" s="294"/>
      <c r="AB255" s="33"/>
    </row>
    <row r="256" spans="1:28" ht="14.45" outlineLevel="1">
      <c r="A256" t="s">
        <v>5186</v>
      </c>
      <c r="B256" t="s">
        <v>5187</v>
      </c>
      <c r="C256" s="256">
        <f>VLOOKUP($B256,Tabel1[[REFERENTIE]:[Cebeo ID]],5,FALSE)</f>
        <v>5.5983999999999998</v>
      </c>
      <c r="D256" s="536">
        <v>3.5</v>
      </c>
      <c r="E256" s="293"/>
      <c r="F256" s="294"/>
      <c r="G256" s="33"/>
      <c r="H256" s="293"/>
      <c r="I256" s="294"/>
      <c r="J256" s="33"/>
      <c r="K256" s="293"/>
      <c r="L256" s="294"/>
      <c r="M256" s="33"/>
      <c r="N256" s="293"/>
      <c r="O256" s="294"/>
      <c r="P256" s="33"/>
      <c r="Q256" s="293"/>
      <c r="R256" s="294"/>
      <c r="S256" s="33"/>
      <c r="T256" s="293"/>
      <c r="U256" s="294"/>
      <c r="V256" s="33"/>
      <c r="W256" s="293"/>
      <c r="X256" s="294"/>
      <c r="Y256" s="33"/>
      <c r="Z256" s="293"/>
      <c r="AA256" s="294"/>
      <c r="AB256" s="33"/>
    </row>
    <row r="257" spans="1:28" ht="14.45" outlineLevel="1">
      <c r="A257" t="s">
        <v>5188</v>
      </c>
      <c r="B257" t="s">
        <v>5189</v>
      </c>
      <c r="C257" s="256">
        <f>VLOOKUP($B257,Tabel1[[REFERENTIE]:[Cebeo ID]],5,FALSE)</f>
        <v>8.5616000000000003</v>
      </c>
      <c r="D257" s="536">
        <v>4</v>
      </c>
      <c r="E257" s="293"/>
      <c r="F257" s="294"/>
      <c r="G257" s="33"/>
      <c r="H257" s="293"/>
      <c r="I257" s="294"/>
      <c r="J257" s="33"/>
      <c r="K257" s="293"/>
      <c r="L257" s="294"/>
      <c r="M257" s="33"/>
      <c r="N257" s="293"/>
      <c r="O257" s="294"/>
      <c r="P257" s="33"/>
      <c r="Q257" s="293"/>
      <c r="R257" s="294"/>
      <c r="S257" s="33"/>
      <c r="T257" s="293"/>
      <c r="U257" s="294"/>
      <c r="V257" s="33"/>
      <c r="W257" s="293"/>
      <c r="X257" s="294"/>
      <c r="Y257" s="33"/>
      <c r="Z257" s="293"/>
      <c r="AA257" s="294"/>
      <c r="AB257" s="33"/>
    </row>
    <row r="258" spans="1:28" ht="14.45" outlineLevel="1">
      <c r="A258" t="s">
        <v>5190</v>
      </c>
      <c r="B258" t="s">
        <v>5191</v>
      </c>
      <c r="C258" s="256">
        <f>VLOOKUP($B258,Tabel1[[REFERENTIE]:[Cebeo ID]],5,FALSE)</f>
        <v>12.1172</v>
      </c>
      <c r="D258" s="536">
        <v>4.5</v>
      </c>
      <c r="E258" s="293"/>
      <c r="F258" s="294"/>
      <c r="G258" s="33"/>
      <c r="H258" s="293"/>
      <c r="I258" s="294"/>
      <c r="J258" s="33"/>
      <c r="K258" s="293"/>
      <c r="L258" s="294"/>
      <c r="M258" s="33"/>
      <c r="N258" s="293"/>
      <c r="O258" s="294"/>
      <c r="P258" s="33"/>
      <c r="Q258" s="293"/>
      <c r="R258" s="294"/>
      <c r="S258" s="33"/>
      <c r="T258" s="293"/>
      <c r="U258" s="294"/>
      <c r="V258" s="33"/>
      <c r="W258" s="293"/>
      <c r="X258" s="294"/>
      <c r="Y258" s="33"/>
      <c r="Z258" s="293"/>
      <c r="AA258" s="294"/>
      <c r="AB258" s="33"/>
    </row>
    <row r="259" spans="1:28" ht="14.45" outlineLevel="1">
      <c r="A259" t="s">
        <v>5192</v>
      </c>
      <c r="B259" t="s">
        <v>5193</v>
      </c>
      <c r="C259" s="256">
        <f>VLOOKUP($B259,Tabel1[[REFERENTIE]:[Cebeo ID]],5,FALSE)</f>
        <v>18.164400000000001</v>
      </c>
      <c r="D259" s="536">
        <v>6</v>
      </c>
      <c r="E259" s="293"/>
      <c r="F259" s="294"/>
      <c r="G259" s="33"/>
      <c r="H259" s="293"/>
      <c r="I259" s="294"/>
      <c r="J259" s="33"/>
      <c r="K259" s="293"/>
      <c r="L259" s="294"/>
      <c r="M259" s="33"/>
      <c r="N259" s="293"/>
      <c r="O259" s="294"/>
      <c r="P259" s="33"/>
      <c r="Q259" s="293"/>
      <c r="R259" s="294"/>
      <c r="S259" s="33"/>
      <c r="T259" s="293"/>
      <c r="U259" s="294"/>
      <c r="V259" s="33"/>
      <c r="W259" s="293"/>
      <c r="X259" s="294"/>
      <c r="Y259" s="33"/>
      <c r="Z259" s="293"/>
      <c r="AA259" s="294"/>
      <c r="AB259" s="33"/>
    </row>
    <row r="260" spans="1:28" ht="14.45" outlineLevel="1">
      <c r="A260" t="s">
        <v>5194</v>
      </c>
      <c r="B260" t="s">
        <v>5195</v>
      </c>
      <c r="C260" s="256">
        <f>VLOOKUP($B260,Tabel1[[REFERENTIE]:[Cebeo ID]],5,FALSE)</f>
        <v>26.632300000000001</v>
      </c>
      <c r="D260" s="536">
        <v>6.5</v>
      </c>
      <c r="E260" s="293"/>
      <c r="F260" s="294"/>
      <c r="G260" s="33"/>
      <c r="H260" s="293"/>
      <c r="I260" s="294"/>
      <c r="J260" s="33"/>
      <c r="K260" s="293"/>
      <c r="L260" s="294"/>
      <c r="M260" s="33"/>
      <c r="N260" s="293"/>
      <c r="O260" s="294"/>
      <c r="P260" s="33"/>
      <c r="Q260" s="293"/>
      <c r="R260" s="294"/>
      <c r="S260" s="33"/>
      <c r="T260" s="293"/>
      <c r="U260" s="294"/>
      <c r="V260" s="33"/>
      <c r="W260" s="293"/>
      <c r="X260" s="294"/>
      <c r="Y260" s="33"/>
      <c r="Z260" s="293"/>
      <c r="AA260" s="294"/>
      <c r="AB260" s="33"/>
    </row>
    <row r="261" spans="1:28" ht="14.45" outlineLevel="1">
      <c r="A261" t="s">
        <v>5196</v>
      </c>
      <c r="B261" t="s">
        <v>5197</v>
      </c>
      <c r="C261" s="256">
        <f>VLOOKUP($B261,Tabel1[[REFERENTIE]:[Cebeo ID]],5,FALSE)</f>
        <v>29.430499999999999</v>
      </c>
      <c r="D261" s="536">
        <v>7.5</v>
      </c>
      <c r="E261" s="293"/>
      <c r="F261" s="294"/>
      <c r="G261" s="33"/>
      <c r="H261" s="293"/>
      <c r="I261" s="294"/>
      <c r="J261" s="33"/>
      <c r="K261" s="293"/>
      <c r="L261" s="294"/>
      <c r="M261" s="33"/>
      <c r="N261" s="293"/>
      <c r="O261" s="294"/>
      <c r="P261" s="33"/>
      <c r="Q261" s="293"/>
      <c r="R261" s="294"/>
      <c r="S261" s="33"/>
      <c r="T261" s="293"/>
      <c r="U261" s="294"/>
      <c r="V261" s="33"/>
      <c r="W261" s="293"/>
      <c r="X261" s="294"/>
      <c r="Y261" s="33"/>
      <c r="Z261" s="293"/>
      <c r="AA261" s="294"/>
      <c r="AB261" s="33"/>
    </row>
    <row r="262" spans="1:28" ht="14.45" outlineLevel="1">
      <c r="A262" t="s">
        <v>5198</v>
      </c>
      <c r="B262" t="s">
        <v>5199</v>
      </c>
      <c r="C262" s="256">
        <f>VLOOKUP($B262,Tabel1[[REFERENTIE]:[Cebeo ID]],5,FALSE)</f>
        <v>39.363700000000001</v>
      </c>
      <c r="D262" s="536">
        <v>9</v>
      </c>
      <c r="E262" s="293"/>
      <c r="F262" s="294"/>
      <c r="G262" s="33"/>
      <c r="H262" s="293"/>
      <c r="I262" s="294"/>
      <c r="J262" s="33"/>
      <c r="K262" s="293"/>
      <c r="L262" s="294"/>
      <c r="M262" s="33"/>
      <c r="N262" s="293"/>
      <c r="O262" s="294"/>
      <c r="P262" s="33"/>
      <c r="Q262" s="293"/>
      <c r="R262" s="294"/>
      <c r="S262" s="33"/>
      <c r="T262" s="293"/>
      <c r="U262" s="294"/>
      <c r="V262" s="33"/>
      <c r="W262" s="293"/>
      <c r="X262" s="294"/>
      <c r="Y262" s="33"/>
      <c r="Z262" s="293"/>
      <c r="AA262" s="294"/>
      <c r="AB262" s="33"/>
    </row>
    <row r="263" spans="1:28" ht="14.45" outlineLevel="1">
      <c r="A263" t="s">
        <v>5200</v>
      </c>
      <c r="B263" t="s">
        <v>5201</v>
      </c>
      <c r="C263" s="256">
        <f>VLOOKUP($B263,Tabel1[[REFERENTIE]:[Cebeo ID]],5,FALSE)</f>
        <v>52.7102</v>
      </c>
      <c r="D263" s="536">
        <v>10</v>
      </c>
      <c r="E263" s="293"/>
      <c r="F263" s="294"/>
      <c r="G263" s="33"/>
      <c r="H263" s="293"/>
      <c r="I263" s="294"/>
      <c r="J263" s="33"/>
      <c r="K263" s="293"/>
      <c r="L263" s="294"/>
      <c r="M263" s="33"/>
      <c r="N263" s="293"/>
      <c r="O263" s="294"/>
      <c r="P263" s="33"/>
      <c r="Q263" s="293"/>
      <c r="R263" s="294"/>
      <c r="S263" s="33"/>
      <c r="T263" s="293"/>
      <c r="U263" s="294"/>
      <c r="V263" s="33"/>
      <c r="W263" s="293"/>
      <c r="X263" s="294"/>
      <c r="Y263" s="33"/>
      <c r="Z263" s="293"/>
      <c r="AA263" s="294"/>
      <c r="AB263" s="33"/>
    </row>
    <row r="264" spans="1:28" ht="14.45" outlineLevel="1">
      <c r="A264" t="s">
        <v>5202</v>
      </c>
      <c r="B264" t="s">
        <v>5203</v>
      </c>
      <c r="C264" s="256">
        <f>VLOOKUP($B264,Tabel1[[REFERENTIE]:[Cebeo ID]],5,FALSE)</f>
        <v>70.972700000000003</v>
      </c>
      <c r="D264" s="536">
        <v>12</v>
      </c>
      <c r="E264" s="293"/>
      <c r="F264" s="294"/>
      <c r="G264" s="33"/>
      <c r="H264" s="293"/>
      <c r="I264" s="294"/>
      <c r="J264" s="33"/>
      <c r="K264" s="293"/>
      <c r="L264" s="294"/>
      <c r="M264" s="33"/>
      <c r="N264" s="293"/>
      <c r="O264" s="294"/>
      <c r="P264" s="33"/>
      <c r="Q264" s="293"/>
      <c r="R264" s="294"/>
      <c r="S264" s="33"/>
      <c r="T264" s="293"/>
      <c r="U264" s="294"/>
      <c r="V264" s="33"/>
      <c r="W264" s="293"/>
      <c r="X264" s="294"/>
      <c r="Y264" s="33"/>
      <c r="Z264" s="293"/>
      <c r="AA264" s="294"/>
      <c r="AB264" s="33"/>
    </row>
    <row r="265" spans="1:28" ht="14.45" outlineLevel="1">
      <c r="A265" t="s">
        <v>5204</v>
      </c>
      <c r="B265" t="s">
        <v>5205</v>
      </c>
      <c r="C265" s="256">
        <f>VLOOKUP($B265,Tabel1[[REFERENTIE]:[Cebeo ID]],5,FALSE)</f>
        <v>89.087599999999995</v>
      </c>
      <c r="D265" s="536">
        <v>13</v>
      </c>
      <c r="E265" s="293"/>
      <c r="F265" s="294"/>
      <c r="G265" s="33"/>
      <c r="H265" s="293"/>
      <c r="I265" s="294"/>
      <c r="J265" s="33"/>
      <c r="K265" s="293"/>
      <c r="L265" s="294"/>
      <c r="M265" s="33"/>
      <c r="N265" s="293"/>
      <c r="O265" s="294"/>
      <c r="P265" s="33"/>
      <c r="Q265" s="293"/>
      <c r="R265" s="294"/>
      <c r="S265" s="33"/>
      <c r="T265" s="293"/>
      <c r="U265" s="294"/>
      <c r="V265" s="33"/>
      <c r="W265" s="293"/>
      <c r="X265" s="294"/>
      <c r="Y265" s="33"/>
      <c r="Z265" s="293"/>
      <c r="AA265" s="294"/>
      <c r="AB265" s="33"/>
    </row>
    <row r="266" spans="1:28" ht="14.45" outlineLevel="1">
      <c r="A266" t="s">
        <v>5206</v>
      </c>
      <c r="B266" t="s">
        <v>5207</v>
      </c>
      <c r="C266" s="256">
        <f>VLOOKUP($B266,Tabel1[[REFERENTIE]:[Cebeo ID]],5,FALSE)</f>
        <v>130.31399999999999</v>
      </c>
      <c r="D266" s="536">
        <v>15</v>
      </c>
      <c r="E266" s="293"/>
      <c r="F266" s="294"/>
      <c r="G266" s="33"/>
      <c r="H266" s="293"/>
      <c r="I266" s="294"/>
      <c r="J266" s="33"/>
      <c r="K266" s="293"/>
      <c r="L266" s="294"/>
      <c r="M266" s="33"/>
      <c r="N266" s="293"/>
      <c r="O266" s="294"/>
      <c r="P266" s="33"/>
      <c r="Q266" s="293"/>
      <c r="R266" s="294"/>
      <c r="S266" s="33"/>
      <c r="T266" s="293"/>
      <c r="U266" s="294"/>
      <c r="V266" s="33"/>
      <c r="W266" s="293"/>
      <c r="X266" s="294"/>
      <c r="Y266" s="33"/>
      <c r="Z266" s="293"/>
      <c r="AA266" s="294"/>
      <c r="AB266" s="33"/>
    </row>
    <row r="267" spans="1:28" ht="14.45" outlineLevel="1">
      <c r="A267" t="s">
        <v>5208</v>
      </c>
      <c r="B267" t="s">
        <v>5209</v>
      </c>
      <c r="C267" s="256">
        <f>VLOOKUP($B267,Tabel1[[REFERENTIE]:[Cebeo ID]],5,FALSE)</f>
        <v>159.68989999999999</v>
      </c>
      <c r="D267" s="536">
        <v>19</v>
      </c>
      <c r="E267" s="293"/>
      <c r="F267" s="294"/>
      <c r="G267" s="33"/>
      <c r="H267" s="293"/>
      <c r="I267" s="294"/>
      <c r="J267" s="33"/>
      <c r="K267" s="293"/>
      <c r="L267" s="294"/>
      <c r="M267" s="33"/>
      <c r="N267" s="293"/>
      <c r="O267" s="294"/>
      <c r="P267" s="33"/>
      <c r="Q267" s="293"/>
      <c r="R267" s="294"/>
      <c r="S267" s="33"/>
      <c r="T267" s="293"/>
      <c r="U267" s="294"/>
      <c r="V267" s="33"/>
      <c r="W267" s="293"/>
      <c r="X267" s="294"/>
      <c r="Y267" s="33"/>
      <c r="Z267" s="293"/>
      <c r="AA267" s="294"/>
      <c r="AB267" s="33"/>
    </row>
    <row r="268" spans="1:28" ht="14.45" outlineLevel="1">
      <c r="A268" t="s">
        <v>5210</v>
      </c>
      <c r="B268" t="s">
        <v>5211</v>
      </c>
      <c r="C268" s="256">
        <f>VLOOKUP($B268,Tabel1[[REFERENTIE]:[Cebeo ID]],5,FALSE)</f>
        <v>1.9362999999999999</v>
      </c>
      <c r="D268" s="48">
        <v>2</v>
      </c>
      <c r="E268" s="293"/>
      <c r="F268" s="294"/>
      <c r="G268" s="33"/>
      <c r="H268" s="293"/>
      <c r="I268" s="294"/>
      <c r="J268" s="33"/>
      <c r="K268" s="293"/>
      <c r="L268" s="294"/>
      <c r="M268" s="33"/>
      <c r="N268" s="293"/>
      <c r="O268" s="294"/>
      <c r="P268" s="33"/>
      <c r="Q268" s="293"/>
      <c r="R268" s="294"/>
      <c r="S268" s="33"/>
      <c r="T268" s="293"/>
      <c r="U268" s="294"/>
      <c r="V268" s="33"/>
      <c r="W268" s="293"/>
      <c r="X268" s="294"/>
      <c r="Y268" s="33"/>
      <c r="Z268" s="293"/>
      <c r="AA268" s="294"/>
      <c r="AB268" s="33"/>
    </row>
    <row r="269" spans="1:28" ht="14.45" outlineLevel="1">
      <c r="A269" t="s">
        <v>5212</v>
      </c>
      <c r="B269" t="s">
        <v>5213</v>
      </c>
      <c r="C269" s="256">
        <f>VLOOKUP($B269,Tabel1[[REFERENTIE]:[Cebeo ID]],5,FALSE)</f>
        <v>3.7418</v>
      </c>
      <c r="D269" s="48">
        <v>2</v>
      </c>
      <c r="E269" s="293"/>
      <c r="F269" s="294"/>
      <c r="G269" s="33"/>
      <c r="H269" s="293"/>
      <c r="I269" s="294"/>
      <c r="J269" s="33"/>
      <c r="K269" s="293"/>
      <c r="L269" s="294"/>
      <c r="M269" s="33"/>
      <c r="N269" s="293"/>
      <c r="O269" s="294"/>
      <c r="P269" s="33"/>
      <c r="Q269" s="293"/>
      <c r="R269" s="294"/>
      <c r="S269" s="33"/>
      <c r="T269" s="293"/>
      <c r="U269" s="294"/>
      <c r="V269" s="33"/>
      <c r="W269" s="293"/>
      <c r="X269" s="294"/>
      <c r="Y269" s="33"/>
      <c r="Z269" s="293"/>
      <c r="AA269" s="294"/>
      <c r="AB269" s="33"/>
    </row>
    <row r="270" spans="1:28" ht="14.45" outlineLevel="1">
      <c r="A270" t="s">
        <v>5214</v>
      </c>
      <c r="B270" t="s">
        <v>5215</v>
      </c>
      <c r="C270" s="256">
        <f>VLOOKUP($B270,Tabel1[[REFERENTIE]:[Cebeo ID]],5,FALSE)</f>
        <v>1.4204000000000001</v>
      </c>
      <c r="D270" s="48">
        <v>2</v>
      </c>
      <c r="E270" s="293"/>
      <c r="F270" s="294"/>
      <c r="G270" s="33"/>
      <c r="H270" s="293"/>
      <c r="I270" s="294"/>
      <c r="J270" s="33"/>
      <c r="K270" s="293"/>
      <c r="L270" s="294"/>
      <c r="M270" s="33"/>
      <c r="N270" s="293"/>
      <c r="O270" s="294"/>
      <c r="P270" s="33"/>
      <c r="Q270" s="293"/>
      <c r="R270" s="294"/>
      <c r="S270" s="33"/>
      <c r="T270" s="293"/>
      <c r="U270" s="294"/>
      <c r="V270" s="33"/>
      <c r="W270" s="293"/>
      <c r="X270" s="294"/>
      <c r="Y270" s="33"/>
      <c r="Z270" s="293"/>
      <c r="AA270" s="294"/>
      <c r="AB270" s="33"/>
    </row>
    <row r="271" spans="1:28" ht="14.45" outlineLevel="1">
      <c r="A271" t="s">
        <v>5216</v>
      </c>
      <c r="B271" t="s">
        <v>5217</v>
      </c>
      <c r="C271" s="256">
        <f>VLOOKUP($B271,Tabel1[[REFERENTIE]:[Cebeo ID]],5,FALSE)</f>
        <v>1.8380000000000001</v>
      </c>
      <c r="D271" s="48">
        <v>2</v>
      </c>
      <c r="E271" s="293"/>
      <c r="F271" s="294"/>
      <c r="G271" s="33"/>
      <c r="H271" s="293"/>
      <c r="I271" s="294"/>
      <c r="J271" s="33"/>
      <c r="K271" s="293"/>
      <c r="L271" s="294"/>
      <c r="M271" s="33"/>
      <c r="N271" s="293"/>
      <c r="O271" s="294"/>
      <c r="P271" s="33"/>
      <c r="Q271" s="293"/>
      <c r="R271" s="294"/>
      <c r="S271" s="33"/>
      <c r="T271" s="293"/>
      <c r="U271" s="294"/>
      <c r="V271" s="33"/>
      <c r="W271" s="293"/>
      <c r="X271" s="294"/>
      <c r="Y271" s="33"/>
      <c r="Z271" s="293"/>
      <c r="AA271" s="294"/>
      <c r="AB271" s="33"/>
    </row>
    <row r="272" spans="1:28" ht="14.45" outlineLevel="1">
      <c r="A272" t="s">
        <v>5218</v>
      </c>
      <c r="B272" t="s">
        <v>5219</v>
      </c>
      <c r="C272" s="256">
        <f>VLOOKUP($B272,Tabel1[[REFERENTIE]:[Cebeo ID]],5,FALSE)</f>
        <v>2.9622000000000002</v>
      </c>
      <c r="D272" s="48">
        <v>2.5</v>
      </c>
      <c r="E272" s="293"/>
      <c r="F272" s="294"/>
      <c r="G272" s="33"/>
      <c r="H272" s="293"/>
      <c r="I272" s="294"/>
      <c r="J272" s="33"/>
      <c r="K272" s="293"/>
      <c r="L272" s="294"/>
      <c r="M272" s="33"/>
      <c r="N272" s="293"/>
      <c r="O272" s="294"/>
      <c r="P272" s="33"/>
      <c r="Q272" s="293"/>
      <c r="R272" s="294"/>
      <c r="S272" s="33"/>
      <c r="T272" s="293"/>
      <c r="U272" s="294"/>
      <c r="V272" s="33"/>
      <c r="W272" s="293"/>
      <c r="X272" s="294"/>
      <c r="Y272" s="33"/>
      <c r="Z272" s="293"/>
      <c r="AA272" s="294"/>
      <c r="AB272" s="33"/>
    </row>
    <row r="273" spans="1:28" ht="14.45" outlineLevel="1">
      <c r="A273" t="s">
        <v>5220</v>
      </c>
      <c r="B273" t="s">
        <v>5221</v>
      </c>
      <c r="C273" s="256">
        <f>VLOOKUP($B273,Tabel1[[REFERENTIE]:[Cebeo ID]],5,FALSE)</f>
        <v>4.1398000000000001</v>
      </c>
      <c r="D273" s="48">
        <v>3</v>
      </c>
      <c r="E273" s="293"/>
      <c r="F273" s="294"/>
      <c r="G273" s="33"/>
      <c r="H273" s="293"/>
      <c r="I273" s="294"/>
      <c r="J273" s="33"/>
      <c r="K273" s="293"/>
      <c r="L273" s="294"/>
      <c r="M273" s="33"/>
      <c r="N273" s="293"/>
      <c r="O273" s="294"/>
      <c r="P273" s="33"/>
      <c r="Q273" s="293"/>
      <c r="R273" s="294"/>
      <c r="S273" s="33"/>
      <c r="T273" s="293"/>
      <c r="U273" s="294"/>
      <c r="V273" s="33"/>
      <c r="W273" s="293"/>
      <c r="X273" s="294"/>
      <c r="Y273" s="33"/>
      <c r="Z273" s="293"/>
      <c r="AA273" s="294"/>
      <c r="AB273" s="33"/>
    </row>
    <row r="274" spans="1:28" ht="14.45" outlineLevel="1">
      <c r="A274" t="s">
        <v>5222</v>
      </c>
      <c r="B274" t="s">
        <v>5223</v>
      </c>
      <c r="C274" s="256">
        <f>VLOOKUP($B274,Tabel1[[REFERENTIE]:[Cebeo ID]],5,FALSE)</f>
        <v>6.4584999999999999</v>
      </c>
      <c r="D274" s="536">
        <v>4</v>
      </c>
      <c r="E274" s="293"/>
      <c r="F274" s="294"/>
      <c r="G274" s="33"/>
      <c r="H274" s="293"/>
      <c r="I274" s="294"/>
      <c r="J274" s="33"/>
      <c r="K274" s="293"/>
      <c r="L274" s="294"/>
      <c r="M274" s="33"/>
      <c r="N274" s="293"/>
      <c r="O274" s="294"/>
      <c r="P274" s="33"/>
      <c r="Q274" s="293"/>
      <c r="R274" s="294"/>
      <c r="S274" s="33"/>
      <c r="T274" s="293"/>
      <c r="U274" s="294"/>
      <c r="V274" s="33"/>
      <c r="W274" s="293"/>
      <c r="X274" s="294"/>
      <c r="Y274" s="33"/>
      <c r="Z274" s="293"/>
      <c r="AA274" s="294"/>
      <c r="AB274" s="33"/>
    </row>
    <row r="275" spans="1:28" ht="14.45" outlineLevel="1">
      <c r="A275" t="s">
        <v>5224</v>
      </c>
      <c r="B275" t="s">
        <v>5225</v>
      </c>
      <c r="C275" s="256">
        <f>VLOOKUP($B275,Tabel1[[REFERENTIE]:[Cebeo ID]],5,FALSE)</f>
        <v>10.741899999999999</v>
      </c>
      <c r="D275" s="536">
        <v>4.5</v>
      </c>
      <c r="E275" s="293"/>
      <c r="F275" s="294"/>
      <c r="G275" s="33"/>
      <c r="H275" s="293"/>
      <c r="I275" s="294"/>
      <c r="J275" s="33"/>
      <c r="K275" s="293"/>
      <c r="L275" s="294"/>
      <c r="M275" s="33"/>
      <c r="N275" s="293"/>
      <c r="O275" s="294"/>
      <c r="P275" s="33"/>
      <c r="Q275" s="293"/>
      <c r="R275" s="294"/>
      <c r="S275" s="33"/>
      <c r="T275" s="293"/>
      <c r="U275" s="294"/>
      <c r="V275" s="33"/>
      <c r="W275" s="293"/>
      <c r="X275" s="294"/>
      <c r="Y275" s="33"/>
      <c r="Z275" s="293"/>
      <c r="AA275" s="294"/>
      <c r="AB275" s="33"/>
    </row>
    <row r="276" spans="1:28" ht="14.45" outlineLevel="1">
      <c r="A276" t="s">
        <v>5226</v>
      </c>
      <c r="B276" t="s">
        <v>5227</v>
      </c>
      <c r="C276" s="256">
        <f>VLOOKUP($B276,Tabel1[[REFERENTIE]:[Cebeo ID]],5,FALSE)</f>
        <v>16.611000000000001</v>
      </c>
      <c r="D276" s="536">
        <v>5</v>
      </c>
      <c r="E276" s="293"/>
      <c r="F276" s="294"/>
      <c r="G276" s="33"/>
      <c r="H276" s="293"/>
      <c r="I276" s="294"/>
      <c r="J276" s="33"/>
      <c r="K276" s="293"/>
      <c r="L276" s="294"/>
      <c r="M276" s="33"/>
      <c r="N276" s="293"/>
      <c r="O276" s="294"/>
      <c r="P276" s="33"/>
      <c r="Q276" s="293"/>
      <c r="R276" s="294"/>
      <c r="S276" s="33"/>
      <c r="T276" s="293"/>
      <c r="U276" s="294"/>
      <c r="V276" s="33"/>
      <c r="W276" s="293"/>
      <c r="X276" s="294"/>
      <c r="Y276" s="33"/>
      <c r="Z276" s="293"/>
      <c r="AA276" s="294"/>
      <c r="AB276" s="33"/>
    </row>
    <row r="277" spans="1:28" ht="14.45" outlineLevel="1">
      <c r="A277" t="s">
        <v>5228</v>
      </c>
      <c r="B277" t="s">
        <v>5229</v>
      </c>
      <c r="C277" s="256">
        <f>VLOOKUP($B277,Tabel1[[REFERENTIE]:[Cebeo ID]],5,FALSE)</f>
        <v>21.8414</v>
      </c>
      <c r="D277" s="536">
        <v>5.5</v>
      </c>
      <c r="E277" s="293"/>
      <c r="F277" s="294"/>
      <c r="G277" s="33"/>
      <c r="H277" s="293"/>
      <c r="I277" s="294"/>
      <c r="J277" s="33"/>
      <c r="K277" s="293"/>
      <c r="L277" s="294"/>
      <c r="M277" s="33"/>
      <c r="N277" s="293"/>
      <c r="O277" s="294"/>
      <c r="P277" s="33"/>
      <c r="Q277" s="293"/>
      <c r="R277" s="294"/>
      <c r="S277" s="33"/>
      <c r="T277" s="293"/>
      <c r="U277" s="294"/>
      <c r="V277" s="33"/>
      <c r="W277" s="293"/>
      <c r="X277" s="294"/>
      <c r="Y277" s="33"/>
      <c r="Z277" s="293"/>
      <c r="AA277" s="294"/>
      <c r="AB277" s="33"/>
    </row>
    <row r="278" spans="1:28" ht="14.45" outlineLevel="1">
      <c r="A278" t="s">
        <v>5230</v>
      </c>
      <c r="B278" t="s">
        <v>5231</v>
      </c>
      <c r="C278" s="256">
        <f>VLOOKUP($B278,Tabel1[[REFERENTIE]:[Cebeo ID]],5,FALSE)</f>
        <v>41.926499999999997</v>
      </c>
      <c r="D278" s="536">
        <v>6</v>
      </c>
      <c r="E278" s="293"/>
      <c r="F278" s="294"/>
      <c r="G278" s="33"/>
      <c r="H278" s="293"/>
      <c r="I278" s="294"/>
      <c r="J278" s="33"/>
      <c r="K278" s="293"/>
      <c r="L278" s="294"/>
      <c r="M278" s="33"/>
      <c r="N278" s="293"/>
      <c r="O278" s="294"/>
      <c r="P278" s="33"/>
      <c r="Q278" s="293"/>
      <c r="R278" s="294"/>
      <c r="S278" s="33"/>
      <c r="T278" s="293"/>
      <c r="U278" s="294"/>
      <c r="V278" s="33"/>
      <c r="W278" s="293"/>
      <c r="X278" s="294"/>
      <c r="Y278" s="33"/>
      <c r="Z278" s="293"/>
      <c r="AA278" s="294"/>
      <c r="AB278" s="33"/>
    </row>
    <row r="279" spans="1:28" ht="14.45" outlineLevel="1">
      <c r="A279" t="s">
        <v>5232</v>
      </c>
      <c r="B279" t="s">
        <v>5233</v>
      </c>
      <c r="C279" s="256">
        <f>VLOOKUP($B279,Tabel1[[REFERENTIE]:[Cebeo ID]],5,FALSE)</f>
        <v>60.1205</v>
      </c>
      <c r="D279" s="536">
        <v>6.5</v>
      </c>
      <c r="E279" s="293"/>
      <c r="F279" s="294"/>
      <c r="G279" s="33"/>
      <c r="H279" s="293"/>
      <c r="I279" s="294"/>
      <c r="J279" s="33"/>
      <c r="K279" s="293"/>
      <c r="L279" s="294"/>
      <c r="M279" s="33"/>
      <c r="N279" s="293"/>
      <c r="O279" s="294"/>
      <c r="P279" s="33"/>
      <c r="Q279" s="293"/>
      <c r="R279" s="294"/>
      <c r="S279" s="33"/>
      <c r="T279" s="293"/>
      <c r="U279" s="294"/>
      <c r="V279" s="33"/>
      <c r="W279" s="293"/>
      <c r="X279" s="294"/>
      <c r="Y279" s="33"/>
      <c r="Z279" s="293"/>
      <c r="AA279" s="294"/>
      <c r="AB279" s="33"/>
    </row>
    <row r="280" spans="1:28" ht="14.45" outlineLevel="1">
      <c r="A280" t="s">
        <v>5234</v>
      </c>
      <c r="B280" t="s">
        <v>5235</v>
      </c>
      <c r="C280" s="256">
        <f>VLOOKUP($B280,Tabel1[[REFERENTIE]:[Cebeo ID]],5,FALSE)</f>
        <v>81.035700000000006</v>
      </c>
      <c r="D280" s="536">
        <v>7</v>
      </c>
      <c r="E280" s="293"/>
      <c r="F280" s="294"/>
      <c r="G280" s="33"/>
      <c r="H280" s="293"/>
      <c r="I280" s="294"/>
      <c r="J280" s="33"/>
      <c r="K280" s="293"/>
      <c r="L280" s="294"/>
      <c r="M280" s="33"/>
      <c r="N280" s="293"/>
      <c r="O280" s="294"/>
      <c r="P280" s="33"/>
      <c r="Q280" s="293"/>
      <c r="R280" s="294"/>
      <c r="S280" s="33"/>
      <c r="T280" s="293"/>
      <c r="U280" s="294"/>
      <c r="V280" s="33"/>
      <c r="W280" s="293"/>
      <c r="X280" s="294"/>
      <c r="Y280" s="33"/>
      <c r="Z280" s="293"/>
      <c r="AA280" s="294"/>
      <c r="AB280" s="33"/>
    </row>
    <row r="281" spans="1:28" ht="14.45" outlineLevel="1">
      <c r="A281" t="s">
        <v>5236</v>
      </c>
      <c r="B281" t="s">
        <v>5237</v>
      </c>
      <c r="C281" s="256">
        <f>VLOOKUP($B281,Tabel1[[REFERENTIE]:[Cebeo ID]],5,FALSE)</f>
        <v>101.0128</v>
      </c>
      <c r="D281" s="536">
        <v>7.5</v>
      </c>
      <c r="E281" s="293"/>
      <c r="F281" s="294"/>
      <c r="G281" s="33"/>
      <c r="H281" s="293"/>
      <c r="I281" s="294"/>
      <c r="J281" s="33"/>
      <c r="K281" s="293"/>
      <c r="L281" s="294"/>
      <c r="M281" s="33"/>
      <c r="N281" s="293"/>
      <c r="O281" s="294"/>
      <c r="P281" s="33"/>
      <c r="Q281" s="293"/>
      <c r="R281" s="294"/>
      <c r="S281" s="33"/>
      <c r="T281" s="293"/>
      <c r="U281" s="294"/>
      <c r="V281" s="33"/>
      <c r="W281" s="293"/>
      <c r="X281" s="294"/>
      <c r="Y281" s="33"/>
      <c r="Z281" s="293"/>
      <c r="AA281" s="294"/>
      <c r="AB281" s="33"/>
    </row>
    <row r="282" spans="1:28" ht="14.45" outlineLevel="1">
      <c r="A282" t="s">
        <v>5238</v>
      </c>
      <c r="B282" t="s">
        <v>5239</v>
      </c>
      <c r="C282" s="256">
        <f>VLOOKUP($B282,Tabel1[[REFERENTIE]:[Cebeo ID]],5,FALSE)</f>
        <v>124.70950000000001</v>
      </c>
      <c r="D282" s="536">
        <v>8</v>
      </c>
      <c r="E282" s="293"/>
      <c r="F282" s="294"/>
      <c r="G282" s="33"/>
      <c r="H282" s="293"/>
      <c r="I282" s="294"/>
      <c r="J282" s="33"/>
      <c r="K282" s="293"/>
      <c r="L282" s="294"/>
      <c r="M282" s="33"/>
      <c r="N282" s="293"/>
      <c r="O282" s="294"/>
      <c r="P282" s="33"/>
      <c r="Q282" s="293"/>
      <c r="R282" s="294"/>
      <c r="S282" s="33"/>
      <c r="T282" s="293"/>
      <c r="U282" s="294"/>
      <c r="V282" s="33"/>
      <c r="W282" s="293"/>
      <c r="X282" s="294"/>
      <c r="Y282" s="33"/>
      <c r="Z282" s="293"/>
      <c r="AA282" s="294"/>
      <c r="AB282" s="33"/>
    </row>
    <row r="283" spans="1:28" ht="14.45" outlineLevel="1">
      <c r="A283" t="s">
        <v>5240</v>
      </c>
      <c r="B283" t="s">
        <v>5241</v>
      </c>
      <c r="C283" s="256">
        <f>VLOOKUP($B283,Tabel1[[REFERENTIE]:[Cebeo ID]],5,FALSE)</f>
        <v>154.96549999999999</v>
      </c>
      <c r="D283" s="536">
        <v>8.5</v>
      </c>
      <c r="E283" s="293"/>
      <c r="F283" s="294"/>
      <c r="G283" s="33"/>
      <c r="H283" s="293"/>
      <c r="I283" s="294"/>
      <c r="J283" s="33"/>
      <c r="K283" s="293"/>
      <c r="L283" s="294"/>
      <c r="M283" s="33"/>
      <c r="N283" s="293"/>
      <c r="O283" s="294"/>
      <c r="P283" s="33"/>
      <c r="Q283" s="293"/>
      <c r="R283" s="294"/>
      <c r="S283" s="33"/>
      <c r="T283" s="293"/>
      <c r="U283" s="294"/>
      <c r="V283" s="33"/>
      <c r="W283" s="293"/>
      <c r="X283" s="294"/>
      <c r="Y283" s="33"/>
      <c r="Z283" s="293"/>
      <c r="AA283" s="294"/>
      <c r="AB283" s="33"/>
    </row>
    <row r="284" spans="1:28" ht="14.45" outlineLevel="1">
      <c r="A284" t="s">
        <v>5242</v>
      </c>
      <c r="B284" t="s">
        <v>5243</v>
      </c>
      <c r="C284" s="256">
        <f>VLOOKUP($B284,Tabel1[[REFERENTIE]:[Cebeo ID]],5,FALSE)</f>
        <v>2.1282000000000001</v>
      </c>
      <c r="D284" s="48">
        <v>2</v>
      </c>
      <c r="E284" s="293"/>
      <c r="F284" s="294"/>
      <c r="G284" s="33"/>
      <c r="H284" s="293"/>
      <c r="I284" s="294"/>
      <c r="J284" s="33"/>
      <c r="K284" s="293"/>
      <c r="L284" s="294"/>
      <c r="M284" s="33"/>
      <c r="N284" s="293"/>
      <c r="O284" s="294"/>
      <c r="P284" s="33"/>
      <c r="Q284" s="293"/>
      <c r="R284" s="294"/>
      <c r="S284" s="33"/>
      <c r="T284" s="293"/>
      <c r="U284" s="294"/>
      <c r="V284" s="33"/>
      <c r="W284" s="293"/>
      <c r="X284" s="294"/>
      <c r="Y284" s="33"/>
      <c r="Z284" s="293"/>
      <c r="AA284" s="294"/>
      <c r="AB284" s="33"/>
    </row>
    <row r="285" spans="1:28" ht="14.45" outlineLevel="1">
      <c r="A285" t="s">
        <v>5244</v>
      </c>
      <c r="B285" t="s">
        <v>5245</v>
      </c>
      <c r="C285" s="256">
        <f>VLOOKUP($B285,Tabel1[[REFERENTIE]:[Cebeo ID]],5,FALSE)</f>
        <v>3.0507</v>
      </c>
      <c r="D285" s="536">
        <v>2</v>
      </c>
      <c r="E285" s="293"/>
      <c r="F285" s="294"/>
      <c r="G285" s="33"/>
      <c r="H285" s="293"/>
      <c r="I285" s="294"/>
      <c r="J285" s="33"/>
      <c r="K285" s="293"/>
      <c r="L285" s="294"/>
      <c r="M285" s="33"/>
      <c r="N285" s="293"/>
      <c r="O285" s="294"/>
      <c r="P285" s="33"/>
      <c r="Q285" s="293"/>
      <c r="R285" s="294"/>
      <c r="S285" s="33"/>
      <c r="T285" s="293"/>
      <c r="U285" s="294"/>
      <c r="V285" s="33"/>
      <c r="W285" s="293"/>
      <c r="X285" s="294"/>
      <c r="Y285" s="33"/>
      <c r="Z285" s="293"/>
      <c r="AA285" s="294"/>
      <c r="AB285" s="33"/>
    </row>
    <row r="286" spans="1:28" ht="14.45" outlineLevel="1">
      <c r="A286" t="s">
        <v>5246</v>
      </c>
      <c r="B286" t="s">
        <v>5247</v>
      </c>
      <c r="C286" s="256">
        <f>VLOOKUP($B286,Tabel1[[REFERENTIE]:[Cebeo ID]],5,FALSE)</f>
        <v>4.4382999999999999</v>
      </c>
      <c r="D286" s="48">
        <v>3</v>
      </c>
      <c r="E286" s="293"/>
      <c r="F286" s="294"/>
      <c r="G286" s="33"/>
      <c r="H286" s="293"/>
      <c r="I286" s="294"/>
      <c r="J286" s="33"/>
      <c r="K286" s="293"/>
      <c r="L286" s="294"/>
      <c r="M286" s="33"/>
      <c r="N286" s="293"/>
      <c r="O286" s="294"/>
      <c r="P286" s="33"/>
      <c r="Q286" s="293"/>
      <c r="R286" s="294"/>
      <c r="S286" s="33"/>
      <c r="T286" s="293"/>
      <c r="U286" s="294"/>
      <c r="V286" s="33"/>
      <c r="W286" s="293"/>
      <c r="X286" s="294"/>
      <c r="Y286" s="33"/>
      <c r="Z286" s="293"/>
      <c r="AA286" s="294"/>
      <c r="AB286" s="33"/>
    </row>
    <row r="287" spans="1:28" ht="14.45" outlineLevel="1">
      <c r="A287" t="s">
        <v>5248</v>
      </c>
      <c r="B287" t="s">
        <v>5249</v>
      </c>
      <c r="C287" s="256">
        <f>VLOOKUP($B287,Tabel1[[REFERENTIE]:[Cebeo ID]],5,FALSE)</f>
        <v>6.6562999999999999</v>
      </c>
      <c r="D287" s="48">
        <v>3.5</v>
      </c>
      <c r="E287" s="293"/>
      <c r="F287" s="294"/>
      <c r="G287" s="33"/>
      <c r="H287" s="293"/>
      <c r="I287" s="294"/>
      <c r="J287" s="33"/>
      <c r="K287" s="293"/>
      <c r="L287" s="294"/>
      <c r="M287" s="33"/>
      <c r="N287" s="293"/>
      <c r="O287" s="294"/>
      <c r="P287" s="33"/>
      <c r="Q287" s="293"/>
      <c r="R287" s="294"/>
      <c r="S287" s="33"/>
      <c r="T287" s="293"/>
      <c r="U287" s="294"/>
      <c r="V287" s="33"/>
      <c r="W287" s="293"/>
      <c r="X287" s="294"/>
      <c r="Y287" s="33"/>
      <c r="Z287" s="293"/>
      <c r="AA287" s="294"/>
      <c r="AB287" s="33"/>
    </row>
    <row r="288" spans="1:28" ht="14.45" outlineLevel="1">
      <c r="A288" t="s">
        <v>5250</v>
      </c>
      <c r="B288" t="s">
        <v>5251</v>
      </c>
      <c r="C288" s="256">
        <f>VLOOKUP($B288,Tabel1[[REFERENTIE]:[Cebeo ID]],5,FALSE)</f>
        <v>10.5503</v>
      </c>
      <c r="D288" s="48">
        <v>4</v>
      </c>
      <c r="E288" s="293"/>
      <c r="F288" s="294"/>
      <c r="G288" s="33"/>
      <c r="H288" s="293"/>
      <c r="I288" s="294"/>
      <c r="J288" s="33"/>
      <c r="K288" s="293"/>
      <c r="L288" s="294"/>
      <c r="M288" s="33"/>
      <c r="N288" s="293"/>
      <c r="O288" s="294"/>
      <c r="P288" s="33"/>
      <c r="Q288" s="293"/>
      <c r="R288" s="294"/>
      <c r="S288" s="33"/>
      <c r="T288" s="293"/>
      <c r="U288" s="294"/>
      <c r="V288" s="33"/>
      <c r="W288" s="293"/>
      <c r="X288" s="294"/>
      <c r="Y288" s="33"/>
      <c r="Z288" s="293"/>
      <c r="AA288" s="294"/>
      <c r="AB288" s="33"/>
    </row>
    <row r="289" spans="1:28" ht="14.45" outlineLevel="1">
      <c r="A289" t="s">
        <v>5252</v>
      </c>
      <c r="B289" t="s">
        <v>5253</v>
      </c>
      <c r="C289" s="256">
        <f>VLOOKUP($B289,Tabel1[[REFERENTIE]:[Cebeo ID]],5,FALSE)</f>
        <v>29.2288</v>
      </c>
      <c r="D289" s="536">
        <v>5.5</v>
      </c>
      <c r="E289" s="293"/>
      <c r="F289" s="294"/>
      <c r="G289" s="33"/>
      <c r="H289" s="293"/>
      <c r="I289" s="294"/>
      <c r="J289" s="33"/>
      <c r="K289" s="293"/>
      <c r="L289" s="294"/>
      <c r="M289" s="33"/>
      <c r="N289" s="293"/>
      <c r="O289" s="294"/>
      <c r="P289" s="33"/>
      <c r="Q289" s="293"/>
      <c r="R289" s="294"/>
      <c r="S289" s="33"/>
      <c r="T289" s="293"/>
      <c r="U289" s="294"/>
      <c r="V289" s="33"/>
      <c r="W289" s="293"/>
      <c r="X289" s="294"/>
      <c r="Y289" s="33"/>
      <c r="Z289" s="293"/>
      <c r="AA289" s="294"/>
      <c r="AB289" s="33"/>
    </row>
    <row r="290" spans="1:28" ht="14.45" outlineLevel="1">
      <c r="A290" t="s">
        <v>5254</v>
      </c>
      <c r="B290" t="s">
        <v>5255</v>
      </c>
      <c r="C290" s="256">
        <f>VLOOKUP($B290,Tabel1[[REFERENTIE]:[Cebeo ID]],5,FALSE)</f>
        <v>1.2687999999999999</v>
      </c>
      <c r="D290" s="48">
        <v>3</v>
      </c>
      <c r="E290" s="293"/>
      <c r="F290" s="294"/>
      <c r="G290" s="33"/>
      <c r="H290" s="293"/>
      <c r="I290" s="294"/>
      <c r="J290" s="33"/>
      <c r="K290" s="293"/>
      <c r="L290" s="294"/>
      <c r="M290" s="33"/>
      <c r="N290" s="293"/>
      <c r="O290" s="294"/>
      <c r="P290" s="33"/>
      <c r="Q290" s="293"/>
      <c r="R290" s="294"/>
      <c r="S290" s="33"/>
      <c r="T290" s="293"/>
      <c r="U290" s="294"/>
      <c r="V290" s="33"/>
      <c r="W290" s="293"/>
      <c r="X290" s="294"/>
      <c r="Y290" s="33"/>
      <c r="Z290" s="293"/>
      <c r="AA290" s="294"/>
      <c r="AB290" s="33"/>
    </row>
    <row r="291" spans="1:28" ht="14.45" outlineLevel="1">
      <c r="A291" t="s">
        <v>5256</v>
      </c>
      <c r="B291" t="s">
        <v>5257</v>
      </c>
      <c r="C291" s="256">
        <f>VLOOKUP($B291,Tabel1[[REFERENTIE]:[Cebeo ID]],5,FALSE)</f>
        <v>1.6494</v>
      </c>
      <c r="D291" s="48">
        <v>3</v>
      </c>
      <c r="E291" s="293"/>
      <c r="F291" s="294"/>
      <c r="G291" s="33"/>
      <c r="H291" s="293"/>
      <c r="I291" s="294"/>
      <c r="J291" s="33"/>
      <c r="K291" s="293"/>
      <c r="L291" s="294"/>
      <c r="M291" s="33"/>
      <c r="N291" s="293"/>
      <c r="O291" s="294"/>
      <c r="P291" s="33"/>
      <c r="Q291" s="293"/>
      <c r="R291" s="294"/>
      <c r="S291" s="33"/>
      <c r="T291" s="293"/>
      <c r="U291" s="294"/>
      <c r="V291" s="33"/>
      <c r="W291" s="293"/>
      <c r="X291" s="294"/>
      <c r="Y291" s="33"/>
      <c r="Z291" s="293"/>
      <c r="AA291" s="294"/>
      <c r="AB291" s="33"/>
    </row>
    <row r="292" spans="1:28" ht="14.45" outlineLevel="1">
      <c r="A292" t="s">
        <v>5258</v>
      </c>
      <c r="B292" t="s">
        <v>5259</v>
      </c>
      <c r="C292" s="256">
        <f>VLOOKUP($B292,Tabel1[[REFERENTIE]:[Cebeo ID]],5,FALSE)</f>
        <v>1.8071999999999999</v>
      </c>
      <c r="D292" s="48">
        <v>3</v>
      </c>
      <c r="E292" s="293"/>
      <c r="F292" s="294"/>
      <c r="G292" s="33"/>
      <c r="H292" s="293"/>
      <c r="I292" s="294"/>
      <c r="J292" s="33"/>
      <c r="K292" s="293"/>
      <c r="L292" s="294"/>
      <c r="M292" s="33"/>
      <c r="N292" s="293"/>
      <c r="O292" s="294"/>
      <c r="P292" s="33"/>
      <c r="Q292" s="293"/>
      <c r="R292" s="294"/>
      <c r="S292" s="33"/>
      <c r="T292" s="293"/>
      <c r="U292" s="294"/>
      <c r="V292" s="33"/>
      <c r="W292" s="293"/>
      <c r="X292" s="294"/>
      <c r="Y292" s="33"/>
      <c r="Z292" s="293"/>
      <c r="AA292" s="294"/>
      <c r="AB292" s="33"/>
    </row>
    <row r="293" spans="1:28" ht="14.45" outlineLevel="1">
      <c r="A293" t="s">
        <v>5260</v>
      </c>
      <c r="B293" t="s">
        <v>5261</v>
      </c>
      <c r="C293" s="256">
        <f>VLOOKUP($B293,Tabel1[[REFERENTIE]:[Cebeo ID]],5,FALSE)</f>
        <v>2.9474999999999998</v>
      </c>
      <c r="D293" s="48">
        <v>3.5</v>
      </c>
      <c r="E293" s="293"/>
      <c r="F293" s="294"/>
      <c r="G293" s="33"/>
      <c r="H293" s="293"/>
      <c r="I293" s="294"/>
      <c r="J293" s="33"/>
      <c r="K293" s="293"/>
      <c r="L293" s="294"/>
      <c r="M293" s="33"/>
      <c r="N293" s="293"/>
      <c r="O293" s="294"/>
      <c r="P293" s="33"/>
      <c r="Q293" s="293"/>
      <c r="R293" s="294"/>
      <c r="S293" s="33"/>
      <c r="T293" s="293"/>
      <c r="U293" s="294"/>
      <c r="V293" s="33"/>
      <c r="W293" s="293"/>
      <c r="X293" s="294"/>
      <c r="Y293" s="33"/>
      <c r="Z293" s="293"/>
      <c r="AA293" s="294"/>
      <c r="AB293" s="33"/>
    </row>
    <row r="294" spans="1:28" ht="14.45" outlineLevel="1">
      <c r="A294" t="s">
        <v>5262</v>
      </c>
      <c r="B294" t="s">
        <v>5263</v>
      </c>
      <c r="C294" s="256">
        <f>VLOOKUP($B294,Tabel1[[REFERENTIE]:[Cebeo ID]],5,FALSE)</f>
        <v>1.7433000000000001</v>
      </c>
      <c r="D294" s="48">
        <v>3</v>
      </c>
      <c r="E294" s="293"/>
      <c r="F294" s="294"/>
      <c r="G294" s="33"/>
      <c r="H294" s="293"/>
      <c r="I294" s="294"/>
      <c r="J294" s="33"/>
      <c r="K294" s="293"/>
      <c r="L294" s="294"/>
      <c r="M294" s="33"/>
      <c r="N294" s="293"/>
      <c r="O294" s="294"/>
      <c r="P294" s="33"/>
      <c r="Q294" s="293"/>
      <c r="R294" s="294"/>
      <c r="S294" s="33"/>
      <c r="T294" s="293"/>
      <c r="U294" s="294"/>
      <c r="V294" s="33"/>
      <c r="W294" s="293"/>
      <c r="X294" s="294"/>
      <c r="Y294" s="33"/>
      <c r="Z294" s="293"/>
      <c r="AA294" s="294"/>
      <c r="AB294" s="33"/>
    </row>
    <row r="295" spans="1:28" ht="14.45" outlineLevel="1">
      <c r="A295" t="s">
        <v>5264</v>
      </c>
      <c r="B295" t="s">
        <v>5265</v>
      </c>
      <c r="C295" s="256">
        <f>VLOOKUP($B295,Tabel1[[REFERENTIE]:[Cebeo ID]],5,FALSE)</f>
        <v>2.5592999999999999</v>
      </c>
      <c r="D295" s="48">
        <v>3</v>
      </c>
      <c r="E295" s="293"/>
      <c r="F295" s="294"/>
      <c r="G295" s="33"/>
      <c r="H295" s="293"/>
      <c r="I295" s="294"/>
      <c r="J295" s="33"/>
      <c r="K295" s="293"/>
      <c r="L295" s="294"/>
      <c r="M295" s="33"/>
      <c r="N295" s="293"/>
      <c r="O295" s="294"/>
      <c r="P295" s="33"/>
      <c r="Q295" s="293"/>
      <c r="R295" s="294"/>
      <c r="S295" s="33"/>
      <c r="T295" s="293"/>
      <c r="U295" s="294"/>
      <c r="V295" s="33"/>
      <c r="W295" s="293"/>
      <c r="X295" s="294"/>
      <c r="Y295" s="33"/>
      <c r="Z295" s="293"/>
      <c r="AA295" s="294"/>
      <c r="AB295" s="33"/>
    </row>
    <row r="296" spans="1:28" ht="14.45" outlineLevel="1">
      <c r="A296" t="s">
        <v>5266</v>
      </c>
      <c r="B296" t="s">
        <v>5267</v>
      </c>
      <c r="C296" s="256">
        <f>VLOOKUP($B296,Tabel1[[REFERENTIE]:[Cebeo ID]],5,FALSE)</f>
        <v>2.9108999999999998</v>
      </c>
      <c r="D296" s="48">
        <v>3.5</v>
      </c>
      <c r="E296" s="293"/>
      <c r="F296" s="294"/>
      <c r="G296" s="33"/>
      <c r="H296" s="293"/>
      <c r="I296" s="294"/>
      <c r="J296" s="33"/>
      <c r="K296" s="293"/>
      <c r="L296" s="294"/>
      <c r="M296" s="33"/>
      <c r="N296" s="293"/>
      <c r="O296" s="294"/>
      <c r="P296" s="33"/>
      <c r="Q296" s="293"/>
      <c r="R296" s="294"/>
      <c r="S296" s="33"/>
      <c r="T296" s="293"/>
      <c r="U296" s="294"/>
      <c r="V296" s="33"/>
      <c r="W296" s="293"/>
      <c r="X296" s="294"/>
      <c r="Y296" s="33"/>
      <c r="Z296" s="293"/>
      <c r="AA296" s="294"/>
      <c r="AB296" s="33"/>
    </row>
    <row r="297" spans="1:28" ht="14.45" outlineLevel="1">
      <c r="A297" t="s">
        <v>5268</v>
      </c>
      <c r="B297" t="s">
        <v>5269</v>
      </c>
      <c r="C297" s="354">
        <v>8.5</v>
      </c>
      <c r="D297" s="48">
        <v>4</v>
      </c>
      <c r="E297" s="293"/>
      <c r="F297" s="294"/>
      <c r="G297" s="33"/>
      <c r="H297" s="293"/>
      <c r="I297" s="294"/>
      <c r="J297" s="33"/>
      <c r="K297" s="293"/>
      <c r="L297" s="294"/>
      <c r="M297" s="33"/>
      <c r="N297" s="293"/>
      <c r="O297" s="294"/>
      <c r="P297" s="33"/>
      <c r="Q297" s="293"/>
      <c r="R297" s="294"/>
      <c r="S297" s="33"/>
      <c r="T297" s="293"/>
      <c r="U297" s="294"/>
      <c r="V297" s="33"/>
      <c r="W297" s="293"/>
      <c r="X297" s="294"/>
      <c r="Y297" s="33"/>
      <c r="Z297" s="293"/>
      <c r="AA297" s="294"/>
      <c r="AB297" s="33"/>
    </row>
    <row r="298" spans="1:28" ht="14.45" outlineLevel="1">
      <c r="A298" t="s">
        <v>5270</v>
      </c>
      <c r="B298" t="s">
        <v>5271</v>
      </c>
      <c r="C298" s="256">
        <f>VLOOKUP($B298,Tabel1[[REFERENTIE]:[Cebeo ID]],5,FALSE)</f>
        <v>1.0778000000000001</v>
      </c>
      <c r="D298" s="48">
        <v>3</v>
      </c>
      <c r="E298" s="293"/>
      <c r="F298" s="294"/>
      <c r="G298" s="33"/>
      <c r="H298" s="293"/>
      <c r="I298" s="294"/>
      <c r="J298" s="33"/>
      <c r="K298" s="293"/>
      <c r="L298" s="294"/>
      <c r="M298" s="33"/>
      <c r="N298" s="293"/>
      <c r="O298" s="294"/>
      <c r="P298" s="33"/>
      <c r="Q298" s="293"/>
      <c r="R298" s="294"/>
      <c r="S298" s="33"/>
      <c r="T298" s="293"/>
      <c r="U298" s="294"/>
      <c r="V298" s="33"/>
      <c r="W298" s="293"/>
      <c r="X298" s="294"/>
      <c r="Y298" s="33"/>
      <c r="Z298" s="293"/>
      <c r="AA298" s="294"/>
      <c r="AB298" s="33"/>
    </row>
    <row r="299" spans="1:28" ht="14.45" outlineLevel="1">
      <c r="A299" t="s">
        <v>5272</v>
      </c>
      <c r="B299" t="s">
        <v>5273</v>
      </c>
      <c r="C299" s="256">
        <f>VLOOKUP($B299,Tabel1[[REFERENTIE]:[Cebeo ID]],5,FALSE)</f>
        <v>0.85560000000000003</v>
      </c>
      <c r="D299" s="48">
        <v>3</v>
      </c>
      <c r="E299" s="293"/>
      <c r="F299" s="294"/>
      <c r="G299" s="33"/>
      <c r="H299" s="293"/>
      <c r="I299" s="294"/>
      <c r="J299" s="33"/>
      <c r="K299" s="293"/>
      <c r="L299" s="294"/>
      <c r="M299" s="33"/>
      <c r="N299" s="293"/>
      <c r="O299" s="294"/>
      <c r="P299" s="33"/>
      <c r="Q299" s="293"/>
      <c r="R299" s="294"/>
      <c r="S299" s="33"/>
      <c r="T299" s="293"/>
      <c r="U299" s="294"/>
      <c r="V299" s="33"/>
      <c r="W299" s="293"/>
      <c r="X299" s="294"/>
      <c r="Y299" s="33"/>
      <c r="Z299" s="293"/>
      <c r="AA299" s="294"/>
      <c r="AB299" s="33"/>
    </row>
    <row r="300" spans="1:28" ht="14.45" outlineLevel="1">
      <c r="A300" t="s">
        <v>5274</v>
      </c>
      <c r="B300" t="s">
        <v>5273</v>
      </c>
      <c r="C300" s="256">
        <f>VLOOKUP($B300,Tabel1[[REFERENTIE]:[Cebeo ID]],5,FALSE)</f>
        <v>0.85560000000000003</v>
      </c>
      <c r="D300" s="48">
        <v>3</v>
      </c>
      <c r="E300" s="293"/>
      <c r="F300" s="294"/>
      <c r="G300" s="33"/>
      <c r="H300" s="293"/>
      <c r="I300" s="294"/>
      <c r="J300" s="33"/>
      <c r="K300" s="293"/>
      <c r="L300" s="294"/>
      <c r="M300" s="33"/>
      <c r="N300" s="293"/>
      <c r="O300" s="294"/>
      <c r="P300" s="33"/>
      <c r="Q300" s="293"/>
      <c r="R300" s="294"/>
      <c r="S300" s="33"/>
      <c r="T300" s="293"/>
      <c r="U300" s="294"/>
      <c r="V300" s="33"/>
      <c r="W300" s="293"/>
      <c r="X300" s="294"/>
      <c r="Y300" s="33"/>
      <c r="Z300" s="293"/>
      <c r="AA300" s="294"/>
      <c r="AB300" s="33"/>
    </row>
    <row r="301" spans="1:28" ht="14.45" outlineLevel="1">
      <c r="A301" t="s">
        <v>5275</v>
      </c>
      <c r="B301" t="s">
        <v>5273</v>
      </c>
      <c r="C301" s="256">
        <f>VLOOKUP($B301,Tabel1[[REFERENTIE]:[Cebeo ID]],5,FALSE)</f>
        <v>0.85560000000000003</v>
      </c>
      <c r="D301" s="48">
        <v>3</v>
      </c>
      <c r="E301" s="293"/>
      <c r="F301" s="294"/>
      <c r="G301" s="33"/>
      <c r="H301" s="293"/>
      <c r="I301" s="294"/>
      <c r="J301" s="33"/>
      <c r="K301" s="293"/>
      <c r="L301" s="294"/>
      <c r="M301" s="33"/>
      <c r="N301" s="293"/>
      <c r="O301" s="294"/>
      <c r="P301" s="33"/>
      <c r="Q301" s="293"/>
      <c r="R301" s="294"/>
      <c r="S301" s="33"/>
      <c r="T301" s="293"/>
      <c r="U301" s="294"/>
      <c r="V301" s="33"/>
      <c r="W301" s="293"/>
      <c r="X301" s="294"/>
      <c r="Y301" s="33"/>
      <c r="Z301" s="293"/>
      <c r="AA301" s="294"/>
      <c r="AB301" s="33"/>
    </row>
    <row r="302" spans="1:28" ht="14.45" outlineLevel="1">
      <c r="A302" t="s">
        <v>5276</v>
      </c>
      <c r="B302" t="s">
        <v>5277</v>
      </c>
      <c r="C302" s="256">
        <f>VLOOKUP($B302,Tabel1[[REFERENTIE]:[Cebeo ID]],5,FALSE)</f>
        <v>0.78710000000000002</v>
      </c>
      <c r="D302" s="48">
        <v>3</v>
      </c>
      <c r="E302" s="293"/>
      <c r="F302" s="294"/>
      <c r="G302" s="33"/>
      <c r="H302" s="293"/>
      <c r="I302" s="294"/>
      <c r="J302" s="33"/>
      <c r="K302" s="293"/>
      <c r="L302" s="294"/>
      <c r="M302" s="33"/>
      <c r="N302" s="293"/>
      <c r="O302" s="294"/>
      <c r="P302" s="33"/>
      <c r="Q302" s="293"/>
      <c r="R302" s="294"/>
      <c r="S302" s="33"/>
      <c r="T302" s="293"/>
      <c r="U302" s="294"/>
      <c r="V302" s="33"/>
      <c r="W302" s="293"/>
      <c r="X302" s="294"/>
      <c r="Y302" s="33"/>
      <c r="Z302" s="293"/>
      <c r="AA302" s="294"/>
      <c r="AB302" s="33"/>
    </row>
    <row r="303" spans="1:28" ht="14.45" outlineLevel="1">
      <c r="A303" t="s">
        <v>5278</v>
      </c>
      <c r="B303" t="s">
        <v>5279</v>
      </c>
      <c r="C303" s="256">
        <f>VLOOKUP($B303,Tabel1[[REFERENTIE]:[Cebeo ID]],5,FALSE)</f>
        <v>0.93799999999999994</v>
      </c>
      <c r="D303" s="48">
        <v>3</v>
      </c>
      <c r="E303" s="293"/>
      <c r="F303" s="294"/>
      <c r="G303" s="33"/>
      <c r="H303" s="293"/>
      <c r="I303" s="294"/>
      <c r="J303" s="33"/>
      <c r="K303" s="293"/>
      <c r="L303" s="294"/>
      <c r="M303" s="33"/>
      <c r="N303" s="293"/>
      <c r="O303" s="294"/>
      <c r="P303" s="33"/>
      <c r="Q303" s="293"/>
      <c r="R303" s="294"/>
      <c r="S303" s="33"/>
      <c r="T303" s="293"/>
      <c r="U303" s="294"/>
      <c r="V303" s="33"/>
      <c r="W303" s="293"/>
      <c r="X303" s="294"/>
      <c r="Y303" s="33"/>
      <c r="Z303" s="293"/>
      <c r="AA303" s="294"/>
      <c r="AB303" s="33"/>
    </row>
    <row r="304" spans="1:28" ht="14.45" outlineLevel="1">
      <c r="A304" t="s">
        <v>5280</v>
      </c>
      <c r="B304" t="s">
        <v>5281</v>
      </c>
      <c r="C304" s="256">
        <f>0.7+0.5</f>
        <v>1.2</v>
      </c>
      <c r="D304" s="48">
        <v>3</v>
      </c>
      <c r="E304" s="293"/>
      <c r="F304" s="294"/>
      <c r="G304" s="33"/>
      <c r="H304" s="293"/>
      <c r="I304" s="294"/>
      <c r="J304" s="33"/>
      <c r="K304" s="293"/>
      <c r="L304" s="294"/>
      <c r="M304" s="33"/>
      <c r="N304" s="293"/>
      <c r="O304" s="294"/>
      <c r="P304" s="33"/>
      <c r="Q304" s="293"/>
      <c r="R304" s="294"/>
      <c r="S304" s="33"/>
      <c r="T304" s="293"/>
      <c r="U304" s="294"/>
      <c r="V304" s="33"/>
      <c r="W304" s="293"/>
      <c r="X304" s="294"/>
      <c r="Y304" s="33"/>
      <c r="Z304" s="293"/>
      <c r="AA304" s="294"/>
      <c r="AB304" s="33"/>
    </row>
    <row r="305" spans="1:28" ht="14.45" outlineLevel="1">
      <c r="A305" t="s">
        <v>5282</v>
      </c>
      <c r="B305" t="s">
        <v>5283</v>
      </c>
      <c r="C305" s="256">
        <f>VLOOKUP($B305,Tabel1[[REFERENTIE]:[Cebeo ID]],5,FALSE)</f>
        <v>0.84060000000000001</v>
      </c>
      <c r="D305" s="48">
        <v>3</v>
      </c>
      <c r="E305" s="293"/>
      <c r="F305" s="294"/>
      <c r="G305" s="33"/>
      <c r="H305" s="293"/>
      <c r="I305" s="294"/>
      <c r="J305" s="33"/>
      <c r="K305" s="293"/>
      <c r="L305" s="294"/>
      <c r="M305" s="33"/>
      <c r="N305" s="293"/>
      <c r="O305" s="294"/>
      <c r="P305" s="33"/>
      <c r="Q305" s="293"/>
      <c r="R305" s="294"/>
      <c r="S305" s="33"/>
      <c r="T305" s="293"/>
      <c r="U305" s="294"/>
      <c r="V305" s="33"/>
      <c r="W305" s="293"/>
      <c r="X305" s="294"/>
      <c r="Y305" s="33"/>
      <c r="Z305" s="293"/>
      <c r="AA305" s="294"/>
      <c r="AB305" s="33"/>
    </row>
    <row r="306" spans="1:28" ht="14.45" outlineLevel="1">
      <c r="A306" t="s">
        <v>5284</v>
      </c>
      <c r="B306" t="s">
        <v>5285</v>
      </c>
      <c r="C306" s="256">
        <f>VLOOKUP($B306,Tabel1[[REFERENTIE]:[Cebeo ID]],5,FALSE)</f>
        <v>0.97919999999999996</v>
      </c>
      <c r="D306" s="48">
        <v>3</v>
      </c>
      <c r="E306" s="293"/>
      <c r="F306" s="294"/>
      <c r="G306" s="33"/>
      <c r="H306" s="293"/>
      <c r="I306" s="294"/>
      <c r="J306" s="33"/>
      <c r="K306" s="293"/>
      <c r="L306" s="294"/>
      <c r="M306" s="33"/>
      <c r="N306" s="293"/>
      <c r="O306" s="294"/>
      <c r="P306" s="33"/>
      <c r="Q306" s="293"/>
      <c r="R306" s="294"/>
      <c r="S306" s="33"/>
      <c r="T306" s="293"/>
      <c r="U306" s="294"/>
      <c r="V306" s="33"/>
      <c r="W306" s="293"/>
      <c r="X306" s="294"/>
      <c r="Y306" s="33"/>
      <c r="Z306" s="293"/>
      <c r="AA306" s="294"/>
      <c r="AB306" s="33"/>
    </row>
    <row r="307" spans="1:28" ht="14.45" outlineLevel="1">
      <c r="A307" t="s">
        <v>5286</v>
      </c>
      <c r="B307" t="s">
        <v>5287</v>
      </c>
      <c r="C307" s="256">
        <f>VLOOKUP($B307,Tabel1[[REFERENTIE]:[Cebeo ID]],5,FALSE)</f>
        <v>0.97160000000000002</v>
      </c>
      <c r="D307" s="48">
        <v>3</v>
      </c>
      <c r="E307" s="293"/>
      <c r="F307" s="294"/>
      <c r="G307" s="33"/>
      <c r="H307" s="293"/>
      <c r="I307" s="294"/>
      <c r="J307" s="33"/>
      <c r="K307" s="293"/>
      <c r="L307" s="294"/>
      <c r="M307" s="33"/>
      <c r="N307" s="293"/>
      <c r="O307" s="294"/>
      <c r="P307" s="33"/>
      <c r="Q307" s="293"/>
      <c r="R307" s="294"/>
      <c r="S307" s="33"/>
      <c r="T307" s="293"/>
      <c r="U307" s="294"/>
      <c r="V307" s="33"/>
      <c r="W307" s="293"/>
      <c r="X307" s="294"/>
      <c r="Y307" s="33"/>
      <c r="Z307" s="293"/>
      <c r="AA307" s="294"/>
      <c r="AB307" s="33"/>
    </row>
    <row r="308" spans="1:28" ht="14.45" outlineLevel="1">
      <c r="A308" t="s">
        <v>5288</v>
      </c>
      <c r="B308" t="s">
        <v>5289</v>
      </c>
      <c r="C308" s="256">
        <f>VLOOKUP($B308,Tabel1[[REFERENTIE]:[Cebeo ID]],5,FALSE)</f>
        <v>0.27139999999999997</v>
      </c>
      <c r="D308" s="48">
        <v>3</v>
      </c>
      <c r="E308" s="293"/>
      <c r="F308" s="294"/>
      <c r="G308" s="33"/>
      <c r="H308" s="293"/>
      <c r="I308" s="294"/>
      <c r="J308" s="33"/>
      <c r="K308" s="293"/>
      <c r="L308" s="294"/>
      <c r="M308" s="33"/>
      <c r="N308" s="293"/>
      <c r="O308" s="294"/>
      <c r="P308" s="33"/>
      <c r="Q308" s="293"/>
      <c r="R308" s="294"/>
      <c r="S308" s="33"/>
      <c r="T308" s="293"/>
      <c r="U308" s="294"/>
      <c r="V308" s="33"/>
      <c r="W308" s="293"/>
      <c r="X308" s="294"/>
      <c r="Y308" s="33"/>
      <c r="Z308" s="293"/>
      <c r="AA308" s="294"/>
      <c r="AB308" s="33"/>
    </row>
    <row r="309" spans="1:28" ht="14.45" outlineLevel="1">
      <c r="A309" t="s">
        <v>5290</v>
      </c>
      <c r="B309" t="s">
        <v>5291</v>
      </c>
      <c r="C309" s="256">
        <f>VLOOKUP($B309,Tabel1[[REFERENTIE]:[Cebeo ID]],5,FALSE)</f>
        <v>0.39510000000000001</v>
      </c>
      <c r="D309" s="48">
        <v>3</v>
      </c>
      <c r="E309" s="293"/>
      <c r="F309" s="294"/>
      <c r="G309" s="33"/>
      <c r="H309" s="293"/>
      <c r="I309" s="294"/>
      <c r="J309" s="33"/>
      <c r="K309" s="293"/>
      <c r="L309" s="294"/>
      <c r="M309" s="33"/>
      <c r="N309" s="293"/>
      <c r="O309" s="294"/>
      <c r="P309" s="33"/>
      <c r="Q309" s="293"/>
      <c r="R309" s="294"/>
      <c r="S309" s="33"/>
      <c r="T309" s="293"/>
      <c r="U309" s="294"/>
      <c r="V309" s="33"/>
      <c r="W309" s="293"/>
      <c r="X309" s="294"/>
      <c r="Y309" s="33"/>
      <c r="Z309" s="293"/>
      <c r="AA309" s="294"/>
      <c r="AB309" s="33"/>
    </row>
    <row r="310" spans="1:28" ht="14.45" outlineLevel="1">
      <c r="A310" t="s">
        <v>5292</v>
      </c>
      <c r="B310" t="s">
        <v>5293</v>
      </c>
      <c r="C310" s="256">
        <f>VLOOKUP($B310,Tabel1[[REFERENTIE]:[Cebeo ID]],5,FALSE)</f>
        <v>0.84870000000000001</v>
      </c>
      <c r="D310" s="48">
        <v>3</v>
      </c>
      <c r="E310" s="293"/>
      <c r="F310" s="294"/>
      <c r="G310" s="33"/>
      <c r="H310" s="293"/>
      <c r="I310" s="294"/>
      <c r="J310" s="33"/>
      <c r="K310" s="293"/>
      <c r="L310" s="294"/>
      <c r="M310" s="33"/>
      <c r="N310" s="293"/>
      <c r="O310" s="294"/>
      <c r="P310" s="33"/>
      <c r="Q310" s="293"/>
      <c r="R310" s="294"/>
      <c r="S310" s="33"/>
      <c r="T310" s="293"/>
      <c r="U310" s="294"/>
      <c r="V310" s="33"/>
      <c r="W310" s="293"/>
      <c r="X310" s="294"/>
      <c r="Y310" s="33"/>
      <c r="Z310" s="293"/>
      <c r="AA310" s="294"/>
      <c r="AB310" s="33"/>
    </row>
    <row r="311" spans="1:28" ht="14.45" outlineLevel="1">
      <c r="A311" t="s">
        <v>5294</v>
      </c>
      <c r="B311" t="s">
        <v>5295</v>
      </c>
      <c r="C311" s="256">
        <f>VLOOKUP($B311,Tabel1[[REFERENTIE]:[Cebeo ID]],5,FALSE)</f>
        <v>1.2387999999999999</v>
      </c>
      <c r="D311" s="48">
        <v>3</v>
      </c>
      <c r="E311" s="293"/>
      <c r="F311" s="294"/>
      <c r="G311" s="33"/>
      <c r="H311" s="293"/>
      <c r="I311" s="294"/>
      <c r="J311" s="33"/>
      <c r="K311" s="293"/>
      <c r="L311" s="294"/>
      <c r="M311" s="33"/>
      <c r="N311" s="293"/>
      <c r="O311" s="294"/>
      <c r="P311" s="33"/>
      <c r="Q311" s="293"/>
      <c r="R311" s="294"/>
      <c r="S311" s="33"/>
      <c r="T311" s="293"/>
      <c r="U311" s="294"/>
      <c r="V311" s="33"/>
      <c r="W311" s="293"/>
      <c r="X311" s="294"/>
      <c r="Y311" s="33"/>
      <c r="Z311" s="293"/>
      <c r="AA311" s="294"/>
      <c r="AB311" s="33"/>
    </row>
    <row r="312" spans="1:28" ht="14.45" outlineLevel="1">
      <c r="A312" t="s">
        <v>5296</v>
      </c>
      <c r="B312" t="s">
        <v>5297</v>
      </c>
      <c r="C312" s="256">
        <f>VLOOKUP($B312,Tabel1[[REFERENTIE]:[Cebeo ID]],5,FALSE)</f>
        <v>0.67820000000000003</v>
      </c>
      <c r="D312" s="48">
        <v>3</v>
      </c>
      <c r="E312" s="293"/>
      <c r="F312" s="294"/>
      <c r="G312" s="33"/>
      <c r="H312" s="293"/>
      <c r="I312" s="294"/>
      <c r="J312" s="33"/>
      <c r="K312" s="293"/>
      <c r="L312" s="294"/>
      <c r="M312" s="33"/>
      <c r="N312" s="293"/>
      <c r="O312" s="294"/>
      <c r="P312" s="33"/>
      <c r="Q312" s="293"/>
      <c r="R312" s="294"/>
      <c r="S312" s="33"/>
      <c r="T312" s="293"/>
      <c r="U312" s="294"/>
      <c r="V312" s="33"/>
      <c r="W312" s="293"/>
      <c r="X312" s="294"/>
      <c r="Y312" s="33"/>
      <c r="Z312" s="293"/>
      <c r="AA312" s="294"/>
      <c r="AB312" s="33"/>
    </row>
    <row r="313" spans="1:28" ht="14.45" outlineLevel="1">
      <c r="A313" t="s">
        <v>5298</v>
      </c>
      <c r="B313" t="s">
        <v>5299</v>
      </c>
      <c r="C313" s="256">
        <f>VLOOKUP($B313,Tabel1[[REFERENTIE]:[Cebeo ID]],5,FALSE)</f>
        <v>1.0631999999999999</v>
      </c>
      <c r="D313" s="48">
        <v>3</v>
      </c>
      <c r="E313" s="293"/>
      <c r="F313" s="294"/>
      <c r="G313" s="33"/>
      <c r="H313" s="293"/>
      <c r="I313" s="294"/>
      <c r="J313" s="33"/>
      <c r="K313" s="293"/>
      <c r="L313" s="294"/>
      <c r="M313" s="33"/>
      <c r="N313" s="293"/>
      <c r="O313" s="294"/>
      <c r="P313" s="33"/>
      <c r="Q313" s="293"/>
      <c r="R313" s="294"/>
      <c r="S313" s="33"/>
      <c r="T313" s="293"/>
      <c r="U313" s="294"/>
      <c r="V313" s="33"/>
      <c r="W313" s="293"/>
      <c r="X313" s="294"/>
      <c r="Y313" s="33"/>
      <c r="Z313" s="293"/>
      <c r="AA313" s="294"/>
      <c r="AB313" s="33"/>
    </row>
    <row r="314" spans="1:28" ht="14.45" outlineLevel="1">
      <c r="A314" t="s">
        <v>5300</v>
      </c>
      <c r="B314" t="s">
        <v>5301</v>
      </c>
      <c r="C314" s="256">
        <f>VLOOKUP($B314,Tabel1[[REFERENTIE]:[Cebeo ID]],5,FALSE)</f>
        <v>1.4756</v>
      </c>
      <c r="D314" s="48">
        <v>3</v>
      </c>
      <c r="E314" s="293"/>
      <c r="F314" s="294"/>
      <c r="G314" s="33"/>
      <c r="H314" s="293"/>
      <c r="I314" s="294"/>
      <c r="J314" s="33"/>
      <c r="K314" s="293"/>
      <c r="L314" s="294"/>
      <c r="M314" s="33"/>
      <c r="N314" s="293"/>
      <c r="O314" s="294"/>
      <c r="P314" s="33"/>
      <c r="Q314" s="293"/>
      <c r="R314" s="294"/>
      <c r="S314" s="33"/>
      <c r="T314" s="293"/>
      <c r="U314" s="294"/>
      <c r="V314" s="33"/>
      <c r="W314" s="293"/>
      <c r="X314" s="294"/>
      <c r="Y314" s="33"/>
      <c r="Z314" s="293"/>
      <c r="AA314" s="294"/>
      <c r="AB314" s="33"/>
    </row>
    <row r="315" spans="1:28" ht="14.45" outlineLevel="1">
      <c r="A315" t="s">
        <v>5302</v>
      </c>
      <c r="B315" t="s">
        <v>5303</v>
      </c>
      <c r="C315" s="256">
        <f>VLOOKUP($B315,Tabel1[[REFERENTIE]:[Cebeo ID]],5,FALSE)</f>
        <v>1.2175</v>
      </c>
      <c r="D315" s="48">
        <v>3</v>
      </c>
      <c r="E315" s="293"/>
      <c r="F315" s="294"/>
      <c r="G315" s="33"/>
      <c r="H315" s="293"/>
      <c r="I315" s="294"/>
      <c r="J315" s="33"/>
      <c r="K315" s="293"/>
      <c r="L315" s="294"/>
      <c r="M315" s="33"/>
      <c r="N315" s="293"/>
      <c r="O315" s="294"/>
      <c r="P315" s="33"/>
      <c r="Q315" s="293"/>
      <c r="R315" s="294"/>
      <c r="S315" s="33"/>
      <c r="T315" s="293"/>
      <c r="U315" s="294"/>
      <c r="V315" s="33"/>
      <c r="W315" s="293"/>
      <c r="X315" s="294"/>
      <c r="Y315" s="33"/>
      <c r="Z315" s="293"/>
      <c r="AA315" s="294"/>
      <c r="AB315" s="33"/>
    </row>
    <row r="316" spans="1:28" ht="14.45" outlineLevel="1">
      <c r="A316" t="s">
        <v>5304</v>
      </c>
      <c r="B316" t="s">
        <v>5305</v>
      </c>
      <c r="C316" s="256">
        <f>VLOOKUP($B316,Tabel1[[REFERENTIE]:[Cebeo ID]],5,FALSE)</f>
        <v>1.6751</v>
      </c>
      <c r="D316" s="48">
        <v>3</v>
      </c>
      <c r="E316" s="293"/>
      <c r="F316" s="294"/>
      <c r="G316" s="33"/>
      <c r="H316" s="293"/>
      <c r="I316" s="294"/>
      <c r="J316" s="33"/>
      <c r="K316" s="293"/>
      <c r="L316" s="294"/>
      <c r="M316" s="33"/>
      <c r="N316" s="293"/>
      <c r="O316" s="294"/>
      <c r="P316" s="33"/>
      <c r="Q316" s="293"/>
      <c r="R316" s="294"/>
      <c r="S316" s="33"/>
      <c r="T316" s="293"/>
      <c r="U316" s="294"/>
      <c r="V316" s="33"/>
      <c r="W316" s="293"/>
      <c r="X316" s="294"/>
      <c r="Y316" s="33"/>
      <c r="Z316" s="293"/>
      <c r="AA316" s="294"/>
      <c r="AB316" s="33"/>
    </row>
    <row r="317" spans="1:28" ht="14.45" outlineLevel="1">
      <c r="A317" t="s">
        <v>5306</v>
      </c>
      <c r="B317" t="s">
        <v>5307</v>
      </c>
      <c r="C317" s="256">
        <f>VLOOKUP($B317,Tabel1[[REFERENTIE]:[Cebeo ID]],5,FALSE)</f>
        <v>2.3662999999999998</v>
      </c>
      <c r="D317" s="48">
        <v>3</v>
      </c>
      <c r="E317" s="293"/>
      <c r="F317" s="294"/>
      <c r="G317" s="33"/>
      <c r="H317" s="293"/>
      <c r="I317" s="294"/>
      <c r="J317" s="33"/>
      <c r="K317" s="293"/>
      <c r="L317" s="294"/>
      <c r="M317" s="33"/>
      <c r="N317" s="293"/>
      <c r="O317" s="294"/>
      <c r="P317" s="33"/>
      <c r="Q317" s="293"/>
      <c r="R317" s="294"/>
      <c r="S317" s="33"/>
      <c r="T317" s="293"/>
      <c r="U317" s="294"/>
      <c r="V317" s="33"/>
      <c r="W317" s="293"/>
      <c r="X317" s="294"/>
      <c r="Y317" s="33"/>
      <c r="Z317" s="293"/>
      <c r="AA317" s="294"/>
      <c r="AB317" s="33"/>
    </row>
    <row r="318" spans="1:28" ht="14.45" outlineLevel="1">
      <c r="A318" t="s">
        <v>5308</v>
      </c>
      <c r="B318" t="s">
        <v>5257</v>
      </c>
      <c r="C318" s="256">
        <f>VLOOKUP($B318,Tabel1[[REFERENTIE]:[Cebeo ID]],5,FALSE)</f>
        <v>1.6494</v>
      </c>
      <c r="D318" s="48">
        <v>3</v>
      </c>
      <c r="E318" s="293"/>
      <c r="F318" s="294"/>
      <c r="G318" s="33"/>
      <c r="H318" s="293"/>
      <c r="I318" s="294"/>
      <c r="J318" s="33"/>
      <c r="K318" s="293"/>
      <c r="L318" s="294"/>
      <c r="M318" s="33"/>
      <c r="N318" s="293"/>
      <c r="O318" s="294"/>
      <c r="P318" s="33"/>
      <c r="Q318" s="293"/>
      <c r="R318" s="294"/>
      <c r="S318" s="33"/>
      <c r="T318" s="293"/>
      <c r="U318" s="294"/>
      <c r="V318" s="33"/>
      <c r="W318" s="293"/>
      <c r="X318" s="294"/>
      <c r="Y318" s="33"/>
      <c r="Z318" s="293"/>
      <c r="AA318" s="294"/>
      <c r="AB318" s="33"/>
    </row>
    <row r="319" spans="1:28" ht="14.45" outlineLevel="1">
      <c r="A319" t="s">
        <v>5309</v>
      </c>
      <c r="B319" t="s">
        <v>5310</v>
      </c>
      <c r="C319" s="256">
        <f>VLOOKUP($B319,Tabel1[[REFERENTIE]:[Cebeo ID]],5,FALSE)</f>
        <v>0.77539999999999998</v>
      </c>
      <c r="D319" s="48">
        <v>3</v>
      </c>
      <c r="E319" s="293"/>
      <c r="F319" s="294"/>
      <c r="G319" s="33"/>
      <c r="H319" s="293"/>
      <c r="I319" s="294"/>
      <c r="J319" s="33"/>
      <c r="K319" s="293"/>
      <c r="L319" s="294"/>
      <c r="M319" s="33"/>
      <c r="N319" s="293"/>
      <c r="O319" s="294"/>
      <c r="P319" s="33"/>
      <c r="Q319" s="293"/>
      <c r="R319" s="294"/>
      <c r="S319" s="33"/>
      <c r="T319" s="293"/>
      <c r="U319" s="294"/>
      <c r="V319" s="33"/>
      <c r="W319" s="293"/>
      <c r="X319" s="294"/>
      <c r="Y319" s="33"/>
      <c r="Z319" s="293"/>
      <c r="AA319" s="294"/>
      <c r="AB319" s="33"/>
    </row>
    <row r="320" spans="1:28" ht="14.45" outlineLevel="1">
      <c r="A320" t="s">
        <v>5311</v>
      </c>
      <c r="B320" t="s">
        <v>5312</v>
      </c>
      <c r="C320" s="256">
        <f>VLOOKUP($B320,Tabel1[[REFERENTIE]:[Cebeo ID]],5,FALSE)</f>
        <v>1.1100000000000001</v>
      </c>
      <c r="D320" s="48">
        <v>3</v>
      </c>
      <c r="E320" s="293"/>
      <c r="F320" s="294"/>
      <c r="G320" s="33"/>
      <c r="H320" s="293"/>
      <c r="I320" s="294"/>
      <c r="J320" s="33"/>
      <c r="K320" s="293"/>
      <c r="L320" s="294"/>
      <c r="M320" s="33"/>
      <c r="N320" s="293"/>
      <c r="O320" s="294"/>
      <c r="P320" s="33"/>
      <c r="Q320" s="293"/>
      <c r="R320" s="294"/>
      <c r="S320" s="33"/>
      <c r="T320" s="293"/>
      <c r="U320" s="294"/>
      <c r="V320" s="33"/>
      <c r="W320" s="293"/>
      <c r="X320" s="294"/>
      <c r="Y320" s="33"/>
      <c r="Z320" s="293"/>
      <c r="AA320" s="294"/>
      <c r="AB320" s="33"/>
    </row>
    <row r="321" spans="1:28" ht="14.45" outlineLevel="1">
      <c r="A321" t="s">
        <v>5313</v>
      </c>
      <c r="B321" t="s">
        <v>5261</v>
      </c>
      <c r="C321" s="256">
        <f>VLOOKUP($B321,Tabel1[[REFERENTIE]:[Cebeo ID]],5,FALSE)</f>
        <v>2.9474999999999998</v>
      </c>
      <c r="D321" s="48">
        <v>3.5</v>
      </c>
      <c r="E321" s="293"/>
      <c r="F321" s="294"/>
      <c r="G321" s="33"/>
      <c r="H321" s="293"/>
      <c r="I321" s="294"/>
      <c r="J321" s="33"/>
      <c r="K321" s="293"/>
      <c r="L321" s="294"/>
      <c r="M321" s="33"/>
      <c r="N321" s="293"/>
      <c r="O321" s="294"/>
      <c r="P321" s="33"/>
      <c r="Q321" s="293"/>
      <c r="R321" s="294"/>
      <c r="S321" s="33"/>
      <c r="T321" s="293"/>
      <c r="U321" s="294"/>
      <c r="V321" s="33"/>
      <c r="W321" s="293"/>
      <c r="X321" s="294"/>
      <c r="Y321" s="33"/>
      <c r="Z321" s="293"/>
      <c r="AA321" s="294"/>
      <c r="AB321" s="33"/>
    </row>
    <row r="322" spans="1:28" ht="14.45" outlineLevel="1">
      <c r="A322" t="s">
        <v>5314</v>
      </c>
      <c r="B322" t="s">
        <v>5315</v>
      </c>
      <c r="C322" s="256">
        <f>VLOOKUP($B322,Tabel1[[REFERENTIE]:[Cebeo ID]],5,FALSE)</f>
        <v>1.1948000000000001</v>
      </c>
      <c r="D322" s="48">
        <v>3</v>
      </c>
      <c r="E322" s="293"/>
      <c r="F322" s="294"/>
      <c r="G322" s="33"/>
      <c r="H322" s="293"/>
      <c r="I322" s="294"/>
      <c r="J322" s="33"/>
      <c r="K322" s="293"/>
      <c r="L322" s="294"/>
      <c r="M322" s="33"/>
      <c r="N322" s="293"/>
      <c r="O322" s="294"/>
      <c r="P322" s="33"/>
      <c r="Q322" s="293"/>
      <c r="R322" s="294"/>
      <c r="S322" s="33"/>
      <c r="T322" s="293"/>
      <c r="U322" s="294"/>
      <c r="V322" s="33"/>
      <c r="W322" s="293"/>
      <c r="X322" s="294"/>
      <c r="Y322" s="33"/>
      <c r="Z322" s="293"/>
      <c r="AA322" s="294"/>
      <c r="AB322" s="33"/>
    </row>
    <row r="323" spans="1:28" ht="14.45" outlineLevel="1">
      <c r="A323" t="s">
        <v>5316</v>
      </c>
      <c r="B323" t="s">
        <v>5317</v>
      </c>
      <c r="C323" s="256">
        <f>VLOOKUP($B323,Tabel1[[REFERENTIE]:[Cebeo ID]],5,FALSE)</f>
        <v>1.9540999999999999</v>
      </c>
      <c r="D323" s="48">
        <v>3</v>
      </c>
      <c r="E323" s="293"/>
      <c r="F323" s="294"/>
      <c r="G323" s="33"/>
      <c r="H323" s="293"/>
      <c r="I323" s="294"/>
      <c r="J323" s="33"/>
      <c r="K323" s="293"/>
      <c r="L323" s="294"/>
      <c r="M323" s="33"/>
      <c r="N323" s="293"/>
      <c r="O323" s="294"/>
      <c r="P323" s="33"/>
      <c r="Q323" s="293"/>
      <c r="R323" s="294"/>
      <c r="S323" s="33"/>
      <c r="T323" s="293"/>
      <c r="U323" s="294"/>
      <c r="V323" s="33"/>
      <c r="W323" s="293"/>
      <c r="X323" s="294"/>
      <c r="Y323" s="33"/>
      <c r="Z323" s="293"/>
      <c r="AA323" s="294"/>
      <c r="AB323" s="33"/>
    </row>
    <row r="324" spans="1:28" ht="14.45" outlineLevel="1">
      <c r="A324" t="s">
        <v>5318</v>
      </c>
      <c r="B324" t="s">
        <v>5267</v>
      </c>
      <c r="C324" s="256">
        <f>VLOOKUP($B324,Tabel1[[REFERENTIE]:[Cebeo ID]],5,FALSE)</f>
        <v>2.9108999999999998</v>
      </c>
      <c r="D324" s="48">
        <v>3.5</v>
      </c>
      <c r="E324" s="293"/>
      <c r="F324" s="294"/>
      <c r="G324" s="33"/>
      <c r="H324" s="293"/>
      <c r="I324" s="294"/>
      <c r="J324" s="33"/>
      <c r="K324" s="293"/>
      <c r="L324" s="294"/>
      <c r="M324" s="33"/>
      <c r="N324" s="293"/>
      <c r="O324" s="294"/>
      <c r="P324" s="33"/>
      <c r="Q324" s="293"/>
      <c r="R324" s="294"/>
      <c r="S324" s="33"/>
      <c r="T324" s="293"/>
      <c r="U324" s="294"/>
      <c r="V324" s="33"/>
      <c r="W324" s="293"/>
      <c r="X324" s="294"/>
      <c r="Y324" s="33"/>
      <c r="Z324" s="293"/>
      <c r="AA324" s="294"/>
      <c r="AB324" s="33"/>
    </row>
    <row r="325" spans="1:28" ht="14.45" outlineLevel="1">
      <c r="A325" t="s">
        <v>5319</v>
      </c>
      <c r="B325" t="s">
        <v>5320</v>
      </c>
      <c r="C325" s="256">
        <f>VLOOKUP($B325,Tabel1[[REFERENTIE]:[Cebeo ID]],5,FALSE)</f>
        <v>0.73050000000000004</v>
      </c>
      <c r="D325" s="48">
        <v>3</v>
      </c>
      <c r="E325" s="293"/>
      <c r="F325" s="294"/>
      <c r="G325" s="33"/>
      <c r="H325" s="293"/>
      <c r="I325" s="294"/>
      <c r="J325" s="33"/>
      <c r="K325" s="293"/>
      <c r="L325" s="294"/>
      <c r="M325" s="33"/>
      <c r="N325" s="293"/>
      <c r="O325" s="294"/>
      <c r="P325" s="33"/>
      <c r="Q325" s="293"/>
      <c r="R325" s="294"/>
      <c r="S325" s="33"/>
      <c r="T325" s="293"/>
      <c r="U325" s="294"/>
      <c r="V325" s="33"/>
      <c r="W325" s="293"/>
      <c r="X325" s="294"/>
      <c r="Y325" s="33"/>
      <c r="Z325" s="293"/>
      <c r="AA325" s="294"/>
      <c r="AB325" s="33"/>
    </row>
    <row r="326" spans="1:28" ht="14.45" outlineLevel="1">
      <c r="A326" t="s">
        <v>5321</v>
      </c>
      <c r="B326" t="s">
        <v>5322</v>
      </c>
      <c r="C326" s="256">
        <f>VLOOKUP($B326,Tabel1[[REFERENTIE]:[Cebeo ID]],5,FALSE)</f>
        <v>0.7107</v>
      </c>
      <c r="D326" s="48">
        <v>3</v>
      </c>
      <c r="E326" s="293"/>
      <c r="F326" s="294"/>
      <c r="G326" s="33"/>
      <c r="H326" s="293"/>
      <c r="I326" s="294"/>
      <c r="J326" s="33"/>
      <c r="K326" s="293"/>
      <c r="L326" s="294"/>
      <c r="M326" s="33"/>
      <c r="N326" s="293"/>
      <c r="O326" s="294"/>
      <c r="P326" s="33"/>
      <c r="Q326" s="293"/>
      <c r="R326" s="294"/>
      <c r="S326" s="33"/>
      <c r="T326" s="293"/>
      <c r="U326" s="294"/>
      <c r="V326" s="33"/>
      <c r="W326" s="293"/>
      <c r="X326" s="294"/>
      <c r="Y326" s="33"/>
      <c r="Z326" s="293"/>
      <c r="AA326" s="294"/>
      <c r="AB326" s="33"/>
    </row>
    <row r="327" spans="1:28" ht="14.45" outlineLevel="1">
      <c r="A327" t="s">
        <v>5323</v>
      </c>
      <c r="B327" t="s">
        <v>5324</v>
      </c>
      <c r="C327" s="256">
        <f>VLOOKUP($B327,Tabel1[[REFERENTIE]:[Cebeo ID]],5,FALSE)</f>
        <v>1.3109</v>
      </c>
      <c r="D327" s="48">
        <v>3</v>
      </c>
      <c r="E327" s="293"/>
      <c r="F327" s="294"/>
      <c r="G327" s="33"/>
      <c r="H327" s="293"/>
      <c r="I327" s="294"/>
      <c r="J327" s="33"/>
      <c r="K327" s="293"/>
      <c r="L327" s="294"/>
      <c r="M327" s="33"/>
      <c r="N327" s="293"/>
      <c r="O327" s="294"/>
      <c r="P327" s="33"/>
      <c r="Q327" s="293"/>
      <c r="R327" s="294"/>
      <c r="S327" s="33"/>
      <c r="T327" s="293"/>
      <c r="U327" s="294"/>
      <c r="V327" s="33"/>
      <c r="W327" s="293"/>
      <c r="X327" s="294"/>
      <c r="Y327" s="33"/>
      <c r="Z327" s="293"/>
      <c r="AA327" s="294"/>
      <c r="AB327" s="33"/>
    </row>
    <row r="328" spans="1:28" ht="14.45" outlineLevel="1">
      <c r="A328" t="s">
        <v>5325</v>
      </c>
      <c r="B328" t="s">
        <v>5326</v>
      </c>
      <c r="C328" s="256">
        <f>VLOOKUP($B328,Tabel1[[REFERENTIE]:[Cebeo ID]],5,FALSE)</f>
        <v>1.1395</v>
      </c>
      <c r="D328" s="48">
        <v>3</v>
      </c>
      <c r="E328" s="293"/>
      <c r="F328" s="294"/>
      <c r="G328" s="33"/>
      <c r="H328" s="293"/>
      <c r="I328" s="294"/>
      <c r="J328" s="33"/>
      <c r="K328" s="293"/>
      <c r="L328" s="294"/>
      <c r="M328" s="33"/>
      <c r="N328" s="293"/>
      <c r="O328" s="294"/>
      <c r="P328" s="33"/>
      <c r="Q328" s="293"/>
      <c r="R328" s="294"/>
      <c r="S328" s="33"/>
      <c r="T328" s="293"/>
      <c r="U328" s="294"/>
      <c r="V328" s="33"/>
      <c r="W328" s="293"/>
      <c r="X328" s="294"/>
      <c r="Y328" s="33"/>
      <c r="Z328" s="293"/>
      <c r="AA328" s="294"/>
      <c r="AB328" s="33"/>
    </row>
    <row r="329" spans="1:28" ht="14.45" outlineLevel="1">
      <c r="A329" t="s">
        <v>5327</v>
      </c>
      <c r="B329" t="s">
        <v>5328</v>
      </c>
      <c r="C329" s="256">
        <f>VLOOKUP($B329,Tabel1[[REFERENTIE]:[Cebeo ID]],5,FALSE)</f>
        <v>1.2643</v>
      </c>
      <c r="D329" s="48">
        <v>3.5</v>
      </c>
      <c r="E329" s="293"/>
      <c r="F329" s="294"/>
      <c r="G329" s="33"/>
      <c r="H329" s="293"/>
      <c r="I329" s="294"/>
      <c r="J329" s="33"/>
      <c r="K329" s="293"/>
      <c r="L329" s="294"/>
      <c r="M329" s="33"/>
      <c r="N329" s="293"/>
      <c r="O329" s="294"/>
      <c r="P329" s="33"/>
      <c r="Q329" s="293"/>
      <c r="R329" s="294"/>
      <c r="S329" s="33"/>
      <c r="T329" s="293"/>
      <c r="U329" s="294"/>
      <c r="V329" s="33"/>
      <c r="W329" s="293"/>
      <c r="X329" s="294"/>
      <c r="Y329" s="33"/>
      <c r="Z329" s="293"/>
      <c r="AA329" s="294"/>
      <c r="AB329" s="33"/>
    </row>
    <row r="330" spans="1:28" ht="14.45">
      <c r="A330" s="29"/>
      <c r="B330" s="30"/>
      <c r="C330" s="256"/>
      <c r="D330" s="32"/>
      <c r="E330" s="293"/>
      <c r="F330" s="294"/>
      <c r="G330" s="33"/>
      <c r="H330" s="293"/>
      <c r="I330" s="294"/>
      <c r="J330" s="33"/>
      <c r="K330" s="293"/>
      <c r="L330" s="294"/>
      <c r="M330" s="33"/>
      <c r="N330" s="293"/>
      <c r="O330" s="294"/>
      <c r="P330" s="33"/>
      <c r="Q330" s="293"/>
      <c r="R330" s="294"/>
      <c r="S330" s="33"/>
      <c r="T330" s="293"/>
      <c r="U330" s="294"/>
      <c r="V330" s="33"/>
      <c r="W330" s="293"/>
      <c r="X330" s="294"/>
      <c r="Y330" s="33"/>
      <c r="Z330" s="293"/>
      <c r="AA330" s="294"/>
      <c r="AB330" s="33"/>
    </row>
    <row r="331" spans="1:28" ht="14.45">
      <c r="A331" s="29"/>
      <c r="B331" s="30" t="s">
        <v>5329</v>
      </c>
      <c r="C331" s="256"/>
      <c r="D331" s="32"/>
      <c r="E331" s="293"/>
      <c r="F331" s="294"/>
      <c r="G331" s="33"/>
      <c r="H331" s="293"/>
      <c r="I331" s="294"/>
      <c r="J331" s="33"/>
      <c r="K331" s="293"/>
      <c r="L331" s="294"/>
      <c r="M331" s="33"/>
      <c r="N331" s="293"/>
      <c r="O331" s="294"/>
      <c r="P331" s="33"/>
      <c r="Q331" s="293"/>
      <c r="R331" s="294"/>
      <c r="S331" s="33"/>
      <c r="T331" s="293"/>
      <c r="U331" s="294"/>
      <c r="V331" s="33"/>
      <c r="W331" s="293"/>
      <c r="X331" s="294"/>
      <c r="Y331" s="33"/>
      <c r="Z331" s="293"/>
      <c r="AA331" s="294"/>
      <c r="AB331" s="33"/>
    </row>
    <row r="332" spans="1:28" ht="14.45" outlineLevel="1">
      <c r="A332" s="29" t="s">
        <v>5330</v>
      </c>
      <c r="B332" s="29" t="s">
        <v>5331</v>
      </c>
      <c r="C332" s="256">
        <f t="shared" ref="C332:C395" si="0">SUM(G332,J332,M332,P332,S332,V332,Y332,AB332)</f>
        <v>7.2943999999999996</v>
      </c>
      <c r="D332" s="32">
        <v>20</v>
      </c>
      <c r="E332" s="34" t="s">
        <v>5332</v>
      </c>
      <c r="F332" s="35">
        <v>1</v>
      </c>
      <c r="G332" s="33">
        <f>IFERROR(VLOOKUP(E332,Materiaal!$A$2:$C$25052,3,FALSE)*F332,0)</f>
        <v>3.7911999999999999</v>
      </c>
      <c r="H332" s="34" t="s">
        <v>5333</v>
      </c>
      <c r="I332" s="35">
        <v>1</v>
      </c>
      <c r="J332" s="33">
        <f>IFERROR(VLOOKUP(H332,Materiaal!$A$2:$C$25052,3,FALSE)*I332,0)</f>
        <v>1.3048</v>
      </c>
      <c r="K332" s="34" t="s">
        <v>5334</v>
      </c>
      <c r="L332" s="35">
        <v>1</v>
      </c>
      <c r="M332" s="33">
        <f>IFERROR(VLOOKUP(K332,Materiaal!$A$2:$C$25052,3,FALSE)*L332,0)</f>
        <v>1.1983999999999999</v>
      </c>
      <c r="N332" s="34"/>
      <c r="O332" s="35"/>
      <c r="P332" s="33">
        <f>IFERROR(VLOOKUP(N332,Materiaal!$A$2:$C$25052,3,FALSE)*O332,0)</f>
        <v>0</v>
      </c>
      <c r="Q332" s="34" t="s">
        <v>5335</v>
      </c>
      <c r="R332" s="35">
        <v>1</v>
      </c>
      <c r="S332" s="33">
        <f>IFERROR(VLOOKUP(Q332,Materiaal!$A$2:$C$25052,3,FALSE)*R332,0)</f>
        <v>1</v>
      </c>
      <c r="T332" s="34"/>
      <c r="U332" s="35"/>
      <c r="V332" s="33">
        <f>IFERROR(VLOOKUP(T332,Materiaal!$A$2:$C$24556,3,FALSE)*U332,0)</f>
        <v>0</v>
      </c>
      <c r="W332" s="293"/>
      <c r="X332" s="294"/>
      <c r="Y332" s="33"/>
      <c r="Z332" s="293"/>
      <c r="AA332" s="294"/>
      <c r="AB332" s="33"/>
    </row>
    <row r="333" spans="1:28" ht="14.45" outlineLevel="1">
      <c r="A333" s="29" t="s">
        <v>3758</v>
      </c>
      <c r="B333" s="29" t="s">
        <v>5336</v>
      </c>
      <c r="C333" s="256">
        <f t="shared" si="0"/>
        <v>14.736000000000001</v>
      </c>
      <c r="D333" s="32">
        <v>24</v>
      </c>
      <c r="E333" s="34" t="s">
        <v>5332</v>
      </c>
      <c r="F333" s="35">
        <v>2</v>
      </c>
      <c r="G333" s="33">
        <f>IFERROR(VLOOKUP(E333,Materiaal!$A$2:$C$25052,3,FALSE)*F333,0)</f>
        <v>7.5823999999999998</v>
      </c>
      <c r="H333" s="34" t="s">
        <v>5333</v>
      </c>
      <c r="I333" s="35">
        <v>2</v>
      </c>
      <c r="J333" s="33">
        <f>IFERROR(VLOOKUP(H333,Materiaal!$A$2:$C$25052,3,FALSE)*I333,0)</f>
        <v>2.6095999999999999</v>
      </c>
      <c r="K333" s="34" t="s">
        <v>5337</v>
      </c>
      <c r="L333" s="35">
        <v>1</v>
      </c>
      <c r="M333" s="33">
        <f>IFERROR(VLOOKUP(K333,Materiaal!$A$2:$C$25052,3,FALSE)*L333,0)</f>
        <v>2.544</v>
      </c>
      <c r="N333" s="34"/>
      <c r="O333" s="35"/>
      <c r="P333" s="33">
        <f>IFERROR(VLOOKUP(N333,Materiaal!$A$2:$C$25052,3,FALSE)*O333,0)</f>
        <v>0</v>
      </c>
      <c r="Q333" s="34" t="s">
        <v>5335</v>
      </c>
      <c r="R333" s="35">
        <v>2</v>
      </c>
      <c r="S333" s="33">
        <f>IFERROR(VLOOKUP(Q333,Materiaal!$A$2:$C$25052,3,FALSE)*R333,0)</f>
        <v>2</v>
      </c>
      <c r="T333" s="34"/>
      <c r="U333" s="35"/>
      <c r="V333" s="33">
        <f>IFERROR(VLOOKUP(T333,Materiaal!$A$2:$C$24556,3,FALSE)*U333,0)</f>
        <v>0</v>
      </c>
      <c r="W333" s="293"/>
      <c r="X333" s="294"/>
      <c r="Y333" s="33"/>
      <c r="Z333" s="293"/>
      <c r="AA333" s="294"/>
      <c r="AB333" s="33"/>
    </row>
    <row r="334" spans="1:28" ht="14.45" outlineLevel="1">
      <c r="A334" s="29" t="s">
        <v>5338</v>
      </c>
      <c r="B334" s="29" t="s">
        <v>5339</v>
      </c>
      <c r="C334" s="256">
        <f t="shared" si="0"/>
        <v>22.475999999999999</v>
      </c>
      <c r="D334" s="32">
        <v>25</v>
      </c>
      <c r="E334" s="34" t="s">
        <v>5332</v>
      </c>
      <c r="F334" s="35">
        <v>3</v>
      </c>
      <c r="G334" s="33">
        <f>IFERROR(VLOOKUP(E334,Materiaal!$A$2:$C$25052,3,FALSE)*F334,0)</f>
        <v>11.3736</v>
      </c>
      <c r="H334" s="34" t="s">
        <v>5333</v>
      </c>
      <c r="I334" s="35">
        <v>3</v>
      </c>
      <c r="J334" s="33">
        <f>IFERROR(VLOOKUP(H334,Materiaal!$A$2:$C$25052,3,FALSE)*I334,0)</f>
        <v>3.9143999999999997</v>
      </c>
      <c r="K334" s="34" t="s">
        <v>5340</v>
      </c>
      <c r="L334" s="35">
        <v>1</v>
      </c>
      <c r="M334" s="33">
        <f>IFERROR(VLOOKUP(K334,Materiaal!$A$2:$C$25052,3,FALSE)*L334,0)</f>
        <v>4.1879999999999997</v>
      </c>
      <c r="N334" s="34"/>
      <c r="O334" s="35"/>
      <c r="P334" s="33">
        <f>IFERROR(VLOOKUP(N334,Materiaal!$A$2:$C$25052,3,FALSE)*O334,0)</f>
        <v>0</v>
      </c>
      <c r="Q334" s="34" t="s">
        <v>5335</v>
      </c>
      <c r="R334" s="35">
        <v>3</v>
      </c>
      <c r="S334" s="33">
        <f>IFERROR(VLOOKUP(Q334,Materiaal!$A$2:$C$25052,3,FALSE)*R334,0)</f>
        <v>3</v>
      </c>
      <c r="T334" s="34"/>
      <c r="U334" s="35"/>
      <c r="V334" s="33">
        <f>IFERROR(VLOOKUP(T334,Materiaal!$A$2:$C$24556,3,FALSE)*U334,0)</f>
        <v>0</v>
      </c>
      <c r="W334" s="293"/>
      <c r="X334" s="294"/>
      <c r="Y334" s="33"/>
      <c r="Z334" s="293"/>
      <c r="AA334" s="294"/>
      <c r="AB334" s="33"/>
    </row>
    <row r="335" spans="1:28" ht="14.45" outlineLevel="1">
      <c r="A335" s="29" t="s">
        <v>5341</v>
      </c>
      <c r="B335" s="29" t="s">
        <v>5342</v>
      </c>
      <c r="C335" s="256">
        <f t="shared" si="0"/>
        <v>30.378</v>
      </c>
      <c r="D335" s="32">
        <v>30</v>
      </c>
      <c r="E335" s="34" t="s">
        <v>5332</v>
      </c>
      <c r="F335" s="35">
        <v>4</v>
      </c>
      <c r="G335" s="33">
        <f>IFERROR(VLOOKUP(E335,Materiaal!$A$2:$C$25052,3,FALSE)*F335,0)</f>
        <v>15.1648</v>
      </c>
      <c r="H335" s="34" t="s">
        <v>5333</v>
      </c>
      <c r="I335" s="35">
        <v>4</v>
      </c>
      <c r="J335" s="33">
        <f>IFERROR(VLOOKUP(H335,Materiaal!$A$2:$C$25052,3,FALSE)*I335,0)</f>
        <v>5.2191999999999998</v>
      </c>
      <c r="K335" s="34" t="s">
        <v>5343</v>
      </c>
      <c r="L335" s="35">
        <v>1</v>
      </c>
      <c r="M335" s="33">
        <f>IFERROR(VLOOKUP(K335,Materiaal!$A$2:$C$25052,3,FALSE)*L335,0)</f>
        <v>5.9939999999999998</v>
      </c>
      <c r="N335" s="34"/>
      <c r="O335" s="35"/>
      <c r="P335" s="33">
        <f>IFERROR(VLOOKUP(N335,Materiaal!$A$2:$C$25052,3,FALSE)*O335,0)</f>
        <v>0</v>
      </c>
      <c r="Q335" s="34" t="s">
        <v>5335</v>
      </c>
      <c r="R335" s="35">
        <v>4</v>
      </c>
      <c r="S335" s="33">
        <f>IFERROR(VLOOKUP(Q335,Materiaal!$A$2:$C$25052,3,FALSE)*R335,0)</f>
        <v>4</v>
      </c>
      <c r="T335" s="34"/>
      <c r="U335" s="35"/>
      <c r="V335" s="33">
        <f>IFERROR(VLOOKUP(T335,Materiaal!$A$2:$C$24556,3,FALSE)*U335,0)</f>
        <v>0</v>
      </c>
      <c r="W335" s="293"/>
      <c r="X335" s="294"/>
      <c r="Y335" s="33"/>
      <c r="Z335" s="293"/>
      <c r="AA335" s="294"/>
      <c r="AB335" s="33"/>
    </row>
    <row r="336" spans="1:28" ht="14.45" outlineLevel="1">
      <c r="A336" s="29" t="s">
        <v>5344</v>
      </c>
      <c r="B336" s="29" t="s">
        <v>5345</v>
      </c>
      <c r="C336" s="256">
        <f t="shared" si="0"/>
        <v>7.557599999999999</v>
      </c>
      <c r="D336" s="32">
        <v>20</v>
      </c>
      <c r="E336" s="34" t="s">
        <v>5332</v>
      </c>
      <c r="F336" s="35">
        <v>1</v>
      </c>
      <c r="G336" s="33">
        <f>IFERROR(VLOOKUP(E336,Materiaal!$A$2:$C$25052,3,FALSE)*F336,0)</f>
        <v>3.7911999999999999</v>
      </c>
      <c r="H336" s="34" t="s">
        <v>5346</v>
      </c>
      <c r="I336" s="35">
        <v>1</v>
      </c>
      <c r="J336" s="33">
        <f>IFERROR(VLOOKUP(H336,Materiaal!$A$2:$C$25052,3,FALSE)*I336,0)</f>
        <v>1.5680000000000001</v>
      </c>
      <c r="K336" s="34" t="s">
        <v>5334</v>
      </c>
      <c r="L336" s="35">
        <v>1</v>
      </c>
      <c r="M336" s="33">
        <f>IFERROR(VLOOKUP(K336,Materiaal!$A$2:$C$25052,3,FALSE)*L336,0)</f>
        <v>1.1983999999999999</v>
      </c>
      <c r="N336" s="34"/>
      <c r="O336" s="35"/>
      <c r="P336" s="33">
        <f>IFERROR(VLOOKUP(N336,Materiaal!$A$2:$C$25052,3,FALSE)*O336,0)</f>
        <v>0</v>
      </c>
      <c r="Q336" s="34" t="s">
        <v>5335</v>
      </c>
      <c r="R336" s="35">
        <v>1</v>
      </c>
      <c r="S336" s="33">
        <f>IFERROR(VLOOKUP(Q336,Materiaal!$A$2:$C$25052,3,FALSE)*R336,0)</f>
        <v>1</v>
      </c>
      <c r="T336" s="34"/>
      <c r="U336" s="35"/>
      <c r="V336" s="33">
        <f>IFERROR(VLOOKUP(T336,Materiaal!$A$2:$C$24556,3,FALSE)*U336,0)</f>
        <v>0</v>
      </c>
      <c r="W336" s="293"/>
      <c r="X336" s="294"/>
      <c r="Y336" s="33"/>
      <c r="Z336" s="293"/>
      <c r="AA336" s="294"/>
      <c r="AB336" s="33"/>
    </row>
    <row r="337" spans="1:28" ht="14.45" outlineLevel="1">
      <c r="A337" s="29" t="s">
        <v>5347</v>
      </c>
      <c r="B337" s="29" t="s">
        <v>5348</v>
      </c>
      <c r="C337" s="256">
        <f t="shared" si="0"/>
        <v>15.2624</v>
      </c>
      <c r="D337" s="32">
        <v>25</v>
      </c>
      <c r="E337" s="34" t="s">
        <v>5332</v>
      </c>
      <c r="F337" s="35">
        <v>2</v>
      </c>
      <c r="G337" s="33">
        <f>IFERROR(VLOOKUP(E337,Materiaal!$A$2:$C$25052,3,FALSE)*F337,0)</f>
        <v>7.5823999999999998</v>
      </c>
      <c r="H337" s="34" t="s">
        <v>5346</v>
      </c>
      <c r="I337" s="35">
        <v>2</v>
      </c>
      <c r="J337" s="33">
        <f>IFERROR(VLOOKUP(H337,Materiaal!$A$2:$C$25052,3,FALSE)*I337,0)</f>
        <v>3.1360000000000001</v>
      </c>
      <c r="K337" s="34" t="s">
        <v>5337</v>
      </c>
      <c r="L337" s="35">
        <v>1</v>
      </c>
      <c r="M337" s="33">
        <f>IFERROR(VLOOKUP(K337,Materiaal!$A$2:$C$25052,3,FALSE)*L337,0)</f>
        <v>2.544</v>
      </c>
      <c r="N337" s="34"/>
      <c r="O337" s="35"/>
      <c r="P337" s="33">
        <f>IFERROR(VLOOKUP(N337,Materiaal!$A$2:$C$25052,3,FALSE)*O337,0)</f>
        <v>0</v>
      </c>
      <c r="Q337" s="34" t="s">
        <v>5335</v>
      </c>
      <c r="R337" s="35">
        <v>2</v>
      </c>
      <c r="S337" s="33">
        <f>IFERROR(VLOOKUP(Q337,Materiaal!$A$2:$C$25052,3,FALSE)*R337,0)</f>
        <v>2</v>
      </c>
      <c r="T337" s="34"/>
      <c r="U337" s="35"/>
      <c r="V337" s="33">
        <f>IFERROR(VLOOKUP(T337,Materiaal!$A$2:$C$24556,3,FALSE)*U337,0)</f>
        <v>0</v>
      </c>
      <c r="W337" s="293"/>
      <c r="X337" s="294"/>
      <c r="Y337" s="33"/>
      <c r="Z337" s="293"/>
      <c r="AA337" s="294"/>
      <c r="AB337" s="33"/>
    </row>
    <row r="338" spans="1:28" ht="14.45" outlineLevel="1">
      <c r="A338" s="29" t="s">
        <v>5349</v>
      </c>
      <c r="B338" s="29" t="s">
        <v>5350</v>
      </c>
      <c r="C338" s="256">
        <f t="shared" si="0"/>
        <v>23.265599999999999</v>
      </c>
      <c r="D338" s="32">
        <v>25</v>
      </c>
      <c r="E338" s="34" t="s">
        <v>5332</v>
      </c>
      <c r="F338" s="35">
        <v>3</v>
      </c>
      <c r="G338" s="33">
        <f>IFERROR(VLOOKUP(E338,Materiaal!$A$2:$C$25052,3,FALSE)*F338,0)</f>
        <v>11.3736</v>
      </c>
      <c r="H338" s="34" t="s">
        <v>5346</v>
      </c>
      <c r="I338" s="35">
        <v>3</v>
      </c>
      <c r="J338" s="33">
        <f>IFERROR(VLOOKUP(H338,Materiaal!$A$2:$C$25052,3,FALSE)*I338,0)</f>
        <v>4.7040000000000006</v>
      </c>
      <c r="K338" s="34" t="s">
        <v>5340</v>
      </c>
      <c r="L338" s="35">
        <v>1</v>
      </c>
      <c r="M338" s="33">
        <f>IFERROR(VLOOKUP(K338,Materiaal!$A$2:$C$25052,3,FALSE)*L338,0)</f>
        <v>4.1879999999999997</v>
      </c>
      <c r="N338" s="34"/>
      <c r="O338" s="35"/>
      <c r="P338" s="33">
        <f>IFERROR(VLOOKUP(N338,Materiaal!$A$2:$C$25052,3,FALSE)*O338,0)</f>
        <v>0</v>
      </c>
      <c r="Q338" s="34" t="s">
        <v>5335</v>
      </c>
      <c r="R338" s="35">
        <v>3</v>
      </c>
      <c r="S338" s="33">
        <f>IFERROR(VLOOKUP(Q338,Materiaal!$A$2:$C$25052,3,FALSE)*R338,0)</f>
        <v>3</v>
      </c>
      <c r="T338" s="34"/>
      <c r="U338" s="35"/>
      <c r="V338" s="33">
        <f>IFERROR(VLOOKUP(T338,Materiaal!$A$2:$C$24556,3,FALSE)*U338,0)</f>
        <v>0</v>
      </c>
      <c r="W338" s="293"/>
      <c r="X338" s="294"/>
      <c r="Y338" s="33"/>
      <c r="Z338" s="293"/>
      <c r="AA338" s="294"/>
      <c r="AB338" s="33"/>
    </row>
    <row r="339" spans="1:28" ht="14.45" outlineLevel="1">
      <c r="A339" s="29" t="s">
        <v>5351</v>
      </c>
      <c r="B339" s="29" t="s">
        <v>5352</v>
      </c>
      <c r="C339" s="256">
        <f t="shared" si="0"/>
        <v>31.430799999999998</v>
      </c>
      <c r="D339" s="32">
        <v>30</v>
      </c>
      <c r="E339" s="34" t="s">
        <v>5332</v>
      </c>
      <c r="F339" s="35">
        <v>4</v>
      </c>
      <c r="G339" s="33">
        <f>IFERROR(VLOOKUP(E339,Materiaal!$A$2:$C$25052,3,FALSE)*F339,0)</f>
        <v>15.1648</v>
      </c>
      <c r="H339" s="34" t="s">
        <v>5346</v>
      </c>
      <c r="I339" s="35">
        <v>4</v>
      </c>
      <c r="J339" s="33">
        <f>IFERROR(VLOOKUP(H339,Materiaal!$A$2:$C$25052,3,FALSE)*I339,0)</f>
        <v>6.2720000000000002</v>
      </c>
      <c r="K339" s="34" t="s">
        <v>5343</v>
      </c>
      <c r="L339" s="35">
        <v>1</v>
      </c>
      <c r="M339" s="33">
        <f>IFERROR(VLOOKUP(K339,Materiaal!$A$2:$C$25052,3,FALSE)*L339,0)</f>
        <v>5.9939999999999998</v>
      </c>
      <c r="N339" s="34"/>
      <c r="O339" s="35"/>
      <c r="P339" s="33">
        <f>IFERROR(VLOOKUP(N339,Materiaal!$A$2:$C$25052,3,FALSE)*O339,0)</f>
        <v>0</v>
      </c>
      <c r="Q339" s="34" t="s">
        <v>5335</v>
      </c>
      <c r="R339" s="35">
        <v>4</v>
      </c>
      <c r="S339" s="33">
        <f>IFERROR(VLOOKUP(Q339,Materiaal!$A$2:$C$25052,3,FALSE)*R339,0)</f>
        <v>4</v>
      </c>
      <c r="T339" s="34"/>
      <c r="U339" s="35"/>
      <c r="V339" s="33">
        <f>IFERROR(VLOOKUP(T339,Materiaal!$A$2:$C$24556,3,FALSE)*U339,0)</f>
        <v>0</v>
      </c>
      <c r="W339" s="293"/>
      <c r="X339" s="294"/>
      <c r="Y339" s="33"/>
      <c r="Z339" s="293"/>
      <c r="AA339" s="294"/>
      <c r="AB339" s="33"/>
    </row>
    <row r="340" spans="1:28" ht="14.45" outlineLevel="1">
      <c r="A340" s="29" t="s">
        <v>5353</v>
      </c>
      <c r="B340" s="29" t="s">
        <v>5354</v>
      </c>
      <c r="C340" s="256">
        <f t="shared" si="0"/>
        <v>19.183199999999999</v>
      </c>
      <c r="D340" s="32">
        <v>20</v>
      </c>
      <c r="E340" s="34" t="s">
        <v>5355</v>
      </c>
      <c r="F340" s="35">
        <v>1</v>
      </c>
      <c r="G340" s="33">
        <f>IFERROR(VLOOKUP(E340,Materiaal!$A$2:$C$25052,3,FALSE)*F340,0)</f>
        <v>11.2392</v>
      </c>
      <c r="H340" s="34" t="s">
        <v>5356</v>
      </c>
      <c r="I340" s="35">
        <v>1</v>
      </c>
      <c r="J340" s="33">
        <f>IFERROR(VLOOKUP(H340,Materiaal!$A$2:$C$25052,3,FALSE)*I340,0)</f>
        <v>2.3351999999999999</v>
      </c>
      <c r="K340" s="34" t="s">
        <v>5334</v>
      </c>
      <c r="L340" s="35">
        <v>1</v>
      </c>
      <c r="M340" s="33">
        <f>IFERROR(VLOOKUP(K340,Materiaal!$A$2:$C$25052,3,FALSE)*L340,0)</f>
        <v>1.1983999999999999</v>
      </c>
      <c r="N340" s="34" t="s">
        <v>5357</v>
      </c>
      <c r="O340" s="35">
        <v>1</v>
      </c>
      <c r="P340" s="33">
        <f>IFERROR(VLOOKUP(N340,Materiaal!$A$2:$C$25052,3,FALSE)*O340,0)</f>
        <v>3.4104000000000001</v>
      </c>
      <c r="Q340" s="34" t="s">
        <v>5335</v>
      </c>
      <c r="R340" s="35">
        <v>1</v>
      </c>
      <c r="S340" s="33">
        <f>IFERROR(VLOOKUP(Q340,Materiaal!$A$2:$C$25052,3,FALSE)*R340,0)</f>
        <v>1</v>
      </c>
      <c r="T340" s="34"/>
      <c r="U340" s="35"/>
      <c r="V340" s="33">
        <f>IFERROR(VLOOKUP(T340,Materiaal!$A$2:$C$24556,3,FALSE)*U340,0)</f>
        <v>0</v>
      </c>
      <c r="W340" s="293"/>
      <c r="X340" s="294"/>
      <c r="Y340" s="33"/>
      <c r="Z340" s="293"/>
      <c r="AA340" s="294"/>
      <c r="AB340" s="33"/>
    </row>
    <row r="341" spans="1:28" ht="14.45" outlineLevel="1">
      <c r="A341" s="29" t="s">
        <v>5358</v>
      </c>
      <c r="B341" s="29" t="s">
        <v>5359</v>
      </c>
      <c r="C341" s="256">
        <f t="shared" si="0"/>
        <v>38.513600000000004</v>
      </c>
      <c r="D341" s="32">
        <v>25</v>
      </c>
      <c r="E341" s="34" t="s">
        <v>5355</v>
      </c>
      <c r="F341" s="35">
        <v>2</v>
      </c>
      <c r="G341" s="33">
        <f>IFERROR(VLOOKUP(E341,Materiaal!$A$2:$C$25052,3,FALSE)*F341,0)</f>
        <v>22.478400000000001</v>
      </c>
      <c r="H341" s="34" t="s">
        <v>5356</v>
      </c>
      <c r="I341" s="35">
        <v>2</v>
      </c>
      <c r="J341" s="33">
        <f>IFERROR(VLOOKUP(H341,Materiaal!$A$2:$C$25052,3,FALSE)*I341,0)</f>
        <v>4.6703999999999999</v>
      </c>
      <c r="K341" s="34" t="s">
        <v>5337</v>
      </c>
      <c r="L341" s="35">
        <v>1</v>
      </c>
      <c r="M341" s="33">
        <f>IFERROR(VLOOKUP(K341,Materiaal!$A$2:$C$25052,3,FALSE)*L341,0)</f>
        <v>2.544</v>
      </c>
      <c r="N341" s="34" t="s">
        <v>5357</v>
      </c>
      <c r="O341" s="35">
        <v>2</v>
      </c>
      <c r="P341" s="33">
        <f>IFERROR(VLOOKUP(N341,Materiaal!$A$2:$C$25052,3,FALSE)*O341,0)</f>
        <v>6.8208000000000002</v>
      </c>
      <c r="Q341" s="34" t="s">
        <v>5335</v>
      </c>
      <c r="R341" s="35">
        <v>2</v>
      </c>
      <c r="S341" s="33">
        <f>IFERROR(VLOOKUP(Q341,Materiaal!$A$2:$C$25052,3,FALSE)*R341,0)</f>
        <v>2</v>
      </c>
      <c r="T341" s="34"/>
      <c r="U341" s="35"/>
      <c r="V341" s="33">
        <f>IFERROR(VLOOKUP(T341,Materiaal!$A$2:$C$24556,3,FALSE)*U341,0)</f>
        <v>0</v>
      </c>
      <c r="W341" s="293"/>
      <c r="X341" s="294"/>
      <c r="Y341" s="33"/>
      <c r="Z341" s="293"/>
      <c r="AA341" s="294"/>
      <c r="AB341" s="33"/>
    </row>
    <row r="342" spans="1:28" ht="14.45" outlineLevel="1">
      <c r="A342" s="29" t="s">
        <v>5360</v>
      </c>
      <c r="B342" s="29" t="s">
        <v>5361</v>
      </c>
      <c r="C342" s="256">
        <f t="shared" si="0"/>
        <v>58.142400000000009</v>
      </c>
      <c r="D342" s="32">
        <v>25</v>
      </c>
      <c r="E342" s="34" t="s">
        <v>5355</v>
      </c>
      <c r="F342" s="35">
        <v>3</v>
      </c>
      <c r="G342" s="33">
        <f>IFERROR(VLOOKUP(E342,Materiaal!$A$2:$C$25052,3,FALSE)*F342,0)</f>
        <v>33.717600000000004</v>
      </c>
      <c r="H342" s="34" t="s">
        <v>5356</v>
      </c>
      <c r="I342" s="35">
        <v>3</v>
      </c>
      <c r="J342" s="33">
        <f>IFERROR(VLOOKUP(H342,Materiaal!$A$2:$C$25052,3,FALSE)*I342,0)</f>
        <v>7.0055999999999994</v>
      </c>
      <c r="K342" s="34" t="s">
        <v>5340</v>
      </c>
      <c r="L342" s="35">
        <v>1</v>
      </c>
      <c r="M342" s="33">
        <f>IFERROR(VLOOKUP(K342,Materiaal!$A$2:$C$25052,3,FALSE)*L342,0)</f>
        <v>4.1879999999999997</v>
      </c>
      <c r="N342" s="34" t="s">
        <v>5357</v>
      </c>
      <c r="O342" s="35">
        <v>3</v>
      </c>
      <c r="P342" s="33">
        <f>IFERROR(VLOOKUP(N342,Materiaal!$A$2:$C$25052,3,FALSE)*O342,0)</f>
        <v>10.231200000000001</v>
      </c>
      <c r="Q342" s="34" t="s">
        <v>5335</v>
      </c>
      <c r="R342" s="35">
        <v>3</v>
      </c>
      <c r="S342" s="33">
        <f>IFERROR(VLOOKUP(Q342,Materiaal!$A$2:$C$25052,3,FALSE)*R342,0)</f>
        <v>3</v>
      </c>
      <c r="T342" s="34"/>
      <c r="U342" s="35"/>
      <c r="V342" s="33">
        <f>IFERROR(VLOOKUP(T342,Materiaal!$A$2:$C$24556,3,FALSE)*U342,0)</f>
        <v>0</v>
      </c>
      <c r="W342" s="293"/>
      <c r="X342" s="294"/>
      <c r="Y342" s="33"/>
      <c r="Z342" s="293"/>
      <c r="AA342" s="294"/>
      <c r="AB342" s="33"/>
    </row>
    <row r="343" spans="1:28" ht="14.45" outlineLevel="1">
      <c r="A343" s="29" t="s">
        <v>5362</v>
      </c>
      <c r="B343" s="29" t="s">
        <v>5363</v>
      </c>
      <c r="C343" s="256">
        <f t="shared" si="0"/>
        <v>77.933199999999999</v>
      </c>
      <c r="D343" s="32">
        <v>30</v>
      </c>
      <c r="E343" s="34" t="s">
        <v>5355</v>
      </c>
      <c r="F343" s="35">
        <v>4</v>
      </c>
      <c r="G343" s="33">
        <f>IFERROR(VLOOKUP(E343,Materiaal!$A$2:$C$25052,3,FALSE)*F343,0)</f>
        <v>44.956800000000001</v>
      </c>
      <c r="H343" s="34" t="s">
        <v>5356</v>
      </c>
      <c r="I343" s="35">
        <v>4</v>
      </c>
      <c r="J343" s="33">
        <f>IFERROR(VLOOKUP(H343,Materiaal!$A$2:$C$25052,3,FALSE)*I343,0)</f>
        <v>9.3407999999999998</v>
      </c>
      <c r="K343" s="34" t="s">
        <v>5343</v>
      </c>
      <c r="L343" s="35">
        <v>1</v>
      </c>
      <c r="M343" s="33">
        <f>IFERROR(VLOOKUP(K343,Materiaal!$A$2:$C$25052,3,FALSE)*L343,0)</f>
        <v>5.9939999999999998</v>
      </c>
      <c r="N343" s="34" t="s">
        <v>5357</v>
      </c>
      <c r="O343" s="35">
        <v>4</v>
      </c>
      <c r="P343" s="33">
        <f>IFERROR(VLOOKUP(N343,Materiaal!$A$2:$C$25052,3,FALSE)*O343,0)</f>
        <v>13.6416</v>
      </c>
      <c r="Q343" s="34" t="s">
        <v>5335</v>
      </c>
      <c r="R343" s="35">
        <v>4</v>
      </c>
      <c r="S343" s="33">
        <f>IFERROR(VLOOKUP(Q343,Materiaal!$A$2:$C$25052,3,FALSE)*R343,0)</f>
        <v>4</v>
      </c>
      <c r="T343" s="34"/>
      <c r="U343" s="35"/>
      <c r="V343" s="33">
        <f>IFERROR(VLOOKUP(T343,Materiaal!$A$2:$C$24556,3,FALSE)*U343,0)</f>
        <v>0</v>
      </c>
      <c r="W343" s="293"/>
      <c r="X343" s="294"/>
      <c r="Y343" s="33"/>
      <c r="Z343" s="293"/>
      <c r="AA343" s="294"/>
      <c r="AB343" s="33"/>
    </row>
    <row r="344" spans="1:28" ht="14.45" outlineLevel="1">
      <c r="A344" s="29" t="s">
        <v>5364</v>
      </c>
      <c r="B344" s="29" t="s">
        <v>5354</v>
      </c>
      <c r="C344" s="256">
        <f t="shared" si="0"/>
        <v>20.55</v>
      </c>
      <c r="D344" s="32">
        <v>20</v>
      </c>
      <c r="E344" s="34" t="s">
        <v>5355</v>
      </c>
      <c r="F344" s="35">
        <v>1</v>
      </c>
      <c r="G344" s="33">
        <f>IFERROR(VLOOKUP(E344,Materiaal!$A$2:$C$25052,3,FALSE)*F344,0)</f>
        <v>11.2392</v>
      </c>
      <c r="H344" s="34" t="s">
        <v>5365</v>
      </c>
      <c r="I344" s="35">
        <v>1</v>
      </c>
      <c r="J344" s="33">
        <f>IFERROR(VLOOKUP(H344,Materiaal!$A$2:$C$25052,3,FALSE)*I344,0)</f>
        <v>3.702</v>
      </c>
      <c r="K344" s="34" t="s">
        <v>5334</v>
      </c>
      <c r="L344" s="35">
        <v>1</v>
      </c>
      <c r="M344" s="33">
        <f>IFERROR(VLOOKUP(K344,Materiaal!$A$2:$C$25052,3,FALSE)*L344,0)</f>
        <v>1.1983999999999999</v>
      </c>
      <c r="N344" s="34" t="s">
        <v>5357</v>
      </c>
      <c r="O344" s="35">
        <v>1</v>
      </c>
      <c r="P344" s="33">
        <f>IFERROR(VLOOKUP(N344,Materiaal!$A$2:$C$25052,3,FALSE)*O344,0)</f>
        <v>3.4104000000000001</v>
      </c>
      <c r="Q344" s="34" t="s">
        <v>5335</v>
      </c>
      <c r="R344" s="35">
        <v>1</v>
      </c>
      <c r="S344" s="33">
        <f>IFERROR(VLOOKUP(Q344,Materiaal!$A$2:$C$25052,3,FALSE)*R344,0)</f>
        <v>1</v>
      </c>
      <c r="T344" s="34"/>
      <c r="U344" s="35"/>
      <c r="V344" s="33">
        <f>IFERROR(VLOOKUP(T344,Materiaal!$A$2:$C$24556,3,FALSE)*U344,0)</f>
        <v>0</v>
      </c>
      <c r="W344" s="293"/>
      <c r="X344" s="294"/>
      <c r="Y344" s="33"/>
      <c r="Z344" s="293"/>
      <c r="AA344" s="294"/>
      <c r="AB344" s="33"/>
    </row>
    <row r="345" spans="1:28" ht="14.45" outlineLevel="1">
      <c r="A345" s="29" t="s">
        <v>5366</v>
      </c>
      <c r="B345" s="29" t="s">
        <v>5359</v>
      </c>
      <c r="C345" s="256">
        <f t="shared" si="0"/>
        <v>41.247199999999999</v>
      </c>
      <c r="D345" s="32">
        <v>25</v>
      </c>
      <c r="E345" s="34" t="s">
        <v>5355</v>
      </c>
      <c r="F345" s="35">
        <v>2</v>
      </c>
      <c r="G345" s="33">
        <f>IFERROR(VLOOKUP(E345,Materiaal!$A$2:$C$25052,3,FALSE)*F345,0)</f>
        <v>22.478400000000001</v>
      </c>
      <c r="H345" s="34" t="s">
        <v>5365</v>
      </c>
      <c r="I345" s="35">
        <v>2</v>
      </c>
      <c r="J345" s="33">
        <f>IFERROR(VLOOKUP(H345,Materiaal!$A$2:$C$25052,3,FALSE)*I345,0)</f>
        <v>7.4039999999999999</v>
      </c>
      <c r="K345" s="34" t="s">
        <v>5337</v>
      </c>
      <c r="L345" s="35">
        <v>1</v>
      </c>
      <c r="M345" s="33">
        <f>IFERROR(VLOOKUP(K345,Materiaal!$A$2:$C$25052,3,FALSE)*L345,0)</f>
        <v>2.544</v>
      </c>
      <c r="N345" s="34" t="s">
        <v>5357</v>
      </c>
      <c r="O345" s="35">
        <v>2</v>
      </c>
      <c r="P345" s="33">
        <f>IFERROR(VLOOKUP(N345,Materiaal!$A$2:$C$25052,3,FALSE)*O345,0)</f>
        <v>6.8208000000000002</v>
      </c>
      <c r="Q345" s="34" t="s">
        <v>5335</v>
      </c>
      <c r="R345" s="35">
        <v>2</v>
      </c>
      <c r="S345" s="33">
        <f>IFERROR(VLOOKUP(Q345,Materiaal!$A$2:$C$25052,3,FALSE)*R345,0)</f>
        <v>2</v>
      </c>
      <c r="T345" s="34"/>
      <c r="U345" s="35"/>
      <c r="V345" s="33">
        <f>IFERROR(VLOOKUP(T345,Materiaal!$A$2:$C$24556,3,FALSE)*U345,0)</f>
        <v>0</v>
      </c>
      <c r="W345" s="293"/>
      <c r="X345" s="294"/>
      <c r="Y345" s="33"/>
      <c r="Z345" s="293"/>
      <c r="AA345" s="294"/>
      <c r="AB345" s="33"/>
    </row>
    <row r="346" spans="1:28" ht="14.45" outlineLevel="1">
      <c r="A346" s="29" t="s">
        <v>5367</v>
      </c>
      <c r="B346" s="29" t="s">
        <v>5361</v>
      </c>
      <c r="C346" s="256">
        <f t="shared" si="0"/>
        <v>62.24280000000001</v>
      </c>
      <c r="D346" s="32">
        <v>25</v>
      </c>
      <c r="E346" s="34" t="s">
        <v>5355</v>
      </c>
      <c r="F346" s="35">
        <v>3</v>
      </c>
      <c r="G346" s="33">
        <f>IFERROR(VLOOKUP(E346,Materiaal!$A$2:$C$25052,3,FALSE)*F346,0)</f>
        <v>33.717600000000004</v>
      </c>
      <c r="H346" s="34" t="s">
        <v>5365</v>
      </c>
      <c r="I346" s="35">
        <v>3</v>
      </c>
      <c r="J346" s="33">
        <f>IFERROR(VLOOKUP(H346,Materiaal!$A$2:$C$25052,3,FALSE)*I346,0)</f>
        <v>11.106</v>
      </c>
      <c r="K346" s="34" t="s">
        <v>5340</v>
      </c>
      <c r="L346" s="35">
        <v>1</v>
      </c>
      <c r="M346" s="33">
        <f>IFERROR(VLOOKUP(K346,Materiaal!$A$2:$C$25052,3,FALSE)*L346,0)</f>
        <v>4.1879999999999997</v>
      </c>
      <c r="N346" s="34" t="s">
        <v>5357</v>
      </c>
      <c r="O346" s="35">
        <v>3</v>
      </c>
      <c r="P346" s="33">
        <f>IFERROR(VLOOKUP(N346,Materiaal!$A$2:$C$25052,3,FALSE)*O346,0)</f>
        <v>10.231200000000001</v>
      </c>
      <c r="Q346" s="34" t="s">
        <v>5335</v>
      </c>
      <c r="R346" s="35">
        <v>3</v>
      </c>
      <c r="S346" s="33">
        <f>IFERROR(VLOOKUP(Q346,Materiaal!$A$2:$C$25052,3,FALSE)*R346,0)</f>
        <v>3</v>
      </c>
      <c r="T346" s="34"/>
      <c r="U346" s="35"/>
      <c r="V346" s="33">
        <f>IFERROR(VLOOKUP(T346,Materiaal!$A$2:$C$24556,3,FALSE)*U346,0)</f>
        <v>0</v>
      </c>
      <c r="W346" s="293"/>
      <c r="X346" s="294"/>
      <c r="Y346" s="33"/>
      <c r="Z346" s="293"/>
      <c r="AA346" s="294"/>
      <c r="AB346" s="33"/>
    </row>
    <row r="347" spans="1:28" ht="14.45" outlineLevel="1">
      <c r="A347" s="29" t="s">
        <v>5368</v>
      </c>
      <c r="B347" s="29" t="s">
        <v>5363</v>
      </c>
      <c r="C347" s="256">
        <f t="shared" si="0"/>
        <v>83.400400000000005</v>
      </c>
      <c r="D347" s="32">
        <v>30</v>
      </c>
      <c r="E347" s="34" t="s">
        <v>5355</v>
      </c>
      <c r="F347" s="35">
        <v>4</v>
      </c>
      <c r="G347" s="33">
        <f>IFERROR(VLOOKUP(E347,Materiaal!$A$2:$C$25052,3,FALSE)*F347,0)</f>
        <v>44.956800000000001</v>
      </c>
      <c r="H347" s="34" t="s">
        <v>5365</v>
      </c>
      <c r="I347" s="35">
        <v>4</v>
      </c>
      <c r="J347" s="33">
        <f>IFERROR(VLOOKUP(H347,Materiaal!$A$2:$C$25052,3,FALSE)*I347,0)</f>
        <v>14.808</v>
      </c>
      <c r="K347" s="34" t="s">
        <v>5343</v>
      </c>
      <c r="L347" s="35">
        <v>1</v>
      </c>
      <c r="M347" s="33">
        <f>IFERROR(VLOOKUP(K347,Materiaal!$A$2:$C$25052,3,FALSE)*L347,0)</f>
        <v>5.9939999999999998</v>
      </c>
      <c r="N347" s="34" t="s">
        <v>5357</v>
      </c>
      <c r="O347" s="35">
        <v>4</v>
      </c>
      <c r="P347" s="33">
        <f>IFERROR(VLOOKUP(N347,Materiaal!$A$2:$C$25052,3,FALSE)*O347,0)</f>
        <v>13.6416</v>
      </c>
      <c r="Q347" s="34" t="s">
        <v>5335</v>
      </c>
      <c r="R347" s="35">
        <v>4</v>
      </c>
      <c r="S347" s="33">
        <f>IFERROR(VLOOKUP(Q347,Materiaal!$A$2:$C$25052,3,FALSE)*R347,0)</f>
        <v>4</v>
      </c>
      <c r="T347" s="34"/>
      <c r="U347" s="35"/>
      <c r="V347" s="33">
        <f>IFERROR(VLOOKUP(T347,Materiaal!$A$2:$C$24556,3,FALSE)*U347,0)</f>
        <v>0</v>
      </c>
      <c r="W347" s="293"/>
      <c r="X347" s="294"/>
      <c r="Y347" s="33"/>
      <c r="Z347" s="293"/>
      <c r="AA347" s="294"/>
      <c r="AB347" s="33"/>
    </row>
    <row r="348" spans="1:28" ht="14.45" outlineLevel="1">
      <c r="A348" s="29" t="s">
        <v>5369</v>
      </c>
      <c r="B348" s="29" t="s">
        <v>5370</v>
      </c>
      <c r="C348" s="256">
        <f t="shared" si="0"/>
        <v>35.618400000000001</v>
      </c>
      <c r="D348" s="32">
        <v>20</v>
      </c>
      <c r="E348" s="34" t="s">
        <v>5371</v>
      </c>
      <c r="F348" s="35">
        <v>1</v>
      </c>
      <c r="G348" s="33">
        <f>IFERROR(VLOOKUP(E348,Materiaal!$A$2:$C$25052,3,FALSE)*F348,0)</f>
        <v>25.398</v>
      </c>
      <c r="H348" s="34" t="s">
        <v>5372</v>
      </c>
      <c r="I348" s="35">
        <v>1</v>
      </c>
      <c r="J348" s="33">
        <f>IFERROR(VLOOKUP(H348,Materiaal!$A$2:$C$25052,3,FALSE)*I348,0)</f>
        <v>8.0220000000000002</v>
      </c>
      <c r="K348" s="34" t="s">
        <v>5334</v>
      </c>
      <c r="L348" s="35">
        <v>1</v>
      </c>
      <c r="M348" s="33">
        <f>IFERROR(VLOOKUP(K348,Materiaal!$A$2:$C$25052,3,FALSE)*L348,0)</f>
        <v>1.1983999999999999</v>
      </c>
      <c r="N348" s="34"/>
      <c r="O348" s="35"/>
      <c r="P348" s="33">
        <f>IFERROR(VLOOKUP(N348,Materiaal!$A$2:$C$25052,3,FALSE)*O348,0)</f>
        <v>0</v>
      </c>
      <c r="Q348" s="34" t="s">
        <v>5335</v>
      </c>
      <c r="R348" s="35">
        <v>1</v>
      </c>
      <c r="S348" s="33">
        <f>IFERROR(VLOOKUP(Q348,Materiaal!$A$2:$C$25052,3,FALSE)*R348,0)</f>
        <v>1</v>
      </c>
      <c r="T348" s="34"/>
      <c r="U348" s="35"/>
      <c r="V348" s="33">
        <f>IFERROR(VLOOKUP(T348,Materiaal!$A$2:$C$24556,3,FALSE)*U348,0)</f>
        <v>0</v>
      </c>
      <c r="W348" s="293"/>
      <c r="X348" s="294"/>
      <c r="Y348" s="33"/>
      <c r="Z348" s="293"/>
      <c r="AA348" s="294"/>
      <c r="AB348" s="33"/>
    </row>
    <row r="349" spans="1:28" ht="14.45" outlineLevel="1">
      <c r="A349" s="29"/>
      <c r="B349" s="29"/>
      <c r="C349" s="256">
        <f t="shared" si="0"/>
        <v>0</v>
      </c>
      <c r="D349" s="32"/>
      <c r="E349" s="34"/>
      <c r="F349" s="35"/>
      <c r="G349" s="33">
        <f>IFERROR(VLOOKUP(E349,Materiaal!$A$2:$C$25052,3,FALSE)*F349,0)</f>
        <v>0</v>
      </c>
      <c r="H349" s="34"/>
      <c r="I349" s="35"/>
      <c r="J349" s="33">
        <f>IFERROR(VLOOKUP(H349,Materiaal!$A$2:$C$25052,3,FALSE)*I349,0)</f>
        <v>0</v>
      </c>
      <c r="K349" s="34"/>
      <c r="L349" s="35"/>
      <c r="M349" s="33">
        <f>IFERROR(VLOOKUP(K349,Materiaal!$A$2:$C$25052,3,FALSE)*L349,0)</f>
        <v>0</v>
      </c>
      <c r="N349" s="34"/>
      <c r="O349" s="35"/>
      <c r="P349" s="33">
        <f>IFERROR(VLOOKUP(N349,Materiaal!$A$2:$C$25052,3,FALSE)*O349,0)</f>
        <v>0</v>
      </c>
      <c r="Q349" s="34"/>
      <c r="R349" s="35"/>
      <c r="S349" s="33">
        <f>IFERROR(VLOOKUP(Q349,Materiaal!$A$2:$C$25052,3,FALSE)*R349,0)</f>
        <v>0</v>
      </c>
      <c r="T349" s="34"/>
      <c r="U349" s="35"/>
      <c r="V349" s="33">
        <f>IFERROR(VLOOKUP(T349,Materiaal!$A$2:$C$24556,3,FALSE)*U349,0)</f>
        <v>0</v>
      </c>
      <c r="W349" s="293"/>
      <c r="X349" s="294"/>
      <c r="Y349" s="33"/>
      <c r="Z349" s="293"/>
      <c r="AA349" s="294"/>
      <c r="AB349" s="33"/>
    </row>
    <row r="350" spans="1:28" ht="14.45" outlineLevel="1">
      <c r="A350" s="29" t="s">
        <v>3897</v>
      </c>
      <c r="B350" s="29" t="s">
        <v>5373</v>
      </c>
      <c r="C350" s="256">
        <f t="shared" si="0"/>
        <v>6.5047999999999995</v>
      </c>
      <c r="D350" s="32">
        <v>20</v>
      </c>
      <c r="E350" s="34" t="s">
        <v>5374</v>
      </c>
      <c r="F350" s="35">
        <v>1</v>
      </c>
      <c r="G350" s="33">
        <f>IFERROR(VLOOKUP(E350,Materiaal!$A$2:$C$25052,3,FALSE)*F350,0)</f>
        <v>2.6768000000000001</v>
      </c>
      <c r="H350" s="34" t="s">
        <v>5375</v>
      </c>
      <c r="I350" s="35">
        <v>1</v>
      </c>
      <c r="J350" s="33">
        <f>IFERROR(VLOOKUP(H350,Materiaal!$A$2:$C$25052,3,FALSE)*I350,0)</f>
        <v>1.6295999999999999</v>
      </c>
      <c r="K350" s="34" t="s">
        <v>5334</v>
      </c>
      <c r="L350" s="35">
        <v>1</v>
      </c>
      <c r="M350" s="33">
        <f>IFERROR(VLOOKUP(K350,Materiaal!$A$2:$C$25052,3,FALSE)*L350,0)</f>
        <v>1.1983999999999999</v>
      </c>
      <c r="N350" s="34"/>
      <c r="O350" s="35"/>
      <c r="P350" s="33">
        <f>IFERROR(VLOOKUP(N350,Materiaal!$A$2:$C$25052,3,FALSE)*O350,0)</f>
        <v>0</v>
      </c>
      <c r="Q350" s="34" t="s">
        <v>5335</v>
      </c>
      <c r="R350" s="35">
        <v>1</v>
      </c>
      <c r="S350" s="33">
        <f>IFERROR(VLOOKUP(Q350,Materiaal!$A$2:$C$25052,3,FALSE)*R350,0)</f>
        <v>1</v>
      </c>
      <c r="T350" s="34"/>
      <c r="U350" s="35"/>
      <c r="V350" s="33">
        <f>IFERROR(VLOOKUP(T350,Materiaal!$A$2:$C$24556,3,FALSE)*U350,0)</f>
        <v>0</v>
      </c>
      <c r="W350" s="293"/>
      <c r="X350" s="294"/>
      <c r="Y350" s="33"/>
      <c r="Z350" s="293"/>
      <c r="AA350" s="294"/>
      <c r="AB350" s="33"/>
    </row>
    <row r="351" spans="1:28" ht="14.45" outlineLevel="1">
      <c r="A351" s="29" t="s">
        <v>3903</v>
      </c>
      <c r="B351" s="29" t="s">
        <v>5376</v>
      </c>
      <c r="C351" s="256">
        <f t="shared" si="0"/>
        <v>8.8231999999999999</v>
      </c>
      <c r="D351" s="32">
        <v>20</v>
      </c>
      <c r="E351" s="34" t="s">
        <v>5377</v>
      </c>
      <c r="F351" s="35">
        <v>1</v>
      </c>
      <c r="G351" s="33">
        <f>IFERROR(VLOOKUP(E351,Materiaal!$A$2:$C$25052,3,FALSE)*F351,0)</f>
        <v>4.9951999999999996</v>
      </c>
      <c r="H351" s="34" t="s">
        <v>5375</v>
      </c>
      <c r="I351" s="35">
        <v>1</v>
      </c>
      <c r="J351" s="33">
        <f>IFERROR(VLOOKUP(H351,Materiaal!$A$2:$C$25052,3,FALSE)*I351,0)</f>
        <v>1.6295999999999999</v>
      </c>
      <c r="K351" s="34" t="s">
        <v>5334</v>
      </c>
      <c r="L351" s="35">
        <v>1</v>
      </c>
      <c r="M351" s="33">
        <f>IFERROR(VLOOKUP(K351,Materiaal!$A$2:$C$25052,3,FALSE)*L351,0)</f>
        <v>1.1983999999999999</v>
      </c>
      <c r="N351" s="34"/>
      <c r="O351" s="35"/>
      <c r="P351" s="33">
        <f>IFERROR(VLOOKUP(N351,Materiaal!$A$2:$C$25052,3,FALSE)*O351,0)</f>
        <v>0</v>
      </c>
      <c r="Q351" s="34" t="s">
        <v>5335</v>
      </c>
      <c r="R351" s="35">
        <v>1</v>
      </c>
      <c r="S351" s="33">
        <f>IFERROR(VLOOKUP(Q351,Materiaal!$A$2:$C$25052,3,FALSE)*R351,0)</f>
        <v>1</v>
      </c>
      <c r="T351" s="34"/>
      <c r="U351" s="35"/>
      <c r="V351" s="33">
        <f>IFERROR(VLOOKUP(T351,Materiaal!$A$2:$C$24556,3,FALSE)*U351,0)</f>
        <v>0</v>
      </c>
      <c r="W351" s="293"/>
      <c r="X351" s="294"/>
      <c r="Y351" s="33"/>
      <c r="Z351" s="293"/>
      <c r="AA351" s="294"/>
      <c r="AB351" s="33"/>
    </row>
    <row r="352" spans="1:28" ht="14.45" outlineLevel="1">
      <c r="A352" s="29" t="s">
        <v>5378</v>
      </c>
      <c r="B352" s="29" t="s">
        <v>5379</v>
      </c>
      <c r="C352" s="256">
        <f t="shared" si="0"/>
        <v>6.751199999999999</v>
      </c>
      <c r="D352" s="32">
        <v>20</v>
      </c>
      <c r="E352" s="34" t="s">
        <v>5380</v>
      </c>
      <c r="F352" s="35">
        <v>1</v>
      </c>
      <c r="G352" s="33">
        <f>IFERROR(VLOOKUP(E352,Materiaal!$A$2:$C$25052,3,FALSE)*F352,0)</f>
        <v>2.9232</v>
      </c>
      <c r="H352" s="34" t="s">
        <v>5375</v>
      </c>
      <c r="I352" s="35">
        <v>1</v>
      </c>
      <c r="J352" s="33">
        <f>IFERROR(VLOOKUP(H352,Materiaal!$A$2:$C$25052,3,FALSE)*I352,0)</f>
        <v>1.6295999999999999</v>
      </c>
      <c r="K352" s="34" t="s">
        <v>5334</v>
      </c>
      <c r="L352" s="35">
        <v>1</v>
      </c>
      <c r="M352" s="33">
        <f>IFERROR(VLOOKUP(K352,Materiaal!$A$2:$C$25052,3,FALSE)*L352,0)</f>
        <v>1.1983999999999999</v>
      </c>
      <c r="N352" s="34"/>
      <c r="O352" s="35"/>
      <c r="P352" s="33">
        <f>IFERROR(VLOOKUP(N352,Materiaal!$A$2:$C$25052,3,FALSE)*O352,0)</f>
        <v>0</v>
      </c>
      <c r="Q352" s="34" t="s">
        <v>5335</v>
      </c>
      <c r="R352" s="35">
        <v>1</v>
      </c>
      <c r="S352" s="33">
        <f>IFERROR(VLOOKUP(Q352,Materiaal!$A$2:$C$25052,3,FALSE)*R352,0)</f>
        <v>1</v>
      </c>
      <c r="T352" s="34"/>
      <c r="U352" s="35"/>
      <c r="V352" s="33">
        <f>IFERROR(VLOOKUP(T352,Materiaal!$A$2:$C$24556,3,FALSE)*U352,0)</f>
        <v>0</v>
      </c>
      <c r="W352" s="293"/>
      <c r="X352" s="294"/>
      <c r="Y352" s="33"/>
      <c r="Z352" s="293"/>
      <c r="AA352" s="294"/>
      <c r="AB352" s="33"/>
    </row>
    <row r="353" spans="1:28" ht="14.45" outlineLevel="1">
      <c r="A353" s="29" t="s">
        <v>3900</v>
      </c>
      <c r="B353" s="29" t="s">
        <v>5381</v>
      </c>
      <c r="C353" s="256">
        <f t="shared" si="0"/>
        <v>9.7528000000000006</v>
      </c>
      <c r="D353" s="32">
        <v>20</v>
      </c>
      <c r="E353" s="34" t="s">
        <v>5382</v>
      </c>
      <c r="F353" s="35">
        <v>1</v>
      </c>
      <c r="G353" s="33">
        <f>IFERROR(VLOOKUP(E353,Materiaal!$A$2:$C$25052,3,FALSE)*F353,0)</f>
        <v>5.9248000000000003</v>
      </c>
      <c r="H353" s="34" t="s">
        <v>5375</v>
      </c>
      <c r="I353" s="35">
        <v>1</v>
      </c>
      <c r="J353" s="33">
        <f>IFERROR(VLOOKUP(H353,Materiaal!$A$2:$C$25052,3,FALSE)*I353,0)</f>
        <v>1.6295999999999999</v>
      </c>
      <c r="K353" s="34" t="s">
        <v>5334</v>
      </c>
      <c r="L353" s="35">
        <v>1</v>
      </c>
      <c r="M353" s="33">
        <f>IFERROR(VLOOKUP(K353,Materiaal!$A$2:$C$25052,3,FALSE)*L353,0)</f>
        <v>1.1983999999999999</v>
      </c>
      <c r="N353" s="34"/>
      <c r="O353" s="35"/>
      <c r="P353" s="33">
        <f>IFERROR(VLOOKUP(N353,Materiaal!$A$2:$C$25052,3,FALSE)*O353,0)</f>
        <v>0</v>
      </c>
      <c r="Q353" s="34" t="s">
        <v>5335</v>
      </c>
      <c r="R353" s="35">
        <v>1</v>
      </c>
      <c r="S353" s="33">
        <f>IFERROR(VLOOKUP(Q353,Materiaal!$A$2:$C$25052,3,FALSE)*R353,0)</f>
        <v>1</v>
      </c>
      <c r="T353" s="34"/>
      <c r="U353" s="35"/>
      <c r="V353" s="33">
        <f>IFERROR(VLOOKUP(T353,Materiaal!$A$2:$C$24556,3,FALSE)*U353,0)</f>
        <v>0</v>
      </c>
      <c r="W353" s="293"/>
      <c r="X353" s="294"/>
      <c r="Y353" s="33"/>
      <c r="Z353" s="293"/>
      <c r="AA353" s="294"/>
      <c r="AB353" s="33"/>
    </row>
    <row r="354" spans="1:28" ht="14.45" outlineLevel="1">
      <c r="A354" s="29" t="s">
        <v>5383</v>
      </c>
      <c r="B354" s="29" t="s">
        <v>5384</v>
      </c>
      <c r="C354" s="256">
        <f t="shared" si="0"/>
        <v>10.0608</v>
      </c>
      <c r="D354" s="32">
        <v>20</v>
      </c>
      <c r="E354" s="34" t="s">
        <v>5374</v>
      </c>
      <c r="F354" s="35">
        <v>1</v>
      </c>
      <c r="G354" s="33">
        <f>IFERROR(VLOOKUP(E354,Materiaal!$A$2:$C$25052,3,FALSE)*F354,0)</f>
        <v>2.6768000000000001</v>
      </c>
      <c r="H354" s="34" t="s">
        <v>5385</v>
      </c>
      <c r="I354" s="35">
        <v>1</v>
      </c>
      <c r="J354" s="33">
        <f>IFERROR(VLOOKUP(H354,Materiaal!$A$2:$C$25052,3,FALSE)*I354,0)</f>
        <v>1.7751999999999999</v>
      </c>
      <c r="K354" s="34" t="s">
        <v>5334</v>
      </c>
      <c r="L354" s="35">
        <v>1</v>
      </c>
      <c r="M354" s="33">
        <f>IFERROR(VLOOKUP(K354,Materiaal!$A$2:$C$25052,3,FALSE)*L354,0)</f>
        <v>1.1983999999999999</v>
      </c>
      <c r="N354" s="34" t="s">
        <v>5357</v>
      </c>
      <c r="O354" s="35">
        <v>1</v>
      </c>
      <c r="P354" s="33">
        <f>IFERROR(VLOOKUP(N354,Materiaal!$A$2:$C$25052,3,FALSE)*O354,0)</f>
        <v>3.4104000000000001</v>
      </c>
      <c r="Q354" s="34" t="s">
        <v>5335</v>
      </c>
      <c r="R354" s="35">
        <v>1</v>
      </c>
      <c r="S354" s="33">
        <f>IFERROR(VLOOKUP(Q354,Materiaal!$A$2:$C$25052,3,FALSE)*R354,0)</f>
        <v>1</v>
      </c>
      <c r="T354" s="34"/>
      <c r="U354" s="35"/>
      <c r="V354" s="33">
        <f>IFERROR(VLOOKUP(T354,Materiaal!$A$2:$C$24556,3,FALSE)*U354,0)</f>
        <v>0</v>
      </c>
      <c r="W354" s="293"/>
      <c r="X354" s="294"/>
      <c r="Y354" s="33"/>
      <c r="Z354" s="293"/>
      <c r="AA354" s="294"/>
      <c r="AB354" s="33"/>
    </row>
    <row r="355" spans="1:28" ht="14.45" outlineLevel="1">
      <c r="A355" s="29" t="s">
        <v>5386</v>
      </c>
      <c r="B355" s="29" t="s">
        <v>5387</v>
      </c>
      <c r="C355" s="256">
        <f t="shared" si="0"/>
        <v>15.7896</v>
      </c>
      <c r="D355" s="32">
        <v>20</v>
      </c>
      <c r="E355" s="34" t="s">
        <v>5377</v>
      </c>
      <c r="F355" s="35">
        <v>1</v>
      </c>
      <c r="G355" s="33">
        <f>IFERROR(VLOOKUP(E355,Materiaal!$A$2:$C$25052,3,FALSE)*F355,0)</f>
        <v>4.9951999999999996</v>
      </c>
      <c r="H355" s="34" t="s">
        <v>5385</v>
      </c>
      <c r="I355" s="35">
        <v>1</v>
      </c>
      <c r="J355" s="33">
        <f>IFERROR(VLOOKUP(H355,Materiaal!$A$2:$C$25052,3,FALSE)*I355,0)</f>
        <v>1.7751999999999999</v>
      </c>
      <c r="K355" s="34" t="s">
        <v>5334</v>
      </c>
      <c r="L355" s="35">
        <v>1</v>
      </c>
      <c r="M355" s="33">
        <f>IFERROR(VLOOKUP(K355,Materiaal!$A$2:$C$25052,3,FALSE)*L355,0)</f>
        <v>1.1983999999999999</v>
      </c>
      <c r="N355" s="34" t="s">
        <v>5357</v>
      </c>
      <c r="O355" s="35">
        <v>2</v>
      </c>
      <c r="P355" s="33">
        <f>IFERROR(VLOOKUP(N355,Materiaal!$A$2:$C$25052,3,FALSE)*O355,0)</f>
        <v>6.8208000000000002</v>
      </c>
      <c r="Q355" s="34" t="s">
        <v>5335</v>
      </c>
      <c r="R355" s="35">
        <v>1</v>
      </c>
      <c r="S355" s="33">
        <f>IFERROR(VLOOKUP(Q355,Materiaal!$A$2:$C$25052,3,FALSE)*R355,0)</f>
        <v>1</v>
      </c>
      <c r="T355" s="34"/>
      <c r="U355" s="35"/>
      <c r="V355" s="33">
        <f>IFERROR(VLOOKUP(T355,Materiaal!$A$2:$C$24556,3,FALSE)*U355,0)</f>
        <v>0</v>
      </c>
      <c r="W355" s="293"/>
      <c r="X355" s="294"/>
      <c r="Y355" s="33"/>
      <c r="Z355" s="293"/>
      <c r="AA355" s="294"/>
      <c r="AB355" s="33"/>
    </row>
    <row r="356" spans="1:28" ht="14.45" outlineLevel="1">
      <c r="A356" s="29" t="s">
        <v>5388</v>
      </c>
      <c r="B356" s="29" t="s">
        <v>5389</v>
      </c>
      <c r="C356" s="256">
        <f t="shared" si="0"/>
        <v>17.128</v>
      </c>
      <c r="D356" s="32">
        <v>20</v>
      </c>
      <c r="E356" s="34" t="s">
        <v>5380</v>
      </c>
      <c r="F356" s="35">
        <v>1</v>
      </c>
      <c r="G356" s="33">
        <f>IFERROR(VLOOKUP(E356,Materiaal!$A$2:$C$25052,3,FALSE)*F356,0)</f>
        <v>2.9232</v>
      </c>
      <c r="H356" s="34" t="s">
        <v>5385</v>
      </c>
      <c r="I356" s="35">
        <v>1</v>
      </c>
      <c r="J356" s="33">
        <f>IFERROR(VLOOKUP(H356,Materiaal!$A$2:$C$25052,3,FALSE)*I356,0)</f>
        <v>1.7751999999999999</v>
      </c>
      <c r="K356" s="34" t="s">
        <v>5334</v>
      </c>
      <c r="L356" s="35">
        <v>1</v>
      </c>
      <c r="M356" s="33">
        <f>IFERROR(VLOOKUP(K356,Materiaal!$A$2:$C$25052,3,FALSE)*L356,0)</f>
        <v>1.1983999999999999</v>
      </c>
      <c r="N356" s="34" t="s">
        <v>5357</v>
      </c>
      <c r="O356" s="35">
        <v>3</v>
      </c>
      <c r="P356" s="33">
        <f>IFERROR(VLOOKUP(N356,Materiaal!$A$2:$C$25052,3,FALSE)*O356,0)</f>
        <v>10.231200000000001</v>
      </c>
      <c r="Q356" s="34" t="s">
        <v>5335</v>
      </c>
      <c r="R356" s="35">
        <v>1</v>
      </c>
      <c r="S356" s="33">
        <f>IFERROR(VLOOKUP(Q356,Materiaal!$A$2:$C$25052,3,FALSE)*R356,0)</f>
        <v>1</v>
      </c>
      <c r="T356" s="34"/>
      <c r="U356" s="35"/>
      <c r="V356" s="33">
        <f>IFERROR(VLOOKUP(T356,Materiaal!$A$2:$C$24556,3,FALSE)*U356,0)</f>
        <v>0</v>
      </c>
      <c r="W356" s="293"/>
      <c r="X356" s="294"/>
      <c r="Y356" s="33"/>
      <c r="Z356" s="293"/>
      <c r="AA356" s="294"/>
      <c r="AB356" s="33"/>
    </row>
    <row r="357" spans="1:28" ht="14.45" outlineLevel="1">
      <c r="A357" s="29" t="s">
        <v>5390</v>
      </c>
      <c r="B357" s="29" t="s">
        <v>5391</v>
      </c>
      <c r="C357" s="256">
        <f t="shared" si="0"/>
        <v>23.54</v>
      </c>
      <c r="D357" s="32">
        <v>20</v>
      </c>
      <c r="E357" s="34" t="s">
        <v>5382</v>
      </c>
      <c r="F357" s="35">
        <v>1</v>
      </c>
      <c r="G357" s="33">
        <f>IFERROR(VLOOKUP(E357,Materiaal!$A$2:$C$25052,3,FALSE)*F357,0)</f>
        <v>5.9248000000000003</v>
      </c>
      <c r="H357" s="34" t="s">
        <v>5385</v>
      </c>
      <c r="I357" s="35">
        <v>1</v>
      </c>
      <c r="J357" s="33">
        <f>IFERROR(VLOOKUP(H357,Materiaal!$A$2:$C$25052,3,FALSE)*I357,0)</f>
        <v>1.7751999999999999</v>
      </c>
      <c r="K357" s="34" t="s">
        <v>5334</v>
      </c>
      <c r="L357" s="35">
        <v>1</v>
      </c>
      <c r="M357" s="33">
        <f>IFERROR(VLOOKUP(K357,Materiaal!$A$2:$C$25052,3,FALSE)*L357,0)</f>
        <v>1.1983999999999999</v>
      </c>
      <c r="N357" s="34" t="s">
        <v>5357</v>
      </c>
      <c r="O357" s="35">
        <v>4</v>
      </c>
      <c r="P357" s="33">
        <f>IFERROR(VLOOKUP(N357,Materiaal!$A$2:$C$25052,3,FALSE)*O357,0)</f>
        <v>13.6416</v>
      </c>
      <c r="Q357" s="34" t="s">
        <v>5335</v>
      </c>
      <c r="R357" s="35">
        <v>1</v>
      </c>
      <c r="S357" s="33">
        <f>IFERROR(VLOOKUP(Q357,Materiaal!$A$2:$C$25052,3,FALSE)*R357,0)</f>
        <v>1</v>
      </c>
      <c r="T357" s="34"/>
      <c r="U357" s="35"/>
      <c r="V357" s="33">
        <f>IFERROR(VLOOKUP(T357,Materiaal!$A$2:$C$24556,3,FALSE)*U357,0)</f>
        <v>0</v>
      </c>
      <c r="W357" s="293"/>
      <c r="X357" s="294"/>
      <c r="Y357" s="33"/>
      <c r="Z357" s="293"/>
      <c r="AA357" s="294"/>
      <c r="AB357" s="33"/>
    </row>
    <row r="358" spans="1:28" ht="14.45" outlineLevel="1">
      <c r="A358" s="29" t="s">
        <v>5392</v>
      </c>
      <c r="B358" s="29" t="s">
        <v>5393</v>
      </c>
      <c r="C358" s="256">
        <f t="shared" si="0"/>
        <v>11.281599999999999</v>
      </c>
      <c r="D358" s="32">
        <v>20</v>
      </c>
      <c r="E358" s="34" t="s">
        <v>5394</v>
      </c>
      <c r="F358" s="35">
        <v>1</v>
      </c>
      <c r="G358" s="33">
        <f>IFERROR(VLOOKUP(E358,Materiaal!$A$2:$C$25052,3,FALSE)*F358,0)</f>
        <v>7.4535999999999998</v>
      </c>
      <c r="H358" s="34" t="s">
        <v>5375</v>
      </c>
      <c r="I358" s="35">
        <v>1</v>
      </c>
      <c r="J358" s="33">
        <f>IFERROR(VLOOKUP(H358,Materiaal!$A$2:$C$25052,3,FALSE)*I358,0)</f>
        <v>1.6295999999999999</v>
      </c>
      <c r="K358" s="34" t="s">
        <v>5334</v>
      </c>
      <c r="L358" s="35">
        <v>1</v>
      </c>
      <c r="M358" s="33">
        <f>IFERROR(VLOOKUP(K358,Materiaal!$A$2:$C$25052,3,FALSE)*L358,0)</f>
        <v>1.1983999999999999</v>
      </c>
      <c r="N358" s="34"/>
      <c r="O358" s="35"/>
      <c r="P358" s="33">
        <f>IFERROR(VLOOKUP(N358,Materiaal!$A$2:$C$25052,3,FALSE)*O358,0)</f>
        <v>0</v>
      </c>
      <c r="Q358" s="34" t="s">
        <v>5335</v>
      </c>
      <c r="R358" s="35">
        <v>1</v>
      </c>
      <c r="S358" s="33">
        <f>IFERROR(VLOOKUP(Q358,Materiaal!$A$2:$C$25052,3,FALSE)*R358,0)</f>
        <v>1</v>
      </c>
      <c r="T358" s="34"/>
      <c r="U358" s="35"/>
      <c r="V358" s="33">
        <f>IFERROR(VLOOKUP(T358,Materiaal!$A$2:$C$24556,3,FALSE)*U358,0)</f>
        <v>0</v>
      </c>
      <c r="W358" s="293"/>
      <c r="X358" s="294"/>
      <c r="Y358" s="33"/>
      <c r="Z358" s="293"/>
      <c r="AA358" s="294"/>
      <c r="AB358" s="33"/>
    </row>
    <row r="359" spans="1:28" ht="14.45" outlineLevel="1">
      <c r="A359" s="29" t="s">
        <v>5395</v>
      </c>
      <c r="B359" s="29" t="s">
        <v>5396</v>
      </c>
      <c r="C359" s="256">
        <f t="shared" si="0"/>
        <v>8.9304000000000006</v>
      </c>
      <c r="D359" s="32">
        <v>20</v>
      </c>
      <c r="E359" s="34" t="s">
        <v>5397</v>
      </c>
      <c r="F359" s="35">
        <v>1</v>
      </c>
      <c r="G359" s="33">
        <f>IFERROR(VLOOKUP(E359,Materiaal!$A$2:$C$25052,3,FALSE)*F359,0)</f>
        <v>4.3680000000000003</v>
      </c>
      <c r="H359" s="34" t="s">
        <v>5398</v>
      </c>
      <c r="I359" s="35">
        <v>1</v>
      </c>
      <c r="J359" s="33">
        <f>IFERROR(VLOOKUP(H359,Materiaal!$A$2:$C$25052,3,FALSE)*I359,0)</f>
        <v>2.3639999999999999</v>
      </c>
      <c r="K359" s="34" t="s">
        <v>5334</v>
      </c>
      <c r="L359" s="35">
        <v>1</v>
      </c>
      <c r="M359" s="33">
        <f>IFERROR(VLOOKUP(K359,Materiaal!$A$2:$C$25052,3,FALSE)*L359,0)</f>
        <v>1.1983999999999999</v>
      </c>
      <c r="N359" s="34"/>
      <c r="O359" s="35"/>
      <c r="P359" s="33">
        <f>IFERROR(VLOOKUP(N359,Materiaal!$A$2:$C$25052,3,FALSE)*O359,0)</f>
        <v>0</v>
      </c>
      <c r="Q359" s="34" t="s">
        <v>5335</v>
      </c>
      <c r="R359" s="35">
        <v>1</v>
      </c>
      <c r="S359" s="33">
        <f>IFERROR(VLOOKUP(Q359,Materiaal!$A$2:$C$25052,3,FALSE)*R359,0)</f>
        <v>1</v>
      </c>
      <c r="T359" s="34"/>
      <c r="U359" s="35"/>
      <c r="V359" s="33">
        <f>IFERROR(VLOOKUP(T359,Materiaal!$A$2:$C$24556,3,FALSE)*U359,0)</f>
        <v>0</v>
      </c>
      <c r="W359" s="293"/>
      <c r="X359" s="294"/>
      <c r="Y359" s="33"/>
      <c r="Z359" s="293"/>
      <c r="AA359" s="294"/>
      <c r="AB359" s="33"/>
    </row>
    <row r="360" spans="1:28" ht="14.45" outlineLevel="1">
      <c r="A360" s="29" t="s">
        <v>3906</v>
      </c>
      <c r="B360" s="29" t="s">
        <v>5399</v>
      </c>
      <c r="C360" s="256">
        <f t="shared" si="0"/>
        <v>11.732399999999998</v>
      </c>
      <c r="D360" s="32">
        <v>20</v>
      </c>
      <c r="E360" s="34" t="s">
        <v>5400</v>
      </c>
      <c r="F360" s="35">
        <v>1</v>
      </c>
      <c r="G360" s="33">
        <f>IFERROR(VLOOKUP(E360,Materiaal!$A$2:$C$25052,3,FALSE)*F360,0)</f>
        <v>7.17</v>
      </c>
      <c r="H360" s="34" t="s">
        <v>5398</v>
      </c>
      <c r="I360" s="35">
        <v>1</v>
      </c>
      <c r="J360" s="33">
        <f>IFERROR(VLOOKUP(H360,Materiaal!$A$2:$C$25052,3,FALSE)*I360,0)</f>
        <v>2.3639999999999999</v>
      </c>
      <c r="K360" s="34" t="s">
        <v>5334</v>
      </c>
      <c r="L360" s="35">
        <v>1</v>
      </c>
      <c r="M360" s="33">
        <f>IFERROR(VLOOKUP(K360,Materiaal!$A$2:$C$25052,3,FALSE)*L360,0)</f>
        <v>1.1983999999999999</v>
      </c>
      <c r="N360" s="34"/>
      <c r="O360" s="35"/>
      <c r="P360" s="33">
        <f>IFERROR(VLOOKUP(N360,Materiaal!$A$2:$C$25052,3,FALSE)*O360,0)</f>
        <v>0</v>
      </c>
      <c r="Q360" s="34" t="s">
        <v>5335</v>
      </c>
      <c r="R360" s="35">
        <v>1</v>
      </c>
      <c r="S360" s="33">
        <f>IFERROR(VLOOKUP(Q360,Materiaal!$A$2:$C$25052,3,FALSE)*R360,0)</f>
        <v>1</v>
      </c>
      <c r="T360" s="34"/>
      <c r="U360" s="35"/>
      <c r="V360" s="33">
        <f>IFERROR(VLOOKUP(T360,Materiaal!$A$2:$C$24556,3,FALSE)*U360,0)</f>
        <v>0</v>
      </c>
      <c r="W360" s="293"/>
      <c r="X360" s="294"/>
      <c r="Y360" s="33"/>
      <c r="Z360" s="293"/>
      <c r="AA360" s="294"/>
      <c r="AB360" s="33"/>
    </row>
    <row r="361" spans="1:28" ht="14.45" outlineLevel="1">
      <c r="A361" s="29" t="s">
        <v>5401</v>
      </c>
      <c r="B361" s="29" t="s">
        <v>5402</v>
      </c>
      <c r="C361" s="256">
        <f t="shared" si="0"/>
        <v>14.837599999999998</v>
      </c>
      <c r="D361" s="32">
        <v>20</v>
      </c>
      <c r="E361" s="34" t="s">
        <v>5394</v>
      </c>
      <c r="F361" s="35">
        <v>1</v>
      </c>
      <c r="G361" s="33">
        <f>IFERROR(VLOOKUP(E361,Materiaal!$A$2:$C$25052,3,FALSE)*F361,0)</f>
        <v>7.4535999999999998</v>
      </c>
      <c r="H361" s="34" t="s">
        <v>5385</v>
      </c>
      <c r="I361" s="35">
        <v>1</v>
      </c>
      <c r="J361" s="33">
        <f>IFERROR(VLOOKUP(H361,Materiaal!$A$2:$C$25052,3,FALSE)*I361,0)</f>
        <v>1.7751999999999999</v>
      </c>
      <c r="K361" s="34" t="s">
        <v>5334</v>
      </c>
      <c r="L361" s="35">
        <v>1</v>
      </c>
      <c r="M361" s="33">
        <f>IFERROR(VLOOKUP(K361,Materiaal!$A$2:$C$25052,3,FALSE)*L361,0)</f>
        <v>1.1983999999999999</v>
      </c>
      <c r="N361" s="34" t="s">
        <v>5357</v>
      </c>
      <c r="O361" s="35">
        <v>1</v>
      </c>
      <c r="P361" s="33">
        <f>IFERROR(VLOOKUP(N361,Materiaal!$A$2:$C$25052,3,FALSE)*O361,0)</f>
        <v>3.4104000000000001</v>
      </c>
      <c r="Q361" s="34" t="s">
        <v>5335</v>
      </c>
      <c r="R361" s="35">
        <v>1</v>
      </c>
      <c r="S361" s="33">
        <f>IFERROR(VLOOKUP(Q361,Materiaal!$A$2:$C$25052,3,FALSE)*R361,0)</f>
        <v>1</v>
      </c>
      <c r="T361" s="34"/>
      <c r="U361" s="35"/>
      <c r="V361" s="33">
        <f>IFERROR(VLOOKUP(T361,Materiaal!$A$2:$C$24556,3,FALSE)*U361,0)</f>
        <v>0</v>
      </c>
      <c r="W361" s="293"/>
      <c r="X361" s="294"/>
      <c r="Y361" s="33"/>
      <c r="Z361" s="293"/>
      <c r="AA361" s="294"/>
      <c r="AB361" s="33"/>
    </row>
    <row r="362" spans="1:28" ht="14.45" outlineLevel="1">
      <c r="A362" s="29" t="s">
        <v>5403</v>
      </c>
      <c r="B362" s="29" t="s">
        <v>5404</v>
      </c>
      <c r="C362" s="256">
        <f t="shared" si="0"/>
        <v>16.621200000000002</v>
      </c>
      <c r="D362" s="32">
        <v>20</v>
      </c>
      <c r="E362" s="34" t="s">
        <v>5397</v>
      </c>
      <c r="F362" s="35">
        <v>1</v>
      </c>
      <c r="G362" s="33">
        <f>IFERROR(VLOOKUP(E362,Materiaal!$A$2:$C$25052,3,FALSE)*F362,0)</f>
        <v>4.3680000000000003</v>
      </c>
      <c r="H362" s="34" t="s">
        <v>5405</v>
      </c>
      <c r="I362" s="35">
        <v>1</v>
      </c>
      <c r="J362" s="33">
        <f>IFERROR(VLOOKUP(H362,Materiaal!$A$2:$C$25052,3,FALSE)*I362,0)</f>
        <v>3.234</v>
      </c>
      <c r="K362" s="34" t="s">
        <v>5334</v>
      </c>
      <c r="L362" s="35">
        <v>1</v>
      </c>
      <c r="M362" s="33">
        <f>IFERROR(VLOOKUP(K362,Materiaal!$A$2:$C$25052,3,FALSE)*L362,0)</f>
        <v>1.1983999999999999</v>
      </c>
      <c r="N362" s="34" t="s">
        <v>5357</v>
      </c>
      <c r="O362" s="35">
        <v>2</v>
      </c>
      <c r="P362" s="33">
        <f>IFERROR(VLOOKUP(N362,Materiaal!$A$2:$C$25052,3,FALSE)*O362,0)</f>
        <v>6.8208000000000002</v>
      </c>
      <c r="Q362" s="34" t="s">
        <v>5335</v>
      </c>
      <c r="R362" s="35">
        <v>1</v>
      </c>
      <c r="S362" s="33">
        <f>IFERROR(VLOOKUP(Q362,Materiaal!$A$2:$C$25052,3,FALSE)*R362,0)</f>
        <v>1</v>
      </c>
      <c r="T362" s="34"/>
      <c r="U362" s="35"/>
      <c r="V362" s="33">
        <f>IFERROR(VLOOKUP(T362,Materiaal!$A$2:$C$24556,3,FALSE)*U362,0)</f>
        <v>0</v>
      </c>
      <c r="W362" s="293"/>
      <c r="X362" s="294"/>
      <c r="Y362" s="33"/>
      <c r="Z362" s="293"/>
      <c r="AA362" s="294"/>
      <c r="AB362" s="33"/>
    </row>
    <row r="363" spans="1:28" ht="14.45" outlineLevel="1">
      <c r="A363" s="29" t="s">
        <v>5406</v>
      </c>
      <c r="B363" s="29" t="s">
        <v>5407</v>
      </c>
      <c r="C363" s="256">
        <f t="shared" si="0"/>
        <v>19.423200000000001</v>
      </c>
      <c r="D363" s="32">
        <v>20</v>
      </c>
      <c r="E363" s="34" t="s">
        <v>5400</v>
      </c>
      <c r="F363" s="35">
        <v>1</v>
      </c>
      <c r="G363" s="33">
        <f>IFERROR(VLOOKUP(E363,Materiaal!$A$2:$C$25052,3,FALSE)*F363,0)</f>
        <v>7.17</v>
      </c>
      <c r="H363" s="34" t="s">
        <v>5405</v>
      </c>
      <c r="I363" s="35">
        <v>1</v>
      </c>
      <c r="J363" s="33">
        <f>IFERROR(VLOOKUP(H363,Materiaal!$A$2:$C$25052,3,FALSE)*I363,0)</f>
        <v>3.234</v>
      </c>
      <c r="K363" s="34" t="s">
        <v>5334</v>
      </c>
      <c r="L363" s="35">
        <v>1</v>
      </c>
      <c r="M363" s="33">
        <f>IFERROR(VLOOKUP(K363,Materiaal!$A$2:$C$25052,3,FALSE)*L363,0)</f>
        <v>1.1983999999999999</v>
      </c>
      <c r="N363" s="34" t="s">
        <v>5357</v>
      </c>
      <c r="O363" s="35">
        <v>2</v>
      </c>
      <c r="P363" s="33">
        <f>IFERROR(VLOOKUP(N363,Materiaal!$A$2:$C$25052,3,FALSE)*O363,0)</f>
        <v>6.8208000000000002</v>
      </c>
      <c r="Q363" s="34" t="s">
        <v>5335</v>
      </c>
      <c r="R363" s="35">
        <v>1</v>
      </c>
      <c r="S363" s="33">
        <f>IFERROR(VLOOKUP(Q363,Materiaal!$A$2:$C$25052,3,FALSE)*R363,0)</f>
        <v>1</v>
      </c>
      <c r="T363" s="34"/>
      <c r="U363" s="35"/>
      <c r="V363" s="33">
        <f>IFERROR(VLOOKUP(T363,Materiaal!$A$2:$C$24556,3,FALSE)*U363,0)</f>
        <v>0</v>
      </c>
      <c r="W363" s="293"/>
      <c r="X363" s="294"/>
      <c r="Y363" s="33"/>
      <c r="Z363" s="293"/>
      <c r="AA363" s="294"/>
      <c r="AB363" s="33"/>
    </row>
    <row r="364" spans="1:28" ht="14.45" outlineLevel="1">
      <c r="A364" s="29" t="s">
        <v>5408</v>
      </c>
      <c r="B364" s="29" t="s">
        <v>5409</v>
      </c>
      <c r="C364" s="256">
        <f t="shared" si="0"/>
        <v>17.636400000000002</v>
      </c>
      <c r="D364" s="32">
        <v>25</v>
      </c>
      <c r="E364" s="34" t="s">
        <v>5410</v>
      </c>
      <c r="F364" s="35">
        <v>1</v>
      </c>
      <c r="G364" s="33">
        <f>IFERROR(VLOOKUP(E364,Materiaal!$A$2:$C$25052,3,FALSE)*F364,0)</f>
        <v>15.438000000000001</v>
      </c>
      <c r="H364" s="34"/>
      <c r="I364" s="35"/>
      <c r="J364" s="33">
        <f>IFERROR(VLOOKUP(H364,Materiaal!$A$2:$C$25052,3,FALSE)*I364,0)</f>
        <v>0</v>
      </c>
      <c r="K364" s="34" t="s">
        <v>5334</v>
      </c>
      <c r="L364" s="35">
        <v>1</v>
      </c>
      <c r="M364" s="33">
        <f>IFERROR(VLOOKUP(K364,Materiaal!$A$2:$C$25052,3,FALSE)*L364,0)</f>
        <v>1.1983999999999999</v>
      </c>
      <c r="N364" s="34"/>
      <c r="O364" s="35"/>
      <c r="P364" s="33">
        <f>IFERROR(VLOOKUP(N364,Materiaal!$A$2:$C$25052,3,FALSE)*O364,0)</f>
        <v>0</v>
      </c>
      <c r="Q364" s="34" t="s">
        <v>5335</v>
      </c>
      <c r="R364" s="35">
        <v>1</v>
      </c>
      <c r="S364" s="33">
        <f>IFERROR(VLOOKUP(Q364,Materiaal!$A$2:$C$25052,3,FALSE)*R364,0)</f>
        <v>1</v>
      </c>
      <c r="T364" s="34"/>
      <c r="U364" s="35"/>
      <c r="V364" s="33">
        <f>IFERROR(VLOOKUP(T364,Materiaal!$A$2:$C$24556,3,FALSE)*U364,0)</f>
        <v>0</v>
      </c>
      <c r="W364" s="293"/>
      <c r="X364" s="294"/>
      <c r="Y364" s="33"/>
      <c r="Z364" s="293"/>
      <c r="AA364" s="294"/>
      <c r="AB364" s="33"/>
    </row>
    <row r="365" spans="1:28" ht="14.45" outlineLevel="1">
      <c r="A365" s="29" t="s">
        <v>5411</v>
      </c>
      <c r="B365" s="29" t="s">
        <v>5412</v>
      </c>
      <c r="C365" s="256">
        <f t="shared" si="0"/>
        <v>11.7744</v>
      </c>
      <c r="D365" s="32">
        <v>20</v>
      </c>
      <c r="E365" s="34" t="s">
        <v>5377</v>
      </c>
      <c r="F365" s="35">
        <v>1</v>
      </c>
      <c r="G365" s="33">
        <f>IFERROR(VLOOKUP(E365,Materiaal!$A$2:$C$25052,3,FALSE)*F365,0)</f>
        <v>4.9951999999999996</v>
      </c>
      <c r="H365" s="34" t="s">
        <v>5413</v>
      </c>
      <c r="I365" s="35">
        <v>1</v>
      </c>
      <c r="J365" s="33">
        <f>IFERROR(VLOOKUP(H365,Materiaal!$A$2:$C$25052,3,FALSE)*I365,0)</f>
        <v>4.5808</v>
      </c>
      <c r="K365" s="34" t="s">
        <v>5334</v>
      </c>
      <c r="L365" s="35">
        <v>1</v>
      </c>
      <c r="M365" s="33">
        <f>IFERROR(VLOOKUP(K365,Materiaal!$A$2:$C$25052,3,FALSE)*L365,0)</f>
        <v>1.1983999999999999</v>
      </c>
      <c r="N365" s="34"/>
      <c r="O365" s="35"/>
      <c r="P365" s="33">
        <f>IFERROR(VLOOKUP(N365,Materiaal!$A$2:$C$25052,3,FALSE)*O365,0)</f>
        <v>0</v>
      </c>
      <c r="Q365" s="34" t="s">
        <v>5335</v>
      </c>
      <c r="R365" s="35">
        <v>1</v>
      </c>
      <c r="S365" s="33">
        <f>IFERROR(VLOOKUP(Q365,Materiaal!$A$2:$C$25052,3,FALSE)*R365,0)</f>
        <v>1</v>
      </c>
      <c r="T365" s="34"/>
      <c r="U365" s="35"/>
      <c r="V365" s="33">
        <f>IFERROR(VLOOKUP(T365,Materiaal!$A$2:$C$24556,3,FALSE)*U365,0)</f>
        <v>0</v>
      </c>
      <c r="W365" s="293"/>
      <c r="X365" s="294"/>
      <c r="Y365" s="33"/>
      <c r="Z365" s="293"/>
      <c r="AA365" s="294"/>
      <c r="AB365" s="33"/>
    </row>
    <row r="366" spans="1:28" ht="14.45" outlineLevel="1">
      <c r="A366" s="29" t="s">
        <v>5414</v>
      </c>
      <c r="B366" s="29" t="s">
        <v>5415</v>
      </c>
      <c r="C366" s="256">
        <f t="shared" si="0"/>
        <v>9.702399999999999</v>
      </c>
      <c r="D366" s="32">
        <v>20</v>
      </c>
      <c r="E366" s="34" t="s">
        <v>5380</v>
      </c>
      <c r="F366" s="35">
        <v>1</v>
      </c>
      <c r="G366" s="33">
        <f>IFERROR(VLOOKUP(E366,Materiaal!$A$2:$C$25052,3,FALSE)*F366,0)</f>
        <v>2.9232</v>
      </c>
      <c r="H366" s="34" t="s">
        <v>5413</v>
      </c>
      <c r="I366" s="35">
        <v>1</v>
      </c>
      <c r="J366" s="33">
        <f>IFERROR(VLOOKUP(H366,Materiaal!$A$2:$C$25052,3,FALSE)*I366,0)</f>
        <v>4.5808</v>
      </c>
      <c r="K366" s="34" t="s">
        <v>5334</v>
      </c>
      <c r="L366" s="35">
        <v>1</v>
      </c>
      <c r="M366" s="33">
        <f>IFERROR(VLOOKUP(K366,Materiaal!$A$2:$C$25052,3,FALSE)*L366,0)</f>
        <v>1.1983999999999999</v>
      </c>
      <c r="N366" s="34"/>
      <c r="O366" s="35"/>
      <c r="P366" s="33">
        <f>IFERROR(VLOOKUP(N366,Materiaal!$A$2:$C$25052,3,FALSE)*O366,0)</f>
        <v>0</v>
      </c>
      <c r="Q366" s="34" t="s">
        <v>5335</v>
      </c>
      <c r="R366" s="35">
        <v>1</v>
      </c>
      <c r="S366" s="33">
        <f>IFERROR(VLOOKUP(Q366,Materiaal!$A$2:$C$25052,3,FALSE)*R366,0)</f>
        <v>1</v>
      </c>
      <c r="T366" s="34"/>
      <c r="U366" s="35"/>
      <c r="V366" s="33">
        <f>IFERROR(VLOOKUP(T366,Materiaal!$A$2:$C$24556,3,FALSE)*U366,0)</f>
        <v>0</v>
      </c>
      <c r="W366" s="293"/>
      <c r="X366" s="294"/>
      <c r="Y366" s="33"/>
      <c r="Z366" s="293"/>
      <c r="AA366" s="294"/>
      <c r="AB366" s="33"/>
    </row>
    <row r="367" spans="1:28" ht="14.45" outlineLevel="1">
      <c r="A367" s="29" t="s">
        <v>5416</v>
      </c>
      <c r="B367" s="29" t="s">
        <v>5417</v>
      </c>
      <c r="C367" s="256">
        <f t="shared" si="0"/>
        <v>12.704000000000001</v>
      </c>
      <c r="D367" s="32">
        <v>20</v>
      </c>
      <c r="E367" s="34" t="s">
        <v>5382</v>
      </c>
      <c r="F367" s="35">
        <v>1</v>
      </c>
      <c r="G367" s="33">
        <f>IFERROR(VLOOKUP(E367,Materiaal!$A$2:$C$25052,3,FALSE)*F367,0)</f>
        <v>5.9248000000000003</v>
      </c>
      <c r="H367" s="34" t="s">
        <v>5413</v>
      </c>
      <c r="I367" s="35">
        <v>1</v>
      </c>
      <c r="J367" s="33">
        <f>IFERROR(VLOOKUP(H367,Materiaal!$A$2:$C$25052,3,FALSE)*I367,0)</f>
        <v>4.5808</v>
      </c>
      <c r="K367" s="34" t="s">
        <v>5334</v>
      </c>
      <c r="L367" s="35">
        <v>1</v>
      </c>
      <c r="M367" s="33">
        <f>IFERROR(VLOOKUP(K367,Materiaal!$A$2:$C$25052,3,FALSE)*L367,0)</f>
        <v>1.1983999999999999</v>
      </c>
      <c r="N367" s="34"/>
      <c r="O367" s="35"/>
      <c r="P367" s="33">
        <f>IFERROR(VLOOKUP(N367,Materiaal!$A$2:$C$25052,3,FALSE)*O367,0)</f>
        <v>0</v>
      </c>
      <c r="Q367" s="34" t="s">
        <v>5335</v>
      </c>
      <c r="R367" s="35">
        <v>1</v>
      </c>
      <c r="S367" s="33">
        <f>IFERROR(VLOOKUP(Q367,Materiaal!$A$2:$C$25052,3,FALSE)*R367,0)</f>
        <v>1</v>
      </c>
      <c r="T367" s="34"/>
      <c r="U367" s="35"/>
      <c r="V367" s="33">
        <f>IFERROR(VLOOKUP(T367,Materiaal!$A$2:$C$24556,3,FALSE)*U367,0)</f>
        <v>0</v>
      </c>
      <c r="W367" s="293"/>
      <c r="X367" s="294"/>
      <c r="Y367" s="33"/>
      <c r="Z367" s="293"/>
      <c r="AA367" s="294"/>
      <c r="AB367" s="33"/>
    </row>
    <row r="368" spans="1:28" ht="14.45" outlineLevel="1">
      <c r="A368" s="29" t="s">
        <v>5418</v>
      </c>
      <c r="B368" s="29" t="s">
        <v>5419</v>
      </c>
      <c r="C368" s="256">
        <f t="shared" si="0"/>
        <v>10.1096</v>
      </c>
      <c r="D368" s="32">
        <v>20</v>
      </c>
      <c r="E368" s="34" t="s">
        <v>5420</v>
      </c>
      <c r="F368" s="35">
        <v>1</v>
      </c>
      <c r="G368" s="33">
        <f>IFERROR(VLOOKUP(E368,Materiaal!$A$2:$C$25052,3,FALSE)*F368,0)</f>
        <v>4.3231999999999999</v>
      </c>
      <c r="H368" s="34" t="s">
        <v>5421</v>
      </c>
      <c r="I368" s="35">
        <v>1</v>
      </c>
      <c r="J368" s="33">
        <f>IFERROR(VLOOKUP(H368,Materiaal!$A$2:$C$25052,3,FALSE)*I368,0)</f>
        <v>3.5880000000000001</v>
      </c>
      <c r="K368" s="34" t="s">
        <v>5334</v>
      </c>
      <c r="L368" s="35">
        <v>1</v>
      </c>
      <c r="M368" s="33">
        <f>IFERROR(VLOOKUP(K368,Materiaal!$A$2:$C$25052,3,FALSE)*L368,0)</f>
        <v>1.1983999999999999</v>
      </c>
      <c r="N368" s="34"/>
      <c r="O368" s="35"/>
      <c r="P368" s="33">
        <f>IFERROR(VLOOKUP(N368,Materiaal!$A$2:$C$25052,3,FALSE)*O368,0)</f>
        <v>0</v>
      </c>
      <c r="Q368" s="34" t="s">
        <v>5335</v>
      </c>
      <c r="R368" s="35">
        <v>1</v>
      </c>
      <c r="S368" s="33">
        <f>IFERROR(VLOOKUP(Q368,Materiaal!$A$2:$C$25052,3,FALSE)*R368,0)</f>
        <v>1</v>
      </c>
      <c r="T368" s="34"/>
      <c r="U368" s="35"/>
      <c r="V368" s="33">
        <f>IFERROR(VLOOKUP(T368,Materiaal!$A$2:$C$24556,3,FALSE)*U368,0)</f>
        <v>0</v>
      </c>
      <c r="W368" s="293"/>
      <c r="X368" s="294"/>
      <c r="Y368" s="33"/>
      <c r="Z368" s="293"/>
      <c r="AA368" s="294"/>
      <c r="AB368" s="33"/>
    </row>
    <row r="369" spans="1:28" ht="14.45" outlineLevel="1">
      <c r="A369" s="29"/>
      <c r="B369" s="29"/>
      <c r="C369" s="256">
        <f t="shared" si="0"/>
        <v>0</v>
      </c>
      <c r="D369" s="32"/>
      <c r="E369" s="34"/>
      <c r="F369" s="35"/>
      <c r="G369" s="33">
        <f>IFERROR(VLOOKUP(E369,Materiaal!$A$2:$C$25052,3,FALSE)*F369,0)</f>
        <v>0</v>
      </c>
      <c r="H369" s="34"/>
      <c r="I369" s="35"/>
      <c r="J369" s="33">
        <f>IFERROR(VLOOKUP(H369,Materiaal!$A$2:$C$25052,3,FALSE)*I369,0)</f>
        <v>0</v>
      </c>
      <c r="K369" s="34"/>
      <c r="L369" s="35"/>
      <c r="M369" s="33">
        <f>IFERROR(VLOOKUP(K369,Materiaal!$A$2:$C$25052,3,FALSE)*L369,0)</f>
        <v>0</v>
      </c>
      <c r="N369" s="34"/>
      <c r="O369" s="35"/>
      <c r="P369" s="33">
        <f>IFERROR(VLOOKUP(N369,Materiaal!$A$2:$C$25052,3,FALSE)*O369,0)</f>
        <v>0</v>
      </c>
      <c r="Q369" s="34"/>
      <c r="R369" s="35"/>
      <c r="S369" s="33">
        <f>IFERROR(VLOOKUP(Q369,Materiaal!$A$2:$C$25052,3,FALSE)*R369,0)</f>
        <v>0</v>
      </c>
      <c r="T369" s="34"/>
      <c r="U369" s="35"/>
      <c r="V369" s="33">
        <f>IFERROR(VLOOKUP(T369,Materiaal!$A$2:$C$24556,3,FALSE)*U369,0)</f>
        <v>0</v>
      </c>
      <c r="W369" s="293"/>
      <c r="X369" s="294"/>
      <c r="Y369" s="33"/>
      <c r="Z369" s="293"/>
      <c r="AA369" s="294"/>
      <c r="AB369" s="33"/>
    </row>
    <row r="370" spans="1:28" ht="14.45" outlineLevel="1">
      <c r="A370" s="29" t="s">
        <v>5422</v>
      </c>
      <c r="B370" s="29" t="s">
        <v>5423</v>
      </c>
      <c r="C370" s="256">
        <f t="shared" si="0"/>
        <v>51.374400000000001</v>
      </c>
      <c r="D370" s="32">
        <v>20</v>
      </c>
      <c r="E370" s="34" t="s">
        <v>5424</v>
      </c>
      <c r="F370" s="35">
        <v>1</v>
      </c>
      <c r="G370" s="33">
        <f>IFERROR(VLOOKUP(E370,Materiaal!$A$2:$C$25052,3,FALSE)*F370,0)</f>
        <v>44.292000000000002</v>
      </c>
      <c r="H370" s="34" t="s">
        <v>5425</v>
      </c>
      <c r="I370" s="35">
        <v>1</v>
      </c>
      <c r="J370" s="33">
        <f>IFERROR(VLOOKUP(H370,Materiaal!$A$2:$C$25052,3,FALSE)*I370,0)</f>
        <v>4.8840000000000003</v>
      </c>
      <c r="K370" s="34" t="s">
        <v>5334</v>
      </c>
      <c r="L370" s="35">
        <v>1</v>
      </c>
      <c r="M370" s="33">
        <f>IFERROR(VLOOKUP(K370,Materiaal!$A$2:$C$25052,3,FALSE)*L370,0)</f>
        <v>1.1983999999999999</v>
      </c>
      <c r="N370" s="34"/>
      <c r="O370" s="35"/>
      <c r="P370" s="33">
        <f>IFERROR(VLOOKUP(N370,Materiaal!$A$2:$C$25052,3,FALSE)*O370,0)</f>
        <v>0</v>
      </c>
      <c r="Q370" s="34" t="s">
        <v>5335</v>
      </c>
      <c r="R370" s="35">
        <v>1</v>
      </c>
      <c r="S370" s="33">
        <f>IFERROR(VLOOKUP(Q370,Materiaal!$A$2:$C$25052,3,FALSE)*R370,0)</f>
        <v>1</v>
      </c>
      <c r="T370" s="34"/>
      <c r="U370" s="35"/>
      <c r="V370" s="33">
        <f>IFERROR(VLOOKUP(T370,Materiaal!$A$2:$C$24556,3,FALSE)*U370,0)</f>
        <v>0</v>
      </c>
      <c r="W370" s="293"/>
      <c r="X370" s="294"/>
      <c r="Y370" s="33"/>
      <c r="Z370" s="293"/>
      <c r="AA370" s="294"/>
      <c r="AB370" s="33"/>
    </row>
    <row r="371" spans="1:28" ht="14.45" outlineLevel="1">
      <c r="A371" s="29" t="s">
        <v>5426</v>
      </c>
      <c r="B371" s="29" t="s">
        <v>5427</v>
      </c>
      <c r="C371" s="256">
        <f t="shared" si="0"/>
        <v>55.964399999999998</v>
      </c>
      <c r="D371" s="32">
        <v>20</v>
      </c>
      <c r="E371" s="34" t="s">
        <v>5428</v>
      </c>
      <c r="F371" s="35">
        <v>1</v>
      </c>
      <c r="G371" s="33">
        <f>IFERROR(VLOOKUP(E371,Materiaal!$A$2:$C$25052,3,FALSE)*F371,0)</f>
        <v>48.881999999999998</v>
      </c>
      <c r="H371" s="34" t="s">
        <v>5429</v>
      </c>
      <c r="I371" s="35">
        <v>1</v>
      </c>
      <c r="J371" s="33">
        <f>IFERROR(VLOOKUP(H371,Materiaal!$A$2:$C$25052,3,FALSE)*I371,0)</f>
        <v>4.8840000000000003</v>
      </c>
      <c r="K371" s="34" t="s">
        <v>5334</v>
      </c>
      <c r="L371" s="35">
        <v>1</v>
      </c>
      <c r="M371" s="33">
        <f>IFERROR(VLOOKUP(K371,Materiaal!$A$2:$C$25052,3,FALSE)*L371,0)</f>
        <v>1.1983999999999999</v>
      </c>
      <c r="N371" s="34"/>
      <c r="O371" s="35"/>
      <c r="P371" s="33">
        <f>IFERROR(VLOOKUP(N371,Materiaal!$A$2:$C$25052,3,FALSE)*O371,0)</f>
        <v>0</v>
      </c>
      <c r="Q371" s="34" t="s">
        <v>5335</v>
      </c>
      <c r="R371" s="35">
        <v>1</v>
      </c>
      <c r="S371" s="33">
        <f>IFERROR(VLOOKUP(Q371,Materiaal!$A$2:$C$25052,3,FALSE)*R371,0)</f>
        <v>1</v>
      </c>
      <c r="T371" s="34"/>
      <c r="U371" s="35"/>
      <c r="V371" s="33">
        <f>IFERROR(VLOOKUP(T371,Materiaal!$A$2:$C$24556,3,FALSE)*U371,0)</f>
        <v>0</v>
      </c>
      <c r="W371" s="293"/>
      <c r="X371" s="294"/>
      <c r="Y371" s="33"/>
      <c r="Z371" s="293"/>
      <c r="AA371" s="294"/>
      <c r="AB371" s="33"/>
    </row>
    <row r="372" spans="1:28" ht="14.45" outlineLevel="1">
      <c r="A372" s="29"/>
      <c r="B372" s="29"/>
      <c r="C372" s="256">
        <f t="shared" si="0"/>
        <v>0</v>
      </c>
      <c r="D372" s="32"/>
      <c r="E372" s="34"/>
      <c r="F372" s="35"/>
      <c r="G372" s="33">
        <f>IFERROR(VLOOKUP(E372,Materiaal!$A$2:$C$25052,3,FALSE)*F372,0)</f>
        <v>0</v>
      </c>
      <c r="H372" s="34"/>
      <c r="I372" s="35"/>
      <c r="J372" s="33">
        <f>IFERROR(VLOOKUP(H372,Materiaal!$A$2:$C$25052,3,FALSE)*I372,0)</f>
        <v>0</v>
      </c>
      <c r="K372" s="34"/>
      <c r="L372" s="35"/>
      <c r="M372" s="33">
        <f>IFERROR(VLOOKUP(K372,Materiaal!$A$2:$C$25052,3,FALSE)*L372,0)</f>
        <v>0</v>
      </c>
      <c r="N372" s="34"/>
      <c r="O372" s="35"/>
      <c r="P372" s="33">
        <f>IFERROR(VLOOKUP(N372,Materiaal!$A$2:$C$25052,3,FALSE)*O372,0)</f>
        <v>0</v>
      </c>
      <c r="Q372" s="34"/>
      <c r="R372" s="35"/>
      <c r="S372" s="33">
        <f>IFERROR(VLOOKUP(Q372,Materiaal!$A$2:$C$25052,3,FALSE)*R372,0)</f>
        <v>0</v>
      </c>
      <c r="T372" s="34"/>
      <c r="U372" s="35"/>
      <c r="V372" s="33">
        <f>IFERROR(VLOOKUP(T372,Materiaal!$A$2:$C$24556,3,FALSE)*U372,0)</f>
        <v>0</v>
      </c>
      <c r="W372" s="293"/>
      <c r="X372" s="294"/>
      <c r="Y372" s="33"/>
      <c r="Z372" s="293"/>
      <c r="AA372" s="294"/>
      <c r="AB372" s="33"/>
    </row>
    <row r="373" spans="1:28" ht="14.45" outlineLevel="1">
      <c r="A373" s="29" t="s">
        <v>5430</v>
      </c>
      <c r="B373" s="29" t="s">
        <v>5431</v>
      </c>
      <c r="C373" s="256">
        <f t="shared" si="0"/>
        <v>13.7424</v>
      </c>
      <c r="D373" s="32">
        <v>20</v>
      </c>
      <c r="E373" s="34" t="s">
        <v>5432</v>
      </c>
      <c r="F373" s="35">
        <v>1</v>
      </c>
      <c r="G373" s="33">
        <f>IFERROR(VLOOKUP(E373,Materiaal!$A$2:$C$25052,3,FALSE)*F373,0)</f>
        <v>8.8979999999999997</v>
      </c>
      <c r="H373" s="34" t="s">
        <v>5433</v>
      </c>
      <c r="I373" s="35">
        <v>1</v>
      </c>
      <c r="J373" s="33">
        <f>IFERROR(VLOOKUP(H373,Materiaal!$A$2:$C$25052,3,FALSE)*I373,0)</f>
        <v>2.6459999999999999</v>
      </c>
      <c r="K373" s="34" t="s">
        <v>5334</v>
      </c>
      <c r="L373" s="35">
        <v>1</v>
      </c>
      <c r="M373" s="33">
        <f>IFERROR(VLOOKUP(K373,Materiaal!$A$2:$C$25052,3,FALSE)*L373,0)</f>
        <v>1.1983999999999999</v>
      </c>
      <c r="N373" s="34"/>
      <c r="O373" s="35"/>
      <c r="P373" s="33">
        <f>IFERROR(VLOOKUP(N373,Materiaal!$A$2:$C$25052,3,FALSE)*O373,0)</f>
        <v>0</v>
      </c>
      <c r="Q373" s="34" t="s">
        <v>5335</v>
      </c>
      <c r="R373" s="35">
        <v>1</v>
      </c>
      <c r="S373" s="33">
        <f>IFERROR(VLOOKUP(Q373,Materiaal!$A$2:$C$25052,3,FALSE)*R373,0)</f>
        <v>1</v>
      </c>
      <c r="T373" s="34"/>
      <c r="U373" s="35"/>
      <c r="V373" s="33">
        <f>IFERROR(VLOOKUP(T373,Materiaal!$A$2:$C$24556,3,FALSE)*U373,0)</f>
        <v>0</v>
      </c>
      <c r="W373" s="293"/>
      <c r="X373" s="294"/>
      <c r="Y373" s="33"/>
      <c r="Z373" s="293"/>
      <c r="AA373" s="294"/>
      <c r="AB373" s="33"/>
    </row>
    <row r="374" spans="1:28" ht="14.45" outlineLevel="1">
      <c r="A374" s="29" t="s">
        <v>5434</v>
      </c>
      <c r="B374" s="29" t="s">
        <v>5435</v>
      </c>
      <c r="C374" s="256">
        <f t="shared" si="0"/>
        <v>14.918399999999998</v>
      </c>
      <c r="D374" s="32">
        <v>20</v>
      </c>
      <c r="E374" s="34" t="s">
        <v>5436</v>
      </c>
      <c r="F374" s="35">
        <v>1</v>
      </c>
      <c r="G374" s="33">
        <f>IFERROR(VLOOKUP(E374,Materiaal!$A$2:$C$25052,3,FALSE)*F374,0)</f>
        <v>8.8979999999999997</v>
      </c>
      <c r="H374" s="34" t="s">
        <v>5437</v>
      </c>
      <c r="I374" s="35">
        <v>1</v>
      </c>
      <c r="J374" s="33">
        <f>IFERROR(VLOOKUP(H374,Materiaal!$A$2:$C$25052,3,FALSE)*I374,0)</f>
        <v>3.8220000000000001</v>
      </c>
      <c r="K374" s="34" t="s">
        <v>5334</v>
      </c>
      <c r="L374" s="35">
        <v>1</v>
      </c>
      <c r="M374" s="33">
        <f>IFERROR(VLOOKUP(K374,Materiaal!$A$2:$C$25052,3,FALSE)*L374,0)</f>
        <v>1.1983999999999999</v>
      </c>
      <c r="N374" s="34"/>
      <c r="O374" s="35"/>
      <c r="P374" s="33">
        <f>IFERROR(VLOOKUP(N374,Materiaal!$A$2:$C$25052,3,FALSE)*O374,0)</f>
        <v>0</v>
      </c>
      <c r="Q374" s="34" t="s">
        <v>5335</v>
      </c>
      <c r="R374" s="35">
        <v>1</v>
      </c>
      <c r="S374" s="33">
        <f>IFERROR(VLOOKUP(Q374,Materiaal!$A$2:$C$25052,3,FALSE)*R374,0)</f>
        <v>1</v>
      </c>
      <c r="T374" s="34"/>
      <c r="U374" s="35"/>
      <c r="V374" s="33">
        <f>IFERROR(VLOOKUP(T374,Materiaal!$A$2:$C$24556,3,FALSE)*U374,0)</f>
        <v>0</v>
      </c>
      <c r="W374" s="293"/>
      <c r="X374" s="294"/>
      <c r="Y374" s="33"/>
      <c r="Z374" s="293"/>
      <c r="AA374" s="294"/>
      <c r="AB374" s="33"/>
    </row>
    <row r="375" spans="1:28" ht="14.45" outlineLevel="1">
      <c r="A375" s="29" t="s">
        <v>5438</v>
      </c>
      <c r="B375" s="29" t="s">
        <v>5439</v>
      </c>
      <c r="C375" s="256">
        <f t="shared" si="0"/>
        <v>14.918399999999998</v>
      </c>
      <c r="D375" s="32">
        <v>20</v>
      </c>
      <c r="E375" s="34" t="s">
        <v>5440</v>
      </c>
      <c r="F375" s="35">
        <v>1</v>
      </c>
      <c r="G375" s="33">
        <f>IFERROR(VLOOKUP(E375,Materiaal!$A$2:$C$25052,3,FALSE)*F375,0)</f>
        <v>8.8979999999999997</v>
      </c>
      <c r="H375" s="34" t="s">
        <v>5441</v>
      </c>
      <c r="I375" s="35">
        <v>1</v>
      </c>
      <c r="J375" s="33">
        <f>IFERROR(VLOOKUP(H375,Materiaal!$A$2:$C$25052,3,FALSE)*I375,0)</f>
        <v>3.8220000000000001</v>
      </c>
      <c r="K375" s="34" t="s">
        <v>5334</v>
      </c>
      <c r="L375" s="35">
        <v>1</v>
      </c>
      <c r="M375" s="33">
        <f>IFERROR(VLOOKUP(K375,Materiaal!$A$2:$C$25052,3,FALSE)*L375,0)</f>
        <v>1.1983999999999999</v>
      </c>
      <c r="N375" s="34"/>
      <c r="O375" s="35"/>
      <c r="P375" s="33">
        <f>IFERROR(VLOOKUP(N375,Materiaal!$A$2:$C$25052,3,FALSE)*O375,0)</f>
        <v>0</v>
      </c>
      <c r="Q375" s="34" t="s">
        <v>5335</v>
      </c>
      <c r="R375" s="35">
        <v>1</v>
      </c>
      <c r="S375" s="33">
        <f>IFERROR(VLOOKUP(Q375,Materiaal!$A$2:$C$25052,3,FALSE)*R375,0)</f>
        <v>1</v>
      </c>
      <c r="T375" s="34"/>
      <c r="U375" s="35"/>
      <c r="V375" s="33">
        <f>IFERROR(VLOOKUP(T375,Materiaal!$A$2:$C$24556,3,FALSE)*U375,0)</f>
        <v>0</v>
      </c>
      <c r="W375" s="293"/>
      <c r="X375" s="294"/>
      <c r="Y375" s="33"/>
      <c r="Z375" s="293"/>
      <c r="AA375" s="294"/>
      <c r="AB375" s="33"/>
    </row>
    <row r="376" spans="1:28" ht="14.45" outlineLevel="1">
      <c r="A376" s="29"/>
      <c r="B376" s="29"/>
      <c r="C376" s="256">
        <f t="shared" si="0"/>
        <v>0</v>
      </c>
      <c r="D376" s="32"/>
      <c r="E376" s="34"/>
      <c r="F376" s="35"/>
      <c r="G376" s="33">
        <f>IFERROR(VLOOKUP(E376,Materiaal!$A$2:$C$25052,3,FALSE)*F376,0)</f>
        <v>0</v>
      </c>
      <c r="H376" s="34"/>
      <c r="I376" s="35"/>
      <c r="J376" s="33">
        <f>IFERROR(VLOOKUP(H376,Materiaal!$A$2:$C$25052,3,FALSE)*I376,0)</f>
        <v>0</v>
      </c>
      <c r="K376" s="34"/>
      <c r="L376" s="35"/>
      <c r="M376" s="33">
        <f>IFERROR(VLOOKUP(K376,Materiaal!$A$2:$C$25052,3,FALSE)*L376,0)</f>
        <v>0</v>
      </c>
      <c r="N376" s="34"/>
      <c r="O376" s="35"/>
      <c r="P376" s="33">
        <f>IFERROR(VLOOKUP(N376,Materiaal!$A$2:$C$25052,3,FALSE)*O376,0)</f>
        <v>0</v>
      </c>
      <c r="Q376" s="34"/>
      <c r="R376" s="35"/>
      <c r="S376" s="33">
        <f>IFERROR(VLOOKUP(Q376,Materiaal!$A$2:$C$25052,3,FALSE)*R376,0)</f>
        <v>0</v>
      </c>
      <c r="T376" s="34"/>
      <c r="U376" s="35"/>
      <c r="V376" s="33">
        <f>IFERROR(VLOOKUP(T376,Materiaal!$A$2:$C$24556,3,FALSE)*U376,0)</f>
        <v>0</v>
      </c>
      <c r="W376" s="293"/>
      <c r="X376" s="294"/>
      <c r="Y376" s="33"/>
      <c r="Z376" s="293"/>
      <c r="AA376" s="294"/>
      <c r="AB376" s="33"/>
    </row>
    <row r="377" spans="1:28" ht="14.45" outlineLevel="1">
      <c r="A377" s="29" t="s">
        <v>3936</v>
      </c>
      <c r="B377" s="29" t="s">
        <v>5442</v>
      </c>
      <c r="C377" s="256">
        <f t="shared" si="0"/>
        <v>7.6584000000000003</v>
      </c>
      <c r="D377" s="32">
        <v>20</v>
      </c>
      <c r="E377" s="34" t="s">
        <v>5443</v>
      </c>
      <c r="F377" s="35">
        <v>1</v>
      </c>
      <c r="G377" s="33">
        <f>IFERROR(VLOOKUP(E377,Materiaal!$A$2:$C$25052,3,FALSE)*F377,0)</f>
        <v>3.8304</v>
      </c>
      <c r="H377" s="34" t="s">
        <v>5375</v>
      </c>
      <c r="I377" s="35">
        <v>1</v>
      </c>
      <c r="J377" s="33">
        <f>IFERROR(VLOOKUP(H377,Materiaal!$A$2:$C$25052,3,FALSE)*I377,0)</f>
        <v>1.6295999999999999</v>
      </c>
      <c r="K377" s="34" t="s">
        <v>5334</v>
      </c>
      <c r="L377" s="35">
        <v>1</v>
      </c>
      <c r="M377" s="33">
        <f>IFERROR(VLOOKUP(K377,Materiaal!$A$2:$C$25052,3,FALSE)*L377,0)</f>
        <v>1.1983999999999999</v>
      </c>
      <c r="N377" s="34"/>
      <c r="O377" s="35"/>
      <c r="P377" s="33">
        <f>IFERROR(VLOOKUP(N377,Materiaal!$A$2:$C$25052,3,FALSE)*O377,0)</f>
        <v>0</v>
      </c>
      <c r="Q377" s="34" t="s">
        <v>5335</v>
      </c>
      <c r="R377" s="35">
        <v>1</v>
      </c>
      <c r="S377" s="33">
        <f>IFERROR(VLOOKUP(Q377,Materiaal!$A$2:$C$25052,3,FALSE)*R377,0)</f>
        <v>1</v>
      </c>
      <c r="T377" s="34"/>
      <c r="U377" s="35"/>
      <c r="V377" s="33">
        <f>IFERROR(VLOOKUP(T377,Materiaal!$A$2:$C$24556,3,FALSE)*U377,0)</f>
        <v>0</v>
      </c>
      <c r="W377" s="293"/>
      <c r="X377" s="294"/>
      <c r="Y377" s="33"/>
      <c r="Z377" s="293"/>
      <c r="AA377" s="294"/>
      <c r="AB377" s="33"/>
    </row>
    <row r="378" spans="1:28" ht="14.45" outlineLevel="1">
      <c r="A378" s="29" t="s">
        <v>5444</v>
      </c>
      <c r="B378" s="29" t="s">
        <v>5445</v>
      </c>
      <c r="C378" s="256">
        <f t="shared" si="0"/>
        <v>11.214400000000001</v>
      </c>
      <c r="D378" s="32">
        <v>20</v>
      </c>
      <c r="E378" s="34" t="s">
        <v>5443</v>
      </c>
      <c r="F378" s="35">
        <v>1</v>
      </c>
      <c r="G378" s="33">
        <f>IFERROR(VLOOKUP(E378,Materiaal!$A$2:$C$25052,3,FALSE)*F378,0)</f>
        <v>3.8304</v>
      </c>
      <c r="H378" s="34" t="s">
        <v>5385</v>
      </c>
      <c r="I378" s="35">
        <v>1</v>
      </c>
      <c r="J378" s="33">
        <f>IFERROR(VLOOKUP(H378,Materiaal!$A$2:$C$25052,3,FALSE)*I378,0)</f>
        <v>1.7751999999999999</v>
      </c>
      <c r="K378" s="34" t="s">
        <v>5334</v>
      </c>
      <c r="L378" s="35">
        <v>1</v>
      </c>
      <c r="M378" s="33">
        <f>IFERROR(VLOOKUP(K378,Materiaal!$A$2:$C$25052,3,FALSE)*L378,0)</f>
        <v>1.1983999999999999</v>
      </c>
      <c r="N378" s="34" t="s">
        <v>5357</v>
      </c>
      <c r="O378" s="35">
        <v>1</v>
      </c>
      <c r="P378" s="33">
        <f>IFERROR(VLOOKUP(N378,Materiaal!$A$2:$C$25052,3,FALSE)*O378,0)</f>
        <v>3.4104000000000001</v>
      </c>
      <c r="Q378" s="34" t="s">
        <v>5335</v>
      </c>
      <c r="R378" s="35">
        <v>1</v>
      </c>
      <c r="S378" s="33">
        <f>IFERROR(VLOOKUP(Q378,Materiaal!$A$2:$C$25052,3,FALSE)*R378,0)</f>
        <v>1</v>
      </c>
      <c r="T378" s="34"/>
      <c r="U378" s="35"/>
      <c r="V378" s="33">
        <f>IFERROR(VLOOKUP(T378,Materiaal!$A$2:$C$24556,3,FALSE)*U378,0)</f>
        <v>0</v>
      </c>
      <c r="W378" s="293"/>
      <c r="X378" s="294"/>
      <c r="Y378" s="33"/>
      <c r="Z378" s="293"/>
      <c r="AA378" s="294"/>
      <c r="AB378" s="33"/>
    </row>
    <row r="379" spans="1:28" ht="14.45" outlineLevel="1">
      <c r="A379" s="29" t="s">
        <v>5446</v>
      </c>
      <c r="B379" s="29" t="s">
        <v>5447</v>
      </c>
      <c r="C379" s="256">
        <f t="shared" si="0"/>
        <v>13.4604</v>
      </c>
      <c r="D379" s="32">
        <v>20</v>
      </c>
      <c r="E379" s="34" t="s">
        <v>5448</v>
      </c>
      <c r="F379" s="35">
        <v>1</v>
      </c>
      <c r="G379" s="33">
        <f>IFERROR(VLOOKUP(E379,Materiaal!$A$2:$C$25052,3,FALSE)*F379,0)</f>
        <v>8.8979999999999997</v>
      </c>
      <c r="H379" s="34" t="s">
        <v>5398</v>
      </c>
      <c r="I379" s="35">
        <v>1</v>
      </c>
      <c r="J379" s="33">
        <f>IFERROR(VLOOKUP(H379,Materiaal!$A$2:$C$25052,3,FALSE)*I379,0)</f>
        <v>2.3639999999999999</v>
      </c>
      <c r="K379" s="34" t="s">
        <v>5334</v>
      </c>
      <c r="L379" s="35">
        <v>1</v>
      </c>
      <c r="M379" s="33">
        <f>IFERROR(VLOOKUP(K379,Materiaal!$A$2:$C$25052,3,FALSE)*L379,0)</f>
        <v>1.1983999999999999</v>
      </c>
      <c r="N379" s="34"/>
      <c r="O379" s="35"/>
      <c r="P379" s="33">
        <f>IFERROR(VLOOKUP(N379,Materiaal!$A$2:$C$25052,3,FALSE)*O379,0)</f>
        <v>0</v>
      </c>
      <c r="Q379" s="34" t="s">
        <v>5335</v>
      </c>
      <c r="R379" s="35">
        <v>1</v>
      </c>
      <c r="S379" s="33">
        <f>IFERROR(VLOOKUP(Q379,Materiaal!$A$2:$C$25052,3,FALSE)*R379,0)</f>
        <v>1</v>
      </c>
      <c r="T379" s="34"/>
      <c r="U379" s="35"/>
      <c r="V379" s="33">
        <f>IFERROR(VLOOKUP(T379,Materiaal!$A$2:$C$24556,3,FALSE)*U379,0)</f>
        <v>0</v>
      </c>
      <c r="W379" s="293"/>
      <c r="X379" s="294"/>
      <c r="Y379" s="33"/>
      <c r="Z379" s="293"/>
      <c r="AA379" s="294"/>
      <c r="AB379" s="33"/>
    </row>
    <row r="380" spans="1:28" ht="14.45" outlineLevel="1">
      <c r="A380" s="29" t="s">
        <v>5449</v>
      </c>
      <c r="B380" s="29" t="s">
        <v>5450</v>
      </c>
      <c r="C380" s="256">
        <f t="shared" si="0"/>
        <v>21.151199999999999</v>
      </c>
      <c r="D380" s="32">
        <v>25</v>
      </c>
      <c r="E380" s="34" t="s">
        <v>5448</v>
      </c>
      <c r="F380" s="35">
        <v>1</v>
      </c>
      <c r="G380" s="33">
        <f>IFERROR(VLOOKUP(E380,Materiaal!$A$2:$C$25052,3,FALSE)*F380,0)</f>
        <v>8.8979999999999997</v>
      </c>
      <c r="H380" s="34" t="s">
        <v>5405</v>
      </c>
      <c r="I380" s="35">
        <v>1</v>
      </c>
      <c r="J380" s="33">
        <f>IFERROR(VLOOKUP(H380,Materiaal!$A$2:$C$25052,3,FALSE)*I380,0)</f>
        <v>3.234</v>
      </c>
      <c r="K380" s="34" t="s">
        <v>5334</v>
      </c>
      <c r="L380" s="35">
        <v>1</v>
      </c>
      <c r="M380" s="33">
        <f>IFERROR(VLOOKUP(K380,Materiaal!$A$2:$C$25052,3,FALSE)*L380,0)</f>
        <v>1.1983999999999999</v>
      </c>
      <c r="N380" s="34" t="s">
        <v>5357</v>
      </c>
      <c r="O380" s="35">
        <v>2</v>
      </c>
      <c r="P380" s="33">
        <f>IFERROR(VLOOKUP(N380,Materiaal!$A$2:$C$25052,3,FALSE)*O380,0)</f>
        <v>6.8208000000000002</v>
      </c>
      <c r="Q380" s="34" t="s">
        <v>5335</v>
      </c>
      <c r="R380" s="35">
        <v>1</v>
      </c>
      <c r="S380" s="33">
        <f>IFERROR(VLOOKUP(Q380,Materiaal!$A$2:$C$25052,3,FALSE)*R380,0)</f>
        <v>1</v>
      </c>
      <c r="T380" s="34"/>
      <c r="U380" s="35"/>
      <c r="V380" s="33">
        <f>IFERROR(VLOOKUP(T380,Materiaal!$A$2:$C$24556,3,FALSE)*U380,0)</f>
        <v>0</v>
      </c>
      <c r="W380" s="293"/>
      <c r="X380" s="294"/>
      <c r="Y380" s="33"/>
      <c r="Z380" s="293"/>
      <c r="AA380" s="294"/>
      <c r="AB380" s="33"/>
    </row>
    <row r="381" spans="1:28" ht="14.45" outlineLevel="1">
      <c r="A381" s="29" t="s">
        <v>5451</v>
      </c>
      <c r="B381" s="29" t="s">
        <v>5452</v>
      </c>
      <c r="C381" s="256">
        <f t="shared" si="0"/>
        <v>43.700400000000002</v>
      </c>
      <c r="D381" s="32">
        <v>25</v>
      </c>
      <c r="E381" s="34" t="s">
        <v>5453</v>
      </c>
      <c r="F381" s="35">
        <v>1</v>
      </c>
      <c r="G381" s="33">
        <f>IFERROR(VLOOKUP(E381,Materiaal!$A$2:$C$25052,3,FALSE)*F381,0)</f>
        <v>36.432000000000002</v>
      </c>
      <c r="H381" s="34" t="s">
        <v>5454</v>
      </c>
      <c r="I381" s="35">
        <v>1</v>
      </c>
      <c r="J381" s="33">
        <f>IFERROR(VLOOKUP(H381,Materiaal!$A$2:$C$25052,3,FALSE)*I381,0)</f>
        <v>5.07</v>
      </c>
      <c r="K381" s="34" t="s">
        <v>5334</v>
      </c>
      <c r="L381" s="35">
        <v>1</v>
      </c>
      <c r="M381" s="33">
        <f>IFERROR(VLOOKUP(K381,Materiaal!$A$2:$C$25052,3,FALSE)*L381,0)</f>
        <v>1.1983999999999999</v>
      </c>
      <c r="N381" s="34"/>
      <c r="O381" s="35"/>
      <c r="P381" s="33">
        <f>IFERROR(VLOOKUP(N381,Materiaal!$A$2:$C$25052,3,FALSE)*O381,0)</f>
        <v>0</v>
      </c>
      <c r="Q381" s="34" t="s">
        <v>5335</v>
      </c>
      <c r="R381" s="35">
        <v>1</v>
      </c>
      <c r="S381" s="33">
        <f>IFERROR(VLOOKUP(Q381,Materiaal!$A$2:$C$25052,3,FALSE)*R381,0)</f>
        <v>1</v>
      </c>
      <c r="T381" s="34"/>
      <c r="U381" s="35"/>
      <c r="V381" s="33">
        <f>IFERROR(VLOOKUP(T381,Materiaal!$A$2:$C$24556,3,FALSE)*U381,0)</f>
        <v>0</v>
      </c>
      <c r="W381" s="293"/>
      <c r="X381" s="294"/>
      <c r="Y381" s="33"/>
      <c r="Z381" s="293"/>
      <c r="AA381" s="294"/>
      <c r="AB381" s="33"/>
    </row>
    <row r="382" spans="1:28" ht="14.45" outlineLevel="1">
      <c r="A382" s="29" t="s">
        <v>5455</v>
      </c>
      <c r="B382" s="29" t="s">
        <v>5456</v>
      </c>
      <c r="C382" s="256">
        <f t="shared" si="0"/>
        <v>48.9084</v>
      </c>
      <c r="D382" s="32">
        <v>25</v>
      </c>
      <c r="E382" s="34" t="s">
        <v>5457</v>
      </c>
      <c r="F382" s="35">
        <v>1</v>
      </c>
      <c r="G382" s="33">
        <f>IFERROR(VLOOKUP(E382,Materiaal!$A$2:$C$25052,3,FALSE)*F382,0)</f>
        <v>41.64</v>
      </c>
      <c r="H382" s="34" t="s">
        <v>5458</v>
      </c>
      <c r="I382" s="35">
        <v>1</v>
      </c>
      <c r="J382" s="33">
        <f>IFERROR(VLOOKUP(H382,Materiaal!$A$2:$C$25052,3,FALSE)*I382,0)</f>
        <v>5.07</v>
      </c>
      <c r="K382" s="34" t="s">
        <v>5334</v>
      </c>
      <c r="L382" s="35">
        <v>1</v>
      </c>
      <c r="M382" s="33">
        <f>IFERROR(VLOOKUP(K382,Materiaal!$A$2:$C$25052,3,FALSE)*L382,0)</f>
        <v>1.1983999999999999</v>
      </c>
      <c r="N382" s="34"/>
      <c r="O382" s="35"/>
      <c r="P382" s="33">
        <f>IFERROR(VLOOKUP(N382,Materiaal!$A$2:$C$25052,3,FALSE)*O382,0)</f>
        <v>0</v>
      </c>
      <c r="Q382" s="34" t="s">
        <v>5335</v>
      </c>
      <c r="R382" s="35">
        <v>1</v>
      </c>
      <c r="S382" s="33">
        <f>IFERROR(VLOOKUP(Q382,Materiaal!$A$2:$C$25052,3,FALSE)*R382,0)</f>
        <v>1</v>
      </c>
      <c r="T382" s="34"/>
      <c r="U382" s="35"/>
      <c r="V382" s="33">
        <f>IFERROR(VLOOKUP(T382,Materiaal!$A$2:$C$24556,3,FALSE)*U382,0)</f>
        <v>0</v>
      </c>
      <c r="W382" s="293"/>
      <c r="X382" s="294"/>
      <c r="Y382" s="33"/>
      <c r="Z382" s="293"/>
      <c r="AA382" s="294"/>
      <c r="AB382" s="33"/>
    </row>
    <row r="383" spans="1:28" ht="14.45" outlineLevel="1">
      <c r="A383" s="29" t="s">
        <v>5459</v>
      </c>
      <c r="B383" s="29" t="s">
        <v>5460</v>
      </c>
      <c r="C383" s="256">
        <f t="shared" si="0"/>
        <v>63.488399999999999</v>
      </c>
      <c r="D383" s="32">
        <v>30</v>
      </c>
      <c r="E383" s="34" t="s">
        <v>5461</v>
      </c>
      <c r="F383" s="35">
        <v>1</v>
      </c>
      <c r="G383" s="33">
        <f>IFERROR(VLOOKUP(E383,Materiaal!$A$2:$C$25052,3,FALSE)*F383,0)</f>
        <v>56.22</v>
      </c>
      <c r="H383" s="34" t="s">
        <v>5462</v>
      </c>
      <c r="I383" s="35">
        <v>1</v>
      </c>
      <c r="J383" s="33">
        <f>IFERROR(VLOOKUP(H383,Materiaal!$A$2:$C$25052,3,FALSE)*I383,0)</f>
        <v>5.07</v>
      </c>
      <c r="K383" s="34" t="s">
        <v>5334</v>
      </c>
      <c r="L383" s="35">
        <v>1</v>
      </c>
      <c r="M383" s="33">
        <f>IFERROR(VLOOKUP(K383,Materiaal!$A$2:$C$25052,3,FALSE)*L383,0)</f>
        <v>1.1983999999999999</v>
      </c>
      <c r="N383" s="34"/>
      <c r="O383" s="35"/>
      <c r="P383" s="33">
        <f>IFERROR(VLOOKUP(N383,Materiaal!$A$2:$C$25052,3,FALSE)*O383,0)</f>
        <v>0</v>
      </c>
      <c r="Q383" s="34" t="s">
        <v>5335</v>
      </c>
      <c r="R383" s="35">
        <v>1</v>
      </c>
      <c r="S383" s="33">
        <f>IFERROR(VLOOKUP(Q383,Materiaal!$A$2:$C$25052,3,FALSE)*R383,0)</f>
        <v>1</v>
      </c>
      <c r="T383" s="34"/>
      <c r="U383" s="35"/>
      <c r="V383" s="33">
        <f>IFERROR(VLOOKUP(T383,Materiaal!$A$2:$C$24556,3,FALSE)*U383,0)</f>
        <v>0</v>
      </c>
      <c r="W383" s="293"/>
      <c r="X383" s="294"/>
      <c r="Y383" s="33"/>
      <c r="Z383" s="293"/>
      <c r="AA383" s="294"/>
      <c r="AB383" s="33"/>
    </row>
    <row r="384" spans="1:28" ht="14.45" outlineLevel="1">
      <c r="A384" s="29" t="s">
        <v>5463</v>
      </c>
      <c r="B384" s="29" t="s">
        <v>5464</v>
      </c>
      <c r="C384" s="256">
        <f t="shared" si="0"/>
        <v>69.734400000000008</v>
      </c>
      <c r="D384" s="32">
        <v>30</v>
      </c>
      <c r="E384" s="34" t="s">
        <v>5465</v>
      </c>
      <c r="F384" s="35">
        <v>1</v>
      </c>
      <c r="G384" s="33">
        <f>IFERROR(VLOOKUP(E384,Materiaal!$A$2:$C$25052,3,FALSE)*F384,0)</f>
        <v>62.466000000000001</v>
      </c>
      <c r="H384" s="34" t="s">
        <v>5466</v>
      </c>
      <c r="I384" s="35">
        <v>1</v>
      </c>
      <c r="J384" s="33">
        <f>IFERROR(VLOOKUP(H384,Materiaal!$A$2:$C$25052,3,FALSE)*I384,0)</f>
        <v>5.07</v>
      </c>
      <c r="K384" s="34" t="s">
        <v>5334</v>
      </c>
      <c r="L384" s="35">
        <v>1</v>
      </c>
      <c r="M384" s="33">
        <f>IFERROR(VLOOKUP(K384,Materiaal!$A$2:$C$25052,3,FALSE)*L384,0)</f>
        <v>1.1983999999999999</v>
      </c>
      <c r="N384" s="34"/>
      <c r="O384" s="35"/>
      <c r="P384" s="33">
        <f>IFERROR(VLOOKUP(N384,Materiaal!$A$2:$C$25052,3,FALSE)*O384,0)</f>
        <v>0</v>
      </c>
      <c r="Q384" s="34" t="s">
        <v>5335</v>
      </c>
      <c r="R384" s="35">
        <v>1</v>
      </c>
      <c r="S384" s="33">
        <f>IFERROR(VLOOKUP(Q384,Materiaal!$A$2:$C$25052,3,FALSE)*R384,0)</f>
        <v>1</v>
      </c>
      <c r="T384" s="34"/>
      <c r="U384" s="35"/>
      <c r="V384" s="33">
        <f>IFERROR(VLOOKUP(T384,Materiaal!$A$2:$C$24556,3,FALSE)*U384,0)</f>
        <v>0</v>
      </c>
      <c r="W384" s="293"/>
      <c r="X384" s="294"/>
      <c r="Y384" s="33"/>
      <c r="Z384" s="293"/>
      <c r="AA384" s="294"/>
      <c r="AB384" s="33"/>
    </row>
    <row r="385" spans="1:28" ht="14.45" outlineLevel="1">
      <c r="A385" s="29"/>
      <c r="B385" s="29"/>
      <c r="C385" s="256">
        <f t="shared" si="0"/>
        <v>0</v>
      </c>
      <c r="D385" s="32"/>
      <c r="E385" s="34"/>
      <c r="F385" s="35"/>
      <c r="G385" s="33">
        <f>IFERROR(VLOOKUP(E385,Materiaal!$A$2:$C$25052,3,FALSE)*F385,0)</f>
        <v>0</v>
      </c>
      <c r="H385" s="34"/>
      <c r="I385" s="35"/>
      <c r="J385" s="33">
        <f>IFERROR(VLOOKUP(H385,Materiaal!$A$2:$C$25052,3,FALSE)*I385,0)</f>
        <v>0</v>
      </c>
      <c r="K385" s="34"/>
      <c r="L385" s="35"/>
      <c r="M385" s="33">
        <f>IFERROR(VLOOKUP(K385,Materiaal!$A$2:$C$25052,3,FALSE)*L385,0)</f>
        <v>0</v>
      </c>
      <c r="N385" s="34"/>
      <c r="O385" s="35"/>
      <c r="P385" s="33">
        <f>IFERROR(VLOOKUP(N385,Materiaal!$A$2:$C$25052,3,FALSE)*O385,0)</f>
        <v>0</v>
      </c>
      <c r="Q385" s="34"/>
      <c r="R385" s="35"/>
      <c r="S385" s="33">
        <f>IFERROR(VLOOKUP(Q385,Materiaal!$A$2:$C$25052,3,FALSE)*R385,0)</f>
        <v>0</v>
      </c>
      <c r="T385" s="34"/>
      <c r="U385" s="35"/>
      <c r="V385" s="33">
        <f>IFERROR(VLOOKUP(T385,Materiaal!$A$2:$C$24556,3,FALSE)*U385,0)</f>
        <v>0</v>
      </c>
      <c r="W385" s="293"/>
      <c r="X385" s="294"/>
      <c r="Y385" s="33"/>
      <c r="Z385" s="293"/>
      <c r="AA385" s="294"/>
      <c r="AB385" s="33"/>
    </row>
    <row r="386" spans="1:28" ht="14.45" outlineLevel="1">
      <c r="A386" s="29" t="s">
        <v>5467</v>
      </c>
      <c r="B386" s="29" t="s">
        <v>5468</v>
      </c>
      <c r="C386" s="256">
        <f t="shared" si="0"/>
        <v>14.618399999999999</v>
      </c>
      <c r="D386" s="32">
        <v>20</v>
      </c>
      <c r="E386" s="34" t="s">
        <v>5469</v>
      </c>
      <c r="F386" s="35">
        <v>1</v>
      </c>
      <c r="G386" s="33">
        <f>IFERROR(VLOOKUP(E386,Materiaal!$A$2:$C$25052,3,FALSE)*F386,0)</f>
        <v>8.8140000000000001</v>
      </c>
      <c r="H386" s="34" t="s">
        <v>5470</v>
      </c>
      <c r="I386" s="35">
        <v>1</v>
      </c>
      <c r="J386" s="33">
        <f>IFERROR(VLOOKUP(H386,Materiaal!$A$2:$C$25052,3,FALSE)*I386,0)</f>
        <v>3.6059999999999999</v>
      </c>
      <c r="K386" s="34" t="s">
        <v>5334</v>
      </c>
      <c r="L386" s="35">
        <v>1</v>
      </c>
      <c r="M386" s="33">
        <f>IFERROR(VLOOKUP(K386,Materiaal!$A$2:$C$25052,3,FALSE)*L386,0)</f>
        <v>1.1983999999999999</v>
      </c>
      <c r="N386" s="34"/>
      <c r="O386" s="35"/>
      <c r="P386" s="33">
        <f>IFERROR(VLOOKUP(N386,Materiaal!$A$2:$C$25052,3,FALSE)*O386,0)</f>
        <v>0</v>
      </c>
      <c r="Q386" s="34" t="s">
        <v>5335</v>
      </c>
      <c r="R386" s="35">
        <v>1</v>
      </c>
      <c r="S386" s="33">
        <f>IFERROR(VLOOKUP(Q386,Materiaal!$A$2:$C$25052,3,FALSE)*R386,0)</f>
        <v>1</v>
      </c>
      <c r="T386" s="34"/>
      <c r="U386" s="35"/>
      <c r="V386" s="33">
        <f>IFERROR(VLOOKUP(T386,Materiaal!$A$2:$C$24556,3,FALSE)*U386,0)</f>
        <v>0</v>
      </c>
      <c r="W386" s="293"/>
      <c r="X386" s="294"/>
      <c r="Y386" s="33"/>
      <c r="Z386" s="293"/>
      <c r="AA386" s="294"/>
      <c r="AB386" s="33"/>
    </row>
    <row r="387" spans="1:28" ht="14.45" outlineLevel="1">
      <c r="A387" s="29" t="s">
        <v>5471</v>
      </c>
      <c r="B387" s="29" t="s">
        <v>5472</v>
      </c>
      <c r="C387" s="256">
        <f t="shared" si="0"/>
        <v>14.618399999999999</v>
      </c>
      <c r="D387" s="32">
        <v>20</v>
      </c>
      <c r="E387" s="34" t="s">
        <v>5469</v>
      </c>
      <c r="F387" s="35">
        <v>1</v>
      </c>
      <c r="G387" s="33">
        <f>IFERROR(VLOOKUP(E387,Materiaal!$A$2:$C$25052,3,FALSE)*F387,0)</f>
        <v>8.8140000000000001</v>
      </c>
      <c r="H387" s="34" t="s">
        <v>5473</v>
      </c>
      <c r="I387" s="35">
        <v>1</v>
      </c>
      <c r="J387" s="33">
        <f>IFERROR(VLOOKUP(H387,Materiaal!$A$2:$C$25052,3,FALSE)*I387,0)</f>
        <v>3.6059999999999999</v>
      </c>
      <c r="K387" s="34" t="s">
        <v>5334</v>
      </c>
      <c r="L387" s="35">
        <v>1</v>
      </c>
      <c r="M387" s="33">
        <f>IFERROR(VLOOKUP(K387,Materiaal!$A$2:$C$25052,3,FALSE)*L387,0)</f>
        <v>1.1983999999999999</v>
      </c>
      <c r="N387" s="34"/>
      <c r="O387" s="35"/>
      <c r="P387" s="33">
        <f>IFERROR(VLOOKUP(N387,Materiaal!$A$2:$C$25052,3,FALSE)*O387,0)</f>
        <v>0</v>
      </c>
      <c r="Q387" s="34" t="s">
        <v>5335</v>
      </c>
      <c r="R387" s="35">
        <v>1</v>
      </c>
      <c r="S387" s="33">
        <f>IFERROR(VLOOKUP(Q387,Materiaal!$A$2:$C$25052,3,FALSE)*R387,0)</f>
        <v>1</v>
      </c>
      <c r="T387" s="34"/>
      <c r="U387" s="35"/>
      <c r="V387" s="33">
        <f>IFERROR(VLOOKUP(T387,Materiaal!$A$2:$C$24556,3,FALSE)*U387,0)</f>
        <v>0</v>
      </c>
      <c r="W387" s="293"/>
      <c r="X387" s="294"/>
      <c r="Y387" s="33"/>
      <c r="Z387" s="293"/>
      <c r="AA387" s="294"/>
      <c r="AB387" s="33"/>
    </row>
    <row r="388" spans="1:28" ht="14.45" outlineLevel="1">
      <c r="A388" s="29" t="s">
        <v>5474</v>
      </c>
      <c r="B388" s="29" t="s">
        <v>5475</v>
      </c>
      <c r="C388" s="256">
        <f t="shared" si="0"/>
        <v>14.618399999999999</v>
      </c>
      <c r="D388" s="32">
        <v>20</v>
      </c>
      <c r="E388" s="34" t="s">
        <v>5469</v>
      </c>
      <c r="F388" s="35">
        <v>1</v>
      </c>
      <c r="G388" s="33">
        <f>IFERROR(VLOOKUP(E388,Materiaal!$A$2:$C$25052,3,FALSE)*F388,0)</f>
        <v>8.8140000000000001</v>
      </c>
      <c r="H388" s="34" t="s">
        <v>5476</v>
      </c>
      <c r="I388" s="35">
        <v>1</v>
      </c>
      <c r="J388" s="33">
        <f>IFERROR(VLOOKUP(H388,Materiaal!$A$2:$C$25052,3,FALSE)*I388,0)</f>
        <v>3.6059999999999999</v>
      </c>
      <c r="K388" s="34" t="s">
        <v>5334</v>
      </c>
      <c r="L388" s="35">
        <v>1</v>
      </c>
      <c r="M388" s="33">
        <f>IFERROR(VLOOKUP(K388,Materiaal!$A$2:$C$25052,3,FALSE)*L388,0)</f>
        <v>1.1983999999999999</v>
      </c>
      <c r="N388" s="34"/>
      <c r="O388" s="35"/>
      <c r="P388" s="33">
        <f>IFERROR(VLOOKUP(N388,Materiaal!$A$2:$C$25052,3,FALSE)*O388,0)</f>
        <v>0</v>
      </c>
      <c r="Q388" s="34" t="s">
        <v>5335</v>
      </c>
      <c r="R388" s="35">
        <v>1</v>
      </c>
      <c r="S388" s="33">
        <f>IFERROR(VLOOKUP(Q388,Materiaal!$A$2:$C$25052,3,FALSE)*R388,0)</f>
        <v>1</v>
      </c>
      <c r="T388" s="34"/>
      <c r="U388" s="35"/>
      <c r="V388" s="33">
        <f>IFERROR(VLOOKUP(T388,Materiaal!$A$2:$C$24556,3,FALSE)*U388,0)</f>
        <v>0</v>
      </c>
      <c r="W388" s="293"/>
      <c r="X388" s="294"/>
      <c r="Y388" s="33"/>
      <c r="Z388" s="293"/>
      <c r="AA388" s="294"/>
      <c r="AB388" s="33"/>
    </row>
    <row r="389" spans="1:28" ht="14.45" outlineLevel="1">
      <c r="A389" s="29"/>
      <c r="B389" s="29"/>
      <c r="C389" s="256">
        <f t="shared" si="0"/>
        <v>0</v>
      </c>
      <c r="D389" s="32"/>
      <c r="E389" s="34"/>
      <c r="F389" s="35"/>
      <c r="G389" s="33">
        <f>IFERROR(VLOOKUP(E389,Materiaal!$A$2:$C$25052,3,FALSE)*F389,0)</f>
        <v>0</v>
      </c>
      <c r="H389" s="34"/>
      <c r="I389" s="35"/>
      <c r="J389" s="33">
        <f>IFERROR(VLOOKUP(H389,Materiaal!$A$2:$C$25052,3,FALSE)*I389,0)</f>
        <v>0</v>
      </c>
      <c r="K389" s="34"/>
      <c r="L389" s="35"/>
      <c r="M389" s="33">
        <f>IFERROR(VLOOKUP(K389,Materiaal!$A$2:$C$25052,3,FALSE)*L389,0)</f>
        <v>0</v>
      </c>
      <c r="N389" s="34"/>
      <c r="O389" s="35"/>
      <c r="P389" s="33">
        <f>IFERROR(VLOOKUP(N389,Materiaal!$A$2:$C$25052,3,FALSE)*O389,0)</f>
        <v>0</v>
      </c>
      <c r="Q389" s="34"/>
      <c r="R389" s="35"/>
      <c r="S389" s="33">
        <f>IFERROR(VLOOKUP(Q389,Materiaal!$A$2:$C$25052,3,FALSE)*R389,0)</f>
        <v>0</v>
      </c>
      <c r="T389" s="34"/>
      <c r="U389" s="35"/>
      <c r="V389" s="33">
        <f>IFERROR(VLOOKUP(T389,Materiaal!$A$2:$C$24556,3,FALSE)*U389,0)</f>
        <v>0</v>
      </c>
      <c r="W389" s="293"/>
      <c r="X389" s="294"/>
      <c r="Y389" s="33"/>
      <c r="Z389" s="293"/>
      <c r="AA389" s="294"/>
      <c r="AB389" s="33"/>
    </row>
    <row r="390" spans="1:28" ht="14.45" outlineLevel="1">
      <c r="A390" s="29" t="s">
        <v>5477</v>
      </c>
      <c r="B390" s="29" t="s">
        <v>5478</v>
      </c>
      <c r="C390" s="256">
        <f t="shared" si="0"/>
        <v>108.85860000000001</v>
      </c>
      <c r="D390" s="32">
        <v>25</v>
      </c>
      <c r="E390" s="34"/>
      <c r="F390" s="35"/>
      <c r="G390" s="33">
        <f>IFERROR(VLOOKUP(E390,Materiaal!$A$2:$C$25052,3,FALSE)*F390,0)</f>
        <v>0</v>
      </c>
      <c r="H390" s="34" t="s">
        <v>5479</v>
      </c>
      <c r="I390" s="35">
        <v>1</v>
      </c>
      <c r="J390" s="33">
        <f>IFERROR(VLOOKUP(H390,Materiaal!$A$2:$C$25052,3,FALSE)*I390,0)</f>
        <v>106.6602</v>
      </c>
      <c r="K390" s="34" t="s">
        <v>5334</v>
      </c>
      <c r="L390" s="35">
        <v>1</v>
      </c>
      <c r="M390" s="33">
        <f>IFERROR(VLOOKUP(K390,Materiaal!$A$2:$C$25052,3,FALSE)*L390,0)</f>
        <v>1.1983999999999999</v>
      </c>
      <c r="N390" s="34"/>
      <c r="O390" s="35"/>
      <c r="P390" s="33">
        <f>IFERROR(VLOOKUP(N390,Materiaal!$A$2:$C$25052,3,FALSE)*O390,0)</f>
        <v>0</v>
      </c>
      <c r="Q390" s="34" t="s">
        <v>5335</v>
      </c>
      <c r="R390" s="35">
        <v>1</v>
      </c>
      <c r="S390" s="33">
        <f>IFERROR(VLOOKUP(Q390,Materiaal!$A$2:$C$25052,3,FALSE)*R390,0)</f>
        <v>1</v>
      </c>
      <c r="T390" s="34"/>
      <c r="U390" s="35"/>
      <c r="V390" s="33">
        <f>IFERROR(VLOOKUP(T390,Materiaal!$A$2:$C$24556,3,FALSE)*U390,0)</f>
        <v>0</v>
      </c>
      <c r="W390" s="293"/>
      <c r="X390" s="294"/>
      <c r="Y390" s="33"/>
      <c r="Z390" s="293"/>
      <c r="AA390" s="294"/>
      <c r="AB390" s="33"/>
    </row>
    <row r="391" spans="1:28" ht="14.45" outlineLevel="1">
      <c r="A391" s="29" t="s">
        <v>5480</v>
      </c>
      <c r="B391" s="29" t="s">
        <v>5481</v>
      </c>
      <c r="C391" s="256">
        <f t="shared" si="0"/>
        <v>63.152699999999996</v>
      </c>
      <c r="D391" s="32">
        <v>30</v>
      </c>
      <c r="E391" s="34" t="s">
        <v>5482</v>
      </c>
      <c r="F391" s="35">
        <v>1</v>
      </c>
      <c r="G391" s="33">
        <f>IFERROR(VLOOKUP(E391,Materiaal!$A$2:$C$25052,3,FALSE)*F391,0)</f>
        <v>58.275399999999998</v>
      </c>
      <c r="H391" s="34" t="s">
        <v>5483</v>
      </c>
      <c r="I391" s="35">
        <v>1</v>
      </c>
      <c r="J391" s="33">
        <f>IFERROR(VLOOKUP(H391,Materiaal!$A$2:$C$25052,3,FALSE)*I391,0)</f>
        <v>2.6789000000000001</v>
      </c>
      <c r="K391" s="34" t="s">
        <v>5334</v>
      </c>
      <c r="L391" s="35">
        <v>1</v>
      </c>
      <c r="M391" s="33">
        <f>IFERROR(VLOOKUP(K391,Materiaal!$A$2:$C$25052,3,FALSE)*L391,0)</f>
        <v>1.1983999999999999</v>
      </c>
      <c r="N391" s="34"/>
      <c r="O391" s="35"/>
      <c r="P391" s="33">
        <f>IFERROR(VLOOKUP(N391,Materiaal!$A$2:$C$25052,3,FALSE)*O391,0)</f>
        <v>0</v>
      </c>
      <c r="Q391" s="34" t="s">
        <v>5335</v>
      </c>
      <c r="R391" s="35">
        <v>1</v>
      </c>
      <c r="S391" s="33">
        <f>IFERROR(VLOOKUP(Q391,Materiaal!$A$2:$C$25052,3,FALSE)*R391,0)</f>
        <v>1</v>
      </c>
      <c r="T391" s="34"/>
      <c r="U391" s="35"/>
      <c r="V391" s="33">
        <f>IFERROR(VLOOKUP(T391,Materiaal!$A$2:$C$24556,3,FALSE)*U391,0)</f>
        <v>0</v>
      </c>
      <c r="W391" s="293"/>
      <c r="X391" s="294"/>
      <c r="Y391" s="33"/>
      <c r="Z391" s="293"/>
      <c r="AA391" s="294"/>
      <c r="AB391" s="33"/>
    </row>
    <row r="392" spans="1:28" ht="14.45" outlineLevel="1">
      <c r="A392" s="29" t="s">
        <v>5484</v>
      </c>
      <c r="B392" s="29" t="s">
        <v>5485</v>
      </c>
      <c r="C392" s="256">
        <f t="shared" si="0"/>
        <v>29.531499999999998</v>
      </c>
      <c r="D392" s="32">
        <v>30</v>
      </c>
      <c r="E392" s="34" t="s">
        <v>5486</v>
      </c>
      <c r="F392" s="35">
        <v>1</v>
      </c>
      <c r="G392" s="33">
        <f>IFERROR(VLOOKUP(E392,Materiaal!$A$2:$C$25052,3,FALSE)*F392,0)</f>
        <v>24.654199999999999</v>
      </c>
      <c r="H392" s="34" t="s">
        <v>5483</v>
      </c>
      <c r="I392" s="35">
        <v>1</v>
      </c>
      <c r="J392" s="33">
        <f>IFERROR(VLOOKUP(H392,Materiaal!$A$2:$C$25052,3,FALSE)*I392,0)</f>
        <v>2.6789000000000001</v>
      </c>
      <c r="K392" s="34" t="s">
        <v>5334</v>
      </c>
      <c r="L392" s="35">
        <v>1</v>
      </c>
      <c r="M392" s="33">
        <f>IFERROR(VLOOKUP(K392,Materiaal!$A$2:$C$25052,3,FALSE)*L392,0)</f>
        <v>1.1983999999999999</v>
      </c>
      <c r="N392" s="34"/>
      <c r="O392" s="35"/>
      <c r="P392" s="33">
        <f>IFERROR(VLOOKUP(N392,Materiaal!$A$2:$C$25052,3,FALSE)*O392,0)</f>
        <v>0</v>
      </c>
      <c r="Q392" s="34" t="s">
        <v>5335</v>
      </c>
      <c r="R392" s="35">
        <v>1</v>
      </c>
      <c r="S392" s="33">
        <f>IFERROR(VLOOKUP(Q392,Materiaal!$A$2:$C$25052,3,FALSE)*R392,0)</f>
        <v>1</v>
      </c>
      <c r="T392" s="34"/>
      <c r="U392" s="35"/>
      <c r="V392" s="33">
        <f>IFERROR(VLOOKUP(T392,Materiaal!$A$2:$C$24556,3,FALSE)*U392,0)</f>
        <v>0</v>
      </c>
      <c r="W392" s="293"/>
      <c r="X392" s="294"/>
      <c r="Y392" s="33"/>
      <c r="Z392" s="293"/>
      <c r="AA392" s="294"/>
      <c r="AB392" s="33"/>
    </row>
    <row r="393" spans="1:28" ht="14.45" outlineLevel="1">
      <c r="A393" s="29" t="s">
        <v>5487</v>
      </c>
      <c r="B393" s="29" t="s">
        <v>5488</v>
      </c>
      <c r="C393" s="256">
        <f t="shared" si="0"/>
        <v>62.1571</v>
      </c>
      <c r="D393" s="32">
        <v>30</v>
      </c>
      <c r="E393" s="34" t="s">
        <v>5489</v>
      </c>
      <c r="F393" s="35">
        <v>1</v>
      </c>
      <c r="G393" s="33">
        <f>IFERROR(VLOOKUP(E393,Materiaal!$A$2:$C$25052,3,FALSE)*F393,0)</f>
        <v>58.2819</v>
      </c>
      <c r="H393" s="34" t="s">
        <v>5490</v>
      </c>
      <c r="I393" s="35">
        <v>1</v>
      </c>
      <c r="J393" s="33">
        <f>IFERROR(VLOOKUP(H393,Materiaal!$A$2:$C$25052,3,FALSE)*I393,0)</f>
        <v>1.6768000000000001</v>
      </c>
      <c r="K393" s="34" t="s">
        <v>5334</v>
      </c>
      <c r="L393" s="35">
        <v>1</v>
      </c>
      <c r="M393" s="33">
        <f>IFERROR(VLOOKUP(K393,Materiaal!$A$2:$C$25052,3,FALSE)*L393,0)</f>
        <v>1.1983999999999999</v>
      </c>
      <c r="N393" s="34"/>
      <c r="O393" s="35"/>
      <c r="P393" s="33">
        <f>IFERROR(VLOOKUP(N393,Materiaal!$A$2:$C$25052,3,FALSE)*O393,0)</f>
        <v>0</v>
      </c>
      <c r="Q393" s="34" t="s">
        <v>5335</v>
      </c>
      <c r="R393" s="35">
        <v>1</v>
      </c>
      <c r="S393" s="33">
        <f>IFERROR(VLOOKUP(Q393,Materiaal!$A$2:$C$25052,3,FALSE)*R393,0)</f>
        <v>1</v>
      </c>
      <c r="T393" s="34"/>
      <c r="U393" s="35"/>
      <c r="V393" s="33">
        <f>IFERROR(VLOOKUP(T393,Materiaal!$A$2:$C$24556,3,FALSE)*U393,0)</f>
        <v>0</v>
      </c>
      <c r="W393" s="293"/>
      <c r="X393" s="294"/>
      <c r="Y393" s="33"/>
      <c r="Z393" s="293"/>
      <c r="AA393" s="294"/>
      <c r="AB393" s="33"/>
    </row>
    <row r="394" spans="1:28" ht="14.45" outlineLevel="1">
      <c r="A394" s="29"/>
      <c r="B394" s="29"/>
      <c r="C394" s="256">
        <f t="shared" si="0"/>
        <v>0</v>
      </c>
      <c r="D394" s="32"/>
      <c r="E394" s="34"/>
      <c r="F394" s="35"/>
      <c r="G394" s="33">
        <f>IFERROR(VLOOKUP(E394,Materiaal!$A$2:$C$25052,3,FALSE)*F394,0)</f>
        <v>0</v>
      </c>
      <c r="H394" s="34"/>
      <c r="I394" s="35"/>
      <c r="J394" s="33">
        <f>IFERROR(VLOOKUP(H394,Materiaal!$A$2:$C$25052,3,FALSE)*I394,0)</f>
        <v>0</v>
      </c>
      <c r="K394" s="34"/>
      <c r="L394" s="35"/>
      <c r="M394" s="33">
        <f>IFERROR(VLOOKUP(K394,Materiaal!$A$2:$C$25052,3,FALSE)*L394,0)</f>
        <v>0</v>
      </c>
      <c r="N394" s="34"/>
      <c r="O394" s="35"/>
      <c r="P394" s="33">
        <f>IFERROR(VLOOKUP(N394,Materiaal!$A$2:$C$25052,3,FALSE)*O394,0)</f>
        <v>0</v>
      </c>
      <c r="Q394" s="34"/>
      <c r="R394" s="35"/>
      <c r="S394" s="33">
        <f>IFERROR(VLOOKUP(Q394,Materiaal!$A$2:$C$25052,3,FALSE)*R394,0)</f>
        <v>0</v>
      </c>
      <c r="T394" s="34"/>
      <c r="U394" s="35"/>
      <c r="V394" s="33">
        <f>IFERROR(VLOOKUP(T394,Materiaal!$A$2:$C$24556,3,FALSE)*U394,0)</f>
        <v>0</v>
      </c>
      <c r="W394" s="293"/>
      <c r="X394" s="294"/>
      <c r="Y394" s="33"/>
      <c r="Z394" s="293"/>
      <c r="AA394" s="294"/>
      <c r="AB394" s="33"/>
    </row>
    <row r="395" spans="1:28" ht="14.45" outlineLevel="1">
      <c r="A395" s="29" t="s">
        <v>5491</v>
      </c>
      <c r="B395" s="29" t="s">
        <v>5492</v>
      </c>
      <c r="C395" s="256">
        <f t="shared" si="0"/>
        <v>4.9415999999999993</v>
      </c>
      <c r="D395" s="32">
        <v>15</v>
      </c>
      <c r="E395" s="34" t="s">
        <v>5493</v>
      </c>
      <c r="F395" s="35">
        <v>1</v>
      </c>
      <c r="G395" s="33">
        <f>IFERROR(VLOOKUP(E395,Materiaal!$A$2:$C$25052,3,FALSE)*F395,0)</f>
        <v>1.0751999999999999</v>
      </c>
      <c r="H395" s="34" t="s">
        <v>5494</v>
      </c>
      <c r="I395" s="35">
        <v>1</v>
      </c>
      <c r="J395" s="33">
        <f>IFERROR(VLOOKUP(H395,Materiaal!$A$2:$C$25052,3,FALSE)*I395,0)</f>
        <v>1.6679999999999999</v>
      </c>
      <c r="K395" s="34" t="s">
        <v>5334</v>
      </c>
      <c r="L395" s="35">
        <v>1</v>
      </c>
      <c r="M395" s="33">
        <f>IFERROR(VLOOKUP(K395,Materiaal!$A$2:$C$25052,3,FALSE)*L395,0)</f>
        <v>1.1983999999999999</v>
      </c>
      <c r="N395" s="34"/>
      <c r="O395" s="35"/>
      <c r="P395" s="33">
        <f>IFERROR(VLOOKUP(N395,Materiaal!$A$2:$C$25052,3,FALSE)*O395,0)</f>
        <v>0</v>
      </c>
      <c r="Q395" s="34" t="s">
        <v>5335</v>
      </c>
      <c r="R395" s="35">
        <v>1</v>
      </c>
      <c r="S395" s="33">
        <f>IFERROR(VLOOKUP(Q395,Materiaal!$A$2:$C$25052,3,FALSE)*R395,0)</f>
        <v>1</v>
      </c>
      <c r="T395" s="34"/>
      <c r="U395" s="35"/>
      <c r="V395" s="33">
        <f>IFERROR(VLOOKUP(T395,Materiaal!$A$2:$C$24556,3,FALSE)*U395,0)</f>
        <v>0</v>
      </c>
      <c r="W395" s="293"/>
      <c r="X395" s="294"/>
      <c r="Y395" s="33"/>
      <c r="Z395" s="293"/>
      <c r="AA395" s="294"/>
      <c r="AB395" s="33"/>
    </row>
    <row r="396" spans="1:28" ht="14.45" outlineLevel="1">
      <c r="A396" s="29" t="s">
        <v>5495</v>
      </c>
      <c r="B396" s="29" t="s">
        <v>5496</v>
      </c>
      <c r="C396" s="256">
        <f t="shared" ref="C396:C459" si="1">SUM(G396,J396,M396,P396,S396,V396,Y396,AB396)</f>
        <v>5.9664000000000001</v>
      </c>
      <c r="D396" s="32">
        <v>15</v>
      </c>
      <c r="E396" s="34" t="s">
        <v>5497</v>
      </c>
      <c r="F396" s="35">
        <v>1</v>
      </c>
      <c r="G396" s="33">
        <f>IFERROR(VLOOKUP(E396,Materiaal!$A$2:$C$25052,3,FALSE)*F396,0)</f>
        <v>2.8380000000000001</v>
      </c>
      <c r="H396" s="34" t="s">
        <v>5498</v>
      </c>
      <c r="I396" s="35">
        <v>1</v>
      </c>
      <c r="J396" s="33">
        <f>IFERROR(VLOOKUP(H396,Materiaal!$A$2:$C$25052,3,FALSE)*I396,0)</f>
        <v>0.93</v>
      </c>
      <c r="K396" s="34" t="s">
        <v>5334</v>
      </c>
      <c r="L396" s="35">
        <v>1</v>
      </c>
      <c r="M396" s="33">
        <f>IFERROR(VLOOKUP(K396,Materiaal!$A$2:$C$25052,3,FALSE)*L396,0)</f>
        <v>1.1983999999999999</v>
      </c>
      <c r="N396" s="34"/>
      <c r="O396" s="35"/>
      <c r="P396" s="33">
        <f>IFERROR(VLOOKUP(N396,Materiaal!$A$2:$C$25052,3,FALSE)*O396,0)</f>
        <v>0</v>
      </c>
      <c r="Q396" s="34" t="s">
        <v>5335</v>
      </c>
      <c r="R396" s="35">
        <v>1</v>
      </c>
      <c r="S396" s="33">
        <f>IFERROR(VLOOKUP(Q396,Materiaal!$A$2:$C$25052,3,FALSE)*R396,0)</f>
        <v>1</v>
      </c>
      <c r="T396" s="34"/>
      <c r="U396" s="35"/>
      <c r="V396" s="33">
        <f>IFERROR(VLOOKUP(T396,Materiaal!$A$2:$C$24556,3,FALSE)*U396,0)</f>
        <v>0</v>
      </c>
      <c r="W396" s="293"/>
      <c r="X396" s="294"/>
      <c r="Y396" s="33"/>
      <c r="Z396" s="293"/>
      <c r="AA396" s="294"/>
      <c r="AB396" s="33"/>
    </row>
    <row r="397" spans="1:28" ht="14.45" outlineLevel="1">
      <c r="A397" s="29"/>
      <c r="B397" s="29"/>
      <c r="C397" s="256">
        <f t="shared" si="1"/>
        <v>0</v>
      </c>
      <c r="D397" s="32"/>
      <c r="E397" s="34"/>
      <c r="F397" s="35"/>
      <c r="G397" s="33">
        <f>IFERROR(VLOOKUP(E397,Materiaal!$A$2:$C$25052,3,FALSE)*F397,0)</f>
        <v>0</v>
      </c>
      <c r="H397" s="34"/>
      <c r="I397" s="35"/>
      <c r="J397" s="33">
        <f>IFERROR(VLOOKUP(H397,Materiaal!$A$2:$C$25052,3,FALSE)*I397,0)</f>
        <v>0</v>
      </c>
      <c r="K397" s="34"/>
      <c r="L397" s="35"/>
      <c r="M397" s="33">
        <f>IFERROR(VLOOKUP(K397,Materiaal!$A$2:$C$25052,3,FALSE)*L397,0)</f>
        <v>0</v>
      </c>
      <c r="N397" s="34"/>
      <c r="O397" s="35"/>
      <c r="P397" s="33">
        <f>IFERROR(VLOOKUP(N397,Materiaal!$A$2:$C$25052,3,FALSE)*O397,0)</f>
        <v>0</v>
      </c>
      <c r="Q397" s="34"/>
      <c r="R397" s="35"/>
      <c r="S397" s="33">
        <f>IFERROR(VLOOKUP(Q397,Materiaal!$A$2:$C$25052,3,FALSE)*R397,0)</f>
        <v>0</v>
      </c>
      <c r="T397" s="34"/>
      <c r="U397" s="35"/>
      <c r="V397" s="33">
        <f>IFERROR(VLOOKUP(T397,Materiaal!$A$2:$C$24556,3,FALSE)*U397,0)</f>
        <v>0</v>
      </c>
      <c r="W397" s="293"/>
      <c r="X397" s="294"/>
      <c r="Y397" s="33"/>
      <c r="Z397" s="293"/>
      <c r="AA397" s="294"/>
      <c r="AB397" s="33"/>
    </row>
    <row r="398" spans="1:28" ht="14.45" outlineLevel="1">
      <c r="A398" s="29" t="s">
        <v>5499</v>
      </c>
      <c r="B398" s="29" t="s">
        <v>5500</v>
      </c>
      <c r="C398" s="256">
        <f t="shared" si="1"/>
        <v>14.518599999999999</v>
      </c>
      <c r="D398" s="32">
        <v>25</v>
      </c>
      <c r="E398" s="34" t="s">
        <v>5493</v>
      </c>
      <c r="F398" s="35">
        <v>1</v>
      </c>
      <c r="G398" s="33">
        <f>IFERROR(VLOOKUP(E398,Materiaal!$A$2:$C$25052,3,FALSE)*F398,0)</f>
        <v>1.0751999999999999</v>
      </c>
      <c r="H398" s="34">
        <v>78751</v>
      </c>
      <c r="I398" s="35">
        <v>1</v>
      </c>
      <c r="J398" s="33">
        <f>IFERROR(VLOOKUP(H398,Materiaal!$A$2:$C$25052,3,FALSE)*I398,0)</f>
        <v>11.244999999999999</v>
      </c>
      <c r="K398" s="34" t="s">
        <v>5334</v>
      </c>
      <c r="L398" s="35">
        <v>1</v>
      </c>
      <c r="M398" s="33">
        <f>IFERROR(VLOOKUP(K398,Materiaal!$A$2:$C$25052,3,FALSE)*L398,0)</f>
        <v>1.1983999999999999</v>
      </c>
      <c r="N398" s="34"/>
      <c r="O398" s="35"/>
      <c r="P398" s="33">
        <f>IFERROR(VLOOKUP(N398,Materiaal!$A$2:$C$25052,3,FALSE)*O398,0)</f>
        <v>0</v>
      </c>
      <c r="Q398" s="34" t="s">
        <v>5335</v>
      </c>
      <c r="R398" s="35">
        <v>1</v>
      </c>
      <c r="S398" s="33">
        <f>IFERROR(VLOOKUP(Q398,Materiaal!$A$2:$C$25052,3,FALSE)*R398,0)</f>
        <v>1</v>
      </c>
      <c r="T398" s="34"/>
      <c r="U398" s="35"/>
      <c r="V398" s="33">
        <f>IFERROR(VLOOKUP(T398,Materiaal!$A$2:$C$24556,3,FALSE)*U398,0)</f>
        <v>0</v>
      </c>
      <c r="W398" s="293"/>
      <c r="X398" s="294"/>
      <c r="Y398" s="33"/>
      <c r="Z398" s="293"/>
      <c r="AA398" s="294"/>
      <c r="AB398" s="33"/>
    </row>
    <row r="399" spans="1:28" ht="14.45" outlineLevel="1">
      <c r="A399" s="29" t="s">
        <v>5501</v>
      </c>
      <c r="B399" s="29" t="s">
        <v>5502</v>
      </c>
      <c r="C399" s="256">
        <f t="shared" si="1"/>
        <v>41.072400000000002</v>
      </c>
      <c r="D399" s="32">
        <v>25</v>
      </c>
      <c r="E399" s="34" t="s">
        <v>5493</v>
      </c>
      <c r="F399" s="35">
        <v>1</v>
      </c>
      <c r="G399" s="33">
        <f>IFERROR(VLOOKUP(E399,Materiaal!$A$2:$C$25052,3,FALSE)*F399,0)</f>
        <v>1.0751999999999999</v>
      </c>
      <c r="H399" s="34">
        <v>78755</v>
      </c>
      <c r="I399" s="35">
        <v>1</v>
      </c>
      <c r="J399" s="33">
        <f>IFERROR(VLOOKUP(H399,Materiaal!$A$2:$C$25052,3,FALSE)*I399,0)</f>
        <v>37.7988</v>
      </c>
      <c r="K399" s="34" t="s">
        <v>5334</v>
      </c>
      <c r="L399" s="35">
        <v>1</v>
      </c>
      <c r="M399" s="33">
        <f>IFERROR(VLOOKUP(K399,Materiaal!$A$2:$C$25052,3,FALSE)*L399,0)</f>
        <v>1.1983999999999999</v>
      </c>
      <c r="N399" s="34"/>
      <c r="O399" s="35"/>
      <c r="P399" s="33">
        <f>IFERROR(VLOOKUP(N399,Materiaal!$A$2:$C$25052,3,FALSE)*O399,0)</f>
        <v>0</v>
      </c>
      <c r="Q399" s="34" t="s">
        <v>5335</v>
      </c>
      <c r="R399" s="35">
        <v>1</v>
      </c>
      <c r="S399" s="33">
        <f>IFERROR(VLOOKUP(Q399,Materiaal!$A$2:$C$25052,3,FALSE)*R399,0)</f>
        <v>1</v>
      </c>
      <c r="T399" s="34"/>
      <c r="U399" s="35"/>
      <c r="V399" s="33">
        <f>IFERROR(VLOOKUP(T399,Materiaal!$A$2:$C$24556,3,FALSE)*U399,0)</f>
        <v>0</v>
      </c>
      <c r="W399" s="293"/>
      <c r="X399" s="294"/>
      <c r="Y399" s="33"/>
      <c r="Z399" s="293"/>
      <c r="AA399" s="294"/>
      <c r="AB399" s="33"/>
    </row>
    <row r="400" spans="1:28" ht="14.45" outlineLevel="1">
      <c r="A400" s="29" t="s">
        <v>5503</v>
      </c>
      <c r="B400" s="29" t="s">
        <v>5504</v>
      </c>
      <c r="C400" s="256">
        <f t="shared" si="1"/>
        <v>41.072400000000002</v>
      </c>
      <c r="D400" s="32">
        <v>25</v>
      </c>
      <c r="E400" s="34" t="s">
        <v>5493</v>
      </c>
      <c r="F400" s="35">
        <v>1</v>
      </c>
      <c r="G400" s="33">
        <f>IFERROR(VLOOKUP(E400,Materiaal!$A$2:$C$25052,3,FALSE)*F400,0)</f>
        <v>1.0751999999999999</v>
      </c>
      <c r="H400" s="34">
        <v>78756</v>
      </c>
      <c r="I400" s="35">
        <v>1</v>
      </c>
      <c r="J400" s="33">
        <f>IFERROR(VLOOKUP(H400,Materiaal!$A$2:$C$25052,3,FALSE)*I400,0)</f>
        <v>37.7988</v>
      </c>
      <c r="K400" s="34" t="s">
        <v>5334</v>
      </c>
      <c r="L400" s="35">
        <v>1</v>
      </c>
      <c r="M400" s="33">
        <f>IFERROR(VLOOKUP(K400,Materiaal!$A$2:$C$25052,3,FALSE)*L400,0)</f>
        <v>1.1983999999999999</v>
      </c>
      <c r="N400" s="34"/>
      <c r="O400" s="35"/>
      <c r="P400" s="33">
        <f>IFERROR(VLOOKUP(N400,Materiaal!$A$2:$C$25052,3,FALSE)*O400,0)</f>
        <v>0</v>
      </c>
      <c r="Q400" s="34" t="s">
        <v>5335</v>
      </c>
      <c r="R400" s="35">
        <v>1</v>
      </c>
      <c r="S400" s="33">
        <f>IFERROR(VLOOKUP(Q400,Materiaal!$A$2:$C$25052,3,FALSE)*R400,0)</f>
        <v>1</v>
      </c>
      <c r="T400" s="34"/>
      <c r="U400" s="35"/>
      <c r="V400" s="33">
        <f>IFERROR(VLOOKUP(T400,Materiaal!$A$2:$C$24556,3,FALSE)*U400,0)</f>
        <v>0</v>
      </c>
      <c r="W400" s="293"/>
      <c r="X400" s="294"/>
      <c r="Y400" s="33"/>
      <c r="Z400" s="293"/>
      <c r="AA400" s="294"/>
      <c r="AB400" s="33"/>
    </row>
    <row r="401" spans="1:28" ht="14.45" outlineLevel="1">
      <c r="A401" s="29" t="s">
        <v>5505</v>
      </c>
      <c r="B401" s="29" t="s">
        <v>5506</v>
      </c>
      <c r="C401" s="256">
        <f t="shared" si="1"/>
        <v>40.339200000000005</v>
      </c>
      <c r="D401" s="32">
        <v>25</v>
      </c>
      <c r="E401" s="34" t="s">
        <v>5493</v>
      </c>
      <c r="F401" s="35">
        <v>1</v>
      </c>
      <c r="G401" s="33">
        <f>IFERROR(VLOOKUP(E401,Materiaal!$A$2:$C$25052,3,FALSE)*F401,0)</f>
        <v>1.0751999999999999</v>
      </c>
      <c r="H401" s="34">
        <v>78779</v>
      </c>
      <c r="I401" s="35">
        <v>1</v>
      </c>
      <c r="J401" s="33">
        <f>IFERROR(VLOOKUP(H401,Materiaal!$A$2:$C$25052,3,FALSE)*I401,0)</f>
        <v>37.065600000000003</v>
      </c>
      <c r="K401" s="34" t="s">
        <v>5334</v>
      </c>
      <c r="L401" s="35">
        <v>1</v>
      </c>
      <c r="M401" s="33">
        <f>IFERROR(VLOOKUP(K401,Materiaal!$A$2:$C$25052,3,FALSE)*L401,0)</f>
        <v>1.1983999999999999</v>
      </c>
      <c r="N401" s="34"/>
      <c r="O401" s="35"/>
      <c r="P401" s="33">
        <f>IFERROR(VLOOKUP(N401,Materiaal!$A$2:$C$25052,3,FALSE)*O401,0)</f>
        <v>0</v>
      </c>
      <c r="Q401" s="34" t="s">
        <v>5335</v>
      </c>
      <c r="R401" s="35">
        <v>1</v>
      </c>
      <c r="S401" s="33">
        <f>IFERROR(VLOOKUP(Q401,Materiaal!$A$2:$C$25052,3,FALSE)*R401,0)</f>
        <v>1</v>
      </c>
      <c r="T401" s="34"/>
      <c r="U401" s="35"/>
      <c r="V401" s="33">
        <f>IFERROR(VLOOKUP(T401,Materiaal!$A$2:$C$24556,3,FALSE)*U401,0)</f>
        <v>0</v>
      </c>
      <c r="W401" s="293"/>
      <c r="X401" s="294"/>
      <c r="Y401" s="33"/>
      <c r="Z401" s="293"/>
      <c r="AA401" s="294"/>
      <c r="AB401" s="33"/>
    </row>
    <row r="402" spans="1:28" ht="14.45" outlineLevel="1">
      <c r="A402" s="29" t="s">
        <v>5507</v>
      </c>
      <c r="B402" s="29" t="s">
        <v>5508</v>
      </c>
      <c r="C402" s="256">
        <f t="shared" si="1"/>
        <v>13.784399999999998</v>
      </c>
      <c r="D402" s="32">
        <v>20</v>
      </c>
      <c r="E402" s="34" t="s">
        <v>5509</v>
      </c>
      <c r="F402" s="35">
        <v>1</v>
      </c>
      <c r="G402" s="33">
        <f>IFERROR(VLOOKUP(E402,Materiaal!$A$2:$C$25052,3,FALSE)*F402,0)</f>
        <v>9.4499999999999993</v>
      </c>
      <c r="H402" s="34" t="s">
        <v>5510</v>
      </c>
      <c r="I402" s="35">
        <v>1</v>
      </c>
      <c r="J402" s="33">
        <f>IFERROR(VLOOKUP(H402,Materiaal!$A$2:$C$25052,3,FALSE)*I402,0)</f>
        <v>2.1360000000000001</v>
      </c>
      <c r="K402" s="34" t="s">
        <v>5334</v>
      </c>
      <c r="L402" s="35">
        <v>1</v>
      </c>
      <c r="M402" s="33">
        <f>IFERROR(VLOOKUP(K402,Materiaal!$A$2:$C$25052,3,FALSE)*L402,0)</f>
        <v>1.1983999999999999</v>
      </c>
      <c r="N402" s="34"/>
      <c r="O402" s="35"/>
      <c r="P402" s="33">
        <f>IFERROR(VLOOKUP(N402,Materiaal!$A$2:$C$25052,3,FALSE)*O402,0)</f>
        <v>0</v>
      </c>
      <c r="Q402" s="34" t="s">
        <v>5335</v>
      </c>
      <c r="R402" s="35">
        <v>1</v>
      </c>
      <c r="S402" s="33">
        <f>IFERROR(VLOOKUP(Q402,Materiaal!$A$2:$C$25052,3,FALSE)*R402,0)</f>
        <v>1</v>
      </c>
      <c r="T402" s="34"/>
      <c r="U402" s="35"/>
      <c r="V402" s="33">
        <f>IFERROR(VLOOKUP(T402,Materiaal!$A$2:$C$24556,3,FALSE)*U402,0)</f>
        <v>0</v>
      </c>
      <c r="W402" s="293"/>
      <c r="X402" s="294"/>
      <c r="Y402" s="33"/>
      <c r="Z402" s="293"/>
      <c r="AA402" s="294"/>
      <c r="AB402" s="33"/>
    </row>
    <row r="403" spans="1:28" ht="14.45" outlineLevel="1">
      <c r="A403" s="29" t="s">
        <v>5511</v>
      </c>
      <c r="B403" s="29" t="s">
        <v>5512</v>
      </c>
      <c r="C403" s="256">
        <f t="shared" si="1"/>
        <v>20.8352</v>
      </c>
      <c r="D403" s="32">
        <v>20</v>
      </c>
      <c r="E403" s="34" t="s">
        <v>5513</v>
      </c>
      <c r="F403" s="35">
        <v>1</v>
      </c>
      <c r="G403" s="33">
        <f>IFERROR(VLOOKUP(E403,Materiaal!$A$2:$C$25052,3,FALSE)*F403,0)</f>
        <v>16.615200000000002</v>
      </c>
      <c r="H403" s="34" t="s">
        <v>5514</v>
      </c>
      <c r="I403" s="35">
        <v>1</v>
      </c>
      <c r="J403" s="33">
        <f>IFERROR(VLOOKUP(H403,Materiaal!$A$2:$C$25052,3,FALSE)*I403,0)</f>
        <v>2.0215999999999998</v>
      </c>
      <c r="K403" s="34" t="s">
        <v>5334</v>
      </c>
      <c r="L403" s="35">
        <v>1</v>
      </c>
      <c r="M403" s="33">
        <f>IFERROR(VLOOKUP(K403,Materiaal!$A$2:$C$25052,3,FALSE)*L403,0)</f>
        <v>1.1983999999999999</v>
      </c>
      <c r="N403" s="34"/>
      <c r="O403" s="35"/>
      <c r="P403" s="33">
        <f>IFERROR(VLOOKUP(N403,Materiaal!$A$2:$C$25052,3,FALSE)*O403,0)</f>
        <v>0</v>
      </c>
      <c r="Q403" s="34" t="s">
        <v>5335</v>
      </c>
      <c r="R403" s="35">
        <v>1</v>
      </c>
      <c r="S403" s="33">
        <f>IFERROR(VLOOKUP(Q403,Materiaal!$A$2:$C$25052,3,FALSE)*R403,0)</f>
        <v>1</v>
      </c>
      <c r="T403" s="34"/>
      <c r="U403" s="35"/>
      <c r="V403" s="33">
        <f>IFERROR(VLOOKUP(T403,Materiaal!$A$2:$C$24556,3,FALSE)*U403,0)</f>
        <v>0</v>
      </c>
      <c r="W403" s="293"/>
      <c r="X403" s="294"/>
      <c r="Y403" s="33"/>
      <c r="Z403" s="293"/>
      <c r="AA403" s="294"/>
      <c r="AB403" s="33"/>
    </row>
    <row r="404" spans="1:28" ht="14.45" outlineLevel="1">
      <c r="A404" s="29"/>
      <c r="B404" s="29"/>
      <c r="C404" s="256">
        <f t="shared" si="1"/>
        <v>0</v>
      </c>
      <c r="D404" s="32"/>
      <c r="E404" s="34"/>
      <c r="F404" s="35"/>
      <c r="G404" s="33">
        <f>IFERROR(VLOOKUP(E404,Materiaal!$A$2:$C$25052,3,FALSE)*F404,0)</f>
        <v>0</v>
      </c>
      <c r="H404" s="34"/>
      <c r="I404" s="35"/>
      <c r="J404" s="33">
        <f>IFERROR(VLOOKUP(H404,Materiaal!$A$2:$C$25052,3,FALSE)*I404,0)</f>
        <v>0</v>
      </c>
      <c r="K404" s="34"/>
      <c r="L404" s="35"/>
      <c r="M404" s="33">
        <f>IFERROR(VLOOKUP(K404,Materiaal!$A$2:$C$25052,3,FALSE)*L404,0)</f>
        <v>0</v>
      </c>
      <c r="N404" s="34"/>
      <c r="O404" s="35"/>
      <c r="P404" s="33">
        <f>IFERROR(VLOOKUP(N404,Materiaal!$A$2:$C$25052,3,FALSE)*O404,0)</f>
        <v>0</v>
      </c>
      <c r="Q404" s="34"/>
      <c r="R404" s="35"/>
      <c r="S404" s="33">
        <f>IFERROR(VLOOKUP(Q404,Materiaal!$A$2:$C$25052,3,FALSE)*R404,0)</f>
        <v>0</v>
      </c>
      <c r="T404" s="34"/>
      <c r="U404" s="35"/>
      <c r="V404" s="33">
        <f>IFERROR(VLOOKUP(T404,Materiaal!$A$2:$C$24556,3,FALSE)*U404,0)</f>
        <v>0</v>
      </c>
      <c r="W404" s="293"/>
      <c r="X404" s="294"/>
      <c r="Y404" s="33"/>
      <c r="Z404" s="293"/>
      <c r="AA404" s="294"/>
      <c r="AB404" s="33"/>
    </row>
    <row r="405" spans="1:28" ht="14.45" outlineLevel="1">
      <c r="A405" s="29" t="s">
        <v>5515</v>
      </c>
      <c r="B405" s="29" t="s">
        <v>5516</v>
      </c>
      <c r="C405" s="256">
        <f t="shared" si="1"/>
        <v>23.516400000000001</v>
      </c>
      <c r="D405" s="32">
        <v>20</v>
      </c>
      <c r="E405" s="34" t="s">
        <v>5517</v>
      </c>
      <c r="F405" s="35">
        <v>1</v>
      </c>
      <c r="G405" s="33">
        <f>IFERROR(VLOOKUP(E405,Materiaal!$A$2:$C$25052,3,FALSE)*F405,0)</f>
        <v>21.318000000000001</v>
      </c>
      <c r="H405" s="34" t="s">
        <v>5334</v>
      </c>
      <c r="I405" s="35">
        <v>1</v>
      </c>
      <c r="J405" s="33">
        <f>IFERROR(VLOOKUP(H405,Materiaal!$A$2:$C$25052,3,FALSE)*I405,0)</f>
        <v>1.1983999999999999</v>
      </c>
      <c r="K405" s="34"/>
      <c r="L405" s="35"/>
      <c r="M405" s="33">
        <f>IFERROR(VLOOKUP(K405,Materiaal!$A$2:$C$25052,3,FALSE)*L405,0)</f>
        <v>0</v>
      </c>
      <c r="N405" s="34"/>
      <c r="O405" s="35"/>
      <c r="P405" s="33">
        <f>IFERROR(VLOOKUP(N405,Materiaal!$A$2:$C$25052,3,FALSE)*O405,0)</f>
        <v>0</v>
      </c>
      <c r="Q405" s="34" t="s">
        <v>5335</v>
      </c>
      <c r="R405" s="35">
        <v>1</v>
      </c>
      <c r="S405" s="33">
        <f>IFERROR(VLOOKUP(Q405,Materiaal!$A$2:$C$25052,3,FALSE)*R405,0)</f>
        <v>1</v>
      </c>
      <c r="T405" s="34"/>
      <c r="U405" s="35"/>
      <c r="V405" s="33">
        <f>IFERROR(VLOOKUP(T405,Materiaal!$A$2:$C$24556,3,FALSE)*U405,0)</f>
        <v>0</v>
      </c>
      <c r="W405" s="293"/>
      <c r="X405" s="294"/>
      <c r="Y405" s="33"/>
      <c r="Z405" s="293"/>
      <c r="AA405" s="294"/>
      <c r="AB405" s="33"/>
    </row>
    <row r="406" spans="1:28" ht="14.45" outlineLevel="1">
      <c r="A406" s="29" t="s">
        <v>5518</v>
      </c>
      <c r="B406" s="29" t="s">
        <v>5519</v>
      </c>
      <c r="C406" s="256">
        <f t="shared" si="1"/>
        <v>24.458400000000001</v>
      </c>
      <c r="D406" s="32">
        <v>20</v>
      </c>
      <c r="E406" s="34" t="s">
        <v>5520</v>
      </c>
      <c r="F406" s="35">
        <v>1</v>
      </c>
      <c r="G406" s="33">
        <f>IFERROR(VLOOKUP(E406,Materiaal!$A$2:$C$25052,3,FALSE)*F406,0)</f>
        <v>22.26</v>
      </c>
      <c r="H406" s="34" t="s">
        <v>5334</v>
      </c>
      <c r="I406" s="35">
        <v>1</v>
      </c>
      <c r="J406" s="33">
        <f>IFERROR(VLOOKUP(H406,Materiaal!$A$2:$C$25052,3,FALSE)*I406,0)</f>
        <v>1.1983999999999999</v>
      </c>
      <c r="K406" s="34"/>
      <c r="L406" s="35"/>
      <c r="M406" s="33">
        <f>IFERROR(VLOOKUP(K406,Materiaal!$A$2:$C$25052,3,FALSE)*L406,0)</f>
        <v>0</v>
      </c>
      <c r="N406" s="34"/>
      <c r="O406" s="35"/>
      <c r="P406" s="33">
        <f>IFERROR(VLOOKUP(N406,Materiaal!$A$2:$C$25052,3,FALSE)*O406,0)</f>
        <v>0</v>
      </c>
      <c r="Q406" s="34" t="s">
        <v>5335</v>
      </c>
      <c r="R406" s="35">
        <v>1</v>
      </c>
      <c r="S406" s="33">
        <f>IFERROR(VLOOKUP(Q406,Materiaal!$A$2:$C$25052,3,FALSE)*R406,0)</f>
        <v>1</v>
      </c>
      <c r="T406" s="34"/>
      <c r="U406" s="35"/>
      <c r="V406" s="33">
        <f>IFERROR(VLOOKUP(T406,Materiaal!$A$2:$C$24556,3,FALSE)*U406,0)</f>
        <v>0</v>
      </c>
      <c r="W406" s="293"/>
      <c r="X406" s="294"/>
      <c r="Y406" s="33"/>
      <c r="Z406" s="293"/>
      <c r="AA406" s="294"/>
      <c r="AB406" s="33"/>
    </row>
    <row r="407" spans="1:28" ht="14.45" outlineLevel="1">
      <c r="A407" s="29" t="s">
        <v>5521</v>
      </c>
      <c r="B407" s="29" t="s">
        <v>5522</v>
      </c>
      <c r="C407" s="256">
        <f t="shared" si="1"/>
        <v>32.0124</v>
      </c>
      <c r="D407" s="32">
        <v>20</v>
      </c>
      <c r="E407" s="34" t="s">
        <v>5523</v>
      </c>
      <c r="F407" s="35">
        <v>1</v>
      </c>
      <c r="G407" s="33">
        <f>IFERROR(VLOOKUP(E407,Materiaal!$A$2:$C$25052,3,FALSE)*F407,0)</f>
        <v>29.814</v>
      </c>
      <c r="H407" s="34" t="s">
        <v>5334</v>
      </c>
      <c r="I407" s="35">
        <v>1</v>
      </c>
      <c r="J407" s="33">
        <f>IFERROR(VLOOKUP(H407,Materiaal!$A$2:$C$25052,3,FALSE)*I407,0)</f>
        <v>1.1983999999999999</v>
      </c>
      <c r="K407" s="34"/>
      <c r="L407" s="35"/>
      <c r="M407" s="33">
        <f>IFERROR(VLOOKUP(K407,Materiaal!$A$2:$C$25052,3,FALSE)*L407,0)</f>
        <v>0</v>
      </c>
      <c r="N407" s="34"/>
      <c r="O407" s="35"/>
      <c r="P407" s="33">
        <f>IFERROR(VLOOKUP(N407,Materiaal!$A$2:$C$25052,3,FALSE)*O407,0)</f>
        <v>0</v>
      </c>
      <c r="Q407" s="34" t="s">
        <v>5335</v>
      </c>
      <c r="R407" s="35">
        <v>1</v>
      </c>
      <c r="S407" s="33">
        <f>IFERROR(VLOOKUP(Q407,Materiaal!$A$2:$C$25052,3,FALSE)*R407,0)</f>
        <v>1</v>
      </c>
      <c r="T407" s="34"/>
      <c r="U407" s="35"/>
      <c r="V407" s="33">
        <f>IFERROR(VLOOKUP(T407,Materiaal!$A$2:$C$24556,3,FALSE)*U407,0)</f>
        <v>0</v>
      </c>
      <c r="W407" s="293"/>
      <c r="X407" s="294"/>
      <c r="Y407" s="33"/>
      <c r="Z407" s="293"/>
      <c r="AA407" s="294"/>
      <c r="AB407" s="33"/>
    </row>
    <row r="408" spans="1:28" ht="14.45" outlineLevel="1">
      <c r="A408" s="29" t="s">
        <v>5524</v>
      </c>
      <c r="B408" s="29" t="s">
        <v>5525</v>
      </c>
      <c r="C408" s="256">
        <f t="shared" si="1"/>
        <v>65.684400000000011</v>
      </c>
      <c r="D408" s="32">
        <v>20</v>
      </c>
      <c r="E408" s="34" t="s">
        <v>5526</v>
      </c>
      <c r="F408" s="35">
        <v>1</v>
      </c>
      <c r="G408" s="33">
        <f>IFERROR(VLOOKUP(E408,Materiaal!$A$2:$C$25052,3,FALSE)*F408,0)</f>
        <v>44.31</v>
      </c>
      <c r="H408" s="34" t="s">
        <v>5527</v>
      </c>
      <c r="I408" s="35">
        <v>1</v>
      </c>
      <c r="J408" s="33">
        <f>IFERROR(VLOOKUP(H408,Materiaal!$A$2:$C$25052,3,FALSE)*I408,0)</f>
        <v>19.175999999999998</v>
      </c>
      <c r="K408" s="34" t="s">
        <v>5334</v>
      </c>
      <c r="L408" s="35">
        <v>1</v>
      </c>
      <c r="M408" s="33">
        <f>IFERROR(VLOOKUP(K408,Materiaal!$A$2:$C$25052,3,FALSE)*L408,0)</f>
        <v>1.1983999999999999</v>
      </c>
      <c r="N408" s="34"/>
      <c r="O408" s="35"/>
      <c r="P408" s="33">
        <f>IFERROR(VLOOKUP(N408,Materiaal!$A$2:$C$25052,3,FALSE)*O408,0)</f>
        <v>0</v>
      </c>
      <c r="Q408" s="34" t="s">
        <v>5335</v>
      </c>
      <c r="R408" s="35">
        <v>1</v>
      </c>
      <c r="S408" s="33">
        <f>IFERROR(VLOOKUP(Q408,Materiaal!$A$2:$C$25052,3,FALSE)*R408,0)</f>
        <v>1</v>
      </c>
      <c r="T408" s="34"/>
      <c r="U408" s="35"/>
      <c r="V408" s="33">
        <f>IFERROR(VLOOKUP(T408,Materiaal!$A$2:$C$24556,3,FALSE)*U408,0)</f>
        <v>0</v>
      </c>
      <c r="W408" s="293"/>
      <c r="X408" s="294"/>
      <c r="Y408" s="33"/>
      <c r="Z408" s="293"/>
      <c r="AA408" s="294"/>
      <c r="AB408" s="33"/>
    </row>
    <row r="409" spans="1:28" ht="14.45" outlineLevel="1">
      <c r="A409" s="29" t="s">
        <v>5528</v>
      </c>
      <c r="B409" s="29" t="s">
        <v>5529</v>
      </c>
      <c r="C409" s="256">
        <f t="shared" si="1"/>
        <v>28.8324</v>
      </c>
      <c r="D409" s="32">
        <v>20</v>
      </c>
      <c r="E409" s="34" t="s">
        <v>5530</v>
      </c>
      <c r="F409" s="35">
        <v>1</v>
      </c>
      <c r="G409" s="33">
        <f>IFERROR(VLOOKUP(E409,Materiaal!$A$2:$C$25052,3,FALSE)*F409,0)</f>
        <v>26.634</v>
      </c>
      <c r="H409" s="34" t="s">
        <v>5334</v>
      </c>
      <c r="I409" s="35">
        <v>1</v>
      </c>
      <c r="J409" s="33">
        <f>IFERROR(VLOOKUP(H409,Materiaal!$A$2:$C$25052,3,FALSE)*I409,0)</f>
        <v>1.1983999999999999</v>
      </c>
      <c r="K409" s="34"/>
      <c r="L409" s="35"/>
      <c r="M409" s="33">
        <f>IFERROR(VLOOKUP(K409,Materiaal!$A$2:$C$25052,3,FALSE)*L409,0)</f>
        <v>0</v>
      </c>
      <c r="N409" s="34"/>
      <c r="O409" s="35"/>
      <c r="P409" s="33">
        <f>IFERROR(VLOOKUP(N409,Materiaal!$A$2:$C$25052,3,FALSE)*O409,0)</f>
        <v>0</v>
      </c>
      <c r="Q409" s="34" t="s">
        <v>5335</v>
      </c>
      <c r="R409" s="35">
        <v>1</v>
      </c>
      <c r="S409" s="33">
        <f>IFERROR(VLOOKUP(Q409,Materiaal!$A$2:$C$25052,3,FALSE)*R409,0)</f>
        <v>1</v>
      </c>
      <c r="T409" s="34"/>
      <c r="U409" s="35"/>
      <c r="V409" s="33">
        <f>IFERROR(VLOOKUP(T409,Materiaal!$A$2:$C$24556,3,FALSE)*U409,0)</f>
        <v>0</v>
      </c>
      <c r="W409" s="293"/>
      <c r="X409" s="294"/>
      <c r="Y409" s="33"/>
      <c r="Z409" s="293"/>
      <c r="AA409" s="294"/>
      <c r="AB409" s="33"/>
    </row>
    <row r="410" spans="1:28" ht="14.45" outlineLevel="1">
      <c r="A410" s="29" t="s">
        <v>5531</v>
      </c>
      <c r="B410" s="29" t="s">
        <v>5532</v>
      </c>
      <c r="C410" s="256">
        <f t="shared" si="1"/>
        <v>28.8324</v>
      </c>
      <c r="D410" s="32">
        <v>20</v>
      </c>
      <c r="E410" s="34" t="s">
        <v>5533</v>
      </c>
      <c r="F410" s="35">
        <v>1</v>
      </c>
      <c r="G410" s="33">
        <f>IFERROR(VLOOKUP(E410,Materiaal!$A$2:$C$25052,3,FALSE)*F410,0)</f>
        <v>26.634</v>
      </c>
      <c r="H410" s="34" t="s">
        <v>5334</v>
      </c>
      <c r="I410" s="35">
        <v>1</v>
      </c>
      <c r="J410" s="33">
        <f>IFERROR(VLOOKUP(H410,Materiaal!$A$2:$C$25052,3,FALSE)*I410,0)</f>
        <v>1.1983999999999999</v>
      </c>
      <c r="K410" s="34"/>
      <c r="L410" s="35"/>
      <c r="M410" s="33">
        <f>IFERROR(VLOOKUP(K410,Materiaal!$A$2:$C$25052,3,FALSE)*L410,0)</f>
        <v>0</v>
      </c>
      <c r="N410" s="34"/>
      <c r="O410" s="35"/>
      <c r="P410" s="33">
        <f>IFERROR(VLOOKUP(N410,Materiaal!$A$2:$C$25052,3,FALSE)*O410,0)</f>
        <v>0</v>
      </c>
      <c r="Q410" s="34" t="s">
        <v>5335</v>
      </c>
      <c r="R410" s="35">
        <v>1</v>
      </c>
      <c r="S410" s="33">
        <f>IFERROR(VLOOKUP(Q410,Materiaal!$A$2:$C$25052,3,FALSE)*R410,0)</f>
        <v>1</v>
      </c>
      <c r="T410" s="34"/>
      <c r="U410" s="35"/>
      <c r="V410" s="33">
        <f>IFERROR(VLOOKUP(T410,Materiaal!$A$2:$C$24556,3,FALSE)*U410,0)</f>
        <v>0</v>
      </c>
      <c r="W410" s="293"/>
      <c r="X410" s="294"/>
      <c r="Y410" s="33"/>
      <c r="Z410" s="293"/>
      <c r="AA410" s="294"/>
      <c r="AB410" s="33"/>
    </row>
    <row r="411" spans="1:28" ht="14.45" outlineLevel="1">
      <c r="A411" s="29" t="s">
        <v>5534</v>
      </c>
      <c r="B411" s="29" t="s">
        <v>5535</v>
      </c>
      <c r="C411" s="256">
        <f t="shared" si="1"/>
        <v>28.8324</v>
      </c>
      <c r="D411" s="32">
        <v>20</v>
      </c>
      <c r="E411" s="34" t="s">
        <v>5536</v>
      </c>
      <c r="F411" s="35">
        <v>1</v>
      </c>
      <c r="G411" s="33">
        <f>IFERROR(VLOOKUP(E411,Materiaal!$A$2:$C$25052,3,FALSE)*F411,0)</f>
        <v>26.634</v>
      </c>
      <c r="H411" s="34" t="s">
        <v>5334</v>
      </c>
      <c r="I411" s="35">
        <v>1</v>
      </c>
      <c r="J411" s="33">
        <f>IFERROR(VLOOKUP(H411,Materiaal!$A$2:$C$25052,3,FALSE)*I411,0)</f>
        <v>1.1983999999999999</v>
      </c>
      <c r="K411" s="34"/>
      <c r="L411" s="35"/>
      <c r="M411" s="33">
        <f>IFERROR(VLOOKUP(K411,Materiaal!$A$2:$C$25052,3,FALSE)*L411,0)</f>
        <v>0</v>
      </c>
      <c r="N411" s="34"/>
      <c r="O411" s="35"/>
      <c r="P411" s="33">
        <f>IFERROR(VLOOKUP(N411,Materiaal!$A$2:$C$25052,3,FALSE)*O411,0)</f>
        <v>0</v>
      </c>
      <c r="Q411" s="34" t="s">
        <v>5335</v>
      </c>
      <c r="R411" s="35">
        <v>1</v>
      </c>
      <c r="S411" s="33">
        <f>IFERROR(VLOOKUP(Q411,Materiaal!$A$2:$C$25052,3,FALSE)*R411,0)</f>
        <v>1</v>
      </c>
      <c r="T411" s="34"/>
      <c r="U411" s="35"/>
      <c r="V411" s="33">
        <f>IFERROR(VLOOKUP(T411,Materiaal!$A$2:$C$24556,3,FALSE)*U411,0)</f>
        <v>0</v>
      </c>
      <c r="W411" s="293"/>
      <c r="X411" s="294"/>
      <c r="Y411" s="33"/>
      <c r="Z411" s="293"/>
      <c r="AA411" s="294"/>
      <c r="AB411" s="33"/>
    </row>
    <row r="412" spans="1:28" ht="14.45" outlineLevel="1">
      <c r="A412" s="29"/>
      <c r="B412" s="29"/>
      <c r="C412" s="256">
        <f t="shared" si="1"/>
        <v>0</v>
      </c>
      <c r="D412" s="32"/>
      <c r="E412" s="34"/>
      <c r="F412" s="35"/>
      <c r="G412" s="33">
        <f>IFERROR(VLOOKUP(E412,Materiaal!$A$2:$C$25052,3,FALSE)*F412,0)</f>
        <v>0</v>
      </c>
      <c r="H412" s="34"/>
      <c r="I412" s="35"/>
      <c r="J412" s="33">
        <f>IFERROR(VLOOKUP(H412,Materiaal!$A$2:$C$25052,3,FALSE)*I412,0)</f>
        <v>0</v>
      </c>
      <c r="K412" s="34"/>
      <c r="L412" s="35"/>
      <c r="M412" s="33">
        <f>IFERROR(VLOOKUP(K412,Materiaal!$A$2:$C$25052,3,FALSE)*L412,0)</f>
        <v>0</v>
      </c>
      <c r="N412" s="34"/>
      <c r="O412" s="35"/>
      <c r="P412" s="33">
        <f>IFERROR(VLOOKUP(N412,Materiaal!$A$2:$C$25052,3,FALSE)*O412,0)</f>
        <v>0</v>
      </c>
      <c r="Q412" s="34"/>
      <c r="R412" s="35"/>
      <c r="S412" s="33">
        <f>IFERROR(VLOOKUP(Q412,Materiaal!$A$2:$C$25052,3,FALSE)*R412,0)</f>
        <v>0</v>
      </c>
      <c r="T412" s="34"/>
      <c r="U412" s="35"/>
      <c r="V412" s="33">
        <f>IFERROR(VLOOKUP(T412,Materiaal!$A$2:$C$24556,3,FALSE)*U412,0)</f>
        <v>0</v>
      </c>
      <c r="W412" s="293"/>
      <c r="X412" s="294"/>
      <c r="Y412" s="33"/>
      <c r="Z412" s="293"/>
      <c r="AA412" s="294"/>
      <c r="AB412" s="33"/>
    </row>
    <row r="413" spans="1:28" ht="14.45" outlineLevel="1">
      <c r="A413" s="29" t="s">
        <v>5537</v>
      </c>
      <c r="B413" s="29" t="s">
        <v>5538</v>
      </c>
      <c r="C413" s="256">
        <f t="shared" si="1"/>
        <v>4.3548</v>
      </c>
      <c r="D413" s="32">
        <v>10</v>
      </c>
      <c r="E413" s="34" t="s">
        <v>5539</v>
      </c>
      <c r="F413" s="35">
        <v>1</v>
      </c>
      <c r="G413" s="33">
        <f>IFERROR(VLOOKUP(E413,Materiaal!$A$2:$C$25052,3,FALSE)*F413,0)</f>
        <v>3.2928000000000002</v>
      </c>
      <c r="H413" s="34" t="s">
        <v>5540</v>
      </c>
      <c r="I413" s="35">
        <v>1</v>
      </c>
      <c r="J413" s="33">
        <f>IFERROR(VLOOKUP(H413,Materiaal!$A$2:$C$25052,3,FALSE)*I413,0)</f>
        <v>1.0620000000000001</v>
      </c>
      <c r="K413" s="34"/>
      <c r="L413" s="35"/>
      <c r="M413" s="33">
        <f>IFERROR(VLOOKUP(K413,Materiaal!$A$2:$C$25052,3,FALSE)*L413,0)</f>
        <v>0</v>
      </c>
      <c r="N413" s="34"/>
      <c r="O413" s="35"/>
      <c r="P413" s="33">
        <f>IFERROR(VLOOKUP(N413,Materiaal!$A$2:$C$25052,3,FALSE)*O413,0)</f>
        <v>0</v>
      </c>
      <c r="Q413" s="34"/>
      <c r="R413" s="35"/>
      <c r="S413" s="33">
        <f>IFERROR(VLOOKUP(Q413,Materiaal!$A$2:$C$25052,3,FALSE)*R413,0)</f>
        <v>0</v>
      </c>
      <c r="T413" s="34"/>
      <c r="U413" s="35"/>
      <c r="V413" s="33">
        <f>IFERROR(VLOOKUP(T413,Materiaal!$A$2:$C$24556,3,FALSE)*U413,0)</f>
        <v>0</v>
      </c>
      <c r="W413" s="293"/>
      <c r="X413" s="294"/>
      <c r="Y413" s="33"/>
      <c r="Z413" s="293"/>
      <c r="AA413" s="294"/>
      <c r="AB413" s="33"/>
    </row>
    <row r="414" spans="1:28" ht="14.45" outlineLevel="1">
      <c r="A414" s="29" t="s">
        <v>5541</v>
      </c>
      <c r="B414" s="29" t="s">
        <v>5542</v>
      </c>
      <c r="C414" s="256">
        <f t="shared" si="1"/>
        <v>6.0120000000000005</v>
      </c>
      <c r="D414" s="32">
        <v>10</v>
      </c>
      <c r="E414" s="34" t="s">
        <v>5543</v>
      </c>
      <c r="F414" s="35">
        <v>1</v>
      </c>
      <c r="G414" s="33">
        <f>IFERROR(VLOOKUP(E414,Materiaal!$A$2:$C$25052,3,FALSE)*F414,0)</f>
        <v>4.95</v>
      </c>
      <c r="H414" s="34" t="s">
        <v>5540</v>
      </c>
      <c r="I414" s="35">
        <v>1</v>
      </c>
      <c r="J414" s="33">
        <f>IFERROR(VLOOKUP(H414,Materiaal!$A$2:$C$25052,3,FALSE)*I414,0)</f>
        <v>1.0620000000000001</v>
      </c>
      <c r="K414" s="34"/>
      <c r="L414" s="35"/>
      <c r="M414" s="33">
        <f>IFERROR(VLOOKUP(K414,Materiaal!$A$2:$C$25052,3,FALSE)*L414,0)</f>
        <v>0</v>
      </c>
      <c r="N414" s="34"/>
      <c r="O414" s="35"/>
      <c r="P414" s="33">
        <f>IFERROR(VLOOKUP(N414,Materiaal!$A$2:$C$25052,3,FALSE)*O414,0)</f>
        <v>0</v>
      </c>
      <c r="Q414" s="34"/>
      <c r="R414" s="35"/>
      <c r="S414" s="33">
        <f>IFERROR(VLOOKUP(Q414,Materiaal!$A$2:$C$25052,3,FALSE)*R414,0)</f>
        <v>0</v>
      </c>
      <c r="T414" s="34"/>
      <c r="U414" s="35"/>
      <c r="V414" s="33">
        <f>IFERROR(VLOOKUP(T414,Materiaal!$A$2:$C$24556,3,FALSE)*U414,0)</f>
        <v>0</v>
      </c>
      <c r="W414" s="293"/>
      <c r="X414" s="294"/>
      <c r="Y414" s="33"/>
      <c r="Z414" s="293"/>
      <c r="AA414" s="294"/>
      <c r="AB414" s="33"/>
    </row>
    <row r="415" spans="1:28" ht="14.45" outlineLevel="1">
      <c r="A415" s="29"/>
      <c r="B415" s="29"/>
      <c r="C415" s="256">
        <f t="shared" si="1"/>
        <v>0</v>
      </c>
      <c r="D415" s="32"/>
      <c r="E415" s="34"/>
      <c r="F415" s="35"/>
      <c r="G415" s="33">
        <f>IFERROR(VLOOKUP(E415,Materiaal!$A$2:$C$25052,3,FALSE)*F415,0)</f>
        <v>0</v>
      </c>
      <c r="H415" s="34"/>
      <c r="I415" s="35"/>
      <c r="J415" s="33">
        <f>IFERROR(VLOOKUP(H415,Materiaal!$A$2:$C$25052,3,FALSE)*I415,0)</f>
        <v>0</v>
      </c>
      <c r="K415" s="34"/>
      <c r="L415" s="35"/>
      <c r="M415" s="33">
        <f>IFERROR(VLOOKUP(K415,Materiaal!$A$2:$C$25052,3,FALSE)*L415,0)</f>
        <v>0</v>
      </c>
      <c r="N415" s="34"/>
      <c r="O415" s="35"/>
      <c r="P415" s="33">
        <f>IFERROR(VLOOKUP(N415,Materiaal!$A$2:$C$25052,3,FALSE)*O415,0)</f>
        <v>0</v>
      </c>
      <c r="Q415" s="34"/>
      <c r="R415" s="35"/>
      <c r="S415" s="33">
        <f>IFERROR(VLOOKUP(Q415,Materiaal!$A$2:$C$25052,3,FALSE)*R415,0)</f>
        <v>0</v>
      </c>
      <c r="T415" s="34"/>
      <c r="U415" s="35"/>
      <c r="V415" s="33">
        <f>IFERROR(VLOOKUP(T415,Materiaal!$A$2:$C$24556,3,FALSE)*U415,0)</f>
        <v>0</v>
      </c>
      <c r="W415" s="293"/>
      <c r="X415" s="294"/>
      <c r="Y415" s="33"/>
      <c r="Z415" s="293"/>
      <c r="AA415" s="294"/>
      <c r="AB415" s="33"/>
    </row>
    <row r="416" spans="1:28" ht="14.45" outlineLevel="1">
      <c r="A416" s="29" t="s">
        <v>5544</v>
      </c>
      <c r="B416" s="29" t="s">
        <v>5545</v>
      </c>
      <c r="C416" s="256">
        <f t="shared" si="1"/>
        <v>17.223199999999999</v>
      </c>
      <c r="D416" s="32">
        <v>20</v>
      </c>
      <c r="E416" s="34" t="s">
        <v>5546</v>
      </c>
      <c r="F416" s="35">
        <v>1</v>
      </c>
      <c r="G416" s="33">
        <f>IFERROR(VLOOKUP(E416,Materiaal!$A$2:$C$25052,3,FALSE)*F416,0)</f>
        <v>13.0032</v>
      </c>
      <c r="H416" s="34" t="s">
        <v>5547</v>
      </c>
      <c r="I416" s="35">
        <v>1</v>
      </c>
      <c r="J416" s="33">
        <f>IFERROR(VLOOKUP(H416,Materiaal!$A$2:$C$25052,3,FALSE)*I416,0)</f>
        <v>2.0215999999999998</v>
      </c>
      <c r="K416" s="34" t="s">
        <v>5334</v>
      </c>
      <c r="L416" s="35">
        <v>1</v>
      </c>
      <c r="M416" s="33">
        <f>IFERROR(VLOOKUP(K416,Materiaal!$A$2:$C$25052,3,FALSE)*L416,0)</f>
        <v>1.1983999999999999</v>
      </c>
      <c r="N416" s="34"/>
      <c r="O416" s="35"/>
      <c r="P416" s="33">
        <f>IFERROR(VLOOKUP(N416,Materiaal!$A$2:$C$25052,3,FALSE)*O416,0)</f>
        <v>0</v>
      </c>
      <c r="Q416" s="34" t="s">
        <v>5335</v>
      </c>
      <c r="R416" s="35">
        <v>1</v>
      </c>
      <c r="S416" s="33">
        <f>IFERROR(VLOOKUP(Q416,Materiaal!$A$2:$C$25052,3,FALSE)*R416,0)</f>
        <v>1</v>
      </c>
      <c r="T416" s="34"/>
      <c r="U416" s="35"/>
      <c r="V416" s="33">
        <f>IFERROR(VLOOKUP(T416,Materiaal!$A$2:$C$24556,3,FALSE)*U416,0)</f>
        <v>0</v>
      </c>
      <c r="W416" s="293"/>
      <c r="X416" s="294"/>
      <c r="Y416" s="33"/>
      <c r="Z416" s="293"/>
      <c r="AA416" s="294"/>
      <c r="AB416" s="33"/>
    </row>
    <row r="417" spans="1:28" ht="14.45" outlineLevel="1">
      <c r="A417" s="29" t="s">
        <v>5548</v>
      </c>
      <c r="B417" s="29" t="s">
        <v>5549</v>
      </c>
      <c r="C417" s="256">
        <f t="shared" si="1"/>
        <v>12.632087500000001</v>
      </c>
      <c r="D417" s="32">
        <v>20</v>
      </c>
      <c r="E417" s="34" t="s">
        <v>5493</v>
      </c>
      <c r="F417" s="35">
        <v>1</v>
      </c>
      <c r="G417" s="33">
        <f>IFERROR(VLOOKUP(E417,Materiaal!$A$2:$C$25052,3,FALSE)*F417,0)</f>
        <v>1.0751999999999999</v>
      </c>
      <c r="H417" s="34" t="s">
        <v>5334</v>
      </c>
      <c r="I417" s="35">
        <v>1</v>
      </c>
      <c r="J417" s="33">
        <f>IFERROR(VLOOKUP(H417,Materiaal!$A$2:$C$25052,3,FALSE)*I417,0)</f>
        <v>1.1983999999999999</v>
      </c>
      <c r="K417" s="34" t="s">
        <v>5550</v>
      </c>
      <c r="L417" s="35">
        <v>1</v>
      </c>
      <c r="M417" s="33">
        <f>IFERROR(VLOOKUP(K417,Materiaal!$A$2:$C$25052,3,FALSE)*L417,0)</f>
        <v>1.6576</v>
      </c>
      <c r="N417" s="34" t="s">
        <v>5551</v>
      </c>
      <c r="O417" s="35">
        <v>1</v>
      </c>
      <c r="P417" s="33">
        <f>IFERROR(VLOOKUP(N417,Materiaal!$A$2:$C$25052,3,FALSE)*O417,0)</f>
        <v>4</v>
      </c>
      <c r="Q417" s="34" t="s">
        <v>5335</v>
      </c>
      <c r="R417" s="35">
        <v>1</v>
      </c>
      <c r="S417" s="33">
        <f>IFERROR(VLOOKUP(Q417,Materiaal!$A$2:$C$25052,3,FALSE)*R417,0)</f>
        <v>1</v>
      </c>
      <c r="T417" s="34" t="s">
        <v>5552</v>
      </c>
      <c r="U417" s="35">
        <v>1</v>
      </c>
      <c r="V417" s="33">
        <f>IFERROR(VLOOKUP(T417,Materiaal!$A$2:$C$24556,3,FALSE)*U417,0)</f>
        <v>3.1640000000000001</v>
      </c>
      <c r="W417" s="34" t="s">
        <v>5553</v>
      </c>
      <c r="X417" s="35">
        <f>1/24</f>
        <v>4.1666666666666664E-2</v>
      </c>
      <c r="Y417" s="33">
        <f>IFERROR(VLOOKUP(W417,Materiaal!$A$2:$C$24556,3,FALSE)*X417,0)</f>
        <v>0.13368749999999999</v>
      </c>
      <c r="Z417" s="34" t="s">
        <v>5554</v>
      </c>
      <c r="AA417" s="35">
        <v>1</v>
      </c>
      <c r="AB417" s="33">
        <f>IFERROR(VLOOKUP(Z417,Materiaal!$A$2:$C$24556,3,FALSE)*AA417,0)</f>
        <v>0.4032</v>
      </c>
    </row>
    <row r="418" spans="1:28" ht="14.45" outlineLevel="1">
      <c r="A418" s="29" t="s">
        <v>5555</v>
      </c>
      <c r="B418" s="29" t="s">
        <v>5556</v>
      </c>
      <c r="C418" s="256">
        <f t="shared" si="1"/>
        <v>18.781775000000003</v>
      </c>
      <c r="D418" s="32">
        <v>25</v>
      </c>
      <c r="E418" s="34" t="s">
        <v>5493</v>
      </c>
      <c r="F418" s="35">
        <v>1</v>
      </c>
      <c r="G418" s="33">
        <f>IFERROR(VLOOKUP(E418,Materiaal!$A$2:$C$25052,3,FALSE)*F418,0)</f>
        <v>1.0751999999999999</v>
      </c>
      <c r="H418" s="34" t="s">
        <v>5334</v>
      </c>
      <c r="I418" s="35">
        <v>1</v>
      </c>
      <c r="J418" s="33">
        <f>IFERROR(VLOOKUP(H418,Materiaal!$A$2:$C$25052,3,FALSE)*I418,0)</f>
        <v>1.1983999999999999</v>
      </c>
      <c r="K418" s="34" t="s">
        <v>5550</v>
      </c>
      <c r="L418" s="35">
        <v>2</v>
      </c>
      <c r="M418" s="33">
        <f>IFERROR(VLOOKUP(K418,Materiaal!$A$2:$C$25052,3,FALSE)*L418,0)</f>
        <v>3.3151999999999999</v>
      </c>
      <c r="N418" s="34" t="s">
        <v>5551</v>
      </c>
      <c r="O418" s="35">
        <v>2</v>
      </c>
      <c r="P418" s="33">
        <f>IFERROR(VLOOKUP(N418,Materiaal!$A$2:$C$25052,3,FALSE)*O418,0)</f>
        <v>8</v>
      </c>
      <c r="Q418" s="34" t="s">
        <v>5335</v>
      </c>
      <c r="R418" s="35">
        <v>1</v>
      </c>
      <c r="S418" s="33">
        <f>IFERROR(VLOOKUP(Q418,Materiaal!$A$2:$C$25052,3,FALSE)*R418,0)</f>
        <v>1</v>
      </c>
      <c r="T418" s="34" t="s">
        <v>5557</v>
      </c>
      <c r="U418" s="35">
        <v>1</v>
      </c>
      <c r="V418" s="33">
        <f>IFERROR(VLOOKUP(T418,Materiaal!$A$2:$C$24556,3,FALSE)*U418,0)</f>
        <v>3.5224000000000002</v>
      </c>
      <c r="W418" s="34" t="s">
        <v>5553</v>
      </c>
      <c r="X418" s="35">
        <f>2/24</f>
        <v>8.3333333333333329E-2</v>
      </c>
      <c r="Y418" s="33">
        <f>IFERROR(VLOOKUP(W418,Materiaal!$A$2:$C$24556,3,FALSE)*X418,0)</f>
        <v>0.26737499999999997</v>
      </c>
      <c r="Z418" s="34" t="s">
        <v>5554</v>
      </c>
      <c r="AA418" s="35">
        <v>1</v>
      </c>
      <c r="AB418" s="33">
        <f>IFERROR(VLOOKUP(Z418,Materiaal!$A$2:$C$24556,3,FALSE)*AA418,0)</f>
        <v>0.4032</v>
      </c>
    </row>
    <row r="419" spans="1:28" ht="14.45" outlineLevel="1">
      <c r="A419" s="29" t="s">
        <v>5558</v>
      </c>
      <c r="B419" s="29" t="s">
        <v>5559</v>
      </c>
      <c r="C419" s="256">
        <f t="shared" si="1"/>
        <v>13.132087500000001</v>
      </c>
      <c r="D419" s="32">
        <v>20</v>
      </c>
      <c r="E419" s="34" t="s">
        <v>5493</v>
      </c>
      <c r="F419" s="35">
        <v>1</v>
      </c>
      <c r="G419" s="33">
        <f>IFERROR(VLOOKUP(E419,Materiaal!$A$2:$C$25052,3,FALSE)*F419,0)</f>
        <v>1.0751999999999999</v>
      </c>
      <c r="H419" s="34" t="s">
        <v>5334</v>
      </c>
      <c r="I419" s="35">
        <v>1</v>
      </c>
      <c r="J419" s="33">
        <f>IFERROR(VLOOKUP(H419,Materiaal!$A$2:$C$25052,3,FALSE)*I419,0)</f>
        <v>1.1983999999999999</v>
      </c>
      <c r="K419" s="34" t="s">
        <v>5550</v>
      </c>
      <c r="L419" s="35">
        <v>1</v>
      </c>
      <c r="M419" s="33">
        <f>IFERROR(VLOOKUP(K419,Materiaal!$A$2:$C$25052,3,FALSE)*L419,0)</f>
        <v>1.6576</v>
      </c>
      <c r="N419" s="34" t="s">
        <v>5560</v>
      </c>
      <c r="O419" s="35">
        <v>1</v>
      </c>
      <c r="P419" s="33">
        <f>IFERROR(VLOOKUP(N419,Materiaal!$A$2:$C$25052,3,FALSE)*O419,0)</f>
        <v>4.5</v>
      </c>
      <c r="Q419" s="34" t="s">
        <v>5335</v>
      </c>
      <c r="R419" s="35">
        <v>1</v>
      </c>
      <c r="S419" s="33">
        <f>IFERROR(VLOOKUP(Q419,Materiaal!$A$2:$C$25052,3,FALSE)*R419,0)</f>
        <v>1</v>
      </c>
      <c r="T419" s="34" t="s">
        <v>5552</v>
      </c>
      <c r="U419" s="35">
        <v>1</v>
      </c>
      <c r="V419" s="33">
        <f>IFERROR(VLOOKUP(T419,Materiaal!$A$2:$C$24556,3,FALSE)*U419,0)</f>
        <v>3.1640000000000001</v>
      </c>
      <c r="W419" s="34" t="s">
        <v>5553</v>
      </c>
      <c r="X419" s="35">
        <f>1/24</f>
        <v>4.1666666666666664E-2</v>
      </c>
      <c r="Y419" s="33">
        <f>IFERROR(VLOOKUP(W419,Materiaal!$A$2:$C$24556,3,FALSE)*X419,0)</f>
        <v>0.13368749999999999</v>
      </c>
      <c r="Z419" s="34" t="s">
        <v>5554</v>
      </c>
      <c r="AA419" s="35">
        <v>1</v>
      </c>
      <c r="AB419" s="33">
        <f>IFERROR(VLOOKUP(Z419,Materiaal!$A$2:$C$24556,3,FALSE)*AA419,0)</f>
        <v>0.4032</v>
      </c>
    </row>
    <row r="420" spans="1:28" ht="14.45" outlineLevel="1">
      <c r="A420" s="29" t="s">
        <v>5561</v>
      </c>
      <c r="B420" s="29" t="s">
        <v>5562</v>
      </c>
      <c r="C420" s="256">
        <f t="shared" si="1"/>
        <v>19.781775000000003</v>
      </c>
      <c r="D420" s="32">
        <v>25</v>
      </c>
      <c r="E420" s="34" t="s">
        <v>5493</v>
      </c>
      <c r="F420" s="35">
        <v>1</v>
      </c>
      <c r="G420" s="33">
        <f>IFERROR(VLOOKUP(E420,Materiaal!$A$2:$C$25052,3,FALSE)*F420,0)</f>
        <v>1.0751999999999999</v>
      </c>
      <c r="H420" s="34" t="s">
        <v>5334</v>
      </c>
      <c r="I420" s="35">
        <v>1</v>
      </c>
      <c r="J420" s="33">
        <f>IFERROR(VLOOKUP(H420,Materiaal!$A$2:$C$25052,3,FALSE)*I420,0)</f>
        <v>1.1983999999999999</v>
      </c>
      <c r="K420" s="34" t="s">
        <v>5550</v>
      </c>
      <c r="L420" s="35">
        <v>2</v>
      </c>
      <c r="M420" s="33">
        <f>IFERROR(VLOOKUP(K420,Materiaal!$A$2:$C$25052,3,FALSE)*L420,0)</f>
        <v>3.3151999999999999</v>
      </c>
      <c r="N420" s="34" t="s">
        <v>5560</v>
      </c>
      <c r="O420" s="35">
        <v>2</v>
      </c>
      <c r="P420" s="33">
        <f>IFERROR(VLOOKUP(N420,Materiaal!$A$2:$C$25052,3,FALSE)*O420,0)</f>
        <v>9</v>
      </c>
      <c r="Q420" s="34" t="s">
        <v>5335</v>
      </c>
      <c r="R420" s="35">
        <v>1</v>
      </c>
      <c r="S420" s="33">
        <f>IFERROR(VLOOKUP(Q420,Materiaal!$A$2:$C$25052,3,FALSE)*R420,0)</f>
        <v>1</v>
      </c>
      <c r="T420" s="34" t="s">
        <v>5557</v>
      </c>
      <c r="U420" s="35">
        <v>1</v>
      </c>
      <c r="V420" s="33">
        <f>IFERROR(VLOOKUP(T420,Materiaal!$A$2:$C$24556,3,FALSE)*U420,0)</f>
        <v>3.5224000000000002</v>
      </c>
      <c r="W420" s="34" t="s">
        <v>5553</v>
      </c>
      <c r="X420" s="35">
        <f>2/24</f>
        <v>8.3333333333333329E-2</v>
      </c>
      <c r="Y420" s="33">
        <f>IFERROR(VLOOKUP(W420,Materiaal!$A$2:$C$24556,3,FALSE)*X420,0)</f>
        <v>0.26737499999999997</v>
      </c>
      <c r="Z420" s="34" t="s">
        <v>5554</v>
      </c>
      <c r="AA420" s="35">
        <v>1</v>
      </c>
      <c r="AB420" s="33">
        <f>IFERROR(VLOOKUP(Z420,Materiaal!$A$2:$C$24556,3,FALSE)*AA420,0)</f>
        <v>0.4032</v>
      </c>
    </row>
    <row r="421" spans="1:28" ht="14.45" outlineLevel="1">
      <c r="A421" s="29" t="s">
        <v>5563</v>
      </c>
      <c r="B421" s="29" t="s">
        <v>5564</v>
      </c>
      <c r="C421" s="256">
        <f t="shared" si="1"/>
        <v>12.670087500000001</v>
      </c>
      <c r="D421" s="32">
        <v>20</v>
      </c>
      <c r="E421" s="34" t="s">
        <v>5493</v>
      </c>
      <c r="F421" s="35">
        <v>1</v>
      </c>
      <c r="G421" s="33">
        <f>IFERROR(VLOOKUP(E421,Materiaal!$A$2:$C$25052,3,FALSE)*F421,0)</f>
        <v>1.0751999999999999</v>
      </c>
      <c r="H421" s="34" t="s">
        <v>5334</v>
      </c>
      <c r="I421" s="35">
        <v>1</v>
      </c>
      <c r="J421" s="33">
        <f>IFERROR(VLOOKUP(H421,Materiaal!$A$2:$C$25052,3,FALSE)*I421,0)</f>
        <v>1.1983999999999999</v>
      </c>
      <c r="K421" s="34" t="s">
        <v>5550</v>
      </c>
      <c r="L421" s="35">
        <v>1</v>
      </c>
      <c r="M421" s="33">
        <f>IFERROR(VLOOKUP(K421,Materiaal!$A$2:$C$25052,3,FALSE)*L421,0)</f>
        <v>1.6576</v>
      </c>
      <c r="N421" s="34" t="s">
        <v>5565</v>
      </c>
      <c r="O421" s="35">
        <v>1</v>
      </c>
      <c r="P421" s="33">
        <f>IFERROR(VLOOKUP(N421,Materiaal!$A$2:$C$25052,3,FALSE)*O421,0)</f>
        <v>4.0380000000000003</v>
      </c>
      <c r="Q421" s="34" t="s">
        <v>5335</v>
      </c>
      <c r="R421" s="35">
        <v>1</v>
      </c>
      <c r="S421" s="33">
        <f>IFERROR(VLOOKUP(Q421,Materiaal!$A$2:$C$25052,3,FALSE)*R421,0)</f>
        <v>1</v>
      </c>
      <c r="T421" s="34" t="s">
        <v>5552</v>
      </c>
      <c r="U421" s="35">
        <v>1</v>
      </c>
      <c r="V421" s="33">
        <f>IFERROR(VLOOKUP(T421,Materiaal!$A$2:$C$24556,3,FALSE)*U421,0)</f>
        <v>3.1640000000000001</v>
      </c>
      <c r="W421" s="34" t="s">
        <v>5553</v>
      </c>
      <c r="X421" s="35">
        <f>1/24</f>
        <v>4.1666666666666664E-2</v>
      </c>
      <c r="Y421" s="33">
        <f>IFERROR(VLOOKUP(W421,Materiaal!$A$2:$C$24556,3,FALSE)*X421,0)</f>
        <v>0.13368749999999999</v>
      </c>
      <c r="Z421" s="34" t="s">
        <v>5554</v>
      </c>
      <c r="AA421" s="35">
        <v>1</v>
      </c>
      <c r="AB421" s="33">
        <f>IFERROR(VLOOKUP(Z421,Materiaal!$A$2:$C$24556,3,FALSE)*AA421,0)</f>
        <v>0.4032</v>
      </c>
    </row>
    <row r="422" spans="1:28" ht="14.45" outlineLevel="1">
      <c r="A422" s="29" t="s">
        <v>5566</v>
      </c>
      <c r="B422" s="29" t="s">
        <v>5567</v>
      </c>
      <c r="C422" s="256">
        <f t="shared" si="1"/>
        <v>18.857775000000004</v>
      </c>
      <c r="D422" s="32">
        <v>25</v>
      </c>
      <c r="E422" s="34" t="s">
        <v>5493</v>
      </c>
      <c r="F422" s="35">
        <v>1</v>
      </c>
      <c r="G422" s="33">
        <f>IFERROR(VLOOKUP(E422,Materiaal!$A$2:$C$25052,3,FALSE)*F422,0)</f>
        <v>1.0751999999999999</v>
      </c>
      <c r="H422" s="34" t="s">
        <v>5334</v>
      </c>
      <c r="I422" s="35">
        <v>1</v>
      </c>
      <c r="J422" s="33">
        <f>IFERROR(VLOOKUP(H422,Materiaal!$A$2:$C$25052,3,FALSE)*I422,0)</f>
        <v>1.1983999999999999</v>
      </c>
      <c r="K422" s="34" t="s">
        <v>5550</v>
      </c>
      <c r="L422" s="35">
        <v>2</v>
      </c>
      <c r="M422" s="33">
        <f>IFERROR(VLOOKUP(K422,Materiaal!$A$2:$C$25052,3,FALSE)*L422,0)</f>
        <v>3.3151999999999999</v>
      </c>
      <c r="N422" s="34" t="s">
        <v>5565</v>
      </c>
      <c r="O422" s="35">
        <v>2</v>
      </c>
      <c r="P422" s="33">
        <f>IFERROR(VLOOKUP(N422,Materiaal!$A$2:$C$25052,3,FALSE)*O422,0)</f>
        <v>8.0760000000000005</v>
      </c>
      <c r="Q422" s="34" t="s">
        <v>5335</v>
      </c>
      <c r="R422" s="35">
        <v>1</v>
      </c>
      <c r="S422" s="33">
        <f>IFERROR(VLOOKUP(Q422,Materiaal!$A$2:$C$25052,3,FALSE)*R422,0)</f>
        <v>1</v>
      </c>
      <c r="T422" s="34" t="s">
        <v>5557</v>
      </c>
      <c r="U422" s="35">
        <v>1</v>
      </c>
      <c r="V422" s="33">
        <f>IFERROR(VLOOKUP(T422,Materiaal!$A$2:$C$24556,3,FALSE)*U422,0)</f>
        <v>3.5224000000000002</v>
      </c>
      <c r="W422" s="34" t="s">
        <v>5553</v>
      </c>
      <c r="X422" s="35">
        <f>2/24</f>
        <v>8.3333333333333329E-2</v>
      </c>
      <c r="Y422" s="33">
        <f>IFERROR(VLOOKUP(W422,Materiaal!$A$2:$C$24556,3,FALSE)*X422,0)</f>
        <v>0.26737499999999997</v>
      </c>
      <c r="Z422" s="34" t="s">
        <v>5554</v>
      </c>
      <c r="AA422" s="35">
        <v>1</v>
      </c>
      <c r="AB422" s="33">
        <f>IFERROR(VLOOKUP(Z422,Materiaal!$A$2:$C$24556,3,FALSE)*AA422,0)</f>
        <v>0.4032</v>
      </c>
    </row>
    <row r="423" spans="1:28" ht="14.45" outlineLevel="1">
      <c r="A423" s="29" t="s">
        <v>5568</v>
      </c>
      <c r="B423" s="29" t="s">
        <v>5569</v>
      </c>
      <c r="C423" s="256">
        <f t="shared" si="1"/>
        <v>22.605279166666669</v>
      </c>
      <c r="D423" s="32">
        <v>25</v>
      </c>
      <c r="E423" s="34" t="s">
        <v>5493</v>
      </c>
      <c r="F423" s="35">
        <v>1</v>
      </c>
      <c r="G423" s="33">
        <f>IFERROR(VLOOKUP(E423,Materiaal!$A$2:$C$25052,3,FALSE)*F423,0)</f>
        <v>1.0751999999999999</v>
      </c>
      <c r="H423" s="34" t="s">
        <v>5334</v>
      </c>
      <c r="I423" s="35">
        <v>1</v>
      </c>
      <c r="J423" s="33">
        <f>IFERROR(VLOOKUP(H423,Materiaal!$A$2:$C$25052,3,FALSE)*I423,0)</f>
        <v>1.1983999999999999</v>
      </c>
      <c r="K423" s="34" t="s">
        <v>5550</v>
      </c>
      <c r="L423" s="35">
        <v>1</v>
      </c>
      <c r="M423" s="33">
        <f>IFERROR(VLOOKUP(K423,Materiaal!$A$2:$C$25052,3,FALSE)*L423,0)</f>
        <v>1.6576</v>
      </c>
      <c r="N423" s="34" t="s">
        <v>5570</v>
      </c>
      <c r="O423" s="35">
        <v>1</v>
      </c>
      <c r="P423" s="33">
        <f>IFERROR(VLOOKUP(N423,Materiaal!$A$2:$C$25052,3,FALSE)*O423,0)</f>
        <v>13.9855</v>
      </c>
      <c r="Q423" s="34" t="s">
        <v>5335</v>
      </c>
      <c r="R423" s="35">
        <v>1</v>
      </c>
      <c r="S423" s="33">
        <f>IFERROR(VLOOKUP(Q423,Materiaal!$A$2:$C$25052,3,FALSE)*R423,0)</f>
        <v>1</v>
      </c>
      <c r="T423" s="34" t="s">
        <v>5552</v>
      </c>
      <c r="U423" s="35">
        <v>1</v>
      </c>
      <c r="V423" s="33">
        <f>IFERROR(VLOOKUP(T423,Materiaal!$A$2:$C$24556,3,FALSE)*U423,0)</f>
        <v>3.1640000000000001</v>
      </c>
      <c r="W423" s="34" t="s">
        <v>5571</v>
      </c>
      <c r="X423" s="35">
        <f>1/24</f>
        <v>4.1666666666666664E-2</v>
      </c>
      <c r="Y423" s="33">
        <f>IFERROR(VLOOKUP(W423,Materiaal!$A$2:$C$24556,3,FALSE)*X423,0)</f>
        <v>0.12137916666666666</v>
      </c>
      <c r="Z423" s="34" t="s">
        <v>5554</v>
      </c>
      <c r="AA423" s="35">
        <v>1</v>
      </c>
      <c r="AB423" s="33">
        <f>IFERROR(VLOOKUP(Z423,Materiaal!$A$2:$C$24556,3,FALSE)*AA423,0)</f>
        <v>0.4032</v>
      </c>
    </row>
    <row r="424" spans="1:28" ht="14.45" outlineLevel="1">
      <c r="A424" s="29" t="s">
        <v>5572</v>
      </c>
      <c r="B424" s="29" t="s">
        <v>5573</v>
      </c>
      <c r="C424" s="256">
        <f t="shared" si="1"/>
        <v>38.728158333333333</v>
      </c>
      <c r="D424" s="32">
        <v>30</v>
      </c>
      <c r="E424" s="34" t="s">
        <v>5493</v>
      </c>
      <c r="F424" s="35">
        <v>1</v>
      </c>
      <c r="G424" s="33">
        <f>IFERROR(VLOOKUP(E424,Materiaal!$A$2:$C$25052,3,FALSE)*F424,0)</f>
        <v>1.0751999999999999</v>
      </c>
      <c r="H424" s="34" t="s">
        <v>5334</v>
      </c>
      <c r="I424" s="35">
        <v>1</v>
      </c>
      <c r="J424" s="33">
        <f>IFERROR(VLOOKUP(H424,Materiaal!$A$2:$C$25052,3,FALSE)*I424,0)</f>
        <v>1.1983999999999999</v>
      </c>
      <c r="K424" s="34" t="s">
        <v>5550</v>
      </c>
      <c r="L424" s="35">
        <v>2</v>
      </c>
      <c r="M424" s="33">
        <f>IFERROR(VLOOKUP(K424,Materiaal!$A$2:$C$25052,3,FALSE)*L424,0)</f>
        <v>3.3151999999999999</v>
      </c>
      <c r="N424" s="34" t="s">
        <v>5570</v>
      </c>
      <c r="O424" s="35">
        <v>2</v>
      </c>
      <c r="P424" s="33">
        <f>IFERROR(VLOOKUP(N424,Materiaal!$A$2:$C$25052,3,FALSE)*O424,0)</f>
        <v>27.971</v>
      </c>
      <c r="Q424" s="34" t="s">
        <v>5335</v>
      </c>
      <c r="R424" s="35">
        <v>1</v>
      </c>
      <c r="S424" s="33">
        <f>IFERROR(VLOOKUP(Q424,Materiaal!$A$2:$C$25052,3,FALSE)*R424,0)</f>
        <v>1</v>
      </c>
      <c r="T424" s="34" t="s">
        <v>5557</v>
      </c>
      <c r="U424" s="35">
        <v>1</v>
      </c>
      <c r="V424" s="33">
        <f>IFERROR(VLOOKUP(T424,Materiaal!$A$2:$C$24556,3,FALSE)*U424,0)</f>
        <v>3.5224000000000002</v>
      </c>
      <c r="W424" s="34" t="s">
        <v>5571</v>
      </c>
      <c r="X424" s="35">
        <f>2/24</f>
        <v>8.3333333333333329E-2</v>
      </c>
      <c r="Y424" s="33">
        <f>IFERROR(VLOOKUP(W424,Materiaal!$A$2:$C$24556,3,FALSE)*X424,0)</f>
        <v>0.24275833333333333</v>
      </c>
      <c r="Z424" s="34" t="s">
        <v>5554</v>
      </c>
      <c r="AA424" s="35">
        <v>1</v>
      </c>
      <c r="AB424" s="33">
        <f>IFERROR(VLOOKUP(Z424,Materiaal!$A$2:$C$24556,3,FALSE)*AA424,0)</f>
        <v>0.4032</v>
      </c>
    </row>
    <row r="425" spans="1:28" ht="14.45" outlineLevel="1">
      <c r="A425" s="29" t="s">
        <v>5574</v>
      </c>
      <c r="B425" s="29" t="s">
        <v>5575</v>
      </c>
      <c r="C425" s="256">
        <f t="shared" si="1"/>
        <v>8.5236000000000001</v>
      </c>
      <c r="D425" s="32">
        <v>20</v>
      </c>
      <c r="E425" s="34" t="s">
        <v>5493</v>
      </c>
      <c r="F425" s="35">
        <v>1</v>
      </c>
      <c r="G425" s="33">
        <f>IFERROR(VLOOKUP(E425,Materiaal!$A$2:$C$25052,3,FALSE)*F425,0)</f>
        <v>1.0751999999999999</v>
      </c>
      <c r="H425" s="34" t="s">
        <v>5334</v>
      </c>
      <c r="I425" s="35">
        <v>1</v>
      </c>
      <c r="J425" s="33">
        <f>IFERROR(VLOOKUP(H425,Materiaal!$A$2:$C$25052,3,FALSE)*I425,0)</f>
        <v>1.1983999999999999</v>
      </c>
      <c r="K425" s="34" t="s">
        <v>5576</v>
      </c>
      <c r="L425" s="35">
        <v>1</v>
      </c>
      <c r="M425" s="33">
        <f>IFERROR(VLOOKUP(K425,Materiaal!$A$2:$C$25052,3,FALSE)*L425,0)</f>
        <v>1.25</v>
      </c>
      <c r="N425" s="34" t="s">
        <v>5551</v>
      </c>
      <c r="O425" s="35">
        <v>1</v>
      </c>
      <c r="P425" s="33">
        <f>IFERROR(VLOOKUP(N425,Materiaal!$A$2:$C$25052,3,FALSE)*O425,0)</f>
        <v>4</v>
      </c>
      <c r="Q425" s="34" t="s">
        <v>5335</v>
      </c>
      <c r="R425" s="35">
        <v>1</v>
      </c>
      <c r="S425" s="33">
        <f>IFERROR(VLOOKUP(Q425,Materiaal!$A$2:$C$25052,3,FALSE)*R425,0)</f>
        <v>1</v>
      </c>
      <c r="T425" s="34"/>
      <c r="U425" s="35"/>
      <c r="V425" s="33">
        <f>IFERROR(VLOOKUP(T425,Materiaal!$A$2:$C$24556,3,FALSE)*U425,0)</f>
        <v>0</v>
      </c>
      <c r="W425" s="293"/>
      <c r="X425" s="294"/>
      <c r="Y425" s="33"/>
      <c r="Z425" s="293"/>
      <c r="AA425" s="294"/>
      <c r="AB425" s="33"/>
    </row>
    <row r="426" spans="1:28" ht="14.45" outlineLevel="1">
      <c r="A426" s="29" t="s">
        <v>5577</v>
      </c>
      <c r="B426" s="29" t="s">
        <v>5578</v>
      </c>
      <c r="C426" s="256">
        <f t="shared" si="1"/>
        <v>12.5236</v>
      </c>
      <c r="D426" s="32">
        <v>25</v>
      </c>
      <c r="E426" s="34" t="s">
        <v>5493</v>
      </c>
      <c r="F426" s="35">
        <v>1</v>
      </c>
      <c r="G426" s="33">
        <f>IFERROR(VLOOKUP(E426,Materiaal!$A$2:$C$25052,3,FALSE)*F426,0)</f>
        <v>1.0751999999999999</v>
      </c>
      <c r="H426" s="34" t="s">
        <v>5334</v>
      </c>
      <c r="I426" s="35">
        <v>1</v>
      </c>
      <c r="J426" s="33">
        <f>IFERROR(VLOOKUP(H426,Materiaal!$A$2:$C$25052,3,FALSE)*I426,0)</f>
        <v>1.1983999999999999</v>
      </c>
      <c r="K426" s="34" t="s">
        <v>5576</v>
      </c>
      <c r="L426" s="35">
        <v>1</v>
      </c>
      <c r="M426" s="33">
        <f>IFERROR(VLOOKUP(K426,Materiaal!$A$2:$C$25052,3,FALSE)*L426,0)</f>
        <v>1.25</v>
      </c>
      <c r="N426" s="34" t="s">
        <v>5551</v>
      </c>
      <c r="O426" s="35">
        <v>2</v>
      </c>
      <c r="P426" s="33">
        <f>IFERROR(VLOOKUP(N426,Materiaal!$A$2:$C$25052,3,FALSE)*O426,0)</f>
        <v>8</v>
      </c>
      <c r="Q426" s="34" t="s">
        <v>5335</v>
      </c>
      <c r="R426" s="35">
        <v>1</v>
      </c>
      <c r="S426" s="33">
        <f>IFERROR(VLOOKUP(Q426,Materiaal!$A$2:$C$25052,3,FALSE)*R426,0)</f>
        <v>1</v>
      </c>
      <c r="T426" s="34"/>
      <c r="U426" s="35"/>
      <c r="V426" s="33">
        <f>IFERROR(VLOOKUP(T426,Materiaal!$A$2:$C$24556,3,FALSE)*U426,0)</f>
        <v>0</v>
      </c>
      <c r="W426" s="293"/>
      <c r="X426" s="294"/>
      <c r="Y426" s="33"/>
      <c r="Z426" s="293"/>
      <c r="AA426" s="294"/>
      <c r="AB426" s="33"/>
    </row>
    <row r="427" spans="1:28" ht="14.45" outlineLevel="1">
      <c r="A427" s="29" t="s">
        <v>5579</v>
      </c>
      <c r="B427" s="29" t="s">
        <v>5580</v>
      </c>
      <c r="C427" s="256">
        <f t="shared" si="1"/>
        <v>9.0236000000000001</v>
      </c>
      <c r="D427" s="32">
        <v>20</v>
      </c>
      <c r="E427" s="34" t="s">
        <v>5493</v>
      </c>
      <c r="F427" s="35">
        <v>1</v>
      </c>
      <c r="G427" s="33">
        <f>IFERROR(VLOOKUP(E427,Materiaal!$A$2:$C$25052,3,FALSE)*F427,0)</f>
        <v>1.0751999999999999</v>
      </c>
      <c r="H427" s="34" t="s">
        <v>5334</v>
      </c>
      <c r="I427" s="35">
        <v>1</v>
      </c>
      <c r="J427" s="33">
        <f>IFERROR(VLOOKUP(H427,Materiaal!$A$2:$C$25052,3,FALSE)*I427,0)</f>
        <v>1.1983999999999999</v>
      </c>
      <c r="K427" s="34" t="s">
        <v>5576</v>
      </c>
      <c r="L427" s="35">
        <v>1</v>
      </c>
      <c r="M427" s="33">
        <f>IFERROR(VLOOKUP(K427,Materiaal!$A$2:$C$25052,3,FALSE)*L427,0)</f>
        <v>1.25</v>
      </c>
      <c r="N427" s="34" t="s">
        <v>5560</v>
      </c>
      <c r="O427" s="35">
        <v>1</v>
      </c>
      <c r="P427" s="33">
        <f>IFERROR(VLOOKUP(N427,Materiaal!$A$2:$C$25052,3,FALSE)*O427,0)</f>
        <v>4.5</v>
      </c>
      <c r="Q427" s="34" t="s">
        <v>5335</v>
      </c>
      <c r="R427" s="35">
        <v>1</v>
      </c>
      <c r="S427" s="33">
        <f>IFERROR(VLOOKUP(Q427,Materiaal!$A$2:$C$25052,3,FALSE)*R427,0)</f>
        <v>1</v>
      </c>
      <c r="T427" s="34"/>
      <c r="U427" s="35"/>
      <c r="V427" s="33">
        <f>IFERROR(VLOOKUP(T427,Materiaal!$A$2:$C$24556,3,FALSE)*U427,0)</f>
        <v>0</v>
      </c>
      <c r="W427" s="293"/>
      <c r="X427" s="294"/>
      <c r="Y427" s="33"/>
      <c r="Z427" s="293"/>
      <c r="AA427" s="294"/>
      <c r="AB427" s="33"/>
    </row>
    <row r="428" spans="1:28" ht="14.45" outlineLevel="1">
      <c r="A428" s="29" t="s">
        <v>5581</v>
      </c>
      <c r="B428" s="29" t="s">
        <v>5582</v>
      </c>
      <c r="C428" s="256">
        <f t="shared" si="1"/>
        <v>13.5236</v>
      </c>
      <c r="D428" s="32">
        <v>25</v>
      </c>
      <c r="E428" s="34" t="s">
        <v>5493</v>
      </c>
      <c r="F428" s="35">
        <v>1</v>
      </c>
      <c r="G428" s="33">
        <f>IFERROR(VLOOKUP(E428,Materiaal!$A$2:$C$25052,3,FALSE)*F428,0)</f>
        <v>1.0751999999999999</v>
      </c>
      <c r="H428" s="34" t="s">
        <v>5334</v>
      </c>
      <c r="I428" s="35">
        <v>1</v>
      </c>
      <c r="J428" s="33">
        <f>IFERROR(VLOOKUP(H428,Materiaal!$A$2:$C$25052,3,FALSE)*I428,0)</f>
        <v>1.1983999999999999</v>
      </c>
      <c r="K428" s="34" t="s">
        <v>5576</v>
      </c>
      <c r="L428" s="35">
        <v>1</v>
      </c>
      <c r="M428" s="33">
        <f>IFERROR(VLOOKUP(K428,Materiaal!$A$2:$C$25052,3,FALSE)*L428,0)</f>
        <v>1.25</v>
      </c>
      <c r="N428" s="34" t="s">
        <v>5560</v>
      </c>
      <c r="O428" s="35">
        <v>2</v>
      </c>
      <c r="P428" s="33">
        <f>IFERROR(VLOOKUP(N428,Materiaal!$A$2:$C$25052,3,FALSE)*O428,0)</f>
        <v>9</v>
      </c>
      <c r="Q428" s="34" t="s">
        <v>5335</v>
      </c>
      <c r="R428" s="35">
        <v>1</v>
      </c>
      <c r="S428" s="33">
        <f>IFERROR(VLOOKUP(Q428,Materiaal!$A$2:$C$25052,3,FALSE)*R428,0)</f>
        <v>1</v>
      </c>
      <c r="T428" s="34"/>
      <c r="U428" s="35"/>
      <c r="V428" s="33">
        <f>IFERROR(VLOOKUP(T428,Materiaal!$A$2:$C$24556,3,FALSE)*U428,0)</f>
        <v>0</v>
      </c>
      <c r="W428" s="293"/>
      <c r="X428" s="294"/>
      <c r="Y428" s="33"/>
      <c r="Z428" s="293"/>
      <c r="AA428" s="294"/>
      <c r="AB428" s="33"/>
    </row>
    <row r="429" spans="1:28" ht="14.45" outlineLevel="1">
      <c r="A429" s="29" t="s">
        <v>5583</v>
      </c>
      <c r="B429" s="29" t="s">
        <v>5584</v>
      </c>
      <c r="C429" s="256">
        <f t="shared" si="1"/>
        <v>8.5616000000000003</v>
      </c>
      <c r="D429" s="32">
        <v>20</v>
      </c>
      <c r="E429" s="34" t="s">
        <v>5493</v>
      </c>
      <c r="F429" s="35">
        <v>1</v>
      </c>
      <c r="G429" s="33">
        <f>IFERROR(VLOOKUP(E429,Materiaal!$A$2:$C$25052,3,FALSE)*F429,0)</f>
        <v>1.0751999999999999</v>
      </c>
      <c r="H429" s="34" t="s">
        <v>5334</v>
      </c>
      <c r="I429" s="35">
        <v>1</v>
      </c>
      <c r="J429" s="33">
        <f>IFERROR(VLOOKUP(H429,Materiaal!$A$2:$C$25052,3,FALSE)*I429,0)</f>
        <v>1.1983999999999999</v>
      </c>
      <c r="K429" s="34" t="s">
        <v>5576</v>
      </c>
      <c r="L429" s="35">
        <v>1</v>
      </c>
      <c r="M429" s="33">
        <f>IFERROR(VLOOKUP(K429,Materiaal!$A$2:$C$25052,3,FALSE)*L429,0)</f>
        <v>1.25</v>
      </c>
      <c r="N429" s="34" t="s">
        <v>5565</v>
      </c>
      <c r="O429" s="35">
        <v>1</v>
      </c>
      <c r="P429" s="33">
        <f>IFERROR(VLOOKUP(N429,Materiaal!$A$2:$C$25052,3,FALSE)*O429,0)</f>
        <v>4.0380000000000003</v>
      </c>
      <c r="Q429" s="34" t="s">
        <v>5335</v>
      </c>
      <c r="R429" s="35">
        <v>1</v>
      </c>
      <c r="S429" s="33">
        <f>IFERROR(VLOOKUP(Q429,Materiaal!$A$2:$C$25052,3,FALSE)*R429,0)</f>
        <v>1</v>
      </c>
      <c r="T429" s="34"/>
      <c r="U429" s="35"/>
      <c r="V429" s="33">
        <f>IFERROR(VLOOKUP(T429,Materiaal!$A$2:$C$24556,3,FALSE)*U429,0)</f>
        <v>0</v>
      </c>
      <c r="W429" s="293"/>
      <c r="X429" s="294"/>
      <c r="Y429" s="33"/>
      <c r="Z429" s="293"/>
      <c r="AA429" s="294"/>
      <c r="AB429" s="33"/>
    </row>
    <row r="430" spans="1:28" ht="14.45" outlineLevel="1">
      <c r="A430" s="29" t="s">
        <v>5585</v>
      </c>
      <c r="B430" s="29" t="s">
        <v>5586</v>
      </c>
      <c r="C430" s="256">
        <f t="shared" si="1"/>
        <v>12.599600000000001</v>
      </c>
      <c r="D430" s="32">
        <v>25</v>
      </c>
      <c r="E430" s="34" t="s">
        <v>5493</v>
      </c>
      <c r="F430" s="35">
        <v>1</v>
      </c>
      <c r="G430" s="33">
        <f>IFERROR(VLOOKUP(E430,Materiaal!$A$2:$C$25052,3,FALSE)*F430,0)</f>
        <v>1.0751999999999999</v>
      </c>
      <c r="H430" s="34" t="s">
        <v>5334</v>
      </c>
      <c r="I430" s="35">
        <v>1</v>
      </c>
      <c r="J430" s="33">
        <f>IFERROR(VLOOKUP(H430,Materiaal!$A$2:$C$25052,3,FALSE)*I430,0)</f>
        <v>1.1983999999999999</v>
      </c>
      <c r="K430" s="34" t="s">
        <v>5576</v>
      </c>
      <c r="L430" s="35">
        <v>1</v>
      </c>
      <c r="M430" s="33">
        <f>IFERROR(VLOOKUP(K430,Materiaal!$A$2:$C$25052,3,FALSE)*L430,0)</f>
        <v>1.25</v>
      </c>
      <c r="N430" s="34" t="s">
        <v>5565</v>
      </c>
      <c r="O430" s="35">
        <v>2</v>
      </c>
      <c r="P430" s="33">
        <f>IFERROR(VLOOKUP(N430,Materiaal!$A$2:$C$25052,3,FALSE)*O430,0)</f>
        <v>8.0760000000000005</v>
      </c>
      <c r="Q430" s="34" t="s">
        <v>5335</v>
      </c>
      <c r="R430" s="35">
        <v>1</v>
      </c>
      <c r="S430" s="33">
        <f>IFERROR(VLOOKUP(Q430,Materiaal!$A$2:$C$25052,3,FALSE)*R430,0)</f>
        <v>1</v>
      </c>
      <c r="T430" s="34"/>
      <c r="U430" s="35"/>
      <c r="V430" s="33">
        <f>IFERROR(VLOOKUP(T430,Materiaal!$A$2:$C$24556,3,FALSE)*U430,0)</f>
        <v>0</v>
      </c>
      <c r="W430" s="293"/>
      <c r="X430" s="294"/>
      <c r="Y430" s="33"/>
      <c r="Z430" s="293"/>
      <c r="AA430" s="294"/>
      <c r="AB430" s="33"/>
    </row>
    <row r="431" spans="1:28" ht="14.45" outlineLevel="1">
      <c r="A431" s="29" t="s">
        <v>5587</v>
      </c>
      <c r="B431" s="29" t="s">
        <v>5588</v>
      </c>
      <c r="C431" s="256">
        <f t="shared" si="1"/>
        <v>18.5091</v>
      </c>
      <c r="D431" s="32">
        <v>25</v>
      </c>
      <c r="E431" s="34" t="s">
        <v>5493</v>
      </c>
      <c r="F431" s="35">
        <v>1</v>
      </c>
      <c r="G431" s="33">
        <f>IFERROR(VLOOKUP(E431,Materiaal!$A$2:$C$25052,3,FALSE)*F431,0)</f>
        <v>1.0751999999999999</v>
      </c>
      <c r="H431" s="34" t="s">
        <v>5334</v>
      </c>
      <c r="I431" s="35">
        <v>1</v>
      </c>
      <c r="J431" s="33">
        <f>IFERROR(VLOOKUP(H431,Materiaal!$A$2:$C$25052,3,FALSE)*I431,0)</f>
        <v>1.1983999999999999</v>
      </c>
      <c r="K431" s="34" t="s">
        <v>5576</v>
      </c>
      <c r="L431" s="35">
        <v>1</v>
      </c>
      <c r="M431" s="33">
        <f>IFERROR(VLOOKUP(K431,Materiaal!$A$2:$C$25052,3,FALSE)*L431,0)</f>
        <v>1.25</v>
      </c>
      <c r="N431" s="34" t="s">
        <v>5570</v>
      </c>
      <c r="O431" s="35">
        <v>1</v>
      </c>
      <c r="P431" s="33">
        <f>IFERROR(VLOOKUP(N431,Materiaal!$A$2:$C$25052,3,FALSE)*O431,0)</f>
        <v>13.9855</v>
      </c>
      <c r="Q431" s="34" t="s">
        <v>5335</v>
      </c>
      <c r="R431" s="35">
        <v>1</v>
      </c>
      <c r="S431" s="33">
        <f>IFERROR(VLOOKUP(Q431,Materiaal!$A$2:$C$25052,3,FALSE)*R431,0)</f>
        <v>1</v>
      </c>
      <c r="T431" s="34"/>
      <c r="U431" s="35"/>
      <c r="V431" s="33">
        <f>IFERROR(VLOOKUP(T431,Materiaal!$A$2:$C$24556,3,FALSE)*U431,0)</f>
        <v>0</v>
      </c>
      <c r="W431" s="293"/>
      <c r="X431" s="294"/>
      <c r="Y431" s="33"/>
      <c r="Z431" s="293"/>
      <c r="AA431" s="294"/>
      <c r="AB431" s="33"/>
    </row>
    <row r="432" spans="1:28" ht="14.45" outlineLevel="1">
      <c r="A432" s="29" t="s">
        <v>5589</v>
      </c>
      <c r="B432" s="29" t="s">
        <v>5590</v>
      </c>
      <c r="C432" s="256">
        <f t="shared" si="1"/>
        <v>32.494599999999998</v>
      </c>
      <c r="D432" s="32">
        <v>30</v>
      </c>
      <c r="E432" s="34" t="s">
        <v>5493</v>
      </c>
      <c r="F432" s="35">
        <v>1</v>
      </c>
      <c r="G432" s="33">
        <f>IFERROR(VLOOKUP(E432,Materiaal!$A$2:$C$25052,3,FALSE)*F432,0)</f>
        <v>1.0751999999999999</v>
      </c>
      <c r="H432" s="34" t="s">
        <v>5334</v>
      </c>
      <c r="I432" s="35">
        <v>1</v>
      </c>
      <c r="J432" s="33">
        <f>IFERROR(VLOOKUP(H432,Materiaal!$A$2:$C$25052,3,FALSE)*I432,0)</f>
        <v>1.1983999999999999</v>
      </c>
      <c r="K432" s="34" t="s">
        <v>5576</v>
      </c>
      <c r="L432" s="35">
        <v>1</v>
      </c>
      <c r="M432" s="33">
        <f>IFERROR(VLOOKUP(K432,Materiaal!$A$2:$C$25052,3,FALSE)*L432,0)</f>
        <v>1.25</v>
      </c>
      <c r="N432" s="34" t="s">
        <v>5570</v>
      </c>
      <c r="O432" s="35">
        <v>2</v>
      </c>
      <c r="P432" s="33">
        <f>IFERROR(VLOOKUP(N432,Materiaal!$A$2:$C$25052,3,FALSE)*O432,0)</f>
        <v>27.971</v>
      </c>
      <c r="Q432" s="34" t="s">
        <v>5335</v>
      </c>
      <c r="R432" s="35">
        <v>1</v>
      </c>
      <c r="S432" s="33">
        <f>IFERROR(VLOOKUP(Q432,Materiaal!$A$2:$C$25052,3,FALSE)*R432,0)</f>
        <v>1</v>
      </c>
      <c r="T432" s="34"/>
      <c r="U432" s="35"/>
      <c r="V432" s="33">
        <f>IFERROR(VLOOKUP(T432,Materiaal!$A$2:$C$24556,3,FALSE)*U432,0)</f>
        <v>0</v>
      </c>
      <c r="W432" s="293"/>
      <c r="X432" s="294"/>
      <c r="Y432" s="33"/>
      <c r="Z432" s="293"/>
      <c r="AA432" s="294"/>
      <c r="AB432" s="33"/>
    </row>
    <row r="433" spans="1:28" ht="14.45" outlineLevel="1">
      <c r="A433" s="29" t="s">
        <v>5591</v>
      </c>
      <c r="B433" s="29" t="s">
        <v>5592</v>
      </c>
      <c r="C433" s="256">
        <f t="shared" si="1"/>
        <v>41.852400000000003</v>
      </c>
      <c r="D433" s="32">
        <v>30</v>
      </c>
      <c r="E433" s="34" t="s">
        <v>5493</v>
      </c>
      <c r="F433" s="35">
        <v>1</v>
      </c>
      <c r="G433" s="33">
        <f>IFERROR(VLOOKUP(E433,Materiaal!$A$2:$C$25052,3,FALSE)*F433,0)</f>
        <v>1.0751999999999999</v>
      </c>
      <c r="H433" s="355">
        <v>78757</v>
      </c>
      <c r="I433" s="35">
        <v>1</v>
      </c>
      <c r="J433" s="33">
        <f>IFERROR(VLOOKUP(H433,Materiaal!$A$2:$C$25052,3,FALSE)*I433,0)</f>
        <v>38.578800000000001</v>
      </c>
      <c r="K433" s="34" t="s">
        <v>5334</v>
      </c>
      <c r="L433" s="35">
        <v>1</v>
      </c>
      <c r="M433" s="33">
        <f>IFERROR(VLOOKUP(K433,Materiaal!$A$2:$C$25052,3,FALSE)*L433,0)</f>
        <v>1.1983999999999999</v>
      </c>
      <c r="N433" s="34"/>
      <c r="O433" s="35"/>
      <c r="P433" s="33">
        <f>IFERROR(VLOOKUP(N433,Materiaal!$A$2:$C$25052,3,FALSE)*O433,0)</f>
        <v>0</v>
      </c>
      <c r="Q433" s="34" t="s">
        <v>5335</v>
      </c>
      <c r="R433" s="35">
        <v>1</v>
      </c>
      <c r="S433" s="33">
        <f>IFERROR(VLOOKUP(Q433,Materiaal!$A$2:$C$25052,3,FALSE)*R433,0)</f>
        <v>1</v>
      </c>
      <c r="T433" s="34"/>
      <c r="U433" s="35"/>
      <c r="V433" s="33">
        <f>IFERROR(VLOOKUP(T433,Materiaal!$A$2:$C$24556,3,FALSE)*U433,0)</f>
        <v>0</v>
      </c>
      <c r="W433" s="293"/>
      <c r="X433" s="294"/>
      <c r="Y433" s="33"/>
      <c r="Z433" s="293"/>
      <c r="AA433" s="294"/>
      <c r="AB433" s="33"/>
    </row>
    <row r="434" spans="1:28" ht="14.45" outlineLevel="1">
      <c r="A434" s="29" t="s">
        <v>5593</v>
      </c>
      <c r="B434" s="29" t="s">
        <v>5594</v>
      </c>
      <c r="C434" s="256">
        <f t="shared" si="1"/>
        <v>73.733599999999996</v>
      </c>
      <c r="D434" s="32">
        <v>30</v>
      </c>
      <c r="E434" s="34" t="s">
        <v>5493</v>
      </c>
      <c r="F434" s="35">
        <v>1</v>
      </c>
      <c r="G434" s="33">
        <f>IFERROR(VLOOKUP(E434,Materiaal!$A$2:$C$25052,3,FALSE)*F434,0)</f>
        <v>1.0751999999999999</v>
      </c>
      <c r="H434" s="355">
        <v>78774</v>
      </c>
      <c r="I434" s="35">
        <v>1</v>
      </c>
      <c r="J434" s="33">
        <f>IFERROR(VLOOKUP(H434,Materiaal!$A$2:$C$25052,3,FALSE)*I434,0)</f>
        <v>70.459999999999994</v>
      </c>
      <c r="K434" s="34" t="s">
        <v>5334</v>
      </c>
      <c r="L434" s="35">
        <v>1</v>
      </c>
      <c r="M434" s="33">
        <f>IFERROR(VLOOKUP(K434,Materiaal!$A$2:$C$25052,3,FALSE)*L434,0)</f>
        <v>1.1983999999999999</v>
      </c>
      <c r="N434" s="34"/>
      <c r="O434" s="35"/>
      <c r="P434" s="33">
        <f>IFERROR(VLOOKUP(N434,Materiaal!$A$2:$C$25052,3,FALSE)*O434,0)</f>
        <v>0</v>
      </c>
      <c r="Q434" s="34" t="s">
        <v>5335</v>
      </c>
      <c r="R434" s="35">
        <v>1</v>
      </c>
      <c r="S434" s="33">
        <f>IFERROR(VLOOKUP(Q434,Materiaal!$A$2:$C$25052,3,FALSE)*R434,0)</f>
        <v>1</v>
      </c>
      <c r="T434" s="34"/>
      <c r="U434" s="35"/>
      <c r="V434" s="33">
        <f>IFERROR(VLOOKUP(T434,Materiaal!$A$2:$C$24556,3,FALSE)*U434,0)</f>
        <v>0</v>
      </c>
      <c r="W434" s="293"/>
      <c r="X434" s="294"/>
      <c r="Y434" s="33"/>
      <c r="Z434" s="293"/>
      <c r="AA434" s="294"/>
      <c r="AB434" s="33"/>
    </row>
    <row r="435" spans="1:28" ht="14.45" outlineLevel="1">
      <c r="A435" s="29" t="s">
        <v>5595</v>
      </c>
      <c r="B435" s="29" t="s">
        <v>5596</v>
      </c>
      <c r="C435" s="256">
        <f t="shared" si="1"/>
        <v>48.160000000000004</v>
      </c>
      <c r="D435" s="32">
        <v>30</v>
      </c>
      <c r="E435" s="34" t="s">
        <v>5493</v>
      </c>
      <c r="F435" s="35">
        <v>1</v>
      </c>
      <c r="G435" s="33">
        <f>IFERROR(VLOOKUP(E435,Materiaal!$A$2:$C$25052,3,FALSE)*F435,0)</f>
        <v>1.0751999999999999</v>
      </c>
      <c r="H435" s="355">
        <v>78778</v>
      </c>
      <c r="I435" s="35">
        <v>1</v>
      </c>
      <c r="J435" s="33">
        <f>IFERROR(VLOOKUP(H435,Materiaal!$A$2:$C$25052,3,FALSE)*I435,0)</f>
        <v>44.886400000000002</v>
      </c>
      <c r="K435" s="34" t="s">
        <v>5334</v>
      </c>
      <c r="L435" s="35">
        <v>1</v>
      </c>
      <c r="M435" s="33">
        <f>IFERROR(VLOOKUP(K435,Materiaal!$A$2:$C$25052,3,FALSE)*L435,0)</f>
        <v>1.1983999999999999</v>
      </c>
      <c r="N435" s="34"/>
      <c r="O435" s="35"/>
      <c r="P435" s="33">
        <f>IFERROR(VLOOKUP(N435,Materiaal!$A$2:$C$25052,3,FALSE)*O435,0)</f>
        <v>0</v>
      </c>
      <c r="Q435" s="34" t="s">
        <v>5335</v>
      </c>
      <c r="R435" s="35">
        <v>1</v>
      </c>
      <c r="S435" s="33">
        <f>IFERROR(VLOOKUP(Q435,Materiaal!$A$2:$C$25052,3,FALSE)*R435,0)</f>
        <v>1</v>
      </c>
      <c r="T435" s="34"/>
      <c r="U435" s="35"/>
      <c r="V435" s="33">
        <f>IFERROR(VLOOKUP(T435,Materiaal!$A$2:$C$24556,3,FALSE)*U435,0)</f>
        <v>0</v>
      </c>
      <c r="W435" s="293"/>
      <c r="X435" s="294"/>
      <c r="Y435" s="33"/>
      <c r="Z435" s="293"/>
      <c r="AA435" s="294"/>
      <c r="AB435" s="33"/>
    </row>
    <row r="436" spans="1:28" ht="14.45" outlineLevel="1">
      <c r="A436" s="29"/>
      <c r="B436" s="29"/>
      <c r="C436" s="256">
        <f t="shared" si="1"/>
        <v>0</v>
      </c>
      <c r="D436" s="32"/>
      <c r="E436" s="34"/>
      <c r="F436" s="35"/>
      <c r="G436" s="33">
        <f>IFERROR(VLOOKUP(E436,Materiaal!$A$2:$C$25052,3,FALSE)*F436,0)</f>
        <v>0</v>
      </c>
      <c r="H436" s="34"/>
      <c r="I436" s="35"/>
      <c r="J436" s="33">
        <f>IFERROR(VLOOKUP(H436,Materiaal!$A$2:$C$25052,3,FALSE)*I436,0)</f>
        <v>0</v>
      </c>
      <c r="K436" s="34"/>
      <c r="L436" s="35"/>
      <c r="M436" s="33">
        <f>IFERROR(VLOOKUP(K436,Materiaal!$A$2:$C$25052,3,FALSE)*L436,0)</f>
        <v>0</v>
      </c>
      <c r="N436" s="34"/>
      <c r="O436" s="35"/>
      <c r="P436" s="33">
        <f>IFERROR(VLOOKUP(N436,Materiaal!$A$2:$C$25052,3,FALSE)*O436,0)</f>
        <v>0</v>
      </c>
      <c r="Q436" s="34"/>
      <c r="R436" s="35"/>
      <c r="S436" s="33">
        <f>IFERROR(VLOOKUP(Q436,Materiaal!$A$2:$C$25052,3,FALSE)*R436,0)</f>
        <v>0</v>
      </c>
      <c r="T436" s="34"/>
      <c r="U436" s="35"/>
      <c r="V436" s="33">
        <f>IFERROR(VLOOKUP(T436,Materiaal!$A$2:$C$24556,3,FALSE)*U436,0)</f>
        <v>0</v>
      </c>
      <c r="W436" s="293"/>
      <c r="X436" s="294"/>
      <c r="Y436" s="33"/>
      <c r="Z436" s="293"/>
      <c r="AA436" s="294"/>
      <c r="AB436" s="33"/>
    </row>
    <row r="437" spans="1:28" ht="14.45">
      <c r="A437" s="29"/>
      <c r="B437" s="29"/>
      <c r="C437" s="256">
        <f t="shared" si="1"/>
        <v>0</v>
      </c>
      <c r="D437" s="32"/>
      <c r="E437" s="34"/>
      <c r="F437" s="35"/>
      <c r="G437" s="33">
        <f>IFERROR(VLOOKUP(E437,Materiaal!$A$2:$C$25052,3,FALSE)*F437,0)</f>
        <v>0</v>
      </c>
      <c r="H437" s="34"/>
      <c r="I437" s="35"/>
      <c r="J437" s="33">
        <f>IFERROR(VLOOKUP(H437,Materiaal!$A$2:$C$25052,3,FALSE)*I437,0)</f>
        <v>0</v>
      </c>
      <c r="K437" s="34"/>
      <c r="L437" s="35"/>
      <c r="M437" s="33">
        <f>IFERROR(VLOOKUP(K437,Materiaal!$A$2:$C$25052,3,FALSE)*L437,0)</f>
        <v>0</v>
      </c>
      <c r="N437" s="34"/>
      <c r="O437" s="35"/>
      <c r="P437" s="33">
        <f>IFERROR(VLOOKUP(N437,Materiaal!$A$2:$C$25052,3,FALSE)*O437,0)</f>
        <v>0</v>
      </c>
      <c r="Q437" s="34"/>
      <c r="R437" s="35"/>
      <c r="S437" s="33">
        <f>IFERROR(VLOOKUP(Q437,Materiaal!$A$2:$C$25052,3,FALSE)*R437,0)</f>
        <v>0</v>
      </c>
      <c r="T437" s="34"/>
      <c r="U437" s="35"/>
      <c r="V437" s="33">
        <f>IFERROR(VLOOKUP(T437,Materiaal!$A$2:$C$24556,3,FALSE)*U437,0)</f>
        <v>0</v>
      </c>
      <c r="W437" s="293"/>
      <c r="X437" s="294"/>
      <c r="Y437" s="33"/>
      <c r="Z437" s="293"/>
      <c r="AA437" s="294"/>
      <c r="AB437" s="33"/>
    </row>
    <row r="438" spans="1:28" ht="14.45">
      <c r="A438" s="29"/>
      <c r="B438" s="30" t="s">
        <v>5597</v>
      </c>
      <c r="C438" s="256">
        <f t="shared" si="1"/>
        <v>0</v>
      </c>
      <c r="D438" s="32"/>
      <c r="E438" s="34"/>
      <c r="F438" s="35"/>
      <c r="G438" s="33">
        <f>IFERROR(VLOOKUP(E438,Materiaal!$A$2:$C$25052,3,FALSE)*F438,0)</f>
        <v>0</v>
      </c>
      <c r="H438" s="34"/>
      <c r="I438" s="35"/>
      <c r="J438" s="33">
        <f>IFERROR(VLOOKUP(H438,Materiaal!$A$2:$C$25052,3,FALSE)*I438,0)</f>
        <v>0</v>
      </c>
      <c r="K438" s="34"/>
      <c r="L438" s="35"/>
      <c r="M438" s="33">
        <f>IFERROR(VLOOKUP(K438,Materiaal!$A$2:$C$25052,3,FALSE)*L438,0)</f>
        <v>0</v>
      </c>
      <c r="N438" s="34"/>
      <c r="O438" s="35"/>
      <c r="P438" s="33">
        <f>IFERROR(VLOOKUP(N438,Materiaal!$A$2:$C$25052,3,FALSE)*O438,0)</f>
        <v>0</v>
      </c>
      <c r="Q438" s="34"/>
      <c r="R438" s="35"/>
      <c r="S438" s="33">
        <f>IFERROR(VLOOKUP(Q438,Materiaal!$A$2:$C$25052,3,FALSE)*R438,0)</f>
        <v>0</v>
      </c>
      <c r="T438" s="34"/>
      <c r="U438" s="35"/>
      <c r="V438" s="33">
        <f>IFERROR(VLOOKUP(T438,Materiaal!$A$2:$C$24556,3,FALSE)*U438,0)</f>
        <v>0</v>
      </c>
      <c r="W438" s="293"/>
      <c r="X438" s="294"/>
      <c r="Y438" s="33"/>
      <c r="Z438" s="293"/>
      <c r="AA438" s="294"/>
      <c r="AB438" s="33"/>
    </row>
    <row r="439" spans="1:28" ht="14.45" hidden="1" outlineLevel="1">
      <c r="A439" s="29" t="s">
        <v>3754</v>
      </c>
      <c r="B439" s="29" t="s">
        <v>5598</v>
      </c>
      <c r="C439" s="256">
        <f t="shared" si="1"/>
        <v>7.758</v>
      </c>
      <c r="D439" s="32">
        <v>20</v>
      </c>
      <c r="E439" s="34" t="s">
        <v>5332</v>
      </c>
      <c r="F439" s="35">
        <v>1</v>
      </c>
      <c r="G439" s="33">
        <f>IFERROR(VLOOKUP(E439,Materiaal!$A$2:$C$25052,3,FALSE)*F439,0)</f>
        <v>3.7911999999999999</v>
      </c>
      <c r="H439" s="34" t="s">
        <v>5333</v>
      </c>
      <c r="I439" s="35">
        <v>1</v>
      </c>
      <c r="J439" s="33">
        <f>IFERROR(VLOOKUP(H439,Materiaal!$A$2:$C$25052,3,FALSE)*I439,0)</f>
        <v>1.3048</v>
      </c>
      <c r="K439" s="34" t="s">
        <v>5599</v>
      </c>
      <c r="L439" s="35">
        <v>1</v>
      </c>
      <c r="M439" s="33">
        <f>IFERROR(VLOOKUP(K439,Materiaal!$A$2:$C$25052,3,FALSE)*L439,0)</f>
        <v>1.6619999999999999</v>
      </c>
      <c r="N439" s="34"/>
      <c r="O439" s="35"/>
      <c r="P439" s="33">
        <f>IFERROR(VLOOKUP(N439,Materiaal!$A$2:$C$25052,3,FALSE)*O439,0)</f>
        <v>0</v>
      </c>
      <c r="Q439" s="34" t="s">
        <v>5335</v>
      </c>
      <c r="R439" s="35">
        <v>1</v>
      </c>
      <c r="S439" s="33">
        <f>IFERROR(VLOOKUP(Q439,Materiaal!$A$2:$C$25052,3,FALSE)*R439,0)</f>
        <v>1</v>
      </c>
      <c r="T439" s="34"/>
      <c r="U439" s="35"/>
      <c r="V439" s="33">
        <f>IFERROR(VLOOKUP(T439,Materiaal!$A$2:$C$24556,3,FALSE)*U439,0)</f>
        <v>0</v>
      </c>
      <c r="W439" s="293"/>
      <c r="X439" s="294"/>
      <c r="Y439" s="33"/>
      <c r="Z439" s="293"/>
      <c r="AA439" s="294"/>
      <c r="AB439" s="33"/>
    </row>
    <row r="440" spans="1:28" ht="14.45" hidden="1" outlineLevel="1">
      <c r="A440" s="29" t="s">
        <v>5600</v>
      </c>
      <c r="B440" s="29" t="s">
        <v>5601</v>
      </c>
      <c r="C440" s="256">
        <f t="shared" si="1"/>
        <v>15.834</v>
      </c>
      <c r="D440" s="32">
        <v>24</v>
      </c>
      <c r="E440" s="34" t="s">
        <v>5332</v>
      </c>
      <c r="F440" s="35">
        <v>2</v>
      </c>
      <c r="G440" s="33">
        <f>IFERROR(VLOOKUP(E440,Materiaal!$A$2:$C$25052,3,FALSE)*F440,0)</f>
        <v>7.5823999999999998</v>
      </c>
      <c r="H440" s="34" t="s">
        <v>5333</v>
      </c>
      <c r="I440" s="35">
        <v>2</v>
      </c>
      <c r="J440" s="33">
        <f>IFERROR(VLOOKUP(H440,Materiaal!$A$2:$C$25052,3,FALSE)*I440,0)</f>
        <v>2.6095999999999999</v>
      </c>
      <c r="K440" s="34" t="s">
        <v>5602</v>
      </c>
      <c r="L440" s="35">
        <v>1</v>
      </c>
      <c r="M440" s="33">
        <f>IFERROR(VLOOKUP(K440,Materiaal!$A$2:$C$25052,3,FALSE)*L440,0)</f>
        <v>3.6419999999999999</v>
      </c>
      <c r="N440" s="34"/>
      <c r="O440" s="35"/>
      <c r="P440" s="33">
        <f>IFERROR(VLOOKUP(N440,Materiaal!$A$2:$C$25052,3,FALSE)*O440,0)</f>
        <v>0</v>
      </c>
      <c r="Q440" s="34" t="s">
        <v>5335</v>
      </c>
      <c r="R440" s="35">
        <v>2</v>
      </c>
      <c r="S440" s="33">
        <f>IFERROR(VLOOKUP(Q440,Materiaal!$A$2:$C$25052,3,FALSE)*R440,0)</f>
        <v>2</v>
      </c>
      <c r="T440" s="34"/>
      <c r="U440" s="35"/>
      <c r="V440" s="33">
        <f>IFERROR(VLOOKUP(T440,Materiaal!$A$2:$C$24556,3,FALSE)*U440,0)</f>
        <v>0</v>
      </c>
      <c r="W440" s="293"/>
      <c r="X440" s="294"/>
      <c r="Y440" s="33"/>
      <c r="Z440" s="293"/>
      <c r="AA440" s="294"/>
      <c r="AB440" s="33"/>
    </row>
    <row r="441" spans="1:28" ht="14.45" hidden="1" outlineLevel="1">
      <c r="A441" s="29" t="s">
        <v>3761</v>
      </c>
      <c r="B441" s="29" t="s">
        <v>5603</v>
      </c>
      <c r="C441" s="256">
        <f t="shared" si="1"/>
        <v>24.276</v>
      </c>
      <c r="D441" s="32">
        <v>25</v>
      </c>
      <c r="E441" s="34" t="s">
        <v>5332</v>
      </c>
      <c r="F441" s="35">
        <v>3</v>
      </c>
      <c r="G441" s="33">
        <f>IFERROR(VLOOKUP(E441,Materiaal!$A$2:$C$25052,3,FALSE)*F441,0)</f>
        <v>11.3736</v>
      </c>
      <c r="H441" s="34" t="s">
        <v>5333</v>
      </c>
      <c r="I441" s="35">
        <v>3</v>
      </c>
      <c r="J441" s="33">
        <f>IFERROR(VLOOKUP(H441,Materiaal!$A$2:$C$25052,3,FALSE)*I441,0)</f>
        <v>3.9143999999999997</v>
      </c>
      <c r="K441" s="34" t="s">
        <v>5604</v>
      </c>
      <c r="L441" s="35">
        <v>1</v>
      </c>
      <c r="M441" s="33">
        <f>IFERROR(VLOOKUP(K441,Materiaal!$A$2:$C$25052,3,FALSE)*L441,0)</f>
        <v>5.9880000000000004</v>
      </c>
      <c r="N441" s="34"/>
      <c r="O441" s="35"/>
      <c r="P441" s="33">
        <f>IFERROR(VLOOKUP(N441,Materiaal!$A$2:$C$25052,3,FALSE)*O441,0)</f>
        <v>0</v>
      </c>
      <c r="Q441" s="34" t="s">
        <v>5335</v>
      </c>
      <c r="R441" s="35">
        <v>3</v>
      </c>
      <c r="S441" s="33">
        <f>IFERROR(VLOOKUP(Q441,Materiaal!$A$2:$C$25052,3,FALSE)*R441,0)</f>
        <v>3</v>
      </c>
      <c r="T441" s="34"/>
      <c r="U441" s="35"/>
      <c r="V441" s="33">
        <f>IFERROR(VLOOKUP(T441,Materiaal!$A$2:$C$24556,3,FALSE)*U441,0)</f>
        <v>0</v>
      </c>
      <c r="W441" s="293"/>
      <c r="X441" s="294"/>
      <c r="Y441" s="33"/>
      <c r="Z441" s="293"/>
      <c r="AA441" s="294"/>
      <c r="AB441" s="33"/>
    </row>
    <row r="442" spans="1:28" ht="14.45" hidden="1" outlineLevel="1">
      <c r="A442" s="29" t="s">
        <v>5605</v>
      </c>
      <c r="B442" s="29" t="s">
        <v>5606</v>
      </c>
      <c r="C442" s="256">
        <f t="shared" si="1"/>
        <v>32.975999999999999</v>
      </c>
      <c r="D442" s="32">
        <v>30</v>
      </c>
      <c r="E442" s="34" t="s">
        <v>5332</v>
      </c>
      <c r="F442" s="35">
        <v>4</v>
      </c>
      <c r="G442" s="33">
        <f>IFERROR(VLOOKUP(E442,Materiaal!$A$2:$C$25052,3,FALSE)*F442,0)</f>
        <v>15.1648</v>
      </c>
      <c r="H442" s="34" t="s">
        <v>5333</v>
      </c>
      <c r="I442" s="35">
        <v>4</v>
      </c>
      <c r="J442" s="33">
        <f>IFERROR(VLOOKUP(H442,Materiaal!$A$2:$C$25052,3,FALSE)*I442,0)</f>
        <v>5.2191999999999998</v>
      </c>
      <c r="K442" s="34" t="s">
        <v>5607</v>
      </c>
      <c r="L442" s="35">
        <v>1</v>
      </c>
      <c r="M442" s="33">
        <f>IFERROR(VLOOKUP(K442,Materiaal!$A$2:$C$25052,3,FALSE)*L442,0)</f>
        <v>8.5920000000000005</v>
      </c>
      <c r="N442" s="34"/>
      <c r="O442" s="35"/>
      <c r="P442" s="33">
        <f>IFERROR(VLOOKUP(N442,Materiaal!$A$2:$C$25052,3,FALSE)*O442,0)</f>
        <v>0</v>
      </c>
      <c r="Q442" s="34" t="s">
        <v>5335</v>
      </c>
      <c r="R442" s="35">
        <v>4</v>
      </c>
      <c r="S442" s="33">
        <f>IFERROR(VLOOKUP(Q442,Materiaal!$A$2:$C$25052,3,FALSE)*R442,0)</f>
        <v>4</v>
      </c>
      <c r="T442" s="34"/>
      <c r="U442" s="35"/>
      <c r="V442" s="33">
        <f>IFERROR(VLOOKUP(T442,Materiaal!$A$2:$C$24556,3,FALSE)*U442,0)</f>
        <v>0</v>
      </c>
      <c r="W442" s="293"/>
      <c r="X442" s="294"/>
      <c r="Y442" s="33"/>
      <c r="Z442" s="293"/>
      <c r="AA442" s="294"/>
      <c r="AB442" s="33"/>
    </row>
    <row r="443" spans="1:28" ht="14.45" hidden="1" outlineLevel="1">
      <c r="A443" s="29" t="s">
        <v>5608</v>
      </c>
      <c r="B443" s="29" t="s">
        <v>5345</v>
      </c>
      <c r="C443" s="256">
        <f t="shared" si="1"/>
        <v>8.0212000000000003</v>
      </c>
      <c r="D443" s="32">
        <v>20</v>
      </c>
      <c r="E443" s="34" t="s">
        <v>5332</v>
      </c>
      <c r="F443" s="35">
        <v>1</v>
      </c>
      <c r="G443" s="33">
        <f>IFERROR(VLOOKUP(E443,Materiaal!$A$2:$C$25052,3,FALSE)*F443,0)</f>
        <v>3.7911999999999999</v>
      </c>
      <c r="H443" s="34" t="s">
        <v>5346</v>
      </c>
      <c r="I443" s="35">
        <v>1</v>
      </c>
      <c r="J443" s="33">
        <f>IFERROR(VLOOKUP(H443,Materiaal!$A$2:$C$25052,3,FALSE)*I443,0)</f>
        <v>1.5680000000000001</v>
      </c>
      <c r="K443" s="34" t="s">
        <v>5599</v>
      </c>
      <c r="L443" s="35">
        <v>1</v>
      </c>
      <c r="M443" s="33">
        <f>IFERROR(VLOOKUP(K443,Materiaal!$A$2:$C$25052,3,FALSE)*L443,0)</f>
        <v>1.6619999999999999</v>
      </c>
      <c r="N443" s="34"/>
      <c r="O443" s="35"/>
      <c r="P443" s="33">
        <f>IFERROR(VLOOKUP(N443,Materiaal!$A$2:$C$25052,3,FALSE)*O443,0)</f>
        <v>0</v>
      </c>
      <c r="Q443" s="34" t="s">
        <v>5335</v>
      </c>
      <c r="R443" s="35">
        <v>1</v>
      </c>
      <c r="S443" s="33">
        <f>IFERROR(VLOOKUP(Q443,Materiaal!$A$2:$C$25052,3,FALSE)*R443,0)</f>
        <v>1</v>
      </c>
      <c r="T443" s="34"/>
      <c r="U443" s="35"/>
      <c r="V443" s="33">
        <f>IFERROR(VLOOKUP(T443,Materiaal!$A$2:$C$24556,3,FALSE)*U443,0)</f>
        <v>0</v>
      </c>
      <c r="W443" s="293"/>
      <c r="X443" s="294"/>
      <c r="Y443" s="33"/>
      <c r="Z443" s="293"/>
      <c r="AA443" s="294"/>
      <c r="AB443" s="33"/>
    </row>
    <row r="444" spans="1:28" ht="14.45" hidden="1" outlineLevel="1">
      <c r="A444" s="29" t="s">
        <v>5609</v>
      </c>
      <c r="B444" s="29" t="s">
        <v>5610</v>
      </c>
      <c r="C444" s="256">
        <f t="shared" si="1"/>
        <v>16.360399999999998</v>
      </c>
      <c r="D444" s="32">
        <v>24</v>
      </c>
      <c r="E444" s="34" t="s">
        <v>5332</v>
      </c>
      <c r="F444" s="35">
        <v>2</v>
      </c>
      <c r="G444" s="33">
        <f>IFERROR(VLOOKUP(E444,Materiaal!$A$2:$C$25052,3,FALSE)*F444,0)</f>
        <v>7.5823999999999998</v>
      </c>
      <c r="H444" s="34" t="s">
        <v>5346</v>
      </c>
      <c r="I444" s="35">
        <v>2</v>
      </c>
      <c r="J444" s="33">
        <f>IFERROR(VLOOKUP(H444,Materiaal!$A$2:$C$25052,3,FALSE)*I444,0)</f>
        <v>3.1360000000000001</v>
      </c>
      <c r="K444" s="34" t="s">
        <v>5602</v>
      </c>
      <c r="L444" s="35">
        <v>1</v>
      </c>
      <c r="M444" s="33">
        <f>IFERROR(VLOOKUP(K444,Materiaal!$A$2:$C$25052,3,FALSE)*L444,0)</f>
        <v>3.6419999999999999</v>
      </c>
      <c r="N444" s="34"/>
      <c r="O444" s="35"/>
      <c r="P444" s="33">
        <f>IFERROR(VLOOKUP(N444,Materiaal!$A$2:$C$25052,3,FALSE)*O444,0)</f>
        <v>0</v>
      </c>
      <c r="Q444" s="34" t="s">
        <v>5335</v>
      </c>
      <c r="R444" s="35">
        <v>2</v>
      </c>
      <c r="S444" s="33">
        <f>IFERROR(VLOOKUP(Q444,Materiaal!$A$2:$C$25052,3,FALSE)*R444,0)</f>
        <v>2</v>
      </c>
      <c r="T444" s="34"/>
      <c r="U444" s="35"/>
      <c r="V444" s="33">
        <f>IFERROR(VLOOKUP(T444,Materiaal!$A$2:$C$24556,3,FALSE)*U444,0)</f>
        <v>0</v>
      </c>
      <c r="W444" s="293"/>
      <c r="X444" s="294"/>
      <c r="Y444" s="33"/>
      <c r="Z444" s="293"/>
      <c r="AA444" s="294"/>
      <c r="AB444" s="33"/>
    </row>
    <row r="445" spans="1:28" ht="14.45" hidden="1" outlineLevel="1">
      <c r="A445" s="29" t="s">
        <v>5611</v>
      </c>
      <c r="B445" s="29" t="s">
        <v>5612</v>
      </c>
      <c r="C445" s="256">
        <f t="shared" si="1"/>
        <v>25.0656</v>
      </c>
      <c r="D445" s="32">
        <v>25</v>
      </c>
      <c r="E445" s="34" t="s">
        <v>5332</v>
      </c>
      <c r="F445" s="35">
        <v>3</v>
      </c>
      <c r="G445" s="33">
        <f>IFERROR(VLOOKUP(E445,Materiaal!$A$2:$C$25052,3,FALSE)*F445,0)</f>
        <v>11.3736</v>
      </c>
      <c r="H445" s="34" t="s">
        <v>5346</v>
      </c>
      <c r="I445" s="35">
        <v>3</v>
      </c>
      <c r="J445" s="33">
        <f>IFERROR(VLOOKUP(H445,Materiaal!$A$2:$C$25052,3,FALSE)*I445,0)</f>
        <v>4.7040000000000006</v>
      </c>
      <c r="K445" s="34" t="s">
        <v>5604</v>
      </c>
      <c r="L445" s="35">
        <v>1</v>
      </c>
      <c r="M445" s="33">
        <f>IFERROR(VLOOKUP(K445,Materiaal!$A$2:$C$25052,3,FALSE)*L445,0)</f>
        <v>5.9880000000000004</v>
      </c>
      <c r="N445" s="34"/>
      <c r="O445" s="35"/>
      <c r="P445" s="33">
        <f>IFERROR(VLOOKUP(N445,Materiaal!$A$2:$C$25052,3,FALSE)*O445,0)</f>
        <v>0</v>
      </c>
      <c r="Q445" s="34" t="s">
        <v>5335</v>
      </c>
      <c r="R445" s="35">
        <v>3</v>
      </c>
      <c r="S445" s="33">
        <f>IFERROR(VLOOKUP(Q445,Materiaal!$A$2:$C$25052,3,FALSE)*R445,0)</f>
        <v>3</v>
      </c>
      <c r="T445" s="34"/>
      <c r="U445" s="35"/>
      <c r="V445" s="33">
        <f>IFERROR(VLOOKUP(T445,Materiaal!$A$2:$C$24556,3,FALSE)*U445,0)</f>
        <v>0</v>
      </c>
      <c r="W445" s="293"/>
      <c r="X445" s="294"/>
      <c r="Y445" s="33"/>
      <c r="Z445" s="293"/>
      <c r="AA445" s="294"/>
      <c r="AB445" s="33"/>
    </row>
    <row r="446" spans="1:28" ht="14.45" hidden="1" outlineLevel="1">
      <c r="A446" s="29" t="s">
        <v>5613</v>
      </c>
      <c r="B446" s="29" t="s">
        <v>5614</v>
      </c>
      <c r="C446" s="256">
        <f t="shared" si="1"/>
        <v>34.028799999999997</v>
      </c>
      <c r="D446" s="32">
        <v>30</v>
      </c>
      <c r="E446" s="34" t="s">
        <v>5332</v>
      </c>
      <c r="F446" s="35">
        <v>4</v>
      </c>
      <c r="G446" s="33">
        <f>IFERROR(VLOOKUP(E446,Materiaal!$A$2:$C$25052,3,FALSE)*F446,0)</f>
        <v>15.1648</v>
      </c>
      <c r="H446" s="34" t="s">
        <v>5346</v>
      </c>
      <c r="I446" s="35">
        <v>4</v>
      </c>
      <c r="J446" s="33">
        <f>IFERROR(VLOOKUP(H446,Materiaal!$A$2:$C$25052,3,FALSE)*I446,0)</f>
        <v>6.2720000000000002</v>
      </c>
      <c r="K446" s="34" t="s">
        <v>5607</v>
      </c>
      <c r="L446" s="35">
        <v>1</v>
      </c>
      <c r="M446" s="33">
        <f>IFERROR(VLOOKUP(K446,Materiaal!$A$2:$C$25052,3,FALSE)*L446,0)</f>
        <v>8.5920000000000005</v>
      </c>
      <c r="N446" s="34"/>
      <c r="O446" s="35"/>
      <c r="P446" s="33">
        <f>IFERROR(VLOOKUP(N446,Materiaal!$A$2:$C$25052,3,FALSE)*O446,0)</f>
        <v>0</v>
      </c>
      <c r="Q446" s="34" t="s">
        <v>5335</v>
      </c>
      <c r="R446" s="35">
        <v>4</v>
      </c>
      <c r="S446" s="33">
        <f>IFERROR(VLOOKUP(Q446,Materiaal!$A$2:$C$25052,3,FALSE)*R446,0)</f>
        <v>4</v>
      </c>
      <c r="T446" s="34"/>
      <c r="U446" s="35"/>
      <c r="V446" s="33">
        <f>IFERROR(VLOOKUP(T446,Materiaal!$A$2:$C$24556,3,FALSE)*U446,0)</f>
        <v>0</v>
      </c>
      <c r="W446" s="293"/>
      <c r="X446" s="294"/>
      <c r="Y446" s="33"/>
      <c r="Z446" s="293"/>
      <c r="AA446" s="294"/>
      <c r="AB446" s="33"/>
    </row>
    <row r="447" spans="1:28" ht="14.45" hidden="1" outlineLevel="1">
      <c r="A447" s="29" t="s">
        <v>5615</v>
      </c>
      <c r="B447" s="29" t="s">
        <v>5616</v>
      </c>
      <c r="C447" s="256">
        <f t="shared" si="1"/>
        <v>19.646799999999999</v>
      </c>
      <c r="D447" s="32">
        <v>20</v>
      </c>
      <c r="E447" s="257" t="s">
        <v>5355</v>
      </c>
      <c r="F447" s="35">
        <v>1</v>
      </c>
      <c r="G447" s="33">
        <f>IFERROR(VLOOKUP(E447,Materiaal!$A$2:$C$25052,3,FALSE)*F447,0)</f>
        <v>11.2392</v>
      </c>
      <c r="H447" s="257" t="s">
        <v>5356</v>
      </c>
      <c r="I447" s="35">
        <v>1</v>
      </c>
      <c r="J447" s="33">
        <f>IFERROR(VLOOKUP(H447,Materiaal!$A$2:$C$25052,3,FALSE)*I447,0)</f>
        <v>2.3351999999999999</v>
      </c>
      <c r="K447" s="34" t="s">
        <v>5599</v>
      </c>
      <c r="L447" s="35">
        <v>1</v>
      </c>
      <c r="M447" s="33">
        <f>IFERROR(VLOOKUP(K447,Materiaal!$A$2:$C$25052,3,FALSE)*L447,0)</f>
        <v>1.6619999999999999</v>
      </c>
      <c r="N447" s="34" t="s">
        <v>5357</v>
      </c>
      <c r="O447" s="35">
        <v>1</v>
      </c>
      <c r="P447" s="33">
        <f>IFERROR(VLOOKUP(N447,Materiaal!$A$2:$C$25052,3,FALSE)*O447,0)</f>
        <v>3.4104000000000001</v>
      </c>
      <c r="Q447" s="34" t="s">
        <v>5335</v>
      </c>
      <c r="R447" s="35">
        <v>1</v>
      </c>
      <c r="S447" s="33">
        <f>IFERROR(VLOOKUP(Q447,Materiaal!$A$2:$C$25052,3,FALSE)*R447,0)</f>
        <v>1</v>
      </c>
      <c r="T447" s="34"/>
      <c r="U447" s="35"/>
      <c r="V447" s="33">
        <f>IFERROR(VLOOKUP(T447,Materiaal!$A$2:$C$24556,3,FALSE)*U447,0)</f>
        <v>0</v>
      </c>
      <c r="W447" s="293"/>
      <c r="X447" s="294"/>
      <c r="Y447" s="33"/>
      <c r="Z447" s="293"/>
      <c r="AA447" s="294"/>
      <c r="AB447" s="33"/>
    </row>
    <row r="448" spans="1:28" ht="14.45" hidden="1" outlineLevel="1">
      <c r="A448" s="29" t="s">
        <v>5617</v>
      </c>
      <c r="B448" s="29" t="s">
        <v>5618</v>
      </c>
      <c r="C448" s="256">
        <f t="shared" si="1"/>
        <v>39.611600000000003</v>
      </c>
      <c r="D448" s="32">
        <v>25</v>
      </c>
      <c r="E448" s="257" t="s">
        <v>5355</v>
      </c>
      <c r="F448" s="35">
        <v>2</v>
      </c>
      <c r="G448" s="33">
        <f>IFERROR(VLOOKUP(E448,Materiaal!$A$2:$C$25052,3,FALSE)*F448,0)</f>
        <v>22.478400000000001</v>
      </c>
      <c r="H448" s="257" t="s">
        <v>5356</v>
      </c>
      <c r="I448" s="35">
        <v>2</v>
      </c>
      <c r="J448" s="33">
        <f>IFERROR(VLOOKUP(H448,Materiaal!$A$2:$C$25052,3,FALSE)*I448,0)</f>
        <v>4.6703999999999999</v>
      </c>
      <c r="K448" s="34" t="s">
        <v>5602</v>
      </c>
      <c r="L448" s="35">
        <v>1</v>
      </c>
      <c r="M448" s="33">
        <f>IFERROR(VLOOKUP(K448,Materiaal!$A$2:$C$25052,3,FALSE)*L448,0)</f>
        <v>3.6419999999999999</v>
      </c>
      <c r="N448" s="34" t="s">
        <v>5357</v>
      </c>
      <c r="O448" s="35">
        <v>2</v>
      </c>
      <c r="P448" s="33">
        <f>IFERROR(VLOOKUP(N448,Materiaal!$A$2:$C$25052,3,FALSE)*O448,0)</f>
        <v>6.8208000000000002</v>
      </c>
      <c r="Q448" s="34" t="s">
        <v>5335</v>
      </c>
      <c r="R448" s="35">
        <v>2</v>
      </c>
      <c r="S448" s="33">
        <f>IFERROR(VLOOKUP(Q448,Materiaal!$A$2:$C$25052,3,FALSE)*R448,0)</f>
        <v>2</v>
      </c>
      <c r="T448" s="34"/>
      <c r="U448" s="35"/>
      <c r="V448" s="33">
        <f>IFERROR(VLOOKUP(T448,Materiaal!$A$2:$C$24556,3,FALSE)*U448,0)</f>
        <v>0</v>
      </c>
      <c r="W448" s="293"/>
      <c r="X448" s="294"/>
      <c r="Y448" s="33"/>
      <c r="Z448" s="293"/>
      <c r="AA448" s="294"/>
      <c r="AB448" s="33"/>
    </row>
    <row r="449" spans="1:28" ht="14.45" hidden="1" outlineLevel="1">
      <c r="A449" s="29" t="s">
        <v>5619</v>
      </c>
      <c r="B449" s="29" t="s">
        <v>5620</v>
      </c>
      <c r="C449" s="256">
        <f t="shared" si="1"/>
        <v>59.942400000000006</v>
      </c>
      <c r="D449" s="32">
        <v>25</v>
      </c>
      <c r="E449" s="257" t="s">
        <v>5355</v>
      </c>
      <c r="F449" s="35">
        <v>3</v>
      </c>
      <c r="G449" s="33">
        <f>IFERROR(VLOOKUP(E449,Materiaal!$A$2:$C$25052,3,FALSE)*F449,0)</f>
        <v>33.717600000000004</v>
      </c>
      <c r="H449" s="257" t="s">
        <v>5356</v>
      </c>
      <c r="I449" s="35">
        <v>3</v>
      </c>
      <c r="J449" s="33">
        <f>IFERROR(VLOOKUP(H449,Materiaal!$A$2:$C$25052,3,FALSE)*I449,0)</f>
        <v>7.0055999999999994</v>
      </c>
      <c r="K449" s="34" t="s">
        <v>5604</v>
      </c>
      <c r="L449" s="35">
        <v>1</v>
      </c>
      <c r="M449" s="33">
        <f>IFERROR(VLOOKUP(K449,Materiaal!$A$2:$C$25052,3,FALSE)*L449,0)</f>
        <v>5.9880000000000004</v>
      </c>
      <c r="N449" s="34" t="s">
        <v>5357</v>
      </c>
      <c r="O449" s="35">
        <v>3</v>
      </c>
      <c r="P449" s="33">
        <f>IFERROR(VLOOKUP(N449,Materiaal!$A$2:$C$25052,3,FALSE)*O449,0)</f>
        <v>10.231200000000001</v>
      </c>
      <c r="Q449" s="34" t="s">
        <v>5335</v>
      </c>
      <c r="R449" s="35">
        <v>3</v>
      </c>
      <c r="S449" s="33">
        <f>IFERROR(VLOOKUP(Q449,Materiaal!$A$2:$C$25052,3,FALSE)*R449,0)</f>
        <v>3</v>
      </c>
      <c r="T449" s="34"/>
      <c r="U449" s="35"/>
      <c r="V449" s="33">
        <f>IFERROR(VLOOKUP(T449,Materiaal!$A$2:$C$24556,3,FALSE)*U449,0)</f>
        <v>0</v>
      </c>
      <c r="W449" s="293"/>
      <c r="X449" s="294"/>
      <c r="Y449" s="33"/>
      <c r="Z449" s="293"/>
      <c r="AA449" s="294"/>
      <c r="AB449" s="33"/>
    </row>
    <row r="450" spans="1:28" ht="14.45" hidden="1" outlineLevel="1">
      <c r="A450" s="29" t="s">
        <v>5621</v>
      </c>
      <c r="B450" s="29" t="s">
        <v>5622</v>
      </c>
      <c r="C450" s="256">
        <f t="shared" si="1"/>
        <v>80.531199999999998</v>
      </c>
      <c r="D450" s="32">
        <v>30</v>
      </c>
      <c r="E450" s="257" t="s">
        <v>5355</v>
      </c>
      <c r="F450" s="35">
        <v>4</v>
      </c>
      <c r="G450" s="33">
        <f>IFERROR(VLOOKUP(E450,Materiaal!$A$2:$C$25052,3,FALSE)*F450,0)</f>
        <v>44.956800000000001</v>
      </c>
      <c r="H450" s="257" t="s">
        <v>5356</v>
      </c>
      <c r="I450" s="35">
        <v>4</v>
      </c>
      <c r="J450" s="33">
        <f>IFERROR(VLOOKUP(H450,Materiaal!$A$2:$C$25052,3,FALSE)*I450,0)</f>
        <v>9.3407999999999998</v>
      </c>
      <c r="K450" s="34" t="s">
        <v>5607</v>
      </c>
      <c r="L450" s="35">
        <v>1</v>
      </c>
      <c r="M450" s="33">
        <f>IFERROR(VLOOKUP(K450,Materiaal!$A$2:$C$25052,3,FALSE)*L450,0)</f>
        <v>8.5920000000000005</v>
      </c>
      <c r="N450" s="34" t="s">
        <v>5357</v>
      </c>
      <c r="O450" s="35">
        <v>4</v>
      </c>
      <c r="P450" s="33">
        <f>IFERROR(VLOOKUP(N450,Materiaal!$A$2:$C$25052,3,FALSE)*O450,0)</f>
        <v>13.6416</v>
      </c>
      <c r="Q450" s="34" t="s">
        <v>5335</v>
      </c>
      <c r="R450" s="35">
        <v>4</v>
      </c>
      <c r="S450" s="33">
        <f>IFERROR(VLOOKUP(Q450,Materiaal!$A$2:$C$25052,3,FALSE)*R450,0)</f>
        <v>4</v>
      </c>
      <c r="T450" s="34"/>
      <c r="U450" s="35"/>
      <c r="V450" s="33">
        <f>IFERROR(VLOOKUP(T450,Materiaal!$A$2:$C$24556,3,FALSE)*U450,0)</f>
        <v>0</v>
      </c>
      <c r="W450" s="293"/>
      <c r="X450" s="294"/>
      <c r="Y450" s="33"/>
      <c r="Z450" s="293"/>
      <c r="AA450" s="294"/>
      <c r="AB450" s="33"/>
    </row>
    <row r="451" spans="1:28" ht="14.45" hidden="1" outlineLevel="1">
      <c r="A451" s="29" t="s">
        <v>5623</v>
      </c>
      <c r="B451" s="29" t="s">
        <v>5616</v>
      </c>
      <c r="C451" s="256">
        <f t="shared" si="1"/>
        <v>21.0136</v>
      </c>
      <c r="D451" s="32">
        <v>20</v>
      </c>
      <c r="E451" s="257" t="s">
        <v>5355</v>
      </c>
      <c r="F451" s="35">
        <v>1</v>
      </c>
      <c r="G451" s="33">
        <f>IFERROR(VLOOKUP(E451,Materiaal!$A$2:$C$25052,3,FALSE)*F451,0)</f>
        <v>11.2392</v>
      </c>
      <c r="H451" s="257" t="s">
        <v>5365</v>
      </c>
      <c r="I451" s="35">
        <v>1</v>
      </c>
      <c r="J451" s="33">
        <f>IFERROR(VLOOKUP(H451,Materiaal!$A$2:$C$25052,3,FALSE)*I451,0)</f>
        <v>3.702</v>
      </c>
      <c r="K451" s="34" t="s">
        <v>5599</v>
      </c>
      <c r="L451" s="35">
        <v>1</v>
      </c>
      <c r="M451" s="33">
        <f>IFERROR(VLOOKUP(K451,Materiaal!$A$2:$C$25052,3,FALSE)*L451,0)</f>
        <v>1.6619999999999999</v>
      </c>
      <c r="N451" s="34" t="s">
        <v>5357</v>
      </c>
      <c r="O451" s="35">
        <v>1</v>
      </c>
      <c r="P451" s="33">
        <f>IFERROR(VLOOKUP(N451,Materiaal!$A$2:$C$25052,3,FALSE)*O451,0)</f>
        <v>3.4104000000000001</v>
      </c>
      <c r="Q451" s="34" t="s">
        <v>5335</v>
      </c>
      <c r="R451" s="35">
        <v>1</v>
      </c>
      <c r="S451" s="33">
        <f>IFERROR(VLOOKUP(Q451,Materiaal!$A$2:$C$25052,3,FALSE)*R451,0)</f>
        <v>1</v>
      </c>
      <c r="T451" s="34"/>
      <c r="U451" s="35"/>
      <c r="V451" s="33">
        <f>IFERROR(VLOOKUP(T451,Materiaal!$A$2:$C$24556,3,FALSE)*U451,0)</f>
        <v>0</v>
      </c>
      <c r="W451" s="293"/>
      <c r="X451" s="294"/>
      <c r="Y451" s="33"/>
      <c r="Z451" s="293"/>
      <c r="AA451" s="294"/>
      <c r="AB451" s="33"/>
    </row>
    <row r="452" spans="1:28" ht="14.45" hidden="1" outlineLevel="1">
      <c r="A452" s="29" t="s">
        <v>5624</v>
      </c>
      <c r="B452" s="29" t="s">
        <v>5618</v>
      </c>
      <c r="C452" s="256">
        <f t="shared" si="1"/>
        <v>42.345199999999998</v>
      </c>
      <c r="D452" s="32">
        <v>25</v>
      </c>
      <c r="E452" s="257" t="s">
        <v>5355</v>
      </c>
      <c r="F452" s="35">
        <v>2</v>
      </c>
      <c r="G452" s="33">
        <f>IFERROR(VLOOKUP(E452,Materiaal!$A$2:$C$25052,3,FALSE)*F452,0)</f>
        <v>22.478400000000001</v>
      </c>
      <c r="H452" s="257" t="s">
        <v>5365</v>
      </c>
      <c r="I452" s="35">
        <v>2</v>
      </c>
      <c r="J452" s="33">
        <f>IFERROR(VLOOKUP(H452,Materiaal!$A$2:$C$25052,3,FALSE)*I452,0)</f>
        <v>7.4039999999999999</v>
      </c>
      <c r="K452" s="34" t="s">
        <v>5602</v>
      </c>
      <c r="L452" s="35">
        <v>1</v>
      </c>
      <c r="M452" s="33">
        <f>IFERROR(VLOOKUP(K452,Materiaal!$A$2:$C$25052,3,FALSE)*L452,0)</f>
        <v>3.6419999999999999</v>
      </c>
      <c r="N452" s="34" t="s">
        <v>5357</v>
      </c>
      <c r="O452" s="35">
        <v>2</v>
      </c>
      <c r="P452" s="33">
        <f>IFERROR(VLOOKUP(N452,Materiaal!$A$2:$C$25052,3,FALSE)*O452,0)</f>
        <v>6.8208000000000002</v>
      </c>
      <c r="Q452" s="34" t="s">
        <v>5335</v>
      </c>
      <c r="R452" s="35">
        <v>2</v>
      </c>
      <c r="S452" s="33">
        <f>IFERROR(VLOOKUP(Q452,Materiaal!$A$2:$C$25052,3,FALSE)*R452,0)</f>
        <v>2</v>
      </c>
      <c r="T452" s="34"/>
      <c r="U452" s="35"/>
      <c r="V452" s="33">
        <f>IFERROR(VLOOKUP(T452,Materiaal!$A$2:$C$24556,3,FALSE)*U452,0)</f>
        <v>0</v>
      </c>
      <c r="W452" s="293"/>
      <c r="X452" s="294"/>
      <c r="Y452" s="33"/>
      <c r="Z452" s="293"/>
      <c r="AA452" s="294"/>
      <c r="AB452" s="33"/>
    </row>
    <row r="453" spans="1:28" ht="14.45" hidden="1" outlineLevel="1">
      <c r="A453" s="29" t="s">
        <v>5625</v>
      </c>
      <c r="B453" s="29" t="s">
        <v>5620</v>
      </c>
      <c r="C453" s="256">
        <f t="shared" si="1"/>
        <v>64.0428</v>
      </c>
      <c r="D453" s="32">
        <v>25</v>
      </c>
      <c r="E453" s="257" t="s">
        <v>5355</v>
      </c>
      <c r="F453" s="35">
        <v>3</v>
      </c>
      <c r="G453" s="33">
        <f>IFERROR(VLOOKUP(E453,Materiaal!$A$2:$C$25052,3,FALSE)*F453,0)</f>
        <v>33.717600000000004</v>
      </c>
      <c r="H453" s="257" t="s">
        <v>5365</v>
      </c>
      <c r="I453" s="35">
        <v>3</v>
      </c>
      <c r="J453" s="33">
        <f>IFERROR(VLOOKUP(H453,Materiaal!$A$2:$C$25052,3,FALSE)*I453,0)</f>
        <v>11.106</v>
      </c>
      <c r="K453" s="34" t="s">
        <v>5604</v>
      </c>
      <c r="L453" s="35">
        <v>1</v>
      </c>
      <c r="M453" s="33">
        <f>IFERROR(VLOOKUP(K453,Materiaal!$A$2:$C$25052,3,FALSE)*L453,0)</f>
        <v>5.9880000000000004</v>
      </c>
      <c r="N453" s="34" t="s">
        <v>5357</v>
      </c>
      <c r="O453" s="35">
        <v>3</v>
      </c>
      <c r="P453" s="33">
        <f>IFERROR(VLOOKUP(N453,Materiaal!$A$2:$C$25052,3,FALSE)*O453,0)</f>
        <v>10.231200000000001</v>
      </c>
      <c r="Q453" s="34" t="s">
        <v>5335</v>
      </c>
      <c r="R453" s="35">
        <v>3</v>
      </c>
      <c r="S453" s="33">
        <f>IFERROR(VLOOKUP(Q453,Materiaal!$A$2:$C$25052,3,FALSE)*R453,0)</f>
        <v>3</v>
      </c>
      <c r="T453" s="34"/>
      <c r="U453" s="35"/>
      <c r="V453" s="33">
        <f>IFERROR(VLOOKUP(T453,Materiaal!$A$2:$C$24556,3,FALSE)*U453,0)</f>
        <v>0</v>
      </c>
      <c r="W453" s="293"/>
      <c r="X453" s="294"/>
      <c r="Y453" s="33"/>
      <c r="Z453" s="293"/>
      <c r="AA453" s="294"/>
      <c r="AB453" s="33"/>
    </row>
    <row r="454" spans="1:28" ht="14.45" hidden="1" outlineLevel="1">
      <c r="A454" s="29" t="s">
        <v>5626</v>
      </c>
      <c r="B454" s="29" t="s">
        <v>5622</v>
      </c>
      <c r="C454" s="256">
        <f t="shared" si="1"/>
        <v>85.998400000000004</v>
      </c>
      <c r="D454" s="32">
        <v>30</v>
      </c>
      <c r="E454" s="257" t="s">
        <v>5355</v>
      </c>
      <c r="F454" s="35">
        <v>4</v>
      </c>
      <c r="G454" s="33">
        <f>IFERROR(VLOOKUP(E454,Materiaal!$A$2:$C$25052,3,FALSE)*F454,0)</f>
        <v>44.956800000000001</v>
      </c>
      <c r="H454" s="257" t="s">
        <v>5365</v>
      </c>
      <c r="I454" s="35">
        <v>4</v>
      </c>
      <c r="J454" s="33">
        <f>IFERROR(VLOOKUP(H454,Materiaal!$A$2:$C$25052,3,FALSE)*I454,0)</f>
        <v>14.808</v>
      </c>
      <c r="K454" s="34" t="s">
        <v>5607</v>
      </c>
      <c r="L454" s="35">
        <v>1</v>
      </c>
      <c r="M454" s="33">
        <f>IFERROR(VLOOKUP(K454,Materiaal!$A$2:$C$25052,3,FALSE)*L454,0)</f>
        <v>8.5920000000000005</v>
      </c>
      <c r="N454" s="34" t="s">
        <v>5357</v>
      </c>
      <c r="O454" s="35">
        <v>4</v>
      </c>
      <c r="P454" s="33">
        <f>IFERROR(VLOOKUP(N454,Materiaal!$A$2:$C$25052,3,FALSE)*O454,0)</f>
        <v>13.6416</v>
      </c>
      <c r="Q454" s="34" t="s">
        <v>5335</v>
      </c>
      <c r="R454" s="35">
        <v>4</v>
      </c>
      <c r="S454" s="33">
        <f>IFERROR(VLOOKUP(Q454,Materiaal!$A$2:$C$25052,3,FALSE)*R454,0)</f>
        <v>4</v>
      </c>
      <c r="T454" s="34"/>
      <c r="U454" s="35"/>
      <c r="V454" s="33">
        <f>IFERROR(VLOOKUP(T454,Materiaal!$A$2:$C$24556,3,FALSE)*U454,0)</f>
        <v>0</v>
      </c>
      <c r="W454" s="293"/>
      <c r="X454" s="294"/>
      <c r="Y454" s="33"/>
      <c r="Z454" s="293"/>
      <c r="AA454" s="294"/>
      <c r="AB454" s="33"/>
    </row>
    <row r="455" spans="1:28" ht="14.45" hidden="1" outlineLevel="1">
      <c r="A455" s="29" t="s">
        <v>5627</v>
      </c>
      <c r="B455" s="29" t="s">
        <v>5598</v>
      </c>
      <c r="C455" s="256">
        <f t="shared" si="1"/>
        <v>4.13584</v>
      </c>
      <c r="D455" s="32">
        <v>3</v>
      </c>
      <c r="E455" s="257" t="s">
        <v>5628</v>
      </c>
      <c r="F455" s="35">
        <v>1</v>
      </c>
      <c r="G455" s="33">
        <f>IFERROR(VLOOKUP(E455,Materiaal!$A$2:$C$25052,3,FALSE)*F455,0)</f>
        <v>5.2439999999999998</v>
      </c>
      <c r="H455" s="34" t="s">
        <v>5599</v>
      </c>
      <c r="I455" s="35">
        <v>-1</v>
      </c>
      <c r="J455" s="33">
        <f>IFERROR(VLOOKUP(H455,Materiaal!$A$2:$C$25052,3,FALSE)*I455,0)</f>
        <v>-1.6619999999999999</v>
      </c>
      <c r="K455" s="34" t="s">
        <v>5629</v>
      </c>
      <c r="L455" s="35">
        <v>1</v>
      </c>
      <c r="M455" s="33">
        <f>IFERROR(VLOOKUP(K455,Materiaal!$A$2:$C$25052,3,FALSE)*L455,0)</f>
        <v>0.52639999999999998</v>
      </c>
      <c r="N455" s="34" t="s">
        <v>5630</v>
      </c>
      <c r="O455" s="35">
        <v>0.1</v>
      </c>
      <c r="P455" s="33">
        <f>IFERROR(VLOOKUP(N455,Materiaal!$A$2:$C$25052,3,FALSE)*O455,0)</f>
        <v>2.7439999999999999E-2</v>
      </c>
      <c r="Q455" s="34"/>
      <c r="R455" s="35"/>
      <c r="S455" s="33">
        <f>IFERROR(VLOOKUP(Q455,Materiaal!$A$2:$C$25052,3,FALSE)*R455,0)</f>
        <v>0</v>
      </c>
      <c r="T455" s="34"/>
      <c r="U455" s="35"/>
      <c r="V455" s="33">
        <f>IFERROR(VLOOKUP(T455,Materiaal!$A$2:$C$24556,3,FALSE)*U455,0)</f>
        <v>0</v>
      </c>
      <c r="W455" s="293"/>
      <c r="X455" s="294"/>
      <c r="Y455" s="33"/>
      <c r="Z455" s="293"/>
      <c r="AA455" s="294"/>
      <c r="AB455" s="33"/>
    </row>
    <row r="456" spans="1:28" ht="14.45" hidden="1" outlineLevel="1">
      <c r="A456" s="29" t="s">
        <v>5631</v>
      </c>
      <c r="B456" s="29" t="s">
        <v>5601</v>
      </c>
      <c r="C456" s="256">
        <f t="shared" si="1"/>
        <v>5.6882400000000004</v>
      </c>
      <c r="D456" s="32">
        <v>3</v>
      </c>
      <c r="E456" s="257" t="s">
        <v>5632</v>
      </c>
      <c r="F456" s="35">
        <v>1</v>
      </c>
      <c r="G456" s="33">
        <f>IFERROR(VLOOKUP(E456,Materiaal!$A$2:$C$25052,3,FALSE)*F456,0)</f>
        <v>8.25</v>
      </c>
      <c r="H456" s="34" t="s">
        <v>5602</v>
      </c>
      <c r="I456" s="35">
        <v>-1</v>
      </c>
      <c r="J456" s="33">
        <f>IFERROR(VLOOKUP(H456,Materiaal!$A$2:$C$25052,3,FALSE)*I456,0)</f>
        <v>-3.6419999999999999</v>
      </c>
      <c r="K456" s="34" t="s">
        <v>5629</v>
      </c>
      <c r="L456" s="35">
        <v>2</v>
      </c>
      <c r="M456" s="33">
        <f>IFERROR(VLOOKUP(K456,Materiaal!$A$2:$C$25052,3,FALSE)*L456,0)</f>
        <v>1.0528</v>
      </c>
      <c r="N456" s="34" t="s">
        <v>5630</v>
      </c>
      <c r="O456" s="35">
        <v>0.1</v>
      </c>
      <c r="P456" s="33">
        <f>IFERROR(VLOOKUP(N456,Materiaal!$A$2:$C$25052,3,FALSE)*O456,0)</f>
        <v>2.7439999999999999E-2</v>
      </c>
      <c r="Q456" s="34"/>
      <c r="R456" s="35"/>
      <c r="S456" s="33">
        <f>IFERROR(VLOOKUP(Q456,Materiaal!$A$2:$C$25052,3,FALSE)*R456,0)</f>
        <v>0</v>
      </c>
      <c r="T456" s="34"/>
      <c r="U456" s="35"/>
      <c r="V456" s="33">
        <f>IFERROR(VLOOKUP(T456,Materiaal!$A$2:$C$24556,3,FALSE)*U456,0)</f>
        <v>0</v>
      </c>
      <c r="W456" s="293"/>
      <c r="X456" s="294"/>
      <c r="Y456" s="33"/>
      <c r="Z456" s="293"/>
      <c r="AA456" s="294"/>
      <c r="AB456" s="33"/>
    </row>
    <row r="457" spans="1:28" ht="14.45" hidden="1" outlineLevel="1">
      <c r="A457" s="29" t="s">
        <v>5633</v>
      </c>
      <c r="B457" s="29" t="s">
        <v>5603</v>
      </c>
      <c r="C457" s="256">
        <f t="shared" si="1"/>
        <v>9.6706400000000006</v>
      </c>
      <c r="D457" s="32">
        <v>4</v>
      </c>
      <c r="E457" s="257" t="s">
        <v>5634</v>
      </c>
      <c r="F457" s="35">
        <v>1</v>
      </c>
      <c r="G457" s="33">
        <f>IFERROR(VLOOKUP(E457,Materiaal!$A$2:$C$25052,3,FALSE)*F457,0)</f>
        <v>14.052</v>
      </c>
      <c r="H457" s="34" t="s">
        <v>5604</v>
      </c>
      <c r="I457" s="35">
        <v>-1</v>
      </c>
      <c r="J457" s="33">
        <f>IFERROR(VLOOKUP(H457,Materiaal!$A$2:$C$25052,3,FALSE)*I457,0)</f>
        <v>-5.9880000000000004</v>
      </c>
      <c r="K457" s="34" t="s">
        <v>5629</v>
      </c>
      <c r="L457" s="35">
        <v>3</v>
      </c>
      <c r="M457" s="33">
        <f>IFERROR(VLOOKUP(K457,Materiaal!$A$2:$C$25052,3,FALSE)*L457,0)</f>
        <v>1.5791999999999999</v>
      </c>
      <c r="N457" s="34" t="s">
        <v>5630</v>
      </c>
      <c r="O457" s="35">
        <v>0.1</v>
      </c>
      <c r="P457" s="33">
        <f>IFERROR(VLOOKUP(N457,Materiaal!$A$2:$C$25052,3,FALSE)*O457,0)</f>
        <v>2.7439999999999999E-2</v>
      </c>
      <c r="Q457" s="34"/>
      <c r="R457" s="35"/>
      <c r="S457" s="33">
        <f>IFERROR(VLOOKUP(Q457,Materiaal!$A$2:$C$25052,3,FALSE)*R457,0)</f>
        <v>0</v>
      </c>
      <c r="T457" s="34"/>
      <c r="U457" s="35"/>
      <c r="V457" s="33">
        <f>IFERROR(VLOOKUP(T457,Materiaal!$A$2:$C$24556,3,FALSE)*U457,0)</f>
        <v>0</v>
      </c>
      <c r="W457" s="293"/>
      <c r="X457" s="294"/>
      <c r="Y457" s="33"/>
      <c r="Z457" s="293"/>
      <c r="AA457" s="294"/>
      <c r="AB457" s="33"/>
    </row>
    <row r="458" spans="1:28" ht="14.45" hidden="1" outlineLevel="1">
      <c r="A458" s="29" t="s">
        <v>5635</v>
      </c>
      <c r="B458" s="29" t="s">
        <v>5606</v>
      </c>
      <c r="C458" s="256">
        <f t="shared" si="1"/>
        <v>14.373040000000001</v>
      </c>
      <c r="D458" s="32">
        <v>5</v>
      </c>
      <c r="E458" s="257" t="s">
        <v>5636</v>
      </c>
      <c r="F458" s="35">
        <v>1</v>
      </c>
      <c r="G458" s="33">
        <f>IFERROR(VLOOKUP(E458,Materiaal!$A$2:$C$25052,3,FALSE)*F458,0)</f>
        <v>20.832000000000001</v>
      </c>
      <c r="H458" s="34" t="s">
        <v>5607</v>
      </c>
      <c r="I458" s="35">
        <v>-1</v>
      </c>
      <c r="J458" s="33">
        <f>IFERROR(VLOOKUP(H458,Materiaal!$A$2:$C$25052,3,FALSE)*I458,0)</f>
        <v>-8.5920000000000005</v>
      </c>
      <c r="K458" s="34" t="s">
        <v>5629</v>
      </c>
      <c r="L458" s="35">
        <v>4</v>
      </c>
      <c r="M458" s="33">
        <f>IFERROR(VLOOKUP(K458,Materiaal!$A$2:$C$25052,3,FALSE)*L458,0)</f>
        <v>2.1055999999999999</v>
      </c>
      <c r="N458" s="34" t="s">
        <v>5630</v>
      </c>
      <c r="O458" s="35">
        <v>0.1</v>
      </c>
      <c r="P458" s="33">
        <f>IFERROR(VLOOKUP(N458,Materiaal!$A$2:$C$25052,3,FALSE)*O458,0)</f>
        <v>2.7439999999999999E-2</v>
      </c>
      <c r="Q458" s="34"/>
      <c r="R458" s="35"/>
      <c r="S458" s="33">
        <f>IFERROR(VLOOKUP(Q458,Materiaal!$A$2:$C$25052,3,FALSE)*R458,0)</f>
        <v>0</v>
      </c>
      <c r="T458" s="34"/>
      <c r="U458" s="35"/>
      <c r="V458" s="33">
        <f>IFERROR(VLOOKUP(T458,Materiaal!$A$2:$C$24556,3,FALSE)*U458,0)</f>
        <v>0</v>
      </c>
      <c r="W458" s="293"/>
      <c r="X458" s="294"/>
      <c r="Y458" s="33"/>
      <c r="Z458" s="293"/>
      <c r="AA458" s="294"/>
      <c r="AB458" s="33"/>
    </row>
    <row r="459" spans="1:28" ht="14.45" hidden="1" outlineLevel="1">
      <c r="A459" s="29"/>
      <c r="B459" s="29"/>
      <c r="C459" s="256">
        <f t="shared" si="1"/>
        <v>0</v>
      </c>
      <c r="D459" s="32"/>
      <c r="E459" s="34"/>
      <c r="F459" s="35"/>
      <c r="G459" s="33">
        <f>IFERROR(VLOOKUP(E459,Materiaal!$A$2:$C$25052,3,FALSE)*F459,0)</f>
        <v>0</v>
      </c>
      <c r="H459" s="34"/>
      <c r="I459" s="35"/>
      <c r="J459" s="33">
        <f>IFERROR(VLOOKUP(H459,Materiaal!$A$2:$C$25052,3,FALSE)*I459,0)</f>
        <v>0</v>
      </c>
      <c r="K459" s="34"/>
      <c r="L459" s="35"/>
      <c r="M459" s="33">
        <f>IFERROR(VLOOKUP(K459,Materiaal!$A$2:$C$25052,3,FALSE)*L459,0)</f>
        <v>0</v>
      </c>
      <c r="N459" s="34"/>
      <c r="O459" s="35"/>
      <c r="P459" s="33">
        <f>IFERROR(VLOOKUP(N459,Materiaal!$A$2:$C$25052,3,FALSE)*O459,0)</f>
        <v>0</v>
      </c>
      <c r="Q459" s="34"/>
      <c r="R459" s="35"/>
      <c r="S459" s="33">
        <f>IFERROR(VLOOKUP(Q459,Materiaal!$A$2:$C$25052,3,FALSE)*R459,0)</f>
        <v>0</v>
      </c>
      <c r="T459" s="34"/>
      <c r="U459" s="35"/>
      <c r="V459" s="33">
        <f>IFERROR(VLOOKUP(T459,Materiaal!$A$2:$C$24556,3,FALSE)*U459,0)</f>
        <v>0</v>
      </c>
      <c r="W459" s="293"/>
      <c r="X459" s="294"/>
      <c r="Y459" s="33"/>
      <c r="Z459" s="293"/>
      <c r="AA459" s="294"/>
      <c r="AB459" s="33"/>
    </row>
    <row r="460" spans="1:28" ht="14.45" hidden="1" outlineLevel="1">
      <c r="A460" s="29" t="s">
        <v>5637</v>
      </c>
      <c r="B460" s="29" t="s">
        <v>5638</v>
      </c>
      <c r="C460" s="256">
        <f t="shared" ref="C460:C523" si="2">SUM(G460,J460,M460,P460,S460,V460,Y460,AB460)</f>
        <v>36.082000000000001</v>
      </c>
      <c r="D460" s="32">
        <v>20</v>
      </c>
      <c r="E460" s="34" t="s">
        <v>5371</v>
      </c>
      <c r="F460" s="35">
        <v>1</v>
      </c>
      <c r="G460" s="33">
        <f>IFERROR(VLOOKUP(E460,Materiaal!$A$2:$C$25052,3,FALSE)*F460,0)</f>
        <v>25.398</v>
      </c>
      <c r="H460" s="34" t="s">
        <v>5372</v>
      </c>
      <c r="I460" s="35">
        <v>1</v>
      </c>
      <c r="J460" s="33">
        <f>IFERROR(VLOOKUP(H460,Materiaal!$A$2:$C$25052,3,FALSE)*I460,0)</f>
        <v>8.0220000000000002</v>
      </c>
      <c r="K460" s="34" t="s">
        <v>5599</v>
      </c>
      <c r="L460" s="35">
        <v>1</v>
      </c>
      <c r="M460" s="33">
        <f>IFERROR(VLOOKUP(K460,Materiaal!$A$2:$C$25052,3,FALSE)*L460,0)</f>
        <v>1.6619999999999999</v>
      </c>
      <c r="N460" s="34"/>
      <c r="O460" s="35"/>
      <c r="P460" s="33">
        <f>IFERROR(VLOOKUP(N460,Materiaal!$A$2:$C$25052,3,FALSE)*O460,0)</f>
        <v>0</v>
      </c>
      <c r="Q460" s="34" t="s">
        <v>5335</v>
      </c>
      <c r="R460" s="35">
        <v>1</v>
      </c>
      <c r="S460" s="33">
        <f>IFERROR(VLOOKUP(Q460,Materiaal!$A$2:$C$25052,3,FALSE)*R460,0)</f>
        <v>1</v>
      </c>
      <c r="T460" s="34"/>
      <c r="U460" s="35"/>
      <c r="V460" s="33">
        <f>IFERROR(VLOOKUP(T460,Materiaal!$A$2:$C$24556,3,FALSE)*U460,0)</f>
        <v>0</v>
      </c>
      <c r="W460" s="293"/>
      <c r="X460" s="294"/>
      <c r="Y460" s="33"/>
      <c r="Z460" s="293"/>
      <c r="AA460" s="294"/>
      <c r="AB460" s="33"/>
    </row>
    <row r="461" spans="1:28" ht="14.45" hidden="1" outlineLevel="1">
      <c r="A461" s="29"/>
      <c r="B461" s="29"/>
      <c r="C461" s="256">
        <f t="shared" si="2"/>
        <v>0</v>
      </c>
      <c r="D461" s="32"/>
      <c r="E461" s="34"/>
      <c r="F461" s="35"/>
      <c r="G461" s="33">
        <f>IFERROR(VLOOKUP(E461,Materiaal!$A$2:$C$25052,3,FALSE)*F461,0)</f>
        <v>0</v>
      </c>
      <c r="H461" s="34"/>
      <c r="I461" s="35"/>
      <c r="J461" s="33">
        <f>IFERROR(VLOOKUP(H461,Materiaal!$A$2:$C$25052,3,FALSE)*I461,0)</f>
        <v>0</v>
      </c>
      <c r="K461" s="34"/>
      <c r="L461" s="35"/>
      <c r="M461" s="33">
        <f>IFERROR(VLOOKUP(K461,Materiaal!$A$2:$C$25052,3,FALSE)*L461,0)</f>
        <v>0</v>
      </c>
      <c r="N461" s="34"/>
      <c r="O461" s="35"/>
      <c r="P461" s="33">
        <f>IFERROR(VLOOKUP(N461,Materiaal!$A$2:$C$25052,3,FALSE)*O461,0)</f>
        <v>0</v>
      </c>
      <c r="Q461" s="34"/>
      <c r="R461" s="35"/>
      <c r="S461" s="33">
        <f>IFERROR(VLOOKUP(Q461,Materiaal!$A$2:$C$25052,3,FALSE)*R461,0)</f>
        <v>0</v>
      </c>
      <c r="T461" s="34"/>
      <c r="U461" s="35"/>
      <c r="V461" s="33">
        <f>IFERROR(VLOOKUP(T461,Materiaal!$A$2:$C$24556,3,FALSE)*U461,0)</f>
        <v>0</v>
      </c>
      <c r="W461" s="293"/>
      <c r="X461" s="294"/>
      <c r="Y461" s="33"/>
      <c r="Z461" s="293"/>
      <c r="AA461" s="294"/>
      <c r="AB461" s="33"/>
    </row>
    <row r="462" spans="1:28" ht="14.45" hidden="1" outlineLevel="1">
      <c r="A462" s="29" t="s">
        <v>5639</v>
      </c>
      <c r="B462" s="29" t="s">
        <v>5640</v>
      </c>
      <c r="C462" s="256">
        <f t="shared" si="2"/>
        <v>6.9683999999999999</v>
      </c>
      <c r="D462" s="32">
        <v>20</v>
      </c>
      <c r="E462" s="34" t="s">
        <v>5374</v>
      </c>
      <c r="F462" s="35">
        <v>1</v>
      </c>
      <c r="G462" s="33">
        <f>IFERROR(VLOOKUP(E462,Materiaal!$A$2:$C$25052,3,FALSE)*F462,0)</f>
        <v>2.6768000000000001</v>
      </c>
      <c r="H462" s="34" t="s">
        <v>5375</v>
      </c>
      <c r="I462" s="35">
        <v>1</v>
      </c>
      <c r="J462" s="33">
        <f>IFERROR(VLOOKUP(H462,Materiaal!$A$2:$C$25052,3,FALSE)*I462,0)</f>
        <v>1.6295999999999999</v>
      </c>
      <c r="K462" s="34" t="s">
        <v>5599</v>
      </c>
      <c r="L462" s="35">
        <v>1</v>
      </c>
      <c r="M462" s="33">
        <f>IFERROR(VLOOKUP(K462,Materiaal!$A$2:$C$25052,3,FALSE)*L462,0)</f>
        <v>1.6619999999999999</v>
      </c>
      <c r="N462" s="34"/>
      <c r="O462" s="35"/>
      <c r="P462" s="33">
        <f>IFERROR(VLOOKUP(N462,Materiaal!$A$2:$C$25052,3,FALSE)*O462,0)</f>
        <v>0</v>
      </c>
      <c r="Q462" s="34" t="s">
        <v>5335</v>
      </c>
      <c r="R462" s="35">
        <v>1</v>
      </c>
      <c r="S462" s="33">
        <f>IFERROR(VLOOKUP(Q462,Materiaal!$A$2:$C$25052,3,FALSE)*R462,0)</f>
        <v>1</v>
      </c>
      <c r="T462" s="34"/>
      <c r="U462" s="35"/>
      <c r="V462" s="33">
        <f>IFERROR(VLOOKUP(T462,Materiaal!$A$2:$C$24556,3,FALSE)*U462,0)</f>
        <v>0</v>
      </c>
      <c r="W462" s="293"/>
      <c r="X462" s="294"/>
      <c r="Y462" s="33"/>
      <c r="Z462" s="293"/>
      <c r="AA462" s="294"/>
      <c r="AB462" s="33"/>
    </row>
    <row r="463" spans="1:28" ht="14.45" hidden="1" outlineLevel="1">
      <c r="A463" s="29" t="s">
        <v>5641</v>
      </c>
      <c r="B463" s="29" t="s">
        <v>5642</v>
      </c>
      <c r="C463" s="256">
        <f t="shared" si="2"/>
        <v>9.2867999999999995</v>
      </c>
      <c r="D463" s="32">
        <v>20</v>
      </c>
      <c r="E463" s="34" t="s">
        <v>5377</v>
      </c>
      <c r="F463" s="35">
        <v>1</v>
      </c>
      <c r="G463" s="33">
        <f>IFERROR(VLOOKUP(E463,Materiaal!$A$2:$C$25052,3,FALSE)*F463,0)</f>
        <v>4.9951999999999996</v>
      </c>
      <c r="H463" s="34" t="s">
        <v>5375</v>
      </c>
      <c r="I463" s="35">
        <v>1</v>
      </c>
      <c r="J463" s="33">
        <f>IFERROR(VLOOKUP(H463,Materiaal!$A$2:$C$25052,3,FALSE)*I463,0)</f>
        <v>1.6295999999999999</v>
      </c>
      <c r="K463" s="34" t="s">
        <v>5599</v>
      </c>
      <c r="L463" s="35">
        <v>1</v>
      </c>
      <c r="M463" s="33">
        <f>IFERROR(VLOOKUP(K463,Materiaal!$A$2:$C$25052,3,FALSE)*L463,0)</f>
        <v>1.6619999999999999</v>
      </c>
      <c r="N463" s="34"/>
      <c r="O463" s="35"/>
      <c r="P463" s="33">
        <f>IFERROR(VLOOKUP(N463,Materiaal!$A$2:$C$25052,3,FALSE)*O463,0)</f>
        <v>0</v>
      </c>
      <c r="Q463" s="34" t="s">
        <v>5335</v>
      </c>
      <c r="R463" s="35">
        <v>1</v>
      </c>
      <c r="S463" s="33">
        <f>IFERROR(VLOOKUP(Q463,Materiaal!$A$2:$C$25052,3,FALSE)*R463,0)</f>
        <v>1</v>
      </c>
      <c r="T463" s="34"/>
      <c r="U463" s="35"/>
      <c r="V463" s="33">
        <f>IFERROR(VLOOKUP(T463,Materiaal!$A$2:$C$24556,3,FALSE)*U463,0)</f>
        <v>0</v>
      </c>
      <c r="W463" s="293"/>
      <c r="X463" s="294"/>
      <c r="Y463" s="33"/>
      <c r="Z463" s="293"/>
      <c r="AA463" s="294"/>
      <c r="AB463" s="33"/>
    </row>
    <row r="464" spans="1:28" ht="14.45" hidden="1" outlineLevel="1">
      <c r="A464" s="29" t="s">
        <v>5643</v>
      </c>
      <c r="B464" s="29" t="s">
        <v>5644</v>
      </c>
      <c r="C464" s="256">
        <f t="shared" si="2"/>
        <v>7.2147999999999994</v>
      </c>
      <c r="D464" s="32">
        <v>20</v>
      </c>
      <c r="E464" s="34" t="s">
        <v>5380</v>
      </c>
      <c r="F464" s="35">
        <v>1</v>
      </c>
      <c r="G464" s="33">
        <f>IFERROR(VLOOKUP(E464,Materiaal!$A$2:$C$25052,3,FALSE)*F464,0)</f>
        <v>2.9232</v>
      </c>
      <c r="H464" s="34" t="s">
        <v>5375</v>
      </c>
      <c r="I464" s="35">
        <v>1</v>
      </c>
      <c r="J464" s="33">
        <f>IFERROR(VLOOKUP(H464,Materiaal!$A$2:$C$25052,3,FALSE)*I464,0)</f>
        <v>1.6295999999999999</v>
      </c>
      <c r="K464" s="34" t="s">
        <v>5599</v>
      </c>
      <c r="L464" s="35">
        <v>1</v>
      </c>
      <c r="M464" s="33">
        <f>IFERROR(VLOOKUP(K464,Materiaal!$A$2:$C$25052,3,FALSE)*L464,0)</f>
        <v>1.6619999999999999</v>
      </c>
      <c r="N464" s="34"/>
      <c r="O464" s="35"/>
      <c r="P464" s="33">
        <f>IFERROR(VLOOKUP(N464,Materiaal!$A$2:$C$25052,3,FALSE)*O464,0)</f>
        <v>0</v>
      </c>
      <c r="Q464" s="34" t="s">
        <v>5335</v>
      </c>
      <c r="R464" s="35">
        <v>1</v>
      </c>
      <c r="S464" s="33">
        <f>IFERROR(VLOOKUP(Q464,Materiaal!$A$2:$C$25052,3,FALSE)*R464,0)</f>
        <v>1</v>
      </c>
      <c r="T464" s="34"/>
      <c r="U464" s="35"/>
      <c r="V464" s="33">
        <f>IFERROR(VLOOKUP(T464,Materiaal!$A$2:$C$24556,3,FALSE)*U464,0)</f>
        <v>0</v>
      </c>
      <c r="W464" s="293"/>
      <c r="X464" s="294"/>
      <c r="Y464" s="33"/>
      <c r="Z464" s="293"/>
      <c r="AA464" s="294"/>
      <c r="AB464" s="33"/>
    </row>
    <row r="465" spans="1:28" ht="14.45" hidden="1" outlineLevel="1">
      <c r="A465" s="29" t="s">
        <v>5645</v>
      </c>
      <c r="B465" s="29" t="s">
        <v>5646</v>
      </c>
      <c r="C465" s="256">
        <f t="shared" si="2"/>
        <v>10.2164</v>
      </c>
      <c r="D465" s="32">
        <v>20</v>
      </c>
      <c r="E465" s="34" t="s">
        <v>5382</v>
      </c>
      <c r="F465" s="35">
        <v>1</v>
      </c>
      <c r="G465" s="33">
        <f>IFERROR(VLOOKUP(E465,Materiaal!$A$2:$C$25052,3,FALSE)*F465,0)</f>
        <v>5.9248000000000003</v>
      </c>
      <c r="H465" s="34" t="s">
        <v>5375</v>
      </c>
      <c r="I465" s="35">
        <v>1</v>
      </c>
      <c r="J465" s="33">
        <f>IFERROR(VLOOKUP(H465,Materiaal!$A$2:$C$25052,3,FALSE)*I465,0)</f>
        <v>1.6295999999999999</v>
      </c>
      <c r="K465" s="34" t="s">
        <v>5599</v>
      </c>
      <c r="L465" s="35">
        <v>1</v>
      </c>
      <c r="M465" s="33">
        <f>IFERROR(VLOOKUP(K465,Materiaal!$A$2:$C$25052,3,FALSE)*L465,0)</f>
        <v>1.6619999999999999</v>
      </c>
      <c r="N465" s="34"/>
      <c r="O465" s="35"/>
      <c r="P465" s="33">
        <f>IFERROR(VLOOKUP(N465,Materiaal!$A$2:$C$25052,3,FALSE)*O465,0)</f>
        <v>0</v>
      </c>
      <c r="Q465" s="34" t="s">
        <v>5335</v>
      </c>
      <c r="R465" s="35">
        <v>1</v>
      </c>
      <c r="S465" s="33">
        <f>IFERROR(VLOOKUP(Q465,Materiaal!$A$2:$C$25052,3,FALSE)*R465,0)</f>
        <v>1</v>
      </c>
      <c r="T465" s="34"/>
      <c r="U465" s="35"/>
      <c r="V465" s="33">
        <f>IFERROR(VLOOKUP(T465,Materiaal!$A$2:$C$24556,3,FALSE)*U465,0)</f>
        <v>0</v>
      </c>
      <c r="W465" s="293"/>
      <c r="X465" s="294"/>
      <c r="Y465" s="33"/>
      <c r="Z465" s="293"/>
      <c r="AA465" s="294"/>
      <c r="AB465" s="33"/>
    </row>
    <row r="466" spans="1:28" ht="14.45" hidden="1" outlineLevel="1">
      <c r="A466" s="29" t="s">
        <v>5647</v>
      </c>
      <c r="B466" s="29" t="s">
        <v>5648</v>
      </c>
      <c r="C466" s="256">
        <f t="shared" si="2"/>
        <v>10.5244</v>
      </c>
      <c r="D466" s="32">
        <v>20</v>
      </c>
      <c r="E466" s="34" t="s">
        <v>5374</v>
      </c>
      <c r="F466" s="35">
        <v>1</v>
      </c>
      <c r="G466" s="33">
        <f>IFERROR(VLOOKUP(E466,Materiaal!$A$2:$C$25052,3,FALSE)*F466,0)</f>
        <v>2.6768000000000001</v>
      </c>
      <c r="H466" s="34" t="s">
        <v>5385</v>
      </c>
      <c r="I466" s="35">
        <v>1</v>
      </c>
      <c r="J466" s="33">
        <f>IFERROR(VLOOKUP(H466,Materiaal!$A$2:$C$25052,3,FALSE)*I466,0)</f>
        <v>1.7751999999999999</v>
      </c>
      <c r="K466" s="34" t="s">
        <v>5599</v>
      </c>
      <c r="L466" s="35">
        <v>1</v>
      </c>
      <c r="M466" s="33">
        <f>IFERROR(VLOOKUP(K466,Materiaal!$A$2:$C$25052,3,FALSE)*L466,0)</f>
        <v>1.6619999999999999</v>
      </c>
      <c r="N466" s="34" t="s">
        <v>5357</v>
      </c>
      <c r="O466" s="35">
        <v>1</v>
      </c>
      <c r="P466" s="33">
        <f>IFERROR(VLOOKUP(N466,Materiaal!$A$2:$C$25052,3,FALSE)*O466,0)</f>
        <v>3.4104000000000001</v>
      </c>
      <c r="Q466" s="34" t="s">
        <v>5335</v>
      </c>
      <c r="R466" s="35">
        <v>1</v>
      </c>
      <c r="S466" s="33">
        <f>IFERROR(VLOOKUP(Q466,Materiaal!$A$2:$C$25052,3,FALSE)*R466,0)</f>
        <v>1</v>
      </c>
      <c r="T466" s="34"/>
      <c r="U466" s="35"/>
      <c r="V466" s="33">
        <f>IFERROR(VLOOKUP(T466,Materiaal!$A$2:$C$24556,3,FALSE)*U466,0)</f>
        <v>0</v>
      </c>
      <c r="W466" s="293"/>
      <c r="X466" s="294"/>
      <c r="Y466" s="33"/>
      <c r="Z466" s="293"/>
      <c r="AA466" s="294"/>
      <c r="AB466" s="33"/>
    </row>
    <row r="467" spans="1:28" ht="14.45" hidden="1" outlineLevel="1">
      <c r="A467" s="29" t="s">
        <v>5649</v>
      </c>
      <c r="B467" s="29" t="s">
        <v>5650</v>
      </c>
      <c r="C467" s="256">
        <f t="shared" si="2"/>
        <v>12.8428</v>
      </c>
      <c r="D467" s="32">
        <v>20</v>
      </c>
      <c r="E467" s="34" t="s">
        <v>5377</v>
      </c>
      <c r="F467" s="35">
        <v>1</v>
      </c>
      <c r="G467" s="33">
        <f>IFERROR(VLOOKUP(E467,Materiaal!$A$2:$C$25052,3,FALSE)*F467,0)</f>
        <v>4.9951999999999996</v>
      </c>
      <c r="H467" s="34" t="s">
        <v>5385</v>
      </c>
      <c r="I467" s="35">
        <v>1</v>
      </c>
      <c r="J467" s="33">
        <f>IFERROR(VLOOKUP(H467,Materiaal!$A$2:$C$25052,3,FALSE)*I467,0)</f>
        <v>1.7751999999999999</v>
      </c>
      <c r="K467" s="34" t="s">
        <v>5599</v>
      </c>
      <c r="L467" s="35">
        <v>1</v>
      </c>
      <c r="M467" s="33">
        <f>IFERROR(VLOOKUP(K467,Materiaal!$A$2:$C$25052,3,FALSE)*L467,0)</f>
        <v>1.6619999999999999</v>
      </c>
      <c r="N467" s="34" t="s">
        <v>5357</v>
      </c>
      <c r="O467" s="35">
        <v>1</v>
      </c>
      <c r="P467" s="33">
        <f>IFERROR(VLOOKUP(N467,Materiaal!$A$2:$C$25052,3,FALSE)*O467,0)</f>
        <v>3.4104000000000001</v>
      </c>
      <c r="Q467" s="34" t="s">
        <v>5335</v>
      </c>
      <c r="R467" s="35">
        <v>1</v>
      </c>
      <c r="S467" s="33">
        <f>IFERROR(VLOOKUP(Q467,Materiaal!$A$2:$C$25052,3,FALSE)*R467,0)</f>
        <v>1</v>
      </c>
      <c r="T467" s="34"/>
      <c r="U467" s="35"/>
      <c r="V467" s="33">
        <f>IFERROR(VLOOKUP(T467,Materiaal!$A$2:$C$24556,3,FALSE)*U467,0)</f>
        <v>0</v>
      </c>
      <c r="W467" s="293"/>
      <c r="X467" s="294"/>
      <c r="Y467" s="33"/>
      <c r="Z467" s="293"/>
      <c r="AA467" s="294"/>
      <c r="AB467" s="33"/>
    </row>
    <row r="468" spans="1:28" ht="14.45" hidden="1" outlineLevel="1">
      <c r="A468" s="29" t="s">
        <v>5651</v>
      </c>
      <c r="B468" s="29" t="s">
        <v>5652</v>
      </c>
      <c r="C468" s="256">
        <f t="shared" si="2"/>
        <v>10.770799999999999</v>
      </c>
      <c r="D468" s="32">
        <v>20</v>
      </c>
      <c r="E468" s="34" t="s">
        <v>5380</v>
      </c>
      <c r="F468" s="35">
        <v>1</v>
      </c>
      <c r="G468" s="33">
        <f>IFERROR(VLOOKUP(E468,Materiaal!$A$2:$C$25052,3,FALSE)*F468,0)</f>
        <v>2.9232</v>
      </c>
      <c r="H468" s="34" t="s">
        <v>5385</v>
      </c>
      <c r="I468" s="35">
        <v>1</v>
      </c>
      <c r="J468" s="33">
        <f>IFERROR(VLOOKUP(H468,Materiaal!$A$2:$C$25052,3,FALSE)*I468,0)</f>
        <v>1.7751999999999999</v>
      </c>
      <c r="K468" s="34" t="s">
        <v>5599</v>
      </c>
      <c r="L468" s="35">
        <v>1</v>
      </c>
      <c r="M468" s="33">
        <f>IFERROR(VLOOKUP(K468,Materiaal!$A$2:$C$25052,3,FALSE)*L468,0)</f>
        <v>1.6619999999999999</v>
      </c>
      <c r="N468" s="34" t="s">
        <v>5357</v>
      </c>
      <c r="O468" s="35">
        <v>1</v>
      </c>
      <c r="P468" s="33">
        <f>IFERROR(VLOOKUP(N468,Materiaal!$A$2:$C$25052,3,FALSE)*O468,0)</f>
        <v>3.4104000000000001</v>
      </c>
      <c r="Q468" s="34" t="s">
        <v>5335</v>
      </c>
      <c r="R468" s="35">
        <v>1</v>
      </c>
      <c r="S468" s="33">
        <f>IFERROR(VLOOKUP(Q468,Materiaal!$A$2:$C$25052,3,FALSE)*R468,0)</f>
        <v>1</v>
      </c>
      <c r="T468" s="34"/>
      <c r="U468" s="35"/>
      <c r="V468" s="33">
        <f>IFERROR(VLOOKUP(T468,Materiaal!$A$2:$C$24556,3,FALSE)*U468,0)</f>
        <v>0</v>
      </c>
      <c r="W468" s="293"/>
      <c r="X468" s="294"/>
      <c r="Y468" s="33"/>
      <c r="Z468" s="293"/>
      <c r="AA468" s="294"/>
      <c r="AB468" s="33"/>
    </row>
    <row r="469" spans="1:28" ht="14.45" hidden="1" outlineLevel="1">
      <c r="A469" s="29" t="s">
        <v>5653</v>
      </c>
      <c r="B469" s="29" t="s">
        <v>5654</v>
      </c>
      <c r="C469" s="256">
        <f t="shared" si="2"/>
        <v>13.772400000000001</v>
      </c>
      <c r="D469" s="32">
        <v>20</v>
      </c>
      <c r="E469" s="34" t="s">
        <v>5382</v>
      </c>
      <c r="F469" s="35">
        <v>1</v>
      </c>
      <c r="G469" s="33">
        <f>IFERROR(VLOOKUP(E469,Materiaal!$A$2:$C$25052,3,FALSE)*F469,0)</f>
        <v>5.9248000000000003</v>
      </c>
      <c r="H469" s="34" t="s">
        <v>5385</v>
      </c>
      <c r="I469" s="35">
        <v>1</v>
      </c>
      <c r="J469" s="33">
        <f>IFERROR(VLOOKUP(H469,Materiaal!$A$2:$C$25052,3,FALSE)*I469,0)</f>
        <v>1.7751999999999999</v>
      </c>
      <c r="K469" s="34" t="s">
        <v>5599</v>
      </c>
      <c r="L469" s="35">
        <v>1</v>
      </c>
      <c r="M469" s="33">
        <f>IFERROR(VLOOKUP(K469,Materiaal!$A$2:$C$25052,3,FALSE)*L469,0)</f>
        <v>1.6619999999999999</v>
      </c>
      <c r="N469" s="34" t="s">
        <v>5357</v>
      </c>
      <c r="O469" s="35">
        <v>1</v>
      </c>
      <c r="P469" s="33">
        <f>IFERROR(VLOOKUP(N469,Materiaal!$A$2:$C$25052,3,FALSE)*O469,0)</f>
        <v>3.4104000000000001</v>
      </c>
      <c r="Q469" s="34" t="s">
        <v>5335</v>
      </c>
      <c r="R469" s="35">
        <v>1</v>
      </c>
      <c r="S469" s="33">
        <f>IFERROR(VLOOKUP(Q469,Materiaal!$A$2:$C$25052,3,FALSE)*R469,0)</f>
        <v>1</v>
      </c>
      <c r="T469" s="34"/>
      <c r="U469" s="35"/>
      <c r="V469" s="33">
        <f>IFERROR(VLOOKUP(T469,Materiaal!$A$2:$C$24556,3,FALSE)*U469,0)</f>
        <v>0</v>
      </c>
      <c r="W469" s="293"/>
      <c r="X469" s="294"/>
      <c r="Y469" s="33"/>
      <c r="Z469" s="293"/>
      <c r="AA469" s="294"/>
      <c r="AB469" s="33"/>
    </row>
    <row r="470" spans="1:28" ht="14.45" hidden="1" outlineLevel="1">
      <c r="A470" s="29" t="s">
        <v>5655</v>
      </c>
      <c r="B470" s="29" t="s">
        <v>5656</v>
      </c>
      <c r="C470" s="256">
        <f t="shared" si="2"/>
        <v>11.745200000000001</v>
      </c>
      <c r="D470" s="32">
        <v>20</v>
      </c>
      <c r="E470" s="34" t="s">
        <v>5394</v>
      </c>
      <c r="F470" s="35">
        <v>1</v>
      </c>
      <c r="G470" s="33">
        <f>IFERROR(VLOOKUP(E470,Materiaal!$A$2:$C$25052,3,FALSE)*F470,0)</f>
        <v>7.4535999999999998</v>
      </c>
      <c r="H470" s="34" t="s">
        <v>5375</v>
      </c>
      <c r="I470" s="35">
        <v>1</v>
      </c>
      <c r="J470" s="33">
        <f>IFERROR(VLOOKUP(H470,Materiaal!$A$2:$C$25052,3,FALSE)*I470,0)</f>
        <v>1.6295999999999999</v>
      </c>
      <c r="K470" s="34" t="s">
        <v>5599</v>
      </c>
      <c r="L470" s="35">
        <v>1</v>
      </c>
      <c r="M470" s="33">
        <f>IFERROR(VLOOKUP(K470,Materiaal!$A$2:$C$25052,3,FALSE)*L470,0)</f>
        <v>1.6619999999999999</v>
      </c>
      <c r="N470" s="34"/>
      <c r="O470" s="35"/>
      <c r="P470" s="33">
        <f>IFERROR(VLOOKUP(N470,Materiaal!$A$2:$C$25052,3,FALSE)*O470,0)</f>
        <v>0</v>
      </c>
      <c r="Q470" s="34" t="s">
        <v>5335</v>
      </c>
      <c r="R470" s="35">
        <v>1</v>
      </c>
      <c r="S470" s="33">
        <f>IFERROR(VLOOKUP(Q470,Materiaal!$A$2:$C$25052,3,FALSE)*R470,0)</f>
        <v>1</v>
      </c>
      <c r="T470" s="34"/>
      <c r="U470" s="35"/>
      <c r="V470" s="33">
        <f>IFERROR(VLOOKUP(T470,Materiaal!$A$2:$C$24556,3,FALSE)*U470,0)</f>
        <v>0</v>
      </c>
      <c r="W470" s="293"/>
      <c r="X470" s="294"/>
      <c r="Y470" s="33"/>
      <c r="Z470" s="293"/>
      <c r="AA470" s="294"/>
      <c r="AB470" s="33"/>
    </row>
    <row r="471" spans="1:28" ht="14.45" hidden="1" outlineLevel="1">
      <c r="A471" s="29" t="s">
        <v>5657</v>
      </c>
      <c r="B471" s="29" t="s">
        <v>5658</v>
      </c>
      <c r="C471" s="256">
        <f t="shared" si="2"/>
        <v>9.3940000000000001</v>
      </c>
      <c r="D471" s="32">
        <v>20</v>
      </c>
      <c r="E471" s="34" t="s">
        <v>5397</v>
      </c>
      <c r="F471" s="35">
        <v>1</v>
      </c>
      <c r="G471" s="33">
        <f>IFERROR(VLOOKUP(E471,Materiaal!$A$2:$C$25052,3,FALSE)*F471,0)</f>
        <v>4.3680000000000003</v>
      </c>
      <c r="H471" s="34" t="s">
        <v>5398</v>
      </c>
      <c r="I471" s="35">
        <v>1</v>
      </c>
      <c r="J471" s="33">
        <f>IFERROR(VLOOKUP(H471,Materiaal!$A$2:$C$25052,3,FALSE)*I471,0)</f>
        <v>2.3639999999999999</v>
      </c>
      <c r="K471" s="34" t="s">
        <v>5599</v>
      </c>
      <c r="L471" s="35">
        <v>1</v>
      </c>
      <c r="M471" s="33">
        <f>IFERROR(VLOOKUP(K471,Materiaal!$A$2:$C$25052,3,FALSE)*L471,0)</f>
        <v>1.6619999999999999</v>
      </c>
      <c r="N471" s="34"/>
      <c r="O471" s="35"/>
      <c r="P471" s="33">
        <f>IFERROR(VLOOKUP(N471,Materiaal!$A$2:$C$25052,3,FALSE)*O471,0)</f>
        <v>0</v>
      </c>
      <c r="Q471" s="34" t="s">
        <v>5335</v>
      </c>
      <c r="R471" s="35">
        <v>1</v>
      </c>
      <c r="S471" s="33">
        <f>IFERROR(VLOOKUP(Q471,Materiaal!$A$2:$C$25052,3,FALSE)*R471,0)</f>
        <v>1</v>
      </c>
      <c r="T471" s="34"/>
      <c r="U471" s="35"/>
      <c r="V471" s="33">
        <f>IFERROR(VLOOKUP(T471,Materiaal!$A$2:$C$24556,3,FALSE)*U471,0)</f>
        <v>0</v>
      </c>
      <c r="W471" s="293"/>
      <c r="X471" s="294"/>
      <c r="Y471" s="33"/>
      <c r="Z471" s="293"/>
      <c r="AA471" s="294"/>
      <c r="AB471" s="33"/>
    </row>
    <row r="472" spans="1:28" ht="14.45" hidden="1" outlineLevel="1">
      <c r="A472" s="29" t="s">
        <v>5659</v>
      </c>
      <c r="B472" s="29" t="s">
        <v>5660</v>
      </c>
      <c r="C472" s="256">
        <f t="shared" si="2"/>
        <v>12.195999999999998</v>
      </c>
      <c r="D472" s="32">
        <v>20</v>
      </c>
      <c r="E472" s="34" t="s">
        <v>5400</v>
      </c>
      <c r="F472" s="35">
        <v>1</v>
      </c>
      <c r="G472" s="33">
        <f>IFERROR(VLOOKUP(E472,Materiaal!$A$2:$C$25052,3,FALSE)*F472,0)</f>
        <v>7.17</v>
      </c>
      <c r="H472" s="34" t="s">
        <v>5398</v>
      </c>
      <c r="I472" s="35">
        <v>1</v>
      </c>
      <c r="J472" s="33">
        <f>IFERROR(VLOOKUP(H472,Materiaal!$A$2:$C$25052,3,FALSE)*I472,0)</f>
        <v>2.3639999999999999</v>
      </c>
      <c r="K472" s="34" t="s">
        <v>5599</v>
      </c>
      <c r="L472" s="35">
        <v>1</v>
      </c>
      <c r="M472" s="33">
        <f>IFERROR(VLOOKUP(K472,Materiaal!$A$2:$C$25052,3,FALSE)*L472,0)</f>
        <v>1.6619999999999999</v>
      </c>
      <c r="N472" s="34"/>
      <c r="O472" s="35"/>
      <c r="P472" s="33">
        <f>IFERROR(VLOOKUP(N472,Materiaal!$A$2:$C$25052,3,FALSE)*O472,0)</f>
        <v>0</v>
      </c>
      <c r="Q472" s="34" t="s">
        <v>5335</v>
      </c>
      <c r="R472" s="35">
        <v>1</v>
      </c>
      <c r="S472" s="33">
        <f>IFERROR(VLOOKUP(Q472,Materiaal!$A$2:$C$25052,3,FALSE)*R472,0)</f>
        <v>1</v>
      </c>
      <c r="T472" s="34"/>
      <c r="U472" s="35"/>
      <c r="V472" s="33">
        <f>IFERROR(VLOOKUP(T472,Materiaal!$A$2:$C$24556,3,FALSE)*U472,0)</f>
        <v>0</v>
      </c>
      <c r="W472" s="293"/>
      <c r="X472" s="294"/>
      <c r="Y472" s="33"/>
      <c r="Z472" s="293"/>
      <c r="AA472" s="294"/>
      <c r="AB472" s="33"/>
    </row>
    <row r="473" spans="1:28" ht="14.45" hidden="1" outlineLevel="1">
      <c r="A473" s="29" t="s">
        <v>5661</v>
      </c>
      <c r="B473" s="29" t="s">
        <v>5662</v>
      </c>
      <c r="C473" s="256">
        <f t="shared" si="2"/>
        <v>15.301199999999998</v>
      </c>
      <c r="D473" s="32">
        <v>20</v>
      </c>
      <c r="E473" s="34" t="s">
        <v>5394</v>
      </c>
      <c r="F473" s="35">
        <v>1</v>
      </c>
      <c r="G473" s="33">
        <f>IFERROR(VLOOKUP(E473,Materiaal!$A$2:$C$25052,3,FALSE)*F473,0)</f>
        <v>7.4535999999999998</v>
      </c>
      <c r="H473" s="34" t="s">
        <v>5385</v>
      </c>
      <c r="I473" s="35">
        <v>1</v>
      </c>
      <c r="J473" s="33">
        <f>IFERROR(VLOOKUP(H473,Materiaal!$A$2:$C$25052,3,FALSE)*I473,0)</f>
        <v>1.7751999999999999</v>
      </c>
      <c r="K473" s="34" t="s">
        <v>5599</v>
      </c>
      <c r="L473" s="35">
        <v>1</v>
      </c>
      <c r="M473" s="33">
        <f>IFERROR(VLOOKUP(K473,Materiaal!$A$2:$C$25052,3,FALSE)*L473,0)</f>
        <v>1.6619999999999999</v>
      </c>
      <c r="N473" s="34" t="s">
        <v>5357</v>
      </c>
      <c r="O473" s="35">
        <v>1</v>
      </c>
      <c r="P473" s="33">
        <f>IFERROR(VLOOKUP(N473,Materiaal!$A$2:$C$25052,3,FALSE)*O473,0)</f>
        <v>3.4104000000000001</v>
      </c>
      <c r="Q473" s="34" t="s">
        <v>5335</v>
      </c>
      <c r="R473" s="35">
        <v>1</v>
      </c>
      <c r="S473" s="33">
        <f>IFERROR(VLOOKUP(Q473,Materiaal!$A$2:$C$25052,3,FALSE)*R473,0)</f>
        <v>1</v>
      </c>
      <c r="T473" s="34"/>
      <c r="U473" s="35"/>
      <c r="V473" s="33">
        <f>IFERROR(VLOOKUP(T473,Materiaal!$A$2:$C$24556,3,FALSE)*U473,0)</f>
        <v>0</v>
      </c>
      <c r="W473" s="293"/>
      <c r="X473" s="294"/>
      <c r="Y473" s="33"/>
      <c r="Z473" s="293"/>
      <c r="AA473" s="294"/>
      <c r="AB473" s="33"/>
    </row>
    <row r="474" spans="1:28" ht="14.45" hidden="1" outlineLevel="1">
      <c r="A474" s="29" t="s">
        <v>5663</v>
      </c>
      <c r="B474" s="29" t="s">
        <v>5664</v>
      </c>
      <c r="C474" s="256">
        <f t="shared" si="2"/>
        <v>17.084800000000001</v>
      </c>
      <c r="D474" s="32">
        <v>20</v>
      </c>
      <c r="E474" s="34" t="s">
        <v>5397</v>
      </c>
      <c r="F474" s="35">
        <v>1</v>
      </c>
      <c r="G474" s="33">
        <f>IFERROR(VLOOKUP(E474,Materiaal!$A$2:$C$25052,3,FALSE)*F474,0)</f>
        <v>4.3680000000000003</v>
      </c>
      <c r="H474" s="34" t="s">
        <v>5405</v>
      </c>
      <c r="I474" s="35">
        <v>1</v>
      </c>
      <c r="J474" s="33">
        <f>IFERROR(VLOOKUP(H474,Materiaal!$A$2:$C$25052,3,FALSE)*I474,0)</f>
        <v>3.234</v>
      </c>
      <c r="K474" s="34" t="s">
        <v>5599</v>
      </c>
      <c r="L474" s="35">
        <v>1</v>
      </c>
      <c r="M474" s="33">
        <f>IFERROR(VLOOKUP(K474,Materiaal!$A$2:$C$25052,3,FALSE)*L474,0)</f>
        <v>1.6619999999999999</v>
      </c>
      <c r="N474" s="34" t="s">
        <v>5357</v>
      </c>
      <c r="O474" s="35">
        <v>2</v>
      </c>
      <c r="P474" s="33">
        <f>IFERROR(VLOOKUP(N474,Materiaal!$A$2:$C$25052,3,FALSE)*O474,0)</f>
        <v>6.8208000000000002</v>
      </c>
      <c r="Q474" s="34" t="s">
        <v>5335</v>
      </c>
      <c r="R474" s="35">
        <v>1</v>
      </c>
      <c r="S474" s="33">
        <f>IFERROR(VLOOKUP(Q474,Materiaal!$A$2:$C$25052,3,FALSE)*R474,0)</f>
        <v>1</v>
      </c>
      <c r="T474" s="34"/>
      <c r="U474" s="35"/>
      <c r="V474" s="33">
        <f>IFERROR(VLOOKUP(T474,Materiaal!$A$2:$C$24556,3,FALSE)*U474,0)</f>
        <v>0</v>
      </c>
      <c r="W474" s="293"/>
      <c r="X474" s="294"/>
      <c r="Y474" s="33"/>
      <c r="Z474" s="293"/>
      <c r="AA474" s="294"/>
      <c r="AB474" s="33"/>
    </row>
    <row r="475" spans="1:28" ht="14.45" hidden="1" outlineLevel="1">
      <c r="A475" s="29" t="s">
        <v>5665</v>
      </c>
      <c r="B475" s="29" t="s">
        <v>5666</v>
      </c>
      <c r="C475" s="256">
        <f t="shared" si="2"/>
        <v>19.886800000000001</v>
      </c>
      <c r="D475" s="32">
        <v>20</v>
      </c>
      <c r="E475" s="34" t="s">
        <v>5400</v>
      </c>
      <c r="F475" s="35">
        <v>1</v>
      </c>
      <c r="G475" s="33">
        <f>IFERROR(VLOOKUP(E475,Materiaal!$A$2:$C$25052,3,FALSE)*F475,0)</f>
        <v>7.17</v>
      </c>
      <c r="H475" s="34" t="s">
        <v>5405</v>
      </c>
      <c r="I475" s="35">
        <v>1</v>
      </c>
      <c r="J475" s="33">
        <f>IFERROR(VLOOKUP(H475,Materiaal!$A$2:$C$25052,3,FALSE)*I475,0)</f>
        <v>3.234</v>
      </c>
      <c r="K475" s="34" t="s">
        <v>5599</v>
      </c>
      <c r="L475" s="35">
        <v>1</v>
      </c>
      <c r="M475" s="33">
        <f>IFERROR(VLOOKUP(K475,Materiaal!$A$2:$C$25052,3,FALSE)*L475,0)</f>
        <v>1.6619999999999999</v>
      </c>
      <c r="N475" s="34" t="s">
        <v>5357</v>
      </c>
      <c r="O475" s="35">
        <v>2</v>
      </c>
      <c r="P475" s="33">
        <f>IFERROR(VLOOKUP(N475,Materiaal!$A$2:$C$25052,3,FALSE)*O475,0)</f>
        <v>6.8208000000000002</v>
      </c>
      <c r="Q475" s="34" t="s">
        <v>5335</v>
      </c>
      <c r="R475" s="35">
        <v>1</v>
      </c>
      <c r="S475" s="33">
        <f>IFERROR(VLOOKUP(Q475,Materiaal!$A$2:$C$25052,3,FALSE)*R475,0)</f>
        <v>1</v>
      </c>
      <c r="T475" s="34"/>
      <c r="U475" s="35"/>
      <c r="V475" s="33">
        <f>IFERROR(VLOOKUP(T475,Materiaal!$A$2:$C$24556,3,FALSE)*U475,0)</f>
        <v>0</v>
      </c>
      <c r="W475" s="293"/>
      <c r="X475" s="294"/>
      <c r="Y475" s="33"/>
      <c r="Z475" s="293"/>
      <c r="AA475" s="294"/>
      <c r="AB475" s="33"/>
    </row>
    <row r="476" spans="1:28" ht="14.45" hidden="1" outlineLevel="1">
      <c r="A476" s="29" t="s">
        <v>5667</v>
      </c>
      <c r="B476" s="29" t="s">
        <v>5668</v>
      </c>
      <c r="C476" s="256">
        <f t="shared" si="2"/>
        <v>18.100000000000001</v>
      </c>
      <c r="D476" s="32">
        <v>25</v>
      </c>
      <c r="E476" s="34" t="s">
        <v>5410</v>
      </c>
      <c r="F476" s="35">
        <v>1</v>
      </c>
      <c r="G476" s="33">
        <f>IFERROR(VLOOKUP(E476,Materiaal!$A$2:$C$25052,3,FALSE)*F476,0)</f>
        <v>15.438000000000001</v>
      </c>
      <c r="H476" s="34"/>
      <c r="I476" s="35"/>
      <c r="J476" s="33">
        <f>IFERROR(VLOOKUP(H476,Materiaal!$A$2:$C$25052,3,FALSE)*I476,0)</f>
        <v>0</v>
      </c>
      <c r="K476" s="34" t="s">
        <v>5599</v>
      </c>
      <c r="L476" s="35">
        <v>1</v>
      </c>
      <c r="M476" s="33">
        <f>IFERROR(VLOOKUP(K476,Materiaal!$A$2:$C$25052,3,FALSE)*L476,0)</f>
        <v>1.6619999999999999</v>
      </c>
      <c r="N476" s="34"/>
      <c r="O476" s="35"/>
      <c r="P476" s="33">
        <f>IFERROR(VLOOKUP(N476,Materiaal!$A$2:$C$25052,3,FALSE)*O476,0)</f>
        <v>0</v>
      </c>
      <c r="Q476" s="34" t="s">
        <v>5335</v>
      </c>
      <c r="R476" s="35">
        <v>1</v>
      </c>
      <c r="S476" s="33">
        <f>IFERROR(VLOOKUP(Q476,Materiaal!$A$2:$C$25052,3,FALSE)*R476,0)</f>
        <v>1</v>
      </c>
      <c r="T476" s="34"/>
      <c r="U476" s="35"/>
      <c r="V476" s="33">
        <f>IFERROR(VLOOKUP(T476,Materiaal!$A$2:$C$24556,3,FALSE)*U476,0)</f>
        <v>0</v>
      </c>
      <c r="W476" s="293"/>
      <c r="X476" s="294"/>
      <c r="Y476" s="33"/>
      <c r="Z476" s="293"/>
      <c r="AA476" s="294"/>
      <c r="AB476" s="33"/>
    </row>
    <row r="477" spans="1:28" ht="14.45" hidden="1" outlineLevel="1">
      <c r="A477" s="29" t="s">
        <v>5669</v>
      </c>
      <c r="B477" s="29" t="s">
        <v>5670</v>
      </c>
      <c r="C477" s="256">
        <f t="shared" si="2"/>
        <v>12.238</v>
      </c>
      <c r="D477" s="32">
        <v>20</v>
      </c>
      <c r="E477" s="34" t="s">
        <v>5377</v>
      </c>
      <c r="F477" s="35">
        <v>1</v>
      </c>
      <c r="G477" s="33">
        <f>IFERROR(VLOOKUP(E477,Materiaal!$A$2:$C$25052,3,FALSE)*F477,0)</f>
        <v>4.9951999999999996</v>
      </c>
      <c r="H477" s="34" t="s">
        <v>5413</v>
      </c>
      <c r="I477" s="35">
        <v>1</v>
      </c>
      <c r="J477" s="33">
        <f>IFERROR(VLOOKUP(H477,Materiaal!$A$2:$C$25052,3,FALSE)*I477,0)</f>
        <v>4.5808</v>
      </c>
      <c r="K477" s="34" t="s">
        <v>5599</v>
      </c>
      <c r="L477" s="35">
        <v>1</v>
      </c>
      <c r="M477" s="33">
        <f>IFERROR(VLOOKUP(K477,Materiaal!$A$2:$C$25052,3,FALSE)*L477,0)</f>
        <v>1.6619999999999999</v>
      </c>
      <c r="N477" s="34"/>
      <c r="O477" s="35"/>
      <c r="P477" s="33">
        <f>IFERROR(VLOOKUP(N477,Materiaal!$A$2:$C$25052,3,FALSE)*O477,0)</f>
        <v>0</v>
      </c>
      <c r="Q477" s="34" t="s">
        <v>5335</v>
      </c>
      <c r="R477" s="35">
        <v>1</v>
      </c>
      <c r="S477" s="33">
        <f>IFERROR(VLOOKUP(Q477,Materiaal!$A$2:$C$25052,3,FALSE)*R477,0)</f>
        <v>1</v>
      </c>
      <c r="T477" s="34"/>
      <c r="U477" s="35"/>
      <c r="V477" s="33">
        <f>IFERROR(VLOOKUP(T477,Materiaal!$A$2:$C$24556,3,FALSE)*U477,0)</f>
        <v>0</v>
      </c>
      <c r="W477" s="293"/>
      <c r="X477" s="294"/>
      <c r="Y477" s="33"/>
      <c r="Z477" s="293"/>
      <c r="AA477" s="294"/>
      <c r="AB477" s="33"/>
    </row>
    <row r="478" spans="1:28" ht="14.45" hidden="1" outlineLevel="1">
      <c r="A478" s="29" t="s">
        <v>5671</v>
      </c>
      <c r="B478" s="29" t="s">
        <v>5672</v>
      </c>
      <c r="C478" s="256">
        <f t="shared" si="2"/>
        <v>10.166</v>
      </c>
      <c r="D478" s="32">
        <v>20</v>
      </c>
      <c r="E478" s="34" t="s">
        <v>5380</v>
      </c>
      <c r="F478" s="35">
        <v>1</v>
      </c>
      <c r="G478" s="33">
        <f>IFERROR(VLOOKUP(E478,Materiaal!$A$2:$C$25052,3,FALSE)*F478,0)</f>
        <v>2.9232</v>
      </c>
      <c r="H478" s="34" t="s">
        <v>5413</v>
      </c>
      <c r="I478" s="35">
        <v>1</v>
      </c>
      <c r="J478" s="33">
        <f>IFERROR(VLOOKUP(H478,Materiaal!$A$2:$C$25052,3,FALSE)*I478,0)</f>
        <v>4.5808</v>
      </c>
      <c r="K478" s="34" t="s">
        <v>5599</v>
      </c>
      <c r="L478" s="35">
        <v>1</v>
      </c>
      <c r="M478" s="33">
        <f>IFERROR(VLOOKUP(K478,Materiaal!$A$2:$C$25052,3,FALSE)*L478,0)</f>
        <v>1.6619999999999999</v>
      </c>
      <c r="N478" s="34"/>
      <c r="O478" s="35"/>
      <c r="P478" s="33">
        <f>IFERROR(VLOOKUP(N478,Materiaal!$A$2:$C$25052,3,FALSE)*O478,0)</f>
        <v>0</v>
      </c>
      <c r="Q478" s="34" t="s">
        <v>5335</v>
      </c>
      <c r="R478" s="35">
        <v>1</v>
      </c>
      <c r="S478" s="33">
        <f>IFERROR(VLOOKUP(Q478,Materiaal!$A$2:$C$25052,3,FALSE)*R478,0)</f>
        <v>1</v>
      </c>
      <c r="T478" s="34"/>
      <c r="U478" s="35"/>
      <c r="V478" s="33">
        <f>IFERROR(VLOOKUP(T478,Materiaal!$A$2:$C$24556,3,FALSE)*U478,0)</f>
        <v>0</v>
      </c>
      <c r="W478" s="293"/>
      <c r="X478" s="294"/>
      <c r="Y478" s="33"/>
      <c r="Z478" s="293"/>
      <c r="AA478" s="294"/>
      <c r="AB478" s="33"/>
    </row>
    <row r="479" spans="1:28" ht="14.45" hidden="1" outlineLevel="1">
      <c r="A479" s="29" t="s">
        <v>5673</v>
      </c>
      <c r="B479" s="29" t="s">
        <v>5674</v>
      </c>
      <c r="C479" s="256">
        <f t="shared" si="2"/>
        <v>13.1676</v>
      </c>
      <c r="D479" s="32">
        <v>20</v>
      </c>
      <c r="E479" s="34" t="s">
        <v>5382</v>
      </c>
      <c r="F479" s="35">
        <v>1</v>
      </c>
      <c r="G479" s="33">
        <f>IFERROR(VLOOKUP(E479,Materiaal!$A$2:$C$25052,3,FALSE)*F479,0)</f>
        <v>5.9248000000000003</v>
      </c>
      <c r="H479" s="34" t="s">
        <v>5413</v>
      </c>
      <c r="I479" s="35">
        <v>1</v>
      </c>
      <c r="J479" s="33">
        <f>IFERROR(VLOOKUP(H479,Materiaal!$A$2:$C$25052,3,FALSE)*I479,0)</f>
        <v>4.5808</v>
      </c>
      <c r="K479" s="34" t="s">
        <v>5599</v>
      </c>
      <c r="L479" s="35">
        <v>1</v>
      </c>
      <c r="M479" s="33">
        <f>IFERROR(VLOOKUP(K479,Materiaal!$A$2:$C$25052,3,FALSE)*L479,0)</f>
        <v>1.6619999999999999</v>
      </c>
      <c r="N479" s="34"/>
      <c r="O479" s="35"/>
      <c r="P479" s="33">
        <f>IFERROR(VLOOKUP(N479,Materiaal!$A$2:$C$25052,3,FALSE)*O479,0)</f>
        <v>0</v>
      </c>
      <c r="Q479" s="34" t="s">
        <v>5335</v>
      </c>
      <c r="R479" s="35">
        <v>1</v>
      </c>
      <c r="S479" s="33">
        <f>IFERROR(VLOOKUP(Q479,Materiaal!$A$2:$C$25052,3,FALSE)*R479,0)</f>
        <v>1</v>
      </c>
      <c r="T479" s="34"/>
      <c r="U479" s="35"/>
      <c r="V479" s="33">
        <f>IFERROR(VLOOKUP(T479,Materiaal!$A$2:$C$24556,3,FALSE)*U479,0)</f>
        <v>0</v>
      </c>
      <c r="W479" s="293"/>
      <c r="X479" s="294"/>
      <c r="Y479" s="33"/>
      <c r="Z479" s="293"/>
      <c r="AA479" s="294"/>
      <c r="AB479" s="33"/>
    </row>
    <row r="480" spans="1:28" ht="14.45" hidden="1" outlineLevel="1">
      <c r="A480" s="29" t="s">
        <v>5675</v>
      </c>
      <c r="B480" s="29" t="s">
        <v>5676</v>
      </c>
      <c r="C480" s="256">
        <f t="shared" si="2"/>
        <v>10.5732</v>
      </c>
      <c r="D480" s="32">
        <v>20</v>
      </c>
      <c r="E480" s="34" t="s">
        <v>5420</v>
      </c>
      <c r="F480" s="35">
        <v>1</v>
      </c>
      <c r="G480" s="33">
        <f>IFERROR(VLOOKUP(E480,Materiaal!$A$2:$C$25052,3,FALSE)*F480,0)</f>
        <v>4.3231999999999999</v>
      </c>
      <c r="H480" s="34" t="s">
        <v>5421</v>
      </c>
      <c r="I480" s="35">
        <v>1</v>
      </c>
      <c r="J480" s="33">
        <f>IFERROR(VLOOKUP(H480,Materiaal!$A$2:$C$25052,3,FALSE)*I480,0)</f>
        <v>3.5880000000000001</v>
      </c>
      <c r="K480" s="34" t="s">
        <v>5599</v>
      </c>
      <c r="L480" s="35">
        <v>1</v>
      </c>
      <c r="M480" s="33">
        <f>IFERROR(VLOOKUP(K480,Materiaal!$A$2:$C$25052,3,FALSE)*L480,0)</f>
        <v>1.6619999999999999</v>
      </c>
      <c r="N480" s="34"/>
      <c r="O480" s="35"/>
      <c r="P480" s="33">
        <f>IFERROR(VLOOKUP(N480,Materiaal!$A$2:$C$25052,3,FALSE)*O480,0)</f>
        <v>0</v>
      </c>
      <c r="Q480" s="34" t="s">
        <v>5335</v>
      </c>
      <c r="R480" s="35">
        <v>1</v>
      </c>
      <c r="S480" s="33">
        <f>IFERROR(VLOOKUP(Q480,Materiaal!$A$2:$C$25052,3,FALSE)*R480,0)</f>
        <v>1</v>
      </c>
      <c r="T480" s="34"/>
      <c r="U480" s="35"/>
      <c r="V480" s="33">
        <f>IFERROR(VLOOKUP(T480,Materiaal!$A$2:$C$24556,3,FALSE)*U480,0)</f>
        <v>0</v>
      </c>
      <c r="W480" s="293"/>
      <c r="X480" s="294"/>
      <c r="Y480" s="33"/>
      <c r="Z480" s="293"/>
      <c r="AA480" s="294"/>
      <c r="AB480" s="33"/>
    </row>
    <row r="481" spans="1:28" ht="14.45" hidden="1" outlineLevel="1">
      <c r="A481" s="29"/>
      <c r="B481" s="29"/>
      <c r="C481" s="256">
        <f t="shared" si="2"/>
        <v>0</v>
      </c>
      <c r="D481" s="32"/>
      <c r="E481" s="34"/>
      <c r="F481" s="35"/>
      <c r="G481" s="33">
        <f>IFERROR(VLOOKUP(E481,Materiaal!$A$2:$C$25052,3,FALSE)*F481,0)</f>
        <v>0</v>
      </c>
      <c r="H481" s="34"/>
      <c r="I481" s="35"/>
      <c r="J481" s="33">
        <f>IFERROR(VLOOKUP(H481,Materiaal!$A$2:$C$25052,3,FALSE)*I481,0)</f>
        <v>0</v>
      </c>
      <c r="K481" s="34"/>
      <c r="L481" s="35"/>
      <c r="M481" s="33">
        <f>IFERROR(VLOOKUP(K481,Materiaal!$A$2:$C$25052,3,FALSE)*L481,0)</f>
        <v>0</v>
      </c>
      <c r="N481" s="34"/>
      <c r="O481" s="35"/>
      <c r="P481" s="33">
        <f>IFERROR(VLOOKUP(N481,Materiaal!$A$2:$C$25052,3,FALSE)*O481,0)</f>
        <v>0</v>
      </c>
      <c r="Q481" s="34"/>
      <c r="R481" s="35"/>
      <c r="S481" s="33">
        <f>IFERROR(VLOOKUP(Q481,Materiaal!$A$2:$C$25052,3,FALSE)*R481,0)</f>
        <v>0</v>
      </c>
      <c r="T481" s="34"/>
      <c r="U481" s="35"/>
      <c r="V481" s="33">
        <f>IFERROR(VLOOKUP(T481,Materiaal!$A$2:$C$24556,3,FALSE)*U481,0)</f>
        <v>0</v>
      </c>
      <c r="W481" s="293"/>
      <c r="X481" s="294"/>
      <c r="Y481" s="33"/>
      <c r="Z481" s="293"/>
      <c r="AA481" s="294"/>
      <c r="AB481" s="33"/>
    </row>
    <row r="482" spans="1:28" ht="14.45" hidden="1" outlineLevel="1">
      <c r="A482" s="29" t="s">
        <v>5677</v>
      </c>
      <c r="B482" s="29" t="s">
        <v>5678</v>
      </c>
      <c r="C482" s="256">
        <f t="shared" si="2"/>
        <v>51.838000000000001</v>
      </c>
      <c r="D482" s="32">
        <v>20</v>
      </c>
      <c r="E482" s="34" t="s">
        <v>5424</v>
      </c>
      <c r="F482" s="35">
        <v>1</v>
      </c>
      <c r="G482" s="33">
        <f>IFERROR(VLOOKUP(E482,Materiaal!$A$2:$C$25052,3,FALSE)*F482,0)</f>
        <v>44.292000000000002</v>
      </c>
      <c r="H482" s="34" t="s">
        <v>5425</v>
      </c>
      <c r="I482" s="35">
        <v>1</v>
      </c>
      <c r="J482" s="33">
        <f>IFERROR(VLOOKUP(H482,Materiaal!$A$2:$C$25052,3,FALSE)*I482,0)</f>
        <v>4.8840000000000003</v>
      </c>
      <c r="K482" s="34" t="s">
        <v>5599</v>
      </c>
      <c r="L482" s="35">
        <v>1</v>
      </c>
      <c r="M482" s="33">
        <f>IFERROR(VLOOKUP(K482,Materiaal!$A$2:$C$25052,3,FALSE)*L482,0)</f>
        <v>1.6619999999999999</v>
      </c>
      <c r="N482" s="34"/>
      <c r="O482" s="35"/>
      <c r="P482" s="33">
        <f>IFERROR(VLOOKUP(N482,Materiaal!$A$2:$C$25052,3,FALSE)*O482,0)</f>
        <v>0</v>
      </c>
      <c r="Q482" s="34" t="s">
        <v>5335</v>
      </c>
      <c r="R482" s="35">
        <v>1</v>
      </c>
      <c r="S482" s="33">
        <f>IFERROR(VLOOKUP(Q482,Materiaal!$A$2:$C$25052,3,FALSE)*R482,0)</f>
        <v>1</v>
      </c>
      <c r="T482" s="34"/>
      <c r="U482" s="35"/>
      <c r="V482" s="33">
        <f>IFERROR(VLOOKUP(T482,Materiaal!$A$2:$C$24556,3,FALSE)*U482,0)</f>
        <v>0</v>
      </c>
      <c r="W482" s="293"/>
      <c r="X482" s="294"/>
      <c r="Y482" s="33"/>
      <c r="Z482" s="293"/>
      <c r="AA482" s="294"/>
      <c r="AB482" s="33"/>
    </row>
    <row r="483" spans="1:28" ht="14.45" hidden="1" outlineLevel="1">
      <c r="A483" s="29" t="s">
        <v>5679</v>
      </c>
      <c r="B483" s="29" t="s">
        <v>5680</v>
      </c>
      <c r="C483" s="256">
        <f t="shared" si="2"/>
        <v>56.427999999999997</v>
      </c>
      <c r="D483" s="32">
        <v>20</v>
      </c>
      <c r="E483" s="34" t="s">
        <v>5428</v>
      </c>
      <c r="F483" s="35">
        <v>1</v>
      </c>
      <c r="G483" s="33">
        <f>IFERROR(VLOOKUP(E483,Materiaal!$A$2:$C$25052,3,FALSE)*F483,0)</f>
        <v>48.881999999999998</v>
      </c>
      <c r="H483" s="34" t="s">
        <v>5429</v>
      </c>
      <c r="I483" s="35">
        <v>1</v>
      </c>
      <c r="J483" s="33">
        <f>IFERROR(VLOOKUP(H483,Materiaal!$A$2:$C$25052,3,FALSE)*I483,0)</f>
        <v>4.8840000000000003</v>
      </c>
      <c r="K483" s="34" t="s">
        <v>5599</v>
      </c>
      <c r="L483" s="35">
        <v>1</v>
      </c>
      <c r="M483" s="33">
        <f>IFERROR(VLOOKUP(K483,Materiaal!$A$2:$C$25052,3,FALSE)*L483,0)</f>
        <v>1.6619999999999999</v>
      </c>
      <c r="N483" s="34"/>
      <c r="O483" s="35"/>
      <c r="P483" s="33">
        <f>IFERROR(VLOOKUP(N483,Materiaal!$A$2:$C$25052,3,FALSE)*O483,0)</f>
        <v>0</v>
      </c>
      <c r="Q483" s="34" t="s">
        <v>5335</v>
      </c>
      <c r="R483" s="35">
        <v>1</v>
      </c>
      <c r="S483" s="33">
        <f>IFERROR(VLOOKUP(Q483,Materiaal!$A$2:$C$25052,3,FALSE)*R483,0)</f>
        <v>1</v>
      </c>
      <c r="T483" s="34"/>
      <c r="U483" s="35"/>
      <c r="V483" s="33">
        <f>IFERROR(VLOOKUP(T483,Materiaal!$A$2:$C$24556,3,FALSE)*U483,0)</f>
        <v>0</v>
      </c>
      <c r="W483" s="293"/>
      <c r="X483" s="294"/>
      <c r="Y483" s="33"/>
      <c r="Z483" s="293"/>
      <c r="AA483" s="294"/>
      <c r="AB483" s="33"/>
    </row>
    <row r="484" spans="1:28" ht="14.45" hidden="1" outlineLevel="1">
      <c r="A484" s="29"/>
      <c r="B484" s="29"/>
      <c r="C484" s="256">
        <f t="shared" si="2"/>
        <v>0</v>
      </c>
      <c r="D484" s="32"/>
      <c r="E484" s="34"/>
      <c r="F484" s="35"/>
      <c r="G484" s="33">
        <f>IFERROR(VLOOKUP(E484,Materiaal!$A$2:$C$25052,3,FALSE)*F484,0)</f>
        <v>0</v>
      </c>
      <c r="H484" s="34"/>
      <c r="I484" s="35"/>
      <c r="J484" s="33">
        <f>IFERROR(VLOOKUP(H484,Materiaal!$A$2:$C$25052,3,FALSE)*I484,0)</f>
        <v>0</v>
      </c>
      <c r="K484" s="34"/>
      <c r="L484" s="35"/>
      <c r="M484" s="33">
        <f>IFERROR(VLOOKUP(K484,Materiaal!$A$2:$C$25052,3,FALSE)*L484,0)</f>
        <v>0</v>
      </c>
      <c r="N484" s="34"/>
      <c r="O484" s="35"/>
      <c r="P484" s="33">
        <f>IFERROR(VLOOKUP(N484,Materiaal!$A$2:$C$25052,3,FALSE)*O484,0)</f>
        <v>0</v>
      </c>
      <c r="Q484" s="34"/>
      <c r="R484" s="35"/>
      <c r="S484" s="33">
        <f>IFERROR(VLOOKUP(Q484,Materiaal!$A$2:$C$25052,3,FALSE)*R484,0)</f>
        <v>0</v>
      </c>
      <c r="T484" s="34"/>
      <c r="U484" s="35"/>
      <c r="V484" s="33">
        <f>IFERROR(VLOOKUP(T484,Materiaal!$A$2:$C$24556,3,FALSE)*U484,0)</f>
        <v>0</v>
      </c>
      <c r="W484" s="293"/>
      <c r="X484" s="294"/>
      <c r="Y484" s="33"/>
      <c r="Z484" s="293"/>
      <c r="AA484" s="294"/>
      <c r="AB484" s="33"/>
    </row>
    <row r="485" spans="1:28" ht="14.45" hidden="1" outlineLevel="1">
      <c r="A485" s="29" t="s">
        <v>5681</v>
      </c>
      <c r="B485" s="29" t="s">
        <v>5682</v>
      </c>
      <c r="C485" s="256">
        <f t="shared" si="2"/>
        <v>14.206</v>
      </c>
      <c r="D485" s="32">
        <v>20</v>
      </c>
      <c r="E485" s="34" t="s">
        <v>5432</v>
      </c>
      <c r="F485" s="35">
        <v>1</v>
      </c>
      <c r="G485" s="33">
        <f>IFERROR(VLOOKUP(E485,Materiaal!$A$2:$C$25052,3,FALSE)*F485,0)</f>
        <v>8.8979999999999997</v>
      </c>
      <c r="H485" s="34" t="s">
        <v>5433</v>
      </c>
      <c r="I485" s="35">
        <v>1</v>
      </c>
      <c r="J485" s="33">
        <f>IFERROR(VLOOKUP(H485,Materiaal!$A$2:$C$25052,3,FALSE)*I485,0)</f>
        <v>2.6459999999999999</v>
      </c>
      <c r="K485" s="34" t="s">
        <v>5599</v>
      </c>
      <c r="L485" s="35">
        <v>1</v>
      </c>
      <c r="M485" s="33">
        <f>IFERROR(VLOOKUP(K485,Materiaal!$A$2:$C$25052,3,FALSE)*L485,0)</f>
        <v>1.6619999999999999</v>
      </c>
      <c r="N485" s="34"/>
      <c r="O485" s="35"/>
      <c r="P485" s="33">
        <f>IFERROR(VLOOKUP(N485,Materiaal!$A$2:$C$25052,3,FALSE)*O485,0)</f>
        <v>0</v>
      </c>
      <c r="Q485" s="34" t="s">
        <v>5335</v>
      </c>
      <c r="R485" s="35">
        <v>1</v>
      </c>
      <c r="S485" s="33">
        <f>IFERROR(VLOOKUP(Q485,Materiaal!$A$2:$C$25052,3,FALSE)*R485,0)</f>
        <v>1</v>
      </c>
      <c r="T485" s="34"/>
      <c r="U485" s="35"/>
      <c r="V485" s="33">
        <f>IFERROR(VLOOKUP(T485,Materiaal!$A$2:$C$24556,3,FALSE)*U485,0)</f>
        <v>0</v>
      </c>
      <c r="W485" s="293"/>
      <c r="X485" s="294"/>
      <c r="Y485" s="33"/>
      <c r="Z485" s="293"/>
      <c r="AA485" s="294"/>
      <c r="AB485" s="33"/>
    </row>
    <row r="486" spans="1:28" ht="14.45" hidden="1" outlineLevel="1">
      <c r="A486" s="29" t="s">
        <v>5683</v>
      </c>
      <c r="B486" s="29" t="s">
        <v>5684</v>
      </c>
      <c r="C486" s="256">
        <f t="shared" si="2"/>
        <v>15.381999999999998</v>
      </c>
      <c r="D486" s="32">
        <v>20</v>
      </c>
      <c r="E486" s="34" t="s">
        <v>5436</v>
      </c>
      <c r="F486" s="35">
        <v>1</v>
      </c>
      <c r="G486" s="33">
        <f>IFERROR(VLOOKUP(E486,Materiaal!$A$2:$C$25052,3,FALSE)*F486,0)</f>
        <v>8.8979999999999997</v>
      </c>
      <c r="H486" s="34" t="s">
        <v>5437</v>
      </c>
      <c r="I486" s="35">
        <v>1</v>
      </c>
      <c r="J486" s="33">
        <f>IFERROR(VLOOKUP(H486,Materiaal!$A$2:$C$25052,3,FALSE)*I486,0)</f>
        <v>3.8220000000000001</v>
      </c>
      <c r="K486" s="34" t="s">
        <v>5599</v>
      </c>
      <c r="L486" s="35">
        <v>1</v>
      </c>
      <c r="M486" s="33">
        <f>IFERROR(VLOOKUP(K486,Materiaal!$A$2:$C$25052,3,FALSE)*L486,0)</f>
        <v>1.6619999999999999</v>
      </c>
      <c r="N486" s="34"/>
      <c r="O486" s="35"/>
      <c r="P486" s="33">
        <f>IFERROR(VLOOKUP(N486,Materiaal!$A$2:$C$25052,3,FALSE)*O486,0)</f>
        <v>0</v>
      </c>
      <c r="Q486" s="34" t="s">
        <v>5335</v>
      </c>
      <c r="R486" s="35">
        <v>1</v>
      </c>
      <c r="S486" s="33">
        <f>IFERROR(VLOOKUP(Q486,Materiaal!$A$2:$C$25052,3,FALSE)*R486,0)</f>
        <v>1</v>
      </c>
      <c r="T486" s="34"/>
      <c r="U486" s="35"/>
      <c r="V486" s="33">
        <f>IFERROR(VLOOKUP(T486,Materiaal!$A$2:$C$24556,3,FALSE)*U486,0)</f>
        <v>0</v>
      </c>
      <c r="W486" s="293"/>
      <c r="X486" s="294"/>
      <c r="Y486" s="33"/>
      <c r="Z486" s="293"/>
      <c r="AA486" s="294"/>
      <c r="AB486" s="33"/>
    </row>
    <row r="487" spans="1:28" ht="14.45" hidden="1" outlineLevel="1">
      <c r="A487" s="29" t="s">
        <v>5685</v>
      </c>
      <c r="B487" s="29" t="s">
        <v>5686</v>
      </c>
      <c r="C487" s="256">
        <f t="shared" si="2"/>
        <v>15.381999999999998</v>
      </c>
      <c r="D487" s="32">
        <v>20</v>
      </c>
      <c r="E487" s="34" t="s">
        <v>5440</v>
      </c>
      <c r="F487" s="35">
        <v>1</v>
      </c>
      <c r="G487" s="33">
        <f>IFERROR(VLOOKUP(E487,Materiaal!$A$2:$C$25052,3,FALSE)*F487,0)</f>
        <v>8.8979999999999997</v>
      </c>
      <c r="H487" s="34" t="s">
        <v>5441</v>
      </c>
      <c r="I487" s="35">
        <v>1</v>
      </c>
      <c r="J487" s="33">
        <f>IFERROR(VLOOKUP(H487,Materiaal!$A$2:$C$25052,3,FALSE)*I487,0)</f>
        <v>3.8220000000000001</v>
      </c>
      <c r="K487" s="34" t="s">
        <v>5599</v>
      </c>
      <c r="L487" s="35">
        <v>1</v>
      </c>
      <c r="M487" s="33">
        <f>IFERROR(VLOOKUP(K487,Materiaal!$A$2:$C$25052,3,FALSE)*L487,0)</f>
        <v>1.6619999999999999</v>
      </c>
      <c r="N487" s="34"/>
      <c r="O487" s="35"/>
      <c r="P487" s="33">
        <f>IFERROR(VLOOKUP(N487,Materiaal!$A$2:$C$25052,3,FALSE)*O487,0)</f>
        <v>0</v>
      </c>
      <c r="Q487" s="34" t="s">
        <v>5335</v>
      </c>
      <c r="R487" s="35">
        <v>1</v>
      </c>
      <c r="S487" s="33">
        <f>IFERROR(VLOOKUP(Q487,Materiaal!$A$2:$C$25052,3,FALSE)*R487,0)</f>
        <v>1</v>
      </c>
      <c r="T487" s="34"/>
      <c r="U487" s="35"/>
      <c r="V487" s="33">
        <f>IFERROR(VLOOKUP(T487,Materiaal!$A$2:$C$24556,3,FALSE)*U487,0)</f>
        <v>0</v>
      </c>
      <c r="W487" s="293"/>
      <c r="X487" s="294"/>
      <c r="Y487" s="33"/>
      <c r="Z487" s="293"/>
      <c r="AA487" s="294"/>
      <c r="AB487" s="33"/>
    </row>
    <row r="488" spans="1:28" ht="14.45" hidden="1" outlineLevel="1">
      <c r="A488" s="29"/>
      <c r="B488" s="29"/>
      <c r="C488" s="256">
        <f t="shared" si="2"/>
        <v>0</v>
      </c>
      <c r="D488" s="32"/>
      <c r="E488" s="34"/>
      <c r="F488" s="35"/>
      <c r="G488" s="33">
        <f>IFERROR(VLOOKUP(E488,Materiaal!$A$2:$C$25052,3,FALSE)*F488,0)</f>
        <v>0</v>
      </c>
      <c r="H488" s="34"/>
      <c r="I488" s="35"/>
      <c r="J488" s="33">
        <f>IFERROR(VLOOKUP(H488,Materiaal!$A$2:$C$25052,3,FALSE)*I488,0)</f>
        <v>0</v>
      </c>
      <c r="K488" s="34"/>
      <c r="L488" s="35"/>
      <c r="M488" s="33">
        <f>IFERROR(VLOOKUP(K488,Materiaal!$A$2:$C$25052,3,FALSE)*L488,0)</f>
        <v>0</v>
      </c>
      <c r="N488" s="34"/>
      <c r="O488" s="35"/>
      <c r="P488" s="33">
        <f>IFERROR(VLOOKUP(N488,Materiaal!$A$2:$C$25052,3,FALSE)*O488,0)</f>
        <v>0</v>
      </c>
      <c r="Q488" s="34"/>
      <c r="R488" s="35"/>
      <c r="S488" s="33">
        <f>IFERROR(VLOOKUP(Q488,Materiaal!$A$2:$C$25052,3,FALSE)*R488,0)</f>
        <v>0</v>
      </c>
      <c r="T488" s="34"/>
      <c r="U488" s="35"/>
      <c r="V488" s="33">
        <f>IFERROR(VLOOKUP(T488,Materiaal!$A$2:$C$24556,3,FALSE)*U488,0)</f>
        <v>0</v>
      </c>
      <c r="W488" s="293"/>
      <c r="X488" s="294"/>
      <c r="Y488" s="33"/>
      <c r="Z488" s="293"/>
      <c r="AA488" s="294"/>
      <c r="AB488" s="33"/>
    </row>
    <row r="489" spans="1:28" ht="14.45" hidden="1" outlineLevel="1">
      <c r="A489" s="29" t="s">
        <v>5687</v>
      </c>
      <c r="B489" s="29" t="s">
        <v>5688</v>
      </c>
      <c r="C489" s="256">
        <f t="shared" si="2"/>
        <v>8.1219999999999999</v>
      </c>
      <c r="D489" s="32">
        <v>20</v>
      </c>
      <c r="E489" s="34" t="s">
        <v>5443</v>
      </c>
      <c r="F489" s="35">
        <v>1</v>
      </c>
      <c r="G489" s="33">
        <f>IFERROR(VLOOKUP(E489,Materiaal!$A$2:$C$25052,3,FALSE)*F489,0)</f>
        <v>3.8304</v>
      </c>
      <c r="H489" s="34" t="s">
        <v>5375</v>
      </c>
      <c r="I489" s="35">
        <v>1</v>
      </c>
      <c r="J489" s="33">
        <f>IFERROR(VLOOKUP(H489,Materiaal!$A$2:$C$25052,3,FALSE)*I489,0)</f>
        <v>1.6295999999999999</v>
      </c>
      <c r="K489" s="34" t="s">
        <v>5599</v>
      </c>
      <c r="L489" s="35">
        <v>1</v>
      </c>
      <c r="M489" s="33">
        <f>IFERROR(VLOOKUP(K489,Materiaal!$A$2:$C$25052,3,FALSE)*L489,0)</f>
        <v>1.6619999999999999</v>
      </c>
      <c r="N489" s="34"/>
      <c r="O489" s="35"/>
      <c r="P489" s="33">
        <f>IFERROR(VLOOKUP(N489,Materiaal!$A$2:$C$25052,3,FALSE)*O489,0)</f>
        <v>0</v>
      </c>
      <c r="Q489" s="34" t="s">
        <v>5335</v>
      </c>
      <c r="R489" s="35">
        <v>1</v>
      </c>
      <c r="S489" s="33">
        <f>IFERROR(VLOOKUP(Q489,Materiaal!$A$2:$C$25052,3,FALSE)*R489,0)</f>
        <v>1</v>
      </c>
      <c r="T489" s="34"/>
      <c r="U489" s="35"/>
      <c r="V489" s="33">
        <f>IFERROR(VLOOKUP(T489,Materiaal!$A$2:$C$24556,3,FALSE)*U489,0)</f>
        <v>0</v>
      </c>
      <c r="W489" s="293"/>
      <c r="X489" s="294"/>
      <c r="Y489" s="33"/>
      <c r="Z489" s="293"/>
      <c r="AA489" s="294"/>
      <c r="AB489" s="33"/>
    </row>
    <row r="490" spans="1:28" ht="14.45" hidden="1" outlineLevel="1">
      <c r="A490" s="29" t="s">
        <v>5689</v>
      </c>
      <c r="B490" s="29" t="s">
        <v>5690</v>
      </c>
      <c r="C490" s="256">
        <f t="shared" si="2"/>
        <v>11.678000000000001</v>
      </c>
      <c r="D490" s="32">
        <v>20</v>
      </c>
      <c r="E490" s="34" t="s">
        <v>5443</v>
      </c>
      <c r="F490" s="35">
        <v>1</v>
      </c>
      <c r="G490" s="33">
        <f>IFERROR(VLOOKUP(E490,Materiaal!$A$2:$C$25052,3,FALSE)*F490,0)</f>
        <v>3.8304</v>
      </c>
      <c r="H490" s="34" t="s">
        <v>5385</v>
      </c>
      <c r="I490" s="35">
        <v>1</v>
      </c>
      <c r="J490" s="33">
        <f>IFERROR(VLOOKUP(H490,Materiaal!$A$2:$C$25052,3,FALSE)*I490,0)</f>
        <v>1.7751999999999999</v>
      </c>
      <c r="K490" s="34" t="s">
        <v>5599</v>
      </c>
      <c r="L490" s="35">
        <v>1</v>
      </c>
      <c r="M490" s="33">
        <f>IFERROR(VLOOKUP(K490,Materiaal!$A$2:$C$25052,3,FALSE)*L490,0)</f>
        <v>1.6619999999999999</v>
      </c>
      <c r="N490" s="34" t="s">
        <v>5357</v>
      </c>
      <c r="O490" s="35">
        <v>1</v>
      </c>
      <c r="P490" s="33">
        <f>IFERROR(VLOOKUP(N490,Materiaal!$A$2:$C$25052,3,FALSE)*O490,0)</f>
        <v>3.4104000000000001</v>
      </c>
      <c r="Q490" s="34" t="s">
        <v>5335</v>
      </c>
      <c r="R490" s="35">
        <v>1</v>
      </c>
      <c r="S490" s="33">
        <f>IFERROR(VLOOKUP(Q490,Materiaal!$A$2:$C$25052,3,FALSE)*R490,0)</f>
        <v>1</v>
      </c>
      <c r="T490" s="34"/>
      <c r="U490" s="35"/>
      <c r="V490" s="33">
        <f>IFERROR(VLOOKUP(T490,Materiaal!$A$2:$C$24556,3,FALSE)*U490,0)</f>
        <v>0</v>
      </c>
      <c r="W490" s="293"/>
      <c r="X490" s="294"/>
      <c r="Y490" s="33"/>
      <c r="Z490" s="293"/>
      <c r="AA490" s="294"/>
      <c r="AB490" s="33"/>
    </row>
    <row r="491" spans="1:28" ht="14.45" hidden="1" outlineLevel="1">
      <c r="A491" s="29" t="s">
        <v>5691</v>
      </c>
      <c r="B491" s="29" t="s">
        <v>5692</v>
      </c>
      <c r="C491" s="256">
        <f t="shared" si="2"/>
        <v>13.923999999999999</v>
      </c>
      <c r="D491" s="32">
        <v>25</v>
      </c>
      <c r="E491" s="34" t="s">
        <v>5448</v>
      </c>
      <c r="F491" s="35">
        <v>1</v>
      </c>
      <c r="G491" s="33">
        <f>IFERROR(VLOOKUP(E491,Materiaal!$A$2:$C$25052,3,FALSE)*F491,0)</f>
        <v>8.8979999999999997</v>
      </c>
      <c r="H491" s="34" t="s">
        <v>5398</v>
      </c>
      <c r="I491" s="35">
        <v>1</v>
      </c>
      <c r="J491" s="33">
        <f>IFERROR(VLOOKUP(H491,Materiaal!$A$2:$C$25052,3,FALSE)*I491,0)</f>
        <v>2.3639999999999999</v>
      </c>
      <c r="K491" s="34" t="s">
        <v>5599</v>
      </c>
      <c r="L491" s="35">
        <v>1</v>
      </c>
      <c r="M491" s="33">
        <f>IFERROR(VLOOKUP(K491,Materiaal!$A$2:$C$25052,3,FALSE)*L491,0)</f>
        <v>1.6619999999999999</v>
      </c>
      <c r="N491" s="34"/>
      <c r="O491" s="35"/>
      <c r="P491" s="33">
        <f>IFERROR(VLOOKUP(N491,Materiaal!$A$2:$C$25052,3,FALSE)*O491,0)</f>
        <v>0</v>
      </c>
      <c r="Q491" s="34" t="s">
        <v>5335</v>
      </c>
      <c r="R491" s="35">
        <v>1</v>
      </c>
      <c r="S491" s="33">
        <f>IFERROR(VLOOKUP(Q491,Materiaal!$A$2:$C$25052,3,FALSE)*R491,0)</f>
        <v>1</v>
      </c>
      <c r="T491" s="34"/>
      <c r="U491" s="35"/>
      <c r="V491" s="33">
        <f>IFERROR(VLOOKUP(T491,Materiaal!$A$2:$C$24556,3,FALSE)*U491,0)</f>
        <v>0</v>
      </c>
      <c r="W491" s="293"/>
      <c r="X491" s="294"/>
      <c r="Y491" s="33"/>
      <c r="Z491" s="293"/>
      <c r="AA491" s="294"/>
      <c r="AB491" s="33"/>
    </row>
    <row r="492" spans="1:28" ht="14.45" hidden="1" outlineLevel="1">
      <c r="A492" s="29" t="s">
        <v>5693</v>
      </c>
      <c r="B492" s="29" t="s">
        <v>5694</v>
      </c>
      <c r="C492" s="256">
        <f t="shared" si="2"/>
        <v>21.614800000000002</v>
      </c>
      <c r="D492" s="32">
        <v>25</v>
      </c>
      <c r="E492" s="34" t="s">
        <v>5448</v>
      </c>
      <c r="F492" s="35">
        <v>1</v>
      </c>
      <c r="G492" s="33">
        <f>IFERROR(VLOOKUP(E492,Materiaal!$A$2:$C$25052,3,FALSE)*F492,0)</f>
        <v>8.8979999999999997</v>
      </c>
      <c r="H492" s="34" t="s">
        <v>5405</v>
      </c>
      <c r="I492" s="35">
        <v>1</v>
      </c>
      <c r="J492" s="33">
        <f>IFERROR(VLOOKUP(H492,Materiaal!$A$2:$C$25052,3,FALSE)*I492,0)</f>
        <v>3.234</v>
      </c>
      <c r="K492" s="34" t="s">
        <v>5599</v>
      </c>
      <c r="L492" s="35">
        <v>1</v>
      </c>
      <c r="M492" s="33">
        <f>IFERROR(VLOOKUP(K492,Materiaal!$A$2:$C$25052,3,FALSE)*L492,0)</f>
        <v>1.6619999999999999</v>
      </c>
      <c r="N492" s="34" t="s">
        <v>5357</v>
      </c>
      <c r="O492" s="35">
        <v>2</v>
      </c>
      <c r="P492" s="33">
        <f>IFERROR(VLOOKUP(N492,Materiaal!$A$2:$C$25052,3,FALSE)*O492,0)</f>
        <v>6.8208000000000002</v>
      </c>
      <c r="Q492" s="34" t="s">
        <v>5335</v>
      </c>
      <c r="R492" s="35">
        <v>1</v>
      </c>
      <c r="S492" s="33">
        <f>IFERROR(VLOOKUP(Q492,Materiaal!$A$2:$C$25052,3,FALSE)*R492,0)</f>
        <v>1</v>
      </c>
      <c r="T492" s="34"/>
      <c r="U492" s="35"/>
      <c r="V492" s="33">
        <f>IFERROR(VLOOKUP(T492,Materiaal!$A$2:$C$24556,3,FALSE)*U492,0)</f>
        <v>0</v>
      </c>
      <c r="W492" s="293"/>
      <c r="X492" s="294"/>
      <c r="Y492" s="33"/>
      <c r="Z492" s="293"/>
      <c r="AA492" s="294"/>
      <c r="AB492" s="33"/>
    </row>
    <row r="493" spans="1:28" ht="14.45" hidden="1" outlineLevel="1">
      <c r="A493" s="29" t="s">
        <v>5695</v>
      </c>
      <c r="B493" s="29" t="s">
        <v>5696</v>
      </c>
      <c r="C493" s="256">
        <f t="shared" si="2"/>
        <v>44.164000000000001</v>
      </c>
      <c r="D493" s="32">
        <v>25</v>
      </c>
      <c r="E493" s="34" t="s">
        <v>5453</v>
      </c>
      <c r="F493" s="35">
        <v>1</v>
      </c>
      <c r="G493" s="33">
        <f>IFERROR(VLOOKUP(E493,Materiaal!$A$2:$C$25052,3,FALSE)*F493,0)</f>
        <v>36.432000000000002</v>
      </c>
      <c r="H493" s="34" t="s">
        <v>5454</v>
      </c>
      <c r="I493" s="35">
        <v>1</v>
      </c>
      <c r="J493" s="33">
        <f>IFERROR(VLOOKUP(H493,Materiaal!$A$2:$C$25052,3,FALSE)*I493,0)</f>
        <v>5.07</v>
      </c>
      <c r="K493" s="34" t="s">
        <v>5599</v>
      </c>
      <c r="L493" s="35">
        <v>1</v>
      </c>
      <c r="M493" s="33">
        <f>IFERROR(VLOOKUP(K493,Materiaal!$A$2:$C$25052,3,FALSE)*L493,0)</f>
        <v>1.6619999999999999</v>
      </c>
      <c r="N493" s="34"/>
      <c r="O493" s="35"/>
      <c r="P493" s="33">
        <f>IFERROR(VLOOKUP(N493,Materiaal!$A$2:$C$25052,3,FALSE)*O493,0)</f>
        <v>0</v>
      </c>
      <c r="Q493" s="34" t="s">
        <v>5335</v>
      </c>
      <c r="R493" s="35">
        <v>1</v>
      </c>
      <c r="S493" s="33">
        <f>IFERROR(VLOOKUP(Q493,Materiaal!$A$2:$C$25052,3,FALSE)*R493,0)</f>
        <v>1</v>
      </c>
      <c r="T493" s="34"/>
      <c r="U493" s="35"/>
      <c r="V493" s="33">
        <f>IFERROR(VLOOKUP(T493,Materiaal!$A$2:$C$24556,3,FALSE)*U493,0)</f>
        <v>0</v>
      </c>
      <c r="W493" s="293"/>
      <c r="X493" s="294"/>
      <c r="Y493" s="33"/>
      <c r="Z493" s="293"/>
      <c r="AA493" s="294"/>
      <c r="AB493" s="33"/>
    </row>
    <row r="494" spans="1:28" ht="14.45" hidden="1" outlineLevel="1">
      <c r="A494" s="29" t="s">
        <v>5697</v>
      </c>
      <c r="B494" s="29" t="s">
        <v>5698</v>
      </c>
      <c r="C494" s="256">
        <f t="shared" si="2"/>
        <v>49.372</v>
      </c>
      <c r="D494" s="32">
        <v>25</v>
      </c>
      <c r="E494" s="34" t="s">
        <v>5457</v>
      </c>
      <c r="F494" s="35">
        <v>1</v>
      </c>
      <c r="G494" s="33">
        <f>IFERROR(VLOOKUP(E494,Materiaal!$A$2:$C$25052,3,FALSE)*F494,0)</f>
        <v>41.64</v>
      </c>
      <c r="H494" s="34" t="s">
        <v>5458</v>
      </c>
      <c r="I494" s="35">
        <v>1</v>
      </c>
      <c r="J494" s="33">
        <f>IFERROR(VLOOKUP(H494,Materiaal!$A$2:$C$25052,3,FALSE)*I494,0)</f>
        <v>5.07</v>
      </c>
      <c r="K494" s="34" t="s">
        <v>5599</v>
      </c>
      <c r="L494" s="35">
        <v>1</v>
      </c>
      <c r="M494" s="33">
        <f>IFERROR(VLOOKUP(K494,Materiaal!$A$2:$C$25052,3,FALSE)*L494,0)</f>
        <v>1.6619999999999999</v>
      </c>
      <c r="N494" s="34"/>
      <c r="O494" s="35"/>
      <c r="P494" s="33">
        <f>IFERROR(VLOOKUP(N494,Materiaal!$A$2:$C$25052,3,FALSE)*O494,0)</f>
        <v>0</v>
      </c>
      <c r="Q494" s="34" t="s">
        <v>5335</v>
      </c>
      <c r="R494" s="35">
        <v>1</v>
      </c>
      <c r="S494" s="33">
        <f>IFERROR(VLOOKUP(Q494,Materiaal!$A$2:$C$25052,3,FALSE)*R494,0)</f>
        <v>1</v>
      </c>
      <c r="T494" s="34"/>
      <c r="U494" s="35"/>
      <c r="V494" s="33">
        <f>IFERROR(VLOOKUP(T494,Materiaal!$A$2:$C$24556,3,FALSE)*U494,0)</f>
        <v>0</v>
      </c>
      <c r="W494" s="293"/>
      <c r="X494" s="294"/>
      <c r="Y494" s="33"/>
      <c r="Z494" s="293"/>
      <c r="AA494" s="294"/>
      <c r="AB494" s="33"/>
    </row>
    <row r="495" spans="1:28" ht="14.45" hidden="1" outlineLevel="1">
      <c r="A495" s="29" t="s">
        <v>5699</v>
      </c>
      <c r="B495" s="29" t="s">
        <v>5700</v>
      </c>
      <c r="C495" s="256">
        <f t="shared" si="2"/>
        <v>63.951999999999998</v>
      </c>
      <c r="D495" s="32">
        <v>30</v>
      </c>
      <c r="E495" s="34" t="s">
        <v>5461</v>
      </c>
      <c r="F495" s="35">
        <v>1</v>
      </c>
      <c r="G495" s="33">
        <f>IFERROR(VLOOKUP(E495,Materiaal!$A$2:$C$25052,3,FALSE)*F495,0)</f>
        <v>56.22</v>
      </c>
      <c r="H495" s="34" t="s">
        <v>5462</v>
      </c>
      <c r="I495" s="35">
        <v>1</v>
      </c>
      <c r="J495" s="33">
        <f>IFERROR(VLOOKUP(H495,Materiaal!$A$2:$C$25052,3,FALSE)*I495,0)</f>
        <v>5.07</v>
      </c>
      <c r="K495" s="34" t="s">
        <v>5599</v>
      </c>
      <c r="L495" s="35">
        <v>1</v>
      </c>
      <c r="M495" s="33">
        <f>IFERROR(VLOOKUP(K495,Materiaal!$A$2:$C$25052,3,FALSE)*L495,0)</f>
        <v>1.6619999999999999</v>
      </c>
      <c r="N495" s="34"/>
      <c r="O495" s="35"/>
      <c r="P495" s="33">
        <f>IFERROR(VLOOKUP(N495,Materiaal!$A$2:$C$25052,3,FALSE)*O495,0)</f>
        <v>0</v>
      </c>
      <c r="Q495" s="34" t="s">
        <v>5335</v>
      </c>
      <c r="R495" s="35">
        <v>1</v>
      </c>
      <c r="S495" s="33">
        <f>IFERROR(VLOOKUP(Q495,Materiaal!$A$2:$C$25052,3,FALSE)*R495,0)</f>
        <v>1</v>
      </c>
      <c r="T495" s="34"/>
      <c r="U495" s="35"/>
      <c r="V495" s="33">
        <f>IFERROR(VLOOKUP(T495,Materiaal!$A$2:$C$24556,3,FALSE)*U495,0)</f>
        <v>0</v>
      </c>
      <c r="W495" s="293"/>
      <c r="X495" s="294"/>
      <c r="Y495" s="33"/>
      <c r="Z495" s="293"/>
      <c r="AA495" s="294"/>
      <c r="AB495" s="33"/>
    </row>
    <row r="496" spans="1:28" ht="14.45" hidden="1" outlineLevel="1">
      <c r="A496" s="29" t="s">
        <v>5701</v>
      </c>
      <c r="B496" s="29" t="s">
        <v>5702</v>
      </c>
      <c r="C496" s="256">
        <f t="shared" si="2"/>
        <v>70.198000000000008</v>
      </c>
      <c r="D496" s="32">
        <v>30</v>
      </c>
      <c r="E496" s="34" t="s">
        <v>5465</v>
      </c>
      <c r="F496" s="35">
        <v>1</v>
      </c>
      <c r="G496" s="33">
        <f>IFERROR(VLOOKUP(E496,Materiaal!$A$2:$C$25052,3,FALSE)*F496,0)</f>
        <v>62.466000000000001</v>
      </c>
      <c r="H496" s="34" t="s">
        <v>5466</v>
      </c>
      <c r="I496" s="35">
        <v>1</v>
      </c>
      <c r="J496" s="33">
        <f>IFERROR(VLOOKUP(H496,Materiaal!$A$2:$C$25052,3,FALSE)*I496,0)</f>
        <v>5.07</v>
      </c>
      <c r="K496" s="34" t="s">
        <v>5599</v>
      </c>
      <c r="L496" s="35">
        <v>1</v>
      </c>
      <c r="M496" s="33">
        <f>IFERROR(VLOOKUP(K496,Materiaal!$A$2:$C$25052,3,FALSE)*L496,0)</f>
        <v>1.6619999999999999</v>
      </c>
      <c r="N496" s="34"/>
      <c r="O496" s="35"/>
      <c r="P496" s="33">
        <f>IFERROR(VLOOKUP(N496,Materiaal!$A$2:$C$25052,3,FALSE)*O496,0)</f>
        <v>0</v>
      </c>
      <c r="Q496" s="34" t="s">
        <v>5335</v>
      </c>
      <c r="R496" s="35">
        <v>1</v>
      </c>
      <c r="S496" s="33">
        <f>IFERROR(VLOOKUP(Q496,Materiaal!$A$2:$C$25052,3,FALSE)*R496,0)</f>
        <v>1</v>
      </c>
      <c r="T496" s="34"/>
      <c r="U496" s="35"/>
      <c r="V496" s="33">
        <f>IFERROR(VLOOKUP(T496,Materiaal!$A$2:$C$24556,3,FALSE)*U496,0)</f>
        <v>0</v>
      </c>
      <c r="W496" s="293"/>
      <c r="X496" s="294"/>
      <c r="Y496" s="33"/>
      <c r="Z496" s="293"/>
      <c r="AA496" s="294"/>
      <c r="AB496" s="33"/>
    </row>
    <row r="497" spans="1:28" ht="14.45" hidden="1" outlineLevel="1">
      <c r="A497" s="29"/>
      <c r="B497" s="29"/>
      <c r="C497" s="256">
        <f t="shared" si="2"/>
        <v>0</v>
      </c>
      <c r="D497" s="32"/>
      <c r="E497" s="34"/>
      <c r="F497" s="35"/>
      <c r="G497" s="33">
        <f>IFERROR(VLOOKUP(E497,Materiaal!$A$2:$C$25052,3,FALSE)*F497,0)</f>
        <v>0</v>
      </c>
      <c r="H497" s="34"/>
      <c r="I497" s="35"/>
      <c r="J497" s="33">
        <f>IFERROR(VLOOKUP(H497,Materiaal!$A$2:$C$25052,3,FALSE)*I497,0)</f>
        <v>0</v>
      </c>
      <c r="K497" s="34"/>
      <c r="L497" s="35"/>
      <c r="M497" s="33">
        <f>IFERROR(VLOOKUP(K497,Materiaal!$A$2:$C$25052,3,FALSE)*L497,0)</f>
        <v>0</v>
      </c>
      <c r="N497" s="34"/>
      <c r="O497" s="35"/>
      <c r="P497" s="33">
        <f>IFERROR(VLOOKUP(N497,Materiaal!$A$2:$C$25052,3,FALSE)*O497,0)</f>
        <v>0</v>
      </c>
      <c r="Q497" s="34"/>
      <c r="R497" s="35"/>
      <c r="S497" s="33">
        <f>IFERROR(VLOOKUP(Q497,Materiaal!$A$2:$C$25052,3,FALSE)*R497,0)</f>
        <v>0</v>
      </c>
      <c r="T497" s="34"/>
      <c r="U497" s="35"/>
      <c r="V497" s="33">
        <f>IFERROR(VLOOKUP(T497,Materiaal!$A$2:$C$24556,3,FALSE)*U497,0)</f>
        <v>0</v>
      </c>
      <c r="W497" s="293"/>
      <c r="X497" s="294"/>
      <c r="Y497" s="33"/>
      <c r="Z497" s="293"/>
      <c r="AA497" s="294"/>
      <c r="AB497" s="33"/>
    </row>
    <row r="498" spans="1:28" ht="14.45" hidden="1" outlineLevel="1">
      <c r="A498" s="29" t="s">
        <v>5703</v>
      </c>
      <c r="B498" s="29" t="s">
        <v>5704</v>
      </c>
      <c r="C498" s="256">
        <f t="shared" si="2"/>
        <v>15.082000000000001</v>
      </c>
      <c r="D498" s="32">
        <v>20</v>
      </c>
      <c r="E498" s="34" t="s">
        <v>5469</v>
      </c>
      <c r="F498" s="35">
        <v>1</v>
      </c>
      <c r="G498" s="33">
        <f>IFERROR(VLOOKUP(E498,Materiaal!$A$2:$C$25052,3,FALSE)*F498,0)</f>
        <v>8.8140000000000001</v>
      </c>
      <c r="H498" s="34" t="s">
        <v>5470</v>
      </c>
      <c r="I498" s="35">
        <v>1</v>
      </c>
      <c r="J498" s="33">
        <f>IFERROR(VLOOKUP(H498,Materiaal!$A$2:$C$25052,3,FALSE)*I498,0)</f>
        <v>3.6059999999999999</v>
      </c>
      <c r="K498" s="34" t="s">
        <v>5599</v>
      </c>
      <c r="L498" s="35">
        <v>1</v>
      </c>
      <c r="M498" s="33">
        <f>IFERROR(VLOOKUP(K498,Materiaal!$A$2:$C$25052,3,FALSE)*L498,0)</f>
        <v>1.6619999999999999</v>
      </c>
      <c r="N498" s="34"/>
      <c r="O498" s="35"/>
      <c r="P498" s="33">
        <f>IFERROR(VLOOKUP(N498,Materiaal!$A$2:$C$25052,3,FALSE)*O498,0)</f>
        <v>0</v>
      </c>
      <c r="Q498" s="34" t="s">
        <v>5335</v>
      </c>
      <c r="R498" s="35">
        <v>1</v>
      </c>
      <c r="S498" s="33">
        <f>IFERROR(VLOOKUP(Q498,Materiaal!$A$2:$C$25052,3,FALSE)*R498,0)</f>
        <v>1</v>
      </c>
      <c r="T498" s="34"/>
      <c r="U498" s="35"/>
      <c r="V498" s="33">
        <f>IFERROR(VLOOKUP(T498,Materiaal!$A$2:$C$24556,3,FALSE)*U498,0)</f>
        <v>0</v>
      </c>
      <c r="W498" s="293"/>
      <c r="X498" s="294"/>
      <c r="Y498" s="33"/>
      <c r="Z498" s="293"/>
      <c r="AA498" s="294"/>
      <c r="AB498" s="33"/>
    </row>
    <row r="499" spans="1:28" ht="14.45" hidden="1" outlineLevel="1">
      <c r="A499" s="29" t="s">
        <v>5705</v>
      </c>
      <c r="B499" s="29" t="s">
        <v>5706</v>
      </c>
      <c r="C499" s="256">
        <f t="shared" si="2"/>
        <v>15.082000000000001</v>
      </c>
      <c r="D499" s="32">
        <v>20</v>
      </c>
      <c r="E499" s="34" t="s">
        <v>5469</v>
      </c>
      <c r="F499" s="35">
        <v>1</v>
      </c>
      <c r="G499" s="33">
        <f>IFERROR(VLOOKUP(E499,Materiaal!$A$2:$C$25052,3,FALSE)*F499,0)</f>
        <v>8.8140000000000001</v>
      </c>
      <c r="H499" s="34" t="s">
        <v>5473</v>
      </c>
      <c r="I499" s="35">
        <v>1</v>
      </c>
      <c r="J499" s="33">
        <f>IFERROR(VLOOKUP(H499,Materiaal!$A$2:$C$25052,3,FALSE)*I499,0)</f>
        <v>3.6059999999999999</v>
      </c>
      <c r="K499" s="34" t="s">
        <v>5599</v>
      </c>
      <c r="L499" s="35">
        <v>1</v>
      </c>
      <c r="M499" s="33">
        <f>IFERROR(VLOOKUP(K499,Materiaal!$A$2:$C$25052,3,FALSE)*L499,0)</f>
        <v>1.6619999999999999</v>
      </c>
      <c r="N499" s="34"/>
      <c r="O499" s="35"/>
      <c r="P499" s="33">
        <f>IFERROR(VLOOKUP(N499,Materiaal!$A$2:$C$25052,3,FALSE)*O499,0)</f>
        <v>0</v>
      </c>
      <c r="Q499" s="34" t="s">
        <v>5335</v>
      </c>
      <c r="R499" s="35">
        <v>1</v>
      </c>
      <c r="S499" s="33">
        <f>IFERROR(VLOOKUP(Q499,Materiaal!$A$2:$C$25052,3,FALSE)*R499,0)</f>
        <v>1</v>
      </c>
      <c r="T499" s="34"/>
      <c r="U499" s="35"/>
      <c r="V499" s="33">
        <f>IFERROR(VLOOKUP(T499,Materiaal!$A$2:$C$24556,3,FALSE)*U499,0)</f>
        <v>0</v>
      </c>
      <c r="W499" s="293"/>
      <c r="X499" s="294"/>
      <c r="Y499" s="33"/>
      <c r="Z499" s="293"/>
      <c r="AA499" s="294"/>
      <c r="AB499" s="33"/>
    </row>
    <row r="500" spans="1:28" ht="14.45" hidden="1" outlineLevel="1">
      <c r="A500" s="29" t="s">
        <v>5707</v>
      </c>
      <c r="B500" s="29" t="s">
        <v>5708</v>
      </c>
      <c r="C500" s="256">
        <f t="shared" si="2"/>
        <v>15.082000000000001</v>
      </c>
      <c r="D500" s="32">
        <v>20</v>
      </c>
      <c r="E500" s="34" t="s">
        <v>5469</v>
      </c>
      <c r="F500" s="35">
        <v>1</v>
      </c>
      <c r="G500" s="33">
        <f>IFERROR(VLOOKUP(E500,Materiaal!$A$2:$C$25052,3,FALSE)*F500,0)</f>
        <v>8.8140000000000001</v>
      </c>
      <c r="H500" s="34" t="s">
        <v>5476</v>
      </c>
      <c r="I500" s="35">
        <v>1</v>
      </c>
      <c r="J500" s="33">
        <f>IFERROR(VLOOKUP(H500,Materiaal!$A$2:$C$25052,3,FALSE)*I500,0)</f>
        <v>3.6059999999999999</v>
      </c>
      <c r="K500" s="34" t="s">
        <v>5599</v>
      </c>
      <c r="L500" s="35">
        <v>1</v>
      </c>
      <c r="M500" s="33">
        <f>IFERROR(VLOOKUP(K500,Materiaal!$A$2:$C$25052,3,FALSE)*L500,0)</f>
        <v>1.6619999999999999</v>
      </c>
      <c r="N500" s="34"/>
      <c r="O500" s="35"/>
      <c r="P500" s="33">
        <f>IFERROR(VLOOKUP(N500,Materiaal!$A$2:$C$25052,3,FALSE)*O500,0)</f>
        <v>0</v>
      </c>
      <c r="Q500" s="34" t="s">
        <v>5335</v>
      </c>
      <c r="R500" s="35">
        <v>1</v>
      </c>
      <c r="S500" s="33">
        <f>IFERROR(VLOOKUP(Q500,Materiaal!$A$2:$C$25052,3,FALSE)*R500,0)</f>
        <v>1</v>
      </c>
      <c r="T500" s="34"/>
      <c r="U500" s="35"/>
      <c r="V500" s="33">
        <f>IFERROR(VLOOKUP(T500,Materiaal!$A$2:$C$24556,3,FALSE)*U500,0)</f>
        <v>0</v>
      </c>
      <c r="W500" s="293"/>
      <c r="X500" s="294"/>
      <c r="Y500" s="33"/>
      <c r="Z500" s="293"/>
      <c r="AA500" s="294"/>
      <c r="AB500" s="33"/>
    </row>
    <row r="501" spans="1:28" ht="14.45" hidden="1" outlineLevel="1">
      <c r="A501" s="29"/>
      <c r="B501" s="29"/>
      <c r="C501" s="256">
        <f t="shared" si="2"/>
        <v>0</v>
      </c>
      <c r="D501" s="32"/>
      <c r="E501" s="34"/>
      <c r="F501" s="35"/>
      <c r="G501" s="33">
        <f>IFERROR(VLOOKUP(E501,Materiaal!$A$2:$C$25052,3,FALSE)*F501,0)</f>
        <v>0</v>
      </c>
      <c r="H501" s="34"/>
      <c r="I501" s="35"/>
      <c r="J501" s="33">
        <f>IFERROR(VLOOKUP(H501,Materiaal!$A$2:$C$25052,3,FALSE)*I501,0)</f>
        <v>0</v>
      </c>
      <c r="K501" s="34"/>
      <c r="L501" s="35"/>
      <c r="M501" s="33">
        <f>IFERROR(VLOOKUP(K501,Materiaal!$A$2:$C$25052,3,FALSE)*L501,0)</f>
        <v>0</v>
      </c>
      <c r="N501" s="34"/>
      <c r="O501" s="35"/>
      <c r="P501" s="33">
        <f>IFERROR(VLOOKUP(N501,Materiaal!$A$2:$C$25052,3,FALSE)*O501,0)</f>
        <v>0</v>
      </c>
      <c r="Q501" s="34"/>
      <c r="R501" s="35"/>
      <c r="S501" s="33">
        <f>IFERROR(VLOOKUP(Q501,Materiaal!$A$2:$C$25052,3,FALSE)*R501,0)</f>
        <v>0</v>
      </c>
      <c r="T501" s="34"/>
      <c r="U501" s="35"/>
      <c r="V501" s="33">
        <f>IFERROR(VLOOKUP(T501,Materiaal!$A$2:$C$24556,3,FALSE)*U501,0)</f>
        <v>0</v>
      </c>
      <c r="W501" s="293"/>
      <c r="X501" s="294"/>
      <c r="Y501" s="33"/>
      <c r="Z501" s="293"/>
      <c r="AA501" s="294"/>
      <c r="AB501" s="33"/>
    </row>
    <row r="502" spans="1:28" ht="14.45" hidden="1" outlineLevel="1">
      <c r="A502" s="29" t="s">
        <v>5709</v>
      </c>
      <c r="B502" s="29" t="s">
        <v>5710</v>
      </c>
      <c r="C502" s="256">
        <f t="shared" si="2"/>
        <v>109.32220000000001</v>
      </c>
      <c r="D502" s="32">
        <v>25</v>
      </c>
      <c r="E502" s="34"/>
      <c r="F502" s="35">
        <v>0</v>
      </c>
      <c r="G502" s="33">
        <f>IFERROR(VLOOKUP(E502,Materiaal!$A$2:$C$25052,3,FALSE)*F502,0)</f>
        <v>0</v>
      </c>
      <c r="H502" s="34" t="s">
        <v>5479</v>
      </c>
      <c r="I502" s="35">
        <v>1</v>
      </c>
      <c r="J502" s="33">
        <f>IFERROR(VLOOKUP(H502,Materiaal!$A$2:$C$25052,3,FALSE)*I502,0)</f>
        <v>106.6602</v>
      </c>
      <c r="K502" s="34" t="s">
        <v>5599</v>
      </c>
      <c r="L502" s="35">
        <v>1</v>
      </c>
      <c r="M502" s="33">
        <f>IFERROR(VLOOKUP(K502,Materiaal!$A$2:$C$25052,3,FALSE)*L502,0)</f>
        <v>1.6619999999999999</v>
      </c>
      <c r="N502" s="34"/>
      <c r="O502" s="35"/>
      <c r="P502" s="33">
        <f>IFERROR(VLOOKUP(N502,Materiaal!$A$2:$C$25052,3,FALSE)*O502,0)</f>
        <v>0</v>
      </c>
      <c r="Q502" s="34" t="s">
        <v>5335</v>
      </c>
      <c r="R502" s="35">
        <v>1</v>
      </c>
      <c r="S502" s="33">
        <f>IFERROR(VLOOKUP(Q502,Materiaal!$A$2:$C$25052,3,FALSE)*R502,0)</f>
        <v>1</v>
      </c>
      <c r="T502" s="34"/>
      <c r="U502" s="35"/>
      <c r="V502" s="33">
        <f>IFERROR(VLOOKUP(T502,Materiaal!$A$2:$C$24556,3,FALSE)*U502,0)</f>
        <v>0</v>
      </c>
      <c r="W502" s="293"/>
      <c r="X502" s="294"/>
      <c r="Y502" s="33"/>
      <c r="Z502" s="293"/>
      <c r="AA502" s="294"/>
      <c r="AB502" s="33"/>
    </row>
    <row r="503" spans="1:28" ht="14.45" hidden="1" outlineLevel="1">
      <c r="A503" s="29" t="s">
        <v>5711</v>
      </c>
      <c r="B503" s="29" t="s">
        <v>5712</v>
      </c>
      <c r="C503" s="256">
        <f t="shared" si="2"/>
        <v>63.616299999999995</v>
      </c>
      <c r="D503" s="32">
        <v>30</v>
      </c>
      <c r="E503" s="34" t="s">
        <v>5482</v>
      </c>
      <c r="F503" s="35">
        <v>1</v>
      </c>
      <c r="G503" s="33">
        <f>IFERROR(VLOOKUP(E503,Materiaal!$A$2:$C$25052,3,FALSE)*F503,0)</f>
        <v>58.275399999999998</v>
      </c>
      <c r="H503" s="34" t="s">
        <v>5483</v>
      </c>
      <c r="I503" s="35">
        <v>1</v>
      </c>
      <c r="J503" s="33">
        <f>IFERROR(VLOOKUP(H503,Materiaal!$A$2:$C$25052,3,FALSE)*I503,0)</f>
        <v>2.6789000000000001</v>
      </c>
      <c r="K503" s="34" t="s">
        <v>5599</v>
      </c>
      <c r="L503" s="35">
        <v>1</v>
      </c>
      <c r="M503" s="33">
        <f>IFERROR(VLOOKUP(K503,Materiaal!$A$2:$C$25052,3,FALSE)*L503,0)</f>
        <v>1.6619999999999999</v>
      </c>
      <c r="N503" s="34"/>
      <c r="O503" s="35"/>
      <c r="P503" s="33">
        <f>IFERROR(VLOOKUP(N503,Materiaal!$A$2:$C$25052,3,FALSE)*O503,0)</f>
        <v>0</v>
      </c>
      <c r="Q503" s="34" t="s">
        <v>5335</v>
      </c>
      <c r="R503" s="35">
        <v>1</v>
      </c>
      <c r="S503" s="33">
        <f>IFERROR(VLOOKUP(Q503,Materiaal!$A$2:$C$25052,3,FALSE)*R503,0)</f>
        <v>1</v>
      </c>
      <c r="T503" s="34"/>
      <c r="U503" s="35"/>
      <c r="V503" s="33">
        <f>IFERROR(VLOOKUP(T503,Materiaal!$A$2:$C$24556,3,FALSE)*U503,0)</f>
        <v>0</v>
      </c>
      <c r="W503" s="293"/>
      <c r="X503" s="294"/>
      <c r="Y503" s="33"/>
      <c r="Z503" s="293"/>
      <c r="AA503" s="294"/>
      <c r="AB503" s="33"/>
    </row>
    <row r="504" spans="1:28" ht="14.45" hidden="1" outlineLevel="1">
      <c r="A504" s="29" t="s">
        <v>5713</v>
      </c>
      <c r="B504" s="29" t="s">
        <v>5714</v>
      </c>
      <c r="C504" s="256">
        <f t="shared" si="2"/>
        <v>29.995099999999997</v>
      </c>
      <c r="D504" s="32">
        <v>30</v>
      </c>
      <c r="E504" s="34" t="s">
        <v>5486</v>
      </c>
      <c r="F504" s="35">
        <v>1</v>
      </c>
      <c r="G504" s="33">
        <f>IFERROR(VLOOKUP(E504,Materiaal!$A$2:$C$25052,3,FALSE)*F504,0)</f>
        <v>24.654199999999999</v>
      </c>
      <c r="H504" s="34" t="s">
        <v>5483</v>
      </c>
      <c r="I504" s="35">
        <v>1</v>
      </c>
      <c r="J504" s="33">
        <f>IFERROR(VLOOKUP(H504,Materiaal!$A$2:$C$25052,3,FALSE)*I504,0)</f>
        <v>2.6789000000000001</v>
      </c>
      <c r="K504" s="34" t="s">
        <v>5599</v>
      </c>
      <c r="L504" s="35">
        <v>1</v>
      </c>
      <c r="M504" s="33">
        <f>IFERROR(VLOOKUP(K504,Materiaal!$A$2:$C$25052,3,FALSE)*L504,0)</f>
        <v>1.6619999999999999</v>
      </c>
      <c r="N504" s="34"/>
      <c r="O504" s="35"/>
      <c r="P504" s="33">
        <f>IFERROR(VLOOKUP(N504,Materiaal!$A$2:$C$25052,3,FALSE)*O504,0)</f>
        <v>0</v>
      </c>
      <c r="Q504" s="34" t="s">
        <v>5335</v>
      </c>
      <c r="R504" s="35">
        <v>1</v>
      </c>
      <c r="S504" s="33">
        <f>IFERROR(VLOOKUP(Q504,Materiaal!$A$2:$C$25052,3,FALSE)*R504,0)</f>
        <v>1</v>
      </c>
      <c r="T504" s="34"/>
      <c r="U504" s="35"/>
      <c r="V504" s="33">
        <f>IFERROR(VLOOKUP(T504,Materiaal!$A$2:$C$24556,3,FALSE)*U504,0)</f>
        <v>0</v>
      </c>
      <c r="W504" s="293"/>
      <c r="X504" s="294"/>
      <c r="Y504" s="33"/>
      <c r="Z504" s="293"/>
      <c r="AA504" s="294"/>
      <c r="AB504" s="33"/>
    </row>
    <row r="505" spans="1:28" ht="14.45" hidden="1" outlineLevel="1">
      <c r="A505" s="29" t="s">
        <v>5715</v>
      </c>
      <c r="B505" s="29" t="s">
        <v>5716</v>
      </c>
      <c r="C505" s="256">
        <f t="shared" si="2"/>
        <v>62.620699999999999</v>
      </c>
      <c r="D505" s="32">
        <v>30</v>
      </c>
      <c r="E505" s="34" t="s">
        <v>5489</v>
      </c>
      <c r="F505" s="35">
        <v>1</v>
      </c>
      <c r="G505" s="33">
        <f>IFERROR(VLOOKUP(E505,Materiaal!$A$2:$C$25052,3,FALSE)*F505,0)</f>
        <v>58.2819</v>
      </c>
      <c r="H505" s="34" t="s">
        <v>5490</v>
      </c>
      <c r="I505" s="35">
        <v>1</v>
      </c>
      <c r="J505" s="33">
        <f>IFERROR(VLOOKUP(H505,Materiaal!$A$2:$C$25052,3,FALSE)*I505,0)</f>
        <v>1.6768000000000001</v>
      </c>
      <c r="K505" s="34" t="s">
        <v>5599</v>
      </c>
      <c r="L505" s="35">
        <v>1</v>
      </c>
      <c r="M505" s="33">
        <f>IFERROR(VLOOKUP(K505,Materiaal!$A$2:$C$25052,3,FALSE)*L505,0)</f>
        <v>1.6619999999999999</v>
      </c>
      <c r="N505" s="34"/>
      <c r="O505" s="35"/>
      <c r="P505" s="33">
        <f>IFERROR(VLOOKUP(N505,Materiaal!$A$2:$C$25052,3,FALSE)*O505,0)</f>
        <v>0</v>
      </c>
      <c r="Q505" s="34" t="s">
        <v>5335</v>
      </c>
      <c r="R505" s="35">
        <v>1</v>
      </c>
      <c r="S505" s="33">
        <f>IFERROR(VLOOKUP(Q505,Materiaal!$A$2:$C$25052,3,FALSE)*R505,0)</f>
        <v>1</v>
      </c>
      <c r="T505" s="34"/>
      <c r="U505" s="35"/>
      <c r="V505" s="33">
        <f>IFERROR(VLOOKUP(T505,Materiaal!$A$2:$C$24556,3,FALSE)*U505,0)</f>
        <v>0</v>
      </c>
      <c r="W505" s="293"/>
      <c r="X505" s="294"/>
      <c r="Y505" s="33"/>
      <c r="Z505" s="293"/>
      <c r="AA505" s="294"/>
      <c r="AB505" s="33"/>
    </row>
    <row r="506" spans="1:28" ht="14.45" hidden="1" outlineLevel="1">
      <c r="A506" s="29"/>
      <c r="B506" s="29"/>
      <c r="C506" s="256">
        <f t="shared" si="2"/>
        <v>0</v>
      </c>
      <c r="D506" s="32"/>
      <c r="E506" s="34"/>
      <c r="F506" s="35"/>
      <c r="G506" s="33">
        <f>IFERROR(VLOOKUP(E506,Materiaal!$A$2:$C$25052,3,FALSE)*F506,0)</f>
        <v>0</v>
      </c>
      <c r="H506" s="34"/>
      <c r="I506" s="35"/>
      <c r="J506" s="33">
        <f>IFERROR(VLOOKUP(H506,Materiaal!$A$2:$C$25052,3,FALSE)*I506,0)</f>
        <v>0</v>
      </c>
      <c r="K506" s="34"/>
      <c r="L506" s="35"/>
      <c r="M506" s="33">
        <f>IFERROR(VLOOKUP(K506,Materiaal!$A$2:$C$25052,3,FALSE)*L506,0)</f>
        <v>0</v>
      </c>
      <c r="N506" s="34"/>
      <c r="O506" s="35"/>
      <c r="P506" s="33">
        <f>IFERROR(VLOOKUP(N506,Materiaal!$A$2:$C$25052,3,FALSE)*O506,0)</f>
        <v>0</v>
      </c>
      <c r="Q506" s="34"/>
      <c r="R506" s="35"/>
      <c r="S506" s="33">
        <f>IFERROR(VLOOKUP(Q506,Materiaal!$A$2:$C$25052,3,FALSE)*R506,0)</f>
        <v>0</v>
      </c>
      <c r="T506" s="34"/>
      <c r="U506" s="35"/>
      <c r="V506" s="33">
        <f>IFERROR(VLOOKUP(T506,Materiaal!$A$2:$C$24556,3,FALSE)*U506,0)</f>
        <v>0</v>
      </c>
      <c r="W506" s="293"/>
      <c r="X506" s="294"/>
      <c r="Y506" s="33"/>
      <c r="Z506" s="293"/>
      <c r="AA506" s="294"/>
      <c r="AB506" s="33"/>
    </row>
    <row r="507" spans="1:28" ht="14.45" hidden="1" outlineLevel="1">
      <c r="A507" s="29" t="s">
        <v>5717</v>
      </c>
      <c r="B507" s="29" t="s">
        <v>5718</v>
      </c>
      <c r="C507" s="256">
        <f t="shared" si="2"/>
        <v>5.4051999999999998</v>
      </c>
      <c r="D507" s="32">
        <v>15</v>
      </c>
      <c r="E507" s="34" t="s">
        <v>5493</v>
      </c>
      <c r="F507" s="35">
        <v>1</v>
      </c>
      <c r="G507" s="33">
        <f>IFERROR(VLOOKUP(E507,Materiaal!$A$2:$C$25052,3,FALSE)*F507,0)</f>
        <v>1.0751999999999999</v>
      </c>
      <c r="H507" s="34" t="s">
        <v>5494</v>
      </c>
      <c r="I507" s="35">
        <v>1</v>
      </c>
      <c r="J507" s="33">
        <f>IFERROR(VLOOKUP(H507,Materiaal!$A$2:$C$25052,3,FALSE)*I507,0)</f>
        <v>1.6679999999999999</v>
      </c>
      <c r="K507" s="34" t="s">
        <v>5599</v>
      </c>
      <c r="L507" s="35">
        <v>1</v>
      </c>
      <c r="M507" s="33">
        <f>IFERROR(VLOOKUP(K507,Materiaal!$A$2:$C$25052,3,FALSE)*L507,0)</f>
        <v>1.6619999999999999</v>
      </c>
      <c r="N507" s="34"/>
      <c r="O507" s="35"/>
      <c r="P507" s="33">
        <f>IFERROR(VLOOKUP(N507,Materiaal!$A$2:$C$25052,3,FALSE)*O507,0)</f>
        <v>0</v>
      </c>
      <c r="Q507" s="34" t="s">
        <v>5335</v>
      </c>
      <c r="R507" s="35">
        <v>1</v>
      </c>
      <c r="S507" s="33">
        <f>IFERROR(VLOOKUP(Q507,Materiaal!$A$2:$C$25052,3,FALSE)*R507,0)</f>
        <v>1</v>
      </c>
      <c r="T507" s="34"/>
      <c r="U507" s="35"/>
      <c r="V507" s="33">
        <f>IFERROR(VLOOKUP(T507,Materiaal!$A$2:$C$24556,3,FALSE)*U507,0)</f>
        <v>0</v>
      </c>
      <c r="W507" s="293"/>
      <c r="X507" s="294"/>
      <c r="Y507" s="33"/>
      <c r="Z507" s="293"/>
      <c r="AA507" s="294"/>
      <c r="AB507" s="33"/>
    </row>
    <row r="508" spans="1:28" ht="14.45" hidden="1" outlineLevel="1">
      <c r="A508" s="29" t="s">
        <v>5719</v>
      </c>
      <c r="B508" s="29" t="s">
        <v>5720</v>
      </c>
      <c r="C508" s="256">
        <f t="shared" si="2"/>
        <v>6.43</v>
      </c>
      <c r="D508" s="32">
        <v>15</v>
      </c>
      <c r="E508" s="34" t="s">
        <v>5497</v>
      </c>
      <c r="F508" s="35">
        <v>1</v>
      </c>
      <c r="G508" s="33">
        <f>IFERROR(VLOOKUP(E508,Materiaal!$A$2:$C$25052,3,FALSE)*F508,0)</f>
        <v>2.8380000000000001</v>
      </c>
      <c r="H508" s="34" t="s">
        <v>5498</v>
      </c>
      <c r="I508" s="35">
        <v>1</v>
      </c>
      <c r="J508" s="33">
        <f>IFERROR(VLOOKUP(H508,Materiaal!$A$2:$C$25052,3,FALSE)*I508,0)</f>
        <v>0.93</v>
      </c>
      <c r="K508" s="34" t="s">
        <v>5599</v>
      </c>
      <c r="L508" s="35">
        <v>1</v>
      </c>
      <c r="M508" s="33">
        <f>IFERROR(VLOOKUP(K508,Materiaal!$A$2:$C$25052,3,FALSE)*L508,0)</f>
        <v>1.6619999999999999</v>
      </c>
      <c r="N508" s="34"/>
      <c r="O508" s="35"/>
      <c r="P508" s="33">
        <f>IFERROR(VLOOKUP(N508,Materiaal!$A$2:$C$25052,3,FALSE)*O508,0)</f>
        <v>0</v>
      </c>
      <c r="Q508" s="34" t="s">
        <v>5335</v>
      </c>
      <c r="R508" s="35">
        <v>1</v>
      </c>
      <c r="S508" s="33">
        <f>IFERROR(VLOOKUP(Q508,Materiaal!$A$2:$C$25052,3,FALSE)*R508,0)</f>
        <v>1</v>
      </c>
      <c r="T508" s="34"/>
      <c r="U508" s="35"/>
      <c r="V508" s="33">
        <f>IFERROR(VLOOKUP(T508,Materiaal!$A$2:$C$24556,3,FALSE)*U508,0)</f>
        <v>0</v>
      </c>
      <c r="W508" s="293"/>
      <c r="X508" s="294"/>
      <c r="Y508" s="33"/>
      <c r="Z508" s="293"/>
      <c r="AA508" s="294"/>
      <c r="AB508" s="33"/>
    </row>
    <row r="509" spans="1:28" ht="14.45" hidden="1" outlineLevel="1">
      <c r="A509" s="29"/>
      <c r="B509" s="29"/>
      <c r="C509" s="256">
        <f t="shared" si="2"/>
        <v>0</v>
      </c>
      <c r="D509" s="32"/>
      <c r="E509" s="34"/>
      <c r="F509" s="35"/>
      <c r="G509" s="33">
        <f>IFERROR(VLOOKUP(E509,Materiaal!$A$2:$C$25052,3,FALSE)*F509,0)</f>
        <v>0</v>
      </c>
      <c r="H509" s="34"/>
      <c r="I509" s="35"/>
      <c r="J509" s="33">
        <f>IFERROR(VLOOKUP(H509,Materiaal!$A$2:$C$25052,3,FALSE)*I509,0)</f>
        <v>0</v>
      </c>
      <c r="K509" s="34"/>
      <c r="L509" s="35"/>
      <c r="M509" s="33">
        <f>IFERROR(VLOOKUP(K509,Materiaal!$A$2:$C$25052,3,FALSE)*L509,0)</f>
        <v>0</v>
      </c>
      <c r="N509" s="34"/>
      <c r="O509" s="35"/>
      <c r="P509" s="33">
        <f>IFERROR(VLOOKUP(N509,Materiaal!$A$2:$C$25052,3,FALSE)*O509,0)</f>
        <v>0</v>
      </c>
      <c r="Q509" s="34"/>
      <c r="R509" s="35"/>
      <c r="S509" s="33">
        <f>IFERROR(VLOOKUP(Q509,Materiaal!$A$2:$C$25052,3,FALSE)*R509,0)</f>
        <v>0</v>
      </c>
      <c r="T509" s="34"/>
      <c r="U509" s="35"/>
      <c r="V509" s="33">
        <f>IFERROR(VLOOKUP(T509,Materiaal!$A$2:$C$24556,3,FALSE)*U509,0)</f>
        <v>0</v>
      </c>
      <c r="W509" s="293"/>
      <c r="X509" s="294"/>
      <c r="Y509" s="33"/>
      <c r="Z509" s="293"/>
      <c r="AA509" s="294"/>
      <c r="AB509" s="33"/>
    </row>
    <row r="510" spans="1:28" ht="14.45" hidden="1" outlineLevel="1">
      <c r="A510" s="29" t="s">
        <v>5721</v>
      </c>
      <c r="B510" s="29" t="s">
        <v>5722</v>
      </c>
      <c r="C510" s="256">
        <f t="shared" si="2"/>
        <v>14.982199999999999</v>
      </c>
      <c r="D510" s="32">
        <v>25</v>
      </c>
      <c r="E510" s="34" t="s">
        <v>5493</v>
      </c>
      <c r="F510" s="35">
        <v>1</v>
      </c>
      <c r="G510" s="33">
        <f>IFERROR(VLOOKUP(E510,Materiaal!$A$2:$C$25052,3,FALSE)*F510,0)</f>
        <v>1.0751999999999999</v>
      </c>
      <c r="H510" s="34">
        <v>78751</v>
      </c>
      <c r="I510" s="35">
        <v>1</v>
      </c>
      <c r="J510" s="33">
        <f>IFERROR(VLOOKUP(H510,Materiaal!$A$2:$C$25052,3,FALSE)*I510,0)</f>
        <v>11.244999999999999</v>
      </c>
      <c r="K510" s="34" t="s">
        <v>5599</v>
      </c>
      <c r="L510" s="35">
        <v>1</v>
      </c>
      <c r="M510" s="33">
        <f>IFERROR(VLOOKUP(K510,Materiaal!$A$2:$C$25052,3,FALSE)*L510,0)</f>
        <v>1.6619999999999999</v>
      </c>
      <c r="N510" s="34"/>
      <c r="O510" s="35"/>
      <c r="P510" s="33">
        <f>IFERROR(VLOOKUP(N510,Materiaal!$A$2:$C$25052,3,FALSE)*O510,0)</f>
        <v>0</v>
      </c>
      <c r="Q510" s="34" t="s">
        <v>5335</v>
      </c>
      <c r="R510" s="35">
        <v>1</v>
      </c>
      <c r="S510" s="33">
        <f>IFERROR(VLOOKUP(Q510,Materiaal!$A$2:$C$25052,3,FALSE)*R510,0)</f>
        <v>1</v>
      </c>
      <c r="T510" s="34"/>
      <c r="U510" s="35"/>
      <c r="V510" s="33">
        <f>IFERROR(VLOOKUP(T510,Materiaal!$A$2:$C$24556,3,FALSE)*U510,0)</f>
        <v>0</v>
      </c>
      <c r="W510" s="293"/>
      <c r="X510" s="294"/>
      <c r="Y510" s="33"/>
      <c r="Z510" s="293"/>
      <c r="AA510" s="294"/>
      <c r="AB510" s="33"/>
    </row>
    <row r="511" spans="1:28" ht="14.45" hidden="1" outlineLevel="1">
      <c r="A511" s="29" t="s">
        <v>5723</v>
      </c>
      <c r="B511" s="29" t="s">
        <v>5724</v>
      </c>
      <c r="C511" s="256">
        <f t="shared" si="2"/>
        <v>41.536000000000001</v>
      </c>
      <c r="D511" s="32">
        <v>25</v>
      </c>
      <c r="E511" s="34" t="s">
        <v>5493</v>
      </c>
      <c r="F511" s="35">
        <v>1</v>
      </c>
      <c r="G511" s="33">
        <f>IFERROR(VLOOKUP(E511,Materiaal!$A$2:$C$25052,3,FALSE)*F511,0)</f>
        <v>1.0751999999999999</v>
      </c>
      <c r="H511" s="34">
        <v>78755</v>
      </c>
      <c r="I511" s="35">
        <v>1</v>
      </c>
      <c r="J511" s="33">
        <f>IFERROR(VLOOKUP(H511,Materiaal!$A$2:$C$25052,3,FALSE)*I511,0)</f>
        <v>37.7988</v>
      </c>
      <c r="K511" s="34" t="s">
        <v>5599</v>
      </c>
      <c r="L511" s="35">
        <v>1</v>
      </c>
      <c r="M511" s="33">
        <f>IFERROR(VLOOKUP(K511,Materiaal!$A$2:$C$25052,3,FALSE)*L511,0)</f>
        <v>1.6619999999999999</v>
      </c>
      <c r="N511" s="34"/>
      <c r="O511" s="35"/>
      <c r="P511" s="33"/>
      <c r="Q511" s="34" t="s">
        <v>5335</v>
      </c>
      <c r="R511" s="35">
        <v>1</v>
      </c>
      <c r="S511" s="33">
        <f>IFERROR(VLOOKUP(Q511,Materiaal!$A$2:$C$25052,3,FALSE)*R511,0)</f>
        <v>1</v>
      </c>
      <c r="T511" s="34"/>
      <c r="U511" s="35"/>
      <c r="V511" s="33">
        <f>IFERROR(VLOOKUP(T511,Materiaal!$A$2:$C$24556,3,FALSE)*U511,0)</f>
        <v>0</v>
      </c>
      <c r="W511" s="293"/>
      <c r="X511" s="294"/>
      <c r="Y511" s="33"/>
      <c r="Z511" s="293"/>
      <c r="AA511" s="294"/>
      <c r="AB511" s="33"/>
    </row>
    <row r="512" spans="1:28" ht="14.45" hidden="1" outlineLevel="1">
      <c r="A512" s="29" t="s">
        <v>5725</v>
      </c>
      <c r="B512" s="29" t="s">
        <v>5726</v>
      </c>
      <c r="C512" s="256">
        <f t="shared" si="2"/>
        <v>41.536000000000001</v>
      </c>
      <c r="D512" s="32">
        <v>25</v>
      </c>
      <c r="E512" s="34" t="s">
        <v>5493</v>
      </c>
      <c r="F512" s="35">
        <v>1</v>
      </c>
      <c r="G512" s="33">
        <f>IFERROR(VLOOKUP(E512,Materiaal!$A$2:$C$25052,3,FALSE)*F512,0)</f>
        <v>1.0751999999999999</v>
      </c>
      <c r="H512" s="34">
        <v>78756</v>
      </c>
      <c r="I512" s="35">
        <v>1</v>
      </c>
      <c r="J512" s="33">
        <f>IFERROR(VLOOKUP(H512,Materiaal!$A$2:$C$25052,3,FALSE)*I512,0)</f>
        <v>37.7988</v>
      </c>
      <c r="K512" s="34" t="s">
        <v>5599</v>
      </c>
      <c r="L512" s="35">
        <v>1</v>
      </c>
      <c r="M512" s="33">
        <f>IFERROR(VLOOKUP(K512,Materiaal!$A$2:$C$25052,3,FALSE)*L512,0)</f>
        <v>1.6619999999999999</v>
      </c>
      <c r="N512" s="34"/>
      <c r="O512" s="35"/>
      <c r="P512" s="33"/>
      <c r="Q512" s="34" t="s">
        <v>5335</v>
      </c>
      <c r="R512" s="35">
        <v>1</v>
      </c>
      <c r="S512" s="33">
        <f>IFERROR(VLOOKUP(Q512,Materiaal!$A$2:$C$25052,3,FALSE)*R512,0)</f>
        <v>1</v>
      </c>
      <c r="T512" s="34"/>
      <c r="U512" s="35"/>
      <c r="V512" s="33">
        <f>IFERROR(VLOOKUP(T512,Materiaal!$A$2:$C$24556,3,FALSE)*U512,0)</f>
        <v>0</v>
      </c>
      <c r="W512" s="293"/>
      <c r="X512" s="294"/>
      <c r="Y512" s="33"/>
      <c r="Z512" s="293"/>
      <c r="AA512" s="294"/>
      <c r="AB512" s="33"/>
    </row>
    <row r="513" spans="1:28" ht="14.45" hidden="1" outlineLevel="1">
      <c r="A513" s="29" t="s">
        <v>5727</v>
      </c>
      <c r="B513" s="29" t="s">
        <v>5728</v>
      </c>
      <c r="C513" s="256">
        <f t="shared" si="2"/>
        <v>40.802800000000005</v>
      </c>
      <c r="D513" s="32">
        <v>25</v>
      </c>
      <c r="E513" s="34" t="s">
        <v>5493</v>
      </c>
      <c r="F513" s="35">
        <v>1</v>
      </c>
      <c r="G513" s="33">
        <f>IFERROR(VLOOKUP(E513,Materiaal!$A$2:$C$25052,3,FALSE)*F513,0)</f>
        <v>1.0751999999999999</v>
      </c>
      <c r="H513" s="34">
        <v>78779</v>
      </c>
      <c r="I513" s="35">
        <v>1</v>
      </c>
      <c r="J513" s="33">
        <f>IFERROR(VLOOKUP(H513,Materiaal!$A$2:$C$25052,3,FALSE)*I513,0)</f>
        <v>37.065600000000003</v>
      </c>
      <c r="K513" s="34" t="s">
        <v>5599</v>
      </c>
      <c r="L513" s="35">
        <v>1</v>
      </c>
      <c r="M513" s="33">
        <f>IFERROR(VLOOKUP(K513,Materiaal!$A$2:$C$25052,3,FALSE)*L513,0)</f>
        <v>1.6619999999999999</v>
      </c>
      <c r="N513" s="34"/>
      <c r="O513" s="35"/>
      <c r="P513" s="33"/>
      <c r="Q513" s="34" t="s">
        <v>5335</v>
      </c>
      <c r="R513" s="35">
        <v>1</v>
      </c>
      <c r="S513" s="33">
        <f>IFERROR(VLOOKUP(Q513,Materiaal!$A$2:$C$25052,3,FALSE)*R513,0)</f>
        <v>1</v>
      </c>
      <c r="T513" s="34"/>
      <c r="U513" s="35"/>
      <c r="V513" s="33">
        <f>IFERROR(VLOOKUP(T513,Materiaal!$A$2:$C$24556,3,FALSE)*U513,0)</f>
        <v>0</v>
      </c>
      <c r="W513" s="293"/>
      <c r="X513" s="294"/>
      <c r="Y513" s="33"/>
      <c r="Z513" s="293"/>
      <c r="AA513" s="294"/>
      <c r="AB513" s="33"/>
    </row>
    <row r="514" spans="1:28" ht="14.45" hidden="1" outlineLevel="1">
      <c r="A514" s="29" t="s">
        <v>5729</v>
      </c>
      <c r="B514" s="29" t="s">
        <v>5730</v>
      </c>
      <c r="C514" s="256">
        <f t="shared" si="2"/>
        <v>14.247999999999998</v>
      </c>
      <c r="D514" s="32">
        <v>20</v>
      </c>
      <c r="E514" s="34" t="s">
        <v>5509</v>
      </c>
      <c r="F514" s="35">
        <v>1</v>
      </c>
      <c r="G514" s="33">
        <f>IFERROR(VLOOKUP(E514,Materiaal!$A$2:$C$25052,3,FALSE)*F514,0)</f>
        <v>9.4499999999999993</v>
      </c>
      <c r="H514" s="34" t="s">
        <v>5510</v>
      </c>
      <c r="I514" s="35">
        <v>1</v>
      </c>
      <c r="J514" s="33">
        <f>IFERROR(VLOOKUP(H514,Materiaal!$A$2:$C$25052,3,FALSE)*I514,0)</f>
        <v>2.1360000000000001</v>
      </c>
      <c r="K514" s="34" t="s">
        <v>5599</v>
      </c>
      <c r="L514" s="35">
        <v>1</v>
      </c>
      <c r="M514" s="33">
        <f>IFERROR(VLOOKUP(K514,Materiaal!$A$2:$C$25052,3,FALSE)*L514,0)</f>
        <v>1.6619999999999999</v>
      </c>
      <c r="N514" s="34"/>
      <c r="O514" s="35"/>
      <c r="P514" s="33">
        <f>IFERROR(VLOOKUP(N514,Materiaal!$A$2:$C$25052,3,FALSE)*O514,0)</f>
        <v>0</v>
      </c>
      <c r="Q514" s="34" t="s">
        <v>5335</v>
      </c>
      <c r="R514" s="35">
        <v>1</v>
      </c>
      <c r="S514" s="33">
        <f>IFERROR(VLOOKUP(Q514,Materiaal!$A$2:$C$25052,3,FALSE)*R514,0)</f>
        <v>1</v>
      </c>
      <c r="T514" s="34"/>
      <c r="U514" s="35"/>
      <c r="V514" s="33">
        <f>IFERROR(VLOOKUP(T514,Materiaal!$A$2:$C$24556,3,FALSE)*U514,0)</f>
        <v>0</v>
      </c>
      <c r="W514" s="293"/>
      <c r="X514" s="294"/>
      <c r="Y514" s="33"/>
      <c r="Z514" s="293"/>
      <c r="AA514" s="294"/>
      <c r="AB514" s="33"/>
    </row>
    <row r="515" spans="1:28" ht="14.45" hidden="1" outlineLevel="1">
      <c r="A515" s="29" t="s">
        <v>5731</v>
      </c>
      <c r="B515" s="29" t="s">
        <v>5732</v>
      </c>
      <c r="C515" s="256">
        <f t="shared" si="2"/>
        <v>21.2988</v>
      </c>
      <c r="D515" s="32">
        <v>20</v>
      </c>
      <c r="E515" s="34" t="s">
        <v>5513</v>
      </c>
      <c r="F515" s="35">
        <v>1</v>
      </c>
      <c r="G515" s="33">
        <f>IFERROR(VLOOKUP(E515,Materiaal!$A$2:$C$25052,3,FALSE)*F515,0)</f>
        <v>16.615200000000002</v>
      </c>
      <c r="H515" s="34" t="s">
        <v>5514</v>
      </c>
      <c r="I515" s="35">
        <v>1</v>
      </c>
      <c r="J515" s="33">
        <f>IFERROR(VLOOKUP(H515,Materiaal!$A$2:$C$25052,3,FALSE)*I515,0)</f>
        <v>2.0215999999999998</v>
      </c>
      <c r="K515" s="34" t="s">
        <v>5599</v>
      </c>
      <c r="L515" s="35">
        <v>1</v>
      </c>
      <c r="M515" s="33">
        <f>IFERROR(VLOOKUP(K515,Materiaal!$A$2:$C$25052,3,FALSE)*L515,0)</f>
        <v>1.6619999999999999</v>
      </c>
      <c r="N515" s="34"/>
      <c r="O515" s="35"/>
      <c r="P515" s="33">
        <f>IFERROR(VLOOKUP(N515,Materiaal!$A$2:$C$25052,3,FALSE)*O515,0)</f>
        <v>0</v>
      </c>
      <c r="Q515" s="34" t="s">
        <v>5335</v>
      </c>
      <c r="R515" s="35">
        <v>1</v>
      </c>
      <c r="S515" s="33">
        <f>IFERROR(VLOOKUP(Q515,Materiaal!$A$2:$C$25052,3,FALSE)*R515,0)</f>
        <v>1</v>
      </c>
      <c r="T515" s="34"/>
      <c r="U515" s="35"/>
      <c r="V515" s="33">
        <f>IFERROR(VLOOKUP(T515,Materiaal!$A$2:$C$24556,3,FALSE)*U515,0)</f>
        <v>0</v>
      </c>
      <c r="W515" s="293"/>
      <c r="X515" s="294"/>
      <c r="Y515" s="33"/>
      <c r="Z515" s="293"/>
      <c r="AA515" s="294"/>
      <c r="AB515" s="33"/>
    </row>
    <row r="516" spans="1:28" ht="14.45" hidden="1" outlineLevel="1">
      <c r="A516" s="29"/>
      <c r="B516" s="29"/>
      <c r="C516" s="256">
        <f t="shared" si="2"/>
        <v>0</v>
      </c>
      <c r="D516" s="32"/>
      <c r="E516" s="34"/>
      <c r="F516" s="35"/>
      <c r="G516" s="33">
        <f>IFERROR(VLOOKUP(E516,Materiaal!$A$2:$C$25052,3,FALSE)*F516,0)</f>
        <v>0</v>
      </c>
      <c r="H516" s="34"/>
      <c r="I516" s="35"/>
      <c r="J516" s="33">
        <f>IFERROR(VLOOKUP(H516,Materiaal!$A$2:$C$25052,3,FALSE)*I516,0)</f>
        <v>0</v>
      </c>
      <c r="K516" s="34"/>
      <c r="L516" s="35"/>
      <c r="M516" s="33">
        <f>IFERROR(VLOOKUP(K516,Materiaal!$A$2:$C$25052,3,FALSE)*L516,0)</f>
        <v>0</v>
      </c>
      <c r="N516" s="34"/>
      <c r="O516" s="35"/>
      <c r="P516" s="33">
        <f>IFERROR(VLOOKUP(N516,Materiaal!$A$2:$C$25052,3,FALSE)*O516,0)</f>
        <v>0</v>
      </c>
      <c r="Q516" s="34"/>
      <c r="R516" s="35"/>
      <c r="S516" s="33">
        <f>IFERROR(VLOOKUP(Q516,Materiaal!$A$2:$C$25052,3,FALSE)*R516,0)</f>
        <v>0</v>
      </c>
      <c r="T516" s="34"/>
      <c r="U516" s="35"/>
      <c r="V516" s="33">
        <f>IFERROR(VLOOKUP(T516,Materiaal!$A$2:$C$24556,3,FALSE)*U516,0)</f>
        <v>0</v>
      </c>
      <c r="W516" s="293"/>
      <c r="X516" s="294"/>
      <c r="Y516" s="33"/>
      <c r="Z516" s="293"/>
      <c r="AA516" s="294"/>
      <c r="AB516" s="33"/>
    </row>
    <row r="517" spans="1:28" ht="14.45" hidden="1" outlineLevel="1">
      <c r="A517" s="29" t="s">
        <v>5733</v>
      </c>
      <c r="B517" s="29" t="s">
        <v>5734</v>
      </c>
      <c r="C517" s="256">
        <f t="shared" si="2"/>
        <v>23.98</v>
      </c>
      <c r="D517" s="32">
        <v>20</v>
      </c>
      <c r="E517" s="34" t="s">
        <v>5517</v>
      </c>
      <c r="F517" s="35">
        <v>1</v>
      </c>
      <c r="G517" s="33">
        <f>IFERROR(VLOOKUP(E517,Materiaal!$A$2:$C$25052,3,FALSE)*F517,0)</f>
        <v>21.318000000000001</v>
      </c>
      <c r="H517" s="34"/>
      <c r="I517" s="35"/>
      <c r="J517" s="33">
        <f>IFERROR(VLOOKUP(H517,Materiaal!$A$2:$C$25052,3,FALSE)*I517,0)</f>
        <v>0</v>
      </c>
      <c r="K517" s="34" t="s">
        <v>5599</v>
      </c>
      <c r="L517" s="35">
        <v>1</v>
      </c>
      <c r="M517" s="33">
        <f>IFERROR(VLOOKUP(K517,Materiaal!$A$2:$C$25052,3,FALSE)*L517,0)</f>
        <v>1.6619999999999999</v>
      </c>
      <c r="N517" s="34"/>
      <c r="O517" s="35"/>
      <c r="P517" s="33">
        <f>IFERROR(VLOOKUP(N517,Materiaal!$A$2:$C$25052,3,FALSE)*O517,0)</f>
        <v>0</v>
      </c>
      <c r="Q517" s="34" t="s">
        <v>5335</v>
      </c>
      <c r="R517" s="35">
        <v>1</v>
      </c>
      <c r="S517" s="33">
        <f>IFERROR(VLOOKUP(Q517,Materiaal!$A$2:$C$25052,3,FALSE)*R517,0)</f>
        <v>1</v>
      </c>
      <c r="T517" s="34"/>
      <c r="U517" s="35"/>
      <c r="V517" s="33">
        <f>IFERROR(VLOOKUP(T517,Materiaal!$A$2:$C$24556,3,FALSE)*U517,0)</f>
        <v>0</v>
      </c>
      <c r="W517" s="293"/>
      <c r="X517" s="294"/>
      <c r="Y517" s="33"/>
      <c r="Z517" s="293"/>
      <c r="AA517" s="294"/>
      <c r="AB517" s="33"/>
    </row>
    <row r="518" spans="1:28" ht="14.45" hidden="1" outlineLevel="1">
      <c r="A518" s="29" t="s">
        <v>5735</v>
      </c>
      <c r="B518" s="29" t="s">
        <v>5736</v>
      </c>
      <c r="C518" s="256">
        <f t="shared" si="2"/>
        <v>24.922000000000001</v>
      </c>
      <c r="D518" s="32">
        <v>20</v>
      </c>
      <c r="E518" s="34" t="s">
        <v>5520</v>
      </c>
      <c r="F518" s="35">
        <v>1</v>
      </c>
      <c r="G518" s="33">
        <f>IFERROR(VLOOKUP(E518,Materiaal!$A$2:$C$25052,3,FALSE)*F518,0)</f>
        <v>22.26</v>
      </c>
      <c r="H518" s="34"/>
      <c r="I518" s="35"/>
      <c r="J518" s="33">
        <f>IFERROR(VLOOKUP(H518,Materiaal!$A$2:$C$25052,3,FALSE)*I518,0)</f>
        <v>0</v>
      </c>
      <c r="K518" s="34" t="s">
        <v>5599</v>
      </c>
      <c r="L518" s="35">
        <v>1</v>
      </c>
      <c r="M518" s="33">
        <f>IFERROR(VLOOKUP(K518,Materiaal!$A$2:$C$25052,3,FALSE)*L518,0)</f>
        <v>1.6619999999999999</v>
      </c>
      <c r="N518" s="34"/>
      <c r="O518" s="35"/>
      <c r="P518" s="33">
        <f>IFERROR(VLOOKUP(N518,Materiaal!$A$2:$C$25052,3,FALSE)*O518,0)</f>
        <v>0</v>
      </c>
      <c r="Q518" s="34" t="s">
        <v>5335</v>
      </c>
      <c r="R518" s="35">
        <v>1</v>
      </c>
      <c r="S518" s="33">
        <f>IFERROR(VLOOKUP(Q518,Materiaal!$A$2:$C$25052,3,FALSE)*R518,0)</f>
        <v>1</v>
      </c>
      <c r="T518" s="34"/>
      <c r="U518" s="35"/>
      <c r="V518" s="33">
        <f>IFERROR(VLOOKUP(T518,Materiaal!$A$2:$C$24556,3,FALSE)*U518,0)</f>
        <v>0</v>
      </c>
      <c r="W518" s="293"/>
      <c r="X518" s="294"/>
      <c r="Y518" s="33"/>
      <c r="Z518" s="293"/>
      <c r="AA518" s="294"/>
      <c r="AB518" s="33"/>
    </row>
    <row r="519" spans="1:28" ht="14.45" hidden="1" outlineLevel="1">
      <c r="A519" s="29" t="s">
        <v>5737</v>
      </c>
      <c r="B519" s="29" t="s">
        <v>5738</v>
      </c>
      <c r="C519" s="256">
        <f t="shared" si="2"/>
        <v>32.475999999999999</v>
      </c>
      <c r="D519" s="32">
        <v>20</v>
      </c>
      <c r="E519" s="34" t="s">
        <v>5523</v>
      </c>
      <c r="F519" s="35">
        <v>1</v>
      </c>
      <c r="G519" s="33">
        <f>IFERROR(VLOOKUP(E519,Materiaal!$A$2:$C$25052,3,FALSE)*F519,0)</f>
        <v>29.814</v>
      </c>
      <c r="H519" s="34"/>
      <c r="I519" s="35"/>
      <c r="J519" s="33">
        <f>IFERROR(VLOOKUP(H519,Materiaal!$A$2:$C$25052,3,FALSE)*I519,0)</f>
        <v>0</v>
      </c>
      <c r="K519" s="34" t="s">
        <v>5599</v>
      </c>
      <c r="L519" s="35">
        <v>1</v>
      </c>
      <c r="M519" s="33">
        <f>IFERROR(VLOOKUP(K519,Materiaal!$A$2:$C$25052,3,FALSE)*L519,0)</f>
        <v>1.6619999999999999</v>
      </c>
      <c r="N519" s="34"/>
      <c r="O519" s="35"/>
      <c r="P519" s="33">
        <f>IFERROR(VLOOKUP(N519,Materiaal!$A$2:$C$25052,3,FALSE)*O519,0)</f>
        <v>0</v>
      </c>
      <c r="Q519" s="34" t="s">
        <v>5335</v>
      </c>
      <c r="R519" s="35">
        <v>1</v>
      </c>
      <c r="S519" s="33">
        <f>IFERROR(VLOOKUP(Q519,Materiaal!$A$2:$C$25052,3,FALSE)*R519,0)</f>
        <v>1</v>
      </c>
      <c r="T519" s="34"/>
      <c r="U519" s="35"/>
      <c r="V519" s="33">
        <f>IFERROR(VLOOKUP(T519,Materiaal!$A$2:$C$24556,3,FALSE)*U519,0)</f>
        <v>0</v>
      </c>
      <c r="W519" s="293"/>
      <c r="X519" s="294"/>
      <c r="Y519" s="33"/>
      <c r="Z519" s="293"/>
      <c r="AA519" s="294"/>
      <c r="AB519" s="33"/>
    </row>
    <row r="520" spans="1:28" ht="14.45" hidden="1" outlineLevel="1">
      <c r="A520" s="29" t="s">
        <v>5739</v>
      </c>
      <c r="B520" s="29" t="s">
        <v>5740</v>
      </c>
      <c r="C520" s="256">
        <f t="shared" si="2"/>
        <v>66.14800000000001</v>
      </c>
      <c r="D520" s="32">
        <v>20</v>
      </c>
      <c r="E520" s="34" t="s">
        <v>5526</v>
      </c>
      <c r="F520" s="35">
        <v>1</v>
      </c>
      <c r="G520" s="33">
        <f>IFERROR(VLOOKUP(E520,Materiaal!$A$2:$C$25052,3,FALSE)*F520,0)</f>
        <v>44.31</v>
      </c>
      <c r="H520" s="34" t="s">
        <v>5527</v>
      </c>
      <c r="I520" s="35">
        <v>1</v>
      </c>
      <c r="J520" s="33">
        <f>IFERROR(VLOOKUP(H520,Materiaal!$A$2:$C$25052,3,FALSE)*I520,0)</f>
        <v>19.175999999999998</v>
      </c>
      <c r="K520" s="34" t="s">
        <v>5599</v>
      </c>
      <c r="L520" s="35">
        <v>1</v>
      </c>
      <c r="M520" s="33">
        <f>IFERROR(VLOOKUP(K520,Materiaal!$A$2:$C$25052,3,FALSE)*L520,0)</f>
        <v>1.6619999999999999</v>
      </c>
      <c r="N520" s="34"/>
      <c r="O520" s="35"/>
      <c r="P520" s="33">
        <f>IFERROR(VLOOKUP(N520,Materiaal!$A$2:$C$25052,3,FALSE)*O520,0)</f>
        <v>0</v>
      </c>
      <c r="Q520" s="34" t="s">
        <v>5335</v>
      </c>
      <c r="R520" s="35">
        <v>1</v>
      </c>
      <c r="S520" s="33">
        <f>IFERROR(VLOOKUP(Q520,Materiaal!$A$2:$C$25052,3,FALSE)*R520,0)</f>
        <v>1</v>
      </c>
      <c r="T520" s="34"/>
      <c r="U520" s="35"/>
      <c r="V520" s="33">
        <f>IFERROR(VLOOKUP(T520,Materiaal!$A$2:$C$24556,3,FALSE)*U520,0)</f>
        <v>0</v>
      </c>
      <c r="W520" s="293"/>
      <c r="X520" s="294"/>
      <c r="Y520" s="33"/>
      <c r="Z520" s="293"/>
      <c r="AA520" s="294"/>
      <c r="AB520" s="33"/>
    </row>
    <row r="521" spans="1:28" ht="14.45" hidden="1" outlineLevel="1">
      <c r="A521" s="29" t="s">
        <v>5741</v>
      </c>
      <c r="B521" s="29" t="s">
        <v>5742</v>
      </c>
      <c r="C521" s="256">
        <f t="shared" si="2"/>
        <v>29.295999999999999</v>
      </c>
      <c r="D521" s="32">
        <v>20</v>
      </c>
      <c r="E521" s="34" t="s">
        <v>5530</v>
      </c>
      <c r="F521" s="35">
        <v>1</v>
      </c>
      <c r="G521" s="33">
        <f>IFERROR(VLOOKUP(E521,Materiaal!$A$2:$C$25052,3,FALSE)*F521,0)</f>
        <v>26.634</v>
      </c>
      <c r="H521" s="34"/>
      <c r="I521" s="35"/>
      <c r="J521" s="33">
        <f>IFERROR(VLOOKUP(H521,Materiaal!$A$2:$C$25052,3,FALSE)*I521,0)</f>
        <v>0</v>
      </c>
      <c r="K521" s="34" t="s">
        <v>5599</v>
      </c>
      <c r="L521" s="35">
        <v>1</v>
      </c>
      <c r="M521" s="33">
        <f>IFERROR(VLOOKUP(K521,Materiaal!$A$2:$C$25052,3,FALSE)*L521,0)</f>
        <v>1.6619999999999999</v>
      </c>
      <c r="N521" s="34"/>
      <c r="O521" s="35"/>
      <c r="P521" s="33">
        <f>IFERROR(VLOOKUP(N521,Materiaal!$A$2:$C$25052,3,FALSE)*O521,0)</f>
        <v>0</v>
      </c>
      <c r="Q521" s="34" t="s">
        <v>5335</v>
      </c>
      <c r="R521" s="35">
        <v>1</v>
      </c>
      <c r="S521" s="33">
        <f>IFERROR(VLOOKUP(Q521,Materiaal!$A$2:$C$25052,3,FALSE)*R521,0)</f>
        <v>1</v>
      </c>
      <c r="T521" s="34"/>
      <c r="U521" s="35"/>
      <c r="V521" s="33">
        <f>IFERROR(VLOOKUP(T521,Materiaal!$A$2:$C$24556,3,FALSE)*U521,0)</f>
        <v>0</v>
      </c>
      <c r="W521" s="293"/>
      <c r="X521" s="294"/>
      <c r="Y521" s="33"/>
      <c r="Z521" s="293"/>
      <c r="AA521" s="294"/>
      <c r="AB521" s="33"/>
    </row>
    <row r="522" spans="1:28" ht="14.45" hidden="1" outlineLevel="1">
      <c r="A522" s="29" t="s">
        <v>5743</v>
      </c>
      <c r="B522" s="29" t="s">
        <v>5744</v>
      </c>
      <c r="C522" s="256">
        <f t="shared" si="2"/>
        <v>29.295999999999999</v>
      </c>
      <c r="D522" s="32">
        <v>20</v>
      </c>
      <c r="E522" s="34" t="s">
        <v>5533</v>
      </c>
      <c r="F522" s="35">
        <v>1</v>
      </c>
      <c r="G522" s="33">
        <f>IFERROR(VLOOKUP(E522,Materiaal!$A$2:$C$25052,3,FALSE)*F522,0)</f>
        <v>26.634</v>
      </c>
      <c r="H522" s="34"/>
      <c r="I522" s="35"/>
      <c r="J522" s="33">
        <f>IFERROR(VLOOKUP(H522,Materiaal!$A$2:$C$25052,3,FALSE)*I522,0)</f>
        <v>0</v>
      </c>
      <c r="K522" s="34" t="s">
        <v>5599</v>
      </c>
      <c r="L522" s="35">
        <v>1</v>
      </c>
      <c r="M522" s="33">
        <f>IFERROR(VLOOKUP(K522,Materiaal!$A$2:$C$25052,3,FALSE)*L522,0)</f>
        <v>1.6619999999999999</v>
      </c>
      <c r="N522" s="34"/>
      <c r="O522" s="35"/>
      <c r="P522" s="33">
        <f>IFERROR(VLOOKUP(N522,Materiaal!$A$2:$C$25052,3,FALSE)*O522,0)</f>
        <v>0</v>
      </c>
      <c r="Q522" s="34" t="s">
        <v>5335</v>
      </c>
      <c r="R522" s="35">
        <v>1</v>
      </c>
      <c r="S522" s="33">
        <f>IFERROR(VLOOKUP(Q522,Materiaal!$A$2:$C$25052,3,FALSE)*R522,0)</f>
        <v>1</v>
      </c>
      <c r="T522" s="34"/>
      <c r="U522" s="35"/>
      <c r="V522" s="33">
        <f>IFERROR(VLOOKUP(T522,Materiaal!$A$2:$C$24556,3,FALSE)*U522,0)</f>
        <v>0</v>
      </c>
      <c r="W522" s="293"/>
      <c r="X522" s="294"/>
      <c r="Y522" s="33"/>
      <c r="Z522" s="293"/>
      <c r="AA522" s="294"/>
      <c r="AB522" s="33"/>
    </row>
    <row r="523" spans="1:28" ht="14.45" hidden="1" outlineLevel="1">
      <c r="A523" s="29" t="s">
        <v>5745</v>
      </c>
      <c r="B523" s="29" t="s">
        <v>5746</v>
      </c>
      <c r="C523" s="256">
        <f t="shared" si="2"/>
        <v>29.295999999999999</v>
      </c>
      <c r="D523" s="32">
        <v>20</v>
      </c>
      <c r="E523" s="34" t="s">
        <v>5536</v>
      </c>
      <c r="F523" s="35">
        <v>1</v>
      </c>
      <c r="G523" s="33">
        <f>IFERROR(VLOOKUP(E523,Materiaal!$A$2:$C$25052,3,FALSE)*F523,0)</f>
        <v>26.634</v>
      </c>
      <c r="H523" s="34"/>
      <c r="I523" s="35"/>
      <c r="J523" s="33">
        <f>IFERROR(VLOOKUP(H523,Materiaal!$A$2:$C$25052,3,FALSE)*I523,0)</f>
        <v>0</v>
      </c>
      <c r="K523" s="34" t="s">
        <v>5599</v>
      </c>
      <c r="L523" s="35">
        <v>1</v>
      </c>
      <c r="M523" s="33">
        <f>IFERROR(VLOOKUP(K523,Materiaal!$A$2:$C$25052,3,FALSE)*L523,0)</f>
        <v>1.6619999999999999</v>
      </c>
      <c r="N523" s="34"/>
      <c r="O523" s="35"/>
      <c r="P523" s="33">
        <f>IFERROR(VLOOKUP(N523,Materiaal!$A$2:$C$25052,3,FALSE)*O523,0)</f>
        <v>0</v>
      </c>
      <c r="Q523" s="34" t="s">
        <v>5335</v>
      </c>
      <c r="R523" s="35">
        <v>1</v>
      </c>
      <c r="S523" s="33">
        <f>IFERROR(VLOOKUP(Q523,Materiaal!$A$2:$C$25052,3,FALSE)*R523,0)</f>
        <v>1</v>
      </c>
      <c r="T523" s="34"/>
      <c r="U523" s="35"/>
      <c r="V523" s="33">
        <f>IFERROR(VLOOKUP(T523,Materiaal!$A$2:$C$24556,3,FALSE)*U523,0)</f>
        <v>0</v>
      </c>
      <c r="W523" s="293"/>
      <c r="X523" s="294"/>
      <c r="Y523" s="33"/>
      <c r="Z523" s="293"/>
      <c r="AA523" s="294"/>
      <c r="AB523" s="33"/>
    </row>
    <row r="524" spans="1:28" ht="14.45" hidden="1" outlineLevel="1">
      <c r="A524" s="29"/>
      <c r="B524" s="29"/>
      <c r="C524" s="256">
        <f t="shared" ref="C524:C587" si="3">SUM(G524,J524,M524,P524,S524,V524,Y524,AB524)</f>
        <v>0</v>
      </c>
      <c r="D524" s="32"/>
      <c r="E524" s="34"/>
      <c r="F524" s="35"/>
      <c r="G524" s="33">
        <f>IFERROR(VLOOKUP(E524,Materiaal!$A$2:$C$25052,3,FALSE)*F524,0)</f>
        <v>0</v>
      </c>
      <c r="H524" s="34"/>
      <c r="I524" s="35"/>
      <c r="J524" s="33">
        <f>IFERROR(VLOOKUP(H524,Materiaal!$A$2:$C$25052,3,FALSE)*I524,0)</f>
        <v>0</v>
      </c>
      <c r="K524" s="34"/>
      <c r="L524" s="35"/>
      <c r="M524" s="33">
        <f>IFERROR(VLOOKUP(K524,Materiaal!$A$2:$C$25052,3,FALSE)*L524,0)</f>
        <v>0</v>
      </c>
      <c r="N524" s="34"/>
      <c r="O524" s="35"/>
      <c r="P524" s="33">
        <f>IFERROR(VLOOKUP(N524,Materiaal!$A$2:$C$25052,3,FALSE)*O524,0)</f>
        <v>0</v>
      </c>
      <c r="Q524" s="34"/>
      <c r="R524" s="35"/>
      <c r="S524" s="33">
        <f>IFERROR(VLOOKUP(Q524,Materiaal!$A$2:$C$25052,3,FALSE)*R524,0)</f>
        <v>0</v>
      </c>
      <c r="T524" s="34"/>
      <c r="U524" s="35"/>
      <c r="V524" s="33">
        <f>IFERROR(VLOOKUP(T524,Materiaal!$A$2:$C$24556,3,FALSE)*U524,0)</f>
        <v>0</v>
      </c>
      <c r="W524" s="293"/>
      <c r="X524" s="294"/>
      <c r="Y524" s="33"/>
      <c r="Z524" s="293"/>
      <c r="AA524" s="294"/>
      <c r="AB524" s="33"/>
    </row>
    <row r="525" spans="1:28" ht="14.45" hidden="1" outlineLevel="1">
      <c r="A525" s="29" t="s">
        <v>5747</v>
      </c>
      <c r="B525" s="29" t="s">
        <v>5748</v>
      </c>
      <c r="C525" s="256">
        <f t="shared" si="3"/>
        <v>17.686799999999998</v>
      </c>
      <c r="D525" s="32">
        <v>20</v>
      </c>
      <c r="E525" s="34" t="s">
        <v>5546</v>
      </c>
      <c r="F525" s="35">
        <v>1</v>
      </c>
      <c r="G525" s="33">
        <f>IFERROR(VLOOKUP(E525,Materiaal!$A$2:$C$25052,3,FALSE)*F525,0)</f>
        <v>13.0032</v>
      </c>
      <c r="H525" s="34" t="s">
        <v>5547</v>
      </c>
      <c r="I525" s="35">
        <v>1</v>
      </c>
      <c r="J525" s="33">
        <f>IFERROR(VLOOKUP(H525,Materiaal!$A$2:$C$25052,3,FALSE)*I525,0)</f>
        <v>2.0215999999999998</v>
      </c>
      <c r="K525" s="34" t="s">
        <v>5599</v>
      </c>
      <c r="L525" s="35">
        <v>1</v>
      </c>
      <c r="M525" s="33">
        <f>IFERROR(VLOOKUP(K525,Materiaal!$A$2:$C$25052,3,FALSE)*L525,0)</f>
        <v>1.6619999999999999</v>
      </c>
      <c r="N525" s="34"/>
      <c r="O525" s="35"/>
      <c r="P525" s="33">
        <f>IFERROR(VLOOKUP(N525,Materiaal!$A$2:$C$25052,3,FALSE)*O525,0)</f>
        <v>0</v>
      </c>
      <c r="Q525" s="34" t="s">
        <v>5335</v>
      </c>
      <c r="R525" s="35">
        <v>1</v>
      </c>
      <c r="S525" s="33">
        <f>IFERROR(VLOOKUP(Q525,Materiaal!$A$2:$C$25052,3,FALSE)*R525,0)</f>
        <v>1</v>
      </c>
      <c r="T525" s="34"/>
      <c r="U525" s="35"/>
      <c r="V525" s="33">
        <f>IFERROR(VLOOKUP(T525,Materiaal!$A$2:$C$24556,3,FALSE)*U525,0)</f>
        <v>0</v>
      </c>
      <c r="W525" s="293"/>
      <c r="X525" s="294"/>
      <c r="Y525" s="33"/>
      <c r="Z525" s="293"/>
      <c r="AA525" s="294"/>
      <c r="AB525" s="33"/>
    </row>
    <row r="526" spans="1:28" ht="14.45" hidden="1" outlineLevel="1">
      <c r="A526" s="29" t="s">
        <v>5749</v>
      </c>
      <c r="B526" s="29" t="s">
        <v>5750</v>
      </c>
      <c r="C526" s="256">
        <f t="shared" si="3"/>
        <v>13.0956875</v>
      </c>
      <c r="D526" s="32">
        <v>20</v>
      </c>
      <c r="E526" s="34" t="s">
        <v>5493</v>
      </c>
      <c r="F526" s="35">
        <v>1</v>
      </c>
      <c r="G526" s="33">
        <f>IFERROR(VLOOKUP(E526,Materiaal!$A$2:$C$25052,3,FALSE)*F526,0)</f>
        <v>1.0751999999999999</v>
      </c>
      <c r="H526" s="34" t="s">
        <v>5550</v>
      </c>
      <c r="I526" s="35">
        <v>1</v>
      </c>
      <c r="J526" s="33">
        <f>IFERROR(VLOOKUP(H526,Materiaal!$A$2:$C$25052,3,FALSE)*I526,0)</f>
        <v>1.6576</v>
      </c>
      <c r="K526" s="34" t="s">
        <v>5599</v>
      </c>
      <c r="L526" s="35">
        <v>1</v>
      </c>
      <c r="M526" s="33">
        <f>IFERROR(VLOOKUP(K526,Materiaal!$A$2:$C$25052,3,FALSE)*L526,0)</f>
        <v>1.6619999999999999</v>
      </c>
      <c r="N526" s="34" t="s">
        <v>5551</v>
      </c>
      <c r="O526" s="35">
        <v>1</v>
      </c>
      <c r="P526" s="33">
        <f>IFERROR(VLOOKUP(N526,Materiaal!$A$2:$C$25052,3,FALSE)*O526,0)</f>
        <v>4</v>
      </c>
      <c r="Q526" s="34" t="s">
        <v>5335</v>
      </c>
      <c r="R526" s="35">
        <v>1</v>
      </c>
      <c r="S526" s="33">
        <f>IFERROR(VLOOKUP(Q526,Materiaal!$A$2:$C$25052,3,FALSE)*R526,0)</f>
        <v>1</v>
      </c>
      <c r="T526" s="34" t="s">
        <v>5552</v>
      </c>
      <c r="U526" s="35">
        <v>1</v>
      </c>
      <c r="V526" s="33">
        <f>IFERROR(VLOOKUP(T526,Materiaal!$A$2:$C$24556,3,FALSE)*U526,0)</f>
        <v>3.1640000000000001</v>
      </c>
      <c r="W526" s="34" t="s">
        <v>5553</v>
      </c>
      <c r="X526" s="35">
        <f>1/24</f>
        <v>4.1666666666666664E-2</v>
      </c>
      <c r="Y526" s="33">
        <f>IFERROR(VLOOKUP(W526,Materiaal!$A$2:$C$24556,3,FALSE)*X526,0)</f>
        <v>0.13368749999999999</v>
      </c>
      <c r="Z526" s="34" t="s">
        <v>5554</v>
      </c>
      <c r="AA526" s="35">
        <v>1</v>
      </c>
      <c r="AB526" s="33">
        <f>IFERROR(VLOOKUP(Z526,Materiaal!$A$2:$C$24556,3,FALSE)*AA526,0)</f>
        <v>0.4032</v>
      </c>
    </row>
    <row r="527" spans="1:28" ht="14.45" hidden="1" outlineLevel="1">
      <c r="A527" s="29" t="s">
        <v>5751</v>
      </c>
      <c r="B527" s="29" t="s">
        <v>5752</v>
      </c>
      <c r="C527" s="256">
        <f t="shared" si="3"/>
        <v>19.245375000000003</v>
      </c>
      <c r="D527" s="32">
        <v>25</v>
      </c>
      <c r="E527" s="34" t="s">
        <v>5493</v>
      </c>
      <c r="F527" s="35">
        <v>1</v>
      </c>
      <c r="G527" s="33">
        <f>IFERROR(VLOOKUP(E527,Materiaal!$A$2:$C$25052,3,FALSE)*F527,0)</f>
        <v>1.0751999999999999</v>
      </c>
      <c r="H527" s="34" t="s">
        <v>5550</v>
      </c>
      <c r="I527" s="35">
        <v>2</v>
      </c>
      <c r="J527" s="33">
        <f>IFERROR(VLOOKUP(H527,Materiaal!$A$2:$C$25052,3,FALSE)*I527,0)</f>
        <v>3.3151999999999999</v>
      </c>
      <c r="K527" s="34" t="s">
        <v>5599</v>
      </c>
      <c r="L527" s="35">
        <v>1</v>
      </c>
      <c r="M527" s="33">
        <f>IFERROR(VLOOKUP(K527,Materiaal!$A$2:$C$25052,3,FALSE)*L527,0)</f>
        <v>1.6619999999999999</v>
      </c>
      <c r="N527" s="34" t="s">
        <v>5551</v>
      </c>
      <c r="O527" s="35">
        <v>2</v>
      </c>
      <c r="P527" s="33">
        <f>IFERROR(VLOOKUP(N527,Materiaal!$A$2:$C$25052,3,FALSE)*O527,0)</f>
        <v>8</v>
      </c>
      <c r="Q527" s="34" t="s">
        <v>5335</v>
      </c>
      <c r="R527" s="35">
        <v>1</v>
      </c>
      <c r="S527" s="33">
        <f>IFERROR(VLOOKUP(Q527,Materiaal!$A$2:$C$25052,3,FALSE)*R527,0)</f>
        <v>1</v>
      </c>
      <c r="T527" s="34" t="s">
        <v>5557</v>
      </c>
      <c r="U527" s="35">
        <v>1</v>
      </c>
      <c r="V527" s="33">
        <f>IFERROR(VLOOKUP(T527,Materiaal!$A$2:$C$24556,3,FALSE)*U527,0)</f>
        <v>3.5224000000000002</v>
      </c>
      <c r="W527" s="34" t="s">
        <v>5553</v>
      </c>
      <c r="X527" s="35">
        <f>2/24</f>
        <v>8.3333333333333329E-2</v>
      </c>
      <c r="Y527" s="33">
        <f>IFERROR(VLOOKUP(W527,Materiaal!$A$2:$C$24556,3,FALSE)*X527,0)</f>
        <v>0.26737499999999997</v>
      </c>
      <c r="Z527" s="34" t="s">
        <v>5554</v>
      </c>
      <c r="AA527" s="35">
        <v>1</v>
      </c>
      <c r="AB527" s="33">
        <f>IFERROR(VLOOKUP(Z527,Materiaal!$A$2:$C$24556,3,FALSE)*AA527,0)</f>
        <v>0.4032</v>
      </c>
    </row>
    <row r="528" spans="1:28" ht="14.45" hidden="1" outlineLevel="1">
      <c r="A528" s="29" t="s">
        <v>5753</v>
      </c>
      <c r="B528" s="29" t="s">
        <v>5754</v>
      </c>
      <c r="C528" s="256">
        <f t="shared" si="3"/>
        <v>13.5956875</v>
      </c>
      <c r="D528" s="32">
        <v>20</v>
      </c>
      <c r="E528" s="34" t="s">
        <v>5493</v>
      </c>
      <c r="F528" s="35">
        <v>1</v>
      </c>
      <c r="G528" s="33">
        <f>IFERROR(VLOOKUP(E528,Materiaal!$A$2:$C$25052,3,FALSE)*F528,0)</f>
        <v>1.0751999999999999</v>
      </c>
      <c r="H528" s="34" t="s">
        <v>5550</v>
      </c>
      <c r="I528" s="35">
        <v>1</v>
      </c>
      <c r="J528" s="33">
        <f>IFERROR(VLOOKUP(H528,Materiaal!$A$2:$C$25052,3,FALSE)*I528,0)</f>
        <v>1.6576</v>
      </c>
      <c r="K528" s="34" t="s">
        <v>5599</v>
      </c>
      <c r="L528" s="35">
        <v>1</v>
      </c>
      <c r="M528" s="33">
        <f>IFERROR(VLOOKUP(K528,Materiaal!$A$2:$C$25052,3,FALSE)*L528,0)</f>
        <v>1.6619999999999999</v>
      </c>
      <c r="N528" s="34" t="s">
        <v>5560</v>
      </c>
      <c r="O528" s="35">
        <v>1</v>
      </c>
      <c r="P528" s="33">
        <f>IFERROR(VLOOKUP(N528,Materiaal!$A$2:$C$25052,3,FALSE)*O528,0)</f>
        <v>4.5</v>
      </c>
      <c r="Q528" s="34" t="s">
        <v>5335</v>
      </c>
      <c r="R528" s="35">
        <v>1</v>
      </c>
      <c r="S528" s="33">
        <f>IFERROR(VLOOKUP(Q528,Materiaal!$A$2:$C$25052,3,FALSE)*R528,0)</f>
        <v>1</v>
      </c>
      <c r="T528" s="34" t="s">
        <v>5552</v>
      </c>
      <c r="U528" s="35">
        <v>1</v>
      </c>
      <c r="V528" s="33">
        <f>IFERROR(VLOOKUP(T528,Materiaal!$A$2:$C$24556,3,FALSE)*U528,0)</f>
        <v>3.1640000000000001</v>
      </c>
      <c r="W528" s="34" t="s">
        <v>5553</v>
      </c>
      <c r="X528" s="35">
        <f>1/24</f>
        <v>4.1666666666666664E-2</v>
      </c>
      <c r="Y528" s="33">
        <f>IFERROR(VLOOKUP(W528,Materiaal!$A$2:$C$24556,3,FALSE)*X528,0)</f>
        <v>0.13368749999999999</v>
      </c>
      <c r="Z528" s="34" t="s">
        <v>5554</v>
      </c>
      <c r="AA528" s="35">
        <v>1</v>
      </c>
      <c r="AB528" s="33">
        <f>IFERROR(VLOOKUP(Z528,Materiaal!$A$2:$C$24556,3,FALSE)*AA528,0)</f>
        <v>0.4032</v>
      </c>
    </row>
    <row r="529" spans="1:28" ht="14.45" hidden="1" outlineLevel="1">
      <c r="A529" s="29" t="s">
        <v>5755</v>
      </c>
      <c r="B529" s="29" t="s">
        <v>5756</v>
      </c>
      <c r="C529" s="256">
        <f t="shared" si="3"/>
        <v>20.245375000000003</v>
      </c>
      <c r="D529" s="32">
        <v>25</v>
      </c>
      <c r="E529" s="34" t="s">
        <v>5493</v>
      </c>
      <c r="F529" s="35">
        <v>1</v>
      </c>
      <c r="G529" s="33">
        <f>IFERROR(VLOOKUP(E529,Materiaal!$A$2:$C$25052,3,FALSE)*F529,0)</f>
        <v>1.0751999999999999</v>
      </c>
      <c r="H529" s="34" t="s">
        <v>5550</v>
      </c>
      <c r="I529" s="35">
        <v>2</v>
      </c>
      <c r="J529" s="33">
        <f>IFERROR(VLOOKUP(H529,Materiaal!$A$2:$C$25052,3,FALSE)*I529,0)</f>
        <v>3.3151999999999999</v>
      </c>
      <c r="K529" s="34" t="s">
        <v>5599</v>
      </c>
      <c r="L529" s="35">
        <v>1</v>
      </c>
      <c r="M529" s="33">
        <f>IFERROR(VLOOKUP(K529,Materiaal!$A$2:$C$25052,3,FALSE)*L529,0)</f>
        <v>1.6619999999999999</v>
      </c>
      <c r="N529" s="34" t="s">
        <v>5560</v>
      </c>
      <c r="O529" s="35">
        <v>2</v>
      </c>
      <c r="P529" s="33">
        <f>IFERROR(VLOOKUP(N529,Materiaal!$A$2:$C$25052,3,FALSE)*O529,0)</f>
        <v>9</v>
      </c>
      <c r="Q529" s="34" t="s">
        <v>5335</v>
      </c>
      <c r="R529" s="35">
        <v>1</v>
      </c>
      <c r="S529" s="33">
        <f>IFERROR(VLOOKUP(Q529,Materiaal!$A$2:$C$25052,3,FALSE)*R529,0)</f>
        <v>1</v>
      </c>
      <c r="T529" s="34" t="s">
        <v>5557</v>
      </c>
      <c r="U529" s="35">
        <v>1</v>
      </c>
      <c r="V529" s="33">
        <f>IFERROR(VLOOKUP(T529,Materiaal!$A$2:$C$24556,3,FALSE)*U529,0)</f>
        <v>3.5224000000000002</v>
      </c>
      <c r="W529" s="34" t="s">
        <v>5553</v>
      </c>
      <c r="X529" s="35">
        <f>2/24</f>
        <v>8.3333333333333329E-2</v>
      </c>
      <c r="Y529" s="33">
        <f>IFERROR(VLOOKUP(W529,Materiaal!$A$2:$C$24556,3,FALSE)*X529,0)</f>
        <v>0.26737499999999997</v>
      </c>
      <c r="Z529" s="34" t="s">
        <v>5554</v>
      </c>
      <c r="AA529" s="35">
        <v>1</v>
      </c>
      <c r="AB529" s="33">
        <f>IFERROR(VLOOKUP(Z529,Materiaal!$A$2:$C$24556,3,FALSE)*AA529,0)</f>
        <v>0.4032</v>
      </c>
    </row>
    <row r="530" spans="1:28" ht="14.45" hidden="1" outlineLevel="1">
      <c r="A530" s="29" t="s">
        <v>3966</v>
      </c>
      <c r="B530" s="29" t="s">
        <v>5757</v>
      </c>
      <c r="C530" s="256">
        <f t="shared" si="3"/>
        <v>13.133687500000001</v>
      </c>
      <c r="D530" s="32">
        <v>20</v>
      </c>
      <c r="E530" s="34" t="s">
        <v>5493</v>
      </c>
      <c r="F530" s="35">
        <v>1</v>
      </c>
      <c r="G530" s="33">
        <f>IFERROR(VLOOKUP(E530,Materiaal!$A$2:$C$25052,3,FALSE)*F530,0)</f>
        <v>1.0751999999999999</v>
      </c>
      <c r="H530" s="34" t="s">
        <v>5550</v>
      </c>
      <c r="I530" s="35">
        <v>1</v>
      </c>
      <c r="J530" s="33">
        <f>IFERROR(VLOOKUP(H530,Materiaal!$A$2:$C$25052,3,FALSE)*I530,0)</f>
        <v>1.6576</v>
      </c>
      <c r="K530" s="34" t="s">
        <v>5599</v>
      </c>
      <c r="L530" s="35">
        <v>1</v>
      </c>
      <c r="M530" s="33">
        <f>IFERROR(VLOOKUP(K530,Materiaal!$A$2:$C$25052,3,FALSE)*L530,0)</f>
        <v>1.6619999999999999</v>
      </c>
      <c r="N530" s="34" t="s">
        <v>5565</v>
      </c>
      <c r="O530" s="35">
        <v>1</v>
      </c>
      <c r="P530" s="33">
        <f>IFERROR(VLOOKUP(N530,Materiaal!$A$2:$C$25052,3,FALSE)*O530,0)</f>
        <v>4.0380000000000003</v>
      </c>
      <c r="Q530" s="34" t="s">
        <v>5335</v>
      </c>
      <c r="R530" s="35">
        <v>1</v>
      </c>
      <c r="S530" s="33">
        <f>IFERROR(VLOOKUP(Q530,Materiaal!$A$2:$C$25052,3,FALSE)*R530,0)</f>
        <v>1</v>
      </c>
      <c r="T530" s="34" t="s">
        <v>5552</v>
      </c>
      <c r="U530" s="35">
        <v>1</v>
      </c>
      <c r="V530" s="33">
        <f>IFERROR(VLOOKUP(T530,Materiaal!$A$2:$C$24556,3,FALSE)*U530,0)</f>
        <v>3.1640000000000001</v>
      </c>
      <c r="W530" s="34" t="s">
        <v>5553</v>
      </c>
      <c r="X530" s="35">
        <f>1/24</f>
        <v>4.1666666666666664E-2</v>
      </c>
      <c r="Y530" s="33">
        <f>IFERROR(VLOOKUP(W530,Materiaal!$A$2:$C$24556,3,FALSE)*X530,0)</f>
        <v>0.13368749999999999</v>
      </c>
      <c r="Z530" s="34" t="s">
        <v>5554</v>
      </c>
      <c r="AA530" s="35">
        <v>1</v>
      </c>
      <c r="AB530" s="33">
        <f>IFERROR(VLOOKUP(Z530,Materiaal!$A$2:$C$24556,3,FALSE)*AA530,0)</f>
        <v>0.4032</v>
      </c>
    </row>
    <row r="531" spans="1:28" ht="14.45" hidden="1" outlineLevel="1">
      <c r="A531" s="29" t="s">
        <v>3962</v>
      </c>
      <c r="B531" s="29" t="s">
        <v>5758</v>
      </c>
      <c r="C531" s="256">
        <f t="shared" si="3"/>
        <v>19.321375000000003</v>
      </c>
      <c r="D531" s="32">
        <v>25</v>
      </c>
      <c r="E531" s="34" t="s">
        <v>5493</v>
      </c>
      <c r="F531" s="35">
        <v>1</v>
      </c>
      <c r="G531" s="33">
        <f>IFERROR(VLOOKUP(E531,Materiaal!$A$2:$C$25052,3,FALSE)*F531,0)</f>
        <v>1.0751999999999999</v>
      </c>
      <c r="H531" s="34" t="s">
        <v>5550</v>
      </c>
      <c r="I531" s="35">
        <v>2</v>
      </c>
      <c r="J531" s="33">
        <f>IFERROR(VLOOKUP(H531,Materiaal!$A$2:$C$25052,3,FALSE)*I531,0)</f>
        <v>3.3151999999999999</v>
      </c>
      <c r="K531" s="34" t="s">
        <v>5599</v>
      </c>
      <c r="L531" s="35">
        <v>1</v>
      </c>
      <c r="M531" s="33">
        <f>IFERROR(VLOOKUP(K531,Materiaal!$A$2:$C$25052,3,FALSE)*L531,0)</f>
        <v>1.6619999999999999</v>
      </c>
      <c r="N531" s="34" t="s">
        <v>5565</v>
      </c>
      <c r="O531" s="35">
        <v>2</v>
      </c>
      <c r="P531" s="33">
        <f>IFERROR(VLOOKUP(N531,Materiaal!$A$2:$C$25052,3,FALSE)*O531,0)</f>
        <v>8.0760000000000005</v>
      </c>
      <c r="Q531" s="34" t="s">
        <v>5335</v>
      </c>
      <c r="R531" s="35">
        <v>1</v>
      </c>
      <c r="S531" s="33">
        <f>IFERROR(VLOOKUP(Q531,Materiaal!$A$2:$C$25052,3,FALSE)*R531,0)</f>
        <v>1</v>
      </c>
      <c r="T531" s="34" t="s">
        <v>5557</v>
      </c>
      <c r="U531" s="35">
        <v>1</v>
      </c>
      <c r="V531" s="33">
        <f>IFERROR(VLOOKUP(T531,Materiaal!$A$2:$C$24556,3,FALSE)*U531,0)</f>
        <v>3.5224000000000002</v>
      </c>
      <c r="W531" s="34" t="s">
        <v>5553</v>
      </c>
      <c r="X531" s="35">
        <f>2/24</f>
        <v>8.3333333333333329E-2</v>
      </c>
      <c r="Y531" s="33">
        <f>IFERROR(VLOOKUP(W531,Materiaal!$A$2:$C$24556,3,FALSE)*X531,0)</f>
        <v>0.26737499999999997</v>
      </c>
      <c r="Z531" s="34" t="s">
        <v>5554</v>
      </c>
      <c r="AA531" s="35">
        <v>1</v>
      </c>
      <c r="AB531" s="33">
        <f>IFERROR(VLOOKUP(Z531,Materiaal!$A$2:$C$24556,3,FALSE)*AA531,0)</f>
        <v>0.4032</v>
      </c>
    </row>
    <row r="532" spans="1:28" ht="14.45" hidden="1" outlineLevel="1">
      <c r="A532" s="29" t="s">
        <v>5759</v>
      </c>
      <c r="B532" s="29" t="s">
        <v>5760</v>
      </c>
      <c r="C532" s="256">
        <f t="shared" si="3"/>
        <v>23.068879166666669</v>
      </c>
      <c r="D532" s="32">
        <v>25</v>
      </c>
      <c r="E532" s="34" t="s">
        <v>5493</v>
      </c>
      <c r="F532" s="35">
        <v>1</v>
      </c>
      <c r="G532" s="33">
        <f>IFERROR(VLOOKUP(E532,Materiaal!$A$2:$C$25052,3,FALSE)*F532,0)</f>
        <v>1.0751999999999999</v>
      </c>
      <c r="H532" s="34" t="s">
        <v>5550</v>
      </c>
      <c r="I532" s="35">
        <v>1</v>
      </c>
      <c r="J532" s="33">
        <f>IFERROR(VLOOKUP(H532,Materiaal!$A$2:$C$25052,3,FALSE)*I532,0)</f>
        <v>1.6576</v>
      </c>
      <c r="K532" s="34" t="s">
        <v>5599</v>
      </c>
      <c r="L532" s="35">
        <v>1</v>
      </c>
      <c r="M532" s="33">
        <f>IFERROR(VLOOKUP(K532,Materiaal!$A$2:$C$25052,3,FALSE)*L532,0)</f>
        <v>1.6619999999999999</v>
      </c>
      <c r="N532" s="34" t="s">
        <v>5570</v>
      </c>
      <c r="O532" s="35">
        <v>1</v>
      </c>
      <c r="P532" s="33">
        <f>IFERROR(VLOOKUP(N532,Materiaal!$A$2:$C$25052,3,FALSE)*O532,0)</f>
        <v>13.9855</v>
      </c>
      <c r="Q532" s="34" t="s">
        <v>5335</v>
      </c>
      <c r="R532" s="35">
        <v>1</v>
      </c>
      <c r="S532" s="33">
        <f>IFERROR(VLOOKUP(Q532,Materiaal!$A$2:$C$25052,3,FALSE)*R532,0)</f>
        <v>1</v>
      </c>
      <c r="T532" s="34" t="s">
        <v>5552</v>
      </c>
      <c r="U532" s="35">
        <v>1</v>
      </c>
      <c r="V532" s="33">
        <f>IFERROR(VLOOKUP(T532,Materiaal!$A$2:$C$24556,3,FALSE)*U532,0)</f>
        <v>3.1640000000000001</v>
      </c>
      <c r="W532" s="34" t="s">
        <v>5571</v>
      </c>
      <c r="X532" s="35">
        <f>1/24</f>
        <v>4.1666666666666664E-2</v>
      </c>
      <c r="Y532" s="33">
        <f>IFERROR(VLOOKUP(W532,Materiaal!$A$2:$C$24556,3,FALSE)*X532,0)</f>
        <v>0.12137916666666666</v>
      </c>
      <c r="Z532" s="34" t="s">
        <v>5554</v>
      </c>
      <c r="AA532" s="35">
        <v>1</v>
      </c>
      <c r="AB532" s="33">
        <f>IFERROR(VLOOKUP(Z532,Materiaal!$A$2:$C$24556,3,FALSE)*AA532,0)</f>
        <v>0.4032</v>
      </c>
    </row>
    <row r="533" spans="1:28" ht="14.45" hidden="1" outlineLevel="1">
      <c r="A533" s="29" t="s">
        <v>5761</v>
      </c>
      <c r="B533" s="29" t="s">
        <v>5762</v>
      </c>
      <c r="C533" s="256">
        <f t="shared" si="3"/>
        <v>39.191758333333333</v>
      </c>
      <c r="D533" s="32">
        <v>30</v>
      </c>
      <c r="E533" s="34" t="s">
        <v>5493</v>
      </c>
      <c r="F533" s="35">
        <v>1</v>
      </c>
      <c r="G533" s="33">
        <f>IFERROR(VLOOKUP(E533,Materiaal!$A$2:$C$25052,3,FALSE)*F533,0)</f>
        <v>1.0751999999999999</v>
      </c>
      <c r="H533" s="34" t="s">
        <v>5550</v>
      </c>
      <c r="I533" s="35">
        <v>2</v>
      </c>
      <c r="J533" s="33">
        <f>IFERROR(VLOOKUP(H533,Materiaal!$A$2:$C$25052,3,FALSE)*I533,0)</f>
        <v>3.3151999999999999</v>
      </c>
      <c r="K533" s="34" t="s">
        <v>5599</v>
      </c>
      <c r="L533" s="35">
        <v>1</v>
      </c>
      <c r="M533" s="33">
        <f>IFERROR(VLOOKUP(K533,Materiaal!$A$2:$C$25052,3,FALSE)*L533,0)</f>
        <v>1.6619999999999999</v>
      </c>
      <c r="N533" s="34" t="s">
        <v>5570</v>
      </c>
      <c r="O533" s="35">
        <v>2</v>
      </c>
      <c r="P533" s="33">
        <f>IFERROR(VLOOKUP(N533,Materiaal!$A$2:$C$25052,3,FALSE)*O533,0)</f>
        <v>27.971</v>
      </c>
      <c r="Q533" s="34" t="s">
        <v>5335</v>
      </c>
      <c r="R533" s="35">
        <v>1</v>
      </c>
      <c r="S533" s="33">
        <f>IFERROR(VLOOKUP(Q533,Materiaal!$A$2:$C$25052,3,FALSE)*R533,0)</f>
        <v>1</v>
      </c>
      <c r="T533" s="34" t="s">
        <v>5557</v>
      </c>
      <c r="U533" s="35">
        <v>1</v>
      </c>
      <c r="V533" s="33">
        <f>IFERROR(VLOOKUP(T533,Materiaal!$A$2:$C$24556,3,FALSE)*U533,0)</f>
        <v>3.5224000000000002</v>
      </c>
      <c r="W533" s="34" t="s">
        <v>5571</v>
      </c>
      <c r="X533" s="35">
        <f>2/24</f>
        <v>8.3333333333333329E-2</v>
      </c>
      <c r="Y533" s="33">
        <f>IFERROR(VLOOKUP(W533,Materiaal!$A$2:$C$24556,3,FALSE)*X533,0)</f>
        <v>0.24275833333333333</v>
      </c>
      <c r="Z533" s="34" t="s">
        <v>5554</v>
      </c>
      <c r="AA533" s="35">
        <v>1</v>
      </c>
      <c r="AB533" s="33">
        <f>IFERROR(VLOOKUP(Z533,Materiaal!$A$2:$C$24556,3,FALSE)*AA533,0)</f>
        <v>0.4032</v>
      </c>
    </row>
    <row r="534" spans="1:28" ht="14.45" hidden="1" outlineLevel="1">
      <c r="A534" s="29" t="s">
        <v>5763</v>
      </c>
      <c r="B534" s="29" t="s">
        <v>5764</v>
      </c>
      <c r="C534" s="256">
        <f t="shared" si="3"/>
        <v>8.9871999999999996</v>
      </c>
      <c r="D534" s="32">
        <v>20</v>
      </c>
      <c r="E534" s="34" t="s">
        <v>5493</v>
      </c>
      <c r="F534" s="35">
        <v>1</v>
      </c>
      <c r="G534" s="33">
        <f>IFERROR(VLOOKUP(E534,Materiaal!$A$2:$C$25052,3,FALSE)*F534,0)</f>
        <v>1.0751999999999999</v>
      </c>
      <c r="H534" s="34" t="s">
        <v>5599</v>
      </c>
      <c r="I534" s="35">
        <v>1</v>
      </c>
      <c r="J534" s="33">
        <f>IFERROR(VLOOKUP(H534,Materiaal!$A$2:$C$25052,3,FALSE)*I534,0)</f>
        <v>1.6619999999999999</v>
      </c>
      <c r="K534" s="34" t="s">
        <v>5576</v>
      </c>
      <c r="L534" s="35">
        <v>1</v>
      </c>
      <c r="M534" s="33">
        <f>IFERROR(VLOOKUP(K534,Materiaal!$A$2:$C$25052,3,FALSE)*L534,0)</f>
        <v>1.25</v>
      </c>
      <c r="N534" s="34" t="s">
        <v>5551</v>
      </c>
      <c r="O534" s="35">
        <v>1</v>
      </c>
      <c r="P534" s="33">
        <f>IFERROR(VLOOKUP(N534,Materiaal!$A$2:$C$25052,3,FALSE)*O534,0)</f>
        <v>4</v>
      </c>
      <c r="Q534" s="34" t="s">
        <v>5335</v>
      </c>
      <c r="R534" s="35">
        <v>1</v>
      </c>
      <c r="S534" s="33">
        <f>IFERROR(VLOOKUP(Q534,Materiaal!$A$2:$C$25052,3,FALSE)*R534,0)</f>
        <v>1</v>
      </c>
      <c r="T534" s="34"/>
      <c r="U534" s="35"/>
      <c r="V534" s="33">
        <f>IFERROR(VLOOKUP(T534,Materiaal!$A$2:$C$24556,3,FALSE)*U534,0)</f>
        <v>0</v>
      </c>
      <c r="W534" s="293"/>
      <c r="X534" s="294"/>
      <c r="Y534" s="33"/>
      <c r="Z534" s="293"/>
      <c r="AA534" s="294"/>
      <c r="AB534" s="33"/>
    </row>
    <row r="535" spans="1:28" ht="14.45" hidden="1" outlineLevel="1">
      <c r="A535" s="29" t="s">
        <v>5765</v>
      </c>
      <c r="B535" s="29" t="s">
        <v>5766</v>
      </c>
      <c r="C535" s="256">
        <f t="shared" si="3"/>
        <v>12.9872</v>
      </c>
      <c r="D535" s="32">
        <v>25</v>
      </c>
      <c r="E535" s="34" t="s">
        <v>5493</v>
      </c>
      <c r="F535" s="35">
        <v>1</v>
      </c>
      <c r="G535" s="33">
        <f>IFERROR(VLOOKUP(E535,Materiaal!$A$2:$C$25052,3,FALSE)*F535,0)</f>
        <v>1.0751999999999999</v>
      </c>
      <c r="H535" s="34" t="s">
        <v>5599</v>
      </c>
      <c r="I535" s="35">
        <v>1</v>
      </c>
      <c r="J535" s="33">
        <f>IFERROR(VLOOKUP(H535,Materiaal!$A$2:$C$25052,3,FALSE)*I535,0)</f>
        <v>1.6619999999999999</v>
      </c>
      <c r="K535" s="34" t="s">
        <v>5576</v>
      </c>
      <c r="L535" s="35">
        <v>1</v>
      </c>
      <c r="M535" s="33">
        <f>IFERROR(VLOOKUP(K535,Materiaal!$A$2:$C$25052,3,FALSE)*L535,0)</f>
        <v>1.25</v>
      </c>
      <c r="N535" s="34" t="s">
        <v>5551</v>
      </c>
      <c r="O535" s="35">
        <v>2</v>
      </c>
      <c r="P535" s="33">
        <f>IFERROR(VLOOKUP(N535,Materiaal!$A$2:$C$25052,3,FALSE)*O535,0)</f>
        <v>8</v>
      </c>
      <c r="Q535" s="34" t="s">
        <v>5335</v>
      </c>
      <c r="R535" s="35">
        <v>1</v>
      </c>
      <c r="S535" s="33">
        <f>IFERROR(VLOOKUP(Q535,Materiaal!$A$2:$C$25052,3,FALSE)*R535,0)</f>
        <v>1</v>
      </c>
      <c r="T535" s="34"/>
      <c r="U535" s="35"/>
      <c r="V535" s="33">
        <f>IFERROR(VLOOKUP(T535,Materiaal!$A$2:$C$24556,3,FALSE)*U535,0)</f>
        <v>0</v>
      </c>
      <c r="W535" s="293"/>
      <c r="X535" s="294"/>
      <c r="Y535" s="33"/>
      <c r="Z535" s="293"/>
      <c r="AA535" s="294"/>
      <c r="AB535" s="33"/>
    </row>
    <row r="536" spans="1:28" ht="14.45" hidden="1" outlineLevel="1">
      <c r="A536" s="29" t="s">
        <v>5767</v>
      </c>
      <c r="B536" s="29" t="s">
        <v>5768</v>
      </c>
      <c r="C536" s="256">
        <f t="shared" si="3"/>
        <v>9.4871999999999996</v>
      </c>
      <c r="D536" s="32">
        <v>20</v>
      </c>
      <c r="E536" s="34" t="s">
        <v>5493</v>
      </c>
      <c r="F536" s="35">
        <v>1</v>
      </c>
      <c r="G536" s="33">
        <f>IFERROR(VLOOKUP(E536,Materiaal!$A$2:$C$25052,3,FALSE)*F536,0)</f>
        <v>1.0751999999999999</v>
      </c>
      <c r="H536" s="34" t="s">
        <v>5599</v>
      </c>
      <c r="I536" s="35">
        <v>1</v>
      </c>
      <c r="J536" s="33">
        <f>IFERROR(VLOOKUP(H536,Materiaal!$A$2:$C$25052,3,FALSE)*I536,0)</f>
        <v>1.6619999999999999</v>
      </c>
      <c r="K536" s="34" t="s">
        <v>5576</v>
      </c>
      <c r="L536" s="35">
        <v>1</v>
      </c>
      <c r="M536" s="33">
        <f>IFERROR(VLOOKUP(K536,Materiaal!$A$2:$C$25052,3,FALSE)*L536,0)</f>
        <v>1.25</v>
      </c>
      <c r="N536" s="34" t="s">
        <v>5560</v>
      </c>
      <c r="O536" s="35">
        <v>1</v>
      </c>
      <c r="P536" s="33">
        <f>IFERROR(VLOOKUP(N536,Materiaal!$A$2:$C$25052,3,FALSE)*O536,0)</f>
        <v>4.5</v>
      </c>
      <c r="Q536" s="34" t="s">
        <v>5335</v>
      </c>
      <c r="R536" s="35">
        <v>1</v>
      </c>
      <c r="S536" s="33">
        <f>IFERROR(VLOOKUP(Q536,Materiaal!$A$2:$C$25052,3,FALSE)*R536,0)</f>
        <v>1</v>
      </c>
      <c r="T536" s="34"/>
      <c r="U536" s="35"/>
      <c r="V536" s="33">
        <f>IFERROR(VLOOKUP(T536,Materiaal!$A$2:$C$24556,3,FALSE)*U536,0)</f>
        <v>0</v>
      </c>
      <c r="W536" s="293"/>
      <c r="X536" s="294"/>
      <c r="Y536" s="33"/>
      <c r="Z536" s="293"/>
      <c r="AA536" s="294"/>
      <c r="AB536" s="33"/>
    </row>
    <row r="537" spans="1:28" ht="14.45" hidden="1" outlineLevel="1">
      <c r="A537" s="29" t="s">
        <v>5769</v>
      </c>
      <c r="B537" s="29" t="s">
        <v>5770</v>
      </c>
      <c r="C537" s="256">
        <f t="shared" si="3"/>
        <v>13.9872</v>
      </c>
      <c r="D537" s="32">
        <v>25</v>
      </c>
      <c r="E537" s="34" t="s">
        <v>5493</v>
      </c>
      <c r="F537" s="35">
        <v>1</v>
      </c>
      <c r="G537" s="33">
        <f>IFERROR(VLOOKUP(E537,Materiaal!$A$2:$C$25052,3,FALSE)*F537,0)</f>
        <v>1.0751999999999999</v>
      </c>
      <c r="H537" s="34" t="s">
        <v>5599</v>
      </c>
      <c r="I537" s="35">
        <v>1</v>
      </c>
      <c r="J537" s="33">
        <f>IFERROR(VLOOKUP(H537,Materiaal!$A$2:$C$25052,3,FALSE)*I537,0)</f>
        <v>1.6619999999999999</v>
      </c>
      <c r="K537" s="34" t="s">
        <v>5576</v>
      </c>
      <c r="L537" s="35">
        <v>1</v>
      </c>
      <c r="M537" s="33">
        <f>IFERROR(VLOOKUP(K537,Materiaal!$A$2:$C$25052,3,FALSE)*L537,0)</f>
        <v>1.25</v>
      </c>
      <c r="N537" s="34" t="s">
        <v>5560</v>
      </c>
      <c r="O537" s="35">
        <v>2</v>
      </c>
      <c r="P537" s="33">
        <f>IFERROR(VLOOKUP(N537,Materiaal!$A$2:$C$25052,3,FALSE)*O537,0)</f>
        <v>9</v>
      </c>
      <c r="Q537" s="34" t="s">
        <v>5335</v>
      </c>
      <c r="R537" s="35">
        <v>1</v>
      </c>
      <c r="S537" s="33">
        <f>IFERROR(VLOOKUP(Q537,Materiaal!$A$2:$C$25052,3,FALSE)*R537,0)</f>
        <v>1</v>
      </c>
      <c r="T537" s="34"/>
      <c r="U537" s="35"/>
      <c r="V537" s="33">
        <f>IFERROR(VLOOKUP(T537,Materiaal!$A$2:$C$24556,3,FALSE)*U537,0)</f>
        <v>0</v>
      </c>
      <c r="W537" s="293"/>
      <c r="X537" s="294"/>
      <c r="Y537" s="33"/>
      <c r="Z537" s="293"/>
      <c r="AA537" s="294"/>
      <c r="AB537" s="33"/>
    </row>
    <row r="538" spans="1:28" ht="14.45" hidden="1" outlineLevel="1">
      <c r="A538" s="29" t="s">
        <v>5771</v>
      </c>
      <c r="B538" s="29" t="s">
        <v>5772</v>
      </c>
      <c r="C538" s="256">
        <f t="shared" si="3"/>
        <v>9.0251999999999999</v>
      </c>
      <c r="D538" s="32">
        <v>20</v>
      </c>
      <c r="E538" s="34" t="s">
        <v>5493</v>
      </c>
      <c r="F538" s="35">
        <v>1</v>
      </c>
      <c r="G538" s="33">
        <f>IFERROR(VLOOKUP(E538,Materiaal!$A$2:$C$25052,3,FALSE)*F538,0)</f>
        <v>1.0751999999999999</v>
      </c>
      <c r="H538" s="34" t="s">
        <v>5599</v>
      </c>
      <c r="I538" s="35">
        <v>1</v>
      </c>
      <c r="J538" s="33">
        <f>IFERROR(VLOOKUP(H538,Materiaal!$A$2:$C$25052,3,FALSE)*I538,0)</f>
        <v>1.6619999999999999</v>
      </c>
      <c r="K538" s="34" t="s">
        <v>5576</v>
      </c>
      <c r="L538" s="35">
        <v>1</v>
      </c>
      <c r="M538" s="33">
        <f>IFERROR(VLOOKUP(K538,Materiaal!$A$2:$C$25052,3,FALSE)*L538,0)</f>
        <v>1.25</v>
      </c>
      <c r="N538" s="34" t="s">
        <v>5565</v>
      </c>
      <c r="O538" s="35">
        <v>1</v>
      </c>
      <c r="P538" s="33">
        <f>IFERROR(VLOOKUP(N538,Materiaal!$A$2:$C$25052,3,FALSE)*O538,0)</f>
        <v>4.0380000000000003</v>
      </c>
      <c r="Q538" s="34" t="s">
        <v>5335</v>
      </c>
      <c r="R538" s="35">
        <v>1</v>
      </c>
      <c r="S538" s="33">
        <f>IFERROR(VLOOKUP(Q538,Materiaal!$A$2:$C$25052,3,FALSE)*R538,0)</f>
        <v>1</v>
      </c>
      <c r="T538" s="34"/>
      <c r="U538" s="35"/>
      <c r="V538" s="33">
        <f>IFERROR(VLOOKUP(T538,Materiaal!$A$2:$C$24556,3,FALSE)*U538,0)</f>
        <v>0</v>
      </c>
      <c r="W538" s="293"/>
      <c r="X538" s="294"/>
      <c r="Y538" s="33"/>
      <c r="Z538" s="293"/>
      <c r="AA538" s="294"/>
      <c r="AB538" s="33"/>
    </row>
    <row r="539" spans="1:28" ht="14.45" hidden="1" outlineLevel="1">
      <c r="A539" s="29" t="s">
        <v>5773</v>
      </c>
      <c r="B539" s="29" t="s">
        <v>5774</v>
      </c>
      <c r="C539" s="256">
        <f t="shared" si="3"/>
        <v>13.0632</v>
      </c>
      <c r="D539" s="32">
        <v>25</v>
      </c>
      <c r="E539" s="34" t="s">
        <v>5493</v>
      </c>
      <c r="F539" s="35">
        <v>1</v>
      </c>
      <c r="G539" s="33">
        <f>IFERROR(VLOOKUP(E539,Materiaal!$A$2:$C$25052,3,FALSE)*F539,0)</f>
        <v>1.0751999999999999</v>
      </c>
      <c r="H539" s="34" t="s">
        <v>5599</v>
      </c>
      <c r="I539" s="35">
        <v>1</v>
      </c>
      <c r="J539" s="33">
        <f>IFERROR(VLOOKUP(H539,Materiaal!$A$2:$C$25052,3,FALSE)*I539,0)</f>
        <v>1.6619999999999999</v>
      </c>
      <c r="K539" s="34" t="s">
        <v>5576</v>
      </c>
      <c r="L539" s="35">
        <v>1</v>
      </c>
      <c r="M539" s="33">
        <f>IFERROR(VLOOKUP(K539,Materiaal!$A$2:$C$25052,3,FALSE)*L539,0)</f>
        <v>1.25</v>
      </c>
      <c r="N539" s="34" t="s">
        <v>5565</v>
      </c>
      <c r="O539" s="35">
        <v>2</v>
      </c>
      <c r="P539" s="33">
        <f>IFERROR(VLOOKUP(N539,Materiaal!$A$2:$C$25052,3,FALSE)*O539,0)</f>
        <v>8.0760000000000005</v>
      </c>
      <c r="Q539" s="34" t="s">
        <v>5335</v>
      </c>
      <c r="R539" s="35">
        <v>1</v>
      </c>
      <c r="S539" s="33">
        <f>IFERROR(VLOOKUP(Q539,Materiaal!$A$2:$C$25052,3,FALSE)*R539,0)</f>
        <v>1</v>
      </c>
      <c r="T539" s="34"/>
      <c r="U539" s="35"/>
      <c r="V539" s="33">
        <f>IFERROR(VLOOKUP(T539,Materiaal!$A$2:$C$24556,3,FALSE)*U539,0)</f>
        <v>0</v>
      </c>
      <c r="W539" s="293"/>
      <c r="X539" s="294"/>
      <c r="Y539" s="33"/>
      <c r="Z539" s="293"/>
      <c r="AA539" s="294"/>
      <c r="AB539" s="33"/>
    </row>
    <row r="540" spans="1:28" ht="14.45" hidden="1" outlineLevel="1">
      <c r="A540" s="29" t="s">
        <v>5775</v>
      </c>
      <c r="B540" s="29" t="s">
        <v>5776</v>
      </c>
      <c r="C540" s="256">
        <f t="shared" si="3"/>
        <v>18.9727</v>
      </c>
      <c r="D540" s="32">
        <v>25</v>
      </c>
      <c r="E540" s="34" t="s">
        <v>5493</v>
      </c>
      <c r="F540" s="35">
        <v>1</v>
      </c>
      <c r="G540" s="33">
        <f>IFERROR(VLOOKUP(E540,Materiaal!$A$2:$C$25052,3,FALSE)*F540,0)</f>
        <v>1.0751999999999999</v>
      </c>
      <c r="H540" s="34" t="s">
        <v>5599</v>
      </c>
      <c r="I540" s="35">
        <v>1</v>
      </c>
      <c r="J540" s="33">
        <f>IFERROR(VLOOKUP(H540,Materiaal!$A$2:$C$25052,3,FALSE)*I540,0)</f>
        <v>1.6619999999999999</v>
      </c>
      <c r="K540" s="34" t="s">
        <v>5576</v>
      </c>
      <c r="L540" s="35">
        <v>1</v>
      </c>
      <c r="M540" s="33">
        <f>IFERROR(VLOOKUP(K540,Materiaal!$A$2:$C$25052,3,FALSE)*L540,0)</f>
        <v>1.25</v>
      </c>
      <c r="N540" s="34" t="s">
        <v>5570</v>
      </c>
      <c r="O540" s="35">
        <v>1</v>
      </c>
      <c r="P540" s="33">
        <f>IFERROR(VLOOKUP(N540,Materiaal!$A$2:$C$25052,3,FALSE)*O540,0)</f>
        <v>13.9855</v>
      </c>
      <c r="Q540" s="34" t="s">
        <v>5335</v>
      </c>
      <c r="R540" s="35">
        <v>1</v>
      </c>
      <c r="S540" s="33">
        <f>IFERROR(VLOOKUP(Q540,Materiaal!$A$2:$C$25052,3,FALSE)*R540,0)</f>
        <v>1</v>
      </c>
      <c r="T540" s="34"/>
      <c r="U540" s="35"/>
      <c r="V540" s="33">
        <f>IFERROR(VLOOKUP(T540,Materiaal!$A$2:$C$24556,3,FALSE)*U540,0)</f>
        <v>0</v>
      </c>
      <c r="W540" s="293"/>
      <c r="X540" s="294"/>
      <c r="Y540" s="33"/>
      <c r="Z540" s="293"/>
      <c r="AA540" s="294"/>
      <c r="AB540" s="33"/>
    </row>
    <row r="541" spans="1:28" ht="14.45" hidden="1" outlineLevel="1">
      <c r="A541" s="29" t="s">
        <v>5777</v>
      </c>
      <c r="B541" s="29" t="s">
        <v>5778</v>
      </c>
      <c r="C541" s="256">
        <f t="shared" si="3"/>
        <v>32.958199999999998</v>
      </c>
      <c r="D541" s="32">
        <v>30</v>
      </c>
      <c r="E541" s="34" t="s">
        <v>5493</v>
      </c>
      <c r="F541" s="35">
        <v>1</v>
      </c>
      <c r="G541" s="33">
        <f>IFERROR(VLOOKUP(E541,Materiaal!$A$2:$C$25052,3,FALSE)*F541,0)</f>
        <v>1.0751999999999999</v>
      </c>
      <c r="H541" s="34" t="s">
        <v>5599</v>
      </c>
      <c r="I541" s="35">
        <v>1</v>
      </c>
      <c r="J541" s="33">
        <f>IFERROR(VLOOKUP(H541,Materiaal!$A$2:$C$25052,3,FALSE)*I541,0)</f>
        <v>1.6619999999999999</v>
      </c>
      <c r="K541" s="34" t="s">
        <v>5576</v>
      </c>
      <c r="L541" s="35">
        <v>1</v>
      </c>
      <c r="M541" s="33">
        <f>IFERROR(VLOOKUP(K541,Materiaal!$A$2:$C$25052,3,FALSE)*L541,0)</f>
        <v>1.25</v>
      </c>
      <c r="N541" s="34" t="s">
        <v>5570</v>
      </c>
      <c r="O541" s="35">
        <v>2</v>
      </c>
      <c r="P541" s="33">
        <f>IFERROR(VLOOKUP(N541,Materiaal!$A$2:$C$25052,3,FALSE)*O541,0)</f>
        <v>27.971</v>
      </c>
      <c r="Q541" s="34" t="s">
        <v>5335</v>
      </c>
      <c r="R541" s="35">
        <v>1</v>
      </c>
      <c r="S541" s="33">
        <f>IFERROR(VLOOKUP(Q541,Materiaal!$A$2:$C$25052,3,FALSE)*R541,0)</f>
        <v>1</v>
      </c>
      <c r="T541" s="34"/>
      <c r="U541" s="35"/>
      <c r="V541" s="33">
        <f>IFERROR(VLOOKUP(T541,Materiaal!$A$2:$C$24556,3,FALSE)*U541,0)</f>
        <v>0</v>
      </c>
      <c r="W541" s="293"/>
      <c r="X541" s="294"/>
      <c r="Y541" s="33"/>
      <c r="Z541" s="293"/>
      <c r="AA541" s="294"/>
      <c r="AB541" s="33"/>
    </row>
    <row r="542" spans="1:28" ht="14.45" hidden="1" outlineLevel="1">
      <c r="A542" s="29" t="s">
        <v>5779</v>
      </c>
      <c r="B542" s="29" t="s">
        <v>5780</v>
      </c>
      <c r="C542" s="256">
        <f t="shared" si="3"/>
        <v>42.316000000000003</v>
      </c>
      <c r="D542" s="32">
        <v>30</v>
      </c>
      <c r="E542" s="34" t="s">
        <v>5493</v>
      </c>
      <c r="F542" s="35">
        <v>1</v>
      </c>
      <c r="G542" s="33">
        <f>IFERROR(VLOOKUP(E542,Materiaal!$A$2:$C$25052,3,FALSE)*F542,0)</f>
        <v>1.0751999999999999</v>
      </c>
      <c r="H542" s="355">
        <v>78757</v>
      </c>
      <c r="I542" s="35">
        <v>1</v>
      </c>
      <c r="J542" s="33">
        <f>IFERROR(VLOOKUP(H542,Materiaal!$A$2:$C$25052,3,FALSE)*I542,0)</f>
        <v>38.578800000000001</v>
      </c>
      <c r="K542" s="34" t="s">
        <v>5599</v>
      </c>
      <c r="L542" s="35">
        <v>1</v>
      </c>
      <c r="M542" s="33">
        <f>IFERROR(VLOOKUP(K542,Materiaal!$A$2:$C$25052,3,FALSE)*L542,0)</f>
        <v>1.6619999999999999</v>
      </c>
      <c r="N542" s="34"/>
      <c r="O542" s="35"/>
      <c r="P542" s="33">
        <f>IFERROR(VLOOKUP(N542,Materiaal!$A$2:$C$25052,3,FALSE)*O542,0)</f>
        <v>0</v>
      </c>
      <c r="Q542" s="34" t="s">
        <v>5335</v>
      </c>
      <c r="R542" s="35">
        <v>1</v>
      </c>
      <c r="S542" s="33">
        <f>IFERROR(VLOOKUP(Q542,Materiaal!$A$2:$C$25052,3,FALSE)*R542,0)</f>
        <v>1</v>
      </c>
      <c r="T542" s="34"/>
      <c r="U542" s="35"/>
      <c r="V542" s="33">
        <f>IFERROR(VLOOKUP(T542,Materiaal!$A$2:$C$24556,3,FALSE)*U542,0)</f>
        <v>0</v>
      </c>
      <c r="W542" s="293"/>
      <c r="X542" s="294"/>
      <c r="Y542" s="33"/>
      <c r="Z542" s="293"/>
      <c r="AA542" s="294"/>
      <c r="AB542" s="33"/>
    </row>
    <row r="543" spans="1:28" ht="14.45" hidden="1" outlineLevel="1">
      <c r="A543" s="29" t="s">
        <v>5781</v>
      </c>
      <c r="B543" s="29" t="s">
        <v>5782</v>
      </c>
      <c r="C543" s="256">
        <f t="shared" si="3"/>
        <v>74.197199999999995</v>
      </c>
      <c r="D543" s="32">
        <v>30</v>
      </c>
      <c r="E543" s="34" t="s">
        <v>5493</v>
      </c>
      <c r="F543" s="35">
        <v>1</v>
      </c>
      <c r="G543" s="33">
        <f>IFERROR(VLOOKUP(E543,Materiaal!$A$2:$C$25052,3,FALSE)*F543,0)</f>
        <v>1.0751999999999999</v>
      </c>
      <c r="H543" s="355">
        <v>78774</v>
      </c>
      <c r="I543" s="35">
        <v>1</v>
      </c>
      <c r="J543" s="33">
        <f>IFERROR(VLOOKUP(H543,Materiaal!$A$2:$C$25052,3,FALSE)*I543,0)</f>
        <v>70.459999999999994</v>
      </c>
      <c r="K543" s="34" t="s">
        <v>5599</v>
      </c>
      <c r="L543" s="35">
        <v>1</v>
      </c>
      <c r="M543" s="33">
        <f>IFERROR(VLOOKUP(K543,Materiaal!$A$2:$C$25052,3,FALSE)*L543,0)</f>
        <v>1.6619999999999999</v>
      </c>
      <c r="N543" s="34"/>
      <c r="O543" s="35"/>
      <c r="P543" s="33">
        <f>IFERROR(VLOOKUP(N543,Materiaal!$A$2:$C$25052,3,FALSE)*O543,0)</f>
        <v>0</v>
      </c>
      <c r="Q543" s="34" t="s">
        <v>5335</v>
      </c>
      <c r="R543" s="35">
        <v>1</v>
      </c>
      <c r="S543" s="33">
        <f>IFERROR(VLOOKUP(Q543,Materiaal!$A$2:$C$25052,3,FALSE)*R543,0)</f>
        <v>1</v>
      </c>
      <c r="T543" s="34"/>
      <c r="U543" s="35"/>
      <c r="V543" s="33">
        <f>IFERROR(VLOOKUP(T543,Materiaal!$A$2:$C$24556,3,FALSE)*U543,0)</f>
        <v>0</v>
      </c>
      <c r="W543" s="293"/>
      <c r="X543" s="294"/>
      <c r="Y543" s="33"/>
      <c r="Z543" s="293"/>
      <c r="AA543" s="294"/>
      <c r="AB543" s="33"/>
    </row>
    <row r="544" spans="1:28" ht="14.45" hidden="1" outlineLevel="1">
      <c r="A544" s="29" t="s">
        <v>5783</v>
      </c>
      <c r="B544" s="29" t="s">
        <v>5784</v>
      </c>
      <c r="C544" s="256">
        <f t="shared" si="3"/>
        <v>48.623600000000003</v>
      </c>
      <c r="D544" s="32">
        <v>30</v>
      </c>
      <c r="E544" s="34" t="s">
        <v>5493</v>
      </c>
      <c r="F544" s="35">
        <v>1</v>
      </c>
      <c r="G544" s="33">
        <f>IFERROR(VLOOKUP(E544,Materiaal!$A$2:$C$25052,3,FALSE)*F544,0)</f>
        <v>1.0751999999999999</v>
      </c>
      <c r="H544" s="355">
        <v>78778</v>
      </c>
      <c r="I544" s="35">
        <v>1</v>
      </c>
      <c r="J544" s="33">
        <f>IFERROR(VLOOKUP(H544,Materiaal!$A$2:$C$25052,3,FALSE)*I544,0)</f>
        <v>44.886400000000002</v>
      </c>
      <c r="K544" s="34" t="s">
        <v>5599</v>
      </c>
      <c r="L544" s="35">
        <v>1</v>
      </c>
      <c r="M544" s="33">
        <f>IFERROR(VLOOKUP(K544,Materiaal!$A$2:$C$25052,3,FALSE)*L544,0)</f>
        <v>1.6619999999999999</v>
      </c>
      <c r="N544" s="34"/>
      <c r="O544" s="35"/>
      <c r="P544" s="33">
        <f>IFERROR(VLOOKUP(N544,Materiaal!$A$2:$C$25052,3,FALSE)*O544,0)</f>
        <v>0</v>
      </c>
      <c r="Q544" s="34" t="s">
        <v>5335</v>
      </c>
      <c r="R544" s="35">
        <v>1</v>
      </c>
      <c r="S544" s="33">
        <f>IFERROR(VLOOKUP(Q544,Materiaal!$A$2:$C$25052,3,FALSE)*R544,0)</f>
        <v>1</v>
      </c>
      <c r="T544" s="34"/>
      <c r="U544" s="35"/>
      <c r="V544" s="33">
        <f>IFERROR(VLOOKUP(T544,Materiaal!$A$2:$C$24556,3,FALSE)*U544,0)</f>
        <v>0</v>
      </c>
      <c r="W544" s="293"/>
      <c r="X544" s="294"/>
      <c r="Y544" s="33"/>
      <c r="Z544" s="293"/>
      <c r="AA544" s="294"/>
      <c r="AB544" s="33"/>
    </row>
    <row r="545" spans="1:28" ht="14.45" hidden="1" outlineLevel="1">
      <c r="A545" s="29"/>
      <c r="B545" s="29"/>
      <c r="C545" s="256">
        <f t="shared" si="3"/>
        <v>0</v>
      </c>
      <c r="D545" s="32"/>
      <c r="E545" s="34"/>
      <c r="F545" s="35"/>
      <c r="G545" s="33">
        <f>IFERROR(VLOOKUP(E545,Materiaal!$A$2:$C$25052,3,FALSE)*F545,0)</f>
        <v>0</v>
      </c>
      <c r="H545" s="34"/>
      <c r="I545" s="35"/>
      <c r="J545" s="33">
        <f>IFERROR(VLOOKUP(H545,Materiaal!$A$2:$C$25052,3,FALSE)*I545,0)</f>
        <v>0</v>
      </c>
      <c r="K545" s="34"/>
      <c r="L545" s="35"/>
      <c r="M545" s="33">
        <f>IFERROR(VLOOKUP(K545,Materiaal!$A$2:$C$25052,3,FALSE)*L545,0)</f>
        <v>0</v>
      </c>
      <c r="N545" s="34"/>
      <c r="O545" s="35"/>
      <c r="P545" s="33">
        <f>IFERROR(VLOOKUP(N545,Materiaal!$A$2:$C$25052,3,FALSE)*O545,0)</f>
        <v>0</v>
      </c>
      <c r="Q545" s="34"/>
      <c r="R545" s="35"/>
      <c r="S545" s="33">
        <f>IFERROR(VLOOKUP(Q545,Materiaal!$A$2:$C$25052,3,FALSE)*R545,0)</f>
        <v>0</v>
      </c>
      <c r="T545" s="34"/>
      <c r="U545" s="35"/>
      <c r="V545" s="33">
        <f>IFERROR(VLOOKUP(T545,Materiaal!$A$2:$C$24556,3,FALSE)*U545,0)</f>
        <v>0</v>
      </c>
      <c r="W545" s="293"/>
      <c r="X545" s="294"/>
      <c r="Y545" s="33"/>
      <c r="Z545" s="293"/>
      <c r="AA545" s="294"/>
      <c r="AB545" s="33"/>
    </row>
    <row r="546" spans="1:28" ht="14.45" hidden="1" outlineLevel="1">
      <c r="A546" s="29"/>
      <c r="B546" s="29"/>
      <c r="C546" s="256">
        <f t="shared" si="3"/>
        <v>0</v>
      </c>
      <c r="D546" s="32"/>
      <c r="E546" s="34"/>
      <c r="F546" s="35"/>
      <c r="G546" s="33">
        <f>IFERROR(VLOOKUP(E546,Materiaal!$A$2:$C$25052,3,FALSE)*F546,0)</f>
        <v>0</v>
      </c>
      <c r="H546" s="34"/>
      <c r="I546" s="35"/>
      <c r="J546" s="33">
        <f>IFERROR(VLOOKUP(H546,Materiaal!$A$2:$C$25052,3,FALSE)*I546,0)</f>
        <v>0</v>
      </c>
      <c r="K546" s="34"/>
      <c r="L546" s="35"/>
      <c r="M546" s="33">
        <f>IFERROR(VLOOKUP(K546,Materiaal!$A$2:$C$25052,3,FALSE)*L546,0)</f>
        <v>0</v>
      </c>
      <c r="N546" s="34"/>
      <c r="O546" s="35"/>
      <c r="P546" s="33">
        <f>IFERROR(VLOOKUP(N546,Materiaal!$A$2:$C$25052,3,FALSE)*O546,0)</f>
        <v>0</v>
      </c>
      <c r="Q546" s="34"/>
      <c r="R546" s="35"/>
      <c r="S546" s="33">
        <f>IFERROR(VLOOKUP(Q546,Materiaal!$A$2:$C$25052,3,FALSE)*R546,0)</f>
        <v>0</v>
      </c>
      <c r="T546" s="34"/>
      <c r="U546" s="35"/>
      <c r="V546" s="33">
        <f>IFERROR(VLOOKUP(T546,Materiaal!$A$2:$C$24556,3,FALSE)*U546,0)</f>
        <v>0</v>
      </c>
      <c r="W546" s="293"/>
      <c r="X546" s="294"/>
      <c r="Y546" s="33"/>
      <c r="Z546" s="293"/>
      <c r="AA546" s="294"/>
      <c r="AB546" s="33"/>
    </row>
    <row r="547" spans="1:28" ht="14.45" collapsed="1">
      <c r="A547" s="29"/>
      <c r="B547" s="29"/>
      <c r="C547" s="256">
        <f t="shared" si="3"/>
        <v>0</v>
      </c>
      <c r="D547" s="32"/>
      <c r="E547" s="34"/>
      <c r="F547" s="35"/>
      <c r="G547" s="33">
        <f>IFERROR(VLOOKUP(E547,Materiaal!$A$2:$C$25052,3,FALSE)*F547,0)</f>
        <v>0</v>
      </c>
      <c r="H547" s="34"/>
      <c r="I547" s="35"/>
      <c r="J547" s="33">
        <f>IFERROR(VLOOKUP(H547,Materiaal!$A$2:$C$25052,3,FALSE)*I547,0)</f>
        <v>0</v>
      </c>
      <c r="K547" s="34"/>
      <c r="L547" s="35"/>
      <c r="M547" s="33">
        <f>IFERROR(VLOOKUP(K547,Materiaal!$A$2:$C$25052,3,FALSE)*L547,0)</f>
        <v>0</v>
      </c>
      <c r="N547" s="34"/>
      <c r="O547" s="35"/>
      <c r="P547" s="33">
        <f>IFERROR(VLOOKUP(N547,Materiaal!$A$2:$C$25052,3,FALSE)*O547,0)</f>
        <v>0</v>
      </c>
      <c r="Q547" s="34"/>
      <c r="R547" s="35"/>
      <c r="S547" s="33">
        <f>IFERROR(VLOOKUP(Q547,Materiaal!$A$2:$C$25052,3,FALSE)*R547,0)</f>
        <v>0</v>
      </c>
      <c r="T547" s="34"/>
      <c r="U547" s="35"/>
      <c r="V547" s="33">
        <f>IFERROR(VLOOKUP(T547,Materiaal!$A$2:$C$24556,3,FALSE)*U547,0)</f>
        <v>0</v>
      </c>
      <c r="W547" s="293"/>
      <c r="X547" s="294"/>
      <c r="Y547" s="33"/>
      <c r="Z547" s="293"/>
      <c r="AA547" s="294"/>
      <c r="AB547" s="33"/>
    </row>
    <row r="548" spans="1:28" ht="14.45">
      <c r="A548" s="29"/>
      <c r="B548" s="30" t="s">
        <v>5785</v>
      </c>
      <c r="C548" s="256">
        <f t="shared" si="3"/>
        <v>0</v>
      </c>
      <c r="D548" s="32"/>
      <c r="E548" s="257"/>
      <c r="F548" s="35"/>
      <c r="G548" s="33">
        <f>IFERROR(VLOOKUP(E548,Materiaal!$A$2:$C$25052,3,FALSE)*F548,0)</f>
        <v>0</v>
      </c>
      <c r="H548" s="257"/>
      <c r="I548" s="35"/>
      <c r="J548" s="33">
        <f>IFERROR(VLOOKUP(H548,Materiaal!$A$2:$C$25052,3,FALSE)*I548,0)</f>
        <v>0</v>
      </c>
      <c r="K548" s="34"/>
      <c r="L548" s="35"/>
      <c r="M548" s="33">
        <f>IFERROR(VLOOKUP(K548,Materiaal!$A$2:$C$25052,3,FALSE)*L548,0)</f>
        <v>0</v>
      </c>
      <c r="N548" s="34"/>
      <c r="O548" s="35"/>
      <c r="P548" s="33">
        <f>IFERROR(VLOOKUP(N548,Materiaal!$A$2:$C$25052,3,FALSE)*O548,0)</f>
        <v>0</v>
      </c>
      <c r="Q548" s="34"/>
      <c r="R548" s="35"/>
      <c r="S548" s="33">
        <f>IFERROR(VLOOKUP(Q548,Materiaal!$A$2:$C$25052,3,FALSE)*R548,0)</f>
        <v>0</v>
      </c>
      <c r="T548" s="34"/>
      <c r="U548" s="35"/>
      <c r="V548" s="33">
        <f>IFERROR(VLOOKUP(T548,Materiaal!$A$2:$C$24556,3,FALSE)*U548,0)</f>
        <v>0</v>
      </c>
      <c r="W548" s="293"/>
      <c r="X548" s="294"/>
      <c r="Y548" s="33"/>
      <c r="Z548" s="293"/>
      <c r="AA548" s="294"/>
      <c r="AB548" s="33"/>
    </row>
    <row r="549" spans="1:28" ht="14.45" hidden="1" outlineLevel="1">
      <c r="A549" s="29" t="s">
        <v>5786</v>
      </c>
      <c r="B549" s="29" t="s">
        <v>5598</v>
      </c>
      <c r="C549" s="256">
        <f t="shared" si="3"/>
        <v>8.9071999999999996</v>
      </c>
      <c r="D549" s="32">
        <v>20</v>
      </c>
      <c r="E549" s="257" t="s">
        <v>5332</v>
      </c>
      <c r="F549" s="35">
        <v>1</v>
      </c>
      <c r="G549" s="33">
        <f>IFERROR(VLOOKUP(E549,Materiaal!$A$2:$C$25052,3,FALSE)*F549,0)</f>
        <v>3.7911999999999999</v>
      </c>
      <c r="H549" s="257" t="s">
        <v>5333</v>
      </c>
      <c r="I549" s="35">
        <v>1</v>
      </c>
      <c r="J549" s="33">
        <f>IFERROR(VLOOKUP(H549,Materiaal!$A$2:$C$25052,3,FALSE)*I549,0)</f>
        <v>1.3048</v>
      </c>
      <c r="K549" s="34" t="s">
        <v>5787</v>
      </c>
      <c r="L549" s="35">
        <v>1</v>
      </c>
      <c r="M549" s="33">
        <f>IFERROR(VLOOKUP(K549,Materiaal!$A$2:$C$25052,3,FALSE)*L549,0)</f>
        <v>2.8111999999999999</v>
      </c>
      <c r="N549" s="34"/>
      <c r="O549" s="35"/>
      <c r="P549" s="33">
        <f>IFERROR(VLOOKUP(N549,Materiaal!$A$2:$C$25052,3,FALSE)*O549,0)</f>
        <v>0</v>
      </c>
      <c r="Q549" s="34" t="s">
        <v>5335</v>
      </c>
      <c r="R549" s="35">
        <v>1</v>
      </c>
      <c r="S549" s="33">
        <f>IFERROR(VLOOKUP(Q549,Materiaal!$A$2:$C$25052,3,FALSE)*R549,0)</f>
        <v>1</v>
      </c>
      <c r="T549" s="34"/>
      <c r="U549" s="35"/>
      <c r="V549" s="33">
        <f>IFERROR(VLOOKUP(T549,Materiaal!$A$2:$C$24556,3,FALSE)*U549,0)</f>
        <v>0</v>
      </c>
      <c r="W549" s="293"/>
      <c r="X549" s="294"/>
      <c r="Y549" s="33"/>
      <c r="Z549" s="293"/>
      <c r="AA549" s="294"/>
      <c r="AB549" s="33"/>
    </row>
    <row r="550" spans="1:28" ht="14.45" hidden="1" outlineLevel="1">
      <c r="A550" s="29" t="s">
        <v>5788</v>
      </c>
      <c r="B550" s="29" t="s">
        <v>5601</v>
      </c>
      <c r="C550" s="256">
        <f t="shared" si="3"/>
        <v>17.108800000000002</v>
      </c>
      <c r="D550" s="32">
        <v>25</v>
      </c>
      <c r="E550" s="257" t="s">
        <v>5332</v>
      </c>
      <c r="F550" s="35">
        <v>2</v>
      </c>
      <c r="G550" s="33">
        <f>IFERROR(VLOOKUP(E550,Materiaal!$A$2:$C$25052,3,FALSE)*F550,0)</f>
        <v>7.5823999999999998</v>
      </c>
      <c r="H550" s="257" t="s">
        <v>5333</v>
      </c>
      <c r="I550" s="35">
        <v>2</v>
      </c>
      <c r="J550" s="33">
        <f>IFERROR(VLOOKUP(H550,Materiaal!$A$2:$C$25052,3,FALSE)*I550,0)</f>
        <v>2.6095999999999999</v>
      </c>
      <c r="K550" s="34" t="s">
        <v>5789</v>
      </c>
      <c r="L550" s="35">
        <v>1</v>
      </c>
      <c r="M550" s="33">
        <f>IFERROR(VLOOKUP(K550,Materiaal!$A$2:$C$25052,3,FALSE)*L550,0)</f>
        <v>4.9168000000000003</v>
      </c>
      <c r="N550" s="34"/>
      <c r="O550" s="35"/>
      <c r="P550" s="33">
        <f>IFERROR(VLOOKUP(N550,Materiaal!$A$2:$C$25052,3,FALSE)*O550,0)</f>
        <v>0</v>
      </c>
      <c r="Q550" s="34" t="s">
        <v>5335</v>
      </c>
      <c r="R550" s="35">
        <v>2</v>
      </c>
      <c r="S550" s="33">
        <f>IFERROR(VLOOKUP(Q550,Materiaal!$A$2:$C$25052,3,FALSE)*R550,0)</f>
        <v>2</v>
      </c>
      <c r="T550" s="34"/>
      <c r="U550" s="35"/>
      <c r="V550" s="33">
        <f>IFERROR(VLOOKUP(T550,Materiaal!$A$2:$C$24556,3,FALSE)*U550,0)</f>
        <v>0</v>
      </c>
      <c r="W550" s="293"/>
      <c r="X550" s="294"/>
      <c r="Y550" s="33"/>
      <c r="Z550" s="293"/>
      <c r="AA550" s="294"/>
      <c r="AB550" s="33"/>
    </row>
    <row r="551" spans="1:28" ht="14.45" hidden="1" outlineLevel="1">
      <c r="A551" s="29" t="s">
        <v>5790</v>
      </c>
      <c r="B551" s="29" t="s">
        <v>5603</v>
      </c>
      <c r="C551" s="256">
        <f t="shared" si="3"/>
        <v>26.015999999999998</v>
      </c>
      <c r="D551" s="32">
        <v>25</v>
      </c>
      <c r="E551" s="257" t="s">
        <v>5332</v>
      </c>
      <c r="F551" s="35">
        <v>3</v>
      </c>
      <c r="G551" s="33">
        <f>IFERROR(VLOOKUP(E551,Materiaal!$A$2:$C$25052,3,FALSE)*F551,0)</f>
        <v>11.3736</v>
      </c>
      <c r="H551" s="257" t="s">
        <v>5333</v>
      </c>
      <c r="I551" s="35">
        <v>3</v>
      </c>
      <c r="J551" s="33">
        <f>IFERROR(VLOOKUP(H551,Materiaal!$A$2:$C$25052,3,FALSE)*I551,0)</f>
        <v>3.9143999999999997</v>
      </c>
      <c r="K551" s="34" t="s">
        <v>5789</v>
      </c>
      <c r="L551" s="35">
        <v>1</v>
      </c>
      <c r="M551" s="33">
        <f>IFERROR(VLOOKUP(K551,Materiaal!$A$2:$C$25052,3,FALSE)*L551,0)</f>
        <v>4.9168000000000003</v>
      </c>
      <c r="N551" s="34" t="s">
        <v>5787</v>
      </c>
      <c r="O551" s="35">
        <v>1</v>
      </c>
      <c r="P551" s="33">
        <f>IFERROR(VLOOKUP(N551,Materiaal!$A$2:$C$25052,3,FALSE)*O551,0)</f>
        <v>2.8111999999999999</v>
      </c>
      <c r="Q551" s="34" t="s">
        <v>5335</v>
      </c>
      <c r="R551" s="35">
        <v>3</v>
      </c>
      <c r="S551" s="33">
        <f>IFERROR(VLOOKUP(Q551,Materiaal!$A$2:$C$25052,3,FALSE)*R551,0)</f>
        <v>3</v>
      </c>
      <c r="T551" s="34"/>
      <c r="U551" s="35"/>
      <c r="V551" s="33">
        <f>IFERROR(VLOOKUP(T551,Materiaal!$A$2:$C$24556,3,FALSE)*U551,0)</f>
        <v>0</v>
      </c>
      <c r="W551" s="293"/>
      <c r="X551" s="294"/>
      <c r="Y551" s="33"/>
      <c r="Z551" s="293"/>
      <c r="AA551" s="294"/>
      <c r="AB551" s="33"/>
    </row>
    <row r="552" spans="1:28" ht="14.45" hidden="1" outlineLevel="1">
      <c r="A552" s="29" t="s">
        <v>5791</v>
      </c>
      <c r="B552" s="29" t="s">
        <v>5606</v>
      </c>
      <c r="C552" s="256">
        <f t="shared" si="3"/>
        <v>34.217600000000004</v>
      </c>
      <c r="D552" s="32">
        <v>30</v>
      </c>
      <c r="E552" s="257" t="s">
        <v>5332</v>
      </c>
      <c r="F552" s="35">
        <v>4</v>
      </c>
      <c r="G552" s="33">
        <f>IFERROR(VLOOKUP(E552,Materiaal!$A$2:$C$25052,3,FALSE)*F552,0)</f>
        <v>15.1648</v>
      </c>
      <c r="H552" s="257" t="s">
        <v>5333</v>
      </c>
      <c r="I552" s="35">
        <v>4</v>
      </c>
      <c r="J552" s="33">
        <f>IFERROR(VLOOKUP(H552,Materiaal!$A$2:$C$25052,3,FALSE)*I552,0)</f>
        <v>5.2191999999999998</v>
      </c>
      <c r="K552" s="34" t="s">
        <v>5789</v>
      </c>
      <c r="L552" s="35">
        <v>2</v>
      </c>
      <c r="M552" s="33">
        <f>IFERROR(VLOOKUP(K552,Materiaal!$A$2:$C$25052,3,FALSE)*L552,0)</f>
        <v>9.8336000000000006</v>
      </c>
      <c r="N552" s="34"/>
      <c r="O552" s="35"/>
      <c r="P552" s="33">
        <f>IFERROR(VLOOKUP(N552,Materiaal!$A$2:$C$25052,3,FALSE)*O552,0)</f>
        <v>0</v>
      </c>
      <c r="Q552" s="34" t="s">
        <v>5335</v>
      </c>
      <c r="R552" s="35">
        <v>4</v>
      </c>
      <c r="S552" s="33">
        <f>IFERROR(VLOOKUP(Q552,Materiaal!$A$2:$C$25052,3,FALSE)*R552,0)</f>
        <v>4</v>
      </c>
      <c r="T552" s="34"/>
      <c r="U552" s="35"/>
      <c r="V552" s="33">
        <f>IFERROR(VLOOKUP(T552,Materiaal!$A$2:$C$24556,3,FALSE)*U552,0)</f>
        <v>0</v>
      </c>
      <c r="W552" s="293"/>
      <c r="X552" s="294"/>
      <c r="Y552" s="33"/>
      <c r="Z552" s="293"/>
      <c r="AA552" s="294"/>
      <c r="AB552" s="33"/>
    </row>
    <row r="553" spans="1:28" ht="14.45" hidden="1" outlineLevel="1">
      <c r="A553" s="29" t="s">
        <v>5792</v>
      </c>
      <c r="B553" s="29" t="s">
        <v>5345</v>
      </c>
      <c r="C553" s="256">
        <f t="shared" si="3"/>
        <v>9.170399999999999</v>
      </c>
      <c r="D553" s="32">
        <v>25</v>
      </c>
      <c r="E553" s="257" t="s">
        <v>5332</v>
      </c>
      <c r="F553" s="35">
        <v>1</v>
      </c>
      <c r="G553" s="33">
        <f>IFERROR(VLOOKUP(E553,Materiaal!$A$2:$C$25052,3,FALSE)*F553,0)</f>
        <v>3.7911999999999999</v>
      </c>
      <c r="H553" s="257" t="s">
        <v>5346</v>
      </c>
      <c r="I553" s="35">
        <v>1</v>
      </c>
      <c r="J553" s="33">
        <f>IFERROR(VLOOKUP(H553,Materiaal!$A$2:$C$25052,3,FALSE)*I553,0)</f>
        <v>1.5680000000000001</v>
      </c>
      <c r="K553" s="34" t="s">
        <v>5787</v>
      </c>
      <c r="L553" s="35">
        <v>1</v>
      </c>
      <c r="M553" s="33">
        <f>IFERROR(VLOOKUP(K553,Materiaal!$A$2:$C$25052,3,FALSE)*L553,0)</f>
        <v>2.8111999999999999</v>
      </c>
      <c r="N553" s="34"/>
      <c r="O553" s="35"/>
      <c r="P553" s="33">
        <f>IFERROR(VLOOKUP(N553,Materiaal!$A$2:$C$25052,3,FALSE)*O553,0)</f>
        <v>0</v>
      </c>
      <c r="Q553" s="34" t="s">
        <v>5335</v>
      </c>
      <c r="R553" s="35">
        <v>1</v>
      </c>
      <c r="S553" s="33">
        <f>IFERROR(VLOOKUP(Q553,Materiaal!$A$2:$C$25052,3,FALSE)*R553,0)</f>
        <v>1</v>
      </c>
      <c r="T553" s="34"/>
      <c r="U553" s="35"/>
      <c r="V553" s="33">
        <f>IFERROR(VLOOKUP(T553,Materiaal!$A$2:$C$24556,3,FALSE)*U553,0)</f>
        <v>0</v>
      </c>
      <c r="W553" s="293"/>
      <c r="X553" s="294"/>
      <c r="Y553" s="33"/>
      <c r="Z553" s="293"/>
      <c r="AA553" s="294"/>
      <c r="AB553" s="33"/>
    </row>
    <row r="554" spans="1:28" ht="14.45" hidden="1" outlineLevel="1">
      <c r="A554" s="29" t="s">
        <v>5793</v>
      </c>
      <c r="B554" s="29" t="s">
        <v>5610</v>
      </c>
      <c r="C554" s="256">
        <f t="shared" si="3"/>
        <v>17.635199999999998</v>
      </c>
      <c r="D554" s="32">
        <v>25</v>
      </c>
      <c r="E554" s="257" t="s">
        <v>5332</v>
      </c>
      <c r="F554" s="35">
        <v>2</v>
      </c>
      <c r="G554" s="33">
        <f>IFERROR(VLOOKUP(E554,Materiaal!$A$2:$C$25052,3,FALSE)*F554,0)</f>
        <v>7.5823999999999998</v>
      </c>
      <c r="H554" s="257" t="s">
        <v>5346</v>
      </c>
      <c r="I554" s="35">
        <v>2</v>
      </c>
      <c r="J554" s="33">
        <f>IFERROR(VLOOKUP(H554,Materiaal!$A$2:$C$25052,3,FALSE)*I554,0)</f>
        <v>3.1360000000000001</v>
      </c>
      <c r="K554" s="34" t="s">
        <v>5789</v>
      </c>
      <c r="L554" s="35">
        <v>1</v>
      </c>
      <c r="M554" s="33">
        <f>IFERROR(VLOOKUP(K554,Materiaal!$A$2:$C$25052,3,FALSE)*L554,0)</f>
        <v>4.9168000000000003</v>
      </c>
      <c r="N554" s="34"/>
      <c r="O554" s="35"/>
      <c r="P554" s="33">
        <f>IFERROR(VLOOKUP(N554,Materiaal!$A$2:$C$25052,3,FALSE)*O554,0)</f>
        <v>0</v>
      </c>
      <c r="Q554" s="34" t="s">
        <v>5335</v>
      </c>
      <c r="R554" s="35">
        <v>2</v>
      </c>
      <c r="S554" s="33">
        <f>IFERROR(VLOOKUP(Q554,Materiaal!$A$2:$C$25052,3,FALSE)*R554,0)</f>
        <v>2</v>
      </c>
      <c r="T554" s="34"/>
      <c r="U554" s="35"/>
      <c r="V554" s="33">
        <f>IFERROR(VLOOKUP(T554,Materiaal!$A$2:$C$24556,3,FALSE)*U554,0)</f>
        <v>0</v>
      </c>
      <c r="W554" s="293"/>
      <c r="X554" s="294"/>
      <c r="Y554" s="33"/>
      <c r="Z554" s="293"/>
      <c r="AA554" s="294"/>
      <c r="AB554" s="33"/>
    </row>
    <row r="555" spans="1:28" ht="14.45" hidden="1" outlineLevel="1">
      <c r="A555" s="29" t="s">
        <v>5794</v>
      </c>
      <c r="B555" s="29" t="s">
        <v>5612</v>
      </c>
      <c r="C555" s="256">
        <f t="shared" si="3"/>
        <v>26.805599999999998</v>
      </c>
      <c r="D555" s="32">
        <v>25</v>
      </c>
      <c r="E555" s="257" t="s">
        <v>5332</v>
      </c>
      <c r="F555" s="35">
        <v>3</v>
      </c>
      <c r="G555" s="33">
        <f>IFERROR(VLOOKUP(E555,Materiaal!$A$2:$C$25052,3,FALSE)*F555,0)</f>
        <v>11.3736</v>
      </c>
      <c r="H555" s="257" t="s">
        <v>5346</v>
      </c>
      <c r="I555" s="35">
        <v>3</v>
      </c>
      <c r="J555" s="33">
        <f>IFERROR(VLOOKUP(H555,Materiaal!$A$2:$C$25052,3,FALSE)*I555,0)</f>
        <v>4.7040000000000006</v>
      </c>
      <c r="K555" s="34" t="s">
        <v>5789</v>
      </c>
      <c r="L555" s="35">
        <v>1</v>
      </c>
      <c r="M555" s="33">
        <f>IFERROR(VLOOKUP(K555,Materiaal!$A$2:$C$25052,3,FALSE)*L555,0)</f>
        <v>4.9168000000000003</v>
      </c>
      <c r="N555" s="34" t="s">
        <v>5787</v>
      </c>
      <c r="O555" s="35">
        <v>1</v>
      </c>
      <c r="P555" s="33">
        <f>IFERROR(VLOOKUP(N555,Materiaal!$A$2:$C$25052,3,FALSE)*O555,0)</f>
        <v>2.8111999999999999</v>
      </c>
      <c r="Q555" s="34" t="s">
        <v>5335</v>
      </c>
      <c r="R555" s="35">
        <v>3</v>
      </c>
      <c r="S555" s="33">
        <f>IFERROR(VLOOKUP(Q555,Materiaal!$A$2:$C$25052,3,FALSE)*R555,0)</f>
        <v>3</v>
      </c>
      <c r="T555" s="34"/>
      <c r="U555" s="35"/>
      <c r="V555" s="33">
        <f>IFERROR(VLOOKUP(T555,Materiaal!$A$2:$C$24556,3,FALSE)*U555,0)</f>
        <v>0</v>
      </c>
      <c r="W555" s="293"/>
      <c r="X555" s="294"/>
      <c r="Y555" s="33"/>
      <c r="Z555" s="293"/>
      <c r="AA555" s="294"/>
      <c r="AB555" s="33"/>
    </row>
    <row r="556" spans="1:28" ht="14.45" hidden="1" outlineLevel="1">
      <c r="A556" s="29" t="s">
        <v>5795</v>
      </c>
      <c r="B556" s="29" t="s">
        <v>5614</v>
      </c>
      <c r="C556" s="256">
        <f t="shared" si="3"/>
        <v>35.270399999999995</v>
      </c>
      <c r="D556" s="32">
        <v>30</v>
      </c>
      <c r="E556" s="257" t="s">
        <v>5332</v>
      </c>
      <c r="F556" s="35">
        <v>4</v>
      </c>
      <c r="G556" s="33">
        <f>IFERROR(VLOOKUP(E556,Materiaal!$A$2:$C$25052,3,FALSE)*F556,0)</f>
        <v>15.1648</v>
      </c>
      <c r="H556" s="257" t="s">
        <v>5346</v>
      </c>
      <c r="I556" s="35">
        <v>4</v>
      </c>
      <c r="J556" s="33">
        <f>IFERROR(VLOOKUP(H556,Materiaal!$A$2:$C$25052,3,FALSE)*I556,0)</f>
        <v>6.2720000000000002</v>
      </c>
      <c r="K556" s="34" t="s">
        <v>5789</v>
      </c>
      <c r="L556" s="35">
        <v>2</v>
      </c>
      <c r="M556" s="33">
        <f>IFERROR(VLOOKUP(K556,Materiaal!$A$2:$C$25052,3,FALSE)*L556,0)</f>
        <v>9.8336000000000006</v>
      </c>
      <c r="N556" s="34"/>
      <c r="O556" s="35"/>
      <c r="P556" s="33">
        <f>IFERROR(VLOOKUP(N556,Materiaal!$A$2:$C$25052,3,FALSE)*O556,0)</f>
        <v>0</v>
      </c>
      <c r="Q556" s="34" t="s">
        <v>5335</v>
      </c>
      <c r="R556" s="35">
        <v>4</v>
      </c>
      <c r="S556" s="33">
        <f>IFERROR(VLOOKUP(Q556,Materiaal!$A$2:$C$25052,3,FALSE)*R556,0)</f>
        <v>4</v>
      </c>
      <c r="T556" s="34"/>
      <c r="U556" s="35"/>
      <c r="V556" s="33">
        <f>IFERROR(VLOOKUP(T556,Materiaal!$A$2:$C$24556,3,FALSE)*U556,0)</f>
        <v>0</v>
      </c>
      <c r="W556" s="293"/>
      <c r="X556" s="294"/>
      <c r="Y556" s="33"/>
      <c r="Z556" s="293"/>
      <c r="AA556" s="294"/>
      <c r="AB556" s="33"/>
    </row>
    <row r="557" spans="1:28" ht="14.45" hidden="1" outlineLevel="1">
      <c r="A557" s="29" t="s">
        <v>5796</v>
      </c>
      <c r="B557" s="29" t="s">
        <v>5797</v>
      </c>
      <c r="C557" s="256">
        <f t="shared" si="3"/>
        <v>20.795999999999999</v>
      </c>
      <c r="D557" s="32">
        <v>20</v>
      </c>
      <c r="E557" s="257" t="s">
        <v>5355</v>
      </c>
      <c r="F557" s="35">
        <v>1</v>
      </c>
      <c r="G557" s="33">
        <f>IFERROR(VLOOKUP(E557,Materiaal!$A$2:$C$25052,3,FALSE)*F557,0)</f>
        <v>11.2392</v>
      </c>
      <c r="H557" s="257" t="s">
        <v>5356</v>
      </c>
      <c r="I557" s="35">
        <v>1</v>
      </c>
      <c r="J557" s="33">
        <f>IFERROR(VLOOKUP(H557,Materiaal!$A$2:$C$25052,3,FALSE)*I557,0)</f>
        <v>2.3351999999999999</v>
      </c>
      <c r="K557" s="34" t="s">
        <v>5787</v>
      </c>
      <c r="L557" s="35">
        <v>1</v>
      </c>
      <c r="M557" s="33">
        <f>IFERROR(VLOOKUP(K557,Materiaal!$A$2:$C$25052,3,FALSE)*L557,0)</f>
        <v>2.8111999999999999</v>
      </c>
      <c r="N557" s="34" t="s">
        <v>5357</v>
      </c>
      <c r="O557" s="35">
        <v>1</v>
      </c>
      <c r="P557" s="33">
        <f>IFERROR(VLOOKUP(N557,Materiaal!$A$2:$C$25052,3,FALSE)*O557,0)</f>
        <v>3.4104000000000001</v>
      </c>
      <c r="Q557" s="34" t="s">
        <v>5335</v>
      </c>
      <c r="R557" s="35">
        <v>1</v>
      </c>
      <c r="S557" s="33">
        <f>IFERROR(VLOOKUP(Q557,Materiaal!$A$2:$C$25052,3,FALSE)*R557,0)</f>
        <v>1</v>
      </c>
      <c r="T557" s="34"/>
      <c r="U557" s="35"/>
      <c r="V557" s="33"/>
      <c r="W557" s="293"/>
      <c r="X557" s="294"/>
      <c r="Y557" s="33"/>
      <c r="Z557" s="293"/>
      <c r="AA557" s="294"/>
      <c r="AB557" s="33"/>
    </row>
    <row r="558" spans="1:28" ht="14.45" hidden="1" outlineLevel="1">
      <c r="A558" s="29" t="s">
        <v>5798</v>
      </c>
      <c r="B558" s="29" t="s">
        <v>5799</v>
      </c>
      <c r="C558" s="256">
        <f t="shared" si="3"/>
        <v>40.886400000000002</v>
      </c>
      <c r="D558" s="32">
        <v>25</v>
      </c>
      <c r="E558" s="257" t="s">
        <v>5355</v>
      </c>
      <c r="F558" s="35">
        <v>2</v>
      </c>
      <c r="G558" s="33">
        <f>IFERROR(VLOOKUP(E558,Materiaal!$A$2:$C$25052,3,FALSE)*F558,0)</f>
        <v>22.478400000000001</v>
      </c>
      <c r="H558" s="257" t="s">
        <v>5356</v>
      </c>
      <c r="I558" s="35">
        <v>2</v>
      </c>
      <c r="J558" s="33">
        <f>IFERROR(VLOOKUP(H558,Materiaal!$A$2:$C$25052,3,FALSE)*I558,0)</f>
        <v>4.6703999999999999</v>
      </c>
      <c r="K558" s="34" t="s">
        <v>5789</v>
      </c>
      <c r="L558" s="35">
        <v>1</v>
      </c>
      <c r="M558" s="33">
        <f>IFERROR(VLOOKUP(K558,Materiaal!$A$2:$C$25052,3,FALSE)*L558,0)</f>
        <v>4.9168000000000003</v>
      </c>
      <c r="N558" s="34" t="s">
        <v>5357</v>
      </c>
      <c r="O558" s="35">
        <v>2</v>
      </c>
      <c r="P558" s="33">
        <f>IFERROR(VLOOKUP(N558,Materiaal!$A$2:$C$25052,3,FALSE)*O558,0)</f>
        <v>6.8208000000000002</v>
      </c>
      <c r="Q558" s="34" t="s">
        <v>5335</v>
      </c>
      <c r="R558" s="35">
        <v>2</v>
      </c>
      <c r="S558" s="33">
        <f>IFERROR(VLOOKUP(Q558,Materiaal!$A$2:$C$25052,3,FALSE)*R558,0)</f>
        <v>2</v>
      </c>
      <c r="T558" s="34"/>
      <c r="U558" s="35"/>
      <c r="V558" s="33"/>
      <c r="W558" s="293"/>
      <c r="X558" s="294"/>
      <c r="Y558" s="33"/>
      <c r="Z558" s="293"/>
      <c r="AA558" s="294"/>
      <c r="AB558" s="33"/>
    </row>
    <row r="559" spans="1:28" ht="14.45" hidden="1" outlineLevel="1">
      <c r="A559" s="29" t="s">
        <v>5800</v>
      </c>
      <c r="B559" s="29" t="s">
        <v>5801</v>
      </c>
      <c r="C559" s="256">
        <f t="shared" si="3"/>
        <v>63.788000000000011</v>
      </c>
      <c r="D559" s="32">
        <v>25</v>
      </c>
      <c r="E559" s="257" t="s">
        <v>5355</v>
      </c>
      <c r="F559" s="35">
        <v>3</v>
      </c>
      <c r="G559" s="33">
        <f>IFERROR(VLOOKUP(E559,Materiaal!$A$2:$C$25052,3,FALSE)*F559,0)</f>
        <v>33.717600000000004</v>
      </c>
      <c r="H559" s="257" t="s">
        <v>5356</v>
      </c>
      <c r="I559" s="35">
        <v>3</v>
      </c>
      <c r="J559" s="33">
        <f>IFERROR(VLOOKUP(H559,Materiaal!$A$2:$C$25052,3,FALSE)*I559,0)</f>
        <v>7.0055999999999994</v>
      </c>
      <c r="K559" s="34" t="s">
        <v>5789</v>
      </c>
      <c r="L559" s="35">
        <v>2</v>
      </c>
      <c r="M559" s="33">
        <f>IFERROR(VLOOKUP(K559,Materiaal!$A$2:$C$25052,3,FALSE)*L559,0)</f>
        <v>9.8336000000000006</v>
      </c>
      <c r="N559" s="34" t="s">
        <v>5357</v>
      </c>
      <c r="O559" s="35">
        <v>3</v>
      </c>
      <c r="P559" s="33">
        <f>IFERROR(VLOOKUP(N559,Materiaal!$A$2:$C$25052,3,FALSE)*O559,0)</f>
        <v>10.231200000000001</v>
      </c>
      <c r="Q559" s="34" t="s">
        <v>5335</v>
      </c>
      <c r="R559" s="35">
        <v>3</v>
      </c>
      <c r="S559" s="33">
        <f>IFERROR(VLOOKUP(Q559,Materiaal!$A$2:$C$25052,3,FALSE)*R559,0)</f>
        <v>3</v>
      </c>
      <c r="T559" s="34"/>
      <c r="U559" s="35"/>
      <c r="V559" s="33"/>
      <c r="W559" s="293"/>
      <c r="X559" s="294"/>
      <c r="Y559" s="33"/>
      <c r="Z559" s="293"/>
      <c r="AA559" s="294"/>
      <c r="AB559" s="33"/>
    </row>
    <row r="560" spans="1:28" ht="14.45" hidden="1" outlineLevel="1">
      <c r="A560" s="29" t="s">
        <v>5802</v>
      </c>
      <c r="B560" s="29" t="s">
        <v>5803</v>
      </c>
      <c r="C560" s="256">
        <f t="shared" si="3"/>
        <v>81.772800000000004</v>
      </c>
      <c r="D560" s="32">
        <v>30</v>
      </c>
      <c r="E560" s="257" t="s">
        <v>5355</v>
      </c>
      <c r="F560" s="35">
        <v>4</v>
      </c>
      <c r="G560" s="33">
        <f>IFERROR(VLOOKUP(E560,Materiaal!$A$2:$C$25052,3,FALSE)*F560,0)</f>
        <v>44.956800000000001</v>
      </c>
      <c r="H560" s="257" t="s">
        <v>5356</v>
      </c>
      <c r="I560" s="35">
        <v>4</v>
      </c>
      <c r="J560" s="33">
        <f>IFERROR(VLOOKUP(H560,Materiaal!$A$2:$C$25052,3,FALSE)*I560,0)</f>
        <v>9.3407999999999998</v>
      </c>
      <c r="K560" s="34" t="s">
        <v>5789</v>
      </c>
      <c r="L560" s="35">
        <v>2</v>
      </c>
      <c r="M560" s="33">
        <f>IFERROR(VLOOKUP(K560,Materiaal!$A$2:$C$25052,3,FALSE)*L560,0)</f>
        <v>9.8336000000000006</v>
      </c>
      <c r="N560" s="34" t="s">
        <v>5357</v>
      </c>
      <c r="O560" s="35">
        <v>4</v>
      </c>
      <c r="P560" s="33">
        <f>IFERROR(VLOOKUP(N560,Materiaal!$A$2:$C$25052,3,FALSE)*O560,0)</f>
        <v>13.6416</v>
      </c>
      <c r="Q560" s="34" t="s">
        <v>5335</v>
      </c>
      <c r="R560" s="35">
        <v>4</v>
      </c>
      <c r="S560" s="33">
        <f>IFERROR(VLOOKUP(Q560,Materiaal!$A$2:$C$25052,3,FALSE)*R560,0)</f>
        <v>4</v>
      </c>
      <c r="T560" s="34"/>
      <c r="U560" s="35"/>
      <c r="V560" s="33">
        <f>IFERROR(VLOOKUP(T560,Materiaal!$A$2:$C$22559,3,FALSE)*U560,0)</f>
        <v>0</v>
      </c>
      <c r="W560" s="293"/>
      <c r="X560" s="294"/>
      <c r="Y560" s="33"/>
      <c r="Z560" s="293"/>
      <c r="AA560" s="294"/>
      <c r="AB560" s="33"/>
    </row>
    <row r="561" spans="1:28" ht="14.45" hidden="1" outlineLevel="1">
      <c r="A561" s="29" t="s">
        <v>5804</v>
      </c>
      <c r="B561" s="29" t="s">
        <v>5797</v>
      </c>
      <c r="C561" s="256">
        <f t="shared" si="3"/>
        <v>22.162800000000001</v>
      </c>
      <c r="D561" s="32">
        <v>20</v>
      </c>
      <c r="E561" s="257" t="s">
        <v>5355</v>
      </c>
      <c r="F561" s="35">
        <v>1</v>
      </c>
      <c r="G561" s="33">
        <f>IFERROR(VLOOKUP(E561,Materiaal!$A$2:$C$25052,3,FALSE)*F561,0)</f>
        <v>11.2392</v>
      </c>
      <c r="H561" s="257" t="s">
        <v>5365</v>
      </c>
      <c r="I561" s="35">
        <v>1</v>
      </c>
      <c r="J561" s="33">
        <f>IFERROR(VLOOKUP(H561,Materiaal!$A$2:$C$25052,3,FALSE)*I561,0)</f>
        <v>3.702</v>
      </c>
      <c r="K561" s="34" t="s">
        <v>5787</v>
      </c>
      <c r="L561" s="35">
        <v>1</v>
      </c>
      <c r="M561" s="33">
        <f>IFERROR(VLOOKUP(K561,Materiaal!$A$2:$C$25052,3,FALSE)*L561,0)</f>
        <v>2.8111999999999999</v>
      </c>
      <c r="N561" s="34" t="s">
        <v>5357</v>
      </c>
      <c r="O561" s="35">
        <v>1</v>
      </c>
      <c r="P561" s="33">
        <f>IFERROR(VLOOKUP(N561,Materiaal!$A$2:$C$25052,3,FALSE)*O561,0)</f>
        <v>3.4104000000000001</v>
      </c>
      <c r="Q561" s="34" t="s">
        <v>5335</v>
      </c>
      <c r="R561" s="35">
        <v>1</v>
      </c>
      <c r="S561" s="33">
        <f>IFERROR(VLOOKUP(Q561,Materiaal!$A$2:$C$25052,3,FALSE)*R561,0)</f>
        <v>1</v>
      </c>
      <c r="T561" s="34"/>
      <c r="U561" s="35"/>
      <c r="V561" s="33"/>
      <c r="W561" s="293"/>
      <c r="X561" s="294"/>
      <c r="Y561" s="33"/>
      <c r="Z561" s="293"/>
      <c r="AA561" s="294"/>
      <c r="AB561" s="33"/>
    </row>
    <row r="562" spans="1:28" ht="14.45" hidden="1" outlineLevel="1">
      <c r="A562" s="29" t="s">
        <v>5805</v>
      </c>
      <c r="B562" s="29" t="s">
        <v>5799</v>
      </c>
      <c r="C562" s="256">
        <f t="shared" si="3"/>
        <v>43.62</v>
      </c>
      <c r="D562" s="32">
        <v>25</v>
      </c>
      <c r="E562" s="257" t="s">
        <v>5355</v>
      </c>
      <c r="F562" s="35">
        <v>2</v>
      </c>
      <c r="G562" s="33">
        <f>IFERROR(VLOOKUP(E562,Materiaal!$A$2:$C$25052,3,FALSE)*F562,0)</f>
        <v>22.478400000000001</v>
      </c>
      <c r="H562" s="257" t="s">
        <v>5365</v>
      </c>
      <c r="I562" s="35">
        <v>2</v>
      </c>
      <c r="J562" s="33">
        <f>IFERROR(VLOOKUP(H562,Materiaal!$A$2:$C$25052,3,FALSE)*I562,0)</f>
        <v>7.4039999999999999</v>
      </c>
      <c r="K562" s="34" t="s">
        <v>5789</v>
      </c>
      <c r="L562" s="35">
        <v>1</v>
      </c>
      <c r="M562" s="33">
        <f>IFERROR(VLOOKUP(K562,Materiaal!$A$2:$C$25052,3,FALSE)*L562,0)</f>
        <v>4.9168000000000003</v>
      </c>
      <c r="N562" s="34" t="s">
        <v>5357</v>
      </c>
      <c r="O562" s="35">
        <v>2</v>
      </c>
      <c r="P562" s="33">
        <f>IFERROR(VLOOKUP(N562,Materiaal!$A$2:$C$25052,3,FALSE)*O562,0)</f>
        <v>6.8208000000000002</v>
      </c>
      <c r="Q562" s="34" t="s">
        <v>5335</v>
      </c>
      <c r="R562" s="35">
        <v>2</v>
      </c>
      <c r="S562" s="33">
        <f>IFERROR(VLOOKUP(Q562,Materiaal!$A$2:$C$25052,3,FALSE)*R562,0)</f>
        <v>2</v>
      </c>
      <c r="T562" s="34"/>
      <c r="U562" s="35"/>
      <c r="V562" s="33"/>
      <c r="W562" s="293"/>
      <c r="X562" s="294"/>
      <c r="Y562" s="33"/>
      <c r="Z562" s="293"/>
      <c r="AA562" s="294"/>
      <c r="AB562" s="33"/>
    </row>
    <row r="563" spans="1:28" ht="14.45" hidden="1" outlineLevel="1">
      <c r="A563" s="29" t="s">
        <v>5806</v>
      </c>
      <c r="B563" s="29" t="s">
        <v>5801</v>
      </c>
      <c r="C563" s="256">
        <f t="shared" si="3"/>
        <v>67.888400000000004</v>
      </c>
      <c r="D563" s="32">
        <v>25</v>
      </c>
      <c r="E563" s="257" t="s">
        <v>5355</v>
      </c>
      <c r="F563" s="35">
        <v>3</v>
      </c>
      <c r="G563" s="33">
        <f>IFERROR(VLOOKUP(E563,Materiaal!$A$2:$C$25052,3,FALSE)*F563,0)</f>
        <v>33.717600000000004</v>
      </c>
      <c r="H563" s="257" t="s">
        <v>5365</v>
      </c>
      <c r="I563" s="35">
        <v>3</v>
      </c>
      <c r="J563" s="33">
        <f>IFERROR(VLOOKUP(H563,Materiaal!$A$2:$C$25052,3,FALSE)*I563,0)</f>
        <v>11.106</v>
      </c>
      <c r="K563" s="34" t="s">
        <v>5789</v>
      </c>
      <c r="L563" s="35">
        <v>2</v>
      </c>
      <c r="M563" s="33">
        <f>IFERROR(VLOOKUP(K563,Materiaal!$A$2:$C$25052,3,FALSE)*L563,0)</f>
        <v>9.8336000000000006</v>
      </c>
      <c r="N563" s="34" t="s">
        <v>5357</v>
      </c>
      <c r="O563" s="35">
        <v>3</v>
      </c>
      <c r="P563" s="33">
        <f>IFERROR(VLOOKUP(N563,Materiaal!$A$2:$C$25052,3,FALSE)*O563,0)</f>
        <v>10.231200000000001</v>
      </c>
      <c r="Q563" s="34" t="s">
        <v>5335</v>
      </c>
      <c r="R563" s="35">
        <v>3</v>
      </c>
      <c r="S563" s="33">
        <f>IFERROR(VLOOKUP(Q563,Materiaal!$A$2:$C$25052,3,FALSE)*R563,0)</f>
        <v>3</v>
      </c>
      <c r="T563" s="34"/>
      <c r="U563" s="35"/>
      <c r="V563" s="33"/>
      <c r="W563" s="293"/>
      <c r="X563" s="294"/>
      <c r="Y563" s="33"/>
      <c r="Z563" s="293"/>
      <c r="AA563" s="294"/>
      <c r="AB563" s="33"/>
    </row>
    <row r="564" spans="1:28" ht="14.45" hidden="1" outlineLevel="1">
      <c r="A564" s="29" t="s">
        <v>5807</v>
      </c>
      <c r="B564" s="29" t="s">
        <v>5803</v>
      </c>
      <c r="C564" s="256">
        <f t="shared" si="3"/>
        <v>87.24</v>
      </c>
      <c r="D564" s="32">
        <v>30</v>
      </c>
      <c r="E564" s="257" t="s">
        <v>5355</v>
      </c>
      <c r="F564" s="35">
        <v>4</v>
      </c>
      <c r="G564" s="33">
        <f>IFERROR(VLOOKUP(E564,Materiaal!$A$2:$C$25052,3,FALSE)*F564,0)</f>
        <v>44.956800000000001</v>
      </c>
      <c r="H564" s="257" t="s">
        <v>5365</v>
      </c>
      <c r="I564" s="35">
        <v>4</v>
      </c>
      <c r="J564" s="33">
        <f>IFERROR(VLOOKUP(H564,Materiaal!$A$2:$C$25052,3,FALSE)*I564,0)</f>
        <v>14.808</v>
      </c>
      <c r="K564" s="34" t="s">
        <v>5789</v>
      </c>
      <c r="L564" s="35">
        <v>2</v>
      </c>
      <c r="M564" s="33">
        <f>IFERROR(VLOOKUP(K564,Materiaal!$A$2:$C$25052,3,FALSE)*L564,0)</f>
        <v>9.8336000000000006</v>
      </c>
      <c r="N564" s="34" t="s">
        <v>5357</v>
      </c>
      <c r="O564" s="35">
        <v>4</v>
      </c>
      <c r="P564" s="33">
        <f>IFERROR(VLOOKUP(N564,Materiaal!$A$2:$C$25052,3,FALSE)*O564,0)</f>
        <v>13.6416</v>
      </c>
      <c r="Q564" s="34" t="s">
        <v>5335</v>
      </c>
      <c r="R564" s="35">
        <v>4</v>
      </c>
      <c r="S564" s="33">
        <f>IFERROR(VLOOKUP(Q564,Materiaal!$A$2:$C$25052,3,FALSE)*R564,0)</f>
        <v>4</v>
      </c>
      <c r="T564" s="34"/>
      <c r="U564" s="35"/>
      <c r="V564" s="33">
        <f>IFERROR(VLOOKUP(T564,Materiaal!$A$2:$C$22559,3,FALSE)*U564,0)</f>
        <v>0</v>
      </c>
      <c r="W564" s="293"/>
      <c r="X564" s="294"/>
      <c r="Y564" s="33"/>
      <c r="Z564" s="293"/>
      <c r="AA564" s="294"/>
      <c r="AB564" s="33"/>
    </row>
    <row r="565" spans="1:28" ht="14.45" hidden="1" outlineLevel="1">
      <c r="A565" s="29"/>
      <c r="B565" s="29"/>
      <c r="C565" s="256">
        <f t="shared" si="3"/>
        <v>0</v>
      </c>
      <c r="D565" s="32"/>
      <c r="E565" s="257"/>
      <c r="F565" s="35"/>
      <c r="G565" s="33">
        <f>IFERROR(VLOOKUP(E565,Materiaal!$A$2:$C$25052,3,FALSE)*F565,0)</f>
        <v>0</v>
      </c>
      <c r="H565" s="257"/>
      <c r="I565" s="35"/>
      <c r="J565" s="33">
        <f>IFERROR(VLOOKUP(H565,Materiaal!$A$2:$C$25052,3,FALSE)*I565,0)</f>
        <v>0</v>
      </c>
      <c r="K565" s="34"/>
      <c r="L565" s="35"/>
      <c r="M565" s="33">
        <f>IFERROR(VLOOKUP(K565,Materiaal!$A$2:$C$25052,3,FALSE)*L565,0)</f>
        <v>0</v>
      </c>
      <c r="N565" s="34"/>
      <c r="O565" s="35"/>
      <c r="P565" s="33">
        <f>IFERROR(VLOOKUP(N565,Materiaal!$A$2:$C$25052,3,FALSE)*O565,0)</f>
        <v>0</v>
      </c>
      <c r="Q565" s="34"/>
      <c r="R565" s="35"/>
      <c r="S565" s="33">
        <f>IFERROR(VLOOKUP(Q565,Materiaal!$A$2:$C$25052,3,FALSE)*R565,0)</f>
        <v>0</v>
      </c>
      <c r="T565" s="34"/>
      <c r="U565" s="35"/>
      <c r="V565" s="33">
        <f>IFERROR(VLOOKUP(T565,Materiaal!$A$2:$C$22559,3,FALSE)*U565,0)</f>
        <v>0</v>
      </c>
      <c r="W565" s="293"/>
      <c r="X565" s="294"/>
      <c r="Y565" s="33"/>
      <c r="Z565" s="293"/>
      <c r="AA565" s="294"/>
      <c r="AB565" s="33"/>
    </row>
    <row r="566" spans="1:28" ht="14.45" hidden="1" outlineLevel="1">
      <c r="A566" s="29" t="s">
        <v>5808</v>
      </c>
      <c r="B566" s="29" t="s">
        <v>5638</v>
      </c>
      <c r="C566" s="256">
        <f t="shared" si="3"/>
        <v>37.231200000000001</v>
      </c>
      <c r="D566" s="32">
        <v>20</v>
      </c>
      <c r="E566" s="257" t="s">
        <v>5371</v>
      </c>
      <c r="F566" s="35">
        <v>1</v>
      </c>
      <c r="G566" s="33">
        <f>IFERROR(VLOOKUP(E566,Materiaal!$A$2:$C$25052,3,FALSE)*F566,0)</f>
        <v>25.398</v>
      </c>
      <c r="H566" s="257" t="s">
        <v>5372</v>
      </c>
      <c r="I566" s="35">
        <v>1</v>
      </c>
      <c r="J566" s="33">
        <f>IFERROR(VLOOKUP(H566,Materiaal!$A$2:$C$25052,3,FALSE)*I566,0)</f>
        <v>8.0220000000000002</v>
      </c>
      <c r="K566" s="34" t="s">
        <v>5787</v>
      </c>
      <c r="L566" s="35">
        <v>1</v>
      </c>
      <c r="M566" s="33">
        <f>IFERROR(VLOOKUP(K566,Materiaal!$A$2:$C$25052,3,FALSE)*L566,0)</f>
        <v>2.8111999999999999</v>
      </c>
      <c r="N566" s="34"/>
      <c r="O566" s="35"/>
      <c r="P566" s="33">
        <f>IFERROR(VLOOKUP(N566,Materiaal!$A$2:$C$25052,3,FALSE)*O566,0)</f>
        <v>0</v>
      </c>
      <c r="Q566" s="34" t="s">
        <v>5335</v>
      </c>
      <c r="R566" s="35">
        <v>1</v>
      </c>
      <c r="S566" s="33">
        <f>IFERROR(VLOOKUP(Q566,Materiaal!$A$2:$C$25052,3,FALSE)*R566,0)</f>
        <v>1</v>
      </c>
      <c r="T566" s="34"/>
      <c r="U566" s="35"/>
      <c r="V566" s="33">
        <f>IFERROR(VLOOKUP(T566,Materiaal!$A$2:$C$22559,3,FALSE)*U566,0)</f>
        <v>0</v>
      </c>
      <c r="W566" s="293"/>
      <c r="X566" s="294"/>
      <c r="Y566" s="33"/>
      <c r="Z566" s="293"/>
      <c r="AA566" s="294"/>
      <c r="AB566" s="33"/>
    </row>
    <row r="567" spans="1:28" ht="14.45" hidden="1" outlineLevel="1">
      <c r="A567" s="29"/>
      <c r="B567" s="29"/>
      <c r="C567" s="256">
        <f t="shared" si="3"/>
        <v>0</v>
      </c>
      <c r="D567" s="32"/>
      <c r="E567" s="257"/>
      <c r="F567" s="35"/>
      <c r="G567" s="33">
        <f>IFERROR(VLOOKUP(E567,Materiaal!$A$2:$C$25052,3,FALSE)*F567,0)</f>
        <v>0</v>
      </c>
      <c r="H567" s="257"/>
      <c r="I567" s="35"/>
      <c r="J567" s="33">
        <f>IFERROR(VLOOKUP(H567,Materiaal!$A$2:$C$25052,3,FALSE)*I567,0)</f>
        <v>0</v>
      </c>
      <c r="K567" s="34"/>
      <c r="L567" s="35"/>
      <c r="M567" s="33">
        <f>IFERROR(VLOOKUP(K567,Materiaal!$A$2:$C$25052,3,FALSE)*L567,0)</f>
        <v>0</v>
      </c>
      <c r="N567" s="34"/>
      <c r="O567" s="35"/>
      <c r="P567" s="33">
        <f>IFERROR(VLOOKUP(N567,Materiaal!$A$2:$C$25052,3,FALSE)*O567,0)</f>
        <v>0</v>
      </c>
      <c r="Q567" s="34"/>
      <c r="R567" s="35"/>
      <c r="S567" s="33">
        <f>IFERROR(VLOOKUP(Q567,Materiaal!$A$2:$C$25052,3,FALSE)*R567,0)</f>
        <v>0</v>
      </c>
      <c r="T567" s="34"/>
      <c r="U567" s="35"/>
      <c r="V567" s="33">
        <f>IFERROR(VLOOKUP(T567,Materiaal!$A$2:$C$22559,3,FALSE)*U567,0)</f>
        <v>0</v>
      </c>
      <c r="W567" s="293"/>
      <c r="X567" s="294"/>
      <c r="Y567" s="33"/>
      <c r="Z567" s="293"/>
      <c r="AA567" s="294"/>
      <c r="AB567" s="33"/>
    </row>
    <row r="568" spans="1:28" ht="14.45" hidden="1" outlineLevel="1">
      <c r="A568" s="29" t="s">
        <v>5809</v>
      </c>
      <c r="B568" s="29" t="s">
        <v>5640</v>
      </c>
      <c r="C568" s="256">
        <f t="shared" si="3"/>
        <v>8.1175999999999995</v>
      </c>
      <c r="D568" s="32">
        <v>20</v>
      </c>
      <c r="E568" s="257" t="s">
        <v>5374</v>
      </c>
      <c r="F568" s="35">
        <v>1</v>
      </c>
      <c r="G568" s="33">
        <f>IFERROR(VLOOKUP(E568,Materiaal!$A$2:$C$25052,3,FALSE)*F568,0)</f>
        <v>2.6768000000000001</v>
      </c>
      <c r="H568" s="257" t="s">
        <v>5375</v>
      </c>
      <c r="I568" s="35">
        <v>1</v>
      </c>
      <c r="J568" s="33">
        <f>IFERROR(VLOOKUP(H568,Materiaal!$A$2:$C$25052,3,FALSE)*I568,0)</f>
        <v>1.6295999999999999</v>
      </c>
      <c r="K568" s="34" t="s">
        <v>5787</v>
      </c>
      <c r="L568" s="35">
        <v>1</v>
      </c>
      <c r="M568" s="33">
        <f>IFERROR(VLOOKUP(K568,Materiaal!$A$2:$C$25052,3,FALSE)*L568,0)</f>
        <v>2.8111999999999999</v>
      </c>
      <c r="N568" s="34"/>
      <c r="O568" s="35"/>
      <c r="P568" s="33">
        <f>IFERROR(VLOOKUP(N568,Materiaal!$A$2:$C$25052,3,FALSE)*O568,0)</f>
        <v>0</v>
      </c>
      <c r="Q568" s="34" t="s">
        <v>5335</v>
      </c>
      <c r="R568" s="35">
        <v>1</v>
      </c>
      <c r="S568" s="33">
        <f>IFERROR(VLOOKUP(Q568,Materiaal!$A$2:$C$25052,3,FALSE)*R568,0)</f>
        <v>1</v>
      </c>
      <c r="T568" s="34"/>
      <c r="U568" s="35"/>
      <c r="V568" s="33">
        <f>IFERROR(VLOOKUP(T568,Materiaal!$A$2:$C$22559,3,FALSE)*U568,0)</f>
        <v>0</v>
      </c>
      <c r="W568" s="293"/>
      <c r="X568" s="294"/>
      <c r="Y568" s="33"/>
      <c r="Z568" s="293"/>
      <c r="AA568" s="294"/>
      <c r="AB568" s="33"/>
    </row>
    <row r="569" spans="1:28" ht="14.45" hidden="1" outlineLevel="1">
      <c r="A569" s="29" t="s">
        <v>5810</v>
      </c>
      <c r="B569" s="29" t="s">
        <v>5642</v>
      </c>
      <c r="C569" s="256">
        <f t="shared" si="3"/>
        <v>10.436</v>
      </c>
      <c r="D569" s="32">
        <v>20</v>
      </c>
      <c r="E569" s="257" t="s">
        <v>5377</v>
      </c>
      <c r="F569" s="35">
        <v>1</v>
      </c>
      <c r="G569" s="33">
        <f>IFERROR(VLOOKUP(E569,Materiaal!$A$2:$C$25052,3,FALSE)*F569,0)</f>
        <v>4.9951999999999996</v>
      </c>
      <c r="H569" s="257" t="s">
        <v>5375</v>
      </c>
      <c r="I569" s="35">
        <v>1</v>
      </c>
      <c r="J569" s="33">
        <f>IFERROR(VLOOKUP(H569,Materiaal!$A$2:$C$25052,3,FALSE)*I569,0)</f>
        <v>1.6295999999999999</v>
      </c>
      <c r="K569" s="34" t="s">
        <v>5787</v>
      </c>
      <c r="L569" s="35">
        <v>1</v>
      </c>
      <c r="M569" s="33">
        <f>IFERROR(VLOOKUP(K569,Materiaal!$A$2:$C$25052,3,FALSE)*L569,0)</f>
        <v>2.8111999999999999</v>
      </c>
      <c r="N569" s="34"/>
      <c r="O569" s="35"/>
      <c r="P569" s="33">
        <f>IFERROR(VLOOKUP(N569,Materiaal!$A$2:$C$25052,3,FALSE)*O569,0)</f>
        <v>0</v>
      </c>
      <c r="Q569" s="34" t="s">
        <v>5335</v>
      </c>
      <c r="R569" s="35">
        <v>1</v>
      </c>
      <c r="S569" s="33">
        <f>IFERROR(VLOOKUP(Q569,Materiaal!$A$2:$C$25052,3,FALSE)*R569,0)</f>
        <v>1</v>
      </c>
      <c r="T569" s="34"/>
      <c r="U569" s="35"/>
      <c r="V569" s="33">
        <f>IFERROR(VLOOKUP(T569,Materiaal!$A$2:$C$22559,3,FALSE)*U569,0)</f>
        <v>0</v>
      </c>
      <c r="W569" s="293"/>
      <c r="X569" s="294"/>
      <c r="Y569" s="33"/>
      <c r="Z569" s="293"/>
      <c r="AA569" s="294"/>
      <c r="AB569" s="33"/>
    </row>
    <row r="570" spans="1:28" ht="14.45" hidden="1" outlineLevel="1">
      <c r="A570" s="29" t="s">
        <v>5811</v>
      </c>
      <c r="B570" s="29" t="s">
        <v>5644</v>
      </c>
      <c r="C570" s="256">
        <f t="shared" si="3"/>
        <v>8.363999999999999</v>
      </c>
      <c r="D570" s="32">
        <v>20</v>
      </c>
      <c r="E570" s="257" t="s">
        <v>5380</v>
      </c>
      <c r="F570" s="35">
        <v>1</v>
      </c>
      <c r="G570" s="33">
        <f>IFERROR(VLOOKUP(E570,Materiaal!$A$2:$C$25052,3,FALSE)*F570,0)</f>
        <v>2.9232</v>
      </c>
      <c r="H570" s="257" t="s">
        <v>5375</v>
      </c>
      <c r="I570" s="35">
        <v>1</v>
      </c>
      <c r="J570" s="33">
        <f>IFERROR(VLOOKUP(H570,Materiaal!$A$2:$C$25052,3,FALSE)*I570,0)</f>
        <v>1.6295999999999999</v>
      </c>
      <c r="K570" s="34" t="s">
        <v>5787</v>
      </c>
      <c r="L570" s="35">
        <v>1</v>
      </c>
      <c r="M570" s="33">
        <f>IFERROR(VLOOKUP(K570,Materiaal!$A$2:$C$25052,3,FALSE)*L570,0)</f>
        <v>2.8111999999999999</v>
      </c>
      <c r="N570" s="34"/>
      <c r="O570" s="35"/>
      <c r="P570" s="33">
        <f>IFERROR(VLOOKUP(N570,Materiaal!$A$2:$C$25052,3,FALSE)*O570,0)</f>
        <v>0</v>
      </c>
      <c r="Q570" s="34" t="s">
        <v>5335</v>
      </c>
      <c r="R570" s="35">
        <v>1</v>
      </c>
      <c r="S570" s="33">
        <f>IFERROR(VLOOKUP(Q570,Materiaal!$A$2:$C$25052,3,FALSE)*R570,0)</f>
        <v>1</v>
      </c>
      <c r="T570" s="34"/>
      <c r="U570" s="35"/>
      <c r="V570" s="33">
        <f>IFERROR(VLOOKUP(T570,Materiaal!$A$2:$C$22559,3,FALSE)*U570,0)</f>
        <v>0</v>
      </c>
      <c r="W570" s="293"/>
      <c r="X570" s="294"/>
      <c r="Y570" s="33"/>
      <c r="Z570" s="293"/>
      <c r="AA570" s="294"/>
      <c r="AB570" s="33"/>
    </row>
    <row r="571" spans="1:28" ht="14.45" hidden="1" outlineLevel="1">
      <c r="A571" s="29" t="s">
        <v>5812</v>
      </c>
      <c r="B571" s="29" t="s">
        <v>5646</v>
      </c>
      <c r="C571" s="256">
        <f t="shared" si="3"/>
        <v>11.365600000000001</v>
      </c>
      <c r="D571" s="32">
        <v>20</v>
      </c>
      <c r="E571" s="257" t="s">
        <v>5382</v>
      </c>
      <c r="F571" s="35">
        <v>1</v>
      </c>
      <c r="G571" s="33">
        <f>IFERROR(VLOOKUP(E571,Materiaal!$A$2:$C$25052,3,FALSE)*F571,0)</f>
        <v>5.9248000000000003</v>
      </c>
      <c r="H571" s="257" t="s">
        <v>5375</v>
      </c>
      <c r="I571" s="35">
        <v>1</v>
      </c>
      <c r="J571" s="33">
        <f>IFERROR(VLOOKUP(H571,Materiaal!$A$2:$C$25052,3,FALSE)*I571,0)</f>
        <v>1.6295999999999999</v>
      </c>
      <c r="K571" s="34" t="s">
        <v>5787</v>
      </c>
      <c r="L571" s="35">
        <v>1</v>
      </c>
      <c r="M571" s="33">
        <f>IFERROR(VLOOKUP(K571,Materiaal!$A$2:$C$25052,3,FALSE)*L571,0)</f>
        <v>2.8111999999999999</v>
      </c>
      <c r="N571" s="34"/>
      <c r="O571" s="35"/>
      <c r="P571" s="33">
        <f>IFERROR(VLOOKUP(N571,Materiaal!$A$2:$C$25052,3,FALSE)*O571,0)</f>
        <v>0</v>
      </c>
      <c r="Q571" s="34" t="s">
        <v>5335</v>
      </c>
      <c r="R571" s="35">
        <v>1</v>
      </c>
      <c r="S571" s="33">
        <f>IFERROR(VLOOKUP(Q571,Materiaal!$A$2:$C$25052,3,FALSE)*R571,0)</f>
        <v>1</v>
      </c>
      <c r="T571" s="34"/>
      <c r="U571" s="35"/>
      <c r="V571" s="33">
        <f>IFERROR(VLOOKUP(T571,Materiaal!$A$2:$C$22559,3,FALSE)*U571,0)</f>
        <v>0</v>
      </c>
      <c r="W571" s="293"/>
      <c r="X571" s="294"/>
      <c r="Y571" s="33"/>
      <c r="Z571" s="293"/>
      <c r="AA571" s="294"/>
      <c r="AB571" s="33"/>
    </row>
    <row r="572" spans="1:28" ht="14.45" hidden="1" outlineLevel="1">
      <c r="A572" s="29" t="s">
        <v>5813</v>
      </c>
      <c r="B572" s="29" t="s">
        <v>5648</v>
      </c>
      <c r="C572" s="256">
        <f t="shared" si="3"/>
        <v>11.6736</v>
      </c>
      <c r="D572" s="32">
        <v>20</v>
      </c>
      <c r="E572" s="257" t="s">
        <v>5374</v>
      </c>
      <c r="F572" s="35">
        <v>1</v>
      </c>
      <c r="G572" s="33">
        <f>IFERROR(VLOOKUP(E572,Materiaal!$A$2:$C$25052,3,FALSE)*F572,0)</f>
        <v>2.6768000000000001</v>
      </c>
      <c r="H572" s="257" t="s">
        <v>5385</v>
      </c>
      <c r="I572" s="35">
        <v>1</v>
      </c>
      <c r="J572" s="33">
        <f>IFERROR(VLOOKUP(H572,Materiaal!$A$2:$C$25052,3,FALSE)*I572,0)</f>
        <v>1.7751999999999999</v>
      </c>
      <c r="K572" s="34" t="s">
        <v>5787</v>
      </c>
      <c r="L572" s="35">
        <v>1</v>
      </c>
      <c r="M572" s="33">
        <f>IFERROR(VLOOKUP(K572,Materiaal!$A$2:$C$25052,3,FALSE)*L572,0)</f>
        <v>2.8111999999999999</v>
      </c>
      <c r="N572" s="34" t="s">
        <v>5357</v>
      </c>
      <c r="O572" s="35">
        <v>1</v>
      </c>
      <c r="P572" s="33">
        <f>IFERROR(VLOOKUP(N572,Materiaal!$A$2:$C$25052,3,FALSE)*O572,0)</f>
        <v>3.4104000000000001</v>
      </c>
      <c r="Q572" s="34" t="s">
        <v>5335</v>
      </c>
      <c r="R572" s="35">
        <v>1</v>
      </c>
      <c r="S572" s="33">
        <f>IFERROR(VLOOKUP(Q572,Materiaal!$A$2:$C$25052,3,FALSE)*R572,0)</f>
        <v>1</v>
      </c>
      <c r="T572" s="34"/>
      <c r="U572" s="35"/>
      <c r="V572" s="33">
        <f>IFERROR(VLOOKUP(T572,Materiaal!$A$2:$C$22559,3,FALSE)*U572,0)</f>
        <v>0</v>
      </c>
      <c r="W572" s="293"/>
      <c r="X572" s="294"/>
      <c r="Y572" s="33"/>
      <c r="Z572" s="293"/>
      <c r="AA572" s="294"/>
      <c r="AB572" s="33"/>
    </row>
    <row r="573" spans="1:28" ht="14.45" hidden="1" outlineLevel="1">
      <c r="A573" s="29" t="s">
        <v>5814</v>
      </c>
      <c r="B573" s="29" t="s">
        <v>5650</v>
      </c>
      <c r="C573" s="256">
        <f t="shared" si="3"/>
        <v>13.992000000000001</v>
      </c>
      <c r="D573" s="32">
        <v>20</v>
      </c>
      <c r="E573" s="257" t="s">
        <v>5377</v>
      </c>
      <c r="F573" s="35">
        <v>1</v>
      </c>
      <c r="G573" s="33">
        <f>IFERROR(VLOOKUP(E573,Materiaal!$A$2:$C$25052,3,FALSE)*F573,0)</f>
        <v>4.9951999999999996</v>
      </c>
      <c r="H573" s="257" t="s">
        <v>5385</v>
      </c>
      <c r="I573" s="35">
        <v>1</v>
      </c>
      <c r="J573" s="33">
        <f>IFERROR(VLOOKUP(H573,Materiaal!$A$2:$C$25052,3,FALSE)*I573,0)</f>
        <v>1.7751999999999999</v>
      </c>
      <c r="K573" s="34" t="s">
        <v>5787</v>
      </c>
      <c r="L573" s="35">
        <v>1</v>
      </c>
      <c r="M573" s="33">
        <f>IFERROR(VLOOKUP(K573,Materiaal!$A$2:$C$25052,3,FALSE)*L573,0)</f>
        <v>2.8111999999999999</v>
      </c>
      <c r="N573" s="34" t="s">
        <v>5357</v>
      </c>
      <c r="O573" s="35">
        <v>1</v>
      </c>
      <c r="P573" s="33">
        <f>IFERROR(VLOOKUP(N573,Materiaal!$A$2:$C$25052,3,FALSE)*O573,0)</f>
        <v>3.4104000000000001</v>
      </c>
      <c r="Q573" s="34" t="s">
        <v>5335</v>
      </c>
      <c r="R573" s="35">
        <v>1</v>
      </c>
      <c r="S573" s="33">
        <f>IFERROR(VLOOKUP(Q573,Materiaal!$A$2:$C$25052,3,FALSE)*R573,0)</f>
        <v>1</v>
      </c>
      <c r="T573" s="34"/>
      <c r="U573" s="35"/>
      <c r="V573" s="33">
        <f>IFERROR(VLOOKUP(T573,Materiaal!$A$2:$C$22559,3,FALSE)*U573,0)</f>
        <v>0</v>
      </c>
      <c r="W573" s="293"/>
      <c r="X573" s="294"/>
      <c r="Y573" s="33"/>
      <c r="Z573" s="293"/>
      <c r="AA573" s="294"/>
      <c r="AB573" s="33"/>
    </row>
    <row r="574" spans="1:28" ht="14.45" hidden="1" outlineLevel="1">
      <c r="A574" s="29" t="s">
        <v>5815</v>
      </c>
      <c r="B574" s="29" t="s">
        <v>5652</v>
      </c>
      <c r="C574" s="256">
        <f t="shared" si="3"/>
        <v>11.919999999999998</v>
      </c>
      <c r="D574" s="32">
        <v>20</v>
      </c>
      <c r="E574" s="257" t="s">
        <v>5380</v>
      </c>
      <c r="F574" s="35">
        <v>1</v>
      </c>
      <c r="G574" s="33">
        <f>IFERROR(VLOOKUP(E574,Materiaal!$A$2:$C$25052,3,FALSE)*F574,0)</f>
        <v>2.9232</v>
      </c>
      <c r="H574" s="257" t="s">
        <v>5385</v>
      </c>
      <c r="I574" s="35">
        <v>1</v>
      </c>
      <c r="J574" s="33">
        <f>IFERROR(VLOOKUP(H574,Materiaal!$A$2:$C$25052,3,FALSE)*I574,0)</f>
        <v>1.7751999999999999</v>
      </c>
      <c r="K574" s="34" t="s">
        <v>5787</v>
      </c>
      <c r="L574" s="35">
        <v>1</v>
      </c>
      <c r="M574" s="33">
        <f>IFERROR(VLOOKUP(K574,Materiaal!$A$2:$C$25052,3,FALSE)*L574,0)</f>
        <v>2.8111999999999999</v>
      </c>
      <c r="N574" s="34" t="s">
        <v>5357</v>
      </c>
      <c r="O574" s="35">
        <v>1</v>
      </c>
      <c r="P574" s="33">
        <f>IFERROR(VLOOKUP(N574,Materiaal!$A$2:$C$25052,3,FALSE)*O574,0)</f>
        <v>3.4104000000000001</v>
      </c>
      <c r="Q574" s="34" t="s">
        <v>5335</v>
      </c>
      <c r="R574" s="35">
        <v>1</v>
      </c>
      <c r="S574" s="33">
        <f>IFERROR(VLOOKUP(Q574,Materiaal!$A$2:$C$25052,3,FALSE)*R574,0)</f>
        <v>1</v>
      </c>
      <c r="T574" s="34"/>
      <c r="U574" s="35"/>
      <c r="V574" s="33">
        <f>IFERROR(VLOOKUP(T574,Materiaal!$A$2:$C$22559,3,FALSE)*U574,0)</f>
        <v>0</v>
      </c>
      <c r="W574" s="293"/>
      <c r="X574" s="294"/>
      <c r="Y574" s="33"/>
      <c r="Z574" s="293"/>
      <c r="AA574" s="294"/>
      <c r="AB574" s="33"/>
    </row>
    <row r="575" spans="1:28" ht="14.45" hidden="1" outlineLevel="1">
      <c r="A575" s="29" t="s">
        <v>5816</v>
      </c>
      <c r="B575" s="29" t="s">
        <v>5654</v>
      </c>
      <c r="C575" s="256">
        <f t="shared" si="3"/>
        <v>14.921600000000002</v>
      </c>
      <c r="D575" s="32">
        <v>20</v>
      </c>
      <c r="E575" s="257" t="s">
        <v>5382</v>
      </c>
      <c r="F575" s="35">
        <v>1</v>
      </c>
      <c r="G575" s="33">
        <f>IFERROR(VLOOKUP(E575,Materiaal!$A$2:$C$25052,3,FALSE)*F575,0)</f>
        <v>5.9248000000000003</v>
      </c>
      <c r="H575" s="257" t="s">
        <v>5385</v>
      </c>
      <c r="I575" s="35">
        <v>1</v>
      </c>
      <c r="J575" s="33">
        <f>IFERROR(VLOOKUP(H575,Materiaal!$A$2:$C$25052,3,FALSE)*I575,0)</f>
        <v>1.7751999999999999</v>
      </c>
      <c r="K575" s="34" t="s">
        <v>5787</v>
      </c>
      <c r="L575" s="35">
        <v>1</v>
      </c>
      <c r="M575" s="33">
        <f>IFERROR(VLOOKUP(K575,Materiaal!$A$2:$C$25052,3,FALSE)*L575,0)</f>
        <v>2.8111999999999999</v>
      </c>
      <c r="N575" s="34" t="s">
        <v>5357</v>
      </c>
      <c r="O575" s="35">
        <v>1</v>
      </c>
      <c r="P575" s="33">
        <f>IFERROR(VLOOKUP(N575,Materiaal!$A$2:$C$25052,3,FALSE)*O575,0)</f>
        <v>3.4104000000000001</v>
      </c>
      <c r="Q575" s="34" t="s">
        <v>5335</v>
      </c>
      <c r="R575" s="35">
        <v>1</v>
      </c>
      <c r="S575" s="33">
        <f>IFERROR(VLOOKUP(Q575,Materiaal!$A$2:$C$25052,3,FALSE)*R575,0)</f>
        <v>1</v>
      </c>
      <c r="T575" s="34"/>
      <c r="U575" s="35"/>
      <c r="V575" s="33">
        <f>IFERROR(VLOOKUP(T575,Materiaal!$A$2:$C$22559,3,FALSE)*U575,0)</f>
        <v>0</v>
      </c>
      <c r="W575" s="293"/>
      <c r="X575" s="294"/>
      <c r="Y575" s="33"/>
      <c r="Z575" s="293"/>
      <c r="AA575" s="294"/>
      <c r="AB575" s="33"/>
    </row>
    <row r="576" spans="1:28" ht="14.45" hidden="1" outlineLevel="1">
      <c r="A576" s="29" t="s">
        <v>5817</v>
      </c>
      <c r="B576" s="29" t="s">
        <v>5656</v>
      </c>
      <c r="C576" s="256">
        <f t="shared" si="3"/>
        <v>12.894399999999999</v>
      </c>
      <c r="D576" s="32">
        <v>20</v>
      </c>
      <c r="E576" s="257" t="s">
        <v>5394</v>
      </c>
      <c r="F576" s="35">
        <v>1</v>
      </c>
      <c r="G576" s="33">
        <f>IFERROR(VLOOKUP(E576,Materiaal!$A$2:$C$25052,3,FALSE)*F576,0)</f>
        <v>7.4535999999999998</v>
      </c>
      <c r="H576" s="257" t="s">
        <v>5375</v>
      </c>
      <c r="I576" s="35">
        <v>1</v>
      </c>
      <c r="J576" s="33">
        <f>IFERROR(VLOOKUP(H576,Materiaal!$A$2:$C$25052,3,FALSE)*I576,0)</f>
        <v>1.6295999999999999</v>
      </c>
      <c r="K576" s="34" t="s">
        <v>5787</v>
      </c>
      <c r="L576" s="35">
        <v>1</v>
      </c>
      <c r="M576" s="33">
        <f>IFERROR(VLOOKUP(K576,Materiaal!$A$2:$C$25052,3,FALSE)*L576,0)</f>
        <v>2.8111999999999999</v>
      </c>
      <c r="N576" s="34"/>
      <c r="O576" s="35"/>
      <c r="P576" s="33">
        <f>IFERROR(VLOOKUP(N576,Materiaal!$A$2:$C$25052,3,FALSE)*O576,0)</f>
        <v>0</v>
      </c>
      <c r="Q576" s="34" t="s">
        <v>5335</v>
      </c>
      <c r="R576" s="35">
        <v>1</v>
      </c>
      <c r="S576" s="33">
        <f>IFERROR(VLOOKUP(Q576,Materiaal!$A$2:$C$25052,3,FALSE)*R576,0)</f>
        <v>1</v>
      </c>
      <c r="T576" s="34"/>
      <c r="U576" s="35"/>
      <c r="V576" s="33">
        <f>IFERROR(VLOOKUP(T576,Materiaal!$A$2:$C$22559,3,FALSE)*U576,0)</f>
        <v>0</v>
      </c>
      <c r="W576" s="293"/>
      <c r="X576" s="294"/>
      <c r="Y576" s="33"/>
      <c r="Z576" s="293"/>
      <c r="AA576" s="294"/>
      <c r="AB576" s="33"/>
    </row>
    <row r="577" spans="1:28" ht="14.45" hidden="1" outlineLevel="1">
      <c r="A577" s="29" t="s">
        <v>5818</v>
      </c>
      <c r="B577" s="29" t="s">
        <v>5658</v>
      </c>
      <c r="C577" s="256">
        <f t="shared" si="3"/>
        <v>10.543200000000001</v>
      </c>
      <c r="D577" s="32">
        <v>20</v>
      </c>
      <c r="E577" s="257" t="s">
        <v>5397</v>
      </c>
      <c r="F577" s="35">
        <v>1</v>
      </c>
      <c r="G577" s="33">
        <f>IFERROR(VLOOKUP(E577,Materiaal!$A$2:$C$25052,3,FALSE)*F577,0)</f>
        <v>4.3680000000000003</v>
      </c>
      <c r="H577" s="257" t="s">
        <v>5398</v>
      </c>
      <c r="I577" s="35">
        <v>1</v>
      </c>
      <c r="J577" s="33">
        <f>IFERROR(VLOOKUP(H577,Materiaal!$A$2:$C$25052,3,FALSE)*I577,0)</f>
        <v>2.3639999999999999</v>
      </c>
      <c r="K577" s="34" t="s">
        <v>5787</v>
      </c>
      <c r="L577" s="35">
        <v>1</v>
      </c>
      <c r="M577" s="33">
        <f>IFERROR(VLOOKUP(K577,Materiaal!$A$2:$C$25052,3,FALSE)*L577,0)</f>
        <v>2.8111999999999999</v>
      </c>
      <c r="N577" s="34"/>
      <c r="O577" s="35"/>
      <c r="P577" s="33">
        <f>IFERROR(VLOOKUP(N577,Materiaal!$A$2:$C$25052,3,FALSE)*O577,0)</f>
        <v>0</v>
      </c>
      <c r="Q577" s="34" t="s">
        <v>5335</v>
      </c>
      <c r="R577" s="35">
        <v>1</v>
      </c>
      <c r="S577" s="33">
        <f>IFERROR(VLOOKUP(Q577,Materiaal!$A$2:$C$25052,3,FALSE)*R577,0)</f>
        <v>1</v>
      </c>
      <c r="T577" s="34"/>
      <c r="U577" s="35"/>
      <c r="V577" s="33">
        <f>IFERROR(VLOOKUP(T577,Materiaal!$A$2:$C$22559,3,FALSE)*U577,0)</f>
        <v>0</v>
      </c>
      <c r="W577" s="293"/>
      <c r="X577" s="294"/>
      <c r="Y577" s="33"/>
      <c r="Z577" s="293"/>
      <c r="AA577" s="294"/>
      <c r="AB577" s="33"/>
    </row>
    <row r="578" spans="1:28" ht="14.45" hidden="1" outlineLevel="1">
      <c r="A578" s="29" t="s">
        <v>5819</v>
      </c>
      <c r="B578" s="29" t="s">
        <v>5660</v>
      </c>
      <c r="C578" s="256">
        <f t="shared" si="3"/>
        <v>13.345199999999998</v>
      </c>
      <c r="D578" s="32">
        <v>20</v>
      </c>
      <c r="E578" s="257" t="s">
        <v>5400</v>
      </c>
      <c r="F578" s="35">
        <v>1</v>
      </c>
      <c r="G578" s="33">
        <f>IFERROR(VLOOKUP(E578,Materiaal!$A$2:$C$25052,3,FALSE)*F578,0)</f>
        <v>7.17</v>
      </c>
      <c r="H578" s="257" t="s">
        <v>5398</v>
      </c>
      <c r="I578" s="35">
        <v>1</v>
      </c>
      <c r="J578" s="33">
        <f>IFERROR(VLOOKUP(H578,Materiaal!$A$2:$C$25052,3,FALSE)*I578,0)</f>
        <v>2.3639999999999999</v>
      </c>
      <c r="K578" s="34" t="s">
        <v>5787</v>
      </c>
      <c r="L578" s="35">
        <v>1</v>
      </c>
      <c r="M578" s="33">
        <f>IFERROR(VLOOKUP(K578,Materiaal!$A$2:$C$25052,3,FALSE)*L578,0)</f>
        <v>2.8111999999999999</v>
      </c>
      <c r="N578" s="34"/>
      <c r="O578" s="35"/>
      <c r="P578" s="33">
        <f>IFERROR(VLOOKUP(N578,Materiaal!$A$2:$C$25052,3,FALSE)*O578,0)</f>
        <v>0</v>
      </c>
      <c r="Q578" s="34" t="s">
        <v>5335</v>
      </c>
      <c r="R578" s="35">
        <v>1</v>
      </c>
      <c r="S578" s="33">
        <f>IFERROR(VLOOKUP(Q578,Materiaal!$A$2:$C$25052,3,FALSE)*R578,0)</f>
        <v>1</v>
      </c>
      <c r="T578" s="34"/>
      <c r="U578" s="35"/>
      <c r="V578" s="33">
        <f>IFERROR(VLOOKUP(T578,Materiaal!$A$2:$C$22559,3,FALSE)*U578,0)</f>
        <v>0</v>
      </c>
      <c r="W578" s="293"/>
      <c r="X578" s="294"/>
      <c r="Y578" s="33"/>
      <c r="Z578" s="293"/>
      <c r="AA578" s="294"/>
      <c r="AB578" s="33"/>
    </row>
    <row r="579" spans="1:28" ht="14.45" hidden="1" outlineLevel="1">
      <c r="A579" s="29" t="s">
        <v>5820</v>
      </c>
      <c r="B579" s="29" t="s">
        <v>5662</v>
      </c>
      <c r="C579" s="256">
        <f t="shared" si="3"/>
        <v>16.450399999999998</v>
      </c>
      <c r="D579" s="32">
        <v>20</v>
      </c>
      <c r="E579" s="257" t="s">
        <v>5394</v>
      </c>
      <c r="F579" s="35">
        <v>1</v>
      </c>
      <c r="G579" s="33">
        <f>IFERROR(VLOOKUP(E579,Materiaal!$A$2:$C$25052,3,FALSE)*F579,0)</f>
        <v>7.4535999999999998</v>
      </c>
      <c r="H579" s="257" t="s">
        <v>5385</v>
      </c>
      <c r="I579" s="35">
        <v>1</v>
      </c>
      <c r="J579" s="33">
        <f>IFERROR(VLOOKUP(H579,Materiaal!$A$2:$C$25052,3,FALSE)*I579,0)</f>
        <v>1.7751999999999999</v>
      </c>
      <c r="K579" s="34" t="s">
        <v>5787</v>
      </c>
      <c r="L579" s="35">
        <v>1</v>
      </c>
      <c r="M579" s="33">
        <f>IFERROR(VLOOKUP(K579,Materiaal!$A$2:$C$25052,3,FALSE)*L579,0)</f>
        <v>2.8111999999999999</v>
      </c>
      <c r="N579" s="34" t="s">
        <v>5357</v>
      </c>
      <c r="O579" s="35">
        <v>1</v>
      </c>
      <c r="P579" s="33">
        <f>IFERROR(VLOOKUP(N579,Materiaal!$A$2:$C$25052,3,FALSE)*O579,0)</f>
        <v>3.4104000000000001</v>
      </c>
      <c r="Q579" s="34" t="s">
        <v>5335</v>
      </c>
      <c r="R579" s="35">
        <v>1</v>
      </c>
      <c r="S579" s="33">
        <f>IFERROR(VLOOKUP(Q579,Materiaal!$A$2:$C$25052,3,FALSE)*R579,0)</f>
        <v>1</v>
      </c>
      <c r="T579" s="34"/>
      <c r="U579" s="35"/>
      <c r="V579" s="33">
        <f>IFERROR(VLOOKUP(T579,Materiaal!$A$2:$C$22559,3,FALSE)*U579,0)</f>
        <v>0</v>
      </c>
      <c r="W579" s="293"/>
      <c r="X579" s="294"/>
      <c r="Y579" s="33"/>
      <c r="Z579" s="293"/>
      <c r="AA579" s="294"/>
      <c r="AB579" s="33"/>
    </row>
    <row r="580" spans="1:28" ht="14.45" hidden="1" outlineLevel="1">
      <c r="A580" s="29" t="s">
        <v>5821</v>
      </c>
      <c r="B580" s="29" t="s">
        <v>5664</v>
      </c>
      <c r="C580" s="256">
        <f t="shared" si="3"/>
        <v>18.234000000000002</v>
      </c>
      <c r="D580" s="32">
        <v>20</v>
      </c>
      <c r="E580" s="257" t="s">
        <v>5397</v>
      </c>
      <c r="F580" s="35">
        <v>1</v>
      </c>
      <c r="G580" s="33">
        <f>IFERROR(VLOOKUP(E580,Materiaal!$A$2:$C$25052,3,FALSE)*F580,0)</f>
        <v>4.3680000000000003</v>
      </c>
      <c r="H580" s="257" t="s">
        <v>5405</v>
      </c>
      <c r="I580" s="35">
        <v>1</v>
      </c>
      <c r="J580" s="33">
        <f>IFERROR(VLOOKUP(H580,Materiaal!$A$2:$C$25052,3,FALSE)*I580,0)</f>
        <v>3.234</v>
      </c>
      <c r="K580" s="34" t="s">
        <v>5787</v>
      </c>
      <c r="L580" s="35">
        <v>1</v>
      </c>
      <c r="M580" s="33">
        <f>IFERROR(VLOOKUP(K580,Materiaal!$A$2:$C$25052,3,FALSE)*L580,0)</f>
        <v>2.8111999999999999</v>
      </c>
      <c r="N580" s="34" t="s">
        <v>5357</v>
      </c>
      <c r="O580" s="35">
        <v>2</v>
      </c>
      <c r="P580" s="33">
        <f>IFERROR(VLOOKUP(N580,Materiaal!$A$2:$C$25052,3,FALSE)*O580,0)</f>
        <v>6.8208000000000002</v>
      </c>
      <c r="Q580" s="34" t="s">
        <v>5335</v>
      </c>
      <c r="R580" s="35">
        <v>1</v>
      </c>
      <c r="S580" s="33">
        <f>IFERROR(VLOOKUP(Q580,Materiaal!$A$2:$C$25052,3,FALSE)*R580,0)</f>
        <v>1</v>
      </c>
      <c r="T580" s="34"/>
      <c r="U580" s="35"/>
      <c r="V580" s="33">
        <f>IFERROR(VLOOKUP(T580,Materiaal!$A$2:$C$22559,3,FALSE)*U580,0)</f>
        <v>0</v>
      </c>
      <c r="W580" s="293"/>
      <c r="X580" s="294"/>
      <c r="Y580" s="33"/>
      <c r="Z580" s="293"/>
      <c r="AA580" s="294"/>
      <c r="AB580" s="33"/>
    </row>
    <row r="581" spans="1:28" ht="14.45" hidden="1" outlineLevel="1">
      <c r="A581" s="29" t="s">
        <v>5822</v>
      </c>
      <c r="B581" s="29" t="s">
        <v>5666</v>
      </c>
      <c r="C581" s="256">
        <f t="shared" si="3"/>
        <v>21.036000000000001</v>
      </c>
      <c r="D581" s="32">
        <v>20</v>
      </c>
      <c r="E581" s="257" t="s">
        <v>5400</v>
      </c>
      <c r="F581" s="35">
        <v>1</v>
      </c>
      <c r="G581" s="33">
        <f>IFERROR(VLOOKUP(E581,Materiaal!$A$2:$C$25052,3,FALSE)*F581,0)</f>
        <v>7.17</v>
      </c>
      <c r="H581" s="257" t="s">
        <v>5405</v>
      </c>
      <c r="I581" s="35">
        <v>1</v>
      </c>
      <c r="J581" s="33">
        <f>IFERROR(VLOOKUP(H581,Materiaal!$A$2:$C$25052,3,FALSE)*I581,0)</f>
        <v>3.234</v>
      </c>
      <c r="K581" s="34" t="s">
        <v>5787</v>
      </c>
      <c r="L581" s="35">
        <v>1</v>
      </c>
      <c r="M581" s="33">
        <f>IFERROR(VLOOKUP(K581,Materiaal!$A$2:$C$25052,3,FALSE)*L581,0)</f>
        <v>2.8111999999999999</v>
      </c>
      <c r="N581" s="34" t="s">
        <v>5357</v>
      </c>
      <c r="O581" s="35">
        <v>2</v>
      </c>
      <c r="P581" s="33">
        <f>IFERROR(VLOOKUP(N581,Materiaal!$A$2:$C$25052,3,FALSE)*O581,0)</f>
        <v>6.8208000000000002</v>
      </c>
      <c r="Q581" s="34" t="s">
        <v>5335</v>
      </c>
      <c r="R581" s="35">
        <v>1</v>
      </c>
      <c r="S581" s="33">
        <f>IFERROR(VLOOKUP(Q581,Materiaal!$A$2:$C$25052,3,FALSE)*R581,0)</f>
        <v>1</v>
      </c>
      <c r="T581" s="34"/>
      <c r="U581" s="35"/>
      <c r="V581" s="33">
        <f>IFERROR(VLOOKUP(T581,Materiaal!$A$2:$C$22559,3,FALSE)*U581,0)</f>
        <v>0</v>
      </c>
      <c r="W581" s="293"/>
      <c r="X581" s="294"/>
      <c r="Y581" s="33"/>
      <c r="Z581" s="293"/>
      <c r="AA581" s="294"/>
      <c r="AB581" s="33"/>
    </row>
    <row r="582" spans="1:28" ht="14.45" hidden="1" outlineLevel="1">
      <c r="A582" s="29" t="s">
        <v>5823</v>
      </c>
      <c r="B582" s="29" t="s">
        <v>5668</v>
      </c>
      <c r="C582" s="256">
        <f t="shared" si="3"/>
        <v>19.249200000000002</v>
      </c>
      <c r="D582" s="32">
        <v>25</v>
      </c>
      <c r="E582" s="257" t="s">
        <v>5410</v>
      </c>
      <c r="F582" s="35">
        <v>1</v>
      </c>
      <c r="G582" s="33">
        <f>IFERROR(VLOOKUP(E582,Materiaal!$A$2:$C$25052,3,FALSE)*F582,0)</f>
        <v>15.438000000000001</v>
      </c>
      <c r="H582" s="257"/>
      <c r="I582" s="35"/>
      <c r="J582" s="33">
        <f>IFERROR(VLOOKUP(H582,Materiaal!$A$2:$C$25052,3,FALSE)*I582,0)</f>
        <v>0</v>
      </c>
      <c r="K582" s="34" t="s">
        <v>5787</v>
      </c>
      <c r="L582" s="35">
        <v>1</v>
      </c>
      <c r="M582" s="33">
        <f>IFERROR(VLOOKUP(K582,Materiaal!$A$2:$C$25052,3,FALSE)*L582,0)</f>
        <v>2.8111999999999999</v>
      </c>
      <c r="N582" s="34"/>
      <c r="O582" s="35"/>
      <c r="P582" s="33">
        <f>IFERROR(VLOOKUP(N582,Materiaal!$A$2:$C$25052,3,FALSE)*O582,0)</f>
        <v>0</v>
      </c>
      <c r="Q582" s="34" t="s">
        <v>5335</v>
      </c>
      <c r="R582" s="35">
        <v>1</v>
      </c>
      <c r="S582" s="33">
        <f>IFERROR(VLOOKUP(Q582,Materiaal!$A$2:$C$25052,3,FALSE)*R582,0)</f>
        <v>1</v>
      </c>
      <c r="T582" s="34"/>
      <c r="U582" s="35"/>
      <c r="V582" s="33">
        <f>IFERROR(VLOOKUP(T582,Materiaal!$A$2:$C$22559,3,FALSE)*U582,0)</f>
        <v>0</v>
      </c>
      <c r="W582" s="293"/>
      <c r="X582" s="294"/>
      <c r="Y582" s="33"/>
      <c r="Z582" s="293"/>
      <c r="AA582" s="294"/>
      <c r="AB582" s="33"/>
    </row>
    <row r="583" spans="1:28" ht="14.45" hidden="1" outlineLevel="1">
      <c r="A583" s="29" t="s">
        <v>5824</v>
      </c>
      <c r="B583" s="29" t="s">
        <v>5670</v>
      </c>
      <c r="C583" s="256">
        <f t="shared" si="3"/>
        <v>13.3872</v>
      </c>
      <c r="D583" s="32">
        <v>20</v>
      </c>
      <c r="E583" s="257" t="s">
        <v>5377</v>
      </c>
      <c r="F583" s="35">
        <v>1</v>
      </c>
      <c r="G583" s="33">
        <f>IFERROR(VLOOKUP(E583,Materiaal!$A$2:$C$25052,3,FALSE)*F583,0)</f>
        <v>4.9951999999999996</v>
      </c>
      <c r="H583" s="257" t="s">
        <v>5413</v>
      </c>
      <c r="I583" s="35">
        <v>1</v>
      </c>
      <c r="J583" s="33">
        <f>IFERROR(VLOOKUP(H583,Materiaal!$A$2:$C$25052,3,FALSE)*I583,0)</f>
        <v>4.5808</v>
      </c>
      <c r="K583" s="34" t="s">
        <v>5787</v>
      </c>
      <c r="L583" s="35">
        <v>1</v>
      </c>
      <c r="M583" s="33">
        <f>IFERROR(VLOOKUP(K583,Materiaal!$A$2:$C$25052,3,FALSE)*L583,0)</f>
        <v>2.8111999999999999</v>
      </c>
      <c r="N583" s="34"/>
      <c r="O583" s="35"/>
      <c r="P583" s="33">
        <f>IFERROR(VLOOKUP(N583,Materiaal!$A$2:$C$25052,3,FALSE)*O583,0)</f>
        <v>0</v>
      </c>
      <c r="Q583" s="34" t="s">
        <v>5335</v>
      </c>
      <c r="R583" s="35">
        <v>1</v>
      </c>
      <c r="S583" s="33">
        <f>IFERROR(VLOOKUP(Q583,Materiaal!$A$2:$C$25052,3,FALSE)*R583,0)</f>
        <v>1</v>
      </c>
      <c r="T583" s="34"/>
      <c r="U583" s="35"/>
      <c r="V583" s="33">
        <f>IFERROR(VLOOKUP(T583,Materiaal!$A$2:$C$22559,3,FALSE)*U583,0)</f>
        <v>0</v>
      </c>
      <c r="W583" s="293"/>
      <c r="X583" s="294"/>
      <c r="Y583" s="33"/>
      <c r="Z583" s="293"/>
      <c r="AA583" s="294"/>
      <c r="AB583" s="33"/>
    </row>
    <row r="584" spans="1:28" ht="14.45" hidden="1" outlineLevel="1">
      <c r="A584" s="29" t="s">
        <v>5825</v>
      </c>
      <c r="B584" s="29" t="s">
        <v>5672</v>
      </c>
      <c r="C584" s="256">
        <f t="shared" si="3"/>
        <v>11.315199999999999</v>
      </c>
      <c r="D584" s="32">
        <v>20</v>
      </c>
      <c r="E584" s="257" t="s">
        <v>5380</v>
      </c>
      <c r="F584" s="35">
        <v>1</v>
      </c>
      <c r="G584" s="33">
        <f>IFERROR(VLOOKUP(E584,Materiaal!$A$2:$C$25052,3,FALSE)*F584,0)</f>
        <v>2.9232</v>
      </c>
      <c r="H584" s="257" t="s">
        <v>5413</v>
      </c>
      <c r="I584" s="35">
        <v>1</v>
      </c>
      <c r="J584" s="33">
        <f>IFERROR(VLOOKUP(H584,Materiaal!$A$2:$C$25052,3,FALSE)*I584,0)</f>
        <v>4.5808</v>
      </c>
      <c r="K584" s="34" t="s">
        <v>5787</v>
      </c>
      <c r="L584" s="35">
        <v>1</v>
      </c>
      <c r="M584" s="33">
        <f>IFERROR(VLOOKUP(K584,Materiaal!$A$2:$C$25052,3,FALSE)*L584,0)</f>
        <v>2.8111999999999999</v>
      </c>
      <c r="N584" s="34"/>
      <c r="O584" s="35"/>
      <c r="P584" s="33">
        <f>IFERROR(VLOOKUP(N584,Materiaal!$A$2:$C$25052,3,FALSE)*O584,0)</f>
        <v>0</v>
      </c>
      <c r="Q584" s="34" t="s">
        <v>5335</v>
      </c>
      <c r="R584" s="35">
        <v>1</v>
      </c>
      <c r="S584" s="33">
        <f>IFERROR(VLOOKUP(Q584,Materiaal!$A$2:$C$25052,3,FALSE)*R584,0)</f>
        <v>1</v>
      </c>
      <c r="T584" s="34"/>
      <c r="U584" s="35"/>
      <c r="V584" s="33">
        <f>IFERROR(VLOOKUP(T584,Materiaal!$A$2:$C$22559,3,FALSE)*U584,0)</f>
        <v>0</v>
      </c>
      <c r="W584" s="293"/>
      <c r="X584" s="294"/>
      <c r="Y584" s="33"/>
      <c r="Z584" s="293"/>
      <c r="AA584" s="294"/>
      <c r="AB584" s="33"/>
    </row>
    <row r="585" spans="1:28" ht="14.45" hidden="1" outlineLevel="1">
      <c r="A585" s="29" t="s">
        <v>5826</v>
      </c>
      <c r="B585" s="29" t="s">
        <v>5674</v>
      </c>
      <c r="C585" s="256">
        <f t="shared" si="3"/>
        <v>14.316800000000001</v>
      </c>
      <c r="D585" s="32">
        <v>20</v>
      </c>
      <c r="E585" s="257" t="s">
        <v>5382</v>
      </c>
      <c r="F585" s="35">
        <v>1</v>
      </c>
      <c r="G585" s="33">
        <f>IFERROR(VLOOKUP(E585,Materiaal!$A$2:$C$25052,3,FALSE)*F585,0)</f>
        <v>5.9248000000000003</v>
      </c>
      <c r="H585" s="257" t="s">
        <v>5413</v>
      </c>
      <c r="I585" s="35">
        <v>1</v>
      </c>
      <c r="J585" s="33">
        <f>IFERROR(VLOOKUP(H585,Materiaal!$A$2:$C$25052,3,FALSE)*I585,0)</f>
        <v>4.5808</v>
      </c>
      <c r="K585" s="34" t="s">
        <v>5787</v>
      </c>
      <c r="L585" s="35">
        <v>1</v>
      </c>
      <c r="M585" s="33">
        <f>IFERROR(VLOOKUP(K585,Materiaal!$A$2:$C$25052,3,FALSE)*L585,0)</f>
        <v>2.8111999999999999</v>
      </c>
      <c r="N585" s="34"/>
      <c r="O585" s="35"/>
      <c r="P585" s="33">
        <f>IFERROR(VLOOKUP(N585,Materiaal!$A$2:$C$25052,3,FALSE)*O585,0)</f>
        <v>0</v>
      </c>
      <c r="Q585" s="34" t="s">
        <v>5335</v>
      </c>
      <c r="R585" s="35">
        <v>1</v>
      </c>
      <c r="S585" s="33">
        <f>IFERROR(VLOOKUP(Q585,Materiaal!$A$2:$C$25052,3,FALSE)*R585,0)</f>
        <v>1</v>
      </c>
      <c r="T585" s="34"/>
      <c r="U585" s="35"/>
      <c r="V585" s="33">
        <f>IFERROR(VLOOKUP(T585,Materiaal!$A$2:$C$22559,3,FALSE)*U585,0)</f>
        <v>0</v>
      </c>
      <c r="W585" s="293"/>
      <c r="X585" s="294"/>
      <c r="Y585" s="33"/>
      <c r="Z585" s="293"/>
      <c r="AA585" s="294"/>
      <c r="AB585" s="33"/>
    </row>
    <row r="586" spans="1:28" ht="14.45" hidden="1" outlineLevel="1">
      <c r="A586" s="29" t="s">
        <v>5827</v>
      </c>
      <c r="B586" s="29" t="s">
        <v>5676</v>
      </c>
      <c r="C586" s="256">
        <f t="shared" si="3"/>
        <v>11.7224</v>
      </c>
      <c r="D586" s="32">
        <v>20</v>
      </c>
      <c r="E586" s="257" t="s">
        <v>5420</v>
      </c>
      <c r="F586" s="35">
        <v>1</v>
      </c>
      <c r="G586" s="33">
        <f>IFERROR(VLOOKUP(E586,Materiaal!$A$2:$C$25052,3,FALSE)*F586,0)</f>
        <v>4.3231999999999999</v>
      </c>
      <c r="H586" s="257" t="s">
        <v>5421</v>
      </c>
      <c r="I586" s="35">
        <v>1</v>
      </c>
      <c r="J586" s="33">
        <f>IFERROR(VLOOKUP(H586,Materiaal!$A$2:$C$25052,3,FALSE)*I586,0)</f>
        <v>3.5880000000000001</v>
      </c>
      <c r="K586" s="34" t="s">
        <v>5787</v>
      </c>
      <c r="L586" s="35">
        <v>1</v>
      </c>
      <c r="M586" s="33">
        <f>IFERROR(VLOOKUP(K586,Materiaal!$A$2:$C$25052,3,FALSE)*L586,0)</f>
        <v>2.8111999999999999</v>
      </c>
      <c r="N586" s="34"/>
      <c r="O586" s="35"/>
      <c r="P586" s="33">
        <f>IFERROR(VLOOKUP(N586,Materiaal!$A$2:$C$25052,3,FALSE)*O586,0)</f>
        <v>0</v>
      </c>
      <c r="Q586" s="34" t="s">
        <v>5335</v>
      </c>
      <c r="R586" s="35">
        <v>1</v>
      </c>
      <c r="S586" s="33">
        <f>IFERROR(VLOOKUP(Q586,Materiaal!$A$2:$C$25052,3,FALSE)*R586,0)</f>
        <v>1</v>
      </c>
      <c r="T586" s="34"/>
      <c r="U586" s="35"/>
      <c r="V586" s="33">
        <f>IFERROR(VLOOKUP(T586,Materiaal!$A$2:$C$22559,3,FALSE)*U586,0)</f>
        <v>0</v>
      </c>
      <c r="W586" s="293"/>
      <c r="X586" s="294"/>
      <c r="Y586" s="33"/>
      <c r="Z586" s="293"/>
      <c r="AA586" s="294"/>
      <c r="AB586" s="33"/>
    </row>
    <row r="587" spans="1:28" ht="14.45" hidden="1" outlineLevel="1">
      <c r="A587" s="29"/>
      <c r="B587" s="29"/>
      <c r="C587" s="256">
        <f t="shared" si="3"/>
        <v>0</v>
      </c>
      <c r="D587" s="32"/>
      <c r="E587" s="257"/>
      <c r="F587" s="35"/>
      <c r="G587" s="33">
        <f>IFERROR(VLOOKUP(E587,Materiaal!$A$2:$C$25052,3,FALSE)*F587,0)</f>
        <v>0</v>
      </c>
      <c r="H587" s="257"/>
      <c r="I587" s="35"/>
      <c r="J587" s="33">
        <f>IFERROR(VLOOKUP(H587,Materiaal!$A$2:$C$25052,3,FALSE)*I587,0)</f>
        <v>0</v>
      </c>
      <c r="K587" s="34"/>
      <c r="L587" s="35"/>
      <c r="M587" s="33">
        <f>IFERROR(VLOOKUP(K587,Materiaal!$A$2:$C$25052,3,FALSE)*L587,0)</f>
        <v>0</v>
      </c>
      <c r="N587" s="34"/>
      <c r="O587" s="35"/>
      <c r="P587" s="33">
        <f>IFERROR(VLOOKUP(N587,Materiaal!$A$2:$C$25052,3,FALSE)*O587,0)</f>
        <v>0</v>
      </c>
      <c r="Q587" s="34"/>
      <c r="R587" s="35"/>
      <c r="S587" s="33">
        <f>IFERROR(VLOOKUP(Q587,Materiaal!$A$2:$C$25052,3,FALSE)*R587,0)</f>
        <v>0</v>
      </c>
      <c r="T587" s="34"/>
      <c r="U587" s="35"/>
      <c r="V587" s="33">
        <f>IFERROR(VLOOKUP(T587,Materiaal!$A$2:$C$22559,3,FALSE)*U587,0)</f>
        <v>0</v>
      </c>
      <c r="W587" s="293"/>
      <c r="X587" s="294"/>
      <c r="Y587" s="33"/>
      <c r="Z587" s="293"/>
      <c r="AA587" s="294"/>
      <c r="AB587" s="33"/>
    </row>
    <row r="588" spans="1:28" ht="14.45" hidden="1" outlineLevel="1">
      <c r="A588" s="29" t="s">
        <v>5828</v>
      </c>
      <c r="B588" s="29" t="s">
        <v>5678</v>
      </c>
      <c r="C588" s="256">
        <f t="shared" ref="C588:C651" si="4">SUM(G588,J588,M588,P588,S588,V588,Y588,AB588)</f>
        <v>52.987200000000001</v>
      </c>
      <c r="D588" s="32">
        <v>20</v>
      </c>
      <c r="E588" s="257" t="s">
        <v>5424</v>
      </c>
      <c r="F588" s="35">
        <v>1</v>
      </c>
      <c r="G588" s="33">
        <f>IFERROR(VLOOKUP(E588,Materiaal!$A$2:$C$25052,3,FALSE)*F588,0)</f>
        <v>44.292000000000002</v>
      </c>
      <c r="H588" s="257" t="s">
        <v>5425</v>
      </c>
      <c r="I588" s="35">
        <v>1</v>
      </c>
      <c r="J588" s="33">
        <f>IFERROR(VLOOKUP(H588,Materiaal!$A$2:$C$25052,3,FALSE)*I588,0)</f>
        <v>4.8840000000000003</v>
      </c>
      <c r="K588" s="34" t="s">
        <v>5787</v>
      </c>
      <c r="L588" s="35">
        <v>1</v>
      </c>
      <c r="M588" s="33">
        <f>IFERROR(VLOOKUP(K588,Materiaal!$A$2:$C$25052,3,FALSE)*L588,0)</f>
        <v>2.8111999999999999</v>
      </c>
      <c r="N588" s="34"/>
      <c r="O588" s="35"/>
      <c r="P588" s="33">
        <f>IFERROR(VLOOKUP(N588,Materiaal!$A$2:$C$25052,3,FALSE)*O588,0)</f>
        <v>0</v>
      </c>
      <c r="Q588" s="34" t="s">
        <v>5335</v>
      </c>
      <c r="R588" s="35">
        <v>1</v>
      </c>
      <c r="S588" s="33">
        <f>IFERROR(VLOOKUP(Q588,Materiaal!$A$2:$C$25052,3,FALSE)*R588,0)</f>
        <v>1</v>
      </c>
      <c r="T588" s="34"/>
      <c r="U588" s="35"/>
      <c r="V588" s="33">
        <f>IFERROR(VLOOKUP(T588,Materiaal!$A$2:$C$22559,3,FALSE)*U588,0)</f>
        <v>0</v>
      </c>
      <c r="W588" s="293"/>
      <c r="X588" s="294"/>
      <c r="Y588" s="33"/>
      <c r="Z588" s="293"/>
      <c r="AA588" s="294"/>
      <c r="AB588" s="33"/>
    </row>
    <row r="589" spans="1:28" ht="14.45" hidden="1" outlineLevel="1">
      <c r="A589" s="29" t="s">
        <v>5829</v>
      </c>
      <c r="B589" s="29" t="s">
        <v>5680</v>
      </c>
      <c r="C589" s="256">
        <f t="shared" si="4"/>
        <v>57.577199999999998</v>
      </c>
      <c r="D589" s="32">
        <v>20</v>
      </c>
      <c r="E589" s="257" t="s">
        <v>5428</v>
      </c>
      <c r="F589" s="35">
        <v>1</v>
      </c>
      <c r="G589" s="33">
        <f>IFERROR(VLOOKUP(E589,Materiaal!$A$2:$C$25052,3,FALSE)*F589,0)</f>
        <v>48.881999999999998</v>
      </c>
      <c r="H589" s="257" t="s">
        <v>5429</v>
      </c>
      <c r="I589" s="35">
        <v>1</v>
      </c>
      <c r="J589" s="33">
        <f>IFERROR(VLOOKUP(H589,Materiaal!$A$2:$C$25052,3,FALSE)*I589,0)</f>
        <v>4.8840000000000003</v>
      </c>
      <c r="K589" s="34" t="s">
        <v>5787</v>
      </c>
      <c r="L589" s="35">
        <v>1</v>
      </c>
      <c r="M589" s="33">
        <f>IFERROR(VLOOKUP(K589,Materiaal!$A$2:$C$25052,3,FALSE)*L589,0)</f>
        <v>2.8111999999999999</v>
      </c>
      <c r="N589" s="34"/>
      <c r="O589" s="35"/>
      <c r="P589" s="33">
        <f>IFERROR(VLOOKUP(N589,Materiaal!$A$2:$C$25052,3,FALSE)*O589,0)</f>
        <v>0</v>
      </c>
      <c r="Q589" s="34" t="s">
        <v>5335</v>
      </c>
      <c r="R589" s="35">
        <v>1</v>
      </c>
      <c r="S589" s="33">
        <f>IFERROR(VLOOKUP(Q589,Materiaal!$A$2:$C$25052,3,FALSE)*R589,0)</f>
        <v>1</v>
      </c>
      <c r="T589" s="34"/>
      <c r="U589" s="35"/>
      <c r="V589" s="33">
        <f>IFERROR(VLOOKUP(T589,Materiaal!$A$2:$C$22559,3,FALSE)*U589,0)</f>
        <v>0</v>
      </c>
      <c r="W589" s="293"/>
      <c r="X589" s="294"/>
      <c r="Y589" s="33"/>
      <c r="Z589" s="293"/>
      <c r="AA589" s="294"/>
      <c r="AB589" s="33"/>
    </row>
    <row r="590" spans="1:28" ht="14.45" hidden="1" outlineLevel="1">
      <c r="A590" s="29"/>
      <c r="B590" s="29"/>
      <c r="C590" s="256">
        <f t="shared" si="4"/>
        <v>0</v>
      </c>
      <c r="D590" s="32"/>
      <c r="E590" s="257"/>
      <c r="F590" s="35"/>
      <c r="G590" s="33">
        <f>IFERROR(VLOOKUP(E590,Materiaal!$A$2:$C$25052,3,FALSE)*F590,0)</f>
        <v>0</v>
      </c>
      <c r="H590" s="257"/>
      <c r="I590" s="35"/>
      <c r="J590" s="33">
        <f>IFERROR(VLOOKUP(H590,Materiaal!$A$2:$C$25052,3,FALSE)*I590,0)</f>
        <v>0</v>
      </c>
      <c r="K590" s="34"/>
      <c r="L590" s="35"/>
      <c r="M590" s="33">
        <f>IFERROR(VLOOKUP(K590,Materiaal!$A$2:$C$25052,3,FALSE)*L590,0)</f>
        <v>0</v>
      </c>
      <c r="N590" s="34"/>
      <c r="O590" s="35"/>
      <c r="P590" s="33">
        <f>IFERROR(VLOOKUP(N590,Materiaal!$A$2:$C$25052,3,FALSE)*O590,0)</f>
        <v>0</v>
      </c>
      <c r="Q590" s="34"/>
      <c r="R590" s="35"/>
      <c r="S590" s="33">
        <f>IFERROR(VLOOKUP(Q590,Materiaal!$A$2:$C$25052,3,FALSE)*R590,0)</f>
        <v>0</v>
      </c>
      <c r="T590" s="34"/>
      <c r="U590" s="35"/>
      <c r="V590" s="33">
        <f>IFERROR(VLOOKUP(T590,Materiaal!$A$2:$C$22559,3,FALSE)*U590,0)</f>
        <v>0</v>
      </c>
      <c r="W590" s="293"/>
      <c r="X590" s="294"/>
      <c r="Y590" s="33"/>
      <c r="Z590" s="293"/>
      <c r="AA590" s="294"/>
      <c r="AB590" s="33"/>
    </row>
    <row r="591" spans="1:28" ht="14.45" hidden="1" outlineLevel="1">
      <c r="A591" s="29" t="s">
        <v>5830</v>
      </c>
      <c r="B591" s="29" t="s">
        <v>5682</v>
      </c>
      <c r="C591" s="256">
        <f t="shared" si="4"/>
        <v>15.3552</v>
      </c>
      <c r="D591" s="32">
        <v>20</v>
      </c>
      <c r="E591" s="257" t="s">
        <v>5432</v>
      </c>
      <c r="F591" s="35">
        <v>1</v>
      </c>
      <c r="G591" s="33">
        <f>IFERROR(VLOOKUP(E591,Materiaal!$A$2:$C$25052,3,FALSE)*F591,0)</f>
        <v>8.8979999999999997</v>
      </c>
      <c r="H591" s="257" t="s">
        <v>5433</v>
      </c>
      <c r="I591" s="35">
        <v>1</v>
      </c>
      <c r="J591" s="33">
        <f>IFERROR(VLOOKUP(H591,Materiaal!$A$2:$C$25052,3,FALSE)*I591,0)</f>
        <v>2.6459999999999999</v>
      </c>
      <c r="K591" s="34" t="s">
        <v>5787</v>
      </c>
      <c r="L591" s="35">
        <v>1</v>
      </c>
      <c r="M591" s="33">
        <f>IFERROR(VLOOKUP(K591,Materiaal!$A$2:$C$25052,3,FALSE)*L591,0)</f>
        <v>2.8111999999999999</v>
      </c>
      <c r="N591" s="34"/>
      <c r="O591" s="35"/>
      <c r="P591" s="33">
        <f>IFERROR(VLOOKUP(N591,Materiaal!$A$2:$C$25052,3,FALSE)*O591,0)</f>
        <v>0</v>
      </c>
      <c r="Q591" s="34" t="s">
        <v>5335</v>
      </c>
      <c r="R591" s="35">
        <v>1</v>
      </c>
      <c r="S591" s="33">
        <f>IFERROR(VLOOKUP(Q591,Materiaal!$A$2:$C$25052,3,FALSE)*R591,0)</f>
        <v>1</v>
      </c>
      <c r="T591" s="34"/>
      <c r="U591" s="35"/>
      <c r="V591" s="33">
        <f>IFERROR(VLOOKUP(T591,Materiaal!$A$2:$C$22559,3,FALSE)*U591,0)</f>
        <v>0</v>
      </c>
      <c r="W591" s="293"/>
      <c r="X591" s="294"/>
      <c r="Y591" s="33"/>
      <c r="Z591" s="293"/>
      <c r="AA591" s="294"/>
      <c r="AB591" s="33"/>
    </row>
    <row r="592" spans="1:28" ht="14.45" hidden="1" outlineLevel="1">
      <c r="A592" s="29" t="s">
        <v>5831</v>
      </c>
      <c r="B592" s="29" t="s">
        <v>5684</v>
      </c>
      <c r="C592" s="256">
        <f t="shared" si="4"/>
        <v>16.531199999999998</v>
      </c>
      <c r="D592" s="32">
        <v>20</v>
      </c>
      <c r="E592" s="257" t="s">
        <v>5436</v>
      </c>
      <c r="F592" s="35">
        <v>1</v>
      </c>
      <c r="G592" s="33">
        <f>IFERROR(VLOOKUP(E592,Materiaal!$A$2:$C$25052,3,FALSE)*F592,0)</f>
        <v>8.8979999999999997</v>
      </c>
      <c r="H592" s="257" t="s">
        <v>5437</v>
      </c>
      <c r="I592" s="35">
        <v>1</v>
      </c>
      <c r="J592" s="33">
        <f>IFERROR(VLOOKUP(H592,Materiaal!$A$2:$C$25052,3,FALSE)*I592,0)</f>
        <v>3.8220000000000001</v>
      </c>
      <c r="K592" s="34" t="s">
        <v>5787</v>
      </c>
      <c r="L592" s="35">
        <v>1</v>
      </c>
      <c r="M592" s="33">
        <f>IFERROR(VLOOKUP(K592,Materiaal!$A$2:$C$25052,3,FALSE)*L592,0)</f>
        <v>2.8111999999999999</v>
      </c>
      <c r="N592" s="34"/>
      <c r="O592" s="35"/>
      <c r="P592" s="33">
        <f>IFERROR(VLOOKUP(N592,Materiaal!$A$2:$C$25052,3,FALSE)*O592,0)</f>
        <v>0</v>
      </c>
      <c r="Q592" s="34" t="s">
        <v>5335</v>
      </c>
      <c r="R592" s="35">
        <v>1</v>
      </c>
      <c r="S592" s="33">
        <f>IFERROR(VLOOKUP(Q592,Materiaal!$A$2:$C$25052,3,FALSE)*R592,0)</f>
        <v>1</v>
      </c>
      <c r="T592" s="34"/>
      <c r="U592" s="35"/>
      <c r="V592" s="33">
        <f>IFERROR(VLOOKUP(T592,Materiaal!$A$2:$C$22559,3,FALSE)*U592,0)</f>
        <v>0</v>
      </c>
      <c r="W592" s="293"/>
      <c r="X592" s="294"/>
      <c r="Y592" s="33"/>
      <c r="Z592" s="293"/>
      <c r="AA592" s="294"/>
      <c r="AB592" s="33"/>
    </row>
    <row r="593" spans="1:28" ht="14.45" hidden="1" outlineLevel="1">
      <c r="A593" s="29" t="s">
        <v>5832</v>
      </c>
      <c r="B593" s="29" t="s">
        <v>5686</v>
      </c>
      <c r="C593" s="256">
        <f t="shared" si="4"/>
        <v>16.531199999999998</v>
      </c>
      <c r="D593" s="32">
        <v>20</v>
      </c>
      <c r="E593" s="257" t="s">
        <v>5440</v>
      </c>
      <c r="F593" s="35">
        <v>1</v>
      </c>
      <c r="G593" s="33">
        <f>IFERROR(VLOOKUP(E593,Materiaal!$A$2:$C$25052,3,FALSE)*F593,0)</f>
        <v>8.8979999999999997</v>
      </c>
      <c r="H593" s="257" t="s">
        <v>5441</v>
      </c>
      <c r="I593" s="35">
        <v>1</v>
      </c>
      <c r="J593" s="33">
        <f>IFERROR(VLOOKUP(H593,Materiaal!$A$2:$C$25052,3,FALSE)*I593,0)</f>
        <v>3.8220000000000001</v>
      </c>
      <c r="K593" s="34" t="s">
        <v>5787</v>
      </c>
      <c r="L593" s="35">
        <v>1</v>
      </c>
      <c r="M593" s="33">
        <f>IFERROR(VLOOKUP(K593,Materiaal!$A$2:$C$25052,3,FALSE)*L593,0)</f>
        <v>2.8111999999999999</v>
      </c>
      <c r="N593" s="34"/>
      <c r="O593" s="35"/>
      <c r="P593" s="33">
        <f>IFERROR(VLOOKUP(N593,Materiaal!$A$2:$C$25052,3,FALSE)*O593,0)</f>
        <v>0</v>
      </c>
      <c r="Q593" s="34" t="s">
        <v>5335</v>
      </c>
      <c r="R593" s="35">
        <v>1</v>
      </c>
      <c r="S593" s="33">
        <f>IFERROR(VLOOKUP(Q593,Materiaal!$A$2:$C$25052,3,FALSE)*R593,0)</f>
        <v>1</v>
      </c>
      <c r="T593" s="34"/>
      <c r="U593" s="35"/>
      <c r="V593" s="33">
        <f>IFERROR(VLOOKUP(T593,Materiaal!$A$2:$C$22559,3,FALSE)*U593,0)</f>
        <v>0</v>
      </c>
      <c r="W593" s="293"/>
      <c r="X593" s="294"/>
      <c r="Y593" s="33"/>
      <c r="Z593" s="293"/>
      <c r="AA593" s="294"/>
      <c r="AB593" s="33"/>
    </row>
    <row r="594" spans="1:28" ht="14.45" hidden="1" outlineLevel="1">
      <c r="A594" s="29"/>
      <c r="B594" s="29"/>
      <c r="C594" s="256">
        <f t="shared" si="4"/>
        <v>0</v>
      </c>
      <c r="D594" s="32"/>
      <c r="E594" s="257"/>
      <c r="F594" s="35"/>
      <c r="G594" s="33">
        <f>IFERROR(VLOOKUP(E594,Materiaal!$A$2:$C$25052,3,FALSE)*F594,0)</f>
        <v>0</v>
      </c>
      <c r="H594" s="257"/>
      <c r="I594" s="35"/>
      <c r="J594" s="33">
        <f>IFERROR(VLOOKUP(H594,Materiaal!$A$2:$C$25052,3,FALSE)*I594,0)</f>
        <v>0</v>
      </c>
      <c r="K594" s="34"/>
      <c r="L594" s="35"/>
      <c r="M594" s="33">
        <f>IFERROR(VLOOKUP(K594,Materiaal!$A$2:$C$25052,3,FALSE)*L594,0)</f>
        <v>0</v>
      </c>
      <c r="N594" s="34"/>
      <c r="O594" s="35"/>
      <c r="P594" s="33">
        <f>IFERROR(VLOOKUP(N594,Materiaal!$A$2:$C$25052,3,FALSE)*O594,0)</f>
        <v>0</v>
      </c>
      <c r="Q594" s="34"/>
      <c r="R594" s="35"/>
      <c r="S594" s="33">
        <f>IFERROR(VLOOKUP(Q594,Materiaal!$A$2:$C$25052,3,FALSE)*R594,0)</f>
        <v>0</v>
      </c>
      <c r="T594" s="34"/>
      <c r="U594" s="35"/>
      <c r="V594" s="33">
        <f>IFERROR(VLOOKUP(T594,Materiaal!$A$2:$C$22559,3,FALSE)*U594,0)</f>
        <v>0</v>
      </c>
      <c r="W594" s="293"/>
      <c r="X594" s="294"/>
      <c r="Y594" s="33"/>
      <c r="Z594" s="293"/>
      <c r="AA594" s="294"/>
      <c r="AB594" s="33"/>
    </row>
    <row r="595" spans="1:28" ht="14.45" hidden="1" outlineLevel="1">
      <c r="A595" s="29" t="s">
        <v>5833</v>
      </c>
      <c r="B595" s="29" t="s">
        <v>5688</v>
      </c>
      <c r="C595" s="256">
        <f t="shared" si="4"/>
        <v>9.2712000000000003</v>
      </c>
      <c r="D595" s="32">
        <v>20</v>
      </c>
      <c r="E595" s="257" t="s">
        <v>5443</v>
      </c>
      <c r="F595" s="35">
        <v>1</v>
      </c>
      <c r="G595" s="33">
        <f>IFERROR(VLOOKUP(E595,Materiaal!$A$2:$C$25052,3,FALSE)*F595,0)</f>
        <v>3.8304</v>
      </c>
      <c r="H595" s="257" t="s">
        <v>5375</v>
      </c>
      <c r="I595" s="35">
        <v>1</v>
      </c>
      <c r="J595" s="33">
        <f>IFERROR(VLOOKUP(H595,Materiaal!$A$2:$C$25052,3,FALSE)*I595,0)</f>
        <v>1.6295999999999999</v>
      </c>
      <c r="K595" s="34" t="s">
        <v>5787</v>
      </c>
      <c r="L595" s="35">
        <v>1</v>
      </c>
      <c r="M595" s="33">
        <f>IFERROR(VLOOKUP(K595,Materiaal!$A$2:$C$25052,3,FALSE)*L595,0)</f>
        <v>2.8111999999999999</v>
      </c>
      <c r="N595" s="34"/>
      <c r="O595" s="35"/>
      <c r="P595" s="33">
        <f>IFERROR(VLOOKUP(N595,Materiaal!$A$2:$C$25052,3,FALSE)*O595,0)</f>
        <v>0</v>
      </c>
      <c r="Q595" s="34" t="s">
        <v>5335</v>
      </c>
      <c r="R595" s="35">
        <v>1</v>
      </c>
      <c r="S595" s="33">
        <f>IFERROR(VLOOKUP(Q595,Materiaal!$A$2:$C$25052,3,FALSE)*R595,0)</f>
        <v>1</v>
      </c>
      <c r="T595" s="34"/>
      <c r="U595" s="35"/>
      <c r="V595" s="33">
        <f>IFERROR(VLOOKUP(T595,Materiaal!$A$2:$C$22559,3,FALSE)*U595,0)</f>
        <v>0</v>
      </c>
      <c r="W595" s="293"/>
      <c r="X595" s="294"/>
      <c r="Y595" s="33"/>
      <c r="Z595" s="293"/>
      <c r="AA595" s="294"/>
      <c r="AB595" s="33"/>
    </row>
    <row r="596" spans="1:28" ht="14.45" hidden="1" outlineLevel="1">
      <c r="A596" s="29" t="s">
        <v>5834</v>
      </c>
      <c r="B596" s="29" t="s">
        <v>5690</v>
      </c>
      <c r="C596" s="256">
        <f t="shared" si="4"/>
        <v>12.827200000000001</v>
      </c>
      <c r="D596" s="32">
        <v>20</v>
      </c>
      <c r="E596" s="257" t="s">
        <v>5443</v>
      </c>
      <c r="F596" s="35">
        <v>1</v>
      </c>
      <c r="G596" s="33">
        <f>IFERROR(VLOOKUP(E596,Materiaal!$A$2:$C$25052,3,FALSE)*F596,0)</f>
        <v>3.8304</v>
      </c>
      <c r="H596" s="257" t="s">
        <v>5385</v>
      </c>
      <c r="I596" s="35">
        <v>1</v>
      </c>
      <c r="J596" s="33">
        <f>IFERROR(VLOOKUP(H596,Materiaal!$A$2:$C$25052,3,FALSE)*I596,0)</f>
        <v>1.7751999999999999</v>
      </c>
      <c r="K596" s="34" t="s">
        <v>5787</v>
      </c>
      <c r="L596" s="35">
        <v>1</v>
      </c>
      <c r="M596" s="33">
        <f>IFERROR(VLOOKUP(K596,Materiaal!$A$2:$C$25052,3,FALSE)*L596,0)</f>
        <v>2.8111999999999999</v>
      </c>
      <c r="N596" s="34" t="s">
        <v>5357</v>
      </c>
      <c r="O596" s="35">
        <v>1</v>
      </c>
      <c r="P596" s="33">
        <f>IFERROR(VLOOKUP(N596,Materiaal!$A$2:$C$25052,3,FALSE)*O596,0)</f>
        <v>3.4104000000000001</v>
      </c>
      <c r="Q596" s="34" t="s">
        <v>5335</v>
      </c>
      <c r="R596" s="35">
        <v>1</v>
      </c>
      <c r="S596" s="33">
        <f>IFERROR(VLOOKUP(Q596,Materiaal!$A$2:$C$25052,3,FALSE)*R596,0)</f>
        <v>1</v>
      </c>
      <c r="T596" s="34"/>
      <c r="U596" s="35"/>
      <c r="V596" s="33">
        <f>IFERROR(VLOOKUP(T596,Materiaal!$A$2:$C$22559,3,FALSE)*U596,0)</f>
        <v>0</v>
      </c>
      <c r="W596" s="293"/>
      <c r="X596" s="294"/>
      <c r="Y596" s="33"/>
      <c r="Z596" s="293"/>
      <c r="AA596" s="294"/>
      <c r="AB596" s="33"/>
    </row>
    <row r="597" spans="1:28" ht="14.45" hidden="1" outlineLevel="1">
      <c r="A597" s="29" t="s">
        <v>5835</v>
      </c>
      <c r="B597" s="29" t="s">
        <v>5692</v>
      </c>
      <c r="C597" s="256">
        <f t="shared" si="4"/>
        <v>15.0732</v>
      </c>
      <c r="D597" s="32">
        <v>25</v>
      </c>
      <c r="E597" s="257" t="s">
        <v>5448</v>
      </c>
      <c r="F597" s="35">
        <v>1</v>
      </c>
      <c r="G597" s="33">
        <f>IFERROR(VLOOKUP(E597,Materiaal!$A$2:$C$25052,3,FALSE)*F597,0)</f>
        <v>8.8979999999999997</v>
      </c>
      <c r="H597" s="257" t="s">
        <v>5398</v>
      </c>
      <c r="I597" s="35">
        <v>1</v>
      </c>
      <c r="J597" s="33">
        <f>IFERROR(VLOOKUP(H597,Materiaal!$A$2:$C$25052,3,FALSE)*I597,0)</f>
        <v>2.3639999999999999</v>
      </c>
      <c r="K597" s="34" t="s">
        <v>5787</v>
      </c>
      <c r="L597" s="35">
        <v>1</v>
      </c>
      <c r="M597" s="33">
        <f>IFERROR(VLOOKUP(K597,Materiaal!$A$2:$C$25052,3,FALSE)*L597,0)</f>
        <v>2.8111999999999999</v>
      </c>
      <c r="N597" s="34"/>
      <c r="O597" s="35"/>
      <c r="P597" s="33">
        <f>IFERROR(VLOOKUP(N597,Materiaal!$A$2:$C$25052,3,FALSE)*O597,0)</f>
        <v>0</v>
      </c>
      <c r="Q597" s="34" t="s">
        <v>5335</v>
      </c>
      <c r="R597" s="35">
        <v>1</v>
      </c>
      <c r="S597" s="33">
        <f>IFERROR(VLOOKUP(Q597,Materiaal!$A$2:$C$25052,3,FALSE)*R597,0)</f>
        <v>1</v>
      </c>
      <c r="T597" s="34"/>
      <c r="U597" s="35"/>
      <c r="V597" s="33">
        <f>IFERROR(VLOOKUP(T597,Materiaal!$A$2:$C$22559,3,FALSE)*U597,0)</f>
        <v>0</v>
      </c>
      <c r="W597" s="293"/>
      <c r="X597" s="294"/>
      <c r="Y597" s="33"/>
      <c r="Z597" s="293"/>
      <c r="AA597" s="294"/>
      <c r="AB597" s="33"/>
    </row>
    <row r="598" spans="1:28" ht="14.45" hidden="1" outlineLevel="1">
      <c r="A598" s="29" t="s">
        <v>5836</v>
      </c>
      <c r="B598" s="29" t="s">
        <v>5694</v>
      </c>
      <c r="C598" s="256">
        <f t="shared" si="4"/>
        <v>22.763999999999999</v>
      </c>
      <c r="D598" s="32">
        <v>25</v>
      </c>
      <c r="E598" s="257" t="s">
        <v>5448</v>
      </c>
      <c r="F598" s="35">
        <v>1</v>
      </c>
      <c r="G598" s="33">
        <f>IFERROR(VLOOKUP(E598,Materiaal!$A$2:$C$25052,3,FALSE)*F598,0)</f>
        <v>8.8979999999999997</v>
      </c>
      <c r="H598" s="257" t="s">
        <v>5405</v>
      </c>
      <c r="I598" s="35">
        <v>1</v>
      </c>
      <c r="J598" s="33">
        <f>IFERROR(VLOOKUP(H598,Materiaal!$A$2:$C$25052,3,FALSE)*I598,0)</f>
        <v>3.234</v>
      </c>
      <c r="K598" s="34" t="s">
        <v>5787</v>
      </c>
      <c r="L598" s="35">
        <v>1</v>
      </c>
      <c r="M598" s="33">
        <f>IFERROR(VLOOKUP(K598,Materiaal!$A$2:$C$25052,3,FALSE)*L598,0)</f>
        <v>2.8111999999999999</v>
      </c>
      <c r="N598" s="34" t="s">
        <v>5357</v>
      </c>
      <c r="O598" s="35">
        <v>2</v>
      </c>
      <c r="P598" s="33">
        <f>IFERROR(VLOOKUP(N598,Materiaal!$A$2:$C$25052,3,FALSE)*O598,0)</f>
        <v>6.8208000000000002</v>
      </c>
      <c r="Q598" s="34" t="s">
        <v>5335</v>
      </c>
      <c r="R598" s="35">
        <v>1</v>
      </c>
      <c r="S598" s="33">
        <f>IFERROR(VLOOKUP(Q598,Materiaal!$A$2:$C$25052,3,FALSE)*R598,0)</f>
        <v>1</v>
      </c>
      <c r="T598" s="34"/>
      <c r="U598" s="35"/>
      <c r="V598" s="33">
        <f>IFERROR(VLOOKUP(T598,Materiaal!$A$2:$C$22559,3,FALSE)*U598,0)</f>
        <v>0</v>
      </c>
      <c r="W598" s="293"/>
      <c r="X598" s="294"/>
      <c r="Y598" s="33"/>
      <c r="Z598" s="293"/>
      <c r="AA598" s="294"/>
      <c r="AB598" s="33"/>
    </row>
    <row r="599" spans="1:28" ht="14.45" hidden="1" outlineLevel="1">
      <c r="A599" s="29" t="s">
        <v>5837</v>
      </c>
      <c r="B599" s="29" t="s">
        <v>5696</v>
      </c>
      <c r="C599" s="256">
        <f t="shared" si="4"/>
        <v>45.313200000000002</v>
      </c>
      <c r="D599" s="32">
        <v>25</v>
      </c>
      <c r="E599" s="257" t="s">
        <v>5453</v>
      </c>
      <c r="F599" s="35">
        <v>1</v>
      </c>
      <c r="G599" s="33">
        <f>IFERROR(VLOOKUP(E599,Materiaal!$A$2:$C$25052,3,FALSE)*F599,0)</f>
        <v>36.432000000000002</v>
      </c>
      <c r="H599" s="257" t="s">
        <v>5454</v>
      </c>
      <c r="I599" s="35">
        <v>1</v>
      </c>
      <c r="J599" s="33">
        <f>IFERROR(VLOOKUP(H599,Materiaal!$A$2:$C$25052,3,FALSE)*I599,0)</f>
        <v>5.07</v>
      </c>
      <c r="K599" s="34" t="s">
        <v>5787</v>
      </c>
      <c r="L599" s="35">
        <v>1</v>
      </c>
      <c r="M599" s="33">
        <f>IFERROR(VLOOKUP(K599,Materiaal!$A$2:$C$25052,3,FALSE)*L599,0)</f>
        <v>2.8111999999999999</v>
      </c>
      <c r="N599" s="34"/>
      <c r="O599" s="35"/>
      <c r="P599" s="33">
        <f>IFERROR(VLOOKUP(N599,Materiaal!$A$2:$C$25052,3,FALSE)*O599,0)</f>
        <v>0</v>
      </c>
      <c r="Q599" s="34" t="s">
        <v>5335</v>
      </c>
      <c r="R599" s="35">
        <v>1</v>
      </c>
      <c r="S599" s="33">
        <f>IFERROR(VLOOKUP(Q599,Materiaal!$A$2:$C$25052,3,FALSE)*R599,0)</f>
        <v>1</v>
      </c>
      <c r="T599" s="34"/>
      <c r="U599" s="35"/>
      <c r="V599" s="33">
        <f>IFERROR(VLOOKUP(T599,Materiaal!$A$2:$C$22559,3,FALSE)*U599,0)</f>
        <v>0</v>
      </c>
      <c r="W599" s="293"/>
      <c r="X599" s="294"/>
      <c r="Y599" s="33"/>
      <c r="Z599" s="293"/>
      <c r="AA599" s="294"/>
      <c r="AB599" s="33"/>
    </row>
    <row r="600" spans="1:28" ht="14.45" hidden="1" outlineLevel="1">
      <c r="A600" s="29" t="s">
        <v>5838</v>
      </c>
      <c r="B600" s="29" t="s">
        <v>5698</v>
      </c>
      <c r="C600" s="256">
        <f t="shared" si="4"/>
        <v>50.5212</v>
      </c>
      <c r="D600" s="32">
        <v>25</v>
      </c>
      <c r="E600" s="257" t="s">
        <v>5457</v>
      </c>
      <c r="F600" s="35">
        <v>1</v>
      </c>
      <c r="G600" s="33">
        <f>IFERROR(VLOOKUP(E600,Materiaal!$A$2:$C$25052,3,FALSE)*F600,0)</f>
        <v>41.64</v>
      </c>
      <c r="H600" s="257" t="s">
        <v>5458</v>
      </c>
      <c r="I600" s="35">
        <v>1</v>
      </c>
      <c r="J600" s="33">
        <f>IFERROR(VLOOKUP(H600,Materiaal!$A$2:$C$25052,3,FALSE)*I600,0)</f>
        <v>5.07</v>
      </c>
      <c r="K600" s="34" t="s">
        <v>5787</v>
      </c>
      <c r="L600" s="35">
        <v>1</v>
      </c>
      <c r="M600" s="33">
        <f>IFERROR(VLOOKUP(K600,Materiaal!$A$2:$C$25052,3,FALSE)*L600,0)</f>
        <v>2.8111999999999999</v>
      </c>
      <c r="N600" s="34"/>
      <c r="O600" s="35"/>
      <c r="P600" s="33">
        <f>IFERROR(VLOOKUP(N600,Materiaal!$A$2:$C$25052,3,FALSE)*O600,0)</f>
        <v>0</v>
      </c>
      <c r="Q600" s="34" t="s">
        <v>5335</v>
      </c>
      <c r="R600" s="35">
        <v>1</v>
      </c>
      <c r="S600" s="33">
        <f>IFERROR(VLOOKUP(Q600,Materiaal!$A$2:$C$25052,3,FALSE)*R600,0)</f>
        <v>1</v>
      </c>
      <c r="T600" s="34"/>
      <c r="U600" s="35"/>
      <c r="V600" s="33">
        <f>IFERROR(VLOOKUP(T600,Materiaal!$A$2:$C$22559,3,FALSE)*U600,0)</f>
        <v>0</v>
      </c>
      <c r="W600" s="293"/>
      <c r="X600" s="294"/>
      <c r="Y600" s="33"/>
      <c r="Z600" s="293"/>
      <c r="AA600" s="294"/>
      <c r="AB600" s="33"/>
    </row>
    <row r="601" spans="1:28" ht="14.45" hidden="1" outlineLevel="1">
      <c r="A601" s="29" t="s">
        <v>5839</v>
      </c>
      <c r="B601" s="29" t="s">
        <v>5700</v>
      </c>
      <c r="C601" s="256">
        <f t="shared" si="4"/>
        <v>65.101200000000006</v>
      </c>
      <c r="D601" s="32">
        <v>30</v>
      </c>
      <c r="E601" s="257" t="s">
        <v>5461</v>
      </c>
      <c r="F601" s="35">
        <v>1</v>
      </c>
      <c r="G601" s="33">
        <f>IFERROR(VLOOKUP(E601,Materiaal!$A$2:$C$25052,3,FALSE)*F601,0)</f>
        <v>56.22</v>
      </c>
      <c r="H601" s="257" t="s">
        <v>5462</v>
      </c>
      <c r="I601" s="35">
        <v>1</v>
      </c>
      <c r="J601" s="33">
        <f>IFERROR(VLOOKUP(H601,Materiaal!$A$2:$C$25052,3,FALSE)*I601,0)</f>
        <v>5.07</v>
      </c>
      <c r="K601" s="34" t="s">
        <v>5787</v>
      </c>
      <c r="L601" s="35">
        <v>1</v>
      </c>
      <c r="M601" s="33">
        <f>IFERROR(VLOOKUP(K601,Materiaal!$A$2:$C$25052,3,FALSE)*L601,0)</f>
        <v>2.8111999999999999</v>
      </c>
      <c r="N601" s="34"/>
      <c r="O601" s="35"/>
      <c r="P601" s="33">
        <f>IFERROR(VLOOKUP(N601,Materiaal!$A$2:$C$25052,3,FALSE)*O601,0)</f>
        <v>0</v>
      </c>
      <c r="Q601" s="34" t="s">
        <v>5335</v>
      </c>
      <c r="R601" s="35">
        <v>1</v>
      </c>
      <c r="S601" s="33">
        <f>IFERROR(VLOOKUP(Q601,Materiaal!$A$2:$C$25052,3,FALSE)*R601,0)</f>
        <v>1</v>
      </c>
      <c r="T601" s="34"/>
      <c r="U601" s="35"/>
      <c r="V601" s="33">
        <f>IFERROR(VLOOKUP(T601,Materiaal!$A$2:$C$22559,3,FALSE)*U601,0)</f>
        <v>0</v>
      </c>
      <c r="W601" s="293"/>
      <c r="X601" s="294"/>
      <c r="Y601" s="33"/>
      <c r="Z601" s="293"/>
      <c r="AA601" s="294"/>
      <c r="AB601" s="33"/>
    </row>
    <row r="602" spans="1:28" ht="14.45" hidden="1" outlineLevel="1">
      <c r="A602" s="29" t="s">
        <v>5840</v>
      </c>
      <c r="B602" s="29" t="s">
        <v>5702</v>
      </c>
      <c r="C602" s="256">
        <f t="shared" si="4"/>
        <v>71.347200000000001</v>
      </c>
      <c r="D602" s="32">
        <v>30</v>
      </c>
      <c r="E602" s="257" t="s">
        <v>5465</v>
      </c>
      <c r="F602" s="35">
        <v>1</v>
      </c>
      <c r="G602" s="33">
        <f>IFERROR(VLOOKUP(E602,Materiaal!$A$2:$C$25052,3,FALSE)*F602,0)</f>
        <v>62.466000000000001</v>
      </c>
      <c r="H602" s="257" t="s">
        <v>5466</v>
      </c>
      <c r="I602" s="35">
        <v>1</v>
      </c>
      <c r="J602" s="33">
        <f>IFERROR(VLOOKUP(H602,Materiaal!$A$2:$C$25052,3,FALSE)*I602,0)</f>
        <v>5.07</v>
      </c>
      <c r="K602" s="34" t="s">
        <v>5787</v>
      </c>
      <c r="L602" s="35">
        <v>1</v>
      </c>
      <c r="M602" s="33">
        <f>IFERROR(VLOOKUP(K602,Materiaal!$A$2:$C$25052,3,FALSE)*L602,0)</f>
        <v>2.8111999999999999</v>
      </c>
      <c r="N602" s="34"/>
      <c r="O602" s="35"/>
      <c r="P602" s="33">
        <f>IFERROR(VLOOKUP(N602,Materiaal!$A$2:$C$25052,3,FALSE)*O602,0)</f>
        <v>0</v>
      </c>
      <c r="Q602" s="34" t="s">
        <v>5335</v>
      </c>
      <c r="R602" s="35">
        <v>1</v>
      </c>
      <c r="S602" s="33">
        <f>IFERROR(VLOOKUP(Q602,Materiaal!$A$2:$C$25052,3,FALSE)*R602,0)</f>
        <v>1</v>
      </c>
      <c r="T602" s="34"/>
      <c r="U602" s="35"/>
      <c r="V602" s="33">
        <f>IFERROR(VLOOKUP(T602,Materiaal!$A$2:$C$22559,3,FALSE)*U602,0)</f>
        <v>0</v>
      </c>
      <c r="W602" s="293"/>
      <c r="X602" s="294"/>
      <c r="Y602" s="33"/>
      <c r="Z602" s="293"/>
      <c r="AA602" s="294"/>
      <c r="AB602" s="33"/>
    </row>
    <row r="603" spans="1:28" ht="14.45" hidden="1" outlineLevel="1">
      <c r="A603" s="29"/>
      <c r="B603" s="29"/>
      <c r="C603" s="256">
        <f t="shared" si="4"/>
        <v>0</v>
      </c>
      <c r="D603" s="32"/>
      <c r="E603" s="257"/>
      <c r="F603" s="35"/>
      <c r="G603" s="33">
        <f>IFERROR(VLOOKUP(E603,Materiaal!$A$2:$C$25052,3,FALSE)*F603,0)</f>
        <v>0</v>
      </c>
      <c r="H603" s="257"/>
      <c r="I603" s="35"/>
      <c r="J603" s="33">
        <f>IFERROR(VLOOKUP(H603,Materiaal!$A$2:$C$25052,3,FALSE)*I603,0)</f>
        <v>0</v>
      </c>
      <c r="K603" s="34"/>
      <c r="L603" s="35"/>
      <c r="M603" s="33">
        <f>IFERROR(VLOOKUP(K603,Materiaal!$A$2:$C$25052,3,FALSE)*L603,0)</f>
        <v>0</v>
      </c>
      <c r="N603" s="34"/>
      <c r="O603" s="35"/>
      <c r="P603" s="33">
        <f>IFERROR(VLOOKUP(N603,Materiaal!$A$2:$C$25052,3,FALSE)*O603,0)</f>
        <v>0</v>
      </c>
      <c r="Q603" s="34"/>
      <c r="R603" s="35"/>
      <c r="S603" s="33">
        <f>IFERROR(VLOOKUP(Q603,Materiaal!$A$2:$C$25052,3,FALSE)*R603,0)</f>
        <v>0</v>
      </c>
      <c r="T603" s="34"/>
      <c r="U603" s="35"/>
      <c r="V603" s="33">
        <f>IFERROR(VLOOKUP(T603,Materiaal!$A$2:$C$22559,3,FALSE)*U603,0)</f>
        <v>0</v>
      </c>
      <c r="W603" s="293"/>
      <c r="X603" s="294"/>
      <c r="Y603" s="33"/>
      <c r="Z603" s="293"/>
      <c r="AA603" s="294"/>
      <c r="AB603" s="33"/>
    </row>
    <row r="604" spans="1:28" ht="14.45" hidden="1" outlineLevel="1">
      <c r="A604" s="29" t="s">
        <v>5841</v>
      </c>
      <c r="B604" s="29" t="s">
        <v>5704</v>
      </c>
      <c r="C604" s="256">
        <f t="shared" si="4"/>
        <v>16.231200000000001</v>
      </c>
      <c r="D604" s="32">
        <v>20</v>
      </c>
      <c r="E604" s="257" t="s">
        <v>5469</v>
      </c>
      <c r="F604" s="35">
        <v>1</v>
      </c>
      <c r="G604" s="33">
        <f>IFERROR(VLOOKUP(E604,Materiaal!$A$2:$C$25052,3,FALSE)*F604,0)</f>
        <v>8.8140000000000001</v>
      </c>
      <c r="H604" s="257" t="s">
        <v>5470</v>
      </c>
      <c r="I604" s="35">
        <v>1</v>
      </c>
      <c r="J604" s="33">
        <f>IFERROR(VLOOKUP(H604,Materiaal!$A$2:$C$25052,3,FALSE)*I604,0)</f>
        <v>3.6059999999999999</v>
      </c>
      <c r="K604" s="34" t="s">
        <v>5787</v>
      </c>
      <c r="L604" s="35">
        <v>1</v>
      </c>
      <c r="M604" s="33">
        <f>IFERROR(VLOOKUP(K604,Materiaal!$A$2:$C$25052,3,FALSE)*L604,0)</f>
        <v>2.8111999999999999</v>
      </c>
      <c r="N604" s="34"/>
      <c r="O604" s="35"/>
      <c r="P604" s="33">
        <f>IFERROR(VLOOKUP(N604,Materiaal!$A$2:$C$25052,3,FALSE)*O604,0)</f>
        <v>0</v>
      </c>
      <c r="Q604" s="34" t="s">
        <v>5335</v>
      </c>
      <c r="R604" s="35">
        <v>1</v>
      </c>
      <c r="S604" s="33">
        <f>IFERROR(VLOOKUP(Q604,Materiaal!$A$2:$C$25052,3,FALSE)*R604,0)</f>
        <v>1</v>
      </c>
      <c r="T604" s="34"/>
      <c r="U604" s="35"/>
      <c r="V604" s="33">
        <f>IFERROR(VLOOKUP(T604,Materiaal!$A$2:$C$22559,3,FALSE)*U604,0)</f>
        <v>0</v>
      </c>
      <c r="W604" s="293"/>
      <c r="X604" s="294"/>
      <c r="Y604" s="33"/>
      <c r="Z604" s="293"/>
      <c r="AA604" s="294"/>
      <c r="AB604" s="33"/>
    </row>
    <row r="605" spans="1:28" ht="14.45" hidden="1" outlineLevel="1">
      <c r="A605" s="29" t="s">
        <v>5842</v>
      </c>
      <c r="B605" s="29" t="s">
        <v>5706</v>
      </c>
      <c r="C605" s="256">
        <f t="shared" si="4"/>
        <v>16.231200000000001</v>
      </c>
      <c r="D605" s="32">
        <v>20</v>
      </c>
      <c r="E605" s="257" t="s">
        <v>5469</v>
      </c>
      <c r="F605" s="35">
        <v>1</v>
      </c>
      <c r="G605" s="33">
        <f>IFERROR(VLOOKUP(E605,Materiaal!$A$2:$C$25052,3,FALSE)*F605,0)</f>
        <v>8.8140000000000001</v>
      </c>
      <c r="H605" s="257" t="s">
        <v>5473</v>
      </c>
      <c r="I605" s="35">
        <v>1</v>
      </c>
      <c r="J605" s="33">
        <f>IFERROR(VLOOKUP(H605,Materiaal!$A$2:$C$25052,3,FALSE)*I605,0)</f>
        <v>3.6059999999999999</v>
      </c>
      <c r="K605" s="34" t="s">
        <v>5787</v>
      </c>
      <c r="L605" s="35">
        <v>1</v>
      </c>
      <c r="M605" s="33">
        <f>IFERROR(VLOOKUP(K605,Materiaal!$A$2:$C$25052,3,FALSE)*L605,0)</f>
        <v>2.8111999999999999</v>
      </c>
      <c r="N605" s="34"/>
      <c r="O605" s="35"/>
      <c r="P605" s="33">
        <f>IFERROR(VLOOKUP(N605,Materiaal!$A$2:$C$25052,3,FALSE)*O605,0)</f>
        <v>0</v>
      </c>
      <c r="Q605" s="34" t="s">
        <v>5335</v>
      </c>
      <c r="R605" s="35">
        <v>1</v>
      </c>
      <c r="S605" s="33">
        <f>IFERROR(VLOOKUP(Q605,Materiaal!$A$2:$C$25052,3,FALSE)*R605,0)</f>
        <v>1</v>
      </c>
      <c r="T605" s="34"/>
      <c r="U605" s="35"/>
      <c r="V605" s="33">
        <f>IFERROR(VLOOKUP(T605,Materiaal!$A$2:$C$22559,3,FALSE)*U605,0)</f>
        <v>0</v>
      </c>
      <c r="W605" s="293"/>
      <c r="X605" s="294"/>
      <c r="Y605" s="33"/>
      <c r="Z605" s="293"/>
      <c r="AA605" s="294"/>
      <c r="AB605" s="33"/>
    </row>
    <row r="606" spans="1:28" ht="14.45" hidden="1" outlineLevel="1">
      <c r="A606" s="29" t="s">
        <v>5843</v>
      </c>
      <c r="B606" s="29" t="s">
        <v>5708</v>
      </c>
      <c r="C606" s="256">
        <f t="shared" si="4"/>
        <v>16.231200000000001</v>
      </c>
      <c r="D606" s="32">
        <v>20</v>
      </c>
      <c r="E606" s="257" t="s">
        <v>5469</v>
      </c>
      <c r="F606" s="35">
        <v>1</v>
      </c>
      <c r="G606" s="33">
        <f>IFERROR(VLOOKUP(E606,Materiaal!$A$2:$C$25052,3,FALSE)*F606,0)</f>
        <v>8.8140000000000001</v>
      </c>
      <c r="H606" s="257" t="s">
        <v>5476</v>
      </c>
      <c r="I606" s="35">
        <v>1</v>
      </c>
      <c r="J606" s="33">
        <f>IFERROR(VLOOKUP(H606,Materiaal!$A$2:$C$25052,3,FALSE)*I606,0)</f>
        <v>3.6059999999999999</v>
      </c>
      <c r="K606" s="34" t="s">
        <v>5787</v>
      </c>
      <c r="L606" s="35">
        <v>1</v>
      </c>
      <c r="M606" s="33">
        <f>IFERROR(VLOOKUP(K606,Materiaal!$A$2:$C$25052,3,FALSE)*L606,0)</f>
        <v>2.8111999999999999</v>
      </c>
      <c r="N606" s="34"/>
      <c r="O606" s="35"/>
      <c r="P606" s="33">
        <f>IFERROR(VLOOKUP(N606,Materiaal!$A$2:$C$25052,3,FALSE)*O606,0)</f>
        <v>0</v>
      </c>
      <c r="Q606" s="34" t="s">
        <v>5335</v>
      </c>
      <c r="R606" s="35">
        <v>1</v>
      </c>
      <c r="S606" s="33">
        <f>IFERROR(VLOOKUP(Q606,Materiaal!$A$2:$C$25052,3,FALSE)*R606,0)</f>
        <v>1</v>
      </c>
      <c r="T606" s="34"/>
      <c r="U606" s="35"/>
      <c r="V606" s="33">
        <f>IFERROR(VLOOKUP(T606,Materiaal!$A$2:$C$22559,3,FALSE)*U606,0)</f>
        <v>0</v>
      </c>
      <c r="W606" s="293"/>
      <c r="X606" s="294"/>
      <c r="Y606" s="33"/>
      <c r="Z606" s="293"/>
      <c r="AA606" s="294"/>
      <c r="AB606" s="33"/>
    </row>
    <row r="607" spans="1:28" ht="14.45" hidden="1" outlineLevel="1">
      <c r="A607" s="29"/>
      <c r="B607" s="29"/>
      <c r="C607" s="256">
        <f t="shared" si="4"/>
        <v>0</v>
      </c>
      <c r="D607" s="32"/>
      <c r="E607" s="257"/>
      <c r="F607" s="35"/>
      <c r="G607" s="33">
        <f>IFERROR(VLOOKUP(E607,Materiaal!$A$2:$C$25052,3,FALSE)*F607,0)</f>
        <v>0</v>
      </c>
      <c r="H607" s="257"/>
      <c r="I607" s="35"/>
      <c r="J607" s="33">
        <f>IFERROR(VLOOKUP(H607,Materiaal!$A$2:$C$25052,3,FALSE)*I607,0)</f>
        <v>0</v>
      </c>
      <c r="K607" s="34"/>
      <c r="L607" s="35"/>
      <c r="M607" s="33">
        <f>IFERROR(VLOOKUP(K607,Materiaal!$A$2:$C$25052,3,FALSE)*L607,0)</f>
        <v>0</v>
      </c>
      <c r="N607" s="34"/>
      <c r="O607" s="35"/>
      <c r="P607" s="33">
        <f>IFERROR(VLOOKUP(N607,Materiaal!$A$2:$C$25052,3,FALSE)*O607,0)</f>
        <v>0</v>
      </c>
      <c r="Q607" s="34"/>
      <c r="R607" s="35"/>
      <c r="S607" s="33">
        <f>IFERROR(VLOOKUP(Q607,Materiaal!$A$2:$C$25052,3,FALSE)*R607,0)</f>
        <v>0</v>
      </c>
      <c r="T607" s="34"/>
      <c r="U607" s="35"/>
      <c r="V607" s="33">
        <f>IFERROR(VLOOKUP(T607,Materiaal!$A$2:$C$22559,3,FALSE)*U607,0)</f>
        <v>0</v>
      </c>
      <c r="W607" s="293"/>
      <c r="X607" s="294"/>
      <c r="Y607" s="33"/>
      <c r="Z607" s="293"/>
      <c r="AA607" s="294"/>
      <c r="AB607" s="33"/>
    </row>
    <row r="608" spans="1:28" ht="14.45" hidden="1" outlineLevel="1">
      <c r="A608" s="29" t="s">
        <v>5844</v>
      </c>
      <c r="B608" s="29" t="s">
        <v>5710</v>
      </c>
      <c r="C608" s="256">
        <f t="shared" si="4"/>
        <v>110.4714</v>
      </c>
      <c r="D608" s="32">
        <v>25</v>
      </c>
      <c r="E608" s="257"/>
      <c r="F608" s="35">
        <v>0</v>
      </c>
      <c r="G608" s="33">
        <f>IFERROR(VLOOKUP(E608,Materiaal!$A$2:$C$25052,3,FALSE)*F608,0)</f>
        <v>0</v>
      </c>
      <c r="H608" s="257" t="s">
        <v>5479</v>
      </c>
      <c r="I608" s="35">
        <v>1</v>
      </c>
      <c r="J608" s="33">
        <f>IFERROR(VLOOKUP(H608,Materiaal!$A$2:$C$25052,3,FALSE)*I608,0)</f>
        <v>106.6602</v>
      </c>
      <c r="K608" s="34" t="s">
        <v>5787</v>
      </c>
      <c r="L608" s="35">
        <v>1</v>
      </c>
      <c r="M608" s="33">
        <f>IFERROR(VLOOKUP(K608,Materiaal!$A$2:$C$25052,3,FALSE)*L608,0)</f>
        <v>2.8111999999999999</v>
      </c>
      <c r="N608" s="34"/>
      <c r="O608" s="35"/>
      <c r="P608" s="33">
        <f>IFERROR(VLOOKUP(N608,Materiaal!$A$2:$C$25052,3,FALSE)*O608,0)</f>
        <v>0</v>
      </c>
      <c r="Q608" s="34" t="s">
        <v>5335</v>
      </c>
      <c r="R608" s="35">
        <v>1</v>
      </c>
      <c r="S608" s="33">
        <f>IFERROR(VLOOKUP(Q608,Materiaal!$A$2:$C$25052,3,FALSE)*R608,0)</f>
        <v>1</v>
      </c>
      <c r="T608" s="34"/>
      <c r="U608" s="35"/>
      <c r="V608" s="33">
        <f>IFERROR(VLOOKUP(T608,Materiaal!$A$2:$C$22559,3,FALSE)*U608,0)</f>
        <v>0</v>
      </c>
      <c r="W608" s="293"/>
      <c r="X608" s="294"/>
      <c r="Y608" s="33"/>
      <c r="Z608" s="293"/>
      <c r="AA608" s="294"/>
      <c r="AB608" s="33"/>
    </row>
    <row r="609" spans="1:28" ht="14.45" hidden="1" outlineLevel="1">
      <c r="A609" s="29" t="s">
        <v>5845</v>
      </c>
      <c r="B609" s="29" t="s">
        <v>5712</v>
      </c>
      <c r="C609" s="256">
        <f t="shared" si="4"/>
        <v>64.765500000000003</v>
      </c>
      <c r="D609" s="32">
        <v>30</v>
      </c>
      <c r="E609" s="257" t="s">
        <v>5482</v>
      </c>
      <c r="F609" s="35">
        <v>1</v>
      </c>
      <c r="G609" s="33">
        <f>IFERROR(VLOOKUP(E609,Materiaal!$A$2:$C$25052,3,FALSE)*F609,0)</f>
        <v>58.275399999999998</v>
      </c>
      <c r="H609" s="257" t="s">
        <v>5483</v>
      </c>
      <c r="I609" s="35">
        <v>1</v>
      </c>
      <c r="J609" s="33">
        <f>IFERROR(VLOOKUP(H609,Materiaal!$A$2:$C$25052,3,FALSE)*I609,0)</f>
        <v>2.6789000000000001</v>
      </c>
      <c r="K609" s="34" t="s">
        <v>5787</v>
      </c>
      <c r="L609" s="35">
        <v>1</v>
      </c>
      <c r="M609" s="33">
        <f>IFERROR(VLOOKUP(K609,Materiaal!$A$2:$C$25052,3,FALSE)*L609,0)</f>
        <v>2.8111999999999999</v>
      </c>
      <c r="N609" s="34"/>
      <c r="O609" s="35"/>
      <c r="P609" s="33">
        <f>IFERROR(VLOOKUP(N609,Materiaal!$A$2:$C$25052,3,FALSE)*O609,0)</f>
        <v>0</v>
      </c>
      <c r="Q609" s="34" t="s">
        <v>5335</v>
      </c>
      <c r="R609" s="35">
        <v>1</v>
      </c>
      <c r="S609" s="33">
        <f>IFERROR(VLOOKUP(Q609,Materiaal!$A$2:$C$25052,3,FALSE)*R609,0)</f>
        <v>1</v>
      </c>
      <c r="T609" s="34"/>
      <c r="U609" s="35"/>
      <c r="V609" s="33">
        <f>IFERROR(VLOOKUP(T609,Materiaal!$A$2:$C$22559,3,FALSE)*U609,0)</f>
        <v>0</v>
      </c>
      <c r="W609" s="293"/>
      <c r="X609" s="294"/>
      <c r="Y609" s="33"/>
      <c r="Z609" s="293"/>
      <c r="AA609" s="294"/>
      <c r="AB609" s="33"/>
    </row>
    <row r="610" spans="1:28" ht="14.45" hidden="1" outlineLevel="1">
      <c r="A610" s="29" t="s">
        <v>5846</v>
      </c>
      <c r="B610" s="29" t="s">
        <v>5714</v>
      </c>
      <c r="C610" s="256">
        <f t="shared" si="4"/>
        <v>31.144299999999998</v>
      </c>
      <c r="D610" s="32">
        <v>30</v>
      </c>
      <c r="E610" s="257" t="s">
        <v>5486</v>
      </c>
      <c r="F610" s="35">
        <v>1</v>
      </c>
      <c r="G610" s="33">
        <f>IFERROR(VLOOKUP(E610,Materiaal!$A$2:$C$25052,3,FALSE)*F610,0)</f>
        <v>24.654199999999999</v>
      </c>
      <c r="H610" s="257" t="s">
        <v>5483</v>
      </c>
      <c r="I610" s="35">
        <v>1</v>
      </c>
      <c r="J610" s="33">
        <f>IFERROR(VLOOKUP(H610,Materiaal!$A$2:$C$25052,3,FALSE)*I610,0)</f>
        <v>2.6789000000000001</v>
      </c>
      <c r="K610" s="34" t="s">
        <v>5787</v>
      </c>
      <c r="L610" s="35">
        <v>1</v>
      </c>
      <c r="M610" s="33">
        <f>IFERROR(VLOOKUP(K610,Materiaal!$A$2:$C$25052,3,FALSE)*L610,0)</f>
        <v>2.8111999999999999</v>
      </c>
      <c r="N610" s="34"/>
      <c r="O610" s="35"/>
      <c r="P610" s="33">
        <f>IFERROR(VLOOKUP(N610,Materiaal!$A$2:$C$25052,3,FALSE)*O610,0)</f>
        <v>0</v>
      </c>
      <c r="Q610" s="34" t="s">
        <v>5335</v>
      </c>
      <c r="R610" s="35">
        <v>1</v>
      </c>
      <c r="S610" s="33">
        <f>IFERROR(VLOOKUP(Q610,Materiaal!$A$2:$C$25052,3,FALSE)*R610,0)</f>
        <v>1</v>
      </c>
      <c r="T610" s="34"/>
      <c r="U610" s="35"/>
      <c r="V610" s="33">
        <f>IFERROR(VLOOKUP(T610,Materiaal!$A$2:$C$22559,3,FALSE)*U610,0)</f>
        <v>0</v>
      </c>
      <c r="W610" s="293"/>
      <c r="X610" s="294"/>
      <c r="Y610" s="33"/>
      <c r="Z610" s="293"/>
      <c r="AA610" s="294"/>
      <c r="AB610" s="33"/>
    </row>
    <row r="611" spans="1:28" ht="14.45" hidden="1" outlineLevel="1">
      <c r="A611" s="29" t="s">
        <v>5847</v>
      </c>
      <c r="B611" s="29" t="s">
        <v>5716</v>
      </c>
      <c r="C611" s="256">
        <f t="shared" si="4"/>
        <v>63.7699</v>
      </c>
      <c r="D611" s="32">
        <v>30</v>
      </c>
      <c r="E611" s="257" t="s">
        <v>5489</v>
      </c>
      <c r="F611" s="35">
        <v>1</v>
      </c>
      <c r="G611" s="33">
        <f>IFERROR(VLOOKUP(E611,Materiaal!$A$2:$C$25052,3,FALSE)*F611,0)</f>
        <v>58.2819</v>
      </c>
      <c r="H611" s="257" t="s">
        <v>5490</v>
      </c>
      <c r="I611" s="35">
        <v>1</v>
      </c>
      <c r="J611" s="33">
        <f>IFERROR(VLOOKUP(H611,Materiaal!$A$2:$C$25052,3,FALSE)*I611,0)</f>
        <v>1.6768000000000001</v>
      </c>
      <c r="K611" s="34" t="s">
        <v>5787</v>
      </c>
      <c r="L611" s="35">
        <v>1</v>
      </c>
      <c r="M611" s="33">
        <f>IFERROR(VLOOKUP(K611,Materiaal!$A$2:$C$25052,3,FALSE)*L611,0)</f>
        <v>2.8111999999999999</v>
      </c>
      <c r="N611" s="34"/>
      <c r="O611" s="35"/>
      <c r="P611" s="33">
        <f>IFERROR(VLOOKUP(N611,Materiaal!$A$2:$C$25052,3,FALSE)*O611,0)</f>
        <v>0</v>
      </c>
      <c r="Q611" s="34" t="s">
        <v>5335</v>
      </c>
      <c r="R611" s="35">
        <v>1</v>
      </c>
      <c r="S611" s="33">
        <f>IFERROR(VLOOKUP(Q611,Materiaal!$A$2:$C$25052,3,FALSE)*R611,0)</f>
        <v>1</v>
      </c>
      <c r="T611" s="34"/>
      <c r="U611" s="35"/>
      <c r="V611" s="33">
        <f>IFERROR(VLOOKUP(T611,Materiaal!$A$2:$C$22559,3,FALSE)*U611,0)</f>
        <v>0</v>
      </c>
      <c r="W611" s="293"/>
      <c r="X611" s="294"/>
      <c r="Y611" s="33"/>
      <c r="Z611" s="293"/>
      <c r="AA611" s="294"/>
      <c r="AB611" s="33"/>
    </row>
    <row r="612" spans="1:28" ht="14.45" hidden="1" outlineLevel="1">
      <c r="A612" s="29"/>
      <c r="B612" s="29"/>
      <c r="C612" s="256">
        <f t="shared" si="4"/>
        <v>0</v>
      </c>
      <c r="D612" s="32"/>
      <c r="E612" s="257"/>
      <c r="F612" s="35"/>
      <c r="G612" s="33">
        <f>IFERROR(VLOOKUP(E612,Materiaal!$A$2:$C$25052,3,FALSE)*F612,0)</f>
        <v>0</v>
      </c>
      <c r="H612" s="257"/>
      <c r="I612" s="35"/>
      <c r="J612" s="33">
        <f>IFERROR(VLOOKUP(H612,Materiaal!$A$2:$C$25052,3,FALSE)*I612,0)</f>
        <v>0</v>
      </c>
      <c r="K612" s="34"/>
      <c r="L612" s="35"/>
      <c r="M612" s="33">
        <f>IFERROR(VLOOKUP(K612,Materiaal!$A$2:$C$25052,3,FALSE)*L612,0)</f>
        <v>0</v>
      </c>
      <c r="N612" s="34"/>
      <c r="O612" s="35"/>
      <c r="P612" s="33">
        <f>IFERROR(VLOOKUP(N612,Materiaal!$A$2:$C$25052,3,FALSE)*O612,0)</f>
        <v>0</v>
      </c>
      <c r="Q612" s="34"/>
      <c r="R612" s="35"/>
      <c r="S612" s="33">
        <f>IFERROR(VLOOKUP(Q612,Materiaal!$A$2:$C$25052,3,FALSE)*R612,0)</f>
        <v>0</v>
      </c>
      <c r="T612" s="34"/>
      <c r="U612" s="35"/>
      <c r="V612" s="33">
        <f>IFERROR(VLOOKUP(T612,Materiaal!$A$2:$C$22559,3,FALSE)*U612,0)</f>
        <v>0</v>
      </c>
      <c r="W612" s="293"/>
      <c r="X612" s="294"/>
      <c r="Y612" s="33"/>
      <c r="Z612" s="293"/>
      <c r="AA612" s="294"/>
      <c r="AB612" s="33"/>
    </row>
    <row r="613" spans="1:28" ht="14.45" hidden="1" outlineLevel="1">
      <c r="A613" s="29" t="s">
        <v>5848</v>
      </c>
      <c r="B613" s="29" t="s">
        <v>5718</v>
      </c>
      <c r="C613" s="256">
        <f t="shared" si="4"/>
        <v>6.5543999999999993</v>
      </c>
      <c r="D613" s="32">
        <v>15</v>
      </c>
      <c r="E613" s="257" t="s">
        <v>5493</v>
      </c>
      <c r="F613" s="35">
        <v>1</v>
      </c>
      <c r="G613" s="33">
        <f>IFERROR(VLOOKUP(E613,Materiaal!$A$2:$C$25052,3,FALSE)*F613,0)</f>
        <v>1.0751999999999999</v>
      </c>
      <c r="H613" s="257" t="s">
        <v>5494</v>
      </c>
      <c r="I613" s="35">
        <v>1</v>
      </c>
      <c r="J613" s="33">
        <f>IFERROR(VLOOKUP(H613,Materiaal!$A$2:$C$25052,3,FALSE)*I613,0)</f>
        <v>1.6679999999999999</v>
      </c>
      <c r="K613" s="34" t="s">
        <v>5787</v>
      </c>
      <c r="L613" s="35">
        <v>1</v>
      </c>
      <c r="M613" s="33">
        <f>IFERROR(VLOOKUP(K613,Materiaal!$A$2:$C$25052,3,FALSE)*L613,0)</f>
        <v>2.8111999999999999</v>
      </c>
      <c r="N613" s="34"/>
      <c r="O613" s="35"/>
      <c r="P613" s="33">
        <f>IFERROR(VLOOKUP(N613,Materiaal!$A$2:$C$25052,3,FALSE)*O613,0)</f>
        <v>0</v>
      </c>
      <c r="Q613" s="34" t="s">
        <v>5335</v>
      </c>
      <c r="R613" s="35">
        <v>1</v>
      </c>
      <c r="S613" s="33">
        <f>IFERROR(VLOOKUP(Q613,Materiaal!$A$2:$C$25052,3,FALSE)*R613,0)</f>
        <v>1</v>
      </c>
      <c r="T613" s="34"/>
      <c r="U613" s="35"/>
      <c r="V613" s="33">
        <f>IFERROR(VLOOKUP(T613,Materiaal!$A$2:$C$22559,3,FALSE)*U613,0)</f>
        <v>0</v>
      </c>
      <c r="W613" s="293"/>
      <c r="X613" s="294"/>
      <c r="Y613" s="33"/>
      <c r="Z613" s="293"/>
      <c r="AA613" s="294"/>
      <c r="AB613" s="33"/>
    </row>
    <row r="614" spans="1:28" ht="14.45" hidden="1" outlineLevel="1">
      <c r="A614" s="29" t="s">
        <v>5849</v>
      </c>
      <c r="B614" s="29" t="s">
        <v>5720</v>
      </c>
      <c r="C614" s="256">
        <f t="shared" si="4"/>
        <v>7.5792000000000002</v>
      </c>
      <c r="D614" s="32">
        <v>15</v>
      </c>
      <c r="E614" s="257" t="s">
        <v>5497</v>
      </c>
      <c r="F614" s="35">
        <v>1</v>
      </c>
      <c r="G614" s="33">
        <f>IFERROR(VLOOKUP(E614,Materiaal!$A$2:$C$25052,3,FALSE)*F614,0)</f>
        <v>2.8380000000000001</v>
      </c>
      <c r="H614" s="257" t="s">
        <v>5498</v>
      </c>
      <c r="I614" s="35">
        <v>1</v>
      </c>
      <c r="J614" s="33">
        <f>IFERROR(VLOOKUP(H614,Materiaal!$A$2:$C$25052,3,FALSE)*I614,0)</f>
        <v>0.93</v>
      </c>
      <c r="K614" s="34" t="s">
        <v>5787</v>
      </c>
      <c r="L614" s="35">
        <v>1</v>
      </c>
      <c r="M614" s="33">
        <f>IFERROR(VLOOKUP(K614,Materiaal!$A$2:$C$25052,3,FALSE)*L614,0)</f>
        <v>2.8111999999999999</v>
      </c>
      <c r="N614" s="34"/>
      <c r="O614" s="35"/>
      <c r="P614" s="33">
        <f>IFERROR(VLOOKUP(N614,Materiaal!$A$2:$C$25052,3,FALSE)*O614,0)</f>
        <v>0</v>
      </c>
      <c r="Q614" s="34" t="s">
        <v>5335</v>
      </c>
      <c r="R614" s="35">
        <v>1</v>
      </c>
      <c r="S614" s="33">
        <f>IFERROR(VLOOKUP(Q614,Materiaal!$A$2:$C$25052,3,FALSE)*R614,0)</f>
        <v>1</v>
      </c>
      <c r="T614" s="34"/>
      <c r="U614" s="35"/>
      <c r="V614" s="33">
        <f>IFERROR(VLOOKUP(T614,Materiaal!$A$2:$C$22559,3,FALSE)*U614,0)</f>
        <v>0</v>
      </c>
      <c r="W614" s="293"/>
      <c r="X614" s="294"/>
      <c r="Y614" s="33"/>
      <c r="Z614" s="293"/>
      <c r="AA614" s="294"/>
      <c r="AB614" s="33"/>
    </row>
    <row r="615" spans="1:28" ht="14.45" hidden="1" outlineLevel="1">
      <c r="A615" s="29"/>
      <c r="B615" s="29"/>
      <c r="C615" s="256">
        <f t="shared" si="4"/>
        <v>0</v>
      </c>
      <c r="D615" s="32"/>
      <c r="E615" s="257"/>
      <c r="F615" s="35"/>
      <c r="G615" s="33">
        <f>IFERROR(VLOOKUP(E615,Materiaal!$A$2:$C$25052,3,FALSE)*F615,0)</f>
        <v>0</v>
      </c>
      <c r="H615" s="257"/>
      <c r="I615" s="35"/>
      <c r="J615" s="33">
        <f>IFERROR(VLOOKUP(H615,Materiaal!$A$2:$C$25052,3,FALSE)*I615,0)</f>
        <v>0</v>
      </c>
      <c r="K615" s="34"/>
      <c r="L615" s="35"/>
      <c r="M615" s="33">
        <f>IFERROR(VLOOKUP(K615,Materiaal!$A$2:$C$25052,3,FALSE)*L615,0)</f>
        <v>0</v>
      </c>
      <c r="N615" s="34"/>
      <c r="O615" s="35"/>
      <c r="P615" s="33">
        <f>IFERROR(VLOOKUP(N615,Materiaal!$A$2:$C$25052,3,FALSE)*O615,0)</f>
        <v>0</v>
      </c>
      <c r="Q615" s="34"/>
      <c r="R615" s="35"/>
      <c r="S615" s="33">
        <f>IFERROR(VLOOKUP(Q615,Materiaal!$A$2:$C$25052,3,FALSE)*R615,0)</f>
        <v>0</v>
      </c>
      <c r="T615" s="34"/>
      <c r="U615" s="35"/>
      <c r="V615" s="33">
        <f>IFERROR(VLOOKUP(T615,Materiaal!$A$2:$C$22559,3,FALSE)*U615,0)</f>
        <v>0</v>
      </c>
      <c r="W615" s="293"/>
      <c r="X615" s="294"/>
      <c r="Y615" s="33"/>
      <c r="Z615" s="293"/>
      <c r="AA615" s="294"/>
      <c r="AB615" s="33"/>
    </row>
    <row r="616" spans="1:28" ht="14.45" hidden="1" outlineLevel="1">
      <c r="A616" s="29" t="s">
        <v>5850</v>
      </c>
      <c r="B616" s="29" t="s">
        <v>5722</v>
      </c>
      <c r="C616" s="256">
        <f t="shared" si="4"/>
        <v>16.131399999999999</v>
      </c>
      <c r="D616" s="32">
        <v>25</v>
      </c>
      <c r="E616" s="257" t="s">
        <v>5493</v>
      </c>
      <c r="F616" s="35">
        <v>1</v>
      </c>
      <c r="G616" s="33">
        <f>IFERROR(VLOOKUP(E616,Materiaal!$A$2:$C$25052,3,FALSE)*F616,0)</f>
        <v>1.0751999999999999</v>
      </c>
      <c r="H616" s="34">
        <v>78751</v>
      </c>
      <c r="I616" s="35">
        <v>1</v>
      </c>
      <c r="J616" s="33">
        <f>IFERROR(VLOOKUP(H616,Materiaal!$A$2:$C$25052,3,FALSE)*I616,0)</f>
        <v>11.244999999999999</v>
      </c>
      <c r="K616" s="34" t="s">
        <v>5787</v>
      </c>
      <c r="L616" s="35">
        <v>1</v>
      </c>
      <c r="M616" s="33">
        <f>IFERROR(VLOOKUP(K616,Materiaal!$A$2:$C$25052,3,FALSE)*L616,0)</f>
        <v>2.8111999999999999</v>
      </c>
      <c r="N616" s="34"/>
      <c r="O616" s="35"/>
      <c r="P616" s="33">
        <f>IFERROR(VLOOKUP(N616,Materiaal!$A$2:$C$25052,3,FALSE)*O616,0)</f>
        <v>0</v>
      </c>
      <c r="Q616" s="34" t="s">
        <v>5335</v>
      </c>
      <c r="R616" s="35">
        <v>1</v>
      </c>
      <c r="S616" s="33">
        <f>IFERROR(VLOOKUP(Q616,Materiaal!$A$2:$C$25052,3,FALSE)*R616,0)</f>
        <v>1</v>
      </c>
      <c r="T616" s="34"/>
      <c r="U616" s="35"/>
      <c r="V616" s="33">
        <f>IFERROR(VLOOKUP(T616,Materiaal!$A$2:$C$22559,3,FALSE)*U616,0)</f>
        <v>0</v>
      </c>
      <c r="W616" s="293"/>
      <c r="X616" s="294"/>
      <c r="Y616" s="33"/>
      <c r="Z616" s="293"/>
      <c r="AA616" s="294"/>
      <c r="AB616" s="33"/>
    </row>
    <row r="617" spans="1:28" ht="14.45" hidden="1" outlineLevel="1">
      <c r="A617" s="29" t="s">
        <v>5851</v>
      </c>
      <c r="B617" s="29" t="s">
        <v>5724</v>
      </c>
      <c r="C617" s="256">
        <f t="shared" si="4"/>
        <v>42.685200000000002</v>
      </c>
      <c r="D617" s="32">
        <v>25</v>
      </c>
      <c r="E617" s="257" t="s">
        <v>5493</v>
      </c>
      <c r="F617" s="35">
        <v>1</v>
      </c>
      <c r="G617" s="33">
        <f>IFERROR(VLOOKUP(E617,Materiaal!$A$2:$C$25052,3,FALSE)*F617,0)</f>
        <v>1.0751999999999999</v>
      </c>
      <c r="H617" s="34">
        <v>78755</v>
      </c>
      <c r="I617" s="35">
        <v>1</v>
      </c>
      <c r="J617" s="33">
        <f>IFERROR(VLOOKUP(H617,Materiaal!$A$2:$C$25052,3,FALSE)*I617,0)</f>
        <v>37.7988</v>
      </c>
      <c r="K617" s="34" t="s">
        <v>5787</v>
      </c>
      <c r="L617" s="35">
        <v>1</v>
      </c>
      <c r="M617" s="33">
        <f>IFERROR(VLOOKUP(K617,Materiaal!$A$2:$C$25052,3,FALSE)*L617,0)</f>
        <v>2.8111999999999999</v>
      </c>
      <c r="N617" s="34"/>
      <c r="O617" s="35"/>
      <c r="P617" s="33">
        <f>IFERROR(VLOOKUP(N617,Materiaal!$A$2:$C$25052,3,FALSE)*O617,0)</f>
        <v>0</v>
      </c>
      <c r="Q617" s="34" t="s">
        <v>5335</v>
      </c>
      <c r="R617" s="35">
        <v>1</v>
      </c>
      <c r="S617" s="33">
        <f>IFERROR(VLOOKUP(Q617,Materiaal!$A$2:$C$25052,3,FALSE)*R617,0)</f>
        <v>1</v>
      </c>
      <c r="T617" s="34"/>
      <c r="U617" s="35"/>
      <c r="V617" s="33">
        <f>IFERROR(VLOOKUP(T617,Materiaal!$A$2:$C$22559,3,FALSE)*U617,0)</f>
        <v>0</v>
      </c>
      <c r="W617" s="293"/>
      <c r="X617" s="294"/>
      <c r="Y617" s="33"/>
      <c r="Z617" s="293"/>
      <c r="AA617" s="294"/>
      <c r="AB617" s="33"/>
    </row>
    <row r="618" spans="1:28" ht="14.45" hidden="1" outlineLevel="1">
      <c r="A618" s="29" t="s">
        <v>5852</v>
      </c>
      <c r="B618" s="29" t="s">
        <v>5726</v>
      </c>
      <c r="C618" s="256">
        <f t="shared" si="4"/>
        <v>42.685200000000002</v>
      </c>
      <c r="D618" s="32">
        <v>25</v>
      </c>
      <c r="E618" s="257" t="s">
        <v>5493</v>
      </c>
      <c r="F618" s="35">
        <v>1</v>
      </c>
      <c r="G618" s="33">
        <f>IFERROR(VLOOKUP(E618,Materiaal!$A$2:$C$25052,3,FALSE)*F618,0)</f>
        <v>1.0751999999999999</v>
      </c>
      <c r="H618" s="34">
        <v>78756</v>
      </c>
      <c r="I618" s="35">
        <v>1</v>
      </c>
      <c r="J618" s="33">
        <f>IFERROR(VLOOKUP(H618,Materiaal!$A$2:$C$25052,3,FALSE)*I618,0)</f>
        <v>37.7988</v>
      </c>
      <c r="K618" s="34" t="s">
        <v>5787</v>
      </c>
      <c r="L618" s="35">
        <v>1</v>
      </c>
      <c r="M618" s="33">
        <f>IFERROR(VLOOKUP(K618,Materiaal!$A$2:$C$25052,3,FALSE)*L618,0)</f>
        <v>2.8111999999999999</v>
      </c>
      <c r="N618" s="34"/>
      <c r="O618" s="35"/>
      <c r="P618" s="33">
        <f>IFERROR(VLOOKUP(N618,Materiaal!$A$2:$C$25052,3,FALSE)*O618,0)</f>
        <v>0</v>
      </c>
      <c r="Q618" s="34" t="s">
        <v>5335</v>
      </c>
      <c r="R618" s="35">
        <v>1</v>
      </c>
      <c r="S618" s="33">
        <f>IFERROR(VLOOKUP(Q618,Materiaal!$A$2:$C$25052,3,FALSE)*R618,0)</f>
        <v>1</v>
      </c>
      <c r="T618" s="34"/>
      <c r="U618" s="35"/>
      <c r="V618" s="33">
        <f>IFERROR(VLOOKUP(T618,Materiaal!$A$2:$C$22559,3,FALSE)*U618,0)</f>
        <v>0</v>
      </c>
      <c r="W618" s="293"/>
      <c r="X618" s="294"/>
      <c r="Y618" s="33"/>
      <c r="Z618" s="293"/>
      <c r="AA618" s="294"/>
      <c r="AB618" s="33"/>
    </row>
    <row r="619" spans="1:28" ht="14.45" hidden="1" outlineLevel="1">
      <c r="A619" s="29" t="s">
        <v>5853</v>
      </c>
      <c r="B619" s="29" t="s">
        <v>5728</v>
      </c>
      <c r="C619" s="256">
        <f t="shared" si="4"/>
        <v>41.952000000000005</v>
      </c>
      <c r="D619" s="32">
        <v>25</v>
      </c>
      <c r="E619" s="257" t="s">
        <v>5493</v>
      </c>
      <c r="F619" s="35">
        <v>1</v>
      </c>
      <c r="G619" s="33">
        <f>IFERROR(VLOOKUP(E619,Materiaal!$A$2:$C$25052,3,FALSE)*F619,0)</f>
        <v>1.0751999999999999</v>
      </c>
      <c r="H619" s="34">
        <v>78779</v>
      </c>
      <c r="I619" s="35">
        <v>1</v>
      </c>
      <c r="J619" s="33">
        <f>IFERROR(VLOOKUP(H619,Materiaal!$A$2:$C$25052,3,FALSE)*I619,0)</f>
        <v>37.065600000000003</v>
      </c>
      <c r="K619" s="34" t="s">
        <v>5787</v>
      </c>
      <c r="L619" s="35">
        <v>1</v>
      </c>
      <c r="M619" s="33">
        <f>IFERROR(VLOOKUP(K619,Materiaal!$A$2:$C$25052,3,FALSE)*L619,0)</f>
        <v>2.8111999999999999</v>
      </c>
      <c r="N619" s="34"/>
      <c r="O619" s="35"/>
      <c r="P619" s="33">
        <f>IFERROR(VLOOKUP(N619,Materiaal!$A$2:$C$25052,3,FALSE)*O619,0)</f>
        <v>0</v>
      </c>
      <c r="Q619" s="34" t="s">
        <v>5335</v>
      </c>
      <c r="R619" s="35">
        <v>1</v>
      </c>
      <c r="S619" s="33">
        <f>IFERROR(VLOOKUP(Q619,Materiaal!$A$2:$C$25052,3,FALSE)*R619,0)</f>
        <v>1</v>
      </c>
      <c r="T619" s="34"/>
      <c r="U619" s="35"/>
      <c r="V619" s="33">
        <f>IFERROR(VLOOKUP(T619,Materiaal!$A$2:$C$22559,3,FALSE)*U619,0)</f>
        <v>0</v>
      </c>
      <c r="W619" s="293"/>
      <c r="X619" s="294"/>
      <c r="Y619" s="33"/>
      <c r="Z619" s="293"/>
      <c r="AA619" s="294"/>
      <c r="AB619" s="33"/>
    </row>
    <row r="620" spans="1:28" ht="14.45" hidden="1" outlineLevel="1">
      <c r="A620" s="29" t="s">
        <v>5854</v>
      </c>
      <c r="B620" s="29" t="s">
        <v>5730</v>
      </c>
      <c r="C620" s="256">
        <f t="shared" si="4"/>
        <v>15.397199999999998</v>
      </c>
      <c r="D620" s="32">
        <v>20</v>
      </c>
      <c r="E620" s="257" t="s">
        <v>5509</v>
      </c>
      <c r="F620" s="35">
        <v>1</v>
      </c>
      <c r="G620" s="33">
        <f>IFERROR(VLOOKUP(E620,Materiaal!$A$2:$C$25052,3,FALSE)*F620,0)</f>
        <v>9.4499999999999993</v>
      </c>
      <c r="H620" s="257" t="s">
        <v>5510</v>
      </c>
      <c r="I620" s="35">
        <v>1</v>
      </c>
      <c r="J620" s="33">
        <f>IFERROR(VLOOKUP(H620,Materiaal!$A$2:$C$25052,3,FALSE)*I620,0)</f>
        <v>2.1360000000000001</v>
      </c>
      <c r="K620" s="34" t="s">
        <v>5787</v>
      </c>
      <c r="L620" s="35">
        <v>1</v>
      </c>
      <c r="M620" s="33">
        <f>IFERROR(VLOOKUP(K620,Materiaal!$A$2:$C$25052,3,FALSE)*L620,0)</f>
        <v>2.8111999999999999</v>
      </c>
      <c r="N620" s="34"/>
      <c r="O620" s="35"/>
      <c r="P620" s="33">
        <f>IFERROR(VLOOKUP(N620,Materiaal!$A$2:$C$25052,3,FALSE)*O620,0)</f>
        <v>0</v>
      </c>
      <c r="Q620" s="34" t="s">
        <v>5335</v>
      </c>
      <c r="R620" s="35">
        <v>1</v>
      </c>
      <c r="S620" s="33">
        <f>IFERROR(VLOOKUP(Q620,Materiaal!$A$2:$C$25052,3,FALSE)*R620,0)</f>
        <v>1</v>
      </c>
      <c r="T620" s="34"/>
      <c r="U620" s="35"/>
      <c r="V620" s="33">
        <f>IFERROR(VLOOKUP(T620,Materiaal!$A$2:$C$22559,3,FALSE)*U620,0)</f>
        <v>0</v>
      </c>
      <c r="W620" s="293"/>
      <c r="X620" s="294"/>
      <c r="Y620" s="33"/>
      <c r="Z620" s="293"/>
      <c r="AA620" s="294"/>
      <c r="AB620" s="33"/>
    </row>
    <row r="621" spans="1:28" ht="14.45" hidden="1" outlineLevel="1">
      <c r="A621" s="29" t="s">
        <v>5855</v>
      </c>
      <c r="B621" s="29" t="s">
        <v>5732</v>
      </c>
      <c r="C621" s="256">
        <f t="shared" si="4"/>
        <v>22.448</v>
      </c>
      <c r="D621" s="32">
        <v>20</v>
      </c>
      <c r="E621" s="257" t="s">
        <v>5513</v>
      </c>
      <c r="F621" s="35">
        <v>1</v>
      </c>
      <c r="G621" s="33">
        <f>IFERROR(VLOOKUP(E621,Materiaal!$A$2:$C$25052,3,FALSE)*F621,0)</f>
        <v>16.615200000000002</v>
      </c>
      <c r="H621" s="257" t="s">
        <v>5514</v>
      </c>
      <c r="I621" s="35">
        <v>1</v>
      </c>
      <c r="J621" s="33">
        <f>IFERROR(VLOOKUP(H621,Materiaal!$A$2:$C$25052,3,FALSE)*I621,0)</f>
        <v>2.0215999999999998</v>
      </c>
      <c r="K621" s="34" t="s">
        <v>5787</v>
      </c>
      <c r="L621" s="35">
        <v>1</v>
      </c>
      <c r="M621" s="33">
        <f>IFERROR(VLOOKUP(K621,Materiaal!$A$2:$C$25052,3,FALSE)*L621,0)</f>
        <v>2.8111999999999999</v>
      </c>
      <c r="N621" s="34"/>
      <c r="O621" s="35"/>
      <c r="P621" s="33">
        <f>IFERROR(VLOOKUP(N621,Materiaal!$A$2:$C$25052,3,FALSE)*O621,0)</f>
        <v>0</v>
      </c>
      <c r="Q621" s="34" t="s">
        <v>5335</v>
      </c>
      <c r="R621" s="35">
        <v>1</v>
      </c>
      <c r="S621" s="33">
        <f>IFERROR(VLOOKUP(Q621,Materiaal!$A$2:$C$25052,3,FALSE)*R621,0)</f>
        <v>1</v>
      </c>
      <c r="T621" s="34"/>
      <c r="U621" s="35"/>
      <c r="V621" s="33">
        <f>IFERROR(VLOOKUP(T621,Materiaal!$A$2:$C$22559,3,FALSE)*U621,0)</f>
        <v>0</v>
      </c>
      <c r="W621" s="293"/>
      <c r="X621" s="294"/>
      <c r="Y621" s="33"/>
      <c r="Z621" s="293"/>
      <c r="AA621" s="294"/>
      <c r="AB621" s="33"/>
    </row>
    <row r="622" spans="1:28" ht="14.45" hidden="1" outlineLevel="1">
      <c r="A622" s="29"/>
      <c r="B622" s="29"/>
      <c r="C622" s="256">
        <f t="shared" si="4"/>
        <v>0</v>
      </c>
      <c r="D622" s="32"/>
      <c r="E622" s="257"/>
      <c r="F622" s="35"/>
      <c r="G622" s="33">
        <f>IFERROR(VLOOKUP(E622,Materiaal!$A$2:$C$25052,3,FALSE)*F622,0)</f>
        <v>0</v>
      </c>
      <c r="H622" s="257"/>
      <c r="I622" s="35"/>
      <c r="J622" s="33">
        <f>IFERROR(VLOOKUP(H622,Materiaal!$A$2:$C$25052,3,FALSE)*I622,0)</f>
        <v>0</v>
      </c>
      <c r="K622" s="34"/>
      <c r="L622" s="35"/>
      <c r="M622" s="33">
        <f>IFERROR(VLOOKUP(K622,Materiaal!$A$2:$C$25052,3,FALSE)*L622,0)</f>
        <v>0</v>
      </c>
      <c r="N622" s="34"/>
      <c r="O622" s="35"/>
      <c r="P622" s="33">
        <f>IFERROR(VLOOKUP(N622,Materiaal!$A$2:$C$25052,3,FALSE)*O622,0)</f>
        <v>0</v>
      </c>
      <c r="Q622" s="34"/>
      <c r="R622" s="35"/>
      <c r="S622" s="33">
        <f>IFERROR(VLOOKUP(Q622,Materiaal!$A$2:$C$25052,3,FALSE)*R622,0)</f>
        <v>0</v>
      </c>
      <c r="T622" s="34"/>
      <c r="U622" s="35"/>
      <c r="V622" s="33">
        <f>IFERROR(VLOOKUP(T622,Materiaal!$A$2:$C$22559,3,FALSE)*U622,0)</f>
        <v>0</v>
      </c>
      <c r="W622" s="293"/>
      <c r="X622" s="294"/>
      <c r="Y622" s="33"/>
      <c r="Z622" s="293"/>
      <c r="AA622" s="294"/>
      <c r="AB622" s="33"/>
    </row>
    <row r="623" spans="1:28" ht="14.45" hidden="1" outlineLevel="1">
      <c r="A623" s="29" t="s">
        <v>5856</v>
      </c>
      <c r="B623" s="29" t="s">
        <v>5734</v>
      </c>
      <c r="C623" s="256">
        <f t="shared" si="4"/>
        <v>25.129200000000001</v>
      </c>
      <c r="D623" s="32">
        <v>20</v>
      </c>
      <c r="E623" s="257" t="s">
        <v>5517</v>
      </c>
      <c r="F623" s="35">
        <v>1</v>
      </c>
      <c r="G623" s="33">
        <f>IFERROR(VLOOKUP(E623,Materiaal!$A$2:$C$25052,3,FALSE)*F623,0)</f>
        <v>21.318000000000001</v>
      </c>
      <c r="H623" s="257"/>
      <c r="I623" s="35"/>
      <c r="J623" s="33">
        <f>IFERROR(VLOOKUP(H623,Materiaal!$A$2:$C$25052,3,FALSE)*I623,0)</f>
        <v>0</v>
      </c>
      <c r="K623" s="34" t="s">
        <v>5787</v>
      </c>
      <c r="L623" s="35">
        <v>1</v>
      </c>
      <c r="M623" s="33">
        <f>IFERROR(VLOOKUP(K623,Materiaal!$A$2:$C$25052,3,FALSE)*L623,0)</f>
        <v>2.8111999999999999</v>
      </c>
      <c r="N623" s="34"/>
      <c r="O623" s="35"/>
      <c r="P623" s="33">
        <f>IFERROR(VLOOKUP(N623,Materiaal!$A$2:$C$25052,3,FALSE)*O623,0)</f>
        <v>0</v>
      </c>
      <c r="Q623" s="34" t="s">
        <v>5335</v>
      </c>
      <c r="R623" s="35">
        <v>1</v>
      </c>
      <c r="S623" s="33">
        <f>IFERROR(VLOOKUP(Q623,Materiaal!$A$2:$C$25052,3,FALSE)*R623,0)</f>
        <v>1</v>
      </c>
      <c r="T623" s="34"/>
      <c r="U623" s="35"/>
      <c r="V623" s="33">
        <f>IFERROR(VLOOKUP(T623,Materiaal!$A$2:$C$22559,3,FALSE)*U623,0)</f>
        <v>0</v>
      </c>
      <c r="W623" s="293"/>
      <c r="X623" s="294"/>
      <c r="Y623" s="33"/>
      <c r="Z623" s="293"/>
      <c r="AA623" s="294"/>
      <c r="AB623" s="33"/>
    </row>
    <row r="624" spans="1:28" ht="14.45" hidden="1" outlineLevel="1">
      <c r="A624" s="29" t="s">
        <v>5857</v>
      </c>
      <c r="B624" s="29" t="s">
        <v>5736</v>
      </c>
      <c r="C624" s="256">
        <f t="shared" si="4"/>
        <v>26.071200000000001</v>
      </c>
      <c r="D624" s="32">
        <v>20</v>
      </c>
      <c r="E624" s="257" t="s">
        <v>5520</v>
      </c>
      <c r="F624" s="35">
        <v>1</v>
      </c>
      <c r="G624" s="33">
        <f>IFERROR(VLOOKUP(E624,Materiaal!$A$2:$C$25052,3,FALSE)*F624,0)</f>
        <v>22.26</v>
      </c>
      <c r="H624" s="257"/>
      <c r="I624" s="35"/>
      <c r="J624" s="33">
        <f>IFERROR(VLOOKUP(H624,Materiaal!$A$2:$C$25052,3,FALSE)*I624,0)</f>
        <v>0</v>
      </c>
      <c r="K624" s="34" t="s">
        <v>5787</v>
      </c>
      <c r="L624" s="35">
        <v>1</v>
      </c>
      <c r="M624" s="33">
        <f>IFERROR(VLOOKUP(K624,Materiaal!$A$2:$C$25052,3,FALSE)*L624,0)</f>
        <v>2.8111999999999999</v>
      </c>
      <c r="N624" s="34"/>
      <c r="O624" s="35"/>
      <c r="P624" s="33">
        <f>IFERROR(VLOOKUP(N624,Materiaal!$A$2:$C$25052,3,FALSE)*O624,0)</f>
        <v>0</v>
      </c>
      <c r="Q624" s="34" t="s">
        <v>5335</v>
      </c>
      <c r="R624" s="35">
        <v>1</v>
      </c>
      <c r="S624" s="33">
        <f>IFERROR(VLOOKUP(Q624,Materiaal!$A$2:$C$25052,3,FALSE)*R624,0)</f>
        <v>1</v>
      </c>
      <c r="T624" s="34"/>
      <c r="U624" s="35"/>
      <c r="V624" s="33">
        <f>IFERROR(VLOOKUP(T624,Materiaal!$A$2:$C$22559,3,FALSE)*U624,0)</f>
        <v>0</v>
      </c>
      <c r="W624" s="293"/>
      <c r="X624" s="294"/>
      <c r="Y624" s="33"/>
      <c r="Z624" s="293"/>
      <c r="AA624" s="294"/>
      <c r="AB624" s="33"/>
    </row>
    <row r="625" spans="1:28" ht="14.45" hidden="1" outlineLevel="1">
      <c r="A625" s="29" t="s">
        <v>5858</v>
      </c>
      <c r="B625" s="29" t="s">
        <v>5738</v>
      </c>
      <c r="C625" s="256">
        <f t="shared" si="4"/>
        <v>33.6252</v>
      </c>
      <c r="D625" s="32">
        <v>20</v>
      </c>
      <c r="E625" s="257" t="s">
        <v>5523</v>
      </c>
      <c r="F625" s="35">
        <v>1</v>
      </c>
      <c r="G625" s="33">
        <f>IFERROR(VLOOKUP(E625,Materiaal!$A$2:$C$25052,3,FALSE)*F625,0)</f>
        <v>29.814</v>
      </c>
      <c r="H625" s="257"/>
      <c r="I625" s="35"/>
      <c r="J625" s="33">
        <f>IFERROR(VLOOKUP(H625,Materiaal!$A$2:$C$25052,3,FALSE)*I625,0)</f>
        <v>0</v>
      </c>
      <c r="K625" s="34" t="s">
        <v>5787</v>
      </c>
      <c r="L625" s="35">
        <v>1</v>
      </c>
      <c r="M625" s="33">
        <f>IFERROR(VLOOKUP(K625,Materiaal!$A$2:$C$25052,3,FALSE)*L625,0)</f>
        <v>2.8111999999999999</v>
      </c>
      <c r="N625" s="34"/>
      <c r="O625" s="35"/>
      <c r="P625" s="33">
        <f>IFERROR(VLOOKUP(N625,Materiaal!$A$2:$C$25052,3,FALSE)*O625,0)</f>
        <v>0</v>
      </c>
      <c r="Q625" s="34" t="s">
        <v>5335</v>
      </c>
      <c r="R625" s="35">
        <v>1</v>
      </c>
      <c r="S625" s="33">
        <f>IFERROR(VLOOKUP(Q625,Materiaal!$A$2:$C$25052,3,FALSE)*R625,0)</f>
        <v>1</v>
      </c>
      <c r="T625" s="34"/>
      <c r="U625" s="35"/>
      <c r="V625" s="33">
        <f>IFERROR(VLOOKUP(T625,Materiaal!$A$2:$C$22559,3,FALSE)*U625,0)</f>
        <v>0</v>
      </c>
      <c r="W625" s="293"/>
      <c r="X625" s="294"/>
      <c r="Y625" s="33"/>
      <c r="Z625" s="293"/>
      <c r="AA625" s="294"/>
      <c r="AB625" s="33"/>
    </row>
    <row r="626" spans="1:28" ht="14.45" hidden="1" outlineLevel="1">
      <c r="A626" s="29" t="s">
        <v>5859</v>
      </c>
      <c r="B626" s="29" t="s">
        <v>5740</v>
      </c>
      <c r="C626" s="256">
        <f t="shared" si="4"/>
        <v>67.297200000000004</v>
      </c>
      <c r="D626" s="32">
        <v>20</v>
      </c>
      <c r="E626" s="257" t="s">
        <v>5526</v>
      </c>
      <c r="F626" s="35">
        <v>1</v>
      </c>
      <c r="G626" s="33">
        <f>IFERROR(VLOOKUP(E626,Materiaal!$A$2:$C$25052,3,FALSE)*F626,0)</f>
        <v>44.31</v>
      </c>
      <c r="H626" s="257" t="s">
        <v>5527</v>
      </c>
      <c r="I626" s="35">
        <v>1</v>
      </c>
      <c r="J626" s="33">
        <f>IFERROR(VLOOKUP(H626,Materiaal!$A$2:$C$25052,3,FALSE)*I626,0)</f>
        <v>19.175999999999998</v>
      </c>
      <c r="K626" s="34" t="s">
        <v>5787</v>
      </c>
      <c r="L626" s="35">
        <v>1</v>
      </c>
      <c r="M626" s="33">
        <f>IFERROR(VLOOKUP(K626,Materiaal!$A$2:$C$25052,3,FALSE)*L626,0)</f>
        <v>2.8111999999999999</v>
      </c>
      <c r="N626" s="34"/>
      <c r="O626" s="35"/>
      <c r="P626" s="33">
        <f>IFERROR(VLOOKUP(N626,Materiaal!$A$2:$C$25052,3,FALSE)*O626,0)</f>
        <v>0</v>
      </c>
      <c r="Q626" s="34" t="s">
        <v>5335</v>
      </c>
      <c r="R626" s="35">
        <v>1</v>
      </c>
      <c r="S626" s="33">
        <f>IFERROR(VLOOKUP(Q626,Materiaal!$A$2:$C$25052,3,FALSE)*R626,0)</f>
        <v>1</v>
      </c>
      <c r="T626" s="34"/>
      <c r="U626" s="35"/>
      <c r="V626" s="33">
        <f>IFERROR(VLOOKUP(T626,Materiaal!$A$2:$C$22559,3,FALSE)*U626,0)</f>
        <v>0</v>
      </c>
      <c r="W626" s="293"/>
      <c r="X626" s="294"/>
      <c r="Y626" s="33"/>
      <c r="Z626" s="293"/>
      <c r="AA626" s="294"/>
      <c r="AB626" s="33"/>
    </row>
    <row r="627" spans="1:28" ht="14.45" hidden="1" outlineLevel="1">
      <c r="A627" s="29" t="s">
        <v>5860</v>
      </c>
      <c r="B627" s="29" t="s">
        <v>5742</v>
      </c>
      <c r="C627" s="256">
        <f t="shared" si="4"/>
        <v>30.4452</v>
      </c>
      <c r="D627" s="32">
        <v>20</v>
      </c>
      <c r="E627" s="257" t="s">
        <v>5530</v>
      </c>
      <c r="F627" s="35">
        <v>1</v>
      </c>
      <c r="G627" s="33">
        <f>IFERROR(VLOOKUP(E627,Materiaal!$A$2:$C$25052,3,FALSE)*F627,0)</f>
        <v>26.634</v>
      </c>
      <c r="H627" s="257"/>
      <c r="I627" s="35"/>
      <c r="J627" s="33">
        <f>IFERROR(VLOOKUP(H627,Materiaal!$A$2:$C$25052,3,FALSE)*I627,0)</f>
        <v>0</v>
      </c>
      <c r="K627" s="34" t="s">
        <v>5787</v>
      </c>
      <c r="L627" s="35">
        <v>1</v>
      </c>
      <c r="M627" s="33">
        <f>IFERROR(VLOOKUP(K627,Materiaal!$A$2:$C$25052,3,FALSE)*L627,0)</f>
        <v>2.8111999999999999</v>
      </c>
      <c r="N627" s="34"/>
      <c r="O627" s="35"/>
      <c r="P627" s="33">
        <f>IFERROR(VLOOKUP(N627,Materiaal!$A$2:$C$25052,3,FALSE)*O627,0)</f>
        <v>0</v>
      </c>
      <c r="Q627" s="34" t="s">
        <v>5335</v>
      </c>
      <c r="R627" s="35">
        <v>1</v>
      </c>
      <c r="S627" s="33">
        <f>IFERROR(VLOOKUP(Q627,Materiaal!$A$2:$C$25052,3,FALSE)*R627,0)</f>
        <v>1</v>
      </c>
      <c r="T627" s="34"/>
      <c r="U627" s="35"/>
      <c r="V627" s="33">
        <f>IFERROR(VLOOKUP(T627,Materiaal!$A$2:$C$22559,3,FALSE)*U627,0)</f>
        <v>0</v>
      </c>
      <c r="W627" s="293"/>
      <c r="X627" s="294"/>
      <c r="Y627" s="33"/>
      <c r="Z627" s="293"/>
      <c r="AA627" s="294"/>
      <c r="AB627" s="33"/>
    </row>
    <row r="628" spans="1:28" ht="14.45" hidden="1" outlineLevel="1">
      <c r="A628" s="29" t="s">
        <v>5861</v>
      </c>
      <c r="B628" s="29" t="s">
        <v>5744</v>
      </c>
      <c r="C628" s="256">
        <f t="shared" si="4"/>
        <v>30.4452</v>
      </c>
      <c r="D628" s="32">
        <v>20</v>
      </c>
      <c r="E628" s="257" t="s">
        <v>5533</v>
      </c>
      <c r="F628" s="35">
        <v>1</v>
      </c>
      <c r="G628" s="33">
        <f>IFERROR(VLOOKUP(E628,Materiaal!$A$2:$C$25052,3,FALSE)*F628,0)</f>
        <v>26.634</v>
      </c>
      <c r="H628" s="257"/>
      <c r="I628" s="35"/>
      <c r="J628" s="33">
        <f>IFERROR(VLOOKUP(H628,Materiaal!$A$2:$C$25052,3,FALSE)*I628,0)</f>
        <v>0</v>
      </c>
      <c r="K628" s="34" t="s">
        <v>5787</v>
      </c>
      <c r="L628" s="35">
        <v>1</v>
      </c>
      <c r="M628" s="33">
        <f>IFERROR(VLOOKUP(K628,Materiaal!$A$2:$C$25052,3,FALSE)*L628,0)</f>
        <v>2.8111999999999999</v>
      </c>
      <c r="N628" s="34"/>
      <c r="O628" s="35"/>
      <c r="P628" s="33">
        <f>IFERROR(VLOOKUP(N628,Materiaal!$A$2:$C$25052,3,FALSE)*O628,0)</f>
        <v>0</v>
      </c>
      <c r="Q628" s="34" t="s">
        <v>5335</v>
      </c>
      <c r="R628" s="35">
        <v>1</v>
      </c>
      <c r="S628" s="33">
        <f>IFERROR(VLOOKUP(Q628,Materiaal!$A$2:$C$25052,3,FALSE)*R628,0)</f>
        <v>1</v>
      </c>
      <c r="T628" s="34"/>
      <c r="U628" s="35"/>
      <c r="V628" s="33">
        <f>IFERROR(VLOOKUP(T628,Materiaal!$A$2:$C$22559,3,FALSE)*U628,0)</f>
        <v>0</v>
      </c>
      <c r="W628" s="293"/>
      <c r="X628" s="294"/>
      <c r="Y628" s="33"/>
      <c r="Z628" s="293"/>
      <c r="AA628" s="294"/>
      <c r="AB628" s="33"/>
    </row>
    <row r="629" spans="1:28" ht="14.45" hidden="1" outlineLevel="1">
      <c r="A629" s="29" t="s">
        <v>5862</v>
      </c>
      <c r="B629" s="29" t="s">
        <v>5746</v>
      </c>
      <c r="C629" s="256">
        <f t="shared" si="4"/>
        <v>30.4452</v>
      </c>
      <c r="D629" s="32">
        <v>20</v>
      </c>
      <c r="E629" s="257" t="s">
        <v>5536</v>
      </c>
      <c r="F629" s="35">
        <v>1</v>
      </c>
      <c r="G629" s="33">
        <f>IFERROR(VLOOKUP(E629,Materiaal!$A$2:$C$25052,3,FALSE)*F629,0)</f>
        <v>26.634</v>
      </c>
      <c r="H629" s="257"/>
      <c r="I629" s="35"/>
      <c r="J629" s="33">
        <f>IFERROR(VLOOKUP(H629,Materiaal!$A$2:$C$25052,3,FALSE)*I629,0)</f>
        <v>0</v>
      </c>
      <c r="K629" s="34" t="s">
        <v>5787</v>
      </c>
      <c r="L629" s="35">
        <v>1</v>
      </c>
      <c r="M629" s="33">
        <f>IFERROR(VLOOKUP(K629,Materiaal!$A$2:$C$25052,3,FALSE)*L629,0)</f>
        <v>2.8111999999999999</v>
      </c>
      <c r="N629" s="34"/>
      <c r="O629" s="35"/>
      <c r="P629" s="33">
        <f>IFERROR(VLOOKUP(N629,Materiaal!$A$2:$C$25052,3,FALSE)*O629,0)</f>
        <v>0</v>
      </c>
      <c r="Q629" s="34" t="s">
        <v>5335</v>
      </c>
      <c r="R629" s="35">
        <v>1</v>
      </c>
      <c r="S629" s="33">
        <f>IFERROR(VLOOKUP(Q629,Materiaal!$A$2:$C$25052,3,FALSE)*R629,0)</f>
        <v>1</v>
      </c>
      <c r="T629" s="34"/>
      <c r="U629" s="35"/>
      <c r="V629" s="33">
        <f>IFERROR(VLOOKUP(T629,Materiaal!$A$2:$C$22559,3,FALSE)*U629,0)</f>
        <v>0</v>
      </c>
      <c r="W629" s="293"/>
      <c r="X629" s="294"/>
      <c r="Y629" s="33"/>
      <c r="Z629" s="293"/>
      <c r="AA629" s="294"/>
      <c r="AB629" s="33"/>
    </row>
    <row r="630" spans="1:28" ht="14.45" hidden="1" outlineLevel="1">
      <c r="A630" s="29"/>
      <c r="B630" s="29"/>
      <c r="C630" s="256">
        <f t="shared" si="4"/>
        <v>0</v>
      </c>
      <c r="D630" s="32"/>
      <c r="E630" s="257"/>
      <c r="F630" s="35"/>
      <c r="G630" s="33">
        <f>IFERROR(VLOOKUP(E630,Materiaal!$A$2:$C$25052,3,FALSE)*F630,0)</f>
        <v>0</v>
      </c>
      <c r="H630" s="257"/>
      <c r="I630" s="35"/>
      <c r="J630" s="33">
        <f>IFERROR(VLOOKUP(H630,Materiaal!$A$2:$C$25052,3,FALSE)*I630,0)</f>
        <v>0</v>
      </c>
      <c r="K630" s="34"/>
      <c r="L630" s="35"/>
      <c r="M630" s="33">
        <f>IFERROR(VLOOKUP(K630,Materiaal!$A$2:$C$25052,3,FALSE)*L630,0)</f>
        <v>0</v>
      </c>
      <c r="N630" s="34"/>
      <c r="O630" s="35"/>
      <c r="P630" s="33">
        <f>IFERROR(VLOOKUP(N630,Materiaal!$A$2:$C$25052,3,FALSE)*O630,0)</f>
        <v>0</v>
      </c>
      <c r="Q630" s="34"/>
      <c r="R630" s="35"/>
      <c r="S630" s="33">
        <f>IFERROR(VLOOKUP(Q630,Materiaal!$A$2:$C$25052,3,FALSE)*R630,0)</f>
        <v>0</v>
      </c>
      <c r="T630" s="34"/>
      <c r="U630" s="35"/>
      <c r="V630" s="33">
        <f>IFERROR(VLOOKUP(T630,Materiaal!$A$2:$C$22559,3,FALSE)*U630,0)</f>
        <v>0</v>
      </c>
      <c r="W630" s="293"/>
      <c r="X630" s="294"/>
      <c r="Y630" s="33"/>
      <c r="Z630" s="293"/>
      <c r="AA630" s="294"/>
      <c r="AB630" s="33"/>
    </row>
    <row r="631" spans="1:28" ht="14.45" hidden="1" outlineLevel="1">
      <c r="A631" s="29" t="s">
        <v>5863</v>
      </c>
      <c r="B631" s="29" t="s">
        <v>5748</v>
      </c>
      <c r="C631" s="256">
        <f t="shared" si="4"/>
        <v>18.835999999999999</v>
      </c>
      <c r="D631" s="32">
        <v>20</v>
      </c>
      <c r="E631" s="257" t="s">
        <v>5546</v>
      </c>
      <c r="F631" s="35">
        <v>1</v>
      </c>
      <c r="G631" s="33">
        <f>IFERROR(VLOOKUP(E631,Materiaal!$A$2:$C$25052,3,FALSE)*F631,0)</f>
        <v>13.0032</v>
      </c>
      <c r="H631" s="257" t="s">
        <v>5547</v>
      </c>
      <c r="I631" s="35">
        <v>1</v>
      </c>
      <c r="J631" s="33">
        <f>IFERROR(VLOOKUP(H631,Materiaal!$A$2:$C$25052,3,FALSE)*I631,0)</f>
        <v>2.0215999999999998</v>
      </c>
      <c r="K631" s="34" t="s">
        <v>5787</v>
      </c>
      <c r="L631" s="35">
        <v>1</v>
      </c>
      <c r="M631" s="33">
        <f>IFERROR(VLOOKUP(K631,Materiaal!$A$2:$C$25052,3,FALSE)*L631,0)</f>
        <v>2.8111999999999999</v>
      </c>
      <c r="N631" s="34"/>
      <c r="O631" s="35"/>
      <c r="P631" s="33">
        <f>IFERROR(VLOOKUP(N631,Materiaal!$A$2:$C$25052,3,FALSE)*O631,0)</f>
        <v>0</v>
      </c>
      <c r="Q631" s="34" t="s">
        <v>5335</v>
      </c>
      <c r="R631" s="35">
        <v>1</v>
      </c>
      <c r="S631" s="33">
        <f>IFERROR(VLOOKUP(Q631,Materiaal!$A$2:$C$25052,3,FALSE)*R631,0)</f>
        <v>1</v>
      </c>
      <c r="T631" s="34"/>
      <c r="U631" s="35"/>
      <c r="V631" s="33">
        <f>IFERROR(VLOOKUP(T631,Materiaal!$A$2:$C$22559,3,FALSE)*U631,0)</f>
        <v>0</v>
      </c>
      <c r="W631" s="293"/>
      <c r="X631" s="294"/>
      <c r="Y631" s="33"/>
      <c r="Z631" s="293"/>
      <c r="AA631" s="294"/>
      <c r="AB631" s="33"/>
    </row>
    <row r="632" spans="1:28" ht="14.45" hidden="1" outlineLevel="1">
      <c r="A632" s="29" t="s">
        <v>5864</v>
      </c>
      <c r="B632" s="29" t="s">
        <v>5750</v>
      </c>
      <c r="C632" s="256">
        <f t="shared" si="4"/>
        <v>14.244887500000001</v>
      </c>
      <c r="D632" s="32">
        <v>20</v>
      </c>
      <c r="E632" s="257" t="s">
        <v>5493</v>
      </c>
      <c r="F632" s="35">
        <v>1</v>
      </c>
      <c r="G632" s="33">
        <f>IFERROR(VLOOKUP(E632,Materiaal!$A$2:$C$25052,3,FALSE)*F632,0)</f>
        <v>1.0751999999999999</v>
      </c>
      <c r="H632" s="257" t="s">
        <v>5550</v>
      </c>
      <c r="I632" s="35">
        <v>1</v>
      </c>
      <c r="J632" s="33">
        <f>IFERROR(VLOOKUP(H632,Materiaal!$A$2:$C$25052,3,FALSE)*I632,0)</f>
        <v>1.6576</v>
      </c>
      <c r="K632" s="34" t="s">
        <v>5787</v>
      </c>
      <c r="L632" s="35">
        <v>1</v>
      </c>
      <c r="M632" s="33">
        <f>IFERROR(VLOOKUP(K632,Materiaal!$A$2:$C$25052,3,FALSE)*L632,0)</f>
        <v>2.8111999999999999</v>
      </c>
      <c r="N632" s="34" t="s">
        <v>5551</v>
      </c>
      <c r="O632" s="35">
        <v>1</v>
      </c>
      <c r="P632" s="33">
        <f>IFERROR(VLOOKUP(N632,Materiaal!$A$2:$C$25052,3,FALSE)*O632,0)</f>
        <v>4</v>
      </c>
      <c r="Q632" s="34" t="s">
        <v>5335</v>
      </c>
      <c r="R632" s="35">
        <v>1</v>
      </c>
      <c r="S632" s="33">
        <f>IFERROR(VLOOKUP(Q632,Materiaal!$A$2:$C$25052,3,FALSE)*R632,0)</f>
        <v>1</v>
      </c>
      <c r="T632" s="34" t="s">
        <v>5552</v>
      </c>
      <c r="U632" s="35">
        <v>1</v>
      </c>
      <c r="V632" s="33">
        <f>IFERROR(VLOOKUP(T632,Materiaal!$A$2:$C$22559,3,FALSE)*U632,0)</f>
        <v>3.1640000000000001</v>
      </c>
      <c r="W632" s="34" t="s">
        <v>5553</v>
      </c>
      <c r="X632" s="35">
        <f>1/24</f>
        <v>4.1666666666666664E-2</v>
      </c>
      <c r="Y632" s="33">
        <f>IFERROR(VLOOKUP(W632,Materiaal!$A$2:$C$22559,3,FALSE)*X632,0)</f>
        <v>0.13368749999999999</v>
      </c>
      <c r="Z632" s="34" t="s">
        <v>5554</v>
      </c>
      <c r="AA632" s="35">
        <v>1</v>
      </c>
      <c r="AB632" s="33">
        <f>IFERROR(VLOOKUP(Z632,Materiaal!$A$2:$C$22559,3,FALSE)*AA632,0)</f>
        <v>0.4032</v>
      </c>
    </row>
    <row r="633" spans="1:28" ht="14.45" hidden="1" outlineLevel="1">
      <c r="A633" s="29" t="s">
        <v>5865</v>
      </c>
      <c r="B633" s="29" t="s">
        <v>5752</v>
      </c>
      <c r="C633" s="256">
        <f t="shared" si="4"/>
        <v>20.394575000000003</v>
      </c>
      <c r="D633" s="32">
        <v>25</v>
      </c>
      <c r="E633" s="257" t="s">
        <v>5493</v>
      </c>
      <c r="F633" s="35">
        <v>1</v>
      </c>
      <c r="G633" s="33">
        <f>IFERROR(VLOOKUP(E633,Materiaal!$A$2:$C$25052,3,FALSE)*F633,0)</f>
        <v>1.0751999999999999</v>
      </c>
      <c r="H633" s="257" t="s">
        <v>5550</v>
      </c>
      <c r="I633" s="35">
        <v>2</v>
      </c>
      <c r="J633" s="33">
        <f>IFERROR(VLOOKUP(H633,Materiaal!$A$2:$C$25052,3,FALSE)*I633,0)</f>
        <v>3.3151999999999999</v>
      </c>
      <c r="K633" s="34" t="s">
        <v>5787</v>
      </c>
      <c r="L633" s="35">
        <v>1</v>
      </c>
      <c r="M633" s="33">
        <f>IFERROR(VLOOKUP(K633,Materiaal!$A$2:$C$25052,3,FALSE)*L633,0)</f>
        <v>2.8111999999999999</v>
      </c>
      <c r="N633" s="34" t="s">
        <v>5551</v>
      </c>
      <c r="O633" s="35">
        <v>2</v>
      </c>
      <c r="P633" s="33">
        <f>IFERROR(VLOOKUP(N633,Materiaal!$A$2:$C$25052,3,FALSE)*O633,0)</f>
        <v>8</v>
      </c>
      <c r="Q633" s="34" t="s">
        <v>5335</v>
      </c>
      <c r="R633" s="35">
        <v>1</v>
      </c>
      <c r="S633" s="33">
        <f>IFERROR(VLOOKUP(Q633,Materiaal!$A$2:$C$25052,3,FALSE)*R633,0)</f>
        <v>1</v>
      </c>
      <c r="T633" s="34" t="s">
        <v>5557</v>
      </c>
      <c r="U633" s="35">
        <v>1</v>
      </c>
      <c r="V633" s="33">
        <f>IFERROR(VLOOKUP(T633,Materiaal!$A$2:$C$22559,3,FALSE)*U633,0)</f>
        <v>3.5224000000000002</v>
      </c>
      <c r="W633" s="34" t="s">
        <v>5553</v>
      </c>
      <c r="X633" s="35">
        <f>2/24</f>
        <v>8.3333333333333329E-2</v>
      </c>
      <c r="Y633" s="33">
        <f>IFERROR(VLOOKUP(W633,Materiaal!$A$2:$C$22559,3,FALSE)*X633,0)</f>
        <v>0.26737499999999997</v>
      </c>
      <c r="Z633" s="34" t="s">
        <v>5554</v>
      </c>
      <c r="AA633" s="35">
        <v>1</v>
      </c>
      <c r="AB633" s="33">
        <f>IFERROR(VLOOKUP(Z633,Materiaal!$A$2:$C$22559,3,FALSE)*AA633,0)</f>
        <v>0.4032</v>
      </c>
    </row>
    <row r="634" spans="1:28" ht="14.45" hidden="1" outlineLevel="1">
      <c r="A634" s="29" t="s">
        <v>5866</v>
      </c>
      <c r="B634" s="29" t="s">
        <v>5754</v>
      </c>
      <c r="C634" s="256">
        <f t="shared" si="4"/>
        <v>14.744887500000001</v>
      </c>
      <c r="D634" s="32">
        <v>20</v>
      </c>
      <c r="E634" s="257" t="s">
        <v>5493</v>
      </c>
      <c r="F634" s="35">
        <v>1</v>
      </c>
      <c r="G634" s="33">
        <f>IFERROR(VLOOKUP(E634,Materiaal!$A$2:$C$25052,3,FALSE)*F634,0)</f>
        <v>1.0751999999999999</v>
      </c>
      <c r="H634" s="257" t="s">
        <v>5550</v>
      </c>
      <c r="I634" s="35">
        <v>1</v>
      </c>
      <c r="J634" s="33">
        <f>IFERROR(VLOOKUP(H634,Materiaal!$A$2:$C$25052,3,FALSE)*I634,0)</f>
        <v>1.6576</v>
      </c>
      <c r="K634" s="34" t="s">
        <v>5787</v>
      </c>
      <c r="L634" s="35">
        <v>1</v>
      </c>
      <c r="M634" s="33">
        <f>IFERROR(VLOOKUP(K634,Materiaal!$A$2:$C$25052,3,FALSE)*L634,0)</f>
        <v>2.8111999999999999</v>
      </c>
      <c r="N634" s="34" t="s">
        <v>5560</v>
      </c>
      <c r="O634" s="35">
        <v>1</v>
      </c>
      <c r="P634" s="33">
        <f>IFERROR(VLOOKUP(N634,Materiaal!$A$2:$C$25052,3,FALSE)*O634,0)</f>
        <v>4.5</v>
      </c>
      <c r="Q634" s="34" t="s">
        <v>5335</v>
      </c>
      <c r="R634" s="35">
        <v>1</v>
      </c>
      <c r="S634" s="33">
        <f>IFERROR(VLOOKUP(Q634,Materiaal!$A$2:$C$25052,3,FALSE)*R634,0)</f>
        <v>1</v>
      </c>
      <c r="T634" s="34" t="s">
        <v>5552</v>
      </c>
      <c r="U634" s="35">
        <v>1</v>
      </c>
      <c r="V634" s="33">
        <f>IFERROR(VLOOKUP(T634,Materiaal!$A$2:$C$22559,3,FALSE)*U634,0)</f>
        <v>3.1640000000000001</v>
      </c>
      <c r="W634" s="34" t="s">
        <v>5553</v>
      </c>
      <c r="X634" s="35">
        <f>1/24</f>
        <v>4.1666666666666664E-2</v>
      </c>
      <c r="Y634" s="33">
        <f>IFERROR(VLOOKUP(W634,Materiaal!$A$2:$C$22559,3,FALSE)*X634,0)</f>
        <v>0.13368749999999999</v>
      </c>
      <c r="Z634" s="34" t="s">
        <v>5554</v>
      </c>
      <c r="AA634" s="35">
        <v>1</v>
      </c>
      <c r="AB634" s="33">
        <f>IFERROR(VLOOKUP(Z634,Materiaal!$A$2:$C$22559,3,FALSE)*AA634,0)</f>
        <v>0.4032</v>
      </c>
    </row>
    <row r="635" spans="1:28" ht="14.45" hidden="1" outlineLevel="1">
      <c r="A635" s="29" t="s">
        <v>5867</v>
      </c>
      <c r="B635" s="29" t="s">
        <v>5756</v>
      </c>
      <c r="C635" s="256">
        <f t="shared" si="4"/>
        <v>21.394575000000003</v>
      </c>
      <c r="D635" s="32">
        <v>25</v>
      </c>
      <c r="E635" s="257" t="s">
        <v>5493</v>
      </c>
      <c r="F635" s="35">
        <v>1</v>
      </c>
      <c r="G635" s="33">
        <f>IFERROR(VLOOKUP(E635,Materiaal!$A$2:$C$25052,3,FALSE)*F635,0)</f>
        <v>1.0751999999999999</v>
      </c>
      <c r="H635" s="257" t="s">
        <v>5550</v>
      </c>
      <c r="I635" s="35">
        <v>2</v>
      </c>
      <c r="J635" s="33">
        <f>IFERROR(VLOOKUP(H635,Materiaal!$A$2:$C$25052,3,FALSE)*I635,0)</f>
        <v>3.3151999999999999</v>
      </c>
      <c r="K635" s="34" t="s">
        <v>5787</v>
      </c>
      <c r="L635" s="35">
        <v>1</v>
      </c>
      <c r="M635" s="33">
        <f>IFERROR(VLOOKUP(K635,Materiaal!$A$2:$C$25052,3,FALSE)*L635,0)</f>
        <v>2.8111999999999999</v>
      </c>
      <c r="N635" s="34" t="s">
        <v>5560</v>
      </c>
      <c r="O635" s="35">
        <v>2</v>
      </c>
      <c r="P635" s="33">
        <f>IFERROR(VLOOKUP(N635,Materiaal!$A$2:$C$25052,3,FALSE)*O635,0)</f>
        <v>9</v>
      </c>
      <c r="Q635" s="34" t="s">
        <v>5335</v>
      </c>
      <c r="R635" s="35">
        <v>1</v>
      </c>
      <c r="S635" s="33">
        <f>IFERROR(VLOOKUP(Q635,Materiaal!$A$2:$C$25052,3,FALSE)*R635,0)</f>
        <v>1</v>
      </c>
      <c r="T635" s="34" t="s">
        <v>5557</v>
      </c>
      <c r="U635" s="35">
        <v>1</v>
      </c>
      <c r="V635" s="33">
        <f>IFERROR(VLOOKUP(T635,Materiaal!$A$2:$C$22559,3,FALSE)*U635,0)</f>
        <v>3.5224000000000002</v>
      </c>
      <c r="W635" s="34" t="s">
        <v>5553</v>
      </c>
      <c r="X635" s="35">
        <f>2/24</f>
        <v>8.3333333333333329E-2</v>
      </c>
      <c r="Y635" s="33">
        <f>IFERROR(VLOOKUP(W635,Materiaal!$A$2:$C$22559,3,FALSE)*X635,0)</f>
        <v>0.26737499999999997</v>
      </c>
      <c r="Z635" s="34" t="s">
        <v>5554</v>
      </c>
      <c r="AA635" s="35">
        <v>1</v>
      </c>
      <c r="AB635" s="33">
        <f>IFERROR(VLOOKUP(Z635,Materiaal!$A$2:$C$22559,3,FALSE)*AA635,0)</f>
        <v>0.4032</v>
      </c>
    </row>
    <row r="636" spans="1:28" ht="14.45" hidden="1" outlineLevel="1">
      <c r="A636" s="29" t="s">
        <v>5868</v>
      </c>
      <c r="B636" s="29" t="s">
        <v>5757</v>
      </c>
      <c r="C636" s="256">
        <f t="shared" si="4"/>
        <v>14.282887500000001</v>
      </c>
      <c r="D636" s="32">
        <v>20</v>
      </c>
      <c r="E636" s="257" t="s">
        <v>5493</v>
      </c>
      <c r="F636" s="35">
        <v>1</v>
      </c>
      <c r="G636" s="33">
        <f>IFERROR(VLOOKUP(E636,Materiaal!$A$2:$C$25052,3,FALSE)*F636,0)</f>
        <v>1.0751999999999999</v>
      </c>
      <c r="H636" s="257" t="s">
        <v>5550</v>
      </c>
      <c r="I636" s="35">
        <v>1</v>
      </c>
      <c r="J636" s="33">
        <f>IFERROR(VLOOKUP(H636,Materiaal!$A$2:$C$25052,3,FALSE)*I636,0)</f>
        <v>1.6576</v>
      </c>
      <c r="K636" s="34" t="s">
        <v>5787</v>
      </c>
      <c r="L636" s="35">
        <v>1</v>
      </c>
      <c r="M636" s="33">
        <f>IFERROR(VLOOKUP(K636,Materiaal!$A$2:$C$25052,3,FALSE)*L636,0)</f>
        <v>2.8111999999999999</v>
      </c>
      <c r="N636" s="34" t="s">
        <v>5565</v>
      </c>
      <c r="O636" s="35">
        <v>1</v>
      </c>
      <c r="P636" s="33">
        <f>IFERROR(VLOOKUP(N636,Materiaal!$A$2:$C$25052,3,FALSE)*O636,0)</f>
        <v>4.0380000000000003</v>
      </c>
      <c r="Q636" s="34" t="s">
        <v>5335</v>
      </c>
      <c r="R636" s="35">
        <v>1</v>
      </c>
      <c r="S636" s="33">
        <f>IFERROR(VLOOKUP(Q636,Materiaal!$A$2:$C$25052,3,FALSE)*R636,0)</f>
        <v>1</v>
      </c>
      <c r="T636" s="34" t="s">
        <v>5552</v>
      </c>
      <c r="U636" s="35">
        <v>1</v>
      </c>
      <c r="V636" s="33">
        <f>IFERROR(VLOOKUP(T636,Materiaal!$A$2:$C$22559,3,FALSE)*U636,0)</f>
        <v>3.1640000000000001</v>
      </c>
      <c r="W636" s="34" t="s">
        <v>5553</v>
      </c>
      <c r="X636" s="35">
        <f>1/24</f>
        <v>4.1666666666666664E-2</v>
      </c>
      <c r="Y636" s="33">
        <f>IFERROR(VLOOKUP(W636,Materiaal!$A$2:$C$22559,3,FALSE)*X636,0)</f>
        <v>0.13368749999999999</v>
      </c>
      <c r="Z636" s="34" t="s">
        <v>5554</v>
      </c>
      <c r="AA636" s="35">
        <v>1</v>
      </c>
      <c r="AB636" s="33">
        <f>IFERROR(VLOOKUP(Z636,Materiaal!$A$2:$C$22559,3,FALSE)*AA636,0)</f>
        <v>0.4032</v>
      </c>
    </row>
    <row r="637" spans="1:28" ht="14.45" hidden="1" outlineLevel="1">
      <c r="A637" s="29" t="s">
        <v>5869</v>
      </c>
      <c r="B637" s="29" t="s">
        <v>5758</v>
      </c>
      <c r="C637" s="256">
        <f t="shared" si="4"/>
        <v>20.470575000000004</v>
      </c>
      <c r="D637" s="32">
        <v>25</v>
      </c>
      <c r="E637" s="257" t="s">
        <v>5493</v>
      </c>
      <c r="F637" s="35">
        <v>1</v>
      </c>
      <c r="G637" s="33">
        <f>IFERROR(VLOOKUP(E637,Materiaal!$A$2:$C$25052,3,FALSE)*F637,0)</f>
        <v>1.0751999999999999</v>
      </c>
      <c r="H637" s="257" t="s">
        <v>5550</v>
      </c>
      <c r="I637" s="35">
        <v>2</v>
      </c>
      <c r="J637" s="33">
        <f>IFERROR(VLOOKUP(H637,Materiaal!$A$2:$C$25052,3,FALSE)*I637,0)</f>
        <v>3.3151999999999999</v>
      </c>
      <c r="K637" s="34" t="s">
        <v>5787</v>
      </c>
      <c r="L637" s="35">
        <v>1</v>
      </c>
      <c r="M637" s="33">
        <f>IFERROR(VLOOKUP(K637,Materiaal!$A$2:$C$25052,3,FALSE)*L637,0)</f>
        <v>2.8111999999999999</v>
      </c>
      <c r="N637" s="34" t="s">
        <v>5565</v>
      </c>
      <c r="O637" s="35">
        <v>2</v>
      </c>
      <c r="P637" s="33">
        <f>IFERROR(VLOOKUP(N637,Materiaal!$A$2:$C$25052,3,FALSE)*O637,0)</f>
        <v>8.0760000000000005</v>
      </c>
      <c r="Q637" s="34" t="s">
        <v>5335</v>
      </c>
      <c r="R637" s="35">
        <v>1</v>
      </c>
      <c r="S637" s="33">
        <f>IFERROR(VLOOKUP(Q637,Materiaal!$A$2:$C$25052,3,FALSE)*R637,0)</f>
        <v>1</v>
      </c>
      <c r="T637" s="34" t="s">
        <v>5557</v>
      </c>
      <c r="U637" s="35">
        <v>1</v>
      </c>
      <c r="V637" s="33">
        <f>IFERROR(VLOOKUP(T637,Materiaal!$A$2:$C$22559,3,FALSE)*U637,0)</f>
        <v>3.5224000000000002</v>
      </c>
      <c r="W637" s="34" t="s">
        <v>5553</v>
      </c>
      <c r="X637" s="35">
        <f>2/24</f>
        <v>8.3333333333333329E-2</v>
      </c>
      <c r="Y637" s="33">
        <f>IFERROR(VLOOKUP(W637,Materiaal!$A$2:$C$22559,3,FALSE)*X637,0)</f>
        <v>0.26737499999999997</v>
      </c>
      <c r="Z637" s="34" t="s">
        <v>5554</v>
      </c>
      <c r="AA637" s="35">
        <v>1</v>
      </c>
      <c r="AB637" s="33">
        <f>IFERROR(VLOOKUP(Z637,Materiaal!$A$2:$C$22559,3,FALSE)*AA637,0)</f>
        <v>0.4032</v>
      </c>
    </row>
    <row r="638" spans="1:28" ht="14.45" hidden="1" outlineLevel="1">
      <c r="A638" s="29" t="s">
        <v>5870</v>
      </c>
      <c r="B638" s="29" t="s">
        <v>5760</v>
      </c>
      <c r="C638" s="256">
        <f t="shared" si="4"/>
        <v>24.218079166666669</v>
      </c>
      <c r="D638" s="32">
        <v>25</v>
      </c>
      <c r="E638" s="257" t="s">
        <v>5493</v>
      </c>
      <c r="F638" s="35">
        <v>1</v>
      </c>
      <c r="G638" s="33">
        <f>IFERROR(VLOOKUP(E638,Materiaal!$A$2:$C$25052,3,FALSE)*F638,0)</f>
        <v>1.0751999999999999</v>
      </c>
      <c r="H638" s="257" t="s">
        <v>5550</v>
      </c>
      <c r="I638" s="35">
        <v>1</v>
      </c>
      <c r="J638" s="33">
        <f>IFERROR(VLOOKUP(H638,Materiaal!$A$2:$C$25052,3,FALSE)*I638,0)</f>
        <v>1.6576</v>
      </c>
      <c r="K638" s="34" t="s">
        <v>5787</v>
      </c>
      <c r="L638" s="35">
        <v>1</v>
      </c>
      <c r="M638" s="33">
        <f>IFERROR(VLOOKUP(K638,Materiaal!$A$2:$C$25052,3,FALSE)*L638,0)</f>
        <v>2.8111999999999999</v>
      </c>
      <c r="N638" s="34" t="s">
        <v>5570</v>
      </c>
      <c r="O638" s="35">
        <v>1</v>
      </c>
      <c r="P638" s="33">
        <f>IFERROR(VLOOKUP(N638,Materiaal!$A$2:$C$25052,3,FALSE)*O638,0)</f>
        <v>13.9855</v>
      </c>
      <c r="Q638" s="34" t="s">
        <v>5335</v>
      </c>
      <c r="R638" s="35">
        <v>1</v>
      </c>
      <c r="S638" s="33">
        <f>IFERROR(VLOOKUP(Q638,Materiaal!$A$2:$C$25052,3,FALSE)*R638,0)</f>
        <v>1</v>
      </c>
      <c r="T638" s="34" t="s">
        <v>5552</v>
      </c>
      <c r="U638" s="35">
        <v>1</v>
      </c>
      <c r="V638" s="33">
        <f>IFERROR(VLOOKUP(T638,Materiaal!$A$2:$C$22559,3,FALSE)*U638,0)</f>
        <v>3.1640000000000001</v>
      </c>
      <c r="W638" s="34" t="s">
        <v>5571</v>
      </c>
      <c r="X638" s="35">
        <f>1/24</f>
        <v>4.1666666666666664E-2</v>
      </c>
      <c r="Y638" s="33">
        <f>IFERROR(VLOOKUP(W638,Materiaal!$A$2:$C$22559,3,FALSE)*X638,0)</f>
        <v>0.12137916666666666</v>
      </c>
      <c r="Z638" s="34" t="s">
        <v>5554</v>
      </c>
      <c r="AA638" s="35">
        <v>1</v>
      </c>
      <c r="AB638" s="33">
        <f>IFERROR(VLOOKUP(Z638,Materiaal!$A$2:$C$22559,3,FALSE)*AA638,0)</f>
        <v>0.4032</v>
      </c>
    </row>
    <row r="639" spans="1:28" ht="14.45" hidden="1" outlineLevel="1">
      <c r="A639" s="29" t="s">
        <v>5871</v>
      </c>
      <c r="B639" s="29" t="s">
        <v>5762</v>
      </c>
      <c r="C639" s="256">
        <f t="shared" si="4"/>
        <v>40.340958333333333</v>
      </c>
      <c r="D639" s="32">
        <v>30</v>
      </c>
      <c r="E639" s="257" t="s">
        <v>5493</v>
      </c>
      <c r="F639" s="35">
        <v>1</v>
      </c>
      <c r="G639" s="33">
        <f>IFERROR(VLOOKUP(E639,Materiaal!$A$2:$C$25052,3,FALSE)*F639,0)</f>
        <v>1.0751999999999999</v>
      </c>
      <c r="H639" s="257" t="s">
        <v>5550</v>
      </c>
      <c r="I639" s="35">
        <v>2</v>
      </c>
      <c r="J639" s="33">
        <f>IFERROR(VLOOKUP(H639,Materiaal!$A$2:$C$25052,3,FALSE)*I639,0)</f>
        <v>3.3151999999999999</v>
      </c>
      <c r="K639" s="34" t="s">
        <v>5787</v>
      </c>
      <c r="L639" s="35">
        <v>1</v>
      </c>
      <c r="M639" s="33">
        <f>IFERROR(VLOOKUP(K639,Materiaal!$A$2:$C$25052,3,FALSE)*L639,0)</f>
        <v>2.8111999999999999</v>
      </c>
      <c r="N639" s="34" t="s">
        <v>5570</v>
      </c>
      <c r="O639" s="35">
        <v>2</v>
      </c>
      <c r="P639" s="33">
        <f>IFERROR(VLOOKUP(N639,Materiaal!$A$2:$C$25052,3,FALSE)*O639,0)</f>
        <v>27.971</v>
      </c>
      <c r="Q639" s="34" t="s">
        <v>5335</v>
      </c>
      <c r="R639" s="35">
        <v>1</v>
      </c>
      <c r="S639" s="33">
        <f>IFERROR(VLOOKUP(Q639,Materiaal!$A$2:$C$25052,3,FALSE)*R639,0)</f>
        <v>1</v>
      </c>
      <c r="T639" s="34" t="s">
        <v>5557</v>
      </c>
      <c r="U639" s="35">
        <v>1</v>
      </c>
      <c r="V639" s="33">
        <f>IFERROR(VLOOKUP(T639,Materiaal!$A$2:$C$22559,3,FALSE)*U639,0)</f>
        <v>3.5224000000000002</v>
      </c>
      <c r="W639" s="34" t="s">
        <v>5571</v>
      </c>
      <c r="X639" s="35">
        <f>2/24</f>
        <v>8.3333333333333329E-2</v>
      </c>
      <c r="Y639" s="33">
        <f>IFERROR(VLOOKUP(W639,Materiaal!$A$2:$C$22559,3,FALSE)*X639,0)</f>
        <v>0.24275833333333333</v>
      </c>
      <c r="Z639" s="34" t="s">
        <v>5554</v>
      </c>
      <c r="AA639" s="35">
        <v>1</v>
      </c>
      <c r="AB639" s="33">
        <f>IFERROR(VLOOKUP(Z639,Materiaal!$A$2:$C$22559,3,FALSE)*AA639,0)</f>
        <v>0.4032</v>
      </c>
    </row>
    <row r="640" spans="1:28" ht="14.45" hidden="1" outlineLevel="1">
      <c r="A640" s="29" t="s">
        <v>5872</v>
      </c>
      <c r="B640" s="29" t="s">
        <v>5764</v>
      </c>
      <c r="C640" s="256">
        <f t="shared" si="4"/>
        <v>10.1364</v>
      </c>
      <c r="D640" s="32">
        <v>20</v>
      </c>
      <c r="E640" s="257" t="s">
        <v>5493</v>
      </c>
      <c r="F640" s="35">
        <v>1</v>
      </c>
      <c r="G640" s="33">
        <f>IFERROR(VLOOKUP(E640,Materiaal!$A$2:$C$25052,3,FALSE)*F640,0)</f>
        <v>1.0751999999999999</v>
      </c>
      <c r="H640" s="257" t="s">
        <v>5787</v>
      </c>
      <c r="I640" s="35">
        <v>1</v>
      </c>
      <c r="J640" s="33">
        <f>IFERROR(VLOOKUP(H640,Materiaal!$A$2:$C$25052,3,FALSE)*I640,0)</f>
        <v>2.8111999999999999</v>
      </c>
      <c r="K640" s="34" t="s">
        <v>5576</v>
      </c>
      <c r="L640" s="35">
        <v>1</v>
      </c>
      <c r="M640" s="33">
        <f>IFERROR(VLOOKUP(K640,Materiaal!$A$2:$C$25052,3,FALSE)*L640,0)</f>
        <v>1.25</v>
      </c>
      <c r="N640" s="34" t="s">
        <v>5551</v>
      </c>
      <c r="O640" s="35">
        <v>1</v>
      </c>
      <c r="P640" s="33">
        <f>IFERROR(VLOOKUP(N640,Materiaal!$A$2:$C$25052,3,FALSE)*O640,0)</f>
        <v>4</v>
      </c>
      <c r="Q640" s="34" t="s">
        <v>5335</v>
      </c>
      <c r="R640" s="35">
        <v>1</v>
      </c>
      <c r="S640" s="33">
        <f>IFERROR(VLOOKUP(Q640,Materiaal!$A$2:$C$25052,3,FALSE)*R640,0)</f>
        <v>1</v>
      </c>
      <c r="T640" s="34"/>
      <c r="U640" s="35"/>
      <c r="V640" s="33">
        <f>IFERROR(VLOOKUP(T640,Materiaal!$A$2:$C$22559,3,FALSE)*U640,0)</f>
        <v>0</v>
      </c>
      <c r="W640" s="293"/>
      <c r="X640" s="294"/>
      <c r="Y640" s="33"/>
      <c r="Z640" s="293"/>
      <c r="AA640" s="294"/>
      <c r="AB640" s="33"/>
    </row>
    <row r="641" spans="1:28" ht="14.45" hidden="1" outlineLevel="1">
      <c r="A641" s="29" t="s">
        <v>5873</v>
      </c>
      <c r="B641" s="29" t="s">
        <v>5766</v>
      </c>
      <c r="C641" s="256">
        <f t="shared" si="4"/>
        <v>14.1364</v>
      </c>
      <c r="D641" s="32">
        <v>25</v>
      </c>
      <c r="E641" s="257" t="s">
        <v>5493</v>
      </c>
      <c r="F641" s="35">
        <v>1</v>
      </c>
      <c r="G641" s="33">
        <f>IFERROR(VLOOKUP(E641,Materiaal!$A$2:$C$25052,3,FALSE)*F641,0)</f>
        <v>1.0751999999999999</v>
      </c>
      <c r="H641" s="257" t="s">
        <v>5787</v>
      </c>
      <c r="I641" s="35">
        <v>1</v>
      </c>
      <c r="J641" s="33">
        <f>IFERROR(VLOOKUP(H641,Materiaal!$A$2:$C$25052,3,FALSE)*I641,0)</f>
        <v>2.8111999999999999</v>
      </c>
      <c r="K641" s="34" t="s">
        <v>5576</v>
      </c>
      <c r="L641" s="35">
        <v>1</v>
      </c>
      <c r="M641" s="33">
        <f>IFERROR(VLOOKUP(K641,Materiaal!$A$2:$C$25052,3,FALSE)*L641,0)</f>
        <v>1.25</v>
      </c>
      <c r="N641" s="34" t="s">
        <v>5551</v>
      </c>
      <c r="O641" s="35">
        <v>2</v>
      </c>
      <c r="P641" s="33">
        <f>IFERROR(VLOOKUP(N641,Materiaal!$A$2:$C$25052,3,FALSE)*O641,0)</f>
        <v>8</v>
      </c>
      <c r="Q641" s="34" t="s">
        <v>5335</v>
      </c>
      <c r="R641" s="35">
        <v>1</v>
      </c>
      <c r="S641" s="33">
        <f>IFERROR(VLOOKUP(Q641,Materiaal!$A$2:$C$25052,3,FALSE)*R641,0)</f>
        <v>1</v>
      </c>
      <c r="T641" s="34"/>
      <c r="U641" s="35"/>
      <c r="V641" s="33">
        <f>IFERROR(VLOOKUP(T641,Materiaal!$A$2:$C$22559,3,FALSE)*U641,0)</f>
        <v>0</v>
      </c>
      <c r="W641" s="293"/>
      <c r="X641" s="294"/>
      <c r="Y641" s="33"/>
      <c r="Z641" s="293"/>
      <c r="AA641" s="294"/>
      <c r="AB641" s="33"/>
    </row>
    <row r="642" spans="1:28" ht="14.45" hidden="1" outlineLevel="1">
      <c r="A642" s="29" t="s">
        <v>5874</v>
      </c>
      <c r="B642" s="29" t="s">
        <v>5768</v>
      </c>
      <c r="C642" s="256">
        <f t="shared" si="4"/>
        <v>10.6364</v>
      </c>
      <c r="D642" s="32">
        <v>20</v>
      </c>
      <c r="E642" s="257" t="s">
        <v>5493</v>
      </c>
      <c r="F642" s="35">
        <v>1</v>
      </c>
      <c r="G642" s="33">
        <f>IFERROR(VLOOKUP(E642,Materiaal!$A$2:$C$25052,3,FALSE)*F642,0)</f>
        <v>1.0751999999999999</v>
      </c>
      <c r="H642" s="257" t="s">
        <v>5787</v>
      </c>
      <c r="I642" s="35">
        <v>1</v>
      </c>
      <c r="J642" s="33">
        <f>IFERROR(VLOOKUP(H642,Materiaal!$A$2:$C$25052,3,FALSE)*I642,0)</f>
        <v>2.8111999999999999</v>
      </c>
      <c r="K642" s="34" t="s">
        <v>5576</v>
      </c>
      <c r="L642" s="35">
        <v>1</v>
      </c>
      <c r="M642" s="33">
        <f>IFERROR(VLOOKUP(K642,Materiaal!$A$2:$C$25052,3,FALSE)*L642,0)</f>
        <v>1.25</v>
      </c>
      <c r="N642" s="34" t="s">
        <v>5560</v>
      </c>
      <c r="O642" s="35">
        <v>1</v>
      </c>
      <c r="P642" s="33">
        <f>IFERROR(VLOOKUP(N642,Materiaal!$A$2:$C$25052,3,FALSE)*O642,0)</f>
        <v>4.5</v>
      </c>
      <c r="Q642" s="34" t="s">
        <v>5335</v>
      </c>
      <c r="R642" s="35">
        <v>1</v>
      </c>
      <c r="S642" s="33">
        <f>IFERROR(VLOOKUP(Q642,Materiaal!$A$2:$C$25052,3,FALSE)*R642,0)</f>
        <v>1</v>
      </c>
      <c r="T642" s="34"/>
      <c r="U642" s="35"/>
      <c r="V642" s="33">
        <f>IFERROR(VLOOKUP(T642,Materiaal!$A$2:$C$22559,3,FALSE)*U642,0)</f>
        <v>0</v>
      </c>
      <c r="W642" s="293"/>
      <c r="X642" s="294"/>
      <c r="Y642" s="33"/>
      <c r="Z642" s="293"/>
      <c r="AA642" s="294"/>
      <c r="AB642" s="33"/>
    </row>
    <row r="643" spans="1:28" ht="14.45" hidden="1" outlineLevel="1">
      <c r="A643" s="29" t="s">
        <v>5875</v>
      </c>
      <c r="B643" s="29" t="s">
        <v>5770</v>
      </c>
      <c r="C643" s="256">
        <f t="shared" si="4"/>
        <v>15.1364</v>
      </c>
      <c r="D643" s="32">
        <v>25</v>
      </c>
      <c r="E643" s="257" t="s">
        <v>5493</v>
      </c>
      <c r="F643" s="35">
        <v>1</v>
      </c>
      <c r="G643" s="33">
        <f>IFERROR(VLOOKUP(E643,Materiaal!$A$2:$C$25052,3,FALSE)*F643,0)</f>
        <v>1.0751999999999999</v>
      </c>
      <c r="H643" s="257" t="s">
        <v>5787</v>
      </c>
      <c r="I643" s="35">
        <v>1</v>
      </c>
      <c r="J643" s="33">
        <f>IFERROR(VLOOKUP(H643,Materiaal!$A$2:$C$25052,3,FALSE)*I643,0)</f>
        <v>2.8111999999999999</v>
      </c>
      <c r="K643" s="34" t="s">
        <v>5576</v>
      </c>
      <c r="L643" s="35">
        <v>1</v>
      </c>
      <c r="M643" s="33">
        <f>IFERROR(VLOOKUP(K643,Materiaal!$A$2:$C$25052,3,FALSE)*L643,0)</f>
        <v>1.25</v>
      </c>
      <c r="N643" s="34" t="s">
        <v>5560</v>
      </c>
      <c r="O643" s="35">
        <v>2</v>
      </c>
      <c r="P643" s="33">
        <f>IFERROR(VLOOKUP(N643,Materiaal!$A$2:$C$25052,3,FALSE)*O643,0)</f>
        <v>9</v>
      </c>
      <c r="Q643" s="34" t="s">
        <v>5335</v>
      </c>
      <c r="R643" s="35">
        <v>1</v>
      </c>
      <c r="S643" s="33">
        <f>IFERROR(VLOOKUP(Q643,Materiaal!$A$2:$C$25052,3,FALSE)*R643,0)</f>
        <v>1</v>
      </c>
      <c r="T643" s="34"/>
      <c r="U643" s="35"/>
      <c r="V643" s="33">
        <f>IFERROR(VLOOKUP(T643,Materiaal!$A$2:$C$22559,3,FALSE)*U643,0)</f>
        <v>0</v>
      </c>
      <c r="W643" s="293"/>
      <c r="X643" s="294"/>
      <c r="Y643" s="33"/>
      <c r="Z643" s="293"/>
      <c r="AA643" s="294"/>
      <c r="AB643" s="33"/>
    </row>
    <row r="644" spans="1:28" ht="14.45" hidden="1" outlineLevel="1">
      <c r="A644" s="29" t="s">
        <v>5876</v>
      </c>
      <c r="B644" s="29" t="s">
        <v>5772</v>
      </c>
      <c r="C644" s="256">
        <f t="shared" si="4"/>
        <v>10.1744</v>
      </c>
      <c r="D644" s="32">
        <v>20</v>
      </c>
      <c r="E644" s="257" t="s">
        <v>5493</v>
      </c>
      <c r="F644" s="35">
        <v>1</v>
      </c>
      <c r="G644" s="33">
        <f>IFERROR(VLOOKUP(E644,Materiaal!$A$2:$C$25052,3,FALSE)*F644,0)</f>
        <v>1.0751999999999999</v>
      </c>
      <c r="H644" s="257" t="s">
        <v>5787</v>
      </c>
      <c r="I644" s="35">
        <v>1</v>
      </c>
      <c r="J644" s="33">
        <f>IFERROR(VLOOKUP(H644,Materiaal!$A$2:$C$25052,3,FALSE)*I644,0)</f>
        <v>2.8111999999999999</v>
      </c>
      <c r="K644" s="34" t="s">
        <v>5576</v>
      </c>
      <c r="L644" s="35">
        <v>1</v>
      </c>
      <c r="M644" s="33">
        <f>IFERROR(VLOOKUP(K644,Materiaal!$A$2:$C$25052,3,FALSE)*L644,0)</f>
        <v>1.25</v>
      </c>
      <c r="N644" s="34" t="s">
        <v>5565</v>
      </c>
      <c r="O644" s="35">
        <v>1</v>
      </c>
      <c r="P644" s="33">
        <f>IFERROR(VLOOKUP(N644,Materiaal!$A$2:$C$25052,3,FALSE)*O644,0)</f>
        <v>4.0380000000000003</v>
      </c>
      <c r="Q644" s="34" t="s">
        <v>5335</v>
      </c>
      <c r="R644" s="35">
        <v>1</v>
      </c>
      <c r="S644" s="33">
        <f>IFERROR(VLOOKUP(Q644,Materiaal!$A$2:$C$25052,3,FALSE)*R644,0)</f>
        <v>1</v>
      </c>
      <c r="T644" s="34"/>
      <c r="U644" s="35"/>
      <c r="V644" s="33">
        <f>IFERROR(VLOOKUP(T644,Materiaal!$A$2:$C$22559,3,FALSE)*U644,0)</f>
        <v>0</v>
      </c>
      <c r="W644" s="293"/>
      <c r="X644" s="294"/>
      <c r="Y644" s="33"/>
      <c r="Z644" s="293"/>
      <c r="AA644" s="294"/>
      <c r="AB644" s="33"/>
    </row>
    <row r="645" spans="1:28" ht="14.45" hidden="1" outlineLevel="1">
      <c r="A645" s="29" t="s">
        <v>5877</v>
      </c>
      <c r="B645" s="29" t="s">
        <v>5774</v>
      </c>
      <c r="C645" s="256">
        <f t="shared" si="4"/>
        <v>14.212400000000001</v>
      </c>
      <c r="D645" s="32">
        <v>25</v>
      </c>
      <c r="E645" s="257" t="s">
        <v>5493</v>
      </c>
      <c r="F645" s="35">
        <v>1</v>
      </c>
      <c r="G645" s="33">
        <f>IFERROR(VLOOKUP(E645,Materiaal!$A$2:$C$25052,3,FALSE)*F645,0)</f>
        <v>1.0751999999999999</v>
      </c>
      <c r="H645" s="257" t="s">
        <v>5787</v>
      </c>
      <c r="I645" s="35">
        <v>1</v>
      </c>
      <c r="J645" s="33">
        <f>IFERROR(VLOOKUP(H645,Materiaal!$A$2:$C$25052,3,FALSE)*I645,0)</f>
        <v>2.8111999999999999</v>
      </c>
      <c r="K645" s="34" t="s">
        <v>5576</v>
      </c>
      <c r="L645" s="35">
        <v>1</v>
      </c>
      <c r="M645" s="33">
        <f>IFERROR(VLOOKUP(K645,Materiaal!$A$2:$C$25052,3,FALSE)*L645,0)</f>
        <v>1.25</v>
      </c>
      <c r="N645" s="34" t="s">
        <v>5565</v>
      </c>
      <c r="O645" s="35">
        <v>2</v>
      </c>
      <c r="P645" s="33">
        <f>IFERROR(VLOOKUP(N645,Materiaal!$A$2:$C$25052,3,FALSE)*O645,0)</f>
        <v>8.0760000000000005</v>
      </c>
      <c r="Q645" s="34" t="s">
        <v>5335</v>
      </c>
      <c r="R645" s="35">
        <v>1</v>
      </c>
      <c r="S645" s="33">
        <f>IFERROR(VLOOKUP(Q645,Materiaal!$A$2:$C$25052,3,FALSE)*R645,0)</f>
        <v>1</v>
      </c>
      <c r="T645" s="34"/>
      <c r="U645" s="35"/>
      <c r="V645" s="33">
        <f>IFERROR(VLOOKUP(T645,Materiaal!$A$2:$C$22559,3,FALSE)*U645,0)</f>
        <v>0</v>
      </c>
      <c r="W645" s="293"/>
      <c r="X645" s="294"/>
      <c r="Y645" s="33"/>
      <c r="Z645" s="293"/>
      <c r="AA645" s="294"/>
      <c r="AB645" s="33"/>
    </row>
    <row r="646" spans="1:28" ht="14.45" hidden="1" outlineLevel="1">
      <c r="A646" s="29" t="s">
        <v>5878</v>
      </c>
      <c r="B646" s="29" t="s">
        <v>5776</v>
      </c>
      <c r="C646" s="256">
        <f t="shared" si="4"/>
        <v>20.1219</v>
      </c>
      <c r="D646" s="32">
        <v>25</v>
      </c>
      <c r="E646" s="257" t="s">
        <v>5493</v>
      </c>
      <c r="F646" s="35">
        <v>1</v>
      </c>
      <c r="G646" s="33">
        <f>IFERROR(VLOOKUP(E646,Materiaal!$A$2:$C$25052,3,FALSE)*F646,0)</f>
        <v>1.0751999999999999</v>
      </c>
      <c r="H646" s="257" t="s">
        <v>5787</v>
      </c>
      <c r="I646" s="35">
        <v>1</v>
      </c>
      <c r="J646" s="33">
        <f>IFERROR(VLOOKUP(H646,Materiaal!$A$2:$C$25052,3,FALSE)*I646,0)</f>
        <v>2.8111999999999999</v>
      </c>
      <c r="K646" s="34" t="s">
        <v>5576</v>
      </c>
      <c r="L646" s="35">
        <v>1</v>
      </c>
      <c r="M646" s="33">
        <f>IFERROR(VLOOKUP(K646,Materiaal!$A$2:$C$25052,3,FALSE)*L646,0)</f>
        <v>1.25</v>
      </c>
      <c r="N646" s="34" t="s">
        <v>5570</v>
      </c>
      <c r="O646" s="35">
        <v>1</v>
      </c>
      <c r="P646" s="33">
        <f>IFERROR(VLOOKUP(N646,Materiaal!$A$2:$C$25052,3,FALSE)*O646,0)</f>
        <v>13.9855</v>
      </c>
      <c r="Q646" s="34" t="s">
        <v>5335</v>
      </c>
      <c r="R646" s="35">
        <v>1</v>
      </c>
      <c r="S646" s="33">
        <f>IFERROR(VLOOKUP(Q646,Materiaal!$A$2:$C$25052,3,FALSE)*R646,0)</f>
        <v>1</v>
      </c>
      <c r="T646" s="34"/>
      <c r="U646" s="35"/>
      <c r="V646" s="33">
        <f>IFERROR(VLOOKUP(T646,Materiaal!$A$2:$C$22559,3,FALSE)*U646,0)</f>
        <v>0</v>
      </c>
      <c r="W646" s="293"/>
      <c r="X646" s="294"/>
      <c r="Y646" s="33"/>
      <c r="Z646" s="293"/>
      <c r="AA646" s="294"/>
      <c r="AB646" s="33"/>
    </row>
    <row r="647" spans="1:28" ht="14.45" hidden="1" outlineLevel="1">
      <c r="A647" s="29" t="s">
        <v>5879</v>
      </c>
      <c r="B647" s="29" t="s">
        <v>5778</v>
      </c>
      <c r="C647" s="256">
        <f t="shared" si="4"/>
        <v>34.107399999999998</v>
      </c>
      <c r="D647" s="32">
        <v>30</v>
      </c>
      <c r="E647" s="257" t="s">
        <v>5493</v>
      </c>
      <c r="F647" s="35">
        <v>1</v>
      </c>
      <c r="G647" s="33">
        <f>IFERROR(VLOOKUP(E647,Materiaal!$A$2:$C$25052,3,FALSE)*F647,0)</f>
        <v>1.0751999999999999</v>
      </c>
      <c r="H647" s="257" t="s">
        <v>5787</v>
      </c>
      <c r="I647" s="35">
        <v>1</v>
      </c>
      <c r="J647" s="33">
        <f>IFERROR(VLOOKUP(H647,Materiaal!$A$2:$C$25052,3,FALSE)*I647,0)</f>
        <v>2.8111999999999999</v>
      </c>
      <c r="K647" s="34" t="s">
        <v>5576</v>
      </c>
      <c r="L647" s="35">
        <v>1</v>
      </c>
      <c r="M647" s="33">
        <f>IFERROR(VLOOKUP(K647,Materiaal!$A$2:$C$25052,3,FALSE)*L647,0)</f>
        <v>1.25</v>
      </c>
      <c r="N647" s="34" t="s">
        <v>5570</v>
      </c>
      <c r="O647" s="35">
        <v>2</v>
      </c>
      <c r="P647" s="33">
        <f>IFERROR(VLOOKUP(N647,Materiaal!$A$2:$C$25052,3,FALSE)*O647,0)</f>
        <v>27.971</v>
      </c>
      <c r="Q647" s="34" t="s">
        <v>5335</v>
      </c>
      <c r="R647" s="35">
        <v>1</v>
      </c>
      <c r="S647" s="33">
        <f>IFERROR(VLOOKUP(Q647,Materiaal!$A$2:$C$25052,3,FALSE)*R647,0)</f>
        <v>1</v>
      </c>
      <c r="T647" s="34"/>
      <c r="U647" s="35"/>
      <c r="V647" s="33">
        <f>IFERROR(VLOOKUP(T647,Materiaal!$A$2:$C$22559,3,FALSE)*U647,0)</f>
        <v>0</v>
      </c>
      <c r="W647" s="293"/>
      <c r="X647" s="294"/>
      <c r="Y647" s="33"/>
      <c r="Z647" s="293"/>
      <c r="AA647" s="294"/>
      <c r="AB647" s="33"/>
    </row>
    <row r="648" spans="1:28" ht="14.45" hidden="1" outlineLevel="1">
      <c r="A648" s="29" t="s">
        <v>5880</v>
      </c>
      <c r="B648" s="29" t="s">
        <v>5780</v>
      </c>
      <c r="C648" s="256">
        <f t="shared" si="4"/>
        <v>51.180959999999999</v>
      </c>
      <c r="D648" s="32">
        <v>30</v>
      </c>
      <c r="E648" s="257" t="s">
        <v>5493</v>
      </c>
      <c r="F648" s="35">
        <v>1</v>
      </c>
      <c r="G648" s="33">
        <f>IFERROR(VLOOKUP(E648,Materiaal!$A$2:$C$25052,3,FALSE)*F648,0)</f>
        <v>1.0751999999999999</v>
      </c>
      <c r="H648" s="257">
        <v>78757</v>
      </c>
      <c r="I648" s="284">
        <v>1.2</v>
      </c>
      <c r="J648" s="33">
        <f>IFERROR(VLOOKUP(H648,Materiaal!$A$2:$C$25052,3,FALSE)*I648,0)</f>
        <v>46.294559999999997</v>
      </c>
      <c r="K648" s="34" t="s">
        <v>5787</v>
      </c>
      <c r="L648" s="35">
        <v>1</v>
      </c>
      <c r="M648" s="33">
        <f>IFERROR(VLOOKUP(K648,Materiaal!$A$2:$C$25052,3,FALSE)*L648,0)</f>
        <v>2.8111999999999999</v>
      </c>
      <c r="N648" s="34"/>
      <c r="O648" s="35"/>
      <c r="P648" s="33">
        <f>IFERROR(VLOOKUP(N648,Materiaal!$A$2:$C$25052,3,FALSE)*O648,0)</f>
        <v>0</v>
      </c>
      <c r="Q648" s="34" t="s">
        <v>5335</v>
      </c>
      <c r="R648" s="35">
        <v>1</v>
      </c>
      <c r="S648" s="33">
        <f>IFERROR(VLOOKUP(Q648,Materiaal!$A$2:$C$25052,3,FALSE)*R648,0)</f>
        <v>1</v>
      </c>
      <c r="T648" s="34"/>
      <c r="U648" s="35"/>
      <c r="V648" s="33">
        <f>IFERROR(VLOOKUP(T648,Materiaal!$A$2:$C$22559,3,FALSE)*U648,0)</f>
        <v>0</v>
      </c>
      <c r="W648" s="293"/>
      <c r="X648" s="294"/>
      <c r="Y648" s="33"/>
      <c r="Z648" s="293"/>
      <c r="AA648" s="294"/>
      <c r="AB648" s="33"/>
    </row>
    <row r="649" spans="1:28" ht="14.45" hidden="1" outlineLevel="1">
      <c r="A649" s="29" t="s">
        <v>5881</v>
      </c>
      <c r="B649" s="29" t="s">
        <v>5782</v>
      </c>
      <c r="C649" s="256">
        <f t="shared" si="4"/>
        <v>89.438399999999987</v>
      </c>
      <c r="D649" s="32">
        <v>30</v>
      </c>
      <c r="E649" s="257" t="s">
        <v>5493</v>
      </c>
      <c r="F649" s="35">
        <v>1</v>
      </c>
      <c r="G649" s="33">
        <f>IFERROR(VLOOKUP(E649,Materiaal!$A$2:$C$25052,3,FALSE)*F649,0)</f>
        <v>1.0751999999999999</v>
      </c>
      <c r="H649" s="257">
        <v>78774</v>
      </c>
      <c r="I649" s="284">
        <v>1.2</v>
      </c>
      <c r="J649" s="33">
        <f>IFERROR(VLOOKUP(H649,Materiaal!$A$2:$C$25052,3,FALSE)*I649,0)</f>
        <v>84.551999999999992</v>
      </c>
      <c r="K649" s="34" t="s">
        <v>5787</v>
      </c>
      <c r="L649" s="35">
        <v>1</v>
      </c>
      <c r="M649" s="33">
        <f>IFERROR(VLOOKUP(K649,Materiaal!$A$2:$C$25052,3,FALSE)*L649,0)</f>
        <v>2.8111999999999999</v>
      </c>
      <c r="N649" s="34"/>
      <c r="O649" s="35"/>
      <c r="P649" s="33">
        <f>IFERROR(VLOOKUP(N649,Materiaal!$A$2:$C$25052,3,FALSE)*O649,0)</f>
        <v>0</v>
      </c>
      <c r="Q649" s="34" t="s">
        <v>5335</v>
      </c>
      <c r="R649" s="35">
        <v>1</v>
      </c>
      <c r="S649" s="33">
        <f>IFERROR(VLOOKUP(Q649,Materiaal!$A$2:$C$25052,3,FALSE)*R649,0)</f>
        <v>1</v>
      </c>
      <c r="T649" s="34"/>
      <c r="U649" s="35"/>
      <c r="V649" s="33">
        <f>IFERROR(VLOOKUP(T649,Materiaal!$A$2:$C$22559,3,FALSE)*U649,0)</f>
        <v>0</v>
      </c>
      <c r="W649" s="293"/>
      <c r="X649" s="294"/>
      <c r="Y649" s="33"/>
      <c r="Z649" s="293"/>
      <c r="AA649" s="294"/>
      <c r="AB649" s="33"/>
    </row>
    <row r="650" spans="1:28" ht="14.45" hidden="1" outlineLevel="1">
      <c r="A650" s="29" t="s">
        <v>5882</v>
      </c>
      <c r="B650" s="29" t="s">
        <v>5784</v>
      </c>
      <c r="C650" s="256">
        <f t="shared" si="4"/>
        <v>58.750080000000004</v>
      </c>
      <c r="D650" s="32">
        <v>30</v>
      </c>
      <c r="E650" s="257" t="s">
        <v>5493</v>
      </c>
      <c r="F650" s="35">
        <v>1</v>
      </c>
      <c r="G650" s="33">
        <f>IFERROR(VLOOKUP(E650,Materiaal!$A$2:$C$25052,3,FALSE)*F650,0)</f>
        <v>1.0751999999999999</v>
      </c>
      <c r="H650" s="257">
        <v>78778</v>
      </c>
      <c r="I650" s="284">
        <v>1.2</v>
      </c>
      <c r="J650" s="33">
        <f>IFERROR(VLOOKUP(H650,Materiaal!$A$2:$C$25052,3,FALSE)*I650,0)</f>
        <v>53.863680000000002</v>
      </c>
      <c r="K650" s="34" t="s">
        <v>5787</v>
      </c>
      <c r="L650" s="35">
        <v>1</v>
      </c>
      <c r="M650" s="33">
        <f>IFERROR(VLOOKUP(K650,Materiaal!$A$2:$C$25052,3,FALSE)*L650,0)</f>
        <v>2.8111999999999999</v>
      </c>
      <c r="N650" s="34"/>
      <c r="O650" s="35"/>
      <c r="P650" s="33">
        <f>IFERROR(VLOOKUP(N650,Materiaal!$A$2:$C$25052,3,FALSE)*O650,0)</f>
        <v>0</v>
      </c>
      <c r="Q650" s="34" t="s">
        <v>5335</v>
      </c>
      <c r="R650" s="35">
        <v>1</v>
      </c>
      <c r="S650" s="33">
        <f>IFERROR(VLOOKUP(Q650,Materiaal!$A$2:$C$25052,3,FALSE)*R650,0)</f>
        <v>1</v>
      </c>
      <c r="T650" s="34"/>
      <c r="U650" s="35"/>
      <c r="V650" s="33">
        <f>IFERROR(VLOOKUP(T650,Materiaal!$A$2:$C$22559,3,FALSE)*U650,0)</f>
        <v>0</v>
      </c>
      <c r="W650" s="293"/>
      <c r="X650" s="294"/>
      <c r="Y650" s="33"/>
      <c r="Z650" s="293"/>
      <c r="AA650" s="294"/>
      <c r="AB650" s="33"/>
    </row>
    <row r="651" spans="1:28" ht="14.45" hidden="1" outlineLevel="1">
      <c r="A651" s="29"/>
      <c r="B651" s="29"/>
      <c r="C651" s="256">
        <f t="shared" si="4"/>
        <v>0</v>
      </c>
      <c r="D651" s="32"/>
      <c r="E651" s="34"/>
      <c r="F651" s="35"/>
      <c r="G651" s="33">
        <f>IFERROR(VLOOKUP(E651,Materiaal!$A$2:$C$25052,3,FALSE)*F651,0)</f>
        <v>0</v>
      </c>
      <c r="H651" s="34"/>
      <c r="I651" s="35"/>
      <c r="J651" s="33">
        <f>IFERROR(VLOOKUP(H651,Materiaal!$A$2:$C$25052,3,FALSE)*I651,0)</f>
        <v>0</v>
      </c>
      <c r="K651" s="34"/>
      <c r="L651" s="35"/>
      <c r="M651" s="33">
        <f>IFERROR(VLOOKUP(K651,Materiaal!$A$2:$C$25052,3,FALSE)*L651,0)</f>
        <v>0</v>
      </c>
      <c r="N651" s="34"/>
      <c r="O651" s="35"/>
      <c r="P651" s="33">
        <f>IFERROR(VLOOKUP(N651,Materiaal!$A$2:$C$25052,3,FALSE)*O651,0)</f>
        <v>0</v>
      </c>
      <c r="Q651" s="34"/>
      <c r="R651" s="35"/>
      <c r="S651" s="33">
        <f>IFERROR(VLOOKUP(Q651,Materiaal!$A$2:$C$25052,3,FALSE)*R651,0)</f>
        <v>0</v>
      </c>
      <c r="T651" s="34"/>
      <c r="U651" s="35"/>
      <c r="V651" s="33">
        <f>IFERROR(VLOOKUP(T651,Materiaal!$A$2:$C$26556,3,FALSE)*U651,0)</f>
        <v>0</v>
      </c>
      <c r="W651" s="293"/>
      <c r="X651" s="294"/>
      <c r="Y651" s="33"/>
      <c r="Z651" s="293"/>
      <c r="AA651" s="294"/>
      <c r="AB651" s="33"/>
    </row>
    <row r="652" spans="1:28" ht="14.45" collapsed="1">
      <c r="A652" s="29"/>
      <c r="B652" s="29"/>
      <c r="C652" s="256">
        <f t="shared" ref="C652:C715" si="5">SUM(G652,J652,M652,P652,S652,V652,Y652,AB652)</f>
        <v>0</v>
      </c>
      <c r="D652" s="32"/>
      <c r="E652" s="34"/>
      <c r="F652" s="35"/>
      <c r="G652" s="33">
        <f>IFERROR(VLOOKUP(E652,Materiaal!$A$2:$C$25052,3,FALSE)*F652,0)</f>
        <v>0</v>
      </c>
      <c r="H652" s="34"/>
      <c r="I652" s="35"/>
      <c r="J652" s="33">
        <f>IFERROR(VLOOKUP(H652,Materiaal!$A$2:$C$25052,3,FALSE)*I652,0)</f>
        <v>0</v>
      </c>
      <c r="K652" s="34"/>
      <c r="L652" s="35"/>
      <c r="M652" s="33">
        <f>IFERROR(VLOOKUP(K652,Materiaal!$A$2:$C$25052,3,FALSE)*L652,0)</f>
        <v>0</v>
      </c>
      <c r="N652" s="34"/>
      <c r="O652" s="35"/>
      <c r="P652" s="33">
        <f>IFERROR(VLOOKUP(N652,Materiaal!$A$2:$C$25052,3,FALSE)*O652,0)</f>
        <v>0</v>
      </c>
      <c r="Q652" s="34"/>
      <c r="R652" s="35"/>
      <c r="S652" s="33">
        <f>IFERROR(VLOOKUP(Q652,Materiaal!$A$2:$C$25052,3,FALSE)*R652,0)</f>
        <v>0</v>
      </c>
      <c r="T652" s="34"/>
      <c r="U652" s="35"/>
      <c r="V652" s="33">
        <f>IFERROR(VLOOKUP(T652,Materiaal!$A$2:$C$26556,3,FALSE)*U652,0)</f>
        <v>0</v>
      </c>
      <c r="W652" s="293"/>
      <c r="X652" s="294"/>
      <c r="Y652" s="33"/>
      <c r="Z652" s="293"/>
      <c r="AA652" s="294"/>
      <c r="AB652" s="33"/>
    </row>
    <row r="653" spans="1:28" ht="14.45">
      <c r="A653" s="29"/>
      <c r="B653" s="30" t="s">
        <v>5883</v>
      </c>
      <c r="C653" s="256">
        <f t="shared" si="5"/>
        <v>0</v>
      </c>
      <c r="D653" s="32"/>
      <c r="E653" s="34"/>
      <c r="F653" s="35"/>
      <c r="G653" s="33">
        <f>IFERROR(VLOOKUP(E653,Materiaal!$A$2:$C$25052,3,FALSE)*F653,0)</f>
        <v>0</v>
      </c>
      <c r="H653" s="34"/>
      <c r="I653" s="35"/>
      <c r="J653" s="33">
        <f>IFERROR(VLOOKUP(H653,Materiaal!$A$2:$C$25052,3,FALSE)*I653,0)</f>
        <v>0</v>
      </c>
      <c r="K653" s="34"/>
      <c r="L653" s="35"/>
      <c r="M653" s="33">
        <f>IFERROR(VLOOKUP(K653,Materiaal!$A$2:$C$25052,3,FALSE)*L653,0)</f>
        <v>0</v>
      </c>
      <c r="N653" s="34"/>
      <c r="O653" s="35"/>
      <c r="P653" s="33">
        <f>IFERROR(VLOOKUP(N653,Materiaal!$A$2:$C$25052,3,FALSE)*O653,0)</f>
        <v>0</v>
      </c>
      <c r="Q653" s="34"/>
      <c r="R653" s="35"/>
      <c r="S653" s="33">
        <f>IFERROR(VLOOKUP(Q653,Materiaal!$A$2:$C$25052,3,FALSE)*R653,0)</f>
        <v>0</v>
      </c>
      <c r="T653" s="34"/>
      <c r="U653" s="35"/>
      <c r="V653" s="33">
        <f>IFERROR(VLOOKUP(T653,Materiaal!$A$2:$C$26556,3,FALSE)*U653,0)</f>
        <v>0</v>
      </c>
      <c r="W653" s="293"/>
      <c r="X653" s="294"/>
      <c r="Y653" s="33"/>
      <c r="Z653" s="293"/>
      <c r="AA653" s="294"/>
      <c r="AB653" s="33"/>
    </row>
    <row r="654" spans="1:28" ht="14.45" hidden="1" outlineLevel="1">
      <c r="A654" s="29" t="s">
        <v>5884</v>
      </c>
      <c r="B654" s="29" t="s">
        <v>5885</v>
      </c>
      <c r="C654" s="256">
        <f t="shared" si="5"/>
        <v>11.7392</v>
      </c>
      <c r="D654" s="32">
        <v>20</v>
      </c>
      <c r="E654" s="34" t="s">
        <v>5332</v>
      </c>
      <c r="F654" s="35">
        <v>1</v>
      </c>
      <c r="G654" s="33">
        <f>IFERROR(VLOOKUP(E654,Materiaal!$A$2:$C$25052,3,FALSE)*F654,0)</f>
        <v>3.7911999999999999</v>
      </c>
      <c r="H654" s="34" t="s">
        <v>5886</v>
      </c>
      <c r="I654" s="35">
        <v>1</v>
      </c>
      <c r="J654" s="33">
        <f>IFERROR(VLOOKUP(H654,Materiaal!$A$2:$C$25052,3,FALSE)*I654,0)</f>
        <v>3.774</v>
      </c>
      <c r="K654" s="34" t="s">
        <v>5887</v>
      </c>
      <c r="L654" s="35">
        <v>1</v>
      </c>
      <c r="M654" s="33">
        <f>IFERROR(VLOOKUP(K654,Materiaal!$A$2:$C$25052,3,FALSE)*L654,0)</f>
        <v>3.1739999999999999</v>
      </c>
      <c r="N654" s="34"/>
      <c r="O654" s="35"/>
      <c r="P654" s="33">
        <f>IFERROR(VLOOKUP(N654,Materiaal!$A$2:$C$25052,3,FALSE)*O654,0)</f>
        <v>0</v>
      </c>
      <c r="Q654" s="34" t="s">
        <v>5335</v>
      </c>
      <c r="R654" s="35">
        <v>1</v>
      </c>
      <c r="S654" s="33">
        <f>IFERROR(VLOOKUP(Q654,Materiaal!$A$2:$C$25052,3,FALSE)*R654,0)</f>
        <v>1</v>
      </c>
      <c r="T654" s="34"/>
      <c r="U654" s="35"/>
      <c r="V654" s="33">
        <f>IFERROR(VLOOKUP(T654,Materiaal!$A$2:$C$26556,3,FALSE)*U654,0)</f>
        <v>0</v>
      </c>
      <c r="W654" s="293"/>
      <c r="X654" s="294"/>
      <c r="Y654" s="33"/>
      <c r="Z654" s="293"/>
      <c r="AA654" s="294"/>
      <c r="AB654" s="33"/>
    </row>
    <row r="655" spans="1:28" ht="14.45" hidden="1" outlineLevel="1">
      <c r="A655" s="29" t="s">
        <v>5888</v>
      </c>
      <c r="B655" s="29" t="s">
        <v>5889</v>
      </c>
      <c r="C655" s="256">
        <f t="shared" si="5"/>
        <v>24.1144</v>
      </c>
      <c r="D655" s="32">
        <v>25</v>
      </c>
      <c r="E655" s="34" t="s">
        <v>5332</v>
      </c>
      <c r="F655" s="35">
        <v>2</v>
      </c>
      <c r="G655" s="33">
        <f>IFERROR(VLOOKUP(E655,Materiaal!$A$2:$C$25052,3,FALSE)*F655,0)</f>
        <v>7.5823999999999998</v>
      </c>
      <c r="H655" s="34" t="s">
        <v>5886</v>
      </c>
      <c r="I655" s="35">
        <v>2</v>
      </c>
      <c r="J655" s="33">
        <f>IFERROR(VLOOKUP(H655,Materiaal!$A$2:$C$25052,3,FALSE)*I655,0)</f>
        <v>7.548</v>
      </c>
      <c r="K655" s="34" t="s">
        <v>5890</v>
      </c>
      <c r="L655" s="35">
        <v>1</v>
      </c>
      <c r="M655" s="33">
        <f>IFERROR(VLOOKUP(K655,Materiaal!$A$2:$C$25052,3,FALSE)*L655,0)</f>
        <v>6.984</v>
      </c>
      <c r="N655" s="34"/>
      <c r="O655" s="35"/>
      <c r="P655" s="33">
        <f>IFERROR(VLOOKUP(N655,Materiaal!$A$2:$C$25052,3,FALSE)*O655,0)</f>
        <v>0</v>
      </c>
      <c r="Q655" s="34" t="s">
        <v>5335</v>
      </c>
      <c r="R655" s="35">
        <v>2</v>
      </c>
      <c r="S655" s="33">
        <f>IFERROR(VLOOKUP(Q655,Materiaal!$A$2:$C$25052,3,FALSE)*R655,0)</f>
        <v>2</v>
      </c>
      <c r="T655" s="34"/>
      <c r="U655" s="35"/>
      <c r="V655" s="33">
        <f>IFERROR(VLOOKUP(T655,Materiaal!$A$2:$C$26556,3,FALSE)*U655,0)</f>
        <v>0</v>
      </c>
      <c r="W655" s="293"/>
      <c r="X655" s="294"/>
      <c r="Y655" s="33"/>
      <c r="Z655" s="293"/>
      <c r="AA655" s="294"/>
      <c r="AB655" s="33"/>
    </row>
    <row r="656" spans="1:28" ht="14.45" hidden="1" outlineLevel="1">
      <c r="A656" s="29" t="s">
        <v>5891</v>
      </c>
      <c r="B656" s="29" t="s">
        <v>5892</v>
      </c>
      <c r="C656" s="256">
        <f t="shared" si="5"/>
        <v>37.221599999999995</v>
      </c>
      <c r="D656" s="32">
        <v>25</v>
      </c>
      <c r="E656" s="34" t="s">
        <v>5332</v>
      </c>
      <c r="F656" s="35">
        <v>3</v>
      </c>
      <c r="G656" s="33">
        <f>IFERROR(VLOOKUP(E656,Materiaal!$A$2:$C$25052,3,FALSE)*F656,0)</f>
        <v>11.3736</v>
      </c>
      <c r="H656" s="34" t="s">
        <v>5886</v>
      </c>
      <c r="I656" s="35">
        <v>3</v>
      </c>
      <c r="J656" s="33">
        <f>IFERROR(VLOOKUP(H656,Materiaal!$A$2:$C$25052,3,FALSE)*I656,0)</f>
        <v>11.321999999999999</v>
      </c>
      <c r="K656" s="34" t="s">
        <v>5893</v>
      </c>
      <c r="L656" s="35">
        <v>1</v>
      </c>
      <c r="M656" s="33">
        <f>IFERROR(VLOOKUP(K656,Materiaal!$A$2:$C$25052,3,FALSE)*L656,0)</f>
        <v>11.526</v>
      </c>
      <c r="N656" s="34"/>
      <c r="O656" s="35"/>
      <c r="P656" s="33">
        <f>IFERROR(VLOOKUP(N656,Materiaal!$A$2:$C$25052,3,FALSE)*O656,0)</f>
        <v>0</v>
      </c>
      <c r="Q656" s="34" t="s">
        <v>5335</v>
      </c>
      <c r="R656" s="35">
        <v>3</v>
      </c>
      <c r="S656" s="33">
        <f>IFERROR(VLOOKUP(Q656,Materiaal!$A$2:$C$25052,3,FALSE)*R656,0)</f>
        <v>3</v>
      </c>
      <c r="T656" s="34"/>
      <c r="U656" s="35"/>
      <c r="V656" s="33">
        <f>IFERROR(VLOOKUP(T656,Materiaal!$A$2:$C$26556,3,FALSE)*U656,0)</f>
        <v>0</v>
      </c>
      <c r="W656" s="293"/>
      <c r="X656" s="294"/>
      <c r="Y656" s="33"/>
      <c r="Z656" s="293"/>
      <c r="AA656" s="294"/>
      <c r="AB656" s="33"/>
    </row>
    <row r="657" spans="1:28" ht="14.45" hidden="1" outlineLevel="1">
      <c r="A657" s="29" t="s">
        <v>5894</v>
      </c>
      <c r="B657" s="29" t="s">
        <v>5895</v>
      </c>
      <c r="C657" s="256">
        <f t="shared" si="5"/>
        <v>50.766800000000003</v>
      </c>
      <c r="D657" s="32">
        <v>30</v>
      </c>
      <c r="E657" s="34" t="s">
        <v>5332</v>
      </c>
      <c r="F657" s="35">
        <v>4</v>
      </c>
      <c r="G657" s="33">
        <f>IFERROR(VLOOKUP(E657,Materiaal!$A$2:$C$25052,3,FALSE)*F657,0)</f>
        <v>15.1648</v>
      </c>
      <c r="H657" s="34" t="s">
        <v>5886</v>
      </c>
      <c r="I657" s="35">
        <v>4</v>
      </c>
      <c r="J657" s="33">
        <f>IFERROR(VLOOKUP(H657,Materiaal!$A$2:$C$25052,3,FALSE)*I657,0)</f>
        <v>15.096</v>
      </c>
      <c r="K657" s="34" t="s">
        <v>5896</v>
      </c>
      <c r="L657" s="35">
        <v>1</v>
      </c>
      <c r="M657" s="33">
        <f>IFERROR(VLOOKUP(K657,Materiaal!$A$2:$C$25052,3,FALSE)*L657,0)</f>
        <v>16.506</v>
      </c>
      <c r="N657" s="34"/>
      <c r="O657" s="35"/>
      <c r="P657" s="33">
        <f>IFERROR(VLOOKUP(N657,Materiaal!$A$2:$C$25052,3,FALSE)*O657,0)</f>
        <v>0</v>
      </c>
      <c r="Q657" s="34" t="s">
        <v>5335</v>
      </c>
      <c r="R657" s="35">
        <v>4</v>
      </c>
      <c r="S657" s="33">
        <f>IFERROR(VLOOKUP(Q657,Materiaal!$A$2:$C$25052,3,FALSE)*R657,0)</f>
        <v>4</v>
      </c>
      <c r="T657" s="34"/>
      <c r="U657" s="35"/>
      <c r="V657" s="33">
        <f>IFERROR(VLOOKUP(T657,Materiaal!$A$2:$C$26556,3,FALSE)*U657,0)</f>
        <v>0</v>
      </c>
      <c r="W657" s="293"/>
      <c r="X657" s="294"/>
      <c r="Y657" s="33"/>
      <c r="Z657" s="293"/>
      <c r="AA657" s="294"/>
      <c r="AB657" s="33"/>
    </row>
    <row r="658" spans="1:28" ht="14.45" hidden="1" outlineLevel="1">
      <c r="A658" s="29" t="s">
        <v>5897</v>
      </c>
      <c r="B658" s="29" t="s">
        <v>5345</v>
      </c>
      <c r="C658" s="256">
        <f t="shared" si="5"/>
        <v>9.533199999999999</v>
      </c>
      <c r="D658" s="32">
        <v>20</v>
      </c>
      <c r="E658" s="34" t="s">
        <v>5332</v>
      </c>
      <c r="F658" s="35">
        <v>1</v>
      </c>
      <c r="G658" s="33">
        <f>IFERROR(VLOOKUP(E658,Materiaal!$A$2:$C$25052,3,FALSE)*F658,0)</f>
        <v>3.7911999999999999</v>
      </c>
      <c r="H658" s="34" t="s">
        <v>5346</v>
      </c>
      <c r="I658" s="35">
        <v>1</v>
      </c>
      <c r="J658" s="33">
        <f>IFERROR(VLOOKUP(H658,Materiaal!$A$2:$C$25052,3,FALSE)*I658,0)</f>
        <v>1.5680000000000001</v>
      </c>
      <c r="K658" s="34" t="s">
        <v>5887</v>
      </c>
      <c r="L658" s="35">
        <v>1</v>
      </c>
      <c r="M658" s="33">
        <f>IFERROR(VLOOKUP(K658,Materiaal!$A$2:$C$25052,3,FALSE)*L658,0)</f>
        <v>3.1739999999999999</v>
      </c>
      <c r="N658" s="34"/>
      <c r="O658" s="35"/>
      <c r="P658" s="33">
        <f>IFERROR(VLOOKUP(N658,Materiaal!$A$2:$C$25052,3,FALSE)*O658,0)</f>
        <v>0</v>
      </c>
      <c r="Q658" s="34" t="s">
        <v>5335</v>
      </c>
      <c r="R658" s="35">
        <v>1</v>
      </c>
      <c r="S658" s="33">
        <f>IFERROR(VLOOKUP(Q658,Materiaal!$A$2:$C$25052,3,FALSE)*R658,0)</f>
        <v>1</v>
      </c>
      <c r="T658" s="34"/>
      <c r="U658" s="35"/>
      <c r="V658" s="33">
        <f>IFERROR(VLOOKUP(T658,Materiaal!$A$2:$C$26556,3,FALSE)*U658,0)</f>
        <v>0</v>
      </c>
      <c r="W658" s="293"/>
      <c r="X658" s="294"/>
      <c r="Y658" s="33"/>
      <c r="Z658" s="293"/>
      <c r="AA658" s="294"/>
      <c r="AB658" s="33"/>
    </row>
    <row r="659" spans="1:28" ht="14.45" hidden="1" outlineLevel="1">
      <c r="A659" s="29" t="s">
        <v>5898</v>
      </c>
      <c r="B659" s="29" t="s">
        <v>5899</v>
      </c>
      <c r="C659" s="256">
        <f t="shared" si="5"/>
        <v>19.702399999999997</v>
      </c>
      <c r="D659" s="32">
        <v>25</v>
      </c>
      <c r="E659" s="34" t="s">
        <v>5332</v>
      </c>
      <c r="F659" s="35">
        <v>2</v>
      </c>
      <c r="G659" s="33">
        <f>IFERROR(VLOOKUP(E659,Materiaal!$A$2:$C$25052,3,FALSE)*F659,0)</f>
        <v>7.5823999999999998</v>
      </c>
      <c r="H659" s="34" t="s">
        <v>5346</v>
      </c>
      <c r="I659" s="35">
        <v>2</v>
      </c>
      <c r="J659" s="33">
        <f>IFERROR(VLOOKUP(H659,Materiaal!$A$2:$C$25052,3,FALSE)*I659,0)</f>
        <v>3.1360000000000001</v>
      </c>
      <c r="K659" s="34" t="s">
        <v>5890</v>
      </c>
      <c r="L659" s="35">
        <v>1</v>
      </c>
      <c r="M659" s="33">
        <f>IFERROR(VLOOKUP(K659,Materiaal!$A$2:$C$25052,3,FALSE)*L659,0)</f>
        <v>6.984</v>
      </c>
      <c r="N659" s="34"/>
      <c r="O659" s="35"/>
      <c r="P659" s="33">
        <f>IFERROR(VLOOKUP(N659,Materiaal!$A$2:$C$25052,3,FALSE)*O659,0)</f>
        <v>0</v>
      </c>
      <c r="Q659" s="34" t="s">
        <v>5335</v>
      </c>
      <c r="R659" s="35">
        <v>2</v>
      </c>
      <c r="S659" s="33">
        <f>IFERROR(VLOOKUP(Q659,Materiaal!$A$2:$C$25052,3,FALSE)*R659,0)</f>
        <v>2</v>
      </c>
      <c r="T659" s="34"/>
      <c r="U659" s="35"/>
      <c r="V659" s="33">
        <f>IFERROR(VLOOKUP(T659,Materiaal!$A$2:$C$26556,3,FALSE)*U659,0)</f>
        <v>0</v>
      </c>
      <c r="W659" s="293"/>
      <c r="X659" s="294"/>
      <c r="Y659" s="33"/>
      <c r="Z659" s="293"/>
      <c r="AA659" s="294"/>
      <c r="AB659" s="33"/>
    </row>
    <row r="660" spans="1:28" ht="14.45" hidden="1" outlineLevel="1">
      <c r="A660" s="29" t="s">
        <v>5900</v>
      </c>
      <c r="B660" s="29" t="s">
        <v>5901</v>
      </c>
      <c r="C660" s="256">
        <f t="shared" si="5"/>
        <v>30.6036</v>
      </c>
      <c r="D660" s="32">
        <v>25</v>
      </c>
      <c r="E660" s="34" t="s">
        <v>5332</v>
      </c>
      <c r="F660" s="35">
        <v>3</v>
      </c>
      <c r="G660" s="33">
        <f>IFERROR(VLOOKUP(E660,Materiaal!$A$2:$C$25052,3,FALSE)*F660,0)</f>
        <v>11.3736</v>
      </c>
      <c r="H660" s="34" t="s">
        <v>5346</v>
      </c>
      <c r="I660" s="35">
        <v>3</v>
      </c>
      <c r="J660" s="33">
        <f>IFERROR(VLOOKUP(H660,Materiaal!$A$2:$C$25052,3,FALSE)*I660,0)</f>
        <v>4.7040000000000006</v>
      </c>
      <c r="K660" s="34" t="s">
        <v>5893</v>
      </c>
      <c r="L660" s="35">
        <v>1</v>
      </c>
      <c r="M660" s="33">
        <f>IFERROR(VLOOKUP(K660,Materiaal!$A$2:$C$25052,3,FALSE)*L660,0)</f>
        <v>11.526</v>
      </c>
      <c r="N660" s="34"/>
      <c r="O660" s="35"/>
      <c r="P660" s="33">
        <f>IFERROR(VLOOKUP(N660,Materiaal!$A$2:$C$25052,3,FALSE)*O660,0)</f>
        <v>0</v>
      </c>
      <c r="Q660" s="34" t="s">
        <v>5335</v>
      </c>
      <c r="R660" s="35">
        <v>3</v>
      </c>
      <c r="S660" s="33">
        <f>IFERROR(VLOOKUP(Q660,Materiaal!$A$2:$C$25052,3,FALSE)*R660,0)</f>
        <v>3</v>
      </c>
      <c r="T660" s="34"/>
      <c r="U660" s="35"/>
      <c r="V660" s="33">
        <f>IFERROR(VLOOKUP(T660,Materiaal!$A$2:$C$26556,3,FALSE)*U660,0)</f>
        <v>0</v>
      </c>
      <c r="W660" s="293"/>
      <c r="X660" s="294"/>
      <c r="Y660" s="33"/>
      <c r="Z660" s="293"/>
      <c r="AA660" s="294"/>
      <c r="AB660" s="33"/>
    </row>
    <row r="661" spans="1:28" ht="9" hidden="1" customHeight="1" outlineLevel="1">
      <c r="A661" s="29" t="s">
        <v>5902</v>
      </c>
      <c r="B661" s="29" t="s">
        <v>5903</v>
      </c>
      <c r="C661" s="256">
        <f t="shared" si="5"/>
        <v>41.942799999999998</v>
      </c>
      <c r="D661" s="32">
        <v>30</v>
      </c>
      <c r="E661" s="34" t="s">
        <v>5332</v>
      </c>
      <c r="F661" s="35">
        <v>4</v>
      </c>
      <c r="G661" s="33">
        <f>IFERROR(VLOOKUP(E661,Materiaal!$A$2:$C$25052,3,FALSE)*F661,0)</f>
        <v>15.1648</v>
      </c>
      <c r="H661" s="34" t="s">
        <v>5346</v>
      </c>
      <c r="I661" s="35">
        <v>4</v>
      </c>
      <c r="J661" s="33">
        <f>IFERROR(VLOOKUP(H661,Materiaal!$A$2:$C$25052,3,FALSE)*I661,0)</f>
        <v>6.2720000000000002</v>
      </c>
      <c r="K661" s="34" t="s">
        <v>5896</v>
      </c>
      <c r="L661" s="35">
        <v>1</v>
      </c>
      <c r="M661" s="33">
        <f>IFERROR(VLOOKUP(K661,Materiaal!$A$2:$C$25052,3,FALSE)*L661,0)</f>
        <v>16.506</v>
      </c>
      <c r="N661" s="34"/>
      <c r="O661" s="35"/>
      <c r="P661" s="33">
        <f>IFERROR(VLOOKUP(N661,Materiaal!$A$2:$C$25052,3,FALSE)*O661,0)</f>
        <v>0</v>
      </c>
      <c r="Q661" s="34" t="s">
        <v>5335</v>
      </c>
      <c r="R661" s="35">
        <v>4</v>
      </c>
      <c r="S661" s="33">
        <f>IFERROR(VLOOKUP(Q661,Materiaal!$A$2:$C$25052,3,FALSE)*R661,0)</f>
        <v>4</v>
      </c>
      <c r="T661" s="34"/>
      <c r="U661" s="35"/>
      <c r="V661" s="33">
        <f>IFERROR(VLOOKUP(T661,Materiaal!$A$2:$C$26556,3,FALSE)*U661,0)</f>
        <v>0</v>
      </c>
      <c r="W661" s="293"/>
      <c r="X661" s="294"/>
      <c r="Y661" s="33"/>
      <c r="Z661" s="293"/>
      <c r="AA661" s="294"/>
      <c r="AB661" s="33"/>
    </row>
    <row r="662" spans="1:28" ht="14.45" hidden="1" outlineLevel="1">
      <c r="A662" s="29" t="s">
        <v>5796</v>
      </c>
      <c r="B662" s="29" t="s">
        <v>5904</v>
      </c>
      <c r="C662" s="256">
        <f t="shared" si="5"/>
        <v>22.999600000000001</v>
      </c>
      <c r="D662" s="32">
        <v>20</v>
      </c>
      <c r="E662" s="34" t="s">
        <v>5355</v>
      </c>
      <c r="F662" s="35">
        <v>1</v>
      </c>
      <c r="G662" s="33">
        <f>IFERROR(VLOOKUP(E662,Materiaal!$A$2:$C$25052,3,FALSE)*F662,0)</f>
        <v>11.2392</v>
      </c>
      <c r="H662" s="34" t="s">
        <v>5905</v>
      </c>
      <c r="I662" s="35">
        <v>1</v>
      </c>
      <c r="J662" s="33">
        <f>IFERROR(VLOOKUP(H662,Materiaal!$A$2:$C$25052,3,FALSE)*I662,0)</f>
        <v>4.1760000000000002</v>
      </c>
      <c r="K662" s="34" t="s">
        <v>5887</v>
      </c>
      <c r="L662" s="35">
        <v>1</v>
      </c>
      <c r="M662" s="33">
        <f>IFERROR(VLOOKUP(K662,Materiaal!$A$2:$C$25052,3,FALSE)*L662,0)</f>
        <v>3.1739999999999999</v>
      </c>
      <c r="N662" s="34" t="s">
        <v>5357</v>
      </c>
      <c r="O662" s="35">
        <v>1</v>
      </c>
      <c r="P662" s="33">
        <f>IFERROR(VLOOKUP(N662,Materiaal!$A$2:$C$25052,3,FALSE)*O662,0)</f>
        <v>3.4104000000000001</v>
      </c>
      <c r="Q662" s="34" t="s">
        <v>5335</v>
      </c>
      <c r="R662" s="35">
        <v>1</v>
      </c>
      <c r="S662" s="33">
        <f>IFERROR(VLOOKUP(Q662,Materiaal!$A$2:$C$25052,3,FALSE)*R662,0)</f>
        <v>1</v>
      </c>
      <c r="T662" s="34"/>
      <c r="U662" s="35"/>
      <c r="V662" s="33">
        <f>IFERROR(VLOOKUP(T662,Materiaal!$A$2:$C$26556,3,FALSE)*U662,0)</f>
        <v>0</v>
      </c>
      <c r="W662" s="293"/>
      <c r="X662" s="294"/>
      <c r="Y662" s="33"/>
      <c r="Z662" s="293"/>
      <c r="AA662" s="294"/>
      <c r="AB662" s="33"/>
    </row>
    <row r="663" spans="1:28" ht="14.45" hidden="1" outlineLevel="1">
      <c r="A663" s="29" t="s">
        <v>5798</v>
      </c>
      <c r="B663" s="29" t="s">
        <v>5906</v>
      </c>
      <c r="C663" s="256">
        <f t="shared" si="5"/>
        <v>46.635199999999998</v>
      </c>
      <c r="D663" s="32">
        <v>25</v>
      </c>
      <c r="E663" s="34" t="s">
        <v>5355</v>
      </c>
      <c r="F663" s="35">
        <v>2</v>
      </c>
      <c r="G663" s="33">
        <f>IFERROR(VLOOKUP(E663,Materiaal!$A$2:$C$25052,3,FALSE)*F663,0)</f>
        <v>22.478400000000001</v>
      </c>
      <c r="H663" s="34" t="s">
        <v>5905</v>
      </c>
      <c r="I663" s="35">
        <v>2</v>
      </c>
      <c r="J663" s="33">
        <f>IFERROR(VLOOKUP(H663,Materiaal!$A$2:$C$25052,3,FALSE)*I663,0)</f>
        <v>8.3520000000000003</v>
      </c>
      <c r="K663" s="34" t="s">
        <v>5890</v>
      </c>
      <c r="L663" s="35">
        <v>1</v>
      </c>
      <c r="M663" s="33">
        <f>IFERROR(VLOOKUP(K663,Materiaal!$A$2:$C$25052,3,FALSE)*L663,0)</f>
        <v>6.984</v>
      </c>
      <c r="N663" s="34" t="s">
        <v>5357</v>
      </c>
      <c r="O663" s="35">
        <v>2</v>
      </c>
      <c r="P663" s="33">
        <f>IFERROR(VLOOKUP(N663,Materiaal!$A$2:$C$25052,3,FALSE)*O663,0)</f>
        <v>6.8208000000000002</v>
      </c>
      <c r="Q663" s="34" t="s">
        <v>5335</v>
      </c>
      <c r="R663" s="35">
        <v>2</v>
      </c>
      <c r="S663" s="33">
        <f>IFERROR(VLOOKUP(Q663,Materiaal!$A$2:$C$25052,3,FALSE)*R663,0)</f>
        <v>2</v>
      </c>
      <c r="T663" s="34"/>
      <c r="U663" s="35"/>
      <c r="V663" s="33">
        <f>IFERROR(VLOOKUP(T663,Materiaal!$A$2:$C$26556,3,FALSE)*U663,0)</f>
        <v>0</v>
      </c>
      <c r="W663" s="293"/>
      <c r="X663" s="294"/>
      <c r="Y663" s="33"/>
      <c r="Z663" s="293"/>
      <c r="AA663" s="294"/>
      <c r="AB663" s="33"/>
    </row>
    <row r="664" spans="1:28" ht="14.45" hidden="1" outlineLevel="1">
      <c r="A664" s="29" t="s">
        <v>5800</v>
      </c>
      <c r="B664" s="29" t="s">
        <v>5907</v>
      </c>
      <c r="C664" s="256">
        <f t="shared" si="5"/>
        <v>71.002800000000008</v>
      </c>
      <c r="D664" s="32">
        <v>25</v>
      </c>
      <c r="E664" s="34" t="s">
        <v>5355</v>
      </c>
      <c r="F664" s="35">
        <v>3</v>
      </c>
      <c r="G664" s="33">
        <f>IFERROR(VLOOKUP(E664,Materiaal!$A$2:$C$25052,3,FALSE)*F664,0)</f>
        <v>33.717600000000004</v>
      </c>
      <c r="H664" s="34" t="s">
        <v>5905</v>
      </c>
      <c r="I664" s="35">
        <v>3</v>
      </c>
      <c r="J664" s="33">
        <f>IFERROR(VLOOKUP(H664,Materiaal!$A$2:$C$25052,3,FALSE)*I664,0)</f>
        <v>12.528</v>
      </c>
      <c r="K664" s="34" t="s">
        <v>5893</v>
      </c>
      <c r="L664" s="35">
        <v>1</v>
      </c>
      <c r="M664" s="33">
        <f>IFERROR(VLOOKUP(K664,Materiaal!$A$2:$C$25052,3,FALSE)*L664,0)</f>
        <v>11.526</v>
      </c>
      <c r="N664" s="34" t="s">
        <v>5357</v>
      </c>
      <c r="O664" s="35">
        <v>3</v>
      </c>
      <c r="P664" s="33">
        <f>IFERROR(VLOOKUP(N664,Materiaal!$A$2:$C$25052,3,FALSE)*O664,0)</f>
        <v>10.231200000000001</v>
      </c>
      <c r="Q664" s="34" t="s">
        <v>5335</v>
      </c>
      <c r="R664" s="35">
        <v>3</v>
      </c>
      <c r="S664" s="33">
        <f>IFERROR(VLOOKUP(Q664,Materiaal!$A$2:$C$25052,3,FALSE)*R664,0)</f>
        <v>3</v>
      </c>
      <c r="T664" s="34"/>
      <c r="U664" s="35"/>
      <c r="V664" s="33">
        <f>IFERROR(VLOOKUP(T664,Materiaal!$A$2:$C$26556,3,FALSE)*U664,0)</f>
        <v>0</v>
      </c>
      <c r="W664" s="293"/>
      <c r="X664" s="294"/>
      <c r="Y664" s="33"/>
      <c r="Z664" s="293"/>
      <c r="AA664" s="294"/>
      <c r="AB664" s="33"/>
    </row>
    <row r="665" spans="1:28" ht="14.45" hidden="1" outlineLevel="1">
      <c r="A665" s="29" t="s">
        <v>5802</v>
      </c>
      <c r="B665" s="29" t="s">
        <v>5908</v>
      </c>
      <c r="C665" s="256">
        <f t="shared" si="5"/>
        <v>95.808399999999992</v>
      </c>
      <c r="D665" s="32">
        <v>30</v>
      </c>
      <c r="E665" s="34" t="s">
        <v>5355</v>
      </c>
      <c r="F665" s="35">
        <v>4</v>
      </c>
      <c r="G665" s="33">
        <f>IFERROR(VLOOKUP(E665,Materiaal!$A$2:$C$25052,3,FALSE)*F665,0)</f>
        <v>44.956800000000001</v>
      </c>
      <c r="H665" s="34" t="s">
        <v>5905</v>
      </c>
      <c r="I665" s="35">
        <v>4</v>
      </c>
      <c r="J665" s="33">
        <f>IFERROR(VLOOKUP(H665,Materiaal!$A$2:$C$25052,3,FALSE)*I665,0)</f>
        <v>16.704000000000001</v>
      </c>
      <c r="K665" s="34" t="s">
        <v>5896</v>
      </c>
      <c r="L665" s="35">
        <v>1</v>
      </c>
      <c r="M665" s="33">
        <f>IFERROR(VLOOKUP(K665,Materiaal!$A$2:$C$25052,3,FALSE)*L665,0)</f>
        <v>16.506</v>
      </c>
      <c r="N665" s="34" t="s">
        <v>5357</v>
      </c>
      <c r="O665" s="35">
        <v>4</v>
      </c>
      <c r="P665" s="33">
        <f>IFERROR(VLOOKUP(N665,Materiaal!$A$2:$C$25052,3,FALSE)*O665,0)</f>
        <v>13.6416</v>
      </c>
      <c r="Q665" s="34" t="s">
        <v>5335</v>
      </c>
      <c r="R665" s="35">
        <v>4</v>
      </c>
      <c r="S665" s="33">
        <f>IFERROR(VLOOKUP(Q665,Materiaal!$A$2:$C$25052,3,FALSE)*R665,0)</f>
        <v>4</v>
      </c>
      <c r="T665" s="34"/>
      <c r="U665" s="35"/>
      <c r="V665" s="33">
        <f>IFERROR(VLOOKUP(T665,Materiaal!$A$2:$C$26556,3,FALSE)*U665,0)</f>
        <v>0</v>
      </c>
      <c r="W665" s="293"/>
      <c r="X665" s="294"/>
      <c r="Y665" s="33"/>
      <c r="Z665" s="293"/>
      <c r="AA665" s="294"/>
      <c r="AB665" s="33"/>
    </row>
    <row r="666" spans="1:28" ht="14.45" hidden="1" outlineLevel="1">
      <c r="A666" s="29"/>
      <c r="B666" s="29"/>
      <c r="C666" s="256">
        <f t="shared" si="5"/>
        <v>0</v>
      </c>
      <c r="D666" s="32"/>
      <c r="E666" s="34"/>
      <c r="F666" s="35"/>
      <c r="G666" s="33">
        <f>IFERROR(VLOOKUP(E666,Materiaal!$A$2:$C$25052,3,FALSE)*F666,0)</f>
        <v>0</v>
      </c>
      <c r="H666" s="34"/>
      <c r="I666" s="35"/>
      <c r="J666" s="33">
        <f>IFERROR(VLOOKUP(H666,Materiaal!$A$2:$C$25052,3,FALSE)*I666,0)</f>
        <v>0</v>
      </c>
      <c r="K666" s="34"/>
      <c r="L666" s="35"/>
      <c r="M666" s="33">
        <f>IFERROR(VLOOKUP(K666,Materiaal!$A$2:$C$25052,3,FALSE)*L666,0)</f>
        <v>0</v>
      </c>
      <c r="N666" s="34"/>
      <c r="O666" s="35"/>
      <c r="P666" s="33">
        <f>IFERROR(VLOOKUP(N666,Materiaal!$A$2:$C$25052,3,FALSE)*O666,0)</f>
        <v>0</v>
      </c>
      <c r="Q666" s="34"/>
      <c r="R666" s="35"/>
      <c r="S666" s="33">
        <f>IFERROR(VLOOKUP(Q666,Materiaal!$A$2:$C$25052,3,FALSE)*R666,0)</f>
        <v>0</v>
      </c>
      <c r="T666" s="34"/>
      <c r="U666" s="35"/>
      <c r="V666" s="33">
        <f>IFERROR(VLOOKUP(T666,Materiaal!$A$2:$C$26556,3,FALSE)*U666,0)</f>
        <v>0</v>
      </c>
      <c r="W666" s="293"/>
      <c r="X666" s="294"/>
      <c r="Y666" s="33"/>
      <c r="Z666" s="293"/>
      <c r="AA666" s="294"/>
      <c r="AB666" s="33"/>
    </row>
    <row r="667" spans="1:28" ht="14.45" hidden="1" outlineLevel="1">
      <c r="A667" s="29" t="s">
        <v>5909</v>
      </c>
      <c r="B667" s="29" t="s">
        <v>5910</v>
      </c>
      <c r="C667" s="256">
        <f t="shared" si="5"/>
        <v>10.0908</v>
      </c>
      <c r="D667" s="32">
        <v>20</v>
      </c>
      <c r="E667" s="34" t="s">
        <v>5374</v>
      </c>
      <c r="F667" s="35">
        <v>1</v>
      </c>
      <c r="G667" s="33">
        <f>IFERROR(VLOOKUP(E667,Materiaal!$A$2:$C$25052,3,FALSE)*F667,0)</f>
        <v>2.6768000000000001</v>
      </c>
      <c r="H667" s="34" t="s">
        <v>5911</v>
      </c>
      <c r="I667" s="35">
        <v>1</v>
      </c>
      <c r="J667" s="33">
        <f>IFERROR(VLOOKUP(H667,Materiaal!$A$2:$C$25052,3,FALSE)*I667,0)</f>
        <v>3.24</v>
      </c>
      <c r="K667" s="34" t="s">
        <v>5887</v>
      </c>
      <c r="L667" s="35">
        <v>1</v>
      </c>
      <c r="M667" s="33">
        <f>IFERROR(VLOOKUP(K667,Materiaal!$A$2:$C$25052,3,FALSE)*L667,0)</f>
        <v>3.1739999999999999</v>
      </c>
      <c r="N667" s="34"/>
      <c r="O667" s="35"/>
      <c r="P667" s="33">
        <f>IFERROR(VLOOKUP(N667,Materiaal!$A$2:$C$25052,3,FALSE)*O667,0)</f>
        <v>0</v>
      </c>
      <c r="Q667" s="34" t="s">
        <v>5335</v>
      </c>
      <c r="R667" s="35">
        <v>1</v>
      </c>
      <c r="S667" s="33">
        <f>IFERROR(VLOOKUP(Q667,Materiaal!$A$2:$C$25052,3,FALSE)*R667,0)</f>
        <v>1</v>
      </c>
      <c r="T667" s="34"/>
      <c r="U667" s="35"/>
      <c r="V667" s="33">
        <f>IFERROR(VLOOKUP(T667,Materiaal!$A$2:$C$26556,3,FALSE)*U667,0)</f>
        <v>0</v>
      </c>
      <c r="W667" s="293"/>
      <c r="X667" s="294"/>
      <c r="Y667" s="33"/>
      <c r="Z667" s="293"/>
      <c r="AA667" s="294"/>
      <c r="AB667" s="33"/>
    </row>
    <row r="668" spans="1:28" ht="14.45" hidden="1" outlineLevel="1">
      <c r="A668" s="29" t="s">
        <v>5912</v>
      </c>
      <c r="B668" s="29" t="s">
        <v>5913</v>
      </c>
      <c r="C668" s="256">
        <f t="shared" si="5"/>
        <v>12.409199999999998</v>
      </c>
      <c r="D668" s="32">
        <v>20</v>
      </c>
      <c r="E668" s="34" t="s">
        <v>5377</v>
      </c>
      <c r="F668" s="35">
        <v>1</v>
      </c>
      <c r="G668" s="33">
        <f>IFERROR(VLOOKUP(E668,Materiaal!$A$2:$C$25052,3,FALSE)*F668,0)</f>
        <v>4.9951999999999996</v>
      </c>
      <c r="H668" s="34" t="s">
        <v>5911</v>
      </c>
      <c r="I668" s="35">
        <v>1</v>
      </c>
      <c r="J668" s="33">
        <f>IFERROR(VLOOKUP(H668,Materiaal!$A$2:$C$25052,3,FALSE)*I668,0)</f>
        <v>3.24</v>
      </c>
      <c r="K668" s="34" t="s">
        <v>5887</v>
      </c>
      <c r="L668" s="35">
        <v>1</v>
      </c>
      <c r="M668" s="33">
        <f>IFERROR(VLOOKUP(K668,Materiaal!$A$2:$C$25052,3,FALSE)*L668,0)</f>
        <v>3.1739999999999999</v>
      </c>
      <c r="N668" s="34"/>
      <c r="O668" s="35"/>
      <c r="P668" s="33">
        <f>IFERROR(VLOOKUP(N668,Materiaal!$A$2:$C$25052,3,FALSE)*O668,0)</f>
        <v>0</v>
      </c>
      <c r="Q668" s="34" t="s">
        <v>5335</v>
      </c>
      <c r="R668" s="35">
        <v>1</v>
      </c>
      <c r="S668" s="33">
        <f>IFERROR(VLOOKUP(Q668,Materiaal!$A$2:$C$25052,3,FALSE)*R668,0)</f>
        <v>1</v>
      </c>
      <c r="T668" s="34"/>
      <c r="U668" s="35"/>
      <c r="V668" s="33">
        <f>IFERROR(VLOOKUP(T668,Materiaal!$A$2:$C$26556,3,FALSE)*U668,0)</f>
        <v>0</v>
      </c>
      <c r="W668" s="293"/>
      <c r="X668" s="294"/>
      <c r="Y668" s="33"/>
      <c r="Z668" s="293"/>
      <c r="AA668" s="294"/>
      <c r="AB668" s="33"/>
    </row>
    <row r="669" spans="1:28" ht="14.45" hidden="1" outlineLevel="1">
      <c r="A669" s="29" t="s">
        <v>5914</v>
      </c>
      <c r="B669" s="29" t="s">
        <v>5915</v>
      </c>
      <c r="C669" s="256">
        <f t="shared" si="5"/>
        <v>10.337199999999999</v>
      </c>
      <c r="D669" s="32">
        <v>20</v>
      </c>
      <c r="E669" s="34" t="s">
        <v>5380</v>
      </c>
      <c r="F669" s="35">
        <v>1</v>
      </c>
      <c r="G669" s="33">
        <f>IFERROR(VLOOKUP(E669,Materiaal!$A$2:$C$25052,3,FALSE)*F669,0)</f>
        <v>2.9232</v>
      </c>
      <c r="H669" s="34" t="s">
        <v>5911</v>
      </c>
      <c r="I669" s="35">
        <v>1</v>
      </c>
      <c r="J669" s="33">
        <f>IFERROR(VLOOKUP(H669,Materiaal!$A$2:$C$25052,3,FALSE)*I669,0)</f>
        <v>3.24</v>
      </c>
      <c r="K669" s="34" t="s">
        <v>5887</v>
      </c>
      <c r="L669" s="35">
        <v>1</v>
      </c>
      <c r="M669" s="33">
        <f>IFERROR(VLOOKUP(K669,Materiaal!$A$2:$C$25052,3,FALSE)*L669,0)</f>
        <v>3.1739999999999999</v>
      </c>
      <c r="N669" s="34"/>
      <c r="O669" s="35"/>
      <c r="P669" s="33">
        <f>IFERROR(VLOOKUP(N669,Materiaal!$A$2:$C$25052,3,FALSE)*O669,0)</f>
        <v>0</v>
      </c>
      <c r="Q669" s="34" t="s">
        <v>5335</v>
      </c>
      <c r="R669" s="35">
        <v>1</v>
      </c>
      <c r="S669" s="33">
        <f>IFERROR(VLOOKUP(Q669,Materiaal!$A$2:$C$25052,3,FALSE)*R669,0)</f>
        <v>1</v>
      </c>
      <c r="T669" s="34"/>
      <c r="U669" s="35"/>
      <c r="V669" s="33">
        <f>IFERROR(VLOOKUP(T669,Materiaal!$A$2:$C$26556,3,FALSE)*U669,0)</f>
        <v>0</v>
      </c>
      <c r="W669" s="293"/>
      <c r="X669" s="294"/>
      <c r="Y669" s="33"/>
      <c r="Z669" s="293"/>
      <c r="AA669" s="294"/>
      <c r="AB669" s="33"/>
    </row>
    <row r="670" spans="1:28" ht="14.45" hidden="1" outlineLevel="1">
      <c r="A670" s="29" t="s">
        <v>5916</v>
      </c>
      <c r="B670" s="29" t="s">
        <v>5917</v>
      </c>
      <c r="C670" s="256">
        <f t="shared" si="5"/>
        <v>13.338799999999999</v>
      </c>
      <c r="D670" s="32">
        <v>20</v>
      </c>
      <c r="E670" s="34" t="s">
        <v>5382</v>
      </c>
      <c r="F670" s="35">
        <v>1</v>
      </c>
      <c r="G670" s="33">
        <f>IFERROR(VLOOKUP(E670,Materiaal!$A$2:$C$25052,3,FALSE)*F670,0)</f>
        <v>5.9248000000000003</v>
      </c>
      <c r="H670" s="34" t="s">
        <v>5911</v>
      </c>
      <c r="I670" s="35">
        <v>1</v>
      </c>
      <c r="J670" s="33">
        <f>IFERROR(VLOOKUP(H670,Materiaal!$A$2:$C$25052,3,FALSE)*I670,0)</f>
        <v>3.24</v>
      </c>
      <c r="K670" s="34" t="s">
        <v>5887</v>
      </c>
      <c r="L670" s="35">
        <v>1</v>
      </c>
      <c r="M670" s="33">
        <f>IFERROR(VLOOKUP(K670,Materiaal!$A$2:$C$25052,3,FALSE)*L670,0)</f>
        <v>3.1739999999999999</v>
      </c>
      <c r="N670" s="34"/>
      <c r="O670" s="35"/>
      <c r="P670" s="33">
        <f>IFERROR(VLOOKUP(N670,Materiaal!$A$2:$C$25052,3,FALSE)*O670,0)</f>
        <v>0</v>
      </c>
      <c r="Q670" s="34" t="s">
        <v>5335</v>
      </c>
      <c r="R670" s="35">
        <v>1</v>
      </c>
      <c r="S670" s="33">
        <f>IFERROR(VLOOKUP(Q670,Materiaal!$A$2:$C$25052,3,FALSE)*R670,0)</f>
        <v>1</v>
      </c>
      <c r="T670" s="34"/>
      <c r="U670" s="35"/>
      <c r="V670" s="33">
        <f>IFERROR(VLOOKUP(T670,Materiaal!$A$2:$C$26556,3,FALSE)*U670,0)</f>
        <v>0</v>
      </c>
      <c r="W670" s="293"/>
      <c r="X670" s="294"/>
      <c r="Y670" s="33"/>
      <c r="Z670" s="293"/>
      <c r="AA670" s="294"/>
      <c r="AB670" s="33"/>
    </row>
    <row r="671" spans="1:28" ht="14.45" hidden="1" outlineLevel="1">
      <c r="A671" s="29" t="s">
        <v>5918</v>
      </c>
      <c r="B671" s="29" t="s">
        <v>5919</v>
      </c>
      <c r="C671" s="256">
        <f t="shared" si="5"/>
        <v>13.909199999999998</v>
      </c>
      <c r="D671" s="32">
        <v>20</v>
      </c>
      <c r="E671" s="34" t="s">
        <v>5374</v>
      </c>
      <c r="F671" s="35">
        <v>1</v>
      </c>
      <c r="G671" s="33">
        <f>IFERROR(VLOOKUP(E671,Materiaal!$A$2:$C$25052,3,FALSE)*F671,0)</f>
        <v>2.6768000000000001</v>
      </c>
      <c r="H671" s="34" t="s">
        <v>5920</v>
      </c>
      <c r="I671" s="35">
        <v>1</v>
      </c>
      <c r="J671" s="33">
        <f>IFERROR(VLOOKUP(H671,Materiaal!$A$2:$C$25052,3,FALSE)*I671,0)</f>
        <v>3.6480000000000001</v>
      </c>
      <c r="K671" s="34" t="s">
        <v>5887</v>
      </c>
      <c r="L671" s="35">
        <v>1</v>
      </c>
      <c r="M671" s="33">
        <f>IFERROR(VLOOKUP(K671,Materiaal!$A$2:$C$25052,3,FALSE)*L671,0)</f>
        <v>3.1739999999999999</v>
      </c>
      <c r="N671" s="34" t="s">
        <v>5357</v>
      </c>
      <c r="O671" s="35">
        <v>1</v>
      </c>
      <c r="P671" s="33">
        <f>IFERROR(VLOOKUP(N671,Materiaal!$A$2:$C$25052,3,FALSE)*O671,0)</f>
        <v>3.4104000000000001</v>
      </c>
      <c r="Q671" s="34" t="s">
        <v>5335</v>
      </c>
      <c r="R671" s="35">
        <v>1</v>
      </c>
      <c r="S671" s="33">
        <f>IFERROR(VLOOKUP(Q671,Materiaal!$A$2:$C$25052,3,FALSE)*R671,0)</f>
        <v>1</v>
      </c>
      <c r="T671" s="34"/>
      <c r="U671" s="35"/>
      <c r="V671" s="33">
        <f>IFERROR(VLOOKUP(T671,Materiaal!$A$2:$C$26556,3,FALSE)*U671,0)</f>
        <v>0</v>
      </c>
      <c r="W671" s="293"/>
      <c r="X671" s="294"/>
      <c r="Y671" s="33"/>
      <c r="Z671" s="293"/>
      <c r="AA671" s="294"/>
      <c r="AB671" s="33"/>
    </row>
    <row r="672" spans="1:28" ht="14.45" hidden="1" outlineLevel="1">
      <c r="A672" s="29" t="s">
        <v>5921</v>
      </c>
      <c r="B672" s="29" t="s">
        <v>5922</v>
      </c>
      <c r="C672" s="256">
        <f t="shared" si="5"/>
        <v>16.227599999999999</v>
      </c>
      <c r="D672" s="32">
        <v>20</v>
      </c>
      <c r="E672" s="34" t="s">
        <v>5377</v>
      </c>
      <c r="F672" s="35">
        <v>1</v>
      </c>
      <c r="G672" s="33">
        <f>IFERROR(VLOOKUP(E672,Materiaal!$A$2:$C$25052,3,FALSE)*F672,0)</f>
        <v>4.9951999999999996</v>
      </c>
      <c r="H672" s="34" t="s">
        <v>5920</v>
      </c>
      <c r="I672" s="35">
        <v>1</v>
      </c>
      <c r="J672" s="33">
        <f>IFERROR(VLOOKUP(H672,Materiaal!$A$2:$C$25052,3,FALSE)*I672,0)</f>
        <v>3.6480000000000001</v>
      </c>
      <c r="K672" s="34" t="s">
        <v>5887</v>
      </c>
      <c r="L672" s="35">
        <v>1</v>
      </c>
      <c r="M672" s="33">
        <f>IFERROR(VLOOKUP(K672,Materiaal!$A$2:$C$25052,3,FALSE)*L672,0)</f>
        <v>3.1739999999999999</v>
      </c>
      <c r="N672" s="34" t="s">
        <v>5357</v>
      </c>
      <c r="O672" s="35">
        <v>1</v>
      </c>
      <c r="P672" s="33">
        <f>IFERROR(VLOOKUP(N672,Materiaal!$A$2:$C$25052,3,FALSE)*O672,0)</f>
        <v>3.4104000000000001</v>
      </c>
      <c r="Q672" s="34" t="s">
        <v>5335</v>
      </c>
      <c r="R672" s="35">
        <v>1</v>
      </c>
      <c r="S672" s="33">
        <f>IFERROR(VLOOKUP(Q672,Materiaal!$A$2:$C$25052,3,FALSE)*R672,0)</f>
        <v>1</v>
      </c>
      <c r="T672" s="34"/>
      <c r="U672" s="35"/>
      <c r="V672" s="33">
        <f>IFERROR(VLOOKUP(T672,Materiaal!$A$2:$C$26556,3,FALSE)*U672,0)</f>
        <v>0</v>
      </c>
      <c r="W672" s="293"/>
      <c r="X672" s="294"/>
      <c r="Y672" s="33"/>
      <c r="Z672" s="293"/>
      <c r="AA672" s="294"/>
      <c r="AB672" s="33"/>
    </row>
    <row r="673" spans="1:28" ht="14.45" hidden="1" outlineLevel="1">
      <c r="A673" s="29" t="s">
        <v>5923</v>
      </c>
      <c r="B673" s="29" t="s">
        <v>5924</v>
      </c>
      <c r="C673" s="256">
        <f t="shared" si="5"/>
        <v>14.1556</v>
      </c>
      <c r="D673" s="32">
        <v>20</v>
      </c>
      <c r="E673" s="34" t="s">
        <v>5380</v>
      </c>
      <c r="F673" s="35">
        <v>1</v>
      </c>
      <c r="G673" s="33">
        <f>IFERROR(VLOOKUP(E673,Materiaal!$A$2:$C$25052,3,FALSE)*F673,0)</f>
        <v>2.9232</v>
      </c>
      <c r="H673" s="34" t="s">
        <v>5920</v>
      </c>
      <c r="I673" s="35">
        <v>1</v>
      </c>
      <c r="J673" s="33">
        <f>IFERROR(VLOOKUP(H673,Materiaal!$A$2:$C$25052,3,FALSE)*I673,0)</f>
        <v>3.6480000000000001</v>
      </c>
      <c r="K673" s="34" t="s">
        <v>5887</v>
      </c>
      <c r="L673" s="35">
        <v>1</v>
      </c>
      <c r="M673" s="33">
        <f>IFERROR(VLOOKUP(K673,Materiaal!$A$2:$C$25052,3,FALSE)*L673,0)</f>
        <v>3.1739999999999999</v>
      </c>
      <c r="N673" s="34" t="s">
        <v>5357</v>
      </c>
      <c r="O673" s="35">
        <v>1</v>
      </c>
      <c r="P673" s="33">
        <f>IFERROR(VLOOKUP(N673,Materiaal!$A$2:$C$25052,3,FALSE)*O673,0)</f>
        <v>3.4104000000000001</v>
      </c>
      <c r="Q673" s="34" t="s">
        <v>5335</v>
      </c>
      <c r="R673" s="35">
        <v>1</v>
      </c>
      <c r="S673" s="33">
        <f>IFERROR(VLOOKUP(Q673,Materiaal!$A$2:$C$25052,3,FALSE)*R673,0)</f>
        <v>1</v>
      </c>
      <c r="T673" s="34"/>
      <c r="U673" s="35"/>
      <c r="V673" s="33">
        <f>IFERROR(VLOOKUP(T673,Materiaal!$A$2:$C$26556,3,FALSE)*U673,0)</f>
        <v>0</v>
      </c>
      <c r="W673" s="293"/>
      <c r="X673" s="294"/>
      <c r="Y673" s="33"/>
      <c r="Z673" s="293"/>
      <c r="AA673" s="294"/>
      <c r="AB673" s="33"/>
    </row>
    <row r="674" spans="1:28" ht="14.45" hidden="1" outlineLevel="1">
      <c r="A674" s="29" t="s">
        <v>5925</v>
      </c>
      <c r="B674" s="29" t="s">
        <v>5926</v>
      </c>
      <c r="C674" s="256">
        <f t="shared" si="5"/>
        <v>17.1572</v>
      </c>
      <c r="D674" s="32">
        <v>20</v>
      </c>
      <c r="E674" s="34" t="s">
        <v>5382</v>
      </c>
      <c r="F674" s="35">
        <v>1</v>
      </c>
      <c r="G674" s="33">
        <f>IFERROR(VLOOKUP(E674,Materiaal!$A$2:$C$25052,3,FALSE)*F674,0)</f>
        <v>5.9248000000000003</v>
      </c>
      <c r="H674" s="34" t="s">
        <v>5920</v>
      </c>
      <c r="I674" s="35">
        <v>1</v>
      </c>
      <c r="J674" s="33">
        <f>IFERROR(VLOOKUP(H674,Materiaal!$A$2:$C$25052,3,FALSE)*I674,0)</f>
        <v>3.6480000000000001</v>
      </c>
      <c r="K674" s="34" t="s">
        <v>5887</v>
      </c>
      <c r="L674" s="35">
        <v>1</v>
      </c>
      <c r="M674" s="33">
        <f>IFERROR(VLOOKUP(K674,Materiaal!$A$2:$C$25052,3,FALSE)*L674,0)</f>
        <v>3.1739999999999999</v>
      </c>
      <c r="N674" s="34" t="s">
        <v>5357</v>
      </c>
      <c r="O674" s="35">
        <v>1</v>
      </c>
      <c r="P674" s="33">
        <f>IFERROR(VLOOKUP(N674,Materiaal!$A$2:$C$25052,3,FALSE)*O674,0)</f>
        <v>3.4104000000000001</v>
      </c>
      <c r="Q674" s="34" t="s">
        <v>5335</v>
      </c>
      <c r="R674" s="35">
        <v>1</v>
      </c>
      <c r="S674" s="33">
        <f>IFERROR(VLOOKUP(Q674,Materiaal!$A$2:$C$25052,3,FALSE)*R674,0)</f>
        <v>1</v>
      </c>
      <c r="T674" s="34"/>
      <c r="U674" s="35"/>
      <c r="V674" s="33">
        <f>IFERROR(VLOOKUP(T674,Materiaal!$A$2:$C$26556,3,FALSE)*U674,0)</f>
        <v>0</v>
      </c>
      <c r="W674" s="293"/>
      <c r="X674" s="294"/>
      <c r="Y674" s="33"/>
      <c r="Z674" s="293"/>
      <c r="AA674" s="294"/>
      <c r="AB674" s="33"/>
    </row>
    <row r="675" spans="1:28" ht="14.45" hidden="1" outlineLevel="1">
      <c r="A675" s="29" t="s">
        <v>5927</v>
      </c>
      <c r="B675" s="29" t="s">
        <v>5928</v>
      </c>
      <c r="C675" s="256">
        <f t="shared" si="5"/>
        <v>14.867599999999999</v>
      </c>
      <c r="D675" s="32">
        <v>20</v>
      </c>
      <c r="E675" s="34" t="s">
        <v>5394</v>
      </c>
      <c r="F675" s="35">
        <v>1</v>
      </c>
      <c r="G675" s="33">
        <f>IFERROR(VLOOKUP(E675,Materiaal!$A$2:$C$25052,3,FALSE)*F675,0)</f>
        <v>7.4535999999999998</v>
      </c>
      <c r="H675" s="34" t="s">
        <v>5911</v>
      </c>
      <c r="I675" s="35">
        <v>1</v>
      </c>
      <c r="J675" s="33">
        <f>IFERROR(VLOOKUP(H675,Materiaal!$A$2:$C$25052,3,FALSE)*I675,0)</f>
        <v>3.24</v>
      </c>
      <c r="K675" s="34" t="s">
        <v>5887</v>
      </c>
      <c r="L675" s="35">
        <v>1</v>
      </c>
      <c r="M675" s="33">
        <f>IFERROR(VLOOKUP(K675,Materiaal!$A$2:$C$25052,3,FALSE)*L675,0)</f>
        <v>3.1739999999999999</v>
      </c>
      <c r="N675" s="34"/>
      <c r="O675" s="35"/>
      <c r="P675" s="33">
        <f>IFERROR(VLOOKUP(N675,Materiaal!$A$2:$C$25052,3,FALSE)*O675,0)</f>
        <v>0</v>
      </c>
      <c r="Q675" s="34" t="s">
        <v>5335</v>
      </c>
      <c r="R675" s="35">
        <v>1</v>
      </c>
      <c r="S675" s="33">
        <f>IFERROR(VLOOKUP(Q675,Materiaal!$A$2:$C$25052,3,FALSE)*R675,0)</f>
        <v>1</v>
      </c>
      <c r="T675" s="34"/>
      <c r="U675" s="35"/>
      <c r="V675" s="33">
        <f>IFERROR(VLOOKUP(T675,Materiaal!$A$2:$C$26556,3,FALSE)*U675,0)</f>
        <v>0</v>
      </c>
      <c r="W675" s="293"/>
      <c r="X675" s="294"/>
      <c r="Y675" s="33"/>
      <c r="Z675" s="293"/>
      <c r="AA675" s="294"/>
      <c r="AB675" s="33"/>
    </row>
    <row r="676" spans="1:28" ht="14.45" hidden="1" outlineLevel="1">
      <c r="A676" s="29" t="s">
        <v>5929</v>
      </c>
      <c r="B676" s="29" t="s">
        <v>5930</v>
      </c>
      <c r="C676" s="256">
        <f t="shared" si="5"/>
        <v>14.056000000000001</v>
      </c>
      <c r="D676" s="32">
        <v>20</v>
      </c>
      <c r="E676" s="34" t="s">
        <v>5397</v>
      </c>
      <c r="F676" s="35">
        <v>1</v>
      </c>
      <c r="G676" s="33">
        <f>IFERROR(VLOOKUP(E676,Materiaal!$A$2:$C$25052,3,FALSE)*F676,0)</f>
        <v>4.3680000000000003</v>
      </c>
      <c r="H676" s="34" t="s">
        <v>5931</v>
      </c>
      <c r="I676" s="35">
        <v>1</v>
      </c>
      <c r="J676" s="33">
        <f>IFERROR(VLOOKUP(H676,Materiaal!$A$2:$C$25052,3,FALSE)*I676,0)</f>
        <v>5.5140000000000002</v>
      </c>
      <c r="K676" s="34" t="s">
        <v>5887</v>
      </c>
      <c r="L676" s="35">
        <v>1</v>
      </c>
      <c r="M676" s="33">
        <f>IFERROR(VLOOKUP(K676,Materiaal!$A$2:$C$25052,3,FALSE)*L676,0)</f>
        <v>3.1739999999999999</v>
      </c>
      <c r="N676" s="34"/>
      <c r="O676" s="35"/>
      <c r="P676" s="33">
        <f>IFERROR(VLOOKUP(N676,Materiaal!$A$2:$C$25052,3,FALSE)*O676,0)</f>
        <v>0</v>
      </c>
      <c r="Q676" s="34" t="s">
        <v>5335</v>
      </c>
      <c r="R676" s="35">
        <v>1</v>
      </c>
      <c r="S676" s="33">
        <f>IFERROR(VLOOKUP(Q676,Materiaal!$A$2:$C$25052,3,FALSE)*R676,0)</f>
        <v>1</v>
      </c>
      <c r="T676" s="34"/>
      <c r="U676" s="35"/>
      <c r="V676" s="33">
        <f>IFERROR(VLOOKUP(T676,Materiaal!$A$2:$C$26556,3,FALSE)*U676,0)</f>
        <v>0</v>
      </c>
      <c r="W676" s="293"/>
      <c r="X676" s="294"/>
      <c r="Y676" s="33"/>
      <c r="Z676" s="293"/>
      <c r="AA676" s="294"/>
      <c r="AB676" s="33"/>
    </row>
    <row r="677" spans="1:28" ht="14.45" hidden="1" outlineLevel="1">
      <c r="A677" s="29" t="s">
        <v>5932</v>
      </c>
      <c r="B677" s="29" t="s">
        <v>5933</v>
      </c>
      <c r="C677" s="256">
        <f t="shared" si="5"/>
        <v>16.858000000000001</v>
      </c>
      <c r="D677" s="32">
        <v>20</v>
      </c>
      <c r="E677" s="34" t="s">
        <v>5400</v>
      </c>
      <c r="F677" s="35">
        <v>1</v>
      </c>
      <c r="G677" s="33">
        <f>IFERROR(VLOOKUP(E677,Materiaal!$A$2:$C$25052,3,FALSE)*F677,0)</f>
        <v>7.17</v>
      </c>
      <c r="H677" s="34" t="s">
        <v>5931</v>
      </c>
      <c r="I677" s="35">
        <v>1</v>
      </c>
      <c r="J677" s="33">
        <f>IFERROR(VLOOKUP(H677,Materiaal!$A$2:$C$25052,3,FALSE)*I677,0)</f>
        <v>5.5140000000000002</v>
      </c>
      <c r="K677" s="34" t="s">
        <v>5887</v>
      </c>
      <c r="L677" s="35">
        <v>1</v>
      </c>
      <c r="M677" s="33">
        <f>IFERROR(VLOOKUP(K677,Materiaal!$A$2:$C$25052,3,FALSE)*L677,0)</f>
        <v>3.1739999999999999</v>
      </c>
      <c r="N677" s="34"/>
      <c r="O677" s="35"/>
      <c r="P677" s="33">
        <f>IFERROR(VLOOKUP(N677,Materiaal!$A$2:$C$25052,3,FALSE)*O677,0)</f>
        <v>0</v>
      </c>
      <c r="Q677" s="34" t="s">
        <v>5335</v>
      </c>
      <c r="R677" s="35">
        <v>1</v>
      </c>
      <c r="S677" s="33">
        <f>IFERROR(VLOOKUP(Q677,Materiaal!$A$2:$C$25052,3,FALSE)*R677,0)</f>
        <v>1</v>
      </c>
      <c r="T677" s="34"/>
      <c r="U677" s="35"/>
      <c r="V677" s="33">
        <f>IFERROR(VLOOKUP(T677,Materiaal!$A$2:$C$26556,3,FALSE)*U677,0)</f>
        <v>0</v>
      </c>
      <c r="W677" s="293"/>
      <c r="X677" s="294"/>
      <c r="Y677" s="33"/>
      <c r="Z677" s="293"/>
      <c r="AA677" s="294"/>
      <c r="AB677" s="33"/>
    </row>
    <row r="678" spans="1:28" ht="14.45" hidden="1" outlineLevel="1">
      <c r="A678" s="29" t="s">
        <v>5934</v>
      </c>
      <c r="B678" s="29" t="s">
        <v>5935</v>
      </c>
      <c r="C678" s="256">
        <f t="shared" si="5"/>
        <v>18.686</v>
      </c>
      <c r="D678" s="32">
        <v>20</v>
      </c>
      <c r="E678" s="34" t="s">
        <v>5394</v>
      </c>
      <c r="F678" s="35">
        <v>1</v>
      </c>
      <c r="G678" s="33">
        <f>IFERROR(VLOOKUP(E678,Materiaal!$A$2:$C$25052,3,FALSE)*F678,0)</f>
        <v>7.4535999999999998</v>
      </c>
      <c r="H678" s="34" t="s">
        <v>5920</v>
      </c>
      <c r="I678" s="35">
        <v>1</v>
      </c>
      <c r="J678" s="33">
        <f>IFERROR(VLOOKUP(H678,Materiaal!$A$2:$C$25052,3,FALSE)*I678,0)</f>
        <v>3.6480000000000001</v>
      </c>
      <c r="K678" s="34" t="s">
        <v>5887</v>
      </c>
      <c r="L678" s="35">
        <v>1</v>
      </c>
      <c r="M678" s="33">
        <f>IFERROR(VLOOKUP(K678,Materiaal!$A$2:$C$25052,3,FALSE)*L678,0)</f>
        <v>3.1739999999999999</v>
      </c>
      <c r="N678" s="34" t="s">
        <v>5357</v>
      </c>
      <c r="O678" s="35">
        <v>1</v>
      </c>
      <c r="P678" s="33">
        <f>IFERROR(VLOOKUP(N678,Materiaal!$A$2:$C$25052,3,FALSE)*O678,0)</f>
        <v>3.4104000000000001</v>
      </c>
      <c r="Q678" s="34" t="s">
        <v>5335</v>
      </c>
      <c r="R678" s="35">
        <v>1</v>
      </c>
      <c r="S678" s="33">
        <f>IFERROR(VLOOKUP(Q678,Materiaal!$A$2:$C$25052,3,FALSE)*R678,0)</f>
        <v>1</v>
      </c>
      <c r="T678" s="34"/>
      <c r="U678" s="35"/>
      <c r="V678" s="33">
        <f>IFERROR(VLOOKUP(T678,Materiaal!$A$2:$C$26556,3,FALSE)*U678,0)</f>
        <v>0</v>
      </c>
      <c r="W678" s="293"/>
      <c r="X678" s="294"/>
      <c r="Y678" s="33"/>
      <c r="Z678" s="293"/>
      <c r="AA678" s="294"/>
      <c r="AB678" s="33"/>
    </row>
    <row r="679" spans="1:28" ht="14.45" hidden="1" outlineLevel="1">
      <c r="A679" s="29" t="s">
        <v>5936</v>
      </c>
      <c r="B679" s="29" t="s">
        <v>5937</v>
      </c>
      <c r="C679" s="256">
        <f t="shared" si="5"/>
        <v>21.2788</v>
      </c>
      <c r="D679" s="32">
        <v>20</v>
      </c>
      <c r="E679" s="34" t="s">
        <v>5397</v>
      </c>
      <c r="F679" s="35">
        <v>1</v>
      </c>
      <c r="G679" s="33">
        <f>IFERROR(VLOOKUP(E679,Materiaal!$A$2:$C$25052,3,FALSE)*F679,0)</f>
        <v>4.3680000000000003</v>
      </c>
      <c r="H679" s="34" t="s">
        <v>5938</v>
      </c>
      <c r="I679" s="35">
        <v>1</v>
      </c>
      <c r="J679" s="33">
        <f>IFERROR(VLOOKUP(H679,Materiaal!$A$2:$C$25052,3,FALSE)*I679,0)</f>
        <v>5.9160000000000004</v>
      </c>
      <c r="K679" s="34" t="s">
        <v>5887</v>
      </c>
      <c r="L679" s="35">
        <v>1</v>
      </c>
      <c r="M679" s="33">
        <f>IFERROR(VLOOKUP(K679,Materiaal!$A$2:$C$25052,3,FALSE)*L679,0)</f>
        <v>3.1739999999999999</v>
      </c>
      <c r="N679" s="34" t="s">
        <v>5357</v>
      </c>
      <c r="O679" s="35">
        <v>2</v>
      </c>
      <c r="P679" s="33">
        <f>IFERROR(VLOOKUP(N679,Materiaal!$A$2:$C$25052,3,FALSE)*O679,0)</f>
        <v>6.8208000000000002</v>
      </c>
      <c r="Q679" s="34" t="s">
        <v>5335</v>
      </c>
      <c r="R679" s="35">
        <v>1</v>
      </c>
      <c r="S679" s="33">
        <f>IFERROR(VLOOKUP(Q679,Materiaal!$A$2:$C$25052,3,FALSE)*R679,0)</f>
        <v>1</v>
      </c>
      <c r="T679" s="34"/>
      <c r="U679" s="35"/>
      <c r="V679" s="33">
        <f>IFERROR(VLOOKUP(T679,Materiaal!$A$2:$C$26556,3,FALSE)*U679,0)</f>
        <v>0</v>
      </c>
      <c r="W679" s="293"/>
      <c r="X679" s="294"/>
      <c r="Y679" s="33"/>
      <c r="Z679" s="293"/>
      <c r="AA679" s="294"/>
      <c r="AB679" s="33"/>
    </row>
    <row r="680" spans="1:28" ht="14.45" hidden="1" outlineLevel="1">
      <c r="A680" s="29" t="s">
        <v>5939</v>
      </c>
      <c r="B680" s="29" t="s">
        <v>5940</v>
      </c>
      <c r="C680" s="256">
        <f t="shared" si="5"/>
        <v>24.080800000000004</v>
      </c>
      <c r="D680" s="32">
        <v>20</v>
      </c>
      <c r="E680" s="34" t="s">
        <v>5400</v>
      </c>
      <c r="F680" s="35">
        <v>1</v>
      </c>
      <c r="G680" s="33">
        <f>IFERROR(VLOOKUP(E680,Materiaal!$A$2:$C$25052,3,FALSE)*F680,0)</f>
        <v>7.17</v>
      </c>
      <c r="H680" s="34" t="s">
        <v>5938</v>
      </c>
      <c r="I680" s="35">
        <v>1</v>
      </c>
      <c r="J680" s="33">
        <f>IFERROR(VLOOKUP(H680,Materiaal!$A$2:$C$25052,3,FALSE)*I680,0)</f>
        <v>5.9160000000000004</v>
      </c>
      <c r="K680" s="34" t="s">
        <v>5887</v>
      </c>
      <c r="L680" s="35">
        <v>1</v>
      </c>
      <c r="M680" s="33">
        <f>IFERROR(VLOOKUP(K680,Materiaal!$A$2:$C$25052,3,FALSE)*L680,0)</f>
        <v>3.1739999999999999</v>
      </c>
      <c r="N680" s="34" t="s">
        <v>5357</v>
      </c>
      <c r="O680" s="35">
        <v>2</v>
      </c>
      <c r="P680" s="33">
        <f>IFERROR(VLOOKUP(N680,Materiaal!$A$2:$C$25052,3,FALSE)*O680,0)</f>
        <v>6.8208000000000002</v>
      </c>
      <c r="Q680" s="34" t="s">
        <v>5335</v>
      </c>
      <c r="R680" s="35">
        <v>1</v>
      </c>
      <c r="S680" s="33">
        <f>IFERROR(VLOOKUP(Q680,Materiaal!$A$2:$C$25052,3,FALSE)*R680,0)</f>
        <v>1</v>
      </c>
      <c r="T680" s="34"/>
      <c r="U680" s="35"/>
      <c r="V680" s="33">
        <f>IFERROR(VLOOKUP(T680,Materiaal!$A$2:$C$26556,3,FALSE)*U680,0)</f>
        <v>0</v>
      </c>
      <c r="W680" s="293"/>
      <c r="X680" s="294"/>
      <c r="Y680" s="33"/>
      <c r="Z680" s="293"/>
      <c r="AA680" s="294"/>
      <c r="AB680" s="33"/>
    </row>
    <row r="681" spans="1:28" ht="14.45" hidden="1" outlineLevel="1">
      <c r="A681" s="29" t="s">
        <v>5941</v>
      </c>
      <c r="B681" s="29" t="s">
        <v>5942</v>
      </c>
      <c r="C681" s="256">
        <f t="shared" si="5"/>
        <v>23.968</v>
      </c>
      <c r="D681" s="32">
        <v>25</v>
      </c>
      <c r="E681" s="34" t="s">
        <v>5943</v>
      </c>
      <c r="F681" s="35">
        <v>1</v>
      </c>
      <c r="G681" s="33">
        <f>IFERROR(VLOOKUP(E681,Materiaal!$A$2:$C$25052,3,FALSE)*F681,0)</f>
        <v>19.794</v>
      </c>
      <c r="H681" s="34"/>
      <c r="I681" s="35"/>
      <c r="J681" s="33">
        <f>IFERROR(VLOOKUP(H681,Materiaal!$A$2:$C$25052,3,FALSE)*I681,0)</f>
        <v>0</v>
      </c>
      <c r="K681" s="34" t="s">
        <v>5887</v>
      </c>
      <c r="L681" s="35">
        <v>1</v>
      </c>
      <c r="M681" s="33">
        <f>IFERROR(VLOOKUP(K681,Materiaal!$A$2:$C$25052,3,FALSE)*L681,0)</f>
        <v>3.1739999999999999</v>
      </c>
      <c r="N681" s="34"/>
      <c r="O681" s="35"/>
      <c r="P681" s="33">
        <f>IFERROR(VLOOKUP(N681,Materiaal!$A$2:$C$25052,3,FALSE)*O681,0)</f>
        <v>0</v>
      </c>
      <c r="Q681" s="34" t="s">
        <v>5335</v>
      </c>
      <c r="R681" s="35">
        <v>1</v>
      </c>
      <c r="S681" s="33">
        <f>IFERROR(VLOOKUP(Q681,Materiaal!$A$2:$C$25052,3,FALSE)*R681,0)</f>
        <v>1</v>
      </c>
      <c r="T681" s="34"/>
      <c r="U681" s="35"/>
      <c r="V681" s="33">
        <f>IFERROR(VLOOKUP(T681,Materiaal!$A$2:$C$26556,3,FALSE)*U681,0)</f>
        <v>0</v>
      </c>
      <c r="W681" s="293"/>
      <c r="X681" s="294"/>
      <c r="Y681" s="33"/>
      <c r="Z681" s="293"/>
      <c r="AA681" s="294"/>
      <c r="AB681" s="33"/>
    </row>
    <row r="682" spans="1:28" ht="14.45" hidden="1" outlineLevel="1">
      <c r="A682" s="29" t="s">
        <v>5944</v>
      </c>
      <c r="B682" s="29" t="s">
        <v>5945</v>
      </c>
      <c r="C682" s="256">
        <f t="shared" si="5"/>
        <v>15.199199999999999</v>
      </c>
      <c r="D682" s="32">
        <v>20</v>
      </c>
      <c r="E682" s="34" t="s">
        <v>5377</v>
      </c>
      <c r="F682" s="35">
        <v>1</v>
      </c>
      <c r="G682" s="33">
        <f>IFERROR(VLOOKUP(E682,Materiaal!$A$2:$C$25052,3,FALSE)*F682,0)</f>
        <v>4.9951999999999996</v>
      </c>
      <c r="H682" s="34" t="s">
        <v>5946</v>
      </c>
      <c r="I682" s="35">
        <v>1</v>
      </c>
      <c r="J682" s="33">
        <f>IFERROR(VLOOKUP(H682,Materiaal!$A$2:$C$25052,3,FALSE)*I682,0)</f>
        <v>6.03</v>
      </c>
      <c r="K682" s="34" t="s">
        <v>5887</v>
      </c>
      <c r="L682" s="35">
        <v>1</v>
      </c>
      <c r="M682" s="33">
        <f>IFERROR(VLOOKUP(K682,Materiaal!$A$2:$C$25052,3,FALSE)*L682,0)</f>
        <v>3.1739999999999999</v>
      </c>
      <c r="N682" s="34"/>
      <c r="O682" s="35"/>
      <c r="P682" s="33">
        <f>IFERROR(VLOOKUP(N682,Materiaal!$A$2:$C$25052,3,FALSE)*O682,0)</f>
        <v>0</v>
      </c>
      <c r="Q682" s="34" t="s">
        <v>5335</v>
      </c>
      <c r="R682" s="35">
        <v>1</v>
      </c>
      <c r="S682" s="33">
        <f>IFERROR(VLOOKUP(Q682,Materiaal!$A$2:$C$25052,3,FALSE)*R682,0)</f>
        <v>1</v>
      </c>
      <c r="T682" s="34"/>
      <c r="U682" s="35"/>
      <c r="V682" s="33">
        <f>IFERROR(VLOOKUP(T682,Materiaal!$A$2:$C$26556,3,FALSE)*U682,0)</f>
        <v>0</v>
      </c>
      <c r="W682" s="293"/>
      <c r="X682" s="294"/>
      <c r="Y682" s="33"/>
      <c r="Z682" s="293"/>
      <c r="AA682" s="294"/>
      <c r="AB682" s="33"/>
    </row>
    <row r="683" spans="1:28" ht="14.45" hidden="1" outlineLevel="1">
      <c r="A683" s="29" t="s">
        <v>5947</v>
      </c>
      <c r="B683" s="29" t="s">
        <v>5948</v>
      </c>
      <c r="C683" s="256">
        <f t="shared" si="5"/>
        <v>13.1272</v>
      </c>
      <c r="D683" s="32">
        <v>20</v>
      </c>
      <c r="E683" s="34" t="s">
        <v>5380</v>
      </c>
      <c r="F683" s="35">
        <v>1</v>
      </c>
      <c r="G683" s="33">
        <f>IFERROR(VLOOKUP(E683,Materiaal!$A$2:$C$25052,3,FALSE)*F683,0)</f>
        <v>2.9232</v>
      </c>
      <c r="H683" s="34" t="s">
        <v>5946</v>
      </c>
      <c r="I683" s="35">
        <v>1</v>
      </c>
      <c r="J683" s="33">
        <f>IFERROR(VLOOKUP(H683,Materiaal!$A$2:$C$25052,3,FALSE)*I683,0)</f>
        <v>6.03</v>
      </c>
      <c r="K683" s="34" t="s">
        <v>5887</v>
      </c>
      <c r="L683" s="35">
        <v>1</v>
      </c>
      <c r="M683" s="33">
        <f>IFERROR(VLOOKUP(K683,Materiaal!$A$2:$C$25052,3,FALSE)*L683,0)</f>
        <v>3.1739999999999999</v>
      </c>
      <c r="N683" s="34"/>
      <c r="O683" s="35"/>
      <c r="P683" s="33">
        <f>IFERROR(VLOOKUP(N683,Materiaal!$A$2:$C$25052,3,FALSE)*O683,0)</f>
        <v>0</v>
      </c>
      <c r="Q683" s="34" t="s">
        <v>5335</v>
      </c>
      <c r="R683" s="35">
        <v>1</v>
      </c>
      <c r="S683" s="33">
        <f>IFERROR(VLOOKUP(Q683,Materiaal!$A$2:$C$25052,3,FALSE)*R683,0)</f>
        <v>1</v>
      </c>
      <c r="T683" s="34"/>
      <c r="U683" s="35"/>
      <c r="V683" s="33">
        <f>IFERROR(VLOOKUP(T683,Materiaal!$A$2:$C$26556,3,FALSE)*U683,0)</f>
        <v>0</v>
      </c>
      <c r="W683" s="293"/>
      <c r="X683" s="294"/>
      <c r="Y683" s="33"/>
      <c r="Z683" s="293"/>
      <c r="AA683" s="294"/>
      <c r="AB683" s="33"/>
    </row>
    <row r="684" spans="1:28" ht="14.45" hidden="1" outlineLevel="1">
      <c r="A684" s="29" t="s">
        <v>5949</v>
      </c>
      <c r="B684" s="29" t="s">
        <v>5950</v>
      </c>
      <c r="C684" s="256">
        <f t="shared" si="5"/>
        <v>16.128799999999998</v>
      </c>
      <c r="D684" s="32">
        <v>20</v>
      </c>
      <c r="E684" s="34" t="s">
        <v>5382</v>
      </c>
      <c r="F684" s="35">
        <v>1</v>
      </c>
      <c r="G684" s="33">
        <f>IFERROR(VLOOKUP(E684,Materiaal!$A$2:$C$25052,3,FALSE)*F684,0)</f>
        <v>5.9248000000000003</v>
      </c>
      <c r="H684" s="34" t="s">
        <v>5946</v>
      </c>
      <c r="I684" s="35">
        <v>1</v>
      </c>
      <c r="J684" s="33">
        <f>IFERROR(VLOOKUP(H684,Materiaal!$A$2:$C$25052,3,FALSE)*I684,0)</f>
        <v>6.03</v>
      </c>
      <c r="K684" s="34" t="s">
        <v>5887</v>
      </c>
      <c r="L684" s="35">
        <v>1</v>
      </c>
      <c r="M684" s="33">
        <f>IFERROR(VLOOKUP(K684,Materiaal!$A$2:$C$25052,3,FALSE)*L684,0)</f>
        <v>3.1739999999999999</v>
      </c>
      <c r="N684" s="34"/>
      <c r="O684" s="35"/>
      <c r="P684" s="33">
        <f>IFERROR(VLOOKUP(N684,Materiaal!$A$2:$C$25052,3,FALSE)*O684,0)</f>
        <v>0</v>
      </c>
      <c r="Q684" s="34" t="s">
        <v>5335</v>
      </c>
      <c r="R684" s="35">
        <v>1</v>
      </c>
      <c r="S684" s="33">
        <f>IFERROR(VLOOKUP(Q684,Materiaal!$A$2:$C$25052,3,FALSE)*R684,0)</f>
        <v>1</v>
      </c>
      <c r="T684" s="34"/>
      <c r="U684" s="35"/>
      <c r="V684" s="33">
        <f>IFERROR(VLOOKUP(T684,Materiaal!$A$2:$C$26556,3,FALSE)*U684,0)</f>
        <v>0</v>
      </c>
      <c r="W684" s="293"/>
      <c r="X684" s="294"/>
      <c r="Y684" s="33"/>
      <c r="Z684" s="293"/>
      <c r="AA684" s="294"/>
      <c r="AB684" s="33"/>
    </row>
    <row r="685" spans="1:28" ht="14.45" hidden="1" outlineLevel="1">
      <c r="A685" s="29" t="s">
        <v>5951</v>
      </c>
      <c r="B685" s="29" t="s">
        <v>5952</v>
      </c>
      <c r="C685" s="256">
        <f t="shared" si="5"/>
        <v>13.3992</v>
      </c>
      <c r="D685" s="32">
        <v>20</v>
      </c>
      <c r="E685" s="34" t="s">
        <v>5420</v>
      </c>
      <c r="F685" s="35">
        <v>1</v>
      </c>
      <c r="G685" s="33">
        <f>IFERROR(VLOOKUP(E685,Materiaal!$A$2:$C$25052,3,FALSE)*F685,0)</f>
        <v>4.3231999999999999</v>
      </c>
      <c r="H685" s="34" t="s">
        <v>5953</v>
      </c>
      <c r="I685" s="35">
        <v>1</v>
      </c>
      <c r="J685" s="33">
        <f>IFERROR(VLOOKUP(H685,Materiaal!$A$2:$C$25052,3,FALSE)*I685,0)</f>
        <v>4.9020000000000001</v>
      </c>
      <c r="K685" s="34" t="s">
        <v>5887</v>
      </c>
      <c r="L685" s="35">
        <v>1</v>
      </c>
      <c r="M685" s="33">
        <f>IFERROR(VLOOKUP(K685,Materiaal!$A$2:$C$25052,3,FALSE)*L685,0)</f>
        <v>3.1739999999999999</v>
      </c>
      <c r="N685" s="34"/>
      <c r="O685" s="35"/>
      <c r="P685" s="33">
        <f>IFERROR(VLOOKUP(N685,Materiaal!$A$2:$C$25052,3,FALSE)*O685,0)</f>
        <v>0</v>
      </c>
      <c r="Q685" s="34" t="s">
        <v>5335</v>
      </c>
      <c r="R685" s="35">
        <v>1</v>
      </c>
      <c r="S685" s="33">
        <f>IFERROR(VLOOKUP(Q685,Materiaal!$A$2:$C$25052,3,FALSE)*R685,0)</f>
        <v>1</v>
      </c>
      <c r="T685" s="34"/>
      <c r="U685" s="35"/>
      <c r="V685" s="33">
        <f>IFERROR(VLOOKUP(T685,Materiaal!$A$2:$C$26556,3,FALSE)*U685,0)</f>
        <v>0</v>
      </c>
      <c r="W685" s="293"/>
      <c r="X685" s="294"/>
      <c r="Y685" s="33"/>
      <c r="Z685" s="293"/>
      <c r="AA685" s="294"/>
      <c r="AB685" s="33"/>
    </row>
    <row r="686" spans="1:28" ht="14.45" hidden="1" outlineLevel="1">
      <c r="A686" s="29"/>
      <c r="B686" s="29"/>
      <c r="C686" s="256">
        <f t="shared" si="5"/>
        <v>0</v>
      </c>
      <c r="D686" s="32"/>
      <c r="E686" s="34"/>
      <c r="F686" s="35"/>
      <c r="G686" s="33">
        <f>IFERROR(VLOOKUP(E686,Materiaal!$A$2:$C$25052,3,FALSE)*F686,0)</f>
        <v>0</v>
      </c>
      <c r="H686" s="34"/>
      <c r="I686" s="35"/>
      <c r="J686" s="33">
        <f>IFERROR(VLOOKUP(H686,Materiaal!$A$2:$C$25052,3,FALSE)*I686,0)</f>
        <v>0</v>
      </c>
      <c r="K686" s="34"/>
      <c r="L686" s="35"/>
      <c r="M686" s="33">
        <f>IFERROR(VLOOKUP(K686,Materiaal!$A$2:$C$25052,3,FALSE)*L686,0)</f>
        <v>0</v>
      </c>
      <c r="N686" s="34"/>
      <c r="O686" s="35"/>
      <c r="P686" s="33">
        <f>IFERROR(VLOOKUP(N686,Materiaal!$A$2:$C$25052,3,FALSE)*O686,0)</f>
        <v>0</v>
      </c>
      <c r="Q686" s="34"/>
      <c r="R686" s="35"/>
      <c r="S686" s="33">
        <f>IFERROR(VLOOKUP(Q686,Materiaal!$A$2:$C$25052,3,FALSE)*R686,0)</f>
        <v>0</v>
      </c>
      <c r="T686" s="34"/>
      <c r="U686" s="35"/>
      <c r="V686" s="33">
        <f>IFERROR(VLOOKUP(T686,Materiaal!$A$2:$C$26556,3,FALSE)*U686,0)</f>
        <v>0</v>
      </c>
      <c r="W686" s="293"/>
      <c r="X686" s="294"/>
      <c r="Y686" s="33"/>
      <c r="Z686" s="293"/>
      <c r="AA686" s="294"/>
      <c r="AB686" s="33"/>
    </row>
    <row r="687" spans="1:28" ht="14.45" hidden="1" outlineLevel="1">
      <c r="A687" s="29" t="s">
        <v>5954</v>
      </c>
      <c r="B687" s="29" t="s">
        <v>5955</v>
      </c>
      <c r="C687" s="256">
        <f t="shared" si="5"/>
        <v>55.503999999999998</v>
      </c>
      <c r="D687" s="32">
        <v>30</v>
      </c>
      <c r="E687" s="34" t="s">
        <v>5424</v>
      </c>
      <c r="F687" s="35">
        <v>1</v>
      </c>
      <c r="G687" s="33">
        <f>IFERROR(VLOOKUP(E687,Materiaal!$A$2:$C$25052,3,FALSE)*F687,0)</f>
        <v>44.292000000000002</v>
      </c>
      <c r="H687" s="34" t="s">
        <v>5956</v>
      </c>
      <c r="I687" s="35">
        <v>1</v>
      </c>
      <c r="J687" s="33">
        <f>IFERROR(VLOOKUP(H687,Materiaal!$A$2:$C$25052,3,FALSE)*I687,0)</f>
        <v>7.0380000000000003</v>
      </c>
      <c r="K687" s="34" t="s">
        <v>5887</v>
      </c>
      <c r="L687" s="35">
        <v>1</v>
      </c>
      <c r="M687" s="33">
        <f>IFERROR(VLOOKUP(K687,Materiaal!$A$2:$C$25052,3,FALSE)*L687,0)</f>
        <v>3.1739999999999999</v>
      </c>
      <c r="N687" s="34"/>
      <c r="O687" s="35"/>
      <c r="P687" s="33">
        <f>IFERROR(VLOOKUP(N687,Materiaal!$A$2:$C$25052,3,FALSE)*O687,0)</f>
        <v>0</v>
      </c>
      <c r="Q687" s="34" t="s">
        <v>5335</v>
      </c>
      <c r="R687" s="35">
        <v>1</v>
      </c>
      <c r="S687" s="33">
        <f>IFERROR(VLOOKUP(Q687,Materiaal!$A$2:$C$25052,3,FALSE)*R687,0)</f>
        <v>1</v>
      </c>
      <c r="T687" s="34"/>
      <c r="U687" s="35"/>
      <c r="V687" s="33">
        <f>IFERROR(VLOOKUP(T687,Materiaal!$A$2:$C$26556,3,FALSE)*U687,0)</f>
        <v>0</v>
      </c>
      <c r="W687" s="293"/>
      <c r="X687" s="294"/>
      <c r="Y687" s="33"/>
      <c r="Z687" s="293"/>
      <c r="AA687" s="294"/>
      <c r="AB687" s="33"/>
    </row>
    <row r="688" spans="1:28" ht="14.45" hidden="1" outlineLevel="1">
      <c r="A688" s="29" t="s">
        <v>5957</v>
      </c>
      <c r="B688" s="29" t="s">
        <v>5958</v>
      </c>
      <c r="C688" s="256">
        <f t="shared" si="5"/>
        <v>60.573999999999998</v>
      </c>
      <c r="D688" s="32">
        <v>30</v>
      </c>
      <c r="E688" s="34" t="s">
        <v>5428</v>
      </c>
      <c r="F688" s="35">
        <v>1</v>
      </c>
      <c r="G688" s="33">
        <f>IFERROR(VLOOKUP(E688,Materiaal!$A$2:$C$25052,3,FALSE)*F688,0)</f>
        <v>48.881999999999998</v>
      </c>
      <c r="H688" s="34" t="s">
        <v>5959</v>
      </c>
      <c r="I688" s="35">
        <v>1</v>
      </c>
      <c r="J688" s="33">
        <f>IFERROR(VLOOKUP(H688,Materiaal!$A$2:$C$25052,3,FALSE)*I688,0)</f>
        <v>7.5179999999999998</v>
      </c>
      <c r="K688" s="34" t="s">
        <v>5887</v>
      </c>
      <c r="L688" s="35">
        <v>1</v>
      </c>
      <c r="M688" s="33">
        <f>IFERROR(VLOOKUP(K688,Materiaal!$A$2:$C$25052,3,FALSE)*L688,0)</f>
        <v>3.1739999999999999</v>
      </c>
      <c r="N688" s="34"/>
      <c r="O688" s="35"/>
      <c r="P688" s="33">
        <f>IFERROR(VLOOKUP(N688,Materiaal!$A$2:$C$25052,3,FALSE)*O688,0)</f>
        <v>0</v>
      </c>
      <c r="Q688" s="34" t="s">
        <v>5335</v>
      </c>
      <c r="R688" s="35">
        <v>1</v>
      </c>
      <c r="S688" s="33">
        <f>IFERROR(VLOOKUP(Q688,Materiaal!$A$2:$C$25052,3,FALSE)*R688,0)</f>
        <v>1</v>
      </c>
      <c r="T688" s="34"/>
      <c r="U688" s="35"/>
      <c r="V688" s="33">
        <f>IFERROR(VLOOKUP(T688,Materiaal!$A$2:$C$26556,3,FALSE)*U688,0)</f>
        <v>0</v>
      </c>
      <c r="W688" s="293"/>
      <c r="X688" s="294"/>
      <c r="Y688" s="33"/>
      <c r="Z688" s="293"/>
      <c r="AA688" s="294"/>
      <c r="AB688" s="33"/>
    </row>
    <row r="689" spans="1:28" ht="14.45" hidden="1" outlineLevel="1">
      <c r="A689" s="29"/>
      <c r="B689" s="29"/>
      <c r="C689" s="256">
        <f t="shared" si="5"/>
        <v>0</v>
      </c>
      <c r="D689" s="32"/>
      <c r="E689" s="34"/>
      <c r="F689" s="35"/>
      <c r="G689" s="33">
        <f>IFERROR(VLOOKUP(E689,Materiaal!$A$2:$C$25052,3,FALSE)*F689,0)</f>
        <v>0</v>
      </c>
      <c r="H689" s="34"/>
      <c r="I689" s="35"/>
      <c r="J689" s="33">
        <f>IFERROR(VLOOKUP(H689,Materiaal!$A$2:$C$25052,3,FALSE)*I689,0)</f>
        <v>0</v>
      </c>
      <c r="K689" s="34"/>
      <c r="L689" s="35"/>
      <c r="M689" s="33">
        <f>IFERROR(VLOOKUP(K689,Materiaal!$A$2:$C$25052,3,FALSE)*L689,0)</f>
        <v>0</v>
      </c>
      <c r="N689" s="34"/>
      <c r="O689" s="35"/>
      <c r="P689" s="33">
        <f>IFERROR(VLOOKUP(N689,Materiaal!$A$2:$C$25052,3,FALSE)*O689,0)</f>
        <v>0</v>
      </c>
      <c r="Q689" s="34"/>
      <c r="R689" s="35"/>
      <c r="S689" s="33">
        <f>IFERROR(VLOOKUP(Q689,Materiaal!$A$2:$C$25052,3,FALSE)*R689,0)</f>
        <v>0</v>
      </c>
      <c r="T689" s="34"/>
      <c r="U689" s="35"/>
      <c r="V689" s="33">
        <f>IFERROR(VLOOKUP(T689,Materiaal!$A$2:$C$26556,3,FALSE)*U689,0)</f>
        <v>0</v>
      </c>
      <c r="W689" s="293"/>
      <c r="X689" s="294"/>
      <c r="Y689" s="33"/>
      <c r="Z689" s="293"/>
      <c r="AA689" s="294"/>
      <c r="AB689" s="33"/>
    </row>
    <row r="690" spans="1:28" ht="14.45" hidden="1" outlineLevel="1">
      <c r="A690" s="29" t="s">
        <v>5960</v>
      </c>
      <c r="B690" s="29" t="s">
        <v>5961</v>
      </c>
      <c r="C690" s="256">
        <f t="shared" si="5"/>
        <v>19.102</v>
      </c>
      <c r="D690" s="32">
        <v>20</v>
      </c>
      <c r="E690" s="34" t="s">
        <v>5432</v>
      </c>
      <c r="F690" s="35">
        <v>1</v>
      </c>
      <c r="G690" s="33">
        <f>IFERROR(VLOOKUP(E690,Materiaal!$A$2:$C$25052,3,FALSE)*F690,0)</f>
        <v>8.8979999999999997</v>
      </c>
      <c r="H690" s="34" t="s">
        <v>5962</v>
      </c>
      <c r="I690" s="35">
        <v>1</v>
      </c>
      <c r="J690" s="33">
        <f>IFERROR(VLOOKUP(H690,Materiaal!$A$2:$C$25052,3,FALSE)*I690,0)</f>
        <v>6.03</v>
      </c>
      <c r="K690" s="34" t="s">
        <v>5887</v>
      </c>
      <c r="L690" s="35">
        <v>1</v>
      </c>
      <c r="M690" s="33">
        <f>IFERROR(VLOOKUP(K690,Materiaal!$A$2:$C$25052,3,FALSE)*L690,0)</f>
        <v>3.1739999999999999</v>
      </c>
      <c r="N690" s="34"/>
      <c r="O690" s="35"/>
      <c r="P690" s="33">
        <f>IFERROR(VLOOKUP(N690,Materiaal!$A$2:$C$25052,3,FALSE)*O690,0)</f>
        <v>0</v>
      </c>
      <c r="Q690" s="34" t="s">
        <v>5335</v>
      </c>
      <c r="R690" s="35">
        <v>1</v>
      </c>
      <c r="S690" s="33">
        <f>IFERROR(VLOOKUP(Q690,Materiaal!$A$2:$C$25052,3,FALSE)*R690,0)</f>
        <v>1</v>
      </c>
      <c r="T690" s="34"/>
      <c r="U690" s="35"/>
      <c r="V690" s="33">
        <f>IFERROR(VLOOKUP(T690,Materiaal!$A$2:$C$26556,3,FALSE)*U690,0)</f>
        <v>0</v>
      </c>
      <c r="W690" s="293"/>
      <c r="X690" s="294"/>
      <c r="Y690" s="33"/>
      <c r="Z690" s="293"/>
      <c r="AA690" s="294"/>
      <c r="AB690" s="33"/>
    </row>
    <row r="691" spans="1:28" ht="14.45" hidden="1" outlineLevel="1">
      <c r="A691" s="29" t="s">
        <v>5963</v>
      </c>
      <c r="B691" s="29" t="s">
        <v>5964</v>
      </c>
      <c r="C691" s="256">
        <f t="shared" si="5"/>
        <v>19.102</v>
      </c>
      <c r="D691" s="32">
        <v>20</v>
      </c>
      <c r="E691" s="34" t="s">
        <v>5436</v>
      </c>
      <c r="F691" s="35">
        <v>1</v>
      </c>
      <c r="G691" s="33">
        <f>IFERROR(VLOOKUP(E691,Materiaal!$A$2:$C$25052,3,FALSE)*F691,0)</f>
        <v>8.8979999999999997</v>
      </c>
      <c r="H691" s="34" t="s">
        <v>5965</v>
      </c>
      <c r="I691" s="35">
        <v>1</v>
      </c>
      <c r="J691" s="33">
        <f>IFERROR(VLOOKUP(H691,Materiaal!$A$2:$C$25052,3,FALSE)*I691,0)</f>
        <v>6.03</v>
      </c>
      <c r="K691" s="34" t="s">
        <v>5887</v>
      </c>
      <c r="L691" s="35">
        <v>1</v>
      </c>
      <c r="M691" s="33">
        <f>IFERROR(VLOOKUP(K691,Materiaal!$A$2:$C$25052,3,FALSE)*L691,0)</f>
        <v>3.1739999999999999</v>
      </c>
      <c r="N691" s="34"/>
      <c r="O691" s="35"/>
      <c r="P691" s="33">
        <f>IFERROR(VLOOKUP(N691,Materiaal!$A$2:$C$25052,3,FALSE)*O691,0)</f>
        <v>0</v>
      </c>
      <c r="Q691" s="34" t="s">
        <v>5335</v>
      </c>
      <c r="R691" s="35">
        <v>1</v>
      </c>
      <c r="S691" s="33">
        <f>IFERROR(VLOOKUP(Q691,Materiaal!$A$2:$C$25052,3,FALSE)*R691,0)</f>
        <v>1</v>
      </c>
      <c r="T691" s="34"/>
      <c r="U691" s="35"/>
      <c r="V691" s="33">
        <f>IFERROR(VLOOKUP(T691,Materiaal!$A$2:$C$26556,3,FALSE)*U691,0)</f>
        <v>0</v>
      </c>
      <c r="W691" s="293"/>
      <c r="X691" s="294"/>
      <c r="Y691" s="33"/>
      <c r="Z691" s="293"/>
      <c r="AA691" s="294"/>
      <c r="AB691" s="33"/>
    </row>
    <row r="692" spans="1:28" ht="14.45" hidden="1" outlineLevel="1">
      <c r="A692" s="29" t="s">
        <v>5966</v>
      </c>
      <c r="B692" s="29" t="s">
        <v>5967</v>
      </c>
      <c r="C692" s="256">
        <f t="shared" si="5"/>
        <v>19.102</v>
      </c>
      <c r="D692" s="32">
        <v>20</v>
      </c>
      <c r="E692" s="34" t="s">
        <v>5440</v>
      </c>
      <c r="F692" s="35">
        <v>1</v>
      </c>
      <c r="G692" s="33">
        <f>IFERROR(VLOOKUP(E692,Materiaal!$A$2:$C$25052,3,FALSE)*F692,0)</f>
        <v>8.8979999999999997</v>
      </c>
      <c r="H692" s="34" t="s">
        <v>5968</v>
      </c>
      <c r="I692" s="35">
        <v>1</v>
      </c>
      <c r="J692" s="33">
        <f>IFERROR(VLOOKUP(H692,Materiaal!$A$2:$C$25052,3,FALSE)*I692,0)</f>
        <v>6.03</v>
      </c>
      <c r="K692" s="34" t="s">
        <v>5887</v>
      </c>
      <c r="L692" s="35">
        <v>1</v>
      </c>
      <c r="M692" s="33">
        <f>IFERROR(VLOOKUP(K692,Materiaal!$A$2:$C$25052,3,FALSE)*L692,0)</f>
        <v>3.1739999999999999</v>
      </c>
      <c r="N692" s="34"/>
      <c r="O692" s="35"/>
      <c r="P692" s="33">
        <f>IFERROR(VLOOKUP(N692,Materiaal!$A$2:$C$25052,3,FALSE)*O692,0)</f>
        <v>0</v>
      </c>
      <c r="Q692" s="34" t="s">
        <v>5335</v>
      </c>
      <c r="R692" s="35">
        <v>1</v>
      </c>
      <c r="S692" s="33">
        <f>IFERROR(VLOOKUP(Q692,Materiaal!$A$2:$C$25052,3,FALSE)*R692,0)</f>
        <v>1</v>
      </c>
      <c r="T692" s="34"/>
      <c r="U692" s="35"/>
      <c r="V692" s="33">
        <f>IFERROR(VLOOKUP(T692,Materiaal!$A$2:$C$26556,3,FALSE)*U692,0)</f>
        <v>0</v>
      </c>
      <c r="W692" s="293"/>
      <c r="X692" s="294"/>
      <c r="Y692" s="33"/>
      <c r="Z692" s="293"/>
      <c r="AA692" s="294"/>
      <c r="AB692" s="33"/>
    </row>
    <row r="693" spans="1:28" ht="14.45" hidden="1" outlineLevel="1">
      <c r="A693" s="29"/>
      <c r="B693" s="29"/>
      <c r="C693" s="256">
        <f t="shared" si="5"/>
        <v>0</v>
      </c>
      <c r="D693" s="32"/>
      <c r="E693" s="34"/>
      <c r="F693" s="35"/>
      <c r="G693" s="33">
        <f>IFERROR(VLOOKUP(E693,Materiaal!$A$2:$C$25052,3,FALSE)*F693,0)</f>
        <v>0</v>
      </c>
      <c r="H693" s="34"/>
      <c r="I693" s="35"/>
      <c r="J693" s="33">
        <f>IFERROR(VLOOKUP(H693,Materiaal!$A$2:$C$25052,3,FALSE)*I693,0)</f>
        <v>0</v>
      </c>
      <c r="K693" s="34"/>
      <c r="L693" s="35"/>
      <c r="M693" s="33">
        <f>IFERROR(VLOOKUP(K693,Materiaal!$A$2:$C$25052,3,FALSE)*L693,0)</f>
        <v>0</v>
      </c>
      <c r="N693" s="34"/>
      <c r="O693" s="35"/>
      <c r="P693" s="33">
        <f>IFERROR(VLOOKUP(N693,Materiaal!$A$2:$C$25052,3,FALSE)*O693,0)</f>
        <v>0</v>
      </c>
      <c r="Q693" s="34"/>
      <c r="R693" s="35"/>
      <c r="S693" s="33">
        <f>IFERROR(VLOOKUP(Q693,Materiaal!$A$2:$C$25052,3,FALSE)*R693,0)</f>
        <v>0</v>
      </c>
      <c r="T693" s="34"/>
      <c r="U693" s="35"/>
      <c r="V693" s="33">
        <f>IFERROR(VLOOKUP(T693,Materiaal!$A$2:$C$26556,3,FALSE)*U693,0)</f>
        <v>0</v>
      </c>
      <c r="W693" s="293"/>
      <c r="X693" s="294"/>
      <c r="Y693" s="33"/>
      <c r="Z693" s="293"/>
      <c r="AA693" s="294"/>
      <c r="AB693" s="33"/>
    </row>
    <row r="694" spans="1:28" ht="14.45" hidden="1" outlineLevel="1">
      <c r="A694" s="29" t="s">
        <v>5969</v>
      </c>
      <c r="B694" s="29" t="s">
        <v>5970</v>
      </c>
      <c r="C694" s="256">
        <f t="shared" si="5"/>
        <v>11.244400000000001</v>
      </c>
      <c r="D694" s="32">
        <v>20</v>
      </c>
      <c r="E694" s="34" t="s">
        <v>5443</v>
      </c>
      <c r="F694" s="35">
        <v>1</v>
      </c>
      <c r="G694" s="33">
        <f>IFERROR(VLOOKUP(E694,Materiaal!$A$2:$C$25052,3,FALSE)*F694,0)</f>
        <v>3.8304</v>
      </c>
      <c r="H694" s="34" t="s">
        <v>5911</v>
      </c>
      <c r="I694" s="35">
        <v>1</v>
      </c>
      <c r="J694" s="33">
        <f>IFERROR(VLOOKUP(H694,Materiaal!$A$2:$C$25052,3,FALSE)*I694,0)</f>
        <v>3.24</v>
      </c>
      <c r="K694" s="34" t="s">
        <v>5887</v>
      </c>
      <c r="L694" s="35">
        <v>1</v>
      </c>
      <c r="M694" s="33">
        <f>IFERROR(VLOOKUP(K694,Materiaal!$A$2:$C$25052,3,FALSE)*L694,0)</f>
        <v>3.1739999999999999</v>
      </c>
      <c r="N694" s="34"/>
      <c r="O694" s="35"/>
      <c r="P694" s="33">
        <f>IFERROR(VLOOKUP(N694,Materiaal!$A$2:$C$25052,3,FALSE)*O694,0)</f>
        <v>0</v>
      </c>
      <c r="Q694" s="34" t="s">
        <v>5335</v>
      </c>
      <c r="R694" s="35">
        <v>1</v>
      </c>
      <c r="S694" s="33">
        <f>IFERROR(VLOOKUP(Q694,Materiaal!$A$2:$C$25052,3,FALSE)*R694,0)</f>
        <v>1</v>
      </c>
      <c r="T694" s="34"/>
      <c r="U694" s="35"/>
      <c r="V694" s="33">
        <f>IFERROR(VLOOKUP(T694,Materiaal!$A$2:$C$26556,3,FALSE)*U694,0)</f>
        <v>0</v>
      </c>
      <c r="W694" s="293"/>
      <c r="X694" s="294"/>
      <c r="Y694" s="33"/>
      <c r="Z694" s="293"/>
      <c r="AA694" s="294"/>
      <c r="AB694" s="33"/>
    </row>
    <row r="695" spans="1:28" ht="14.45" hidden="1" outlineLevel="1">
      <c r="A695" s="29" t="s">
        <v>5971</v>
      </c>
      <c r="B695" s="29" t="s">
        <v>5972</v>
      </c>
      <c r="C695" s="256">
        <f t="shared" si="5"/>
        <v>15.062799999999999</v>
      </c>
      <c r="D695" s="32">
        <v>20</v>
      </c>
      <c r="E695" s="34" t="s">
        <v>5443</v>
      </c>
      <c r="F695" s="35">
        <v>1</v>
      </c>
      <c r="G695" s="33">
        <f>IFERROR(VLOOKUP(E695,Materiaal!$A$2:$C$25052,3,FALSE)*F695,0)</f>
        <v>3.8304</v>
      </c>
      <c r="H695" s="34" t="s">
        <v>5920</v>
      </c>
      <c r="I695" s="35">
        <v>1</v>
      </c>
      <c r="J695" s="33">
        <f>IFERROR(VLOOKUP(H695,Materiaal!$A$2:$C$25052,3,FALSE)*I695,0)</f>
        <v>3.6480000000000001</v>
      </c>
      <c r="K695" s="34" t="s">
        <v>5887</v>
      </c>
      <c r="L695" s="35">
        <v>1</v>
      </c>
      <c r="M695" s="33">
        <f>IFERROR(VLOOKUP(K695,Materiaal!$A$2:$C$25052,3,FALSE)*L695,0)</f>
        <v>3.1739999999999999</v>
      </c>
      <c r="N695" s="34" t="s">
        <v>5357</v>
      </c>
      <c r="O695" s="35">
        <v>1</v>
      </c>
      <c r="P695" s="33">
        <f>IFERROR(VLOOKUP(N695,Materiaal!$A$2:$C$25052,3,FALSE)*O695,0)</f>
        <v>3.4104000000000001</v>
      </c>
      <c r="Q695" s="34" t="s">
        <v>5335</v>
      </c>
      <c r="R695" s="35">
        <v>1</v>
      </c>
      <c r="S695" s="33">
        <f>IFERROR(VLOOKUP(Q695,Materiaal!$A$2:$C$25052,3,FALSE)*R695,0)</f>
        <v>1</v>
      </c>
      <c r="T695" s="34"/>
      <c r="U695" s="35"/>
      <c r="V695" s="33">
        <f>IFERROR(VLOOKUP(T695,Materiaal!$A$2:$C$26556,3,FALSE)*U695,0)</f>
        <v>0</v>
      </c>
      <c r="W695" s="293"/>
      <c r="X695" s="294"/>
      <c r="Y695" s="33"/>
      <c r="Z695" s="293"/>
      <c r="AA695" s="294"/>
      <c r="AB695" s="33"/>
    </row>
    <row r="696" spans="1:28" ht="14.45" hidden="1" outlineLevel="1">
      <c r="A696" s="29" t="s">
        <v>5973</v>
      </c>
      <c r="B696" s="29" t="s">
        <v>5974</v>
      </c>
      <c r="C696" s="256">
        <f t="shared" si="5"/>
        <v>18.585999999999999</v>
      </c>
      <c r="D696" s="32">
        <v>25</v>
      </c>
      <c r="E696" s="34" t="s">
        <v>5448</v>
      </c>
      <c r="F696" s="35">
        <v>1</v>
      </c>
      <c r="G696" s="33">
        <f>IFERROR(VLOOKUP(E696,Materiaal!$A$2:$C$25052,3,FALSE)*F696,0)</f>
        <v>8.8979999999999997</v>
      </c>
      <c r="H696" s="34" t="s">
        <v>5931</v>
      </c>
      <c r="I696" s="35">
        <v>1</v>
      </c>
      <c r="J696" s="33">
        <f>IFERROR(VLOOKUP(H696,Materiaal!$A$2:$C$25052,3,FALSE)*I696,0)</f>
        <v>5.5140000000000002</v>
      </c>
      <c r="K696" s="34" t="s">
        <v>5887</v>
      </c>
      <c r="L696" s="35">
        <v>1</v>
      </c>
      <c r="M696" s="33">
        <f>IFERROR(VLOOKUP(K696,Materiaal!$A$2:$C$25052,3,FALSE)*L696,0)</f>
        <v>3.1739999999999999</v>
      </c>
      <c r="N696" s="34"/>
      <c r="O696" s="35"/>
      <c r="P696" s="33">
        <f>IFERROR(VLOOKUP(N696,Materiaal!$A$2:$C$25052,3,FALSE)*O696,0)</f>
        <v>0</v>
      </c>
      <c r="Q696" s="34" t="s">
        <v>5335</v>
      </c>
      <c r="R696" s="35">
        <v>1</v>
      </c>
      <c r="S696" s="33">
        <f>IFERROR(VLOOKUP(Q696,Materiaal!$A$2:$C$25052,3,FALSE)*R696,0)</f>
        <v>1</v>
      </c>
      <c r="T696" s="34"/>
      <c r="U696" s="35"/>
      <c r="V696" s="33">
        <f>IFERROR(VLOOKUP(T696,Materiaal!$A$2:$C$26556,3,FALSE)*U696,0)</f>
        <v>0</v>
      </c>
      <c r="W696" s="293"/>
      <c r="X696" s="294"/>
      <c r="Y696" s="33"/>
      <c r="Z696" s="293"/>
      <c r="AA696" s="294"/>
      <c r="AB696" s="33"/>
    </row>
    <row r="697" spans="1:28" ht="14.45" hidden="1" outlineLevel="1">
      <c r="A697" s="29" t="s">
        <v>5975</v>
      </c>
      <c r="B697" s="29" t="s">
        <v>5976</v>
      </c>
      <c r="C697" s="256">
        <f t="shared" si="5"/>
        <v>25.808799999999998</v>
      </c>
      <c r="D697" s="32">
        <v>25</v>
      </c>
      <c r="E697" s="34" t="s">
        <v>5448</v>
      </c>
      <c r="F697" s="35">
        <v>1</v>
      </c>
      <c r="G697" s="33">
        <f>IFERROR(VLOOKUP(E697,Materiaal!$A$2:$C$25052,3,FALSE)*F697,0)</f>
        <v>8.8979999999999997</v>
      </c>
      <c r="H697" s="34" t="s">
        <v>5938</v>
      </c>
      <c r="I697" s="35">
        <v>1</v>
      </c>
      <c r="J697" s="33">
        <f>IFERROR(VLOOKUP(H697,Materiaal!$A$2:$C$25052,3,FALSE)*I697,0)</f>
        <v>5.9160000000000004</v>
      </c>
      <c r="K697" s="34" t="s">
        <v>5887</v>
      </c>
      <c r="L697" s="35">
        <v>1</v>
      </c>
      <c r="M697" s="33">
        <f>IFERROR(VLOOKUP(K697,Materiaal!$A$2:$C$25052,3,FALSE)*L697,0)</f>
        <v>3.1739999999999999</v>
      </c>
      <c r="N697" s="34" t="s">
        <v>5357</v>
      </c>
      <c r="O697" s="35">
        <v>2</v>
      </c>
      <c r="P697" s="33">
        <f>IFERROR(VLOOKUP(N697,Materiaal!$A$2:$C$25052,3,FALSE)*O697,0)</f>
        <v>6.8208000000000002</v>
      </c>
      <c r="Q697" s="34" t="s">
        <v>5335</v>
      </c>
      <c r="R697" s="35">
        <v>1</v>
      </c>
      <c r="S697" s="33">
        <f>IFERROR(VLOOKUP(Q697,Materiaal!$A$2:$C$25052,3,FALSE)*R697,0)</f>
        <v>1</v>
      </c>
      <c r="T697" s="34"/>
      <c r="U697" s="35"/>
      <c r="V697" s="33">
        <f>IFERROR(VLOOKUP(T697,Materiaal!$A$2:$C$26556,3,FALSE)*U697,0)</f>
        <v>0</v>
      </c>
      <c r="W697" s="293"/>
      <c r="X697" s="294"/>
      <c r="Y697" s="33"/>
      <c r="Z697" s="293"/>
      <c r="AA697" s="294"/>
      <c r="AB697" s="33"/>
    </row>
    <row r="698" spans="1:28" ht="14.45" hidden="1" outlineLevel="1">
      <c r="A698" s="29" t="s">
        <v>5977</v>
      </c>
      <c r="B698" s="29" t="s">
        <v>5978</v>
      </c>
      <c r="C698" s="256">
        <f t="shared" si="5"/>
        <v>45.676000000000002</v>
      </c>
      <c r="D698" s="32">
        <v>25</v>
      </c>
      <c r="E698" s="34" t="s">
        <v>5453</v>
      </c>
      <c r="F698" s="35">
        <v>1</v>
      </c>
      <c r="G698" s="33">
        <f>IFERROR(VLOOKUP(E698,Materiaal!$A$2:$C$25052,3,FALSE)*F698,0)</f>
        <v>36.432000000000002</v>
      </c>
      <c r="H698" s="34" t="s">
        <v>5454</v>
      </c>
      <c r="I698" s="35">
        <v>1</v>
      </c>
      <c r="J698" s="33">
        <f>IFERROR(VLOOKUP(H698,Materiaal!$A$2:$C$25052,3,FALSE)*I698,0)</f>
        <v>5.07</v>
      </c>
      <c r="K698" s="34" t="s">
        <v>5887</v>
      </c>
      <c r="L698" s="35">
        <v>1</v>
      </c>
      <c r="M698" s="33">
        <f>IFERROR(VLOOKUP(K698,Materiaal!$A$2:$C$25052,3,FALSE)*L698,0)</f>
        <v>3.1739999999999999</v>
      </c>
      <c r="N698" s="34"/>
      <c r="O698" s="35"/>
      <c r="P698" s="33">
        <f>IFERROR(VLOOKUP(N698,Materiaal!$A$2:$C$25052,3,FALSE)*O698,0)</f>
        <v>0</v>
      </c>
      <c r="Q698" s="34" t="s">
        <v>5335</v>
      </c>
      <c r="R698" s="35">
        <v>1</v>
      </c>
      <c r="S698" s="33">
        <f>IFERROR(VLOOKUP(Q698,Materiaal!$A$2:$C$25052,3,FALSE)*R698,0)</f>
        <v>1</v>
      </c>
      <c r="T698" s="34"/>
      <c r="U698" s="35"/>
      <c r="V698" s="33">
        <f>IFERROR(VLOOKUP(T698,Materiaal!$A$2:$C$26556,3,FALSE)*U698,0)</f>
        <v>0</v>
      </c>
      <c r="W698" s="293"/>
      <c r="X698" s="294"/>
      <c r="Y698" s="33"/>
      <c r="Z698" s="293"/>
      <c r="AA698" s="294"/>
      <c r="AB698" s="33"/>
    </row>
    <row r="699" spans="1:28" ht="14.45" hidden="1" outlineLevel="1">
      <c r="A699" s="29" t="s">
        <v>5979</v>
      </c>
      <c r="B699" s="29" t="s">
        <v>5980</v>
      </c>
      <c r="C699" s="256">
        <f t="shared" si="5"/>
        <v>50.884</v>
      </c>
      <c r="D699" s="32">
        <v>25</v>
      </c>
      <c r="E699" s="34" t="s">
        <v>5457</v>
      </c>
      <c r="F699" s="35">
        <v>1</v>
      </c>
      <c r="G699" s="33">
        <f>IFERROR(VLOOKUP(E699,Materiaal!$A$2:$C$25052,3,FALSE)*F699,0)</f>
        <v>41.64</v>
      </c>
      <c r="H699" s="34" t="s">
        <v>5458</v>
      </c>
      <c r="I699" s="35">
        <v>1</v>
      </c>
      <c r="J699" s="33">
        <f>IFERROR(VLOOKUP(H699,Materiaal!$A$2:$C$25052,3,FALSE)*I699,0)</f>
        <v>5.07</v>
      </c>
      <c r="K699" s="34" t="s">
        <v>5887</v>
      </c>
      <c r="L699" s="35">
        <v>1</v>
      </c>
      <c r="M699" s="33">
        <f>IFERROR(VLOOKUP(K699,Materiaal!$A$2:$C$25052,3,FALSE)*L699,0)</f>
        <v>3.1739999999999999</v>
      </c>
      <c r="N699" s="34"/>
      <c r="O699" s="35"/>
      <c r="P699" s="33">
        <f>IFERROR(VLOOKUP(N699,Materiaal!$A$2:$C$25052,3,FALSE)*O699,0)</f>
        <v>0</v>
      </c>
      <c r="Q699" s="34" t="s">
        <v>5335</v>
      </c>
      <c r="R699" s="35">
        <v>1</v>
      </c>
      <c r="S699" s="33">
        <f>IFERROR(VLOOKUP(Q699,Materiaal!$A$2:$C$25052,3,FALSE)*R699,0)</f>
        <v>1</v>
      </c>
      <c r="T699" s="34"/>
      <c r="U699" s="35"/>
      <c r="V699" s="33">
        <f>IFERROR(VLOOKUP(T699,Materiaal!$A$2:$C$26556,3,FALSE)*U699,0)</f>
        <v>0</v>
      </c>
      <c r="W699" s="293"/>
      <c r="X699" s="294"/>
      <c r="Y699" s="33"/>
      <c r="Z699" s="293"/>
      <c r="AA699" s="294"/>
      <c r="AB699" s="33"/>
    </row>
    <row r="700" spans="1:28" ht="14.45" hidden="1" outlineLevel="1">
      <c r="A700" s="29" t="s">
        <v>5981</v>
      </c>
      <c r="B700" s="29" t="s">
        <v>5982</v>
      </c>
      <c r="C700" s="256">
        <f t="shared" si="5"/>
        <v>65.463999999999999</v>
      </c>
      <c r="D700" s="32">
        <v>30</v>
      </c>
      <c r="E700" s="34" t="s">
        <v>5461</v>
      </c>
      <c r="F700" s="35">
        <v>1</v>
      </c>
      <c r="G700" s="33">
        <f>IFERROR(VLOOKUP(E700,Materiaal!$A$2:$C$25052,3,FALSE)*F700,0)</f>
        <v>56.22</v>
      </c>
      <c r="H700" s="34" t="s">
        <v>5462</v>
      </c>
      <c r="I700" s="35">
        <v>1</v>
      </c>
      <c r="J700" s="33">
        <f>IFERROR(VLOOKUP(H700,Materiaal!$A$2:$C$25052,3,FALSE)*I700,0)</f>
        <v>5.07</v>
      </c>
      <c r="K700" s="34" t="s">
        <v>5887</v>
      </c>
      <c r="L700" s="35">
        <v>1</v>
      </c>
      <c r="M700" s="33">
        <f>IFERROR(VLOOKUP(K700,Materiaal!$A$2:$C$25052,3,FALSE)*L700,0)</f>
        <v>3.1739999999999999</v>
      </c>
      <c r="N700" s="34"/>
      <c r="O700" s="35"/>
      <c r="P700" s="33">
        <f>IFERROR(VLOOKUP(N700,Materiaal!$A$2:$C$25052,3,FALSE)*O700,0)</f>
        <v>0</v>
      </c>
      <c r="Q700" s="34" t="s">
        <v>5335</v>
      </c>
      <c r="R700" s="35">
        <v>1</v>
      </c>
      <c r="S700" s="33">
        <f>IFERROR(VLOOKUP(Q700,Materiaal!$A$2:$C$25052,3,FALSE)*R700,0)</f>
        <v>1</v>
      </c>
      <c r="T700" s="34"/>
      <c r="U700" s="35"/>
      <c r="V700" s="33">
        <f>IFERROR(VLOOKUP(T700,Materiaal!$A$2:$C$26556,3,FALSE)*U700,0)</f>
        <v>0</v>
      </c>
      <c r="W700" s="293"/>
      <c r="X700" s="294"/>
      <c r="Y700" s="33"/>
      <c r="Z700" s="293"/>
      <c r="AA700" s="294"/>
      <c r="AB700" s="33"/>
    </row>
    <row r="701" spans="1:28" ht="14.45" hidden="1" outlineLevel="1">
      <c r="A701" s="29" t="s">
        <v>5983</v>
      </c>
      <c r="B701" s="29" t="s">
        <v>5984</v>
      </c>
      <c r="C701" s="256">
        <f t="shared" si="5"/>
        <v>71.710000000000008</v>
      </c>
      <c r="D701" s="32">
        <v>30</v>
      </c>
      <c r="E701" s="34" t="s">
        <v>5465</v>
      </c>
      <c r="F701" s="35">
        <v>1</v>
      </c>
      <c r="G701" s="33">
        <f>IFERROR(VLOOKUP(E701,Materiaal!$A$2:$C$25052,3,FALSE)*F701,0)</f>
        <v>62.466000000000001</v>
      </c>
      <c r="H701" s="34" t="s">
        <v>5466</v>
      </c>
      <c r="I701" s="35">
        <v>1</v>
      </c>
      <c r="J701" s="33">
        <f>IFERROR(VLOOKUP(H701,Materiaal!$A$2:$C$25052,3,FALSE)*I701,0)</f>
        <v>5.07</v>
      </c>
      <c r="K701" s="34" t="s">
        <v>5887</v>
      </c>
      <c r="L701" s="35">
        <v>1</v>
      </c>
      <c r="M701" s="33">
        <f>IFERROR(VLOOKUP(K701,Materiaal!$A$2:$C$25052,3,FALSE)*L701,0)</f>
        <v>3.1739999999999999</v>
      </c>
      <c r="N701" s="34"/>
      <c r="O701" s="35"/>
      <c r="P701" s="33">
        <f>IFERROR(VLOOKUP(N701,Materiaal!$A$2:$C$25052,3,FALSE)*O701,0)</f>
        <v>0</v>
      </c>
      <c r="Q701" s="34" t="s">
        <v>5335</v>
      </c>
      <c r="R701" s="35">
        <v>1</v>
      </c>
      <c r="S701" s="33">
        <f>IFERROR(VLOOKUP(Q701,Materiaal!$A$2:$C$25052,3,FALSE)*R701,0)</f>
        <v>1</v>
      </c>
      <c r="T701" s="34"/>
      <c r="U701" s="35"/>
      <c r="V701" s="33">
        <f>IFERROR(VLOOKUP(T701,Materiaal!$A$2:$C$26556,3,FALSE)*U701,0)</f>
        <v>0</v>
      </c>
      <c r="W701" s="293"/>
      <c r="X701" s="294"/>
      <c r="Y701" s="33"/>
      <c r="Z701" s="293"/>
      <c r="AA701" s="294"/>
      <c r="AB701" s="33"/>
    </row>
    <row r="702" spans="1:28" ht="14.45" hidden="1" outlineLevel="1">
      <c r="A702" s="29"/>
      <c r="B702" s="29"/>
      <c r="C702" s="256">
        <f t="shared" si="5"/>
        <v>0</v>
      </c>
      <c r="D702" s="32"/>
      <c r="E702" s="34"/>
      <c r="F702" s="35"/>
      <c r="G702" s="33">
        <f>IFERROR(VLOOKUP(E702,Materiaal!$A$2:$C$25052,3,FALSE)*F702,0)</f>
        <v>0</v>
      </c>
      <c r="H702" s="34"/>
      <c r="I702" s="35"/>
      <c r="J702" s="33">
        <f>IFERROR(VLOOKUP(H702,Materiaal!$A$2:$C$25052,3,FALSE)*I702,0)</f>
        <v>0</v>
      </c>
      <c r="K702" s="34"/>
      <c r="L702" s="35"/>
      <c r="M702" s="33">
        <f>IFERROR(VLOOKUP(K702,Materiaal!$A$2:$C$25052,3,FALSE)*L702,0)</f>
        <v>0</v>
      </c>
      <c r="N702" s="34"/>
      <c r="O702" s="35"/>
      <c r="P702" s="33">
        <f>IFERROR(VLOOKUP(N702,Materiaal!$A$2:$C$25052,3,FALSE)*O702,0)</f>
        <v>0</v>
      </c>
      <c r="Q702" s="34"/>
      <c r="R702" s="35"/>
      <c r="S702" s="33">
        <f>IFERROR(VLOOKUP(Q702,Materiaal!$A$2:$C$25052,3,FALSE)*R702,0)</f>
        <v>0</v>
      </c>
      <c r="T702" s="34"/>
      <c r="U702" s="35"/>
      <c r="V702" s="33">
        <f>IFERROR(VLOOKUP(T702,Materiaal!$A$2:$C$26556,3,FALSE)*U702,0)</f>
        <v>0</v>
      </c>
      <c r="W702" s="293"/>
      <c r="X702" s="294"/>
      <c r="Y702" s="33"/>
      <c r="Z702" s="293"/>
      <c r="AA702" s="294"/>
      <c r="AB702" s="33"/>
    </row>
    <row r="703" spans="1:28" ht="14.45" hidden="1" outlineLevel="1">
      <c r="A703" s="29" t="s">
        <v>5985</v>
      </c>
      <c r="B703" s="29" t="s">
        <v>5986</v>
      </c>
      <c r="C703" s="256">
        <f t="shared" si="5"/>
        <v>18.148</v>
      </c>
      <c r="D703" s="32">
        <v>20</v>
      </c>
      <c r="E703" s="34" t="s">
        <v>5469</v>
      </c>
      <c r="F703" s="35">
        <v>1</v>
      </c>
      <c r="G703" s="33">
        <f>IFERROR(VLOOKUP(E703,Materiaal!$A$2:$C$25052,3,FALSE)*F703,0)</f>
        <v>8.8140000000000001</v>
      </c>
      <c r="H703" s="34" t="s">
        <v>5987</v>
      </c>
      <c r="I703" s="35">
        <v>1</v>
      </c>
      <c r="J703" s="33">
        <f>IFERROR(VLOOKUP(H703,Materiaal!$A$2:$C$25052,3,FALSE)*I703,0)</f>
        <v>5.16</v>
      </c>
      <c r="K703" s="34" t="s">
        <v>5887</v>
      </c>
      <c r="L703" s="35">
        <v>1</v>
      </c>
      <c r="M703" s="33">
        <f>IFERROR(VLOOKUP(K703,Materiaal!$A$2:$C$25052,3,FALSE)*L703,0)</f>
        <v>3.1739999999999999</v>
      </c>
      <c r="N703" s="34"/>
      <c r="O703" s="35"/>
      <c r="P703" s="33">
        <f>IFERROR(VLOOKUP(N703,Materiaal!$A$2:$C$25052,3,FALSE)*O703,0)</f>
        <v>0</v>
      </c>
      <c r="Q703" s="34" t="s">
        <v>5335</v>
      </c>
      <c r="R703" s="35">
        <v>1</v>
      </c>
      <c r="S703" s="33">
        <f>IFERROR(VLOOKUP(Q703,Materiaal!$A$2:$C$25052,3,FALSE)*R703,0)</f>
        <v>1</v>
      </c>
      <c r="T703" s="34"/>
      <c r="U703" s="35"/>
      <c r="V703" s="33">
        <f>IFERROR(VLOOKUP(T703,Materiaal!$A$2:$C$26556,3,FALSE)*U703,0)</f>
        <v>0</v>
      </c>
      <c r="W703" s="293"/>
      <c r="X703" s="294"/>
      <c r="Y703" s="33"/>
      <c r="Z703" s="293"/>
      <c r="AA703" s="294"/>
      <c r="AB703" s="33"/>
    </row>
    <row r="704" spans="1:28" ht="14.45" hidden="1" outlineLevel="1">
      <c r="A704" s="29" t="s">
        <v>5988</v>
      </c>
      <c r="B704" s="29" t="s">
        <v>5989</v>
      </c>
      <c r="C704" s="256">
        <f t="shared" si="5"/>
        <v>18.148</v>
      </c>
      <c r="D704" s="32">
        <v>20</v>
      </c>
      <c r="E704" s="34" t="s">
        <v>5469</v>
      </c>
      <c r="F704" s="35">
        <v>1</v>
      </c>
      <c r="G704" s="33">
        <f>IFERROR(VLOOKUP(E704,Materiaal!$A$2:$C$25052,3,FALSE)*F704,0)</f>
        <v>8.8140000000000001</v>
      </c>
      <c r="H704" s="34" t="s">
        <v>5990</v>
      </c>
      <c r="I704" s="35">
        <v>1</v>
      </c>
      <c r="J704" s="33">
        <f>IFERROR(VLOOKUP(H704,Materiaal!$A$2:$C$25052,3,FALSE)*I704,0)</f>
        <v>5.16</v>
      </c>
      <c r="K704" s="34" t="s">
        <v>5887</v>
      </c>
      <c r="L704" s="35">
        <v>1</v>
      </c>
      <c r="M704" s="33">
        <f>IFERROR(VLOOKUP(K704,Materiaal!$A$2:$C$25052,3,FALSE)*L704,0)</f>
        <v>3.1739999999999999</v>
      </c>
      <c r="N704" s="34"/>
      <c r="O704" s="35"/>
      <c r="P704" s="33">
        <f>IFERROR(VLOOKUP(N704,Materiaal!$A$2:$C$25052,3,FALSE)*O704,0)</f>
        <v>0</v>
      </c>
      <c r="Q704" s="34" t="s">
        <v>5335</v>
      </c>
      <c r="R704" s="35">
        <v>1</v>
      </c>
      <c r="S704" s="33">
        <f>IFERROR(VLOOKUP(Q704,Materiaal!$A$2:$C$25052,3,FALSE)*R704,0)</f>
        <v>1</v>
      </c>
      <c r="T704" s="34"/>
      <c r="U704" s="35"/>
      <c r="V704" s="33">
        <f>IFERROR(VLOOKUP(T704,Materiaal!$A$2:$C$26556,3,FALSE)*U704,0)</f>
        <v>0</v>
      </c>
      <c r="W704" s="293"/>
      <c r="X704" s="294"/>
      <c r="Y704" s="33"/>
      <c r="Z704" s="293"/>
      <c r="AA704" s="294"/>
      <c r="AB704" s="33"/>
    </row>
    <row r="705" spans="1:28" ht="14.45" hidden="1" outlineLevel="1">
      <c r="A705" s="29" t="s">
        <v>5991</v>
      </c>
      <c r="B705" s="29" t="s">
        <v>5992</v>
      </c>
      <c r="C705" s="256">
        <f t="shared" si="5"/>
        <v>18.148</v>
      </c>
      <c r="D705" s="32">
        <v>20</v>
      </c>
      <c r="E705" s="34" t="s">
        <v>5469</v>
      </c>
      <c r="F705" s="35">
        <v>1</v>
      </c>
      <c r="G705" s="33">
        <f>IFERROR(VLOOKUP(E705,Materiaal!$A$2:$C$25052,3,FALSE)*F705,0)</f>
        <v>8.8140000000000001</v>
      </c>
      <c r="H705" s="34" t="s">
        <v>5993</v>
      </c>
      <c r="I705" s="35">
        <v>1</v>
      </c>
      <c r="J705" s="33">
        <f>IFERROR(VLOOKUP(H705,Materiaal!$A$2:$C$25052,3,FALSE)*I705,0)</f>
        <v>5.16</v>
      </c>
      <c r="K705" s="34" t="s">
        <v>5887</v>
      </c>
      <c r="L705" s="35">
        <v>1</v>
      </c>
      <c r="M705" s="33">
        <f>IFERROR(VLOOKUP(K705,Materiaal!$A$2:$C$25052,3,FALSE)*L705,0)</f>
        <v>3.1739999999999999</v>
      </c>
      <c r="N705" s="34"/>
      <c r="O705" s="35"/>
      <c r="P705" s="33">
        <f>IFERROR(VLOOKUP(N705,Materiaal!$A$2:$C$25052,3,FALSE)*O705,0)</f>
        <v>0</v>
      </c>
      <c r="Q705" s="34" t="s">
        <v>5335</v>
      </c>
      <c r="R705" s="35">
        <v>1</v>
      </c>
      <c r="S705" s="33">
        <f>IFERROR(VLOOKUP(Q705,Materiaal!$A$2:$C$25052,3,FALSE)*R705,0)</f>
        <v>1</v>
      </c>
      <c r="T705" s="34"/>
      <c r="U705" s="35"/>
      <c r="V705" s="33">
        <f>IFERROR(VLOOKUP(T705,Materiaal!$A$2:$C$26556,3,FALSE)*U705,0)</f>
        <v>0</v>
      </c>
      <c r="W705" s="293"/>
      <c r="X705" s="294"/>
      <c r="Y705" s="33"/>
      <c r="Z705" s="293"/>
      <c r="AA705" s="294"/>
      <c r="AB705" s="33"/>
    </row>
    <row r="706" spans="1:28" ht="14.45" hidden="1" outlineLevel="1">
      <c r="A706" s="29"/>
      <c r="B706" s="29"/>
      <c r="C706" s="256">
        <f t="shared" si="5"/>
        <v>0</v>
      </c>
      <c r="D706" s="32"/>
      <c r="E706" s="34"/>
      <c r="F706" s="35"/>
      <c r="G706" s="33">
        <f>IFERROR(VLOOKUP(E706,Materiaal!$A$2:$C$25052,3,FALSE)*F706,0)</f>
        <v>0</v>
      </c>
      <c r="H706" s="34"/>
      <c r="I706" s="35"/>
      <c r="J706" s="33">
        <f>IFERROR(VLOOKUP(H706,Materiaal!$A$2:$C$25052,3,FALSE)*I706,0)</f>
        <v>0</v>
      </c>
      <c r="K706" s="34"/>
      <c r="L706" s="35"/>
      <c r="M706" s="33">
        <f>IFERROR(VLOOKUP(K706,Materiaal!$A$2:$C$25052,3,FALSE)*L706,0)</f>
        <v>0</v>
      </c>
      <c r="N706" s="34"/>
      <c r="O706" s="35"/>
      <c r="P706" s="33">
        <f>IFERROR(VLOOKUP(N706,Materiaal!$A$2:$C$25052,3,FALSE)*O706,0)</f>
        <v>0</v>
      </c>
      <c r="Q706" s="34"/>
      <c r="R706" s="35"/>
      <c r="S706" s="33">
        <f>IFERROR(VLOOKUP(Q706,Materiaal!$A$2:$C$25052,3,FALSE)*R706,0)</f>
        <v>0</v>
      </c>
      <c r="T706" s="34"/>
      <c r="U706" s="35"/>
      <c r="V706" s="33">
        <f>IFERROR(VLOOKUP(T706,Materiaal!$A$2:$C$26556,3,FALSE)*U706,0)</f>
        <v>0</v>
      </c>
      <c r="W706" s="293"/>
      <c r="X706" s="294"/>
      <c r="Y706" s="33"/>
      <c r="Z706" s="293"/>
      <c r="AA706" s="294"/>
      <c r="AB706" s="33"/>
    </row>
    <row r="707" spans="1:28" ht="14.45" hidden="1" outlineLevel="1">
      <c r="A707" s="29" t="s">
        <v>5994</v>
      </c>
      <c r="B707" s="29" t="s">
        <v>5995</v>
      </c>
      <c r="C707" s="256">
        <f t="shared" si="5"/>
        <v>69.385800000000003</v>
      </c>
      <c r="D707" s="32">
        <v>30</v>
      </c>
      <c r="E707" s="34" t="s">
        <v>5482</v>
      </c>
      <c r="F707" s="35">
        <v>1</v>
      </c>
      <c r="G707" s="33">
        <f>IFERROR(VLOOKUP(E707,Materiaal!$A$2:$C$25052,3,FALSE)*F707,0)</f>
        <v>58.275399999999998</v>
      </c>
      <c r="H707" s="34" t="s">
        <v>5996</v>
      </c>
      <c r="I707" s="35">
        <v>1</v>
      </c>
      <c r="J707" s="33">
        <f>IFERROR(VLOOKUP(H707,Materiaal!$A$2:$C$25052,3,FALSE)*I707,0)</f>
        <v>6.9363999999999999</v>
      </c>
      <c r="K707" s="34" t="s">
        <v>5887</v>
      </c>
      <c r="L707" s="35">
        <v>1</v>
      </c>
      <c r="M707" s="33">
        <f>IFERROR(VLOOKUP(K707,Materiaal!$A$2:$C$25052,3,FALSE)*L707,0)</f>
        <v>3.1739999999999999</v>
      </c>
      <c r="N707" s="34"/>
      <c r="O707" s="35"/>
      <c r="P707" s="33">
        <f>IFERROR(VLOOKUP(N707,Materiaal!$A$2:$C$25052,3,FALSE)*O707,0)</f>
        <v>0</v>
      </c>
      <c r="Q707" s="34" t="s">
        <v>5335</v>
      </c>
      <c r="R707" s="35">
        <v>1</v>
      </c>
      <c r="S707" s="33">
        <f>IFERROR(VLOOKUP(Q707,Materiaal!$A$2:$C$25052,3,FALSE)*R707,0)</f>
        <v>1</v>
      </c>
      <c r="T707" s="34"/>
      <c r="U707" s="35"/>
      <c r="V707" s="33">
        <f>IFERROR(VLOOKUP(T707,Materiaal!$A$2:$C$26556,3,FALSE)*U707,0)</f>
        <v>0</v>
      </c>
      <c r="W707" s="293"/>
      <c r="X707" s="294"/>
      <c r="Y707" s="33"/>
      <c r="Z707" s="293"/>
      <c r="AA707" s="294"/>
      <c r="AB707" s="33"/>
    </row>
    <row r="708" spans="1:28" ht="14.45" hidden="1" outlineLevel="1">
      <c r="A708" s="29" t="s">
        <v>5997</v>
      </c>
      <c r="B708" s="29" t="s">
        <v>5998</v>
      </c>
      <c r="C708" s="256">
        <f t="shared" si="5"/>
        <v>35.764600000000002</v>
      </c>
      <c r="D708" s="32">
        <v>30</v>
      </c>
      <c r="E708" s="34" t="s">
        <v>5486</v>
      </c>
      <c r="F708" s="35">
        <v>1</v>
      </c>
      <c r="G708" s="33">
        <f>IFERROR(VLOOKUP(E708,Materiaal!$A$2:$C$25052,3,FALSE)*F708,0)</f>
        <v>24.654199999999999</v>
      </c>
      <c r="H708" s="34" t="s">
        <v>5996</v>
      </c>
      <c r="I708" s="35">
        <v>1</v>
      </c>
      <c r="J708" s="33">
        <f>IFERROR(VLOOKUP(H708,Materiaal!$A$2:$C$25052,3,FALSE)*I708,0)</f>
        <v>6.9363999999999999</v>
      </c>
      <c r="K708" s="34" t="s">
        <v>5887</v>
      </c>
      <c r="L708" s="35">
        <v>1</v>
      </c>
      <c r="M708" s="33">
        <f>IFERROR(VLOOKUP(K708,Materiaal!$A$2:$C$25052,3,FALSE)*L708,0)</f>
        <v>3.1739999999999999</v>
      </c>
      <c r="N708" s="34"/>
      <c r="O708" s="35"/>
      <c r="P708" s="33">
        <f>IFERROR(VLOOKUP(N708,Materiaal!$A$2:$C$25052,3,FALSE)*O708,0)</f>
        <v>0</v>
      </c>
      <c r="Q708" s="34" t="s">
        <v>5335</v>
      </c>
      <c r="R708" s="35">
        <v>1</v>
      </c>
      <c r="S708" s="33">
        <f>IFERROR(VLOOKUP(Q708,Materiaal!$A$2:$C$25052,3,FALSE)*R708,0)</f>
        <v>1</v>
      </c>
      <c r="T708" s="34"/>
      <c r="U708" s="35"/>
      <c r="V708" s="33">
        <f>IFERROR(VLOOKUP(T708,Materiaal!$A$2:$C$26556,3,FALSE)*U708,0)</f>
        <v>0</v>
      </c>
      <c r="W708" s="293"/>
      <c r="X708" s="294"/>
      <c r="Y708" s="33"/>
      <c r="Z708" s="293"/>
      <c r="AA708" s="294"/>
      <c r="AB708" s="33"/>
    </row>
    <row r="709" spans="1:28" ht="14.45" hidden="1" outlineLevel="1">
      <c r="A709" s="29" t="s">
        <v>5999</v>
      </c>
      <c r="B709" s="29" t="s">
        <v>6000</v>
      </c>
      <c r="C709" s="256">
        <f t="shared" si="5"/>
        <v>65.396900000000002</v>
      </c>
      <c r="D709" s="32">
        <v>30</v>
      </c>
      <c r="E709" s="34" t="s">
        <v>5489</v>
      </c>
      <c r="F709" s="35">
        <v>1</v>
      </c>
      <c r="G709" s="33">
        <f>IFERROR(VLOOKUP(E709,Materiaal!$A$2:$C$25052,3,FALSE)*F709,0)</f>
        <v>58.2819</v>
      </c>
      <c r="H709" s="34" t="s">
        <v>6001</v>
      </c>
      <c r="I709" s="35">
        <v>1</v>
      </c>
      <c r="J709" s="33">
        <f>IFERROR(VLOOKUP(H709,Materiaal!$A$2:$C$25052,3,FALSE)*I709,0)</f>
        <v>2.9409999999999998</v>
      </c>
      <c r="K709" s="34" t="s">
        <v>5887</v>
      </c>
      <c r="L709" s="35">
        <v>1</v>
      </c>
      <c r="M709" s="33">
        <f>IFERROR(VLOOKUP(K709,Materiaal!$A$2:$C$25052,3,FALSE)*L709,0)</f>
        <v>3.1739999999999999</v>
      </c>
      <c r="N709" s="34"/>
      <c r="O709" s="35"/>
      <c r="P709" s="33">
        <f>IFERROR(VLOOKUP(N709,Materiaal!$A$2:$C$25052,3,FALSE)*O709,0)</f>
        <v>0</v>
      </c>
      <c r="Q709" s="34" t="s">
        <v>5335</v>
      </c>
      <c r="R709" s="35">
        <v>1</v>
      </c>
      <c r="S709" s="33">
        <f>IFERROR(VLOOKUP(Q709,Materiaal!$A$2:$C$25052,3,FALSE)*R709,0)</f>
        <v>1</v>
      </c>
      <c r="T709" s="34"/>
      <c r="U709" s="35"/>
      <c r="V709" s="33">
        <f>IFERROR(VLOOKUP(T709,Materiaal!$A$2:$C$26556,3,FALSE)*U709,0)</f>
        <v>0</v>
      </c>
      <c r="W709" s="293"/>
      <c r="X709" s="294"/>
      <c r="Y709" s="33"/>
      <c r="Z709" s="293"/>
      <c r="AA709" s="294"/>
      <c r="AB709" s="33"/>
    </row>
    <row r="710" spans="1:28" ht="14.45" hidden="1" outlineLevel="1">
      <c r="A710" s="29"/>
      <c r="B710" s="29"/>
      <c r="C710" s="256">
        <f t="shared" si="5"/>
        <v>0</v>
      </c>
      <c r="D710" s="32"/>
      <c r="E710" s="34"/>
      <c r="F710" s="35"/>
      <c r="G710" s="33">
        <f>IFERROR(VLOOKUP(E710,Materiaal!$A$2:$C$25052,3,FALSE)*F710,0)</f>
        <v>0</v>
      </c>
      <c r="H710" s="34"/>
      <c r="I710" s="35"/>
      <c r="J710" s="33">
        <f>IFERROR(VLOOKUP(H710,Materiaal!$A$2:$C$25052,3,FALSE)*I710,0)</f>
        <v>0</v>
      </c>
      <c r="K710" s="34"/>
      <c r="L710" s="35"/>
      <c r="M710" s="33">
        <f>IFERROR(VLOOKUP(K710,Materiaal!$A$2:$C$25052,3,FALSE)*L710,0)</f>
        <v>0</v>
      </c>
      <c r="N710" s="34"/>
      <c r="O710" s="35"/>
      <c r="P710" s="33">
        <f>IFERROR(VLOOKUP(N710,Materiaal!$A$2:$C$25052,3,FALSE)*O710,0)</f>
        <v>0</v>
      </c>
      <c r="Q710" s="34"/>
      <c r="R710" s="35"/>
      <c r="S710" s="33">
        <f>IFERROR(VLOOKUP(Q710,Materiaal!$A$2:$C$25052,3,FALSE)*R710,0)</f>
        <v>0</v>
      </c>
      <c r="T710" s="34"/>
      <c r="U710" s="35"/>
      <c r="V710" s="33">
        <f>IFERROR(VLOOKUP(T710,Materiaal!$A$2:$C$26556,3,FALSE)*U710,0)</f>
        <v>0</v>
      </c>
      <c r="W710" s="293"/>
      <c r="X710" s="294"/>
      <c r="Y710" s="33"/>
      <c r="Z710" s="293"/>
      <c r="AA710" s="294"/>
      <c r="AB710" s="33"/>
    </row>
    <row r="711" spans="1:28" ht="14.45" hidden="1" outlineLevel="1">
      <c r="A711" s="29" t="s">
        <v>6002</v>
      </c>
      <c r="B711" s="29" t="s">
        <v>6003</v>
      </c>
      <c r="C711" s="256">
        <f t="shared" si="5"/>
        <v>9.9771999999999998</v>
      </c>
      <c r="D711" s="32">
        <v>15</v>
      </c>
      <c r="E711" s="34" t="s">
        <v>5493</v>
      </c>
      <c r="F711" s="35">
        <v>1</v>
      </c>
      <c r="G711" s="33">
        <f>IFERROR(VLOOKUP(E711,Materiaal!$A$2:$C$25052,3,FALSE)*F711,0)</f>
        <v>1.0751999999999999</v>
      </c>
      <c r="H711" s="34" t="s">
        <v>6004</v>
      </c>
      <c r="I711" s="35">
        <v>1</v>
      </c>
      <c r="J711" s="33">
        <f>IFERROR(VLOOKUP(H711,Materiaal!$A$2:$C$25052,3,FALSE)*I711,0)</f>
        <v>4.7279999999999998</v>
      </c>
      <c r="K711" s="34" t="s">
        <v>5887</v>
      </c>
      <c r="L711" s="35">
        <v>1</v>
      </c>
      <c r="M711" s="33">
        <f>IFERROR(VLOOKUP(K711,Materiaal!$A$2:$C$25052,3,FALSE)*L711,0)</f>
        <v>3.1739999999999999</v>
      </c>
      <c r="N711" s="34"/>
      <c r="O711" s="35"/>
      <c r="P711" s="33">
        <f>IFERROR(VLOOKUP(N711,Materiaal!$A$2:$C$25052,3,FALSE)*O711,0)</f>
        <v>0</v>
      </c>
      <c r="Q711" s="34" t="s">
        <v>5335</v>
      </c>
      <c r="R711" s="35">
        <v>1</v>
      </c>
      <c r="S711" s="33">
        <f>IFERROR(VLOOKUP(Q711,Materiaal!$A$2:$C$25052,3,FALSE)*R711,0)</f>
        <v>1</v>
      </c>
      <c r="T711" s="34"/>
      <c r="U711" s="35"/>
      <c r="V711" s="33">
        <f>IFERROR(VLOOKUP(T711,Materiaal!$A$2:$C$26556,3,FALSE)*U711,0)</f>
        <v>0</v>
      </c>
      <c r="W711" s="293"/>
      <c r="X711" s="294"/>
      <c r="Y711" s="33"/>
      <c r="Z711" s="293"/>
      <c r="AA711" s="294"/>
      <c r="AB711" s="33"/>
    </row>
    <row r="712" spans="1:28" ht="14.45" hidden="1" outlineLevel="1">
      <c r="A712" s="29" t="s">
        <v>6005</v>
      </c>
      <c r="B712" s="29" t="s">
        <v>6006</v>
      </c>
      <c r="C712" s="256">
        <f t="shared" si="5"/>
        <v>11.278</v>
      </c>
      <c r="D712" s="32">
        <v>15</v>
      </c>
      <c r="E712" s="34" t="s">
        <v>5497</v>
      </c>
      <c r="F712" s="35">
        <v>1</v>
      </c>
      <c r="G712" s="33">
        <f>IFERROR(VLOOKUP(E712,Materiaal!$A$2:$C$25052,3,FALSE)*F712,0)</f>
        <v>2.8380000000000001</v>
      </c>
      <c r="H712" s="34" t="s">
        <v>6007</v>
      </c>
      <c r="I712" s="35">
        <v>1</v>
      </c>
      <c r="J712" s="33">
        <f>IFERROR(VLOOKUP(H712,Materiaal!$A$2:$C$25052,3,FALSE)*I712,0)</f>
        <v>4.266</v>
      </c>
      <c r="K712" s="34" t="s">
        <v>5887</v>
      </c>
      <c r="L712" s="35">
        <v>1</v>
      </c>
      <c r="M712" s="33">
        <f>IFERROR(VLOOKUP(K712,Materiaal!$A$2:$C$25052,3,FALSE)*L712,0)</f>
        <v>3.1739999999999999</v>
      </c>
      <c r="N712" s="34"/>
      <c r="O712" s="35"/>
      <c r="P712" s="33">
        <f>IFERROR(VLOOKUP(N712,Materiaal!$A$2:$C$25052,3,FALSE)*O712,0)</f>
        <v>0</v>
      </c>
      <c r="Q712" s="34" t="s">
        <v>5335</v>
      </c>
      <c r="R712" s="35">
        <v>1</v>
      </c>
      <c r="S712" s="33">
        <f>IFERROR(VLOOKUP(Q712,Materiaal!$A$2:$C$25052,3,FALSE)*R712,0)</f>
        <v>1</v>
      </c>
      <c r="T712" s="34"/>
      <c r="U712" s="35"/>
      <c r="V712" s="33">
        <f>IFERROR(VLOOKUP(T712,Materiaal!$A$2:$C$26556,3,FALSE)*U712,0)</f>
        <v>0</v>
      </c>
      <c r="W712" s="293"/>
      <c r="X712" s="294"/>
      <c r="Y712" s="33"/>
      <c r="Z712" s="293"/>
      <c r="AA712" s="294"/>
      <c r="AB712" s="33"/>
    </row>
    <row r="713" spans="1:28" ht="14.45" hidden="1" outlineLevel="1">
      <c r="A713" s="29"/>
      <c r="B713" s="29"/>
      <c r="C713" s="256">
        <f t="shared" si="5"/>
        <v>0</v>
      </c>
      <c r="D713" s="32"/>
      <c r="E713" s="34"/>
      <c r="F713" s="35"/>
      <c r="G713" s="33">
        <f>IFERROR(VLOOKUP(E713,Materiaal!$A$2:$C$25052,3,FALSE)*F713,0)</f>
        <v>0</v>
      </c>
      <c r="H713" s="34"/>
      <c r="I713" s="35"/>
      <c r="J713" s="33">
        <f>IFERROR(VLOOKUP(H713,Materiaal!$A$2:$C$25052,3,FALSE)*I713,0)</f>
        <v>0</v>
      </c>
      <c r="K713" s="34"/>
      <c r="L713" s="35"/>
      <c r="M713" s="33">
        <f>IFERROR(VLOOKUP(K713,Materiaal!$A$2:$C$25052,3,FALSE)*L713,0)</f>
        <v>0</v>
      </c>
      <c r="N713" s="34"/>
      <c r="O713" s="35"/>
      <c r="P713" s="33">
        <f>IFERROR(VLOOKUP(N713,Materiaal!$A$2:$C$25052,3,FALSE)*O713,0)</f>
        <v>0</v>
      </c>
      <c r="Q713" s="34"/>
      <c r="R713" s="35"/>
      <c r="S713" s="33">
        <f>IFERROR(VLOOKUP(Q713,Materiaal!$A$2:$C$25052,3,FALSE)*R713,0)</f>
        <v>0</v>
      </c>
      <c r="T713" s="34"/>
      <c r="U713" s="35"/>
      <c r="V713" s="33">
        <f>IFERROR(VLOOKUP(T713,Materiaal!$A$2:$C$26556,3,FALSE)*U713,0)</f>
        <v>0</v>
      </c>
      <c r="W713" s="293"/>
      <c r="X713" s="294"/>
      <c r="Y713" s="33"/>
      <c r="Z713" s="293"/>
      <c r="AA713" s="294"/>
      <c r="AB713" s="33"/>
    </row>
    <row r="714" spans="1:28" ht="14.45" hidden="1" outlineLevel="1">
      <c r="A714" s="29" t="s">
        <v>6008</v>
      </c>
      <c r="B714" s="29" t="s">
        <v>6009</v>
      </c>
      <c r="C714" s="256">
        <f t="shared" si="5"/>
        <v>16.494199999999999</v>
      </c>
      <c r="D714" s="32">
        <v>25</v>
      </c>
      <c r="E714" s="34" t="s">
        <v>5493</v>
      </c>
      <c r="F714" s="35">
        <v>1</v>
      </c>
      <c r="G714" s="33">
        <f>IFERROR(VLOOKUP(E714,Materiaal!$A$2:$C$25052,3,FALSE)*F714,0)</f>
        <v>1.0751999999999999</v>
      </c>
      <c r="H714" s="34">
        <v>78751</v>
      </c>
      <c r="I714" s="35">
        <v>1</v>
      </c>
      <c r="J714" s="33">
        <f>IFERROR(VLOOKUP(H714,Materiaal!$A$2:$C$25052,3,FALSE)*I714,0)</f>
        <v>11.244999999999999</v>
      </c>
      <c r="K714" s="34" t="s">
        <v>5887</v>
      </c>
      <c r="L714" s="35">
        <v>1</v>
      </c>
      <c r="M714" s="33">
        <f>IFERROR(VLOOKUP(K714,Materiaal!$A$2:$C$25052,3,FALSE)*L714,0)</f>
        <v>3.1739999999999999</v>
      </c>
      <c r="N714" s="34"/>
      <c r="O714" s="35"/>
      <c r="P714" s="33">
        <f>IFERROR(VLOOKUP(N714,Materiaal!$A$2:$C$25052,3,FALSE)*O714,0)</f>
        <v>0</v>
      </c>
      <c r="Q714" s="34" t="s">
        <v>5335</v>
      </c>
      <c r="R714" s="35">
        <v>1</v>
      </c>
      <c r="S714" s="33">
        <f>IFERROR(VLOOKUP(Q714,Materiaal!$A$2:$C$25052,3,FALSE)*R714,0)</f>
        <v>1</v>
      </c>
      <c r="T714" s="34"/>
      <c r="U714" s="35"/>
      <c r="V714" s="33">
        <f>IFERROR(VLOOKUP(T714,Materiaal!$A$2:$C$26556,3,FALSE)*U714,0)</f>
        <v>0</v>
      </c>
      <c r="W714" s="293"/>
      <c r="X714" s="294"/>
      <c r="Y714" s="33"/>
      <c r="Z714" s="293"/>
      <c r="AA714" s="294"/>
      <c r="AB714" s="33"/>
    </row>
    <row r="715" spans="1:28" ht="14.45" hidden="1" outlineLevel="1">
      <c r="A715" s="29" t="s">
        <v>6010</v>
      </c>
      <c r="B715" s="29" t="s">
        <v>6011</v>
      </c>
      <c r="C715" s="256">
        <f t="shared" si="5"/>
        <v>43.048000000000002</v>
      </c>
      <c r="D715" s="32">
        <v>25</v>
      </c>
      <c r="E715" s="34" t="s">
        <v>5493</v>
      </c>
      <c r="F715" s="35">
        <v>1</v>
      </c>
      <c r="G715" s="33">
        <f>IFERROR(VLOOKUP(E715,Materiaal!$A$2:$C$25052,3,FALSE)*F715,0)</f>
        <v>1.0751999999999999</v>
      </c>
      <c r="H715" s="34">
        <v>78755</v>
      </c>
      <c r="I715" s="35">
        <v>1</v>
      </c>
      <c r="J715" s="33">
        <f>IFERROR(VLOOKUP(H715,Materiaal!$A$2:$C$25052,3,FALSE)*I715,0)</f>
        <v>37.7988</v>
      </c>
      <c r="K715" s="34" t="s">
        <v>5887</v>
      </c>
      <c r="L715" s="35">
        <v>1</v>
      </c>
      <c r="M715" s="33">
        <f>IFERROR(VLOOKUP(K715,Materiaal!$A$2:$C$25052,3,FALSE)*L715,0)</f>
        <v>3.1739999999999999</v>
      </c>
      <c r="N715" s="34"/>
      <c r="O715" s="35"/>
      <c r="P715" s="33">
        <f>IFERROR(VLOOKUP(N715,Materiaal!$A$2:$C$25052,3,FALSE)*O715,0)</f>
        <v>0</v>
      </c>
      <c r="Q715" s="34" t="s">
        <v>5335</v>
      </c>
      <c r="R715" s="35">
        <v>1</v>
      </c>
      <c r="S715" s="33">
        <f>IFERROR(VLOOKUP(Q715,Materiaal!$A$2:$C$25052,3,FALSE)*R715,0)</f>
        <v>1</v>
      </c>
      <c r="T715" s="34"/>
      <c r="U715" s="35"/>
      <c r="V715" s="33">
        <f>IFERROR(VLOOKUP(T715,Materiaal!$A$2:$C$26556,3,FALSE)*U715,0)</f>
        <v>0</v>
      </c>
      <c r="W715" s="293"/>
      <c r="X715" s="294"/>
      <c r="Y715" s="33"/>
      <c r="Z715" s="293"/>
      <c r="AA715" s="294"/>
      <c r="AB715" s="33"/>
    </row>
    <row r="716" spans="1:28" ht="14.45" hidden="1" outlineLevel="1">
      <c r="A716" s="29" t="s">
        <v>6012</v>
      </c>
      <c r="B716" s="29" t="s">
        <v>6013</v>
      </c>
      <c r="C716" s="256">
        <f t="shared" ref="C716:C779" si="6">SUM(G716,J716,M716,P716,S716,V716,Y716,AB716)</f>
        <v>43.048000000000002</v>
      </c>
      <c r="D716" s="32">
        <v>25</v>
      </c>
      <c r="E716" s="34" t="s">
        <v>5493</v>
      </c>
      <c r="F716" s="35">
        <v>1</v>
      </c>
      <c r="G716" s="33">
        <f>IFERROR(VLOOKUP(E716,Materiaal!$A$2:$C$25052,3,FALSE)*F716,0)</f>
        <v>1.0751999999999999</v>
      </c>
      <c r="H716" s="34">
        <v>78756</v>
      </c>
      <c r="I716" s="35">
        <v>1</v>
      </c>
      <c r="J716" s="33">
        <f>IFERROR(VLOOKUP(H716,Materiaal!$A$2:$C$25052,3,FALSE)*I716,0)</f>
        <v>37.7988</v>
      </c>
      <c r="K716" s="34" t="s">
        <v>5887</v>
      </c>
      <c r="L716" s="35">
        <v>1</v>
      </c>
      <c r="M716" s="33">
        <f>IFERROR(VLOOKUP(K716,Materiaal!$A$2:$C$25052,3,FALSE)*L716,0)</f>
        <v>3.1739999999999999</v>
      </c>
      <c r="N716" s="34"/>
      <c r="O716" s="35"/>
      <c r="P716" s="33">
        <f>IFERROR(VLOOKUP(N716,Materiaal!$A$2:$C$25052,3,FALSE)*O716,0)</f>
        <v>0</v>
      </c>
      <c r="Q716" s="34" t="s">
        <v>5335</v>
      </c>
      <c r="R716" s="35">
        <v>1</v>
      </c>
      <c r="S716" s="33">
        <f>IFERROR(VLOOKUP(Q716,Materiaal!$A$2:$C$25052,3,FALSE)*R716,0)</f>
        <v>1</v>
      </c>
      <c r="T716" s="34"/>
      <c r="U716" s="35"/>
      <c r="V716" s="33">
        <f>IFERROR(VLOOKUP(T716,Materiaal!$A$2:$C$26556,3,FALSE)*U716,0)</f>
        <v>0</v>
      </c>
      <c r="W716" s="293"/>
      <c r="X716" s="294"/>
      <c r="Y716" s="33"/>
      <c r="Z716" s="293"/>
      <c r="AA716" s="294"/>
      <c r="AB716" s="33"/>
    </row>
    <row r="717" spans="1:28" ht="14.45" hidden="1" outlineLevel="1">
      <c r="A717" s="29" t="s">
        <v>6014</v>
      </c>
      <c r="B717" s="29" t="s">
        <v>6015</v>
      </c>
      <c r="C717" s="256">
        <f t="shared" si="6"/>
        <v>42.314800000000005</v>
      </c>
      <c r="D717" s="32">
        <v>25</v>
      </c>
      <c r="E717" s="34" t="s">
        <v>5493</v>
      </c>
      <c r="F717" s="35">
        <v>1</v>
      </c>
      <c r="G717" s="33">
        <f>IFERROR(VLOOKUP(E717,Materiaal!$A$2:$C$25052,3,FALSE)*F717,0)</f>
        <v>1.0751999999999999</v>
      </c>
      <c r="H717" s="34">
        <v>78779</v>
      </c>
      <c r="I717" s="35">
        <v>1</v>
      </c>
      <c r="J717" s="33">
        <f>IFERROR(VLOOKUP(H717,Materiaal!$A$2:$C$25052,3,FALSE)*I717,0)</f>
        <v>37.065600000000003</v>
      </c>
      <c r="K717" s="34" t="s">
        <v>5887</v>
      </c>
      <c r="L717" s="35">
        <v>1</v>
      </c>
      <c r="M717" s="33">
        <f>IFERROR(VLOOKUP(K717,Materiaal!$A$2:$C$25052,3,FALSE)*L717,0)</f>
        <v>3.1739999999999999</v>
      </c>
      <c r="N717" s="34"/>
      <c r="O717" s="35"/>
      <c r="P717" s="33">
        <f>IFERROR(VLOOKUP(N717,Materiaal!$A$2:$C$25052,3,FALSE)*O717,0)</f>
        <v>0</v>
      </c>
      <c r="Q717" s="34" t="s">
        <v>5335</v>
      </c>
      <c r="R717" s="35">
        <v>1</v>
      </c>
      <c r="S717" s="33">
        <f>IFERROR(VLOOKUP(Q717,Materiaal!$A$2:$C$25052,3,FALSE)*R717,0)</f>
        <v>1</v>
      </c>
      <c r="T717" s="34"/>
      <c r="U717" s="35"/>
      <c r="V717" s="33">
        <f>IFERROR(VLOOKUP(T717,Materiaal!$A$2:$C$26556,3,FALSE)*U717,0)</f>
        <v>0</v>
      </c>
      <c r="W717" s="293"/>
      <c r="X717" s="294"/>
      <c r="Y717" s="33"/>
      <c r="Z717" s="293"/>
      <c r="AA717" s="294"/>
      <c r="AB717" s="33"/>
    </row>
    <row r="718" spans="1:28" ht="14.45" hidden="1" outlineLevel="1">
      <c r="A718" s="29" t="s">
        <v>6016</v>
      </c>
      <c r="B718" s="29" t="s">
        <v>6017</v>
      </c>
      <c r="C718" s="256">
        <f t="shared" si="6"/>
        <v>18.436</v>
      </c>
      <c r="D718" s="32">
        <v>20</v>
      </c>
      <c r="E718" s="34" t="s">
        <v>5509</v>
      </c>
      <c r="F718" s="35">
        <v>1</v>
      </c>
      <c r="G718" s="33">
        <f>IFERROR(VLOOKUP(E718,Materiaal!$A$2:$C$25052,3,FALSE)*F718,0)</f>
        <v>9.4499999999999993</v>
      </c>
      <c r="H718" s="34" t="s">
        <v>6018</v>
      </c>
      <c r="I718" s="35">
        <v>1</v>
      </c>
      <c r="J718" s="33">
        <f>IFERROR(VLOOKUP(H718,Materiaal!$A$2:$C$25052,3,FALSE)*I718,0)</f>
        <v>4.8120000000000003</v>
      </c>
      <c r="K718" s="34" t="s">
        <v>5887</v>
      </c>
      <c r="L718" s="35">
        <v>1</v>
      </c>
      <c r="M718" s="33">
        <f>IFERROR(VLOOKUP(K718,Materiaal!$A$2:$C$25052,3,FALSE)*L718,0)</f>
        <v>3.1739999999999999</v>
      </c>
      <c r="N718" s="34"/>
      <c r="O718" s="35"/>
      <c r="P718" s="33">
        <f>IFERROR(VLOOKUP(N718,Materiaal!$A$2:$C$25052,3,FALSE)*O718,0)</f>
        <v>0</v>
      </c>
      <c r="Q718" s="34" t="s">
        <v>5335</v>
      </c>
      <c r="R718" s="35">
        <v>1</v>
      </c>
      <c r="S718" s="33">
        <f>IFERROR(VLOOKUP(Q718,Materiaal!$A$2:$C$25052,3,FALSE)*R718,0)</f>
        <v>1</v>
      </c>
      <c r="T718" s="34"/>
      <c r="U718" s="35"/>
      <c r="V718" s="33">
        <f>IFERROR(VLOOKUP(T718,Materiaal!$A$2:$C$26556,3,FALSE)*U718,0)</f>
        <v>0</v>
      </c>
      <c r="W718" s="293"/>
      <c r="X718" s="294"/>
      <c r="Y718" s="33"/>
      <c r="Z718" s="293"/>
      <c r="AA718" s="294"/>
      <c r="AB718" s="33"/>
    </row>
    <row r="719" spans="1:28" ht="14.45" hidden="1" outlineLevel="1">
      <c r="A719" s="29" t="s">
        <v>6019</v>
      </c>
      <c r="B719" s="29" t="s">
        <v>6020</v>
      </c>
      <c r="C719" s="256">
        <f t="shared" si="6"/>
        <v>25.601200000000002</v>
      </c>
      <c r="D719" s="32">
        <v>20</v>
      </c>
      <c r="E719" s="34" t="s">
        <v>5513</v>
      </c>
      <c r="F719" s="35">
        <v>1</v>
      </c>
      <c r="G719" s="33">
        <f>IFERROR(VLOOKUP(E719,Materiaal!$A$2:$C$25052,3,FALSE)*F719,0)</f>
        <v>16.615200000000002</v>
      </c>
      <c r="H719" s="34" t="s">
        <v>6021</v>
      </c>
      <c r="I719" s="35">
        <v>1</v>
      </c>
      <c r="J719" s="33">
        <f>IFERROR(VLOOKUP(H719,Materiaal!$A$2:$C$25052,3,FALSE)*I719,0)</f>
        <v>4.8120000000000003</v>
      </c>
      <c r="K719" s="34" t="s">
        <v>5887</v>
      </c>
      <c r="L719" s="35">
        <v>1</v>
      </c>
      <c r="M719" s="33">
        <f>IFERROR(VLOOKUP(K719,Materiaal!$A$2:$C$25052,3,FALSE)*L719,0)</f>
        <v>3.1739999999999999</v>
      </c>
      <c r="N719" s="34"/>
      <c r="O719" s="35"/>
      <c r="P719" s="33">
        <f>IFERROR(VLOOKUP(N719,Materiaal!$A$2:$C$25052,3,FALSE)*O719,0)</f>
        <v>0</v>
      </c>
      <c r="Q719" s="34" t="s">
        <v>5335</v>
      </c>
      <c r="R719" s="35">
        <v>1</v>
      </c>
      <c r="S719" s="33">
        <f>IFERROR(VLOOKUP(Q719,Materiaal!$A$2:$C$25052,3,FALSE)*R719,0)</f>
        <v>1</v>
      </c>
      <c r="T719" s="34"/>
      <c r="U719" s="35"/>
      <c r="V719" s="33">
        <f>IFERROR(VLOOKUP(T719,Materiaal!$A$2:$C$26556,3,FALSE)*U719,0)</f>
        <v>0</v>
      </c>
      <c r="W719" s="293"/>
      <c r="X719" s="294"/>
      <c r="Y719" s="33"/>
      <c r="Z719" s="293"/>
      <c r="AA719" s="294"/>
      <c r="AB719" s="33"/>
    </row>
    <row r="720" spans="1:28" ht="14.45" hidden="1" outlineLevel="1">
      <c r="A720" s="29"/>
      <c r="B720" s="29"/>
      <c r="C720" s="256">
        <f t="shared" si="6"/>
        <v>0</v>
      </c>
      <c r="D720" s="32"/>
      <c r="E720" s="34"/>
      <c r="F720" s="35"/>
      <c r="G720" s="33">
        <f>IFERROR(VLOOKUP(E720,Materiaal!$A$2:$C$25052,3,FALSE)*F720,0)</f>
        <v>0</v>
      </c>
      <c r="H720" s="34"/>
      <c r="I720" s="35"/>
      <c r="J720" s="33">
        <f>IFERROR(VLOOKUP(H720,Materiaal!$A$2:$C$25052,3,FALSE)*I720,0)</f>
        <v>0</v>
      </c>
      <c r="K720" s="34"/>
      <c r="L720" s="35"/>
      <c r="M720" s="33">
        <f>IFERROR(VLOOKUP(K720,Materiaal!$A$2:$C$25052,3,FALSE)*L720,0)</f>
        <v>0</v>
      </c>
      <c r="N720" s="34"/>
      <c r="O720" s="35"/>
      <c r="P720" s="33">
        <f>IFERROR(VLOOKUP(N720,Materiaal!$A$2:$C$25052,3,FALSE)*O720,0)</f>
        <v>0</v>
      </c>
      <c r="Q720" s="34"/>
      <c r="R720" s="35"/>
      <c r="S720" s="33">
        <f>IFERROR(VLOOKUP(Q720,Materiaal!$A$2:$C$25052,3,FALSE)*R720,0)</f>
        <v>0</v>
      </c>
      <c r="T720" s="34"/>
      <c r="U720" s="35"/>
      <c r="V720" s="33">
        <f>IFERROR(VLOOKUP(T720,Materiaal!$A$2:$C$26556,3,FALSE)*U720,0)</f>
        <v>0</v>
      </c>
      <c r="W720" s="293"/>
      <c r="X720" s="294"/>
      <c r="Y720" s="33"/>
      <c r="Z720" s="293"/>
      <c r="AA720" s="294"/>
      <c r="AB720" s="33"/>
    </row>
    <row r="721" spans="1:28" ht="14.45" hidden="1" outlineLevel="1">
      <c r="A721" s="29" t="s">
        <v>6022</v>
      </c>
      <c r="B721" s="29" t="s">
        <v>6023</v>
      </c>
      <c r="C721" s="256">
        <f t="shared" si="6"/>
        <v>25.492000000000001</v>
      </c>
      <c r="D721" s="32">
        <v>20</v>
      </c>
      <c r="E721" s="34" t="s">
        <v>5517</v>
      </c>
      <c r="F721" s="35">
        <v>1</v>
      </c>
      <c r="G721" s="33">
        <f>IFERROR(VLOOKUP(E721,Materiaal!$A$2:$C$25052,3,FALSE)*F721,0)</f>
        <v>21.318000000000001</v>
      </c>
      <c r="H721" s="34" t="s">
        <v>5887</v>
      </c>
      <c r="I721" s="35">
        <v>1</v>
      </c>
      <c r="J721" s="33">
        <f>IFERROR(VLOOKUP(H721,Materiaal!$A$2:$C$25052,3,FALSE)*I721,0)</f>
        <v>3.1739999999999999</v>
      </c>
      <c r="K721" s="34"/>
      <c r="L721" s="35"/>
      <c r="M721" s="33">
        <f>IFERROR(VLOOKUP(K721,Materiaal!$A$2:$C$25052,3,FALSE)*L721,0)</f>
        <v>0</v>
      </c>
      <c r="N721" s="34"/>
      <c r="O721" s="35"/>
      <c r="P721" s="33">
        <f>IFERROR(VLOOKUP(N721,Materiaal!$A$2:$C$25052,3,FALSE)*O721,0)</f>
        <v>0</v>
      </c>
      <c r="Q721" s="34" t="s">
        <v>5335</v>
      </c>
      <c r="R721" s="35">
        <v>1</v>
      </c>
      <c r="S721" s="33">
        <f>IFERROR(VLOOKUP(Q721,Materiaal!$A$2:$C$25052,3,FALSE)*R721,0)</f>
        <v>1</v>
      </c>
      <c r="T721" s="34"/>
      <c r="U721" s="35"/>
      <c r="V721" s="33">
        <f>IFERROR(VLOOKUP(T721,Materiaal!$A$2:$C$26556,3,FALSE)*U721,0)</f>
        <v>0</v>
      </c>
      <c r="W721" s="293"/>
      <c r="X721" s="294"/>
      <c r="Y721" s="33"/>
      <c r="Z721" s="293"/>
      <c r="AA721" s="294"/>
      <c r="AB721" s="33"/>
    </row>
    <row r="722" spans="1:28" ht="14.45" hidden="1" outlineLevel="1">
      <c r="A722" s="29" t="s">
        <v>6024</v>
      </c>
      <c r="B722" s="29" t="s">
        <v>6025</v>
      </c>
      <c r="C722" s="256">
        <f t="shared" si="6"/>
        <v>26.434000000000001</v>
      </c>
      <c r="D722" s="32">
        <v>20</v>
      </c>
      <c r="E722" s="34" t="s">
        <v>5520</v>
      </c>
      <c r="F722" s="35">
        <v>1</v>
      </c>
      <c r="G722" s="33">
        <f>IFERROR(VLOOKUP(E722,Materiaal!$A$2:$C$25052,3,FALSE)*F722,0)</f>
        <v>22.26</v>
      </c>
      <c r="H722" s="34" t="s">
        <v>5887</v>
      </c>
      <c r="I722" s="35">
        <v>1</v>
      </c>
      <c r="J722" s="33">
        <f>IFERROR(VLOOKUP(H722,Materiaal!$A$2:$C$25052,3,FALSE)*I722,0)</f>
        <v>3.1739999999999999</v>
      </c>
      <c r="K722" s="34"/>
      <c r="L722" s="35"/>
      <c r="M722" s="33">
        <f>IFERROR(VLOOKUP(K722,Materiaal!$A$2:$C$25052,3,FALSE)*L722,0)</f>
        <v>0</v>
      </c>
      <c r="N722" s="34"/>
      <c r="O722" s="35"/>
      <c r="P722" s="33">
        <f>IFERROR(VLOOKUP(N722,Materiaal!$A$2:$C$25052,3,FALSE)*O722,0)</f>
        <v>0</v>
      </c>
      <c r="Q722" s="34" t="s">
        <v>5335</v>
      </c>
      <c r="R722" s="35">
        <v>1</v>
      </c>
      <c r="S722" s="33">
        <f>IFERROR(VLOOKUP(Q722,Materiaal!$A$2:$C$25052,3,FALSE)*R722,0)</f>
        <v>1</v>
      </c>
      <c r="T722" s="34"/>
      <c r="U722" s="35"/>
      <c r="V722" s="33">
        <f>IFERROR(VLOOKUP(T722,Materiaal!$A$2:$C$26556,3,FALSE)*U722,0)</f>
        <v>0</v>
      </c>
      <c r="W722" s="293"/>
      <c r="X722" s="294"/>
      <c r="Y722" s="33"/>
      <c r="Z722" s="293"/>
      <c r="AA722" s="294"/>
      <c r="AB722" s="33"/>
    </row>
    <row r="723" spans="1:28" ht="14.45" hidden="1" outlineLevel="1">
      <c r="A723" s="29" t="s">
        <v>6026</v>
      </c>
      <c r="B723" s="29" t="s">
        <v>6027</v>
      </c>
      <c r="C723" s="256">
        <f t="shared" si="6"/>
        <v>33.988</v>
      </c>
      <c r="D723" s="32">
        <v>20</v>
      </c>
      <c r="E723" s="34" t="s">
        <v>5523</v>
      </c>
      <c r="F723" s="35">
        <v>1</v>
      </c>
      <c r="G723" s="33">
        <f>IFERROR(VLOOKUP(E723,Materiaal!$A$2:$C$25052,3,FALSE)*F723,0)</f>
        <v>29.814</v>
      </c>
      <c r="H723" s="34" t="s">
        <v>5887</v>
      </c>
      <c r="I723" s="35">
        <v>1</v>
      </c>
      <c r="J723" s="33">
        <f>IFERROR(VLOOKUP(H723,Materiaal!$A$2:$C$25052,3,FALSE)*I723,0)</f>
        <v>3.1739999999999999</v>
      </c>
      <c r="K723" s="34"/>
      <c r="L723" s="35"/>
      <c r="M723" s="33">
        <f>IFERROR(VLOOKUP(K723,Materiaal!$A$2:$C$25052,3,FALSE)*L723,0)</f>
        <v>0</v>
      </c>
      <c r="N723" s="34"/>
      <c r="O723" s="35"/>
      <c r="P723" s="33">
        <f>IFERROR(VLOOKUP(N723,Materiaal!$A$2:$C$25052,3,FALSE)*O723,0)</f>
        <v>0</v>
      </c>
      <c r="Q723" s="34" t="s">
        <v>5335</v>
      </c>
      <c r="R723" s="35">
        <v>1</v>
      </c>
      <c r="S723" s="33">
        <f>IFERROR(VLOOKUP(Q723,Materiaal!$A$2:$C$25052,3,FALSE)*R723,0)</f>
        <v>1</v>
      </c>
      <c r="T723" s="34"/>
      <c r="U723" s="35"/>
      <c r="V723" s="33">
        <f>IFERROR(VLOOKUP(T723,Materiaal!$A$2:$C$26556,3,FALSE)*U723,0)</f>
        <v>0</v>
      </c>
      <c r="W723" s="293"/>
      <c r="X723" s="294"/>
      <c r="Y723" s="33"/>
      <c r="Z723" s="293"/>
      <c r="AA723" s="294"/>
      <c r="AB723" s="33"/>
    </row>
    <row r="724" spans="1:28" ht="14.45" hidden="1" outlineLevel="1">
      <c r="A724" s="29" t="s">
        <v>6028</v>
      </c>
      <c r="B724" s="29" t="s">
        <v>6029</v>
      </c>
      <c r="C724" s="256">
        <f t="shared" si="6"/>
        <v>67.660000000000011</v>
      </c>
      <c r="D724" s="32">
        <v>20</v>
      </c>
      <c r="E724" s="34" t="s">
        <v>5526</v>
      </c>
      <c r="F724" s="35">
        <v>1</v>
      </c>
      <c r="G724" s="33">
        <f>IFERROR(VLOOKUP(E724,Materiaal!$A$2:$C$25052,3,FALSE)*F724,0)</f>
        <v>44.31</v>
      </c>
      <c r="H724" s="34" t="s">
        <v>5527</v>
      </c>
      <c r="I724" s="35">
        <v>1</v>
      </c>
      <c r="J724" s="33">
        <f>IFERROR(VLOOKUP(H724,Materiaal!$A$2:$C$25052,3,FALSE)*I724,0)</f>
        <v>19.175999999999998</v>
      </c>
      <c r="K724" s="34" t="s">
        <v>5887</v>
      </c>
      <c r="L724" s="35">
        <v>1</v>
      </c>
      <c r="M724" s="33">
        <f>IFERROR(VLOOKUP(K724,Materiaal!$A$2:$C$25052,3,FALSE)*L724,0)</f>
        <v>3.1739999999999999</v>
      </c>
      <c r="N724" s="34"/>
      <c r="O724" s="35"/>
      <c r="P724" s="33">
        <f>IFERROR(VLOOKUP(N724,Materiaal!$A$2:$C$25052,3,FALSE)*O724,0)</f>
        <v>0</v>
      </c>
      <c r="Q724" s="34" t="s">
        <v>5335</v>
      </c>
      <c r="R724" s="35">
        <v>1</v>
      </c>
      <c r="S724" s="33">
        <f>IFERROR(VLOOKUP(Q724,Materiaal!$A$2:$C$25052,3,FALSE)*R724,0)</f>
        <v>1</v>
      </c>
      <c r="T724" s="34"/>
      <c r="U724" s="35"/>
      <c r="V724" s="33">
        <f>IFERROR(VLOOKUP(T724,Materiaal!$A$2:$C$26556,3,FALSE)*U724,0)</f>
        <v>0</v>
      </c>
      <c r="W724" s="293"/>
      <c r="X724" s="294"/>
      <c r="Y724" s="33"/>
      <c r="Z724" s="293"/>
      <c r="AA724" s="294"/>
      <c r="AB724" s="33"/>
    </row>
    <row r="725" spans="1:28" ht="14.45" hidden="1" outlineLevel="1">
      <c r="A725" s="29" t="s">
        <v>6030</v>
      </c>
      <c r="B725" s="29" t="s">
        <v>6031</v>
      </c>
      <c r="C725" s="256">
        <f t="shared" si="6"/>
        <v>30.808</v>
      </c>
      <c r="D725" s="32">
        <v>20</v>
      </c>
      <c r="E725" s="34" t="s">
        <v>5530</v>
      </c>
      <c r="F725" s="35">
        <v>1</v>
      </c>
      <c r="G725" s="33">
        <f>IFERROR(VLOOKUP(E725,Materiaal!$A$2:$C$25052,3,FALSE)*F725,0)</f>
        <v>26.634</v>
      </c>
      <c r="H725" s="34" t="s">
        <v>5887</v>
      </c>
      <c r="I725" s="35">
        <v>1</v>
      </c>
      <c r="J725" s="33">
        <f>IFERROR(VLOOKUP(H725,Materiaal!$A$2:$C$25052,3,FALSE)*I725,0)</f>
        <v>3.1739999999999999</v>
      </c>
      <c r="K725" s="34"/>
      <c r="L725" s="35"/>
      <c r="M725" s="33">
        <f>IFERROR(VLOOKUP(K725,Materiaal!$A$2:$C$25052,3,FALSE)*L725,0)</f>
        <v>0</v>
      </c>
      <c r="N725" s="34"/>
      <c r="O725" s="35"/>
      <c r="P725" s="33">
        <f>IFERROR(VLOOKUP(N725,Materiaal!$A$2:$C$25052,3,FALSE)*O725,0)</f>
        <v>0</v>
      </c>
      <c r="Q725" s="34" t="s">
        <v>5335</v>
      </c>
      <c r="R725" s="35">
        <v>1</v>
      </c>
      <c r="S725" s="33">
        <f>IFERROR(VLOOKUP(Q725,Materiaal!$A$2:$C$25052,3,FALSE)*R725,0)</f>
        <v>1</v>
      </c>
      <c r="T725" s="34"/>
      <c r="U725" s="35"/>
      <c r="V725" s="33">
        <f>IFERROR(VLOOKUP(T725,Materiaal!$A$2:$C$26556,3,FALSE)*U725,0)</f>
        <v>0</v>
      </c>
      <c r="W725" s="293"/>
      <c r="X725" s="294"/>
      <c r="Y725" s="33"/>
      <c r="Z725" s="293"/>
      <c r="AA725" s="294"/>
      <c r="AB725" s="33"/>
    </row>
    <row r="726" spans="1:28" ht="14.45" hidden="1" outlineLevel="1">
      <c r="A726" s="29" t="s">
        <v>6032</v>
      </c>
      <c r="B726" s="29" t="s">
        <v>6033</v>
      </c>
      <c r="C726" s="256">
        <f t="shared" si="6"/>
        <v>30.808</v>
      </c>
      <c r="D726" s="32">
        <v>20</v>
      </c>
      <c r="E726" s="34" t="s">
        <v>5533</v>
      </c>
      <c r="F726" s="35">
        <v>1</v>
      </c>
      <c r="G726" s="33">
        <f>IFERROR(VLOOKUP(E726,Materiaal!$A$2:$C$25052,3,FALSE)*F726,0)</f>
        <v>26.634</v>
      </c>
      <c r="H726" s="34" t="s">
        <v>5887</v>
      </c>
      <c r="I726" s="35">
        <v>1</v>
      </c>
      <c r="J726" s="33">
        <f>IFERROR(VLOOKUP(H726,Materiaal!$A$2:$C$25052,3,FALSE)*I726,0)</f>
        <v>3.1739999999999999</v>
      </c>
      <c r="K726" s="34"/>
      <c r="L726" s="35"/>
      <c r="M726" s="33">
        <f>IFERROR(VLOOKUP(K726,Materiaal!$A$2:$C$25052,3,FALSE)*L726,0)</f>
        <v>0</v>
      </c>
      <c r="N726" s="34"/>
      <c r="O726" s="35"/>
      <c r="P726" s="33">
        <f>IFERROR(VLOOKUP(N726,Materiaal!$A$2:$C$25052,3,FALSE)*O726,0)</f>
        <v>0</v>
      </c>
      <c r="Q726" s="34" t="s">
        <v>5335</v>
      </c>
      <c r="R726" s="35">
        <v>1</v>
      </c>
      <c r="S726" s="33">
        <f>IFERROR(VLOOKUP(Q726,Materiaal!$A$2:$C$25052,3,FALSE)*R726,0)</f>
        <v>1</v>
      </c>
      <c r="T726" s="34"/>
      <c r="U726" s="35"/>
      <c r="V726" s="33">
        <f>IFERROR(VLOOKUP(T726,Materiaal!$A$2:$C$26556,3,FALSE)*U726,0)</f>
        <v>0</v>
      </c>
      <c r="W726" s="293"/>
      <c r="X726" s="294"/>
      <c r="Y726" s="33"/>
      <c r="Z726" s="293"/>
      <c r="AA726" s="294"/>
      <c r="AB726" s="33"/>
    </row>
    <row r="727" spans="1:28" ht="14.45" hidden="1" outlineLevel="1">
      <c r="A727" s="29" t="s">
        <v>6034</v>
      </c>
      <c r="B727" s="29" t="s">
        <v>6035</v>
      </c>
      <c r="C727" s="256">
        <f t="shared" si="6"/>
        <v>30.808</v>
      </c>
      <c r="D727" s="32">
        <v>20</v>
      </c>
      <c r="E727" s="34" t="s">
        <v>5536</v>
      </c>
      <c r="F727" s="35">
        <v>1</v>
      </c>
      <c r="G727" s="33">
        <f>IFERROR(VLOOKUP(E727,Materiaal!$A$2:$C$25052,3,FALSE)*F727,0)</f>
        <v>26.634</v>
      </c>
      <c r="H727" s="34" t="s">
        <v>5887</v>
      </c>
      <c r="I727" s="35">
        <v>1</v>
      </c>
      <c r="J727" s="33">
        <f>IFERROR(VLOOKUP(H727,Materiaal!$A$2:$C$25052,3,FALSE)*I727,0)</f>
        <v>3.1739999999999999</v>
      </c>
      <c r="K727" s="34"/>
      <c r="L727" s="35"/>
      <c r="M727" s="33">
        <f>IFERROR(VLOOKUP(K727,Materiaal!$A$2:$C$25052,3,FALSE)*L727,0)</f>
        <v>0</v>
      </c>
      <c r="N727" s="34"/>
      <c r="O727" s="35"/>
      <c r="P727" s="33">
        <f>IFERROR(VLOOKUP(N727,Materiaal!$A$2:$C$25052,3,FALSE)*O727,0)</f>
        <v>0</v>
      </c>
      <c r="Q727" s="34" t="s">
        <v>5335</v>
      </c>
      <c r="R727" s="35">
        <v>1</v>
      </c>
      <c r="S727" s="33">
        <f>IFERROR(VLOOKUP(Q727,Materiaal!$A$2:$C$25052,3,FALSE)*R727,0)</f>
        <v>1</v>
      </c>
      <c r="T727" s="34"/>
      <c r="U727" s="35"/>
      <c r="V727" s="33">
        <f>IFERROR(VLOOKUP(T727,Materiaal!$A$2:$C$26556,3,FALSE)*U727,0)</f>
        <v>0</v>
      </c>
      <c r="W727" s="293"/>
      <c r="X727" s="294"/>
      <c r="Y727" s="33"/>
      <c r="Z727" s="293"/>
      <c r="AA727" s="294"/>
      <c r="AB727" s="33"/>
    </row>
    <row r="728" spans="1:28" ht="14.45" hidden="1" outlineLevel="1">
      <c r="A728" s="29"/>
      <c r="B728" s="29"/>
      <c r="C728" s="256">
        <f t="shared" si="6"/>
        <v>0</v>
      </c>
      <c r="D728" s="32"/>
      <c r="E728" s="34"/>
      <c r="F728" s="35"/>
      <c r="G728" s="33">
        <f>IFERROR(VLOOKUP(E728,Materiaal!$A$2:$C$25052,3,FALSE)*F728,0)</f>
        <v>0</v>
      </c>
      <c r="H728" s="34"/>
      <c r="I728" s="35"/>
      <c r="J728" s="33">
        <f>IFERROR(VLOOKUP(H728,Materiaal!$A$2:$C$25052,3,FALSE)*I728,0)</f>
        <v>0</v>
      </c>
      <c r="K728" s="34"/>
      <c r="L728" s="35"/>
      <c r="M728" s="33">
        <f>IFERROR(VLOOKUP(K728,Materiaal!$A$2:$C$25052,3,FALSE)*L728,0)</f>
        <v>0</v>
      </c>
      <c r="N728" s="34"/>
      <c r="O728" s="35"/>
      <c r="P728" s="33">
        <f>IFERROR(VLOOKUP(N728,Materiaal!$A$2:$C$25052,3,FALSE)*O728,0)</f>
        <v>0</v>
      </c>
      <c r="Q728" s="34"/>
      <c r="R728" s="35"/>
      <c r="S728" s="33">
        <f>IFERROR(VLOOKUP(Q728,Materiaal!$A$2:$C$25052,3,FALSE)*R728,0)</f>
        <v>0</v>
      </c>
      <c r="T728" s="34"/>
      <c r="U728" s="35"/>
      <c r="V728" s="33">
        <f>IFERROR(VLOOKUP(T728,Materiaal!$A$2:$C$26556,3,FALSE)*U728,0)</f>
        <v>0</v>
      </c>
      <c r="W728" s="293"/>
      <c r="X728" s="294"/>
      <c r="Y728" s="33"/>
      <c r="Z728" s="293"/>
      <c r="AA728" s="294"/>
      <c r="AB728" s="33"/>
    </row>
    <row r="729" spans="1:28" ht="14.45" hidden="1" outlineLevel="1">
      <c r="A729" s="29" t="s">
        <v>6036</v>
      </c>
      <c r="B729" s="29" t="s">
        <v>6037</v>
      </c>
      <c r="C729" s="256">
        <f t="shared" si="6"/>
        <v>20.9892</v>
      </c>
      <c r="D729" s="32">
        <v>20</v>
      </c>
      <c r="E729" s="34" t="s">
        <v>5546</v>
      </c>
      <c r="F729" s="35">
        <v>1</v>
      </c>
      <c r="G729" s="33">
        <f>IFERROR(VLOOKUP(E729,Materiaal!$A$2:$C$25052,3,FALSE)*F729,0)</f>
        <v>13.0032</v>
      </c>
      <c r="H729" s="34" t="s">
        <v>6038</v>
      </c>
      <c r="I729" s="35">
        <v>1</v>
      </c>
      <c r="J729" s="33">
        <f>IFERROR(VLOOKUP(H729,Materiaal!$A$2:$C$25052,3,FALSE)*I729,0)</f>
        <v>4.8120000000000003</v>
      </c>
      <c r="K729" s="34" t="s">
        <v>5887</v>
      </c>
      <c r="L729" s="35">
        <v>1</v>
      </c>
      <c r="M729" s="33">
        <f>IFERROR(VLOOKUP(K729,Materiaal!$A$2:$C$25052,3,FALSE)*L729,0)</f>
        <v>3.1739999999999999</v>
      </c>
      <c r="N729" s="34"/>
      <c r="O729" s="35"/>
      <c r="P729" s="33">
        <f>IFERROR(VLOOKUP(N729,Materiaal!$A$2:$C$25052,3,FALSE)*O729,0)</f>
        <v>0</v>
      </c>
      <c r="Q729" s="34"/>
      <c r="R729" s="35"/>
      <c r="S729" s="33">
        <f>IFERROR(VLOOKUP(Q729,Materiaal!$A$2:$C$25052,3,FALSE)*R729,0)</f>
        <v>0</v>
      </c>
      <c r="T729" s="34"/>
      <c r="U729" s="35"/>
      <c r="V729" s="33">
        <f>IFERROR(VLOOKUP(T729,Materiaal!$A$2:$C$26556,3,FALSE)*U729,0)</f>
        <v>0</v>
      </c>
      <c r="W729" s="293"/>
      <c r="X729" s="294"/>
      <c r="Y729" s="33"/>
      <c r="Z729" s="293"/>
      <c r="AA729" s="294"/>
      <c r="AB729" s="33"/>
    </row>
    <row r="730" spans="1:28" ht="14.45" hidden="1" outlineLevel="1">
      <c r="A730" s="29" t="s">
        <v>6039</v>
      </c>
      <c r="B730" s="29" t="s">
        <v>6040</v>
      </c>
      <c r="C730" s="256">
        <f t="shared" si="6"/>
        <v>19.776487500000002</v>
      </c>
      <c r="D730" s="32">
        <v>20</v>
      </c>
      <c r="E730" s="34" t="s">
        <v>5493</v>
      </c>
      <c r="F730" s="35">
        <v>1</v>
      </c>
      <c r="G730" s="33">
        <f>IFERROR(VLOOKUP(E730,Materiaal!$A$2:$C$25052,3,FALSE)*F730,0)</f>
        <v>1.0751999999999999</v>
      </c>
      <c r="H730" s="34" t="s">
        <v>5887</v>
      </c>
      <c r="I730" s="35">
        <v>1</v>
      </c>
      <c r="J730" s="33">
        <f>IFERROR(VLOOKUP(H730,Materiaal!$A$2:$C$25052,3,FALSE)*I730,0)</f>
        <v>3.1739999999999999</v>
      </c>
      <c r="K730" s="34" t="s">
        <v>5550</v>
      </c>
      <c r="L730" s="35">
        <v>1</v>
      </c>
      <c r="M730" s="33">
        <f>IFERROR(VLOOKUP(K730,Materiaal!$A$2:$C$25052,3,FALSE)*L730,0)</f>
        <v>1.6576</v>
      </c>
      <c r="N730" s="34" t="s">
        <v>5551</v>
      </c>
      <c r="O730" s="35">
        <v>1</v>
      </c>
      <c r="P730" s="33">
        <f>IFERROR(VLOOKUP(N730,Materiaal!$A$2:$C$25052,3,FALSE)*O730,0)</f>
        <v>4</v>
      </c>
      <c r="Q730" s="34" t="s">
        <v>5335</v>
      </c>
      <c r="R730" s="35">
        <v>1</v>
      </c>
      <c r="S730" s="33">
        <f>IFERROR(VLOOKUP(Q730,Materiaal!$A$2:$C$25052,3,FALSE)*R730,0)</f>
        <v>1</v>
      </c>
      <c r="T730" s="34" t="s">
        <v>6041</v>
      </c>
      <c r="U730" s="35">
        <v>1</v>
      </c>
      <c r="V730" s="33">
        <f>IFERROR(VLOOKUP(T730,Materiaal!$A$2:$C$26556,3,FALSE)*U730,0)</f>
        <v>8.3328000000000007</v>
      </c>
      <c r="W730" s="34" t="s">
        <v>5553</v>
      </c>
      <c r="X730" s="35">
        <f>1/24</f>
        <v>4.1666666666666664E-2</v>
      </c>
      <c r="Y730" s="33">
        <f>IFERROR(VLOOKUP(W730,Materiaal!$A$2:$C$26556,3,FALSE)*X730,0)</f>
        <v>0.13368749999999999</v>
      </c>
      <c r="Z730" s="34" t="s">
        <v>5554</v>
      </c>
      <c r="AA730" s="35">
        <v>1</v>
      </c>
      <c r="AB730" s="33">
        <f>IFERROR(VLOOKUP(Z730,Materiaal!$A$2:$C$26556,3,FALSE)*AA730,0)</f>
        <v>0.4032</v>
      </c>
    </row>
    <row r="731" spans="1:28" ht="14.45" hidden="1" outlineLevel="1">
      <c r="A731" s="29" t="s">
        <v>6042</v>
      </c>
      <c r="B731" s="29" t="s">
        <v>6043</v>
      </c>
      <c r="C731" s="256">
        <f t="shared" si="6"/>
        <v>26.547775000000001</v>
      </c>
      <c r="D731" s="32">
        <v>25</v>
      </c>
      <c r="E731" s="34" t="s">
        <v>5493</v>
      </c>
      <c r="F731" s="35">
        <v>1</v>
      </c>
      <c r="G731" s="33">
        <f>IFERROR(VLOOKUP(E731,Materiaal!$A$2:$C$25052,3,FALSE)*F731,0)</f>
        <v>1.0751999999999999</v>
      </c>
      <c r="H731" s="34" t="s">
        <v>5887</v>
      </c>
      <c r="I731" s="35">
        <v>1</v>
      </c>
      <c r="J731" s="33">
        <f>IFERROR(VLOOKUP(H731,Materiaal!$A$2:$C$25052,3,FALSE)*I731,0)</f>
        <v>3.1739999999999999</v>
      </c>
      <c r="K731" s="34" t="s">
        <v>5550</v>
      </c>
      <c r="L731" s="35">
        <v>2</v>
      </c>
      <c r="M731" s="33">
        <f>IFERROR(VLOOKUP(K731,Materiaal!$A$2:$C$25052,3,FALSE)*L731,0)</f>
        <v>3.3151999999999999</v>
      </c>
      <c r="N731" s="34" t="s">
        <v>5551</v>
      </c>
      <c r="O731" s="35">
        <v>2</v>
      </c>
      <c r="P731" s="33">
        <f>IFERROR(VLOOKUP(N731,Materiaal!$A$2:$C$25052,3,FALSE)*O731,0)</f>
        <v>8</v>
      </c>
      <c r="Q731" s="34" t="s">
        <v>5335</v>
      </c>
      <c r="R731" s="35">
        <v>1</v>
      </c>
      <c r="S731" s="33">
        <f>IFERROR(VLOOKUP(Q731,Materiaal!$A$2:$C$25052,3,FALSE)*R731,0)</f>
        <v>1</v>
      </c>
      <c r="T731" s="34" t="s">
        <v>6044</v>
      </c>
      <c r="U731" s="35">
        <v>1</v>
      </c>
      <c r="V731" s="33">
        <f>IFERROR(VLOOKUP(T731,Materiaal!$A$2:$C$26556,3,FALSE)*U731,0)</f>
        <v>9.3127999999999993</v>
      </c>
      <c r="W731" s="34" t="s">
        <v>5553</v>
      </c>
      <c r="X731" s="35">
        <f>2/24</f>
        <v>8.3333333333333329E-2</v>
      </c>
      <c r="Y731" s="33">
        <f>IFERROR(VLOOKUP(W731,Materiaal!$A$2:$C$26556,3,FALSE)*X731,0)</f>
        <v>0.26737499999999997</v>
      </c>
      <c r="Z731" s="34" t="s">
        <v>5554</v>
      </c>
      <c r="AA731" s="35">
        <v>1</v>
      </c>
      <c r="AB731" s="33">
        <f>IFERROR(VLOOKUP(Z731,Materiaal!$A$2:$C$26556,3,FALSE)*AA731,0)</f>
        <v>0.4032</v>
      </c>
    </row>
    <row r="732" spans="1:28" ht="14.45" hidden="1" outlineLevel="1">
      <c r="A732" s="29" t="s">
        <v>6045</v>
      </c>
      <c r="B732" s="29" t="s">
        <v>6046</v>
      </c>
      <c r="C732" s="256">
        <f t="shared" si="6"/>
        <v>20.276487500000002</v>
      </c>
      <c r="D732" s="32">
        <v>20</v>
      </c>
      <c r="E732" s="34" t="s">
        <v>5493</v>
      </c>
      <c r="F732" s="35">
        <v>1</v>
      </c>
      <c r="G732" s="33">
        <f>IFERROR(VLOOKUP(E732,Materiaal!$A$2:$C$25052,3,FALSE)*F732,0)</f>
        <v>1.0751999999999999</v>
      </c>
      <c r="H732" s="34" t="s">
        <v>5887</v>
      </c>
      <c r="I732" s="35">
        <v>1</v>
      </c>
      <c r="J732" s="33">
        <f>IFERROR(VLOOKUP(H732,Materiaal!$A$2:$C$25052,3,FALSE)*I732,0)</f>
        <v>3.1739999999999999</v>
      </c>
      <c r="K732" s="34" t="s">
        <v>5550</v>
      </c>
      <c r="L732" s="35">
        <v>1</v>
      </c>
      <c r="M732" s="33">
        <f>IFERROR(VLOOKUP(K732,Materiaal!$A$2:$C$25052,3,FALSE)*L732,0)</f>
        <v>1.6576</v>
      </c>
      <c r="N732" s="34" t="s">
        <v>5560</v>
      </c>
      <c r="O732" s="35">
        <v>1</v>
      </c>
      <c r="P732" s="33">
        <f>IFERROR(VLOOKUP(N732,Materiaal!$A$2:$C$25052,3,FALSE)*O732,0)</f>
        <v>4.5</v>
      </c>
      <c r="Q732" s="34" t="s">
        <v>5335</v>
      </c>
      <c r="R732" s="35">
        <v>1</v>
      </c>
      <c r="S732" s="33">
        <f>IFERROR(VLOOKUP(Q732,Materiaal!$A$2:$C$25052,3,FALSE)*R732,0)</f>
        <v>1</v>
      </c>
      <c r="T732" s="34" t="s">
        <v>6041</v>
      </c>
      <c r="U732" s="35">
        <v>1</v>
      </c>
      <c r="V732" s="33">
        <f>IFERROR(VLOOKUP(T732,Materiaal!$A$2:$C$26556,3,FALSE)*U732,0)</f>
        <v>8.3328000000000007</v>
      </c>
      <c r="W732" s="34" t="s">
        <v>5553</v>
      </c>
      <c r="X732" s="35">
        <f>1/24</f>
        <v>4.1666666666666664E-2</v>
      </c>
      <c r="Y732" s="33">
        <f>IFERROR(VLOOKUP(W732,Materiaal!$A$2:$C$26556,3,FALSE)*X732,0)</f>
        <v>0.13368749999999999</v>
      </c>
      <c r="Z732" s="34" t="s">
        <v>5554</v>
      </c>
      <c r="AA732" s="35">
        <v>1</v>
      </c>
      <c r="AB732" s="33">
        <f>IFERROR(VLOOKUP(Z732,Materiaal!$A$2:$C$26556,3,FALSE)*AA732,0)</f>
        <v>0.4032</v>
      </c>
    </row>
    <row r="733" spans="1:28" ht="14.45" hidden="1" outlineLevel="1">
      <c r="A733" s="29" t="s">
        <v>6047</v>
      </c>
      <c r="B733" s="29" t="s">
        <v>6048</v>
      </c>
      <c r="C733" s="256">
        <f t="shared" si="6"/>
        <v>27.547775000000001</v>
      </c>
      <c r="D733" s="32">
        <v>25</v>
      </c>
      <c r="E733" s="34" t="s">
        <v>5493</v>
      </c>
      <c r="F733" s="35">
        <v>1</v>
      </c>
      <c r="G733" s="33">
        <f>IFERROR(VLOOKUP(E733,Materiaal!$A$2:$C$25052,3,FALSE)*F733,0)</f>
        <v>1.0751999999999999</v>
      </c>
      <c r="H733" s="34" t="s">
        <v>5887</v>
      </c>
      <c r="I733" s="35">
        <v>1</v>
      </c>
      <c r="J733" s="33">
        <f>IFERROR(VLOOKUP(H733,Materiaal!$A$2:$C$25052,3,FALSE)*I733,0)</f>
        <v>3.1739999999999999</v>
      </c>
      <c r="K733" s="34" t="s">
        <v>5550</v>
      </c>
      <c r="L733" s="35">
        <v>2</v>
      </c>
      <c r="M733" s="33">
        <f>IFERROR(VLOOKUP(K733,Materiaal!$A$2:$C$25052,3,FALSE)*L733,0)</f>
        <v>3.3151999999999999</v>
      </c>
      <c r="N733" s="34" t="s">
        <v>5560</v>
      </c>
      <c r="O733" s="35">
        <v>2</v>
      </c>
      <c r="P733" s="33">
        <f>IFERROR(VLOOKUP(N733,Materiaal!$A$2:$C$25052,3,FALSE)*O733,0)</f>
        <v>9</v>
      </c>
      <c r="Q733" s="34" t="s">
        <v>5335</v>
      </c>
      <c r="R733" s="35">
        <v>1</v>
      </c>
      <c r="S733" s="33">
        <f>IFERROR(VLOOKUP(Q733,Materiaal!$A$2:$C$25052,3,FALSE)*R733,0)</f>
        <v>1</v>
      </c>
      <c r="T733" s="34" t="s">
        <v>6044</v>
      </c>
      <c r="U733" s="35">
        <v>1</v>
      </c>
      <c r="V733" s="33">
        <f>IFERROR(VLOOKUP(T733,Materiaal!$A$2:$C$26556,3,FALSE)*U733,0)</f>
        <v>9.3127999999999993</v>
      </c>
      <c r="W733" s="34" t="s">
        <v>5553</v>
      </c>
      <c r="X733" s="35">
        <f>2/24</f>
        <v>8.3333333333333329E-2</v>
      </c>
      <c r="Y733" s="33">
        <f>IFERROR(VLOOKUP(W733,Materiaal!$A$2:$C$26556,3,FALSE)*X733,0)</f>
        <v>0.26737499999999997</v>
      </c>
      <c r="Z733" s="34" t="s">
        <v>5554</v>
      </c>
      <c r="AA733" s="35">
        <v>1</v>
      </c>
      <c r="AB733" s="33">
        <f>IFERROR(VLOOKUP(Z733,Materiaal!$A$2:$C$26556,3,FALSE)*AA733,0)</f>
        <v>0.4032</v>
      </c>
    </row>
    <row r="734" spans="1:28" ht="14.45" hidden="1" outlineLevel="1">
      <c r="A734" s="29" t="s">
        <v>6049</v>
      </c>
      <c r="B734" s="29" t="s">
        <v>6050</v>
      </c>
      <c r="C734" s="256">
        <f t="shared" si="6"/>
        <v>19.814487499999998</v>
      </c>
      <c r="D734" s="32">
        <v>20</v>
      </c>
      <c r="E734" s="34" t="s">
        <v>5493</v>
      </c>
      <c r="F734" s="35">
        <v>1</v>
      </c>
      <c r="G734" s="33">
        <f>IFERROR(VLOOKUP(E734,Materiaal!$A$2:$C$25052,3,FALSE)*F734,0)</f>
        <v>1.0751999999999999</v>
      </c>
      <c r="H734" s="34" t="s">
        <v>5887</v>
      </c>
      <c r="I734" s="35">
        <v>1</v>
      </c>
      <c r="J734" s="33">
        <f>IFERROR(VLOOKUP(H734,Materiaal!$A$2:$C$25052,3,FALSE)*I734,0)</f>
        <v>3.1739999999999999</v>
      </c>
      <c r="K734" s="34" t="s">
        <v>5550</v>
      </c>
      <c r="L734" s="35">
        <v>1</v>
      </c>
      <c r="M734" s="33">
        <f>IFERROR(VLOOKUP(K734,Materiaal!$A$2:$C$25052,3,FALSE)*L734,0)</f>
        <v>1.6576</v>
      </c>
      <c r="N734" s="34" t="s">
        <v>5565</v>
      </c>
      <c r="O734" s="35">
        <v>1</v>
      </c>
      <c r="P734" s="33">
        <f>IFERROR(VLOOKUP(N734,Materiaal!$A$2:$C$25052,3,FALSE)*O734,0)</f>
        <v>4.0380000000000003</v>
      </c>
      <c r="Q734" s="34" t="s">
        <v>5335</v>
      </c>
      <c r="R734" s="35">
        <v>1</v>
      </c>
      <c r="S734" s="33">
        <f>IFERROR(VLOOKUP(Q734,Materiaal!$A$2:$C$25052,3,FALSE)*R734,0)</f>
        <v>1</v>
      </c>
      <c r="T734" s="34" t="s">
        <v>6041</v>
      </c>
      <c r="U734" s="35">
        <v>1</v>
      </c>
      <c r="V734" s="33">
        <f>IFERROR(VLOOKUP(T734,Materiaal!$A$2:$C$26556,3,FALSE)*U734,0)</f>
        <v>8.3328000000000007</v>
      </c>
      <c r="W734" s="34" t="s">
        <v>5553</v>
      </c>
      <c r="X734" s="35">
        <f>1/24</f>
        <v>4.1666666666666664E-2</v>
      </c>
      <c r="Y734" s="33">
        <f>IFERROR(VLOOKUP(W734,Materiaal!$A$2:$C$26556,3,FALSE)*X734,0)</f>
        <v>0.13368749999999999</v>
      </c>
      <c r="Z734" s="34" t="s">
        <v>5554</v>
      </c>
      <c r="AA734" s="35">
        <v>1</v>
      </c>
      <c r="AB734" s="33">
        <f>IFERROR(VLOOKUP(Z734,Materiaal!$A$2:$C$26556,3,FALSE)*AA734,0)</f>
        <v>0.4032</v>
      </c>
    </row>
    <row r="735" spans="1:28" ht="14.45" hidden="1" outlineLevel="1">
      <c r="A735" s="29" t="s">
        <v>6051</v>
      </c>
      <c r="B735" s="29" t="s">
        <v>6052</v>
      </c>
      <c r="C735" s="256">
        <f t="shared" si="6"/>
        <v>26.623775000000002</v>
      </c>
      <c r="D735" s="32">
        <v>25</v>
      </c>
      <c r="E735" s="34" t="s">
        <v>5493</v>
      </c>
      <c r="F735" s="35">
        <v>1</v>
      </c>
      <c r="G735" s="33">
        <f>IFERROR(VLOOKUP(E735,Materiaal!$A$2:$C$25052,3,FALSE)*F735,0)</f>
        <v>1.0751999999999999</v>
      </c>
      <c r="H735" s="34" t="s">
        <v>5887</v>
      </c>
      <c r="I735" s="35">
        <v>1</v>
      </c>
      <c r="J735" s="33">
        <f>IFERROR(VLOOKUP(H735,Materiaal!$A$2:$C$25052,3,FALSE)*I735,0)</f>
        <v>3.1739999999999999</v>
      </c>
      <c r="K735" s="34" t="s">
        <v>5550</v>
      </c>
      <c r="L735" s="35">
        <v>2</v>
      </c>
      <c r="M735" s="33">
        <f>IFERROR(VLOOKUP(K735,Materiaal!$A$2:$C$25052,3,FALSE)*L735,0)</f>
        <v>3.3151999999999999</v>
      </c>
      <c r="N735" s="34" t="s">
        <v>5565</v>
      </c>
      <c r="O735" s="35">
        <v>2</v>
      </c>
      <c r="P735" s="33">
        <f>IFERROR(VLOOKUP(N735,Materiaal!$A$2:$C$25052,3,FALSE)*O735,0)</f>
        <v>8.0760000000000005</v>
      </c>
      <c r="Q735" s="34" t="s">
        <v>5335</v>
      </c>
      <c r="R735" s="35">
        <v>1</v>
      </c>
      <c r="S735" s="33">
        <f>IFERROR(VLOOKUP(Q735,Materiaal!$A$2:$C$25052,3,FALSE)*R735,0)</f>
        <v>1</v>
      </c>
      <c r="T735" s="34" t="s">
        <v>6044</v>
      </c>
      <c r="U735" s="35">
        <v>1</v>
      </c>
      <c r="V735" s="33">
        <f>IFERROR(VLOOKUP(T735,Materiaal!$A$2:$C$26556,3,FALSE)*U735,0)</f>
        <v>9.3127999999999993</v>
      </c>
      <c r="W735" s="34" t="s">
        <v>5553</v>
      </c>
      <c r="X735" s="35">
        <f>2/24</f>
        <v>8.3333333333333329E-2</v>
      </c>
      <c r="Y735" s="33">
        <f>IFERROR(VLOOKUP(W735,Materiaal!$A$2:$C$26556,3,FALSE)*X735,0)</f>
        <v>0.26737499999999997</v>
      </c>
      <c r="Z735" s="34" t="s">
        <v>5554</v>
      </c>
      <c r="AA735" s="35">
        <v>1</v>
      </c>
      <c r="AB735" s="33">
        <f>IFERROR(VLOOKUP(Z735,Materiaal!$A$2:$C$26556,3,FALSE)*AA735,0)</f>
        <v>0.4032</v>
      </c>
    </row>
    <row r="736" spans="1:28" ht="14.45" hidden="1" outlineLevel="1">
      <c r="A736" s="29" t="s">
        <v>6053</v>
      </c>
      <c r="B736" s="29" t="s">
        <v>6054</v>
      </c>
      <c r="C736" s="256">
        <f t="shared" si="6"/>
        <v>29.749679166666667</v>
      </c>
      <c r="D736" s="32">
        <v>25</v>
      </c>
      <c r="E736" s="34" t="s">
        <v>5493</v>
      </c>
      <c r="F736" s="35">
        <v>1</v>
      </c>
      <c r="G736" s="33">
        <f>IFERROR(VLOOKUP(E736,Materiaal!$A$2:$C$25052,3,FALSE)*F736,0)</f>
        <v>1.0751999999999999</v>
      </c>
      <c r="H736" s="34" t="s">
        <v>5887</v>
      </c>
      <c r="I736" s="35">
        <v>1</v>
      </c>
      <c r="J736" s="33">
        <f>IFERROR(VLOOKUP(H736,Materiaal!$A$2:$C$25052,3,FALSE)*I736,0)</f>
        <v>3.1739999999999999</v>
      </c>
      <c r="K736" s="34" t="s">
        <v>5550</v>
      </c>
      <c r="L736" s="35">
        <v>1</v>
      </c>
      <c r="M736" s="33">
        <f>IFERROR(VLOOKUP(K736,Materiaal!$A$2:$C$25052,3,FALSE)*L736,0)</f>
        <v>1.6576</v>
      </c>
      <c r="N736" s="34" t="s">
        <v>5570</v>
      </c>
      <c r="O736" s="35">
        <v>1</v>
      </c>
      <c r="P736" s="33">
        <f>IFERROR(VLOOKUP(N736,Materiaal!$A$2:$C$25052,3,FALSE)*O736,0)</f>
        <v>13.9855</v>
      </c>
      <c r="Q736" s="34" t="s">
        <v>5335</v>
      </c>
      <c r="R736" s="35">
        <v>1</v>
      </c>
      <c r="S736" s="33">
        <f>IFERROR(VLOOKUP(Q736,Materiaal!$A$2:$C$25052,3,FALSE)*R736,0)</f>
        <v>1</v>
      </c>
      <c r="T736" s="34" t="s">
        <v>6041</v>
      </c>
      <c r="U736" s="35">
        <v>1</v>
      </c>
      <c r="V736" s="33">
        <f>IFERROR(VLOOKUP(T736,Materiaal!$A$2:$C$26556,3,FALSE)*U736,0)</f>
        <v>8.3328000000000007</v>
      </c>
      <c r="W736" s="34" t="s">
        <v>5571</v>
      </c>
      <c r="X736" s="35">
        <f>1/24</f>
        <v>4.1666666666666664E-2</v>
      </c>
      <c r="Y736" s="33">
        <f>IFERROR(VLOOKUP(W736,Materiaal!$A$2:$C$26556,3,FALSE)*X736,0)</f>
        <v>0.12137916666666666</v>
      </c>
      <c r="Z736" s="34" t="s">
        <v>5554</v>
      </c>
      <c r="AA736" s="35">
        <v>1</v>
      </c>
      <c r="AB736" s="33">
        <f>IFERROR(VLOOKUP(Z736,Materiaal!$A$2:$C$26556,3,FALSE)*AA736,0)</f>
        <v>0.4032</v>
      </c>
    </row>
    <row r="737" spans="1:28" ht="14.45" hidden="1" outlineLevel="1">
      <c r="A737" s="29" t="s">
        <v>6055</v>
      </c>
      <c r="B737" s="29" t="s">
        <v>6056</v>
      </c>
      <c r="C737" s="256">
        <f t="shared" si="6"/>
        <v>46.494158333333338</v>
      </c>
      <c r="D737" s="32">
        <v>30</v>
      </c>
      <c r="E737" s="34" t="s">
        <v>5493</v>
      </c>
      <c r="F737" s="35">
        <v>1</v>
      </c>
      <c r="G737" s="33">
        <f>IFERROR(VLOOKUP(E737,Materiaal!$A$2:$C$25052,3,FALSE)*F737,0)</f>
        <v>1.0751999999999999</v>
      </c>
      <c r="H737" s="34" t="s">
        <v>5887</v>
      </c>
      <c r="I737" s="35">
        <v>1</v>
      </c>
      <c r="J737" s="33">
        <f>IFERROR(VLOOKUP(H737,Materiaal!$A$2:$C$25052,3,FALSE)*I737,0)</f>
        <v>3.1739999999999999</v>
      </c>
      <c r="K737" s="34" t="s">
        <v>5550</v>
      </c>
      <c r="L737" s="35">
        <v>2</v>
      </c>
      <c r="M737" s="33">
        <f>IFERROR(VLOOKUP(K737,Materiaal!$A$2:$C$25052,3,FALSE)*L737,0)</f>
        <v>3.3151999999999999</v>
      </c>
      <c r="N737" s="34" t="s">
        <v>5570</v>
      </c>
      <c r="O737" s="35">
        <v>2</v>
      </c>
      <c r="P737" s="33">
        <f>IFERROR(VLOOKUP(N737,Materiaal!$A$2:$C$25052,3,FALSE)*O737,0)</f>
        <v>27.971</v>
      </c>
      <c r="Q737" s="34" t="s">
        <v>5335</v>
      </c>
      <c r="R737" s="35">
        <v>1</v>
      </c>
      <c r="S737" s="33">
        <f>IFERROR(VLOOKUP(Q737,Materiaal!$A$2:$C$25052,3,FALSE)*R737,0)</f>
        <v>1</v>
      </c>
      <c r="T737" s="34" t="s">
        <v>6044</v>
      </c>
      <c r="U737" s="35">
        <v>1</v>
      </c>
      <c r="V737" s="33">
        <f>IFERROR(VLOOKUP(T737,Materiaal!$A$2:$C$26556,3,FALSE)*U737,0)</f>
        <v>9.3127999999999993</v>
      </c>
      <c r="W737" s="34" t="s">
        <v>5571</v>
      </c>
      <c r="X737" s="35">
        <f>2/24</f>
        <v>8.3333333333333329E-2</v>
      </c>
      <c r="Y737" s="33">
        <f>IFERROR(VLOOKUP(W737,Materiaal!$A$2:$C$26556,3,FALSE)*X737,0)</f>
        <v>0.24275833333333333</v>
      </c>
      <c r="Z737" s="34" t="s">
        <v>5554</v>
      </c>
      <c r="AA737" s="35">
        <v>1</v>
      </c>
      <c r="AB737" s="33">
        <f>IFERROR(VLOOKUP(Z737,Materiaal!$A$2:$C$26556,3,FALSE)*AA737,0)</f>
        <v>0.4032</v>
      </c>
    </row>
    <row r="738" spans="1:28" ht="14.45" hidden="1" outlineLevel="1">
      <c r="A738" s="29" t="s">
        <v>6057</v>
      </c>
      <c r="B738" s="29" t="s">
        <v>6058</v>
      </c>
      <c r="C738" s="256">
        <f t="shared" si="6"/>
        <v>43.828000000000003</v>
      </c>
      <c r="D738" s="32">
        <v>30</v>
      </c>
      <c r="E738" s="34" t="s">
        <v>5493</v>
      </c>
      <c r="F738" s="35">
        <v>1</v>
      </c>
      <c r="G738" s="33">
        <f>IFERROR(VLOOKUP(E738,Materiaal!$A$2:$C$25052,3,FALSE)*F738,0)</f>
        <v>1.0751999999999999</v>
      </c>
      <c r="H738" s="355">
        <v>78757</v>
      </c>
      <c r="I738" s="35">
        <v>1</v>
      </c>
      <c r="J738" s="33">
        <f>IFERROR(VLOOKUP(H738,Materiaal!$A$2:$C$25052,3,FALSE)*I738,0)</f>
        <v>38.578800000000001</v>
      </c>
      <c r="K738" s="34" t="s">
        <v>5887</v>
      </c>
      <c r="L738" s="35">
        <v>1</v>
      </c>
      <c r="M738" s="33">
        <f>IFERROR(VLOOKUP(K738,Materiaal!$A$2:$C$25052,3,FALSE)*L738,0)</f>
        <v>3.1739999999999999</v>
      </c>
      <c r="N738" s="34"/>
      <c r="O738" s="35"/>
      <c r="P738" s="33">
        <f>IFERROR(VLOOKUP(N738,Materiaal!$A$2:$C$25052,3,FALSE)*O738,0)</f>
        <v>0</v>
      </c>
      <c r="Q738" s="34" t="s">
        <v>5335</v>
      </c>
      <c r="R738" s="35">
        <v>1</v>
      </c>
      <c r="S738" s="33">
        <f>IFERROR(VLOOKUP(Q738,Materiaal!$A$2:$C$25052,3,FALSE)*R738,0)</f>
        <v>1</v>
      </c>
      <c r="T738" s="34"/>
      <c r="U738" s="35"/>
      <c r="V738" s="33">
        <f>IFERROR(VLOOKUP(T738,Materiaal!$A$2:$C$26556,3,FALSE)*U738,0)</f>
        <v>0</v>
      </c>
      <c r="W738" s="293"/>
      <c r="X738" s="294"/>
      <c r="Y738" s="33"/>
      <c r="Z738" s="293"/>
      <c r="AA738" s="294"/>
      <c r="AB738" s="33"/>
    </row>
    <row r="739" spans="1:28" ht="14.45" hidden="1" outlineLevel="1">
      <c r="A739" s="29" t="s">
        <v>6059</v>
      </c>
      <c r="B739" s="29" t="s">
        <v>6060</v>
      </c>
      <c r="C739" s="256">
        <f t="shared" si="6"/>
        <v>75.709199999999996</v>
      </c>
      <c r="D739" s="32">
        <v>30</v>
      </c>
      <c r="E739" s="34" t="s">
        <v>5493</v>
      </c>
      <c r="F739" s="35">
        <v>1</v>
      </c>
      <c r="G739" s="33">
        <f>IFERROR(VLOOKUP(E739,Materiaal!$A$2:$C$25052,3,FALSE)*F739,0)</f>
        <v>1.0751999999999999</v>
      </c>
      <c r="H739" s="355">
        <v>78774</v>
      </c>
      <c r="I739" s="35">
        <v>1</v>
      </c>
      <c r="J739" s="33">
        <f>IFERROR(VLOOKUP(H739,Materiaal!$A$2:$C$25052,3,FALSE)*I739,0)</f>
        <v>70.459999999999994</v>
      </c>
      <c r="K739" s="34" t="s">
        <v>5887</v>
      </c>
      <c r="L739" s="35">
        <v>1</v>
      </c>
      <c r="M739" s="33">
        <f>IFERROR(VLOOKUP(K739,Materiaal!$A$2:$C$25052,3,FALSE)*L739,0)</f>
        <v>3.1739999999999999</v>
      </c>
      <c r="N739" s="34"/>
      <c r="O739" s="35"/>
      <c r="P739" s="33">
        <f>IFERROR(VLOOKUP(N739,Materiaal!$A$2:$C$25052,3,FALSE)*O739,0)</f>
        <v>0</v>
      </c>
      <c r="Q739" s="34" t="s">
        <v>5335</v>
      </c>
      <c r="R739" s="35">
        <v>1</v>
      </c>
      <c r="S739" s="33">
        <f>IFERROR(VLOOKUP(Q739,Materiaal!$A$2:$C$25052,3,FALSE)*R739,0)</f>
        <v>1</v>
      </c>
      <c r="T739" s="34"/>
      <c r="U739" s="35"/>
      <c r="V739" s="33">
        <f>IFERROR(VLOOKUP(T739,Materiaal!$A$2:$C$26556,3,FALSE)*U739,0)</f>
        <v>0</v>
      </c>
      <c r="W739" s="293"/>
      <c r="X739" s="294"/>
      <c r="Y739" s="33"/>
      <c r="Z739" s="293"/>
      <c r="AA739" s="294"/>
      <c r="AB739" s="33"/>
    </row>
    <row r="740" spans="1:28" ht="14.45" hidden="1" outlineLevel="1">
      <c r="A740" s="29" t="s">
        <v>6061</v>
      </c>
      <c r="B740" s="29" t="s">
        <v>6062</v>
      </c>
      <c r="C740" s="256">
        <f t="shared" si="6"/>
        <v>50.135600000000004</v>
      </c>
      <c r="D740" s="32">
        <v>30</v>
      </c>
      <c r="E740" s="34" t="s">
        <v>5493</v>
      </c>
      <c r="F740" s="35">
        <v>1</v>
      </c>
      <c r="G740" s="33">
        <f>IFERROR(VLOOKUP(E740,Materiaal!$A$2:$C$25052,3,FALSE)*F740,0)</f>
        <v>1.0751999999999999</v>
      </c>
      <c r="H740" s="355">
        <v>78778</v>
      </c>
      <c r="I740" s="35">
        <v>1</v>
      </c>
      <c r="J740" s="33">
        <f>IFERROR(VLOOKUP(H740,Materiaal!$A$2:$C$25052,3,FALSE)*I740,0)</f>
        <v>44.886400000000002</v>
      </c>
      <c r="K740" s="34" t="s">
        <v>5887</v>
      </c>
      <c r="L740" s="35">
        <v>1</v>
      </c>
      <c r="M740" s="33">
        <f>IFERROR(VLOOKUP(K740,Materiaal!$A$2:$C$25052,3,FALSE)*L740,0)</f>
        <v>3.1739999999999999</v>
      </c>
      <c r="N740" s="34"/>
      <c r="O740" s="35"/>
      <c r="P740" s="33">
        <f>IFERROR(VLOOKUP(N740,Materiaal!$A$2:$C$25052,3,FALSE)*O740,0)</f>
        <v>0</v>
      </c>
      <c r="Q740" s="34" t="s">
        <v>5335</v>
      </c>
      <c r="R740" s="35">
        <v>1</v>
      </c>
      <c r="S740" s="33">
        <f>IFERROR(VLOOKUP(Q740,Materiaal!$A$2:$C$25052,3,FALSE)*R740,0)</f>
        <v>1</v>
      </c>
      <c r="T740" s="34"/>
      <c r="U740" s="35"/>
      <c r="V740" s="33">
        <f>IFERROR(VLOOKUP(T740,Materiaal!$A$2:$C$26556,3,FALSE)*U740,0)</f>
        <v>0</v>
      </c>
      <c r="W740" s="293"/>
      <c r="X740" s="294"/>
      <c r="Y740" s="33"/>
      <c r="Z740" s="293"/>
      <c r="AA740" s="294"/>
      <c r="AB740" s="33"/>
    </row>
    <row r="741" spans="1:28" ht="14.45" hidden="1" outlineLevel="1">
      <c r="A741" s="29"/>
      <c r="B741" s="29"/>
      <c r="C741" s="256">
        <f t="shared" si="6"/>
        <v>0</v>
      </c>
      <c r="D741" s="32"/>
      <c r="E741" s="34"/>
      <c r="F741" s="35"/>
      <c r="G741" s="33">
        <f>IFERROR(VLOOKUP(E741,Materiaal!$A$2:$C$25052,3,FALSE)*F741,0)</f>
        <v>0</v>
      </c>
      <c r="H741" s="34"/>
      <c r="I741" s="35"/>
      <c r="J741" s="33">
        <f>IFERROR(VLOOKUP(H741,Materiaal!$A$2:$C$25052,3,FALSE)*I741,0)</f>
        <v>0</v>
      </c>
      <c r="K741" s="34"/>
      <c r="L741" s="35"/>
      <c r="M741" s="33">
        <f>IFERROR(VLOOKUP(K741,Materiaal!$A$2:$C$25052,3,FALSE)*L741,0)</f>
        <v>0</v>
      </c>
      <c r="N741" s="34"/>
      <c r="O741" s="35"/>
      <c r="P741" s="33">
        <f>IFERROR(VLOOKUP(N741,Materiaal!$A$2:$C$25052,3,FALSE)*O741,0)</f>
        <v>0</v>
      </c>
      <c r="Q741" s="34"/>
      <c r="R741" s="35"/>
      <c r="S741" s="33">
        <f>IFERROR(VLOOKUP(Q741,Materiaal!$A$2:$C$25052,3,FALSE)*R741,0)</f>
        <v>0</v>
      </c>
      <c r="T741" s="34"/>
      <c r="U741" s="35"/>
      <c r="V741" s="33">
        <f>IFERROR(VLOOKUP(T741,Materiaal!$A$2:$C$26556,3,FALSE)*U741,0)</f>
        <v>0</v>
      </c>
      <c r="W741" s="293"/>
      <c r="X741" s="294"/>
      <c r="Y741" s="33"/>
      <c r="Z741" s="293"/>
      <c r="AA741" s="294"/>
      <c r="AB741" s="33"/>
    </row>
    <row r="742" spans="1:28" ht="14.45" collapsed="1">
      <c r="A742" s="29"/>
      <c r="B742" s="29"/>
      <c r="C742" s="256">
        <f t="shared" si="6"/>
        <v>0</v>
      </c>
      <c r="D742" s="32"/>
      <c r="E742" s="34"/>
      <c r="F742" s="35"/>
      <c r="G742" s="33">
        <f>IFERROR(VLOOKUP(E742,Materiaal!$A$2:$C$25052,3,FALSE)*F742,0)</f>
        <v>0</v>
      </c>
      <c r="H742" s="34"/>
      <c r="I742" s="35"/>
      <c r="J742" s="33">
        <f>IFERROR(VLOOKUP(H742,Materiaal!$A$2:$C$25052,3,FALSE)*I742,0)</f>
        <v>0</v>
      </c>
      <c r="K742" s="34"/>
      <c r="L742" s="35"/>
      <c r="M742" s="33">
        <f>IFERROR(VLOOKUP(K742,Materiaal!$A$2:$C$25052,3,FALSE)*L742,0)</f>
        <v>0</v>
      </c>
      <c r="N742" s="34"/>
      <c r="O742" s="35"/>
      <c r="P742" s="33">
        <f>IFERROR(VLOOKUP(N742,Materiaal!$A$2:$C$25052,3,FALSE)*O742,0)</f>
        <v>0</v>
      </c>
      <c r="Q742" s="34"/>
      <c r="R742" s="35"/>
      <c r="S742" s="33">
        <f>IFERROR(VLOOKUP(Q742,Materiaal!$A$2:$C$25052,3,FALSE)*R742,0)</f>
        <v>0</v>
      </c>
      <c r="T742" s="34"/>
      <c r="U742" s="35"/>
      <c r="V742" s="33">
        <f>IFERROR(VLOOKUP(T742,Materiaal!$A$2:$C$26556,3,FALSE)*U742,0)</f>
        <v>0</v>
      </c>
      <c r="W742" s="293"/>
      <c r="X742" s="294"/>
      <c r="Y742" s="33"/>
      <c r="Z742" s="293"/>
      <c r="AA742" s="294"/>
      <c r="AB742" s="33"/>
    </row>
    <row r="743" spans="1:28" ht="14.45">
      <c r="A743" s="29"/>
      <c r="B743" s="30" t="s">
        <v>6063</v>
      </c>
      <c r="C743" s="256">
        <f t="shared" si="6"/>
        <v>0</v>
      </c>
      <c r="D743" s="32"/>
      <c r="E743" s="34"/>
      <c r="F743" s="35"/>
      <c r="G743" s="33">
        <f>IFERROR(VLOOKUP(E743,Materiaal!$A$2:$C$25052,3,FALSE)*F743,0)</f>
        <v>0</v>
      </c>
      <c r="H743" s="34"/>
      <c r="I743" s="35"/>
      <c r="J743" s="33">
        <f>IFERROR(VLOOKUP(H743,Materiaal!$A$2:$C$25052,3,FALSE)*I743,0)</f>
        <v>0</v>
      </c>
      <c r="K743" s="34"/>
      <c r="L743" s="35"/>
      <c r="M743" s="33">
        <f>IFERROR(VLOOKUP(K743,Materiaal!$A$2:$C$25052,3,FALSE)*L743,0)</f>
        <v>0</v>
      </c>
      <c r="N743" s="34"/>
      <c r="O743" s="35"/>
      <c r="P743" s="33">
        <f>IFERROR(VLOOKUP(N743,Materiaal!$A$2:$C$25052,3,FALSE)*O743,0)</f>
        <v>0</v>
      </c>
      <c r="Q743" s="34"/>
      <c r="R743" s="35"/>
      <c r="S743" s="33">
        <f>IFERROR(VLOOKUP(Q743,Materiaal!$A$2:$C$25052,3,FALSE)*R743,0)</f>
        <v>0</v>
      </c>
      <c r="T743" s="34"/>
      <c r="U743" s="35"/>
      <c r="V743" s="33">
        <f>IFERROR(VLOOKUP(T743,Materiaal!$A$2:$C$26556,3,FALSE)*U743,0)</f>
        <v>0</v>
      </c>
      <c r="W743" s="293"/>
      <c r="X743" s="294"/>
      <c r="Y743" s="33"/>
      <c r="Z743" s="293"/>
      <c r="AA743" s="294"/>
      <c r="AB743" s="33"/>
    </row>
    <row r="744" spans="1:28" ht="14.45" hidden="1" outlineLevel="1">
      <c r="A744" s="29" t="s">
        <v>6064</v>
      </c>
      <c r="B744" s="29" t="s">
        <v>6065</v>
      </c>
      <c r="C744" s="256">
        <f t="shared" si="6"/>
        <v>8.8158999999999992</v>
      </c>
      <c r="D744" s="32">
        <v>20</v>
      </c>
      <c r="E744" s="34" t="s">
        <v>6066</v>
      </c>
      <c r="F744" s="35">
        <v>1</v>
      </c>
      <c r="G744" s="33">
        <f>IFERROR(VLOOKUP(E744,Materiaal!$A$2:$C$25052,3,FALSE)*F744,0)</f>
        <v>5.9303999999999997</v>
      </c>
      <c r="H744" s="34" t="s">
        <v>6067</v>
      </c>
      <c r="I744" s="35">
        <v>1</v>
      </c>
      <c r="J744" s="33">
        <f>IFERROR(VLOOKUP(H744,Materiaal!$A$2:$C$25052,3,FALSE)*I744,0)</f>
        <v>1.8424</v>
      </c>
      <c r="K744" s="34">
        <v>98003</v>
      </c>
      <c r="L744" s="35">
        <v>1</v>
      </c>
      <c r="M744" s="33">
        <f>IFERROR(VLOOKUP(K744,Materiaal!$A$2:$C$25052,3,FALSE)*L744,0)</f>
        <v>1.0430999999999999</v>
      </c>
      <c r="N744" s="34"/>
      <c r="O744" s="35"/>
      <c r="P744" s="33">
        <f>IFERROR(VLOOKUP(N744,Materiaal!$A$2:$C$25052,3,FALSE)*O744,0)</f>
        <v>0</v>
      </c>
      <c r="Q744" s="34"/>
      <c r="R744" s="35"/>
      <c r="S744" s="33">
        <f>IFERROR(VLOOKUP(Q744,Materiaal!$A$2:$C$25052,3,FALSE)*R744,0)</f>
        <v>0</v>
      </c>
      <c r="T744" s="34"/>
      <c r="U744" s="35"/>
      <c r="V744" s="33">
        <f>IFERROR(VLOOKUP(T744,Materiaal!$A$2:$C$26556,3,FALSE)*U744,0)</f>
        <v>0</v>
      </c>
      <c r="W744" s="293"/>
      <c r="X744" s="294"/>
      <c r="Y744" s="33"/>
      <c r="Z744" s="293"/>
      <c r="AA744" s="294"/>
      <c r="AB744" s="33"/>
    </row>
    <row r="745" spans="1:28" ht="14.45" hidden="1" outlineLevel="1">
      <c r="A745" s="29" t="s">
        <v>6068</v>
      </c>
      <c r="B745" s="29" t="s">
        <v>6069</v>
      </c>
      <c r="C745" s="256">
        <f t="shared" si="6"/>
        <v>19.382999999999996</v>
      </c>
      <c r="D745" s="32">
        <v>25</v>
      </c>
      <c r="E745" s="34" t="s">
        <v>6066</v>
      </c>
      <c r="F745" s="35">
        <v>2</v>
      </c>
      <c r="G745" s="33">
        <f>IFERROR(VLOOKUP(E745,Materiaal!$A$2:$C$25052,3,FALSE)*F745,0)</f>
        <v>11.860799999999999</v>
      </c>
      <c r="H745" s="34" t="s">
        <v>6070</v>
      </c>
      <c r="I745" s="35">
        <v>1</v>
      </c>
      <c r="J745" s="33">
        <f>IFERROR(VLOOKUP(H745,Materiaal!$A$2:$C$25052,3,FALSE)*I745,0)</f>
        <v>5.4359999999999999</v>
      </c>
      <c r="K745" s="34">
        <v>98003</v>
      </c>
      <c r="L745" s="35">
        <v>2</v>
      </c>
      <c r="M745" s="33">
        <f>IFERROR(VLOOKUP(K745,Materiaal!$A$2:$C$25052,3,FALSE)*L745,0)</f>
        <v>2.0861999999999998</v>
      </c>
      <c r="N745" s="34"/>
      <c r="O745" s="35"/>
      <c r="P745" s="33">
        <f>IFERROR(VLOOKUP(N745,Materiaal!$A$2:$C$25052,3,FALSE)*O745,0)</f>
        <v>0</v>
      </c>
      <c r="Q745" s="34"/>
      <c r="R745" s="35"/>
      <c r="S745" s="33">
        <f>IFERROR(VLOOKUP(Q745,Materiaal!$A$2:$C$25052,3,FALSE)*R745,0)</f>
        <v>0</v>
      </c>
      <c r="T745" s="34"/>
      <c r="U745" s="35"/>
      <c r="V745" s="33">
        <f>IFERROR(VLOOKUP(T745,Materiaal!$A$2:$C$26556,3,FALSE)*U745,0)</f>
        <v>0</v>
      </c>
      <c r="W745" s="293"/>
      <c r="X745" s="294"/>
      <c r="Y745" s="33"/>
      <c r="Z745" s="293"/>
      <c r="AA745" s="294"/>
      <c r="AB745" s="33"/>
    </row>
    <row r="746" spans="1:28" ht="14.45" hidden="1" outlineLevel="1">
      <c r="A746" s="29" t="s">
        <v>6071</v>
      </c>
      <c r="B746" s="29" t="s">
        <v>6072</v>
      </c>
      <c r="C746" s="256">
        <f t="shared" si="6"/>
        <v>9.5831000000000017</v>
      </c>
      <c r="D746" s="32">
        <v>20</v>
      </c>
      <c r="E746" s="34" t="s">
        <v>6073</v>
      </c>
      <c r="F746" s="35">
        <v>1</v>
      </c>
      <c r="G746" s="33">
        <f>IFERROR(VLOOKUP(E746,Materiaal!$A$2:$C$25052,3,FALSE)*F746,0)</f>
        <v>6.6976000000000004</v>
      </c>
      <c r="H746" s="34" t="s">
        <v>6067</v>
      </c>
      <c r="I746" s="35">
        <v>1</v>
      </c>
      <c r="J746" s="33">
        <f>IFERROR(VLOOKUP(H746,Materiaal!$A$2:$C$25052,3,FALSE)*I746,0)</f>
        <v>1.8424</v>
      </c>
      <c r="K746" s="34">
        <v>98003</v>
      </c>
      <c r="L746" s="35">
        <v>1</v>
      </c>
      <c r="M746" s="33">
        <f>IFERROR(VLOOKUP(K746,Materiaal!$A$2:$C$25052,3,FALSE)*L746,0)</f>
        <v>1.0430999999999999</v>
      </c>
      <c r="N746" s="34"/>
      <c r="O746" s="35"/>
      <c r="P746" s="33">
        <f>IFERROR(VLOOKUP(N746,Materiaal!$A$2:$C$25052,3,FALSE)*O746,0)</f>
        <v>0</v>
      </c>
      <c r="Q746" s="34"/>
      <c r="R746" s="35"/>
      <c r="S746" s="33">
        <f>IFERROR(VLOOKUP(Q746,Materiaal!$A$2:$C$25052,3,FALSE)*R746,0)</f>
        <v>0</v>
      </c>
      <c r="T746" s="34"/>
      <c r="U746" s="35"/>
      <c r="V746" s="33">
        <f>IFERROR(VLOOKUP(T746,Materiaal!$A$2:$C$26556,3,FALSE)*U746,0)</f>
        <v>0</v>
      </c>
      <c r="W746" s="293"/>
      <c r="X746" s="294"/>
      <c r="Y746" s="33"/>
      <c r="Z746" s="293"/>
      <c r="AA746" s="294"/>
      <c r="AB746" s="33"/>
    </row>
    <row r="747" spans="1:28" ht="14.45" hidden="1" outlineLevel="1">
      <c r="A747" s="29" t="s">
        <v>3913</v>
      </c>
      <c r="B747" s="29" t="s">
        <v>6074</v>
      </c>
      <c r="C747" s="256">
        <f t="shared" si="6"/>
        <v>7.8894999999999991</v>
      </c>
      <c r="D747" s="32">
        <v>20</v>
      </c>
      <c r="E747" s="34" t="s">
        <v>6075</v>
      </c>
      <c r="F747" s="35">
        <v>1</v>
      </c>
      <c r="G747" s="33">
        <f>IFERROR(VLOOKUP(E747,Materiaal!$A$2:$C$25052,3,FALSE)*F747,0)</f>
        <v>5.0039999999999996</v>
      </c>
      <c r="H747" s="34" t="s">
        <v>6067</v>
      </c>
      <c r="I747" s="35">
        <v>1</v>
      </c>
      <c r="J747" s="33">
        <f>IFERROR(VLOOKUP(H747,Materiaal!$A$2:$C$25052,3,FALSE)*I747,0)</f>
        <v>1.8424</v>
      </c>
      <c r="K747" s="34">
        <v>98003</v>
      </c>
      <c r="L747" s="35">
        <v>1</v>
      </c>
      <c r="M747" s="33">
        <f>IFERROR(VLOOKUP(K747,Materiaal!$A$2:$C$25052,3,FALSE)*L747,0)</f>
        <v>1.0430999999999999</v>
      </c>
      <c r="N747" s="34"/>
      <c r="O747" s="35"/>
      <c r="P747" s="33">
        <f>IFERROR(VLOOKUP(N747,Materiaal!$A$2:$C$25052,3,FALSE)*O747,0)</f>
        <v>0</v>
      </c>
      <c r="Q747" s="34"/>
      <c r="R747" s="35"/>
      <c r="S747" s="33">
        <f>IFERROR(VLOOKUP(Q747,Materiaal!$A$2:$C$25052,3,FALSE)*R747,0)</f>
        <v>0</v>
      </c>
      <c r="T747" s="34"/>
      <c r="U747" s="35"/>
      <c r="V747" s="33">
        <f>IFERROR(VLOOKUP(T747,Materiaal!$A$2:$C$26556,3,FALSE)*U747,0)</f>
        <v>0</v>
      </c>
      <c r="W747" s="293"/>
      <c r="X747" s="294"/>
      <c r="Y747" s="33"/>
      <c r="Z747" s="293"/>
      <c r="AA747" s="294"/>
      <c r="AB747" s="33"/>
    </row>
    <row r="748" spans="1:28" ht="14.45" hidden="1" outlineLevel="1">
      <c r="A748" s="29" t="s">
        <v>6076</v>
      </c>
      <c r="B748" s="29" t="s">
        <v>6077</v>
      </c>
      <c r="C748" s="256">
        <f t="shared" si="6"/>
        <v>10.241499999999998</v>
      </c>
      <c r="D748" s="32">
        <v>20</v>
      </c>
      <c r="E748" s="34" t="s">
        <v>6078</v>
      </c>
      <c r="F748" s="35">
        <v>1</v>
      </c>
      <c r="G748" s="33">
        <f>IFERROR(VLOOKUP(E748,Materiaal!$A$2:$C$25052,3,FALSE)*F748,0)</f>
        <v>7.3559999999999999</v>
      </c>
      <c r="H748" s="34" t="s">
        <v>6067</v>
      </c>
      <c r="I748" s="35">
        <v>1</v>
      </c>
      <c r="J748" s="33">
        <f>IFERROR(VLOOKUP(H748,Materiaal!$A$2:$C$25052,3,FALSE)*I748,0)</f>
        <v>1.8424</v>
      </c>
      <c r="K748" s="34">
        <v>98003</v>
      </c>
      <c r="L748" s="35">
        <v>1</v>
      </c>
      <c r="M748" s="33">
        <f>IFERROR(VLOOKUP(K748,Materiaal!$A$2:$C$25052,3,FALSE)*L748,0)</f>
        <v>1.0430999999999999</v>
      </c>
      <c r="N748" s="34"/>
      <c r="O748" s="35"/>
      <c r="P748" s="33">
        <f>IFERROR(VLOOKUP(N748,Materiaal!$A$2:$C$25052,3,FALSE)*O748,0)</f>
        <v>0</v>
      </c>
      <c r="Q748" s="34"/>
      <c r="R748" s="35"/>
      <c r="S748" s="33">
        <f>IFERROR(VLOOKUP(Q748,Materiaal!$A$2:$C$25052,3,FALSE)*R748,0)</f>
        <v>0</v>
      </c>
      <c r="T748" s="34"/>
      <c r="U748" s="35"/>
      <c r="V748" s="33">
        <f>IFERROR(VLOOKUP(T748,Materiaal!$A$2:$C$26556,3,FALSE)*U748,0)</f>
        <v>0</v>
      </c>
      <c r="W748" s="293"/>
      <c r="X748" s="294"/>
      <c r="Y748" s="33"/>
      <c r="Z748" s="293"/>
      <c r="AA748" s="294"/>
      <c r="AB748" s="33"/>
    </row>
    <row r="749" spans="1:28" ht="14.45" hidden="1" outlineLevel="1">
      <c r="A749" s="29" t="s">
        <v>6079</v>
      </c>
      <c r="B749" s="29" t="s">
        <v>6080</v>
      </c>
      <c r="C749" s="256">
        <f t="shared" si="6"/>
        <v>9.8874999999999993</v>
      </c>
      <c r="D749" s="32">
        <v>20</v>
      </c>
      <c r="E749" s="34" t="s">
        <v>6081</v>
      </c>
      <c r="F749" s="35">
        <v>1</v>
      </c>
      <c r="G749" s="33">
        <f>IFERROR(VLOOKUP(E749,Materiaal!$A$2:$C$25052,3,FALSE)*F749,0)</f>
        <v>7.0019999999999998</v>
      </c>
      <c r="H749" s="34" t="s">
        <v>6067</v>
      </c>
      <c r="I749" s="35">
        <v>1</v>
      </c>
      <c r="J749" s="33">
        <f>IFERROR(VLOOKUP(H749,Materiaal!$A$2:$C$25052,3,FALSE)*I749,0)</f>
        <v>1.8424</v>
      </c>
      <c r="K749" s="34">
        <v>98003</v>
      </c>
      <c r="L749" s="35">
        <v>1</v>
      </c>
      <c r="M749" s="33">
        <f>IFERROR(VLOOKUP(K749,Materiaal!$A$2:$C$25052,3,FALSE)*L749,0)</f>
        <v>1.0430999999999999</v>
      </c>
      <c r="N749" s="34"/>
      <c r="O749" s="35"/>
      <c r="P749" s="33">
        <f>IFERROR(VLOOKUP(N749,Materiaal!$A$2:$C$25052,3,FALSE)*O749,0)</f>
        <v>0</v>
      </c>
      <c r="Q749" s="34"/>
      <c r="R749" s="35"/>
      <c r="S749" s="33">
        <f>IFERROR(VLOOKUP(Q749,Materiaal!$A$2:$C$25052,3,FALSE)*R749,0)</f>
        <v>0</v>
      </c>
      <c r="T749" s="34"/>
      <c r="U749" s="35"/>
      <c r="V749" s="33">
        <f>IFERROR(VLOOKUP(T749,Materiaal!$A$2:$C$26556,3,FALSE)*U749,0)</f>
        <v>0</v>
      </c>
      <c r="W749" s="293"/>
      <c r="X749" s="294"/>
      <c r="Y749" s="33"/>
      <c r="Z749" s="293"/>
      <c r="AA749" s="294"/>
      <c r="AB749" s="33"/>
    </row>
    <row r="750" spans="1:28" ht="14.45" hidden="1" outlineLevel="1">
      <c r="A750" s="29" t="s">
        <v>6082</v>
      </c>
      <c r="B750" s="29" t="s">
        <v>6083</v>
      </c>
      <c r="C750" s="256">
        <f t="shared" si="6"/>
        <v>12.2455</v>
      </c>
      <c r="D750" s="32">
        <v>20</v>
      </c>
      <c r="E750" s="34" t="s">
        <v>6084</v>
      </c>
      <c r="F750" s="35">
        <v>1</v>
      </c>
      <c r="G750" s="33">
        <f>IFERROR(VLOOKUP(E750,Materiaal!$A$2:$C$25052,3,FALSE)*F750,0)</f>
        <v>9.36</v>
      </c>
      <c r="H750" s="34" t="s">
        <v>6067</v>
      </c>
      <c r="I750" s="35">
        <v>1</v>
      </c>
      <c r="J750" s="33">
        <f>IFERROR(VLOOKUP(H750,Materiaal!$A$2:$C$25052,3,FALSE)*I750,0)</f>
        <v>1.8424</v>
      </c>
      <c r="K750" s="34">
        <v>98003</v>
      </c>
      <c r="L750" s="35">
        <v>1</v>
      </c>
      <c r="M750" s="33">
        <f>IFERROR(VLOOKUP(K750,Materiaal!$A$2:$C$25052,3,FALSE)*L750,0)</f>
        <v>1.0430999999999999</v>
      </c>
      <c r="N750" s="34"/>
      <c r="O750" s="35"/>
      <c r="P750" s="33">
        <f>IFERROR(VLOOKUP(N750,Materiaal!$A$2:$C$25052,3,FALSE)*O750,0)</f>
        <v>0</v>
      </c>
      <c r="Q750" s="34"/>
      <c r="R750" s="35"/>
      <c r="S750" s="33">
        <f>IFERROR(VLOOKUP(Q750,Materiaal!$A$2:$C$25052,3,FALSE)*R750,0)</f>
        <v>0</v>
      </c>
      <c r="T750" s="34"/>
      <c r="U750" s="35"/>
      <c r="V750" s="33">
        <f>IFERROR(VLOOKUP(T750,Materiaal!$A$2:$C$26556,3,FALSE)*U750,0)</f>
        <v>0</v>
      </c>
      <c r="W750" s="293"/>
      <c r="X750" s="294"/>
      <c r="Y750" s="33"/>
      <c r="Z750" s="293"/>
      <c r="AA750" s="294"/>
      <c r="AB750" s="33"/>
    </row>
    <row r="751" spans="1:28" ht="14.45" hidden="1" outlineLevel="1">
      <c r="A751" s="29" t="s">
        <v>6085</v>
      </c>
      <c r="B751" s="29" t="s">
        <v>6086</v>
      </c>
      <c r="C751" s="256">
        <f t="shared" si="6"/>
        <v>12.9955</v>
      </c>
      <c r="D751" s="32">
        <v>20</v>
      </c>
      <c r="E751" s="34" t="s">
        <v>6087</v>
      </c>
      <c r="F751" s="35">
        <v>1</v>
      </c>
      <c r="G751" s="33">
        <f>IFERROR(VLOOKUP(E751,Materiaal!$A$2:$C$25052,3,FALSE)*F751,0)</f>
        <v>10.11</v>
      </c>
      <c r="H751" s="34" t="s">
        <v>6067</v>
      </c>
      <c r="I751" s="35">
        <v>1</v>
      </c>
      <c r="J751" s="33">
        <f>IFERROR(VLOOKUP(H751,Materiaal!$A$2:$C$25052,3,FALSE)*I751,0)</f>
        <v>1.8424</v>
      </c>
      <c r="K751" s="34">
        <v>98003</v>
      </c>
      <c r="L751" s="35">
        <v>1</v>
      </c>
      <c r="M751" s="33">
        <f>IFERROR(VLOOKUP(K751,Materiaal!$A$2:$C$25052,3,FALSE)*L751,0)</f>
        <v>1.0430999999999999</v>
      </c>
      <c r="N751" s="34"/>
      <c r="O751" s="35"/>
      <c r="P751" s="33">
        <f>IFERROR(VLOOKUP(N751,Materiaal!$A$2:$C$25052,3,FALSE)*O751,0)</f>
        <v>0</v>
      </c>
      <c r="Q751" s="34"/>
      <c r="R751" s="35"/>
      <c r="S751" s="33">
        <f>IFERROR(VLOOKUP(Q751,Materiaal!$A$2:$C$25052,3,FALSE)*R751,0)</f>
        <v>0</v>
      </c>
      <c r="T751" s="34"/>
      <c r="U751" s="35"/>
      <c r="V751" s="33">
        <f>IFERROR(VLOOKUP(T751,Materiaal!$A$2:$C$26556,3,FALSE)*U751,0)</f>
        <v>0</v>
      </c>
      <c r="W751" s="293"/>
      <c r="X751" s="294"/>
      <c r="Y751" s="33"/>
      <c r="Z751" s="293"/>
      <c r="AA751" s="294"/>
      <c r="AB751" s="33"/>
    </row>
    <row r="752" spans="1:28" ht="14.45" hidden="1" outlineLevel="1">
      <c r="A752" s="29" t="s">
        <v>6088</v>
      </c>
      <c r="B752" s="29" t="s">
        <v>6089</v>
      </c>
      <c r="C752" s="256">
        <f t="shared" si="6"/>
        <v>12.305499999999999</v>
      </c>
      <c r="D752" s="32">
        <v>20</v>
      </c>
      <c r="E752" s="34" t="s">
        <v>6090</v>
      </c>
      <c r="F752" s="35">
        <v>1</v>
      </c>
      <c r="G752" s="33">
        <f>IFERROR(VLOOKUP(E752,Materiaal!$A$2:$C$25052,3,FALSE)*F752,0)</f>
        <v>9.42</v>
      </c>
      <c r="H752" s="34" t="s">
        <v>6067</v>
      </c>
      <c r="I752" s="35">
        <v>1</v>
      </c>
      <c r="J752" s="33">
        <f>IFERROR(VLOOKUP(H752,Materiaal!$A$2:$C$25052,3,FALSE)*I752,0)</f>
        <v>1.8424</v>
      </c>
      <c r="K752" s="34">
        <v>98003</v>
      </c>
      <c r="L752" s="35">
        <v>1</v>
      </c>
      <c r="M752" s="33">
        <f>IFERROR(VLOOKUP(K752,Materiaal!$A$2:$C$25052,3,FALSE)*L752,0)</f>
        <v>1.0430999999999999</v>
      </c>
      <c r="N752" s="34"/>
      <c r="O752" s="35"/>
      <c r="P752" s="33">
        <f>IFERROR(VLOOKUP(N752,Materiaal!$A$2:$C$25052,3,FALSE)*O752,0)</f>
        <v>0</v>
      </c>
      <c r="Q752" s="34"/>
      <c r="R752" s="35"/>
      <c r="S752" s="33">
        <f>IFERROR(VLOOKUP(Q752,Materiaal!$A$2:$C$25052,3,FALSE)*R752,0)</f>
        <v>0</v>
      </c>
      <c r="T752" s="34"/>
      <c r="U752" s="35"/>
      <c r="V752" s="33">
        <f>IFERROR(VLOOKUP(T752,Materiaal!$A$2:$C$26556,3,FALSE)*U752,0)</f>
        <v>0</v>
      </c>
      <c r="W752" s="293"/>
      <c r="X752" s="294"/>
      <c r="Y752" s="33"/>
      <c r="Z752" s="293"/>
      <c r="AA752" s="294"/>
      <c r="AB752" s="33"/>
    </row>
    <row r="753" spans="1:28" ht="14.45" hidden="1" outlineLevel="1">
      <c r="A753" s="29" t="s">
        <v>6091</v>
      </c>
      <c r="B753" s="29" t="s">
        <v>6092</v>
      </c>
      <c r="C753" s="256">
        <f t="shared" si="6"/>
        <v>10.4695</v>
      </c>
      <c r="D753" s="32">
        <v>20</v>
      </c>
      <c r="E753" s="34" t="s">
        <v>6093</v>
      </c>
      <c r="F753" s="35">
        <v>1</v>
      </c>
      <c r="G753" s="33">
        <f>IFERROR(VLOOKUP(E753,Materiaal!$A$2:$C$25052,3,FALSE)*F753,0)</f>
        <v>7.5839999999999996</v>
      </c>
      <c r="H753" s="34" t="s">
        <v>6067</v>
      </c>
      <c r="I753" s="35">
        <v>1</v>
      </c>
      <c r="J753" s="33">
        <f>IFERROR(VLOOKUP(H753,Materiaal!$A$2:$C$25052,3,FALSE)*I753,0)</f>
        <v>1.8424</v>
      </c>
      <c r="K753" s="34">
        <v>98003</v>
      </c>
      <c r="L753" s="35">
        <v>1</v>
      </c>
      <c r="M753" s="33">
        <f>IFERROR(VLOOKUP(K753,Materiaal!$A$2:$C$25052,3,FALSE)*L753,0)</f>
        <v>1.0430999999999999</v>
      </c>
      <c r="N753" s="34"/>
      <c r="O753" s="35"/>
      <c r="P753" s="33">
        <f>IFERROR(VLOOKUP(N753,Materiaal!$A$2:$C$25052,3,FALSE)*O753,0)</f>
        <v>0</v>
      </c>
      <c r="Q753" s="34"/>
      <c r="R753" s="35"/>
      <c r="S753" s="33">
        <f>IFERROR(VLOOKUP(Q753,Materiaal!$A$2:$C$25052,3,FALSE)*R753,0)</f>
        <v>0</v>
      </c>
      <c r="T753" s="34"/>
      <c r="U753" s="35"/>
      <c r="V753" s="33">
        <f>IFERROR(VLOOKUP(T753,Materiaal!$A$2:$C$26556,3,FALSE)*U753,0)</f>
        <v>0</v>
      </c>
      <c r="W753" s="293"/>
      <c r="X753" s="294"/>
      <c r="Y753" s="33"/>
      <c r="Z753" s="293"/>
      <c r="AA753" s="294"/>
      <c r="AB753" s="33"/>
    </row>
    <row r="754" spans="1:28" ht="14.45" hidden="1" outlineLevel="1">
      <c r="A754" s="29" t="s">
        <v>6094</v>
      </c>
      <c r="B754" s="29" t="s">
        <v>6095</v>
      </c>
      <c r="C754" s="256">
        <f t="shared" si="6"/>
        <v>10.6495</v>
      </c>
      <c r="D754" s="32">
        <v>20</v>
      </c>
      <c r="E754" s="34" t="s">
        <v>6096</v>
      </c>
      <c r="F754" s="35">
        <v>1</v>
      </c>
      <c r="G754" s="33">
        <f>IFERROR(VLOOKUP(E754,Materiaal!$A$2:$C$25052,3,FALSE)*F754,0)</f>
        <v>7.7640000000000002</v>
      </c>
      <c r="H754" s="34" t="s">
        <v>6067</v>
      </c>
      <c r="I754" s="35">
        <v>1</v>
      </c>
      <c r="J754" s="33">
        <f>IFERROR(VLOOKUP(H754,Materiaal!$A$2:$C$25052,3,FALSE)*I754,0)</f>
        <v>1.8424</v>
      </c>
      <c r="K754" s="34">
        <v>98003</v>
      </c>
      <c r="L754" s="35">
        <v>1</v>
      </c>
      <c r="M754" s="33">
        <f>IFERROR(VLOOKUP(K754,Materiaal!$A$2:$C$25052,3,FALSE)*L754,0)</f>
        <v>1.0430999999999999</v>
      </c>
      <c r="N754" s="34"/>
      <c r="O754" s="35"/>
      <c r="P754" s="33">
        <f>IFERROR(VLOOKUP(N754,Materiaal!$A$2:$C$25052,3,FALSE)*O754,0)</f>
        <v>0</v>
      </c>
      <c r="Q754" s="34"/>
      <c r="R754" s="35"/>
      <c r="S754" s="33">
        <f>IFERROR(VLOOKUP(Q754,Materiaal!$A$2:$C$25052,3,FALSE)*R754,0)</f>
        <v>0</v>
      </c>
      <c r="T754" s="34"/>
      <c r="U754" s="35"/>
      <c r="V754" s="33">
        <f>IFERROR(VLOOKUP(T754,Materiaal!$A$2:$C$26556,3,FALSE)*U754,0)</f>
        <v>0</v>
      </c>
      <c r="W754" s="293"/>
      <c r="X754" s="294"/>
      <c r="Y754" s="33"/>
      <c r="Z754" s="293"/>
      <c r="AA754" s="294"/>
      <c r="AB754" s="33"/>
    </row>
    <row r="755" spans="1:28" ht="14.45" hidden="1" outlineLevel="1">
      <c r="A755" s="29" t="s">
        <v>6097</v>
      </c>
      <c r="B755" s="29" t="s">
        <v>6098</v>
      </c>
      <c r="C755" s="256">
        <f t="shared" si="6"/>
        <v>12.929500000000001</v>
      </c>
      <c r="D755" s="32">
        <v>20</v>
      </c>
      <c r="E755" s="34" t="s">
        <v>6099</v>
      </c>
      <c r="F755" s="35">
        <v>1</v>
      </c>
      <c r="G755" s="33">
        <f>IFERROR(VLOOKUP(E755,Materiaal!$A$2:$C$25052,3,FALSE)*F755,0)</f>
        <v>10.044</v>
      </c>
      <c r="H755" s="34" t="s">
        <v>6067</v>
      </c>
      <c r="I755" s="35">
        <v>1</v>
      </c>
      <c r="J755" s="33">
        <f>IFERROR(VLOOKUP(H755,Materiaal!$A$2:$C$25052,3,FALSE)*I755,0)</f>
        <v>1.8424</v>
      </c>
      <c r="K755" s="34">
        <v>98003</v>
      </c>
      <c r="L755" s="35">
        <v>1</v>
      </c>
      <c r="M755" s="33">
        <f>IFERROR(VLOOKUP(K755,Materiaal!$A$2:$C$25052,3,FALSE)*L755,0)</f>
        <v>1.0430999999999999</v>
      </c>
      <c r="N755" s="34"/>
      <c r="O755" s="35"/>
      <c r="P755" s="33">
        <f>IFERROR(VLOOKUP(N755,Materiaal!$A$2:$C$25052,3,FALSE)*O755,0)</f>
        <v>0</v>
      </c>
      <c r="Q755" s="34"/>
      <c r="R755" s="35"/>
      <c r="S755" s="33">
        <f>IFERROR(VLOOKUP(Q755,Materiaal!$A$2:$C$25052,3,FALSE)*R755,0)</f>
        <v>0</v>
      </c>
      <c r="T755" s="34"/>
      <c r="U755" s="35"/>
      <c r="V755" s="33">
        <f>IFERROR(VLOOKUP(T755,Materiaal!$A$2:$C$26556,3,FALSE)*U755,0)</f>
        <v>0</v>
      </c>
      <c r="W755" s="293"/>
      <c r="X755" s="294"/>
      <c r="Y755" s="33"/>
      <c r="Z755" s="293"/>
      <c r="AA755" s="294"/>
      <c r="AB755" s="33"/>
    </row>
    <row r="756" spans="1:28" ht="14.45" hidden="1" outlineLevel="1">
      <c r="A756" s="29" t="s">
        <v>6100</v>
      </c>
      <c r="B756" s="29" t="s">
        <v>6101</v>
      </c>
      <c r="C756" s="256">
        <f t="shared" si="6"/>
        <v>13.109500000000001</v>
      </c>
      <c r="D756" s="32">
        <v>20</v>
      </c>
      <c r="E756" s="34" t="s">
        <v>6102</v>
      </c>
      <c r="F756" s="35">
        <v>1</v>
      </c>
      <c r="G756" s="33">
        <f>IFERROR(VLOOKUP(E756,Materiaal!$A$2:$C$25052,3,FALSE)*F756,0)</f>
        <v>10.224</v>
      </c>
      <c r="H756" s="34" t="s">
        <v>6067</v>
      </c>
      <c r="I756" s="35">
        <v>1</v>
      </c>
      <c r="J756" s="33">
        <f>IFERROR(VLOOKUP(H756,Materiaal!$A$2:$C$25052,3,FALSE)*I756,0)</f>
        <v>1.8424</v>
      </c>
      <c r="K756" s="34">
        <v>98003</v>
      </c>
      <c r="L756" s="35">
        <v>1</v>
      </c>
      <c r="M756" s="33">
        <f>IFERROR(VLOOKUP(K756,Materiaal!$A$2:$C$25052,3,FALSE)*L756,0)</f>
        <v>1.0430999999999999</v>
      </c>
      <c r="N756" s="34"/>
      <c r="O756" s="35"/>
      <c r="P756" s="33">
        <f>IFERROR(VLOOKUP(N756,Materiaal!$A$2:$C$25052,3,FALSE)*O756,0)</f>
        <v>0</v>
      </c>
      <c r="Q756" s="34"/>
      <c r="R756" s="35"/>
      <c r="S756" s="33">
        <f>IFERROR(VLOOKUP(Q756,Materiaal!$A$2:$C$25052,3,FALSE)*R756,0)</f>
        <v>0</v>
      </c>
      <c r="T756" s="34"/>
      <c r="U756" s="35"/>
      <c r="V756" s="33">
        <f>IFERROR(VLOOKUP(T756,Materiaal!$A$2:$C$26556,3,FALSE)*U756,0)</f>
        <v>0</v>
      </c>
      <c r="W756" s="293"/>
      <c r="X756" s="294"/>
      <c r="Y756" s="33"/>
      <c r="Z756" s="293"/>
      <c r="AA756" s="294"/>
      <c r="AB756" s="33"/>
    </row>
    <row r="757" spans="1:28" ht="14.45" hidden="1" outlineLevel="1">
      <c r="A757" s="29" t="s">
        <v>6103</v>
      </c>
      <c r="B757" s="29" t="s">
        <v>6104</v>
      </c>
      <c r="C757" s="256">
        <f t="shared" si="6"/>
        <v>14.9841</v>
      </c>
      <c r="D757" s="32">
        <v>20</v>
      </c>
      <c r="E757" s="34" t="s">
        <v>6105</v>
      </c>
      <c r="F757" s="35">
        <v>1</v>
      </c>
      <c r="G757" s="33">
        <f>IFERROR(VLOOKUP(E757,Materiaal!$A$2:$C$25052,3,FALSE)*F757,0)</f>
        <v>6.468</v>
      </c>
      <c r="H757" s="34" t="s">
        <v>6067</v>
      </c>
      <c r="I757" s="35">
        <v>1</v>
      </c>
      <c r="J757" s="33">
        <f>IFERROR(VLOOKUP(H757,Materiaal!$A$2:$C$25052,3,FALSE)*I757,0)</f>
        <v>1.8424</v>
      </c>
      <c r="K757" s="34">
        <v>98003</v>
      </c>
      <c r="L757" s="35">
        <v>1</v>
      </c>
      <c r="M757" s="33">
        <f>IFERROR(VLOOKUP(K757,Materiaal!$A$2:$C$25052,3,FALSE)*L757,0)</f>
        <v>1.0430999999999999</v>
      </c>
      <c r="N757" s="34" t="s">
        <v>5551</v>
      </c>
      <c r="O757" s="35">
        <v>1</v>
      </c>
      <c r="P757" s="33">
        <f>IFERROR(VLOOKUP(N757,Materiaal!$A$2:$C$25052,3,FALSE)*O757,0)</f>
        <v>4</v>
      </c>
      <c r="Q757" s="34" t="s">
        <v>6106</v>
      </c>
      <c r="R757" s="35">
        <v>1</v>
      </c>
      <c r="S757" s="33">
        <f>IFERROR(VLOOKUP(Q757,Materiaal!$A$2:$C$25052,3,FALSE)*R757,0)</f>
        <v>1.6306</v>
      </c>
      <c r="T757" s="34"/>
      <c r="U757" s="35"/>
      <c r="V757" s="33">
        <f>IFERROR(VLOOKUP(T757,Materiaal!$A$2:$C$26556,3,FALSE)*U757,0)</f>
        <v>0</v>
      </c>
      <c r="W757" s="293"/>
      <c r="X757" s="294"/>
      <c r="Y757" s="33"/>
      <c r="Z757" s="293"/>
      <c r="AA757" s="294"/>
      <c r="AB757" s="33"/>
    </row>
    <row r="758" spans="1:28" ht="14.45" hidden="1" outlineLevel="1">
      <c r="A758" s="29" t="s">
        <v>6107</v>
      </c>
      <c r="B758" s="29" t="s">
        <v>6108</v>
      </c>
      <c r="C758" s="256">
        <f t="shared" si="6"/>
        <v>18.984100000000002</v>
      </c>
      <c r="D758" s="32">
        <v>25</v>
      </c>
      <c r="E758" s="34" t="s">
        <v>6105</v>
      </c>
      <c r="F758" s="35">
        <v>1</v>
      </c>
      <c r="G758" s="33">
        <f>IFERROR(VLOOKUP(E758,Materiaal!$A$2:$C$25052,3,FALSE)*F758,0)</f>
        <v>6.468</v>
      </c>
      <c r="H758" s="34" t="s">
        <v>6067</v>
      </c>
      <c r="I758" s="35">
        <v>1</v>
      </c>
      <c r="J758" s="33">
        <f>IFERROR(VLOOKUP(H758,Materiaal!$A$2:$C$25052,3,FALSE)*I758,0)</f>
        <v>1.8424</v>
      </c>
      <c r="K758" s="34">
        <v>98003</v>
      </c>
      <c r="L758" s="35">
        <v>1</v>
      </c>
      <c r="M758" s="33">
        <f>IFERROR(VLOOKUP(K758,Materiaal!$A$2:$C$25052,3,FALSE)*L758,0)</f>
        <v>1.0430999999999999</v>
      </c>
      <c r="N758" s="34" t="s">
        <v>5551</v>
      </c>
      <c r="O758" s="35">
        <v>2</v>
      </c>
      <c r="P758" s="33">
        <f>IFERROR(VLOOKUP(N758,Materiaal!$A$2:$C$25052,3,FALSE)*O758,0)</f>
        <v>8</v>
      </c>
      <c r="Q758" s="34" t="s">
        <v>6106</v>
      </c>
      <c r="R758" s="35">
        <v>1</v>
      </c>
      <c r="S758" s="33">
        <f>IFERROR(VLOOKUP(Q758,Materiaal!$A$2:$C$25052,3,FALSE)*R758,0)</f>
        <v>1.6306</v>
      </c>
      <c r="T758" s="34"/>
      <c r="U758" s="35"/>
      <c r="V758" s="33">
        <f>IFERROR(VLOOKUP(T758,Materiaal!$A$2:$C$26556,3,FALSE)*U758,0)</f>
        <v>0</v>
      </c>
      <c r="W758" s="293"/>
      <c r="X758" s="294"/>
      <c r="Y758" s="33"/>
      <c r="Z758" s="293"/>
      <c r="AA758" s="294"/>
      <c r="AB758" s="33"/>
    </row>
    <row r="759" spans="1:28" ht="14.45" hidden="1" outlineLevel="1">
      <c r="A759" s="29" t="s">
        <v>6109</v>
      </c>
      <c r="B759" s="29" t="s">
        <v>6110</v>
      </c>
      <c r="C759" s="256">
        <f t="shared" si="6"/>
        <v>15.4841</v>
      </c>
      <c r="D759" s="32">
        <v>20</v>
      </c>
      <c r="E759" s="34" t="s">
        <v>6105</v>
      </c>
      <c r="F759" s="35">
        <v>1</v>
      </c>
      <c r="G759" s="33">
        <f>IFERROR(VLOOKUP(E759,Materiaal!$A$2:$C$25052,3,FALSE)*F759,0)</f>
        <v>6.468</v>
      </c>
      <c r="H759" s="34" t="s">
        <v>6067</v>
      </c>
      <c r="I759" s="35">
        <v>1</v>
      </c>
      <c r="J759" s="33">
        <f>IFERROR(VLOOKUP(H759,Materiaal!$A$2:$C$25052,3,FALSE)*I759,0)</f>
        <v>1.8424</v>
      </c>
      <c r="K759" s="34">
        <v>98003</v>
      </c>
      <c r="L759" s="35">
        <v>1</v>
      </c>
      <c r="M759" s="33">
        <f>IFERROR(VLOOKUP(K759,Materiaal!$A$2:$C$25052,3,FALSE)*L759,0)</f>
        <v>1.0430999999999999</v>
      </c>
      <c r="N759" s="34" t="s">
        <v>5560</v>
      </c>
      <c r="O759" s="35">
        <v>1</v>
      </c>
      <c r="P759" s="33">
        <f>IFERROR(VLOOKUP(N759,Materiaal!$A$2:$C$25052,3,FALSE)*O759,0)</f>
        <v>4.5</v>
      </c>
      <c r="Q759" s="34" t="s">
        <v>6106</v>
      </c>
      <c r="R759" s="35">
        <v>1</v>
      </c>
      <c r="S759" s="33">
        <f>IFERROR(VLOOKUP(Q759,Materiaal!$A$2:$C$25052,3,FALSE)*R759,0)</f>
        <v>1.6306</v>
      </c>
      <c r="T759" s="34"/>
      <c r="U759" s="35"/>
      <c r="V759" s="33">
        <f>IFERROR(VLOOKUP(T759,Materiaal!$A$2:$C$26556,3,FALSE)*U759,0)</f>
        <v>0</v>
      </c>
      <c r="W759" s="293"/>
      <c r="X759" s="294"/>
      <c r="Y759" s="33"/>
      <c r="Z759" s="293"/>
      <c r="AA759" s="294"/>
      <c r="AB759" s="33"/>
    </row>
    <row r="760" spans="1:28" ht="14.45" hidden="1" outlineLevel="1">
      <c r="A760" s="29" t="s">
        <v>6111</v>
      </c>
      <c r="B760" s="29" t="s">
        <v>6112</v>
      </c>
      <c r="C760" s="256">
        <f t="shared" si="6"/>
        <v>19.984100000000002</v>
      </c>
      <c r="D760" s="32">
        <v>25</v>
      </c>
      <c r="E760" s="34" t="s">
        <v>6105</v>
      </c>
      <c r="F760" s="35">
        <v>1</v>
      </c>
      <c r="G760" s="33">
        <f>IFERROR(VLOOKUP(E760,Materiaal!$A$2:$C$25052,3,FALSE)*F760,0)</f>
        <v>6.468</v>
      </c>
      <c r="H760" s="34" t="s">
        <v>6067</v>
      </c>
      <c r="I760" s="35">
        <v>1</v>
      </c>
      <c r="J760" s="33">
        <f>IFERROR(VLOOKUP(H760,Materiaal!$A$2:$C$25052,3,FALSE)*I760,0)</f>
        <v>1.8424</v>
      </c>
      <c r="K760" s="34">
        <v>98003</v>
      </c>
      <c r="L760" s="35">
        <v>1</v>
      </c>
      <c r="M760" s="33">
        <f>IFERROR(VLOOKUP(K760,Materiaal!$A$2:$C$25052,3,FALSE)*L760,0)</f>
        <v>1.0430999999999999</v>
      </c>
      <c r="N760" s="34" t="s">
        <v>5560</v>
      </c>
      <c r="O760" s="35">
        <v>2</v>
      </c>
      <c r="P760" s="33">
        <f>IFERROR(VLOOKUP(N760,Materiaal!$A$2:$C$25052,3,FALSE)*O760,0)</f>
        <v>9</v>
      </c>
      <c r="Q760" s="34" t="s">
        <v>6106</v>
      </c>
      <c r="R760" s="35">
        <v>1</v>
      </c>
      <c r="S760" s="33">
        <f>IFERROR(VLOOKUP(Q760,Materiaal!$A$2:$C$25052,3,FALSE)*R760,0)</f>
        <v>1.6306</v>
      </c>
      <c r="T760" s="34"/>
      <c r="U760" s="35"/>
      <c r="V760" s="33">
        <f>IFERROR(VLOOKUP(T760,Materiaal!$A$2:$C$26556,3,FALSE)*U760,0)</f>
        <v>0</v>
      </c>
      <c r="W760" s="293"/>
      <c r="X760" s="294"/>
      <c r="Y760" s="33"/>
      <c r="Z760" s="293"/>
      <c r="AA760" s="294"/>
      <c r="AB760" s="33"/>
    </row>
    <row r="761" spans="1:28" ht="14.45" hidden="1" outlineLevel="1">
      <c r="A761" s="29" t="s">
        <v>6113</v>
      </c>
      <c r="B761" s="29" t="s">
        <v>6114</v>
      </c>
      <c r="C761" s="256">
        <f t="shared" si="6"/>
        <v>15.0221</v>
      </c>
      <c r="D761" s="32">
        <v>20</v>
      </c>
      <c r="E761" s="34" t="s">
        <v>6105</v>
      </c>
      <c r="F761" s="35">
        <v>1</v>
      </c>
      <c r="G761" s="33">
        <f>IFERROR(VLOOKUP(E761,Materiaal!$A$2:$C$25052,3,FALSE)*F761,0)</f>
        <v>6.468</v>
      </c>
      <c r="H761" s="34" t="s">
        <v>6067</v>
      </c>
      <c r="I761" s="35">
        <v>1</v>
      </c>
      <c r="J761" s="33">
        <f>IFERROR(VLOOKUP(H761,Materiaal!$A$2:$C$25052,3,FALSE)*I761,0)</f>
        <v>1.8424</v>
      </c>
      <c r="K761" s="34">
        <v>98003</v>
      </c>
      <c r="L761" s="35">
        <v>1</v>
      </c>
      <c r="M761" s="33">
        <f>IFERROR(VLOOKUP(K761,Materiaal!$A$2:$C$25052,3,FALSE)*L761,0)</f>
        <v>1.0430999999999999</v>
      </c>
      <c r="N761" s="34" t="s">
        <v>5565</v>
      </c>
      <c r="O761" s="35">
        <v>1</v>
      </c>
      <c r="P761" s="33">
        <f>IFERROR(VLOOKUP(N761,Materiaal!$A$2:$C$25052,3,FALSE)*O761,0)</f>
        <v>4.0380000000000003</v>
      </c>
      <c r="Q761" s="34" t="s">
        <v>6106</v>
      </c>
      <c r="R761" s="35">
        <v>1</v>
      </c>
      <c r="S761" s="33">
        <f>IFERROR(VLOOKUP(Q761,Materiaal!$A$2:$C$25052,3,FALSE)*R761,0)</f>
        <v>1.6306</v>
      </c>
      <c r="T761" s="34"/>
      <c r="U761" s="35"/>
      <c r="V761" s="33">
        <f>IFERROR(VLOOKUP(T761,Materiaal!$A$2:$C$26556,3,FALSE)*U761,0)</f>
        <v>0</v>
      </c>
      <c r="W761" s="293"/>
      <c r="X761" s="294"/>
      <c r="Y761" s="33"/>
      <c r="Z761" s="293"/>
      <c r="AA761" s="294"/>
      <c r="AB761" s="33"/>
    </row>
    <row r="762" spans="1:28" ht="14.45" hidden="1" outlineLevel="1">
      <c r="A762" s="29" t="s">
        <v>6115</v>
      </c>
      <c r="B762" s="29" t="s">
        <v>6116</v>
      </c>
      <c r="C762" s="256">
        <f t="shared" si="6"/>
        <v>19.060100000000002</v>
      </c>
      <c r="D762" s="32">
        <v>25</v>
      </c>
      <c r="E762" s="34" t="s">
        <v>6105</v>
      </c>
      <c r="F762" s="35">
        <v>1</v>
      </c>
      <c r="G762" s="33">
        <f>IFERROR(VLOOKUP(E762,Materiaal!$A$2:$C$25052,3,FALSE)*F762,0)</f>
        <v>6.468</v>
      </c>
      <c r="H762" s="34" t="s">
        <v>6067</v>
      </c>
      <c r="I762" s="35">
        <v>1</v>
      </c>
      <c r="J762" s="33">
        <f>IFERROR(VLOOKUP(H762,Materiaal!$A$2:$C$25052,3,FALSE)*I762,0)</f>
        <v>1.8424</v>
      </c>
      <c r="K762" s="34">
        <v>98003</v>
      </c>
      <c r="L762" s="35">
        <v>1</v>
      </c>
      <c r="M762" s="33">
        <f>IFERROR(VLOOKUP(K762,Materiaal!$A$2:$C$25052,3,FALSE)*L762,0)</f>
        <v>1.0430999999999999</v>
      </c>
      <c r="N762" s="34" t="s">
        <v>5565</v>
      </c>
      <c r="O762" s="35">
        <v>2</v>
      </c>
      <c r="P762" s="33">
        <f>IFERROR(VLOOKUP(N762,Materiaal!$A$2:$C$25052,3,FALSE)*O762,0)</f>
        <v>8.0760000000000005</v>
      </c>
      <c r="Q762" s="34" t="s">
        <v>6106</v>
      </c>
      <c r="R762" s="35">
        <v>1</v>
      </c>
      <c r="S762" s="33">
        <f>IFERROR(VLOOKUP(Q762,Materiaal!$A$2:$C$25052,3,FALSE)*R762,0)</f>
        <v>1.6306</v>
      </c>
      <c r="T762" s="34"/>
      <c r="U762" s="35"/>
      <c r="V762" s="33">
        <f>IFERROR(VLOOKUP(T762,Materiaal!$A$2:$C$26556,3,FALSE)*U762,0)</f>
        <v>0</v>
      </c>
      <c r="W762" s="293"/>
      <c r="X762" s="294"/>
      <c r="Y762" s="33"/>
      <c r="Z762" s="293"/>
      <c r="AA762" s="294"/>
      <c r="AB762" s="33"/>
    </row>
    <row r="763" spans="1:28" ht="14.45" collapsed="1">
      <c r="A763" s="29"/>
      <c r="B763" s="29"/>
      <c r="C763" s="256">
        <f t="shared" si="6"/>
        <v>0</v>
      </c>
      <c r="D763" s="32"/>
      <c r="E763" s="34"/>
      <c r="F763" s="35"/>
      <c r="G763" s="33">
        <f>IFERROR(VLOOKUP(E763,Materiaal!$A$2:$C$25052,3,FALSE)*F763,0)</f>
        <v>0</v>
      </c>
      <c r="H763" s="34"/>
      <c r="I763" s="35"/>
      <c r="J763" s="33">
        <f>IFERROR(VLOOKUP(H763,Materiaal!$A$2:$C$25052,3,FALSE)*I763,0)</f>
        <v>0</v>
      </c>
      <c r="K763" s="34"/>
      <c r="L763" s="35"/>
      <c r="M763" s="33">
        <f>IFERROR(VLOOKUP(K763,Materiaal!$A$2:$C$25052,3,FALSE)*L763,0)</f>
        <v>0</v>
      </c>
      <c r="N763" s="34"/>
      <c r="O763" s="35"/>
      <c r="P763" s="33">
        <f>IFERROR(VLOOKUP(N763,Materiaal!$A$2:$C$25052,3,FALSE)*O763,0)</f>
        <v>0</v>
      </c>
      <c r="Q763" s="34"/>
      <c r="R763" s="35"/>
      <c r="S763" s="33">
        <f>IFERROR(VLOOKUP(Q763,Materiaal!$A$2:$C$25052,3,FALSE)*R763,0)</f>
        <v>0</v>
      </c>
      <c r="T763" s="34"/>
      <c r="U763" s="35"/>
      <c r="V763" s="33">
        <f>IFERROR(VLOOKUP(T763,Materiaal!$A$2:$C$26556,3,FALSE)*U763,0)</f>
        <v>0</v>
      </c>
      <c r="W763" s="293"/>
      <c r="X763" s="294"/>
      <c r="Y763" s="33"/>
      <c r="Z763" s="293"/>
      <c r="AA763" s="294"/>
      <c r="AB763" s="33"/>
    </row>
    <row r="764" spans="1:28" ht="14.45">
      <c r="A764" s="29"/>
      <c r="B764" s="30" t="s">
        <v>6117</v>
      </c>
      <c r="C764" s="256">
        <f t="shared" si="6"/>
        <v>0</v>
      </c>
      <c r="D764" s="32"/>
      <c r="E764" s="34"/>
      <c r="F764" s="35"/>
      <c r="G764" s="33">
        <f>IFERROR(VLOOKUP(E764,Materiaal!$A$2:$C$25052,3,FALSE)*F764,0)</f>
        <v>0</v>
      </c>
      <c r="H764" s="34"/>
      <c r="I764" s="35"/>
      <c r="J764" s="33">
        <f>IFERROR(VLOOKUP(H764,Materiaal!$A$2:$C$25052,3,FALSE)*I764,0)</f>
        <v>0</v>
      </c>
      <c r="K764" s="34"/>
      <c r="L764" s="35"/>
      <c r="M764" s="33">
        <f>IFERROR(VLOOKUP(K764,Materiaal!$A$2:$C$25052,3,FALSE)*L764,0)</f>
        <v>0</v>
      </c>
      <c r="N764" s="34"/>
      <c r="O764" s="35"/>
      <c r="P764" s="33">
        <f>IFERROR(VLOOKUP(N764,Materiaal!$A$2:$C$25052,3,FALSE)*O764,0)</f>
        <v>0</v>
      </c>
      <c r="Q764" s="34"/>
      <c r="R764" s="35"/>
      <c r="S764" s="33">
        <f>IFERROR(VLOOKUP(Q764,Materiaal!$A$2:$C$25052,3,FALSE)*R764,0)</f>
        <v>0</v>
      </c>
      <c r="T764" s="34"/>
      <c r="U764" s="35"/>
      <c r="V764" s="33">
        <f>IFERROR(VLOOKUP(T764,Materiaal!$A$2:$C$26556,3,FALSE)*U764,0)</f>
        <v>0</v>
      </c>
      <c r="W764" s="293"/>
      <c r="X764" s="294"/>
      <c r="Y764" s="33"/>
      <c r="Z764" s="293"/>
      <c r="AA764" s="294"/>
      <c r="AB764" s="33"/>
    </row>
    <row r="765" spans="1:28" ht="14.45" hidden="1" outlineLevel="1">
      <c r="A765" s="29" t="s">
        <v>6118</v>
      </c>
      <c r="B765" s="29" t="s">
        <v>6065</v>
      </c>
      <c r="C765" s="256">
        <f t="shared" si="6"/>
        <v>13.5724</v>
      </c>
      <c r="D765" s="32">
        <v>25</v>
      </c>
      <c r="E765" s="34" t="s">
        <v>6066</v>
      </c>
      <c r="F765" s="35">
        <v>1</v>
      </c>
      <c r="G765" s="33">
        <f>IFERROR(VLOOKUP(E765,Materiaal!$A$2:$C$25052,3,FALSE)*F765,0)</f>
        <v>5.9303999999999997</v>
      </c>
      <c r="H765" s="34" t="s">
        <v>6119</v>
      </c>
      <c r="I765" s="35">
        <v>1</v>
      </c>
      <c r="J765" s="33">
        <f>IFERROR(VLOOKUP(H765,Materiaal!$A$2:$C$25052,3,FALSE)*I765,0)</f>
        <v>6.6420000000000003</v>
      </c>
      <c r="K765" s="34"/>
      <c r="L765" s="35"/>
      <c r="M765" s="33">
        <f>IFERROR(VLOOKUP(K765,Materiaal!$A$2:$C$25052,3,FALSE)*L765,0)</f>
        <v>0</v>
      </c>
      <c r="N765" s="34"/>
      <c r="O765" s="35"/>
      <c r="P765" s="33">
        <f>IFERROR(VLOOKUP(N765,Materiaal!$A$2:$C$25052,3,FALSE)*O765,0)</f>
        <v>0</v>
      </c>
      <c r="Q765" s="34" t="s">
        <v>5335</v>
      </c>
      <c r="R765" s="35">
        <v>1</v>
      </c>
      <c r="S765" s="33">
        <f>IFERROR(VLOOKUP(Q765,Materiaal!$A$2:$C$25052,3,FALSE)*R765,0)</f>
        <v>1</v>
      </c>
      <c r="T765" s="34"/>
      <c r="U765" s="35"/>
      <c r="V765" s="33">
        <f>IFERROR(VLOOKUP(T765,Materiaal!$A$2:$C$26556,3,FALSE)*U765,0)</f>
        <v>0</v>
      </c>
      <c r="W765" s="293"/>
      <c r="X765" s="294"/>
      <c r="Y765" s="33"/>
      <c r="Z765" s="293"/>
      <c r="AA765" s="294"/>
      <c r="AB765" s="33"/>
    </row>
    <row r="766" spans="1:28" ht="14.45" hidden="1" outlineLevel="1">
      <c r="A766" s="29" t="s">
        <v>6120</v>
      </c>
      <c r="B766" s="29" t="s">
        <v>6069</v>
      </c>
      <c r="C766" s="256">
        <f t="shared" si="6"/>
        <v>26.1008</v>
      </c>
      <c r="D766" s="32">
        <v>30</v>
      </c>
      <c r="E766" s="34" t="s">
        <v>6066</v>
      </c>
      <c r="F766" s="35">
        <v>2</v>
      </c>
      <c r="G766" s="33">
        <f>IFERROR(VLOOKUP(E766,Materiaal!$A$2:$C$25052,3,FALSE)*F766,0)</f>
        <v>11.860799999999999</v>
      </c>
      <c r="H766" s="55" t="s">
        <v>6121</v>
      </c>
      <c r="I766" s="35">
        <v>1</v>
      </c>
      <c r="J766" s="33">
        <f>IFERROR(VLOOKUP(H766,Materiaal!$A$2:$C$25052,3,FALSE)*I766,0)</f>
        <v>12.24</v>
      </c>
      <c r="K766" s="34"/>
      <c r="L766" s="35"/>
      <c r="M766" s="33">
        <f>IFERROR(VLOOKUP(K766,Materiaal!$A$2:$C$25052,3,FALSE)*L766,0)</f>
        <v>0</v>
      </c>
      <c r="N766" s="34"/>
      <c r="O766" s="35"/>
      <c r="P766" s="33">
        <f>IFERROR(VLOOKUP(N766,Materiaal!$A$2:$C$25052,3,FALSE)*O766,0)</f>
        <v>0</v>
      </c>
      <c r="Q766" s="34" t="s">
        <v>5335</v>
      </c>
      <c r="R766" s="35">
        <v>2</v>
      </c>
      <c r="S766" s="33">
        <f>IFERROR(VLOOKUP(Q766,Materiaal!$A$2:$C$25052,3,FALSE)*R766,0)</f>
        <v>2</v>
      </c>
      <c r="T766" s="34"/>
      <c r="U766" s="35"/>
      <c r="V766" s="33">
        <f>IFERROR(VLOOKUP(T766,Materiaal!$A$2:$C$26556,3,FALSE)*U766,0)</f>
        <v>0</v>
      </c>
      <c r="W766" s="293"/>
      <c r="X766" s="294"/>
      <c r="Y766" s="33"/>
      <c r="Z766" s="293"/>
      <c r="AA766" s="294"/>
      <c r="AB766" s="33"/>
    </row>
    <row r="767" spans="1:28" ht="14.45" hidden="1" outlineLevel="1">
      <c r="A767" s="29" t="s">
        <v>6122</v>
      </c>
      <c r="B767" s="29" t="s">
        <v>6072</v>
      </c>
      <c r="C767" s="256">
        <f t="shared" si="6"/>
        <v>14.339600000000001</v>
      </c>
      <c r="D767" s="32">
        <v>25</v>
      </c>
      <c r="E767" s="34" t="s">
        <v>6073</v>
      </c>
      <c r="F767" s="35">
        <v>1</v>
      </c>
      <c r="G767" s="33">
        <f>IFERROR(VLOOKUP(E767,Materiaal!$A$2:$C$25052,3,FALSE)*F767,0)</f>
        <v>6.6976000000000004</v>
      </c>
      <c r="H767" s="34" t="s">
        <v>6119</v>
      </c>
      <c r="I767" s="35">
        <v>1</v>
      </c>
      <c r="J767" s="33">
        <f>IFERROR(VLOOKUP(H767,Materiaal!$A$2:$C$25052,3,FALSE)*I767,0)</f>
        <v>6.6420000000000003</v>
      </c>
      <c r="K767" s="34"/>
      <c r="L767" s="35"/>
      <c r="M767" s="33">
        <f>IFERROR(VLOOKUP(K767,Materiaal!$A$2:$C$25052,3,FALSE)*L767,0)</f>
        <v>0</v>
      </c>
      <c r="N767" s="34"/>
      <c r="O767" s="35"/>
      <c r="P767" s="33">
        <f>IFERROR(VLOOKUP(N767,Materiaal!$A$2:$C$25052,3,FALSE)*O767,0)</f>
        <v>0</v>
      </c>
      <c r="Q767" s="34" t="s">
        <v>5335</v>
      </c>
      <c r="R767" s="35">
        <v>1</v>
      </c>
      <c r="S767" s="33">
        <f>IFERROR(VLOOKUP(Q767,Materiaal!$A$2:$C$25052,3,FALSE)*R767,0)</f>
        <v>1</v>
      </c>
      <c r="T767" s="34"/>
      <c r="U767" s="35"/>
      <c r="V767" s="33">
        <f>IFERROR(VLOOKUP(T767,Materiaal!$A$2:$C$26556,3,FALSE)*U767,0)</f>
        <v>0</v>
      </c>
      <c r="W767" s="293"/>
      <c r="X767" s="294"/>
      <c r="Y767" s="33"/>
      <c r="Z767" s="293"/>
      <c r="AA767" s="294"/>
      <c r="AB767" s="33"/>
    </row>
    <row r="768" spans="1:28" ht="14.45" hidden="1" outlineLevel="1">
      <c r="A768" s="29" t="s">
        <v>6123</v>
      </c>
      <c r="B768" s="29" t="s">
        <v>6074</v>
      </c>
      <c r="C768" s="256">
        <f t="shared" si="6"/>
        <v>12.646000000000001</v>
      </c>
      <c r="D768" s="32">
        <v>25</v>
      </c>
      <c r="E768" s="34" t="s">
        <v>6075</v>
      </c>
      <c r="F768" s="35">
        <v>1</v>
      </c>
      <c r="G768" s="33">
        <f>IFERROR(VLOOKUP(E768,Materiaal!$A$2:$C$25052,3,FALSE)*F768,0)</f>
        <v>5.0039999999999996</v>
      </c>
      <c r="H768" s="34" t="s">
        <v>6119</v>
      </c>
      <c r="I768" s="35">
        <v>1</v>
      </c>
      <c r="J768" s="33">
        <f>IFERROR(VLOOKUP(H768,Materiaal!$A$2:$C$25052,3,FALSE)*I768,0)</f>
        <v>6.6420000000000003</v>
      </c>
      <c r="K768" s="34"/>
      <c r="L768" s="35"/>
      <c r="M768" s="33">
        <f>IFERROR(VLOOKUP(K768,Materiaal!$A$2:$C$25052,3,FALSE)*L768,0)</f>
        <v>0</v>
      </c>
      <c r="N768" s="34"/>
      <c r="O768" s="35"/>
      <c r="P768" s="33">
        <f>IFERROR(VLOOKUP(N768,Materiaal!$A$2:$C$25052,3,FALSE)*O768,0)</f>
        <v>0</v>
      </c>
      <c r="Q768" s="34" t="s">
        <v>5335</v>
      </c>
      <c r="R768" s="35">
        <v>1</v>
      </c>
      <c r="S768" s="33">
        <f>IFERROR(VLOOKUP(Q768,Materiaal!$A$2:$C$25052,3,FALSE)*R768,0)</f>
        <v>1</v>
      </c>
      <c r="T768" s="34"/>
      <c r="U768" s="35"/>
      <c r="V768" s="33">
        <f>IFERROR(VLOOKUP(T768,Materiaal!$A$2:$C$26556,3,FALSE)*U768,0)</f>
        <v>0</v>
      </c>
      <c r="W768" s="293"/>
      <c r="X768" s="294"/>
      <c r="Y768" s="33"/>
      <c r="Z768" s="293"/>
      <c r="AA768" s="294"/>
      <c r="AB768" s="33"/>
    </row>
    <row r="769" spans="1:28" ht="14.45" hidden="1" outlineLevel="1">
      <c r="A769" s="29" t="s">
        <v>6124</v>
      </c>
      <c r="B769" s="29" t="s">
        <v>6077</v>
      </c>
      <c r="C769" s="256">
        <f t="shared" si="6"/>
        <v>14.998000000000001</v>
      </c>
      <c r="D769" s="32">
        <v>25</v>
      </c>
      <c r="E769" s="34" t="s">
        <v>6078</v>
      </c>
      <c r="F769" s="35">
        <v>1</v>
      </c>
      <c r="G769" s="33">
        <f>IFERROR(VLOOKUP(E769,Materiaal!$A$2:$C$25052,3,FALSE)*F769,0)</f>
        <v>7.3559999999999999</v>
      </c>
      <c r="H769" s="34" t="s">
        <v>6119</v>
      </c>
      <c r="I769" s="35">
        <v>1</v>
      </c>
      <c r="J769" s="33">
        <f>IFERROR(VLOOKUP(H769,Materiaal!$A$2:$C$25052,3,FALSE)*I769,0)</f>
        <v>6.6420000000000003</v>
      </c>
      <c r="K769" s="34"/>
      <c r="L769" s="35"/>
      <c r="M769" s="33">
        <f>IFERROR(VLOOKUP(K769,Materiaal!$A$2:$C$25052,3,FALSE)*L769,0)</f>
        <v>0</v>
      </c>
      <c r="N769" s="34"/>
      <c r="O769" s="35"/>
      <c r="P769" s="33">
        <f>IFERROR(VLOOKUP(N769,Materiaal!$A$2:$C$25052,3,FALSE)*O769,0)</f>
        <v>0</v>
      </c>
      <c r="Q769" s="34" t="s">
        <v>5335</v>
      </c>
      <c r="R769" s="35">
        <v>1</v>
      </c>
      <c r="S769" s="33">
        <f>IFERROR(VLOOKUP(Q769,Materiaal!$A$2:$C$25052,3,FALSE)*R769,0)</f>
        <v>1</v>
      </c>
      <c r="T769" s="34"/>
      <c r="U769" s="35"/>
      <c r="V769" s="33">
        <f>IFERROR(VLOOKUP(T769,Materiaal!$A$2:$C$26556,3,FALSE)*U769,0)</f>
        <v>0</v>
      </c>
      <c r="W769" s="293"/>
      <c r="X769" s="294"/>
      <c r="Y769" s="33"/>
      <c r="Z769" s="293"/>
      <c r="AA769" s="294"/>
      <c r="AB769" s="33"/>
    </row>
    <row r="770" spans="1:28" ht="14.45" hidden="1" outlineLevel="1">
      <c r="A770" s="29" t="s">
        <v>6125</v>
      </c>
      <c r="B770" s="29" t="s">
        <v>6080</v>
      </c>
      <c r="C770" s="256">
        <f t="shared" si="6"/>
        <v>14.644</v>
      </c>
      <c r="D770" s="32">
        <v>25</v>
      </c>
      <c r="E770" s="34" t="s">
        <v>6081</v>
      </c>
      <c r="F770" s="35">
        <v>1</v>
      </c>
      <c r="G770" s="33">
        <f>IFERROR(VLOOKUP(E770,Materiaal!$A$2:$C$25052,3,FALSE)*F770,0)</f>
        <v>7.0019999999999998</v>
      </c>
      <c r="H770" s="34" t="s">
        <v>6119</v>
      </c>
      <c r="I770" s="35">
        <v>1</v>
      </c>
      <c r="J770" s="33">
        <f>IFERROR(VLOOKUP(H770,Materiaal!$A$2:$C$25052,3,FALSE)*I770,0)</f>
        <v>6.6420000000000003</v>
      </c>
      <c r="K770" s="34"/>
      <c r="L770" s="35"/>
      <c r="M770" s="33">
        <f>IFERROR(VLOOKUP(K770,Materiaal!$A$2:$C$25052,3,FALSE)*L770,0)</f>
        <v>0</v>
      </c>
      <c r="N770" s="34"/>
      <c r="O770" s="35"/>
      <c r="P770" s="33">
        <f>IFERROR(VLOOKUP(N770,Materiaal!$A$2:$C$25052,3,FALSE)*O770,0)</f>
        <v>0</v>
      </c>
      <c r="Q770" s="34" t="s">
        <v>5335</v>
      </c>
      <c r="R770" s="35">
        <v>1</v>
      </c>
      <c r="S770" s="33">
        <f>IFERROR(VLOOKUP(Q770,Materiaal!$A$2:$C$25052,3,FALSE)*R770,0)</f>
        <v>1</v>
      </c>
      <c r="T770" s="34"/>
      <c r="U770" s="35"/>
      <c r="V770" s="33">
        <f>IFERROR(VLOOKUP(T770,Materiaal!$A$2:$C$26556,3,FALSE)*U770,0)</f>
        <v>0</v>
      </c>
      <c r="W770" s="293"/>
      <c r="X770" s="294"/>
      <c r="Y770" s="33"/>
      <c r="Z770" s="293"/>
      <c r="AA770" s="294"/>
      <c r="AB770" s="33"/>
    </row>
    <row r="771" spans="1:28" ht="14.45" hidden="1" outlineLevel="1">
      <c r="A771" s="29" t="s">
        <v>6126</v>
      </c>
      <c r="B771" s="29" t="s">
        <v>6083</v>
      </c>
      <c r="C771" s="256">
        <f t="shared" si="6"/>
        <v>17.001999999999999</v>
      </c>
      <c r="D771" s="32">
        <v>25</v>
      </c>
      <c r="E771" s="34" t="s">
        <v>6084</v>
      </c>
      <c r="F771" s="35">
        <v>1</v>
      </c>
      <c r="G771" s="33">
        <f>IFERROR(VLOOKUP(E771,Materiaal!$A$2:$C$25052,3,FALSE)*F771,0)</f>
        <v>9.36</v>
      </c>
      <c r="H771" s="34" t="s">
        <v>6119</v>
      </c>
      <c r="I771" s="35">
        <v>1</v>
      </c>
      <c r="J771" s="33">
        <f>IFERROR(VLOOKUP(H771,Materiaal!$A$2:$C$25052,3,FALSE)*I771,0)</f>
        <v>6.6420000000000003</v>
      </c>
      <c r="K771" s="34"/>
      <c r="L771" s="35"/>
      <c r="M771" s="33">
        <f>IFERROR(VLOOKUP(K771,Materiaal!$A$2:$C$25052,3,FALSE)*L771,0)</f>
        <v>0</v>
      </c>
      <c r="N771" s="34"/>
      <c r="O771" s="35"/>
      <c r="P771" s="33">
        <f>IFERROR(VLOOKUP(N771,Materiaal!$A$2:$C$25052,3,FALSE)*O771,0)</f>
        <v>0</v>
      </c>
      <c r="Q771" s="34" t="s">
        <v>5335</v>
      </c>
      <c r="R771" s="35">
        <v>1</v>
      </c>
      <c r="S771" s="33">
        <f>IFERROR(VLOOKUP(Q771,Materiaal!$A$2:$C$25052,3,FALSE)*R771,0)</f>
        <v>1</v>
      </c>
      <c r="T771" s="34"/>
      <c r="U771" s="35"/>
      <c r="V771" s="33">
        <f>IFERROR(VLOOKUP(T771,Materiaal!$A$2:$C$26556,3,FALSE)*U771,0)</f>
        <v>0</v>
      </c>
      <c r="W771" s="293"/>
      <c r="X771" s="294"/>
      <c r="Y771" s="33"/>
      <c r="Z771" s="293"/>
      <c r="AA771" s="294"/>
      <c r="AB771" s="33"/>
    </row>
    <row r="772" spans="1:28" ht="14.45" hidden="1" outlineLevel="1">
      <c r="A772" s="29" t="s">
        <v>6127</v>
      </c>
      <c r="B772" s="29" t="s">
        <v>6086</v>
      </c>
      <c r="C772" s="256">
        <f t="shared" si="6"/>
        <v>17.751999999999999</v>
      </c>
      <c r="D772" s="32">
        <v>25</v>
      </c>
      <c r="E772" s="34" t="s">
        <v>6087</v>
      </c>
      <c r="F772" s="35">
        <v>1</v>
      </c>
      <c r="G772" s="33">
        <f>IFERROR(VLOOKUP(E772,Materiaal!$A$2:$C$25052,3,FALSE)*F772,0)</f>
        <v>10.11</v>
      </c>
      <c r="H772" s="34" t="s">
        <v>6119</v>
      </c>
      <c r="I772" s="35">
        <v>1</v>
      </c>
      <c r="J772" s="33">
        <f>IFERROR(VLOOKUP(H772,Materiaal!$A$2:$C$25052,3,FALSE)*I772,0)</f>
        <v>6.6420000000000003</v>
      </c>
      <c r="K772" s="34"/>
      <c r="L772" s="35"/>
      <c r="M772" s="33">
        <f>IFERROR(VLOOKUP(K772,Materiaal!$A$2:$C$25052,3,FALSE)*L772,0)</f>
        <v>0</v>
      </c>
      <c r="N772" s="34"/>
      <c r="O772" s="35"/>
      <c r="P772" s="33">
        <f>IFERROR(VLOOKUP(N772,Materiaal!$A$2:$C$25052,3,FALSE)*O772,0)</f>
        <v>0</v>
      </c>
      <c r="Q772" s="34" t="s">
        <v>5335</v>
      </c>
      <c r="R772" s="35">
        <v>1</v>
      </c>
      <c r="S772" s="33">
        <f>IFERROR(VLOOKUP(Q772,Materiaal!$A$2:$C$25052,3,FALSE)*R772,0)</f>
        <v>1</v>
      </c>
      <c r="T772" s="34"/>
      <c r="U772" s="35"/>
      <c r="V772" s="33">
        <f>IFERROR(VLOOKUP(T772,Materiaal!$A$2:$C$26556,3,FALSE)*U772,0)</f>
        <v>0</v>
      </c>
      <c r="W772" s="293"/>
      <c r="X772" s="294"/>
      <c r="Y772" s="33"/>
      <c r="Z772" s="293"/>
      <c r="AA772" s="294"/>
      <c r="AB772" s="33"/>
    </row>
    <row r="773" spans="1:28" ht="14.45" hidden="1" outlineLevel="1">
      <c r="A773" s="29" t="s">
        <v>6128</v>
      </c>
      <c r="B773" s="29" t="s">
        <v>6089</v>
      </c>
      <c r="C773" s="256">
        <f t="shared" si="6"/>
        <v>17.062000000000001</v>
      </c>
      <c r="D773" s="32">
        <v>25</v>
      </c>
      <c r="E773" s="34" t="s">
        <v>6090</v>
      </c>
      <c r="F773" s="35">
        <v>1</v>
      </c>
      <c r="G773" s="33">
        <f>IFERROR(VLOOKUP(E773,Materiaal!$A$2:$C$25052,3,FALSE)*F773,0)</f>
        <v>9.42</v>
      </c>
      <c r="H773" s="34" t="s">
        <v>6119</v>
      </c>
      <c r="I773" s="35">
        <v>1</v>
      </c>
      <c r="J773" s="33">
        <f>IFERROR(VLOOKUP(H773,Materiaal!$A$2:$C$25052,3,FALSE)*I773,0)</f>
        <v>6.6420000000000003</v>
      </c>
      <c r="K773" s="34"/>
      <c r="L773" s="35"/>
      <c r="M773" s="33">
        <f>IFERROR(VLOOKUP(K773,Materiaal!$A$2:$C$25052,3,FALSE)*L773,0)</f>
        <v>0</v>
      </c>
      <c r="N773" s="34"/>
      <c r="O773" s="35"/>
      <c r="P773" s="33">
        <f>IFERROR(VLOOKUP(N773,Materiaal!$A$2:$C$25052,3,FALSE)*O773,0)</f>
        <v>0</v>
      </c>
      <c r="Q773" s="34" t="s">
        <v>5335</v>
      </c>
      <c r="R773" s="35">
        <v>1</v>
      </c>
      <c r="S773" s="33">
        <f>IFERROR(VLOOKUP(Q773,Materiaal!$A$2:$C$25052,3,FALSE)*R773,0)</f>
        <v>1</v>
      </c>
      <c r="T773" s="34"/>
      <c r="U773" s="35"/>
      <c r="V773" s="33">
        <f>IFERROR(VLOOKUP(T773,Materiaal!$A$2:$C$26556,3,FALSE)*U773,0)</f>
        <v>0</v>
      </c>
      <c r="W773" s="293"/>
      <c r="X773" s="294"/>
      <c r="Y773" s="33"/>
      <c r="Z773" s="293"/>
      <c r="AA773" s="294"/>
      <c r="AB773" s="33"/>
    </row>
    <row r="774" spans="1:28" ht="14.45" hidden="1" outlineLevel="1">
      <c r="A774" s="29" t="s">
        <v>6129</v>
      </c>
      <c r="B774" s="29" t="s">
        <v>6092</v>
      </c>
      <c r="C774" s="256">
        <f t="shared" si="6"/>
        <v>15.225999999999999</v>
      </c>
      <c r="D774" s="32">
        <v>25</v>
      </c>
      <c r="E774" s="34" t="s">
        <v>6093</v>
      </c>
      <c r="F774" s="35">
        <v>1</v>
      </c>
      <c r="G774" s="33">
        <f>IFERROR(VLOOKUP(E774,Materiaal!$A$2:$C$25052,3,FALSE)*F774,0)</f>
        <v>7.5839999999999996</v>
      </c>
      <c r="H774" s="34" t="s">
        <v>6119</v>
      </c>
      <c r="I774" s="35">
        <v>1</v>
      </c>
      <c r="J774" s="33">
        <f>IFERROR(VLOOKUP(H774,Materiaal!$A$2:$C$25052,3,FALSE)*I774,0)</f>
        <v>6.6420000000000003</v>
      </c>
      <c r="K774" s="34"/>
      <c r="L774" s="35"/>
      <c r="M774" s="33">
        <f>IFERROR(VLOOKUP(K774,Materiaal!$A$2:$C$25052,3,FALSE)*L774,0)</f>
        <v>0</v>
      </c>
      <c r="N774" s="34"/>
      <c r="O774" s="35"/>
      <c r="P774" s="33">
        <f>IFERROR(VLOOKUP(N774,Materiaal!$A$2:$C$25052,3,FALSE)*O774,0)</f>
        <v>0</v>
      </c>
      <c r="Q774" s="34" t="s">
        <v>5335</v>
      </c>
      <c r="R774" s="35">
        <v>1</v>
      </c>
      <c r="S774" s="33">
        <f>IFERROR(VLOOKUP(Q774,Materiaal!$A$2:$C$25052,3,FALSE)*R774,0)</f>
        <v>1</v>
      </c>
      <c r="T774" s="34"/>
      <c r="U774" s="35"/>
      <c r="V774" s="33">
        <f>IFERROR(VLOOKUP(T774,Materiaal!$A$2:$C$26556,3,FALSE)*U774,0)</f>
        <v>0</v>
      </c>
      <c r="W774" s="293"/>
      <c r="X774" s="294"/>
      <c r="Y774" s="33"/>
      <c r="Z774" s="293"/>
      <c r="AA774" s="294"/>
      <c r="AB774" s="33"/>
    </row>
    <row r="775" spans="1:28" ht="14.45" hidden="1" outlineLevel="1">
      <c r="A775" s="29" t="s">
        <v>6130</v>
      </c>
      <c r="B775" s="29" t="s">
        <v>6095</v>
      </c>
      <c r="C775" s="256">
        <f t="shared" si="6"/>
        <v>15.406000000000001</v>
      </c>
      <c r="D775" s="32">
        <v>25</v>
      </c>
      <c r="E775" s="34" t="s">
        <v>6096</v>
      </c>
      <c r="F775" s="35">
        <v>1</v>
      </c>
      <c r="G775" s="33">
        <f>IFERROR(VLOOKUP(E775,Materiaal!$A$2:$C$25052,3,FALSE)*F775,0)</f>
        <v>7.7640000000000002</v>
      </c>
      <c r="H775" s="34" t="s">
        <v>6119</v>
      </c>
      <c r="I775" s="35">
        <v>1</v>
      </c>
      <c r="J775" s="33">
        <f>IFERROR(VLOOKUP(H775,Materiaal!$A$2:$C$25052,3,FALSE)*I775,0)</f>
        <v>6.6420000000000003</v>
      </c>
      <c r="K775" s="34"/>
      <c r="L775" s="35"/>
      <c r="M775" s="33">
        <f>IFERROR(VLOOKUP(K775,Materiaal!$A$2:$C$25052,3,FALSE)*L775,0)</f>
        <v>0</v>
      </c>
      <c r="N775" s="34"/>
      <c r="O775" s="35"/>
      <c r="P775" s="33">
        <f>IFERROR(VLOOKUP(N775,Materiaal!$A$2:$C$25052,3,FALSE)*O775,0)</f>
        <v>0</v>
      </c>
      <c r="Q775" s="34" t="s">
        <v>5335</v>
      </c>
      <c r="R775" s="35">
        <v>1</v>
      </c>
      <c r="S775" s="33">
        <f>IFERROR(VLOOKUP(Q775,Materiaal!$A$2:$C$25052,3,FALSE)*R775,0)</f>
        <v>1</v>
      </c>
      <c r="T775" s="34"/>
      <c r="U775" s="35"/>
      <c r="V775" s="33">
        <f>IFERROR(VLOOKUP(T775,Materiaal!$A$2:$C$26556,3,FALSE)*U775,0)</f>
        <v>0</v>
      </c>
      <c r="W775" s="293"/>
      <c r="X775" s="294"/>
      <c r="Y775" s="33"/>
      <c r="Z775" s="293"/>
      <c r="AA775" s="294"/>
      <c r="AB775" s="33"/>
    </row>
    <row r="776" spans="1:28" ht="14.45" hidden="1" outlineLevel="1">
      <c r="A776" s="29" t="s">
        <v>6131</v>
      </c>
      <c r="B776" s="29" t="s">
        <v>6098</v>
      </c>
      <c r="C776" s="256">
        <f t="shared" si="6"/>
        <v>17.686</v>
      </c>
      <c r="D776" s="32">
        <v>25</v>
      </c>
      <c r="E776" s="34" t="s">
        <v>6099</v>
      </c>
      <c r="F776" s="35">
        <v>1</v>
      </c>
      <c r="G776" s="33">
        <f>IFERROR(VLOOKUP(E776,Materiaal!$A$2:$C$25052,3,FALSE)*F776,0)</f>
        <v>10.044</v>
      </c>
      <c r="H776" s="34" t="s">
        <v>6119</v>
      </c>
      <c r="I776" s="35">
        <v>1</v>
      </c>
      <c r="J776" s="33">
        <f>IFERROR(VLOOKUP(H776,Materiaal!$A$2:$C$25052,3,FALSE)*I776,0)</f>
        <v>6.6420000000000003</v>
      </c>
      <c r="K776" s="34"/>
      <c r="L776" s="35"/>
      <c r="M776" s="33">
        <f>IFERROR(VLOOKUP(K776,Materiaal!$A$2:$C$25052,3,FALSE)*L776,0)</f>
        <v>0</v>
      </c>
      <c r="N776" s="34"/>
      <c r="O776" s="35"/>
      <c r="P776" s="33">
        <f>IFERROR(VLOOKUP(N776,Materiaal!$A$2:$C$25052,3,FALSE)*O776,0)</f>
        <v>0</v>
      </c>
      <c r="Q776" s="34" t="s">
        <v>5335</v>
      </c>
      <c r="R776" s="35">
        <v>1</v>
      </c>
      <c r="S776" s="33">
        <f>IFERROR(VLOOKUP(Q776,Materiaal!$A$2:$C$25052,3,FALSE)*R776,0)</f>
        <v>1</v>
      </c>
      <c r="T776" s="34"/>
      <c r="U776" s="35"/>
      <c r="V776" s="33">
        <f>IFERROR(VLOOKUP(T776,Materiaal!$A$2:$C$26556,3,FALSE)*U776,0)</f>
        <v>0</v>
      </c>
      <c r="W776" s="293"/>
      <c r="X776" s="294"/>
      <c r="Y776" s="33"/>
      <c r="Z776" s="293"/>
      <c r="AA776" s="294"/>
      <c r="AB776" s="33"/>
    </row>
    <row r="777" spans="1:28" ht="14.45" hidden="1" outlineLevel="1">
      <c r="A777" s="29" t="s">
        <v>6132</v>
      </c>
      <c r="B777" s="29" t="s">
        <v>6101</v>
      </c>
      <c r="C777" s="256">
        <f t="shared" si="6"/>
        <v>17.866</v>
      </c>
      <c r="D777" s="32">
        <v>25</v>
      </c>
      <c r="E777" s="34" t="s">
        <v>6102</v>
      </c>
      <c r="F777" s="35">
        <v>1</v>
      </c>
      <c r="G777" s="33">
        <f>IFERROR(VLOOKUP(E777,Materiaal!$A$2:$C$25052,3,FALSE)*F777,0)</f>
        <v>10.224</v>
      </c>
      <c r="H777" s="34" t="s">
        <v>6119</v>
      </c>
      <c r="I777" s="35">
        <v>1</v>
      </c>
      <c r="J777" s="33">
        <f>IFERROR(VLOOKUP(H777,Materiaal!$A$2:$C$25052,3,FALSE)*I777,0)</f>
        <v>6.6420000000000003</v>
      </c>
      <c r="K777" s="34"/>
      <c r="L777" s="35"/>
      <c r="M777" s="33">
        <f>IFERROR(VLOOKUP(K777,Materiaal!$A$2:$C$25052,3,FALSE)*L777,0)</f>
        <v>0</v>
      </c>
      <c r="N777" s="34"/>
      <c r="O777" s="35"/>
      <c r="P777" s="33">
        <f>IFERROR(VLOOKUP(N777,Materiaal!$A$2:$C$25052,3,FALSE)*O777,0)</f>
        <v>0</v>
      </c>
      <c r="Q777" s="34" t="s">
        <v>5335</v>
      </c>
      <c r="R777" s="35">
        <v>1</v>
      </c>
      <c r="S777" s="33">
        <f>IFERROR(VLOOKUP(Q777,Materiaal!$A$2:$C$25052,3,FALSE)*R777,0)</f>
        <v>1</v>
      </c>
      <c r="T777" s="34"/>
      <c r="U777" s="35"/>
      <c r="V777" s="33">
        <f>IFERROR(VLOOKUP(T777,Materiaal!$A$2:$C$26556,3,FALSE)*U777,0)</f>
        <v>0</v>
      </c>
      <c r="W777" s="293"/>
      <c r="X777" s="294"/>
      <c r="Y777" s="33"/>
      <c r="Z777" s="293"/>
      <c r="AA777" s="294"/>
      <c r="AB777" s="33"/>
    </row>
    <row r="778" spans="1:28" ht="14.45" hidden="1" outlineLevel="1">
      <c r="A778" s="29" t="s">
        <v>6133</v>
      </c>
      <c r="B778" s="29" t="s">
        <v>6104</v>
      </c>
      <c r="C778" s="256">
        <f t="shared" si="6"/>
        <v>19.740600000000001</v>
      </c>
      <c r="D778" s="32">
        <v>25</v>
      </c>
      <c r="E778" s="34" t="s">
        <v>6105</v>
      </c>
      <c r="F778" s="35">
        <v>1</v>
      </c>
      <c r="G778" s="33">
        <f>IFERROR(VLOOKUP(E778,Materiaal!$A$2:$C$25052,3,FALSE)*F778,0)</f>
        <v>6.468</v>
      </c>
      <c r="H778" s="34" t="s">
        <v>6119</v>
      </c>
      <c r="I778" s="35">
        <v>1</v>
      </c>
      <c r="J778" s="33">
        <f>IFERROR(VLOOKUP(H778,Materiaal!$A$2:$C$25052,3,FALSE)*I778,0)</f>
        <v>6.6420000000000003</v>
      </c>
      <c r="K778" s="34" t="s">
        <v>5551</v>
      </c>
      <c r="L778" s="35">
        <v>1</v>
      </c>
      <c r="M778" s="33">
        <f>IFERROR(VLOOKUP(K778,Materiaal!$A$2:$C$25052,3,FALSE)*L778,0)</f>
        <v>4</v>
      </c>
      <c r="N778" s="34" t="s">
        <v>6106</v>
      </c>
      <c r="O778" s="35">
        <v>1</v>
      </c>
      <c r="P778" s="33">
        <f>IFERROR(VLOOKUP(N778,Materiaal!$A$2:$C$25052,3,FALSE)*O778,0)</f>
        <v>1.6306</v>
      </c>
      <c r="Q778" s="34" t="s">
        <v>5335</v>
      </c>
      <c r="R778" s="35">
        <v>1</v>
      </c>
      <c r="S778" s="33">
        <f>IFERROR(VLOOKUP(Q778,Materiaal!$A$2:$C$25052,3,FALSE)*R778,0)</f>
        <v>1</v>
      </c>
      <c r="T778" s="34"/>
      <c r="U778" s="35"/>
      <c r="V778" s="33">
        <f>IFERROR(VLOOKUP(T778,Materiaal!$A$2:$C$26556,3,FALSE)*U778,0)</f>
        <v>0</v>
      </c>
      <c r="W778" s="293"/>
      <c r="X778" s="294"/>
      <c r="Y778" s="33"/>
      <c r="Z778" s="293"/>
      <c r="AA778" s="294"/>
      <c r="AB778" s="33"/>
    </row>
    <row r="779" spans="1:28" ht="14.45" hidden="1" outlineLevel="1">
      <c r="A779" s="29" t="s">
        <v>6134</v>
      </c>
      <c r="B779" s="29" t="s">
        <v>6108</v>
      </c>
      <c r="C779" s="256">
        <f t="shared" si="6"/>
        <v>23.740600000000001</v>
      </c>
      <c r="D779" s="32">
        <v>30</v>
      </c>
      <c r="E779" s="34" t="s">
        <v>6105</v>
      </c>
      <c r="F779" s="35">
        <v>1</v>
      </c>
      <c r="G779" s="33">
        <f>IFERROR(VLOOKUP(E779,Materiaal!$A$2:$C$25052,3,FALSE)*F779,0)</f>
        <v>6.468</v>
      </c>
      <c r="H779" s="34" t="s">
        <v>6119</v>
      </c>
      <c r="I779" s="35">
        <v>1</v>
      </c>
      <c r="J779" s="33">
        <f>IFERROR(VLOOKUP(H779,Materiaal!$A$2:$C$25052,3,FALSE)*I779,0)</f>
        <v>6.6420000000000003</v>
      </c>
      <c r="K779" s="34" t="s">
        <v>5551</v>
      </c>
      <c r="L779" s="35">
        <v>2</v>
      </c>
      <c r="M779" s="33">
        <f>IFERROR(VLOOKUP(K779,Materiaal!$A$2:$C$25052,3,FALSE)*L779,0)</f>
        <v>8</v>
      </c>
      <c r="N779" s="34" t="s">
        <v>6106</v>
      </c>
      <c r="O779" s="35">
        <v>1</v>
      </c>
      <c r="P779" s="33">
        <f>IFERROR(VLOOKUP(N779,Materiaal!$A$2:$C$25052,3,FALSE)*O779,0)</f>
        <v>1.6306</v>
      </c>
      <c r="Q779" s="34" t="s">
        <v>5335</v>
      </c>
      <c r="R779" s="35">
        <v>1</v>
      </c>
      <c r="S779" s="33">
        <f>IFERROR(VLOOKUP(Q779,Materiaal!$A$2:$C$25052,3,FALSE)*R779,0)</f>
        <v>1</v>
      </c>
      <c r="T779" s="34"/>
      <c r="U779" s="35"/>
      <c r="V779" s="33">
        <f>IFERROR(VLOOKUP(T779,Materiaal!$A$2:$C$26556,3,FALSE)*U779,0)</f>
        <v>0</v>
      </c>
      <c r="W779" s="293"/>
      <c r="X779" s="294"/>
      <c r="Y779" s="33"/>
      <c r="Z779" s="293"/>
      <c r="AA779" s="294"/>
      <c r="AB779" s="33"/>
    </row>
    <row r="780" spans="1:28" ht="14.45" hidden="1" outlineLevel="1">
      <c r="A780" s="29" t="s">
        <v>6135</v>
      </c>
      <c r="B780" s="29" t="s">
        <v>6110</v>
      </c>
      <c r="C780" s="256">
        <f t="shared" ref="C780:C843" si="7">SUM(G780,J780,M780,P780,S780,V780,Y780,AB780)</f>
        <v>20.240600000000001</v>
      </c>
      <c r="D780" s="32">
        <v>25</v>
      </c>
      <c r="E780" s="34" t="s">
        <v>6105</v>
      </c>
      <c r="F780" s="35">
        <v>1</v>
      </c>
      <c r="G780" s="33">
        <f>IFERROR(VLOOKUP(E780,Materiaal!$A$2:$C$25052,3,FALSE)*F780,0)</f>
        <v>6.468</v>
      </c>
      <c r="H780" s="34" t="s">
        <v>6119</v>
      </c>
      <c r="I780" s="35">
        <v>1</v>
      </c>
      <c r="J780" s="33">
        <f>IFERROR(VLOOKUP(H780,Materiaal!$A$2:$C$25052,3,FALSE)*I780,0)</f>
        <v>6.6420000000000003</v>
      </c>
      <c r="K780" s="34" t="s">
        <v>5560</v>
      </c>
      <c r="L780" s="35">
        <v>1</v>
      </c>
      <c r="M780" s="33">
        <f>IFERROR(VLOOKUP(K780,Materiaal!$A$2:$C$25052,3,FALSE)*L780,0)</f>
        <v>4.5</v>
      </c>
      <c r="N780" s="34" t="s">
        <v>6106</v>
      </c>
      <c r="O780" s="35">
        <v>1</v>
      </c>
      <c r="P780" s="33">
        <f>IFERROR(VLOOKUP(N780,Materiaal!$A$2:$C$25052,3,FALSE)*O780,0)</f>
        <v>1.6306</v>
      </c>
      <c r="Q780" s="34" t="s">
        <v>5335</v>
      </c>
      <c r="R780" s="35">
        <v>1</v>
      </c>
      <c r="S780" s="33">
        <f>IFERROR(VLOOKUP(Q780,Materiaal!$A$2:$C$25052,3,FALSE)*R780,0)</f>
        <v>1</v>
      </c>
      <c r="T780" s="34"/>
      <c r="U780" s="35"/>
      <c r="V780" s="33">
        <f>IFERROR(VLOOKUP(T780,Materiaal!$A$2:$C$26556,3,FALSE)*U780,0)</f>
        <v>0</v>
      </c>
      <c r="W780" s="293"/>
      <c r="X780" s="294"/>
      <c r="Y780" s="33"/>
      <c r="Z780" s="293"/>
      <c r="AA780" s="294"/>
      <c r="AB780" s="33"/>
    </row>
    <row r="781" spans="1:28" ht="14.45" hidden="1" outlineLevel="1">
      <c r="A781" s="29" t="s">
        <v>6136</v>
      </c>
      <c r="B781" s="29" t="s">
        <v>6112</v>
      </c>
      <c r="C781" s="256">
        <f t="shared" si="7"/>
        <v>24.740600000000001</v>
      </c>
      <c r="D781" s="32">
        <v>30</v>
      </c>
      <c r="E781" s="34" t="s">
        <v>6105</v>
      </c>
      <c r="F781" s="35">
        <v>1</v>
      </c>
      <c r="G781" s="33">
        <f>IFERROR(VLOOKUP(E781,Materiaal!$A$2:$C$25052,3,FALSE)*F781,0)</f>
        <v>6.468</v>
      </c>
      <c r="H781" s="34" t="s">
        <v>6119</v>
      </c>
      <c r="I781" s="35">
        <v>1</v>
      </c>
      <c r="J781" s="33">
        <f>IFERROR(VLOOKUP(H781,Materiaal!$A$2:$C$25052,3,FALSE)*I781,0)</f>
        <v>6.6420000000000003</v>
      </c>
      <c r="K781" s="34" t="s">
        <v>5560</v>
      </c>
      <c r="L781" s="35">
        <v>2</v>
      </c>
      <c r="M781" s="33">
        <f>IFERROR(VLOOKUP(K781,Materiaal!$A$2:$C$25052,3,FALSE)*L781,0)</f>
        <v>9</v>
      </c>
      <c r="N781" s="34" t="s">
        <v>6106</v>
      </c>
      <c r="O781" s="35">
        <v>1</v>
      </c>
      <c r="P781" s="33">
        <f>IFERROR(VLOOKUP(N781,Materiaal!$A$2:$C$25052,3,FALSE)*O781,0)</f>
        <v>1.6306</v>
      </c>
      <c r="Q781" s="34" t="s">
        <v>5335</v>
      </c>
      <c r="R781" s="35">
        <v>1</v>
      </c>
      <c r="S781" s="33">
        <f>IFERROR(VLOOKUP(Q781,Materiaal!$A$2:$C$25052,3,FALSE)*R781,0)</f>
        <v>1</v>
      </c>
      <c r="T781" s="34"/>
      <c r="U781" s="35"/>
      <c r="V781" s="33">
        <f>IFERROR(VLOOKUP(T781,Materiaal!$A$2:$C$26556,3,FALSE)*U781,0)</f>
        <v>0</v>
      </c>
      <c r="W781" s="293"/>
      <c r="X781" s="294"/>
      <c r="Y781" s="33"/>
      <c r="Z781" s="293"/>
      <c r="AA781" s="294"/>
      <c r="AB781" s="33"/>
    </row>
    <row r="782" spans="1:28" ht="14.45" hidden="1" outlineLevel="1">
      <c r="A782" s="29" t="s">
        <v>6137</v>
      </c>
      <c r="B782" s="29" t="s">
        <v>6114</v>
      </c>
      <c r="C782" s="256">
        <f t="shared" si="7"/>
        <v>19.778600000000001</v>
      </c>
      <c r="D782" s="32">
        <v>25</v>
      </c>
      <c r="E782" s="34" t="s">
        <v>6105</v>
      </c>
      <c r="F782" s="35">
        <v>1</v>
      </c>
      <c r="G782" s="33">
        <f>IFERROR(VLOOKUP(E782,Materiaal!$A$2:$C$25052,3,FALSE)*F782,0)</f>
        <v>6.468</v>
      </c>
      <c r="H782" s="34" t="s">
        <v>6119</v>
      </c>
      <c r="I782" s="35">
        <v>1</v>
      </c>
      <c r="J782" s="33">
        <f>IFERROR(VLOOKUP(H782,Materiaal!$A$2:$C$25052,3,FALSE)*I782,0)</f>
        <v>6.6420000000000003</v>
      </c>
      <c r="K782" s="34" t="s">
        <v>5565</v>
      </c>
      <c r="L782" s="35">
        <v>1</v>
      </c>
      <c r="M782" s="33">
        <f>IFERROR(VLOOKUP(K782,Materiaal!$A$2:$C$25052,3,FALSE)*L782,0)</f>
        <v>4.0380000000000003</v>
      </c>
      <c r="N782" s="34" t="s">
        <v>6106</v>
      </c>
      <c r="O782" s="35">
        <v>1</v>
      </c>
      <c r="P782" s="33">
        <f>IFERROR(VLOOKUP(N782,Materiaal!$A$2:$C$25052,3,FALSE)*O782,0)</f>
        <v>1.6306</v>
      </c>
      <c r="Q782" s="34" t="s">
        <v>5335</v>
      </c>
      <c r="R782" s="35">
        <v>1</v>
      </c>
      <c r="S782" s="33">
        <f>IFERROR(VLOOKUP(Q782,Materiaal!$A$2:$C$25052,3,FALSE)*R782,0)</f>
        <v>1</v>
      </c>
      <c r="T782" s="34"/>
      <c r="U782" s="35"/>
      <c r="V782" s="33">
        <f>IFERROR(VLOOKUP(T782,Materiaal!$A$2:$C$26556,3,FALSE)*U782,0)</f>
        <v>0</v>
      </c>
      <c r="W782" s="293"/>
      <c r="X782" s="294"/>
      <c r="Y782" s="33"/>
      <c r="Z782" s="293"/>
      <c r="AA782" s="294"/>
      <c r="AB782" s="33"/>
    </row>
    <row r="783" spans="1:28" ht="14.45" hidden="1" outlineLevel="1">
      <c r="A783" s="29" t="s">
        <v>6138</v>
      </c>
      <c r="B783" s="29" t="s">
        <v>6116</v>
      </c>
      <c r="C783" s="256">
        <f t="shared" si="7"/>
        <v>23.816600000000001</v>
      </c>
      <c r="D783" s="32">
        <v>30</v>
      </c>
      <c r="E783" s="34" t="s">
        <v>6105</v>
      </c>
      <c r="F783" s="35">
        <v>1</v>
      </c>
      <c r="G783" s="33">
        <f>IFERROR(VLOOKUP(E783,Materiaal!$A$2:$C$25052,3,FALSE)*F783,0)</f>
        <v>6.468</v>
      </c>
      <c r="H783" s="34" t="s">
        <v>6119</v>
      </c>
      <c r="I783" s="35">
        <v>1</v>
      </c>
      <c r="J783" s="33">
        <f>IFERROR(VLOOKUP(H783,Materiaal!$A$2:$C$25052,3,FALSE)*I783,0)</f>
        <v>6.6420000000000003</v>
      </c>
      <c r="K783" s="34" t="s">
        <v>5565</v>
      </c>
      <c r="L783" s="35">
        <v>2</v>
      </c>
      <c r="M783" s="33">
        <f>IFERROR(VLOOKUP(K783,Materiaal!$A$2:$C$25052,3,FALSE)*L783,0)</f>
        <v>8.0760000000000005</v>
      </c>
      <c r="N783" s="34" t="s">
        <v>6106</v>
      </c>
      <c r="O783" s="35">
        <v>1</v>
      </c>
      <c r="P783" s="33">
        <f>IFERROR(VLOOKUP(N783,Materiaal!$A$2:$C$25052,3,FALSE)*O783,0)</f>
        <v>1.6306</v>
      </c>
      <c r="Q783" s="34" t="s">
        <v>5335</v>
      </c>
      <c r="R783" s="35">
        <v>1</v>
      </c>
      <c r="S783" s="33">
        <f>IFERROR(VLOOKUP(Q783,Materiaal!$A$2:$C$25052,3,FALSE)*R783,0)</f>
        <v>1</v>
      </c>
      <c r="T783" s="34"/>
      <c r="U783" s="35"/>
      <c r="V783" s="33">
        <f>IFERROR(VLOOKUP(T783,Materiaal!$A$2:$C$26556,3,FALSE)*U783,0)</f>
        <v>0</v>
      </c>
      <c r="W783" s="293"/>
      <c r="X783" s="294"/>
      <c r="Y783" s="33"/>
      <c r="Z783" s="293"/>
      <c r="AA783" s="294"/>
      <c r="AB783" s="33"/>
    </row>
    <row r="784" spans="1:28" ht="14.45" collapsed="1">
      <c r="A784" s="29"/>
      <c r="B784" s="29"/>
      <c r="C784" s="256">
        <f t="shared" si="7"/>
        <v>0</v>
      </c>
      <c r="D784" s="32"/>
      <c r="E784" s="34"/>
      <c r="F784" s="35"/>
      <c r="G784" s="33">
        <f>IFERROR(VLOOKUP(E784,Materiaal!$A$2:$C$25052,3,FALSE)*F784,0)</f>
        <v>0</v>
      </c>
      <c r="H784" s="34"/>
      <c r="I784" s="35"/>
      <c r="J784" s="33">
        <f>IFERROR(VLOOKUP(H784,Materiaal!$A$2:$C$25052,3,FALSE)*I784,0)</f>
        <v>0</v>
      </c>
      <c r="K784" s="34"/>
      <c r="L784" s="35"/>
      <c r="M784" s="33">
        <f>IFERROR(VLOOKUP(K784,Materiaal!$A$2:$C$25052,3,FALSE)*L784,0)</f>
        <v>0</v>
      </c>
      <c r="N784" s="34"/>
      <c r="O784" s="35"/>
      <c r="P784" s="33">
        <f>IFERROR(VLOOKUP(N784,Materiaal!$A$2:$C$25052,3,FALSE)*O784,0)</f>
        <v>0</v>
      </c>
      <c r="Q784" s="34"/>
      <c r="R784" s="35"/>
      <c r="S784" s="33">
        <f>IFERROR(VLOOKUP(Q784,Materiaal!$A$2:$C$25052,3,FALSE)*R784,0)</f>
        <v>0</v>
      </c>
      <c r="T784" s="34"/>
      <c r="U784" s="35"/>
      <c r="V784" s="33">
        <f>IFERROR(VLOOKUP(T784,Materiaal!$A$2:$C$26556,3,FALSE)*U784,0)</f>
        <v>0</v>
      </c>
      <c r="W784" s="293"/>
      <c r="X784" s="294"/>
      <c r="Y784" s="33"/>
      <c r="Z784" s="293"/>
      <c r="AA784" s="294"/>
      <c r="AB784" s="33"/>
    </row>
    <row r="785" spans="1:28" ht="14.45">
      <c r="A785" s="29"/>
      <c r="B785" s="30" t="s">
        <v>6139</v>
      </c>
      <c r="C785" s="256">
        <f t="shared" si="7"/>
        <v>0</v>
      </c>
      <c r="D785" s="32"/>
      <c r="E785" s="34"/>
      <c r="F785" s="35"/>
      <c r="G785" s="33">
        <f>IFERROR(VLOOKUP(E785,Materiaal!$A$2:$C$25052,3,FALSE)*F785,0)</f>
        <v>0</v>
      </c>
      <c r="H785" s="34"/>
      <c r="I785" s="35"/>
      <c r="J785" s="33">
        <f>IFERROR(VLOOKUP(H785,Materiaal!$A$2:$C$25052,3,FALSE)*I785,0)</f>
        <v>0</v>
      </c>
      <c r="K785" s="34"/>
      <c r="L785" s="35"/>
      <c r="M785" s="33">
        <f>IFERROR(VLOOKUP(K785,Materiaal!$A$2:$C$25052,3,FALSE)*L785,0)</f>
        <v>0</v>
      </c>
      <c r="N785" s="34"/>
      <c r="O785" s="35"/>
      <c r="P785" s="33">
        <f>IFERROR(VLOOKUP(N785,Materiaal!$A$2:$C$25052,3,FALSE)*O785,0)</f>
        <v>0</v>
      </c>
      <c r="Q785" s="34"/>
      <c r="R785" s="35"/>
      <c r="S785" s="33">
        <f>IFERROR(VLOOKUP(Q785,Materiaal!$A$2:$C$25052,3,FALSE)*R785,0)</f>
        <v>0</v>
      </c>
      <c r="T785" s="34"/>
      <c r="U785" s="35"/>
      <c r="V785" s="33">
        <f>IFERROR(VLOOKUP(T785,Materiaal!$A$2:$C$26556,3,FALSE)*U785,0)</f>
        <v>0</v>
      </c>
      <c r="W785" s="293"/>
      <c r="X785" s="294"/>
      <c r="Y785" s="33"/>
      <c r="Z785" s="293"/>
      <c r="AA785" s="294"/>
      <c r="AB785" s="33"/>
    </row>
    <row r="786" spans="1:28" ht="14.45" hidden="1" outlineLevel="1">
      <c r="A786" s="29"/>
      <c r="B786" s="29"/>
      <c r="C786" s="256">
        <f t="shared" si="7"/>
        <v>0</v>
      </c>
      <c r="D786" s="32"/>
      <c r="E786" s="34"/>
      <c r="F786" s="35"/>
      <c r="G786" s="33">
        <f>IFERROR(VLOOKUP(E786,Materiaal!$A$2:$C$25052,3,FALSE)*F786,0)</f>
        <v>0</v>
      </c>
      <c r="H786" s="34"/>
      <c r="I786" s="35"/>
      <c r="J786" s="33">
        <f>IFERROR(VLOOKUP(H786,Materiaal!$A$2:$C$25052,3,FALSE)*I786,0)</f>
        <v>0</v>
      </c>
      <c r="K786" s="34"/>
      <c r="L786" s="35"/>
      <c r="M786" s="33">
        <f>IFERROR(VLOOKUP(K786,Materiaal!$A$2:$C$25052,3,FALSE)*L786,0)</f>
        <v>0</v>
      </c>
      <c r="N786" s="34"/>
      <c r="O786" s="35"/>
      <c r="P786" s="33">
        <f>IFERROR(VLOOKUP(N786,Materiaal!$A$2:$C$25052,3,FALSE)*O786,0)</f>
        <v>0</v>
      </c>
      <c r="Q786" s="34"/>
      <c r="R786" s="35"/>
      <c r="S786" s="33">
        <f>IFERROR(VLOOKUP(Q786,Materiaal!$A$2:$C$25052,3,FALSE)*R786,0)</f>
        <v>0</v>
      </c>
      <c r="T786" s="34"/>
      <c r="U786" s="35"/>
      <c r="V786" s="33">
        <f>IFERROR(VLOOKUP(T786,Materiaal!$A$2:$C$26556,3,FALSE)*U786,0)</f>
        <v>0</v>
      </c>
      <c r="W786" s="293"/>
      <c r="X786" s="294"/>
      <c r="Y786" s="33"/>
      <c r="Z786" s="293"/>
      <c r="AA786" s="294"/>
      <c r="AB786" s="33"/>
    </row>
    <row r="787" spans="1:28" ht="14.45" hidden="1" outlineLevel="1">
      <c r="A787" s="29" t="s">
        <v>6140</v>
      </c>
      <c r="B787" s="29" t="s">
        <v>6141</v>
      </c>
      <c r="C787" s="256">
        <f t="shared" si="7"/>
        <v>15.95</v>
      </c>
      <c r="D787" s="32">
        <v>30</v>
      </c>
      <c r="E787" s="34">
        <v>30429001</v>
      </c>
      <c r="F787" s="35">
        <v>1</v>
      </c>
      <c r="G787" s="33">
        <f>IFERROR(VLOOKUP(E787,Materiaal!$A$2:$C$25052,3,FALSE)*F787,0)</f>
        <v>10.35</v>
      </c>
      <c r="H787" s="34">
        <v>30498004</v>
      </c>
      <c r="I787" s="35">
        <v>1</v>
      </c>
      <c r="J787" s="33">
        <f>IFERROR(VLOOKUP(H787,Materiaal!$A$2:$C$25052,3,FALSE)*I787,0)</f>
        <v>4.5999999999999996</v>
      </c>
      <c r="K787" s="34"/>
      <c r="L787" s="35"/>
      <c r="M787" s="33">
        <f>IFERROR(VLOOKUP(K787,Materiaal!$A$2:$C$25052,3,FALSE)*L787,0)</f>
        <v>0</v>
      </c>
      <c r="N787" s="34"/>
      <c r="O787" s="35"/>
      <c r="P787" s="33">
        <f>IFERROR(VLOOKUP(N787,Materiaal!$A$2:$C$25052,3,FALSE)*O787,0)</f>
        <v>0</v>
      </c>
      <c r="Q787" s="34" t="s">
        <v>5335</v>
      </c>
      <c r="R787" s="35">
        <v>1</v>
      </c>
      <c r="S787" s="33">
        <f>IFERROR(VLOOKUP(Q787,Materiaal!$A$2:$C$25052,3,FALSE)*R787,0)</f>
        <v>1</v>
      </c>
      <c r="T787" s="34"/>
      <c r="U787" s="35"/>
      <c r="V787" s="33">
        <f>IFERROR(VLOOKUP(T787,Materiaal!$A$2:$C$26556,3,FALSE)*U787,0)</f>
        <v>0</v>
      </c>
      <c r="W787" s="293"/>
      <c r="X787" s="294"/>
      <c r="Y787" s="33"/>
      <c r="Z787" s="293"/>
      <c r="AA787" s="294"/>
      <c r="AB787" s="33"/>
    </row>
    <row r="788" spans="1:28" ht="14.45" hidden="1" outlineLevel="1">
      <c r="A788" s="29" t="s">
        <v>6142</v>
      </c>
      <c r="B788" s="29" t="s">
        <v>6143</v>
      </c>
      <c r="C788" s="256">
        <f t="shared" si="7"/>
        <v>18.25</v>
      </c>
      <c r="D788" s="32">
        <v>30</v>
      </c>
      <c r="E788" s="34">
        <v>30428004</v>
      </c>
      <c r="F788" s="35">
        <v>1</v>
      </c>
      <c r="G788" s="33">
        <f>IFERROR(VLOOKUP(E788,Materiaal!$A$2:$C$25052,3,FALSE)*F788,0)</f>
        <v>12.649999999999999</v>
      </c>
      <c r="H788" s="34">
        <v>30498004</v>
      </c>
      <c r="I788" s="35">
        <v>1</v>
      </c>
      <c r="J788" s="33">
        <f>IFERROR(VLOOKUP(H788,Materiaal!$A$2:$C$25052,3,FALSE)*I788,0)</f>
        <v>4.5999999999999996</v>
      </c>
      <c r="K788" s="34"/>
      <c r="L788" s="35"/>
      <c r="M788" s="33">
        <f>IFERROR(VLOOKUP(K788,Materiaal!$A$2:$C$25052,3,FALSE)*L788,0)</f>
        <v>0</v>
      </c>
      <c r="N788" s="34"/>
      <c r="O788" s="35"/>
      <c r="P788" s="33">
        <f>IFERROR(VLOOKUP(N788,Materiaal!$A$2:$C$25052,3,FALSE)*O788,0)</f>
        <v>0</v>
      </c>
      <c r="Q788" s="34" t="s">
        <v>5335</v>
      </c>
      <c r="R788" s="35">
        <v>1</v>
      </c>
      <c r="S788" s="33">
        <f>IFERROR(VLOOKUP(Q788,Materiaal!$A$2:$C$25052,3,FALSE)*R788,0)</f>
        <v>1</v>
      </c>
      <c r="T788" s="34"/>
      <c r="U788" s="35"/>
      <c r="V788" s="33">
        <f>IFERROR(VLOOKUP(T788,Materiaal!$A$2:$C$26556,3,FALSE)*U788,0)</f>
        <v>0</v>
      </c>
      <c r="W788" s="293"/>
      <c r="X788" s="294"/>
      <c r="Y788" s="33"/>
      <c r="Z788" s="293"/>
      <c r="AA788" s="294"/>
      <c r="AB788" s="33"/>
    </row>
    <row r="789" spans="1:28" ht="14.45" hidden="1" outlineLevel="1">
      <c r="A789" s="29" t="s">
        <v>6144</v>
      </c>
      <c r="B789" s="29" t="s">
        <v>6145</v>
      </c>
      <c r="C789" s="256">
        <f t="shared" si="7"/>
        <v>17.100000000000001</v>
      </c>
      <c r="D789" s="32">
        <v>30</v>
      </c>
      <c r="E789" s="34">
        <v>30422001</v>
      </c>
      <c r="F789" s="35">
        <v>1</v>
      </c>
      <c r="G789" s="33">
        <f>IFERROR(VLOOKUP(E789,Materiaal!$A$2:$C$25052,3,FALSE)*F789,0)</f>
        <v>11.5</v>
      </c>
      <c r="H789" s="34">
        <v>30498004</v>
      </c>
      <c r="I789" s="35">
        <v>1</v>
      </c>
      <c r="J789" s="33">
        <f>IFERROR(VLOOKUP(H789,Materiaal!$A$2:$C$25052,3,FALSE)*I789,0)</f>
        <v>4.5999999999999996</v>
      </c>
      <c r="K789" s="34"/>
      <c r="L789" s="35"/>
      <c r="M789" s="33">
        <f>IFERROR(VLOOKUP(K789,Materiaal!$A$2:$C$25052,3,FALSE)*L789,0)</f>
        <v>0</v>
      </c>
      <c r="N789" s="34"/>
      <c r="O789" s="35"/>
      <c r="P789" s="33">
        <f>IFERROR(VLOOKUP(N789,Materiaal!$A$2:$C$25052,3,FALSE)*O789,0)</f>
        <v>0</v>
      </c>
      <c r="Q789" s="34" t="s">
        <v>5335</v>
      </c>
      <c r="R789" s="35">
        <v>1</v>
      </c>
      <c r="S789" s="33">
        <f>IFERROR(VLOOKUP(Q789,Materiaal!$A$2:$C$25052,3,FALSE)*R789,0)</f>
        <v>1</v>
      </c>
      <c r="T789" s="34"/>
      <c r="U789" s="35"/>
      <c r="V789" s="33">
        <f>IFERROR(VLOOKUP(T789,Materiaal!$A$2:$C$26556,3,FALSE)*U789,0)</f>
        <v>0</v>
      </c>
      <c r="W789" s="293"/>
      <c r="X789" s="294"/>
      <c r="Y789" s="33"/>
      <c r="Z789" s="293"/>
      <c r="AA789" s="294"/>
      <c r="AB789" s="33"/>
    </row>
    <row r="790" spans="1:28" ht="14.45" hidden="1" outlineLevel="1">
      <c r="A790" s="29" t="s">
        <v>6146</v>
      </c>
      <c r="B790" s="29" t="s">
        <v>6147</v>
      </c>
      <c r="C790" s="256">
        <f t="shared" si="7"/>
        <v>18.25</v>
      </c>
      <c r="D790" s="32">
        <v>30</v>
      </c>
      <c r="E790" s="34">
        <v>30426004</v>
      </c>
      <c r="F790" s="35">
        <v>1</v>
      </c>
      <c r="G790" s="33">
        <f>IFERROR(VLOOKUP(E790,Materiaal!$A$2:$C$25052,3,FALSE)*F790,0)</f>
        <v>12.649999999999999</v>
      </c>
      <c r="H790" s="34">
        <v>30498004</v>
      </c>
      <c r="I790" s="35">
        <v>1</v>
      </c>
      <c r="J790" s="33">
        <f>IFERROR(VLOOKUP(H790,Materiaal!$A$2:$C$25052,3,FALSE)*I790,0)</f>
        <v>4.5999999999999996</v>
      </c>
      <c r="K790" s="34"/>
      <c r="L790" s="35"/>
      <c r="M790" s="33">
        <f>IFERROR(VLOOKUP(K790,Materiaal!$A$2:$C$25052,3,FALSE)*L790,0)</f>
        <v>0</v>
      </c>
      <c r="N790" s="34"/>
      <c r="O790" s="35"/>
      <c r="P790" s="33">
        <f>IFERROR(VLOOKUP(N790,Materiaal!$A$2:$C$25052,3,FALSE)*O790,0)</f>
        <v>0</v>
      </c>
      <c r="Q790" s="34" t="s">
        <v>5335</v>
      </c>
      <c r="R790" s="35">
        <v>1</v>
      </c>
      <c r="S790" s="33">
        <f>IFERROR(VLOOKUP(Q790,Materiaal!$A$2:$C$25052,3,FALSE)*R790,0)</f>
        <v>1</v>
      </c>
      <c r="T790" s="34"/>
      <c r="U790" s="35"/>
      <c r="V790" s="33">
        <f>IFERROR(VLOOKUP(T790,Materiaal!$A$2:$C$26556,3,FALSE)*U790,0)</f>
        <v>0</v>
      </c>
      <c r="W790" s="293"/>
      <c r="X790" s="294"/>
      <c r="Y790" s="33"/>
      <c r="Z790" s="293"/>
      <c r="AA790" s="294"/>
      <c r="AB790" s="33"/>
    </row>
    <row r="791" spans="1:28" ht="14.45" hidden="1" outlineLevel="1">
      <c r="A791" s="29" t="s">
        <v>6148</v>
      </c>
      <c r="B791" s="29" t="s">
        <v>6149</v>
      </c>
      <c r="C791" s="256">
        <f t="shared" si="7"/>
        <v>13.649999999999999</v>
      </c>
      <c r="D791" s="32">
        <v>30</v>
      </c>
      <c r="E791" s="34">
        <v>30429001</v>
      </c>
      <c r="F791" s="35">
        <v>1</v>
      </c>
      <c r="G791" s="33">
        <f>IFERROR(VLOOKUP(E791,Materiaal!$A$2:$C$25052,3,FALSE)*F791,0)</f>
        <v>10.35</v>
      </c>
      <c r="H791" s="34">
        <v>30497000</v>
      </c>
      <c r="I791" s="35">
        <v>1</v>
      </c>
      <c r="J791" s="33">
        <f>IFERROR(VLOOKUP(H791,Materiaal!$A$2:$C$25052,3,FALSE)*I791,0)</f>
        <v>2.2999999999999998</v>
      </c>
      <c r="K791" s="34"/>
      <c r="L791" s="35"/>
      <c r="M791" s="33">
        <f>IFERROR(VLOOKUP(K791,Materiaal!$A$2:$C$25052,3,FALSE)*L791,0)</f>
        <v>0</v>
      </c>
      <c r="N791" s="34"/>
      <c r="O791" s="35"/>
      <c r="P791" s="33">
        <f>IFERROR(VLOOKUP(N791,Materiaal!$A$2:$C$25052,3,FALSE)*O791,0)</f>
        <v>0</v>
      </c>
      <c r="Q791" s="34" t="s">
        <v>5335</v>
      </c>
      <c r="R791" s="35">
        <v>1</v>
      </c>
      <c r="S791" s="33">
        <f>IFERROR(VLOOKUP(Q791,Materiaal!$A$2:$C$25052,3,FALSE)*R791,0)</f>
        <v>1</v>
      </c>
      <c r="T791" s="34"/>
      <c r="U791" s="35"/>
      <c r="V791" s="33">
        <f>IFERROR(VLOOKUP(T791,Materiaal!$A$2:$C$26556,3,FALSE)*U791,0)</f>
        <v>0</v>
      </c>
      <c r="W791" s="293"/>
      <c r="X791" s="294"/>
      <c r="Y791" s="33"/>
      <c r="Z791" s="293"/>
      <c r="AA791" s="294"/>
      <c r="AB791" s="33"/>
    </row>
    <row r="792" spans="1:28" ht="14.45" hidden="1" outlineLevel="1">
      <c r="A792" s="29" t="s">
        <v>6150</v>
      </c>
      <c r="B792" s="29" t="s">
        <v>6151</v>
      </c>
      <c r="C792" s="256">
        <f t="shared" si="7"/>
        <v>15.95</v>
      </c>
      <c r="D792" s="32">
        <v>30</v>
      </c>
      <c r="E792" s="34">
        <v>30428004</v>
      </c>
      <c r="F792" s="35">
        <v>1</v>
      </c>
      <c r="G792" s="33">
        <f>IFERROR(VLOOKUP(E792,Materiaal!$A$2:$C$25052,3,FALSE)*F792,0)</f>
        <v>12.649999999999999</v>
      </c>
      <c r="H792" s="34">
        <v>30497000</v>
      </c>
      <c r="I792" s="35">
        <v>1</v>
      </c>
      <c r="J792" s="33">
        <f>IFERROR(VLOOKUP(H792,Materiaal!$A$2:$C$25052,3,FALSE)*I792,0)</f>
        <v>2.2999999999999998</v>
      </c>
      <c r="K792" s="34"/>
      <c r="L792" s="35"/>
      <c r="M792" s="33">
        <f>IFERROR(VLOOKUP(K792,Materiaal!$A$2:$C$25052,3,FALSE)*L792,0)</f>
        <v>0</v>
      </c>
      <c r="N792" s="34"/>
      <c r="O792" s="35"/>
      <c r="P792" s="33">
        <f>IFERROR(VLOOKUP(N792,Materiaal!$A$2:$C$25052,3,FALSE)*O792,0)</f>
        <v>0</v>
      </c>
      <c r="Q792" s="34" t="s">
        <v>5335</v>
      </c>
      <c r="R792" s="35">
        <v>1</v>
      </c>
      <c r="S792" s="33">
        <f>IFERROR(VLOOKUP(Q792,Materiaal!$A$2:$C$25052,3,FALSE)*R792,0)</f>
        <v>1</v>
      </c>
      <c r="T792" s="34"/>
      <c r="U792" s="35"/>
      <c r="V792" s="33">
        <f>IFERROR(VLOOKUP(T792,Materiaal!$A$2:$C$26556,3,FALSE)*U792,0)</f>
        <v>0</v>
      </c>
      <c r="W792" s="293"/>
      <c r="X792" s="294"/>
      <c r="Y792" s="33"/>
      <c r="Z792" s="293"/>
      <c r="AA792" s="294"/>
      <c r="AB792" s="33"/>
    </row>
    <row r="793" spans="1:28" ht="14.45" hidden="1" outlineLevel="1">
      <c r="A793" s="29" t="s">
        <v>6152</v>
      </c>
      <c r="B793" s="29" t="s">
        <v>6153</v>
      </c>
      <c r="C793" s="256">
        <f t="shared" si="7"/>
        <v>14.8</v>
      </c>
      <c r="D793" s="32">
        <v>30</v>
      </c>
      <c r="E793" s="34">
        <v>30422001</v>
      </c>
      <c r="F793" s="35">
        <v>1</v>
      </c>
      <c r="G793" s="33">
        <f>IFERROR(VLOOKUP(E793,Materiaal!$A$2:$C$25052,3,FALSE)*F793,0)</f>
        <v>11.5</v>
      </c>
      <c r="H793" s="34">
        <v>30497000</v>
      </c>
      <c r="I793" s="35">
        <v>1</v>
      </c>
      <c r="J793" s="33">
        <f>IFERROR(VLOOKUP(H793,Materiaal!$A$2:$C$25052,3,FALSE)*I793,0)</f>
        <v>2.2999999999999998</v>
      </c>
      <c r="K793" s="34"/>
      <c r="L793" s="35"/>
      <c r="M793" s="33">
        <f>IFERROR(VLOOKUP(K793,Materiaal!$A$2:$C$25052,3,FALSE)*L793,0)</f>
        <v>0</v>
      </c>
      <c r="N793" s="34"/>
      <c r="O793" s="35"/>
      <c r="P793" s="33">
        <f>IFERROR(VLOOKUP(N793,Materiaal!$A$2:$C$25052,3,FALSE)*O793,0)</f>
        <v>0</v>
      </c>
      <c r="Q793" s="34" t="s">
        <v>5335</v>
      </c>
      <c r="R793" s="35">
        <v>1</v>
      </c>
      <c r="S793" s="33">
        <f>IFERROR(VLOOKUP(Q793,Materiaal!$A$2:$C$25052,3,FALSE)*R793,0)</f>
        <v>1</v>
      </c>
      <c r="T793" s="34"/>
      <c r="U793" s="35"/>
      <c r="V793" s="33">
        <f>IFERROR(VLOOKUP(T793,Materiaal!$A$2:$C$26556,3,FALSE)*U793,0)</f>
        <v>0</v>
      </c>
      <c r="W793" s="293"/>
      <c r="X793" s="294"/>
      <c r="Y793" s="33"/>
      <c r="Z793" s="293"/>
      <c r="AA793" s="294"/>
      <c r="AB793" s="33"/>
    </row>
    <row r="794" spans="1:28" ht="14.45" hidden="1" outlineLevel="1">
      <c r="A794" s="29" t="s">
        <v>6154</v>
      </c>
      <c r="B794" s="29" t="s">
        <v>6155</v>
      </c>
      <c r="C794" s="256">
        <f t="shared" si="7"/>
        <v>15.95</v>
      </c>
      <c r="D794" s="32">
        <v>30</v>
      </c>
      <c r="E794" s="34">
        <v>30426004</v>
      </c>
      <c r="F794" s="35">
        <v>1</v>
      </c>
      <c r="G794" s="33">
        <f>IFERROR(VLOOKUP(E794,Materiaal!$A$2:$C$25052,3,FALSE)*F794,0)</f>
        <v>12.649999999999999</v>
      </c>
      <c r="H794" s="34">
        <v>30497000</v>
      </c>
      <c r="I794" s="35">
        <v>1</v>
      </c>
      <c r="J794" s="33">
        <f>IFERROR(VLOOKUP(H794,Materiaal!$A$2:$C$25052,3,FALSE)*I794,0)</f>
        <v>2.2999999999999998</v>
      </c>
      <c r="K794" s="34"/>
      <c r="L794" s="35"/>
      <c r="M794" s="33">
        <f>IFERROR(VLOOKUP(K794,Materiaal!$A$2:$C$25052,3,FALSE)*L794,0)</f>
        <v>0</v>
      </c>
      <c r="N794" s="34"/>
      <c r="O794" s="35"/>
      <c r="P794" s="33">
        <f>IFERROR(VLOOKUP(N794,Materiaal!$A$2:$C$25052,3,FALSE)*O794,0)</f>
        <v>0</v>
      </c>
      <c r="Q794" s="34" t="s">
        <v>5335</v>
      </c>
      <c r="R794" s="35">
        <v>1</v>
      </c>
      <c r="S794" s="33">
        <f>IFERROR(VLOOKUP(Q794,Materiaal!$A$2:$C$25052,3,FALSE)*R794,0)</f>
        <v>1</v>
      </c>
      <c r="T794" s="34"/>
      <c r="U794" s="35"/>
      <c r="V794" s="33">
        <f>IFERROR(VLOOKUP(T794,Materiaal!$A$2:$C$26556,3,FALSE)*U794,0)</f>
        <v>0</v>
      </c>
      <c r="W794" s="293"/>
      <c r="X794" s="294"/>
      <c r="Y794" s="33"/>
      <c r="Z794" s="293"/>
      <c r="AA794" s="294"/>
      <c r="AB794" s="33"/>
    </row>
    <row r="795" spans="1:28" ht="14.45" hidden="1" outlineLevel="1">
      <c r="A795" s="29" t="s">
        <v>6156</v>
      </c>
      <c r="B795" s="29" t="s">
        <v>6157</v>
      </c>
      <c r="C795" s="256">
        <f t="shared" si="7"/>
        <v>25.15</v>
      </c>
      <c r="D795" s="32">
        <v>30</v>
      </c>
      <c r="E795" s="34">
        <v>31662004</v>
      </c>
      <c r="F795" s="35">
        <v>1</v>
      </c>
      <c r="G795" s="33">
        <f>IFERROR(VLOOKUP(E795,Materiaal!$A$2:$C$25052,3,FALSE)*F795,0)</f>
        <v>10.35</v>
      </c>
      <c r="H795" s="34">
        <v>30498004</v>
      </c>
      <c r="I795" s="35">
        <v>1</v>
      </c>
      <c r="J795" s="33">
        <f>IFERROR(VLOOKUP(H795,Materiaal!$A$2:$C$25052,3,FALSE)*I795,0)</f>
        <v>4.5999999999999996</v>
      </c>
      <c r="K795" s="34">
        <v>31162004</v>
      </c>
      <c r="L795" s="35">
        <v>1</v>
      </c>
      <c r="M795" s="33">
        <f>IFERROR(VLOOKUP(K795,Materiaal!$A$2:$C$25052,3,FALSE)*L795,0)</f>
        <v>9.1999999999999993</v>
      </c>
      <c r="N795" s="34"/>
      <c r="O795" s="35"/>
      <c r="P795" s="33">
        <f>IFERROR(VLOOKUP(N795,Materiaal!$A$2:$C$25052,3,FALSE)*O795,0)</f>
        <v>0</v>
      </c>
      <c r="Q795" s="34" t="s">
        <v>5335</v>
      </c>
      <c r="R795" s="35">
        <v>1</v>
      </c>
      <c r="S795" s="33">
        <f>IFERROR(VLOOKUP(Q795,Materiaal!$A$2:$C$25052,3,FALSE)*R795,0)</f>
        <v>1</v>
      </c>
      <c r="T795" s="34"/>
      <c r="U795" s="35"/>
      <c r="V795" s="33">
        <f>IFERROR(VLOOKUP(T795,Materiaal!$A$2:$C$26556,3,FALSE)*U795,0)</f>
        <v>0</v>
      </c>
      <c r="W795" s="293"/>
      <c r="X795" s="294"/>
      <c r="Y795" s="33"/>
      <c r="Z795" s="293"/>
      <c r="AA795" s="294"/>
      <c r="AB795" s="33"/>
    </row>
    <row r="796" spans="1:28" ht="14.45" hidden="1" outlineLevel="1">
      <c r="A796" s="29" t="s">
        <v>6158</v>
      </c>
      <c r="B796" s="29" t="s">
        <v>6159</v>
      </c>
      <c r="C796" s="256">
        <f t="shared" si="7"/>
        <v>25.15</v>
      </c>
      <c r="D796" s="32">
        <v>30</v>
      </c>
      <c r="E796" s="34">
        <v>31664004</v>
      </c>
      <c r="F796" s="35">
        <v>1</v>
      </c>
      <c r="G796" s="33">
        <f>IFERROR(VLOOKUP(E796,Materiaal!$A$2:$C$25052,3,FALSE)*F796,0)</f>
        <v>10.35</v>
      </c>
      <c r="H796" s="34">
        <v>30498004</v>
      </c>
      <c r="I796" s="35">
        <v>1</v>
      </c>
      <c r="J796" s="33">
        <f>IFERROR(VLOOKUP(H796,Materiaal!$A$2:$C$25052,3,FALSE)*I796,0)</f>
        <v>4.5999999999999996</v>
      </c>
      <c r="K796" s="34">
        <v>31164004</v>
      </c>
      <c r="L796" s="35">
        <v>1</v>
      </c>
      <c r="M796" s="33">
        <f>IFERROR(VLOOKUP(K796,Materiaal!$A$2:$C$25052,3,FALSE)*L796,0)</f>
        <v>9.1999999999999993</v>
      </c>
      <c r="N796" s="34"/>
      <c r="O796" s="35"/>
      <c r="P796" s="33">
        <f>IFERROR(VLOOKUP(N796,Materiaal!$A$2:$C$25052,3,FALSE)*O796,0)</f>
        <v>0</v>
      </c>
      <c r="Q796" s="34" t="s">
        <v>5335</v>
      </c>
      <c r="R796" s="35">
        <v>1</v>
      </c>
      <c r="S796" s="33">
        <f>IFERROR(VLOOKUP(Q796,Materiaal!$A$2:$C$25052,3,FALSE)*R796,0)</f>
        <v>1</v>
      </c>
      <c r="T796" s="34"/>
      <c r="U796" s="35"/>
      <c r="V796" s="33">
        <f>IFERROR(VLOOKUP(T796,Materiaal!$A$2:$C$26556,3,FALSE)*U796,0)</f>
        <v>0</v>
      </c>
      <c r="W796" s="293"/>
      <c r="X796" s="294"/>
      <c r="Y796" s="33"/>
      <c r="Z796" s="293"/>
      <c r="AA796" s="294"/>
      <c r="AB796" s="33"/>
    </row>
    <row r="797" spans="1:28" ht="14.45" hidden="1" outlineLevel="1">
      <c r="A797" s="29" t="s">
        <v>6160</v>
      </c>
      <c r="B797" s="29" t="s">
        <v>6161</v>
      </c>
      <c r="C797" s="256">
        <f t="shared" si="7"/>
        <v>26.3</v>
      </c>
      <c r="D797" s="32">
        <v>30</v>
      </c>
      <c r="E797" s="34">
        <v>31666004</v>
      </c>
      <c r="F797" s="35">
        <v>1</v>
      </c>
      <c r="G797" s="33">
        <f>IFERROR(VLOOKUP(E797,Materiaal!$A$2:$C$25052,3,FALSE)*F797,0)</f>
        <v>11.5</v>
      </c>
      <c r="H797" s="34">
        <v>30498004</v>
      </c>
      <c r="I797" s="35">
        <v>1</v>
      </c>
      <c r="J797" s="33">
        <f>IFERROR(VLOOKUP(H797,Materiaal!$A$2:$C$25052,3,FALSE)*I797,0)</f>
        <v>4.5999999999999996</v>
      </c>
      <c r="K797" s="34">
        <v>31166004</v>
      </c>
      <c r="L797" s="35">
        <v>1</v>
      </c>
      <c r="M797" s="33">
        <f>IFERROR(VLOOKUP(K797,Materiaal!$A$2:$C$25052,3,FALSE)*L797,0)</f>
        <v>9.1999999999999993</v>
      </c>
      <c r="N797" s="34"/>
      <c r="O797" s="35"/>
      <c r="P797" s="33">
        <f>IFERROR(VLOOKUP(N797,Materiaal!$A$2:$C$25052,3,FALSE)*O797,0)</f>
        <v>0</v>
      </c>
      <c r="Q797" s="34" t="s">
        <v>5335</v>
      </c>
      <c r="R797" s="35">
        <v>1</v>
      </c>
      <c r="S797" s="33">
        <f>IFERROR(VLOOKUP(Q797,Materiaal!$A$2:$C$25052,3,FALSE)*R797,0)</f>
        <v>1</v>
      </c>
      <c r="T797" s="34"/>
      <c r="U797" s="35"/>
      <c r="V797" s="33">
        <f>IFERROR(VLOOKUP(T797,Materiaal!$A$2:$C$26556,3,FALSE)*U797,0)</f>
        <v>0</v>
      </c>
      <c r="W797" s="293"/>
      <c r="X797" s="294"/>
      <c r="Y797" s="33"/>
      <c r="Z797" s="293"/>
      <c r="AA797" s="294"/>
      <c r="AB797" s="33"/>
    </row>
    <row r="798" spans="1:28" ht="14.45" hidden="1" outlineLevel="1">
      <c r="A798" s="29" t="s">
        <v>6162</v>
      </c>
      <c r="B798" s="29" t="s">
        <v>6163</v>
      </c>
      <c r="C798" s="256">
        <f t="shared" si="7"/>
        <v>22.849999999999998</v>
      </c>
      <c r="D798" s="32">
        <v>30</v>
      </c>
      <c r="E798" s="34">
        <v>31662004</v>
      </c>
      <c r="F798" s="35">
        <v>1</v>
      </c>
      <c r="G798" s="33">
        <f>IFERROR(VLOOKUP(E798,Materiaal!$A$2:$C$25052,3,FALSE)*F798,0)</f>
        <v>10.35</v>
      </c>
      <c r="H798" s="34">
        <v>30497000</v>
      </c>
      <c r="I798" s="35">
        <v>1</v>
      </c>
      <c r="J798" s="33">
        <f>IFERROR(VLOOKUP(H798,Materiaal!$A$2:$C$25052,3,FALSE)*I798,0)</f>
        <v>2.2999999999999998</v>
      </c>
      <c r="K798" s="34">
        <v>31162004</v>
      </c>
      <c r="L798" s="35">
        <v>1</v>
      </c>
      <c r="M798" s="33">
        <f>IFERROR(VLOOKUP(K798,Materiaal!$A$2:$C$25052,3,FALSE)*L798,0)</f>
        <v>9.1999999999999993</v>
      </c>
      <c r="N798" s="34"/>
      <c r="O798" s="35"/>
      <c r="P798" s="33">
        <f>IFERROR(VLOOKUP(N798,Materiaal!$A$2:$C$25052,3,FALSE)*O798,0)</f>
        <v>0</v>
      </c>
      <c r="Q798" s="34" t="s">
        <v>5335</v>
      </c>
      <c r="R798" s="35">
        <v>1</v>
      </c>
      <c r="S798" s="33">
        <f>IFERROR(VLOOKUP(Q798,Materiaal!$A$2:$C$25052,3,FALSE)*R798,0)</f>
        <v>1</v>
      </c>
      <c r="T798" s="34"/>
      <c r="U798" s="35"/>
      <c r="V798" s="33">
        <f>IFERROR(VLOOKUP(T798,Materiaal!$A$2:$C$26556,3,FALSE)*U798,0)</f>
        <v>0</v>
      </c>
      <c r="W798" s="293"/>
      <c r="X798" s="294"/>
      <c r="Y798" s="33"/>
      <c r="Z798" s="293"/>
      <c r="AA798" s="294"/>
      <c r="AB798" s="33"/>
    </row>
    <row r="799" spans="1:28" ht="14.45" hidden="1" outlineLevel="1">
      <c r="A799" s="29" t="s">
        <v>6164</v>
      </c>
      <c r="B799" s="29" t="s">
        <v>6165</v>
      </c>
      <c r="C799" s="256">
        <f t="shared" si="7"/>
        <v>22.849999999999998</v>
      </c>
      <c r="D799" s="32">
        <v>30</v>
      </c>
      <c r="E799" s="34">
        <v>31664004</v>
      </c>
      <c r="F799" s="35">
        <v>1</v>
      </c>
      <c r="G799" s="33">
        <f>IFERROR(VLOOKUP(E799,Materiaal!$A$2:$C$25052,3,FALSE)*F799,0)</f>
        <v>10.35</v>
      </c>
      <c r="H799" s="34">
        <v>30497000</v>
      </c>
      <c r="I799" s="35">
        <v>1</v>
      </c>
      <c r="J799" s="33">
        <f>IFERROR(VLOOKUP(H799,Materiaal!$A$2:$C$25052,3,FALSE)*I799,0)</f>
        <v>2.2999999999999998</v>
      </c>
      <c r="K799" s="34">
        <v>31164004</v>
      </c>
      <c r="L799" s="35">
        <v>1</v>
      </c>
      <c r="M799" s="33">
        <f>IFERROR(VLOOKUP(K799,Materiaal!$A$2:$C$25052,3,FALSE)*L799,0)</f>
        <v>9.1999999999999993</v>
      </c>
      <c r="N799" s="34"/>
      <c r="O799" s="35"/>
      <c r="P799" s="33">
        <f>IFERROR(VLOOKUP(N799,Materiaal!$A$2:$C$25052,3,FALSE)*O799,0)</f>
        <v>0</v>
      </c>
      <c r="Q799" s="34" t="s">
        <v>5335</v>
      </c>
      <c r="R799" s="35">
        <v>1</v>
      </c>
      <c r="S799" s="33">
        <f>IFERROR(VLOOKUP(Q799,Materiaal!$A$2:$C$25052,3,FALSE)*R799,0)</f>
        <v>1</v>
      </c>
      <c r="T799" s="34"/>
      <c r="U799" s="35"/>
      <c r="V799" s="33">
        <f>IFERROR(VLOOKUP(T799,Materiaal!$A$2:$C$26556,3,FALSE)*U799,0)</f>
        <v>0</v>
      </c>
      <c r="W799" s="293"/>
      <c r="X799" s="294"/>
      <c r="Y799" s="33"/>
      <c r="Z799" s="293"/>
      <c r="AA799" s="294"/>
      <c r="AB799" s="33"/>
    </row>
    <row r="800" spans="1:28" ht="14.45" hidden="1" outlineLevel="1">
      <c r="A800" s="29" t="s">
        <v>6166</v>
      </c>
      <c r="B800" s="29" t="s">
        <v>6167</v>
      </c>
      <c r="C800" s="256">
        <f t="shared" si="7"/>
        <v>24</v>
      </c>
      <c r="D800" s="32">
        <v>30</v>
      </c>
      <c r="E800" s="34">
        <v>31666004</v>
      </c>
      <c r="F800" s="35">
        <v>1</v>
      </c>
      <c r="G800" s="33">
        <f>IFERROR(VLOOKUP(E800,Materiaal!$A$2:$C$25052,3,FALSE)*F800,0)</f>
        <v>11.5</v>
      </c>
      <c r="H800" s="34">
        <v>30497000</v>
      </c>
      <c r="I800" s="35">
        <v>1</v>
      </c>
      <c r="J800" s="33">
        <f>IFERROR(VLOOKUP(H800,Materiaal!$A$2:$C$25052,3,FALSE)*I800,0)</f>
        <v>2.2999999999999998</v>
      </c>
      <c r="K800" s="34">
        <v>31166004</v>
      </c>
      <c r="L800" s="35">
        <v>1</v>
      </c>
      <c r="M800" s="33">
        <f>IFERROR(VLOOKUP(K800,Materiaal!$A$2:$C$25052,3,FALSE)*L800,0)</f>
        <v>9.1999999999999993</v>
      </c>
      <c r="N800" s="34"/>
      <c r="O800" s="35"/>
      <c r="P800" s="33">
        <f>IFERROR(VLOOKUP(N800,Materiaal!$A$2:$C$25052,3,FALSE)*O800,0)</f>
        <v>0</v>
      </c>
      <c r="Q800" s="34" t="s">
        <v>5335</v>
      </c>
      <c r="R800" s="35">
        <v>1</v>
      </c>
      <c r="S800" s="33">
        <f>IFERROR(VLOOKUP(Q800,Materiaal!$A$2:$C$25052,3,FALSE)*R800,0)</f>
        <v>1</v>
      </c>
      <c r="T800" s="34"/>
      <c r="U800" s="35"/>
      <c r="V800" s="33">
        <f>IFERROR(VLOOKUP(T800,Materiaal!$A$2:$C$26556,3,FALSE)*U800,0)</f>
        <v>0</v>
      </c>
      <c r="W800" s="293"/>
      <c r="X800" s="294"/>
      <c r="Y800" s="33"/>
      <c r="Z800" s="293"/>
      <c r="AA800" s="294"/>
      <c r="AB800" s="33"/>
    </row>
    <row r="801" spans="1:28" ht="14.45" hidden="1" outlineLevel="1">
      <c r="A801" s="29" t="s">
        <v>6168</v>
      </c>
      <c r="B801" s="29" t="s">
        <v>6169</v>
      </c>
      <c r="C801" s="256">
        <f t="shared" si="7"/>
        <v>30.9</v>
      </c>
      <c r="D801" s="32">
        <v>30</v>
      </c>
      <c r="E801" s="34">
        <v>31682004</v>
      </c>
      <c r="F801" s="35">
        <v>1</v>
      </c>
      <c r="G801" s="33">
        <f>IFERROR(VLOOKUP(E801,Materiaal!$A$2:$C$25052,3,FALSE)*F801,0)</f>
        <v>12.649999999999999</v>
      </c>
      <c r="H801" s="34">
        <v>30490004</v>
      </c>
      <c r="I801" s="35">
        <v>1</v>
      </c>
      <c r="J801" s="33">
        <f>IFERROR(VLOOKUP(H801,Materiaal!$A$2:$C$25052,3,FALSE)*I801,0)</f>
        <v>4.5999999999999996</v>
      </c>
      <c r="K801" s="34">
        <v>31182004</v>
      </c>
      <c r="L801" s="35">
        <v>1</v>
      </c>
      <c r="M801" s="33">
        <f>IFERROR(VLOOKUP(K801,Materiaal!$A$2:$C$25052,3,FALSE)*L801,0)</f>
        <v>12.649999999999999</v>
      </c>
      <c r="N801" s="34"/>
      <c r="O801" s="35"/>
      <c r="P801" s="33">
        <f>IFERROR(VLOOKUP(N801,Materiaal!$A$2:$C$25052,3,FALSE)*O801,0)</f>
        <v>0</v>
      </c>
      <c r="Q801" s="34" t="s">
        <v>5335</v>
      </c>
      <c r="R801" s="35">
        <v>1</v>
      </c>
      <c r="S801" s="33">
        <f>IFERROR(VLOOKUP(Q801,Materiaal!$A$2:$C$25052,3,FALSE)*R801,0)</f>
        <v>1</v>
      </c>
      <c r="T801" s="34"/>
      <c r="U801" s="35"/>
      <c r="V801" s="33">
        <f>IFERROR(VLOOKUP(T801,Materiaal!$A$2:$C$26556,3,FALSE)*U801,0)</f>
        <v>0</v>
      </c>
      <c r="W801" s="293"/>
      <c r="X801" s="294"/>
      <c r="Y801" s="33"/>
      <c r="Z801" s="293"/>
      <c r="AA801" s="294"/>
      <c r="AB801" s="33"/>
    </row>
    <row r="802" spans="1:28" ht="14.45" hidden="1" outlineLevel="1">
      <c r="A802" s="29" t="s">
        <v>6170</v>
      </c>
      <c r="B802" s="29" t="s">
        <v>6171</v>
      </c>
      <c r="C802" s="256">
        <f t="shared" si="7"/>
        <v>33.199999999999996</v>
      </c>
      <c r="D802" s="32">
        <v>30</v>
      </c>
      <c r="E802" s="34">
        <v>31684004</v>
      </c>
      <c r="F802" s="35">
        <v>1</v>
      </c>
      <c r="G802" s="33">
        <f>IFERROR(VLOOKUP(E802,Materiaal!$A$2:$C$25052,3,FALSE)*F802,0)</f>
        <v>13.799999999999999</v>
      </c>
      <c r="H802" s="34">
        <v>30490004</v>
      </c>
      <c r="I802" s="35">
        <v>1</v>
      </c>
      <c r="J802" s="33">
        <f>IFERROR(VLOOKUP(H802,Materiaal!$A$2:$C$25052,3,FALSE)*I802,0)</f>
        <v>4.5999999999999996</v>
      </c>
      <c r="K802" s="34">
        <v>31184004</v>
      </c>
      <c r="L802" s="35">
        <v>1</v>
      </c>
      <c r="M802" s="33">
        <f>IFERROR(VLOOKUP(K802,Materiaal!$A$2:$C$25052,3,FALSE)*L802,0)</f>
        <v>13.799999999999999</v>
      </c>
      <c r="N802" s="34"/>
      <c r="O802" s="35"/>
      <c r="P802" s="33">
        <f>IFERROR(VLOOKUP(N802,Materiaal!$A$2:$C$25052,3,FALSE)*O802,0)</f>
        <v>0</v>
      </c>
      <c r="Q802" s="34" t="s">
        <v>5335</v>
      </c>
      <c r="R802" s="35">
        <v>1</v>
      </c>
      <c r="S802" s="33">
        <f>IFERROR(VLOOKUP(Q802,Materiaal!$A$2:$C$25052,3,FALSE)*R802,0)</f>
        <v>1</v>
      </c>
      <c r="T802" s="34"/>
      <c r="U802" s="35"/>
      <c r="V802" s="33">
        <f>IFERROR(VLOOKUP(T802,Materiaal!$A$2:$C$26556,3,FALSE)*U802,0)</f>
        <v>0</v>
      </c>
      <c r="W802" s="293"/>
      <c r="X802" s="294"/>
      <c r="Y802" s="33"/>
      <c r="Z802" s="293"/>
      <c r="AA802" s="294"/>
      <c r="AB802" s="33"/>
    </row>
    <row r="803" spans="1:28" ht="14.45" hidden="1" outlineLevel="1">
      <c r="A803" s="29" t="s">
        <v>6172</v>
      </c>
      <c r="B803" s="29" t="s">
        <v>6173</v>
      </c>
      <c r="C803" s="256">
        <f t="shared" si="7"/>
        <v>35.5</v>
      </c>
      <c r="D803" s="32">
        <v>30</v>
      </c>
      <c r="E803" s="34">
        <v>31686004</v>
      </c>
      <c r="F803" s="35">
        <v>1</v>
      </c>
      <c r="G803" s="33">
        <f>IFERROR(VLOOKUP(E803,Materiaal!$A$2:$C$25052,3,FALSE)*F803,0)</f>
        <v>14.95</v>
      </c>
      <c r="H803" s="34">
        <v>30490004</v>
      </c>
      <c r="I803" s="35">
        <v>1</v>
      </c>
      <c r="J803" s="33">
        <f>IFERROR(VLOOKUP(H803,Materiaal!$A$2:$C$25052,3,FALSE)*I803,0)</f>
        <v>4.5999999999999996</v>
      </c>
      <c r="K803" s="34">
        <v>31186004</v>
      </c>
      <c r="L803" s="35">
        <v>1</v>
      </c>
      <c r="M803" s="33">
        <f>IFERROR(VLOOKUP(K803,Materiaal!$A$2:$C$25052,3,FALSE)*L803,0)</f>
        <v>14.95</v>
      </c>
      <c r="N803" s="34"/>
      <c r="O803" s="35"/>
      <c r="P803" s="33">
        <f>IFERROR(VLOOKUP(N803,Materiaal!$A$2:$C$25052,3,FALSE)*O803,0)</f>
        <v>0</v>
      </c>
      <c r="Q803" s="34" t="s">
        <v>5335</v>
      </c>
      <c r="R803" s="35">
        <v>1</v>
      </c>
      <c r="S803" s="33">
        <f>IFERROR(VLOOKUP(Q803,Materiaal!$A$2:$C$25052,3,FALSE)*R803,0)</f>
        <v>1</v>
      </c>
      <c r="T803" s="34"/>
      <c r="U803" s="35"/>
      <c r="V803" s="33">
        <f>IFERROR(VLOOKUP(T803,Materiaal!$A$2:$C$26556,3,FALSE)*U803,0)</f>
        <v>0</v>
      </c>
      <c r="W803" s="293"/>
      <c r="X803" s="294"/>
      <c r="Y803" s="33"/>
      <c r="Z803" s="293"/>
      <c r="AA803" s="294"/>
      <c r="AB803" s="33"/>
    </row>
    <row r="804" spans="1:28" ht="14.45" hidden="1" outlineLevel="1">
      <c r="A804" s="29" t="s">
        <v>6174</v>
      </c>
      <c r="B804" s="29" t="s">
        <v>6175</v>
      </c>
      <c r="C804" s="256">
        <f t="shared" si="7"/>
        <v>28.599999999999998</v>
      </c>
      <c r="D804" s="32">
        <v>30</v>
      </c>
      <c r="E804" s="34">
        <v>31682004</v>
      </c>
      <c r="F804" s="35">
        <v>1</v>
      </c>
      <c r="G804" s="33">
        <f>IFERROR(VLOOKUP(E804,Materiaal!$A$2:$C$25052,3,FALSE)*F804,0)</f>
        <v>12.649999999999999</v>
      </c>
      <c r="H804" s="34">
        <v>30497000</v>
      </c>
      <c r="I804" s="35">
        <v>1</v>
      </c>
      <c r="J804" s="33">
        <f>IFERROR(VLOOKUP(H804,Materiaal!$A$2:$C$25052,3,FALSE)*I804,0)</f>
        <v>2.2999999999999998</v>
      </c>
      <c r="K804" s="34">
        <v>31182004</v>
      </c>
      <c r="L804" s="35">
        <v>1</v>
      </c>
      <c r="M804" s="33">
        <f>IFERROR(VLOOKUP(K804,Materiaal!$A$2:$C$25052,3,FALSE)*L804,0)</f>
        <v>12.649999999999999</v>
      </c>
      <c r="N804" s="34"/>
      <c r="O804" s="35"/>
      <c r="P804" s="33">
        <f>IFERROR(VLOOKUP(N804,Materiaal!$A$2:$C$25052,3,FALSE)*O804,0)</f>
        <v>0</v>
      </c>
      <c r="Q804" s="34" t="s">
        <v>5335</v>
      </c>
      <c r="R804" s="35">
        <v>1</v>
      </c>
      <c r="S804" s="33">
        <f>IFERROR(VLOOKUP(Q804,Materiaal!$A$2:$C$25052,3,FALSE)*R804,0)</f>
        <v>1</v>
      </c>
      <c r="T804" s="34"/>
      <c r="U804" s="35"/>
      <c r="V804" s="33">
        <f>IFERROR(VLOOKUP(T804,Materiaal!$A$2:$C$26556,3,FALSE)*U804,0)</f>
        <v>0</v>
      </c>
      <c r="W804" s="293"/>
      <c r="X804" s="294"/>
      <c r="Y804" s="33"/>
      <c r="Z804" s="293"/>
      <c r="AA804" s="294"/>
      <c r="AB804" s="33"/>
    </row>
    <row r="805" spans="1:28" ht="14.45" hidden="1" outlineLevel="1">
      <c r="A805" s="29" t="s">
        <v>6176</v>
      </c>
      <c r="B805" s="29" t="s">
        <v>6177</v>
      </c>
      <c r="C805" s="256">
        <f t="shared" si="7"/>
        <v>30.9</v>
      </c>
      <c r="D805" s="32">
        <v>30</v>
      </c>
      <c r="E805" s="34">
        <v>31684004</v>
      </c>
      <c r="F805" s="35">
        <v>1</v>
      </c>
      <c r="G805" s="33">
        <f>IFERROR(VLOOKUP(E805,Materiaal!$A$2:$C$25052,3,FALSE)*F805,0)</f>
        <v>13.799999999999999</v>
      </c>
      <c r="H805" s="34">
        <v>30497000</v>
      </c>
      <c r="I805" s="35">
        <v>1</v>
      </c>
      <c r="J805" s="33">
        <f>IFERROR(VLOOKUP(H805,Materiaal!$A$2:$C$25052,3,FALSE)*I805,0)</f>
        <v>2.2999999999999998</v>
      </c>
      <c r="K805" s="34">
        <v>31184004</v>
      </c>
      <c r="L805" s="35">
        <v>1</v>
      </c>
      <c r="M805" s="33">
        <f>IFERROR(VLOOKUP(K805,Materiaal!$A$2:$C$25052,3,FALSE)*L805,0)</f>
        <v>13.799999999999999</v>
      </c>
      <c r="N805" s="34"/>
      <c r="O805" s="35"/>
      <c r="P805" s="33">
        <f>IFERROR(VLOOKUP(N805,Materiaal!$A$2:$C$25052,3,FALSE)*O805,0)</f>
        <v>0</v>
      </c>
      <c r="Q805" s="34" t="s">
        <v>5335</v>
      </c>
      <c r="R805" s="35">
        <v>1</v>
      </c>
      <c r="S805" s="33">
        <f>IFERROR(VLOOKUP(Q805,Materiaal!$A$2:$C$25052,3,FALSE)*R805,0)</f>
        <v>1</v>
      </c>
      <c r="T805" s="34"/>
      <c r="U805" s="35"/>
      <c r="V805" s="33">
        <f>IFERROR(VLOOKUP(T805,Materiaal!$A$2:$C$26556,3,FALSE)*U805,0)</f>
        <v>0</v>
      </c>
      <c r="W805" s="293"/>
      <c r="X805" s="294"/>
      <c r="Y805" s="33"/>
      <c r="Z805" s="293"/>
      <c r="AA805" s="294"/>
      <c r="AB805" s="33"/>
    </row>
    <row r="806" spans="1:28" ht="14.45" hidden="1" outlineLevel="1">
      <c r="A806" s="29" t="s">
        <v>6178</v>
      </c>
      <c r="B806" s="29" t="s">
        <v>6179</v>
      </c>
      <c r="C806" s="256">
        <f t="shared" si="7"/>
        <v>33.200000000000003</v>
      </c>
      <c r="D806" s="32">
        <v>30</v>
      </c>
      <c r="E806" s="34">
        <v>31686004</v>
      </c>
      <c r="F806" s="35">
        <v>1</v>
      </c>
      <c r="G806" s="33">
        <f>IFERROR(VLOOKUP(E806,Materiaal!$A$2:$C$25052,3,FALSE)*F806,0)</f>
        <v>14.95</v>
      </c>
      <c r="H806" s="34">
        <v>30497000</v>
      </c>
      <c r="I806" s="35">
        <v>1</v>
      </c>
      <c r="J806" s="33">
        <f>IFERROR(VLOOKUP(H806,Materiaal!$A$2:$C$25052,3,FALSE)*I806,0)</f>
        <v>2.2999999999999998</v>
      </c>
      <c r="K806" s="34">
        <v>31186004</v>
      </c>
      <c r="L806" s="35">
        <v>1</v>
      </c>
      <c r="M806" s="33">
        <f>IFERROR(VLOOKUP(K806,Materiaal!$A$2:$C$25052,3,FALSE)*L806,0)</f>
        <v>14.95</v>
      </c>
      <c r="N806" s="34"/>
      <c r="O806" s="35"/>
      <c r="P806" s="33">
        <f>IFERROR(VLOOKUP(N806,Materiaal!$A$2:$C$25052,3,FALSE)*O806,0)</f>
        <v>0</v>
      </c>
      <c r="Q806" s="34" t="s">
        <v>5335</v>
      </c>
      <c r="R806" s="35">
        <v>1</v>
      </c>
      <c r="S806" s="33">
        <f>IFERROR(VLOOKUP(Q806,Materiaal!$A$2:$C$25052,3,FALSE)*R806,0)</f>
        <v>1</v>
      </c>
      <c r="T806" s="34"/>
      <c r="U806" s="35"/>
      <c r="V806" s="33">
        <f>IFERROR(VLOOKUP(T806,Materiaal!$A$2:$C$26556,3,FALSE)*U806,0)</f>
        <v>0</v>
      </c>
      <c r="W806" s="293"/>
      <c r="X806" s="294"/>
      <c r="Y806" s="33"/>
      <c r="Z806" s="293"/>
      <c r="AA806" s="294"/>
      <c r="AB806" s="33"/>
    </row>
    <row r="807" spans="1:28" ht="14.45" hidden="1" outlineLevel="1">
      <c r="A807" s="29" t="s">
        <v>6180</v>
      </c>
      <c r="B807" s="29" t="s">
        <v>6181</v>
      </c>
      <c r="C807" s="256">
        <f t="shared" si="7"/>
        <v>35.5</v>
      </c>
      <c r="D807" s="32">
        <v>30</v>
      </c>
      <c r="E807" s="34">
        <v>31862004</v>
      </c>
      <c r="F807" s="35">
        <v>1</v>
      </c>
      <c r="G807" s="33">
        <f>IFERROR(VLOOKUP(E807,Materiaal!$A$2:$C$25052,3,FALSE)*F807,0)</f>
        <v>20.7</v>
      </c>
      <c r="H807" s="34">
        <v>30498004</v>
      </c>
      <c r="I807" s="35">
        <v>1</v>
      </c>
      <c r="J807" s="33">
        <f>IFERROR(VLOOKUP(H807,Materiaal!$A$2:$C$25052,3,FALSE)*I807,0)</f>
        <v>4.5999999999999996</v>
      </c>
      <c r="K807" s="34">
        <v>31162004</v>
      </c>
      <c r="L807" s="35">
        <v>1</v>
      </c>
      <c r="M807" s="33">
        <f>IFERROR(VLOOKUP(K807,Materiaal!$A$2:$C$25052,3,FALSE)*L807,0)</f>
        <v>9.1999999999999993</v>
      </c>
      <c r="N807" s="34"/>
      <c r="O807" s="35"/>
      <c r="P807" s="33">
        <f>IFERROR(VLOOKUP(N807,Materiaal!$A$2:$C$25052,3,FALSE)*O807,0)</f>
        <v>0</v>
      </c>
      <c r="Q807" s="34" t="s">
        <v>5335</v>
      </c>
      <c r="R807" s="35">
        <v>1</v>
      </c>
      <c r="S807" s="33">
        <f>IFERROR(VLOOKUP(Q807,Materiaal!$A$2:$C$25052,3,FALSE)*R807,0)</f>
        <v>1</v>
      </c>
      <c r="T807" s="34"/>
      <c r="U807" s="35"/>
      <c r="V807" s="33">
        <f>IFERROR(VLOOKUP(T807,Materiaal!$A$2:$C$26556,3,FALSE)*U807,0)</f>
        <v>0</v>
      </c>
      <c r="W807" s="293"/>
      <c r="X807" s="294"/>
      <c r="Y807" s="33"/>
      <c r="Z807" s="293"/>
      <c r="AA807" s="294"/>
      <c r="AB807" s="33"/>
    </row>
    <row r="808" spans="1:28" ht="14.45" hidden="1" outlineLevel="1">
      <c r="A808" s="29" t="s">
        <v>6182</v>
      </c>
      <c r="B808" s="29" t="s">
        <v>6183</v>
      </c>
      <c r="C808" s="256">
        <f t="shared" si="7"/>
        <v>36.649999999999991</v>
      </c>
      <c r="D808" s="32">
        <v>30</v>
      </c>
      <c r="E808" s="34">
        <v>31864004</v>
      </c>
      <c r="F808" s="35">
        <v>1</v>
      </c>
      <c r="G808" s="33">
        <f>IFERROR(VLOOKUP(E808,Materiaal!$A$2:$C$25052,3,FALSE)*F808,0)</f>
        <v>21.849999999999998</v>
      </c>
      <c r="H808" s="34">
        <v>30498004</v>
      </c>
      <c r="I808" s="35">
        <v>1</v>
      </c>
      <c r="J808" s="33">
        <f>IFERROR(VLOOKUP(H808,Materiaal!$A$2:$C$25052,3,FALSE)*I808,0)</f>
        <v>4.5999999999999996</v>
      </c>
      <c r="K808" s="34">
        <v>31164004</v>
      </c>
      <c r="L808" s="35">
        <v>1</v>
      </c>
      <c r="M808" s="33">
        <f>IFERROR(VLOOKUP(K808,Materiaal!$A$2:$C$25052,3,FALSE)*L808,0)</f>
        <v>9.1999999999999993</v>
      </c>
      <c r="N808" s="34"/>
      <c r="O808" s="35"/>
      <c r="P808" s="33">
        <f>IFERROR(VLOOKUP(N808,Materiaal!$A$2:$C$25052,3,FALSE)*O808,0)</f>
        <v>0</v>
      </c>
      <c r="Q808" s="34" t="s">
        <v>5335</v>
      </c>
      <c r="R808" s="35">
        <v>1</v>
      </c>
      <c r="S808" s="33">
        <f>IFERROR(VLOOKUP(Q808,Materiaal!$A$2:$C$25052,3,FALSE)*R808,0)</f>
        <v>1</v>
      </c>
      <c r="T808" s="34"/>
      <c r="U808" s="35"/>
      <c r="V808" s="33">
        <f>IFERROR(VLOOKUP(T808,Materiaal!$A$2:$C$26556,3,FALSE)*U808,0)</f>
        <v>0</v>
      </c>
      <c r="W808" s="293"/>
      <c r="X808" s="294"/>
      <c r="Y808" s="33"/>
      <c r="Z808" s="293"/>
      <c r="AA808" s="294"/>
      <c r="AB808" s="33"/>
    </row>
    <row r="809" spans="1:28" ht="14.45" hidden="1" outlineLevel="1">
      <c r="A809" s="29" t="s">
        <v>6184</v>
      </c>
      <c r="B809" s="29" t="s">
        <v>6185</v>
      </c>
      <c r="C809" s="256">
        <f t="shared" si="7"/>
        <v>37.799999999999997</v>
      </c>
      <c r="D809" s="32">
        <v>30</v>
      </c>
      <c r="E809" s="34">
        <v>31866004</v>
      </c>
      <c r="F809" s="35">
        <v>1</v>
      </c>
      <c r="G809" s="33">
        <f>IFERROR(VLOOKUP(E809,Materiaal!$A$2:$C$25052,3,FALSE)*F809,0)</f>
        <v>23</v>
      </c>
      <c r="H809" s="34">
        <v>30498004</v>
      </c>
      <c r="I809" s="35">
        <v>1</v>
      </c>
      <c r="J809" s="33">
        <f>IFERROR(VLOOKUP(H809,Materiaal!$A$2:$C$25052,3,FALSE)*I809,0)</f>
        <v>4.5999999999999996</v>
      </c>
      <c r="K809" s="34">
        <v>31166004</v>
      </c>
      <c r="L809" s="35">
        <v>1</v>
      </c>
      <c r="M809" s="33">
        <f>IFERROR(VLOOKUP(K809,Materiaal!$A$2:$C$25052,3,FALSE)*L809,0)</f>
        <v>9.1999999999999993</v>
      </c>
      <c r="N809" s="34"/>
      <c r="O809" s="35"/>
      <c r="P809" s="33">
        <f>IFERROR(VLOOKUP(N809,Materiaal!$A$2:$C$25052,3,FALSE)*O809,0)</f>
        <v>0</v>
      </c>
      <c r="Q809" s="34" t="s">
        <v>5335</v>
      </c>
      <c r="R809" s="35">
        <v>1</v>
      </c>
      <c r="S809" s="33">
        <f>IFERROR(VLOOKUP(Q809,Materiaal!$A$2:$C$25052,3,FALSE)*R809,0)</f>
        <v>1</v>
      </c>
      <c r="T809" s="34"/>
      <c r="U809" s="35"/>
      <c r="V809" s="33">
        <f>IFERROR(VLOOKUP(T809,Materiaal!$A$2:$C$26556,3,FALSE)*U809,0)</f>
        <v>0</v>
      </c>
      <c r="W809" s="293"/>
      <c r="X809" s="294"/>
      <c r="Y809" s="33"/>
      <c r="Z809" s="293"/>
      <c r="AA809" s="294"/>
      <c r="AB809" s="33"/>
    </row>
    <row r="810" spans="1:28" ht="14.45" hidden="1" outlineLevel="1">
      <c r="A810" s="29" t="s">
        <v>6186</v>
      </c>
      <c r="B810" s="29" t="s">
        <v>6187</v>
      </c>
      <c r="C810" s="256">
        <f t="shared" si="7"/>
        <v>33.200000000000003</v>
      </c>
      <c r="D810" s="32">
        <v>30</v>
      </c>
      <c r="E810" s="34">
        <v>31862004</v>
      </c>
      <c r="F810" s="35">
        <v>1</v>
      </c>
      <c r="G810" s="33">
        <f>IFERROR(VLOOKUP(E810,Materiaal!$A$2:$C$25052,3,FALSE)*F810,0)</f>
        <v>20.7</v>
      </c>
      <c r="H810" s="34">
        <v>30497000</v>
      </c>
      <c r="I810" s="35">
        <v>1</v>
      </c>
      <c r="J810" s="33">
        <f>IFERROR(VLOOKUP(H810,Materiaal!$A$2:$C$25052,3,FALSE)*I810,0)</f>
        <v>2.2999999999999998</v>
      </c>
      <c r="K810" s="34">
        <v>31162004</v>
      </c>
      <c r="L810" s="35">
        <v>1</v>
      </c>
      <c r="M810" s="33">
        <f>IFERROR(VLOOKUP(K810,Materiaal!$A$2:$C$25052,3,FALSE)*L810,0)</f>
        <v>9.1999999999999993</v>
      </c>
      <c r="N810" s="34"/>
      <c r="O810" s="35"/>
      <c r="P810" s="33">
        <f>IFERROR(VLOOKUP(N810,Materiaal!$A$2:$C$25052,3,FALSE)*O810,0)</f>
        <v>0</v>
      </c>
      <c r="Q810" s="34" t="s">
        <v>5335</v>
      </c>
      <c r="R810" s="35">
        <v>1</v>
      </c>
      <c r="S810" s="33">
        <f>IFERROR(VLOOKUP(Q810,Materiaal!$A$2:$C$25052,3,FALSE)*R810,0)</f>
        <v>1</v>
      </c>
      <c r="T810" s="34"/>
      <c r="U810" s="35"/>
      <c r="V810" s="33">
        <f>IFERROR(VLOOKUP(T810,Materiaal!$A$2:$C$26556,3,FALSE)*U810,0)</f>
        <v>0</v>
      </c>
      <c r="W810" s="293"/>
      <c r="X810" s="294"/>
      <c r="Y810" s="33"/>
      <c r="Z810" s="293"/>
      <c r="AA810" s="294"/>
      <c r="AB810" s="33"/>
    </row>
    <row r="811" spans="1:28" ht="14.45" hidden="1" outlineLevel="1">
      <c r="A811" s="29" t="s">
        <v>6188</v>
      </c>
      <c r="B811" s="29" t="s">
        <v>6189</v>
      </c>
      <c r="C811" s="256">
        <f t="shared" si="7"/>
        <v>34.349999999999994</v>
      </c>
      <c r="D811" s="32">
        <v>30</v>
      </c>
      <c r="E811" s="34">
        <v>31864004</v>
      </c>
      <c r="F811" s="35">
        <v>1</v>
      </c>
      <c r="G811" s="33">
        <f>IFERROR(VLOOKUP(E811,Materiaal!$A$2:$C$25052,3,FALSE)*F811,0)</f>
        <v>21.849999999999998</v>
      </c>
      <c r="H811" s="34">
        <v>30497000</v>
      </c>
      <c r="I811" s="35">
        <v>1</v>
      </c>
      <c r="J811" s="33">
        <f>IFERROR(VLOOKUP(H811,Materiaal!$A$2:$C$25052,3,FALSE)*I811,0)</f>
        <v>2.2999999999999998</v>
      </c>
      <c r="K811" s="34">
        <v>31164004</v>
      </c>
      <c r="L811" s="35">
        <v>1</v>
      </c>
      <c r="M811" s="33">
        <f>IFERROR(VLOOKUP(K811,Materiaal!$A$2:$C$25052,3,FALSE)*L811,0)</f>
        <v>9.1999999999999993</v>
      </c>
      <c r="N811" s="34"/>
      <c r="O811" s="35"/>
      <c r="P811" s="33">
        <f>IFERROR(VLOOKUP(N811,Materiaal!$A$2:$C$25052,3,FALSE)*O811,0)</f>
        <v>0</v>
      </c>
      <c r="Q811" s="34" t="s">
        <v>5335</v>
      </c>
      <c r="R811" s="35">
        <v>1</v>
      </c>
      <c r="S811" s="33">
        <f>IFERROR(VLOOKUP(Q811,Materiaal!$A$2:$C$25052,3,FALSE)*R811,0)</f>
        <v>1</v>
      </c>
      <c r="T811" s="34"/>
      <c r="U811" s="35"/>
      <c r="V811" s="33">
        <f>IFERROR(VLOOKUP(T811,Materiaal!$A$2:$C$26556,3,FALSE)*U811,0)</f>
        <v>0</v>
      </c>
      <c r="W811" s="293"/>
      <c r="X811" s="294"/>
      <c r="Y811" s="33"/>
      <c r="Z811" s="293"/>
      <c r="AA811" s="294"/>
      <c r="AB811" s="33"/>
    </row>
    <row r="812" spans="1:28" ht="14.45" hidden="1" outlineLevel="1">
      <c r="A812" s="29" t="s">
        <v>6190</v>
      </c>
      <c r="B812" s="29" t="s">
        <v>6191</v>
      </c>
      <c r="C812" s="256">
        <f t="shared" si="7"/>
        <v>35.5</v>
      </c>
      <c r="D812" s="32">
        <v>30</v>
      </c>
      <c r="E812" s="34">
        <v>31866004</v>
      </c>
      <c r="F812" s="35">
        <v>1</v>
      </c>
      <c r="G812" s="33">
        <f>IFERROR(VLOOKUP(E812,Materiaal!$A$2:$C$25052,3,FALSE)*F812,0)</f>
        <v>23</v>
      </c>
      <c r="H812" s="34">
        <v>30497000</v>
      </c>
      <c r="I812" s="35">
        <v>1</v>
      </c>
      <c r="J812" s="33">
        <f>IFERROR(VLOOKUP(H812,Materiaal!$A$2:$C$25052,3,FALSE)*I812,0)</f>
        <v>2.2999999999999998</v>
      </c>
      <c r="K812" s="34">
        <v>31166004</v>
      </c>
      <c r="L812" s="35">
        <v>1</v>
      </c>
      <c r="M812" s="33">
        <f>IFERROR(VLOOKUP(K812,Materiaal!$A$2:$C$25052,3,FALSE)*L812,0)</f>
        <v>9.1999999999999993</v>
      </c>
      <c r="N812" s="34"/>
      <c r="O812" s="35"/>
      <c r="P812" s="33">
        <f>IFERROR(VLOOKUP(N812,Materiaal!$A$2:$C$25052,3,FALSE)*O812,0)</f>
        <v>0</v>
      </c>
      <c r="Q812" s="34" t="s">
        <v>5335</v>
      </c>
      <c r="R812" s="35">
        <v>1</v>
      </c>
      <c r="S812" s="33">
        <f>IFERROR(VLOOKUP(Q812,Materiaal!$A$2:$C$25052,3,FALSE)*R812,0)</f>
        <v>1</v>
      </c>
      <c r="T812" s="34"/>
      <c r="U812" s="35"/>
      <c r="V812" s="33">
        <f>IFERROR(VLOOKUP(T812,Materiaal!$A$2:$C$26556,3,FALSE)*U812,0)</f>
        <v>0</v>
      </c>
      <c r="W812" s="293"/>
      <c r="X812" s="294"/>
      <c r="Y812" s="33"/>
      <c r="Z812" s="293"/>
      <c r="AA812" s="294"/>
      <c r="AB812" s="33"/>
    </row>
    <row r="813" spans="1:28" ht="14.45" hidden="1" outlineLevel="1">
      <c r="A813" s="29" t="s">
        <v>6192</v>
      </c>
      <c r="B813" s="29" t="s">
        <v>6193</v>
      </c>
      <c r="C813" s="256">
        <f t="shared" si="7"/>
        <v>44.699999999999996</v>
      </c>
      <c r="D813" s="32">
        <v>30</v>
      </c>
      <c r="E813" s="34">
        <v>31882004</v>
      </c>
      <c r="F813" s="35">
        <v>1</v>
      </c>
      <c r="G813" s="33">
        <f>IFERROR(VLOOKUP(E813,Materiaal!$A$2:$C$25052,3,FALSE)*F813,0)</f>
        <v>26.45</v>
      </c>
      <c r="H813" s="34">
        <v>30490004</v>
      </c>
      <c r="I813" s="35">
        <v>1</v>
      </c>
      <c r="J813" s="33">
        <f>IFERROR(VLOOKUP(H813,Materiaal!$A$2:$C$25052,3,FALSE)*I813,0)</f>
        <v>4.5999999999999996</v>
      </c>
      <c r="K813" s="34">
        <v>31182004</v>
      </c>
      <c r="L813" s="35">
        <v>1</v>
      </c>
      <c r="M813" s="33">
        <f>IFERROR(VLOOKUP(K813,Materiaal!$A$2:$C$25052,3,FALSE)*L813,0)</f>
        <v>12.649999999999999</v>
      </c>
      <c r="N813" s="34"/>
      <c r="O813" s="35"/>
      <c r="P813" s="33">
        <f>IFERROR(VLOOKUP(N813,Materiaal!$A$2:$C$25052,3,FALSE)*O813,0)</f>
        <v>0</v>
      </c>
      <c r="Q813" s="34" t="s">
        <v>5335</v>
      </c>
      <c r="R813" s="35">
        <v>1</v>
      </c>
      <c r="S813" s="33">
        <f>IFERROR(VLOOKUP(Q813,Materiaal!$A$2:$C$25052,3,FALSE)*R813,0)</f>
        <v>1</v>
      </c>
      <c r="T813" s="34"/>
      <c r="U813" s="35"/>
      <c r="V813" s="33">
        <f>IFERROR(VLOOKUP(T813,Materiaal!$A$2:$C$26556,3,FALSE)*U813,0)</f>
        <v>0</v>
      </c>
      <c r="W813" s="293"/>
      <c r="X813" s="294"/>
      <c r="Y813" s="33"/>
      <c r="Z813" s="293"/>
      <c r="AA813" s="294"/>
      <c r="AB813" s="33"/>
    </row>
    <row r="814" spans="1:28" ht="14.45" hidden="1" outlineLevel="1">
      <c r="A814" s="29" t="s">
        <v>6194</v>
      </c>
      <c r="B814" s="29" t="s">
        <v>6195</v>
      </c>
      <c r="C814" s="256">
        <f t="shared" si="7"/>
        <v>46.999999999999993</v>
      </c>
      <c r="D814" s="32">
        <v>30</v>
      </c>
      <c r="E814" s="34">
        <v>31884004</v>
      </c>
      <c r="F814" s="35">
        <v>1</v>
      </c>
      <c r="G814" s="33">
        <f>IFERROR(VLOOKUP(E814,Materiaal!$A$2:$C$25052,3,FALSE)*F814,0)</f>
        <v>27.599999999999998</v>
      </c>
      <c r="H814" s="34">
        <v>30490004</v>
      </c>
      <c r="I814" s="35">
        <v>1</v>
      </c>
      <c r="J814" s="33">
        <f>IFERROR(VLOOKUP(H814,Materiaal!$A$2:$C$25052,3,FALSE)*I814,0)</f>
        <v>4.5999999999999996</v>
      </c>
      <c r="K814" s="34">
        <v>31184004</v>
      </c>
      <c r="L814" s="35">
        <v>1</v>
      </c>
      <c r="M814" s="33">
        <f>IFERROR(VLOOKUP(K814,Materiaal!$A$2:$C$25052,3,FALSE)*L814,0)</f>
        <v>13.799999999999999</v>
      </c>
      <c r="N814" s="34"/>
      <c r="O814" s="35"/>
      <c r="P814" s="33">
        <f>IFERROR(VLOOKUP(N814,Materiaal!$A$2:$C$25052,3,FALSE)*O814,0)</f>
        <v>0</v>
      </c>
      <c r="Q814" s="34" t="s">
        <v>5335</v>
      </c>
      <c r="R814" s="35">
        <v>1</v>
      </c>
      <c r="S814" s="33">
        <f>IFERROR(VLOOKUP(Q814,Materiaal!$A$2:$C$25052,3,FALSE)*R814,0)</f>
        <v>1</v>
      </c>
      <c r="T814" s="34"/>
      <c r="U814" s="35"/>
      <c r="V814" s="33">
        <f>IFERROR(VLOOKUP(T814,Materiaal!$A$2:$C$26556,3,FALSE)*U814,0)</f>
        <v>0</v>
      </c>
      <c r="W814" s="293"/>
      <c r="X814" s="294"/>
      <c r="Y814" s="33"/>
      <c r="Z814" s="293"/>
      <c r="AA814" s="294"/>
      <c r="AB814" s="33"/>
    </row>
    <row r="815" spans="1:28" ht="14.45" hidden="1" outlineLevel="1">
      <c r="A815" s="29" t="s">
        <v>6196</v>
      </c>
      <c r="B815" s="29" t="s">
        <v>6197</v>
      </c>
      <c r="C815" s="256">
        <f t="shared" si="7"/>
        <v>49.3</v>
      </c>
      <c r="D815" s="32">
        <v>30</v>
      </c>
      <c r="E815" s="34">
        <v>31886004</v>
      </c>
      <c r="F815" s="35">
        <v>1</v>
      </c>
      <c r="G815" s="33">
        <f>IFERROR(VLOOKUP(E815,Materiaal!$A$2:$C$25052,3,FALSE)*F815,0)</f>
        <v>28.749999999999996</v>
      </c>
      <c r="H815" s="34">
        <v>30490004</v>
      </c>
      <c r="I815" s="35">
        <v>1</v>
      </c>
      <c r="J815" s="33">
        <f>IFERROR(VLOOKUP(H815,Materiaal!$A$2:$C$25052,3,FALSE)*I815,0)</f>
        <v>4.5999999999999996</v>
      </c>
      <c r="K815" s="34">
        <v>31186004</v>
      </c>
      <c r="L815" s="35">
        <v>1</v>
      </c>
      <c r="M815" s="33">
        <f>IFERROR(VLOOKUP(K815,Materiaal!$A$2:$C$25052,3,FALSE)*L815,0)</f>
        <v>14.95</v>
      </c>
      <c r="N815" s="34"/>
      <c r="O815" s="35"/>
      <c r="P815" s="33">
        <f>IFERROR(VLOOKUP(N815,Materiaal!$A$2:$C$25052,3,FALSE)*O815,0)</f>
        <v>0</v>
      </c>
      <c r="Q815" s="34" t="s">
        <v>5335</v>
      </c>
      <c r="R815" s="35">
        <v>1</v>
      </c>
      <c r="S815" s="33">
        <f>IFERROR(VLOOKUP(Q815,Materiaal!$A$2:$C$25052,3,FALSE)*R815,0)</f>
        <v>1</v>
      </c>
      <c r="T815" s="34"/>
      <c r="U815" s="35"/>
      <c r="V815" s="33">
        <f>IFERROR(VLOOKUP(T815,Materiaal!$A$2:$C$26556,3,FALSE)*U815,0)</f>
        <v>0</v>
      </c>
      <c r="W815" s="293"/>
      <c r="X815" s="294"/>
      <c r="Y815" s="33"/>
      <c r="Z815" s="293"/>
      <c r="AA815" s="294"/>
      <c r="AB815" s="33"/>
    </row>
    <row r="816" spans="1:28" ht="14.45" hidden="1" outlineLevel="1">
      <c r="A816" s="29" t="s">
        <v>6198</v>
      </c>
      <c r="B816" s="29" t="s">
        <v>6199</v>
      </c>
      <c r="C816" s="256">
        <f t="shared" si="7"/>
        <v>42.4</v>
      </c>
      <c r="D816" s="32">
        <v>30</v>
      </c>
      <c r="E816" s="34">
        <v>31882004</v>
      </c>
      <c r="F816" s="35">
        <v>1</v>
      </c>
      <c r="G816" s="33">
        <f>IFERROR(VLOOKUP(E816,Materiaal!$A$2:$C$25052,3,FALSE)*F816,0)</f>
        <v>26.45</v>
      </c>
      <c r="H816" s="34">
        <v>30497000</v>
      </c>
      <c r="I816" s="35">
        <v>1</v>
      </c>
      <c r="J816" s="33">
        <f>IFERROR(VLOOKUP(H816,Materiaal!$A$2:$C$25052,3,FALSE)*I816,0)</f>
        <v>2.2999999999999998</v>
      </c>
      <c r="K816" s="34">
        <v>31182004</v>
      </c>
      <c r="L816" s="35">
        <v>1</v>
      </c>
      <c r="M816" s="33">
        <f>IFERROR(VLOOKUP(K816,Materiaal!$A$2:$C$25052,3,FALSE)*L816,0)</f>
        <v>12.649999999999999</v>
      </c>
      <c r="N816" s="34"/>
      <c r="O816" s="35"/>
      <c r="P816" s="33">
        <f>IFERROR(VLOOKUP(N816,Materiaal!$A$2:$C$25052,3,FALSE)*O816,0)</f>
        <v>0</v>
      </c>
      <c r="Q816" s="34" t="s">
        <v>5335</v>
      </c>
      <c r="R816" s="35">
        <v>1</v>
      </c>
      <c r="S816" s="33">
        <f>IFERROR(VLOOKUP(Q816,Materiaal!$A$2:$C$25052,3,FALSE)*R816,0)</f>
        <v>1</v>
      </c>
      <c r="T816" s="34"/>
      <c r="U816" s="35"/>
      <c r="V816" s="33">
        <f>IFERROR(VLOOKUP(T816,Materiaal!$A$2:$C$26556,3,FALSE)*U816,0)</f>
        <v>0</v>
      </c>
      <c r="W816" s="293"/>
      <c r="X816" s="294"/>
      <c r="Y816" s="33"/>
      <c r="Z816" s="293"/>
      <c r="AA816" s="294"/>
      <c r="AB816" s="33"/>
    </row>
    <row r="817" spans="1:28" ht="14.45" hidden="1" outlineLevel="1">
      <c r="A817" s="29" t="s">
        <v>6200</v>
      </c>
      <c r="B817" s="29" t="s">
        <v>6201</v>
      </c>
      <c r="C817" s="256">
        <f t="shared" si="7"/>
        <v>44.699999999999996</v>
      </c>
      <c r="D817" s="32">
        <v>30</v>
      </c>
      <c r="E817" s="34">
        <v>31884004</v>
      </c>
      <c r="F817" s="35">
        <v>1</v>
      </c>
      <c r="G817" s="33">
        <f>IFERROR(VLOOKUP(E817,Materiaal!$A$2:$C$25052,3,FALSE)*F817,0)</f>
        <v>27.599999999999998</v>
      </c>
      <c r="H817" s="34">
        <v>30497000</v>
      </c>
      <c r="I817" s="35">
        <v>1</v>
      </c>
      <c r="J817" s="33">
        <f>IFERROR(VLOOKUP(H817,Materiaal!$A$2:$C$25052,3,FALSE)*I817,0)</f>
        <v>2.2999999999999998</v>
      </c>
      <c r="K817" s="34">
        <v>31184004</v>
      </c>
      <c r="L817" s="35">
        <v>1</v>
      </c>
      <c r="M817" s="33">
        <f>IFERROR(VLOOKUP(K817,Materiaal!$A$2:$C$25052,3,FALSE)*L817,0)</f>
        <v>13.799999999999999</v>
      </c>
      <c r="N817" s="34"/>
      <c r="O817" s="35"/>
      <c r="P817" s="33">
        <f>IFERROR(VLOOKUP(N817,Materiaal!$A$2:$C$25052,3,FALSE)*O817,0)</f>
        <v>0</v>
      </c>
      <c r="Q817" s="34" t="s">
        <v>5335</v>
      </c>
      <c r="R817" s="35">
        <v>1</v>
      </c>
      <c r="S817" s="33">
        <f>IFERROR(VLOOKUP(Q817,Materiaal!$A$2:$C$25052,3,FALSE)*R817,0)</f>
        <v>1</v>
      </c>
      <c r="T817" s="34"/>
      <c r="U817" s="35"/>
      <c r="V817" s="33">
        <f>IFERROR(VLOOKUP(T817,Materiaal!$A$2:$C$26556,3,FALSE)*U817,0)</f>
        <v>0</v>
      </c>
      <c r="W817" s="293"/>
      <c r="X817" s="294"/>
      <c r="Y817" s="33"/>
      <c r="Z817" s="293"/>
      <c r="AA817" s="294"/>
      <c r="AB817" s="33"/>
    </row>
    <row r="818" spans="1:28" ht="14.45" hidden="1" outlineLevel="1">
      <c r="A818" s="29" t="s">
        <v>6202</v>
      </c>
      <c r="B818" s="29" t="s">
        <v>6203</v>
      </c>
      <c r="C818" s="256">
        <f t="shared" si="7"/>
        <v>47</v>
      </c>
      <c r="D818" s="32">
        <v>30</v>
      </c>
      <c r="E818" s="34">
        <v>31886004</v>
      </c>
      <c r="F818" s="35">
        <v>1</v>
      </c>
      <c r="G818" s="33">
        <f>IFERROR(VLOOKUP(E818,Materiaal!$A$2:$C$25052,3,FALSE)*F818,0)</f>
        <v>28.749999999999996</v>
      </c>
      <c r="H818" s="34">
        <v>30497000</v>
      </c>
      <c r="I818" s="35">
        <v>1</v>
      </c>
      <c r="J818" s="33">
        <f>IFERROR(VLOOKUP(H818,Materiaal!$A$2:$C$25052,3,FALSE)*I818,0)</f>
        <v>2.2999999999999998</v>
      </c>
      <c r="K818" s="34">
        <v>31186004</v>
      </c>
      <c r="L818" s="35">
        <v>1</v>
      </c>
      <c r="M818" s="33">
        <f>IFERROR(VLOOKUP(K818,Materiaal!$A$2:$C$25052,3,FALSE)*L818,0)</f>
        <v>14.95</v>
      </c>
      <c r="N818" s="34"/>
      <c r="O818" s="35"/>
      <c r="P818" s="33">
        <f>IFERROR(VLOOKUP(N818,Materiaal!$A$2:$C$25052,3,FALSE)*O818,0)</f>
        <v>0</v>
      </c>
      <c r="Q818" s="34" t="s">
        <v>5335</v>
      </c>
      <c r="R818" s="35">
        <v>1</v>
      </c>
      <c r="S818" s="33">
        <f>IFERROR(VLOOKUP(Q818,Materiaal!$A$2:$C$25052,3,FALSE)*R818,0)</f>
        <v>1</v>
      </c>
      <c r="T818" s="34"/>
      <c r="U818" s="35"/>
      <c r="V818" s="33">
        <f>IFERROR(VLOOKUP(T818,Materiaal!$A$2:$C$26556,3,FALSE)*U818,0)</f>
        <v>0</v>
      </c>
      <c r="W818" s="293"/>
      <c r="X818" s="294"/>
      <c r="Y818" s="33"/>
      <c r="Z818" s="293"/>
      <c r="AA818" s="294"/>
      <c r="AB818" s="33"/>
    </row>
    <row r="819" spans="1:28" ht="14.45" hidden="1" outlineLevel="1">
      <c r="A819" s="29" t="s">
        <v>6204</v>
      </c>
      <c r="B819" s="29" t="s">
        <v>6205</v>
      </c>
      <c r="C819" s="256">
        <f t="shared" si="7"/>
        <v>5.6388999999999996</v>
      </c>
      <c r="D819" s="32">
        <v>30</v>
      </c>
      <c r="E819" s="34" t="s">
        <v>5335</v>
      </c>
      <c r="F819" s="35">
        <v>1</v>
      </c>
      <c r="G819" s="33">
        <f>IFERROR(VLOOKUP(E819,Materiaal!$A$2:$C$25052,3,FALSE)*F819,0)</f>
        <v>1</v>
      </c>
      <c r="H819" s="34">
        <v>92024</v>
      </c>
      <c r="I819" s="35">
        <v>1</v>
      </c>
      <c r="J819" s="33">
        <f>IFERROR(VLOOKUP(H819,Materiaal!$A$2:$C$25052,3,FALSE)*I819,0)</f>
        <v>4.6388999999999996</v>
      </c>
      <c r="K819" s="34"/>
      <c r="L819" s="35"/>
      <c r="M819" s="33">
        <f>IFERROR(VLOOKUP(K819,Materiaal!$A$2:$C$25052,3,FALSE)*L819,0)</f>
        <v>0</v>
      </c>
      <c r="N819" s="34"/>
      <c r="O819" s="35"/>
      <c r="P819" s="33">
        <f>IFERROR(VLOOKUP(N819,Materiaal!$A$2:$C$25052,3,FALSE)*O819,0)</f>
        <v>0</v>
      </c>
      <c r="Q819" s="34"/>
      <c r="R819" s="35"/>
      <c r="S819" s="33">
        <f>IFERROR(VLOOKUP(Q819,Materiaal!$A$2:$C$25052,3,FALSE)*R819,0)</f>
        <v>0</v>
      </c>
      <c r="T819" s="34"/>
      <c r="U819" s="35"/>
      <c r="V819" s="33">
        <f>IFERROR(VLOOKUP(T819,Materiaal!$A$2:$C$26556,3,FALSE)*U819,0)</f>
        <v>0</v>
      </c>
      <c r="W819" s="293"/>
      <c r="X819" s="294"/>
      <c r="Y819" s="33"/>
      <c r="Z819" s="293"/>
      <c r="AA819" s="294"/>
      <c r="AB819" s="33"/>
    </row>
    <row r="820" spans="1:28" ht="14.45" hidden="1" outlineLevel="1">
      <c r="A820" s="29" t="s">
        <v>6206</v>
      </c>
      <c r="B820" s="29" t="s">
        <v>6207</v>
      </c>
      <c r="C820" s="256">
        <f t="shared" si="7"/>
        <v>15.6068</v>
      </c>
      <c r="D820" s="32">
        <v>30</v>
      </c>
      <c r="E820" s="34" t="s">
        <v>5335</v>
      </c>
      <c r="F820" s="35">
        <v>1</v>
      </c>
      <c r="G820" s="33">
        <f>IFERROR(VLOOKUP(E820,Materiaal!$A$2:$C$25052,3,FALSE)*F820,0)</f>
        <v>1</v>
      </c>
      <c r="H820" s="34">
        <v>92054</v>
      </c>
      <c r="I820" s="35">
        <v>1</v>
      </c>
      <c r="J820" s="33">
        <f>IFERROR(VLOOKUP(H820,Materiaal!$A$2:$C$25052,3,FALSE)*I820,0)</f>
        <v>14.6068</v>
      </c>
      <c r="K820" s="34"/>
      <c r="L820" s="35"/>
      <c r="M820" s="33">
        <f>IFERROR(VLOOKUP(K820,Materiaal!$A$2:$C$25052,3,FALSE)*L820,0)</f>
        <v>0</v>
      </c>
      <c r="N820" s="34"/>
      <c r="O820" s="35"/>
      <c r="P820" s="33">
        <f>IFERROR(VLOOKUP(N820,Materiaal!$A$2:$C$25052,3,FALSE)*O820,0)</f>
        <v>0</v>
      </c>
      <c r="Q820" s="34"/>
      <c r="R820" s="35"/>
      <c r="S820" s="33">
        <f>IFERROR(VLOOKUP(Q820,Materiaal!$A$2:$C$25052,3,FALSE)*R820,0)</f>
        <v>0</v>
      </c>
      <c r="T820" s="34"/>
      <c r="U820" s="35"/>
      <c r="V820" s="33">
        <f>IFERROR(VLOOKUP(T820,Materiaal!$A$2:$C$26556,3,FALSE)*U820,0)</f>
        <v>0</v>
      </c>
      <c r="W820" s="293"/>
      <c r="X820" s="294"/>
      <c r="Y820" s="33"/>
      <c r="Z820" s="293"/>
      <c r="AA820" s="294"/>
      <c r="AB820" s="33"/>
    </row>
    <row r="821" spans="1:28" ht="14.45" hidden="1" outlineLevel="1">
      <c r="A821" s="29" t="s">
        <v>6208</v>
      </c>
      <c r="B821" s="29" t="s">
        <v>6209</v>
      </c>
      <c r="C821" s="256">
        <f t="shared" si="7"/>
        <v>14.724360000000001</v>
      </c>
      <c r="D821" s="32">
        <v>45</v>
      </c>
      <c r="E821" s="34" t="s">
        <v>5335</v>
      </c>
      <c r="F821" s="35">
        <v>2</v>
      </c>
      <c r="G821" s="33">
        <f>IFERROR(VLOOKUP(E821,Materiaal!$A$2:$C$25052,3,FALSE)*F821,0)</f>
        <v>2</v>
      </c>
      <c r="H821" s="55">
        <v>92094</v>
      </c>
      <c r="I821" s="35">
        <v>1</v>
      </c>
      <c r="J821" s="33">
        <f>IFERROR(VLOOKUP(H821,Materiaal!$A$2:$C$25052,3,FALSE)*I821,0)</f>
        <v>12.724360000000001</v>
      </c>
      <c r="K821" s="34"/>
      <c r="L821" s="35"/>
      <c r="M821" s="33">
        <f>IFERROR(VLOOKUP(K821,Materiaal!$A$2:$C$25052,3,FALSE)*L821,0)</f>
        <v>0</v>
      </c>
      <c r="N821" s="34"/>
      <c r="O821" s="35"/>
      <c r="P821" s="33">
        <f>IFERROR(VLOOKUP(N821,Materiaal!$A$2:$C$25052,3,FALSE)*O821,0)</f>
        <v>0</v>
      </c>
      <c r="Q821" s="34"/>
      <c r="R821" s="35"/>
      <c r="S821" s="33">
        <f>IFERROR(VLOOKUP(Q821,Materiaal!$A$2:$C$25052,3,FALSE)*R821,0)</f>
        <v>0</v>
      </c>
      <c r="T821" s="34"/>
      <c r="U821" s="35"/>
      <c r="V821" s="33">
        <f>IFERROR(VLOOKUP(T821,Materiaal!$A$2:$C$26556,3,FALSE)*U821,0)</f>
        <v>0</v>
      </c>
      <c r="W821" s="293"/>
      <c r="X821" s="294"/>
      <c r="Y821" s="33"/>
      <c r="Z821" s="293"/>
      <c r="AA821" s="294"/>
      <c r="AB821" s="33"/>
    </row>
    <row r="822" spans="1:28" ht="14.45" hidden="1" outlineLevel="1">
      <c r="A822" s="29"/>
      <c r="B822" s="29"/>
      <c r="C822" s="256">
        <f t="shared" si="7"/>
        <v>0</v>
      </c>
      <c r="D822" s="32"/>
      <c r="E822" s="34"/>
      <c r="F822" s="35"/>
      <c r="G822" s="33">
        <f>IFERROR(VLOOKUP(E822,Materiaal!$A$2:$C$25052,3,FALSE)*F822,0)</f>
        <v>0</v>
      </c>
      <c r="H822" s="34"/>
      <c r="I822" s="35"/>
      <c r="J822" s="33">
        <f>IFERROR(VLOOKUP(H822,Materiaal!$A$2:$C$25052,3,FALSE)*I822,0)</f>
        <v>0</v>
      </c>
      <c r="K822" s="34"/>
      <c r="L822" s="35"/>
      <c r="M822" s="33">
        <f>IFERROR(VLOOKUP(K822,Materiaal!$A$2:$C$25052,3,FALSE)*L822,0)</f>
        <v>0</v>
      </c>
      <c r="N822" s="34"/>
      <c r="O822" s="35"/>
      <c r="P822" s="33">
        <f>IFERROR(VLOOKUP(N822,Materiaal!$A$2:$C$25052,3,FALSE)*O822,0)</f>
        <v>0</v>
      </c>
      <c r="Q822" s="34"/>
      <c r="R822" s="35"/>
      <c r="S822" s="33">
        <f>IFERROR(VLOOKUP(Q822,Materiaal!$A$2:$C$25052,3,FALSE)*R822,0)</f>
        <v>0</v>
      </c>
      <c r="T822" s="34"/>
      <c r="U822" s="35"/>
      <c r="V822" s="33">
        <f>IFERROR(VLOOKUP(T822,Materiaal!$A$2:$C$26556,3,FALSE)*U822,0)</f>
        <v>0</v>
      </c>
      <c r="W822" s="293"/>
      <c r="X822" s="294"/>
      <c r="Y822" s="33"/>
      <c r="Z822" s="293"/>
      <c r="AA822" s="294"/>
      <c r="AB822" s="33"/>
    </row>
    <row r="823" spans="1:28" ht="14.45" collapsed="1">
      <c r="A823" s="29"/>
      <c r="B823" s="29"/>
      <c r="C823" s="256">
        <f t="shared" si="7"/>
        <v>0</v>
      </c>
      <c r="D823" s="32"/>
      <c r="E823" s="34"/>
      <c r="F823" s="35"/>
      <c r="G823" s="33">
        <f>IFERROR(VLOOKUP(E823,Materiaal!$A$2:$C$25052,3,FALSE)*F823,0)</f>
        <v>0</v>
      </c>
      <c r="H823" s="34"/>
      <c r="I823" s="35"/>
      <c r="J823" s="33">
        <f>IFERROR(VLOOKUP(H823,Materiaal!$A$2:$C$25052,3,FALSE)*I823,0)</f>
        <v>0</v>
      </c>
      <c r="K823" s="34"/>
      <c r="L823" s="35"/>
      <c r="M823" s="33">
        <f>IFERROR(VLOOKUP(K823,Materiaal!$A$2:$C$25052,3,FALSE)*L823,0)</f>
        <v>0</v>
      </c>
      <c r="N823" s="34"/>
      <c r="O823" s="35"/>
      <c r="P823" s="33">
        <f>IFERROR(VLOOKUP(N823,Materiaal!$A$2:$C$25052,3,FALSE)*O823,0)</f>
        <v>0</v>
      </c>
      <c r="Q823" s="34"/>
      <c r="R823" s="35"/>
      <c r="S823" s="33">
        <f>IFERROR(VLOOKUP(Q823,Materiaal!$A$2:$C$25052,3,FALSE)*R823,0)</f>
        <v>0</v>
      </c>
      <c r="T823" s="34"/>
      <c r="U823" s="35"/>
      <c r="V823" s="33">
        <f>IFERROR(VLOOKUP(T823,Materiaal!$A$2:$C$26556,3,FALSE)*U823,0)</f>
        <v>0</v>
      </c>
      <c r="W823" s="293"/>
      <c r="X823" s="294"/>
      <c r="Y823" s="33"/>
      <c r="Z823" s="293"/>
      <c r="AA823" s="294"/>
      <c r="AB823" s="33"/>
    </row>
    <row r="824" spans="1:28" ht="14.45">
      <c r="A824" s="29"/>
      <c r="B824" s="30" t="s">
        <v>6210</v>
      </c>
      <c r="C824" s="256">
        <f t="shared" si="7"/>
        <v>0</v>
      </c>
      <c r="D824" s="32"/>
      <c r="E824" s="34"/>
      <c r="F824" s="35"/>
      <c r="G824" s="33">
        <f>IFERROR(VLOOKUP(E824,Materiaal!$A$2:$C$25052,3,FALSE)*F824,0)</f>
        <v>0</v>
      </c>
      <c r="H824" s="34"/>
      <c r="I824" s="35"/>
      <c r="J824" s="33">
        <f>IFERROR(VLOOKUP(H824,Materiaal!$A$2:$C$25052,3,FALSE)*I824,0)</f>
        <v>0</v>
      </c>
      <c r="K824" s="34"/>
      <c r="L824" s="35"/>
      <c r="M824" s="33">
        <f>IFERROR(VLOOKUP(K824,Materiaal!$A$2:$C$25052,3,FALSE)*L824,0)</f>
        <v>0</v>
      </c>
      <c r="N824" s="34"/>
      <c r="O824" s="35"/>
      <c r="P824" s="33">
        <f>IFERROR(VLOOKUP(N824,Materiaal!$A$2:$C$25052,3,FALSE)*O824,0)</f>
        <v>0</v>
      </c>
      <c r="Q824" s="34"/>
      <c r="R824" s="35"/>
      <c r="S824" s="33">
        <f>IFERROR(VLOOKUP(Q824,Materiaal!$A$2:$C$25052,3,FALSE)*R824,0)</f>
        <v>0</v>
      </c>
      <c r="T824" s="34"/>
      <c r="U824" s="35"/>
      <c r="V824" s="33">
        <f>IFERROR(VLOOKUP(T824,Materiaal!$A$2:$C$26556,3,FALSE)*U824,0)</f>
        <v>0</v>
      </c>
      <c r="W824" s="293"/>
      <c r="X824" s="294"/>
      <c r="Y824" s="33"/>
      <c r="Z824" s="293"/>
      <c r="AA824" s="294"/>
      <c r="AB824" s="33"/>
    </row>
    <row r="825" spans="1:28" ht="14.45" hidden="1" outlineLevel="1">
      <c r="A825" s="29"/>
      <c r="B825" s="29"/>
      <c r="C825" s="256">
        <f t="shared" si="7"/>
        <v>0</v>
      </c>
      <c r="D825" s="32"/>
      <c r="E825" s="34"/>
      <c r="F825" s="35"/>
      <c r="G825" s="33">
        <f>IFERROR(VLOOKUP(E825,Materiaal!$A$2:$C$25052,3,FALSE)*F825,0)</f>
        <v>0</v>
      </c>
      <c r="H825" s="34"/>
      <c r="I825" s="35"/>
      <c r="J825" s="33">
        <f>IFERROR(VLOOKUP(H825,Materiaal!$A$2:$C$25052,3,FALSE)*I825,0)</f>
        <v>0</v>
      </c>
      <c r="K825" s="34"/>
      <c r="L825" s="35"/>
      <c r="M825" s="33">
        <f>IFERROR(VLOOKUP(K825,Materiaal!$A$2:$C$25052,3,FALSE)*L825,0)</f>
        <v>0</v>
      </c>
      <c r="N825" s="34"/>
      <c r="O825" s="35"/>
      <c r="P825" s="33">
        <f>IFERROR(VLOOKUP(N825,Materiaal!$A$2:$C$25052,3,FALSE)*O825,0)</f>
        <v>0</v>
      </c>
      <c r="Q825" s="34"/>
      <c r="R825" s="35"/>
      <c r="S825" s="33">
        <f>IFERROR(VLOOKUP(Q825,Materiaal!$A$2:$C$25052,3,FALSE)*R825,0)</f>
        <v>0</v>
      </c>
      <c r="T825" s="34"/>
      <c r="U825" s="35"/>
      <c r="V825" s="33">
        <f>IFERROR(VLOOKUP(T825,Materiaal!$A$2:$C$26556,3,FALSE)*U825,0)</f>
        <v>0</v>
      </c>
      <c r="W825" s="293"/>
      <c r="X825" s="294"/>
      <c r="Y825" s="33"/>
      <c r="Z825" s="293"/>
      <c r="AA825" s="294"/>
      <c r="AB825" s="33"/>
    </row>
    <row r="826" spans="1:28" ht="14.45" hidden="1" outlineLevel="1">
      <c r="A826" s="29" t="s">
        <v>3768</v>
      </c>
      <c r="B826" s="29" t="s">
        <v>6211</v>
      </c>
      <c r="C826" s="256">
        <f t="shared" si="7"/>
        <v>14.54</v>
      </c>
      <c r="D826" s="32">
        <v>25</v>
      </c>
      <c r="E826" s="34">
        <v>555159</v>
      </c>
      <c r="F826" s="35">
        <v>1</v>
      </c>
      <c r="G826" s="33">
        <f>IFERROR(VLOOKUP(E826,Materiaal!$A$2:$C$25052,3,FALSE)*F826,0)</f>
        <v>9.5399999999999991</v>
      </c>
      <c r="H826" s="34"/>
      <c r="I826" s="35"/>
      <c r="J826" s="33">
        <f>IFERROR(VLOOKUP(H826,Materiaal!$A$2:$C$25052,3,FALSE)*I826,0)</f>
        <v>0</v>
      </c>
      <c r="K826" s="34"/>
      <c r="L826" s="35"/>
      <c r="M826" s="33">
        <f>IFERROR(VLOOKUP(K826,Materiaal!$A$2:$C$25052,3,FALSE)*L826,0)</f>
        <v>0</v>
      </c>
      <c r="N826" s="34" t="s">
        <v>5335</v>
      </c>
      <c r="O826" s="35">
        <v>5</v>
      </c>
      <c r="P826" s="33">
        <f>IFERROR(VLOOKUP(N826,Materiaal!$A$2:$C$25052,3,FALSE)*O826,0)</f>
        <v>5</v>
      </c>
      <c r="Q826" s="34"/>
      <c r="R826" s="35"/>
      <c r="S826" s="33">
        <f>IFERROR(VLOOKUP(Q826,Materiaal!$A$2:$C$25052,3,FALSE)*R826,0)</f>
        <v>0</v>
      </c>
      <c r="T826" s="34"/>
      <c r="U826" s="35"/>
      <c r="V826" s="33">
        <f>IFERROR(VLOOKUP(T826,Materiaal!$A$2:$C$26556,3,FALSE)*U826,0)</f>
        <v>0</v>
      </c>
      <c r="W826" s="293"/>
      <c r="X826" s="294"/>
      <c r="Y826" s="33"/>
      <c r="Z826" s="293"/>
      <c r="AA826" s="294"/>
      <c r="AB826" s="33"/>
    </row>
    <row r="827" spans="1:28" ht="14.45" hidden="1" outlineLevel="1">
      <c r="A827" s="29" t="s">
        <v>6212</v>
      </c>
      <c r="B827" s="29" t="s">
        <v>6213</v>
      </c>
      <c r="C827" s="256">
        <f t="shared" si="7"/>
        <v>20.491999999999997</v>
      </c>
      <c r="D827" s="32">
        <v>25</v>
      </c>
      <c r="E827" s="34">
        <v>555159</v>
      </c>
      <c r="F827" s="35">
        <v>1</v>
      </c>
      <c r="G827" s="33">
        <f>IFERROR(VLOOKUP(E827,Materiaal!$A$2:$C$25052,3,FALSE)*F827,0)</f>
        <v>9.5399999999999991</v>
      </c>
      <c r="H827" s="34">
        <v>555129</v>
      </c>
      <c r="I827" s="35">
        <v>1</v>
      </c>
      <c r="J827" s="33">
        <f>IFERROR(VLOOKUP(H827,Materiaal!$A$2:$C$25052,3,FALSE)*I827,0)</f>
        <v>5.952</v>
      </c>
      <c r="K827" s="34"/>
      <c r="L827" s="35"/>
      <c r="M827" s="33">
        <f>IFERROR(VLOOKUP(K827,Materiaal!$A$2:$C$25052,3,FALSE)*L827,0)</f>
        <v>0</v>
      </c>
      <c r="N827" s="34" t="s">
        <v>5335</v>
      </c>
      <c r="O827" s="35">
        <v>5</v>
      </c>
      <c r="P827" s="33">
        <f>IFERROR(VLOOKUP(N827,Materiaal!$A$2:$C$25052,3,FALSE)*O827,0)</f>
        <v>5</v>
      </c>
      <c r="Q827" s="34"/>
      <c r="R827" s="35"/>
      <c r="S827" s="33">
        <f>IFERROR(VLOOKUP(Q827,Materiaal!$A$2:$C$25052,3,FALSE)*R827,0)</f>
        <v>0</v>
      </c>
      <c r="T827" s="34"/>
      <c r="U827" s="35"/>
      <c r="V827" s="33">
        <f>IFERROR(VLOOKUP(T827,Materiaal!$A$2:$C$26556,3,FALSE)*U827,0)</f>
        <v>0</v>
      </c>
      <c r="W827" s="293"/>
      <c r="X827" s="294"/>
      <c r="Y827" s="33"/>
      <c r="Z827" s="293"/>
      <c r="AA827" s="294"/>
      <c r="AB827" s="33"/>
    </row>
    <row r="828" spans="1:28" ht="14.45" hidden="1" outlineLevel="1">
      <c r="A828" s="29" t="s">
        <v>6214</v>
      </c>
      <c r="B828" s="29" t="s">
        <v>6215</v>
      </c>
      <c r="C828" s="256">
        <f t="shared" si="7"/>
        <v>20.420000000000002</v>
      </c>
      <c r="D828" s="32">
        <v>30</v>
      </c>
      <c r="E828" s="34">
        <v>555259</v>
      </c>
      <c r="F828" s="35">
        <v>1</v>
      </c>
      <c r="G828" s="33">
        <f>IFERROR(VLOOKUP(E828,Materiaal!$A$2:$C$25052,3,FALSE)*F828,0)</f>
        <v>15.42</v>
      </c>
      <c r="H828" s="53"/>
      <c r="I828" s="35"/>
      <c r="J828" s="33">
        <f>IFERROR(VLOOKUP(H828,Materiaal!$A$2:$C$25052,3,FALSE)*I828,0)</f>
        <v>0</v>
      </c>
      <c r="K828" s="34"/>
      <c r="L828" s="35"/>
      <c r="M828" s="33">
        <f>IFERROR(VLOOKUP(K828,Materiaal!$A$2:$C$25052,3,FALSE)*L828,0)</f>
        <v>0</v>
      </c>
      <c r="N828" s="34" t="s">
        <v>5335</v>
      </c>
      <c r="O828" s="35">
        <v>5</v>
      </c>
      <c r="P828" s="33">
        <f>IFERROR(VLOOKUP(N828,Materiaal!$A$2:$C$25052,3,FALSE)*O828,0)</f>
        <v>5</v>
      </c>
      <c r="Q828" s="34"/>
      <c r="R828" s="35"/>
      <c r="S828" s="33">
        <f>IFERROR(VLOOKUP(Q828,Materiaal!$A$2:$C$25052,3,FALSE)*R828,0)</f>
        <v>0</v>
      </c>
      <c r="T828" s="34"/>
      <c r="U828" s="35"/>
      <c r="V828" s="33">
        <f>IFERROR(VLOOKUP(T828,Materiaal!$A$2:$C$26556,3,FALSE)*U828,0)</f>
        <v>0</v>
      </c>
      <c r="W828" s="293"/>
      <c r="X828" s="294"/>
      <c r="Y828" s="33"/>
      <c r="Z828" s="293"/>
      <c r="AA828" s="294"/>
      <c r="AB828" s="33"/>
    </row>
    <row r="829" spans="1:28" ht="14.45" hidden="1" outlineLevel="1">
      <c r="A829" s="29" t="s">
        <v>6216</v>
      </c>
      <c r="B829" s="29" t="s">
        <v>6217</v>
      </c>
      <c r="C829" s="256">
        <f t="shared" si="7"/>
        <v>29.641999999999999</v>
      </c>
      <c r="D829" s="32">
        <v>30</v>
      </c>
      <c r="E829" s="34">
        <v>555259</v>
      </c>
      <c r="F829" s="35">
        <v>1</v>
      </c>
      <c r="G829" s="33">
        <f>IFERROR(VLOOKUP(E829,Materiaal!$A$2:$C$25052,3,FALSE)*F829,0)</f>
        <v>15.42</v>
      </c>
      <c r="H829" s="34">
        <v>555239</v>
      </c>
      <c r="I829" s="35">
        <v>1</v>
      </c>
      <c r="J829" s="33">
        <f>IFERROR(VLOOKUP(H829,Materiaal!$A$2:$C$25052,3,FALSE)*I829,0)</f>
        <v>9.2219999999999995</v>
      </c>
      <c r="K829" s="34"/>
      <c r="L829" s="35"/>
      <c r="M829" s="33">
        <f>IFERROR(VLOOKUP(K829,Materiaal!$A$2:$C$25052,3,FALSE)*L829,0)</f>
        <v>0</v>
      </c>
      <c r="N829" s="34" t="s">
        <v>5335</v>
      </c>
      <c r="O829" s="35">
        <v>5</v>
      </c>
      <c r="P829" s="33">
        <f>IFERROR(VLOOKUP(N829,Materiaal!$A$2:$C$25052,3,FALSE)*O829,0)</f>
        <v>5</v>
      </c>
      <c r="Q829" s="34"/>
      <c r="R829" s="35"/>
      <c r="S829" s="33">
        <f>IFERROR(VLOOKUP(Q829,Materiaal!$A$2:$C$25052,3,FALSE)*R829,0)</f>
        <v>0</v>
      </c>
      <c r="T829" s="34"/>
      <c r="U829" s="35"/>
      <c r="V829" s="33">
        <f>IFERROR(VLOOKUP(T829,Materiaal!$A$2:$C$26556,3,FALSE)*U829,0)</f>
        <v>0</v>
      </c>
      <c r="W829" s="293"/>
      <c r="X829" s="294"/>
      <c r="Y829" s="33"/>
      <c r="Z829" s="293"/>
      <c r="AA829" s="294"/>
      <c r="AB829" s="33"/>
    </row>
    <row r="830" spans="1:28" ht="14.45" hidden="1" outlineLevel="1">
      <c r="A830" s="29" t="s">
        <v>6218</v>
      </c>
      <c r="B830" s="29" t="s">
        <v>6219</v>
      </c>
      <c r="C830" s="256">
        <f t="shared" si="7"/>
        <v>70.590500000000006</v>
      </c>
      <c r="D830" s="32">
        <v>60</v>
      </c>
      <c r="E830" s="34">
        <v>555559</v>
      </c>
      <c r="F830" s="35">
        <v>1</v>
      </c>
      <c r="G830" s="33">
        <f>IFERROR(VLOOKUP(E830,Materiaal!$A$2:$C$25052,3,FALSE)*F830,0)</f>
        <v>65.590500000000006</v>
      </c>
      <c r="H830" s="53"/>
      <c r="I830" s="35"/>
      <c r="J830" s="33">
        <f>IFERROR(VLOOKUP(H830,Materiaal!$A$2:$C$25052,3,FALSE)*I830,0)</f>
        <v>0</v>
      </c>
      <c r="K830" s="34"/>
      <c r="L830" s="35"/>
      <c r="M830" s="33">
        <f>IFERROR(VLOOKUP(K830,Materiaal!$A$2:$C$25052,3,FALSE)*L830,0)</f>
        <v>0</v>
      </c>
      <c r="N830" s="34" t="s">
        <v>5335</v>
      </c>
      <c r="O830" s="35">
        <v>5</v>
      </c>
      <c r="P830" s="33">
        <f>IFERROR(VLOOKUP(N830,Materiaal!$A$2:$C$25052,3,FALSE)*O830,0)</f>
        <v>5</v>
      </c>
      <c r="Q830" s="34"/>
      <c r="R830" s="35"/>
      <c r="S830" s="33">
        <f>IFERROR(VLOOKUP(Q830,Materiaal!$A$2:$C$25052,3,FALSE)*R830,0)</f>
        <v>0</v>
      </c>
      <c r="T830" s="34"/>
      <c r="U830" s="35"/>
      <c r="V830" s="33">
        <f>IFERROR(VLOOKUP(T830,Materiaal!$A$2:$C$26556,3,FALSE)*U830,0)</f>
        <v>0</v>
      </c>
      <c r="W830" s="293"/>
      <c r="X830" s="294"/>
      <c r="Y830" s="33"/>
      <c r="Z830" s="293"/>
      <c r="AA830" s="294"/>
      <c r="AB830" s="33"/>
    </row>
    <row r="831" spans="1:28" ht="14.45" hidden="1" outlineLevel="1">
      <c r="A831" s="29" t="s">
        <v>6220</v>
      </c>
      <c r="B831" s="29" t="s">
        <v>6221</v>
      </c>
      <c r="C831" s="256">
        <f t="shared" si="7"/>
        <v>119.1994</v>
      </c>
      <c r="D831" s="32">
        <v>60</v>
      </c>
      <c r="E831" s="34">
        <v>555559</v>
      </c>
      <c r="F831" s="35">
        <v>1</v>
      </c>
      <c r="G831" s="33">
        <f>IFERROR(VLOOKUP(E831,Materiaal!$A$2:$C$25052,3,FALSE)*F831,0)</f>
        <v>65.590500000000006</v>
      </c>
      <c r="H831" s="34">
        <v>555529</v>
      </c>
      <c r="I831" s="35">
        <v>1</v>
      </c>
      <c r="J831" s="33">
        <f>IFERROR(VLOOKUP(H831,Materiaal!$A$2:$C$25052,3,FALSE)*I831,0)</f>
        <v>48.608899999999998</v>
      </c>
      <c r="K831" s="34"/>
      <c r="L831" s="35"/>
      <c r="M831" s="33">
        <f>IFERROR(VLOOKUP(K831,Materiaal!$A$2:$C$25052,3,FALSE)*L831,0)</f>
        <v>0</v>
      </c>
      <c r="N831" s="34" t="s">
        <v>5335</v>
      </c>
      <c r="O831" s="35">
        <v>5</v>
      </c>
      <c r="P831" s="33">
        <f>IFERROR(VLOOKUP(N831,Materiaal!$A$2:$C$25052,3,FALSE)*O831,0)</f>
        <v>5</v>
      </c>
      <c r="Q831" s="34"/>
      <c r="R831" s="35"/>
      <c r="S831" s="33">
        <f>IFERROR(VLOOKUP(Q831,Materiaal!$A$2:$C$25052,3,FALSE)*R831,0)</f>
        <v>0</v>
      </c>
      <c r="T831" s="34"/>
      <c r="U831" s="35"/>
      <c r="V831" s="33">
        <f>IFERROR(VLOOKUP(T831,Materiaal!$A$2:$C$26556,3,FALSE)*U831,0)</f>
        <v>0</v>
      </c>
      <c r="W831" s="293"/>
      <c r="X831" s="294"/>
      <c r="Y831" s="33"/>
      <c r="Z831" s="293"/>
      <c r="AA831" s="294"/>
      <c r="AB831" s="33"/>
    </row>
    <row r="832" spans="1:28" ht="14.45" hidden="1" outlineLevel="1">
      <c r="A832" s="29" t="s">
        <v>6222</v>
      </c>
      <c r="B832" s="29" t="s">
        <v>6223</v>
      </c>
      <c r="C832" s="256">
        <f t="shared" si="7"/>
        <v>13.682</v>
      </c>
      <c r="D832" s="32">
        <v>25</v>
      </c>
      <c r="E832" s="34">
        <v>555156</v>
      </c>
      <c r="F832" s="35">
        <v>1</v>
      </c>
      <c r="G832" s="33">
        <f>IFERROR(VLOOKUP(E832,Materiaal!$A$2:$C$25052,3,FALSE)*F832,0)</f>
        <v>8.6820000000000004</v>
      </c>
      <c r="H832" s="53"/>
      <c r="I832" s="35"/>
      <c r="J832" s="33">
        <f>IFERROR(VLOOKUP(H832,Materiaal!$A$2:$C$25052,3,FALSE)*I832,0)</f>
        <v>0</v>
      </c>
      <c r="K832" s="34"/>
      <c r="L832" s="35"/>
      <c r="M832" s="33">
        <f>IFERROR(VLOOKUP(K832,Materiaal!$A$2:$C$25052,3,FALSE)*L832,0)</f>
        <v>0</v>
      </c>
      <c r="N832" s="34" t="s">
        <v>5335</v>
      </c>
      <c r="O832" s="35">
        <v>5</v>
      </c>
      <c r="P832" s="33">
        <f>IFERROR(VLOOKUP(N832,Materiaal!$A$2:$C$25052,3,FALSE)*O832,0)</f>
        <v>5</v>
      </c>
      <c r="Q832" s="34"/>
      <c r="R832" s="35"/>
      <c r="S832" s="33">
        <f>IFERROR(VLOOKUP(Q832,Materiaal!$A$2:$C$25052,3,FALSE)*R832,0)</f>
        <v>0</v>
      </c>
      <c r="T832" s="34"/>
      <c r="U832" s="35"/>
      <c r="V832" s="33">
        <f>IFERROR(VLOOKUP(T832,Materiaal!$A$2:$C$26556,3,FALSE)*U832,0)</f>
        <v>0</v>
      </c>
      <c r="W832" s="293"/>
      <c r="X832" s="294"/>
      <c r="Y832" s="33"/>
      <c r="Z832" s="293"/>
      <c r="AA832" s="294"/>
      <c r="AB832" s="33"/>
    </row>
    <row r="833" spans="1:28" ht="14.45" hidden="1" outlineLevel="1">
      <c r="A833" s="29" t="s">
        <v>6224</v>
      </c>
      <c r="B833" s="29" t="s">
        <v>6225</v>
      </c>
      <c r="C833" s="256">
        <f t="shared" si="7"/>
        <v>19.091000000000001</v>
      </c>
      <c r="D833" s="32">
        <v>25</v>
      </c>
      <c r="E833" s="34">
        <v>555156</v>
      </c>
      <c r="F833" s="35">
        <v>1</v>
      </c>
      <c r="G833" s="33">
        <f>IFERROR(VLOOKUP(E833,Materiaal!$A$2:$C$25052,3,FALSE)*F833,0)</f>
        <v>8.6820000000000004</v>
      </c>
      <c r="H833" s="34">
        <v>555126</v>
      </c>
      <c r="I833" s="35">
        <v>1</v>
      </c>
      <c r="J833" s="33">
        <f>IFERROR(VLOOKUP(H833,Materiaal!$A$2:$C$25052,3,FALSE)*I833,0)</f>
        <v>5.4089999999999998</v>
      </c>
      <c r="K833" s="34"/>
      <c r="L833" s="35"/>
      <c r="M833" s="33">
        <f>IFERROR(VLOOKUP(K833,Materiaal!$A$2:$C$25052,3,FALSE)*L833,0)</f>
        <v>0</v>
      </c>
      <c r="N833" s="34" t="s">
        <v>5335</v>
      </c>
      <c r="O833" s="35">
        <v>5</v>
      </c>
      <c r="P833" s="33">
        <f>IFERROR(VLOOKUP(N833,Materiaal!$A$2:$C$25052,3,FALSE)*O833,0)</f>
        <v>5</v>
      </c>
      <c r="Q833" s="34"/>
      <c r="R833" s="35"/>
      <c r="S833" s="33">
        <f>IFERROR(VLOOKUP(Q833,Materiaal!$A$2:$C$25052,3,FALSE)*R833,0)</f>
        <v>0</v>
      </c>
      <c r="T833" s="34"/>
      <c r="U833" s="35"/>
      <c r="V833" s="33">
        <f>IFERROR(VLOOKUP(T833,Materiaal!$A$2:$C$26556,3,FALSE)*U833,0)</f>
        <v>0</v>
      </c>
      <c r="W833" s="293"/>
      <c r="X833" s="294"/>
      <c r="Y833" s="33"/>
      <c r="Z833" s="293"/>
      <c r="AA833" s="294"/>
      <c r="AB833" s="33"/>
    </row>
    <row r="834" spans="1:28" ht="14.45" hidden="1" outlineLevel="1">
      <c r="A834" s="29" t="s">
        <v>6226</v>
      </c>
      <c r="B834" s="29" t="s">
        <v>6227</v>
      </c>
      <c r="C834" s="256">
        <f t="shared" si="7"/>
        <v>19.021999999999998</v>
      </c>
      <c r="D834" s="32">
        <v>25</v>
      </c>
      <c r="E834" s="34">
        <v>555256</v>
      </c>
      <c r="F834" s="35">
        <v>1</v>
      </c>
      <c r="G834" s="33">
        <f>IFERROR(VLOOKUP(E834,Materiaal!$A$2:$C$25052,3,FALSE)*F834,0)</f>
        <v>14.022</v>
      </c>
      <c r="H834" s="53"/>
      <c r="I834" s="35"/>
      <c r="J834" s="33">
        <f>IFERROR(VLOOKUP(H834,Materiaal!$A$2:$C$25052,3,FALSE)*I834,0)</f>
        <v>0</v>
      </c>
      <c r="K834" s="34"/>
      <c r="L834" s="35"/>
      <c r="M834" s="33">
        <f>IFERROR(VLOOKUP(K834,Materiaal!$A$2:$C$25052,3,FALSE)*L834,0)</f>
        <v>0</v>
      </c>
      <c r="N834" s="34" t="s">
        <v>5335</v>
      </c>
      <c r="O834" s="35">
        <v>5</v>
      </c>
      <c r="P834" s="33">
        <f>IFERROR(VLOOKUP(N834,Materiaal!$A$2:$C$25052,3,FALSE)*O834,0)</f>
        <v>5</v>
      </c>
      <c r="Q834" s="34"/>
      <c r="R834" s="35"/>
      <c r="S834" s="33">
        <f>IFERROR(VLOOKUP(Q834,Materiaal!$A$2:$C$25052,3,FALSE)*R834,0)</f>
        <v>0</v>
      </c>
      <c r="T834" s="34"/>
      <c r="U834" s="35"/>
      <c r="V834" s="33">
        <f>IFERROR(VLOOKUP(T834,Materiaal!$A$2:$C$26556,3,FALSE)*U834,0)</f>
        <v>0</v>
      </c>
      <c r="W834" s="293"/>
      <c r="X834" s="294"/>
      <c r="Y834" s="33"/>
      <c r="Z834" s="293"/>
      <c r="AA834" s="294"/>
      <c r="AB834" s="33"/>
    </row>
    <row r="835" spans="1:28" ht="14.45" hidden="1" outlineLevel="1">
      <c r="A835" s="29" t="s">
        <v>6228</v>
      </c>
      <c r="B835" s="29" t="s">
        <v>6229</v>
      </c>
      <c r="C835" s="256">
        <f t="shared" si="7"/>
        <v>28.244</v>
      </c>
      <c r="D835" s="32">
        <v>25</v>
      </c>
      <c r="E835" s="34">
        <v>555256</v>
      </c>
      <c r="F835" s="35">
        <v>1</v>
      </c>
      <c r="G835" s="33">
        <f>IFERROR(VLOOKUP(E835,Materiaal!$A$2:$C$25052,3,FALSE)*F835,0)</f>
        <v>14.022</v>
      </c>
      <c r="H835" s="34">
        <v>555239</v>
      </c>
      <c r="I835" s="35">
        <v>1</v>
      </c>
      <c r="J835" s="33">
        <f>IFERROR(VLOOKUP(H835,Materiaal!$A$2:$C$25052,3,FALSE)*I835,0)</f>
        <v>9.2219999999999995</v>
      </c>
      <c r="K835" s="34"/>
      <c r="L835" s="35"/>
      <c r="M835" s="33">
        <f>IFERROR(VLOOKUP(K835,Materiaal!$A$2:$C$25052,3,FALSE)*L835,0)</f>
        <v>0</v>
      </c>
      <c r="N835" s="34" t="s">
        <v>5335</v>
      </c>
      <c r="O835" s="35">
        <v>5</v>
      </c>
      <c r="P835" s="33">
        <f>IFERROR(VLOOKUP(N835,Materiaal!$A$2:$C$25052,3,FALSE)*O835,0)</f>
        <v>5</v>
      </c>
      <c r="Q835" s="34"/>
      <c r="R835" s="35"/>
      <c r="S835" s="33">
        <f>IFERROR(VLOOKUP(Q835,Materiaal!$A$2:$C$25052,3,FALSE)*R835,0)</f>
        <v>0</v>
      </c>
      <c r="T835" s="34"/>
      <c r="U835" s="35"/>
      <c r="V835" s="33">
        <f>IFERROR(VLOOKUP(T835,Materiaal!$A$2:$C$26556,3,FALSE)*U835,0)</f>
        <v>0</v>
      </c>
      <c r="W835" s="293"/>
      <c r="X835" s="294"/>
      <c r="Y835" s="33"/>
      <c r="Z835" s="293"/>
      <c r="AA835" s="294"/>
      <c r="AB835" s="33"/>
    </row>
    <row r="836" spans="1:28" ht="14.45" hidden="1" outlineLevel="1">
      <c r="A836" s="29" t="s">
        <v>6230</v>
      </c>
      <c r="B836" s="29" t="s">
        <v>6231</v>
      </c>
      <c r="C836" s="256">
        <f t="shared" si="7"/>
        <v>19.7</v>
      </c>
      <c r="D836" s="32">
        <v>30</v>
      </c>
      <c r="E836" s="34">
        <v>555258</v>
      </c>
      <c r="F836" s="35">
        <v>1</v>
      </c>
      <c r="G836" s="33">
        <f>IFERROR(VLOOKUP(E836,Materiaal!$A$2:$C$25052,3,FALSE)*F836,0)</f>
        <v>14.7</v>
      </c>
      <c r="H836" s="53"/>
      <c r="I836" s="35"/>
      <c r="J836" s="33">
        <f>IFERROR(VLOOKUP(H836,Materiaal!$A$2:$C$25052,3,FALSE)*I836,0)</f>
        <v>0</v>
      </c>
      <c r="K836" s="34"/>
      <c r="L836" s="35"/>
      <c r="M836" s="33">
        <f>IFERROR(VLOOKUP(K836,Materiaal!$A$2:$C$25052,3,FALSE)*L836,0)</f>
        <v>0</v>
      </c>
      <c r="N836" s="34" t="s">
        <v>5335</v>
      </c>
      <c r="O836" s="35">
        <v>5</v>
      </c>
      <c r="P836" s="33">
        <f>IFERROR(VLOOKUP(N836,Materiaal!$A$2:$C$25052,3,FALSE)*O836,0)</f>
        <v>5</v>
      </c>
      <c r="Q836" s="34"/>
      <c r="R836" s="35"/>
      <c r="S836" s="33">
        <f>IFERROR(VLOOKUP(Q836,Materiaal!$A$2:$C$25052,3,FALSE)*R836,0)</f>
        <v>0</v>
      </c>
      <c r="T836" s="34"/>
      <c r="U836" s="35"/>
      <c r="V836" s="33">
        <f>IFERROR(VLOOKUP(T836,Materiaal!$A$2:$C$26556,3,FALSE)*U836,0)</f>
        <v>0</v>
      </c>
      <c r="W836" s="293"/>
      <c r="X836" s="294"/>
      <c r="Y836" s="33"/>
      <c r="Z836" s="293"/>
      <c r="AA836" s="294"/>
      <c r="AB836" s="33"/>
    </row>
    <row r="837" spans="1:28" ht="14.45" hidden="1" outlineLevel="1">
      <c r="A837" s="29" t="s">
        <v>6232</v>
      </c>
      <c r="B837" s="29" t="s">
        <v>6233</v>
      </c>
      <c r="C837" s="256">
        <f t="shared" si="7"/>
        <v>115.845</v>
      </c>
      <c r="D837" s="32">
        <v>30</v>
      </c>
      <c r="E837" s="34">
        <v>555558</v>
      </c>
      <c r="F837" s="35">
        <v>1</v>
      </c>
      <c r="G837" s="33">
        <f>IFERROR(VLOOKUP(E837,Materiaal!$A$2:$C$25052,3,FALSE)*F837,0)</f>
        <v>62.2361</v>
      </c>
      <c r="H837" s="34">
        <v>555529</v>
      </c>
      <c r="I837" s="35">
        <v>1</v>
      </c>
      <c r="J837" s="33">
        <f>IFERROR(VLOOKUP(H837,Materiaal!$A$2:$C$25052,3,FALSE)*I837,0)</f>
        <v>48.608899999999998</v>
      </c>
      <c r="K837" s="34"/>
      <c r="L837" s="35"/>
      <c r="M837" s="33">
        <f>IFERROR(VLOOKUP(K837,Materiaal!$A$2:$C$25052,3,FALSE)*L837,0)</f>
        <v>0</v>
      </c>
      <c r="N837" s="34" t="s">
        <v>5335</v>
      </c>
      <c r="O837" s="35">
        <v>5</v>
      </c>
      <c r="P837" s="33">
        <f>IFERROR(VLOOKUP(N837,Materiaal!$A$2:$C$25052,3,FALSE)*O837,0)</f>
        <v>5</v>
      </c>
      <c r="Q837" s="34"/>
      <c r="R837" s="35"/>
      <c r="S837" s="33">
        <f>IFERROR(VLOOKUP(Q837,Materiaal!$A$2:$C$25052,3,FALSE)*R837,0)</f>
        <v>0</v>
      </c>
      <c r="T837" s="34"/>
      <c r="U837" s="35"/>
      <c r="V837" s="33">
        <f>IFERROR(VLOOKUP(T837,Materiaal!$A$2:$C$26556,3,FALSE)*U837,0)</f>
        <v>0</v>
      </c>
      <c r="W837" s="293"/>
      <c r="X837" s="294"/>
      <c r="Y837" s="33"/>
      <c r="Z837" s="293"/>
      <c r="AA837" s="294"/>
      <c r="AB837" s="33"/>
    </row>
    <row r="838" spans="1:28" ht="14.45" hidden="1" outlineLevel="1">
      <c r="A838" s="29" t="s">
        <v>6234</v>
      </c>
      <c r="B838" s="29" t="s">
        <v>6235</v>
      </c>
      <c r="C838" s="256">
        <f t="shared" si="7"/>
        <v>32.903500000000001</v>
      </c>
      <c r="D838" s="32">
        <v>45</v>
      </c>
      <c r="E838" s="34">
        <v>555189</v>
      </c>
      <c r="F838" s="35">
        <v>1</v>
      </c>
      <c r="G838" s="33">
        <f>IFERROR(VLOOKUP(E838,Materiaal!$A$2:$C$25052,3,FALSE)*F838,0)</f>
        <v>12.036</v>
      </c>
      <c r="H838" s="53"/>
      <c r="I838" s="35"/>
      <c r="J838" s="33">
        <f>IFERROR(VLOOKUP(H838,Materiaal!$A$2:$C$25052,3,FALSE)*I838,0)</f>
        <v>0</v>
      </c>
      <c r="K838" s="34">
        <v>57722</v>
      </c>
      <c r="L838" s="35">
        <v>1</v>
      </c>
      <c r="M838" s="33">
        <f>IFERROR(VLOOKUP(K838,Materiaal!$A$2:$C$25052,3,FALSE)*L838,0)</f>
        <v>15.8675</v>
      </c>
      <c r="N838" s="34" t="s">
        <v>5335</v>
      </c>
      <c r="O838" s="35">
        <v>5</v>
      </c>
      <c r="P838" s="33">
        <f>IFERROR(VLOOKUP(N838,Materiaal!$A$2:$C$25052,3,FALSE)*O838,0)</f>
        <v>5</v>
      </c>
      <c r="Q838" s="34"/>
      <c r="R838" s="35"/>
      <c r="S838" s="33">
        <f>IFERROR(VLOOKUP(Q838,Materiaal!$A$2:$C$25052,3,FALSE)*R838,0)</f>
        <v>0</v>
      </c>
      <c r="T838" s="34"/>
      <c r="U838" s="35"/>
      <c r="V838" s="33">
        <f>IFERROR(VLOOKUP(T838,Materiaal!$A$2:$C$26556,3,FALSE)*U838,0)</f>
        <v>0</v>
      </c>
      <c r="W838" s="293"/>
      <c r="X838" s="294"/>
      <c r="Y838" s="33"/>
      <c r="Z838" s="293"/>
      <c r="AA838" s="294"/>
      <c r="AB838" s="33"/>
    </row>
    <row r="839" spans="1:28" ht="14.45" hidden="1" outlineLevel="1">
      <c r="A839" s="29" t="s">
        <v>6236</v>
      </c>
      <c r="B839" s="29" t="s">
        <v>6237</v>
      </c>
      <c r="C839" s="256">
        <f t="shared" si="7"/>
        <v>38.855499999999999</v>
      </c>
      <c r="D839" s="32">
        <v>45</v>
      </c>
      <c r="E839" s="34">
        <v>555189</v>
      </c>
      <c r="F839" s="35">
        <v>1</v>
      </c>
      <c r="G839" s="33">
        <f>IFERROR(VLOOKUP(E839,Materiaal!$A$2:$C$25052,3,FALSE)*F839,0)</f>
        <v>12.036</v>
      </c>
      <c r="H839" s="34">
        <v>555129</v>
      </c>
      <c r="I839" s="35">
        <v>1</v>
      </c>
      <c r="J839" s="33">
        <f>IFERROR(VLOOKUP(H839,Materiaal!$A$2:$C$25052,3,FALSE)*I839,0)</f>
        <v>5.952</v>
      </c>
      <c r="K839" s="34">
        <v>57722</v>
      </c>
      <c r="L839" s="35">
        <v>1</v>
      </c>
      <c r="M839" s="33">
        <f>IFERROR(VLOOKUP(K839,Materiaal!$A$2:$C$25052,3,FALSE)*L839,0)</f>
        <v>15.8675</v>
      </c>
      <c r="N839" s="34" t="s">
        <v>5335</v>
      </c>
      <c r="O839" s="35">
        <v>5</v>
      </c>
      <c r="P839" s="33">
        <f>IFERROR(VLOOKUP(N839,Materiaal!$A$2:$C$25052,3,FALSE)*O839,0)</f>
        <v>5</v>
      </c>
      <c r="Q839" s="34"/>
      <c r="R839" s="35"/>
      <c r="S839" s="33">
        <f>IFERROR(VLOOKUP(Q839,Materiaal!$A$2:$C$25052,3,FALSE)*R839,0)</f>
        <v>0</v>
      </c>
      <c r="T839" s="34"/>
      <c r="U839" s="35"/>
      <c r="V839" s="33">
        <f>IFERROR(VLOOKUP(T839,Materiaal!$A$2:$C$26556,3,FALSE)*U839,0)</f>
        <v>0</v>
      </c>
      <c r="W839" s="293"/>
      <c r="X839" s="294"/>
      <c r="Y839" s="33"/>
      <c r="Z839" s="293"/>
      <c r="AA839" s="294"/>
      <c r="AB839" s="33"/>
    </row>
    <row r="840" spans="1:28" ht="14.45" hidden="1" outlineLevel="1">
      <c r="A840" s="29" t="s">
        <v>6238</v>
      </c>
      <c r="B840" s="29" t="s">
        <v>6239</v>
      </c>
      <c r="C840" s="256">
        <f t="shared" si="7"/>
        <v>38.3095</v>
      </c>
      <c r="D840" s="32">
        <v>45</v>
      </c>
      <c r="E840" s="34">
        <v>555289</v>
      </c>
      <c r="F840" s="35">
        <v>1</v>
      </c>
      <c r="G840" s="33">
        <f>IFERROR(VLOOKUP(E840,Materiaal!$A$2:$C$25052,3,FALSE)*F840,0)</f>
        <v>17.442</v>
      </c>
      <c r="H840" s="53"/>
      <c r="I840" s="35"/>
      <c r="J840" s="33">
        <f>IFERROR(VLOOKUP(H840,Materiaal!$A$2:$C$25052,3,FALSE)*I840,0)</f>
        <v>0</v>
      </c>
      <c r="K840" s="34">
        <v>57722</v>
      </c>
      <c r="L840" s="35">
        <v>1</v>
      </c>
      <c r="M840" s="33">
        <f>IFERROR(VLOOKUP(K840,Materiaal!$A$2:$C$25052,3,FALSE)*L840,0)</f>
        <v>15.8675</v>
      </c>
      <c r="N840" s="34" t="s">
        <v>5335</v>
      </c>
      <c r="O840" s="35">
        <v>5</v>
      </c>
      <c r="P840" s="33">
        <f>IFERROR(VLOOKUP(N840,Materiaal!$A$2:$C$25052,3,FALSE)*O840,0)</f>
        <v>5</v>
      </c>
      <c r="Q840" s="34"/>
      <c r="R840" s="35"/>
      <c r="S840" s="33">
        <f>IFERROR(VLOOKUP(Q840,Materiaal!$A$2:$C$25052,3,FALSE)*R840,0)</f>
        <v>0</v>
      </c>
      <c r="T840" s="34"/>
      <c r="U840" s="35"/>
      <c r="V840" s="33">
        <f>IFERROR(VLOOKUP(T840,Materiaal!$A$2:$C$26556,3,FALSE)*U840,0)</f>
        <v>0</v>
      </c>
      <c r="W840" s="293"/>
      <c r="X840" s="294"/>
      <c r="Y840" s="33"/>
      <c r="Z840" s="293"/>
      <c r="AA840" s="294"/>
      <c r="AB840" s="33"/>
    </row>
    <row r="841" spans="1:28" ht="14.45" hidden="1" outlineLevel="1">
      <c r="A841" s="29" t="s">
        <v>6240</v>
      </c>
      <c r="B841" s="29" t="s">
        <v>6241</v>
      </c>
      <c r="C841" s="256">
        <f t="shared" si="7"/>
        <v>47.531500000000001</v>
      </c>
      <c r="D841" s="32">
        <v>45</v>
      </c>
      <c r="E841" s="34">
        <v>555289</v>
      </c>
      <c r="F841" s="35">
        <v>1</v>
      </c>
      <c r="G841" s="33">
        <f>IFERROR(VLOOKUP(E841,Materiaal!$A$2:$C$25052,3,FALSE)*F841,0)</f>
        <v>17.442</v>
      </c>
      <c r="H841" s="34">
        <v>555239</v>
      </c>
      <c r="I841" s="35">
        <v>1</v>
      </c>
      <c r="J841" s="33">
        <f>IFERROR(VLOOKUP(H841,Materiaal!$A$2:$C$25052,3,FALSE)*I841,0)</f>
        <v>9.2219999999999995</v>
      </c>
      <c r="K841" s="34">
        <v>57722</v>
      </c>
      <c r="L841" s="35">
        <v>1</v>
      </c>
      <c r="M841" s="33">
        <f>IFERROR(VLOOKUP(K841,Materiaal!$A$2:$C$25052,3,FALSE)*L841,0)</f>
        <v>15.8675</v>
      </c>
      <c r="N841" s="34" t="s">
        <v>5335</v>
      </c>
      <c r="O841" s="35">
        <v>5</v>
      </c>
      <c r="P841" s="33">
        <f>IFERROR(VLOOKUP(N841,Materiaal!$A$2:$C$25052,3,FALSE)*O841,0)</f>
        <v>5</v>
      </c>
      <c r="Q841" s="34"/>
      <c r="R841" s="35"/>
      <c r="S841" s="33">
        <f>IFERROR(VLOOKUP(Q841,Materiaal!$A$2:$C$25052,3,FALSE)*R841,0)</f>
        <v>0</v>
      </c>
      <c r="T841" s="34"/>
      <c r="U841" s="35"/>
      <c r="V841" s="33">
        <f>IFERROR(VLOOKUP(T841,Materiaal!$A$2:$C$26556,3,FALSE)*U841,0)</f>
        <v>0</v>
      </c>
      <c r="W841" s="293"/>
      <c r="X841" s="294"/>
      <c r="Y841" s="33"/>
      <c r="Z841" s="293"/>
      <c r="AA841" s="294"/>
      <c r="AB841" s="33"/>
    </row>
    <row r="842" spans="1:28" ht="14.45" hidden="1" outlineLevel="1">
      <c r="A842" s="29" t="s">
        <v>6242</v>
      </c>
      <c r="B842" s="29" t="s">
        <v>6243</v>
      </c>
      <c r="C842" s="256">
        <f t="shared" si="7"/>
        <v>31.799500000000002</v>
      </c>
      <c r="D842" s="32">
        <v>45</v>
      </c>
      <c r="E842" s="34">
        <v>555186</v>
      </c>
      <c r="F842" s="35">
        <v>1</v>
      </c>
      <c r="G842" s="33">
        <f>IFERROR(VLOOKUP(E842,Materiaal!$A$2:$C$25052,3,FALSE)*F842,0)</f>
        <v>10.932</v>
      </c>
      <c r="H842" s="53"/>
      <c r="I842" s="35"/>
      <c r="J842" s="33">
        <f>IFERROR(VLOOKUP(H842,Materiaal!$A$2:$C$25052,3,FALSE)*I842,0)</f>
        <v>0</v>
      </c>
      <c r="K842" s="34">
        <v>57722</v>
      </c>
      <c r="L842" s="35">
        <v>1</v>
      </c>
      <c r="M842" s="33">
        <f>IFERROR(VLOOKUP(K842,Materiaal!$A$2:$C$25052,3,FALSE)*L842,0)</f>
        <v>15.8675</v>
      </c>
      <c r="N842" s="34" t="s">
        <v>5335</v>
      </c>
      <c r="O842" s="35">
        <v>5</v>
      </c>
      <c r="P842" s="33">
        <f>IFERROR(VLOOKUP(N842,Materiaal!$A$2:$C$25052,3,FALSE)*O842,0)</f>
        <v>5</v>
      </c>
      <c r="Q842" s="34"/>
      <c r="R842" s="35"/>
      <c r="S842" s="33">
        <f>IFERROR(VLOOKUP(Q842,Materiaal!$A$2:$C$25052,3,FALSE)*R842,0)</f>
        <v>0</v>
      </c>
      <c r="T842" s="34"/>
      <c r="U842" s="35"/>
      <c r="V842" s="33">
        <f>IFERROR(VLOOKUP(T842,Materiaal!$A$2:$C$26556,3,FALSE)*U842,0)</f>
        <v>0</v>
      </c>
      <c r="W842" s="293"/>
      <c r="X842" s="294"/>
      <c r="Y842" s="33"/>
      <c r="Z842" s="293"/>
      <c r="AA842" s="294"/>
      <c r="AB842" s="33"/>
    </row>
    <row r="843" spans="1:28" ht="14.45" hidden="1" outlineLevel="1">
      <c r="A843" s="29" t="s">
        <v>6244</v>
      </c>
      <c r="B843" s="29" t="s">
        <v>6245</v>
      </c>
      <c r="C843" s="256">
        <f t="shared" si="7"/>
        <v>37.208500000000001</v>
      </c>
      <c r="D843" s="32">
        <v>45</v>
      </c>
      <c r="E843" s="34">
        <v>555186</v>
      </c>
      <c r="F843" s="35">
        <v>1</v>
      </c>
      <c r="G843" s="33">
        <f>IFERROR(VLOOKUP(E843,Materiaal!$A$2:$C$25052,3,FALSE)*F843,0)</f>
        <v>10.932</v>
      </c>
      <c r="H843" s="34">
        <v>555126</v>
      </c>
      <c r="I843" s="35">
        <v>1</v>
      </c>
      <c r="J843" s="33">
        <f>IFERROR(VLOOKUP(H843,Materiaal!$A$2:$C$25052,3,FALSE)*I843,0)</f>
        <v>5.4089999999999998</v>
      </c>
      <c r="K843" s="34">
        <v>57722</v>
      </c>
      <c r="L843" s="35">
        <v>1</v>
      </c>
      <c r="M843" s="33">
        <f>IFERROR(VLOOKUP(K843,Materiaal!$A$2:$C$25052,3,FALSE)*L843,0)</f>
        <v>15.8675</v>
      </c>
      <c r="N843" s="34" t="s">
        <v>5335</v>
      </c>
      <c r="O843" s="35">
        <v>5</v>
      </c>
      <c r="P843" s="33">
        <f>IFERROR(VLOOKUP(N843,Materiaal!$A$2:$C$25052,3,FALSE)*O843,0)</f>
        <v>5</v>
      </c>
      <c r="Q843" s="34"/>
      <c r="R843" s="35"/>
      <c r="S843" s="33">
        <f>IFERROR(VLOOKUP(Q843,Materiaal!$A$2:$C$25052,3,FALSE)*R843,0)</f>
        <v>0</v>
      </c>
      <c r="T843" s="34"/>
      <c r="U843" s="35"/>
      <c r="V843" s="33">
        <f>IFERROR(VLOOKUP(T843,Materiaal!$A$2:$C$26556,3,FALSE)*U843,0)</f>
        <v>0</v>
      </c>
      <c r="W843" s="293"/>
      <c r="X843" s="294"/>
      <c r="Y843" s="33"/>
      <c r="Z843" s="293"/>
      <c r="AA843" s="294"/>
      <c r="AB843" s="33"/>
    </row>
    <row r="844" spans="1:28" ht="14.45" hidden="1" outlineLevel="1">
      <c r="A844" s="29" t="s">
        <v>6246</v>
      </c>
      <c r="B844" s="29" t="s">
        <v>6247</v>
      </c>
      <c r="C844" s="256">
        <f t="shared" ref="C844:C907" si="8">SUM(G844,J844,M844,P844,S844,V844,Y844,AB844)</f>
        <v>36.731499999999997</v>
      </c>
      <c r="D844" s="32">
        <v>45</v>
      </c>
      <c r="E844" s="34">
        <v>555286</v>
      </c>
      <c r="F844" s="35">
        <v>1</v>
      </c>
      <c r="G844" s="33">
        <f>IFERROR(VLOOKUP(E844,Materiaal!$A$2:$C$25052,3,FALSE)*F844,0)</f>
        <v>15.864000000000001</v>
      </c>
      <c r="H844" s="53"/>
      <c r="I844" s="35"/>
      <c r="J844" s="33">
        <f>IFERROR(VLOOKUP(H844,Materiaal!$A$2:$C$25052,3,FALSE)*I844,0)</f>
        <v>0</v>
      </c>
      <c r="K844" s="34">
        <v>57722</v>
      </c>
      <c r="L844" s="35">
        <v>1</v>
      </c>
      <c r="M844" s="33">
        <f>IFERROR(VLOOKUP(K844,Materiaal!$A$2:$C$25052,3,FALSE)*L844,0)</f>
        <v>15.8675</v>
      </c>
      <c r="N844" s="34" t="s">
        <v>5335</v>
      </c>
      <c r="O844" s="35">
        <v>5</v>
      </c>
      <c r="P844" s="33">
        <f>IFERROR(VLOOKUP(N844,Materiaal!$A$2:$C$25052,3,FALSE)*O844,0)</f>
        <v>5</v>
      </c>
      <c r="Q844" s="34"/>
      <c r="R844" s="35"/>
      <c r="S844" s="33">
        <f>IFERROR(VLOOKUP(Q844,Materiaal!$A$2:$C$25052,3,FALSE)*R844,0)</f>
        <v>0</v>
      </c>
      <c r="T844" s="34"/>
      <c r="U844" s="35"/>
      <c r="V844" s="33">
        <f>IFERROR(VLOOKUP(T844,Materiaal!$A$2:$C$26556,3,FALSE)*U844,0)</f>
        <v>0</v>
      </c>
      <c r="W844" s="293"/>
      <c r="X844" s="294"/>
      <c r="Y844" s="33"/>
      <c r="Z844" s="293"/>
      <c r="AA844" s="294"/>
      <c r="AB844" s="33"/>
    </row>
    <row r="845" spans="1:28" ht="14.45" hidden="1" outlineLevel="1">
      <c r="A845" s="29" t="s">
        <v>6248</v>
      </c>
      <c r="B845" s="29" t="s">
        <v>6249</v>
      </c>
      <c r="C845" s="256">
        <f t="shared" si="8"/>
        <v>45.953499999999998</v>
      </c>
      <c r="D845" s="32">
        <v>45</v>
      </c>
      <c r="E845" s="34">
        <v>555286</v>
      </c>
      <c r="F845" s="35">
        <v>1</v>
      </c>
      <c r="G845" s="33">
        <f>IFERROR(VLOOKUP(E845,Materiaal!$A$2:$C$25052,3,FALSE)*F845,0)</f>
        <v>15.864000000000001</v>
      </c>
      <c r="H845" s="34">
        <v>555239</v>
      </c>
      <c r="I845" s="35">
        <v>1</v>
      </c>
      <c r="J845" s="33">
        <f>IFERROR(VLOOKUP(H845,Materiaal!$A$2:$C$25052,3,FALSE)*I845,0)</f>
        <v>9.2219999999999995</v>
      </c>
      <c r="K845" s="34">
        <v>57722</v>
      </c>
      <c r="L845" s="35">
        <v>1</v>
      </c>
      <c r="M845" s="33">
        <f>IFERROR(VLOOKUP(K845,Materiaal!$A$2:$C$25052,3,FALSE)*L845,0)</f>
        <v>15.8675</v>
      </c>
      <c r="N845" s="34" t="s">
        <v>5335</v>
      </c>
      <c r="O845" s="35">
        <v>5</v>
      </c>
      <c r="P845" s="33">
        <f>IFERROR(VLOOKUP(N845,Materiaal!$A$2:$C$25052,3,FALSE)*O845,0)</f>
        <v>5</v>
      </c>
      <c r="Q845" s="34"/>
      <c r="R845" s="35"/>
      <c r="S845" s="33">
        <f>IFERROR(VLOOKUP(Q845,Materiaal!$A$2:$C$25052,3,FALSE)*R845,0)</f>
        <v>0</v>
      </c>
      <c r="T845" s="34"/>
      <c r="U845" s="35"/>
      <c r="V845" s="33">
        <f>IFERROR(VLOOKUP(T845,Materiaal!$A$2:$C$26556,3,FALSE)*U845,0)</f>
        <v>0</v>
      </c>
      <c r="W845" s="293"/>
      <c r="X845" s="294"/>
      <c r="Y845" s="33"/>
      <c r="Z845" s="293"/>
      <c r="AA845" s="294"/>
      <c r="AB845" s="33"/>
    </row>
    <row r="846" spans="1:28" ht="14.45" hidden="1" outlineLevel="1">
      <c r="A846" s="29" t="s">
        <v>3775</v>
      </c>
      <c r="B846" s="29" t="s">
        <v>6250</v>
      </c>
      <c r="C846" s="256">
        <f t="shared" si="8"/>
        <v>70.159199999999998</v>
      </c>
      <c r="D846" s="32">
        <v>60</v>
      </c>
      <c r="E846" s="34">
        <v>555589</v>
      </c>
      <c r="F846" s="35">
        <v>1</v>
      </c>
      <c r="G846" s="33">
        <f>IFERROR(VLOOKUP(E846,Materiaal!$A$2:$C$25052,3,FALSE)*F846,0)</f>
        <v>49.291699999999999</v>
      </c>
      <c r="H846" s="53"/>
      <c r="I846" s="35"/>
      <c r="J846" s="33">
        <f>IFERROR(VLOOKUP(H846,Materiaal!$A$2:$C$25052,3,FALSE)*I846,0)</f>
        <v>0</v>
      </c>
      <c r="K846" s="34">
        <v>57722</v>
      </c>
      <c r="L846" s="35">
        <v>1</v>
      </c>
      <c r="M846" s="33">
        <f>IFERROR(VLOOKUP(K846,Materiaal!$A$2:$C$25052,3,FALSE)*L846,0)</f>
        <v>15.8675</v>
      </c>
      <c r="N846" s="34" t="s">
        <v>5335</v>
      </c>
      <c r="O846" s="35">
        <v>5</v>
      </c>
      <c r="P846" s="33">
        <f>IFERROR(VLOOKUP(N846,Materiaal!$A$2:$C$25052,3,FALSE)*O846,0)</f>
        <v>5</v>
      </c>
      <c r="Q846" s="34"/>
      <c r="R846" s="35"/>
      <c r="S846" s="33">
        <f>IFERROR(VLOOKUP(Q846,Materiaal!$A$2:$C$25052,3,FALSE)*R846,0)</f>
        <v>0</v>
      </c>
      <c r="T846" s="34"/>
      <c r="U846" s="35"/>
      <c r="V846" s="33">
        <f>IFERROR(VLOOKUP(T846,Materiaal!$A$2:$C$26556,3,FALSE)*U846,0)</f>
        <v>0</v>
      </c>
      <c r="W846" s="293"/>
      <c r="X846" s="294"/>
      <c r="Y846" s="33"/>
      <c r="Z846" s="293"/>
      <c r="AA846" s="294"/>
      <c r="AB846" s="33"/>
    </row>
    <row r="847" spans="1:28" ht="14.45" hidden="1" outlineLevel="1">
      <c r="A847" s="29" t="s">
        <v>6251</v>
      </c>
      <c r="B847" s="29" t="s">
        <v>6252</v>
      </c>
      <c r="C847" s="256">
        <f t="shared" si="8"/>
        <v>118.7681</v>
      </c>
      <c r="D847" s="32">
        <v>60</v>
      </c>
      <c r="E847" s="34">
        <v>555589</v>
      </c>
      <c r="F847" s="35">
        <v>1</v>
      </c>
      <c r="G847" s="33">
        <f>IFERROR(VLOOKUP(E847,Materiaal!$A$2:$C$25052,3,FALSE)*F847,0)</f>
        <v>49.291699999999999</v>
      </c>
      <c r="H847" s="34">
        <v>555529</v>
      </c>
      <c r="I847" s="35">
        <v>1</v>
      </c>
      <c r="J847" s="33">
        <f>IFERROR(VLOOKUP(H847,Materiaal!$A$2:$C$25052,3,FALSE)*I847,0)</f>
        <v>48.608899999999998</v>
      </c>
      <c r="K847" s="34">
        <v>57722</v>
      </c>
      <c r="L847" s="35">
        <v>1</v>
      </c>
      <c r="M847" s="33">
        <f>IFERROR(VLOOKUP(K847,Materiaal!$A$2:$C$25052,3,FALSE)*L847,0)</f>
        <v>15.8675</v>
      </c>
      <c r="N847" s="34" t="s">
        <v>5335</v>
      </c>
      <c r="O847" s="35">
        <v>5</v>
      </c>
      <c r="P847" s="33">
        <f>IFERROR(VLOOKUP(N847,Materiaal!$A$2:$C$25052,3,FALSE)*O847,0)</f>
        <v>5</v>
      </c>
      <c r="Q847" s="34"/>
      <c r="R847" s="35"/>
      <c r="S847" s="33">
        <f>IFERROR(VLOOKUP(Q847,Materiaal!$A$2:$C$25052,3,FALSE)*R847,0)</f>
        <v>0</v>
      </c>
      <c r="T847" s="34"/>
      <c r="U847" s="35"/>
      <c r="V847" s="33">
        <f>IFERROR(VLOOKUP(T847,Materiaal!$A$2:$C$26556,3,FALSE)*U847,0)</f>
        <v>0</v>
      </c>
      <c r="W847" s="293"/>
      <c r="X847" s="294"/>
      <c r="Y847" s="33"/>
      <c r="Z847" s="293"/>
      <c r="AA847" s="294"/>
      <c r="AB847" s="33"/>
    </row>
    <row r="848" spans="1:28" ht="14.45" hidden="1" outlineLevel="1">
      <c r="A848" s="29"/>
      <c r="B848" s="29"/>
      <c r="C848" s="256">
        <f t="shared" si="8"/>
        <v>0</v>
      </c>
      <c r="D848" s="32"/>
      <c r="E848" s="53"/>
      <c r="F848" s="35"/>
      <c r="G848" s="33">
        <f>IFERROR(VLOOKUP(E848,Materiaal!$A$2:$C$25052,3,FALSE)*F848,0)</f>
        <v>0</v>
      </c>
      <c r="H848" s="34"/>
      <c r="I848" s="35"/>
      <c r="J848" s="33">
        <f>IFERROR(VLOOKUP(H848,Materiaal!$A$2:$C$25052,3,FALSE)*I848,0)</f>
        <v>0</v>
      </c>
      <c r="K848" s="34"/>
      <c r="L848" s="35"/>
      <c r="M848" s="33">
        <f>IFERROR(VLOOKUP(K848,Materiaal!$A$2:$C$25052,3,FALSE)*L848,0)</f>
        <v>0</v>
      </c>
      <c r="N848" s="34"/>
      <c r="O848" s="35"/>
      <c r="P848" s="33">
        <f>IFERROR(VLOOKUP(N848,Materiaal!$A$2:$C$25052,3,FALSE)*O848,0)</f>
        <v>0</v>
      </c>
      <c r="Q848" s="34"/>
      <c r="R848" s="35"/>
      <c r="S848" s="33">
        <f>IFERROR(VLOOKUP(Q848,Materiaal!$A$2:$C$25052,3,FALSE)*R848,0)</f>
        <v>0</v>
      </c>
      <c r="T848" s="34"/>
      <c r="U848" s="35"/>
      <c r="V848" s="33">
        <f>IFERROR(VLOOKUP(T848,Materiaal!$A$2:$C$26556,3,FALSE)*U848,0)</f>
        <v>0</v>
      </c>
      <c r="W848" s="293"/>
      <c r="X848" s="294"/>
      <c r="Y848" s="33"/>
      <c r="Z848" s="293"/>
      <c r="AA848" s="294"/>
      <c r="AB848" s="33"/>
    </row>
    <row r="849" spans="1:28" ht="14.45" collapsed="1">
      <c r="A849" s="29"/>
      <c r="B849" s="29"/>
      <c r="C849" s="256">
        <f t="shared" si="8"/>
        <v>0</v>
      </c>
      <c r="D849" s="32"/>
      <c r="E849" s="53"/>
      <c r="F849" s="35"/>
      <c r="G849" s="33">
        <f>IFERROR(VLOOKUP(E849,Materiaal!$A$2:$C$25052,3,FALSE)*F849,0)</f>
        <v>0</v>
      </c>
      <c r="H849" s="34"/>
      <c r="I849" s="35"/>
      <c r="J849" s="33">
        <f>IFERROR(VLOOKUP(H849,Materiaal!$A$2:$C$25052,3,FALSE)*I849,0)</f>
        <v>0</v>
      </c>
      <c r="K849" s="34"/>
      <c r="L849" s="35"/>
      <c r="M849" s="33">
        <f>IFERROR(VLOOKUP(K849,Materiaal!$A$2:$C$25052,3,FALSE)*L849,0)</f>
        <v>0</v>
      </c>
      <c r="N849" s="34"/>
      <c r="O849" s="35"/>
      <c r="P849" s="33">
        <f>IFERROR(VLOOKUP(N849,Materiaal!$A$2:$C$25052,3,FALSE)*O849,0)</f>
        <v>0</v>
      </c>
      <c r="Q849" s="34"/>
      <c r="R849" s="35"/>
      <c r="S849" s="33">
        <f>IFERROR(VLOOKUP(Q849,Materiaal!$A$2:$C$25052,3,FALSE)*R849,0)</f>
        <v>0</v>
      </c>
      <c r="T849" s="34"/>
      <c r="U849" s="35"/>
      <c r="V849" s="33">
        <f>IFERROR(VLOOKUP(T849,Materiaal!$A$2:$C$26556,3,FALSE)*U849,0)</f>
        <v>0</v>
      </c>
      <c r="W849" s="293"/>
      <c r="X849" s="294"/>
      <c r="Y849" s="33"/>
      <c r="Z849" s="293"/>
      <c r="AA849" s="294"/>
      <c r="AB849" s="33"/>
    </row>
    <row r="850" spans="1:28" ht="14.45">
      <c r="A850" s="29"/>
      <c r="B850" s="30" t="s">
        <v>6253</v>
      </c>
      <c r="C850" s="256">
        <f t="shared" si="8"/>
        <v>0</v>
      </c>
      <c r="D850" s="32"/>
      <c r="E850" s="53"/>
      <c r="F850" s="35"/>
      <c r="G850" s="33">
        <f>IFERROR(VLOOKUP(E850,Materiaal!$A$2:$C$25052,3,FALSE)*F850,0)</f>
        <v>0</v>
      </c>
      <c r="H850" s="34"/>
      <c r="I850" s="35"/>
      <c r="J850" s="33">
        <f>IFERROR(VLOOKUP(H850,Materiaal!$A$2:$C$25052,3,FALSE)*I850,0)</f>
        <v>0</v>
      </c>
      <c r="K850" s="34"/>
      <c r="L850" s="35"/>
      <c r="M850" s="33">
        <f>IFERROR(VLOOKUP(K850,Materiaal!$A$2:$C$25052,3,FALSE)*L850,0)</f>
        <v>0</v>
      </c>
      <c r="N850" s="34"/>
      <c r="O850" s="35"/>
      <c r="P850" s="33">
        <f>IFERROR(VLOOKUP(N850,Materiaal!$A$2:$C$25052,3,FALSE)*O850,0)</f>
        <v>0</v>
      </c>
      <c r="Q850" s="34"/>
      <c r="R850" s="35"/>
      <c r="S850" s="33">
        <f>IFERROR(VLOOKUP(Q850,Materiaal!$A$2:$C$25052,3,FALSE)*R850,0)</f>
        <v>0</v>
      </c>
      <c r="T850" s="34"/>
      <c r="U850" s="35"/>
      <c r="V850" s="33">
        <f>IFERROR(VLOOKUP(T850,Materiaal!$A$2:$C$26556,3,FALSE)*U850,0)</f>
        <v>0</v>
      </c>
      <c r="W850" s="293"/>
      <c r="X850" s="294"/>
      <c r="Y850" s="33"/>
      <c r="Z850" s="293"/>
      <c r="AA850" s="294"/>
      <c r="AB850" s="33"/>
    </row>
    <row r="851" spans="1:28" ht="14.45" hidden="1" outlineLevel="1">
      <c r="A851" s="29" t="s">
        <v>6254</v>
      </c>
      <c r="B851" s="29" t="s">
        <v>6255</v>
      </c>
      <c r="C851" s="256">
        <f t="shared" si="8"/>
        <v>6.5</v>
      </c>
      <c r="D851" s="32">
        <v>15</v>
      </c>
      <c r="E851" s="54" t="s">
        <v>6256</v>
      </c>
      <c r="F851" s="35">
        <v>1</v>
      </c>
      <c r="G851" s="33">
        <v>5.5</v>
      </c>
      <c r="H851" s="34"/>
      <c r="I851" s="35"/>
      <c r="J851" s="33">
        <f>IFERROR(VLOOKUP(H851,Materiaal!$A$2:$C$25052,3,FALSE)*I851,0)</f>
        <v>0</v>
      </c>
      <c r="K851" s="34" t="s">
        <v>5335</v>
      </c>
      <c r="L851" s="35">
        <v>1</v>
      </c>
      <c r="M851" s="33">
        <f>IFERROR(VLOOKUP(K851,Materiaal!$A$2:$C$25052,3,FALSE)*L851,0)</f>
        <v>1</v>
      </c>
      <c r="N851" s="34"/>
      <c r="O851" s="35"/>
      <c r="P851" s="33">
        <f>IFERROR(VLOOKUP(N851,Materiaal!$A$2:$C$25052,3,FALSE)*O851,0)</f>
        <v>0</v>
      </c>
      <c r="Q851" s="34"/>
      <c r="R851" s="35"/>
      <c r="S851" s="33">
        <f>IFERROR(VLOOKUP(Q851,Materiaal!$A$2:$C$25052,3,FALSE)*R851,0)</f>
        <v>0</v>
      </c>
      <c r="T851" s="34"/>
      <c r="U851" s="35"/>
      <c r="V851" s="33">
        <f>IFERROR(VLOOKUP(T851,Materiaal!$A$2:$C$26556,3,FALSE)*U851,0)</f>
        <v>0</v>
      </c>
      <c r="W851" s="293"/>
      <c r="X851" s="294"/>
      <c r="Y851" s="33"/>
      <c r="Z851" s="293"/>
      <c r="AA851" s="294"/>
      <c r="AB851" s="33"/>
    </row>
    <row r="852" spans="1:28" ht="14.45" hidden="1" outlineLevel="1">
      <c r="A852" s="29" t="s">
        <v>6257</v>
      </c>
      <c r="B852" s="29" t="s">
        <v>6258</v>
      </c>
      <c r="C852" s="256">
        <f t="shared" si="8"/>
        <v>7</v>
      </c>
      <c r="D852" s="32">
        <v>15</v>
      </c>
      <c r="E852" s="54" t="s">
        <v>6259</v>
      </c>
      <c r="F852" s="35">
        <v>1</v>
      </c>
      <c r="G852" s="33">
        <v>6</v>
      </c>
      <c r="H852" s="34"/>
      <c r="I852" s="35"/>
      <c r="J852" s="33">
        <f>IFERROR(VLOOKUP(H852,Materiaal!$A$2:$C$25052,3,FALSE)*I852,0)</f>
        <v>0</v>
      </c>
      <c r="K852" s="34" t="s">
        <v>5335</v>
      </c>
      <c r="L852" s="35">
        <v>1</v>
      </c>
      <c r="M852" s="33">
        <f>IFERROR(VLOOKUP(K852,Materiaal!$A$2:$C$25052,3,FALSE)*L852,0)</f>
        <v>1</v>
      </c>
      <c r="N852" s="34"/>
      <c r="O852" s="35"/>
      <c r="P852" s="33">
        <f>IFERROR(VLOOKUP(N852,Materiaal!$A$2:$C$25052,3,FALSE)*O852,0)</f>
        <v>0</v>
      </c>
      <c r="Q852" s="34"/>
      <c r="R852" s="35"/>
      <c r="S852" s="33">
        <f>IFERROR(VLOOKUP(Q852,Materiaal!$A$2:$C$25052,3,FALSE)*R852,0)</f>
        <v>0</v>
      </c>
      <c r="T852" s="34"/>
      <c r="U852" s="35"/>
      <c r="V852" s="33">
        <f>IFERROR(VLOOKUP(T852,Materiaal!$A$2:$C$26556,3,FALSE)*U852,0)</f>
        <v>0</v>
      </c>
      <c r="W852" s="293"/>
      <c r="X852" s="294"/>
      <c r="Y852" s="33"/>
      <c r="Z852" s="293"/>
      <c r="AA852" s="294"/>
      <c r="AB852" s="33"/>
    </row>
    <row r="853" spans="1:28" ht="14.45" hidden="1" outlineLevel="1">
      <c r="A853" s="29" t="s">
        <v>6260</v>
      </c>
      <c r="B853" s="29" t="s">
        <v>6261</v>
      </c>
      <c r="C853" s="256">
        <f t="shared" si="8"/>
        <v>12.8</v>
      </c>
      <c r="D853" s="32">
        <v>15</v>
      </c>
      <c r="E853" s="514" t="s">
        <v>6262</v>
      </c>
      <c r="F853" s="35">
        <v>1</v>
      </c>
      <c r="G853" s="33">
        <v>10.8</v>
      </c>
      <c r="H853" s="34"/>
      <c r="I853" s="35"/>
      <c r="J853" s="33">
        <f>IFERROR(VLOOKUP(H853,Materiaal!$A$2:$C$25052,3,FALSE)*I853,0)</f>
        <v>0</v>
      </c>
      <c r="K853" s="34" t="s">
        <v>5335</v>
      </c>
      <c r="L853" s="35">
        <v>2</v>
      </c>
      <c r="M853" s="33">
        <f>IFERROR(VLOOKUP(K853,Materiaal!$A$2:$C$25052,3,FALSE)*L853,0)</f>
        <v>2</v>
      </c>
      <c r="N853" s="34"/>
      <c r="O853" s="35"/>
      <c r="P853" s="33">
        <f>IFERROR(VLOOKUP(N853,Materiaal!$A$2:$C$25052,3,FALSE)*O853,0)</f>
        <v>0</v>
      </c>
      <c r="Q853" s="34"/>
      <c r="R853" s="35"/>
      <c r="S853" s="33">
        <f>IFERROR(VLOOKUP(Q853,Materiaal!$A$2:$C$25052,3,FALSE)*R853,0)</f>
        <v>0</v>
      </c>
      <c r="T853" s="34"/>
      <c r="U853" s="35"/>
      <c r="V853" s="33">
        <f>IFERROR(VLOOKUP(T853,Materiaal!$A$2:$C$26556,3,FALSE)*U853,0)</f>
        <v>0</v>
      </c>
      <c r="W853" s="293"/>
      <c r="X853" s="294"/>
      <c r="Y853" s="33"/>
      <c r="Z853" s="293"/>
      <c r="AA853" s="294"/>
      <c r="AB853" s="33"/>
    </row>
    <row r="854" spans="1:28" ht="14.45" hidden="1" outlineLevel="1">
      <c r="A854" s="29" t="s">
        <v>6263</v>
      </c>
      <c r="B854" s="29" t="s">
        <v>6264</v>
      </c>
      <c r="C854" s="256">
        <f t="shared" si="8"/>
        <v>15</v>
      </c>
      <c r="D854" s="32">
        <v>15</v>
      </c>
      <c r="E854" s="514" t="s">
        <v>6265</v>
      </c>
      <c r="F854" s="35">
        <v>1</v>
      </c>
      <c r="G854" s="33">
        <v>13</v>
      </c>
      <c r="H854" s="34"/>
      <c r="I854" s="35"/>
      <c r="J854" s="33">
        <f>IFERROR(VLOOKUP(H854,Materiaal!$A$2:$C$25052,3,FALSE)*I854,0)</f>
        <v>0</v>
      </c>
      <c r="K854" s="34" t="s">
        <v>5335</v>
      </c>
      <c r="L854" s="35">
        <v>2</v>
      </c>
      <c r="M854" s="33">
        <f>IFERROR(VLOOKUP(K854,Materiaal!$A$2:$C$25052,3,FALSE)*L854,0)</f>
        <v>2</v>
      </c>
      <c r="N854" s="34"/>
      <c r="O854" s="35"/>
      <c r="P854" s="33">
        <f>IFERROR(VLOOKUP(N854,Materiaal!$A$2:$C$25052,3,FALSE)*O854,0)</f>
        <v>0</v>
      </c>
      <c r="Q854" s="34"/>
      <c r="R854" s="35"/>
      <c r="S854" s="33">
        <f>IFERROR(VLOOKUP(Q854,Materiaal!$A$2:$C$25052,3,FALSE)*R854,0)</f>
        <v>0</v>
      </c>
      <c r="T854" s="34"/>
      <c r="U854" s="35"/>
      <c r="V854" s="33">
        <f>IFERROR(VLOOKUP(T854,Materiaal!$A$2:$C$26556,3,FALSE)*U854,0)</f>
        <v>0</v>
      </c>
      <c r="W854" s="293"/>
      <c r="X854" s="294"/>
      <c r="Y854" s="33"/>
      <c r="Z854" s="293"/>
      <c r="AA854" s="294"/>
      <c r="AB854" s="33"/>
    </row>
    <row r="855" spans="1:28" ht="14.45" hidden="1" outlineLevel="1">
      <c r="A855" s="29" t="s">
        <v>6266</v>
      </c>
      <c r="B855" s="29" t="s">
        <v>6267</v>
      </c>
      <c r="C855" s="256">
        <f t="shared" si="8"/>
        <v>17.5</v>
      </c>
      <c r="D855" s="32">
        <v>15</v>
      </c>
      <c r="E855" s="514" t="s">
        <v>6268</v>
      </c>
      <c r="F855" s="35">
        <v>1</v>
      </c>
      <c r="G855" s="33">
        <v>14.5</v>
      </c>
      <c r="H855" s="34"/>
      <c r="I855" s="35"/>
      <c r="J855" s="33">
        <f>IFERROR(VLOOKUP(H855,Materiaal!$A$2:$C$25052,3,FALSE)*I855,0)</f>
        <v>0</v>
      </c>
      <c r="K855" s="34" t="s">
        <v>5335</v>
      </c>
      <c r="L855" s="35">
        <v>3</v>
      </c>
      <c r="M855" s="33">
        <f>IFERROR(VLOOKUP(K855,Materiaal!$A$2:$C$25052,3,FALSE)*L855,0)</f>
        <v>3</v>
      </c>
      <c r="N855" s="34"/>
      <c r="O855" s="35"/>
      <c r="P855" s="33">
        <f>IFERROR(VLOOKUP(N855,Materiaal!$A$2:$C$25052,3,FALSE)*O855,0)</f>
        <v>0</v>
      </c>
      <c r="Q855" s="34"/>
      <c r="R855" s="35"/>
      <c r="S855" s="33">
        <f>IFERROR(VLOOKUP(Q855,Materiaal!$A$2:$C$25052,3,FALSE)*R855,0)</f>
        <v>0</v>
      </c>
      <c r="T855" s="34"/>
      <c r="U855" s="35"/>
      <c r="V855" s="33">
        <f>IFERROR(VLOOKUP(T855,Materiaal!$A$2:$C$26556,3,FALSE)*U855,0)</f>
        <v>0</v>
      </c>
      <c r="W855" s="293"/>
      <c r="X855" s="294"/>
      <c r="Y855" s="33"/>
      <c r="Z855" s="293"/>
      <c r="AA855" s="294"/>
      <c r="AB855" s="33"/>
    </row>
    <row r="856" spans="1:28" ht="14.45" hidden="1" outlineLevel="1">
      <c r="A856" s="29" t="s">
        <v>6269</v>
      </c>
      <c r="B856" s="29" t="s">
        <v>6270</v>
      </c>
      <c r="C856" s="256">
        <f t="shared" si="8"/>
        <v>19</v>
      </c>
      <c r="D856" s="32">
        <v>15</v>
      </c>
      <c r="E856" s="514" t="s">
        <v>6271</v>
      </c>
      <c r="F856" s="35">
        <v>1</v>
      </c>
      <c r="G856" s="33">
        <v>16</v>
      </c>
      <c r="H856" s="34"/>
      <c r="I856" s="35"/>
      <c r="J856" s="33">
        <f>IFERROR(VLOOKUP(H856,Materiaal!$A$2:$C$25052,3,FALSE)*I856,0)</f>
        <v>0</v>
      </c>
      <c r="K856" s="34" t="s">
        <v>5335</v>
      </c>
      <c r="L856" s="35">
        <v>3</v>
      </c>
      <c r="M856" s="33">
        <f>IFERROR(VLOOKUP(K856,Materiaal!$A$2:$C$25052,3,FALSE)*L856,0)</f>
        <v>3</v>
      </c>
      <c r="N856" s="34"/>
      <c r="O856" s="35"/>
      <c r="P856" s="33">
        <f>IFERROR(VLOOKUP(N856,Materiaal!$A$2:$C$25052,3,FALSE)*O856,0)</f>
        <v>0</v>
      </c>
      <c r="Q856" s="34"/>
      <c r="R856" s="35"/>
      <c r="S856" s="33">
        <f>IFERROR(VLOOKUP(Q856,Materiaal!$A$2:$C$25052,3,FALSE)*R856,0)</f>
        <v>0</v>
      </c>
      <c r="T856" s="34"/>
      <c r="U856" s="35"/>
      <c r="V856" s="33">
        <f>IFERROR(VLOOKUP(T856,Materiaal!$A$2:$C$26556,3,FALSE)*U856,0)</f>
        <v>0</v>
      </c>
      <c r="W856" s="293"/>
      <c r="X856" s="294"/>
      <c r="Y856" s="33"/>
      <c r="Z856" s="293"/>
      <c r="AA856" s="294"/>
      <c r="AB856" s="33"/>
    </row>
    <row r="857" spans="1:28" ht="14.45" hidden="1" outlineLevel="1">
      <c r="A857" s="29" t="s">
        <v>6272</v>
      </c>
      <c r="B857" s="29" t="s">
        <v>6273</v>
      </c>
      <c r="C857" s="256">
        <f t="shared" si="8"/>
        <v>6.25</v>
      </c>
      <c r="D857" s="32">
        <v>15</v>
      </c>
      <c r="E857" s="514" t="s">
        <v>5576</v>
      </c>
      <c r="F857" s="35">
        <v>1</v>
      </c>
      <c r="G857" s="33">
        <f>IFERROR(VLOOKUP(E857,Materiaal!$A$2:$C$25052,3,FALSE)*F857,0)</f>
        <v>1.25</v>
      </c>
      <c r="H857" s="34" t="s">
        <v>5551</v>
      </c>
      <c r="I857" s="35">
        <v>1</v>
      </c>
      <c r="J857" s="33">
        <f>IFERROR(VLOOKUP(H857,Materiaal!$A$2:$C$25052,3,FALSE)*I857,0)</f>
        <v>4</v>
      </c>
      <c r="K857" s="34" t="s">
        <v>5335</v>
      </c>
      <c r="L857" s="35">
        <v>1</v>
      </c>
      <c r="M857" s="33">
        <f>IFERROR(VLOOKUP(K857,Materiaal!$A$2:$C$25052,3,FALSE)*L857,0)</f>
        <v>1</v>
      </c>
      <c r="N857" s="34"/>
      <c r="O857" s="35"/>
      <c r="P857" s="33">
        <f>IFERROR(VLOOKUP(N857,Materiaal!$A$2:$C$25052,3,FALSE)*O857,0)</f>
        <v>0</v>
      </c>
      <c r="Q857" s="34"/>
      <c r="R857" s="35"/>
      <c r="S857" s="33">
        <f>IFERROR(VLOOKUP(Q857,Materiaal!$A$2:$C$25052,3,FALSE)*R857,0)</f>
        <v>0</v>
      </c>
      <c r="T857" s="34"/>
      <c r="U857" s="35"/>
      <c r="V857" s="33">
        <f>IFERROR(VLOOKUP(T857,Materiaal!$A$2:$C$26556,3,FALSE)*U857,0)</f>
        <v>0</v>
      </c>
      <c r="W857" s="293"/>
      <c r="X857" s="294"/>
      <c r="Y857" s="33"/>
      <c r="Z857" s="293"/>
      <c r="AA857" s="294"/>
      <c r="AB857" s="33"/>
    </row>
    <row r="858" spans="1:28" ht="14.45" hidden="1" outlineLevel="1">
      <c r="A858" s="29" t="s">
        <v>6274</v>
      </c>
      <c r="B858" s="29" t="s">
        <v>6275</v>
      </c>
      <c r="C858" s="256">
        <f t="shared" si="8"/>
        <v>10.25</v>
      </c>
      <c r="D858" s="32">
        <v>20</v>
      </c>
      <c r="E858" s="514" t="s">
        <v>5576</v>
      </c>
      <c r="F858" s="35">
        <v>1</v>
      </c>
      <c r="G858" s="33">
        <f>IFERROR(VLOOKUP(E858,Materiaal!$A$2:$C$25052,3,FALSE)*F858,0)</f>
        <v>1.25</v>
      </c>
      <c r="H858" s="34" t="s">
        <v>5551</v>
      </c>
      <c r="I858" s="35">
        <v>2</v>
      </c>
      <c r="J858" s="33">
        <f>IFERROR(VLOOKUP(H858,Materiaal!$A$2:$C$25052,3,FALSE)*I858,0)</f>
        <v>8</v>
      </c>
      <c r="K858" s="34" t="s">
        <v>5335</v>
      </c>
      <c r="L858" s="35">
        <v>1</v>
      </c>
      <c r="M858" s="33">
        <f>IFERROR(VLOOKUP(K858,Materiaal!$A$2:$C$25052,3,FALSE)*L858,0)</f>
        <v>1</v>
      </c>
      <c r="N858" s="34"/>
      <c r="O858" s="35"/>
      <c r="P858" s="33">
        <f>IFERROR(VLOOKUP(N858,Materiaal!$A$2:$C$25052,3,FALSE)*O858,0)</f>
        <v>0</v>
      </c>
      <c r="Q858" s="34"/>
      <c r="R858" s="35"/>
      <c r="S858" s="33">
        <f>IFERROR(VLOOKUP(Q858,Materiaal!$A$2:$C$25052,3,FALSE)*R858,0)</f>
        <v>0</v>
      </c>
      <c r="T858" s="34"/>
      <c r="U858" s="35"/>
      <c r="V858" s="33">
        <f>IFERROR(VLOOKUP(T858,Materiaal!$A$2:$C$26556,3,FALSE)*U858,0)</f>
        <v>0</v>
      </c>
      <c r="W858" s="293"/>
      <c r="X858" s="294"/>
      <c r="Y858" s="33"/>
      <c r="Z858" s="293"/>
      <c r="AA858" s="294"/>
      <c r="AB858" s="33"/>
    </row>
    <row r="859" spans="1:28" ht="14.45" hidden="1" outlineLevel="1">
      <c r="A859" s="29" t="s">
        <v>6276</v>
      </c>
      <c r="B859" s="29" t="s">
        <v>6277</v>
      </c>
      <c r="C859" s="256">
        <f t="shared" si="8"/>
        <v>6.75</v>
      </c>
      <c r="D859" s="32">
        <v>15</v>
      </c>
      <c r="E859" s="514" t="s">
        <v>5576</v>
      </c>
      <c r="F859" s="35">
        <v>1</v>
      </c>
      <c r="G859" s="33">
        <f>IFERROR(VLOOKUP(E859,Materiaal!$A$2:$C$25052,3,FALSE)*F859,0)</f>
        <v>1.25</v>
      </c>
      <c r="H859" s="34" t="s">
        <v>5560</v>
      </c>
      <c r="I859" s="35">
        <v>1</v>
      </c>
      <c r="J859" s="33">
        <f>IFERROR(VLOOKUP(H859,Materiaal!$A$2:$C$25052,3,FALSE)*I859,0)</f>
        <v>4.5</v>
      </c>
      <c r="K859" s="34" t="s">
        <v>5335</v>
      </c>
      <c r="L859" s="35">
        <v>1</v>
      </c>
      <c r="M859" s="33">
        <f>IFERROR(VLOOKUP(K859,Materiaal!$A$2:$C$25052,3,FALSE)*L859,0)</f>
        <v>1</v>
      </c>
      <c r="N859" s="34"/>
      <c r="O859" s="35"/>
      <c r="P859" s="33">
        <f>IFERROR(VLOOKUP(N859,Materiaal!$A$2:$C$25052,3,FALSE)*O859,0)</f>
        <v>0</v>
      </c>
      <c r="Q859" s="34"/>
      <c r="R859" s="35"/>
      <c r="S859" s="33">
        <f>IFERROR(VLOOKUP(Q859,Materiaal!$A$2:$C$25052,3,FALSE)*R859,0)</f>
        <v>0</v>
      </c>
      <c r="T859" s="34"/>
      <c r="U859" s="35"/>
      <c r="V859" s="33">
        <f>IFERROR(VLOOKUP(T859,Materiaal!$A$2:$C$26556,3,FALSE)*U859,0)</f>
        <v>0</v>
      </c>
      <c r="W859" s="293"/>
      <c r="X859" s="294"/>
      <c r="Y859" s="33"/>
      <c r="Z859" s="293"/>
      <c r="AA859" s="294"/>
      <c r="AB859" s="33"/>
    </row>
    <row r="860" spans="1:28" ht="14.45" hidden="1" outlineLevel="1">
      <c r="A860" s="29" t="s">
        <v>6278</v>
      </c>
      <c r="B860" s="29" t="s">
        <v>6279</v>
      </c>
      <c r="C860" s="256">
        <f t="shared" si="8"/>
        <v>11.25</v>
      </c>
      <c r="D860" s="32">
        <v>20</v>
      </c>
      <c r="E860" s="514" t="s">
        <v>5576</v>
      </c>
      <c r="F860" s="35">
        <v>1</v>
      </c>
      <c r="G860" s="33">
        <f>IFERROR(VLOOKUP(E860,Materiaal!$A$2:$C$25052,3,FALSE)*F860,0)</f>
        <v>1.25</v>
      </c>
      <c r="H860" s="34" t="s">
        <v>5560</v>
      </c>
      <c r="I860" s="35">
        <v>2</v>
      </c>
      <c r="J860" s="33">
        <f>IFERROR(VLOOKUP(H860,Materiaal!$A$2:$C$25052,3,FALSE)*I860,0)</f>
        <v>9</v>
      </c>
      <c r="K860" s="34" t="s">
        <v>5335</v>
      </c>
      <c r="L860" s="35">
        <v>1</v>
      </c>
      <c r="M860" s="33">
        <f>IFERROR(VLOOKUP(K860,Materiaal!$A$2:$C$25052,3,FALSE)*L860,0)</f>
        <v>1</v>
      </c>
      <c r="N860" s="34"/>
      <c r="O860" s="35"/>
      <c r="P860" s="33">
        <f>IFERROR(VLOOKUP(N860,Materiaal!$A$2:$C$25052,3,FALSE)*O860,0)</f>
        <v>0</v>
      </c>
      <c r="Q860" s="34"/>
      <c r="R860" s="35"/>
      <c r="S860" s="33">
        <f>IFERROR(VLOOKUP(Q860,Materiaal!$A$2:$C$25052,3,FALSE)*R860,0)</f>
        <v>0</v>
      </c>
      <c r="T860" s="34"/>
      <c r="U860" s="35"/>
      <c r="V860" s="33">
        <f>IFERROR(VLOOKUP(T860,Materiaal!$A$2:$C$26556,3,FALSE)*U860,0)</f>
        <v>0</v>
      </c>
      <c r="W860" s="293"/>
      <c r="X860" s="294"/>
      <c r="Y860" s="33"/>
      <c r="Z860" s="293"/>
      <c r="AA860" s="294"/>
      <c r="AB860" s="33"/>
    </row>
    <row r="861" spans="1:28" ht="14.45" hidden="1" outlineLevel="1">
      <c r="A861" s="29" t="s">
        <v>6280</v>
      </c>
      <c r="B861" s="29" t="s">
        <v>6281</v>
      </c>
      <c r="C861" s="256">
        <f t="shared" si="8"/>
        <v>6.2880000000000003</v>
      </c>
      <c r="D861" s="32">
        <v>15</v>
      </c>
      <c r="E861" s="514" t="s">
        <v>5576</v>
      </c>
      <c r="F861" s="35">
        <v>1</v>
      </c>
      <c r="G861" s="33">
        <f>IFERROR(VLOOKUP(E861,Materiaal!$A$2:$C$25052,3,FALSE)*F861,0)</f>
        <v>1.25</v>
      </c>
      <c r="H861" s="34" t="s">
        <v>5565</v>
      </c>
      <c r="I861" s="35">
        <v>1</v>
      </c>
      <c r="J861" s="33">
        <f>IFERROR(VLOOKUP(H861,Materiaal!$A$2:$C$25052,3,FALSE)*I861,0)</f>
        <v>4.0380000000000003</v>
      </c>
      <c r="K861" s="34" t="s">
        <v>5335</v>
      </c>
      <c r="L861" s="35">
        <v>1</v>
      </c>
      <c r="M861" s="33">
        <f>IFERROR(VLOOKUP(K861,Materiaal!$A$2:$C$25052,3,FALSE)*L861,0)</f>
        <v>1</v>
      </c>
      <c r="N861" s="34"/>
      <c r="O861" s="35"/>
      <c r="P861" s="33">
        <f>IFERROR(VLOOKUP(N861,Materiaal!$A$2:$C$25052,3,FALSE)*O861,0)</f>
        <v>0</v>
      </c>
      <c r="Q861" s="34"/>
      <c r="R861" s="35"/>
      <c r="S861" s="33">
        <f>IFERROR(VLOOKUP(Q861,Materiaal!$A$2:$C$25052,3,FALSE)*R861,0)</f>
        <v>0</v>
      </c>
      <c r="T861" s="34"/>
      <c r="U861" s="35"/>
      <c r="V861" s="33">
        <f>IFERROR(VLOOKUP(T861,Materiaal!$A$2:$C$26556,3,FALSE)*U861,0)</f>
        <v>0</v>
      </c>
      <c r="W861" s="293"/>
      <c r="X861" s="294"/>
      <c r="Y861" s="33"/>
      <c r="Z861" s="293"/>
      <c r="AA861" s="294"/>
      <c r="AB861" s="33"/>
    </row>
    <row r="862" spans="1:28" ht="14.45" hidden="1" outlineLevel="1">
      <c r="A862" s="29" t="s">
        <v>6282</v>
      </c>
      <c r="B862" s="29" t="s">
        <v>6283</v>
      </c>
      <c r="C862" s="256">
        <f t="shared" si="8"/>
        <v>10.326000000000001</v>
      </c>
      <c r="D862" s="32">
        <v>20</v>
      </c>
      <c r="E862" s="514" t="s">
        <v>5576</v>
      </c>
      <c r="F862" s="35">
        <v>1</v>
      </c>
      <c r="G862" s="33">
        <f>IFERROR(VLOOKUP(E862,Materiaal!$A$2:$C$25052,3,FALSE)*F862,0)</f>
        <v>1.25</v>
      </c>
      <c r="H862" s="34" t="s">
        <v>5565</v>
      </c>
      <c r="I862" s="35">
        <v>2</v>
      </c>
      <c r="J862" s="33">
        <f>IFERROR(VLOOKUP(H862,Materiaal!$A$2:$C$25052,3,FALSE)*I862,0)</f>
        <v>8.0760000000000005</v>
      </c>
      <c r="K862" s="34" t="s">
        <v>5335</v>
      </c>
      <c r="L862" s="35">
        <v>1</v>
      </c>
      <c r="M862" s="33">
        <f>IFERROR(VLOOKUP(K862,Materiaal!$A$2:$C$25052,3,FALSE)*L862,0)</f>
        <v>1</v>
      </c>
      <c r="N862" s="34"/>
      <c r="O862" s="35"/>
      <c r="P862" s="33">
        <f>IFERROR(VLOOKUP(N862,Materiaal!$A$2:$C$25052,3,FALSE)*O862,0)</f>
        <v>0</v>
      </c>
      <c r="Q862" s="34"/>
      <c r="R862" s="35"/>
      <c r="S862" s="33">
        <f>IFERROR(VLOOKUP(Q862,Materiaal!$A$2:$C$25052,3,FALSE)*R862,0)</f>
        <v>0</v>
      </c>
      <c r="T862" s="34"/>
      <c r="U862" s="35"/>
      <c r="V862" s="33">
        <f>IFERROR(VLOOKUP(T862,Materiaal!$A$2:$C$26556,3,FALSE)*U862,0)</f>
        <v>0</v>
      </c>
      <c r="W862" s="293"/>
      <c r="X862" s="294"/>
      <c r="Y862" s="33"/>
      <c r="Z862" s="293"/>
      <c r="AA862" s="294"/>
      <c r="AB862" s="33"/>
    </row>
    <row r="863" spans="1:28" ht="14.45" collapsed="1">
      <c r="A863" s="29"/>
      <c r="B863" s="29"/>
      <c r="C863" s="256">
        <f t="shared" si="8"/>
        <v>0</v>
      </c>
      <c r="D863" s="32"/>
      <c r="E863" s="34"/>
      <c r="F863" s="35"/>
      <c r="G863" s="33">
        <f>IFERROR(VLOOKUP(E863,Materiaal!$A$2:$C$25052,3,FALSE)*F863,0)</f>
        <v>0</v>
      </c>
      <c r="H863" s="34"/>
      <c r="I863" s="35"/>
      <c r="J863" s="33">
        <f>IFERROR(VLOOKUP(H863,Materiaal!$A$2:$C$25052,3,FALSE)*I863,0)</f>
        <v>0</v>
      </c>
      <c r="K863" s="34"/>
      <c r="L863" s="35"/>
      <c r="M863" s="33">
        <f>IFERROR(VLOOKUP(K863,Materiaal!$A$2:$C$25052,3,FALSE)*L863,0)</f>
        <v>0</v>
      </c>
      <c r="N863" s="34"/>
      <c r="O863" s="35"/>
      <c r="P863" s="33">
        <f>IFERROR(VLOOKUP(N863,Materiaal!$A$2:$C$25052,3,FALSE)*O863,0)</f>
        <v>0</v>
      </c>
      <c r="Q863" s="34"/>
      <c r="R863" s="35"/>
      <c r="S863" s="33">
        <f>IFERROR(VLOOKUP(Q863,Materiaal!$A$2:$C$25052,3,FALSE)*R863,0)</f>
        <v>0</v>
      </c>
      <c r="T863" s="34"/>
      <c r="U863" s="35"/>
      <c r="V863" s="33">
        <f>IFERROR(VLOOKUP(T863,Materiaal!$A$2:$C$26556,3,FALSE)*U863,0)</f>
        <v>0</v>
      </c>
      <c r="W863" s="293"/>
      <c r="X863" s="294"/>
      <c r="Y863" s="33"/>
      <c r="Z863" s="293"/>
      <c r="AA863" s="294"/>
      <c r="AB863" s="33"/>
    </row>
    <row r="864" spans="1:28" ht="14.45">
      <c r="A864" s="29"/>
      <c r="B864" s="30" t="s">
        <v>6284</v>
      </c>
      <c r="C864" s="256">
        <f t="shared" si="8"/>
        <v>0</v>
      </c>
      <c r="D864" s="32"/>
      <c r="E864" s="34"/>
      <c r="F864" s="35"/>
      <c r="G864" s="33">
        <f>IFERROR(VLOOKUP(E864,Materiaal!$A$2:$C$25052,3,FALSE)*F864,0)</f>
        <v>0</v>
      </c>
      <c r="H864" s="34"/>
      <c r="I864" s="35"/>
      <c r="J864" s="33">
        <f>IFERROR(VLOOKUP(H864,Materiaal!$A$2:$C$25052,3,FALSE)*I864,0)</f>
        <v>0</v>
      </c>
      <c r="K864" s="34"/>
      <c r="L864" s="35"/>
      <c r="M864" s="33">
        <f>IFERROR(VLOOKUP(K864,Materiaal!$A$2:$C$25052,3,FALSE)*L864,0)</f>
        <v>0</v>
      </c>
      <c r="N864" s="34"/>
      <c r="O864" s="35"/>
      <c r="P864" s="33">
        <f>IFERROR(VLOOKUP(N864,Materiaal!$A$2:$C$25052,3,FALSE)*O864,0)</f>
        <v>0</v>
      </c>
      <c r="Q864" s="34"/>
      <c r="R864" s="35"/>
      <c r="S864" s="33">
        <f>IFERROR(VLOOKUP(Q864,Materiaal!$A$2:$C$25052,3,FALSE)*R864,0)</f>
        <v>0</v>
      </c>
      <c r="T864" s="34"/>
      <c r="U864" s="35"/>
      <c r="V864" s="33">
        <f>IFERROR(VLOOKUP(T864,Materiaal!$A$2:$C$26556,3,FALSE)*U864,0)</f>
        <v>0</v>
      </c>
      <c r="W864" s="293"/>
      <c r="X864" s="294"/>
      <c r="Y864" s="33"/>
      <c r="Z864" s="293"/>
      <c r="AA864" s="294"/>
      <c r="AB864" s="33"/>
    </row>
    <row r="865" spans="1:28" ht="14.45" hidden="1" outlineLevel="1">
      <c r="A865" s="29" t="s">
        <v>6285</v>
      </c>
      <c r="B865" s="29" t="s">
        <v>6286</v>
      </c>
      <c r="C865" s="256">
        <f t="shared" si="8"/>
        <v>0</v>
      </c>
      <c r="D865" s="32">
        <v>6</v>
      </c>
      <c r="E865" s="34"/>
      <c r="F865" s="35"/>
      <c r="G865" s="33">
        <f>IFERROR(VLOOKUP(E865,Materiaal!$A$2:$C$25052,3,FALSE)*F865,0)</f>
        <v>0</v>
      </c>
      <c r="H865" s="34"/>
      <c r="I865" s="35"/>
      <c r="J865" s="33">
        <f>IFERROR(VLOOKUP(H865,Materiaal!$A$2:$C$25052,3,FALSE)*I865,0)</f>
        <v>0</v>
      </c>
      <c r="K865" s="34"/>
      <c r="L865" s="35"/>
      <c r="M865" s="33">
        <f>IFERROR(VLOOKUP(K865,Materiaal!$A$2:$C$25052,3,FALSE)*L865,0)</f>
        <v>0</v>
      </c>
      <c r="N865" s="34"/>
      <c r="O865" s="35"/>
      <c r="P865" s="33">
        <f>IFERROR(VLOOKUP(N865,Materiaal!$A$2:$C$25052,3,FALSE)*O865,0)</f>
        <v>0</v>
      </c>
      <c r="Q865" s="34"/>
      <c r="R865" s="35"/>
      <c r="S865" s="33">
        <f>IFERROR(VLOOKUP(Q865,Materiaal!$A$2:$C$25052,3,FALSE)*R865,0)</f>
        <v>0</v>
      </c>
      <c r="T865" s="34"/>
      <c r="U865" s="35"/>
      <c r="V865" s="33">
        <f>IFERROR(VLOOKUP(T865,Materiaal!$A$2:$C$26556,3,FALSE)*U865,0)</f>
        <v>0</v>
      </c>
      <c r="W865" s="293"/>
      <c r="X865" s="294"/>
      <c r="Y865" s="33"/>
      <c r="Z865" s="293"/>
      <c r="AA865" s="294"/>
      <c r="AB865" s="33"/>
    </row>
    <row r="866" spans="1:28" ht="14.45" hidden="1" outlineLevel="1">
      <c r="A866" s="29" t="s">
        <v>6287</v>
      </c>
      <c r="B866" s="29" t="s">
        <v>6288</v>
      </c>
      <c r="C866" s="256">
        <f t="shared" si="8"/>
        <v>0</v>
      </c>
      <c r="D866" s="32">
        <v>10</v>
      </c>
      <c r="E866" s="34"/>
      <c r="F866" s="35"/>
      <c r="G866" s="33">
        <f>IFERROR(VLOOKUP(E866,Materiaal!$A$2:$C$25052,3,FALSE)*F866,0)</f>
        <v>0</v>
      </c>
      <c r="H866" s="34"/>
      <c r="I866" s="35"/>
      <c r="J866" s="33">
        <f>IFERROR(VLOOKUP(H866,Materiaal!$A$2:$C$25052,3,FALSE)*I866,0)</f>
        <v>0</v>
      </c>
      <c r="K866" s="34"/>
      <c r="L866" s="35"/>
      <c r="M866" s="33">
        <f>IFERROR(VLOOKUP(K866,Materiaal!$A$2:$C$25052,3,FALSE)*L866,0)</f>
        <v>0</v>
      </c>
      <c r="N866" s="34"/>
      <c r="O866" s="35"/>
      <c r="P866" s="33">
        <f>IFERROR(VLOOKUP(N866,Materiaal!$A$2:$C$25052,3,FALSE)*O866,0)</f>
        <v>0</v>
      </c>
      <c r="Q866" s="34"/>
      <c r="R866" s="35"/>
      <c r="S866" s="33">
        <f>IFERROR(VLOOKUP(Q866,Materiaal!$A$2:$C$25052,3,FALSE)*R866,0)</f>
        <v>0</v>
      </c>
      <c r="T866" s="34"/>
      <c r="U866" s="35"/>
      <c r="V866" s="33">
        <f>IFERROR(VLOOKUP(T866,Materiaal!$A$2:$C$26556,3,FALSE)*U866,0)</f>
        <v>0</v>
      </c>
      <c r="W866" s="293"/>
      <c r="X866" s="294"/>
      <c r="Y866" s="33"/>
      <c r="Z866" s="293"/>
      <c r="AA866" s="294"/>
      <c r="AB866" s="33"/>
    </row>
    <row r="867" spans="1:28" ht="14.45" hidden="1" outlineLevel="1">
      <c r="A867" s="29" t="s">
        <v>6289</v>
      </c>
      <c r="B867" s="29" t="s">
        <v>6290</v>
      </c>
      <c r="C867" s="256">
        <f t="shared" si="8"/>
        <v>0</v>
      </c>
      <c r="D867" s="32">
        <v>15</v>
      </c>
      <c r="E867" s="34"/>
      <c r="F867" s="35"/>
      <c r="G867" s="33">
        <f>IFERROR(VLOOKUP(E867,Materiaal!$A$2:$C$25052,3,FALSE)*F867,0)</f>
        <v>0</v>
      </c>
      <c r="H867" s="34"/>
      <c r="I867" s="35"/>
      <c r="J867" s="33">
        <f>IFERROR(VLOOKUP(H867,Materiaal!$A$2:$C$25052,3,FALSE)*I867,0)</f>
        <v>0</v>
      </c>
      <c r="K867" s="34"/>
      <c r="L867" s="35"/>
      <c r="M867" s="33">
        <f>IFERROR(VLOOKUP(K867,Materiaal!$A$2:$C$25052,3,FALSE)*L867,0)</f>
        <v>0</v>
      </c>
      <c r="N867" s="34"/>
      <c r="O867" s="35"/>
      <c r="P867" s="33">
        <f>IFERROR(VLOOKUP(N867,Materiaal!$A$2:$C$25052,3,FALSE)*O867,0)</f>
        <v>0</v>
      </c>
      <c r="Q867" s="34"/>
      <c r="R867" s="35"/>
      <c r="S867" s="33">
        <f>IFERROR(VLOOKUP(Q867,Materiaal!$A$2:$C$25052,3,FALSE)*R867,0)</f>
        <v>0</v>
      </c>
      <c r="T867" s="34"/>
      <c r="U867" s="35"/>
      <c r="V867" s="33">
        <f>IFERROR(VLOOKUP(T867,Materiaal!$A$2:$C$26556,3,FALSE)*U867,0)</f>
        <v>0</v>
      </c>
      <c r="W867" s="293"/>
      <c r="X867" s="294"/>
      <c r="Y867" s="33"/>
      <c r="Z867" s="293"/>
      <c r="AA867" s="294"/>
      <c r="AB867" s="33"/>
    </row>
    <row r="868" spans="1:28" ht="14.45" hidden="1" outlineLevel="1">
      <c r="A868" s="29" t="s">
        <v>6291</v>
      </c>
      <c r="B868" s="29" t="s">
        <v>6292</v>
      </c>
      <c r="C868" s="256">
        <f t="shared" si="8"/>
        <v>0</v>
      </c>
      <c r="D868" s="32">
        <v>3</v>
      </c>
      <c r="E868" s="34"/>
      <c r="F868" s="35"/>
      <c r="G868" s="33">
        <f>IFERROR(VLOOKUP(E868,Materiaal!$A$2:$C$25052,3,FALSE)*F868,0)</f>
        <v>0</v>
      </c>
      <c r="H868" s="34"/>
      <c r="I868" s="35"/>
      <c r="J868" s="33">
        <f>IFERROR(VLOOKUP(H868,Materiaal!$A$2:$C$25052,3,FALSE)*I868,0)</f>
        <v>0</v>
      </c>
      <c r="K868" s="34"/>
      <c r="L868" s="35"/>
      <c r="M868" s="33">
        <f>IFERROR(VLOOKUP(K868,Materiaal!$A$2:$C$25052,3,FALSE)*L868,0)</f>
        <v>0</v>
      </c>
      <c r="N868" s="34"/>
      <c r="O868" s="35"/>
      <c r="P868" s="33">
        <f>IFERROR(VLOOKUP(N868,Materiaal!$A$2:$C$25052,3,FALSE)*O868,0)</f>
        <v>0</v>
      </c>
      <c r="Q868" s="34"/>
      <c r="R868" s="35"/>
      <c r="S868" s="33">
        <f>IFERROR(VLOOKUP(Q868,Materiaal!$A$2:$C$25052,3,FALSE)*R868,0)</f>
        <v>0</v>
      </c>
      <c r="T868" s="34"/>
      <c r="U868" s="35"/>
      <c r="V868" s="33">
        <f>IFERROR(VLOOKUP(T868,Materiaal!$A$2:$C$26556,3,FALSE)*U868,0)</f>
        <v>0</v>
      </c>
      <c r="W868" s="293"/>
      <c r="X868" s="294"/>
      <c r="Y868" s="33"/>
      <c r="Z868" s="293"/>
      <c r="AA868" s="294"/>
      <c r="AB868" s="33"/>
    </row>
    <row r="869" spans="1:28" ht="14.45" hidden="1" outlineLevel="1">
      <c r="A869" s="29" t="s">
        <v>6293</v>
      </c>
      <c r="B869" s="29" t="s">
        <v>6294</v>
      </c>
      <c r="C869" s="256">
        <f t="shared" si="8"/>
        <v>3.4842499999999998</v>
      </c>
      <c r="D869" s="32">
        <v>6</v>
      </c>
      <c r="E869" s="34">
        <v>649319</v>
      </c>
      <c r="F869" s="35">
        <v>0.5</v>
      </c>
      <c r="G869" s="33">
        <f>IFERROR(VLOOKUP(E869,Materiaal!$A$2:$C$25052,3,FALSE)*F869,0)</f>
        <v>3.4842499999999998</v>
      </c>
      <c r="H869" s="34"/>
      <c r="I869" s="35"/>
      <c r="J869" s="33">
        <f>IFERROR(VLOOKUP(H869,Materiaal!$A$2:$C$25052,3,FALSE)*I869,0)</f>
        <v>0</v>
      </c>
      <c r="K869" s="34"/>
      <c r="L869" s="35"/>
      <c r="M869" s="33">
        <f>IFERROR(VLOOKUP(K869,Materiaal!$A$2:$C$25052,3,FALSE)*L869,0)</f>
        <v>0</v>
      </c>
      <c r="N869" s="34"/>
      <c r="O869" s="35"/>
      <c r="P869" s="33">
        <f>IFERROR(VLOOKUP(N869,Materiaal!$A$2:$C$25052,3,FALSE)*O869,0)</f>
        <v>0</v>
      </c>
      <c r="Q869" s="34"/>
      <c r="R869" s="35"/>
      <c r="S869" s="33">
        <f>IFERROR(VLOOKUP(Q869,Materiaal!$A$2:$C$25052,3,FALSE)*R869,0)</f>
        <v>0</v>
      </c>
      <c r="T869" s="34"/>
      <c r="U869" s="35"/>
      <c r="V869" s="33">
        <f>IFERROR(VLOOKUP(T869,Materiaal!$A$2:$C$26556,3,FALSE)*U869,0)</f>
        <v>0</v>
      </c>
      <c r="W869" s="293"/>
      <c r="X869" s="294"/>
      <c r="Y869" s="33"/>
      <c r="Z869" s="293"/>
      <c r="AA869" s="294"/>
      <c r="AB869" s="33"/>
    </row>
    <row r="870" spans="1:28" ht="14.45" hidden="1" outlineLevel="1">
      <c r="A870" s="29" t="s">
        <v>6295</v>
      </c>
      <c r="B870" s="29" t="s">
        <v>6296</v>
      </c>
      <c r="C870" s="256">
        <f t="shared" si="8"/>
        <v>11.949</v>
      </c>
      <c r="D870" s="32">
        <v>10</v>
      </c>
      <c r="E870" s="34">
        <v>75602</v>
      </c>
      <c r="F870" s="35">
        <v>0.5</v>
      </c>
      <c r="G870" s="33">
        <f>IFERROR(VLOOKUP(E870,Materiaal!$A$2:$C$25052,3,FALSE)*F870,0)</f>
        <v>11.949</v>
      </c>
      <c r="H870" s="34"/>
      <c r="I870" s="35"/>
      <c r="J870" s="33">
        <f>IFERROR(VLOOKUP(H870,Materiaal!$A$2:$C$25052,3,FALSE)*I870,0)</f>
        <v>0</v>
      </c>
      <c r="K870" s="34"/>
      <c r="L870" s="35"/>
      <c r="M870" s="33">
        <f>IFERROR(VLOOKUP(K870,Materiaal!$A$2:$C$25052,3,FALSE)*L870,0)</f>
        <v>0</v>
      </c>
      <c r="N870" s="34"/>
      <c r="O870" s="35"/>
      <c r="P870" s="33">
        <f>IFERROR(VLOOKUP(N870,Materiaal!$A$2:$C$25052,3,FALSE)*O870,0)</f>
        <v>0</v>
      </c>
      <c r="Q870" s="34"/>
      <c r="R870" s="35"/>
      <c r="S870" s="33">
        <f>IFERROR(VLOOKUP(Q870,Materiaal!$A$2:$C$25052,3,FALSE)*R870,0)</f>
        <v>0</v>
      </c>
      <c r="T870" s="34"/>
      <c r="U870" s="35"/>
      <c r="V870" s="33">
        <f>IFERROR(VLOOKUP(T870,Materiaal!$A$2:$C$26556,3,FALSE)*U870,0)</f>
        <v>0</v>
      </c>
      <c r="W870" s="293"/>
      <c r="X870" s="294"/>
      <c r="Y870" s="33"/>
      <c r="Z870" s="293"/>
      <c r="AA870" s="294"/>
      <c r="AB870" s="33"/>
    </row>
    <row r="871" spans="1:28" ht="14.45" hidden="1" outlineLevel="1">
      <c r="A871" s="29" t="s">
        <v>6297</v>
      </c>
      <c r="B871" s="29" t="s">
        <v>6298</v>
      </c>
      <c r="C871" s="256">
        <f t="shared" si="8"/>
        <v>20.02</v>
      </c>
      <c r="D871" s="32">
        <v>15</v>
      </c>
      <c r="E871" s="34">
        <v>75604</v>
      </c>
      <c r="F871" s="35">
        <v>0.5</v>
      </c>
      <c r="G871" s="33">
        <f>IFERROR(VLOOKUP(E871,Materiaal!$A$2:$C$25052,3,FALSE)*F871,0)</f>
        <v>20.02</v>
      </c>
      <c r="H871" s="34"/>
      <c r="I871" s="35"/>
      <c r="J871" s="33">
        <f>IFERROR(VLOOKUP(H871,Materiaal!$A$2:$C$25052,3,FALSE)*I871,0)</f>
        <v>0</v>
      </c>
      <c r="K871" s="34"/>
      <c r="L871" s="35"/>
      <c r="M871" s="33">
        <f>IFERROR(VLOOKUP(K871,Materiaal!$A$2:$C$25052,3,FALSE)*L871,0)</f>
        <v>0</v>
      </c>
      <c r="N871" s="34"/>
      <c r="O871" s="35"/>
      <c r="P871" s="33">
        <f>IFERROR(VLOOKUP(N871,Materiaal!$A$2:$C$25052,3,FALSE)*O871,0)</f>
        <v>0</v>
      </c>
      <c r="Q871" s="34"/>
      <c r="R871" s="35"/>
      <c r="S871" s="33">
        <f>IFERROR(VLOOKUP(Q871,Materiaal!$A$2:$C$25052,3,FALSE)*R871,0)</f>
        <v>0</v>
      </c>
      <c r="T871" s="34"/>
      <c r="U871" s="35"/>
      <c r="V871" s="33">
        <f>IFERROR(VLOOKUP(T871,Materiaal!$A$2:$C$26556,3,FALSE)*U871,0)</f>
        <v>0</v>
      </c>
      <c r="W871" s="293"/>
      <c r="X871" s="294"/>
      <c r="Y871" s="33"/>
      <c r="Z871" s="293"/>
      <c r="AA871" s="294"/>
      <c r="AB871" s="33"/>
    </row>
    <row r="872" spans="1:28" ht="14.45" hidden="1" outlineLevel="1">
      <c r="A872" s="29" t="s">
        <v>6299</v>
      </c>
      <c r="B872" s="29" t="s">
        <v>6300</v>
      </c>
      <c r="C872" s="256">
        <f t="shared" si="8"/>
        <v>2.47275</v>
      </c>
      <c r="D872" s="32">
        <v>3</v>
      </c>
      <c r="E872" s="34">
        <v>75609</v>
      </c>
      <c r="F872" s="35">
        <v>0.5</v>
      </c>
      <c r="G872" s="33">
        <f>IFERROR(VLOOKUP(E872,Materiaal!$A$2:$C$25052,3,FALSE)*F872,0)</f>
        <v>2.47275</v>
      </c>
      <c r="H872" s="34"/>
      <c r="I872" s="35"/>
      <c r="J872" s="33">
        <f>IFERROR(VLOOKUP(H872,Materiaal!$A$2:$C$25052,3,FALSE)*I872,0)</f>
        <v>0</v>
      </c>
      <c r="K872" s="34"/>
      <c r="L872" s="35"/>
      <c r="M872" s="33">
        <f>IFERROR(VLOOKUP(K872,Materiaal!$A$2:$C$25052,3,FALSE)*L872,0)</f>
        <v>0</v>
      </c>
      <c r="N872" s="34"/>
      <c r="O872" s="35"/>
      <c r="P872" s="33">
        <f>IFERROR(VLOOKUP(N872,Materiaal!$A$2:$C$25052,3,FALSE)*O872,0)</f>
        <v>0</v>
      </c>
      <c r="Q872" s="34"/>
      <c r="R872" s="35"/>
      <c r="S872" s="33">
        <f>IFERROR(VLOOKUP(Q872,Materiaal!$A$2:$C$25052,3,FALSE)*R872,0)</f>
        <v>0</v>
      </c>
      <c r="T872" s="34"/>
      <c r="U872" s="35"/>
      <c r="V872" s="33">
        <f>IFERROR(VLOOKUP(T872,Materiaal!$A$2:$C$26556,3,FALSE)*U872,0)</f>
        <v>0</v>
      </c>
      <c r="W872" s="293"/>
      <c r="X872" s="294"/>
      <c r="Y872" s="33"/>
      <c r="Z872" s="293"/>
      <c r="AA872" s="294"/>
      <c r="AB872" s="33"/>
    </row>
    <row r="873" spans="1:28" ht="14.45" hidden="1" outlineLevel="1">
      <c r="A873" s="29" t="s">
        <v>6301</v>
      </c>
      <c r="B873" s="29" t="s">
        <v>6302</v>
      </c>
      <c r="C873" s="256">
        <f t="shared" si="8"/>
        <v>22.172499999999999</v>
      </c>
      <c r="D873" s="32">
        <v>10</v>
      </c>
      <c r="E873" s="34">
        <v>611710</v>
      </c>
      <c r="F873" s="35">
        <v>0.5</v>
      </c>
      <c r="G873" s="33">
        <f>IFERROR(VLOOKUP(E873,Materiaal!$A$2:$C$25052,3,FALSE)*F873,0)</f>
        <v>22.172499999999999</v>
      </c>
      <c r="H873" s="34"/>
      <c r="I873" s="35"/>
      <c r="J873" s="33">
        <f>IFERROR(VLOOKUP(H873,Materiaal!$A$2:$C$25052,3,FALSE)*I873,0)</f>
        <v>0</v>
      </c>
      <c r="K873" s="34"/>
      <c r="L873" s="35"/>
      <c r="M873" s="33">
        <f>IFERROR(VLOOKUP(K873,Materiaal!$A$2:$C$25052,3,FALSE)*L873,0)</f>
        <v>0</v>
      </c>
      <c r="N873" s="34"/>
      <c r="O873" s="35"/>
      <c r="P873" s="33">
        <f>IFERROR(VLOOKUP(N873,Materiaal!$A$2:$C$25052,3,FALSE)*O873,0)</f>
        <v>0</v>
      </c>
      <c r="Q873" s="34"/>
      <c r="R873" s="35"/>
      <c r="S873" s="33">
        <f>IFERROR(VLOOKUP(Q873,Materiaal!$A$2:$C$25052,3,FALSE)*R873,0)</f>
        <v>0</v>
      </c>
      <c r="T873" s="34"/>
      <c r="U873" s="35"/>
      <c r="V873" s="33">
        <f>IFERROR(VLOOKUP(T873,Materiaal!$A$2:$C$26556,3,FALSE)*U873,0)</f>
        <v>0</v>
      </c>
      <c r="W873" s="293"/>
      <c r="X873" s="294"/>
      <c r="Y873" s="33"/>
      <c r="Z873" s="293"/>
      <c r="AA873" s="294"/>
      <c r="AB873" s="33"/>
    </row>
    <row r="874" spans="1:28" ht="14.45" hidden="1" outlineLevel="1">
      <c r="A874" s="29" t="s">
        <v>6303</v>
      </c>
      <c r="B874" s="29" t="s">
        <v>6304</v>
      </c>
      <c r="C874" s="256">
        <f t="shared" si="8"/>
        <v>26.914999999999999</v>
      </c>
      <c r="D874" s="32">
        <v>12.5</v>
      </c>
      <c r="E874" s="34">
        <v>611708</v>
      </c>
      <c r="F874" s="35">
        <v>0.5</v>
      </c>
      <c r="G874" s="33">
        <f>IFERROR(VLOOKUP(E874,Materiaal!$A$2:$C$25052,3,FALSE)*F874,0)</f>
        <v>26.914999999999999</v>
      </c>
      <c r="H874" s="34"/>
      <c r="I874" s="35"/>
      <c r="J874" s="33">
        <f>IFERROR(VLOOKUP(H874,Materiaal!$A$2:$C$25052,3,FALSE)*I874,0)</f>
        <v>0</v>
      </c>
      <c r="K874" s="34"/>
      <c r="L874" s="35"/>
      <c r="M874" s="33">
        <f>IFERROR(VLOOKUP(K874,Materiaal!$A$2:$C$25052,3,FALSE)*L874,0)</f>
        <v>0</v>
      </c>
      <c r="N874" s="34"/>
      <c r="O874" s="35"/>
      <c r="P874" s="33">
        <f>IFERROR(VLOOKUP(N874,Materiaal!$A$2:$C$25052,3,FALSE)*O874,0)</f>
        <v>0</v>
      </c>
      <c r="Q874" s="34"/>
      <c r="R874" s="35"/>
      <c r="S874" s="33">
        <f>IFERROR(VLOOKUP(Q874,Materiaal!$A$2:$C$25052,3,FALSE)*R874,0)</f>
        <v>0</v>
      </c>
      <c r="T874" s="34"/>
      <c r="U874" s="35"/>
      <c r="V874" s="33">
        <f>IFERROR(VLOOKUP(T874,Materiaal!$A$2:$C$26556,3,FALSE)*U874,0)</f>
        <v>0</v>
      </c>
      <c r="W874" s="293"/>
      <c r="X874" s="294"/>
      <c r="Y874" s="33"/>
      <c r="Z874" s="293"/>
      <c r="AA874" s="294"/>
      <c r="AB874" s="33"/>
    </row>
    <row r="875" spans="1:28" ht="14.45" hidden="1" outlineLevel="1">
      <c r="A875" s="29" t="s">
        <v>6305</v>
      </c>
      <c r="B875" s="29" t="s">
        <v>6306</v>
      </c>
      <c r="C875" s="256">
        <f t="shared" si="8"/>
        <v>4.9279999999999999</v>
      </c>
      <c r="D875" s="32">
        <v>3</v>
      </c>
      <c r="E875" s="34">
        <v>611706</v>
      </c>
      <c r="F875" s="35">
        <v>0.5</v>
      </c>
      <c r="G875" s="33">
        <f>IFERROR(VLOOKUP(E875,Materiaal!$A$2:$C$25052,3,FALSE)*F875,0)</f>
        <v>4.9279999999999999</v>
      </c>
      <c r="H875" s="34"/>
      <c r="I875" s="35"/>
      <c r="J875" s="33">
        <f>IFERROR(VLOOKUP(H875,Materiaal!$A$2:$C$25052,3,FALSE)*I875,0)</f>
        <v>0</v>
      </c>
      <c r="K875" s="34"/>
      <c r="L875" s="35"/>
      <c r="M875" s="33">
        <f>IFERROR(VLOOKUP(K875,Materiaal!$A$2:$C$25052,3,FALSE)*L875,0)</f>
        <v>0</v>
      </c>
      <c r="N875" s="34"/>
      <c r="O875" s="35"/>
      <c r="P875" s="33">
        <f>IFERROR(VLOOKUP(N875,Materiaal!$A$2:$C$25052,3,FALSE)*O875,0)</f>
        <v>0</v>
      </c>
      <c r="Q875" s="34"/>
      <c r="R875" s="35"/>
      <c r="S875" s="33">
        <f>IFERROR(VLOOKUP(Q875,Materiaal!$A$2:$C$25052,3,FALSE)*R875,0)</f>
        <v>0</v>
      </c>
      <c r="T875" s="34"/>
      <c r="U875" s="35"/>
      <c r="V875" s="33">
        <f>IFERROR(VLOOKUP(T875,Materiaal!$A$2:$C$26556,3,FALSE)*U875,0)</f>
        <v>0</v>
      </c>
      <c r="W875" s="293"/>
      <c r="X875" s="294"/>
      <c r="Y875" s="33"/>
      <c r="Z875" s="293"/>
      <c r="AA875" s="294"/>
      <c r="AB875" s="33"/>
    </row>
    <row r="876" spans="1:28" ht="14.45" hidden="1" outlineLevel="1">
      <c r="A876" s="29" t="s">
        <v>6307</v>
      </c>
      <c r="B876" s="29" t="s">
        <v>6308</v>
      </c>
      <c r="C876" s="256">
        <f t="shared" si="8"/>
        <v>0</v>
      </c>
      <c r="D876" s="32">
        <v>10</v>
      </c>
      <c r="E876" s="34"/>
      <c r="F876" s="35"/>
      <c r="G876" s="33">
        <f>IFERROR(VLOOKUP(E876,Materiaal!$A$2:$C$25052,3,FALSE)*F876,0)</f>
        <v>0</v>
      </c>
      <c r="H876" s="34"/>
      <c r="I876" s="35"/>
      <c r="J876" s="33">
        <f>IFERROR(VLOOKUP(H876,Materiaal!$A$2:$C$25052,3,FALSE)*I876,0)</f>
        <v>0</v>
      </c>
      <c r="K876" s="34"/>
      <c r="L876" s="35"/>
      <c r="M876" s="33">
        <f>IFERROR(VLOOKUP(K876,Materiaal!$A$2:$C$25052,3,FALSE)*L876,0)</f>
        <v>0</v>
      </c>
      <c r="N876" s="34"/>
      <c r="O876" s="35"/>
      <c r="P876" s="33">
        <f>IFERROR(VLOOKUP(N876,Materiaal!$A$2:$C$25052,3,FALSE)*O876,0)</f>
        <v>0</v>
      </c>
      <c r="Q876" s="34"/>
      <c r="R876" s="35"/>
      <c r="S876" s="33">
        <f>IFERROR(VLOOKUP(Q876,Materiaal!$A$2:$C$25052,3,FALSE)*R876,0)</f>
        <v>0</v>
      </c>
      <c r="T876" s="34"/>
      <c r="U876" s="35"/>
      <c r="V876" s="33">
        <f>IFERROR(VLOOKUP(T876,Materiaal!$A$2:$C$26556,3,FALSE)*U876,0)</f>
        <v>0</v>
      </c>
      <c r="W876" s="293"/>
      <c r="X876" s="294"/>
      <c r="Y876" s="33"/>
      <c r="Z876" s="293"/>
      <c r="AA876" s="294"/>
      <c r="AB876" s="33"/>
    </row>
    <row r="877" spans="1:28" ht="14.45" hidden="1" outlineLevel="1">
      <c r="A877" s="29" t="s">
        <v>6309</v>
      </c>
      <c r="B877" s="29" t="s">
        <v>6310</v>
      </c>
      <c r="C877" s="256">
        <f t="shared" si="8"/>
        <v>0</v>
      </c>
      <c r="D877" s="32">
        <v>15</v>
      </c>
      <c r="E877" s="34"/>
      <c r="F877" s="35"/>
      <c r="G877" s="33">
        <f>IFERROR(VLOOKUP(E877,Materiaal!$A$2:$C$25052,3,FALSE)*F877,0)</f>
        <v>0</v>
      </c>
      <c r="H877" s="34"/>
      <c r="I877" s="35"/>
      <c r="J877" s="33">
        <f>IFERROR(VLOOKUP(H877,Materiaal!$A$2:$C$25052,3,FALSE)*I877,0)</f>
        <v>0</v>
      </c>
      <c r="K877" s="34"/>
      <c r="L877" s="35"/>
      <c r="M877" s="33">
        <f>IFERROR(VLOOKUP(K877,Materiaal!$A$2:$C$25052,3,FALSE)*L877,0)</f>
        <v>0</v>
      </c>
      <c r="N877" s="34"/>
      <c r="O877" s="35"/>
      <c r="P877" s="33">
        <f>IFERROR(VLOOKUP(N877,Materiaal!$A$2:$C$25052,3,FALSE)*O877,0)</f>
        <v>0</v>
      </c>
      <c r="Q877" s="34"/>
      <c r="R877" s="35"/>
      <c r="S877" s="33">
        <f>IFERROR(VLOOKUP(Q877,Materiaal!$A$2:$C$25052,3,FALSE)*R877,0)</f>
        <v>0</v>
      </c>
      <c r="T877" s="34"/>
      <c r="U877" s="35"/>
      <c r="V877" s="33">
        <f>IFERROR(VLOOKUP(T877,Materiaal!$A$2:$C$26556,3,FALSE)*U877,0)</f>
        <v>0</v>
      </c>
      <c r="W877" s="293"/>
      <c r="X877" s="294"/>
      <c r="Y877" s="33"/>
      <c r="Z877" s="293"/>
      <c r="AA877" s="294"/>
      <c r="AB877" s="33"/>
    </row>
    <row r="878" spans="1:28" ht="14.45" hidden="1" outlineLevel="1">
      <c r="A878" s="29" t="s">
        <v>6311</v>
      </c>
      <c r="B878" s="29" t="s">
        <v>6312</v>
      </c>
      <c r="C878" s="256">
        <f t="shared" si="8"/>
        <v>0</v>
      </c>
      <c r="D878" s="32">
        <v>3</v>
      </c>
      <c r="E878" s="34"/>
      <c r="F878" s="35"/>
      <c r="G878" s="33">
        <f>IFERROR(VLOOKUP(E878,Materiaal!$A$2:$C$25052,3,FALSE)*F878,0)</f>
        <v>0</v>
      </c>
      <c r="H878" s="34"/>
      <c r="I878" s="35"/>
      <c r="J878" s="33">
        <f>IFERROR(VLOOKUP(H878,Materiaal!$A$2:$C$25052,3,FALSE)*I878,0)</f>
        <v>0</v>
      </c>
      <c r="K878" s="34"/>
      <c r="L878" s="35"/>
      <c r="M878" s="33">
        <f>IFERROR(VLOOKUP(K878,Materiaal!$A$2:$C$25052,3,FALSE)*L878,0)</f>
        <v>0</v>
      </c>
      <c r="N878" s="34"/>
      <c r="O878" s="35"/>
      <c r="P878" s="33">
        <f>IFERROR(VLOOKUP(N878,Materiaal!$A$2:$C$25052,3,FALSE)*O878,0)</f>
        <v>0</v>
      </c>
      <c r="Q878" s="34"/>
      <c r="R878" s="35"/>
      <c r="S878" s="33">
        <f>IFERROR(VLOOKUP(Q878,Materiaal!$A$2:$C$25052,3,FALSE)*R878,0)</f>
        <v>0</v>
      </c>
      <c r="T878" s="34"/>
      <c r="U878" s="35"/>
      <c r="V878" s="33">
        <f>IFERROR(VLOOKUP(T878,Materiaal!$A$2:$C$26556,3,FALSE)*U878,0)</f>
        <v>0</v>
      </c>
      <c r="W878" s="293"/>
      <c r="X878" s="294"/>
      <c r="Y878" s="33"/>
      <c r="Z878" s="293"/>
      <c r="AA878" s="294"/>
      <c r="AB878" s="33"/>
    </row>
    <row r="879" spans="1:28" ht="14.45" hidden="1" outlineLevel="1">
      <c r="A879" s="29" t="s">
        <v>6313</v>
      </c>
      <c r="B879" s="29" t="s">
        <v>6314</v>
      </c>
      <c r="C879" s="256">
        <f t="shared" si="8"/>
        <v>49.759499999999996</v>
      </c>
      <c r="D879" s="32">
        <v>10</v>
      </c>
      <c r="E879" s="34">
        <v>11114</v>
      </c>
      <c r="F879" s="35">
        <v>0.5</v>
      </c>
      <c r="G879" s="33">
        <f>IFERROR(VLOOKUP(E879,Materiaal!$A$2:$C$25052,3,FALSE)*F879,0)</f>
        <v>38.01</v>
      </c>
      <c r="H879" s="34">
        <v>11110</v>
      </c>
      <c r="I879" s="35">
        <v>0.5</v>
      </c>
      <c r="J879" s="33">
        <f>IFERROR(VLOOKUP(H879,Materiaal!$A$2:$C$25052,3,FALSE)*I879,0)</f>
        <v>11.749499999999999</v>
      </c>
      <c r="K879" s="34"/>
      <c r="L879" s="35"/>
      <c r="M879" s="33">
        <f>IFERROR(VLOOKUP(K879,Materiaal!$A$2:$C$25052,3,FALSE)*L879,0)</f>
        <v>0</v>
      </c>
      <c r="N879" s="34"/>
      <c r="O879" s="35"/>
      <c r="P879" s="33">
        <f>IFERROR(VLOOKUP(N879,Materiaal!$A$2:$C$25052,3,FALSE)*O879,0)</f>
        <v>0</v>
      </c>
      <c r="Q879" s="34"/>
      <c r="R879" s="35"/>
      <c r="S879" s="33">
        <f>IFERROR(VLOOKUP(Q879,Materiaal!$A$2:$C$25052,3,FALSE)*R879,0)</f>
        <v>0</v>
      </c>
      <c r="T879" s="34"/>
      <c r="U879" s="35"/>
      <c r="V879" s="33">
        <f>IFERROR(VLOOKUP(T879,Materiaal!$A$2:$C$26556,3,FALSE)*U879,0)</f>
        <v>0</v>
      </c>
      <c r="W879" s="293"/>
      <c r="X879" s="294"/>
      <c r="Y879" s="33"/>
      <c r="Z879" s="293"/>
      <c r="AA879" s="294"/>
      <c r="AB879" s="33"/>
    </row>
    <row r="880" spans="1:28" ht="14.45" hidden="1" outlineLevel="1">
      <c r="A880" s="29" t="s">
        <v>6315</v>
      </c>
      <c r="B880" s="29" t="s">
        <v>6316</v>
      </c>
      <c r="C880" s="256">
        <f t="shared" si="8"/>
        <v>64.302000000000007</v>
      </c>
      <c r="D880" s="32">
        <v>15</v>
      </c>
      <c r="E880" s="34">
        <v>11103</v>
      </c>
      <c r="F880" s="35">
        <v>0.5</v>
      </c>
      <c r="G880" s="33">
        <f>IFERROR(VLOOKUP(E880,Materiaal!$A$2:$C$25052,3,FALSE)*F880,0)</f>
        <v>52.552500000000002</v>
      </c>
      <c r="H880" s="34">
        <v>11110</v>
      </c>
      <c r="I880" s="35">
        <v>0.5</v>
      </c>
      <c r="J880" s="33">
        <f>IFERROR(VLOOKUP(H880,Materiaal!$A$2:$C$25052,3,FALSE)*I880,0)</f>
        <v>11.749499999999999</v>
      </c>
      <c r="K880" s="34"/>
      <c r="L880" s="35"/>
      <c r="M880" s="33">
        <f>IFERROR(VLOOKUP(K880,Materiaal!$A$2:$C$25052,3,FALSE)*L880,0)</f>
        <v>0</v>
      </c>
      <c r="N880" s="34"/>
      <c r="O880" s="35"/>
      <c r="P880" s="33">
        <f>IFERROR(VLOOKUP(N880,Materiaal!$A$2:$C$25052,3,FALSE)*O880,0)</f>
        <v>0</v>
      </c>
      <c r="Q880" s="34"/>
      <c r="R880" s="35"/>
      <c r="S880" s="33">
        <f>IFERROR(VLOOKUP(Q880,Materiaal!$A$2:$C$25052,3,FALSE)*R880,0)</f>
        <v>0</v>
      </c>
      <c r="T880" s="34"/>
      <c r="U880" s="35"/>
      <c r="V880" s="33">
        <f>IFERROR(VLOOKUP(T880,Materiaal!$A$2:$C$26556,3,FALSE)*U880,0)</f>
        <v>0</v>
      </c>
      <c r="W880" s="293"/>
      <c r="X880" s="294"/>
      <c r="Y880" s="33"/>
      <c r="Z880" s="293"/>
      <c r="AA880" s="294"/>
      <c r="AB880" s="33"/>
    </row>
    <row r="881" spans="1:28" ht="14.45" hidden="1" outlineLevel="1">
      <c r="A881" s="29" t="s">
        <v>6317</v>
      </c>
      <c r="B881" s="29" t="s">
        <v>6318</v>
      </c>
      <c r="C881" s="256">
        <f t="shared" si="8"/>
        <v>6.9317500000000001</v>
      </c>
      <c r="D881" s="32">
        <v>3</v>
      </c>
      <c r="E881" s="34">
        <v>11108</v>
      </c>
      <c r="F881" s="35">
        <v>0.5</v>
      </c>
      <c r="G881" s="33">
        <f>IFERROR(VLOOKUP(E881,Materiaal!$A$2:$C$25052,3,FALSE)*F881,0)</f>
        <v>6.9317500000000001</v>
      </c>
      <c r="H881" s="34"/>
      <c r="I881" s="35"/>
      <c r="J881" s="33">
        <f>IFERROR(VLOOKUP(H881,Materiaal!$A$2:$C$25052,3,FALSE)*I881,0)</f>
        <v>0</v>
      </c>
      <c r="K881" s="34"/>
      <c r="L881" s="35"/>
      <c r="M881" s="33">
        <f>IFERROR(VLOOKUP(K881,Materiaal!$A$2:$C$25052,3,FALSE)*L881,0)</f>
        <v>0</v>
      </c>
      <c r="N881" s="34"/>
      <c r="O881" s="35"/>
      <c r="P881" s="33">
        <f>IFERROR(VLOOKUP(N881,Materiaal!$A$2:$C$25052,3,FALSE)*O881,0)</f>
        <v>0</v>
      </c>
      <c r="Q881" s="34"/>
      <c r="R881" s="35"/>
      <c r="S881" s="33">
        <f>IFERROR(VLOOKUP(Q881,Materiaal!$A$2:$C$25052,3,FALSE)*R881,0)</f>
        <v>0</v>
      </c>
      <c r="T881" s="34"/>
      <c r="U881" s="35"/>
      <c r="V881" s="33">
        <f>IFERROR(VLOOKUP(T881,Materiaal!$A$2:$C$26556,3,FALSE)*U881,0)</f>
        <v>0</v>
      </c>
      <c r="W881" s="293"/>
      <c r="X881" s="294"/>
      <c r="Y881" s="33"/>
      <c r="Z881" s="293"/>
      <c r="AA881" s="294"/>
      <c r="AB881" s="33"/>
    </row>
    <row r="882" spans="1:28" ht="14.45" collapsed="1">
      <c r="A882" s="29"/>
      <c r="B882" s="29"/>
      <c r="C882" s="256">
        <f t="shared" si="8"/>
        <v>0</v>
      </c>
      <c r="D882" s="32"/>
      <c r="E882" s="34"/>
      <c r="F882" s="35"/>
      <c r="G882" s="33">
        <f>IFERROR(VLOOKUP(E882,Materiaal!$A$2:$C$25052,3,FALSE)*F882,0)</f>
        <v>0</v>
      </c>
      <c r="H882" s="34"/>
      <c r="I882" s="35"/>
      <c r="J882" s="33">
        <f>IFERROR(VLOOKUP(H882,Materiaal!$A$2:$C$25052,3,FALSE)*I882,0)</f>
        <v>0</v>
      </c>
      <c r="K882" s="34"/>
      <c r="L882" s="35"/>
      <c r="M882" s="33">
        <f>IFERROR(VLOOKUP(K882,Materiaal!$A$2:$C$25052,3,FALSE)*L882,0)</f>
        <v>0</v>
      </c>
      <c r="N882" s="34"/>
      <c r="O882" s="35"/>
      <c r="P882" s="33">
        <f>IFERROR(VLOOKUP(N882,Materiaal!$A$2:$C$25052,3,FALSE)*O882,0)</f>
        <v>0</v>
      </c>
      <c r="Q882" s="34"/>
      <c r="R882" s="35"/>
      <c r="S882" s="33">
        <f>IFERROR(VLOOKUP(Q882,Materiaal!$A$2:$C$25052,3,FALSE)*R882,0)</f>
        <v>0</v>
      </c>
      <c r="T882" s="34"/>
      <c r="U882" s="35"/>
      <c r="V882" s="33">
        <f>IFERROR(VLOOKUP(T882,Materiaal!$A$2:$C$26556,3,FALSE)*U882,0)</f>
        <v>0</v>
      </c>
      <c r="W882" s="293"/>
      <c r="X882" s="294"/>
      <c r="Y882" s="33"/>
      <c r="Z882" s="293"/>
      <c r="AA882" s="294"/>
      <c r="AB882" s="33"/>
    </row>
    <row r="883" spans="1:28" ht="14.45">
      <c r="A883" s="29"/>
      <c r="B883" s="30" t="s">
        <v>6319</v>
      </c>
      <c r="C883" s="256">
        <f t="shared" si="8"/>
        <v>0</v>
      </c>
      <c r="D883" s="32"/>
      <c r="E883" s="34"/>
      <c r="F883" s="35"/>
      <c r="G883" s="33">
        <f>IFERROR(VLOOKUP(E883,Materiaal!$A$2:$C$25052,3,FALSE)*F883,0)</f>
        <v>0</v>
      </c>
      <c r="H883" s="34"/>
      <c r="I883" s="35"/>
      <c r="J883" s="33">
        <f>IFERROR(VLOOKUP(H883,Materiaal!$A$2:$C$25052,3,FALSE)*I883,0)</f>
        <v>0</v>
      </c>
      <c r="K883" s="34"/>
      <c r="L883" s="35"/>
      <c r="M883" s="33">
        <f>IFERROR(VLOOKUP(K883,Materiaal!$A$2:$C$25052,3,FALSE)*L883,0)</f>
        <v>0</v>
      </c>
      <c r="N883" s="34"/>
      <c r="O883" s="35"/>
      <c r="P883" s="33">
        <f>IFERROR(VLOOKUP(N883,Materiaal!$A$2:$C$25052,3,FALSE)*O883,0)</f>
        <v>0</v>
      </c>
      <c r="Q883" s="34"/>
      <c r="R883" s="35"/>
      <c r="S883" s="33">
        <f>IFERROR(VLOOKUP(Q883,Materiaal!$A$2:$C$25052,3,FALSE)*R883,0)</f>
        <v>0</v>
      </c>
      <c r="T883" s="34"/>
      <c r="U883" s="35"/>
      <c r="V883" s="33">
        <f>IFERROR(VLOOKUP(T883,Materiaal!$A$2:$C$26556,3,FALSE)*U883,0)</f>
        <v>0</v>
      </c>
      <c r="W883" s="293"/>
      <c r="X883" s="294"/>
      <c r="Y883" s="33"/>
      <c r="Z883" s="293"/>
      <c r="AA883" s="294"/>
      <c r="AB883" s="33"/>
    </row>
    <row r="884" spans="1:28" ht="14.45" hidden="1" outlineLevel="1">
      <c r="A884" s="29" t="s">
        <v>6320</v>
      </c>
      <c r="B884" s="29" t="s">
        <v>6321</v>
      </c>
      <c r="C884" s="256">
        <f t="shared" si="8"/>
        <v>0</v>
      </c>
      <c r="D884" s="32">
        <v>60</v>
      </c>
      <c r="E884" s="34"/>
      <c r="F884" s="35"/>
      <c r="G884" s="33">
        <f>IFERROR(VLOOKUP(E884,Materiaal!$A$2:$C$25052,3,FALSE)*F884,0)</f>
        <v>0</v>
      </c>
      <c r="H884" s="34"/>
      <c r="I884" s="35"/>
      <c r="J884" s="33">
        <f>IFERROR(VLOOKUP(H884,Materiaal!$A$2:$C$25052,3,FALSE)*I884,0)</f>
        <v>0</v>
      </c>
      <c r="K884" s="34"/>
      <c r="L884" s="35"/>
      <c r="M884" s="33">
        <f>IFERROR(VLOOKUP(K884,Materiaal!$A$2:$C$25052,3,FALSE)*L884,0)</f>
        <v>0</v>
      </c>
      <c r="N884" s="34"/>
      <c r="O884" s="35"/>
      <c r="P884" s="33">
        <f>IFERROR(VLOOKUP(N884,Materiaal!$A$2:$C$25052,3,FALSE)*O884,0)</f>
        <v>0</v>
      </c>
      <c r="Q884" s="34"/>
      <c r="R884" s="35"/>
      <c r="S884" s="33">
        <f>IFERROR(VLOOKUP(Q884,Materiaal!$A$2:$C$25052,3,FALSE)*R884,0)</f>
        <v>0</v>
      </c>
      <c r="T884" s="34"/>
      <c r="U884" s="35"/>
      <c r="V884" s="33">
        <f>IFERROR(VLOOKUP(T884,Materiaal!$A$2:$C$26556,3,FALSE)*U884,0)</f>
        <v>0</v>
      </c>
      <c r="W884" s="293"/>
      <c r="X884" s="294"/>
      <c r="Y884" s="33"/>
      <c r="Z884" s="293"/>
      <c r="AA884" s="294"/>
      <c r="AB884" s="33"/>
    </row>
    <row r="885" spans="1:28" ht="14.45" hidden="1" outlineLevel="1">
      <c r="A885" s="29" t="s">
        <v>6322</v>
      </c>
      <c r="B885" s="29" t="s">
        <v>6323</v>
      </c>
      <c r="C885" s="256">
        <f t="shared" si="8"/>
        <v>0</v>
      </c>
      <c r="D885" s="32">
        <v>120</v>
      </c>
      <c r="E885" s="34"/>
      <c r="F885" s="35"/>
      <c r="G885" s="33">
        <f>IFERROR(VLOOKUP(E885,Materiaal!$A$2:$C$25052,3,FALSE)*F885,0)</f>
        <v>0</v>
      </c>
      <c r="H885" s="34"/>
      <c r="I885" s="35"/>
      <c r="J885" s="33">
        <f>IFERROR(VLOOKUP(H885,Materiaal!$A$2:$C$25052,3,FALSE)*I885,0)</f>
        <v>0</v>
      </c>
      <c r="K885" s="34"/>
      <c r="L885" s="35"/>
      <c r="M885" s="33">
        <f>IFERROR(VLOOKUP(K885,Materiaal!$A$2:$C$25052,3,FALSE)*L885,0)</f>
        <v>0</v>
      </c>
      <c r="N885" s="34"/>
      <c r="O885" s="35"/>
      <c r="P885" s="33">
        <f>IFERROR(VLOOKUP(N885,Materiaal!$A$2:$C$25052,3,FALSE)*O885,0)</f>
        <v>0</v>
      </c>
      <c r="Q885" s="34"/>
      <c r="R885" s="35"/>
      <c r="S885" s="33">
        <f>IFERROR(VLOOKUP(Q885,Materiaal!$A$2:$C$25052,3,FALSE)*R885,0)</f>
        <v>0</v>
      </c>
      <c r="T885" s="34"/>
      <c r="U885" s="35"/>
      <c r="V885" s="33">
        <f>IFERROR(VLOOKUP(T885,Materiaal!$A$2:$C$26556,3,FALSE)*U885,0)</f>
        <v>0</v>
      </c>
      <c r="W885" s="293"/>
      <c r="X885" s="294"/>
      <c r="Y885" s="33"/>
      <c r="Z885" s="293"/>
      <c r="AA885" s="294"/>
      <c r="AB885" s="33"/>
    </row>
    <row r="886" spans="1:28" ht="14.45" collapsed="1">
      <c r="A886" s="29"/>
      <c r="B886" s="29"/>
      <c r="C886" s="256">
        <f t="shared" si="8"/>
        <v>0</v>
      </c>
      <c r="D886" s="32"/>
      <c r="E886" s="34"/>
      <c r="F886" s="35"/>
      <c r="G886" s="33">
        <f>IFERROR(VLOOKUP(E886,Materiaal!$A$2:$C$25052,3,FALSE)*F886,0)</f>
        <v>0</v>
      </c>
      <c r="H886" s="34"/>
      <c r="I886" s="35"/>
      <c r="J886" s="33">
        <f>IFERROR(VLOOKUP(H886,Materiaal!$A$2:$C$25052,3,FALSE)*I886,0)</f>
        <v>0</v>
      </c>
      <c r="K886" s="34"/>
      <c r="L886" s="35"/>
      <c r="M886" s="33">
        <f>IFERROR(VLOOKUP(K886,Materiaal!$A$2:$C$25052,3,FALSE)*L886,0)</f>
        <v>0</v>
      </c>
      <c r="N886" s="34"/>
      <c r="O886" s="35"/>
      <c r="P886" s="33">
        <f>IFERROR(VLOOKUP(N886,Materiaal!$A$2:$C$25052,3,FALSE)*O886,0)</f>
        <v>0</v>
      </c>
      <c r="Q886" s="34"/>
      <c r="R886" s="35"/>
      <c r="S886" s="33">
        <f>IFERROR(VLOOKUP(Q886,Materiaal!$A$2:$C$25052,3,FALSE)*R886,0)</f>
        <v>0</v>
      </c>
      <c r="T886" s="34"/>
      <c r="U886" s="35"/>
      <c r="V886" s="33">
        <f>IFERROR(VLOOKUP(T886,Materiaal!$A$2:$C$26556,3,FALSE)*U886,0)</f>
        <v>0</v>
      </c>
      <c r="W886" s="293"/>
      <c r="X886" s="294"/>
      <c r="Y886" s="33"/>
      <c r="Z886" s="293"/>
      <c r="AA886" s="294"/>
      <c r="AB886" s="33"/>
    </row>
    <row r="887" spans="1:28" ht="14.45">
      <c r="A887" s="29"/>
      <c r="B887" s="30" t="s">
        <v>6324</v>
      </c>
      <c r="C887" s="256">
        <f t="shared" si="8"/>
        <v>0</v>
      </c>
      <c r="D887" s="32"/>
      <c r="E887" s="34"/>
      <c r="F887" s="35"/>
      <c r="G887" s="33">
        <f>IFERROR(VLOOKUP(E887,Materiaal!$A$2:$C$25052,3,FALSE)*F887,0)</f>
        <v>0</v>
      </c>
      <c r="H887" s="34"/>
      <c r="I887" s="35"/>
      <c r="J887" s="33">
        <f>IFERROR(VLOOKUP(H887,Materiaal!$A$2:$C$25052,3,FALSE)*I887,0)</f>
        <v>0</v>
      </c>
      <c r="K887" s="34"/>
      <c r="L887" s="35"/>
      <c r="M887" s="33">
        <f>IFERROR(VLOOKUP(K887,Materiaal!$A$2:$C$25052,3,FALSE)*L887,0)</f>
        <v>0</v>
      </c>
      <c r="N887" s="34"/>
      <c r="O887" s="35"/>
      <c r="P887" s="33">
        <f>IFERROR(VLOOKUP(N887,Materiaal!$A$2:$C$25052,3,FALSE)*O887,0)</f>
        <v>0</v>
      </c>
      <c r="Q887" s="34"/>
      <c r="R887" s="35"/>
      <c r="S887" s="33">
        <f>IFERROR(VLOOKUP(Q887,Materiaal!$A$2:$C$25052,3,FALSE)*R887,0)</f>
        <v>0</v>
      </c>
      <c r="T887" s="34"/>
      <c r="U887" s="35"/>
      <c r="V887" s="33">
        <f>IFERROR(VLOOKUP(T887,Materiaal!$A$2:$C$26556,3,FALSE)*U887,0)</f>
        <v>0</v>
      </c>
      <c r="W887" s="293"/>
      <c r="X887" s="294"/>
      <c r="Y887" s="33"/>
      <c r="Z887" s="293"/>
      <c r="AA887" s="294"/>
      <c r="AB887" s="33"/>
    </row>
    <row r="888" spans="1:28" ht="14.45" hidden="1" outlineLevel="1">
      <c r="A888" s="29" t="s">
        <v>6325</v>
      </c>
      <c r="B888" s="29" t="s">
        <v>6326</v>
      </c>
      <c r="C888" s="256">
        <f t="shared" si="8"/>
        <v>0</v>
      </c>
      <c r="D888" s="32">
        <v>10</v>
      </c>
      <c r="E888" s="34"/>
      <c r="F888" s="35"/>
      <c r="G888" s="33">
        <f>IFERROR(VLOOKUP(E888,Materiaal!$A$2:$C$25052,3,FALSE)*F888,0)</f>
        <v>0</v>
      </c>
      <c r="H888" s="34"/>
      <c r="I888" s="35"/>
      <c r="J888" s="33">
        <f>IFERROR(VLOOKUP(H888,Materiaal!$A$2:$C$25052,3,FALSE)*I888,0)</f>
        <v>0</v>
      </c>
      <c r="K888" s="34"/>
      <c r="L888" s="35"/>
      <c r="M888" s="33">
        <f>IFERROR(VLOOKUP(K888,Materiaal!$A$2:$C$25052,3,FALSE)*L888,0)</f>
        <v>0</v>
      </c>
      <c r="N888" s="34"/>
      <c r="O888" s="35"/>
      <c r="P888" s="33">
        <f>IFERROR(VLOOKUP(N888,Materiaal!$A$2:$C$25052,3,FALSE)*O888,0)</f>
        <v>0</v>
      </c>
      <c r="Q888" s="34"/>
      <c r="R888" s="35"/>
      <c r="S888" s="33">
        <f>IFERROR(VLOOKUP(Q888,Materiaal!$A$2:$C$25052,3,FALSE)*R888,0)</f>
        <v>0</v>
      </c>
      <c r="T888" s="34"/>
      <c r="U888" s="35"/>
      <c r="V888" s="33">
        <f>IFERROR(VLOOKUP(T888,Materiaal!$A$2:$C$26556,3,FALSE)*U888,0)</f>
        <v>0</v>
      </c>
      <c r="W888" s="293"/>
      <c r="X888" s="294"/>
      <c r="Y888" s="33"/>
      <c r="Z888" s="293"/>
      <c r="AA888" s="294"/>
      <c r="AB888" s="33"/>
    </row>
    <row r="889" spans="1:28" ht="14.45" hidden="1" outlineLevel="1">
      <c r="A889" s="29" t="s">
        <v>6327</v>
      </c>
      <c r="B889" s="29" t="s">
        <v>6328</v>
      </c>
      <c r="C889" s="256">
        <f t="shared" si="8"/>
        <v>0</v>
      </c>
      <c r="D889" s="32">
        <v>50</v>
      </c>
      <c r="E889" s="34"/>
      <c r="F889" s="35"/>
      <c r="G889" s="33">
        <f>IFERROR(VLOOKUP(E889,Materiaal!$A$2:$C$25052,3,FALSE)*F889,0)</f>
        <v>0</v>
      </c>
      <c r="H889" s="34"/>
      <c r="I889" s="35"/>
      <c r="J889" s="33">
        <f>IFERROR(VLOOKUP(H889,Materiaal!$A$2:$C$25052,3,FALSE)*I889,0)</f>
        <v>0</v>
      </c>
      <c r="K889" s="34"/>
      <c r="L889" s="35"/>
      <c r="M889" s="33">
        <f>IFERROR(VLOOKUP(K889,Materiaal!$A$2:$C$25052,3,FALSE)*L889,0)</f>
        <v>0</v>
      </c>
      <c r="N889" s="34"/>
      <c r="O889" s="35"/>
      <c r="P889" s="33">
        <f>IFERROR(VLOOKUP(N889,Materiaal!$A$2:$C$25052,3,FALSE)*O889,0)</f>
        <v>0</v>
      </c>
      <c r="Q889" s="34"/>
      <c r="R889" s="35"/>
      <c r="S889" s="33">
        <f>IFERROR(VLOOKUP(Q889,Materiaal!$A$2:$C$25052,3,FALSE)*R889,0)</f>
        <v>0</v>
      </c>
      <c r="T889" s="34"/>
      <c r="U889" s="35"/>
      <c r="V889" s="33">
        <f>IFERROR(VLOOKUP(T889,Materiaal!$A$2:$C$26556,3,FALSE)*U889,0)</f>
        <v>0</v>
      </c>
      <c r="W889" s="293"/>
      <c r="X889" s="294"/>
      <c r="Y889" s="33"/>
      <c r="Z889" s="293"/>
      <c r="AA889" s="294"/>
      <c r="AB889" s="33"/>
    </row>
    <row r="890" spans="1:28" ht="14.45" hidden="1" outlineLevel="1">
      <c r="A890" s="29" t="s">
        <v>6329</v>
      </c>
      <c r="B890" s="29" t="s">
        <v>6330</v>
      </c>
      <c r="C890" s="256">
        <f t="shared" si="8"/>
        <v>0</v>
      </c>
      <c r="D890" s="32">
        <v>60</v>
      </c>
      <c r="E890" s="34"/>
      <c r="F890" s="35"/>
      <c r="G890" s="33">
        <f>IFERROR(VLOOKUP(E890,Materiaal!$A$2:$C$25052,3,FALSE)*F890,0)</f>
        <v>0</v>
      </c>
      <c r="H890" s="34"/>
      <c r="I890" s="35"/>
      <c r="J890" s="33">
        <f>IFERROR(VLOOKUP(H890,Materiaal!$A$2:$C$25052,3,FALSE)*I890,0)</f>
        <v>0</v>
      </c>
      <c r="K890" s="34"/>
      <c r="L890" s="35"/>
      <c r="M890" s="33">
        <f>IFERROR(VLOOKUP(K890,Materiaal!$A$2:$C$25052,3,FALSE)*L890,0)</f>
        <v>0</v>
      </c>
      <c r="N890" s="34"/>
      <c r="O890" s="35"/>
      <c r="P890" s="33">
        <f>IFERROR(VLOOKUP(N890,Materiaal!$A$2:$C$25052,3,FALSE)*O890,0)</f>
        <v>0</v>
      </c>
      <c r="Q890" s="34"/>
      <c r="R890" s="35"/>
      <c r="S890" s="33">
        <f>IFERROR(VLOOKUP(Q890,Materiaal!$A$2:$C$25052,3,FALSE)*R890,0)</f>
        <v>0</v>
      </c>
      <c r="T890" s="34"/>
      <c r="U890" s="35"/>
      <c r="V890" s="33">
        <f>IFERROR(VLOOKUP(T890,Materiaal!$A$2:$C$26556,3,FALSE)*U890,0)</f>
        <v>0</v>
      </c>
      <c r="W890" s="293"/>
      <c r="X890" s="294"/>
      <c r="Y890" s="33"/>
      <c r="Z890" s="293"/>
      <c r="AA890" s="294"/>
      <c r="AB890" s="33"/>
    </row>
    <row r="891" spans="1:28" ht="14.45" hidden="1" outlineLevel="1">
      <c r="A891" s="29" t="s">
        <v>6331</v>
      </c>
      <c r="B891" s="29" t="s">
        <v>6332</v>
      </c>
      <c r="C891" s="256">
        <f t="shared" si="8"/>
        <v>0</v>
      </c>
      <c r="D891" s="32">
        <v>30</v>
      </c>
      <c r="E891" s="34"/>
      <c r="F891" s="35"/>
      <c r="G891" s="33">
        <f>IFERROR(VLOOKUP(E891,Materiaal!$A$2:$C$25052,3,FALSE)*F891,0)</f>
        <v>0</v>
      </c>
      <c r="H891" s="34"/>
      <c r="I891" s="35"/>
      <c r="J891" s="33">
        <f>IFERROR(VLOOKUP(H891,Materiaal!$A$2:$C$25052,3,FALSE)*I891,0)</f>
        <v>0</v>
      </c>
      <c r="K891" s="34"/>
      <c r="L891" s="35"/>
      <c r="M891" s="33">
        <f>IFERROR(VLOOKUP(K891,Materiaal!$A$2:$C$25052,3,FALSE)*L891,0)</f>
        <v>0</v>
      </c>
      <c r="N891" s="34"/>
      <c r="O891" s="35"/>
      <c r="P891" s="33">
        <f>IFERROR(VLOOKUP(N891,Materiaal!$A$2:$C$25052,3,FALSE)*O891,0)</f>
        <v>0</v>
      </c>
      <c r="Q891" s="34"/>
      <c r="R891" s="35"/>
      <c r="S891" s="33">
        <f>IFERROR(VLOOKUP(Q891,Materiaal!$A$2:$C$25052,3,FALSE)*R891,0)</f>
        <v>0</v>
      </c>
      <c r="T891" s="34"/>
      <c r="U891" s="35"/>
      <c r="V891" s="33">
        <f>IFERROR(VLOOKUP(T891,Materiaal!$A$2:$C$26556,3,FALSE)*U891,0)</f>
        <v>0</v>
      </c>
      <c r="W891" s="293"/>
      <c r="X891" s="294"/>
      <c r="Y891" s="33"/>
      <c r="Z891" s="293"/>
      <c r="AA891" s="294"/>
      <c r="AB891" s="33"/>
    </row>
    <row r="892" spans="1:28" ht="14.45" hidden="1" outlineLevel="1">
      <c r="A892" s="29" t="s">
        <v>6333</v>
      </c>
      <c r="B892" s="29" t="s">
        <v>6334</v>
      </c>
      <c r="C892" s="256">
        <f t="shared" si="8"/>
        <v>0</v>
      </c>
      <c r="D892" s="32">
        <v>30</v>
      </c>
      <c r="E892" s="34"/>
      <c r="F892" s="35"/>
      <c r="G892" s="33">
        <f>IFERROR(VLOOKUP(E892,Materiaal!$A$2:$C$25052,3,FALSE)*F892,0)</f>
        <v>0</v>
      </c>
      <c r="H892" s="34"/>
      <c r="I892" s="35"/>
      <c r="J892" s="33">
        <f>IFERROR(VLOOKUP(H892,Materiaal!$A$2:$C$25052,3,FALSE)*I892,0)</f>
        <v>0</v>
      </c>
      <c r="K892" s="34"/>
      <c r="L892" s="35"/>
      <c r="M892" s="33">
        <f>IFERROR(VLOOKUP(K892,Materiaal!$A$2:$C$25052,3,FALSE)*L892,0)</f>
        <v>0</v>
      </c>
      <c r="N892" s="34"/>
      <c r="O892" s="35"/>
      <c r="P892" s="33">
        <f>IFERROR(VLOOKUP(N892,Materiaal!$A$2:$C$25052,3,FALSE)*O892,0)</f>
        <v>0</v>
      </c>
      <c r="Q892" s="34"/>
      <c r="R892" s="35"/>
      <c r="S892" s="33">
        <f>IFERROR(VLOOKUP(Q892,Materiaal!$A$2:$C$25052,3,FALSE)*R892,0)</f>
        <v>0</v>
      </c>
      <c r="T892" s="34"/>
      <c r="U892" s="35"/>
      <c r="V892" s="33">
        <f>IFERROR(VLOOKUP(T892,Materiaal!$A$2:$C$26556,3,FALSE)*U892,0)</f>
        <v>0</v>
      </c>
      <c r="W892" s="293"/>
      <c r="X892" s="294"/>
      <c r="Y892" s="33"/>
      <c r="Z892" s="293"/>
      <c r="AA892" s="294"/>
      <c r="AB892" s="33"/>
    </row>
    <row r="893" spans="1:28" ht="14.45" hidden="1" outlineLevel="1">
      <c r="A893" s="29" t="s">
        <v>6335</v>
      </c>
      <c r="B893" s="29" t="s">
        <v>6336</v>
      </c>
      <c r="C893" s="256">
        <f t="shared" si="8"/>
        <v>0</v>
      </c>
      <c r="D893" s="32">
        <v>30</v>
      </c>
      <c r="E893" s="34"/>
      <c r="F893" s="35"/>
      <c r="G893" s="33">
        <f>IFERROR(VLOOKUP(E893,Materiaal!$A$2:$C$25052,3,FALSE)*F893,0)</f>
        <v>0</v>
      </c>
      <c r="H893" s="34"/>
      <c r="I893" s="35"/>
      <c r="J893" s="33">
        <f>IFERROR(VLOOKUP(H893,Materiaal!$A$2:$C$25052,3,FALSE)*I893,0)</f>
        <v>0</v>
      </c>
      <c r="K893" s="34"/>
      <c r="L893" s="35"/>
      <c r="M893" s="33">
        <f>IFERROR(VLOOKUP(K893,Materiaal!$A$2:$C$25052,3,FALSE)*L893,0)</f>
        <v>0</v>
      </c>
      <c r="N893" s="34"/>
      <c r="O893" s="35"/>
      <c r="P893" s="33">
        <f>IFERROR(VLOOKUP(N893,Materiaal!$A$2:$C$25052,3,FALSE)*O893,0)</f>
        <v>0</v>
      </c>
      <c r="Q893" s="34"/>
      <c r="R893" s="35"/>
      <c r="S893" s="33">
        <f>IFERROR(VLOOKUP(Q893,Materiaal!$A$2:$C$25052,3,FALSE)*R893,0)</f>
        <v>0</v>
      </c>
      <c r="T893" s="34"/>
      <c r="U893" s="35"/>
      <c r="V893" s="33">
        <f>IFERROR(VLOOKUP(T893,Materiaal!$A$2:$C$26556,3,FALSE)*U893,0)</f>
        <v>0</v>
      </c>
      <c r="W893" s="293"/>
      <c r="X893" s="294"/>
      <c r="Y893" s="33"/>
      <c r="Z893" s="293"/>
      <c r="AA893" s="294"/>
      <c r="AB893" s="33"/>
    </row>
    <row r="894" spans="1:28" ht="14.45" hidden="1" outlineLevel="1">
      <c r="A894" s="29"/>
      <c r="B894" s="29"/>
      <c r="C894" s="256">
        <f t="shared" si="8"/>
        <v>0</v>
      </c>
      <c r="D894" s="32"/>
      <c r="E894" s="34"/>
      <c r="F894" s="35"/>
      <c r="G894" s="33">
        <f>IFERROR(VLOOKUP(E894,Materiaal!$A$2:$C$25052,3,FALSE)*F894,0)</f>
        <v>0</v>
      </c>
      <c r="H894" s="34"/>
      <c r="I894" s="35"/>
      <c r="J894" s="33">
        <f>IFERROR(VLOOKUP(H894,Materiaal!$A$2:$C$25052,3,FALSE)*I894,0)</f>
        <v>0</v>
      </c>
      <c r="K894" s="34"/>
      <c r="L894" s="35"/>
      <c r="M894" s="33">
        <f>IFERROR(VLOOKUP(K894,Materiaal!$A$2:$C$25052,3,FALSE)*L894,0)</f>
        <v>0</v>
      </c>
      <c r="N894" s="34"/>
      <c r="O894" s="35"/>
      <c r="P894" s="33">
        <f>IFERROR(VLOOKUP(N894,Materiaal!$A$2:$C$25052,3,FALSE)*O894,0)</f>
        <v>0</v>
      </c>
      <c r="Q894" s="34"/>
      <c r="R894" s="35"/>
      <c r="S894" s="33">
        <f>IFERROR(VLOOKUP(Q894,Materiaal!$A$2:$C$25052,3,FALSE)*R894,0)</f>
        <v>0</v>
      </c>
      <c r="T894" s="34"/>
      <c r="U894" s="35"/>
      <c r="V894" s="33">
        <f>IFERROR(VLOOKUP(T894,Materiaal!$A$2:$C$26556,3,FALSE)*U894,0)</f>
        <v>0</v>
      </c>
      <c r="W894" s="293"/>
      <c r="X894" s="294"/>
      <c r="Y894" s="33"/>
      <c r="Z894" s="293"/>
      <c r="AA894" s="294"/>
      <c r="AB894" s="33"/>
    </row>
    <row r="895" spans="1:28" ht="14.45" hidden="1" outlineLevel="1">
      <c r="A895" s="29" t="s">
        <v>6337</v>
      </c>
      <c r="B895" s="29" t="s">
        <v>6338</v>
      </c>
      <c r="C895" s="256">
        <f t="shared" si="8"/>
        <v>52.08</v>
      </c>
      <c r="D895" s="32">
        <v>90</v>
      </c>
      <c r="E895" s="3" t="s">
        <v>6339</v>
      </c>
      <c r="F895" s="35">
        <v>1</v>
      </c>
      <c r="G895" s="33">
        <f>IFERROR(VLOOKUP(E895,Materiaal!$A$2:$C$25052,3,FALSE)*F895,0)</f>
        <v>52.08</v>
      </c>
      <c r="H895" s="34"/>
      <c r="I895" s="35"/>
      <c r="J895" s="33">
        <f>IFERROR(VLOOKUP(H895,Materiaal!$A$2:$C$25052,3,FALSE)*I895,0)</f>
        <v>0</v>
      </c>
      <c r="K895" s="34"/>
      <c r="L895" s="35"/>
      <c r="M895" s="33">
        <f>IFERROR(VLOOKUP(K895,Materiaal!$A$2:$C$25052,3,FALSE)*L895,0)</f>
        <v>0</v>
      </c>
      <c r="N895" s="34"/>
      <c r="O895" s="35"/>
      <c r="P895" s="33">
        <f>IFERROR(VLOOKUP(N895,Materiaal!$A$2:$C$25052,3,FALSE)*O895,0)</f>
        <v>0</v>
      </c>
      <c r="Q895" s="34"/>
      <c r="R895" s="35"/>
      <c r="S895" s="33">
        <f>IFERROR(VLOOKUP(Q895,Materiaal!$A$2:$C$25052,3,FALSE)*R895,0)</f>
        <v>0</v>
      </c>
      <c r="T895" s="34"/>
      <c r="U895" s="35"/>
      <c r="V895" s="33">
        <f>IFERROR(VLOOKUP(T895,Materiaal!$A$2:$C$26556,3,FALSE)*U895,0)</f>
        <v>0</v>
      </c>
      <c r="W895" s="293"/>
      <c r="X895" s="294"/>
      <c r="Y895" s="33"/>
      <c r="Z895" s="293"/>
      <c r="AA895" s="294"/>
      <c r="AB895" s="33"/>
    </row>
    <row r="896" spans="1:28" ht="14.45" hidden="1" outlineLevel="1">
      <c r="A896" s="29" t="s">
        <v>6340</v>
      </c>
      <c r="B896" s="29" t="s">
        <v>6341</v>
      </c>
      <c r="C896" s="256">
        <f t="shared" si="8"/>
        <v>68.2</v>
      </c>
      <c r="D896" s="32">
        <v>90</v>
      </c>
      <c r="E896" s="3" t="s">
        <v>6342</v>
      </c>
      <c r="F896" s="35">
        <v>1</v>
      </c>
      <c r="G896" s="33">
        <f>IFERROR(VLOOKUP(E896,Materiaal!$A$2:$C$25052,3,FALSE)*F896,0)</f>
        <v>68.2</v>
      </c>
      <c r="H896" s="34"/>
      <c r="I896" s="35"/>
      <c r="J896" s="33">
        <f>IFERROR(VLOOKUP(H896,Materiaal!$A$2:$C$25052,3,FALSE)*I896,0)</f>
        <v>0</v>
      </c>
      <c r="K896" s="34"/>
      <c r="L896" s="35"/>
      <c r="M896" s="33">
        <f>IFERROR(VLOOKUP(K896,Materiaal!$A$2:$C$25052,3,FALSE)*L896,0)</f>
        <v>0</v>
      </c>
      <c r="N896" s="34"/>
      <c r="O896" s="35"/>
      <c r="P896" s="33">
        <f>IFERROR(VLOOKUP(N896,Materiaal!$A$2:$C$25052,3,FALSE)*O896,0)</f>
        <v>0</v>
      </c>
      <c r="Q896" s="34"/>
      <c r="R896" s="35"/>
      <c r="S896" s="33">
        <f>IFERROR(VLOOKUP(Q896,Materiaal!$A$2:$C$25052,3,FALSE)*R896,0)</f>
        <v>0</v>
      </c>
      <c r="T896" s="34"/>
      <c r="U896" s="35"/>
      <c r="V896" s="33">
        <f>IFERROR(VLOOKUP(T896,Materiaal!$A$2:$C$26556,3,FALSE)*U896,0)</f>
        <v>0</v>
      </c>
      <c r="W896" s="293"/>
      <c r="X896" s="294"/>
      <c r="Y896" s="33"/>
      <c r="Z896" s="293"/>
      <c r="AA896" s="294"/>
      <c r="AB896" s="33"/>
    </row>
    <row r="897" spans="1:28" ht="14.45" hidden="1" outlineLevel="1">
      <c r="A897" s="29" t="s">
        <v>6343</v>
      </c>
      <c r="B897" s="29" t="s">
        <v>6344</v>
      </c>
      <c r="C897" s="256">
        <f t="shared" si="8"/>
        <v>49.6</v>
      </c>
      <c r="D897" s="32">
        <v>90</v>
      </c>
      <c r="E897" s="3">
        <v>61613</v>
      </c>
      <c r="F897" s="35">
        <v>1</v>
      </c>
      <c r="G897" s="33">
        <f>IFERROR(VLOOKUP(E897,Materiaal!$A$2:$C$25052,3,FALSE)*F897,0)</f>
        <v>49.6</v>
      </c>
      <c r="H897" s="34"/>
      <c r="I897" s="35"/>
      <c r="J897" s="33">
        <f>IFERROR(VLOOKUP(H897,Materiaal!$A$2:$C$25052,3,FALSE)*I897,0)</f>
        <v>0</v>
      </c>
      <c r="K897" s="34"/>
      <c r="L897" s="35"/>
      <c r="M897" s="33">
        <f>IFERROR(VLOOKUP(K897,Materiaal!$A$2:$C$25052,3,FALSE)*L897,0)</f>
        <v>0</v>
      </c>
      <c r="N897" s="34"/>
      <c r="O897" s="35"/>
      <c r="P897" s="33">
        <f>IFERROR(VLOOKUP(N897,Materiaal!$A$2:$C$25052,3,FALSE)*O897,0)</f>
        <v>0</v>
      </c>
      <c r="Q897" s="34"/>
      <c r="R897" s="35"/>
      <c r="S897" s="33">
        <f>IFERROR(VLOOKUP(Q897,Materiaal!$A$2:$C$25052,3,FALSE)*R897,0)</f>
        <v>0</v>
      </c>
      <c r="T897" s="34"/>
      <c r="U897" s="35"/>
      <c r="V897" s="33">
        <f>IFERROR(VLOOKUP(T897,Materiaal!$A$2:$C$26556,3,FALSE)*U897,0)</f>
        <v>0</v>
      </c>
      <c r="W897" s="293"/>
      <c r="X897" s="294"/>
      <c r="Y897" s="33"/>
      <c r="Z897" s="293"/>
      <c r="AA897" s="294"/>
      <c r="AB897" s="33"/>
    </row>
    <row r="898" spans="1:28" ht="14.45" hidden="1" outlineLevel="1">
      <c r="A898" s="29" t="s">
        <v>6345</v>
      </c>
      <c r="B898" s="29" t="s">
        <v>6346</v>
      </c>
      <c r="C898" s="256">
        <f t="shared" si="8"/>
        <v>60.14</v>
      </c>
      <c r="D898" s="32">
        <v>90</v>
      </c>
      <c r="E898" s="3">
        <v>71613</v>
      </c>
      <c r="F898" s="35">
        <v>1</v>
      </c>
      <c r="G898" s="33">
        <f>IFERROR(VLOOKUP(E898,Materiaal!$A$2:$C$25052,3,FALSE)*F898,0)</f>
        <v>60.14</v>
      </c>
      <c r="H898" s="34"/>
      <c r="I898" s="35"/>
      <c r="J898" s="33">
        <f>IFERROR(VLOOKUP(H898,Materiaal!$A$2:$C$25052,3,FALSE)*I898,0)</f>
        <v>0</v>
      </c>
      <c r="K898" s="34"/>
      <c r="L898" s="35"/>
      <c r="M898" s="33">
        <f>IFERROR(VLOOKUP(K898,Materiaal!$A$2:$C$25052,3,FALSE)*L898,0)</f>
        <v>0</v>
      </c>
      <c r="N898" s="34"/>
      <c r="O898" s="35"/>
      <c r="P898" s="33">
        <f>IFERROR(VLOOKUP(N898,Materiaal!$A$2:$C$25052,3,FALSE)*O898,0)</f>
        <v>0</v>
      </c>
      <c r="Q898" s="34"/>
      <c r="R898" s="35"/>
      <c r="S898" s="33">
        <f>IFERROR(VLOOKUP(Q898,Materiaal!$A$2:$C$25052,3,FALSE)*R898,0)</f>
        <v>0</v>
      </c>
      <c r="T898" s="34"/>
      <c r="U898" s="35"/>
      <c r="V898" s="33">
        <f>IFERROR(VLOOKUP(T898,Materiaal!$A$2:$C$26556,3,FALSE)*U898,0)</f>
        <v>0</v>
      </c>
      <c r="W898" s="293"/>
      <c r="X898" s="294"/>
      <c r="Y898" s="33"/>
      <c r="Z898" s="293"/>
      <c r="AA898" s="294"/>
      <c r="AB898" s="33"/>
    </row>
    <row r="899" spans="1:28" ht="14.45" hidden="1" outlineLevel="1">
      <c r="A899" s="29" t="s">
        <v>6347</v>
      </c>
      <c r="B899" s="29" t="s">
        <v>6348</v>
      </c>
      <c r="C899" s="256">
        <f t="shared" si="8"/>
        <v>60.14</v>
      </c>
      <c r="D899" s="32">
        <v>90</v>
      </c>
      <c r="E899" s="3">
        <v>61616</v>
      </c>
      <c r="F899" s="35">
        <v>1</v>
      </c>
      <c r="G899" s="33">
        <f>IFERROR(VLOOKUP(E899,Materiaal!$A$2:$C$25052,3,FALSE)*F899,0)</f>
        <v>60.14</v>
      </c>
      <c r="H899" s="34"/>
      <c r="I899" s="35"/>
      <c r="J899" s="33">
        <f>IFERROR(VLOOKUP(H899,Materiaal!$A$2:$C$25052,3,FALSE)*I899,0)</f>
        <v>0</v>
      </c>
      <c r="K899" s="34"/>
      <c r="L899" s="35"/>
      <c r="M899" s="33">
        <f>IFERROR(VLOOKUP(K899,Materiaal!$A$2:$C$25052,3,FALSE)*L899,0)</f>
        <v>0</v>
      </c>
      <c r="N899" s="34"/>
      <c r="O899" s="35"/>
      <c r="P899" s="33">
        <f>IFERROR(VLOOKUP(N899,Materiaal!$A$2:$C$25052,3,FALSE)*O899,0)</f>
        <v>0</v>
      </c>
      <c r="Q899" s="34"/>
      <c r="R899" s="35"/>
      <c r="S899" s="33">
        <f>IFERROR(VLOOKUP(Q899,Materiaal!$A$2:$C$25052,3,FALSE)*R899,0)</f>
        <v>0</v>
      </c>
      <c r="T899" s="34"/>
      <c r="U899" s="35"/>
      <c r="V899" s="33">
        <f>IFERROR(VLOOKUP(T899,Materiaal!$A$2:$C$26556,3,FALSE)*U899,0)</f>
        <v>0</v>
      </c>
      <c r="W899" s="293"/>
      <c r="X899" s="294"/>
      <c r="Y899" s="33"/>
      <c r="Z899" s="293"/>
      <c r="AA899" s="294"/>
      <c r="AB899" s="33"/>
    </row>
    <row r="900" spans="1:28" ht="14.45" hidden="1" outlineLevel="1">
      <c r="A900" s="29" t="s">
        <v>6349</v>
      </c>
      <c r="B900" s="29" t="s">
        <v>6350</v>
      </c>
      <c r="C900" s="256">
        <f t="shared" si="8"/>
        <v>68.2</v>
      </c>
      <c r="D900" s="32">
        <v>90</v>
      </c>
      <c r="E900" s="3" t="s">
        <v>6351</v>
      </c>
      <c r="F900" s="35">
        <v>1</v>
      </c>
      <c r="G900" s="33">
        <f>IFERROR(VLOOKUP(E900,Materiaal!$A$2:$C$25052,3,FALSE)*F900,0)</f>
        <v>68.2</v>
      </c>
      <c r="H900" s="34"/>
      <c r="I900" s="35"/>
      <c r="J900" s="33">
        <f>IFERROR(VLOOKUP(H900,Materiaal!$A$2:$C$25052,3,FALSE)*I900,0)</f>
        <v>0</v>
      </c>
      <c r="K900" s="34"/>
      <c r="L900" s="35"/>
      <c r="M900" s="33">
        <f>IFERROR(VLOOKUP(K900,Materiaal!$A$2:$C$25052,3,FALSE)*L900,0)</f>
        <v>0</v>
      </c>
      <c r="N900" s="34"/>
      <c r="O900" s="35"/>
      <c r="P900" s="33">
        <f>IFERROR(VLOOKUP(N900,Materiaal!$A$2:$C$25052,3,FALSE)*O900,0)</f>
        <v>0</v>
      </c>
      <c r="Q900" s="34"/>
      <c r="R900" s="35"/>
      <c r="S900" s="33">
        <f>IFERROR(VLOOKUP(Q900,Materiaal!$A$2:$C$25052,3,FALSE)*R900,0)</f>
        <v>0</v>
      </c>
      <c r="T900" s="34"/>
      <c r="U900" s="35"/>
      <c r="V900" s="33">
        <f>IFERROR(VLOOKUP(T900,Materiaal!$A$2:$C$26556,3,FALSE)*U900,0)</f>
        <v>0</v>
      </c>
      <c r="W900" s="293"/>
      <c r="X900" s="294"/>
      <c r="Y900" s="33"/>
      <c r="Z900" s="293"/>
      <c r="AA900" s="294"/>
      <c r="AB900" s="33"/>
    </row>
    <row r="901" spans="1:28" ht="14.45" hidden="1" outlineLevel="1">
      <c r="A901" s="29" t="s">
        <v>6352</v>
      </c>
      <c r="B901" s="29" t="s">
        <v>6348</v>
      </c>
      <c r="C901" s="256">
        <f t="shared" si="8"/>
        <v>67.58</v>
      </c>
      <c r="D901" s="32">
        <v>90</v>
      </c>
      <c r="E901" s="3">
        <v>71616</v>
      </c>
      <c r="F901" s="35">
        <v>1</v>
      </c>
      <c r="G901" s="33">
        <f>IFERROR(VLOOKUP(E901,Materiaal!$A$2:$C$25052,3,FALSE)*F901,0)</f>
        <v>67.58</v>
      </c>
      <c r="H901" s="34"/>
      <c r="I901" s="35"/>
      <c r="J901" s="33">
        <f>IFERROR(VLOOKUP(H901,Materiaal!$A$2:$C$25052,3,FALSE)*I901,0)</f>
        <v>0</v>
      </c>
      <c r="K901" s="34"/>
      <c r="L901" s="35"/>
      <c r="M901" s="33">
        <f>IFERROR(VLOOKUP(K901,Materiaal!$A$2:$C$25052,3,FALSE)*L901,0)</f>
        <v>0</v>
      </c>
      <c r="N901" s="34"/>
      <c r="O901" s="35"/>
      <c r="P901" s="33">
        <f>IFERROR(VLOOKUP(N901,Materiaal!$A$2:$C$25052,3,FALSE)*O901,0)</f>
        <v>0</v>
      </c>
      <c r="Q901" s="34"/>
      <c r="R901" s="35"/>
      <c r="S901" s="33">
        <f>IFERROR(VLOOKUP(Q901,Materiaal!$A$2:$C$25052,3,FALSE)*R901,0)</f>
        <v>0</v>
      </c>
      <c r="T901" s="34"/>
      <c r="U901" s="35"/>
      <c r="V901" s="33">
        <f>IFERROR(VLOOKUP(T901,Materiaal!$A$2:$C$26556,3,FALSE)*U901,0)</f>
        <v>0</v>
      </c>
      <c r="W901" s="293"/>
      <c r="X901" s="294"/>
      <c r="Y901" s="33"/>
      <c r="Z901" s="293"/>
      <c r="AA901" s="294"/>
      <c r="AB901" s="33"/>
    </row>
    <row r="902" spans="1:28" ht="14.45" hidden="1" outlineLevel="1">
      <c r="A902" s="29" t="s">
        <v>6353</v>
      </c>
      <c r="B902" s="29" t="s">
        <v>6350</v>
      </c>
      <c r="C902" s="256">
        <f t="shared" si="8"/>
        <v>79.36</v>
      </c>
      <c r="D902" s="32">
        <v>90</v>
      </c>
      <c r="E902" s="3" t="s">
        <v>6354</v>
      </c>
      <c r="F902" s="35">
        <v>1</v>
      </c>
      <c r="G902" s="33">
        <f>IFERROR(VLOOKUP(E902,Materiaal!$A$2:$C$25052,3,FALSE)*F902,0)</f>
        <v>79.36</v>
      </c>
      <c r="H902" s="34"/>
      <c r="I902" s="35"/>
      <c r="J902" s="33">
        <f>IFERROR(VLOOKUP(H902,Materiaal!$A$2:$C$25052,3,FALSE)*I902,0)</f>
        <v>0</v>
      </c>
      <c r="K902" s="34"/>
      <c r="L902" s="35"/>
      <c r="M902" s="33">
        <f>IFERROR(VLOOKUP(K902,Materiaal!$A$2:$C$25052,3,FALSE)*L902,0)</f>
        <v>0</v>
      </c>
      <c r="N902" s="34"/>
      <c r="O902" s="35"/>
      <c r="P902" s="33">
        <f>IFERROR(VLOOKUP(N902,Materiaal!$A$2:$C$25052,3,FALSE)*O902,0)</f>
        <v>0</v>
      </c>
      <c r="Q902" s="34"/>
      <c r="R902" s="35"/>
      <c r="S902" s="33">
        <f>IFERROR(VLOOKUP(Q902,Materiaal!$A$2:$C$25052,3,FALSE)*R902,0)</f>
        <v>0</v>
      </c>
      <c r="T902" s="34"/>
      <c r="U902" s="35"/>
      <c r="V902" s="33">
        <f>IFERROR(VLOOKUP(T902,Materiaal!$A$2:$C$26556,3,FALSE)*U902,0)</f>
        <v>0</v>
      </c>
      <c r="W902" s="293"/>
      <c r="X902" s="294"/>
      <c r="Y902" s="33"/>
      <c r="Z902" s="293"/>
      <c r="AA902" s="294"/>
      <c r="AB902" s="33"/>
    </row>
    <row r="903" spans="1:28" ht="14.45" hidden="1" outlineLevel="1">
      <c r="A903" s="29"/>
      <c r="B903" s="29"/>
      <c r="C903" s="256">
        <f t="shared" si="8"/>
        <v>0</v>
      </c>
      <c r="D903" s="32"/>
      <c r="E903" s="34"/>
      <c r="F903" s="35"/>
      <c r="G903" s="33">
        <f>IFERROR(VLOOKUP(E903,Materiaal!$A$2:$C$25052,3,FALSE)*F903,0)</f>
        <v>0</v>
      </c>
      <c r="H903" s="34"/>
      <c r="I903" s="35"/>
      <c r="J903" s="33">
        <f>IFERROR(VLOOKUP(H903,Materiaal!$A$2:$C$25052,3,FALSE)*I903,0)</f>
        <v>0</v>
      </c>
      <c r="K903" s="34"/>
      <c r="L903" s="35"/>
      <c r="M903" s="33">
        <f>IFERROR(VLOOKUP(K903,Materiaal!$A$2:$C$25052,3,FALSE)*L903,0)</f>
        <v>0</v>
      </c>
      <c r="N903" s="34"/>
      <c r="O903" s="35"/>
      <c r="P903" s="33">
        <f>IFERROR(VLOOKUP(N903,Materiaal!$A$2:$C$25052,3,FALSE)*O903,0)</f>
        <v>0</v>
      </c>
      <c r="Q903" s="34"/>
      <c r="R903" s="35"/>
      <c r="S903" s="33">
        <f>IFERROR(VLOOKUP(Q903,Materiaal!$A$2:$C$25052,3,FALSE)*R903,0)</f>
        <v>0</v>
      </c>
      <c r="T903" s="34"/>
      <c r="U903" s="35"/>
      <c r="V903" s="33">
        <f>IFERROR(VLOOKUP(T903,Materiaal!$A$2:$C$26556,3,FALSE)*U903,0)</f>
        <v>0</v>
      </c>
      <c r="W903" s="293"/>
      <c r="X903" s="294"/>
      <c r="Y903" s="33"/>
      <c r="Z903" s="293"/>
      <c r="AA903" s="294"/>
      <c r="AB903" s="33"/>
    </row>
    <row r="904" spans="1:28" ht="14.45" hidden="1" outlineLevel="1">
      <c r="A904" s="29" t="s">
        <v>6355</v>
      </c>
      <c r="B904" s="29" t="s">
        <v>6356</v>
      </c>
      <c r="C904" s="256">
        <f t="shared" si="8"/>
        <v>19.5228</v>
      </c>
      <c r="D904" s="32">
        <v>20</v>
      </c>
      <c r="E904" s="34" t="s">
        <v>6357</v>
      </c>
      <c r="F904" s="35">
        <v>1.2</v>
      </c>
      <c r="G904" s="33">
        <f>IFERROR(VLOOKUP(E904,Materiaal!$A$2:$C$25052,3,FALSE)*F904,0)</f>
        <v>19.062719999999999</v>
      </c>
      <c r="H904" s="34" t="s">
        <v>6358</v>
      </c>
      <c r="I904" s="35">
        <v>0.15</v>
      </c>
      <c r="J904" s="33">
        <f>IFERROR(VLOOKUP(H904,Materiaal!$A$2:$C$25052,3,FALSE)*I904,0)</f>
        <v>0.46007999999999993</v>
      </c>
      <c r="K904" s="34"/>
      <c r="L904" s="35"/>
      <c r="M904" s="33">
        <f>IFERROR(VLOOKUP(K904,Materiaal!$A$2:$C$25052,3,FALSE)*L904,0)</f>
        <v>0</v>
      </c>
      <c r="N904" s="34"/>
      <c r="O904" s="35"/>
      <c r="P904" s="33">
        <f>IFERROR(VLOOKUP(N904,Materiaal!$A$2:$C$25052,3,FALSE)*O904,0)</f>
        <v>0</v>
      </c>
      <c r="Q904" s="34"/>
      <c r="R904" s="35"/>
      <c r="S904" s="33">
        <f>IFERROR(VLOOKUP(Q904,Materiaal!$A$2:$C$25052,3,FALSE)*R904,0)</f>
        <v>0</v>
      </c>
      <c r="T904" s="34"/>
      <c r="U904" s="35"/>
      <c r="V904" s="33">
        <f>IFERROR(VLOOKUP(T904,Materiaal!$A$2:$C$26556,3,FALSE)*U904,0)</f>
        <v>0</v>
      </c>
      <c r="W904" s="293"/>
      <c r="X904" s="294"/>
      <c r="Y904" s="33"/>
      <c r="Z904" s="293"/>
      <c r="AA904" s="294"/>
      <c r="AB904" s="33"/>
    </row>
    <row r="905" spans="1:28" ht="14.45" hidden="1" outlineLevel="1">
      <c r="A905" s="29" t="s">
        <v>6359</v>
      </c>
      <c r="B905" s="29" t="s">
        <v>6360</v>
      </c>
      <c r="C905" s="256">
        <f t="shared" si="8"/>
        <v>21.656879999999997</v>
      </c>
      <c r="D905" s="32">
        <v>20</v>
      </c>
      <c r="E905" s="34" t="s">
        <v>6361</v>
      </c>
      <c r="F905" s="35">
        <v>1.2</v>
      </c>
      <c r="G905" s="33">
        <f>IFERROR(VLOOKUP(E905,Materiaal!$A$2:$C$25052,3,FALSE)*F905,0)</f>
        <v>21.196799999999996</v>
      </c>
      <c r="H905" s="34" t="s">
        <v>6358</v>
      </c>
      <c r="I905" s="35">
        <v>0.15</v>
      </c>
      <c r="J905" s="33">
        <f>IFERROR(VLOOKUP(H905,Materiaal!$A$2:$C$25052,3,FALSE)*I905,0)</f>
        <v>0.46007999999999993</v>
      </c>
      <c r="K905" s="34"/>
      <c r="L905" s="35"/>
      <c r="M905" s="33">
        <f>IFERROR(VLOOKUP(K905,Materiaal!$A$2:$C$25052,3,FALSE)*L905,0)</f>
        <v>0</v>
      </c>
      <c r="N905" s="34"/>
      <c r="O905" s="35"/>
      <c r="P905" s="33">
        <f>IFERROR(VLOOKUP(N905,Materiaal!$A$2:$C$25052,3,FALSE)*O905,0)</f>
        <v>0</v>
      </c>
      <c r="Q905" s="34"/>
      <c r="R905" s="35"/>
      <c r="S905" s="33">
        <f>IFERROR(VLOOKUP(Q905,Materiaal!$A$2:$C$25052,3,FALSE)*R905,0)</f>
        <v>0</v>
      </c>
      <c r="T905" s="34"/>
      <c r="U905" s="35"/>
      <c r="V905" s="33">
        <f>IFERROR(VLOOKUP(T905,Materiaal!$A$2:$C$26556,3,FALSE)*U905,0)</f>
        <v>0</v>
      </c>
      <c r="W905" s="293"/>
      <c r="X905" s="294"/>
      <c r="Y905" s="33"/>
      <c r="Z905" s="293"/>
      <c r="AA905" s="294"/>
      <c r="AB905" s="33"/>
    </row>
    <row r="906" spans="1:28" ht="14.45" hidden="1" outlineLevel="1">
      <c r="A906" s="29" t="s">
        <v>6362</v>
      </c>
      <c r="B906" s="29" t="s">
        <v>6363</v>
      </c>
      <c r="C906" s="256">
        <f t="shared" si="8"/>
        <v>20.864879999999999</v>
      </c>
      <c r="D906" s="32">
        <v>20</v>
      </c>
      <c r="E906" s="34" t="s">
        <v>6364</v>
      </c>
      <c r="F906" s="35">
        <v>1.2</v>
      </c>
      <c r="G906" s="33">
        <f>IFERROR(VLOOKUP(E906,Materiaal!$A$2:$C$25052,3,FALSE)*F906,0)</f>
        <v>20.404799999999998</v>
      </c>
      <c r="H906" s="34" t="s">
        <v>6358</v>
      </c>
      <c r="I906" s="35">
        <v>0.15</v>
      </c>
      <c r="J906" s="33">
        <f>IFERROR(VLOOKUP(H906,Materiaal!$A$2:$C$25052,3,FALSE)*I906,0)</f>
        <v>0.46007999999999993</v>
      </c>
      <c r="K906" s="34"/>
      <c r="L906" s="35"/>
      <c r="M906" s="33">
        <f>IFERROR(VLOOKUP(K906,Materiaal!$A$2:$C$25052,3,FALSE)*L906,0)</f>
        <v>0</v>
      </c>
      <c r="N906" s="34"/>
      <c r="O906" s="35"/>
      <c r="P906" s="33">
        <f>IFERROR(VLOOKUP(N906,Materiaal!$A$2:$C$25052,3,FALSE)*O906,0)</f>
        <v>0</v>
      </c>
      <c r="Q906" s="34"/>
      <c r="R906" s="35"/>
      <c r="S906" s="33">
        <f>IFERROR(VLOOKUP(Q906,Materiaal!$A$2:$C$25052,3,FALSE)*R906,0)</f>
        <v>0</v>
      </c>
      <c r="T906" s="34"/>
      <c r="U906" s="35"/>
      <c r="V906" s="33">
        <f>IFERROR(VLOOKUP(T906,Materiaal!$A$2:$C$26556,3,FALSE)*U906,0)</f>
        <v>0</v>
      </c>
      <c r="W906" s="293"/>
      <c r="X906" s="294"/>
      <c r="Y906" s="33"/>
      <c r="Z906" s="293"/>
      <c r="AA906" s="294"/>
      <c r="AB906" s="33"/>
    </row>
    <row r="907" spans="1:28" ht="14.45" hidden="1" outlineLevel="1">
      <c r="A907" s="29" t="s">
        <v>6365</v>
      </c>
      <c r="B907" s="29" t="s">
        <v>6366</v>
      </c>
      <c r="C907" s="256">
        <f t="shared" si="8"/>
        <v>23.134319999999999</v>
      </c>
      <c r="D907" s="32">
        <v>20</v>
      </c>
      <c r="E907" s="34" t="s">
        <v>6367</v>
      </c>
      <c r="F907" s="35">
        <v>1.2</v>
      </c>
      <c r="G907" s="33">
        <f>IFERROR(VLOOKUP(E907,Materiaal!$A$2:$C$25052,3,FALSE)*F907,0)</f>
        <v>22.674239999999998</v>
      </c>
      <c r="H907" s="34" t="s">
        <v>6358</v>
      </c>
      <c r="I907" s="35">
        <v>0.15</v>
      </c>
      <c r="J907" s="33">
        <f>IFERROR(VLOOKUP(H907,Materiaal!$A$2:$C$25052,3,FALSE)*I907,0)</f>
        <v>0.46007999999999993</v>
      </c>
      <c r="K907" s="34"/>
      <c r="L907" s="35"/>
      <c r="M907" s="33">
        <f>IFERROR(VLOOKUP(K907,Materiaal!$A$2:$C$25052,3,FALSE)*L907,0)</f>
        <v>0</v>
      </c>
      <c r="N907" s="34"/>
      <c r="O907" s="35"/>
      <c r="P907" s="33">
        <f>IFERROR(VLOOKUP(N907,Materiaal!$A$2:$C$25052,3,FALSE)*O907,0)</f>
        <v>0</v>
      </c>
      <c r="Q907" s="34"/>
      <c r="R907" s="35"/>
      <c r="S907" s="33">
        <f>IFERROR(VLOOKUP(Q907,Materiaal!$A$2:$C$25052,3,FALSE)*R907,0)</f>
        <v>0</v>
      </c>
      <c r="T907" s="34"/>
      <c r="U907" s="35"/>
      <c r="V907" s="33">
        <f>IFERROR(VLOOKUP(T907,Materiaal!$A$2:$C$26556,3,FALSE)*U907,0)</f>
        <v>0</v>
      </c>
      <c r="W907" s="293"/>
      <c r="X907" s="294"/>
      <c r="Y907" s="33"/>
      <c r="Z907" s="293"/>
      <c r="AA907" s="294"/>
      <c r="AB907" s="33"/>
    </row>
    <row r="908" spans="1:28" ht="14.45" hidden="1" outlineLevel="1">
      <c r="A908" s="29" t="s">
        <v>6368</v>
      </c>
      <c r="B908" s="29" t="s">
        <v>6369</v>
      </c>
      <c r="C908" s="256">
        <f t="shared" ref="C908:C971" si="9">SUM(G908,J908,M908,P908,S908,V908,Y908,AB908)</f>
        <v>27.06804</v>
      </c>
      <c r="D908" s="32">
        <v>20</v>
      </c>
      <c r="E908" s="34" t="s">
        <v>6370</v>
      </c>
      <c r="F908" s="35">
        <v>1.2</v>
      </c>
      <c r="G908" s="33">
        <f>IFERROR(VLOOKUP(E908,Materiaal!$A$2:$C$25052,3,FALSE)*F908,0)</f>
        <v>26.553599999999999</v>
      </c>
      <c r="H908" s="34" t="s">
        <v>6371</v>
      </c>
      <c r="I908" s="35">
        <v>0.15</v>
      </c>
      <c r="J908" s="33">
        <f>IFERROR(VLOOKUP(H908,Materiaal!$A$2:$C$25052,3,FALSE)*I908,0)</f>
        <v>0.5144399999999999</v>
      </c>
      <c r="K908" s="34"/>
      <c r="L908" s="35"/>
      <c r="M908" s="33">
        <f>IFERROR(VLOOKUP(K908,Materiaal!$A$2:$C$25052,3,FALSE)*L908,0)</f>
        <v>0</v>
      </c>
      <c r="N908" s="34"/>
      <c r="O908" s="35"/>
      <c r="P908" s="33">
        <f>IFERROR(VLOOKUP(N908,Materiaal!$A$2:$C$25052,3,FALSE)*O908,0)</f>
        <v>0</v>
      </c>
      <c r="Q908" s="34"/>
      <c r="R908" s="35"/>
      <c r="S908" s="33">
        <f>IFERROR(VLOOKUP(Q908,Materiaal!$A$2:$C$25052,3,FALSE)*R908,0)</f>
        <v>0</v>
      </c>
      <c r="T908" s="34"/>
      <c r="U908" s="35"/>
      <c r="V908" s="33">
        <f>IFERROR(VLOOKUP(T908,Materiaal!$A$2:$C$26556,3,FALSE)*U908,0)</f>
        <v>0</v>
      </c>
      <c r="W908" s="293"/>
      <c r="X908" s="294"/>
      <c r="Y908" s="33"/>
      <c r="Z908" s="293"/>
      <c r="AA908" s="294"/>
      <c r="AB908" s="33"/>
    </row>
    <row r="909" spans="1:28" ht="14.45" hidden="1" outlineLevel="1">
      <c r="A909" s="29" t="s">
        <v>6372</v>
      </c>
      <c r="B909" s="29" t="s">
        <v>6373</v>
      </c>
      <c r="C909" s="256">
        <f t="shared" si="9"/>
        <v>30.022919999999999</v>
      </c>
      <c r="D909" s="32">
        <v>20</v>
      </c>
      <c r="E909" s="34" t="s">
        <v>6374</v>
      </c>
      <c r="F909" s="35">
        <v>1.2</v>
      </c>
      <c r="G909" s="33">
        <f>IFERROR(VLOOKUP(E909,Materiaal!$A$2:$C$25052,3,FALSE)*F909,0)</f>
        <v>29.508479999999999</v>
      </c>
      <c r="H909" s="34" t="s">
        <v>6371</v>
      </c>
      <c r="I909" s="35">
        <v>0.15</v>
      </c>
      <c r="J909" s="33">
        <f>IFERROR(VLOOKUP(H909,Materiaal!$A$2:$C$25052,3,FALSE)*I909,0)</f>
        <v>0.5144399999999999</v>
      </c>
      <c r="K909" s="34"/>
      <c r="L909" s="35"/>
      <c r="M909" s="33">
        <f>IFERROR(VLOOKUP(K909,Materiaal!$A$2:$C$25052,3,FALSE)*L909,0)</f>
        <v>0</v>
      </c>
      <c r="N909" s="34"/>
      <c r="O909" s="35"/>
      <c r="P909" s="33">
        <f>IFERROR(VLOOKUP(N909,Materiaal!$A$2:$C$25052,3,FALSE)*O909,0)</f>
        <v>0</v>
      </c>
      <c r="Q909" s="34"/>
      <c r="R909" s="35"/>
      <c r="S909" s="33">
        <f>IFERROR(VLOOKUP(Q909,Materiaal!$A$2:$C$25052,3,FALSE)*R909,0)</f>
        <v>0</v>
      </c>
      <c r="T909" s="34"/>
      <c r="U909" s="35"/>
      <c r="V909" s="33">
        <f>IFERROR(VLOOKUP(T909,Materiaal!$A$2:$C$26556,3,FALSE)*U909,0)</f>
        <v>0</v>
      </c>
      <c r="W909" s="293"/>
      <c r="X909" s="294"/>
      <c r="Y909" s="33"/>
      <c r="Z909" s="293"/>
      <c r="AA909" s="294"/>
      <c r="AB909" s="33"/>
    </row>
    <row r="910" spans="1:28" ht="14.45" hidden="1" outlineLevel="1">
      <c r="A910" s="29" t="s">
        <v>6375</v>
      </c>
      <c r="B910" s="29" t="s">
        <v>6376</v>
      </c>
      <c r="C910" s="256">
        <f t="shared" si="9"/>
        <v>28.436040000000002</v>
      </c>
      <c r="D910" s="32">
        <v>20</v>
      </c>
      <c r="E910" s="34" t="s">
        <v>6377</v>
      </c>
      <c r="F910" s="35">
        <v>1.2</v>
      </c>
      <c r="G910" s="33">
        <f>IFERROR(VLOOKUP(E910,Materiaal!$A$2:$C$25052,3,FALSE)*F910,0)</f>
        <v>27.921600000000002</v>
      </c>
      <c r="H910" s="34" t="s">
        <v>6371</v>
      </c>
      <c r="I910" s="35">
        <v>0.15</v>
      </c>
      <c r="J910" s="33">
        <f>IFERROR(VLOOKUP(H910,Materiaal!$A$2:$C$25052,3,FALSE)*I910,0)</f>
        <v>0.5144399999999999</v>
      </c>
      <c r="K910" s="34"/>
      <c r="L910" s="35"/>
      <c r="M910" s="33">
        <f>IFERROR(VLOOKUP(K910,Materiaal!$A$2:$C$25052,3,FALSE)*L910,0)</f>
        <v>0</v>
      </c>
      <c r="N910" s="34"/>
      <c r="O910" s="35"/>
      <c r="P910" s="33">
        <f>IFERROR(VLOOKUP(N910,Materiaal!$A$2:$C$25052,3,FALSE)*O910,0)</f>
        <v>0</v>
      </c>
      <c r="Q910" s="34"/>
      <c r="R910" s="35"/>
      <c r="S910" s="33">
        <f>IFERROR(VLOOKUP(Q910,Materiaal!$A$2:$C$25052,3,FALSE)*R910,0)</f>
        <v>0</v>
      </c>
      <c r="T910" s="34"/>
      <c r="U910" s="35"/>
      <c r="V910" s="33">
        <f>IFERROR(VLOOKUP(T910,Materiaal!$A$2:$C$26556,3,FALSE)*U910,0)</f>
        <v>0</v>
      </c>
      <c r="W910" s="293"/>
      <c r="X910" s="294"/>
      <c r="Y910" s="33"/>
      <c r="Z910" s="293"/>
      <c r="AA910" s="294"/>
      <c r="AB910" s="33"/>
    </row>
    <row r="911" spans="1:28" ht="14.45" hidden="1" outlineLevel="1">
      <c r="A911" s="29" t="s">
        <v>6378</v>
      </c>
      <c r="B911" s="29" t="s">
        <v>6379</v>
      </c>
      <c r="C911" s="256">
        <f t="shared" si="9"/>
        <v>31.509</v>
      </c>
      <c r="D911" s="32">
        <v>20</v>
      </c>
      <c r="E911" s="34" t="s">
        <v>6380</v>
      </c>
      <c r="F911" s="35">
        <v>1.2</v>
      </c>
      <c r="G911" s="33">
        <f>IFERROR(VLOOKUP(E911,Materiaal!$A$2:$C$25052,3,FALSE)*F911,0)</f>
        <v>30.99456</v>
      </c>
      <c r="H911" s="34" t="s">
        <v>6371</v>
      </c>
      <c r="I911" s="35">
        <v>0.15</v>
      </c>
      <c r="J911" s="33">
        <f>IFERROR(VLOOKUP(H911,Materiaal!$A$2:$C$25052,3,FALSE)*I911,0)</f>
        <v>0.5144399999999999</v>
      </c>
      <c r="K911" s="34"/>
      <c r="L911" s="35"/>
      <c r="M911" s="33">
        <f>IFERROR(VLOOKUP(K911,Materiaal!$A$2:$C$25052,3,FALSE)*L911,0)</f>
        <v>0</v>
      </c>
      <c r="N911" s="34"/>
      <c r="O911" s="35"/>
      <c r="P911" s="33">
        <f>IFERROR(VLOOKUP(N911,Materiaal!$A$2:$C$25052,3,FALSE)*O911,0)</f>
        <v>0</v>
      </c>
      <c r="Q911" s="34"/>
      <c r="R911" s="35"/>
      <c r="S911" s="33">
        <f>IFERROR(VLOOKUP(Q911,Materiaal!$A$2:$C$25052,3,FALSE)*R911,0)</f>
        <v>0</v>
      </c>
      <c r="T911" s="34"/>
      <c r="U911" s="35"/>
      <c r="V911" s="33">
        <f>IFERROR(VLOOKUP(T911,Materiaal!$A$2:$C$26556,3,FALSE)*U911,0)</f>
        <v>0</v>
      </c>
      <c r="W911" s="293"/>
      <c r="X911" s="294"/>
      <c r="Y911" s="33"/>
      <c r="Z911" s="293"/>
      <c r="AA911" s="294"/>
      <c r="AB911" s="33"/>
    </row>
    <row r="912" spans="1:28" ht="14.45" hidden="1" outlineLevel="1">
      <c r="A912" s="29" t="s">
        <v>6381</v>
      </c>
      <c r="B912" s="29" t="s">
        <v>6382</v>
      </c>
      <c r="C912" s="256">
        <f t="shared" si="9"/>
        <v>20.462399999999999</v>
      </c>
      <c r="D912" s="32">
        <v>20</v>
      </c>
      <c r="E912" s="34" t="s">
        <v>6383</v>
      </c>
      <c r="F912" s="35">
        <v>1.2</v>
      </c>
      <c r="G912" s="33">
        <f>IFERROR(VLOOKUP(E912,Materiaal!$A$2:$C$25052,3,FALSE)*F912,0)</f>
        <v>19.995839999999998</v>
      </c>
      <c r="H912" s="34" t="s">
        <v>6384</v>
      </c>
      <c r="I912" s="35">
        <v>0.15</v>
      </c>
      <c r="J912" s="33">
        <f>IFERROR(VLOOKUP(H912,Materiaal!$A$2:$C$25052,3,FALSE)*I912,0)</f>
        <v>0.46656000000000003</v>
      </c>
      <c r="K912" s="34"/>
      <c r="L912" s="35"/>
      <c r="M912" s="33">
        <f>IFERROR(VLOOKUP(K912,Materiaal!$A$2:$C$25052,3,FALSE)*L912,0)</f>
        <v>0</v>
      </c>
      <c r="N912" s="34"/>
      <c r="O912" s="35"/>
      <c r="P912" s="33">
        <f>IFERROR(VLOOKUP(N912,Materiaal!$A$2:$C$25052,3,FALSE)*O912,0)</f>
        <v>0</v>
      </c>
      <c r="Q912" s="34"/>
      <c r="R912" s="35"/>
      <c r="S912" s="33">
        <f>IFERROR(VLOOKUP(Q912,Materiaal!$A$2:$C$25052,3,FALSE)*R912,0)</f>
        <v>0</v>
      </c>
      <c r="T912" s="34"/>
      <c r="U912" s="35"/>
      <c r="V912" s="33">
        <f>IFERROR(VLOOKUP(T912,Materiaal!$A$2:$C$26556,3,FALSE)*U912,0)</f>
        <v>0</v>
      </c>
      <c r="W912" s="293"/>
      <c r="X912" s="294"/>
      <c r="Y912" s="33"/>
      <c r="Z912" s="293"/>
      <c r="AA912" s="294"/>
      <c r="AB912" s="33"/>
    </row>
    <row r="913" spans="1:28" ht="14.45" hidden="1" outlineLevel="1">
      <c r="A913" s="29" t="s">
        <v>6385</v>
      </c>
      <c r="B913" s="29" t="s">
        <v>6386</v>
      </c>
      <c r="C913" s="256">
        <f t="shared" si="9"/>
        <v>22.665599999999998</v>
      </c>
      <c r="D913" s="32">
        <v>20</v>
      </c>
      <c r="E913" s="34" t="s">
        <v>6387</v>
      </c>
      <c r="F913" s="35">
        <v>1.2</v>
      </c>
      <c r="G913" s="33">
        <f>IFERROR(VLOOKUP(E913,Materiaal!$A$2:$C$25052,3,FALSE)*F913,0)</f>
        <v>22.199039999999997</v>
      </c>
      <c r="H913" s="34" t="s">
        <v>6384</v>
      </c>
      <c r="I913" s="35">
        <v>0.15</v>
      </c>
      <c r="J913" s="33">
        <f>IFERROR(VLOOKUP(H913,Materiaal!$A$2:$C$25052,3,FALSE)*I913,0)</f>
        <v>0.46656000000000003</v>
      </c>
      <c r="K913" s="34"/>
      <c r="L913" s="35"/>
      <c r="M913" s="33">
        <f>IFERROR(VLOOKUP(K913,Materiaal!$A$2:$C$25052,3,FALSE)*L913,0)</f>
        <v>0</v>
      </c>
      <c r="N913" s="34"/>
      <c r="O913" s="35"/>
      <c r="P913" s="33">
        <f>IFERROR(VLOOKUP(N913,Materiaal!$A$2:$C$25052,3,FALSE)*O913,0)</f>
        <v>0</v>
      </c>
      <c r="Q913" s="34"/>
      <c r="R913" s="35"/>
      <c r="S913" s="33">
        <f>IFERROR(VLOOKUP(Q913,Materiaal!$A$2:$C$25052,3,FALSE)*R913,0)</f>
        <v>0</v>
      </c>
      <c r="T913" s="34"/>
      <c r="U913" s="35"/>
      <c r="V913" s="33">
        <f>IFERROR(VLOOKUP(T913,Materiaal!$A$2:$C$26556,3,FALSE)*U913,0)</f>
        <v>0</v>
      </c>
      <c r="W913" s="293"/>
      <c r="X913" s="294"/>
      <c r="Y913" s="33"/>
      <c r="Z913" s="293"/>
      <c r="AA913" s="294"/>
      <c r="AB913" s="33"/>
    </row>
    <row r="914" spans="1:28" ht="14.45" hidden="1" outlineLevel="1">
      <c r="A914" s="29" t="s">
        <v>6388</v>
      </c>
      <c r="B914" s="29" t="s">
        <v>6389</v>
      </c>
      <c r="C914" s="256">
        <f t="shared" si="9"/>
        <v>23.250240000000002</v>
      </c>
      <c r="D914" s="32">
        <v>20</v>
      </c>
      <c r="E914" s="34" t="s">
        <v>6390</v>
      </c>
      <c r="F914" s="35">
        <v>1.2</v>
      </c>
      <c r="G914" s="33">
        <f>IFERROR(VLOOKUP(E914,Materiaal!$A$2:$C$25052,3,FALSE)*F914,0)</f>
        <v>22.78368</v>
      </c>
      <c r="H914" s="34" t="s">
        <v>6384</v>
      </c>
      <c r="I914" s="35">
        <v>0.15</v>
      </c>
      <c r="J914" s="33">
        <f>IFERROR(VLOOKUP(H914,Materiaal!$A$2:$C$25052,3,FALSE)*I914,0)</f>
        <v>0.46656000000000003</v>
      </c>
      <c r="K914" s="34"/>
      <c r="L914" s="35"/>
      <c r="M914" s="33">
        <f>IFERROR(VLOOKUP(K914,Materiaal!$A$2:$C$25052,3,FALSE)*L914,0)</f>
        <v>0</v>
      </c>
      <c r="N914" s="34"/>
      <c r="O914" s="35"/>
      <c r="P914" s="33">
        <f>IFERROR(VLOOKUP(N914,Materiaal!$A$2:$C$25052,3,FALSE)*O914,0)</f>
        <v>0</v>
      </c>
      <c r="Q914" s="34"/>
      <c r="R914" s="35"/>
      <c r="S914" s="33">
        <f>IFERROR(VLOOKUP(Q914,Materiaal!$A$2:$C$25052,3,FALSE)*R914,0)</f>
        <v>0</v>
      </c>
      <c r="T914" s="34"/>
      <c r="U914" s="35"/>
      <c r="V914" s="33">
        <f>IFERROR(VLOOKUP(T914,Materiaal!$A$2:$C$26556,3,FALSE)*U914,0)</f>
        <v>0</v>
      </c>
      <c r="W914" s="293"/>
      <c r="X914" s="294"/>
      <c r="Y914" s="33"/>
      <c r="Z914" s="293"/>
      <c r="AA914" s="294"/>
      <c r="AB914" s="33"/>
    </row>
    <row r="915" spans="1:28" ht="14.45" hidden="1" outlineLevel="1">
      <c r="A915" s="29" t="s">
        <v>6391</v>
      </c>
      <c r="B915" s="29" t="s">
        <v>6392</v>
      </c>
      <c r="C915" s="256">
        <f t="shared" si="9"/>
        <v>25.79616</v>
      </c>
      <c r="D915" s="32">
        <v>20</v>
      </c>
      <c r="E915" s="34" t="s">
        <v>6393</v>
      </c>
      <c r="F915" s="35">
        <v>1.2</v>
      </c>
      <c r="G915" s="33">
        <f>IFERROR(VLOOKUP(E915,Materiaal!$A$2:$C$25052,3,FALSE)*F915,0)</f>
        <v>25.329599999999999</v>
      </c>
      <c r="H915" s="34" t="s">
        <v>6384</v>
      </c>
      <c r="I915" s="35">
        <v>0.15</v>
      </c>
      <c r="J915" s="33">
        <f>IFERROR(VLOOKUP(H915,Materiaal!$A$2:$C$25052,3,FALSE)*I915,0)</f>
        <v>0.46656000000000003</v>
      </c>
      <c r="K915" s="34"/>
      <c r="L915" s="35"/>
      <c r="M915" s="33">
        <f>IFERROR(VLOOKUP(K915,Materiaal!$A$2:$C$25052,3,FALSE)*L915,0)</f>
        <v>0</v>
      </c>
      <c r="N915" s="34"/>
      <c r="O915" s="35"/>
      <c r="P915" s="33">
        <f>IFERROR(VLOOKUP(N915,Materiaal!$A$2:$C$25052,3,FALSE)*O915,0)</f>
        <v>0</v>
      </c>
      <c r="Q915" s="34"/>
      <c r="R915" s="35"/>
      <c r="S915" s="33">
        <f>IFERROR(VLOOKUP(Q915,Materiaal!$A$2:$C$25052,3,FALSE)*R915,0)</f>
        <v>0</v>
      </c>
      <c r="T915" s="34"/>
      <c r="U915" s="35"/>
      <c r="V915" s="33">
        <f>IFERROR(VLOOKUP(T915,Materiaal!$A$2:$C$26556,3,FALSE)*U915,0)</f>
        <v>0</v>
      </c>
      <c r="W915" s="293"/>
      <c r="X915" s="294"/>
      <c r="Y915" s="33"/>
      <c r="Z915" s="293"/>
      <c r="AA915" s="294"/>
      <c r="AB915" s="33"/>
    </row>
    <row r="916" spans="1:28" ht="14.45" hidden="1" outlineLevel="1">
      <c r="A916" s="29" t="s">
        <v>6394</v>
      </c>
      <c r="B916" s="29" t="s">
        <v>6395</v>
      </c>
      <c r="C916" s="256">
        <f t="shared" si="9"/>
        <v>27.784079999999999</v>
      </c>
      <c r="D916" s="32">
        <v>20</v>
      </c>
      <c r="E916" s="34" t="s">
        <v>6396</v>
      </c>
      <c r="F916" s="35">
        <v>1.2</v>
      </c>
      <c r="G916" s="33">
        <f>IFERROR(VLOOKUP(E916,Materiaal!$A$2:$C$25052,3,FALSE)*F916,0)</f>
        <v>27.264959999999999</v>
      </c>
      <c r="H916" s="34" t="s">
        <v>6397</v>
      </c>
      <c r="I916" s="35">
        <v>0.15</v>
      </c>
      <c r="J916" s="33">
        <f>IFERROR(VLOOKUP(H916,Materiaal!$A$2:$C$25052,3,FALSE)*I916,0)</f>
        <v>0.51911999999999991</v>
      </c>
      <c r="K916" s="34"/>
      <c r="L916" s="35"/>
      <c r="M916" s="33">
        <f>IFERROR(VLOOKUP(K916,Materiaal!$A$2:$C$25052,3,FALSE)*L916,0)</f>
        <v>0</v>
      </c>
      <c r="N916" s="34"/>
      <c r="O916" s="35"/>
      <c r="P916" s="33">
        <f>IFERROR(VLOOKUP(N916,Materiaal!$A$2:$C$25052,3,FALSE)*O916,0)</f>
        <v>0</v>
      </c>
      <c r="Q916" s="34"/>
      <c r="R916" s="35"/>
      <c r="S916" s="33">
        <f>IFERROR(VLOOKUP(Q916,Materiaal!$A$2:$C$25052,3,FALSE)*R916,0)</f>
        <v>0</v>
      </c>
      <c r="T916" s="34"/>
      <c r="U916" s="35"/>
      <c r="V916" s="33">
        <f>IFERROR(VLOOKUP(T916,Materiaal!$A$2:$C$26556,3,FALSE)*U916,0)</f>
        <v>0</v>
      </c>
      <c r="W916" s="293"/>
      <c r="X916" s="294"/>
      <c r="Y916" s="33"/>
      <c r="Z916" s="293"/>
      <c r="AA916" s="294"/>
      <c r="AB916" s="33"/>
    </row>
    <row r="917" spans="1:28" ht="14.45" hidden="1" outlineLevel="1">
      <c r="A917" s="29" t="s">
        <v>6398</v>
      </c>
      <c r="B917" s="29" t="s">
        <v>6399</v>
      </c>
      <c r="C917" s="256">
        <f t="shared" si="9"/>
        <v>30.851279999999996</v>
      </c>
      <c r="D917" s="32">
        <v>20</v>
      </c>
      <c r="E917" s="34" t="s">
        <v>6400</v>
      </c>
      <c r="F917" s="35">
        <v>1.2</v>
      </c>
      <c r="G917" s="33">
        <f>IFERROR(VLOOKUP(E917,Materiaal!$A$2:$C$25052,3,FALSE)*F917,0)</f>
        <v>30.332159999999995</v>
      </c>
      <c r="H917" s="34" t="s">
        <v>6397</v>
      </c>
      <c r="I917" s="35">
        <v>0.15</v>
      </c>
      <c r="J917" s="33">
        <f>IFERROR(VLOOKUP(H917,Materiaal!$A$2:$C$25052,3,FALSE)*I917,0)</f>
        <v>0.51911999999999991</v>
      </c>
      <c r="K917" s="34"/>
      <c r="L917" s="35"/>
      <c r="M917" s="33">
        <f>IFERROR(VLOOKUP(K917,Materiaal!$A$2:$C$25052,3,FALSE)*L917,0)</f>
        <v>0</v>
      </c>
      <c r="N917" s="34"/>
      <c r="O917" s="35"/>
      <c r="P917" s="33">
        <f>IFERROR(VLOOKUP(N917,Materiaal!$A$2:$C$25052,3,FALSE)*O917,0)</f>
        <v>0</v>
      </c>
      <c r="Q917" s="34"/>
      <c r="R917" s="35"/>
      <c r="S917" s="33">
        <f>IFERROR(VLOOKUP(Q917,Materiaal!$A$2:$C$25052,3,FALSE)*R917,0)</f>
        <v>0</v>
      </c>
      <c r="T917" s="34"/>
      <c r="U917" s="35"/>
      <c r="V917" s="33">
        <f>IFERROR(VLOOKUP(T917,Materiaal!$A$2:$C$26556,3,FALSE)*U917,0)</f>
        <v>0</v>
      </c>
      <c r="W917" s="293"/>
      <c r="X917" s="294"/>
      <c r="Y917" s="33"/>
      <c r="Z917" s="293"/>
      <c r="AA917" s="294"/>
      <c r="AB917" s="33"/>
    </row>
    <row r="918" spans="1:28" ht="14.45" hidden="1" outlineLevel="1">
      <c r="A918" s="29" t="s">
        <v>6401</v>
      </c>
      <c r="B918" s="29" t="s">
        <v>6402</v>
      </c>
      <c r="C918" s="256">
        <f t="shared" si="9"/>
        <v>29.379599999999996</v>
      </c>
      <c r="D918" s="32">
        <v>20</v>
      </c>
      <c r="E918" s="34" t="s">
        <v>6403</v>
      </c>
      <c r="F918" s="35">
        <v>1.2</v>
      </c>
      <c r="G918" s="33">
        <f>IFERROR(VLOOKUP(E918,Materiaal!$A$2:$C$25052,3,FALSE)*F918,0)</f>
        <v>28.860479999999995</v>
      </c>
      <c r="H918" s="34" t="s">
        <v>6397</v>
      </c>
      <c r="I918" s="35">
        <v>0.15</v>
      </c>
      <c r="J918" s="33">
        <f>IFERROR(VLOOKUP(H918,Materiaal!$A$2:$C$25052,3,FALSE)*I918,0)</f>
        <v>0.51911999999999991</v>
      </c>
      <c r="K918" s="34"/>
      <c r="L918" s="35"/>
      <c r="M918" s="33">
        <f>IFERROR(VLOOKUP(K918,Materiaal!$A$2:$C$25052,3,FALSE)*L918,0)</f>
        <v>0</v>
      </c>
      <c r="N918" s="34"/>
      <c r="O918" s="35"/>
      <c r="P918" s="33">
        <f>IFERROR(VLOOKUP(N918,Materiaal!$A$2:$C$25052,3,FALSE)*O918,0)</f>
        <v>0</v>
      </c>
      <c r="Q918" s="34"/>
      <c r="R918" s="35"/>
      <c r="S918" s="33">
        <f>IFERROR(VLOOKUP(Q918,Materiaal!$A$2:$C$25052,3,FALSE)*R918,0)</f>
        <v>0</v>
      </c>
      <c r="T918" s="34"/>
      <c r="U918" s="35"/>
      <c r="V918" s="33">
        <f>IFERROR(VLOOKUP(T918,Materiaal!$A$2:$C$26556,3,FALSE)*U918,0)</f>
        <v>0</v>
      </c>
      <c r="W918" s="293"/>
      <c r="X918" s="294"/>
      <c r="Y918" s="33"/>
      <c r="Z918" s="293"/>
      <c r="AA918" s="294"/>
      <c r="AB918" s="33"/>
    </row>
    <row r="919" spans="1:28" ht="14.45" hidden="1" outlineLevel="1">
      <c r="A919" s="29" t="s">
        <v>6404</v>
      </c>
      <c r="B919" s="29" t="s">
        <v>6405</v>
      </c>
      <c r="C919" s="256">
        <f t="shared" si="9"/>
        <v>32.593679999999999</v>
      </c>
      <c r="D919" s="32">
        <v>20</v>
      </c>
      <c r="E919" s="34" t="s">
        <v>6406</v>
      </c>
      <c r="F919" s="35">
        <v>1.2</v>
      </c>
      <c r="G919" s="33">
        <f>IFERROR(VLOOKUP(E919,Materiaal!$A$2:$C$25052,3,FALSE)*F919,0)</f>
        <v>32.074559999999998</v>
      </c>
      <c r="H919" s="34" t="s">
        <v>6397</v>
      </c>
      <c r="I919" s="35">
        <v>0.15</v>
      </c>
      <c r="J919" s="33">
        <f>IFERROR(VLOOKUP(H919,Materiaal!$A$2:$C$25052,3,FALSE)*I919,0)</f>
        <v>0.51911999999999991</v>
      </c>
      <c r="K919" s="34"/>
      <c r="L919" s="35"/>
      <c r="M919" s="33">
        <f>IFERROR(VLOOKUP(K919,Materiaal!$A$2:$C$25052,3,FALSE)*L919,0)</f>
        <v>0</v>
      </c>
      <c r="N919" s="34"/>
      <c r="O919" s="35"/>
      <c r="P919" s="33">
        <f>IFERROR(VLOOKUP(N919,Materiaal!$A$2:$C$25052,3,FALSE)*O919,0)</f>
        <v>0</v>
      </c>
      <c r="Q919" s="34"/>
      <c r="R919" s="35"/>
      <c r="S919" s="33">
        <f>IFERROR(VLOOKUP(Q919,Materiaal!$A$2:$C$25052,3,FALSE)*R919,0)</f>
        <v>0</v>
      </c>
      <c r="T919" s="34"/>
      <c r="U919" s="35"/>
      <c r="V919" s="33">
        <f>IFERROR(VLOOKUP(T919,Materiaal!$A$2:$C$26556,3,FALSE)*U919,0)</f>
        <v>0</v>
      </c>
      <c r="W919" s="293"/>
      <c r="X919" s="294"/>
      <c r="Y919" s="33"/>
      <c r="Z919" s="293"/>
      <c r="AA919" s="294"/>
      <c r="AB919" s="33"/>
    </row>
    <row r="920" spans="1:28" ht="14.45" hidden="1" outlineLevel="1">
      <c r="A920" s="29"/>
      <c r="B920" s="29"/>
      <c r="C920" s="256">
        <f t="shared" si="9"/>
        <v>0</v>
      </c>
      <c r="D920" s="32"/>
      <c r="E920" s="34"/>
      <c r="F920" s="35"/>
      <c r="G920" s="33">
        <f>IFERROR(VLOOKUP(E920,Materiaal!$A$2:$C$25052,3,FALSE)*F920,0)</f>
        <v>0</v>
      </c>
      <c r="H920" s="34"/>
      <c r="I920" s="35"/>
      <c r="J920" s="33">
        <f>IFERROR(VLOOKUP(H920,Materiaal!$A$2:$C$25052,3,FALSE)*I920,0)</f>
        <v>0</v>
      </c>
      <c r="K920" s="34"/>
      <c r="L920" s="35"/>
      <c r="M920" s="33">
        <f>IFERROR(VLOOKUP(K920,Materiaal!$A$2:$C$25052,3,FALSE)*L920,0)</f>
        <v>0</v>
      </c>
      <c r="N920" s="34"/>
      <c r="O920" s="35"/>
      <c r="P920" s="33">
        <f>IFERROR(VLOOKUP(N920,Materiaal!$A$2:$C$25052,3,FALSE)*O920,0)</f>
        <v>0</v>
      </c>
      <c r="Q920" s="34"/>
      <c r="R920" s="35"/>
      <c r="S920" s="33">
        <f>IFERROR(VLOOKUP(Q920,Materiaal!$A$2:$C$25052,3,FALSE)*R920,0)</f>
        <v>0</v>
      </c>
      <c r="T920" s="34"/>
      <c r="U920" s="35"/>
      <c r="V920" s="33">
        <f>IFERROR(VLOOKUP(T920,Materiaal!$A$2:$C$26556,3,FALSE)*U920,0)</f>
        <v>0</v>
      </c>
      <c r="W920" s="293"/>
      <c r="X920" s="294"/>
      <c r="Y920" s="33"/>
      <c r="Z920" s="293"/>
      <c r="AA920" s="294"/>
      <c r="AB920" s="33"/>
    </row>
    <row r="921" spans="1:28" ht="14.45" hidden="1" outlineLevel="1">
      <c r="A921" s="29"/>
      <c r="B921" s="29"/>
      <c r="C921" s="256">
        <f t="shared" si="9"/>
        <v>0</v>
      </c>
      <c r="D921" s="32"/>
      <c r="E921" s="34"/>
      <c r="F921" s="35"/>
      <c r="G921" s="33">
        <f>IFERROR(VLOOKUP(E921,Materiaal!$A$2:$C$25052,3,FALSE)*F921,0)</f>
        <v>0</v>
      </c>
      <c r="H921" s="34"/>
      <c r="I921" s="35"/>
      <c r="J921" s="33">
        <f>IFERROR(VLOOKUP(H921,Materiaal!$A$2:$C$25052,3,FALSE)*I921,0)</f>
        <v>0</v>
      </c>
      <c r="K921" s="34"/>
      <c r="L921" s="35"/>
      <c r="M921" s="33">
        <f>IFERROR(VLOOKUP(K921,Materiaal!$A$2:$C$25052,3,FALSE)*L921,0)</f>
        <v>0</v>
      </c>
      <c r="N921" s="283"/>
      <c r="O921" s="35"/>
      <c r="P921" s="33">
        <f>IFERROR(VLOOKUP(N921,Materiaal!$A$2:$C$25052,3,FALSE)*O921,0)</f>
        <v>0</v>
      </c>
      <c r="Q921" s="34"/>
      <c r="R921" s="35"/>
      <c r="S921" s="33">
        <f>IFERROR(VLOOKUP(Q921,Materiaal!$A$2:$C$25052,3,FALSE)*R921,0)</f>
        <v>0</v>
      </c>
      <c r="T921" s="34"/>
      <c r="U921" s="35"/>
      <c r="V921" s="33">
        <f>IFERROR(VLOOKUP(T921,Materiaal!$A$2:$C$26556,3,FALSE)*U921,0)</f>
        <v>0</v>
      </c>
      <c r="W921" s="293"/>
      <c r="X921" s="294"/>
      <c r="Y921" s="33"/>
      <c r="Z921" s="293"/>
      <c r="AA921" s="294"/>
      <c r="AB921" s="33"/>
    </row>
    <row r="922" spans="1:28" ht="14.45" hidden="1" outlineLevel="1">
      <c r="A922" s="29" t="s">
        <v>6407</v>
      </c>
      <c r="B922" s="29" t="s">
        <v>6408</v>
      </c>
      <c r="C922" s="256">
        <f t="shared" si="9"/>
        <v>78.239999999999995</v>
      </c>
      <c r="D922" s="32">
        <v>50</v>
      </c>
      <c r="E922" s="34" t="s">
        <v>6409</v>
      </c>
      <c r="F922" s="35">
        <v>1</v>
      </c>
      <c r="G922" s="33">
        <f>IFERROR(VLOOKUP(E922,Materiaal!$A$2:$C$25052,3,FALSE)*F922,0)</f>
        <v>33.952799999999996</v>
      </c>
      <c r="H922" s="34" t="s">
        <v>6410</v>
      </c>
      <c r="I922" s="35">
        <v>1</v>
      </c>
      <c r="J922" s="33">
        <f>IFERROR(VLOOKUP(H922,Materiaal!$A$2:$C$25052,3,FALSE)*I922,0)</f>
        <v>15.0312</v>
      </c>
      <c r="K922" s="34" t="s">
        <v>6411</v>
      </c>
      <c r="L922" s="35">
        <v>1</v>
      </c>
      <c r="M922" s="33">
        <f>IFERROR(VLOOKUP(K922,Materiaal!$A$2:$C$25052,3,FALSE)*L922,0)</f>
        <v>17.6784</v>
      </c>
      <c r="N922" s="34" t="s">
        <v>6412</v>
      </c>
      <c r="O922" s="35">
        <v>3</v>
      </c>
      <c r="P922" s="33">
        <f>IFERROR(VLOOKUP(N922,Materiaal!$A$2:$C$25052,3,FALSE)*O922,0)</f>
        <v>11.3184</v>
      </c>
      <c r="Q922" s="34" t="s">
        <v>6413</v>
      </c>
      <c r="R922" s="35">
        <v>1</v>
      </c>
      <c r="S922" s="33">
        <f>IFERROR(VLOOKUP(Q922,Materiaal!$A$2:$C$25052,3,FALSE)*R922,0)</f>
        <v>0.25919999999999999</v>
      </c>
      <c r="T922" s="34"/>
      <c r="U922" s="35"/>
      <c r="V922" s="33">
        <f>IFERROR(VLOOKUP(T922,Materiaal!$A$2:$C$26556,3,FALSE)*U922,0)</f>
        <v>0</v>
      </c>
      <c r="W922" s="293"/>
      <c r="X922" s="294"/>
      <c r="Y922" s="33"/>
      <c r="Z922" s="293"/>
      <c r="AA922" s="294"/>
      <c r="AB922" s="33"/>
    </row>
    <row r="923" spans="1:28" ht="14.45" hidden="1" outlineLevel="1">
      <c r="A923" s="29" t="s">
        <v>6414</v>
      </c>
      <c r="B923" s="29" t="s">
        <v>6415</v>
      </c>
      <c r="C923" s="256">
        <f t="shared" si="9"/>
        <v>63.513599999999997</v>
      </c>
      <c r="D923" s="32">
        <v>50</v>
      </c>
      <c r="E923" s="34" t="s">
        <v>6409</v>
      </c>
      <c r="F923" s="35">
        <v>1</v>
      </c>
      <c r="G923" s="33">
        <f>IFERROR(VLOOKUP(E923,Materiaal!$A$2:$C$25052,3,FALSE)*F923,0)</f>
        <v>33.952799999999996</v>
      </c>
      <c r="H923" s="34" t="s">
        <v>6410</v>
      </c>
      <c r="I923" s="35">
        <v>1</v>
      </c>
      <c r="J923" s="33">
        <f>IFERROR(VLOOKUP(H923,Materiaal!$A$2:$C$25052,3,FALSE)*I923,0)</f>
        <v>15.0312</v>
      </c>
      <c r="K923" s="34" t="s">
        <v>6416</v>
      </c>
      <c r="L923" s="35">
        <v>1</v>
      </c>
      <c r="M923" s="33">
        <f>IFERROR(VLOOKUP(K923,Materiaal!$A$2:$C$25052,3,FALSE)*L923,0)</f>
        <v>14.2704</v>
      </c>
      <c r="N923" s="34"/>
      <c r="O923" s="35"/>
      <c r="P923" s="33">
        <f>IFERROR(VLOOKUP(N923,Materiaal!$A$2:$C$25052,3,FALSE)*O923,0)</f>
        <v>0</v>
      </c>
      <c r="Q923" s="34" t="s">
        <v>6413</v>
      </c>
      <c r="R923" s="35">
        <v>1</v>
      </c>
      <c r="S923" s="33">
        <f>IFERROR(VLOOKUP(Q923,Materiaal!$A$2:$C$25052,3,FALSE)*R923,0)</f>
        <v>0.25919999999999999</v>
      </c>
      <c r="T923" s="34"/>
      <c r="U923" s="35"/>
      <c r="V923" s="33">
        <f>IFERROR(VLOOKUP(T923,Materiaal!$A$2:$C$26556,3,FALSE)*U923,0)</f>
        <v>0</v>
      </c>
      <c r="W923" s="293"/>
      <c r="X923" s="294"/>
      <c r="Y923" s="33"/>
      <c r="Z923" s="293"/>
      <c r="AA923" s="294"/>
      <c r="AB923" s="33"/>
    </row>
    <row r="924" spans="1:28" ht="14.45" hidden="1" outlineLevel="1">
      <c r="A924" s="29" t="s">
        <v>6417</v>
      </c>
      <c r="B924" s="29" t="s">
        <v>6418</v>
      </c>
      <c r="C924" s="256">
        <f t="shared" si="9"/>
        <v>141.19199999999998</v>
      </c>
      <c r="D924" s="32">
        <v>90</v>
      </c>
      <c r="E924" s="34" t="s">
        <v>6409</v>
      </c>
      <c r="F924" s="35">
        <v>1</v>
      </c>
      <c r="G924" s="33">
        <f>IFERROR(VLOOKUP(E924,Materiaal!$A$2:$C$25052,3,FALSE)*F924,0)</f>
        <v>33.952799999999996</v>
      </c>
      <c r="H924" s="34" t="s">
        <v>6410</v>
      </c>
      <c r="I924" s="35">
        <v>1</v>
      </c>
      <c r="J924" s="33">
        <f>IFERROR(VLOOKUP(H924,Materiaal!$A$2:$C$25052,3,FALSE)*I924,0)</f>
        <v>15.0312</v>
      </c>
      <c r="K924" s="34" t="s">
        <v>6419</v>
      </c>
      <c r="L924" s="35">
        <v>1</v>
      </c>
      <c r="M924" s="33">
        <f>IFERROR(VLOOKUP(K924,Materiaal!$A$2:$C$25052,3,FALSE)*L924,0)</f>
        <v>80.630399999999995</v>
      </c>
      <c r="N924" s="34" t="s">
        <v>6412</v>
      </c>
      <c r="O924" s="35">
        <v>3</v>
      </c>
      <c r="P924" s="33">
        <f>IFERROR(VLOOKUP(N924,Materiaal!$A$2:$C$25052,3,FALSE)*O924,0)</f>
        <v>11.3184</v>
      </c>
      <c r="Q924" s="34" t="s">
        <v>6413</v>
      </c>
      <c r="R924" s="35">
        <v>1</v>
      </c>
      <c r="S924" s="33">
        <f>IFERROR(VLOOKUP(Q924,Materiaal!$A$2:$C$25052,3,FALSE)*R924,0)</f>
        <v>0.25919999999999999</v>
      </c>
      <c r="T924" s="34"/>
      <c r="U924" s="35"/>
      <c r="V924" s="33">
        <f>IFERROR(VLOOKUP(T924,Materiaal!$A$2:$C$26556,3,FALSE)*U924,0)</f>
        <v>0</v>
      </c>
      <c r="W924" s="293"/>
      <c r="X924" s="294"/>
      <c r="Y924" s="33"/>
      <c r="Z924" s="293"/>
      <c r="AA924" s="294"/>
      <c r="AB924" s="33"/>
    </row>
    <row r="925" spans="1:28" ht="14.45" hidden="1" outlineLevel="1">
      <c r="A925" s="29" t="s">
        <v>6420</v>
      </c>
      <c r="B925" s="29" t="s">
        <v>6421</v>
      </c>
      <c r="C925" s="256">
        <f t="shared" si="9"/>
        <v>137.16</v>
      </c>
      <c r="D925" s="32">
        <v>90</v>
      </c>
      <c r="E925" s="34" t="s">
        <v>6409</v>
      </c>
      <c r="F925" s="35">
        <v>1</v>
      </c>
      <c r="G925" s="33">
        <f>IFERROR(VLOOKUP(E925,Materiaal!$A$2:$C$25052,3,FALSE)*F925,0)</f>
        <v>33.952799999999996</v>
      </c>
      <c r="H925" s="34" t="s">
        <v>6410</v>
      </c>
      <c r="I925" s="35">
        <v>1</v>
      </c>
      <c r="J925" s="33">
        <f>IFERROR(VLOOKUP(H925,Materiaal!$A$2:$C$25052,3,FALSE)*I925,0)</f>
        <v>15.0312</v>
      </c>
      <c r="K925" s="34" t="s">
        <v>6422</v>
      </c>
      <c r="L925" s="35">
        <v>1</v>
      </c>
      <c r="M925" s="33">
        <f>IFERROR(VLOOKUP(K925,Materiaal!$A$2:$C$25052,3,FALSE)*L925,0)</f>
        <v>87.916799999999995</v>
      </c>
      <c r="N925" s="34"/>
      <c r="O925" s="35"/>
      <c r="P925" s="33">
        <f>IFERROR(VLOOKUP(N925,Materiaal!$A$2:$C$25052,3,FALSE)*O925,0)</f>
        <v>0</v>
      </c>
      <c r="Q925" s="34" t="s">
        <v>6413</v>
      </c>
      <c r="R925" s="35">
        <v>1</v>
      </c>
      <c r="S925" s="33">
        <f>IFERROR(VLOOKUP(Q925,Materiaal!$A$2:$C$25052,3,FALSE)*R925,0)</f>
        <v>0.25919999999999999</v>
      </c>
      <c r="T925" s="34"/>
      <c r="U925" s="35"/>
      <c r="V925" s="33">
        <f>IFERROR(VLOOKUP(T925,Materiaal!$A$2:$C$26556,3,FALSE)*U925,0)</f>
        <v>0</v>
      </c>
      <c r="W925" s="293"/>
      <c r="X925" s="294"/>
      <c r="Y925" s="33"/>
      <c r="Z925" s="293"/>
      <c r="AA925" s="294"/>
      <c r="AB925" s="33"/>
    </row>
    <row r="926" spans="1:28" ht="14.45" hidden="1" outlineLevel="1">
      <c r="A926" s="29" t="s">
        <v>6423</v>
      </c>
      <c r="B926" s="29" t="s">
        <v>6424</v>
      </c>
      <c r="C926" s="256">
        <f t="shared" si="9"/>
        <v>249.64319999999995</v>
      </c>
      <c r="D926" s="32">
        <v>90</v>
      </c>
      <c r="E926" s="34" t="s">
        <v>6409</v>
      </c>
      <c r="F926" s="35">
        <v>1</v>
      </c>
      <c r="G926" s="33">
        <f>IFERROR(VLOOKUP(E926,Materiaal!$A$2:$C$25052,3,FALSE)*F926,0)</f>
        <v>33.952799999999996</v>
      </c>
      <c r="H926" s="34" t="s">
        <v>6410</v>
      </c>
      <c r="I926" s="35">
        <v>1</v>
      </c>
      <c r="J926" s="33">
        <f>IFERROR(VLOOKUP(H926,Materiaal!$A$2:$C$25052,3,FALSE)*I926,0)</f>
        <v>15.0312</v>
      </c>
      <c r="K926" s="34" t="s">
        <v>6425</v>
      </c>
      <c r="L926" s="35">
        <v>1</v>
      </c>
      <c r="M926" s="33">
        <f>IFERROR(VLOOKUP(K926,Materiaal!$A$2:$C$25052,3,FALSE)*L926,0)</f>
        <v>144.32159999999999</v>
      </c>
      <c r="N926" s="34" t="s">
        <v>6426</v>
      </c>
      <c r="O926" s="35">
        <v>1</v>
      </c>
      <c r="P926" s="33">
        <f>IFERROR(VLOOKUP(N926,Materiaal!$A$2:$C$25052,3,FALSE)*O926,0)</f>
        <v>44.76</v>
      </c>
      <c r="Q926" s="34" t="s">
        <v>6412</v>
      </c>
      <c r="R926" s="35">
        <v>3</v>
      </c>
      <c r="S926" s="33">
        <f>IFERROR(VLOOKUP(Q926,Materiaal!$A$2:$C$25052,3,FALSE)*R926,0)</f>
        <v>11.3184</v>
      </c>
      <c r="T926" s="34" t="s">
        <v>6413</v>
      </c>
      <c r="U926" s="35">
        <v>1</v>
      </c>
      <c r="V926" s="33">
        <f>IFERROR(VLOOKUP(T926,Materiaal!$A$2:$C$26556,3,FALSE)*U926,0)</f>
        <v>0.25919999999999999</v>
      </c>
      <c r="W926" s="293"/>
      <c r="X926" s="294"/>
      <c r="Y926" s="33"/>
      <c r="Z926" s="293"/>
      <c r="AA926" s="294"/>
      <c r="AB926" s="33"/>
    </row>
    <row r="927" spans="1:28" ht="14.45" hidden="1" outlineLevel="1">
      <c r="A927" s="29" t="s">
        <v>6427</v>
      </c>
      <c r="B927" s="29" t="s">
        <v>6428</v>
      </c>
      <c r="C927" s="256">
        <f t="shared" si="9"/>
        <v>224.03039999999996</v>
      </c>
      <c r="D927" s="32">
        <v>90</v>
      </c>
      <c r="E927" s="34" t="s">
        <v>6409</v>
      </c>
      <c r="F927" s="35">
        <v>1</v>
      </c>
      <c r="G927" s="33">
        <f>IFERROR(VLOOKUP(E927,Materiaal!$A$2:$C$25052,3,FALSE)*F927,0)</f>
        <v>33.952799999999996</v>
      </c>
      <c r="H927" s="34" t="s">
        <v>6410</v>
      </c>
      <c r="I927" s="35">
        <v>1</v>
      </c>
      <c r="J927" s="33">
        <f>IFERROR(VLOOKUP(H927,Materiaal!$A$2:$C$25052,3,FALSE)*I927,0)</f>
        <v>15.0312</v>
      </c>
      <c r="K927" s="34" t="s">
        <v>6429</v>
      </c>
      <c r="L927" s="35">
        <v>1</v>
      </c>
      <c r="M927" s="33">
        <f>IFERROR(VLOOKUP(K927,Materiaal!$A$2:$C$25052,3,FALSE)*L927,0)</f>
        <v>130.02719999999999</v>
      </c>
      <c r="N927" s="34" t="s">
        <v>6426</v>
      </c>
      <c r="O927" s="35">
        <v>1</v>
      </c>
      <c r="P927" s="33">
        <f>IFERROR(VLOOKUP(N927,Materiaal!$A$2:$C$25052,3,FALSE)*O927,0)</f>
        <v>44.76</v>
      </c>
      <c r="Q927" s="34" t="s">
        <v>6413</v>
      </c>
      <c r="R927" s="35">
        <v>1</v>
      </c>
      <c r="S927" s="33">
        <f>IFERROR(VLOOKUP(Q927,Materiaal!$A$2:$C$25052,3,FALSE)*R927,0)</f>
        <v>0.25919999999999999</v>
      </c>
      <c r="T927" s="34"/>
      <c r="U927" s="35"/>
      <c r="V927" s="33">
        <f>IFERROR(VLOOKUP(T927,Materiaal!$A$2:$C$26556,3,FALSE)*U927,0)</f>
        <v>0</v>
      </c>
      <c r="W927" s="293"/>
      <c r="X927" s="294"/>
      <c r="Y927" s="33"/>
      <c r="Z927" s="293"/>
      <c r="AA927" s="294"/>
      <c r="AB927" s="33"/>
    </row>
    <row r="928" spans="1:28" ht="14.45" hidden="1" outlineLevel="1">
      <c r="A928" s="29" t="s">
        <v>6430</v>
      </c>
      <c r="B928" s="29" t="s">
        <v>6431</v>
      </c>
      <c r="C928" s="256">
        <f t="shared" si="9"/>
        <v>29.256</v>
      </c>
      <c r="D928" s="32">
        <v>30</v>
      </c>
      <c r="E928" s="34"/>
      <c r="F928" s="35"/>
      <c r="G928" s="33">
        <f>IFERROR(VLOOKUP(E928,Materiaal!$A$2:$C$25052,3,FALSE)*F928,0)</f>
        <v>0</v>
      </c>
      <c r="H928" s="34"/>
      <c r="I928" s="35"/>
      <c r="J928" s="33">
        <f>IFERROR(VLOOKUP(H928,Materiaal!$A$2:$C$25052,3,FALSE)*I928,0)</f>
        <v>0</v>
      </c>
      <c r="K928" s="34" t="s">
        <v>6411</v>
      </c>
      <c r="L928" s="35">
        <v>1</v>
      </c>
      <c r="M928" s="33">
        <f>IFERROR(VLOOKUP(K928,Materiaal!$A$2:$C$25052,3,FALSE)*L928,0)</f>
        <v>17.6784</v>
      </c>
      <c r="N928" s="34" t="s">
        <v>6412</v>
      </c>
      <c r="O928" s="35">
        <v>3</v>
      </c>
      <c r="P928" s="33">
        <f>IFERROR(VLOOKUP(N928,Materiaal!$A$2:$C$25052,3,FALSE)*O928,0)</f>
        <v>11.3184</v>
      </c>
      <c r="Q928" s="34" t="s">
        <v>6413</v>
      </c>
      <c r="R928" s="35">
        <v>1</v>
      </c>
      <c r="S928" s="33">
        <f>IFERROR(VLOOKUP(Q928,Materiaal!$A$2:$C$25052,3,FALSE)*R928,0)</f>
        <v>0.25919999999999999</v>
      </c>
      <c r="T928" s="34"/>
      <c r="U928" s="35"/>
      <c r="V928" s="33">
        <f>IFERROR(VLOOKUP(T928,Materiaal!$A$2:$C$26556,3,FALSE)*U928,0)</f>
        <v>0</v>
      </c>
      <c r="W928" s="293"/>
      <c r="X928" s="294"/>
      <c r="Y928" s="33"/>
      <c r="Z928" s="293"/>
      <c r="AA928" s="294"/>
      <c r="AB928" s="33"/>
    </row>
    <row r="929" spans="1:28" ht="14.45" hidden="1" outlineLevel="1">
      <c r="A929" s="29" t="s">
        <v>6432</v>
      </c>
      <c r="B929" s="29" t="s">
        <v>6433</v>
      </c>
      <c r="C929" s="256">
        <f t="shared" si="9"/>
        <v>14.5296</v>
      </c>
      <c r="D929" s="32">
        <v>30</v>
      </c>
      <c r="E929" s="34"/>
      <c r="F929" s="35"/>
      <c r="G929" s="33">
        <f>IFERROR(VLOOKUP(E929,Materiaal!$A$2:$C$25052,3,FALSE)*F929,0)</f>
        <v>0</v>
      </c>
      <c r="H929" s="34"/>
      <c r="I929" s="35"/>
      <c r="J929" s="33">
        <f>IFERROR(VLOOKUP(H929,Materiaal!$A$2:$C$25052,3,FALSE)*I929,0)</f>
        <v>0</v>
      </c>
      <c r="K929" s="34" t="s">
        <v>6416</v>
      </c>
      <c r="L929" s="35">
        <v>1</v>
      </c>
      <c r="M929" s="33">
        <f>IFERROR(VLOOKUP(K929,Materiaal!$A$2:$C$25052,3,FALSE)*L929,0)</f>
        <v>14.2704</v>
      </c>
      <c r="N929" s="34"/>
      <c r="O929" s="35"/>
      <c r="P929" s="33">
        <f>IFERROR(VLOOKUP(N929,Materiaal!$A$2:$C$25052,3,FALSE)*O929,0)</f>
        <v>0</v>
      </c>
      <c r="Q929" s="34" t="s">
        <v>6413</v>
      </c>
      <c r="R929" s="35">
        <v>1</v>
      </c>
      <c r="S929" s="33">
        <f>IFERROR(VLOOKUP(Q929,Materiaal!$A$2:$C$25052,3,FALSE)*R929,0)</f>
        <v>0.25919999999999999</v>
      </c>
      <c r="T929" s="34"/>
      <c r="U929" s="35"/>
      <c r="V929" s="33">
        <f>IFERROR(VLOOKUP(T929,Materiaal!$A$2:$C$26556,3,FALSE)*U929,0)</f>
        <v>0</v>
      </c>
      <c r="W929" s="293"/>
      <c r="X929" s="294"/>
      <c r="Y929" s="33"/>
      <c r="Z929" s="293"/>
      <c r="AA929" s="294"/>
      <c r="AB929" s="33"/>
    </row>
    <row r="930" spans="1:28" ht="14.45" hidden="1" outlineLevel="1">
      <c r="A930" s="29" t="s">
        <v>6434</v>
      </c>
      <c r="B930" s="29" t="s">
        <v>6435</v>
      </c>
      <c r="C930" s="256">
        <f t="shared" si="9"/>
        <v>125.66879999999999</v>
      </c>
      <c r="D930" s="32">
        <v>50</v>
      </c>
      <c r="E930" s="34" t="s">
        <v>6409</v>
      </c>
      <c r="F930" s="35">
        <v>1</v>
      </c>
      <c r="G930" s="33">
        <f>IFERROR(VLOOKUP(E930,Materiaal!$A$2:$C$25052,3,FALSE)*F930,0)</f>
        <v>33.952799999999996</v>
      </c>
      <c r="H930" s="34" t="s">
        <v>6410</v>
      </c>
      <c r="I930" s="35">
        <v>1</v>
      </c>
      <c r="J930" s="33">
        <f>IFERROR(VLOOKUP(H930,Materiaal!$A$2:$C$25052,3,FALSE)*I930,0)</f>
        <v>15.0312</v>
      </c>
      <c r="K930" s="34" t="s">
        <v>6436</v>
      </c>
      <c r="L930" s="35">
        <v>1</v>
      </c>
      <c r="M930" s="33">
        <f>IFERROR(VLOOKUP(K930,Materiaal!$A$2:$C$25052,3,FALSE)*L930,0)</f>
        <v>65.107199999999992</v>
      </c>
      <c r="N930" s="34" t="s">
        <v>6412</v>
      </c>
      <c r="O930" s="35">
        <v>3</v>
      </c>
      <c r="P930" s="33">
        <f>IFERROR(VLOOKUP(N930,Materiaal!$A$2:$C$25052,3,FALSE)*O930,0)</f>
        <v>11.3184</v>
      </c>
      <c r="Q930" s="34" t="s">
        <v>6413</v>
      </c>
      <c r="R930" s="35">
        <v>1</v>
      </c>
      <c r="S930" s="33">
        <f>IFERROR(VLOOKUP(Q930,Materiaal!$A$2:$C$25052,3,FALSE)*R930,0)</f>
        <v>0.25919999999999999</v>
      </c>
      <c r="T930" s="34"/>
      <c r="U930" s="35"/>
      <c r="V930" s="33">
        <f>IFERROR(VLOOKUP(T930,Materiaal!$A$2:$C$26556,3,FALSE)*U930,0)</f>
        <v>0</v>
      </c>
      <c r="W930" s="293"/>
      <c r="X930" s="294"/>
      <c r="Y930" s="33"/>
      <c r="Z930" s="293"/>
      <c r="AA930" s="294"/>
      <c r="AB930" s="33"/>
    </row>
    <row r="931" spans="1:28" ht="14.45" hidden="1" outlineLevel="1">
      <c r="A931" s="29"/>
      <c r="B931" s="29"/>
      <c r="C931" s="256">
        <f t="shared" si="9"/>
        <v>0</v>
      </c>
      <c r="D931" s="32">
        <v>50</v>
      </c>
      <c r="E931" s="34"/>
      <c r="F931" s="35"/>
      <c r="G931" s="33">
        <f>IFERROR(VLOOKUP(E931,Materiaal!$A$2:$C$25052,3,FALSE)*F931,0)</f>
        <v>0</v>
      </c>
      <c r="H931" s="34"/>
      <c r="I931" s="35"/>
      <c r="J931" s="33">
        <f>IFERROR(VLOOKUP(H931,Materiaal!$A$2:$C$25052,3,FALSE)*I931,0)</f>
        <v>0</v>
      </c>
      <c r="K931" s="34"/>
      <c r="L931" s="35"/>
      <c r="M931" s="33">
        <f>IFERROR(VLOOKUP(K931,Materiaal!$A$2:$C$25052,3,FALSE)*L931,0)</f>
        <v>0</v>
      </c>
      <c r="N931" s="34"/>
      <c r="O931" s="35"/>
      <c r="P931" s="33">
        <f>IFERROR(VLOOKUP(N931,Materiaal!$A$2:$C$25052,3,FALSE)*O931,0)</f>
        <v>0</v>
      </c>
      <c r="Q931" s="34"/>
      <c r="R931" s="35"/>
      <c r="S931" s="33">
        <f>IFERROR(VLOOKUP(Q931,Materiaal!$A$2:$C$25052,3,FALSE)*R931,0)</f>
        <v>0</v>
      </c>
      <c r="T931" s="34"/>
      <c r="U931" s="35"/>
      <c r="V931" s="33">
        <f>IFERROR(VLOOKUP(T931,Materiaal!$A$2:$C$26556,3,FALSE)*U931,0)</f>
        <v>0</v>
      </c>
      <c r="W931" s="293"/>
      <c r="X931" s="294"/>
      <c r="Y931" s="33"/>
      <c r="Z931" s="293"/>
      <c r="AA931" s="294"/>
      <c r="AB931" s="33"/>
    </row>
    <row r="932" spans="1:28" ht="14.45" collapsed="1">
      <c r="A932" s="29"/>
      <c r="B932" s="29"/>
      <c r="C932" s="256">
        <f t="shared" si="9"/>
        <v>0</v>
      </c>
      <c r="D932" s="32"/>
      <c r="E932" s="34"/>
      <c r="F932" s="35"/>
      <c r="G932" s="33">
        <f>IFERROR(VLOOKUP(E932,Materiaal!$A$2:$C$25052,3,FALSE)*F932,0)</f>
        <v>0</v>
      </c>
      <c r="H932" s="34"/>
      <c r="I932" s="35"/>
      <c r="J932" s="33">
        <f>IFERROR(VLOOKUP(H932,Materiaal!$A$2:$C$25052,3,FALSE)*I932,0)</f>
        <v>0</v>
      </c>
      <c r="K932" s="34"/>
      <c r="L932" s="35"/>
      <c r="M932" s="33">
        <f>IFERROR(VLOOKUP(K932,Materiaal!$A$2:$C$25052,3,FALSE)*L932,0)</f>
        <v>0</v>
      </c>
      <c r="N932" s="34"/>
      <c r="O932" s="35"/>
      <c r="P932" s="33">
        <f>IFERROR(VLOOKUP(N932,Materiaal!$A$2:$C$25052,3,FALSE)*O932,0)</f>
        <v>0</v>
      </c>
      <c r="Q932" s="34"/>
      <c r="R932" s="35"/>
      <c r="S932" s="33">
        <f>IFERROR(VLOOKUP(Q932,Materiaal!$A$2:$C$25052,3,FALSE)*R932,0)</f>
        <v>0</v>
      </c>
      <c r="T932" s="34"/>
      <c r="U932" s="35"/>
      <c r="V932" s="33">
        <f>IFERROR(VLOOKUP(T932,Materiaal!$A$2:$C$26556,3,FALSE)*U932,0)</f>
        <v>0</v>
      </c>
      <c r="W932" s="293"/>
      <c r="X932" s="294"/>
      <c r="Y932" s="33"/>
      <c r="Z932" s="293"/>
      <c r="AA932" s="294"/>
      <c r="AB932" s="33"/>
    </row>
    <row r="933" spans="1:28" ht="14.45">
      <c r="A933" s="29"/>
      <c r="B933" s="30" t="s">
        <v>6437</v>
      </c>
      <c r="C933" s="256">
        <f t="shared" si="9"/>
        <v>0</v>
      </c>
      <c r="D933" s="32"/>
      <c r="E933" s="34"/>
      <c r="F933" s="35"/>
      <c r="G933" s="33">
        <f>IFERROR(VLOOKUP(E933,Materiaal!$A$2:$C$25052,3,FALSE)*F933,0)</f>
        <v>0</v>
      </c>
      <c r="H933" s="34"/>
      <c r="I933" s="35"/>
      <c r="J933" s="33">
        <f>IFERROR(VLOOKUP(H933,Materiaal!$A$2:$C$25052,3,FALSE)*I933,0)</f>
        <v>0</v>
      </c>
      <c r="K933" s="34"/>
      <c r="L933" s="35"/>
      <c r="M933" s="33">
        <f>IFERROR(VLOOKUP(K933,Materiaal!$A$2:$C$25052,3,FALSE)*L933,0)</f>
        <v>0</v>
      </c>
      <c r="N933" s="34"/>
      <c r="O933" s="35">
        <v>1</v>
      </c>
      <c r="P933" s="33">
        <f>IFERROR(VLOOKUP(N933,Materiaal!$A$2:$C$25052,3,FALSE)*O933,0)</f>
        <v>0</v>
      </c>
      <c r="Q933" s="34"/>
      <c r="R933" s="35"/>
      <c r="S933" s="33">
        <f>IFERROR(VLOOKUP(Q933,Materiaal!$A$2:$C$25052,3,FALSE)*R933,0)</f>
        <v>0</v>
      </c>
      <c r="T933" s="34"/>
      <c r="U933" s="35"/>
      <c r="V933" s="33">
        <f>IFERROR(VLOOKUP(T933,Materiaal!$A$2:$C$26556,3,FALSE)*U933,0)</f>
        <v>0</v>
      </c>
      <c r="W933" s="293"/>
      <c r="X933" s="294"/>
      <c r="Y933" s="33"/>
      <c r="Z933" s="293"/>
      <c r="AA933" s="294"/>
      <c r="AB933" s="33"/>
    </row>
    <row r="934" spans="1:28" ht="14.45" outlineLevel="1">
      <c r="A934" s="29"/>
      <c r="B934" s="29"/>
      <c r="C934" s="256">
        <f t="shared" si="9"/>
        <v>0</v>
      </c>
      <c r="D934" s="32"/>
      <c r="E934" s="34"/>
      <c r="F934" s="35"/>
      <c r="G934" s="33">
        <f>IFERROR(VLOOKUP(E934,Materiaal!$A$2:$C$25052,3,FALSE)*F934,0)</f>
        <v>0</v>
      </c>
      <c r="H934" s="34"/>
      <c r="I934" s="35"/>
      <c r="J934" s="33">
        <f>IFERROR(VLOOKUP(H934,Materiaal!$A$2:$C$25052,3,FALSE)*I934,0)</f>
        <v>0</v>
      </c>
      <c r="K934" s="34"/>
      <c r="L934" s="35"/>
      <c r="M934" s="33">
        <f>IFERROR(VLOOKUP(K934,Materiaal!$A$2:$C$25052,3,FALSE)*L934,0)</f>
        <v>0</v>
      </c>
      <c r="N934" s="34"/>
      <c r="O934" s="35">
        <v>1</v>
      </c>
      <c r="P934" s="33">
        <f>IFERROR(VLOOKUP(N934,Materiaal!$A$2:$C$25052,3,FALSE)*O934,0)</f>
        <v>0</v>
      </c>
      <c r="Q934" s="34"/>
      <c r="R934" s="35"/>
      <c r="S934" s="33">
        <f>IFERROR(VLOOKUP(Q934,Materiaal!$A$2:$C$25052,3,FALSE)*R934,0)</f>
        <v>0</v>
      </c>
      <c r="T934" s="34"/>
      <c r="U934" s="35"/>
      <c r="V934" s="33">
        <f>IFERROR(VLOOKUP(T934,Materiaal!$A$2:$C$26556,3,FALSE)*U934,0)</f>
        <v>0</v>
      </c>
      <c r="W934" s="293"/>
      <c r="X934" s="294"/>
      <c r="Y934" s="33"/>
      <c r="Z934" s="293"/>
      <c r="AA934" s="294"/>
      <c r="AB934" s="33"/>
    </row>
    <row r="935" spans="1:28" ht="14.45" outlineLevel="1">
      <c r="A935" s="29" t="s">
        <v>6438</v>
      </c>
      <c r="B935" s="29" t="s">
        <v>6439</v>
      </c>
      <c r="C935" s="256">
        <f t="shared" si="9"/>
        <v>5.8802880000000011</v>
      </c>
      <c r="D935" s="32">
        <v>20</v>
      </c>
      <c r="E935" s="34" t="s">
        <v>6440</v>
      </c>
      <c r="F935" s="35">
        <v>1.1000000000000001</v>
      </c>
      <c r="G935" s="33">
        <f>IFERROR(VLOOKUP(E935,Materiaal!$A$2:$C$25052,3,FALSE)*F935,0)</f>
        <v>4.1976000000000004</v>
      </c>
      <c r="H935" s="34" t="s">
        <v>6441</v>
      </c>
      <c r="I935" s="35">
        <v>1.33</v>
      </c>
      <c r="J935" s="33">
        <f>IFERROR(VLOOKUP(H935,Materiaal!$A$2:$C$25052,3,FALSE)*I935,0)</f>
        <v>0.204288</v>
      </c>
      <c r="K935" s="34" t="s">
        <v>6442</v>
      </c>
      <c r="L935" s="35">
        <v>2</v>
      </c>
      <c r="M935" s="33">
        <f>IFERROR(VLOOKUP(K935,Materiaal!$A$2:$C$25052,3,FALSE)*L935,0)</f>
        <v>0.27839999999999998</v>
      </c>
      <c r="N935" s="34" t="s">
        <v>6443</v>
      </c>
      <c r="O935" s="35">
        <v>1</v>
      </c>
      <c r="P935" s="33">
        <f>IFERROR(VLOOKUP(N935,Materiaal!$A$2:$C$25052,3,FALSE)*O935,0)</f>
        <v>1.1039999999999999</v>
      </c>
      <c r="Q935" s="34" t="s">
        <v>6444</v>
      </c>
      <c r="R935" s="35">
        <v>1</v>
      </c>
      <c r="S935" s="33">
        <f>IFERROR(VLOOKUP(Q935,Materiaal!$A$2:$C$25052,3,FALSE)*R935,0)</f>
        <v>9.6000000000000002E-2</v>
      </c>
      <c r="T935" s="34"/>
      <c r="U935" s="35"/>
      <c r="V935" s="33">
        <f>IFERROR(VLOOKUP(T935,Materiaal!$A$2:$C$26556,3,FALSE)*U935,0)</f>
        <v>0</v>
      </c>
      <c r="W935" s="293"/>
      <c r="X935" s="294"/>
      <c r="Y935" s="33"/>
      <c r="Z935" s="293"/>
      <c r="AA935" s="294"/>
      <c r="AB935" s="33"/>
    </row>
    <row r="936" spans="1:28" ht="14.45" outlineLevel="1">
      <c r="A936" s="29" t="s">
        <v>6445</v>
      </c>
      <c r="B936" s="29" t="s">
        <v>6446</v>
      </c>
      <c r="C936" s="256">
        <f t="shared" si="9"/>
        <v>7.3421280000000007</v>
      </c>
      <c r="D936" s="32">
        <v>20</v>
      </c>
      <c r="E936" s="34" t="s">
        <v>6447</v>
      </c>
      <c r="F936" s="35">
        <v>1.1000000000000001</v>
      </c>
      <c r="G936" s="33">
        <f>IFERROR(VLOOKUP(E936,Materiaal!$A$2:$C$25052,3,FALSE)*F936,0)</f>
        <v>4.7810400000000008</v>
      </c>
      <c r="H936" s="34" t="s">
        <v>6441</v>
      </c>
      <c r="I936" s="35">
        <v>1.33</v>
      </c>
      <c r="J936" s="33">
        <f>IFERROR(VLOOKUP(H936,Materiaal!$A$2:$C$25052,3,FALSE)*I936,0)</f>
        <v>0.204288</v>
      </c>
      <c r="K936" s="34" t="s">
        <v>6442</v>
      </c>
      <c r="L936" s="35">
        <v>2</v>
      </c>
      <c r="M936" s="33">
        <f>IFERROR(VLOOKUP(K936,Materiaal!$A$2:$C$25052,3,FALSE)*L936,0)</f>
        <v>0.27839999999999998</v>
      </c>
      <c r="N936" s="34" t="s">
        <v>6448</v>
      </c>
      <c r="O936" s="35">
        <v>1</v>
      </c>
      <c r="P936" s="33">
        <f>IFERROR(VLOOKUP(N936,Materiaal!$A$2:$C$25052,3,FALSE)*O936,0)</f>
        <v>1.9823999999999999</v>
      </c>
      <c r="Q936" s="34" t="s">
        <v>6444</v>
      </c>
      <c r="R936" s="35">
        <v>1</v>
      </c>
      <c r="S936" s="33">
        <f>IFERROR(VLOOKUP(Q936,Materiaal!$A$2:$C$25052,3,FALSE)*R936,0)</f>
        <v>9.6000000000000002E-2</v>
      </c>
      <c r="T936" s="34"/>
      <c r="U936" s="35"/>
      <c r="V936" s="33">
        <f>IFERROR(VLOOKUP(T936,Materiaal!$A$2:$C$26556,3,FALSE)*U936,0)</f>
        <v>0</v>
      </c>
      <c r="W936" s="293"/>
      <c r="X936" s="294"/>
      <c r="Y936" s="33"/>
      <c r="Z936" s="293"/>
      <c r="AA936" s="294"/>
      <c r="AB936" s="33"/>
    </row>
    <row r="937" spans="1:28" ht="14.45" outlineLevel="1">
      <c r="A937" s="29" t="s">
        <v>6449</v>
      </c>
      <c r="B937" s="29" t="s">
        <v>6450</v>
      </c>
      <c r="C937" s="256">
        <f t="shared" si="9"/>
        <v>6.0175680000000016</v>
      </c>
      <c r="D937" s="32">
        <v>20</v>
      </c>
      <c r="E937" s="34" t="s">
        <v>6451</v>
      </c>
      <c r="F937" s="35">
        <v>1.1000000000000001</v>
      </c>
      <c r="G937" s="33">
        <f>IFERROR(VLOOKUP(E937,Materiaal!$A$2:$C$25052,3,FALSE)*F937,0)</f>
        <v>4.334880000000001</v>
      </c>
      <c r="H937" s="34" t="s">
        <v>6441</v>
      </c>
      <c r="I937" s="35">
        <v>1.33</v>
      </c>
      <c r="J937" s="33">
        <f>IFERROR(VLOOKUP(H937,Materiaal!$A$2:$C$25052,3,FALSE)*I937,0)</f>
        <v>0.204288</v>
      </c>
      <c r="K937" s="34" t="s">
        <v>6442</v>
      </c>
      <c r="L937" s="35">
        <v>2</v>
      </c>
      <c r="M937" s="33">
        <f>IFERROR(VLOOKUP(K937,Materiaal!$A$2:$C$25052,3,FALSE)*L937,0)</f>
        <v>0.27839999999999998</v>
      </c>
      <c r="N937" s="34" t="s">
        <v>6443</v>
      </c>
      <c r="O937" s="35">
        <v>1</v>
      </c>
      <c r="P937" s="33">
        <f>IFERROR(VLOOKUP(N937,Materiaal!$A$2:$C$25052,3,FALSE)*O937,0)</f>
        <v>1.1039999999999999</v>
      </c>
      <c r="Q937" s="34" t="s">
        <v>6444</v>
      </c>
      <c r="R937" s="35">
        <v>1</v>
      </c>
      <c r="S937" s="33">
        <f>IFERROR(VLOOKUP(Q937,Materiaal!$A$2:$C$25052,3,FALSE)*R937,0)</f>
        <v>9.6000000000000002E-2</v>
      </c>
      <c r="T937" s="34"/>
      <c r="U937" s="35"/>
      <c r="V937" s="33">
        <f>IFERROR(VLOOKUP(T937,Materiaal!$A$2:$C$26556,3,FALSE)*U937,0)</f>
        <v>0</v>
      </c>
      <c r="W937" s="293"/>
      <c r="X937" s="294"/>
      <c r="Y937" s="33"/>
      <c r="Z937" s="293"/>
      <c r="AA937" s="294"/>
      <c r="AB937" s="33"/>
    </row>
    <row r="938" spans="1:28" ht="14.45" outlineLevel="1">
      <c r="A938" s="29" t="s">
        <v>6452</v>
      </c>
      <c r="B938" s="29" t="s">
        <v>6453</v>
      </c>
      <c r="C938" s="256">
        <f t="shared" si="9"/>
        <v>6.9204479999999995</v>
      </c>
      <c r="D938" s="32">
        <v>20</v>
      </c>
      <c r="E938" s="34" t="s">
        <v>6454</v>
      </c>
      <c r="F938" s="35">
        <v>1.1000000000000001</v>
      </c>
      <c r="G938" s="33">
        <f>IFERROR(VLOOKUP(E938,Materiaal!$A$2:$C$25052,3,FALSE)*F938,0)</f>
        <v>5.2377599999999997</v>
      </c>
      <c r="H938" s="34" t="s">
        <v>6441</v>
      </c>
      <c r="I938" s="35">
        <v>1.33</v>
      </c>
      <c r="J938" s="33">
        <f>IFERROR(VLOOKUP(H938,Materiaal!$A$2:$C$25052,3,FALSE)*I938,0)</f>
        <v>0.204288</v>
      </c>
      <c r="K938" s="34" t="s">
        <v>6442</v>
      </c>
      <c r="L938" s="35">
        <v>2</v>
      </c>
      <c r="M938" s="33">
        <f>IFERROR(VLOOKUP(K938,Materiaal!$A$2:$C$25052,3,FALSE)*L938,0)</f>
        <v>0.27839999999999998</v>
      </c>
      <c r="N938" s="34" t="s">
        <v>6443</v>
      </c>
      <c r="O938" s="35">
        <v>1</v>
      </c>
      <c r="P938" s="33">
        <f>IFERROR(VLOOKUP(N938,Materiaal!$A$2:$C$25052,3,FALSE)*O938,0)</f>
        <v>1.1039999999999999</v>
      </c>
      <c r="Q938" s="34" t="s">
        <v>6444</v>
      </c>
      <c r="R938" s="35">
        <v>1</v>
      </c>
      <c r="S938" s="33">
        <f>IFERROR(VLOOKUP(Q938,Materiaal!$A$2:$C$25052,3,FALSE)*R938,0)</f>
        <v>9.6000000000000002E-2</v>
      </c>
      <c r="T938" s="34"/>
      <c r="U938" s="35"/>
      <c r="V938" s="33">
        <f>IFERROR(VLOOKUP(T938,Materiaal!$A$2:$C$26556,3,FALSE)*U938,0)</f>
        <v>0</v>
      </c>
      <c r="W938" s="293"/>
      <c r="X938" s="294"/>
      <c r="Y938" s="33"/>
      <c r="Z938" s="293"/>
      <c r="AA938" s="294"/>
      <c r="AB938" s="33"/>
    </row>
    <row r="939" spans="1:28" ht="14.45" outlineLevel="1">
      <c r="A939" s="29" t="s">
        <v>6455</v>
      </c>
      <c r="B939" s="29" t="s">
        <v>6456</v>
      </c>
      <c r="C939" s="256">
        <f t="shared" si="9"/>
        <v>7.2715680000000003</v>
      </c>
      <c r="D939" s="32">
        <v>20</v>
      </c>
      <c r="E939" s="34" t="s">
        <v>6457</v>
      </c>
      <c r="F939" s="35">
        <v>1.1000000000000001</v>
      </c>
      <c r="G939" s="33">
        <f>IFERROR(VLOOKUP(E939,Materiaal!$A$2:$C$25052,3,FALSE)*F939,0)</f>
        <v>5.1928800000000006</v>
      </c>
      <c r="H939" s="34" t="s">
        <v>6441</v>
      </c>
      <c r="I939" s="35">
        <v>1.33</v>
      </c>
      <c r="J939" s="33">
        <f>IFERROR(VLOOKUP(H939,Materiaal!$A$2:$C$25052,3,FALSE)*I939,0)</f>
        <v>0.204288</v>
      </c>
      <c r="K939" s="34" t="s">
        <v>6442</v>
      </c>
      <c r="L939" s="35">
        <v>2</v>
      </c>
      <c r="M939" s="33">
        <f>IFERROR(VLOOKUP(K939,Materiaal!$A$2:$C$25052,3,FALSE)*L939,0)</f>
        <v>0.27839999999999998</v>
      </c>
      <c r="N939" s="34" t="s">
        <v>6458</v>
      </c>
      <c r="O939" s="35">
        <v>1</v>
      </c>
      <c r="P939" s="33">
        <f>IFERROR(VLOOKUP(N939,Materiaal!$A$2:$C$25052,3,FALSE)*O939,0)</f>
        <v>1.5</v>
      </c>
      <c r="Q939" s="34" t="s">
        <v>6444</v>
      </c>
      <c r="R939" s="35">
        <v>1</v>
      </c>
      <c r="S939" s="33">
        <f>IFERROR(VLOOKUP(Q939,Materiaal!$A$2:$C$25052,3,FALSE)*R939,0)</f>
        <v>9.6000000000000002E-2</v>
      </c>
      <c r="T939" s="34"/>
      <c r="U939" s="35"/>
      <c r="V939" s="33">
        <f>IFERROR(VLOOKUP(T939,Materiaal!$A$2:$C$26556,3,FALSE)*U939,0)</f>
        <v>0</v>
      </c>
      <c r="W939" s="293"/>
      <c r="X939" s="294"/>
      <c r="Y939" s="33"/>
      <c r="Z939" s="293"/>
      <c r="AA939" s="294"/>
      <c r="AB939" s="33"/>
    </row>
    <row r="940" spans="1:28" ht="14.45" outlineLevel="1">
      <c r="A940" s="29" t="s">
        <v>6459</v>
      </c>
      <c r="B940" s="29" t="s">
        <v>6456</v>
      </c>
      <c r="C940" s="256">
        <f t="shared" si="9"/>
        <v>8.3803680000000007</v>
      </c>
      <c r="D940" s="32">
        <v>20</v>
      </c>
      <c r="E940" s="34" t="s">
        <v>6460</v>
      </c>
      <c r="F940" s="35">
        <v>1.1000000000000001</v>
      </c>
      <c r="G940" s="33">
        <f>IFERROR(VLOOKUP(E940,Materiaal!$A$2:$C$25052,3,FALSE)*F940,0)</f>
        <v>6.3016800000000002</v>
      </c>
      <c r="H940" s="34" t="s">
        <v>6441</v>
      </c>
      <c r="I940" s="35">
        <v>1.33</v>
      </c>
      <c r="J940" s="33">
        <f>IFERROR(VLOOKUP(H940,Materiaal!$A$2:$C$25052,3,FALSE)*I940,0)</f>
        <v>0.204288</v>
      </c>
      <c r="K940" s="34" t="s">
        <v>6442</v>
      </c>
      <c r="L940" s="35">
        <v>2</v>
      </c>
      <c r="M940" s="33">
        <f>IFERROR(VLOOKUP(K940,Materiaal!$A$2:$C$25052,3,FALSE)*L940,0)</f>
        <v>0.27839999999999998</v>
      </c>
      <c r="N940" s="34" t="s">
        <v>6458</v>
      </c>
      <c r="O940" s="35">
        <v>1</v>
      </c>
      <c r="P940" s="33">
        <f>IFERROR(VLOOKUP(N940,Materiaal!$A$2:$C$25052,3,FALSE)*O940,0)</f>
        <v>1.5</v>
      </c>
      <c r="Q940" s="34" t="s">
        <v>6444</v>
      </c>
      <c r="R940" s="35">
        <v>1</v>
      </c>
      <c r="S940" s="33">
        <f>IFERROR(VLOOKUP(Q940,Materiaal!$A$2:$C$25052,3,FALSE)*R940,0)</f>
        <v>9.6000000000000002E-2</v>
      </c>
      <c r="T940" s="34"/>
      <c r="U940" s="35"/>
      <c r="V940" s="33">
        <f>IFERROR(VLOOKUP(T940,Materiaal!$A$2:$C$26556,3,FALSE)*U940,0)</f>
        <v>0</v>
      </c>
      <c r="W940" s="293"/>
      <c r="X940" s="294"/>
      <c r="Y940" s="33"/>
      <c r="Z940" s="293"/>
      <c r="AA940" s="294"/>
      <c r="AB940" s="33"/>
    </row>
    <row r="941" spans="1:28" ht="14.45" outlineLevel="1">
      <c r="A941" s="29" t="s">
        <v>6461</v>
      </c>
      <c r="B941" s="29" t="s">
        <v>6462</v>
      </c>
      <c r="C941" s="256">
        <f t="shared" si="9"/>
        <v>8.7439680000000006</v>
      </c>
      <c r="D941" s="32">
        <v>20</v>
      </c>
      <c r="E941" s="34" t="s">
        <v>6463</v>
      </c>
      <c r="F941" s="35">
        <v>1.1000000000000001</v>
      </c>
      <c r="G941" s="33">
        <f>IFERROR(VLOOKUP(E941,Materiaal!$A$2:$C$25052,3,FALSE)*F941,0)</f>
        <v>6.1828800000000008</v>
      </c>
      <c r="H941" s="34" t="s">
        <v>6441</v>
      </c>
      <c r="I941" s="35">
        <v>1.33</v>
      </c>
      <c r="J941" s="33">
        <f>IFERROR(VLOOKUP(H941,Materiaal!$A$2:$C$25052,3,FALSE)*I941,0)</f>
        <v>0.204288</v>
      </c>
      <c r="K941" s="34" t="s">
        <v>6442</v>
      </c>
      <c r="L941" s="35">
        <v>2</v>
      </c>
      <c r="M941" s="33">
        <f>IFERROR(VLOOKUP(K941,Materiaal!$A$2:$C$25052,3,FALSE)*L941,0)</f>
        <v>0.27839999999999998</v>
      </c>
      <c r="N941" s="34" t="s">
        <v>6448</v>
      </c>
      <c r="O941" s="35">
        <v>1</v>
      </c>
      <c r="P941" s="33">
        <f>IFERROR(VLOOKUP(N941,Materiaal!$A$2:$C$25052,3,FALSE)*O941,0)</f>
        <v>1.9823999999999999</v>
      </c>
      <c r="Q941" s="34" t="s">
        <v>6444</v>
      </c>
      <c r="R941" s="35">
        <v>1</v>
      </c>
      <c r="S941" s="33">
        <f>IFERROR(VLOOKUP(Q941,Materiaal!$A$2:$C$25052,3,FALSE)*R941,0)</f>
        <v>9.6000000000000002E-2</v>
      </c>
      <c r="T941" s="34"/>
      <c r="U941" s="35"/>
      <c r="V941" s="33">
        <f>IFERROR(VLOOKUP(T941,Materiaal!$A$2:$C$26556,3,FALSE)*U941,0)</f>
        <v>0</v>
      </c>
      <c r="W941" s="293"/>
      <c r="X941" s="294"/>
      <c r="Y941" s="33"/>
      <c r="Z941" s="293"/>
      <c r="AA941" s="294"/>
      <c r="AB941" s="33"/>
    </row>
    <row r="942" spans="1:28" ht="14.45" outlineLevel="1">
      <c r="A942" s="29" t="s">
        <v>3735</v>
      </c>
      <c r="B942" s="29" t="s">
        <v>6464</v>
      </c>
      <c r="C942" s="256">
        <f t="shared" si="9"/>
        <v>9.6468480000000003</v>
      </c>
      <c r="D942" s="32">
        <v>20</v>
      </c>
      <c r="E942" s="34" t="s">
        <v>6465</v>
      </c>
      <c r="F942" s="35">
        <v>1.1000000000000001</v>
      </c>
      <c r="G942" s="33">
        <f>IFERROR(VLOOKUP(E942,Materiaal!$A$2:$C$25052,3,FALSE)*F942,0)</f>
        <v>7.0857599999999996</v>
      </c>
      <c r="H942" s="34" t="s">
        <v>6441</v>
      </c>
      <c r="I942" s="35">
        <v>1.33</v>
      </c>
      <c r="J942" s="33">
        <f>IFERROR(VLOOKUP(H942,Materiaal!$A$2:$C$25052,3,FALSE)*I942,0)</f>
        <v>0.204288</v>
      </c>
      <c r="K942" s="34" t="s">
        <v>6442</v>
      </c>
      <c r="L942" s="35">
        <v>2</v>
      </c>
      <c r="M942" s="33">
        <f>IFERROR(VLOOKUP(K942,Materiaal!$A$2:$C$25052,3,FALSE)*L942,0)</f>
        <v>0.27839999999999998</v>
      </c>
      <c r="N942" s="34" t="s">
        <v>6448</v>
      </c>
      <c r="O942" s="35">
        <v>1</v>
      </c>
      <c r="P942" s="33">
        <f>IFERROR(VLOOKUP(N942,Materiaal!$A$2:$C$25052,3,FALSE)*O942,0)</f>
        <v>1.9823999999999999</v>
      </c>
      <c r="Q942" s="34" t="s">
        <v>6444</v>
      </c>
      <c r="R942" s="35">
        <v>1</v>
      </c>
      <c r="S942" s="33">
        <f>IFERROR(VLOOKUP(Q942,Materiaal!$A$2:$C$25052,3,FALSE)*R942,0)</f>
        <v>9.6000000000000002E-2</v>
      </c>
      <c r="T942" s="34"/>
      <c r="U942" s="35"/>
      <c r="V942" s="33">
        <f>IFERROR(VLOOKUP(T942,Materiaal!$A$2:$C$26556,3,FALSE)*U942,0)</f>
        <v>0</v>
      </c>
      <c r="W942" s="293"/>
      <c r="X942" s="294"/>
      <c r="Y942" s="33"/>
      <c r="Z942" s="293"/>
      <c r="AA942" s="294"/>
      <c r="AB942" s="33"/>
    </row>
    <row r="943" spans="1:28" ht="14.45" outlineLevel="1">
      <c r="A943" s="29" t="s">
        <v>6466</v>
      </c>
      <c r="B943" s="29" t="s">
        <v>6467</v>
      </c>
      <c r="C943" s="256">
        <f t="shared" si="9"/>
        <v>11.054928</v>
      </c>
      <c r="D943" s="535">
        <v>25</v>
      </c>
      <c r="E943" s="34" t="s">
        <v>6468</v>
      </c>
      <c r="F943" s="35">
        <v>1.1000000000000001</v>
      </c>
      <c r="G943" s="33">
        <f>IFERROR(VLOOKUP(E943,Materiaal!$A$2:$C$25052,3,FALSE)*F943,0)</f>
        <v>7.949040000000001</v>
      </c>
      <c r="H943" s="34" t="s">
        <v>6441</v>
      </c>
      <c r="I943" s="35">
        <v>1.33</v>
      </c>
      <c r="J943" s="33">
        <f>IFERROR(VLOOKUP(H943,Materiaal!$A$2:$C$25052,3,FALSE)*I943,0)</f>
        <v>0.204288</v>
      </c>
      <c r="K943" s="34" t="s">
        <v>6442</v>
      </c>
      <c r="L943" s="35">
        <v>2</v>
      </c>
      <c r="M943" s="33">
        <f>IFERROR(VLOOKUP(K943,Materiaal!$A$2:$C$25052,3,FALSE)*L943,0)</f>
        <v>0.27839999999999998</v>
      </c>
      <c r="N943" s="34" t="s">
        <v>6469</v>
      </c>
      <c r="O943" s="35">
        <v>1</v>
      </c>
      <c r="P943" s="33">
        <f>IFERROR(VLOOKUP(N943,Materiaal!$A$2:$C$25052,3,FALSE)*O943,0)</f>
        <v>2.5271999999999997</v>
      </c>
      <c r="Q943" s="34" t="s">
        <v>6444</v>
      </c>
      <c r="R943" s="35">
        <v>1</v>
      </c>
      <c r="S943" s="33">
        <f>IFERROR(VLOOKUP(Q943,Materiaal!$A$2:$C$25052,3,FALSE)*R943,0)</f>
        <v>9.6000000000000002E-2</v>
      </c>
      <c r="T943" s="34"/>
      <c r="U943" s="35"/>
      <c r="V943" s="33">
        <f>IFERROR(VLOOKUP(T943,Materiaal!$A$2:$C$26556,3,FALSE)*U943,0)</f>
        <v>0</v>
      </c>
      <c r="W943" s="293"/>
      <c r="X943" s="294"/>
      <c r="Y943" s="33"/>
      <c r="Z943" s="293"/>
      <c r="AA943" s="294"/>
      <c r="AB943" s="33"/>
    </row>
    <row r="944" spans="1:28" ht="14.45" outlineLevel="1">
      <c r="A944" s="29" t="s">
        <v>3737</v>
      </c>
      <c r="B944" s="29" t="s">
        <v>6470</v>
      </c>
      <c r="C944" s="256">
        <f t="shared" si="9"/>
        <v>13.374768</v>
      </c>
      <c r="D944" s="535">
        <v>25</v>
      </c>
      <c r="E944" s="34" t="s">
        <v>6471</v>
      </c>
      <c r="F944" s="35">
        <v>1.1000000000000001</v>
      </c>
      <c r="G944" s="33">
        <f>IFERROR(VLOOKUP(E944,Materiaal!$A$2:$C$25052,3,FALSE)*F944,0)</f>
        <v>9.2848799999999994</v>
      </c>
      <c r="H944" s="34" t="s">
        <v>6441</v>
      </c>
      <c r="I944" s="35">
        <v>1.33</v>
      </c>
      <c r="J944" s="33">
        <f>IFERROR(VLOOKUP(H944,Materiaal!$A$2:$C$25052,3,FALSE)*I944,0)</f>
        <v>0.204288</v>
      </c>
      <c r="K944" s="34" t="s">
        <v>6442</v>
      </c>
      <c r="L944" s="35">
        <v>2</v>
      </c>
      <c r="M944" s="33">
        <f>IFERROR(VLOOKUP(K944,Materiaal!$A$2:$C$25052,3,FALSE)*L944,0)</f>
        <v>0.27839999999999998</v>
      </c>
      <c r="N944" s="34" t="s">
        <v>6472</v>
      </c>
      <c r="O944" s="35">
        <v>1</v>
      </c>
      <c r="P944" s="33">
        <f>IFERROR(VLOOKUP(N944,Materiaal!$A$2:$C$25052,3,FALSE)*O944,0)</f>
        <v>3.5112000000000001</v>
      </c>
      <c r="Q944" s="34" t="s">
        <v>6444</v>
      </c>
      <c r="R944" s="35">
        <v>1</v>
      </c>
      <c r="S944" s="33">
        <f>IFERROR(VLOOKUP(Q944,Materiaal!$A$2:$C$25052,3,FALSE)*R944,0)</f>
        <v>9.6000000000000002E-2</v>
      </c>
      <c r="T944" s="34"/>
      <c r="U944" s="35"/>
      <c r="V944" s="33">
        <f>IFERROR(VLOOKUP(T944,Materiaal!$A$2:$C$26556,3,FALSE)*U944,0)</f>
        <v>0</v>
      </c>
      <c r="W944" s="293"/>
      <c r="X944" s="294"/>
      <c r="Y944" s="33"/>
      <c r="Z944" s="293"/>
      <c r="AA944" s="294"/>
      <c r="AB944" s="33"/>
    </row>
    <row r="945" spans="1:28" ht="14.45" outlineLevel="1">
      <c r="A945" s="29" t="s">
        <v>6473</v>
      </c>
      <c r="B945" s="29" t="s">
        <v>6474</v>
      </c>
      <c r="C945" s="256">
        <f t="shared" si="9"/>
        <v>17.622047999999999</v>
      </c>
      <c r="D945" s="535">
        <v>25</v>
      </c>
      <c r="E945" s="34" t="s">
        <v>6475</v>
      </c>
      <c r="F945" s="35">
        <v>1.1000000000000001</v>
      </c>
      <c r="G945" s="33">
        <f>IFERROR(VLOOKUP(E945,Materiaal!$A$2:$C$25052,3,FALSE)*F945,0)</f>
        <v>11.890560000000001</v>
      </c>
      <c r="H945" s="34" t="s">
        <v>6441</v>
      </c>
      <c r="I945" s="35">
        <v>1.33</v>
      </c>
      <c r="J945" s="33">
        <f>IFERROR(VLOOKUP(H945,Materiaal!$A$2:$C$25052,3,FALSE)*I945,0)</f>
        <v>0.204288</v>
      </c>
      <c r="K945" s="34" t="s">
        <v>6442</v>
      </c>
      <c r="L945" s="35">
        <v>2</v>
      </c>
      <c r="M945" s="33">
        <f>IFERROR(VLOOKUP(K945,Materiaal!$A$2:$C$25052,3,FALSE)*L945,0)</f>
        <v>0.27839999999999998</v>
      </c>
      <c r="N945" s="34" t="s">
        <v>6476</v>
      </c>
      <c r="O945" s="35">
        <v>1</v>
      </c>
      <c r="P945" s="33">
        <f>IFERROR(VLOOKUP(N945,Materiaal!$A$2:$C$25052,3,FALSE)*O945,0)</f>
        <v>5.0568</v>
      </c>
      <c r="Q945" s="34" t="s">
        <v>6444</v>
      </c>
      <c r="R945" s="35">
        <v>2</v>
      </c>
      <c r="S945" s="33">
        <f>IFERROR(VLOOKUP(Q945,Materiaal!$A$2:$C$25052,3,FALSE)*R945,0)</f>
        <v>0.192</v>
      </c>
      <c r="T945" s="34"/>
      <c r="U945" s="35"/>
      <c r="V945" s="33">
        <f>IFERROR(VLOOKUP(T945,Materiaal!$A$2:$C$26556,3,FALSE)*U945,0)</f>
        <v>0</v>
      </c>
      <c r="W945" s="293"/>
      <c r="X945" s="294"/>
      <c r="Y945" s="33"/>
      <c r="Z945" s="293"/>
      <c r="AA945" s="294"/>
      <c r="AB945" s="33"/>
    </row>
    <row r="946" spans="1:28" ht="14.45" outlineLevel="1">
      <c r="A946" s="29" t="s">
        <v>6477</v>
      </c>
      <c r="B946" s="29" t="s">
        <v>6478</v>
      </c>
      <c r="C946" s="256">
        <f t="shared" si="9"/>
        <v>23.019431999999998</v>
      </c>
      <c r="D946" s="535">
        <v>30</v>
      </c>
      <c r="E946" s="34" t="s">
        <v>6479</v>
      </c>
      <c r="F946" s="35">
        <v>1.1000000000000001</v>
      </c>
      <c r="G946" s="33">
        <f>IFERROR(VLOOKUP(E946,Materiaal!$A$2:$C$25052,3,FALSE)*F946,0)</f>
        <v>15.942959999999999</v>
      </c>
      <c r="H946" s="34" t="s">
        <v>6480</v>
      </c>
      <c r="I946" s="35">
        <v>1.33</v>
      </c>
      <c r="J946" s="33">
        <f>IFERROR(VLOOKUP(H946,Materiaal!$A$2:$C$25052,3,FALSE)*I946,0)</f>
        <v>0.13087199999999999</v>
      </c>
      <c r="K946" s="34" t="s">
        <v>6442</v>
      </c>
      <c r="L946" s="35">
        <v>2</v>
      </c>
      <c r="M946" s="33">
        <f>IFERROR(VLOOKUP(K946,Materiaal!$A$2:$C$25052,3,FALSE)*L946,0)</f>
        <v>0.27839999999999998</v>
      </c>
      <c r="N946" s="34" t="s">
        <v>6481</v>
      </c>
      <c r="O946" s="35">
        <v>1</v>
      </c>
      <c r="P946" s="33">
        <f>IFERROR(VLOOKUP(N946,Materiaal!$A$2:$C$25052,3,FALSE)*O946,0)</f>
        <v>6.5711999999999993</v>
      </c>
      <c r="Q946" s="34" t="s">
        <v>6444</v>
      </c>
      <c r="R946" s="35">
        <v>1</v>
      </c>
      <c r="S946" s="33">
        <f>IFERROR(VLOOKUP(Q946,Materiaal!$A$2:$C$25052,3,FALSE)*R946,0)</f>
        <v>9.6000000000000002E-2</v>
      </c>
      <c r="T946" s="34"/>
      <c r="U946" s="35"/>
      <c r="V946" s="33">
        <f>IFERROR(VLOOKUP(T946,Materiaal!$A$2:$C$26556,3,FALSE)*U946,0)</f>
        <v>0</v>
      </c>
      <c r="W946" s="293"/>
      <c r="X946" s="294"/>
      <c r="Y946" s="33"/>
      <c r="Z946" s="293"/>
      <c r="AA946" s="294"/>
      <c r="AB946" s="33"/>
    </row>
    <row r="947" spans="1:28" ht="14.45" outlineLevel="1">
      <c r="A947" s="29" t="s">
        <v>6482</v>
      </c>
      <c r="B947" s="29" t="s">
        <v>6483</v>
      </c>
      <c r="C947" s="256">
        <f t="shared" si="9"/>
        <v>26.750951999999998</v>
      </c>
      <c r="D947" s="535">
        <v>30</v>
      </c>
      <c r="E947" s="34" t="s">
        <v>6484</v>
      </c>
      <c r="F947" s="35">
        <v>1.1000000000000001</v>
      </c>
      <c r="G947" s="33">
        <f>IFERROR(VLOOKUP(E947,Materiaal!$A$2:$C$25052,3,FALSE)*F947,0)</f>
        <v>18.366479999999996</v>
      </c>
      <c r="H947" s="34" t="s">
        <v>6480</v>
      </c>
      <c r="I947" s="35">
        <v>1.33</v>
      </c>
      <c r="J947" s="33">
        <f>IFERROR(VLOOKUP(H947,Materiaal!$A$2:$C$25052,3,FALSE)*I947,0)</f>
        <v>0.13087199999999999</v>
      </c>
      <c r="K947" s="34" t="s">
        <v>6442</v>
      </c>
      <c r="L947" s="35">
        <v>2</v>
      </c>
      <c r="M947" s="33">
        <f>IFERROR(VLOOKUP(K947,Materiaal!$A$2:$C$25052,3,FALSE)*L947,0)</f>
        <v>0.27839999999999998</v>
      </c>
      <c r="N947" s="34" t="s">
        <v>6485</v>
      </c>
      <c r="O947" s="35">
        <v>1</v>
      </c>
      <c r="P947" s="33">
        <f>IFERROR(VLOOKUP(N947,Materiaal!$A$2:$C$25052,3,FALSE)*O947,0)</f>
        <v>7.7831999999999999</v>
      </c>
      <c r="Q947" s="34" t="s">
        <v>6444</v>
      </c>
      <c r="R947" s="35">
        <v>2</v>
      </c>
      <c r="S947" s="33">
        <f>IFERROR(VLOOKUP(Q947,Materiaal!$A$2:$C$25052,3,FALSE)*R947,0)</f>
        <v>0.192</v>
      </c>
      <c r="T947" s="34"/>
      <c r="U947" s="35"/>
      <c r="V947" s="33">
        <f>IFERROR(VLOOKUP(T947,Materiaal!$A$2:$C$26556,3,FALSE)*U947,0)</f>
        <v>0</v>
      </c>
      <c r="W947" s="293"/>
      <c r="X947" s="294"/>
      <c r="Y947" s="33"/>
      <c r="Z947" s="293"/>
      <c r="AA947" s="294"/>
      <c r="AB947" s="33"/>
    </row>
    <row r="948" spans="1:28" ht="14.45" outlineLevel="1">
      <c r="A948" s="29" t="s">
        <v>6486</v>
      </c>
      <c r="B948" s="29" t="s">
        <v>6487</v>
      </c>
      <c r="C948" s="256">
        <f t="shared" si="9"/>
        <v>27.135192</v>
      </c>
      <c r="D948" s="535">
        <v>30</v>
      </c>
      <c r="E948" s="34" t="s">
        <v>6488</v>
      </c>
      <c r="F948" s="35">
        <v>1.1000000000000001</v>
      </c>
      <c r="G948" s="33">
        <f>IFERROR(VLOOKUP(E948,Materiaal!$A$2:$C$25052,3,FALSE)*F948,0)</f>
        <v>20.058720000000001</v>
      </c>
      <c r="H948" s="34" t="s">
        <v>6480</v>
      </c>
      <c r="I948" s="35">
        <v>1.33</v>
      </c>
      <c r="J948" s="33">
        <f>IFERROR(VLOOKUP(H948,Materiaal!$A$2:$C$25052,3,FALSE)*I948,0)</f>
        <v>0.13087199999999999</v>
      </c>
      <c r="K948" s="34" t="s">
        <v>6442</v>
      </c>
      <c r="L948" s="35">
        <v>2</v>
      </c>
      <c r="M948" s="33">
        <f>IFERROR(VLOOKUP(K948,Materiaal!$A$2:$C$25052,3,FALSE)*L948,0)</f>
        <v>0.27839999999999998</v>
      </c>
      <c r="N948" s="34" t="s">
        <v>6481</v>
      </c>
      <c r="O948" s="35">
        <v>1</v>
      </c>
      <c r="P948" s="33">
        <f>IFERROR(VLOOKUP(N948,Materiaal!$A$2:$C$25052,3,FALSE)*O948,0)</f>
        <v>6.5711999999999993</v>
      </c>
      <c r="Q948" s="34" t="s">
        <v>6444</v>
      </c>
      <c r="R948" s="35">
        <v>1</v>
      </c>
      <c r="S948" s="33">
        <f>IFERROR(VLOOKUP(Q948,Materiaal!$A$2:$C$25052,3,FALSE)*R948,0)</f>
        <v>9.6000000000000002E-2</v>
      </c>
      <c r="T948" s="34"/>
      <c r="U948" s="35"/>
      <c r="V948" s="33">
        <f>IFERROR(VLOOKUP(T948,Materiaal!$A$2:$C$26556,3,FALSE)*U948,0)</f>
        <v>0</v>
      </c>
      <c r="W948" s="293"/>
      <c r="X948" s="294"/>
      <c r="Y948" s="33"/>
      <c r="Z948" s="293"/>
      <c r="AA948" s="294"/>
      <c r="AB948" s="33"/>
    </row>
    <row r="949" spans="1:28" ht="14.45" outlineLevel="1">
      <c r="A949" s="29" t="s">
        <v>6489</v>
      </c>
      <c r="B949" s="29" t="s">
        <v>6490</v>
      </c>
      <c r="C949" s="256">
        <f t="shared" si="9"/>
        <v>31.542552000000001</v>
      </c>
      <c r="D949" s="535">
        <v>30</v>
      </c>
      <c r="E949" s="34" t="s">
        <v>6491</v>
      </c>
      <c r="F949" s="35">
        <v>1.1000000000000001</v>
      </c>
      <c r="G949" s="33">
        <f>IFERROR(VLOOKUP(E949,Materiaal!$A$2:$C$25052,3,FALSE)*F949,0)</f>
        <v>23.158079999999998</v>
      </c>
      <c r="H949" s="34" t="s">
        <v>6480</v>
      </c>
      <c r="I949" s="35">
        <v>1.33</v>
      </c>
      <c r="J949" s="33">
        <f>IFERROR(VLOOKUP(H949,Materiaal!$A$2:$C$25052,3,FALSE)*I949,0)</f>
        <v>0.13087199999999999</v>
      </c>
      <c r="K949" s="34" t="s">
        <v>6442</v>
      </c>
      <c r="L949" s="35">
        <v>2</v>
      </c>
      <c r="M949" s="33">
        <f>IFERROR(VLOOKUP(K949,Materiaal!$A$2:$C$25052,3,FALSE)*L949,0)</f>
        <v>0.27839999999999998</v>
      </c>
      <c r="N949" s="34" t="s">
        <v>6485</v>
      </c>
      <c r="O949" s="35">
        <v>1</v>
      </c>
      <c r="P949" s="33">
        <f>IFERROR(VLOOKUP(N949,Materiaal!$A$2:$C$25052,3,FALSE)*O949,0)</f>
        <v>7.7831999999999999</v>
      </c>
      <c r="Q949" s="34" t="s">
        <v>6444</v>
      </c>
      <c r="R949" s="35">
        <v>2</v>
      </c>
      <c r="S949" s="33">
        <f>IFERROR(VLOOKUP(Q949,Materiaal!$A$2:$C$25052,3,FALSE)*R949,0)</f>
        <v>0.192</v>
      </c>
      <c r="T949" s="34"/>
      <c r="U949" s="35"/>
      <c r="V949" s="33">
        <f>IFERROR(VLOOKUP(T949,Materiaal!$A$2:$C$26556,3,FALSE)*U949,0)</f>
        <v>0</v>
      </c>
      <c r="W949" s="293"/>
      <c r="X949" s="294"/>
      <c r="Y949" s="33"/>
      <c r="Z949" s="293"/>
      <c r="AA949" s="294"/>
      <c r="AB949" s="33"/>
    </row>
    <row r="950" spans="1:28" ht="17.25" customHeight="1" outlineLevel="1">
      <c r="A950" s="29"/>
      <c r="B950" s="29"/>
      <c r="C950" s="256">
        <f t="shared" si="9"/>
        <v>0</v>
      </c>
      <c r="D950" s="32"/>
      <c r="E950" s="34"/>
      <c r="F950" s="35"/>
      <c r="G950" s="33">
        <f>IFERROR(VLOOKUP(E950,Materiaal!$A$2:$C$25052,3,FALSE)*F950,0)</f>
        <v>0</v>
      </c>
      <c r="H950" s="34"/>
      <c r="I950" s="35"/>
      <c r="J950" s="33">
        <f>IFERROR(VLOOKUP(H950,Materiaal!$A$2:$C$25052,3,FALSE)*I950,0)</f>
        <v>0</v>
      </c>
      <c r="K950" s="34"/>
      <c r="L950" s="35"/>
      <c r="M950" s="33">
        <f>IFERROR(VLOOKUP(K950,Materiaal!$A$2:$C$25052,3,FALSE)*L950,0)</f>
        <v>0</v>
      </c>
      <c r="N950" s="34"/>
      <c r="O950" s="35"/>
      <c r="P950" s="33">
        <f>IFERROR(VLOOKUP(N950,Materiaal!$A$2:$C$25052,3,FALSE)*O950,0)</f>
        <v>0</v>
      </c>
      <c r="Q950" s="34"/>
      <c r="R950" s="35"/>
      <c r="S950" s="33">
        <f>IFERROR(VLOOKUP(Q950,Materiaal!$A$2:$C$25052,3,FALSE)*R950,0)</f>
        <v>0</v>
      </c>
      <c r="T950" s="34"/>
      <c r="U950" s="35"/>
      <c r="V950" s="33">
        <f>IFERROR(VLOOKUP(T950,Materiaal!$A$2:$C$26556,3,FALSE)*U950,0)</f>
        <v>0</v>
      </c>
      <c r="W950" s="293"/>
      <c r="X950" s="294"/>
      <c r="Y950" s="33"/>
      <c r="Z950" s="293"/>
      <c r="AA950" s="294"/>
      <c r="AB950" s="33"/>
    </row>
    <row r="951" spans="1:28" ht="14.45" outlineLevel="1">
      <c r="A951" s="29" t="s">
        <v>6492</v>
      </c>
      <c r="B951" s="29" t="s">
        <v>6493</v>
      </c>
      <c r="C951" s="256">
        <f t="shared" si="9"/>
        <v>9.7747680000000017</v>
      </c>
      <c r="D951" s="32">
        <v>20</v>
      </c>
      <c r="E951" s="34" t="s">
        <v>6494</v>
      </c>
      <c r="F951" s="35">
        <v>1.1000000000000001</v>
      </c>
      <c r="G951" s="33">
        <f>IFERROR(VLOOKUP(E951,Materiaal!$A$2:$C$25052,3,FALSE)*F951,0)</f>
        <v>6.3808800000000012</v>
      </c>
      <c r="H951" s="34" t="s">
        <v>6441</v>
      </c>
      <c r="I951" s="35">
        <v>1.33</v>
      </c>
      <c r="J951" s="33">
        <f>IFERROR(VLOOKUP(H951,Materiaal!$A$2:$C$25052,3,FALSE)*I951,0)</f>
        <v>0.204288</v>
      </c>
      <c r="K951" s="34" t="s">
        <v>6495</v>
      </c>
      <c r="L951" s="35">
        <v>2</v>
      </c>
      <c r="M951" s="33">
        <f>IFERROR(VLOOKUP(K951,Materiaal!$A$2:$C$25052,3,FALSE)*L951,0)</f>
        <v>0.47519999999999996</v>
      </c>
      <c r="N951" s="34" t="s">
        <v>6496</v>
      </c>
      <c r="O951" s="35">
        <v>1</v>
      </c>
      <c r="P951" s="33">
        <f>IFERROR(VLOOKUP(N951,Materiaal!$A$2:$C$25052,3,FALSE)*O951,0)</f>
        <v>2.4263999999999997</v>
      </c>
      <c r="Q951" s="34" t="s">
        <v>6497</v>
      </c>
      <c r="R951" s="35">
        <v>2</v>
      </c>
      <c r="S951" s="33">
        <f>IFERROR(VLOOKUP(Q951,Materiaal!$A$2:$C$25052,3,FALSE)*R951,0)</f>
        <v>0.28799999999999998</v>
      </c>
      <c r="T951" s="34"/>
      <c r="U951" s="35"/>
      <c r="V951" s="33">
        <f>IFERROR(VLOOKUP(T951,Materiaal!$A$2:$C$26556,3,FALSE)*U951,0)</f>
        <v>0</v>
      </c>
      <c r="W951" s="293"/>
      <c r="X951" s="294"/>
      <c r="Y951" s="33"/>
      <c r="Z951" s="293"/>
      <c r="AA951" s="294"/>
      <c r="AB951" s="33"/>
    </row>
    <row r="952" spans="1:28" ht="14.45" outlineLevel="1">
      <c r="A952" s="29" t="s">
        <v>6498</v>
      </c>
      <c r="B952" s="29" t="s">
        <v>6499</v>
      </c>
      <c r="C952" s="256">
        <f t="shared" si="9"/>
        <v>11.187168</v>
      </c>
      <c r="D952" s="32">
        <v>20</v>
      </c>
      <c r="E952" s="34" t="s">
        <v>6500</v>
      </c>
      <c r="F952" s="35">
        <v>1.1000000000000001</v>
      </c>
      <c r="G952" s="33">
        <f>IFERROR(VLOOKUP(E952,Materiaal!$A$2:$C$25052,3,FALSE)*F952,0)</f>
        <v>7.7932800000000002</v>
      </c>
      <c r="H952" s="34" t="s">
        <v>6441</v>
      </c>
      <c r="I952" s="35">
        <v>1.33</v>
      </c>
      <c r="J952" s="33">
        <f>IFERROR(VLOOKUP(H952,Materiaal!$A$2:$C$25052,3,FALSE)*I952,0)</f>
        <v>0.204288</v>
      </c>
      <c r="K952" s="34" t="s">
        <v>6495</v>
      </c>
      <c r="L952" s="35">
        <v>2</v>
      </c>
      <c r="M952" s="33">
        <f>IFERROR(VLOOKUP(K952,Materiaal!$A$2:$C$25052,3,FALSE)*L952,0)</f>
        <v>0.47519999999999996</v>
      </c>
      <c r="N952" s="34" t="s">
        <v>6496</v>
      </c>
      <c r="O952" s="35">
        <v>1</v>
      </c>
      <c r="P952" s="33">
        <f>IFERROR(VLOOKUP(N952,Materiaal!$A$2:$C$25052,3,FALSE)*O952,0)</f>
        <v>2.4263999999999997</v>
      </c>
      <c r="Q952" s="34" t="s">
        <v>6497</v>
      </c>
      <c r="R952" s="35">
        <v>2</v>
      </c>
      <c r="S952" s="33">
        <f>IFERROR(VLOOKUP(Q952,Materiaal!$A$2:$C$25052,3,FALSE)*R952,0)</f>
        <v>0.28799999999999998</v>
      </c>
      <c r="T952" s="34"/>
      <c r="U952" s="35"/>
      <c r="V952" s="33">
        <f>IFERROR(VLOOKUP(T952,Materiaal!$A$2:$C$26556,3,FALSE)*U952,0)</f>
        <v>0</v>
      </c>
      <c r="W952" s="293"/>
      <c r="X952" s="294"/>
      <c r="Y952" s="33"/>
      <c r="Z952" s="293"/>
      <c r="AA952" s="294"/>
      <c r="AB952" s="33"/>
    </row>
    <row r="953" spans="1:28" ht="14.45" outlineLevel="1">
      <c r="A953" s="29" t="s">
        <v>6501</v>
      </c>
      <c r="B953" s="29" t="s">
        <v>6502</v>
      </c>
      <c r="C953" s="256">
        <f t="shared" si="9"/>
        <v>9.9965279999999996</v>
      </c>
      <c r="D953" s="32">
        <v>20</v>
      </c>
      <c r="E953" s="34" t="s">
        <v>6503</v>
      </c>
      <c r="F953" s="35">
        <v>1.1000000000000001</v>
      </c>
      <c r="G953" s="33">
        <f>IFERROR(VLOOKUP(E953,Materiaal!$A$2:$C$25052,3,FALSE)*F953,0)</f>
        <v>6.6026400000000001</v>
      </c>
      <c r="H953" s="34" t="s">
        <v>6441</v>
      </c>
      <c r="I953" s="35">
        <v>1.33</v>
      </c>
      <c r="J953" s="33">
        <f>IFERROR(VLOOKUP(H953,Materiaal!$A$2:$C$25052,3,FALSE)*I953,0)</f>
        <v>0.204288</v>
      </c>
      <c r="K953" s="34" t="s">
        <v>6495</v>
      </c>
      <c r="L953" s="35">
        <v>2</v>
      </c>
      <c r="M953" s="33">
        <f>IFERROR(VLOOKUP(K953,Materiaal!$A$2:$C$25052,3,FALSE)*L953,0)</f>
        <v>0.47519999999999996</v>
      </c>
      <c r="N953" s="34" t="s">
        <v>6496</v>
      </c>
      <c r="O953" s="35">
        <v>1</v>
      </c>
      <c r="P953" s="33">
        <f>IFERROR(VLOOKUP(N953,Materiaal!$A$2:$C$25052,3,FALSE)*O953,0)</f>
        <v>2.4263999999999997</v>
      </c>
      <c r="Q953" s="34" t="s">
        <v>6497</v>
      </c>
      <c r="R953" s="35">
        <v>2</v>
      </c>
      <c r="S953" s="33">
        <f>IFERROR(VLOOKUP(Q953,Materiaal!$A$2:$C$25052,3,FALSE)*R953,0)</f>
        <v>0.28799999999999998</v>
      </c>
      <c r="T953" s="34"/>
      <c r="U953" s="35"/>
      <c r="V953" s="33">
        <f>IFERROR(VLOOKUP(T953,Materiaal!$A$2:$C$26556,3,FALSE)*U953,0)</f>
        <v>0</v>
      </c>
      <c r="W953" s="293"/>
      <c r="X953" s="294"/>
      <c r="Y953" s="33"/>
      <c r="Z953" s="293"/>
      <c r="AA953" s="294"/>
      <c r="AB953" s="33"/>
    </row>
    <row r="954" spans="1:28" ht="14.45" outlineLevel="1">
      <c r="A954" s="29" t="s">
        <v>6504</v>
      </c>
      <c r="B954" s="29" t="s">
        <v>6505</v>
      </c>
      <c r="C954" s="256">
        <f t="shared" si="9"/>
        <v>12.167808000000001</v>
      </c>
      <c r="D954" s="32">
        <v>20</v>
      </c>
      <c r="E954" s="34" t="s">
        <v>6506</v>
      </c>
      <c r="F954" s="35">
        <v>1.1000000000000001</v>
      </c>
      <c r="G954" s="33">
        <f>IFERROR(VLOOKUP(E954,Materiaal!$A$2:$C$25052,3,FALSE)*F954,0)</f>
        <v>8.3107200000000017</v>
      </c>
      <c r="H954" s="34" t="s">
        <v>6441</v>
      </c>
      <c r="I954" s="35">
        <v>1.33</v>
      </c>
      <c r="J954" s="33">
        <f>IFERROR(VLOOKUP(H954,Materiaal!$A$2:$C$25052,3,FALSE)*I954,0)</f>
        <v>0.204288</v>
      </c>
      <c r="K954" s="34" t="s">
        <v>6495</v>
      </c>
      <c r="L954" s="35">
        <v>2</v>
      </c>
      <c r="M954" s="33">
        <f>IFERROR(VLOOKUP(K954,Materiaal!$A$2:$C$25052,3,FALSE)*L954,0)</f>
        <v>0.47519999999999996</v>
      </c>
      <c r="N954" s="34" t="s">
        <v>6507</v>
      </c>
      <c r="O954" s="35">
        <v>1</v>
      </c>
      <c r="P954" s="33">
        <f>IFERROR(VLOOKUP(N954,Materiaal!$A$2:$C$25052,3,FALSE)*O954,0)</f>
        <v>2.8895999999999997</v>
      </c>
      <c r="Q954" s="34" t="s">
        <v>6497</v>
      </c>
      <c r="R954" s="35">
        <v>2</v>
      </c>
      <c r="S954" s="33">
        <f>IFERROR(VLOOKUP(Q954,Materiaal!$A$2:$C$25052,3,FALSE)*R954,0)</f>
        <v>0.28799999999999998</v>
      </c>
      <c r="T954" s="34"/>
      <c r="U954" s="35"/>
      <c r="V954" s="33">
        <f>IFERROR(VLOOKUP(T954,Materiaal!$A$2:$C$26556,3,FALSE)*U954,0)</f>
        <v>0</v>
      </c>
      <c r="W954" s="293"/>
      <c r="X954" s="294"/>
      <c r="Y954" s="33"/>
      <c r="Z954" s="293"/>
      <c r="AA954" s="294"/>
      <c r="AB954" s="33"/>
    </row>
    <row r="955" spans="1:28" ht="14.45" outlineLevel="1">
      <c r="A955" s="29" t="s">
        <v>6508</v>
      </c>
      <c r="B955" s="29" t="s">
        <v>6509</v>
      </c>
      <c r="C955" s="256">
        <f t="shared" si="9"/>
        <v>11.753328</v>
      </c>
      <c r="D955" s="32">
        <v>20</v>
      </c>
      <c r="E955" s="34" t="s">
        <v>6510</v>
      </c>
      <c r="F955" s="35">
        <v>1.1000000000000001</v>
      </c>
      <c r="G955" s="33">
        <f>IFERROR(VLOOKUP(E955,Materiaal!$A$2:$C$25052,3,FALSE)*F955,0)</f>
        <v>7.8962400000000006</v>
      </c>
      <c r="H955" s="34" t="s">
        <v>6441</v>
      </c>
      <c r="I955" s="35">
        <v>1.33</v>
      </c>
      <c r="J955" s="33">
        <f>IFERROR(VLOOKUP(H955,Materiaal!$A$2:$C$25052,3,FALSE)*I955,0)</f>
        <v>0.204288</v>
      </c>
      <c r="K955" s="34" t="s">
        <v>6495</v>
      </c>
      <c r="L955" s="35">
        <v>2</v>
      </c>
      <c r="M955" s="33">
        <f>IFERROR(VLOOKUP(K955,Materiaal!$A$2:$C$25052,3,FALSE)*L955,0)</f>
        <v>0.47519999999999996</v>
      </c>
      <c r="N955" s="34" t="s">
        <v>6507</v>
      </c>
      <c r="O955" s="35">
        <v>1</v>
      </c>
      <c r="P955" s="33">
        <f>IFERROR(VLOOKUP(N955,Materiaal!$A$2:$C$25052,3,FALSE)*O955,0)</f>
        <v>2.8895999999999997</v>
      </c>
      <c r="Q955" s="34" t="s">
        <v>6497</v>
      </c>
      <c r="R955" s="35">
        <v>2</v>
      </c>
      <c r="S955" s="33">
        <f>IFERROR(VLOOKUP(Q955,Materiaal!$A$2:$C$25052,3,FALSE)*R955,0)</f>
        <v>0.28799999999999998</v>
      </c>
      <c r="T955" s="34"/>
      <c r="U955" s="35"/>
      <c r="V955" s="33">
        <f>IFERROR(VLOOKUP(T955,Materiaal!$A$2:$C$26556,3,FALSE)*U955,0)</f>
        <v>0</v>
      </c>
      <c r="W955" s="293"/>
      <c r="X955" s="294"/>
      <c r="Y955" s="33"/>
      <c r="Z955" s="293"/>
      <c r="AA955" s="294"/>
      <c r="AB955" s="33"/>
    </row>
    <row r="956" spans="1:28" ht="14.45" outlineLevel="1">
      <c r="A956" s="29" t="s">
        <v>6511</v>
      </c>
      <c r="B956" s="29" t="s">
        <v>6512</v>
      </c>
      <c r="C956" s="256">
        <f t="shared" si="9"/>
        <v>13.977168000000001</v>
      </c>
      <c r="D956" s="32">
        <v>20</v>
      </c>
      <c r="E956" s="34" t="s">
        <v>6513</v>
      </c>
      <c r="F956" s="35">
        <v>1.1000000000000001</v>
      </c>
      <c r="G956" s="33">
        <f>IFERROR(VLOOKUP(E956,Materiaal!$A$2:$C$25052,3,FALSE)*F956,0)</f>
        <v>9.9184800000000006</v>
      </c>
      <c r="H956" s="34" t="s">
        <v>6441</v>
      </c>
      <c r="I956" s="35">
        <v>1.33</v>
      </c>
      <c r="J956" s="33">
        <f>IFERROR(VLOOKUP(H956,Materiaal!$A$2:$C$25052,3,FALSE)*I956,0)</f>
        <v>0.204288</v>
      </c>
      <c r="K956" s="34" t="s">
        <v>6495</v>
      </c>
      <c r="L956" s="35">
        <v>2</v>
      </c>
      <c r="M956" s="33">
        <f>IFERROR(VLOOKUP(K956,Materiaal!$A$2:$C$25052,3,FALSE)*L956,0)</f>
        <v>0.47519999999999996</v>
      </c>
      <c r="N956" s="34" t="s">
        <v>6514</v>
      </c>
      <c r="O956" s="35">
        <v>1</v>
      </c>
      <c r="P956" s="33">
        <f>IFERROR(VLOOKUP(N956,Materiaal!$A$2:$C$25052,3,FALSE)*O956,0)</f>
        <v>3.0912000000000002</v>
      </c>
      <c r="Q956" s="34" t="s">
        <v>6497</v>
      </c>
      <c r="R956" s="35">
        <v>2</v>
      </c>
      <c r="S956" s="33">
        <f>IFERROR(VLOOKUP(Q956,Materiaal!$A$2:$C$25052,3,FALSE)*R956,0)</f>
        <v>0.28799999999999998</v>
      </c>
      <c r="T956" s="34"/>
      <c r="U956" s="35"/>
      <c r="V956" s="33">
        <f>IFERROR(VLOOKUP(T956,Materiaal!$A$2:$C$26556,3,FALSE)*U956,0)</f>
        <v>0</v>
      </c>
      <c r="W956" s="293"/>
      <c r="X956" s="294"/>
      <c r="Y956" s="33"/>
      <c r="Z956" s="293"/>
      <c r="AA956" s="294"/>
      <c r="AB956" s="33"/>
    </row>
    <row r="957" spans="1:28" ht="14.45" outlineLevel="1">
      <c r="A957" s="29" t="s">
        <v>6515</v>
      </c>
      <c r="B957" s="29" t="s">
        <v>6516</v>
      </c>
      <c r="C957" s="256">
        <f t="shared" si="9"/>
        <v>13.459728000000002</v>
      </c>
      <c r="D957" s="32">
        <v>20</v>
      </c>
      <c r="E957" s="34" t="s">
        <v>6517</v>
      </c>
      <c r="F957" s="35">
        <v>1.1000000000000001</v>
      </c>
      <c r="G957" s="33">
        <f>IFERROR(VLOOKUP(E957,Materiaal!$A$2:$C$25052,3,FALSE)*F957,0)</f>
        <v>9.4010400000000018</v>
      </c>
      <c r="H957" s="34" t="s">
        <v>6441</v>
      </c>
      <c r="I957" s="35">
        <v>1.33</v>
      </c>
      <c r="J957" s="33">
        <f>IFERROR(VLOOKUP(H957,Materiaal!$A$2:$C$25052,3,FALSE)*I957,0)</f>
        <v>0.204288</v>
      </c>
      <c r="K957" s="34" t="s">
        <v>6495</v>
      </c>
      <c r="L957" s="35">
        <v>2</v>
      </c>
      <c r="M957" s="33">
        <f>IFERROR(VLOOKUP(K957,Materiaal!$A$2:$C$25052,3,FALSE)*L957,0)</f>
        <v>0.47519999999999996</v>
      </c>
      <c r="N957" s="34" t="s">
        <v>6514</v>
      </c>
      <c r="O957" s="35">
        <v>1</v>
      </c>
      <c r="P957" s="33">
        <f>IFERROR(VLOOKUP(N957,Materiaal!$A$2:$C$25052,3,FALSE)*O957,0)</f>
        <v>3.0912000000000002</v>
      </c>
      <c r="Q957" s="34" t="s">
        <v>6497</v>
      </c>
      <c r="R957" s="35">
        <v>2</v>
      </c>
      <c r="S957" s="33">
        <f>IFERROR(VLOOKUP(Q957,Materiaal!$A$2:$C$25052,3,FALSE)*R957,0)</f>
        <v>0.28799999999999998</v>
      </c>
      <c r="T957" s="34"/>
      <c r="U957" s="35"/>
      <c r="V957" s="33">
        <f>IFERROR(VLOOKUP(T957,Materiaal!$A$2:$C$26556,3,FALSE)*U957,0)</f>
        <v>0</v>
      </c>
      <c r="W957" s="293"/>
      <c r="X957" s="294"/>
      <c r="Y957" s="33"/>
      <c r="Z957" s="293"/>
      <c r="AA957" s="294"/>
      <c r="AB957" s="33"/>
    </row>
    <row r="958" spans="1:28" ht="14.45" outlineLevel="1">
      <c r="A958" s="29" t="s">
        <v>6518</v>
      </c>
      <c r="B958" s="29" t="s">
        <v>6519</v>
      </c>
      <c r="C958" s="256">
        <f t="shared" si="9"/>
        <v>16.396128000000001</v>
      </c>
      <c r="D958" s="535">
        <v>25</v>
      </c>
      <c r="E958" s="34" t="s">
        <v>6520</v>
      </c>
      <c r="F958" s="35">
        <v>1.1000000000000001</v>
      </c>
      <c r="G958" s="33">
        <f>IFERROR(VLOOKUP(E958,Materiaal!$A$2:$C$25052,3,FALSE)*F958,0)</f>
        <v>11.18304</v>
      </c>
      <c r="H958" s="34" t="s">
        <v>6441</v>
      </c>
      <c r="I958" s="35">
        <v>1.33</v>
      </c>
      <c r="J958" s="33">
        <f>IFERROR(VLOOKUP(H958,Materiaal!$A$2:$C$25052,3,FALSE)*I958,0)</f>
        <v>0.204288</v>
      </c>
      <c r="K958" s="34" t="s">
        <v>6495</v>
      </c>
      <c r="L958" s="35">
        <v>2</v>
      </c>
      <c r="M958" s="33">
        <f>IFERROR(VLOOKUP(K958,Materiaal!$A$2:$C$25052,3,FALSE)*L958,0)</f>
        <v>0.47519999999999996</v>
      </c>
      <c r="N958" s="34" t="s">
        <v>6521</v>
      </c>
      <c r="O958" s="35">
        <v>1</v>
      </c>
      <c r="P958" s="33">
        <f>IFERROR(VLOOKUP(N958,Materiaal!$A$2:$C$25052,3,FALSE)*O958,0)</f>
        <v>4.2456000000000005</v>
      </c>
      <c r="Q958" s="34" t="s">
        <v>6497</v>
      </c>
      <c r="R958" s="35">
        <v>2</v>
      </c>
      <c r="S958" s="33">
        <f>IFERROR(VLOOKUP(Q958,Materiaal!$A$2:$C$25052,3,FALSE)*R958,0)</f>
        <v>0.28799999999999998</v>
      </c>
      <c r="T958" s="34"/>
      <c r="U958" s="35"/>
      <c r="V958" s="33">
        <f>IFERROR(VLOOKUP(T958,Materiaal!$A$2:$C$26556,3,FALSE)*U958,0)</f>
        <v>0</v>
      </c>
      <c r="W958" s="293"/>
      <c r="X958" s="294"/>
      <c r="Y958" s="33"/>
      <c r="Z958" s="293"/>
      <c r="AA958" s="294"/>
      <c r="AB958" s="33"/>
    </row>
    <row r="959" spans="1:28" ht="14.45" outlineLevel="1">
      <c r="A959" s="29" t="s">
        <v>6522</v>
      </c>
      <c r="B959" s="29" t="s">
        <v>6523</v>
      </c>
      <c r="C959" s="256">
        <f t="shared" si="9"/>
        <v>17.304288</v>
      </c>
      <c r="D959" s="535">
        <v>25</v>
      </c>
      <c r="E959" s="34" t="s">
        <v>6524</v>
      </c>
      <c r="F959" s="35">
        <v>1.1000000000000001</v>
      </c>
      <c r="G959" s="33">
        <f>IFERROR(VLOOKUP(E959,Materiaal!$A$2:$C$25052,3,FALSE)*F959,0)</f>
        <v>12.091200000000001</v>
      </c>
      <c r="H959" s="34" t="s">
        <v>6441</v>
      </c>
      <c r="I959" s="35">
        <v>1.33</v>
      </c>
      <c r="J959" s="33">
        <f>IFERROR(VLOOKUP(H959,Materiaal!$A$2:$C$25052,3,FALSE)*I959,0)</f>
        <v>0.204288</v>
      </c>
      <c r="K959" s="34" t="s">
        <v>6495</v>
      </c>
      <c r="L959" s="35">
        <v>2</v>
      </c>
      <c r="M959" s="33">
        <f>IFERROR(VLOOKUP(K959,Materiaal!$A$2:$C$25052,3,FALSE)*L959,0)</f>
        <v>0.47519999999999996</v>
      </c>
      <c r="N959" s="34" t="s">
        <v>6521</v>
      </c>
      <c r="O959" s="35">
        <v>1</v>
      </c>
      <c r="P959" s="33">
        <f>IFERROR(VLOOKUP(N959,Materiaal!$A$2:$C$25052,3,FALSE)*O959,0)</f>
        <v>4.2456000000000005</v>
      </c>
      <c r="Q959" s="34" t="s">
        <v>6497</v>
      </c>
      <c r="R959" s="35">
        <v>2</v>
      </c>
      <c r="S959" s="33">
        <f>IFERROR(VLOOKUP(Q959,Materiaal!$A$2:$C$25052,3,FALSE)*R959,0)</f>
        <v>0.28799999999999998</v>
      </c>
      <c r="T959" s="34"/>
      <c r="U959" s="35"/>
      <c r="V959" s="33">
        <f>IFERROR(VLOOKUP(T959,Materiaal!$A$2:$C$26556,3,FALSE)*U959,0)</f>
        <v>0</v>
      </c>
      <c r="W959" s="293"/>
      <c r="X959" s="294"/>
      <c r="Y959" s="33"/>
      <c r="Z959" s="293"/>
      <c r="AA959" s="294"/>
      <c r="AB959" s="33"/>
    </row>
    <row r="960" spans="1:28" ht="14.45" outlineLevel="1">
      <c r="A960" s="29" t="s">
        <v>6525</v>
      </c>
      <c r="B960" s="29" t="s">
        <v>6526</v>
      </c>
      <c r="C960" s="256">
        <f t="shared" si="9"/>
        <v>20.129808000000001</v>
      </c>
      <c r="D960" s="535">
        <v>25</v>
      </c>
      <c r="E960" s="34" t="s">
        <v>6527</v>
      </c>
      <c r="F960" s="35">
        <v>1.1000000000000001</v>
      </c>
      <c r="G960" s="33">
        <f>IFERROR(VLOOKUP(E960,Materiaal!$A$2:$C$25052,3,FALSE)*F960,0)</f>
        <v>14.10552</v>
      </c>
      <c r="H960" s="34" t="s">
        <v>6441</v>
      </c>
      <c r="I960" s="35">
        <v>1.33</v>
      </c>
      <c r="J960" s="33">
        <f>IFERROR(VLOOKUP(H960,Materiaal!$A$2:$C$25052,3,FALSE)*I960,0)</f>
        <v>0.204288</v>
      </c>
      <c r="K960" s="34" t="s">
        <v>6495</v>
      </c>
      <c r="L960" s="35">
        <v>2</v>
      </c>
      <c r="M960" s="33">
        <f>IFERROR(VLOOKUP(K960,Materiaal!$A$2:$C$25052,3,FALSE)*L960,0)</f>
        <v>0.47519999999999996</v>
      </c>
      <c r="N960" s="34" t="s">
        <v>6476</v>
      </c>
      <c r="O960" s="35">
        <v>1</v>
      </c>
      <c r="P960" s="33">
        <f>IFERROR(VLOOKUP(N960,Materiaal!$A$2:$C$25052,3,FALSE)*O960,0)</f>
        <v>5.0568</v>
      </c>
      <c r="Q960" s="34" t="s">
        <v>6497</v>
      </c>
      <c r="R960" s="35">
        <v>2</v>
      </c>
      <c r="S960" s="33">
        <f>IFERROR(VLOOKUP(Q960,Materiaal!$A$2:$C$25052,3,FALSE)*R960,0)</f>
        <v>0.28799999999999998</v>
      </c>
      <c r="T960" s="34"/>
      <c r="U960" s="35"/>
      <c r="V960" s="33">
        <f>IFERROR(VLOOKUP(T960,Materiaal!$A$2:$C$26556,3,FALSE)*U960,0)</f>
        <v>0</v>
      </c>
      <c r="W960" s="293"/>
      <c r="X960" s="294"/>
      <c r="Y960" s="33"/>
      <c r="Z960" s="293"/>
      <c r="AA960" s="294"/>
      <c r="AB960" s="33"/>
    </row>
    <row r="961" spans="1:28" ht="14.45" outlineLevel="1">
      <c r="A961" s="29" t="s">
        <v>6528</v>
      </c>
      <c r="B961" s="29" t="s">
        <v>6526</v>
      </c>
      <c r="C961" s="256">
        <f t="shared" si="9"/>
        <v>24.710687999999994</v>
      </c>
      <c r="D961" s="535">
        <v>25</v>
      </c>
      <c r="E961" s="34" t="s">
        <v>6529</v>
      </c>
      <c r="F961" s="35">
        <v>1</v>
      </c>
      <c r="G961" s="33">
        <f>IFERROR(VLOOKUP(E961,Materiaal!$A$2:$C$25052,3,FALSE)*F961,0)</f>
        <v>16.850399999999997</v>
      </c>
      <c r="H961" s="34" t="s">
        <v>6441</v>
      </c>
      <c r="I961" s="35">
        <v>1.33</v>
      </c>
      <c r="J961" s="33">
        <f>IFERROR(VLOOKUP(H961,Materiaal!$A$2:$C$25052,3,FALSE)*I961,0)</f>
        <v>0.204288</v>
      </c>
      <c r="K961" s="34" t="s">
        <v>6495</v>
      </c>
      <c r="L961" s="35">
        <v>2</v>
      </c>
      <c r="M961" s="33">
        <f>IFERROR(VLOOKUP(K961,Materiaal!$A$2:$C$25052,3,FALSE)*L961,0)</f>
        <v>0.47519999999999996</v>
      </c>
      <c r="N961" s="34" t="s">
        <v>6530</v>
      </c>
      <c r="O961" s="35">
        <v>1</v>
      </c>
      <c r="P961" s="33">
        <f>IFERROR(VLOOKUP(N961,Materiaal!$A$2:$C$25052,3,FALSE)*O961,0)</f>
        <v>6.8927999999999994</v>
      </c>
      <c r="Q961" s="34" t="s">
        <v>6497</v>
      </c>
      <c r="R961" s="35">
        <v>2</v>
      </c>
      <c r="S961" s="33">
        <f>IFERROR(VLOOKUP(Q961,Materiaal!$A$2:$C$25052,3,FALSE)*R961,0)</f>
        <v>0.28799999999999998</v>
      </c>
      <c r="T961" s="34"/>
      <c r="U961" s="35"/>
      <c r="V961" s="33">
        <f>IFERROR(VLOOKUP(T961,Materiaal!$A$2:$C$26556,3,FALSE)*U961,0)</f>
        <v>0</v>
      </c>
      <c r="W961" s="293"/>
      <c r="X961" s="294"/>
      <c r="Y961" s="33"/>
      <c r="Z961" s="293"/>
      <c r="AA961" s="294"/>
      <c r="AB961" s="33"/>
    </row>
    <row r="962" spans="1:28" ht="14.45" outlineLevel="1">
      <c r="A962" s="29" t="s">
        <v>6531</v>
      </c>
      <c r="B962" s="29" t="s">
        <v>6532</v>
      </c>
      <c r="C962" s="256">
        <f t="shared" si="9"/>
        <v>32.482871999999993</v>
      </c>
      <c r="D962" s="535">
        <v>30</v>
      </c>
      <c r="E962" s="34" t="s">
        <v>6533</v>
      </c>
      <c r="F962" s="35">
        <v>1</v>
      </c>
      <c r="G962" s="33">
        <f>IFERROR(VLOOKUP(E962,Materiaal!$A$2:$C$25052,3,FALSE)*F962,0)</f>
        <v>23.805599999999998</v>
      </c>
      <c r="H962" s="34" t="s">
        <v>6480</v>
      </c>
      <c r="I962" s="35">
        <v>1.33</v>
      </c>
      <c r="J962" s="33">
        <f>IFERROR(VLOOKUP(H962,Materiaal!$A$2:$C$25052,3,FALSE)*I962,0)</f>
        <v>0.13087199999999999</v>
      </c>
      <c r="K962" s="34" t="s">
        <v>6495</v>
      </c>
      <c r="L962" s="35">
        <v>2</v>
      </c>
      <c r="M962" s="33">
        <f>IFERROR(VLOOKUP(K962,Materiaal!$A$2:$C$25052,3,FALSE)*L962,0)</f>
        <v>0.47519999999999996</v>
      </c>
      <c r="N962" s="34" t="s">
        <v>6485</v>
      </c>
      <c r="O962" s="35">
        <v>1</v>
      </c>
      <c r="P962" s="33">
        <f>IFERROR(VLOOKUP(N962,Materiaal!$A$2:$C$25052,3,FALSE)*O962,0)</f>
        <v>7.7831999999999999</v>
      </c>
      <c r="Q962" s="34" t="s">
        <v>6497</v>
      </c>
      <c r="R962" s="35">
        <v>2</v>
      </c>
      <c r="S962" s="33">
        <f>IFERROR(VLOOKUP(Q962,Materiaal!$A$2:$C$25052,3,FALSE)*R962,0)</f>
        <v>0.28799999999999998</v>
      </c>
      <c r="T962" s="34"/>
      <c r="U962" s="35"/>
      <c r="V962" s="33">
        <f>IFERROR(VLOOKUP(T962,Materiaal!$A$2:$C$26556,3,FALSE)*U962,0)</f>
        <v>0</v>
      </c>
      <c r="W962" s="293"/>
      <c r="X962" s="294"/>
      <c r="Y962" s="33"/>
      <c r="Z962" s="293"/>
      <c r="AA962" s="294"/>
      <c r="AB962" s="33"/>
    </row>
    <row r="963" spans="1:28" ht="14.45" outlineLevel="1">
      <c r="A963" s="29" t="s">
        <v>6534</v>
      </c>
      <c r="B963" s="29" t="s">
        <v>6532</v>
      </c>
      <c r="C963" s="256">
        <f t="shared" si="9"/>
        <v>38.912471999999994</v>
      </c>
      <c r="D963" s="535">
        <v>30</v>
      </c>
      <c r="E963" s="34" t="s">
        <v>6535</v>
      </c>
      <c r="F963" s="35">
        <v>1</v>
      </c>
      <c r="G963" s="33">
        <f>IFERROR(VLOOKUP(E963,Materiaal!$A$2:$C$25052,3,FALSE)*F963,0)</f>
        <v>30.235199999999999</v>
      </c>
      <c r="H963" s="34" t="s">
        <v>6480</v>
      </c>
      <c r="I963" s="35">
        <v>1.33</v>
      </c>
      <c r="J963" s="33">
        <f>IFERROR(VLOOKUP(H963,Materiaal!$A$2:$C$25052,3,FALSE)*I963,0)</f>
        <v>0.13087199999999999</v>
      </c>
      <c r="K963" s="34" t="s">
        <v>6495</v>
      </c>
      <c r="L963" s="35">
        <v>2</v>
      </c>
      <c r="M963" s="33">
        <f>IFERROR(VLOOKUP(K963,Materiaal!$A$2:$C$25052,3,FALSE)*L963,0)</f>
        <v>0.47519999999999996</v>
      </c>
      <c r="N963" s="34" t="s">
        <v>6485</v>
      </c>
      <c r="O963" s="35">
        <v>1</v>
      </c>
      <c r="P963" s="33">
        <f>IFERROR(VLOOKUP(N963,Materiaal!$A$2:$C$25052,3,FALSE)*O963,0)</f>
        <v>7.7831999999999999</v>
      </c>
      <c r="Q963" s="34" t="s">
        <v>6497</v>
      </c>
      <c r="R963" s="35">
        <v>2</v>
      </c>
      <c r="S963" s="33">
        <f>IFERROR(VLOOKUP(Q963,Materiaal!$A$2:$C$25052,3,FALSE)*R963,0)</f>
        <v>0.28799999999999998</v>
      </c>
      <c r="T963" s="34"/>
      <c r="U963" s="35"/>
      <c r="V963" s="33">
        <f>IFERROR(VLOOKUP(T963,Materiaal!$A$2:$C$26556,3,FALSE)*U963,0)</f>
        <v>0</v>
      </c>
      <c r="W963" s="293"/>
      <c r="X963" s="294"/>
      <c r="Y963" s="33"/>
      <c r="Z963" s="293"/>
      <c r="AA963" s="294"/>
      <c r="AB963" s="33"/>
    </row>
    <row r="964" spans="1:28" ht="14.45" outlineLevel="1">
      <c r="A964" s="29"/>
      <c r="B964" s="29"/>
      <c r="C964" s="256">
        <f t="shared" si="9"/>
        <v>0</v>
      </c>
      <c r="D964" s="32"/>
      <c r="E964" s="34"/>
      <c r="F964" s="35"/>
      <c r="G964" s="33">
        <f>IFERROR(VLOOKUP(E964,Materiaal!$A$2:$C$25052,3,FALSE)*F964,0)</f>
        <v>0</v>
      </c>
      <c r="H964" s="34"/>
      <c r="I964" s="35"/>
      <c r="J964" s="33">
        <f>IFERROR(VLOOKUP(H964,Materiaal!$A$2:$C$25052,3,FALSE)*I964,0)</f>
        <v>0</v>
      </c>
      <c r="K964" s="34"/>
      <c r="L964" s="35"/>
      <c r="M964" s="33">
        <f>IFERROR(VLOOKUP(K964,Materiaal!$A$2:$C$25052,3,FALSE)*L964,0)</f>
        <v>0</v>
      </c>
      <c r="N964" s="34"/>
      <c r="O964" s="35"/>
      <c r="P964" s="33">
        <f>IFERROR(VLOOKUP(N964,Materiaal!$A$2:$C$25052,3,FALSE)*O964,0)</f>
        <v>0</v>
      </c>
      <c r="Q964" s="34"/>
      <c r="R964" s="35"/>
      <c r="S964" s="33">
        <f>IFERROR(VLOOKUP(Q964,Materiaal!$A$2:$C$25052,3,FALSE)*R964,0)</f>
        <v>0</v>
      </c>
      <c r="T964" s="34"/>
      <c r="U964" s="35"/>
      <c r="V964" s="33">
        <f>IFERROR(VLOOKUP(T964,Materiaal!$A$2:$C$26556,3,FALSE)*U964,0)</f>
        <v>0</v>
      </c>
      <c r="W964" s="293"/>
      <c r="X964" s="294"/>
      <c r="Y964" s="33"/>
      <c r="Z964" s="293"/>
      <c r="AA964" s="294"/>
      <c r="AB964" s="33"/>
    </row>
    <row r="965" spans="1:28" ht="14.45" outlineLevel="1">
      <c r="A965" s="29"/>
      <c r="B965" s="29"/>
      <c r="C965" s="256">
        <f t="shared" si="9"/>
        <v>0</v>
      </c>
      <c r="D965" s="32"/>
      <c r="E965" s="34"/>
      <c r="F965" s="35"/>
      <c r="G965" s="33">
        <f>IFERROR(VLOOKUP(E965,Materiaal!$A$2:$C$25052,3,FALSE)*F965,0)</f>
        <v>0</v>
      </c>
      <c r="H965" s="34"/>
      <c r="I965" s="35"/>
      <c r="J965" s="33">
        <f>IFERROR(VLOOKUP(H965,Materiaal!$A$2:$C$25052,3,FALSE)*I965,0)</f>
        <v>0</v>
      </c>
      <c r="K965" s="34"/>
      <c r="L965" s="35"/>
      <c r="M965" s="33">
        <f>IFERROR(VLOOKUP(K965,Materiaal!$A$2:$C$25052,3,FALSE)*L965,0)</f>
        <v>0</v>
      </c>
      <c r="N965" s="34"/>
      <c r="O965" s="35"/>
      <c r="P965" s="33">
        <f>IFERROR(VLOOKUP(N965,Materiaal!$A$2:$C$25052,3,FALSE)*O965,0)</f>
        <v>0</v>
      </c>
      <c r="Q965" s="34"/>
      <c r="R965" s="35"/>
      <c r="S965" s="33">
        <f>IFERROR(VLOOKUP(Q965,Materiaal!$A$2:$C$25052,3,FALSE)*R965,0)</f>
        <v>0</v>
      </c>
      <c r="T965" s="34"/>
      <c r="U965" s="35"/>
      <c r="V965" s="33">
        <f>IFERROR(VLOOKUP(T965,Materiaal!$A$2:$C$26556,3,FALSE)*U965,0)</f>
        <v>0</v>
      </c>
      <c r="W965" s="293"/>
      <c r="X965" s="294"/>
      <c r="Y965" s="33"/>
      <c r="Z965" s="293"/>
      <c r="AA965" s="294"/>
      <c r="AB965" s="33"/>
    </row>
    <row r="966" spans="1:28" ht="14.45" outlineLevel="1">
      <c r="A966" s="29" t="s">
        <v>6536</v>
      </c>
      <c r="B966" s="29" t="s">
        <v>6537</v>
      </c>
      <c r="C966" s="256">
        <f t="shared" si="9"/>
        <v>2.3472</v>
      </c>
      <c r="D966" s="32">
        <v>2</v>
      </c>
      <c r="E966" s="34" t="s">
        <v>6538</v>
      </c>
      <c r="F966" s="35">
        <v>1</v>
      </c>
      <c r="G966" s="33">
        <f>IFERROR(VLOOKUP(E966,Materiaal!$A$2:$C$25052,3,FALSE)*F966,0)</f>
        <v>2.1623999999999999</v>
      </c>
      <c r="H966" s="34" t="s">
        <v>6539</v>
      </c>
      <c r="I966" s="35">
        <v>1</v>
      </c>
      <c r="J966" s="33">
        <f>IFERROR(VLOOKUP(H966,Materiaal!$A$2:$C$25052,3,FALSE)*I966,0)</f>
        <v>0.18479999999999999</v>
      </c>
      <c r="K966" s="34"/>
      <c r="L966" s="35"/>
      <c r="M966" s="33">
        <f>IFERROR(VLOOKUP(K966,Materiaal!$A$2:$C$25052,3,FALSE)*L966,0)</f>
        <v>0</v>
      </c>
      <c r="N966" s="34"/>
      <c r="O966" s="35"/>
      <c r="P966" s="33">
        <f>IFERROR(VLOOKUP(N966,Materiaal!$A$2:$C$25052,3,FALSE)*O966,0)</f>
        <v>0</v>
      </c>
      <c r="Q966" s="34"/>
      <c r="R966" s="35"/>
      <c r="S966" s="33">
        <f>IFERROR(VLOOKUP(Q966,Materiaal!$A$2:$C$25052,3,FALSE)*R966,0)</f>
        <v>0</v>
      </c>
      <c r="T966" s="34"/>
      <c r="U966" s="35"/>
      <c r="V966" s="33">
        <f>IFERROR(VLOOKUP(T966,Materiaal!$A$2:$C$26556,3,FALSE)*U966,0)</f>
        <v>0</v>
      </c>
      <c r="W966" s="293"/>
      <c r="X966" s="294"/>
      <c r="Y966" s="33"/>
      <c r="Z966" s="293"/>
      <c r="AA966" s="294"/>
      <c r="AB966" s="33"/>
    </row>
    <row r="967" spans="1:28" ht="14.45" outlineLevel="1">
      <c r="A967" s="29" t="s">
        <v>6540</v>
      </c>
      <c r="B967" s="29" t="s">
        <v>6541</v>
      </c>
      <c r="C967" s="256">
        <f t="shared" si="9"/>
        <v>3.0720000000000001</v>
      </c>
      <c r="D967" s="32">
        <v>2</v>
      </c>
      <c r="E967" s="34" t="s">
        <v>6542</v>
      </c>
      <c r="F967" s="35">
        <v>1</v>
      </c>
      <c r="G967" s="33">
        <f>IFERROR(VLOOKUP(E967,Materiaal!$A$2:$C$25052,3,FALSE)*F967,0)</f>
        <v>2.8752</v>
      </c>
      <c r="H967" s="34" t="s">
        <v>6543</v>
      </c>
      <c r="I967" s="35">
        <v>1</v>
      </c>
      <c r="J967" s="33">
        <f>IFERROR(VLOOKUP(H967,Materiaal!$A$2:$C$25052,3,FALSE)*I967,0)</f>
        <v>0.19679999999999997</v>
      </c>
      <c r="K967" s="34"/>
      <c r="L967" s="35"/>
      <c r="M967" s="33">
        <f>IFERROR(VLOOKUP(K967,Materiaal!$A$2:$C$25052,3,FALSE)*L967,0)</f>
        <v>0</v>
      </c>
      <c r="N967" s="34"/>
      <c r="O967" s="35"/>
      <c r="P967" s="33">
        <f>IFERROR(VLOOKUP(N967,Materiaal!$A$2:$C$25052,3,FALSE)*O967,0)</f>
        <v>0</v>
      </c>
      <c r="Q967" s="34"/>
      <c r="R967" s="35"/>
      <c r="S967" s="33">
        <f>IFERROR(VLOOKUP(Q967,Materiaal!$A$2:$C$25052,3,FALSE)*R967,0)</f>
        <v>0</v>
      </c>
      <c r="T967" s="34"/>
      <c r="U967" s="35"/>
      <c r="V967" s="33">
        <f>IFERROR(VLOOKUP(T967,Materiaal!$A$2:$C$26556,3,FALSE)*U967,0)</f>
        <v>0</v>
      </c>
      <c r="W967" s="293"/>
      <c r="X967" s="294"/>
      <c r="Y967" s="33"/>
      <c r="Z967" s="293"/>
      <c r="AA967" s="294"/>
      <c r="AB967" s="33"/>
    </row>
    <row r="968" spans="1:28" ht="14.45" outlineLevel="1">
      <c r="A968" s="29" t="s">
        <v>6544</v>
      </c>
      <c r="B968" s="29" t="s">
        <v>6545</v>
      </c>
      <c r="C968" s="256">
        <f t="shared" si="9"/>
        <v>3.76798536</v>
      </c>
      <c r="D968" s="32">
        <v>2</v>
      </c>
      <c r="E968" s="34" t="s">
        <v>6546</v>
      </c>
      <c r="F968" s="35">
        <v>1</v>
      </c>
      <c r="G968" s="33">
        <f>IFERROR(VLOOKUP(E968,Materiaal!$A$2:$C$25052,3,FALSE)*F968,0)</f>
        <v>3.1823999999999999</v>
      </c>
      <c r="H968" s="34" t="s">
        <v>6547</v>
      </c>
      <c r="I968" s="35">
        <v>1.3332999999999999</v>
      </c>
      <c r="J968" s="33">
        <f>IFERROR(VLOOKUP(H968,Materiaal!$A$2:$C$25052,3,FALSE)*I968,0)</f>
        <v>0.58558535999999994</v>
      </c>
      <c r="K968" s="34"/>
      <c r="L968" s="35"/>
      <c r="M968" s="33">
        <f>IFERROR(VLOOKUP(K968,Materiaal!$A$2:$C$25052,3,FALSE)*L968,0)</f>
        <v>0</v>
      </c>
      <c r="N968" s="34"/>
      <c r="O968" s="35"/>
      <c r="P968" s="33">
        <f>IFERROR(VLOOKUP(N968,Materiaal!$A$2:$C$25052,3,FALSE)*O968,0)</f>
        <v>0</v>
      </c>
      <c r="Q968" s="34"/>
      <c r="R968" s="35"/>
      <c r="S968" s="33">
        <f>IFERROR(VLOOKUP(Q968,Materiaal!$A$2:$C$25052,3,FALSE)*R968,0)</f>
        <v>0</v>
      </c>
      <c r="T968" s="34"/>
      <c r="U968" s="35"/>
      <c r="V968" s="33">
        <f>IFERROR(VLOOKUP(T968,Materiaal!$A$2:$C$26556,3,FALSE)*U968,0)</f>
        <v>0</v>
      </c>
      <c r="W968" s="293"/>
      <c r="X968" s="294"/>
      <c r="Y968" s="33"/>
      <c r="Z968" s="293"/>
      <c r="AA968" s="294"/>
      <c r="AB968" s="33"/>
    </row>
    <row r="969" spans="1:28" ht="14.45" outlineLevel="1">
      <c r="A969" s="29" t="s">
        <v>6548</v>
      </c>
      <c r="B969" s="29" t="s">
        <v>6549</v>
      </c>
      <c r="C969" s="256">
        <f t="shared" si="9"/>
        <v>4.2071853599999995</v>
      </c>
      <c r="D969" s="32">
        <v>2</v>
      </c>
      <c r="E969" s="34" t="s">
        <v>6550</v>
      </c>
      <c r="F969" s="35">
        <v>1</v>
      </c>
      <c r="G969" s="33">
        <f>IFERROR(VLOOKUP(E969,Materiaal!$A$2:$C$25052,3,FALSE)*F969,0)</f>
        <v>3.6215999999999999</v>
      </c>
      <c r="H969" s="34" t="s">
        <v>6547</v>
      </c>
      <c r="I969" s="35">
        <v>1.3332999999999999</v>
      </c>
      <c r="J969" s="33">
        <f>IFERROR(VLOOKUP(H969,Materiaal!$A$2:$C$25052,3,FALSE)*I969,0)</f>
        <v>0.58558535999999994</v>
      </c>
      <c r="K969" s="34"/>
      <c r="L969" s="35"/>
      <c r="M969" s="33">
        <f>IFERROR(VLOOKUP(K969,Materiaal!$A$2:$C$25052,3,FALSE)*L969,0)</f>
        <v>0</v>
      </c>
      <c r="N969" s="34"/>
      <c r="O969" s="35"/>
      <c r="P969" s="33">
        <f>IFERROR(VLOOKUP(N969,Materiaal!$A$2:$C$25052,3,FALSE)*O969,0)</f>
        <v>0</v>
      </c>
      <c r="Q969" s="34"/>
      <c r="R969" s="35"/>
      <c r="S969" s="33">
        <f>IFERROR(VLOOKUP(Q969,Materiaal!$A$2:$C$25052,3,FALSE)*R969,0)</f>
        <v>0</v>
      </c>
      <c r="T969" s="34"/>
      <c r="U969" s="35"/>
      <c r="V969" s="33">
        <f>IFERROR(VLOOKUP(T969,Materiaal!$A$2:$C$26556,3,FALSE)*U969,0)</f>
        <v>0</v>
      </c>
      <c r="W969" s="293"/>
      <c r="X969" s="294"/>
      <c r="Y969" s="33"/>
      <c r="Z969" s="293"/>
      <c r="AA969" s="294"/>
      <c r="AB969" s="33"/>
    </row>
    <row r="970" spans="1:28" ht="14.45" outlineLevel="1">
      <c r="A970" s="29" t="s">
        <v>6551</v>
      </c>
      <c r="B970" s="29" t="s">
        <v>6552</v>
      </c>
      <c r="C970" s="256">
        <f t="shared" si="9"/>
        <v>5.3327853599999999</v>
      </c>
      <c r="D970" s="32">
        <v>2</v>
      </c>
      <c r="E970" s="34" t="s">
        <v>6553</v>
      </c>
      <c r="F970" s="35">
        <v>1</v>
      </c>
      <c r="G970" s="33">
        <f>IFERROR(VLOOKUP(E970,Materiaal!$A$2:$C$25052,3,FALSE)*F970,0)</f>
        <v>4.7472000000000003</v>
      </c>
      <c r="H970" s="34" t="s">
        <v>6547</v>
      </c>
      <c r="I970" s="35">
        <v>1.3332999999999999</v>
      </c>
      <c r="J970" s="33">
        <f>IFERROR(VLOOKUP(H970,Materiaal!$A$2:$C$25052,3,FALSE)*I970,0)</f>
        <v>0.58558535999999994</v>
      </c>
      <c r="K970" s="34"/>
      <c r="L970" s="35"/>
      <c r="M970" s="33">
        <f>IFERROR(VLOOKUP(K970,Materiaal!$A$2:$C$25052,3,FALSE)*L970,0)</f>
        <v>0</v>
      </c>
      <c r="N970" s="34"/>
      <c r="O970" s="35"/>
      <c r="P970" s="33">
        <f>IFERROR(VLOOKUP(N970,Materiaal!$A$2:$C$25052,3,FALSE)*O970,0)</f>
        <v>0</v>
      </c>
      <c r="Q970" s="34"/>
      <c r="R970" s="35"/>
      <c r="S970" s="33">
        <f>IFERROR(VLOOKUP(Q970,Materiaal!$A$2:$C$25052,3,FALSE)*R970,0)</f>
        <v>0</v>
      </c>
      <c r="T970" s="34"/>
      <c r="U970" s="35"/>
      <c r="V970" s="33">
        <f>IFERROR(VLOOKUP(T970,Materiaal!$A$2:$C$26556,3,FALSE)*U970,0)</f>
        <v>0</v>
      </c>
      <c r="W970" s="293"/>
      <c r="X970" s="294"/>
      <c r="Y970" s="33"/>
      <c r="Z970" s="293"/>
      <c r="AA970" s="294"/>
      <c r="AB970" s="33"/>
    </row>
    <row r="971" spans="1:28" ht="14.45" outlineLevel="1">
      <c r="A971" s="29" t="s">
        <v>6554</v>
      </c>
      <c r="B971" s="29" t="s">
        <v>6555</v>
      </c>
      <c r="C971" s="256">
        <f t="shared" si="9"/>
        <v>6.3455853599999994</v>
      </c>
      <c r="D971" s="32">
        <v>2</v>
      </c>
      <c r="E971" s="34" t="s">
        <v>6556</v>
      </c>
      <c r="F971" s="35">
        <v>1</v>
      </c>
      <c r="G971" s="33">
        <f>IFERROR(VLOOKUP(E971,Materiaal!$A$2:$C$25052,3,FALSE)*F971,0)</f>
        <v>5.76</v>
      </c>
      <c r="H971" s="34" t="s">
        <v>6547</v>
      </c>
      <c r="I971" s="35">
        <v>1.3332999999999999</v>
      </c>
      <c r="J971" s="33">
        <f>IFERROR(VLOOKUP(H971,Materiaal!$A$2:$C$25052,3,FALSE)*I971,0)</f>
        <v>0.58558535999999994</v>
      </c>
      <c r="K971" s="34"/>
      <c r="L971" s="35"/>
      <c r="M971" s="33">
        <f>IFERROR(VLOOKUP(K971,Materiaal!$A$2:$C$25052,3,FALSE)*L971,0)</f>
        <v>0</v>
      </c>
      <c r="N971" s="34"/>
      <c r="O971" s="35"/>
      <c r="P971" s="33">
        <f>IFERROR(VLOOKUP(N971,Materiaal!$A$2:$C$25052,3,FALSE)*O971,0)</f>
        <v>0</v>
      </c>
      <c r="Q971" s="34"/>
      <c r="R971" s="35"/>
      <c r="S971" s="33">
        <f>IFERROR(VLOOKUP(Q971,Materiaal!$A$2:$C$25052,3,FALSE)*R971,0)</f>
        <v>0</v>
      </c>
      <c r="T971" s="34"/>
      <c r="U971" s="35"/>
      <c r="V971" s="33">
        <f>IFERROR(VLOOKUP(T971,Materiaal!$A$2:$C$26556,3,FALSE)*U971,0)</f>
        <v>0</v>
      </c>
      <c r="W971" s="293"/>
      <c r="X971" s="294"/>
      <c r="Y971" s="33"/>
      <c r="Z971" s="293"/>
      <c r="AA971" s="294"/>
      <c r="AB971" s="33"/>
    </row>
    <row r="972" spans="1:28" ht="14.45" outlineLevel="1">
      <c r="A972" s="29" t="s">
        <v>6557</v>
      </c>
      <c r="B972" s="29" t="s">
        <v>6558</v>
      </c>
      <c r="C972" s="256">
        <f t="shared" ref="C972:C1035" si="10">SUM(G972,J972,M972,P972,S972,V972,Y972,AB972)</f>
        <v>7.2671853599999992</v>
      </c>
      <c r="D972" s="32">
        <v>2</v>
      </c>
      <c r="E972" s="34" t="s">
        <v>6559</v>
      </c>
      <c r="F972" s="35">
        <v>1</v>
      </c>
      <c r="G972" s="33">
        <f>IFERROR(VLOOKUP(E972,Materiaal!$A$2:$C$25052,3,FALSE)*F972,0)</f>
        <v>6.6815999999999995</v>
      </c>
      <c r="H972" s="34" t="s">
        <v>6547</v>
      </c>
      <c r="I972" s="35">
        <v>1.3332999999999999</v>
      </c>
      <c r="J972" s="33">
        <f>IFERROR(VLOOKUP(H972,Materiaal!$A$2:$C$25052,3,FALSE)*I972,0)</f>
        <v>0.58558535999999994</v>
      </c>
      <c r="K972" s="34"/>
      <c r="L972" s="35"/>
      <c r="M972" s="33">
        <f>IFERROR(VLOOKUP(K972,Materiaal!$A$2:$C$25052,3,FALSE)*L972,0)</f>
        <v>0</v>
      </c>
      <c r="N972" s="34"/>
      <c r="O972" s="35"/>
      <c r="P972" s="33">
        <f>IFERROR(VLOOKUP(N972,Materiaal!$A$2:$C$25052,3,FALSE)*O972,0)</f>
        <v>0</v>
      </c>
      <c r="Q972" s="34"/>
      <c r="R972" s="35"/>
      <c r="S972" s="33">
        <f>IFERROR(VLOOKUP(Q972,Materiaal!$A$2:$C$25052,3,FALSE)*R972,0)</f>
        <v>0</v>
      </c>
      <c r="T972" s="34"/>
      <c r="U972" s="35"/>
      <c r="V972" s="33">
        <f>IFERROR(VLOOKUP(T972,Materiaal!$A$2:$C$26556,3,FALSE)*U972,0)</f>
        <v>0</v>
      </c>
      <c r="W972" s="293"/>
      <c r="X972" s="294"/>
      <c r="Y972" s="33"/>
      <c r="Z972" s="293"/>
      <c r="AA972" s="294"/>
      <c r="AB972" s="33"/>
    </row>
    <row r="973" spans="1:28" ht="14.45" outlineLevel="1">
      <c r="A973" s="29" t="s">
        <v>6560</v>
      </c>
      <c r="B973" s="29" t="s">
        <v>6561</v>
      </c>
      <c r="C973" s="256">
        <f t="shared" si="10"/>
        <v>8.3087853599999999</v>
      </c>
      <c r="D973" s="32">
        <v>2</v>
      </c>
      <c r="E973" s="34" t="s">
        <v>6562</v>
      </c>
      <c r="F973" s="35">
        <v>1</v>
      </c>
      <c r="G973" s="33">
        <f>IFERROR(VLOOKUP(E973,Materiaal!$A$2:$C$25052,3,FALSE)*F973,0)</f>
        <v>7.7231999999999994</v>
      </c>
      <c r="H973" s="34" t="s">
        <v>6547</v>
      </c>
      <c r="I973" s="35">
        <v>1.3332999999999999</v>
      </c>
      <c r="J973" s="33">
        <f>IFERROR(VLOOKUP(H973,Materiaal!$A$2:$C$25052,3,FALSE)*I973,0)</f>
        <v>0.58558535999999994</v>
      </c>
      <c r="K973" s="34"/>
      <c r="L973" s="35"/>
      <c r="M973" s="33">
        <f>IFERROR(VLOOKUP(K973,Materiaal!$A$2:$C$25052,3,FALSE)*L973,0)</f>
        <v>0</v>
      </c>
      <c r="N973" s="34"/>
      <c r="O973" s="35"/>
      <c r="P973" s="33">
        <f>IFERROR(VLOOKUP(N973,Materiaal!$A$2:$C$25052,3,FALSE)*O973,0)</f>
        <v>0</v>
      </c>
      <c r="Q973" s="34"/>
      <c r="R973" s="35"/>
      <c r="S973" s="33">
        <f>IFERROR(VLOOKUP(Q973,Materiaal!$A$2:$C$25052,3,FALSE)*R973,0)</f>
        <v>0</v>
      </c>
      <c r="T973" s="34"/>
      <c r="U973" s="35"/>
      <c r="V973" s="33">
        <f>IFERROR(VLOOKUP(T973,Materiaal!$A$2:$C$26556,3,FALSE)*U973,0)</f>
        <v>0</v>
      </c>
      <c r="W973" s="293"/>
      <c r="X973" s="294"/>
      <c r="Y973" s="33"/>
      <c r="Z973" s="293"/>
      <c r="AA973" s="294"/>
      <c r="AB973" s="33"/>
    </row>
    <row r="974" spans="1:28" ht="14.45" outlineLevel="1">
      <c r="A974" s="29" t="s">
        <v>6563</v>
      </c>
      <c r="B974" s="29" t="s">
        <v>6564</v>
      </c>
      <c r="C974" s="256">
        <f t="shared" si="10"/>
        <v>12.014385359999999</v>
      </c>
      <c r="D974" s="32">
        <v>3</v>
      </c>
      <c r="E974" s="34" t="s">
        <v>6565</v>
      </c>
      <c r="F974" s="35">
        <v>1</v>
      </c>
      <c r="G974" s="33">
        <f>IFERROR(VLOOKUP(E974,Materiaal!$A$2:$C$25052,3,FALSE)*F974,0)</f>
        <v>11.428799999999999</v>
      </c>
      <c r="H974" s="34" t="s">
        <v>6547</v>
      </c>
      <c r="I974" s="35">
        <v>1.3332999999999999</v>
      </c>
      <c r="J974" s="33">
        <f>IFERROR(VLOOKUP(H974,Materiaal!$A$2:$C$25052,3,FALSE)*I974,0)</f>
        <v>0.58558535999999994</v>
      </c>
      <c r="K974" s="34"/>
      <c r="L974" s="35"/>
      <c r="M974" s="33">
        <f>IFERROR(VLOOKUP(K974,Materiaal!$A$2:$C$25052,3,FALSE)*L974,0)</f>
        <v>0</v>
      </c>
      <c r="N974" s="34"/>
      <c r="O974" s="35"/>
      <c r="P974" s="33">
        <f>IFERROR(VLOOKUP(N974,Materiaal!$A$2:$C$25052,3,FALSE)*O974,0)</f>
        <v>0</v>
      </c>
      <c r="Q974" s="34"/>
      <c r="R974" s="35"/>
      <c r="S974" s="33">
        <f>IFERROR(VLOOKUP(Q974,Materiaal!$A$2:$C$25052,3,FALSE)*R974,0)</f>
        <v>0</v>
      </c>
      <c r="T974" s="34"/>
      <c r="U974" s="35"/>
      <c r="V974" s="33">
        <f>IFERROR(VLOOKUP(T974,Materiaal!$A$2:$C$26556,3,FALSE)*U974,0)</f>
        <v>0</v>
      </c>
      <c r="W974" s="293"/>
      <c r="X974" s="294"/>
      <c r="Y974" s="33"/>
      <c r="Z974" s="293"/>
      <c r="AA974" s="294"/>
      <c r="AB974" s="33"/>
    </row>
    <row r="975" spans="1:28" ht="14.45" outlineLevel="1">
      <c r="A975" s="29" t="s">
        <v>6566</v>
      </c>
      <c r="B975" s="29" t="s">
        <v>6567</v>
      </c>
      <c r="C975" s="256">
        <f t="shared" si="10"/>
        <v>13.607985359999999</v>
      </c>
      <c r="D975" s="32">
        <v>3</v>
      </c>
      <c r="E975" s="34" t="s">
        <v>6568</v>
      </c>
      <c r="F975" s="35">
        <v>1</v>
      </c>
      <c r="G975" s="33">
        <f>IFERROR(VLOOKUP(E975,Materiaal!$A$2:$C$25052,3,FALSE)*F975,0)</f>
        <v>13.022399999999999</v>
      </c>
      <c r="H975" s="34" t="s">
        <v>6547</v>
      </c>
      <c r="I975" s="35">
        <v>1.3332999999999999</v>
      </c>
      <c r="J975" s="33">
        <f>IFERROR(VLOOKUP(H975,Materiaal!$A$2:$C$25052,3,FALSE)*I975,0)</f>
        <v>0.58558535999999994</v>
      </c>
      <c r="K975" s="34"/>
      <c r="L975" s="35"/>
      <c r="M975" s="33">
        <f>IFERROR(VLOOKUP(K975,Materiaal!$A$2:$C$25052,3,FALSE)*L975,0)</f>
        <v>0</v>
      </c>
      <c r="N975" s="34"/>
      <c r="O975" s="35"/>
      <c r="P975" s="33">
        <f>IFERROR(VLOOKUP(N975,Materiaal!$A$2:$C$25052,3,FALSE)*O975,0)</f>
        <v>0</v>
      </c>
      <c r="Q975" s="34"/>
      <c r="R975" s="35"/>
      <c r="S975" s="33">
        <f>IFERROR(VLOOKUP(Q975,Materiaal!$A$2:$C$25052,3,FALSE)*R975,0)</f>
        <v>0</v>
      </c>
      <c r="T975" s="34"/>
      <c r="U975" s="35"/>
      <c r="V975" s="33">
        <f>IFERROR(VLOOKUP(T975,Materiaal!$A$2:$C$26556,3,FALSE)*U975,0)</f>
        <v>0</v>
      </c>
      <c r="W975" s="293"/>
      <c r="X975" s="294"/>
      <c r="Y975" s="33"/>
      <c r="Z975" s="293"/>
      <c r="AA975" s="294"/>
      <c r="AB975" s="33"/>
    </row>
    <row r="976" spans="1:28" ht="14.45" outlineLevel="1">
      <c r="A976" s="29" t="s">
        <v>6569</v>
      </c>
      <c r="B976" s="29" t="s">
        <v>6570</v>
      </c>
      <c r="C976" s="256">
        <f t="shared" si="10"/>
        <v>16.130385359999998</v>
      </c>
      <c r="D976" s="32">
        <v>3</v>
      </c>
      <c r="E976" s="34" t="s">
        <v>6571</v>
      </c>
      <c r="F976" s="35">
        <v>1</v>
      </c>
      <c r="G976" s="33">
        <f>IFERROR(VLOOKUP(E976,Materiaal!$A$2:$C$25052,3,FALSE)*F976,0)</f>
        <v>15.544799999999999</v>
      </c>
      <c r="H976" s="34" t="s">
        <v>6547</v>
      </c>
      <c r="I976" s="35">
        <v>1.3332999999999999</v>
      </c>
      <c r="J976" s="33">
        <f>IFERROR(VLOOKUP(H976,Materiaal!$A$2:$C$25052,3,FALSE)*I976,0)</f>
        <v>0.58558535999999994</v>
      </c>
      <c r="K976" s="34"/>
      <c r="L976" s="35"/>
      <c r="M976" s="33">
        <f>IFERROR(VLOOKUP(K976,Materiaal!$A$2:$C$25052,3,FALSE)*L976,0)</f>
        <v>0</v>
      </c>
      <c r="N976" s="34"/>
      <c r="O976" s="35"/>
      <c r="P976" s="33">
        <f>IFERROR(VLOOKUP(N976,Materiaal!$A$2:$C$25052,3,FALSE)*O976,0)</f>
        <v>0</v>
      </c>
      <c r="Q976" s="34"/>
      <c r="R976" s="35"/>
      <c r="S976" s="33">
        <f>IFERROR(VLOOKUP(Q976,Materiaal!$A$2:$C$25052,3,FALSE)*R976,0)</f>
        <v>0</v>
      </c>
      <c r="T976" s="34"/>
      <c r="U976" s="35"/>
      <c r="V976" s="33">
        <f>IFERROR(VLOOKUP(T976,Materiaal!$A$2:$C$26556,3,FALSE)*U976,0)</f>
        <v>0</v>
      </c>
      <c r="W976" s="293"/>
      <c r="X976" s="294"/>
      <c r="Y976" s="33"/>
      <c r="Z976" s="293"/>
      <c r="AA976" s="294"/>
      <c r="AB976" s="33"/>
    </row>
    <row r="977" spans="1:28" ht="14.45" outlineLevel="1">
      <c r="A977" s="29" t="s">
        <v>6544</v>
      </c>
      <c r="B977" s="29" t="s">
        <v>6572</v>
      </c>
      <c r="C977" s="256">
        <f t="shared" si="10"/>
        <v>6.1511853599999995</v>
      </c>
      <c r="D977" s="32">
        <v>2</v>
      </c>
      <c r="E977" s="34" t="s">
        <v>6573</v>
      </c>
      <c r="F977" s="35">
        <v>1</v>
      </c>
      <c r="G977" s="33">
        <f>IFERROR(VLOOKUP(E977,Materiaal!$A$2:$C$25052,3,FALSE)*F977,0)</f>
        <v>5.5655999999999999</v>
      </c>
      <c r="H977" s="34" t="s">
        <v>6547</v>
      </c>
      <c r="I977" s="35">
        <v>1.3332999999999999</v>
      </c>
      <c r="J977" s="33">
        <f>IFERROR(VLOOKUP(H977,Materiaal!$A$2:$C$25052,3,FALSE)*I977,0)</f>
        <v>0.58558535999999994</v>
      </c>
      <c r="K977" s="34"/>
      <c r="L977" s="35"/>
      <c r="M977" s="33">
        <f>IFERROR(VLOOKUP(K977,Materiaal!$A$2:$C$25052,3,FALSE)*L977,0)</f>
        <v>0</v>
      </c>
      <c r="N977" s="34"/>
      <c r="O977" s="35"/>
      <c r="P977" s="33">
        <f>IFERROR(VLOOKUP(N977,Materiaal!$A$2:$C$25052,3,FALSE)*O977,0)</f>
        <v>0</v>
      </c>
      <c r="Q977" s="34"/>
      <c r="R977" s="35"/>
      <c r="S977" s="33">
        <f>IFERROR(VLOOKUP(Q977,Materiaal!$A$2:$C$25052,3,FALSE)*R977,0)</f>
        <v>0</v>
      </c>
      <c r="T977" s="34"/>
      <c r="U977" s="35"/>
      <c r="V977" s="33">
        <f>IFERROR(VLOOKUP(T977,Materiaal!$A$2:$C$26556,3,FALSE)*U977,0)</f>
        <v>0</v>
      </c>
      <c r="W977" s="293"/>
      <c r="X977" s="294"/>
      <c r="Y977" s="33"/>
      <c r="Z977" s="293"/>
      <c r="AA977" s="294"/>
      <c r="AB977" s="33"/>
    </row>
    <row r="978" spans="1:28" ht="14.45" outlineLevel="1">
      <c r="A978" s="29" t="s">
        <v>6548</v>
      </c>
      <c r="B978" s="29" t="s">
        <v>6574</v>
      </c>
      <c r="C978" s="256">
        <f t="shared" si="10"/>
        <v>7.1591853599999995</v>
      </c>
      <c r="D978" s="32">
        <v>2</v>
      </c>
      <c r="E978" s="34" t="s">
        <v>6575</v>
      </c>
      <c r="F978" s="35">
        <v>1</v>
      </c>
      <c r="G978" s="33">
        <f>IFERROR(VLOOKUP(E978,Materiaal!$A$2:$C$25052,3,FALSE)*F978,0)</f>
        <v>6.5735999999999999</v>
      </c>
      <c r="H978" s="34" t="s">
        <v>6547</v>
      </c>
      <c r="I978" s="35">
        <v>1.3332999999999999</v>
      </c>
      <c r="J978" s="33">
        <f>IFERROR(VLOOKUP(H978,Materiaal!$A$2:$C$25052,3,FALSE)*I978,0)</f>
        <v>0.58558535999999994</v>
      </c>
      <c r="K978" s="34"/>
      <c r="L978" s="35"/>
      <c r="M978" s="33">
        <f>IFERROR(VLOOKUP(K978,Materiaal!$A$2:$C$25052,3,FALSE)*L978,0)</f>
        <v>0</v>
      </c>
      <c r="N978" s="34"/>
      <c r="O978" s="35"/>
      <c r="P978" s="33">
        <f>IFERROR(VLOOKUP(N978,Materiaal!$A$2:$C$25052,3,FALSE)*O978,0)</f>
        <v>0</v>
      </c>
      <c r="Q978" s="34"/>
      <c r="R978" s="35"/>
      <c r="S978" s="33">
        <f>IFERROR(VLOOKUP(Q978,Materiaal!$A$2:$C$25052,3,FALSE)*R978,0)</f>
        <v>0</v>
      </c>
      <c r="T978" s="34"/>
      <c r="U978" s="35"/>
      <c r="V978" s="33">
        <f>IFERROR(VLOOKUP(T978,Materiaal!$A$2:$C$26556,3,FALSE)*U978,0)</f>
        <v>0</v>
      </c>
      <c r="W978" s="293"/>
      <c r="X978" s="294"/>
      <c r="Y978" s="33"/>
      <c r="Z978" s="293"/>
      <c r="AA978" s="294"/>
      <c r="AB978" s="33"/>
    </row>
    <row r="979" spans="1:28" ht="14.45" outlineLevel="1">
      <c r="A979" s="29" t="s">
        <v>6551</v>
      </c>
      <c r="B979" s="29" t="s">
        <v>6576</v>
      </c>
      <c r="C979" s="256">
        <f t="shared" si="10"/>
        <v>9.5159853600000002</v>
      </c>
      <c r="D979" s="32">
        <v>2</v>
      </c>
      <c r="E979" s="34" t="s">
        <v>6577</v>
      </c>
      <c r="F979" s="35">
        <v>1</v>
      </c>
      <c r="G979" s="33">
        <f>IFERROR(VLOOKUP(E979,Materiaal!$A$2:$C$25052,3,FALSE)*F979,0)</f>
        <v>8.9304000000000006</v>
      </c>
      <c r="H979" s="34" t="s">
        <v>6547</v>
      </c>
      <c r="I979" s="35">
        <v>1.3332999999999999</v>
      </c>
      <c r="J979" s="33">
        <f>IFERROR(VLOOKUP(H979,Materiaal!$A$2:$C$25052,3,FALSE)*I979,0)</f>
        <v>0.58558535999999994</v>
      </c>
      <c r="K979" s="34"/>
      <c r="L979" s="35"/>
      <c r="M979" s="33">
        <f>IFERROR(VLOOKUP(K979,Materiaal!$A$2:$C$25052,3,FALSE)*L979,0)</f>
        <v>0</v>
      </c>
      <c r="N979" s="34"/>
      <c r="O979" s="35"/>
      <c r="P979" s="33">
        <f>IFERROR(VLOOKUP(N979,Materiaal!$A$2:$C$25052,3,FALSE)*O979,0)</f>
        <v>0</v>
      </c>
      <c r="Q979" s="34"/>
      <c r="R979" s="35"/>
      <c r="S979" s="33">
        <f>IFERROR(VLOOKUP(Q979,Materiaal!$A$2:$C$25052,3,FALSE)*R979,0)</f>
        <v>0</v>
      </c>
      <c r="T979" s="34"/>
      <c r="U979" s="35"/>
      <c r="V979" s="33">
        <f>IFERROR(VLOOKUP(T979,Materiaal!$A$2:$C$26556,3,FALSE)*U979,0)</f>
        <v>0</v>
      </c>
      <c r="W979" s="293"/>
      <c r="X979" s="294"/>
      <c r="Y979" s="33"/>
      <c r="Z979" s="293"/>
      <c r="AA979" s="294"/>
      <c r="AB979" s="33"/>
    </row>
    <row r="980" spans="1:28" ht="14.45" outlineLevel="1">
      <c r="A980" s="29" t="s">
        <v>6554</v>
      </c>
      <c r="B980" s="29" t="s">
        <v>6578</v>
      </c>
      <c r="C980" s="256">
        <f t="shared" si="10"/>
        <v>11.66638536</v>
      </c>
      <c r="D980" s="32">
        <v>2</v>
      </c>
      <c r="E980" s="34" t="s">
        <v>6579</v>
      </c>
      <c r="F980" s="35">
        <v>1</v>
      </c>
      <c r="G980" s="33">
        <f>IFERROR(VLOOKUP(E980,Materiaal!$A$2:$C$25052,3,FALSE)*F980,0)</f>
        <v>11.0808</v>
      </c>
      <c r="H980" s="34" t="s">
        <v>6547</v>
      </c>
      <c r="I980" s="35">
        <v>1.3332999999999999</v>
      </c>
      <c r="J980" s="33">
        <f>IFERROR(VLOOKUP(H980,Materiaal!$A$2:$C$25052,3,FALSE)*I980,0)</f>
        <v>0.58558535999999994</v>
      </c>
      <c r="K980" s="34"/>
      <c r="L980" s="35"/>
      <c r="M980" s="33">
        <f>IFERROR(VLOOKUP(K980,Materiaal!$A$2:$C$25052,3,FALSE)*L980,0)</f>
        <v>0</v>
      </c>
      <c r="N980" s="34"/>
      <c r="O980" s="35"/>
      <c r="P980" s="33">
        <f>IFERROR(VLOOKUP(N980,Materiaal!$A$2:$C$25052,3,FALSE)*O980,0)</f>
        <v>0</v>
      </c>
      <c r="Q980" s="34"/>
      <c r="R980" s="35"/>
      <c r="S980" s="33">
        <f>IFERROR(VLOOKUP(Q980,Materiaal!$A$2:$C$25052,3,FALSE)*R980,0)</f>
        <v>0</v>
      </c>
      <c r="T980" s="34"/>
      <c r="U980" s="35"/>
      <c r="V980" s="33">
        <f>IFERROR(VLOOKUP(T980,Materiaal!$A$2:$C$26556,3,FALSE)*U980,0)</f>
        <v>0</v>
      </c>
      <c r="W980" s="293"/>
      <c r="X980" s="294"/>
      <c r="Y980" s="33"/>
      <c r="Z980" s="293"/>
      <c r="AA980" s="294"/>
      <c r="AB980" s="33"/>
    </row>
    <row r="981" spans="1:28" ht="14.45" outlineLevel="1">
      <c r="A981" s="29" t="s">
        <v>6557</v>
      </c>
      <c r="B981" s="29" t="s">
        <v>6580</v>
      </c>
      <c r="C981" s="256">
        <f t="shared" si="10"/>
        <v>13.780785359999998</v>
      </c>
      <c r="D981" s="32">
        <v>2</v>
      </c>
      <c r="E981" s="34" t="s">
        <v>6581</v>
      </c>
      <c r="F981" s="35">
        <v>1</v>
      </c>
      <c r="G981" s="33">
        <f>IFERROR(VLOOKUP(E981,Materiaal!$A$2:$C$25052,3,FALSE)*F981,0)</f>
        <v>13.195199999999998</v>
      </c>
      <c r="H981" s="34" t="s">
        <v>6547</v>
      </c>
      <c r="I981" s="35">
        <v>1.3332999999999999</v>
      </c>
      <c r="J981" s="33">
        <f>IFERROR(VLOOKUP(H981,Materiaal!$A$2:$C$25052,3,FALSE)*I981,0)</f>
        <v>0.58558535999999994</v>
      </c>
      <c r="K981" s="34"/>
      <c r="L981" s="35"/>
      <c r="M981" s="33">
        <f>IFERROR(VLOOKUP(K981,Materiaal!$A$2:$C$25052,3,FALSE)*L981,0)</f>
        <v>0</v>
      </c>
      <c r="N981" s="34"/>
      <c r="O981" s="35"/>
      <c r="P981" s="33">
        <f>IFERROR(VLOOKUP(N981,Materiaal!$A$2:$C$25052,3,FALSE)*O981,0)</f>
        <v>0</v>
      </c>
      <c r="Q981" s="34"/>
      <c r="R981" s="35"/>
      <c r="S981" s="33">
        <f>IFERROR(VLOOKUP(Q981,Materiaal!$A$2:$C$25052,3,FALSE)*R981,0)</f>
        <v>0</v>
      </c>
      <c r="T981" s="34"/>
      <c r="U981" s="35"/>
      <c r="V981" s="33">
        <f>IFERROR(VLOOKUP(T981,Materiaal!$A$2:$C$26556,3,FALSE)*U981,0)</f>
        <v>0</v>
      </c>
      <c r="W981" s="293"/>
      <c r="X981" s="294"/>
      <c r="Y981" s="33"/>
      <c r="Z981" s="293"/>
      <c r="AA981" s="294"/>
      <c r="AB981" s="33"/>
    </row>
    <row r="982" spans="1:28" ht="14.45" outlineLevel="1">
      <c r="A982" s="29" t="s">
        <v>6560</v>
      </c>
      <c r="B982" s="29" t="s">
        <v>6582</v>
      </c>
      <c r="C982" s="256">
        <f t="shared" si="10"/>
        <v>16.000785360000002</v>
      </c>
      <c r="D982" s="32">
        <v>2</v>
      </c>
      <c r="E982" s="34" t="s">
        <v>6583</v>
      </c>
      <c r="F982" s="35">
        <v>1</v>
      </c>
      <c r="G982" s="33">
        <f>IFERROR(VLOOKUP(E982,Materiaal!$A$2:$C$25052,3,FALSE)*F982,0)</f>
        <v>15.4152</v>
      </c>
      <c r="H982" s="34" t="s">
        <v>6547</v>
      </c>
      <c r="I982" s="35">
        <v>1.3332999999999999</v>
      </c>
      <c r="J982" s="33">
        <f>IFERROR(VLOOKUP(H982,Materiaal!$A$2:$C$25052,3,FALSE)*I982,0)</f>
        <v>0.58558535999999994</v>
      </c>
      <c r="K982" s="34"/>
      <c r="L982" s="35"/>
      <c r="M982" s="33">
        <f>IFERROR(VLOOKUP(K982,Materiaal!$A$2:$C$25052,3,FALSE)*L982,0)</f>
        <v>0</v>
      </c>
      <c r="N982" s="34"/>
      <c r="O982" s="35"/>
      <c r="P982" s="33">
        <f>IFERROR(VLOOKUP(N982,Materiaal!$A$2:$C$25052,3,FALSE)*O982,0)</f>
        <v>0</v>
      </c>
      <c r="Q982" s="34"/>
      <c r="R982" s="35"/>
      <c r="S982" s="33">
        <f>IFERROR(VLOOKUP(Q982,Materiaal!$A$2:$C$25052,3,FALSE)*R982,0)</f>
        <v>0</v>
      </c>
      <c r="T982" s="34"/>
      <c r="U982" s="35"/>
      <c r="V982" s="33">
        <f>IFERROR(VLOOKUP(T982,Materiaal!$A$2:$C$26556,3,FALSE)*U982,0)</f>
        <v>0</v>
      </c>
      <c r="W982" s="293"/>
      <c r="X982" s="294"/>
      <c r="Y982" s="33"/>
      <c r="Z982" s="293"/>
      <c r="AA982" s="294"/>
      <c r="AB982" s="33"/>
    </row>
    <row r="983" spans="1:28" ht="14.45" outlineLevel="1">
      <c r="A983" s="29" t="s">
        <v>6563</v>
      </c>
      <c r="B983" s="29" t="s">
        <v>6584</v>
      </c>
      <c r="C983" s="256">
        <f t="shared" si="10"/>
        <v>21.916785359999999</v>
      </c>
      <c r="D983" s="32">
        <v>3</v>
      </c>
      <c r="E983" s="34" t="s">
        <v>6585</v>
      </c>
      <c r="F983" s="35">
        <v>1</v>
      </c>
      <c r="G983" s="33">
        <f>IFERROR(VLOOKUP(E983,Materiaal!$A$2:$C$25052,3,FALSE)*F983,0)</f>
        <v>21.331199999999999</v>
      </c>
      <c r="H983" s="34" t="s">
        <v>6547</v>
      </c>
      <c r="I983" s="35">
        <v>1.3332999999999999</v>
      </c>
      <c r="J983" s="33">
        <f>IFERROR(VLOOKUP(H983,Materiaal!$A$2:$C$25052,3,FALSE)*I983,0)</f>
        <v>0.58558535999999994</v>
      </c>
      <c r="K983" s="34"/>
      <c r="L983" s="35"/>
      <c r="M983" s="33">
        <f>IFERROR(VLOOKUP(K983,Materiaal!$A$2:$C$25052,3,FALSE)*L983,0)</f>
        <v>0</v>
      </c>
      <c r="N983" s="34"/>
      <c r="O983" s="35"/>
      <c r="P983" s="33">
        <f>IFERROR(VLOOKUP(N983,Materiaal!$A$2:$C$25052,3,FALSE)*O983,0)</f>
        <v>0</v>
      </c>
      <c r="Q983" s="34"/>
      <c r="R983" s="35"/>
      <c r="S983" s="33">
        <f>IFERROR(VLOOKUP(Q983,Materiaal!$A$2:$C$25052,3,FALSE)*R983,0)</f>
        <v>0</v>
      </c>
      <c r="T983" s="34"/>
      <c r="U983" s="35"/>
      <c r="V983" s="33">
        <f>IFERROR(VLOOKUP(T983,Materiaal!$A$2:$C$26556,3,FALSE)*U983,0)</f>
        <v>0</v>
      </c>
      <c r="W983" s="293"/>
      <c r="X983" s="294"/>
      <c r="Y983" s="33"/>
      <c r="Z983" s="293"/>
      <c r="AA983" s="294"/>
      <c r="AB983" s="33"/>
    </row>
    <row r="984" spans="1:28" ht="14.45" outlineLevel="1">
      <c r="A984" s="29" t="s">
        <v>6566</v>
      </c>
      <c r="B984" s="29" t="s">
        <v>6586</v>
      </c>
      <c r="C984" s="256">
        <f t="shared" si="10"/>
        <v>26.74558536</v>
      </c>
      <c r="D984" s="32">
        <v>3</v>
      </c>
      <c r="E984" s="34" t="s">
        <v>6587</v>
      </c>
      <c r="F984" s="35">
        <v>1</v>
      </c>
      <c r="G984" s="33">
        <f>IFERROR(VLOOKUP(E984,Materiaal!$A$2:$C$25052,3,FALSE)*F984,0)</f>
        <v>26.16</v>
      </c>
      <c r="H984" s="34" t="s">
        <v>6547</v>
      </c>
      <c r="I984" s="35">
        <v>1.3332999999999999</v>
      </c>
      <c r="J984" s="33">
        <f>IFERROR(VLOOKUP(H984,Materiaal!$A$2:$C$25052,3,FALSE)*I984,0)</f>
        <v>0.58558535999999994</v>
      </c>
      <c r="K984" s="34"/>
      <c r="L984" s="35"/>
      <c r="M984" s="33">
        <f>IFERROR(VLOOKUP(K984,Materiaal!$A$2:$C$25052,3,FALSE)*L984,0)</f>
        <v>0</v>
      </c>
      <c r="N984" s="34"/>
      <c r="O984" s="35"/>
      <c r="P984" s="33">
        <f>IFERROR(VLOOKUP(N984,Materiaal!$A$2:$C$25052,3,FALSE)*O984,0)</f>
        <v>0</v>
      </c>
      <c r="Q984" s="34"/>
      <c r="R984" s="35"/>
      <c r="S984" s="33">
        <f>IFERROR(VLOOKUP(Q984,Materiaal!$A$2:$C$25052,3,FALSE)*R984,0)</f>
        <v>0</v>
      </c>
      <c r="T984" s="34"/>
      <c r="U984" s="35"/>
      <c r="V984" s="33">
        <f>IFERROR(VLOOKUP(T984,Materiaal!$A$2:$C$26556,3,FALSE)*U984,0)</f>
        <v>0</v>
      </c>
      <c r="W984" s="293"/>
      <c r="X984" s="294"/>
      <c r="Y984" s="33"/>
      <c r="Z984" s="293"/>
      <c r="AA984" s="294"/>
      <c r="AB984" s="33"/>
    </row>
    <row r="985" spans="1:28" ht="14.45" outlineLevel="1">
      <c r="A985" s="29" t="s">
        <v>6569</v>
      </c>
      <c r="B985" s="29" t="s">
        <v>6588</v>
      </c>
      <c r="C985" s="256">
        <f t="shared" si="10"/>
        <v>31.751985360000003</v>
      </c>
      <c r="D985" s="32">
        <v>3</v>
      </c>
      <c r="E985" s="34" t="s">
        <v>6589</v>
      </c>
      <c r="F985" s="35">
        <v>1</v>
      </c>
      <c r="G985" s="33">
        <f>IFERROR(VLOOKUP(E985,Materiaal!$A$2:$C$25052,3,FALSE)*F985,0)</f>
        <v>31.166400000000003</v>
      </c>
      <c r="H985" s="34" t="s">
        <v>6547</v>
      </c>
      <c r="I985" s="35">
        <v>1.3332999999999999</v>
      </c>
      <c r="J985" s="33">
        <f>IFERROR(VLOOKUP(H985,Materiaal!$A$2:$C$25052,3,FALSE)*I985,0)</f>
        <v>0.58558535999999994</v>
      </c>
      <c r="K985" s="34"/>
      <c r="L985" s="35"/>
      <c r="M985" s="33">
        <f>IFERROR(VLOOKUP(K985,Materiaal!$A$2:$C$25052,3,FALSE)*L985,0)</f>
        <v>0</v>
      </c>
      <c r="N985" s="34"/>
      <c r="O985" s="35"/>
      <c r="P985" s="33">
        <f>IFERROR(VLOOKUP(N985,Materiaal!$A$2:$C$25052,3,FALSE)*O985,0)</f>
        <v>0</v>
      </c>
      <c r="Q985" s="34"/>
      <c r="R985" s="35"/>
      <c r="S985" s="33">
        <f>IFERROR(VLOOKUP(Q985,Materiaal!$A$2:$C$25052,3,FALSE)*R985,0)</f>
        <v>0</v>
      </c>
      <c r="T985" s="34"/>
      <c r="U985" s="35"/>
      <c r="V985" s="33">
        <f>IFERROR(VLOOKUP(T985,Materiaal!$A$2:$C$26556,3,FALSE)*U985,0)</f>
        <v>0</v>
      </c>
      <c r="W985" s="293"/>
      <c r="X985" s="294"/>
      <c r="Y985" s="33"/>
      <c r="Z985" s="293"/>
      <c r="AA985" s="294"/>
      <c r="AB985" s="33"/>
    </row>
    <row r="986" spans="1:28" ht="14.45">
      <c r="A986" s="29"/>
      <c r="B986" s="29"/>
      <c r="C986" s="256">
        <f t="shared" si="10"/>
        <v>0</v>
      </c>
      <c r="D986" s="32"/>
      <c r="E986" s="34"/>
      <c r="F986" s="35"/>
      <c r="G986" s="33">
        <f>IFERROR(VLOOKUP(E986,Materiaal!$A$2:$C$25052,3,FALSE)*F986,0)</f>
        <v>0</v>
      </c>
      <c r="H986" s="34"/>
      <c r="I986" s="35"/>
      <c r="J986" s="33">
        <f>IFERROR(VLOOKUP(H986,Materiaal!$A$2:$C$25052,3,FALSE)*I986,0)</f>
        <v>0</v>
      </c>
      <c r="K986" s="34"/>
      <c r="L986" s="35"/>
      <c r="M986" s="33">
        <f>IFERROR(VLOOKUP(K986,Materiaal!$A$2:$C$25052,3,FALSE)*L986,0)</f>
        <v>0</v>
      </c>
      <c r="N986" s="34"/>
      <c r="O986" s="35"/>
      <c r="P986" s="33">
        <f>IFERROR(VLOOKUP(N986,Materiaal!$A$2:$C$25052,3,FALSE)*O986,0)</f>
        <v>0</v>
      </c>
      <c r="Q986" s="34"/>
      <c r="R986" s="35"/>
      <c r="S986" s="33">
        <f>IFERROR(VLOOKUP(Q986,Materiaal!$A$2:$C$25052,3,FALSE)*R986,0)</f>
        <v>0</v>
      </c>
      <c r="T986" s="34"/>
      <c r="U986" s="35"/>
      <c r="V986" s="33">
        <f>IFERROR(VLOOKUP(T986,Materiaal!$A$2:$C$26556,3,FALSE)*U986,0)</f>
        <v>0</v>
      </c>
      <c r="W986" s="293"/>
      <c r="X986" s="294"/>
      <c r="Y986" s="33"/>
      <c r="Z986" s="293"/>
      <c r="AA986" s="294"/>
      <c r="AB986" s="33"/>
    </row>
    <row r="987" spans="1:28" ht="14.45">
      <c r="A987" s="29"/>
      <c r="B987" s="30" t="s">
        <v>6590</v>
      </c>
      <c r="C987" s="256">
        <f t="shared" si="10"/>
        <v>0</v>
      </c>
      <c r="D987" s="32"/>
      <c r="E987" s="34"/>
      <c r="F987" s="35"/>
      <c r="G987" s="33">
        <f>IFERROR(VLOOKUP(E987,Materiaal!$A$2:$C$25052,3,FALSE)*F987,0)</f>
        <v>0</v>
      </c>
      <c r="H987" s="34"/>
      <c r="I987" s="35"/>
      <c r="J987" s="33">
        <f>IFERROR(VLOOKUP(H987,Materiaal!$A$2:$C$25052,3,FALSE)*I987,0)</f>
        <v>0</v>
      </c>
      <c r="K987" s="34"/>
      <c r="L987" s="35"/>
      <c r="M987" s="33">
        <f>IFERROR(VLOOKUP(K987,Materiaal!$A$2:$C$25052,3,FALSE)*L987,0)</f>
        <v>0</v>
      </c>
      <c r="N987" s="34"/>
      <c r="O987" s="35"/>
      <c r="P987" s="33">
        <f>IFERROR(VLOOKUP(N987,Materiaal!$A$2:$C$25052,3,FALSE)*O987,0)</f>
        <v>0</v>
      </c>
      <c r="Q987" s="34"/>
      <c r="R987" s="35"/>
      <c r="S987" s="33">
        <f>IFERROR(VLOOKUP(Q987,Materiaal!$A$2:$C$25052,3,FALSE)*R987,0)</f>
        <v>0</v>
      </c>
      <c r="T987" s="34"/>
      <c r="U987" s="35"/>
      <c r="V987" s="33">
        <f>IFERROR(VLOOKUP(T987,Materiaal!$A$2:$C$26556,3,FALSE)*U987,0)</f>
        <v>0</v>
      </c>
      <c r="W987" s="293"/>
      <c r="X987" s="294"/>
      <c r="Y987" s="33"/>
      <c r="Z987" s="293"/>
      <c r="AA987" s="294"/>
      <c r="AB987" s="33"/>
    </row>
    <row r="988" spans="1:28" ht="14.45" outlineLevel="1">
      <c r="A988" s="29"/>
      <c r="B988" s="29"/>
      <c r="C988" s="256">
        <f t="shared" si="10"/>
        <v>0</v>
      </c>
      <c r="D988" s="32"/>
      <c r="E988" s="34"/>
      <c r="F988" s="35"/>
      <c r="G988" s="33">
        <f>IFERROR(VLOOKUP(E988,Materiaal!$A$2:$C$25052,3,FALSE)*F988,0)</f>
        <v>0</v>
      </c>
      <c r="H988" s="34"/>
      <c r="I988" s="35"/>
      <c r="J988" s="33">
        <f>IFERROR(VLOOKUP(H988,Materiaal!$A$2:$C$25052,3,FALSE)*I988,0)</f>
        <v>0</v>
      </c>
      <c r="K988" s="34"/>
      <c r="L988" s="35"/>
      <c r="M988" s="33">
        <f>IFERROR(VLOOKUP(K988,Materiaal!$A$2:$C$25052,3,FALSE)*L988,0)</f>
        <v>0</v>
      </c>
      <c r="N988" s="34"/>
      <c r="O988" s="35"/>
      <c r="P988" s="33">
        <f>IFERROR(VLOOKUP(N988,Materiaal!$A$2:$C$25052,3,FALSE)*O988,0)</f>
        <v>0</v>
      </c>
      <c r="Q988" s="34"/>
      <c r="R988" s="35"/>
      <c r="S988" s="33">
        <f>IFERROR(VLOOKUP(Q988,Materiaal!$A$2:$C$25052,3,FALSE)*R988,0)</f>
        <v>0</v>
      </c>
      <c r="T988" s="34"/>
      <c r="U988" s="35"/>
      <c r="V988" s="33">
        <f>IFERROR(VLOOKUP(T988,Materiaal!$A$2:$C$26556,3,FALSE)*U988,0)</f>
        <v>0</v>
      </c>
      <c r="W988" s="293"/>
      <c r="X988" s="294"/>
      <c r="Y988" s="33"/>
      <c r="Z988" s="293"/>
      <c r="AA988" s="294"/>
      <c r="AB988" s="33"/>
    </row>
    <row r="989" spans="1:28" ht="14.45" outlineLevel="1">
      <c r="A989" s="29" t="s">
        <v>6591</v>
      </c>
      <c r="B989" s="29" t="s">
        <v>6592</v>
      </c>
      <c r="C989" s="256">
        <f t="shared" si="10"/>
        <v>15.246381600000003</v>
      </c>
      <c r="D989" s="32">
        <v>20</v>
      </c>
      <c r="E989" s="34" t="s">
        <v>6593</v>
      </c>
      <c r="F989" s="35">
        <v>1.1000000000000001</v>
      </c>
      <c r="G989" s="33">
        <f>IFERROR(VLOOKUP(E989,Materiaal!$A$2:$C$25052,3,FALSE)*F989,0)</f>
        <v>11.470800000000002</v>
      </c>
      <c r="H989" s="34" t="s">
        <v>6594</v>
      </c>
      <c r="I989" s="35">
        <v>0.66700000000000004</v>
      </c>
      <c r="J989" s="33">
        <f>IFERROR(VLOOKUP(H989,Materiaal!$A$2:$C$25052,3,FALSE)*I989,0)</f>
        <v>0.5186592000000001</v>
      </c>
      <c r="K989" s="34" t="s">
        <v>6595</v>
      </c>
      <c r="L989" s="35">
        <v>4</v>
      </c>
      <c r="M989" s="33">
        <f>IFERROR(VLOOKUP(K989,Materiaal!$A$2:$C$25052,3,FALSE)*L989,0)</f>
        <v>0.432</v>
      </c>
      <c r="N989" s="34" t="s">
        <v>6596</v>
      </c>
      <c r="O989" s="35">
        <v>0.66700000000000004</v>
      </c>
      <c r="P989" s="33">
        <f>IFERROR(VLOOKUP(N989,Materiaal!$A$2:$C$25052,3,FALSE)*O989,0)</f>
        <v>0.24492239999999998</v>
      </c>
      <c r="Q989" s="34" t="s">
        <v>6597</v>
      </c>
      <c r="R989" s="35">
        <v>1</v>
      </c>
      <c r="S989" s="33">
        <f>IFERROR(VLOOKUP(Q989,Materiaal!$A$2:$C$25052,3,FALSE)*R989,0)</f>
        <v>2.484</v>
      </c>
      <c r="T989" s="34" t="s">
        <v>6444</v>
      </c>
      <c r="U989" s="35">
        <v>1</v>
      </c>
      <c r="V989" s="33">
        <f>IFERROR(VLOOKUP(T989,Materiaal!$A$2:$C$26556,3,FALSE)*U989,0)</f>
        <v>9.6000000000000002E-2</v>
      </c>
      <c r="W989" s="293"/>
      <c r="X989" s="294"/>
      <c r="Y989" s="33"/>
      <c r="Z989" s="293"/>
      <c r="AA989" s="294"/>
      <c r="AB989" s="33"/>
    </row>
    <row r="990" spans="1:28" ht="14.45" outlineLevel="1">
      <c r="A990" s="29" t="s">
        <v>3744</v>
      </c>
      <c r="B990" s="29" t="s">
        <v>6598</v>
      </c>
      <c r="C990" s="256">
        <f t="shared" si="10"/>
        <v>16.830621600000001</v>
      </c>
      <c r="D990" s="535">
        <v>25</v>
      </c>
      <c r="E990" s="34" t="s">
        <v>6599</v>
      </c>
      <c r="F990" s="35">
        <v>1.1000000000000001</v>
      </c>
      <c r="G990" s="33">
        <f>IFERROR(VLOOKUP(E990,Materiaal!$A$2:$C$25052,3,FALSE)*F990,0)</f>
        <v>12.027840000000001</v>
      </c>
      <c r="H990" s="34" t="s">
        <v>6594</v>
      </c>
      <c r="I990" s="35">
        <v>0.66700000000000004</v>
      </c>
      <c r="J990" s="33">
        <f>IFERROR(VLOOKUP(H990,Materiaal!$A$2:$C$25052,3,FALSE)*I990,0)</f>
        <v>0.5186592000000001</v>
      </c>
      <c r="K990" s="34" t="s">
        <v>6595</v>
      </c>
      <c r="L990" s="35">
        <v>4</v>
      </c>
      <c r="M990" s="33">
        <f>IFERROR(VLOOKUP(K990,Materiaal!$A$2:$C$25052,3,FALSE)*L990,0)</f>
        <v>0.432</v>
      </c>
      <c r="N990" s="34" t="s">
        <v>6596</v>
      </c>
      <c r="O990" s="35">
        <v>0.66700000000000004</v>
      </c>
      <c r="P990" s="33">
        <f>IFERROR(VLOOKUP(N990,Materiaal!$A$2:$C$25052,3,FALSE)*O990,0)</f>
        <v>0.24492239999999998</v>
      </c>
      <c r="Q990" s="34" t="s">
        <v>6472</v>
      </c>
      <c r="R990" s="35">
        <v>1</v>
      </c>
      <c r="S990" s="33">
        <f>IFERROR(VLOOKUP(Q990,Materiaal!$A$2:$C$25052,3,FALSE)*R990,0)</f>
        <v>3.5112000000000001</v>
      </c>
      <c r="T990" s="34" t="s">
        <v>6444</v>
      </c>
      <c r="U990" s="35">
        <v>1</v>
      </c>
      <c r="V990" s="33">
        <f>IFERROR(VLOOKUP(T990,Materiaal!$A$2:$C$26556,3,FALSE)*U990,0)</f>
        <v>9.6000000000000002E-2</v>
      </c>
      <c r="W990" s="293"/>
      <c r="X990" s="294"/>
      <c r="Y990" s="33"/>
      <c r="Z990" s="293"/>
      <c r="AA990" s="294"/>
      <c r="AB990" s="33"/>
    </row>
    <row r="991" spans="1:28" ht="14.45" outlineLevel="1">
      <c r="A991" s="29" t="s">
        <v>6600</v>
      </c>
      <c r="B991" s="29" t="s">
        <v>6601</v>
      </c>
      <c r="C991" s="256">
        <f t="shared" si="10"/>
        <v>18.004941600000002</v>
      </c>
      <c r="D991" s="535">
        <v>25</v>
      </c>
      <c r="E991" s="34" t="s">
        <v>6602</v>
      </c>
      <c r="F991" s="35">
        <v>1.1000000000000001</v>
      </c>
      <c r="G991" s="33">
        <f>IFERROR(VLOOKUP(E991,Materiaal!$A$2:$C$25052,3,FALSE)*F991,0)</f>
        <v>12.669360000000001</v>
      </c>
      <c r="H991" s="34" t="s">
        <v>6594</v>
      </c>
      <c r="I991" s="35">
        <v>0.66700000000000004</v>
      </c>
      <c r="J991" s="33">
        <f>IFERROR(VLOOKUP(H991,Materiaal!$A$2:$C$25052,3,FALSE)*I991,0)</f>
        <v>0.5186592000000001</v>
      </c>
      <c r="K991" s="34" t="s">
        <v>6595</v>
      </c>
      <c r="L991" s="35">
        <v>4</v>
      </c>
      <c r="M991" s="33">
        <f>IFERROR(VLOOKUP(K991,Materiaal!$A$2:$C$25052,3,FALSE)*L991,0)</f>
        <v>0.432</v>
      </c>
      <c r="N991" s="34" t="s">
        <v>6596</v>
      </c>
      <c r="O991" s="35">
        <v>0.66700000000000004</v>
      </c>
      <c r="P991" s="33">
        <f>IFERROR(VLOOKUP(N991,Materiaal!$A$2:$C$25052,3,FALSE)*O991,0)</f>
        <v>0.24492239999999998</v>
      </c>
      <c r="Q991" s="34" t="s">
        <v>6603</v>
      </c>
      <c r="R991" s="35">
        <v>1</v>
      </c>
      <c r="S991" s="33">
        <f>IFERROR(VLOOKUP(Q991,Materiaal!$A$2:$C$25052,3,FALSE)*R991,0)</f>
        <v>4.0440000000000005</v>
      </c>
      <c r="T991" s="34" t="s">
        <v>6444</v>
      </c>
      <c r="U991" s="35">
        <v>1</v>
      </c>
      <c r="V991" s="33">
        <f>IFERROR(VLOOKUP(T991,Materiaal!$A$2:$C$26556,3,FALSE)*U991,0)</f>
        <v>9.6000000000000002E-2</v>
      </c>
      <c r="W991" s="293"/>
      <c r="X991" s="294"/>
      <c r="Y991" s="33"/>
      <c r="Z991" s="293"/>
      <c r="AA991" s="294"/>
      <c r="AB991" s="33"/>
    </row>
    <row r="992" spans="1:28" ht="14.45" outlineLevel="1">
      <c r="A992" s="29" t="s">
        <v>6604</v>
      </c>
      <c r="B992" s="29" t="s">
        <v>6605</v>
      </c>
      <c r="C992" s="256">
        <f t="shared" si="10"/>
        <v>21.8684616</v>
      </c>
      <c r="D992" s="535">
        <v>30</v>
      </c>
      <c r="E992" s="34" t="s">
        <v>6606</v>
      </c>
      <c r="F992" s="35">
        <v>1.1000000000000001</v>
      </c>
      <c r="G992" s="33">
        <f>IFERROR(VLOOKUP(E992,Materiaal!$A$2:$C$25052,3,FALSE)*F992,0)</f>
        <v>13.58808</v>
      </c>
      <c r="H992" s="34" t="s">
        <v>6594</v>
      </c>
      <c r="I992" s="35">
        <v>0.66700000000000004</v>
      </c>
      <c r="J992" s="33">
        <f>IFERROR(VLOOKUP(H992,Materiaal!$A$2:$C$25052,3,FALSE)*I992,0)</f>
        <v>0.5186592000000001</v>
      </c>
      <c r="K992" s="34" t="s">
        <v>6595</v>
      </c>
      <c r="L992" s="35">
        <v>4</v>
      </c>
      <c r="M992" s="33">
        <f>IFERROR(VLOOKUP(K992,Materiaal!$A$2:$C$25052,3,FALSE)*L992,0)</f>
        <v>0.432</v>
      </c>
      <c r="N992" s="34" t="s">
        <v>6596</v>
      </c>
      <c r="O992" s="35">
        <v>0.66700000000000004</v>
      </c>
      <c r="P992" s="33">
        <f>IFERROR(VLOOKUP(N992,Materiaal!$A$2:$C$25052,3,FALSE)*O992,0)</f>
        <v>0.24492239999999998</v>
      </c>
      <c r="Q992" s="34" t="s">
        <v>6530</v>
      </c>
      <c r="R992" s="35">
        <v>1</v>
      </c>
      <c r="S992" s="33">
        <f>IFERROR(VLOOKUP(Q992,Materiaal!$A$2:$C$25052,3,FALSE)*R992,0)</f>
        <v>6.8927999999999994</v>
      </c>
      <c r="T992" s="34" t="s">
        <v>6444</v>
      </c>
      <c r="U992" s="35">
        <v>2</v>
      </c>
      <c r="V992" s="33">
        <f>IFERROR(VLOOKUP(T992,Materiaal!$A$2:$C$26556,3,FALSE)*U992,0)</f>
        <v>0.192</v>
      </c>
      <c r="W992" s="293"/>
      <c r="X992" s="294"/>
      <c r="Y992" s="33"/>
      <c r="Z992" s="293"/>
      <c r="AA992" s="294"/>
      <c r="AB992" s="33"/>
    </row>
    <row r="993" spans="1:28" ht="14.45" outlineLevel="1">
      <c r="A993" s="29" t="s">
        <v>6607</v>
      </c>
      <c r="B993" s="29" t="s">
        <v>6608</v>
      </c>
      <c r="C993" s="256">
        <f t="shared" si="10"/>
        <v>23.352861600000001</v>
      </c>
      <c r="D993" s="535">
        <v>30</v>
      </c>
      <c r="E993" s="34" t="s">
        <v>6609</v>
      </c>
      <c r="F993" s="35">
        <v>1.1000000000000001</v>
      </c>
      <c r="G993" s="33">
        <f>IFERROR(VLOOKUP(E993,Materiaal!$A$2:$C$25052,3,FALSE)*F993,0)</f>
        <v>14.182080000000001</v>
      </c>
      <c r="H993" s="34" t="s">
        <v>6594</v>
      </c>
      <c r="I993" s="35">
        <v>0.66700000000000004</v>
      </c>
      <c r="J993" s="33">
        <f>IFERROR(VLOOKUP(H993,Materiaal!$A$2:$C$25052,3,FALSE)*I993,0)</f>
        <v>0.5186592000000001</v>
      </c>
      <c r="K993" s="34" t="s">
        <v>6595</v>
      </c>
      <c r="L993" s="35">
        <v>4</v>
      </c>
      <c r="M993" s="33">
        <f>IFERROR(VLOOKUP(K993,Materiaal!$A$2:$C$25052,3,FALSE)*L993,0)</f>
        <v>0.432</v>
      </c>
      <c r="N993" s="34" t="s">
        <v>6596</v>
      </c>
      <c r="O993" s="35">
        <v>0.66700000000000004</v>
      </c>
      <c r="P993" s="33">
        <f>IFERROR(VLOOKUP(N993,Materiaal!$A$2:$C$25052,3,FALSE)*O993,0)</f>
        <v>0.24492239999999998</v>
      </c>
      <c r="Q993" s="34" t="s">
        <v>6485</v>
      </c>
      <c r="R993" s="35">
        <v>1</v>
      </c>
      <c r="S993" s="33">
        <f>IFERROR(VLOOKUP(Q993,Materiaal!$A$2:$C$25052,3,FALSE)*R993,0)</f>
        <v>7.7831999999999999</v>
      </c>
      <c r="T993" s="34" t="s">
        <v>6444</v>
      </c>
      <c r="U993" s="35">
        <v>2</v>
      </c>
      <c r="V993" s="33">
        <f>IFERROR(VLOOKUP(T993,Materiaal!$A$2:$C$26556,3,FALSE)*U993,0)</f>
        <v>0.192</v>
      </c>
      <c r="W993" s="293"/>
      <c r="X993" s="294"/>
      <c r="Y993" s="33"/>
      <c r="Z993" s="293"/>
      <c r="AA993" s="294"/>
      <c r="AB993" s="33"/>
    </row>
    <row r="994" spans="1:28" ht="14.45" outlineLevel="1">
      <c r="A994" s="29"/>
      <c r="B994" s="29"/>
      <c r="C994" s="256">
        <f t="shared" si="10"/>
        <v>0</v>
      </c>
      <c r="D994" s="32"/>
      <c r="E994" s="34"/>
      <c r="F994" s="35"/>
      <c r="G994" s="33">
        <f>IFERROR(VLOOKUP(E994,Materiaal!$A$2:$C$25052,3,FALSE)*F994,0)</f>
        <v>0</v>
      </c>
      <c r="H994" s="34"/>
      <c r="I994" s="35"/>
      <c r="J994" s="33">
        <f>IFERROR(VLOOKUP(H994,Materiaal!$A$2:$C$25052,3,FALSE)*I994,0)</f>
        <v>0</v>
      </c>
      <c r="K994" s="34"/>
      <c r="L994" s="35"/>
      <c r="M994" s="33">
        <f>IFERROR(VLOOKUP(K994,Materiaal!$A$2:$C$25052,3,FALSE)*L994,0)</f>
        <v>0</v>
      </c>
      <c r="N994" s="34"/>
      <c r="O994" s="35"/>
      <c r="P994" s="33">
        <f>IFERROR(VLOOKUP(N994,Materiaal!$A$2:$C$25052,3,FALSE)*O994,0)</f>
        <v>0</v>
      </c>
      <c r="Q994" s="34"/>
      <c r="R994" s="35"/>
      <c r="S994" s="33">
        <f>IFERROR(VLOOKUP(Q994,Materiaal!$A$2:$C$25052,3,FALSE)*R994,0)</f>
        <v>0</v>
      </c>
      <c r="T994" s="34"/>
      <c r="U994" s="35"/>
      <c r="V994" s="33">
        <f>IFERROR(VLOOKUP(T994,Materiaal!$A$2:$C$26556,3,FALSE)*U994,0)</f>
        <v>0</v>
      </c>
      <c r="W994" s="293"/>
      <c r="X994" s="294"/>
      <c r="Y994" s="33"/>
      <c r="Z994" s="293"/>
      <c r="AA994" s="294"/>
      <c r="AB994" s="33"/>
    </row>
    <row r="995" spans="1:28" ht="14.45" outlineLevel="1">
      <c r="A995" s="29" t="s">
        <v>6610</v>
      </c>
      <c r="B995" s="29" t="s">
        <v>6611</v>
      </c>
      <c r="C995" s="256">
        <f t="shared" si="10"/>
        <v>23.429251199999999</v>
      </c>
      <c r="D995" s="32">
        <v>20</v>
      </c>
      <c r="E995" s="34" t="s">
        <v>6612</v>
      </c>
      <c r="F995" s="35">
        <v>1.1000000000000001</v>
      </c>
      <c r="G995" s="33">
        <f>IFERROR(VLOOKUP(E995,Materiaal!$A$2:$C$25052,3,FALSE)*F995,0)</f>
        <v>18.231840000000002</v>
      </c>
      <c r="H995" s="34" t="s">
        <v>6613</v>
      </c>
      <c r="I995" s="35">
        <v>0.66700000000000004</v>
      </c>
      <c r="J995" s="33">
        <f>IFERROR(VLOOKUP(H995,Materiaal!$A$2:$C$25052,3,FALSE)*I995,0)</f>
        <v>0.9268632</v>
      </c>
      <c r="K995" s="34" t="s">
        <v>6543</v>
      </c>
      <c r="L995" s="35">
        <v>4</v>
      </c>
      <c r="M995" s="33">
        <f>IFERROR(VLOOKUP(K995,Materiaal!$A$2:$C$25052,3,FALSE)*L995,0)</f>
        <v>0.7871999999999999</v>
      </c>
      <c r="N995" s="34" t="s">
        <v>6614</v>
      </c>
      <c r="O995" s="35">
        <v>0.66700000000000004</v>
      </c>
      <c r="P995" s="33">
        <f>IFERROR(VLOOKUP(N995,Materiaal!$A$2:$C$25052,3,FALSE)*O995,0)</f>
        <v>0.29614800000000002</v>
      </c>
      <c r="Q995" s="34" t="s">
        <v>6514</v>
      </c>
      <c r="R995" s="35">
        <v>1</v>
      </c>
      <c r="S995" s="33">
        <f>IFERROR(VLOOKUP(Q995,Materiaal!$A$2:$C$25052,3,FALSE)*R995,0)</f>
        <v>3.0912000000000002</v>
      </c>
      <c r="T995" s="34" t="s">
        <v>6444</v>
      </c>
      <c r="U995" s="35">
        <v>1</v>
      </c>
      <c r="V995" s="33">
        <f>IFERROR(VLOOKUP(T995,Materiaal!$A$2:$C$26556,3,FALSE)*U995,0)</f>
        <v>9.6000000000000002E-2</v>
      </c>
      <c r="W995" s="293"/>
      <c r="X995" s="294"/>
      <c r="Y995" s="33"/>
      <c r="Z995" s="293"/>
      <c r="AA995" s="294"/>
      <c r="AB995" s="33"/>
    </row>
    <row r="996" spans="1:28" ht="14.45" outlineLevel="1">
      <c r="A996" s="29" t="s">
        <v>6615</v>
      </c>
      <c r="B996" s="29" t="s">
        <v>6616</v>
      </c>
      <c r="C996" s="256">
        <f t="shared" si="10"/>
        <v>25.367731199999998</v>
      </c>
      <c r="D996" s="535">
        <v>25</v>
      </c>
      <c r="E996" s="34" t="s">
        <v>6617</v>
      </c>
      <c r="F996" s="35">
        <v>1.1000000000000001</v>
      </c>
      <c r="G996" s="33">
        <f>IFERROR(VLOOKUP(E996,Materiaal!$A$2:$C$25052,3,FALSE)*F996,0)</f>
        <v>19.015920000000001</v>
      </c>
      <c r="H996" s="34" t="s">
        <v>6613</v>
      </c>
      <c r="I996" s="35">
        <v>0.66700000000000004</v>
      </c>
      <c r="J996" s="33">
        <f>IFERROR(VLOOKUP(H996,Materiaal!$A$2:$C$25052,3,FALSE)*I996,0)</f>
        <v>0.9268632</v>
      </c>
      <c r="K996" s="34" t="s">
        <v>6543</v>
      </c>
      <c r="L996" s="35">
        <v>4</v>
      </c>
      <c r="M996" s="33">
        <f>IFERROR(VLOOKUP(K996,Materiaal!$A$2:$C$25052,3,FALSE)*L996,0)</f>
        <v>0.7871999999999999</v>
      </c>
      <c r="N996" s="34" t="s">
        <v>6614</v>
      </c>
      <c r="O996" s="35">
        <v>0.66700000000000004</v>
      </c>
      <c r="P996" s="33">
        <f>IFERROR(VLOOKUP(N996,Materiaal!$A$2:$C$25052,3,FALSE)*O996,0)</f>
        <v>0.29614800000000002</v>
      </c>
      <c r="Q996" s="34" t="s">
        <v>6521</v>
      </c>
      <c r="R996" s="35">
        <v>1</v>
      </c>
      <c r="S996" s="33">
        <f>IFERROR(VLOOKUP(Q996,Materiaal!$A$2:$C$25052,3,FALSE)*R996,0)</f>
        <v>4.2456000000000005</v>
      </c>
      <c r="T996" s="34" t="s">
        <v>6444</v>
      </c>
      <c r="U996" s="35">
        <v>1</v>
      </c>
      <c r="V996" s="33">
        <f>IFERROR(VLOOKUP(T996,Materiaal!$A$2:$C$26556,3,FALSE)*U996,0)</f>
        <v>9.6000000000000002E-2</v>
      </c>
      <c r="W996" s="293"/>
      <c r="X996" s="294"/>
      <c r="Y996" s="33"/>
      <c r="Z996" s="293"/>
      <c r="AA996" s="294"/>
      <c r="AB996" s="33"/>
    </row>
    <row r="997" spans="1:28" ht="14.45" outlineLevel="1">
      <c r="A997" s="29" t="s">
        <v>6618</v>
      </c>
      <c r="B997" s="29" t="s">
        <v>6619</v>
      </c>
      <c r="C997" s="256">
        <f t="shared" si="10"/>
        <v>27.475171199999995</v>
      </c>
      <c r="D997" s="535">
        <v>25</v>
      </c>
      <c r="E997" s="34" t="s">
        <v>6620</v>
      </c>
      <c r="F997" s="35">
        <v>1.1000000000000001</v>
      </c>
      <c r="G997" s="33">
        <f>IFERROR(VLOOKUP(E997,Materiaal!$A$2:$C$25052,3,FALSE)*F997,0)</f>
        <v>20.312159999999999</v>
      </c>
      <c r="H997" s="34" t="s">
        <v>6613</v>
      </c>
      <c r="I997" s="35">
        <v>0.66700000000000004</v>
      </c>
      <c r="J997" s="33">
        <f>IFERROR(VLOOKUP(H997,Materiaal!$A$2:$C$25052,3,FALSE)*I997,0)</f>
        <v>0.9268632</v>
      </c>
      <c r="K997" s="34" t="s">
        <v>6543</v>
      </c>
      <c r="L997" s="35">
        <v>4</v>
      </c>
      <c r="M997" s="33">
        <f>IFERROR(VLOOKUP(K997,Materiaal!$A$2:$C$25052,3,FALSE)*L997,0)</f>
        <v>0.7871999999999999</v>
      </c>
      <c r="N997" s="34" t="s">
        <v>6614</v>
      </c>
      <c r="O997" s="35">
        <v>0.66700000000000004</v>
      </c>
      <c r="P997" s="33">
        <f>IFERROR(VLOOKUP(N997,Materiaal!$A$2:$C$25052,3,FALSE)*O997,0)</f>
        <v>0.29614800000000002</v>
      </c>
      <c r="Q997" s="34" t="s">
        <v>6476</v>
      </c>
      <c r="R997" s="35">
        <v>1</v>
      </c>
      <c r="S997" s="33">
        <f>IFERROR(VLOOKUP(Q997,Materiaal!$A$2:$C$25052,3,FALSE)*R997,0)</f>
        <v>5.0568</v>
      </c>
      <c r="T997" s="34" t="s">
        <v>6444</v>
      </c>
      <c r="U997" s="35">
        <v>1</v>
      </c>
      <c r="V997" s="33">
        <f>IFERROR(VLOOKUP(T997,Materiaal!$A$2:$C$26556,3,FALSE)*U997,0)</f>
        <v>9.6000000000000002E-2</v>
      </c>
      <c r="W997" s="293"/>
      <c r="X997" s="294"/>
      <c r="Y997" s="33"/>
      <c r="Z997" s="293"/>
      <c r="AA997" s="294"/>
      <c r="AB997" s="33"/>
    </row>
    <row r="998" spans="1:28" ht="14.45" outlineLevel="1">
      <c r="A998" s="29" t="s">
        <v>6621</v>
      </c>
      <c r="B998" s="29" t="s">
        <v>6622</v>
      </c>
      <c r="C998" s="256">
        <f t="shared" si="10"/>
        <v>30.215011199999999</v>
      </c>
      <c r="D998" s="535">
        <v>30</v>
      </c>
      <c r="E998" s="34" t="s">
        <v>6623</v>
      </c>
      <c r="F998" s="35">
        <v>1.1000000000000001</v>
      </c>
      <c r="G998" s="33">
        <f>IFERROR(VLOOKUP(E998,Materiaal!$A$2:$C$25052,3,FALSE)*F998,0)</f>
        <v>21.12</v>
      </c>
      <c r="H998" s="34" t="s">
        <v>6613</v>
      </c>
      <c r="I998" s="35">
        <v>0.66700000000000004</v>
      </c>
      <c r="J998" s="33">
        <f>IFERROR(VLOOKUP(H998,Materiaal!$A$2:$C$25052,3,FALSE)*I998,0)</f>
        <v>0.9268632</v>
      </c>
      <c r="K998" s="34" t="s">
        <v>6543</v>
      </c>
      <c r="L998" s="35">
        <v>4</v>
      </c>
      <c r="M998" s="33">
        <f>IFERROR(VLOOKUP(K998,Materiaal!$A$2:$C$25052,3,FALSE)*L998,0)</f>
        <v>0.7871999999999999</v>
      </c>
      <c r="N998" s="34" t="s">
        <v>6614</v>
      </c>
      <c r="O998" s="35">
        <v>0.66700000000000004</v>
      </c>
      <c r="P998" s="33">
        <f>IFERROR(VLOOKUP(N998,Materiaal!$A$2:$C$25052,3,FALSE)*O998,0)</f>
        <v>0.29614800000000002</v>
      </c>
      <c r="Q998" s="34" t="s">
        <v>6530</v>
      </c>
      <c r="R998" s="35">
        <v>1</v>
      </c>
      <c r="S998" s="33">
        <f>IFERROR(VLOOKUP(Q998,Materiaal!$A$2:$C$25052,3,FALSE)*R998,0)</f>
        <v>6.8927999999999994</v>
      </c>
      <c r="T998" s="34" t="s">
        <v>6444</v>
      </c>
      <c r="U998" s="35">
        <v>2</v>
      </c>
      <c r="V998" s="33">
        <f>IFERROR(VLOOKUP(T998,Materiaal!$A$2:$C$26556,3,FALSE)*U998,0)</f>
        <v>0.192</v>
      </c>
      <c r="W998" s="293"/>
      <c r="X998" s="294"/>
      <c r="Y998" s="33"/>
      <c r="Z998" s="293"/>
      <c r="AA998" s="294"/>
      <c r="AB998" s="33"/>
    </row>
    <row r="999" spans="1:28" ht="14.45" outlineLevel="1">
      <c r="A999" s="29" t="s">
        <v>6624</v>
      </c>
      <c r="B999" s="29" t="s">
        <v>6625</v>
      </c>
      <c r="C999" s="256">
        <f t="shared" si="10"/>
        <v>32.309251199999999</v>
      </c>
      <c r="D999" s="535">
        <v>30</v>
      </c>
      <c r="E999" s="34" t="s">
        <v>6626</v>
      </c>
      <c r="F999" s="35">
        <v>1.1000000000000001</v>
      </c>
      <c r="G999" s="33">
        <f>IFERROR(VLOOKUP(E999,Materiaal!$A$2:$C$25052,3,FALSE)*F999,0)</f>
        <v>22.323840000000001</v>
      </c>
      <c r="H999" s="34" t="s">
        <v>6613</v>
      </c>
      <c r="I999" s="35">
        <v>0.66700000000000004</v>
      </c>
      <c r="J999" s="33">
        <f>IFERROR(VLOOKUP(H999,Materiaal!$A$2:$C$25052,3,FALSE)*I999,0)</f>
        <v>0.9268632</v>
      </c>
      <c r="K999" s="34" t="s">
        <v>6543</v>
      </c>
      <c r="L999" s="35">
        <v>4</v>
      </c>
      <c r="M999" s="33">
        <f>IFERROR(VLOOKUP(K999,Materiaal!$A$2:$C$25052,3,FALSE)*L999,0)</f>
        <v>0.7871999999999999</v>
      </c>
      <c r="N999" s="34" t="s">
        <v>6614</v>
      </c>
      <c r="O999" s="35">
        <v>0.66700000000000004</v>
      </c>
      <c r="P999" s="33">
        <f>IFERROR(VLOOKUP(N999,Materiaal!$A$2:$C$25052,3,FALSE)*O999,0)</f>
        <v>0.29614800000000002</v>
      </c>
      <c r="Q999" s="34" t="s">
        <v>6485</v>
      </c>
      <c r="R999" s="35">
        <v>1</v>
      </c>
      <c r="S999" s="33">
        <f>IFERROR(VLOOKUP(Q999,Materiaal!$A$2:$C$25052,3,FALSE)*R999,0)</f>
        <v>7.7831999999999999</v>
      </c>
      <c r="T999" s="34" t="s">
        <v>6444</v>
      </c>
      <c r="U999" s="35">
        <v>2</v>
      </c>
      <c r="V999" s="33">
        <f>IFERROR(VLOOKUP(T999,Materiaal!$A$2:$C$26556,3,FALSE)*U999,0)</f>
        <v>0.192</v>
      </c>
      <c r="W999" s="293"/>
      <c r="X999" s="294"/>
      <c r="Y999" s="33"/>
      <c r="Z999" s="293"/>
      <c r="AA999" s="294"/>
      <c r="AB999" s="33"/>
    </row>
    <row r="1000" spans="1:28" ht="14.45" outlineLevel="1">
      <c r="A1000" s="29"/>
      <c r="B1000" s="29"/>
      <c r="C1000" s="256">
        <f t="shared" si="10"/>
        <v>0</v>
      </c>
      <c r="D1000" s="32"/>
      <c r="E1000" s="34"/>
      <c r="F1000" s="35"/>
      <c r="G1000" s="33">
        <f>IFERROR(VLOOKUP(E1000,Materiaal!$A$2:$C$25052,3,FALSE)*F1000,0)</f>
        <v>0</v>
      </c>
      <c r="H1000" s="34"/>
      <c r="I1000" s="35"/>
      <c r="J1000" s="33">
        <f>IFERROR(VLOOKUP(H1000,Materiaal!$A$2:$C$25052,3,FALSE)*I1000,0)</f>
        <v>0</v>
      </c>
      <c r="K1000" s="34"/>
      <c r="L1000" s="35"/>
      <c r="M1000" s="33">
        <f>IFERROR(VLOOKUP(K1000,Materiaal!$A$2:$C$25052,3,FALSE)*L1000,0)</f>
        <v>0</v>
      </c>
      <c r="N1000" s="34"/>
      <c r="O1000" s="35"/>
      <c r="P1000" s="33">
        <f>IFERROR(VLOOKUP(N1000,Materiaal!$A$2:$C$25052,3,FALSE)*O1000,0)</f>
        <v>0</v>
      </c>
      <c r="Q1000" s="34"/>
      <c r="R1000" s="35"/>
      <c r="S1000" s="33">
        <f>IFERROR(VLOOKUP(Q1000,Materiaal!$A$2:$C$25052,3,FALSE)*R1000,0)</f>
        <v>0</v>
      </c>
      <c r="T1000" s="34"/>
      <c r="U1000" s="35"/>
      <c r="V1000" s="33">
        <f>IFERROR(VLOOKUP(T1000,Materiaal!$A$2:$C$26556,3,FALSE)*U1000,0)</f>
        <v>0</v>
      </c>
      <c r="W1000" s="293"/>
      <c r="X1000" s="294"/>
      <c r="Y1000" s="33"/>
      <c r="Z1000" s="293"/>
      <c r="AA1000" s="294"/>
      <c r="AB1000" s="33"/>
    </row>
    <row r="1001" spans="1:28" ht="14.45" outlineLevel="1">
      <c r="A1001" s="29" t="s">
        <v>6627</v>
      </c>
      <c r="B1001" s="29" t="s">
        <v>6628</v>
      </c>
      <c r="C1001" s="256">
        <f t="shared" si="10"/>
        <v>16.118035200000005</v>
      </c>
      <c r="D1001" s="32">
        <v>20</v>
      </c>
      <c r="E1001" s="34" t="s">
        <v>6593</v>
      </c>
      <c r="F1001" s="35">
        <v>1.1000000000000001</v>
      </c>
      <c r="G1001" s="33">
        <f>IFERROR(VLOOKUP(E1001,Materiaal!$A$2:$C$25052,3,FALSE)*F1001,0)</f>
        <v>11.470800000000002</v>
      </c>
      <c r="H1001" s="34" t="s">
        <v>6594</v>
      </c>
      <c r="I1001" s="35">
        <v>0.66700000000000004</v>
      </c>
      <c r="J1001" s="33">
        <f>IFERROR(VLOOKUP(H1001,Materiaal!$A$2:$C$25052,3,FALSE)*I1001,0)</f>
        <v>0.5186592000000001</v>
      </c>
      <c r="K1001" s="34" t="s">
        <v>6595</v>
      </c>
      <c r="L1001" s="35">
        <v>4</v>
      </c>
      <c r="M1001" s="33">
        <f>IFERROR(VLOOKUP(K1001,Materiaal!$A$2:$C$25052,3,FALSE)*L1001,0)</f>
        <v>0.432</v>
      </c>
      <c r="N1001" s="34" t="s">
        <v>6629</v>
      </c>
      <c r="O1001" s="35">
        <v>1.33</v>
      </c>
      <c r="P1001" s="33">
        <f>IFERROR(VLOOKUP(N1001,Materiaal!$A$2:$C$25052,3,FALSE)*O1001,0)</f>
        <v>3.4154399999999998</v>
      </c>
      <c r="Q1001" s="34" t="s">
        <v>6442</v>
      </c>
      <c r="R1001" s="35">
        <v>1.33</v>
      </c>
      <c r="S1001" s="33">
        <f>IFERROR(VLOOKUP(Q1001,Materiaal!$A$2:$C$25052,3,FALSE)*R1001,0)</f>
        <v>0.185136</v>
      </c>
      <c r="T1001" s="34" t="s">
        <v>6444</v>
      </c>
      <c r="U1001" s="35">
        <v>1</v>
      </c>
      <c r="V1001" s="33">
        <f>IFERROR(VLOOKUP(T1001,Materiaal!$A$2:$C$26556,3,FALSE)*U1001,0)</f>
        <v>9.6000000000000002E-2</v>
      </c>
      <c r="W1001" s="293"/>
      <c r="X1001" s="294"/>
      <c r="Y1001" s="33"/>
      <c r="Z1001" s="293"/>
      <c r="AA1001" s="294"/>
      <c r="AB1001" s="33"/>
    </row>
    <row r="1002" spans="1:28" ht="14.45" outlineLevel="1">
      <c r="A1002" s="29" t="s">
        <v>6630</v>
      </c>
      <c r="B1002" s="29" t="s">
        <v>6631</v>
      </c>
      <c r="C1002" s="256">
        <f t="shared" si="10"/>
        <v>16.675075200000002</v>
      </c>
      <c r="D1002" s="535">
        <v>25</v>
      </c>
      <c r="E1002" s="34" t="s">
        <v>6599</v>
      </c>
      <c r="F1002" s="35">
        <v>1.1000000000000001</v>
      </c>
      <c r="G1002" s="33">
        <f>IFERROR(VLOOKUP(E1002,Materiaal!$A$2:$C$25052,3,FALSE)*F1002,0)</f>
        <v>12.027840000000001</v>
      </c>
      <c r="H1002" s="34" t="s">
        <v>6594</v>
      </c>
      <c r="I1002" s="35">
        <v>0.66700000000000004</v>
      </c>
      <c r="J1002" s="33">
        <f>IFERROR(VLOOKUP(H1002,Materiaal!$A$2:$C$25052,3,FALSE)*I1002,0)</f>
        <v>0.5186592000000001</v>
      </c>
      <c r="K1002" s="34" t="s">
        <v>6595</v>
      </c>
      <c r="L1002" s="35">
        <v>4</v>
      </c>
      <c r="M1002" s="33">
        <f>IFERROR(VLOOKUP(K1002,Materiaal!$A$2:$C$25052,3,FALSE)*L1002,0)</f>
        <v>0.432</v>
      </c>
      <c r="N1002" s="34" t="s">
        <v>6629</v>
      </c>
      <c r="O1002" s="35">
        <v>1.33</v>
      </c>
      <c r="P1002" s="33">
        <f>IFERROR(VLOOKUP(N1002,Materiaal!$A$2:$C$25052,3,FALSE)*O1002,0)</f>
        <v>3.4154399999999998</v>
      </c>
      <c r="Q1002" s="34" t="s">
        <v>6442</v>
      </c>
      <c r="R1002" s="35">
        <v>1.33</v>
      </c>
      <c r="S1002" s="33">
        <f>IFERROR(VLOOKUP(Q1002,Materiaal!$A$2:$C$25052,3,FALSE)*R1002,0)</f>
        <v>0.185136</v>
      </c>
      <c r="T1002" s="34" t="s">
        <v>6444</v>
      </c>
      <c r="U1002" s="35">
        <v>1</v>
      </c>
      <c r="V1002" s="33">
        <f>IFERROR(VLOOKUP(T1002,Materiaal!$A$2:$C$26556,3,FALSE)*U1002,0)</f>
        <v>9.6000000000000002E-2</v>
      </c>
      <c r="W1002" s="293"/>
      <c r="X1002" s="294"/>
      <c r="Y1002" s="33"/>
      <c r="Z1002" s="293"/>
      <c r="AA1002" s="294"/>
      <c r="AB1002" s="33"/>
    </row>
    <row r="1003" spans="1:28" ht="14.45" outlineLevel="1">
      <c r="A1003" s="29" t="s">
        <v>6632</v>
      </c>
      <c r="B1003" s="29" t="s">
        <v>6633</v>
      </c>
      <c r="C1003" s="256">
        <f t="shared" si="10"/>
        <v>17.316595200000002</v>
      </c>
      <c r="D1003" s="535">
        <v>25</v>
      </c>
      <c r="E1003" s="34" t="s">
        <v>6602</v>
      </c>
      <c r="F1003" s="35">
        <v>1.1000000000000001</v>
      </c>
      <c r="G1003" s="33">
        <f>IFERROR(VLOOKUP(E1003,Materiaal!$A$2:$C$25052,3,FALSE)*F1003,0)</f>
        <v>12.669360000000001</v>
      </c>
      <c r="H1003" s="34" t="s">
        <v>6594</v>
      </c>
      <c r="I1003" s="35">
        <v>0.66700000000000004</v>
      </c>
      <c r="J1003" s="33">
        <f>IFERROR(VLOOKUP(H1003,Materiaal!$A$2:$C$25052,3,FALSE)*I1003,0)</f>
        <v>0.5186592000000001</v>
      </c>
      <c r="K1003" s="34" t="s">
        <v>6595</v>
      </c>
      <c r="L1003" s="35">
        <v>4</v>
      </c>
      <c r="M1003" s="33">
        <f>IFERROR(VLOOKUP(K1003,Materiaal!$A$2:$C$25052,3,FALSE)*L1003,0)</f>
        <v>0.432</v>
      </c>
      <c r="N1003" s="34" t="s">
        <v>6629</v>
      </c>
      <c r="O1003" s="35">
        <v>1.33</v>
      </c>
      <c r="P1003" s="33">
        <f>IFERROR(VLOOKUP(N1003,Materiaal!$A$2:$C$25052,3,FALSE)*O1003,0)</f>
        <v>3.4154399999999998</v>
      </c>
      <c r="Q1003" s="34" t="s">
        <v>6442</v>
      </c>
      <c r="R1003" s="35">
        <v>1.33</v>
      </c>
      <c r="S1003" s="33">
        <f>IFERROR(VLOOKUP(Q1003,Materiaal!$A$2:$C$25052,3,FALSE)*R1003,0)</f>
        <v>0.185136</v>
      </c>
      <c r="T1003" s="34" t="s">
        <v>6444</v>
      </c>
      <c r="U1003" s="35">
        <v>1</v>
      </c>
      <c r="V1003" s="33">
        <f>IFERROR(VLOOKUP(T1003,Materiaal!$A$2:$C$26556,3,FALSE)*U1003,0)</f>
        <v>9.6000000000000002E-2</v>
      </c>
      <c r="W1003" s="293"/>
      <c r="X1003" s="294"/>
      <c r="Y1003" s="33"/>
      <c r="Z1003" s="293"/>
      <c r="AA1003" s="294"/>
      <c r="AB1003" s="33"/>
    </row>
    <row r="1004" spans="1:28" ht="14.45" outlineLevel="1">
      <c r="A1004" s="29" t="s">
        <v>6634</v>
      </c>
      <c r="B1004" s="29" t="s">
        <v>6635</v>
      </c>
      <c r="C1004" s="256">
        <f t="shared" si="10"/>
        <v>18.331315199999999</v>
      </c>
      <c r="D1004" s="535">
        <v>30</v>
      </c>
      <c r="E1004" s="34" t="s">
        <v>6606</v>
      </c>
      <c r="F1004" s="35">
        <v>1.1000000000000001</v>
      </c>
      <c r="G1004" s="33">
        <f>IFERROR(VLOOKUP(E1004,Materiaal!$A$2:$C$25052,3,FALSE)*F1004,0)</f>
        <v>13.58808</v>
      </c>
      <c r="H1004" s="34" t="s">
        <v>6594</v>
      </c>
      <c r="I1004" s="35">
        <v>0.66700000000000004</v>
      </c>
      <c r="J1004" s="33">
        <f>IFERROR(VLOOKUP(H1004,Materiaal!$A$2:$C$25052,3,FALSE)*I1004,0)</f>
        <v>0.5186592000000001</v>
      </c>
      <c r="K1004" s="34" t="s">
        <v>6595</v>
      </c>
      <c r="L1004" s="35">
        <v>4</v>
      </c>
      <c r="M1004" s="33">
        <f>IFERROR(VLOOKUP(K1004,Materiaal!$A$2:$C$25052,3,FALSE)*L1004,0)</f>
        <v>0.432</v>
      </c>
      <c r="N1004" s="34" t="s">
        <v>6629</v>
      </c>
      <c r="O1004" s="35">
        <v>1.33</v>
      </c>
      <c r="P1004" s="33">
        <f>IFERROR(VLOOKUP(N1004,Materiaal!$A$2:$C$25052,3,FALSE)*O1004,0)</f>
        <v>3.4154399999999998</v>
      </c>
      <c r="Q1004" s="34" t="s">
        <v>6442</v>
      </c>
      <c r="R1004" s="35">
        <v>1.33</v>
      </c>
      <c r="S1004" s="33">
        <f>IFERROR(VLOOKUP(Q1004,Materiaal!$A$2:$C$25052,3,FALSE)*R1004,0)</f>
        <v>0.185136</v>
      </c>
      <c r="T1004" s="34" t="s">
        <v>6444</v>
      </c>
      <c r="U1004" s="35">
        <v>2</v>
      </c>
      <c r="V1004" s="33">
        <f>IFERROR(VLOOKUP(T1004,Materiaal!$A$2:$C$26556,3,FALSE)*U1004,0)</f>
        <v>0.192</v>
      </c>
      <c r="W1004" s="293"/>
      <c r="X1004" s="294"/>
      <c r="Y1004" s="33"/>
      <c r="Z1004" s="293"/>
      <c r="AA1004" s="294"/>
      <c r="AB1004" s="33"/>
    </row>
    <row r="1005" spans="1:28" ht="14.45" outlineLevel="1">
      <c r="A1005" s="29" t="s">
        <v>6636</v>
      </c>
      <c r="B1005" s="29" t="s">
        <v>6637</v>
      </c>
      <c r="C1005" s="256">
        <f t="shared" si="10"/>
        <v>18.9253152</v>
      </c>
      <c r="D1005" s="535">
        <v>30</v>
      </c>
      <c r="E1005" s="34" t="s">
        <v>6609</v>
      </c>
      <c r="F1005" s="35">
        <v>1.1000000000000001</v>
      </c>
      <c r="G1005" s="33">
        <f>IFERROR(VLOOKUP(E1005,Materiaal!$A$2:$C$25052,3,FALSE)*F1005,0)</f>
        <v>14.182080000000001</v>
      </c>
      <c r="H1005" s="34" t="s">
        <v>6594</v>
      </c>
      <c r="I1005" s="35">
        <v>0.66700000000000004</v>
      </c>
      <c r="J1005" s="33">
        <f>IFERROR(VLOOKUP(H1005,Materiaal!$A$2:$C$25052,3,FALSE)*I1005,0)</f>
        <v>0.5186592000000001</v>
      </c>
      <c r="K1005" s="34" t="s">
        <v>6595</v>
      </c>
      <c r="L1005" s="35">
        <v>4</v>
      </c>
      <c r="M1005" s="33">
        <f>IFERROR(VLOOKUP(K1005,Materiaal!$A$2:$C$25052,3,FALSE)*L1005,0)</f>
        <v>0.432</v>
      </c>
      <c r="N1005" s="34" t="s">
        <v>6629</v>
      </c>
      <c r="O1005" s="35">
        <v>1.33</v>
      </c>
      <c r="P1005" s="33">
        <f>IFERROR(VLOOKUP(N1005,Materiaal!$A$2:$C$25052,3,FALSE)*O1005,0)</f>
        <v>3.4154399999999998</v>
      </c>
      <c r="Q1005" s="34" t="s">
        <v>6442</v>
      </c>
      <c r="R1005" s="35">
        <v>1.33</v>
      </c>
      <c r="S1005" s="33">
        <f>IFERROR(VLOOKUP(Q1005,Materiaal!$A$2:$C$25052,3,FALSE)*R1005,0)</f>
        <v>0.185136</v>
      </c>
      <c r="T1005" s="34" t="s">
        <v>6444</v>
      </c>
      <c r="U1005" s="35">
        <v>2</v>
      </c>
      <c r="V1005" s="33">
        <f>IFERROR(VLOOKUP(T1005,Materiaal!$A$2:$C$26556,3,FALSE)*U1005,0)</f>
        <v>0.192</v>
      </c>
      <c r="W1005" s="293"/>
      <c r="X1005" s="294"/>
      <c r="Y1005" s="33"/>
      <c r="Z1005" s="293"/>
      <c r="AA1005" s="294"/>
      <c r="AB1005" s="33"/>
    </row>
    <row r="1006" spans="1:28" ht="14.45" outlineLevel="1">
      <c r="A1006" s="29"/>
      <c r="B1006" s="29"/>
      <c r="C1006" s="256">
        <f t="shared" si="10"/>
        <v>0</v>
      </c>
      <c r="D1006" s="32"/>
      <c r="E1006" s="34"/>
      <c r="F1006" s="35"/>
      <c r="G1006" s="33">
        <f>IFERROR(VLOOKUP(E1006,Materiaal!$A$2:$C$25052,3,FALSE)*F1006,0)</f>
        <v>0</v>
      </c>
      <c r="H1006" s="34"/>
      <c r="I1006" s="35"/>
      <c r="J1006" s="33">
        <f>IFERROR(VLOOKUP(H1006,Materiaal!$A$2:$C$25052,3,FALSE)*I1006,0)</f>
        <v>0</v>
      </c>
      <c r="K1006" s="34"/>
      <c r="L1006" s="35"/>
      <c r="M1006" s="33">
        <f>IFERROR(VLOOKUP(K1006,Materiaal!$A$2:$C$25052,3,FALSE)*L1006,0)</f>
        <v>0</v>
      </c>
      <c r="N1006" s="34"/>
      <c r="O1006" s="35"/>
      <c r="P1006" s="33">
        <f>IFERROR(VLOOKUP(N1006,Materiaal!$A$2:$C$25052,3,FALSE)*O1006,0)</f>
        <v>0</v>
      </c>
      <c r="Q1006" s="34"/>
      <c r="R1006" s="35"/>
      <c r="S1006" s="33">
        <f>IFERROR(VLOOKUP(Q1006,Materiaal!$A$2:$C$25052,3,FALSE)*R1006,0)</f>
        <v>0</v>
      </c>
      <c r="T1006" s="34"/>
      <c r="U1006" s="35"/>
      <c r="V1006" s="33">
        <f>IFERROR(VLOOKUP(T1006,Materiaal!$A$2:$C$26556,3,FALSE)*U1006,0)</f>
        <v>0</v>
      </c>
      <c r="W1006" s="293"/>
      <c r="X1006" s="294"/>
      <c r="Y1006" s="33"/>
      <c r="Z1006" s="293"/>
      <c r="AA1006" s="294"/>
      <c r="AB1006" s="33"/>
    </row>
    <row r="1007" spans="1:28" ht="14.45" outlineLevel="1">
      <c r="A1007" s="29" t="s">
        <v>6638</v>
      </c>
      <c r="B1007" s="29" t="s">
        <v>6639</v>
      </c>
      <c r="C1007" s="256">
        <f t="shared" si="10"/>
        <v>3.2183999999999999</v>
      </c>
      <c r="D1007" s="32">
        <v>2</v>
      </c>
      <c r="E1007" s="34" t="s">
        <v>6542</v>
      </c>
      <c r="F1007" s="35">
        <v>1</v>
      </c>
      <c r="G1007" s="33">
        <f>IFERROR(VLOOKUP(E1007,Materiaal!$A$2:$C$25052,3,FALSE)*F1007,0)</f>
        <v>2.8752</v>
      </c>
      <c r="H1007" s="34" t="s">
        <v>6640</v>
      </c>
      <c r="I1007" s="35">
        <v>1</v>
      </c>
      <c r="J1007" s="33">
        <f>IFERROR(VLOOKUP(H1007,Materiaal!$A$2:$C$25052,3,FALSE)*I1007,0)</f>
        <v>0.29759999999999998</v>
      </c>
      <c r="K1007" s="34" t="s">
        <v>6641</v>
      </c>
      <c r="L1007" s="35">
        <v>1</v>
      </c>
      <c r="M1007" s="33">
        <f>IFERROR(VLOOKUP(K1007,Materiaal!$A$2:$C$25052,3,FALSE)*L1007,0)</f>
        <v>4.5600000000000002E-2</v>
      </c>
      <c r="N1007" s="34"/>
      <c r="O1007" s="35"/>
      <c r="P1007" s="33">
        <f>IFERROR(VLOOKUP(N1007,Materiaal!$A$2:$C$25052,3,FALSE)*O1007,0)</f>
        <v>0</v>
      </c>
      <c r="Q1007" s="34"/>
      <c r="R1007" s="35"/>
      <c r="S1007" s="33">
        <f>IFERROR(VLOOKUP(Q1007,Materiaal!$A$2:$C$25052,3,FALSE)*R1007,0)</f>
        <v>0</v>
      </c>
      <c r="T1007" s="34"/>
      <c r="U1007" s="35"/>
      <c r="V1007" s="33">
        <f>IFERROR(VLOOKUP(T1007,Materiaal!$A$2:$C$26556,3,FALSE)*U1007,0)</f>
        <v>0</v>
      </c>
      <c r="W1007" s="293"/>
      <c r="X1007" s="294"/>
      <c r="Y1007" s="33"/>
      <c r="Z1007" s="293"/>
      <c r="AA1007" s="294"/>
      <c r="AB1007" s="33"/>
    </row>
    <row r="1008" spans="1:28" ht="14.45" outlineLevel="1">
      <c r="A1008" s="29" t="s">
        <v>6642</v>
      </c>
      <c r="B1008" s="29" t="s">
        <v>6643</v>
      </c>
      <c r="C1008" s="256">
        <f t="shared" si="10"/>
        <v>3.76798536</v>
      </c>
      <c r="D1008" s="32">
        <v>2</v>
      </c>
      <c r="E1008" s="34" t="s">
        <v>6546</v>
      </c>
      <c r="F1008" s="35">
        <v>1</v>
      </c>
      <c r="G1008" s="33">
        <f>IFERROR(VLOOKUP(E1008,Materiaal!$A$2:$C$25052,3,FALSE)*F1008,0)</f>
        <v>3.1823999999999999</v>
      </c>
      <c r="H1008" s="34" t="s">
        <v>6547</v>
      </c>
      <c r="I1008" s="35">
        <v>1.3332999999999999</v>
      </c>
      <c r="J1008" s="33">
        <f>IFERROR(VLOOKUP(H1008,Materiaal!$A$2:$C$25052,3,FALSE)*I1008,0)</f>
        <v>0.58558535999999994</v>
      </c>
      <c r="K1008" s="34"/>
      <c r="L1008" s="35"/>
      <c r="M1008" s="33">
        <f>IFERROR(VLOOKUP(K1008,Materiaal!$A$2:$C$25052,3,FALSE)*L1008,0)</f>
        <v>0</v>
      </c>
      <c r="N1008" s="34"/>
      <c r="O1008" s="35"/>
      <c r="P1008" s="33">
        <f>IFERROR(VLOOKUP(N1008,Materiaal!$A$2:$C$25052,3,FALSE)*O1008,0)</f>
        <v>0</v>
      </c>
      <c r="Q1008" s="34"/>
      <c r="R1008" s="35"/>
      <c r="S1008" s="33">
        <f>IFERROR(VLOOKUP(Q1008,Materiaal!$A$2:$C$25052,3,FALSE)*R1008,0)</f>
        <v>0</v>
      </c>
      <c r="T1008" s="34"/>
      <c r="U1008" s="35"/>
      <c r="V1008" s="33">
        <f>IFERROR(VLOOKUP(T1008,Materiaal!$A$2:$C$26556,3,FALSE)*U1008,0)</f>
        <v>0</v>
      </c>
      <c r="W1008" s="293"/>
      <c r="X1008" s="294"/>
      <c r="Y1008" s="33"/>
      <c r="Z1008" s="293"/>
      <c r="AA1008" s="294"/>
      <c r="AB1008" s="33"/>
    </row>
    <row r="1009" spans="1:28" ht="14.45" outlineLevel="1">
      <c r="A1009" s="29" t="s">
        <v>6644</v>
      </c>
      <c r="B1009" s="29" t="s">
        <v>6645</v>
      </c>
      <c r="C1009" s="256">
        <f t="shared" si="10"/>
        <v>4.2071853599999995</v>
      </c>
      <c r="D1009" s="32">
        <v>2</v>
      </c>
      <c r="E1009" s="34" t="s">
        <v>6550</v>
      </c>
      <c r="F1009" s="35">
        <v>1</v>
      </c>
      <c r="G1009" s="33">
        <f>IFERROR(VLOOKUP(E1009,Materiaal!$A$2:$C$25052,3,FALSE)*F1009,0)</f>
        <v>3.6215999999999999</v>
      </c>
      <c r="H1009" s="34" t="s">
        <v>6547</v>
      </c>
      <c r="I1009" s="35">
        <v>1.3332999999999999</v>
      </c>
      <c r="J1009" s="33">
        <f>IFERROR(VLOOKUP(H1009,Materiaal!$A$2:$C$25052,3,FALSE)*I1009,0)</f>
        <v>0.58558535999999994</v>
      </c>
      <c r="K1009" s="34"/>
      <c r="L1009" s="35"/>
      <c r="M1009" s="33">
        <f>IFERROR(VLOOKUP(K1009,Materiaal!$A$2:$C$25052,3,FALSE)*L1009,0)</f>
        <v>0</v>
      </c>
      <c r="N1009" s="34"/>
      <c r="O1009" s="35"/>
      <c r="P1009" s="33">
        <f>IFERROR(VLOOKUP(N1009,Materiaal!$A$2:$C$25052,3,FALSE)*O1009,0)</f>
        <v>0</v>
      </c>
      <c r="Q1009" s="34"/>
      <c r="R1009" s="35"/>
      <c r="S1009" s="33">
        <f>IFERROR(VLOOKUP(Q1009,Materiaal!$A$2:$C$25052,3,FALSE)*R1009,0)</f>
        <v>0</v>
      </c>
      <c r="T1009" s="34"/>
      <c r="U1009" s="35"/>
      <c r="V1009" s="33">
        <f>IFERROR(VLOOKUP(T1009,Materiaal!$A$2:$C$26556,3,FALSE)*U1009,0)</f>
        <v>0</v>
      </c>
      <c r="W1009" s="293"/>
      <c r="X1009" s="294"/>
      <c r="Y1009" s="33"/>
      <c r="Z1009" s="293"/>
      <c r="AA1009" s="294"/>
      <c r="AB1009" s="33"/>
    </row>
    <row r="1010" spans="1:28" ht="14.45" outlineLevel="1">
      <c r="A1010" s="29" t="s">
        <v>6646</v>
      </c>
      <c r="B1010" s="29" t="s">
        <v>6647</v>
      </c>
      <c r="C1010" s="256">
        <f t="shared" si="10"/>
        <v>5.3327853599999999</v>
      </c>
      <c r="D1010" s="32">
        <v>2</v>
      </c>
      <c r="E1010" s="34" t="s">
        <v>6553</v>
      </c>
      <c r="F1010" s="35">
        <v>1</v>
      </c>
      <c r="G1010" s="33">
        <f>IFERROR(VLOOKUP(E1010,Materiaal!$A$2:$C$25052,3,FALSE)*F1010,0)</f>
        <v>4.7472000000000003</v>
      </c>
      <c r="H1010" s="34" t="s">
        <v>6547</v>
      </c>
      <c r="I1010" s="35">
        <v>1.3332999999999999</v>
      </c>
      <c r="J1010" s="33">
        <f>IFERROR(VLOOKUP(H1010,Materiaal!$A$2:$C$25052,3,FALSE)*I1010,0)</f>
        <v>0.58558535999999994</v>
      </c>
      <c r="K1010" s="34"/>
      <c r="L1010" s="35"/>
      <c r="M1010" s="33">
        <f>IFERROR(VLOOKUP(K1010,Materiaal!$A$2:$C$25052,3,FALSE)*L1010,0)</f>
        <v>0</v>
      </c>
      <c r="N1010" s="34"/>
      <c r="O1010" s="35"/>
      <c r="P1010" s="33">
        <f>IFERROR(VLOOKUP(N1010,Materiaal!$A$2:$C$25052,3,FALSE)*O1010,0)</f>
        <v>0</v>
      </c>
      <c r="Q1010" s="34"/>
      <c r="R1010" s="35"/>
      <c r="S1010" s="33">
        <f>IFERROR(VLOOKUP(Q1010,Materiaal!$A$2:$C$25052,3,FALSE)*R1010,0)</f>
        <v>0</v>
      </c>
      <c r="T1010" s="34"/>
      <c r="U1010" s="35"/>
      <c r="V1010" s="33">
        <f>IFERROR(VLOOKUP(T1010,Materiaal!$A$2:$C$26556,3,FALSE)*U1010,0)</f>
        <v>0</v>
      </c>
      <c r="W1010" s="293"/>
      <c r="X1010" s="294"/>
      <c r="Y1010" s="33"/>
      <c r="Z1010" s="293"/>
      <c r="AA1010" s="294"/>
      <c r="AB1010" s="33"/>
    </row>
    <row r="1011" spans="1:28" ht="14.45" outlineLevel="1">
      <c r="A1011" s="29" t="s">
        <v>6648</v>
      </c>
      <c r="B1011" s="29" t="s">
        <v>6649</v>
      </c>
      <c r="C1011" s="256">
        <f t="shared" si="10"/>
        <v>6.3455853599999994</v>
      </c>
      <c r="D1011" s="32">
        <v>2</v>
      </c>
      <c r="E1011" s="34" t="s">
        <v>6556</v>
      </c>
      <c r="F1011" s="35">
        <v>1</v>
      </c>
      <c r="G1011" s="33">
        <f>IFERROR(VLOOKUP(E1011,Materiaal!$A$2:$C$25052,3,FALSE)*F1011,0)</f>
        <v>5.76</v>
      </c>
      <c r="H1011" s="34" t="s">
        <v>6547</v>
      </c>
      <c r="I1011" s="35">
        <v>1.3332999999999999</v>
      </c>
      <c r="J1011" s="33">
        <f>IFERROR(VLOOKUP(H1011,Materiaal!$A$2:$C$25052,3,FALSE)*I1011,0)</f>
        <v>0.58558535999999994</v>
      </c>
      <c r="K1011" s="34"/>
      <c r="L1011" s="35"/>
      <c r="M1011" s="33">
        <f>IFERROR(VLOOKUP(K1011,Materiaal!$A$2:$C$25052,3,FALSE)*L1011,0)</f>
        <v>0</v>
      </c>
      <c r="N1011" s="34"/>
      <c r="O1011" s="35"/>
      <c r="P1011" s="33">
        <f>IFERROR(VLOOKUP(N1011,Materiaal!$A$2:$C$25052,3,FALSE)*O1011,0)</f>
        <v>0</v>
      </c>
      <c r="Q1011" s="34"/>
      <c r="R1011" s="35"/>
      <c r="S1011" s="33">
        <f>IFERROR(VLOOKUP(Q1011,Materiaal!$A$2:$C$25052,3,FALSE)*R1011,0)</f>
        <v>0</v>
      </c>
      <c r="T1011" s="34"/>
      <c r="U1011" s="35"/>
      <c r="V1011" s="33">
        <f>IFERROR(VLOOKUP(T1011,Materiaal!$A$2:$C$26556,3,FALSE)*U1011,0)</f>
        <v>0</v>
      </c>
      <c r="W1011" s="293"/>
      <c r="X1011" s="294"/>
      <c r="Y1011" s="33"/>
      <c r="Z1011" s="293"/>
      <c r="AA1011" s="294"/>
      <c r="AB1011" s="33"/>
    </row>
    <row r="1012" spans="1:28" ht="14.45" outlineLevel="1">
      <c r="A1012" s="29" t="s">
        <v>6650</v>
      </c>
      <c r="B1012" s="29" t="s">
        <v>6651</v>
      </c>
      <c r="C1012" s="256">
        <f t="shared" si="10"/>
        <v>7.2671853599999992</v>
      </c>
      <c r="D1012" s="32">
        <v>2</v>
      </c>
      <c r="E1012" s="34" t="s">
        <v>6559</v>
      </c>
      <c r="F1012" s="35">
        <v>1</v>
      </c>
      <c r="G1012" s="33">
        <f>IFERROR(VLOOKUP(E1012,Materiaal!$A$2:$C$25052,3,FALSE)*F1012,0)</f>
        <v>6.6815999999999995</v>
      </c>
      <c r="H1012" s="34" t="s">
        <v>6547</v>
      </c>
      <c r="I1012" s="35">
        <v>1.3332999999999999</v>
      </c>
      <c r="J1012" s="33">
        <f>IFERROR(VLOOKUP(H1012,Materiaal!$A$2:$C$25052,3,FALSE)*I1012,0)</f>
        <v>0.58558535999999994</v>
      </c>
      <c r="K1012" s="34"/>
      <c r="L1012" s="35"/>
      <c r="M1012" s="33">
        <f>IFERROR(VLOOKUP(K1012,Materiaal!$A$2:$C$25052,3,FALSE)*L1012,0)</f>
        <v>0</v>
      </c>
      <c r="N1012" s="34"/>
      <c r="O1012" s="35"/>
      <c r="P1012" s="33">
        <f>IFERROR(VLOOKUP(N1012,Materiaal!$A$2:$C$25052,3,FALSE)*O1012,0)</f>
        <v>0</v>
      </c>
      <c r="Q1012" s="34"/>
      <c r="R1012" s="35"/>
      <c r="S1012" s="33">
        <f>IFERROR(VLOOKUP(Q1012,Materiaal!$A$2:$C$25052,3,FALSE)*R1012,0)</f>
        <v>0</v>
      </c>
      <c r="T1012" s="34"/>
      <c r="U1012" s="35"/>
      <c r="V1012" s="33">
        <f>IFERROR(VLOOKUP(T1012,Materiaal!$A$2:$C$26556,3,FALSE)*U1012,0)</f>
        <v>0</v>
      </c>
      <c r="W1012" s="293"/>
      <c r="X1012" s="294"/>
      <c r="Y1012" s="33"/>
      <c r="Z1012" s="293"/>
      <c r="AA1012" s="294"/>
      <c r="AB1012" s="33"/>
    </row>
    <row r="1013" spans="1:28" ht="14.45" outlineLevel="1">
      <c r="A1013" s="29" t="s">
        <v>6652</v>
      </c>
      <c r="B1013" s="29" t="s">
        <v>6653</v>
      </c>
      <c r="C1013" s="256">
        <f t="shared" si="10"/>
        <v>8.3087853599999999</v>
      </c>
      <c r="D1013" s="32">
        <v>2</v>
      </c>
      <c r="E1013" s="34" t="s">
        <v>6562</v>
      </c>
      <c r="F1013" s="35">
        <v>1</v>
      </c>
      <c r="G1013" s="33">
        <f>IFERROR(VLOOKUP(E1013,Materiaal!$A$2:$C$25052,3,FALSE)*F1013,0)</f>
        <v>7.7231999999999994</v>
      </c>
      <c r="H1013" s="34" t="s">
        <v>6547</v>
      </c>
      <c r="I1013" s="35">
        <v>1.3332999999999999</v>
      </c>
      <c r="J1013" s="33">
        <f>IFERROR(VLOOKUP(H1013,Materiaal!$A$2:$C$25052,3,FALSE)*I1013,0)</f>
        <v>0.58558535999999994</v>
      </c>
      <c r="K1013" s="34"/>
      <c r="L1013" s="35"/>
      <c r="M1013" s="33">
        <f>IFERROR(VLOOKUP(K1013,Materiaal!$A$2:$C$25052,3,FALSE)*L1013,0)</f>
        <v>0</v>
      </c>
      <c r="N1013" s="34"/>
      <c r="O1013" s="35"/>
      <c r="P1013" s="33">
        <f>IFERROR(VLOOKUP(N1013,Materiaal!$A$2:$C$25052,3,FALSE)*O1013,0)</f>
        <v>0</v>
      </c>
      <c r="Q1013" s="34"/>
      <c r="R1013" s="35"/>
      <c r="S1013" s="33">
        <f>IFERROR(VLOOKUP(Q1013,Materiaal!$A$2:$C$25052,3,FALSE)*R1013,0)</f>
        <v>0</v>
      </c>
      <c r="T1013" s="34"/>
      <c r="U1013" s="35"/>
      <c r="V1013" s="33">
        <f>IFERROR(VLOOKUP(T1013,Materiaal!$A$2:$C$26556,3,FALSE)*U1013,0)</f>
        <v>0</v>
      </c>
      <c r="W1013" s="293"/>
      <c r="X1013" s="294"/>
      <c r="Y1013" s="33"/>
      <c r="Z1013" s="293"/>
      <c r="AA1013" s="294"/>
      <c r="AB1013" s="33"/>
    </row>
    <row r="1014" spans="1:28" ht="14.45" outlineLevel="1">
      <c r="A1014" s="29" t="s">
        <v>6654</v>
      </c>
      <c r="B1014" s="29" t="s">
        <v>6655</v>
      </c>
      <c r="C1014" s="256">
        <f t="shared" si="10"/>
        <v>12.014385359999999</v>
      </c>
      <c r="D1014" s="32">
        <v>3</v>
      </c>
      <c r="E1014" s="34" t="s">
        <v>6565</v>
      </c>
      <c r="F1014" s="35">
        <v>1</v>
      </c>
      <c r="G1014" s="33">
        <f>IFERROR(VLOOKUP(E1014,Materiaal!$A$2:$C$25052,3,FALSE)*F1014,0)</f>
        <v>11.428799999999999</v>
      </c>
      <c r="H1014" s="34" t="s">
        <v>6547</v>
      </c>
      <c r="I1014" s="35">
        <v>1.3332999999999999</v>
      </c>
      <c r="J1014" s="33">
        <f>IFERROR(VLOOKUP(H1014,Materiaal!$A$2:$C$25052,3,FALSE)*I1014,0)</f>
        <v>0.58558535999999994</v>
      </c>
      <c r="K1014" s="34"/>
      <c r="L1014" s="35"/>
      <c r="M1014" s="33">
        <f>IFERROR(VLOOKUP(K1014,Materiaal!$A$2:$C$25052,3,FALSE)*L1014,0)</f>
        <v>0</v>
      </c>
      <c r="N1014" s="34"/>
      <c r="O1014" s="35"/>
      <c r="P1014" s="33">
        <f>IFERROR(VLOOKUP(N1014,Materiaal!$A$2:$C$25052,3,FALSE)*O1014,0)</f>
        <v>0</v>
      </c>
      <c r="Q1014" s="34"/>
      <c r="R1014" s="35"/>
      <c r="S1014" s="33">
        <f>IFERROR(VLOOKUP(Q1014,Materiaal!$A$2:$C$25052,3,FALSE)*R1014,0)</f>
        <v>0</v>
      </c>
      <c r="T1014" s="34"/>
      <c r="U1014" s="35"/>
      <c r="V1014" s="33">
        <f>IFERROR(VLOOKUP(T1014,Materiaal!$A$2:$C$26556,3,FALSE)*U1014,0)</f>
        <v>0</v>
      </c>
      <c r="W1014" s="293"/>
      <c r="X1014" s="294"/>
      <c r="Y1014" s="33"/>
      <c r="Z1014" s="293"/>
      <c r="AA1014" s="294"/>
      <c r="AB1014" s="33"/>
    </row>
    <row r="1015" spans="1:28" ht="14.45" outlineLevel="1">
      <c r="A1015" s="29" t="s">
        <v>6656</v>
      </c>
      <c r="B1015" s="29" t="s">
        <v>6657</v>
      </c>
      <c r="C1015" s="256">
        <f t="shared" si="10"/>
        <v>13.607985359999999</v>
      </c>
      <c r="D1015" s="32">
        <v>3</v>
      </c>
      <c r="E1015" s="34" t="s">
        <v>6568</v>
      </c>
      <c r="F1015" s="35">
        <v>1</v>
      </c>
      <c r="G1015" s="33">
        <f>IFERROR(VLOOKUP(E1015,Materiaal!$A$2:$C$25052,3,FALSE)*F1015,0)</f>
        <v>13.022399999999999</v>
      </c>
      <c r="H1015" s="34" t="s">
        <v>6547</v>
      </c>
      <c r="I1015" s="35">
        <v>1.3332999999999999</v>
      </c>
      <c r="J1015" s="33">
        <f>IFERROR(VLOOKUP(H1015,Materiaal!$A$2:$C$25052,3,FALSE)*I1015,0)</f>
        <v>0.58558535999999994</v>
      </c>
      <c r="K1015" s="34"/>
      <c r="L1015" s="35"/>
      <c r="M1015" s="33">
        <f>IFERROR(VLOOKUP(K1015,Materiaal!$A$2:$C$25052,3,FALSE)*L1015,0)</f>
        <v>0</v>
      </c>
      <c r="N1015" s="34"/>
      <c r="O1015" s="35"/>
      <c r="P1015" s="33">
        <f>IFERROR(VLOOKUP(N1015,Materiaal!$A$2:$C$25052,3,FALSE)*O1015,0)</f>
        <v>0</v>
      </c>
      <c r="Q1015" s="34"/>
      <c r="R1015" s="35"/>
      <c r="S1015" s="33">
        <f>IFERROR(VLOOKUP(Q1015,Materiaal!$A$2:$C$25052,3,FALSE)*R1015,0)</f>
        <v>0</v>
      </c>
      <c r="T1015" s="34"/>
      <c r="U1015" s="35"/>
      <c r="V1015" s="33">
        <f>IFERROR(VLOOKUP(T1015,Materiaal!$A$2:$C$26556,3,FALSE)*U1015,0)</f>
        <v>0</v>
      </c>
      <c r="W1015" s="293"/>
      <c r="X1015" s="294"/>
      <c r="Y1015" s="33"/>
      <c r="Z1015" s="293"/>
      <c r="AA1015" s="294"/>
      <c r="AB1015" s="33"/>
    </row>
    <row r="1016" spans="1:28" ht="14.45" outlineLevel="1">
      <c r="A1016" s="29" t="s">
        <v>6658</v>
      </c>
      <c r="B1016" s="29" t="s">
        <v>6659</v>
      </c>
      <c r="C1016" s="256">
        <f t="shared" si="10"/>
        <v>16.130385359999998</v>
      </c>
      <c r="D1016" s="32">
        <v>3</v>
      </c>
      <c r="E1016" s="34" t="s">
        <v>6571</v>
      </c>
      <c r="F1016" s="35">
        <v>1</v>
      </c>
      <c r="G1016" s="33">
        <f>IFERROR(VLOOKUP(E1016,Materiaal!$A$2:$C$25052,3,FALSE)*F1016,0)</f>
        <v>15.544799999999999</v>
      </c>
      <c r="H1016" s="34" t="s">
        <v>6547</v>
      </c>
      <c r="I1016" s="35">
        <v>1.3332999999999999</v>
      </c>
      <c r="J1016" s="33">
        <f>IFERROR(VLOOKUP(H1016,Materiaal!$A$2:$C$25052,3,FALSE)*I1016,0)</f>
        <v>0.58558535999999994</v>
      </c>
      <c r="K1016" s="34"/>
      <c r="L1016" s="35"/>
      <c r="M1016" s="33">
        <f>IFERROR(VLOOKUP(K1016,Materiaal!$A$2:$C$25052,3,FALSE)*L1016,0)</f>
        <v>0</v>
      </c>
      <c r="N1016" s="34"/>
      <c r="O1016" s="35"/>
      <c r="P1016" s="33">
        <f>IFERROR(VLOOKUP(N1016,Materiaal!$A$2:$C$25052,3,FALSE)*O1016,0)</f>
        <v>0</v>
      </c>
      <c r="Q1016" s="34"/>
      <c r="R1016" s="35"/>
      <c r="S1016" s="33">
        <f>IFERROR(VLOOKUP(Q1016,Materiaal!$A$2:$C$25052,3,FALSE)*R1016,0)</f>
        <v>0</v>
      </c>
      <c r="T1016" s="34"/>
      <c r="U1016" s="35"/>
      <c r="V1016" s="33">
        <f>IFERROR(VLOOKUP(T1016,Materiaal!$A$2:$C$26556,3,FALSE)*U1016,0)</f>
        <v>0</v>
      </c>
      <c r="W1016" s="293"/>
      <c r="X1016" s="294"/>
      <c r="Y1016" s="33"/>
      <c r="Z1016" s="293"/>
      <c r="AA1016" s="294"/>
      <c r="AB1016" s="33"/>
    </row>
    <row r="1017" spans="1:28" ht="14.45" outlineLevel="1">
      <c r="A1017" s="29" t="s">
        <v>6660</v>
      </c>
      <c r="B1017" s="29" t="s">
        <v>6661</v>
      </c>
      <c r="C1017" s="256">
        <f t="shared" si="10"/>
        <v>6.1511853599999995</v>
      </c>
      <c r="D1017" s="32">
        <v>2</v>
      </c>
      <c r="E1017" s="34" t="s">
        <v>6573</v>
      </c>
      <c r="F1017" s="35">
        <v>1</v>
      </c>
      <c r="G1017" s="33">
        <f>IFERROR(VLOOKUP(E1017,Materiaal!$A$2:$C$25052,3,FALSE)*F1017,0)</f>
        <v>5.5655999999999999</v>
      </c>
      <c r="H1017" s="34" t="s">
        <v>6547</v>
      </c>
      <c r="I1017" s="35">
        <v>1.3332999999999999</v>
      </c>
      <c r="J1017" s="33">
        <f>IFERROR(VLOOKUP(H1017,Materiaal!$A$2:$C$25052,3,FALSE)*I1017,0)</f>
        <v>0.58558535999999994</v>
      </c>
      <c r="K1017" s="34"/>
      <c r="L1017" s="35"/>
      <c r="M1017" s="33">
        <f>IFERROR(VLOOKUP(K1017,Materiaal!$A$2:$C$25052,3,FALSE)*L1017,0)</f>
        <v>0</v>
      </c>
      <c r="N1017" s="34"/>
      <c r="O1017" s="35"/>
      <c r="P1017" s="33">
        <f>IFERROR(VLOOKUP(N1017,Materiaal!$A$2:$C$25052,3,FALSE)*O1017,0)</f>
        <v>0</v>
      </c>
      <c r="Q1017" s="34"/>
      <c r="R1017" s="35"/>
      <c r="S1017" s="33">
        <f>IFERROR(VLOOKUP(Q1017,Materiaal!$A$2:$C$25052,3,FALSE)*R1017,0)</f>
        <v>0</v>
      </c>
      <c r="T1017" s="34"/>
      <c r="U1017" s="35"/>
      <c r="V1017" s="33">
        <f>IFERROR(VLOOKUP(T1017,Materiaal!$A$2:$C$26556,3,FALSE)*U1017,0)</f>
        <v>0</v>
      </c>
      <c r="W1017" s="293"/>
      <c r="X1017" s="294"/>
      <c r="Y1017" s="33"/>
      <c r="Z1017" s="293"/>
      <c r="AA1017" s="294"/>
      <c r="AB1017" s="33"/>
    </row>
    <row r="1018" spans="1:28" ht="14.45" outlineLevel="1">
      <c r="A1018" s="29" t="s">
        <v>6662</v>
      </c>
      <c r="B1018" s="29" t="s">
        <v>6663</v>
      </c>
      <c r="C1018" s="256">
        <f t="shared" si="10"/>
        <v>7.1591853599999995</v>
      </c>
      <c r="D1018" s="32">
        <v>2</v>
      </c>
      <c r="E1018" s="34" t="s">
        <v>6575</v>
      </c>
      <c r="F1018" s="35">
        <v>1</v>
      </c>
      <c r="G1018" s="33">
        <f>IFERROR(VLOOKUP(E1018,Materiaal!$A$2:$C$25052,3,FALSE)*F1018,0)</f>
        <v>6.5735999999999999</v>
      </c>
      <c r="H1018" s="34" t="s">
        <v>6547</v>
      </c>
      <c r="I1018" s="35">
        <v>1.3332999999999999</v>
      </c>
      <c r="J1018" s="33">
        <f>IFERROR(VLOOKUP(H1018,Materiaal!$A$2:$C$25052,3,FALSE)*I1018,0)</f>
        <v>0.58558535999999994</v>
      </c>
      <c r="K1018" s="34"/>
      <c r="L1018" s="35"/>
      <c r="M1018" s="33">
        <f>IFERROR(VLOOKUP(K1018,Materiaal!$A$2:$C$25052,3,FALSE)*L1018,0)</f>
        <v>0</v>
      </c>
      <c r="N1018" s="34"/>
      <c r="O1018" s="35"/>
      <c r="P1018" s="33">
        <f>IFERROR(VLOOKUP(N1018,Materiaal!$A$2:$C$25052,3,FALSE)*O1018,0)</f>
        <v>0</v>
      </c>
      <c r="Q1018" s="34"/>
      <c r="R1018" s="35"/>
      <c r="S1018" s="33">
        <f>IFERROR(VLOOKUP(Q1018,Materiaal!$A$2:$C$25052,3,FALSE)*R1018,0)</f>
        <v>0</v>
      </c>
      <c r="T1018" s="34"/>
      <c r="U1018" s="35"/>
      <c r="V1018" s="33">
        <f>IFERROR(VLOOKUP(T1018,Materiaal!$A$2:$C$26556,3,FALSE)*U1018,0)</f>
        <v>0</v>
      </c>
      <c r="W1018" s="293"/>
      <c r="X1018" s="294"/>
      <c r="Y1018" s="33"/>
      <c r="Z1018" s="293"/>
      <c r="AA1018" s="294"/>
      <c r="AB1018" s="33"/>
    </row>
    <row r="1019" spans="1:28" ht="14.45" outlineLevel="1">
      <c r="A1019" s="29" t="s">
        <v>6664</v>
      </c>
      <c r="B1019" s="29" t="s">
        <v>6665</v>
      </c>
      <c r="C1019" s="256">
        <f t="shared" si="10"/>
        <v>9.5159853600000002</v>
      </c>
      <c r="D1019" s="32">
        <v>2</v>
      </c>
      <c r="E1019" s="34" t="s">
        <v>6577</v>
      </c>
      <c r="F1019" s="35">
        <v>1</v>
      </c>
      <c r="G1019" s="33">
        <f>IFERROR(VLOOKUP(E1019,Materiaal!$A$2:$C$25052,3,FALSE)*F1019,0)</f>
        <v>8.9304000000000006</v>
      </c>
      <c r="H1019" s="34" t="s">
        <v>6547</v>
      </c>
      <c r="I1019" s="35">
        <v>1.3332999999999999</v>
      </c>
      <c r="J1019" s="33">
        <f>IFERROR(VLOOKUP(H1019,Materiaal!$A$2:$C$25052,3,FALSE)*I1019,0)</f>
        <v>0.58558535999999994</v>
      </c>
      <c r="K1019" s="34"/>
      <c r="L1019" s="35"/>
      <c r="M1019" s="33">
        <f>IFERROR(VLOOKUP(K1019,Materiaal!$A$2:$C$25052,3,FALSE)*L1019,0)</f>
        <v>0</v>
      </c>
      <c r="N1019" s="34"/>
      <c r="O1019" s="35"/>
      <c r="P1019" s="33">
        <f>IFERROR(VLOOKUP(N1019,Materiaal!$A$2:$C$25052,3,FALSE)*O1019,0)</f>
        <v>0</v>
      </c>
      <c r="Q1019" s="34"/>
      <c r="R1019" s="35"/>
      <c r="S1019" s="33">
        <f>IFERROR(VLOOKUP(Q1019,Materiaal!$A$2:$C$25052,3,FALSE)*R1019,0)</f>
        <v>0</v>
      </c>
      <c r="T1019" s="34"/>
      <c r="U1019" s="35"/>
      <c r="V1019" s="33">
        <f>IFERROR(VLOOKUP(T1019,Materiaal!$A$2:$C$26556,3,FALSE)*U1019,0)</f>
        <v>0</v>
      </c>
      <c r="W1019" s="293"/>
      <c r="X1019" s="294"/>
      <c r="Y1019" s="33"/>
      <c r="Z1019" s="293"/>
      <c r="AA1019" s="294"/>
      <c r="AB1019" s="33"/>
    </row>
    <row r="1020" spans="1:28" ht="14.45" outlineLevel="1">
      <c r="A1020" s="29" t="s">
        <v>6666</v>
      </c>
      <c r="B1020" s="29" t="s">
        <v>6667</v>
      </c>
      <c r="C1020" s="256">
        <f t="shared" si="10"/>
        <v>11.66638536</v>
      </c>
      <c r="D1020" s="32">
        <v>2</v>
      </c>
      <c r="E1020" s="34" t="s">
        <v>6579</v>
      </c>
      <c r="F1020" s="35">
        <v>1</v>
      </c>
      <c r="G1020" s="33">
        <f>IFERROR(VLOOKUP(E1020,Materiaal!$A$2:$C$25052,3,FALSE)*F1020,0)</f>
        <v>11.0808</v>
      </c>
      <c r="H1020" s="34" t="s">
        <v>6547</v>
      </c>
      <c r="I1020" s="35">
        <v>1.3332999999999999</v>
      </c>
      <c r="J1020" s="33">
        <f>IFERROR(VLOOKUP(H1020,Materiaal!$A$2:$C$25052,3,FALSE)*I1020,0)</f>
        <v>0.58558535999999994</v>
      </c>
      <c r="K1020" s="34"/>
      <c r="L1020" s="35"/>
      <c r="M1020" s="33">
        <f>IFERROR(VLOOKUP(K1020,Materiaal!$A$2:$C$25052,3,FALSE)*L1020,0)</f>
        <v>0</v>
      </c>
      <c r="N1020" s="34"/>
      <c r="O1020" s="35"/>
      <c r="P1020" s="33">
        <f>IFERROR(VLOOKUP(N1020,Materiaal!$A$2:$C$25052,3,FALSE)*O1020,0)</f>
        <v>0</v>
      </c>
      <c r="Q1020" s="34"/>
      <c r="R1020" s="35"/>
      <c r="S1020" s="33">
        <f>IFERROR(VLOOKUP(Q1020,Materiaal!$A$2:$C$25052,3,FALSE)*R1020,0)</f>
        <v>0</v>
      </c>
      <c r="T1020" s="34"/>
      <c r="U1020" s="35"/>
      <c r="V1020" s="33">
        <f>IFERROR(VLOOKUP(T1020,Materiaal!$A$2:$C$26556,3,FALSE)*U1020,0)</f>
        <v>0</v>
      </c>
      <c r="W1020" s="293"/>
      <c r="X1020" s="294"/>
      <c r="Y1020" s="33"/>
      <c r="Z1020" s="293"/>
      <c r="AA1020" s="294"/>
      <c r="AB1020" s="33"/>
    </row>
    <row r="1021" spans="1:28" ht="14.45" outlineLevel="1">
      <c r="A1021" s="29" t="s">
        <v>6668</v>
      </c>
      <c r="B1021" s="29" t="s">
        <v>6669</v>
      </c>
      <c r="C1021" s="256">
        <f t="shared" si="10"/>
        <v>13.780785359999998</v>
      </c>
      <c r="D1021" s="32">
        <v>2</v>
      </c>
      <c r="E1021" s="34" t="s">
        <v>6581</v>
      </c>
      <c r="F1021" s="35">
        <v>1</v>
      </c>
      <c r="G1021" s="33">
        <f>IFERROR(VLOOKUP(E1021,Materiaal!$A$2:$C$25052,3,FALSE)*F1021,0)</f>
        <v>13.195199999999998</v>
      </c>
      <c r="H1021" s="34" t="s">
        <v>6547</v>
      </c>
      <c r="I1021" s="35">
        <v>1.3332999999999999</v>
      </c>
      <c r="J1021" s="33">
        <f>IFERROR(VLOOKUP(H1021,Materiaal!$A$2:$C$25052,3,FALSE)*I1021,0)</f>
        <v>0.58558535999999994</v>
      </c>
      <c r="K1021" s="34"/>
      <c r="L1021" s="35"/>
      <c r="M1021" s="33">
        <f>IFERROR(VLOOKUP(K1021,Materiaal!$A$2:$C$25052,3,FALSE)*L1021,0)</f>
        <v>0</v>
      </c>
      <c r="N1021" s="34"/>
      <c r="O1021" s="35"/>
      <c r="P1021" s="33">
        <f>IFERROR(VLOOKUP(N1021,Materiaal!$A$2:$C$25052,3,FALSE)*O1021,0)</f>
        <v>0</v>
      </c>
      <c r="Q1021" s="34"/>
      <c r="R1021" s="35"/>
      <c r="S1021" s="33">
        <f>IFERROR(VLOOKUP(Q1021,Materiaal!$A$2:$C$25052,3,FALSE)*R1021,0)</f>
        <v>0</v>
      </c>
      <c r="T1021" s="34"/>
      <c r="U1021" s="35"/>
      <c r="V1021" s="33">
        <f>IFERROR(VLOOKUP(T1021,Materiaal!$A$2:$C$26556,3,FALSE)*U1021,0)</f>
        <v>0</v>
      </c>
      <c r="W1021" s="293"/>
      <c r="X1021" s="294"/>
      <c r="Y1021" s="33"/>
      <c r="Z1021" s="293"/>
      <c r="AA1021" s="294"/>
      <c r="AB1021" s="33"/>
    </row>
    <row r="1022" spans="1:28" ht="14.45" outlineLevel="1">
      <c r="A1022" s="29" t="s">
        <v>6670</v>
      </c>
      <c r="B1022" s="29" t="s">
        <v>6671</v>
      </c>
      <c r="C1022" s="256">
        <f t="shared" si="10"/>
        <v>16.000785360000002</v>
      </c>
      <c r="D1022" s="32">
        <v>2</v>
      </c>
      <c r="E1022" s="34" t="s">
        <v>6583</v>
      </c>
      <c r="F1022" s="35">
        <v>1</v>
      </c>
      <c r="G1022" s="33">
        <f>IFERROR(VLOOKUP(E1022,Materiaal!$A$2:$C$25052,3,FALSE)*F1022,0)</f>
        <v>15.4152</v>
      </c>
      <c r="H1022" s="34" t="s">
        <v>6547</v>
      </c>
      <c r="I1022" s="35">
        <v>1.3332999999999999</v>
      </c>
      <c r="J1022" s="33">
        <f>IFERROR(VLOOKUP(H1022,Materiaal!$A$2:$C$25052,3,FALSE)*I1022,0)</f>
        <v>0.58558535999999994</v>
      </c>
      <c r="K1022" s="34"/>
      <c r="L1022" s="35"/>
      <c r="M1022" s="33">
        <f>IFERROR(VLOOKUP(K1022,Materiaal!$A$2:$C$25052,3,FALSE)*L1022,0)</f>
        <v>0</v>
      </c>
      <c r="N1022" s="34"/>
      <c r="O1022" s="35"/>
      <c r="P1022" s="33">
        <f>IFERROR(VLOOKUP(N1022,Materiaal!$A$2:$C$25052,3,FALSE)*O1022,0)</f>
        <v>0</v>
      </c>
      <c r="Q1022" s="34"/>
      <c r="R1022" s="35"/>
      <c r="S1022" s="33">
        <f>IFERROR(VLOOKUP(Q1022,Materiaal!$A$2:$C$25052,3,FALSE)*R1022,0)</f>
        <v>0</v>
      </c>
      <c r="T1022" s="34"/>
      <c r="U1022" s="35"/>
      <c r="V1022" s="33">
        <f>IFERROR(VLOOKUP(T1022,Materiaal!$A$2:$C$26556,3,FALSE)*U1022,0)</f>
        <v>0</v>
      </c>
      <c r="W1022" s="293"/>
      <c r="X1022" s="294"/>
      <c r="Y1022" s="33"/>
      <c r="Z1022" s="293"/>
      <c r="AA1022" s="294"/>
      <c r="AB1022" s="33"/>
    </row>
    <row r="1023" spans="1:28" ht="14.45" outlineLevel="1">
      <c r="A1023" s="29" t="s">
        <v>6672</v>
      </c>
      <c r="B1023" s="29" t="s">
        <v>6673</v>
      </c>
      <c r="C1023" s="256">
        <f t="shared" si="10"/>
        <v>21.916785359999999</v>
      </c>
      <c r="D1023" s="32">
        <v>3</v>
      </c>
      <c r="E1023" s="34" t="s">
        <v>6585</v>
      </c>
      <c r="F1023" s="35">
        <v>1</v>
      </c>
      <c r="G1023" s="33">
        <f>IFERROR(VLOOKUP(E1023,Materiaal!$A$2:$C$25052,3,FALSE)*F1023,0)</f>
        <v>21.331199999999999</v>
      </c>
      <c r="H1023" s="34" t="s">
        <v>6547</v>
      </c>
      <c r="I1023" s="35">
        <v>1.3332999999999999</v>
      </c>
      <c r="J1023" s="33">
        <f>IFERROR(VLOOKUP(H1023,Materiaal!$A$2:$C$25052,3,FALSE)*I1023,0)</f>
        <v>0.58558535999999994</v>
      </c>
      <c r="K1023" s="34"/>
      <c r="L1023" s="35"/>
      <c r="M1023" s="33">
        <f>IFERROR(VLOOKUP(K1023,Materiaal!$A$2:$C$25052,3,FALSE)*L1023,0)</f>
        <v>0</v>
      </c>
      <c r="N1023" s="34"/>
      <c r="O1023" s="35"/>
      <c r="P1023" s="33">
        <f>IFERROR(VLOOKUP(N1023,Materiaal!$A$2:$C$25052,3,FALSE)*O1023,0)</f>
        <v>0</v>
      </c>
      <c r="Q1023" s="34"/>
      <c r="R1023" s="35"/>
      <c r="S1023" s="33">
        <f>IFERROR(VLOOKUP(Q1023,Materiaal!$A$2:$C$25052,3,FALSE)*R1023,0)</f>
        <v>0</v>
      </c>
      <c r="T1023" s="34"/>
      <c r="U1023" s="35"/>
      <c r="V1023" s="33">
        <f>IFERROR(VLOOKUP(T1023,Materiaal!$A$2:$C$26556,3,FALSE)*U1023,0)</f>
        <v>0</v>
      </c>
      <c r="W1023" s="293"/>
      <c r="X1023" s="294"/>
      <c r="Y1023" s="33"/>
      <c r="Z1023" s="293"/>
      <c r="AA1023" s="294"/>
      <c r="AB1023" s="33"/>
    </row>
    <row r="1024" spans="1:28" ht="14.45" outlineLevel="1">
      <c r="A1024" s="29" t="s">
        <v>6674</v>
      </c>
      <c r="B1024" s="29" t="s">
        <v>6675</v>
      </c>
      <c r="C1024" s="256">
        <f t="shared" si="10"/>
        <v>26.74558536</v>
      </c>
      <c r="D1024" s="32">
        <v>3</v>
      </c>
      <c r="E1024" s="34" t="s">
        <v>6587</v>
      </c>
      <c r="F1024" s="35">
        <v>1</v>
      </c>
      <c r="G1024" s="33">
        <f>IFERROR(VLOOKUP(E1024,Materiaal!$A$2:$C$25052,3,FALSE)*F1024,0)</f>
        <v>26.16</v>
      </c>
      <c r="H1024" s="34" t="s">
        <v>6547</v>
      </c>
      <c r="I1024" s="35">
        <v>1.3332999999999999</v>
      </c>
      <c r="J1024" s="33">
        <f>IFERROR(VLOOKUP(H1024,Materiaal!$A$2:$C$25052,3,FALSE)*I1024,0)</f>
        <v>0.58558535999999994</v>
      </c>
      <c r="K1024" s="34"/>
      <c r="L1024" s="35"/>
      <c r="M1024" s="33">
        <f>IFERROR(VLOOKUP(K1024,Materiaal!$A$2:$C$25052,3,FALSE)*L1024,0)</f>
        <v>0</v>
      </c>
      <c r="N1024" s="34"/>
      <c r="O1024" s="35"/>
      <c r="P1024" s="33">
        <f>IFERROR(VLOOKUP(N1024,Materiaal!$A$2:$C$25052,3,FALSE)*O1024,0)</f>
        <v>0</v>
      </c>
      <c r="Q1024" s="34"/>
      <c r="R1024" s="35"/>
      <c r="S1024" s="33">
        <f>IFERROR(VLOOKUP(Q1024,Materiaal!$A$2:$C$25052,3,FALSE)*R1024,0)</f>
        <v>0</v>
      </c>
      <c r="T1024" s="34"/>
      <c r="U1024" s="35"/>
      <c r="V1024" s="33">
        <f>IFERROR(VLOOKUP(T1024,Materiaal!$A$2:$C$26556,3,FALSE)*U1024,0)</f>
        <v>0</v>
      </c>
      <c r="W1024" s="293"/>
      <c r="X1024" s="294"/>
      <c r="Y1024" s="33"/>
      <c r="Z1024" s="293"/>
      <c r="AA1024" s="294"/>
      <c r="AB1024" s="33"/>
    </row>
    <row r="1025" spans="1:28" ht="14.45" outlineLevel="1">
      <c r="A1025" s="29" t="s">
        <v>6676</v>
      </c>
      <c r="B1025" s="29" t="s">
        <v>6677</v>
      </c>
      <c r="C1025" s="256">
        <f t="shared" si="10"/>
        <v>31.751985360000003</v>
      </c>
      <c r="D1025" s="32">
        <v>3</v>
      </c>
      <c r="E1025" s="34" t="s">
        <v>6589</v>
      </c>
      <c r="F1025" s="35">
        <v>1</v>
      </c>
      <c r="G1025" s="33">
        <f>IFERROR(VLOOKUP(E1025,Materiaal!$A$2:$C$25052,3,FALSE)*F1025,0)</f>
        <v>31.166400000000003</v>
      </c>
      <c r="H1025" s="34" t="s">
        <v>6547</v>
      </c>
      <c r="I1025" s="35">
        <v>1.3332999999999999</v>
      </c>
      <c r="J1025" s="33">
        <f>IFERROR(VLOOKUP(H1025,Materiaal!$A$2:$C$25052,3,FALSE)*I1025,0)</f>
        <v>0.58558535999999994</v>
      </c>
      <c r="K1025" s="34"/>
      <c r="L1025" s="35"/>
      <c r="M1025" s="33">
        <f>IFERROR(VLOOKUP(K1025,Materiaal!$A$2:$C$25052,3,FALSE)*L1025,0)</f>
        <v>0</v>
      </c>
      <c r="N1025" s="34"/>
      <c r="O1025" s="35"/>
      <c r="P1025" s="33">
        <f>IFERROR(VLOOKUP(N1025,Materiaal!$A$2:$C$25052,3,FALSE)*O1025,0)</f>
        <v>0</v>
      </c>
      <c r="Q1025" s="34"/>
      <c r="R1025" s="35"/>
      <c r="S1025" s="33">
        <f>IFERROR(VLOOKUP(Q1025,Materiaal!$A$2:$C$25052,3,FALSE)*R1025,0)</f>
        <v>0</v>
      </c>
      <c r="T1025" s="34"/>
      <c r="U1025" s="35"/>
      <c r="V1025" s="33">
        <f>IFERROR(VLOOKUP(T1025,Materiaal!$A$2:$C$26556,3,FALSE)*U1025,0)</f>
        <v>0</v>
      </c>
      <c r="W1025" s="293"/>
      <c r="X1025" s="294"/>
      <c r="Y1025" s="33"/>
      <c r="Z1025" s="293"/>
      <c r="AA1025" s="294"/>
      <c r="AB1025" s="33"/>
    </row>
    <row r="1026" spans="1:28" ht="14.45">
      <c r="A1026" s="29"/>
      <c r="B1026" s="29"/>
      <c r="C1026" s="256">
        <f t="shared" si="10"/>
        <v>0</v>
      </c>
      <c r="D1026" s="32"/>
      <c r="E1026" s="34"/>
      <c r="F1026" s="35"/>
      <c r="G1026" s="33">
        <f>IFERROR(VLOOKUP(E1026,Materiaal!$A$2:$C$25052,3,FALSE)*F1026,0)</f>
        <v>0</v>
      </c>
      <c r="H1026" s="34"/>
      <c r="I1026" s="35"/>
      <c r="J1026" s="33">
        <f>IFERROR(VLOOKUP(H1026,Materiaal!$A$2:$C$25052,3,FALSE)*I1026,0)</f>
        <v>0</v>
      </c>
      <c r="K1026" s="34"/>
      <c r="L1026" s="35"/>
      <c r="M1026" s="33">
        <f>IFERROR(VLOOKUP(K1026,Materiaal!$A$2:$C$25052,3,FALSE)*L1026,0)</f>
        <v>0</v>
      </c>
      <c r="N1026" s="34"/>
      <c r="O1026" s="35"/>
      <c r="P1026" s="33">
        <f>IFERROR(VLOOKUP(N1026,Materiaal!$A$2:$C$25052,3,FALSE)*O1026,0)</f>
        <v>0</v>
      </c>
      <c r="Q1026" s="34"/>
      <c r="R1026" s="35"/>
      <c r="S1026" s="33">
        <f>IFERROR(VLOOKUP(Q1026,Materiaal!$A$2:$C$25052,3,FALSE)*R1026,0)</f>
        <v>0</v>
      </c>
      <c r="T1026" s="34"/>
      <c r="U1026" s="35"/>
      <c r="V1026" s="33">
        <f>IFERROR(VLOOKUP(T1026,Materiaal!$A$2:$C$26556,3,FALSE)*U1026,0)</f>
        <v>0</v>
      </c>
      <c r="W1026" s="293"/>
      <c r="X1026" s="294"/>
      <c r="Y1026" s="33"/>
      <c r="Z1026" s="293"/>
      <c r="AA1026" s="294"/>
      <c r="AB1026" s="33"/>
    </row>
    <row r="1027" spans="1:28" ht="14.45">
      <c r="A1027" s="29"/>
      <c r="B1027" s="30" t="s">
        <v>6678</v>
      </c>
      <c r="C1027" s="256">
        <f t="shared" si="10"/>
        <v>0</v>
      </c>
      <c r="D1027" s="32"/>
      <c r="E1027" s="34"/>
      <c r="F1027" s="35"/>
      <c r="G1027" s="33">
        <f>IFERROR(VLOOKUP(E1027,Materiaal!$A$2:$C$25052,3,FALSE)*F1027,0)</f>
        <v>0</v>
      </c>
      <c r="H1027" s="34"/>
      <c r="I1027" s="35"/>
      <c r="J1027" s="33">
        <f>IFERROR(VLOOKUP(H1027,Materiaal!$A$2:$C$25052,3,FALSE)*I1027,0)</f>
        <v>0</v>
      </c>
      <c r="K1027" s="34"/>
      <c r="L1027" s="35"/>
      <c r="M1027" s="33">
        <f>IFERROR(VLOOKUP(K1027,Materiaal!$A$2:$C$25052,3,FALSE)*L1027,0)</f>
        <v>0</v>
      </c>
      <c r="N1027" s="34"/>
      <c r="O1027" s="35"/>
      <c r="P1027" s="33">
        <f>IFERROR(VLOOKUP(N1027,Materiaal!$A$2:$C$25052,3,FALSE)*O1027,0)</f>
        <v>0</v>
      </c>
      <c r="Q1027" s="34"/>
      <c r="R1027" s="35"/>
      <c r="S1027" s="33">
        <f>IFERROR(VLOOKUP(Q1027,Materiaal!$A$2:$C$25052,3,FALSE)*R1027,0)</f>
        <v>0</v>
      </c>
      <c r="T1027" s="34"/>
      <c r="U1027" s="35"/>
      <c r="V1027" s="33">
        <f>IFERROR(VLOOKUP(T1027,Materiaal!$A$2:$C$26556,3,FALSE)*U1027,0)</f>
        <v>0</v>
      </c>
      <c r="W1027" s="293"/>
      <c r="X1027" s="294"/>
      <c r="Y1027" s="33"/>
      <c r="Z1027" s="293"/>
      <c r="AA1027" s="294"/>
      <c r="AB1027" s="33"/>
    </row>
    <row r="1028" spans="1:28" ht="14.45" hidden="1" outlineLevel="1">
      <c r="A1028" s="29"/>
      <c r="B1028" s="29"/>
      <c r="C1028" s="256">
        <f t="shared" si="10"/>
        <v>0</v>
      </c>
      <c r="D1028" s="32"/>
      <c r="E1028" s="34"/>
      <c r="F1028" s="35"/>
      <c r="G1028" s="33">
        <f>IFERROR(VLOOKUP(E1028,Materiaal!$A$2:$C$25052,3,FALSE)*F1028,0)</f>
        <v>0</v>
      </c>
      <c r="H1028" s="34"/>
      <c r="I1028" s="35"/>
      <c r="J1028" s="33">
        <f>IFERROR(VLOOKUP(H1028,Materiaal!$A$2:$C$25052,3,FALSE)*I1028,0)</f>
        <v>0</v>
      </c>
      <c r="K1028" s="34"/>
      <c r="L1028" s="35"/>
      <c r="M1028" s="33">
        <f>IFERROR(VLOOKUP(K1028,Materiaal!$A$2:$C$25052,3,FALSE)*L1028,0)</f>
        <v>0</v>
      </c>
      <c r="N1028" s="34"/>
      <c r="O1028" s="35"/>
      <c r="P1028" s="33">
        <f>IFERROR(VLOOKUP(N1028,Materiaal!$A$2:$C$25052,3,FALSE)*O1028,0)</f>
        <v>0</v>
      </c>
      <c r="Q1028" s="34"/>
      <c r="R1028" s="35"/>
      <c r="S1028" s="33">
        <f>IFERROR(VLOOKUP(Q1028,Materiaal!$A$2:$C$25052,3,FALSE)*R1028,0)</f>
        <v>0</v>
      </c>
      <c r="T1028" s="34"/>
      <c r="U1028" s="35"/>
      <c r="V1028" s="33">
        <f>IFERROR(VLOOKUP(T1028,Materiaal!$A$2:$C$26556,3,FALSE)*U1028,0)</f>
        <v>0</v>
      </c>
      <c r="W1028" s="293"/>
      <c r="X1028" s="294"/>
      <c r="Y1028" s="33"/>
      <c r="Z1028" s="293"/>
      <c r="AA1028" s="294"/>
      <c r="AB1028" s="33"/>
    </row>
    <row r="1029" spans="1:28" ht="14.45" hidden="1" outlineLevel="1">
      <c r="A1029" s="29" t="s">
        <v>6679</v>
      </c>
      <c r="B1029" s="29" t="s">
        <v>6680</v>
      </c>
      <c r="C1029" s="256">
        <f t="shared" si="10"/>
        <v>3.5705856000000007</v>
      </c>
      <c r="D1029" s="32">
        <v>20</v>
      </c>
      <c r="E1029" s="34" t="s">
        <v>6681</v>
      </c>
      <c r="F1029" s="35">
        <v>1.1000000000000001</v>
      </c>
      <c r="G1029" s="33">
        <f>IFERROR(VLOOKUP(E1029,Materiaal!$A$2:$C$25052,3,FALSE)*F1029,0)</f>
        <v>2.9832000000000005</v>
      </c>
      <c r="H1029" s="34" t="s">
        <v>6682</v>
      </c>
      <c r="I1029" s="35">
        <v>0.66700000000000004</v>
      </c>
      <c r="J1029" s="33">
        <f>IFERROR(VLOOKUP(H1029,Materiaal!$A$2:$C$25052,3,FALSE)*I1029,0)</f>
        <v>0.37138559999999998</v>
      </c>
      <c r="K1029" s="34" t="s">
        <v>6683</v>
      </c>
      <c r="L1029" s="35">
        <v>1</v>
      </c>
      <c r="M1029" s="33">
        <f>IFERROR(VLOOKUP(K1029,Materiaal!$A$2:$C$25052,3,FALSE)*L1029,0)</f>
        <v>0.216</v>
      </c>
      <c r="N1029" s="34"/>
      <c r="O1029" s="35"/>
      <c r="P1029" s="33">
        <f>IFERROR(VLOOKUP(N1029,Materiaal!$A$2:$C$25052,3,FALSE)*O1029,0)</f>
        <v>0</v>
      </c>
      <c r="Q1029" s="34"/>
      <c r="R1029" s="35"/>
      <c r="S1029" s="33">
        <f>IFERROR(VLOOKUP(Q1029,Materiaal!$A$2:$C$25052,3,FALSE)*R1029,0)</f>
        <v>0</v>
      </c>
      <c r="T1029" s="34"/>
      <c r="U1029" s="35"/>
      <c r="V1029" s="33">
        <f>IFERROR(VLOOKUP(T1029,Materiaal!$A$2:$C$26556,3,FALSE)*U1029,0)</f>
        <v>0</v>
      </c>
      <c r="W1029" s="293"/>
      <c r="X1029" s="294"/>
      <c r="Y1029" s="33"/>
      <c r="Z1029" s="293"/>
      <c r="AA1029" s="294"/>
      <c r="AB1029" s="33"/>
    </row>
    <row r="1030" spans="1:28" ht="14.45" hidden="1" outlineLevel="1">
      <c r="A1030" s="29" t="s">
        <v>6684</v>
      </c>
      <c r="B1030" s="29" t="s">
        <v>6685</v>
      </c>
      <c r="C1030" s="256">
        <f t="shared" si="10"/>
        <v>5.3106576000000008</v>
      </c>
      <c r="D1030" s="32">
        <v>20</v>
      </c>
      <c r="E1030" s="34" t="s">
        <v>6686</v>
      </c>
      <c r="F1030" s="35">
        <v>1.1000000000000001</v>
      </c>
      <c r="G1030" s="33">
        <f>IFERROR(VLOOKUP(E1030,Materiaal!$A$2:$C$25052,3,FALSE)*F1030,0)</f>
        <v>3.1944000000000004</v>
      </c>
      <c r="H1030" s="34" t="s">
        <v>6682</v>
      </c>
      <c r="I1030" s="35">
        <v>0.66700000000000004</v>
      </c>
      <c r="J1030" s="33">
        <f>IFERROR(VLOOKUP(H1030,Materiaal!$A$2:$C$25052,3,FALSE)*I1030,0)</f>
        <v>0.37138559999999998</v>
      </c>
      <c r="K1030" s="34" t="s">
        <v>6687</v>
      </c>
      <c r="L1030" s="35">
        <v>0.66700000000000004</v>
      </c>
      <c r="M1030" s="33">
        <f>IFERROR(VLOOKUP(K1030,Materiaal!$A$2:$C$25052,3,FALSE)*L1030,0)</f>
        <v>1.7448720000000002</v>
      </c>
      <c r="N1030" s="34"/>
      <c r="O1030" s="35"/>
      <c r="P1030" s="33">
        <f>IFERROR(VLOOKUP(N1030,Materiaal!$A$2:$C$25052,3,FALSE)*O1030,0)</f>
        <v>0</v>
      </c>
      <c r="Q1030" s="34"/>
      <c r="R1030" s="35"/>
      <c r="S1030" s="33">
        <f>IFERROR(VLOOKUP(Q1030,Materiaal!$A$2:$C$25052,3,FALSE)*R1030,0)</f>
        <v>0</v>
      </c>
      <c r="T1030" s="34"/>
      <c r="U1030" s="35"/>
      <c r="V1030" s="33">
        <f>IFERROR(VLOOKUP(T1030,Materiaal!$A$2:$C$26556,3,FALSE)*U1030,0)</f>
        <v>0</v>
      </c>
      <c r="W1030" s="293"/>
      <c r="X1030" s="294"/>
      <c r="Y1030" s="33"/>
      <c r="Z1030" s="293"/>
      <c r="AA1030" s="294"/>
      <c r="AB1030" s="33"/>
    </row>
    <row r="1031" spans="1:28" ht="14.45" hidden="1" outlineLevel="1">
      <c r="A1031" s="29" t="s">
        <v>6688</v>
      </c>
      <c r="B1031" s="29" t="s">
        <v>6689</v>
      </c>
      <c r="C1031" s="256">
        <f t="shared" si="10"/>
        <v>5.4954576000000008</v>
      </c>
      <c r="D1031" s="32">
        <v>20</v>
      </c>
      <c r="E1031" s="34" t="s">
        <v>6690</v>
      </c>
      <c r="F1031" s="35">
        <v>1.1000000000000001</v>
      </c>
      <c r="G1031" s="33">
        <f>IFERROR(VLOOKUP(E1031,Materiaal!$A$2:$C$25052,3,FALSE)*F1031,0)</f>
        <v>3.3792000000000004</v>
      </c>
      <c r="H1031" s="34" t="s">
        <v>6682</v>
      </c>
      <c r="I1031" s="35">
        <v>0.66700000000000004</v>
      </c>
      <c r="J1031" s="33">
        <f>IFERROR(VLOOKUP(H1031,Materiaal!$A$2:$C$25052,3,FALSE)*I1031,0)</f>
        <v>0.37138559999999998</v>
      </c>
      <c r="K1031" s="34" t="s">
        <v>6687</v>
      </c>
      <c r="L1031" s="35">
        <v>0.66700000000000004</v>
      </c>
      <c r="M1031" s="33">
        <f>IFERROR(VLOOKUP(K1031,Materiaal!$A$2:$C$25052,3,FALSE)*L1031,0)</f>
        <v>1.7448720000000002</v>
      </c>
      <c r="N1031" s="34"/>
      <c r="O1031" s="35"/>
      <c r="P1031" s="33">
        <f>IFERROR(VLOOKUP(N1031,Materiaal!$A$2:$C$25052,3,FALSE)*O1031,0)</f>
        <v>0</v>
      </c>
      <c r="Q1031" s="34"/>
      <c r="R1031" s="35"/>
      <c r="S1031" s="33">
        <f>IFERROR(VLOOKUP(Q1031,Materiaal!$A$2:$C$25052,3,FALSE)*R1031,0)</f>
        <v>0</v>
      </c>
      <c r="T1031" s="34"/>
      <c r="U1031" s="35"/>
      <c r="V1031" s="33">
        <f>IFERROR(VLOOKUP(T1031,Materiaal!$A$2:$C$26556,3,FALSE)*U1031,0)</f>
        <v>0</v>
      </c>
      <c r="W1031" s="293"/>
      <c r="X1031" s="294"/>
      <c r="Y1031" s="33"/>
      <c r="Z1031" s="293"/>
      <c r="AA1031" s="294"/>
      <c r="AB1031" s="33"/>
    </row>
    <row r="1032" spans="1:28" ht="14.45" hidden="1" outlineLevel="1">
      <c r="A1032" s="29" t="s">
        <v>3727</v>
      </c>
      <c r="B1032" s="29" t="s">
        <v>6691</v>
      </c>
      <c r="C1032" s="256">
        <f t="shared" si="10"/>
        <v>7.4083872</v>
      </c>
      <c r="D1032" s="32">
        <v>20</v>
      </c>
      <c r="E1032" s="34" t="s">
        <v>6692</v>
      </c>
      <c r="F1032" s="35">
        <v>1.1000000000000001</v>
      </c>
      <c r="G1032" s="33">
        <f>IFERROR(VLOOKUP(E1032,Materiaal!$A$2:$C$25052,3,FALSE)*F1032,0)</f>
        <v>5.1928800000000006</v>
      </c>
      <c r="H1032" s="34" t="s">
        <v>6682</v>
      </c>
      <c r="I1032" s="35">
        <v>0.66700000000000004</v>
      </c>
      <c r="J1032" s="33">
        <f>IFERROR(VLOOKUP(H1032,Materiaal!$A$2:$C$25052,3,FALSE)*I1032,0)</f>
        <v>0.37138559999999998</v>
      </c>
      <c r="K1032" s="34" t="s">
        <v>6693</v>
      </c>
      <c r="L1032" s="35">
        <v>0.66700000000000004</v>
      </c>
      <c r="M1032" s="33">
        <f>IFERROR(VLOOKUP(K1032,Materiaal!$A$2:$C$25052,3,FALSE)*L1032,0)</f>
        <v>1.8441215999999998</v>
      </c>
      <c r="N1032" s="34"/>
      <c r="O1032" s="35"/>
      <c r="P1032" s="33">
        <f>IFERROR(VLOOKUP(N1032,Materiaal!$A$2:$C$25052,3,FALSE)*O1032,0)</f>
        <v>0</v>
      </c>
      <c r="Q1032" s="34"/>
      <c r="R1032" s="35"/>
      <c r="S1032" s="33">
        <f>IFERROR(VLOOKUP(Q1032,Materiaal!$A$2:$C$25052,3,FALSE)*R1032,0)</f>
        <v>0</v>
      </c>
      <c r="T1032" s="34"/>
      <c r="U1032" s="35"/>
      <c r="V1032" s="33">
        <f>IFERROR(VLOOKUP(T1032,Materiaal!$A$2:$C$26556,3,FALSE)*U1032,0)</f>
        <v>0</v>
      </c>
      <c r="W1032" s="293"/>
      <c r="X1032" s="294"/>
      <c r="Y1032" s="33"/>
      <c r="Z1032" s="293"/>
      <c r="AA1032" s="294"/>
      <c r="AB1032" s="33"/>
    </row>
    <row r="1033" spans="1:28" ht="14.45" hidden="1" outlineLevel="1">
      <c r="A1033" s="29" t="s">
        <v>6694</v>
      </c>
      <c r="B1033" s="29" t="s">
        <v>6695</v>
      </c>
      <c r="C1033" s="256">
        <f t="shared" si="10"/>
        <v>9.1646543999999999</v>
      </c>
      <c r="D1033" s="535">
        <v>25</v>
      </c>
      <c r="E1033" s="34" t="s">
        <v>6696</v>
      </c>
      <c r="F1033" s="35">
        <v>1.1000000000000001</v>
      </c>
      <c r="G1033" s="33">
        <f>IFERROR(VLOOKUP(E1033,Materiaal!$A$2:$C$25052,3,FALSE)*F1033,0)</f>
        <v>6.7346400000000006</v>
      </c>
      <c r="H1033" s="34" t="s">
        <v>6682</v>
      </c>
      <c r="I1033" s="35">
        <v>0.66700000000000004</v>
      </c>
      <c r="J1033" s="33">
        <f>IFERROR(VLOOKUP(H1033,Materiaal!$A$2:$C$25052,3,FALSE)*I1033,0)</f>
        <v>0.37138559999999998</v>
      </c>
      <c r="K1033" s="34" t="s">
        <v>6697</v>
      </c>
      <c r="L1033" s="35">
        <v>0.66700000000000004</v>
      </c>
      <c r="M1033" s="33">
        <f>IFERROR(VLOOKUP(K1033,Materiaal!$A$2:$C$25052,3,FALSE)*L1033,0)</f>
        <v>2.0586288000000001</v>
      </c>
      <c r="N1033" s="34"/>
      <c r="O1033" s="35"/>
      <c r="P1033" s="33">
        <f>IFERROR(VLOOKUP(N1033,Materiaal!$A$2:$C$25052,3,FALSE)*O1033,0)</f>
        <v>0</v>
      </c>
      <c r="Q1033" s="34"/>
      <c r="R1033" s="35"/>
      <c r="S1033" s="33">
        <f>IFERROR(VLOOKUP(Q1033,Materiaal!$A$2:$C$25052,3,FALSE)*R1033,0)</f>
        <v>0</v>
      </c>
      <c r="T1033" s="34"/>
      <c r="U1033" s="35"/>
      <c r="V1033" s="33">
        <f>IFERROR(VLOOKUP(T1033,Materiaal!$A$2:$C$26556,3,FALSE)*U1033,0)</f>
        <v>0</v>
      </c>
      <c r="W1033" s="293"/>
      <c r="X1033" s="294"/>
      <c r="Y1033" s="33"/>
      <c r="Z1033" s="293"/>
      <c r="AA1033" s="294"/>
      <c r="AB1033" s="33"/>
    </row>
    <row r="1034" spans="1:28" ht="14.45" hidden="1" outlineLevel="1">
      <c r="A1034" s="29" t="s">
        <v>6698</v>
      </c>
      <c r="B1034" s="29" t="s">
        <v>6699</v>
      </c>
      <c r="C1034" s="256">
        <f t="shared" si="10"/>
        <v>11.5232352</v>
      </c>
      <c r="D1034" s="535">
        <v>25</v>
      </c>
      <c r="E1034" s="34" t="s">
        <v>6700</v>
      </c>
      <c r="F1034" s="35">
        <v>1.1000000000000001</v>
      </c>
      <c r="G1034" s="33">
        <f>IFERROR(VLOOKUP(E1034,Materiaal!$A$2:$C$25052,3,FALSE)*F1034,0)</f>
        <v>8.8915199999999999</v>
      </c>
      <c r="H1034" s="34" t="s">
        <v>6682</v>
      </c>
      <c r="I1034" s="35">
        <v>0.66700000000000004</v>
      </c>
      <c r="J1034" s="33">
        <f>IFERROR(VLOOKUP(H1034,Materiaal!$A$2:$C$25052,3,FALSE)*I1034,0)</f>
        <v>0.37138559999999998</v>
      </c>
      <c r="K1034" s="34" t="s">
        <v>6701</v>
      </c>
      <c r="L1034" s="35">
        <v>0.66700000000000004</v>
      </c>
      <c r="M1034" s="33">
        <f>IFERROR(VLOOKUP(K1034,Materiaal!$A$2:$C$25052,3,FALSE)*L1034,0)</f>
        <v>2.2603295999999999</v>
      </c>
      <c r="N1034" s="34"/>
      <c r="O1034" s="35"/>
      <c r="P1034" s="33">
        <f>IFERROR(VLOOKUP(N1034,Materiaal!$A$2:$C$25052,3,FALSE)*O1034,0)</f>
        <v>0</v>
      </c>
      <c r="Q1034" s="34"/>
      <c r="R1034" s="35"/>
      <c r="S1034" s="33">
        <f>IFERROR(VLOOKUP(Q1034,Materiaal!$A$2:$C$25052,3,FALSE)*R1034,0)</f>
        <v>0</v>
      </c>
      <c r="T1034" s="34"/>
      <c r="U1034" s="35"/>
      <c r="V1034" s="33">
        <f>IFERROR(VLOOKUP(T1034,Materiaal!$A$2:$C$26556,3,FALSE)*U1034,0)</f>
        <v>0</v>
      </c>
      <c r="W1034" s="293"/>
      <c r="X1034" s="294"/>
      <c r="Y1034" s="33"/>
      <c r="Z1034" s="293"/>
      <c r="AA1034" s="294"/>
      <c r="AB1034" s="33"/>
    </row>
    <row r="1035" spans="1:28" ht="14.45" hidden="1" outlineLevel="1">
      <c r="A1035" s="29" t="s">
        <v>6702</v>
      </c>
      <c r="B1035" s="29" t="s">
        <v>6703</v>
      </c>
      <c r="C1035" s="256">
        <f t="shared" si="10"/>
        <v>15.164534399999997</v>
      </c>
      <c r="D1035" s="535">
        <v>30</v>
      </c>
      <c r="E1035" s="34" t="s">
        <v>6704</v>
      </c>
      <c r="F1035" s="35">
        <v>1.1000000000000001</v>
      </c>
      <c r="G1035" s="33">
        <f>IFERROR(VLOOKUP(E1035,Materiaal!$A$2:$C$25052,3,FALSE)*F1035,0)</f>
        <v>11.053679999999998</v>
      </c>
      <c r="H1035" s="34" t="s">
        <v>6682</v>
      </c>
      <c r="I1035" s="35">
        <v>0.66700000000000004</v>
      </c>
      <c r="J1035" s="33">
        <f>IFERROR(VLOOKUP(H1035,Materiaal!$A$2:$C$25052,3,FALSE)*I1035,0)</f>
        <v>0.37138559999999998</v>
      </c>
      <c r="K1035" s="34" t="s">
        <v>6705</v>
      </c>
      <c r="L1035" s="35">
        <v>0.66700000000000004</v>
      </c>
      <c r="M1035" s="33">
        <f>IFERROR(VLOOKUP(K1035,Materiaal!$A$2:$C$25052,3,FALSE)*L1035,0)</f>
        <v>2.4908448000000001</v>
      </c>
      <c r="N1035" s="34" t="s">
        <v>6706</v>
      </c>
      <c r="O1035" s="35">
        <v>0.66700000000000004</v>
      </c>
      <c r="P1035" s="33">
        <f>IFERROR(VLOOKUP(N1035,Materiaal!$A$2:$C$25052,3,FALSE)*O1035,0)</f>
        <v>1.0565279999999999</v>
      </c>
      <c r="Q1035" s="34" t="s">
        <v>6707</v>
      </c>
      <c r="R1035" s="35">
        <v>1.3340000000000001</v>
      </c>
      <c r="S1035" s="33">
        <f>IFERROR(VLOOKUP(Q1035,Materiaal!$A$2:$C$25052,3,FALSE)*R1035,0)</f>
        <v>9.6047999999999994E-2</v>
      </c>
      <c r="T1035" s="34" t="s">
        <v>6708</v>
      </c>
      <c r="U1035" s="35">
        <v>1.3340000000000001</v>
      </c>
      <c r="V1035" s="33">
        <f>IFERROR(VLOOKUP(T1035,Materiaal!$A$2:$C$26556,3,FALSE)*U1035,0)</f>
        <v>9.6047999999999994E-2</v>
      </c>
      <c r="W1035" s="293"/>
      <c r="X1035" s="294"/>
      <c r="Y1035" s="33"/>
      <c r="Z1035" s="293"/>
      <c r="AA1035" s="294"/>
      <c r="AB1035" s="33"/>
    </row>
    <row r="1036" spans="1:28" ht="14.45" hidden="1" outlineLevel="1">
      <c r="A1036" s="29" t="s">
        <v>6709</v>
      </c>
      <c r="B1036" s="29" t="s">
        <v>6710</v>
      </c>
      <c r="C1036" s="256">
        <f t="shared" ref="C1036:C1101" si="11">SUM(G1036,J1036,M1036,P1036,S1036,V1036,Y1036,AB1036)</f>
        <v>15.652898400000002</v>
      </c>
      <c r="D1036" s="535">
        <v>30</v>
      </c>
      <c r="E1036" s="34" t="s">
        <v>6711</v>
      </c>
      <c r="F1036" s="35">
        <v>1.1000000000000001</v>
      </c>
      <c r="G1036" s="33">
        <f>IFERROR(VLOOKUP(E1036,Materiaal!$A$2:$C$25052,3,FALSE)*F1036,0)</f>
        <v>11.293920000000002</v>
      </c>
      <c r="H1036" s="34" t="s">
        <v>6682</v>
      </c>
      <c r="I1036" s="35">
        <v>0.66700000000000004</v>
      </c>
      <c r="J1036" s="33">
        <f>IFERROR(VLOOKUP(H1036,Materiaal!$A$2:$C$25052,3,FALSE)*I1036,0)</f>
        <v>0.37138559999999998</v>
      </c>
      <c r="K1036" s="34" t="s">
        <v>6712</v>
      </c>
      <c r="L1036" s="35">
        <v>0.66700000000000004</v>
      </c>
      <c r="M1036" s="33">
        <f>IFERROR(VLOOKUP(K1036,Materiaal!$A$2:$C$25052,3,FALSE)*L1036,0)</f>
        <v>2.7389687999999999</v>
      </c>
      <c r="N1036" s="34" t="s">
        <v>6706</v>
      </c>
      <c r="O1036" s="35">
        <v>0.66700000000000004</v>
      </c>
      <c r="P1036" s="33">
        <f>IFERROR(VLOOKUP(N1036,Materiaal!$A$2:$C$25052,3,FALSE)*O1036,0)</f>
        <v>1.0565279999999999</v>
      </c>
      <c r="Q1036" s="34" t="s">
        <v>6707</v>
      </c>
      <c r="R1036" s="35">
        <v>1.3340000000000001</v>
      </c>
      <c r="S1036" s="33">
        <f>IFERROR(VLOOKUP(Q1036,Materiaal!$A$2:$C$25052,3,FALSE)*R1036,0)</f>
        <v>9.6047999999999994E-2</v>
      </c>
      <c r="T1036" s="34" t="s">
        <v>6708</v>
      </c>
      <c r="U1036" s="35">
        <v>1.3340000000000001</v>
      </c>
      <c r="V1036" s="33">
        <f>IFERROR(VLOOKUP(T1036,Materiaal!$A$2:$C$26556,3,FALSE)*U1036,0)</f>
        <v>9.6047999999999994E-2</v>
      </c>
      <c r="W1036" s="293"/>
      <c r="X1036" s="294"/>
      <c r="Y1036" s="33"/>
      <c r="Z1036" s="293"/>
      <c r="AA1036" s="294"/>
      <c r="AB1036" s="33"/>
    </row>
    <row r="1037" spans="1:28" ht="14.45" hidden="1" outlineLevel="1">
      <c r="A1037" s="29"/>
      <c r="B1037" s="29"/>
      <c r="C1037" s="256">
        <f t="shared" si="11"/>
        <v>0</v>
      </c>
      <c r="D1037" s="32"/>
      <c r="E1037" s="34"/>
      <c r="F1037" s="35"/>
      <c r="G1037" s="33">
        <f>IFERROR(VLOOKUP(E1037,Materiaal!$A$2:$C$25052,3,FALSE)*F1037,0)</f>
        <v>0</v>
      </c>
      <c r="H1037" s="34"/>
      <c r="I1037" s="35"/>
      <c r="J1037" s="33">
        <f>IFERROR(VLOOKUP(H1037,Materiaal!$A$2:$C$25052,3,FALSE)*I1037,0)</f>
        <v>0</v>
      </c>
      <c r="K1037" s="34"/>
      <c r="L1037" s="35"/>
      <c r="M1037" s="33">
        <f>IFERROR(VLOOKUP(K1037,Materiaal!$A$2:$C$25052,3,FALSE)*L1037,0)</f>
        <v>0</v>
      </c>
      <c r="N1037" s="34"/>
      <c r="O1037" s="35"/>
      <c r="P1037" s="33">
        <f>IFERROR(VLOOKUP(N1037,Materiaal!$A$2:$C$25052,3,FALSE)*O1037,0)</f>
        <v>0</v>
      </c>
      <c r="Q1037" s="34"/>
      <c r="R1037" s="35"/>
      <c r="S1037" s="33">
        <f>IFERROR(VLOOKUP(Q1037,Materiaal!$A$2:$C$25052,3,FALSE)*R1037,0)</f>
        <v>0</v>
      </c>
      <c r="T1037" s="34"/>
      <c r="U1037" s="35"/>
      <c r="V1037" s="33">
        <f>IFERROR(VLOOKUP(T1037,Materiaal!$A$2:$C$26556,3,FALSE)*U1037,0)</f>
        <v>0</v>
      </c>
      <c r="W1037" s="293"/>
      <c r="X1037" s="294"/>
      <c r="Y1037" s="33"/>
      <c r="Z1037" s="293"/>
      <c r="AA1037" s="294"/>
      <c r="AB1037" s="33"/>
    </row>
    <row r="1038" spans="1:28" ht="14.45" hidden="1" outlineLevel="1">
      <c r="A1038" s="29" t="s">
        <v>6713</v>
      </c>
      <c r="B1038" s="29" t="s">
        <v>6714</v>
      </c>
      <c r="C1038" s="256">
        <f t="shared" si="11"/>
        <v>3.3359999999999999</v>
      </c>
      <c r="D1038" s="32">
        <v>2</v>
      </c>
      <c r="E1038" s="34" t="s">
        <v>6542</v>
      </c>
      <c r="F1038" s="35">
        <v>1</v>
      </c>
      <c r="G1038" s="33">
        <f>IFERROR(VLOOKUP(E1038,Materiaal!$A$2:$C$25052,3,FALSE)*F1038,0)</f>
        <v>2.8752</v>
      </c>
      <c r="H1038" s="34" t="s">
        <v>6715</v>
      </c>
      <c r="I1038" s="35">
        <v>1</v>
      </c>
      <c r="J1038" s="33">
        <f>IFERROR(VLOOKUP(H1038,Materiaal!$A$2:$C$25052,3,FALSE)*I1038,0)</f>
        <v>0.46079999999999999</v>
      </c>
      <c r="K1038" s="34"/>
      <c r="L1038" s="35"/>
      <c r="M1038" s="33">
        <f>IFERROR(VLOOKUP(K1038,Materiaal!$A$2:$C$25052,3,FALSE)*L1038,0)</f>
        <v>0</v>
      </c>
      <c r="N1038" s="34"/>
      <c r="O1038" s="35"/>
      <c r="P1038" s="33">
        <f>IFERROR(VLOOKUP(N1038,Materiaal!$A$2:$C$25052,3,FALSE)*O1038,0)</f>
        <v>0</v>
      </c>
      <c r="Q1038" s="34"/>
      <c r="R1038" s="35"/>
      <c r="S1038" s="33">
        <f>IFERROR(VLOOKUP(Q1038,Materiaal!$A$2:$C$25052,3,FALSE)*R1038,0)</f>
        <v>0</v>
      </c>
      <c r="T1038" s="34"/>
      <c r="U1038" s="35"/>
      <c r="V1038" s="33">
        <f>IFERROR(VLOOKUP(T1038,Materiaal!$A$2:$C$26556,3,FALSE)*U1038,0)</f>
        <v>0</v>
      </c>
      <c r="W1038" s="293"/>
      <c r="X1038" s="294"/>
      <c r="Y1038" s="33"/>
      <c r="Z1038" s="293"/>
      <c r="AA1038" s="294"/>
      <c r="AB1038" s="33"/>
    </row>
    <row r="1039" spans="1:28" ht="14.45" hidden="1" outlineLevel="1">
      <c r="A1039" s="29" t="s">
        <v>6716</v>
      </c>
      <c r="B1039" s="29" t="s">
        <v>6717</v>
      </c>
      <c r="C1039" s="256">
        <f t="shared" si="11"/>
        <v>2.7374975999999998</v>
      </c>
      <c r="D1039" s="32">
        <v>2</v>
      </c>
      <c r="E1039" s="34" t="s">
        <v>6718</v>
      </c>
      <c r="F1039" s="35">
        <v>1</v>
      </c>
      <c r="G1039" s="33">
        <f>IFERROR(VLOOKUP(E1039,Materiaal!$A$2:$C$25052,3,FALSE)*F1039,0)</f>
        <v>2.3279999999999998</v>
      </c>
      <c r="H1039" s="34" t="s">
        <v>6719</v>
      </c>
      <c r="I1039" s="35">
        <v>1.333</v>
      </c>
      <c r="J1039" s="33">
        <f>IFERROR(VLOOKUP(H1039,Materiaal!$A$2:$C$25052,3,FALSE)*I1039,0)</f>
        <v>0.40949759999999996</v>
      </c>
      <c r="K1039" s="34"/>
      <c r="L1039" s="35"/>
      <c r="M1039" s="33">
        <f>IFERROR(VLOOKUP(K1039,Materiaal!$A$2:$C$25052,3,FALSE)*L1039,0)</f>
        <v>0</v>
      </c>
      <c r="N1039" s="34"/>
      <c r="O1039" s="35"/>
      <c r="P1039" s="33">
        <f>IFERROR(VLOOKUP(N1039,Materiaal!$A$2:$C$25052,3,FALSE)*O1039,0)</f>
        <v>0</v>
      </c>
      <c r="Q1039" s="34"/>
      <c r="R1039" s="35"/>
      <c r="S1039" s="33">
        <f>IFERROR(VLOOKUP(Q1039,Materiaal!$A$2:$C$25052,3,FALSE)*R1039,0)</f>
        <v>0</v>
      </c>
      <c r="T1039" s="34"/>
      <c r="U1039" s="35"/>
      <c r="V1039" s="33">
        <f>IFERROR(VLOOKUP(T1039,Materiaal!$A$2:$C$26556,3,FALSE)*U1039,0)</f>
        <v>0</v>
      </c>
      <c r="W1039" s="293"/>
      <c r="X1039" s="294"/>
      <c r="Y1039" s="33"/>
      <c r="Z1039" s="293"/>
      <c r="AA1039" s="294"/>
      <c r="AB1039" s="33"/>
    </row>
    <row r="1040" spans="1:28" ht="14.45" hidden="1" outlineLevel="1">
      <c r="A1040" s="29" t="s">
        <v>6720</v>
      </c>
      <c r="B1040" s="29" t="s">
        <v>6721</v>
      </c>
      <c r="C1040" s="256">
        <f t="shared" si="11"/>
        <v>4.0310975999999998</v>
      </c>
      <c r="D1040" s="32">
        <v>2</v>
      </c>
      <c r="E1040" s="34" t="s">
        <v>6550</v>
      </c>
      <c r="F1040" s="35">
        <v>1</v>
      </c>
      <c r="G1040" s="33">
        <f>IFERROR(VLOOKUP(E1040,Materiaal!$A$2:$C$25052,3,FALSE)*F1040,0)</f>
        <v>3.6215999999999999</v>
      </c>
      <c r="H1040" s="34" t="s">
        <v>6719</v>
      </c>
      <c r="I1040" s="35">
        <v>1.333</v>
      </c>
      <c r="J1040" s="33">
        <f>IFERROR(VLOOKUP(H1040,Materiaal!$A$2:$C$25052,3,FALSE)*I1040,0)</f>
        <v>0.40949759999999996</v>
      </c>
      <c r="K1040" s="34"/>
      <c r="L1040" s="35"/>
      <c r="M1040" s="33">
        <f>IFERROR(VLOOKUP(K1040,Materiaal!$A$2:$C$25052,3,FALSE)*L1040,0)</f>
        <v>0</v>
      </c>
      <c r="N1040" s="34"/>
      <c r="O1040" s="35"/>
      <c r="P1040" s="33">
        <f>IFERROR(VLOOKUP(N1040,Materiaal!$A$2:$C$25052,3,FALSE)*O1040,0)</f>
        <v>0</v>
      </c>
      <c r="Q1040" s="34"/>
      <c r="R1040" s="35"/>
      <c r="S1040" s="33">
        <f>IFERROR(VLOOKUP(Q1040,Materiaal!$A$2:$C$25052,3,FALSE)*R1040,0)</f>
        <v>0</v>
      </c>
      <c r="T1040" s="34"/>
      <c r="U1040" s="35"/>
      <c r="V1040" s="33">
        <f>IFERROR(VLOOKUP(T1040,Materiaal!$A$2:$C$26556,3,FALSE)*U1040,0)</f>
        <v>0</v>
      </c>
      <c r="W1040" s="293"/>
      <c r="X1040" s="294"/>
      <c r="Y1040" s="33"/>
      <c r="Z1040" s="293"/>
      <c r="AA1040" s="294"/>
      <c r="AB1040" s="33"/>
    </row>
    <row r="1041" spans="1:28" ht="14.45" hidden="1" outlineLevel="1">
      <c r="A1041" s="29" t="s">
        <v>6722</v>
      </c>
      <c r="B1041" s="29" t="s">
        <v>6723</v>
      </c>
      <c r="C1041" s="256">
        <f t="shared" si="11"/>
        <v>5.1566976000000002</v>
      </c>
      <c r="D1041" s="32">
        <v>2</v>
      </c>
      <c r="E1041" s="34" t="s">
        <v>6553</v>
      </c>
      <c r="F1041" s="35">
        <v>1</v>
      </c>
      <c r="G1041" s="33">
        <f>IFERROR(VLOOKUP(E1041,Materiaal!$A$2:$C$25052,3,FALSE)*F1041,0)</f>
        <v>4.7472000000000003</v>
      </c>
      <c r="H1041" s="34" t="s">
        <v>6719</v>
      </c>
      <c r="I1041" s="35">
        <v>1.333</v>
      </c>
      <c r="J1041" s="33">
        <f>IFERROR(VLOOKUP(H1041,Materiaal!$A$2:$C$25052,3,FALSE)*I1041,0)</f>
        <v>0.40949759999999996</v>
      </c>
      <c r="K1041" s="34"/>
      <c r="L1041" s="35"/>
      <c r="M1041" s="33">
        <f>IFERROR(VLOOKUP(K1041,Materiaal!$A$2:$C$25052,3,FALSE)*L1041,0)</f>
        <v>0</v>
      </c>
      <c r="N1041" s="34"/>
      <c r="O1041" s="35"/>
      <c r="P1041" s="33">
        <f>IFERROR(VLOOKUP(N1041,Materiaal!$A$2:$C$25052,3,FALSE)*O1041,0)</f>
        <v>0</v>
      </c>
      <c r="Q1041" s="34"/>
      <c r="R1041" s="35"/>
      <c r="S1041" s="33">
        <f>IFERROR(VLOOKUP(Q1041,Materiaal!$A$2:$C$25052,3,FALSE)*R1041,0)</f>
        <v>0</v>
      </c>
      <c r="T1041" s="34"/>
      <c r="U1041" s="35"/>
      <c r="V1041" s="33">
        <f>IFERROR(VLOOKUP(T1041,Materiaal!$A$2:$C$26556,3,FALSE)*U1041,0)</f>
        <v>0</v>
      </c>
      <c r="W1041" s="293"/>
      <c r="X1041" s="294"/>
      <c r="Y1041" s="33"/>
      <c r="Z1041" s="293"/>
      <c r="AA1041" s="294"/>
      <c r="AB1041" s="33"/>
    </row>
    <row r="1042" spans="1:28" ht="14.45" hidden="1" outlineLevel="1">
      <c r="A1042" s="29" t="s">
        <v>6724</v>
      </c>
      <c r="B1042" s="29" t="s">
        <v>6725</v>
      </c>
      <c r="C1042" s="256">
        <f t="shared" si="11"/>
        <v>6.1694975999999997</v>
      </c>
      <c r="D1042" s="32">
        <v>2</v>
      </c>
      <c r="E1042" s="34" t="s">
        <v>6556</v>
      </c>
      <c r="F1042" s="35">
        <v>1</v>
      </c>
      <c r="G1042" s="33">
        <f>IFERROR(VLOOKUP(E1042,Materiaal!$A$2:$C$25052,3,FALSE)*F1042,0)</f>
        <v>5.76</v>
      </c>
      <c r="H1042" s="34" t="s">
        <v>6719</v>
      </c>
      <c r="I1042" s="35">
        <v>1.333</v>
      </c>
      <c r="J1042" s="33">
        <f>IFERROR(VLOOKUP(H1042,Materiaal!$A$2:$C$25052,3,FALSE)*I1042,0)</f>
        <v>0.40949759999999996</v>
      </c>
      <c r="K1042" s="34"/>
      <c r="L1042" s="35"/>
      <c r="M1042" s="33">
        <f>IFERROR(VLOOKUP(K1042,Materiaal!$A$2:$C$25052,3,FALSE)*L1042,0)</f>
        <v>0</v>
      </c>
      <c r="N1042" s="34"/>
      <c r="O1042" s="35"/>
      <c r="P1042" s="33">
        <f>IFERROR(VLOOKUP(N1042,Materiaal!$A$2:$C$25052,3,FALSE)*O1042,0)</f>
        <v>0</v>
      </c>
      <c r="Q1042" s="34"/>
      <c r="R1042" s="35"/>
      <c r="S1042" s="33">
        <f>IFERROR(VLOOKUP(Q1042,Materiaal!$A$2:$C$25052,3,FALSE)*R1042,0)</f>
        <v>0</v>
      </c>
      <c r="T1042" s="34"/>
      <c r="U1042" s="35"/>
      <c r="V1042" s="33">
        <f>IFERROR(VLOOKUP(T1042,Materiaal!$A$2:$C$26556,3,FALSE)*U1042,0)</f>
        <v>0</v>
      </c>
      <c r="W1042" s="293"/>
      <c r="X1042" s="294"/>
      <c r="Y1042" s="33"/>
      <c r="Z1042" s="293"/>
      <c r="AA1042" s="294"/>
      <c r="AB1042" s="33"/>
    </row>
    <row r="1043" spans="1:28" ht="14.45" hidden="1" outlineLevel="1">
      <c r="A1043" s="29" t="s">
        <v>6726</v>
      </c>
      <c r="B1043" s="29" t="s">
        <v>6727</v>
      </c>
      <c r="C1043" s="256">
        <f t="shared" si="11"/>
        <v>8.1326976000000002</v>
      </c>
      <c r="D1043" s="32">
        <v>2</v>
      </c>
      <c r="E1043" s="34" t="s">
        <v>6562</v>
      </c>
      <c r="F1043" s="35">
        <v>1</v>
      </c>
      <c r="G1043" s="33">
        <f>IFERROR(VLOOKUP(E1043,Materiaal!$A$2:$C$25052,3,FALSE)*F1043,0)</f>
        <v>7.7231999999999994</v>
      </c>
      <c r="H1043" s="34" t="s">
        <v>6719</v>
      </c>
      <c r="I1043" s="35">
        <v>1.333</v>
      </c>
      <c r="J1043" s="33">
        <f>IFERROR(VLOOKUP(H1043,Materiaal!$A$2:$C$25052,3,FALSE)*I1043,0)</f>
        <v>0.40949759999999996</v>
      </c>
      <c r="K1043" s="34"/>
      <c r="L1043" s="35"/>
      <c r="M1043" s="33">
        <f>IFERROR(VLOOKUP(K1043,Materiaal!$A$2:$C$25052,3,FALSE)*L1043,0)</f>
        <v>0</v>
      </c>
      <c r="N1043" s="34"/>
      <c r="O1043" s="35"/>
      <c r="P1043" s="33">
        <f>IFERROR(VLOOKUP(N1043,Materiaal!$A$2:$C$25052,3,FALSE)*O1043,0)</f>
        <v>0</v>
      </c>
      <c r="Q1043" s="34"/>
      <c r="R1043" s="35"/>
      <c r="S1043" s="33">
        <f>IFERROR(VLOOKUP(Q1043,Materiaal!$A$2:$C$25052,3,FALSE)*R1043,0)</f>
        <v>0</v>
      </c>
      <c r="T1043" s="34"/>
      <c r="U1043" s="35"/>
      <c r="V1043" s="33">
        <f>IFERROR(VLOOKUP(T1043,Materiaal!$A$2:$C$26556,3,FALSE)*U1043,0)</f>
        <v>0</v>
      </c>
      <c r="W1043" s="293"/>
      <c r="X1043" s="294"/>
      <c r="Y1043" s="33"/>
      <c r="Z1043" s="293"/>
      <c r="AA1043" s="294"/>
      <c r="AB1043" s="33"/>
    </row>
    <row r="1044" spans="1:28" ht="14.45" hidden="1" outlineLevel="1">
      <c r="A1044" s="29" t="s">
        <v>6728</v>
      </c>
      <c r="B1044" s="29" t="s">
        <v>6729</v>
      </c>
      <c r="C1044" s="256">
        <f t="shared" si="11"/>
        <v>11.838297599999999</v>
      </c>
      <c r="D1044" s="32">
        <v>3</v>
      </c>
      <c r="E1044" s="34" t="s">
        <v>6565</v>
      </c>
      <c r="F1044" s="35">
        <v>1</v>
      </c>
      <c r="G1044" s="33">
        <f>IFERROR(VLOOKUP(E1044,Materiaal!$A$2:$C$25052,3,FALSE)*F1044,0)</f>
        <v>11.428799999999999</v>
      </c>
      <c r="H1044" s="34" t="s">
        <v>6719</v>
      </c>
      <c r="I1044" s="35">
        <v>1.333</v>
      </c>
      <c r="J1044" s="33">
        <f>IFERROR(VLOOKUP(H1044,Materiaal!$A$2:$C$25052,3,FALSE)*I1044,0)</f>
        <v>0.40949759999999996</v>
      </c>
      <c r="K1044" s="34"/>
      <c r="L1044" s="35"/>
      <c r="M1044" s="33">
        <f>IFERROR(VLOOKUP(K1044,Materiaal!$A$2:$C$25052,3,FALSE)*L1044,0)</f>
        <v>0</v>
      </c>
      <c r="N1044" s="34"/>
      <c r="O1044" s="35"/>
      <c r="P1044" s="33">
        <f>IFERROR(VLOOKUP(N1044,Materiaal!$A$2:$C$25052,3,FALSE)*O1044,0)</f>
        <v>0</v>
      </c>
      <c r="Q1044" s="34"/>
      <c r="R1044" s="35"/>
      <c r="S1044" s="33">
        <f>IFERROR(VLOOKUP(Q1044,Materiaal!$A$2:$C$25052,3,FALSE)*R1044,0)</f>
        <v>0</v>
      </c>
      <c r="T1044" s="34"/>
      <c r="U1044" s="35"/>
      <c r="V1044" s="33">
        <f>IFERROR(VLOOKUP(T1044,Materiaal!$A$2:$C$26556,3,FALSE)*U1044,0)</f>
        <v>0</v>
      </c>
      <c r="W1044" s="293"/>
      <c r="X1044" s="294"/>
      <c r="Y1044" s="33"/>
      <c r="Z1044" s="293"/>
      <c r="AA1044" s="294"/>
      <c r="AB1044" s="33"/>
    </row>
    <row r="1045" spans="1:28" ht="14.45" hidden="1" outlineLevel="1">
      <c r="A1045" s="29" t="s">
        <v>6730</v>
      </c>
      <c r="B1045" s="29" t="s">
        <v>6731</v>
      </c>
      <c r="C1045" s="256">
        <f t="shared" si="11"/>
        <v>13.431897599999999</v>
      </c>
      <c r="D1045" s="32">
        <v>3</v>
      </c>
      <c r="E1045" s="34" t="s">
        <v>6568</v>
      </c>
      <c r="F1045" s="35">
        <v>1</v>
      </c>
      <c r="G1045" s="33">
        <f>IFERROR(VLOOKUP(E1045,Materiaal!$A$2:$C$25052,3,FALSE)*F1045,0)</f>
        <v>13.022399999999999</v>
      </c>
      <c r="H1045" s="34" t="s">
        <v>6719</v>
      </c>
      <c r="I1045" s="35">
        <v>1.333</v>
      </c>
      <c r="J1045" s="33">
        <f>IFERROR(VLOOKUP(H1045,Materiaal!$A$2:$C$25052,3,FALSE)*I1045,0)</f>
        <v>0.40949759999999996</v>
      </c>
      <c r="K1045" s="34"/>
      <c r="L1045" s="35"/>
      <c r="M1045" s="33">
        <f>IFERROR(VLOOKUP(K1045,Materiaal!$A$2:$C$25052,3,FALSE)*L1045,0)</f>
        <v>0</v>
      </c>
      <c r="N1045" s="34"/>
      <c r="O1045" s="35"/>
      <c r="P1045" s="33">
        <f>IFERROR(VLOOKUP(N1045,Materiaal!$A$2:$C$25052,3,FALSE)*O1045,0)</f>
        <v>0</v>
      </c>
      <c r="Q1045" s="34"/>
      <c r="R1045" s="35"/>
      <c r="S1045" s="33">
        <f>IFERROR(VLOOKUP(Q1045,Materiaal!$A$2:$C$25052,3,FALSE)*R1045,0)</f>
        <v>0</v>
      </c>
      <c r="T1045" s="34"/>
      <c r="U1045" s="35"/>
      <c r="V1045" s="33">
        <f>IFERROR(VLOOKUP(T1045,Materiaal!$A$2:$C$26556,3,FALSE)*U1045,0)</f>
        <v>0</v>
      </c>
      <c r="W1045" s="293"/>
      <c r="X1045" s="294"/>
      <c r="Y1045" s="33"/>
      <c r="Z1045" s="293"/>
      <c r="AA1045" s="294"/>
      <c r="AB1045" s="33"/>
    </row>
    <row r="1046" spans="1:28" ht="14.45" hidden="1" outlineLevel="1">
      <c r="A1046" s="29" t="s">
        <v>6732</v>
      </c>
      <c r="B1046" s="29" t="s">
        <v>6733</v>
      </c>
      <c r="C1046" s="256">
        <f t="shared" si="11"/>
        <v>15.954297599999999</v>
      </c>
      <c r="D1046" s="32">
        <v>3</v>
      </c>
      <c r="E1046" s="34" t="s">
        <v>6571</v>
      </c>
      <c r="F1046" s="35">
        <v>1</v>
      </c>
      <c r="G1046" s="33">
        <f>IFERROR(VLOOKUP(E1046,Materiaal!$A$2:$C$25052,3,FALSE)*F1046,0)</f>
        <v>15.544799999999999</v>
      </c>
      <c r="H1046" s="34" t="s">
        <v>6719</v>
      </c>
      <c r="I1046" s="35">
        <v>1.333</v>
      </c>
      <c r="J1046" s="33">
        <f>IFERROR(VLOOKUP(H1046,Materiaal!$A$2:$C$25052,3,FALSE)*I1046,0)</f>
        <v>0.40949759999999996</v>
      </c>
      <c r="K1046" s="34"/>
      <c r="L1046" s="35"/>
      <c r="M1046" s="33">
        <f>IFERROR(VLOOKUP(K1046,Materiaal!$A$2:$C$25052,3,FALSE)*L1046,0)</f>
        <v>0</v>
      </c>
      <c r="N1046" s="34"/>
      <c r="O1046" s="35"/>
      <c r="P1046" s="33">
        <f>IFERROR(VLOOKUP(N1046,Materiaal!$A$2:$C$25052,3,FALSE)*O1046,0)</f>
        <v>0</v>
      </c>
      <c r="Q1046" s="34"/>
      <c r="R1046" s="35"/>
      <c r="S1046" s="33">
        <f>IFERROR(VLOOKUP(Q1046,Materiaal!$A$2:$C$25052,3,FALSE)*R1046,0)</f>
        <v>0</v>
      </c>
      <c r="T1046" s="34"/>
      <c r="U1046" s="35"/>
      <c r="V1046" s="33">
        <f>IFERROR(VLOOKUP(T1046,Materiaal!$A$2:$C$26556,3,FALSE)*U1046,0)</f>
        <v>0</v>
      </c>
      <c r="W1046" s="293"/>
      <c r="X1046" s="294"/>
      <c r="Y1046" s="33"/>
      <c r="Z1046" s="293"/>
      <c r="AA1046" s="294"/>
      <c r="AB1046" s="33"/>
    </row>
    <row r="1047" spans="1:28" ht="14.45" hidden="1" outlineLevel="1">
      <c r="A1047" s="29"/>
      <c r="B1047" s="29"/>
      <c r="C1047" s="256">
        <f t="shared" si="11"/>
        <v>0</v>
      </c>
      <c r="D1047" s="32"/>
      <c r="E1047" s="34"/>
      <c r="F1047" s="35"/>
      <c r="G1047" s="33">
        <f>IFERROR(VLOOKUP(E1047,Materiaal!$A$2:$C$25052,3,FALSE)*F1047,0)</f>
        <v>0</v>
      </c>
      <c r="H1047" s="34"/>
      <c r="I1047" s="35"/>
      <c r="J1047" s="33">
        <f>IFERROR(VLOOKUP(H1047,Materiaal!$A$2:$C$25052,3,FALSE)*I1047,0)</f>
        <v>0</v>
      </c>
      <c r="K1047" s="34"/>
      <c r="L1047" s="35"/>
      <c r="M1047" s="33">
        <f>IFERROR(VLOOKUP(K1047,Materiaal!$A$2:$C$25052,3,FALSE)*L1047,0)</f>
        <v>0</v>
      </c>
      <c r="N1047" s="34"/>
      <c r="O1047" s="35"/>
      <c r="P1047" s="33">
        <f>IFERROR(VLOOKUP(N1047,Materiaal!$A$2:$C$25052,3,FALSE)*O1047,0)</f>
        <v>0</v>
      </c>
      <c r="Q1047" s="34"/>
      <c r="R1047" s="35"/>
      <c r="S1047" s="33">
        <f>IFERROR(VLOOKUP(Q1047,Materiaal!$A$2:$C$25052,3,FALSE)*R1047,0)</f>
        <v>0</v>
      </c>
      <c r="T1047" s="34"/>
      <c r="U1047" s="35"/>
      <c r="V1047" s="33">
        <f>IFERROR(VLOOKUP(T1047,Materiaal!$A$2:$C$26556,3,FALSE)*U1047,0)</f>
        <v>0</v>
      </c>
      <c r="W1047" s="293"/>
      <c r="X1047" s="294"/>
      <c r="Y1047" s="33"/>
      <c r="Z1047" s="293"/>
      <c r="AA1047" s="294"/>
      <c r="AB1047" s="33"/>
    </row>
    <row r="1048" spans="1:28" ht="14.45" hidden="1" outlineLevel="1">
      <c r="A1048" s="29" t="s">
        <v>6734</v>
      </c>
      <c r="B1048" s="29" t="s">
        <v>6735</v>
      </c>
      <c r="C1048" s="256">
        <f t="shared" si="11"/>
        <v>4.7229384000000012</v>
      </c>
      <c r="D1048" s="535">
        <v>12</v>
      </c>
      <c r="E1048" s="34" t="s">
        <v>6736</v>
      </c>
      <c r="F1048" s="35">
        <v>1.1000000000000001</v>
      </c>
      <c r="G1048" s="33">
        <f>IFERROR(VLOOKUP(E1048,Materiaal!$A$2:$C$25052,3,FALSE)*F1048,0)</f>
        <v>2.9832000000000005</v>
      </c>
      <c r="H1048" s="34" t="s">
        <v>6682</v>
      </c>
      <c r="I1048" s="35">
        <v>0.66700000000000004</v>
      </c>
      <c r="J1048" s="33">
        <f>IFERROR(VLOOKUP(H1048,Materiaal!$A$2:$C$25052,3,FALSE)*I1048,0)</f>
        <v>0.37138559999999998</v>
      </c>
      <c r="K1048" s="34" t="s">
        <v>6737</v>
      </c>
      <c r="L1048" s="35">
        <v>0.66700000000000004</v>
      </c>
      <c r="M1048" s="33">
        <f>IFERROR(VLOOKUP(K1048,Materiaal!$A$2:$C$25052,3,FALSE)*L1048,0)</f>
        <v>1.1189592000000002</v>
      </c>
      <c r="N1048" s="34" t="s">
        <v>6738</v>
      </c>
      <c r="O1048" s="35">
        <v>1.333</v>
      </c>
      <c r="P1048" s="33">
        <f>IFERROR(VLOOKUP(N1048,Materiaal!$A$2:$C$25052,3,FALSE)*O1048,0)</f>
        <v>0.18555359999999999</v>
      </c>
      <c r="Q1048" s="34" t="s">
        <v>6739</v>
      </c>
      <c r="R1048" s="35">
        <v>1.33</v>
      </c>
      <c r="S1048" s="33">
        <f>IFERROR(VLOOKUP(Q1048,Materiaal!$A$2:$C$25052,3,FALSE)*R1048,0)</f>
        <v>6.3840000000000008E-2</v>
      </c>
      <c r="T1048" s="34"/>
      <c r="U1048" s="35"/>
      <c r="V1048" s="33">
        <f>IFERROR(VLOOKUP(T1048,Materiaal!$A$2:$C$26556,3,FALSE)*U1048,0)</f>
        <v>0</v>
      </c>
      <c r="W1048" s="293"/>
      <c r="X1048" s="294"/>
      <c r="Y1048" s="33"/>
      <c r="Z1048" s="293"/>
      <c r="AA1048" s="294"/>
      <c r="AB1048" s="33"/>
    </row>
    <row r="1049" spans="1:28" ht="14.45" hidden="1" outlineLevel="1">
      <c r="A1049" s="29" t="s">
        <v>6740</v>
      </c>
      <c r="B1049" s="29" t="s">
        <v>6741</v>
      </c>
      <c r="C1049" s="256">
        <f t="shared" si="11"/>
        <v>4.934138400000001</v>
      </c>
      <c r="D1049" s="535">
        <v>12</v>
      </c>
      <c r="E1049" s="34" t="s">
        <v>6686</v>
      </c>
      <c r="F1049" s="35">
        <v>1.1000000000000001</v>
      </c>
      <c r="G1049" s="33">
        <f>IFERROR(VLOOKUP(E1049,Materiaal!$A$2:$C$25052,3,FALSE)*F1049,0)</f>
        <v>3.1944000000000004</v>
      </c>
      <c r="H1049" s="34" t="s">
        <v>6682</v>
      </c>
      <c r="I1049" s="35">
        <v>0.66700000000000004</v>
      </c>
      <c r="J1049" s="33">
        <f>IFERROR(VLOOKUP(H1049,Materiaal!$A$2:$C$25052,3,FALSE)*I1049,0)</f>
        <v>0.37138559999999998</v>
      </c>
      <c r="K1049" s="34" t="s">
        <v>6737</v>
      </c>
      <c r="L1049" s="35">
        <v>0.66700000000000004</v>
      </c>
      <c r="M1049" s="33">
        <f>IFERROR(VLOOKUP(K1049,Materiaal!$A$2:$C$25052,3,FALSE)*L1049,0)</f>
        <v>1.1189592000000002</v>
      </c>
      <c r="N1049" s="34" t="s">
        <v>6738</v>
      </c>
      <c r="O1049" s="35">
        <v>1.333</v>
      </c>
      <c r="P1049" s="33">
        <f>IFERROR(VLOOKUP(N1049,Materiaal!$A$2:$C$25052,3,FALSE)*O1049,0)</f>
        <v>0.18555359999999999</v>
      </c>
      <c r="Q1049" s="34" t="s">
        <v>6739</v>
      </c>
      <c r="R1049" s="35">
        <v>1.33</v>
      </c>
      <c r="S1049" s="33">
        <f>IFERROR(VLOOKUP(Q1049,Materiaal!$A$2:$C$25052,3,FALSE)*R1049,0)</f>
        <v>6.3840000000000008E-2</v>
      </c>
      <c r="T1049" s="34"/>
      <c r="U1049" s="35"/>
      <c r="V1049" s="33">
        <f>IFERROR(VLOOKUP(T1049,Materiaal!$A$2:$C$26556,3,FALSE)*U1049,0)</f>
        <v>0</v>
      </c>
      <c r="W1049" s="293"/>
      <c r="X1049" s="294"/>
      <c r="Y1049" s="33"/>
      <c r="Z1049" s="293"/>
      <c r="AA1049" s="294"/>
      <c r="AB1049" s="33"/>
    </row>
    <row r="1050" spans="1:28" ht="14.45" hidden="1" outlineLevel="1">
      <c r="A1050" s="29" t="s">
        <v>6742</v>
      </c>
      <c r="B1050" s="29" t="s">
        <v>6743</v>
      </c>
      <c r="C1050" s="256">
        <f t="shared" si="11"/>
        <v>5.2341959999999998</v>
      </c>
      <c r="D1050" s="535">
        <v>12</v>
      </c>
      <c r="E1050" s="34" t="s">
        <v>6690</v>
      </c>
      <c r="F1050" s="35">
        <v>1.1000000000000001</v>
      </c>
      <c r="G1050" s="33">
        <f>IFERROR(VLOOKUP(E1050,Materiaal!$A$2:$C$25052,3,FALSE)*F1050,0)</f>
        <v>3.3792000000000004</v>
      </c>
      <c r="H1050" s="34" t="s">
        <v>6682</v>
      </c>
      <c r="I1050" s="35">
        <v>0.66700000000000004</v>
      </c>
      <c r="J1050" s="33">
        <f>IFERROR(VLOOKUP(H1050,Materiaal!$A$2:$C$25052,3,FALSE)*I1050,0)</f>
        <v>0.37138559999999998</v>
      </c>
      <c r="K1050" s="34" t="s">
        <v>6744</v>
      </c>
      <c r="L1050" s="35">
        <v>0.66700000000000004</v>
      </c>
      <c r="M1050" s="33">
        <f>IFERROR(VLOOKUP(K1050,Materiaal!$A$2:$C$25052,3,FALSE)*L1050,0)</f>
        <v>1.2342168</v>
      </c>
      <c r="N1050" s="34" t="s">
        <v>6738</v>
      </c>
      <c r="O1050" s="35">
        <v>1.333</v>
      </c>
      <c r="P1050" s="33">
        <f>IFERROR(VLOOKUP(N1050,Materiaal!$A$2:$C$25052,3,FALSE)*O1050,0)</f>
        <v>0.18555359999999999</v>
      </c>
      <c r="Q1050" s="34" t="s">
        <v>6739</v>
      </c>
      <c r="R1050" s="35">
        <v>1.33</v>
      </c>
      <c r="S1050" s="33">
        <f>IFERROR(VLOOKUP(Q1050,Materiaal!$A$2:$C$25052,3,FALSE)*R1050,0)</f>
        <v>6.3840000000000008E-2</v>
      </c>
      <c r="T1050" s="34"/>
      <c r="U1050" s="35"/>
      <c r="V1050" s="33">
        <f>IFERROR(VLOOKUP(T1050,Materiaal!$A$2:$C$26556,3,FALSE)*U1050,0)</f>
        <v>0</v>
      </c>
      <c r="W1050" s="293"/>
      <c r="X1050" s="294"/>
      <c r="Y1050" s="33"/>
      <c r="Z1050" s="293"/>
      <c r="AA1050" s="294"/>
      <c r="AB1050" s="33"/>
    </row>
    <row r="1051" spans="1:28" ht="14.45" hidden="1" outlineLevel="1">
      <c r="A1051" s="29" t="s">
        <v>6745</v>
      </c>
      <c r="B1051" s="29" t="s">
        <v>6746</v>
      </c>
      <c r="C1051" s="256">
        <f t="shared" si="11"/>
        <v>5.5918560000000008</v>
      </c>
      <c r="D1051" s="535">
        <v>12</v>
      </c>
      <c r="E1051" s="34" t="s">
        <v>6747</v>
      </c>
      <c r="F1051" s="35">
        <v>1.1000000000000001</v>
      </c>
      <c r="G1051" s="33">
        <f>IFERROR(VLOOKUP(E1051,Materiaal!$A$2:$C$25052,3,FALSE)*F1051,0)</f>
        <v>3.6168</v>
      </c>
      <c r="H1051" s="34" t="s">
        <v>6682</v>
      </c>
      <c r="I1051" s="35">
        <v>0.66700000000000004</v>
      </c>
      <c r="J1051" s="33">
        <f>IFERROR(VLOOKUP(H1051,Materiaal!$A$2:$C$25052,3,FALSE)*I1051,0)</f>
        <v>0.37138559999999998</v>
      </c>
      <c r="K1051" s="34" t="s">
        <v>6748</v>
      </c>
      <c r="L1051" s="35">
        <v>0.66700000000000004</v>
      </c>
      <c r="M1051" s="33">
        <f>IFERROR(VLOOKUP(K1051,Materiaal!$A$2:$C$25052,3,FALSE)*L1051,0)</f>
        <v>1.3542768000000003</v>
      </c>
      <c r="N1051" s="34" t="s">
        <v>6738</v>
      </c>
      <c r="O1051" s="35">
        <v>1.333</v>
      </c>
      <c r="P1051" s="33">
        <f>IFERROR(VLOOKUP(N1051,Materiaal!$A$2:$C$25052,3,FALSE)*O1051,0)</f>
        <v>0.18555359999999999</v>
      </c>
      <c r="Q1051" s="34" t="s">
        <v>6739</v>
      </c>
      <c r="R1051" s="35">
        <v>1.33</v>
      </c>
      <c r="S1051" s="33">
        <f>IFERROR(VLOOKUP(Q1051,Materiaal!$A$2:$C$25052,3,FALSE)*R1051,0)</f>
        <v>6.3840000000000008E-2</v>
      </c>
      <c r="T1051" s="34"/>
      <c r="U1051" s="35"/>
      <c r="V1051" s="33">
        <f>IFERROR(VLOOKUP(T1051,Materiaal!$A$2:$C$26556,3,FALSE)*U1051,0)</f>
        <v>0</v>
      </c>
      <c r="W1051" s="293"/>
      <c r="X1051" s="294"/>
      <c r="Y1051" s="33"/>
      <c r="Z1051" s="293"/>
      <c r="AA1051" s="294"/>
      <c r="AB1051" s="33"/>
    </row>
    <row r="1052" spans="1:28" ht="14.45" hidden="1" outlineLevel="1">
      <c r="A1052" s="29" t="s">
        <v>6749</v>
      </c>
      <c r="B1052" s="29" t="s">
        <v>6750</v>
      </c>
      <c r="C1052" s="256">
        <f t="shared" si="11"/>
        <v>6.5500031999999999</v>
      </c>
      <c r="D1052" s="535">
        <v>12</v>
      </c>
      <c r="E1052" s="34" t="s">
        <v>6751</v>
      </c>
      <c r="F1052" s="35">
        <v>1.1000000000000001</v>
      </c>
      <c r="G1052" s="33">
        <f>IFERROR(VLOOKUP(E1052,Materiaal!$A$2:$C$25052,3,FALSE)*F1052,0)</f>
        <v>4.44048</v>
      </c>
      <c r="H1052" s="34" t="s">
        <v>6682</v>
      </c>
      <c r="I1052" s="35">
        <v>0.66700000000000004</v>
      </c>
      <c r="J1052" s="33">
        <f>IFERROR(VLOOKUP(H1052,Materiaal!$A$2:$C$25052,3,FALSE)*I1052,0)</f>
        <v>0.37138559999999998</v>
      </c>
      <c r="K1052" s="34" t="s">
        <v>6752</v>
      </c>
      <c r="L1052" s="35">
        <v>0.66700000000000004</v>
      </c>
      <c r="M1052" s="33">
        <f>IFERROR(VLOOKUP(K1052,Materiaal!$A$2:$C$25052,3,FALSE)*L1052,0)</f>
        <v>1.4887440000000003</v>
      </c>
      <c r="N1052" s="34" t="s">
        <v>6738</v>
      </c>
      <c r="O1052" s="35">
        <v>1.333</v>
      </c>
      <c r="P1052" s="33">
        <f>IFERROR(VLOOKUP(N1052,Materiaal!$A$2:$C$25052,3,FALSE)*O1052,0)</f>
        <v>0.18555359999999999</v>
      </c>
      <c r="Q1052" s="34" t="s">
        <v>6739</v>
      </c>
      <c r="R1052" s="35">
        <v>1.33</v>
      </c>
      <c r="S1052" s="33">
        <f>IFERROR(VLOOKUP(Q1052,Materiaal!$A$2:$C$25052,3,FALSE)*R1052,0)</f>
        <v>6.3840000000000008E-2</v>
      </c>
      <c r="T1052" s="34"/>
      <c r="U1052" s="35"/>
      <c r="V1052" s="33">
        <f>IFERROR(VLOOKUP(T1052,Materiaal!$A$2:$C$26556,3,FALSE)*U1052,0)</f>
        <v>0</v>
      </c>
      <c r="W1052" s="293"/>
      <c r="X1052" s="294"/>
      <c r="Y1052" s="33"/>
      <c r="Z1052" s="293"/>
      <c r="AA1052" s="294"/>
      <c r="AB1052" s="33"/>
    </row>
    <row r="1053" spans="1:28" ht="14.45" hidden="1" outlineLevel="1">
      <c r="A1053" s="29" t="s">
        <v>6753</v>
      </c>
      <c r="B1053" s="29" t="s">
        <v>6754</v>
      </c>
      <c r="C1053" s="256">
        <f t="shared" si="11"/>
        <v>11.122704000000001</v>
      </c>
      <c r="D1053" s="535">
        <v>12</v>
      </c>
      <c r="E1053" s="34" t="s">
        <v>6700</v>
      </c>
      <c r="F1053" s="35">
        <v>1.1000000000000001</v>
      </c>
      <c r="G1053" s="33">
        <f>IFERROR(VLOOKUP(E1053,Materiaal!$A$2:$C$25052,3,FALSE)*F1053,0)</f>
        <v>8.8915199999999999</v>
      </c>
      <c r="H1053" s="34" t="s">
        <v>6682</v>
      </c>
      <c r="I1053" s="35">
        <v>0.66700000000000004</v>
      </c>
      <c r="J1053" s="33">
        <f>IFERROR(VLOOKUP(H1053,Materiaal!$A$2:$C$25052,3,FALSE)*I1053,0)</f>
        <v>0.37138559999999998</v>
      </c>
      <c r="K1053" s="34" t="s">
        <v>6755</v>
      </c>
      <c r="L1053" s="35">
        <v>0.66700000000000004</v>
      </c>
      <c r="M1053" s="33">
        <f>IFERROR(VLOOKUP(K1053,Materiaal!$A$2:$C$25052,3,FALSE)*L1053,0)</f>
        <v>1.6104048000000002</v>
      </c>
      <c r="N1053" s="34" t="s">
        <v>6738</v>
      </c>
      <c r="O1053" s="35">
        <v>1.333</v>
      </c>
      <c r="P1053" s="33">
        <f>IFERROR(VLOOKUP(N1053,Materiaal!$A$2:$C$25052,3,FALSE)*O1053,0)</f>
        <v>0.18555359999999999</v>
      </c>
      <c r="Q1053" s="34" t="s">
        <v>6739</v>
      </c>
      <c r="R1053" s="35">
        <v>1.33</v>
      </c>
      <c r="S1053" s="33">
        <f>IFERROR(VLOOKUP(Q1053,Materiaal!$A$2:$C$25052,3,FALSE)*R1053,0)</f>
        <v>6.3840000000000008E-2</v>
      </c>
      <c r="T1053" s="34"/>
      <c r="U1053" s="35"/>
      <c r="V1053" s="33">
        <f>IFERROR(VLOOKUP(T1053,Materiaal!$A$2:$C$26556,3,FALSE)*U1053,0)</f>
        <v>0</v>
      </c>
      <c r="W1053" s="293"/>
      <c r="X1053" s="294"/>
      <c r="Y1053" s="33"/>
      <c r="Z1053" s="293"/>
      <c r="AA1053" s="294"/>
      <c r="AB1053" s="33"/>
    </row>
    <row r="1054" spans="1:28" ht="14.45" hidden="1" outlineLevel="1">
      <c r="A1054" s="29" t="s">
        <v>6756</v>
      </c>
      <c r="B1054" s="29" t="s">
        <v>6757</v>
      </c>
      <c r="C1054" s="256">
        <f t="shared" si="11"/>
        <v>13.4593512</v>
      </c>
      <c r="D1054" s="535">
        <v>12</v>
      </c>
      <c r="E1054" s="34" t="s">
        <v>6704</v>
      </c>
      <c r="F1054" s="35">
        <v>1.1000000000000001</v>
      </c>
      <c r="G1054" s="33">
        <f>IFERROR(VLOOKUP(E1054,Materiaal!$A$2:$C$25052,3,FALSE)*F1054,0)</f>
        <v>11.053679999999998</v>
      </c>
      <c r="H1054" s="34" t="s">
        <v>6682</v>
      </c>
      <c r="I1054" s="35">
        <v>0.66700000000000004</v>
      </c>
      <c r="J1054" s="33">
        <f>IFERROR(VLOOKUP(H1054,Materiaal!$A$2:$C$25052,3,FALSE)*I1054,0)</f>
        <v>0.37138559999999998</v>
      </c>
      <c r="K1054" s="34" t="s">
        <v>6758</v>
      </c>
      <c r="L1054" s="35">
        <v>0.66700000000000004</v>
      </c>
      <c r="M1054" s="33">
        <f>IFERROR(VLOOKUP(K1054,Materiaal!$A$2:$C$25052,3,FALSE)*L1054,0)</f>
        <v>1.7848920000000001</v>
      </c>
      <c r="N1054" s="34" t="s">
        <v>6738</v>
      </c>
      <c r="O1054" s="35">
        <v>1.333</v>
      </c>
      <c r="P1054" s="33">
        <f>IFERROR(VLOOKUP(N1054,Materiaal!$A$2:$C$25052,3,FALSE)*O1054,0)</f>
        <v>0.18555359999999999</v>
      </c>
      <c r="Q1054" s="34" t="s">
        <v>6739</v>
      </c>
      <c r="R1054" s="35">
        <v>1.33</v>
      </c>
      <c r="S1054" s="33">
        <f>IFERROR(VLOOKUP(Q1054,Materiaal!$A$2:$C$25052,3,FALSE)*R1054,0)</f>
        <v>6.3840000000000008E-2</v>
      </c>
      <c r="T1054" s="34"/>
      <c r="U1054" s="35"/>
      <c r="V1054" s="33">
        <f>IFERROR(VLOOKUP(T1054,Materiaal!$A$2:$C$26556,3,FALSE)*U1054,0)</f>
        <v>0</v>
      </c>
      <c r="W1054" s="293"/>
      <c r="X1054" s="294"/>
      <c r="Y1054" s="33"/>
      <c r="Z1054" s="293"/>
      <c r="AA1054" s="294"/>
      <c r="AB1054" s="33"/>
    </row>
    <row r="1055" spans="1:28" ht="14.45" hidden="1" outlineLevel="1">
      <c r="A1055" s="29" t="s">
        <v>6759</v>
      </c>
      <c r="B1055" s="29" t="s">
        <v>6760</v>
      </c>
      <c r="C1055" s="256">
        <f t="shared" si="11"/>
        <v>13.899691200000003</v>
      </c>
      <c r="D1055" s="535">
        <v>12</v>
      </c>
      <c r="E1055" s="34" t="s">
        <v>6711</v>
      </c>
      <c r="F1055" s="35">
        <v>1.1000000000000001</v>
      </c>
      <c r="G1055" s="33">
        <f>IFERROR(VLOOKUP(E1055,Materiaal!$A$2:$C$25052,3,FALSE)*F1055,0)</f>
        <v>11.293920000000002</v>
      </c>
      <c r="H1055" s="34" t="s">
        <v>6682</v>
      </c>
      <c r="I1055" s="35">
        <v>0.66700000000000004</v>
      </c>
      <c r="J1055" s="33">
        <f>IFERROR(VLOOKUP(H1055,Materiaal!$A$2:$C$25052,3,FALSE)*I1055,0)</f>
        <v>0.37138559999999998</v>
      </c>
      <c r="K1055" s="34" t="s">
        <v>6761</v>
      </c>
      <c r="L1055" s="35">
        <v>0.66700000000000004</v>
      </c>
      <c r="M1055" s="33">
        <f>IFERROR(VLOOKUP(K1055,Materiaal!$A$2:$C$25052,3,FALSE)*L1055,0)</f>
        <v>1.9849920000000001</v>
      </c>
      <c r="N1055" s="34" t="s">
        <v>6738</v>
      </c>
      <c r="O1055" s="35">
        <v>1.333</v>
      </c>
      <c r="P1055" s="33">
        <f>IFERROR(VLOOKUP(N1055,Materiaal!$A$2:$C$25052,3,FALSE)*O1055,0)</f>
        <v>0.18555359999999999</v>
      </c>
      <c r="Q1055" s="34" t="s">
        <v>6739</v>
      </c>
      <c r="R1055" s="35">
        <v>1.33</v>
      </c>
      <c r="S1055" s="33">
        <f>IFERROR(VLOOKUP(Q1055,Materiaal!$A$2:$C$25052,3,FALSE)*R1055,0)</f>
        <v>6.3840000000000008E-2</v>
      </c>
      <c r="T1055" s="34"/>
      <c r="U1055" s="35"/>
      <c r="V1055" s="33">
        <f>IFERROR(VLOOKUP(T1055,Materiaal!$A$2:$C$26556,3,FALSE)*U1055,0)</f>
        <v>0</v>
      </c>
      <c r="W1055" s="293"/>
      <c r="X1055" s="294"/>
      <c r="Y1055" s="33"/>
      <c r="Z1055" s="293"/>
      <c r="AA1055" s="294"/>
      <c r="AB1055" s="33"/>
    </row>
    <row r="1056" spans="1:28" ht="14.45" hidden="1" outlineLevel="1">
      <c r="A1056" s="29"/>
      <c r="B1056" s="29"/>
      <c r="C1056" s="256">
        <f t="shared" si="11"/>
        <v>0</v>
      </c>
      <c r="D1056" s="32"/>
      <c r="E1056" s="34"/>
      <c r="F1056" s="35"/>
      <c r="G1056" s="33">
        <f>IFERROR(VLOOKUP(E1056,Materiaal!$A$2:$C$25052,3,FALSE)*F1056,0)</f>
        <v>0</v>
      </c>
      <c r="H1056" s="34"/>
      <c r="I1056" s="35"/>
      <c r="J1056" s="33">
        <f>IFERROR(VLOOKUP(H1056,Materiaal!$A$2:$C$25052,3,FALSE)*I1056,0)</f>
        <v>0</v>
      </c>
      <c r="K1056" s="34"/>
      <c r="L1056" s="35"/>
      <c r="M1056" s="33">
        <f>IFERROR(VLOOKUP(K1056,Materiaal!$A$2:$C$25052,3,FALSE)*L1056,0)</f>
        <v>0</v>
      </c>
      <c r="N1056" s="34"/>
      <c r="O1056" s="35"/>
      <c r="P1056" s="33">
        <f>IFERROR(VLOOKUP(N1056,Materiaal!$A$2:$C$25052,3,FALSE)*O1056,0)</f>
        <v>0</v>
      </c>
      <c r="Q1056" s="34"/>
      <c r="R1056" s="35"/>
      <c r="S1056" s="33">
        <f>IFERROR(VLOOKUP(Q1056,Materiaal!$A$2:$C$25052,3,FALSE)*R1056,0)</f>
        <v>0</v>
      </c>
      <c r="T1056" s="34"/>
      <c r="U1056" s="35"/>
      <c r="V1056" s="33">
        <f>IFERROR(VLOOKUP(T1056,Materiaal!$A$2:$C$26556,3,FALSE)*U1056,0)</f>
        <v>0</v>
      </c>
      <c r="W1056" s="293"/>
      <c r="X1056" s="294"/>
      <c r="Y1056" s="33"/>
      <c r="Z1056" s="293"/>
      <c r="AA1056" s="294"/>
      <c r="AB1056" s="33"/>
    </row>
    <row r="1057" spans="1:28" ht="14.45" hidden="1" outlineLevel="1">
      <c r="A1057" s="29"/>
      <c r="B1057" s="29"/>
      <c r="C1057" s="256">
        <f t="shared" si="11"/>
        <v>0</v>
      </c>
      <c r="D1057" s="32"/>
      <c r="E1057" s="34"/>
      <c r="F1057" s="35"/>
      <c r="G1057" s="33">
        <f>IFERROR(VLOOKUP(E1057,Materiaal!$A$2:$C$25052,3,FALSE)*F1057,0)</f>
        <v>0</v>
      </c>
      <c r="H1057" s="34"/>
      <c r="I1057" s="35"/>
      <c r="J1057" s="33">
        <f>IFERROR(VLOOKUP(H1057,Materiaal!$A$2:$C$25052,3,FALSE)*I1057,0)</f>
        <v>0</v>
      </c>
      <c r="K1057" s="34"/>
      <c r="L1057" s="35"/>
      <c r="M1057" s="33">
        <f>IFERROR(VLOOKUP(K1057,Materiaal!$A$2:$C$25052,3,FALSE)*L1057,0)</f>
        <v>0</v>
      </c>
      <c r="N1057" s="34"/>
      <c r="O1057" s="35"/>
      <c r="P1057" s="33">
        <f>IFERROR(VLOOKUP(N1057,Materiaal!$A$2:$C$25052,3,FALSE)*O1057,0)</f>
        <v>0</v>
      </c>
      <c r="Q1057" s="34"/>
      <c r="R1057" s="35"/>
      <c r="S1057" s="33">
        <f>IFERROR(VLOOKUP(Q1057,Materiaal!$A$2:$C$25052,3,FALSE)*R1057,0)</f>
        <v>0</v>
      </c>
      <c r="T1057" s="34"/>
      <c r="U1057" s="35"/>
      <c r="V1057" s="33">
        <f>IFERROR(VLOOKUP(T1057,Materiaal!$A$2:$C$26556,3,FALSE)*U1057,0)</f>
        <v>0</v>
      </c>
      <c r="W1057" s="293"/>
      <c r="X1057" s="294"/>
      <c r="Y1057" s="33"/>
      <c r="Z1057" s="293"/>
      <c r="AA1057" s="294"/>
      <c r="AB1057" s="33"/>
    </row>
    <row r="1058" spans="1:28" ht="14.45" hidden="1" outlineLevel="1">
      <c r="A1058" s="29" t="s">
        <v>6762</v>
      </c>
      <c r="B1058" s="29" t="s">
        <v>6763</v>
      </c>
      <c r="C1058" s="256">
        <f t="shared" si="11"/>
        <v>8.3510400000000011</v>
      </c>
      <c r="D1058" s="32">
        <v>20</v>
      </c>
      <c r="E1058" s="34" t="s">
        <v>6764</v>
      </c>
      <c r="F1058" s="35">
        <v>1.1000000000000001</v>
      </c>
      <c r="G1058" s="33">
        <f>IFERROR(VLOOKUP(E1058,Materiaal!$A$2:$C$25052,3,FALSE)*F1058,0)</f>
        <v>7.9886400000000011</v>
      </c>
      <c r="H1058" s="34" t="s">
        <v>6765</v>
      </c>
      <c r="I1058" s="35">
        <v>1</v>
      </c>
      <c r="J1058" s="33">
        <f>IFERROR(VLOOKUP(H1058,Materiaal!$A$2:$C$25052,3,FALSE)*I1058,0)</f>
        <v>0.3624</v>
      </c>
      <c r="K1058" s="34"/>
      <c r="L1058" s="35"/>
      <c r="M1058" s="33">
        <f>IFERROR(VLOOKUP(K1058,Materiaal!$A$2:$C$25052,3,FALSE)*L1058,0)</f>
        <v>0</v>
      </c>
      <c r="N1058" s="34"/>
      <c r="O1058" s="35"/>
      <c r="P1058" s="33">
        <f>IFERROR(VLOOKUP(N1058,Materiaal!$A$2:$C$25052,3,FALSE)*O1058,0)</f>
        <v>0</v>
      </c>
      <c r="Q1058" s="34"/>
      <c r="R1058" s="35"/>
      <c r="S1058" s="33">
        <f>IFERROR(VLOOKUP(Q1058,Materiaal!$A$2:$C$25052,3,FALSE)*R1058,0)</f>
        <v>0</v>
      </c>
      <c r="T1058" s="34"/>
      <c r="U1058" s="35"/>
      <c r="V1058" s="33">
        <f>IFERROR(VLOOKUP(T1058,Materiaal!$A$2:$C$26556,3,FALSE)*U1058,0)</f>
        <v>0</v>
      </c>
      <c r="W1058" s="293"/>
      <c r="X1058" s="294"/>
      <c r="Y1058" s="33"/>
      <c r="Z1058" s="293"/>
      <c r="AA1058" s="294"/>
      <c r="AB1058" s="33"/>
    </row>
    <row r="1059" spans="1:28" ht="14.45" hidden="1" outlineLevel="1">
      <c r="A1059" s="29" t="s">
        <v>6766</v>
      </c>
      <c r="B1059" s="29" t="s">
        <v>6767</v>
      </c>
      <c r="C1059" s="256">
        <f t="shared" si="11"/>
        <v>11.10192</v>
      </c>
      <c r="D1059" s="32">
        <v>20</v>
      </c>
      <c r="E1059" s="34" t="s">
        <v>6768</v>
      </c>
      <c r="F1059" s="35">
        <v>1.1000000000000001</v>
      </c>
      <c r="G1059" s="33">
        <f>IFERROR(VLOOKUP(E1059,Materiaal!$A$2:$C$25052,3,FALSE)*F1059,0)</f>
        <v>10.739520000000001</v>
      </c>
      <c r="H1059" s="34" t="s">
        <v>6765</v>
      </c>
      <c r="I1059" s="35">
        <v>1</v>
      </c>
      <c r="J1059" s="33">
        <f>IFERROR(VLOOKUP(H1059,Materiaal!$A$2:$C$25052,3,FALSE)*I1059,0)</f>
        <v>0.3624</v>
      </c>
      <c r="K1059" s="34"/>
      <c r="L1059" s="35"/>
      <c r="M1059" s="33">
        <f>IFERROR(VLOOKUP(K1059,Materiaal!$A$2:$C$25052,3,FALSE)*L1059,0)</f>
        <v>0</v>
      </c>
      <c r="N1059" s="34"/>
      <c r="O1059" s="35"/>
      <c r="P1059" s="33">
        <f>IFERROR(VLOOKUP(N1059,Materiaal!$A$2:$C$25052,3,FALSE)*O1059,0)</f>
        <v>0</v>
      </c>
      <c r="Q1059" s="34"/>
      <c r="R1059" s="35"/>
      <c r="S1059" s="33">
        <f>IFERROR(VLOOKUP(Q1059,Materiaal!$A$2:$C$25052,3,FALSE)*R1059,0)</f>
        <v>0</v>
      </c>
      <c r="T1059" s="34"/>
      <c r="U1059" s="35"/>
      <c r="V1059" s="33">
        <f>IFERROR(VLOOKUP(T1059,Materiaal!$A$2:$C$26556,3,FALSE)*U1059,0)</f>
        <v>0</v>
      </c>
      <c r="W1059" s="293"/>
      <c r="X1059" s="294"/>
      <c r="Y1059" s="33"/>
      <c r="Z1059" s="293"/>
      <c r="AA1059" s="294"/>
      <c r="AB1059" s="33"/>
    </row>
    <row r="1060" spans="1:28" ht="14.45" hidden="1" outlineLevel="1">
      <c r="A1060" s="29"/>
      <c r="B1060" s="29"/>
      <c r="C1060" s="256">
        <f t="shared" si="11"/>
        <v>0</v>
      </c>
      <c r="D1060" s="32"/>
      <c r="E1060" s="34"/>
      <c r="F1060" s="35"/>
      <c r="G1060" s="33">
        <f>IFERROR(VLOOKUP(E1060,Materiaal!$A$2:$C$25052,3,FALSE)*F1060,0)</f>
        <v>0</v>
      </c>
      <c r="H1060" s="34"/>
      <c r="I1060" s="35"/>
      <c r="J1060" s="33">
        <f>IFERROR(VLOOKUP(H1060,Materiaal!$A$2:$C$25052,3,FALSE)*I1060,0)</f>
        <v>0</v>
      </c>
      <c r="K1060" s="34"/>
      <c r="L1060" s="35"/>
      <c r="M1060" s="33">
        <f>IFERROR(VLOOKUP(K1060,Materiaal!$A$2:$C$25052,3,FALSE)*L1060,0)</f>
        <v>0</v>
      </c>
      <c r="N1060" s="34"/>
      <c r="O1060" s="35"/>
      <c r="P1060" s="33">
        <f>IFERROR(VLOOKUP(N1060,Materiaal!$A$2:$C$25052,3,FALSE)*O1060,0)</f>
        <v>0</v>
      </c>
      <c r="Q1060" s="34"/>
      <c r="R1060" s="35"/>
      <c r="S1060" s="33">
        <f>IFERROR(VLOOKUP(Q1060,Materiaal!$A$2:$C$25052,3,FALSE)*R1060,0)</f>
        <v>0</v>
      </c>
      <c r="T1060" s="34"/>
      <c r="U1060" s="35"/>
      <c r="V1060" s="33">
        <f>IFERROR(VLOOKUP(T1060,Materiaal!$A$2:$C$26556,3,FALSE)*U1060,0)</f>
        <v>0</v>
      </c>
      <c r="W1060" s="293"/>
      <c r="X1060" s="294"/>
      <c r="Y1060" s="33"/>
      <c r="Z1060" s="293"/>
      <c r="AA1060" s="294"/>
      <c r="AB1060" s="33"/>
    </row>
    <row r="1061" spans="1:28" ht="14.45" hidden="1" outlineLevel="1">
      <c r="A1061" s="29"/>
      <c r="B1061" s="29"/>
      <c r="C1061" s="256">
        <f t="shared" si="11"/>
        <v>0</v>
      </c>
      <c r="D1061" s="32"/>
      <c r="E1061" s="34"/>
      <c r="F1061" s="35"/>
      <c r="G1061" s="33">
        <f>IFERROR(VLOOKUP(E1061,Materiaal!$A$2:$C$25052,3,FALSE)*F1061,0)</f>
        <v>0</v>
      </c>
      <c r="H1061" s="34"/>
      <c r="I1061" s="35"/>
      <c r="J1061" s="33">
        <f>IFERROR(VLOOKUP(H1061,Materiaal!$A$2:$C$25052,3,FALSE)*I1061,0)</f>
        <v>0</v>
      </c>
      <c r="K1061" s="34"/>
      <c r="L1061" s="35"/>
      <c r="M1061" s="33">
        <f>IFERROR(VLOOKUP(K1061,Materiaal!$A$2:$C$25052,3,FALSE)*L1061,0)</f>
        <v>0</v>
      </c>
      <c r="N1061" s="34"/>
      <c r="O1061" s="35"/>
      <c r="P1061" s="33">
        <f>IFERROR(VLOOKUP(N1061,Materiaal!$A$2:$C$25052,3,FALSE)*O1061,0)</f>
        <v>0</v>
      </c>
      <c r="Q1061" s="34"/>
      <c r="R1061" s="35"/>
      <c r="S1061" s="33">
        <f>IFERROR(VLOOKUP(Q1061,Materiaal!$A$2:$C$25052,3,FALSE)*R1061,0)</f>
        <v>0</v>
      </c>
      <c r="T1061" s="34"/>
      <c r="U1061" s="35"/>
      <c r="V1061" s="33">
        <f>IFERROR(VLOOKUP(T1061,Materiaal!$A$2:$C$26556,3,FALSE)*U1061,0)</f>
        <v>0</v>
      </c>
      <c r="W1061" s="293"/>
      <c r="X1061" s="294"/>
      <c r="Y1061" s="33"/>
      <c r="Z1061" s="293"/>
      <c r="AA1061" s="294"/>
      <c r="AB1061" s="33"/>
    </row>
    <row r="1062" spans="1:28" ht="14.45" hidden="1" outlineLevel="1">
      <c r="A1062" s="29"/>
      <c r="B1062" s="29"/>
      <c r="C1062" s="256">
        <f t="shared" si="11"/>
        <v>0</v>
      </c>
      <c r="D1062" s="32"/>
      <c r="E1062" s="34"/>
      <c r="F1062" s="35"/>
      <c r="G1062" s="33">
        <f>IFERROR(VLOOKUP(E1062,Materiaal!$A$2:$C$25052,3,FALSE)*F1062,0)</f>
        <v>0</v>
      </c>
      <c r="H1062" s="34"/>
      <c r="I1062" s="35"/>
      <c r="J1062" s="33">
        <f>IFERROR(VLOOKUP(H1062,Materiaal!$A$2:$C$25052,3,FALSE)*I1062,0)</f>
        <v>0</v>
      </c>
      <c r="K1062" s="34"/>
      <c r="L1062" s="35"/>
      <c r="M1062" s="33">
        <f>IFERROR(VLOOKUP(K1062,Materiaal!$A$2:$C$25052,3,FALSE)*L1062,0)</f>
        <v>0</v>
      </c>
      <c r="N1062" s="34"/>
      <c r="O1062" s="35"/>
      <c r="P1062" s="33">
        <f>IFERROR(VLOOKUP(N1062,Materiaal!$A$2:$C$25052,3,FALSE)*O1062,0)</f>
        <v>0</v>
      </c>
      <c r="Q1062" s="34"/>
      <c r="R1062" s="35"/>
      <c r="S1062" s="33">
        <f>IFERROR(VLOOKUP(Q1062,Materiaal!$A$2:$C$25052,3,FALSE)*R1062,0)</f>
        <v>0</v>
      </c>
      <c r="T1062" s="34"/>
      <c r="U1062" s="35"/>
      <c r="V1062" s="33">
        <f>IFERROR(VLOOKUP(T1062,Materiaal!$A$2:$C$26556,3,FALSE)*U1062,0)</f>
        <v>0</v>
      </c>
      <c r="W1062" s="293"/>
      <c r="X1062" s="294"/>
      <c r="Y1062" s="33"/>
      <c r="Z1062" s="293"/>
      <c r="AA1062" s="294"/>
      <c r="AB1062" s="33"/>
    </row>
    <row r="1063" spans="1:28" ht="14.45" collapsed="1">
      <c r="A1063" s="29"/>
      <c r="B1063" s="29"/>
      <c r="C1063" s="256">
        <f t="shared" si="11"/>
        <v>0</v>
      </c>
      <c r="D1063" s="32"/>
      <c r="E1063" s="34"/>
      <c r="F1063" s="35"/>
      <c r="G1063" s="33">
        <f>IFERROR(VLOOKUP(E1063,Materiaal!$A$2:$C$25052,3,FALSE)*F1063,0)</f>
        <v>0</v>
      </c>
      <c r="H1063" s="34"/>
      <c r="I1063" s="35"/>
      <c r="J1063" s="33">
        <f>IFERROR(VLOOKUP(H1063,Materiaal!$A$2:$C$25052,3,FALSE)*I1063,0)</f>
        <v>0</v>
      </c>
      <c r="K1063" s="34"/>
      <c r="L1063" s="35"/>
      <c r="M1063" s="33">
        <f>IFERROR(VLOOKUP(K1063,Materiaal!$A$2:$C$25052,3,FALSE)*L1063,0)</f>
        <v>0</v>
      </c>
      <c r="N1063" s="34"/>
      <c r="O1063" s="35"/>
      <c r="P1063" s="33">
        <f>IFERROR(VLOOKUP(N1063,Materiaal!$A$2:$C$25052,3,FALSE)*O1063,0)</f>
        <v>0</v>
      </c>
      <c r="Q1063" s="34"/>
      <c r="R1063" s="35"/>
      <c r="S1063" s="33">
        <f>IFERROR(VLOOKUP(Q1063,Materiaal!$A$2:$C$25052,3,FALSE)*R1063,0)</f>
        <v>0</v>
      </c>
      <c r="T1063" s="34"/>
      <c r="U1063" s="35"/>
      <c r="V1063" s="33">
        <f>IFERROR(VLOOKUP(T1063,Materiaal!$A$2:$C$26556,3,FALSE)*U1063,0)</f>
        <v>0</v>
      </c>
      <c r="W1063" s="293"/>
      <c r="X1063" s="294"/>
      <c r="Y1063" s="33"/>
      <c r="Z1063" s="293"/>
      <c r="AA1063" s="294"/>
      <c r="AB1063" s="33"/>
    </row>
    <row r="1064" spans="1:28" ht="14.45">
      <c r="A1064" s="29"/>
      <c r="B1064" s="30" t="s">
        <v>6769</v>
      </c>
      <c r="C1064" s="256">
        <f t="shared" si="11"/>
        <v>0</v>
      </c>
      <c r="D1064" s="32"/>
      <c r="E1064" s="34"/>
      <c r="F1064" s="35"/>
      <c r="G1064" s="33">
        <f>IFERROR(VLOOKUP(E1064,Materiaal!$A$2:$C$25052,3,FALSE)*F1064,0)</f>
        <v>0</v>
      </c>
      <c r="H1064" s="34"/>
      <c r="I1064" s="35"/>
      <c r="J1064" s="33">
        <f>IFERROR(VLOOKUP(H1064,Materiaal!$A$2:$C$25052,3,FALSE)*I1064,0)</f>
        <v>0</v>
      </c>
      <c r="K1064" s="34"/>
      <c r="L1064" s="35"/>
      <c r="M1064" s="33">
        <f>IFERROR(VLOOKUP(K1064,Materiaal!$A$2:$C$25052,3,FALSE)*L1064,0)</f>
        <v>0</v>
      </c>
      <c r="N1064" s="34"/>
      <c r="O1064" s="35"/>
      <c r="P1064" s="33">
        <f>IFERROR(VLOOKUP(N1064,Materiaal!$A$2:$C$25052,3,FALSE)*O1064,0)</f>
        <v>0</v>
      </c>
      <c r="Q1064" s="34"/>
      <c r="R1064" s="35"/>
      <c r="S1064" s="33">
        <f>IFERROR(VLOOKUP(Q1064,Materiaal!$A$2:$C$25052,3,FALSE)*R1064,0)</f>
        <v>0</v>
      </c>
      <c r="T1064" s="34"/>
      <c r="U1064" s="35"/>
      <c r="V1064" s="33">
        <f>IFERROR(VLOOKUP(T1064,Materiaal!$A$2:$C$26556,3,FALSE)*U1064,0)</f>
        <v>0</v>
      </c>
      <c r="W1064" s="293"/>
      <c r="X1064" s="294"/>
      <c r="Y1064" s="33"/>
      <c r="Z1064" s="293"/>
      <c r="AA1064" s="294"/>
      <c r="AB1064" s="33"/>
    </row>
    <row r="1065" spans="1:28" ht="14.45" hidden="1" outlineLevel="1">
      <c r="A1065" s="29" t="s">
        <v>3808</v>
      </c>
      <c r="B1065" s="29" t="s">
        <v>6770</v>
      </c>
      <c r="C1065" s="256">
        <f t="shared" si="11"/>
        <v>1.27</v>
      </c>
      <c r="D1065" s="32">
        <v>30</v>
      </c>
      <c r="E1065" s="34" t="s">
        <v>5335</v>
      </c>
      <c r="F1065" s="35">
        <v>1</v>
      </c>
      <c r="G1065" s="33">
        <f>IFERROR(VLOOKUP(E1065,Materiaal!$A$2:$C$25052,3,FALSE)*F1065,0)</f>
        <v>1</v>
      </c>
      <c r="H1065" s="34" t="s">
        <v>6771</v>
      </c>
      <c r="I1065" s="35">
        <v>1</v>
      </c>
      <c r="J1065" s="33">
        <f>IFERROR(VLOOKUP(H1065,Materiaal!$A$2:$C$25052,3,FALSE)*I1065,0)</f>
        <v>0.1</v>
      </c>
      <c r="K1065" s="34" t="s">
        <v>6772</v>
      </c>
      <c r="L1065" s="35">
        <v>1</v>
      </c>
      <c r="M1065" s="33">
        <f>IFERROR(VLOOKUP(K1065,Materiaal!$A$2:$C$25052,3,FALSE)*L1065,0)</f>
        <v>0.17</v>
      </c>
      <c r="N1065" s="34"/>
      <c r="O1065" s="35"/>
      <c r="P1065" s="33">
        <f>IFERROR(VLOOKUP(N1065,Materiaal!$A$2:$C$25052,3,FALSE)*O1065,0)</f>
        <v>0</v>
      </c>
      <c r="Q1065" s="34"/>
      <c r="R1065" s="35"/>
      <c r="S1065" s="33">
        <f>IFERROR(VLOOKUP(Q1065,Materiaal!$A$2:$C$25052,3,FALSE)*R1065,0)</f>
        <v>0</v>
      </c>
      <c r="T1065" s="34"/>
      <c r="U1065" s="35"/>
      <c r="V1065" s="33">
        <f>IFERROR(VLOOKUP(T1065,Materiaal!$A$2:$C$26556,3,FALSE)*U1065,0)</f>
        <v>0</v>
      </c>
      <c r="W1065" s="293"/>
      <c r="X1065" s="294"/>
      <c r="Y1065" s="33"/>
      <c r="Z1065" s="293"/>
      <c r="AA1065" s="294"/>
      <c r="AB1065" s="33"/>
    </row>
    <row r="1066" spans="1:28" ht="14.45" hidden="1" outlineLevel="1">
      <c r="A1066" s="29" t="s">
        <v>3789</v>
      </c>
      <c r="B1066" s="29" t="s">
        <v>6773</v>
      </c>
      <c r="C1066" s="256">
        <f t="shared" si="11"/>
        <v>5.27</v>
      </c>
      <c r="D1066" s="32">
        <v>30</v>
      </c>
      <c r="E1066" s="34" t="s">
        <v>5335</v>
      </c>
      <c r="F1066" s="35">
        <v>5</v>
      </c>
      <c r="G1066" s="33">
        <f>IFERROR(VLOOKUP(E1066,Materiaal!$A$2:$C$25052,3,FALSE)*F1066,0)</f>
        <v>5</v>
      </c>
      <c r="H1066" s="34" t="s">
        <v>6771</v>
      </c>
      <c r="I1066" s="35">
        <v>1</v>
      </c>
      <c r="J1066" s="33">
        <f>IFERROR(VLOOKUP(H1066,Materiaal!$A$2:$C$25052,3,FALSE)*I1066,0)</f>
        <v>0.1</v>
      </c>
      <c r="K1066" s="34" t="s">
        <v>6772</v>
      </c>
      <c r="L1066" s="35">
        <v>1</v>
      </c>
      <c r="M1066" s="33">
        <f>IFERROR(VLOOKUP(K1066,Materiaal!$A$2:$C$25052,3,FALSE)*L1066,0)</f>
        <v>0.17</v>
      </c>
      <c r="N1066" s="34"/>
      <c r="O1066" s="35"/>
      <c r="P1066" s="33">
        <f>IFERROR(VLOOKUP(N1066,Materiaal!$A$2:$C$25052,3,FALSE)*O1066,0)</f>
        <v>0</v>
      </c>
      <c r="Q1066" s="34"/>
      <c r="R1066" s="35"/>
      <c r="S1066" s="33">
        <f>IFERROR(VLOOKUP(Q1066,Materiaal!$A$2:$C$25052,3,FALSE)*R1066,0)</f>
        <v>0</v>
      </c>
      <c r="T1066" s="34"/>
      <c r="U1066" s="35"/>
      <c r="V1066" s="33">
        <f>IFERROR(VLOOKUP(T1066,Materiaal!$A$2:$C$26556,3,FALSE)*U1066,0)</f>
        <v>0</v>
      </c>
      <c r="W1066" s="293"/>
      <c r="X1066" s="294"/>
      <c r="Y1066" s="33"/>
      <c r="Z1066" s="293"/>
      <c r="AA1066" s="294"/>
      <c r="AB1066" s="33"/>
    </row>
    <row r="1067" spans="1:28" ht="14.45" hidden="1" outlineLevel="1">
      <c r="A1067" s="29" t="s">
        <v>6774</v>
      </c>
      <c r="B1067" s="29" t="s">
        <v>6775</v>
      </c>
      <c r="C1067" s="256">
        <f t="shared" si="11"/>
        <v>2.27</v>
      </c>
      <c r="D1067" s="32">
        <v>60</v>
      </c>
      <c r="E1067" s="34" t="s">
        <v>5335</v>
      </c>
      <c r="F1067" s="35">
        <v>2</v>
      </c>
      <c r="G1067" s="33">
        <f>IFERROR(VLOOKUP(E1067,Materiaal!$A$2:$C$25052,3,FALSE)*F1067,0)</f>
        <v>2</v>
      </c>
      <c r="H1067" s="34" t="s">
        <v>6771</v>
      </c>
      <c r="I1067" s="35">
        <v>1</v>
      </c>
      <c r="J1067" s="33">
        <f>IFERROR(VLOOKUP(H1067,Materiaal!$A$2:$C$25052,3,FALSE)*I1067,0)</f>
        <v>0.1</v>
      </c>
      <c r="K1067" s="34" t="s">
        <v>6772</v>
      </c>
      <c r="L1067" s="35">
        <v>1</v>
      </c>
      <c r="M1067" s="33">
        <f>IFERROR(VLOOKUP(K1067,Materiaal!$A$2:$C$25052,3,FALSE)*L1067,0)</f>
        <v>0.17</v>
      </c>
      <c r="N1067" s="34"/>
      <c r="O1067" s="35"/>
      <c r="P1067" s="33">
        <f>IFERROR(VLOOKUP(N1067,Materiaal!$A$2:$C$25052,3,FALSE)*O1067,0)</f>
        <v>0</v>
      </c>
      <c r="Q1067" s="34"/>
      <c r="R1067" s="35"/>
      <c r="S1067" s="33">
        <f>IFERROR(VLOOKUP(Q1067,Materiaal!$A$2:$C$25052,3,FALSE)*R1067,0)</f>
        <v>0</v>
      </c>
      <c r="T1067" s="34"/>
      <c r="U1067" s="35"/>
      <c r="V1067" s="33">
        <f>IFERROR(VLOOKUP(T1067,Materiaal!$A$2:$C$26556,3,FALSE)*U1067,0)</f>
        <v>0</v>
      </c>
      <c r="W1067" s="293"/>
      <c r="X1067" s="294"/>
      <c r="Y1067" s="33"/>
      <c r="Z1067" s="293"/>
      <c r="AA1067" s="294"/>
      <c r="AB1067" s="33"/>
    </row>
    <row r="1068" spans="1:28" ht="14.45" hidden="1" outlineLevel="1">
      <c r="A1068" s="29" t="s">
        <v>6776</v>
      </c>
      <c r="B1068" s="29" t="s">
        <v>6777</v>
      </c>
      <c r="C1068" s="256">
        <f t="shared" si="11"/>
        <v>1.4400000000000002</v>
      </c>
      <c r="D1068" s="32">
        <v>30</v>
      </c>
      <c r="E1068" s="34" t="s">
        <v>5335</v>
      </c>
      <c r="F1068" s="35">
        <v>1</v>
      </c>
      <c r="G1068" s="33">
        <f>IFERROR(VLOOKUP(E1068,Materiaal!$A$2:$C$25052,3,FALSE)*F1068,0)</f>
        <v>1</v>
      </c>
      <c r="H1068" s="34" t="s">
        <v>6771</v>
      </c>
      <c r="I1068" s="35">
        <v>1</v>
      </c>
      <c r="J1068" s="33">
        <f>IFERROR(VLOOKUP(H1068,Materiaal!$A$2:$C$25052,3,FALSE)*I1068,0)</f>
        <v>0.1</v>
      </c>
      <c r="K1068" s="34" t="s">
        <v>6772</v>
      </c>
      <c r="L1068" s="35">
        <v>2</v>
      </c>
      <c r="M1068" s="33">
        <f>IFERROR(VLOOKUP(K1068,Materiaal!$A$2:$C$25052,3,FALSE)*L1068,0)</f>
        <v>0.34</v>
      </c>
      <c r="N1068" s="34"/>
      <c r="O1068" s="35"/>
      <c r="P1068" s="33">
        <f>IFERROR(VLOOKUP(N1068,Materiaal!$A$2:$C$25052,3,FALSE)*O1068,0)</f>
        <v>0</v>
      </c>
      <c r="Q1068" s="34"/>
      <c r="R1068" s="35"/>
      <c r="S1068" s="33">
        <f>IFERROR(VLOOKUP(Q1068,Materiaal!$A$2:$C$25052,3,FALSE)*R1068,0)</f>
        <v>0</v>
      </c>
      <c r="T1068" s="34"/>
      <c r="U1068" s="35"/>
      <c r="V1068" s="33">
        <f>IFERROR(VLOOKUP(T1068,Materiaal!$A$2:$C$26556,3,FALSE)*U1068,0)</f>
        <v>0</v>
      </c>
      <c r="W1068" s="293"/>
      <c r="X1068" s="294"/>
      <c r="Y1068" s="33"/>
      <c r="Z1068" s="293"/>
      <c r="AA1068" s="294"/>
      <c r="AB1068" s="33"/>
    </row>
    <row r="1069" spans="1:28" ht="14.45" hidden="1" outlineLevel="1">
      <c r="A1069" s="29" t="s">
        <v>6778</v>
      </c>
      <c r="B1069" s="29" t="s">
        <v>6779</v>
      </c>
      <c r="C1069" s="256">
        <f t="shared" si="11"/>
        <v>5.4399999999999995</v>
      </c>
      <c r="D1069" s="32">
        <v>30</v>
      </c>
      <c r="E1069" s="34" t="s">
        <v>5335</v>
      </c>
      <c r="F1069" s="35">
        <v>5</v>
      </c>
      <c r="G1069" s="33">
        <f>IFERROR(VLOOKUP(E1069,Materiaal!$A$2:$C$25052,3,FALSE)*F1069,0)</f>
        <v>5</v>
      </c>
      <c r="H1069" s="34" t="s">
        <v>6771</v>
      </c>
      <c r="I1069" s="35">
        <v>1</v>
      </c>
      <c r="J1069" s="33">
        <f>IFERROR(VLOOKUP(H1069,Materiaal!$A$2:$C$25052,3,FALSE)*I1069,0)</f>
        <v>0.1</v>
      </c>
      <c r="K1069" s="34" t="s">
        <v>6772</v>
      </c>
      <c r="L1069" s="35">
        <v>2</v>
      </c>
      <c r="M1069" s="33">
        <f>IFERROR(VLOOKUP(K1069,Materiaal!$A$2:$C$25052,3,FALSE)*L1069,0)</f>
        <v>0.34</v>
      </c>
      <c r="N1069" s="34"/>
      <c r="O1069" s="35"/>
      <c r="P1069" s="33">
        <f>IFERROR(VLOOKUP(N1069,Materiaal!$A$2:$C$25052,3,FALSE)*O1069,0)</f>
        <v>0</v>
      </c>
      <c r="Q1069" s="34"/>
      <c r="R1069" s="35"/>
      <c r="S1069" s="33">
        <f>IFERROR(VLOOKUP(Q1069,Materiaal!$A$2:$C$25052,3,FALSE)*R1069,0)</f>
        <v>0</v>
      </c>
      <c r="T1069" s="34"/>
      <c r="U1069" s="35"/>
      <c r="V1069" s="33">
        <f>IFERROR(VLOOKUP(T1069,Materiaal!$A$2:$C$26556,3,FALSE)*U1069,0)</f>
        <v>0</v>
      </c>
      <c r="W1069" s="293"/>
      <c r="X1069" s="294"/>
      <c r="Y1069" s="33"/>
      <c r="Z1069" s="293"/>
      <c r="AA1069" s="294"/>
      <c r="AB1069" s="33"/>
    </row>
    <row r="1070" spans="1:28" ht="14.45" hidden="1" outlineLevel="1">
      <c r="A1070" s="29" t="s">
        <v>4444</v>
      </c>
      <c r="B1070" s="29" t="s">
        <v>6780</v>
      </c>
      <c r="C1070" s="256">
        <f t="shared" si="11"/>
        <v>2.44</v>
      </c>
      <c r="D1070" s="32">
        <v>60</v>
      </c>
      <c r="E1070" s="34" t="s">
        <v>5335</v>
      </c>
      <c r="F1070" s="35">
        <v>2</v>
      </c>
      <c r="G1070" s="33">
        <f>IFERROR(VLOOKUP(E1070,Materiaal!$A$2:$C$25052,3,FALSE)*F1070,0)</f>
        <v>2</v>
      </c>
      <c r="H1070" s="34" t="s">
        <v>6771</v>
      </c>
      <c r="I1070" s="35">
        <v>1</v>
      </c>
      <c r="J1070" s="33">
        <f>IFERROR(VLOOKUP(H1070,Materiaal!$A$2:$C$25052,3,FALSE)*I1070,0)</f>
        <v>0.1</v>
      </c>
      <c r="K1070" s="34" t="s">
        <v>6772</v>
      </c>
      <c r="L1070" s="35">
        <v>2</v>
      </c>
      <c r="M1070" s="33">
        <f>IFERROR(VLOOKUP(K1070,Materiaal!$A$2:$C$25052,3,FALSE)*L1070,0)</f>
        <v>0.34</v>
      </c>
      <c r="N1070" s="34"/>
      <c r="O1070" s="35"/>
      <c r="P1070" s="33">
        <f>IFERROR(VLOOKUP(N1070,Materiaal!$A$2:$C$25052,3,FALSE)*O1070,0)</f>
        <v>0</v>
      </c>
      <c r="Q1070" s="34"/>
      <c r="R1070" s="35"/>
      <c r="S1070" s="33">
        <f>IFERROR(VLOOKUP(Q1070,Materiaal!$A$2:$C$25052,3,FALSE)*R1070,0)</f>
        <v>0</v>
      </c>
      <c r="T1070" s="34"/>
      <c r="U1070" s="35"/>
      <c r="V1070" s="33">
        <f>IFERROR(VLOOKUP(T1070,Materiaal!$A$2:$C$26556,3,FALSE)*U1070,0)</f>
        <v>0</v>
      </c>
      <c r="W1070" s="293"/>
      <c r="X1070" s="294"/>
      <c r="Y1070" s="33"/>
      <c r="Z1070" s="293"/>
      <c r="AA1070" s="294"/>
      <c r="AB1070" s="33"/>
    </row>
    <row r="1071" spans="1:28" ht="14.45" hidden="1" outlineLevel="1">
      <c r="A1071" s="29" t="s">
        <v>6781</v>
      </c>
      <c r="B1071" s="29" t="s">
        <v>6782</v>
      </c>
      <c r="C1071" s="256">
        <f t="shared" si="11"/>
        <v>1.61</v>
      </c>
      <c r="D1071" s="32">
        <v>30</v>
      </c>
      <c r="E1071" s="34" t="s">
        <v>5335</v>
      </c>
      <c r="F1071" s="35">
        <v>1</v>
      </c>
      <c r="G1071" s="33">
        <f>IFERROR(VLOOKUP(E1071,Materiaal!$A$2:$C$25052,3,FALSE)*F1071,0)</f>
        <v>1</v>
      </c>
      <c r="H1071" s="34" t="s">
        <v>6771</v>
      </c>
      <c r="I1071" s="35">
        <v>1</v>
      </c>
      <c r="J1071" s="33">
        <f>IFERROR(VLOOKUP(H1071,Materiaal!$A$2:$C$25052,3,FALSE)*I1071,0)</f>
        <v>0.1</v>
      </c>
      <c r="K1071" s="34" t="s">
        <v>6772</v>
      </c>
      <c r="L1071" s="35">
        <v>3</v>
      </c>
      <c r="M1071" s="33">
        <f>IFERROR(VLOOKUP(K1071,Materiaal!$A$2:$C$25052,3,FALSE)*L1071,0)</f>
        <v>0.51</v>
      </c>
      <c r="N1071" s="34"/>
      <c r="O1071" s="35"/>
      <c r="P1071" s="33">
        <f>IFERROR(VLOOKUP(N1071,Materiaal!$A$2:$C$25052,3,FALSE)*O1071,0)</f>
        <v>0</v>
      </c>
      <c r="Q1071" s="34"/>
      <c r="R1071" s="35"/>
      <c r="S1071" s="33">
        <f>IFERROR(VLOOKUP(Q1071,Materiaal!$A$2:$C$25052,3,FALSE)*R1071,0)</f>
        <v>0</v>
      </c>
      <c r="T1071" s="34"/>
      <c r="U1071" s="35"/>
      <c r="V1071" s="33">
        <f>IFERROR(VLOOKUP(T1071,Materiaal!$A$2:$C$26556,3,FALSE)*U1071,0)</f>
        <v>0</v>
      </c>
      <c r="W1071" s="293"/>
      <c r="X1071" s="294"/>
      <c r="Y1071" s="33"/>
      <c r="Z1071" s="293"/>
      <c r="AA1071" s="294"/>
      <c r="AB1071" s="33"/>
    </row>
    <row r="1072" spans="1:28" ht="14.45" hidden="1" outlineLevel="1">
      <c r="A1072" s="29" t="s">
        <v>6783</v>
      </c>
      <c r="B1072" s="29" t="s">
        <v>6784</v>
      </c>
      <c r="C1072" s="256">
        <f t="shared" si="11"/>
        <v>5.6099999999999994</v>
      </c>
      <c r="D1072" s="32">
        <v>30</v>
      </c>
      <c r="E1072" s="34" t="s">
        <v>5335</v>
      </c>
      <c r="F1072" s="35">
        <v>5</v>
      </c>
      <c r="G1072" s="33">
        <f>IFERROR(VLOOKUP(E1072,Materiaal!$A$2:$C$25052,3,FALSE)*F1072,0)</f>
        <v>5</v>
      </c>
      <c r="H1072" s="34" t="s">
        <v>6771</v>
      </c>
      <c r="I1072" s="35">
        <v>1</v>
      </c>
      <c r="J1072" s="33">
        <f>IFERROR(VLOOKUP(H1072,Materiaal!$A$2:$C$25052,3,FALSE)*I1072,0)</f>
        <v>0.1</v>
      </c>
      <c r="K1072" s="34" t="s">
        <v>6772</v>
      </c>
      <c r="L1072" s="35">
        <v>3</v>
      </c>
      <c r="M1072" s="33">
        <f>IFERROR(VLOOKUP(K1072,Materiaal!$A$2:$C$25052,3,FALSE)*L1072,0)</f>
        <v>0.51</v>
      </c>
      <c r="N1072" s="34"/>
      <c r="O1072" s="35"/>
      <c r="P1072" s="33">
        <f>IFERROR(VLOOKUP(N1072,Materiaal!$A$2:$C$25052,3,FALSE)*O1072,0)</f>
        <v>0</v>
      </c>
      <c r="Q1072" s="34"/>
      <c r="R1072" s="35"/>
      <c r="S1072" s="33">
        <f>IFERROR(VLOOKUP(Q1072,Materiaal!$A$2:$C$25052,3,FALSE)*R1072,0)</f>
        <v>0</v>
      </c>
      <c r="T1072" s="34"/>
      <c r="U1072" s="35"/>
      <c r="V1072" s="33">
        <f>IFERROR(VLOOKUP(T1072,Materiaal!$A$2:$C$26556,3,FALSE)*U1072,0)</f>
        <v>0</v>
      </c>
      <c r="W1072" s="293"/>
      <c r="X1072" s="294"/>
      <c r="Y1072" s="33"/>
      <c r="Z1072" s="293"/>
      <c r="AA1072" s="294"/>
      <c r="AB1072" s="33"/>
    </row>
    <row r="1073" spans="1:28" ht="14.45" hidden="1" outlineLevel="1">
      <c r="A1073" s="29" t="s">
        <v>6785</v>
      </c>
      <c r="B1073" s="29" t="s">
        <v>6786</v>
      </c>
      <c r="C1073" s="256">
        <f t="shared" si="11"/>
        <v>2.6100000000000003</v>
      </c>
      <c r="D1073" s="32">
        <v>60</v>
      </c>
      <c r="E1073" s="34" t="s">
        <v>5335</v>
      </c>
      <c r="F1073" s="35">
        <v>2</v>
      </c>
      <c r="G1073" s="33">
        <f>IFERROR(VLOOKUP(E1073,Materiaal!$A$2:$C$25052,3,FALSE)*F1073,0)</f>
        <v>2</v>
      </c>
      <c r="H1073" s="34" t="s">
        <v>6771</v>
      </c>
      <c r="I1073" s="35">
        <v>1</v>
      </c>
      <c r="J1073" s="33">
        <f>IFERROR(VLOOKUP(H1073,Materiaal!$A$2:$C$25052,3,FALSE)*I1073,0)</f>
        <v>0.1</v>
      </c>
      <c r="K1073" s="34" t="s">
        <v>6772</v>
      </c>
      <c r="L1073" s="35">
        <v>3</v>
      </c>
      <c r="M1073" s="33">
        <f>IFERROR(VLOOKUP(K1073,Materiaal!$A$2:$C$25052,3,FALSE)*L1073,0)</f>
        <v>0.51</v>
      </c>
      <c r="N1073" s="34"/>
      <c r="O1073" s="35"/>
      <c r="P1073" s="33">
        <f>IFERROR(VLOOKUP(N1073,Materiaal!$A$2:$C$25052,3,FALSE)*O1073,0)</f>
        <v>0</v>
      </c>
      <c r="Q1073" s="34"/>
      <c r="R1073" s="35"/>
      <c r="S1073" s="33">
        <f>IFERROR(VLOOKUP(Q1073,Materiaal!$A$2:$C$25052,3,FALSE)*R1073,0)</f>
        <v>0</v>
      </c>
      <c r="T1073" s="34"/>
      <c r="U1073" s="35"/>
      <c r="V1073" s="33">
        <f>IFERROR(VLOOKUP(T1073,Materiaal!$A$2:$C$26556,3,FALSE)*U1073,0)</f>
        <v>0</v>
      </c>
      <c r="W1073" s="293"/>
      <c r="X1073" s="294"/>
      <c r="Y1073" s="33"/>
      <c r="Z1073" s="293"/>
      <c r="AA1073" s="294"/>
      <c r="AB1073" s="33"/>
    </row>
    <row r="1074" spans="1:28" ht="14.45" hidden="1" outlineLevel="1">
      <c r="A1074" s="29" t="s">
        <v>6787</v>
      </c>
      <c r="B1074" s="29" t="s">
        <v>6788</v>
      </c>
      <c r="C1074" s="256">
        <f t="shared" si="11"/>
        <v>1.7800000000000002</v>
      </c>
      <c r="D1074" s="32">
        <v>30</v>
      </c>
      <c r="E1074" s="34" t="s">
        <v>5335</v>
      </c>
      <c r="F1074" s="35">
        <v>1</v>
      </c>
      <c r="G1074" s="33">
        <f>IFERROR(VLOOKUP(E1074,Materiaal!$A$2:$C$25052,3,FALSE)*F1074,0)</f>
        <v>1</v>
      </c>
      <c r="H1074" s="34" t="s">
        <v>6771</v>
      </c>
      <c r="I1074" s="35">
        <v>1</v>
      </c>
      <c r="J1074" s="33">
        <f>IFERROR(VLOOKUP(H1074,Materiaal!$A$2:$C$25052,3,FALSE)*I1074,0)</f>
        <v>0.1</v>
      </c>
      <c r="K1074" s="34" t="s">
        <v>6772</v>
      </c>
      <c r="L1074" s="35">
        <v>4</v>
      </c>
      <c r="M1074" s="33">
        <f>IFERROR(VLOOKUP(K1074,Materiaal!$A$2:$C$25052,3,FALSE)*L1074,0)</f>
        <v>0.68</v>
      </c>
      <c r="N1074" s="34"/>
      <c r="O1074" s="35"/>
      <c r="P1074" s="33">
        <f>IFERROR(VLOOKUP(N1074,Materiaal!$A$2:$C$25052,3,FALSE)*O1074,0)</f>
        <v>0</v>
      </c>
      <c r="Q1074" s="34"/>
      <c r="R1074" s="35"/>
      <c r="S1074" s="33">
        <f>IFERROR(VLOOKUP(Q1074,Materiaal!$A$2:$C$25052,3,FALSE)*R1074,0)</f>
        <v>0</v>
      </c>
      <c r="T1074" s="34"/>
      <c r="U1074" s="35"/>
      <c r="V1074" s="33">
        <f>IFERROR(VLOOKUP(T1074,Materiaal!$A$2:$C$26556,3,FALSE)*U1074,0)</f>
        <v>0</v>
      </c>
      <c r="W1074" s="293"/>
      <c r="X1074" s="294"/>
      <c r="Y1074" s="33"/>
      <c r="Z1074" s="293"/>
      <c r="AA1074" s="294"/>
      <c r="AB1074" s="33"/>
    </row>
    <row r="1075" spans="1:28" ht="14.45" hidden="1" outlineLevel="1">
      <c r="A1075" s="29" t="s">
        <v>6789</v>
      </c>
      <c r="B1075" s="29" t="s">
        <v>6790</v>
      </c>
      <c r="C1075" s="256">
        <f t="shared" si="11"/>
        <v>5.7799999999999994</v>
      </c>
      <c r="D1075" s="32">
        <v>30</v>
      </c>
      <c r="E1075" s="34" t="s">
        <v>5335</v>
      </c>
      <c r="F1075" s="35">
        <v>5</v>
      </c>
      <c r="G1075" s="33">
        <f>IFERROR(VLOOKUP(E1075,Materiaal!$A$2:$C$25052,3,FALSE)*F1075,0)</f>
        <v>5</v>
      </c>
      <c r="H1075" s="34" t="s">
        <v>6771</v>
      </c>
      <c r="I1075" s="35">
        <v>1</v>
      </c>
      <c r="J1075" s="33">
        <f>IFERROR(VLOOKUP(H1075,Materiaal!$A$2:$C$25052,3,FALSE)*I1075,0)</f>
        <v>0.1</v>
      </c>
      <c r="K1075" s="34" t="s">
        <v>6772</v>
      </c>
      <c r="L1075" s="35">
        <v>4</v>
      </c>
      <c r="M1075" s="33">
        <f>IFERROR(VLOOKUP(K1075,Materiaal!$A$2:$C$25052,3,FALSE)*L1075,0)</f>
        <v>0.68</v>
      </c>
      <c r="N1075" s="34"/>
      <c r="O1075" s="35"/>
      <c r="P1075" s="33">
        <f>IFERROR(VLOOKUP(N1075,Materiaal!$A$2:$C$25052,3,FALSE)*O1075,0)</f>
        <v>0</v>
      </c>
      <c r="Q1075" s="34"/>
      <c r="R1075" s="35"/>
      <c r="S1075" s="33">
        <f>IFERROR(VLOOKUP(Q1075,Materiaal!$A$2:$C$25052,3,FALSE)*R1075,0)</f>
        <v>0</v>
      </c>
      <c r="T1075" s="34"/>
      <c r="U1075" s="35"/>
      <c r="V1075" s="33">
        <f>IFERROR(VLOOKUP(T1075,Materiaal!$A$2:$C$26556,3,FALSE)*U1075,0)</f>
        <v>0</v>
      </c>
      <c r="W1075" s="293"/>
      <c r="X1075" s="294"/>
      <c r="Y1075" s="33"/>
      <c r="Z1075" s="293"/>
      <c r="AA1075" s="294"/>
      <c r="AB1075" s="33"/>
    </row>
    <row r="1076" spans="1:28" ht="14.45" hidden="1" outlineLevel="1">
      <c r="A1076" s="29" t="s">
        <v>6791</v>
      </c>
      <c r="B1076" s="29" t="s">
        <v>6792</v>
      </c>
      <c r="C1076" s="256">
        <f t="shared" si="11"/>
        <v>2.7800000000000002</v>
      </c>
      <c r="D1076" s="32">
        <v>60</v>
      </c>
      <c r="E1076" s="34" t="s">
        <v>5335</v>
      </c>
      <c r="F1076" s="35">
        <v>2</v>
      </c>
      <c r="G1076" s="33">
        <f>IFERROR(VLOOKUP(E1076,Materiaal!$A$2:$C$25052,3,FALSE)*F1076,0)</f>
        <v>2</v>
      </c>
      <c r="H1076" s="34" t="s">
        <v>6771</v>
      </c>
      <c r="I1076" s="35">
        <v>1</v>
      </c>
      <c r="J1076" s="33">
        <f>IFERROR(VLOOKUP(H1076,Materiaal!$A$2:$C$25052,3,FALSE)*I1076,0)</f>
        <v>0.1</v>
      </c>
      <c r="K1076" s="34" t="s">
        <v>6772</v>
      </c>
      <c r="L1076" s="35">
        <v>4</v>
      </c>
      <c r="M1076" s="33">
        <f>IFERROR(VLOOKUP(K1076,Materiaal!$A$2:$C$25052,3,FALSE)*L1076,0)</f>
        <v>0.68</v>
      </c>
      <c r="N1076" s="34"/>
      <c r="O1076" s="35"/>
      <c r="P1076" s="33">
        <f>IFERROR(VLOOKUP(N1076,Materiaal!$A$2:$C$25052,3,FALSE)*O1076,0)</f>
        <v>0</v>
      </c>
      <c r="Q1076" s="34"/>
      <c r="R1076" s="35"/>
      <c r="S1076" s="33">
        <f>IFERROR(VLOOKUP(Q1076,Materiaal!$A$2:$C$25052,3,FALSE)*R1076,0)</f>
        <v>0</v>
      </c>
      <c r="T1076" s="34"/>
      <c r="U1076" s="35"/>
      <c r="V1076" s="33">
        <f>IFERROR(VLOOKUP(T1076,Materiaal!$A$2:$C$26556,3,FALSE)*U1076,0)</f>
        <v>0</v>
      </c>
      <c r="W1076" s="293"/>
      <c r="X1076" s="294"/>
      <c r="Y1076" s="33"/>
      <c r="Z1076" s="293"/>
      <c r="AA1076" s="294"/>
      <c r="AB1076" s="33"/>
    </row>
    <row r="1077" spans="1:28" ht="14.45" hidden="1" outlineLevel="1">
      <c r="A1077" s="29" t="s">
        <v>6793</v>
      </c>
      <c r="B1077" s="29" t="s">
        <v>6794</v>
      </c>
      <c r="C1077" s="256">
        <f t="shared" si="11"/>
        <v>25.270000000000003</v>
      </c>
      <c r="D1077" s="32">
        <v>120</v>
      </c>
      <c r="E1077" s="34" t="s">
        <v>5335</v>
      </c>
      <c r="F1077" s="35">
        <v>25</v>
      </c>
      <c r="G1077" s="33">
        <f>IFERROR(VLOOKUP(E1077,Materiaal!$A$2:$C$25052,3,FALSE)*F1077,0)</f>
        <v>25</v>
      </c>
      <c r="H1077" s="34" t="s">
        <v>6771</v>
      </c>
      <c r="I1077" s="35">
        <v>1</v>
      </c>
      <c r="J1077" s="33">
        <f>IFERROR(VLOOKUP(H1077,Materiaal!$A$2:$C$25052,3,FALSE)*I1077,0)</f>
        <v>0.1</v>
      </c>
      <c r="K1077" s="34" t="s">
        <v>6772</v>
      </c>
      <c r="L1077" s="35">
        <v>1</v>
      </c>
      <c r="M1077" s="33">
        <f>IFERROR(VLOOKUP(K1077,Materiaal!$A$2:$C$25052,3,FALSE)*L1077,0)</f>
        <v>0.17</v>
      </c>
      <c r="N1077" s="34"/>
      <c r="O1077" s="35"/>
      <c r="P1077" s="33">
        <f>IFERROR(VLOOKUP(N1077,Materiaal!$A$2:$C$25052,3,FALSE)*O1077,0)</f>
        <v>0</v>
      </c>
      <c r="Q1077" s="34"/>
      <c r="R1077" s="35"/>
      <c r="S1077" s="33">
        <f>IFERROR(VLOOKUP(Q1077,Materiaal!$A$2:$C$25052,3,FALSE)*R1077,0)</f>
        <v>0</v>
      </c>
      <c r="T1077" s="34"/>
      <c r="U1077" s="35"/>
      <c r="V1077" s="33">
        <f>IFERROR(VLOOKUP(T1077,Materiaal!$A$2:$C$26556,3,FALSE)*U1077,0)</f>
        <v>0</v>
      </c>
      <c r="W1077" s="293"/>
      <c r="X1077" s="294"/>
      <c r="Y1077" s="33"/>
      <c r="Z1077" s="293"/>
      <c r="AA1077" s="294"/>
      <c r="AB1077" s="33"/>
    </row>
    <row r="1078" spans="1:28" ht="14.45" hidden="1" outlineLevel="1">
      <c r="A1078" s="29" t="s">
        <v>3863</v>
      </c>
      <c r="B1078" s="29" t="s">
        <v>6795</v>
      </c>
      <c r="C1078" s="256">
        <f t="shared" si="11"/>
        <v>5.27</v>
      </c>
      <c r="D1078" s="32">
        <v>60</v>
      </c>
      <c r="E1078" s="34" t="s">
        <v>5335</v>
      </c>
      <c r="F1078" s="35">
        <v>5</v>
      </c>
      <c r="G1078" s="33">
        <f>IFERROR(VLOOKUP(E1078,Materiaal!$A$2:$C$25052,3,FALSE)*F1078,0)</f>
        <v>5</v>
      </c>
      <c r="H1078" s="34" t="s">
        <v>6771</v>
      </c>
      <c r="I1078" s="35">
        <v>1</v>
      </c>
      <c r="J1078" s="33">
        <f>IFERROR(VLOOKUP(H1078,Materiaal!$A$2:$C$25052,3,FALSE)*I1078,0)</f>
        <v>0.1</v>
      </c>
      <c r="K1078" s="34" t="s">
        <v>6772</v>
      </c>
      <c r="L1078" s="35">
        <v>1</v>
      </c>
      <c r="M1078" s="33">
        <f>IFERROR(VLOOKUP(K1078,Materiaal!$A$2:$C$25052,3,FALSE)*L1078,0)</f>
        <v>0.17</v>
      </c>
      <c r="N1078" s="34"/>
      <c r="O1078" s="35"/>
      <c r="P1078" s="33">
        <f>IFERROR(VLOOKUP(N1078,Materiaal!$A$2:$C$25052,3,FALSE)*O1078,0)</f>
        <v>0</v>
      </c>
      <c r="Q1078" s="34"/>
      <c r="R1078" s="35"/>
      <c r="S1078" s="33">
        <f>IFERROR(VLOOKUP(Q1078,Materiaal!$A$2:$C$25052,3,FALSE)*R1078,0)</f>
        <v>0</v>
      </c>
      <c r="T1078" s="34"/>
      <c r="U1078" s="35"/>
      <c r="V1078" s="33">
        <f>IFERROR(VLOOKUP(T1078,Materiaal!$A$2:$C$26556,3,FALSE)*U1078,0)</f>
        <v>0</v>
      </c>
      <c r="W1078" s="293"/>
      <c r="X1078" s="294"/>
      <c r="Y1078" s="33"/>
      <c r="Z1078" s="293"/>
      <c r="AA1078" s="294"/>
      <c r="AB1078" s="33"/>
    </row>
    <row r="1079" spans="1:28" ht="14.45" hidden="1" outlineLevel="1">
      <c r="A1079" s="29" t="s">
        <v>6796</v>
      </c>
      <c r="B1079" s="29" t="s">
        <v>6797</v>
      </c>
      <c r="C1079" s="256">
        <f t="shared" si="11"/>
        <v>5.27</v>
      </c>
      <c r="D1079" s="32">
        <v>90</v>
      </c>
      <c r="E1079" s="34" t="s">
        <v>5335</v>
      </c>
      <c r="F1079" s="35">
        <v>5</v>
      </c>
      <c r="G1079" s="33">
        <f>IFERROR(VLOOKUP(E1079,Materiaal!$A$2:$C$25052,3,FALSE)*F1079,0)</f>
        <v>5</v>
      </c>
      <c r="H1079" s="34" t="s">
        <v>6771</v>
      </c>
      <c r="I1079" s="35">
        <v>1</v>
      </c>
      <c r="J1079" s="33">
        <f>IFERROR(VLOOKUP(H1079,Materiaal!$A$2:$C$25052,3,FALSE)*I1079,0)</f>
        <v>0.1</v>
      </c>
      <c r="K1079" s="34" t="s">
        <v>6772</v>
      </c>
      <c r="L1079" s="35">
        <v>1</v>
      </c>
      <c r="M1079" s="33">
        <f>IFERROR(VLOOKUP(K1079,Materiaal!$A$2:$C$25052,3,FALSE)*L1079,0)</f>
        <v>0.17</v>
      </c>
      <c r="N1079" s="34"/>
      <c r="O1079" s="35"/>
      <c r="P1079" s="33">
        <f>IFERROR(VLOOKUP(N1079,Materiaal!$A$2:$C$25052,3,FALSE)*O1079,0)</f>
        <v>0</v>
      </c>
      <c r="Q1079" s="34"/>
      <c r="R1079" s="35"/>
      <c r="S1079" s="33">
        <f>IFERROR(VLOOKUP(Q1079,Materiaal!$A$2:$C$25052,3,FALSE)*R1079,0)</f>
        <v>0</v>
      </c>
      <c r="T1079" s="34"/>
      <c r="U1079" s="35"/>
      <c r="V1079" s="33">
        <f>IFERROR(VLOOKUP(T1079,Materiaal!$A$2:$C$26556,3,FALSE)*U1079,0)</f>
        <v>0</v>
      </c>
      <c r="W1079" s="293"/>
      <c r="X1079" s="294"/>
      <c r="Y1079" s="33"/>
      <c r="Z1079" s="293"/>
      <c r="AA1079" s="294"/>
      <c r="AB1079" s="33"/>
    </row>
    <row r="1080" spans="1:28" ht="14.45" hidden="1" outlineLevel="1">
      <c r="A1080" s="29" t="s">
        <v>6798</v>
      </c>
      <c r="B1080" s="29" t="s">
        <v>6799</v>
      </c>
      <c r="C1080" s="256">
        <f t="shared" si="11"/>
        <v>25.270000000000003</v>
      </c>
      <c r="D1080" s="32">
        <v>120</v>
      </c>
      <c r="E1080" s="34" t="s">
        <v>5335</v>
      </c>
      <c r="F1080" s="35">
        <v>25</v>
      </c>
      <c r="G1080" s="33">
        <f>IFERROR(VLOOKUP(E1080,Materiaal!$A$2:$C$25052,3,FALSE)*F1080,0)</f>
        <v>25</v>
      </c>
      <c r="H1080" s="34" t="s">
        <v>6771</v>
      </c>
      <c r="I1080" s="35">
        <v>1</v>
      </c>
      <c r="J1080" s="33">
        <f>IFERROR(VLOOKUP(H1080,Materiaal!$A$2:$C$25052,3,FALSE)*I1080,0)</f>
        <v>0.1</v>
      </c>
      <c r="K1080" s="34" t="s">
        <v>6772</v>
      </c>
      <c r="L1080" s="35">
        <v>1</v>
      </c>
      <c r="M1080" s="33">
        <f>IFERROR(VLOOKUP(K1080,Materiaal!$A$2:$C$25052,3,FALSE)*L1080,0)</f>
        <v>0.17</v>
      </c>
      <c r="N1080" s="34"/>
      <c r="O1080" s="35"/>
      <c r="P1080" s="33">
        <f>IFERROR(VLOOKUP(N1080,Materiaal!$A$2:$C$25052,3,FALSE)*O1080,0)</f>
        <v>0</v>
      </c>
      <c r="Q1080" s="34"/>
      <c r="R1080" s="35"/>
      <c r="S1080" s="33">
        <f>IFERROR(VLOOKUP(Q1080,Materiaal!$A$2:$C$25052,3,FALSE)*R1080,0)</f>
        <v>0</v>
      </c>
      <c r="T1080" s="34"/>
      <c r="U1080" s="35"/>
      <c r="V1080" s="33">
        <f>IFERROR(VLOOKUP(T1080,Materiaal!$A$2:$C$26556,3,FALSE)*U1080,0)</f>
        <v>0</v>
      </c>
      <c r="W1080" s="293"/>
      <c r="X1080" s="294"/>
      <c r="Y1080" s="33"/>
      <c r="Z1080" s="293"/>
      <c r="AA1080" s="294"/>
      <c r="AB1080" s="33"/>
    </row>
    <row r="1081" spans="1:28" ht="14.45" hidden="1" outlineLevel="1">
      <c r="A1081" s="29" t="s">
        <v>3858</v>
      </c>
      <c r="B1081" s="29" t="s">
        <v>6800</v>
      </c>
      <c r="C1081" s="256">
        <f t="shared" si="11"/>
        <v>50.27</v>
      </c>
      <c r="D1081" s="32">
        <v>240</v>
      </c>
      <c r="E1081" s="34" t="s">
        <v>5335</v>
      </c>
      <c r="F1081" s="35">
        <v>50</v>
      </c>
      <c r="G1081" s="33">
        <f>IFERROR(VLOOKUP(E1081,Materiaal!$A$2:$C$25052,3,FALSE)*F1081,0)</f>
        <v>50</v>
      </c>
      <c r="H1081" s="34" t="s">
        <v>6771</v>
      </c>
      <c r="I1081" s="35">
        <v>1</v>
      </c>
      <c r="J1081" s="33">
        <f>IFERROR(VLOOKUP(H1081,Materiaal!$A$2:$C$25052,3,FALSE)*I1081,0)</f>
        <v>0.1</v>
      </c>
      <c r="K1081" s="34" t="s">
        <v>6772</v>
      </c>
      <c r="L1081" s="35">
        <v>1</v>
      </c>
      <c r="M1081" s="33">
        <f>IFERROR(VLOOKUP(K1081,Materiaal!$A$2:$C$25052,3,FALSE)*L1081,0)</f>
        <v>0.17</v>
      </c>
      <c r="N1081" s="34"/>
      <c r="O1081" s="35"/>
      <c r="P1081" s="33">
        <f>IFERROR(VLOOKUP(N1081,Materiaal!$A$2:$C$25052,3,FALSE)*O1081,0)</f>
        <v>0</v>
      </c>
      <c r="Q1081" s="34"/>
      <c r="R1081" s="35"/>
      <c r="S1081" s="33">
        <f>IFERROR(VLOOKUP(Q1081,Materiaal!$A$2:$C$25052,3,FALSE)*R1081,0)</f>
        <v>0</v>
      </c>
      <c r="T1081" s="34"/>
      <c r="U1081" s="35"/>
      <c r="V1081" s="33">
        <f>IFERROR(VLOOKUP(T1081,Materiaal!$A$2:$C$26556,3,FALSE)*U1081,0)</f>
        <v>0</v>
      </c>
      <c r="W1081" s="293"/>
      <c r="X1081" s="294"/>
      <c r="Y1081" s="33"/>
      <c r="Z1081" s="293"/>
      <c r="AA1081" s="294"/>
      <c r="AB1081" s="33"/>
    </row>
    <row r="1082" spans="1:28" ht="14.45" hidden="1" outlineLevel="1">
      <c r="A1082" s="29" t="s">
        <v>3873</v>
      </c>
      <c r="B1082" s="29" t="s">
        <v>6801</v>
      </c>
      <c r="C1082" s="256">
        <f t="shared" si="11"/>
        <v>1.3900000000000001</v>
      </c>
      <c r="D1082" s="32">
        <v>30</v>
      </c>
      <c r="E1082" s="34" t="s">
        <v>5335</v>
      </c>
      <c r="F1082" s="35">
        <v>1</v>
      </c>
      <c r="G1082" s="33">
        <f>IFERROR(VLOOKUP(E1082,Materiaal!$A$2:$C$25052,3,FALSE)*F1082,0)</f>
        <v>1</v>
      </c>
      <c r="H1082" s="34" t="s">
        <v>6771</v>
      </c>
      <c r="I1082" s="35">
        <v>1</v>
      </c>
      <c r="J1082" s="33">
        <f>IFERROR(VLOOKUP(H1082,Materiaal!$A$2:$C$25052,3,FALSE)*I1082,0)</f>
        <v>0.1</v>
      </c>
      <c r="K1082" s="34" t="s">
        <v>6772</v>
      </c>
      <c r="L1082" s="35">
        <v>1</v>
      </c>
      <c r="M1082" s="33">
        <f>IFERROR(VLOOKUP(K1082,Materiaal!$A$2:$C$25052,3,FALSE)*L1082,0)</f>
        <v>0.17</v>
      </c>
      <c r="N1082" s="34" t="s">
        <v>6802</v>
      </c>
      <c r="O1082" s="35">
        <v>1</v>
      </c>
      <c r="P1082" s="33">
        <f>IFERROR(VLOOKUP(N1082,Materiaal!$A$2:$C$25052,3,FALSE)*O1082,0)</f>
        <v>0.12</v>
      </c>
      <c r="Q1082" s="34"/>
      <c r="R1082" s="35"/>
      <c r="S1082" s="33">
        <f>IFERROR(VLOOKUP(Q1082,Materiaal!$A$2:$C$25052,3,FALSE)*R1082,0)</f>
        <v>0</v>
      </c>
      <c r="T1082" s="34"/>
      <c r="U1082" s="35"/>
      <c r="V1082" s="33">
        <f>IFERROR(VLOOKUP(T1082,Materiaal!$A$2:$C$26556,3,FALSE)*U1082,0)</f>
        <v>0</v>
      </c>
      <c r="W1082" s="293"/>
      <c r="X1082" s="294"/>
      <c r="Y1082" s="33"/>
      <c r="Z1082" s="293"/>
      <c r="AA1082" s="294"/>
      <c r="AB1082" s="33"/>
    </row>
    <row r="1083" spans="1:28" ht="14.45" hidden="1" outlineLevel="1">
      <c r="A1083" s="29" t="s">
        <v>6803</v>
      </c>
      <c r="B1083" s="29" t="s">
        <v>6804</v>
      </c>
      <c r="C1083" s="256">
        <f t="shared" si="11"/>
        <v>5.39</v>
      </c>
      <c r="D1083" s="32">
        <v>30</v>
      </c>
      <c r="E1083" s="34" t="s">
        <v>5335</v>
      </c>
      <c r="F1083" s="35">
        <v>5</v>
      </c>
      <c r="G1083" s="33">
        <f>IFERROR(VLOOKUP(E1083,Materiaal!$A$2:$C$25052,3,FALSE)*F1083,0)</f>
        <v>5</v>
      </c>
      <c r="H1083" s="34" t="s">
        <v>6771</v>
      </c>
      <c r="I1083" s="35">
        <v>1</v>
      </c>
      <c r="J1083" s="33">
        <f>IFERROR(VLOOKUP(H1083,Materiaal!$A$2:$C$25052,3,FALSE)*I1083,0)</f>
        <v>0.1</v>
      </c>
      <c r="K1083" s="34" t="s">
        <v>6772</v>
      </c>
      <c r="L1083" s="35">
        <v>1</v>
      </c>
      <c r="M1083" s="33">
        <f>IFERROR(VLOOKUP(K1083,Materiaal!$A$2:$C$25052,3,FALSE)*L1083,0)</f>
        <v>0.17</v>
      </c>
      <c r="N1083" s="34" t="s">
        <v>6802</v>
      </c>
      <c r="O1083" s="35">
        <v>1</v>
      </c>
      <c r="P1083" s="33">
        <f>IFERROR(VLOOKUP(N1083,Materiaal!$A$2:$C$25052,3,FALSE)*O1083,0)</f>
        <v>0.12</v>
      </c>
      <c r="Q1083" s="34"/>
      <c r="R1083" s="35"/>
      <c r="S1083" s="33">
        <f>IFERROR(VLOOKUP(Q1083,Materiaal!$A$2:$C$25052,3,FALSE)*R1083,0)</f>
        <v>0</v>
      </c>
      <c r="T1083" s="34"/>
      <c r="U1083" s="35"/>
      <c r="V1083" s="33">
        <f>IFERROR(VLOOKUP(T1083,Materiaal!$A$2:$C$26556,3,FALSE)*U1083,0)</f>
        <v>0</v>
      </c>
      <c r="W1083" s="293"/>
      <c r="X1083" s="294"/>
      <c r="Y1083" s="33"/>
      <c r="Z1083" s="293"/>
      <c r="AA1083" s="294"/>
      <c r="AB1083" s="33"/>
    </row>
    <row r="1084" spans="1:28" ht="14.45" hidden="1" outlineLevel="1">
      <c r="A1084" s="29" t="s">
        <v>6805</v>
      </c>
      <c r="B1084" s="29" t="s">
        <v>6806</v>
      </c>
      <c r="C1084" s="256">
        <f t="shared" si="11"/>
        <v>2.39</v>
      </c>
      <c r="D1084" s="32">
        <v>60</v>
      </c>
      <c r="E1084" s="34" t="s">
        <v>5335</v>
      </c>
      <c r="F1084" s="35">
        <v>2</v>
      </c>
      <c r="G1084" s="33">
        <f>IFERROR(VLOOKUP(E1084,Materiaal!$A$2:$C$25052,3,FALSE)*F1084,0)</f>
        <v>2</v>
      </c>
      <c r="H1084" s="34" t="s">
        <v>6771</v>
      </c>
      <c r="I1084" s="35">
        <v>1</v>
      </c>
      <c r="J1084" s="33">
        <f>IFERROR(VLOOKUP(H1084,Materiaal!$A$2:$C$25052,3,FALSE)*I1084,0)</f>
        <v>0.1</v>
      </c>
      <c r="K1084" s="34" t="s">
        <v>6772</v>
      </c>
      <c r="L1084" s="35">
        <v>1</v>
      </c>
      <c r="M1084" s="33">
        <f>IFERROR(VLOOKUP(K1084,Materiaal!$A$2:$C$25052,3,FALSE)*L1084,0)</f>
        <v>0.17</v>
      </c>
      <c r="N1084" s="34" t="s">
        <v>6802</v>
      </c>
      <c r="O1084" s="35">
        <v>1</v>
      </c>
      <c r="P1084" s="33">
        <f>IFERROR(VLOOKUP(N1084,Materiaal!$A$2:$C$25052,3,FALSE)*O1084,0)</f>
        <v>0.12</v>
      </c>
      <c r="Q1084" s="34"/>
      <c r="R1084" s="35"/>
      <c r="S1084" s="33">
        <f>IFERROR(VLOOKUP(Q1084,Materiaal!$A$2:$C$25052,3,FALSE)*R1084,0)</f>
        <v>0</v>
      </c>
      <c r="T1084" s="34"/>
      <c r="U1084" s="35"/>
      <c r="V1084" s="33">
        <f>IFERROR(VLOOKUP(T1084,Materiaal!$A$2:$C$26556,3,FALSE)*U1084,0)</f>
        <v>0</v>
      </c>
      <c r="W1084" s="293"/>
      <c r="X1084" s="294"/>
      <c r="Y1084" s="33"/>
      <c r="Z1084" s="293"/>
      <c r="AA1084" s="294"/>
      <c r="AB1084" s="33"/>
    </row>
    <row r="1085" spans="1:28" ht="14.45" collapsed="1">
      <c r="A1085" s="29"/>
      <c r="B1085" s="29"/>
      <c r="C1085" s="256">
        <f t="shared" si="11"/>
        <v>0</v>
      </c>
      <c r="D1085" s="32"/>
      <c r="E1085" s="34"/>
      <c r="F1085" s="35"/>
      <c r="G1085" s="33">
        <f>IFERROR(VLOOKUP(E1085,Materiaal!$A$2:$C$25052,3,FALSE)*F1085,0)</f>
        <v>0</v>
      </c>
      <c r="H1085" s="34"/>
      <c r="I1085" s="35"/>
      <c r="J1085" s="33">
        <f>IFERROR(VLOOKUP(H1085,Materiaal!$A$2:$C$25052,3,FALSE)*I1085,0)</f>
        <v>0</v>
      </c>
      <c r="K1085" s="34"/>
      <c r="L1085" s="35"/>
      <c r="M1085" s="33">
        <f>IFERROR(VLOOKUP(K1085,Materiaal!$A$2:$C$25052,3,FALSE)*L1085,0)</f>
        <v>0</v>
      </c>
      <c r="N1085" s="34"/>
      <c r="O1085" s="35"/>
      <c r="P1085" s="33">
        <f>IFERROR(VLOOKUP(N1085,Materiaal!$A$2:$C$25052,3,FALSE)*O1085,0)</f>
        <v>0</v>
      </c>
      <c r="Q1085" s="34"/>
      <c r="R1085" s="35"/>
      <c r="S1085" s="33">
        <f>IFERROR(VLOOKUP(Q1085,Materiaal!$A$2:$C$25052,3,FALSE)*R1085,0)</f>
        <v>0</v>
      </c>
      <c r="T1085" s="34"/>
      <c r="U1085" s="35"/>
      <c r="V1085" s="33">
        <f>IFERROR(VLOOKUP(T1085,Materiaal!$A$2:$C$26556,3,FALSE)*U1085,0)</f>
        <v>0</v>
      </c>
      <c r="W1085" s="293"/>
      <c r="X1085" s="294"/>
      <c r="Y1085" s="33"/>
      <c r="Z1085" s="293"/>
      <c r="AA1085" s="294"/>
      <c r="AB1085" s="33"/>
    </row>
    <row r="1086" spans="1:28" ht="14.45">
      <c r="A1086" s="29"/>
      <c r="B1086" s="30" t="s">
        <v>6807</v>
      </c>
      <c r="C1086" s="256">
        <f t="shared" si="11"/>
        <v>0</v>
      </c>
      <c r="D1086" s="32"/>
      <c r="E1086" s="34"/>
      <c r="F1086" s="35"/>
      <c r="G1086" s="33">
        <f>IFERROR(VLOOKUP(E1086,Materiaal!$A$2:$C$25052,3,FALSE)*F1086,0)</f>
        <v>0</v>
      </c>
      <c r="H1086" s="34"/>
      <c r="I1086" s="35"/>
      <c r="J1086" s="33">
        <f>IFERROR(VLOOKUP(H1086,Materiaal!$A$2:$C$25052,3,FALSE)*I1086,0)</f>
        <v>0</v>
      </c>
      <c r="K1086" s="34"/>
      <c r="L1086" s="35"/>
      <c r="M1086" s="33">
        <f>IFERROR(VLOOKUP(K1086,Materiaal!$A$2:$C$25052,3,FALSE)*L1086,0)</f>
        <v>0</v>
      </c>
      <c r="N1086" s="34"/>
      <c r="O1086" s="35"/>
      <c r="P1086" s="33">
        <f>IFERROR(VLOOKUP(N1086,Materiaal!$A$2:$C$25052,3,FALSE)*O1086,0)</f>
        <v>0</v>
      </c>
      <c r="Q1086" s="34"/>
      <c r="R1086" s="35"/>
      <c r="S1086" s="33">
        <f>IFERROR(VLOOKUP(Q1086,Materiaal!$A$2:$C$25052,3,FALSE)*R1086,0)</f>
        <v>0</v>
      </c>
      <c r="T1086" s="34"/>
      <c r="U1086" s="35"/>
      <c r="V1086" s="33">
        <f>IFERROR(VLOOKUP(T1086,Materiaal!$A$2:$C$26556,3,FALSE)*U1086,0)</f>
        <v>0</v>
      </c>
      <c r="W1086" s="293"/>
      <c r="X1086" s="294"/>
      <c r="Y1086" s="33"/>
      <c r="Z1086" s="293"/>
      <c r="AA1086" s="294"/>
      <c r="AB1086" s="33"/>
    </row>
    <row r="1087" spans="1:28" ht="14.45" hidden="1" outlineLevel="1">
      <c r="A1087" s="29" t="s">
        <v>6808</v>
      </c>
      <c r="B1087" s="29" t="s">
        <v>6809</v>
      </c>
      <c r="C1087" s="256">
        <f t="shared" si="11"/>
        <v>0.5</v>
      </c>
      <c r="D1087" s="32">
        <v>5</v>
      </c>
      <c r="E1087" s="34" t="s">
        <v>5335</v>
      </c>
      <c r="F1087" s="35">
        <v>0.5</v>
      </c>
      <c r="G1087" s="33">
        <f>IFERROR(VLOOKUP(E1087,Materiaal!$A$2:$C$25052,3,FALSE)*F1087,0)</f>
        <v>0.5</v>
      </c>
      <c r="H1087" s="34"/>
      <c r="I1087" s="35"/>
      <c r="J1087" s="33">
        <f>IFERROR(VLOOKUP(H1087,Materiaal!$A$2:$C$25052,3,FALSE)*I1087,0)</f>
        <v>0</v>
      </c>
      <c r="K1087" s="34"/>
      <c r="L1087" s="35"/>
      <c r="M1087" s="33">
        <f>IFERROR(VLOOKUP(K1087,Materiaal!$A$2:$C$25052,3,FALSE)*L1087,0)</f>
        <v>0</v>
      </c>
      <c r="N1087" s="34"/>
      <c r="O1087" s="35"/>
      <c r="P1087" s="33">
        <f>IFERROR(VLOOKUP(N1087,Materiaal!$A$2:$C$25052,3,FALSE)*O1087,0)</f>
        <v>0</v>
      </c>
      <c r="Q1087" s="34"/>
      <c r="R1087" s="35"/>
      <c r="S1087" s="33">
        <f>IFERROR(VLOOKUP(Q1087,Materiaal!$A$2:$C$25052,3,FALSE)*R1087,0)</f>
        <v>0</v>
      </c>
      <c r="T1087" s="34"/>
      <c r="U1087" s="35"/>
      <c r="V1087" s="33">
        <f>IFERROR(VLOOKUP(T1087,Materiaal!$A$2:$C$26556,3,FALSE)*U1087,0)</f>
        <v>0</v>
      </c>
      <c r="W1087" s="293"/>
      <c r="X1087" s="294"/>
      <c r="Y1087" s="33"/>
      <c r="Z1087" s="293"/>
      <c r="AA1087" s="294"/>
      <c r="AB1087" s="33"/>
    </row>
    <row r="1088" spans="1:28" ht="14.45" hidden="1" outlineLevel="1">
      <c r="A1088" s="29" t="s">
        <v>6810</v>
      </c>
      <c r="B1088" s="29" t="s">
        <v>6811</v>
      </c>
      <c r="C1088" s="256">
        <f t="shared" si="11"/>
        <v>0.75</v>
      </c>
      <c r="D1088" s="32">
        <v>5.5</v>
      </c>
      <c r="E1088" s="34" t="s">
        <v>5335</v>
      </c>
      <c r="F1088" s="35">
        <v>0.75</v>
      </c>
      <c r="G1088" s="33">
        <f>IFERROR(VLOOKUP(E1088,Materiaal!$A$2:$C$25052,3,FALSE)*F1088,0)</f>
        <v>0.75</v>
      </c>
      <c r="H1088" s="34"/>
      <c r="I1088" s="35"/>
      <c r="J1088" s="33">
        <f>IFERROR(VLOOKUP(H1088,Materiaal!$A$2:$C$25052,3,FALSE)*I1088,0)</f>
        <v>0</v>
      </c>
      <c r="K1088" s="34"/>
      <c r="L1088" s="35"/>
      <c r="M1088" s="33">
        <f>IFERROR(VLOOKUP(K1088,Materiaal!$A$2:$C$25052,3,FALSE)*L1088,0)</f>
        <v>0</v>
      </c>
      <c r="N1088" s="34"/>
      <c r="O1088" s="35"/>
      <c r="P1088" s="33">
        <f>IFERROR(VLOOKUP(N1088,Materiaal!$A$2:$C$25052,3,FALSE)*O1088,0)</f>
        <v>0</v>
      </c>
      <c r="Q1088" s="34"/>
      <c r="R1088" s="35"/>
      <c r="S1088" s="33">
        <f>IFERROR(VLOOKUP(Q1088,Materiaal!$A$2:$C$25052,3,FALSE)*R1088,0)</f>
        <v>0</v>
      </c>
      <c r="T1088" s="34"/>
      <c r="U1088" s="35"/>
      <c r="V1088" s="33">
        <f>IFERROR(VLOOKUP(T1088,Materiaal!$A$2:$C$26556,3,FALSE)*U1088,0)</f>
        <v>0</v>
      </c>
      <c r="W1088" s="293"/>
      <c r="X1088" s="294"/>
      <c r="Y1088" s="33"/>
      <c r="Z1088" s="293"/>
      <c r="AA1088" s="294"/>
      <c r="AB1088" s="33"/>
    </row>
    <row r="1089" spans="1:28" ht="14.45" hidden="1" outlineLevel="1">
      <c r="A1089" s="29" t="s">
        <v>6812</v>
      </c>
      <c r="B1089" s="29" t="s">
        <v>6813</v>
      </c>
      <c r="C1089" s="256">
        <f t="shared" si="11"/>
        <v>1.25</v>
      </c>
      <c r="D1089" s="32">
        <v>6</v>
      </c>
      <c r="E1089" s="34" t="s">
        <v>5335</v>
      </c>
      <c r="F1089" s="35">
        <v>1.25</v>
      </c>
      <c r="G1089" s="33">
        <f>IFERROR(VLOOKUP(E1089,Materiaal!$A$2:$C$25052,3,FALSE)*F1089,0)</f>
        <v>1.25</v>
      </c>
      <c r="H1089" s="34"/>
      <c r="I1089" s="35"/>
      <c r="J1089" s="33">
        <f>IFERROR(VLOOKUP(H1089,Materiaal!$A$2:$C$25052,3,FALSE)*I1089,0)</f>
        <v>0</v>
      </c>
      <c r="K1089" s="34"/>
      <c r="L1089" s="35"/>
      <c r="M1089" s="33">
        <f>IFERROR(VLOOKUP(K1089,Materiaal!$A$2:$C$25052,3,FALSE)*L1089,0)</f>
        <v>0</v>
      </c>
      <c r="N1089" s="34"/>
      <c r="O1089" s="35"/>
      <c r="P1089" s="33">
        <f>IFERROR(VLOOKUP(N1089,Materiaal!$A$2:$C$25052,3,FALSE)*O1089,0)</f>
        <v>0</v>
      </c>
      <c r="Q1089" s="34"/>
      <c r="R1089" s="35"/>
      <c r="S1089" s="33">
        <f>IFERROR(VLOOKUP(Q1089,Materiaal!$A$2:$C$25052,3,FALSE)*R1089,0)</f>
        <v>0</v>
      </c>
      <c r="T1089" s="34"/>
      <c r="U1089" s="35"/>
      <c r="V1089" s="33">
        <f>IFERROR(VLOOKUP(T1089,Materiaal!$A$2:$C$26556,3,FALSE)*U1089,0)</f>
        <v>0</v>
      </c>
      <c r="W1089" s="293"/>
      <c r="X1089" s="294"/>
      <c r="Y1089" s="33"/>
      <c r="Z1089" s="293"/>
      <c r="AA1089" s="294"/>
      <c r="AB1089" s="33"/>
    </row>
    <row r="1090" spans="1:28" ht="14.45" hidden="1" outlineLevel="1">
      <c r="A1090" s="29" t="s">
        <v>6814</v>
      </c>
      <c r="B1090" s="29" t="s">
        <v>6815</v>
      </c>
      <c r="C1090" s="256">
        <f t="shared" si="11"/>
        <v>2</v>
      </c>
      <c r="D1090" s="32">
        <v>6</v>
      </c>
      <c r="E1090" s="34" t="s">
        <v>5335</v>
      </c>
      <c r="F1090" s="35">
        <v>2</v>
      </c>
      <c r="G1090" s="33">
        <f>IFERROR(VLOOKUP(E1090,Materiaal!$A$2:$C$25052,3,FALSE)*F1090,0)</f>
        <v>2</v>
      </c>
      <c r="H1090" s="34"/>
      <c r="I1090" s="35"/>
      <c r="J1090" s="33">
        <f>IFERROR(VLOOKUP(H1090,Materiaal!$A$2:$C$25052,3,FALSE)*I1090,0)</f>
        <v>0</v>
      </c>
      <c r="K1090" s="34"/>
      <c r="L1090" s="35"/>
      <c r="M1090" s="33">
        <f>IFERROR(VLOOKUP(K1090,Materiaal!$A$2:$C$25052,3,FALSE)*L1090,0)</f>
        <v>0</v>
      </c>
      <c r="N1090" s="34"/>
      <c r="O1090" s="35"/>
      <c r="P1090" s="33">
        <f>IFERROR(VLOOKUP(N1090,Materiaal!$A$2:$C$25052,3,FALSE)*O1090,0)</f>
        <v>0</v>
      </c>
      <c r="Q1090" s="34"/>
      <c r="R1090" s="35"/>
      <c r="S1090" s="33">
        <f>IFERROR(VLOOKUP(Q1090,Materiaal!$A$2:$C$25052,3,FALSE)*R1090,0)</f>
        <v>0</v>
      </c>
      <c r="T1090" s="34"/>
      <c r="U1090" s="35"/>
      <c r="V1090" s="33">
        <f>IFERROR(VLOOKUP(T1090,Materiaal!$A$2:$C$26556,3,FALSE)*U1090,0)</f>
        <v>0</v>
      </c>
      <c r="W1090" s="293"/>
      <c r="X1090" s="294"/>
      <c r="Y1090" s="33"/>
      <c r="Z1090" s="293"/>
      <c r="AA1090" s="294"/>
      <c r="AB1090" s="33"/>
    </row>
    <row r="1091" spans="1:28" ht="14.45" hidden="1" outlineLevel="1">
      <c r="A1091" s="29" t="s">
        <v>6816</v>
      </c>
      <c r="B1091" s="29" t="s">
        <v>6817</v>
      </c>
      <c r="C1091" s="256">
        <f t="shared" si="11"/>
        <v>3</v>
      </c>
      <c r="D1091" s="32">
        <v>7</v>
      </c>
      <c r="E1091" s="34" t="s">
        <v>5335</v>
      </c>
      <c r="F1091" s="35">
        <v>3</v>
      </c>
      <c r="G1091" s="33">
        <f>IFERROR(VLOOKUP(E1091,Materiaal!$A$2:$C$25052,3,FALSE)*F1091,0)</f>
        <v>3</v>
      </c>
      <c r="H1091" s="34"/>
      <c r="I1091" s="35"/>
      <c r="J1091" s="33">
        <f>IFERROR(VLOOKUP(H1091,Materiaal!$A$2:$C$25052,3,FALSE)*I1091,0)</f>
        <v>0</v>
      </c>
      <c r="K1091" s="34"/>
      <c r="L1091" s="35"/>
      <c r="M1091" s="33">
        <f>IFERROR(VLOOKUP(K1091,Materiaal!$A$2:$C$25052,3,FALSE)*L1091,0)</f>
        <v>0</v>
      </c>
      <c r="N1091" s="34"/>
      <c r="O1091" s="35"/>
      <c r="P1091" s="33">
        <f>IFERROR(VLOOKUP(N1091,Materiaal!$A$2:$C$25052,3,FALSE)*O1091,0)</f>
        <v>0</v>
      </c>
      <c r="Q1091" s="34"/>
      <c r="R1091" s="35"/>
      <c r="S1091" s="33">
        <f>IFERROR(VLOOKUP(Q1091,Materiaal!$A$2:$C$25052,3,FALSE)*R1091,0)</f>
        <v>0</v>
      </c>
      <c r="T1091" s="34"/>
      <c r="U1091" s="35"/>
      <c r="V1091" s="33">
        <f>IFERROR(VLOOKUP(T1091,Materiaal!$A$2:$C$26556,3,FALSE)*U1091,0)</f>
        <v>0</v>
      </c>
      <c r="W1091" s="293"/>
      <c r="X1091" s="294"/>
      <c r="Y1091" s="33"/>
      <c r="Z1091" s="293"/>
      <c r="AA1091" s="294"/>
      <c r="AB1091" s="33"/>
    </row>
    <row r="1092" spans="1:28" ht="14.45" hidden="1" outlineLevel="1">
      <c r="A1092" s="535" t="s">
        <v>6818</v>
      </c>
      <c r="B1092" s="535" t="s">
        <v>6819</v>
      </c>
      <c r="C1092" s="256">
        <f t="shared" ref="C1092:C1093" si="12">SUM(G1092,J1092,M1092,P1092,S1092,V1092,Y1092,AB1092)</f>
        <v>0</v>
      </c>
      <c r="D1092" s="535">
        <v>20</v>
      </c>
      <c r="E1092" s="34"/>
      <c r="F1092" s="35">
        <v>0</v>
      </c>
      <c r="G1092" s="33">
        <f>IFERROR(VLOOKUP(E1092,Materiaal!$A$2:$C$25052,3,FALSE)*F1092,0)</f>
        <v>0</v>
      </c>
      <c r="H1092" s="34"/>
      <c r="I1092" s="35"/>
      <c r="J1092" s="33">
        <f>IFERROR(VLOOKUP(H1092,Materiaal!$A$2:$C$25052,3,FALSE)*I1092,0)</f>
        <v>0</v>
      </c>
      <c r="K1092" s="34"/>
      <c r="L1092" s="35"/>
      <c r="M1092" s="33">
        <f>IFERROR(VLOOKUP(K1092,Materiaal!$A$2:$C$25052,3,FALSE)*L1092,0)</f>
        <v>0</v>
      </c>
      <c r="N1092" s="34"/>
      <c r="O1092" s="35"/>
      <c r="P1092" s="33">
        <f>IFERROR(VLOOKUP(N1092,Materiaal!$A$2:$C$25052,3,FALSE)*O1092,0)</f>
        <v>0</v>
      </c>
      <c r="Q1092" s="34"/>
      <c r="R1092" s="35"/>
      <c r="S1092" s="33">
        <f>IFERROR(VLOOKUP(Q1092,Materiaal!$A$2:$C$25052,3,FALSE)*R1092,0)</f>
        <v>0</v>
      </c>
      <c r="T1092" s="34"/>
      <c r="U1092" s="35"/>
      <c r="V1092" s="33">
        <f>IFERROR(VLOOKUP(T1092,Materiaal!$A$2:$C$26556,3,FALSE)*U1092,0)</f>
        <v>0</v>
      </c>
      <c r="W1092" s="293"/>
      <c r="X1092" s="294"/>
      <c r="Y1092" s="33"/>
      <c r="Z1092" s="293"/>
      <c r="AA1092" s="294"/>
      <c r="AB1092" s="33"/>
    </row>
    <row r="1093" spans="1:28" ht="14.45" hidden="1" outlineLevel="1">
      <c r="A1093" s="535" t="s">
        <v>6820</v>
      </c>
      <c r="B1093" s="535" t="s">
        <v>6821</v>
      </c>
      <c r="C1093" s="256">
        <f t="shared" si="12"/>
        <v>0</v>
      </c>
      <c r="D1093" s="535">
        <v>12</v>
      </c>
      <c r="E1093" s="34"/>
      <c r="F1093" s="35">
        <v>0</v>
      </c>
      <c r="G1093" s="33">
        <f>IFERROR(VLOOKUP(E1093,Materiaal!$A$2:$C$25052,3,FALSE)*F1093,0)</f>
        <v>0</v>
      </c>
      <c r="H1093" s="34"/>
      <c r="I1093" s="35"/>
      <c r="J1093" s="33">
        <f>IFERROR(VLOOKUP(H1093,Materiaal!$A$2:$C$25052,3,FALSE)*I1093,0)</f>
        <v>0</v>
      </c>
      <c r="K1093" s="34"/>
      <c r="L1093" s="35"/>
      <c r="M1093" s="33">
        <f>IFERROR(VLOOKUP(K1093,Materiaal!$A$2:$C$25052,3,FALSE)*L1093,0)</f>
        <v>0</v>
      </c>
      <c r="N1093" s="34"/>
      <c r="O1093" s="35"/>
      <c r="P1093" s="33">
        <f>IFERROR(VLOOKUP(N1093,Materiaal!$A$2:$C$25052,3,FALSE)*O1093,0)</f>
        <v>0</v>
      </c>
      <c r="Q1093" s="34"/>
      <c r="R1093" s="35"/>
      <c r="S1093" s="33">
        <f>IFERROR(VLOOKUP(Q1093,Materiaal!$A$2:$C$25052,3,FALSE)*R1093,0)</f>
        <v>0</v>
      </c>
      <c r="T1093" s="34"/>
      <c r="U1093" s="35"/>
      <c r="V1093" s="33">
        <f>IFERROR(VLOOKUP(T1093,Materiaal!$A$2:$C$26556,3,FALSE)*U1093,0)</f>
        <v>0</v>
      </c>
      <c r="W1093" s="293"/>
      <c r="X1093" s="294"/>
      <c r="Y1093" s="33"/>
      <c r="Z1093" s="293"/>
      <c r="AA1093" s="294"/>
      <c r="AB1093" s="33"/>
    </row>
    <row r="1094" spans="1:28" ht="14.45" hidden="1" outlineLevel="1">
      <c r="A1094" s="576" t="s">
        <v>6822</v>
      </c>
      <c r="B1094" s="576" t="s">
        <v>6809</v>
      </c>
      <c r="C1094" s="256">
        <f t="shared" si="11"/>
        <v>1.25</v>
      </c>
      <c r="D1094" s="535">
        <v>10</v>
      </c>
      <c r="E1094" s="34" t="s">
        <v>5335</v>
      </c>
      <c r="F1094" s="35">
        <v>1.25</v>
      </c>
      <c r="G1094" s="33">
        <f>IFERROR(VLOOKUP(E1094,Materiaal!$A$2:$C$25052,3,FALSE)*F1094,0)</f>
        <v>1.25</v>
      </c>
      <c r="H1094" s="34"/>
      <c r="I1094" s="35"/>
      <c r="J1094" s="33">
        <f>IFERROR(VLOOKUP(H1094,Materiaal!$A$2:$C$25052,3,FALSE)*I1094,0)</f>
        <v>0</v>
      </c>
      <c r="K1094" s="34"/>
      <c r="L1094" s="35"/>
      <c r="M1094" s="33">
        <f>IFERROR(VLOOKUP(K1094,Materiaal!$A$2:$C$25052,3,FALSE)*L1094,0)</f>
        <v>0</v>
      </c>
      <c r="N1094" s="34"/>
      <c r="O1094" s="35"/>
      <c r="P1094" s="33">
        <f>IFERROR(VLOOKUP(N1094,Materiaal!$A$2:$C$25052,3,FALSE)*O1094,0)</f>
        <v>0</v>
      </c>
      <c r="Q1094" s="34"/>
      <c r="R1094" s="35"/>
      <c r="S1094" s="33">
        <f>IFERROR(VLOOKUP(Q1094,Materiaal!$A$2:$C$25052,3,FALSE)*R1094,0)</f>
        <v>0</v>
      </c>
      <c r="T1094" s="34"/>
      <c r="U1094" s="35"/>
      <c r="V1094" s="33">
        <f>IFERROR(VLOOKUP(T1094,Materiaal!$A$2:$C$26556,3,FALSE)*U1094,0)</f>
        <v>0</v>
      </c>
      <c r="W1094" s="293"/>
      <c r="X1094" s="294"/>
      <c r="Y1094" s="33"/>
      <c r="Z1094" s="293"/>
      <c r="AA1094" s="294"/>
      <c r="AB1094" s="33"/>
    </row>
    <row r="1095" spans="1:28" ht="14.45" hidden="1" outlineLevel="1">
      <c r="A1095" s="576" t="s">
        <v>6823</v>
      </c>
      <c r="B1095" s="576" t="s">
        <v>6811</v>
      </c>
      <c r="C1095" s="256">
        <f t="shared" si="11"/>
        <v>2</v>
      </c>
      <c r="D1095" s="535">
        <v>10</v>
      </c>
      <c r="E1095" s="34" t="s">
        <v>5335</v>
      </c>
      <c r="F1095" s="35">
        <v>2</v>
      </c>
      <c r="G1095" s="33">
        <f>IFERROR(VLOOKUP(E1095,Materiaal!$A$2:$C$25052,3,FALSE)*F1095,0)</f>
        <v>2</v>
      </c>
      <c r="H1095" s="34"/>
      <c r="I1095" s="35"/>
      <c r="J1095" s="33">
        <f>IFERROR(VLOOKUP(H1095,Materiaal!$A$2:$C$25052,3,FALSE)*I1095,0)</f>
        <v>0</v>
      </c>
      <c r="K1095" s="34"/>
      <c r="L1095" s="35"/>
      <c r="M1095" s="33">
        <f>IFERROR(VLOOKUP(K1095,Materiaal!$A$2:$C$25052,3,FALSE)*L1095,0)</f>
        <v>0</v>
      </c>
      <c r="N1095" s="34"/>
      <c r="O1095" s="35"/>
      <c r="P1095" s="33">
        <f>IFERROR(VLOOKUP(N1095,Materiaal!$A$2:$C$25052,3,FALSE)*O1095,0)</f>
        <v>0</v>
      </c>
      <c r="Q1095" s="34"/>
      <c r="R1095" s="35"/>
      <c r="S1095" s="33">
        <f>IFERROR(VLOOKUP(Q1095,Materiaal!$A$2:$C$25052,3,FALSE)*R1095,0)</f>
        <v>0</v>
      </c>
      <c r="T1095" s="34"/>
      <c r="U1095" s="35"/>
      <c r="V1095" s="33">
        <f>IFERROR(VLOOKUP(T1095,Materiaal!$A$2:$C$26556,3,FALSE)*U1095,0)</f>
        <v>0</v>
      </c>
      <c r="W1095" s="293"/>
      <c r="X1095" s="294"/>
      <c r="Y1095" s="33"/>
      <c r="Z1095" s="293"/>
      <c r="AA1095" s="294"/>
      <c r="AB1095" s="33"/>
    </row>
    <row r="1096" spans="1:28" ht="14.45" hidden="1" outlineLevel="1">
      <c r="A1096" s="576" t="s">
        <v>6824</v>
      </c>
      <c r="B1096" s="576" t="s">
        <v>6813</v>
      </c>
      <c r="C1096" s="256">
        <f t="shared" si="11"/>
        <v>2.5</v>
      </c>
      <c r="D1096" s="535">
        <v>10</v>
      </c>
      <c r="E1096" s="34" t="s">
        <v>5335</v>
      </c>
      <c r="F1096" s="35">
        <v>2.5</v>
      </c>
      <c r="G1096" s="33">
        <f>IFERROR(VLOOKUP(E1096,Materiaal!$A$2:$C$25052,3,FALSE)*F1096,0)</f>
        <v>2.5</v>
      </c>
      <c r="H1096" s="34"/>
      <c r="I1096" s="35"/>
      <c r="J1096" s="33">
        <f>IFERROR(VLOOKUP(H1096,Materiaal!$A$2:$C$25052,3,FALSE)*I1096,0)</f>
        <v>0</v>
      </c>
      <c r="K1096" s="34"/>
      <c r="L1096" s="35"/>
      <c r="M1096" s="33">
        <f>IFERROR(VLOOKUP(K1096,Materiaal!$A$2:$C$25052,3,FALSE)*L1096,0)</f>
        <v>0</v>
      </c>
      <c r="N1096" s="34"/>
      <c r="O1096" s="35"/>
      <c r="P1096" s="33">
        <f>IFERROR(VLOOKUP(N1096,Materiaal!$A$2:$C$25052,3,FALSE)*O1096,0)</f>
        <v>0</v>
      </c>
      <c r="Q1096" s="34"/>
      <c r="R1096" s="35"/>
      <c r="S1096" s="33">
        <f>IFERROR(VLOOKUP(Q1096,Materiaal!$A$2:$C$25052,3,FALSE)*R1096,0)</f>
        <v>0</v>
      </c>
      <c r="T1096" s="34"/>
      <c r="U1096" s="35"/>
      <c r="V1096" s="33">
        <f>IFERROR(VLOOKUP(T1096,Materiaal!$A$2:$C$26556,3,FALSE)*U1096,0)</f>
        <v>0</v>
      </c>
      <c r="W1096" s="293"/>
      <c r="X1096" s="294"/>
      <c r="Y1096" s="33"/>
      <c r="Z1096" s="293"/>
      <c r="AA1096" s="294"/>
      <c r="AB1096" s="33"/>
    </row>
    <row r="1097" spans="1:28" ht="14.45" hidden="1" outlineLevel="1">
      <c r="A1097" s="576" t="s">
        <v>6825</v>
      </c>
      <c r="B1097" s="576" t="s">
        <v>6815</v>
      </c>
      <c r="C1097" s="256">
        <f t="shared" si="11"/>
        <v>3.5</v>
      </c>
      <c r="D1097" s="535">
        <v>10</v>
      </c>
      <c r="E1097" s="34" t="s">
        <v>5335</v>
      </c>
      <c r="F1097" s="35">
        <v>3.5</v>
      </c>
      <c r="G1097" s="33">
        <f>IFERROR(VLOOKUP(E1097,Materiaal!$A$2:$C$25052,3,FALSE)*F1097,0)</f>
        <v>3.5</v>
      </c>
      <c r="H1097" s="34"/>
      <c r="I1097" s="35"/>
      <c r="J1097" s="33">
        <f>IFERROR(VLOOKUP(H1097,Materiaal!$A$2:$C$25052,3,FALSE)*I1097,0)</f>
        <v>0</v>
      </c>
      <c r="K1097" s="34"/>
      <c r="L1097" s="35"/>
      <c r="M1097" s="33">
        <f>IFERROR(VLOOKUP(K1097,Materiaal!$A$2:$C$25052,3,FALSE)*L1097,0)</f>
        <v>0</v>
      </c>
      <c r="N1097" s="34"/>
      <c r="O1097" s="35"/>
      <c r="P1097" s="33">
        <f>IFERROR(VLOOKUP(N1097,Materiaal!$A$2:$C$25052,3,FALSE)*O1097,0)</f>
        <v>0</v>
      </c>
      <c r="Q1097" s="34"/>
      <c r="R1097" s="35"/>
      <c r="S1097" s="33">
        <f>IFERROR(VLOOKUP(Q1097,Materiaal!$A$2:$C$25052,3,FALSE)*R1097,0)</f>
        <v>0</v>
      </c>
      <c r="T1097" s="34"/>
      <c r="U1097" s="35"/>
      <c r="V1097" s="33">
        <f>IFERROR(VLOOKUP(T1097,Materiaal!$A$2:$C$26556,3,FALSE)*U1097,0)</f>
        <v>0</v>
      </c>
      <c r="W1097" s="293"/>
      <c r="X1097" s="294"/>
      <c r="Y1097" s="33"/>
      <c r="Z1097" s="293"/>
      <c r="AA1097" s="294"/>
      <c r="AB1097" s="33"/>
    </row>
    <row r="1098" spans="1:28" ht="14.45" hidden="1" outlineLevel="1">
      <c r="A1098" s="576" t="s">
        <v>6826</v>
      </c>
      <c r="B1098" s="576" t="s">
        <v>6817</v>
      </c>
      <c r="C1098" s="256">
        <f t="shared" si="11"/>
        <v>5.5</v>
      </c>
      <c r="D1098" s="535">
        <v>10</v>
      </c>
      <c r="E1098" s="34" t="s">
        <v>5335</v>
      </c>
      <c r="F1098" s="35">
        <v>5.5</v>
      </c>
      <c r="G1098" s="33">
        <f>IFERROR(VLOOKUP(E1098,Materiaal!$A$2:$C$25052,3,FALSE)*F1098,0)</f>
        <v>5.5</v>
      </c>
      <c r="H1098" s="34"/>
      <c r="I1098" s="35"/>
      <c r="J1098" s="33">
        <f>IFERROR(VLOOKUP(H1098,Materiaal!$A$2:$C$25052,3,FALSE)*I1098,0)</f>
        <v>0</v>
      </c>
      <c r="K1098" s="34"/>
      <c r="L1098" s="35"/>
      <c r="M1098" s="33">
        <f>IFERROR(VLOOKUP(K1098,Materiaal!$A$2:$C$25052,3,FALSE)*L1098,0)</f>
        <v>0</v>
      </c>
      <c r="N1098" s="34"/>
      <c r="O1098" s="35"/>
      <c r="P1098" s="33">
        <f>IFERROR(VLOOKUP(N1098,Materiaal!$A$2:$C$25052,3,FALSE)*O1098,0)</f>
        <v>0</v>
      </c>
      <c r="Q1098" s="34"/>
      <c r="R1098" s="35"/>
      <c r="S1098" s="33">
        <f>IFERROR(VLOOKUP(Q1098,Materiaal!$A$2:$C$25052,3,FALSE)*R1098,0)</f>
        <v>0</v>
      </c>
      <c r="T1098" s="34"/>
      <c r="U1098" s="35"/>
      <c r="V1098" s="33">
        <f>IFERROR(VLOOKUP(T1098,Materiaal!$A$2:$C$26556,3,FALSE)*U1098,0)</f>
        <v>0</v>
      </c>
      <c r="W1098" s="293"/>
      <c r="X1098" s="294"/>
      <c r="Y1098" s="33"/>
      <c r="Z1098" s="293"/>
      <c r="AA1098" s="294"/>
      <c r="AB1098" s="33"/>
    </row>
    <row r="1099" spans="1:28" ht="14.45" hidden="1" outlineLevel="1">
      <c r="A1099" s="29" t="s">
        <v>6827</v>
      </c>
      <c r="B1099" s="29" t="s">
        <v>6828</v>
      </c>
      <c r="C1099" s="256">
        <f t="shared" si="11"/>
        <v>1</v>
      </c>
      <c r="D1099" s="32">
        <v>3</v>
      </c>
      <c r="E1099" s="34" t="s">
        <v>5335</v>
      </c>
      <c r="F1099" s="35">
        <v>1</v>
      </c>
      <c r="G1099" s="33">
        <f>IFERROR(VLOOKUP(E1099,Materiaal!$A$2:$C$25052,3,FALSE)*F1099,0)</f>
        <v>1</v>
      </c>
      <c r="H1099" s="34"/>
      <c r="I1099" s="35"/>
      <c r="J1099" s="33">
        <f>IFERROR(VLOOKUP(H1099,Materiaal!$A$2:$C$25052,3,FALSE)*I1099,0)</f>
        <v>0</v>
      </c>
      <c r="K1099" s="34"/>
      <c r="L1099" s="35"/>
      <c r="M1099" s="33">
        <f>IFERROR(VLOOKUP(K1099,Materiaal!$A$2:$C$25052,3,FALSE)*L1099,0)</f>
        <v>0</v>
      </c>
      <c r="N1099" s="34"/>
      <c r="O1099" s="35"/>
      <c r="P1099" s="33">
        <f>IFERROR(VLOOKUP(N1099,Materiaal!$A$2:$C$25052,3,FALSE)*O1099,0)</f>
        <v>0</v>
      </c>
      <c r="Q1099" s="34"/>
      <c r="R1099" s="35"/>
      <c r="S1099" s="33">
        <f>IFERROR(VLOOKUP(Q1099,Materiaal!$A$2:$C$25052,3,FALSE)*R1099,0)</f>
        <v>0</v>
      </c>
      <c r="T1099" s="34"/>
      <c r="U1099" s="35"/>
      <c r="V1099" s="33">
        <f>IFERROR(VLOOKUP(T1099,Materiaal!$A$2:$C$26556,3,FALSE)*U1099,0)</f>
        <v>0</v>
      </c>
      <c r="W1099" s="293"/>
      <c r="X1099" s="294"/>
      <c r="Y1099" s="33"/>
      <c r="Z1099" s="293"/>
      <c r="AA1099" s="294"/>
      <c r="AB1099" s="33"/>
    </row>
    <row r="1100" spans="1:28" ht="14.45" hidden="1" outlineLevel="1">
      <c r="A1100" s="29" t="s">
        <v>6829</v>
      </c>
      <c r="B1100" s="29" t="s">
        <v>6830</v>
      </c>
      <c r="C1100" s="256">
        <f t="shared" si="11"/>
        <v>1.25</v>
      </c>
      <c r="D1100" s="32">
        <v>3</v>
      </c>
      <c r="E1100" s="34" t="s">
        <v>5335</v>
      </c>
      <c r="F1100" s="35">
        <v>1.25</v>
      </c>
      <c r="G1100" s="33">
        <f>IFERROR(VLOOKUP(E1100,Materiaal!$A$2:$C$25052,3,FALSE)*F1100,0)</f>
        <v>1.25</v>
      </c>
      <c r="H1100" s="34"/>
      <c r="I1100" s="35"/>
      <c r="J1100" s="33">
        <f>IFERROR(VLOOKUP(H1100,Materiaal!$A$2:$C$25052,3,FALSE)*I1100,0)</f>
        <v>0</v>
      </c>
      <c r="K1100" s="34"/>
      <c r="L1100" s="35"/>
      <c r="M1100" s="33">
        <f>IFERROR(VLOOKUP(K1100,Materiaal!$A$2:$C$25052,3,FALSE)*L1100,0)</f>
        <v>0</v>
      </c>
      <c r="N1100" s="34"/>
      <c r="O1100" s="35"/>
      <c r="P1100" s="33">
        <f>IFERROR(VLOOKUP(N1100,Materiaal!$A$2:$C$25052,3,FALSE)*O1100,0)</f>
        <v>0</v>
      </c>
      <c r="Q1100" s="34"/>
      <c r="R1100" s="35"/>
      <c r="S1100" s="33">
        <f>IFERROR(VLOOKUP(Q1100,Materiaal!$A$2:$C$25052,3,FALSE)*R1100,0)</f>
        <v>0</v>
      </c>
      <c r="T1100" s="34"/>
      <c r="U1100" s="35"/>
      <c r="V1100" s="33">
        <f>IFERROR(VLOOKUP(T1100,Materiaal!$A$2:$C$26556,3,FALSE)*U1100,0)</f>
        <v>0</v>
      </c>
      <c r="W1100" s="293"/>
      <c r="X1100" s="294"/>
      <c r="Y1100" s="33"/>
      <c r="Z1100" s="293"/>
      <c r="AA1100" s="294"/>
      <c r="AB1100" s="33"/>
    </row>
    <row r="1101" spans="1:28" ht="14.45" hidden="1" outlineLevel="1">
      <c r="A1101" s="29" t="s">
        <v>6831</v>
      </c>
      <c r="B1101" s="29" t="s">
        <v>6832</v>
      </c>
      <c r="C1101" s="256">
        <f t="shared" si="11"/>
        <v>2</v>
      </c>
      <c r="D1101" s="32">
        <v>3</v>
      </c>
      <c r="E1101" s="34" t="s">
        <v>5335</v>
      </c>
      <c r="F1101" s="35">
        <v>2</v>
      </c>
      <c r="G1101" s="33">
        <f>IFERROR(VLOOKUP(E1101,Materiaal!$A$2:$C$25052,3,FALSE)*F1101,0)</f>
        <v>2</v>
      </c>
      <c r="H1101" s="34"/>
      <c r="I1101" s="35"/>
      <c r="J1101" s="33">
        <f>IFERROR(VLOOKUP(H1101,Materiaal!$A$2:$C$25052,3,FALSE)*I1101,0)</f>
        <v>0</v>
      </c>
      <c r="K1101" s="34"/>
      <c r="L1101" s="35"/>
      <c r="M1101" s="33">
        <f>IFERROR(VLOOKUP(K1101,Materiaal!$A$2:$C$25052,3,FALSE)*L1101,0)</f>
        <v>0</v>
      </c>
      <c r="N1101" s="34"/>
      <c r="O1101" s="35"/>
      <c r="P1101" s="33">
        <f>IFERROR(VLOOKUP(N1101,Materiaal!$A$2:$C$25052,3,FALSE)*O1101,0)</f>
        <v>0</v>
      </c>
      <c r="Q1101" s="34"/>
      <c r="R1101" s="35"/>
      <c r="S1101" s="33">
        <f>IFERROR(VLOOKUP(Q1101,Materiaal!$A$2:$C$25052,3,FALSE)*R1101,0)</f>
        <v>0</v>
      </c>
      <c r="T1101" s="34"/>
      <c r="U1101" s="35"/>
      <c r="V1101" s="33">
        <f>IFERROR(VLOOKUP(T1101,Materiaal!$A$2:$C$26556,3,FALSE)*U1101,0)</f>
        <v>0</v>
      </c>
      <c r="W1101" s="293"/>
      <c r="X1101" s="294"/>
      <c r="Y1101" s="33"/>
      <c r="Z1101" s="293"/>
      <c r="AA1101" s="294"/>
      <c r="AB1101" s="33"/>
    </row>
    <row r="1102" spans="1:28" ht="14.45" hidden="1" outlineLevel="1">
      <c r="A1102" s="29" t="s">
        <v>6833</v>
      </c>
      <c r="B1102" s="29" t="s">
        <v>6834</v>
      </c>
      <c r="C1102" s="256">
        <f t="shared" ref="C1102:C1141" si="13">SUM(G1102,J1102,M1102,P1102,S1102,V1102,Y1102,AB1102)</f>
        <v>2.25</v>
      </c>
      <c r="D1102" s="32">
        <v>3</v>
      </c>
      <c r="E1102" s="34" t="s">
        <v>5335</v>
      </c>
      <c r="F1102" s="35">
        <v>2.25</v>
      </c>
      <c r="G1102" s="33">
        <f>IFERROR(VLOOKUP(E1102,Materiaal!$A$2:$C$25052,3,FALSE)*F1102,0)</f>
        <v>2.25</v>
      </c>
      <c r="H1102" s="34"/>
      <c r="I1102" s="35"/>
      <c r="J1102" s="33">
        <f>IFERROR(VLOOKUP(H1102,Materiaal!$A$2:$C$25052,3,FALSE)*I1102,0)</f>
        <v>0</v>
      </c>
      <c r="K1102" s="34"/>
      <c r="L1102" s="35"/>
      <c r="M1102" s="33">
        <f>IFERROR(VLOOKUP(K1102,Materiaal!$A$2:$C$25052,3,FALSE)*L1102,0)</f>
        <v>0</v>
      </c>
      <c r="N1102" s="34"/>
      <c r="O1102" s="35"/>
      <c r="P1102" s="33">
        <f>IFERROR(VLOOKUP(N1102,Materiaal!$A$2:$C$25052,3,FALSE)*O1102,0)</f>
        <v>0</v>
      </c>
      <c r="Q1102" s="34"/>
      <c r="R1102" s="35"/>
      <c r="S1102" s="33">
        <f>IFERROR(VLOOKUP(Q1102,Materiaal!$A$2:$C$25052,3,FALSE)*R1102,0)</f>
        <v>0</v>
      </c>
      <c r="T1102" s="34"/>
      <c r="U1102" s="35"/>
      <c r="V1102" s="33">
        <f>IFERROR(VLOOKUP(T1102,Materiaal!$A$2:$C$26556,3,FALSE)*U1102,0)</f>
        <v>0</v>
      </c>
      <c r="W1102" s="293"/>
      <c r="X1102" s="294"/>
      <c r="Y1102" s="33"/>
      <c r="Z1102" s="293"/>
      <c r="AA1102" s="294"/>
      <c r="AB1102" s="33"/>
    </row>
    <row r="1103" spans="1:28" ht="14.45" hidden="1" outlineLevel="1">
      <c r="A1103" s="29" t="s">
        <v>6835</v>
      </c>
      <c r="B1103" s="29" t="s">
        <v>6836</v>
      </c>
      <c r="C1103" s="256">
        <f t="shared" si="13"/>
        <v>4.75</v>
      </c>
      <c r="D1103" s="32">
        <v>5</v>
      </c>
      <c r="E1103" s="34" t="s">
        <v>5335</v>
      </c>
      <c r="F1103" s="35">
        <v>4.75</v>
      </c>
      <c r="G1103" s="33">
        <f>IFERROR(VLOOKUP(E1103,Materiaal!$A$2:$C$25052,3,FALSE)*F1103,0)</f>
        <v>4.75</v>
      </c>
      <c r="H1103" s="34"/>
      <c r="I1103" s="35"/>
      <c r="J1103" s="33">
        <f>IFERROR(VLOOKUP(H1103,Materiaal!$A$2:$C$25052,3,FALSE)*I1103,0)</f>
        <v>0</v>
      </c>
      <c r="K1103" s="34"/>
      <c r="L1103" s="35"/>
      <c r="M1103" s="33">
        <f>IFERROR(VLOOKUP(K1103,Materiaal!$A$2:$C$25052,3,FALSE)*L1103,0)</f>
        <v>0</v>
      </c>
      <c r="N1103" s="34"/>
      <c r="O1103" s="35"/>
      <c r="P1103" s="33">
        <f>IFERROR(VLOOKUP(N1103,Materiaal!$A$2:$C$25052,3,FALSE)*O1103,0)</f>
        <v>0</v>
      </c>
      <c r="Q1103" s="34"/>
      <c r="R1103" s="35"/>
      <c r="S1103" s="33">
        <f>IFERROR(VLOOKUP(Q1103,Materiaal!$A$2:$C$25052,3,FALSE)*R1103,0)</f>
        <v>0</v>
      </c>
      <c r="T1103" s="34"/>
      <c r="U1103" s="35"/>
      <c r="V1103" s="33">
        <f>IFERROR(VLOOKUP(T1103,Materiaal!$A$2:$C$26556,3,FALSE)*U1103,0)</f>
        <v>0</v>
      </c>
      <c r="W1103" s="293"/>
      <c r="X1103" s="294"/>
      <c r="Y1103" s="33"/>
      <c r="Z1103" s="293"/>
      <c r="AA1103" s="294"/>
      <c r="AB1103" s="33"/>
    </row>
    <row r="1104" spans="1:28" ht="14.45" collapsed="1">
      <c r="A1104" s="29"/>
      <c r="B1104" s="29"/>
      <c r="C1104" s="256">
        <f t="shared" si="13"/>
        <v>0</v>
      </c>
      <c r="D1104" s="32"/>
      <c r="E1104" s="34"/>
      <c r="F1104" s="35"/>
      <c r="G1104" s="33">
        <f>IFERROR(VLOOKUP(E1104,Materiaal!$A$2:$C$25052,3,FALSE)*F1104,0)</f>
        <v>0</v>
      </c>
      <c r="H1104" s="34"/>
      <c r="I1104" s="35"/>
      <c r="J1104" s="33">
        <f>IFERROR(VLOOKUP(H1104,Materiaal!$A$2:$C$25052,3,FALSE)*I1104,0)</f>
        <v>0</v>
      </c>
      <c r="K1104" s="34"/>
      <c r="L1104" s="35"/>
      <c r="M1104" s="33">
        <f>IFERROR(VLOOKUP(K1104,Materiaal!$A$2:$C$25052,3,FALSE)*L1104,0)</f>
        <v>0</v>
      </c>
      <c r="N1104" s="34"/>
      <c r="O1104" s="35"/>
      <c r="P1104" s="33">
        <f>IFERROR(VLOOKUP(N1104,Materiaal!$A$2:$C$25052,3,FALSE)*O1104,0)</f>
        <v>0</v>
      </c>
      <c r="Q1104" s="34"/>
      <c r="R1104" s="35"/>
      <c r="S1104" s="33">
        <f>IFERROR(VLOOKUP(Q1104,Materiaal!$A$2:$C$25052,3,FALSE)*R1104,0)</f>
        <v>0</v>
      </c>
      <c r="T1104" s="34"/>
      <c r="U1104" s="35"/>
      <c r="V1104" s="33">
        <f>IFERROR(VLOOKUP(T1104,Materiaal!$A$2:$C$26556,3,FALSE)*U1104,0)</f>
        <v>0</v>
      </c>
      <c r="W1104" s="293"/>
      <c r="X1104" s="294"/>
      <c r="Y1104" s="33"/>
      <c r="Z1104" s="293"/>
      <c r="AA1104" s="294"/>
      <c r="AB1104" s="33"/>
    </row>
    <row r="1105" spans="1:28" ht="14.45">
      <c r="A1105" s="29"/>
      <c r="B1105" s="30" t="s">
        <v>6837</v>
      </c>
      <c r="C1105" s="256">
        <f t="shared" si="13"/>
        <v>0</v>
      </c>
      <c r="D1105" s="32"/>
      <c r="E1105" s="34"/>
      <c r="F1105" s="35"/>
      <c r="G1105" s="33">
        <f>IFERROR(VLOOKUP(E1105,Materiaal!$A$2:$C$25052,3,FALSE)*F1105,0)</f>
        <v>0</v>
      </c>
      <c r="H1105" s="34"/>
      <c r="I1105" s="35"/>
      <c r="J1105" s="33">
        <f>IFERROR(VLOOKUP(H1105,Materiaal!$A$2:$C$25052,3,FALSE)*I1105,0)</f>
        <v>0</v>
      </c>
      <c r="K1105" s="34"/>
      <c r="L1105" s="35"/>
      <c r="M1105" s="33">
        <f>IFERROR(VLOOKUP(K1105,Materiaal!$A$2:$C$25052,3,FALSE)*L1105,0)</f>
        <v>0</v>
      </c>
      <c r="N1105" s="34"/>
      <c r="O1105" s="35"/>
      <c r="P1105" s="33">
        <f>IFERROR(VLOOKUP(N1105,Materiaal!$A$2:$C$25052,3,FALSE)*O1105,0)</f>
        <v>0</v>
      </c>
      <c r="Q1105" s="34"/>
      <c r="R1105" s="35"/>
      <c r="S1105" s="33">
        <f>IFERROR(VLOOKUP(Q1105,Materiaal!$A$2:$C$25052,3,FALSE)*R1105,0)</f>
        <v>0</v>
      </c>
      <c r="T1105" s="34"/>
      <c r="U1105" s="35"/>
      <c r="V1105" s="33">
        <f>IFERROR(VLOOKUP(T1105,Materiaal!$A$2:$C$26556,3,FALSE)*U1105,0)</f>
        <v>0</v>
      </c>
      <c r="W1105" s="293"/>
      <c r="X1105" s="294"/>
      <c r="Y1105" s="33"/>
      <c r="Z1105" s="293"/>
      <c r="AA1105" s="294"/>
      <c r="AB1105" s="33"/>
    </row>
    <row r="1106" spans="1:28" ht="14.45" hidden="1" outlineLevel="1">
      <c r="A1106" s="29" t="s">
        <v>6838</v>
      </c>
      <c r="B1106" s="29" t="s">
        <v>6839</v>
      </c>
      <c r="C1106" s="256">
        <f t="shared" si="13"/>
        <v>0.66500000000000004</v>
      </c>
      <c r="D1106" s="32">
        <v>1</v>
      </c>
      <c r="E1106" s="34" t="s">
        <v>6840</v>
      </c>
      <c r="F1106" s="35">
        <v>1</v>
      </c>
      <c r="G1106" s="33">
        <f>IFERROR(VLOOKUP(E1106,Materiaal!$A$2:$C$25052,3,FALSE)*F1106,0)</f>
        <v>0.66500000000000004</v>
      </c>
      <c r="H1106" s="34"/>
      <c r="I1106" s="35"/>
      <c r="J1106" s="33">
        <f>IFERROR(VLOOKUP(H1106,Materiaal!$A$2:$C$25052,3,FALSE)*I1106,0)</f>
        <v>0</v>
      </c>
      <c r="K1106" s="34"/>
      <c r="L1106" s="35"/>
      <c r="M1106" s="33">
        <f>IFERROR(VLOOKUP(K1106,Materiaal!$A$2:$C$25052,3,FALSE)*L1106,0)</f>
        <v>0</v>
      </c>
      <c r="N1106" s="34"/>
      <c r="O1106" s="35"/>
      <c r="P1106" s="33">
        <f>IFERROR(VLOOKUP(N1106,Materiaal!$A$2:$C$25052,3,FALSE)*O1106,0)</f>
        <v>0</v>
      </c>
      <c r="Q1106" s="34"/>
      <c r="R1106" s="35"/>
      <c r="S1106" s="33">
        <f>IFERROR(VLOOKUP(Q1106,Materiaal!$A$2:$C$25052,3,FALSE)*R1106,0)</f>
        <v>0</v>
      </c>
      <c r="T1106" s="34"/>
      <c r="U1106" s="35"/>
      <c r="V1106" s="33">
        <f>IFERROR(VLOOKUP(T1106,Materiaal!$A$2:$C$26556,3,FALSE)*U1106,0)</f>
        <v>0</v>
      </c>
      <c r="W1106" s="293"/>
      <c r="X1106" s="294"/>
      <c r="Y1106" s="33"/>
      <c r="Z1106" s="293"/>
      <c r="AA1106" s="294"/>
      <c r="AB1106" s="33"/>
    </row>
    <row r="1107" spans="1:28" ht="14.45" hidden="1" outlineLevel="1">
      <c r="A1107" s="29" t="s">
        <v>6841</v>
      </c>
      <c r="B1107" s="29" t="s">
        <v>6842</v>
      </c>
      <c r="C1107" s="256">
        <f t="shared" si="13"/>
        <v>0.8085</v>
      </c>
      <c r="D1107" s="32">
        <v>1</v>
      </c>
      <c r="E1107" s="34" t="s">
        <v>6843</v>
      </c>
      <c r="F1107" s="35">
        <v>1</v>
      </c>
      <c r="G1107" s="33">
        <f>IFERROR(VLOOKUP(E1107,Materiaal!$A$2:$C$25052,3,FALSE)*F1107,0)</f>
        <v>0.8085</v>
      </c>
      <c r="H1107" s="34"/>
      <c r="I1107" s="35"/>
      <c r="J1107" s="33">
        <f>IFERROR(VLOOKUP(H1107,Materiaal!$A$2:$C$25052,3,FALSE)*I1107,0)</f>
        <v>0</v>
      </c>
      <c r="K1107" s="34"/>
      <c r="L1107" s="35"/>
      <c r="M1107" s="33">
        <f>IFERROR(VLOOKUP(K1107,Materiaal!$A$2:$C$25052,3,FALSE)*L1107,0)</f>
        <v>0</v>
      </c>
      <c r="N1107" s="34"/>
      <c r="O1107" s="35"/>
      <c r="P1107" s="33">
        <f>IFERROR(VLOOKUP(N1107,Materiaal!$A$2:$C$25052,3,FALSE)*O1107,0)</f>
        <v>0</v>
      </c>
      <c r="Q1107" s="34"/>
      <c r="R1107" s="35"/>
      <c r="S1107" s="33">
        <f>IFERROR(VLOOKUP(Q1107,Materiaal!$A$2:$C$25052,3,FALSE)*R1107,0)</f>
        <v>0</v>
      </c>
      <c r="T1107" s="34"/>
      <c r="U1107" s="35"/>
      <c r="V1107" s="33">
        <f>IFERROR(VLOOKUP(T1107,Materiaal!$A$2:$C$26556,3,FALSE)*U1107,0)</f>
        <v>0</v>
      </c>
      <c r="W1107" s="293"/>
      <c r="X1107" s="294"/>
      <c r="Y1107" s="33"/>
      <c r="Z1107" s="293"/>
      <c r="AA1107" s="294"/>
      <c r="AB1107" s="33"/>
    </row>
    <row r="1108" spans="1:28" ht="14.45" hidden="1" outlineLevel="1">
      <c r="A1108" s="29" t="s">
        <v>6844</v>
      </c>
      <c r="B1108" s="29" t="s">
        <v>6845</v>
      </c>
      <c r="C1108" s="256">
        <f t="shared" si="13"/>
        <v>0.77549999999999997</v>
      </c>
      <c r="D1108" s="32">
        <v>1</v>
      </c>
      <c r="E1108" s="34" t="s">
        <v>6846</v>
      </c>
      <c r="F1108" s="35">
        <v>1</v>
      </c>
      <c r="G1108" s="33">
        <f>IFERROR(VLOOKUP(E1108,Materiaal!$A$2:$C$25052,3,FALSE)*F1108,0)</f>
        <v>0.77549999999999997</v>
      </c>
      <c r="H1108" s="34"/>
      <c r="I1108" s="35"/>
      <c r="J1108" s="33">
        <f>IFERROR(VLOOKUP(H1108,Materiaal!$A$2:$C$25052,3,FALSE)*I1108,0)</f>
        <v>0</v>
      </c>
      <c r="K1108" s="34"/>
      <c r="L1108" s="35"/>
      <c r="M1108" s="33">
        <f>IFERROR(VLOOKUP(K1108,Materiaal!$A$2:$C$25052,3,FALSE)*L1108,0)</f>
        <v>0</v>
      </c>
      <c r="N1108" s="34"/>
      <c r="O1108" s="35"/>
      <c r="P1108" s="33">
        <f>IFERROR(VLOOKUP(N1108,Materiaal!$A$2:$C$25052,3,FALSE)*O1108,0)</f>
        <v>0</v>
      </c>
      <c r="Q1108" s="34"/>
      <c r="R1108" s="35"/>
      <c r="S1108" s="33">
        <f>IFERROR(VLOOKUP(Q1108,Materiaal!$A$2:$C$25052,3,FALSE)*R1108,0)</f>
        <v>0</v>
      </c>
      <c r="T1108" s="34"/>
      <c r="U1108" s="35"/>
      <c r="V1108" s="33">
        <f>IFERROR(VLOOKUP(T1108,Materiaal!$A$2:$C$26556,3,FALSE)*U1108,0)</f>
        <v>0</v>
      </c>
      <c r="W1108" s="293"/>
      <c r="X1108" s="294"/>
      <c r="Y1108" s="33"/>
      <c r="Z1108" s="293"/>
      <c r="AA1108" s="294"/>
      <c r="AB1108" s="33"/>
    </row>
    <row r="1109" spans="1:28" ht="14.45" hidden="1" outlineLevel="1">
      <c r="A1109" s="29" t="s">
        <v>6847</v>
      </c>
      <c r="B1109" s="29" t="s">
        <v>6848</v>
      </c>
      <c r="C1109" s="256">
        <f t="shared" si="13"/>
        <v>0.87439999999999996</v>
      </c>
      <c r="D1109" s="32">
        <v>1.5</v>
      </c>
      <c r="E1109" s="34" t="s">
        <v>6849</v>
      </c>
      <c r="F1109" s="35">
        <v>1</v>
      </c>
      <c r="G1109" s="33">
        <f>IFERROR(VLOOKUP(E1109,Materiaal!$A$2:$C$25052,3,FALSE)*F1109,0)</f>
        <v>0.87439999999999996</v>
      </c>
      <c r="H1109" s="34"/>
      <c r="I1109" s="35"/>
      <c r="J1109" s="33">
        <f>IFERROR(VLOOKUP(H1109,Materiaal!$A$2:$C$25052,3,FALSE)*I1109,0)</f>
        <v>0</v>
      </c>
      <c r="K1109" s="34"/>
      <c r="L1109" s="35"/>
      <c r="M1109" s="33">
        <f>IFERROR(VLOOKUP(K1109,Materiaal!$A$2:$C$25052,3,FALSE)*L1109,0)</f>
        <v>0</v>
      </c>
      <c r="N1109" s="34"/>
      <c r="O1109" s="35"/>
      <c r="P1109" s="33">
        <f>IFERROR(VLOOKUP(N1109,Materiaal!$A$2:$C$25052,3,FALSE)*O1109,0)</f>
        <v>0</v>
      </c>
      <c r="Q1109" s="34"/>
      <c r="R1109" s="35"/>
      <c r="S1109" s="33">
        <f>IFERROR(VLOOKUP(Q1109,Materiaal!$A$2:$C$25052,3,FALSE)*R1109,0)</f>
        <v>0</v>
      </c>
      <c r="T1109" s="34"/>
      <c r="U1109" s="35"/>
      <c r="V1109" s="33">
        <f>IFERROR(VLOOKUP(T1109,Materiaal!$A$2:$C$26556,3,FALSE)*U1109,0)</f>
        <v>0</v>
      </c>
      <c r="W1109" s="293"/>
      <c r="X1109" s="294"/>
      <c r="Y1109" s="33"/>
      <c r="Z1109" s="293"/>
      <c r="AA1109" s="294"/>
      <c r="AB1109" s="33"/>
    </row>
    <row r="1110" spans="1:28" ht="14.45" hidden="1" outlineLevel="1">
      <c r="A1110" s="29" t="s">
        <v>6850</v>
      </c>
      <c r="B1110" s="29" t="s">
        <v>6851</v>
      </c>
      <c r="C1110" s="256">
        <f t="shared" si="13"/>
        <v>114.02670000000001</v>
      </c>
      <c r="D1110" s="535">
        <v>240</v>
      </c>
      <c r="E1110" s="34" t="s">
        <v>6852</v>
      </c>
      <c r="F1110" s="35">
        <v>1</v>
      </c>
      <c r="G1110" s="33">
        <f>IFERROR(VLOOKUP(E1110,Materiaal!$A$2:$C$25052,3,FALSE)*F1110,0)</f>
        <v>18.026700000000002</v>
      </c>
      <c r="H1110" s="34" t="s">
        <v>5551</v>
      </c>
      <c r="I1110" s="35">
        <v>24</v>
      </c>
      <c r="J1110" s="33">
        <f>IFERROR(VLOOKUP(H1110,Materiaal!$A$2:$C$25052,3,FALSE)*I1110,0)</f>
        <v>96</v>
      </c>
      <c r="K1110" s="34"/>
      <c r="L1110" s="35"/>
      <c r="M1110" s="33">
        <f>IFERROR(VLOOKUP(K1110,Materiaal!$A$2:$C$25052,3,FALSE)*L1110,0)</f>
        <v>0</v>
      </c>
      <c r="N1110" s="34"/>
      <c r="O1110" s="35"/>
      <c r="P1110" s="33">
        <f>IFERROR(VLOOKUP(N1110,Materiaal!$A$2:$C$25052,3,FALSE)*O1110,0)</f>
        <v>0</v>
      </c>
      <c r="Q1110" s="34"/>
      <c r="R1110" s="35"/>
      <c r="S1110" s="33">
        <f>IFERROR(VLOOKUP(Q1110,Materiaal!$A$2:$C$25052,3,FALSE)*R1110,0)</f>
        <v>0</v>
      </c>
      <c r="T1110" s="34"/>
      <c r="U1110" s="35"/>
      <c r="V1110" s="33">
        <f>IFERROR(VLOOKUP(T1110,Materiaal!$A$2:$C$26556,3,FALSE)*U1110,0)</f>
        <v>0</v>
      </c>
      <c r="W1110" s="293"/>
      <c r="X1110" s="294"/>
      <c r="Y1110" s="33"/>
      <c r="Z1110" s="293"/>
      <c r="AA1110" s="294"/>
      <c r="AB1110" s="33"/>
    </row>
    <row r="1111" spans="1:28" ht="14.45" hidden="1" outlineLevel="1">
      <c r="A1111" s="29" t="s">
        <v>6853</v>
      </c>
      <c r="B1111" s="29" t="s">
        <v>6854</v>
      </c>
      <c r="C1111" s="256">
        <f t="shared" si="13"/>
        <v>126.02670000000001</v>
      </c>
      <c r="D1111" s="535">
        <v>240</v>
      </c>
      <c r="E1111" s="34" t="s">
        <v>6852</v>
      </c>
      <c r="F1111" s="35">
        <v>1</v>
      </c>
      <c r="G1111" s="33">
        <f>IFERROR(VLOOKUP(E1111,Materiaal!$A$2:$C$25052,3,FALSE)*F1111,0)</f>
        <v>18.026700000000002</v>
      </c>
      <c r="H1111" s="34" t="s">
        <v>5560</v>
      </c>
      <c r="I1111" s="35">
        <v>24</v>
      </c>
      <c r="J1111" s="33">
        <f>IFERROR(VLOOKUP(H1111,Materiaal!$A$2:$C$25052,3,FALSE)*I1111,0)</f>
        <v>108</v>
      </c>
      <c r="K1111" s="34"/>
      <c r="L1111" s="35"/>
      <c r="M1111" s="33">
        <f>IFERROR(VLOOKUP(K1111,Materiaal!$A$2:$C$25052,3,FALSE)*L1111,0)</f>
        <v>0</v>
      </c>
      <c r="N1111" s="34"/>
      <c r="O1111" s="35"/>
      <c r="P1111" s="33">
        <f>IFERROR(VLOOKUP(N1111,Materiaal!$A$2:$C$25052,3,FALSE)*O1111,0)</f>
        <v>0</v>
      </c>
      <c r="Q1111" s="34"/>
      <c r="R1111" s="35"/>
      <c r="S1111" s="33">
        <f>IFERROR(VLOOKUP(Q1111,Materiaal!$A$2:$C$25052,3,FALSE)*R1111,0)</f>
        <v>0</v>
      </c>
      <c r="T1111" s="34"/>
      <c r="U1111" s="35"/>
      <c r="V1111" s="33">
        <f>IFERROR(VLOOKUP(T1111,Materiaal!$A$2:$C$26556,3,FALSE)*U1111,0)</f>
        <v>0</v>
      </c>
      <c r="W1111" s="293"/>
      <c r="X1111" s="294"/>
      <c r="Y1111" s="33"/>
      <c r="Z1111" s="293"/>
      <c r="AA1111" s="294"/>
      <c r="AB1111" s="33"/>
    </row>
    <row r="1112" spans="1:28" ht="14.45" hidden="1" outlineLevel="1">
      <c r="A1112" s="29" t="s">
        <v>3970</v>
      </c>
      <c r="B1112" s="29" t="s">
        <v>6855</v>
      </c>
      <c r="C1112" s="256">
        <f t="shared" si="13"/>
        <v>114.93870000000001</v>
      </c>
      <c r="D1112" s="535">
        <v>240</v>
      </c>
      <c r="E1112" s="34" t="s">
        <v>6852</v>
      </c>
      <c r="F1112" s="35">
        <v>1</v>
      </c>
      <c r="G1112" s="33">
        <f>IFERROR(VLOOKUP(E1112,Materiaal!$A$2:$C$25052,3,FALSE)*F1112,0)</f>
        <v>18.026700000000002</v>
      </c>
      <c r="H1112" s="34" t="s">
        <v>5565</v>
      </c>
      <c r="I1112" s="35">
        <v>24</v>
      </c>
      <c r="J1112" s="33">
        <f>IFERROR(VLOOKUP(H1112,Materiaal!$A$2:$C$25052,3,FALSE)*I1112,0)</f>
        <v>96.912000000000006</v>
      </c>
      <c r="K1112" s="34"/>
      <c r="L1112" s="35"/>
      <c r="M1112" s="33">
        <f>IFERROR(VLOOKUP(K1112,Materiaal!$A$2:$C$25052,3,FALSE)*L1112,0)</f>
        <v>0</v>
      </c>
      <c r="N1112" s="34"/>
      <c r="O1112" s="35"/>
      <c r="P1112" s="33">
        <f>IFERROR(VLOOKUP(N1112,Materiaal!$A$2:$C$25052,3,FALSE)*O1112,0)</f>
        <v>0</v>
      </c>
      <c r="Q1112" s="34"/>
      <c r="R1112" s="35"/>
      <c r="S1112" s="33">
        <f>IFERROR(VLOOKUP(Q1112,Materiaal!$A$2:$C$25052,3,FALSE)*R1112,0)</f>
        <v>0</v>
      </c>
      <c r="T1112" s="34"/>
      <c r="U1112" s="35"/>
      <c r="V1112" s="33">
        <f>IFERROR(VLOOKUP(T1112,Materiaal!$A$2:$C$26556,3,FALSE)*U1112,0)</f>
        <v>0</v>
      </c>
      <c r="W1112" s="293"/>
      <c r="X1112" s="294"/>
      <c r="Y1112" s="33"/>
      <c r="Z1112" s="293"/>
      <c r="AA1112" s="294"/>
      <c r="AB1112" s="33"/>
    </row>
    <row r="1113" spans="1:28" ht="14.45" hidden="1" outlineLevel="1">
      <c r="A1113" s="29" t="s">
        <v>6856</v>
      </c>
      <c r="B1113" s="29" t="s">
        <v>6857</v>
      </c>
      <c r="C1113" s="256">
        <f t="shared" si="13"/>
        <v>353.67869999999999</v>
      </c>
      <c r="D1113" s="535">
        <v>240</v>
      </c>
      <c r="E1113" s="34" t="s">
        <v>6852</v>
      </c>
      <c r="F1113" s="35">
        <v>1</v>
      </c>
      <c r="G1113" s="33">
        <f>IFERROR(VLOOKUP(E1113,Materiaal!$A$2:$C$25052,3,FALSE)*F1113,0)</f>
        <v>18.026700000000002</v>
      </c>
      <c r="H1113" s="34" t="s">
        <v>5570</v>
      </c>
      <c r="I1113" s="35">
        <v>24</v>
      </c>
      <c r="J1113" s="33">
        <f>IFERROR(VLOOKUP(H1113,Materiaal!$A$2:$C$25052,3,FALSE)*I1113,0)</f>
        <v>335.65199999999999</v>
      </c>
      <c r="K1113" s="34"/>
      <c r="L1113" s="35"/>
      <c r="M1113" s="33">
        <f>IFERROR(VLOOKUP(K1113,Materiaal!$A$2:$C$25052,3,FALSE)*L1113,0)</f>
        <v>0</v>
      </c>
      <c r="N1113" s="34"/>
      <c r="O1113" s="35"/>
      <c r="P1113" s="33">
        <f>IFERROR(VLOOKUP(N1113,Materiaal!$A$2:$C$25052,3,FALSE)*O1113,0)</f>
        <v>0</v>
      </c>
      <c r="Q1113" s="34"/>
      <c r="R1113" s="35"/>
      <c r="S1113" s="33">
        <f>IFERROR(VLOOKUP(Q1113,Materiaal!$A$2:$C$25052,3,FALSE)*R1113,0)</f>
        <v>0</v>
      </c>
      <c r="T1113" s="34"/>
      <c r="U1113" s="35"/>
      <c r="V1113" s="33">
        <f>IFERROR(VLOOKUP(T1113,Materiaal!$A$2:$C$26556,3,FALSE)*U1113,0)</f>
        <v>0</v>
      </c>
      <c r="W1113" s="293"/>
      <c r="X1113" s="294"/>
      <c r="Y1113" s="33"/>
      <c r="Z1113" s="293"/>
      <c r="AA1113" s="294"/>
      <c r="AB1113" s="33"/>
    </row>
    <row r="1114" spans="1:28" ht="14.45" hidden="1" outlineLevel="1">
      <c r="A1114" s="29" t="s">
        <v>6858</v>
      </c>
      <c r="B1114" s="29" t="s">
        <v>6859</v>
      </c>
      <c r="C1114" s="256">
        <f t="shared" si="13"/>
        <v>75.333299999999994</v>
      </c>
      <c r="D1114" s="32">
        <v>240</v>
      </c>
      <c r="E1114" s="34" t="s">
        <v>6860</v>
      </c>
      <c r="F1114" s="35">
        <v>1</v>
      </c>
      <c r="G1114" s="33">
        <f>IFERROR(VLOOKUP(E1114,Materiaal!$A$2:$C$25052,3,FALSE)*F1114,0)</f>
        <v>75.333299999999994</v>
      </c>
      <c r="H1114" s="34"/>
      <c r="I1114" s="35"/>
      <c r="J1114" s="33">
        <f>IFERROR(VLOOKUP(H1114,Materiaal!$A$2:$C$25052,3,FALSE)*I1114,0)</f>
        <v>0</v>
      </c>
      <c r="K1114" s="34"/>
      <c r="L1114" s="35"/>
      <c r="M1114" s="33">
        <f>IFERROR(VLOOKUP(K1114,Materiaal!$A$2:$C$25052,3,FALSE)*L1114,0)</f>
        <v>0</v>
      </c>
      <c r="N1114" s="34"/>
      <c r="O1114" s="35"/>
      <c r="P1114" s="33">
        <f>IFERROR(VLOOKUP(N1114,Materiaal!$A$2:$C$25052,3,FALSE)*O1114,0)</f>
        <v>0</v>
      </c>
      <c r="Q1114" s="34"/>
      <c r="R1114" s="35"/>
      <c r="S1114" s="33">
        <f>IFERROR(VLOOKUP(Q1114,Materiaal!$A$2:$C$25052,3,FALSE)*R1114,0)</f>
        <v>0</v>
      </c>
      <c r="T1114" s="34"/>
      <c r="U1114" s="35"/>
      <c r="V1114" s="33">
        <f>IFERROR(VLOOKUP(T1114,Materiaal!$A$2:$C$26556,3,FALSE)*U1114,0)</f>
        <v>0</v>
      </c>
      <c r="W1114" s="293"/>
      <c r="X1114" s="294"/>
      <c r="Y1114" s="33"/>
      <c r="Z1114" s="293"/>
      <c r="AA1114" s="294"/>
      <c r="AB1114" s="33"/>
    </row>
    <row r="1115" spans="1:28" ht="14.45" hidden="1" outlineLevel="1">
      <c r="A1115" s="29" t="s">
        <v>6861</v>
      </c>
      <c r="B1115" s="29" t="s">
        <v>6862</v>
      </c>
      <c r="C1115" s="256">
        <f t="shared" si="13"/>
        <v>13.9359</v>
      </c>
      <c r="D1115" s="32">
        <v>5</v>
      </c>
      <c r="E1115" s="34" t="s">
        <v>6863</v>
      </c>
      <c r="F1115" s="35">
        <v>1</v>
      </c>
      <c r="G1115" s="33">
        <f>IFERROR(VLOOKUP(E1115,Materiaal!$A$2:$C$25052,3,FALSE)*F1115,0)</f>
        <v>13.9359</v>
      </c>
      <c r="H1115" s="34"/>
      <c r="I1115" s="35"/>
      <c r="J1115" s="33">
        <f>IFERROR(VLOOKUP(H1115,Materiaal!$A$2:$C$25052,3,FALSE)*I1115,0)</f>
        <v>0</v>
      </c>
      <c r="K1115" s="34"/>
      <c r="L1115" s="35"/>
      <c r="M1115" s="33">
        <f>IFERROR(VLOOKUP(K1115,Materiaal!$A$2:$C$25052,3,FALSE)*L1115,0)</f>
        <v>0</v>
      </c>
      <c r="N1115" s="34"/>
      <c r="O1115" s="35"/>
      <c r="P1115" s="33">
        <f>IFERROR(VLOOKUP(N1115,Materiaal!$A$2:$C$25052,3,FALSE)*O1115,0)</f>
        <v>0</v>
      </c>
      <c r="Q1115" s="34"/>
      <c r="R1115" s="35"/>
      <c r="S1115" s="33">
        <f>IFERROR(VLOOKUP(Q1115,Materiaal!$A$2:$C$25052,3,FALSE)*R1115,0)</f>
        <v>0</v>
      </c>
      <c r="T1115" s="34"/>
      <c r="U1115" s="35"/>
      <c r="V1115" s="33">
        <f>IFERROR(VLOOKUP(T1115,Materiaal!$A$2:$C$26556,3,FALSE)*U1115,0)</f>
        <v>0</v>
      </c>
      <c r="W1115" s="293"/>
      <c r="X1115" s="294"/>
      <c r="Y1115" s="33"/>
      <c r="Z1115" s="293"/>
      <c r="AA1115" s="294"/>
      <c r="AB1115" s="33"/>
    </row>
    <row r="1116" spans="1:28" ht="14.45" hidden="1" outlineLevel="1">
      <c r="A1116" s="29" t="s">
        <v>6864</v>
      </c>
      <c r="B1116" s="29" t="s">
        <v>6865</v>
      </c>
      <c r="C1116" s="256">
        <f t="shared" si="13"/>
        <v>107.3222</v>
      </c>
      <c r="D1116" s="32">
        <v>240</v>
      </c>
      <c r="E1116" s="34" t="s">
        <v>6866</v>
      </c>
      <c r="F1116" s="35">
        <v>1</v>
      </c>
      <c r="G1116" s="33">
        <f>IFERROR(VLOOKUP(E1116,Materiaal!$A$2:$C$25052,3,FALSE)*F1116,0)</f>
        <v>52.577800000000003</v>
      </c>
      <c r="H1116" s="34" t="s">
        <v>6867</v>
      </c>
      <c r="I1116" s="35">
        <v>1</v>
      </c>
      <c r="J1116" s="33">
        <f>IFERROR(VLOOKUP(H1116,Materiaal!$A$2:$C$25052,3,FALSE)*I1116,0)</f>
        <v>8.3168000000000006</v>
      </c>
      <c r="K1116" s="34" t="s">
        <v>6868</v>
      </c>
      <c r="L1116" s="35">
        <v>1</v>
      </c>
      <c r="M1116" s="33">
        <f>IFERROR(VLOOKUP(K1116,Materiaal!$A$2:$C$25052,3,FALSE)*L1116,0)</f>
        <v>2.4527000000000001</v>
      </c>
      <c r="N1116" s="34" t="s">
        <v>6869</v>
      </c>
      <c r="O1116" s="35">
        <v>1</v>
      </c>
      <c r="P1116" s="33">
        <f>IFERROR(VLOOKUP(N1116,Materiaal!$A$2:$C$25052,3,FALSE)*O1116,0)</f>
        <v>5.6193</v>
      </c>
      <c r="Q1116" s="34" t="s">
        <v>6870</v>
      </c>
      <c r="R1116" s="35">
        <v>12</v>
      </c>
      <c r="S1116" s="33">
        <f>IFERROR(VLOOKUP(Q1116,Materiaal!$A$2:$C$25052,3,FALSE)*R1116,0)</f>
        <v>38.355599999999995</v>
      </c>
      <c r="T1116" s="34"/>
      <c r="U1116" s="35"/>
      <c r="V1116" s="33">
        <f>IFERROR(VLOOKUP(T1116,Materiaal!$A$2:$C$26556,3,FALSE)*U1116,0)</f>
        <v>0</v>
      </c>
      <c r="W1116" s="293"/>
      <c r="X1116" s="294"/>
      <c r="Y1116" s="33"/>
      <c r="Z1116" s="293"/>
      <c r="AA1116" s="294"/>
      <c r="AB1116" s="33"/>
    </row>
    <row r="1117" spans="1:28" ht="14.45" hidden="1" outlineLevel="1">
      <c r="A1117" s="29" t="s">
        <v>6871</v>
      </c>
      <c r="B1117" s="29" t="s">
        <v>6865</v>
      </c>
      <c r="C1117" s="256">
        <f t="shared" si="13"/>
        <v>153.99459999999999</v>
      </c>
      <c r="D1117" s="32">
        <v>240</v>
      </c>
      <c r="E1117" s="34" t="s">
        <v>6866</v>
      </c>
      <c r="F1117" s="35">
        <v>1</v>
      </c>
      <c r="G1117" s="33">
        <f>IFERROR(VLOOKUP(E1117,Materiaal!$A$2:$C$25052,3,FALSE)*F1117,0)</f>
        <v>52.577800000000003</v>
      </c>
      <c r="H1117" s="34" t="s">
        <v>6867</v>
      </c>
      <c r="I1117" s="35">
        <v>2</v>
      </c>
      <c r="J1117" s="33">
        <f>IFERROR(VLOOKUP(H1117,Materiaal!$A$2:$C$25052,3,FALSE)*I1117,0)</f>
        <v>16.633600000000001</v>
      </c>
      <c r="K1117" s="34" t="s">
        <v>6868</v>
      </c>
      <c r="L1117" s="35">
        <v>1</v>
      </c>
      <c r="M1117" s="33">
        <f>IFERROR(VLOOKUP(K1117,Materiaal!$A$2:$C$25052,3,FALSE)*L1117,0)</f>
        <v>2.4527000000000001</v>
      </c>
      <c r="N1117" s="34" t="s">
        <v>6869</v>
      </c>
      <c r="O1117" s="35">
        <v>1</v>
      </c>
      <c r="P1117" s="33">
        <f>IFERROR(VLOOKUP(N1117,Materiaal!$A$2:$C$25052,3,FALSE)*O1117,0)</f>
        <v>5.6193</v>
      </c>
      <c r="Q1117" s="34" t="s">
        <v>6870</v>
      </c>
      <c r="R1117" s="35">
        <v>24</v>
      </c>
      <c r="S1117" s="33">
        <f>IFERROR(VLOOKUP(Q1117,Materiaal!$A$2:$C$25052,3,FALSE)*R1117,0)</f>
        <v>76.711199999999991</v>
      </c>
      <c r="T1117" s="34"/>
      <c r="U1117" s="35"/>
      <c r="V1117" s="33">
        <f>IFERROR(VLOOKUP(T1117,Materiaal!$A$2:$C$26556,3,FALSE)*U1117,0)</f>
        <v>0</v>
      </c>
      <c r="W1117" s="293"/>
      <c r="X1117" s="294"/>
      <c r="Y1117" s="33"/>
      <c r="Z1117" s="293"/>
      <c r="AA1117" s="294"/>
      <c r="AB1117" s="33"/>
    </row>
    <row r="1118" spans="1:28" ht="14.45" hidden="1" outlineLevel="1">
      <c r="A1118" s="29" t="s">
        <v>6872</v>
      </c>
      <c r="B1118" s="29" t="s">
        <v>6873</v>
      </c>
      <c r="C1118" s="256">
        <f t="shared" si="13"/>
        <v>129.3974</v>
      </c>
      <c r="D1118" s="535">
        <v>240</v>
      </c>
      <c r="E1118" s="34" t="s">
        <v>6866</v>
      </c>
      <c r="F1118" s="35">
        <v>1</v>
      </c>
      <c r="G1118" s="33">
        <f>IFERROR(VLOOKUP(E1118,Materiaal!$A$2:$C$25052,3,FALSE)*F1118,0)</f>
        <v>52.577800000000003</v>
      </c>
      <c r="H1118" s="34" t="s">
        <v>6867</v>
      </c>
      <c r="I1118" s="35">
        <v>1</v>
      </c>
      <c r="J1118" s="33">
        <f>IFERROR(VLOOKUP(H1118,Materiaal!$A$2:$C$25052,3,FALSE)*I1118,0)</f>
        <v>8.3168000000000006</v>
      </c>
      <c r="K1118" s="34" t="s">
        <v>6868</v>
      </c>
      <c r="L1118" s="35">
        <v>1</v>
      </c>
      <c r="M1118" s="33">
        <f>IFERROR(VLOOKUP(K1118,Materiaal!$A$2:$C$25052,3,FALSE)*L1118,0)</f>
        <v>2.4527000000000001</v>
      </c>
      <c r="N1118" s="34" t="s">
        <v>6869</v>
      </c>
      <c r="O1118" s="35">
        <v>1</v>
      </c>
      <c r="P1118" s="33">
        <f>IFERROR(VLOOKUP(N1118,Materiaal!$A$2:$C$25052,3,FALSE)*O1118,0)</f>
        <v>5.6193</v>
      </c>
      <c r="Q1118" s="34" t="s">
        <v>6874</v>
      </c>
      <c r="R1118" s="35">
        <v>12</v>
      </c>
      <c r="S1118" s="33">
        <f>IFERROR(VLOOKUP(Q1118,Materiaal!$A$2:$C$25052,3,FALSE)*R1118,0)</f>
        <v>60.430799999999998</v>
      </c>
      <c r="T1118" s="34"/>
      <c r="U1118" s="35"/>
      <c r="V1118" s="33">
        <f>IFERROR(VLOOKUP(T1118,Materiaal!$A$2:$C$26556,3,FALSE)*U1118,0)</f>
        <v>0</v>
      </c>
      <c r="W1118" s="293"/>
      <c r="X1118" s="294"/>
      <c r="Y1118" s="33"/>
      <c r="Z1118" s="293"/>
      <c r="AA1118" s="294"/>
      <c r="AB1118" s="33"/>
    </row>
    <row r="1119" spans="1:28" ht="14.45" hidden="1" outlineLevel="1">
      <c r="A1119" s="29" t="s">
        <v>6875</v>
      </c>
      <c r="B1119" s="29" t="s">
        <v>6876</v>
      </c>
      <c r="C1119" s="256">
        <f t="shared" si="13"/>
        <v>200.59769999999997</v>
      </c>
      <c r="D1119" s="32">
        <v>480</v>
      </c>
      <c r="E1119" s="34" t="s">
        <v>6866</v>
      </c>
      <c r="F1119" s="35">
        <v>1</v>
      </c>
      <c r="G1119" s="33">
        <f>IFERROR(VLOOKUP(E1119,Materiaal!$A$2:$C$25052,3,FALSE)*F1119,0)</f>
        <v>52.577800000000003</v>
      </c>
      <c r="H1119" s="34" t="s">
        <v>6867</v>
      </c>
      <c r="I1119" s="35">
        <v>2</v>
      </c>
      <c r="J1119" s="33">
        <f>IFERROR(VLOOKUP(H1119,Materiaal!$A$2:$C$25052,3,FALSE)*I1119,0)</f>
        <v>16.633600000000001</v>
      </c>
      <c r="K1119" s="34" t="s">
        <v>6868</v>
      </c>
      <c r="L1119" s="35">
        <v>2</v>
      </c>
      <c r="M1119" s="33">
        <f>IFERROR(VLOOKUP(K1119,Materiaal!$A$2:$C$25052,3,FALSE)*L1119,0)</f>
        <v>4.9054000000000002</v>
      </c>
      <c r="N1119" s="34" t="s">
        <v>6869</v>
      </c>
      <c r="O1119" s="35">
        <v>1</v>
      </c>
      <c r="P1119" s="33">
        <f>IFERROR(VLOOKUP(N1119,Materiaal!$A$2:$C$25052,3,FALSE)*O1119,0)</f>
        <v>5.6193</v>
      </c>
      <c r="Q1119" s="34" t="s">
        <v>6874</v>
      </c>
      <c r="R1119" s="35">
        <v>24</v>
      </c>
      <c r="S1119" s="33">
        <f>IFERROR(VLOOKUP(Q1119,Materiaal!$A$2:$C$25052,3,FALSE)*R1119,0)</f>
        <v>120.8616</v>
      </c>
      <c r="T1119" s="34"/>
      <c r="U1119" s="35"/>
      <c r="V1119" s="33">
        <f>IFERROR(VLOOKUP(T1119,Materiaal!$A$2:$C$26556,3,FALSE)*U1119,0)</f>
        <v>0</v>
      </c>
      <c r="W1119" s="293"/>
      <c r="X1119" s="294"/>
      <c r="Y1119" s="33"/>
      <c r="Z1119" s="293"/>
      <c r="AA1119" s="294"/>
      <c r="AB1119" s="33"/>
    </row>
    <row r="1120" spans="1:28" ht="14.45" hidden="1" outlineLevel="1">
      <c r="A1120" s="29" t="s">
        <v>3985</v>
      </c>
      <c r="B1120" s="29" t="s">
        <v>6877</v>
      </c>
      <c r="C1120" s="256">
        <f t="shared" si="13"/>
        <v>187.10830000000001</v>
      </c>
      <c r="D1120" s="32">
        <v>480</v>
      </c>
      <c r="E1120" s="34" t="s">
        <v>6866</v>
      </c>
      <c r="F1120" s="35">
        <v>2</v>
      </c>
      <c r="G1120" s="33">
        <f>IFERROR(VLOOKUP(E1120,Materiaal!$A$2:$C$25052,3,FALSE)*F1120,0)</f>
        <v>105.15560000000001</v>
      </c>
      <c r="H1120" s="34" t="s">
        <v>6867</v>
      </c>
      <c r="I1120" s="35">
        <v>2</v>
      </c>
      <c r="J1120" s="33">
        <f>IFERROR(VLOOKUP(H1120,Materiaal!$A$2:$C$25052,3,FALSE)*I1120,0)</f>
        <v>16.633600000000001</v>
      </c>
      <c r="K1120" s="34" t="s">
        <v>6868</v>
      </c>
      <c r="L1120" s="35">
        <v>2</v>
      </c>
      <c r="M1120" s="33">
        <f>IFERROR(VLOOKUP(K1120,Materiaal!$A$2:$C$25052,3,FALSE)*L1120,0)</f>
        <v>4.9054000000000002</v>
      </c>
      <c r="N1120" s="34" t="s">
        <v>6869</v>
      </c>
      <c r="O1120" s="35">
        <v>1</v>
      </c>
      <c r="P1120" s="33">
        <f>IFERROR(VLOOKUP(N1120,Materiaal!$A$2:$C$25052,3,FALSE)*O1120,0)</f>
        <v>5.6193</v>
      </c>
      <c r="Q1120" s="34" t="s">
        <v>6878</v>
      </c>
      <c r="R1120" s="35">
        <v>24</v>
      </c>
      <c r="S1120" s="33">
        <f>IFERROR(VLOOKUP(Q1120,Materiaal!$A$2:$C$25052,3,FALSE)*R1120,0)</f>
        <v>54.794400000000003</v>
      </c>
      <c r="T1120" s="34"/>
      <c r="U1120" s="35"/>
      <c r="V1120" s="33">
        <f>IFERROR(VLOOKUP(T1120,Materiaal!$A$2:$C$26556,3,FALSE)*U1120,0)</f>
        <v>0</v>
      </c>
      <c r="W1120" s="293"/>
      <c r="X1120" s="294"/>
      <c r="Y1120" s="33"/>
      <c r="Z1120" s="293"/>
      <c r="AA1120" s="294"/>
      <c r="AB1120" s="33"/>
    </row>
    <row r="1121" spans="1:28" ht="14.45" hidden="1" outlineLevel="1">
      <c r="A1121" s="29" t="s">
        <v>6879</v>
      </c>
      <c r="B1121" s="29" t="s">
        <v>6880</v>
      </c>
      <c r="C1121" s="256">
        <f t="shared" si="13"/>
        <v>229.06510000000003</v>
      </c>
      <c r="D1121" s="32">
        <v>480</v>
      </c>
      <c r="E1121" s="34" t="s">
        <v>6866</v>
      </c>
      <c r="F1121" s="35">
        <v>2</v>
      </c>
      <c r="G1121" s="33">
        <f>IFERROR(VLOOKUP(E1121,Materiaal!$A$2:$C$25052,3,FALSE)*F1121,0)</f>
        <v>105.15560000000001</v>
      </c>
      <c r="H1121" s="34" t="s">
        <v>6867</v>
      </c>
      <c r="I1121" s="35">
        <v>2</v>
      </c>
      <c r="J1121" s="33">
        <f>IFERROR(VLOOKUP(H1121,Materiaal!$A$2:$C$25052,3,FALSE)*I1121,0)</f>
        <v>16.633600000000001</v>
      </c>
      <c r="K1121" s="34" t="s">
        <v>6868</v>
      </c>
      <c r="L1121" s="35">
        <v>2</v>
      </c>
      <c r="M1121" s="33">
        <f>IFERROR(VLOOKUP(K1121,Materiaal!$A$2:$C$25052,3,FALSE)*L1121,0)</f>
        <v>4.9054000000000002</v>
      </c>
      <c r="N1121" s="34" t="s">
        <v>6869</v>
      </c>
      <c r="O1121" s="35">
        <v>1</v>
      </c>
      <c r="P1121" s="33">
        <f>IFERROR(VLOOKUP(N1121,Materiaal!$A$2:$C$25052,3,FALSE)*O1121,0)</f>
        <v>5.6193</v>
      </c>
      <c r="Q1121" s="34" t="s">
        <v>6881</v>
      </c>
      <c r="R1121" s="35">
        <v>24</v>
      </c>
      <c r="S1121" s="33">
        <f>IFERROR(VLOOKUP(Q1121,Materiaal!$A$2:$C$25052,3,FALSE)*R1121,0)</f>
        <v>96.751199999999997</v>
      </c>
      <c r="T1121" s="34"/>
      <c r="U1121" s="35"/>
      <c r="V1121" s="33">
        <f>IFERROR(VLOOKUP(T1121,Materiaal!$A$2:$C$26556,3,FALSE)*U1121,0)</f>
        <v>0</v>
      </c>
      <c r="W1121" s="293"/>
      <c r="X1121" s="294"/>
      <c r="Y1121" s="33"/>
      <c r="Z1121" s="293"/>
      <c r="AA1121" s="294"/>
      <c r="AB1121" s="33"/>
    </row>
    <row r="1122" spans="1:28" ht="14.45" hidden="1" outlineLevel="1">
      <c r="A1122" s="29" t="s">
        <v>6882</v>
      </c>
      <c r="B1122" s="29" t="s">
        <v>6883</v>
      </c>
      <c r="C1122" s="256">
        <f t="shared" si="13"/>
        <v>1204.27</v>
      </c>
      <c r="D1122" s="535">
        <v>480</v>
      </c>
      <c r="E1122" s="8" t="s">
        <v>6884</v>
      </c>
      <c r="F1122" s="35">
        <v>1</v>
      </c>
      <c r="G1122" s="33">
        <f>IFERROR(VLOOKUP(E1122,Materiaal!$A$2:$C$25052,3,FALSE)*F1122,0)</f>
        <v>972</v>
      </c>
      <c r="H1122" s="34" t="s">
        <v>6885</v>
      </c>
      <c r="I1122" s="35">
        <v>1</v>
      </c>
      <c r="J1122" s="33">
        <f>IFERROR(VLOOKUP(H1122,Materiaal!$A$2:$C$25052,3,FALSE)*I1122,0)</f>
        <v>41.28</v>
      </c>
      <c r="K1122" s="34" t="s">
        <v>6886</v>
      </c>
      <c r="L1122" s="35">
        <v>1</v>
      </c>
      <c r="M1122" s="33">
        <f>IFERROR(VLOOKUP(K1122,Materiaal!$A$2:$C$25052,3,FALSE)*L1122,0)</f>
        <v>14.61</v>
      </c>
      <c r="N1122" s="34" t="s">
        <v>6887</v>
      </c>
      <c r="O1122" s="35">
        <v>1</v>
      </c>
      <c r="P1122" s="33">
        <f>IFERROR(VLOOKUP(N1122,Materiaal!$A$2:$C$25052,3,FALSE)*O1122,0)</f>
        <v>33.799999999999997</v>
      </c>
      <c r="Q1122" s="34" t="s">
        <v>6888</v>
      </c>
      <c r="R1122" s="35">
        <v>1</v>
      </c>
      <c r="S1122" s="33">
        <f>IFERROR(VLOOKUP(Q1122,Materiaal!$A$2:$C$25052,3,FALSE)*R1122,0)</f>
        <v>74.91</v>
      </c>
      <c r="T1122" s="34" t="s">
        <v>6889</v>
      </c>
      <c r="U1122" s="35">
        <v>1</v>
      </c>
      <c r="V1122" s="33">
        <f>IFERROR(VLOOKUP(T1122,Materiaal!$A$2:$C$26556,3,FALSE)*U1122,0)</f>
        <v>67.67</v>
      </c>
      <c r="W1122" s="293"/>
      <c r="X1122" s="294"/>
      <c r="Y1122" s="33"/>
      <c r="Z1122" s="293"/>
      <c r="AA1122" s="294"/>
      <c r="AB1122" s="33"/>
    </row>
    <row r="1123" spans="1:28" ht="14.45" hidden="1" outlineLevel="1">
      <c r="A1123" s="29" t="s">
        <v>6890</v>
      </c>
      <c r="B1123" s="29" t="s">
        <v>6891</v>
      </c>
      <c r="C1123" s="256">
        <f t="shared" si="13"/>
        <v>1565.31</v>
      </c>
      <c r="D1123" s="535">
        <v>420</v>
      </c>
      <c r="E1123" s="8" t="s">
        <v>6892</v>
      </c>
      <c r="F1123" s="35">
        <v>1</v>
      </c>
      <c r="G1123" s="33">
        <f>IFERROR(VLOOKUP(E1123,Materiaal!$A$2:$C$25052,3,FALSE)*F1123,0)</f>
        <v>1325.26</v>
      </c>
      <c r="H1123" s="34" t="s">
        <v>6885</v>
      </c>
      <c r="I1123" s="35">
        <v>1</v>
      </c>
      <c r="J1123" s="33">
        <f>IFERROR(VLOOKUP(H1123,Materiaal!$A$2:$C$25052,3,FALSE)*I1123,0)</f>
        <v>41.28</v>
      </c>
      <c r="K1123" s="34" t="s">
        <v>6886</v>
      </c>
      <c r="L1123" s="35">
        <v>1</v>
      </c>
      <c r="M1123" s="33">
        <f>IFERROR(VLOOKUP(K1123,Materiaal!$A$2:$C$25052,3,FALSE)*L1123,0)</f>
        <v>14.61</v>
      </c>
      <c r="N1123" s="34" t="s">
        <v>6887</v>
      </c>
      <c r="O1123" s="35">
        <v>1</v>
      </c>
      <c r="P1123" s="33">
        <f>IFERROR(VLOOKUP(N1123,Materiaal!$A$2:$C$25052,3,FALSE)*O1123,0)</f>
        <v>33.799999999999997</v>
      </c>
      <c r="Q1123" s="34" t="s">
        <v>6888</v>
      </c>
      <c r="R1123" s="35">
        <v>1</v>
      </c>
      <c r="S1123" s="33">
        <f>IFERROR(VLOOKUP(Q1123,Materiaal!$A$2:$C$25052,3,FALSE)*R1123,0)</f>
        <v>74.91</v>
      </c>
      <c r="T1123" s="34" t="s">
        <v>6893</v>
      </c>
      <c r="U1123" s="35">
        <v>1</v>
      </c>
      <c r="V1123" s="33">
        <f>IFERROR(VLOOKUP(T1123,Materiaal!$A$2:$C$26556,3,FALSE)*U1123,0)</f>
        <v>75.45</v>
      </c>
      <c r="W1123" s="293"/>
      <c r="X1123" s="294"/>
      <c r="Y1123" s="33"/>
      <c r="Z1123" s="293"/>
      <c r="AA1123" s="294"/>
      <c r="AB1123" s="33"/>
    </row>
    <row r="1124" spans="1:28" ht="14.45" hidden="1" outlineLevel="1">
      <c r="A1124" s="29" t="s">
        <v>6894</v>
      </c>
      <c r="B1124" s="29" t="s">
        <v>6895</v>
      </c>
      <c r="C1124" s="256">
        <f t="shared" si="13"/>
        <v>1503.3999999999999</v>
      </c>
      <c r="D1124" s="535">
        <v>360</v>
      </c>
      <c r="E1124" s="8" t="s">
        <v>6896</v>
      </c>
      <c r="F1124" s="35">
        <v>1</v>
      </c>
      <c r="G1124" s="33">
        <f>IFERROR(VLOOKUP(E1124,Materiaal!$A$2:$C$25052,3,FALSE)*F1124,0)</f>
        <v>1270.32</v>
      </c>
      <c r="H1124" s="34" t="s">
        <v>6885</v>
      </c>
      <c r="I1124" s="35">
        <v>1</v>
      </c>
      <c r="J1124" s="33">
        <f>IFERROR(VLOOKUP(H1124,Materiaal!$A$2:$C$25052,3,FALSE)*I1124,0)</f>
        <v>41.28</v>
      </c>
      <c r="K1124" s="34" t="s">
        <v>6886</v>
      </c>
      <c r="L1124" s="35">
        <v>1</v>
      </c>
      <c r="M1124" s="33">
        <f>IFERROR(VLOOKUP(K1124,Materiaal!$A$2:$C$25052,3,FALSE)*L1124,0)</f>
        <v>14.61</v>
      </c>
      <c r="N1124" s="34" t="s">
        <v>6887</v>
      </c>
      <c r="O1124" s="35">
        <v>1</v>
      </c>
      <c r="P1124" s="33">
        <f>IFERROR(VLOOKUP(N1124,Materiaal!$A$2:$C$25052,3,FALSE)*O1124,0)</f>
        <v>33.799999999999997</v>
      </c>
      <c r="Q1124" s="34" t="s">
        <v>6888</v>
      </c>
      <c r="R1124" s="35">
        <v>1</v>
      </c>
      <c r="S1124" s="33">
        <f>IFERROR(VLOOKUP(Q1124,Materiaal!$A$2:$C$25052,3,FALSE)*R1124,0)</f>
        <v>74.91</v>
      </c>
      <c r="T1124" s="34" t="s">
        <v>6897</v>
      </c>
      <c r="U1124" s="35">
        <v>1</v>
      </c>
      <c r="V1124" s="33">
        <f>IFERROR(VLOOKUP(T1124,Materiaal!$A$2:$C$26556,3,FALSE)*U1124,0)</f>
        <v>68.48</v>
      </c>
      <c r="W1124" s="293"/>
      <c r="X1124" s="294"/>
      <c r="Y1124" s="33"/>
      <c r="Z1124" s="293"/>
      <c r="AA1124" s="294"/>
      <c r="AB1124" s="33"/>
    </row>
    <row r="1125" spans="1:28" ht="14.45" hidden="1" outlineLevel="1">
      <c r="A1125" s="29" t="s">
        <v>6898</v>
      </c>
      <c r="B1125" s="29" t="s">
        <v>6899</v>
      </c>
      <c r="C1125" s="256">
        <f t="shared" si="13"/>
        <v>1228.97</v>
      </c>
      <c r="D1125" s="535">
        <v>300</v>
      </c>
      <c r="E1125" s="8" t="s">
        <v>6900</v>
      </c>
      <c r="F1125" s="35">
        <v>1</v>
      </c>
      <c r="G1125" s="33">
        <f>IFERROR(VLOOKUP(E1125,Materiaal!$A$2:$C$25052,3,FALSE)*F1125,0)</f>
        <v>1000.98</v>
      </c>
      <c r="H1125" s="34" t="s">
        <v>6885</v>
      </c>
      <c r="I1125" s="35">
        <v>1</v>
      </c>
      <c r="J1125" s="33">
        <f>IFERROR(VLOOKUP(H1125,Materiaal!$A$2:$C$25052,3,FALSE)*I1125,0)</f>
        <v>41.28</v>
      </c>
      <c r="K1125" s="34" t="s">
        <v>6886</v>
      </c>
      <c r="L1125" s="35">
        <v>1</v>
      </c>
      <c r="M1125" s="33">
        <f>IFERROR(VLOOKUP(K1125,Materiaal!$A$2:$C$25052,3,FALSE)*L1125,0)</f>
        <v>14.61</v>
      </c>
      <c r="N1125" s="34" t="s">
        <v>6887</v>
      </c>
      <c r="O1125" s="35">
        <v>1</v>
      </c>
      <c r="P1125" s="33">
        <f>IFERROR(VLOOKUP(N1125,Materiaal!$A$2:$C$25052,3,FALSE)*O1125,0)</f>
        <v>33.799999999999997</v>
      </c>
      <c r="Q1125" s="34" t="s">
        <v>6888</v>
      </c>
      <c r="R1125" s="35">
        <v>1</v>
      </c>
      <c r="S1125" s="33">
        <f>IFERROR(VLOOKUP(Q1125,Materiaal!$A$2:$C$25052,3,FALSE)*R1125,0)</f>
        <v>74.91</v>
      </c>
      <c r="T1125" s="34" t="s">
        <v>6901</v>
      </c>
      <c r="U1125" s="35">
        <v>1</v>
      </c>
      <c r="V1125" s="33">
        <f>IFERROR(VLOOKUP(T1125,Materiaal!$A$2:$C$26556,3,FALSE)*U1125,0)</f>
        <v>63.39</v>
      </c>
      <c r="W1125" s="293"/>
      <c r="X1125" s="294"/>
      <c r="Y1125" s="33"/>
      <c r="Z1125" s="293"/>
      <c r="AA1125" s="294"/>
      <c r="AB1125" s="33"/>
    </row>
    <row r="1126" spans="1:28" ht="14.45" hidden="1" outlineLevel="1">
      <c r="A1126" s="29" t="s">
        <v>6902</v>
      </c>
      <c r="B1126" s="29" t="s">
        <v>6903</v>
      </c>
      <c r="C1126" s="256">
        <f t="shared" si="13"/>
        <v>1098.05</v>
      </c>
      <c r="D1126" s="535">
        <v>240</v>
      </c>
      <c r="E1126" s="8" t="s">
        <v>6904</v>
      </c>
      <c r="F1126" s="35">
        <v>1</v>
      </c>
      <c r="G1126" s="33">
        <f>IFERROR(VLOOKUP(E1126,Materiaal!$A$2:$C$25052,3,FALSE)*F1126,0)</f>
        <v>875.02</v>
      </c>
      <c r="H1126" s="34" t="s">
        <v>6885</v>
      </c>
      <c r="I1126" s="35">
        <v>1</v>
      </c>
      <c r="J1126" s="33">
        <f>IFERROR(VLOOKUP(H1126,Materiaal!$A$2:$C$25052,3,FALSE)*I1126,0)</f>
        <v>41.28</v>
      </c>
      <c r="K1126" s="34" t="s">
        <v>6886</v>
      </c>
      <c r="L1126" s="35">
        <v>1</v>
      </c>
      <c r="M1126" s="33">
        <f>IFERROR(VLOOKUP(K1126,Materiaal!$A$2:$C$25052,3,FALSE)*L1126,0)</f>
        <v>14.61</v>
      </c>
      <c r="N1126" s="34" t="s">
        <v>6887</v>
      </c>
      <c r="O1126" s="35">
        <v>1</v>
      </c>
      <c r="P1126" s="33">
        <f>IFERROR(VLOOKUP(N1126,Materiaal!$A$2:$C$25052,3,FALSE)*O1126,0)</f>
        <v>33.799999999999997</v>
      </c>
      <c r="Q1126" s="34" t="s">
        <v>6888</v>
      </c>
      <c r="R1126" s="35">
        <v>1</v>
      </c>
      <c r="S1126" s="33">
        <f>IFERROR(VLOOKUP(Q1126,Materiaal!$A$2:$C$25052,3,FALSE)*R1126,0)</f>
        <v>74.91</v>
      </c>
      <c r="T1126" s="34" t="s">
        <v>6905</v>
      </c>
      <c r="U1126" s="35">
        <v>1</v>
      </c>
      <c r="V1126" s="33">
        <f>IFERROR(VLOOKUP(T1126,Materiaal!$A$2:$C$26556,3,FALSE)*U1126,0)</f>
        <v>58.43</v>
      </c>
      <c r="W1126" s="293"/>
      <c r="X1126" s="294"/>
      <c r="Y1126" s="33"/>
      <c r="Z1126" s="293"/>
      <c r="AA1126" s="294"/>
      <c r="AB1126" s="33"/>
    </row>
    <row r="1127" spans="1:28" ht="14.45" hidden="1" outlineLevel="1">
      <c r="A1127" s="29" t="s">
        <v>6906</v>
      </c>
      <c r="B1127" s="29" t="s">
        <v>6907</v>
      </c>
      <c r="C1127" s="256">
        <f t="shared" si="13"/>
        <v>441.6</v>
      </c>
      <c r="D1127" s="32">
        <v>120</v>
      </c>
      <c r="E1127" s="8" t="s">
        <v>6908</v>
      </c>
      <c r="F1127" s="35">
        <v>1</v>
      </c>
      <c r="G1127" s="33">
        <f>IFERROR(VLOOKUP(E1127,Materiaal!$A$2:$C$25052,3,FALSE)*F1127,0)</f>
        <v>277</v>
      </c>
      <c r="H1127" s="34" t="s">
        <v>6885</v>
      </c>
      <c r="I1127" s="35">
        <v>1</v>
      </c>
      <c r="J1127" s="33">
        <f>IFERROR(VLOOKUP(H1127,Materiaal!$A$2:$C$25052,3,FALSE)*I1127,0)</f>
        <v>41.28</v>
      </c>
      <c r="K1127" s="34" t="s">
        <v>6886</v>
      </c>
      <c r="L1127" s="35">
        <v>1</v>
      </c>
      <c r="M1127" s="33">
        <f>IFERROR(VLOOKUP(K1127,Materiaal!$A$2:$C$25052,3,FALSE)*L1127,0)</f>
        <v>14.61</v>
      </c>
      <c r="N1127" s="34" t="s">
        <v>6887</v>
      </c>
      <c r="O1127" s="35">
        <v>1</v>
      </c>
      <c r="P1127" s="33">
        <f>IFERROR(VLOOKUP(N1127,Materiaal!$A$2:$C$25052,3,FALSE)*O1127,0)</f>
        <v>33.799999999999997</v>
      </c>
      <c r="Q1127" s="34" t="s">
        <v>6888</v>
      </c>
      <c r="R1127" s="35">
        <v>1</v>
      </c>
      <c r="S1127" s="33">
        <f>IFERROR(VLOOKUP(Q1127,Materiaal!$A$2:$C$25052,3,FALSE)*R1127,0)</f>
        <v>74.91</v>
      </c>
      <c r="T1127" s="34"/>
      <c r="U1127" s="35"/>
      <c r="V1127" s="33">
        <f>IFERROR(VLOOKUP(T1127,Materiaal!$A$2:$C$26556,3,FALSE)*U1127,0)</f>
        <v>0</v>
      </c>
      <c r="W1127" s="293"/>
      <c r="X1127" s="294"/>
      <c r="Y1127" s="33"/>
      <c r="Z1127" s="293"/>
      <c r="AA1127" s="294"/>
      <c r="AB1127" s="33"/>
    </row>
    <row r="1128" spans="1:28" ht="14.45" hidden="1" outlineLevel="1">
      <c r="A1128" s="29" t="s">
        <v>6909</v>
      </c>
      <c r="B1128" s="29" t="s">
        <v>6910</v>
      </c>
      <c r="C1128" s="256">
        <f t="shared" si="13"/>
        <v>410.6</v>
      </c>
      <c r="D1128" s="32">
        <v>120</v>
      </c>
      <c r="E1128" s="8" t="s">
        <v>6911</v>
      </c>
      <c r="F1128" s="35">
        <v>1</v>
      </c>
      <c r="G1128" s="33">
        <f>IFERROR(VLOOKUP(E1128,Materiaal!$A$2:$C$25052,3,FALSE)*F1128,0)</f>
        <v>246</v>
      </c>
      <c r="H1128" s="34" t="s">
        <v>6885</v>
      </c>
      <c r="I1128" s="35">
        <v>1</v>
      </c>
      <c r="J1128" s="33">
        <f>IFERROR(VLOOKUP(H1128,Materiaal!$A$2:$C$25052,3,FALSE)*I1128,0)</f>
        <v>41.28</v>
      </c>
      <c r="K1128" s="34" t="s">
        <v>6886</v>
      </c>
      <c r="L1128" s="35">
        <v>1</v>
      </c>
      <c r="M1128" s="33">
        <f>IFERROR(VLOOKUP(K1128,Materiaal!$A$2:$C$25052,3,FALSE)*L1128,0)</f>
        <v>14.61</v>
      </c>
      <c r="N1128" s="34" t="s">
        <v>6887</v>
      </c>
      <c r="O1128" s="35">
        <v>1</v>
      </c>
      <c r="P1128" s="33">
        <f>IFERROR(VLOOKUP(N1128,Materiaal!$A$2:$C$25052,3,FALSE)*O1128,0)</f>
        <v>33.799999999999997</v>
      </c>
      <c r="Q1128" s="34" t="s">
        <v>6888</v>
      </c>
      <c r="R1128" s="35">
        <v>1</v>
      </c>
      <c r="S1128" s="33">
        <f>IFERROR(VLOOKUP(Q1128,Materiaal!$A$2:$C$25052,3,FALSE)*R1128,0)</f>
        <v>74.91</v>
      </c>
      <c r="T1128" s="34"/>
      <c r="U1128" s="35"/>
      <c r="V1128" s="33">
        <f>IFERROR(VLOOKUP(T1128,Materiaal!$A$2:$C$26556,3,FALSE)*U1128,0)</f>
        <v>0</v>
      </c>
      <c r="W1128" s="293"/>
      <c r="X1128" s="294"/>
      <c r="Y1128" s="33"/>
      <c r="Z1128" s="293"/>
      <c r="AA1128" s="294"/>
      <c r="AB1128" s="33"/>
    </row>
    <row r="1129" spans="1:28" ht="14.45" hidden="1" outlineLevel="1">
      <c r="A1129" s="29" t="s">
        <v>3993</v>
      </c>
      <c r="B1129" s="29" t="s">
        <v>6912</v>
      </c>
      <c r="C1129" s="256">
        <f t="shared" si="13"/>
        <v>393.07000000000005</v>
      </c>
      <c r="D1129" s="32">
        <v>120</v>
      </c>
      <c r="E1129" s="8" t="s">
        <v>6913</v>
      </c>
      <c r="F1129" s="35">
        <v>1</v>
      </c>
      <c r="G1129" s="33">
        <f>IFERROR(VLOOKUP(E1129,Materiaal!$A$2:$C$25052,3,FALSE)*F1129,0)</f>
        <v>228.47</v>
      </c>
      <c r="H1129" s="34" t="s">
        <v>6885</v>
      </c>
      <c r="I1129" s="35">
        <v>1</v>
      </c>
      <c r="J1129" s="33">
        <f>IFERROR(VLOOKUP(H1129,Materiaal!$A$2:$C$25052,3,FALSE)*I1129,0)</f>
        <v>41.28</v>
      </c>
      <c r="K1129" s="34" t="s">
        <v>6886</v>
      </c>
      <c r="L1129" s="35">
        <v>1</v>
      </c>
      <c r="M1129" s="33">
        <f>IFERROR(VLOOKUP(K1129,Materiaal!$A$2:$C$25052,3,FALSE)*L1129,0)</f>
        <v>14.61</v>
      </c>
      <c r="N1129" s="34" t="s">
        <v>6887</v>
      </c>
      <c r="O1129" s="35">
        <v>1</v>
      </c>
      <c r="P1129" s="33">
        <f>IFERROR(VLOOKUP(N1129,Materiaal!$A$2:$C$25052,3,FALSE)*O1129,0)</f>
        <v>33.799999999999997</v>
      </c>
      <c r="Q1129" s="34" t="s">
        <v>6888</v>
      </c>
      <c r="R1129" s="35">
        <v>1</v>
      </c>
      <c r="S1129" s="33">
        <f>IFERROR(VLOOKUP(Q1129,Materiaal!$A$2:$C$25052,3,FALSE)*R1129,0)</f>
        <v>74.91</v>
      </c>
      <c r="T1129" s="34"/>
      <c r="U1129" s="35"/>
      <c r="V1129" s="33">
        <f>IFERROR(VLOOKUP(T1129,Materiaal!$A$2:$C$26556,3,FALSE)*U1129,0)</f>
        <v>0</v>
      </c>
      <c r="W1129" s="293"/>
      <c r="X1129" s="294"/>
      <c r="Y1129" s="33"/>
      <c r="Z1129" s="293"/>
      <c r="AA1129" s="294"/>
      <c r="AB1129" s="33"/>
    </row>
    <row r="1130" spans="1:28" ht="14.45" hidden="1" outlineLevel="1">
      <c r="A1130" s="29" t="s">
        <v>6914</v>
      </c>
      <c r="B1130" s="29" t="s">
        <v>6915</v>
      </c>
      <c r="C1130" s="256">
        <f t="shared" si="13"/>
        <v>373.6</v>
      </c>
      <c r="D1130" s="32">
        <v>120</v>
      </c>
      <c r="E1130" s="8" t="s">
        <v>6916</v>
      </c>
      <c r="F1130" s="35">
        <v>1</v>
      </c>
      <c r="G1130" s="33">
        <f>IFERROR(VLOOKUP(E1130,Materiaal!$A$2:$C$25052,3,FALSE)*F1130,0)</f>
        <v>209</v>
      </c>
      <c r="H1130" s="34" t="s">
        <v>6885</v>
      </c>
      <c r="I1130" s="35">
        <v>1</v>
      </c>
      <c r="J1130" s="33">
        <f>IFERROR(VLOOKUP(H1130,Materiaal!$A$2:$C$25052,3,FALSE)*I1130,0)</f>
        <v>41.28</v>
      </c>
      <c r="K1130" s="34" t="s">
        <v>6886</v>
      </c>
      <c r="L1130" s="35">
        <v>1</v>
      </c>
      <c r="M1130" s="33">
        <f>IFERROR(VLOOKUP(K1130,Materiaal!$A$2:$C$25052,3,FALSE)*L1130,0)</f>
        <v>14.61</v>
      </c>
      <c r="N1130" s="34" t="s">
        <v>6887</v>
      </c>
      <c r="O1130" s="35">
        <v>1</v>
      </c>
      <c r="P1130" s="33">
        <f>IFERROR(VLOOKUP(N1130,Materiaal!$A$2:$C$25052,3,FALSE)*O1130,0)</f>
        <v>33.799999999999997</v>
      </c>
      <c r="Q1130" s="34" t="s">
        <v>6888</v>
      </c>
      <c r="R1130" s="35">
        <v>1</v>
      </c>
      <c r="S1130" s="33">
        <f>IFERROR(VLOOKUP(Q1130,Materiaal!$A$2:$C$25052,3,FALSE)*R1130,0)</f>
        <v>74.91</v>
      </c>
      <c r="T1130" s="34"/>
      <c r="U1130" s="35"/>
      <c r="V1130" s="33">
        <f>IFERROR(VLOOKUP(T1130,Materiaal!$A$2:$C$26556,3,FALSE)*U1130,0)</f>
        <v>0</v>
      </c>
      <c r="W1130" s="293"/>
      <c r="X1130" s="294"/>
      <c r="Y1130" s="33"/>
      <c r="Z1130" s="293"/>
      <c r="AA1130" s="294"/>
      <c r="AB1130" s="33"/>
    </row>
    <row r="1131" spans="1:28" ht="14.45" hidden="1" outlineLevel="1">
      <c r="A1131" s="29" t="s">
        <v>3990</v>
      </c>
      <c r="B1131" s="29" t="s">
        <v>6917</v>
      </c>
      <c r="C1131" s="256">
        <f t="shared" si="13"/>
        <v>1617.83</v>
      </c>
      <c r="D1131" s="32">
        <v>120</v>
      </c>
      <c r="E1131" s="8" t="s">
        <v>6918</v>
      </c>
      <c r="F1131" s="35">
        <v>1</v>
      </c>
      <c r="G1131" s="33">
        <f>IFERROR(VLOOKUP(E1131,Materiaal!$A$2:$C$25052,3,FALSE)*F1131,0)</f>
        <v>1385.56</v>
      </c>
      <c r="H1131" s="34" t="s">
        <v>6885</v>
      </c>
      <c r="I1131" s="35">
        <v>1</v>
      </c>
      <c r="J1131" s="33">
        <f>IFERROR(VLOOKUP(H1131,Materiaal!$A$2:$C$25052,3,FALSE)*I1131,0)</f>
        <v>41.28</v>
      </c>
      <c r="K1131" s="34" t="s">
        <v>6886</v>
      </c>
      <c r="L1131" s="35">
        <v>1</v>
      </c>
      <c r="M1131" s="33">
        <f>IFERROR(VLOOKUP(K1131,Materiaal!$A$2:$C$25052,3,FALSE)*L1131,0)</f>
        <v>14.61</v>
      </c>
      <c r="N1131" s="34" t="s">
        <v>6887</v>
      </c>
      <c r="O1131" s="35">
        <v>1</v>
      </c>
      <c r="P1131" s="33">
        <f>IFERROR(VLOOKUP(N1131,Materiaal!$A$2:$C$25052,3,FALSE)*O1131,0)</f>
        <v>33.799999999999997</v>
      </c>
      <c r="Q1131" s="34" t="s">
        <v>6888</v>
      </c>
      <c r="R1131" s="35">
        <v>1</v>
      </c>
      <c r="S1131" s="33">
        <f>IFERROR(VLOOKUP(Q1131,Materiaal!$A$2:$C$25052,3,FALSE)*R1131,0)</f>
        <v>74.91</v>
      </c>
      <c r="T1131" s="34" t="s">
        <v>6889</v>
      </c>
      <c r="U1131" s="35">
        <v>1</v>
      </c>
      <c r="V1131" s="33">
        <f>IFERROR(VLOOKUP(T1131,Materiaal!$A$2:$C$26556,3,FALSE)*U1131,0)</f>
        <v>67.67</v>
      </c>
      <c r="W1131" s="293"/>
      <c r="X1131" s="294"/>
      <c r="Y1131" s="33"/>
      <c r="Z1131" s="293"/>
      <c r="AA1131" s="294"/>
      <c r="AB1131" s="33"/>
    </row>
    <row r="1132" spans="1:28" ht="14.45" hidden="1" outlineLevel="1">
      <c r="A1132" s="29" t="s">
        <v>6919</v>
      </c>
      <c r="B1132" s="29" t="s">
        <v>6920</v>
      </c>
      <c r="C1132" s="256">
        <f t="shared" si="13"/>
        <v>1748.35</v>
      </c>
      <c r="D1132" s="32">
        <v>120</v>
      </c>
      <c r="E1132" s="8" t="s">
        <v>6921</v>
      </c>
      <c r="F1132" s="35">
        <v>1</v>
      </c>
      <c r="G1132" s="33">
        <f>IFERROR(VLOOKUP(E1132,Materiaal!$A$2:$C$25052,3,FALSE)*F1132,0)</f>
        <v>1503.48</v>
      </c>
      <c r="H1132" s="34" t="s">
        <v>6885</v>
      </c>
      <c r="I1132" s="35">
        <v>1</v>
      </c>
      <c r="J1132" s="33">
        <f>IFERROR(VLOOKUP(H1132,Materiaal!$A$2:$C$25052,3,FALSE)*I1132,0)</f>
        <v>41.28</v>
      </c>
      <c r="K1132" s="34" t="s">
        <v>6886</v>
      </c>
      <c r="L1132" s="35">
        <v>1</v>
      </c>
      <c r="M1132" s="33">
        <f>IFERROR(VLOOKUP(K1132,Materiaal!$A$2:$C$25052,3,FALSE)*L1132,0)</f>
        <v>14.61</v>
      </c>
      <c r="N1132" s="34" t="s">
        <v>6887</v>
      </c>
      <c r="O1132" s="35">
        <v>1</v>
      </c>
      <c r="P1132" s="33">
        <f>IFERROR(VLOOKUP(N1132,Materiaal!$A$2:$C$25052,3,FALSE)*O1132,0)</f>
        <v>33.799999999999997</v>
      </c>
      <c r="Q1132" s="34" t="s">
        <v>6888</v>
      </c>
      <c r="R1132" s="35">
        <v>1</v>
      </c>
      <c r="S1132" s="33">
        <f>IFERROR(VLOOKUP(Q1132,Materiaal!$A$2:$C$25052,3,FALSE)*R1132,0)</f>
        <v>74.91</v>
      </c>
      <c r="T1132" s="34" t="s">
        <v>6922</v>
      </c>
      <c r="U1132" s="35">
        <v>1</v>
      </c>
      <c r="V1132" s="33">
        <f>IFERROR(VLOOKUP(T1132,Materiaal!$A$2:$C$26556,3,FALSE)*U1132,0)</f>
        <v>80.27</v>
      </c>
      <c r="W1132" s="293"/>
      <c r="X1132" s="294"/>
      <c r="Y1132" s="33"/>
      <c r="Z1132" s="293"/>
      <c r="AA1132" s="294"/>
      <c r="AB1132" s="33"/>
    </row>
    <row r="1133" spans="1:28" ht="14.45" hidden="1" outlineLevel="1">
      <c r="A1133" s="29" t="s">
        <v>6923</v>
      </c>
      <c r="B1133" s="29" t="s">
        <v>6924</v>
      </c>
      <c r="C1133" s="256">
        <f t="shared" si="13"/>
        <v>1</v>
      </c>
      <c r="D1133" s="32">
        <v>3.5</v>
      </c>
      <c r="E1133" s="34" t="s">
        <v>5335</v>
      </c>
      <c r="F1133" s="35">
        <v>1</v>
      </c>
      <c r="G1133" s="33">
        <f>IFERROR(VLOOKUP(E1133,Materiaal!$A$2:$C$25052,3,FALSE)*F1133,0)</f>
        <v>1</v>
      </c>
      <c r="H1133" s="34"/>
      <c r="I1133" s="35"/>
      <c r="J1133" s="33">
        <f>IFERROR(VLOOKUP(H1133,Materiaal!$A$2:$C$25052,3,FALSE)*I1133,0)</f>
        <v>0</v>
      </c>
      <c r="K1133" s="34"/>
      <c r="L1133" s="35"/>
      <c r="M1133" s="33">
        <f>IFERROR(VLOOKUP(K1133,Materiaal!$A$2:$C$25052,3,FALSE)*L1133,0)</f>
        <v>0</v>
      </c>
      <c r="N1133" s="34"/>
      <c r="O1133" s="35"/>
      <c r="P1133" s="33">
        <f>IFERROR(VLOOKUP(N1133,Materiaal!$A$2:$C$25052,3,FALSE)*O1133,0)</f>
        <v>0</v>
      </c>
      <c r="Q1133" s="34"/>
      <c r="R1133" s="35"/>
      <c r="S1133" s="33">
        <f>IFERROR(VLOOKUP(Q1133,Materiaal!$A$2:$C$25052,3,FALSE)*R1133,0)</f>
        <v>0</v>
      </c>
      <c r="T1133" s="34"/>
      <c r="U1133" s="35"/>
      <c r="V1133" s="33">
        <f>IFERROR(VLOOKUP(T1133,Materiaal!$A$2:$C$26556,3,FALSE)*U1133,0)</f>
        <v>0</v>
      </c>
      <c r="W1133" s="293"/>
      <c r="X1133" s="294"/>
      <c r="Y1133" s="33"/>
      <c r="Z1133" s="293"/>
      <c r="AA1133" s="294"/>
      <c r="AB1133" s="33"/>
    </row>
    <row r="1134" spans="1:28" ht="14.45" hidden="1" outlineLevel="1">
      <c r="A1134" s="29" t="s">
        <v>6925</v>
      </c>
      <c r="B1134" s="29" t="s">
        <v>6926</v>
      </c>
      <c r="C1134" s="256">
        <f t="shared" si="13"/>
        <v>1</v>
      </c>
      <c r="D1134" s="32">
        <v>3.5</v>
      </c>
      <c r="E1134" s="34" t="s">
        <v>5335</v>
      </c>
      <c r="F1134" s="35">
        <v>1</v>
      </c>
      <c r="G1134" s="33">
        <f>IFERROR(VLOOKUP(E1134,Materiaal!$A$2:$C$25052,3,FALSE)*F1134,0)</f>
        <v>1</v>
      </c>
      <c r="H1134" s="34"/>
      <c r="I1134" s="35"/>
      <c r="J1134" s="33">
        <f>IFERROR(VLOOKUP(H1134,Materiaal!$A$2:$C$25052,3,FALSE)*I1134,0)</f>
        <v>0</v>
      </c>
      <c r="K1134" s="34"/>
      <c r="L1134" s="35"/>
      <c r="M1134" s="33">
        <f>IFERROR(VLOOKUP(K1134,Materiaal!$A$2:$C$25052,3,FALSE)*L1134,0)</f>
        <v>0</v>
      </c>
      <c r="N1134" s="34"/>
      <c r="O1134" s="35"/>
      <c r="P1134" s="33">
        <f>IFERROR(VLOOKUP(N1134,Materiaal!$A$2:$C$25052,3,FALSE)*O1134,0)</f>
        <v>0</v>
      </c>
      <c r="Q1134" s="34"/>
      <c r="R1134" s="35"/>
      <c r="S1134" s="33">
        <f>IFERROR(VLOOKUP(Q1134,Materiaal!$A$2:$C$25052,3,FALSE)*R1134,0)</f>
        <v>0</v>
      </c>
      <c r="T1134" s="34"/>
      <c r="U1134" s="35"/>
      <c r="V1134" s="33">
        <f>IFERROR(VLOOKUP(T1134,Materiaal!$A$2:$C$26556,3,FALSE)*U1134,0)</f>
        <v>0</v>
      </c>
      <c r="W1134" s="293"/>
      <c r="X1134" s="294"/>
      <c r="Y1134" s="33"/>
      <c r="Z1134" s="293"/>
      <c r="AA1134" s="294"/>
      <c r="AB1134" s="33"/>
    </row>
    <row r="1135" spans="1:28" ht="14.45" hidden="1" outlineLevel="1">
      <c r="A1135" s="29" t="s">
        <v>6927</v>
      </c>
      <c r="B1135" s="29" t="s">
        <v>6928</v>
      </c>
      <c r="C1135" s="256">
        <f t="shared" si="13"/>
        <v>0</v>
      </c>
      <c r="D1135" s="32">
        <v>2</v>
      </c>
      <c r="E1135" s="34"/>
      <c r="F1135" s="35"/>
      <c r="G1135" s="33">
        <f>IFERROR(VLOOKUP(E1135,Materiaal!$A$2:$C$25052,3,FALSE)*F1135,0)</f>
        <v>0</v>
      </c>
      <c r="H1135" s="34"/>
      <c r="I1135" s="35"/>
      <c r="J1135" s="33">
        <f>IFERROR(VLOOKUP(H1135,Materiaal!$A$2:$C$25052,3,FALSE)*I1135,0)</f>
        <v>0</v>
      </c>
      <c r="K1135" s="34"/>
      <c r="L1135" s="35"/>
      <c r="M1135" s="33">
        <f>IFERROR(VLOOKUP(K1135,Materiaal!$A$2:$C$25052,3,FALSE)*L1135,0)</f>
        <v>0</v>
      </c>
      <c r="N1135" s="34"/>
      <c r="O1135" s="35"/>
      <c r="P1135" s="33">
        <f>IFERROR(VLOOKUP(N1135,Materiaal!$A$2:$C$25052,3,FALSE)*O1135,0)</f>
        <v>0</v>
      </c>
      <c r="Q1135" s="34"/>
      <c r="R1135" s="35"/>
      <c r="S1135" s="33">
        <f>IFERROR(VLOOKUP(Q1135,Materiaal!$A$2:$C$25052,3,FALSE)*R1135,0)</f>
        <v>0</v>
      </c>
      <c r="T1135" s="34"/>
      <c r="U1135" s="35"/>
      <c r="V1135" s="33">
        <f>IFERROR(VLOOKUP(T1135,Materiaal!$A$2:$C$26556,3,FALSE)*U1135,0)</f>
        <v>0</v>
      </c>
      <c r="W1135" s="293"/>
      <c r="X1135" s="294"/>
      <c r="Y1135" s="33"/>
      <c r="Z1135" s="293"/>
      <c r="AA1135" s="294"/>
      <c r="AB1135" s="33"/>
    </row>
    <row r="1136" spans="1:28" ht="14.45" hidden="1" outlineLevel="1">
      <c r="A1136" s="29" t="s">
        <v>6929</v>
      </c>
      <c r="B1136" s="29" t="s">
        <v>6930</v>
      </c>
      <c r="C1136" s="256">
        <f t="shared" si="13"/>
        <v>1.8066</v>
      </c>
      <c r="D1136" s="32">
        <v>2</v>
      </c>
      <c r="E1136" s="8" t="s">
        <v>6931</v>
      </c>
      <c r="F1136" s="35">
        <v>1</v>
      </c>
      <c r="G1136" s="33">
        <f>IFERROR(VLOOKUP(E1136,Materiaal!$A$2:$C$25052,3,FALSE)*F1136,0)</f>
        <v>1.8066</v>
      </c>
      <c r="H1136" s="34"/>
      <c r="I1136" s="35"/>
      <c r="J1136" s="33">
        <f>IFERROR(VLOOKUP(H1136,Materiaal!$A$2:$C$25052,3,FALSE)*I1136,0)</f>
        <v>0</v>
      </c>
      <c r="K1136" s="34"/>
      <c r="L1136" s="35"/>
      <c r="M1136" s="33">
        <f>IFERROR(VLOOKUP(K1136,Materiaal!$A$2:$C$25052,3,FALSE)*L1136,0)</f>
        <v>0</v>
      </c>
      <c r="N1136" s="34"/>
      <c r="O1136" s="35"/>
      <c r="P1136" s="33">
        <f>IFERROR(VLOOKUP(N1136,Materiaal!$A$2:$C$25052,3,FALSE)*O1136,0)</f>
        <v>0</v>
      </c>
      <c r="Q1136" s="34"/>
      <c r="R1136" s="35"/>
      <c r="S1136" s="33">
        <f>IFERROR(VLOOKUP(Q1136,Materiaal!$A$2:$C$25052,3,FALSE)*R1136,0)</f>
        <v>0</v>
      </c>
      <c r="T1136" s="34"/>
      <c r="U1136" s="35"/>
      <c r="V1136" s="33">
        <f>IFERROR(VLOOKUP(T1136,Materiaal!$A$2:$C$26556,3,FALSE)*U1136,0)</f>
        <v>0</v>
      </c>
      <c r="W1136" s="293"/>
      <c r="X1136" s="294"/>
      <c r="Y1136" s="33"/>
      <c r="Z1136" s="293"/>
      <c r="AA1136" s="294"/>
      <c r="AB1136" s="33"/>
    </row>
    <row r="1137" spans="1:28" ht="14.45" hidden="1" outlineLevel="1">
      <c r="A1137" s="29" t="s">
        <v>6932</v>
      </c>
      <c r="B1137" s="29" t="s">
        <v>6933</v>
      </c>
      <c r="C1137" s="256">
        <f t="shared" si="13"/>
        <v>1.994</v>
      </c>
      <c r="D1137" s="32">
        <v>2</v>
      </c>
      <c r="E1137" s="8" t="s">
        <v>6934</v>
      </c>
      <c r="F1137" s="35">
        <v>1</v>
      </c>
      <c r="G1137" s="33">
        <f>IFERROR(VLOOKUP(E1137,Materiaal!$A$2:$C$25052,3,FALSE)*F1137,0)</f>
        <v>1.994</v>
      </c>
      <c r="H1137" s="34"/>
      <c r="I1137" s="35"/>
      <c r="J1137" s="33">
        <f>IFERROR(VLOOKUP(H1137,Materiaal!$A$2:$C$25052,3,FALSE)*I1137,0)</f>
        <v>0</v>
      </c>
      <c r="K1137" s="34"/>
      <c r="L1137" s="35"/>
      <c r="M1137" s="33">
        <f>IFERROR(VLOOKUP(K1137,Materiaal!$A$2:$C$25052,3,FALSE)*L1137,0)</f>
        <v>0</v>
      </c>
      <c r="N1137" s="34"/>
      <c r="O1137" s="35"/>
      <c r="P1137" s="33">
        <f>IFERROR(VLOOKUP(N1137,Materiaal!$A$2:$C$25052,3,FALSE)*O1137,0)</f>
        <v>0</v>
      </c>
      <c r="Q1137" s="34"/>
      <c r="R1137" s="35"/>
      <c r="S1137" s="33">
        <f>IFERROR(VLOOKUP(Q1137,Materiaal!$A$2:$C$25052,3,FALSE)*R1137,0)</f>
        <v>0</v>
      </c>
      <c r="T1137" s="34"/>
      <c r="U1137" s="35"/>
      <c r="V1137" s="33">
        <f>IFERROR(VLOOKUP(T1137,Materiaal!$A$2:$C$26556,3,FALSE)*U1137,0)</f>
        <v>0</v>
      </c>
      <c r="W1137" s="293"/>
      <c r="X1137" s="294"/>
      <c r="Y1137" s="33"/>
      <c r="Z1137" s="293"/>
      <c r="AA1137" s="294"/>
      <c r="AB1137" s="33"/>
    </row>
    <row r="1138" spans="1:28" ht="14.45" hidden="1" outlineLevel="1">
      <c r="A1138" s="29" t="s">
        <v>6935</v>
      </c>
      <c r="B1138" s="29" t="s">
        <v>6936</v>
      </c>
      <c r="C1138" s="256">
        <f t="shared" si="13"/>
        <v>3.1086</v>
      </c>
      <c r="D1138" s="32">
        <v>2</v>
      </c>
      <c r="E1138" s="8" t="s">
        <v>6937</v>
      </c>
      <c r="F1138" s="35">
        <v>1</v>
      </c>
      <c r="G1138" s="33">
        <f>IFERROR(VLOOKUP(E1138,Materiaal!$A$2:$C$25052,3,FALSE)*F1138,0)</f>
        <v>3.1086</v>
      </c>
      <c r="H1138" s="34"/>
      <c r="I1138" s="35"/>
      <c r="J1138" s="33">
        <f>IFERROR(VLOOKUP(H1138,Materiaal!$A$2:$C$25052,3,FALSE)*I1138,0)</f>
        <v>0</v>
      </c>
      <c r="K1138" s="34"/>
      <c r="L1138" s="35"/>
      <c r="M1138" s="33">
        <f>IFERROR(VLOOKUP(K1138,Materiaal!$A$2:$C$25052,3,FALSE)*L1138,0)</f>
        <v>0</v>
      </c>
      <c r="N1138" s="34"/>
      <c r="O1138" s="35"/>
      <c r="P1138" s="33">
        <f>IFERROR(VLOOKUP(N1138,Materiaal!$A$2:$C$25052,3,FALSE)*O1138,0)</f>
        <v>0</v>
      </c>
      <c r="Q1138" s="34"/>
      <c r="R1138" s="35"/>
      <c r="S1138" s="33">
        <f>IFERROR(VLOOKUP(Q1138,Materiaal!$A$2:$C$25052,3,FALSE)*R1138,0)</f>
        <v>0</v>
      </c>
      <c r="T1138" s="34"/>
      <c r="U1138" s="35"/>
      <c r="V1138" s="33">
        <f>IFERROR(VLOOKUP(T1138,Materiaal!$A$2:$C$26556,3,FALSE)*U1138,0)</f>
        <v>0</v>
      </c>
      <c r="W1138" s="293"/>
      <c r="X1138" s="294"/>
      <c r="Y1138" s="33"/>
      <c r="Z1138" s="293"/>
      <c r="AA1138" s="294"/>
      <c r="AB1138" s="33"/>
    </row>
    <row r="1139" spans="1:28" ht="14.45" hidden="1" outlineLevel="1">
      <c r="A1139" s="29" t="s">
        <v>6938</v>
      </c>
      <c r="B1139" s="29" t="s">
        <v>6939</v>
      </c>
      <c r="C1139" s="256">
        <f t="shared" si="13"/>
        <v>5.9482999999999997</v>
      </c>
      <c r="D1139" s="32">
        <v>3</v>
      </c>
      <c r="E1139" s="8" t="s">
        <v>6940</v>
      </c>
      <c r="F1139" s="35">
        <v>1</v>
      </c>
      <c r="G1139" s="33">
        <f>IFERROR(VLOOKUP(E1139,Materiaal!$A$2:$C$25052,3,FALSE)*F1139,0)</f>
        <v>5.9482999999999997</v>
      </c>
      <c r="H1139" s="34"/>
      <c r="I1139" s="35"/>
      <c r="J1139" s="33">
        <f>IFERROR(VLOOKUP(H1139,Materiaal!$A$2:$C$25052,3,FALSE)*I1139,0)</f>
        <v>0</v>
      </c>
      <c r="K1139" s="34"/>
      <c r="L1139" s="35"/>
      <c r="M1139" s="33">
        <f>IFERROR(VLOOKUP(K1139,Materiaal!$A$2:$C$25052,3,FALSE)*L1139,0)</f>
        <v>0</v>
      </c>
      <c r="N1139" s="34"/>
      <c r="O1139" s="35"/>
      <c r="P1139" s="33">
        <f>IFERROR(VLOOKUP(N1139,Materiaal!$A$2:$C$25052,3,FALSE)*O1139,0)</f>
        <v>0</v>
      </c>
      <c r="Q1139" s="34"/>
      <c r="R1139" s="35"/>
      <c r="S1139" s="33">
        <f>IFERROR(VLOOKUP(Q1139,Materiaal!$A$2:$C$25052,3,FALSE)*R1139,0)</f>
        <v>0</v>
      </c>
      <c r="T1139" s="34"/>
      <c r="U1139" s="35"/>
      <c r="V1139" s="33">
        <f>IFERROR(VLOOKUP(T1139,Materiaal!$A$2:$C$26556,3,FALSE)*U1139,0)</f>
        <v>0</v>
      </c>
      <c r="W1139" s="293"/>
      <c r="X1139" s="294"/>
      <c r="Y1139" s="33"/>
      <c r="Z1139" s="293"/>
      <c r="AA1139" s="294"/>
      <c r="AB1139" s="33"/>
    </row>
    <row r="1140" spans="1:28" ht="14.45" hidden="1" outlineLevel="1">
      <c r="A1140" s="29" t="s">
        <v>6941</v>
      </c>
      <c r="B1140" s="29" t="s">
        <v>6942</v>
      </c>
      <c r="C1140" s="256">
        <f t="shared" si="13"/>
        <v>0.99339999999999995</v>
      </c>
      <c r="D1140" s="32">
        <v>2</v>
      </c>
      <c r="E1140" s="8" t="s">
        <v>6943</v>
      </c>
      <c r="F1140" s="35">
        <v>1</v>
      </c>
      <c r="G1140" s="33">
        <f>IFERROR(VLOOKUP(E1140,Materiaal!$A$2:$C$25052,3,FALSE)*F1140,0)</f>
        <v>0.99339999999999995</v>
      </c>
      <c r="H1140" s="34"/>
      <c r="I1140" s="35"/>
      <c r="J1140" s="33">
        <f>IFERROR(VLOOKUP(H1140,Materiaal!$A$2:$C$25052,3,FALSE)*I1140,0)</f>
        <v>0</v>
      </c>
      <c r="K1140" s="34"/>
      <c r="L1140" s="35"/>
      <c r="M1140" s="33">
        <f>IFERROR(VLOOKUP(K1140,Materiaal!$A$2:$C$25052,3,FALSE)*L1140,0)</f>
        <v>0</v>
      </c>
      <c r="N1140" s="34"/>
      <c r="O1140" s="35"/>
      <c r="P1140" s="33">
        <f>IFERROR(VLOOKUP(N1140,Materiaal!$A$2:$C$25052,3,FALSE)*O1140,0)</f>
        <v>0</v>
      </c>
      <c r="Q1140" s="34"/>
      <c r="R1140" s="35"/>
      <c r="S1140" s="33">
        <f>IFERROR(VLOOKUP(Q1140,Materiaal!$A$2:$C$25052,3,FALSE)*R1140,0)</f>
        <v>0</v>
      </c>
      <c r="T1140" s="34"/>
      <c r="U1140" s="35"/>
      <c r="V1140" s="33">
        <f>IFERROR(VLOOKUP(T1140,Materiaal!$A$2:$C$26556,3,FALSE)*U1140,0)</f>
        <v>0</v>
      </c>
      <c r="W1140" s="293"/>
      <c r="X1140" s="294"/>
      <c r="Y1140" s="33"/>
      <c r="Z1140" s="293"/>
      <c r="AA1140" s="294"/>
      <c r="AB1140" s="33"/>
    </row>
    <row r="1141" spans="1:28" ht="14.45" hidden="1" outlineLevel="1">
      <c r="A1141" s="29" t="s">
        <v>6944</v>
      </c>
      <c r="B1141" s="29" t="s">
        <v>6945</v>
      </c>
      <c r="C1141" s="256">
        <f t="shared" si="13"/>
        <v>1.9</v>
      </c>
      <c r="D1141" s="32">
        <v>3</v>
      </c>
      <c r="E1141" s="8" t="s">
        <v>6946</v>
      </c>
      <c r="F1141" s="35">
        <v>1</v>
      </c>
      <c r="G1141" s="33">
        <v>1.9</v>
      </c>
      <c r="H1141" s="34"/>
      <c r="I1141" s="35"/>
      <c r="J1141" s="33"/>
      <c r="K1141" s="34"/>
      <c r="L1141" s="35"/>
      <c r="M1141" s="33"/>
      <c r="N1141" s="34"/>
      <c r="O1141" s="35"/>
      <c r="P1141" s="33"/>
      <c r="Q1141" s="34"/>
      <c r="R1141" s="35"/>
      <c r="S1141" s="33"/>
      <c r="T1141" s="34"/>
      <c r="U1141" s="35"/>
      <c r="V1141" s="33"/>
      <c r="W1141" s="293"/>
      <c r="X1141" s="294"/>
      <c r="Y1141" s="33"/>
      <c r="Z1141" s="293"/>
      <c r="AA1141" s="294"/>
      <c r="AB1141" s="33"/>
    </row>
    <row r="1142" spans="1:28" ht="14.45" hidden="1" outlineLevel="1">
      <c r="A1142" s="29" t="s">
        <v>6927</v>
      </c>
      <c r="B1142" s="29" t="s">
        <v>6928</v>
      </c>
      <c r="C1142" s="256">
        <f t="shared" ref="C1142:C1173" si="14">SUM(G1142,J1142,M1142,P1142,S1142,V1142,Y1142,AB1142)</f>
        <v>0</v>
      </c>
      <c r="D1142" s="32">
        <v>2</v>
      </c>
      <c r="E1142" s="8"/>
      <c r="F1142" s="35"/>
      <c r="G1142" s="33">
        <f>IFERROR(VLOOKUP(E1142,Materiaal!$A$2:$C$25052,3,FALSE)*F1142,0)</f>
        <v>0</v>
      </c>
      <c r="H1142" s="34"/>
      <c r="I1142" s="35"/>
      <c r="J1142" s="33">
        <f>IFERROR(VLOOKUP(H1142,Materiaal!$A$2:$C$25052,3,FALSE)*I1142,0)</f>
        <v>0</v>
      </c>
      <c r="K1142" s="34"/>
      <c r="L1142" s="35"/>
      <c r="M1142" s="33">
        <f>IFERROR(VLOOKUP(K1142,Materiaal!$A$2:$C$25052,3,FALSE)*L1142,0)</f>
        <v>0</v>
      </c>
      <c r="N1142" s="34"/>
      <c r="O1142" s="35"/>
      <c r="P1142" s="33">
        <f>IFERROR(VLOOKUP(N1142,Materiaal!$A$2:$C$25052,3,FALSE)*O1142,0)</f>
        <v>0</v>
      </c>
      <c r="Q1142" s="34"/>
      <c r="R1142" s="35"/>
      <c r="S1142" s="33">
        <f>IFERROR(VLOOKUP(Q1142,Materiaal!$A$2:$C$25052,3,FALSE)*R1142,0)</f>
        <v>0</v>
      </c>
      <c r="T1142" s="34"/>
      <c r="U1142" s="35"/>
      <c r="V1142" s="33">
        <f>IFERROR(VLOOKUP(T1142,Materiaal!$A$2:$C$26556,3,FALSE)*U1142,0)</f>
        <v>0</v>
      </c>
      <c r="W1142" s="293"/>
      <c r="X1142" s="294"/>
      <c r="Y1142" s="33"/>
      <c r="Z1142" s="293"/>
      <c r="AA1142" s="294"/>
      <c r="AB1142" s="33"/>
    </row>
    <row r="1143" spans="1:28" ht="14.45" hidden="1" outlineLevel="1">
      <c r="A1143" s="29" t="s">
        <v>6947</v>
      </c>
      <c r="B1143" s="29" t="s">
        <v>6948</v>
      </c>
      <c r="C1143" s="256">
        <f t="shared" si="14"/>
        <v>2.82</v>
      </c>
      <c r="D1143" s="32">
        <v>2</v>
      </c>
      <c r="E1143" s="36" t="s">
        <v>6949</v>
      </c>
      <c r="F1143" s="35">
        <v>1</v>
      </c>
      <c r="G1143" s="33">
        <f>IFERROR(VLOOKUP(E1143,Materiaal!$A$2:$C$25052,3,FALSE)*F1143,0)</f>
        <v>2.82</v>
      </c>
      <c r="H1143" s="34"/>
      <c r="I1143" s="35"/>
      <c r="J1143" s="33">
        <f>IFERROR(VLOOKUP(H1143,Materiaal!$A$2:$C$25052,3,FALSE)*I1143,0)</f>
        <v>0</v>
      </c>
      <c r="K1143" s="34"/>
      <c r="L1143" s="35"/>
      <c r="M1143" s="33">
        <f>IFERROR(VLOOKUP(K1143,Materiaal!$A$2:$C$25052,3,FALSE)*L1143,0)</f>
        <v>0</v>
      </c>
      <c r="N1143" s="34"/>
      <c r="O1143" s="35"/>
      <c r="P1143" s="33">
        <f>IFERROR(VLOOKUP(N1143,Materiaal!$A$2:$C$25052,3,FALSE)*O1143,0)</f>
        <v>0</v>
      </c>
      <c r="Q1143" s="34"/>
      <c r="R1143" s="35"/>
      <c r="S1143" s="33">
        <f>IFERROR(VLOOKUP(Q1143,Materiaal!$A$2:$C$25052,3,FALSE)*R1143,0)</f>
        <v>0</v>
      </c>
      <c r="T1143" s="34"/>
      <c r="U1143" s="35"/>
      <c r="V1143" s="33">
        <f>IFERROR(VLOOKUP(T1143,Materiaal!$A$2:$C$26556,3,FALSE)*U1143,0)</f>
        <v>0</v>
      </c>
      <c r="W1143" s="293"/>
      <c r="X1143" s="294"/>
      <c r="Y1143" s="33"/>
      <c r="Z1143" s="293"/>
      <c r="AA1143" s="294"/>
      <c r="AB1143" s="33"/>
    </row>
    <row r="1144" spans="1:28" ht="14.45" hidden="1" outlineLevel="1">
      <c r="A1144" s="29" t="s">
        <v>6950</v>
      </c>
      <c r="B1144" s="29" t="s">
        <v>6951</v>
      </c>
      <c r="C1144" s="256">
        <f t="shared" si="14"/>
        <v>3.93</v>
      </c>
      <c r="D1144" s="32">
        <v>2</v>
      </c>
      <c r="E1144" s="36" t="s">
        <v>6952</v>
      </c>
      <c r="F1144" s="35">
        <v>1</v>
      </c>
      <c r="G1144" s="33">
        <f>IFERROR(VLOOKUP(E1144,Materiaal!$A$2:$C$25052,3,FALSE)*F1144,0)</f>
        <v>3.93</v>
      </c>
      <c r="H1144" s="34"/>
      <c r="I1144" s="35"/>
      <c r="J1144" s="33">
        <f>IFERROR(VLOOKUP(H1144,Materiaal!$A$2:$C$25052,3,FALSE)*I1144,0)</f>
        <v>0</v>
      </c>
      <c r="K1144" s="34"/>
      <c r="L1144" s="35"/>
      <c r="M1144" s="33">
        <f>IFERROR(VLOOKUP(K1144,Materiaal!$A$2:$C$25052,3,FALSE)*L1144,0)</f>
        <v>0</v>
      </c>
      <c r="N1144" s="34"/>
      <c r="O1144" s="35"/>
      <c r="P1144" s="33">
        <f>IFERROR(VLOOKUP(N1144,Materiaal!$A$2:$C$25052,3,FALSE)*O1144,0)</f>
        <v>0</v>
      </c>
      <c r="Q1144" s="34"/>
      <c r="R1144" s="35"/>
      <c r="S1144" s="33">
        <f>IFERROR(VLOOKUP(Q1144,Materiaal!$A$2:$C$25052,3,FALSE)*R1144,0)</f>
        <v>0</v>
      </c>
      <c r="T1144" s="34"/>
      <c r="U1144" s="35"/>
      <c r="V1144" s="33">
        <f>IFERROR(VLOOKUP(T1144,Materiaal!$A$2:$C$26556,3,FALSE)*U1144,0)</f>
        <v>0</v>
      </c>
      <c r="W1144" s="293"/>
      <c r="X1144" s="294"/>
      <c r="Y1144" s="33"/>
      <c r="Z1144" s="293"/>
      <c r="AA1144" s="294"/>
      <c r="AB1144" s="33"/>
    </row>
    <row r="1145" spans="1:28" ht="14.45" hidden="1" outlineLevel="1">
      <c r="A1145" s="29" t="s">
        <v>6953</v>
      </c>
      <c r="B1145" s="29" t="s">
        <v>6954</v>
      </c>
      <c r="C1145" s="256">
        <f t="shared" si="14"/>
        <v>5.29</v>
      </c>
      <c r="D1145" s="32">
        <v>2</v>
      </c>
      <c r="E1145" s="36" t="s">
        <v>6955</v>
      </c>
      <c r="F1145" s="35">
        <v>1</v>
      </c>
      <c r="G1145" s="33">
        <f>IFERROR(VLOOKUP(E1145,Materiaal!$A$2:$C$25052,3,FALSE)*F1145,0)</f>
        <v>5.29</v>
      </c>
      <c r="H1145" s="34"/>
      <c r="I1145" s="35"/>
      <c r="J1145" s="33">
        <f>IFERROR(VLOOKUP(H1145,Materiaal!$A$2:$C$25052,3,FALSE)*I1145,0)</f>
        <v>0</v>
      </c>
      <c r="K1145" s="34"/>
      <c r="L1145" s="35"/>
      <c r="M1145" s="33">
        <f>IFERROR(VLOOKUP(K1145,Materiaal!$A$2:$C$25052,3,FALSE)*L1145,0)</f>
        <v>0</v>
      </c>
      <c r="N1145" s="34"/>
      <c r="O1145" s="35"/>
      <c r="P1145" s="33">
        <f>IFERROR(VLOOKUP(N1145,Materiaal!$A$2:$C$25052,3,FALSE)*O1145,0)</f>
        <v>0</v>
      </c>
      <c r="Q1145" s="34"/>
      <c r="R1145" s="35"/>
      <c r="S1145" s="33">
        <f>IFERROR(VLOOKUP(Q1145,Materiaal!$A$2:$C$25052,3,FALSE)*R1145,0)</f>
        <v>0</v>
      </c>
      <c r="T1145" s="34"/>
      <c r="U1145" s="35"/>
      <c r="V1145" s="33">
        <f>IFERROR(VLOOKUP(T1145,Materiaal!$A$2:$C$26556,3,FALSE)*U1145,0)</f>
        <v>0</v>
      </c>
      <c r="W1145" s="293"/>
      <c r="X1145" s="294"/>
      <c r="Y1145" s="33"/>
      <c r="Z1145" s="293"/>
      <c r="AA1145" s="294"/>
      <c r="AB1145" s="33"/>
    </row>
    <row r="1146" spans="1:28" ht="14.45" hidden="1" outlineLevel="1">
      <c r="A1146" s="29" t="s">
        <v>6956</v>
      </c>
      <c r="B1146" s="29" t="s">
        <v>6957</v>
      </c>
      <c r="C1146" s="256">
        <f t="shared" si="14"/>
        <v>5.7179000000000002</v>
      </c>
      <c r="D1146" s="32">
        <v>2</v>
      </c>
      <c r="E1146" s="36" t="s">
        <v>6958</v>
      </c>
      <c r="F1146" s="35">
        <v>1</v>
      </c>
      <c r="G1146" s="33">
        <f>IFERROR(VLOOKUP(E1146,Materiaal!$A$2:$C$25052,3,FALSE)*F1146,0)</f>
        <v>5.7179000000000002</v>
      </c>
      <c r="H1146" s="34"/>
      <c r="I1146" s="35"/>
      <c r="J1146" s="33">
        <f>IFERROR(VLOOKUP(H1146,Materiaal!$A$2:$C$25052,3,FALSE)*I1146,0)</f>
        <v>0</v>
      </c>
      <c r="K1146" s="34"/>
      <c r="L1146" s="35"/>
      <c r="M1146" s="33">
        <f>IFERROR(VLOOKUP(K1146,Materiaal!$A$2:$C$25052,3,FALSE)*L1146,0)</f>
        <v>0</v>
      </c>
      <c r="N1146" s="34"/>
      <c r="O1146" s="35"/>
      <c r="P1146" s="33">
        <f>IFERROR(VLOOKUP(N1146,Materiaal!$A$2:$C$25052,3,FALSE)*O1146,0)</f>
        <v>0</v>
      </c>
      <c r="Q1146" s="34"/>
      <c r="R1146" s="35"/>
      <c r="S1146" s="33">
        <f>IFERROR(VLOOKUP(Q1146,Materiaal!$A$2:$C$25052,3,FALSE)*R1146,0)</f>
        <v>0</v>
      </c>
      <c r="T1146" s="34"/>
      <c r="U1146" s="35"/>
      <c r="V1146" s="33">
        <f>IFERROR(VLOOKUP(T1146,Materiaal!$A$2:$C$26556,3,FALSE)*U1146,0)</f>
        <v>0</v>
      </c>
      <c r="W1146" s="293"/>
      <c r="X1146" s="294"/>
      <c r="Y1146" s="33"/>
      <c r="Z1146" s="293"/>
      <c r="AA1146" s="294"/>
      <c r="AB1146" s="33"/>
    </row>
    <row r="1147" spans="1:28" ht="14.45" hidden="1" outlineLevel="1">
      <c r="A1147" s="29" t="s">
        <v>6959</v>
      </c>
      <c r="B1147" s="29" t="s">
        <v>6960</v>
      </c>
      <c r="C1147" s="256">
        <f t="shared" si="14"/>
        <v>7.9871999999999996</v>
      </c>
      <c r="D1147" s="32">
        <v>2</v>
      </c>
      <c r="E1147" s="36" t="s">
        <v>6961</v>
      </c>
      <c r="F1147" s="35">
        <v>1</v>
      </c>
      <c r="G1147" s="33">
        <f>IFERROR(VLOOKUP(E1147,Materiaal!$A$2:$C$25052,3,FALSE)*F1147,0)</f>
        <v>7.9871999999999996</v>
      </c>
      <c r="H1147" s="34"/>
      <c r="I1147" s="35"/>
      <c r="J1147" s="33">
        <f>IFERROR(VLOOKUP(H1147,Materiaal!$A$2:$C$25052,3,FALSE)*I1147,0)</f>
        <v>0</v>
      </c>
      <c r="K1147" s="34"/>
      <c r="L1147" s="35"/>
      <c r="M1147" s="33">
        <f>IFERROR(VLOOKUP(K1147,Materiaal!$A$2:$C$25052,3,FALSE)*L1147,0)</f>
        <v>0</v>
      </c>
      <c r="N1147" s="34"/>
      <c r="O1147" s="35"/>
      <c r="P1147" s="33">
        <f>IFERROR(VLOOKUP(N1147,Materiaal!$A$2:$C$25052,3,FALSE)*O1147,0)</f>
        <v>0</v>
      </c>
      <c r="Q1147" s="34"/>
      <c r="R1147" s="35"/>
      <c r="S1147" s="33">
        <f>IFERROR(VLOOKUP(Q1147,Materiaal!$A$2:$C$25052,3,FALSE)*R1147,0)</f>
        <v>0</v>
      </c>
      <c r="T1147" s="34"/>
      <c r="U1147" s="35"/>
      <c r="V1147" s="33">
        <f>IFERROR(VLOOKUP(T1147,Materiaal!$A$2:$C$26556,3,FALSE)*U1147,0)</f>
        <v>0</v>
      </c>
      <c r="W1147" s="293"/>
      <c r="X1147" s="294"/>
      <c r="Y1147" s="33"/>
      <c r="Z1147" s="293"/>
      <c r="AA1147" s="294"/>
      <c r="AB1147" s="33"/>
    </row>
    <row r="1148" spans="1:28" ht="14.45" hidden="1" outlineLevel="1">
      <c r="A1148" s="29" t="s">
        <v>6962</v>
      </c>
      <c r="B1148" s="29" t="s">
        <v>6963</v>
      </c>
      <c r="C1148" s="256">
        <f t="shared" si="14"/>
        <v>10.256399999999999</v>
      </c>
      <c r="D1148" s="32">
        <v>2</v>
      </c>
      <c r="E1148" s="36" t="s">
        <v>6964</v>
      </c>
      <c r="F1148" s="35">
        <v>1</v>
      </c>
      <c r="G1148" s="33">
        <f>IFERROR(VLOOKUP(E1148,Materiaal!$A$2:$C$25052,3,FALSE)*F1148,0)</f>
        <v>10.256399999999999</v>
      </c>
      <c r="H1148" s="34"/>
      <c r="I1148" s="35"/>
      <c r="J1148" s="33">
        <f>IFERROR(VLOOKUP(H1148,Materiaal!$A$2:$C$25052,3,FALSE)*I1148,0)</f>
        <v>0</v>
      </c>
      <c r="K1148" s="34"/>
      <c r="L1148" s="35"/>
      <c r="M1148" s="33">
        <f>IFERROR(VLOOKUP(K1148,Materiaal!$A$2:$C$25052,3,FALSE)*L1148,0)</f>
        <v>0</v>
      </c>
      <c r="N1148" s="34"/>
      <c r="O1148" s="35"/>
      <c r="P1148" s="33">
        <f>IFERROR(VLOOKUP(N1148,Materiaal!$A$2:$C$25052,3,FALSE)*O1148,0)</f>
        <v>0</v>
      </c>
      <c r="Q1148" s="34"/>
      <c r="R1148" s="35"/>
      <c r="S1148" s="33">
        <f>IFERROR(VLOOKUP(Q1148,Materiaal!$A$2:$C$25052,3,FALSE)*R1148,0)</f>
        <v>0</v>
      </c>
      <c r="T1148" s="34"/>
      <c r="U1148" s="35"/>
      <c r="V1148" s="33">
        <f>IFERROR(VLOOKUP(T1148,Materiaal!$A$2:$C$26556,3,FALSE)*U1148,0)</f>
        <v>0</v>
      </c>
      <c r="W1148" s="293"/>
      <c r="X1148" s="294"/>
      <c r="Y1148" s="33"/>
      <c r="Z1148" s="293"/>
      <c r="AA1148" s="294"/>
      <c r="AB1148" s="33"/>
    </row>
    <row r="1149" spans="1:28" ht="14.45" hidden="1" outlineLevel="1">
      <c r="A1149" s="29" t="s">
        <v>6965</v>
      </c>
      <c r="B1149" s="29" t="s">
        <v>6966</v>
      </c>
      <c r="C1149" s="256">
        <f t="shared" si="14"/>
        <v>5.64</v>
      </c>
      <c r="D1149" s="32">
        <v>2</v>
      </c>
      <c r="E1149" s="36" t="s">
        <v>6967</v>
      </c>
      <c r="F1149" s="35">
        <v>1</v>
      </c>
      <c r="G1149" s="33">
        <f>IFERROR(VLOOKUP(E1149,Materiaal!$A$2:$C$25052,3,FALSE)*F1149,0)</f>
        <v>5.64</v>
      </c>
      <c r="H1149" s="34"/>
      <c r="I1149" s="35"/>
      <c r="J1149" s="33">
        <f>IFERROR(VLOOKUP(H1149,Materiaal!$A$2:$C$25052,3,FALSE)*I1149,0)</f>
        <v>0</v>
      </c>
      <c r="K1149" s="34"/>
      <c r="L1149" s="35"/>
      <c r="M1149" s="33">
        <f>IFERROR(VLOOKUP(K1149,Materiaal!$A$2:$C$25052,3,FALSE)*L1149,0)</f>
        <v>0</v>
      </c>
      <c r="N1149" s="34"/>
      <c r="O1149" s="35"/>
      <c r="P1149" s="33">
        <f>IFERROR(VLOOKUP(N1149,Materiaal!$A$2:$C$25052,3,FALSE)*O1149,0)</f>
        <v>0</v>
      </c>
      <c r="Q1149" s="34"/>
      <c r="R1149" s="35"/>
      <c r="S1149" s="33">
        <f>IFERROR(VLOOKUP(Q1149,Materiaal!$A$2:$C$25052,3,FALSE)*R1149,0)</f>
        <v>0</v>
      </c>
      <c r="T1149" s="34"/>
      <c r="U1149" s="35"/>
      <c r="V1149" s="33">
        <f>IFERROR(VLOOKUP(T1149,Materiaal!$A$2:$C$26556,3,FALSE)*U1149,0)</f>
        <v>0</v>
      </c>
      <c r="W1149" s="293"/>
      <c r="X1149" s="294"/>
      <c r="Y1149" s="33"/>
      <c r="Z1149" s="293"/>
      <c r="AA1149" s="294"/>
      <c r="AB1149" s="33"/>
    </row>
    <row r="1150" spans="1:28" ht="14.45" hidden="1" outlineLevel="1">
      <c r="A1150" s="29" t="s">
        <v>6968</v>
      </c>
      <c r="B1150" s="29" t="s">
        <v>6969</v>
      </c>
      <c r="C1150" s="256">
        <f t="shared" si="14"/>
        <v>5.5442999999999998</v>
      </c>
      <c r="D1150" s="32">
        <v>2</v>
      </c>
      <c r="E1150" s="36" t="s">
        <v>6970</v>
      </c>
      <c r="F1150" s="35">
        <v>1</v>
      </c>
      <c r="G1150" s="33">
        <f>IFERROR(VLOOKUP(E1150,Materiaal!$A$2:$C$25052,3,FALSE)*F1150,0)</f>
        <v>5.5442999999999998</v>
      </c>
      <c r="H1150" s="34"/>
      <c r="I1150" s="35"/>
      <c r="J1150" s="33">
        <f>IFERROR(VLOOKUP(H1150,Materiaal!$A$2:$C$25052,3,FALSE)*I1150,0)</f>
        <v>0</v>
      </c>
      <c r="K1150" s="34"/>
      <c r="L1150" s="35"/>
      <c r="M1150" s="33">
        <f>IFERROR(VLOOKUP(K1150,Materiaal!$A$2:$C$25052,3,FALSE)*L1150,0)</f>
        <v>0</v>
      </c>
      <c r="N1150" s="34"/>
      <c r="O1150" s="35"/>
      <c r="P1150" s="33">
        <f>IFERROR(VLOOKUP(N1150,Materiaal!$A$2:$C$25052,3,FALSE)*O1150,0)</f>
        <v>0</v>
      </c>
      <c r="Q1150" s="34"/>
      <c r="R1150" s="35"/>
      <c r="S1150" s="33">
        <f>IFERROR(VLOOKUP(Q1150,Materiaal!$A$2:$C$25052,3,FALSE)*R1150,0)</f>
        <v>0</v>
      </c>
      <c r="T1150" s="34"/>
      <c r="U1150" s="35"/>
      <c r="V1150" s="33">
        <f>IFERROR(VLOOKUP(T1150,Materiaal!$A$2:$C$26556,3,FALSE)*U1150,0)</f>
        <v>0</v>
      </c>
      <c r="W1150" s="293"/>
      <c r="X1150" s="294"/>
      <c r="Y1150" s="33"/>
      <c r="Z1150" s="293"/>
      <c r="AA1150" s="294"/>
      <c r="AB1150" s="33"/>
    </row>
    <row r="1151" spans="1:28" ht="14.45" hidden="1" outlineLevel="1">
      <c r="A1151" s="29" t="s">
        <v>6971</v>
      </c>
      <c r="B1151" s="29" t="s">
        <v>6972</v>
      </c>
      <c r="C1151" s="256">
        <f t="shared" si="14"/>
        <v>7.3670999999999998</v>
      </c>
      <c r="D1151" s="32">
        <v>2</v>
      </c>
      <c r="E1151" s="36" t="s">
        <v>6973</v>
      </c>
      <c r="F1151" s="35">
        <v>1</v>
      </c>
      <c r="G1151" s="33">
        <f>IFERROR(VLOOKUP(E1151,Materiaal!$A$2:$C$25052,3,FALSE)*F1151,0)</f>
        <v>7.3670999999999998</v>
      </c>
      <c r="H1151" s="34"/>
      <c r="I1151" s="35"/>
      <c r="J1151" s="33">
        <f>IFERROR(VLOOKUP(H1151,Materiaal!$A$2:$C$25052,3,FALSE)*I1151,0)</f>
        <v>0</v>
      </c>
      <c r="K1151" s="34"/>
      <c r="L1151" s="35"/>
      <c r="M1151" s="33">
        <f>IFERROR(VLOOKUP(K1151,Materiaal!$A$2:$C$25052,3,FALSE)*L1151,0)</f>
        <v>0</v>
      </c>
      <c r="N1151" s="34"/>
      <c r="O1151" s="35"/>
      <c r="P1151" s="33">
        <f>IFERROR(VLOOKUP(N1151,Materiaal!$A$2:$C$25052,3,FALSE)*O1151,0)</f>
        <v>0</v>
      </c>
      <c r="Q1151" s="34"/>
      <c r="R1151" s="35"/>
      <c r="S1151" s="33">
        <f>IFERROR(VLOOKUP(Q1151,Materiaal!$A$2:$C$25052,3,FALSE)*R1151,0)</f>
        <v>0</v>
      </c>
      <c r="T1151" s="34"/>
      <c r="U1151" s="35"/>
      <c r="V1151" s="33">
        <f>IFERROR(VLOOKUP(T1151,Materiaal!$A$2:$C$26556,3,FALSE)*U1151,0)</f>
        <v>0</v>
      </c>
      <c r="W1151" s="293"/>
      <c r="X1151" s="294"/>
      <c r="Y1151" s="33"/>
      <c r="Z1151" s="293"/>
      <c r="AA1151" s="294"/>
      <c r="AB1151" s="33"/>
    </row>
    <row r="1152" spans="1:28" ht="14.45" hidden="1" outlineLevel="1">
      <c r="A1152" s="29" t="s">
        <v>6974</v>
      </c>
      <c r="B1152" s="29" t="s">
        <v>6975</v>
      </c>
      <c r="C1152" s="256">
        <f t="shared" si="14"/>
        <v>32.125399999999999</v>
      </c>
      <c r="D1152" s="32">
        <v>2</v>
      </c>
      <c r="E1152" s="36" t="s">
        <v>6976</v>
      </c>
      <c r="F1152" s="35">
        <v>1</v>
      </c>
      <c r="G1152" s="33">
        <f>IFERROR(VLOOKUP(E1152,Materiaal!$A$2:$C$25052,3,FALSE)*F1152,0)</f>
        <v>32.125399999999999</v>
      </c>
      <c r="H1152" s="34"/>
      <c r="I1152" s="35"/>
      <c r="J1152" s="33">
        <f>IFERROR(VLOOKUP(H1152,Materiaal!$A$2:$C$25052,3,FALSE)*I1152,0)</f>
        <v>0</v>
      </c>
      <c r="K1152" s="34"/>
      <c r="L1152" s="35"/>
      <c r="M1152" s="33">
        <f>IFERROR(VLOOKUP(K1152,Materiaal!$A$2:$C$25052,3,FALSE)*L1152,0)</f>
        <v>0</v>
      </c>
      <c r="N1152" s="34"/>
      <c r="O1152" s="35"/>
      <c r="P1152" s="33">
        <f>IFERROR(VLOOKUP(N1152,Materiaal!$A$2:$C$25052,3,FALSE)*O1152,0)</f>
        <v>0</v>
      </c>
      <c r="Q1152" s="34"/>
      <c r="R1152" s="35"/>
      <c r="S1152" s="33">
        <f>IFERROR(VLOOKUP(Q1152,Materiaal!$A$2:$C$25052,3,FALSE)*R1152,0)</f>
        <v>0</v>
      </c>
      <c r="T1152" s="34"/>
      <c r="U1152" s="35"/>
      <c r="V1152" s="33">
        <f>IFERROR(VLOOKUP(T1152,Materiaal!$A$2:$C$26556,3,FALSE)*U1152,0)</f>
        <v>0</v>
      </c>
      <c r="W1152" s="293"/>
      <c r="X1152" s="294"/>
      <c r="Y1152" s="33"/>
      <c r="Z1152" s="293"/>
      <c r="AA1152" s="294"/>
      <c r="AB1152" s="33"/>
    </row>
    <row r="1153" spans="1:28" ht="14.45" hidden="1" outlineLevel="1">
      <c r="A1153" s="29" t="s">
        <v>6977</v>
      </c>
      <c r="B1153" s="29" t="s">
        <v>6978</v>
      </c>
      <c r="C1153" s="256">
        <f t="shared" si="14"/>
        <v>33.8431</v>
      </c>
      <c r="D1153" s="32">
        <v>2</v>
      </c>
      <c r="E1153" s="36" t="s">
        <v>6979</v>
      </c>
      <c r="F1153" s="35">
        <v>1</v>
      </c>
      <c r="G1153" s="33">
        <f>IFERROR(VLOOKUP(E1153,Materiaal!$A$2:$C$25052,3,FALSE)*F1153,0)</f>
        <v>33.8431</v>
      </c>
      <c r="H1153" s="34"/>
      <c r="I1153" s="35"/>
      <c r="J1153" s="33">
        <f>IFERROR(VLOOKUP(H1153,Materiaal!$A$2:$C$25052,3,FALSE)*I1153,0)</f>
        <v>0</v>
      </c>
      <c r="K1153" s="34"/>
      <c r="L1153" s="35"/>
      <c r="M1153" s="33">
        <f>IFERROR(VLOOKUP(K1153,Materiaal!$A$2:$C$25052,3,FALSE)*L1153,0)</f>
        <v>0</v>
      </c>
      <c r="N1153" s="34"/>
      <c r="O1153" s="35"/>
      <c r="P1153" s="33">
        <f>IFERROR(VLOOKUP(N1153,Materiaal!$A$2:$C$25052,3,FALSE)*O1153,0)</f>
        <v>0</v>
      </c>
      <c r="Q1153" s="34"/>
      <c r="R1153" s="35"/>
      <c r="S1153" s="33">
        <f>IFERROR(VLOOKUP(Q1153,Materiaal!$A$2:$C$25052,3,FALSE)*R1153,0)</f>
        <v>0</v>
      </c>
      <c r="T1153" s="34"/>
      <c r="U1153" s="35"/>
      <c r="V1153" s="33">
        <f>IFERROR(VLOOKUP(T1153,Materiaal!$A$2:$C$26556,3,FALSE)*U1153,0)</f>
        <v>0</v>
      </c>
      <c r="W1153" s="293"/>
      <c r="X1153" s="294"/>
      <c r="Y1153" s="33"/>
      <c r="Z1153" s="293"/>
      <c r="AA1153" s="294"/>
      <c r="AB1153" s="33"/>
    </row>
    <row r="1154" spans="1:28" ht="14.45" hidden="1" outlineLevel="1">
      <c r="A1154" s="29" t="s">
        <v>6980</v>
      </c>
      <c r="B1154" s="29" t="s">
        <v>6981</v>
      </c>
      <c r="C1154" s="256">
        <f t="shared" si="14"/>
        <v>38.288200000000003</v>
      </c>
      <c r="D1154" s="32">
        <v>2</v>
      </c>
      <c r="E1154" s="36" t="s">
        <v>6982</v>
      </c>
      <c r="F1154" s="35">
        <v>1</v>
      </c>
      <c r="G1154" s="33">
        <f>IFERROR(VLOOKUP(E1154,Materiaal!$A$2:$C$25052,3,FALSE)*F1154,0)</f>
        <v>38.288200000000003</v>
      </c>
      <c r="H1154" s="34"/>
      <c r="I1154" s="35"/>
      <c r="J1154" s="33">
        <f>IFERROR(VLOOKUP(H1154,Materiaal!$A$2:$C$25052,3,FALSE)*I1154,0)</f>
        <v>0</v>
      </c>
      <c r="K1154" s="34"/>
      <c r="L1154" s="35"/>
      <c r="M1154" s="33">
        <f>IFERROR(VLOOKUP(K1154,Materiaal!$A$2:$C$25052,3,FALSE)*L1154,0)</f>
        <v>0</v>
      </c>
      <c r="N1154" s="34"/>
      <c r="O1154" s="35"/>
      <c r="P1154" s="33">
        <f>IFERROR(VLOOKUP(N1154,Materiaal!$A$2:$C$25052,3,FALSE)*O1154,0)</f>
        <v>0</v>
      </c>
      <c r="Q1154" s="34"/>
      <c r="R1154" s="35"/>
      <c r="S1154" s="33">
        <f>IFERROR(VLOOKUP(Q1154,Materiaal!$A$2:$C$25052,3,FALSE)*R1154,0)</f>
        <v>0</v>
      </c>
      <c r="T1154" s="34"/>
      <c r="U1154" s="35"/>
      <c r="V1154" s="33">
        <f>IFERROR(VLOOKUP(T1154,Materiaal!$A$2:$C$26556,3,FALSE)*U1154,0)</f>
        <v>0</v>
      </c>
      <c r="W1154" s="293"/>
      <c r="X1154" s="294"/>
      <c r="Y1154" s="33"/>
      <c r="Z1154" s="293"/>
      <c r="AA1154" s="294"/>
      <c r="AB1154" s="33"/>
    </row>
    <row r="1155" spans="1:28" ht="14.45" hidden="1" outlineLevel="1">
      <c r="A1155" s="29" t="s">
        <v>6983</v>
      </c>
      <c r="B1155" s="29" t="s">
        <v>6984</v>
      </c>
      <c r="C1155" s="256">
        <f t="shared" si="14"/>
        <v>2.2342</v>
      </c>
      <c r="D1155" s="32">
        <v>2</v>
      </c>
      <c r="E1155" s="36" t="s">
        <v>6985</v>
      </c>
      <c r="F1155" s="35">
        <v>1</v>
      </c>
      <c r="G1155" s="33">
        <f>IFERROR(VLOOKUP(E1155,Materiaal!$A$2:$C$25052,3,FALSE)*F1155,0)</f>
        <v>2.2342</v>
      </c>
      <c r="H1155" s="34"/>
      <c r="I1155" s="35"/>
      <c r="J1155" s="33">
        <f>IFERROR(VLOOKUP(H1155,Materiaal!$A$2:$C$25052,3,FALSE)*I1155,0)</f>
        <v>0</v>
      </c>
      <c r="K1155" s="34"/>
      <c r="L1155" s="35"/>
      <c r="M1155" s="33">
        <f>IFERROR(VLOOKUP(K1155,Materiaal!$A$2:$C$25052,3,FALSE)*L1155,0)</f>
        <v>0</v>
      </c>
      <c r="N1155" s="34"/>
      <c r="O1155" s="35"/>
      <c r="P1155" s="33">
        <f>IFERROR(VLOOKUP(N1155,Materiaal!$A$2:$C$25052,3,FALSE)*O1155,0)</f>
        <v>0</v>
      </c>
      <c r="Q1155" s="34"/>
      <c r="R1155" s="35"/>
      <c r="S1155" s="33">
        <f>IFERROR(VLOOKUP(Q1155,Materiaal!$A$2:$C$25052,3,FALSE)*R1155,0)</f>
        <v>0</v>
      </c>
      <c r="T1155" s="34"/>
      <c r="U1155" s="35"/>
      <c r="V1155" s="33">
        <f>IFERROR(VLOOKUP(T1155,Materiaal!$A$2:$C$26556,3,FALSE)*U1155,0)</f>
        <v>0</v>
      </c>
      <c r="W1155" s="293"/>
      <c r="X1155" s="294"/>
      <c r="Y1155" s="33"/>
      <c r="Z1155" s="293"/>
      <c r="AA1155" s="294"/>
      <c r="AB1155" s="33"/>
    </row>
    <row r="1156" spans="1:28" ht="14.45" hidden="1" outlineLevel="1">
      <c r="A1156" s="29" t="s">
        <v>6986</v>
      </c>
      <c r="B1156" s="29" t="s">
        <v>6987</v>
      </c>
      <c r="C1156" s="256">
        <f t="shared" si="14"/>
        <v>3.4527999999999999</v>
      </c>
      <c r="D1156" s="32">
        <v>2</v>
      </c>
      <c r="E1156" s="36" t="s">
        <v>6988</v>
      </c>
      <c r="F1156" s="35">
        <v>1</v>
      </c>
      <c r="G1156" s="33">
        <f>IFERROR(VLOOKUP(E1156,Materiaal!$A$2:$C$25052,3,FALSE)*F1156,0)</f>
        <v>3.4527999999999999</v>
      </c>
      <c r="H1156" s="34"/>
      <c r="I1156" s="35"/>
      <c r="J1156" s="33">
        <f>IFERROR(VLOOKUP(H1156,Materiaal!$A$2:$C$25052,3,FALSE)*I1156,0)</f>
        <v>0</v>
      </c>
      <c r="K1156" s="34"/>
      <c r="L1156" s="35"/>
      <c r="M1156" s="33">
        <f>IFERROR(VLOOKUP(K1156,Materiaal!$A$2:$C$25052,3,FALSE)*L1156,0)</f>
        <v>0</v>
      </c>
      <c r="N1156" s="34"/>
      <c r="O1156" s="35"/>
      <c r="P1156" s="33">
        <f>IFERROR(VLOOKUP(N1156,Materiaal!$A$2:$C$25052,3,FALSE)*O1156,0)</f>
        <v>0</v>
      </c>
      <c r="Q1156" s="34"/>
      <c r="R1156" s="35"/>
      <c r="S1156" s="33">
        <f>IFERROR(VLOOKUP(Q1156,Materiaal!$A$2:$C$25052,3,FALSE)*R1156,0)</f>
        <v>0</v>
      </c>
      <c r="T1156" s="34"/>
      <c r="U1156" s="35"/>
      <c r="V1156" s="33">
        <f>IFERROR(VLOOKUP(T1156,Materiaal!$A$2:$C$26556,3,FALSE)*U1156,0)</f>
        <v>0</v>
      </c>
      <c r="W1156" s="293"/>
      <c r="X1156" s="294"/>
      <c r="Y1156" s="33"/>
      <c r="Z1156" s="293"/>
      <c r="AA1156" s="294"/>
      <c r="AB1156" s="33"/>
    </row>
    <row r="1157" spans="1:28" ht="14.45" hidden="1" outlineLevel="1">
      <c r="A1157" s="29" t="s">
        <v>6989</v>
      </c>
      <c r="B1157" s="29" t="s">
        <v>6990</v>
      </c>
      <c r="C1157" s="256">
        <f t="shared" si="14"/>
        <v>4.6714000000000002</v>
      </c>
      <c r="D1157" s="32">
        <v>2</v>
      </c>
      <c r="E1157" s="36" t="s">
        <v>6991</v>
      </c>
      <c r="F1157" s="35">
        <v>1</v>
      </c>
      <c r="G1157" s="33">
        <f>IFERROR(VLOOKUP(E1157,Materiaal!$A$2:$C$25052,3,FALSE)*F1157,0)</f>
        <v>4.6714000000000002</v>
      </c>
      <c r="H1157" s="34"/>
      <c r="I1157" s="35"/>
      <c r="J1157" s="33">
        <f>IFERROR(VLOOKUP(H1157,Materiaal!$A$2:$C$25052,3,FALSE)*I1157,0)</f>
        <v>0</v>
      </c>
      <c r="K1157" s="34"/>
      <c r="L1157" s="35"/>
      <c r="M1157" s="33">
        <f>IFERROR(VLOOKUP(K1157,Materiaal!$A$2:$C$25052,3,FALSE)*L1157,0)</f>
        <v>0</v>
      </c>
      <c r="N1157" s="34"/>
      <c r="O1157" s="35"/>
      <c r="P1157" s="33">
        <f>IFERROR(VLOOKUP(N1157,Materiaal!$A$2:$C$25052,3,FALSE)*O1157,0)</f>
        <v>0</v>
      </c>
      <c r="Q1157" s="34"/>
      <c r="R1157" s="35"/>
      <c r="S1157" s="33">
        <f>IFERROR(VLOOKUP(Q1157,Materiaal!$A$2:$C$25052,3,FALSE)*R1157,0)</f>
        <v>0</v>
      </c>
      <c r="T1157" s="34"/>
      <c r="U1157" s="35"/>
      <c r="V1157" s="33">
        <f>IFERROR(VLOOKUP(T1157,Materiaal!$A$2:$C$26556,3,FALSE)*U1157,0)</f>
        <v>0</v>
      </c>
      <c r="W1157" s="293"/>
      <c r="X1157" s="294"/>
      <c r="Y1157" s="33"/>
      <c r="Z1157" s="293"/>
      <c r="AA1157" s="294"/>
      <c r="AB1157" s="33"/>
    </row>
    <row r="1158" spans="1:28" ht="14.45" hidden="1" outlineLevel="1">
      <c r="A1158" s="29"/>
      <c r="B1158" s="29"/>
      <c r="C1158" s="256">
        <f t="shared" si="14"/>
        <v>0</v>
      </c>
      <c r="D1158" s="32"/>
      <c r="E1158" s="34"/>
      <c r="F1158" s="35"/>
      <c r="G1158" s="33">
        <f>IFERROR(VLOOKUP(E1158,Materiaal!$A$2:$C$25052,3,FALSE)*F1158,0)</f>
        <v>0</v>
      </c>
      <c r="H1158" s="34"/>
      <c r="I1158" s="35"/>
      <c r="J1158" s="33">
        <f>IFERROR(VLOOKUP(H1158,Materiaal!$A$2:$C$25052,3,FALSE)*I1158,0)</f>
        <v>0</v>
      </c>
      <c r="K1158" s="34"/>
      <c r="L1158" s="35"/>
      <c r="M1158" s="33">
        <f>IFERROR(VLOOKUP(K1158,Materiaal!$A$2:$C$25052,3,FALSE)*L1158,0)</f>
        <v>0</v>
      </c>
      <c r="N1158" s="34"/>
      <c r="O1158" s="35"/>
      <c r="P1158" s="33">
        <f>IFERROR(VLOOKUP(N1158,Materiaal!$A$2:$C$25052,3,FALSE)*O1158,0)</f>
        <v>0</v>
      </c>
      <c r="Q1158" s="34"/>
      <c r="R1158" s="35"/>
      <c r="S1158" s="33">
        <f>IFERROR(VLOOKUP(Q1158,Materiaal!$A$2:$C$25052,3,FALSE)*R1158,0)</f>
        <v>0</v>
      </c>
      <c r="T1158" s="34"/>
      <c r="U1158" s="35"/>
      <c r="V1158" s="33">
        <f>IFERROR(VLOOKUP(T1158,Materiaal!$A$2:$C$26556,3,FALSE)*U1158,0)</f>
        <v>0</v>
      </c>
      <c r="W1158" s="293"/>
      <c r="X1158" s="294"/>
      <c r="Y1158" s="33"/>
      <c r="Z1158" s="293"/>
      <c r="AA1158" s="294"/>
      <c r="AB1158" s="33"/>
    </row>
    <row r="1159" spans="1:28" ht="14.45" hidden="1" outlineLevel="1">
      <c r="A1159" s="29" t="s">
        <v>6992</v>
      </c>
      <c r="B1159" s="29" t="s">
        <v>6993</v>
      </c>
      <c r="C1159" s="256">
        <f t="shared" si="14"/>
        <v>2.8635999999999999</v>
      </c>
      <c r="D1159" s="32">
        <v>2</v>
      </c>
      <c r="E1159" s="34" t="s">
        <v>6994</v>
      </c>
      <c r="F1159" s="35">
        <v>1</v>
      </c>
      <c r="G1159" s="33">
        <f>IFERROR(VLOOKUP(E1159,Materiaal!$A$2:$C$25052,3,FALSE)*F1159,0)</f>
        <v>2.8635999999999999</v>
      </c>
      <c r="H1159" s="34"/>
      <c r="I1159" s="35"/>
      <c r="J1159" s="33">
        <f>IFERROR(VLOOKUP(H1159,Materiaal!$A$2:$C$25052,3,FALSE)*I1159,0)</f>
        <v>0</v>
      </c>
      <c r="K1159" s="34"/>
      <c r="L1159" s="35"/>
      <c r="M1159" s="33">
        <f>IFERROR(VLOOKUP(K1159,Materiaal!$A$2:$C$25052,3,FALSE)*L1159,0)</f>
        <v>0</v>
      </c>
      <c r="N1159" s="34"/>
      <c r="O1159" s="35"/>
      <c r="P1159" s="33">
        <f>IFERROR(VLOOKUP(N1159,Materiaal!$A$2:$C$25052,3,FALSE)*O1159,0)</f>
        <v>0</v>
      </c>
      <c r="Q1159" s="34"/>
      <c r="R1159" s="35"/>
      <c r="S1159" s="33">
        <f>IFERROR(VLOOKUP(Q1159,Materiaal!$A$2:$C$25052,3,FALSE)*R1159,0)</f>
        <v>0</v>
      </c>
      <c r="T1159" s="34"/>
      <c r="U1159" s="35"/>
      <c r="V1159" s="33">
        <f>IFERROR(VLOOKUP(T1159,Materiaal!$A$2:$C$26556,3,FALSE)*U1159,0)</f>
        <v>0</v>
      </c>
      <c r="W1159" s="293"/>
      <c r="X1159" s="294"/>
      <c r="Y1159" s="33"/>
      <c r="Z1159" s="293"/>
      <c r="AA1159" s="294"/>
      <c r="AB1159" s="33"/>
    </row>
    <row r="1160" spans="1:28" ht="14.45" hidden="1" outlineLevel="1">
      <c r="A1160" s="29" t="s">
        <v>6995</v>
      </c>
      <c r="B1160" s="29" t="s">
        <v>6996</v>
      </c>
      <c r="C1160" s="256">
        <f t="shared" si="14"/>
        <v>2.3778999999999999</v>
      </c>
      <c r="D1160" s="32">
        <v>2</v>
      </c>
      <c r="E1160" s="34" t="s">
        <v>6997</v>
      </c>
      <c r="F1160" s="35">
        <v>1</v>
      </c>
      <c r="G1160" s="33">
        <f>IFERROR(VLOOKUP(E1160,Materiaal!$A$2:$C$25052,3,FALSE)*F1160,0)</f>
        <v>2.3778999999999999</v>
      </c>
      <c r="H1160" s="34"/>
      <c r="I1160" s="35"/>
      <c r="J1160" s="33">
        <f>IFERROR(VLOOKUP(H1160,Materiaal!$A$2:$C$25052,3,FALSE)*I1160,0)</f>
        <v>0</v>
      </c>
      <c r="K1160" s="34"/>
      <c r="L1160" s="35"/>
      <c r="M1160" s="33">
        <f>IFERROR(VLOOKUP(K1160,Materiaal!$A$2:$C$25052,3,FALSE)*L1160,0)</f>
        <v>0</v>
      </c>
      <c r="N1160" s="34"/>
      <c r="O1160" s="35"/>
      <c r="P1160" s="33">
        <f>IFERROR(VLOOKUP(N1160,Materiaal!$A$2:$C$25052,3,FALSE)*O1160,0)</f>
        <v>0</v>
      </c>
      <c r="Q1160" s="34"/>
      <c r="R1160" s="35"/>
      <c r="S1160" s="33">
        <f>IFERROR(VLOOKUP(Q1160,Materiaal!$A$2:$C$25052,3,FALSE)*R1160,0)</f>
        <v>0</v>
      </c>
      <c r="T1160" s="34"/>
      <c r="U1160" s="35"/>
      <c r="V1160" s="33">
        <f>IFERROR(VLOOKUP(T1160,Materiaal!$A$2:$C$26556,3,FALSE)*U1160,0)</f>
        <v>0</v>
      </c>
      <c r="W1160" s="293"/>
      <c r="X1160" s="294"/>
      <c r="Y1160" s="33"/>
      <c r="Z1160" s="293"/>
      <c r="AA1160" s="294"/>
      <c r="AB1160" s="33"/>
    </row>
    <row r="1161" spans="1:28" ht="14.45" hidden="1" outlineLevel="1">
      <c r="A1161" s="29" t="s">
        <v>6998</v>
      </c>
      <c r="B1161" s="29" t="s">
        <v>6999</v>
      </c>
      <c r="C1161" s="256">
        <f t="shared" si="14"/>
        <v>4.5941999999999998</v>
      </c>
      <c r="D1161" s="32">
        <v>2</v>
      </c>
      <c r="E1161" s="34" t="s">
        <v>7000</v>
      </c>
      <c r="F1161" s="35">
        <v>1</v>
      </c>
      <c r="G1161" s="33">
        <f>IFERROR(VLOOKUP(E1161,Materiaal!$A$2:$C$25052,3,FALSE)*F1161,0)</f>
        <v>4.5941999999999998</v>
      </c>
      <c r="H1161" s="34"/>
      <c r="I1161" s="35"/>
      <c r="J1161" s="33">
        <f>IFERROR(VLOOKUP(H1161,Materiaal!$A$2:$C$25052,3,FALSE)*I1161,0)</f>
        <v>0</v>
      </c>
      <c r="K1161" s="34"/>
      <c r="L1161" s="35"/>
      <c r="M1161" s="33">
        <f>IFERROR(VLOOKUP(K1161,Materiaal!$A$2:$C$25052,3,FALSE)*L1161,0)</f>
        <v>0</v>
      </c>
      <c r="N1161" s="34"/>
      <c r="O1161" s="35"/>
      <c r="P1161" s="33">
        <f>IFERROR(VLOOKUP(N1161,Materiaal!$A$2:$C$25052,3,FALSE)*O1161,0)</f>
        <v>0</v>
      </c>
      <c r="Q1161" s="34"/>
      <c r="R1161" s="35"/>
      <c r="S1161" s="33">
        <f>IFERROR(VLOOKUP(Q1161,Materiaal!$A$2:$C$25052,3,FALSE)*R1161,0)</f>
        <v>0</v>
      </c>
      <c r="T1161" s="34"/>
      <c r="U1161" s="35"/>
      <c r="V1161" s="33">
        <f>IFERROR(VLOOKUP(T1161,Materiaal!$A$2:$C$26556,3,FALSE)*U1161,0)</f>
        <v>0</v>
      </c>
      <c r="W1161" s="293"/>
      <c r="X1161" s="294"/>
      <c r="Y1161" s="33"/>
      <c r="Z1161" s="293"/>
      <c r="AA1161" s="294"/>
      <c r="AB1161" s="33"/>
    </row>
    <row r="1162" spans="1:28" ht="14.45" hidden="1" outlineLevel="1">
      <c r="A1162" s="29" t="s">
        <v>7001</v>
      </c>
      <c r="B1162" s="29" t="s">
        <v>7002</v>
      </c>
      <c r="C1162" s="256">
        <f t="shared" si="14"/>
        <v>3.9037000000000002</v>
      </c>
      <c r="D1162" s="32">
        <v>2</v>
      </c>
      <c r="E1162" s="34" t="s">
        <v>7003</v>
      </c>
      <c r="F1162" s="35">
        <v>1</v>
      </c>
      <c r="G1162" s="33">
        <f>IFERROR(VLOOKUP(E1162,Materiaal!$A$2:$C$25052,3,FALSE)*F1162,0)</f>
        <v>3.9037000000000002</v>
      </c>
      <c r="H1162" s="34"/>
      <c r="I1162" s="35"/>
      <c r="J1162" s="33">
        <f>IFERROR(VLOOKUP(H1162,Materiaal!$A$2:$C$25052,3,FALSE)*I1162,0)</f>
        <v>0</v>
      </c>
      <c r="K1162" s="34"/>
      <c r="L1162" s="35"/>
      <c r="M1162" s="33">
        <f>IFERROR(VLOOKUP(K1162,Materiaal!$A$2:$C$25052,3,FALSE)*L1162,0)</f>
        <v>0</v>
      </c>
      <c r="N1162" s="34"/>
      <c r="O1162" s="35"/>
      <c r="P1162" s="33">
        <f>IFERROR(VLOOKUP(N1162,Materiaal!$A$2:$C$25052,3,FALSE)*O1162,0)</f>
        <v>0</v>
      </c>
      <c r="Q1162" s="34"/>
      <c r="R1162" s="35"/>
      <c r="S1162" s="33">
        <f>IFERROR(VLOOKUP(Q1162,Materiaal!$A$2:$C$25052,3,FALSE)*R1162,0)</f>
        <v>0</v>
      </c>
      <c r="T1162" s="34"/>
      <c r="U1162" s="35"/>
      <c r="V1162" s="33">
        <f>IFERROR(VLOOKUP(T1162,Materiaal!$A$2:$C$26556,3,FALSE)*U1162,0)</f>
        <v>0</v>
      </c>
      <c r="W1162" s="293"/>
      <c r="X1162" s="294"/>
      <c r="Y1162" s="33"/>
      <c r="Z1162" s="293"/>
      <c r="AA1162" s="294"/>
      <c r="AB1162" s="33"/>
    </row>
    <row r="1163" spans="1:28" ht="14.45" hidden="1" outlineLevel="1">
      <c r="A1163" s="29" t="s">
        <v>7004</v>
      </c>
      <c r="B1163" s="29" t="s">
        <v>7005</v>
      </c>
      <c r="C1163" s="256">
        <f t="shared" si="14"/>
        <v>3.3342000000000001</v>
      </c>
      <c r="D1163" s="32">
        <v>2</v>
      </c>
      <c r="E1163" s="34" t="s">
        <v>7006</v>
      </c>
      <c r="F1163" s="35">
        <v>1</v>
      </c>
      <c r="G1163" s="33">
        <f>IFERROR(VLOOKUP(E1163,Materiaal!$A$2:$C$25052,3,FALSE)*F1163,0)</f>
        <v>3.3342000000000001</v>
      </c>
      <c r="H1163" s="34"/>
      <c r="I1163" s="35"/>
      <c r="J1163" s="33">
        <f>IFERROR(VLOOKUP(H1163,Materiaal!$A$2:$C$25052,3,FALSE)*I1163,0)</f>
        <v>0</v>
      </c>
      <c r="K1163" s="34"/>
      <c r="L1163" s="35"/>
      <c r="M1163" s="33">
        <f>IFERROR(VLOOKUP(K1163,Materiaal!$A$2:$C$25052,3,FALSE)*L1163,0)</f>
        <v>0</v>
      </c>
      <c r="N1163" s="34"/>
      <c r="O1163" s="35"/>
      <c r="P1163" s="33">
        <f>IFERROR(VLOOKUP(N1163,Materiaal!$A$2:$C$25052,3,FALSE)*O1163,0)</f>
        <v>0</v>
      </c>
      <c r="Q1163" s="34"/>
      <c r="R1163" s="35"/>
      <c r="S1163" s="33">
        <f>IFERROR(VLOOKUP(Q1163,Materiaal!$A$2:$C$25052,3,FALSE)*R1163,0)</f>
        <v>0</v>
      </c>
      <c r="T1163" s="34"/>
      <c r="U1163" s="35"/>
      <c r="V1163" s="33">
        <f>IFERROR(VLOOKUP(T1163,Materiaal!$A$2:$C$26556,3,FALSE)*U1163,0)</f>
        <v>0</v>
      </c>
      <c r="W1163" s="293"/>
      <c r="X1163" s="294"/>
      <c r="Y1163" s="33"/>
      <c r="Z1163" s="293"/>
      <c r="AA1163" s="294"/>
      <c r="AB1163" s="33"/>
    </row>
    <row r="1164" spans="1:28" ht="14.45" hidden="1" outlineLevel="1">
      <c r="A1164" s="29" t="s">
        <v>7007</v>
      </c>
      <c r="B1164" s="29" t="s">
        <v>7008</v>
      </c>
      <c r="C1164" s="256">
        <f t="shared" si="14"/>
        <v>3.55</v>
      </c>
      <c r="D1164" s="32">
        <v>2</v>
      </c>
      <c r="E1164" s="34" t="s">
        <v>7009</v>
      </c>
      <c r="F1164" s="35">
        <v>1</v>
      </c>
      <c r="G1164" s="33">
        <v>3.55</v>
      </c>
      <c r="H1164" s="34"/>
      <c r="I1164" s="35"/>
      <c r="J1164" s="33">
        <f>IFERROR(VLOOKUP(H1164,Materiaal!$A$2:$C$25052,3,FALSE)*I1164,0)</f>
        <v>0</v>
      </c>
      <c r="K1164" s="34"/>
      <c r="L1164" s="35"/>
      <c r="M1164" s="33">
        <f>IFERROR(VLOOKUP(K1164,Materiaal!$A$2:$C$25052,3,FALSE)*L1164,0)</f>
        <v>0</v>
      </c>
      <c r="N1164" s="34"/>
      <c r="O1164" s="35"/>
      <c r="P1164" s="33">
        <f>IFERROR(VLOOKUP(N1164,Materiaal!$A$2:$C$25052,3,FALSE)*O1164,0)</f>
        <v>0</v>
      </c>
      <c r="Q1164" s="34"/>
      <c r="R1164" s="35"/>
      <c r="S1164" s="33">
        <f>IFERROR(VLOOKUP(Q1164,Materiaal!$A$2:$C$25052,3,FALSE)*R1164,0)</f>
        <v>0</v>
      </c>
      <c r="T1164" s="34"/>
      <c r="U1164" s="35"/>
      <c r="V1164" s="33">
        <f>IFERROR(VLOOKUP(T1164,Materiaal!$A$2:$C$26556,3,FALSE)*U1164,0)</f>
        <v>0</v>
      </c>
      <c r="W1164" s="293"/>
      <c r="X1164" s="294"/>
      <c r="Y1164" s="33"/>
      <c r="Z1164" s="293"/>
      <c r="AA1164" s="294"/>
      <c r="AB1164" s="33"/>
    </row>
    <row r="1165" spans="1:28" ht="14.45" collapsed="1">
      <c r="A1165" s="29"/>
      <c r="B1165" s="29"/>
      <c r="C1165" s="256">
        <f t="shared" si="14"/>
        <v>0</v>
      </c>
      <c r="D1165" s="32"/>
      <c r="E1165" s="34"/>
      <c r="F1165" s="35"/>
      <c r="G1165" s="33">
        <f>IFERROR(VLOOKUP(E1165,Materiaal!$A$2:$C$25052,3,FALSE)*F1165,0)</f>
        <v>0</v>
      </c>
      <c r="H1165" s="34"/>
      <c r="I1165" s="35"/>
      <c r="J1165" s="33">
        <f>IFERROR(VLOOKUP(H1165,Materiaal!$A$2:$C$25052,3,FALSE)*I1165,0)</f>
        <v>0</v>
      </c>
      <c r="K1165" s="34"/>
      <c r="L1165" s="35"/>
      <c r="M1165" s="33">
        <f>IFERROR(VLOOKUP(K1165,Materiaal!$A$2:$C$25052,3,FALSE)*L1165,0)</f>
        <v>0</v>
      </c>
      <c r="N1165" s="34"/>
      <c r="O1165" s="35"/>
      <c r="P1165" s="33">
        <f>IFERROR(VLOOKUP(N1165,Materiaal!$A$2:$C$25052,3,FALSE)*O1165,0)</f>
        <v>0</v>
      </c>
      <c r="Q1165" s="34"/>
      <c r="R1165" s="35"/>
      <c r="S1165" s="33">
        <f>IFERROR(VLOOKUP(Q1165,Materiaal!$A$2:$C$25052,3,FALSE)*R1165,0)</f>
        <v>0</v>
      </c>
      <c r="T1165" s="34"/>
      <c r="U1165" s="35"/>
      <c r="V1165" s="33">
        <f>IFERROR(VLOOKUP(T1165,Materiaal!$A$2:$C$26556,3,FALSE)*U1165,0)</f>
        <v>0</v>
      </c>
      <c r="W1165" s="293"/>
      <c r="X1165" s="294"/>
      <c r="Y1165" s="33"/>
      <c r="Z1165" s="293"/>
      <c r="AA1165" s="294"/>
      <c r="AB1165" s="33"/>
    </row>
    <row r="1166" spans="1:28" ht="14.45">
      <c r="A1166" s="29"/>
      <c r="B1166" s="30" t="s">
        <v>7010</v>
      </c>
      <c r="C1166" s="256">
        <f t="shared" si="14"/>
        <v>0</v>
      </c>
      <c r="D1166" s="32"/>
      <c r="E1166" s="34"/>
      <c r="F1166" s="35"/>
      <c r="G1166" s="33">
        <f>IFERROR(VLOOKUP(E1166,Materiaal!$A$2:$C$25052,3,FALSE)*F1166,0)</f>
        <v>0</v>
      </c>
      <c r="H1166" s="34"/>
      <c r="I1166" s="35"/>
      <c r="J1166" s="33">
        <f>IFERROR(VLOOKUP(H1166,Materiaal!$A$2:$C$25052,3,FALSE)*I1166,0)</f>
        <v>0</v>
      </c>
      <c r="K1166" s="34"/>
      <c r="L1166" s="35"/>
      <c r="M1166" s="33">
        <f>IFERROR(VLOOKUP(K1166,Materiaal!$A$2:$C$25052,3,FALSE)*L1166,0)</f>
        <v>0</v>
      </c>
      <c r="N1166" s="34"/>
      <c r="O1166" s="35"/>
      <c r="P1166" s="33">
        <f>IFERROR(VLOOKUP(N1166,Materiaal!$A$2:$C$25052,3,FALSE)*O1166,0)</f>
        <v>0</v>
      </c>
      <c r="Q1166" s="34"/>
      <c r="R1166" s="35"/>
      <c r="S1166" s="33">
        <f>IFERROR(VLOOKUP(Q1166,Materiaal!$A$2:$C$25052,3,FALSE)*R1166,0)</f>
        <v>0</v>
      </c>
      <c r="T1166" s="34"/>
      <c r="U1166" s="35"/>
      <c r="V1166" s="33">
        <f>IFERROR(VLOOKUP(T1166,Materiaal!$A$2:$C$26556,3,FALSE)*U1166,0)</f>
        <v>0</v>
      </c>
      <c r="W1166" s="293"/>
      <c r="X1166" s="294"/>
      <c r="Y1166" s="33"/>
      <c r="Z1166" s="293"/>
      <c r="AA1166" s="294"/>
      <c r="AB1166" s="33"/>
    </row>
    <row r="1167" spans="1:28" ht="14.45" outlineLevel="1">
      <c r="A1167" s="29" t="s">
        <v>4037</v>
      </c>
      <c r="B1167" s="29" t="s">
        <v>7011</v>
      </c>
      <c r="C1167" s="256">
        <f t="shared" si="14"/>
        <v>5</v>
      </c>
      <c r="D1167" s="32">
        <v>240</v>
      </c>
      <c r="E1167" s="34" t="s">
        <v>5335</v>
      </c>
      <c r="F1167" s="35">
        <v>5</v>
      </c>
      <c r="G1167" s="33">
        <f>IFERROR(VLOOKUP(E1167,Materiaal!$A$2:$C$25052,3,FALSE)*F1167,0)</f>
        <v>5</v>
      </c>
      <c r="H1167" s="34"/>
      <c r="I1167" s="35"/>
      <c r="J1167" s="33">
        <f>IFERROR(VLOOKUP(H1167,Materiaal!$A$2:$C$25052,3,FALSE)*I1167,0)</f>
        <v>0</v>
      </c>
      <c r="K1167" s="34"/>
      <c r="L1167" s="35"/>
      <c r="M1167" s="33">
        <f>IFERROR(VLOOKUP(K1167,Materiaal!$A$2:$C$25052,3,FALSE)*L1167,0)</f>
        <v>0</v>
      </c>
      <c r="N1167" s="34"/>
      <c r="O1167" s="35"/>
      <c r="P1167" s="33">
        <f>IFERROR(VLOOKUP(N1167,Materiaal!$A$2:$C$25052,3,FALSE)*O1167,0)</f>
        <v>0</v>
      </c>
      <c r="Q1167" s="34"/>
      <c r="R1167" s="35"/>
      <c r="S1167" s="33">
        <f>IFERROR(VLOOKUP(Q1167,Materiaal!$A$2:$C$25052,3,FALSE)*R1167,0)</f>
        <v>0</v>
      </c>
      <c r="T1167" s="34"/>
      <c r="U1167" s="35"/>
      <c r="V1167" s="33">
        <f>IFERROR(VLOOKUP(T1167,Materiaal!$A$2:$C$26556,3,FALSE)*U1167,0)</f>
        <v>0</v>
      </c>
      <c r="W1167" s="293"/>
      <c r="X1167" s="294"/>
      <c r="Y1167" s="33"/>
      <c r="Z1167" s="293"/>
      <c r="AA1167" s="294"/>
      <c r="AB1167" s="33"/>
    </row>
    <row r="1168" spans="1:28" ht="14.45" outlineLevel="1">
      <c r="A1168" s="29" t="s">
        <v>4047</v>
      </c>
      <c r="B1168" s="29" t="s">
        <v>7012</v>
      </c>
      <c r="C1168" s="256">
        <f t="shared" si="14"/>
        <v>1</v>
      </c>
      <c r="D1168" s="32">
        <v>20</v>
      </c>
      <c r="E1168" s="34" t="s">
        <v>5335</v>
      </c>
      <c r="F1168" s="35">
        <v>1</v>
      </c>
      <c r="G1168" s="33">
        <f>IFERROR(VLOOKUP(E1168,Materiaal!$A$2:$C$25052,3,FALSE)*F1168,0)</f>
        <v>1</v>
      </c>
      <c r="H1168" s="34"/>
      <c r="I1168" s="35"/>
      <c r="J1168" s="33">
        <f>IFERROR(VLOOKUP(H1168,Materiaal!$A$2:$C$25052,3,FALSE)*I1168,0)</f>
        <v>0</v>
      </c>
      <c r="K1168" s="34"/>
      <c r="L1168" s="35"/>
      <c r="M1168" s="33">
        <f>IFERROR(VLOOKUP(K1168,Materiaal!$A$2:$C$25052,3,FALSE)*L1168,0)</f>
        <v>0</v>
      </c>
      <c r="N1168" s="34"/>
      <c r="O1168" s="35"/>
      <c r="P1168" s="33">
        <f>IFERROR(VLOOKUP(N1168,Materiaal!$A$2:$C$25052,3,FALSE)*O1168,0)</f>
        <v>0</v>
      </c>
      <c r="Q1168" s="34"/>
      <c r="R1168" s="35"/>
      <c r="S1168" s="33">
        <f>IFERROR(VLOOKUP(Q1168,Materiaal!$A$2:$C$25052,3,FALSE)*R1168,0)</f>
        <v>0</v>
      </c>
      <c r="T1168" s="34"/>
      <c r="U1168" s="35"/>
      <c r="V1168" s="33">
        <f>IFERROR(VLOOKUP(T1168,Materiaal!$A$2:$C$26556,3,FALSE)*U1168,0)</f>
        <v>0</v>
      </c>
      <c r="W1168" s="293"/>
      <c r="X1168" s="294"/>
      <c r="Y1168" s="33"/>
      <c r="Z1168" s="293"/>
      <c r="AA1168" s="294"/>
      <c r="AB1168" s="33"/>
    </row>
    <row r="1169" spans="1:28" ht="14.45" outlineLevel="1">
      <c r="A1169" s="29" t="s">
        <v>4052</v>
      </c>
      <c r="B1169" s="29" t="s">
        <v>7013</v>
      </c>
      <c r="C1169" s="256">
        <f t="shared" si="14"/>
        <v>1</v>
      </c>
      <c r="D1169" s="32">
        <v>20</v>
      </c>
      <c r="E1169" s="34" t="s">
        <v>5335</v>
      </c>
      <c r="F1169" s="35">
        <v>1</v>
      </c>
      <c r="G1169" s="33">
        <f>IFERROR(VLOOKUP(E1169,Materiaal!$A$2:$C$25052,3,FALSE)*F1169,0)</f>
        <v>1</v>
      </c>
      <c r="H1169" s="34"/>
      <c r="I1169" s="35"/>
      <c r="J1169" s="33">
        <f>IFERROR(VLOOKUP(H1169,Materiaal!$A$2:$C$25052,3,FALSE)*I1169,0)</f>
        <v>0</v>
      </c>
      <c r="K1169" s="34"/>
      <c r="L1169" s="35"/>
      <c r="M1169" s="33">
        <f>IFERROR(VLOOKUP(K1169,Materiaal!$A$2:$C$25052,3,FALSE)*L1169,0)</f>
        <v>0</v>
      </c>
      <c r="N1169" s="34"/>
      <c r="O1169" s="35"/>
      <c r="P1169" s="33">
        <f>IFERROR(VLOOKUP(N1169,Materiaal!$A$2:$C$25052,3,FALSE)*O1169,0)</f>
        <v>0</v>
      </c>
      <c r="Q1169" s="34"/>
      <c r="R1169" s="35"/>
      <c r="S1169" s="33">
        <f>IFERROR(VLOOKUP(Q1169,Materiaal!$A$2:$C$25052,3,FALSE)*R1169,0)</f>
        <v>0</v>
      </c>
      <c r="T1169" s="34"/>
      <c r="U1169" s="35"/>
      <c r="V1169" s="33">
        <f>IFERROR(VLOOKUP(T1169,Materiaal!$A$2:$C$26556,3,FALSE)*U1169,0)</f>
        <v>0</v>
      </c>
      <c r="W1169" s="293"/>
      <c r="X1169" s="294"/>
      <c r="Y1169" s="33"/>
      <c r="Z1169" s="293"/>
      <c r="AA1169" s="294"/>
      <c r="AB1169" s="33"/>
    </row>
    <row r="1170" spans="1:28" ht="14.45" outlineLevel="1">
      <c r="A1170" s="29" t="s">
        <v>4042</v>
      </c>
      <c r="B1170" s="29" t="s">
        <v>7014</v>
      </c>
      <c r="C1170" s="256">
        <f t="shared" si="14"/>
        <v>5</v>
      </c>
      <c r="D1170" s="32">
        <v>60</v>
      </c>
      <c r="E1170" s="34" t="s">
        <v>5335</v>
      </c>
      <c r="F1170" s="35">
        <v>5</v>
      </c>
      <c r="G1170" s="33">
        <f>IFERROR(VLOOKUP(E1170,Materiaal!$A$2:$C$25052,3,FALSE)*F1170,0)</f>
        <v>5</v>
      </c>
      <c r="H1170" s="34"/>
      <c r="I1170" s="35"/>
      <c r="J1170" s="33">
        <f>IFERROR(VLOOKUP(H1170,Materiaal!$A$2:$C$25052,3,FALSE)*I1170,0)</f>
        <v>0</v>
      </c>
      <c r="K1170" s="34"/>
      <c r="L1170" s="35"/>
      <c r="M1170" s="33">
        <f>IFERROR(VLOOKUP(K1170,Materiaal!$A$2:$C$25052,3,FALSE)*L1170,0)</f>
        <v>0</v>
      </c>
      <c r="N1170" s="34"/>
      <c r="O1170" s="35"/>
      <c r="P1170" s="33">
        <f>IFERROR(VLOOKUP(N1170,Materiaal!$A$2:$C$25052,3,FALSE)*O1170,0)</f>
        <v>0</v>
      </c>
      <c r="Q1170" s="34"/>
      <c r="R1170" s="35"/>
      <c r="S1170" s="33">
        <f>IFERROR(VLOOKUP(Q1170,Materiaal!$A$2:$C$25052,3,FALSE)*R1170,0)</f>
        <v>0</v>
      </c>
      <c r="T1170" s="34"/>
      <c r="U1170" s="35"/>
      <c r="V1170" s="33">
        <f>IFERROR(VLOOKUP(T1170,Materiaal!$A$2:$C$26556,3,FALSE)*U1170,0)</f>
        <v>0</v>
      </c>
      <c r="W1170" s="293"/>
      <c r="X1170" s="294"/>
      <c r="Y1170" s="33"/>
      <c r="Z1170" s="293"/>
      <c r="AA1170" s="294"/>
      <c r="AB1170" s="33"/>
    </row>
    <row r="1171" spans="1:28" ht="14.45" outlineLevel="1">
      <c r="A1171" s="29" t="s">
        <v>4059</v>
      </c>
      <c r="B1171" s="29" t="s">
        <v>7015</v>
      </c>
      <c r="C1171" s="256">
        <f t="shared" si="14"/>
        <v>1</v>
      </c>
      <c r="D1171" s="32">
        <v>20</v>
      </c>
      <c r="E1171" s="34" t="s">
        <v>5335</v>
      </c>
      <c r="F1171" s="35">
        <v>1</v>
      </c>
      <c r="G1171" s="33">
        <f>IFERROR(VLOOKUP(E1171,Materiaal!$A$2:$C$25052,3,FALSE)*F1171,0)</f>
        <v>1</v>
      </c>
      <c r="H1171" s="34"/>
      <c r="I1171" s="35"/>
      <c r="J1171" s="33">
        <f>IFERROR(VLOOKUP(H1171,Materiaal!$A$2:$C$25052,3,FALSE)*I1171,0)</f>
        <v>0</v>
      </c>
      <c r="K1171" s="34"/>
      <c r="L1171" s="35"/>
      <c r="M1171" s="33">
        <f>IFERROR(VLOOKUP(K1171,Materiaal!$A$2:$C$25052,3,FALSE)*L1171,0)</f>
        <v>0</v>
      </c>
      <c r="N1171" s="34"/>
      <c r="O1171" s="35"/>
      <c r="P1171" s="33">
        <f>IFERROR(VLOOKUP(N1171,Materiaal!$A$2:$C$25052,3,FALSE)*O1171,0)</f>
        <v>0</v>
      </c>
      <c r="Q1171" s="34"/>
      <c r="R1171" s="35"/>
      <c r="S1171" s="33">
        <f>IFERROR(VLOOKUP(Q1171,Materiaal!$A$2:$C$25052,3,FALSE)*R1171,0)</f>
        <v>0</v>
      </c>
      <c r="T1171" s="34"/>
      <c r="U1171" s="35"/>
      <c r="V1171" s="33">
        <f>IFERROR(VLOOKUP(T1171,Materiaal!$A$2:$C$26556,3,FALSE)*U1171,0)</f>
        <v>0</v>
      </c>
      <c r="W1171" s="293"/>
      <c r="X1171" s="294"/>
      <c r="Y1171" s="33"/>
      <c r="Z1171" s="293"/>
      <c r="AA1171" s="294"/>
      <c r="AB1171" s="33"/>
    </row>
    <row r="1172" spans="1:28" ht="14.45" outlineLevel="1">
      <c r="A1172" s="29" t="s">
        <v>7016</v>
      </c>
      <c r="B1172" s="29" t="s">
        <v>7017</v>
      </c>
      <c r="C1172" s="256">
        <f t="shared" si="14"/>
        <v>1</v>
      </c>
      <c r="D1172" s="32">
        <v>60</v>
      </c>
      <c r="E1172" s="34" t="s">
        <v>5335</v>
      </c>
      <c r="F1172" s="35">
        <v>1</v>
      </c>
      <c r="G1172" s="33">
        <f>IFERROR(VLOOKUP(E1172,Materiaal!$A$2:$C$25052,3,FALSE)*F1172,0)</f>
        <v>1</v>
      </c>
      <c r="H1172" s="34"/>
      <c r="I1172" s="35"/>
      <c r="J1172" s="33">
        <f>IFERROR(VLOOKUP(H1172,Materiaal!$A$2:$C$25052,3,FALSE)*I1172,0)</f>
        <v>0</v>
      </c>
      <c r="K1172" s="34"/>
      <c r="L1172" s="35"/>
      <c r="M1172" s="33">
        <f>IFERROR(VLOOKUP(K1172,Materiaal!$A$2:$C$25052,3,FALSE)*L1172,0)</f>
        <v>0</v>
      </c>
      <c r="N1172" s="34"/>
      <c r="O1172" s="35"/>
      <c r="P1172" s="33">
        <f>IFERROR(VLOOKUP(N1172,Materiaal!$A$2:$C$25052,3,FALSE)*O1172,0)</f>
        <v>0</v>
      </c>
      <c r="Q1172" s="34"/>
      <c r="R1172" s="35"/>
      <c r="S1172" s="33">
        <f>IFERROR(VLOOKUP(Q1172,Materiaal!$A$2:$C$25052,3,FALSE)*R1172,0)</f>
        <v>0</v>
      </c>
      <c r="T1172" s="34"/>
      <c r="U1172" s="35"/>
      <c r="V1172" s="33">
        <f>IFERROR(VLOOKUP(T1172,Materiaal!$A$2:$C$26556,3,FALSE)*U1172,0)</f>
        <v>0</v>
      </c>
      <c r="W1172" s="293"/>
      <c r="X1172" s="294"/>
      <c r="Y1172" s="33"/>
      <c r="Z1172" s="293"/>
      <c r="AA1172" s="294"/>
      <c r="AB1172" s="33"/>
    </row>
    <row r="1173" spans="1:28" ht="14.45" outlineLevel="1">
      <c r="A1173" s="29" t="s">
        <v>4064</v>
      </c>
      <c r="B1173" s="29" t="s">
        <v>7018</v>
      </c>
      <c r="C1173" s="256">
        <f t="shared" si="14"/>
        <v>1</v>
      </c>
      <c r="D1173" s="32">
        <v>45</v>
      </c>
      <c r="E1173" s="34" t="s">
        <v>5335</v>
      </c>
      <c r="F1173" s="35">
        <v>1</v>
      </c>
      <c r="G1173" s="33">
        <f>IFERROR(VLOOKUP(E1173,Materiaal!$A$2:$C$25052,3,FALSE)*F1173,0)</f>
        <v>1</v>
      </c>
      <c r="H1173" s="34"/>
      <c r="I1173" s="35"/>
      <c r="J1173" s="33">
        <f>IFERROR(VLOOKUP(H1173,Materiaal!$A$2:$C$25052,3,FALSE)*I1173,0)</f>
        <v>0</v>
      </c>
      <c r="K1173" s="34"/>
      <c r="L1173" s="35"/>
      <c r="M1173" s="33">
        <f>IFERROR(VLOOKUP(K1173,Materiaal!$A$2:$C$25052,3,FALSE)*L1173,0)</f>
        <v>0</v>
      </c>
      <c r="N1173" s="34"/>
      <c r="O1173" s="35"/>
      <c r="P1173" s="33">
        <f>IFERROR(VLOOKUP(N1173,Materiaal!$A$2:$C$25052,3,FALSE)*O1173,0)</f>
        <v>0</v>
      </c>
      <c r="Q1173" s="34"/>
      <c r="R1173" s="35"/>
      <c r="S1173" s="33">
        <f>IFERROR(VLOOKUP(Q1173,Materiaal!$A$2:$C$25052,3,FALSE)*R1173,0)</f>
        <v>0</v>
      </c>
      <c r="T1173" s="34"/>
      <c r="U1173" s="35"/>
      <c r="V1173" s="33">
        <f>IFERROR(VLOOKUP(T1173,Materiaal!$A$2:$C$26556,3,FALSE)*U1173,0)</f>
        <v>0</v>
      </c>
      <c r="W1173" s="293"/>
      <c r="X1173" s="294"/>
      <c r="Y1173" s="33"/>
      <c r="Z1173" s="293"/>
      <c r="AA1173" s="294"/>
      <c r="AB1173" s="33"/>
    </row>
    <row r="1174" spans="1:28" ht="14.45" outlineLevel="1">
      <c r="A1174" s="29" t="s">
        <v>7019</v>
      </c>
      <c r="B1174" s="29" t="s">
        <v>7020</v>
      </c>
      <c r="C1174" s="256">
        <f t="shared" ref="C1174:C1199" si="15">SUM(G1174,J1174,M1174,P1174,S1174,V1174,Y1174,AB1174)</f>
        <v>0</v>
      </c>
      <c r="D1174" s="32">
        <v>240</v>
      </c>
      <c r="E1174" s="34"/>
      <c r="F1174" s="35"/>
      <c r="G1174" s="33">
        <f>IFERROR(VLOOKUP(E1174,Materiaal!$A$2:$C$25052,3,FALSE)*F1174,0)</f>
        <v>0</v>
      </c>
      <c r="H1174" s="34"/>
      <c r="I1174" s="35"/>
      <c r="J1174" s="33">
        <f>IFERROR(VLOOKUP(H1174,Materiaal!$A$2:$C$25052,3,FALSE)*I1174,0)</f>
        <v>0</v>
      </c>
      <c r="K1174" s="34"/>
      <c r="L1174" s="35"/>
      <c r="M1174" s="33">
        <f>IFERROR(VLOOKUP(K1174,Materiaal!$A$2:$C$25052,3,FALSE)*L1174,0)</f>
        <v>0</v>
      </c>
      <c r="N1174" s="34"/>
      <c r="O1174" s="35"/>
      <c r="P1174" s="33">
        <f>IFERROR(VLOOKUP(N1174,Materiaal!$A$2:$C$25052,3,FALSE)*O1174,0)</f>
        <v>0</v>
      </c>
      <c r="Q1174" s="34"/>
      <c r="R1174" s="35"/>
      <c r="S1174" s="33">
        <f>IFERROR(VLOOKUP(Q1174,Materiaal!$A$2:$C$25052,3,FALSE)*R1174,0)</f>
        <v>0</v>
      </c>
      <c r="T1174" s="34"/>
      <c r="U1174" s="35"/>
      <c r="V1174" s="33">
        <f>IFERROR(VLOOKUP(T1174,Materiaal!$A$2:$C$26556,3,FALSE)*U1174,0)</f>
        <v>0</v>
      </c>
      <c r="W1174" s="293"/>
      <c r="X1174" s="294"/>
      <c r="Y1174" s="33"/>
      <c r="Z1174" s="293"/>
      <c r="AA1174" s="294"/>
      <c r="AB1174" s="33"/>
    </row>
    <row r="1175" spans="1:28" ht="14.45" outlineLevel="1">
      <c r="A1175" s="29" t="s">
        <v>7021</v>
      </c>
      <c r="B1175" s="29" t="s">
        <v>7022</v>
      </c>
      <c r="C1175" s="256">
        <v>1</v>
      </c>
      <c r="D1175" s="32">
        <v>25</v>
      </c>
      <c r="E1175" s="34"/>
      <c r="F1175" s="35"/>
      <c r="G1175" s="33">
        <f>IFERROR(VLOOKUP(E1175,Materiaal!$A$2:$C$25052,3,FALSE)*F1175,0)</f>
        <v>0</v>
      </c>
      <c r="H1175" s="34"/>
      <c r="I1175" s="35"/>
      <c r="J1175" s="33">
        <f>IFERROR(VLOOKUP(H1175,Materiaal!$A$2:$C$25052,3,FALSE)*I1175,0)</f>
        <v>0</v>
      </c>
      <c r="K1175" s="34"/>
      <c r="L1175" s="35"/>
      <c r="M1175" s="33">
        <f>IFERROR(VLOOKUP(K1175,Materiaal!$A$2:$C$25052,3,FALSE)*L1175,0)</f>
        <v>0</v>
      </c>
      <c r="N1175" s="34"/>
      <c r="O1175" s="35"/>
      <c r="P1175" s="33">
        <f>IFERROR(VLOOKUP(N1175,Materiaal!$A$2:$C$25052,3,FALSE)*O1175,0)</f>
        <v>0</v>
      </c>
      <c r="Q1175" s="34"/>
      <c r="R1175" s="35"/>
      <c r="S1175" s="33">
        <f>IFERROR(VLOOKUP(Q1175,Materiaal!$A$2:$C$25052,3,FALSE)*R1175,0)</f>
        <v>0</v>
      </c>
      <c r="T1175" s="34"/>
      <c r="U1175" s="35"/>
      <c r="V1175" s="33">
        <f>IFERROR(VLOOKUP(T1175,Materiaal!$A$2:$C$26556,3,FALSE)*U1175,0)</f>
        <v>0</v>
      </c>
      <c r="W1175" s="293"/>
      <c r="X1175" s="294"/>
      <c r="Y1175" s="33"/>
      <c r="Z1175" s="293"/>
      <c r="AA1175" s="294"/>
      <c r="AB1175" s="33"/>
    </row>
    <row r="1176" spans="1:28" ht="14.45">
      <c r="A1176" s="29"/>
      <c r="B1176" s="29"/>
      <c r="C1176" s="256">
        <f t="shared" ref="C1176" si="16">SUM(G1176,J1176,M1176,P1176,S1176,V1176,Y1176,AB1176)</f>
        <v>0</v>
      </c>
      <c r="D1176" s="32"/>
      <c r="E1176" s="34"/>
      <c r="F1176" s="35"/>
      <c r="G1176" s="33">
        <f>IFERROR(VLOOKUP(E1176,Materiaal!$A$2:$C$25052,3,FALSE)*F1176,0)</f>
        <v>0</v>
      </c>
      <c r="H1176" s="34"/>
      <c r="I1176" s="35"/>
      <c r="J1176" s="33">
        <f>IFERROR(VLOOKUP(H1176,Materiaal!$A$2:$C$25052,3,FALSE)*I1176,0)</f>
        <v>0</v>
      </c>
      <c r="K1176" s="34"/>
      <c r="L1176" s="35"/>
      <c r="M1176" s="33">
        <f>IFERROR(VLOOKUP(K1176,Materiaal!$A$2:$C$25052,3,FALSE)*L1176,0)</f>
        <v>0</v>
      </c>
      <c r="N1176" s="34"/>
      <c r="O1176" s="35"/>
      <c r="P1176" s="33">
        <f>IFERROR(VLOOKUP(N1176,Materiaal!$A$2:$C$25052,3,FALSE)*O1176,0)</f>
        <v>0</v>
      </c>
      <c r="Q1176" s="34"/>
      <c r="R1176" s="35"/>
      <c r="S1176" s="33">
        <f>IFERROR(VLOOKUP(Q1176,Materiaal!$A$2:$C$25052,3,FALSE)*R1176,0)</f>
        <v>0</v>
      </c>
      <c r="T1176" s="34"/>
      <c r="U1176" s="35"/>
      <c r="V1176" s="33">
        <f>IFERROR(VLOOKUP(T1176,Materiaal!$A$2:$C$26556,3,FALSE)*U1176,0)</f>
        <v>0</v>
      </c>
      <c r="W1176" s="293"/>
      <c r="X1176" s="294"/>
      <c r="Y1176" s="33"/>
      <c r="Z1176" s="293"/>
      <c r="AA1176" s="294"/>
      <c r="AB1176" s="33"/>
    </row>
    <row r="1177" spans="1:28" ht="14.45">
      <c r="A1177" s="29"/>
      <c r="B1177" s="30" t="s">
        <v>7023</v>
      </c>
      <c r="C1177" s="256">
        <f t="shared" si="15"/>
        <v>0</v>
      </c>
      <c r="D1177" s="32"/>
      <c r="E1177" s="34"/>
      <c r="F1177" s="35"/>
      <c r="G1177" s="33">
        <f>IFERROR(VLOOKUP(E1177,Materiaal!$A$2:$C$25052,3,FALSE)*F1177,0)</f>
        <v>0</v>
      </c>
      <c r="H1177" s="34"/>
      <c r="I1177" s="35"/>
      <c r="J1177" s="33">
        <f>IFERROR(VLOOKUP(H1177,Materiaal!$A$2:$C$25052,3,FALSE)*I1177,0)</f>
        <v>0</v>
      </c>
      <c r="K1177" s="34"/>
      <c r="L1177" s="35"/>
      <c r="M1177" s="33">
        <f>IFERROR(VLOOKUP(K1177,Materiaal!$A$2:$C$25052,3,FALSE)*L1177,0)</f>
        <v>0</v>
      </c>
      <c r="N1177" s="34"/>
      <c r="O1177" s="35"/>
      <c r="P1177" s="33">
        <f>IFERROR(VLOOKUP(N1177,Materiaal!$A$2:$C$25052,3,FALSE)*O1177,0)</f>
        <v>0</v>
      </c>
      <c r="Q1177" s="34"/>
      <c r="R1177" s="35"/>
      <c r="S1177" s="33">
        <f>IFERROR(VLOOKUP(Q1177,Materiaal!$A$2:$C$25052,3,FALSE)*R1177,0)</f>
        <v>0</v>
      </c>
      <c r="T1177" s="34"/>
      <c r="U1177" s="35"/>
      <c r="V1177" s="33">
        <f>IFERROR(VLOOKUP(T1177,Materiaal!$A$2:$C$26556,3,FALSE)*U1177,0)</f>
        <v>0</v>
      </c>
      <c r="W1177" s="293"/>
      <c r="X1177" s="294"/>
      <c r="Y1177" s="33"/>
      <c r="Z1177" s="293"/>
      <c r="AA1177" s="294"/>
      <c r="AB1177" s="33"/>
    </row>
    <row r="1178" spans="1:28" ht="14.45" hidden="1" outlineLevel="1">
      <c r="A1178" s="29" t="s">
        <v>7024</v>
      </c>
      <c r="B1178" s="29" t="s">
        <v>7025</v>
      </c>
      <c r="C1178" s="256">
        <f t="shared" si="15"/>
        <v>46.915500000000002</v>
      </c>
      <c r="D1178" s="32">
        <v>45</v>
      </c>
      <c r="E1178" s="34" t="s">
        <v>7026</v>
      </c>
      <c r="F1178" s="35">
        <v>1</v>
      </c>
      <c r="G1178" s="33">
        <f>IFERROR(VLOOKUP(E1178,Materiaal!$A$2:$C$25052,3,FALSE)*F1178,0)</f>
        <v>45.915500000000002</v>
      </c>
      <c r="H1178" s="34" t="s">
        <v>5335</v>
      </c>
      <c r="I1178" s="35">
        <v>1</v>
      </c>
      <c r="J1178" s="33">
        <f>IFERROR(VLOOKUP(H1178,Materiaal!$A$2:$C$25052,3,FALSE)*I1178,0)</f>
        <v>1</v>
      </c>
      <c r="K1178" s="34"/>
      <c r="L1178" s="35"/>
      <c r="M1178" s="33">
        <f>IFERROR(VLOOKUP(K1178,Materiaal!$A$2:$C$25052,3,FALSE)*L1178,0)</f>
        <v>0</v>
      </c>
      <c r="N1178" s="34"/>
      <c r="O1178" s="35"/>
      <c r="P1178" s="33">
        <f>IFERROR(VLOOKUP(N1178,Materiaal!$A$2:$C$25052,3,FALSE)*O1178,0)</f>
        <v>0</v>
      </c>
      <c r="Q1178" s="34"/>
      <c r="R1178" s="35"/>
      <c r="S1178" s="33">
        <f>IFERROR(VLOOKUP(Q1178,Materiaal!$A$2:$C$25052,3,FALSE)*R1178,0)</f>
        <v>0</v>
      </c>
      <c r="T1178" s="34"/>
      <c r="U1178" s="35"/>
      <c r="V1178" s="33">
        <f>IFERROR(VLOOKUP(T1178,Materiaal!$A$2:$C$26556,3,FALSE)*U1178,0)</f>
        <v>0</v>
      </c>
      <c r="W1178" s="293"/>
      <c r="X1178" s="294"/>
      <c r="Y1178" s="33"/>
      <c r="Z1178" s="293"/>
      <c r="AA1178" s="294"/>
      <c r="AB1178" s="33"/>
    </row>
    <row r="1179" spans="1:28" ht="14.45" hidden="1" outlineLevel="1">
      <c r="A1179" s="29" t="s">
        <v>7027</v>
      </c>
      <c r="B1179" s="29" t="s">
        <v>7028</v>
      </c>
      <c r="C1179" s="256">
        <f t="shared" si="15"/>
        <v>101.739</v>
      </c>
      <c r="D1179" s="32">
        <v>30</v>
      </c>
      <c r="E1179" s="34" t="s">
        <v>7029</v>
      </c>
      <c r="F1179" s="35">
        <v>1</v>
      </c>
      <c r="G1179" s="33">
        <f>IFERROR(VLOOKUP(E1179,Materiaal!$A$2:$C$25052,3,FALSE)*F1179,0)</f>
        <v>100.739</v>
      </c>
      <c r="H1179" s="34" t="s">
        <v>5335</v>
      </c>
      <c r="I1179" s="35">
        <v>1</v>
      </c>
      <c r="J1179" s="33">
        <f>IFERROR(VLOOKUP(H1179,Materiaal!$A$2:$C$25052,3,FALSE)*I1179,0)</f>
        <v>1</v>
      </c>
      <c r="K1179" s="34"/>
      <c r="L1179" s="35"/>
      <c r="M1179" s="33">
        <f>IFERROR(VLOOKUP(K1179,Materiaal!$A$2:$C$25052,3,FALSE)*L1179,0)</f>
        <v>0</v>
      </c>
      <c r="N1179" s="34"/>
      <c r="O1179" s="35"/>
      <c r="P1179" s="33">
        <f>IFERROR(VLOOKUP(N1179,Materiaal!$A$2:$C$25052,3,FALSE)*O1179,0)</f>
        <v>0</v>
      </c>
      <c r="Q1179" s="34"/>
      <c r="R1179" s="35"/>
      <c r="S1179" s="33">
        <f>IFERROR(VLOOKUP(Q1179,Materiaal!$A$2:$C$25052,3,FALSE)*R1179,0)</f>
        <v>0</v>
      </c>
      <c r="T1179" s="34"/>
      <c r="U1179" s="35"/>
      <c r="V1179" s="33">
        <f>IFERROR(VLOOKUP(T1179,Materiaal!$A$2:$C$26556,3,FALSE)*U1179,0)</f>
        <v>0</v>
      </c>
      <c r="W1179" s="293"/>
      <c r="X1179" s="294"/>
      <c r="Y1179" s="33"/>
      <c r="Z1179" s="293"/>
      <c r="AA1179" s="294"/>
      <c r="AB1179" s="33"/>
    </row>
    <row r="1180" spans="1:28" ht="14.45" hidden="1" outlineLevel="1">
      <c r="A1180" s="29" t="s">
        <v>7030</v>
      </c>
      <c r="B1180" s="29" t="s">
        <v>7031</v>
      </c>
      <c r="C1180" s="256">
        <f t="shared" si="15"/>
        <v>15.300800000000001</v>
      </c>
      <c r="D1180" s="32">
        <v>20</v>
      </c>
      <c r="E1180" s="34" t="s">
        <v>7032</v>
      </c>
      <c r="F1180" s="35">
        <v>1</v>
      </c>
      <c r="G1180" s="33">
        <f>IFERROR(VLOOKUP(E1180,Materiaal!$A$2:$C$25052,3,FALSE)*F1180,0)</f>
        <v>15.300800000000001</v>
      </c>
      <c r="H1180" s="34"/>
      <c r="I1180" s="35"/>
      <c r="J1180" s="33">
        <f>IFERROR(VLOOKUP(H1180,Materiaal!$A$2:$C$25052,3,FALSE)*I1180,0)</f>
        <v>0</v>
      </c>
      <c r="K1180" s="34"/>
      <c r="L1180" s="35"/>
      <c r="M1180" s="33">
        <f>IFERROR(VLOOKUP(K1180,Materiaal!$A$2:$C$25052,3,FALSE)*L1180,0)</f>
        <v>0</v>
      </c>
      <c r="N1180" s="34"/>
      <c r="O1180" s="35"/>
      <c r="P1180" s="33">
        <f>IFERROR(VLOOKUP(N1180,Materiaal!$A$2:$C$25052,3,FALSE)*O1180,0)</f>
        <v>0</v>
      </c>
      <c r="Q1180" s="34"/>
      <c r="R1180" s="35"/>
      <c r="S1180" s="33">
        <f>IFERROR(VLOOKUP(Q1180,Materiaal!$A$2:$C$25052,3,FALSE)*R1180,0)</f>
        <v>0</v>
      </c>
      <c r="T1180" s="34"/>
      <c r="U1180" s="35"/>
      <c r="V1180" s="33">
        <f>IFERROR(VLOOKUP(T1180,Materiaal!$A$2:$C$26556,3,FALSE)*U1180,0)</f>
        <v>0</v>
      </c>
      <c r="W1180" s="293"/>
      <c r="X1180" s="294"/>
      <c r="Y1180" s="33"/>
      <c r="Z1180" s="293"/>
      <c r="AA1180" s="294"/>
      <c r="AB1180" s="33"/>
    </row>
    <row r="1181" spans="1:28" ht="14.45" collapsed="1">
      <c r="A1181" s="29"/>
      <c r="B1181" s="29"/>
      <c r="C1181" s="256">
        <f t="shared" si="15"/>
        <v>0</v>
      </c>
      <c r="D1181" s="32"/>
      <c r="E1181" s="34"/>
      <c r="F1181" s="35"/>
      <c r="G1181" s="33">
        <f>IFERROR(VLOOKUP(E1181,Materiaal!$A$2:$C$25052,3,FALSE)*F1181,0)</f>
        <v>0</v>
      </c>
      <c r="H1181" s="34"/>
      <c r="I1181" s="35"/>
      <c r="J1181" s="33">
        <f>IFERROR(VLOOKUP(H1181,Materiaal!$A$2:$C$25052,3,FALSE)*I1181,0)</f>
        <v>0</v>
      </c>
      <c r="K1181" s="34"/>
      <c r="L1181" s="35"/>
      <c r="M1181" s="33">
        <f>IFERROR(VLOOKUP(K1181,Materiaal!$A$2:$C$25052,3,FALSE)*L1181,0)</f>
        <v>0</v>
      </c>
      <c r="N1181" s="34"/>
      <c r="O1181" s="35"/>
      <c r="P1181" s="33">
        <f>IFERROR(VLOOKUP(N1181,Materiaal!$A$2:$C$25052,3,FALSE)*O1181,0)</f>
        <v>0</v>
      </c>
      <c r="Q1181" s="34"/>
      <c r="R1181" s="35"/>
      <c r="S1181" s="33">
        <f>IFERROR(VLOOKUP(Q1181,Materiaal!$A$2:$C$25052,3,FALSE)*R1181,0)</f>
        <v>0</v>
      </c>
      <c r="T1181" s="34"/>
      <c r="U1181" s="35"/>
      <c r="V1181" s="33">
        <f>IFERROR(VLOOKUP(T1181,Materiaal!$A$2:$C$26556,3,FALSE)*U1181,0)</f>
        <v>0</v>
      </c>
      <c r="W1181" s="293"/>
      <c r="X1181" s="294"/>
      <c r="Y1181" s="33"/>
      <c r="Z1181" s="293"/>
      <c r="AA1181" s="294"/>
      <c r="AB1181" s="33"/>
    </row>
    <row r="1182" spans="1:28" ht="14.45">
      <c r="A1182" s="29"/>
      <c r="B1182" s="30" t="s">
        <v>7033</v>
      </c>
      <c r="C1182" s="256">
        <f t="shared" si="15"/>
        <v>0</v>
      </c>
      <c r="D1182" s="32"/>
      <c r="E1182" s="34"/>
      <c r="F1182" s="35"/>
      <c r="G1182" s="33">
        <f>IFERROR(VLOOKUP(E1182,Materiaal!$A$2:$C$25052,3,FALSE)*F1182,0)</f>
        <v>0</v>
      </c>
      <c r="H1182" s="34"/>
      <c r="I1182" s="35"/>
      <c r="J1182" s="33">
        <f>IFERROR(VLOOKUP(H1182,Materiaal!$A$2:$C$25052,3,FALSE)*I1182,0)</f>
        <v>0</v>
      </c>
      <c r="K1182" s="34"/>
      <c r="L1182" s="35"/>
      <c r="M1182" s="33">
        <f>IFERROR(VLOOKUP(K1182,Materiaal!$A$2:$C$25052,3,FALSE)*L1182,0)</f>
        <v>0</v>
      </c>
      <c r="N1182" s="34"/>
      <c r="O1182" s="35"/>
      <c r="P1182" s="33">
        <f>IFERROR(VLOOKUP(N1182,Materiaal!$A$2:$C$25052,3,FALSE)*O1182,0)</f>
        <v>0</v>
      </c>
      <c r="Q1182" s="34"/>
      <c r="R1182" s="35"/>
      <c r="S1182" s="33">
        <f>IFERROR(VLOOKUP(Q1182,Materiaal!$A$2:$C$25052,3,FALSE)*R1182,0)</f>
        <v>0</v>
      </c>
      <c r="T1182" s="34"/>
      <c r="U1182" s="35"/>
      <c r="V1182" s="33">
        <f>IFERROR(VLOOKUP(T1182,Materiaal!$A$2:$C$26556,3,FALSE)*U1182,0)</f>
        <v>0</v>
      </c>
      <c r="W1182" s="293"/>
      <c r="X1182" s="294"/>
      <c r="Y1182" s="33"/>
      <c r="Z1182" s="293"/>
      <c r="AA1182" s="294"/>
      <c r="AB1182" s="33"/>
    </row>
    <row r="1183" spans="1:28" ht="14.45" hidden="1" outlineLevel="1">
      <c r="A1183" s="29" t="s">
        <v>7034</v>
      </c>
      <c r="B1183" s="29" t="s">
        <v>7035</v>
      </c>
      <c r="C1183" s="256">
        <f t="shared" si="15"/>
        <v>0</v>
      </c>
      <c r="D1183" s="32">
        <v>20</v>
      </c>
      <c r="E1183" s="34"/>
      <c r="F1183" s="35"/>
      <c r="G1183" s="33">
        <f>IFERROR(VLOOKUP(E1183,Materiaal!$A$2:$C$25052,3,FALSE)*F1183,0)</f>
        <v>0</v>
      </c>
      <c r="H1183" s="34"/>
      <c r="I1183" s="35"/>
      <c r="J1183" s="33">
        <f>IFERROR(VLOOKUP(H1183,Materiaal!$A$2:$C$25052,3,FALSE)*I1183,0)</f>
        <v>0</v>
      </c>
      <c r="K1183" s="34"/>
      <c r="L1183" s="35"/>
      <c r="M1183" s="33">
        <f>IFERROR(VLOOKUP(K1183,Materiaal!$A$2:$C$25052,3,FALSE)*L1183,0)</f>
        <v>0</v>
      </c>
      <c r="N1183" s="34"/>
      <c r="O1183" s="35"/>
      <c r="P1183" s="33">
        <f>IFERROR(VLOOKUP(N1183,Materiaal!$A$2:$C$25052,3,FALSE)*O1183,0)</f>
        <v>0</v>
      </c>
      <c r="Q1183" s="34"/>
      <c r="R1183" s="35"/>
      <c r="S1183" s="33">
        <f>IFERROR(VLOOKUP(Q1183,Materiaal!$A$2:$C$25052,3,FALSE)*R1183,0)</f>
        <v>0</v>
      </c>
      <c r="T1183" s="34"/>
      <c r="U1183" s="35"/>
      <c r="V1183" s="33">
        <f>IFERROR(VLOOKUP(T1183,Materiaal!$A$2:$C$26556,3,FALSE)*U1183,0)</f>
        <v>0</v>
      </c>
      <c r="W1183" s="293"/>
      <c r="X1183" s="294"/>
      <c r="Y1183" s="33"/>
      <c r="Z1183" s="293"/>
      <c r="AA1183" s="294"/>
      <c r="AB1183" s="33"/>
    </row>
    <row r="1184" spans="1:28" ht="14.45" hidden="1" outlineLevel="1">
      <c r="A1184" s="29" t="s">
        <v>7036</v>
      </c>
      <c r="B1184" s="29" t="s">
        <v>7037</v>
      </c>
      <c r="C1184" s="256">
        <f t="shared" si="15"/>
        <v>0</v>
      </c>
      <c r="D1184" s="32">
        <v>20</v>
      </c>
      <c r="E1184" s="34"/>
      <c r="F1184" s="35"/>
      <c r="G1184" s="33">
        <f>IFERROR(VLOOKUP(E1184,Materiaal!$A$2:$C$25052,3,FALSE)*F1184,0)</f>
        <v>0</v>
      </c>
      <c r="H1184" s="34"/>
      <c r="I1184" s="35"/>
      <c r="J1184" s="33">
        <f>IFERROR(VLOOKUP(H1184,Materiaal!$A$2:$C$25052,3,FALSE)*I1184,0)</f>
        <v>0</v>
      </c>
      <c r="K1184" s="34"/>
      <c r="L1184" s="35"/>
      <c r="M1184" s="33">
        <f>IFERROR(VLOOKUP(K1184,Materiaal!$A$2:$C$25052,3,FALSE)*L1184,0)</f>
        <v>0</v>
      </c>
      <c r="N1184" s="34"/>
      <c r="O1184" s="35"/>
      <c r="P1184" s="33">
        <f>IFERROR(VLOOKUP(N1184,Materiaal!$A$2:$C$25052,3,FALSE)*O1184,0)</f>
        <v>0</v>
      </c>
      <c r="Q1184" s="34"/>
      <c r="R1184" s="35"/>
      <c r="S1184" s="33">
        <f>IFERROR(VLOOKUP(Q1184,Materiaal!$A$2:$C$25052,3,FALSE)*R1184,0)</f>
        <v>0</v>
      </c>
      <c r="T1184" s="34"/>
      <c r="U1184" s="35"/>
      <c r="V1184" s="33">
        <f>IFERROR(VLOOKUP(T1184,Materiaal!$A$2:$C$26556,3,FALSE)*U1184,0)</f>
        <v>0</v>
      </c>
      <c r="W1184" s="293"/>
      <c r="X1184" s="294"/>
      <c r="Y1184" s="33"/>
      <c r="Z1184" s="293"/>
      <c r="AA1184" s="294"/>
      <c r="AB1184" s="33"/>
    </row>
    <row r="1185" spans="1:28" ht="14.45" hidden="1" outlineLevel="1">
      <c r="A1185" s="29" t="s">
        <v>7038</v>
      </c>
      <c r="B1185" s="29" t="s">
        <v>7039</v>
      </c>
      <c r="C1185" s="256">
        <f t="shared" si="15"/>
        <v>54.808160000000008</v>
      </c>
      <c r="D1185" s="32">
        <v>20</v>
      </c>
      <c r="E1185" s="34">
        <v>93321</v>
      </c>
      <c r="F1185" s="35">
        <v>1</v>
      </c>
      <c r="G1185" s="33">
        <f>IFERROR(VLOOKUP(E1185,Materiaal!$A$2:$C$25052,3,FALSE)*F1185,0)</f>
        <v>54.808160000000008</v>
      </c>
      <c r="H1185" s="34"/>
      <c r="I1185" s="35"/>
      <c r="J1185" s="33">
        <f>IFERROR(VLOOKUP(H1185,Materiaal!$A$2:$C$25052,3,FALSE)*I1185,0)</f>
        <v>0</v>
      </c>
      <c r="K1185" s="34"/>
      <c r="L1185" s="35"/>
      <c r="M1185" s="33">
        <f>IFERROR(VLOOKUP(K1185,Materiaal!$A$2:$C$25052,3,FALSE)*L1185,0)</f>
        <v>0</v>
      </c>
      <c r="N1185" s="34"/>
      <c r="O1185" s="35"/>
      <c r="P1185" s="33">
        <f>IFERROR(VLOOKUP(N1185,Materiaal!$A$2:$C$25052,3,FALSE)*O1185,0)</f>
        <v>0</v>
      </c>
      <c r="Q1185" s="34"/>
      <c r="R1185" s="35"/>
      <c r="S1185" s="33">
        <f>IFERROR(VLOOKUP(Q1185,Materiaal!$A$2:$C$25052,3,FALSE)*R1185,0)</f>
        <v>0</v>
      </c>
      <c r="T1185" s="34"/>
      <c r="U1185" s="35"/>
      <c r="V1185" s="33">
        <f>IFERROR(VLOOKUP(T1185,Materiaal!$A$2:$C$26556,3,FALSE)*U1185,0)</f>
        <v>0</v>
      </c>
      <c r="W1185" s="293"/>
      <c r="X1185" s="294"/>
      <c r="Y1185" s="33"/>
      <c r="Z1185" s="293"/>
      <c r="AA1185" s="294"/>
      <c r="AB1185" s="33"/>
    </row>
    <row r="1186" spans="1:28" ht="14.45" hidden="1" outlineLevel="1">
      <c r="A1186" s="29" t="s">
        <v>7040</v>
      </c>
      <c r="B1186" s="29" t="s">
        <v>7041</v>
      </c>
      <c r="C1186" s="256">
        <f t="shared" si="15"/>
        <v>68.079440000000019</v>
      </c>
      <c r="D1186" s="32">
        <v>20</v>
      </c>
      <c r="E1186" s="34">
        <v>93331</v>
      </c>
      <c r="F1186" s="35">
        <v>1</v>
      </c>
      <c r="G1186" s="33">
        <f>IFERROR(VLOOKUP(E1186,Materiaal!$A$2:$C$25052,3,FALSE)*F1186,0)</f>
        <v>68.079440000000019</v>
      </c>
      <c r="H1186" s="34"/>
      <c r="I1186" s="35"/>
      <c r="J1186" s="33">
        <f>IFERROR(VLOOKUP(H1186,Materiaal!$A$2:$C$25052,3,FALSE)*I1186,0)</f>
        <v>0</v>
      </c>
      <c r="K1186" s="34"/>
      <c r="L1186" s="35"/>
      <c r="M1186" s="33">
        <f>IFERROR(VLOOKUP(K1186,Materiaal!$A$2:$C$25052,3,FALSE)*L1186,0)</f>
        <v>0</v>
      </c>
      <c r="N1186" s="34"/>
      <c r="O1186" s="35"/>
      <c r="P1186" s="33">
        <f>IFERROR(VLOOKUP(N1186,Materiaal!$A$2:$C$25052,3,FALSE)*O1186,0)</f>
        <v>0</v>
      </c>
      <c r="Q1186" s="34"/>
      <c r="R1186" s="35"/>
      <c r="S1186" s="33">
        <f>IFERROR(VLOOKUP(Q1186,Materiaal!$A$2:$C$25052,3,FALSE)*R1186,0)</f>
        <v>0</v>
      </c>
      <c r="T1186" s="34"/>
      <c r="U1186" s="35"/>
      <c r="V1186" s="33">
        <f>IFERROR(VLOOKUP(T1186,Materiaal!$A$2:$C$26556,3,FALSE)*U1186,0)</f>
        <v>0</v>
      </c>
      <c r="W1186" s="293"/>
      <c r="X1186" s="294"/>
      <c r="Y1186" s="33"/>
      <c r="Z1186" s="293"/>
      <c r="AA1186" s="294"/>
      <c r="AB1186" s="33"/>
    </row>
    <row r="1187" spans="1:28" ht="14.45" hidden="1" outlineLevel="1">
      <c r="A1187" s="29" t="s">
        <v>7042</v>
      </c>
      <c r="B1187" s="29" t="s">
        <v>7043</v>
      </c>
      <c r="C1187" s="256">
        <f t="shared" si="15"/>
        <v>81.258760000000024</v>
      </c>
      <c r="D1187" s="32">
        <v>20</v>
      </c>
      <c r="E1187" s="34">
        <v>93341</v>
      </c>
      <c r="F1187" s="35">
        <v>1</v>
      </c>
      <c r="G1187" s="33">
        <f>IFERROR(VLOOKUP(E1187,Materiaal!$A$2:$C$25052,3,FALSE)*F1187,0)</f>
        <v>81.258760000000024</v>
      </c>
      <c r="H1187" s="34"/>
      <c r="I1187" s="35"/>
      <c r="J1187" s="33">
        <f>IFERROR(VLOOKUP(H1187,Materiaal!$A$2:$C$25052,3,FALSE)*I1187,0)</f>
        <v>0</v>
      </c>
      <c r="K1187" s="34"/>
      <c r="L1187" s="35"/>
      <c r="M1187" s="33">
        <f>IFERROR(VLOOKUP(K1187,Materiaal!$A$2:$C$25052,3,FALSE)*L1187,0)</f>
        <v>0</v>
      </c>
      <c r="N1187" s="34"/>
      <c r="O1187" s="35"/>
      <c r="P1187" s="33">
        <f>IFERROR(VLOOKUP(N1187,Materiaal!$A$2:$C$25052,3,FALSE)*O1187,0)</f>
        <v>0</v>
      </c>
      <c r="Q1187" s="34"/>
      <c r="R1187" s="35"/>
      <c r="S1187" s="33">
        <f>IFERROR(VLOOKUP(Q1187,Materiaal!$A$2:$C$25052,3,FALSE)*R1187,0)</f>
        <v>0</v>
      </c>
      <c r="T1187" s="34"/>
      <c r="U1187" s="35"/>
      <c r="V1187" s="33">
        <f>IFERROR(VLOOKUP(T1187,Materiaal!$A$2:$C$26556,3,FALSE)*U1187,0)</f>
        <v>0</v>
      </c>
      <c r="W1187" s="293"/>
      <c r="X1187" s="294"/>
      <c r="Y1187" s="33"/>
      <c r="Z1187" s="293"/>
      <c r="AA1187" s="294"/>
      <c r="AB1187" s="33"/>
    </row>
    <row r="1188" spans="1:28" ht="14.45" hidden="1" outlineLevel="1">
      <c r="A1188" s="29" t="s">
        <v>7044</v>
      </c>
      <c r="B1188" s="29" t="s">
        <v>7045</v>
      </c>
      <c r="C1188" s="256">
        <f t="shared" si="15"/>
        <v>47.470720000000007</v>
      </c>
      <c r="D1188" s="32">
        <v>20</v>
      </c>
      <c r="E1188" s="34">
        <v>92196</v>
      </c>
      <c r="F1188" s="35">
        <v>1</v>
      </c>
      <c r="G1188" s="33">
        <f>IFERROR(VLOOKUP(E1188,Materiaal!$A$2:$C$25052,3,FALSE)*F1188,0)</f>
        <v>47.470720000000007</v>
      </c>
      <c r="H1188" s="34"/>
      <c r="I1188" s="35"/>
      <c r="J1188" s="33">
        <f>IFERROR(VLOOKUP(H1188,Materiaal!$A$2:$C$25052,3,FALSE)*I1188,0)</f>
        <v>0</v>
      </c>
      <c r="K1188" s="34"/>
      <c r="L1188" s="35"/>
      <c r="M1188" s="33">
        <f>IFERROR(VLOOKUP(K1188,Materiaal!$A$2:$C$25052,3,FALSE)*L1188,0)</f>
        <v>0</v>
      </c>
      <c r="N1188" s="34"/>
      <c r="O1188" s="35"/>
      <c r="P1188" s="33">
        <f>IFERROR(VLOOKUP(N1188,Materiaal!$A$2:$C$25052,3,FALSE)*O1188,0)</f>
        <v>0</v>
      </c>
      <c r="Q1188" s="34"/>
      <c r="R1188" s="35"/>
      <c r="S1188" s="33">
        <f>IFERROR(VLOOKUP(Q1188,Materiaal!$A$2:$C$25052,3,FALSE)*R1188,0)</f>
        <v>0</v>
      </c>
      <c r="T1188" s="34"/>
      <c r="U1188" s="35"/>
      <c r="V1188" s="33">
        <f>IFERROR(VLOOKUP(T1188,Materiaal!$A$2:$C$26556,3,FALSE)*U1188,0)</f>
        <v>0</v>
      </c>
      <c r="W1188" s="293"/>
      <c r="X1188" s="294"/>
      <c r="Y1188" s="33"/>
      <c r="Z1188" s="293"/>
      <c r="AA1188" s="294"/>
      <c r="AB1188" s="33"/>
    </row>
    <row r="1189" spans="1:28" ht="14.45" hidden="1" outlineLevel="1">
      <c r="A1189" s="29" t="s">
        <v>7046</v>
      </c>
      <c r="B1189" s="29" t="s">
        <v>7047</v>
      </c>
      <c r="C1189" s="256">
        <f t="shared" si="15"/>
        <v>43.545480000000005</v>
      </c>
      <c r="D1189" s="32">
        <v>20</v>
      </c>
      <c r="E1189" s="34">
        <v>92190</v>
      </c>
      <c r="F1189" s="35">
        <v>1</v>
      </c>
      <c r="G1189" s="33">
        <f>IFERROR(VLOOKUP(E1189,Materiaal!$A$2:$C$25052,3,FALSE)*F1189,0)</f>
        <v>43.545480000000005</v>
      </c>
      <c r="H1189" s="34"/>
      <c r="I1189" s="35"/>
      <c r="J1189" s="33">
        <f>IFERROR(VLOOKUP(H1189,Materiaal!$A$2:$C$25052,3,FALSE)*I1189,0)</f>
        <v>0</v>
      </c>
      <c r="K1189" s="34"/>
      <c r="L1189" s="35"/>
      <c r="M1189" s="33">
        <f>IFERROR(VLOOKUP(K1189,Materiaal!$A$2:$C$25052,3,FALSE)*L1189,0)</f>
        <v>0</v>
      </c>
      <c r="N1189" s="34"/>
      <c r="O1189" s="35"/>
      <c r="P1189" s="33">
        <f>IFERROR(VLOOKUP(N1189,Materiaal!$A$2:$C$25052,3,FALSE)*O1189,0)</f>
        <v>0</v>
      </c>
      <c r="Q1189" s="34"/>
      <c r="R1189" s="35"/>
      <c r="S1189" s="33">
        <f>IFERROR(VLOOKUP(Q1189,Materiaal!$A$2:$C$25052,3,FALSE)*R1189,0)</f>
        <v>0</v>
      </c>
      <c r="T1189" s="34"/>
      <c r="U1189" s="35"/>
      <c r="V1189" s="33">
        <f>IFERROR(VLOOKUP(T1189,Materiaal!$A$2:$C$26556,3,FALSE)*U1189,0)</f>
        <v>0</v>
      </c>
      <c r="W1189" s="293"/>
      <c r="X1189" s="294"/>
      <c r="Y1189" s="33"/>
      <c r="Z1189" s="293"/>
      <c r="AA1189" s="294"/>
      <c r="AB1189" s="33"/>
    </row>
    <row r="1190" spans="1:28" ht="14.45" hidden="1" outlineLevel="1">
      <c r="A1190" s="29" t="s">
        <v>7048</v>
      </c>
      <c r="B1190" s="29" t="s">
        <v>7049</v>
      </c>
      <c r="C1190" s="256">
        <f t="shared" si="15"/>
        <v>64.531720000000007</v>
      </c>
      <c r="D1190" s="32">
        <v>20</v>
      </c>
      <c r="E1190" s="34">
        <v>92149</v>
      </c>
      <c r="F1190" s="35">
        <v>1</v>
      </c>
      <c r="G1190" s="33">
        <f>IFERROR(VLOOKUP(E1190,Materiaal!$A$2:$C$25052,3,FALSE)*F1190,0)</f>
        <v>64.531720000000007</v>
      </c>
      <c r="H1190" s="34"/>
      <c r="I1190" s="35"/>
      <c r="J1190" s="33">
        <f>IFERROR(VLOOKUP(H1190,Materiaal!$A$2:$C$25052,3,FALSE)*I1190,0)</f>
        <v>0</v>
      </c>
      <c r="K1190" s="34"/>
      <c r="L1190" s="35"/>
      <c r="M1190" s="33">
        <f>IFERROR(VLOOKUP(K1190,Materiaal!$A$2:$C$25052,3,FALSE)*L1190,0)</f>
        <v>0</v>
      </c>
      <c r="N1190" s="34"/>
      <c r="O1190" s="35"/>
      <c r="P1190" s="33">
        <f>IFERROR(VLOOKUP(N1190,Materiaal!$A$2:$C$25052,3,FALSE)*O1190,0)</f>
        <v>0</v>
      </c>
      <c r="Q1190" s="34"/>
      <c r="R1190" s="35"/>
      <c r="S1190" s="33">
        <f>IFERROR(VLOOKUP(Q1190,Materiaal!$A$2:$C$25052,3,FALSE)*R1190,0)</f>
        <v>0</v>
      </c>
      <c r="T1190" s="34"/>
      <c r="U1190" s="35"/>
      <c r="V1190" s="33">
        <f>IFERROR(VLOOKUP(T1190,Materiaal!$A$2:$C$26556,3,FALSE)*U1190,0)</f>
        <v>0</v>
      </c>
      <c r="W1190" s="293"/>
      <c r="X1190" s="294"/>
      <c r="Y1190" s="33"/>
      <c r="Z1190" s="293"/>
      <c r="AA1190" s="294"/>
      <c r="AB1190" s="33"/>
    </row>
    <row r="1191" spans="1:28" ht="14.45" hidden="1" outlineLevel="1">
      <c r="A1191" s="29" t="s">
        <v>7050</v>
      </c>
      <c r="B1191" s="29" t="s">
        <v>7051</v>
      </c>
      <c r="C1191" s="256">
        <f t="shared" si="15"/>
        <v>56.177880000000002</v>
      </c>
      <c r="D1191" s="32">
        <v>20</v>
      </c>
      <c r="E1191" s="34">
        <v>92144</v>
      </c>
      <c r="F1191" s="35">
        <v>1</v>
      </c>
      <c r="G1191" s="33">
        <f>IFERROR(VLOOKUP(E1191,Materiaal!$A$2:$C$25052,3,FALSE)*F1191,0)</f>
        <v>56.177880000000002</v>
      </c>
      <c r="H1191" s="34"/>
      <c r="I1191" s="35"/>
      <c r="J1191" s="33">
        <f>IFERROR(VLOOKUP(H1191,Materiaal!$A$2:$C$25052,3,FALSE)*I1191,0)</f>
        <v>0</v>
      </c>
      <c r="K1191" s="34"/>
      <c r="L1191" s="35"/>
      <c r="M1191" s="33">
        <f>IFERROR(VLOOKUP(K1191,Materiaal!$A$2:$C$25052,3,FALSE)*L1191,0)</f>
        <v>0</v>
      </c>
      <c r="N1191" s="34"/>
      <c r="O1191" s="35"/>
      <c r="P1191" s="33">
        <f>IFERROR(VLOOKUP(N1191,Materiaal!$A$2:$C$25052,3,FALSE)*O1191,0)</f>
        <v>0</v>
      </c>
      <c r="Q1191" s="34"/>
      <c r="R1191" s="35"/>
      <c r="S1191" s="33">
        <f>IFERROR(VLOOKUP(Q1191,Materiaal!$A$2:$C$25052,3,FALSE)*R1191,0)</f>
        <v>0</v>
      </c>
      <c r="T1191" s="34"/>
      <c r="U1191" s="35"/>
      <c r="V1191" s="33">
        <f>IFERROR(VLOOKUP(T1191,Materiaal!$A$2:$C$26556,3,FALSE)*U1191,0)</f>
        <v>0</v>
      </c>
      <c r="W1191" s="293"/>
      <c r="X1191" s="294"/>
      <c r="Y1191" s="33"/>
      <c r="Z1191" s="293"/>
      <c r="AA1191" s="294"/>
      <c r="AB1191" s="33"/>
    </row>
    <row r="1192" spans="1:28" ht="14.45" hidden="1" outlineLevel="1">
      <c r="A1192" s="29" t="s">
        <v>7052</v>
      </c>
      <c r="B1192" s="29" t="s">
        <v>7053</v>
      </c>
      <c r="C1192" s="256">
        <f t="shared" si="15"/>
        <v>63.810560000000002</v>
      </c>
      <c r="D1192" s="32">
        <v>20</v>
      </c>
      <c r="E1192" s="34">
        <v>92274</v>
      </c>
      <c r="F1192" s="35">
        <v>1</v>
      </c>
      <c r="G1192" s="33">
        <f>IFERROR(VLOOKUP(E1192,Materiaal!$A$2:$C$25052,3,FALSE)*F1192,0)</f>
        <v>63.810560000000002</v>
      </c>
      <c r="H1192" s="34"/>
      <c r="I1192" s="35"/>
      <c r="J1192" s="33">
        <f>IFERROR(VLOOKUP(H1192,Materiaal!$A$2:$C$25052,3,FALSE)*I1192,0)</f>
        <v>0</v>
      </c>
      <c r="K1192" s="34"/>
      <c r="L1192" s="35"/>
      <c r="M1192" s="33">
        <f>IFERROR(VLOOKUP(K1192,Materiaal!$A$2:$C$25052,3,FALSE)*L1192,0)</f>
        <v>0</v>
      </c>
      <c r="N1192" s="34"/>
      <c r="O1192" s="35"/>
      <c r="P1192" s="33">
        <f>IFERROR(VLOOKUP(N1192,Materiaal!$A$2:$C$25052,3,FALSE)*O1192,0)</f>
        <v>0</v>
      </c>
      <c r="Q1192" s="34"/>
      <c r="R1192" s="35"/>
      <c r="S1192" s="33">
        <f>IFERROR(VLOOKUP(Q1192,Materiaal!$A$2:$C$25052,3,FALSE)*R1192,0)</f>
        <v>0</v>
      </c>
      <c r="T1192" s="34"/>
      <c r="U1192" s="35"/>
      <c r="V1192" s="33">
        <f>IFERROR(VLOOKUP(T1192,Materiaal!$A$2:$C$26556,3,FALSE)*U1192,0)</f>
        <v>0</v>
      </c>
      <c r="W1192" s="293"/>
      <c r="X1192" s="294"/>
      <c r="Y1192" s="33"/>
      <c r="Z1192" s="293"/>
      <c r="AA1192" s="294"/>
      <c r="AB1192" s="33"/>
    </row>
    <row r="1193" spans="1:28" ht="14.45" hidden="1" outlineLevel="1">
      <c r="A1193" s="29" t="s">
        <v>7054</v>
      </c>
      <c r="B1193" s="29" t="s">
        <v>7055</v>
      </c>
      <c r="C1193" s="256">
        <f t="shared" si="15"/>
        <v>60.925920000000005</v>
      </c>
      <c r="D1193" s="32">
        <v>20</v>
      </c>
      <c r="E1193" s="34">
        <v>92270</v>
      </c>
      <c r="F1193" s="35">
        <v>1</v>
      </c>
      <c r="G1193" s="33">
        <f>IFERROR(VLOOKUP(E1193,Materiaal!$A$2:$C$25052,3,FALSE)*F1193,0)</f>
        <v>60.925920000000005</v>
      </c>
      <c r="H1193" s="34"/>
      <c r="I1193" s="35"/>
      <c r="J1193" s="33">
        <f>IFERROR(VLOOKUP(H1193,Materiaal!$A$2:$C$25052,3,FALSE)*I1193,0)</f>
        <v>0</v>
      </c>
      <c r="K1193" s="34"/>
      <c r="L1193" s="35"/>
      <c r="M1193" s="33">
        <f>IFERROR(VLOOKUP(K1193,Materiaal!$A$2:$C$25052,3,FALSE)*L1193,0)</f>
        <v>0</v>
      </c>
      <c r="N1193" s="34"/>
      <c r="O1193" s="35"/>
      <c r="P1193" s="33">
        <f>IFERROR(VLOOKUP(N1193,Materiaal!$A$2:$C$25052,3,FALSE)*O1193,0)</f>
        <v>0</v>
      </c>
      <c r="Q1193" s="34"/>
      <c r="R1193" s="35"/>
      <c r="S1193" s="33">
        <f>IFERROR(VLOOKUP(Q1193,Materiaal!$A$2:$C$25052,3,FALSE)*R1193,0)</f>
        <v>0</v>
      </c>
      <c r="T1193" s="34"/>
      <c r="U1193" s="35"/>
      <c r="V1193" s="33">
        <f>IFERROR(VLOOKUP(T1193,Materiaal!$A$2:$C$26556,3,FALSE)*U1193,0)</f>
        <v>0</v>
      </c>
      <c r="W1193" s="293"/>
      <c r="X1193" s="294"/>
      <c r="Y1193" s="33"/>
      <c r="Z1193" s="293"/>
      <c r="AA1193" s="294"/>
      <c r="AB1193" s="33"/>
    </row>
    <row r="1194" spans="1:28" ht="14.45" hidden="1" outlineLevel="1">
      <c r="A1194" s="29" t="s">
        <v>7056</v>
      </c>
      <c r="B1194" s="29" t="s">
        <v>7057</v>
      </c>
      <c r="C1194" s="256">
        <f t="shared" si="15"/>
        <v>57.010360000000006</v>
      </c>
      <c r="D1194" s="32">
        <v>20</v>
      </c>
      <c r="E1194" s="34">
        <v>92565</v>
      </c>
      <c r="F1194" s="35">
        <v>1</v>
      </c>
      <c r="G1194" s="33">
        <f>IFERROR(VLOOKUP(E1194,Materiaal!$A$2:$C$25052,3,FALSE)*F1194,0)</f>
        <v>57.010360000000006</v>
      </c>
      <c r="H1194" s="34"/>
      <c r="I1194" s="35"/>
      <c r="J1194" s="33">
        <f>IFERROR(VLOOKUP(H1194,Materiaal!$A$2:$C$25052,3,FALSE)*I1194,0)</f>
        <v>0</v>
      </c>
      <c r="K1194" s="34"/>
      <c r="L1194" s="35"/>
      <c r="M1194" s="33">
        <f>IFERROR(VLOOKUP(K1194,Materiaal!$A$2:$C$25052,3,FALSE)*L1194,0)</f>
        <v>0</v>
      </c>
      <c r="N1194" s="34"/>
      <c r="O1194" s="35"/>
      <c r="P1194" s="33">
        <f>IFERROR(VLOOKUP(N1194,Materiaal!$A$2:$C$25052,3,FALSE)*O1194,0)</f>
        <v>0</v>
      </c>
      <c r="Q1194" s="34"/>
      <c r="R1194" s="35"/>
      <c r="S1194" s="33">
        <f>IFERROR(VLOOKUP(Q1194,Materiaal!$A$2:$C$25052,3,FALSE)*R1194,0)</f>
        <v>0</v>
      </c>
      <c r="T1194" s="34"/>
      <c r="U1194" s="35"/>
      <c r="V1194" s="33">
        <f>IFERROR(VLOOKUP(T1194,Materiaal!$A$2:$C$26556,3,FALSE)*U1194,0)</f>
        <v>0</v>
      </c>
      <c r="W1194" s="293"/>
      <c r="X1194" s="294"/>
      <c r="Y1194" s="33"/>
      <c r="Z1194" s="293"/>
      <c r="AA1194" s="294"/>
      <c r="AB1194" s="33"/>
    </row>
    <row r="1195" spans="1:28" ht="14.45" hidden="1" outlineLevel="1">
      <c r="A1195" s="29" t="s">
        <v>7058</v>
      </c>
      <c r="B1195" s="29" t="s">
        <v>7059</v>
      </c>
      <c r="C1195" s="256">
        <f t="shared" si="15"/>
        <v>58.055800000000005</v>
      </c>
      <c r="D1195" s="32">
        <v>20</v>
      </c>
      <c r="E1195" s="34">
        <v>92550</v>
      </c>
      <c r="F1195" s="35">
        <v>1</v>
      </c>
      <c r="G1195" s="33">
        <f>IFERROR(VLOOKUP(E1195,Materiaal!$A$2:$C$25052,3,FALSE)*F1195,0)</f>
        <v>58.055800000000005</v>
      </c>
      <c r="H1195" s="34"/>
      <c r="I1195" s="35"/>
      <c r="J1195" s="33">
        <f>IFERROR(VLOOKUP(H1195,Materiaal!$A$2:$C$25052,3,FALSE)*I1195,0)</f>
        <v>0</v>
      </c>
      <c r="K1195" s="34"/>
      <c r="L1195" s="35"/>
      <c r="M1195" s="33">
        <f>IFERROR(VLOOKUP(K1195,Materiaal!$A$2:$C$25052,3,FALSE)*L1195,0)</f>
        <v>0</v>
      </c>
      <c r="N1195" s="34"/>
      <c r="O1195" s="35"/>
      <c r="P1195" s="33">
        <f>IFERROR(VLOOKUP(N1195,Materiaal!$A$2:$C$25052,3,FALSE)*O1195,0)</f>
        <v>0</v>
      </c>
      <c r="Q1195" s="34"/>
      <c r="R1195" s="35"/>
      <c r="S1195" s="33">
        <f>IFERROR(VLOOKUP(Q1195,Materiaal!$A$2:$C$25052,3,FALSE)*R1195,0)</f>
        <v>0</v>
      </c>
      <c r="T1195" s="34"/>
      <c r="U1195" s="35"/>
      <c r="V1195" s="33">
        <f>IFERROR(VLOOKUP(T1195,Materiaal!$A$2:$C$26556,3,FALSE)*U1195,0)</f>
        <v>0</v>
      </c>
      <c r="W1195" s="293"/>
      <c r="X1195" s="294"/>
      <c r="Y1195" s="33"/>
      <c r="Z1195" s="293"/>
      <c r="AA1195" s="294"/>
      <c r="AB1195" s="33"/>
    </row>
    <row r="1196" spans="1:28" ht="14.45" hidden="1" outlineLevel="1">
      <c r="A1196" s="29" t="s">
        <v>7060</v>
      </c>
      <c r="B1196" s="29" t="s">
        <v>7061</v>
      </c>
      <c r="C1196" s="256">
        <f t="shared" si="15"/>
        <v>72.570960000000014</v>
      </c>
      <c r="D1196" s="32">
        <v>20</v>
      </c>
      <c r="E1196" s="34">
        <v>92585</v>
      </c>
      <c r="F1196" s="35">
        <v>1</v>
      </c>
      <c r="G1196" s="33">
        <f>IFERROR(VLOOKUP(E1196,Materiaal!$A$2:$C$25052,3,FALSE)*F1196,0)</f>
        <v>72.570960000000014</v>
      </c>
      <c r="H1196" s="34"/>
      <c r="I1196" s="35"/>
      <c r="J1196" s="33">
        <f>IFERROR(VLOOKUP(H1196,Materiaal!$A$2:$C$25052,3,FALSE)*I1196,0)</f>
        <v>0</v>
      </c>
      <c r="K1196" s="34"/>
      <c r="L1196" s="35"/>
      <c r="M1196" s="33">
        <f>IFERROR(VLOOKUP(K1196,Materiaal!$A$2:$C$25052,3,FALSE)*L1196,0)</f>
        <v>0</v>
      </c>
      <c r="N1196" s="34"/>
      <c r="O1196" s="35"/>
      <c r="P1196" s="33">
        <f>IFERROR(VLOOKUP(N1196,Materiaal!$A$2:$C$25052,3,FALSE)*O1196,0)</f>
        <v>0</v>
      </c>
      <c r="Q1196" s="34"/>
      <c r="R1196" s="35"/>
      <c r="S1196" s="33">
        <f>IFERROR(VLOOKUP(Q1196,Materiaal!$A$2:$C$25052,3,FALSE)*R1196,0)</f>
        <v>0</v>
      </c>
      <c r="T1196" s="34"/>
      <c r="U1196" s="35"/>
      <c r="V1196" s="33">
        <f>IFERROR(VLOOKUP(T1196,Materiaal!$A$2:$C$26556,3,FALSE)*U1196,0)</f>
        <v>0</v>
      </c>
      <c r="W1196" s="293"/>
      <c r="X1196" s="294"/>
      <c r="Y1196" s="33"/>
      <c r="Z1196" s="293"/>
      <c r="AA1196" s="294"/>
      <c r="AB1196" s="33"/>
    </row>
    <row r="1197" spans="1:28" ht="14.45" hidden="1" outlineLevel="1">
      <c r="A1197" s="29" t="s">
        <v>7062</v>
      </c>
      <c r="B1197" s="29" t="s">
        <v>7061</v>
      </c>
      <c r="C1197" s="256">
        <f t="shared" si="15"/>
        <v>62.886120000000012</v>
      </c>
      <c r="D1197" s="32">
        <v>20</v>
      </c>
      <c r="E1197" s="34">
        <v>92580</v>
      </c>
      <c r="F1197" s="35">
        <v>1</v>
      </c>
      <c r="G1197" s="33">
        <f>IFERROR(VLOOKUP(E1197,Materiaal!$A$2:$C$25052,3,FALSE)*F1197,0)</f>
        <v>62.886120000000012</v>
      </c>
      <c r="H1197" s="34"/>
      <c r="I1197" s="35"/>
      <c r="J1197" s="33">
        <f>IFERROR(VLOOKUP(H1197,Materiaal!$A$2:$C$25052,3,FALSE)*I1197,0)</f>
        <v>0</v>
      </c>
      <c r="K1197" s="34"/>
      <c r="L1197" s="35"/>
      <c r="M1197" s="33">
        <f>IFERROR(VLOOKUP(K1197,Materiaal!$A$2:$C$25052,3,FALSE)*L1197,0)</f>
        <v>0</v>
      </c>
      <c r="N1197" s="34"/>
      <c r="O1197" s="35"/>
      <c r="P1197" s="33">
        <f>IFERROR(VLOOKUP(N1197,Materiaal!$A$2:$C$25052,3,FALSE)*O1197,0)</f>
        <v>0</v>
      </c>
      <c r="Q1197" s="34"/>
      <c r="R1197" s="35"/>
      <c r="S1197" s="33">
        <f>IFERROR(VLOOKUP(Q1197,Materiaal!$A$2:$C$25052,3,FALSE)*R1197,0)</f>
        <v>0</v>
      </c>
      <c r="T1197" s="34"/>
      <c r="U1197" s="35"/>
      <c r="V1197" s="33">
        <f>IFERROR(VLOOKUP(T1197,Materiaal!$A$2:$C$26556,3,FALSE)*U1197,0)</f>
        <v>0</v>
      </c>
      <c r="W1197" s="293"/>
      <c r="X1197" s="294"/>
      <c r="Y1197" s="33"/>
      <c r="Z1197" s="293"/>
      <c r="AA1197" s="294"/>
      <c r="AB1197" s="33"/>
    </row>
    <row r="1198" spans="1:28" ht="14.45" hidden="1" outlineLevel="1">
      <c r="A1198" s="29" t="s">
        <v>7063</v>
      </c>
      <c r="B1198" s="29" t="s">
        <v>7064</v>
      </c>
      <c r="C1198" s="256">
        <f t="shared" si="15"/>
        <v>7.2309600000000014</v>
      </c>
      <c r="D1198" s="32">
        <v>20</v>
      </c>
      <c r="E1198" s="34">
        <v>92161</v>
      </c>
      <c r="F1198" s="35">
        <v>1</v>
      </c>
      <c r="G1198" s="33">
        <f>IFERROR(VLOOKUP(E1198,Materiaal!$A$2:$C$25052,3,FALSE)*F1198,0)</f>
        <v>7.2309600000000014</v>
      </c>
      <c r="H1198" s="34"/>
      <c r="I1198" s="35"/>
      <c r="J1198" s="33">
        <f>IFERROR(VLOOKUP(H1198,Materiaal!$A$2:$C$25052,3,FALSE)*I1198,0)</f>
        <v>0</v>
      </c>
      <c r="K1198" s="34"/>
      <c r="L1198" s="35"/>
      <c r="M1198" s="33">
        <f>IFERROR(VLOOKUP(K1198,Materiaal!$A$2:$C$25052,3,FALSE)*L1198,0)</f>
        <v>0</v>
      </c>
      <c r="N1198" s="34"/>
      <c r="O1198" s="35"/>
      <c r="P1198" s="33">
        <f>IFERROR(VLOOKUP(N1198,Materiaal!$A$2:$C$25052,3,FALSE)*O1198,0)</f>
        <v>0</v>
      </c>
      <c r="Q1198" s="34"/>
      <c r="R1198" s="35"/>
      <c r="S1198" s="33">
        <f>IFERROR(VLOOKUP(Q1198,Materiaal!$A$2:$C$25052,3,FALSE)*R1198,0)</f>
        <v>0</v>
      </c>
      <c r="T1198" s="34"/>
      <c r="U1198" s="35"/>
      <c r="V1198" s="33">
        <f>IFERROR(VLOOKUP(T1198,Materiaal!$A$2:$C$26556,3,FALSE)*U1198,0)</f>
        <v>0</v>
      </c>
      <c r="W1198" s="293"/>
      <c r="X1198" s="294"/>
      <c r="Y1198" s="33"/>
      <c r="Z1198" s="293"/>
      <c r="AA1198" s="294"/>
      <c r="AB1198" s="33"/>
    </row>
    <row r="1199" spans="1:28" ht="14.45" hidden="1" outlineLevel="1">
      <c r="A1199" s="29" t="s">
        <v>7065</v>
      </c>
      <c r="B1199" s="29" t="s">
        <v>7066</v>
      </c>
      <c r="C1199" s="256">
        <f t="shared" si="15"/>
        <v>66.50160000000001</v>
      </c>
      <c r="D1199" s="32">
        <v>20</v>
      </c>
      <c r="E1199" s="34">
        <v>92912</v>
      </c>
      <c r="F1199" s="35">
        <v>1</v>
      </c>
      <c r="G1199" s="33">
        <f>IFERROR(VLOOKUP(E1199,Materiaal!$A$2:$C$25052,3,FALSE)*F1199,0)</f>
        <v>66.50160000000001</v>
      </c>
      <c r="H1199" s="34"/>
      <c r="I1199" s="35"/>
      <c r="J1199" s="33">
        <f>IFERROR(VLOOKUP(H1199,Materiaal!$A$2:$C$25052,3,FALSE)*I1199,0)</f>
        <v>0</v>
      </c>
      <c r="K1199" s="34"/>
      <c r="L1199" s="35"/>
      <c r="M1199" s="33">
        <f>IFERROR(VLOOKUP(K1199,Materiaal!$A$2:$C$25052,3,FALSE)*L1199,0)</f>
        <v>0</v>
      </c>
      <c r="N1199" s="34"/>
      <c r="O1199" s="35"/>
      <c r="P1199" s="33">
        <f>IFERROR(VLOOKUP(N1199,Materiaal!$A$2:$C$25052,3,FALSE)*O1199,0)</f>
        <v>0</v>
      </c>
      <c r="Q1199" s="34"/>
      <c r="R1199" s="35"/>
      <c r="S1199" s="33">
        <f>IFERROR(VLOOKUP(Q1199,Materiaal!$A$2:$C$25052,3,FALSE)*R1199,0)</f>
        <v>0</v>
      </c>
      <c r="T1199" s="34"/>
      <c r="U1199" s="35"/>
      <c r="V1199" s="33">
        <f>IFERROR(VLOOKUP(T1199,Materiaal!$A$2:$C$26556,3,FALSE)*U1199,0)</f>
        <v>0</v>
      </c>
      <c r="W1199" s="293"/>
      <c r="X1199" s="294"/>
      <c r="Y1199" s="33"/>
      <c r="Z1199" s="293"/>
      <c r="AA1199" s="294"/>
      <c r="AB1199" s="33"/>
    </row>
    <row r="1200" spans="1:28" ht="14.45" collapsed="1">
      <c r="A1200" s="29"/>
      <c r="B1200" s="29"/>
      <c r="C1200" s="256"/>
      <c r="D1200" s="32"/>
      <c r="E1200" s="34"/>
      <c r="F1200" s="35">
        <v>1</v>
      </c>
      <c r="G1200" s="33">
        <f>IFERROR(VLOOKUP(E1200,Materiaal!$A$2:$C$25052,3,FALSE)*F1200,0)</f>
        <v>0</v>
      </c>
      <c r="H1200" s="34"/>
      <c r="I1200" s="35"/>
      <c r="J1200" s="33">
        <f>IFERROR(VLOOKUP(H1200,Materiaal!$A$2:$C$25052,3,FALSE)*I1200,0)</f>
        <v>0</v>
      </c>
      <c r="K1200" s="34"/>
      <c r="L1200" s="35"/>
      <c r="M1200" s="33">
        <f>IFERROR(VLOOKUP(K1200,Materiaal!$A$2:$C$25052,3,FALSE)*L1200,0)</f>
        <v>0</v>
      </c>
      <c r="N1200" s="34"/>
      <c r="O1200" s="35"/>
      <c r="P1200" s="33">
        <f>IFERROR(VLOOKUP(N1200,Materiaal!$A$2:$C$25052,3,FALSE)*O1200,0)</f>
        <v>0</v>
      </c>
      <c r="Q1200" s="34"/>
      <c r="R1200" s="35"/>
      <c r="S1200" s="33">
        <f>IFERROR(VLOOKUP(Q1200,Materiaal!$A$2:$C$25052,3,FALSE)*R1200,0)</f>
        <v>0</v>
      </c>
      <c r="T1200" s="34"/>
      <c r="U1200" s="35"/>
      <c r="V1200" s="33">
        <f>IFERROR(VLOOKUP(T1200,Materiaal!$A$2:$C$26556,3,FALSE)*U1200,0)</f>
        <v>0</v>
      </c>
      <c r="W1200" s="293"/>
      <c r="X1200" s="294"/>
      <c r="Y1200" s="33"/>
      <c r="Z1200" s="293"/>
      <c r="AA1200" s="294"/>
      <c r="AB1200" s="33"/>
    </row>
    <row r="1201" spans="1:28" ht="14.45">
      <c r="A1201" s="29"/>
      <c r="B1201" s="30" t="s">
        <v>7067</v>
      </c>
      <c r="C1201" s="256">
        <f t="shared" ref="C1201:C1232" si="17">SUM(G1201,J1201,M1201,P1201,S1201,V1201,Y1201,AB1201)</f>
        <v>0</v>
      </c>
      <c r="D1201" s="32"/>
      <c r="E1201" s="34"/>
      <c r="F1201" s="35"/>
      <c r="G1201" s="33">
        <f>IFERROR(VLOOKUP(E1201,Materiaal!$A$2:$C$25052,3,FALSE)*F1201,0)</f>
        <v>0</v>
      </c>
      <c r="H1201" s="34"/>
      <c r="I1201" s="35"/>
      <c r="J1201" s="33">
        <f>IFERROR(VLOOKUP(H1201,Materiaal!$A$2:$C$25052,3,FALSE)*I1201,0)</f>
        <v>0</v>
      </c>
      <c r="K1201" s="34"/>
      <c r="L1201" s="35"/>
      <c r="M1201" s="33">
        <f>IFERROR(VLOOKUP(K1201,Materiaal!$A$2:$C$25052,3,FALSE)*L1201,0)</f>
        <v>0</v>
      </c>
      <c r="N1201" s="34"/>
      <c r="O1201" s="35"/>
      <c r="P1201" s="33">
        <f>IFERROR(VLOOKUP(N1201,Materiaal!$A$2:$C$25052,3,FALSE)*O1201,0)</f>
        <v>0</v>
      </c>
      <c r="Q1201" s="34"/>
      <c r="R1201" s="35"/>
      <c r="S1201" s="33">
        <f>IFERROR(VLOOKUP(Q1201,Materiaal!$A$2:$C$25052,3,FALSE)*R1201,0)</f>
        <v>0</v>
      </c>
      <c r="T1201" s="34"/>
      <c r="U1201" s="35"/>
      <c r="V1201" s="33">
        <f>IFERROR(VLOOKUP(T1201,Materiaal!$A$2:$C$26556,3,FALSE)*U1201,0)</f>
        <v>0</v>
      </c>
      <c r="W1201" s="293"/>
      <c r="X1201" s="294"/>
      <c r="Y1201" s="33"/>
      <c r="Z1201" s="293"/>
      <c r="AA1201" s="294"/>
      <c r="AB1201" s="33"/>
    </row>
    <row r="1202" spans="1:28" ht="14.45" hidden="1" outlineLevel="1">
      <c r="A1202" s="29" t="s">
        <v>7068</v>
      </c>
      <c r="B1202" s="29" t="s">
        <v>7069</v>
      </c>
      <c r="C1202" s="256">
        <f t="shared" si="17"/>
        <v>5</v>
      </c>
      <c r="D1202" s="32">
        <v>120</v>
      </c>
      <c r="E1202" s="34" t="s">
        <v>5335</v>
      </c>
      <c r="F1202" s="35">
        <v>5</v>
      </c>
      <c r="G1202" s="33">
        <f>IFERROR(VLOOKUP(E1202,Materiaal!$A$2:$C$25052,3,FALSE)*F1202,0)</f>
        <v>5</v>
      </c>
      <c r="H1202" s="34"/>
      <c r="I1202" s="35"/>
      <c r="J1202" s="33">
        <f>IFERROR(VLOOKUP(H1202,Materiaal!$A$2:$C$25052,3,FALSE)*I1202,0)</f>
        <v>0</v>
      </c>
      <c r="K1202" s="34"/>
      <c r="L1202" s="35"/>
      <c r="M1202" s="33">
        <f>IFERROR(VLOOKUP(K1202,Materiaal!$A$2:$C$25052,3,FALSE)*L1202,0)</f>
        <v>0</v>
      </c>
      <c r="N1202" s="34"/>
      <c r="O1202" s="35"/>
      <c r="P1202" s="33">
        <f>IFERROR(VLOOKUP(N1202,Materiaal!$A$2:$C$25052,3,FALSE)*O1202,0)</f>
        <v>0</v>
      </c>
      <c r="Q1202" s="34"/>
      <c r="R1202" s="35"/>
      <c r="S1202" s="33">
        <f>IFERROR(VLOOKUP(Q1202,Materiaal!$A$2:$C$25052,3,FALSE)*R1202,0)</f>
        <v>0</v>
      </c>
      <c r="T1202" s="34"/>
      <c r="U1202" s="35"/>
      <c r="V1202" s="33">
        <f>IFERROR(VLOOKUP(T1202,Materiaal!$A$2:$C$26556,3,FALSE)*U1202,0)</f>
        <v>0</v>
      </c>
      <c r="W1202" s="293"/>
      <c r="X1202" s="294"/>
      <c r="Y1202" s="33"/>
      <c r="Z1202" s="293"/>
      <c r="AA1202" s="294"/>
      <c r="AB1202" s="33"/>
    </row>
    <row r="1203" spans="1:28" ht="14.45" hidden="1" outlineLevel="1">
      <c r="A1203" s="29" t="s">
        <v>4086</v>
      </c>
      <c r="B1203" s="29" t="s">
        <v>7070</v>
      </c>
      <c r="C1203" s="256">
        <f t="shared" si="17"/>
        <v>1</v>
      </c>
      <c r="D1203" s="32">
        <v>20</v>
      </c>
      <c r="E1203" s="34" t="s">
        <v>5335</v>
      </c>
      <c r="F1203" s="35">
        <v>1</v>
      </c>
      <c r="G1203" s="33">
        <f>IFERROR(VLOOKUP(E1203,Materiaal!$A$2:$C$25052,3,FALSE)*F1203,0)</f>
        <v>1</v>
      </c>
      <c r="H1203" s="34"/>
      <c r="I1203" s="35"/>
      <c r="J1203" s="33">
        <f>IFERROR(VLOOKUP(H1203,Materiaal!$A$2:$C$25052,3,FALSE)*I1203,0)</f>
        <v>0</v>
      </c>
      <c r="K1203" s="34"/>
      <c r="L1203" s="35"/>
      <c r="M1203" s="33">
        <f>IFERROR(VLOOKUP(K1203,Materiaal!$A$2:$C$25052,3,FALSE)*L1203,0)</f>
        <v>0</v>
      </c>
      <c r="N1203" s="34"/>
      <c r="O1203" s="35"/>
      <c r="P1203" s="33">
        <f>IFERROR(VLOOKUP(N1203,Materiaal!$A$2:$C$25052,3,FALSE)*O1203,0)</f>
        <v>0</v>
      </c>
      <c r="Q1203" s="34"/>
      <c r="R1203" s="35"/>
      <c r="S1203" s="33">
        <f>IFERROR(VLOOKUP(Q1203,Materiaal!$A$2:$C$25052,3,FALSE)*R1203,0)</f>
        <v>0</v>
      </c>
      <c r="T1203" s="34"/>
      <c r="U1203" s="35"/>
      <c r="V1203" s="33">
        <f>IFERROR(VLOOKUP(T1203,Materiaal!$A$2:$C$26556,3,FALSE)*U1203,0)</f>
        <v>0</v>
      </c>
      <c r="W1203" s="293"/>
      <c r="X1203" s="294"/>
      <c r="Y1203" s="33"/>
      <c r="Z1203" s="293"/>
      <c r="AA1203" s="294"/>
      <c r="AB1203" s="33"/>
    </row>
    <row r="1204" spans="1:28" ht="14.45" hidden="1" outlineLevel="1">
      <c r="A1204" s="29" t="s">
        <v>7071</v>
      </c>
      <c r="B1204" s="29" t="s">
        <v>7072</v>
      </c>
      <c r="C1204" s="256">
        <f t="shared" si="17"/>
        <v>1</v>
      </c>
      <c r="D1204" s="32">
        <v>20</v>
      </c>
      <c r="E1204" s="34" t="s">
        <v>5335</v>
      </c>
      <c r="F1204" s="35">
        <v>1</v>
      </c>
      <c r="G1204" s="33">
        <f>IFERROR(VLOOKUP(E1204,Materiaal!$A$2:$C$25052,3,FALSE)*F1204,0)</f>
        <v>1</v>
      </c>
      <c r="H1204" s="34"/>
      <c r="I1204" s="35"/>
      <c r="J1204" s="33">
        <f>IFERROR(VLOOKUP(H1204,Materiaal!$A$2:$C$25052,3,FALSE)*I1204,0)</f>
        <v>0</v>
      </c>
      <c r="K1204" s="34"/>
      <c r="L1204" s="35"/>
      <c r="M1204" s="33">
        <f>IFERROR(VLOOKUP(K1204,Materiaal!$A$2:$C$25052,3,FALSE)*L1204,0)</f>
        <v>0</v>
      </c>
      <c r="N1204" s="34"/>
      <c r="O1204" s="35"/>
      <c r="P1204" s="33">
        <f>IFERROR(VLOOKUP(N1204,Materiaal!$A$2:$C$25052,3,FALSE)*O1204,0)</f>
        <v>0</v>
      </c>
      <c r="Q1204" s="34"/>
      <c r="R1204" s="35"/>
      <c r="S1204" s="33">
        <f>IFERROR(VLOOKUP(Q1204,Materiaal!$A$2:$C$25052,3,FALSE)*R1204,0)</f>
        <v>0</v>
      </c>
      <c r="T1204" s="34"/>
      <c r="U1204" s="35"/>
      <c r="V1204" s="33">
        <f>IFERROR(VLOOKUP(T1204,Materiaal!$A$2:$C$26556,3,FALSE)*U1204,0)</f>
        <v>0</v>
      </c>
      <c r="W1204" s="293"/>
      <c r="X1204" s="294"/>
      <c r="Y1204" s="33"/>
      <c r="Z1204" s="293"/>
      <c r="AA1204" s="294"/>
      <c r="AB1204" s="33"/>
    </row>
    <row r="1205" spans="1:28" ht="14.45" hidden="1" outlineLevel="1">
      <c r="A1205" s="29" t="s">
        <v>7073</v>
      </c>
      <c r="B1205" s="29" t="s">
        <v>7074</v>
      </c>
      <c r="C1205" s="256">
        <f t="shared" si="17"/>
        <v>1</v>
      </c>
      <c r="D1205" s="32">
        <v>20</v>
      </c>
      <c r="E1205" s="34" t="s">
        <v>5335</v>
      </c>
      <c r="F1205" s="35">
        <v>1</v>
      </c>
      <c r="G1205" s="33">
        <f>IFERROR(VLOOKUP(E1205,Materiaal!$A$2:$C$25052,3,FALSE)*F1205,0)</f>
        <v>1</v>
      </c>
      <c r="H1205" s="34"/>
      <c r="I1205" s="35"/>
      <c r="J1205" s="33">
        <f>IFERROR(VLOOKUP(H1205,Materiaal!$A$2:$C$25052,3,FALSE)*I1205,0)</f>
        <v>0</v>
      </c>
      <c r="K1205" s="34"/>
      <c r="L1205" s="35"/>
      <c r="M1205" s="33">
        <f>IFERROR(VLOOKUP(K1205,Materiaal!$A$2:$C$25052,3,FALSE)*L1205,0)</f>
        <v>0</v>
      </c>
      <c r="N1205" s="34"/>
      <c r="O1205" s="35"/>
      <c r="P1205" s="33">
        <f>IFERROR(VLOOKUP(N1205,Materiaal!$A$2:$C$25052,3,FALSE)*O1205,0)</f>
        <v>0</v>
      </c>
      <c r="Q1205" s="34"/>
      <c r="R1205" s="35"/>
      <c r="S1205" s="33">
        <f>IFERROR(VLOOKUP(Q1205,Materiaal!$A$2:$C$25052,3,FALSE)*R1205,0)</f>
        <v>0</v>
      </c>
      <c r="T1205" s="34"/>
      <c r="U1205" s="35"/>
      <c r="V1205" s="33">
        <f>IFERROR(VLOOKUP(T1205,Materiaal!$A$2:$C$26556,3,FALSE)*U1205,0)</f>
        <v>0</v>
      </c>
      <c r="W1205" s="293"/>
      <c r="X1205" s="294"/>
      <c r="Y1205" s="33"/>
      <c r="Z1205" s="293"/>
      <c r="AA1205" s="294"/>
      <c r="AB1205" s="33"/>
    </row>
    <row r="1206" spans="1:28" ht="14.45" hidden="1" outlineLevel="1">
      <c r="A1206" s="29" t="s">
        <v>4093</v>
      </c>
      <c r="B1206" s="29" t="s">
        <v>7075</v>
      </c>
      <c r="C1206" s="256">
        <f t="shared" si="17"/>
        <v>1</v>
      </c>
      <c r="D1206" s="32">
        <v>20</v>
      </c>
      <c r="E1206" s="34" t="s">
        <v>5335</v>
      </c>
      <c r="F1206" s="35">
        <v>1</v>
      </c>
      <c r="G1206" s="33">
        <f>IFERROR(VLOOKUP(E1206,Materiaal!$A$2:$C$25052,3,FALSE)*F1206,0)</f>
        <v>1</v>
      </c>
      <c r="H1206" s="34"/>
      <c r="I1206" s="35"/>
      <c r="J1206" s="33">
        <f>IFERROR(VLOOKUP(H1206,Materiaal!$A$2:$C$25052,3,FALSE)*I1206,0)</f>
        <v>0</v>
      </c>
      <c r="K1206" s="34"/>
      <c r="L1206" s="35"/>
      <c r="M1206" s="33">
        <f>IFERROR(VLOOKUP(K1206,Materiaal!$A$2:$C$25052,3,FALSE)*L1206,0)</f>
        <v>0</v>
      </c>
      <c r="N1206" s="34"/>
      <c r="O1206" s="35"/>
      <c r="P1206" s="33">
        <f>IFERROR(VLOOKUP(N1206,Materiaal!$A$2:$C$25052,3,FALSE)*O1206,0)</f>
        <v>0</v>
      </c>
      <c r="Q1206" s="34"/>
      <c r="R1206" s="35"/>
      <c r="S1206" s="33">
        <f>IFERROR(VLOOKUP(Q1206,Materiaal!$A$2:$C$25052,3,FALSE)*R1206,0)</f>
        <v>0</v>
      </c>
      <c r="T1206" s="34"/>
      <c r="U1206" s="35"/>
      <c r="V1206" s="33">
        <f>IFERROR(VLOOKUP(T1206,Materiaal!$A$2:$C$26556,3,FALSE)*U1206,0)</f>
        <v>0</v>
      </c>
      <c r="W1206" s="293"/>
      <c r="X1206" s="294"/>
      <c r="Y1206" s="33"/>
      <c r="Z1206" s="293"/>
      <c r="AA1206" s="294"/>
      <c r="AB1206" s="33"/>
    </row>
    <row r="1207" spans="1:28" ht="14.45" hidden="1" outlineLevel="1">
      <c r="A1207" s="29" t="s">
        <v>4090</v>
      </c>
      <c r="B1207" s="29" t="s">
        <v>7076</v>
      </c>
      <c r="C1207" s="256">
        <f t="shared" si="17"/>
        <v>5</v>
      </c>
      <c r="D1207" s="32">
        <v>60</v>
      </c>
      <c r="E1207" s="34" t="s">
        <v>5335</v>
      </c>
      <c r="F1207" s="35">
        <v>5</v>
      </c>
      <c r="G1207" s="33">
        <f>IFERROR(VLOOKUP(E1207,Materiaal!$A$2:$C$25052,3,FALSE)*F1207,0)</f>
        <v>5</v>
      </c>
      <c r="H1207" s="34"/>
      <c r="I1207" s="35"/>
      <c r="J1207" s="33">
        <f>IFERROR(VLOOKUP(H1207,Materiaal!$A$2:$C$25052,3,FALSE)*I1207,0)</f>
        <v>0</v>
      </c>
      <c r="K1207" s="34"/>
      <c r="L1207" s="35"/>
      <c r="M1207" s="33">
        <f>IFERROR(VLOOKUP(K1207,Materiaal!$A$2:$C$25052,3,FALSE)*L1207,0)</f>
        <v>0</v>
      </c>
      <c r="N1207" s="34"/>
      <c r="O1207" s="35"/>
      <c r="P1207" s="33">
        <f>IFERROR(VLOOKUP(N1207,Materiaal!$A$2:$C$25052,3,FALSE)*O1207,0)</f>
        <v>0</v>
      </c>
      <c r="Q1207" s="34"/>
      <c r="R1207" s="35"/>
      <c r="S1207" s="33">
        <f>IFERROR(VLOOKUP(Q1207,Materiaal!$A$2:$C$25052,3,FALSE)*R1207,0)</f>
        <v>0</v>
      </c>
      <c r="T1207" s="34"/>
      <c r="U1207" s="35"/>
      <c r="V1207" s="33">
        <f>IFERROR(VLOOKUP(T1207,Materiaal!$A$2:$C$26556,3,FALSE)*U1207,0)</f>
        <v>0</v>
      </c>
      <c r="W1207" s="293"/>
      <c r="X1207" s="294"/>
      <c r="Y1207" s="33"/>
      <c r="Z1207" s="293"/>
      <c r="AA1207" s="294"/>
      <c r="AB1207" s="33"/>
    </row>
    <row r="1208" spans="1:28" ht="14.45" hidden="1" outlineLevel="1">
      <c r="A1208" s="29" t="s">
        <v>7077</v>
      </c>
      <c r="B1208" s="29" t="s">
        <v>7078</v>
      </c>
      <c r="C1208" s="256">
        <f t="shared" si="17"/>
        <v>0</v>
      </c>
      <c r="D1208" s="32">
        <v>120</v>
      </c>
      <c r="E1208" s="34"/>
      <c r="F1208" s="35"/>
      <c r="G1208" s="33">
        <f>IFERROR(VLOOKUP(E1208,Materiaal!$A$2:$C$25052,3,FALSE)*F1208,0)</f>
        <v>0</v>
      </c>
      <c r="H1208" s="34"/>
      <c r="I1208" s="35"/>
      <c r="J1208" s="33">
        <f>IFERROR(VLOOKUP(H1208,Materiaal!$A$2:$C$25052,3,FALSE)*I1208,0)</f>
        <v>0</v>
      </c>
      <c r="K1208" s="34"/>
      <c r="L1208" s="35"/>
      <c r="M1208" s="33">
        <f>IFERROR(VLOOKUP(K1208,Materiaal!$A$2:$C$25052,3,FALSE)*L1208,0)</f>
        <v>0</v>
      </c>
      <c r="N1208" s="34"/>
      <c r="O1208" s="35"/>
      <c r="P1208" s="33">
        <f>IFERROR(VLOOKUP(N1208,Materiaal!$A$2:$C$25052,3,FALSE)*O1208,0)</f>
        <v>0</v>
      </c>
      <c r="Q1208" s="34"/>
      <c r="R1208" s="35"/>
      <c r="S1208" s="33">
        <f>IFERROR(VLOOKUP(Q1208,Materiaal!$A$2:$C$25052,3,FALSE)*R1208,0)</f>
        <v>0</v>
      </c>
      <c r="T1208" s="34"/>
      <c r="U1208" s="35"/>
      <c r="V1208" s="33">
        <f>IFERROR(VLOOKUP(T1208,Materiaal!$A$2:$C$26556,3,FALSE)*U1208,0)</f>
        <v>0</v>
      </c>
      <c r="W1208" s="293"/>
      <c r="X1208" s="294"/>
      <c r="Y1208" s="33"/>
      <c r="Z1208" s="293"/>
      <c r="AA1208" s="294"/>
      <c r="AB1208" s="33"/>
    </row>
    <row r="1209" spans="1:28" ht="14.45" hidden="1" outlineLevel="1">
      <c r="A1209" s="29"/>
      <c r="B1209" s="29"/>
      <c r="C1209" s="256">
        <f t="shared" si="17"/>
        <v>0</v>
      </c>
      <c r="D1209" s="32"/>
      <c r="E1209" s="34"/>
      <c r="F1209" s="35"/>
      <c r="G1209" s="33">
        <f>IFERROR(VLOOKUP(E1209,Materiaal!$A$2:$C$25052,3,FALSE)*F1209,0)</f>
        <v>0</v>
      </c>
      <c r="H1209" s="34"/>
      <c r="I1209" s="35"/>
      <c r="J1209" s="33">
        <f>IFERROR(VLOOKUP(H1209,Materiaal!$A$2:$C$25052,3,FALSE)*I1209,0)</f>
        <v>0</v>
      </c>
      <c r="K1209" s="34"/>
      <c r="L1209" s="35"/>
      <c r="M1209" s="33">
        <f>IFERROR(VLOOKUP(K1209,Materiaal!$A$2:$C$25052,3,FALSE)*L1209,0)</f>
        <v>0</v>
      </c>
      <c r="N1209" s="34"/>
      <c r="O1209" s="35"/>
      <c r="P1209" s="33">
        <f>IFERROR(VLOOKUP(N1209,Materiaal!$A$2:$C$25052,3,FALSE)*O1209,0)</f>
        <v>0</v>
      </c>
      <c r="Q1209" s="34"/>
      <c r="R1209" s="35"/>
      <c r="S1209" s="33">
        <f>IFERROR(VLOOKUP(Q1209,Materiaal!$A$2:$C$25052,3,FALSE)*R1209,0)</f>
        <v>0</v>
      </c>
      <c r="T1209" s="34"/>
      <c r="U1209" s="35"/>
      <c r="V1209" s="33">
        <f>IFERROR(VLOOKUP(T1209,Materiaal!$A$2:$C$26556,3,FALSE)*U1209,0)</f>
        <v>0</v>
      </c>
      <c r="W1209" s="293"/>
      <c r="X1209" s="294"/>
      <c r="Y1209" s="33"/>
      <c r="Z1209" s="293"/>
      <c r="AA1209" s="294"/>
      <c r="AB1209" s="33"/>
    </row>
    <row r="1210" spans="1:28" ht="14.45" collapsed="1">
      <c r="A1210" s="29"/>
      <c r="B1210" s="29"/>
      <c r="C1210" s="256">
        <f t="shared" si="17"/>
        <v>0</v>
      </c>
      <c r="D1210" s="32"/>
      <c r="E1210" s="34"/>
      <c r="F1210" s="35"/>
      <c r="G1210" s="33">
        <f>IFERROR(VLOOKUP(E1210,Materiaal!$A$2:$C$25052,3,FALSE)*F1210,0)</f>
        <v>0</v>
      </c>
      <c r="H1210" s="34"/>
      <c r="I1210" s="35"/>
      <c r="J1210" s="33">
        <f>IFERROR(VLOOKUP(H1210,Materiaal!$A$2:$C$25052,3,FALSE)*I1210,0)</f>
        <v>0</v>
      </c>
      <c r="K1210" s="34"/>
      <c r="L1210" s="35"/>
      <c r="M1210" s="33">
        <f>IFERROR(VLOOKUP(K1210,Materiaal!$A$2:$C$25052,3,FALSE)*L1210,0)</f>
        <v>0</v>
      </c>
      <c r="N1210" s="34"/>
      <c r="O1210" s="35"/>
      <c r="P1210" s="33">
        <f>IFERROR(VLOOKUP(N1210,Materiaal!$A$2:$C$25052,3,FALSE)*O1210,0)</f>
        <v>0</v>
      </c>
      <c r="Q1210" s="34"/>
      <c r="R1210" s="35"/>
      <c r="S1210" s="33">
        <f>IFERROR(VLOOKUP(Q1210,Materiaal!$A$2:$C$25052,3,FALSE)*R1210,0)</f>
        <v>0</v>
      </c>
      <c r="T1210" s="34"/>
      <c r="U1210" s="35"/>
      <c r="V1210" s="33">
        <f>IFERROR(VLOOKUP(T1210,Materiaal!$A$2:$C$26556,3,FALSE)*U1210,0)</f>
        <v>0</v>
      </c>
      <c r="W1210" s="293"/>
      <c r="X1210" s="294"/>
      <c r="Y1210" s="33"/>
      <c r="Z1210" s="293"/>
      <c r="AA1210" s="294"/>
      <c r="AB1210" s="33"/>
    </row>
    <row r="1211" spans="1:28" ht="14.45">
      <c r="A1211" s="29"/>
      <c r="B1211" s="30" t="s">
        <v>7079</v>
      </c>
      <c r="C1211" s="256">
        <f t="shared" si="17"/>
        <v>0</v>
      </c>
      <c r="D1211" s="32"/>
      <c r="E1211" s="34"/>
      <c r="F1211" s="35"/>
      <c r="G1211" s="33">
        <f>IFERROR(VLOOKUP(E1211,Materiaal!$A$2:$C$25052,3,FALSE)*F1211,0)</f>
        <v>0</v>
      </c>
      <c r="H1211" s="34"/>
      <c r="I1211" s="35"/>
      <c r="J1211" s="33">
        <f>IFERROR(VLOOKUP(H1211,Materiaal!$A$2:$C$25052,3,FALSE)*I1211,0)</f>
        <v>0</v>
      </c>
      <c r="K1211" s="34"/>
      <c r="L1211" s="35"/>
      <c r="M1211" s="33">
        <f>IFERROR(VLOOKUP(K1211,Materiaal!$A$2:$C$25052,3,FALSE)*L1211,0)</f>
        <v>0</v>
      </c>
      <c r="N1211" s="34"/>
      <c r="O1211" s="35"/>
      <c r="P1211" s="33">
        <f>IFERROR(VLOOKUP(N1211,Materiaal!$A$2:$C$25052,3,FALSE)*O1211,0)</f>
        <v>0</v>
      </c>
      <c r="Q1211" s="34"/>
      <c r="R1211" s="35"/>
      <c r="S1211" s="33">
        <f>IFERROR(VLOOKUP(Q1211,Materiaal!$A$2:$C$25052,3,FALSE)*R1211,0)</f>
        <v>0</v>
      </c>
      <c r="T1211" s="34"/>
      <c r="U1211" s="35"/>
      <c r="V1211" s="33">
        <f>IFERROR(VLOOKUP(T1211,Materiaal!$A$2:$C$26556,3,FALSE)*U1211,0)</f>
        <v>0</v>
      </c>
      <c r="W1211" s="293"/>
      <c r="X1211" s="294"/>
      <c r="Y1211" s="33"/>
      <c r="Z1211" s="293"/>
      <c r="AA1211" s="294"/>
      <c r="AB1211" s="33"/>
    </row>
    <row r="1212" spans="1:28" ht="14.45" hidden="1" outlineLevel="1">
      <c r="A1212" s="29" t="s">
        <v>7080</v>
      </c>
      <c r="B1212" s="29" t="s">
        <v>7081</v>
      </c>
      <c r="C1212" s="256">
        <f t="shared" si="17"/>
        <v>2</v>
      </c>
      <c r="D1212" s="32">
        <v>45</v>
      </c>
      <c r="E1212" s="34" t="s">
        <v>5335</v>
      </c>
      <c r="F1212" s="35">
        <v>2</v>
      </c>
      <c r="G1212" s="33">
        <f>IFERROR(VLOOKUP(E1212,Materiaal!$A$2:$C$25052,3,FALSE)*F1212,0)</f>
        <v>2</v>
      </c>
      <c r="H1212" s="34"/>
      <c r="I1212" s="35"/>
      <c r="J1212" s="33">
        <f>IFERROR(VLOOKUP(H1212,Materiaal!$A$2:$C$25052,3,FALSE)*I1212,0)</f>
        <v>0</v>
      </c>
      <c r="K1212" s="34"/>
      <c r="L1212" s="35"/>
      <c r="M1212" s="33">
        <f>IFERROR(VLOOKUP(K1212,Materiaal!$A$2:$C$25052,3,FALSE)*L1212,0)</f>
        <v>0</v>
      </c>
      <c r="N1212" s="34"/>
      <c r="O1212" s="35"/>
      <c r="P1212" s="33">
        <f>IFERROR(VLOOKUP(N1212,Materiaal!$A$2:$C$25052,3,FALSE)*O1212,0)</f>
        <v>0</v>
      </c>
      <c r="Q1212" s="34"/>
      <c r="R1212" s="35"/>
      <c r="S1212" s="33">
        <f>IFERROR(VLOOKUP(Q1212,Materiaal!$A$2:$C$25052,3,FALSE)*R1212,0)</f>
        <v>0</v>
      </c>
      <c r="T1212" s="34"/>
      <c r="U1212" s="35"/>
      <c r="V1212" s="33">
        <f>IFERROR(VLOOKUP(T1212,Materiaal!$A$2:$C$26556,3,FALSE)*U1212,0)</f>
        <v>0</v>
      </c>
      <c r="W1212" s="293"/>
      <c r="X1212" s="294"/>
      <c r="Y1212" s="33"/>
      <c r="Z1212" s="293"/>
      <c r="AA1212" s="294"/>
      <c r="AB1212" s="33"/>
    </row>
    <row r="1213" spans="1:28" ht="14.45" hidden="1" outlineLevel="1">
      <c r="A1213" s="29" t="s">
        <v>7082</v>
      </c>
      <c r="B1213" s="29" t="s">
        <v>7083</v>
      </c>
      <c r="C1213" s="256">
        <f t="shared" si="17"/>
        <v>1</v>
      </c>
      <c r="D1213" s="32">
        <v>20</v>
      </c>
      <c r="E1213" s="34" t="s">
        <v>5335</v>
      </c>
      <c r="F1213" s="35">
        <v>1</v>
      </c>
      <c r="G1213" s="33">
        <f>IFERROR(VLOOKUP(E1213,Materiaal!$A$2:$C$25052,3,FALSE)*F1213,0)</f>
        <v>1</v>
      </c>
      <c r="H1213" s="34"/>
      <c r="I1213" s="35"/>
      <c r="J1213" s="33">
        <f>IFERROR(VLOOKUP(H1213,Materiaal!$A$2:$C$25052,3,FALSE)*I1213,0)</f>
        <v>0</v>
      </c>
      <c r="K1213" s="34"/>
      <c r="L1213" s="35"/>
      <c r="M1213" s="33">
        <f>IFERROR(VLOOKUP(K1213,Materiaal!$A$2:$C$25052,3,FALSE)*L1213,0)</f>
        <v>0</v>
      </c>
      <c r="N1213" s="34"/>
      <c r="O1213" s="35"/>
      <c r="P1213" s="33">
        <f>IFERROR(VLOOKUP(N1213,Materiaal!$A$2:$C$25052,3,FALSE)*O1213,0)</f>
        <v>0</v>
      </c>
      <c r="Q1213" s="34"/>
      <c r="R1213" s="35"/>
      <c r="S1213" s="33">
        <f>IFERROR(VLOOKUP(Q1213,Materiaal!$A$2:$C$25052,3,FALSE)*R1213,0)</f>
        <v>0</v>
      </c>
      <c r="T1213" s="34"/>
      <c r="U1213" s="35"/>
      <c r="V1213" s="33">
        <f>IFERROR(VLOOKUP(T1213,Materiaal!$A$2:$C$26556,3,FALSE)*U1213,0)</f>
        <v>0</v>
      </c>
      <c r="W1213" s="293"/>
      <c r="X1213" s="294"/>
      <c r="Y1213" s="33"/>
      <c r="Z1213" s="293"/>
      <c r="AA1213" s="294"/>
      <c r="AB1213" s="33"/>
    </row>
    <row r="1214" spans="1:28" ht="14.45" hidden="1" outlineLevel="1">
      <c r="A1214" s="29" t="s">
        <v>7084</v>
      </c>
      <c r="B1214" s="29" t="s">
        <v>7085</v>
      </c>
      <c r="C1214" s="256">
        <f t="shared" si="17"/>
        <v>1</v>
      </c>
      <c r="D1214" s="32">
        <v>20</v>
      </c>
      <c r="E1214" s="34" t="s">
        <v>5335</v>
      </c>
      <c r="F1214" s="35">
        <v>1</v>
      </c>
      <c r="G1214" s="33">
        <f>IFERROR(VLOOKUP(E1214,Materiaal!$A$2:$C$25052,3,FALSE)*F1214,0)</f>
        <v>1</v>
      </c>
      <c r="H1214" s="34"/>
      <c r="I1214" s="35"/>
      <c r="J1214" s="33">
        <f>IFERROR(VLOOKUP(H1214,Materiaal!$A$2:$C$25052,3,FALSE)*I1214,0)</f>
        <v>0</v>
      </c>
      <c r="K1214" s="34"/>
      <c r="L1214" s="35"/>
      <c r="M1214" s="33">
        <f>IFERROR(VLOOKUP(K1214,Materiaal!$A$2:$C$25052,3,FALSE)*L1214,0)</f>
        <v>0</v>
      </c>
      <c r="N1214" s="34"/>
      <c r="O1214" s="35"/>
      <c r="P1214" s="33">
        <f>IFERROR(VLOOKUP(N1214,Materiaal!$A$2:$C$25052,3,FALSE)*O1214,0)</f>
        <v>0</v>
      </c>
      <c r="Q1214" s="34"/>
      <c r="R1214" s="35"/>
      <c r="S1214" s="33">
        <f>IFERROR(VLOOKUP(Q1214,Materiaal!$A$2:$C$25052,3,FALSE)*R1214,0)</f>
        <v>0</v>
      </c>
      <c r="T1214" s="34"/>
      <c r="U1214" s="35"/>
      <c r="V1214" s="33">
        <f>IFERROR(VLOOKUP(T1214,Materiaal!$A$2:$C$26556,3,FALSE)*U1214,0)</f>
        <v>0</v>
      </c>
      <c r="W1214" s="293"/>
      <c r="X1214" s="294"/>
      <c r="Y1214" s="33"/>
      <c r="Z1214" s="293"/>
      <c r="AA1214" s="294"/>
      <c r="AB1214" s="33"/>
    </row>
    <row r="1215" spans="1:28" ht="14.45" hidden="1" outlineLevel="1">
      <c r="A1215" s="29" t="s">
        <v>7086</v>
      </c>
      <c r="B1215" s="29" t="s">
        <v>7087</v>
      </c>
      <c r="C1215" s="256">
        <f t="shared" si="17"/>
        <v>1</v>
      </c>
      <c r="D1215" s="32">
        <v>20</v>
      </c>
      <c r="E1215" s="34" t="s">
        <v>5335</v>
      </c>
      <c r="F1215" s="35">
        <v>1</v>
      </c>
      <c r="G1215" s="33">
        <f>IFERROR(VLOOKUP(E1215,Materiaal!$A$2:$C$25052,3,FALSE)*F1215,0)</f>
        <v>1</v>
      </c>
      <c r="H1215" s="34"/>
      <c r="I1215" s="35"/>
      <c r="J1215" s="33">
        <f>IFERROR(VLOOKUP(H1215,Materiaal!$A$2:$C$25052,3,FALSE)*I1215,0)</f>
        <v>0</v>
      </c>
      <c r="K1215" s="34"/>
      <c r="L1215" s="35"/>
      <c r="M1215" s="33">
        <f>IFERROR(VLOOKUP(K1215,Materiaal!$A$2:$C$25052,3,FALSE)*L1215,0)</f>
        <v>0</v>
      </c>
      <c r="N1215" s="34"/>
      <c r="O1215" s="35"/>
      <c r="P1215" s="33">
        <f>IFERROR(VLOOKUP(N1215,Materiaal!$A$2:$C$25052,3,FALSE)*O1215,0)</f>
        <v>0</v>
      </c>
      <c r="Q1215" s="34"/>
      <c r="R1215" s="35"/>
      <c r="S1215" s="33">
        <f>IFERROR(VLOOKUP(Q1215,Materiaal!$A$2:$C$25052,3,FALSE)*R1215,0)</f>
        <v>0</v>
      </c>
      <c r="T1215" s="34"/>
      <c r="U1215" s="35"/>
      <c r="V1215" s="33">
        <f>IFERROR(VLOOKUP(T1215,Materiaal!$A$2:$C$26556,3,FALSE)*U1215,0)</f>
        <v>0</v>
      </c>
      <c r="W1215" s="293"/>
      <c r="X1215" s="294"/>
      <c r="Y1215" s="33"/>
      <c r="Z1215" s="293"/>
      <c r="AA1215" s="294"/>
      <c r="AB1215" s="33"/>
    </row>
    <row r="1216" spans="1:28" ht="14.45" hidden="1" outlineLevel="1">
      <c r="A1216" s="29" t="s">
        <v>7088</v>
      </c>
      <c r="B1216" s="29" t="s">
        <v>7089</v>
      </c>
      <c r="C1216" s="256">
        <f t="shared" si="17"/>
        <v>1</v>
      </c>
      <c r="D1216" s="32">
        <v>50</v>
      </c>
      <c r="E1216" s="34" t="s">
        <v>5335</v>
      </c>
      <c r="F1216" s="35">
        <v>1</v>
      </c>
      <c r="G1216" s="33">
        <f>IFERROR(VLOOKUP(E1216,Materiaal!$A$2:$C$25052,3,FALSE)*F1216,0)</f>
        <v>1</v>
      </c>
      <c r="H1216" s="34"/>
      <c r="I1216" s="35"/>
      <c r="J1216" s="33">
        <f>IFERROR(VLOOKUP(H1216,Materiaal!$A$2:$C$25052,3,FALSE)*I1216,0)</f>
        <v>0</v>
      </c>
      <c r="K1216" s="34"/>
      <c r="L1216" s="35"/>
      <c r="M1216" s="33">
        <f>IFERROR(VLOOKUP(K1216,Materiaal!$A$2:$C$25052,3,FALSE)*L1216,0)</f>
        <v>0</v>
      </c>
      <c r="N1216" s="34"/>
      <c r="O1216" s="35"/>
      <c r="P1216" s="33">
        <f>IFERROR(VLOOKUP(N1216,Materiaal!$A$2:$C$25052,3,FALSE)*O1216,0)</f>
        <v>0</v>
      </c>
      <c r="Q1216" s="34"/>
      <c r="R1216" s="35"/>
      <c r="S1216" s="33">
        <f>IFERROR(VLOOKUP(Q1216,Materiaal!$A$2:$C$25052,3,FALSE)*R1216,0)</f>
        <v>0</v>
      </c>
      <c r="T1216" s="34"/>
      <c r="U1216" s="35"/>
      <c r="V1216" s="33">
        <f>IFERROR(VLOOKUP(T1216,Materiaal!$A$2:$C$26556,3,FALSE)*U1216,0)</f>
        <v>0</v>
      </c>
      <c r="W1216" s="293"/>
      <c r="X1216" s="294"/>
      <c r="Y1216" s="33"/>
      <c r="Z1216" s="293"/>
      <c r="AA1216" s="294"/>
      <c r="AB1216" s="33"/>
    </row>
    <row r="1217" spans="1:28" ht="14.45" hidden="1" outlineLevel="1">
      <c r="A1217" s="29" t="s">
        <v>7090</v>
      </c>
      <c r="B1217" s="29" t="s">
        <v>7091</v>
      </c>
      <c r="C1217" s="256">
        <f t="shared" si="17"/>
        <v>5</v>
      </c>
      <c r="D1217" s="32">
        <v>120</v>
      </c>
      <c r="E1217" s="34" t="s">
        <v>5335</v>
      </c>
      <c r="F1217" s="35">
        <v>5</v>
      </c>
      <c r="G1217" s="33">
        <f>IFERROR(VLOOKUP(E1217,Materiaal!$A$2:$C$25052,3,FALSE)*F1217,0)</f>
        <v>5</v>
      </c>
      <c r="H1217" s="34"/>
      <c r="I1217" s="35"/>
      <c r="J1217" s="33">
        <f>IFERROR(VLOOKUP(H1217,Materiaal!$A$2:$C$25052,3,FALSE)*I1217,0)</f>
        <v>0</v>
      </c>
      <c r="K1217" s="34"/>
      <c r="L1217" s="35"/>
      <c r="M1217" s="33">
        <f>IFERROR(VLOOKUP(K1217,Materiaal!$A$2:$C$25052,3,FALSE)*L1217,0)</f>
        <v>0</v>
      </c>
      <c r="N1217" s="34"/>
      <c r="O1217" s="35"/>
      <c r="P1217" s="33">
        <f>IFERROR(VLOOKUP(N1217,Materiaal!$A$2:$C$25052,3,FALSE)*O1217,0)</f>
        <v>0</v>
      </c>
      <c r="Q1217" s="34"/>
      <c r="R1217" s="35"/>
      <c r="S1217" s="33">
        <f>IFERROR(VLOOKUP(Q1217,Materiaal!$A$2:$C$25052,3,FALSE)*R1217,0)</f>
        <v>0</v>
      </c>
      <c r="T1217" s="34"/>
      <c r="U1217" s="35"/>
      <c r="V1217" s="33">
        <f>IFERROR(VLOOKUP(T1217,Materiaal!$A$2:$C$26556,3,FALSE)*U1217,0)</f>
        <v>0</v>
      </c>
      <c r="W1217" s="293"/>
      <c r="X1217" s="294"/>
      <c r="Y1217" s="33"/>
      <c r="Z1217" s="293"/>
      <c r="AA1217" s="294"/>
      <c r="AB1217" s="33"/>
    </row>
    <row r="1218" spans="1:28" ht="14.45" hidden="1" outlineLevel="1">
      <c r="A1218" s="29" t="s">
        <v>7092</v>
      </c>
      <c r="B1218" s="29" t="s">
        <v>7093</v>
      </c>
      <c r="C1218" s="256">
        <f t="shared" si="17"/>
        <v>5</v>
      </c>
      <c r="D1218" s="32">
        <v>60</v>
      </c>
      <c r="E1218" s="34" t="s">
        <v>5335</v>
      </c>
      <c r="F1218" s="35">
        <v>5</v>
      </c>
      <c r="G1218" s="33">
        <f>IFERROR(VLOOKUP(E1218,Materiaal!$A$2:$C$25052,3,FALSE)*F1218,0)</f>
        <v>5</v>
      </c>
      <c r="H1218" s="34"/>
      <c r="I1218" s="35"/>
      <c r="J1218" s="33">
        <f>IFERROR(VLOOKUP(H1218,Materiaal!$A$2:$C$25052,3,FALSE)*I1218,0)</f>
        <v>0</v>
      </c>
      <c r="K1218" s="34"/>
      <c r="L1218" s="35"/>
      <c r="M1218" s="33">
        <f>IFERROR(VLOOKUP(K1218,Materiaal!$A$2:$C$25052,3,FALSE)*L1218,0)</f>
        <v>0</v>
      </c>
      <c r="N1218" s="34"/>
      <c r="O1218" s="35"/>
      <c r="P1218" s="33">
        <f>IFERROR(VLOOKUP(N1218,Materiaal!$A$2:$C$25052,3,FALSE)*O1218,0)</f>
        <v>0</v>
      </c>
      <c r="Q1218" s="34"/>
      <c r="R1218" s="35"/>
      <c r="S1218" s="33">
        <f>IFERROR(VLOOKUP(Q1218,Materiaal!$A$2:$C$25052,3,FALSE)*R1218,0)</f>
        <v>0</v>
      </c>
      <c r="T1218" s="34"/>
      <c r="U1218" s="35"/>
      <c r="V1218" s="33">
        <f>IFERROR(VLOOKUP(T1218,Materiaal!$A$2:$C$26556,3,FALSE)*U1218,0)</f>
        <v>0</v>
      </c>
      <c r="W1218" s="293"/>
      <c r="X1218" s="294"/>
      <c r="Y1218" s="33"/>
      <c r="Z1218" s="293"/>
      <c r="AA1218" s="294"/>
      <c r="AB1218" s="33"/>
    </row>
    <row r="1219" spans="1:28" ht="14.45" hidden="1" outlineLevel="1">
      <c r="A1219" s="29" t="s">
        <v>7094</v>
      </c>
      <c r="B1219" s="29" t="s">
        <v>7095</v>
      </c>
      <c r="C1219" s="256">
        <f t="shared" si="17"/>
        <v>5</v>
      </c>
      <c r="D1219" s="32">
        <v>60</v>
      </c>
      <c r="E1219" s="34" t="s">
        <v>5335</v>
      </c>
      <c r="F1219" s="35">
        <v>5</v>
      </c>
      <c r="G1219" s="33">
        <f>IFERROR(VLOOKUP(E1219,Materiaal!$A$2:$C$25052,3,FALSE)*F1219,0)</f>
        <v>5</v>
      </c>
      <c r="H1219" s="34"/>
      <c r="I1219" s="35"/>
      <c r="J1219" s="33">
        <f>IFERROR(VLOOKUP(H1219,Materiaal!$A$2:$C$25052,3,FALSE)*I1219,0)</f>
        <v>0</v>
      </c>
      <c r="K1219" s="34"/>
      <c r="L1219" s="35"/>
      <c r="M1219" s="33">
        <f>IFERROR(VLOOKUP(K1219,Materiaal!$A$2:$C$25052,3,FALSE)*L1219,0)</f>
        <v>0</v>
      </c>
      <c r="N1219" s="34"/>
      <c r="O1219" s="35"/>
      <c r="P1219" s="33">
        <f>IFERROR(VLOOKUP(N1219,Materiaal!$A$2:$C$25052,3,FALSE)*O1219,0)</f>
        <v>0</v>
      </c>
      <c r="Q1219" s="34"/>
      <c r="R1219" s="35"/>
      <c r="S1219" s="33">
        <f>IFERROR(VLOOKUP(Q1219,Materiaal!$A$2:$C$25052,3,FALSE)*R1219,0)</f>
        <v>0</v>
      </c>
      <c r="T1219" s="34"/>
      <c r="U1219" s="35"/>
      <c r="V1219" s="33">
        <f>IFERROR(VLOOKUP(T1219,Materiaal!$A$2:$C$26556,3,FALSE)*U1219,0)</f>
        <v>0</v>
      </c>
      <c r="W1219" s="293"/>
      <c r="X1219" s="294"/>
      <c r="Y1219" s="33"/>
      <c r="Z1219" s="293"/>
      <c r="AA1219" s="294"/>
      <c r="AB1219" s="33"/>
    </row>
    <row r="1220" spans="1:28" ht="14.45" hidden="1" outlineLevel="1">
      <c r="A1220" s="29" t="s">
        <v>7096</v>
      </c>
      <c r="B1220" s="29" t="s">
        <v>7097</v>
      </c>
      <c r="C1220" s="256">
        <f t="shared" si="17"/>
        <v>5</v>
      </c>
      <c r="D1220" s="32">
        <v>60</v>
      </c>
      <c r="E1220" s="34" t="s">
        <v>5335</v>
      </c>
      <c r="F1220" s="35">
        <v>5</v>
      </c>
      <c r="G1220" s="33">
        <f>IFERROR(VLOOKUP(E1220,Materiaal!$A$2:$C$25052,3,FALSE)*F1220,0)</f>
        <v>5</v>
      </c>
      <c r="H1220" s="34"/>
      <c r="I1220" s="35"/>
      <c r="J1220" s="33">
        <f>IFERROR(VLOOKUP(H1220,Materiaal!$A$2:$C$25052,3,FALSE)*I1220,0)</f>
        <v>0</v>
      </c>
      <c r="K1220" s="34"/>
      <c r="L1220" s="35"/>
      <c r="M1220" s="33">
        <f>IFERROR(VLOOKUP(K1220,Materiaal!$A$2:$C$25052,3,FALSE)*L1220,0)</f>
        <v>0</v>
      </c>
      <c r="N1220" s="34"/>
      <c r="O1220" s="35"/>
      <c r="P1220" s="33">
        <f>IFERROR(VLOOKUP(N1220,Materiaal!$A$2:$C$25052,3,FALSE)*O1220,0)</f>
        <v>0</v>
      </c>
      <c r="Q1220" s="34"/>
      <c r="R1220" s="35"/>
      <c r="S1220" s="33">
        <f>IFERROR(VLOOKUP(Q1220,Materiaal!$A$2:$C$25052,3,FALSE)*R1220,0)</f>
        <v>0</v>
      </c>
      <c r="T1220" s="34"/>
      <c r="U1220" s="35"/>
      <c r="V1220" s="33">
        <f>IFERROR(VLOOKUP(T1220,Materiaal!$A$2:$C$26556,3,FALSE)*U1220,0)</f>
        <v>0</v>
      </c>
      <c r="W1220" s="293"/>
      <c r="X1220" s="294"/>
      <c r="Y1220" s="33"/>
      <c r="Z1220" s="293"/>
      <c r="AA1220" s="294"/>
      <c r="AB1220" s="33"/>
    </row>
    <row r="1221" spans="1:28" ht="14.45" hidden="1" outlineLevel="1">
      <c r="A1221" s="29" t="s">
        <v>7098</v>
      </c>
      <c r="B1221" s="29" t="s">
        <v>7099</v>
      </c>
      <c r="C1221" s="256">
        <f t="shared" si="17"/>
        <v>1</v>
      </c>
      <c r="D1221" s="32">
        <v>60</v>
      </c>
      <c r="E1221" s="34" t="s">
        <v>5335</v>
      </c>
      <c r="F1221" s="35">
        <v>1</v>
      </c>
      <c r="G1221" s="33">
        <f>IFERROR(VLOOKUP(E1221,Materiaal!$A$2:$C$25052,3,FALSE)*F1221,0)</f>
        <v>1</v>
      </c>
      <c r="H1221" s="34"/>
      <c r="I1221" s="35"/>
      <c r="J1221" s="33">
        <f>IFERROR(VLOOKUP(H1221,Materiaal!$A$2:$C$25052,3,FALSE)*I1221,0)</f>
        <v>0</v>
      </c>
      <c r="K1221" s="34"/>
      <c r="L1221" s="35"/>
      <c r="M1221" s="33">
        <f>IFERROR(VLOOKUP(K1221,Materiaal!$A$2:$C$25052,3,FALSE)*L1221,0)</f>
        <v>0</v>
      </c>
      <c r="N1221" s="34"/>
      <c r="O1221" s="35"/>
      <c r="P1221" s="33">
        <f>IFERROR(VLOOKUP(N1221,Materiaal!$A$2:$C$25052,3,FALSE)*O1221,0)</f>
        <v>0</v>
      </c>
      <c r="Q1221" s="34"/>
      <c r="R1221" s="35"/>
      <c r="S1221" s="33">
        <f>IFERROR(VLOOKUP(Q1221,Materiaal!$A$2:$C$25052,3,FALSE)*R1221,0)</f>
        <v>0</v>
      </c>
      <c r="T1221" s="34"/>
      <c r="U1221" s="35"/>
      <c r="V1221" s="33">
        <f>IFERROR(VLOOKUP(T1221,Materiaal!$A$2:$C$26556,3,FALSE)*U1221,0)</f>
        <v>0</v>
      </c>
      <c r="W1221" s="293"/>
      <c r="X1221" s="294"/>
      <c r="Y1221" s="33"/>
      <c r="Z1221" s="293"/>
      <c r="AA1221" s="294"/>
      <c r="AB1221" s="33"/>
    </row>
    <row r="1222" spans="1:28" ht="14.45" hidden="1" outlineLevel="1">
      <c r="A1222" s="29" t="s">
        <v>7100</v>
      </c>
      <c r="B1222" s="29" t="s">
        <v>7101</v>
      </c>
      <c r="C1222" s="256">
        <f t="shared" si="17"/>
        <v>1</v>
      </c>
      <c r="D1222" s="32">
        <v>60</v>
      </c>
      <c r="E1222" s="34" t="s">
        <v>5335</v>
      </c>
      <c r="F1222" s="35">
        <v>1</v>
      </c>
      <c r="G1222" s="33">
        <f>IFERROR(VLOOKUP(E1222,Materiaal!$A$2:$C$25052,3,FALSE)*F1222,0)</f>
        <v>1</v>
      </c>
      <c r="H1222" s="34"/>
      <c r="I1222" s="35"/>
      <c r="J1222" s="33">
        <f>IFERROR(VLOOKUP(H1222,Materiaal!$A$2:$C$25052,3,FALSE)*I1222,0)</f>
        <v>0</v>
      </c>
      <c r="K1222" s="34"/>
      <c r="L1222" s="35"/>
      <c r="M1222" s="33">
        <f>IFERROR(VLOOKUP(K1222,Materiaal!$A$2:$C$25052,3,FALSE)*L1222,0)</f>
        <v>0</v>
      </c>
      <c r="N1222" s="34"/>
      <c r="O1222" s="35"/>
      <c r="P1222" s="33">
        <f>IFERROR(VLOOKUP(N1222,Materiaal!$A$2:$C$25052,3,FALSE)*O1222,0)</f>
        <v>0</v>
      </c>
      <c r="Q1222" s="34"/>
      <c r="R1222" s="35"/>
      <c r="S1222" s="33">
        <f>IFERROR(VLOOKUP(Q1222,Materiaal!$A$2:$C$25052,3,FALSE)*R1222,0)</f>
        <v>0</v>
      </c>
      <c r="T1222" s="34"/>
      <c r="U1222" s="35"/>
      <c r="V1222" s="33">
        <f>IFERROR(VLOOKUP(T1222,Materiaal!$A$2:$C$26556,3,FALSE)*U1222,0)</f>
        <v>0</v>
      </c>
      <c r="W1222" s="293"/>
      <c r="X1222" s="294"/>
      <c r="Y1222" s="33"/>
      <c r="Z1222" s="293"/>
      <c r="AA1222" s="294"/>
      <c r="AB1222" s="33"/>
    </row>
    <row r="1223" spans="1:28" ht="14.45" hidden="1" outlineLevel="1">
      <c r="A1223" s="29" t="s">
        <v>7102</v>
      </c>
      <c r="B1223" s="29" t="s">
        <v>7103</v>
      </c>
      <c r="C1223" s="256">
        <f t="shared" si="17"/>
        <v>0</v>
      </c>
      <c r="D1223" s="32">
        <v>240</v>
      </c>
      <c r="E1223" s="34"/>
      <c r="F1223" s="35"/>
      <c r="G1223" s="33">
        <f>IFERROR(VLOOKUP(E1223,Materiaal!$A$2:$C$25052,3,FALSE)*F1223,0)</f>
        <v>0</v>
      </c>
      <c r="H1223" s="34"/>
      <c r="I1223" s="35"/>
      <c r="J1223" s="33">
        <f>IFERROR(VLOOKUP(H1223,Materiaal!$A$2:$C$25052,3,FALSE)*I1223,0)</f>
        <v>0</v>
      </c>
      <c r="K1223" s="34"/>
      <c r="L1223" s="35"/>
      <c r="M1223" s="33">
        <f>IFERROR(VLOOKUP(K1223,Materiaal!$A$2:$C$25052,3,FALSE)*L1223,0)</f>
        <v>0</v>
      </c>
      <c r="N1223" s="34"/>
      <c r="O1223" s="35"/>
      <c r="P1223" s="33">
        <f>IFERROR(VLOOKUP(N1223,Materiaal!$A$2:$C$25052,3,FALSE)*O1223,0)</f>
        <v>0</v>
      </c>
      <c r="Q1223" s="34"/>
      <c r="R1223" s="35"/>
      <c r="S1223" s="33">
        <f>IFERROR(VLOOKUP(Q1223,Materiaal!$A$2:$C$25052,3,FALSE)*R1223,0)</f>
        <v>0</v>
      </c>
      <c r="T1223" s="34"/>
      <c r="U1223" s="35"/>
      <c r="V1223" s="33">
        <f>IFERROR(VLOOKUP(T1223,Materiaal!$A$2:$C$26556,3,FALSE)*U1223,0)</f>
        <v>0</v>
      </c>
      <c r="W1223" s="293"/>
      <c r="X1223" s="294"/>
      <c r="Y1223" s="33"/>
      <c r="Z1223" s="293"/>
      <c r="AA1223" s="294"/>
      <c r="AB1223" s="33"/>
    </row>
    <row r="1224" spans="1:28" ht="14.45" hidden="1" outlineLevel="1">
      <c r="A1224" s="29"/>
      <c r="B1224" s="29"/>
      <c r="C1224" s="256">
        <f t="shared" si="17"/>
        <v>0</v>
      </c>
      <c r="D1224" s="32"/>
      <c r="E1224" s="34"/>
      <c r="F1224" s="35"/>
      <c r="G1224" s="33">
        <f>IFERROR(VLOOKUP(E1224,Materiaal!$A$2:$C$25052,3,FALSE)*F1224,0)</f>
        <v>0</v>
      </c>
      <c r="H1224" s="34"/>
      <c r="I1224" s="35"/>
      <c r="J1224" s="33">
        <f>IFERROR(VLOOKUP(H1224,Materiaal!$A$2:$C$25052,3,FALSE)*I1224,0)</f>
        <v>0</v>
      </c>
      <c r="K1224" s="34"/>
      <c r="L1224" s="35"/>
      <c r="M1224" s="33">
        <f>IFERROR(VLOOKUP(K1224,Materiaal!$A$2:$C$25052,3,FALSE)*L1224,0)</f>
        <v>0</v>
      </c>
      <c r="N1224" s="34"/>
      <c r="O1224" s="35"/>
      <c r="P1224" s="33">
        <f>IFERROR(VLOOKUP(N1224,Materiaal!$A$2:$C$25052,3,FALSE)*O1224,0)</f>
        <v>0</v>
      </c>
      <c r="Q1224" s="34"/>
      <c r="R1224" s="35"/>
      <c r="S1224" s="33">
        <f>IFERROR(VLOOKUP(Q1224,Materiaal!$A$2:$C$25052,3,FALSE)*R1224,0)</f>
        <v>0</v>
      </c>
      <c r="T1224" s="34"/>
      <c r="U1224" s="35"/>
      <c r="V1224" s="33">
        <f>IFERROR(VLOOKUP(T1224,Materiaal!$A$2:$C$26556,3,FALSE)*U1224,0)</f>
        <v>0</v>
      </c>
      <c r="W1224" s="293"/>
      <c r="X1224" s="294"/>
      <c r="Y1224" s="33"/>
      <c r="Z1224" s="293"/>
      <c r="AA1224" s="294"/>
      <c r="AB1224" s="33"/>
    </row>
    <row r="1225" spans="1:28" ht="14.45" collapsed="1">
      <c r="A1225" s="29"/>
      <c r="B1225" s="29"/>
      <c r="C1225" s="256">
        <f t="shared" si="17"/>
        <v>0</v>
      </c>
      <c r="D1225" s="32"/>
      <c r="E1225" s="34"/>
      <c r="F1225" s="35"/>
      <c r="G1225" s="33">
        <f>IFERROR(VLOOKUP(E1225,Materiaal!$A$2:$C$25052,3,FALSE)*F1225,0)</f>
        <v>0</v>
      </c>
      <c r="H1225" s="34"/>
      <c r="I1225" s="35"/>
      <c r="J1225" s="33">
        <f>IFERROR(VLOOKUP(H1225,Materiaal!$A$2:$C$25052,3,FALSE)*I1225,0)</f>
        <v>0</v>
      </c>
      <c r="K1225" s="34"/>
      <c r="L1225" s="35"/>
      <c r="M1225" s="33">
        <f>IFERROR(VLOOKUP(K1225,Materiaal!$A$2:$C$25052,3,FALSE)*L1225,0)</f>
        <v>0</v>
      </c>
      <c r="N1225" s="34"/>
      <c r="O1225" s="35"/>
      <c r="P1225" s="33">
        <f>IFERROR(VLOOKUP(N1225,Materiaal!$A$2:$C$25052,3,FALSE)*O1225,0)</f>
        <v>0</v>
      </c>
      <c r="Q1225" s="34"/>
      <c r="R1225" s="35"/>
      <c r="S1225" s="33">
        <f>IFERROR(VLOOKUP(Q1225,Materiaal!$A$2:$C$25052,3,FALSE)*R1225,0)</f>
        <v>0</v>
      </c>
      <c r="T1225" s="34"/>
      <c r="U1225" s="35"/>
      <c r="V1225" s="33">
        <f>IFERROR(VLOOKUP(T1225,Materiaal!$A$2:$C$26556,3,FALSE)*U1225,0)</f>
        <v>0</v>
      </c>
      <c r="W1225" s="293"/>
      <c r="X1225" s="294"/>
      <c r="Y1225" s="33"/>
      <c r="Z1225" s="293"/>
      <c r="AA1225" s="294"/>
      <c r="AB1225" s="33"/>
    </row>
    <row r="1226" spans="1:28" ht="14.45">
      <c r="A1226" s="29"/>
      <c r="B1226" s="30" t="s">
        <v>7104</v>
      </c>
      <c r="C1226" s="256">
        <f t="shared" si="17"/>
        <v>0</v>
      </c>
      <c r="D1226" s="32"/>
      <c r="E1226" s="34"/>
      <c r="F1226" s="35"/>
      <c r="G1226" s="33">
        <f>IFERROR(VLOOKUP(E1226,Materiaal!$A$2:$C$25052,3,FALSE)*F1226,0)</f>
        <v>0</v>
      </c>
      <c r="H1226" s="34"/>
      <c r="I1226" s="35"/>
      <c r="J1226" s="33">
        <f>IFERROR(VLOOKUP(H1226,Materiaal!$A$2:$C$25052,3,FALSE)*I1226,0)</f>
        <v>0</v>
      </c>
      <c r="K1226" s="34"/>
      <c r="L1226" s="35"/>
      <c r="M1226" s="33">
        <f>IFERROR(VLOOKUP(K1226,Materiaal!$A$2:$C$25052,3,FALSE)*L1226,0)</f>
        <v>0</v>
      </c>
      <c r="N1226" s="34"/>
      <c r="O1226" s="35"/>
      <c r="P1226" s="33">
        <f>IFERROR(VLOOKUP(N1226,Materiaal!$A$2:$C$25052,3,FALSE)*O1226,0)</f>
        <v>0</v>
      </c>
      <c r="Q1226" s="34"/>
      <c r="R1226" s="35"/>
      <c r="S1226" s="33">
        <f>IFERROR(VLOOKUP(Q1226,Materiaal!$A$2:$C$25052,3,FALSE)*R1226,0)</f>
        <v>0</v>
      </c>
      <c r="T1226" s="34"/>
      <c r="U1226" s="35"/>
      <c r="V1226" s="33">
        <f>IFERROR(VLOOKUP(T1226,Materiaal!$A$2:$C$26556,3,FALSE)*U1226,0)</f>
        <v>0</v>
      </c>
      <c r="W1226" s="293"/>
      <c r="X1226" s="294"/>
      <c r="Y1226" s="33"/>
      <c r="Z1226" s="293"/>
      <c r="AA1226" s="294"/>
      <c r="AB1226" s="33"/>
    </row>
    <row r="1227" spans="1:28" ht="14.45" hidden="1" outlineLevel="1">
      <c r="A1227" s="29" t="s">
        <v>4117</v>
      </c>
      <c r="B1227" s="29" t="s">
        <v>7105</v>
      </c>
      <c r="C1227" s="256">
        <f t="shared" si="17"/>
        <v>5</v>
      </c>
      <c r="D1227" s="32">
        <v>120</v>
      </c>
      <c r="E1227" s="34" t="s">
        <v>5335</v>
      </c>
      <c r="F1227" s="35">
        <v>5</v>
      </c>
      <c r="G1227" s="33">
        <f>IFERROR(VLOOKUP(E1227,Materiaal!$A$2:$C$25052,3,FALSE)*F1227,0)</f>
        <v>5</v>
      </c>
      <c r="H1227" s="34"/>
      <c r="I1227" s="35"/>
      <c r="J1227" s="33">
        <f>IFERROR(VLOOKUP(H1227,Materiaal!$A$2:$C$25052,3,FALSE)*I1227,0)</f>
        <v>0</v>
      </c>
      <c r="K1227" s="34"/>
      <c r="L1227" s="35"/>
      <c r="M1227" s="33">
        <f>IFERROR(VLOOKUP(K1227,Materiaal!$A$2:$C$25052,3,FALSE)*L1227,0)</f>
        <v>0</v>
      </c>
      <c r="N1227" s="34"/>
      <c r="O1227" s="35"/>
      <c r="P1227" s="33">
        <f>IFERROR(VLOOKUP(N1227,Materiaal!$A$2:$C$25052,3,FALSE)*O1227,0)</f>
        <v>0</v>
      </c>
      <c r="Q1227" s="34"/>
      <c r="R1227" s="35"/>
      <c r="S1227" s="33">
        <f>IFERROR(VLOOKUP(Q1227,Materiaal!$A$2:$C$25052,3,FALSE)*R1227,0)</f>
        <v>0</v>
      </c>
      <c r="T1227" s="34"/>
      <c r="U1227" s="35"/>
      <c r="V1227" s="33">
        <f>IFERROR(VLOOKUP(T1227,Materiaal!$A$2:$C$26556,3,FALSE)*U1227,0)</f>
        <v>0</v>
      </c>
      <c r="W1227" s="293"/>
      <c r="X1227" s="294"/>
      <c r="Y1227" s="33"/>
      <c r="Z1227" s="293"/>
      <c r="AA1227" s="294"/>
      <c r="AB1227" s="33"/>
    </row>
    <row r="1228" spans="1:28" ht="14.45" hidden="1" outlineLevel="1">
      <c r="A1228" s="29" t="s">
        <v>4121</v>
      </c>
      <c r="B1228" s="29" t="s">
        <v>7106</v>
      </c>
      <c r="C1228" s="256">
        <f t="shared" si="17"/>
        <v>1</v>
      </c>
      <c r="D1228" s="32">
        <v>30</v>
      </c>
      <c r="E1228" s="34" t="s">
        <v>5335</v>
      </c>
      <c r="F1228" s="35">
        <v>1</v>
      </c>
      <c r="G1228" s="33">
        <f>IFERROR(VLOOKUP(E1228,Materiaal!$A$2:$C$25052,3,FALSE)*F1228,0)</f>
        <v>1</v>
      </c>
      <c r="H1228" s="34"/>
      <c r="I1228" s="35"/>
      <c r="J1228" s="33">
        <f>IFERROR(VLOOKUP(H1228,Materiaal!$A$2:$C$25052,3,FALSE)*I1228,0)</f>
        <v>0</v>
      </c>
      <c r="K1228" s="34"/>
      <c r="L1228" s="35"/>
      <c r="M1228" s="33">
        <f>IFERROR(VLOOKUP(K1228,Materiaal!$A$2:$C$25052,3,FALSE)*L1228,0)</f>
        <v>0</v>
      </c>
      <c r="N1228" s="34"/>
      <c r="O1228" s="35"/>
      <c r="P1228" s="33">
        <f>IFERROR(VLOOKUP(N1228,Materiaal!$A$2:$C$25052,3,FALSE)*O1228,0)</f>
        <v>0</v>
      </c>
      <c r="Q1228" s="34"/>
      <c r="R1228" s="35"/>
      <c r="S1228" s="33">
        <f>IFERROR(VLOOKUP(Q1228,Materiaal!$A$2:$C$25052,3,FALSE)*R1228,0)</f>
        <v>0</v>
      </c>
      <c r="T1228" s="34"/>
      <c r="U1228" s="35"/>
      <c r="V1228" s="33">
        <f>IFERROR(VLOOKUP(T1228,Materiaal!$A$2:$C$26556,3,FALSE)*U1228,0)</f>
        <v>0</v>
      </c>
      <c r="W1228" s="293"/>
      <c r="X1228" s="294"/>
      <c r="Y1228" s="33"/>
      <c r="Z1228" s="293"/>
      <c r="AA1228" s="294"/>
      <c r="AB1228" s="33"/>
    </row>
    <row r="1229" spans="1:28" ht="14.45" hidden="1" outlineLevel="1">
      <c r="A1229" s="29" t="s">
        <v>4126</v>
      </c>
      <c r="B1229" s="29" t="s">
        <v>7107</v>
      </c>
      <c r="C1229" s="256">
        <f t="shared" si="17"/>
        <v>2</v>
      </c>
      <c r="D1229" s="32">
        <v>30</v>
      </c>
      <c r="E1229" s="34" t="s">
        <v>5335</v>
      </c>
      <c r="F1229" s="35">
        <v>2</v>
      </c>
      <c r="G1229" s="33">
        <f>IFERROR(VLOOKUP(E1229,Materiaal!$A$2:$C$25052,3,FALSE)*F1229,0)</f>
        <v>2</v>
      </c>
      <c r="H1229" s="34"/>
      <c r="I1229" s="35"/>
      <c r="J1229" s="33">
        <f>IFERROR(VLOOKUP(H1229,Materiaal!$A$2:$C$25052,3,FALSE)*I1229,0)</f>
        <v>0</v>
      </c>
      <c r="K1229" s="34"/>
      <c r="L1229" s="35"/>
      <c r="M1229" s="33">
        <f>IFERROR(VLOOKUP(K1229,Materiaal!$A$2:$C$25052,3,FALSE)*L1229,0)</f>
        <v>0</v>
      </c>
      <c r="N1229" s="34"/>
      <c r="O1229" s="35"/>
      <c r="P1229" s="33">
        <f>IFERROR(VLOOKUP(N1229,Materiaal!$A$2:$C$25052,3,FALSE)*O1229,0)</f>
        <v>0</v>
      </c>
      <c r="Q1229" s="34"/>
      <c r="R1229" s="35"/>
      <c r="S1229" s="33">
        <f>IFERROR(VLOOKUP(Q1229,Materiaal!$A$2:$C$25052,3,FALSE)*R1229,0)</f>
        <v>0</v>
      </c>
      <c r="T1229" s="34"/>
      <c r="U1229" s="35"/>
      <c r="V1229" s="33">
        <f>IFERROR(VLOOKUP(T1229,Materiaal!$A$2:$C$26556,3,FALSE)*U1229,0)</f>
        <v>0</v>
      </c>
      <c r="W1229" s="293"/>
      <c r="X1229" s="294"/>
      <c r="Y1229" s="33"/>
      <c r="Z1229" s="293"/>
      <c r="AA1229" s="294"/>
      <c r="AB1229" s="33"/>
    </row>
    <row r="1230" spans="1:28" ht="14.45" hidden="1" outlineLevel="1">
      <c r="A1230" s="29" t="s">
        <v>7108</v>
      </c>
      <c r="B1230" s="29" t="s">
        <v>7109</v>
      </c>
      <c r="C1230" s="256">
        <f t="shared" si="17"/>
        <v>5</v>
      </c>
      <c r="D1230" s="32">
        <v>60</v>
      </c>
      <c r="E1230" s="34" t="s">
        <v>5335</v>
      </c>
      <c r="F1230" s="35">
        <v>5</v>
      </c>
      <c r="G1230" s="33">
        <f>IFERROR(VLOOKUP(E1230,Materiaal!$A$2:$C$25052,3,FALSE)*F1230,0)</f>
        <v>5</v>
      </c>
      <c r="H1230" s="34"/>
      <c r="I1230" s="35"/>
      <c r="J1230" s="33">
        <f>IFERROR(VLOOKUP(H1230,Materiaal!$A$2:$C$25052,3,FALSE)*I1230,0)</f>
        <v>0</v>
      </c>
      <c r="K1230" s="34"/>
      <c r="L1230" s="35"/>
      <c r="M1230" s="33">
        <f>IFERROR(VLOOKUP(K1230,Materiaal!$A$2:$C$25052,3,FALSE)*L1230,0)</f>
        <v>0</v>
      </c>
      <c r="N1230" s="34"/>
      <c r="O1230" s="35"/>
      <c r="P1230" s="33">
        <f>IFERROR(VLOOKUP(N1230,Materiaal!$A$2:$C$25052,3,FALSE)*O1230,0)</f>
        <v>0</v>
      </c>
      <c r="Q1230" s="34"/>
      <c r="R1230" s="35"/>
      <c r="S1230" s="33">
        <f>IFERROR(VLOOKUP(Q1230,Materiaal!$A$2:$C$25052,3,FALSE)*R1230,0)</f>
        <v>0</v>
      </c>
      <c r="T1230" s="34"/>
      <c r="U1230" s="35"/>
      <c r="V1230" s="33">
        <f>IFERROR(VLOOKUP(T1230,Materiaal!$A$2:$C$26556,3,FALSE)*U1230,0)</f>
        <v>0</v>
      </c>
      <c r="W1230" s="293"/>
      <c r="X1230" s="294"/>
      <c r="Y1230" s="33"/>
      <c r="Z1230" s="293"/>
      <c r="AA1230" s="294"/>
      <c r="AB1230" s="33"/>
    </row>
    <row r="1231" spans="1:28" ht="14.45" hidden="1" outlineLevel="1">
      <c r="A1231" s="29" t="s">
        <v>7110</v>
      </c>
      <c r="B1231" s="29" t="s">
        <v>7111</v>
      </c>
      <c r="C1231" s="256">
        <f t="shared" si="17"/>
        <v>5</v>
      </c>
      <c r="D1231" s="32">
        <v>120</v>
      </c>
      <c r="E1231" s="34" t="s">
        <v>5335</v>
      </c>
      <c r="F1231" s="35">
        <v>5</v>
      </c>
      <c r="G1231" s="33">
        <f>IFERROR(VLOOKUP(E1231,Materiaal!$A$2:$C$25052,3,FALSE)*F1231,0)</f>
        <v>5</v>
      </c>
      <c r="H1231" s="34"/>
      <c r="I1231" s="35"/>
      <c r="J1231" s="33">
        <f>IFERROR(VLOOKUP(H1231,Materiaal!$A$2:$C$25052,3,FALSE)*I1231,0)</f>
        <v>0</v>
      </c>
      <c r="K1231" s="34"/>
      <c r="L1231" s="35"/>
      <c r="M1231" s="33">
        <f>IFERROR(VLOOKUP(K1231,Materiaal!$A$2:$C$25052,3,FALSE)*L1231,0)</f>
        <v>0</v>
      </c>
      <c r="N1231" s="34"/>
      <c r="O1231" s="35"/>
      <c r="P1231" s="33">
        <f>IFERROR(VLOOKUP(N1231,Materiaal!$A$2:$C$25052,3,FALSE)*O1231,0)</f>
        <v>0</v>
      </c>
      <c r="Q1231" s="34"/>
      <c r="R1231" s="35"/>
      <c r="S1231" s="33">
        <f>IFERROR(VLOOKUP(Q1231,Materiaal!$A$2:$C$25052,3,FALSE)*R1231,0)</f>
        <v>0</v>
      </c>
      <c r="T1231" s="34"/>
      <c r="U1231" s="35"/>
      <c r="V1231" s="33">
        <f>IFERROR(VLOOKUP(T1231,Materiaal!$A$2:$C$26556,3,FALSE)*U1231,0)</f>
        <v>0</v>
      </c>
      <c r="W1231" s="293"/>
      <c r="X1231" s="294"/>
      <c r="Y1231" s="33"/>
      <c r="Z1231" s="293"/>
      <c r="AA1231" s="294"/>
      <c r="AB1231" s="33"/>
    </row>
    <row r="1232" spans="1:28" ht="14.45" hidden="1" outlineLevel="1">
      <c r="A1232" s="29" t="s">
        <v>4129</v>
      </c>
      <c r="B1232" s="29" t="s">
        <v>7112</v>
      </c>
      <c r="C1232" s="256">
        <f t="shared" si="17"/>
        <v>1</v>
      </c>
      <c r="D1232" s="32">
        <v>45</v>
      </c>
      <c r="E1232" s="34" t="s">
        <v>5335</v>
      </c>
      <c r="F1232" s="35">
        <v>1</v>
      </c>
      <c r="G1232" s="33">
        <f>IFERROR(VLOOKUP(E1232,Materiaal!$A$2:$C$25052,3,FALSE)*F1232,0)</f>
        <v>1</v>
      </c>
      <c r="H1232" s="34"/>
      <c r="I1232" s="35"/>
      <c r="J1232" s="33">
        <f>IFERROR(VLOOKUP(H1232,Materiaal!$A$2:$C$25052,3,FALSE)*I1232,0)</f>
        <v>0</v>
      </c>
      <c r="K1232" s="34"/>
      <c r="L1232" s="35"/>
      <c r="M1232" s="33">
        <f>IFERROR(VLOOKUP(K1232,Materiaal!$A$2:$C$25052,3,FALSE)*L1232,0)</f>
        <v>0</v>
      </c>
      <c r="N1232" s="34"/>
      <c r="O1232" s="35"/>
      <c r="P1232" s="33">
        <f>IFERROR(VLOOKUP(N1232,Materiaal!$A$2:$C$25052,3,FALSE)*O1232,0)</f>
        <v>0</v>
      </c>
      <c r="Q1232" s="34"/>
      <c r="R1232" s="35"/>
      <c r="S1232" s="33">
        <f>IFERROR(VLOOKUP(Q1232,Materiaal!$A$2:$C$25052,3,FALSE)*R1232,0)</f>
        <v>0</v>
      </c>
      <c r="T1232" s="34"/>
      <c r="U1232" s="35"/>
      <c r="V1232" s="33">
        <f>IFERROR(VLOOKUP(T1232,Materiaal!$A$2:$C$26556,3,FALSE)*U1232,0)</f>
        <v>0</v>
      </c>
      <c r="W1232" s="293"/>
      <c r="X1232" s="294"/>
      <c r="Y1232" s="33"/>
      <c r="Z1232" s="293"/>
      <c r="AA1232" s="294"/>
      <c r="AB1232" s="33"/>
    </row>
    <row r="1233" spans="1:28" ht="14.45" hidden="1" outlineLevel="1">
      <c r="A1233" s="29" t="s">
        <v>4138</v>
      </c>
      <c r="B1233" s="29" t="s">
        <v>7113</v>
      </c>
      <c r="C1233" s="256">
        <f t="shared" ref="C1233:C1264" si="18">SUM(G1233,J1233,M1233,P1233,S1233,V1233,Y1233,AB1233)</f>
        <v>0</v>
      </c>
      <c r="D1233" s="32">
        <v>120</v>
      </c>
      <c r="E1233" s="34"/>
      <c r="F1233" s="35"/>
      <c r="G1233" s="33">
        <f>IFERROR(VLOOKUP(E1233,Materiaal!$A$2:$C$25052,3,FALSE)*F1233,0)</f>
        <v>0</v>
      </c>
      <c r="H1233" s="34"/>
      <c r="I1233" s="35"/>
      <c r="J1233" s="33">
        <f>IFERROR(VLOOKUP(H1233,Materiaal!$A$2:$C$25052,3,FALSE)*I1233,0)</f>
        <v>0</v>
      </c>
      <c r="K1233" s="34"/>
      <c r="L1233" s="35"/>
      <c r="M1233" s="33">
        <f>IFERROR(VLOOKUP(K1233,Materiaal!$A$2:$C$25052,3,FALSE)*L1233,0)</f>
        <v>0</v>
      </c>
      <c r="N1233" s="34"/>
      <c r="O1233" s="35"/>
      <c r="P1233" s="33">
        <f>IFERROR(VLOOKUP(N1233,Materiaal!$A$2:$C$25052,3,FALSE)*O1233,0)</f>
        <v>0</v>
      </c>
      <c r="Q1233" s="34"/>
      <c r="R1233" s="35"/>
      <c r="S1233" s="33">
        <f>IFERROR(VLOOKUP(Q1233,Materiaal!$A$2:$C$25052,3,FALSE)*R1233,0)</f>
        <v>0</v>
      </c>
      <c r="T1233" s="34"/>
      <c r="U1233" s="35"/>
      <c r="V1233" s="33">
        <f>IFERROR(VLOOKUP(T1233,Materiaal!$A$2:$C$26556,3,FALSE)*U1233,0)</f>
        <v>0</v>
      </c>
      <c r="W1233" s="293"/>
      <c r="X1233" s="294"/>
      <c r="Y1233" s="33"/>
      <c r="Z1233" s="293"/>
      <c r="AA1233" s="294"/>
      <c r="AB1233" s="33"/>
    </row>
    <row r="1234" spans="1:28" ht="14.45" hidden="1" outlineLevel="1">
      <c r="A1234" s="29"/>
      <c r="B1234" s="29"/>
      <c r="C1234" s="256">
        <f t="shared" si="18"/>
        <v>0</v>
      </c>
      <c r="D1234" s="32"/>
      <c r="E1234" s="34"/>
      <c r="F1234" s="35"/>
      <c r="G1234" s="33">
        <f>IFERROR(VLOOKUP(E1234,Materiaal!$A$2:$C$25052,3,FALSE)*F1234,0)</f>
        <v>0</v>
      </c>
      <c r="H1234" s="34"/>
      <c r="I1234" s="35"/>
      <c r="J1234" s="33">
        <f>IFERROR(VLOOKUP(H1234,Materiaal!$A$2:$C$25052,3,FALSE)*I1234,0)</f>
        <v>0</v>
      </c>
      <c r="K1234" s="34"/>
      <c r="L1234" s="35"/>
      <c r="M1234" s="33">
        <f>IFERROR(VLOOKUP(K1234,Materiaal!$A$2:$C$25052,3,FALSE)*L1234,0)</f>
        <v>0</v>
      </c>
      <c r="N1234" s="34"/>
      <c r="O1234" s="35"/>
      <c r="P1234" s="33">
        <f>IFERROR(VLOOKUP(N1234,Materiaal!$A$2:$C$25052,3,FALSE)*O1234,0)</f>
        <v>0</v>
      </c>
      <c r="Q1234" s="34"/>
      <c r="R1234" s="35"/>
      <c r="S1234" s="33">
        <f>IFERROR(VLOOKUP(Q1234,Materiaal!$A$2:$C$25052,3,FALSE)*R1234,0)</f>
        <v>0</v>
      </c>
      <c r="T1234" s="34"/>
      <c r="U1234" s="35"/>
      <c r="V1234" s="33">
        <f>IFERROR(VLOOKUP(T1234,Materiaal!$A$2:$C$26556,3,FALSE)*U1234,0)</f>
        <v>0</v>
      </c>
      <c r="W1234" s="293"/>
      <c r="X1234" s="294"/>
      <c r="Y1234" s="33"/>
      <c r="Z1234" s="293"/>
      <c r="AA1234" s="294"/>
      <c r="AB1234" s="33"/>
    </row>
    <row r="1235" spans="1:28" ht="14.45" collapsed="1">
      <c r="A1235" s="29"/>
      <c r="B1235" s="29"/>
      <c r="C1235" s="256">
        <f t="shared" si="18"/>
        <v>0</v>
      </c>
      <c r="D1235" s="32"/>
      <c r="E1235" s="34"/>
      <c r="F1235" s="35"/>
      <c r="G1235" s="33">
        <f>IFERROR(VLOOKUP(E1235,Materiaal!$A$2:$C$25052,3,FALSE)*F1235,0)</f>
        <v>0</v>
      </c>
      <c r="H1235" s="34"/>
      <c r="I1235" s="35"/>
      <c r="J1235" s="33">
        <f>IFERROR(VLOOKUP(H1235,Materiaal!$A$2:$C$25052,3,FALSE)*I1235,0)</f>
        <v>0</v>
      </c>
      <c r="K1235" s="34"/>
      <c r="L1235" s="35"/>
      <c r="M1235" s="33">
        <f>IFERROR(VLOOKUP(K1235,Materiaal!$A$2:$C$25052,3,FALSE)*L1235,0)</f>
        <v>0</v>
      </c>
      <c r="N1235" s="34"/>
      <c r="O1235" s="35"/>
      <c r="P1235" s="33">
        <f>IFERROR(VLOOKUP(N1235,Materiaal!$A$2:$C$25052,3,FALSE)*O1235,0)</f>
        <v>0</v>
      </c>
      <c r="Q1235" s="34"/>
      <c r="R1235" s="35"/>
      <c r="S1235" s="33">
        <f>IFERROR(VLOOKUP(Q1235,Materiaal!$A$2:$C$25052,3,FALSE)*R1235,0)</f>
        <v>0</v>
      </c>
      <c r="T1235" s="34"/>
      <c r="U1235" s="35"/>
      <c r="V1235" s="33">
        <f>IFERROR(VLOOKUP(T1235,Materiaal!$A$2:$C$26556,3,FALSE)*U1235,0)</f>
        <v>0</v>
      </c>
      <c r="W1235" s="293"/>
      <c r="X1235" s="294"/>
      <c r="Y1235" s="33"/>
      <c r="Z1235" s="293"/>
      <c r="AA1235" s="294"/>
      <c r="AB1235" s="33"/>
    </row>
    <row r="1236" spans="1:28" ht="14.45">
      <c r="A1236" s="29"/>
      <c r="B1236" s="30" t="s">
        <v>7114</v>
      </c>
      <c r="C1236" s="256">
        <f t="shared" si="18"/>
        <v>0</v>
      </c>
      <c r="D1236" s="32"/>
      <c r="E1236" s="34"/>
      <c r="F1236" s="35"/>
      <c r="G1236" s="33">
        <f>IFERROR(VLOOKUP(E1236,Materiaal!$A$2:$C$25052,3,FALSE)*F1236,0)</f>
        <v>0</v>
      </c>
      <c r="H1236" s="34"/>
      <c r="I1236" s="35"/>
      <c r="J1236" s="33">
        <f>IFERROR(VLOOKUP(H1236,Materiaal!$A$2:$C$25052,3,FALSE)*I1236,0)</f>
        <v>0</v>
      </c>
      <c r="K1236" s="34"/>
      <c r="L1236" s="35"/>
      <c r="M1236" s="33">
        <f>IFERROR(VLOOKUP(K1236,Materiaal!$A$2:$C$25052,3,FALSE)*L1236,0)</f>
        <v>0</v>
      </c>
      <c r="N1236" s="34"/>
      <c r="O1236" s="35"/>
      <c r="P1236" s="33">
        <f>IFERROR(VLOOKUP(N1236,Materiaal!$A$2:$C$25052,3,FALSE)*O1236,0)</f>
        <v>0</v>
      </c>
      <c r="Q1236" s="34"/>
      <c r="R1236" s="35"/>
      <c r="S1236" s="33">
        <f>IFERROR(VLOOKUP(Q1236,Materiaal!$A$2:$C$25052,3,FALSE)*R1236,0)</f>
        <v>0</v>
      </c>
      <c r="T1236" s="34"/>
      <c r="U1236" s="35"/>
      <c r="V1236" s="33">
        <f>IFERROR(VLOOKUP(T1236,Materiaal!$A$2:$C$26556,3,FALSE)*U1236,0)</f>
        <v>0</v>
      </c>
      <c r="W1236" s="293"/>
      <c r="X1236" s="294"/>
      <c r="Y1236" s="33"/>
      <c r="Z1236" s="293"/>
      <c r="AA1236" s="294"/>
      <c r="AB1236" s="33"/>
    </row>
    <row r="1237" spans="1:28" ht="14.45" hidden="1" outlineLevel="1">
      <c r="A1237" s="29" t="s">
        <v>7115</v>
      </c>
      <c r="B1237" s="29" t="s">
        <v>7116</v>
      </c>
      <c r="C1237" s="256">
        <f t="shared" si="18"/>
        <v>1</v>
      </c>
      <c r="D1237" s="32">
        <v>30</v>
      </c>
      <c r="E1237" s="34" t="s">
        <v>5335</v>
      </c>
      <c r="F1237" s="35">
        <v>1</v>
      </c>
      <c r="G1237" s="33">
        <f>IFERROR(VLOOKUP(E1237,Materiaal!$A$2:$C$25052,3,FALSE)*F1237,0)</f>
        <v>1</v>
      </c>
      <c r="H1237" s="34"/>
      <c r="I1237" s="35"/>
      <c r="J1237" s="33">
        <f>IFERROR(VLOOKUP(H1237,Materiaal!$A$2:$C$25052,3,FALSE)*I1237,0)</f>
        <v>0</v>
      </c>
      <c r="K1237" s="34"/>
      <c r="L1237" s="35"/>
      <c r="M1237" s="33">
        <f>IFERROR(VLOOKUP(K1237,Materiaal!$A$2:$C$25052,3,FALSE)*L1237,0)</f>
        <v>0</v>
      </c>
      <c r="N1237" s="34"/>
      <c r="O1237" s="35"/>
      <c r="P1237" s="33">
        <f>IFERROR(VLOOKUP(N1237,Materiaal!$A$2:$C$25052,3,FALSE)*O1237,0)</f>
        <v>0</v>
      </c>
      <c r="Q1237" s="34"/>
      <c r="R1237" s="35"/>
      <c r="S1237" s="33">
        <f>IFERROR(VLOOKUP(Q1237,Materiaal!$A$2:$C$25052,3,FALSE)*R1237,0)</f>
        <v>0</v>
      </c>
      <c r="T1237" s="34"/>
      <c r="U1237" s="35"/>
      <c r="V1237" s="33">
        <f>IFERROR(VLOOKUP(T1237,Materiaal!$A$2:$C$26556,3,FALSE)*U1237,0)</f>
        <v>0</v>
      </c>
      <c r="W1237" s="293"/>
      <c r="X1237" s="294"/>
      <c r="Y1237" s="33"/>
      <c r="Z1237" s="293"/>
      <c r="AA1237" s="294"/>
      <c r="AB1237" s="33"/>
    </row>
    <row r="1238" spans="1:28" ht="14.45" hidden="1" outlineLevel="1">
      <c r="A1238" s="29" t="s">
        <v>7117</v>
      </c>
      <c r="B1238" s="29" t="s">
        <v>7118</v>
      </c>
      <c r="C1238" s="256">
        <f t="shared" si="18"/>
        <v>5</v>
      </c>
      <c r="D1238" s="32">
        <v>120</v>
      </c>
      <c r="E1238" s="34" t="s">
        <v>5335</v>
      </c>
      <c r="F1238" s="35">
        <v>5</v>
      </c>
      <c r="G1238" s="33">
        <f>IFERROR(VLOOKUP(E1238,Materiaal!$A$2:$C$25052,3,FALSE)*F1238,0)</f>
        <v>5</v>
      </c>
      <c r="H1238" s="34"/>
      <c r="I1238" s="35"/>
      <c r="J1238" s="33">
        <f>IFERROR(VLOOKUP(H1238,Materiaal!$A$2:$C$25052,3,FALSE)*I1238,0)</f>
        <v>0</v>
      </c>
      <c r="K1238" s="34"/>
      <c r="L1238" s="35"/>
      <c r="M1238" s="33">
        <f>IFERROR(VLOOKUP(K1238,Materiaal!$A$2:$C$25052,3,FALSE)*L1238,0)</f>
        <v>0</v>
      </c>
      <c r="N1238" s="34"/>
      <c r="O1238" s="35"/>
      <c r="P1238" s="33">
        <f>IFERROR(VLOOKUP(N1238,Materiaal!$A$2:$C$25052,3,FALSE)*O1238,0)</f>
        <v>0</v>
      </c>
      <c r="Q1238" s="34"/>
      <c r="R1238" s="35"/>
      <c r="S1238" s="33">
        <f>IFERROR(VLOOKUP(Q1238,Materiaal!$A$2:$C$25052,3,FALSE)*R1238,0)</f>
        <v>0</v>
      </c>
      <c r="T1238" s="34"/>
      <c r="U1238" s="35"/>
      <c r="V1238" s="33">
        <f>IFERROR(VLOOKUP(T1238,Materiaal!$A$2:$C$26556,3,FALSE)*U1238,0)</f>
        <v>0</v>
      </c>
      <c r="W1238" s="293"/>
      <c r="X1238" s="294"/>
      <c r="Y1238" s="33"/>
      <c r="Z1238" s="293"/>
      <c r="AA1238" s="294"/>
      <c r="AB1238" s="33"/>
    </row>
    <row r="1239" spans="1:28" ht="14.45" hidden="1" outlineLevel="1">
      <c r="A1239" s="29" t="s">
        <v>7119</v>
      </c>
      <c r="B1239" s="29" t="s">
        <v>7120</v>
      </c>
      <c r="C1239" s="256">
        <f t="shared" si="18"/>
        <v>1</v>
      </c>
      <c r="D1239" s="32">
        <v>30</v>
      </c>
      <c r="E1239" s="34" t="s">
        <v>5335</v>
      </c>
      <c r="F1239" s="35">
        <v>1</v>
      </c>
      <c r="G1239" s="33">
        <f>IFERROR(VLOOKUP(E1239,Materiaal!$A$2:$C$25052,3,FALSE)*F1239,0)</f>
        <v>1</v>
      </c>
      <c r="H1239" s="34"/>
      <c r="I1239" s="35"/>
      <c r="J1239" s="33">
        <f>IFERROR(VLOOKUP(H1239,Materiaal!$A$2:$C$25052,3,FALSE)*I1239,0)</f>
        <v>0</v>
      </c>
      <c r="K1239" s="34"/>
      <c r="L1239" s="35"/>
      <c r="M1239" s="33">
        <f>IFERROR(VLOOKUP(K1239,Materiaal!$A$2:$C$25052,3,FALSE)*L1239,0)</f>
        <v>0</v>
      </c>
      <c r="N1239" s="34"/>
      <c r="O1239" s="35"/>
      <c r="P1239" s="33">
        <f>IFERROR(VLOOKUP(N1239,Materiaal!$A$2:$C$25052,3,FALSE)*O1239,0)</f>
        <v>0</v>
      </c>
      <c r="Q1239" s="34"/>
      <c r="R1239" s="35"/>
      <c r="S1239" s="33">
        <f>IFERROR(VLOOKUP(Q1239,Materiaal!$A$2:$C$25052,3,FALSE)*R1239,0)</f>
        <v>0</v>
      </c>
      <c r="T1239" s="34"/>
      <c r="U1239" s="35"/>
      <c r="V1239" s="33">
        <f>IFERROR(VLOOKUP(T1239,Materiaal!$A$2:$C$26556,3,FALSE)*U1239,0)</f>
        <v>0</v>
      </c>
      <c r="W1239" s="293"/>
      <c r="X1239" s="294"/>
      <c r="Y1239" s="33"/>
      <c r="Z1239" s="293"/>
      <c r="AA1239" s="294"/>
      <c r="AB1239" s="33"/>
    </row>
    <row r="1240" spans="1:28" ht="14.45" hidden="1" outlineLevel="1">
      <c r="A1240" s="29" t="s">
        <v>7121</v>
      </c>
      <c r="B1240" s="29" t="s">
        <v>7122</v>
      </c>
      <c r="C1240" s="256">
        <f t="shared" si="18"/>
        <v>1</v>
      </c>
      <c r="D1240" s="32">
        <v>30</v>
      </c>
      <c r="E1240" s="34" t="s">
        <v>5335</v>
      </c>
      <c r="F1240" s="35">
        <v>1</v>
      </c>
      <c r="G1240" s="33">
        <f>IFERROR(VLOOKUP(E1240,Materiaal!$A$2:$C$25052,3,FALSE)*F1240,0)</f>
        <v>1</v>
      </c>
      <c r="H1240" s="34"/>
      <c r="I1240" s="35"/>
      <c r="J1240" s="33">
        <f>IFERROR(VLOOKUP(H1240,Materiaal!$A$2:$C$25052,3,FALSE)*I1240,0)</f>
        <v>0</v>
      </c>
      <c r="K1240" s="34"/>
      <c r="L1240" s="35"/>
      <c r="M1240" s="33">
        <f>IFERROR(VLOOKUP(K1240,Materiaal!$A$2:$C$25052,3,FALSE)*L1240,0)</f>
        <v>0</v>
      </c>
      <c r="N1240" s="34"/>
      <c r="O1240" s="35"/>
      <c r="P1240" s="33">
        <f>IFERROR(VLOOKUP(N1240,Materiaal!$A$2:$C$25052,3,FALSE)*O1240,0)</f>
        <v>0</v>
      </c>
      <c r="Q1240" s="34"/>
      <c r="R1240" s="35"/>
      <c r="S1240" s="33">
        <f>IFERROR(VLOOKUP(Q1240,Materiaal!$A$2:$C$25052,3,FALSE)*R1240,0)</f>
        <v>0</v>
      </c>
      <c r="T1240" s="34"/>
      <c r="U1240" s="35"/>
      <c r="V1240" s="33">
        <f>IFERROR(VLOOKUP(T1240,Materiaal!$A$2:$C$26556,3,FALSE)*U1240,0)</f>
        <v>0</v>
      </c>
      <c r="W1240" s="293"/>
      <c r="X1240" s="294"/>
      <c r="Y1240" s="33"/>
      <c r="Z1240" s="293"/>
      <c r="AA1240" s="294"/>
      <c r="AB1240" s="33"/>
    </row>
    <row r="1241" spans="1:28" ht="14.45" hidden="1" outlineLevel="1">
      <c r="A1241" s="29" t="s">
        <v>7123</v>
      </c>
      <c r="B1241" s="29" t="s">
        <v>7124</v>
      </c>
      <c r="C1241" s="256">
        <f t="shared" si="18"/>
        <v>1</v>
      </c>
      <c r="D1241" s="32">
        <v>30</v>
      </c>
      <c r="E1241" s="34" t="s">
        <v>5335</v>
      </c>
      <c r="F1241" s="35">
        <v>1</v>
      </c>
      <c r="G1241" s="33">
        <f>IFERROR(VLOOKUP(E1241,Materiaal!$A$2:$C$25052,3,FALSE)*F1241,0)</f>
        <v>1</v>
      </c>
      <c r="H1241" s="34"/>
      <c r="I1241" s="35"/>
      <c r="J1241" s="33">
        <f>IFERROR(VLOOKUP(H1241,Materiaal!$A$2:$C$25052,3,FALSE)*I1241,0)</f>
        <v>0</v>
      </c>
      <c r="K1241" s="34"/>
      <c r="L1241" s="35"/>
      <c r="M1241" s="33">
        <f>IFERROR(VLOOKUP(K1241,Materiaal!$A$2:$C$25052,3,FALSE)*L1241,0)</f>
        <v>0</v>
      </c>
      <c r="N1241" s="34"/>
      <c r="O1241" s="35"/>
      <c r="P1241" s="33">
        <f>IFERROR(VLOOKUP(N1241,Materiaal!$A$2:$C$25052,3,FALSE)*O1241,0)</f>
        <v>0</v>
      </c>
      <c r="Q1241" s="34"/>
      <c r="R1241" s="35"/>
      <c r="S1241" s="33">
        <f>IFERROR(VLOOKUP(Q1241,Materiaal!$A$2:$C$25052,3,FALSE)*R1241,0)</f>
        <v>0</v>
      </c>
      <c r="T1241" s="34"/>
      <c r="U1241" s="35"/>
      <c r="V1241" s="33">
        <f>IFERROR(VLOOKUP(T1241,Materiaal!$A$2:$C$26556,3,FALSE)*U1241,0)</f>
        <v>0</v>
      </c>
      <c r="W1241" s="293"/>
      <c r="X1241" s="294"/>
      <c r="Y1241" s="33"/>
      <c r="Z1241" s="293"/>
      <c r="AA1241" s="294"/>
      <c r="AB1241" s="33"/>
    </row>
    <row r="1242" spans="1:28" ht="14.45" hidden="1" outlineLevel="1">
      <c r="A1242" s="29" t="s">
        <v>7125</v>
      </c>
      <c r="B1242" s="29" t="s">
        <v>7126</v>
      </c>
      <c r="C1242" s="256">
        <f t="shared" si="18"/>
        <v>1</v>
      </c>
      <c r="D1242" s="32">
        <v>60</v>
      </c>
      <c r="E1242" s="34" t="s">
        <v>5335</v>
      </c>
      <c r="F1242" s="35">
        <v>1</v>
      </c>
      <c r="G1242" s="33">
        <f>IFERROR(VLOOKUP(E1242,Materiaal!$A$2:$C$25052,3,FALSE)*F1242,0)</f>
        <v>1</v>
      </c>
      <c r="H1242" s="34"/>
      <c r="I1242" s="35"/>
      <c r="J1242" s="33">
        <f>IFERROR(VLOOKUP(H1242,Materiaal!$A$2:$C$25052,3,FALSE)*I1242,0)</f>
        <v>0</v>
      </c>
      <c r="K1242" s="34"/>
      <c r="L1242" s="35"/>
      <c r="M1242" s="33">
        <f>IFERROR(VLOOKUP(K1242,Materiaal!$A$2:$C$25052,3,FALSE)*L1242,0)</f>
        <v>0</v>
      </c>
      <c r="N1242" s="34"/>
      <c r="O1242" s="35"/>
      <c r="P1242" s="33">
        <f>IFERROR(VLOOKUP(N1242,Materiaal!$A$2:$C$25052,3,FALSE)*O1242,0)</f>
        <v>0</v>
      </c>
      <c r="Q1242" s="34"/>
      <c r="R1242" s="35"/>
      <c r="S1242" s="33">
        <f>IFERROR(VLOOKUP(Q1242,Materiaal!$A$2:$C$25052,3,FALSE)*R1242,0)</f>
        <v>0</v>
      </c>
      <c r="T1242" s="34"/>
      <c r="U1242" s="35"/>
      <c r="V1242" s="33">
        <f>IFERROR(VLOOKUP(T1242,Materiaal!$A$2:$C$26556,3,FALSE)*U1242,0)</f>
        <v>0</v>
      </c>
      <c r="W1242" s="293"/>
      <c r="X1242" s="294"/>
      <c r="Y1242" s="33"/>
      <c r="Z1242" s="293"/>
      <c r="AA1242" s="294"/>
      <c r="AB1242" s="33"/>
    </row>
    <row r="1243" spans="1:28" ht="14.45" hidden="1" outlineLevel="1">
      <c r="A1243" s="29" t="s">
        <v>7127</v>
      </c>
      <c r="B1243" s="29" t="s">
        <v>7128</v>
      </c>
      <c r="C1243" s="256">
        <f t="shared" si="18"/>
        <v>1</v>
      </c>
      <c r="D1243" s="32">
        <v>30</v>
      </c>
      <c r="E1243" s="34" t="s">
        <v>5335</v>
      </c>
      <c r="F1243" s="35">
        <v>1</v>
      </c>
      <c r="G1243" s="33">
        <f>IFERROR(VLOOKUP(E1243,Materiaal!$A$2:$C$25052,3,FALSE)*F1243,0)</f>
        <v>1</v>
      </c>
      <c r="H1243" s="34"/>
      <c r="I1243" s="35"/>
      <c r="J1243" s="33">
        <f>IFERROR(VLOOKUP(H1243,Materiaal!$A$2:$C$25052,3,FALSE)*I1243,0)</f>
        <v>0</v>
      </c>
      <c r="K1243" s="34"/>
      <c r="L1243" s="35"/>
      <c r="M1243" s="33">
        <f>IFERROR(VLOOKUP(K1243,Materiaal!$A$2:$C$25052,3,FALSE)*L1243,0)</f>
        <v>0</v>
      </c>
      <c r="N1243" s="34"/>
      <c r="O1243" s="35"/>
      <c r="P1243" s="33">
        <f>IFERROR(VLOOKUP(N1243,Materiaal!$A$2:$C$25052,3,FALSE)*O1243,0)</f>
        <v>0</v>
      </c>
      <c r="Q1243" s="34"/>
      <c r="R1243" s="35"/>
      <c r="S1243" s="33">
        <f>IFERROR(VLOOKUP(Q1243,Materiaal!$A$2:$C$25052,3,FALSE)*R1243,0)</f>
        <v>0</v>
      </c>
      <c r="T1243" s="34"/>
      <c r="U1243" s="35"/>
      <c r="V1243" s="33">
        <f>IFERROR(VLOOKUP(T1243,Materiaal!$A$2:$C$26556,3,FALSE)*U1243,0)</f>
        <v>0</v>
      </c>
      <c r="W1243" s="293"/>
      <c r="X1243" s="294"/>
      <c r="Y1243" s="33"/>
      <c r="Z1243" s="293"/>
      <c r="AA1243" s="294"/>
      <c r="AB1243" s="33"/>
    </row>
    <row r="1244" spans="1:28" ht="14.45" hidden="1" outlineLevel="1">
      <c r="A1244" s="29" t="s">
        <v>7129</v>
      </c>
      <c r="B1244" s="29" t="s">
        <v>7130</v>
      </c>
      <c r="C1244" s="256">
        <f t="shared" si="18"/>
        <v>5</v>
      </c>
      <c r="D1244" s="32">
        <v>120</v>
      </c>
      <c r="E1244" s="34" t="s">
        <v>5335</v>
      </c>
      <c r="F1244" s="35">
        <v>5</v>
      </c>
      <c r="G1244" s="33">
        <f>IFERROR(VLOOKUP(E1244,Materiaal!$A$2:$C$25052,3,FALSE)*F1244,0)</f>
        <v>5</v>
      </c>
      <c r="H1244" s="34"/>
      <c r="I1244" s="35"/>
      <c r="J1244" s="33">
        <f>IFERROR(VLOOKUP(H1244,Materiaal!$A$2:$C$25052,3,FALSE)*I1244,0)</f>
        <v>0</v>
      </c>
      <c r="K1244" s="34"/>
      <c r="L1244" s="35"/>
      <c r="M1244" s="33">
        <f>IFERROR(VLOOKUP(K1244,Materiaal!$A$2:$C$25052,3,FALSE)*L1244,0)</f>
        <v>0</v>
      </c>
      <c r="N1244" s="34"/>
      <c r="O1244" s="35"/>
      <c r="P1244" s="33">
        <f>IFERROR(VLOOKUP(N1244,Materiaal!$A$2:$C$25052,3,FALSE)*O1244,0)</f>
        <v>0</v>
      </c>
      <c r="Q1244" s="34"/>
      <c r="R1244" s="35"/>
      <c r="S1244" s="33">
        <f>IFERROR(VLOOKUP(Q1244,Materiaal!$A$2:$C$25052,3,FALSE)*R1244,0)</f>
        <v>0</v>
      </c>
      <c r="T1244" s="34"/>
      <c r="U1244" s="35"/>
      <c r="V1244" s="33">
        <f>IFERROR(VLOOKUP(T1244,Materiaal!$A$2:$C$26556,3,FALSE)*U1244,0)</f>
        <v>0</v>
      </c>
      <c r="W1244" s="293"/>
      <c r="X1244" s="294"/>
      <c r="Y1244" s="33"/>
      <c r="Z1244" s="293"/>
      <c r="AA1244" s="294"/>
      <c r="AB1244" s="33"/>
    </row>
    <row r="1245" spans="1:28" ht="14.45" hidden="1" outlineLevel="1">
      <c r="A1245" s="29" t="s">
        <v>7131</v>
      </c>
      <c r="B1245" s="29" t="s">
        <v>7132</v>
      </c>
      <c r="C1245" s="256">
        <f t="shared" si="18"/>
        <v>1</v>
      </c>
      <c r="D1245" s="32">
        <v>30</v>
      </c>
      <c r="E1245" s="34" t="s">
        <v>5335</v>
      </c>
      <c r="F1245" s="35">
        <v>1</v>
      </c>
      <c r="G1245" s="33">
        <f>IFERROR(VLOOKUP(E1245,Materiaal!$A$2:$C$25052,3,FALSE)*F1245,0)</f>
        <v>1</v>
      </c>
      <c r="H1245" s="34"/>
      <c r="I1245" s="35"/>
      <c r="J1245" s="33">
        <f>IFERROR(VLOOKUP(H1245,Materiaal!$A$2:$C$25052,3,FALSE)*I1245,0)</f>
        <v>0</v>
      </c>
      <c r="K1245" s="34"/>
      <c r="L1245" s="35"/>
      <c r="M1245" s="33">
        <f>IFERROR(VLOOKUP(K1245,Materiaal!$A$2:$C$25052,3,FALSE)*L1245,0)</f>
        <v>0</v>
      </c>
      <c r="N1245" s="34"/>
      <c r="O1245" s="35"/>
      <c r="P1245" s="33">
        <f>IFERROR(VLOOKUP(N1245,Materiaal!$A$2:$C$25052,3,FALSE)*O1245,0)</f>
        <v>0</v>
      </c>
      <c r="Q1245" s="34"/>
      <c r="R1245" s="35"/>
      <c r="S1245" s="33">
        <f>IFERROR(VLOOKUP(Q1245,Materiaal!$A$2:$C$25052,3,FALSE)*R1245,0)</f>
        <v>0</v>
      </c>
      <c r="T1245" s="34"/>
      <c r="U1245" s="35"/>
      <c r="V1245" s="33">
        <f>IFERROR(VLOOKUP(T1245,Materiaal!$A$2:$C$26556,3,FALSE)*U1245,0)</f>
        <v>0</v>
      </c>
      <c r="W1245" s="293"/>
      <c r="X1245" s="294"/>
      <c r="Y1245" s="33"/>
      <c r="Z1245" s="293"/>
      <c r="AA1245" s="294"/>
      <c r="AB1245" s="33"/>
    </row>
    <row r="1246" spans="1:28" ht="14.45" hidden="1" outlineLevel="1">
      <c r="A1246" s="29" t="s">
        <v>7133</v>
      </c>
      <c r="B1246" s="29" t="s">
        <v>7134</v>
      </c>
      <c r="C1246" s="256">
        <f t="shared" si="18"/>
        <v>1</v>
      </c>
      <c r="D1246" s="32">
        <v>30</v>
      </c>
      <c r="E1246" s="34" t="s">
        <v>5335</v>
      </c>
      <c r="F1246" s="35">
        <v>1</v>
      </c>
      <c r="G1246" s="33">
        <f>IFERROR(VLOOKUP(E1246,Materiaal!$A$2:$C$25052,3,FALSE)*F1246,0)</f>
        <v>1</v>
      </c>
      <c r="H1246" s="34"/>
      <c r="I1246" s="35"/>
      <c r="J1246" s="33">
        <f>IFERROR(VLOOKUP(H1246,Materiaal!$A$2:$C$25052,3,FALSE)*I1246,0)</f>
        <v>0</v>
      </c>
      <c r="K1246" s="34"/>
      <c r="L1246" s="35"/>
      <c r="M1246" s="33">
        <f>IFERROR(VLOOKUP(K1246,Materiaal!$A$2:$C$25052,3,FALSE)*L1246,0)</f>
        <v>0</v>
      </c>
      <c r="N1246" s="34"/>
      <c r="O1246" s="35"/>
      <c r="P1246" s="33">
        <f>IFERROR(VLOOKUP(N1246,Materiaal!$A$2:$C$25052,3,FALSE)*O1246,0)</f>
        <v>0</v>
      </c>
      <c r="Q1246" s="34"/>
      <c r="R1246" s="35"/>
      <c r="S1246" s="33">
        <f>IFERROR(VLOOKUP(Q1246,Materiaal!$A$2:$C$25052,3,FALSE)*R1246,0)</f>
        <v>0</v>
      </c>
      <c r="T1246" s="34"/>
      <c r="U1246" s="35"/>
      <c r="V1246" s="33">
        <f>IFERROR(VLOOKUP(T1246,Materiaal!$A$2:$C$26556,3,FALSE)*U1246,0)</f>
        <v>0</v>
      </c>
      <c r="W1246" s="293"/>
      <c r="X1246" s="294"/>
      <c r="Y1246" s="33"/>
      <c r="Z1246" s="293"/>
      <c r="AA1246" s="294"/>
      <c r="AB1246" s="33"/>
    </row>
    <row r="1247" spans="1:28" ht="14.45" hidden="1" outlineLevel="1">
      <c r="A1247" s="29" t="s">
        <v>7135</v>
      </c>
      <c r="B1247" s="29" t="s">
        <v>7136</v>
      </c>
      <c r="C1247" s="256">
        <f t="shared" si="18"/>
        <v>1</v>
      </c>
      <c r="D1247" s="32">
        <v>30</v>
      </c>
      <c r="E1247" s="34" t="s">
        <v>5335</v>
      </c>
      <c r="F1247" s="35">
        <v>1</v>
      </c>
      <c r="G1247" s="33">
        <f>IFERROR(VLOOKUP(E1247,Materiaal!$A$2:$C$25052,3,FALSE)*F1247,0)</f>
        <v>1</v>
      </c>
      <c r="H1247" s="34"/>
      <c r="I1247" s="35"/>
      <c r="J1247" s="33">
        <f>IFERROR(VLOOKUP(H1247,Materiaal!$A$2:$C$25052,3,FALSE)*I1247,0)</f>
        <v>0</v>
      </c>
      <c r="K1247" s="34"/>
      <c r="L1247" s="35"/>
      <c r="M1247" s="33">
        <f>IFERROR(VLOOKUP(K1247,Materiaal!$A$2:$C$25052,3,FALSE)*L1247,0)</f>
        <v>0</v>
      </c>
      <c r="N1247" s="34"/>
      <c r="O1247" s="35"/>
      <c r="P1247" s="33">
        <f>IFERROR(VLOOKUP(N1247,Materiaal!$A$2:$C$25052,3,FALSE)*O1247,0)</f>
        <v>0</v>
      </c>
      <c r="Q1247" s="34"/>
      <c r="R1247" s="35"/>
      <c r="S1247" s="33">
        <f>IFERROR(VLOOKUP(Q1247,Materiaal!$A$2:$C$25052,3,FALSE)*R1247,0)</f>
        <v>0</v>
      </c>
      <c r="T1247" s="34"/>
      <c r="U1247" s="35"/>
      <c r="V1247" s="33">
        <f>IFERROR(VLOOKUP(T1247,Materiaal!$A$2:$C$26556,3,FALSE)*U1247,0)</f>
        <v>0</v>
      </c>
      <c r="W1247" s="293"/>
      <c r="X1247" s="294"/>
      <c r="Y1247" s="33"/>
      <c r="Z1247" s="293"/>
      <c r="AA1247" s="294"/>
      <c r="AB1247" s="33"/>
    </row>
    <row r="1248" spans="1:28" ht="14.45" hidden="1" outlineLevel="1">
      <c r="A1248" s="29" t="s">
        <v>7137</v>
      </c>
      <c r="B1248" s="29" t="s">
        <v>7138</v>
      </c>
      <c r="C1248" s="256">
        <f t="shared" si="18"/>
        <v>1</v>
      </c>
      <c r="D1248" s="32">
        <v>60</v>
      </c>
      <c r="E1248" s="34" t="s">
        <v>5335</v>
      </c>
      <c r="F1248" s="35">
        <v>1</v>
      </c>
      <c r="G1248" s="33">
        <f>IFERROR(VLOOKUP(E1248,Materiaal!$A$2:$C$25052,3,FALSE)*F1248,0)</f>
        <v>1</v>
      </c>
      <c r="H1248" s="34"/>
      <c r="I1248" s="35"/>
      <c r="J1248" s="33">
        <f>IFERROR(VLOOKUP(H1248,Materiaal!$A$2:$C$25052,3,FALSE)*I1248,0)</f>
        <v>0</v>
      </c>
      <c r="K1248" s="34"/>
      <c r="L1248" s="35"/>
      <c r="M1248" s="33">
        <f>IFERROR(VLOOKUP(K1248,Materiaal!$A$2:$C$25052,3,FALSE)*L1248,0)</f>
        <v>0</v>
      </c>
      <c r="N1248" s="34"/>
      <c r="O1248" s="35"/>
      <c r="P1248" s="33">
        <f>IFERROR(VLOOKUP(N1248,Materiaal!$A$2:$C$25052,3,FALSE)*O1248,0)</f>
        <v>0</v>
      </c>
      <c r="Q1248" s="34"/>
      <c r="R1248" s="35"/>
      <c r="S1248" s="33">
        <f>IFERROR(VLOOKUP(Q1248,Materiaal!$A$2:$C$25052,3,FALSE)*R1248,0)</f>
        <v>0</v>
      </c>
      <c r="T1248" s="34"/>
      <c r="U1248" s="35"/>
      <c r="V1248" s="33">
        <f>IFERROR(VLOOKUP(T1248,Materiaal!$A$2:$C$26556,3,FALSE)*U1248,0)</f>
        <v>0</v>
      </c>
      <c r="W1248" s="293"/>
      <c r="X1248" s="294"/>
      <c r="Y1248" s="33"/>
      <c r="Z1248" s="293"/>
      <c r="AA1248" s="294"/>
      <c r="AB1248" s="33"/>
    </row>
    <row r="1249" spans="1:28" ht="14.45" collapsed="1">
      <c r="A1249" s="29"/>
      <c r="B1249" s="29"/>
      <c r="C1249" s="256">
        <f t="shared" si="18"/>
        <v>0</v>
      </c>
      <c r="D1249" s="32"/>
      <c r="E1249" s="34"/>
      <c r="F1249" s="35"/>
      <c r="G1249" s="33">
        <f>IFERROR(VLOOKUP(E1249,Materiaal!$A$2:$C$25052,3,FALSE)*F1249,0)</f>
        <v>0</v>
      </c>
      <c r="H1249" s="34"/>
      <c r="I1249" s="35"/>
      <c r="J1249" s="33">
        <f>IFERROR(VLOOKUP(H1249,Materiaal!$A$2:$C$25052,3,FALSE)*I1249,0)</f>
        <v>0</v>
      </c>
      <c r="K1249" s="34"/>
      <c r="L1249" s="35"/>
      <c r="M1249" s="33">
        <f>IFERROR(VLOOKUP(K1249,Materiaal!$A$2:$C$25052,3,FALSE)*L1249,0)</f>
        <v>0</v>
      </c>
      <c r="N1249" s="34"/>
      <c r="O1249" s="35"/>
      <c r="P1249" s="33">
        <f>IFERROR(VLOOKUP(N1249,Materiaal!$A$2:$C$25052,3,FALSE)*O1249,0)</f>
        <v>0</v>
      </c>
      <c r="Q1249" s="34"/>
      <c r="R1249" s="35"/>
      <c r="S1249" s="33">
        <f>IFERROR(VLOOKUP(Q1249,Materiaal!$A$2:$C$25052,3,FALSE)*R1249,0)</f>
        <v>0</v>
      </c>
      <c r="T1249" s="34"/>
      <c r="U1249" s="35"/>
      <c r="V1249" s="33">
        <f>IFERROR(VLOOKUP(T1249,Materiaal!$A$2:$C$26556,3,FALSE)*U1249,0)</f>
        <v>0</v>
      </c>
      <c r="W1249" s="293"/>
      <c r="X1249" s="294"/>
      <c r="Y1249" s="33"/>
      <c r="Z1249" s="293"/>
      <c r="AA1249" s="294"/>
      <c r="AB1249" s="33"/>
    </row>
    <row r="1250" spans="1:28" ht="14.45">
      <c r="A1250" s="29"/>
      <c r="B1250" s="30" t="s">
        <v>7139</v>
      </c>
      <c r="C1250" s="256">
        <f t="shared" si="18"/>
        <v>0</v>
      </c>
      <c r="D1250" s="32"/>
      <c r="E1250" s="34"/>
      <c r="F1250" s="35"/>
      <c r="G1250" s="33">
        <f>IFERROR(VLOOKUP(E1250,Materiaal!$A$2:$C$25052,3,FALSE)*F1250,0)</f>
        <v>0</v>
      </c>
      <c r="H1250" s="34"/>
      <c r="I1250" s="35"/>
      <c r="J1250" s="33">
        <f>IFERROR(VLOOKUP(H1250,Materiaal!$A$2:$C$25052,3,FALSE)*I1250,0)</f>
        <v>0</v>
      </c>
      <c r="K1250" s="34"/>
      <c r="L1250" s="35"/>
      <c r="M1250" s="33">
        <f>IFERROR(VLOOKUP(K1250,Materiaal!$A$2:$C$25052,3,FALSE)*L1250,0)</f>
        <v>0</v>
      </c>
      <c r="N1250" s="34"/>
      <c r="O1250" s="35"/>
      <c r="P1250" s="33">
        <f>IFERROR(VLOOKUP(N1250,Materiaal!$A$2:$C$25052,3,FALSE)*O1250,0)</f>
        <v>0</v>
      </c>
      <c r="Q1250" s="34"/>
      <c r="R1250" s="35"/>
      <c r="S1250" s="33">
        <f>IFERROR(VLOOKUP(Q1250,Materiaal!$A$2:$C$25052,3,FALSE)*R1250,0)</f>
        <v>0</v>
      </c>
      <c r="T1250" s="34"/>
      <c r="U1250" s="35"/>
      <c r="V1250" s="33">
        <f>IFERROR(VLOOKUP(T1250,Materiaal!$A$2:$C$26556,3,FALSE)*U1250,0)</f>
        <v>0</v>
      </c>
      <c r="W1250" s="293"/>
      <c r="X1250" s="294"/>
      <c r="Y1250" s="33"/>
      <c r="Z1250" s="293"/>
      <c r="AA1250" s="294"/>
      <c r="AB1250" s="33"/>
    </row>
    <row r="1251" spans="1:28" ht="14.45" hidden="1" outlineLevel="1">
      <c r="A1251" s="29" t="s">
        <v>7140</v>
      </c>
      <c r="B1251" s="29" t="s">
        <v>7141</v>
      </c>
      <c r="C1251" s="256">
        <f t="shared" si="18"/>
        <v>14.1433</v>
      </c>
      <c r="D1251" s="32">
        <v>15</v>
      </c>
      <c r="E1251" s="34" t="s">
        <v>5335</v>
      </c>
      <c r="F1251" s="35">
        <v>1</v>
      </c>
      <c r="G1251" s="33">
        <f>IFERROR(VLOOKUP(E1251,Materiaal!$A$2:$C$25052,3,FALSE)*F1251,0)</f>
        <v>1</v>
      </c>
      <c r="H1251" s="34">
        <v>41647</v>
      </c>
      <c r="I1251" s="35">
        <v>1</v>
      </c>
      <c r="J1251" s="33">
        <f>IFERROR(VLOOKUP(H1251,Materiaal!$A$2:$C$25052,3,FALSE)*I1251,0)</f>
        <v>13.1433</v>
      </c>
      <c r="K1251" s="34"/>
      <c r="L1251" s="35"/>
      <c r="M1251" s="33">
        <f>IFERROR(VLOOKUP(K1251,Materiaal!$A$2:$C$25052,3,FALSE)*L1251,0)</f>
        <v>0</v>
      </c>
      <c r="N1251" s="34"/>
      <c r="O1251" s="35"/>
      <c r="P1251" s="33">
        <f>IFERROR(VLOOKUP(N1251,Materiaal!$A$2:$C$25052,3,FALSE)*O1251,0)</f>
        <v>0</v>
      </c>
      <c r="Q1251" s="34"/>
      <c r="R1251" s="35"/>
      <c r="S1251" s="33">
        <f>IFERROR(VLOOKUP(Q1251,Materiaal!$A$2:$C$25052,3,FALSE)*R1251,0)</f>
        <v>0</v>
      </c>
      <c r="T1251" s="34"/>
      <c r="U1251" s="35"/>
      <c r="V1251" s="33">
        <f>IFERROR(VLOOKUP(T1251,Materiaal!$A$2:$C$26556,3,FALSE)*U1251,0)</f>
        <v>0</v>
      </c>
      <c r="W1251" s="293"/>
      <c r="X1251" s="294"/>
      <c r="Y1251" s="33"/>
      <c r="Z1251" s="293"/>
      <c r="AA1251" s="294"/>
      <c r="AB1251" s="33"/>
    </row>
    <row r="1252" spans="1:28" ht="14.45" hidden="1" outlineLevel="1">
      <c r="A1252" s="29" t="s">
        <v>7142</v>
      </c>
      <c r="B1252" s="29" t="s">
        <v>7143</v>
      </c>
      <c r="C1252" s="256">
        <f t="shared" si="18"/>
        <v>15.316000000000001</v>
      </c>
      <c r="D1252" s="32">
        <v>15</v>
      </c>
      <c r="E1252" s="34" t="s">
        <v>5335</v>
      </c>
      <c r="F1252" s="35">
        <v>1</v>
      </c>
      <c r="G1252" s="33">
        <f>IFERROR(VLOOKUP(E1252,Materiaal!$A$2:$C$25052,3,FALSE)*F1252,0)</f>
        <v>1</v>
      </c>
      <c r="H1252" s="34" t="s">
        <v>7144</v>
      </c>
      <c r="I1252" s="35">
        <v>1</v>
      </c>
      <c r="J1252" s="33">
        <f>IFERROR(VLOOKUP(H1252,Materiaal!$A$2:$C$25052,3,FALSE)*I1252,0)</f>
        <v>14.316000000000001</v>
      </c>
      <c r="K1252" s="34"/>
      <c r="L1252" s="35"/>
      <c r="M1252" s="33">
        <f>IFERROR(VLOOKUP(K1252,Materiaal!$A$2:$C$25052,3,FALSE)*L1252,0)</f>
        <v>0</v>
      </c>
      <c r="N1252" s="34"/>
      <c r="O1252" s="35"/>
      <c r="P1252" s="33">
        <f>IFERROR(VLOOKUP(N1252,Materiaal!$A$2:$C$25052,3,FALSE)*O1252,0)</f>
        <v>0</v>
      </c>
      <c r="Q1252" s="34"/>
      <c r="R1252" s="35"/>
      <c r="S1252" s="33">
        <f>IFERROR(VLOOKUP(Q1252,Materiaal!$A$2:$C$25052,3,FALSE)*R1252,0)</f>
        <v>0</v>
      </c>
      <c r="T1252" s="34"/>
      <c r="U1252" s="35"/>
      <c r="V1252" s="33">
        <f>IFERROR(VLOOKUP(T1252,Materiaal!$A$2:$C$26556,3,FALSE)*U1252,0)</f>
        <v>0</v>
      </c>
      <c r="W1252" s="293"/>
      <c r="X1252" s="294"/>
      <c r="Y1252" s="33"/>
      <c r="Z1252" s="293"/>
      <c r="AA1252" s="294"/>
      <c r="AB1252" s="33"/>
    </row>
    <row r="1253" spans="1:28" ht="14.45" hidden="1" outlineLevel="1">
      <c r="A1253" s="29" t="s">
        <v>7145</v>
      </c>
      <c r="B1253" s="29" t="s">
        <v>7146</v>
      </c>
      <c r="C1253" s="256">
        <f t="shared" si="18"/>
        <v>40.441499999999998</v>
      </c>
      <c r="D1253" s="32">
        <v>20</v>
      </c>
      <c r="E1253" s="34" t="s">
        <v>5335</v>
      </c>
      <c r="F1253" s="35">
        <v>1</v>
      </c>
      <c r="G1253" s="33">
        <f>IFERROR(VLOOKUP(E1253,Materiaal!$A$2:$C$25052,3,FALSE)*F1253,0)</f>
        <v>1</v>
      </c>
      <c r="H1253" s="34">
        <v>413091</v>
      </c>
      <c r="I1253" s="35">
        <v>1</v>
      </c>
      <c r="J1253" s="33">
        <f>IFERROR(VLOOKUP(H1253,Materiaal!$A$2:$C$25052,3,FALSE)*I1253,0)</f>
        <v>39.441499999999998</v>
      </c>
      <c r="K1253" s="34"/>
      <c r="L1253" s="35"/>
      <c r="M1253" s="33">
        <f>IFERROR(VLOOKUP(K1253,Materiaal!$A$2:$C$25052,3,FALSE)*L1253,0)</f>
        <v>0</v>
      </c>
      <c r="N1253" s="34"/>
      <c r="O1253" s="35"/>
      <c r="P1253" s="33">
        <f>IFERROR(VLOOKUP(N1253,Materiaal!$A$2:$C$25052,3,FALSE)*O1253,0)</f>
        <v>0</v>
      </c>
      <c r="Q1253" s="34"/>
      <c r="R1253" s="35"/>
      <c r="S1253" s="33">
        <f>IFERROR(VLOOKUP(Q1253,Materiaal!$A$2:$C$25052,3,FALSE)*R1253,0)</f>
        <v>0</v>
      </c>
      <c r="T1253" s="34"/>
      <c r="U1253" s="35"/>
      <c r="V1253" s="33">
        <f>IFERROR(VLOOKUP(T1253,Materiaal!$A$2:$C$26556,3,FALSE)*U1253,0)</f>
        <v>0</v>
      </c>
      <c r="W1253" s="293"/>
      <c r="X1253" s="294"/>
      <c r="Y1253" s="33"/>
      <c r="Z1253" s="293"/>
      <c r="AA1253" s="294"/>
      <c r="AB1253" s="33"/>
    </row>
    <row r="1254" spans="1:28" ht="14.45" hidden="1" outlineLevel="1">
      <c r="A1254" s="29" t="s">
        <v>7147</v>
      </c>
      <c r="B1254" s="29" t="s">
        <v>7148</v>
      </c>
      <c r="C1254" s="256">
        <f t="shared" si="18"/>
        <v>23.951599999999999</v>
      </c>
      <c r="D1254" s="32">
        <v>20</v>
      </c>
      <c r="E1254" s="34" t="s">
        <v>5335</v>
      </c>
      <c r="F1254" s="35">
        <v>1</v>
      </c>
      <c r="G1254" s="33">
        <f>IFERROR(VLOOKUP(E1254,Materiaal!$A$2:$C$25052,3,FALSE)*F1254,0)</f>
        <v>1</v>
      </c>
      <c r="H1254" s="34">
        <v>41651</v>
      </c>
      <c r="I1254" s="35">
        <v>1</v>
      </c>
      <c r="J1254" s="33">
        <f>IFERROR(VLOOKUP(H1254,Materiaal!$A$2:$C$25052,3,FALSE)*I1254,0)</f>
        <v>22.951599999999999</v>
      </c>
      <c r="K1254" s="34"/>
      <c r="L1254" s="35"/>
      <c r="M1254" s="33">
        <f>IFERROR(VLOOKUP(K1254,Materiaal!$A$2:$C$25052,3,FALSE)*L1254,0)</f>
        <v>0</v>
      </c>
      <c r="N1254" s="34"/>
      <c r="O1254" s="35"/>
      <c r="P1254" s="33">
        <f>IFERROR(VLOOKUP(N1254,Materiaal!$A$2:$C$25052,3,FALSE)*O1254,0)</f>
        <v>0</v>
      </c>
      <c r="Q1254" s="34"/>
      <c r="R1254" s="35"/>
      <c r="S1254" s="33">
        <f>IFERROR(VLOOKUP(Q1254,Materiaal!$A$2:$C$25052,3,FALSE)*R1254,0)</f>
        <v>0</v>
      </c>
      <c r="T1254" s="34"/>
      <c r="U1254" s="35"/>
      <c r="V1254" s="33">
        <f>IFERROR(VLOOKUP(T1254,Materiaal!$A$2:$C$26556,3,FALSE)*U1254,0)</f>
        <v>0</v>
      </c>
      <c r="W1254" s="293"/>
      <c r="X1254" s="294"/>
      <c r="Y1254" s="33"/>
      <c r="Z1254" s="293"/>
      <c r="AA1254" s="294"/>
      <c r="AB1254" s="33"/>
    </row>
    <row r="1255" spans="1:28" ht="14.45" hidden="1" outlineLevel="1">
      <c r="A1255" s="29" t="s">
        <v>7149</v>
      </c>
      <c r="B1255" s="29" t="s">
        <v>7150</v>
      </c>
      <c r="C1255" s="256">
        <f t="shared" si="18"/>
        <v>32.868200000000002</v>
      </c>
      <c r="D1255" s="32">
        <v>20</v>
      </c>
      <c r="E1255" s="34" t="s">
        <v>5335</v>
      </c>
      <c r="F1255" s="35">
        <v>1</v>
      </c>
      <c r="G1255" s="33">
        <f>IFERROR(VLOOKUP(E1255,Materiaal!$A$2:$C$25052,3,FALSE)*F1255,0)</f>
        <v>1</v>
      </c>
      <c r="H1255" s="34">
        <v>41652</v>
      </c>
      <c r="I1255" s="35">
        <v>1</v>
      </c>
      <c r="J1255" s="33">
        <f>IFERROR(VLOOKUP(H1255,Materiaal!$A$2:$C$25052,3,FALSE)*I1255,0)</f>
        <v>31.868200000000002</v>
      </c>
      <c r="K1255" s="34"/>
      <c r="L1255" s="35"/>
      <c r="M1255" s="33">
        <f>IFERROR(VLOOKUP(K1255,Materiaal!$A$2:$C$25052,3,FALSE)*L1255,0)</f>
        <v>0</v>
      </c>
      <c r="N1255" s="34"/>
      <c r="O1255" s="35"/>
      <c r="P1255" s="33">
        <f>IFERROR(VLOOKUP(N1255,Materiaal!$A$2:$C$25052,3,FALSE)*O1255,0)</f>
        <v>0</v>
      </c>
      <c r="Q1255" s="34"/>
      <c r="R1255" s="35"/>
      <c r="S1255" s="33">
        <f>IFERROR(VLOOKUP(Q1255,Materiaal!$A$2:$C$25052,3,FALSE)*R1255,0)</f>
        <v>0</v>
      </c>
      <c r="T1255" s="34"/>
      <c r="U1255" s="35"/>
      <c r="V1255" s="33">
        <f>IFERROR(VLOOKUP(T1255,Materiaal!$A$2:$C$26556,3,FALSE)*U1255,0)</f>
        <v>0</v>
      </c>
      <c r="W1255" s="293"/>
      <c r="X1255" s="294"/>
      <c r="Y1255" s="33"/>
      <c r="Z1255" s="293"/>
      <c r="AA1255" s="294"/>
      <c r="AB1255" s="33"/>
    </row>
    <row r="1256" spans="1:28" ht="14.45" collapsed="1">
      <c r="A1256" s="29"/>
      <c r="B1256" s="29"/>
      <c r="C1256" s="256">
        <f t="shared" si="18"/>
        <v>0</v>
      </c>
      <c r="D1256" s="32"/>
      <c r="E1256" s="34"/>
      <c r="F1256" s="35"/>
      <c r="G1256" s="33">
        <f>IFERROR(VLOOKUP(E1256,Materiaal!$A$2:$C$25052,3,FALSE)*F1256,0)</f>
        <v>0</v>
      </c>
      <c r="H1256" s="34"/>
      <c r="I1256" s="35"/>
      <c r="J1256" s="33">
        <f>IFERROR(VLOOKUP(H1256,Materiaal!$A$2:$C$25052,3,FALSE)*I1256,0)</f>
        <v>0</v>
      </c>
      <c r="K1256" s="34"/>
      <c r="L1256" s="35"/>
      <c r="M1256" s="33">
        <f>IFERROR(VLOOKUP(K1256,Materiaal!$A$2:$C$25052,3,FALSE)*L1256,0)</f>
        <v>0</v>
      </c>
      <c r="N1256" s="34"/>
      <c r="O1256" s="35"/>
      <c r="P1256" s="33">
        <f>IFERROR(VLOOKUP(N1256,Materiaal!$A$2:$C$25052,3,FALSE)*O1256,0)</f>
        <v>0</v>
      </c>
      <c r="Q1256" s="34"/>
      <c r="R1256" s="35"/>
      <c r="S1256" s="33">
        <f>IFERROR(VLOOKUP(Q1256,Materiaal!$A$2:$C$25052,3,FALSE)*R1256,0)</f>
        <v>0</v>
      </c>
      <c r="T1256" s="34"/>
      <c r="U1256" s="35"/>
      <c r="V1256" s="33">
        <f>IFERROR(VLOOKUP(T1256,Materiaal!$A$2:$C$26556,3,FALSE)*U1256,0)</f>
        <v>0</v>
      </c>
      <c r="W1256" s="293"/>
      <c r="X1256" s="294"/>
      <c r="Y1256" s="33"/>
      <c r="Z1256" s="293"/>
      <c r="AA1256" s="294"/>
      <c r="AB1256" s="33"/>
    </row>
    <row r="1257" spans="1:28" ht="14.45">
      <c r="A1257" s="29"/>
      <c r="B1257" s="30" t="s">
        <v>7151</v>
      </c>
      <c r="C1257" s="256">
        <f t="shared" si="18"/>
        <v>0</v>
      </c>
      <c r="D1257" s="32"/>
      <c r="E1257" s="34"/>
      <c r="F1257" s="35"/>
      <c r="G1257" s="33">
        <f>IFERROR(VLOOKUP(E1257,Materiaal!$A$2:$C$25052,3,FALSE)*F1257,0)</f>
        <v>0</v>
      </c>
      <c r="H1257" s="34"/>
      <c r="I1257" s="35"/>
      <c r="J1257" s="33">
        <f>IFERROR(VLOOKUP(H1257,Materiaal!$A$2:$C$25052,3,FALSE)*I1257,0)</f>
        <v>0</v>
      </c>
      <c r="K1257" s="34"/>
      <c r="L1257" s="35"/>
      <c r="M1257" s="33">
        <f>IFERROR(VLOOKUP(K1257,Materiaal!$A$2:$C$25052,3,FALSE)*L1257,0)</f>
        <v>0</v>
      </c>
      <c r="N1257" s="34"/>
      <c r="O1257" s="35"/>
      <c r="P1257" s="33">
        <f>IFERROR(VLOOKUP(N1257,Materiaal!$A$2:$C$25052,3,FALSE)*O1257,0)</f>
        <v>0</v>
      </c>
      <c r="Q1257" s="34"/>
      <c r="R1257" s="35"/>
      <c r="S1257" s="33">
        <f>IFERROR(VLOOKUP(Q1257,Materiaal!$A$2:$C$25052,3,FALSE)*R1257,0)</f>
        <v>0</v>
      </c>
      <c r="T1257" s="34"/>
      <c r="U1257" s="35"/>
      <c r="V1257" s="33">
        <f>IFERROR(VLOOKUP(T1257,Materiaal!$A$2:$C$26556,3,FALSE)*U1257,0)</f>
        <v>0</v>
      </c>
      <c r="W1257" s="293"/>
      <c r="X1257" s="294"/>
      <c r="Y1257" s="33"/>
      <c r="Z1257" s="293"/>
      <c r="AA1257" s="294"/>
      <c r="AB1257" s="33"/>
    </row>
    <row r="1258" spans="1:28" ht="14.45" hidden="1" outlineLevel="1">
      <c r="A1258" s="29" t="s">
        <v>7152</v>
      </c>
      <c r="B1258" s="29" t="s">
        <v>7153</v>
      </c>
      <c r="C1258" s="256">
        <f t="shared" si="18"/>
        <v>5</v>
      </c>
      <c r="D1258" s="32">
        <v>60</v>
      </c>
      <c r="E1258" s="34" t="s">
        <v>5335</v>
      </c>
      <c r="F1258" s="35">
        <v>5</v>
      </c>
      <c r="G1258" s="33">
        <f>IFERROR(VLOOKUP(E1258,Materiaal!$A$2:$C$25052,3,FALSE)*F1258,0)</f>
        <v>5</v>
      </c>
      <c r="H1258" s="34"/>
      <c r="I1258" s="35"/>
      <c r="J1258" s="33">
        <f>IFERROR(VLOOKUP(H1258,Materiaal!$A$2:$C$25052,3,FALSE)*I1258,0)</f>
        <v>0</v>
      </c>
      <c r="K1258" s="34"/>
      <c r="L1258" s="35"/>
      <c r="M1258" s="33">
        <f>IFERROR(VLOOKUP(K1258,Materiaal!$A$2:$C$25052,3,FALSE)*L1258,0)</f>
        <v>0</v>
      </c>
      <c r="N1258" s="34"/>
      <c r="O1258" s="35"/>
      <c r="P1258" s="33">
        <f>IFERROR(VLOOKUP(N1258,Materiaal!$A$2:$C$25052,3,FALSE)*O1258,0)</f>
        <v>0</v>
      </c>
      <c r="Q1258" s="34"/>
      <c r="R1258" s="35"/>
      <c r="S1258" s="33">
        <f>IFERROR(VLOOKUP(Q1258,Materiaal!$A$2:$C$25052,3,FALSE)*R1258,0)</f>
        <v>0</v>
      </c>
      <c r="T1258" s="34"/>
      <c r="U1258" s="35"/>
      <c r="V1258" s="33">
        <f>IFERROR(VLOOKUP(T1258,Materiaal!$A$2:$C$26556,3,FALSE)*U1258,0)</f>
        <v>0</v>
      </c>
      <c r="W1258" s="293"/>
      <c r="X1258" s="294"/>
      <c r="Y1258" s="33"/>
      <c r="Z1258" s="293"/>
      <c r="AA1258" s="294"/>
      <c r="AB1258" s="33"/>
    </row>
    <row r="1259" spans="1:28" ht="14.45" hidden="1" outlineLevel="1">
      <c r="A1259" s="29" t="s">
        <v>7154</v>
      </c>
      <c r="B1259" s="29" t="s">
        <v>7155</v>
      </c>
      <c r="C1259" s="256">
        <f t="shared" si="18"/>
        <v>1</v>
      </c>
      <c r="D1259" s="32">
        <v>30</v>
      </c>
      <c r="E1259" s="34" t="s">
        <v>5335</v>
      </c>
      <c r="F1259" s="35">
        <v>1</v>
      </c>
      <c r="G1259" s="33">
        <f>IFERROR(VLOOKUP(E1259,Materiaal!$A$2:$C$25052,3,FALSE)*F1259,0)</f>
        <v>1</v>
      </c>
      <c r="H1259" s="34"/>
      <c r="I1259" s="35"/>
      <c r="J1259" s="33">
        <f>IFERROR(VLOOKUP(H1259,Materiaal!$A$2:$C$25052,3,FALSE)*I1259,0)</f>
        <v>0</v>
      </c>
      <c r="K1259" s="34"/>
      <c r="L1259" s="35"/>
      <c r="M1259" s="33">
        <f>IFERROR(VLOOKUP(K1259,Materiaal!$A$2:$C$25052,3,FALSE)*L1259,0)</f>
        <v>0</v>
      </c>
      <c r="N1259" s="34"/>
      <c r="O1259" s="35"/>
      <c r="P1259" s="33">
        <f>IFERROR(VLOOKUP(N1259,Materiaal!$A$2:$C$25052,3,FALSE)*O1259,0)</f>
        <v>0</v>
      </c>
      <c r="Q1259" s="34"/>
      <c r="R1259" s="35"/>
      <c r="S1259" s="33">
        <f>IFERROR(VLOOKUP(Q1259,Materiaal!$A$2:$C$25052,3,FALSE)*R1259,0)</f>
        <v>0</v>
      </c>
      <c r="T1259" s="34"/>
      <c r="U1259" s="35"/>
      <c r="V1259" s="33">
        <f>IFERROR(VLOOKUP(T1259,Materiaal!$A$2:$C$26556,3,FALSE)*U1259,0)</f>
        <v>0</v>
      </c>
      <c r="W1259" s="293"/>
      <c r="X1259" s="294"/>
      <c r="Y1259" s="33"/>
      <c r="Z1259" s="293"/>
      <c r="AA1259" s="294"/>
      <c r="AB1259" s="33"/>
    </row>
    <row r="1260" spans="1:28" ht="14.45" hidden="1" outlineLevel="1">
      <c r="A1260" s="29" t="s">
        <v>7156</v>
      </c>
      <c r="B1260" s="29" t="s">
        <v>7157</v>
      </c>
      <c r="C1260" s="256">
        <f t="shared" si="18"/>
        <v>1</v>
      </c>
      <c r="D1260" s="32">
        <v>60</v>
      </c>
      <c r="E1260" s="34" t="s">
        <v>5335</v>
      </c>
      <c r="F1260" s="35">
        <v>1</v>
      </c>
      <c r="G1260" s="33">
        <f>IFERROR(VLOOKUP(E1260,Materiaal!$A$2:$C$25052,3,FALSE)*F1260,0)</f>
        <v>1</v>
      </c>
      <c r="H1260" s="34"/>
      <c r="I1260" s="35"/>
      <c r="J1260" s="33">
        <f>IFERROR(VLOOKUP(H1260,Materiaal!$A$2:$C$25052,3,FALSE)*I1260,0)</f>
        <v>0</v>
      </c>
      <c r="K1260" s="34"/>
      <c r="L1260" s="35"/>
      <c r="M1260" s="33">
        <f>IFERROR(VLOOKUP(K1260,Materiaal!$A$2:$C$25052,3,FALSE)*L1260,0)</f>
        <v>0</v>
      </c>
      <c r="N1260" s="34"/>
      <c r="O1260" s="35"/>
      <c r="P1260" s="33">
        <f>IFERROR(VLOOKUP(N1260,Materiaal!$A$2:$C$25052,3,FALSE)*O1260,0)</f>
        <v>0</v>
      </c>
      <c r="Q1260" s="34"/>
      <c r="R1260" s="35"/>
      <c r="S1260" s="33">
        <f>IFERROR(VLOOKUP(Q1260,Materiaal!$A$2:$C$25052,3,FALSE)*R1260,0)</f>
        <v>0</v>
      </c>
      <c r="T1260" s="34"/>
      <c r="U1260" s="35"/>
      <c r="V1260" s="33">
        <f>IFERROR(VLOOKUP(T1260,Materiaal!$A$2:$C$26556,3,FALSE)*U1260,0)</f>
        <v>0</v>
      </c>
      <c r="W1260" s="293"/>
      <c r="X1260" s="294"/>
      <c r="Y1260" s="33"/>
      <c r="Z1260" s="293"/>
      <c r="AA1260" s="294"/>
      <c r="AB1260" s="33"/>
    </row>
    <row r="1261" spans="1:28" ht="14.45" collapsed="1">
      <c r="A1261" s="29"/>
      <c r="B1261" s="29"/>
      <c r="C1261" s="256">
        <f t="shared" si="18"/>
        <v>0</v>
      </c>
      <c r="D1261" s="32"/>
      <c r="E1261" s="34"/>
      <c r="F1261" s="35"/>
      <c r="G1261" s="33">
        <f>IFERROR(VLOOKUP(E1261,Materiaal!$A$2:$C$25052,3,FALSE)*F1261,0)</f>
        <v>0</v>
      </c>
      <c r="H1261" s="34"/>
      <c r="I1261" s="35"/>
      <c r="J1261" s="33">
        <f>IFERROR(VLOOKUP(H1261,Materiaal!$A$2:$C$25052,3,FALSE)*I1261,0)</f>
        <v>0</v>
      </c>
      <c r="K1261" s="34"/>
      <c r="L1261" s="35"/>
      <c r="M1261" s="33">
        <f>IFERROR(VLOOKUP(K1261,Materiaal!$A$2:$C$25052,3,FALSE)*L1261,0)</f>
        <v>0</v>
      </c>
      <c r="N1261" s="34"/>
      <c r="O1261" s="35"/>
      <c r="P1261" s="33">
        <f>IFERROR(VLOOKUP(N1261,Materiaal!$A$2:$C$25052,3,FALSE)*O1261,0)</f>
        <v>0</v>
      </c>
      <c r="Q1261" s="34"/>
      <c r="R1261" s="35"/>
      <c r="S1261" s="33">
        <f>IFERROR(VLOOKUP(Q1261,Materiaal!$A$2:$C$25052,3,FALSE)*R1261,0)</f>
        <v>0</v>
      </c>
      <c r="T1261" s="34"/>
      <c r="U1261" s="35"/>
      <c r="V1261" s="33">
        <f>IFERROR(VLOOKUP(T1261,Materiaal!$A$2:$C$26556,3,FALSE)*U1261,0)</f>
        <v>0</v>
      </c>
      <c r="W1261" s="293"/>
      <c r="X1261" s="294"/>
      <c r="Y1261" s="33"/>
      <c r="Z1261" s="293"/>
      <c r="AA1261" s="294"/>
      <c r="AB1261" s="33"/>
    </row>
    <row r="1262" spans="1:28" ht="14.45">
      <c r="A1262" s="29"/>
      <c r="B1262" s="30" t="s">
        <v>7158</v>
      </c>
      <c r="C1262" s="256">
        <f t="shared" si="18"/>
        <v>0</v>
      </c>
      <c r="D1262" s="32"/>
      <c r="E1262" s="34"/>
      <c r="F1262" s="35"/>
      <c r="G1262" s="33">
        <f>IFERROR(VLOOKUP(E1262,Materiaal!$A$2:$C$25052,3,FALSE)*F1262,0)</f>
        <v>0</v>
      </c>
      <c r="H1262" s="34"/>
      <c r="I1262" s="35"/>
      <c r="J1262" s="33">
        <f>IFERROR(VLOOKUP(H1262,Materiaal!$A$2:$C$25052,3,FALSE)*I1262,0)</f>
        <v>0</v>
      </c>
      <c r="K1262" s="34"/>
      <c r="L1262" s="35"/>
      <c r="M1262" s="33">
        <f>IFERROR(VLOOKUP(K1262,Materiaal!$A$2:$C$25052,3,FALSE)*L1262,0)</f>
        <v>0</v>
      </c>
      <c r="N1262" s="34"/>
      <c r="O1262" s="35"/>
      <c r="P1262" s="33">
        <f>IFERROR(VLOOKUP(N1262,Materiaal!$A$2:$C$25052,3,FALSE)*O1262,0)</f>
        <v>0</v>
      </c>
      <c r="Q1262" s="34"/>
      <c r="R1262" s="35"/>
      <c r="S1262" s="33">
        <f>IFERROR(VLOOKUP(Q1262,Materiaal!$A$2:$C$25052,3,FALSE)*R1262,0)</f>
        <v>0</v>
      </c>
      <c r="T1262" s="34"/>
      <c r="U1262" s="35"/>
      <c r="V1262" s="33">
        <f>IFERROR(VLOOKUP(T1262,Materiaal!$A$2:$C$26556,3,FALSE)*U1262,0)</f>
        <v>0</v>
      </c>
      <c r="W1262" s="293"/>
      <c r="X1262" s="294"/>
      <c r="Y1262" s="33"/>
      <c r="Z1262" s="293"/>
      <c r="AA1262" s="294"/>
      <c r="AB1262" s="33"/>
    </row>
    <row r="1263" spans="1:28" ht="14.45" hidden="1" outlineLevel="1">
      <c r="A1263" s="29" t="s">
        <v>7159</v>
      </c>
      <c r="B1263" s="29" t="s">
        <v>7160</v>
      </c>
      <c r="C1263" s="256">
        <f t="shared" si="18"/>
        <v>1</v>
      </c>
      <c r="D1263" s="32">
        <v>60</v>
      </c>
      <c r="E1263" s="34" t="s">
        <v>5335</v>
      </c>
      <c r="F1263" s="35">
        <v>1</v>
      </c>
      <c r="G1263" s="33">
        <f>IFERROR(VLOOKUP(E1263,Materiaal!$A$2:$C$25052,3,FALSE)*F1263,0)</f>
        <v>1</v>
      </c>
      <c r="H1263" s="34"/>
      <c r="I1263" s="35"/>
      <c r="J1263" s="33">
        <f>IFERROR(VLOOKUP(H1263,Materiaal!$A$2:$C$25052,3,FALSE)*I1263,0)</f>
        <v>0</v>
      </c>
      <c r="K1263" s="34"/>
      <c r="L1263" s="35"/>
      <c r="M1263" s="33">
        <f>IFERROR(VLOOKUP(K1263,Materiaal!$A$2:$C$25052,3,FALSE)*L1263,0)</f>
        <v>0</v>
      </c>
      <c r="N1263" s="34"/>
      <c r="O1263" s="35"/>
      <c r="P1263" s="33">
        <f>IFERROR(VLOOKUP(N1263,Materiaal!$A$2:$C$25052,3,FALSE)*O1263,0)</f>
        <v>0</v>
      </c>
      <c r="Q1263" s="34"/>
      <c r="R1263" s="35"/>
      <c r="S1263" s="33">
        <f>IFERROR(VLOOKUP(Q1263,Materiaal!$A$2:$C$25052,3,FALSE)*R1263,0)</f>
        <v>0</v>
      </c>
      <c r="T1263" s="34"/>
      <c r="U1263" s="35"/>
      <c r="V1263" s="33">
        <f>IFERROR(VLOOKUP(T1263,Materiaal!$A$2:$C$26556,3,FALSE)*U1263,0)</f>
        <v>0</v>
      </c>
      <c r="W1263" s="293"/>
      <c r="X1263" s="294"/>
      <c r="Y1263" s="33"/>
      <c r="Z1263" s="293"/>
      <c r="AA1263" s="294"/>
      <c r="AB1263" s="33"/>
    </row>
    <row r="1264" spans="1:28" ht="14.45" hidden="1" outlineLevel="1">
      <c r="A1264" s="29" t="s">
        <v>7161</v>
      </c>
      <c r="B1264" s="29" t="s">
        <v>7162</v>
      </c>
      <c r="C1264" s="256">
        <f t="shared" si="18"/>
        <v>1</v>
      </c>
      <c r="D1264" s="32">
        <v>30</v>
      </c>
      <c r="E1264" s="34" t="s">
        <v>5335</v>
      </c>
      <c r="F1264" s="35">
        <v>1</v>
      </c>
      <c r="G1264" s="33">
        <f>IFERROR(VLOOKUP(E1264,Materiaal!$A$2:$C$25052,3,FALSE)*F1264,0)</f>
        <v>1</v>
      </c>
      <c r="H1264" s="34"/>
      <c r="I1264" s="35"/>
      <c r="J1264" s="33">
        <f>IFERROR(VLOOKUP(H1264,Materiaal!$A$2:$C$25052,3,FALSE)*I1264,0)</f>
        <v>0</v>
      </c>
      <c r="K1264" s="34"/>
      <c r="L1264" s="35"/>
      <c r="M1264" s="33">
        <f>IFERROR(VLOOKUP(K1264,Materiaal!$A$2:$C$25052,3,FALSE)*L1264,0)</f>
        <v>0</v>
      </c>
      <c r="N1264" s="34"/>
      <c r="O1264" s="35"/>
      <c r="P1264" s="33">
        <f>IFERROR(VLOOKUP(N1264,Materiaal!$A$2:$C$25052,3,FALSE)*O1264,0)</f>
        <v>0</v>
      </c>
      <c r="Q1264" s="34"/>
      <c r="R1264" s="35"/>
      <c r="S1264" s="33">
        <f>IFERROR(VLOOKUP(Q1264,Materiaal!$A$2:$C$25052,3,FALSE)*R1264,0)</f>
        <v>0</v>
      </c>
      <c r="T1264" s="34"/>
      <c r="U1264" s="35"/>
      <c r="V1264" s="33">
        <f>IFERROR(VLOOKUP(T1264,Materiaal!$A$2:$C$26556,3,FALSE)*U1264,0)</f>
        <v>0</v>
      </c>
      <c r="W1264" s="293"/>
      <c r="X1264" s="294"/>
      <c r="Y1264" s="33"/>
      <c r="Z1264" s="293"/>
      <c r="AA1264" s="294"/>
      <c r="AB1264" s="33"/>
    </row>
    <row r="1265" spans="1:28" ht="14.45" hidden="1" outlineLevel="1">
      <c r="A1265" s="29" t="s">
        <v>7163</v>
      </c>
      <c r="B1265" s="29" t="s">
        <v>7164</v>
      </c>
      <c r="C1265" s="256">
        <f t="shared" ref="C1265:C1295" si="19">SUM(G1265,J1265,M1265,P1265,S1265,V1265,Y1265,AB1265)</f>
        <v>1</v>
      </c>
      <c r="D1265" s="32">
        <v>60</v>
      </c>
      <c r="E1265" s="34" t="s">
        <v>5335</v>
      </c>
      <c r="F1265" s="35">
        <v>1</v>
      </c>
      <c r="G1265" s="33">
        <f>IFERROR(VLOOKUP(E1265,Materiaal!$A$2:$C$25052,3,FALSE)*F1265,0)</f>
        <v>1</v>
      </c>
      <c r="H1265" s="34"/>
      <c r="I1265" s="35"/>
      <c r="J1265" s="33">
        <f>IFERROR(VLOOKUP(H1265,Materiaal!$A$2:$C$25052,3,FALSE)*I1265,0)</f>
        <v>0</v>
      </c>
      <c r="K1265" s="34"/>
      <c r="L1265" s="35"/>
      <c r="M1265" s="33">
        <f>IFERROR(VLOOKUP(K1265,Materiaal!$A$2:$C$25052,3,FALSE)*L1265,0)</f>
        <v>0</v>
      </c>
      <c r="N1265" s="34"/>
      <c r="O1265" s="35"/>
      <c r="P1265" s="33">
        <f>IFERROR(VLOOKUP(N1265,Materiaal!$A$2:$C$25052,3,FALSE)*O1265,0)</f>
        <v>0</v>
      </c>
      <c r="Q1265" s="34"/>
      <c r="R1265" s="35"/>
      <c r="S1265" s="33">
        <f>IFERROR(VLOOKUP(Q1265,Materiaal!$A$2:$C$25052,3,FALSE)*R1265,0)</f>
        <v>0</v>
      </c>
      <c r="T1265" s="34"/>
      <c r="U1265" s="35"/>
      <c r="V1265" s="33">
        <f>IFERROR(VLOOKUP(T1265,Materiaal!$A$2:$C$26556,3,FALSE)*U1265,0)</f>
        <v>0</v>
      </c>
      <c r="W1265" s="293"/>
      <c r="X1265" s="294"/>
      <c r="Y1265" s="33"/>
      <c r="Z1265" s="293"/>
      <c r="AA1265" s="294"/>
      <c r="AB1265" s="33"/>
    </row>
    <row r="1266" spans="1:28" ht="14.45" collapsed="1">
      <c r="A1266" s="29"/>
      <c r="B1266" s="29"/>
      <c r="C1266" s="256">
        <f t="shared" si="19"/>
        <v>0</v>
      </c>
      <c r="D1266" s="32"/>
      <c r="E1266" s="34"/>
      <c r="F1266" s="35"/>
      <c r="G1266" s="33">
        <f>IFERROR(VLOOKUP(E1266,Materiaal!$A$2:$C$25052,3,FALSE)*F1266,0)</f>
        <v>0</v>
      </c>
      <c r="H1266" s="34"/>
      <c r="I1266" s="35"/>
      <c r="J1266" s="33">
        <f>IFERROR(VLOOKUP(H1266,Materiaal!$A$2:$C$25052,3,FALSE)*I1266,0)</f>
        <v>0</v>
      </c>
      <c r="K1266" s="34"/>
      <c r="L1266" s="35"/>
      <c r="M1266" s="33">
        <f>IFERROR(VLOOKUP(K1266,Materiaal!$A$2:$C$25052,3,FALSE)*L1266,0)</f>
        <v>0</v>
      </c>
      <c r="N1266" s="34"/>
      <c r="O1266" s="35"/>
      <c r="P1266" s="33">
        <f>IFERROR(VLOOKUP(N1266,Materiaal!$A$2:$C$25052,3,FALSE)*O1266,0)</f>
        <v>0</v>
      </c>
      <c r="Q1266" s="34"/>
      <c r="R1266" s="35"/>
      <c r="S1266" s="33">
        <f>IFERROR(VLOOKUP(Q1266,Materiaal!$A$2:$C$25052,3,FALSE)*R1266,0)</f>
        <v>0</v>
      </c>
      <c r="T1266" s="34"/>
      <c r="U1266" s="35"/>
      <c r="V1266" s="33">
        <f>IFERROR(VLOOKUP(T1266,Materiaal!$A$2:$C$26556,3,FALSE)*U1266,0)</f>
        <v>0</v>
      </c>
      <c r="W1266" s="293"/>
      <c r="X1266" s="294"/>
      <c r="Y1266" s="33"/>
      <c r="Z1266" s="293"/>
      <c r="AA1266" s="294"/>
      <c r="AB1266" s="33"/>
    </row>
    <row r="1267" spans="1:28" ht="14.45">
      <c r="A1267" s="29"/>
      <c r="B1267" s="30" t="s">
        <v>7165</v>
      </c>
      <c r="C1267" s="256">
        <f t="shared" si="19"/>
        <v>0</v>
      </c>
      <c r="D1267" s="32"/>
      <c r="E1267" s="34"/>
      <c r="F1267" s="35"/>
      <c r="G1267" s="33">
        <f>IFERROR(VLOOKUP(E1267,Materiaal!$A$2:$C$25052,3,FALSE)*F1267,0)</f>
        <v>0</v>
      </c>
      <c r="H1267" s="34"/>
      <c r="I1267" s="35"/>
      <c r="J1267" s="33">
        <f>IFERROR(VLOOKUP(H1267,Materiaal!$A$2:$C$25052,3,FALSE)*I1267,0)</f>
        <v>0</v>
      </c>
      <c r="K1267" s="34"/>
      <c r="L1267" s="35"/>
      <c r="M1267" s="33">
        <f>IFERROR(VLOOKUP(K1267,Materiaal!$A$2:$C$25052,3,FALSE)*L1267,0)</f>
        <v>0</v>
      </c>
      <c r="N1267" s="34"/>
      <c r="O1267" s="35"/>
      <c r="P1267" s="33">
        <f>IFERROR(VLOOKUP(N1267,Materiaal!$A$2:$C$25052,3,FALSE)*O1267,0)</f>
        <v>0</v>
      </c>
      <c r="Q1267" s="34"/>
      <c r="R1267" s="35"/>
      <c r="S1267" s="33">
        <f>IFERROR(VLOOKUP(Q1267,Materiaal!$A$2:$C$25052,3,FALSE)*R1267,0)</f>
        <v>0</v>
      </c>
      <c r="T1267" s="34"/>
      <c r="U1267" s="35"/>
      <c r="V1267" s="33">
        <f>IFERROR(VLOOKUP(T1267,Materiaal!$A$2:$C$26556,3,FALSE)*U1267,0)</f>
        <v>0</v>
      </c>
      <c r="W1267" s="293"/>
      <c r="X1267" s="294"/>
      <c r="Y1267" s="33"/>
      <c r="Z1267" s="293"/>
      <c r="AA1267" s="294"/>
      <c r="AB1267" s="33"/>
    </row>
    <row r="1268" spans="1:28" ht="14.45" hidden="1" outlineLevel="1">
      <c r="A1268" s="29" t="s">
        <v>7166</v>
      </c>
      <c r="B1268" s="29" t="s">
        <v>7167</v>
      </c>
      <c r="C1268" s="256">
        <f t="shared" si="19"/>
        <v>886.5</v>
      </c>
      <c r="D1268" s="32">
        <v>60</v>
      </c>
      <c r="E1268" s="34" t="s">
        <v>5335</v>
      </c>
      <c r="F1268" s="35">
        <v>1</v>
      </c>
      <c r="G1268" s="33">
        <f>IFERROR(VLOOKUP(E1268,Materiaal!$A$2:$C$25052,3,FALSE)*F1268,0)</f>
        <v>1</v>
      </c>
      <c r="H1268" s="34">
        <v>2801615</v>
      </c>
      <c r="I1268" s="35">
        <v>1.1000000000000001</v>
      </c>
      <c r="J1268" s="33">
        <f>IFERROR(VLOOKUP(H1268,Materiaal!$A$2:$C$25052,3,FALSE)*I1268,0)</f>
        <v>221.375</v>
      </c>
      <c r="K1268" s="34">
        <v>2801615</v>
      </c>
      <c r="L1268" s="35">
        <v>1.1000000000000001</v>
      </c>
      <c r="M1268" s="33">
        <f>IFERROR(VLOOKUP(K1268,Materiaal!$A$2:$C$25052,3,FALSE)*L1268,0)</f>
        <v>221.375</v>
      </c>
      <c r="N1268" s="34">
        <v>2801615</v>
      </c>
      <c r="O1268" s="35">
        <v>1.1000000000000001</v>
      </c>
      <c r="P1268" s="33">
        <f>IFERROR(VLOOKUP(N1268,Materiaal!$A$2:$C$25052,3,FALSE)*O1268,0)</f>
        <v>221.375</v>
      </c>
      <c r="Q1268" s="34">
        <v>2801615</v>
      </c>
      <c r="R1268" s="35">
        <v>1.1000000000000001</v>
      </c>
      <c r="S1268" s="33">
        <f>IFERROR(VLOOKUP(Q1268,Materiaal!$A$2:$C$25052,3,FALSE)*R1268,0)</f>
        <v>221.375</v>
      </c>
      <c r="T1268" s="34"/>
      <c r="U1268" s="35"/>
      <c r="V1268" s="33">
        <f>IFERROR(VLOOKUP(T1268,Materiaal!$A$2:$C$26556,3,FALSE)*U1268,0)</f>
        <v>0</v>
      </c>
      <c r="W1268" s="293"/>
      <c r="X1268" s="294"/>
      <c r="Y1268" s="33"/>
      <c r="Z1268" s="293"/>
      <c r="AA1268" s="294"/>
      <c r="AB1268" s="33"/>
    </row>
    <row r="1269" spans="1:28" ht="14.45" hidden="1" outlineLevel="1">
      <c r="A1269" s="29" t="s">
        <v>7168</v>
      </c>
      <c r="B1269" s="29" t="s">
        <v>7169</v>
      </c>
      <c r="C1269" s="256">
        <f t="shared" si="19"/>
        <v>76.900000000000006</v>
      </c>
      <c r="D1269" s="32">
        <v>30</v>
      </c>
      <c r="E1269" s="34" t="s">
        <v>5335</v>
      </c>
      <c r="F1269" s="35">
        <v>1</v>
      </c>
      <c r="G1269" s="33">
        <f>IFERROR(VLOOKUP(E1269,Materiaal!$A$2:$C$25052,3,FALSE)*F1269,0)</f>
        <v>1</v>
      </c>
      <c r="H1269" s="34">
        <v>2905421</v>
      </c>
      <c r="I1269" s="35">
        <v>1.1000000000000001</v>
      </c>
      <c r="J1269" s="33">
        <f>IFERROR(VLOOKUP(H1269,Materiaal!$A$2:$C$25052,3,FALSE)*I1269,0)</f>
        <v>75.900000000000006</v>
      </c>
      <c r="K1269" s="34"/>
      <c r="L1269" s="35"/>
      <c r="M1269" s="33">
        <f>IFERROR(VLOOKUP(K1269,Materiaal!$A$2:$C$25052,3,FALSE)*L1269,0)</f>
        <v>0</v>
      </c>
      <c r="N1269" s="34"/>
      <c r="O1269" s="35"/>
      <c r="P1269" s="33">
        <f>IFERROR(VLOOKUP(N1269,Materiaal!$A$2:$C$25052,3,FALSE)*O1269,0)</f>
        <v>0</v>
      </c>
      <c r="Q1269" s="34"/>
      <c r="R1269" s="35"/>
      <c r="S1269" s="33">
        <f>IFERROR(VLOOKUP(Q1269,Materiaal!$A$2:$C$25052,3,FALSE)*R1269,0)</f>
        <v>0</v>
      </c>
      <c r="T1269" s="34"/>
      <c r="U1269" s="35"/>
      <c r="V1269" s="33">
        <f>IFERROR(VLOOKUP(T1269,Materiaal!$A$2:$C$26556,3,FALSE)*U1269,0)</f>
        <v>0</v>
      </c>
      <c r="W1269" s="293"/>
      <c r="X1269" s="294"/>
      <c r="Y1269" s="33"/>
      <c r="Z1269" s="293"/>
      <c r="AA1269" s="294"/>
      <c r="AB1269" s="33"/>
    </row>
    <row r="1270" spans="1:28" ht="14.45" hidden="1" outlineLevel="1">
      <c r="A1270" s="29" t="s">
        <v>7170</v>
      </c>
      <c r="B1270" s="29" t="s">
        <v>7171</v>
      </c>
      <c r="C1270" s="256">
        <f t="shared" si="19"/>
        <v>70.575000000000003</v>
      </c>
      <c r="D1270" s="32">
        <v>15</v>
      </c>
      <c r="E1270" s="34" t="s">
        <v>5335</v>
      </c>
      <c r="F1270" s="35">
        <v>1</v>
      </c>
      <c r="G1270" s="33">
        <f>IFERROR(VLOOKUP(E1270,Materiaal!$A$2:$C$25052,3,FALSE)*F1270,0)</f>
        <v>1</v>
      </c>
      <c r="H1270">
        <v>2907928</v>
      </c>
      <c r="I1270" s="35">
        <v>1.1000000000000001</v>
      </c>
      <c r="J1270" s="33">
        <f>IFERROR(VLOOKUP(H1270,Materiaal!$A$2:$C$25052,3,FALSE)*I1270,0)</f>
        <v>69.575000000000003</v>
      </c>
      <c r="K1270" s="34"/>
      <c r="L1270" s="35"/>
      <c r="M1270" s="33">
        <f>IFERROR(VLOOKUP(K1270,Materiaal!$A$2:$C$25052,3,FALSE)*L1270,0)</f>
        <v>0</v>
      </c>
      <c r="N1270" s="34"/>
      <c r="O1270" s="35"/>
      <c r="P1270" s="33">
        <f>IFERROR(VLOOKUP(N1270,Materiaal!$A$2:$C$25052,3,FALSE)*O1270,0)</f>
        <v>0</v>
      </c>
      <c r="Q1270" s="34"/>
      <c r="R1270" s="35"/>
      <c r="S1270" s="33">
        <f>IFERROR(VLOOKUP(Q1270,Materiaal!$A$2:$C$25052,3,FALSE)*R1270,0)</f>
        <v>0</v>
      </c>
      <c r="T1270" s="34"/>
      <c r="U1270" s="35"/>
      <c r="V1270" s="33">
        <f>IFERROR(VLOOKUP(T1270,Materiaal!$A$2:$C$26556,3,FALSE)*U1270,0)</f>
        <v>0</v>
      </c>
      <c r="W1270" s="293"/>
      <c r="X1270" s="294"/>
      <c r="Y1270" s="33"/>
      <c r="Z1270" s="293"/>
      <c r="AA1270" s="294"/>
      <c r="AB1270" s="33"/>
    </row>
    <row r="1271" spans="1:28" ht="14.45" hidden="1" outlineLevel="1">
      <c r="A1271" s="29" t="s">
        <v>7172</v>
      </c>
      <c r="B1271" s="29" t="s">
        <v>7173</v>
      </c>
      <c r="C1271" s="256">
        <f t="shared" si="19"/>
        <v>32.625</v>
      </c>
      <c r="D1271" s="32">
        <v>20</v>
      </c>
      <c r="E1271" s="34" t="s">
        <v>5335</v>
      </c>
      <c r="F1271" s="35">
        <v>1</v>
      </c>
      <c r="G1271" s="33">
        <f>IFERROR(VLOOKUP(E1271,Materiaal!$A$2:$C$25052,3,FALSE)*F1271,0)</f>
        <v>1</v>
      </c>
      <c r="H1271">
        <v>2856993</v>
      </c>
      <c r="I1271" s="35">
        <v>1.1000000000000001</v>
      </c>
      <c r="J1271" s="33">
        <f>IFERROR(VLOOKUP(H1271,Materiaal!$A$2:$C$25052,3,FALSE)*I1271,0)</f>
        <v>31.625</v>
      </c>
      <c r="K1271" s="34"/>
      <c r="L1271" s="35"/>
      <c r="M1271" s="33">
        <f>IFERROR(VLOOKUP(K1271,Materiaal!$A$2:$C$25052,3,FALSE)*L1271,0)</f>
        <v>0</v>
      </c>
      <c r="N1271" s="34"/>
      <c r="O1271" s="35"/>
      <c r="P1271" s="33">
        <f>IFERROR(VLOOKUP(N1271,Materiaal!$A$2:$C$25052,3,FALSE)*O1271,0)</f>
        <v>0</v>
      </c>
      <c r="Q1271" s="34"/>
      <c r="R1271" s="35"/>
      <c r="S1271" s="33">
        <f>IFERROR(VLOOKUP(Q1271,Materiaal!$A$2:$C$25052,3,FALSE)*R1271,0)</f>
        <v>0</v>
      </c>
      <c r="T1271" s="34"/>
      <c r="U1271" s="35"/>
      <c r="V1271" s="33">
        <f>IFERROR(VLOOKUP(T1271,Materiaal!$A$2:$C$26556,3,FALSE)*U1271,0)</f>
        <v>0</v>
      </c>
      <c r="W1271" s="293"/>
      <c r="X1271" s="294"/>
      <c r="Y1271" s="33"/>
      <c r="Z1271" s="293"/>
      <c r="AA1271" s="294"/>
      <c r="AB1271" s="33"/>
    </row>
    <row r="1272" spans="1:28" ht="14.45" hidden="1" outlineLevel="1">
      <c r="A1272" s="29" t="s">
        <v>7174</v>
      </c>
      <c r="B1272" s="29" t="s">
        <v>7175</v>
      </c>
      <c r="C1272" s="256">
        <f t="shared" si="19"/>
        <v>76.900000000000006</v>
      </c>
      <c r="D1272" s="32">
        <v>10</v>
      </c>
      <c r="E1272" s="34" t="s">
        <v>5335</v>
      </c>
      <c r="F1272" s="35">
        <v>1</v>
      </c>
      <c r="G1272" s="33">
        <f>IFERROR(VLOOKUP(E1272,Materiaal!$A$2:$C$25052,3,FALSE)*F1272,0)</f>
        <v>1</v>
      </c>
      <c r="H1272">
        <v>2881007</v>
      </c>
      <c r="I1272" s="35">
        <v>1.1000000000000001</v>
      </c>
      <c r="J1272" s="33">
        <f>IFERROR(VLOOKUP(H1272,Materiaal!$A$2:$C$25052,3,FALSE)*I1272,0)</f>
        <v>75.900000000000006</v>
      </c>
      <c r="K1272" s="34"/>
      <c r="L1272" s="35"/>
      <c r="M1272" s="33">
        <f>IFERROR(VLOOKUP(K1272,Materiaal!$A$2:$C$25052,3,FALSE)*L1272,0)</f>
        <v>0</v>
      </c>
      <c r="N1272" s="34"/>
      <c r="O1272" s="35"/>
      <c r="P1272" s="33">
        <f>IFERROR(VLOOKUP(N1272,Materiaal!$A$2:$C$25052,3,FALSE)*O1272,0)</f>
        <v>0</v>
      </c>
      <c r="Q1272" s="34"/>
      <c r="R1272" s="35"/>
      <c r="S1272" s="33">
        <f>IFERROR(VLOOKUP(Q1272,Materiaal!$A$2:$C$25052,3,FALSE)*R1272,0)</f>
        <v>0</v>
      </c>
      <c r="T1272" s="34"/>
      <c r="U1272" s="35"/>
      <c r="V1272" s="33">
        <f>IFERROR(VLOOKUP(T1272,Materiaal!$A$2:$C$26556,3,FALSE)*U1272,0)</f>
        <v>0</v>
      </c>
      <c r="W1272" s="293"/>
      <c r="X1272" s="294"/>
      <c r="Y1272" s="33"/>
      <c r="Z1272" s="293"/>
      <c r="AA1272" s="294"/>
      <c r="AB1272" s="33"/>
    </row>
    <row r="1273" spans="1:28" ht="14.45" collapsed="1">
      <c r="A1273" s="29"/>
      <c r="B1273" s="29"/>
      <c r="C1273" s="256">
        <f t="shared" si="19"/>
        <v>0</v>
      </c>
      <c r="D1273" s="32"/>
      <c r="E1273" s="34"/>
      <c r="F1273" s="35"/>
      <c r="G1273" s="33">
        <f>IFERROR(VLOOKUP(E1273,Materiaal!$A$2:$C$25052,3,FALSE)*F1273,0)</f>
        <v>0</v>
      </c>
      <c r="H1273" s="34"/>
      <c r="I1273" s="35"/>
      <c r="J1273" s="33">
        <f>IFERROR(VLOOKUP(H1273,Materiaal!$A$2:$C$25052,3,FALSE)*I1273,0)</f>
        <v>0</v>
      </c>
      <c r="K1273" s="34"/>
      <c r="L1273" s="35"/>
      <c r="M1273" s="33">
        <f>IFERROR(VLOOKUP(K1273,Materiaal!$A$2:$C$25052,3,FALSE)*L1273,0)</f>
        <v>0</v>
      </c>
      <c r="N1273" s="34"/>
      <c r="O1273" s="35"/>
      <c r="P1273" s="33">
        <f>IFERROR(VLOOKUP(N1273,Materiaal!$A$2:$C$25052,3,FALSE)*O1273,0)</f>
        <v>0</v>
      </c>
      <c r="Q1273" s="34"/>
      <c r="R1273" s="35"/>
      <c r="S1273" s="33">
        <f>IFERROR(VLOOKUP(Q1273,Materiaal!$A$2:$C$25052,3,FALSE)*R1273,0)</f>
        <v>0</v>
      </c>
      <c r="T1273" s="34"/>
      <c r="U1273" s="35"/>
      <c r="V1273" s="33">
        <f>IFERROR(VLOOKUP(T1273,Materiaal!$A$2:$C$26556,3,FALSE)*U1273,0)</f>
        <v>0</v>
      </c>
      <c r="W1273" s="293"/>
      <c r="X1273" s="294"/>
      <c r="Y1273" s="33"/>
      <c r="Z1273" s="293"/>
      <c r="AA1273" s="294"/>
      <c r="AB1273" s="33"/>
    </row>
    <row r="1274" spans="1:28" ht="14.45">
      <c r="A1274" s="29"/>
      <c r="B1274" s="30" t="s">
        <v>7176</v>
      </c>
      <c r="C1274" s="256">
        <f t="shared" si="19"/>
        <v>0</v>
      </c>
      <c r="D1274" s="32"/>
      <c r="E1274" s="34"/>
      <c r="F1274" s="35"/>
      <c r="G1274" s="33">
        <f>IFERROR(VLOOKUP(E1274,Materiaal!$A$2:$C$25052,3,FALSE)*F1274,0)</f>
        <v>0</v>
      </c>
      <c r="H1274" s="34"/>
      <c r="I1274" s="35"/>
      <c r="J1274" s="33">
        <f>IFERROR(VLOOKUP(H1274,Materiaal!$A$2:$C$25052,3,FALSE)*I1274,0)</f>
        <v>0</v>
      </c>
      <c r="K1274" s="34"/>
      <c r="L1274" s="35"/>
      <c r="M1274" s="33">
        <f>IFERROR(VLOOKUP(K1274,Materiaal!$A$2:$C$25052,3,FALSE)*L1274,0)</f>
        <v>0</v>
      </c>
      <c r="N1274" s="34"/>
      <c r="O1274" s="35"/>
      <c r="P1274" s="33">
        <f>IFERROR(VLOOKUP(N1274,Materiaal!$A$2:$C$25052,3,FALSE)*O1274,0)</f>
        <v>0</v>
      </c>
      <c r="Q1274" s="34"/>
      <c r="R1274" s="35"/>
      <c r="S1274" s="33">
        <f>IFERROR(VLOOKUP(Q1274,Materiaal!$A$2:$C$25052,3,FALSE)*R1274,0)</f>
        <v>0</v>
      </c>
      <c r="T1274" s="34"/>
      <c r="U1274" s="35"/>
      <c r="V1274" s="33">
        <f>IFERROR(VLOOKUP(T1274,Materiaal!$A$2:$C$26556,3,FALSE)*U1274,0)</f>
        <v>0</v>
      </c>
      <c r="W1274" s="293"/>
      <c r="X1274" s="294"/>
      <c r="Y1274" s="33"/>
      <c r="Z1274" s="293"/>
      <c r="AA1274" s="294"/>
      <c r="AB1274" s="33"/>
    </row>
    <row r="1275" spans="1:28" ht="14.45" hidden="1" outlineLevel="1">
      <c r="A1275" s="29" t="s">
        <v>7177</v>
      </c>
      <c r="B1275" s="29" t="s">
        <v>7178</v>
      </c>
      <c r="C1275" s="256">
        <f t="shared" si="19"/>
        <v>39.224600000000002</v>
      </c>
      <c r="D1275" s="32">
        <v>50</v>
      </c>
      <c r="E1275" s="34" t="s">
        <v>7179</v>
      </c>
      <c r="F1275" s="35">
        <v>1</v>
      </c>
      <c r="G1275" s="33">
        <f>IFERROR(VLOOKUP(E1275,Materiaal!$A$2:$C$25052,3,FALSE)*F1275,0)</f>
        <v>25</v>
      </c>
      <c r="H1275" s="34" t="s">
        <v>7180</v>
      </c>
      <c r="I1275" s="35">
        <v>1</v>
      </c>
      <c r="J1275" s="33">
        <f>IFERROR(VLOOKUP(H1275,Materiaal!$A$2:$C$25052,3,FALSE)*I1275,0)</f>
        <v>13.224600000000001</v>
      </c>
      <c r="K1275" s="34" t="s">
        <v>5335</v>
      </c>
      <c r="L1275" s="35">
        <v>1</v>
      </c>
      <c r="M1275" s="33">
        <f>IFERROR(VLOOKUP(K1275,Materiaal!$A$2:$C$25052,3,FALSE)*L1275,0)</f>
        <v>1</v>
      </c>
      <c r="N1275" s="34"/>
      <c r="O1275" s="35"/>
      <c r="P1275" s="33">
        <f>IFERROR(VLOOKUP(N1275,Materiaal!$A$2:$C$25052,3,FALSE)*O1275,0)</f>
        <v>0</v>
      </c>
      <c r="Q1275" s="34"/>
      <c r="R1275" s="35"/>
      <c r="S1275" s="33">
        <f>IFERROR(VLOOKUP(Q1275,Materiaal!$A$2:$C$25052,3,FALSE)*R1275,0)</f>
        <v>0</v>
      </c>
      <c r="T1275" s="34"/>
      <c r="U1275" s="35"/>
      <c r="V1275" s="33">
        <f>IFERROR(VLOOKUP(T1275,Materiaal!$A$2:$C$26556,3,FALSE)*U1275,0)</f>
        <v>0</v>
      </c>
      <c r="W1275" s="293"/>
      <c r="X1275" s="294"/>
      <c r="Y1275" s="33"/>
      <c r="Z1275" s="293"/>
      <c r="AA1275" s="294"/>
      <c r="AB1275" s="33"/>
    </row>
    <row r="1276" spans="1:28" ht="14.45" hidden="1" outlineLevel="1">
      <c r="A1276" s="29" t="s">
        <v>7181</v>
      </c>
      <c r="B1276" s="29" t="s">
        <v>7182</v>
      </c>
      <c r="C1276" s="256">
        <f t="shared" si="19"/>
        <v>52.449200000000005</v>
      </c>
      <c r="D1276" s="32">
        <v>70</v>
      </c>
      <c r="E1276" s="34" t="s">
        <v>7179</v>
      </c>
      <c r="F1276" s="35">
        <v>1</v>
      </c>
      <c r="G1276" s="33">
        <f>IFERROR(VLOOKUP(E1276,Materiaal!$A$2:$C$25052,3,FALSE)*F1276,0)</f>
        <v>25</v>
      </c>
      <c r="H1276" s="34" t="s">
        <v>7180</v>
      </c>
      <c r="I1276" s="35">
        <v>2</v>
      </c>
      <c r="J1276" s="33">
        <f>IFERROR(VLOOKUP(H1276,Materiaal!$A$2:$C$25052,3,FALSE)*I1276,0)</f>
        <v>26.449200000000001</v>
      </c>
      <c r="K1276" s="34" t="s">
        <v>5335</v>
      </c>
      <c r="L1276" s="35">
        <v>1</v>
      </c>
      <c r="M1276" s="33">
        <f>IFERROR(VLOOKUP(K1276,Materiaal!$A$2:$C$25052,3,FALSE)*L1276,0)</f>
        <v>1</v>
      </c>
      <c r="N1276" s="34"/>
      <c r="O1276" s="35"/>
      <c r="P1276" s="33">
        <f>IFERROR(VLOOKUP(N1276,Materiaal!$A$2:$C$25052,3,FALSE)*O1276,0)</f>
        <v>0</v>
      </c>
      <c r="Q1276" s="34"/>
      <c r="R1276" s="35"/>
      <c r="S1276" s="33">
        <f>IFERROR(VLOOKUP(Q1276,Materiaal!$A$2:$C$25052,3,FALSE)*R1276,0)</f>
        <v>0</v>
      </c>
      <c r="T1276" s="34"/>
      <c r="U1276" s="35"/>
      <c r="V1276" s="33">
        <f>IFERROR(VLOOKUP(T1276,Materiaal!$A$2:$C$26556,3,FALSE)*U1276,0)</f>
        <v>0</v>
      </c>
      <c r="W1276" s="293"/>
      <c r="X1276" s="294"/>
      <c r="Y1276" s="33"/>
      <c r="Z1276" s="293"/>
      <c r="AA1276" s="294"/>
      <c r="AB1276" s="33"/>
    </row>
    <row r="1277" spans="1:28" ht="14.45" hidden="1" outlineLevel="1">
      <c r="A1277" s="29" t="s">
        <v>7183</v>
      </c>
      <c r="B1277" s="29" t="s">
        <v>7184</v>
      </c>
      <c r="C1277" s="256">
        <f t="shared" si="19"/>
        <v>65.6738</v>
      </c>
      <c r="D1277" s="32">
        <v>90</v>
      </c>
      <c r="E1277" s="34" t="s">
        <v>7179</v>
      </c>
      <c r="F1277" s="35">
        <v>1</v>
      </c>
      <c r="G1277" s="33">
        <f>IFERROR(VLOOKUP(E1277,Materiaal!$A$2:$C$25052,3,FALSE)*F1277,0)</f>
        <v>25</v>
      </c>
      <c r="H1277" s="34" t="s">
        <v>7180</v>
      </c>
      <c r="I1277" s="35">
        <v>3</v>
      </c>
      <c r="J1277" s="33">
        <f>IFERROR(VLOOKUP(H1277,Materiaal!$A$2:$C$25052,3,FALSE)*I1277,0)</f>
        <v>39.6738</v>
      </c>
      <c r="K1277" s="34" t="s">
        <v>5335</v>
      </c>
      <c r="L1277" s="35">
        <v>1</v>
      </c>
      <c r="M1277" s="33">
        <f>IFERROR(VLOOKUP(K1277,Materiaal!$A$2:$C$25052,3,FALSE)*L1277,0)</f>
        <v>1</v>
      </c>
      <c r="N1277" s="34"/>
      <c r="O1277" s="35"/>
      <c r="P1277" s="33">
        <f>IFERROR(VLOOKUP(N1277,Materiaal!$A$2:$C$25052,3,FALSE)*O1277,0)</f>
        <v>0</v>
      </c>
      <c r="Q1277" s="34"/>
      <c r="R1277" s="35"/>
      <c r="S1277" s="33">
        <f>IFERROR(VLOOKUP(Q1277,Materiaal!$A$2:$C$25052,3,FALSE)*R1277,0)</f>
        <v>0</v>
      </c>
      <c r="T1277" s="34"/>
      <c r="U1277" s="35"/>
      <c r="V1277" s="33">
        <f>IFERROR(VLOOKUP(T1277,Materiaal!$A$2:$C$26556,3,FALSE)*U1277,0)</f>
        <v>0</v>
      </c>
      <c r="W1277" s="293"/>
      <c r="X1277" s="294"/>
      <c r="Y1277" s="33"/>
      <c r="Z1277" s="293"/>
      <c r="AA1277" s="294"/>
      <c r="AB1277" s="33"/>
    </row>
    <row r="1278" spans="1:28" ht="14.45" hidden="1" outlineLevel="1">
      <c r="A1278" s="29" t="s">
        <v>7185</v>
      </c>
      <c r="B1278" s="29" t="s">
        <v>7186</v>
      </c>
      <c r="C1278" s="256">
        <f t="shared" si="19"/>
        <v>78.898400000000009</v>
      </c>
      <c r="D1278" s="32">
        <v>110</v>
      </c>
      <c r="E1278" s="34" t="s">
        <v>7179</v>
      </c>
      <c r="F1278" s="35">
        <v>1</v>
      </c>
      <c r="G1278" s="33">
        <f>IFERROR(VLOOKUP(E1278,Materiaal!$A$2:$C$25052,3,FALSE)*F1278,0)</f>
        <v>25</v>
      </c>
      <c r="H1278" s="34" t="s">
        <v>7180</v>
      </c>
      <c r="I1278" s="35">
        <v>4</v>
      </c>
      <c r="J1278" s="33">
        <f>IFERROR(VLOOKUP(H1278,Materiaal!$A$2:$C$25052,3,FALSE)*I1278,0)</f>
        <v>52.898400000000002</v>
      </c>
      <c r="K1278" s="34" t="s">
        <v>5335</v>
      </c>
      <c r="L1278" s="35">
        <v>1</v>
      </c>
      <c r="M1278" s="33">
        <f>IFERROR(VLOOKUP(K1278,Materiaal!$A$2:$C$25052,3,FALSE)*L1278,0)</f>
        <v>1</v>
      </c>
      <c r="N1278" s="34"/>
      <c r="O1278" s="35"/>
      <c r="P1278" s="33">
        <f>IFERROR(VLOOKUP(N1278,Materiaal!$A$2:$C$25052,3,FALSE)*O1278,0)</f>
        <v>0</v>
      </c>
      <c r="Q1278" s="34"/>
      <c r="R1278" s="35"/>
      <c r="S1278" s="33">
        <f>IFERROR(VLOOKUP(Q1278,Materiaal!$A$2:$C$25052,3,FALSE)*R1278,0)</f>
        <v>0</v>
      </c>
      <c r="T1278" s="34"/>
      <c r="U1278" s="35"/>
      <c r="V1278" s="33">
        <f>IFERROR(VLOOKUP(T1278,Materiaal!$A$2:$C$26556,3,FALSE)*U1278,0)</f>
        <v>0</v>
      </c>
      <c r="W1278" s="293"/>
      <c r="X1278" s="294"/>
      <c r="Y1278" s="33"/>
      <c r="Z1278" s="293"/>
      <c r="AA1278" s="294"/>
      <c r="AB1278" s="33"/>
    </row>
    <row r="1279" spans="1:28" ht="14.45" hidden="1" outlineLevel="1">
      <c r="A1279" s="29" t="s">
        <v>7187</v>
      </c>
      <c r="B1279" s="29" t="s">
        <v>7188</v>
      </c>
      <c r="C1279" s="256">
        <f t="shared" si="19"/>
        <v>92.123000000000005</v>
      </c>
      <c r="D1279" s="32">
        <v>130</v>
      </c>
      <c r="E1279" s="34" t="s">
        <v>7179</v>
      </c>
      <c r="F1279" s="35">
        <v>1</v>
      </c>
      <c r="G1279" s="33">
        <f>IFERROR(VLOOKUP(E1279,Materiaal!$A$2:$C$25052,3,FALSE)*F1279,0)</f>
        <v>25</v>
      </c>
      <c r="H1279" s="34" t="s">
        <v>7180</v>
      </c>
      <c r="I1279" s="35">
        <v>5</v>
      </c>
      <c r="J1279" s="33">
        <f>IFERROR(VLOOKUP(H1279,Materiaal!$A$2:$C$25052,3,FALSE)*I1279,0)</f>
        <v>66.123000000000005</v>
      </c>
      <c r="K1279" s="34" t="s">
        <v>5335</v>
      </c>
      <c r="L1279" s="35">
        <v>1</v>
      </c>
      <c r="M1279" s="33">
        <f>IFERROR(VLOOKUP(K1279,Materiaal!$A$2:$C$25052,3,FALSE)*L1279,0)</f>
        <v>1</v>
      </c>
      <c r="N1279" s="34"/>
      <c r="O1279" s="35"/>
      <c r="P1279" s="33">
        <f>IFERROR(VLOOKUP(N1279,Materiaal!$A$2:$C$25052,3,FALSE)*O1279,0)</f>
        <v>0</v>
      </c>
      <c r="Q1279" s="34"/>
      <c r="R1279" s="35"/>
      <c r="S1279" s="33">
        <f>IFERROR(VLOOKUP(Q1279,Materiaal!$A$2:$C$25052,3,FALSE)*R1279,0)</f>
        <v>0</v>
      </c>
      <c r="T1279" s="34"/>
      <c r="U1279" s="35"/>
      <c r="V1279" s="33">
        <f>IFERROR(VLOOKUP(T1279,Materiaal!$A$2:$C$26556,3,FALSE)*U1279,0)</f>
        <v>0</v>
      </c>
      <c r="W1279" s="293"/>
      <c r="X1279" s="294"/>
      <c r="Y1279" s="33"/>
      <c r="Z1279" s="293"/>
      <c r="AA1279" s="294"/>
      <c r="AB1279" s="33"/>
    </row>
    <row r="1280" spans="1:28" ht="14.45" hidden="1" outlineLevel="1">
      <c r="A1280" s="29" t="s">
        <v>7189</v>
      </c>
      <c r="B1280" s="29" t="s">
        <v>7190</v>
      </c>
      <c r="C1280" s="256">
        <f t="shared" si="19"/>
        <v>104.9676</v>
      </c>
      <c r="D1280" s="32">
        <v>150</v>
      </c>
      <c r="E1280" s="34" t="s">
        <v>7191</v>
      </c>
      <c r="F1280" s="35">
        <v>1</v>
      </c>
      <c r="G1280" s="33">
        <f>IFERROR(VLOOKUP(E1280,Materiaal!$A$2:$C$25052,3,FALSE)*F1280,0)</f>
        <v>24.62</v>
      </c>
      <c r="H1280" s="34" t="s">
        <v>7180</v>
      </c>
      <c r="I1280" s="35">
        <v>6</v>
      </c>
      <c r="J1280" s="33">
        <f>IFERROR(VLOOKUP(H1280,Materiaal!$A$2:$C$25052,3,FALSE)*I1280,0)</f>
        <v>79.3476</v>
      </c>
      <c r="K1280" s="34" t="s">
        <v>5335</v>
      </c>
      <c r="L1280" s="35">
        <v>1</v>
      </c>
      <c r="M1280" s="33">
        <f>IFERROR(VLOOKUP(K1280,Materiaal!$A$2:$C$25052,3,FALSE)*L1280,0)</f>
        <v>1</v>
      </c>
      <c r="N1280" s="34"/>
      <c r="O1280" s="35"/>
      <c r="P1280" s="33">
        <f>IFERROR(VLOOKUP(N1280,Materiaal!$A$2:$C$25052,3,FALSE)*O1280,0)</f>
        <v>0</v>
      </c>
      <c r="Q1280" s="34"/>
      <c r="R1280" s="35"/>
      <c r="S1280" s="33">
        <f>IFERROR(VLOOKUP(Q1280,Materiaal!$A$2:$C$25052,3,FALSE)*R1280,0)</f>
        <v>0</v>
      </c>
      <c r="T1280" s="34"/>
      <c r="U1280" s="35"/>
      <c r="V1280" s="33">
        <f>IFERROR(VLOOKUP(T1280,Materiaal!$A$2:$C$26556,3,FALSE)*U1280,0)</f>
        <v>0</v>
      </c>
      <c r="W1280" s="293"/>
      <c r="X1280" s="294"/>
      <c r="Y1280" s="33"/>
      <c r="Z1280" s="293"/>
      <c r="AA1280" s="294"/>
      <c r="AB1280" s="33"/>
    </row>
    <row r="1281" spans="1:28" ht="14.45" hidden="1" outlineLevel="1">
      <c r="A1281" s="29" t="s">
        <v>7192</v>
      </c>
      <c r="B1281" s="29" t="s">
        <v>7193</v>
      </c>
      <c r="C1281" s="256">
        <f t="shared" si="19"/>
        <v>118.19220000000001</v>
      </c>
      <c r="D1281" s="32">
        <v>170</v>
      </c>
      <c r="E1281" s="34" t="s">
        <v>7191</v>
      </c>
      <c r="F1281" s="35">
        <v>1</v>
      </c>
      <c r="G1281" s="33">
        <f>IFERROR(VLOOKUP(E1281,Materiaal!$A$2:$C$25052,3,FALSE)*F1281,0)</f>
        <v>24.62</v>
      </c>
      <c r="H1281" s="34" t="s">
        <v>7180</v>
      </c>
      <c r="I1281" s="35">
        <v>7</v>
      </c>
      <c r="J1281" s="33">
        <f>IFERROR(VLOOKUP(H1281,Materiaal!$A$2:$C$25052,3,FALSE)*I1281,0)</f>
        <v>92.572200000000009</v>
      </c>
      <c r="K1281" s="34" t="s">
        <v>5335</v>
      </c>
      <c r="L1281" s="35">
        <v>1</v>
      </c>
      <c r="M1281" s="33">
        <f>IFERROR(VLOOKUP(K1281,Materiaal!$A$2:$C$25052,3,FALSE)*L1281,0)</f>
        <v>1</v>
      </c>
      <c r="N1281" s="34"/>
      <c r="O1281" s="35"/>
      <c r="P1281" s="33">
        <f>IFERROR(VLOOKUP(N1281,Materiaal!$A$2:$C$25052,3,FALSE)*O1281,0)</f>
        <v>0</v>
      </c>
      <c r="Q1281" s="34"/>
      <c r="R1281" s="35"/>
      <c r="S1281" s="33">
        <f>IFERROR(VLOOKUP(Q1281,Materiaal!$A$2:$C$25052,3,FALSE)*R1281,0)</f>
        <v>0</v>
      </c>
      <c r="T1281" s="34"/>
      <c r="U1281" s="35"/>
      <c r="V1281" s="33">
        <f>IFERROR(VLOOKUP(T1281,Materiaal!$A$2:$C$26556,3,FALSE)*U1281,0)</f>
        <v>0</v>
      </c>
      <c r="W1281" s="293"/>
      <c r="X1281" s="294"/>
      <c r="Y1281" s="33"/>
      <c r="Z1281" s="293"/>
      <c r="AA1281" s="294"/>
      <c r="AB1281" s="33"/>
    </row>
    <row r="1282" spans="1:28" ht="14.45" hidden="1" outlineLevel="1">
      <c r="A1282" s="29" t="s">
        <v>7194</v>
      </c>
      <c r="B1282" s="29" t="s">
        <v>7195</v>
      </c>
      <c r="C1282" s="256">
        <f t="shared" si="19"/>
        <v>131.41679999999999</v>
      </c>
      <c r="D1282" s="32">
        <v>190</v>
      </c>
      <c r="E1282" s="34" t="s">
        <v>7191</v>
      </c>
      <c r="F1282" s="35">
        <v>1</v>
      </c>
      <c r="G1282" s="33">
        <f>IFERROR(VLOOKUP(E1282,Materiaal!$A$2:$C$25052,3,FALSE)*F1282,0)</f>
        <v>24.62</v>
      </c>
      <c r="H1282" s="34" t="s">
        <v>7180</v>
      </c>
      <c r="I1282" s="35">
        <v>8</v>
      </c>
      <c r="J1282" s="33">
        <f>IFERROR(VLOOKUP(H1282,Materiaal!$A$2:$C$25052,3,FALSE)*I1282,0)</f>
        <v>105.7968</v>
      </c>
      <c r="K1282" s="34" t="s">
        <v>5335</v>
      </c>
      <c r="L1282" s="35">
        <v>1</v>
      </c>
      <c r="M1282" s="33">
        <f>IFERROR(VLOOKUP(K1282,Materiaal!$A$2:$C$25052,3,FALSE)*L1282,0)</f>
        <v>1</v>
      </c>
      <c r="N1282" s="34"/>
      <c r="O1282" s="35"/>
      <c r="P1282" s="33">
        <f>IFERROR(VLOOKUP(N1282,Materiaal!$A$2:$C$25052,3,FALSE)*O1282,0)</f>
        <v>0</v>
      </c>
      <c r="Q1282" s="34"/>
      <c r="R1282" s="35"/>
      <c r="S1282" s="33">
        <f>IFERROR(VLOOKUP(Q1282,Materiaal!$A$2:$C$25052,3,FALSE)*R1282,0)</f>
        <v>0</v>
      </c>
      <c r="T1282" s="34"/>
      <c r="U1282" s="35"/>
      <c r="V1282" s="33">
        <f>IFERROR(VLOOKUP(T1282,Materiaal!$A$2:$C$26556,3,FALSE)*U1282,0)</f>
        <v>0</v>
      </c>
      <c r="W1282" s="293"/>
      <c r="X1282" s="294"/>
      <c r="Y1282" s="33"/>
      <c r="Z1282" s="293"/>
      <c r="AA1282" s="294"/>
      <c r="AB1282" s="33"/>
    </row>
    <row r="1283" spans="1:28" ht="14.45" hidden="1" outlineLevel="1">
      <c r="A1283" s="29" t="s">
        <v>7196</v>
      </c>
      <c r="B1283" s="29" t="s">
        <v>7197</v>
      </c>
      <c r="C1283" s="256">
        <f t="shared" si="19"/>
        <v>144.6414</v>
      </c>
      <c r="D1283" s="32">
        <v>210</v>
      </c>
      <c r="E1283" s="34" t="s">
        <v>7191</v>
      </c>
      <c r="F1283" s="35">
        <v>1</v>
      </c>
      <c r="G1283" s="33">
        <f>IFERROR(VLOOKUP(E1283,Materiaal!$A$2:$C$25052,3,FALSE)*F1283,0)</f>
        <v>24.62</v>
      </c>
      <c r="H1283" s="34" t="s">
        <v>7180</v>
      </c>
      <c r="I1283" s="35">
        <v>9</v>
      </c>
      <c r="J1283" s="33">
        <f>IFERROR(VLOOKUP(H1283,Materiaal!$A$2:$C$25052,3,FALSE)*I1283,0)</f>
        <v>119.0214</v>
      </c>
      <c r="K1283" s="34" t="s">
        <v>5335</v>
      </c>
      <c r="L1283" s="35">
        <v>1</v>
      </c>
      <c r="M1283" s="33">
        <f>IFERROR(VLOOKUP(K1283,Materiaal!$A$2:$C$25052,3,FALSE)*L1283,0)</f>
        <v>1</v>
      </c>
      <c r="N1283" s="34"/>
      <c r="O1283" s="35"/>
      <c r="P1283" s="33">
        <f>IFERROR(VLOOKUP(N1283,Materiaal!$A$2:$C$25052,3,FALSE)*O1283,0)</f>
        <v>0</v>
      </c>
      <c r="Q1283" s="34"/>
      <c r="R1283" s="35"/>
      <c r="S1283" s="33">
        <f>IFERROR(VLOOKUP(Q1283,Materiaal!$A$2:$C$25052,3,FALSE)*R1283,0)</f>
        <v>0</v>
      </c>
      <c r="T1283" s="34"/>
      <c r="U1283" s="35"/>
      <c r="V1283" s="33">
        <f>IFERROR(VLOOKUP(T1283,Materiaal!$A$2:$C$26556,3,FALSE)*U1283,0)</f>
        <v>0</v>
      </c>
      <c r="W1283" s="293"/>
      <c r="X1283" s="294"/>
      <c r="Y1283" s="33"/>
      <c r="Z1283" s="293"/>
      <c r="AA1283" s="294"/>
      <c r="AB1283" s="33"/>
    </row>
    <row r="1284" spans="1:28" ht="14.45" hidden="1" outlineLevel="1">
      <c r="A1284" s="29" t="s">
        <v>7198</v>
      </c>
      <c r="B1284" s="29" t="s">
        <v>7199</v>
      </c>
      <c r="C1284" s="256">
        <f t="shared" si="19"/>
        <v>157.86600000000001</v>
      </c>
      <c r="D1284" s="32">
        <v>240</v>
      </c>
      <c r="E1284" s="34" t="s">
        <v>7191</v>
      </c>
      <c r="F1284" s="35">
        <v>1</v>
      </c>
      <c r="G1284" s="33">
        <f>IFERROR(VLOOKUP(E1284,Materiaal!$A$2:$C$25052,3,FALSE)*F1284,0)</f>
        <v>24.62</v>
      </c>
      <c r="H1284" s="34" t="s">
        <v>7180</v>
      </c>
      <c r="I1284" s="35">
        <v>10</v>
      </c>
      <c r="J1284" s="33">
        <f>IFERROR(VLOOKUP(H1284,Materiaal!$A$2:$C$25052,3,FALSE)*I1284,0)</f>
        <v>132.24600000000001</v>
      </c>
      <c r="K1284" s="34" t="s">
        <v>5335</v>
      </c>
      <c r="L1284" s="35">
        <v>1</v>
      </c>
      <c r="M1284" s="33">
        <f>IFERROR(VLOOKUP(K1284,Materiaal!$A$2:$C$25052,3,FALSE)*L1284,0)</f>
        <v>1</v>
      </c>
      <c r="N1284" s="34"/>
      <c r="O1284" s="35"/>
      <c r="P1284" s="33">
        <f>IFERROR(VLOOKUP(N1284,Materiaal!$A$2:$C$25052,3,FALSE)*O1284,0)</f>
        <v>0</v>
      </c>
      <c r="Q1284" s="34"/>
      <c r="R1284" s="35"/>
      <c r="S1284" s="33">
        <f>IFERROR(VLOOKUP(Q1284,Materiaal!$A$2:$C$25052,3,FALSE)*R1284,0)</f>
        <v>0</v>
      </c>
      <c r="T1284" s="34"/>
      <c r="U1284" s="35"/>
      <c r="V1284" s="33">
        <f>IFERROR(VLOOKUP(T1284,Materiaal!$A$2:$C$26556,3,FALSE)*U1284,0)</f>
        <v>0</v>
      </c>
      <c r="W1284" s="293"/>
      <c r="X1284" s="294"/>
      <c r="Y1284" s="33"/>
      <c r="Z1284" s="293"/>
      <c r="AA1284" s="294"/>
      <c r="AB1284" s="33"/>
    </row>
    <row r="1285" spans="1:28" ht="14.45" hidden="1" outlineLevel="1">
      <c r="A1285" s="29"/>
      <c r="B1285" s="29"/>
      <c r="C1285" s="256">
        <f t="shared" si="19"/>
        <v>0</v>
      </c>
      <c r="D1285" s="32"/>
      <c r="E1285" s="34"/>
      <c r="F1285" s="35"/>
      <c r="G1285" s="33">
        <f>IFERROR(VLOOKUP(E1285,Materiaal!$A$2:$C$25052,3,FALSE)*F1285,0)</f>
        <v>0</v>
      </c>
      <c r="H1285" s="34"/>
      <c r="I1285" s="35"/>
      <c r="J1285" s="33">
        <f>IFERROR(VLOOKUP(H1285,Materiaal!$A$2:$C$25052,3,FALSE)*I1285,0)</f>
        <v>0</v>
      </c>
      <c r="K1285" s="34"/>
      <c r="L1285" s="35"/>
      <c r="M1285" s="33">
        <f>IFERROR(VLOOKUP(K1285,Materiaal!$A$2:$C$25052,3,FALSE)*L1285,0)</f>
        <v>0</v>
      </c>
      <c r="N1285" s="34"/>
      <c r="O1285" s="35"/>
      <c r="P1285" s="33">
        <f>IFERROR(VLOOKUP(N1285,Materiaal!$A$2:$C$25052,3,FALSE)*O1285,0)</f>
        <v>0</v>
      </c>
      <c r="Q1285" s="34"/>
      <c r="R1285" s="35"/>
      <c r="S1285" s="33">
        <f>IFERROR(VLOOKUP(Q1285,Materiaal!$A$2:$C$25052,3,FALSE)*R1285,0)</f>
        <v>0</v>
      </c>
      <c r="T1285" s="34"/>
      <c r="U1285" s="35"/>
      <c r="V1285" s="33">
        <f>IFERROR(VLOOKUP(T1285,Materiaal!$A$2:$C$26556,3,FALSE)*U1285,0)</f>
        <v>0</v>
      </c>
      <c r="W1285" s="293"/>
      <c r="X1285" s="294"/>
      <c r="Y1285" s="33"/>
      <c r="Z1285" s="293"/>
      <c r="AA1285" s="294"/>
      <c r="AB1285" s="33"/>
    </row>
    <row r="1286" spans="1:28" ht="14.45" collapsed="1">
      <c r="A1286" s="29"/>
      <c r="B1286" s="29"/>
      <c r="C1286" s="256">
        <f t="shared" si="19"/>
        <v>0</v>
      </c>
      <c r="D1286" s="32"/>
      <c r="E1286" s="34"/>
      <c r="F1286" s="35"/>
      <c r="G1286" s="33">
        <f>IFERROR(VLOOKUP(E1286,Materiaal!$A$2:$C$25052,3,FALSE)*F1286,0)</f>
        <v>0</v>
      </c>
      <c r="H1286" s="34"/>
      <c r="I1286" s="35"/>
      <c r="J1286" s="33">
        <f>IFERROR(VLOOKUP(H1286,Materiaal!$A$2:$C$25052,3,FALSE)*I1286,0)</f>
        <v>0</v>
      </c>
      <c r="K1286" s="34"/>
      <c r="L1286" s="35"/>
      <c r="M1286" s="33">
        <f>IFERROR(VLOOKUP(K1286,Materiaal!$A$2:$C$25052,3,FALSE)*L1286,0)</f>
        <v>0</v>
      </c>
      <c r="N1286" s="34"/>
      <c r="O1286" s="35"/>
      <c r="P1286" s="33">
        <f>IFERROR(VLOOKUP(N1286,Materiaal!$A$2:$C$25052,3,FALSE)*O1286,0)</f>
        <v>0</v>
      </c>
      <c r="Q1286" s="34"/>
      <c r="R1286" s="35"/>
      <c r="S1286" s="33">
        <f>IFERROR(VLOOKUP(Q1286,Materiaal!$A$2:$C$25052,3,FALSE)*R1286,0)</f>
        <v>0</v>
      </c>
      <c r="T1286" s="34"/>
      <c r="U1286" s="35"/>
      <c r="V1286" s="33">
        <f>IFERROR(VLOOKUP(T1286,Materiaal!$A$2:$C$26556,3,FALSE)*U1286,0)</f>
        <v>0</v>
      </c>
      <c r="W1286" s="293"/>
      <c r="X1286" s="294"/>
      <c r="Y1286" s="33"/>
      <c r="Z1286" s="293"/>
      <c r="AA1286" s="294"/>
      <c r="AB1286" s="33"/>
    </row>
    <row r="1287" spans="1:28" ht="14.45">
      <c r="A1287" s="29"/>
      <c r="B1287" s="30" t="s">
        <v>7200</v>
      </c>
      <c r="C1287" s="256">
        <f t="shared" si="19"/>
        <v>0</v>
      </c>
      <c r="D1287" s="32"/>
      <c r="E1287" s="34"/>
      <c r="F1287" s="35"/>
      <c r="G1287" s="33">
        <f>IFERROR(VLOOKUP(E1287,Materiaal!$A$2:$C$25052,3,FALSE)*F1287,0)</f>
        <v>0</v>
      </c>
      <c r="H1287" s="34"/>
      <c r="I1287" s="35"/>
      <c r="J1287" s="33">
        <f>IFERROR(VLOOKUP(H1287,Materiaal!$A$2:$C$25052,3,FALSE)*I1287,0)</f>
        <v>0</v>
      </c>
      <c r="K1287" s="34"/>
      <c r="L1287" s="35"/>
      <c r="M1287" s="33">
        <f>IFERROR(VLOOKUP(K1287,Materiaal!$A$2:$C$25052,3,FALSE)*L1287,0)</f>
        <v>0</v>
      </c>
      <c r="N1287" s="34"/>
      <c r="O1287" s="35"/>
      <c r="P1287" s="33">
        <f>IFERROR(VLOOKUP(N1287,Materiaal!$A$2:$C$25052,3,FALSE)*O1287,0)</f>
        <v>0</v>
      </c>
      <c r="Q1287" s="34"/>
      <c r="R1287" s="35"/>
      <c r="S1287" s="33">
        <f>IFERROR(VLOOKUP(Q1287,Materiaal!$A$2:$C$25052,3,FALSE)*R1287,0)</f>
        <v>0</v>
      </c>
      <c r="T1287" s="34"/>
      <c r="U1287" s="35"/>
      <c r="V1287" s="33">
        <f>IFERROR(VLOOKUP(T1287,Materiaal!$A$2:$C$26556,3,FALSE)*U1287,0)</f>
        <v>0</v>
      </c>
      <c r="W1287" s="293"/>
      <c r="X1287" s="294"/>
      <c r="Y1287" s="33"/>
      <c r="Z1287" s="293"/>
      <c r="AA1287" s="294"/>
      <c r="AB1287" s="33"/>
    </row>
    <row r="1288" spans="1:28" ht="14.45" hidden="1" outlineLevel="1">
      <c r="A1288" s="29" t="s">
        <v>7201</v>
      </c>
      <c r="B1288" s="29" t="s">
        <v>7202</v>
      </c>
      <c r="C1288" s="256">
        <f t="shared" si="19"/>
        <v>1</v>
      </c>
      <c r="D1288" s="32">
        <v>30</v>
      </c>
      <c r="E1288" s="34" t="s">
        <v>5335</v>
      </c>
      <c r="F1288" s="35">
        <v>1</v>
      </c>
      <c r="G1288" s="33">
        <f>IFERROR(VLOOKUP(E1288,Materiaal!$A$2:$C$25052,3,FALSE)*F1288,0)</f>
        <v>1</v>
      </c>
      <c r="H1288" s="34"/>
      <c r="I1288" s="35"/>
      <c r="J1288" s="33">
        <f>IFERROR(VLOOKUP(H1288,Materiaal!$A$2:$C$25052,3,FALSE)*I1288,0)</f>
        <v>0</v>
      </c>
      <c r="K1288" s="34"/>
      <c r="L1288" s="35"/>
      <c r="M1288" s="33">
        <f>IFERROR(VLOOKUP(K1288,Materiaal!$A$2:$C$25052,3,FALSE)*L1288,0)</f>
        <v>0</v>
      </c>
      <c r="N1288" s="34"/>
      <c r="O1288" s="35"/>
      <c r="P1288" s="33">
        <f>IFERROR(VLOOKUP(N1288,Materiaal!$A$2:$C$25052,3,FALSE)*O1288,0)</f>
        <v>0</v>
      </c>
      <c r="Q1288" s="34"/>
      <c r="R1288" s="35"/>
      <c r="S1288" s="33">
        <f>IFERROR(VLOOKUP(Q1288,Materiaal!$A$2:$C$25052,3,FALSE)*R1288,0)</f>
        <v>0</v>
      </c>
      <c r="T1288" s="34"/>
      <c r="U1288" s="35"/>
      <c r="V1288" s="33">
        <f>IFERROR(VLOOKUP(T1288,Materiaal!$A$2:$C$26556,3,FALSE)*U1288,0)</f>
        <v>0</v>
      </c>
      <c r="W1288" s="293"/>
      <c r="X1288" s="294"/>
      <c r="Y1288" s="33"/>
      <c r="Z1288" s="293"/>
      <c r="AA1288" s="294"/>
      <c r="AB1288" s="33"/>
    </row>
    <row r="1289" spans="1:28" ht="14.45" hidden="1" outlineLevel="1">
      <c r="A1289" s="29" t="s">
        <v>7203</v>
      </c>
      <c r="B1289" s="29" t="s">
        <v>7204</v>
      </c>
      <c r="C1289" s="256">
        <f t="shared" si="19"/>
        <v>1</v>
      </c>
      <c r="D1289" s="32">
        <v>30</v>
      </c>
      <c r="E1289" s="34" t="s">
        <v>5335</v>
      </c>
      <c r="F1289" s="35">
        <v>1</v>
      </c>
      <c r="G1289" s="33">
        <f>IFERROR(VLOOKUP(E1289,Materiaal!$A$2:$C$25052,3,FALSE)*F1289,0)</f>
        <v>1</v>
      </c>
      <c r="H1289" s="34"/>
      <c r="I1289" s="35"/>
      <c r="J1289" s="33">
        <f>IFERROR(VLOOKUP(H1289,Materiaal!$A$2:$C$25052,3,FALSE)*I1289,0)</f>
        <v>0</v>
      </c>
      <c r="K1289" s="34"/>
      <c r="L1289" s="35"/>
      <c r="M1289" s="33">
        <f>IFERROR(VLOOKUP(K1289,Materiaal!$A$2:$C$25052,3,FALSE)*L1289,0)</f>
        <v>0</v>
      </c>
      <c r="N1289" s="34"/>
      <c r="O1289" s="35"/>
      <c r="P1289" s="33">
        <f>IFERROR(VLOOKUP(N1289,Materiaal!$A$2:$C$25052,3,FALSE)*O1289,0)</f>
        <v>0</v>
      </c>
      <c r="Q1289" s="34"/>
      <c r="R1289" s="35"/>
      <c r="S1289" s="33">
        <f>IFERROR(VLOOKUP(Q1289,Materiaal!$A$2:$C$25052,3,FALSE)*R1289,0)</f>
        <v>0</v>
      </c>
      <c r="T1289" s="34"/>
      <c r="U1289" s="35"/>
      <c r="V1289" s="33">
        <f>IFERROR(VLOOKUP(T1289,Materiaal!$A$2:$C$26556,3,FALSE)*U1289,0)</f>
        <v>0</v>
      </c>
      <c r="W1289" s="293"/>
      <c r="X1289" s="294"/>
      <c r="Y1289" s="33"/>
      <c r="Z1289" s="293"/>
      <c r="AA1289" s="294"/>
      <c r="AB1289" s="33"/>
    </row>
    <row r="1290" spans="1:28" ht="14.45" hidden="1" outlineLevel="1">
      <c r="A1290" s="29" t="s">
        <v>7205</v>
      </c>
      <c r="B1290" s="29" t="s">
        <v>7206</v>
      </c>
      <c r="C1290" s="256">
        <f t="shared" si="19"/>
        <v>1</v>
      </c>
      <c r="D1290" s="32">
        <v>30</v>
      </c>
      <c r="E1290" s="34" t="s">
        <v>5335</v>
      </c>
      <c r="F1290" s="35">
        <v>1</v>
      </c>
      <c r="G1290" s="33">
        <f>IFERROR(VLOOKUP(E1290,Materiaal!$A$2:$C$25052,3,FALSE)*F1290,0)</f>
        <v>1</v>
      </c>
      <c r="H1290" s="34"/>
      <c r="I1290" s="35"/>
      <c r="J1290" s="33">
        <f>IFERROR(VLOOKUP(H1290,Materiaal!$A$2:$C$25052,3,FALSE)*I1290,0)</f>
        <v>0</v>
      </c>
      <c r="K1290" s="34"/>
      <c r="L1290" s="35"/>
      <c r="M1290" s="33">
        <f>IFERROR(VLOOKUP(K1290,Materiaal!$A$2:$C$25052,3,FALSE)*L1290,0)</f>
        <v>0</v>
      </c>
      <c r="N1290" s="34"/>
      <c r="O1290" s="35"/>
      <c r="P1290" s="33">
        <f>IFERROR(VLOOKUP(N1290,Materiaal!$A$2:$C$25052,3,FALSE)*O1290,0)</f>
        <v>0</v>
      </c>
      <c r="Q1290" s="34"/>
      <c r="R1290" s="35"/>
      <c r="S1290" s="33">
        <f>IFERROR(VLOOKUP(Q1290,Materiaal!$A$2:$C$25052,3,FALSE)*R1290,0)</f>
        <v>0</v>
      </c>
      <c r="T1290" s="34"/>
      <c r="U1290" s="35"/>
      <c r="V1290" s="33">
        <f>IFERROR(VLOOKUP(T1290,Materiaal!$A$2:$C$26556,3,FALSE)*U1290,0)</f>
        <v>0</v>
      </c>
      <c r="W1290" s="293"/>
      <c r="X1290" s="294"/>
      <c r="Y1290" s="33"/>
      <c r="Z1290" s="293"/>
      <c r="AA1290" s="294"/>
      <c r="AB1290" s="33"/>
    </row>
    <row r="1291" spans="1:28" ht="14.45" hidden="1" outlineLevel="1">
      <c r="A1291" s="29" t="s">
        <v>7207</v>
      </c>
      <c r="B1291" s="29" t="s">
        <v>7208</v>
      </c>
      <c r="C1291" s="256">
        <f t="shared" si="19"/>
        <v>1</v>
      </c>
      <c r="D1291" s="32">
        <v>120</v>
      </c>
      <c r="E1291" s="34" t="s">
        <v>5335</v>
      </c>
      <c r="F1291" s="35">
        <v>1</v>
      </c>
      <c r="G1291" s="33">
        <f>IFERROR(VLOOKUP(E1291,Materiaal!$A$2:$C$25052,3,FALSE)*F1291,0)</f>
        <v>1</v>
      </c>
      <c r="H1291" s="34"/>
      <c r="I1291" s="35"/>
      <c r="J1291" s="33">
        <f>IFERROR(VLOOKUP(H1291,Materiaal!$A$2:$C$25052,3,FALSE)*I1291,0)</f>
        <v>0</v>
      </c>
      <c r="K1291" s="34"/>
      <c r="L1291" s="35"/>
      <c r="M1291" s="33">
        <f>IFERROR(VLOOKUP(K1291,Materiaal!$A$2:$C$25052,3,FALSE)*L1291,0)</f>
        <v>0</v>
      </c>
      <c r="N1291" s="34"/>
      <c r="O1291" s="35"/>
      <c r="P1291" s="33">
        <f>IFERROR(VLOOKUP(N1291,Materiaal!$A$2:$C$25052,3,FALSE)*O1291,0)</f>
        <v>0</v>
      </c>
      <c r="Q1291" s="34"/>
      <c r="R1291" s="35"/>
      <c r="S1291" s="33">
        <f>IFERROR(VLOOKUP(Q1291,Materiaal!$A$2:$C$25052,3,FALSE)*R1291,0)</f>
        <v>0</v>
      </c>
      <c r="T1291" s="34"/>
      <c r="U1291" s="35"/>
      <c r="V1291" s="33">
        <f>IFERROR(VLOOKUP(T1291,Materiaal!$A$2:$C$26556,3,FALSE)*U1291,0)</f>
        <v>0</v>
      </c>
      <c r="W1291" s="293"/>
      <c r="X1291" s="294"/>
      <c r="Y1291" s="33"/>
      <c r="Z1291" s="293"/>
      <c r="AA1291" s="294"/>
      <c r="AB1291" s="33"/>
    </row>
    <row r="1292" spans="1:28" ht="14.45" hidden="1" outlineLevel="1">
      <c r="A1292" s="29" t="s">
        <v>7209</v>
      </c>
      <c r="B1292" s="29" t="s">
        <v>7210</v>
      </c>
      <c r="C1292" s="256">
        <f t="shared" si="19"/>
        <v>1</v>
      </c>
      <c r="D1292" s="32">
        <v>60</v>
      </c>
      <c r="E1292" s="34" t="s">
        <v>5335</v>
      </c>
      <c r="F1292" s="35">
        <v>1</v>
      </c>
      <c r="G1292" s="33">
        <f>IFERROR(VLOOKUP(E1292,Materiaal!$A$2:$C$25052,3,FALSE)*F1292,0)</f>
        <v>1</v>
      </c>
      <c r="H1292" s="34"/>
      <c r="I1292" s="35"/>
      <c r="J1292" s="33">
        <f>IFERROR(VLOOKUP(H1292,Materiaal!$A$2:$C$25052,3,FALSE)*I1292,0)</f>
        <v>0</v>
      </c>
      <c r="K1292" s="34"/>
      <c r="L1292" s="35"/>
      <c r="M1292" s="33">
        <f>IFERROR(VLOOKUP(K1292,Materiaal!$A$2:$C$25052,3,FALSE)*L1292,0)</f>
        <v>0</v>
      </c>
      <c r="N1292" s="34"/>
      <c r="O1292" s="35"/>
      <c r="P1292" s="33">
        <f>IFERROR(VLOOKUP(N1292,Materiaal!$A$2:$C$25052,3,FALSE)*O1292,0)</f>
        <v>0</v>
      </c>
      <c r="Q1292" s="34"/>
      <c r="R1292" s="35"/>
      <c r="S1292" s="33">
        <f>IFERROR(VLOOKUP(Q1292,Materiaal!$A$2:$C$25052,3,FALSE)*R1292,0)</f>
        <v>0</v>
      </c>
      <c r="T1292" s="34"/>
      <c r="U1292" s="35"/>
      <c r="V1292" s="33">
        <f>IFERROR(VLOOKUP(T1292,Materiaal!$A$2:$C$26556,3,FALSE)*U1292,0)</f>
        <v>0</v>
      </c>
      <c r="W1292" s="293"/>
      <c r="X1292" s="294"/>
      <c r="Y1292" s="33"/>
      <c r="Z1292" s="293"/>
      <c r="AA1292" s="294"/>
      <c r="AB1292" s="33"/>
    </row>
    <row r="1293" spans="1:28" ht="14.45" hidden="1" outlineLevel="1">
      <c r="A1293" s="29" t="s">
        <v>7211</v>
      </c>
      <c r="B1293" s="29" t="s">
        <v>7212</v>
      </c>
      <c r="C1293" s="256">
        <f t="shared" si="19"/>
        <v>1</v>
      </c>
      <c r="D1293" s="32">
        <v>30</v>
      </c>
      <c r="E1293" s="34" t="s">
        <v>5335</v>
      </c>
      <c r="F1293" s="35">
        <v>1</v>
      </c>
      <c r="G1293" s="33">
        <f>IFERROR(VLOOKUP(E1293,Materiaal!$A$2:$C$25052,3,FALSE)*F1293,0)</f>
        <v>1</v>
      </c>
      <c r="H1293" s="34"/>
      <c r="I1293" s="35"/>
      <c r="J1293" s="33">
        <f>IFERROR(VLOOKUP(H1293,Materiaal!$A$2:$C$25052,3,FALSE)*I1293,0)</f>
        <v>0</v>
      </c>
      <c r="K1293" s="34"/>
      <c r="L1293" s="35"/>
      <c r="M1293" s="33">
        <f>IFERROR(VLOOKUP(K1293,Materiaal!$A$2:$C$25052,3,FALSE)*L1293,0)</f>
        <v>0</v>
      </c>
      <c r="N1293" s="34"/>
      <c r="O1293" s="35"/>
      <c r="P1293" s="33">
        <f>IFERROR(VLOOKUP(N1293,Materiaal!$A$2:$C$25052,3,FALSE)*O1293,0)</f>
        <v>0</v>
      </c>
      <c r="Q1293" s="34"/>
      <c r="R1293" s="35"/>
      <c r="S1293" s="33">
        <f>IFERROR(VLOOKUP(Q1293,Materiaal!$A$2:$C$25052,3,FALSE)*R1293,0)</f>
        <v>0</v>
      </c>
      <c r="T1293" s="34"/>
      <c r="U1293" s="35"/>
      <c r="V1293" s="33">
        <f>IFERROR(VLOOKUP(T1293,Materiaal!$A$2:$C$26556,3,FALSE)*U1293,0)</f>
        <v>0</v>
      </c>
      <c r="W1293" s="293"/>
      <c r="X1293" s="294"/>
      <c r="Y1293" s="33"/>
      <c r="Z1293" s="293"/>
      <c r="AA1293" s="294"/>
      <c r="AB1293" s="33"/>
    </row>
    <row r="1294" spans="1:28" ht="14.45" collapsed="1">
      <c r="A1294" s="29"/>
      <c r="B1294" s="29"/>
      <c r="C1294" s="256">
        <f t="shared" si="19"/>
        <v>0</v>
      </c>
      <c r="D1294" s="32"/>
      <c r="E1294" s="34"/>
      <c r="F1294" s="35"/>
      <c r="G1294" s="33">
        <f>IFERROR(VLOOKUP(E1294,Materiaal!$A$2:$C$25052,3,FALSE)*F1294,0)</f>
        <v>0</v>
      </c>
      <c r="H1294" s="34"/>
      <c r="I1294" s="35"/>
      <c r="J1294" s="33">
        <f>IFERROR(VLOOKUP(H1294,Materiaal!$A$2:$C$25052,3,FALSE)*I1294,0)</f>
        <v>0</v>
      </c>
      <c r="K1294" s="34"/>
      <c r="L1294" s="35"/>
      <c r="M1294" s="33">
        <f>IFERROR(VLOOKUP(K1294,Materiaal!$A$2:$C$25052,3,FALSE)*L1294,0)</f>
        <v>0</v>
      </c>
      <c r="N1294" s="34"/>
      <c r="O1294" s="35"/>
      <c r="P1294" s="33">
        <f>IFERROR(VLOOKUP(N1294,Materiaal!$A$2:$C$25052,3,FALSE)*O1294,0)</f>
        <v>0</v>
      </c>
      <c r="Q1294" s="34"/>
      <c r="R1294" s="35"/>
      <c r="S1294" s="33">
        <f>IFERROR(VLOOKUP(Q1294,Materiaal!$A$2:$C$25052,3,FALSE)*R1294,0)</f>
        <v>0</v>
      </c>
      <c r="T1294" s="34"/>
      <c r="U1294" s="35"/>
      <c r="V1294" s="33">
        <f>IFERROR(VLOOKUP(T1294,Materiaal!$A$2:$C$26556,3,FALSE)*U1294,0)</f>
        <v>0</v>
      </c>
      <c r="W1294" s="293"/>
      <c r="X1294" s="294"/>
      <c r="Y1294" s="33"/>
      <c r="Z1294" s="293"/>
      <c r="AA1294" s="294"/>
      <c r="AB1294" s="33"/>
    </row>
    <row r="1295" spans="1:28" ht="14.45">
      <c r="A1295" s="29"/>
      <c r="B1295" s="30" t="s">
        <v>7213</v>
      </c>
      <c r="C1295" s="256">
        <f t="shared" si="19"/>
        <v>0</v>
      </c>
      <c r="D1295" s="32"/>
      <c r="E1295" s="34"/>
      <c r="F1295" s="35"/>
      <c r="G1295" s="33">
        <f>IFERROR(VLOOKUP(E1295,Materiaal!$A$2:$C$25052,3,FALSE)*F1295,0)</f>
        <v>0</v>
      </c>
      <c r="H1295" s="34"/>
      <c r="I1295" s="35"/>
      <c r="J1295" s="33">
        <f>IFERROR(VLOOKUP(H1295,Materiaal!$A$2:$C$25052,3,FALSE)*I1295,0)</f>
        <v>0</v>
      </c>
      <c r="K1295" s="34"/>
      <c r="L1295" s="35"/>
      <c r="M1295" s="33">
        <f>IFERROR(VLOOKUP(K1295,Materiaal!$A$2:$C$25052,3,FALSE)*L1295,0)</f>
        <v>0</v>
      </c>
      <c r="N1295" s="34"/>
      <c r="O1295" s="35"/>
      <c r="P1295" s="33">
        <f>IFERROR(VLOOKUP(N1295,Materiaal!$A$2:$C$25052,3,FALSE)*O1295,0)</f>
        <v>0</v>
      </c>
      <c r="Q1295" s="34"/>
      <c r="R1295" s="35"/>
      <c r="S1295" s="33">
        <f>IFERROR(VLOOKUP(Q1295,Materiaal!$A$2:$C$25052,3,FALSE)*R1295,0)</f>
        <v>0</v>
      </c>
      <c r="T1295" s="34"/>
      <c r="U1295" s="35"/>
      <c r="V1295" s="33">
        <f>IFERROR(VLOOKUP(T1295,Materiaal!$A$2:$C$26556,3,FALSE)*U1295,0)</f>
        <v>0</v>
      </c>
      <c r="W1295" s="293"/>
      <c r="X1295" s="294"/>
      <c r="Y1295" s="33"/>
      <c r="Z1295" s="293"/>
      <c r="AA1295" s="294"/>
      <c r="AB1295" s="33"/>
    </row>
    <row r="1296" spans="1:28" ht="14.45" hidden="1" outlineLevel="1">
      <c r="A1296" s="29" t="s">
        <v>7214</v>
      </c>
      <c r="B1296" s="29" t="s">
        <v>7215</v>
      </c>
      <c r="C1296" s="256">
        <f t="shared" ref="C1296:C1331" si="20">SUM(G1296,J1296,M1296,P1296,S1296,V1296,Y1296,AB1296)</f>
        <v>137.85130000000001</v>
      </c>
      <c r="D1296" s="32">
        <v>30</v>
      </c>
      <c r="E1296" s="34" t="s">
        <v>7216</v>
      </c>
      <c r="F1296" s="35">
        <v>1</v>
      </c>
      <c r="G1296" s="33">
        <f>IFERROR(VLOOKUP(E1296,Materiaal!$A$2:$C$25052,3,FALSE)*F1296,0)</f>
        <v>137.85130000000001</v>
      </c>
      <c r="H1296" s="34"/>
      <c r="I1296" s="35"/>
      <c r="J1296" s="33">
        <f>IFERROR(VLOOKUP(H1296,Materiaal!$A$2:$C$25052,3,FALSE)*I1296,0)</f>
        <v>0</v>
      </c>
      <c r="K1296" s="34"/>
      <c r="L1296" s="35"/>
      <c r="M1296" s="33">
        <f>IFERROR(VLOOKUP(K1296,Materiaal!$A$2:$C$25052,3,FALSE)*L1296,0)</f>
        <v>0</v>
      </c>
      <c r="N1296" s="34"/>
      <c r="O1296" s="35"/>
      <c r="P1296" s="33">
        <f>IFERROR(VLOOKUP(N1296,Materiaal!$A$2:$C$25052,3,FALSE)*O1296,0)</f>
        <v>0</v>
      </c>
      <c r="Q1296" s="34"/>
      <c r="R1296" s="35"/>
      <c r="S1296" s="33">
        <f>IFERROR(VLOOKUP(Q1296,Materiaal!$A$2:$C$25052,3,FALSE)*R1296,0)</f>
        <v>0</v>
      </c>
      <c r="T1296" s="34"/>
      <c r="U1296" s="35"/>
      <c r="V1296" s="33">
        <f>IFERROR(VLOOKUP(T1296,Materiaal!$A$2:$C$26556,3,FALSE)*U1296,0)</f>
        <v>0</v>
      </c>
      <c r="W1296" s="293"/>
      <c r="X1296" s="294"/>
      <c r="Y1296" s="33"/>
      <c r="Z1296" s="293"/>
      <c r="AA1296" s="294"/>
      <c r="AB1296" s="33"/>
    </row>
    <row r="1297" spans="1:28" ht="14.45" hidden="1" outlineLevel="1">
      <c r="A1297" s="29" t="s">
        <v>7217</v>
      </c>
      <c r="B1297" s="29" t="s">
        <v>7218</v>
      </c>
      <c r="C1297" s="256">
        <f t="shared" si="20"/>
        <v>211.77799999999999</v>
      </c>
      <c r="D1297" s="32">
        <v>30</v>
      </c>
      <c r="E1297" s="34" t="s">
        <v>7219</v>
      </c>
      <c r="F1297" s="35">
        <v>1</v>
      </c>
      <c r="G1297" s="33">
        <f>IFERROR(VLOOKUP(E1297,Materiaal!$A$2:$C$25052,3,FALSE)*F1297,0)</f>
        <v>211.77799999999999</v>
      </c>
      <c r="H1297" s="34"/>
      <c r="I1297" s="35"/>
      <c r="J1297" s="33">
        <f>IFERROR(VLOOKUP(H1297,Materiaal!$A$2:$C$25052,3,FALSE)*I1297,0)</f>
        <v>0</v>
      </c>
      <c r="K1297" s="34"/>
      <c r="L1297" s="35"/>
      <c r="M1297" s="33">
        <f>IFERROR(VLOOKUP(K1297,Materiaal!$A$2:$C$25052,3,FALSE)*L1297,0)</f>
        <v>0</v>
      </c>
      <c r="N1297" s="34"/>
      <c r="O1297" s="35"/>
      <c r="P1297" s="33">
        <f>IFERROR(VLOOKUP(N1297,Materiaal!$A$2:$C$25052,3,FALSE)*O1297,0)</f>
        <v>0</v>
      </c>
      <c r="Q1297" s="34"/>
      <c r="R1297" s="35"/>
      <c r="S1297" s="33">
        <f>IFERROR(VLOOKUP(Q1297,Materiaal!$A$2:$C$25052,3,FALSE)*R1297,0)</f>
        <v>0</v>
      </c>
      <c r="T1297" s="34"/>
      <c r="U1297" s="35"/>
      <c r="V1297" s="33">
        <f>IFERROR(VLOOKUP(T1297,Materiaal!$A$2:$C$26556,3,FALSE)*U1297,0)</f>
        <v>0</v>
      </c>
      <c r="W1297" s="293"/>
      <c r="X1297" s="294"/>
      <c r="Y1297" s="33"/>
      <c r="Z1297" s="293"/>
      <c r="AA1297" s="294"/>
      <c r="AB1297" s="33"/>
    </row>
    <row r="1298" spans="1:28" ht="14.45" hidden="1" outlineLevel="1">
      <c r="A1298" s="29" t="s">
        <v>7217</v>
      </c>
      <c r="B1298" s="29" t="s">
        <v>7218</v>
      </c>
      <c r="C1298" s="256">
        <f t="shared" si="20"/>
        <v>211.77799999999999</v>
      </c>
      <c r="D1298" s="32">
        <v>30</v>
      </c>
      <c r="E1298" s="34" t="s">
        <v>7219</v>
      </c>
      <c r="F1298" s="35">
        <v>1</v>
      </c>
      <c r="G1298" s="33">
        <f>IFERROR(VLOOKUP(E1298,Materiaal!$A$2:$C$25052,3,FALSE)*F1298,0)</f>
        <v>211.77799999999999</v>
      </c>
      <c r="H1298" s="34"/>
      <c r="I1298" s="35"/>
      <c r="J1298" s="33">
        <f>IFERROR(VLOOKUP(H1298,Materiaal!$A$2:$C$25052,3,FALSE)*I1298,0)</f>
        <v>0</v>
      </c>
      <c r="K1298" s="34"/>
      <c r="L1298" s="35"/>
      <c r="M1298" s="33">
        <f>IFERROR(VLOOKUP(K1298,Materiaal!$A$2:$C$25052,3,FALSE)*L1298,0)</f>
        <v>0</v>
      </c>
      <c r="N1298" s="34"/>
      <c r="O1298" s="35"/>
      <c r="P1298" s="33">
        <f>IFERROR(VLOOKUP(N1298,Materiaal!$A$2:$C$25052,3,FALSE)*O1298,0)</f>
        <v>0</v>
      </c>
      <c r="Q1298" s="34"/>
      <c r="R1298" s="35"/>
      <c r="S1298" s="33">
        <f>IFERROR(VLOOKUP(Q1298,Materiaal!$A$2:$C$25052,3,FALSE)*R1298,0)</f>
        <v>0</v>
      </c>
      <c r="T1298" s="34"/>
      <c r="U1298" s="35"/>
      <c r="V1298" s="33">
        <f>IFERROR(VLOOKUP(T1298,Materiaal!$A$2:$C$26556,3,FALSE)*U1298,0)</f>
        <v>0</v>
      </c>
      <c r="W1298" s="293"/>
      <c r="X1298" s="294"/>
      <c r="Y1298" s="33"/>
      <c r="Z1298" s="293"/>
      <c r="AA1298" s="294"/>
      <c r="AB1298" s="33"/>
    </row>
    <row r="1299" spans="1:28" ht="14.45" collapsed="1">
      <c r="A1299" s="29"/>
      <c r="B1299" s="29"/>
      <c r="C1299" s="256">
        <f t="shared" si="20"/>
        <v>0</v>
      </c>
      <c r="D1299" s="32"/>
      <c r="E1299" s="34"/>
      <c r="F1299" s="35"/>
      <c r="G1299" s="33">
        <f>IFERROR(VLOOKUP(E1299,Materiaal!$A$2:$C$25052,3,FALSE)*F1299,0)</f>
        <v>0</v>
      </c>
      <c r="H1299" s="34"/>
      <c r="I1299" s="35"/>
      <c r="J1299" s="33">
        <f>IFERROR(VLOOKUP(H1299,Materiaal!$A$2:$C$25052,3,FALSE)*I1299,0)</f>
        <v>0</v>
      </c>
      <c r="K1299" s="34"/>
      <c r="L1299" s="35"/>
      <c r="M1299" s="33">
        <f>IFERROR(VLOOKUP(K1299,Materiaal!$A$2:$C$25052,3,FALSE)*L1299,0)</f>
        <v>0</v>
      </c>
      <c r="N1299" s="34"/>
      <c r="O1299" s="35"/>
      <c r="P1299" s="33">
        <f>IFERROR(VLOOKUP(N1299,Materiaal!$A$2:$C$25052,3,FALSE)*O1299,0)</f>
        <v>0</v>
      </c>
      <c r="Q1299" s="34"/>
      <c r="R1299" s="35"/>
      <c r="S1299" s="33">
        <f>IFERROR(VLOOKUP(Q1299,Materiaal!$A$2:$C$25052,3,FALSE)*R1299,0)</f>
        <v>0</v>
      </c>
      <c r="T1299" s="34"/>
      <c r="U1299" s="35"/>
      <c r="V1299" s="33">
        <f>IFERROR(VLOOKUP(T1299,Materiaal!$A$2:$C$26556,3,FALSE)*U1299,0)</f>
        <v>0</v>
      </c>
      <c r="W1299" s="293"/>
      <c r="X1299" s="294"/>
      <c r="Y1299" s="33"/>
      <c r="Z1299" s="293"/>
      <c r="AA1299" s="294"/>
      <c r="AB1299" s="33"/>
    </row>
    <row r="1300" spans="1:28" ht="14.45">
      <c r="A1300" s="29"/>
      <c r="B1300" s="30" t="s">
        <v>7220</v>
      </c>
      <c r="C1300" s="256">
        <f t="shared" si="20"/>
        <v>0</v>
      </c>
      <c r="D1300" s="32"/>
      <c r="E1300" s="34"/>
      <c r="F1300" s="35"/>
      <c r="G1300" s="33">
        <f>IFERROR(VLOOKUP(E1300,Materiaal!$A$2:$C$25052,3,FALSE)*F1300,0)</f>
        <v>0</v>
      </c>
      <c r="H1300" s="34"/>
      <c r="I1300" s="35"/>
      <c r="J1300" s="33">
        <f>IFERROR(VLOOKUP(H1300,Materiaal!$A$2:$C$25052,3,FALSE)*I1300,0)</f>
        <v>0</v>
      </c>
      <c r="K1300" s="34"/>
      <c r="L1300" s="35"/>
      <c r="M1300" s="33">
        <f>IFERROR(VLOOKUP(K1300,Materiaal!$A$2:$C$25052,3,FALSE)*L1300,0)</f>
        <v>0</v>
      </c>
      <c r="N1300" s="34"/>
      <c r="O1300" s="35"/>
      <c r="P1300" s="33">
        <f>IFERROR(VLOOKUP(N1300,Materiaal!$A$2:$C$25052,3,FALSE)*O1300,0)</f>
        <v>0</v>
      </c>
      <c r="Q1300" s="34"/>
      <c r="R1300" s="35"/>
      <c r="S1300" s="33">
        <f>IFERROR(VLOOKUP(Q1300,Materiaal!$A$2:$C$25052,3,FALSE)*R1300,0)</f>
        <v>0</v>
      </c>
      <c r="T1300" s="34"/>
      <c r="U1300" s="35"/>
      <c r="V1300" s="33">
        <f>IFERROR(VLOOKUP(T1300,Materiaal!$A$2:$C$26556,3,FALSE)*U1300,0)</f>
        <v>0</v>
      </c>
      <c r="W1300" s="293"/>
      <c r="X1300" s="294"/>
      <c r="Y1300" s="33"/>
      <c r="Z1300" s="293"/>
      <c r="AA1300" s="294"/>
      <c r="AB1300" s="33"/>
    </row>
    <row r="1301" spans="1:28" ht="14.45" hidden="1" outlineLevel="1">
      <c r="A1301" s="29" t="s">
        <v>7221</v>
      </c>
      <c r="B1301" s="29" t="s">
        <v>7222</v>
      </c>
      <c r="C1301" s="256">
        <v>45</v>
      </c>
      <c r="D1301" s="32">
        <v>30</v>
      </c>
      <c r="E1301" s="34"/>
      <c r="F1301" s="35"/>
      <c r="G1301" s="33">
        <f>IFERROR(VLOOKUP(E1301,Materiaal!$A$2:$C$25052,3,FALSE)*F1301,0)</f>
        <v>0</v>
      </c>
      <c r="H1301" s="34"/>
      <c r="I1301" s="35"/>
      <c r="J1301" s="33">
        <f>IFERROR(VLOOKUP(H1301,Materiaal!$A$2:$C$25052,3,FALSE)*I1301,0)</f>
        <v>0</v>
      </c>
      <c r="K1301" s="34"/>
      <c r="L1301" s="35"/>
      <c r="M1301" s="33">
        <f>IFERROR(VLOOKUP(K1301,Materiaal!$A$2:$C$25052,3,FALSE)*L1301,0)</f>
        <v>0</v>
      </c>
      <c r="N1301" s="34"/>
      <c r="O1301" s="35"/>
      <c r="P1301" s="33">
        <f>IFERROR(VLOOKUP(N1301,Materiaal!$A$2:$C$25052,3,FALSE)*O1301,0)</f>
        <v>0</v>
      </c>
      <c r="Q1301" s="34"/>
      <c r="R1301" s="35"/>
      <c r="S1301" s="33">
        <f>IFERROR(VLOOKUP(Q1301,Materiaal!$A$2:$C$25052,3,FALSE)*R1301,0)</f>
        <v>0</v>
      </c>
      <c r="T1301" s="34"/>
      <c r="U1301" s="35"/>
      <c r="V1301" s="33">
        <f>IFERROR(VLOOKUP(T1301,Materiaal!$A$2:$C$26556,3,FALSE)*U1301,0)</f>
        <v>0</v>
      </c>
      <c r="W1301" s="293"/>
      <c r="X1301" s="294"/>
      <c r="Y1301" s="33"/>
      <c r="Z1301" s="293"/>
      <c r="AA1301" s="294"/>
      <c r="AB1301" s="33"/>
    </row>
    <row r="1302" spans="1:28" ht="14.45" hidden="1" outlineLevel="1">
      <c r="A1302" s="29" t="s">
        <v>7223</v>
      </c>
      <c r="B1302" s="29" t="s">
        <v>7224</v>
      </c>
      <c r="C1302" s="256">
        <v>60</v>
      </c>
      <c r="D1302" s="32">
        <v>30</v>
      </c>
      <c r="E1302" s="34"/>
      <c r="F1302" s="35"/>
      <c r="G1302" s="33">
        <f>IFERROR(VLOOKUP(E1302,Materiaal!$A$2:$C$25052,3,FALSE)*F1302,0)</f>
        <v>0</v>
      </c>
      <c r="H1302" s="34"/>
      <c r="I1302" s="35"/>
      <c r="J1302" s="33">
        <f>IFERROR(VLOOKUP(H1302,Materiaal!$A$2:$C$25052,3,FALSE)*I1302,0)</f>
        <v>0</v>
      </c>
      <c r="K1302" s="34"/>
      <c r="L1302" s="35"/>
      <c r="M1302" s="33">
        <f>IFERROR(VLOOKUP(K1302,Materiaal!$A$2:$C$25052,3,FALSE)*L1302,0)</f>
        <v>0</v>
      </c>
      <c r="N1302" s="34"/>
      <c r="O1302" s="35"/>
      <c r="P1302" s="33">
        <f>IFERROR(VLOOKUP(N1302,Materiaal!$A$2:$C$25052,3,FALSE)*O1302,0)</f>
        <v>0</v>
      </c>
      <c r="Q1302" s="34"/>
      <c r="R1302" s="35"/>
      <c r="S1302" s="33">
        <f>IFERROR(VLOOKUP(Q1302,Materiaal!$A$2:$C$25052,3,FALSE)*R1302,0)</f>
        <v>0</v>
      </c>
      <c r="T1302" s="34"/>
      <c r="U1302" s="35"/>
      <c r="V1302" s="33">
        <f>IFERROR(VLOOKUP(T1302,Materiaal!$A$2:$C$26556,3,FALSE)*U1302,0)</f>
        <v>0</v>
      </c>
      <c r="W1302" s="293"/>
      <c r="X1302" s="294"/>
      <c r="Y1302" s="33"/>
      <c r="Z1302" s="293"/>
      <c r="AA1302" s="294"/>
      <c r="AB1302" s="33"/>
    </row>
    <row r="1303" spans="1:28" ht="14.45" hidden="1" outlineLevel="1">
      <c r="A1303" s="29" t="s">
        <v>7225</v>
      </c>
      <c r="B1303" s="29" t="s">
        <v>7226</v>
      </c>
      <c r="C1303" s="256">
        <v>120</v>
      </c>
      <c r="D1303" s="32">
        <v>30</v>
      </c>
      <c r="E1303" s="34"/>
      <c r="F1303" s="35"/>
      <c r="G1303" s="33">
        <f>IFERROR(VLOOKUP(E1303,Materiaal!$A$2:$C$25052,3,FALSE)*F1303,0)</f>
        <v>0</v>
      </c>
      <c r="H1303" s="34"/>
      <c r="I1303" s="35"/>
      <c r="J1303" s="33">
        <f>IFERROR(VLOOKUP(H1303,Materiaal!$A$2:$C$25052,3,FALSE)*I1303,0)</f>
        <v>0</v>
      </c>
      <c r="K1303" s="34"/>
      <c r="L1303" s="35"/>
      <c r="M1303" s="33">
        <f>IFERROR(VLOOKUP(K1303,Materiaal!$A$2:$C$25052,3,FALSE)*L1303,0)</f>
        <v>0</v>
      </c>
      <c r="N1303" s="34"/>
      <c r="O1303" s="35"/>
      <c r="P1303" s="33">
        <f>IFERROR(VLOOKUP(N1303,Materiaal!$A$2:$C$25052,3,FALSE)*O1303,0)</f>
        <v>0</v>
      </c>
      <c r="Q1303" s="34"/>
      <c r="R1303" s="35"/>
      <c r="S1303" s="33">
        <f>IFERROR(VLOOKUP(Q1303,Materiaal!$A$2:$C$25052,3,FALSE)*R1303,0)</f>
        <v>0</v>
      </c>
      <c r="T1303" s="34"/>
      <c r="U1303" s="35"/>
      <c r="V1303" s="33">
        <f>IFERROR(VLOOKUP(T1303,Materiaal!$A$2:$C$26556,3,FALSE)*U1303,0)</f>
        <v>0</v>
      </c>
      <c r="W1303" s="293"/>
      <c r="X1303" s="294"/>
      <c r="Y1303" s="33"/>
      <c r="Z1303" s="293"/>
      <c r="AA1303" s="294"/>
      <c r="AB1303" s="33"/>
    </row>
    <row r="1304" spans="1:28" ht="14.45" collapsed="1">
      <c r="A1304" s="29"/>
      <c r="B1304" s="29"/>
      <c r="C1304" s="256">
        <f t="shared" ref="C1304" si="21">SUM(G1304,J1304,M1304,P1304,S1304,V1304,Y1304,AB1304)</f>
        <v>0</v>
      </c>
      <c r="D1304" s="32"/>
      <c r="E1304" s="34"/>
      <c r="F1304" s="35"/>
      <c r="G1304" s="33">
        <f>IFERROR(VLOOKUP(E1304,Materiaal!$A$2:$C$25052,3,FALSE)*F1304,0)</f>
        <v>0</v>
      </c>
      <c r="H1304" s="34"/>
      <c r="I1304" s="35"/>
      <c r="J1304" s="33">
        <f>IFERROR(VLOOKUP(H1304,Materiaal!$A$2:$C$25052,3,FALSE)*I1304,0)</f>
        <v>0</v>
      </c>
      <c r="K1304" s="34"/>
      <c r="L1304" s="35"/>
      <c r="M1304" s="33">
        <f>IFERROR(VLOOKUP(K1304,Materiaal!$A$2:$C$25052,3,FALSE)*L1304,0)</f>
        <v>0</v>
      </c>
      <c r="N1304" s="34"/>
      <c r="O1304" s="35"/>
      <c r="P1304" s="33">
        <f>IFERROR(VLOOKUP(N1304,Materiaal!$A$2:$C$25052,3,FALSE)*O1304,0)</f>
        <v>0</v>
      </c>
      <c r="Q1304" s="34"/>
      <c r="R1304" s="35"/>
      <c r="S1304" s="33">
        <f>IFERROR(VLOOKUP(Q1304,Materiaal!$A$2:$C$25052,3,FALSE)*R1304,0)</f>
        <v>0</v>
      </c>
      <c r="T1304" s="34"/>
      <c r="U1304" s="35"/>
      <c r="V1304" s="33">
        <f>IFERROR(VLOOKUP(T1304,Materiaal!$A$2:$C$26556,3,FALSE)*U1304,0)</f>
        <v>0</v>
      </c>
      <c r="W1304" s="293"/>
      <c r="X1304" s="294"/>
      <c r="Y1304" s="33"/>
      <c r="Z1304" s="293"/>
      <c r="AA1304" s="294"/>
      <c r="AB1304" s="33"/>
    </row>
    <row r="1305" spans="1:28" ht="14.45">
      <c r="A1305" s="29"/>
      <c r="B1305" s="30" t="s">
        <v>7227</v>
      </c>
      <c r="C1305" s="256">
        <f t="shared" si="20"/>
        <v>0</v>
      </c>
      <c r="D1305" s="32"/>
      <c r="E1305" s="34"/>
      <c r="F1305" s="35"/>
      <c r="G1305" s="33">
        <f>IFERROR(VLOOKUP(E1305,Materiaal!$A$2:$C$25052,3,FALSE)*F1305,0)</f>
        <v>0</v>
      </c>
      <c r="H1305" s="34"/>
      <c r="I1305" s="35"/>
      <c r="J1305" s="33">
        <f>IFERROR(VLOOKUP(H1305,Materiaal!$A$2:$C$25052,3,FALSE)*I1305,0)</f>
        <v>0</v>
      </c>
      <c r="K1305" s="34"/>
      <c r="L1305" s="35"/>
      <c r="M1305" s="33">
        <f>IFERROR(VLOOKUP(K1305,Materiaal!$A$2:$C$25052,3,FALSE)*L1305,0)</f>
        <v>0</v>
      </c>
      <c r="N1305" s="34"/>
      <c r="O1305" s="35"/>
      <c r="P1305" s="33">
        <f>IFERROR(VLOOKUP(N1305,Materiaal!$A$2:$C$25052,3,FALSE)*O1305,0)</f>
        <v>0</v>
      </c>
      <c r="Q1305" s="34"/>
      <c r="R1305" s="35"/>
      <c r="S1305" s="33">
        <f>IFERROR(VLOOKUP(Q1305,Materiaal!$A$2:$C$25052,3,FALSE)*R1305,0)</f>
        <v>0</v>
      </c>
      <c r="T1305" s="34"/>
      <c r="U1305" s="35"/>
      <c r="V1305" s="33">
        <f>IFERROR(VLOOKUP(T1305,Materiaal!$A$2:$C$26556,3,FALSE)*U1305,0)</f>
        <v>0</v>
      </c>
      <c r="W1305" s="293"/>
      <c r="X1305" s="294"/>
      <c r="Y1305" s="33"/>
      <c r="Z1305" s="293"/>
      <c r="AA1305" s="294"/>
      <c r="AB1305" s="33"/>
    </row>
    <row r="1306" spans="1:28" ht="14.45" hidden="1" outlineLevel="1">
      <c r="A1306" s="29" t="s">
        <v>7228</v>
      </c>
      <c r="B1306" s="29" t="s">
        <v>7229</v>
      </c>
      <c r="C1306" s="256">
        <f t="shared" si="20"/>
        <v>13.12</v>
      </c>
      <c r="D1306" s="535">
        <v>8</v>
      </c>
      <c r="E1306" s="8" t="s">
        <v>7230</v>
      </c>
      <c r="F1306" s="35">
        <v>1</v>
      </c>
      <c r="G1306" s="33">
        <f>IFERROR(VLOOKUP(E1306,Materiaal!$A$2:$C$25052,3,FALSE)*F1306,0)</f>
        <v>13.12</v>
      </c>
      <c r="H1306" s="34"/>
      <c r="I1306" s="35"/>
      <c r="J1306" s="33">
        <f>IFERROR(VLOOKUP(H1306,Materiaal!$A$2:$C$25052,3,FALSE)*I1306,0)</f>
        <v>0</v>
      </c>
      <c r="K1306" s="34"/>
      <c r="L1306" s="35"/>
      <c r="M1306" s="33">
        <f>IFERROR(VLOOKUP(K1306,Materiaal!$A$2:$C$25052,3,FALSE)*L1306,0)</f>
        <v>0</v>
      </c>
      <c r="N1306" s="34"/>
      <c r="O1306" s="35"/>
      <c r="P1306" s="33">
        <f>IFERROR(VLOOKUP(N1306,Materiaal!$A$2:$C$25052,3,FALSE)*O1306,0)</f>
        <v>0</v>
      </c>
      <c r="Q1306" s="34"/>
      <c r="R1306" s="35"/>
      <c r="S1306" s="33">
        <f>IFERROR(VLOOKUP(Q1306,Materiaal!$A$2:$C$25052,3,FALSE)*R1306,0)</f>
        <v>0</v>
      </c>
      <c r="T1306" s="34"/>
      <c r="U1306" s="35"/>
      <c r="V1306" s="33">
        <f>IFERROR(VLOOKUP(T1306,Materiaal!$A$2:$C$26556,3,FALSE)*U1306,0)</f>
        <v>0</v>
      </c>
      <c r="W1306" s="293"/>
      <c r="X1306" s="294"/>
      <c r="Y1306" s="33"/>
      <c r="Z1306" s="293"/>
      <c r="AA1306" s="294"/>
      <c r="AB1306" s="33"/>
    </row>
    <row r="1307" spans="1:28" ht="14.45" hidden="1" outlineLevel="1">
      <c r="A1307" s="29" t="s">
        <v>7231</v>
      </c>
      <c r="B1307" s="29" t="s">
        <v>7232</v>
      </c>
      <c r="C1307" s="256">
        <f t="shared" si="20"/>
        <v>11.06</v>
      </c>
      <c r="D1307" s="535">
        <v>8</v>
      </c>
      <c r="E1307" s="8" t="s">
        <v>7233</v>
      </c>
      <c r="F1307" s="35">
        <v>1</v>
      </c>
      <c r="G1307" s="33">
        <f>IFERROR(VLOOKUP(E1307,Materiaal!$A$2:$C$25052,3,FALSE)*F1307,0)</f>
        <v>11.06</v>
      </c>
      <c r="H1307" s="34"/>
      <c r="I1307" s="35"/>
      <c r="J1307" s="33">
        <f>IFERROR(VLOOKUP(H1307,Materiaal!$A$2:$C$25052,3,FALSE)*I1307,0)</f>
        <v>0</v>
      </c>
      <c r="K1307" s="34"/>
      <c r="L1307" s="35"/>
      <c r="M1307" s="33">
        <f>IFERROR(VLOOKUP(K1307,Materiaal!$A$2:$C$25052,3,FALSE)*L1307,0)</f>
        <v>0</v>
      </c>
      <c r="N1307" s="34"/>
      <c r="O1307" s="35"/>
      <c r="P1307" s="33">
        <f>IFERROR(VLOOKUP(N1307,Materiaal!$A$2:$C$25052,3,FALSE)*O1307,0)</f>
        <v>0</v>
      </c>
      <c r="Q1307" s="34"/>
      <c r="R1307" s="35"/>
      <c r="S1307" s="33">
        <f>IFERROR(VLOOKUP(Q1307,Materiaal!$A$2:$C$25052,3,FALSE)*R1307,0)</f>
        <v>0</v>
      </c>
      <c r="T1307" s="34"/>
      <c r="U1307" s="35"/>
      <c r="V1307" s="33">
        <f>IFERROR(VLOOKUP(T1307,Materiaal!$A$2:$C$26556,3,FALSE)*U1307,0)</f>
        <v>0</v>
      </c>
      <c r="W1307" s="293"/>
      <c r="X1307" s="294"/>
      <c r="Y1307" s="33"/>
      <c r="Z1307" s="293"/>
      <c r="AA1307" s="294"/>
      <c r="AB1307" s="33"/>
    </row>
    <row r="1308" spans="1:28" ht="14.45" hidden="1" outlineLevel="1">
      <c r="A1308" s="29" t="s">
        <v>7234</v>
      </c>
      <c r="B1308" s="29" t="s">
        <v>7235</v>
      </c>
      <c r="C1308" s="256">
        <f t="shared" si="20"/>
        <v>37.21</v>
      </c>
      <c r="D1308" s="535">
        <v>8</v>
      </c>
      <c r="E1308" s="8" t="s">
        <v>7236</v>
      </c>
      <c r="F1308" s="35">
        <v>1</v>
      </c>
      <c r="G1308" s="33">
        <f>IFERROR(VLOOKUP(E1308,Materiaal!$A$2:$C$25052,3,FALSE)*F1308,0)</f>
        <v>37.21</v>
      </c>
      <c r="H1308" s="34"/>
      <c r="I1308" s="35"/>
      <c r="J1308" s="33">
        <f>IFERROR(VLOOKUP(H1308,Materiaal!$A$2:$C$25052,3,FALSE)*I1308,0)</f>
        <v>0</v>
      </c>
      <c r="K1308" s="34"/>
      <c r="L1308" s="35"/>
      <c r="M1308" s="33">
        <f>IFERROR(VLOOKUP(K1308,Materiaal!$A$2:$C$25052,3,FALSE)*L1308,0)</f>
        <v>0</v>
      </c>
      <c r="N1308" s="34"/>
      <c r="O1308" s="35"/>
      <c r="P1308" s="33">
        <f>IFERROR(VLOOKUP(N1308,Materiaal!$A$2:$C$25052,3,FALSE)*O1308,0)</f>
        <v>0</v>
      </c>
      <c r="Q1308" s="34"/>
      <c r="R1308" s="35"/>
      <c r="S1308" s="33">
        <f>IFERROR(VLOOKUP(Q1308,Materiaal!$A$2:$C$25052,3,FALSE)*R1308,0)</f>
        <v>0</v>
      </c>
      <c r="T1308" s="34"/>
      <c r="U1308" s="35"/>
      <c r="V1308" s="33">
        <f>IFERROR(VLOOKUP(T1308,Materiaal!$A$2:$C$26556,3,FALSE)*U1308,0)</f>
        <v>0</v>
      </c>
      <c r="W1308" s="293"/>
      <c r="X1308" s="294"/>
      <c r="Y1308" s="33"/>
      <c r="Z1308" s="293"/>
      <c r="AA1308" s="294"/>
      <c r="AB1308" s="33"/>
    </row>
    <row r="1309" spans="1:28" ht="14.45" hidden="1" outlineLevel="1">
      <c r="A1309" s="29" t="s">
        <v>7237</v>
      </c>
      <c r="B1309" s="29" t="s">
        <v>7238</v>
      </c>
      <c r="C1309" s="256">
        <f t="shared" si="20"/>
        <v>61.3</v>
      </c>
      <c r="D1309" s="535">
        <v>15</v>
      </c>
      <c r="E1309" s="8" t="s">
        <v>7239</v>
      </c>
      <c r="F1309" s="35">
        <v>1</v>
      </c>
      <c r="G1309" s="33">
        <f>IFERROR(VLOOKUP(E1309,Materiaal!$A$2:$C$25052,3,FALSE)*F1309,0)</f>
        <v>61.3</v>
      </c>
      <c r="H1309" s="34"/>
      <c r="I1309" s="35"/>
      <c r="J1309" s="33">
        <f>IFERROR(VLOOKUP(H1309,Materiaal!$A$2:$C$25052,3,FALSE)*I1309,0)</f>
        <v>0</v>
      </c>
      <c r="K1309" s="34"/>
      <c r="L1309" s="35"/>
      <c r="M1309" s="33">
        <f>IFERROR(VLOOKUP(K1309,Materiaal!$A$2:$C$25052,3,FALSE)*L1309,0)</f>
        <v>0</v>
      </c>
      <c r="N1309" s="34"/>
      <c r="O1309" s="35"/>
      <c r="P1309" s="33">
        <f>IFERROR(VLOOKUP(N1309,Materiaal!$A$2:$C$25052,3,FALSE)*O1309,0)</f>
        <v>0</v>
      </c>
      <c r="Q1309" s="34"/>
      <c r="R1309" s="35"/>
      <c r="S1309" s="33">
        <f>IFERROR(VLOOKUP(Q1309,Materiaal!$A$2:$C$25052,3,FALSE)*R1309,0)</f>
        <v>0</v>
      </c>
      <c r="T1309" s="34"/>
      <c r="U1309" s="35"/>
      <c r="V1309" s="33">
        <f>IFERROR(VLOOKUP(T1309,Materiaal!$A$2:$C$26556,3,FALSE)*U1309,0)</f>
        <v>0</v>
      </c>
      <c r="W1309" s="293"/>
      <c r="X1309" s="294"/>
      <c r="Y1309" s="33"/>
      <c r="Z1309" s="293"/>
      <c r="AA1309" s="294"/>
      <c r="AB1309" s="33"/>
    </row>
    <row r="1310" spans="1:28" ht="14.45" hidden="1" outlineLevel="1">
      <c r="A1310" s="29"/>
      <c r="B1310" s="29"/>
      <c r="C1310" s="256">
        <f t="shared" si="20"/>
        <v>0</v>
      </c>
      <c r="D1310" s="32"/>
      <c r="E1310" s="34"/>
      <c r="F1310" s="35"/>
      <c r="G1310" s="33">
        <f>IFERROR(VLOOKUP(E1310,Materiaal!$A$2:$C$25052,3,FALSE)*F1310,0)</f>
        <v>0</v>
      </c>
      <c r="H1310" s="34"/>
      <c r="I1310" s="35"/>
      <c r="J1310" s="33">
        <f>IFERROR(VLOOKUP(H1310,Materiaal!$A$2:$C$25052,3,FALSE)*I1310,0)</f>
        <v>0</v>
      </c>
      <c r="K1310" s="34"/>
      <c r="L1310" s="35"/>
      <c r="M1310" s="33">
        <f>IFERROR(VLOOKUP(K1310,Materiaal!$A$2:$C$25052,3,FALSE)*L1310,0)</f>
        <v>0</v>
      </c>
      <c r="N1310" s="34"/>
      <c r="O1310" s="35"/>
      <c r="P1310" s="33">
        <f>IFERROR(VLOOKUP(N1310,Materiaal!$A$2:$C$25052,3,FALSE)*O1310,0)</f>
        <v>0</v>
      </c>
      <c r="Q1310" s="34"/>
      <c r="R1310" s="35"/>
      <c r="S1310" s="33">
        <f>IFERROR(VLOOKUP(Q1310,Materiaal!$A$2:$C$25052,3,FALSE)*R1310,0)</f>
        <v>0</v>
      </c>
      <c r="T1310" s="34"/>
      <c r="U1310" s="35"/>
      <c r="V1310" s="33">
        <f>IFERROR(VLOOKUP(T1310,Materiaal!$A$2:$C$26556,3,FALSE)*U1310,0)</f>
        <v>0</v>
      </c>
      <c r="W1310" s="293"/>
      <c r="X1310" s="294"/>
      <c r="Y1310" s="33"/>
      <c r="Z1310" s="293"/>
      <c r="AA1310" s="294"/>
      <c r="AB1310" s="33"/>
    </row>
    <row r="1311" spans="1:28" ht="14.45" collapsed="1">
      <c r="A1311" s="29"/>
      <c r="B1311" s="29"/>
      <c r="C1311" s="256">
        <f t="shared" si="20"/>
        <v>0</v>
      </c>
      <c r="D1311" s="32"/>
      <c r="E1311" s="34"/>
      <c r="F1311" s="35"/>
      <c r="G1311" s="33">
        <f>IFERROR(VLOOKUP(E1311,Materiaal!$A$2:$C$25052,3,FALSE)*F1311,0)</f>
        <v>0</v>
      </c>
      <c r="H1311" s="34"/>
      <c r="I1311" s="35"/>
      <c r="J1311" s="33">
        <f>IFERROR(VLOOKUP(H1311,Materiaal!$A$2:$C$25052,3,FALSE)*I1311,0)</f>
        <v>0</v>
      </c>
      <c r="K1311" s="34"/>
      <c r="L1311" s="35"/>
      <c r="M1311" s="33">
        <f>IFERROR(VLOOKUP(K1311,Materiaal!$A$2:$C$25052,3,FALSE)*L1311,0)</f>
        <v>0</v>
      </c>
      <c r="N1311" s="34"/>
      <c r="O1311" s="35"/>
      <c r="P1311" s="33">
        <f>IFERROR(VLOOKUP(N1311,Materiaal!$A$2:$C$25052,3,FALSE)*O1311,0)</f>
        <v>0</v>
      </c>
      <c r="Q1311" s="34"/>
      <c r="R1311" s="35"/>
      <c r="S1311" s="33">
        <f>IFERROR(VLOOKUP(Q1311,Materiaal!$A$2:$C$25052,3,FALSE)*R1311,0)</f>
        <v>0</v>
      </c>
      <c r="T1311" s="34"/>
      <c r="U1311" s="35"/>
      <c r="V1311" s="33">
        <f>IFERROR(VLOOKUP(T1311,Materiaal!$A$2:$C$26556,3,FALSE)*U1311,0)</f>
        <v>0</v>
      </c>
      <c r="W1311" s="293"/>
      <c r="X1311" s="294"/>
      <c r="Y1311" s="33"/>
      <c r="Z1311" s="293"/>
      <c r="AA1311" s="294"/>
      <c r="AB1311" s="33"/>
    </row>
    <row r="1312" spans="1:28" ht="14.45">
      <c r="A1312" s="29"/>
      <c r="B1312" s="30" t="s">
        <v>7240</v>
      </c>
      <c r="C1312" s="256">
        <f t="shared" si="20"/>
        <v>0</v>
      </c>
      <c r="D1312" s="32"/>
      <c r="E1312" s="34"/>
      <c r="F1312" s="35"/>
      <c r="G1312" s="33">
        <f>IFERROR(VLOOKUP(E1312,Materiaal!$A$2:$C$25052,3,FALSE)*F1312,0)</f>
        <v>0</v>
      </c>
      <c r="H1312" s="34"/>
      <c r="I1312" s="35"/>
      <c r="J1312" s="33">
        <f>IFERROR(VLOOKUP(H1312,Materiaal!$A$2:$C$25052,3,FALSE)*I1312,0)</f>
        <v>0</v>
      </c>
      <c r="K1312" s="34"/>
      <c r="L1312" s="35"/>
      <c r="M1312" s="33">
        <f>IFERROR(VLOOKUP(K1312,Materiaal!$A$2:$C$25052,3,FALSE)*L1312,0)</f>
        <v>0</v>
      </c>
      <c r="N1312" s="34"/>
      <c r="O1312" s="35"/>
      <c r="P1312" s="33">
        <f>IFERROR(VLOOKUP(N1312,Materiaal!$A$2:$C$25052,3,FALSE)*O1312,0)</f>
        <v>0</v>
      </c>
      <c r="Q1312" s="34"/>
      <c r="R1312" s="35"/>
      <c r="S1312" s="33">
        <f>IFERROR(VLOOKUP(Q1312,Materiaal!$A$2:$C$25052,3,FALSE)*R1312,0)</f>
        <v>0</v>
      </c>
      <c r="T1312" s="34"/>
      <c r="U1312" s="35"/>
      <c r="V1312" s="33">
        <f>IFERROR(VLOOKUP(T1312,Materiaal!$A$2:$C$26556,3,FALSE)*U1312,0)</f>
        <v>0</v>
      </c>
      <c r="W1312" s="293"/>
      <c r="X1312" s="294"/>
      <c r="Y1312" s="33"/>
      <c r="Z1312" s="293"/>
      <c r="AA1312" s="294"/>
      <c r="AB1312" s="33"/>
    </row>
    <row r="1313" spans="1:28" ht="14.45" hidden="1" outlineLevel="1">
      <c r="A1313" s="29" t="s">
        <v>7241</v>
      </c>
      <c r="B1313" s="29" t="s">
        <v>7242</v>
      </c>
      <c r="C1313" s="256">
        <f t="shared" si="20"/>
        <v>0</v>
      </c>
      <c r="D1313" s="32">
        <v>1</v>
      </c>
      <c r="E1313" s="34"/>
      <c r="F1313" s="35"/>
      <c r="G1313" s="33">
        <f>IFERROR(VLOOKUP(E1313,Materiaal!$A$2:$C$25052,3,FALSE)*F1313,0)</f>
        <v>0</v>
      </c>
      <c r="H1313" s="34"/>
      <c r="I1313" s="35"/>
      <c r="J1313" s="33">
        <f>IFERROR(VLOOKUP(H1313,Materiaal!$A$2:$C$25052,3,FALSE)*I1313,0)</f>
        <v>0</v>
      </c>
      <c r="K1313" s="34"/>
      <c r="L1313" s="35"/>
      <c r="M1313" s="33">
        <f>IFERROR(VLOOKUP(K1313,Materiaal!$A$2:$C$25052,3,FALSE)*L1313,0)</f>
        <v>0</v>
      </c>
      <c r="N1313" s="34"/>
      <c r="O1313" s="35"/>
      <c r="P1313" s="33">
        <f>IFERROR(VLOOKUP(N1313,Materiaal!$A$2:$C$25052,3,FALSE)*O1313,0)</f>
        <v>0</v>
      </c>
      <c r="Q1313" s="34"/>
      <c r="R1313" s="35"/>
      <c r="S1313" s="33">
        <f>IFERROR(VLOOKUP(Q1313,Materiaal!$A$2:$C$25052,3,FALSE)*R1313,0)</f>
        <v>0</v>
      </c>
      <c r="T1313" s="34"/>
      <c r="U1313" s="35"/>
      <c r="V1313" s="33">
        <f>IFERROR(VLOOKUP(T1313,Materiaal!$A$2:$C$26556,3,FALSE)*U1313,0)</f>
        <v>0</v>
      </c>
      <c r="W1313" s="293"/>
      <c r="X1313" s="294"/>
      <c r="Y1313" s="33"/>
      <c r="Z1313" s="293"/>
      <c r="AA1313" s="294"/>
      <c r="AB1313" s="33"/>
    </row>
    <row r="1314" spans="1:28" ht="14.45" hidden="1" outlineLevel="1">
      <c r="A1314" s="29" t="s">
        <v>3982</v>
      </c>
      <c r="B1314" s="29" t="s">
        <v>7242</v>
      </c>
      <c r="C1314" s="256">
        <f t="shared" si="20"/>
        <v>0</v>
      </c>
      <c r="D1314" s="32">
        <v>5</v>
      </c>
      <c r="E1314" s="34"/>
      <c r="F1314" s="35"/>
      <c r="G1314" s="33">
        <f>IFERROR(VLOOKUP(E1314,Materiaal!$A$2:$C$25052,3,FALSE)*F1314,0)</f>
        <v>0</v>
      </c>
      <c r="H1314" s="34"/>
      <c r="I1314" s="35"/>
      <c r="J1314" s="33">
        <f>IFERROR(VLOOKUP(H1314,Materiaal!$A$2:$C$25052,3,FALSE)*I1314,0)</f>
        <v>0</v>
      </c>
      <c r="K1314" s="34"/>
      <c r="L1314" s="35"/>
      <c r="M1314" s="33">
        <f>IFERROR(VLOOKUP(K1314,Materiaal!$A$2:$C$25052,3,FALSE)*L1314,0)</f>
        <v>0</v>
      </c>
      <c r="N1314" s="34"/>
      <c r="O1314" s="35"/>
      <c r="P1314" s="33">
        <f>IFERROR(VLOOKUP(N1314,Materiaal!$A$2:$C$25052,3,FALSE)*O1314,0)</f>
        <v>0</v>
      </c>
      <c r="Q1314" s="34"/>
      <c r="R1314" s="35"/>
      <c r="S1314" s="33">
        <f>IFERROR(VLOOKUP(Q1314,Materiaal!$A$2:$C$25052,3,FALSE)*R1314,0)</f>
        <v>0</v>
      </c>
      <c r="T1314" s="34"/>
      <c r="U1314" s="35"/>
      <c r="V1314" s="33">
        <f>IFERROR(VLOOKUP(T1314,Materiaal!$A$2:$C$26556,3,FALSE)*U1314,0)</f>
        <v>0</v>
      </c>
      <c r="W1314" s="293"/>
      <c r="X1314" s="294"/>
      <c r="Y1314" s="33"/>
      <c r="Z1314" s="293"/>
      <c r="AA1314" s="294"/>
      <c r="AB1314" s="33"/>
    </row>
    <row r="1315" spans="1:28" ht="14.45" hidden="1" outlineLevel="1">
      <c r="A1315" s="29" t="s">
        <v>7243</v>
      </c>
      <c r="B1315" s="29" t="s">
        <v>7242</v>
      </c>
      <c r="C1315" s="256">
        <f t="shared" si="20"/>
        <v>0</v>
      </c>
      <c r="D1315" s="32">
        <v>10</v>
      </c>
      <c r="E1315" s="34"/>
      <c r="F1315" s="35"/>
      <c r="G1315" s="33">
        <f>IFERROR(VLOOKUP(E1315,Materiaal!$A$2:$C$25052,3,FALSE)*F1315,0)</f>
        <v>0</v>
      </c>
      <c r="H1315" s="34"/>
      <c r="I1315" s="35"/>
      <c r="J1315" s="33">
        <f>IFERROR(VLOOKUP(H1315,Materiaal!$A$2:$C$25052,3,FALSE)*I1315,0)</f>
        <v>0</v>
      </c>
      <c r="K1315" s="34"/>
      <c r="L1315" s="35"/>
      <c r="M1315" s="33">
        <f>IFERROR(VLOOKUP(K1315,Materiaal!$A$2:$C$25052,3,FALSE)*L1315,0)</f>
        <v>0</v>
      </c>
      <c r="N1315" s="34"/>
      <c r="O1315" s="35"/>
      <c r="P1315" s="33">
        <f>IFERROR(VLOOKUP(N1315,Materiaal!$A$2:$C$25052,3,FALSE)*O1315,0)</f>
        <v>0</v>
      </c>
      <c r="Q1315" s="34"/>
      <c r="R1315" s="35"/>
      <c r="S1315" s="33">
        <f>IFERROR(VLOOKUP(Q1315,Materiaal!$A$2:$C$25052,3,FALSE)*R1315,0)</f>
        <v>0</v>
      </c>
      <c r="T1315" s="34"/>
      <c r="U1315" s="35"/>
      <c r="V1315" s="33">
        <f>IFERROR(VLOOKUP(T1315,Materiaal!$A$2:$C$26556,3,FALSE)*U1315,0)</f>
        <v>0</v>
      </c>
      <c r="W1315" s="293"/>
      <c r="X1315" s="294"/>
      <c r="Y1315" s="33"/>
      <c r="Z1315" s="293"/>
      <c r="AA1315" s="294"/>
      <c r="AB1315" s="33"/>
    </row>
    <row r="1316" spans="1:28" ht="14.45" hidden="1" outlineLevel="1">
      <c r="A1316" s="29" t="s">
        <v>7244</v>
      </c>
      <c r="B1316" s="29" t="s">
        <v>7242</v>
      </c>
      <c r="C1316" s="256">
        <f t="shared" si="20"/>
        <v>0</v>
      </c>
      <c r="D1316" s="32">
        <v>15</v>
      </c>
      <c r="E1316" s="34"/>
      <c r="F1316" s="35"/>
      <c r="G1316" s="33">
        <f>IFERROR(VLOOKUP(E1316,Materiaal!$A$2:$C$25052,3,FALSE)*F1316,0)</f>
        <v>0</v>
      </c>
      <c r="H1316" s="34"/>
      <c r="I1316" s="35"/>
      <c r="J1316" s="33">
        <f>IFERROR(VLOOKUP(H1316,Materiaal!$A$2:$C$25052,3,FALSE)*I1316,0)</f>
        <v>0</v>
      </c>
      <c r="K1316" s="34"/>
      <c r="L1316" s="35"/>
      <c r="M1316" s="33">
        <f>IFERROR(VLOOKUP(K1316,Materiaal!$A$2:$C$25052,3,FALSE)*L1316,0)</f>
        <v>0</v>
      </c>
      <c r="N1316" s="34"/>
      <c r="O1316" s="35"/>
      <c r="P1316" s="33">
        <f>IFERROR(VLOOKUP(N1316,Materiaal!$A$2:$C$25052,3,FALSE)*O1316,0)</f>
        <v>0</v>
      </c>
      <c r="Q1316" s="34"/>
      <c r="R1316" s="35"/>
      <c r="S1316" s="33">
        <f>IFERROR(VLOOKUP(Q1316,Materiaal!$A$2:$C$25052,3,FALSE)*R1316,0)</f>
        <v>0</v>
      </c>
      <c r="T1316" s="34"/>
      <c r="U1316" s="35"/>
      <c r="V1316" s="33">
        <f>IFERROR(VLOOKUP(T1316,Materiaal!$A$2:$C$26556,3,FALSE)*U1316,0)</f>
        <v>0</v>
      </c>
      <c r="W1316" s="293"/>
      <c r="X1316" s="294"/>
      <c r="Y1316" s="33"/>
      <c r="Z1316" s="293"/>
      <c r="AA1316" s="294"/>
      <c r="AB1316" s="33"/>
    </row>
    <row r="1317" spans="1:28" ht="14.45" hidden="1" outlineLevel="1">
      <c r="A1317" s="29" t="s">
        <v>3918</v>
      </c>
      <c r="B1317" s="29" t="s">
        <v>7242</v>
      </c>
      <c r="C1317" s="256">
        <f t="shared" si="20"/>
        <v>0</v>
      </c>
      <c r="D1317" s="32">
        <v>20</v>
      </c>
      <c r="E1317" s="34"/>
      <c r="F1317" s="35"/>
      <c r="G1317" s="33">
        <f>IFERROR(VLOOKUP(E1317,Materiaal!$A$2:$C$25052,3,FALSE)*F1317,0)</f>
        <v>0</v>
      </c>
      <c r="H1317" s="34"/>
      <c r="I1317" s="35"/>
      <c r="J1317" s="33">
        <f>IFERROR(VLOOKUP(H1317,Materiaal!$A$2:$C$25052,3,FALSE)*I1317,0)</f>
        <v>0</v>
      </c>
      <c r="K1317" s="34"/>
      <c r="L1317" s="35"/>
      <c r="M1317" s="33">
        <f>IFERROR(VLOOKUP(K1317,Materiaal!$A$2:$C$25052,3,FALSE)*L1317,0)</f>
        <v>0</v>
      </c>
      <c r="N1317" s="34"/>
      <c r="O1317" s="35"/>
      <c r="P1317" s="33">
        <f>IFERROR(VLOOKUP(N1317,Materiaal!$A$2:$C$25052,3,FALSE)*O1317,0)</f>
        <v>0</v>
      </c>
      <c r="Q1317" s="34"/>
      <c r="R1317" s="35"/>
      <c r="S1317" s="33">
        <f>IFERROR(VLOOKUP(Q1317,Materiaal!$A$2:$C$25052,3,FALSE)*R1317,0)</f>
        <v>0</v>
      </c>
      <c r="T1317" s="34"/>
      <c r="U1317" s="35"/>
      <c r="V1317" s="33">
        <f>IFERROR(VLOOKUP(T1317,Materiaal!$A$2:$C$26556,3,FALSE)*U1317,0)</f>
        <v>0</v>
      </c>
      <c r="W1317" s="293"/>
      <c r="X1317" s="294"/>
      <c r="Y1317" s="33"/>
      <c r="Z1317" s="293"/>
      <c r="AA1317" s="294"/>
      <c r="AB1317" s="33"/>
    </row>
    <row r="1318" spans="1:28" ht="14.45" hidden="1" outlineLevel="1">
      <c r="A1318" s="29" t="s">
        <v>7245</v>
      </c>
      <c r="B1318" s="29" t="s">
        <v>7242</v>
      </c>
      <c r="C1318" s="256">
        <f t="shared" si="20"/>
        <v>0</v>
      </c>
      <c r="D1318" s="32">
        <v>25</v>
      </c>
      <c r="E1318" s="34"/>
      <c r="F1318" s="35"/>
      <c r="G1318" s="33">
        <f>IFERROR(VLOOKUP(E1318,Materiaal!$A$2:$C$25052,3,FALSE)*F1318,0)</f>
        <v>0</v>
      </c>
      <c r="H1318" s="34"/>
      <c r="I1318" s="35"/>
      <c r="J1318" s="33">
        <f>IFERROR(VLOOKUP(H1318,Materiaal!$A$2:$C$25052,3,FALSE)*I1318,0)</f>
        <v>0</v>
      </c>
      <c r="K1318" s="34"/>
      <c r="L1318" s="35"/>
      <c r="M1318" s="33">
        <f>IFERROR(VLOOKUP(K1318,Materiaal!$A$2:$C$25052,3,FALSE)*L1318,0)</f>
        <v>0</v>
      </c>
      <c r="N1318" s="34"/>
      <c r="O1318" s="35"/>
      <c r="P1318" s="33">
        <f>IFERROR(VLOOKUP(N1318,Materiaal!$A$2:$C$25052,3,FALSE)*O1318,0)</f>
        <v>0</v>
      </c>
      <c r="Q1318" s="34"/>
      <c r="R1318" s="35"/>
      <c r="S1318" s="33">
        <f>IFERROR(VLOOKUP(Q1318,Materiaal!$A$2:$C$25052,3,FALSE)*R1318,0)</f>
        <v>0</v>
      </c>
      <c r="T1318" s="34"/>
      <c r="U1318" s="35"/>
      <c r="V1318" s="33">
        <f>IFERROR(VLOOKUP(T1318,Materiaal!$A$2:$C$26556,3,FALSE)*U1318,0)</f>
        <v>0</v>
      </c>
      <c r="W1318" s="293"/>
      <c r="X1318" s="294"/>
      <c r="Y1318" s="33"/>
      <c r="Z1318" s="293"/>
      <c r="AA1318" s="294"/>
      <c r="AB1318" s="33"/>
    </row>
    <row r="1319" spans="1:28" ht="14.45" hidden="1" outlineLevel="1">
      <c r="A1319" s="29" t="s">
        <v>7246</v>
      </c>
      <c r="B1319" s="29" t="s">
        <v>7242</v>
      </c>
      <c r="C1319" s="256">
        <f t="shared" si="20"/>
        <v>0</v>
      </c>
      <c r="D1319" s="32">
        <v>30</v>
      </c>
      <c r="E1319" s="34"/>
      <c r="F1319" s="35"/>
      <c r="G1319" s="33">
        <f>IFERROR(VLOOKUP(E1319,Materiaal!$A$2:$C$25052,3,FALSE)*F1319,0)</f>
        <v>0</v>
      </c>
      <c r="H1319" s="34"/>
      <c r="I1319" s="35"/>
      <c r="J1319" s="33">
        <f>IFERROR(VLOOKUP(H1319,Materiaal!$A$2:$C$25052,3,FALSE)*I1319,0)</f>
        <v>0</v>
      </c>
      <c r="K1319" s="34"/>
      <c r="L1319" s="35"/>
      <c r="M1319" s="33">
        <f>IFERROR(VLOOKUP(K1319,Materiaal!$A$2:$C$25052,3,FALSE)*L1319,0)</f>
        <v>0</v>
      </c>
      <c r="N1319" s="34"/>
      <c r="O1319" s="35"/>
      <c r="P1319" s="33">
        <f>IFERROR(VLOOKUP(N1319,Materiaal!$A$2:$C$25052,3,FALSE)*O1319,0)</f>
        <v>0</v>
      </c>
      <c r="Q1319" s="34"/>
      <c r="R1319" s="35"/>
      <c r="S1319" s="33">
        <f>IFERROR(VLOOKUP(Q1319,Materiaal!$A$2:$C$25052,3,FALSE)*R1319,0)</f>
        <v>0</v>
      </c>
      <c r="T1319" s="34"/>
      <c r="U1319" s="35"/>
      <c r="V1319" s="33">
        <f>IFERROR(VLOOKUP(T1319,Materiaal!$A$2:$C$26556,3,FALSE)*U1319,0)</f>
        <v>0</v>
      </c>
      <c r="W1319" s="293"/>
      <c r="X1319" s="294"/>
      <c r="Y1319" s="33"/>
      <c r="Z1319" s="293"/>
      <c r="AA1319" s="294"/>
      <c r="AB1319" s="33"/>
    </row>
    <row r="1320" spans="1:28" ht="14.45" hidden="1" outlineLevel="1">
      <c r="A1320" s="29" t="s">
        <v>7247</v>
      </c>
      <c r="B1320" s="29" t="s">
        <v>7242</v>
      </c>
      <c r="C1320" s="256">
        <f t="shared" si="20"/>
        <v>0</v>
      </c>
      <c r="D1320" s="32">
        <v>35</v>
      </c>
      <c r="E1320" s="34"/>
      <c r="F1320" s="35"/>
      <c r="G1320" s="33">
        <f>IFERROR(VLOOKUP(E1320,Materiaal!$A$2:$C$25052,3,FALSE)*F1320,0)</f>
        <v>0</v>
      </c>
      <c r="H1320" s="34"/>
      <c r="I1320" s="35"/>
      <c r="J1320" s="33">
        <f>IFERROR(VLOOKUP(H1320,Materiaal!$A$2:$C$25052,3,FALSE)*I1320,0)</f>
        <v>0</v>
      </c>
      <c r="K1320" s="34"/>
      <c r="L1320" s="35"/>
      <c r="M1320" s="33">
        <f>IFERROR(VLOOKUP(K1320,Materiaal!$A$2:$C$25052,3,FALSE)*L1320,0)</f>
        <v>0</v>
      </c>
      <c r="N1320" s="34"/>
      <c r="O1320" s="35"/>
      <c r="P1320" s="33">
        <f>IFERROR(VLOOKUP(N1320,Materiaal!$A$2:$C$25052,3,FALSE)*O1320,0)</f>
        <v>0</v>
      </c>
      <c r="Q1320" s="34"/>
      <c r="R1320" s="35"/>
      <c r="S1320" s="33">
        <f>IFERROR(VLOOKUP(Q1320,Materiaal!$A$2:$C$25052,3,FALSE)*R1320,0)</f>
        <v>0</v>
      </c>
      <c r="T1320" s="34"/>
      <c r="U1320" s="35"/>
      <c r="V1320" s="33">
        <f>IFERROR(VLOOKUP(T1320,Materiaal!$A$2:$C$26556,3,FALSE)*U1320,0)</f>
        <v>0</v>
      </c>
      <c r="W1320" s="293"/>
      <c r="X1320" s="294"/>
      <c r="Y1320" s="33"/>
      <c r="Z1320" s="293"/>
      <c r="AA1320" s="294"/>
      <c r="AB1320" s="33"/>
    </row>
    <row r="1321" spans="1:28" ht="14.45" hidden="1" outlineLevel="1">
      <c r="A1321" s="29" t="s">
        <v>7248</v>
      </c>
      <c r="B1321" s="29" t="s">
        <v>7242</v>
      </c>
      <c r="C1321" s="256">
        <f t="shared" si="20"/>
        <v>0</v>
      </c>
      <c r="D1321" s="32">
        <v>40</v>
      </c>
      <c r="E1321" s="34"/>
      <c r="F1321" s="35"/>
      <c r="G1321" s="33">
        <f>IFERROR(VLOOKUP(E1321,Materiaal!$A$2:$C$25052,3,FALSE)*F1321,0)</f>
        <v>0</v>
      </c>
      <c r="H1321" s="34"/>
      <c r="I1321" s="35"/>
      <c r="J1321" s="33">
        <f>IFERROR(VLOOKUP(H1321,Materiaal!$A$2:$C$25052,3,FALSE)*I1321,0)</f>
        <v>0</v>
      </c>
      <c r="K1321" s="34"/>
      <c r="L1321" s="35"/>
      <c r="M1321" s="33">
        <f>IFERROR(VLOOKUP(K1321,Materiaal!$A$2:$C$25052,3,FALSE)*L1321,0)</f>
        <v>0</v>
      </c>
      <c r="N1321" s="34"/>
      <c r="O1321" s="35"/>
      <c r="P1321" s="33">
        <f>IFERROR(VLOOKUP(N1321,Materiaal!$A$2:$C$25052,3,FALSE)*O1321,0)</f>
        <v>0</v>
      </c>
      <c r="Q1321" s="34"/>
      <c r="R1321" s="35"/>
      <c r="S1321" s="33">
        <f>IFERROR(VLOOKUP(Q1321,Materiaal!$A$2:$C$25052,3,FALSE)*R1321,0)</f>
        <v>0</v>
      </c>
      <c r="T1321" s="34"/>
      <c r="U1321" s="35"/>
      <c r="V1321" s="33">
        <f>IFERROR(VLOOKUP(T1321,Materiaal!$A$2:$C$26556,3,FALSE)*U1321,0)</f>
        <v>0</v>
      </c>
      <c r="W1321" s="293"/>
      <c r="X1321" s="294"/>
      <c r="Y1321" s="33"/>
      <c r="Z1321" s="293"/>
      <c r="AA1321" s="294"/>
      <c r="AB1321" s="33"/>
    </row>
    <row r="1322" spans="1:28" ht="14.45" hidden="1" outlineLevel="1">
      <c r="A1322" s="29" t="s">
        <v>7249</v>
      </c>
      <c r="B1322" s="29" t="s">
        <v>7242</v>
      </c>
      <c r="C1322" s="256">
        <f t="shared" si="20"/>
        <v>0</v>
      </c>
      <c r="D1322" s="32">
        <v>45</v>
      </c>
      <c r="E1322" s="34"/>
      <c r="F1322" s="35"/>
      <c r="G1322" s="33">
        <f>IFERROR(VLOOKUP(E1322,Materiaal!$A$2:$C$25052,3,FALSE)*F1322,0)</f>
        <v>0</v>
      </c>
      <c r="H1322" s="34"/>
      <c r="I1322" s="35"/>
      <c r="J1322" s="33">
        <f>IFERROR(VLOOKUP(H1322,Materiaal!$A$2:$C$25052,3,FALSE)*I1322,0)</f>
        <v>0</v>
      </c>
      <c r="K1322" s="34"/>
      <c r="L1322" s="35"/>
      <c r="M1322" s="33">
        <f>IFERROR(VLOOKUP(K1322,Materiaal!$A$2:$C$25052,3,FALSE)*L1322,0)</f>
        <v>0</v>
      </c>
      <c r="N1322" s="34"/>
      <c r="O1322" s="35"/>
      <c r="P1322" s="33">
        <f>IFERROR(VLOOKUP(N1322,Materiaal!$A$2:$C$25052,3,FALSE)*O1322,0)</f>
        <v>0</v>
      </c>
      <c r="Q1322" s="34"/>
      <c r="R1322" s="35"/>
      <c r="S1322" s="33">
        <f>IFERROR(VLOOKUP(Q1322,Materiaal!$A$2:$C$25052,3,FALSE)*R1322,0)</f>
        <v>0</v>
      </c>
      <c r="T1322" s="34"/>
      <c r="U1322" s="35"/>
      <c r="V1322" s="33">
        <f>IFERROR(VLOOKUP(T1322,Materiaal!$A$2:$C$26556,3,FALSE)*U1322,0)</f>
        <v>0</v>
      </c>
      <c r="W1322" s="293"/>
      <c r="X1322" s="294"/>
      <c r="Y1322" s="33"/>
      <c r="Z1322" s="293"/>
      <c r="AA1322" s="294"/>
      <c r="AB1322" s="33"/>
    </row>
    <row r="1323" spans="1:28" ht="14.45" hidden="1" outlineLevel="1">
      <c r="A1323" s="29" t="s">
        <v>7250</v>
      </c>
      <c r="B1323" s="29" t="s">
        <v>7242</v>
      </c>
      <c r="C1323" s="256">
        <f t="shared" si="20"/>
        <v>0</v>
      </c>
      <c r="D1323" s="32">
        <v>50</v>
      </c>
      <c r="E1323" s="34"/>
      <c r="F1323" s="35"/>
      <c r="G1323" s="33">
        <f>IFERROR(VLOOKUP(E1323,Materiaal!$A$2:$C$25052,3,FALSE)*F1323,0)</f>
        <v>0</v>
      </c>
      <c r="H1323" s="34"/>
      <c r="I1323" s="35"/>
      <c r="J1323" s="33">
        <f>IFERROR(VLOOKUP(H1323,Materiaal!$A$2:$C$25052,3,FALSE)*I1323,0)</f>
        <v>0</v>
      </c>
      <c r="K1323" s="34"/>
      <c r="L1323" s="35"/>
      <c r="M1323" s="33">
        <f>IFERROR(VLOOKUP(K1323,Materiaal!$A$2:$C$25052,3,FALSE)*L1323,0)</f>
        <v>0</v>
      </c>
      <c r="N1323" s="34"/>
      <c r="O1323" s="35"/>
      <c r="P1323" s="33">
        <f>IFERROR(VLOOKUP(N1323,Materiaal!$A$2:$C$25052,3,FALSE)*O1323,0)</f>
        <v>0</v>
      </c>
      <c r="Q1323" s="34"/>
      <c r="R1323" s="35"/>
      <c r="S1323" s="33">
        <f>IFERROR(VLOOKUP(Q1323,Materiaal!$A$2:$C$25052,3,FALSE)*R1323,0)</f>
        <v>0</v>
      </c>
      <c r="T1323" s="34"/>
      <c r="U1323" s="35"/>
      <c r="V1323" s="33">
        <f>IFERROR(VLOOKUP(T1323,Materiaal!$A$2:$C$26556,3,FALSE)*U1323,0)</f>
        <v>0</v>
      </c>
      <c r="W1323" s="293"/>
      <c r="X1323" s="294"/>
      <c r="Y1323" s="33"/>
      <c r="Z1323" s="293"/>
      <c r="AA1323" s="294"/>
      <c r="AB1323" s="33"/>
    </row>
    <row r="1324" spans="1:28" ht="14.45" hidden="1" outlineLevel="1">
      <c r="A1324" s="29" t="s">
        <v>7251</v>
      </c>
      <c r="B1324" s="29" t="s">
        <v>7242</v>
      </c>
      <c r="C1324" s="256">
        <f t="shared" si="20"/>
        <v>0</v>
      </c>
      <c r="D1324" s="32">
        <v>55</v>
      </c>
      <c r="E1324" s="34"/>
      <c r="F1324" s="35"/>
      <c r="G1324" s="33">
        <f>IFERROR(VLOOKUP(E1324,Materiaal!$A$2:$C$25052,3,FALSE)*F1324,0)</f>
        <v>0</v>
      </c>
      <c r="H1324" s="34"/>
      <c r="I1324" s="35"/>
      <c r="J1324" s="33">
        <f>IFERROR(VLOOKUP(H1324,Materiaal!$A$2:$C$25052,3,FALSE)*I1324,0)</f>
        <v>0</v>
      </c>
      <c r="K1324" s="34"/>
      <c r="L1324" s="35"/>
      <c r="M1324" s="33">
        <f>IFERROR(VLOOKUP(K1324,Materiaal!$A$2:$C$25052,3,FALSE)*L1324,0)</f>
        <v>0</v>
      </c>
      <c r="N1324" s="34"/>
      <c r="O1324" s="35"/>
      <c r="P1324" s="33">
        <f>IFERROR(VLOOKUP(N1324,Materiaal!$A$2:$C$25052,3,FALSE)*O1324,0)</f>
        <v>0</v>
      </c>
      <c r="Q1324" s="34"/>
      <c r="R1324" s="35"/>
      <c r="S1324" s="33">
        <f>IFERROR(VLOOKUP(Q1324,Materiaal!$A$2:$C$25052,3,FALSE)*R1324,0)</f>
        <v>0</v>
      </c>
      <c r="T1324" s="34"/>
      <c r="U1324" s="35"/>
      <c r="V1324" s="33">
        <f>IFERROR(VLOOKUP(T1324,Materiaal!$A$2:$C$26556,3,FALSE)*U1324,0)</f>
        <v>0</v>
      </c>
      <c r="W1324" s="293"/>
      <c r="X1324" s="294"/>
      <c r="Y1324" s="33"/>
      <c r="Z1324" s="293"/>
      <c r="AA1324" s="294"/>
      <c r="AB1324" s="33"/>
    </row>
    <row r="1325" spans="1:28" ht="14.45" hidden="1" outlineLevel="1">
      <c r="A1325" s="29" t="s">
        <v>7252</v>
      </c>
      <c r="B1325" s="29" t="s">
        <v>7242</v>
      </c>
      <c r="C1325" s="256">
        <f t="shared" si="20"/>
        <v>0</v>
      </c>
      <c r="D1325" s="32">
        <v>60</v>
      </c>
      <c r="E1325" s="34"/>
      <c r="F1325" s="35"/>
      <c r="G1325" s="33">
        <f>IFERROR(VLOOKUP(E1325,Materiaal!$A$2:$C$25052,3,FALSE)*F1325,0)</f>
        <v>0</v>
      </c>
      <c r="H1325" s="34"/>
      <c r="I1325" s="35"/>
      <c r="J1325" s="33">
        <f>IFERROR(VLOOKUP(H1325,Materiaal!$A$2:$C$25052,3,FALSE)*I1325,0)</f>
        <v>0</v>
      </c>
      <c r="K1325" s="34"/>
      <c r="L1325" s="35"/>
      <c r="M1325" s="33">
        <f>IFERROR(VLOOKUP(K1325,Materiaal!$A$2:$C$25052,3,FALSE)*L1325,0)</f>
        <v>0</v>
      </c>
      <c r="N1325" s="34"/>
      <c r="O1325" s="35"/>
      <c r="P1325" s="33">
        <f>IFERROR(VLOOKUP(N1325,Materiaal!$A$2:$C$25052,3,FALSE)*O1325,0)</f>
        <v>0</v>
      </c>
      <c r="Q1325" s="34"/>
      <c r="R1325" s="35"/>
      <c r="S1325" s="33">
        <f>IFERROR(VLOOKUP(Q1325,Materiaal!$A$2:$C$25052,3,FALSE)*R1325,0)</f>
        <v>0</v>
      </c>
      <c r="T1325" s="34"/>
      <c r="U1325" s="35"/>
      <c r="V1325" s="33">
        <f>IFERROR(VLOOKUP(T1325,Materiaal!$A$2:$C$26556,3,FALSE)*U1325,0)</f>
        <v>0</v>
      </c>
      <c r="W1325" s="293"/>
      <c r="X1325" s="294"/>
      <c r="Y1325" s="33"/>
      <c r="Z1325" s="293"/>
      <c r="AA1325" s="294"/>
      <c r="AB1325" s="33"/>
    </row>
    <row r="1326" spans="1:28" ht="14.45" hidden="1" outlineLevel="1">
      <c r="A1326" s="29" t="s">
        <v>4082</v>
      </c>
      <c r="B1326" s="29" t="s">
        <v>7253</v>
      </c>
      <c r="C1326" s="256">
        <f t="shared" si="20"/>
        <v>0</v>
      </c>
      <c r="D1326" s="32">
        <v>60</v>
      </c>
      <c r="E1326" s="34"/>
      <c r="F1326" s="35"/>
      <c r="G1326" s="33">
        <f>IFERROR(VLOOKUP(E1326,Materiaal!$A$2:$C$25052,3,FALSE)*F1326,0)</f>
        <v>0</v>
      </c>
      <c r="H1326" s="34"/>
      <c r="I1326" s="35"/>
      <c r="J1326" s="33">
        <f>IFERROR(VLOOKUP(H1326,Materiaal!$A$2:$C$25052,3,FALSE)*I1326,0)</f>
        <v>0</v>
      </c>
      <c r="K1326" s="34"/>
      <c r="L1326" s="35"/>
      <c r="M1326" s="33">
        <f>IFERROR(VLOOKUP(K1326,Materiaal!$A$2:$C$25052,3,FALSE)*L1326,0)</f>
        <v>0</v>
      </c>
      <c r="N1326" s="34"/>
      <c r="O1326" s="35"/>
      <c r="P1326" s="33">
        <f>IFERROR(VLOOKUP(N1326,Materiaal!$A$2:$C$25052,3,FALSE)*O1326,0)</f>
        <v>0</v>
      </c>
      <c r="Q1326" s="34"/>
      <c r="R1326" s="35"/>
      <c r="S1326" s="33">
        <f>IFERROR(VLOOKUP(Q1326,Materiaal!$A$2:$C$25052,3,FALSE)*R1326,0)</f>
        <v>0</v>
      </c>
      <c r="T1326" s="34"/>
      <c r="U1326" s="35"/>
      <c r="V1326" s="33">
        <f>IFERROR(VLOOKUP(T1326,Materiaal!$A$2:$C$26556,3,FALSE)*U1326,0)</f>
        <v>0</v>
      </c>
      <c r="W1326" s="293"/>
      <c r="X1326" s="294"/>
      <c r="Y1326" s="33"/>
      <c r="Z1326" s="293"/>
      <c r="AA1326" s="294"/>
      <c r="AB1326" s="33"/>
    </row>
    <row r="1327" spans="1:28" ht="14.45" hidden="1" outlineLevel="1">
      <c r="A1327" s="29" t="s">
        <v>4101</v>
      </c>
      <c r="B1327" s="29" t="s">
        <v>7253</v>
      </c>
      <c r="C1327" s="256">
        <f t="shared" si="20"/>
        <v>0</v>
      </c>
      <c r="D1327" s="32">
        <v>120</v>
      </c>
      <c r="E1327" s="34"/>
      <c r="F1327" s="35"/>
      <c r="G1327" s="33">
        <f>IFERROR(VLOOKUP(E1327,Materiaal!$A$2:$C$25052,3,FALSE)*F1327,0)</f>
        <v>0</v>
      </c>
      <c r="H1327" s="34"/>
      <c r="I1327" s="35"/>
      <c r="J1327" s="33">
        <f>IFERROR(VLOOKUP(H1327,Materiaal!$A$2:$C$25052,3,FALSE)*I1327,0)</f>
        <v>0</v>
      </c>
      <c r="K1327" s="34"/>
      <c r="L1327" s="35"/>
      <c r="M1327" s="33">
        <f>IFERROR(VLOOKUP(K1327,Materiaal!$A$2:$C$25052,3,FALSE)*L1327,0)</f>
        <v>0</v>
      </c>
      <c r="N1327" s="34"/>
      <c r="O1327" s="35"/>
      <c r="P1327" s="33">
        <f>IFERROR(VLOOKUP(N1327,Materiaal!$A$2:$C$25052,3,FALSE)*O1327,0)</f>
        <v>0</v>
      </c>
      <c r="Q1327" s="34"/>
      <c r="R1327" s="35"/>
      <c r="S1327" s="33">
        <f>IFERROR(VLOOKUP(Q1327,Materiaal!$A$2:$C$25052,3,FALSE)*R1327,0)</f>
        <v>0</v>
      </c>
      <c r="T1327" s="34"/>
      <c r="U1327" s="35"/>
      <c r="V1327" s="33">
        <f>IFERROR(VLOOKUP(T1327,Materiaal!$A$2:$C$26556,3,FALSE)*U1327,0)</f>
        <v>0</v>
      </c>
      <c r="W1327" s="293"/>
      <c r="X1327" s="294"/>
      <c r="Y1327" s="33"/>
      <c r="Z1327" s="293"/>
      <c r="AA1327" s="294"/>
      <c r="AB1327" s="33"/>
    </row>
    <row r="1328" spans="1:28" ht="14.45" hidden="1" outlineLevel="1">
      <c r="A1328" s="29" t="s">
        <v>7254</v>
      </c>
      <c r="B1328" s="29" t="s">
        <v>7253</v>
      </c>
      <c r="C1328" s="256">
        <f t="shared" si="20"/>
        <v>0</v>
      </c>
      <c r="D1328" s="32">
        <v>180</v>
      </c>
      <c r="E1328" s="34"/>
      <c r="F1328" s="35"/>
      <c r="G1328" s="33">
        <f>IFERROR(VLOOKUP(E1328,Materiaal!$A$2:$C$25052,3,FALSE)*F1328,0)</f>
        <v>0</v>
      </c>
      <c r="H1328" s="34"/>
      <c r="I1328" s="35"/>
      <c r="J1328" s="33">
        <f>IFERROR(VLOOKUP(H1328,Materiaal!$A$2:$C$25052,3,FALSE)*I1328,0)</f>
        <v>0</v>
      </c>
      <c r="K1328" s="34"/>
      <c r="L1328" s="35"/>
      <c r="M1328" s="33">
        <f>IFERROR(VLOOKUP(K1328,Materiaal!$A$2:$C$25052,3,FALSE)*L1328,0)</f>
        <v>0</v>
      </c>
      <c r="N1328" s="34"/>
      <c r="O1328" s="35"/>
      <c r="P1328" s="33">
        <f>IFERROR(VLOOKUP(N1328,Materiaal!$A$2:$C$25052,3,FALSE)*O1328,0)</f>
        <v>0</v>
      </c>
      <c r="Q1328" s="34"/>
      <c r="R1328" s="35"/>
      <c r="S1328" s="33">
        <f>IFERROR(VLOOKUP(Q1328,Materiaal!$A$2:$C$25052,3,FALSE)*R1328,0)</f>
        <v>0</v>
      </c>
      <c r="T1328" s="34"/>
      <c r="U1328" s="35"/>
      <c r="V1328" s="33">
        <f>IFERROR(VLOOKUP(T1328,Materiaal!$A$2:$C$26556,3,FALSE)*U1328,0)</f>
        <v>0</v>
      </c>
      <c r="W1328" s="293"/>
      <c r="X1328" s="294"/>
      <c r="Y1328" s="33"/>
      <c r="Z1328" s="293"/>
      <c r="AA1328" s="294"/>
      <c r="AB1328" s="33"/>
    </row>
    <row r="1329" spans="1:28" ht="14.45" hidden="1" outlineLevel="1">
      <c r="A1329" s="29" t="s">
        <v>3541</v>
      </c>
      <c r="B1329" s="29" t="s">
        <v>7253</v>
      </c>
      <c r="C1329" s="256">
        <f t="shared" si="20"/>
        <v>0</v>
      </c>
      <c r="D1329" s="32">
        <v>240</v>
      </c>
      <c r="E1329" s="34"/>
      <c r="F1329" s="35"/>
      <c r="G1329" s="33">
        <f>IFERROR(VLOOKUP(E1329,Materiaal!$A$2:$C$25052,3,FALSE)*F1329,0)</f>
        <v>0</v>
      </c>
      <c r="H1329" s="34"/>
      <c r="I1329" s="35"/>
      <c r="J1329" s="33">
        <f>IFERROR(VLOOKUP(H1329,Materiaal!$A$2:$C$25052,3,FALSE)*I1329,0)</f>
        <v>0</v>
      </c>
      <c r="K1329" s="34"/>
      <c r="L1329" s="35"/>
      <c r="M1329" s="33">
        <f>IFERROR(VLOOKUP(K1329,Materiaal!$A$2:$C$25052,3,FALSE)*L1329,0)</f>
        <v>0</v>
      </c>
      <c r="N1329" s="34"/>
      <c r="O1329" s="35"/>
      <c r="P1329" s="33">
        <f>IFERROR(VLOOKUP(N1329,Materiaal!$A$2:$C$25052,3,FALSE)*O1329,0)</f>
        <v>0</v>
      </c>
      <c r="Q1329" s="34"/>
      <c r="R1329" s="35"/>
      <c r="S1329" s="33">
        <f>IFERROR(VLOOKUP(Q1329,Materiaal!$A$2:$C$25052,3,FALSE)*R1329,0)</f>
        <v>0</v>
      </c>
      <c r="T1329" s="34"/>
      <c r="U1329" s="35"/>
      <c r="V1329" s="33">
        <f>IFERROR(VLOOKUP(T1329,Materiaal!$A$2:$C$26556,3,FALSE)*U1329,0)</f>
        <v>0</v>
      </c>
      <c r="W1329" s="293"/>
      <c r="X1329" s="294"/>
      <c r="Y1329" s="33"/>
      <c r="Z1329" s="293"/>
      <c r="AA1329" s="294"/>
      <c r="AB1329" s="33"/>
    </row>
    <row r="1330" spans="1:28" ht="14.45" hidden="1" outlineLevel="1">
      <c r="A1330" s="29" t="s">
        <v>3511</v>
      </c>
      <c r="B1330" s="29" t="s">
        <v>7253</v>
      </c>
      <c r="C1330" s="256">
        <f t="shared" si="20"/>
        <v>0</v>
      </c>
      <c r="D1330" s="32">
        <v>300</v>
      </c>
      <c r="E1330" s="34"/>
      <c r="F1330" s="35"/>
      <c r="G1330" s="33">
        <f>IFERROR(VLOOKUP(E1330,Materiaal!$A$2:$C$25052,3,FALSE)*F1330,0)</f>
        <v>0</v>
      </c>
      <c r="H1330" s="34"/>
      <c r="I1330" s="35"/>
      <c r="J1330" s="33">
        <f>IFERROR(VLOOKUP(H1330,Materiaal!$A$2:$C$25052,3,FALSE)*I1330,0)</f>
        <v>0</v>
      </c>
      <c r="K1330" s="34"/>
      <c r="L1330" s="35"/>
      <c r="M1330" s="33">
        <f>IFERROR(VLOOKUP(K1330,Materiaal!$A$2:$C$25052,3,FALSE)*L1330,0)</f>
        <v>0</v>
      </c>
      <c r="N1330" s="34"/>
      <c r="O1330" s="35"/>
      <c r="P1330" s="33">
        <f>IFERROR(VLOOKUP(N1330,Materiaal!$A$2:$C$25052,3,FALSE)*O1330,0)</f>
        <v>0</v>
      </c>
      <c r="Q1330" s="34"/>
      <c r="R1330" s="35"/>
      <c r="S1330" s="33">
        <f>IFERROR(VLOOKUP(Q1330,Materiaal!$A$2:$C$25052,3,FALSE)*R1330,0)</f>
        <v>0</v>
      </c>
      <c r="T1330" s="34"/>
      <c r="U1330" s="35"/>
      <c r="V1330" s="33">
        <f>IFERROR(VLOOKUP(T1330,Materiaal!$A$2:$C$26556,3,FALSE)*U1330,0)</f>
        <v>0</v>
      </c>
      <c r="W1330" s="293"/>
      <c r="X1330" s="294"/>
      <c r="Y1330" s="33"/>
      <c r="Z1330" s="293"/>
      <c r="AA1330" s="294"/>
      <c r="AB1330" s="33"/>
    </row>
    <row r="1331" spans="1:28" ht="14.45" hidden="1" outlineLevel="1">
      <c r="A1331" s="29" t="s">
        <v>7255</v>
      </c>
      <c r="B1331" s="29" t="s">
        <v>7253</v>
      </c>
      <c r="C1331" s="256">
        <f t="shared" si="20"/>
        <v>0</v>
      </c>
      <c r="D1331" s="32">
        <v>360</v>
      </c>
      <c r="E1331" s="34"/>
      <c r="F1331" s="35"/>
      <c r="G1331" s="33">
        <f>IFERROR(VLOOKUP(E1331,Materiaal!$A$2:$C$25052,3,FALSE)*F1331,0)</f>
        <v>0</v>
      </c>
      <c r="H1331" s="34"/>
      <c r="I1331" s="35"/>
      <c r="J1331" s="33">
        <f>IFERROR(VLOOKUP(H1331,Materiaal!$A$2:$C$25052,3,FALSE)*I1331,0)</f>
        <v>0</v>
      </c>
      <c r="K1331" s="34"/>
      <c r="L1331" s="35"/>
      <c r="M1331" s="33">
        <f>IFERROR(VLOOKUP(K1331,Materiaal!$A$2:$C$25052,3,FALSE)*L1331,0)</f>
        <v>0</v>
      </c>
      <c r="N1331" s="34"/>
      <c r="O1331" s="35"/>
      <c r="P1331" s="33">
        <f>IFERROR(VLOOKUP(N1331,Materiaal!$A$2:$C$25052,3,FALSE)*O1331,0)</f>
        <v>0</v>
      </c>
      <c r="Q1331" s="34"/>
      <c r="R1331" s="35"/>
      <c r="S1331" s="33">
        <f>IFERROR(VLOOKUP(Q1331,Materiaal!$A$2:$C$25052,3,FALSE)*R1331,0)</f>
        <v>0</v>
      </c>
      <c r="T1331" s="34"/>
      <c r="U1331" s="35"/>
      <c r="V1331" s="33">
        <f>IFERROR(VLOOKUP(T1331,Materiaal!$A$2:$C$26556,3,FALSE)*U1331,0)</f>
        <v>0</v>
      </c>
      <c r="W1331" s="293"/>
      <c r="X1331" s="294"/>
      <c r="Y1331" s="33"/>
      <c r="Z1331" s="293"/>
      <c r="AA1331" s="294"/>
      <c r="AB1331" s="33"/>
    </row>
    <row r="1332" spans="1:28" ht="14.45" hidden="1" outlineLevel="1">
      <c r="A1332" s="29" t="s">
        <v>7256</v>
      </c>
      <c r="B1332" s="29" t="s">
        <v>7253</v>
      </c>
      <c r="C1332" s="256">
        <f t="shared" ref="C1332:C1348" si="22">SUM(G1332,J1332,M1332,P1332,S1332,V1332,Y1332,AB1332)</f>
        <v>0</v>
      </c>
      <c r="D1332" s="32">
        <v>420</v>
      </c>
      <c r="E1332" s="34"/>
      <c r="F1332" s="35"/>
      <c r="G1332" s="33">
        <f>IFERROR(VLOOKUP(E1332,Materiaal!$A$2:$C$25052,3,FALSE)*F1332,0)</f>
        <v>0</v>
      </c>
      <c r="H1332" s="34"/>
      <c r="I1332" s="35"/>
      <c r="J1332" s="33">
        <f>IFERROR(VLOOKUP(H1332,Materiaal!$A$2:$C$25052,3,FALSE)*I1332,0)</f>
        <v>0</v>
      </c>
      <c r="K1332" s="34"/>
      <c r="L1332" s="35"/>
      <c r="M1332" s="33">
        <f>IFERROR(VLOOKUP(K1332,Materiaal!$A$2:$C$25052,3,FALSE)*L1332,0)</f>
        <v>0</v>
      </c>
      <c r="N1332" s="34"/>
      <c r="O1332" s="35"/>
      <c r="P1332" s="33">
        <f>IFERROR(VLOOKUP(N1332,Materiaal!$A$2:$C$25052,3,FALSE)*O1332,0)</f>
        <v>0</v>
      </c>
      <c r="Q1332" s="34"/>
      <c r="R1332" s="35"/>
      <c r="S1332" s="33">
        <f>IFERROR(VLOOKUP(Q1332,Materiaal!$A$2:$C$25052,3,FALSE)*R1332,0)</f>
        <v>0</v>
      </c>
      <c r="T1332" s="34"/>
      <c r="U1332" s="35"/>
      <c r="V1332" s="33">
        <f>IFERROR(VLOOKUP(T1332,Materiaal!$A$2:$C$26556,3,FALSE)*U1332,0)</f>
        <v>0</v>
      </c>
      <c r="W1332" s="293"/>
      <c r="X1332" s="294"/>
      <c r="Y1332" s="33"/>
      <c r="Z1332" s="293"/>
      <c r="AA1332" s="294"/>
      <c r="AB1332" s="33"/>
    </row>
    <row r="1333" spans="1:28" ht="14.45" hidden="1" outlineLevel="1">
      <c r="A1333" s="29" t="s">
        <v>4074</v>
      </c>
      <c r="B1333" s="29" t="s">
        <v>7253</v>
      </c>
      <c r="C1333" s="256">
        <f t="shared" si="22"/>
        <v>0</v>
      </c>
      <c r="D1333" s="32">
        <v>480</v>
      </c>
      <c r="E1333" s="34"/>
      <c r="F1333" s="35"/>
      <c r="G1333" s="33">
        <f>IFERROR(VLOOKUP(E1333,Materiaal!$A$2:$C$25052,3,FALSE)*F1333,0)</f>
        <v>0</v>
      </c>
      <c r="H1333" s="34"/>
      <c r="I1333" s="35"/>
      <c r="J1333" s="33">
        <f>IFERROR(VLOOKUP(H1333,Materiaal!$A$2:$C$25052,3,FALSE)*I1333,0)</f>
        <v>0</v>
      </c>
      <c r="K1333" s="34"/>
      <c r="L1333" s="35"/>
      <c r="M1333" s="33">
        <f>IFERROR(VLOOKUP(K1333,Materiaal!$A$2:$C$25052,3,FALSE)*L1333,0)</f>
        <v>0</v>
      </c>
      <c r="N1333" s="34"/>
      <c r="O1333" s="35"/>
      <c r="P1333" s="33">
        <f>IFERROR(VLOOKUP(N1333,Materiaal!$A$2:$C$25052,3,FALSE)*O1333,0)</f>
        <v>0</v>
      </c>
      <c r="Q1333" s="34"/>
      <c r="R1333" s="35"/>
      <c r="S1333" s="33">
        <f>IFERROR(VLOOKUP(Q1333,Materiaal!$A$2:$C$25052,3,FALSE)*R1333,0)</f>
        <v>0</v>
      </c>
      <c r="T1333" s="34"/>
      <c r="U1333" s="35"/>
      <c r="V1333" s="33">
        <f>IFERROR(VLOOKUP(T1333,Materiaal!$A$2:$C$26556,3,FALSE)*U1333,0)</f>
        <v>0</v>
      </c>
      <c r="W1333" s="293"/>
      <c r="X1333" s="294"/>
      <c r="Y1333" s="33"/>
      <c r="Z1333" s="293"/>
      <c r="AA1333" s="294"/>
      <c r="AB1333" s="33"/>
    </row>
    <row r="1334" spans="1:28" ht="14.45" hidden="1" outlineLevel="1">
      <c r="A1334" s="29" t="s">
        <v>7257</v>
      </c>
      <c r="B1334" s="29" t="s">
        <v>7258</v>
      </c>
      <c r="C1334" s="256">
        <f t="shared" si="22"/>
        <v>0</v>
      </c>
      <c r="D1334" s="32">
        <v>480</v>
      </c>
      <c r="E1334" s="34"/>
      <c r="F1334" s="35"/>
      <c r="G1334" s="33">
        <f>IFERROR(VLOOKUP(E1334,Materiaal!$A$2:$C$25052,3,FALSE)*F1334,0)</f>
        <v>0</v>
      </c>
      <c r="H1334" s="34"/>
      <c r="I1334" s="35"/>
      <c r="J1334" s="33">
        <f>IFERROR(VLOOKUP(H1334,Materiaal!$A$2:$C$25052,3,FALSE)*I1334,0)</f>
        <v>0</v>
      </c>
      <c r="K1334" s="34"/>
      <c r="L1334" s="35"/>
      <c r="M1334" s="33">
        <f>IFERROR(VLOOKUP(K1334,Materiaal!$A$2:$C$25052,3,FALSE)*L1334,0)</f>
        <v>0</v>
      </c>
      <c r="N1334" s="34"/>
      <c r="O1334" s="35"/>
      <c r="P1334" s="33">
        <f>IFERROR(VLOOKUP(N1334,Materiaal!$A$2:$C$25052,3,FALSE)*O1334,0)</f>
        <v>0</v>
      </c>
      <c r="Q1334" s="34"/>
      <c r="R1334" s="35"/>
      <c r="S1334" s="33">
        <f>IFERROR(VLOOKUP(Q1334,Materiaal!$A$2:$C$25052,3,FALSE)*R1334,0)</f>
        <v>0</v>
      </c>
      <c r="T1334" s="34"/>
      <c r="U1334" s="35"/>
      <c r="V1334" s="33">
        <f>IFERROR(VLOOKUP(T1334,Materiaal!$A$2:$C$26556,3,FALSE)*U1334,0)</f>
        <v>0</v>
      </c>
      <c r="W1334" s="293"/>
      <c r="X1334" s="294"/>
      <c r="Y1334" s="33"/>
      <c r="Z1334" s="293"/>
      <c r="AA1334" s="294"/>
      <c r="AB1334" s="33"/>
    </row>
    <row r="1335" spans="1:28" ht="14.45" hidden="1" outlineLevel="1">
      <c r="A1335" s="29" t="s">
        <v>7259</v>
      </c>
      <c r="B1335" s="29" t="s">
        <v>7260</v>
      </c>
      <c r="C1335" s="256">
        <f t="shared" si="22"/>
        <v>0</v>
      </c>
      <c r="D1335" s="32">
        <f>60*8*5</f>
        <v>2400</v>
      </c>
      <c r="E1335" s="34"/>
      <c r="F1335" s="35"/>
      <c r="G1335" s="33">
        <f>IFERROR(VLOOKUP(E1335,Materiaal!$A$2:$C$25052,3,FALSE)*F1335,0)</f>
        <v>0</v>
      </c>
      <c r="H1335" s="34"/>
      <c r="I1335" s="35"/>
      <c r="J1335" s="33">
        <f>IFERROR(VLOOKUP(H1335,Materiaal!$A$2:$C$25052,3,FALSE)*I1335,0)</f>
        <v>0</v>
      </c>
      <c r="K1335" s="34"/>
      <c r="L1335" s="35"/>
      <c r="M1335" s="33">
        <f>IFERROR(VLOOKUP(K1335,Materiaal!$A$2:$C$25052,3,FALSE)*L1335,0)</f>
        <v>0</v>
      </c>
      <c r="N1335" s="34"/>
      <c r="O1335" s="35"/>
      <c r="P1335" s="33">
        <f>IFERROR(VLOOKUP(N1335,Materiaal!$A$2:$C$25052,3,FALSE)*O1335,0)</f>
        <v>0</v>
      </c>
      <c r="Q1335" s="34"/>
      <c r="R1335" s="35"/>
      <c r="S1335" s="33">
        <f>IFERROR(VLOOKUP(Q1335,Materiaal!$A$2:$C$25052,3,FALSE)*R1335,0)</f>
        <v>0</v>
      </c>
      <c r="T1335" s="34"/>
      <c r="U1335" s="35"/>
      <c r="V1335" s="33">
        <f>IFERROR(VLOOKUP(T1335,Materiaal!$A$2:$C$26556,3,FALSE)*U1335,0)</f>
        <v>0</v>
      </c>
      <c r="W1335" s="293"/>
      <c r="X1335" s="294"/>
      <c r="Y1335" s="33"/>
      <c r="Z1335" s="293"/>
      <c r="AA1335" s="294"/>
      <c r="AB1335" s="33"/>
    </row>
    <row r="1336" spans="1:28" ht="14.45" collapsed="1">
      <c r="A1336" s="29"/>
      <c r="B1336" s="29"/>
      <c r="C1336" s="256">
        <f t="shared" si="22"/>
        <v>0</v>
      </c>
      <c r="D1336" s="32"/>
      <c r="E1336" s="34"/>
      <c r="F1336" s="35"/>
      <c r="G1336" s="33">
        <f>IFERROR(VLOOKUP(E1336,Materiaal!$A$2:$C$25052,3,FALSE)*F1336,0)</f>
        <v>0</v>
      </c>
      <c r="H1336" s="34"/>
      <c r="I1336" s="35"/>
      <c r="J1336" s="33">
        <f>IFERROR(VLOOKUP(H1336,Materiaal!$A$2:$C$25052,3,FALSE)*I1336,0)</f>
        <v>0</v>
      </c>
      <c r="K1336" s="34"/>
      <c r="L1336" s="35"/>
      <c r="M1336" s="33">
        <f>IFERROR(VLOOKUP(K1336,Materiaal!$A$2:$C$25052,3,FALSE)*L1336,0)</f>
        <v>0</v>
      </c>
      <c r="N1336" s="34"/>
      <c r="O1336" s="35"/>
      <c r="P1336" s="33">
        <f>IFERROR(VLOOKUP(N1336,Materiaal!$A$2:$C$25052,3,FALSE)*O1336,0)</f>
        <v>0</v>
      </c>
      <c r="Q1336" s="34"/>
      <c r="R1336" s="35"/>
      <c r="S1336" s="33">
        <f>IFERROR(VLOOKUP(Q1336,Materiaal!$A$2:$C$25052,3,FALSE)*R1336,0)</f>
        <v>0</v>
      </c>
      <c r="T1336" s="34"/>
      <c r="U1336" s="35"/>
      <c r="V1336" s="33">
        <f>IFERROR(VLOOKUP(T1336,Materiaal!$A$2:$C$26556,3,FALSE)*U1336,0)</f>
        <v>0</v>
      </c>
      <c r="W1336" s="293"/>
      <c r="X1336" s="294"/>
      <c r="Y1336" s="33"/>
      <c r="Z1336" s="293"/>
      <c r="AA1336" s="294"/>
      <c r="AB1336" s="33"/>
    </row>
    <row r="1337" spans="1:28" ht="14.45">
      <c r="A1337" s="29"/>
      <c r="B1337" s="30" t="s">
        <v>7261</v>
      </c>
      <c r="C1337" s="256">
        <f t="shared" si="22"/>
        <v>0</v>
      </c>
      <c r="D1337" s="32"/>
      <c r="E1337" s="34"/>
      <c r="F1337" s="35"/>
      <c r="G1337" s="33">
        <f>IFERROR(VLOOKUP(E1337,Materiaal!$A$2:$C$25052,3,FALSE)*F1337,0)</f>
        <v>0</v>
      </c>
      <c r="H1337" s="34"/>
      <c r="I1337" s="35"/>
      <c r="J1337" s="33">
        <f>IFERROR(VLOOKUP(H1337,Materiaal!$A$2:$C$25052,3,FALSE)*I1337,0)</f>
        <v>0</v>
      </c>
      <c r="K1337" s="34"/>
      <c r="L1337" s="35"/>
      <c r="M1337" s="33">
        <f>IFERROR(VLOOKUP(K1337,Materiaal!$A$2:$C$25052,3,FALSE)*L1337,0)</f>
        <v>0</v>
      </c>
      <c r="N1337" s="34"/>
      <c r="O1337" s="35"/>
      <c r="P1337" s="33">
        <f>IFERROR(VLOOKUP(N1337,Materiaal!$A$2:$C$25052,3,FALSE)*O1337,0)</f>
        <v>0</v>
      </c>
      <c r="Q1337" s="34"/>
      <c r="R1337" s="35"/>
      <c r="S1337" s="33">
        <f>IFERROR(VLOOKUP(Q1337,Materiaal!$A$2:$C$25052,3,FALSE)*R1337,0)</f>
        <v>0</v>
      </c>
      <c r="T1337" s="34"/>
      <c r="U1337" s="35"/>
      <c r="V1337" s="33">
        <f>IFERROR(VLOOKUP(T1337,Materiaal!$A$2:$C$26556,3,FALSE)*U1337,0)</f>
        <v>0</v>
      </c>
      <c r="W1337" s="293"/>
      <c r="X1337" s="294"/>
      <c r="Y1337" s="33"/>
      <c r="Z1337" s="293"/>
      <c r="AA1337" s="294"/>
      <c r="AB1337" s="33"/>
    </row>
    <row r="1338" spans="1:28" ht="14.45" hidden="1" outlineLevel="1">
      <c r="A1338" s="29" t="s">
        <v>7262</v>
      </c>
      <c r="B1338" s="29" t="s">
        <v>7263</v>
      </c>
      <c r="C1338" s="256">
        <f t="shared" si="22"/>
        <v>130</v>
      </c>
      <c r="D1338" s="32">
        <v>60</v>
      </c>
      <c r="E1338" s="34" t="s">
        <v>7262</v>
      </c>
      <c r="F1338" s="35">
        <v>1</v>
      </c>
      <c r="G1338" s="33">
        <v>130</v>
      </c>
      <c r="H1338" s="34"/>
      <c r="I1338" s="35"/>
      <c r="J1338" s="33">
        <f>IFERROR(VLOOKUP(H1338,Materiaal!$A$2:$C$25052,3,FALSE)*I1338,0)</f>
        <v>0</v>
      </c>
      <c r="K1338" s="34"/>
      <c r="L1338" s="35"/>
      <c r="M1338" s="33">
        <f>IFERROR(VLOOKUP(K1338,Materiaal!$A$2:$C$25052,3,FALSE)*L1338,0)</f>
        <v>0</v>
      </c>
      <c r="N1338" s="34"/>
      <c r="O1338" s="35"/>
      <c r="P1338" s="33">
        <f>IFERROR(VLOOKUP(N1338,Materiaal!$A$2:$C$25052,3,FALSE)*O1338,0)</f>
        <v>0</v>
      </c>
      <c r="Q1338" s="34"/>
      <c r="R1338" s="35"/>
      <c r="S1338" s="33">
        <f>IFERROR(VLOOKUP(Q1338,Materiaal!$A$2:$C$25052,3,FALSE)*R1338,0)</f>
        <v>0</v>
      </c>
      <c r="T1338" s="34"/>
      <c r="U1338" s="35"/>
      <c r="V1338" s="33">
        <f>IFERROR(VLOOKUP(T1338,Materiaal!$A$2:$C$26556,3,FALSE)*U1338,0)</f>
        <v>0</v>
      </c>
      <c r="W1338" s="293"/>
      <c r="X1338" s="294"/>
      <c r="Y1338" s="33"/>
      <c r="Z1338" s="293"/>
      <c r="AA1338" s="294"/>
      <c r="AB1338" s="33"/>
    </row>
    <row r="1339" spans="1:28" ht="14.45" hidden="1" outlineLevel="1">
      <c r="A1339" s="29" t="s">
        <v>7264</v>
      </c>
      <c r="B1339" s="29" t="s">
        <v>7265</v>
      </c>
      <c r="C1339" s="256">
        <f t="shared" si="22"/>
        <v>260</v>
      </c>
      <c r="D1339" s="32">
        <v>120</v>
      </c>
      <c r="E1339" s="34" t="s">
        <v>7262</v>
      </c>
      <c r="F1339" s="35">
        <v>2</v>
      </c>
      <c r="G1339" s="33">
        <v>260</v>
      </c>
      <c r="H1339" s="34"/>
      <c r="I1339" s="35"/>
      <c r="J1339" s="33">
        <f>IFERROR(VLOOKUP(H1339,Materiaal!$A$2:$C$25052,3,FALSE)*I1339,0)</f>
        <v>0</v>
      </c>
      <c r="K1339" s="34"/>
      <c r="L1339" s="35"/>
      <c r="M1339" s="33">
        <f>IFERROR(VLOOKUP(K1339,Materiaal!$A$2:$C$25052,3,FALSE)*L1339,0)</f>
        <v>0</v>
      </c>
      <c r="N1339" s="34"/>
      <c r="O1339" s="35"/>
      <c r="P1339" s="33">
        <f>IFERROR(VLOOKUP(N1339,Materiaal!$A$2:$C$25052,3,FALSE)*O1339,0)</f>
        <v>0</v>
      </c>
      <c r="Q1339" s="34"/>
      <c r="R1339" s="35"/>
      <c r="S1339" s="33">
        <f>IFERROR(VLOOKUP(Q1339,Materiaal!$A$2:$C$25052,3,FALSE)*R1339,0)</f>
        <v>0</v>
      </c>
      <c r="T1339" s="34"/>
      <c r="U1339" s="35"/>
      <c r="V1339" s="33">
        <f>IFERROR(VLOOKUP(T1339,Materiaal!$A$2:$C$26556,3,FALSE)*U1339,0)</f>
        <v>0</v>
      </c>
      <c r="W1339" s="293"/>
      <c r="X1339" s="294"/>
      <c r="Y1339" s="33"/>
      <c r="Z1339" s="293"/>
      <c r="AA1339" s="294"/>
      <c r="AB1339" s="33"/>
    </row>
    <row r="1340" spans="1:28" ht="14.45" hidden="1" outlineLevel="1">
      <c r="A1340" s="29" t="s">
        <v>7266</v>
      </c>
      <c r="B1340" s="29" t="s">
        <v>7267</v>
      </c>
      <c r="C1340" s="256">
        <f t="shared" si="22"/>
        <v>560</v>
      </c>
      <c r="D1340" s="32">
        <f>4*60</f>
        <v>240</v>
      </c>
      <c r="E1340" s="34" t="s">
        <v>7262</v>
      </c>
      <c r="F1340" s="35">
        <v>4</v>
      </c>
      <c r="G1340" s="33">
        <f>4*140</f>
        <v>560</v>
      </c>
      <c r="H1340" s="34"/>
      <c r="I1340" s="35"/>
      <c r="J1340" s="33">
        <f>IFERROR(VLOOKUP(H1340,Materiaal!$A$2:$C$25052,3,FALSE)*I1340,0)</f>
        <v>0</v>
      </c>
      <c r="K1340" s="34"/>
      <c r="L1340" s="35"/>
      <c r="M1340" s="33">
        <f>IFERROR(VLOOKUP(K1340,Materiaal!$A$2:$C$25052,3,FALSE)*L1340,0)</f>
        <v>0</v>
      </c>
      <c r="N1340" s="34"/>
      <c r="O1340" s="35"/>
      <c r="P1340" s="33">
        <f>IFERROR(VLOOKUP(N1340,Materiaal!$A$2:$C$25052,3,FALSE)*O1340,0)</f>
        <v>0</v>
      </c>
      <c r="Q1340" s="34"/>
      <c r="R1340" s="35"/>
      <c r="S1340" s="33">
        <f>IFERROR(VLOOKUP(Q1340,Materiaal!$A$2:$C$25052,3,FALSE)*R1340,0)</f>
        <v>0</v>
      </c>
      <c r="T1340" s="34"/>
      <c r="U1340" s="35"/>
      <c r="V1340" s="33">
        <f>IFERROR(VLOOKUP(T1340,Materiaal!$A$2:$C$26556,3,FALSE)*U1340,0)</f>
        <v>0</v>
      </c>
      <c r="W1340" s="293"/>
      <c r="X1340" s="294"/>
      <c r="Y1340" s="33"/>
      <c r="Z1340" s="293"/>
      <c r="AA1340" s="294"/>
      <c r="AB1340" s="33"/>
    </row>
    <row r="1341" spans="1:28" ht="14.45" hidden="1" outlineLevel="1">
      <c r="A1341" s="29" t="s">
        <v>7268</v>
      </c>
      <c r="B1341" s="29" t="s">
        <v>7269</v>
      </c>
      <c r="C1341" s="256">
        <f t="shared" si="22"/>
        <v>1040</v>
      </c>
      <c r="D1341" s="32">
        <f>8*60</f>
        <v>480</v>
      </c>
      <c r="E1341" s="34" t="s">
        <v>7262</v>
      </c>
      <c r="F1341" s="35">
        <v>8</v>
      </c>
      <c r="G1341" s="33">
        <f>8*130</f>
        <v>1040</v>
      </c>
      <c r="H1341" s="34"/>
      <c r="I1341" s="35"/>
      <c r="J1341" s="33">
        <f>IFERROR(VLOOKUP(H1341,Materiaal!$A$2:$C$25052,3,FALSE)*I1341,0)</f>
        <v>0</v>
      </c>
      <c r="K1341" s="34"/>
      <c r="L1341" s="35"/>
      <c r="M1341" s="33">
        <f>IFERROR(VLOOKUP(K1341,Materiaal!$A$2:$C$25052,3,FALSE)*L1341,0)</f>
        <v>0</v>
      </c>
      <c r="N1341" s="34"/>
      <c r="O1341" s="35"/>
      <c r="P1341" s="33">
        <f>IFERROR(VLOOKUP(N1341,Materiaal!$A$2:$C$25052,3,FALSE)*O1341,0)</f>
        <v>0</v>
      </c>
      <c r="Q1341" s="34"/>
      <c r="R1341" s="35"/>
      <c r="S1341" s="33">
        <f>IFERROR(VLOOKUP(Q1341,Materiaal!$A$2:$C$25052,3,FALSE)*R1341,0)</f>
        <v>0</v>
      </c>
      <c r="T1341" s="34"/>
      <c r="U1341" s="35"/>
      <c r="V1341" s="33">
        <f>IFERROR(VLOOKUP(T1341,Materiaal!$A$2:$C$26556,3,FALSE)*U1341,0)</f>
        <v>0</v>
      </c>
      <c r="W1341" s="293"/>
      <c r="X1341" s="294"/>
      <c r="Y1341" s="33"/>
      <c r="Z1341" s="293"/>
      <c r="AA1341" s="294"/>
      <c r="AB1341" s="33"/>
    </row>
    <row r="1342" spans="1:28" ht="14.45" hidden="1" outlineLevel="1">
      <c r="A1342" s="29" t="s">
        <v>7270</v>
      </c>
      <c r="B1342" s="29" t="s">
        <v>7271</v>
      </c>
      <c r="C1342" s="256">
        <f t="shared" si="22"/>
        <v>150</v>
      </c>
      <c r="D1342" s="32">
        <f>60</f>
        <v>60</v>
      </c>
      <c r="E1342" s="34" t="s">
        <v>7270</v>
      </c>
      <c r="F1342" s="35">
        <v>1</v>
      </c>
      <c r="G1342" s="33">
        <v>150</v>
      </c>
      <c r="H1342" s="34"/>
      <c r="I1342" s="35"/>
      <c r="J1342" s="33">
        <f>IFERROR(VLOOKUP(H1342,Materiaal!$A$2:$C$25052,3,FALSE)*I1342,0)</f>
        <v>0</v>
      </c>
      <c r="K1342" s="34"/>
      <c r="L1342" s="35"/>
      <c r="M1342" s="33">
        <f>IFERROR(VLOOKUP(K1342,Materiaal!$A$2:$C$25052,3,FALSE)*L1342,0)</f>
        <v>0</v>
      </c>
      <c r="N1342" s="34"/>
      <c r="O1342" s="35"/>
      <c r="P1342" s="33">
        <f>IFERROR(VLOOKUP(N1342,Materiaal!$A$2:$C$25052,3,FALSE)*O1342,0)</f>
        <v>0</v>
      </c>
      <c r="Q1342" s="34"/>
      <c r="R1342" s="35"/>
      <c r="S1342" s="33">
        <f>IFERROR(VLOOKUP(Q1342,Materiaal!$A$2:$C$25052,3,FALSE)*R1342,0)</f>
        <v>0</v>
      </c>
      <c r="T1342" s="34"/>
      <c r="U1342" s="35"/>
      <c r="V1342" s="33">
        <f>IFERROR(VLOOKUP(T1342,Materiaal!$A$2:$C$26556,3,FALSE)*U1342,0)</f>
        <v>0</v>
      </c>
      <c r="W1342" s="293"/>
      <c r="X1342" s="294"/>
      <c r="Y1342" s="33"/>
      <c r="Z1342" s="293"/>
      <c r="AA1342" s="294"/>
      <c r="AB1342" s="33"/>
    </row>
    <row r="1343" spans="1:28" ht="14.45" hidden="1" outlineLevel="1">
      <c r="A1343" s="29" t="s">
        <v>7272</v>
      </c>
      <c r="B1343" s="29" t="s">
        <v>7273</v>
      </c>
      <c r="C1343" s="256">
        <f t="shared" si="22"/>
        <v>300</v>
      </c>
      <c r="D1343" s="32">
        <f>60*2</f>
        <v>120</v>
      </c>
      <c r="E1343" s="34" t="s">
        <v>7270</v>
      </c>
      <c r="F1343" s="35">
        <v>2</v>
      </c>
      <c r="G1343" s="33">
        <f>150*2</f>
        <v>300</v>
      </c>
      <c r="H1343" s="34"/>
      <c r="I1343" s="35"/>
      <c r="J1343" s="33">
        <f>IFERROR(VLOOKUP(H1343,Materiaal!$A$2:$C$25052,3,FALSE)*I1343,0)</f>
        <v>0</v>
      </c>
      <c r="K1343" s="34"/>
      <c r="L1343" s="35"/>
      <c r="M1343" s="33">
        <f>IFERROR(VLOOKUP(K1343,Materiaal!$A$2:$C$25052,3,FALSE)*L1343,0)</f>
        <v>0</v>
      </c>
      <c r="N1343" s="34"/>
      <c r="O1343" s="35"/>
      <c r="P1343" s="33">
        <f>IFERROR(VLOOKUP(N1343,Materiaal!$A$2:$C$25052,3,FALSE)*O1343,0)</f>
        <v>0</v>
      </c>
      <c r="Q1343" s="34"/>
      <c r="R1343" s="35"/>
      <c r="S1343" s="33">
        <f>IFERROR(VLOOKUP(Q1343,Materiaal!$A$2:$C$25052,3,FALSE)*R1343,0)</f>
        <v>0</v>
      </c>
      <c r="T1343" s="34"/>
      <c r="U1343" s="35"/>
      <c r="V1343" s="33">
        <f>IFERROR(VLOOKUP(T1343,Materiaal!$A$2:$C$26556,3,FALSE)*U1343,0)</f>
        <v>0</v>
      </c>
      <c r="W1343" s="293"/>
      <c r="X1343" s="294"/>
      <c r="Y1343" s="33"/>
      <c r="Z1343" s="293"/>
      <c r="AA1343" s="294"/>
      <c r="AB1343" s="33"/>
    </row>
    <row r="1344" spans="1:28" ht="14.45" hidden="1" outlineLevel="1">
      <c r="A1344" s="29" t="s">
        <v>7274</v>
      </c>
      <c r="B1344" s="29" t="s">
        <v>7275</v>
      </c>
      <c r="C1344" s="256">
        <f t="shared" si="22"/>
        <v>600</v>
      </c>
      <c r="D1344" s="32">
        <f>4*60</f>
        <v>240</v>
      </c>
      <c r="E1344" s="34" t="s">
        <v>7270</v>
      </c>
      <c r="F1344" s="35">
        <v>4</v>
      </c>
      <c r="G1344" s="33">
        <f>150*4</f>
        <v>600</v>
      </c>
      <c r="H1344" s="34"/>
      <c r="I1344" s="35"/>
      <c r="J1344" s="33">
        <f>IFERROR(VLOOKUP(H1344,Materiaal!$A$2:$C$25052,3,FALSE)*I1344,0)</f>
        <v>0</v>
      </c>
      <c r="K1344" s="34"/>
      <c r="L1344" s="35"/>
      <c r="M1344" s="33">
        <f>IFERROR(VLOOKUP(K1344,Materiaal!$A$2:$C$25052,3,FALSE)*L1344,0)</f>
        <v>0</v>
      </c>
      <c r="N1344" s="34"/>
      <c r="O1344" s="35"/>
      <c r="P1344" s="33">
        <f>IFERROR(VLOOKUP(N1344,Materiaal!$A$2:$C$25052,3,FALSE)*O1344,0)</f>
        <v>0</v>
      </c>
      <c r="Q1344" s="34"/>
      <c r="R1344" s="35"/>
      <c r="S1344" s="33">
        <f>IFERROR(VLOOKUP(Q1344,Materiaal!$A$2:$C$25052,3,FALSE)*R1344,0)</f>
        <v>0</v>
      </c>
      <c r="T1344" s="34"/>
      <c r="U1344" s="35"/>
      <c r="V1344" s="33">
        <f>IFERROR(VLOOKUP(T1344,Materiaal!$A$2:$C$26556,3,FALSE)*U1344,0)</f>
        <v>0</v>
      </c>
      <c r="W1344" s="293"/>
      <c r="X1344" s="294"/>
      <c r="Y1344" s="33"/>
      <c r="Z1344" s="293"/>
      <c r="AA1344" s="294"/>
      <c r="AB1344" s="33"/>
    </row>
    <row r="1345" spans="1:28" ht="14.45" hidden="1" outlineLevel="1">
      <c r="A1345" s="29" t="s">
        <v>7276</v>
      </c>
      <c r="B1345" s="29" t="s">
        <v>7277</v>
      </c>
      <c r="C1345" s="256">
        <f t="shared" si="22"/>
        <v>1200</v>
      </c>
      <c r="D1345" s="32">
        <f>8*60</f>
        <v>480</v>
      </c>
      <c r="E1345" s="34" t="s">
        <v>7270</v>
      </c>
      <c r="F1345" s="35">
        <v>8</v>
      </c>
      <c r="G1345" s="33">
        <f>8*150</f>
        <v>1200</v>
      </c>
      <c r="H1345" s="34"/>
      <c r="I1345" s="35"/>
      <c r="J1345" s="33">
        <f>IFERROR(VLOOKUP(H1345,Materiaal!$A$2:$C$25052,3,FALSE)*I1345,0)</f>
        <v>0</v>
      </c>
      <c r="K1345" s="34"/>
      <c r="L1345" s="35"/>
      <c r="M1345" s="33">
        <f>IFERROR(VLOOKUP(K1345,Materiaal!$A$2:$C$25052,3,FALSE)*L1345,0)</f>
        <v>0</v>
      </c>
      <c r="N1345" s="34"/>
      <c r="O1345" s="35"/>
      <c r="P1345" s="33">
        <f>IFERROR(VLOOKUP(N1345,Materiaal!$A$2:$C$25052,3,FALSE)*O1345,0)</f>
        <v>0</v>
      </c>
      <c r="Q1345" s="34"/>
      <c r="R1345" s="35"/>
      <c r="S1345" s="33">
        <f>IFERROR(VLOOKUP(Q1345,Materiaal!$A$2:$C$25052,3,FALSE)*R1345,0)</f>
        <v>0</v>
      </c>
      <c r="T1345" s="34"/>
      <c r="U1345" s="35"/>
      <c r="V1345" s="33">
        <f>IFERROR(VLOOKUP(T1345,Materiaal!$A$2:$C$26556,3,FALSE)*U1345,0)</f>
        <v>0</v>
      </c>
      <c r="W1345" s="293"/>
      <c r="X1345" s="294"/>
      <c r="Y1345" s="33"/>
      <c r="Z1345" s="293"/>
      <c r="AA1345" s="294"/>
      <c r="AB1345" s="33"/>
    </row>
    <row r="1346" spans="1:28" ht="14.45" hidden="1" outlineLevel="1">
      <c r="A1346" s="29" t="s">
        <v>7278</v>
      </c>
      <c r="B1346" s="29" t="s">
        <v>7279</v>
      </c>
      <c r="C1346" s="256">
        <f t="shared" si="22"/>
        <v>300</v>
      </c>
      <c r="D1346" s="32">
        <v>240</v>
      </c>
      <c r="E1346" s="34" t="s">
        <v>7280</v>
      </c>
      <c r="F1346" s="35">
        <v>1</v>
      </c>
      <c r="G1346" s="33">
        <v>300</v>
      </c>
      <c r="H1346" s="34"/>
      <c r="I1346" s="35"/>
      <c r="J1346" s="33">
        <f>IFERROR(VLOOKUP(H1346,Materiaal!$A$2:$C$25052,3,FALSE)*I1346,0)</f>
        <v>0</v>
      </c>
      <c r="K1346" s="34"/>
      <c r="L1346" s="35"/>
      <c r="M1346" s="33">
        <f>IFERROR(VLOOKUP(K1346,Materiaal!$A$2:$C$25052,3,FALSE)*L1346,0)</f>
        <v>0</v>
      </c>
      <c r="N1346" s="34"/>
      <c r="O1346" s="35"/>
      <c r="P1346" s="33">
        <f>IFERROR(VLOOKUP(N1346,Materiaal!$A$2:$C$25052,3,FALSE)*O1346,0)</f>
        <v>0</v>
      </c>
      <c r="Q1346" s="34"/>
      <c r="R1346" s="35"/>
      <c r="S1346" s="33">
        <f>IFERROR(VLOOKUP(Q1346,Materiaal!$A$2:$C$25052,3,FALSE)*R1346,0)</f>
        <v>0</v>
      </c>
      <c r="T1346" s="34"/>
      <c r="U1346" s="35"/>
      <c r="V1346" s="33">
        <f>IFERROR(VLOOKUP(T1346,Materiaal!$A$2:$C$26556,3,FALSE)*U1346,0)</f>
        <v>0</v>
      </c>
      <c r="W1346" s="293"/>
      <c r="X1346" s="294"/>
      <c r="Y1346" s="33"/>
      <c r="Z1346" s="293"/>
      <c r="AA1346" s="294"/>
      <c r="AB1346" s="33"/>
    </row>
    <row r="1347" spans="1:28" ht="14.45" hidden="1" outlineLevel="1">
      <c r="A1347" s="29" t="s">
        <v>7281</v>
      </c>
      <c r="B1347" s="29" t="s">
        <v>7282</v>
      </c>
      <c r="C1347" s="256">
        <f t="shared" si="22"/>
        <v>340</v>
      </c>
      <c r="D1347" s="32">
        <v>240</v>
      </c>
      <c r="E1347" s="34" t="s">
        <v>7283</v>
      </c>
      <c r="F1347" s="35">
        <v>1</v>
      </c>
      <c r="G1347" s="33">
        <v>340</v>
      </c>
      <c r="H1347" s="34"/>
      <c r="I1347" s="35"/>
      <c r="J1347" s="33">
        <f>IFERROR(VLOOKUP(H1347,Materiaal!$A$2:$C$25052,3,FALSE)*I1347,0)</f>
        <v>0</v>
      </c>
      <c r="K1347" s="34"/>
      <c r="L1347" s="35"/>
      <c r="M1347" s="33">
        <f>IFERROR(VLOOKUP(K1347,Materiaal!$A$2:$C$25052,3,FALSE)*L1347,0)</f>
        <v>0</v>
      </c>
      <c r="N1347" s="34"/>
      <c r="O1347" s="35"/>
      <c r="P1347" s="33">
        <f>IFERROR(VLOOKUP(N1347,Materiaal!$A$2:$C$25052,3,FALSE)*O1347,0)</f>
        <v>0</v>
      </c>
      <c r="Q1347" s="34"/>
      <c r="R1347" s="35"/>
      <c r="S1347" s="33">
        <f>IFERROR(VLOOKUP(Q1347,Materiaal!$A$2:$C$25052,3,FALSE)*R1347,0)</f>
        <v>0</v>
      </c>
      <c r="T1347" s="34"/>
      <c r="U1347" s="35"/>
      <c r="V1347" s="33">
        <f>IFERROR(VLOOKUP(T1347,Materiaal!$A$2:$C$26556,3,FALSE)*U1347,0)</f>
        <v>0</v>
      </c>
      <c r="W1347" s="293"/>
      <c r="X1347" s="294"/>
      <c r="Y1347" s="33"/>
      <c r="Z1347" s="293"/>
      <c r="AA1347" s="294"/>
      <c r="AB1347" s="33"/>
    </row>
    <row r="1348" spans="1:28" ht="14.45" hidden="1" outlineLevel="1">
      <c r="A1348" s="29" t="s">
        <v>7284</v>
      </c>
      <c r="B1348" s="29" t="s">
        <v>7285</v>
      </c>
      <c r="C1348" s="256">
        <f t="shared" si="22"/>
        <v>520</v>
      </c>
      <c r="D1348" s="32">
        <v>240</v>
      </c>
      <c r="E1348" s="34" t="s">
        <v>7286</v>
      </c>
      <c r="F1348" s="35">
        <v>1</v>
      </c>
      <c r="G1348" s="33">
        <v>520</v>
      </c>
      <c r="H1348" s="34"/>
      <c r="I1348" s="35"/>
      <c r="J1348" s="33">
        <f>IFERROR(VLOOKUP(H1348,Materiaal!$A$2:$C$25052,3,FALSE)*I1348,0)</f>
        <v>0</v>
      </c>
      <c r="K1348" s="34"/>
      <c r="L1348" s="35"/>
      <c r="M1348" s="33">
        <f>IFERROR(VLOOKUP(K1348,Materiaal!$A$2:$C$25052,3,FALSE)*L1348,0)</f>
        <v>0</v>
      </c>
      <c r="N1348" s="34"/>
      <c r="O1348" s="35"/>
      <c r="P1348" s="33">
        <f>IFERROR(VLOOKUP(N1348,Materiaal!$A$2:$C$25052,3,FALSE)*O1348,0)</f>
        <v>0</v>
      </c>
      <c r="Q1348" s="34"/>
      <c r="R1348" s="35"/>
      <c r="S1348" s="33">
        <f>IFERROR(VLOOKUP(Q1348,Materiaal!$A$2:$C$25052,3,FALSE)*R1348,0)</f>
        <v>0</v>
      </c>
      <c r="T1348" s="34"/>
      <c r="U1348" s="35"/>
      <c r="V1348" s="33">
        <f>IFERROR(VLOOKUP(T1348,Materiaal!$A$2:$C$26556,3,FALSE)*U1348,0)</f>
        <v>0</v>
      </c>
      <c r="W1348" s="293"/>
      <c r="X1348" s="294"/>
      <c r="Y1348" s="33"/>
      <c r="Z1348" s="293"/>
      <c r="AA1348" s="294"/>
      <c r="AB1348" s="33"/>
    </row>
    <row r="1349" spans="1:28" collapsed="1"/>
  </sheetData>
  <conditionalFormatting sqref="C312:D329 D199:D201 C4:D138 C140:D190 C202:D309">
    <cfRule type="containsErrors" dxfId="235" priority="2377">
      <formula>ISERROR(C4)</formula>
    </cfRule>
    <cfRule type="cellIs" dxfId="234" priority="2378" operator="equal">
      <formula>0</formula>
    </cfRule>
  </conditionalFormatting>
  <conditionalFormatting sqref="E1305:E1348 E1177:E1180 E1118:E1119">
    <cfRule type="containsBlanks" dxfId="233" priority="2277" stopIfTrue="1">
      <formula>LEN(TRIM(E1118))=0</formula>
    </cfRule>
    <cfRule type="expression" dxfId="232" priority="2379">
      <formula>G1118:G2080=0</formula>
    </cfRule>
  </conditionalFormatting>
  <conditionalFormatting sqref="H1305:H1348 H1177:H1180 H1118:H1119">
    <cfRule type="containsBlanks" dxfId="231" priority="2273" stopIfTrue="1">
      <formula>LEN(TRIM(H1118))=0</formula>
    </cfRule>
    <cfRule type="expression" dxfId="230" priority="2275">
      <formula>J1118:J128080=0</formula>
    </cfRule>
  </conditionalFormatting>
  <conditionalFormatting sqref="Q1305:Q1348 W1305:W1348 Z1305:Z1348 N1305:N1348 K1305:K1348 T1305:T1348 K1177:K1180 W1177:W1180 Z1177:Z1180 T1177:T1180 Q1177:Q1180 N1177:N1180 W1118:W1119 Z1118:Z1119 T1118:T1119 Q1118:Q1119 N1118:N1119 K1118:K1119">
    <cfRule type="containsBlanks" priority="2271" stopIfTrue="1">
      <formula>LEN(TRIM(K1118))=0</formula>
    </cfRule>
    <cfRule type="expression" dxfId="229" priority="2272">
      <formula>M1118:M2080=0</formula>
    </cfRule>
  </conditionalFormatting>
  <conditionalFormatting sqref="E942">
    <cfRule type="containsBlanks" dxfId="228" priority="2968" stopIfTrue="1">
      <formula>LEN(TRIM(E942))=0</formula>
    </cfRule>
    <cfRule type="expression" dxfId="227" priority="2969">
      <formula>G942:G1912=0</formula>
    </cfRule>
  </conditionalFormatting>
  <conditionalFormatting sqref="K942 T942 W942 Z942 N942 Q942">
    <cfRule type="containsBlanks" priority="2976" stopIfTrue="1">
      <formula>LEN(TRIM(K942))=0</formula>
    </cfRule>
    <cfRule type="expression" dxfId="226" priority="2977">
      <formula>M942:M1912=0</formula>
    </cfRule>
  </conditionalFormatting>
  <conditionalFormatting sqref="W1296:W1297 Z1296:Z1297 T1296:T1297 K1296:K1297 N1296:N1297 Q1296:Q1297 K1142:K1165 W1142:W1165 Z1142:Z1165 T1142:T1165 Q1142:Q1165 N1142:N1165 N935 K935 T935 Q935 W935 Z935">
    <cfRule type="containsBlanks" priority="5042" stopIfTrue="1">
      <formula>LEN(TRIM(K935))=0</formula>
    </cfRule>
    <cfRule type="expression" dxfId="225" priority="5043">
      <formula>M935:M1899=0</formula>
    </cfRule>
  </conditionalFormatting>
  <conditionalFormatting sqref="E1140 E938">
    <cfRule type="containsBlanks" dxfId="224" priority="5642" stopIfTrue="1">
      <formula>LEN(TRIM(E938))=0</formula>
    </cfRule>
    <cfRule type="expression" dxfId="223" priority="5643">
      <formula>G938:G1905=0</formula>
    </cfRule>
  </conditionalFormatting>
  <conditionalFormatting sqref="T941 W941 Z941 Q941 N941 K941 Q1106:Q1115 W1106:W1115 Z1106:Z1115 N1106:N1115 K1106:K1115 T1106:T1115">
    <cfRule type="containsBlanks" priority="5646" stopIfTrue="1">
      <formula>LEN(TRIM(K941))=0</formula>
    </cfRule>
    <cfRule type="expression" dxfId="222" priority="5647">
      <formula>M941:M1910=0</formula>
    </cfRule>
  </conditionalFormatting>
  <conditionalFormatting sqref="E1298 E1122:E1139 E936">
    <cfRule type="containsBlanks" dxfId="221" priority="5820" stopIfTrue="1">
      <formula>LEN(TRIM(E936))=0</formula>
    </cfRule>
    <cfRule type="expression" dxfId="220" priority="5821">
      <formula>G936:G1901=0</formula>
    </cfRule>
  </conditionalFormatting>
  <conditionalFormatting sqref="Q1298 W1298 Z1298 N1298 K1298 T1298 K1122:K1141 W1122:W1141 Z1122:Z1141 T1122:T1141 Q1122:Q1141 N1122:N1141 T936 W936 Q936 Z936 N936 K936">
    <cfRule type="containsBlanks" priority="5824" stopIfTrue="1">
      <formula>LEN(TRIM(K936))=0</formula>
    </cfRule>
    <cfRule type="expression" dxfId="219" priority="5825">
      <formula>M936:M1901=0</formula>
    </cfRule>
  </conditionalFormatting>
  <conditionalFormatting sqref="H1298 H1122:H1141">
    <cfRule type="containsBlanks" dxfId="218" priority="5848" stopIfTrue="1">
      <formula>LEN(TRIM(H1122))=0</formula>
    </cfRule>
    <cfRule type="expression" dxfId="217" priority="5849">
      <formula>J1122:J128087=0</formula>
    </cfRule>
  </conditionalFormatting>
  <conditionalFormatting sqref="E1296:E1297 E1143:E1165 E935">
    <cfRule type="containsBlanks" dxfId="216" priority="6814" stopIfTrue="1">
      <formula>LEN(TRIM(E935))=0</formula>
    </cfRule>
    <cfRule type="expression" dxfId="215" priority="6815">
      <formula>G935:G1899=0</formula>
    </cfRule>
  </conditionalFormatting>
  <conditionalFormatting sqref="E1181:E1295 E1166:E1175 E1116:E1117">
    <cfRule type="containsBlanks" dxfId="214" priority="7404" stopIfTrue="1">
      <formula>LEN(TRIM(E1116))=0</formula>
    </cfRule>
    <cfRule type="expression" dxfId="213" priority="7405">
      <formula>G1116:G2079=0</formula>
    </cfRule>
  </conditionalFormatting>
  <conditionalFormatting sqref="Q1181:Q1267 W1181:W1295 Z1181:Z1295 N1181:N1267 K1181:K1267 T1181:T1295 K1269:K1295 N1269:N1295 Q1269:Q1295 K1166:K1175 W1166:W1175 Z1166:Z1175 T1166:T1175 Q1166:Q1175 N1166:N1175 Z1116:Z1117 T1116:T1117 Q1116:Q1117 N1116:N1117 K1116:K1117 W1116:W1117">
    <cfRule type="containsBlanks" priority="7406" stopIfTrue="1">
      <formula>LEN(TRIM(K1116))=0</formula>
    </cfRule>
    <cfRule type="expression" dxfId="212" priority="7407">
      <formula>M1116:M2079=0</formula>
    </cfRule>
  </conditionalFormatting>
  <conditionalFormatting sqref="E950 E662:E666">
    <cfRule type="containsBlanks" dxfId="211" priority="7420" stopIfTrue="1">
      <formula>LEN(TRIM(E662))=0</formula>
    </cfRule>
    <cfRule type="expression" dxfId="210" priority="7421">
      <formula>G662:G1639=0</formula>
    </cfRule>
  </conditionalFormatting>
  <conditionalFormatting sqref="H948 H662:H666 H935:H946 H950:H961">
    <cfRule type="containsBlanks" dxfId="209" priority="7424" stopIfTrue="1">
      <formula>LEN(TRIM(H662))=0</formula>
    </cfRule>
    <cfRule type="expression" dxfId="208" priority="7425">
      <formula>J662:J127639=0</formula>
    </cfRule>
  </conditionalFormatting>
  <conditionalFormatting sqref="W950 Z950 N950 K950 T950 Z948 K948 T948 Z946 K946 T946 N946 K662:K666 N662:N666 Q662:Q666 T662:T666 W662:W666 Z662:Z666 Q950 W948 Q948 W946 Q946 N948">
    <cfRule type="containsBlanks" priority="7428" stopIfTrue="1">
      <formula>LEN(TRIM(K662))=0</formula>
    </cfRule>
    <cfRule type="expression" dxfId="207" priority="7429">
      <formula>M662:M1639=0</formula>
    </cfRule>
  </conditionalFormatting>
  <conditionalFormatting sqref="E941 E1106:E1115">
    <cfRule type="containsBlanks" dxfId="206" priority="7470" stopIfTrue="1">
      <formula>LEN(TRIM(E941))=0</formula>
    </cfRule>
    <cfRule type="expression" dxfId="205" priority="7471">
      <formula>G941:G1910=0</formula>
    </cfRule>
  </conditionalFormatting>
  <conditionalFormatting sqref="T902 W902 Z902 N902 K902 Q902 Q900 T900 W900 Z900 N900 K900">
    <cfRule type="containsBlanks" priority="7482" stopIfTrue="1">
      <formula>LEN(TRIM(K900))=0</formula>
    </cfRule>
    <cfRule type="expression" dxfId="204" priority="7483">
      <formula>M900:M1874=0</formula>
    </cfRule>
  </conditionalFormatting>
  <conditionalFormatting sqref="Z945 N945 K945 T945 W945 K846:K872 Q846:Q872 T846:T872 W846:W872 Z846:Z872 N846:N872 N667:N739 Q667:Q739 T667:T739 W667:W739 Z667:Z739 K667:K739 Q945">
    <cfRule type="containsBlanks" priority="8410" stopIfTrue="1">
      <formula>LEN(TRIM(K667))=0</formula>
    </cfRule>
    <cfRule type="expression" dxfId="203" priority="8411">
      <formula>M667:M1647=0</formula>
    </cfRule>
  </conditionalFormatting>
  <conditionalFormatting sqref="E945 E846:E872 E667:E739">
    <cfRule type="containsBlanks" dxfId="202" priority="8718" stopIfTrue="1">
      <formula>LEN(TRIM(E667))=0</formula>
    </cfRule>
    <cfRule type="expression" dxfId="201" priority="8719">
      <formula>G667:G1647=0</formula>
    </cfRule>
  </conditionalFormatting>
  <conditionalFormatting sqref="H949 H894:H898 H947">
    <cfRule type="containsBlanks" dxfId="200" priority="8726" stopIfTrue="1">
      <formula>LEN(TRIM(H894))=0</formula>
    </cfRule>
    <cfRule type="expression" dxfId="199" priority="8727">
      <formula>J894:J127872=0</formula>
    </cfRule>
  </conditionalFormatting>
  <conditionalFormatting sqref="N943 T903:T934 W903:W934 Z903:Z934 K903:K934 Q903:Q934 N903:N934">
    <cfRule type="containsBlanks" priority="9944" stopIfTrue="1">
      <formula>LEN(TRIM(K903))=0</formula>
    </cfRule>
    <cfRule type="expression" dxfId="198" priority="9945">
      <formula>M903:M1875=0</formula>
    </cfRule>
  </conditionalFormatting>
  <conditionalFormatting sqref="E894:E898 E951:E953">
    <cfRule type="containsBlanks" dxfId="197" priority="9986" stopIfTrue="1">
      <formula>LEN(TRIM(E894))=0</formula>
    </cfRule>
    <cfRule type="expression" dxfId="196" priority="9987">
      <formula>G894:G1872=0</formula>
    </cfRule>
  </conditionalFormatting>
  <conditionalFormatting sqref="K944 W954:W960 Z954:Z960 T954:T960 T944 N944 W944 Q873:Q875 T873:T875 W873:W875 Z873:Z875 N873:N875 K873:K875 Q944 K954:K963 N954:N963 Q954:Q963">
    <cfRule type="containsBlanks" priority="10002" stopIfTrue="1">
      <formula>LEN(TRIM(K873))=0</formula>
    </cfRule>
    <cfRule type="expression" dxfId="195" priority="10003">
      <formula>M873:M1852=0</formula>
    </cfRule>
  </conditionalFormatting>
  <conditionalFormatting sqref="E944 E954:E960 E873:E875 E946:E949">
    <cfRule type="containsBlanks" dxfId="194" priority="1855" stopIfTrue="1">
      <formula>LEN(TRIM(E873))=0</formula>
    </cfRule>
    <cfRule type="expression" dxfId="193" priority="1856">
      <formula>G873:G1852=0</formula>
    </cfRule>
  </conditionalFormatting>
  <conditionalFormatting sqref="Z944">
    <cfRule type="containsBlanks" priority="1859" stopIfTrue="1">
      <formula>LEN(TRIM(Z944))=0</formula>
    </cfRule>
    <cfRule type="expression" dxfId="192" priority="1860">
      <formula>AB944:AB1923=0</formula>
    </cfRule>
  </conditionalFormatting>
  <conditionalFormatting sqref="C139:D139">
    <cfRule type="containsErrors" dxfId="191" priority="109">
      <formula>ISERROR(C139)</formula>
    </cfRule>
    <cfRule type="cellIs" dxfId="190" priority="110" operator="equal">
      <formula>0</formula>
    </cfRule>
  </conditionalFormatting>
  <conditionalFormatting sqref="C310:D311">
    <cfRule type="containsErrors" dxfId="189" priority="103">
      <formula>ISERROR(C310)</formula>
    </cfRule>
    <cfRule type="cellIs" dxfId="188" priority="104" operator="equal">
      <formula>0</formula>
    </cfRule>
  </conditionalFormatting>
  <conditionalFormatting sqref="H740">
    <cfRule type="containsBlanks" dxfId="187" priority="17946" stopIfTrue="1">
      <formula>LEN(TRIM(H740))=0</formula>
    </cfRule>
    <cfRule type="expression" dxfId="186" priority="17947">
      <formula>J740:J127718=0</formula>
    </cfRule>
  </conditionalFormatting>
  <conditionalFormatting sqref="D195:D198">
    <cfRule type="containsErrors" dxfId="185" priority="69">
      <formula>ISERROR(D195)</formula>
    </cfRule>
    <cfRule type="cellIs" dxfId="184" priority="70" operator="equal">
      <formula>0</formula>
    </cfRule>
  </conditionalFormatting>
  <conditionalFormatting sqref="D191:D194">
    <cfRule type="containsErrors" dxfId="183" priority="67">
      <formula>ISERROR(D191)</formula>
    </cfRule>
    <cfRule type="cellIs" dxfId="182" priority="68" operator="equal">
      <formula>0</formula>
    </cfRule>
  </conditionalFormatting>
  <conditionalFormatting sqref="C191">
    <cfRule type="containsErrors" dxfId="181" priority="65">
      <formula>ISERROR(C191)</formula>
    </cfRule>
    <cfRule type="cellIs" dxfId="180" priority="66" operator="equal">
      <formula>0</formula>
    </cfRule>
  </conditionalFormatting>
  <conditionalFormatting sqref="C192">
    <cfRule type="containsErrors" dxfId="179" priority="63">
      <formula>ISERROR(C192)</formula>
    </cfRule>
    <cfRule type="cellIs" dxfId="178" priority="64" operator="equal">
      <formula>0</formula>
    </cfRule>
  </conditionalFormatting>
  <conditionalFormatting sqref="C193">
    <cfRule type="containsErrors" dxfId="177" priority="61">
      <formula>ISERROR(C193)</formula>
    </cfRule>
    <cfRule type="cellIs" dxfId="176" priority="62" operator="equal">
      <formula>0</formula>
    </cfRule>
  </conditionalFormatting>
  <conditionalFormatting sqref="C194">
    <cfRule type="containsErrors" dxfId="175" priority="59">
      <formula>ISERROR(C194)</formula>
    </cfRule>
    <cfRule type="cellIs" dxfId="174" priority="60" operator="equal">
      <formula>0</formula>
    </cfRule>
  </conditionalFormatting>
  <conditionalFormatting sqref="C195">
    <cfRule type="containsErrors" dxfId="173" priority="57">
      <formula>ISERROR(C195)</formula>
    </cfRule>
    <cfRule type="cellIs" dxfId="172" priority="58" operator="equal">
      <formula>0</formula>
    </cfRule>
  </conditionalFormatting>
  <conditionalFormatting sqref="C196">
    <cfRule type="containsErrors" dxfId="171" priority="55">
      <formula>ISERROR(C196)</formula>
    </cfRule>
    <cfRule type="cellIs" dxfId="170" priority="56" operator="equal">
      <formula>0</formula>
    </cfRule>
  </conditionalFormatting>
  <conditionalFormatting sqref="C197">
    <cfRule type="containsErrors" dxfId="169" priority="53">
      <formula>ISERROR(C197)</formula>
    </cfRule>
    <cfRule type="cellIs" dxfId="168" priority="54" operator="equal">
      <formula>0</formula>
    </cfRule>
  </conditionalFormatting>
  <conditionalFormatting sqref="C198">
    <cfRule type="containsErrors" dxfId="167" priority="51">
      <formula>ISERROR(C198)</formula>
    </cfRule>
    <cfRule type="cellIs" dxfId="166" priority="52" operator="equal">
      <formula>0</formula>
    </cfRule>
  </conditionalFormatting>
  <conditionalFormatting sqref="C199">
    <cfRule type="containsErrors" dxfId="165" priority="47">
      <formula>ISERROR(C199)</formula>
    </cfRule>
    <cfRule type="cellIs" dxfId="164" priority="48" operator="equal">
      <formula>0</formula>
    </cfRule>
  </conditionalFormatting>
  <conditionalFormatting sqref="C200">
    <cfRule type="containsErrors" dxfId="163" priority="45">
      <formula>ISERROR(C200)</formula>
    </cfRule>
    <cfRule type="cellIs" dxfId="162" priority="46" operator="equal">
      <formula>0</formula>
    </cfRule>
  </conditionalFormatting>
  <conditionalFormatting sqref="C201">
    <cfRule type="containsErrors" dxfId="161" priority="43">
      <formula>ISERROR(C201)</formula>
    </cfRule>
    <cfRule type="cellIs" dxfId="160" priority="44" operator="equal">
      <formula>0</formula>
    </cfRule>
  </conditionalFormatting>
  <conditionalFormatting sqref="E902">
    <cfRule type="containsBlanks" dxfId="159" priority="19506" stopIfTrue="1">
      <formula>LEN(TRIM(E902))=0</formula>
    </cfRule>
    <cfRule type="expression" dxfId="158" priority="19507">
      <formula>G902:G1876=0</formula>
    </cfRule>
  </conditionalFormatting>
  <conditionalFormatting sqref="H902">
    <cfRule type="containsBlanks" dxfId="157" priority="19510" stopIfTrue="1">
      <formula>LEN(TRIM(H902))=0</formula>
    </cfRule>
    <cfRule type="expression" dxfId="156" priority="19511">
      <formula>J902:J127876=0</formula>
    </cfRule>
  </conditionalFormatting>
  <conditionalFormatting sqref="Z559 W559 T559 W563 T563 Z563">
    <cfRule type="containsBlanks" priority="19732" stopIfTrue="1">
      <formula>LEN(TRIM(T559))=0</formula>
    </cfRule>
    <cfRule type="expression" dxfId="155" priority="19733">
      <formula>V559:V1517=0</formula>
    </cfRule>
  </conditionalFormatting>
  <conditionalFormatting sqref="Q939:Q940 T939:T940 W939:W940 Z939:Z940 N939:N940 K939:K940 Q1062:Q1093 W1062:W1093 Z1062:Z1093 N1062:N1093 K1062:K1093 T1062:T1093">
    <cfRule type="containsBlanks" priority="20202" stopIfTrue="1">
      <formula>LEN(TRIM(K939))=0</formula>
    </cfRule>
    <cfRule type="expression" dxfId="154" priority="20203">
      <formula>M939:M1907=0</formula>
    </cfRule>
  </conditionalFormatting>
  <conditionalFormatting sqref="E900">
    <cfRule type="containsBlanks" dxfId="153" priority="21342" stopIfTrue="1">
      <formula>LEN(TRIM(E900))=0</formula>
    </cfRule>
    <cfRule type="expression" dxfId="152" priority="21343">
      <formula>G900:G1874=0</formula>
    </cfRule>
  </conditionalFormatting>
  <conditionalFormatting sqref="H900">
    <cfRule type="containsBlanks" dxfId="151" priority="21344" stopIfTrue="1">
      <formula>LEN(TRIM(H900))=0</formula>
    </cfRule>
    <cfRule type="expression" dxfId="150" priority="21345">
      <formula>J900:J127874=0</formula>
    </cfRule>
  </conditionalFormatting>
  <conditionalFormatting sqref="H873:H875 H962:H963">
    <cfRule type="containsBlanks" dxfId="149" priority="21368" stopIfTrue="1">
      <formula>LEN(TRIM(H873))=0</formula>
    </cfRule>
    <cfRule type="expression" dxfId="148" priority="21369">
      <formula>J873:J127852=0</formula>
    </cfRule>
  </conditionalFormatting>
  <conditionalFormatting sqref="H1296:H1297 H1142:H1165">
    <cfRule type="containsBlanks" dxfId="147" priority="21718" stopIfTrue="1">
      <formula>LEN(TRIM(H1142))=0</formula>
    </cfRule>
    <cfRule type="expression" dxfId="146" priority="21719">
      <formula>J1142:J128106=0</formula>
    </cfRule>
  </conditionalFormatting>
  <conditionalFormatting sqref="H846:H872 H667:H713 H718:H737">
    <cfRule type="containsBlanks" dxfId="145" priority="22064" stopIfTrue="1">
      <formula>LEN(TRIM(H667))=0</formula>
    </cfRule>
    <cfRule type="expression" dxfId="144" priority="22065">
      <formula>J667:J127647=0</formula>
    </cfRule>
  </conditionalFormatting>
  <conditionalFormatting sqref="H876:H893">
    <cfRule type="containsBlanks" dxfId="143" priority="22164" stopIfTrue="1">
      <formula>LEN(TRIM(H876))=0</formula>
    </cfRule>
    <cfRule type="expression" dxfId="142" priority="22165">
      <formula>J876:J127857=0</formula>
    </cfRule>
  </conditionalFormatting>
  <conditionalFormatting sqref="E876:E893">
    <cfRule type="containsBlanks" dxfId="141" priority="22166" stopIfTrue="1">
      <formula>LEN(TRIM(E876))=0</formula>
    </cfRule>
    <cfRule type="expression" dxfId="140" priority="22167">
      <formula>G876:G1857=0</formula>
    </cfRule>
  </conditionalFormatting>
  <conditionalFormatting sqref="Q876:Q893 T876:T893 W876:W893 Z876:Z893 N876:N893 K876:K893">
    <cfRule type="containsBlanks" priority="22168" stopIfTrue="1">
      <formula>LEN(TRIM(K876))=0</formula>
    </cfRule>
    <cfRule type="expression" dxfId="139" priority="22169">
      <formula>M876:M1857=0</formula>
    </cfRule>
  </conditionalFormatting>
  <conditionalFormatting sqref="K1268 H1181:H1295 N1268 Q1268 H1166:H1175 H1116:H1117">
    <cfRule type="containsBlanks" dxfId="138" priority="22248" stopIfTrue="1">
      <formula>LEN(TRIM(H1116))=0</formula>
    </cfRule>
    <cfRule type="expression" dxfId="137" priority="22249">
      <formula>J1116:J128079=0</formula>
    </cfRule>
  </conditionalFormatting>
  <conditionalFormatting sqref="E943">
    <cfRule type="containsBlanks" dxfId="136" priority="22270" stopIfTrue="1">
      <formula>LEN(TRIM(E943))=0</formula>
    </cfRule>
    <cfRule type="expression" dxfId="135" priority="22271">
      <formula>G943:G1921=0</formula>
    </cfRule>
  </conditionalFormatting>
  <conditionalFormatting sqref="Q943 K943 T943 Q894:Q898 T894:T898 W894:W898 Z894:Z898 N894:N898 K894:K898 W943 Z943 Q951:Q953 W951:W953 Z951:Z953 N951:N953 K951:K953 T951:T953 Z949 K949 T949 W949 Z947 N947 K947 T947 W947 Q949 Q947 N949">
    <cfRule type="containsBlanks" priority="22274" stopIfTrue="1">
      <formula>LEN(TRIM(K894))=0</formula>
    </cfRule>
    <cfRule type="expression" dxfId="134" priority="22275">
      <formula>M894:M1872=0</formula>
    </cfRule>
  </conditionalFormatting>
  <conditionalFormatting sqref="E650">
    <cfRule type="containsBlanks" dxfId="133" priority="22386" stopIfTrue="1">
      <formula>LEN(TRIM(E650))=0</formula>
    </cfRule>
    <cfRule type="expression" dxfId="132" priority="22387">
      <formula>G650:G1503=0</formula>
    </cfRule>
  </conditionalFormatting>
  <conditionalFormatting sqref="Q650 T650 W650 Z650 N650 K650">
    <cfRule type="containsBlanks" priority="22388" stopIfTrue="1">
      <formula>LEN(TRIM(K650))=0</formula>
    </cfRule>
    <cfRule type="expression" dxfId="131" priority="22389">
      <formula>M650:M1503=0</formula>
    </cfRule>
  </conditionalFormatting>
  <conditionalFormatting sqref="H650">
    <cfRule type="containsBlanks" dxfId="130" priority="22400" stopIfTrue="1">
      <formula>LEN(TRIM(H650))=0</formula>
    </cfRule>
    <cfRule type="expression" dxfId="129" priority="22401">
      <formula>J650:J127503=0</formula>
    </cfRule>
  </conditionalFormatting>
  <conditionalFormatting sqref="H435 H340:H347">
    <cfRule type="containsBlanks" dxfId="128" priority="22436" stopIfTrue="1">
      <formula>LEN(TRIM(H340))=0</formula>
    </cfRule>
    <cfRule type="expression" dxfId="127" priority="22437">
      <formula>J340:J127353=0</formula>
    </cfRule>
  </conditionalFormatting>
  <conditionalFormatting sqref="E1299:E1304 E1056:E1057 E557:E564">
    <cfRule type="containsBlanks" dxfId="126" priority="22458" stopIfTrue="1">
      <formula>LEN(TRIM(E557))=0</formula>
    </cfRule>
    <cfRule type="expression" dxfId="125" priority="22459">
      <formula>G557:G1517=0</formula>
    </cfRule>
  </conditionalFormatting>
  <conditionalFormatting sqref="H1299:H1304 H1056:H1057 H557:H564">
    <cfRule type="containsBlanks" dxfId="124" priority="22462" stopIfTrue="1">
      <formula>LEN(TRIM(H557))=0</formula>
    </cfRule>
    <cfRule type="expression" dxfId="123" priority="22463">
      <formula>J557:J127517=0</formula>
    </cfRule>
  </conditionalFormatting>
  <conditionalFormatting sqref="Q1299:Q1304 W1299:W1304 Z1299:Z1304 N1299:N1304 K1299:K1304 T1299:T1304 W1056:W1057 Z1056:Z1057 N1056:N1057 K1056:K1057 T1056:T1057 Q1056:Q1057 W557:W558 Z557:Z558 T557:T558 W561:W562 Z561:Z562 T561:T562 Q557:Q564 N557:N564">
    <cfRule type="containsBlanks" priority="22476" stopIfTrue="1">
      <formula>LEN(TRIM(K557))=0</formula>
    </cfRule>
    <cfRule type="expression" dxfId="122" priority="22477">
      <formula>M557:M1517=0</formula>
    </cfRule>
  </conditionalFormatting>
  <conditionalFormatting sqref="E1120:E1121">
    <cfRule type="containsBlanks" dxfId="121" priority="22678" stopIfTrue="1">
      <formula>LEN(TRIM(E1120))=0</formula>
    </cfRule>
    <cfRule type="expression" dxfId="120" priority="22679">
      <formula>G1120:G2081=0</formula>
    </cfRule>
  </conditionalFormatting>
  <conditionalFormatting sqref="W1120:W1121 Z1120:Z1121 T1120:T1121 Q1120:Q1121 N1120:N1121 K1120:K1121">
    <cfRule type="containsBlanks" priority="22682" stopIfTrue="1">
      <formula>LEN(TRIM(K1120))=0</formula>
    </cfRule>
    <cfRule type="expression" dxfId="119" priority="22683">
      <formula>M1120:M2081=0</formula>
    </cfRule>
  </conditionalFormatting>
  <conditionalFormatting sqref="E901 E964:E1055 E899">
    <cfRule type="containsBlanks" dxfId="118" priority="22706" stopIfTrue="1">
      <formula>LEN(TRIM(E899))=0</formula>
    </cfRule>
    <cfRule type="expression" dxfId="117" priority="22707">
      <formula>G899:G1874=0</formula>
    </cfRule>
  </conditionalFormatting>
  <conditionalFormatting sqref="H901 H964:H1055 H899">
    <cfRule type="containsBlanks" dxfId="116" priority="22710" stopIfTrue="1">
      <formula>LEN(TRIM(H899))=0</formula>
    </cfRule>
    <cfRule type="expression" dxfId="115" priority="22711">
      <formula>J899:J127874=0</formula>
    </cfRule>
  </conditionalFormatting>
  <conditionalFormatting sqref="K899 T901 W901 Z901 N901 K901 Q901 Q899 T899 W899 Q964:Q1055 W964:W1055 Z964:Z1055 N964:N1055 T964:T1055 Z899 K964:K1055 K1058:K1059 N899">
    <cfRule type="containsBlanks" priority="22714" stopIfTrue="1">
      <formula>LEN(TRIM(K899))=0</formula>
    </cfRule>
    <cfRule type="expression" dxfId="114" priority="22715">
      <formula>M899:M1874=0</formula>
    </cfRule>
  </conditionalFormatting>
  <conditionalFormatting sqref="E503">
    <cfRule type="containsBlanks" dxfId="113" priority="23044" stopIfTrue="1">
      <formula>LEN(TRIM(E503))=0</formula>
    </cfRule>
    <cfRule type="expression" dxfId="112" priority="23045">
      <formula>G503:G1508=0</formula>
    </cfRule>
  </conditionalFormatting>
  <conditionalFormatting sqref="Z560 Z564 W560 T560 W564 T564">
    <cfRule type="containsBlanks" priority="23046" stopIfTrue="1">
      <formula>LEN(TRIM(T560))=0</formula>
    </cfRule>
    <cfRule type="expression" dxfId="111" priority="23047">
      <formula>V560:V1516=0</formula>
    </cfRule>
  </conditionalFormatting>
  <conditionalFormatting sqref="H547">
    <cfRule type="containsBlanks" dxfId="110" priority="23058" stopIfTrue="1">
      <formula>LEN(TRIM(H547))=0</formula>
    </cfRule>
    <cfRule type="expression" dxfId="109" priority="23059">
      <formula>J547:J127635=0</formula>
    </cfRule>
  </conditionalFormatting>
  <conditionalFormatting sqref="E547">
    <cfRule type="containsBlanks" dxfId="108" priority="23088" stopIfTrue="1">
      <formula>LEN(TRIM(E547))=0</formula>
    </cfRule>
    <cfRule type="expression" dxfId="107" priority="23089">
      <formula>G547:G1635=0</formula>
    </cfRule>
  </conditionalFormatting>
  <conditionalFormatting sqref="K547 N547 Q547 T547 W547 Z547">
    <cfRule type="containsBlanks" priority="23090" stopIfTrue="1">
      <formula>LEN(TRIM(K547))=0</formula>
    </cfRule>
    <cfRule type="expression" dxfId="106" priority="23091">
      <formula>M547:M1635=0</formula>
    </cfRule>
  </conditionalFormatting>
  <conditionalFormatting sqref="H1120:H1121">
    <cfRule type="containsBlanks" dxfId="105" priority="23258" stopIfTrue="1">
      <formula>LEN(TRIM(H1120))=0</formula>
    </cfRule>
    <cfRule type="expression" dxfId="104" priority="23259">
      <formula>J1120:J128081=0</formula>
    </cfRule>
  </conditionalFormatting>
  <conditionalFormatting sqref="H1062:H1093">
    <cfRule type="containsBlanks" dxfId="103" priority="23262" stopIfTrue="1">
      <formula>LEN(TRIM(H1062))=0</formula>
    </cfRule>
    <cfRule type="expression" dxfId="102" priority="23263">
      <formula>J1062:J128030=0</formula>
    </cfRule>
  </conditionalFormatting>
  <conditionalFormatting sqref="W938 Z938 Q938 N938 T938 K938">
    <cfRule type="containsBlanks" priority="23468" stopIfTrue="1">
      <formula>LEN(TRIM(K938))=0</formula>
    </cfRule>
    <cfRule type="expression" dxfId="101" priority="23469">
      <formula>M938:M1905=0</formula>
    </cfRule>
  </conditionalFormatting>
  <conditionalFormatting sqref="H741:H837">
    <cfRule type="containsBlanks" dxfId="100" priority="23850" stopIfTrue="1">
      <formula>LEN(TRIM(H741))=0</formula>
    </cfRule>
    <cfRule type="expression" dxfId="99" priority="23851">
      <formula>J741:J127723=0</formula>
    </cfRule>
  </conditionalFormatting>
  <conditionalFormatting sqref="E740:E837">
    <cfRule type="containsBlanks" dxfId="98" priority="23852" stopIfTrue="1">
      <formula>LEN(TRIM(E740))=0</formula>
    </cfRule>
    <cfRule type="expression" dxfId="97" priority="23853">
      <formula>G740:G1722=0</formula>
    </cfRule>
  </conditionalFormatting>
  <conditionalFormatting sqref="Q740:Q837 T740:T837 W740:W837 Z740:Z837 N740:N837 K740:K837">
    <cfRule type="containsBlanks" priority="23854" stopIfTrue="1">
      <formula>LEN(TRIM(K740))=0</formula>
    </cfRule>
    <cfRule type="expression" dxfId="96" priority="23855">
      <formula>M740:M1722=0</formula>
    </cfRule>
  </conditionalFormatting>
  <conditionalFormatting sqref="H838:H845">
    <cfRule type="containsBlanks" dxfId="95" priority="23866" stopIfTrue="1">
      <formula>LEN(TRIM(H838))=0</formula>
    </cfRule>
    <cfRule type="expression" dxfId="94" priority="23867">
      <formula>J838:J127821=0</formula>
    </cfRule>
  </conditionalFormatting>
  <conditionalFormatting sqref="E838:E845">
    <cfRule type="containsBlanks" dxfId="93" priority="23868" stopIfTrue="1">
      <formula>LEN(TRIM(E838))=0</formula>
    </cfRule>
    <cfRule type="expression" dxfId="92" priority="23869">
      <formula>G838:G1821=0</formula>
    </cfRule>
  </conditionalFormatting>
  <conditionalFormatting sqref="Q838:Q845 T838:T845 W838:W845 Z838:Z845 N838:N845 K838:K845">
    <cfRule type="containsBlanks" priority="23870" stopIfTrue="1">
      <formula>LEN(TRIM(K838))=0</formula>
    </cfRule>
    <cfRule type="expression" dxfId="91" priority="23871">
      <formula>M838:M1821=0</formula>
    </cfRule>
  </conditionalFormatting>
  <conditionalFormatting sqref="E1141:E1142 E1094:E1105 E937">
    <cfRule type="containsBlanks" dxfId="90" priority="24272" stopIfTrue="1">
      <formula>LEN(TRIM(E937))=0</formula>
    </cfRule>
    <cfRule type="expression" dxfId="89" priority="24273">
      <formula>G937:G1903=0</formula>
    </cfRule>
  </conditionalFormatting>
  <conditionalFormatting sqref="Q1094:Q1105 W1094:W1105 Z1094:Z1105 N1094:N1105 K1094:K1105 T1094:T1105 T937 W937 Q937 Z937 N937 K937">
    <cfRule type="containsBlanks" priority="24278" stopIfTrue="1">
      <formula>LEN(TRIM(K937))=0</formula>
    </cfRule>
    <cfRule type="expression" dxfId="88" priority="24279">
      <formula>M937:M1903=0</formula>
    </cfRule>
  </conditionalFormatting>
  <conditionalFormatting sqref="H1094:H1105">
    <cfRule type="containsBlanks" dxfId="87" priority="24302" stopIfTrue="1">
      <formula>LEN(TRIM(H1094))=0</formula>
    </cfRule>
    <cfRule type="expression" dxfId="86" priority="24303">
      <formula>J1094:J128060=0</formula>
    </cfRule>
  </conditionalFormatting>
  <conditionalFormatting sqref="K455:K458 Q455:Q458 T455:T458 W455:W458 Z455:Z458">
    <cfRule type="containsBlanks" priority="24528" stopIfTrue="1">
      <formula>LEN(TRIM(K455))=0</formula>
    </cfRule>
    <cfRule type="expression" dxfId="85" priority="24529">
      <formula>M455:M1462=0</formula>
    </cfRule>
  </conditionalFormatting>
  <conditionalFormatting sqref="E348:E434">
    <cfRule type="containsBlanks" dxfId="84" priority="24548" stopIfTrue="1">
      <formula>LEN(TRIM(E348))=0</formula>
    </cfRule>
    <cfRule type="expression" dxfId="83" priority="24549">
      <formula>G348:G1357=0</formula>
    </cfRule>
  </conditionalFormatting>
  <conditionalFormatting sqref="N348:N353 Q348:Q434 N358:N434 W348:W434 Z348:Z434 T348:T434 K348:K434">
    <cfRule type="containsBlanks" priority="24550" stopIfTrue="1">
      <formula>LEN(TRIM(K348))=0</formula>
    </cfRule>
    <cfRule type="expression" dxfId="82" priority="24551">
      <formula>M348:M1357=0</formula>
    </cfRule>
  </conditionalFormatting>
  <conditionalFormatting sqref="E435:E446">
    <cfRule type="containsBlanks" dxfId="81" priority="24598" stopIfTrue="1">
      <formula>LEN(TRIM(E435))=0</formula>
    </cfRule>
    <cfRule type="expression" dxfId="80" priority="24599">
      <formula>G435:G1446=0</formula>
    </cfRule>
  </conditionalFormatting>
  <conditionalFormatting sqref="N435:N446 K435:K454 Q435:Q454 T435:T454 W435:W454 Z435:Z454">
    <cfRule type="containsBlanks" priority="24600" stopIfTrue="1">
      <formula>LEN(TRIM(K435))=0</formula>
    </cfRule>
    <cfRule type="expression" dxfId="79" priority="24601">
      <formula>M435:M1446=0</formula>
    </cfRule>
  </conditionalFormatting>
  <conditionalFormatting sqref="H459:H509 H514:H543">
    <cfRule type="containsBlanks" dxfId="78" priority="24612" stopIfTrue="1">
      <formula>LEN(TRIM(H459))=0</formula>
    </cfRule>
    <cfRule type="expression" dxfId="77" priority="24613">
      <formula>J459:J127458=0</formula>
    </cfRule>
  </conditionalFormatting>
  <conditionalFormatting sqref="E459:E502 E504:E543">
    <cfRule type="containsBlanks" dxfId="76" priority="24616" stopIfTrue="1">
      <formula>LEN(TRIM(E459))=0</formula>
    </cfRule>
    <cfRule type="expression" dxfId="75" priority="24617">
      <formula>G459:G1458=0</formula>
    </cfRule>
  </conditionalFormatting>
  <conditionalFormatting sqref="N459:N543 Q459:Q543 T459:T543 W459:W543 Z459:Z543 K459:K543">
    <cfRule type="containsBlanks" priority="24620" stopIfTrue="1">
      <formula>LEN(TRIM(K459))=0</formula>
    </cfRule>
    <cfRule type="expression" dxfId="74" priority="24621">
      <formula>M459:M1458=0</formula>
    </cfRule>
  </conditionalFormatting>
  <conditionalFormatting sqref="H348:H432 H510:H513 H616:H619 H714:H717">
    <cfRule type="containsBlanks" dxfId="73" priority="24632" stopIfTrue="1">
      <formula>LEN(TRIM(H348))=0</formula>
    </cfRule>
    <cfRule type="expression" dxfId="72" priority="24633">
      <formula>J348:J127357=0</formula>
    </cfRule>
  </conditionalFormatting>
  <conditionalFormatting sqref="H1106:H1115">
    <cfRule type="containsBlanks" dxfId="71" priority="24810" stopIfTrue="1">
      <formula>LEN(TRIM(H1106))=0</formula>
    </cfRule>
    <cfRule type="expression" dxfId="70" priority="24811">
      <formula>J1106:J128075=0</formula>
    </cfRule>
  </conditionalFormatting>
  <conditionalFormatting sqref="E939:E940 E1062:E1093">
    <cfRule type="containsBlanks" dxfId="69" priority="24822" stopIfTrue="1">
      <formula>LEN(TRIM(E939))=0</formula>
    </cfRule>
    <cfRule type="expression" dxfId="68" priority="24823">
      <formula>G939:G1907=0</formula>
    </cfRule>
  </conditionalFormatting>
  <conditionalFormatting sqref="E903:E934">
    <cfRule type="containsBlanks" dxfId="67" priority="24852" stopIfTrue="1">
      <formula>LEN(TRIM(E903))=0</formula>
    </cfRule>
    <cfRule type="expression" dxfId="66" priority="24853">
      <formula>G903:G1875=0</formula>
    </cfRule>
  </conditionalFormatting>
  <conditionalFormatting sqref="E961:E963">
    <cfRule type="containsBlanks" dxfId="65" priority="24854" stopIfTrue="1">
      <formula>LEN(TRIM(E961))=0</formula>
    </cfRule>
    <cfRule type="expression" dxfId="64" priority="24855">
      <formula>G961:G1937=0</formula>
    </cfRule>
  </conditionalFormatting>
  <conditionalFormatting sqref="H738:H739">
    <cfRule type="containsBlanks" dxfId="63" priority="24856" stopIfTrue="1">
      <formula>LEN(TRIM(H738))=0</formula>
    </cfRule>
    <cfRule type="expression" dxfId="62" priority="24857">
      <formula>J738:J127714=0</formula>
    </cfRule>
  </conditionalFormatting>
  <conditionalFormatting sqref="W961:W963 Z961:Z963 T961:T963">
    <cfRule type="containsBlanks" priority="24858" stopIfTrue="1">
      <formula>LEN(TRIM(T961))=0</formula>
    </cfRule>
    <cfRule type="expression" dxfId="61" priority="24859">
      <formula>V961:V1937=0</formula>
    </cfRule>
  </conditionalFormatting>
  <conditionalFormatting sqref="H651:H661">
    <cfRule type="containsBlanks" dxfId="60" priority="24908" stopIfTrue="1">
      <formula>LEN(TRIM(H651))=0</formula>
    </cfRule>
    <cfRule type="expression" dxfId="59" priority="24909">
      <formula>J651:J127635=0</formula>
    </cfRule>
  </conditionalFormatting>
  <conditionalFormatting sqref="E651:E661">
    <cfRule type="containsBlanks" dxfId="58" priority="24910" stopIfTrue="1">
      <formula>LEN(TRIM(E651))=0</formula>
    </cfRule>
    <cfRule type="expression" dxfId="57" priority="24911">
      <formula>G651:G1635=0</formula>
    </cfRule>
  </conditionalFormatting>
  <conditionalFormatting sqref="K651:K661 N651:N661 Q651:Q661 T651:T661 W651:W661 Z651:Z661">
    <cfRule type="containsBlanks" priority="24912" stopIfTrue="1">
      <formula>LEN(TRIM(K651))=0</formula>
    </cfRule>
    <cfRule type="expression" dxfId="56" priority="24913">
      <formula>M651:M1635=0</formula>
    </cfRule>
  </conditionalFormatting>
  <conditionalFormatting sqref="E340:E347">
    <cfRule type="containsBlanks" dxfId="55" priority="24924" stopIfTrue="1">
      <formula>LEN(TRIM(E340))=0</formula>
    </cfRule>
    <cfRule type="expression" dxfId="54" priority="24925">
      <formula>G340:G1353=0</formula>
    </cfRule>
  </conditionalFormatting>
  <conditionalFormatting sqref="K340:K347 W340:W347 Z340:Z347 T340:T347">
    <cfRule type="containsBlanks" priority="24926" stopIfTrue="1">
      <formula>LEN(TRIM(K340))=0</formula>
    </cfRule>
    <cfRule type="expression" dxfId="53" priority="24927">
      <formula>M340:M1353=0</formula>
    </cfRule>
  </conditionalFormatting>
  <conditionalFormatting sqref="H544:H546">
    <cfRule type="containsBlanks" dxfId="52" priority="24934" stopIfTrue="1">
      <formula>LEN(TRIM(H544))=0</formula>
    </cfRule>
    <cfRule type="expression" dxfId="51" priority="24935">
      <formula>J544:J127545=0</formula>
    </cfRule>
  </conditionalFormatting>
  <conditionalFormatting sqref="E544:E546">
    <cfRule type="containsBlanks" dxfId="50" priority="24936" stopIfTrue="1">
      <formula>LEN(TRIM(E544))=0</formula>
    </cfRule>
    <cfRule type="expression" dxfId="49" priority="24937">
      <formula>G544:G1545=0</formula>
    </cfRule>
  </conditionalFormatting>
  <conditionalFormatting sqref="K544:K546 N544:N546 Q544:Q546 T544:T546 W544:W546 Z544:Z546">
    <cfRule type="containsBlanks" priority="24938" stopIfTrue="1">
      <formula>LEN(TRIM(K544))=0</formula>
    </cfRule>
    <cfRule type="expression" dxfId="48" priority="24939">
      <formula>M544:M1545=0</formula>
    </cfRule>
  </conditionalFormatting>
  <conditionalFormatting sqref="H433:H434 H436:H446">
    <cfRule type="containsBlanks" dxfId="47" priority="24950" stopIfTrue="1">
      <formula>LEN(TRIM(H433))=0</formula>
    </cfRule>
    <cfRule type="expression" dxfId="46" priority="24951">
      <formula>J433:J127444=0</formula>
    </cfRule>
  </conditionalFormatting>
  <conditionalFormatting sqref="H903:H934">
    <cfRule type="containsBlanks" dxfId="45" priority="24958" stopIfTrue="1">
      <formula>LEN(TRIM(H903))=0</formula>
    </cfRule>
    <cfRule type="expression" dxfId="44" priority="24959">
      <formula>J903:J127875=0</formula>
    </cfRule>
  </conditionalFormatting>
  <conditionalFormatting sqref="E1058:E1061">
    <cfRule type="containsBlanks" dxfId="43" priority="24964" stopIfTrue="1">
      <formula>LEN(TRIM(E1058))=0</formula>
    </cfRule>
    <cfRule type="expression" dxfId="42" priority="24965">
      <formula>G1058:G2005=0</formula>
    </cfRule>
  </conditionalFormatting>
  <conditionalFormatting sqref="H1058:H1061">
    <cfRule type="containsBlanks" dxfId="41" priority="24966" stopIfTrue="1">
      <formula>LEN(TRIM(H1058))=0</formula>
    </cfRule>
    <cfRule type="expression" dxfId="40" priority="24967">
      <formula>J1058:J128005=0</formula>
    </cfRule>
  </conditionalFormatting>
  <conditionalFormatting sqref="Q1058:Q1061 W1058:W1061 Z1058:Z1061 N1058:N1061 K1060:K1061 T1058:T1061">
    <cfRule type="containsBlanks" priority="24968" stopIfTrue="1">
      <formula>LEN(TRIM(K1058))=0</formula>
    </cfRule>
    <cfRule type="expression" dxfId="39" priority="24969">
      <formula>M1058:M2005=0</formula>
    </cfRule>
  </conditionalFormatting>
  <conditionalFormatting sqref="E565:E649">
    <cfRule type="containsBlanks" dxfId="38" priority="24980" stopIfTrue="1">
      <formula>LEN(TRIM(E565))=0</formula>
    </cfRule>
    <cfRule type="expression" dxfId="37" priority="24981">
      <formula>G565:G1416=0</formula>
    </cfRule>
  </conditionalFormatting>
  <conditionalFormatting sqref="N565:N649 Q565:Q649 T565:T649 W565:W649 Z565:Z649 K565:K649">
    <cfRule type="containsBlanks" priority="24982" stopIfTrue="1">
      <formula>LEN(TRIM(K565))=0</formula>
    </cfRule>
    <cfRule type="expression" dxfId="36" priority="24983">
      <formula>M565:M1416=0</formula>
    </cfRule>
  </conditionalFormatting>
  <conditionalFormatting sqref="H565:H615 H620:H649">
    <cfRule type="containsBlanks" dxfId="35" priority="24994" stopIfTrue="1">
      <formula>LEN(TRIM(H565))=0</formula>
    </cfRule>
    <cfRule type="expression" dxfId="34" priority="24995">
      <formula>J565:J127416=0</formula>
    </cfRule>
  </conditionalFormatting>
  <conditionalFormatting sqref="E548:E556">
    <cfRule type="containsBlanks" dxfId="33" priority="24998" stopIfTrue="1">
      <formula>LEN(TRIM(E548))=0</formula>
    </cfRule>
    <cfRule type="expression" dxfId="32" priority="24999">
      <formula>G548:G1407=0</formula>
    </cfRule>
  </conditionalFormatting>
  <conditionalFormatting sqref="N548:N556 Q548:Q556 T548:T556 W548:W556 Z548:Z556 K548:K564">
    <cfRule type="containsBlanks" priority="25000" stopIfTrue="1">
      <formula>LEN(TRIM(K548))=0</formula>
    </cfRule>
    <cfRule type="expression" dxfId="31" priority="25001">
      <formula>M548:M1407=0</formula>
    </cfRule>
  </conditionalFormatting>
  <conditionalFormatting sqref="H548:H556">
    <cfRule type="containsBlanks" dxfId="30" priority="25012" stopIfTrue="1">
      <formula>LEN(TRIM(H548))=0</formula>
    </cfRule>
    <cfRule type="expression" dxfId="29" priority="25013">
      <formula>J548:J127407=0</formula>
    </cfRule>
  </conditionalFormatting>
  <conditionalFormatting sqref="E332:E339">
    <cfRule type="containsBlanks" dxfId="28" priority="25014" stopIfTrue="1">
      <formula>LEN(TRIM(E332))=0</formula>
    </cfRule>
    <cfRule type="expression" dxfId="27" priority="25015">
      <formula>G332:G1348=0</formula>
    </cfRule>
  </conditionalFormatting>
  <conditionalFormatting sqref="K332:K339 N332:N339 W332:W339 Z332:Z339 T332:T339 Q332:Q347">
    <cfRule type="containsBlanks" priority="25016" stopIfTrue="1">
      <formula>LEN(TRIM(K332))=0</formula>
    </cfRule>
    <cfRule type="expression" dxfId="26" priority="25017">
      <formula>M332:M1348=0</formula>
    </cfRule>
  </conditionalFormatting>
  <conditionalFormatting sqref="H332:H339">
    <cfRule type="containsBlanks" dxfId="25" priority="25028" stopIfTrue="1">
      <formula>LEN(TRIM(H332))=0</formula>
    </cfRule>
    <cfRule type="expression" dxfId="24" priority="25029">
      <formula>J332:J127348=0</formula>
    </cfRule>
  </conditionalFormatting>
  <conditionalFormatting sqref="K1176 W1176 Z1176 T1176 Q1176 N1176">
    <cfRule type="containsBlanks" priority="1" stopIfTrue="1">
      <formula>LEN(TRIM(K1176))=0</formula>
    </cfRule>
    <cfRule type="expression" dxfId="23" priority="2">
      <formula>M1176:M2140=0</formula>
    </cfRule>
  </conditionalFormatting>
  <conditionalFormatting sqref="E1176">
    <cfRule type="containsBlanks" dxfId="22" priority="3" stopIfTrue="1">
      <formula>LEN(TRIM(E1176))=0</formula>
    </cfRule>
    <cfRule type="expression" dxfId="21" priority="4">
      <formula>G1176:G2140=0</formula>
    </cfRule>
  </conditionalFormatting>
  <conditionalFormatting sqref="H1176">
    <cfRule type="containsBlanks" dxfId="20" priority="5" stopIfTrue="1">
      <formula>LEN(TRIM(H1176))=0</formula>
    </cfRule>
    <cfRule type="expression" dxfId="19" priority="6">
      <formula>J1176:J128140=0</formula>
    </cfRule>
  </conditionalFormatting>
  <hyperlinks>
    <hyperlink ref="E1138" r:id="rId1" display="javascript:PopupWindow('Artdetail.htm?token=000064491-nhhq3g06WwvVTT528QJsQjBCHbvdYdpLSB5kG6w8&amp;arid=5600458',%20'620',%20'600',%20'detail')" xr:uid="{00000000-0004-0000-0A00-000001000000}"/>
    <hyperlink ref="E1137" r:id="rId2" display="javascript:PopupWindow('Artdetail.htm?token=000064491-nhhq3g06WwvVTT528QJsQjBCHbvdYdpLSB5kG6w8&amp;arid=5581882',%20'620',%20'600',%20'detail')" xr:uid="{00000000-0004-0000-0A00-000002000000}"/>
    <hyperlink ref="E1139" r:id="rId3" display="javascript:PopupWindow('Artdetail.htm?token=000064491-nhhq3g06WwvVTT528QJsQjBCHbvdYdpLSB5kG6w8&amp;arid=5611434',%20'620',%20'600',%20'detail')" xr:uid="{00000000-0004-0000-0A00-000003000000}"/>
    <hyperlink ref="B1308" r:id="rId4" display="http://www.helia-elektro.be/catalogue/catalogue.do?act=showIO&amp;forward=showProduct&amp;oid=36343C1F948EA7507C946CF149CC1FE1" xr:uid="{00000000-0004-0000-0A00-000004000000}"/>
    <hyperlink ref="B1309" r:id="rId5" display="http://www.helia-elektro.be/catalogue/catalogue.do?act=showIO&amp;forward=showProduct&amp;oid=36343C1F948EA7507C946CF149CC1FE1" xr:uid="{00000000-0004-0000-0A00-000005000000}"/>
    <hyperlink ref="E1049" r:id="rId6" display="javascript:PopupWindow('Artdetail.htm?token=000064491-nhhq3g06WwvVTT528QJsQjBCHbvdYdpLSB5kG6w8&amp;arid=5611161',%20'620',%20'600',%20'detail')" xr:uid="{D54DDA7E-9576-41AD-A1B4-012018D935B2}"/>
    <hyperlink ref="E1051" r:id="rId7" display="javascript:PopupWindow('Artdetail.htm?token=000064491-nhhq3g06WwvVTT528QJsQjBCHbvdYdpLSB5kG6w8&amp;arid=5600458',%20'620',%20'600',%20'detail')" xr:uid="{B168F0CE-6934-4A96-8883-104BC293BBD7}"/>
    <hyperlink ref="E1050" r:id="rId8" display="javascript:PopupWindow('Artdetail.htm?token=000064491-nhhq3g06WwvVTT528QJsQjBCHbvdYdpLSB5kG6w8&amp;arid=5581882',%20'620',%20'600',%20'detail')" xr:uid="{16722BD0-7E52-4892-991F-ADAED74B6750}"/>
    <hyperlink ref="E1052" r:id="rId9" display="javascript:PopupWindow('Artdetail.htm?token=000064491-nhhq3g06WwvVTT528QJsQjBCHbvdYdpLSB5kG6w8&amp;arid=5611434',%20'620',%20'600',%20'detail')" xr:uid="{EAF27CF1-FD3B-4E67-B2A0-4B678EA0E7B6}"/>
    <hyperlink ref="B1216" r:id="rId10" display="http://www.helia-elektro.be/catalogue/catalogue.do?act=showIO&amp;forward=showProduct&amp;oid=36343C1F948EA7507C946CF149CC1FE1" xr:uid="{7872D209-FCB9-49B0-A932-28383FDD2CEB}"/>
    <hyperlink ref="B1217" r:id="rId11" display="http://www.helia-elektro.be/catalogue/catalogue.do?act=showIO&amp;forward=showProduct&amp;oid=36343C1F948EA7507C946CF149CC1FE1" xr:uid="{D65FB1D5-6DDF-4B56-A453-D76A3BD12365}"/>
    <hyperlink ref="B100" r:id="rId12" display="javascript:PopupWindow('Artdetail.htm?token=000064491-nhhq3g06WwvVTT528QJsQjBCHbvdYdpLSB5kG6w8&amp;arid=4623101',%20'620',%20'600',%20'detail')" xr:uid="{BAA2DEE3-CF37-4E6B-B488-B9B1AF8F505E}"/>
    <hyperlink ref="B300" r:id="rId13" display="javascript:PopupWindow('Artdetail.htm?token=000064491-S8H8j912HFTGp8XVnshc3YptWqxkR8Dm2NjRtHb0&amp;arid=4777864',%20'620',%20'600',%20'detail')" xr:uid="{6A8FCCFE-2DB5-45A7-A4C4-9D37E818B8B9}"/>
    <hyperlink ref="E1044" r:id="rId14" display="javascript:PopupWindow('Artdetail.htm?token=000064491-nhhq3g06WwvVTT528QJsQjBCHbvdYdpLSB5kG6w8&amp;arid=5600458',%20'620',%20'600',%20'detail')" xr:uid="{262737EE-DACF-4490-B7D7-B79C140E1AE5}"/>
    <hyperlink ref="E1045" r:id="rId15" display="javascript:PopupWindow('Artdetail.htm?token=000064491-nhhq3g06WwvVTT528QJsQjBCHbvdYdpLSB5kG6w8&amp;arid=5611434',%20'620',%20'600',%20'detail')" xr:uid="{C3D76093-8AD8-4E58-896D-A065C057FCB6}"/>
    <hyperlink ref="B1209" r:id="rId16" display="http://www.helia-elektro.be/catalogue/catalogue.do?act=showIO&amp;forward=showProduct&amp;oid=36343C1F948EA7507C946CF149CC1FE1" xr:uid="{3F6090C3-610E-42BE-9A8D-49D72DE7AD71}"/>
    <hyperlink ref="B1210" r:id="rId17" display="http://www.helia-elektro.be/catalogue/catalogue.do?act=showIO&amp;forward=showProduct&amp;oid=36343C1F948EA7507C946CF149CC1FE1" xr:uid="{EA658F51-E27C-44F3-9919-91D90062E67E}"/>
    <hyperlink ref="B101" r:id="rId18" display="javascript:PopupWindow('Artdetail.htm?token=000064491-nhhq3g06WwvVTT528QJsQjBCHbvdYdpLSB5kG6w8&amp;arid=4623101',%20'620',%20'600',%20'detail')" xr:uid="{8077C8C4-5A12-497F-B71E-83F5FE22FD04}"/>
    <hyperlink ref="B301" r:id="rId19" display="javascript:PopupWindow('Artdetail.htm?token=000064491-S8H8j912HFTGp8XVnshc3YptWqxkR8Dm2NjRtHb0&amp;arid=4777864',%20'620',%20'600',%20'detail')" xr:uid="{CF852E8C-542B-44DF-B5EB-D291636327D0}"/>
    <hyperlink ref="B303" r:id="rId20" display="javascript:PopupWindow('Artdetail.htm?token=000064491-S8H8j912HFTGp8XVnshc3YptWqxkR8Dm2NjRtHb0&amp;arid=4777864',%20'620',%20'600',%20'detail')" xr:uid="{00000000-0004-0000-0A00-000007000000}"/>
    <hyperlink ref="E1043" r:id="rId21" display="javascript:PopupWindow('Artdetail.htm?token=000064491-nhhq3g06WwvVTT528QJsQjBCHbvdYdpLSB5kG6w8&amp;arid=5611434',%20'620',%20'600',%20'detail')" xr:uid="{C45355F0-09E4-4047-B8F1-0E4612709051}"/>
    <hyperlink ref="E1042" r:id="rId22" display="javascript:PopupWindow('Artdetail.htm?token=000064491-nhhq3g06WwvVTT528QJsQjBCHbvdYdpLSB5kG6w8&amp;arid=5600458',%20'620',%20'600',%20'detail')" xr:uid="{C6E0D13E-D5EA-482C-A489-965FBBACEC9A}"/>
    <hyperlink ref="E1040" r:id="rId23" display="javascript:PopupWindow('Artdetail.htm?token=000064491-nhhq3g06WwvVTT528QJsQjBCHbvdYdpLSB5kG6w8&amp;arid=5611161',%20'620',%20'600',%20'detail')" xr:uid="{EA4D22C5-CE77-4CD2-B997-D1A5B316A2B1}"/>
    <hyperlink ref="E1041" r:id="rId24" display="javascript:PopupWindow('Artdetail.htm?token=000064491-nhhq3g06WwvVTT528QJsQjBCHbvdYdpLSB5kG6w8&amp;arid=5581882',%20'620',%20'600',%20'detail')" xr:uid="{73284C67-A87C-4BFA-87A6-DFBC59CF72E7}"/>
    <hyperlink ref="B1207" r:id="rId25" display="http://www.helia-elektro.be/catalogue/catalogue.do?act=showIO&amp;forward=showProduct&amp;oid=36343C1F948EA7507C946CF149CC1FE1" xr:uid="{F390AC9F-5B54-4F26-95CD-6BBB762FA9F1}"/>
    <hyperlink ref="B1208" r:id="rId26" display="http://www.helia-elektro.be/catalogue/catalogue.do?act=showIO&amp;forward=showProduct&amp;oid=36343C1F948EA7507C946CF149CC1FE1" xr:uid="{72A332B7-9B9D-425B-BBD6-B1D28BC06DDC}"/>
    <hyperlink ref="B103" r:id="rId27" display="javascript:PopupWindow('Artdetail.htm?token=000064491-nhhq3g06WwvVTT528QJsQjBCHbvdYdpLSB5kG6w8&amp;arid=4623101',%20'620',%20'600',%20'detail')" xr:uid="{66B7D142-90D9-4F9A-8164-5DB5C2BE8A73}"/>
    <hyperlink ref="E975" r:id="rId28" display="javascript:PopupWindow('Artdetail.htm?token=000064491-nhhq3g06WwvVTT528QJsQjBCHbvdYdpLSB5kG6w8&amp;arid=5611161',%20'620',%20'600',%20'detail')" xr:uid="{CB175E10-5D1D-4927-9F77-E110DBFDCC93}"/>
    <hyperlink ref="E977" r:id="rId29" display="javascript:PopupWindow('Artdetail.htm?token=000064491-nhhq3g06WwvVTT528QJsQjBCHbvdYdpLSB5kG6w8&amp;arid=5600458',%20'620',%20'600',%20'detail')" xr:uid="{E7717630-4976-4DBB-9A10-1DF263D95D2F}"/>
    <hyperlink ref="E976" r:id="rId30" display="javascript:PopupWindow('Artdetail.htm?token=000064491-nhhq3g06WwvVTT528QJsQjBCHbvdYdpLSB5kG6w8&amp;arid=5581882',%20'620',%20'600',%20'detail')" xr:uid="{6F2B591B-D1FE-4CAF-910D-E1B17ED5F4DC}"/>
    <hyperlink ref="E978" r:id="rId31" display="javascript:PopupWindow('Artdetail.htm?token=000064491-nhhq3g06WwvVTT528QJsQjBCHbvdYdpLSB5kG6w8&amp;arid=5611434',%20'620',%20'600',%20'detail')" xr:uid="{2F82FC1C-9902-4ECB-9F10-8DD949412E40}"/>
    <hyperlink ref="B1140" r:id="rId32" display="http://www.helia-elektro.be/catalogue/catalogue.do?act=showIO&amp;forward=showProduct&amp;oid=36343C1F948EA7507C946CF149CC1FE1" xr:uid="{E4910896-7C6B-41BE-865C-88C1DE4C06C7}"/>
    <hyperlink ref="B1142" r:id="rId33" display="http://www.helia-elektro.be/catalogue/catalogue.do?act=showIO&amp;forward=showProduct&amp;oid=36343C1F948EA7507C946CF149CC1FE1" xr:uid="{39C5D4EE-0ADE-4757-9C0A-FC86D2407707}"/>
    <hyperlink ref="B318" r:id="rId34" display="javascript:PopupWindow('Artdetail.htm?token=000064491-nhhq3g06WwvVTT528QJsQjBCHbvdYdpLSB5kG6w8&amp;arid=4623101',%20'620',%20'600',%20'detail')" xr:uid="{4CBE75F8-51C1-4FAC-9652-D947D3366CF6}"/>
    <hyperlink ref="B502" r:id="rId35" display="javascript:PopupWindow('Artdetail.htm?token=000064491-S8H8j912HFTGp8XVnshc3YptWqxkR8Dm2NjRtHb0&amp;arid=4777864',%20'620',%20'600',%20'detail')" xr:uid="{2CB06568-4BFF-4E39-BD50-9851CFE22F94}"/>
    <hyperlink ref="E1136" r:id="rId36" display="javascript:PopupWindow('Artdetail.htm?token=000064491-nhhq3g06WwvVTT528QJsQjBCHbvdYdpLSB5kG6w8&amp;arid=5611161',%20'620',%20'600',%20'detail')" xr:uid="{00000000-0004-0000-0A00-000000000000}"/>
    <hyperlink ref="B1141" r:id="rId37" display="http://www.helia-elektro.be/catalogue/catalogue.do?act=showIO&amp;forward=showProduct&amp;oid=36343C1F948EA7507C946CF149CC1FE1" xr:uid="{1B15FF16-13B2-42CA-8E9A-AA05EECA2825}"/>
  </hyperlinks>
  <printOptions gridLines="1"/>
  <pageMargins left="0.70866141732283472" right="0.70866141732283472" top="0.74803149606299213" bottom="0.74803149606299213" header="0.31496062992125984" footer="0.31496062992125984"/>
  <pageSetup paperSize="9" scale="89" orientation="portrait" r:id="rId38"/>
  <rowBreaks count="12" manualBreakCount="12">
    <brk id="332" max="16383" man="1"/>
    <brk id="440" max="16383" man="1"/>
    <brk id="657" max="16383" man="1"/>
    <brk id="749" max="16383" man="1"/>
    <brk id="791" max="3" man="1"/>
    <brk id="856" max="16383" man="1"/>
    <brk id="902" max="16383" man="1"/>
    <brk id="941" max="16383" man="1"/>
    <brk id="993" max="16383" man="1"/>
    <brk id="1033" max="16383" man="1"/>
    <brk id="1094" max="3" man="1"/>
    <brk id="1226" max="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8">
    <tabColor theme="3"/>
  </sheetPr>
  <dimension ref="A1:J1050"/>
  <sheetViews>
    <sheetView workbookViewId="0">
      <selection activeCell="C1" sqref="C1"/>
    </sheetView>
  </sheetViews>
  <sheetFormatPr defaultColWidth="8.85546875" defaultRowHeight="12.6"/>
  <cols>
    <col min="1" max="1" width="18.28515625" bestFit="1" customWidth="1"/>
    <col min="2" max="2" width="10.5703125" customWidth="1"/>
    <col min="3" max="3" width="24.42578125" bestFit="1" customWidth="1"/>
    <col min="4" max="4" width="19.85546875" customWidth="1"/>
    <col min="5" max="5" width="78.7109375" customWidth="1"/>
    <col min="6" max="9" width="10.5703125" customWidth="1"/>
    <col min="10" max="10" width="11.7109375" customWidth="1"/>
  </cols>
  <sheetData>
    <row r="1" spans="1:10" ht="14.45">
      <c r="A1" s="461" t="s">
        <v>7287</v>
      </c>
      <c r="B1" s="461"/>
      <c r="C1" s="503">
        <v>44988</v>
      </c>
      <c r="D1" s="461" t="s">
        <v>7288</v>
      </c>
      <c r="E1" s="477">
        <v>7.9949000000000003</v>
      </c>
      <c r="F1" s="478" t="s">
        <v>7289</v>
      </c>
      <c r="J1" s="478" t="s">
        <v>7290</v>
      </c>
    </row>
    <row r="2" spans="1:10">
      <c r="A2" t="s">
        <v>7291</v>
      </c>
      <c r="B2" t="s">
        <v>7292</v>
      </c>
      <c r="C2" t="s">
        <v>7293</v>
      </c>
      <c r="D2" t="s">
        <v>7294</v>
      </c>
      <c r="E2" t="s">
        <v>7295</v>
      </c>
      <c r="F2" t="s">
        <v>7296</v>
      </c>
      <c r="G2" t="s">
        <v>7297</v>
      </c>
      <c r="H2" t="s">
        <v>7298</v>
      </c>
      <c r="I2" t="s">
        <v>7299</v>
      </c>
      <c r="J2" t="s">
        <v>7300</v>
      </c>
    </row>
    <row r="3" spans="1:10" ht="14.45">
      <c r="A3" s="276" t="s">
        <v>7301</v>
      </c>
      <c r="B3" s="276">
        <v>90</v>
      </c>
      <c r="C3" s="276" t="s">
        <v>7302</v>
      </c>
      <c r="D3" s="276"/>
      <c r="E3" s="276" t="s">
        <v>7303</v>
      </c>
      <c r="F3" s="276">
        <v>129100</v>
      </c>
      <c r="G3" s="276">
        <v>1.2339</v>
      </c>
      <c r="H3" s="276">
        <v>3.0093999999999999</v>
      </c>
      <c r="I3" s="276">
        <v>100</v>
      </c>
      <c r="J3" s="276">
        <v>5430811</v>
      </c>
    </row>
    <row r="4" spans="1:10" ht="14.45">
      <c r="A4" s="276" t="s">
        <v>7301</v>
      </c>
      <c r="B4" s="276">
        <v>90</v>
      </c>
      <c r="C4" s="276" t="s">
        <v>4737</v>
      </c>
      <c r="D4" s="276"/>
      <c r="E4" s="276" t="s">
        <v>7304</v>
      </c>
      <c r="F4" s="276">
        <v>57700</v>
      </c>
      <c r="G4" s="276">
        <v>0.89139999999999997</v>
      </c>
      <c r="H4" s="276">
        <v>2.1532</v>
      </c>
      <c r="I4" s="276">
        <v>100</v>
      </c>
      <c r="J4" s="276">
        <v>5430803</v>
      </c>
    </row>
    <row r="5" spans="1:10" ht="14.45">
      <c r="A5" s="276" t="s">
        <v>7301</v>
      </c>
      <c r="B5" s="276">
        <v>90</v>
      </c>
      <c r="C5" s="276" t="s">
        <v>7305</v>
      </c>
      <c r="D5" s="276"/>
      <c r="E5" s="276" t="s">
        <v>7303</v>
      </c>
      <c r="F5" s="276">
        <v>381567</v>
      </c>
      <c r="G5" s="276">
        <v>1.1714</v>
      </c>
      <c r="H5" s="276">
        <v>3.1488999999999998</v>
      </c>
      <c r="I5" s="276">
        <v>500</v>
      </c>
      <c r="J5" s="276">
        <v>5430810</v>
      </c>
    </row>
    <row r="6" spans="1:10" ht="14.45">
      <c r="A6" s="276" t="s">
        <v>7301</v>
      </c>
      <c r="B6" s="276">
        <v>90</v>
      </c>
      <c r="C6" s="276" t="s">
        <v>7306</v>
      </c>
      <c r="D6" s="276"/>
      <c r="E6" s="276" t="s">
        <v>7307</v>
      </c>
      <c r="F6" s="276">
        <v>65300</v>
      </c>
      <c r="G6" s="276">
        <v>1.2846</v>
      </c>
      <c r="H6" s="276">
        <v>3.1560999999999999</v>
      </c>
      <c r="I6" s="276">
        <v>100</v>
      </c>
      <c r="J6" s="276">
        <v>5430896</v>
      </c>
    </row>
    <row r="7" spans="1:10" ht="14.45">
      <c r="A7" s="276" t="s">
        <v>7301</v>
      </c>
      <c r="B7" s="276">
        <v>90</v>
      </c>
      <c r="C7" s="276" t="s">
        <v>7308</v>
      </c>
      <c r="D7" s="276"/>
      <c r="E7" s="276" t="s">
        <v>7309</v>
      </c>
      <c r="F7" s="276">
        <v>14700</v>
      </c>
      <c r="G7" s="276">
        <v>1.8815</v>
      </c>
      <c r="H7" s="276">
        <v>4.6456999999999997</v>
      </c>
      <c r="I7" s="276">
        <v>100</v>
      </c>
      <c r="J7" s="276">
        <v>5430906</v>
      </c>
    </row>
    <row r="8" spans="1:10" ht="14.45">
      <c r="A8" s="276" t="s">
        <v>7301</v>
      </c>
      <c r="B8" s="276">
        <v>90</v>
      </c>
      <c r="C8" s="276" t="s">
        <v>4840</v>
      </c>
      <c r="D8" s="276"/>
      <c r="E8" s="276" t="s">
        <v>7310</v>
      </c>
      <c r="F8" s="276">
        <v>41</v>
      </c>
      <c r="G8" s="276">
        <v>5.3621999999999996</v>
      </c>
      <c r="H8" s="276">
        <v>12.077</v>
      </c>
      <c r="I8" s="276">
        <v>100</v>
      </c>
      <c r="J8" s="276">
        <v>5430916</v>
      </c>
    </row>
    <row r="9" spans="1:10" ht="14.45">
      <c r="A9" s="276" t="s">
        <v>7301</v>
      </c>
      <c r="B9" s="276">
        <v>90</v>
      </c>
      <c r="C9" s="276" t="s">
        <v>4841</v>
      </c>
      <c r="D9" s="276"/>
      <c r="E9" s="276" t="s">
        <v>7311</v>
      </c>
      <c r="F9" s="276">
        <v>35075</v>
      </c>
      <c r="G9" s="276">
        <v>8.9131999999999998</v>
      </c>
      <c r="H9" s="276">
        <v>19.940000000000001</v>
      </c>
      <c r="I9" s="276">
        <v>100</v>
      </c>
      <c r="J9" s="276">
        <v>5430901</v>
      </c>
    </row>
    <row r="10" spans="1:10" ht="14.45">
      <c r="A10" s="276" t="s">
        <v>7301</v>
      </c>
      <c r="B10" s="276">
        <v>90</v>
      </c>
      <c r="C10" s="276" t="s">
        <v>4739</v>
      </c>
      <c r="D10" s="276"/>
      <c r="E10" s="276" t="s">
        <v>7303</v>
      </c>
      <c r="F10" s="276">
        <v>83651</v>
      </c>
      <c r="G10" s="276">
        <v>1.1714</v>
      </c>
      <c r="H10" s="276">
        <v>3.1488999999999998</v>
      </c>
      <c r="I10" s="276">
        <v>100</v>
      </c>
      <c r="J10" s="276">
        <v>5430809</v>
      </c>
    </row>
    <row r="11" spans="1:10" ht="14.45">
      <c r="A11" s="276" t="s">
        <v>7301</v>
      </c>
      <c r="B11" s="276">
        <v>90</v>
      </c>
      <c r="C11" s="276" t="s">
        <v>4843</v>
      </c>
      <c r="D11" s="276"/>
      <c r="E11" s="276" t="s">
        <v>7312</v>
      </c>
      <c r="F11" s="276">
        <v>63</v>
      </c>
      <c r="G11" s="276">
        <v>12.815099999999999</v>
      </c>
      <c r="H11" s="276">
        <v>32.691699999999997</v>
      </c>
      <c r="I11" s="276">
        <v>100</v>
      </c>
      <c r="J11" s="276">
        <v>5430903</v>
      </c>
    </row>
    <row r="12" spans="1:10" ht="14.45">
      <c r="A12" s="276" t="s">
        <v>7301</v>
      </c>
      <c r="B12" s="276">
        <v>90</v>
      </c>
      <c r="C12" s="276" t="s">
        <v>7313</v>
      </c>
      <c r="D12" s="276"/>
      <c r="E12" s="276" t="s">
        <v>7310</v>
      </c>
      <c r="F12" s="276">
        <v>0</v>
      </c>
      <c r="G12" s="276">
        <v>5.3983999999999996</v>
      </c>
      <c r="H12" s="276">
        <v>12.077</v>
      </c>
      <c r="I12" s="276">
        <v>50</v>
      </c>
      <c r="J12" s="276">
        <v>5430918</v>
      </c>
    </row>
    <row r="13" spans="1:10" ht="14.45">
      <c r="A13" s="276" t="s">
        <v>7301</v>
      </c>
      <c r="B13" s="276">
        <v>90</v>
      </c>
      <c r="C13" s="276" t="s">
        <v>7314</v>
      </c>
      <c r="D13" s="276"/>
      <c r="E13" s="276" t="s">
        <v>7304</v>
      </c>
      <c r="F13" s="276">
        <v>309976</v>
      </c>
      <c r="G13" s="276">
        <v>0.8246</v>
      </c>
      <c r="H13" s="276">
        <v>2.2778999999999998</v>
      </c>
      <c r="I13" s="276">
        <v>500</v>
      </c>
      <c r="J13" s="276">
        <v>5430802</v>
      </c>
    </row>
    <row r="14" spans="1:10" ht="14.45">
      <c r="A14" s="276" t="s">
        <v>7301</v>
      </c>
      <c r="B14" s="276">
        <v>90</v>
      </c>
      <c r="C14" s="276" t="s">
        <v>4786</v>
      </c>
      <c r="D14" s="276"/>
      <c r="E14" s="276" t="s">
        <v>7315</v>
      </c>
      <c r="F14" s="276">
        <v>23961</v>
      </c>
      <c r="G14" s="276">
        <v>6.4791999999999996</v>
      </c>
      <c r="H14" s="276">
        <v>14.4948</v>
      </c>
      <c r="I14" s="276">
        <v>100</v>
      </c>
      <c r="J14" s="276">
        <v>5430876</v>
      </c>
    </row>
    <row r="15" spans="1:10" ht="14.45">
      <c r="A15" s="276" t="s">
        <v>7301</v>
      </c>
      <c r="B15" s="276">
        <v>90</v>
      </c>
      <c r="C15" s="276" t="s">
        <v>7316</v>
      </c>
      <c r="D15" s="276"/>
      <c r="E15" s="276" t="s">
        <v>7309</v>
      </c>
      <c r="F15" s="276">
        <v>114106</v>
      </c>
      <c r="G15" s="276">
        <v>1.7897000000000001</v>
      </c>
      <c r="H15" s="276">
        <v>4.7470999999999997</v>
      </c>
      <c r="I15" s="276">
        <v>500</v>
      </c>
      <c r="J15" s="276">
        <v>5430905</v>
      </c>
    </row>
    <row r="16" spans="1:10" ht="14.45">
      <c r="A16" s="276" t="s">
        <v>7301</v>
      </c>
      <c r="B16" s="276">
        <v>90</v>
      </c>
      <c r="C16" s="276" t="s">
        <v>7317</v>
      </c>
      <c r="D16" s="276"/>
      <c r="E16" s="276" t="s">
        <v>7307</v>
      </c>
      <c r="F16" s="276">
        <v>122700</v>
      </c>
      <c r="G16" s="276">
        <v>1.2822</v>
      </c>
      <c r="H16" s="276">
        <v>3.2709000000000001</v>
      </c>
      <c r="I16" s="276">
        <v>500</v>
      </c>
      <c r="J16" s="276">
        <v>5430895</v>
      </c>
    </row>
    <row r="17" spans="1:10" ht="14.45">
      <c r="A17" s="276" t="s">
        <v>7301</v>
      </c>
      <c r="B17" s="276">
        <v>90</v>
      </c>
      <c r="C17" s="276" t="s">
        <v>4839</v>
      </c>
      <c r="D17" s="276"/>
      <c r="E17" s="276" t="s">
        <v>7318</v>
      </c>
      <c r="F17" s="276">
        <v>3138</v>
      </c>
      <c r="G17" s="276">
        <v>3.8450000000000002</v>
      </c>
      <c r="H17" s="276">
        <v>8.6018000000000008</v>
      </c>
      <c r="I17" s="276">
        <v>100</v>
      </c>
      <c r="J17" s="276">
        <v>5430912</v>
      </c>
    </row>
    <row r="18" spans="1:10" ht="14.45">
      <c r="A18" s="276" t="s">
        <v>7301</v>
      </c>
      <c r="B18" s="276">
        <v>90</v>
      </c>
      <c r="C18" s="276" t="s">
        <v>4740</v>
      </c>
      <c r="D18" s="276"/>
      <c r="E18" s="276" t="s">
        <v>7319</v>
      </c>
      <c r="F18" s="276">
        <v>17680</v>
      </c>
      <c r="G18" s="276">
        <v>2.5045999999999999</v>
      </c>
      <c r="H18" s="276">
        <v>5.6031000000000004</v>
      </c>
      <c r="I18" s="276">
        <v>100</v>
      </c>
      <c r="J18" s="276">
        <v>5430816</v>
      </c>
    </row>
    <row r="19" spans="1:10" ht="14.45">
      <c r="A19" s="276" t="s">
        <v>7301</v>
      </c>
      <c r="B19" s="276">
        <v>90</v>
      </c>
      <c r="C19" s="276" t="s">
        <v>4845</v>
      </c>
      <c r="D19" s="276"/>
      <c r="E19" s="276" t="s">
        <v>7320</v>
      </c>
      <c r="F19" s="276">
        <v>3063</v>
      </c>
      <c r="G19" s="276">
        <v>21.3872</v>
      </c>
      <c r="H19" s="276">
        <v>47.8461</v>
      </c>
      <c r="I19" s="276">
        <v>1000</v>
      </c>
      <c r="J19" s="276">
        <v>5430911</v>
      </c>
    </row>
    <row r="20" spans="1:10" ht="14.45">
      <c r="A20" s="276" t="s">
        <v>7301</v>
      </c>
      <c r="B20" s="276">
        <v>90</v>
      </c>
      <c r="C20" s="276" t="s">
        <v>4838</v>
      </c>
      <c r="D20" s="276"/>
      <c r="E20" s="276" t="s">
        <v>7309</v>
      </c>
      <c r="F20" s="276">
        <v>37836</v>
      </c>
      <c r="G20" s="276">
        <v>1.7897000000000001</v>
      </c>
      <c r="H20" s="276">
        <v>4.7470999999999997</v>
      </c>
      <c r="I20" s="276">
        <v>100</v>
      </c>
      <c r="J20" s="276">
        <v>5430904</v>
      </c>
    </row>
    <row r="21" spans="1:10" ht="14.45">
      <c r="A21" s="276" t="s">
        <v>7321</v>
      </c>
      <c r="B21" s="276">
        <v>91</v>
      </c>
      <c r="C21" s="276" t="s">
        <v>4792</v>
      </c>
      <c r="D21" s="276"/>
      <c r="E21" s="276" t="s">
        <v>7322</v>
      </c>
      <c r="F21" s="276">
        <v>76</v>
      </c>
      <c r="G21" s="276">
        <v>25.6615</v>
      </c>
      <c r="H21" s="276">
        <v>48.145299999999999</v>
      </c>
      <c r="I21" s="276">
        <v>100</v>
      </c>
      <c r="J21" s="276">
        <v>5430887</v>
      </c>
    </row>
    <row r="22" spans="1:10" ht="14.45">
      <c r="A22" s="276" t="s">
        <v>7301</v>
      </c>
      <c r="B22" s="276">
        <v>90</v>
      </c>
      <c r="C22" s="276" t="s">
        <v>4742</v>
      </c>
      <c r="D22" s="276"/>
      <c r="E22" s="276" t="s">
        <v>7323</v>
      </c>
      <c r="F22" s="276">
        <v>13200</v>
      </c>
      <c r="G22" s="276">
        <v>3.5291000000000001</v>
      </c>
      <c r="H22" s="276">
        <v>7.8949999999999996</v>
      </c>
      <c r="I22" s="276">
        <v>100</v>
      </c>
      <c r="J22" s="276">
        <v>5430819</v>
      </c>
    </row>
    <row r="23" spans="1:10" ht="14.45">
      <c r="A23" s="276" t="s">
        <v>7301</v>
      </c>
      <c r="B23" s="276">
        <v>90</v>
      </c>
      <c r="C23" s="276" t="s">
        <v>4788</v>
      </c>
      <c r="D23" s="276"/>
      <c r="E23" s="276" t="s">
        <v>7324</v>
      </c>
      <c r="F23" s="276">
        <v>4057</v>
      </c>
      <c r="G23" s="276">
        <v>12.088200000000001</v>
      </c>
      <c r="H23" s="276">
        <v>27.042999999999999</v>
      </c>
      <c r="I23" s="276">
        <v>100</v>
      </c>
      <c r="J23" s="276">
        <v>5430881</v>
      </c>
    </row>
    <row r="24" spans="1:10" ht="14.45">
      <c r="A24" s="276" t="s">
        <v>7301</v>
      </c>
      <c r="B24" s="276">
        <v>90</v>
      </c>
      <c r="C24" s="276" t="s">
        <v>7325</v>
      </c>
      <c r="D24" s="276"/>
      <c r="E24" s="276" t="s">
        <v>7318</v>
      </c>
      <c r="F24" s="276">
        <v>1300</v>
      </c>
      <c r="G24" s="276">
        <v>3.8450000000000002</v>
      </c>
      <c r="H24" s="276">
        <v>8.6018000000000008</v>
      </c>
      <c r="I24" s="276">
        <v>50</v>
      </c>
      <c r="J24" s="276">
        <v>5430914</v>
      </c>
    </row>
    <row r="25" spans="1:10" ht="14.45">
      <c r="A25" s="276" t="s">
        <v>7321</v>
      </c>
      <c r="B25" s="276">
        <v>91</v>
      </c>
      <c r="C25" s="276" t="s">
        <v>4794</v>
      </c>
      <c r="D25" s="276"/>
      <c r="E25" s="276" t="s">
        <v>7326</v>
      </c>
      <c r="F25" s="276">
        <v>622</v>
      </c>
      <c r="G25" s="276">
        <v>36.9497</v>
      </c>
      <c r="H25" s="276">
        <v>69.323999999999998</v>
      </c>
      <c r="I25" s="276">
        <v>100</v>
      </c>
      <c r="J25" s="276">
        <v>5430889</v>
      </c>
    </row>
    <row r="26" spans="1:10" ht="14.45">
      <c r="A26" s="276" t="s">
        <v>7301</v>
      </c>
      <c r="B26" s="276">
        <v>90</v>
      </c>
      <c r="C26" s="276" t="s">
        <v>7327</v>
      </c>
      <c r="D26" s="276"/>
      <c r="E26" s="276" t="s">
        <v>7310</v>
      </c>
      <c r="F26" s="276">
        <v>0</v>
      </c>
      <c r="G26" s="276">
        <v>5.3983999999999996</v>
      </c>
      <c r="H26" s="276">
        <v>12.077</v>
      </c>
      <c r="I26" s="276">
        <v>100</v>
      </c>
      <c r="J26" s="276">
        <v>5430917</v>
      </c>
    </row>
    <row r="27" spans="1:10" ht="14.45">
      <c r="A27" s="276" t="s">
        <v>7301</v>
      </c>
      <c r="B27" s="276">
        <v>90</v>
      </c>
      <c r="C27" s="276" t="s">
        <v>7328</v>
      </c>
      <c r="D27" s="276"/>
      <c r="E27" s="276" t="s">
        <v>7304</v>
      </c>
      <c r="F27" s="276">
        <v>61453</v>
      </c>
      <c r="G27" s="276">
        <v>0.8246</v>
      </c>
      <c r="H27" s="276">
        <v>2.2778999999999998</v>
      </c>
      <c r="I27" s="276">
        <v>100</v>
      </c>
      <c r="J27" s="276">
        <v>5430801</v>
      </c>
    </row>
    <row r="28" spans="1:10" ht="14.45">
      <c r="A28" s="276" t="s">
        <v>7321</v>
      </c>
      <c r="B28" s="276">
        <v>91</v>
      </c>
      <c r="C28" s="276" t="s">
        <v>4796</v>
      </c>
      <c r="D28" s="276"/>
      <c r="E28" s="276" t="s">
        <v>7329</v>
      </c>
      <c r="F28" s="276">
        <v>109</v>
      </c>
      <c r="G28" s="276">
        <v>50.5246</v>
      </c>
      <c r="H28" s="276">
        <v>94.792900000000003</v>
      </c>
      <c r="I28" s="276">
        <v>100</v>
      </c>
      <c r="J28" s="276">
        <v>5430891</v>
      </c>
    </row>
    <row r="29" spans="1:10" ht="14.45">
      <c r="A29" s="276" t="s">
        <v>7330</v>
      </c>
      <c r="B29" s="276">
        <v>90</v>
      </c>
      <c r="C29" s="276" t="s">
        <v>7331</v>
      </c>
      <c r="D29" s="276"/>
      <c r="E29" s="276" t="s">
        <v>7332</v>
      </c>
      <c r="F29" s="276">
        <v>0</v>
      </c>
      <c r="G29" s="276">
        <v>1.6022000000000001</v>
      </c>
      <c r="H29" s="276">
        <v>1.6022000000000001</v>
      </c>
      <c r="I29" s="276">
        <v>120</v>
      </c>
      <c r="J29" s="276">
        <v>5590496</v>
      </c>
    </row>
    <row r="30" spans="1:10" ht="14.45">
      <c r="A30" s="276" t="s">
        <v>7321</v>
      </c>
      <c r="B30" s="276">
        <v>91</v>
      </c>
      <c r="C30" s="276" t="s">
        <v>4798</v>
      </c>
      <c r="D30" s="276"/>
      <c r="E30" s="276" t="s">
        <v>7333</v>
      </c>
      <c r="F30" s="276">
        <v>59</v>
      </c>
      <c r="G30" s="276">
        <v>68.215199999999996</v>
      </c>
      <c r="H30" s="276">
        <v>127.9834</v>
      </c>
      <c r="I30" s="276">
        <v>100</v>
      </c>
      <c r="J30" s="276">
        <v>5430892</v>
      </c>
    </row>
    <row r="31" spans="1:10" ht="14.45">
      <c r="A31" s="276" t="s">
        <v>7301</v>
      </c>
      <c r="B31" s="276">
        <v>90</v>
      </c>
      <c r="C31" s="276" t="s">
        <v>4836</v>
      </c>
      <c r="D31" s="276"/>
      <c r="E31" s="276" t="s">
        <v>7307</v>
      </c>
      <c r="F31" s="276">
        <v>27592</v>
      </c>
      <c r="G31" s="276">
        <v>1.2822</v>
      </c>
      <c r="H31" s="276">
        <v>3.2709000000000001</v>
      </c>
      <c r="I31" s="276">
        <v>100</v>
      </c>
      <c r="J31" s="276">
        <v>5430894</v>
      </c>
    </row>
    <row r="32" spans="1:10" ht="14.45">
      <c r="A32" s="276" t="s">
        <v>7334</v>
      </c>
      <c r="B32" s="276">
        <v>90</v>
      </c>
      <c r="C32" s="276" t="s">
        <v>5257</v>
      </c>
      <c r="D32" s="276"/>
      <c r="E32" s="276" t="s">
        <v>7335</v>
      </c>
      <c r="F32" s="276">
        <v>0</v>
      </c>
      <c r="G32" s="276">
        <v>1.6494</v>
      </c>
      <c r="H32" s="276">
        <v>2.9192</v>
      </c>
      <c r="I32" s="276">
        <v>100</v>
      </c>
      <c r="J32" s="276">
        <v>4615954</v>
      </c>
    </row>
    <row r="33" spans="1:10" ht="14.45">
      <c r="A33" s="276" t="s">
        <v>7301</v>
      </c>
      <c r="B33" s="276">
        <v>90</v>
      </c>
      <c r="C33" s="276" t="s">
        <v>4790</v>
      </c>
      <c r="D33" s="276"/>
      <c r="E33" s="276" t="s">
        <v>7336</v>
      </c>
      <c r="F33" s="276">
        <v>573</v>
      </c>
      <c r="G33" s="276">
        <v>16.8658</v>
      </c>
      <c r="H33" s="276">
        <v>37.731099999999998</v>
      </c>
      <c r="I33" s="276">
        <v>100</v>
      </c>
      <c r="J33" s="276">
        <v>5430886</v>
      </c>
    </row>
    <row r="34" spans="1:10" ht="14.45">
      <c r="A34" s="276" t="s">
        <v>7301</v>
      </c>
      <c r="B34" s="276">
        <v>90</v>
      </c>
      <c r="C34" s="276" t="s">
        <v>7337</v>
      </c>
      <c r="D34" s="276"/>
      <c r="E34" s="276" t="s">
        <v>7311</v>
      </c>
      <c r="F34" s="276">
        <v>50</v>
      </c>
      <c r="G34" s="276">
        <v>8.9131999999999998</v>
      </c>
      <c r="H34" s="276">
        <v>19.940000000000001</v>
      </c>
      <c r="I34" s="276">
        <v>50</v>
      </c>
      <c r="J34" s="276">
        <v>5430902</v>
      </c>
    </row>
    <row r="35" spans="1:10" ht="14.45">
      <c r="A35" s="276" t="s">
        <v>7330</v>
      </c>
      <c r="B35" s="276">
        <v>90</v>
      </c>
      <c r="C35" s="276" t="s">
        <v>7338</v>
      </c>
      <c r="D35" s="276"/>
      <c r="E35" s="276" t="s">
        <v>7339</v>
      </c>
      <c r="F35" s="276">
        <v>0</v>
      </c>
      <c r="G35" s="276">
        <v>1.5610999999999999</v>
      </c>
      <c r="H35" s="276">
        <v>1.5610999999999999</v>
      </c>
      <c r="I35" s="276">
        <v>200</v>
      </c>
      <c r="J35" s="276">
        <v>6077761</v>
      </c>
    </row>
    <row r="36" spans="1:10" ht="14.45">
      <c r="A36" s="276" t="s">
        <v>7301</v>
      </c>
      <c r="B36" s="276">
        <v>90</v>
      </c>
      <c r="C36" s="276" t="s">
        <v>7340</v>
      </c>
      <c r="D36" s="276"/>
      <c r="E36" s="276" t="s">
        <v>7310</v>
      </c>
      <c r="F36" s="276">
        <v>9</v>
      </c>
      <c r="G36" s="276">
        <v>5.3983999999999996</v>
      </c>
      <c r="H36" s="276">
        <v>12.077</v>
      </c>
      <c r="I36" s="276">
        <v>100</v>
      </c>
      <c r="J36" s="276">
        <v>6487979</v>
      </c>
    </row>
    <row r="37" spans="1:10" ht="14.45">
      <c r="A37" s="276" t="s">
        <v>7301</v>
      </c>
      <c r="B37" s="276">
        <v>90</v>
      </c>
      <c r="C37" s="276" t="s">
        <v>4744</v>
      </c>
      <c r="D37" s="276"/>
      <c r="E37" s="276" t="s">
        <v>7341</v>
      </c>
      <c r="F37" s="276">
        <v>1225</v>
      </c>
      <c r="G37" s="276">
        <v>5.7481</v>
      </c>
      <c r="H37" s="276">
        <v>12.8592</v>
      </c>
      <c r="I37" s="276">
        <v>100</v>
      </c>
      <c r="J37" s="276">
        <v>5430808</v>
      </c>
    </row>
    <row r="38" spans="1:10" ht="14.45">
      <c r="A38" s="276" t="s">
        <v>7301</v>
      </c>
      <c r="B38" s="276">
        <v>90</v>
      </c>
      <c r="C38" s="276" t="s">
        <v>7342</v>
      </c>
      <c r="D38" s="276"/>
      <c r="E38" s="276" t="s">
        <v>7318</v>
      </c>
      <c r="F38" s="276">
        <v>26900</v>
      </c>
      <c r="G38" s="276">
        <v>3.8450000000000002</v>
      </c>
      <c r="H38" s="276">
        <v>8.6018000000000008</v>
      </c>
      <c r="I38" s="276">
        <v>100</v>
      </c>
      <c r="J38" s="276">
        <v>5430913</v>
      </c>
    </row>
    <row r="39" spans="1:10" ht="14.45">
      <c r="A39" s="276" t="s">
        <v>7301</v>
      </c>
      <c r="B39" s="276">
        <v>90</v>
      </c>
      <c r="C39" s="276" t="s">
        <v>7343</v>
      </c>
      <c r="D39" s="276"/>
      <c r="E39" s="276" t="s">
        <v>7323</v>
      </c>
      <c r="F39" s="276">
        <v>2100</v>
      </c>
      <c r="G39" s="276">
        <v>3.5291000000000001</v>
      </c>
      <c r="H39" s="276">
        <v>7.8949999999999996</v>
      </c>
      <c r="I39" s="276">
        <v>100</v>
      </c>
      <c r="J39" s="276">
        <v>5430820</v>
      </c>
    </row>
    <row r="40" spans="1:10" ht="14.45">
      <c r="A40" s="276" t="s">
        <v>7301</v>
      </c>
      <c r="B40" s="276">
        <v>90</v>
      </c>
      <c r="C40" s="276" t="s">
        <v>7344</v>
      </c>
      <c r="D40" s="276"/>
      <c r="E40" s="276" t="s">
        <v>7319</v>
      </c>
      <c r="F40" s="276">
        <v>100</v>
      </c>
      <c r="G40" s="276">
        <v>2.5045999999999999</v>
      </c>
      <c r="H40" s="276">
        <v>5.6031000000000004</v>
      </c>
      <c r="I40" s="276">
        <v>100</v>
      </c>
      <c r="J40" s="276">
        <v>5430817</v>
      </c>
    </row>
    <row r="41" spans="1:10" ht="14.45">
      <c r="A41" s="276" t="s">
        <v>7301</v>
      </c>
      <c r="B41" s="276">
        <v>90</v>
      </c>
      <c r="C41" s="276" t="s">
        <v>7345</v>
      </c>
      <c r="D41" s="276"/>
      <c r="E41" s="276" t="s">
        <v>7315</v>
      </c>
      <c r="F41" s="276">
        <v>4882</v>
      </c>
      <c r="G41" s="276">
        <v>6.4791999999999996</v>
      </c>
      <c r="H41" s="276">
        <v>14.4948</v>
      </c>
      <c r="I41" s="276">
        <v>500</v>
      </c>
      <c r="J41" s="276">
        <v>5430877</v>
      </c>
    </row>
    <row r="42" spans="1:10" ht="14.45">
      <c r="A42" s="276" t="s">
        <v>7301</v>
      </c>
      <c r="B42" s="276">
        <v>90</v>
      </c>
      <c r="C42" s="276" t="s">
        <v>4810</v>
      </c>
      <c r="D42" s="276"/>
      <c r="E42" s="276" t="s">
        <v>7346</v>
      </c>
      <c r="F42" s="276">
        <v>91</v>
      </c>
      <c r="G42" s="276">
        <v>1.7958000000000001</v>
      </c>
      <c r="H42" s="276">
        <v>4.4672000000000001</v>
      </c>
      <c r="I42" s="276">
        <v>100</v>
      </c>
      <c r="J42" s="276">
        <v>5430863</v>
      </c>
    </row>
    <row r="43" spans="1:10" ht="14.45">
      <c r="A43" s="276" t="s">
        <v>7301</v>
      </c>
      <c r="B43" s="276">
        <v>90</v>
      </c>
      <c r="C43" s="276" t="s">
        <v>7347</v>
      </c>
      <c r="D43" s="276"/>
      <c r="E43" s="276" t="s">
        <v>7348</v>
      </c>
      <c r="F43" s="276">
        <v>4100</v>
      </c>
      <c r="G43" s="276">
        <v>1.3674999999999999</v>
      </c>
      <c r="H43" s="276">
        <v>3.0592999999999999</v>
      </c>
      <c r="I43" s="276">
        <v>100</v>
      </c>
      <c r="J43" s="276">
        <v>5430856</v>
      </c>
    </row>
    <row r="44" spans="1:10" ht="14.45">
      <c r="A44" s="276" t="s">
        <v>1364</v>
      </c>
      <c r="B44" s="276">
        <v>90</v>
      </c>
      <c r="C44" s="276" t="s">
        <v>7349</v>
      </c>
      <c r="D44" s="276"/>
      <c r="E44" s="276" t="s">
        <v>7350</v>
      </c>
      <c r="F44" s="276">
        <v>7400</v>
      </c>
      <c r="G44" s="276">
        <v>1.9471000000000001</v>
      </c>
      <c r="H44" s="276">
        <v>3.0093999999999999</v>
      </c>
      <c r="I44" s="276">
        <v>100</v>
      </c>
      <c r="J44" s="276">
        <v>5430813</v>
      </c>
    </row>
    <row r="45" spans="1:10" ht="14.45">
      <c r="A45" s="276" t="s">
        <v>7330</v>
      </c>
      <c r="B45" s="276">
        <v>90</v>
      </c>
      <c r="C45" s="276" t="s">
        <v>7351</v>
      </c>
      <c r="D45" s="276"/>
      <c r="E45" s="276" t="s">
        <v>7352</v>
      </c>
      <c r="F45" s="276">
        <v>4900</v>
      </c>
      <c r="G45" s="276">
        <v>1.1275999999999999</v>
      </c>
      <c r="H45" s="276">
        <v>1.1275999999999999</v>
      </c>
      <c r="I45" s="276">
        <v>140</v>
      </c>
      <c r="J45" s="276">
        <v>5590485</v>
      </c>
    </row>
    <row r="46" spans="1:10" ht="14.45">
      <c r="A46" s="276" t="s">
        <v>7321</v>
      </c>
      <c r="B46" s="276">
        <v>91</v>
      </c>
      <c r="C46" s="276" t="s">
        <v>7353</v>
      </c>
      <c r="D46" s="276"/>
      <c r="E46" s="276" t="s">
        <v>7354</v>
      </c>
      <c r="F46" s="276">
        <v>1827</v>
      </c>
      <c r="G46" s="276">
        <v>24.4267</v>
      </c>
      <c r="H46" s="276">
        <v>48.853299999999997</v>
      </c>
      <c r="I46" s="276">
        <v>100</v>
      </c>
      <c r="J46" s="276">
        <v>5430773</v>
      </c>
    </row>
    <row r="47" spans="1:10" ht="14.45">
      <c r="A47" s="276" t="s">
        <v>7321</v>
      </c>
      <c r="B47" s="276">
        <v>91</v>
      </c>
      <c r="C47" s="276" t="s">
        <v>4800</v>
      </c>
      <c r="D47" s="276"/>
      <c r="E47" s="276" t="s">
        <v>7355</v>
      </c>
      <c r="F47" s="276">
        <v>304</v>
      </c>
      <c r="G47" s="276">
        <v>86.216300000000004</v>
      </c>
      <c r="H47" s="276">
        <v>161.75659999999999</v>
      </c>
      <c r="I47" s="276">
        <v>100</v>
      </c>
      <c r="J47" s="276">
        <v>5430879</v>
      </c>
    </row>
    <row r="48" spans="1:10" ht="14.45">
      <c r="A48" s="276" t="s">
        <v>7301</v>
      </c>
      <c r="B48" s="276">
        <v>90</v>
      </c>
      <c r="C48" s="276" t="s">
        <v>4814</v>
      </c>
      <c r="D48" s="276"/>
      <c r="E48" s="276" t="s">
        <v>7356</v>
      </c>
      <c r="F48" s="276">
        <v>325</v>
      </c>
      <c r="G48" s="276">
        <v>4.4873000000000003</v>
      </c>
      <c r="H48" s="276">
        <v>10.038600000000001</v>
      </c>
      <c r="I48" s="276">
        <v>100</v>
      </c>
      <c r="J48" s="276">
        <v>5430871</v>
      </c>
    </row>
    <row r="49" spans="1:10" ht="14.45">
      <c r="A49" s="276" t="s">
        <v>7301</v>
      </c>
      <c r="B49" s="276">
        <v>90</v>
      </c>
      <c r="C49" s="276" t="s">
        <v>4703</v>
      </c>
      <c r="D49" s="276"/>
      <c r="E49" s="276" t="s">
        <v>7357</v>
      </c>
      <c r="F49" s="276">
        <v>17355</v>
      </c>
      <c r="G49" s="276">
        <v>4.1497999999999999</v>
      </c>
      <c r="H49" s="276">
        <v>9.2835999999999999</v>
      </c>
      <c r="I49" s="276">
        <v>100</v>
      </c>
      <c r="J49" s="276">
        <v>5430791</v>
      </c>
    </row>
    <row r="50" spans="1:10" ht="14.45">
      <c r="A50" s="276" t="s">
        <v>7321</v>
      </c>
      <c r="B50" s="276">
        <v>91</v>
      </c>
      <c r="C50" s="276" t="s">
        <v>7358</v>
      </c>
      <c r="D50" s="276"/>
      <c r="E50" s="276" t="s">
        <v>7359</v>
      </c>
      <c r="F50" s="276">
        <v>491</v>
      </c>
      <c r="G50" s="276">
        <v>39.224499999999999</v>
      </c>
      <c r="H50" s="276">
        <v>78.448999999999998</v>
      </c>
      <c r="I50" s="276">
        <v>100</v>
      </c>
      <c r="J50" s="276">
        <v>5430776</v>
      </c>
    </row>
    <row r="51" spans="1:10" ht="14.45">
      <c r="A51" s="276" t="s">
        <v>7301</v>
      </c>
      <c r="B51" s="276">
        <v>90</v>
      </c>
      <c r="C51" s="276" t="s">
        <v>4816</v>
      </c>
      <c r="D51" s="276"/>
      <c r="E51" s="276" t="s">
        <v>7360</v>
      </c>
      <c r="F51" s="276">
        <v>164</v>
      </c>
      <c r="G51" s="276">
        <v>6.9379999999999997</v>
      </c>
      <c r="H51" s="276">
        <v>15.5212</v>
      </c>
      <c r="I51" s="276">
        <v>100</v>
      </c>
      <c r="J51" s="276">
        <v>5430857</v>
      </c>
    </row>
    <row r="52" spans="1:10" ht="14.45">
      <c r="A52" s="276" t="s">
        <v>7361</v>
      </c>
      <c r="B52" s="276">
        <v>90</v>
      </c>
      <c r="C52" s="276" t="s">
        <v>7362</v>
      </c>
      <c r="D52" s="276"/>
      <c r="E52" s="276" t="s">
        <v>7363</v>
      </c>
      <c r="F52" s="276">
        <v>3300</v>
      </c>
      <c r="G52" s="276">
        <v>1.7146999999999999</v>
      </c>
      <c r="H52" s="276">
        <v>3.1823999999999999</v>
      </c>
      <c r="I52" s="276">
        <v>100</v>
      </c>
      <c r="J52" s="276">
        <v>4621898</v>
      </c>
    </row>
    <row r="53" spans="1:10" ht="14.45">
      <c r="A53" s="276" t="s">
        <v>7334</v>
      </c>
      <c r="B53" s="276">
        <v>90</v>
      </c>
      <c r="C53" s="276" t="s">
        <v>5255</v>
      </c>
      <c r="D53" s="276"/>
      <c r="E53" s="276" t="s">
        <v>7364</v>
      </c>
      <c r="F53" s="276">
        <v>4900</v>
      </c>
      <c r="G53" s="276">
        <v>1.2687999999999999</v>
      </c>
      <c r="H53" s="276">
        <v>2.2456</v>
      </c>
      <c r="I53" s="276">
        <v>100</v>
      </c>
      <c r="J53" s="276">
        <v>4615950</v>
      </c>
    </row>
    <row r="54" spans="1:10" ht="14.45">
      <c r="A54" s="276" t="s">
        <v>7301</v>
      </c>
      <c r="B54" s="276">
        <v>90</v>
      </c>
      <c r="C54" s="276" t="s">
        <v>4812</v>
      </c>
      <c r="D54" s="276"/>
      <c r="E54" s="276" t="s">
        <v>7365</v>
      </c>
      <c r="F54" s="276">
        <v>1588</v>
      </c>
      <c r="G54" s="276">
        <v>3.1086999999999998</v>
      </c>
      <c r="H54" s="276">
        <v>6.9546000000000001</v>
      </c>
      <c r="I54" s="276">
        <v>100</v>
      </c>
      <c r="J54" s="276">
        <v>5430868</v>
      </c>
    </row>
    <row r="55" spans="1:10" ht="14.45">
      <c r="A55" s="276" t="s">
        <v>7301</v>
      </c>
      <c r="B55" s="276">
        <v>90</v>
      </c>
      <c r="C55" s="276" t="s">
        <v>4818</v>
      </c>
      <c r="D55" s="276"/>
      <c r="E55" s="276" t="s">
        <v>7366</v>
      </c>
      <c r="F55" s="276">
        <v>1045</v>
      </c>
      <c r="G55" s="276">
        <v>12.088200000000001</v>
      </c>
      <c r="H55" s="276">
        <v>27.042999999999999</v>
      </c>
      <c r="I55" s="276">
        <v>100</v>
      </c>
      <c r="J55" s="276">
        <v>5430861</v>
      </c>
    </row>
    <row r="56" spans="1:10" ht="14.45">
      <c r="A56" s="276" t="s">
        <v>7301</v>
      </c>
      <c r="B56" s="276">
        <v>90</v>
      </c>
      <c r="C56" s="276" t="s">
        <v>4865</v>
      </c>
      <c r="D56" s="276"/>
      <c r="E56" s="276" t="s">
        <v>7367</v>
      </c>
      <c r="F56" s="276">
        <v>4984</v>
      </c>
      <c r="G56" s="276">
        <v>3.6661999999999999</v>
      </c>
      <c r="H56" s="276">
        <v>8.2018000000000004</v>
      </c>
      <c r="I56" s="276">
        <v>100</v>
      </c>
      <c r="J56" s="276">
        <v>5430922</v>
      </c>
    </row>
    <row r="57" spans="1:10" ht="14.45">
      <c r="A57" s="276" t="s">
        <v>7321</v>
      </c>
      <c r="B57" s="276">
        <v>91</v>
      </c>
      <c r="C57" s="276" t="s">
        <v>7368</v>
      </c>
      <c r="D57" s="276"/>
      <c r="E57" s="276" t="s">
        <v>7369</v>
      </c>
      <c r="F57" s="276">
        <v>328</v>
      </c>
      <c r="G57" s="276">
        <v>19.968</v>
      </c>
      <c r="H57" s="276">
        <v>39.936100000000003</v>
      </c>
      <c r="I57" s="276">
        <v>100</v>
      </c>
      <c r="J57" s="276">
        <v>5430772</v>
      </c>
    </row>
    <row r="58" spans="1:10" ht="14.45">
      <c r="A58" s="276" t="s">
        <v>7334</v>
      </c>
      <c r="B58" s="276">
        <v>90</v>
      </c>
      <c r="C58" s="276" t="s">
        <v>5263</v>
      </c>
      <c r="D58" s="276"/>
      <c r="E58" s="276" t="s">
        <v>7370</v>
      </c>
      <c r="F58" s="276">
        <v>0</v>
      </c>
      <c r="G58" s="276">
        <v>1.7433000000000001</v>
      </c>
      <c r="H58" s="276">
        <v>3.0853999999999999</v>
      </c>
      <c r="I58" s="276">
        <v>100</v>
      </c>
      <c r="J58" s="276">
        <v>4615952</v>
      </c>
    </row>
    <row r="59" spans="1:10" ht="14.45">
      <c r="A59" s="276" t="s">
        <v>7301</v>
      </c>
      <c r="B59" s="276">
        <v>90</v>
      </c>
      <c r="C59" s="276" t="s">
        <v>4847</v>
      </c>
      <c r="D59" s="276"/>
      <c r="E59" s="276" t="s">
        <v>7371</v>
      </c>
      <c r="F59" s="276">
        <v>9417</v>
      </c>
      <c r="G59" s="276">
        <v>2.3549000000000002</v>
      </c>
      <c r="H59" s="276">
        <v>5.702</v>
      </c>
      <c r="I59" s="276">
        <v>100</v>
      </c>
      <c r="J59" s="276">
        <v>5430920</v>
      </c>
    </row>
    <row r="60" spans="1:10" ht="14.45">
      <c r="A60" s="276" t="s">
        <v>7330</v>
      </c>
      <c r="B60" s="276">
        <v>90</v>
      </c>
      <c r="C60" s="276" t="s">
        <v>7372</v>
      </c>
      <c r="D60" s="276"/>
      <c r="E60" s="276" t="s">
        <v>7373</v>
      </c>
      <c r="F60" s="276">
        <v>200</v>
      </c>
      <c r="G60" s="276">
        <v>1.6549</v>
      </c>
      <c r="H60" s="276">
        <v>1.6549</v>
      </c>
      <c r="I60" s="276">
        <v>100</v>
      </c>
      <c r="J60" s="276">
        <v>5590498</v>
      </c>
    </row>
    <row r="61" spans="1:10" ht="14.45">
      <c r="A61" s="276" t="s">
        <v>7321</v>
      </c>
      <c r="B61" s="276">
        <v>91</v>
      </c>
      <c r="C61" s="276" t="s">
        <v>4802</v>
      </c>
      <c r="D61" s="276"/>
      <c r="E61" s="276" t="s">
        <v>7374</v>
      </c>
      <c r="F61" s="276">
        <v>106</v>
      </c>
      <c r="G61" s="276">
        <v>107.7009</v>
      </c>
      <c r="H61" s="276">
        <v>202.06549999999999</v>
      </c>
      <c r="I61" s="276">
        <v>100</v>
      </c>
      <c r="J61" s="276">
        <v>5430880</v>
      </c>
    </row>
    <row r="62" spans="1:10" ht="14.45">
      <c r="A62" s="276" t="s">
        <v>7301</v>
      </c>
      <c r="B62" s="276">
        <v>90</v>
      </c>
      <c r="C62" s="276" t="s">
        <v>4808</v>
      </c>
      <c r="D62" s="276"/>
      <c r="E62" s="276" t="s">
        <v>7348</v>
      </c>
      <c r="F62" s="276">
        <v>496</v>
      </c>
      <c r="G62" s="276">
        <v>1.3674999999999999</v>
      </c>
      <c r="H62" s="276">
        <v>3.0592999999999999</v>
      </c>
      <c r="I62" s="276">
        <v>100</v>
      </c>
      <c r="J62" s="276">
        <v>5430855</v>
      </c>
    </row>
    <row r="63" spans="1:10" ht="14.45">
      <c r="A63" s="276" t="s">
        <v>7321</v>
      </c>
      <c r="B63" s="276">
        <v>91</v>
      </c>
      <c r="C63" s="276" t="s">
        <v>7375</v>
      </c>
      <c r="D63" s="276"/>
      <c r="E63" s="276" t="s">
        <v>7376</v>
      </c>
      <c r="F63" s="276">
        <v>307</v>
      </c>
      <c r="G63" s="276">
        <v>30.313099999999999</v>
      </c>
      <c r="H63" s="276">
        <v>60.626199999999997</v>
      </c>
      <c r="I63" s="276">
        <v>100</v>
      </c>
      <c r="J63" s="276">
        <v>5430775</v>
      </c>
    </row>
    <row r="64" spans="1:10" ht="14.45">
      <c r="A64" s="276" t="s">
        <v>7330</v>
      </c>
      <c r="B64" s="276">
        <v>90</v>
      </c>
      <c r="C64" s="276" t="s">
        <v>7377</v>
      </c>
      <c r="D64" s="276"/>
      <c r="E64" s="276" t="s">
        <v>7378</v>
      </c>
      <c r="F64" s="276">
        <v>3900</v>
      </c>
      <c r="G64" s="276">
        <v>1.0965</v>
      </c>
      <c r="H64" s="276">
        <v>1.0965</v>
      </c>
      <c r="I64" s="276">
        <v>300</v>
      </c>
      <c r="J64" s="276">
        <v>6077757</v>
      </c>
    </row>
    <row r="65" spans="1:10" ht="14.45">
      <c r="A65" s="276" t="s">
        <v>7301</v>
      </c>
      <c r="B65" s="276">
        <v>90</v>
      </c>
      <c r="C65" s="276" t="s">
        <v>4820</v>
      </c>
      <c r="D65" s="276"/>
      <c r="E65" s="276" t="s">
        <v>7379</v>
      </c>
      <c r="F65" s="276">
        <v>888</v>
      </c>
      <c r="G65" s="276">
        <v>16.832000000000001</v>
      </c>
      <c r="H65" s="276">
        <v>37.6554</v>
      </c>
      <c r="I65" s="276">
        <v>100</v>
      </c>
      <c r="J65" s="276">
        <v>5430866</v>
      </c>
    </row>
    <row r="66" spans="1:10" ht="14.45">
      <c r="A66" s="276" t="s">
        <v>7330</v>
      </c>
      <c r="B66" s="276">
        <v>90</v>
      </c>
      <c r="C66" s="276" t="s">
        <v>7380</v>
      </c>
      <c r="D66" s="276"/>
      <c r="E66" s="276" t="s">
        <v>7381</v>
      </c>
      <c r="F66" s="276">
        <v>3760</v>
      </c>
      <c r="G66" s="276">
        <v>2.4278</v>
      </c>
      <c r="H66" s="276">
        <v>2.4278</v>
      </c>
      <c r="I66" s="276">
        <v>80</v>
      </c>
      <c r="J66" s="276">
        <v>5590503</v>
      </c>
    </row>
    <row r="67" spans="1:10" ht="14.45">
      <c r="A67" s="276" t="s">
        <v>7334</v>
      </c>
      <c r="B67" s="276">
        <v>90</v>
      </c>
      <c r="C67" s="276" t="s">
        <v>5265</v>
      </c>
      <c r="D67" s="276">
        <v>23005</v>
      </c>
      <c r="E67" s="276" t="s">
        <v>7382</v>
      </c>
      <c r="F67" s="276">
        <v>100</v>
      </c>
      <c r="G67" s="276">
        <v>2.5592999999999999</v>
      </c>
      <c r="H67" s="276">
        <v>4.5297999999999998</v>
      </c>
      <c r="I67" s="276">
        <v>100</v>
      </c>
      <c r="J67" s="276">
        <v>4615955</v>
      </c>
    </row>
    <row r="68" spans="1:10" ht="14.45">
      <c r="A68" s="276" t="s">
        <v>7321</v>
      </c>
      <c r="B68" s="276">
        <v>91</v>
      </c>
      <c r="C68" s="276" t="s">
        <v>4822</v>
      </c>
      <c r="D68" s="276"/>
      <c r="E68" s="276" t="s">
        <v>7383</v>
      </c>
      <c r="F68" s="276">
        <v>576</v>
      </c>
      <c r="G68" s="276">
        <v>25.6615</v>
      </c>
      <c r="H68" s="276">
        <v>48.145299999999999</v>
      </c>
      <c r="I68" s="276">
        <v>100</v>
      </c>
      <c r="J68" s="276">
        <v>5430867</v>
      </c>
    </row>
    <row r="69" spans="1:10" ht="14.45">
      <c r="A69" s="276" t="s">
        <v>7321</v>
      </c>
      <c r="B69" s="276">
        <v>91</v>
      </c>
      <c r="C69" s="276" t="s">
        <v>4804</v>
      </c>
      <c r="D69" s="276"/>
      <c r="E69" s="276" t="s">
        <v>7384</v>
      </c>
      <c r="F69" s="276">
        <v>289</v>
      </c>
      <c r="G69" s="276">
        <v>133.80840000000001</v>
      </c>
      <c r="H69" s="276">
        <v>251.04759999999999</v>
      </c>
      <c r="I69" s="276">
        <v>100</v>
      </c>
      <c r="J69" s="276">
        <v>5430882</v>
      </c>
    </row>
    <row r="70" spans="1:10" ht="14.45">
      <c r="A70" s="276" t="s">
        <v>7301</v>
      </c>
      <c r="B70" s="276">
        <v>90</v>
      </c>
      <c r="C70" s="276" t="s">
        <v>7385</v>
      </c>
      <c r="D70" s="276"/>
      <c r="E70" s="276" t="s">
        <v>7315</v>
      </c>
      <c r="F70" s="276">
        <v>1800</v>
      </c>
      <c r="G70" s="276">
        <v>6.4791999999999996</v>
      </c>
      <c r="H70" s="276">
        <v>14.4948</v>
      </c>
      <c r="I70" s="276">
        <v>50</v>
      </c>
      <c r="J70" s="276">
        <v>5430878</v>
      </c>
    </row>
    <row r="71" spans="1:10" ht="14.45">
      <c r="A71" s="276" t="s">
        <v>7301</v>
      </c>
      <c r="B71" s="276">
        <v>90</v>
      </c>
      <c r="C71" s="276" t="s">
        <v>7386</v>
      </c>
      <c r="D71" s="276"/>
      <c r="E71" s="276" t="s">
        <v>7346</v>
      </c>
      <c r="F71" s="276">
        <v>1700</v>
      </c>
      <c r="G71" s="276">
        <v>1.9968999999999999</v>
      </c>
      <c r="H71" s="276">
        <v>4.4672000000000001</v>
      </c>
      <c r="I71" s="276">
        <v>100</v>
      </c>
      <c r="J71" s="276">
        <v>5430864</v>
      </c>
    </row>
    <row r="72" spans="1:10" ht="14.45">
      <c r="A72" s="276" t="s">
        <v>7330</v>
      </c>
      <c r="B72" s="276">
        <v>90</v>
      </c>
      <c r="C72" s="276" t="s">
        <v>7387</v>
      </c>
      <c r="D72" s="276"/>
      <c r="E72" s="276" t="s">
        <v>7388</v>
      </c>
      <c r="F72" s="276">
        <v>0</v>
      </c>
      <c r="G72" s="276">
        <v>1.6116999999999999</v>
      </c>
      <c r="H72" s="276">
        <v>1.6116999999999999</v>
      </c>
      <c r="I72" s="276">
        <v>200</v>
      </c>
      <c r="J72" s="276">
        <v>6078042</v>
      </c>
    </row>
    <row r="73" spans="1:10" ht="14.45">
      <c r="A73" s="276" t="s">
        <v>7330</v>
      </c>
      <c r="B73" s="276">
        <v>90</v>
      </c>
      <c r="C73" s="276" t="s">
        <v>7389</v>
      </c>
      <c r="D73" s="276"/>
      <c r="E73" s="276" t="s">
        <v>7390</v>
      </c>
      <c r="F73" s="276">
        <v>0</v>
      </c>
      <c r="G73" s="276">
        <v>2.3690000000000002</v>
      </c>
      <c r="H73" s="276">
        <v>2.3690000000000002</v>
      </c>
      <c r="I73" s="276">
        <v>150</v>
      </c>
      <c r="J73" s="276">
        <v>6078045</v>
      </c>
    </row>
    <row r="74" spans="1:10" ht="14.45">
      <c r="A74" s="276" t="s">
        <v>7321</v>
      </c>
      <c r="B74" s="276">
        <v>91</v>
      </c>
      <c r="C74" s="276" t="s">
        <v>7391</v>
      </c>
      <c r="D74" s="276"/>
      <c r="E74" s="276" t="s">
        <v>7392</v>
      </c>
      <c r="F74" s="276">
        <v>97</v>
      </c>
      <c r="G74" s="276">
        <v>15.8925</v>
      </c>
      <c r="H74" s="276">
        <v>31.7851</v>
      </c>
      <c r="I74" s="276">
        <v>100</v>
      </c>
      <c r="J74" s="276">
        <v>5430781</v>
      </c>
    </row>
    <row r="75" spans="1:10" ht="14.45">
      <c r="A75" s="276" t="s">
        <v>1364</v>
      </c>
      <c r="B75" s="276">
        <v>90</v>
      </c>
      <c r="C75" s="276" t="s">
        <v>7393</v>
      </c>
      <c r="D75" s="276"/>
      <c r="E75" s="276" t="s">
        <v>7394</v>
      </c>
      <c r="F75" s="276">
        <v>1700</v>
      </c>
      <c r="G75" s="276">
        <v>1.4662999999999999</v>
      </c>
      <c r="H75" s="276">
        <v>2.1532</v>
      </c>
      <c r="I75" s="276">
        <v>100</v>
      </c>
      <c r="J75" s="276">
        <v>5430805</v>
      </c>
    </row>
    <row r="76" spans="1:10" ht="14.45">
      <c r="A76" s="276" t="s">
        <v>7361</v>
      </c>
      <c r="B76" s="276">
        <v>90</v>
      </c>
      <c r="C76" s="276" t="s">
        <v>7395</v>
      </c>
      <c r="D76" s="276"/>
      <c r="E76" s="276" t="s">
        <v>7396</v>
      </c>
      <c r="F76" s="276">
        <v>4100</v>
      </c>
      <c r="G76" s="276">
        <v>1.8321000000000001</v>
      </c>
      <c r="H76" s="276">
        <v>3.4003000000000001</v>
      </c>
      <c r="I76" s="276">
        <v>100</v>
      </c>
      <c r="J76" s="276">
        <v>4621899</v>
      </c>
    </row>
    <row r="77" spans="1:10" ht="14.45">
      <c r="A77" s="276" t="s">
        <v>7321</v>
      </c>
      <c r="B77" s="276">
        <v>91</v>
      </c>
      <c r="C77" s="276" t="s">
        <v>4824</v>
      </c>
      <c r="D77" s="276"/>
      <c r="E77" s="276" t="s">
        <v>7397</v>
      </c>
      <c r="F77" s="276">
        <v>226</v>
      </c>
      <c r="G77" s="276">
        <v>36.9497</v>
      </c>
      <c r="H77" s="276">
        <v>69.323999999999998</v>
      </c>
      <c r="I77" s="276">
        <v>100</v>
      </c>
      <c r="J77" s="276">
        <v>5430870</v>
      </c>
    </row>
    <row r="78" spans="1:10" ht="14.45">
      <c r="A78" s="276" t="s">
        <v>7321</v>
      </c>
      <c r="B78" s="276">
        <v>91</v>
      </c>
      <c r="C78" s="276" t="s">
        <v>4827</v>
      </c>
      <c r="D78" s="276"/>
      <c r="E78" s="276" t="s">
        <v>7398</v>
      </c>
      <c r="F78" s="276">
        <v>0</v>
      </c>
      <c r="G78" s="276">
        <v>68.215199999999996</v>
      </c>
      <c r="H78" s="276">
        <v>127.9834</v>
      </c>
      <c r="I78" s="276">
        <v>100</v>
      </c>
      <c r="J78" s="276">
        <v>5430873</v>
      </c>
    </row>
    <row r="79" spans="1:10" ht="14.45">
      <c r="A79" s="276" t="s">
        <v>7301</v>
      </c>
      <c r="B79" s="276">
        <v>90</v>
      </c>
      <c r="C79" s="276" t="s">
        <v>7399</v>
      </c>
      <c r="D79" s="276"/>
      <c r="E79" s="276" t="s">
        <v>7371</v>
      </c>
      <c r="F79" s="276">
        <v>3000</v>
      </c>
      <c r="G79" s="276">
        <v>2.3549000000000002</v>
      </c>
      <c r="H79" s="276">
        <v>5.702</v>
      </c>
      <c r="I79" s="276">
        <v>100</v>
      </c>
      <c r="J79" s="276">
        <v>5430921</v>
      </c>
    </row>
    <row r="80" spans="1:10" ht="14.45">
      <c r="A80" s="276" t="s">
        <v>7361</v>
      </c>
      <c r="B80" s="276">
        <v>90</v>
      </c>
      <c r="C80" s="276" t="s">
        <v>7400</v>
      </c>
      <c r="D80" s="276"/>
      <c r="E80" s="276" t="s">
        <v>7401</v>
      </c>
      <c r="F80" s="276">
        <v>1300</v>
      </c>
      <c r="G80" s="276">
        <v>1.2967</v>
      </c>
      <c r="H80" s="276">
        <v>2.4066000000000001</v>
      </c>
      <c r="I80" s="276">
        <v>100</v>
      </c>
      <c r="J80" s="276">
        <v>4621896</v>
      </c>
    </row>
    <row r="81" spans="1:10" ht="14.45">
      <c r="A81" s="276" t="s">
        <v>7301</v>
      </c>
      <c r="B81" s="276">
        <v>90</v>
      </c>
      <c r="C81" s="276" t="s">
        <v>4705</v>
      </c>
      <c r="D81" s="276"/>
      <c r="E81" s="276" t="s">
        <v>7402</v>
      </c>
      <c r="F81" s="276">
        <v>10140</v>
      </c>
      <c r="G81" s="276">
        <v>6.8590999999999998</v>
      </c>
      <c r="H81" s="276">
        <v>15.3447</v>
      </c>
      <c r="I81" s="276">
        <v>100</v>
      </c>
      <c r="J81" s="276">
        <v>5430792</v>
      </c>
    </row>
    <row r="82" spans="1:10" ht="14.45">
      <c r="A82" s="276" t="s">
        <v>1364</v>
      </c>
      <c r="B82" s="276">
        <v>90</v>
      </c>
      <c r="C82" s="276" t="s">
        <v>7403</v>
      </c>
      <c r="D82" s="276"/>
      <c r="E82" s="276" t="s">
        <v>7404</v>
      </c>
      <c r="F82" s="276">
        <v>1700</v>
      </c>
      <c r="G82" s="276">
        <v>2.9639000000000002</v>
      </c>
      <c r="H82" s="276">
        <v>4.6456999999999997</v>
      </c>
      <c r="I82" s="276">
        <v>100</v>
      </c>
      <c r="J82" s="276">
        <v>5430908</v>
      </c>
    </row>
    <row r="83" spans="1:10" ht="14.45">
      <c r="A83" s="276" t="s">
        <v>7321</v>
      </c>
      <c r="B83" s="276">
        <v>91</v>
      </c>
      <c r="C83" s="276" t="s">
        <v>4825</v>
      </c>
      <c r="D83" s="276"/>
      <c r="E83" s="276" t="s">
        <v>7405</v>
      </c>
      <c r="F83" s="276">
        <v>71</v>
      </c>
      <c r="G83" s="276">
        <v>50.5246</v>
      </c>
      <c r="H83" s="276">
        <v>94.792900000000003</v>
      </c>
      <c r="I83" s="276">
        <v>100</v>
      </c>
      <c r="J83" s="276">
        <v>5430872</v>
      </c>
    </row>
    <row r="84" spans="1:10" ht="14.45">
      <c r="A84" s="276" t="s">
        <v>7330</v>
      </c>
      <c r="B84" s="276">
        <v>90</v>
      </c>
      <c r="C84" s="276" t="s">
        <v>7406</v>
      </c>
      <c r="D84" s="276"/>
      <c r="E84" s="276" t="s">
        <v>7407</v>
      </c>
      <c r="F84" s="276">
        <v>30900</v>
      </c>
      <c r="G84" s="276">
        <v>1.9471000000000001</v>
      </c>
      <c r="H84" s="276">
        <v>3.0093999999999999</v>
      </c>
      <c r="I84" s="276">
        <v>100</v>
      </c>
      <c r="J84" s="276">
        <v>5430815</v>
      </c>
    </row>
    <row r="85" spans="1:10" ht="14.45">
      <c r="A85" s="276" t="s">
        <v>7334</v>
      </c>
      <c r="B85" s="276">
        <v>90</v>
      </c>
      <c r="C85" s="276" t="s">
        <v>7408</v>
      </c>
      <c r="D85" s="276"/>
      <c r="E85" s="276" t="s">
        <v>7335</v>
      </c>
      <c r="F85" s="276">
        <v>5000</v>
      </c>
      <c r="G85" s="276">
        <v>1.6807000000000001</v>
      </c>
      <c r="H85" s="276">
        <v>2.9746000000000001</v>
      </c>
      <c r="I85" s="276">
        <v>500</v>
      </c>
      <c r="J85" s="276">
        <v>4836930</v>
      </c>
    </row>
    <row r="86" spans="1:10" ht="14.45">
      <c r="A86" s="276" t="s">
        <v>7301</v>
      </c>
      <c r="B86" s="276">
        <v>90</v>
      </c>
      <c r="C86" s="276" t="s">
        <v>4697</v>
      </c>
      <c r="D86" s="276"/>
      <c r="E86" s="276" t="s">
        <v>7409</v>
      </c>
      <c r="F86" s="276">
        <v>4773</v>
      </c>
      <c r="G86" s="276">
        <v>0.88149999999999995</v>
      </c>
      <c r="H86" s="276">
        <v>1.9719</v>
      </c>
      <c r="I86" s="276">
        <v>100</v>
      </c>
      <c r="J86" s="276">
        <v>5430788</v>
      </c>
    </row>
    <row r="87" spans="1:10" ht="14.45">
      <c r="A87" s="276" t="s">
        <v>1364</v>
      </c>
      <c r="B87" s="276">
        <v>90</v>
      </c>
      <c r="C87" s="276" t="s">
        <v>7410</v>
      </c>
      <c r="D87" s="276"/>
      <c r="E87" s="276" t="s">
        <v>7411</v>
      </c>
      <c r="F87" s="276">
        <v>4800</v>
      </c>
      <c r="G87" s="276">
        <v>2.1650999999999998</v>
      </c>
      <c r="H87" s="276">
        <v>3.1560999999999999</v>
      </c>
      <c r="I87" s="276">
        <v>100</v>
      </c>
      <c r="J87" s="276">
        <v>5430898</v>
      </c>
    </row>
    <row r="88" spans="1:10" ht="14.45">
      <c r="A88" s="276" t="s">
        <v>7361</v>
      </c>
      <c r="B88" s="276">
        <v>90</v>
      </c>
      <c r="C88" s="276" t="s">
        <v>7412</v>
      </c>
      <c r="D88" s="276"/>
      <c r="E88" s="276" t="s">
        <v>7413</v>
      </c>
      <c r="F88" s="276">
        <v>2100</v>
      </c>
      <c r="G88" s="276">
        <v>2.5160999999999998</v>
      </c>
      <c r="H88" s="276">
        <v>4.6698000000000004</v>
      </c>
      <c r="I88" s="276">
        <v>100</v>
      </c>
      <c r="J88" s="276">
        <v>4621900</v>
      </c>
    </row>
    <row r="89" spans="1:10" ht="14.45">
      <c r="A89" s="276" t="s">
        <v>7301</v>
      </c>
      <c r="B89" s="276">
        <v>90</v>
      </c>
      <c r="C89" s="276" t="s">
        <v>7414</v>
      </c>
      <c r="D89" s="276"/>
      <c r="E89" s="276" t="s">
        <v>7415</v>
      </c>
      <c r="F89" s="276">
        <v>900</v>
      </c>
      <c r="G89" s="276">
        <v>1.1375999999999999</v>
      </c>
      <c r="H89" s="276">
        <v>2.5449999999999999</v>
      </c>
      <c r="I89" s="276">
        <v>100</v>
      </c>
      <c r="J89" s="276">
        <v>5430822</v>
      </c>
    </row>
    <row r="90" spans="1:10" ht="14.45">
      <c r="A90" s="276" t="s">
        <v>7321</v>
      </c>
      <c r="B90" s="276">
        <v>91</v>
      </c>
      <c r="C90" s="276" t="s">
        <v>4806</v>
      </c>
      <c r="D90" s="276"/>
      <c r="E90" s="276" t="s">
        <v>7416</v>
      </c>
      <c r="F90" s="276">
        <v>477</v>
      </c>
      <c r="G90" s="276">
        <v>171.75739999999999</v>
      </c>
      <c r="H90" s="276">
        <v>322.2466</v>
      </c>
      <c r="I90" s="276">
        <v>100</v>
      </c>
      <c r="J90" s="276">
        <v>5430885</v>
      </c>
    </row>
    <row r="91" spans="1:10" ht="14.45">
      <c r="A91" s="276" t="s">
        <v>7301</v>
      </c>
      <c r="B91" s="276">
        <v>90</v>
      </c>
      <c r="C91" s="276" t="s">
        <v>7417</v>
      </c>
      <c r="D91" s="276"/>
      <c r="E91" s="276" t="s">
        <v>7418</v>
      </c>
      <c r="F91" s="276">
        <v>8559</v>
      </c>
      <c r="G91" s="276">
        <v>1.3069</v>
      </c>
      <c r="H91" s="276">
        <v>2.9238</v>
      </c>
      <c r="I91" s="276">
        <v>500</v>
      </c>
      <c r="J91" s="276">
        <v>5430794</v>
      </c>
    </row>
    <row r="92" spans="1:10" ht="14.45">
      <c r="A92" s="276" t="s">
        <v>7301</v>
      </c>
      <c r="B92" s="276">
        <v>90</v>
      </c>
      <c r="C92" s="276" t="s">
        <v>7419</v>
      </c>
      <c r="D92" s="276"/>
      <c r="E92" s="276" t="s">
        <v>7409</v>
      </c>
      <c r="F92" s="276">
        <v>4177</v>
      </c>
      <c r="G92" s="276">
        <v>0.88149999999999995</v>
      </c>
      <c r="H92" s="276">
        <v>1.9719</v>
      </c>
      <c r="I92" s="276">
        <v>500</v>
      </c>
      <c r="J92" s="276">
        <v>5430789</v>
      </c>
    </row>
    <row r="93" spans="1:10" ht="14.45">
      <c r="A93" s="276" t="s">
        <v>7330</v>
      </c>
      <c r="B93" s="276">
        <v>90</v>
      </c>
      <c r="C93" s="276" t="s">
        <v>7420</v>
      </c>
      <c r="D93" s="276"/>
      <c r="E93" s="276" t="s">
        <v>7407</v>
      </c>
      <c r="F93" s="276">
        <v>573</v>
      </c>
      <c r="G93" s="276">
        <v>2.0373000000000001</v>
      </c>
      <c r="H93" s="276">
        <v>3.1488999999999998</v>
      </c>
      <c r="I93" s="276">
        <v>100</v>
      </c>
      <c r="J93" s="276">
        <v>5430814</v>
      </c>
    </row>
    <row r="94" spans="1:10" ht="14.45">
      <c r="A94" s="276" t="s">
        <v>7301</v>
      </c>
      <c r="B94" s="276">
        <v>90</v>
      </c>
      <c r="C94" s="276" t="s">
        <v>4707</v>
      </c>
      <c r="D94" s="276"/>
      <c r="E94" s="276" t="s">
        <v>7415</v>
      </c>
      <c r="F94" s="276">
        <v>1020</v>
      </c>
      <c r="G94" s="276">
        <v>1.1375999999999999</v>
      </c>
      <c r="H94" s="276">
        <v>2.5449999999999999</v>
      </c>
      <c r="I94" s="276">
        <v>100</v>
      </c>
      <c r="J94" s="276">
        <v>5430821</v>
      </c>
    </row>
    <row r="95" spans="1:10" ht="14.45">
      <c r="A95" s="276" t="s">
        <v>7330</v>
      </c>
      <c r="B95" s="276">
        <v>90</v>
      </c>
      <c r="C95" s="276" t="s">
        <v>7421</v>
      </c>
      <c r="D95" s="276"/>
      <c r="E95" s="276" t="s">
        <v>7422</v>
      </c>
      <c r="F95" s="276">
        <v>9100</v>
      </c>
      <c r="G95" s="276">
        <v>1.4662999999999999</v>
      </c>
      <c r="H95" s="276">
        <v>2.1532</v>
      </c>
      <c r="I95" s="276">
        <v>100</v>
      </c>
      <c r="J95" s="276">
        <v>5430807</v>
      </c>
    </row>
    <row r="96" spans="1:10" ht="14.45">
      <c r="A96" s="276" t="s">
        <v>7330</v>
      </c>
      <c r="B96" s="276">
        <v>90</v>
      </c>
      <c r="C96" s="276" t="s">
        <v>7423</v>
      </c>
      <c r="D96" s="276"/>
      <c r="E96" s="276" t="s">
        <v>7424</v>
      </c>
      <c r="F96" s="276">
        <v>12500</v>
      </c>
      <c r="G96" s="276">
        <v>2.9639000000000002</v>
      </c>
      <c r="H96" s="276">
        <v>4.6456999999999997</v>
      </c>
      <c r="I96" s="276">
        <v>100</v>
      </c>
      <c r="J96" s="276">
        <v>5430910</v>
      </c>
    </row>
    <row r="97" spans="1:10" ht="14.45">
      <c r="A97" s="276" t="s">
        <v>7301</v>
      </c>
      <c r="B97" s="276">
        <v>90</v>
      </c>
      <c r="C97" s="276" t="s">
        <v>7425</v>
      </c>
      <c r="D97" s="276"/>
      <c r="E97" s="276" t="s">
        <v>7367</v>
      </c>
      <c r="F97" s="276">
        <v>2000</v>
      </c>
      <c r="G97" s="276">
        <v>3.6661999999999999</v>
      </c>
      <c r="H97" s="276">
        <v>8.2018000000000004</v>
      </c>
      <c r="I97" s="276">
        <v>100</v>
      </c>
      <c r="J97" s="276">
        <v>5430923</v>
      </c>
    </row>
    <row r="98" spans="1:10" ht="14.45">
      <c r="A98" s="276" t="s">
        <v>1364</v>
      </c>
      <c r="B98" s="276">
        <v>90</v>
      </c>
      <c r="C98" s="276" t="s">
        <v>7426</v>
      </c>
      <c r="D98" s="276"/>
      <c r="E98" s="276" t="s">
        <v>7350</v>
      </c>
      <c r="F98" s="276">
        <v>310</v>
      </c>
      <c r="G98" s="276">
        <v>2.0373000000000001</v>
      </c>
      <c r="H98" s="276">
        <v>3.1488999999999998</v>
      </c>
      <c r="I98" s="276">
        <v>100</v>
      </c>
      <c r="J98" s="276">
        <v>5430812</v>
      </c>
    </row>
    <row r="99" spans="1:10" ht="14.45">
      <c r="A99" s="276" t="s">
        <v>7330</v>
      </c>
      <c r="B99" s="276">
        <v>90</v>
      </c>
      <c r="C99" s="276" t="s">
        <v>7427</v>
      </c>
      <c r="D99" s="276"/>
      <c r="E99" s="276" t="s">
        <v>7424</v>
      </c>
      <c r="F99" s="276">
        <v>4230</v>
      </c>
      <c r="G99" s="276">
        <v>3.0287000000000002</v>
      </c>
      <c r="H99" s="276">
        <v>4.7470999999999997</v>
      </c>
      <c r="I99" s="276">
        <v>100</v>
      </c>
      <c r="J99" s="276">
        <v>5430909</v>
      </c>
    </row>
    <row r="100" spans="1:10" ht="14.45">
      <c r="A100" s="276" t="s">
        <v>7301</v>
      </c>
      <c r="B100" s="276">
        <v>90</v>
      </c>
      <c r="C100" s="276" t="s">
        <v>7428</v>
      </c>
      <c r="D100" s="276"/>
      <c r="E100" s="276" t="s">
        <v>7360</v>
      </c>
      <c r="F100" s="276">
        <v>0</v>
      </c>
      <c r="G100" s="276">
        <v>6.9379999999999997</v>
      </c>
      <c r="H100" s="276">
        <v>15.5212</v>
      </c>
      <c r="I100" s="276">
        <v>50</v>
      </c>
      <c r="J100" s="276">
        <v>5430858</v>
      </c>
    </row>
    <row r="101" spans="1:10" ht="14.45">
      <c r="A101" s="276" t="s">
        <v>7321</v>
      </c>
      <c r="B101" s="276">
        <v>91</v>
      </c>
      <c r="C101" s="276" t="s">
        <v>4829</v>
      </c>
      <c r="D101" s="276"/>
      <c r="E101" s="276" t="s">
        <v>7429</v>
      </c>
      <c r="F101" s="276">
        <v>296</v>
      </c>
      <c r="G101" s="276">
        <v>86.216300000000004</v>
      </c>
      <c r="H101" s="276">
        <v>161.75659999999999</v>
      </c>
      <c r="I101" s="276">
        <v>100</v>
      </c>
      <c r="J101" s="276">
        <v>5430859</v>
      </c>
    </row>
    <row r="102" spans="1:10" ht="14.45">
      <c r="A102" s="276" t="s">
        <v>7334</v>
      </c>
      <c r="B102" s="276">
        <v>90</v>
      </c>
      <c r="C102" s="276" t="s">
        <v>7430</v>
      </c>
      <c r="D102" s="276"/>
      <c r="E102" s="276" t="s">
        <v>7364</v>
      </c>
      <c r="F102" s="276">
        <v>1400</v>
      </c>
      <c r="G102" s="276">
        <v>1.2774000000000001</v>
      </c>
      <c r="H102" s="276">
        <v>2.2608000000000001</v>
      </c>
      <c r="I102" s="276">
        <v>200</v>
      </c>
      <c r="J102" s="276">
        <v>4703170</v>
      </c>
    </row>
    <row r="103" spans="1:10" ht="14.45">
      <c r="A103" s="276" t="s">
        <v>7301</v>
      </c>
      <c r="B103" s="276">
        <v>90</v>
      </c>
      <c r="C103" s="276" t="s">
        <v>4784</v>
      </c>
      <c r="D103" s="276"/>
      <c r="E103" s="276" t="s">
        <v>7431</v>
      </c>
      <c r="F103" s="276">
        <v>1869</v>
      </c>
      <c r="G103" s="276">
        <v>4.4873000000000003</v>
      </c>
      <c r="H103" s="276">
        <v>10.038600000000001</v>
      </c>
      <c r="I103" s="276">
        <v>100</v>
      </c>
      <c r="J103" s="276">
        <v>5430890</v>
      </c>
    </row>
    <row r="104" spans="1:10" ht="14.45">
      <c r="A104" s="276" t="s">
        <v>7321</v>
      </c>
      <c r="B104" s="276">
        <v>91</v>
      </c>
      <c r="C104" s="276" t="s">
        <v>4853</v>
      </c>
      <c r="D104" s="276"/>
      <c r="E104" s="276" t="s">
        <v>7432</v>
      </c>
      <c r="F104" s="276">
        <v>1260</v>
      </c>
      <c r="G104" s="276">
        <v>6.9086999999999996</v>
      </c>
      <c r="H104" s="276">
        <v>11.143000000000001</v>
      </c>
      <c r="I104" s="276">
        <v>100</v>
      </c>
      <c r="J104" s="276">
        <v>5430783</v>
      </c>
    </row>
    <row r="105" spans="1:10" ht="14.45">
      <c r="A105" s="276" t="s">
        <v>7321</v>
      </c>
      <c r="B105" s="276">
        <v>91</v>
      </c>
      <c r="C105" s="276" t="s">
        <v>4831</v>
      </c>
      <c r="D105" s="276"/>
      <c r="E105" s="276" t="s">
        <v>7433</v>
      </c>
      <c r="F105" s="276">
        <v>41</v>
      </c>
      <c r="G105" s="276">
        <v>107.7009</v>
      </c>
      <c r="H105" s="276">
        <v>202.06549999999999</v>
      </c>
      <c r="I105" s="276">
        <v>100</v>
      </c>
      <c r="J105" s="276">
        <v>5430860</v>
      </c>
    </row>
    <row r="106" spans="1:10" ht="14.45">
      <c r="A106" s="276" t="s">
        <v>7334</v>
      </c>
      <c r="B106" s="276">
        <v>90</v>
      </c>
      <c r="C106" s="276" t="s">
        <v>7434</v>
      </c>
      <c r="D106" s="276"/>
      <c r="E106" s="276" t="s">
        <v>7435</v>
      </c>
      <c r="F106" s="276">
        <v>0</v>
      </c>
      <c r="G106" s="276">
        <v>6.6637000000000004</v>
      </c>
      <c r="H106" s="276">
        <v>11.7942</v>
      </c>
      <c r="I106" s="276">
        <v>100</v>
      </c>
      <c r="J106" s="276">
        <v>4755255</v>
      </c>
    </row>
    <row r="107" spans="1:10" ht="14.45">
      <c r="A107" s="276" t="s">
        <v>7301</v>
      </c>
      <c r="B107" s="276">
        <v>90</v>
      </c>
      <c r="C107" s="276" t="s">
        <v>4778</v>
      </c>
      <c r="D107" s="276"/>
      <c r="E107" s="276" t="s">
        <v>7436</v>
      </c>
      <c r="F107" s="276">
        <v>3047</v>
      </c>
      <c r="G107" s="276">
        <v>1.4773000000000001</v>
      </c>
      <c r="H107" s="276">
        <v>3.3050000000000002</v>
      </c>
      <c r="I107" s="276">
        <v>100</v>
      </c>
      <c r="J107" s="276">
        <v>5430874</v>
      </c>
    </row>
    <row r="108" spans="1:10" ht="14.45">
      <c r="A108" s="276" t="s">
        <v>7321</v>
      </c>
      <c r="B108" s="276">
        <v>91</v>
      </c>
      <c r="C108" s="276" t="s">
        <v>4849</v>
      </c>
      <c r="D108" s="276"/>
      <c r="E108" s="276" t="s">
        <v>7437</v>
      </c>
      <c r="F108" s="276">
        <v>250</v>
      </c>
      <c r="G108" s="276">
        <v>5.4397000000000002</v>
      </c>
      <c r="H108" s="276">
        <v>8.7736999999999998</v>
      </c>
      <c r="I108" s="276">
        <v>100</v>
      </c>
      <c r="J108" s="276">
        <v>5430924</v>
      </c>
    </row>
    <row r="109" spans="1:10" ht="14.45">
      <c r="A109" s="276" t="s">
        <v>7330</v>
      </c>
      <c r="B109" s="276">
        <v>90</v>
      </c>
      <c r="C109" s="276" t="s">
        <v>7438</v>
      </c>
      <c r="D109" s="276"/>
      <c r="E109" s="276" t="s">
        <v>7439</v>
      </c>
      <c r="F109" s="276">
        <v>2700</v>
      </c>
      <c r="G109" s="276">
        <v>2.1650999999999998</v>
      </c>
      <c r="H109" s="276">
        <v>3.1560999999999999</v>
      </c>
      <c r="I109" s="276">
        <v>100</v>
      </c>
      <c r="J109" s="276">
        <v>5430900</v>
      </c>
    </row>
    <row r="110" spans="1:10" ht="14.45">
      <c r="A110" s="276" t="s">
        <v>1364</v>
      </c>
      <c r="B110" s="276">
        <v>90</v>
      </c>
      <c r="C110" s="276" t="s">
        <v>7440</v>
      </c>
      <c r="D110" s="276"/>
      <c r="E110" s="276" t="s">
        <v>7404</v>
      </c>
      <c r="F110" s="276">
        <v>5545</v>
      </c>
      <c r="G110" s="276">
        <v>3.0287000000000002</v>
      </c>
      <c r="H110" s="276">
        <v>4.7470999999999997</v>
      </c>
      <c r="I110" s="276">
        <v>100</v>
      </c>
      <c r="J110" s="276">
        <v>5430907</v>
      </c>
    </row>
    <row r="111" spans="1:10" ht="14.45">
      <c r="A111" s="276" t="s">
        <v>7301</v>
      </c>
      <c r="B111" s="276">
        <v>90</v>
      </c>
      <c r="C111" s="276" t="s">
        <v>4699</v>
      </c>
      <c r="D111" s="276"/>
      <c r="E111" s="276" t="s">
        <v>7418</v>
      </c>
      <c r="F111" s="276">
        <v>2129</v>
      </c>
      <c r="G111" s="276">
        <v>1.3069</v>
      </c>
      <c r="H111" s="276">
        <v>2.9238</v>
      </c>
      <c r="I111" s="276">
        <v>100</v>
      </c>
      <c r="J111" s="276">
        <v>5430793</v>
      </c>
    </row>
    <row r="112" spans="1:10" ht="14.45">
      <c r="A112" s="276" t="s">
        <v>7301</v>
      </c>
      <c r="B112" s="276">
        <v>90</v>
      </c>
      <c r="C112" s="276" t="s">
        <v>4709</v>
      </c>
      <c r="D112" s="276"/>
      <c r="E112" s="276" t="s">
        <v>7441</v>
      </c>
      <c r="F112" s="276">
        <v>1865</v>
      </c>
      <c r="G112" s="276">
        <v>1.6243000000000001</v>
      </c>
      <c r="H112" s="276">
        <v>3.6337000000000002</v>
      </c>
      <c r="I112" s="276">
        <v>100</v>
      </c>
      <c r="J112" s="276">
        <v>5430834</v>
      </c>
    </row>
    <row r="113" spans="1:10" ht="14.45">
      <c r="A113" s="276" t="s">
        <v>7301</v>
      </c>
      <c r="B113" s="276">
        <v>90</v>
      </c>
      <c r="C113" s="276" t="s">
        <v>7442</v>
      </c>
      <c r="D113" s="276"/>
      <c r="E113" s="276" t="s">
        <v>7441</v>
      </c>
      <c r="F113" s="276">
        <v>0</v>
      </c>
      <c r="G113" s="276">
        <v>1.5661</v>
      </c>
      <c r="H113" s="276">
        <v>3.6337000000000002</v>
      </c>
      <c r="I113" s="276">
        <v>100</v>
      </c>
      <c r="J113" s="276">
        <v>5430835</v>
      </c>
    </row>
    <row r="114" spans="1:10" ht="14.45">
      <c r="A114" s="276" t="s">
        <v>7321</v>
      </c>
      <c r="B114" s="276">
        <v>91</v>
      </c>
      <c r="C114" s="276" t="s">
        <v>4867</v>
      </c>
      <c r="D114" s="276"/>
      <c r="E114" s="276" t="s">
        <v>7443</v>
      </c>
      <c r="F114" s="276">
        <v>155</v>
      </c>
      <c r="G114" s="276">
        <v>10.1183</v>
      </c>
      <c r="H114" s="276">
        <v>16.319800000000001</v>
      </c>
      <c r="I114" s="276">
        <v>100</v>
      </c>
      <c r="J114" s="276">
        <v>5430784</v>
      </c>
    </row>
    <row r="115" spans="1:10" ht="14.45">
      <c r="A115" s="276" t="s">
        <v>7301</v>
      </c>
      <c r="B115" s="276">
        <v>90</v>
      </c>
      <c r="C115" s="276" t="s">
        <v>7444</v>
      </c>
      <c r="D115" s="276"/>
      <c r="E115" s="276" t="s">
        <v>7445</v>
      </c>
      <c r="F115" s="276">
        <v>91</v>
      </c>
      <c r="G115" s="276">
        <v>8.5940999999999992</v>
      </c>
      <c r="H115" s="276">
        <v>19.940000000000001</v>
      </c>
      <c r="I115" s="276">
        <v>100</v>
      </c>
      <c r="J115" s="276">
        <v>7166021</v>
      </c>
    </row>
    <row r="116" spans="1:10" ht="14.45">
      <c r="A116" s="276" t="s">
        <v>7321</v>
      </c>
      <c r="B116" s="276">
        <v>91</v>
      </c>
      <c r="C116" s="276" t="s">
        <v>4851</v>
      </c>
      <c r="D116" s="276"/>
      <c r="E116" s="276" t="s">
        <v>7446</v>
      </c>
      <c r="F116" s="276">
        <v>0</v>
      </c>
      <c r="G116" s="276">
        <v>6.2237</v>
      </c>
      <c r="H116" s="276">
        <v>10.0382</v>
      </c>
      <c r="I116" s="276">
        <v>100</v>
      </c>
      <c r="J116" s="276">
        <v>5430782</v>
      </c>
    </row>
    <row r="117" spans="1:10" ht="14.45">
      <c r="A117" s="276" t="s">
        <v>7321</v>
      </c>
      <c r="B117" s="276">
        <v>91</v>
      </c>
      <c r="C117" s="276" t="s">
        <v>4857</v>
      </c>
      <c r="D117" s="276"/>
      <c r="E117" s="276" t="s">
        <v>7447</v>
      </c>
      <c r="F117" s="276">
        <v>990</v>
      </c>
      <c r="G117" s="276">
        <v>10.193199999999999</v>
      </c>
      <c r="H117" s="276">
        <v>16.4407</v>
      </c>
      <c r="I117" s="276">
        <v>100</v>
      </c>
      <c r="J117" s="276">
        <v>5430786</v>
      </c>
    </row>
    <row r="118" spans="1:10" ht="14.45">
      <c r="A118" s="276" t="s">
        <v>1364</v>
      </c>
      <c r="B118" s="276">
        <v>90</v>
      </c>
      <c r="C118" s="276" t="s">
        <v>7448</v>
      </c>
      <c r="D118" s="276"/>
      <c r="E118" s="276" t="s">
        <v>7394</v>
      </c>
      <c r="F118" s="276">
        <v>3532</v>
      </c>
      <c r="G118" s="276">
        <v>1.5512999999999999</v>
      </c>
      <c r="H118" s="276">
        <v>2.2778999999999998</v>
      </c>
      <c r="I118" s="276">
        <v>100</v>
      </c>
      <c r="J118" s="276">
        <v>5430804</v>
      </c>
    </row>
    <row r="119" spans="1:10" ht="14.45">
      <c r="A119" s="276" t="s">
        <v>7321</v>
      </c>
      <c r="B119" s="276">
        <v>91</v>
      </c>
      <c r="C119" s="276" t="s">
        <v>7449</v>
      </c>
      <c r="D119" s="276"/>
      <c r="E119" s="276" t="s">
        <v>7450</v>
      </c>
      <c r="F119" s="276">
        <v>0</v>
      </c>
      <c r="G119" s="276">
        <v>12.7517</v>
      </c>
      <c r="H119" s="276">
        <v>25.503399999999999</v>
      </c>
      <c r="I119" s="276">
        <v>1000</v>
      </c>
      <c r="J119" s="276">
        <v>5430780</v>
      </c>
    </row>
    <row r="120" spans="1:10" ht="14.45">
      <c r="A120" s="276" t="s">
        <v>7321</v>
      </c>
      <c r="B120" s="276">
        <v>91</v>
      </c>
      <c r="C120" s="276" t="s">
        <v>4833</v>
      </c>
      <c r="D120" s="276"/>
      <c r="E120" s="276" t="s">
        <v>7451</v>
      </c>
      <c r="F120" s="276">
        <v>2</v>
      </c>
      <c r="G120" s="276">
        <v>137.57409999999999</v>
      </c>
      <c r="H120" s="276">
        <v>251.04759999999999</v>
      </c>
      <c r="I120" s="276">
        <v>1000</v>
      </c>
      <c r="J120" s="276">
        <v>5430862</v>
      </c>
    </row>
    <row r="121" spans="1:10" ht="14.45">
      <c r="A121" s="276" t="s">
        <v>7301</v>
      </c>
      <c r="B121" s="276">
        <v>90</v>
      </c>
      <c r="C121" s="276" t="s">
        <v>4780</v>
      </c>
      <c r="D121" s="276"/>
      <c r="E121" s="276" t="s">
        <v>7452</v>
      </c>
      <c r="F121" s="276">
        <v>453</v>
      </c>
      <c r="G121" s="276">
        <v>2.1351</v>
      </c>
      <c r="H121" s="276">
        <v>4.7765000000000004</v>
      </c>
      <c r="I121" s="276">
        <v>100</v>
      </c>
      <c r="J121" s="276">
        <v>5430883</v>
      </c>
    </row>
    <row r="122" spans="1:10" ht="14.45">
      <c r="A122" s="276" t="s">
        <v>7330</v>
      </c>
      <c r="B122" s="276">
        <v>90</v>
      </c>
      <c r="C122" s="276" t="s">
        <v>7453</v>
      </c>
      <c r="D122" s="276"/>
      <c r="E122" s="276" t="s">
        <v>7422</v>
      </c>
      <c r="F122" s="276">
        <v>1548</v>
      </c>
      <c r="G122" s="276">
        <v>1.5512999999999999</v>
      </c>
      <c r="H122" s="276">
        <v>2.2778999999999998</v>
      </c>
      <c r="I122" s="276">
        <v>100</v>
      </c>
      <c r="J122" s="276">
        <v>5430806</v>
      </c>
    </row>
    <row r="123" spans="1:10" ht="14.45">
      <c r="A123" s="276" t="s">
        <v>7330</v>
      </c>
      <c r="B123" s="276">
        <v>90</v>
      </c>
      <c r="C123" s="276" t="s">
        <v>7454</v>
      </c>
      <c r="D123" s="276"/>
      <c r="E123" s="276" t="s">
        <v>7439</v>
      </c>
      <c r="F123" s="276">
        <v>2050</v>
      </c>
      <c r="G123" s="276">
        <v>2.2437999999999998</v>
      </c>
      <c r="H123" s="276">
        <v>3.2709000000000001</v>
      </c>
      <c r="I123" s="276">
        <v>100</v>
      </c>
      <c r="J123" s="276">
        <v>5430899</v>
      </c>
    </row>
    <row r="124" spans="1:10" ht="14.45">
      <c r="A124" s="276" t="s">
        <v>7334</v>
      </c>
      <c r="B124" s="276">
        <v>90</v>
      </c>
      <c r="C124" s="276" t="s">
        <v>7455</v>
      </c>
      <c r="D124" s="276"/>
      <c r="E124" s="276" t="s">
        <v>7364</v>
      </c>
      <c r="F124" s="276">
        <v>6500</v>
      </c>
      <c r="G124" s="276">
        <v>1.3001</v>
      </c>
      <c r="H124" s="276">
        <v>2.3010000000000002</v>
      </c>
      <c r="I124" s="276">
        <v>500</v>
      </c>
      <c r="J124" s="276">
        <v>4836928</v>
      </c>
    </row>
    <row r="125" spans="1:10" ht="14.45">
      <c r="A125" s="276" t="s">
        <v>7330</v>
      </c>
      <c r="B125" s="276">
        <v>91</v>
      </c>
      <c r="C125" s="276" t="s">
        <v>7456</v>
      </c>
      <c r="D125" s="276"/>
      <c r="E125" s="276" t="s">
        <v>7457</v>
      </c>
      <c r="F125" s="276">
        <v>0</v>
      </c>
      <c r="G125" s="276">
        <v>70.134900000000002</v>
      </c>
      <c r="H125" s="276">
        <v>127.9834</v>
      </c>
      <c r="I125" s="276">
        <v>100</v>
      </c>
      <c r="J125" s="276">
        <v>7349992</v>
      </c>
    </row>
    <row r="126" spans="1:10" ht="14.45">
      <c r="A126" s="276" t="s">
        <v>7321</v>
      </c>
      <c r="B126" s="276">
        <v>91</v>
      </c>
      <c r="C126" s="276" t="s">
        <v>4834</v>
      </c>
      <c r="D126" s="276"/>
      <c r="E126" s="276" t="s">
        <v>7458</v>
      </c>
      <c r="F126" s="276">
        <v>0</v>
      </c>
      <c r="G126" s="276">
        <v>176.59110000000001</v>
      </c>
      <c r="H126" s="276">
        <v>322.2466</v>
      </c>
      <c r="I126" s="276">
        <v>1000</v>
      </c>
      <c r="J126" s="276">
        <v>5430865</v>
      </c>
    </row>
    <row r="127" spans="1:10" ht="14.45">
      <c r="A127" s="276" t="s">
        <v>7334</v>
      </c>
      <c r="B127" s="276">
        <v>90</v>
      </c>
      <c r="C127" s="276" t="s">
        <v>7459</v>
      </c>
      <c r="D127" s="276"/>
      <c r="E127" s="276" t="s">
        <v>7335</v>
      </c>
      <c r="F127" s="276">
        <v>0</v>
      </c>
      <c r="G127" s="276">
        <v>1.6577999999999999</v>
      </c>
      <c r="H127" s="276">
        <v>2.9342000000000001</v>
      </c>
      <c r="I127" s="276">
        <v>200</v>
      </c>
      <c r="J127" s="276">
        <v>4703171</v>
      </c>
    </row>
    <row r="128" spans="1:10" ht="14.45">
      <c r="A128" s="276" t="s">
        <v>7460</v>
      </c>
      <c r="B128" s="276">
        <v>90</v>
      </c>
      <c r="C128" s="276" t="s">
        <v>7461</v>
      </c>
      <c r="D128" s="276"/>
      <c r="E128" s="276" t="s">
        <v>7462</v>
      </c>
      <c r="F128" s="276">
        <v>0</v>
      </c>
      <c r="G128" s="276">
        <v>5.3983999999999996</v>
      </c>
      <c r="H128" s="276">
        <v>12.077</v>
      </c>
      <c r="I128" s="276">
        <v>100</v>
      </c>
      <c r="J128" s="276">
        <v>7166063</v>
      </c>
    </row>
    <row r="129" spans="1:10" ht="14.45">
      <c r="A129" s="276" t="s">
        <v>7321</v>
      </c>
      <c r="B129" s="276">
        <v>91</v>
      </c>
      <c r="C129" s="276" t="s">
        <v>7463</v>
      </c>
      <c r="D129" s="276"/>
      <c r="E129" s="276" t="s">
        <v>7464</v>
      </c>
      <c r="F129" s="276">
        <v>0</v>
      </c>
      <c r="G129" s="276">
        <v>26.383600000000001</v>
      </c>
      <c r="H129" s="276">
        <v>48.145299999999999</v>
      </c>
      <c r="I129" s="276">
        <v>1000</v>
      </c>
      <c r="J129" s="276">
        <v>7330870</v>
      </c>
    </row>
    <row r="130" spans="1:10" ht="14.45">
      <c r="A130" s="276" t="s">
        <v>7330</v>
      </c>
      <c r="B130" s="276">
        <v>91</v>
      </c>
      <c r="C130" s="276" t="s">
        <v>7465</v>
      </c>
      <c r="D130" s="276"/>
      <c r="E130" s="276" t="s">
        <v>7466</v>
      </c>
      <c r="F130" s="276">
        <v>0</v>
      </c>
      <c r="G130" s="276">
        <v>51.9465</v>
      </c>
      <c r="H130" s="276">
        <v>94.792900000000003</v>
      </c>
      <c r="I130" s="276">
        <v>100</v>
      </c>
      <c r="J130" s="276">
        <v>7299832</v>
      </c>
    </row>
    <row r="131" spans="1:10" ht="14.45">
      <c r="A131" s="276" t="s">
        <v>7301</v>
      </c>
      <c r="B131" s="276">
        <v>90</v>
      </c>
      <c r="C131" s="276" t="s">
        <v>7467</v>
      </c>
      <c r="D131" s="276"/>
      <c r="E131" s="276" t="s">
        <v>7468</v>
      </c>
      <c r="F131" s="276">
        <v>0</v>
      </c>
      <c r="G131" s="276">
        <v>3.8450000000000002</v>
      </c>
      <c r="H131" s="276">
        <v>8.6018000000000008</v>
      </c>
      <c r="I131" s="276">
        <v>100</v>
      </c>
      <c r="J131" s="276">
        <v>7166039</v>
      </c>
    </row>
    <row r="132" spans="1:10" ht="14.45">
      <c r="A132" s="276" t="s">
        <v>7321</v>
      </c>
      <c r="B132" s="276">
        <v>91</v>
      </c>
      <c r="C132" s="276" t="s">
        <v>4869</v>
      </c>
      <c r="D132" s="276"/>
      <c r="E132" s="276" t="s">
        <v>7469</v>
      </c>
      <c r="F132" s="276">
        <v>0</v>
      </c>
      <c r="G132" s="276">
        <v>15.677199999999999</v>
      </c>
      <c r="H132" s="276">
        <v>25.4087</v>
      </c>
      <c r="I132" s="276">
        <v>1000</v>
      </c>
      <c r="J132" s="276">
        <v>5430787</v>
      </c>
    </row>
    <row r="133" spans="1:10" ht="14.45">
      <c r="A133" s="276" t="s">
        <v>7301</v>
      </c>
      <c r="B133" s="276">
        <v>90</v>
      </c>
      <c r="C133" s="276" t="s">
        <v>7470</v>
      </c>
      <c r="D133" s="276"/>
      <c r="E133" s="276" t="s">
        <v>7471</v>
      </c>
      <c r="F133" s="276">
        <v>0</v>
      </c>
      <c r="G133" s="276">
        <v>14.0901</v>
      </c>
      <c r="H133" s="276">
        <v>32.691699999999997</v>
      </c>
      <c r="I133" s="276">
        <v>100</v>
      </c>
      <c r="J133" s="276">
        <v>7166029</v>
      </c>
    </row>
    <row r="134" spans="1:10" ht="14.45">
      <c r="A134" s="276" t="s">
        <v>7330</v>
      </c>
      <c r="B134" s="276">
        <v>90</v>
      </c>
      <c r="C134" s="276" t="s">
        <v>7472</v>
      </c>
      <c r="D134" s="276"/>
      <c r="E134" s="276" t="s">
        <v>7473</v>
      </c>
      <c r="F134" s="276">
        <v>0</v>
      </c>
      <c r="G134" s="276">
        <v>2.5045999999999999</v>
      </c>
      <c r="H134" s="276">
        <v>5.6031000000000004</v>
      </c>
      <c r="I134" s="276">
        <v>1000</v>
      </c>
      <c r="J134" s="276">
        <v>6928017</v>
      </c>
    </row>
    <row r="135" spans="1:10" ht="14.45">
      <c r="A135" s="276" t="s">
        <v>7301</v>
      </c>
      <c r="B135" s="276">
        <v>90</v>
      </c>
      <c r="C135" s="276" t="s">
        <v>7474</v>
      </c>
      <c r="D135" s="276"/>
      <c r="E135" s="276" t="s">
        <v>7475</v>
      </c>
      <c r="F135" s="276">
        <v>0</v>
      </c>
      <c r="G135" s="276">
        <v>1.9968999999999999</v>
      </c>
      <c r="H135" s="276">
        <v>4.4672000000000001</v>
      </c>
      <c r="I135" s="276">
        <v>100</v>
      </c>
      <c r="J135" s="276">
        <v>7165946</v>
      </c>
    </row>
    <row r="136" spans="1:10" ht="14.45">
      <c r="A136" s="276" t="s">
        <v>7321</v>
      </c>
      <c r="B136" s="276">
        <v>91</v>
      </c>
      <c r="C136" s="276" t="s">
        <v>4731</v>
      </c>
      <c r="D136" s="276"/>
      <c r="E136" s="276" t="s">
        <v>7476</v>
      </c>
      <c r="F136" s="276">
        <v>0</v>
      </c>
      <c r="G136" s="276">
        <v>84.173299999999998</v>
      </c>
      <c r="H136" s="276">
        <v>153.601</v>
      </c>
      <c r="I136" s="276">
        <v>1000</v>
      </c>
      <c r="J136" s="276">
        <v>5430829</v>
      </c>
    </row>
    <row r="137" spans="1:10" ht="14.45">
      <c r="A137" s="276" t="s">
        <v>7460</v>
      </c>
      <c r="B137" s="276">
        <v>90</v>
      </c>
      <c r="C137" s="276" t="s">
        <v>7477</v>
      </c>
      <c r="D137" s="276"/>
      <c r="E137" s="276" t="s">
        <v>7462</v>
      </c>
      <c r="F137" s="276">
        <v>0</v>
      </c>
      <c r="G137" s="276">
        <v>5.3983999999999996</v>
      </c>
      <c r="H137" s="276">
        <v>12.077</v>
      </c>
      <c r="I137" s="276">
        <v>6000</v>
      </c>
      <c r="J137" s="276">
        <v>7166072</v>
      </c>
    </row>
    <row r="138" spans="1:10" ht="14.45">
      <c r="A138" s="276" t="s">
        <v>7460</v>
      </c>
      <c r="B138" s="276">
        <v>90</v>
      </c>
      <c r="C138" s="276" t="s">
        <v>7478</v>
      </c>
      <c r="D138" s="276"/>
      <c r="E138" s="276" t="s">
        <v>7462</v>
      </c>
      <c r="F138" s="276">
        <v>0</v>
      </c>
      <c r="G138" s="276">
        <v>5.3983999999999996</v>
      </c>
      <c r="H138" s="276">
        <v>12.077</v>
      </c>
      <c r="I138" s="276">
        <v>100</v>
      </c>
      <c r="J138" s="276">
        <v>7166074</v>
      </c>
    </row>
    <row r="139" spans="1:10" ht="14.45">
      <c r="A139" s="276" t="s">
        <v>7479</v>
      </c>
      <c r="B139" s="276">
        <v>90</v>
      </c>
      <c r="C139" s="276" t="s">
        <v>7480</v>
      </c>
      <c r="D139" s="276"/>
      <c r="E139" s="276" t="s">
        <v>7481</v>
      </c>
      <c r="F139" s="276">
        <v>0</v>
      </c>
      <c r="G139" s="276">
        <v>14.613200000000001</v>
      </c>
      <c r="H139" s="276">
        <v>32.691699999999997</v>
      </c>
      <c r="I139" s="276">
        <v>100</v>
      </c>
      <c r="J139" s="276">
        <v>7352939</v>
      </c>
    </row>
    <row r="140" spans="1:10" ht="14.45">
      <c r="A140" s="276" t="s">
        <v>7330</v>
      </c>
      <c r="B140" s="276">
        <v>90</v>
      </c>
      <c r="C140" s="276" t="s">
        <v>7482</v>
      </c>
      <c r="D140" s="276"/>
      <c r="E140" s="276" t="s">
        <v>7483</v>
      </c>
      <c r="F140" s="276">
        <v>0</v>
      </c>
      <c r="G140" s="276">
        <v>3.5291000000000001</v>
      </c>
      <c r="H140" s="276">
        <v>7.8949999999999996</v>
      </c>
      <c r="I140" s="276">
        <v>100</v>
      </c>
      <c r="J140" s="276">
        <v>7165279</v>
      </c>
    </row>
    <row r="141" spans="1:10" ht="14.45">
      <c r="A141" s="276" t="s">
        <v>7301</v>
      </c>
      <c r="B141" s="276">
        <v>90</v>
      </c>
      <c r="C141" s="276" t="s">
        <v>7484</v>
      </c>
      <c r="D141" s="276"/>
      <c r="E141" s="276" t="s">
        <v>7485</v>
      </c>
      <c r="F141" s="276">
        <v>0</v>
      </c>
      <c r="G141" s="276">
        <v>5.7481</v>
      </c>
      <c r="H141" s="276">
        <v>12.8592</v>
      </c>
      <c r="I141" s="276">
        <v>100</v>
      </c>
      <c r="J141" s="276">
        <v>7165805</v>
      </c>
    </row>
    <row r="142" spans="1:10" ht="14.45">
      <c r="A142" s="276" t="s">
        <v>7301</v>
      </c>
      <c r="B142" s="276">
        <v>90</v>
      </c>
      <c r="C142" s="276" t="s">
        <v>7486</v>
      </c>
      <c r="D142" s="276"/>
      <c r="E142" s="276" t="s">
        <v>7487</v>
      </c>
      <c r="F142" s="276">
        <v>0</v>
      </c>
      <c r="G142" s="276">
        <v>6.9379999999999997</v>
      </c>
      <c r="H142" s="276">
        <v>15.5212</v>
      </c>
      <c r="I142" s="276">
        <v>1000</v>
      </c>
      <c r="J142" s="276">
        <v>7165926</v>
      </c>
    </row>
    <row r="143" spans="1:10" ht="14.45">
      <c r="A143" s="276" t="s">
        <v>7301</v>
      </c>
      <c r="B143" s="276">
        <v>90</v>
      </c>
      <c r="C143" s="276" t="s">
        <v>7488</v>
      </c>
      <c r="D143" s="276"/>
      <c r="E143" s="276" t="s">
        <v>7489</v>
      </c>
      <c r="F143" s="276">
        <v>0</v>
      </c>
      <c r="G143" s="276">
        <v>3.1086999999999998</v>
      </c>
      <c r="H143" s="276">
        <v>6.9546000000000001</v>
      </c>
      <c r="I143" s="276">
        <v>100</v>
      </c>
      <c r="J143" s="276">
        <v>7165963</v>
      </c>
    </row>
    <row r="144" spans="1:10" ht="14.45">
      <c r="A144" s="276" t="s">
        <v>7321</v>
      </c>
      <c r="B144" s="276">
        <v>91</v>
      </c>
      <c r="C144" s="276" t="s">
        <v>7490</v>
      </c>
      <c r="D144" s="276"/>
      <c r="E144" s="276" t="s">
        <v>7491</v>
      </c>
      <c r="F144" s="276">
        <v>771</v>
      </c>
      <c r="G144" s="276">
        <v>9.4271999999999991</v>
      </c>
      <c r="H144" s="276">
        <v>17.457799999999999</v>
      </c>
      <c r="I144" s="276">
        <v>1000</v>
      </c>
      <c r="J144" s="276">
        <v>5430779</v>
      </c>
    </row>
    <row r="145" spans="1:10" ht="14.45">
      <c r="A145" s="276" t="s">
        <v>7301</v>
      </c>
      <c r="B145" s="276">
        <v>90</v>
      </c>
      <c r="C145" s="276" t="s">
        <v>7492</v>
      </c>
      <c r="D145" s="276"/>
      <c r="E145" s="276" t="s">
        <v>7418</v>
      </c>
      <c r="F145" s="276">
        <v>0</v>
      </c>
      <c r="G145" s="276">
        <v>1.2602</v>
      </c>
      <c r="H145" s="276">
        <v>2.9238</v>
      </c>
      <c r="I145" s="276">
        <v>100</v>
      </c>
      <c r="J145" s="276">
        <v>5430795</v>
      </c>
    </row>
    <row r="146" spans="1:10" ht="14.45">
      <c r="A146" s="276" t="s">
        <v>7321</v>
      </c>
      <c r="B146" s="276">
        <v>91</v>
      </c>
      <c r="C146" s="276" t="s">
        <v>4774</v>
      </c>
      <c r="D146" s="276"/>
      <c r="E146" s="276" t="s">
        <v>7493</v>
      </c>
      <c r="F146" s="276">
        <v>0</v>
      </c>
      <c r="G146" s="276">
        <v>120.01130000000001</v>
      </c>
      <c r="H146" s="276">
        <v>218.99879999999999</v>
      </c>
      <c r="I146" s="276">
        <v>1000</v>
      </c>
      <c r="J146" s="276">
        <v>5430831</v>
      </c>
    </row>
    <row r="147" spans="1:10" ht="14.45">
      <c r="A147" s="276" t="s">
        <v>7301</v>
      </c>
      <c r="B147" s="276">
        <v>90</v>
      </c>
      <c r="C147" s="276" t="s">
        <v>4719</v>
      </c>
      <c r="D147" s="276"/>
      <c r="E147" s="276" t="s">
        <v>7494</v>
      </c>
      <c r="F147" s="276">
        <v>0</v>
      </c>
      <c r="G147" s="276">
        <v>13.9626</v>
      </c>
      <c r="H147" s="276">
        <v>32.395899999999997</v>
      </c>
      <c r="I147" s="276">
        <v>1000</v>
      </c>
      <c r="J147" s="276">
        <v>5430839</v>
      </c>
    </row>
    <row r="148" spans="1:10" ht="14.45">
      <c r="A148" s="276" t="s">
        <v>1364</v>
      </c>
      <c r="B148" s="276">
        <v>91</v>
      </c>
      <c r="C148" s="276" t="s">
        <v>7495</v>
      </c>
      <c r="D148" s="276"/>
      <c r="E148" s="276" t="s">
        <v>7496</v>
      </c>
      <c r="F148" s="276">
        <v>0</v>
      </c>
      <c r="G148" s="276">
        <v>37.9895</v>
      </c>
      <c r="H148" s="276">
        <v>69.323999999999998</v>
      </c>
      <c r="I148" s="276">
        <v>1000</v>
      </c>
      <c r="J148" s="276">
        <v>5649184</v>
      </c>
    </row>
    <row r="149" spans="1:10" ht="14.45">
      <c r="A149" s="276" t="s">
        <v>7301</v>
      </c>
      <c r="B149" s="276">
        <v>90</v>
      </c>
      <c r="C149" s="276" t="s">
        <v>7497</v>
      </c>
      <c r="D149" s="276"/>
      <c r="E149" s="276" t="s">
        <v>7498</v>
      </c>
      <c r="F149" s="276">
        <v>0</v>
      </c>
      <c r="G149" s="276">
        <v>12.088200000000001</v>
      </c>
      <c r="H149" s="276">
        <v>27.042999999999999</v>
      </c>
      <c r="I149" s="276">
        <v>1000</v>
      </c>
      <c r="J149" s="276">
        <v>7165942</v>
      </c>
    </row>
    <row r="150" spans="1:10" ht="14.45">
      <c r="A150" s="276" t="s">
        <v>7460</v>
      </c>
      <c r="B150" s="276">
        <v>90</v>
      </c>
      <c r="C150" s="276" t="s">
        <v>7499</v>
      </c>
      <c r="D150" s="276"/>
      <c r="E150" s="276" t="s">
        <v>7468</v>
      </c>
      <c r="F150" s="276">
        <v>0</v>
      </c>
      <c r="G150" s="276">
        <v>3.8450000000000002</v>
      </c>
      <c r="H150" s="276">
        <v>8.6018000000000008</v>
      </c>
      <c r="I150" s="276">
        <v>100</v>
      </c>
      <c r="J150" s="276">
        <v>7166049</v>
      </c>
    </row>
    <row r="151" spans="1:10" ht="14.45">
      <c r="A151" s="276" t="s">
        <v>7321</v>
      </c>
      <c r="B151" s="276">
        <v>91</v>
      </c>
      <c r="C151" s="276" t="s">
        <v>7500</v>
      </c>
      <c r="D151" s="276"/>
      <c r="E151" s="276" t="s">
        <v>7501</v>
      </c>
      <c r="F151" s="276">
        <v>0</v>
      </c>
      <c r="G151" s="276">
        <v>6.8475999999999999</v>
      </c>
      <c r="H151" s="276">
        <v>12.6807</v>
      </c>
      <c r="I151" s="276">
        <v>1000</v>
      </c>
      <c r="J151" s="276">
        <v>5430778</v>
      </c>
    </row>
    <row r="152" spans="1:10" ht="14.45">
      <c r="A152" s="276" t="s">
        <v>7301</v>
      </c>
      <c r="B152" s="276">
        <v>90</v>
      </c>
      <c r="C152" s="276" t="s">
        <v>7502</v>
      </c>
      <c r="D152" s="276"/>
      <c r="E152" s="276" t="s">
        <v>7452</v>
      </c>
      <c r="F152" s="276">
        <v>0</v>
      </c>
      <c r="G152" s="276">
        <v>2.0587</v>
      </c>
      <c r="H152" s="276">
        <v>4.7765000000000004</v>
      </c>
      <c r="I152" s="276">
        <v>100</v>
      </c>
      <c r="J152" s="276">
        <v>5430884</v>
      </c>
    </row>
    <row r="153" spans="1:10" ht="14.45">
      <c r="A153" s="276" t="s">
        <v>7321</v>
      </c>
      <c r="B153" s="276">
        <v>91</v>
      </c>
      <c r="C153" s="276" t="s">
        <v>4727</v>
      </c>
      <c r="D153" s="276"/>
      <c r="E153" s="276" t="s">
        <v>7503</v>
      </c>
      <c r="F153" s="276">
        <v>0</v>
      </c>
      <c r="G153" s="276">
        <v>53.930100000000003</v>
      </c>
      <c r="H153" s="276">
        <v>98.412599999999998</v>
      </c>
      <c r="I153" s="276">
        <v>1000</v>
      </c>
      <c r="J153" s="276">
        <v>5430853</v>
      </c>
    </row>
    <row r="154" spans="1:10" ht="14.45">
      <c r="A154" s="276" t="s">
        <v>7301</v>
      </c>
      <c r="B154" s="276">
        <v>90</v>
      </c>
      <c r="C154" s="276" t="s">
        <v>7504</v>
      </c>
      <c r="D154" s="276"/>
      <c r="E154" s="276" t="s">
        <v>7505</v>
      </c>
      <c r="F154" s="276">
        <v>0</v>
      </c>
      <c r="G154" s="276">
        <v>3.4994000000000001</v>
      </c>
      <c r="H154" s="276">
        <v>6.1394000000000002</v>
      </c>
      <c r="I154" s="276">
        <v>1000</v>
      </c>
      <c r="J154" s="276">
        <v>5430774</v>
      </c>
    </row>
    <row r="155" spans="1:10" ht="14.45">
      <c r="A155" s="276" t="s">
        <v>7301</v>
      </c>
      <c r="B155" s="276">
        <v>90</v>
      </c>
      <c r="C155" s="276" t="s">
        <v>7506</v>
      </c>
      <c r="D155" s="276"/>
      <c r="E155" s="276" t="s">
        <v>7507</v>
      </c>
      <c r="F155" s="276">
        <v>0</v>
      </c>
      <c r="G155" s="276">
        <v>5.4264000000000001</v>
      </c>
      <c r="H155" s="276">
        <v>9.52</v>
      </c>
      <c r="I155" s="276">
        <v>1000</v>
      </c>
      <c r="J155" s="276">
        <v>5430777</v>
      </c>
    </row>
    <row r="156" spans="1:10" ht="14.45">
      <c r="A156" s="276" t="s">
        <v>7321</v>
      </c>
      <c r="B156" s="276">
        <v>91</v>
      </c>
      <c r="C156" s="276" t="s">
        <v>4855</v>
      </c>
      <c r="D156" s="276"/>
      <c r="E156" s="276" t="s">
        <v>7508</v>
      </c>
      <c r="F156" s="276">
        <v>0</v>
      </c>
      <c r="G156" s="276">
        <v>7.7065000000000001</v>
      </c>
      <c r="H156" s="276">
        <v>12.4902</v>
      </c>
      <c r="I156" s="276">
        <v>1000</v>
      </c>
      <c r="J156" s="276">
        <v>5430785</v>
      </c>
    </row>
    <row r="157" spans="1:10" ht="14.45">
      <c r="A157" s="276" t="s">
        <v>7301</v>
      </c>
      <c r="B157" s="276">
        <v>90</v>
      </c>
      <c r="C157" s="276" t="s">
        <v>4701</v>
      </c>
      <c r="D157" s="276"/>
      <c r="E157" s="276" t="s">
        <v>7509</v>
      </c>
      <c r="F157" s="276">
        <v>0</v>
      </c>
      <c r="G157" s="276">
        <v>1.7543</v>
      </c>
      <c r="H157" s="276">
        <v>4.0701999999999998</v>
      </c>
      <c r="I157" s="276">
        <v>1000</v>
      </c>
      <c r="J157" s="276">
        <v>5430796</v>
      </c>
    </row>
    <row r="158" spans="1:10" ht="14.45">
      <c r="A158" s="276" t="s">
        <v>7321</v>
      </c>
      <c r="B158" s="276">
        <v>91</v>
      </c>
      <c r="C158" s="276" t="s">
        <v>4859</v>
      </c>
      <c r="D158" s="276"/>
      <c r="E158" s="276" t="s">
        <v>7510</v>
      </c>
      <c r="F158" s="276">
        <v>0</v>
      </c>
      <c r="G158" s="276">
        <v>11.4777</v>
      </c>
      <c r="H158" s="276">
        <v>18.602399999999999</v>
      </c>
      <c r="I158" s="276">
        <v>1000</v>
      </c>
      <c r="J158" s="276">
        <v>5430798</v>
      </c>
    </row>
    <row r="159" spans="1:10" ht="14.45">
      <c r="A159" s="276" t="s">
        <v>7321</v>
      </c>
      <c r="B159" s="276">
        <v>91</v>
      </c>
      <c r="C159" s="276" t="s">
        <v>4861</v>
      </c>
      <c r="D159" s="276"/>
      <c r="E159" s="276" t="s">
        <v>7511</v>
      </c>
      <c r="F159" s="276">
        <v>0</v>
      </c>
      <c r="G159" s="276">
        <v>13.9171</v>
      </c>
      <c r="H159" s="276">
        <v>22.556100000000001</v>
      </c>
      <c r="I159" s="276">
        <v>1000</v>
      </c>
      <c r="J159" s="276">
        <v>5430799</v>
      </c>
    </row>
    <row r="160" spans="1:10" ht="14.45">
      <c r="A160" s="276" t="s">
        <v>7321</v>
      </c>
      <c r="B160" s="276">
        <v>91</v>
      </c>
      <c r="C160" s="276" t="s">
        <v>4871</v>
      </c>
      <c r="D160" s="276"/>
      <c r="E160" s="276" t="s">
        <v>7512</v>
      </c>
      <c r="F160" s="276">
        <v>0</v>
      </c>
      <c r="G160" s="276">
        <v>20.107099999999999</v>
      </c>
      <c r="H160" s="276">
        <v>32.588500000000003</v>
      </c>
      <c r="I160" s="276">
        <v>1000</v>
      </c>
      <c r="J160" s="276">
        <v>5430800</v>
      </c>
    </row>
    <row r="161" spans="1:10" ht="14.45">
      <c r="A161" s="276" t="s">
        <v>7301</v>
      </c>
      <c r="B161" s="276">
        <v>90</v>
      </c>
      <c r="C161" s="276" t="s">
        <v>4715</v>
      </c>
      <c r="D161" s="276"/>
      <c r="E161" s="276" t="s">
        <v>7513</v>
      </c>
      <c r="F161" s="276">
        <v>0</v>
      </c>
      <c r="G161" s="276">
        <v>5.6162000000000001</v>
      </c>
      <c r="H161" s="276">
        <v>13.0306</v>
      </c>
      <c r="I161" s="276">
        <v>5000</v>
      </c>
      <c r="J161" s="276">
        <v>5430823</v>
      </c>
    </row>
    <row r="162" spans="1:10" ht="14.45">
      <c r="A162" s="276" t="s">
        <v>7321</v>
      </c>
      <c r="B162" s="276">
        <v>91</v>
      </c>
      <c r="C162" s="276" t="s">
        <v>4770</v>
      </c>
      <c r="D162" s="276"/>
      <c r="E162" s="276" t="s">
        <v>7514</v>
      </c>
      <c r="F162" s="276">
        <v>0</v>
      </c>
      <c r="G162" s="276">
        <v>79.726900000000001</v>
      </c>
      <c r="H162" s="276">
        <v>145.48699999999999</v>
      </c>
      <c r="I162" s="276">
        <v>1000</v>
      </c>
      <c r="J162" s="276">
        <v>5430824</v>
      </c>
    </row>
    <row r="163" spans="1:10" ht="14.45">
      <c r="A163" s="276" t="s">
        <v>7321</v>
      </c>
      <c r="B163" s="276">
        <v>91</v>
      </c>
      <c r="C163" s="276" t="s">
        <v>4754</v>
      </c>
      <c r="D163" s="276"/>
      <c r="E163" s="276" t="s">
        <v>7515</v>
      </c>
      <c r="F163" s="276">
        <v>0</v>
      </c>
      <c r="G163" s="276">
        <v>79.726900000000001</v>
      </c>
      <c r="H163" s="276">
        <v>145.48699999999999</v>
      </c>
      <c r="I163" s="276">
        <v>1000</v>
      </c>
      <c r="J163" s="276">
        <v>5430825</v>
      </c>
    </row>
    <row r="164" spans="1:10" ht="14.45">
      <c r="A164" s="276" t="s">
        <v>7321</v>
      </c>
      <c r="B164" s="276">
        <v>91</v>
      </c>
      <c r="C164" s="276" t="s">
        <v>4729</v>
      </c>
      <c r="D164" s="276"/>
      <c r="E164" s="276" t="s">
        <v>7516</v>
      </c>
      <c r="F164" s="276">
        <v>0</v>
      </c>
      <c r="G164" s="276">
        <v>67.9114</v>
      </c>
      <c r="H164" s="276">
        <v>123.9259</v>
      </c>
      <c r="I164" s="276">
        <v>1000</v>
      </c>
      <c r="J164" s="276">
        <v>5430826</v>
      </c>
    </row>
    <row r="165" spans="1:10" ht="14.45">
      <c r="A165" s="276" t="s">
        <v>7321</v>
      </c>
      <c r="B165" s="276">
        <v>91</v>
      </c>
      <c r="C165" s="276" t="s">
        <v>4756</v>
      </c>
      <c r="D165" s="276"/>
      <c r="E165" s="276" t="s">
        <v>7517</v>
      </c>
      <c r="F165" s="276">
        <v>0</v>
      </c>
      <c r="G165" s="276">
        <v>95.810500000000005</v>
      </c>
      <c r="H165" s="276">
        <v>174.8366</v>
      </c>
      <c r="I165" s="276">
        <v>1000</v>
      </c>
      <c r="J165" s="276">
        <v>5430828</v>
      </c>
    </row>
    <row r="166" spans="1:10" ht="14.45">
      <c r="A166" s="276" t="s">
        <v>7321</v>
      </c>
      <c r="B166" s="276">
        <v>91</v>
      </c>
      <c r="C166" s="276" t="s">
        <v>4758</v>
      </c>
      <c r="D166" s="276"/>
      <c r="E166" s="276" t="s">
        <v>7518</v>
      </c>
      <c r="F166" s="276">
        <v>0</v>
      </c>
      <c r="G166" s="276">
        <v>120.01130000000001</v>
      </c>
      <c r="H166" s="276">
        <v>218.99879999999999</v>
      </c>
      <c r="I166" s="276">
        <v>1000</v>
      </c>
      <c r="J166" s="276">
        <v>5430832</v>
      </c>
    </row>
    <row r="167" spans="1:10" ht="14.45">
      <c r="A167" s="276" t="s">
        <v>7321</v>
      </c>
      <c r="B167" s="276">
        <v>91</v>
      </c>
      <c r="C167" s="276" t="s">
        <v>4733</v>
      </c>
      <c r="D167" s="276"/>
      <c r="E167" s="276" t="s">
        <v>7519</v>
      </c>
      <c r="F167" s="276">
        <v>0</v>
      </c>
      <c r="G167" s="276">
        <v>103.7556</v>
      </c>
      <c r="H167" s="276">
        <v>189.33510000000001</v>
      </c>
      <c r="I167" s="276">
        <v>1000</v>
      </c>
      <c r="J167" s="276">
        <v>5430833</v>
      </c>
    </row>
    <row r="168" spans="1:10" ht="14.45">
      <c r="A168" s="276" t="s">
        <v>7321</v>
      </c>
      <c r="B168" s="276">
        <v>91</v>
      </c>
      <c r="C168" s="276" t="s">
        <v>4776</v>
      </c>
      <c r="D168" s="276"/>
      <c r="E168" s="276" t="s">
        <v>7520</v>
      </c>
      <c r="F168" s="276">
        <v>0</v>
      </c>
      <c r="G168" s="276">
        <v>155.2251</v>
      </c>
      <c r="H168" s="276">
        <v>283.25740000000002</v>
      </c>
      <c r="I168" s="276">
        <v>1000</v>
      </c>
      <c r="J168" s="276">
        <v>5430836</v>
      </c>
    </row>
    <row r="169" spans="1:10" ht="14.45">
      <c r="A169" s="276" t="s">
        <v>7321</v>
      </c>
      <c r="B169" s="276">
        <v>91</v>
      </c>
      <c r="C169" s="276" t="s">
        <v>4760</v>
      </c>
      <c r="D169" s="276"/>
      <c r="E169" s="276" t="s">
        <v>7521</v>
      </c>
      <c r="F169" s="276">
        <v>0</v>
      </c>
      <c r="G169" s="276">
        <v>155.2251</v>
      </c>
      <c r="H169" s="276">
        <v>283.25740000000002</v>
      </c>
      <c r="I169" s="276">
        <v>1000</v>
      </c>
      <c r="J169" s="276">
        <v>5430837</v>
      </c>
    </row>
    <row r="170" spans="1:10" ht="14.45">
      <c r="A170" s="276" t="s">
        <v>7321</v>
      </c>
      <c r="B170" s="276">
        <v>91</v>
      </c>
      <c r="C170" s="276" t="s">
        <v>4735</v>
      </c>
      <c r="D170" s="276"/>
      <c r="E170" s="276" t="s">
        <v>7522</v>
      </c>
      <c r="F170" s="276">
        <v>0</v>
      </c>
      <c r="G170" s="276">
        <v>135.50800000000001</v>
      </c>
      <c r="H170" s="276">
        <v>247.2773</v>
      </c>
      <c r="I170" s="276">
        <v>1000</v>
      </c>
      <c r="J170" s="276">
        <v>5430838</v>
      </c>
    </row>
    <row r="171" spans="1:10" ht="14.45">
      <c r="A171" s="276" t="s">
        <v>7321</v>
      </c>
      <c r="B171" s="276">
        <v>91</v>
      </c>
      <c r="C171" s="276" t="s">
        <v>4762</v>
      </c>
      <c r="D171" s="276"/>
      <c r="E171" s="276" t="s">
        <v>7523</v>
      </c>
      <c r="F171" s="276">
        <v>0</v>
      </c>
      <c r="G171" s="276">
        <v>23.020700000000001</v>
      </c>
      <c r="H171" s="276">
        <v>42.008600000000001</v>
      </c>
      <c r="I171" s="276">
        <v>1000</v>
      </c>
      <c r="J171" s="276">
        <v>5430840</v>
      </c>
    </row>
    <row r="172" spans="1:10" ht="14.45">
      <c r="A172" s="276" t="s">
        <v>7321</v>
      </c>
      <c r="B172" s="276">
        <v>91</v>
      </c>
      <c r="C172" s="276" t="s">
        <v>4746</v>
      </c>
      <c r="D172" s="276"/>
      <c r="E172" s="276" t="s">
        <v>7524</v>
      </c>
      <c r="F172" s="276">
        <v>0</v>
      </c>
      <c r="G172" s="276">
        <v>23.020700000000001</v>
      </c>
      <c r="H172" s="276">
        <v>42.008600000000001</v>
      </c>
      <c r="I172" s="276">
        <v>1000</v>
      </c>
      <c r="J172" s="276">
        <v>5430841</v>
      </c>
    </row>
    <row r="173" spans="1:10" ht="14.45">
      <c r="A173" s="276" t="s">
        <v>7321</v>
      </c>
      <c r="B173" s="276">
        <v>91</v>
      </c>
      <c r="C173" s="276" t="s">
        <v>4721</v>
      </c>
      <c r="D173" s="276"/>
      <c r="E173" s="276" t="s">
        <v>7525</v>
      </c>
      <c r="F173" s="276">
        <v>0</v>
      </c>
      <c r="G173" s="276">
        <v>20.231000000000002</v>
      </c>
      <c r="H173" s="276">
        <v>36.917900000000003</v>
      </c>
      <c r="I173" s="276">
        <v>5000</v>
      </c>
      <c r="J173" s="276">
        <v>5430842</v>
      </c>
    </row>
    <row r="174" spans="1:10" ht="14.45">
      <c r="A174" s="276" t="s">
        <v>7301</v>
      </c>
      <c r="B174" s="276">
        <v>90</v>
      </c>
      <c r="C174" s="276" t="s">
        <v>4711</v>
      </c>
      <c r="D174" s="276"/>
      <c r="E174" s="276" t="s">
        <v>7526</v>
      </c>
      <c r="F174" s="276">
        <v>0</v>
      </c>
      <c r="G174" s="276">
        <v>2.4666000000000001</v>
      </c>
      <c r="H174" s="276">
        <v>5.7229000000000001</v>
      </c>
      <c r="I174" s="276">
        <v>5000</v>
      </c>
      <c r="J174" s="276">
        <v>5430843</v>
      </c>
    </row>
    <row r="175" spans="1:10" ht="14.45">
      <c r="A175" s="276" t="s">
        <v>7321</v>
      </c>
      <c r="B175" s="276">
        <v>91</v>
      </c>
      <c r="C175" s="276" t="s">
        <v>4764</v>
      </c>
      <c r="D175" s="276"/>
      <c r="E175" s="276" t="s">
        <v>7527</v>
      </c>
      <c r="F175" s="276">
        <v>0</v>
      </c>
      <c r="G175" s="276">
        <v>33.296999999999997</v>
      </c>
      <c r="H175" s="276">
        <v>60.761000000000003</v>
      </c>
      <c r="I175" s="276">
        <v>1000</v>
      </c>
      <c r="J175" s="276">
        <v>5430844</v>
      </c>
    </row>
    <row r="176" spans="1:10" ht="14.45">
      <c r="A176" s="276" t="s">
        <v>7321</v>
      </c>
      <c r="B176" s="276">
        <v>91</v>
      </c>
      <c r="C176" s="276" t="s">
        <v>4748</v>
      </c>
      <c r="D176" s="276"/>
      <c r="E176" s="276" t="s">
        <v>7528</v>
      </c>
      <c r="F176" s="276">
        <v>0</v>
      </c>
      <c r="G176" s="276">
        <v>33.296999999999997</v>
      </c>
      <c r="H176" s="276">
        <v>60.761000000000003</v>
      </c>
      <c r="I176" s="276">
        <v>1000</v>
      </c>
      <c r="J176" s="276">
        <v>5430845</v>
      </c>
    </row>
    <row r="177" spans="1:10" ht="14.45">
      <c r="A177" s="276" t="s">
        <v>7321</v>
      </c>
      <c r="B177" s="276">
        <v>91</v>
      </c>
      <c r="C177" s="276" t="s">
        <v>4723</v>
      </c>
      <c r="D177" s="276"/>
      <c r="E177" s="276" t="s">
        <v>7529</v>
      </c>
      <c r="F177" s="276">
        <v>0</v>
      </c>
      <c r="G177" s="276">
        <v>29.3977</v>
      </c>
      <c r="H177" s="276">
        <v>53.645499999999998</v>
      </c>
      <c r="I177" s="276">
        <v>1000</v>
      </c>
      <c r="J177" s="276">
        <v>5430846</v>
      </c>
    </row>
    <row r="178" spans="1:10" ht="14.45">
      <c r="A178" s="276" t="s">
        <v>7301</v>
      </c>
      <c r="B178" s="276">
        <v>90</v>
      </c>
      <c r="C178" s="276" t="s">
        <v>4713</v>
      </c>
      <c r="D178" s="276"/>
      <c r="E178" s="276" t="s">
        <v>7530</v>
      </c>
      <c r="F178" s="276">
        <v>0</v>
      </c>
      <c r="G178" s="276">
        <v>3.6543999999999999</v>
      </c>
      <c r="H178" s="276">
        <v>8.4789999999999992</v>
      </c>
      <c r="I178" s="276">
        <v>1000</v>
      </c>
      <c r="J178" s="276">
        <v>5430847</v>
      </c>
    </row>
    <row r="179" spans="1:10" ht="14.45">
      <c r="A179" s="276" t="s">
        <v>7321</v>
      </c>
      <c r="B179" s="276">
        <v>91</v>
      </c>
      <c r="C179" s="276" t="s">
        <v>4766</v>
      </c>
      <c r="D179" s="276"/>
      <c r="E179" s="276" t="s">
        <v>7531</v>
      </c>
      <c r="F179" s="276">
        <v>0</v>
      </c>
      <c r="G179" s="276">
        <v>45.8414</v>
      </c>
      <c r="H179" s="276">
        <v>83.652100000000004</v>
      </c>
      <c r="I179" s="276">
        <v>1000</v>
      </c>
      <c r="J179" s="276">
        <v>5430848</v>
      </c>
    </row>
    <row r="180" spans="1:10" ht="14.45">
      <c r="A180" s="276" t="s">
        <v>7321</v>
      </c>
      <c r="B180" s="276">
        <v>91</v>
      </c>
      <c r="C180" s="276" t="s">
        <v>4750</v>
      </c>
      <c r="D180" s="276"/>
      <c r="E180" s="276" t="s">
        <v>7532</v>
      </c>
      <c r="F180" s="276">
        <v>0</v>
      </c>
      <c r="G180" s="276">
        <v>45.8414</v>
      </c>
      <c r="H180" s="276">
        <v>83.652100000000004</v>
      </c>
      <c r="I180" s="276">
        <v>1000</v>
      </c>
      <c r="J180" s="276">
        <v>5430849</v>
      </c>
    </row>
    <row r="181" spans="1:10" ht="14.45">
      <c r="A181" s="276" t="s">
        <v>7321</v>
      </c>
      <c r="B181" s="276">
        <v>91</v>
      </c>
      <c r="C181" s="276" t="s">
        <v>4725</v>
      </c>
      <c r="D181" s="276"/>
      <c r="E181" s="276" t="s">
        <v>7533</v>
      </c>
      <c r="F181" s="276">
        <v>0</v>
      </c>
      <c r="G181" s="276">
        <v>39.933</v>
      </c>
      <c r="H181" s="276">
        <v>72.870500000000007</v>
      </c>
      <c r="I181" s="276">
        <v>1000</v>
      </c>
      <c r="J181" s="276">
        <v>5430850</v>
      </c>
    </row>
    <row r="182" spans="1:10" ht="14.45">
      <c r="A182" s="276" t="s">
        <v>7321</v>
      </c>
      <c r="B182" s="276">
        <v>91</v>
      </c>
      <c r="C182" s="276" t="s">
        <v>4768</v>
      </c>
      <c r="D182" s="276"/>
      <c r="E182" s="276" t="s">
        <v>7534</v>
      </c>
      <c r="F182" s="276">
        <v>0</v>
      </c>
      <c r="G182" s="276">
        <v>62.070099999999996</v>
      </c>
      <c r="H182" s="276">
        <v>113.2667</v>
      </c>
      <c r="I182" s="276">
        <v>1000</v>
      </c>
      <c r="J182" s="276">
        <v>5430851</v>
      </c>
    </row>
    <row r="183" spans="1:10" ht="14.45">
      <c r="A183" s="276" t="s">
        <v>7321</v>
      </c>
      <c r="B183" s="276">
        <v>91</v>
      </c>
      <c r="C183" s="276" t="s">
        <v>4863</v>
      </c>
      <c r="D183" s="276"/>
      <c r="E183" s="276" t="s">
        <v>7535</v>
      </c>
      <c r="F183" s="276">
        <v>0</v>
      </c>
      <c r="G183" s="276">
        <v>16.5685</v>
      </c>
      <c r="H183" s="276">
        <v>26.853400000000001</v>
      </c>
      <c r="I183" s="276">
        <v>1000</v>
      </c>
      <c r="J183" s="276">
        <v>5430854</v>
      </c>
    </row>
    <row r="184" spans="1:10" ht="14.45">
      <c r="A184" s="276" t="s">
        <v>7301</v>
      </c>
      <c r="B184" s="276">
        <v>90</v>
      </c>
      <c r="C184" s="276" t="s">
        <v>7536</v>
      </c>
      <c r="D184" s="276"/>
      <c r="E184" s="276" t="s">
        <v>7436</v>
      </c>
      <c r="F184" s="276">
        <v>0</v>
      </c>
      <c r="G184" s="276">
        <v>1.4245000000000001</v>
      </c>
      <c r="H184" s="276">
        <v>3.3050000000000002</v>
      </c>
      <c r="I184" s="276">
        <v>500</v>
      </c>
      <c r="J184" s="276">
        <v>5430875</v>
      </c>
    </row>
    <row r="185" spans="1:10" ht="14.45">
      <c r="A185" s="276" t="s">
        <v>7301</v>
      </c>
      <c r="B185" s="276">
        <v>90</v>
      </c>
      <c r="C185" s="276" t="s">
        <v>4782</v>
      </c>
      <c r="D185" s="276"/>
      <c r="E185" s="276" t="s">
        <v>7537</v>
      </c>
      <c r="F185" s="276">
        <v>0</v>
      </c>
      <c r="G185" s="276">
        <v>3.0895999999999999</v>
      </c>
      <c r="H185" s="276">
        <v>7.1684999999999999</v>
      </c>
      <c r="I185" s="276">
        <v>1000</v>
      </c>
      <c r="J185" s="276">
        <v>5430888</v>
      </c>
    </row>
    <row r="186" spans="1:10" ht="14.45">
      <c r="A186" s="276" t="s">
        <v>7538</v>
      </c>
      <c r="B186" s="276">
        <v>90</v>
      </c>
      <c r="C186" s="276" t="s">
        <v>7539</v>
      </c>
      <c r="D186" s="276"/>
      <c r="E186" s="276" t="s">
        <v>7540</v>
      </c>
      <c r="F186" s="276">
        <v>0</v>
      </c>
      <c r="G186" s="276">
        <v>1.3241000000000001</v>
      </c>
      <c r="H186" s="276">
        <v>2.3435999999999999</v>
      </c>
      <c r="I186" s="276">
        <v>100</v>
      </c>
      <c r="J186" s="276">
        <v>6222946</v>
      </c>
    </row>
    <row r="187" spans="1:10" ht="14.45">
      <c r="A187" s="276" t="s">
        <v>7538</v>
      </c>
      <c r="B187" s="276">
        <v>90</v>
      </c>
      <c r="C187" s="276" t="s">
        <v>7541</v>
      </c>
      <c r="D187" s="276"/>
      <c r="E187" s="276" t="s">
        <v>7540</v>
      </c>
      <c r="F187" s="276">
        <v>0</v>
      </c>
      <c r="G187" s="276">
        <v>1.333</v>
      </c>
      <c r="H187" s="276">
        <v>2.3592</v>
      </c>
      <c r="I187" s="276">
        <v>200</v>
      </c>
      <c r="J187" s="276">
        <v>6222947</v>
      </c>
    </row>
    <row r="188" spans="1:10" ht="14.45">
      <c r="A188" s="276" t="s">
        <v>7538</v>
      </c>
      <c r="B188" s="276">
        <v>90</v>
      </c>
      <c r="C188" s="276" t="s">
        <v>7542</v>
      </c>
      <c r="D188" s="276"/>
      <c r="E188" s="276" t="s">
        <v>7543</v>
      </c>
      <c r="F188" s="276">
        <v>0</v>
      </c>
      <c r="G188" s="276">
        <v>1.9114</v>
      </c>
      <c r="H188" s="276">
        <v>3.383</v>
      </c>
      <c r="I188" s="276">
        <v>100</v>
      </c>
      <c r="J188" s="276">
        <v>6222949</v>
      </c>
    </row>
    <row r="189" spans="1:10" ht="14.45">
      <c r="A189" s="276" t="s">
        <v>7538</v>
      </c>
      <c r="B189" s="276">
        <v>90</v>
      </c>
      <c r="C189" s="276" t="s">
        <v>7544</v>
      </c>
      <c r="D189" s="276"/>
      <c r="E189" s="276" t="s">
        <v>7545</v>
      </c>
      <c r="F189" s="276">
        <v>0</v>
      </c>
      <c r="G189" s="276">
        <v>1.7163999999999999</v>
      </c>
      <c r="H189" s="276">
        <v>3.0377999999999998</v>
      </c>
      <c r="I189" s="276">
        <v>100</v>
      </c>
      <c r="J189" s="276">
        <v>6222951</v>
      </c>
    </row>
    <row r="190" spans="1:10" ht="14.45">
      <c r="A190" s="276" t="s">
        <v>7538</v>
      </c>
      <c r="B190" s="276">
        <v>90</v>
      </c>
      <c r="C190" s="276" t="s">
        <v>7546</v>
      </c>
      <c r="D190" s="276"/>
      <c r="E190" s="276" t="s">
        <v>7545</v>
      </c>
      <c r="F190" s="276">
        <v>0</v>
      </c>
      <c r="G190" s="276">
        <v>1.7251000000000001</v>
      </c>
      <c r="H190" s="276">
        <v>3.0531999999999999</v>
      </c>
      <c r="I190" s="276">
        <v>200</v>
      </c>
      <c r="J190" s="276">
        <v>6222953</v>
      </c>
    </row>
    <row r="191" spans="1:10" ht="14.45">
      <c r="A191" s="276" t="s">
        <v>7538</v>
      </c>
      <c r="B191" s="276">
        <v>90</v>
      </c>
      <c r="C191" s="276" t="s">
        <v>7547</v>
      </c>
      <c r="D191" s="276"/>
      <c r="E191" s="276" t="s">
        <v>7548</v>
      </c>
      <c r="F191" s="276">
        <v>0</v>
      </c>
      <c r="G191" s="276">
        <v>2.6539999999999999</v>
      </c>
      <c r="H191" s="276">
        <v>4.6974</v>
      </c>
      <c r="I191" s="276">
        <v>100</v>
      </c>
      <c r="J191" s="276">
        <v>6257549</v>
      </c>
    </row>
    <row r="192" spans="1:10" ht="14.45">
      <c r="A192" s="276" t="s">
        <v>7301</v>
      </c>
      <c r="B192" s="276">
        <v>90</v>
      </c>
      <c r="C192" s="276" t="s">
        <v>7549</v>
      </c>
      <c r="D192" s="276"/>
      <c r="E192" s="276" t="s">
        <v>7550</v>
      </c>
      <c r="F192" s="276">
        <v>0</v>
      </c>
      <c r="G192" s="276">
        <v>1.3674999999999999</v>
      </c>
      <c r="H192" s="276">
        <v>3.0592999999999999</v>
      </c>
      <c r="I192" s="276">
        <v>100</v>
      </c>
      <c r="J192" s="276">
        <v>7165918</v>
      </c>
    </row>
    <row r="193" spans="1:10" ht="14.45">
      <c r="A193" s="276" t="s">
        <v>7321</v>
      </c>
      <c r="B193" s="276">
        <v>91</v>
      </c>
      <c r="C193" s="276" t="s">
        <v>7551</v>
      </c>
      <c r="D193" s="276"/>
      <c r="E193" s="276" t="s">
        <v>7552</v>
      </c>
      <c r="F193" s="276">
        <v>0</v>
      </c>
      <c r="G193" s="276">
        <v>375.5643</v>
      </c>
      <c r="H193" s="276">
        <v>375.5643</v>
      </c>
      <c r="I193" s="276">
        <v>1000</v>
      </c>
      <c r="J193" s="276">
        <v>7330868</v>
      </c>
    </row>
    <row r="194" spans="1:10" ht="14.45">
      <c r="A194" s="276" t="s">
        <v>7321</v>
      </c>
      <c r="B194" s="276">
        <v>91</v>
      </c>
      <c r="C194" s="276" t="s">
        <v>7553</v>
      </c>
      <c r="D194" s="276"/>
      <c r="E194" s="276" t="s">
        <v>7554</v>
      </c>
      <c r="F194" s="276">
        <v>59</v>
      </c>
      <c r="G194" s="276">
        <v>6.4584999999999999</v>
      </c>
      <c r="H194" s="276">
        <v>14.612</v>
      </c>
      <c r="I194" s="276">
        <v>100</v>
      </c>
      <c r="J194" s="276">
        <v>5429057</v>
      </c>
    </row>
    <row r="195" spans="1:10" ht="14.45">
      <c r="A195" s="276" t="s">
        <v>7321</v>
      </c>
      <c r="B195" s="276">
        <v>91</v>
      </c>
      <c r="C195" s="276" t="s">
        <v>7555</v>
      </c>
      <c r="D195" s="276"/>
      <c r="E195" s="276" t="s">
        <v>7556</v>
      </c>
      <c r="F195" s="276">
        <v>39200</v>
      </c>
      <c r="G195" s="276">
        <v>1.8380000000000001</v>
      </c>
      <c r="H195" s="276">
        <v>3.5482</v>
      </c>
      <c r="I195" s="276">
        <v>100</v>
      </c>
      <c r="J195" s="276">
        <v>5429048</v>
      </c>
    </row>
    <row r="196" spans="1:10" ht="14.45">
      <c r="A196" s="276" t="s">
        <v>7321</v>
      </c>
      <c r="B196" s="276">
        <v>91</v>
      </c>
      <c r="C196" s="276" t="s">
        <v>5225</v>
      </c>
      <c r="D196" s="276"/>
      <c r="E196" s="276" t="s">
        <v>7557</v>
      </c>
      <c r="F196" s="276">
        <v>12570</v>
      </c>
      <c r="G196" s="276">
        <v>10.741899999999999</v>
      </c>
      <c r="H196" s="276">
        <v>23.453900000000001</v>
      </c>
      <c r="I196" s="276">
        <v>100</v>
      </c>
      <c r="J196" s="276">
        <v>5429031</v>
      </c>
    </row>
    <row r="197" spans="1:10" ht="14.45">
      <c r="A197" s="276" t="s">
        <v>7321</v>
      </c>
      <c r="B197" s="276">
        <v>91</v>
      </c>
      <c r="C197" s="276" t="s">
        <v>5227</v>
      </c>
      <c r="D197" s="276"/>
      <c r="E197" s="276" t="s">
        <v>7558</v>
      </c>
      <c r="F197" s="276">
        <v>11449</v>
      </c>
      <c r="G197" s="276">
        <v>16.611000000000001</v>
      </c>
      <c r="H197" s="276">
        <v>35.493600000000001</v>
      </c>
      <c r="I197" s="276">
        <v>100</v>
      </c>
      <c r="J197" s="276">
        <v>5429032</v>
      </c>
    </row>
    <row r="198" spans="1:10" ht="14.45">
      <c r="A198" s="276" t="s">
        <v>7321</v>
      </c>
      <c r="B198" s="276">
        <v>91</v>
      </c>
      <c r="C198" s="276" t="s">
        <v>5249</v>
      </c>
      <c r="D198" s="276"/>
      <c r="E198" s="276" t="s">
        <v>7559</v>
      </c>
      <c r="F198" s="276">
        <v>391</v>
      </c>
      <c r="G198" s="276">
        <v>6.6562999999999999</v>
      </c>
      <c r="H198" s="276">
        <v>10.753299999999999</v>
      </c>
      <c r="I198" s="276">
        <v>100</v>
      </c>
      <c r="J198" s="276">
        <v>5429044</v>
      </c>
    </row>
    <row r="199" spans="1:10" ht="14.45">
      <c r="A199" s="276" t="s">
        <v>7321</v>
      </c>
      <c r="B199" s="276">
        <v>91</v>
      </c>
      <c r="C199" s="276" t="s">
        <v>5223</v>
      </c>
      <c r="D199" s="276"/>
      <c r="E199" s="276" t="s">
        <v>7554</v>
      </c>
      <c r="F199" s="276">
        <v>4045</v>
      </c>
      <c r="G199" s="276">
        <v>6.4584999999999999</v>
      </c>
      <c r="H199" s="276">
        <v>14.612</v>
      </c>
      <c r="I199" s="276">
        <v>100</v>
      </c>
      <c r="J199" s="276">
        <v>5429030</v>
      </c>
    </row>
    <row r="200" spans="1:10" ht="14.45">
      <c r="A200" s="276" t="s">
        <v>7321</v>
      </c>
      <c r="B200" s="276">
        <v>91</v>
      </c>
      <c r="C200" s="276" t="s">
        <v>7560</v>
      </c>
      <c r="D200" s="276"/>
      <c r="E200" s="276" t="s">
        <v>7561</v>
      </c>
      <c r="F200" s="276">
        <v>16000</v>
      </c>
      <c r="G200" s="276">
        <v>1.4204000000000001</v>
      </c>
      <c r="H200" s="276">
        <v>2.5007000000000001</v>
      </c>
      <c r="I200" s="276">
        <v>100</v>
      </c>
      <c r="J200" s="276">
        <v>5429047</v>
      </c>
    </row>
    <row r="201" spans="1:10" ht="14.45">
      <c r="A201" s="276" t="s">
        <v>7321</v>
      </c>
      <c r="B201" s="276">
        <v>91</v>
      </c>
      <c r="C201" s="276" t="s">
        <v>5251</v>
      </c>
      <c r="D201" s="276"/>
      <c r="E201" s="276" t="s">
        <v>7562</v>
      </c>
      <c r="F201" s="276">
        <v>138</v>
      </c>
      <c r="G201" s="276">
        <v>10.5503</v>
      </c>
      <c r="H201" s="276">
        <v>17.0441</v>
      </c>
      <c r="I201" s="276">
        <v>100</v>
      </c>
      <c r="J201" s="276">
        <v>5429040</v>
      </c>
    </row>
    <row r="202" spans="1:10" ht="14.45">
      <c r="A202" s="276" t="s">
        <v>7321</v>
      </c>
      <c r="B202" s="276">
        <v>91</v>
      </c>
      <c r="C202" s="276" t="s">
        <v>7563</v>
      </c>
      <c r="D202" s="276"/>
      <c r="E202" s="276" t="s">
        <v>7557</v>
      </c>
      <c r="F202" s="276">
        <v>526</v>
      </c>
      <c r="G202" s="276">
        <v>10.741899999999999</v>
      </c>
      <c r="H202" s="276">
        <v>23.453900000000001</v>
      </c>
      <c r="I202" s="276">
        <v>100</v>
      </c>
      <c r="J202" s="276">
        <v>5429058</v>
      </c>
    </row>
    <row r="203" spans="1:10" ht="14.45">
      <c r="A203" s="276" t="s">
        <v>7321</v>
      </c>
      <c r="B203" s="276">
        <v>91</v>
      </c>
      <c r="C203" s="276" t="s">
        <v>5229</v>
      </c>
      <c r="D203" s="276"/>
      <c r="E203" s="276" t="s">
        <v>7564</v>
      </c>
      <c r="F203" s="276">
        <v>6900</v>
      </c>
      <c r="G203" s="276">
        <v>21.8414</v>
      </c>
      <c r="H203" s="276">
        <v>49.980200000000004</v>
      </c>
      <c r="I203" s="276">
        <v>100</v>
      </c>
      <c r="J203" s="276">
        <v>5429012</v>
      </c>
    </row>
    <row r="204" spans="1:10" ht="14.45">
      <c r="A204" s="276" t="s">
        <v>7321</v>
      </c>
      <c r="B204" s="276">
        <v>91</v>
      </c>
      <c r="C204" s="276" t="s">
        <v>5231</v>
      </c>
      <c r="D204" s="276"/>
      <c r="E204" s="276" t="s">
        <v>7565</v>
      </c>
      <c r="F204" s="276">
        <v>1818</v>
      </c>
      <c r="G204" s="276">
        <v>41.926499999999997</v>
      </c>
      <c r="H204" s="276">
        <v>71.061800000000005</v>
      </c>
      <c r="I204" s="276">
        <v>100</v>
      </c>
      <c r="J204" s="276">
        <v>5429013</v>
      </c>
    </row>
    <row r="205" spans="1:10" ht="14.45">
      <c r="A205" s="276" t="s">
        <v>7321</v>
      </c>
      <c r="B205" s="276">
        <v>91</v>
      </c>
      <c r="C205" s="276" t="s">
        <v>7566</v>
      </c>
      <c r="D205" s="276"/>
      <c r="E205" s="276" t="s">
        <v>7556</v>
      </c>
      <c r="F205" s="276">
        <v>5116</v>
      </c>
      <c r="G205" s="276">
        <v>1.8380000000000001</v>
      </c>
      <c r="H205" s="276">
        <v>3.5482</v>
      </c>
      <c r="I205" s="276">
        <v>100</v>
      </c>
      <c r="J205" s="276">
        <v>5429015</v>
      </c>
    </row>
    <row r="206" spans="1:10" ht="14.45">
      <c r="A206" s="276" t="s">
        <v>7321</v>
      </c>
      <c r="B206" s="276">
        <v>91</v>
      </c>
      <c r="C206" s="276" t="s">
        <v>5245</v>
      </c>
      <c r="D206" s="276"/>
      <c r="E206" s="276" t="s">
        <v>7567</v>
      </c>
      <c r="F206" s="276">
        <v>1165</v>
      </c>
      <c r="G206" s="276">
        <v>3.0507</v>
      </c>
      <c r="H206" s="276">
        <v>5.3708999999999998</v>
      </c>
      <c r="I206" s="276">
        <v>100</v>
      </c>
      <c r="J206" s="276">
        <v>5429043</v>
      </c>
    </row>
    <row r="207" spans="1:10" ht="14.45">
      <c r="A207" s="276" t="s">
        <v>7321</v>
      </c>
      <c r="B207" s="276">
        <v>91</v>
      </c>
      <c r="C207" s="276" t="s">
        <v>5217</v>
      </c>
      <c r="D207" s="276"/>
      <c r="E207" s="276" t="s">
        <v>7556</v>
      </c>
      <c r="F207" s="276">
        <v>0</v>
      </c>
      <c r="G207" s="276">
        <v>1.8380000000000001</v>
      </c>
      <c r="H207" s="276">
        <v>3.5482</v>
      </c>
      <c r="I207" s="276">
        <v>100</v>
      </c>
      <c r="J207" s="276">
        <v>5429016</v>
      </c>
    </row>
    <row r="208" spans="1:10" ht="14.45">
      <c r="A208" s="276" t="s">
        <v>7321</v>
      </c>
      <c r="B208" s="276">
        <v>91</v>
      </c>
      <c r="C208" s="276" t="s">
        <v>5247</v>
      </c>
      <c r="D208" s="276"/>
      <c r="E208" s="276" t="s">
        <v>7568</v>
      </c>
      <c r="F208" s="276">
        <v>7739</v>
      </c>
      <c r="G208" s="276">
        <v>4.4382999999999999</v>
      </c>
      <c r="H208" s="276">
        <v>7.8139000000000003</v>
      </c>
      <c r="I208" s="276">
        <v>100</v>
      </c>
      <c r="J208" s="276">
        <v>5429045</v>
      </c>
    </row>
    <row r="209" spans="1:10" ht="14.45">
      <c r="A209" s="276" t="s">
        <v>7321</v>
      </c>
      <c r="B209" s="276">
        <v>91</v>
      </c>
      <c r="C209" s="276" t="s">
        <v>7569</v>
      </c>
      <c r="D209" s="276"/>
      <c r="E209" s="276" t="s">
        <v>7558</v>
      </c>
      <c r="F209" s="276">
        <v>9004</v>
      </c>
      <c r="G209" s="276">
        <v>16.611000000000001</v>
      </c>
      <c r="H209" s="276">
        <v>35.493600000000001</v>
      </c>
      <c r="I209" s="276">
        <v>100</v>
      </c>
      <c r="J209" s="276">
        <v>5429059</v>
      </c>
    </row>
    <row r="210" spans="1:10" ht="14.45">
      <c r="A210" s="276" t="s">
        <v>7321</v>
      </c>
      <c r="B210" s="276">
        <v>91</v>
      </c>
      <c r="C210" s="276" t="s">
        <v>7570</v>
      </c>
      <c r="D210" s="276"/>
      <c r="E210" s="276" t="s">
        <v>7559</v>
      </c>
      <c r="F210" s="276">
        <v>30</v>
      </c>
      <c r="G210" s="276">
        <v>6.6562999999999999</v>
      </c>
      <c r="H210" s="276">
        <v>10.753299999999999</v>
      </c>
      <c r="I210" s="276">
        <v>100</v>
      </c>
      <c r="J210" s="276">
        <v>5429050</v>
      </c>
    </row>
    <row r="211" spans="1:10" ht="14.45">
      <c r="A211" s="276" t="s">
        <v>7321</v>
      </c>
      <c r="B211" s="276">
        <v>91</v>
      </c>
      <c r="C211" s="276" t="s">
        <v>5219</v>
      </c>
      <c r="D211" s="276"/>
      <c r="E211" s="276" t="s">
        <v>7571</v>
      </c>
      <c r="F211" s="276">
        <v>567</v>
      </c>
      <c r="G211" s="276">
        <v>2.9622000000000002</v>
      </c>
      <c r="H211" s="276">
        <v>4.7854000000000001</v>
      </c>
      <c r="I211" s="276">
        <v>100</v>
      </c>
      <c r="J211" s="276">
        <v>5429036</v>
      </c>
    </row>
    <row r="212" spans="1:10" ht="14.45">
      <c r="A212" s="276" t="s">
        <v>7321</v>
      </c>
      <c r="B212" s="276">
        <v>91</v>
      </c>
      <c r="C212" s="276" t="s">
        <v>5243</v>
      </c>
      <c r="D212" s="276"/>
      <c r="E212" s="276" t="s">
        <v>7572</v>
      </c>
      <c r="F212" s="276">
        <v>4622</v>
      </c>
      <c r="G212" s="276">
        <v>2.1282000000000001</v>
      </c>
      <c r="H212" s="276">
        <v>3.7469000000000001</v>
      </c>
      <c r="I212" s="276">
        <v>100</v>
      </c>
      <c r="J212" s="276">
        <v>5429025</v>
      </c>
    </row>
    <row r="213" spans="1:10" ht="14.45">
      <c r="A213" s="276" t="s">
        <v>7321</v>
      </c>
      <c r="B213" s="276">
        <v>91</v>
      </c>
      <c r="C213" s="276" t="s">
        <v>5221</v>
      </c>
      <c r="D213" s="276"/>
      <c r="E213" s="276" t="s">
        <v>7573</v>
      </c>
      <c r="F213" s="276">
        <v>240</v>
      </c>
      <c r="G213" s="276">
        <v>4.1398000000000001</v>
      </c>
      <c r="H213" s="276">
        <v>6.6879999999999997</v>
      </c>
      <c r="I213" s="276">
        <v>100</v>
      </c>
      <c r="J213" s="276">
        <v>5429035</v>
      </c>
    </row>
    <row r="214" spans="1:10" ht="14.45">
      <c r="A214" s="276" t="s">
        <v>7321</v>
      </c>
      <c r="B214" s="276">
        <v>91</v>
      </c>
      <c r="C214" s="276" t="s">
        <v>7574</v>
      </c>
      <c r="D214" s="276"/>
      <c r="E214" s="276" t="s">
        <v>7575</v>
      </c>
      <c r="F214" s="276">
        <v>0</v>
      </c>
      <c r="G214" s="276">
        <v>17.446400000000001</v>
      </c>
      <c r="H214" s="276">
        <v>28.184799999999999</v>
      </c>
      <c r="I214" s="276">
        <v>100</v>
      </c>
      <c r="J214" s="276">
        <v>5429023</v>
      </c>
    </row>
    <row r="215" spans="1:10" ht="14.45">
      <c r="A215" s="276" t="s">
        <v>7321</v>
      </c>
      <c r="B215" s="276">
        <v>91</v>
      </c>
      <c r="C215" s="276" t="s">
        <v>5215</v>
      </c>
      <c r="D215" s="276"/>
      <c r="E215" s="276" t="s">
        <v>7561</v>
      </c>
      <c r="F215" s="276">
        <v>8796</v>
      </c>
      <c r="G215" s="276">
        <v>1.4204000000000001</v>
      </c>
      <c r="H215" s="276">
        <v>2.5007000000000001</v>
      </c>
      <c r="I215" s="276">
        <v>100</v>
      </c>
      <c r="J215" s="276">
        <v>5429020</v>
      </c>
    </row>
    <row r="216" spans="1:10" ht="14.45">
      <c r="A216" s="276" t="s">
        <v>7321</v>
      </c>
      <c r="B216" s="276">
        <v>91</v>
      </c>
      <c r="C216" s="276" t="s">
        <v>7576</v>
      </c>
      <c r="D216" s="276"/>
      <c r="E216" s="276" t="s">
        <v>7567</v>
      </c>
      <c r="F216" s="276">
        <v>9867</v>
      </c>
      <c r="G216" s="276">
        <v>3.0507</v>
      </c>
      <c r="H216" s="276">
        <v>5.3708999999999998</v>
      </c>
      <c r="I216" s="276">
        <v>500</v>
      </c>
      <c r="J216" s="276">
        <v>5429014</v>
      </c>
    </row>
    <row r="217" spans="1:10" ht="14.45">
      <c r="A217" s="276" t="s">
        <v>7321</v>
      </c>
      <c r="B217" s="276">
        <v>91</v>
      </c>
      <c r="C217" s="276" t="s">
        <v>5235</v>
      </c>
      <c r="D217" s="276"/>
      <c r="E217" s="276" t="s">
        <v>7577</v>
      </c>
      <c r="F217" s="276">
        <v>0</v>
      </c>
      <c r="G217" s="276">
        <v>81.035700000000006</v>
      </c>
      <c r="H217" s="276">
        <v>137.3486</v>
      </c>
      <c r="I217" s="276">
        <v>100</v>
      </c>
      <c r="J217" s="276">
        <v>5429019</v>
      </c>
    </row>
    <row r="218" spans="1:10" ht="14.45">
      <c r="A218" s="276" t="s">
        <v>7321</v>
      </c>
      <c r="B218" s="276">
        <v>91</v>
      </c>
      <c r="C218" s="276" t="s">
        <v>5253</v>
      </c>
      <c r="D218" s="276"/>
      <c r="E218" s="276" t="s">
        <v>7578</v>
      </c>
      <c r="F218" s="276">
        <v>2410</v>
      </c>
      <c r="G218" s="276">
        <v>29.2288</v>
      </c>
      <c r="H218" s="276">
        <v>45.386299999999999</v>
      </c>
      <c r="I218" s="276">
        <v>100</v>
      </c>
      <c r="J218" s="276">
        <v>5429052</v>
      </c>
    </row>
    <row r="219" spans="1:10" ht="14.45">
      <c r="A219" s="276" t="s">
        <v>7321</v>
      </c>
      <c r="B219" s="276">
        <v>91</v>
      </c>
      <c r="C219" s="276" t="s">
        <v>5233</v>
      </c>
      <c r="D219" s="276"/>
      <c r="E219" s="276" t="s">
        <v>7579</v>
      </c>
      <c r="F219" s="276">
        <v>646</v>
      </c>
      <c r="G219" s="276">
        <v>60.1205</v>
      </c>
      <c r="H219" s="276">
        <v>101.89919999999999</v>
      </c>
      <c r="I219" s="276">
        <v>100</v>
      </c>
      <c r="J219" s="276">
        <v>5429022</v>
      </c>
    </row>
    <row r="220" spans="1:10" ht="14.45">
      <c r="A220" s="276" t="s">
        <v>7321</v>
      </c>
      <c r="B220" s="276">
        <v>91</v>
      </c>
      <c r="C220" s="276" t="s">
        <v>7580</v>
      </c>
      <c r="D220" s="276"/>
      <c r="E220" s="276" t="s">
        <v>7581</v>
      </c>
      <c r="F220" s="276">
        <v>2415</v>
      </c>
      <c r="G220" s="276">
        <v>6.5444000000000004</v>
      </c>
      <c r="H220" s="276">
        <v>10.5725</v>
      </c>
      <c r="I220" s="276">
        <v>100</v>
      </c>
      <c r="J220" s="276">
        <v>5429051</v>
      </c>
    </row>
    <row r="221" spans="1:10" ht="14.45">
      <c r="A221" s="276" t="s">
        <v>1364</v>
      </c>
      <c r="B221" s="276">
        <v>91</v>
      </c>
      <c r="C221" s="276" t="s">
        <v>7582</v>
      </c>
      <c r="D221" s="276"/>
      <c r="E221" s="276" t="s">
        <v>7583</v>
      </c>
      <c r="F221" s="276">
        <v>0</v>
      </c>
      <c r="G221" s="276">
        <v>6.4584999999999999</v>
      </c>
      <c r="H221" s="276">
        <v>14.612</v>
      </c>
      <c r="I221" s="276">
        <v>100</v>
      </c>
      <c r="J221" s="276">
        <v>5429018</v>
      </c>
    </row>
    <row r="222" spans="1:10" ht="14.45">
      <c r="A222" s="276" t="s">
        <v>7321</v>
      </c>
      <c r="B222" s="276">
        <v>91</v>
      </c>
      <c r="C222" s="276" t="s">
        <v>7584</v>
      </c>
      <c r="D222" s="276"/>
      <c r="E222" s="276" t="s">
        <v>7561</v>
      </c>
      <c r="F222" s="276">
        <v>22080</v>
      </c>
      <c r="G222" s="276">
        <v>1.4204000000000001</v>
      </c>
      <c r="H222" s="276">
        <v>2.5007000000000001</v>
      </c>
      <c r="I222" s="276">
        <v>100</v>
      </c>
      <c r="J222" s="276">
        <v>5429041</v>
      </c>
    </row>
    <row r="223" spans="1:10" ht="14.45">
      <c r="A223" s="276" t="s">
        <v>1364</v>
      </c>
      <c r="B223" s="276">
        <v>91</v>
      </c>
      <c r="C223" s="276" t="s">
        <v>7585</v>
      </c>
      <c r="D223" s="276"/>
      <c r="E223" s="276" t="s">
        <v>7586</v>
      </c>
      <c r="F223" s="276">
        <v>9700</v>
      </c>
      <c r="G223" s="276">
        <v>1.8380000000000001</v>
      </c>
      <c r="H223" s="276">
        <v>3.5482</v>
      </c>
      <c r="I223" s="276">
        <v>100</v>
      </c>
      <c r="J223" s="276">
        <v>5429054</v>
      </c>
    </row>
    <row r="224" spans="1:10" ht="14.45">
      <c r="A224" s="276" t="s">
        <v>7321</v>
      </c>
      <c r="B224" s="276">
        <v>91</v>
      </c>
      <c r="C224" s="276" t="s">
        <v>5239</v>
      </c>
      <c r="D224" s="276"/>
      <c r="E224" s="276" t="s">
        <v>7587</v>
      </c>
      <c r="F224" s="276">
        <v>178</v>
      </c>
      <c r="G224" s="276">
        <v>124.70950000000001</v>
      </c>
      <c r="H224" s="276">
        <v>211.37200000000001</v>
      </c>
      <c r="I224" s="276">
        <v>100</v>
      </c>
      <c r="J224" s="276">
        <v>5429026</v>
      </c>
    </row>
    <row r="225" spans="1:10" ht="14.45">
      <c r="A225" s="276" t="s">
        <v>1364</v>
      </c>
      <c r="B225" s="276">
        <v>91</v>
      </c>
      <c r="C225" s="276" t="s">
        <v>7588</v>
      </c>
      <c r="D225" s="276"/>
      <c r="E225" s="276" t="s">
        <v>7589</v>
      </c>
      <c r="F225" s="276">
        <v>0</v>
      </c>
      <c r="G225" s="276">
        <v>2.1282000000000001</v>
      </c>
      <c r="H225" s="276">
        <v>3.7469000000000001</v>
      </c>
      <c r="I225" s="276">
        <v>100</v>
      </c>
      <c r="J225" s="276">
        <v>5429055</v>
      </c>
    </row>
    <row r="226" spans="1:10" ht="14.45">
      <c r="A226" s="276" t="s">
        <v>1364</v>
      </c>
      <c r="B226" s="276">
        <v>91</v>
      </c>
      <c r="C226" s="276" t="s">
        <v>7590</v>
      </c>
      <c r="D226" s="276"/>
      <c r="E226" s="276" t="s">
        <v>7591</v>
      </c>
      <c r="F226" s="276">
        <v>426</v>
      </c>
      <c r="G226" s="276">
        <v>3.0507</v>
      </c>
      <c r="H226" s="276">
        <v>5.3708999999999998</v>
      </c>
      <c r="I226" s="276">
        <v>100</v>
      </c>
      <c r="J226" s="276">
        <v>5429056</v>
      </c>
    </row>
    <row r="227" spans="1:10" ht="14.45">
      <c r="A227" s="276" t="s">
        <v>7321</v>
      </c>
      <c r="B227" s="276">
        <v>91</v>
      </c>
      <c r="C227" s="276" t="s">
        <v>5237</v>
      </c>
      <c r="D227" s="276"/>
      <c r="E227" s="276" t="s">
        <v>7592</v>
      </c>
      <c r="F227" s="276">
        <v>3</v>
      </c>
      <c r="G227" s="276">
        <v>101.0128</v>
      </c>
      <c r="H227" s="276">
        <v>171.2081</v>
      </c>
      <c r="I227" s="276">
        <v>100</v>
      </c>
      <c r="J227" s="276">
        <v>5429027</v>
      </c>
    </row>
    <row r="228" spans="1:10" ht="14.45">
      <c r="A228" s="276" t="s">
        <v>7321</v>
      </c>
      <c r="B228" s="276">
        <v>91</v>
      </c>
      <c r="C228" s="276" t="s">
        <v>7593</v>
      </c>
      <c r="D228" s="276"/>
      <c r="E228" s="276" t="s">
        <v>7594</v>
      </c>
      <c r="F228" s="276">
        <v>2453</v>
      </c>
      <c r="G228" s="276">
        <v>2.5009999999999999</v>
      </c>
      <c r="H228" s="276">
        <v>4.4031000000000002</v>
      </c>
      <c r="I228" s="276">
        <v>100</v>
      </c>
      <c r="J228" s="276">
        <v>5429024</v>
      </c>
    </row>
    <row r="229" spans="1:10" ht="14.45">
      <c r="A229" s="276" t="s">
        <v>1364</v>
      </c>
      <c r="B229" s="276">
        <v>91</v>
      </c>
      <c r="C229" s="276" t="s">
        <v>7595</v>
      </c>
      <c r="D229" s="276"/>
      <c r="E229" s="276" t="s">
        <v>7596</v>
      </c>
      <c r="F229" s="276">
        <v>450</v>
      </c>
      <c r="G229" s="276">
        <v>10.741899999999999</v>
      </c>
      <c r="H229" s="276">
        <v>23.453900000000001</v>
      </c>
      <c r="I229" s="276">
        <v>100</v>
      </c>
      <c r="J229" s="276">
        <v>5429017</v>
      </c>
    </row>
    <row r="230" spans="1:10" ht="14.45">
      <c r="A230" s="276" t="s">
        <v>7321</v>
      </c>
      <c r="B230" s="276">
        <v>91</v>
      </c>
      <c r="C230" s="276" t="s">
        <v>7597</v>
      </c>
      <c r="D230" s="276"/>
      <c r="E230" s="276" t="s">
        <v>7598</v>
      </c>
      <c r="F230" s="276">
        <v>6793</v>
      </c>
      <c r="G230" s="276">
        <v>5.4252000000000002</v>
      </c>
      <c r="H230" s="276">
        <v>8.7644000000000002</v>
      </c>
      <c r="I230" s="276">
        <v>100</v>
      </c>
      <c r="J230" s="276">
        <v>5429049</v>
      </c>
    </row>
    <row r="231" spans="1:10" ht="14.45">
      <c r="A231" s="276" t="s">
        <v>7321</v>
      </c>
      <c r="B231" s="276">
        <v>91</v>
      </c>
      <c r="C231" s="276" t="s">
        <v>7599</v>
      </c>
      <c r="D231" s="276"/>
      <c r="E231" s="276" t="s">
        <v>7600</v>
      </c>
      <c r="F231" s="276">
        <v>3017</v>
      </c>
      <c r="G231" s="276">
        <v>7.6226000000000003</v>
      </c>
      <c r="H231" s="276">
        <v>14.7155</v>
      </c>
      <c r="I231" s="276">
        <v>100</v>
      </c>
      <c r="J231" s="276">
        <v>5429029</v>
      </c>
    </row>
    <row r="232" spans="1:10" ht="14.45">
      <c r="A232" s="276" t="s">
        <v>7321</v>
      </c>
      <c r="B232" s="276">
        <v>91</v>
      </c>
      <c r="C232" s="276" t="s">
        <v>7601</v>
      </c>
      <c r="D232" s="276"/>
      <c r="E232" s="276" t="s">
        <v>7602</v>
      </c>
      <c r="F232" s="276">
        <v>732</v>
      </c>
      <c r="G232" s="276">
        <v>14.0336</v>
      </c>
      <c r="H232" s="276">
        <v>22.671399999999998</v>
      </c>
      <c r="I232" s="276">
        <v>100</v>
      </c>
      <c r="J232" s="276">
        <v>5429037</v>
      </c>
    </row>
    <row r="233" spans="1:10" ht="14.45">
      <c r="A233" s="276" t="s">
        <v>1364</v>
      </c>
      <c r="B233" s="276">
        <v>91</v>
      </c>
      <c r="C233" s="276" t="s">
        <v>7603</v>
      </c>
      <c r="D233" s="276"/>
      <c r="E233" s="276" t="s">
        <v>7604</v>
      </c>
      <c r="F233" s="276">
        <v>3300</v>
      </c>
      <c r="G233" s="276">
        <v>1.4204000000000001</v>
      </c>
      <c r="H233" s="276">
        <v>2.5007000000000001</v>
      </c>
      <c r="I233" s="276">
        <v>100</v>
      </c>
      <c r="J233" s="276">
        <v>5429053</v>
      </c>
    </row>
    <row r="234" spans="1:10" ht="14.45">
      <c r="A234" s="276" t="s">
        <v>7321</v>
      </c>
      <c r="B234" s="276">
        <v>91</v>
      </c>
      <c r="C234" s="276" t="s">
        <v>5241</v>
      </c>
      <c r="D234" s="276"/>
      <c r="E234" s="276" t="s">
        <v>7605</v>
      </c>
      <c r="F234" s="276">
        <v>137</v>
      </c>
      <c r="G234" s="276">
        <v>154.96549999999999</v>
      </c>
      <c r="H234" s="276">
        <v>271.86919999999998</v>
      </c>
      <c r="I234" s="276">
        <v>100</v>
      </c>
      <c r="J234" s="276">
        <v>5429033</v>
      </c>
    </row>
    <row r="235" spans="1:10" ht="14.45">
      <c r="A235" s="276" t="s">
        <v>7321</v>
      </c>
      <c r="B235" s="276">
        <v>91</v>
      </c>
      <c r="C235" s="276" t="s">
        <v>7606</v>
      </c>
      <c r="D235" s="276"/>
      <c r="E235" s="276" t="s">
        <v>7607</v>
      </c>
      <c r="F235" s="276">
        <v>254</v>
      </c>
      <c r="G235" s="276">
        <v>205.12100000000001</v>
      </c>
      <c r="H235" s="276">
        <v>359.8614</v>
      </c>
      <c r="I235" s="276">
        <v>100</v>
      </c>
      <c r="J235" s="276">
        <v>5429021</v>
      </c>
    </row>
    <row r="236" spans="1:10" ht="14.45">
      <c r="A236" s="276" t="s">
        <v>7608</v>
      </c>
      <c r="B236" s="276">
        <v>90</v>
      </c>
      <c r="C236" s="276" t="s">
        <v>7609</v>
      </c>
      <c r="D236" s="276"/>
      <c r="E236" s="276" t="s">
        <v>7610</v>
      </c>
      <c r="F236" s="276">
        <v>1200</v>
      </c>
      <c r="G236" s="276">
        <v>3.7985000000000002</v>
      </c>
      <c r="H236" s="276">
        <v>6.2270000000000003</v>
      </c>
      <c r="I236" s="276">
        <v>100</v>
      </c>
      <c r="J236" s="276">
        <v>5296190</v>
      </c>
    </row>
    <row r="237" spans="1:10" ht="14.45">
      <c r="A237" s="276" t="s">
        <v>7321</v>
      </c>
      <c r="B237" s="276">
        <v>91</v>
      </c>
      <c r="C237" s="276" t="s">
        <v>7611</v>
      </c>
      <c r="D237" s="276"/>
      <c r="E237" s="276" t="s">
        <v>7600</v>
      </c>
      <c r="F237" s="276">
        <v>1100</v>
      </c>
      <c r="G237" s="276">
        <v>7.6226000000000003</v>
      </c>
      <c r="H237" s="276">
        <v>14.7155</v>
      </c>
      <c r="I237" s="276">
        <v>100</v>
      </c>
      <c r="J237" s="276">
        <v>5429038</v>
      </c>
    </row>
    <row r="238" spans="1:10" ht="14.45">
      <c r="A238" s="276" t="s">
        <v>7321</v>
      </c>
      <c r="B238" s="276">
        <v>91</v>
      </c>
      <c r="C238" s="276" t="s">
        <v>5211</v>
      </c>
      <c r="D238" s="276"/>
      <c r="E238" s="276" t="s">
        <v>7612</v>
      </c>
      <c r="F238" s="276">
        <v>0</v>
      </c>
      <c r="G238" s="276">
        <v>1.9362999999999999</v>
      </c>
      <c r="H238" s="276">
        <v>2.5543999999999998</v>
      </c>
      <c r="I238" s="276">
        <v>1000</v>
      </c>
      <c r="J238" s="276">
        <v>5429042</v>
      </c>
    </row>
    <row r="239" spans="1:10" ht="14.45">
      <c r="A239" s="276" t="s">
        <v>7321</v>
      </c>
      <c r="B239" s="276">
        <v>91</v>
      </c>
      <c r="C239" s="276" t="s">
        <v>7613</v>
      </c>
      <c r="D239" s="276"/>
      <c r="E239" s="276" t="s">
        <v>7614</v>
      </c>
      <c r="F239" s="276">
        <v>0</v>
      </c>
      <c r="G239" s="276">
        <v>5.6969000000000003</v>
      </c>
      <c r="H239" s="276">
        <v>7.5156000000000001</v>
      </c>
      <c r="I239" s="276">
        <v>1000</v>
      </c>
      <c r="J239" s="276">
        <v>5429046</v>
      </c>
    </row>
    <row r="240" spans="1:10" ht="14.45">
      <c r="A240" s="276" t="s">
        <v>7321</v>
      </c>
      <c r="B240" s="276">
        <v>91</v>
      </c>
      <c r="C240" s="276" t="s">
        <v>7615</v>
      </c>
      <c r="D240" s="276"/>
      <c r="E240" s="276" t="s">
        <v>7616</v>
      </c>
      <c r="F240" s="276">
        <v>0</v>
      </c>
      <c r="G240" s="276">
        <v>6.6433999999999997</v>
      </c>
      <c r="H240" s="276">
        <v>8.7644000000000002</v>
      </c>
      <c r="I240" s="276">
        <v>1000</v>
      </c>
      <c r="J240" s="276">
        <v>5429028</v>
      </c>
    </row>
    <row r="241" spans="1:10" ht="14.45">
      <c r="A241" s="276" t="s">
        <v>7321</v>
      </c>
      <c r="B241" s="276">
        <v>91</v>
      </c>
      <c r="C241" s="276" t="s">
        <v>5213</v>
      </c>
      <c r="D241" s="276"/>
      <c r="E241" s="276" t="s">
        <v>7617</v>
      </c>
      <c r="F241" s="276">
        <v>0</v>
      </c>
      <c r="G241" s="276">
        <v>3.7418</v>
      </c>
      <c r="H241" s="276">
        <v>4.9364999999999997</v>
      </c>
      <c r="I241" s="276">
        <v>1000</v>
      </c>
      <c r="J241" s="276">
        <v>5429034</v>
      </c>
    </row>
    <row r="242" spans="1:10" ht="14.45">
      <c r="A242" s="276" t="s">
        <v>7301</v>
      </c>
      <c r="B242" s="276">
        <v>90</v>
      </c>
      <c r="C242" s="276" t="s">
        <v>4925</v>
      </c>
      <c r="D242" s="276"/>
      <c r="E242" s="276" t="s">
        <v>7618</v>
      </c>
      <c r="F242" s="276">
        <v>3809</v>
      </c>
      <c r="G242" s="276">
        <v>0.47460000000000002</v>
      </c>
      <c r="H242" s="276">
        <v>1.5162</v>
      </c>
      <c r="I242" s="276">
        <v>100</v>
      </c>
      <c r="J242" s="276">
        <v>5430966</v>
      </c>
    </row>
    <row r="243" spans="1:10" ht="14.45">
      <c r="A243" s="276" t="s">
        <v>7619</v>
      </c>
      <c r="B243" s="276">
        <v>94</v>
      </c>
      <c r="C243" s="276" t="s">
        <v>7620</v>
      </c>
      <c r="D243" s="276"/>
      <c r="E243" s="276" t="s">
        <v>7621</v>
      </c>
      <c r="F243" s="276">
        <v>16705</v>
      </c>
      <c r="G243" s="276">
        <v>0.56699999999999995</v>
      </c>
      <c r="H243" s="276">
        <v>2.5655000000000001</v>
      </c>
      <c r="I243" s="276">
        <v>100</v>
      </c>
      <c r="J243" s="276">
        <v>5503906</v>
      </c>
    </row>
    <row r="244" spans="1:10" ht="14.45">
      <c r="A244" s="276" t="s">
        <v>7301</v>
      </c>
      <c r="B244" s="276">
        <v>90</v>
      </c>
      <c r="C244" s="276" t="s">
        <v>4927</v>
      </c>
      <c r="D244" s="276"/>
      <c r="E244" s="276" t="s">
        <v>7622</v>
      </c>
      <c r="F244" s="276">
        <v>13474</v>
      </c>
      <c r="G244" s="276">
        <v>0.88300000000000001</v>
      </c>
      <c r="H244" s="276">
        <v>2.7004000000000001</v>
      </c>
      <c r="I244" s="276">
        <v>100</v>
      </c>
      <c r="J244" s="276">
        <v>5430957</v>
      </c>
    </row>
    <row r="245" spans="1:10" ht="14.45">
      <c r="A245" s="276" t="s">
        <v>7301</v>
      </c>
      <c r="B245" s="276">
        <v>90</v>
      </c>
      <c r="C245" s="276" t="s">
        <v>7623</v>
      </c>
      <c r="D245" s="276"/>
      <c r="E245" s="276" t="s">
        <v>7624</v>
      </c>
      <c r="F245" s="276">
        <v>2536</v>
      </c>
      <c r="G245" s="276">
        <v>0.64839999999999998</v>
      </c>
      <c r="H245" s="276">
        <v>2.0716000000000001</v>
      </c>
      <c r="I245" s="276">
        <v>100</v>
      </c>
      <c r="J245" s="276">
        <v>5430974</v>
      </c>
    </row>
    <row r="246" spans="1:10" ht="14.45">
      <c r="A246" s="276" t="s">
        <v>7334</v>
      </c>
      <c r="B246" s="276">
        <v>90</v>
      </c>
      <c r="C246" s="276" t="s">
        <v>5297</v>
      </c>
      <c r="D246" s="276">
        <v>25195</v>
      </c>
      <c r="E246" s="276" t="s">
        <v>7625</v>
      </c>
      <c r="F246" s="276">
        <v>14800</v>
      </c>
      <c r="G246" s="276">
        <v>0.67820000000000003</v>
      </c>
      <c r="H246" s="276">
        <v>1.2003999999999999</v>
      </c>
      <c r="I246" s="276">
        <v>100</v>
      </c>
      <c r="J246" s="276">
        <v>4623526</v>
      </c>
    </row>
    <row r="247" spans="1:10" ht="14.45">
      <c r="A247" s="276" t="s">
        <v>7301</v>
      </c>
      <c r="B247" s="276">
        <v>90</v>
      </c>
      <c r="C247" s="276" t="s">
        <v>7626</v>
      </c>
      <c r="D247" s="276"/>
      <c r="E247" s="276" t="s">
        <v>7627</v>
      </c>
      <c r="F247" s="276">
        <v>767</v>
      </c>
      <c r="G247" s="276">
        <v>1.1436999999999999</v>
      </c>
      <c r="H247" s="276">
        <v>3.4975999999999998</v>
      </c>
      <c r="I247" s="276">
        <v>100</v>
      </c>
      <c r="J247" s="276">
        <v>5430971</v>
      </c>
    </row>
    <row r="248" spans="1:10" ht="14.45">
      <c r="A248" s="276" t="s">
        <v>7321</v>
      </c>
      <c r="B248" s="276">
        <v>91</v>
      </c>
      <c r="C248" s="276" t="s">
        <v>7628</v>
      </c>
      <c r="D248" s="276"/>
      <c r="E248" s="276" t="s">
        <v>7629</v>
      </c>
      <c r="F248" s="276">
        <v>5282</v>
      </c>
      <c r="G248" s="276">
        <v>1.5326</v>
      </c>
      <c r="H248" s="276">
        <v>3.9500999999999999</v>
      </c>
      <c r="I248" s="276">
        <v>100</v>
      </c>
      <c r="J248" s="276">
        <v>5430972</v>
      </c>
    </row>
    <row r="249" spans="1:10" ht="14.45">
      <c r="A249" s="276" t="s">
        <v>7334</v>
      </c>
      <c r="B249" s="276">
        <v>90</v>
      </c>
      <c r="C249" s="276" t="s">
        <v>7630</v>
      </c>
      <c r="D249" s="276"/>
      <c r="E249" s="276" t="s">
        <v>7631</v>
      </c>
      <c r="F249" s="276">
        <v>0</v>
      </c>
      <c r="G249" s="276">
        <v>1.0751999999999999</v>
      </c>
      <c r="H249" s="276">
        <v>1.903</v>
      </c>
      <c r="I249" s="276">
        <v>100</v>
      </c>
      <c r="J249" s="276">
        <v>4615957</v>
      </c>
    </row>
    <row r="250" spans="1:10" ht="14.45">
      <c r="A250" s="276" t="s">
        <v>7361</v>
      </c>
      <c r="B250" s="276">
        <v>90</v>
      </c>
      <c r="C250" s="276" t="s">
        <v>7632</v>
      </c>
      <c r="D250" s="276"/>
      <c r="E250" s="276" t="s">
        <v>7633</v>
      </c>
      <c r="F250" s="276">
        <v>1000</v>
      </c>
      <c r="G250" s="276">
        <v>0.62029999999999996</v>
      </c>
      <c r="H250" s="276">
        <v>1.1513</v>
      </c>
      <c r="I250" s="276">
        <v>100</v>
      </c>
      <c r="J250" s="276">
        <v>4621955</v>
      </c>
    </row>
    <row r="251" spans="1:10" ht="14.45">
      <c r="A251" s="276" t="s">
        <v>7321</v>
      </c>
      <c r="B251" s="276">
        <v>91</v>
      </c>
      <c r="C251" s="276" t="s">
        <v>4929</v>
      </c>
      <c r="D251" s="276"/>
      <c r="E251" s="276" t="s">
        <v>7634</v>
      </c>
      <c r="F251" s="276">
        <v>664</v>
      </c>
      <c r="G251" s="276">
        <v>2.0354000000000001</v>
      </c>
      <c r="H251" s="276">
        <v>5.2460000000000004</v>
      </c>
      <c r="I251" s="276">
        <v>100</v>
      </c>
      <c r="J251" s="276">
        <v>5430973</v>
      </c>
    </row>
    <row r="252" spans="1:10" ht="14.45">
      <c r="A252" s="276" t="s">
        <v>7301</v>
      </c>
      <c r="B252" s="276">
        <v>90</v>
      </c>
      <c r="C252" s="276" t="s">
        <v>7635</v>
      </c>
      <c r="D252" s="276"/>
      <c r="E252" s="276" t="s">
        <v>7636</v>
      </c>
      <c r="F252" s="276">
        <v>7576</v>
      </c>
      <c r="G252" s="276">
        <v>0.30020000000000002</v>
      </c>
      <c r="H252" s="276">
        <v>0.91800000000000004</v>
      </c>
      <c r="I252" s="276">
        <v>100</v>
      </c>
      <c r="J252" s="276">
        <v>5430965</v>
      </c>
    </row>
    <row r="253" spans="1:10" ht="14.45">
      <c r="A253" s="276" t="s">
        <v>7301</v>
      </c>
      <c r="B253" s="276">
        <v>90</v>
      </c>
      <c r="C253" s="276" t="s">
        <v>7637</v>
      </c>
      <c r="D253" s="276"/>
      <c r="E253" s="276" t="s">
        <v>7636</v>
      </c>
      <c r="F253" s="276">
        <v>20000</v>
      </c>
      <c r="G253" s="276">
        <v>0.2681</v>
      </c>
      <c r="H253" s="276">
        <v>0.91800000000000004</v>
      </c>
      <c r="I253" s="276">
        <v>500</v>
      </c>
      <c r="J253" s="276">
        <v>5430994</v>
      </c>
    </row>
    <row r="254" spans="1:10" ht="14.45">
      <c r="A254" s="276" t="s">
        <v>7361</v>
      </c>
      <c r="B254" s="276">
        <v>90</v>
      </c>
      <c r="C254" s="276" t="s">
        <v>7638</v>
      </c>
      <c r="D254" s="276"/>
      <c r="E254" s="276" t="s">
        <v>7639</v>
      </c>
      <c r="F254" s="276">
        <v>0</v>
      </c>
      <c r="G254" s="276">
        <v>1.032</v>
      </c>
      <c r="H254" s="276">
        <v>1.9153</v>
      </c>
      <c r="I254" s="276">
        <v>100</v>
      </c>
      <c r="J254" s="276">
        <v>4621956</v>
      </c>
    </row>
    <row r="255" spans="1:10" ht="14.45">
      <c r="A255" s="276" t="s">
        <v>7619</v>
      </c>
      <c r="B255" s="276">
        <v>94</v>
      </c>
      <c r="C255" s="276" t="s">
        <v>7640</v>
      </c>
      <c r="D255" s="276"/>
      <c r="E255" s="276" t="s">
        <v>7641</v>
      </c>
      <c r="F255" s="276">
        <v>1943</v>
      </c>
      <c r="G255" s="276">
        <v>0.3044</v>
      </c>
      <c r="H255" s="276">
        <v>1.3774999999999999</v>
      </c>
      <c r="I255" s="276">
        <v>100</v>
      </c>
      <c r="J255" s="276">
        <v>5643237</v>
      </c>
    </row>
    <row r="256" spans="1:10" ht="14.45">
      <c r="A256" s="276" t="s">
        <v>7321</v>
      </c>
      <c r="B256" s="276">
        <v>91</v>
      </c>
      <c r="C256" s="276" t="s">
        <v>7642</v>
      </c>
      <c r="D256" s="276"/>
      <c r="E256" s="276" t="s">
        <v>7643</v>
      </c>
      <c r="F256" s="276">
        <v>4342</v>
      </c>
      <c r="G256" s="276">
        <v>2.3249</v>
      </c>
      <c r="H256" s="276">
        <v>6.476</v>
      </c>
      <c r="I256" s="276">
        <v>100</v>
      </c>
      <c r="J256" s="276">
        <v>5430978</v>
      </c>
    </row>
    <row r="257" spans="1:10" ht="14.45">
      <c r="A257" s="276" t="s">
        <v>7334</v>
      </c>
      <c r="B257" s="276">
        <v>90</v>
      </c>
      <c r="C257" s="276" t="s">
        <v>7644</v>
      </c>
      <c r="D257" s="276"/>
      <c r="E257" s="276" t="s">
        <v>7645</v>
      </c>
      <c r="F257" s="276">
        <v>15100</v>
      </c>
      <c r="G257" s="276">
        <v>0.79059999999999997</v>
      </c>
      <c r="H257" s="276">
        <v>1.3992</v>
      </c>
      <c r="I257" s="276">
        <v>100</v>
      </c>
      <c r="J257" s="276">
        <v>5071730</v>
      </c>
    </row>
    <row r="258" spans="1:10" ht="14.45">
      <c r="A258" s="276" t="s">
        <v>7334</v>
      </c>
      <c r="B258" s="276">
        <v>90</v>
      </c>
      <c r="C258" s="276" t="s">
        <v>7646</v>
      </c>
      <c r="D258" s="276">
        <v>24061</v>
      </c>
      <c r="E258" s="276" t="s">
        <v>7647</v>
      </c>
      <c r="F258" s="276">
        <v>5400</v>
      </c>
      <c r="G258" s="276">
        <v>0.86739999999999995</v>
      </c>
      <c r="H258" s="276">
        <v>1.5351999999999999</v>
      </c>
      <c r="I258" s="276">
        <v>100</v>
      </c>
      <c r="J258" s="276">
        <v>4643086</v>
      </c>
    </row>
    <row r="259" spans="1:10" ht="14.45">
      <c r="A259" s="276" t="s">
        <v>7619</v>
      </c>
      <c r="B259" s="276">
        <v>94</v>
      </c>
      <c r="C259" s="276" t="s">
        <v>7648</v>
      </c>
      <c r="D259" s="276"/>
      <c r="E259" s="276" t="s">
        <v>7621</v>
      </c>
      <c r="F259" s="276">
        <v>0</v>
      </c>
      <c r="G259" s="276">
        <v>0.56440000000000001</v>
      </c>
      <c r="H259" s="276">
        <v>2.5539000000000001</v>
      </c>
      <c r="I259" s="276">
        <v>500</v>
      </c>
      <c r="J259" s="276">
        <v>7504892</v>
      </c>
    </row>
    <row r="260" spans="1:10" ht="14.45">
      <c r="A260" s="276" t="s">
        <v>7334</v>
      </c>
      <c r="B260" s="276">
        <v>90</v>
      </c>
      <c r="C260" s="276" t="s">
        <v>7649</v>
      </c>
      <c r="D260" s="276"/>
      <c r="E260" s="276" t="s">
        <v>7650</v>
      </c>
      <c r="F260" s="276">
        <v>100</v>
      </c>
      <c r="G260" s="276">
        <v>1.9460999999999999</v>
      </c>
      <c r="H260" s="276">
        <v>3.4443999999999999</v>
      </c>
      <c r="I260" s="276">
        <v>100</v>
      </c>
      <c r="J260" s="276">
        <v>4615960</v>
      </c>
    </row>
    <row r="261" spans="1:10" ht="14.45">
      <c r="A261" s="276" t="s">
        <v>7334</v>
      </c>
      <c r="B261" s="276">
        <v>90</v>
      </c>
      <c r="C261" s="276" t="s">
        <v>7651</v>
      </c>
      <c r="D261" s="276"/>
      <c r="E261" s="276" t="s">
        <v>7625</v>
      </c>
      <c r="F261" s="276">
        <v>24900</v>
      </c>
      <c r="G261" s="276">
        <v>0.67679999999999996</v>
      </c>
      <c r="H261" s="276">
        <v>1.2305999999999999</v>
      </c>
      <c r="I261" s="276">
        <v>300</v>
      </c>
      <c r="J261" s="276">
        <v>4835219</v>
      </c>
    </row>
    <row r="262" spans="1:10" ht="14.45">
      <c r="A262" s="276" t="s">
        <v>7334</v>
      </c>
      <c r="B262" s="276">
        <v>90</v>
      </c>
      <c r="C262" s="276" t="s">
        <v>7652</v>
      </c>
      <c r="D262" s="276"/>
      <c r="E262" s="276" t="s">
        <v>7653</v>
      </c>
      <c r="F262" s="276">
        <v>4400</v>
      </c>
      <c r="G262" s="276">
        <v>1.3041</v>
      </c>
      <c r="H262" s="276">
        <v>2.3081999999999998</v>
      </c>
      <c r="I262" s="276">
        <v>100</v>
      </c>
      <c r="J262" s="276">
        <v>4627246</v>
      </c>
    </row>
    <row r="263" spans="1:10" ht="14.45">
      <c r="A263" s="276" t="s">
        <v>7334</v>
      </c>
      <c r="B263" s="276">
        <v>90</v>
      </c>
      <c r="C263" s="276" t="s">
        <v>7654</v>
      </c>
      <c r="D263" s="276"/>
      <c r="E263" s="276" t="s">
        <v>7655</v>
      </c>
      <c r="F263" s="276">
        <v>1500</v>
      </c>
      <c r="G263" s="276">
        <v>1.6015999999999999</v>
      </c>
      <c r="H263" s="276">
        <v>2.8346</v>
      </c>
      <c r="I263" s="276">
        <v>100</v>
      </c>
      <c r="J263" s="276">
        <v>4623525</v>
      </c>
    </row>
    <row r="264" spans="1:10" ht="14.45">
      <c r="A264" s="276" t="s">
        <v>7361</v>
      </c>
      <c r="B264" s="276">
        <v>90</v>
      </c>
      <c r="C264" s="276" t="s">
        <v>7656</v>
      </c>
      <c r="D264" s="276"/>
      <c r="E264" s="276" t="s">
        <v>7657</v>
      </c>
      <c r="F264" s="276">
        <v>2900</v>
      </c>
      <c r="G264" s="276">
        <v>1.3723000000000001</v>
      </c>
      <c r="H264" s="276">
        <v>2.5470000000000002</v>
      </c>
      <c r="I264" s="276">
        <v>100</v>
      </c>
      <c r="J264" s="276">
        <v>4765671</v>
      </c>
    </row>
    <row r="265" spans="1:10" ht="14.45">
      <c r="A265" s="276" t="s">
        <v>7334</v>
      </c>
      <c r="B265" s="276">
        <v>90</v>
      </c>
      <c r="C265" s="276" t="s">
        <v>7658</v>
      </c>
      <c r="D265" s="276"/>
      <c r="E265" s="276" t="s">
        <v>7659</v>
      </c>
      <c r="F265" s="276">
        <v>6400</v>
      </c>
      <c r="G265" s="276">
        <v>0.49609999999999999</v>
      </c>
      <c r="H265" s="276">
        <v>0.878</v>
      </c>
      <c r="I265" s="276">
        <v>100</v>
      </c>
      <c r="J265" s="276">
        <v>4765213</v>
      </c>
    </row>
    <row r="266" spans="1:10" ht="14.45">
      <c r="A266" s="276" t="s">
        <v>7334</v>
      </c>
      <c r="B266" s="276">
        <v>90</v>
      </c>
      <c r="C266" s="276" t="s">
        <v>5299</v>
      </c>
      <c r="D266" s="276"/>
      <c r="E266" s="276" t="s">
        <v>7631</v>
      </c>
      <c r="F266" s="276">
        <v>1200</v>
      </c>
      <c r="G266" s="276">
        <v>1.0631999999999999</v>
      </c>
      <c r="H266" s="276">
        <v>1.9330000000000001</v>
      </c>
      <c r="I266" s="276">
        <v>300</v>
      </c>
      <c r="J266" s="276">
        <v>4762004</v>
      </c>
    </row>
    <row r="267" spans="1:10" ht="14.45">
      <c r="A267" s="276" t="s">
        <v>7619</v>
      </c>
      <c r="B267" s="276">
        <v>94</v>
      </c>
      <c r="C267" s="276" t="s">
        <v>7660</v>
      </c>
      <c r="D267" s="276"/>
      <c r="E267" s="276" t="s">
        <v>7641</v>
      </c>
      <c r="F267" s="276">
        <v>0</v>
      </c>
      <c r="G267" s="276">
        <v>0.27360000000000001</v>
      </c>
      <c r="H267" s="276">
        <v>1.2378</v>
      </c>
      <c r="I267" s="276">
        <v>500</v>
      </c>
      <c r="J267" s="276">
        <v>5731833</v>
      </c>
    </row>
    <row r="268" spans="1:10" ht="14.45">
      <c r="A268" s="276" t="s">
        <v>7361</v>
      </c>
      <c r="B268" s="276">
        <v>90</v>
      </c>
      <c r="C268" s="276" t="s">
        <v>7661</v>
      </c>
      <c r="D268" s="276"/>
      <c r="E268" s="276" t="s">
        <v>7639</v>
      </c>
      <c r="F268" s="276">
        <v>0</v>
      </c>
      <c r="G268" s="276">
        <v>1.0263</v>
      </c>
      <c r="H268" s="276">
        <v>1.9047000000000001</v>
      </c>
      <c r="I268" s="276">
        <v>300</v>
      </c>
      <c r="J268" s="276">
        <v>5922413</v>
      </c>
    </row>
    <row r="269" spans="1:10" ht="14.45">
      <c r="A269" s="276" t="s">
        <v>7361</v>
      </c>
      <c r="B269" s="276">
        <v>90</v>
      </c>
      <c r="C269" s="276" t="s">
        <v>7662</v>
      </c>
      <c r="D269" s="276"/>
      <c r="E269" s="276" t="s">
        <v>7663</v>
      </c>
      <c r="F269" s="276">
        <v>0</v>
      </c>
      <c r="G269" s="276">
        <v>1.5436000000000001</v>
      </c>
      <c r="H269" s="276">
        <v>2.8649</v>
      </c>
      <c r="I269" s="276">
        <v>100</v>
      </c>
      <c r="J269" s="276">
        <v>4765673</v>
      </c>
    </row>
    <row r="270" spans="1:10" ht="14.45">
      <c r="A270" s="276" t="s">
        <v>7361</v>
      </c>
      <c r="B270" s="276">
        <v>90</v>
      </c>
      <c r="C270" s="276" t="s">
        <v>7664</v>
      </c>
      <c r="D270" s="276"/>
      <c r="E270" s="276" t="s">
        <v>7665</v>
      </c>
      <c r="F270" s="276">
        <v>0</v>
      </c>
      <c r="G270" s="276">
        <v>1.8605</v>
      </c>
      <c r="H270" s="276">
        <v>3.4529999999999998</v>
      </c>
      <c r="I270" s="276">
        <v>100</v>
      </c>
      <c r="J270" s="276">
        <v>4621957</v>
      </c>
    </row>
    <row r="271" spans="1:10" ht="14.45">
      <c r="A271" s="276" t="s">
        <v>7361</v>
      </c>
      <c r="B271" s="276">
        <v>90</v>
      </c>
      <c r="C271" s="276" t="s">
        <v>7666</v>
      </c>
      <c r="D271" s="276"/>
      <c r="E271" s="276" t="s">
        <v>7667</v>
      </c>
      <c r="F271" s="276">
        <v>0</v>
      </c>
      <c r="G271" s="276">
        <v>0.63719999999999999</v>
      </c>
      <c r="H271" s="276">
        <v>1.1826000000000001</v>
      </c>
      <c r="I271" s="276">
        <v>100</v>
      </c>
      <c r="J271" s="276">
        <v>5522156</v>
      </c>
    </row>
    <row r="272" spans="1:10" ht="14.45">
      <c r="A272" s="276" t="s">
        <v>7334</v>
      </c>
      <c r="B272" s="276">
        <v>90</v>
      </c>
      <c r="C272" s="276" t="s">
        <v>7668</v>
      </c>
      <c r="D272" s="276"/>
      <c r="E272" s="276" t="s">
        <v>7645</v>
      </c>
      <c r="F272" s="276">
        <v>0</v>
      </c>
      <c r="G272" s="276">
        <v>0.64239999999999997</v>
      </c>
      <c r="H272" s="276">
        <v>1.137</v>
      </c>
      <c r="I272" s="276">
        <v>300</v>
      </c>
      <c r="J272" s="276">
        <v>5712208</v>
      </c>
    </row>
    <row r="273" spans="1:10" ht="14.45">
      <c r="A273" s="276" t="s">
        <v>7361</v>
      </c>
      <c r="B273" s="276">
        <v>90</v>
      </c>
      <c r="C273" s="276" t="s">
        <v>7669</v>
      </c>
      <c r="D273" s="276"/>
      <c r="E273" s="276" t="s">
        <v>7670</v>
      </c>
      <c r="F273" s="276">
        <v>0</v>
      </c>
      <c r="G273" s="276">
        <v>0.53</v>
      </c>
      <c r="H273" s="276">
        <v>0.98370000000000002</v>
      </c>
      <c r="I273" s="276">
        <v>100</v>
      </c>
      <c r="J273" s="276">
        <v>4765669</v>
      </c>
    </row>
    <row r="274" spans="1:10" ht="14.45">
      <c r="A274" s="276" t="s">
        <v>7361</v>
      </c>
      <c r="B274" s="276">
        <v>90</v>
      </c>
      <c r="C274" s="276" t="s">
        <v>7671</v>
      </c>
      <c r="D274" s="276"/>
      <c r="E274" s="276" t="s">
        <v>7672</v>
      </c>
      <c r="F274" s="276">
        <v>0</v>
      </c>
      <c r="G274" s="276">
        <v>0.87739999999999996</v>
      </c>
      <c r="H274" s="276">
        <v>1.6284000000000001</v>
      </c>
      <c r="I274" s="276">
        <v>100</v>
      </c>
      <c r="J274" s="276">
        <v>4765670</v>
      </c>
    </row>
    <row r="275" spans="1:10" ht="14.45">
      <c r="A275" s="276" t="s">
        <v>7361</v>
      </c>
      <c r="B275" s="276">
        <v>90</v>
      </c>
      <c r="C275" s="276" t="s">
        <v>7673</v>
      </c>
      <c r="D275" s="276"/>
      <c r="E275" s="276" t="s">
        <v>7674</v>
      </c>
      <c r="F275" s="276">
        <v>0</v>
      </c>
      <c r="G275" s="276">
        <v>1.8230999999999999</v>
      </c>
      <c r="H275" s="276">
        <v>3.3835999999999999</v>
      </c>
      <c r="I275" s="276">
        <v>100</v>
      </c>
      <c r="J275" s="276">
        <v>5851664</v>
      </c>
    </row>
    <row r="276" spans="1:10" ht="14.45">
      <c r="A276" s="276" t="s">
        <v>7361</v>
      </c>
      <c r="B276" s="276">
        <v>90</v>
      </c>
      <c r="C276" s="276" t="s">
        <v>7675</v>
      </c>
      <c r="D276" s="276"/>
      <c r="E276" s="276" t="s">
        <v>7676</v>
      </c>
      <c r="F276" s="276">
        <v>0</v>
      </c>
      <c r="G276" s="276">
        <v>2.2894000000000001</v>
      </c>
      <c r="H276" s="276">
        <v>4.2489999999999997</v>
      </c>
      <c r="I276" s="276">
        <v>100</v>
      </c>
      <c r="J276" s="276">
        <v>5865207</v>
      </c>
    </row>
    <row r="277" spans="1:10" ht="14.45">
      <c r="A277" s="276" t="s">
        <v>7538</v>
      </c>
      <c r="B277" s="276">
        <v>90</v>
      </c>
      <c r="C277" s="276" t="s">
        <v>7677</v>
      </c>
      <c r="D277" s="276"/>
      <c r="E277" s="276" t="s">
        <v>7678</v>
      </c>
      <c r="F277" s="276">
        <v>0</v>
      </c>
      <c r="G277" s="276">
        <v>0.52400000000000002</v>
      </c>
      <c r="H277" s="276">
        <v>0.9274</v>
      </c>
      <c r="I277" s="276">
        <v>100</v>
      </c>
      <c r="J277" s="276">
        <v>6257551</v>
      </c>
    </row>
    <row r="278" spans="1:10" ht="14.45">
      <c r="A278" s="276" t="s">
        <v>7361</v>
      </c>
      <c r="B278" s="276">
        <v>90</v>
      </c>
      <c r="C278" s="276" t="s">
        <v>7679</v>
      </c>
      <c r="D278" s="276"/>
      <c r="E278" s="276" t="s">
        <v>7680</v>
      </c>
      <c r="F278" s="276">
        <v>0</v>
      </c>
      <c r="G278" s="276">
        <v>1.6776</v>
      </c>
      <c r="H278" s="276">
        <v>3.1135000000000002</v>
      </c>
      <c r="I278" s="276">
        <v>100</v>
      </c>
      <c r="J278" s="276">
        <v>6970259</v>
      </c>
    </row>
    <row r="279" spans="1:10" ht="14.45">
      <c r="A279" s="276" t="s">
        <v>7334</v>
      </c>
      <c r="B279" s="276">
        <v>90</v>
      </c>
      <c r="C279" s="276" t="s">
        <v>7681</v>
      </c>
      <c r="D279" s="276"/>
      <c r="E279" s="276" t="s">
        <v>7682</v>
      </c>
      <c r="F279" s="276">
        <v>0</v>
      </c>
      <c r="G279" s="276">
        <v>0.71799999999999997</v>
      </c>
      <c r="H279" s="276">
        <v>1.2707999999999999</v>
      </c>
      <c r="I279" s="276">
        <v>500</v>
      </c>
      <c r="J279" s="276">
        <v>5332155</v>
      </c>
    </row>
    <row r="280" spans="1:10" ht="14.45">
      <c r="A280" s="276" t="s">
        <v>7334</v>
      </c>
      <c r="B280" s="276">
        <v>90</v>
      </c>
      <c r="C280" s="276" t="s">
        <v>7683</v>
      </c>
      <c r="D280" s="276"/>
      <c r="E280" s="276" t="s">
        <v>7653</v>
      </c>
      <c r="F280" s="276">
        <v>0</v>
      </c>
      <c r="G280" s="276">
        <v>1.3211999999999999</v>
      </c>
      <c r="H280" s="276">
        <v>2.3384</v>
      </c>
      <c r="I280" s="276">
        <v>300</v>
      </c>
      <c r="J280" s="276">
        <v>4762002</v>
      </c>
    </row>
    <row r="281" spans="1:10" ht="14.45">
      <c r="A281" s="276" t="s">
        <v>7334</v>
      </c>
      <c r="B281" s="276">
        <v>90</v>
      </c>
      <c r="C281" s="276" t="s">
        <v>7684</v>
      </c>
      <c r="D281" s="276"/>
      <c r="E281" s="276" t="s">
        <v>7650</v>
      </c>
      <c r="F281" s="276">
        <v>0</v>
      </c>
      <c r="G281" s="276">
        <v>1.9632000000000001</v>
      </c>
      <c r="H281" s="276">
        <v>3.4746000000000001</v>
      </c>
      <c r="I281" s="276">
        <v>200</v>
      </c>
      <c r="J281" s="276">
        <v>5149925</v>
      </c>
    </row>
    <row r="282" spans="1:10" ht="14.45">
      <c r="A282" s="276" t="s">
        <v>7538</v>
      </c>
      <c r="B282" s="276">
        <v>90</v>
      </c>
      <c r="C282" s="276" t="s">
        <v>7685</v>
      </c>
      <c r="D282" s="276"/>
      <c r="E282" s="276" t="s">
        <v>7686</v>
      </c>
      <c r="F282" s="276">
        <v>0</v>
      </c>
      <c r="G282" s="276">
        <v>0.7117</v>
      </c>
      <c r="H282" s="276">
        <v>1.2596000000000001</v>
      </c>
      <c r="I282" s="276">
        <v>100</v>
      </c>
      <c r="J282" s="276">
        <v>6257553</v>
      </c>
    </row>
    <row r="283" spans="1:10" ht="14.45">
      <c r="A283" s="276" t="s">
        <v>7538</v>
      </c>
      <c r="B283" s="276">
        <v>90</v>
      </c>
      <c r="C283" s="276" t="s">
        <v>7687</v>
      </c>
      <c r="D283" s="276"/>
      <c r="E283" s="276" t="s">
        <v>7688</v>
      </c>
      <c r="F283" s="276">
        <v>0</v>
      </c>
      <c r="G283" s="276">
        <v>0.90659999999999996</v>
      </c>
      <c r="H283" s="276">
        <v>1.6046</v>
      </c>
      <c r="I283" s="276">
        <v>100</v>
      </c>
      <c r="J283" s="276">
        <v>6257555</v>
      </c>
    </row>
    <row r="284" spans="1:10" ht="14.45">
      <c r="A284" s="276" t="s">
        <v>7538</v>
      </c>
      <c r="B284" s="276">
        <v>90</v>
      </c>
      <c r="C284" s="276" t="s">
        <v>7689</v>
      </c>
      <c r="D284" s="276"/>
      <c r="E284" s="276" t="s">
        <v>7690</v>
      </c>
      <c r="F284" s="276">
        <v>0</v>
      </c>
      <c r="G284" s="276">
        <v>1.1207</v>
      </c>
      <c r="H284" s="276">
        <v>1.9836</v>
      </c>
      <c r="I284" s="276">
        <v>100</v>
      </c>
      <c r="J284" s="276">
        <v>6257556</v>
      </c>
    </row>
    <row r="285" spans="1:10" ht="14.45">
      <c r="A285" s="276" t="s">
        <v>7538</v>
      </c>
      <c r="B285" s="276">
        <v>90</v>
      </c>
      <c r="C285" s="276" t="s">
        <v>7691</v>
      </c>
      <c r="D285" s="276"/>
      <c r="E285" s="276" t="s">
        <v>7692</v>
      </c>
      <c r="F285" s="276">
        <v>0</v>
      </c>
      <c r="G285" s="276">
        <v>1.3568</v>
      </c>
      <c r="H285" s="276">
        <v>2.4014000000000002</v>
      </c>
      <c r="I285" s="276">
        <v>100</v>
      </c>
      <c r="J285" s="276">
        <v>6257558</v>
      </c>
    </row>
    <row r="286" spans="1:10" ht="14.45">
      <c r="A286" s="276" t="s">
        <v>7538</v>
      </c>
      <c r="B286" s="276">
        <v>90</v>
      </c>
      <c r="C286" s="276" t="s">
        <v>7693</v>
      </c>
      <c r="D286" s="276"/>
      <c r="E286" s="276" t="s">
        <v>7694</v>
      </c>
      <c r="F286" s="276">
        <v>0</v>
      </c>
      <c r="G286" s="276">
        <v>1.6671</v>
      </c>
      <c r="H286" s="276">
        <v>2.9506000000000001</v>
      </c>
      <c r="I286" s="276">
        <v>100</v>
      </c>
      <c r="J286" s="276">
        <v>6257560</v>
      </c>
    </row>
    <row r="287" spans="1:10" ht="14.45">
      <c r="A287" s="276" t="s">
        <v>7538</v>
      </c>
      <c r="B287" s="276">
        <v>90</v>
      </c>
      <c r="C287" s="276" t="s">
        <v>7695</v>
      </c>
      <c r="D287" s="276"/>
      <c r="E287" s="276" t="s">
        <v>7696</v>
      </c>
      <c r="F287" s="276">
        <v>0</v>
      </c>
      <c r="G287" s="276">
        <v>2.0221</v>
      </c>
      <c r="H287" s="276">
        <v>3.5790000000000002</v>
      </c>
      <c r="I287" s="276">
        <v>100</v>
      </c>
      <c r="J287" s="276">
        <v>6257562</v>
      </c>
    </row>
    <row r="288" spans="1:10" ht="14.45">
      <c r="A288" s="276" t="s">
        <v>7619</v>
      </c>
      <c r="B288" s="276">
        <v>94</v>
      </c>
      <c r="C288" s="276" t="s">
        <v>7697</v>
      </c>
      <c r="D288" s="276"/>
      <c r="E288" s="276" t="s">
        <v>7698</v>
      </c>
      <c r="F288" s="276">
        <v>21529</v>
      </c>
      <c r="G288" s="276">
        <v>0.54310000000000003</v>
      </c>
      <c r="H288" s="276">
        <v>1.5518000000000001</v>
      </c>
      <c r="I288" s="276">
        <v>100</v>
      </c>
      <c r="J288" s="276">
        <v>5503907</v>
      </c>
    </row>
    <row r="289" spans="1:10" ht="14.45">
      <c r="A289" s="276" t="s">
        <v>7619</v>
      </c>
      <c r="B289" s="276">
        <v>94</v>
      </c>
      <c r="C289" s="276" t="s">
        <v>7699</v>
      </c>
      <c r="D289" s="276"/>
      <c r="E289" s="276" t="s">
        <v>7700</v>
      </c>
      <c r="F289" s="276">
        <v>55040</v>
      </c>
      <c r="G289" s="276">
        <v>0.54310000000000003</v>
      </c>
      <c r="H289" s="276">
        <v>1.5518000000000001</v>
      </c>
      <c r="I289" s="276">
        <v>500</v>
      </c>
      <c r="J289" s="276">
        <v>5503908</v>
      </c>
    </row>
    <row r="290" spans="1:10" ht="14.45">
      <c r="A290" s="276" t="s">
        <v>7619</v>
      </c>
      <c r="B290" s="276">
        <v>94</v>
      </c>
      <c r="C290" s="276" t="s">
        <v>4921</v>
      </c>
      <c r="D290" s="276"/>
      <c r="E290" s="276" t="s">
        <v>7700</v>
      </c>
      <c r="F290" s="276">
        <v>1032</v>
      </c>
      <c r="G290" s="276">
        <v>0.54310000000000003</v>
      </c>
      <c r="H290" s="276">
        <v>1.5518000000000001</v>
      </c>
      <c r="I290" s="276">
        <v>100</v>
      </c>
      <c r="J290" s="276">
        <v>5503904</v>
      </c>
    </row>
    <row r="291" spans="1:10" ht="14.45">
      <c r="A291" s="276" t="s">
        <v>7334</v>
      </c>
      <c r="B291" s="276">
        <v>90</v>
      </c>
      <c r="C291" s="276" t="s">
        <v>7701</v>
      </c>
      <c r="D291" s="276"/>
      <c r="E291" s="276" t="s">
        <v>7702</v>
      </c>
      <c r="F291" s="276">
        <v>3600</v>
      </c>
      <c r="G291" s="276">
        <v>0.85029999999999994</v>
      </c>
      <c r="H291" s="276">
        <v>1.5049999999999999</v>
      </c>
      <c r="I291" s="276">
        <v>100</v>
      </c>
      <c r="J291" s="276">
        <v>4628833</v>
      </c>
    </row>
    <row r="292" spans="1:10" ht="14.45">
      <c r="A292" s="276" t="s">
        <v>7619</v>
      </c>
      <c r="B292" s="276">
        <v>94</v>
      </c>
      <c r="C292" s="276" t="s">
        <v>4923</v>
      </c>
      <c r="D292" s="276"/>
      <c r="E292" s="276" t="s">
        <v>7703</v>
      </c>
      <c r="F292" s="276">
        <v>13755</v>
      </c>
      <c r="G292" s="276">
        <v>0.92700000000000005</v>
      </c>
      <c r="H292" s="276">
        <v>2.6484000000000001</v>
      </c>
      <c r="I292" s="276">
        <v>100</v>
      </c>
      <c r="J292" s="276">
        <v>5503905</v>
      </c>
    </row>
    <row r="293" spans="1:10" ht="14.45">
      <c r="A293" s="276" t="s">
        <v>7619</v>
      </c>
      <c r="B293" s="276">
        <v>94</v>
      </c>
      <c r="C293" s="276" t="s">
        <v>7704</v>
      </c>
      <c r="D293" s="276"/>
      <c r="E293" s="276" t="s">
        <v>7705</v>
      </c>
      <c r="F293" s="276">
        <v>7846</v>
      </c>
      <c r="G293" s="276">
        <v>0.32829999999999998</v>
      </c>
      <c r="H293" s="276">
        <v>0.93789999999999996</v>
      </c>
      <c r="I293" s="276">
        <v>100</v>
      </c>
      <c r="J293" s="276">
        <v>5503903</v>
      </c>
    </row>
    <row r="294" spans="1:10" ht="14.45">
      <c r="A294" s="276" t="s">
        <v>7361</v>
      </c>
      <c r="B294" s="276">
        <v>90</v>
      </c>
      <c r="C294" s="276" t="s">
        <v>7706</v>
      </c>
      <c r="D294" s="276">
        <v>26362</v>
      </c>
      <c r="E294" s="276" t="s">
        <v>7707</v>
      </c>
      <c r="F294" s="276">
        <v>0</v>
      </c>
      <c r="G294" s="276">
        <v>0.875</v>
      </c>
      <c r="H294" s="276">
        <v>1.6240000000000001</v>
      </c>
      <c r="I294" s="276">
        <v>100</v>
      </c>
      <c r="J294" s="276">
        <v>4621959</v>
      </c>
    </row>
    <row r="295" spans="1:10" ht="14.45">
      <c r="A295" s="276" t="s">
        <v>7334</v>
      </c>
      <c r="B295" s="276">
        <v>90</v>
      </c>
      <c r="C295" s="276" t="s">
        <v>7708</v>
      </c>
      <c r="D295" s="276"/>
      <c r="E295" s="276" t="s">
        <v>7709</v>
      </c>
      <c r="F295" s="276">
        <v>0</v>
      </c>
      <c r="G295" s="276">
        <v>0.58040000000000003</v>
      </c>
      <c r="H295" s="276">
        <v>1.0271999999999999</v>
      </c>
      <c r="I295" s="276">
        <v>100</v>
      </c>
      <c r="J295" s="276">
        <v>4766225</v>
      </c>
    </row>
    <row r="296" spans="1:10" ht="14.45">
      <c r="A296" s="276" t="s">
        <v>7334</v>
      </c>
      <c r="B296" s="276">
        <v>90</v>
      </c>
      <c r="C296" s="276" t="s">
        <v>7710</v>
      </c>
      <c r="D296" s="276"/>
      <c r="E296" s="276" t="s">
        <v>7709</v>
      </c>
      <c r="F296" s="276">
        <v>0</v>
      </c>
      <c r="G296" s="276">
        <v>0.59740000000000004</v>
      </c>
      <c r="H296" s="276">
        <v>1.0573999999999999</v>
      </c>
      <c r="I296" s="276">
        <v>300</v>
      </c>
      <c r="J296" s="276">
        <v>4784360</v>
      </c>
    </row>
    <row r="297" spans="1:10" ht="14.45">
      <c r="A297" s="276" t="s">
        <v>7361</v>
      </c>
      <c r="B297" s="276">
        <v>90</v>
      </c>
      <c r="C297" s="276" t="s">
        <v>7711</v>
      </c>
      <c r="D297" s="276">
        <v>26007</v>
      </c>
      <c r="E297" s="276" t="s">
        <v>7712</v>
      </c>
      <c r="F297" s="276">
        <v>0</v>
      </c>
      <c r="G297" s="276">
        <v>0.69669999999999999</v>
      </c>
      <c r="H297" s="276">
        <v>1.2930999999999999</v>
      </c>
      <c r="I297" s="276">
        <v>100</v>
      </c>
      <c r="J297" s="276">
        <v>4765678</v>
      </c>
    </row>
    <row r="298" spans="1:10" ht="14.45">
      <c r="A298" s="276" t="s">
        <v>7361</v>
      </c>
      <c r="B298" s="276">
        <v>90</v>
      </c>
      <c r="C298" s="276" t="s">
        <v>7713</v>
      </c>
      <c r="D298" s="276">
        <v>26008</v>
      </c>
      <c r="E298" s="276" t="s">
        <v>7707</v>
      </c>
      <c r="F298" s="276">
        <v>0</v>
      </c>
      <c r="G298" s="276">
        <v>0.875</v>
      </c>
      <c r="H298" s="276">
        <v>1.6240000000000001</v>
      </c>
      <c r="I298" s="276">
        <v>100</v>
      </c>
      <c r="J298" s="276">
        <v>4765679</v>
      </c>
    </row>
    <row r="299" spans="1:10" ht="14.45">
      <c r="A299" s="276" t="s">
        <v>7538</v>
      </c>
      <c r="B299" s="276">
        <v>90</v>
      </c>
      <c r="C299" s="276" t="s">
        <v>7714</v>
      </c>
      <c r="D299" s="276"/>
      <c r="E299" s="276" t="s">
        <v>7715</v>
      </c>
      <c r="F299" s="276">
        <v>0</v>
      </c>
      <c r="G299" s="276">
        <v>0.6109</v>
      </c>
      <c r="H299" s="276">
        <v>1.0811999999999999</v>
      </c>
      <c r="I299" s="276">
        <v>100</v>
      </c>
      <c r="J299" s="276">
        <v>6257696</v>
      </c>
    </row>
    <row r="300" spans="1:10" ht="14.45">
      <c r="A300" s="276" t="s">
        <v>7538</v>
      </c>
      <c r="B300" s="276">
        <v>90</v>
      </c>
      <c r="C300" s="276" t="s">
        <v>7716</v>
      </c>
      <c r="D300" s="276"/>
      <c r="E300" s="276" t="s">
        <v>7717</v>
      </c>
      <c r="F300" s="276">
        <v>0</v>
      </c>
      <c r="G300" s="276">
        <v>0.88900000000000001</v>
      </c>
      <c r="H300" s="276">
        <v>1.5733999999999999</v>
      </c>
      <c r="I300" s="276">
        <v>100</v>
      </c>
      <c r="J300" s="276">
        <v>6257697</v>
      </c>
    </row>
    <row r="301" spans="1:10" ht="14.45">
      <c r="A301" s="276" t="s">
        <v>7619</v>
      </c>
      <c r="B301" s="276">
        <v>94</v>
      </c>
      <c r="C301" s="276" t="s">
        <v>7718</v>
      </c>
      <c r="D301" s="276"/>
      <c r="E301" s="276" t="s">
        <v>7719</v>
      </c>
      <c r="F301" s="276">
        <v>38889</v>
      </c>
      <c r="G301" s="276">
        <v>0.52649999999999997</v>
      </c>
      <c r="H301" s="276">
        <v>2.6324999999999998</v>
      </c>
      <c r="I301" s="276">
        <v>100</v>
      </c>
      <c r="J301" s="276">
        <v>5471466</v>
      </c>
    </row>
    <row r="302" spans="1:10" ht="14.45">
      <c r="A302" s="276" t="s">
        <v>7619</v>
      </c>
      <c r="B302" s="276">
        <v>94</v>
      </c>
      <c r="C302" s="276" t="s">
        <v>7720</v>
      </c>
      <c r="D302" s="276"/>
      <c r="E302" s="276" t="s">
        <v>7721</v>
      </c>
      <c r="F302" s="276">
        <v>34445</v>
      </c>
      <c r="G302" s="276">
        <v>0.8448</v>
      </c>
      <c r="H302" s="276">
        <v>4.2241999999999997</v>
      </c>
      <c r="I302" s="276">
        <v>100</v>
      </c>
      <c r="J302" s="276">
        <v>5471521</v>
      </c>
    </row>
    <row r="303" spans="1:10" ht="14.45">
      <c r="A303" s="276" t="s">
        <v>7619</v>
      </c>
      <c r="B303" s="276">
        <v>94</v>
      </c>
      <c r="C303" s="276" t="s">
        <v>7722</v>
      </c>
      <c r="D303" s="276"/>
      <c r="E303" s="276" t="s">
        <v>7723</v>
      </c>
      <c r="F303" s="276">
        <v>5022</v>
      </c>
      <c r="G303" s="276">
        <v>0.82489999999999997</v>
      </c>
      <c r="H303" s="276">
        <v>4.0239000000000003</v>
      </c>
      <c r="I303" s="276">
        <v>100</v>
      </c>
      <c r="J303" s="276">
        <v>5471477</v>
      </c>
    </row>
    <row r="304" spans="1:10" ht="14.45">
      <c r="A304" s="276" t="s">
        <v>7619</v>
      </c>
      <c r="B304" s="276">
        <v>94</v>
      </c>
      <c r="C304" s="276" t="s">
        <v>7724</v>
      </c>
      <c r="D304" s="276"/>
      <c r="E304" s="276" t="s">
        <v>7725</v>
      </c>
      <c r="F304" s="276">
        <v>18427</v>
      </c>
      <c r="G304" s="276">
        <v>0.74950000000000006</v>
      </c>
      <c r="H304" s="276">
        <v>3.6562000000000001</v>
      </c>
      <c r="I304" s="276">
        <v>100</v>
      </c>
      <c r="J304" s="276">
        <v>5471465</v>
      </c>
    </row>
    <row r="305" spans="1:10" ht="14.45">
      <c r="A305" s="276" t="s">
        <v>7619</v>
      </c>
      <c r="B305" s="276">
        <v>94</v>
      </c>
      <c r="C305" s="276" t="s">
        <v>7726</v>
      </c>
      <c r="D305" s="276"/>
      <c r="E305" s="276" t="s">
        <v>7727</v>
      </c>
      <c r="F305" s="276">
        <v>3113</v>
      </c>
      <c r="G305" s="276">
        <v>1.0571999999999999</v>
      </c>
      <c r="H305" s="276">
        <v>5.157</v>
      </c>
      <c r="I305" s="276">
        <v>100</v>
      </c>
      <c r="J305" s="276">
        <v>5471463</v>
      </c>
    </row>
    <row r="306" spans="1:10" ht="14.45">
      <c r="A306" s="276" t="s">
        <v>7619</v>
      </c>
      <c r="B306" s="276">
        <v>94</v>
      </c>
      <c r="C306" s="276" t="s">
        <v>7728</v>
      </c>
      <c r="D306" s="276"/>
      <c r="E306" s="276" t="s">
        <v>7729</v>
      </c>
      <c r="F306" s="276">
        <v>28044</v>
      </c>
      <c r="G306" s="276">
        <v>0.57969999999999999</v>
      </c>
      <c r="H306" s="276">
        <v>2.8279000000000001</v>
      </c>
      <c r="I306" s="276">
        <v>100</v>
      </c>
      <c r="J306" s="276">
        <v>5471501</v>
      </c>
    </row>
    <row r="307" spans="1:10" ht="14.45">
      <c r="A307" s="276" t="s">
        <v>7619</v>
      </c>
      <c r="B307" s="276">
        <v>94</v>
      </c>
      <c r="C307" s="276" t="s">
        <v>4945</v>
      </c>
      <c r="D307" s="276"/>
      <c r="E307" s="276" t="s">
        <v>7730</v>
      </c>
      <c r="F307" s="276">
        <v>7057</v>
      </c>
      <c r="G307" s="276">
        <v>2.1610999999999998</v>
      </c>
      <c r="H307" s="276">
        <v>10.805300000000001</v>
      </c>
      <c r="I307" s="276">
        <v>100</v>
      </c>
      <c r="J307" s="276">
        <v>5471519</v>
      </c>
    </row>
    <row r="308" spans="1:10" ht="14.45">
      <c r="A308" s="276" t="s">
        <v>7619</v>
      </c>
      <c r="B308" s="276">
        <v>94</v>
      </c>
      <c r="C308" s="276" t="s">
        <v>7731</v>
      </c>
      <c r="D308" s="276"/>
      <c r="E308" s="276" t="s">
        <v>7732</v>
      </c>
      <c r="F308" s="276">
        <v>3388</v>
      </c>
      <c r="G308" s="276">
        <v>0.74950000000000006</v>
      </c>
      <c r="H308" s="276">
        <v>3.6562000000000001</v>
      </c>
      <c r="I308" s="276">
        <v>100</v>
      </c>
      <c r="J308" s="276">
        <v>5471467</v>
      </c>
    </row>
    <row r="309" spans="1:10" ht="14.45">
      <c r="A309" s="276" t="s">
        <v>7619</v>
      </c>
      <c r="B309" s="276">
        <v>94</v>
      </c>
      <c r="C309" s="276" t="s">
        <v>7733</v>
      </c>
      <c r="D309" s="276"/>
      <c r="E309" s="276" t="s">
        <v>7734</v>
      </c>
      <c r="F309" s="276">
        <v>2323</v>
      </c>
      <c r="G309" s="276">
        <v>0.64159999999999995</v>
      </c>
      <c r="H309" s="276">
        <v>3.1295000000000002</v>
      </c>
      <c r="I309" s="276">
        <v>100</v>
      </c>
      <c r="J309" s="276">
        <v>5471472</v>
      </c>
    </row>
    <row r="310" spans="1:10" ht="14.45">
      <c r="A310" s="276" t="s">
        <v>7619</v>
      </c>
      <c r="B310" s="276">
        <v>94</v>
      </c>
      <c r="C310" s="276" t="s">
        <v>7735</v>
      </c>
      <c r="D310" s="276"/>
      <c r="E310" s="276" t="s">
        <v>7736</v>
      </c>
      <c r="F310" s="276">
        <v>265</v>
      </c>
      <c r="G310" s="276">
        <v>1.3675999999999999</v>
      </c>
      <c r="H310" s="276">
        <v>7.0136000000000003</v>
      </c>
      <c r="I310" s="276">
        <v>100</v>
      </c>
      <c r="J310" s="276">
        <v>5471536</v>
      </c>
    </row>
    <row r="311" spans="1:10" ht="14.45">
      <c r="A311" s="276" t="s">
        <v>7619</v>
      </c>
      <c r="B311" s="276">
        <v>94</v>
      </c>
      <c r="C311" s="276" t="s">
        <v>4937</v>
      </c>
      <c r="D311" s="276"/>
      <c r="E311" s="276" t="s">
        <v>7737</v>
      </c>
      <c r="F311" s="276">
        <v>5477</v>
      </c>
      <c r="G311" s="276">
        <v>0.88039999999999996</v>
      </c>
      <c r="H311" s="276">
        <v>4.2945000000000002</v>
      </c>
      <c r="I311" s="276">
        <v>100</v>
      </c>
      <c r="J311" s="276">
        <v>5471469</v>
      </c>
    </row>
    <row r="312" spans="1:10" ht="14.45">
      <c r="A312" s="276" t="s">
        <v>7619</v>
      </c>
      <c r="B312" s="276">
        <v>94</v>
      </c>
      <c r="C312" s="276" t="s">
        <v>7738</v>
      </c>
      <c r="D312" s="276"/>
      <c r="E312" s="276" t="s">
        <v>7739</v>
      </c>
      <c r="F312" s="276">
        <v>6666</v>
      </c>
      <c r="G312" s="276">
        <v>1.0394000000000001</v>
      </c>
      <c r="H312" s="276">
        <v>5.0701000000000001</v>
      </c>
      <c r="I312" s="276">
        <v>100</v>
      </c>
      <c r="J312" s="276">
        <v>5471535</v>
      </c>
    </row>
    <row r="313" spans="1:10" ht="14.45">
      <c r="A313" s="276" t="s">
        <v>7619</v>
      </c>
      <c r="B313" s="276">
        <v>94</v>
      </c>
      <c r="C313" s="276" t="s">
        <v>4941</v>
      </c>
      <c r="D313" s="276"/>
      <c r="E313" s="276" t="s">
        <v>7740</v>
      </c>
      <c r="F313" s="276">
        <v>4366</v>
      </c>
      <c r="G313" s="276">
        <v>1.3511</v>
      </c>
      <c r="H313" s="276">
        <v>6.5907999999999998</v>
      </c>
      <c r="I313" s="276">
        <v>100</v>
      </c>
      <c r="J313" s="276">
        <v>5471468</v>
      </c>
    </row>
    <row r="314" spans="1:10" ht="14.45">
      <c r="A314" s="276" t="s">
        <v>7619</v>
      </c>
      <c r="B314" s="276">
        <v>94</v>
      </c>
      <c r="C314" s="276" t="s">
        <v>7741</v>
      </c>
      <c r="D314" s="276"/>
      <c r="E314" s="276" t="s">
        <v>7742</v>
      </c>
      <c r="F314" s="276">
        <v>3650</v>
      </c>
      <c r="G314" s="276">
        <v>1.0737000000000001</v>
      </c>
      <c r="H314" s="276">
        <v>5.2374999999999998</v>
      </c>
      <c r="I314" s="276">
        <v>100</v>
      </c>
      <c r="J314" s="276">
        <v>5471483</v>
      </c>
    </row>
    <row r="315" spans="1:10" ht="14.45">
      <c r="A315" s="276" t="s">
        <v>7619</v>
      </c>
      <c r="B315" s="276">
        <v>94</v>
      </c>
      <c r="C315" s="276" t="s">
        <v>7743</v>
      </c>
      <c r="D315" s="276"/>
      <c r="E315" s="276" t="s">
        <v>7744</v>
      </c>
      <c r="F315" s="276">
        <v>4997</v>
      </c>
      <c r="G315" s="276">
        <v>1.7442</v>
      </c>
      <c r="H315" s="276">
        <v>8.5082000000000004</v>
      </c>
      <c r="I315" s="276">
        <v>100</v>
      </c>
      <c r="J315" s="276">
        <v>5471462</v>
      </c>
    </row>
    <row r="316" spans="1:10" ht="14.45">
      <c r="A316" s="276" t="s">
        <v>7619</v>
      </c>
      <c r="B316" s="276">
        <v>94</v>
      </c>
      <c r="C316" s="276" t="s">
        <v>7745</v>
      </c>
      <c r="D316" s="276"/>
      <c r="E316" s="276" t="s">
        <v>7746</v>
      </c>
      <c r="F316" s="276">
        <v>7424</v>
      </c>
      <c r="G316" s="276">
        <v>0.88039999999999996</v>
      </c>
      <c r="H316" s="276">
        <v>4.2945000000000002</v>
      </c>
      <c r="I316" s="276">
        <v>100</v>
      </c>
      <c r="J316" s="276">
        <v>5471539</v>
      </c>
    </row>
    <row r="317" spans="1:10" ht="14.45">
      <c r="A317" s="276" t="s">
        <v>7619</v>
      </c>
      <c r="B317" s="276">
        <v>94</v>
      </c>
      <c r="C317" s="276" t="s">
        <v>7747</v>
      </c>
      <c r="D317" s="276"/>
      <c r="E317" s="276" t="s">
        <v>7748</v>
      </c>
      <c r="F317" s="276">
        <v>65</v>
      </c>
      <c r="G317" s="276">
        <v>2.1440000000000001</v>
      </c>
      <c r="H317" s="276">
        <v>10.4588</v>
      </c>
      <c r="I317" s="276">
        <v>100</v>
      </c>
      <c r="J317" s="276">
        <v>5471461</v>
      </c>
    </row>
    <row r="318" spans="1:10" ht="14.45">
      <c r="A318" s="276" t="s">
        <v>7619</v>
      </c>
      <c r="B318" s="276">
        <v>94</v>
      </c>
      <c r="C318" s="276" t="s">
        <v>7749</v>
      </c>
      <c r="D318" s="276"/>
      <c r="E318" s="276" t="s">
        <v>7750</v>
      </c>
      <c r="F318" s="276">
        <v>80</v>
      </c>
      <c r="G318" s="276">
        <v>0.67279999999999995</v>
      </c>
      <c r="H318" s="276">
        <v>3.2818000000000001</v>
      </c>
      <c r="I318" s="276">
        <v>100</v>
      </c>
      <c r="J318" s="276">
        <v>5471560</v>
      </c>
    </row>
    <row r="319" spans="1:10" ht="14.45">
      <c r="A319" s="276" t="s">
        <v>7619</v>
      </c>
      <c r="B319" s="276">
        <v>94</v>
      </c>
      <c r="C319" s="276" t="s">
        <v>7751</v>
      </c>
      <c r="D319" s="276"/>
      <c r="E319" s="276" t="s">
        <v>7752</v>
      </c>
      <c r="F319" s="276">
        <v>7625</v>
      </c>
      <c r="G319" s="276">
        <v>1.2874000000000001</v>
      </c>
      <c r="H319" s="276">
        <v>6.28</v>
      </c>
      <c r="I319" s="276">
        <v>100</v>
      </c>
      <c r="J319" s="276">
        <v>5471480</v>
      </c>
    </row>
    <row r="320" spans="1:10" ht="14.45">
      <c r="A320" s="276" t="s">
        <v>7619</v>
      </c>
      <c r="B320" s="276">
        <v>94</v>
      </c>
      <c r="C320" s="276" t="s">
        <v>7753</v>
      </c>
      <c r="D320" s="276"/>
      <c r="E320" s="276" t="s">
        <v>7754</v>
      </c>
      <c r="F320" s="276">
        <v>9690</v>
      </c>
      <c r="G320" s="276">
        <v>1.0221</v>
      </c>
      <c r="H320" s="276">
        <v>4.9859999999999998</v>
      </c>
      <c r="I320" s="276">
        <v>100</v>
      </c>
      <c r="J320" s="276">
        <v>5471486</v>
      </c>
    </row>
    <row r="321" spans="1:10" ht="14.45">
      <c r="A321" s="276" t="s">
        <v>7619</v>
      </c>
      <c r="B321" s="276">
        <v>94</v>
      </c>
      <c r="C321" s="276" t="s">
        <v>7755</v>
      </c>
      <c r="D321" s="276"/>
      <c r="E321" s="276" t="s">
        <v>7756</v>
      </c>
      <c r="F321" s="276">
        <v>6329</v>
      </c>
      <c r="G321" s="276">
        <v>1.0571999999999999</v>
      </c>
      <c r="H321" s="276">
        <v>5.157</v>
      </c>
      <c r="I321" s="276">
        <v>100</v>
      </c>
      <c r="J321" s="276">
        <v>5471540</v>
      </c>
    </row>
    <row r="322" spans="1:10" ht="14.45">
      <c r="A322" s="276" t="s">
        <v>7619</v>
      </c>
      <c r="B322" s="276">
        <v>94</v>
      </c>
      <c r="C322" s="276" t="s">
        <v>7757</v>
      </c>
      <c r="D322" s="276"/>
      <c r="E322" s="276" t="s">
        <v>7758</v>
      </c>
      <c r="F322" s="276">
        <v>6795</v>
      </c>
      <c r="G322" s="276">
        <v>1.5952</v>
      </c>
      <c r="H322" s="276">
        <v>7.7813999999999997</v>
      </c>
      <c r="I322" s="276">
        <v>100</v>
      </c>
      <c r="J322" s="276">
        <v>5471495</v>
      </c>
    </row>
    <row r="323" spans="1:10" ht="14.45">
      <c r="A323" s="276" t="s">
        <v>7619</v>
      </c>
      <c r="B323" s="276">
        <v>94</v>
      </c>
      <c r="C323" s="276" t="s">
        <v>7759</v>
      </c>
      <c r="D323" s="276"/>
      <c r="E323" s="276" t="s">
        <v>7760</v>
      </c>
      <c r="F323" s="276">
        <v>0</v>
      </c>
      <c r="G323" s="276">
        <v>1.1614</v>
      </c>
      <c r="H323" s="276">
        <v>5.6650999999999998</v>
      </c>
      <c r="I323" s="276">
        <v>100</v>
      </c>
      <c r="J323" s="276">
        <v>5471504</v>
      </c>
    </row>
    <row r="324" spans="1:10" ht="14.45">
      <c r="A324" s="276" t="s">
        <v>7619</v>
      </c>
      <c r="B324" s="276">
        <v>94</v>
      </c>
      <c r="C324" s="276" t="s">
        <v>7761</v>
      </c>
      <c r="D324" s="276"/>
      <c r="E324" s="276" t="s">
        <v>7762</v>
      </c>
      <c r="F324" s="276">
        <v>3785</v>
      </c>
      <c r="G324" s="276">
        <v>0.87480000000000002</v>
      </c>
      <c r="H324" s="276">
        <v>4.2671000000000001</v>
      </c>
      <c r="I324" s="276">
        <v>100</v>
      </c>
      <c r="J324" s="276">
        <v>5471471</v>
      </c>
    </row>
    <row r="325" spans="1:10" ht="14.45">
      <c r="A325" s="276" t="s">
        <v>7619</v>
      </c>
      <c r="B325" s="276">
        <v>94</v>
      </c>
      <c r="C325" s="276" t="s">
        <v>7763</v>
      </c>
      <c r="D325" s="276"/>
      <c r="E325" s="276" t="s">
        <v>7764</v>
      </c>
      <c r="F325" s="276">
        <v>2478</v>
      </c>
      <c r="G325" s="276">
        <v>1.33</v>
      </c>
      <c r="H325" s="276">
        <v>6.4875999999999996</v>
      </c>
      <c r="I325" s="276">
        <v>100</v>
      </c>
      <c r="J325" s="276">
        <v>5471522</v>
      </c>
    </row>
    <row r="326" spans="1:10" ht="14.45">
      <c r="A326" s="276" t="s">
        <v>7619</v>
      </c>
      <c r="B326" s="276">
        <v>94</v>
      </c>
      <c r="C326" s="276" t="s">
        <v>7765</v>
      </c>
      <c r="D326" s="276"/>
      <c r="E326" s="276" t="s">
        <v>7766</v>
      </c>
      <c r="F326" s="276">
        <v>0</v>
      </c>
      <c r="G326" s="276">
        <v>1.4436</v>
      </c>
      <c r="H326" s="276">
        <v>7.0416999999999996</v>
      </c>
      <c r="I326" s="276">
        <v>100</v>
      </c>
      <c r="J326" s="276">
        <v>5471545</v>
      </c>
    </row>
    <row r="327" spans="1:10" ht="14.45">
      <c r="A327" s="276" t="s">
        <v>7619</v>
      </c>
      <c r="B327" s="276">
        <v>94</v>
      </c>
      <c r="C327" s="276" t="s">
        <v>7767</v>
      </c>
      <c r="D327" s="276"/>
      <c r="E327" s="276" t="s">
        <v>7768</v>
      </c>
      <c r="F327" s="276">
        <v>2282</v>
      </c>
      <c r="G327" s="276">
        <v>0.89319999999999999</v>
      </c>
      <c r="H327" s="276">
        <v>4.3571</v>
      </c>
      <c r="I327" s="276">
        <v>100</v>
      </c>
      <c r="J327" s="276">
        <v>5471537</v>
      </c>
    </row>
    <row r="328" spans="1:10" ht="14.45">
      <c r="A328" s="276" t="s">
        <v>7619</v>
      </c>
      <c r="B328" s="276">
        <v>94</v>
      </c>
      <c r="C328" s="276" t="s">
        <v>4943</v>
      </c>
      <c r="D328" s="276"/>
      <c r="E328" s="276" t="s">
        <v>7769</v>
      </c>
      <c r="F328" s="276">
        <v>2808</v>
      </c>
      <c r="G328" s="276">
        <v>2.1686000000000001</v>
      </c>
      <c r="H328" s="276">
        <v>10.5784</v>
      </c>
      <c r="I328" s="276">
        <v>100</v>
      </c>
      <c r="J328" s="276">
        <v>5471464</v>
      </c>
    </row>
    <row r="329" spans="1:10" ht="14.45">
      <c r="A329" s="276" t="s">
        <v>7619</v>
      </c>
      <c r="B329" s="276">
        <v>94</v>
      </c>
      <c r="C329" s="276" t="s">
        <v>7770</v>
      </c>
      <c r="D329" s="276"/>
      <c r="E329" s="276" t="s">
        <v>7771</v>
      </c>
      <c r="F329" s="276">
        <v>1616</v>
      </c>
      <c r="G329" s="276">
        <v>1.1101000000000001</v>
      </c>
      <c r="H329" s="276">
        <v>5.415</v>
      </c>
      <c r="I329" s="276">
        <v>100</v>
      </c>
      <c r="J329" s="276">
        <v>5471498</v>
      </c>
    </row>
    <row r="330" spans="1:10" ht="14.45">
      <c r="A330" s="276" t="s">
        <v>7619</v>
      </c>
      <c r="B330" s="276">
        <v>94</v>
      </c>
      <c r="C330" s="276" t="s">
        <v>4947</v>
      </c>
      <c r="D330" s="276"/>
      <c r="E330" s="276" t="s">
        <v>7772</v>
      </c>
      <c r="F330" s="276">
        <v>5110</v>
      </c>
      <c r="G330" s="276">
        <v>3.6063000000000001</v>
      </c>
      <c r="H330" s="276">
        <v>17.591899999999999</v>
      </c>
      <c r="I330" s="276">
        <v>100</v>
      </c>
      <c r="J330" s="276">
        <v>5471479</v>
      </c>
    </row>
    <row r="331" spans="1:10" ht="14.45">
      <c r="A331" s="276" t="s">
        <v>7619</v>
      </c>
      <c r="B331" s="276">
        <v>94</v>
      </c>
      <c r="C331" s="276" t="s">
        <v>4939</v>
      </c>
      <c r="D331" s="276"/>
      <c r="E331" s="276" t="s">
        <v>7773</v>
      </c>
      <c r="F331" s="276">
        <v>4241</v>
      </c>
      <c r="G331" s="276">
        <v>1.4436</v>
      </c>
      <c r="H331" s="276">
        <v>7.0416999999999996</v>
      </c>
      <c r="I331" s="276">
        <v>100</v>
      </c>
      <c r="J331" s="276">
        <v>5471470</v>
      </c>
    </row>
    <row r="332" spans="1:10" ht="14.45">
      <c r="A332" s="276" t="s">
        <v>7619</v>
      </c>
      <c r="B332" s="276">
        <v>94</v>
      </c>
      <c r="C332" s="276" t="s">
        <v>7774</v>
      </c>
      <c r="D332" s="276"/>
      <c r="E332" s="276" t="s">
        <v>7775</v>
      </c>
      <c r="F332" s="276">
        <v>1660</v>
      </c>
      <c r="G332" s="276">
        <v>4.3002000000000002</v>
      </c>
      <c r="H332" s="276">
        <v>20.976600000000001</v>
      </c>
      <c r="I332" s="276">
        <v>100</v>
      </c>
      <c r="J332" s="276">
        <v>5471497</v>
      </c>
    </row>
    <row r="333" spans="1:10" ht="14.45">
      <c r="A333" s="276" t="s">
        <v>7619</v>
      </c>
      <c r="B333" s="276">
        <v>94</v>
      </c>
      <c r="C333" s="276" t="s">
        <v>7776</v>
      </c>
      <c r="D333" s="276"/>
      <c r="E333" s="276" t="s">
        <v>7777</v>
      </c>
      <c r="F333" s="276">
        <v>863</v>
      </c>
      <c r="G333" s="276">
        <v>0.44369999999999998</v>
      </c>
      <c r="H333" s="276">
        <v>2.1644000000000001</v>
      </c>
      <c r="I333" s="276">
        <v>100</v>
      </c>
      <c r="J333" s="276">
        <v>5471546</v>
      </c>
    </row>
    <row r="334" spans="1:10" ht="14.45">
      <c r="A334" s="276" t="s">
        <v>7619</v>
      </c>
      <c r="B334" s="276">
        <v>94</v>
      </c>
      <c r="C334" s="276" t="s">
        <v>7778</v>
      </c>
      <c r="D334" s="276"/>
      <c r="E334" s="276" t="s">
        <v>7779</v>
      </c>
      <c r="F334" s="276">
        <v>4790</v>
      </c>
      <c r="G334" s="276">
        <v>3.1955</v>
      </c>
      <c r="H334" s="276">
        <v>15.587999999999999</v>
      </c>
      <c r="I334" s="276">
        <v>100</v>
      </c>
      <c r="J334" s="276">
        <v>5471518</v>
      </c>
    </row>
    <row r="335" spans="1:10" ht="14.45">
      <c r="A335" s="276" t="s">
        <v>7619</v>
      </c>
      <c r="B335" s="276">
        <v>94</v>
      </c>
      <c r="C335" s="276" t="s">
        <v>7780</v>
      </c>
      <c r="D335" s="276"/>
      <c r="E335" s="276" t="s">
        <v>7781</v>
      </c>
      <c r="F335" s="276">
        <v>2610</v>
      </c>
      <c r="G335" s="276">
        <v>0.94199999999999995</v>
      </c>
      <c r="H335" s="276">
        <v>4.5951000000000004</v>
      </c>
      <c r="I335" s="276">
        <v>100</v>
      </c>
      <c r="J335" s="276">
        <v>5471502</v>
      </c>
    </row>
    <row r="336" spans="1:10" ht="14.45">
      <c r="A336" s="276" t="s">
        <v>7619</v>
      </c>
      <c r="B336" s="276">
        <v>94</v>
      </c>
      <c r="C336" s="276" t="s">
        <v>7782</v>
      </c>
      <c r="D336" s="276"/>
      <c r="E336" s="276" t="s">
        <v>7783</v>
      </c>
      <c r="F336" s="276">
        <v>3499</v>
      </c>
      <c r="G336" s="276">
        <v>0.87839999999999996</v>
      </c>
      <c r="H336" s="276">
        <v>4.2847999999999997</v>
      </c>
      <c r="I336" s="276">
        <v>100</v>
      </c>
      <c r="J336" s="276">
        <v>5471541</v>
      </c>
    </row>
    <row r="337" spans="1:10" ht="14.45">
      <c r="A337" s="276" t="s">
        <v>7619</v>
      </c>
      <c r="B337" s="276">
        <v>94</v>
      </c>
      <c r="C337" s="276" t="s">
        <v>7784</v>
      </c>
      <c r="D337" s="276"/>
      <c r="E337" s="276" t="s">
        <v>7785</v>
      </c>
      <c r="F337" s="276">
        <v>27667</v>
      </c>
      <c r="G337" s="276">
        <v>0.72009999999999996</v>
      </c>
      <c r="H337" s="276">
        <v>3.5124</v>
      </c>
      <c r="I337" s="276">
        <v>100</v>
      </c>
      <c r="J337" s="276">
        <v>5471527</v>
      </c>
    </row>
    <row r="338" spans="1:10" ht="14.45">
      <c r="A338" s="276" t="s">
        <v>7619</v>
      </c>
      <c r="B338" s="276">
        <v>94</v>
      </c>
      <c r="C338" s="276" t="s">
        <v>7786</v>
      </c>
      <c r="D338" s="276"/>
      <c r="E338" s="276" t="s">
        <v>7787</v>
      </c>
      <c r="F338" s="276">
        <v>2420</v>
      </c>
      <c r="G338" s="276">
        <v>1.3732</v>
      </c>
      <c r="H338" s="276">
        <v>6.6982999999999997</v>
      </c>
      <c r="I338" s="276">
        <v>100</v>
      </c>
      <c r="J338" s="276">
        <v>5471528</v>
      </c>
    </row>
    <row r="339" spans="1:10" ht="14.45">
      <c r="A339" s="276" t="s">
        <v>7619</v>
      </c>
      <c r="B339" s="276">
        <v>94</v>
      </c>
      <c r="C339" s="276" t="s">
        <v>7788</v>
      </c>
      <c r="D339" s="276"/>
      <c r="E339" s="276" t="s">
        <v>7789</v>
      </c>
      <c r="F339" s="276">
        <v>310</v>
      </c>
      <c r="G339" s="276">
        <v>1.7027000000000001</v>
      </c>
      <c r="H339" s="276">
        <v>8.3058999999999994</v>
      </c>
      <c r="I339" s="276">
        <v>100</v>
      </c>
      <c r="J339" s="276">
        <v>5471476</v>
      </c>
    </row>
    <row r="340" spans="1:10" ht="14.45">
      <c r="A340" s="276" t="s">
        <v>7619</v>
      </c>
      <c r="B340" s="276">
        <v>94</v>
      </c>
      <c r="C340" s="276" t="s">
        <v>7790</v>
      </c>
      <c r="D340" s="276"/>
      <c r="E340" s="276" t="s">
        <v>7791</v>
      </c>
      <c r="F340" s="276">
        <v>1105</v>
      </c>
      <c r="G340" s="276">
        <v>3.5945</v>
      </c>
      <c r="H340" s="276">
        <v>17.534099999999999</v>
      </c>
      <c r="I340" s="276">
        <v>100</v>
      </c>
      <c r="J340" s="276">
        <v>5471488</v>
      </c>
    </row>
    <row r="341" spans="1:10" ht="14.45">
      <c r="A341" s="276" t="s">
        <v>7619</v>
      </c>
      <c r="B341" s="276">
        <v>94</v>
      </c>
      <c r="C341" s="276" t="s">
        <v>7792</v>
      </c>
      <c r="D341" s="276"/>
      <c r="E341" s="276" t="s">
        <v>7793</v>
      </c>
      <c r="F341" s="276">
        <v>665</v>
      </c>
      <c r="G341" s="276">
        <v>4.8179999999999996</v>
      </c>
      <c r="H341" s="276">
        <v>23.502199999999998</v>
      </c>
      <c r="I341" s="276">
        <v>100</v>
      </c>
      <c r="J341" s="276">
        <v>5471493</v>
      </c>
    </row>
    <row r="342" spans="1:10" ht="14.45">
      <c r="A342" s="276" t="s">
        <v>7619</v>
      </c>
      <c r="B342" s="276">
        <v>94</v>
      </c>
      <c r="C342" s="276" t="s">
        <v>7794</v>
      </c>
      <c r="D342" s="276"/>
      <c r="E342" s="276" t="s">
        <v>7795</v>
      </c>
      <c r="F342" s="276">
        <v>5041</v>
      </c>
      <c r="G342" s="276">
        <v>1.0221</v>
      </c>
      <c r="H342" s="276">
        <v>4.9859999999999998</v>
      </c>
      <c r="I342" s="276">
        <v>100</v>
      </c>
      <c r="J342" s="276">
        <v>5471473</v>
      </c>
    </row>
    <row r="343" spans="1:10" ht="14.45">
      <c r="A343" s="276" t="s">
        <v>7619</v>
      </c>
      <c r="B343" s="276">
        <v>94</v>
      </c>
      <c r="C343" s="276" t="s">
        <v>7796</v>
      </c>
      <c r="D343" s="276"/>
      <c r="E343" s="276" t="s">
        <v>7797</v>
      </c>
      <c r="F343" s="276">
        <v>134</v>
      </c>
      <c r="G343" s="276">
        <v>1.0394000000000001</v>
      </c>
      <c r="H343" s="276">
        <v>5.0701000000000001</v>
      </c>
      <c r="I343" s="276">
        <v>100</v>
      </c>
      <c r="J343" s="276">
        <v>5471547</v>
      </c>
    </row>
    <row r="344" spans="1:10" ht="14.45">
      <c r="A344" s="276" t="s">
        <v>7798</v>
      </c>
      <c r="B344" s="276">
        <v>98</v>
      </c>
      <c r="C344" s="276" t="s">
        <v>7799</v>
      </c>
      <c r="D344" s="276"/>
      <c r="E344" s="276" t="s">
        <v>7800</v>
      </c>
      <c r="F344" s="276">
        <v>3686</v>
      </c>
      <c r="G344" s="276">
        <v>1.9864999999999999</v>
      </c>
      <c r="H344" s="276">
        <v>3.2565</v>
      </c>
      <c r="I344" s="276">
        <v>1000</v>
      </c>
      <c r="J344" s="276">
        <v>4165887</v>
      </c>
    </row>
    <row r="345" spans="1:10" ht="14.45">
      <c r="A345" s="276" t="s">
        <v>7619</v>
      </c>
      <c r="B345" s="276">
        <v>94</v>
      </c>
      <c r="C345" s="276" t="s">
        <v>7801</v>
      </c>
      <c r="D345" s="276"/>
      <c r="E345" s="276" t="s">
        <v>7802</v>
      </c>
      <c r="F345" s="276">
        <v>4389</v>
      </c>
      <c r="G345" s="276">
        <v>0.44369999999999998</v>
      </c>
      <c r="H345" s="276">
        <v>2.1644000000000001</v>
      </c>
      <c r="I345" s="276">
        <v>100</v>
      </c>
      <c r="J345" s="276">
        <v>5471555</v>
      </c>
    </row>
    <row r="346" spans="1:10" ht="14.45">
      <c r="A346" s="276" t="s">
        <v>7619</v>
      </c>
      <c r="B346" s="276">
        <v>94</v>
      </c>
      <c r="C346" s="276" t="s">
        <v>7803</v>
      </c>
      <c r="D346" s="276"/>
      <c r="E346" s="276" t="s">
        <v>7804</v>
      </c>
      <c r="F346" s="276">
        <v>2674</v>
      </c>
      <c r="G346" s="276">
        <v>2.61</v>
      </c>
      <c r="H346" s="276">
        <v>12.7319</v>
      </c>
      <c r="I346" s="276">
        <v>100</v>
      </c>
      <c r="J346" s="276">
        <v>5471474</v>
      </c>
    </row>
    <row r="347" spans="1:10" ht="14.45">
      <c r="A347" s="276" t="s">
        <v>7619</v>
      </c>
      <c r="B347" s="276">
        <v>94</v>
      </c>
      <c r="C347" s="276" t="s">
        <v>7805</v>
      </c>
      <c r="D347" s="276"/>
      <c r="E347" s="276" t="s">
        <v>7806</v>
      </c>
      <c r="F347" s="276">
        <v>1851</v>
      </c>
      <c r="G347" s="276">
        <v>5.6557000000000004</v>
      </c>
      <c r="H347" s="276">
        <v>27.5885</v>
      </c>
      <c r="I347" s="276">
        <v>100</v>
      </c>
      <c r="J347" s="276">
        <v>5471482</v>
      </c>
    </row>
    <row r="348" spans="1:10" ht="14.45">
      <c r="A348" s="276" t="s">
        <v>7619</v>
      </c>
      <c r="B348" s="276">
        <v>94</v>
      </c>
      <c r="C348" s="276" t="s">
        <v>7807</v>
      </c>
      <c r="D348" s="276"/>
      <c r="E348" s="276" t="s">
        <v>7808</v>
      </c>
      <c r="F348" s="276">
        <v>1270</v>
      </c>
      <c r="G348" s="276">
        <v>2.6185999999999998</v>
      </c>
      <c r="H348" s="276">
        <v>12.7735</v>
      </c>
      <c r="I348" s="276">
        <v>100</v>
      </c>
      <c r="J348" s="276">
        <v>5471492</v>
      </c>
    </row>
    <row r="349" spans="1:10" ht="14.45">
      <c r="A349" s="276" t="s">
        <v>7619</v>
      </c>
      <c r="B349" s="276">
        <v>94</v>
      </c>
      <c r="C349" s="276" t="s">
        <v>7809</v>
      </c>
      <c r="D349" s="276"/>
      <c r="E349" s="276" t="s">
        <v>7810</v>
      </c>
      <c r="F349" s="276">
        <v>4758</v>
      </c>
      <c r="G349" s="276">
        <v>5.2363</v>
      </c>
      <c r="H349" s="276">
        <v>25.542999999999999</v>
      </c>
      <c r="I349" s="276">
        <v>100</v>
      </c>
      <c r="J349" s="276">
        <v>5471481</v>
      </c>
    </row>
    <row r="350" spans="1:10" ht="14.45">
      <c r="A350" s="276" t="s">
        <v>7619</v>
      </c>
      <c r="B350" s="276">
        <v>94</v>
      </c>
      <c r="C350" s="276" t="s">
        <v>7811</v>
      </c>
      <c r="D350" s="276"/>
      <c r="E350" s="276" t="s">
        <v>7812</v>
      </c>
      <c r="F350" s="276">
        <v>2469</v>
      </c>
      <c r="G350" s="276">
        <v>1.5105</v>
      </c>
      <c r="H350" s="276">
        <v>7.3681999999999999</v>
      </c>
      <c r="I350" s="276">
        <v>100</v>
      </c>
      <c r="J350" s="276">
        <v>5471505</v>
      </c>
    </row>
    <row r="351" spans="1:10" ht="14.45">
      <c r="A351" s="276" t="s">
        <v>7619</v>
      </c>
      <c r="B351" s="276">
        <v>94</v>
      </c>
      <c r="C351" s="276" t="s">
        <v>7813</v>
      </c>
      <c r="D351" s="276"/>
      <c r="E351" s="276" t="s">
        <v>7814</v>
      </c>
      <c r="F351" s="276">
        <v>438</v>
      </c>
      <c r="G351" s="276">
        <v>7.7668999999999997</v>
      </c>
      <c r="H351" s="276">
        <v>37.887099999999997</v>
      </c>
      <c r="I351" s="276">
        <v>100</v>
      </c>
      <c r="J351" s="276">
        <v>5471500</v>
      </c>
    </row>
    <row r="352" spans="1:10" ht="14.45">
      <c r="A352" s="276" t="s">
        <v>7619</v>
      </c>
      <c r="B352" s="276">
        <v>94</v>
      </c>
      <c r="C352" s="276" t="s">
        <v>7815</v>
      </c>
      <c r="D352" s="276"/>
      <c r="E352" s="276" t="s">
        <v>7816</v>
      </c>
      <c r="F352" s="276">
        <v>796</v>
      </c>
      <c r="G352" s="276">
        <v>0.74950000000000006</v>
      </c>
      <c r="H352" s="276">
        <v>3.6562000000000001</v>
      </c>
      <c r="I352" s="276">
        <v>100</v>
      </c>
      <c r="J352" s="276">
        <v>5471499</v>
      </c>
    </row>
    <row r="353" spans="1:10" ht="14.45">
      <c r="A353" s="276" t="s">
        <v>7619</v>
      </c>
      <c r="B353" s="276">
        <v>94</v>
      </c>
      <c r="C353" s="276" t="s">
        <v>7817</v>
      </c>
      <c r="D353" s="276"/>
      <c r="E353" s="276" t="s">
        <v>7818</v>
      </c>
      <c r="F353" s="276">
        <v>4104</v>
      </c>
      <c r="G353" s="276">
        <v>0.93540000000000001</v>
      </c>
      <c r="H353" s="276">
        <v>4.5629</v>
      </c>
      <c r="I353" s="276">
        <v>100</v>
      </c>
      <c r="J353" s="276">
        <v>5471549</v>
      </c>
    </row>
    <row r="354" spans="1:10" ht="14.45">
      <c r="A354" s="276" t="s">
        <v>7619</v>
      </c>
      <c r="B354" s="276">
        <v>94</v>
      </c>
      <c r="C354" s="276" t="s">
        <v>7819</v>
      </c>
      <c r="D354" s="276"/>
      <c r="E354" s="276" t="s">
        <v>7820</v>
      </c>
      <c r="F354" s="276">
        <v>8765</v>
      </c>
      <c r="G354" s="276">
        <v>0.72319999999999995</v>
      </c>
      <c r="H354" s="276">
        <v>3.5276999999999998</v>
      </c>
      <c r="I354" s="276">
        <v>100</v>
      </c>
      <c r="J354" s="276">
        <v>5471550</v>
      </c>
    </row>
    <row r="355" spans="1:10" ht="14.45">
      <c r="A355" s="276" t="s">
        <v>7619</v>
      </c>
      <c r="B355" s="276">
        <v>94</v>
      </c>
      <c r="C355" s="276" t="s">
        <v>7821</v>
      </c>
      <c r="D355" s="276"/>
      <c r="E355" s="276" t="s">
        <v>7822</v>
      </c>
      <c r="F355" s="276">
        <v>5573</v>
      </c>
      <c r="G355" s="276">
        <v>7.6618000000000004</v>
      </c>
      <c r="H355" s="276">
        <v>37.3748</v>
      </c>
      <c r="I355" s="276">
        <v>100</v>
      </c>
      <c r="J355" s="276">
        <v>5471489</v>
      </c>
    </row>
    <row r="356" spans="1:10" ht="14.45">
      <c r="A356" s="276" t="s">
        <v>7619</v>
      </c>
      <c r="B356" s="276">
        <v>94</v>
      </c>
      <c r="C356" s="276" t="s">
        <v>7823</v>
      </c>
      <c r="D356" s="276"/>
      <c r="E356" s="276" t="s">
        <v>7824</v>
      </c>
      <c r="F356" s="276">
        <v>10245</v>
      </c>
      <c r="G356" s="276">
        <v>1.2435</v>
      </c>
      <c r="H356" s="276">
        <v>6.0655999999999999</v>
      </c>
      <c r="I356" s="276">
        <v>100</v>
      </c>
      <c r="J356" s="276">
        <v>5471529</v>
      </c>
    </row>
    <row r="357" spans="1:10" ht="14.45">
      <c r="A357" s="276" t="s">
        <v>7619</v>
      </c>
      <c r="B357" s="276">
        <v>94</v>
      </c>
      <c r="C357" s="276" t="s">
        <v>7825</v>
      </c>
      <c r="D357" s="276"/>
      <c r="E357" s="276" t="s">
        <v>7826</v>
      </c>
      <c r="F357" s="276">
        <v>1861</v>
      </c>
      <c r="G357" s="276">
        <v>0.62970000000000004</v>
      </c>
      <c r="H357" s="276">
        <v>3.0714999999999999</v>
      </c>
      <c r="I357" s="276">
        <v>100</v>
      </c>
      <c r="J357" s="276">
        <v>5471551</v>
      </c>
    </row>
    <row r="358" spans="1:10" ht="14.45">
      <c r="A358" s="276" t="s">
        <v>7619</v>
      </c>
      <c r="B358" s="276">
        <v>94</v>
      </c>
      <c r="C358" s="276" t="s">
        <v>7827</v>
      </c>
      <c r="D358" s="276"/>
      <c r="E358" s="276" t="s">
        <v>7828</v>
      </c>
      <c r="F358" s="276">
        <v>811</v>
      </c>
      <c r="G358" s="276">
        <v>1.33</v>
      </c>
      <c r="H358" s="276">
        <v>6.4875999999999996</v>
      </c>
      <c r="I358" s="276">
        <v>100</v>
      </c>
      <c r="J358" s="276">
        <v>5471523</v>
      </c>
    </row>
    <row r="359" spans="1:10" ht="14.45">
      <c r="A359" s="276" t="s">
        <v>7619</v>
      </c>
      <c r="B359" s="276">
        <v>94</v>
      </c>
      <c r="C359" s="276" t="s">
        <v>7829</v>
      </c>
      <c r="D359" s="276"/>
      <c r="E359" s="276" t="s">
        <v>7830</v>
      </c>
      <c r="F359" s="276">
        <v>1740</v>
      </c>
      <c r="G359" s="276">
        <v>0.94199999999999995</v>
      </c>
      <c r="H359" s="276">
        <v>4.5951000000000004</v>
      </c>
      <c r="I359" s="276">
        <v>100</v>
      </c>
      <c r="J359" s="276">
        <v>5471543</v>
      </c>
    </row>
    <row r="360" spans="1:10" ht="14.45">
      <c r="A360" s="276" t="s">
        <v>7619</v>
      </c>
      <c r="B360" s="276">
        <v>94</v>
      </c>
      <c r="C360" s="276" t="s">
        <v>7831</v>
      </c>
      <c r="D360" s="276"/>
      <c r="E360" s="276" t="s">
        <v>7832</v>
      </c>
      <c r="F360" s="276">
        <v>41</v>
      </c>
      <c r="G360" s="276">
        <v>0.7238</v>
      </c>
      <c r="H360" s="276">
        <v>3.5305</v>
      </c>
      <c r="I360" s="276">
        <v>100</v>
      </c>
      <c r="J360" s="276">
        <v>5471517</v>
      </c>
    </row>
    <row r="361" spans="1:10" ht="14.45">
      <c r="A361" s="276" t="s">
        <v>7619</v>
      </c>
      <c r="B361" s="276">
        <v>94</v>
      </c>
      <c r="C361" s="276" t="s">
        <v>7833</v>
      </c>
      <c r="D361" s="276"/>
      <c r="E361" s="276" t="s">
        <v>7834</v>
      </c>
      <c r="F361" s="276">
        <v>3623</v>
      </c>
      <c r="G361" s="276">
        <v>1.7442</v>
      </c>
      <c r="H361" s="276">
        <v>8.5082000000000004</v>
      </c>
      <c r="I361" s="276">
        <v>100</v>
      </c>
      <c r="J361" s="276">
        <v>5471553</v>
      </c>
    </row>
    <row r="362" spans="1:10" ht="14.45">
      <c r="A362" s="276" t="s">
        <v>7798</v>
      </c>
      <c r="B362" s="276">
        <v>98</v>
      </c>
      <c r="C362" s="276" t="s">
        <v>7835</v>
      </c>
      <c r="D362" s="276"/>
      <c r="E362" s="276" t="s">
        <v>7836</v>
      </c>
      <c r="F362" s="276">
        <v>0</v>
      </c>
      <c r="G362" s="276">
        <v>1.2422</v>
      </c>
      <c r="H362" s="276">
        <v>2.0364</v>
      </c>
      <c r="I362" s="276">
        <v>1000</v>
      </c>
      <c r="J362" s="276">
        <v>3887714</v>
      </c>
    </row>
    <row r="363" spans="1:10" ht="14.45">
      <c r="A363" s="276" t="s">
        <v>7619</v>
      </c>
      <c r="B363" s="276">
        <v>94</v>
      </c>
      <c r="C363" s="276" t="s">
        <v>7837</v>
      </c>
      <c r="D363" s="276"/>
      <c r="E363" s="276" t="s">
        <v>7838</v>
      </c>
      <c r="F363" s="276">
        <v>172</v>
      </c>
      <c r="G363" s="276">
        <v>3.7860999999999998</v>
      </c>
      <c r="H363" s="276">
        <v>18.468800000000002</v>
      </c>
      <c r="I363" s="276">
        <v>100</v>
      </c>
      <c r="J363" s="276">
        <v>5471516</v>
      </c>
    </row>
    <row r="364" spans="1:10" ht="14.45">
      <c r="A364" s="276" t="s">
        <v>7619</v>
      </c>
      <c r="B364" s="276">
        <v>94</v>
      </c>
      <c r="C364" s="276" t="s">
        <v>7839</v>
      </c>
      <c r="D364" s="276"/>
      <c r="E364" s="276" t="s">
        <v>7840</v>
      </c>
      <c r="F364" s="276">
        <v>2145</v>
      </c>
      <c r="G364" s="276">
        <v>0.58589999999999998</v>
      </c>
      <c r="H364" s="276">
        <v>2.8580999999999999</v>
      </c>
      <c r="I364" s="276">
        <v>1</v>
      </c>
      <c r="J364" s="276">
        <v>5471554</v>
      </c>
    </row>
    <row r="365" spans="1:10" ht="14.45">
      <c r="A365" s="276" t="s">
        <v>7619</v>
      </c>
      <c r="B365" s="276">
        <v>94</v>
      </c>
      <c r="C365" s="276" t="s">
        <v>7841</v>
      </c>
      <c r="D365" s="276"/>
      <c r="E365" s="276" t="s">
        <v>7842</v>
      </c>
      <c r="F365" s="276">
        <v>2550</v>
      </c>
      <c r="G365" s="276">
        <v>1.8508</v>
      </c>
      <c r="H365" s="276">
        <v>9.0282999999999998</v>
      </c>
      <c r="I365" s="276">
        <v>100</v>
      </c>
      <c r="J365" s="276">
        <v>5471538</v>
      </c>
    </row>
    <row r="366" spans="1:10" ht="14.45">
      <c r="A366" s="276" t="s">
        <v>7619</v>
      </c>
      <c r="B366" s="276">
        <v>94</v>
      </c>
      <c r="C366" s="276" t="s">
        <v>7843</v>
      </c>
      <c r="D366" s="276"/>
      <c r="E366" s="276" t="s">
        <v>7844</v>
      </c>
      <c r="F366" s="276">
        <v>1699</v>
      </c>
      <c r="G366" s="276">
        <v>0.52629999999999999</v>
      </c>
      <c r="H366" s="276">
        <v>2.5672999999999999</v>
      </c>
      <c r="I366" s="276">
        <v>100</v>
      </c>
      <c r="J366" s="276">
        <v>5471510</v>
      </c>
    </row>
    <row r="367" spans="1:10" ht="14.45">
      <c r="A367" s="276" t="s">
        <v>7619</v>
      </c>
      <c r="B367" s="276">
        <v>94</v>
      </c>
      <c r="C367" s="276" t="s">
        <v>7845</v>
      </c>
      <c r="D367" s="276"/>
      <c r="E367" s="276" t="s">
        <v>7846</v>
      </c>
      <c r="F367" s="276">
        <v>3900</v>
      </c>
      <c r="G367" s="276">
        <v>0.98029999999999995</v>
      </c>
      <c r="H367" s="276">
        <v>4.7821999999999996</v>
      </c>
      <c r="I367" s="276">
        <v>100</v>
      </c>
      <c r="J367" s="276">
        <v>5471524</v>
      </c>
    </row>
    <row r="368" spans="1:10" ht="14.45">
      <c r="A368" s="276" t="s">
        <v>7798</v>
      </c>
      <c r="B368" s="276">
        <v>98</v>
      </c>
      <c r="C368" s="276" t="s">
        <v>7847</v>
      </c>
      <c r="D368" s="276"/>
      <c r="E368" s="276" t="s">
        <v>7848</v>
      </c>
      <c r="F368" s="276">
        <v>236</v>
      </c>
      <c r="G368" s="276">
        <v>1.9657</v>
      </c>
      <c r="H368" s="276">
        <v>3.2225000000000001</v>
      </c>
      <c r="I368" s="276">
        <v>1000</v>
      </c>
      <c r="J368" s="276">
        <v>4614346</v>
      </c>
    </row>
    <row r="369" spans="1:10" ht="14.45">
      <c r="A369" s="276" t="s">
        <v>7798</v>
      </c>
      <c r="B369" s="276">
        <v>98</v>
      </c>
      <c r="C369" s="276" t="s">
        <v>7849</v>
      </c>
      <c r="D369" s="276"/>
      <c r="E369" s="276" t="s">
        <v>7850</v>
      </c>
      <c r="F369" s="276">
        <v>0</v>
      </c>
      <c r="G369" s="276">
        <v>1.3781000000000001</v>
      </c>
      <c r="H369" s="276">
        <v>2.2591999999999999</v>
      </c>
      <c r="I369" s="276">
        <v>1000</v>
      </c>
      <c r="J369" s="276">
        <v>3608140</v>
      </c>
    </row>
    <row r="370" spans="1:10" ht="14.45">
      <c r="A370" s="276" t="s">
        <v>7798</v>
      </c>
      <c r="B370" s="276">
        <v>98</v>
      </c>
      <c r="C370" s="276" t="s">
        <v>7851</v>
      </c>
      <c r="D370" s="276"/>
      <c r="E370" s="276" t="s">
        <v>7852</v>
      </c>
      <c r="F370" s="276">
        <v>0</v>
      </c>
      <c r="G370" s="276">
        <v>1.9069</v>
      </c>
      <c r="H370" s="276">
        <v>3.1261000000000001</v>
      </c>
      <c r="I370" s="276">
        <v>1000</v>
      </c>
      <c r="J370" s="276">
        <v>3495750</v>
      </c>
    </row>
    <row r="371" spans="1:10" ht="14.45">
      <c r="A371" s="276" t="s">
        <v>7798</v>
      </c>
      <c r="B371" s="276">
        <v>98</v>
      </c>
      <c r="C371" s="276" t="s">
        <v>7853</v>
      </c>
      <c r="D371" s="276"/>
      <c r="E371" s="276" t="s">
        <v>7854</v>
      </c>
      <c r="F371" s="276">
        <v>0</v>
      </c>
      <c r="G371" s="276">
        <v>6.9904000000000002</v>
      </c>
      <c r="H371" s="276">
        <v>11.4597</v>
      </c>
      <c r="I371" s="276">
        <v>1000</v>
      </c>
      <c r="J371" s="276">
        <v>3503704</v>
      </c>
    </row>
    <row r="372" spans="1:10" ht="14.45">
      <c r="A372" s="276" t="s">
        <v>7798</v>
      </c>
      <c r="B372" s="276">
        <v>98</v>
      </c>
      <c r="C372" s="276" t="s">
        <v>7855</v>
      </c>
      <c r="D372" s="276"/>
      <c r="E372" s="276" t="s">
        <v>7856</v>
      </c>
      <c r="F372" s="276">
        <v>0</v>
      </c>
      <c r="G372" s="276">
        <v>3.8527999999999998</v>
      </c>
      <c r="H372" s="276">
        <v>6.3159999999999998</v>
      </c>
      <c r="I372" s="276">
        <v>1000</v>
      </c>
      <c r="J372" s="276">
        <v>4067105</v>
      </c>
    </row>
    <row r="373" spans="1:10" ht="14.45">
      <c r="A373" s="276" t="s">
        <v>7798</v>
      </c>
      <c r="B373" s="276">
        <v>98</v>
      </c>
      <c r="C373" s="276" t="s">
        <v>7857</v>
      </c>
      <c r="D373" s="276"/>
      <c r="E373" s="276" t="s">
        <v>7858</v>
      </c>
      <c r="F373" s="276">
        <v>0</v>
      </c>
      <c r="G373" s="276">
        <v>2.7355</v>
      </c>
      <c r="H373" s="276">
        <v>4.4843999999999999</v>
      </c>
      <c r="I373" s="276">
        <v>1000</v>
      </c>
      <c r="J373" s="276">
        <v>3608142</v>
      </c>
    </row>
    <row r="374" spans="1:10" ht="14.45">
      <c r="A374" s="276" t="s">
        <v>7798</v>
      </c>
      <c r="B374" s="276">
        <v>98</v>
      </c>
      <c r="C374" s="276" t="s">
        <v>7859</v>
      </c>
      <c r="D374" s="276"/>
      <c r="E374" s="276" t="s">
        <v>7860</v>
      </c>
      <c r="F374" s="276">
        <v>0</v>
      </c>
      <c r="G374" s="276">
        <v>1.6321000000000001</v>
      </c>
      <c r="H374" s="276">
        <v>2.6756000000000002</v>
      </c>
      <c r="I374" s="276">
        <v>1000</v>
      </c>
      <c r="J374" s="276">
        <v>4571650</v>
      </c>
    </row>
    <row r="375" spans="1:10" ht="14.45">
      <c r="A375" s="276" t="s">
        <v>7798</v>
      </c>
      <c r="B375" s="276">
        <v>98</v>
      </c>
      <c r="C375" s="276" t="s">
        <v>7861</v>
      </c>
      <c r="D375" s="276"/>
      <c r="E375" s="276" t="s">
        <v>7862</v>
      </c>
      <c r="F375" s="276">
        <v>0</v>
      </c>
      <c r="G375" s="276">
        <v>1.4913000000000001</v>
      </c>
      <c r="H375" s="276">
        <v>2.4447000000000001</v>
      </c>
      <c r="I375" s="276">
        <v>1000</v>
      </c>
      <c r="J375" s="276">
        <v>4614573</v>
      </c>
    </row>
    <row r="376" spans="1:10" ht="14.45">
      <c r="A376" s="276" t="s">
        <v>7798</v>
      </c>
      <c r="B376" s="276">
        <v>98</v>
      </c>
      <c r="C376" s="276" t="s">
        <v>7863</v>
      </c>
      <c r="D376" s="276"/>
      <c r="E376" s="276" t="s">
        <v>7864</v>
      </c>
      <c r="F376" s="276">
        <v>0</v>
      </c>
      <c r="G376" s="276">
        <v>5.0514999999999999</v>
      </c>
      <c r="H376" s="276">
        <v>8.2811000000000003</v>
      </c>
      <c r="I376" s="276">
        <v>1000</v>
      </c>
      <c r="J376" s="276">
        <v>5420608</v>
      </c>
    </row>
    <row r="377" spans="1:10" ht="14.45">
      <c r="A377" s="276" t="s">
        <v>7798</v>
      </c>
      <c r="B377" s="276">
        <v>98</v>
      </c>
      <c r="C377" s="276" t="s">
        <v>7865</v>
      </c>
      <c r="D377" s="276"/>
      <c r="E377" s="276" t="s">
        <v>7866</v>
      </c>
      <c r="F377" s="276">
        <v>0</v>
      </c>
      <c r="G377" s="276">
        <v>0.98260000000000003</v>
      </c>
      <c r="H377" s="276">
        <v>1.6108</v>
      </c>
      <c r="I377" s="276">
        <v>1000</v>
      </c>
      <c r="J377" s="276">
        <v>5702220</v>
      </c>
    </row>
    <row r="378" spans="1:10" ht="14.45">
      <c r="A378" s="276" t="s">
        <v>7798</v>
      </c>
      <c r="B378" s="276">
        <v>98</v>
      </c>
      <c r="C378" s="276" t="s">
        <v>7867</v>
      </c>
      <c r="D378" s="276"/>
      <c r="E378" s="276" t="s">
        <v>7868</v>
      </c>
      <c r="F378" s="276">
        <v>0</v>
      </c>
      <c r="G378" s="276">
        <v>5.1782000000000004</v>
      </c>
      <c r="H378" s="276">
        <v>8.4888999999999992</v>
      </c>
      <c r="I378" s="276">
        <v>1000</v>
      </c>
      <c r="J378" s="276">
        <v>4305100</v>
      </c>
    </row>
    <row r="379" spans="1:10" ht="14.45">
      <c r="A379" s="276" t="s">
        <v>7798</v>
      </c>
      <c r="B379" s="276">
        <v>98</v>
      </c>
      <c r="C379" s="276" t="s">
        <v>7869</v>
      </c>
      <c r="D379" s="276"/>
      <c r="E379" s="276" t="s">
        <v>7870</v>
      </c>
      <c r="F379" s="276">
        <v>0</v>
      </c>
      <c r="G379" s="276">
        <v>1.9584999999999999</v>
      </c>
      <c r="H379" s="276">
        <v>3.2105999999999999</v>
      </c>
      <c r="I379" s="276">
        <v>1000</v>
      </c>
      <c r="J379" s="276">
        <v>4614345</v>
      </c>
    </row>
    <row r="380" spans="1:10" ht="14.45">
      <c r="A380" s="276" t="s">
        <v>7301</v>
      </c>
      <c r="B380" s="276">
        <v>90</v>
      </c>
      <c r="C380" s="276" t="s">
        <v>4901</v>
      </c>
      <c r="D380" s="276"/>
      <c r="E380" s="276" t="s">
        <v>7871</v>
      </c>
      <c r="F380" s="276">
        <v>4390</v>
      </c>
      <c r="G380" s="276">
        <v>3.7591999999999999</v>
      </c>
      <c r="H380" s="276">
        <v>5.7834000000000003</v>
      </c>
      <c r="I380" s="276">
        <v>100</v>
      </c>
      <c r="J380" s="276">
        <v>5430941</v>
      </c>
    </row>
    <row r="381" spans="1:10" ht="14.45">
      <c r="A381" s="276" t="s">
        <v>7301</v>
      </c>
      <c r="B381" s="276">
        <v>90</v>
      </c>
      <c r="C381" s="276" t="s">
        <v>4897</v>
      </c>
      <c r="D381" s="276"/>
      <c r="E381" s="276" t="s">
        <v>7872</v>
      </c>
      <c r="F381" s="276">
        <v>813</v>
      </c>
      <c r="G381" s="276">
        <v>1.3884000000000001</v>
      </c>
      <c r="H381" s="276">
        <v>2.1360000000000001</v>
      </c>
      <c r="I381" s="276">
        <v>100</v>
      </c>
      <c r="J381" s="276">
        <v>5430948</v>
      </c>
    </row>
    <row r="382" spans="1:10" ht="14.45">
      <c r="A382" s="276" t="s">
        <v>7301</v>
      </c>
      <c r="B382" s="276">
        <v>90</v>
      </c>
      <c r="C382" s="276" t="s">
        <v>4903</v>
      </c>
      <c r="D382" s="276"/>
      <c r="E382" s="276" t="s">
        <v>7873</v>
      </c>
      <c r="F382" s="276">
        <v>25260</v>
      </c>
      <c r="G382" s="276">
        <v>5.7228000000000003</v>
      </c>
      <c r="H382" s="276">
        <v>8.8041999999999998</v>
      </c>
      <c r="I382" s="276">
        <v>100</v>
      </c>
      <c r="J382" s="276">
        <v>5430943</v>
      </c>
    </row>
    <row r="383" spans="1:10" ht="14.45">
      <c r="A383" s="276" t="s">
        <v>7321</v>
      </c>
      <c r="B383" s="276">
        <v>91</v>
      </c>
      <c r="C383" s="276" t="s">
        <v>4905</v>
      </c>
      <c r="D383" s="276"/>
      <c r="E383" s="276" t="s">
        <v>7874</v>
      </c>
      <c r="F383" s="276">
        <v>1596</v>
      </c>
      <c r="G383" s="276">
        <v>6.1959</v>
      </c>
      <c r="H383" s="276">
        <v>11.7346</v>
      </c>
      <c r="I383" s="276">
        <v>100</v>
      </c>
      <c r="J383" s="276">
        <v>5430950</v>
      </c>
    </row>
    <row r="384" spans="1:10" ht="14.45">
      <c r="A384" s="276" t="s">
        <v>7321</v>
      </c>
      <c r="B384" s="276">
        <v>91</v>
      </c>
      <c r="C384" s="276" t="s">
        <v>4907</v>
      </c>
      <c r="D384" s="276"/>
      <c r="E384" s="276" t="s">
        <v>7875</v>
      </c>
      <c r="F384" s="276">
        <v>320</v>
      </c>
      <c r="G384" s="276">
        <v>8.7120999999999995</v>
      </c>
      <c r="H384" s="276">
        <v>16.5001</v>
      </c>
      <c r="I384" s="276">
        <v>100</v>
      </c>
      <c r="J384" s="276">
        <v>5430944</v>
      </c>
    </row>
    <row r="385" spans="1:10" ht="14.45">
      <c r="A385" s="276" t="s">
        <v>7321</v>
      </c>
      <c r="B385" s="276">
        <v>91</v>
      </c>
      <c r="C385" s="276" t="s">
        <v>4911</v>
      </c>
      <c r="D385" s="276"/>
      <c r="E385" s="276" t="s">
        <v>7876</v>
      </c>
      <c r="F385" s="276">
        <v>2328</v>
      </c>
      <c r="G385" s="276">
        <v>16.422000000000001</v>
      </c>
      <c r="H385" s="276">
        <v>31.1022</v>
      </c>
      <c r="I385" s="276">
        <v>100</v>
      </c>
      <c r="J385" s="276">
        <v>5430946</v>
      </c>
    </row>
    <row r="386" spans="1:10" ht="14.45">
      <c r="A386" s="276" t="s">
        <v>7301</v>
      </c>
      <c r="B386" s="276">
        <v>90</v>
      </c>
      <c r="C386" s="276" t="s">
        <v>7877</v>
      </c>
      <c r="D386" s="276"/>
      <c r="E386" s="276" t="s">
        <v>7872</v>
      </c>
      <c r="F386" s="276">
        <v>0</v>
      </c>
      <c r="G386" s="276">
        <v>1.3884000000000001</v>
      </c>
      <c r="H386" s="276">
        <v>2.1360000000000001</v>
      </c>
      <c r="I386" s="276">
        <v>100</v>
      </c>
      <c r="J386" s="276">
        <v>5468573</v>
      </c>
    </row>
    <row r="387" spans="1:10" ht="14.45">
      <c r="A387" s="276" t="s">
        <v>7301</v>
      </c>
      <c r="B387" s="276">
        <v>90</v>
      </c>
      <c r="C387" s="276" t="s">
        <v>4899</v>
      </c>
      <c r="D387" s="276"/>
      <c r="E387" s="276" t="s">
        <v>7878</v>
      </c>
      <c r="F387" s="276">
        <v>14568</v>
      </c>
      <c r="G387" s="276">
        <v>2.4211999999999998</v>
      </c>
      <c r="H387" s="276">
        <v>3.7248999999999999</v>
      </c>
      <c r="I387" s="276">
        <v>100</v>
      </c>
      <c r="J387" s="276">
        <v>5430949</v>
      </c>
    </row>
    <row r="388" spans="1:10" ht="14.45">
      <c r="A388" s="276" t="s">
        <v>7321</v>
      </c>
      <c r="B388" s="276">
        <v>91</v>
      </c>
      <c r="C388" s="276" t="s">
        <v>4913</v>
      </c>
      <c r="D388" s="276"/>
      <c r="E388" s="276" t="s">
        <v>7879</v>
      </c>
      <c r="F388" s="276">
        <v>221</v>
      </c>
      <c r="G388" s="276">
        <v>20.661899999999999</v>
      </c>
      <c r="H388" s="276">
        <v>39.132399999999997</v>
      </c>
      <c r="I388" s="276">
        <v>100</v>
      </c>
      <c r="J388" s="276">
        <v>5430947</v>
      </c>
    </row>
    <row r="389" spans="1:10" ht="14.45">
      <c r="A389" s="276" t="s">
        <v>7301</v>
      </c>
      <c r="B389" s="276">
        <v>90</v>
      </c>
      <c r="C389" s="276" t="s">
        <v>7880</v>
      </c>
      <c r="D389" s="276"/>
      <c r="E389" s="276" t="s">
        <v>7871</v>
      </c>
      <c r="F389" s="276">
        <v>0</v>
      </c>
      <c r="G389" s="276">
        <v>3.7591999999999999</v>
      </c>
      <c r="H389" s="276">
        <v>5.7834000000000003</v>
      </c>
      <c r="I389" s="276">
        <v>100</v>
      </c>
      <c r="J389" s="276">
        <v>5468575</v>
      </c>
    </row>
    <row r="390" spans="1:10" ht="14.45">
      <c r="A390" s="276" t="s">
        <v>7321</v>
      </c>
      <c r="B390" s="276">
        <v>91</v>
      </c>
      <c r="C390" s="276" t="s">
        <v>4915</v>
      </c>
      <c r="D390" s="276"/>
      <c r="E390" s="276" t="s">
        <v>7881</v>
      </c>
      <c r="F390" s="276">
        <v>222</v>
      </c>
      <c r="G390" s="276">
        <v>25.665600000000001</v>
      </c>
      <c r="H390" s="276">
        <v>48.609200000000001</v>
      </c>
      <c r="I390" s="276">
        <v>100</v>
      </c>
      <c r="J390" s="276">
        <v>5430940</v>
      </c>
    </row>
    <row r="391" spans="1:10" ht="14.45">
      <c r="A391" s="276" t="s">
        <v>7321</v>
      </c>
      <c r="B391" s="276">
        <v>91</v>
      </c>
      <c r="C391" s="276" t="s">
        <v>4919</v>
      </c>
      <c r="D391" s="276"/>
      <c r="E391" s="276" t="s">
        <v>7882</v>
      </c>
      <c r="F391" s="276">
        <v>1637</v>
      </c>
      <c r="G391" s="276">
        <v>41.048699999999997</v>
      </c>
      <c r="H391" s="276">
        <v>77.743799999999993</v>
      </c>
      <c r="I391" s="276">
        <v>100</v>
      </c>
      <c r="J391" s="276">
        <v>5430951</v>
      </c>
    </row>
    <row r="392" spans="1:10" ht="14.45">
      <c r="A392" s="276" t="s">
        <v>7321</v>
      </c>
      <c r="B392" s="276">
        <v>91</v>
      </c>
      <c r="C392" s="276" t="s">
        <v>4917</v>
      </c>
      <c r="D392" s="276"/>
      <c r="E392" s="276" t="s">
        <v>7883</v>
      </c>
      <c r="F392" s="276">
        <v>188</v>
      </c>
      <c r="G392" s="276">
        <v>31.648599999999998</v>
      </c>
      <c r="H392" s="276">
        <v>59.9405</v>
      </c>
      <c r="I392" s="276">
        <v>100</v>
      </c>
      <c r="J392" s="276">
        <v>5430942</v>
      </c>
    </row>
    <row r="393" spans="1:10" ht="14.45">
      <c r="A393" s="276" t="s">
        <v>1364</v>
      </c>
      <c r="B393" s="276">
        <v>91</v>
      </c>
      <c r="C393" s="276" t="s">
        <v>7884</v>
      </c>
      <c r="D393" s="276"/>
      <c r="E393" s="276" t="s">
        <v>7885</v>
      </c>
      <c r="F393" s="276">
        <v>0</v>
      </c>
      <c r="G393" s="276">
        <v>11.7151</v>
      </c>
      <c r="H393" s="276">
        <v>16.5001</v>
      </c>
      <c r="I393" s="276">
        <v>1000</v>
      </c>
      <c r="J393" s="276">
        <v>5649271</v>
      </c>
    </row>
    <row r="394" spans="1:10" ht="14.45">
      <c r="A394" s="276" t="s">
        <v>1364</v>
      </c>
      <c r="B394" s="276">
        <v>91</v>
      </c>
      <c r="C394" s="276" t="s">
        <v>7886</v>
      </c>
      <c r="D394" s="276"/>
      <c r="E394" s="276" t="s">
        <v>7887</v>
      </c>
      <c r="F394" s="276">
        <v>0</v>
      </c>
      <c r="G394" s="276">
        <v>42.5578</v>
      </c>
      <c r="H394" s="276">
        <v>59.9405</v>
      </c>
      <c r="I394" s="276">
        <v>1000</v>
      </c>
      <c r="J394" s="276">
        <v>5649288</v>
      </c>
    </row>
    <row r="395" spans="1:10" ht="14.45">
      <c r="A395" s="276" t="s">
        <v>7301</v>
      </c>
      <c r="B395" s="276">
        <v>90</v>
      </c>
      <c r="C395" s="276" t="s">
        <v>7888</v>
      </c>
      <c r="D395" s="276"/>
      <c r="E395" s="276" t="s">
        <v>7889</v>
      </c>
      <c r="F395" s="276">
        <v>0</v>
      </c>
      <c r="G395" s="276">
        <v>2.3839000000000001</v>
      </c>
      <c r="H395" s="276">
        <v>3.7248999999999999</v>
      </c>
      <c r="I395" s="276">
        <v>1000</v>
      </c>
      <c r="J395" s="276">
        <v>5430955</v>
      </c>
    </row>
    <row r="396" spans="1:10" ht="14.45">
      <c r="A396" s="276" t="s">
        <v>7301</v>
      </c>
      <c r="B396" s="276">
        <v>90</v>
      </c>
      <c r="C396" s="276" t="s">
        <v>7890</v>
      </c>
      <c r="D396" s="276"/>
      <c r="E396" s="276" t="s">
        <v>7891</v>
      </c>
      <c r="F396" s="276">
        <v>0</v>
      </c>
      <c r="G396" s="276">
        <v>2.3839000000000001</v>
      </c>
      <c r="H396" s="276">
        <v>3.7248999999999999</v>
      </c>
      <c r="I396" s="276">
        <v>1000</v>
      </c>
      <c r="J396" s="276">
        <v>5430956</v>
      </c>
    </row>
    <row r="397" spans="1:10" ht="14.45">
      <c r="A397" s="276" t="s">
        <v>1364</v>
      </c>
      <c r="B397" s="276">
        <v>91</v>
      </c>
      <c r="C397" s="276" t="s">
        <v>7892</v>
      </c>
      <c r="D397" s="276"/>
      <c r="E397" s="276" t="s">
        <v>7893</v>
      </c>
      <c r="F397" s="276">
        <v>0</v>
      </c>
      <c r="G397" s="276">
        <v>8.3315000000000001</v>
      </c>
      <c r="H397" s="276">
        <v>11.7346</v>
      </c>
      <c r="I397" s="276">
        <v>1000</v>
      </c>
      <c r="J397" s="276">
        <v>5649258</v>
      </c>
    </row>
    <row r="398" spans="1:10" ht="14.45">
      <c r="A398" s="276" t="s">
        <v>1364</v>
      </c>
      <c r="B398" s="276">
        <v>91</v>
      </c>
      <c r="C398" s="276" t="s">
        <v>7894</v>
      </c>
      <c r="D398" s="276"/>
      <c r="E398" s="276" t="s">
        <v>7895</v>
      </c>
      <c r="F398" s="276">
        <v>0</v>
      </c>
      <c r="G398" s="276">
        <v>16.051200000000001</v>
      </c>
      <c r="H398" s="276">
        <v>22.607299999999999</v>
      </c>
      <c r="I398" s="276">
        <v>1000</v>
      </c>
      <c r="J398" s="276">
        <v>5649277</v>
      </c>
    </row>
    <row r="399" spans="1:10" ht="14.45">
      <c r="A399" s="276" t="s">
        <v>1364</v>
      </c>
      <c r="B399" s="276">
        <v>91</v>
      </c>
      <c r="C399" s="276" t="s">
        <v>7896</v>
      </c>
      <c r="D399" s="276"/>
      <c r="E399" s="276" t="s">
        <v>7897</v>
      </c>
      <c r="F399" s="276">
        <v>0</v>
      </c>
      <c r="G399" s="276">
        <v>22.082599999999999</v>
      </c>
      <c r="H399" s="276">
        <v>31.1022</v>
      </c>
      <c r="I399" s="276">
        <v>1000</v>
      </c>
      <c r="J399" s="276">
        <v>5649279</v>
      </c>
    </row>
    <row r="400" spans="1:10" ht="14.45">
      <c r="A400" s="276" t="s">
        <v>1364</v>
      </c>
      <c r="B400" s="276">
        <v>91</v>
      </c>
      <c r="C400" s="276" t="s">
        <v>7898</v>
      </c>
      <c r="D400" s="276"/>
      <c r="E400" s="276" t="s">
        <v>7899</v>
      </c>
      <c r="F400" s="276">
        <v>0</v>
      </c>
      <c r="G400" s="276">
        <v>27.783999999999999</v>
      </c>
      <c r="H400" s="276">
        <v>39.132399999999997</v>
      </c>
      <c r="I400" s="276">
        <v>1000</v>
      </c>
      <c r="J400" s="276">
        <v>5649281</v>
      </c>
    </row>
    <row r="401" spans="1:10" ht="14.45">
      <c r="A401" s="276" t="s">
        <v>1364</v>
      </c>
      <c r="B401" s="276">
        <v>91</v>
      </c>
      <c r="C401" s="276" t="s">
        <v>7900</v>
      </c>
      <c r="D401" s="276"/>
      <c r="E401" s="276" t="s">
        <v>7901</v>
      </c>
      <c r="F401" s="276">
        <v>0</v>
      </c>
      <c r="G401" s="276">
        <v>34.512500000000003</v>
      </c>
      <c r="H401" s="276">
        <v>48.609200000000001</v>
      </c>
      <c r="I401" s="276">
        <v>1000</v>
      </c>
      <c r="J401" s="276">
        <v>5649283</v>
      </c>
    </row>
    <row r="402" spans="1:10" ht="14.45">
      <c r="A402" s="276" t="s">
        <v>7301</v>
      </c>
      <c r="B402" s="276">
        <v>90</v>
      </c>
      <c r="C402" s="276" t="s">
        <v>7902</v>
      </c>
      <c r="D402" s="276"/>
      <c r="E402" s="276" t="s">
        <v>7903</v>
      </c>
      <c r="F402" s="276">
        <v>0</v>
      </c>
      <c r="G402" s="276">
        <v>2.4211999999999998</v>
      </c>
      <c r="H402" s="276">
        <v>3.7248999999999999</v>
      </c>
      <c r="I402" s="276">
        <v>100</v>
      </c>
      <c r="J402" s="276">
        <v>7299878</v>
      </c>
    </row>
    <row r="403" spans="1:10" ht="14.45">
      <c r="A403" s="276" t="s">
        <v>7330</v>
      </c>
      <c r="B403" s="276">
        <v>91</v>
      </c>
      <c r="C403" s="276" t="s">
        <v>7904</v>
      </c>
      <c r="D403" s="276"/>
      <c r="E403" s="276" t="s">
        <v>7905</v>
      </c>
      <c r="F403" s="276">
        <v>0</v>
      </c>
      <c r="G403" s="276">
        <v>20.661899999999999</v>
      </c>
      <c r="H403" s="276">
        <v>39.132399999999997</v>
      </c>
      <c r="I403" s="276">
        <v>100</v>
      </c>
      <c r="J403" s="276">
        <v>7286179</v>
      </c>
    </row>
    <row r="404" spans="1:10" ht="14.45">
      <c r="A404" s="276" t="s">
        <v>7330</v>
      </c>
      <c r="B404" s="276">
        <v>90</v>
      </c>
      <c r="C404" s="276" t="s">
        <v>7906</v>
      </c>
      <c r="D404" s="276"/>
      <c r="E404" s="276" t="s">
        <v>7907</v>
      </c>
      <c r="F404" s="276">
        <v>0</v>
      </c>
      <c r="G404" s="276">
        <v>3.7591999999999999</v>
      </c>
      <c r="H404" s="276">
        <v>5.7834000000000003</v>
      </c>
      <c r="I404" s="276">
        <v>100</v>
      </c>
      <c r="J404" s="276">
        <v>7286184</v>
      </c>
    </row>
    <row r="405" spans="1:10" ht="14.45">
      <c r="A405" s="276" t="s">
        <v>1364</v>
      </c>
      <c r="B405" s="276">
        <v>90</v>
      </c>
      <c r="C405" s="276" t="s">
        <v>7908</v>
      </c>
      <c r="D405" s="276"/>
      <c r="E405" s="276" t="s">
        <v>7909</v>
      </c>
      <c r="F405" s="276">
        <v>0</v>
      </c>
      <c r="G405" s="276">
        <v>5.7051999999999996</v>
      </c>
      <c r="H405" s="276">
        <v>8.8041999999999998</v>
      </c>
      <c r="I405" s="276">
        <v>1000</v>
      </c>
      <c r="J405" s="276">
        <v>5708850</v>
      </c>
    </row>
    <row r="406" spans="1:10" ht="14.45">
      <c r="A406" s="276" t="s">
        <v>7301</v>
      </c>
      <c r="B406" s="276">
        <v>90</v>
      </c>
      <c r="C406" s="276" t="s">
        <v>7910</v>
      </c>
      <c r="D406" s="276"/>
      <c r="E406" s="276" t="s">
        <v>7911</v>
      </c>
      <c r="F406" s="276">
        <v>0</v>
      </c>
      <c r="G406" s="276">
        <v>1.3614999999999999</v>
      </c>
      <c r="H406" s="276">
        <v>2.0945999999999998</v>
      </c>
      <c r="I406" s="276">
        <v>100</v>
      </c>
      <c r="J406" s="276">
        <v>7517821</v>
      </c>
    </row>
    <row r="407" spans="1:10" ht="14.45">
      <c r="A407" s="276" t="s">
        <v>7321</v>
      </c>
      <c r="B407" s="276">
        <v>91</v>
      </c>
      <c r="C407" s="276" t="s">
        <v>7912</v>
      </c>
      <c r="D407" s="276"/>
      <c r="E407" s="276" t="s">
        <v>7913</v>
      </c>
      <c r="F407" s="276">
        <v>0</v>
      </c>
      <c r="G407" s="276">
        <v>11.685</v>
      </c>
      <c r="H407" s="276">
        <v>22.130700000000001</v>
      </c>
      <c r="I407" s="276">
        <v>100</v>
      </c>
      <c r="J407" s="276">
        <v>7521054</v>
      </c>
    </row>
    <row r="408" spans="1:10" ht="14.45">
      <c r="A408" s="276" t="s">
        <v>7301</v>
      </c>
      <c r="B408" s="276">
        <v>90</v>
      </c>
      <c r="C408" s="276" t="s">
        <v>7914</v>
      </c>
      <c r="D408" s="276"/>
      <c r="E408" s="276" t="s">
        <v>7915</v>
      </c>
      <c r="F408" s="276">
        <v>500</v>
      </c>
      <c r="G408" s="276">
        <v>0.60829999999999995</v>
      </c>
      <c r="H408" s="276">
        <v>0.91059999999999997</v>
      </c>
      <c r="I408" s="276">
        <v>100</v>
      </c>
      <c r="J408" s="276">
        <v>6495076</v>
      </c>
    </row>
    <row r="409" spans="1:10" ht="14.45">
      <c r="A409" s="276" t="s">
        <v>7321</v>
      </c>
      <c r="B409" s="276">
        <v>90</v>
      </c>
      <c r="C409" s="276" t="s">
        <v>7916</v>
      </c>
      <c r="D409" s="276"/>
      <c r="E409" s="276" t="s">
        <v>7917</v>
      </c>
      <c r="F409" s="276">
        <v>2140</v>
      </c>
      <c r="G409" s="276">
        <v>0.56850000000000001</v>
      </c>
      <c r="H409" s="276">
        <v>1.5881000000000001</v>
      </c>
      <c r="I409" s="276">
        <v>1000</v>
      </c>
      <c r="J409" s="276">
        <v>6573275</v>
      </c>
    </row>
    <row r="410" spans="1:10" ht="14.45">
      <c r="A410" s="276" t="s">
        <v>7918</v>
      </c>
      <c r="B410" s="276">
        <v>93</v>
      </c>
      <c r="C410" s="276" t="s">
        <v>4933</v>
      </c>
      <c r="D410" s="276"/>
      <c r="E410" s="276" t="s">
        <v>7919</v>
      </c>
      <c r="F410" s="276">
        <v>37100</v>
      </c>
      <c r="G410" s="276">
        <v>0.57679999999999998</v>
      </c>
      <c r="H410" s="276">
        <v>1.8253999999999999</v>
      </c>
      <c r="I410" s="276">
        <v>100</v>
      </c>
      <c r="J410" s="276">
        <v>5802047</v>
      </c>
    </row>
    <row r="411" spans="1:10" ht="14.45">
      <c r="A411" s="276" t="s">
        <v>7918</v>
      </c>
      <c r="B411" s="276">
        <v>93</v>
      </c>
      <c r="C411" s="276" t="s">
        <v>7920</v>
      </c>
      <c r="D411" s="276"/>
      <c r="E411" s="276" t="s">
        <v>7921</v>
      </c>
      <c r="F411" s="276">
        <v>25800</v>
      </c>
      <c r="G411" s="276">
        <v>0.28970000000000001</v>
      </c>
      <c r="H411" s="276">
        <v>0.97860000000000003</v>
      </c>
      <c r="I411" s="276">
        <v>100</v>
      </c>
      <c r="J411" s="276">
        <v>5802041</v>
      </c>
    </row>
    <row r="412" spans="1:10" ht="14.45">
      <c r="A412" s="276" t="s">
        <v>7918</v>
      </c>
      <c r="B412" s="276">
        <v>93</v>
      </c>
      <c r="C412" s="276" t="s">
        <v>7922</v>
      </c>
      <c r="D412" s="276"/>
      <c r="E412" s="276" t="s">
        <v>7923</v>
      </c>
      <c r="F412" s="276">
        <v>9200</v>
      </c>
      <c r="G412" s="276">
        <v>0.39879999999999999</v>
      </c>
      <c r="H412" s="276">
        <v>1.3473999999999999</v>
      </c>
      <c r="I412" s="276">
        <v>100</v>
      </c>
      <c r="J412" s="276">
        <v>5802035</v>
      </c>
    </row>
    <row r="413" spans="1:10" ht="14.45">
      <c r="A413" s="276" t="s">
        <v>7918</v>
      </c>
      <c r="B413" s="276">
        <v>93</v>
      </c>
      <c r="C413" s="276" t="s">
        <v>7924</v>
      </c>
      <c r="D413" s="276"/>
      <c r="E413" s="276" t="s">
        <v>7925</v>
      </c>
      <c r="F413" s="276">
        <v>21300</v>
      </c>
      <c r="G413" s="276">
        <v>0.2361</v>
      </c>
      <c r="H413" s="276">
        <v>0.79769999999999996</v>
      </c>
      <c r="I413" s="276">
        <v>100</v>
      </c>
      <c r="J413" s="276">
        <v>5802040</v>
      </c>
    </row>
    <row r="414" spans="1:10" ht="14.45">
      <c r="A414" s="276" t="s">
        <v>7918</v>
      </c>
      <c r="B414" s="276">
        <v>93</v>
      </c>
      <c r="C414" s="276" t="s">
        <v>7926</v>
      </c>
      <c r="D414" s="276"/>
      <c r="E414" s="276" t="s">
        <v>7919</v>
      </c>
      <c r="F414" s="276">
        <v>21000</v>
      </c>
      <c r="G414" s="276">
        <v>0.57679999999999998</v>
      </c>
      <c r="H414" s="276">
        <v>1.8253999999999999</v>
      </c>
      <c r="I414" s="276">
        <v>100</v>
      </c>
      <c r="J414" s="276">
        <v>5802049</v>
      </c>
    </row>
    <row r="415" spans="1:10" ht="14.45">
      <c r="A415" s="276" t="s">
        <v>7918</v>
      </c>
      <c r="B415" s="276">
        <v>93</v>
      </c>
      <c r="C415" s="276" t="s">
        <v>7927</v>
      </c>
      <c r="D415" s="276"/>
      <c r="E415" s="276" t="s">
        <v>7928</v>
      </c>
      <c r="F415" s="276">
        <v>9700</v>
      </c>
      <c r="G415" s="276">
        <v>0.34449999999999997</v>
      </c>
      <c r="H415" s="276">
        <v>1.1639999999999999</v>
      </c>
      <c r="I415" s="276">
        <v>100</v>
      </c>
      <c r="J415" s="276">
        <v>5802071</v>
      </c>
    </row>
    <row r="416" spans="1:10" ht="14.45">
      <c r="A416" s="276" t="s">
        <v>7918</v>
      </c>
      <c r="B416" s="276">
        <v>93</v>
      </c>
      <c r="C416" s="276" t="s">
        <v>7929</v>
      </c>
      <c r="D416" s="276"/>
      <c r="E416" s="276" t="s">
        <v>7919</v>
      </c>
      <c r="F416" s="276">
        <v>754</v>
      </c>
      <c r="G416" s="276">
        <v>0.57679999999999998</v>
      </c>
      <c r="H416" s="276">
        <v>1.8253999999999999</v>
      </c>
      <c r="I416" s="276">
        <v>100</v>
      </c>
      <c r="J416" s="276">
        <v>5802048</v>
      </c>
    </row>
    <row r="417" spans="1:10" ht="14.45">
      <c r="A417" s="276" t="s">
        <v>7918</v>
      </c>
      <c r="B417" s="276">
        <v>93</v>
      </c>
      <c r="C417" s="276" t="s">
        <v>7930</v>
      </c>
      <c r="D417" s="276"/>
      <c r="E417" s="276" t="s">
        <v>7931</v>
      </c>
      <c r="F417" s="276">
        <v>7671</v>
      </c>
      <c r="G417" s="276">
        <v>0.65469999999999995</v>
      </c>
      <c r="H417" s="276">
        <v>2.0718000000000001</v>
      </c>
      <c r="I417" s="276">
        <v>100</v>
      </c>
      <c r="J417" s="276">
        <v>5802050</v>
      </c>
    </row>
    <row r="418" spans="1:10" ht="14.45">
      <c r="A418" s="276" t="s">
        <v>7918</v>
      </c>
      <c r="B418" s="276">
        <v>93</v>
      </c>
      <c r="C418" s="276" t="s">
        <v>7932</v>
      </c>
      <c r="D418" s="276"/>
      <c r="E418" s="276" t="s">
        <v>7933</v>
      </c>
      <c r="F418" s="276">
        <v>24049</v>
      </c>
      <c r="G418" s="276">
        <v>0.42609999999999998</v>
      </c>
      <c r="H418" s="276">
        <v>1.3483000000000001</v>
      </c>
      <c r="I418" s="276">
        <v>100</v>
      </c>
      <c r="J418" s="276">
        <v>5802058</v>
      </c>
    </row>
    <row r="419" spans="1:10" ht="14.45">
      <c r="A419" s="276" t="s">
        <v>7918</v>
      </c>
      <c r="B419" s="276">
        <v>93</v>
      </c>
      <c r="C419" s="276" t="s">
        <v>7934</v>
      </c>
      <c r="D419" s="276"/>
      <c r="E419" s="276" t="s">
        <v>7935</v>
      </c>
      <c r="F419" s="276">
        <v>11700</v>
      </c>
      <c r="G419" s="276">
        <v>0.18179999999999999</v>
      </c>
      <c r="H419" s="276">
        <v>0.61429999999999996</v>
      </c>
      <c r="I419" s="276">
        <v>100</v>
      </c>
      <c r="J419" s="276">
        <v>5802063</v>
      </c>
    </row>
    <row r="420" spans="1:10" ht="14.45">
      <c r="A420" s="276" t="s">
        <v>7918</v>
      </c>
      <c r="B420" s="276">
        <v>93</v>
      </c>
      <c r="C420" s="276" t="s">
        <v>7936</v>
      </c>
      <c r="D420" s="276"/>
      <c r="E420" s="276" t="s">
        <v>7933</v>
      </c>
      <c r="F420" s="276">
        <v>11800</v>
      </c>
      <c r="G420" s="276">
        <v>0.42609999999999998</v>
      </c>
      <c r="H420" s="276">
        <v>1.3483000000000001</v>
      </c>
      <c r="I420" s="276">
        <v>100</v>
      </c>
      <c r="J420" s="276">
        <v>5802078</v>
      </c>
    </row>
    <row r="421" spans="1:10" ht="14.45">
      <c r="A421" s="276" t="s">
        <v>7918</v>
      </c>
      <c r="B421" s="276">
        <v>93</v>
      </c>
      <c r="C421" s="276" t="s">
        <v>7937</v>
      </c>
      <c r="D421" s="276"/>
      <c r="E421" s="276" t="s">
        <v>7938</v>
      </c>
      <c r="F421" s="276">
        <v>4500</v>
      </c>
      <c r="G421" s="276">
        <v>0.27189999999999998</v>
      </c>
      <c r="H421" s="276">
        <v>0.86050000000000004</v>
      </c>
      <c r="I421" s="276">
        <v>100</v>
      </c>
      <c r="J421" s="276">
        <v>5802055</v>
      </c>
    </row>
    <row r="422" spans="1:10" ht="14.45">
      <c r="A422" s="276" t="s">
        <v>7918</v>
      </c>
      <c r="B422" s="276">
        <v>93</v>
      </c>
      <c r="C422" s="276" t="s">
        <v>7939</v>
      </c>
      <c r="D422" s="276"/>
      <c r="E422" s="276" t="s">
        <v>7940</v>
      </c>
      <c r="F422" s="276">
        <v>9300</v>
      </c>
      <c r="G422" s="276">
        <v>0.36470000000000002</v>
      </c>
      <c r="H422" s="276">
        <v>1.1539999999999999</v>
      </c>
      <c r="I422" s="276">
        <v>100</v>
      </c>
      <c r="J422" s="276">
        <v>5802057</v>
      </c>
    </row>
    <row r="423" spans="1:10" ht="14.45">
      <c r="A423" s="276" t="s">
        <v>7918</v>
      </c>
      <c r="B423" s="276">
        <v>93</v>
      </c>
      <c r="C423" s="276" t="s">
        <v>7941</v>
      </c>
      <c r="D423" s="276"/>
      <c r="E423" s="276" t="s">
        <v>7942</v>
      </c>
      <c r="F423" s="276">
        <v>2500</v>
      </c>
      <c r="G423" s="276">
        <v>0.44740000000000002</v>
      </c>
      <c r="H423" s="276">
        <v>1.5115000000000001</v>
      </c>
      <c r="I423" s="276">
        <v>100</v>
      </c>
      <c r="J423" s="276">
        <v>5802038</v>
      </c>
    </row>
    <row r="424" spans="1:10" ht="14.45">
      <c r="A424" s="276" t="s">
        <v>7918</v>
      </c>
      <c r="B424" s="276">
        <v>93</v>
      </c>
      <c r="C424" s="276" t="s">
        <v>7943</v>
      </c>
      <c r="D424" s="276"/>
      <c r="E424" s="276" t="s">
        <v>7944</v>
      </c>
      <c r="F424" s="276">
        <v>2051</v>
      </c>
      <c r="G424" s="276">
        <v>0.73250000000000004</v>
      </c>
      <c r="H424" s="276">
        <v>2.3180999999999998</v>
      </c>
      <c r="I424" s="276">
        <v>100</v>
      </c>
      <c r="J424" s="276">
        <v>5802042</v>
      </c>
    </row>
    <row r="425" spans="1:10" ht="14.45">
      <c r="A425" s="276" t="s">
        <v>7918</v>
      </c>
      <c r="B425" s="276">
        <v>93</v>
      </c>
      <c r="C425" s="276" t="s">
        <v>7945</v>
      </c>
      <c r="D425" s="276"/>
      <c r="E425" s="276" t="s">
        <v>7938</v>
      </c>
      <c r="F425" s="276">
        <v>1700</v>
      </c>
      <c r="G425" s="276">
        <v>0.27189999999999998</v>
      </c>
      <c r="H425" s="276">
        <v>0.86050000000000004</v>
      </c>
      <c r="I425" s="276">
        <v>100</v>
      </c>
      <c r="J425" s="276">
        <v>5802085</v>
      </c>
    </row>
    <row r="426" spans="1:10" ht="14.45">
      <c r="A426" s="276" t="s">
        <v>7918</v>
      </c>
      <c r="B426" s="276">
        <v>93</v>
      </c>
      <c r="C426" s="276" t="s">
        <v>7946</v>
      </c>
      <c r="D426" s="276"/>
      <c r="E426" s="276" t="s">
        <v>7923</v>
      </c>
      <c r="F426" s="276">
        <v>14000</v>
      </c>
      <c r="G426" s="276">
        <v>0.39879999999999999</v>
      </c>
      <c r="H426" s="276">
        <v>1.3473999999999999</v>
      </c>
      <c r="I426" s="276">
        <v>100</v>
      </c>
      <c r="J426" s="276">
        <v>5802082</v>
      </c>
    </row>
    <row r="427" spans="1:10" ht="14.45">
      <c r="A427" s="276" t="s">
        <v>7918</v>
      </c>
      <c r="B427" s="276">
        <v>93</v>
      </c>
      <c r="C427" s="276" t="s">
        <v>7947</v>
      </c>
      <c r="D427" s="276"/>
      <c r="E427" s="276" t="s">
        <v>7944</v>
      </c>
      <c r="F427" s="276">
        <v>7700</v>
      </c>
      <c r="G427" s="276">
        <v>0.73250000000000004</v>
      </c>
      <c r="H427" s="276">
        <v>2.3180999999999998</v>
      </c>
      <c r="I427" s="276">
        <v>100</v>
      </c>
      <c r="J427" s="276">
        <v>5802043</v>
      </c>
    </row>
    <row r="428" spans="1:10" ht="14.45">
      <c r="A428" s="276" t="s">
        <v>7918</v>
      </c>
      <c r="B428" s="276">
        <v>93</v>
      </c>
      <c r="C428" s="276" t="s">
        <v>7948</v>
      </c>
      <c r="D428" s="276"/>
      <c r="E428" s="276" t="s">
        <v>7928</v>
      </c>
      <c r="F428" s="276">
        <v>0</v>
      </c>
      <c r="G428" s="276">
        <v>0.34449999999999997</v>
      </c>
      <c r="H428" s="276">
        <v>1.1639999999999999</v>
      </c>
      <c r="I428" s="276">
        <v>100</v>
      </c>
      <c r="J428" s="276">
        <v>5802033</v>
      </c>
    </row>
    <row r="429" spans="1:10" ht="14.45">
      <c r="A429" s="276" t="s">
        <v>7918</v>
      </c>
      <c r="B429" s="276">
        <v>93</v>
      </c>
      <c r="C429" s="276" t="s">
        <v>7949</v>
      </c>
      <c r="D429" s="276"/>
      <c r="E429" s="276" t="s">
        <v>7923</v>
      </c>
      <c r="F429" s="276">
        <v>2610</v>
      </c>
      <c r="G429" s="276">
        <v>0.39879999999999999</v>
      </c>
      <c r="H429" s="276">
        <v>1.3473999999999999</v>
      </c>
      <c r="I429" s="276">
        <v>100</v>
      </c>
      <c r="J429" s="276">
        <v>5802072</v>
      </c>
    </row>
    <row r="430" spans="1:10" ht="14.45">
      <c r="A430" s="276" t="s">
        <v>7918</v>
      </c>
      <c r="B430" s="276">
        <v>93</v>
      </c>
      <c r="C430" s="276" t="s">
        <v>7950</v>
      </c>
      <c r="D430" s="276"/>
      <c r="E430" s="276" t="s">
        <v>7933</v>
      </c>
      <c r="F430" s="276">
        <v>16572</v>
      </c>
      <c r="G430" s="276">
        <v>0.42609999999999998</v>
      </c>
      <c r="H430" s="276">
        <v>1.3483000000000001</v>
      </c>
      <c r="I430" s="276">
        <v>100</v>
      </c>
      <c r="J430" s="276">
        <v>5802059</v>
      </c>
    </row>
    <row r="431" spans="1:10" ht="14.45">
      <c r="A431" s="276" t="s">
        <v>7918</v>
      </c>
      <c r="B431" s="276">
        <v>93</v>
      </c>
      <c r="C431" s="276" t="s">
        <v>4935</v>
      </c>
      <c r="D431" s="276"/>
      <c r="E431" s="276" t="s">
        <v>7938</v>
      </c>
      <c r="F431" s="276">
        <v>3742</v>
      </c>
      <c r="G431" s="276">
        <v>0.27189999999999998</v>
      </c>
      <c r="H431" s="276">
        <v>0.86050000000000004</v>
      </c>
      <c r="I431" s="276">
        <v>100</v>
      </c>
      <c r="J431" s="276">
        <v>5802084</v>
      </c>
    </row>
    <row r="432" spans="1:10" ht="14.45">
      <c r="A432" s="276" t="s">
        <v>7918</v>
      </c>
      <c r="B432" s="276">
        <v>93</v>
      </c>
      <c r="C432" s="276" t="s">
        <v>7951</v>
      </c>
      <c r="D432" s="276"/>
      <c r="E432" s="276" t="s">
        <v>7925</v>
      </c>
      <c r="F432" s="276">
        <v>8018</v>
      </c>
      <c r="G432" s="276">
        <v>0.2361</v>
      </c>
      <c r="H432" s="276">
        <v>0.79769999999999996</v>
      </c>
      <c r="I432" s="276">
        <v>100</v>
      </c>
      <c r="J432" s="276">
        <v>5802074</v>
      </c>
    </row>
    <row r="433" spans="1:10" ht="14.45">
      <c r="A433" s="276" t="s">
        <v>7918</v>
      </c>
      <c r="B433" s="276">
        <v>93</v>
      </c>
      <c r="C433" s="276" t="s">
        <v>7952</v>
      </c>
      <c r="D433" s="276"/>
      <c r="E433" s="276" t="s">
        <v>7921</v>
      </c>
      <c r="F433" s="276">
        <v>8100</v>
      </c>
      <c r="G433" s="276">
        <v>0.28970000000000001</v>
      </c>
      <c r="H433" s="276">
        <v>0.97860000000000003</v>
      </c>
      <c r="I433" s="276">
        <v>100</v>
      </c>
      <c r="J433" s="276">
        <v>5802075</v>
      </c>
    </row>
    <row r="434" spans="1:10" ht="14.45">
      <c r="A434" s="276" t="s">
        <v>7918</v>
      </c>
      <c r="B434" s="276">
        <v>93</v>
      </c>
      <c r="C434" s="276" t="s">
        <v>7953</v>
      </c>
      <c r="D434" s="276"/>
      <c r="E434" s="276" t="s">
        <v>7935</v>
      </c>
      <c r="F434" s="276">
        <v>10932</v>
      </c>
      <c r="G434" s="276">
        <v>0.18179999999999999</v>
      </c>
      <c r="H434" s="276">
        <v>0.61429999999999996</v>
      </c>
      <c r="I434" s="276">
        <v>100</v>
      </c>
      <c r="J434" s="276">
        <v>5802062</v>
      </c>
    </row>
    <row r="435" spans="1:10" ht="14.45">
      <c r="A435" s="276" t="s">
        <v>7918</v>
      </c>
      <c r="B435" s="276">
        <v>93</v>
      </c>
      <c r="C435" s="276" t="s">
        <v>7954</v>
      </c>
      <c r="D435" s="276"/>
      <c r="E435" s="276" t="s">
        <v>7940</v>
      </c>
      <c r="F435" s="276">
        <v>6410</v>
      </c>
      <c r="G435" s="276">
        <v>0.36470000000000002</v>
      </c>
      <c r="H435" s="276">
        <v>1.1539999999999999</v>
      </c>
      <c r="I435" s="276">
        <v>100</v>
      </c>
      <c r="J435" s="276">
        <v>5802079</v>
      </c>
    </row>
    <row r="436" spans="1:10" ht="14.45">
      <c r="A436" s="276" t="s">
        <v>7918</v>
      </c>
      <c r="B436" s="276">
        <v>93</v>
      </c>
      <c r="C436" s="276" t="s">
        <v>7955</v>
      </c>
      <c r="D436" s="276"/>
      <c r="E436" s="276" t="s">
        <v>7956</v>
      </c>
      <c r="F436" s="276">
        <v>2519</v>
      </c>
      <c r="G436" s="276">
        <v>1.1121000000000001</v>
      </c>
      <c r="H436" s="276">
        <v>3.5192999999999999</v>
      </c>
      <c r="I436" s="276">
        <v>1</v>
      </c>
      <c r="J436" s="276">
        <v>5802076</v>
      </c>
    </row>
    <row r="437" spans="1:10" ht="14.45">
      <c r="A437" s="276" t="s">
        <v>7918</v>
      </c>
      <c r="B437" s="276">
        <v>93</v>
      </c>
      <c r="C437" s="276" t="s">
        <v>7957</v>
      </c>
      <c r="D437" s="276"/>
      <c r="E437" s="276" t="s">
        <v>7928</v>
      </c>
      <c r="F437" s="276">
        <v>788</v>
      </c>
      <c r="G437" s="276">
        <v>0.34449999999999997</v>
      </c>
      <c r="H437" s="276">
        <v>1.1639999999999999</v>
      </c>
      <c r="I437" s="276">
        <v>100</v>
      </c>
      <c r="J437" s="276">
        <v>5802034</v>
      </c>
    </row>
    <row r="438" spans="1:10" ht="14.45">
      <c r="A438" s="276" t="s">
        <v>7918</v>
      </c>
      <c r="B438" s="276">
        <v>93</v>
      </c>
      <c r="C438" s="276" t="s">
        <v>7958</v>
      </c>
      <c r="D438" s="276"/>
      <c r="E438" s="276" t="s">
        <v>7956</v>
      </c>
      <c r="F438" s="276">
        <v>2300</v>
      </c>
      <c r="G438" s="276">
        <v>1.1121000000000001</v>
      </c>
      <c r="H438" s="276">
        <v>3.5192999999999999</v>
      </c>
      <c r="I438" s="276">
        <v>100</v>
      </c>
      <c r="J438" s="276">
        <v>5802077</v>
      </c>
    </row>
    <row r="439" spans="1:10" ht="14.45">
      <c r="A439" s="276" t="s">
        <v>7918</v>
      </c>
      <c r="B439" s="276">
        <v>93</v>
      </c>
      <c r="C439" s="276" t="s">
        <v>7959</v>
      </c>
      <c r="D439" s="276"/>
      <c r="E439" s="276" t="s">
        <v>7960</v>
      </c>
      <c r="F439" s="276">
        <v>800</v>
      </c>
      <c r="G439" s="276">
        <v>1.1318999999999999</v>
      </c>
      <c r="H439" s="276">
        <v>3.5819999999999999</v>
      </c>
      <c r="I439" s="276">
        <v>100</v>
      </c>
      <c r="J439" s="276">
        <v>5802083</v>
      </c>
    </row>
    <row r="440" spans="1:10" ht="14.45">
      <c r="A440" s="276" t="s">
        <v>7918</v>
      </c>
      <c r="B440" s="276">
        <v>93</v>
      </c>
      <c r="C440" s="276" t="s">
        <v>7961</v>
      </c>
      <c r="D440" s="276"/>
      <c r="E440" s="276" t="s">
        <v>7921</v>
      </c>
      <c r="F440" s="276">
        <v>645</v>
      </c>
      <c r="G440" s="276">
        <v>0.28970000000000001</v>
      </c>
      <c r="H440" s="276">
        <v>0.97860000000000003</v>
      </c>
      <c r="I440" s="276">
        <v>100</v>
      </c>
      <c r="J440" s="276">
        <v>5802090</v>
      </c>
    </row>
    <row r="441" spans="1:10" ht="14.45">
      <c r="A441" s="276" t="s">
        <v>7918</v>
      </c>
      <c r="B441" s="276">
        <v>93</v>
      </c>
      <c r="C441" s="276" t="s">
        <v>7962</v>
      </c>
      <c r="D441" s="276"/>
      <c r="E441" s="276" t="s">
        <v>7963</v>
      </c>
      <c r="F441" s="276">
        <v>900</v>
      </c>
      <c r="G441" s="276">
        <v>0.60799999999999998</v>
      </c>
      <c r="H441" s="276">
        <v>2.0541</v>
      </c>
      <c r="I441" s="276">
        <v>100</v>
      </c>
      <c r="J441" s="276">
        <v>5802073</v>
      </c>
    </row>
    <row r="442" spans="1:10" ht="14.45">
      <c r="A442" s="276" t="s">
        <v>7918</v>
      </c>
      <c r="B442" s="276">
        <v>93</v>
      </c>
      <c r="C442" s="276" t="s">
        <v>7964</v>
      </c>
      <c r="D442" s="276"/>
      <c r="E442" s="276" t="s">
        <v>7965</v>
      </c>
      <c r="F442" s="276">
        <v>1200</v>
      </c>
      <c r="G442" s="276">
        <v>0.34489999999999998</v>
      </c>
      <c r="H442" s="276">
        <v>1.1653</v>
      </c>
      <c r="I442" s="276">
        <v>100</v>
      </c>
      <c r="J442" s="276">
        <v>5802030</v>
      </c>
    </row>
    <row r="443" spans="1:10" ht="14.45">
      <c r="A443" s="276" t="s">
        <v>7918</v>
      </c>
      <c r="B443" s="276">
        <v>93</v>
      </c>
      <c r="C443" s="276" t="s">
        <v>7966</v>
      </c>
      <c r="D443" s="276"/>
      <c r="E443" s="276" t="s">
        <v>7942</v>
      </c>
      <c r="F443" s="276">
        <v>2537</v>
      </c>
      <c r="G443" s="276">
        <v>0.44740000000000002</v>
      </c>
      <c r="H443" s="276">
        <v>1.5115000000000001</v>
      </c>
      <c r="I443" s="276">
        <v>100</v>
      </c>
      <c r="J443" s="276">
        <v>5802037</v>
      </c>
    </row>
    <row r="444" spans="1:10" ht="14.45">
      <c r="A444" s="276" t="s">
        <v>7918</v>
      </c>
      <c r="B444" s="276">
        <v>93</v>
      </c>
      <c r="C444" s="276" t="s">
        <v>7967</v>
      </c>
      <c r="D444" s="276"/>
      <c r="E444" s="276" t="s">
        <v>7960</v>
      </c>
      <c r="F444" s="276">
        <v>1000</v>
      </c>
      <c r="G444" s="276">
        <v>1.1318999999999999</v>
      </c>
      <c r="H444" s="276">
        <v>3.5819999999999999</v>
      </c>
      <c r="I444" s="276">
        <v>100</v>
      </c>
      <c r="J444" s="276">
        <v>5802054</v>
      </c>
    </row>
    <row r="445" spans="1:10" ht="14.45">
      <c r="A445" s="276" t="s">
        <v>7918</v>
      </c>
      <c r="B445" s="276">
        <v>93</v>
      </c>
      <c r="C445" s="276" t="s">
        <v>7968</v>
      </c>
      <c r="D445" s="276"/>
      <c r="E445" s="276" t="s">
        <v>7925</v>
      </c>
      <c r="F445" s="276">
        <v>1194</v>
      </c>
      <c r="G445" s="276">
        <v>0.2361</v>
      </c>
      <c r="H445" s="276">
        <v>0.79769999999999996</v>
      </c>
      <c r="I445" s="276">
        <v>100</v>
      </c>
      <c r="J445" s="276">
        <v>5802089</v>
      </c>
    </row>
    <row r="446" spans="1:10" ht="14.45">
      <c r="A446" s="276" t="s">
        <v>7918</v>
      </c>
      <c r="B446" s="276">
        <v>93</v>
      </c>
      <c r="C446" s="276" t="s">
        <v>7969</v>
      </c>
      <c r="D446" s="276"/>
      <c r="E446" s="276" t="s">
        <v>7970</v>
      </c>
      <c r="F446" s="276">
        <v>2000</v>
      </c>
      <c r="G446" s="276">
        <v>0.49220000000000003</v>
      </c>
      <c r="H446" s="276">
        <v>1.6628000000000001</v>
      </c>
      <c r="I446" s="276">
        <v>1</v>
      </c>
      <c r="J446" s="276">
        <v>5802070</v>
      </c>
    </row>
    <row r="447" spans="1:10" ht="14.45">
      <c r="A447" s="276" t="s">
        <v>7918</v>
      </c>
      <c r="B447" s="276">
        <v>93</v>
      </c>
      <c r="C447" s="276" t="s">
        <v>7971</v>
      </c>
      <c r="D447" s="276"/>
      <c r="E447" s="276" t="s">
        <v>7942</v>
      </c>
      <c r="F447" s="276">
        <v>8000</v>
      </c>
      <c r="G447" s="276">
        <v>0.44740000000000002</v>
      </c>
      <c r="H447" s="276">
        <v>1.5115000000000001</v>
      </c>
      <c r="I447" s="276">
        <v>100</v>
      </c>
      <c r="J447" s="276">
        <v>5802036</v>
      </c>
    </row>
    <row r="448" spans="1:10" ht="14.45">
      <c r="A448" s="276" t="s">
        <v>7918</v>
      </c>
      <c r="B448" s="276">
        <v>93</v>
      </c>
      <c r="C448" s="276" t="s">
        <v>7972</v>
      </c>
      <c r="D448" s="276"/>
      <c r="E448" s="276" t="s">
        <v>7970</v>
      </c>
      <c r="F448" s="276">
        <v>0</v>
      </c>
      <c r="G448" s="276">
        <v>0.50239999999999996</v>
      </c>
      <c r="H448" s="276">
        <v>1.6972</v>
      </c>
      <c r="I448" s="276">
        <v>100</v>
      </c>
      <c r="J448" s="276">
        <v>5802032</v>
      </c>
    </row>
    <row r="449" spans="1:10" ht="14.45">
      <c r="A449" s="276" t="s">
        <v>7918</v>
      </c>
      <c r="B449" s="276">
        <v>93</v>
      </c>
      <c r="C449" s="276" t="s">
        <v>7973</v>
      </c>
      <c r="D449" s="276"/>
      <c r="E449" s="276" t="s">
        <v>7974</v>
      </c>
      <c r="F449" s="276">
        <v>1120</v>
      </c>
      <c r="G449" s="276">
        <v>0.2923</v>
      </c>
      <c r="H449" s="276">
        <v>0.98750000000000004</v>
      </c>
      <c r="I449" s="276">
        <v>100</v>
      </c>
      <c r="J449" s="276">
        <v>5802064</v>
      </c>
    </row>
    <row r="450" spans="1:10" ht="14.45">
      <c r="A450" s="276" t="s">
        <v>7918</v>
      </c>
      <c r="B450" s="276">
        <v>93</v>
      </c>
      <c r="C450" s="276" t="s">
        <v>7975</v>
      </c>
      <c r="D450" s="276"/>
      <c r="E450" s="276" t="s">
        <v>7963</v>
      </c>
      <c r="F450" s="276">
        <v>0</v>
      </c>
      <c r="G450" s="276">
        <v>0.53979999999999995</v>
      </c>
      <c r="H450" s="276">
        <v>1.8238000000000001</v>
      </c>
      <c r="I450" s="276">
        <v>500</v>
      </c>
      <c r="J450" s="276">
        <v>5802039</v>
      </c>
    </row>
    <row r="451" spans="1:10" ht="14.45">
      <c r="A451" s="276" t="s">
        <v>7918</v>
      </c>
      <c r="B451" s="276">
        <v>93</v>
      </c>
      <c r="C451" s="276" t="s">
        <v>7976</v>
      </c>
      <c r="D451" s="276"/>
      <c r="E451" s="276" t="s">
        <v>7963</v>
      </c>
      <c r="F451" s="276">
        <v>0</v>
      </c>
      <c r="G451" s="276">
        <v>0.52049999999999996</v>
      </c>
      <c r="H451" s="276">
        <v>1.7583</v>
      </c>
      <c r="I451" s="276">
        <v>1000</v>
      </c>
      <c r="J451" s="276">
        <v>5802088</v>
      </c>
    </row>
    <row r="452" spans="1:10" ht="14.45">
      <c r="A452" s="276" t="s">
        <v>7918</v>
      </c>
      <c r="B452" s="276">
        <v>93</v>
      </c>
      <c r="C452" s="276" t="s">
        <v>4931</v>
      </c>
      <c r="D452" s="276"/>
      <c r="E452" s="276" t="s">
        <v>7977</v>
      </c>
      <c r="F452" s="276">
        <v>63500</v>
      </c>
      <c r="G452" s="276">
        <v>0.50019999999999998</v>
      </c>
      <c r="H452" s="276">
        <v>1.583</v>
      </c>
      <c r="I452" s="276">
        <v>100</v>
      </c>
      <c r="J452" s="276">
        <v>5802044</v>
      </c>
    </row>
    <row r="453" spans="1:10" ht="14.45">
      <c r="A453" s="276" t="s">
        <v>7918</v>
      </c>
      <c r="B453" s="276">
        <v>93</v>
      </c>
      <c r="C453" s="276" t="s">
        <v>7978</v>
      </c>
      <c r="D453" s="276"/>
      <c r="E453" s="276" t="s">
        <v>7940</v>
      </c>
      <c r="F453" s="276">
        <v>10709</v>
      </c>
      <c r="G453" s="276">
        <v>0.36470000000000002</v>
      </c>
      <c r="H453" s="276">
        <v>1.1539999999999999</v>
      </c>
      <c r="I453" s="276">
        <v>100</v>
      </c>
      <c r="J453" s="276">
        <v>5802056</v>
      </c>
    </row>
    <row r="454" spans="1:10" ht="14.45">
      <c r="A454" s="276" t="s">
        <v>7918</v>
      </c>
      <c r="B454" s="276">
        <v>93</v>
      </c>
      <c r="C454" s="276" t="s">
        <v>7979</v>
      </c>
      <c r="D454" s="276"/>
      <c r="E454" s="276" t="s">
        <v>7977</v>
      </c>
      <c r="F454" s="276">
        <v>6800</v>
      </c>
      <c r="G454" s="276">
        <v>0.50019999999999998</v>
      </c>
      <c r="H454" s="276">
        <v>1.583</v>
      </c>
      <c r="I454" s="276">
        <v>100</v>
      </c>
      <c r="J454" s="276">
        <v>5802046</v>
      </c>
    </row>
    <row r="455" spans="1:10" ht="14.45">
      <c r="A455" s="276" t="s">
        <v>7918</v>
      </c>
      <c r="B455" s="276">
        <v>93</v>
      </c>
      <c r="C455" s="276" t="s">
        <v>7980</v>
      </c>
      <c r="D455" s="276"/>
      <c r="E455" s="276" t="s">
        <v>7931</v>
      </c>
      <c r="F455" s="276">
        <v>5100</v>
      </c>
      <c r="G455" s="276">
        <v>0.65469999999999995</v>
      </c>
      <c r="H455" s="276">
        <v>2.0718000000000001</v>
      </c>
      <c r="I455" s="276">
        <v>100</v>
      </c>
      <c r="J455" s="276">
        <v>5802053</v>
      </c>
    </row>
    <row r="456" spans="1:10" ht="14.45">
      <c r="A456" s="276" t="s">
        <v>7918</v>
      </c>
      <c r="B456" s="276">
        <v>93</v>
      </c>
      <c r="C456" s="276" t="s">
        <v>7981</v>
      </c>
      <c r="D456" s="276"/>
      <c r="E456" s="276" t="s">
        <v>7977</v>
      </c>
      <c r="F456" s="276">
        <v>6367</v>
      </c>
      <c r="G456" s="276">
        <v>0.50019999999999998</v>
      </c>
      <c r="H456" s="276">
        <v>1.583</v>
      </c>
      <c r="I456" s="276">
        <v>100</v>
      </c>
      <c r="J456" s="276">
        <v>5802045</v>
      </c>
    </row>
    <row r="457" spans="1:10" ht="14.45">
      <c r="A457" s="276" t="s">
        <v>7918</v>
      </c>
      <c r="B457" s="276">
        <v>93</v>
      </c>
      <c r="C457" s="276" t="s">
        <v>7982</v>
      </c>
      <c r="D457" s="276"/>
      <c r="E457" s="276" t="s">
        <v>7931</v>
      </c>
      <c r="F457" s="276">
        <v>31992</v>
      </c>
      <c r="G457" s="276">
        <v>0.65469999999999995</v>
      </c>
      <c r="H457" s="276">
        <v>2.0718000000000001</v>
      </c>
      <c r="I457" s="276">
        <v>100</v>
      </c>
      <c r="J457" s="276">
        <v>5802051</v>
      </c>
    </row>
    <row r="458" spans="1:10" ht="14.45">
      <c r="A458" s="276" t="s">
        <v>7301</v>
      </c>
      <c r="B458" s="276">
        <v>90</v>
      </c>
      <c r="C458" s="276" t="s">
        <v>7983</v>
      </c>
      <c r="D458" s="276"/>
      <c r="E458" s="276" t="s">
        <v>7984</v>
      </c>
      <c r="F458" s="276">
        <v>10450</v>
      </c>
      <c r="G458" s="276">
        <v>0.35110000000000002</v>
      </c>
      <c r="H458" s="276">
        <v>1.0357000000000001</v>
      </c>
      <c r="I458" s="276">
        <v>100</v>
      </c>
      <c r="J458" s="276">
        <v>5430959</v>
      </c>
    </row>
    <row r="459" spans="1:10" ht="14.45">
      <c r="A459" s="276" t="s">
        <v>7301</v>
      </c>
      <c r="B459" s="276">
        <v>90</v>
      </c>
      <c r="C459" s="276" t="s">
        <v>7985</v>
      </c>
      <c r="D459" s="276"/>
      <c r="E459" s="276" t="s">
        <v>7986</v>
      </c>
      <c r="F459" s="276">
        <v>11917</v>
      </c>
      <c r="G459" s="276">
        <v>0.68049999999999999</v>
      </c>
      <c r="H459" s="276">
        <v>2.0434999999999999</v>
      </c>
      <c r="I459" s="276">
        <v>100</v>
      </c>
      <c r="J459" s="276">
        <v>5430963</v>
      </c>
    </row>
    <row r="460" spans="1:10" ht="14.45">
      <c r="A460" s="276" t="s">
        <v>7301</v>
      </c>
      <c r="B460" s="276">
        <v>90</v>
      </c>
      <c r="C460" s="276" t="s">
        <v>7987</v>
      </c>
      <c r="D460" s="276"/>
      <c r="E460" s="276" t="s">
        <v>7988</v>
      </c>
      <c r="F460" s="276">
        <v>2103</v>
      </c>
      <c r="G460" s="276">
        <v>1.4539</v>
      </c>
      <c r="H460" s="276">
        <v>4.3659999999999997</v>
      </c>
      <c r="I460" s="276">
        <v>100</v>
      </c>
      <c r="J460" s="276">
        <v>5430960</v>
      </c>
    </row>
    <row r="461" spans="1:10" ht="14.45">
      <c r="A461" s="276" t="s">
        <v>7301</v>
      </c>
      <c r="B461" s="276">
        <v>90</v>
      </c>
      <c r="C461" s="276" t="s">
        <v>7989</v>
      </c>
      <c r="D461" s="276"/>
      <c r="E461" s="276" t="s">
        <v>7990</v>
      </c>
      <c r="F461" s="276">
        <v>1470</v>
      </c>
      <c r="G461" s="276">
        <v>0.92049999999999998</v>
      </c>
      <c r="H461" s="276">
        <v>2.7643</v>
      </c>
      <c r="I461" s="276">
        <v>100</v>
      </c>
      <c r="J461" s="276">
        <v>5430976</v>
      </c>
    </row>
    <row r="462" spans="1:10" ht="14.45">
      <c r="A462" s="276" t="s">
        <v>7301</v>
      </c>
      <c r="B462" s="276">
        <v>90</v>
      </c>
      <c r="C462" s="276" t="s">
        <v>7991</v>
      </c>
      <c r="D462" s="276"/>
      <c r="E462" s="276" t="s">
        <v>7992</v>
      </c>
      <c r="F462" s="276">
        <v>1015</v>
      </c>
      <c r="G462" s="276">
        <v>0.56120000000000003</v>
      </c>
      <c r="H462" s="276">
        <v>1.6852</v>
      </c>
      <c r="I462" s="276">
        <v>100</v>
      </c>
      <c r="J462" s="276">
        <v>5430962</v>
      </c>
    </row>
    <row r="463" spans="1:10" ht="14.45">
      <c r="A463" s="276" t="s">
        <v>7361</v>
      </c>
      <c r="B463" s="276">
        <v>90</v>
      </c>
      <c r="C463" s="276" t="s">
        <v>7993</v>
      </c>
      <c r="D463" s="276"/>
      <c r="E463" s="276" t="s">
        <v>7994</v>
      </c>
      <c r="F463" s="276">
        <v>0</v>
      </c>
      <c r="G463" s="276">
        <v>0.66900000000000004</v>
      </c>
      <c r="H463" s="276">
        <v>1.2417</v>
      </c>
      <c r="I463" s="276">
        <v>100</v>
      </c>
      <c r="J463" s="276">
        <v>4765666</v>
      </c>
    </row>
    <row r="464" spans="1:10" ht="14.45">
      <c r="A464" s="276" t="s">
        <v>7361</v>
      </c>
      <c r="B464" s="276">
        <v>90</v>
      </c>
      <c r="C464" s="276" t="s">
        <v>7995</v>
      </c>
      <c r="D464" s="276"/>
      <c r="E464" s="276" t="s">
        <v>7996</v>
      </c>
      <c r="F464" s="276">
        <v>0</v>
      </c>
      <c r="G464" s="276">
        <v>0.99909999999999999</v>
      </c>
      <c r="H464" s="276">
        <v>1.8543000000000001</v>
      </c>
      <c r="I464" s="276">
        <v>100</v>
      </c>
      <c r="J464" s="276">
        <v>4621920</v>
      </c>
    </row>
    <row r="465" spans="1:10" ht="14.45">
      <c r="A465" s="276" t="s">
        <v>7361</v>
      </c>
      <c r="B465" s="276">
        <v>90</v>
      </c>
      <c r="C465" s="276" t="s">
        <v>7997</v>
      </c>
      <c r="D465" s="276"/>
      <c r="E465" s="276" t="s">
        <v>7998</v>
      </c>
      <c r="F465" s="276">
        <v>0</v>
      </c>
      <c r="G465" s="276">
        <v>1.9129</v>
      </c>
      <c r="H465" s="276">
        <v>3.5503</v>
      </c>
      <c r="I465" s="276">
        <v>100</v>
      </c>
      <c r="J465" s="276">
        <v>4621954</v>
      </c>
    </row>
    <row r="466" spans="1:10" ht="14.45">
      <c r="A466" s="276" t="s">
        <v>7361</v>
      </c>
      <c r="B466" s="276">
        <v>90</v>
      </c>
      <c r="C466" s="276" t="s">
        <v>7999</v>
      </c>
      <c r="D466" s="276"/>
      <c r="E466" s="276" t="s">
        <v>8000</v>
      </c>
      <c r="F466" s="276">
        <v>0</v>
      </c>
      <c r="G466" s="276">
        <v>1.2468999999999999</v>
      </c>
      <c r="H466" s="276">
        <v>2.3142999999999998</v>
      </c>
      <c r="I466" s="276">
        <v>100</v>
      </c>
      <c r="J466" s="276">
        <v>4765667</v>
      </c>
    </row>
    <row r="467" spans="1:10" ht="14.45">
      <c r="A467" s="276" t="s">
        <v>7301</v>
      </c>
      <c r="B467" s="276">
        <v>90</v>
      </c>
      <c r="C467" s="276" t="s">
        <v>8001</v>
      </c>
      <c r="D467" s="276"/>
      <c r="E467" s="276" t="s">
        <v>8002</v>
      </c>
      <c r="F467" s="276">
        <v>0</v>
      </c>
      <c r="G467" s="276">
        <v>3.5905999999999998</v>
      </c>
      <c r="H467" s="276">
        <v>3.5905999999999998</v>
      </c>
      <c r="I467" s="276">
        <v>1000</v>
      </c>
      <c r="J467" s="276">
        <v>5430977</v>
      </c>
    </row>
    <row r="468" spans="1:10" ht="14.45">
      <c r="A468" s="276" t="s">
        <v>7321</v>
      </c>
      <c r="B468" s="276">
        <v>91</v>
      </c>
      <c r="C468" s="276" t="s">
        <v>8003</v>
      </c>
      <c r="D468" s="276"/>
      <c r="E468" s="276" t="s">
        <v>8004</v>
      </c>
      <c r="F468" s="276">
        <v>655</v>
      </c>
      <c r="G468" s="276">
        <v>3.24</v>
      </c>
      <c r="H468" s="276">
        <v>8.1405999999999992</v>
      </c>
      <c r="I468" s="276">
        <v>100</v>
      </c>
      <c r="J468" s="276">
        <v>5430961</v>
      </c>
    </row>
    <row r="469" spans="1:10" ht="14.45">
      <c r="A469" s="276" t="s">
        <v>7321</v>
      </c>
      <c r="B469" s="276">
        <v>91</v>
      </c>
      <c r="C469" s="276" t="s">
        <v>8005</v>
      </c>
      <c r="D469" s="276"/>
      <c r="E469" s="276" t="s">
        <v>8006</v>
      </c>
      <c r="F469" s="276">
        <v>1491</v>
      </c>
      <c r="G469" s="276">
        <v>8.3270999999999997</v>
      </c>
      <c r="H469" s="276">
        <v>20.9222</v>
      </c>
      <c r="I469" s="276">
        <v>100</v>
      </c>
      <c r="J469" s="276">
        <v>5430986</v>
      </c>
    </row>
    <row r="470" spans="1:10" ht="14.45">
      <c r="A470" s="276" t="s">
        <v>7321</v>
      </c>
      <c r="B470" s="276">
        <v>91</v>
      </c>
      <c r="C470" s="276" t="s">
        <v>4889</v>
      </c>
      <c r="D470" s="276"/>
      <c r="E470" s="276" t="s">
        <v>8007</v>
      </c>
      <c r="F470" s="276">
        <v>495</v>
      </c>
      <c r="G470" s="276">
        <v>5.1166</v>
      </c>
      <c r="H470" s="276">
        <v>12.8559</v>
      </c>
      <c r="I470" s="276">
        <v>100</v>
      </c>
      <c r="J470" s="276">
        <v>5430984</v>
      </c>
    </row>
    <row r="471" spans="1:10" ht="14.45">
      <c r="A471" s="276" t="s">
        <v>7321</v>
      </c>
      <c r="B471" s="276">
        <v>91</v>
      </c>
      <c r="C471" s="276" t="s">
        <v>4887</v>
      </c>
      <c r="D471" s="276"/>
      <c r="E471" s="276" t="s">
        <v>8008</v>
      </c>
      <c r="F471" s="276">
        <v>2321</v>
      </c>
      <c r="G471" s="276">
        <v>4.2241999999999997</v>
      </c>
      <c r="H471" s="276">
        <v>10.6136</v>
      </c>
      <c r="I471" s="276">
        <v>100</v>
      </c>
      <c r="J471" s="276">
        <v>5430983</v>
      </c>
    </row>
    <row r="472" spans="1:10" ht="14.45">
      <c r="A472" s="276" t="s">
        <v>7321</v>
      </c>
      <c r="B472" s="276">
        <v>91</v>
      </c>
      <c r="C472" s="276" t="s">
        <v>4895</v>
      </c>
      <c r="D472" s="276"/>
      <c r="E472" s="276" t="s">
        <v>8009</v>
      </c>
      <c r="F472" s="276">
        <v>1076</v>
      </c>
      <c r="G472" s="276">
        <v>16.906400000000001</v>
      </c>
      <c r="H472" s="276">
        <v>42.478400000000001</v>
      </c>
      <c r="I472" s="276">
        <v>100</v>
      </c>
      <c r="J472" s="276">
        <v>5430987</v>
      </c>
    </row>
    <row r="473" spans="1:10" ht="14.45">
      <c r="A473" s="276" t="s">
        <v>7321</v>
      </c>
      <c r="B473" s="276">
        <v>91</v>
      </c>
      <c r="C473" s="276" t="s">
        <v>4891</v>
      </c>
      <c r="D473" s="276"/>
      <c r="E473" s="276" t="s">
        <v>8010</v>
      </c>
      <c r="F473" s="276">
        <v>0</v>
      </c>
      <c r="G473" s="276">
        <v>16.948699999999999</v>
      </c>
      <c r="H473" s="276">
        <v>16.948699999999999</v>
      </c>
      <c r="I473" s="276">
        <v>1000</v>
      </c>
      <c r="J473" s="276">
        <v>5430964</v>
      </c>
    </row>
    <row r="474" spans="1:10" ht="14.45">
      <c r="A474" s="276" t="s">
        <v>7321</v>
      </c>
      <c r="B474" s="276">
        <v>91</v>
      </c>
      <c r="C474" s="276" t="s">
        <v>8011</v>
      </c>
      <c r="D474" s="276"/>
      <c r="E474" s="276" t="s">
        <v>8012</v>
      </c>
      <c r="F474" s="276">
        <v>0</v>
      </c>
      <c r="G474" s="276">
        <v>6.1928999999999998</v>
      </c>
      <c r="H474" s="276">
        <v>6.1928999999999998</v>
      </c>
      <c r="I474" s="276">
        <v>1000</v>
      </c>
      <c r="J474" s="276">
        <v>5430982</v>
      </c>
    </row>
    <row r="475" spans="1:10" ht="14.45">
      <c r="A475" s="276" t="s">
        <v>8013</v>
      </c>
      <c r="B475" s="276">
        <v>92</v>
      </c>
      <c r="C475" s="276" t="s">
        <v>8014</v>
      </c>
      <c r="D475" s="276">
        <v>28503</v>
      </c>
      <c r="E475" s="276" t="s">
        <v>8015</v>
      </c>
      <c r="F475" s="276">
        <v>16330</v>
      </c>
      <c r="G475" s="276">
        <v>1.3633999999999999</v>
      </c>
      <c r="H475" s="276">
        <v>5.0498000000000003</v>
      </c>
      <c r="I475" s="276">
        <v>500</v>
      </c>
      <c r="J475" s="276">
        <v>4389096</v>
      </c>
    </row>
    <row r="476" spans="1:10" ht="14.45">
      <c r="A476" s="276" t="s">
        <v>8013</v>
      </c>
      <c r="B476" s="276">
        <v>92</v>
      </c>
      <c r="C476" s="276" t="s">
        <v>8016</v>
      </c>
      <c r="D476" s="276"/>
      <c r="E476" s="276" t="s">
        <v>8015</v>
      </c>
      <c r="F476" s="276">
        <v>593</v>
      </c>
      <c r="G476" s="276">
        <v>1.3633999999999999</v>
      </c>
      <c r="H476" s="276">
        <v>5.0498000000000003</v>
      </c>
      <c r="I476" s="276">
        <v>100</v>
      </c>
      <c r="J476" s="276">
        <v>4166751</v>
      </c>
    </row>
    <row r="477" spans="1:10" ht="14.45">
      <c r="A477" s="276" t="s">
        <v>8017</v>
      </c>
      <c r="B477" s="276">
        <v>92</v>
      </c>
      <c r="C477" s="276" t="s">
        <v>8018</v>
      </c>
      <c r="D477" s="276"/>
      <c r="E477" s="276" t="s">
        <v>8019</v>
      </c>
      <c r="F477" s="276">
        <v>1100</v>
      </c>
      <c r="G477" s="276">
        <v>1.4174</v>
      </c>
      <c r="H477" s="276">
        <v>8.3377999999999997</v>
      </c>
      <c r="I477" s="276">
        <v>100</v>
      </c>
      <c r="J477" s="276">
        <v>6274998</v>
      </c>
    </row>
    <row r="478" spans="1:10" ht="14.45">
      <c r="A478" s="276" t="s">
        <v>8020</v>
      </c>
      <c r="B478" s="276">
        <v>92</v>
      </c>
      <c r="C478" s="276" t="s">
        <v>8021</v>
      </c>
      <c r="D478" s="276"/>
      <c r="E478" s="276" t="s">
        <v>8022</v>
      </c>
      <c r="F478" s="276">
        <v>3300</v>
      </c>
      <c r="G478" s="276">
        <v>1.1545000000000001</v>
      </c>
      <c r="H478" s="276">
        <v>6.2405999999999997</v>
      </c>
      <c r="I478" s="276">
        <v>100</v>
      </c>
      <c r="J478" s="276">
        <v>4339052</v>
      </c>
    </row>
    <row r="479" spans="1:10" ht="14.45">
      <c r="A479" s="276" t="s">
        <v>8013</v>
      </c>
      <c r="B479" s="276">
        <v>92</v>
      </c>
      <c r="C479" s="276" t="s">
        <v>4961</v>
      </c>
      <c r="D479" s="276"/>
      <c r="E479" s="276" t="s">
        <v>8023</v>
      </c>
      <c r="F479" s="276">
        <v>9383</v>
      </c>
      <c r="G479" s="276">
        <v>2.8113999999999999</v>
      </c>
      <c r="H479" s="276">
        <v>10.412699999999999</v>
      </c>
      <c r="I479" s="276">
        <v>100</v>
      </c>
      <c r="J479" s="276">
        <v>4166756</v>
      </c>
    </row>
    <row r="480" spans="1:10" ht="14.45">
      <c r="A480" s="276" t="s">
        <v>8013</v>
      </c>
      <c r="B480" s="276">
        <v>92</v>
      </c>
      <c r="C480" s="276" t="s">
        <v>8024</v>
      </c>
      <c r="D480" s="276"/>
      <c r="E480" s="276" t="s">
        <v>8025</v>
      </c>
      <c r="F480" s="276">
        <v>25476</v>
      </c>
      <c r="G480" s="276">
        <v>1.4239999999999999</v>
      </c>
      <c r="H480" s="276">
        <v>5.6959999999999997</v>
      </c>
      <c r="I480" s="276">
        <v>1000</v>
      </c>
      <c r="J480" s="276">
        <v>3469346</v>
      </c>
    </row>
    <row r="481" spans="1:10" ht="14.45">
      <c r="A481" s="276" t="s">
        <v>8020</v>
      </c>
      <c r="B481" s="276">
        <v>92</v>
      </c>
      <c r="C481" s="276" t="s">
        <v>4963</v>
      </c>
      <c r="D481" s="276">
        <v>19966</v>
      </c>
      <c r="E481" s="276" t="s">
        <v>8022</v>
      </c>
      <c r="F481" s="276">
        <v>18100</v>
      </c>
      <c r="G481" s="276">
        <v>1.1545000000000001</v>
      </c>
      <c r="H481" s="276">
        <v>6.2405999999999997</v>
      </c>
      <c r="I481" s="276">
        <v>100</v>
      </c>
      <c r="J481" s="276">
        <v>4338958</v>
      </c>
    </row>
    <row r="482" spans="1:10" ht="14.45">
      <c r="A482" s="276" t="s">
        <v>8013</v>
      </c>
      <c r="B482" s="276">
        <v>92</v>
      </c>
      <c r="C482" s="276" t="s">
        <v>8026</v>
      </c>
      <c r="D482" s="276"/>
      <c r="E482" s="276" t="s">
        <v>8027</v>
      </c>
      <c r="F482" s="276">
        <v>12035</v>
      </c>
      <c r="G482" s="276">
        <v>1.4194</v>
      </c>
      <c r="H482" s="276">
        <v>5.6775000000000002</v>
      </c>
      <c r="I482" s="276">
        <v>1000</v>
      </c>
      <c r="J482" s="276">
        <v>3473163</v>
      </c>
    </row>
    <row r="483" spans="1:10" ht="14.45">
      <c r="A483" s="276" t="s">
        <v>8013</v>
      </c>
      <c r="B483" s="276">
        <v>92</v>
      </c>
      <c r="C483" s="276" t="s">
        <v>8028</v>
      </c>
      <c r="D483" s="276"/>
      <c r="E483" s="276" t="s">
        <v>8029</v>
      </c>
      <c r="F483" s="276">
        <v>15700</v>
      </c>
      <c r="G483" s="276">
        <v>0.98619999999999997</v>
      </c>
      <c r="H483" s="276">
        <v>3.6524999999999999</v>
      </c>
      <c r="I483" s="276">
        <v>500</v>
      </c>
      <c r="J483" s="276">
        <v>4605263</v>
      </c>
    </row>
    <row r="484" spans="1:10" ht="14.45">
      <c r="A484" s="276" t="s">
        <v>8013</v>
      </c>
      <c r="B484" s="276">
        <v>92</v>
      </c>
      <c r="C484" s="276" t="s">
        <v>8030</v>
      </c>
      <c r="D484" s="276"/>
      <c r="E484" s="276" t="s">
        <v>8031</v>
      </c>
      <c r="F484" s="276">
        <v>1568</v>
      </c>
      <c r="G484" s="276">
        <v>2.1936</v>
      </c>
      <c r="H484" s="276">
        <v>8.1243999999999996</v>
      </c>
      <c r="I484" s="276">
        <v>100</v>
      </c>
      <c r="J484" s="276">
        <v>4166754</v>
      </c>
    </row>
    <row r="485" spans="1:10" ht="14.45">
      <c r="A485" s="276" t="s">
        <v>8017</v>
      </c>
      <c r="B485" s="276">
        <v>92</v>
      </c>
      <c r="C485" s="276" t="s">
        <v>8032</v>
      </c>
      <c r="D485" s="276"/>
      <c r="E485" s="276" t="s">
        <v>8019</v>
      </c>
      <c r="F485" s="276">
        <v>25500</v>
      </c>
      <c r="G485" s="276">
        <v>1.4174</v>
      </c>
      <c r="H485" s="276">
        <v>8.3377999999999997</v>
      </c>
      <c r="I485" s="276">
        <v>500</v>
      </c>
      <c r="J485" s="276">
        <v>6274985</v>
      </c>
    </row>
    <row r="486" spans="1:10" ht="14.45">
      <c r="A486" s="276" t="s">
        <v>8013</v>
      </c>
      <c r="B486" s="276">
        <v>92</v>
      </c>
      <c r="C486" s="276" t="s">
        <v>8033</v>
      </c>
      <c r="D486" s="276"/>
      <c r="E486" s="276" t="s">
        <v>8034</v>
      </c>
      <c r="F486" s="276">
        <v>7187</v>
      </c>
      <c r="G486" s="276">
        <v>0.93289999999999995</v>
      </c>
      <c r="H486" s="276">
        <v>3.7317</v>
      </c>
      <c r="I486" s="276">
        <v>1000</v>
      </c>
      <c r="J486" s="276">
        <v>3469284</v>
      </c>
    </row>
    <row r="487" spans="1:10" ht="14.45">
      <c r="A487" s="276" t="s">
        <v>8013</v>
      </c>
      <c r="B487" s="276">
        <v>92</v>
      </c>
      <c r="C487" s="276" t="s">
        <v>8035</v>
      </c>
      <c r="D487" s="276"/>
      <c r="E487" s="276" t="s">
        <v>8027</v>
      </c>
      <c r="F487" s="276">
        <v>11500</v>
      </c>
      <c r="G487" s="276">
        <v>1.4194</v>
      </c>
      <c r="H487" s="276">
        <v>5.6775000000000002</v>
      </c>
      <c r="I487" s="276">
        <v>500</v>
      </c>
      <c r="J487" s="276">
        <v>4613256</v>
      </c>
    </row>
    <row r="488" spans="1:10" ht="14.45">
      <c r="A488" s="276" t="s">
        <v>8013</v>
      </c>
      <c r="B488" s="276">
        <v>92</v>
      </c>
      <c r="C488" s="276" t="s">
        <v>8036</v>
      </c>
      <c r="D488" s="276"/>
      <c r="E488" s="276" t="s">
        <v>8029</v>
      </c>
      <c r="F488" s="276">
        <v>381</v>
      </c>
      <c r="G488" s="276">
        <v>0.98619999999999997</v>
      </c>
      <c r="H488" s="276">
        <v>3.6524999999999999</v>
      </c>
      <c r="I488" s="276">
        <v>100</v>
      </c>
      <c r="J488" s="276">
        <v>4166747</v>
      </c>
    </row>
    <row r="489" spans="1:10" ht="14.45">
      <c r="A489" s="276" t="s">
        <v>8037</v>
      </c>
      <c r="B489" s="276">
        <v>92</v>
      </c>
      <c r="C489" s="276" t="s">
        <v>8038</v>
      </c>
      <c r="D489" s="276"/>
      <c r="E489" s="276" t="s">
        <v>8039</v>
      </c>
      <c r="F489" s="276">
        <v>5025</v>
      </c>
      <c r="G489" s="276">
        <v>1.0927</v>
      </c>
      <c r="H489" s="276">
        <v>2.2528999999999999</v>
      </c>
      <c r="I489" s="276">
        <v>100</v>
      </c>
      <c r="J489" s="276">
        <v>3688391</v>
      </c>
    </row>
    <row r="490" spans="1:10" ht="14.45">
      <c r="A490" s="276" t="s">
        <v>8017</v>
      </c>
      <c r="B490" s="276">
        <v>92</v>
      </c>
      <c r="C490" s="276" t="s">
        <v>4959</v>
      </c>
      <c r="D490" s="276"/>
      <c r="E490" s="276" t="s">
        <v>8019</v>
      </c>
      <c r="F490" s="276">
        <v>14296</v>
      </c>
      <c r="G490" s="276">
        <v>1.4174</v>
      </c>
      <c r="H490" s="276">
        <v>8.3377999999999997</v>
      </c>
      <c r="I490" s="276">
        <v>100</v>
      </c>
      <c r="J490" s="276">
        <v>6274952</v>
      </c>
    </row>
    <row r="491" spans="1:10" ht="14.45">
      <c r="A491" s="276" t="s">
        <v>8037</v>
      </c>
      <c r="B491" s="276">
        <v>92</v>
      </c>
      <c r="C491" s="276" t="s">
        <v>8040</v>
      </c>
      <c r="D491" s="276"/>
      <c r="E491" s="276" t="s">
        <v>8041</v>
      </c>
      <c r="F491" s="276">
        <v>2600</v>
      </c>
      <c r="G491" s="276">
        <v>1.3706</v>
      </c>
      <c r="H491" s="276">
        <v>2.8258999999999999</v>
      </c>
      <c r="I491" s="276">
        <v>100</v>
      </c>
      <c r="J491" s="276">
        <v>3490136</v>
      </c>
    </row>
    <row r="492" spans="1:10" ht="14.45">
      <c r="A492" s="276" t="s">
        <v>8013</v>
      </c>
      <c r="B492" s="276">
        <v>92</v>
      </c>
      <c r="C492" s="276" t="s">
        <v>8042</v>
      </c>
      <c r="D492" s="276"/>
      <c r="E492" s="276" t="s">
        <v>8043</v>
      </c>
      <c r="F492" s="276">
        <v>3162</v>
      </c>
      <c r="G492" s="276">
        <v>3.6208</v>
      </c>
      <c r="H492" s="276">
        <v>13.410299999999999</v>
      </c>
      <c r="I492" s="276">
        <v>100</v>
      </c>
      <c r="J492" s="276">
        <v>4166759</v>
      </c>
    </row>
    <row r="493" spans="1:10" ht="14.45">
      <c r="A493" s="276" t="s">
        <v>8037</v>
      </c>
      <c r="B493" s="276">
        <v>92</v>
      </c>
      <c r="C493" s="276" t="s">
        <v>8044</v>
      </c>
      <c r="D493" s="276"/>
      <c r="E493" s="276" t="s">
        <v>8045</v>
      </c>
      <c r="F493" s="276">
        <v>4364</v>
      </c>
      <c r="G493" s="276">
        <v>1.9134</v>
      </c>
      <c r="H493" s="276">
        <v>3.9451999999999998</v>
      </c>
      <c r="I493" s="276">
        <v>100</v>
      </c>
      <c r="J493" s="276">
        <v>3490139</v>
      </c>
    </row>
    <row r="494" spans="1:10" ht="14.45">
      <c r="A494" s="276" t="s">
        <v>8013</v>
      </c>
      <c r="B494" s="276">
        <v>92</v>
      </c>
      <c r="C494" s="276" t="s">
        <v>8046</v>
      </c>
      <c r="D494" s="276"/>
      <c r="E494" s="276" t="s">
        <v>8047</v>
      </c>
      <c r="F494" s="276">
        <v>720</v>
      </c>
      <c r="G494" s="276">
        <v>2.9881000000000002</v>
      </c>
      <c r="H494" s="276">
        <v>11.952299999999999</v>
      </c>
      <c r="I494" s="276">
        <v>1000</v>
      </c>
      <c r="J494" s="276">
        <v>3622248</v>
      </c>
    </row>
    <row r="495" spans="1:10" ht="14.45">
      <c r="A495" s="276" t="s">
        <v>8020</v>
      </c>
      <c r="B495" s="276">
        <v>92</v>
      </c>
      <c r="C495" s="276" t="s">
        <v>4983</v>
      </c>
      <c r="D495" s="276">
        <v>21572</v>
      </c>
      <c r="E495" s="276" t="s">
        <v>8048</v>
      </c>
      <c r="F495" s="276">
        <v>7037</v>
      </c>
      <c r="G495" s="276">
        <v>2.0024000000000002</v>
      </c>
      <c r="H495" s="276">
        <v>10.8239</v>
      </c>
      <c r="I495" s="276">
        <v>500</v>
      </c>
      <c r="J495" s="276">
        <v>4339086</v>
      </c>
    </row>
    <row r="496" spans="1:10" ht="14.45">
      <c r="A496" s="276" t="s">
        <v>8037</v>
      </c>
      <c r="B496" s="276">
        <v>92</v>
      </c>
      <c r="C496" s="276" t="s">
        <v>8049</v>
      </c>
      <c r="D496" s="276"/>
      <c r="E496" s="276" t="s">
        <v>8050</v>
      </c>
      <c r="F496" s="276">
        <v>1215</v>
      </c>
      <c r="G496" s="276">
        <v>1.3706</v>
      </c>
      <c r="H496" s="276">
        <v>2.8258999999999999</v>
      </c>
      <c r="I496" s="276">
        <v>100</v>
      </c>
      <c r="J496" s="276">
        <v>3473348</v>
      </c>
    </row>
    <row r="497" spans="1:10" ht="14.45">
      <c r="A497" s="276" t="s">
        <v>8017</v>
      </c>
      <c r="B497" s="276">
        <v>92</v>
      </c>
      <c r="C497" s="276" t="s">
        <v>4981</v>
      </c>
      <c r="D497" s="276"/>
      <c r="E497" s="276" t="s">
        <v>8051</v>
      </c>
      <c r="F497" s="276">
        <v>1270</v>
      </c>
      <c r="G497" s="276">
        <v>2.8628</v>
      </c>
      <c r="H497" s="276">
        <v>12.446999999999999</v>
      </c>
      <c r="I497" s="276">
        <v>100</v>
      </c>
      <c r="J497" s="276">
        <v>6277134</v>
      </c>
    </row>
    <row r="498" spans="1:10" ht="14.45">
      <c r="A498" s="276" t="s">
        <v>8037</v>
      </c>
      <c r="B498" s="276">
        <v>92</v>
      </c>
      <c r="C498" s="276" t="s">
        <v>8052</v>
      </c>
      <c r="D498" s="276"/>
      <c r="E498" s="276" t="s">
        <v>8039</v>
      </c>
      <c r="F498" s="276">
        <v>2106</v>
      </c>
      <c r="G498" s="276">
        <v>1.0927</v>
      </c>
      <c r="H498" s="276">
        <v>2.2528999999999999</v>
      </c>
      <c r="I498" s="276">
        <v>100</v>
      </c>
      <c r="J498" s="276">
        <v>3473347</v>
      </c>
    </row>
    <row r="499" spans="1:10" ht="14.45">
      <c r="A499" s="276" t="s">
        <v>8020</v>
      </c>
      <c r="B499" s="276">
        <v>92</v>
      </c>
      <c r="C499" s="276" t="s">
        <v>4973</v>
      </c>
      <c r="D499" s="276">
        <v>25941</v>
      </c>
      <c r="E499" s="276" t="s">
        <v>8053</v>
      </c>
      <c r="F499" s="276">
        <v>8165</v>
      </c>
      <c r="G499" s="276">
        <v>2.4481000000000002</v>
      </c>
      <c r="H499" s="276">
        <v>12.8848</v>
      </c>
      <c r="I499" s="276">
        <v>500</v>
      </c>
      <c r="J499" s="276">
        <v>4339083</v>
      </c>
    </row>
    <row r="500" spans="1:10" ht="14.45">
      <c r="A500" s="276" t="s">
        <v>8037</v>
      </c>
      <c r="B500" s="276">
        <v>92</v>
      </c>
      <c r="C500" s="276" t="s">
        <v>8054</v>
      </c>
      <c r="D500" s="276"/>
      <c r="E500" s="276" t="s">
        <v>8055</v>
      </c>
      <c r="F500" s="276">
        <v>2945</v>
      </c>
      <c r="G500" s="276">
        <v>2.2130999999999998</v>
      </c>
      <c r="H500" s="276">
        <v>4.5632000000000001</v>
      </c>
      <c r="I500" s="276">
        <v>100</v>
      </c>
      <c r="J500" s="276">
        <v>3490141</v>
      </c>
    </row>
    <row r="501" spans="1:10" ht="14.45">
      <c r="A501" s="276" t="s">
        <v>8013</v>
      </c>
      <c r="B501" s="276">
        <v>92</v>
      </c>
      <c r="C501" s="276" t="s">
        <v>8056</v>
      </c>
      <c r="D501" s="276"/>
      <c r="E501" s="276" t="s">
        <v>8057</v>
      </c>
      <c r="F501" s="276">
        <v>2401</v>
      </c>
      <c r="G501" s="276">
        <v>2.5017999999999998</v>
      </c>
      <c r="H501" s="276">
        <v>10.007300000000001</v>
      </c>
      <c r="I501" s="276">
        <v>1000</v>
      </c>
      <c r="J501" s="276">
        <v>3473167</v>
      </c>
    </row>
    <row r="502" spans="1:10" ht="14.45">
      <c r="A502" s="276" t="s">
        <v>8017</v>
      </c>
      <c r="B502" s="276">
        <v>92</v>
      </c>
      <c r="C502" s="276" t="s">
        <v>8058</v>
      </c>
      <c r="D502" s="276"/>
      <c r="E502" s="276" t="s">
        <v>8059</v>
      </c>
      <c r="F502" s="276">
        <v>4500</v>
      </c>
      <c r="G502" s="276">
        <v>1.0921000000000001</v>
      </c>
      <c r="H502" s="276">
        <v>6.4242999999999997</v>
      </c>
      <c r="I502" s="276">
        <v>500</v>
      </c>
      <c r="J502" s="276">
        <v>6275002</v>
      </c>
    </row>
    <row r="503" spans="1:10" ht="14.45">
      <c r="A503" s="276" t="s">
        <v>8020</v>
      </c>
      <c r="B503" s="276">
        <v>92</v>
      </c>
      <c r="C503" s="276" t="s">
        <v>8060</v>
      </c>
      <c r="D503" s="276"/>
      <c r="E503" s="276" t="s">
        <v>8022</v>
      </c>
      <c r="F503" s="276">
        <v>712</v>
      </c>
      <c r="G503" s="276">
        <v>1.1545000000000001</v>
      </c>
      <c r="H503" s="276">
        <v>6.2405999999999997</v>
      </c>
      <c r="I503" s="276">
        <v>100</v>
      </c>
      <c r="J503" s="276">
        <v>4339323</v>
      </c>
    </row>
    <row r="504" spans="1:10" ht="14.45">
      <c r="A504" s="276" t="s">
        <v>8061</v>
      </c>
      <c r="B504" s="276">
        <v>92</v>
      </c>
      <c r="C504" s="276" t="s">
        <v>8062</v>
      </c>
      <c r="D504" s="276">
        <v>4347</v>
      </c>
      <c r="E504" s="276" t="s">
        <v>8063</v>
      </c>
      <c r="F504" s="276">
        <v>1323</v>
      </c>
      <c r="G504" s="276">
        <v>2.1124000000000001</v>
      </c>
      <c r="H504" s="276">
        <v>9.3884000000000007</v>
      </c>
      <c r="I504" s="276">
        <v>100</v>
      </c>
      <c r="J504" s="276">
        <v>3473176</v>
      </c>
    </row>
    <row r="505" spans="1:10" ht="14.45">
      <c r="A505" s="276" t="s">
        <v>8061</v>
      </c>
      <c r="B505" s="276">
        <v>92</v>
      </c>
      <c r="C505" s="276" t="s">
        <v>8064</v>
      </c>
      <c r="D505" s="276"/>
      <c r="E505" s="276" t="s">
        <v>8065</v>
      </c>
      <c r="F505" s="276">
        <v>3700</v>
      </c>
      <c r="G505" s="276">
        <v>1.3595999999999999</v>
      </c>
      <c r="H505" s="276">
        <v>6.0429000000000004</v>
      </c>
      <c r="I505" s="276">
        <v>100</v>
      </c>
      <c r="J505" s="276">
        <v>6268742</v>
      </c>
    </row>
    <row r="506" spans="1:10" ht="14.45">
      <c r="A506" s="276" t="s">
        <v>8017</v>
      </c>
      <c r="B506" s="276">
        <v>92</v>
      </c>
      <c r="C506" s="276" t="s">
        <v>4957</v>
      </c>
      <c r="D506" s="276"/>
      <c r="E506" s="276" t="s">
        <v>8059</v>
      </c>
      <c r="F506" s="276">
        <v>9120</v>
      </c>
      <c r="G506" s="276">
        <v>1.0921000000000001</v>
      </c>
      <c r="H506" s="276">
        <v>6.4242999999999997</v>
      </c>
      <c r="I506" s="276">
        <v>100</v>
      </c>
      <c r="J506" s="276">
        <v>6275004</v>
      </c>
    </row>
    <row r="507" spans="1:10" ht="14.45">
      <c r="A507" s="276" t="s">
        <v>8017</v>
      </c>
      <c r="B507" s="276">
        <v>92</v>
      </c>
      <c r="C507" s="276" t="s">
        <v>8066</v>
      </c>
      <c r="D507" s="276"/>
      <c r="E507" s="276" t="s">
        <v>8019</v>
      </c>
      <c r="F507" s="276">
        <v>0</v>
      </c>
      <c r="G507" s="276">
        <v>1.4174</v>
      </c>
      <c r="H507" s="276">
        <v>8.3377999999999997</v>
      </c>
      <c r="I507" s="276">
        <v>100</v>
      </c>
      <c r="J507" s="276">
        <v>6274993</v>
      </c>
    </row>
    <row r="508" spans="1:10" ht="14.45">
      <c r="A508" s="276" t="s">
        <v>8037</v>
      </c>
      <c r="B508" s="276">
        <v>92</v>
      </c>
      <c r="C508" s="276" t="s">
        <v>8067</v>
      </c>
      <c r="D508" s="276"/>
      <c r="E508" s="276" t="s">
        <v>8068</v>
      </c>
      <c r="F508" s="276">
        <v>3548</v>
      </c>
      <c r="G508" s="276">
        <v>1.8816999999999999</v>
      </c>
      <c r="H508" s="276">
        <v>3.8797999999999999</v>
      </c>
      <c r="I508" s="276">
        <v>100</v>
      </c>
      <c r="J508" s="276">
        <v>3473349</v>
      </c>
    </row>
    <row r="509" spans="1:10" ht="14.45">
      <c r="A509" s="276" t="s">
        <v>8061</v>
      </c>
      <c r="B509" s="276">
        <v>92</v>
      </c>
      <c r="C509" s="276" t="s">
        <v>5025</v>
      </c>
      <c r="D509" s="276"/>
      <c r="E509" s="276" t="s">
        <v>8069</v>
      </c>
      <c r="F509" s="276">
        <v>766</v>
      </c>
      <c r="G509" s="276">
        <v>7.7956000000000003</v>
      </c>
      <c r="H509" s="276">
        <v>34.647100000000002</v>
      </c>
      <c r="I509" s="276">
        <v>100</v>
      </c>
      <c r="J509" s="276">
        <v>6268807</v>
      </c>
    </row>
    <row r="510" spans="1:10" ht="14.45">
      <c r="A510" s="276" t="s">
        <v>8037</v>
      </c>
      <c r="B510" s="276">
        <v>92</v>
      </c>
      <c r="C510" s="276" t="s">
        <v>8070</v>
      </c>
      <c r="D510" s="276"/>
      <c r="E510" s="276" t="s">
        <v>8071</v>
      </c>
      <c r="F510" s="276">
        <v>4335</v>
      </c>
      <c r="G510" s="276">
        <v>1.4925999999999999</v>
      </c>
      <c r="H510" s="276">
        <v>3.0773999999999999</v>
      </c>
      <c r="I510" s="276">
        <v>1000</v>
      </c>
      <c r="J510" s="276">
        <v>3490134</v>
      </c>
    </row>
    <row r="511" spans="1:10" ht="14.45">
      <c r="A511" s="276" t="s">
        <v>8020</v>
      </c>
      <c r="B511" s="276">
        <v>92</v>
      </c>
      <c r="C511" s="276" t="s">
        <v>8072</v>
      </c>
      <c r="D511" s="276"/>
      <c r="E511" s="276" t="s">
        <v>8073</v>
      </c>
      <c r="F511" s="276">
        <v>0</v>
      </c>
      <c r="G511" s="276">
        <v>1.5662</v>
      </c>
      <c r="H511" s="276">
        <v>7.8311000000000002</v>
      </c>
      <c r="I511" s="276">
        <v>100</v>
      </c>
      <c r="J511" s="276">
        <v>4339325</v>
      </c>
    </row>
    <row r="512" spans="1:10" ht="14.45">
      <c r="A512" s="276" t="s">
        <v>8061</v>
      </c>
      <c r="B512" s="276">
        <v>92</v>
      </c>
      <c r="C512" s="276" t="s">
        <v>8074</v>
      </c>
      <c r="D512" s="276"/>
      <c r="E512" s="276" t="s">
        <v>8075</v>
      </c>
      <c r="F512" s="276">
        <v>593</v>
      </c>
      <c r="G512" s="276">
        <v>11.9215</v>
      </c>
      <c r="H512" s="276">
        <v>52.984200000000001</v>
      </c>
      <c r="I512" s="276">
        <v>100</v>
      </c>
      <c r="J512" s="276">
        <v>6268804</v>
      </c>
    </row>
    <row r="513" spans="1:10" ht="14.45">
      <c r="A513" s="276" t="s">
        <v>8061</v>
      </c>
      <c r="B513" s="276">
        <v>92</v>
      </c>
      <c r="C513" s="276" t="s">
        <v>5023</v>
      </c>
      <c r="D513" s="276">
        <v>4368</v>
      </c>
      <c r="E513" s="276" t="s">
        <v>8076</v>
      </c>
      <c r="F513" s="276">
        <v>930</v>
      </c>
      <c r="G513" s="276">
        <v>5.6006999999999998</v>
      </c>
      <c r="H513" s="276">
        <v>24.8918</v>
      </c>
      <c r="I513" s="276">
        <v>100</v>
      </c>
      <c r="J513" s="276">
        <v>3473209</v>
      </c>
    </row>
    <row r="514" spans="1:10" ht="14.45">
      <c r="A514" s="276" t="s">
        <v>8020</v>
      </c>
      <c r="B514" s="276">
        <v>92</v>
      </c>
      <c r="C514" s="276" t="s">
        <v>4971</v>
      </c>
      <c r="D514" s="276"/>
      <c r="E514" s="276" t="s">
        <v>8077</v>
      </c>
      <c r="F514" s="276">
        <v>43</v>
      </c>
      <c r="G514" s="276">
        <v>1.5608</v>
      </c>
      <c r="H514" s="276">
        <v>8.4367999999999999</v>
      </c>
      <c r="I514" s="276">
        <v>100</v>
      </c>
      <c r="J514" s="276">
        <v>4339066</v>
      </c>
    </row>
    <row r="515" spans="1:10" ht="14.45">
      <c r="A515" s="276" t="s">
        <v>8037</v>
      </c>
      <c r="B515" s="276">
        <v>92</v>
      </c>
      <c r="C515" s="276" t="s">
        <v>8078</v>
      </c>
      <c r="D515" s="276"/>
      <c r="E515" s="276" t="s">
        <v>8050</v>
      </c>
      <c r="F515" s="276">
        <v>3000</v>
      </c>
      <c r="G515" s="276">
        <v>1.3706</v>
      </c>
      <c r="H515" s="276">
        <v>2.8258999999999999</v>
      </c>
      <c r="I515" s="276">
        <v>100</v>
      </c>
      <c r="J515" s="276">
        <v>3640427</v>
      </c>
    </row>
    <row r="516" spans="1:10" ht="14.45">
      <c r="A516" s="276" t="s">
        <v>8020</v>
      </c>
      <c r="B516" s="276">
        <v>92</v>
      </c>
      <c r="C516" s="276" t="s">
        <v>5019</v>
      </c>
      <c r="D516" s="276"/>
      <c r="E516" s="276" t="s">
        <v>8079</v>
      </c>
      <c r="F516" s="276">
        <v>0</v>
      </c>
      <c r="G516" s="276">
        <v>2.8144999999999998</v>
      </c>
      <c r="H516" s="276">
        <v>14.0724</v>
      </c>
      <c r="I516" s="276">
        <v>100</v>
      </c>
      <c r="J516" s="276">
        <v>4339093</v>
      </c>
    </row>
    <row r="517" spans="1:10" ht="14.45">
      <c r="A517" s="276" t="s">
        <v>8037</v>
      </c>
      <c r="B517" s="276">
        <v>92</v>
      </c>
      <c r="C517" s="276" t="s">
        <v>8080</v>
      </c>
      <c r="D517" s="276"/>
      <c r="E517" s="276" t="s">
        <v>8081</v>
      </c>
      <c r="F517" s="276">
        <v>500</v>
      </c>
      <c r="G517" s="276">
        <v>2.968</v>
      </c>
      <c r="H517" s="276">
        <v>6.1196000000000002</v>
      </c>
      <c r="I517" s="276">
        <v>100</v>
      </c>
      <c r="J517" s="276">
        <v>3490143</v>
      </c>
    </row>
    <row r="518" spans="1:10" ht="14.45">
      <c r="A518" s="276" t="s">
        <v>8061</v>
      </c>
      <c r="B518" s="276">
        <v>92</v>
      </c>
      <c r="C518" s="276" t="s">
        <v>8082</v>
      </c>
      <c r="D518" s="276"/>
      <c r="E518" s="276" t="s">
        <v>8083</v>
      </c>
      <c r="F518" s="276">
        <v>53</v>
      </c>
      <c r="G518" s="276">
        <v>17.5318</v>
      </c>
      <c r="H518" s="276">
        <v>77.918899999999994</v>
      </c>
      <c r="I518" s="276">
        <v>100</v>
      </c>
      <c r="J518" s="276">
        <v>6268806</v>
      </c>
    </row>
    <row r="519" spans="1:10" ht="14.45">
      <c r="A519" s="276" t="s">
        <v>8013</v>
      </c>
      <c r="B519" s="276">
        <v>92</v>
      </c>
      <c r="C519" s="276" t="s">
        <v>8084</v>
      </c>
      <c r="D519" s="276"/>
      <c r="E519" s="276" t="s">
        <v>8085</v>
      </c>
      <c r="F519" s="276">
        <v>934</v>
      </c>
      <c r="G519" s="276">
        <v>1.9272</v>
      </c>
      <c r="H519" s="276">
        <v>7.7085999999999997</v>
      </c>
      <c r="I519" s="276">
        <v>1000</v>
      </c>
      <c r="J519" s="276">
        <v>3473164</v>
      </c>
    </row>
    <row r="520" spans="1:10" ht="14.45">
      <c r="A520" s="276" t="s">
        <v>8013</v>
      </c>
      <c r="B520" s="276">
        <v>92</v>
      </c>
      <c r="C520" s="276" t="s">
        <v>8086</v>
      </c>
      <c r="D520" s="276"/>
      <c r="E520" s="276" t="s">
        <v>8087</v>
      </c>
      <c r="F520" s="276">
        <v>47</v>
      </c>
      <c r="G520" s="276">
        <v>2.3058999999999998</v>
      </c>
      <c r="H520" s="276">
        <v>9.2234999999999996</v>
      </c>
      <c r="I520" s="276">
        <v>1000</v>
      </c>
      <c r="J520" s="276">
        <v>3510581</v>
      </c>
    </row>
    <row r="521" spans="1:10" ht="14.45">
      <c r="A521" s="276" t="s">
        <v>8020</v>
      </c>
      <c r="B521" s="276">
        <v>92</v>
      </c>
      <c r="C521" s="276" t="s">
        <v>8088</v>
      </c>
      <c r="D521" s="276"/>
      <c r="E521" s="276" t="s">
        <v>8089</v>
      </c>
      <c r="F521" s="276">
        <v>1837</v>
      </c>
      <c r="G521" s="276">
        <v>3.6055999999999999</v>
      </c>
      <c r="H521" s="276">
        <v>18.028099999999998</v>
      </c>
      <c r="I521" s="276">
        <v>100</v>
      </c>
      <c r="J521" s="276">
        <v>4339085</v>
      </c>
    </row>
    <row r="522" spans="1:10" ht="14.45">
      <c r="A522" s="276" t="s">
        <v>8020</v>
      </c>
      <c r="B522" s="276">
        <v>92</v>
      </c>
      <c r="C522" s="276" t="s">
        <v>4967</v>
      </c>
      <c r="D522" s="276">
        <v>4399</v>
      </c>
      <c r="E522" s="276" t="s">
        <v>8073</v>
      </c>
      <c r="F522" s="276">
        <v>7672</v>
      </c>
      <c r="G522" s="276">
        <v>1.5662</v>
      </c>
      <c r="H522" s="276">
        <v>7.8311000000000002</v>
      </c>
      <c r="I522" s="276">
        <v>100</v>
      </c>
      <c r="J522" s="276">
        <v>4339060</v>
      </c>
    </row>
    <row r="523" spans="1:10" ht="14.45">
      <c r="A523" s="276" t="s">
        <v>8020</v>
      </c>
      <c r="B523" s="276">
        <v>92</v>
      </c>
      <c r="C523" s="276" t="s">
        <v>4965</v>
      </c>
      <c r="D523" s="276"/>
      <c r="E523" s="276" t="s">
        <v>8090</v>
      </c>
      <c r="F523" s="276">
        <v>1500</v>
      </c>
      <c r="G523" s="276">
        <v>1.9638</v>
      </c>
      <c r="H523" s="276">
        <v>9.8190000000000008</v>
      </c>
      <c r="I523" s="276">
        <v>100</v>
      </c>
      <c r="J523" s="276">
        <v>4339054</v>
      </c>
    </row>
    <row r="524" spans="1:10" ht="14.45">
      <c r="A524" s="276" t="s">
        <v>8020</v>
      </c>
      <c r="B524" s="276">
        <v>92</v>
      </c>
      <c r="C524" s="276" t="s">
        <v>4977</v>
      </c>
      <c r="D524" s="276"/>
      <c r="E524" s="276" t="s">
        <v>8091</v>
      </c>
      <c r="F524" s="276">
        <v>857</v>
      </c>
      <c r="G524" s="276">
        <v>2.8368000000000002</v>
      </c>
      <c r="H524" s="276">
        <v>14.1839</v>
      </c>
      <c r="I524" s="276">
        <v>100</v>
      </c>
      <c r="J524" s="276">
        <v>4339089</v>
      </c>
    </row>
    <row r="525" spans="1:10" ht="14.45">
      <c r="A525" s="276" t="s">
        <v>8092</v>
      </c>
      <c r="B525" s="276">
        <v>92</v>
      </c>
      <c r="C525" s="276" t="s">
        <v>8093</v>
      </c>
      <c r="D525" s="276">
        <v>8946</v>
      </c>
      <c r="E525" s="276" t="s">
        <v>8094</v>
      </c>
      <c r="F525" s="276">
        <v>370</v>
      </c>
      <c r="G525" s="276">
        <v>3.7174</v>
      </c>
      <c r="H525" s="276">
        <v>18.5869</v>
      </c>
      <c r="I525" s="276">
        <v>100</v>
      </c>
      <c r="J525" s="276">
        <v>3473338</v>
      </c>
    </row>
    <row r="526" spans="1:10" ht="14.45">
      <c r="A526" s="276" t="s">
        <v>8061</v>
      </c>
      <c r="B526" s="276">
        <v>92</v>
      </c>
      <c r="C526" s="276" t="s">
        <v>8095</v>
      </c>
      <c r="D526" s="276">
        <v>4346</v>
      </c>
      <c r="E526" s="276" t="s">
        <v>8096</v>
      </c>
      <c r="F526" s="276">
        <v>711</v>
      </c>
      <c r="G526" s="276">
        <v>1.5259</v>
      </c>
      <c r="H526" s="276">
        <v>6.7819000000000003</v>
      </c>
      <c r="I526" s="276">
        <v>100</v>
      </c>
      <c r="J526" s="276">
        <v>3473175</v>
      </c>
    </row>
    <row r="527" spans="1:10" ht="14.45">
      <c r="A527" s="276" t="s">
        <v>8061</v>
      </c>
      <c r="B527" s="276">
        <v>92</v>
      </c>
      <c r="C527" s="276" t="s">
        <v>8097</v>
      </c>
      <c r="D527" s="276">
        <v>4363</v>
      </c>
      <c r="E527" s="276" t="s">
        <v>8098</v>
      </c>
      <c r="F527" s="276">
        <v>1318</v>
      </c>
      <c r="G527" s="276">
        <v>2.3736000000000002</v>
      </c>
      <c r="H527" s="276">
        <v>10.5494</v>
      </c>
      <c r="I527" s="276">
        <v>100</v>
      </c>
      <c r="J527" s="276">
        <v>3473204</v>
      </c>
    </row>
    <row r="528" spans="1:10" ht="14.45">
      <c r="A528" s="276" t="s">
        <v>8061</v>
      </c>
      <c r="B528" s="276">
        <v>92</v>
      </c>
      <c r="C528" s="276" t="s">
        <v>5017</v>
      </c>
      <c r="D528" s="276"/>
      <c r="E528" s="276" t="s">
        <v>8099</v>
      </c>
      <c r="F528" s="276">
        <v>741</v>
      </c>
      <c r="G528" s="276">
        <v>78.836200000000005</v>
      </c>
      <c r="H528" s="276">
        <v>307.9538</v>
      </c>
      <c r="I528" s="276">
        <v>100</v>
      </c>
      <c r="J528" s="276">
        <v>6268790</v>
      </c>
    </row>
    <row r="529" spans="1:10" ht="14.45">
      <c r="A529" s="276" t="s">
        <v>8061</v>
      </c>
      <c r="B529" s="276">
        <v>92</v>
      </c>
      <c r="C529" s="276" t="s">
        <v>8100</v>
      </c>
      <c r="D529" s="276"/>
      <c r="E529" s="276" t="s">
        <v>8101</v>
      </c>
      <c r="F529" s="276">
        <v>748</v>
      </c>
      <c r="G529" s="276">
        <v>26.043600000000001</v>
      </c>
      <c r="H529" s="276">
        <v>115.74939999999999</v>
      </c>
      <c r="I529" s="276">
        <v>100</v>
      </c>
      <c r="J529" s="276">
        <v>6268794</v>
      </c>
    </row>
    <row r="530" spans="1:10" ht="14.45">
      <c r="A530" s="276" t="s">
        <v>8061</v>
      </c>
      <c r="B530" s="276">
        <v>92</v>
      </c>
      <c r="C530" s="276" t="s">
        <v>4995</v>
      </c>
      <c r="D530" s="276"/>
      <c r="E530" s="276" t="s">
        <v>8102</v>
      </c>
      <c r="F530" s="276">
        <v>1308</v>
      </c>
      <c r="G530" s="276">
        <v>31.180800000000001</v>
      </c>
      <c r="H530" s="276">
        <v>121.8</v>
      </c>
      <c r="I530" s="276">
        <v>100</v>
      </c>
      <c r="J530" s="276">
        <v>6268787</v>
      </c>
    </row>
    <row r="531" spans="1:10" ht="14.45">
      <c r="A531" s="276" t="s">
        <v>8020</v>
      </c>
      <c r="B531" s="276">
        <v>92</v>
      </c>
      <c r="C531" s="276" t="s">
        <v>8103</v>
      </c>
      <c r="D531" s="276"/>
      <c r="E531" s="276" t="s">
        <v>8053</v>
      </c>
      <c r="F531" s="276">
        <v>808</v>
      </c>
      <c r="G531" s="276">
        <v>2.4481000000000002</v>
      </c>
      <c r="H531" s="276">
        <v>12.8848</v>
      </c>
      <c r="I531" s="276">
        <v>100</v>
      </c>
      <c r="J531" s="276">
        <v>4339084</v>
      </c>
    </row>
    <row r="532" spans="1:10" ht="14.45">
      <c r="A532" s="276" t="s">
        <v>8013</v>
      </c>
      <c r="B532" s="276">
        <v>92</v>
      </c>
      <c r="C532" s="276" t="s">
        <v>8104</v>
      </c>
      <c r="D532" s="276"/>
      <c r="E532" s="276" t="s">
        <v>8105</v>
      </c>
      <c r="F532" s="276">
        <v>1344</v>
      </c>
      <c r="G532" s="276">
        <v>2.9306999999999999</v>
      </c>
      <c r="H532" s="276">
        <v>11.722799999999999</v>
      </c>
      <c r="I532" s="276">
        <v>1000</v>
      </c>
      <c r="J532" s="276">
        <v>3473165</v>
      </c>
    </row>
    <row r="533" spans="1:10" ht="14.45">
      <c r="A533" s="276" t="s">
        <v>8013</v>
      </c>
      <c r="B533" s="276">
        <v>92</v>
      </c>
      <c r="C533" s="276" t="s">
        <v>8106</v>
      </c>
      <c r="D533" s="276"/>
      <c r="E533" s="276" t="s">
        <v>8107</v>
      </c>
      <c r="F533" s="276">
        <v>2072</v>
      </c>
      <c r="G533" s="276">
        <v>6.2805999999999997</v>
      </c>
      <c r="H533" s="276">
        <v>23.261299999999999</v>
      </c>
      <c r="I533" s="276">
        <v>100</v>
      </c>
      <c r="J533" s="276">
        <v>5077688</v>
      </c>
    </row>
    <row r="534" spans="1:10" ht="14.45">
      <c r="A534" s="276" t="s">
        <v>8092</v>
      </c>
      <c r="B534" s="276">
        <v>92</v>
      </c>
      <c r="C534" s="276" t="s">
        <v>8108</v>
      </c>
      <c r="D534" s="276">
        <v>4398</v>
      </c>
      <c r="E534" s="276" t="s">
        <v>8109</v>
      </c>
      <c r="F534" s="276">
        <v>1537</v>
      </c>
      <c r="G534" s="276">
        <v>4.7538</v>
      </c>
      <c r="H534" s="276">
        <v>25.696000000000002</v>
      </c>
      <c r="I534" s="276">
        <v>1000</v>
      </c>
      <c r="J534" s="276">
        <v>3473308</v>
      </c>
    </row>
    <row r="535" spans="1:10" ht="14.45">
      <c r="A535" s="276" t="s">
        <v>8020</v>
      </c>
      <c r="B535" s="276">
        <v>92</v>
      </c>
      <c r="C535" s="276" t="s">
        <v>8110</v>
      </c>
      <c r="D535" s="276"/>
      <c r="E535" s="276" t="s">
        <v>8048</v>
      </c>
      <c r="F535" s="276">
        <v>2190</v>
      </c>
      <c r="G535" s="276">
        <v>2.0024000000000002</v>
      </c>
      <c r="H535" s="276">
        <v>10.8239</v>
      </c>
      <c r="I535" s="276">
        <v>100</v>
      </c>
      <c r="J535" s="276">
        <v>4339489</v>
      </c>
    </row>
    <row r="536" spans="1:10" ht="14.45">
      <c r="A536" s="276" t="s">
        <v>8020</v>
      </c>
      <c r="B536" s="276">
        <v>92</v>
      </c>
      <c r="C536" s="276" t="s">
        <v>4985</v>
      </c>
      <c r="D536" s="276">
        <v>21733</v>
      </c>
      <c r="E536" s="276" t="s">
        <v>8111</v>
      </c>
      <c r="F536" s="276">
        <v>191</v>
      </c>
      <c r="G536" s="276">
        <v>2.9272</v>
      </c>
      <c r="H536" s="276">
        <v>14.636200000000001</v>
      </c>
      <c r="I536" s="276">
        <v>100</v>
      </c>
      <c r="J536" s="276">
        <v>4339088</v>
      </c>
    </row>
    <row r="537" spans="1:10" ht="14.45">
      <c r="A537" s="276" t="s">
        <v>8013</v>
      </c>
      <c r="B537" s="276">
        <v>92</v>
      </c>
      <c r="C537" s="276" t="s">
        <v>8112</v>
      </c>
      <c r="D537" s="276"/>
      <c r="E537" s="276" t="s">
        <v>8113</v>
      </c>
      <c r="F537" s="276">
        <v>230</v>
      </c>
      <c r="G537" s="276">
        <v>1.9272</v>
      </c>
      <c r="H537" s="276">
        <v>7.7085999999999997</v>
      </c>
      <c r="I537" s="276">
        <v>500</v>
      </c>
      <c r="J537" s="276">
        <v>4637375</v>
      </c>
    </row>
    <row r="538" spans="1:10" ht="14.45">
      <c r="A538" s="276" t="s">
        <v>8061</v>
      </c>
      <c r="B538" s="276">
        <v>92</v>
      </c>
      <c r="C538" s="276" t="s">
        <v>5035</v>
      </c>
      <c r="D538" s="276"/>
      <c r="E538" s="276" t="s">
        <v>8114</v>
      </c>
      <c r="F538" s="276">
        <v>2059</v>
      </c>
      <c r="G538" s="276">
        <v>4.5057</v>
      </c>
      <c r="H538" s="276">
        <v>20.025400000000001</v>
      </c>
      <c r="I538" s="276">
        <v>1000</v>
      </c>
      <c r="J538" s="276">
        <v>4070386</v>
      </c>
    </row>
    <row r="539" spans="1:10" ht="14.45">
      <c r="A539" s="276" t="s">
        <v>8037</v>
      </c>
      <c r="B539" s="276">
        <v>92</v>
      </c>
      <c r="C539" s="276" t="s">
        <v>8115</v>
      </c>
      <c r="D539" s="276"/>
      <c r="E539" s="276" t="s">
        <v>8116</v>
      </c>
      <c r="F539" s="276">
        <v>1103</v>
      </c>
      <c r="G539" s="276">
        <v>1.9134</v>
      </c>
      <c r="H539" s="276">
        <v>3.9451999999999998</v>
      </c>
      <c r="I539" s="276">
        <v>100</v>
      </c>
      <c r="J539" s="276">
        <v>3528273</v>
      </c>
    </row>
    <row r="540" spans="1:10" ht="14.45">
      <c r="A540" s="276" t="s">
        <v>8020</v>
      </c>
      <c r="B540" s="276">
        <v>92</v>
      </c>
      <c r="C540" s="276" t="s">
        <v>5021</v>
      </c>
      <c r="D540" s="276"/>
      <c r="E540" s="276" t="s">
        <v>8117</v>
      </c>
      <c r="F540" s="276">
        <v>3000</v>
      </c>
      <c r="G540" s="276">
        <v>4.1612</v>
      </c>
      <c r="H540" s="276">
        <v>20.8062</v>
      </c>
      <c r="I540" s="276">
        <v>100</v>
      </c>
      <c r="J540" s="276">
        <v>4339094</v>
      </c>
    </row>
    <row r="541" spans="1:10" ht="14.45">
      <c r="A541" s="276" t="s">
        <v>8013</v>
      </c>
      <c r="B541" s="276">
        <v>92</v>
      </c>
      <c r="C541" s="276" t="s">
        <v>8118</v>
      </c>
      <c r="D541" s="276"/>
      <c r="E541" s="276" t="s">
        <v>8119</v>
      </c>
      <c r="F541" s="276">
        <v>505</v>
      </c>
      <c r="G541" s="276">
        <v>2.0493999999999999</v>
      </c>
      <c r="H541" s="276">
        <v>8.1974999999999998</v>
      </c>
      <c r="I541" s="276">
        <v>100</v>
      </c>
      <c r="J541" s="276">
        <v>3473162</v>
      </c>
    </row>
    <row r="542" spans="1:10" ht="14.45">
      <c r="A542" s="276" t="s">
        <v>8020</v>
      </c>
      <c r="B542" s="276">
        <v>92</v>
      </c>
      <c r="C542" s="276" t="s">
        <v>8120</v>
      </c>
      <c r="D542" s="276">
        <v>27347</v>
      </c>
      <c r="E542" s="276" t="s">
        <v>8090</v>
      </c>
      <c r="F542" s="276">
        <v>201</v>
      </c>
      <c r="G542" s="276">
        <v>1.9638</v>
      </c>
      <c r="H542" s="276">
        <v>9.8190000000000008</v>
      </c>
      <c r="I542" s="276">
        <v>100</v>
      </c>
      <c r="J542" s="276">
        <v>4339056</v>
      </c>
    </row>
    <row r="543" spans="1:10" ht="14.45">
      <c r="A543" s="276" t="s">
        <v>8061</v>
      </c>
      <c r="B543" s="276">
        <v>92</v>
      </c>
      <c r="C543" s="276" t="s">
        <v>8121</v>
      </c>
      <c r="D543" s="276"/>
      <c r="E543" s="276" t="s">
        <v>8122</v>
      </c>
      <c r="F543" s="276">
        <v>540</v>
      </c>
      <c r="G543" s="276">
        <v>41.151899999999998</v>
      </c>
      <c r="H543" s="276">
        <v>160.74959999999999</v>
      </c>
      <c r="I543" s="276">
        <v>100</v>
      </c>
      <c r="J543" s="276">
        <v>6268788</v>
      </c>
    </row>
    <row r="544" spans="1:10" ht="14.45">
      <c r="A544" s="276" t="s">
        <v>8013</v>
      </c>
      <c r="B544" s="276">
        <v>92</v>
      </c>
      <c r="C544" s="276" t="s">
        <v>8123</v>
      </c>
      <c r="D544" s="276"/>
      <c r="E544" s="276" t="s">
        <v>8124</v>
      </c>
      <c r="F544" s="276">
        <v>42</v>
      </c>
      <c r="G544" s="276">
        <v>4.2123999999999997</v>
      </c>
      <c r="H544" s="276">
        <v>16.849699999999999</v>
      </c>
      <c r="I544" s="276">
        <v>1000</v>
      </c>
      <c r="J544" s="276">
        <v>4070442</v>
      </c>
    </row>
    <row r="545" spans="1:10" ht="14.45">
      <c r="A545" s="276" t="s">
        <v>8092</v>
      </c>
      <c r="B545" s="276">
        <v>92</v>
      </c>
      <c r="C545" s="276" t="s">
        <v>8125</v>
      </c>
      <c r="D545" s="276">
        <v>4419</v>
      </c>
      <c r="E545" s="276" t="s">
        <v>8126</v>
      </c>
      <c r="F545" s="276">
        <v>949</v>
      </c>
      <c r="G545" s="276">
        <v>8.2711000000000006</v>
      </c>
      <c r="H545" s="276">
        <v>41.355499999999999</v>
      </c>
      <c r="I545" s="276">
        <v>100</v>
      </c>
      <c r="J545" s="276">
        <v>3473337</v>
      </c>
    </row>
    <row r="546" spans="1:10" ht="14.45">
      <c r="A546" s="276" t="s">
        <v>8061</v>
      </c>
      <c r="B546" s="276">
        <v>92</v>
      </c>
      <c r="C546" s="276" t="s">
        <v>8127</v>
      </c>
      <c r="D546" s="276">
        <v>8783</v>
      </c>
      <c r="E546" s="276" t="s">
        <v>8128</v>
      </c>
      <c r="F546" s="276">
        <v>362</v>
      </c>
      <c r="G546" s="276">
        <v>95.012900000000002</v>
      </c>
      <c r="H546" s="276">
        <v>371.14420000000001</v>
      </c>
      <c r="I546" s="276">
        <v>100</v>
      </c>
      <c r="J546" s="276">
        <v>3473193</v>
      </c>
    </row>
    <row r="547" spans="1:10" ht="14.45">
      <c r="A547" s="276" t="s">
        <v>8020</v>
      </c>
      <c r="B547" s="276">
        <v>92</v>
      </c>
      <c r="C547" s="276" t="s">
        <v>4975</v>
      </c>
      <c r="D547" s="276"/>
      <c r="E547" s="276" t="s">
        <v>8129</v>
      </c>
      <c r="F547" s="276">
        <v>1645</v>
      </c>
      <c r="G547" s="276">
        <v>2.1646999999999998</v>
      </c>
      <c r="H547" s="276">
        <v>10.823399999999999</v>
      </c>
      <c r="I547" s="276">
        <v>100</v>
      </c>
      <c r="J547" s="276">
        <v>4339087</v>
      </c>
    </row>
    <row r="548" spans="1:10" ht="14.45">
      <c r="A548" s="276" t="s">
        <v>8092</v>
      </c>
      <c r="B548" s="276">
        <v>92</v>
      </c>
      <c r="C548" s="276" t="s">
        <v>8130</v>
      </c>
      <c r="D548" s="276">
        <v>4415</v>
      </c>
      <c r="E548" s="276" t="s">
        <v>8131</v>
      </c>
      <c r="F548" s="276">
        <v>1694</v>
      </c>
      <c r="G548" s="276">
        <v>18.3172</v>
      </c>
      <c r="H548" s="276">
        <v>91.586100000000002</v>
      </c>
      <c r="I548" s="276">
        <v>100</v>
      </c>
      <c r="J548" s="276">
        <v>3473332</v>
      </c>
    </row>
    <row r="549" spans="1:10" ht="14.45">
      <c r="A549" s="276" t="s">
        <v>8020</v>
      </c>
      <c r="B549" s="276">
        <v>92</v>
      </c>
      <c r="C549" s="276" t="s">
        <v>8132</v>
      </c>
      <c r="D549" s="276">
        <v>24579</v>
      </c>
      <c r="E549" s="276" t="s">
        <v>8077</v>
      </c>
      <c r="F549" s="276">
        <v>0</v>
      </c>
      <c r="G549" s="276">
        <v>1.5608</v>
      </c>
      <c r="H549" s="276">
        <v>8.4367999999999999</v>
      </c>
      <c r="I549" s="276">
        <v>100</v>
      </c>
      <c r="J549" s="276">
        <v>4339336</v>
      </c>
    </row>
    <row r="550" spans="1:10" ht="14.45">
      <c r="A550" s="276" t="s">
        <v>8061</v>
      </c>
      <c r="B550" s="276">
        <v>92</v>
      </c>
      <c r="C550" s="276" t="s">
        <v>5033</v>
      </c>
      <c r="D550" s="276"/>
      <c r="E550" s="276" t="s">
        <v>8133</v>
      </c>
      <c r="F550" s="276">
        <v>1756</v>
      </c>
      <c r="G550" s="276">
        <v>3.3534999999999999</v>
      </c>
      <c r="H550" s="276">
        <v>14.904199999999999</v>
      </c>
      <c r="I550" s="276">
        <v>100</v>
      </c>
      <c r="J550" s="276">
        <v>4070384</v>
      </c>
    </row>
    <row r="551" spans="1:10" ht="14.45">
      <c r="A551" s="276" t="s">
        <v>8013</v>
      </c>
      <c r="B551" s="276">
        <v>92</v>
      </c>
      <c r="C551" s="276" t="s">
        <v>8134</v>
      </c>
      <c r="D551" s="276"/>
      <c r="E551" s="276" t="s">
        <v>8135</v>
      </c>
      <c r="F551" s="276">
        <v>596</v>
      </c>
      <c r="G551" s="276">
        <v>3.8359999999999999</v>
      </c>
      <c r="H551" s="276">
        <v>15.3438</v>
      </c>
      <c r="I551" s="276">
        <v>100</v>
      </c>
      <c r="J551" s="276">
        <v>5665863</v>
      </c>
    </row>
    <row r="552" spans="1:10" ht="14.45">
      <c r="A552" s="276" t="s">
        <v>8061</v>
      </c>
      <c r="B552" s="276">
        <v>92</v>
      </c>
      <c r="C552" s="276" t="s">
        <v>8136</v>
      </c>
      <c r="D552" s="276"/>
      <c r="E552" s="276" t="s">
        <v>8137</v>
      </c>
      <c r="F552" s="276">
        <v>1656</v>
      </c>
      <c r="G552" s="276">
        <v>3.5005999999999999</v>
      </c>
      <c r="H552" s="276">
        <v>15.558</v>
      </c>
      <c r="I552" s="276">
        <v>100</v>
      </c>
      <c r="J552" s="276">
        <v>3736753</v>
      </c>
    </row>
    <row r="553" spans="1:10" ht="14.45">
      <c r="A553" s="276" t="s">
        <v>8013</v>
      </c>
      <c r="B553" s="276">
        <v>92</v>
      </c>
      <c r="C553" s="276" t="s">
        <v>8138</v>
      </c>
      <c r="D553" s="276"/>
      <c r="E553" s="276" t="s">
        <v>8139</v>
      </c>
      <c r="F553" s="276">
        <v>2558</v>
      </c>
      <c r="G553" s="276">
        <v>4.6230000000000002</v>
      </c>
      <c r="H553" s="276">
        <v>17.122199999999999</v>
      </c>
      <c r="I553" s="276">
        <v>100</v>
      </c>
      <c r="J553" s="276">
        <v>4166761</v>
      </c>
    </row>
    <row r="554" spans="1:10" ht="14.45">
      <c r="A554" s="276" t="s">
        <v>8013</v>
      </c>
      <c r="B554" s="276">
        <v>92</v>
      </c>
      <c r="C554" s="276" t="s">
        <v>8140</v>
      </c>
      <c r="D554" s="276"/>
      <c r="E554" s="276" t="s">
        <v>8141</v>
      </c>
      <c r="F554" s="276">
        <v>874</v>
      </c>
      <c r="G554" s="276">
        <v>4.8175999999999997</v>
      </c>
      <c r="H554" s="276">
        <v>19.270399999999999</v>
      </c>
      <c r="I554" s="276">
        <v>1000</v>
      </c>
      <c r="J554" s="276">
        <v>4070438</v>
      </c>
    </row>
    <row r="555" spans="1:10" ht="14.45">
      <c r="A555" s="276" t="s">
        <v>8061</v>
      </c>
      <c r="B555" s="276">
        <v>92</v>
      </c>
      <c r="C555" s="276" t="s">
        <v>8142</v>
      </c>
      <c r="D555" s="276"/>
      <c r="E555" s="276" t="s">
        <v>8143</v>
      </c>
      <c r="F555" s="276">
        <v>2312</v>
      </c>
      <c r="G555" s="276">
        <v>1.5259</v>
      </c>
      <c r="H555" s="276">
        <v>6.7819000000000003</v>
      </c>
      <c r="I555" s="276">
        <v>500</v>
      </c>
      <c r="J555" s="276">
        <v>3481804</v>
      </c>
    </row>
    <row r="556" spans="1:10" ht="14.45">
      <c r="A556" s="276" t="s">
        <v>8013</v>
      </c>
      <c r="B556" s="276">
        <v>92</v>
      </c>
      <c r="C556" s="276" t="s">
        <v>8144</v>
      </c>
      <c r="D556" s="276"/>
      <c r="E556" s="276" t="s">
        <v>8145</v>
      </c>
      <c r="F556" s="276">
        <v>98</v>
      </c>
      <c r="G556" s="276">
        <v>5.6323999999999996</v>
      </c>
      <c r="H556" s="276">
        <v>22.529499999999999</v>
      </c>
      <c r="I556" s="276">
        <v>1000</v>
      </c>
      <c r="J556" s="276">
        <v>3620284</v>
      </c>
    </row>
    <row r="557" spans="1:10" ht="14.45">
      <c r="A557" s="276" t="s">
        <v>8061</v>
      </c>
      <c r="B557" s="276">
        <v>92</v>
      </c>
      <c r="C557" s="276" t="s">
        <v>4999</v>
      </c>
      <c r="D557" s="276"/>
      <c r="E557" s="276" t="s">
        <v>8146</v>
      </c>
      <c r="F557" s="276">
        <v>606</v>
      </c>
      <c r="G557" s="276">
        <v>59.138500000000001</v>
      </c>
      <c r="H557" s="276">
        <v>231.00980000000001</v>
      </c>
      <c r="I557" s="276">
        <v>100</v>
      </c>
      <c r="J557" s="276">
        <v>6268789</v>
      </c>
    </row>
    <row r="558" spans="1:10" ht="14.45">
      <c r="A558" s="276" t="s">
        <v>8013</v>
      </c>
      <c r="B558" s="276">
        <v>92</v>
      </c>
      <c r="C558" s="276" t="s">
        <v>8147</v>
      </c>
      <c r="D558" s="276"/>
      <c r="E558" s="276" t="s">
        <v>8148</v>
      </c>
      <c r="F558" s="276">
        <v>759</v>
      </c>
      <c r="G558" s="276">
        <v>3.1432000000000002</v>
      </c>
      <c r="H558" s="276">
        <v>12.572800000000001</v>
      </c>
      <c r="I558" s="276">
        <v>500</v>
      </c>
      <c r="J558" s="276">
        <v>5664761</v>
      </c>
    </row>
    <row r="559" spans="1:10" ht="14.45">
      <c r="A559" s="276" t="s">
        <v>8092</v>
      </c>
      <c r="B559" s="276">
        <v>92</v>
      </c>
      <c r="C559" s="276" t="s">
        <v>8149</v>
      </c>
      <c r="D559" s="276"/>
      <c r="E559" s="276" t="s">
        <v>8150</v>
      </c>
      <c r="F559" s="276">
        <v>1700</v>
      </c>
      <c r="G559" s="276">
        <v>12.8261</v>
      </c>
      <c r="H559" s="276">
        <v>64.130300000000005</v>
      </c>
      <c r="I559" s="276">
        <v>100</v>
      </c>
      <c r="J559" s="276">
        <v>3473331</v>
      </c>
    </row>
    <row r="560" spans="1:10" ht="14.45">
      <c r="A560" s="276" t="s">
        <v>8061</v>
      </c>
      <c r="B560" s="276">
        <v>92</v>
      </c>
      <c r="C560" s="276" t="s">
        <v>8151</v>
      </c>
      <c r="D560" s="276"/>
      <c r="E560" s="276" t="s">
        <v>8152</v>
      </c>
      <c r="F560" s="276">
        <v>28</v>
      </c>
      <c r="G560" s="276">
        <v>115.1373</v>
      </c>
      <c r="H560" s="276">
        <v>449.7552</v>
      </c>
      <c r="I560" s="276">
        <v>500</v>
      </c>
      <c r="J560" s="276">
        <v>3473194</v>
      </c>
    </row>
    <row r="561" spans="1:10" ht="14.45">
      <c r="A561" s="276" t="s">
        <v>8020</v>
      </c>
      <c r="B561" s="276">
        <v>92</v>
      </c>
      <c r="C561" s="276" t="s">
        <v>8153</v>
      </c>
      <c r="D561" s="276"/>
      <c r="E561" s="276" t="s">
        <v>8154</v>
      </c>
      <c r="F561" s="276">
        <v>5800</v>
      </c>
      <c r="G561" s="276">
        <v>1.9638</v>
      </c>
      <c r="H561" s="276">
        <v>9.8190000000000008</v>
      </c>
      <c r="I561" s="276">
        <v>100</v>
      </c>
      <c r="J561" s="276">
        <v>6651075</v>
      </c>
    </row>
    <row r="562" spans="1:10" ht="14.45">
      <c r="A562" s="276" t="s">
        <v>8020</v>
      </c>
      <c r="B562" s="276">
        <v>92</v>
      </c>
      <c r="C562" s="276" t="s">
        <v>4969</v>
      </c>
      <c r="D562" s="276"/>
      <c r="E562" s="276" t="s">
        <v>8155</v>
      </c>
      <c r="F562" s="276">
        <v>32</v>
      </c>
      <c r="G562" s="276">
        <v>2.5217000000000001</v>
      </c>
      <c r="H562" s="276">
        <v>12.6083</v>
      </c>
      <c r="I562" s="276">
        <v>100</v>
      </c>
      <c r="J562" s="276">
        <v>4339081</v>
      </c>
    </row>
    <row r="563" spans="1:10" ht="14.45">
      <c r="A563" s="276" t="s">
        <v>8092</v>
      </c>
      <c r="B563" s="276">
        <v>92</v>
      </c>
      <c r="C563" s="276" t="s">
        <v>5037</v>
      </c>
      <c r="D563" s="276">
        <v>4391</v>
      </c>
      <c r="E563" s="276" t="s">
        <v>8156</v>
      </c>
      <c r="F563" s="276">
        <v>203</v>
      </c>
      <c r="G563" s="276">
        <v>6.3422000000000001</v>
      </c>
      <c r="H563" s="276">
        <v>31.710899999999999</v>
      </c>
      <c r="I563" s="276">
        <v>100</v>
      </c>
      <c r="J563" s="276">
        <v>3473298</v>
      </c>
    </row>
    <row r="564" spans="1:10" ht="14.45">
      <c r="A564" s="276" t="s">
        <v>8061</v>
      </c>
      <c r="B564" s="276">
        <v>92</v>
      </c>
      <c r="C564" s="276" t="s">
        <v>8157</v>
      </c>
      <c r="D564" s="276"/>
      <c r="E564" s="276" t="s">
        <v>8158</v>
      </c>
      <c r="F564" s="276">
        <v>198</v>
      </c>
      <c r="G564" s="276">
        <v>13.8759</v>
      </c>
      <c r="H564" s="276">
        <v>61.6708</v>
      </c>
      <c r="I564" s="276">
        <v>100</v>
      </c>
      <c r="J564" s="276">
        <v>6268766</v>
      </c>
    </row>
    <row r="565" spans="1:10" ht="14.45">
      <c r="A565" s="276" t="s">
        <v>8061</v>
      </c>
      <c r="B565" s="276">
        <v>92</v>
      </c>
      <c r="C565" s="276" t="s">
        <v>5039</v>
      </c>
      <c r="D565" s="276"/>
      <c r="E565" s="276" t="s">
        <v>8159</v>
      </c>
      <c r="F565" s="276">
        <v>1116</v>
      </c>
      <c r="G565" s="276">
        <v>8.9013000000000009</v>
      </c>
      <c r="H565" s="276">
        <v>39.561500000000002</v>
      </c>
      <c r="I565" s="276">
        <v>1000</v>
      </c>
      <c r="J565" s="276">
        <v>4070377</v>
      </c>
    </row>
    <row r="566" spans="1:10" ht="14.45">
      <c r="A566" s="276" t="s">
        <v>8013</v>
      </c>
      <c r="B566" s="276">
        <v>92</v>
      </c>
      <c r="C566" s="276" t="s">
        <v>8160</v>
      </c>
      <c r="D566" s="276"/>
      <c r="E566" s="276" t="s">
        <v>8161</v>
      </c>
      <c r="F566" s="276">
        <v>604</v>
      </c>
      <c r="G566" s="276">
        <v>3.6886000000000001</v>
      </c>
      <c r="H566" s="276">
        <v>14.7544</v>
      </c>
      <c r="I566" s="276">
        <v>1000</v>
      </c>
      <c r="J566" s="276">
        <v>3945594</v>
      </c>
    </row>
    <row r="567" spans="1:10" ht="14.45">
      <c r="A567" s="276" t="s">
        <v>8013</v>
      </c>
      <c r="B567" s="276">
        <v>92</v>
      </c>
      <c r="C567" s="276" t="s">
        <v>8162</v>
      </c>
      <c r="D567" s="276"/>
      <c r="E567" s="276" t="s">
        <v>8163</v>
      </c>
      <c r="F567" s="276">
        <v>231</v>
      </c>
      <c r="G567" s="276">
        <v>7.4055999999999997</v>
      </c>
      <c r="H567" s="276">
        <v>29.622199999999999</v>
      </c>
      <c r="I567" s="276">
        <v>1000</v>
      </c>
      <c r="J567" s="276">
        <v>3945591</v>
      </c>
    </row>
    <row r="568" spans="1:10" ht="14.45">
      <c r="A568" s="276" t="s">
        <v>8013</v>
      </c>
      <c r="B568" s="276">
        <v>92</v>
      </c>
      <c r="C568" s="276" t="s">
        <v>8164</v>
      </c>
      <c r="D568" s="276">
        <v>23086</v>
      </c>
      <c r="E568" s="276" t="s">
        <v>8165</v>
      </c>
      <c r="F568" s="276">
        <v>0</v>
      </c>
      <c r="G568" s="276">
        <v>2.0528</v>
      </c>
      <c r="H568" s="276">
        <v>2.0528</v>
      </c>
      <c r="I568" s="276">
        <v>100</v>
      </c>
      <c r="J568" s="276">
        <v>4161708</v>
      </c>
    </row>
    <row r="569" spans="1:10" ht="14.45">
      <c r="A569" s="276" t="s">
        <v>8013</v>
      </c>
      <c r="B569" s="276">
        <v>92</v>
      </c>
      <c r="C569" s="276" t="s">
        <v>8166</v>
      </c>
      <c r="D569" s="276"/>
      <c r="E569" s="276" t="s">
        <v>8167</v>
      </c>
      <c r="F569" s="276">
        <v>160</v>
      </c>
      <c r="G569" s="276">
        <v>12.8528</v>
      </c>
      <c r="H569" s="276">
        <v>51.411200000000001</v>
      </c>
      <c r="I569" s="276">
        <v>1000</v>
      </c>
      <c r="J569" s="276">
        <v>4768893</v>
      </c>
    </row>
    <row r="570" spans="1:10" ht="14.45">
      <c r="A570" s="276" t="s">
        <v>8013</v>
      </c>
      <c r="B570" s="276">
        <v>92</v>
      </c>
      <c r="C570" s="276" t="s">
        <v>8168</v>
      </c>
      <c r="D570" s="276"/>
      <c r="E570" s="276" t="s">
        <v>8169</v>
      </c>
      <c r="F570" s="276">
        <v>55</v>
      </c>
      <c r="G570" s="276">
        <v>2.5017999999999998</v>
      </c>
      <c r="H570" s="276">
        <v>10.007300000000001</v>
      </c>
      <c r="I570" s="276">
        <v>100</v>
      </c>
      <c r="J570" s="276">
        <v>5665831</v>
      </c>
    </row>
    <row r="571" spans="1:10" ht="14.45">
      <c r="A571" s="276" t="s">
        <v>8061</v>
      </c>
      <c r="B571" s="276">
        <v>92</v>
      </c>
      <c r="C571" s="276" t="s">
        <v>8170</v>
      </c>
      <c r="D571" s="276"/>
      <c r="E571" s="276" t="s">
        <v>8171</v>
      </c>
      <c r="F571" s="276">
        <v>228</v>
      </c>
      <c r="G571" s="276">
        <v>41.151899999999998</v>
      </c>
      <c r="H571" s="276">
        <v>160.74959999999999</v>
      </c>
      <c r="I571" s="276">
        <v>500</v>
      </c>
      <c r="J571" s="276">
        <v>6268772</v>
      </c>
    </row>
    <row r="572" spans="1:10" ht="14.45">
      <c r="A572" s="276" t="s">
        <v>8061</v>
      </c>
      <c r="B572" s="276">
        <v>92</v>
      </c>
      <c r="C572" s="276" t="s">
        <v>5005</v>
      </c>
      <c r="D572" s="276"/>
      <c r="E572" s="276" t="s">
        <v>8172</v>
      </c>
      <c r="F572" s="276">
        <v>485</v>
      </c>
      <c r="G572" s="276">
        <v>143.43119999999999</v>
      </c>
      <c r="H572" s="276">
        <v>560.27809999999999</v>
      </c>
      <c r="I572" s="276">
        <v>500</v>
      </c>
      <c r="J572" s="276">
        <v>3493302</v>
      </c>
    </row>
    <row r="573" spans="1:10" ht="14.45">
      <c r="A573" s="276" t="s">
        <v>8061</v>
      </c>
      <c r="B573" s="276">
        <v>92</v>
      </c>
      <c r="C573" s="276" t="s">
        <v>8173</v>
      </c>
      <c r="D573" s="276">
        <v>4366</v>
      </c>
      <c r="E573" s="276" t="s">
        <v>8137</v>
      </c>
      <c r="F573" s="276">
        <v>0</v>
      </c>
      <c r="G573" s="276">
        <v>3.5005999999999999</v>
      </c>
      <c r="H573" s="276">
        <v>15.558</v>
      </c>
      <c r="I573" s="276">
        <v>1000</v>
      </c>
      <c r="J573" s="276">
        <v>3473207</v>
      </c>
    </row>
    <row r="574" spans="1:10" ht="14.45">
      <c r="A574" s="276" t="s">
        <v>8061</v>
      </c>
      <c r="B574" s="276">
        <v>92</v>
      </c>
      <c r="C574" s="276" t="s">
        <v>8174</v>
      </c>
      <c r="D574" s="276"/>
      <c r="E574" s="276" t="s">
        <v>8175</v>
      </c>
      <c r="F574" s="276">
        <v>0</v>
      </c>
      <c r="G574" s="276">
        <v>45.225499999999997</v>
      </c>
      <c r="H574" s="276">
        <v>176.66210000000001</v>
      </c>
      <c r="I574" s="276">
        <v>1000</v>
      </c>
      <c r="J574" s="276">
        <v>7307611</v>
      </c>
    </row>
    <row r="575" spans="1:10" ht="14.45">
      <c r="A575" s="276" t="s">
        <v>8092</v>
      </c>
      <c r="B575" s="276">
        <v>92</v>
      </c>
      <c r="C575" s="276" t="s">
        <v>8176</v>
      </c>
      <c r="D575" s="276">
        <v>4392</v>
      </c>
      <c r="E575" s="276" t="s">
        <v>8177</v>
      </c>
      <c r="F575" s="276">
        <v>1265</v>
      </c>
      <c r="G575" s="276">
        <v>9.5098000000000003</v>
      </c>
      <c r="H575" s="276">
        <v>47.548699999999997</v>
      </c>
      <c r="I575" s="276">
        <v>100</v>
      </c>
      <c r="J575" s="276">
        <v>3473300</v>
      </c>
    </row>
    <row r="576" spans="1:10" ht="14.45">
      <c r="A576" s="276" t="s">
        <v>8061</v>
      </c>
      <c r="B576" s="276">
        <v>92</v>
      </c>
      <c r="C576" s="276" t="s">
        <v>8178</v>
      </c>
      <c r="D576" s="276"/>
      <c r="E576" s="276" t="s">
        <v>8179</v>
      </c>
      <c r="F576" s="276">
        <v>10000</v>
      </c>
      <c r="G576" s="276">
        <v>1.1964999999999999</v>
      </c>
      <c r="H576" s="276">
        <v>5.3175999999999997</v>
      </c>
      <c r="I576" s="276">
        <v>500</v>
      </c>
      <c r="J576" s="276">
        <v>6268747</v>
      </c>
    </row>
    <row r="577" spans="1:10" ht="14.45">
      <c r="A577" s="276" t="s">
        <v>8061</v>
      </c>
      <c r="B577" s="276">
        <v>92</v>
      </c>
      <c r="C577" s="276" t="s">
        <v>4991</v>
      </c>
      <c r="D577" s="276">
        <v>4356</v>
      </c>
      <c r="E577" s="276" t="s">
        <v>8180</v>
      </c>
      <c r="F577" s="276">
        <v>89</v>
      </c>
      <c r="G577" s="276">
        <v>12.1752</v>
      </c>
      <c r="H577" s="276">
        <v>54.111800000000002</v>
      </c>
      <c r="I577" s="276">
        <v>100</v>
      </c>
      <c r="J577" s="276">
        <v>3473195</v>
      </c>
    </row>
    <row r="578" spans="1:10" ht="14.45">
      <c r="A578" s="276" t="s">
        <v>8061</v>
      </c>
      <c r="B578" s="276">
        <v>92</v>
      </c>
      <c r="C578" s="276" t="s">
        <v>8181</v>
      </c>
      <c r="D578" s="276"/>
      <c r="E578" s="276" t="s">
        <v>8182</v>
      </c>
      <c r="F578" s="276">
        <v>343</v>
      </c>
      <c r="G578" s="276">
        <v>19.619800000000001</v>
      </c>
      <c r="H578" s="276">
        <v>87.199200000000005</v>
      </c>
      <c r="I578" s="276">
        <v>100</v>
      </c>
      <c r="J578" s="276">
        <v>6268786</v>
      </c>
    </row>
    <row r="579" spans="1:10" ht="14.45">
      <c r="A579" s="276" t="s">
        <v>8061</v>
      </c>
      <c r="B579" s="276">
        <v>92</v>
      </c>
      <c r="C579" s="276" t="s">
        <v>8183</v>
      </c>
      <c r="D579" s="276"/>
      <c r="E579" s="276" t="s">
        <v>8184</v>
      </c>
      <c r="F579" s="276">
        <v>570</v>
      </c>
      <c r="G579" s="276">
        <v>2.3658000000000001</v>
      </c>
      <c r="H579" s="276">
        <v>10.5146</v>
      </c>
      <c r="I579" s="276">
        <v>500</v>
      </c>
      <c r="J579" s="276">
        <v>6268778</v>
      </c>
    </row>
    <row r="580" spans="1:10" ht="14.45">
      <c r="A580" s="276" t="s">
        <v>8013</v>
      </c>
      <c r="B580" s="276">
        <v>92</v>
      </c>
      <c r="C580" s="276" t="s">
        <v>8185</v>
      </c>
      <c r="D580" s="276">
        <v>4384</v>
      </c>
      <c r="E580" s="276" t="s">
        <v>8186</v>
      </c>
      <c r="F580" s="276">
        <v>0</v>
      </c>
      <c r="G580" s="276">
        <v>36.9392</v>
      </c>
      <c r="H580" s="276">
        <v>69.696700000000007</v>
      </c>
      <c r="I580" s="276">
        <v>1000</v>
      </c>
      <c r="J580" s="276">
        <v>3473386</v>
      </c>
    </row>
    <row r="581" spans="1:10" ht="14.45">
      <c r="A581" s="276" t="s">
        <v>8061</v>
      </c>
      <c r="B581" s="276">
        <v>92</v>
      </c>
      <c r="C581" s="276" t="s">
        <v>8187</v>
      </c>
      <c r="D581" s="276"/>
      <c r="E581" s="276" t="s">
        <v>8188</v>
      </c>
      <c r="F581" s="276">
        <v>233</v>
      </c>
      <c r="G581" s="276">
        <v>2.1240999999999999</v>
      </c>
      <c r="H581" s="276">
        <v>9.4405000000000001</v>
      </c>
      <c r="I581" s="276">
        <v>100</v>
      </c>
      <c r="J581" s="276">
        <v>6268761</v>
      </c>
    </row>
    <row r="582" spans="1:10" ht="14.45">
      <c r="A582" s="276" t="s">
        <v>8061</v>
      </c>
      <c r="B582" s="276">
        <v>92</v>
      </c>
      <c r="C582" s="276" t="s">
        <v>8189</v>
      </c>
      <c r="D582" s="276"/>
      <c r="E582" s="276" t="s">
        <v>8190</v>
      </c>
      <c r="F582" s="276">
        <v>797</v>
      </c>
      <c r="G582" s="276">
        <v>119.28230000000001</v>
      </c>
      <c r="H582" s="276">
        <v>465.94639999999998</v>
      </c>
      <c r="I582" s="276">
        <v>100</v>
      </c>
      <c r="J582" s="276">
        <v>6268783</v>
      </c>
    </row>
    <row r="583" spans="1:10" ht="14.45">
      <c r="A583" s="276" t="s">
        <v>8061</v>
      </c>
      <c r="B583" s="276">
        <v>92</v>
      </c>
      <c r="C583" s="276" t="s">
        <v>8191</v>
      </c>
      <c r="D583" s="276"/>
      <c r="E583" s="276" t="s">
        <v>8179</v>
      </c>
      <c r="F583" s="276">
        <v>1095</v>
      </c>
      <c r="G583" s="276">
        <v>1.1722999999999999</v>
      </c>
      <c r="H583" s="276">
        <v>5.2103000000000002</v>
      </c>
      <c r="I583" s="276">
        <v>3000</v>
      </c>
      <c r="J583" s="276">
        <v>6268750</v>
      </c>
    </row>
    <row r="584" spans="1:10" ht="14.45">
      <c r="A584" s="276" t="s">
        <v>8020</v>
      </c>
      <c r="B584" s="276">
        <v>92</v>
      </c>
      <c r="C584" s="276" t="s">
        <v>4979</v>
      </c>
      <c r="D584" s="276"/>
      <c r="E584" s="276" t="s">
        <v>8192</v>
      </c>
      <c r="F584" s="276">
        <v>0</v>
      </c>
      <c r="G584" s="276">
        <v>4.9020999999999999</v>
      </c>
      <c r="H584" s="276">
        <v>24.5107</v>
      </c>
      <c r="I584" s="276">
        <v>1000</v>
      </c>
      <c r="J584" s="276">
        <v>4339091</v>
      </c>
    </row>
    <row r="585" spans="1:10" ht="14.45">
      <c r="A585" s="276" t="s">
        <v>8013</v>
      </c>
      <c r="B585" s="276">
        <v>92</v>
      </c>
      <c r="C585" s="276" t="s">
        <v>8193</v>
      </c>
      <c r="D585" s="276">
        <v>4390</v>
      </c>
      <c r="E585" s="276" t="s">
        <v>8194</v>
      </c>
      <c r="F585" s="276">
        <v>0</v>
      </c>
      <c r="G585" s="276">
        <v>9.3744999999999994</v>
      </c>
      <c r="H585" s="276">
        <v>17.6877</v>
      </c>
      <c r="I585" s="276">
        <v>1000</v>
      </c>
      <c r="J585" s="276">
        <v>3473394</v>
      </c>
    </row>
    <row r="586" spans="1:10" ht="14.45">
      <c r="A586" s="276" t="s">
        <v>8013</v>
      </c>
      <c r="B586" s="276">
        <v>92</v>
      </c>
      <c r="C586" s="276" t="s">
        <v>8195</v>
      </c>
      <c r="D586" s="276">
        <v>4388</v>
      </c>
      <c r="E586" s="276" t="s">
        <v>8196</v>
      </c>
      <c r="F586" s="276">
        <v>0</v>
      </c>
      <c r="G586" s="276">
        <v>0</v>
      </c>
      <c r="H586" s="276">
        <v>0</v>
      </c>
      <c r="I586" s="276">
        <v>1000</v>
      </c>
      <c r="J586" s="276">
        <v>3473392</v>
      </c>
    </row>
    <row r="587" spans="1:10" ht="14.45">
      <c r="A587" s="276" t="s">
        <v>8013</v>
      </c>
      <c r="B587" s="276">
        <v>92</v>
      </c>
      <c r="C587" s="276" t="s">
        <v>8197</v>
      </c>
      <c r="D587" s="276"/>
      <c r="E587" s="276" t="s">
        <v>8031</v>
      </c>
      <c r="F587" s="276">
        <v>0</v>
      </c>
      <c r="G587" s="276">
        <v>2.2725</v>
      </c>
      <c r="H587" s="276">
        <v>8.4168000000000003</v>
      </c>
      <c r="I587" s="276">
        <v>500</v>
      </c>
      <c r="J587" s="276">
        <v>4265906</v>
      </c>
    </row>
    <row r="588" spans="1:10" ht="14.45">
      <c r="A588" s="276" t="s">
        <v>8013</v>
      </c>
      <c r="B588" s="276">
        <v>92</v>
      </c>
      <c r="C588" s="276" t="s">
        <v>8198</v>
      </c>
      <c r="D588" s="276">
        <v>13123</v>
      </c>
      <c r="E588" s="276" t="s">
        <v>8199</v>
      </c>
      <c r="F588" s="276">
        <v>0</v>
      </c>
      <c r="G588" s="276">
        <v>111.86969999999999</v>
      </c>
      <c r="H588" s="276">
        <v>211.07480000000001</v>
      </c>
      <c r="I588" s="276">
        <v>1000</v>
      </c>
      <c r="J588" s="276">
        <v>3473390</v>
      </c>
    </row>
    <row r="589" spans="1:10" ht="14.45">
      <c r="A589" s="276" t="s">
        <v>8061</v>
      </c>
      <c r="B589" s="276">
        <v>92</v>
      </c>
      <c r="C589" s="276" t="s">
        <v>8200</v>
      </c>
      <c r="D589" s="276"/>
      <c r="E589" s="276" t="s">
        <v>8201</v>
      </c>
      <c r="F589" s="276">
        <v>0</v>
      </c>
      <c r="G589" s="276">
        <v>117.4401</v>
      </c>
      <c r="H589" s="276">
        <v>458.75029999999998</v>
      </c>
      <c r="I589" s="276">
        <v>500</v>
      </c>
      <c r="J589" s="276">
        <v>3473181</v>
      </c>
    </row>
    <row r="590" spans="1:10" ht="14.45">
      <c r="A590" s="276" t="s">
        <v>8020</v>
      </c>
      <c r="B590" s="276">
        <v>92</v>
      </c>
      <c r="C590" s="276" t="s">
        <v>8202</v>
      </c>
      <c r="D590" s="276"/>
      <c r="E590" s="276" t="s">
        <v>8022</v>
      </c>
      <c r="F590" s="276">
        <v>0</v>
      </c>
      <c r="G590" s="276">
        <v>1.1545000000000001</v>
      </c>
      <c r="H590" s="276">
        <v>6.2405999999999997</v>
      </c>
      <c r="I590" s="276">
        <v>1000</v>
      </c>
      <c r="J590" s="276">
        <v>4338974</v>
      </c>
    </row>
    <row r="591" spans="1:10" ht="14.45">
      <c r="A591" s="276" t="s">
        <v>8013</v>
      </c>
      <c r="B591" s="276">
        <v>92</v>
      </c>
      <c r="C591" s="276" t="s">
        <v>8203</v>
      </c>
      <c r="D591" s="276">
        <v>4389</v>
      </c>
      <c r="E591" s="276" t="s">
        <v>8204</v>
      </c>
      <c r="F591" s="276">
        <v>30</v>
      </c>
      <c r="G591" s="276">
        <v>34.466700000000003</v>
      </c>
      <c r="H591" s="276">
        <v>65.031599999999997</v>
      </c>
      <c r="I591" s="276">
        <v>1000</v>
      </c>
      <c r="J591" s="276">
        <v>3473393</v>
      </c>
    </row>
    <row r="592" spans="1:10" ht="14.45">
      <c r="A592" s="276" t="s">
        <v>8092</v>
      </c>
      <c r="B592" s="276">
        <v>92</v>
      </c>
      <c r="C592" s="276" t="s">
        <v>8205</v>
      </c>
      <c r="D592" s="276">
        <v>4406</v>
      </c>
      <c r="E592" s="276" t="s">
        <v>8206</v>
      </c>
      <c r="F592" s="276">
        <v>0</v>
      </c>
      <c r="G592" s="276">
        <v>29.0777</v>
      </c>
      <c r="H592" s="276">
        <v>157.17689999999999</v>
      </c>
      <c r="I592" s="276">
        <v>5000</v>
      </c>
      <c r="J592" s="276">
        <v>3473318</v>
      </c>
    </row>
    <row r="593" spans="1:10" ht="14.45">
      <c r="A593" s="276" t="s">
        <v>8037</v>
      </c>
      <c r="B593" s="276">
        <v>92</v>
      </c>
      <c r="C593" s="276" t="s">
        <v>8207</v>
      </c>
      <c r="D593" s="276"/>
      <c r="E593" s="276" t="s">
        <v>8208</v>
      </c>
      <c r="F593" s="276">
        <v>0</v>
      </c>
      <c r="G593" s="276">
        <v>4.5395000000000003</v>
      </c>
      <c r="H593" s="276">
        <v>9.3597999999999999</v>
      </c>
      <c r="I593" s="276">
        <v>1000</v>
      </c>
      <c r="J593" s="276">
        <v>4152408</v>
      </c>
    </row>
    <row r="594" spans="1:10" ht="14.45">
      <c r="A594" s="276" t="s">
        <v>8061</v>
      </c>
      <c r="B594" s="276">
        <v>92</v>
      </c>
      <c r="C594" s="276" t="s">
        <v>8209</v>
      </c>
      <c r="D594" s="276"/>
      <c r="E594" s="276" t="s">
        <v>8210</v>
      </c>
      <c r="F594" s="276">
        <v>0</v>
      </c>
      <c r="G594" s="276">
        <v>2.0206</v>
      </c>
      <c r="H594" s="276">
        <v>8.9802</v>
      </c>
      <c r="I594" s="276">
        <v>500</v>
      </c>
      <c r="J594" s="276">
        <v>3473179</v>
      </c>
    </row>
    <row r="595" spans="1:10" ht="14.45">
      <c r="A595" s="276" t="s">
        <v>8013</v>
      </c>
      <c r="B595" s="276">
        <v>92</v>
      </c>
      <c r="C595" s="276" t="s">
        <v>8211</v>
      </c>
      <c r="D595" s="276"/>
      <c r="E595" s="276" t="s">
        <v>8212</v>
      </c>
      <c r="F595" s="276">
        <v>0</v>
      </c>
      <c r="G595" s="276">
        <v>88.268000000000001</v>
      </c>
      <c r="H595" s="276">
        <v>166.54329999999999</v>
      </c>
      <c r="I595" s="276">
        <v>1000</v>
      </c>
      <c r="J595" s="276">
        <v>3686275</v>
      </c>
    </row>
    <row r="596" spans="1:10" ht="14.45">
      <c r="A596" s="276" t="s">
        <v>8013</v>
      </c>
      <c r="B596" s="276">
        <v>92</v>
      </c>
      <c r="C596" s="276" t="s">
        <v>8213</v>
      </c>
      <c r="D596" s="276"/>
      <c r="E596" s="276" t="s">
        <v>8214</v>
      </c>
      <c r="F596" s="276">
        <v>0</v>
      </c>
      <c r="G596" s="276">
        <v>1.1126</v>
      </c>
      <c r="H596" s="276">
        <v>4.4504999999999999</v>
      </c>
      <c r="I596" s="276">
        <v>1000</v>
      </c>
      <c r="J596" s="276">
        <v>4375011</v>
      </c>
    </row>
    <row r="597" spans="1:10" ht="14.45">
      <c r="A597" s="276" t="s">
        <v>8061</v>
      </c>
      <c r="B597" s="276">
        <v>92</v>
      </c>
      <c r="C597" s="276" t="s">
        <v>5007</v>
      </c>
      <c r="D597" s="276"/>
      <c r="E597" s="276" t="s">
        <v>8215</v>
      </c>
      <c r="F597" s="276">
        <v>0</v>
      </c>
      <c r="G597" s="276">
        <v>191.85230000000001</v>
      </c>
      <c r="H597" s="276">
        <v>749.42290000000003</v>
      </c>
      <c r="I597" s="276">
        <v>500</v>
      </c>
      <c r="J597" s="276">
        <v>3473197</v>
      </c>
    </row>
    <row r="598" spans="1:10" ht="14.45">
      <c r="A598" s="276" t="s">
        <v>8013</v>
      </c>
      <c r="B598" s="276">
        <v>92</v>
      </c>
      <c r="C598" s="276" t="s">
        <v>8216</v>
      </c>
      <c r="D598" s="276"/>
      <c r="E598" s="276" t="s">
        <v>8217</v>
      </c>
      <c r="F598" s="276">
        <v>0</v>
      </c>
      <c r="G598" s="276">
        <v>111.86969999999999</v>
      </c>
      <c r="H598" s="276">
        <v>211.07480000000001</v>
      </c>
      <c r="I598" s="276">
        <v>1000</v>
      </c>
      <c r="J598" s="276">
        <v>3473381</v>
      </c>
    </row>
    <row r="599" spans="1:10" ht="14.45">
      <c r="A599" s="276" t="s">
        <v>8013</v>
      </c>
      <c r="B599" s="276">
        <v>92</v>
      </c>
      <c r="C599" s="276" t="s">
        <v>8218</v>
      </c>
      <c r="D599" s="276"/>
      <c r="E599" s="276" t="s">
        <v>8219</v>
      </c>
      <c r="F599" s="276">
        <v>0</v>
      </c>
      <c r="G599" s="276">
        <v>49.966900000000003</v>
      </c>
      <c r="H599" s="276">
        <v>94.277199999999993</v>
      </c>
      <c r="I599" s="276">
        <v>1000</v>
      </c>
      <c r="J599" s="276">
        <v>3701278</v>
      </c>
    </row>
    <row r="600" spans="1:10" ht="14.45">
      <c r="A600" s="276" t="s">
        <v>8061</v>
      </c>
      <c r="B600" s="276">
        <v>92</v>
      </c>
      <c r="C600" s="276" t="s">
        <v>8220</v>
      </c>
      <c r="D600" s="276"/>
      <c r="E600" s="276" t="s">
        <v>8221</v>
      </c>
      <c r="F600" s="276">
        <v>0</v>
      </c>
      <c r="G600" s="276">
        <v>191.85230000000001</v>
      </c>
      <c r="H600" s="276">
        <v>749.42290000000003</v>
      </c>
      <c r="I600" s="276">
        <v>500</v>
      </c>
      <c r="J600" s="276">
        <v>3473183</v>
      </c>
    </row>
    <row r="601" spans="1:10" ht="14.45">
      <c r="A601" s="276" t="s">
        <v>8061</v>
      </c>
      <c r="B601" s="276">
        <v>92</v>
      </c>
      <c r="C601" s="276" t="s">
        <v>8222</v>
      </c>
      <c r="D601" s="276">
        <v>4351</v>
      </c>
      <c r="E601" s="276" t="s">
        <v>8223</v>
      </c>
      <c r="F601" s="276">
        <v>0</v>
      </c>
      <c r="G601" s="276">
        <v>31.030999999999999</v>
      </c>
      <c r="H601" s="276">
        <v>121.215</v>
      </c>
      <c r="I601" s="276">
        <v>1000</v>
      </c>
      <c r="J601" s="276">
        <v>3473185</v>
      </c>
    </row>
    <row r="602" spans="1:10" ht="14.45">
      <c r="A602" s="276" t="s">
        <v>8061</v>
      </c>
      <c r="B602" s="276">
        <v>92</v>
      </c>
      <c r="C602" s="276" t="s">
        <v>8224</v>
      </c>
      <c r="D602" s="276">
        <v>4352</v>
      </c>
      <c r="E602" s="276" t="s">
        <v>8225</v>
      </c>
      <c r="F602" s="276">
        <v>0</v>
      </c>
      <c r="G602" s="276">
        <v>61.796999999999997</v>
      </c>
      <c r="H602" s="276">
        <v>241.39429999999999</v>
      </c>
      <c r="I602" s="276">
        <v>500</v>
      </c>
      <c r="J602" s="276">
        <v>3473187</v>
      </c>
    </row>
    <row r="603" spans="1:10" ht="14.45">
      <c r="A603" s="276" t="s">
        <v>8092</v>
      </c>
      <c r="B603" s="276">
        <v>92</v>
      </c>
      <c r="C603" s="276" t="s">
        <v>8226</v>
      </c>
      <c r="D603" s="276"/>
      <c r="E603" s="276" t="s">
        <v>8227</v>
      </c>
      <c r="F603" s="276">
        <v>0</v>
      </c>
      <c r="G603" s="276">
        <v>20.454599999999999</v>
      </c>
      <c r="H603" s="276">
        <v>110.56529999999999</v>
      </c>
      <c r="I603" s="276">
        <v>1000</v>
      </c>
      <c r="J603" s="276">
        <v>3473289</v>
      </c>
    </row>
    <row r="604" spans="1:10" ht="14.45">
      <c r="A604" s="276" t="s">
        <v>8092</v>
      </c>
      <c r="B604" s="276">
        <v>92</v>
      </c>
      <c r="C604" s="276" t="s">
        <v>8228</v>
      </c>
      <c r="D604" s="276"/>
      <c r="E604" s="276" t="s">
        <v>8229</v>
      </c>
      <c r="F604" s="276">
        <v>0</v>
      </c>
      <c r="G604" s="276">
        <v>29.9849</v>
      </c>
      <c r="H604" s="276">
        <v>162.0804</v>
      </c>
      <c r="I604" s="276">
        <v>1000</v>
      </c>
      <c r="J604" s="276">
        <v>3473291</v>
      </c>
    </row>
    <row r="605" spans="1:10" ht="14.45">
      <c r="A605" s="276" t="s">
        <v>8092</v>
      </c>
      <c r="B605" s="276">
        <v>92</v>
      </c>
      <c r="C605" s="276" t="s">
        <v>8230</v>
      </c>
      <c r="D605" s="276"/>
      <c r="E605" s="276" t="s">
        <v>8231</v>
      </c>
      <c r="F605" s="276">
        <v>0</v>
      </c>
      <c r="G605" s="276">
        <v>39.160899999999998</v>
      </c>
      <c r="H605" s="276">
        <v>211.6806</v>
      </c>
      <c r="I605" s="276">
        <v>1000</v>
      </c>
      <c r="J605" s="276">
        <v>3473292</v>
      </c>
    </row>
    <row r="606" spans="1:10" ht="14.45">
      <c r="A606" s="276" t="s">
        <v>8092</v>
      </c>
      <c r="B606" s="276">
        <v>92</v>
      </c>
      <c r="C606" s="276" t="s">
        <v>8232</v>
      </c>
      <c r="D606" s="276"/>
      <c r="E606" s="276" t="s">
        <v>8233</v>
      </c>
      <c r="F606" s="276">
        <v>0</v>
      </c>
      <c r="G606" s="276">
        <v>6.9519000000000002</v>
      </c>
      <c r="H606" s="276">
        <v>37.5777</v>
      </c>
      <c r="I606" s="276">
        <v>1000</v>
      </c>
      <c r="J606" s="276">
        <v>3473294</v>
      </c>
    </row>
    <row r="607" spans="1:10" ht="14.45">
      <c r="A607" s="276" t="s">
        <v>8092</v>
      </c>
      <c r="B607" s="276">
        <v>92</v>
      </c>
      <c r="C607" s="276" t="s">
        <v>8234</v>
      </c>
      <c r="D607" s="276"/>
      <c r="E607" s="276" t="s">
        <v>8235</v>
      </c>
      <c r="F607" s="276">
        <v>0</v>
      </c>
      <c r="G607" s="276">
        <v>9.3088999999999995</v>
      </c>
      <c r="H607" s="276">
        <v>50.3185</v>
      </c>
      <c r="I607" s="276">
        <v>1000</v>
      </c>
      <c r="J607" s="276">
        <v>3473295</v>
      </c>
    </row>
    <row r="608" spans="1:10" ht="14.45">
      <c r="A608" s="276" t="s">
        <v>8092</v>
      </c>
      <c r="B608" s="276">
        <v>92</v>
      </c>
      <c r="C608" s="276" t="s">
        <v>8236</v>
      </c>
      <c r="D608" s="276"/>
      <c r="E608" s="276" t="s">
        <v>8237</v>
      </c>
      <c r="F608" s="276">
        <v>0</v>
      </c>
      <c r="G608" s="276">
        <v>12.5059</v>
      </c>
      <c r="H608" s="276">
        <v>67.599699999999999</v>
      </c>
      <c r="I608" s="276">
        <v>1000</v>
      </c>
      <c r="J608" s="276">
        <v>3473296</v>
      </c>
    </row>
    <row r="609" spans="1:10" ht="14.45">
      <c r="A609" s="276" t="s">
        <v>8092</v>
      </c>
      <c r="B609" s="276">
        <v>92</v>
      </c>
      <c r="C609" s="276" t="s">
        <v>8238</v>
      </c>
      <c r="D609" s="276">
        <v>4401</v>
      </c>
      <c r="E609" s="276" t="s">
        <v>8239</v>
      </c>
      <c r="F609" s="276">
        <v>0</v>
      </c>
      <c r="G609" s="276">
        <v>17.2485</v>
      </c>
      <c r="H609" s="276">
        <v>93.234999999999999</v>
      </c>
      <c r="I609" s="276">
        <v>1000</v>
      </c>
      <c r="J609" s="276">
        <v>3473311</v>
      </c>
    </row>
    <row r="610" spans="1:10" ht="14.45">
      <c r="A610" s="276" t="s">
        <v>8092</v>
      </c>
      <c r="B610" s="276">
        <v>92</v>
      </c>
      <c r="C610" s="276" t="s">
        <v>8240</v>
      </c>
      <c r="D610" s="276"/>
      <c r="E610" s="276" t="s">
        <v>8241</v>
      </c>
      <c r="F610" s="276">
        <v>0</v>
      </c>
      <c r="G610" s="276">
        <v>13.933400000000001</v>
      </c>
      <c r="H610" s="276">
        <v>75.315700000000007</v>
      </c>
      <c r="I610" s="276">
        <v>1000</v>
      </c>
      <c r="J610" s="276">
        <v>3473315</v>
      </c>
    </row>
    <row r="611" spans="1:10" ht="14.45">
      <c r="A611" s="276" t="s">
        <v>8092</v>
      </c>
      <c r="B611" s="276">
        <v>92</v>
      </c>
      <c r="C611" s="276" t="s">
        <v>8242</v>
      </c>
      <c r="D611" s="276"/>
      <c r="E611" s="276" t="s">
        <v>8243</v>
      </c>
      <c r="F611" s="276">
        <v>0</v>
      </c>
      <c r="G611" s="276">
        <v>22.067</v>
      </c>
      <c r="H611" s="276">
        <v>119.2809</v>
      </c>
      <c r="I611" s="276">
        <v>1000</v>
      </c>
      <c r="J611" s="276">
        <v>3473317</v>
      </c>
    </row>
    <row r="612" spans="1:10" ht="14.45">
      <c r="A612" s="276" t="s">
        <v>8092</v>
      </c>
      <c r="B612" s="276">
        <v>92</v>
      </c>
      <c r="C612" s="276" t="s">
        <v>5009</v>
      </c>
      <c r="D612" s="276">
        <v>4407</v>
      </c>
      <c r="E612" s="276" t="s">
        <v>8244</v>
      </c>
      <c r="F612" s="276">
        <v>0</v>
      </c>
      <c r="G612" s="276">
        <v>6.0548000000000002</v>
      </c>
      <c r="H612" s="276">
        <v>32.728700000000003</v>
      </c>
      <c r="I612" s="276">
        <v>1000</v>
      </c>
      <c r="J612" s="276">
        <v>3473320</v>
      </c>
    </row>
    <row r="613" spans="1:10" ht="14.45">
      <c r="A613" s="276" t="s">
        <v>8092</v>
      </c>
      <c r="B613" s="276">
        <v>92</v>
      </c>
      <c r="C613" s="276" t="s">
        <v>8245</v>
      </c>
      <c r="D613" s="276">
        <v>4409</v>
      </c>
      <c r="E613" s="276" t="s">
        <v>8246</v>
      </c>
      <c r="F613" s="276">
        <v>0</v>
      </c>
      <c r="G613" s="276">
        <v>9.6944999999999997</v>
      </c>
      <c r="H613" s="276">
        <v>52.4024</v>
      </c>
      <c r="I613" s="276">
        <v>1000</v>
      </c>
      <c r="J613" s="276">
        <v>3473322</v>
      </c>
    </row>
    <row r="614" spans="1:10" ht="14.45">
      <c r="A614" s="276" t="s">
        <v>8092</v>
      </c>
      <c r="B614" s="276">
        <v>92</v>
      </c>
      <c r="C614" s="276" t="s">
        <v>8247</v>
      </c>
      <c r="D614" s="276">
        <v>4410</v>
      </c>
      <c r="E614" s="276" t="s">
        <v>8248</v>
      </c>
      <c r="F614" s="276">
        <v>0</v>
      </c>
      <c r="G614" s="276">
        <v>14.4947</v>
      </c>
      <c r="H614" s="276">
        <v>78.349999999999994</v>
      </c>
      <c r="I614" s="276">
        <v>1000</v>
      </c>
      <c r="J614" s="276">
        <v>3473323</v>
      </c>
    </row>
    <row r="615" spans="1:10" ht="14.45">
      <c r="A615" s="276" t="s">
        <v>8092</v>
      </c>
      <c r="B615" s="276">
        <v>92</v>
      </c>
      <c r="C615" s="276" t="s">
        <v>8249</v>
      </c>
      <c r="D615" s="276"/>
      <c r="E615" s="276" t="s">
        <v>8250</v>
      </c>
      <c r="F615" s="276">
        <v>0</v>
      </c>
      <c r="G615" s="276">
        <v>21.577400000000001</v>
      </c>
      <c r="H615" s="276">
        <v>116.6344</v>
      </c>
      <c r="I615" s="276">
        <v>1000</v>
      </c>
      <c r="J615" s="276">
        <v>3473325</v>
      </c>
    </row>
    <row r="616" spans="1:10" ht="14.45">
      <c r="A616" s="276" t="s">
        <v>8092</v>
      </c>
      <c r="B616" s="276">
        <v>92</v>
      </c>
      <c r="C616" s="276" t="s">
        <v>8251</v>
      </c>
      <c r="D616" s="276"/>
      <c r="E616" s="276" t="s">
        <v>8252</v>
      </c>
      <c r="F616" s="276">
        <v>0</v>
      </c>
      <c r="G616" s="276">
        <v>38.080500000000001</v>
      </c>
      <c r="H616" s="276">
        <v>205.84030000000001</v>
      </c>
      <c r="I616" s="276">
        <v>1000</v>
      </c>
      <c r="J616" s="276">
        <v>3473328</v>
      </c>
    </row>
    <row r="617" spans="1:10" ht="14.45">
      <c r="A617" s="276" t="s">
        <v>8092</v>
      </c>
      <c r="B617" s="276">
        <v>92</v>
      </c>
      <c r="C617" s="276" t="s">
        <v>8253</v>
      </c>
      <c r="D617" s="276">
        <v>4417</v>
      </c>
      <c r="E617" s="276" t="s">
        <v>8254</v>
      </c>
      <c r="F617" s="276">
        <v>0</v>
      </c>
      <c r="G617" s="276">
        <v>27.126200000000001</v>
      </c>
      <c r="H617" s="276">
        <v>146.62790000000001</v>
      </c>
      <c r="I617" s="276">
        <v>1000</v>
      </c>
      <c r="J617" s="276">
        <v>3473334</v>
      </c>
    </row>
    <row r="618" spans="1:10" ht="14.45">
      <c r="A618" s="276" t="s">
        <v>8013</v>
      </c>
      <c r="B618" s="276">
        <v>92</v>
      </c>
      <c r="C618" s="276" t="s">
        <v>8255</v>
      </c>
      <c r="D618" s="276"/>
      <c r="E618" s="276" t="s">
        <v>8256</v>
      </c>
      <c r="F618" s="276">
        <v>0</v>
      </c>
      <c r="G618" s="276">
        <v>38.544699999999999</v>
      </c>
      <c r="H618" s="276">
        <v>72.725800000000007</v>
      </c>
      <c r="I618" s="276">
        <v>1000</v>
      </c>
      <c r="J618" s="276">
        <v>3473356</v>
      </c>
    </row>
    <row r="619" spans="1:10" ht="14.45">
      <c r="A619" s="276" t="s">
        <v>8013</v>
      </c>
      <c r="B619" s="276">
        <v>92</v>
      </c>
      <c r="C619" s="276" t="s">
        <v>8257</v>
      </c>
      <c r="D619" s="276"/>
      <c r="E619" s="276" t="s">
        <v>8258</v>
      </c>
      <c r="F619" s="276">
        <v>0</v>
      </c>
      <c r="G619" s="276">
        <v>0</v>
      </c>
      <c r="H619" s="276">
        <v>0</v>
      </c>
      <c r="I619" s="276">
        <v>1000</v>
      </c>
      <c r="J619" s="276">
        <v>3473357</v>
      </c>
    </row>
    <row r="620" spans="1:10" ht="14.45">
      <c r="A620" s="276" t="s">
        <v>8013</v>
      </c>
      <c r="B620" s="276">
        <v>92</v>
      </c>
      <c r="C620" s="276" t="s">
        <v>8259</v>
      </c>
      <c r="D620" s="276"/>
      <c r="E620" s="276" t="s">
        <v>8260</v>
      </c>
      <c r="F620" s="276">
        <v>0</v>
      </c>
      <c r="G620" s="276">
        <v>56.273899999999998</v>
      </c>
      <c r="H620" s="276">
        <v>106.1772</v>
      </c>
      <c r="I620" s="276">
        <v>1000</v>
      </c>
      <c r="J620" s="276">
        <v>3473358</v>
      </c>
    </row>
    <row r="621" spans="1:10" ht="14.45">
      <c r="A621" s="276" t="s">
        <v>8013</v>
      </c>
      <c r="B621" s="276">
        <v>92</v>
      </c>
      <c r="C621" s="276" t="s">
        <v>8261</v>
      </c>
      <c r="D621" s="276"/>
      <c r="E621" s="276" t="s">
        <v>8262</v>
      </c>
      <c r="F621" s="276">
        <v>0</v>
      </c>
      <c r="G621" s="276">
        <v>71.285799999999995</v>
      </c>
      <c r="H621" s="276">
        <v>134.5016</v>
      </c>
      <c r="I621" s="276">
        <v>1000</v>
      </c>
      <c r="J621" s="276">
        <v>3473360</v>
      </c>
    </row>
    <row r="622" spans="1:10" ht="14.45">
      <c r="A622" s="276" t="s">
        <v>8013</v>
      </c>
      <c r="B622" s="276">
        <v>92</v>
      </c>
      <c r="C622" s="276" t="s">
        <v>8263</v>
      </c>
      <c r="D622" s="276"/>
      <c r="E622" s="276" t="s">
        <v>8264</v>
      </c>
      <c r="F622" s="276">
        <v>0</v>
      </c>
      <c r="G622" s="276">
        <v>86.521699999999996</v>
      </c>
      <c r="H622" s="276">
        <v>163.24850000000001</v>
      </c>
      <c r="I622" s="276">
        <v>1000</v>
      </c>
      <c r="J622" s="276">
        <v>3473361</v>
      </c>
    </row>
    <row r="623" spans="1:10" ht="14.45">
      <c r="A623" s="276" t="s">
        <v>8013</v>
      </c>
      <c r="B623" s="276">
        <v>92</v>
      </c>
      <c r="C623" s="276" t="s">
        <v>8265</v>
      </c>
      <c r="D623" s="276">
        <v>4374</v>
      </c>
      <c r="E623" s="276" t="s">
        <v>8266</v>
      </c>
      <c r="F623" s="276">
        <v>0</v>
      </c>
      <c r="G623" s="276">
        <v>20.661999999999999</v>
      </c>
      <c r="H623" s="276">
        <v>38.984900000000003</v>
      </c>
      <c r="I623" s="276">
        <v>1000</v>
      </c>
      <c r="J623" s="276">
        <v>3473374</v>
      </c>
    </row>
    <row r="624" spans="1:10" ht="14.45">
      <c r="A624" s="276" t="s">
        <v>8013</v>
      </c>
      <c r="B624" s="276">
        <v>92</v>
      </c>
      <c r="C624" s="276" t="s">
        <v>8267</v>
      </c>
      <c r="D624" s="276">
        <v>4375</v>
      </c>
      <c r="E624" s="276" t="s">
        <v>8268</v>
      </c>
      <c r="F624" s="276">
        <v>0</v>
      </c>
      <c r="G624" s="276">
        <v>27.845099999999999</v>
      </c>
      <c r="H624" s="276">
        <v>52.5379</v>
      </c>
      <c r="I624" s="276">
        <v>1000</v>
      </c>
      <c r="J624" s="276">
        <v>3473375</v>
      </c>
    </row>
    <row r="625" spans="1:10" ht="14.45">
      <c r="A625" s="276" t="s">
        <v>8013</v>
      </c>
      <c r="B625" s="276">
        <v>92</v>
      </c>
      <c r="C625" s="276" t="s">
        <v>8269</v>
      </c>
      <c r="D625" s="276">
        <v>4377</v>
      </c>
      <c r="E625" s="276" t="s">
        <v>8270</v>
      </c>
      <c r="F625" s="276">
        <v>0</v>
      </c>
      <c r="G625" s="276">
        <v>36.9392</v>
      </c>
      <c r="H625" s="276">
        <v>69.696700000000007</v>
      </c>
      <c r="I625" s="276">
        <v>1000</v>
      </c>
      <c r="J625" s="276">
        <v>3473377</v>
      </c>
    </row>
    <row r="626" spans="1:10" ht="14.45">
      <c r="A626" s="276" t="s">
        <v>8013</v>
      </c>
      <c r="B626" s="276">
        <v>92</v>
      </c>
      <c r="C626" s="276" t="s">
        <v>8271</v>
      </c>
      <c r="D626" s="276"/>
      <c r="E626" s="276" t="s">
        <v>8272</v>
      </c>
      <c r="F626" s="276">
        <v>0</v>
      </c>
      <c r="G626" s="276">
        <v>65.340199999999996</v>
      </c>
      <c r="H626" s="276">
        <v>123.2833</v>
      </c>
      <c r="I626" s="276">
        <v>1000</v>
      </c>
      <c r="J626" s="276">
        <v>3473379</v>
      </c>
    </row>
    <row r="627" spans="1:10" ht="14.45">
      <c r="A627" s="276" t="s">
        <v>8013</v>
      </c>
      <c r="B627" s="276">
        <v>92</v>
      </c>
      <c r="C627" s="276" t="s">
        <v>8273</v>
      </c>
      <c r="D627" s="276">
        <v>4381</v>
      </c>
      <c r="E627" s="276" t="s">
        <v>8274</v>
      </c>
      <c r="F627" s="276">
        <v>0</v>
      </c>
      <c r="G627" s="276">
        <v>20.661999999999999</v>
      </c>
      <c r="H627" s="276">
        <v>38.984900000000003</v>
      </c>
      <c r="I627" s="276">
        <v>1000</v>
      </c>
      <c r="J627" s="276">
        <v>3473383</v>
      </c>
    </row>
    <row r="628" spans="1:10" ht="14.45">
      <c r="A628" s="276" t="s">
        <v>8013</v>
      </c>
      <c r="B628" s="276">
        <v>92</v>
      </c>
      <c r="C628" s="276" t="s">
        <v>8275</v>
      </c>
      <c r="D628" s="276">
        <v>4382</v>
      </c>
      <c r="E628" s="276" t="s">
        <v>8276</v>
      </c>
      <c r="F628" s="276">
        <v>0</v>
      </c>
      <c r="G628" s="276">
        <v>27.845099999999999</v>
      </c>
      <c r="H628" s="276">
        <v>52.5379</v>
      </c>
      <c r="I628" s="276">
        <v>1000</v>
      </c>
      <c r="J628" s="276">
        <v>3473384</v>
      </c>
    </row>
    <row r="629" spans="1:10" ht="14.45">
      <c r="A629" s="276" t="s">
        <v>8013</v>
      </c>
      <c r="B629" s="276">
        <v>92</v>
      </c>
      <c r="C629" s="276" t="s">
        <v>8277</v>
      </c>
      <c r="D629" s="276">
        <v>4386</v>
      </c>
      <c r="E629" s="276" t="s">
        <v>8278</v>
      </c>
      <c r="F629" s="276">
        <v>0</v>
      </c>
      <c r="G629" s="276">
        <v>65.340199999999996</v>
      </c>
      <c r="H629" s="276">
        <v>123.2833</v>
      </c>
      <c r="I629" s="276">
        <v>1000</v>
      </c>
      <c r="J629" s="276">
        <v>3473388</v>
      </c>
    </row>
    <row r="630" spans="1:10" ht="14.45">
      <c r="A630" s="276" t="s">
        <v>8061</v>
      </c>
      <c r="B630" s="276">
        <v>92</v>
      </c>
      <c r="C630" s="276" t="s">
        <v>8279</v>
      </c>
      <c r="D630" s="276"/>
      <c r="E630" s="276" t="s">
        <v>8280</v>
      </c>
      <c r="F630" s="276">
        <v>0</v>
      </c>
      <c r="G630" s="276">
        <v>146.2998</v>
      </c>
      <c r="H630" s="276">
        <v>571.48360000000002</v>
      </c>
      <c r="I630" s="276">
        <v>500</v>
      </c>
      <c r="J630" s="276">
        <v>3492750</v>
      </c>
    </row>
    <row r="631" spans="1:10" ht="14.45">
      <c r="A631" s="276" t="s">
        <v>8092</v>
      </c>
      <c r="B631" s="276">
        <v>92</v>
      </c>
      <c r="C631" s="276" t="s">
        <v>8281</v>
      </c>
      <c r="D631" s="276"/>
      <c r="E631" s="276" t="s">
        <v>8282</v>
      </c>
      <c r="F631" s="276">
        <v>0</v>
      </c>
      <c r="G631" s="276">
        <v>10.869300000000001</v>
      </c>
      <c r="H631" s="276">
        <v>58.753100000000003</v>
      </c>
      <c r="I631" s="276">
        <v>1000</v>
      </c>
      <c r="J631" s="276">
        <v>3508016</v>
      </c>
    </row>
    <row r="632" spans="1:10" ht="14.45">
      <c r="A632" s="276" t="s">
        <v>8092</v>
      </c>
      <c r="B632" s="276">
        <v>92</v>
      </c>
      <c r="C632" s="276" t="s">
        <v>8283</v>
      </c>
      <c r="D632" s="276">
        <v>4402</v>
      </c>
      <c r="E632" s="276" t="s">
        <v>8284</v>
      </c>
      <c r="F632" s="276">
        <v>0</v>
      </c>
      <c r="G632" s="276">
        <v>4.6147</v>
      </c>
      <c r="H632" s="276">
        <v>24.944099999999999</v>
      </c>
      <c r="I632" s="276">
        <v>1000</v>
      </c>
      <c r="J632" s="276">
        <v>3638625</v>
      </c>
    </row>
    <row r="633" spans="1:10" ht="14.45">
      <c r="A633" s="276" t="s">
        <v>8020</v>
      </c>
      <c r="B633" s="276">
        <v>92</v>
      </c>
      <c r="C633" s="276" t="s">
        <v>8285</v>
      </c>
      <c r="D633" s="276"/>
      <c r="E633" s="276" t="s">
        <v>8077</v>
      </c>
      <c r="F633" s="276">
        <v>0</v>
      </c>
      <c r="G633" s="276">
        <v>1.5608</v>
      </c>
      <c r="H633" s="276">
        <v>8.4367999999999999</v>
      </c>
      <c r="I633" s="276">
        <v>1000</v>
      </c>
      <c r="J633" s="276">
        <v>4339068</v>
      </c>
    </row>
    <row r="634" spans="1:10" ht="14.45">
      <c r="A634" s="276" t="s">
        <v>8020</v>
      </c>
      <c r="B634" s="276">
        <v>92</v>
      </c>
      <c r="C634" s="276" t="s">
        <v>8286</v>
      </c>
      <c r="D634" s="276"/>
      <c r="E634" s="276" t="s">
        <v>8287</v>
      </c>
      <c r="F634" s="276">
        <v>0</v>
      </c>
      <c r="G634" s="276">
        <v>6.5350999999999999</v>
      </c>
      <c r="H634" s="276">
        <v>35.325000000000003</v>
      </c>
      <c r="I634" s="276">
        <v>1000</v>
      </c>
      <c r="J634" s="276">
        <v>4339095</v>
      </c>
    </row>
    <row r="635" spans="1:10" ht="14.45">
      <c r="A635" s="276" t="s">
        <v>8020</v>
      </c>
      <c r="B635" s="276">
        <v>92</v>
      </c>
      <c r="C635" s="276" t="s">
        <v>8288</v>
      </c>
      <c r="D635" s="276"/>
      <c r="E635" s="276" t="s">
        <v>8048</v>
      </c>
      <c r="F635" s="276">
        <v>0</v>
      </c>
      <c r="G635" s="276">
        <v>2.0024000000000002</v>
      </c>
      <c r="H635" s="276">
        <v>10.8239</v>
      </c>
      <c r="I635" s="276">
        <v>1000</v>
      </c>
      <c r="J635" s="276">
        <v>4339488</v>
      </c>
    </row>
    <row r="636" spans="1:10" ht="14.45">
      <c r="A636" s="276" t="s">
        <v>8061</v>
      </c>
      <c r="B636" s="276">
        <v>92</v>
      </c>
      <c r="C636" s="276" t="s">
        <v>8289</v>
      </c>
      <c r="D636" s="276"/>
      <c r="E636" s="276" t="s">
        <v>8210</v>
      </c>
      <c r="F636" s="276">
        <v>0</v>
      </c>
      <c r="G636" s="276">
        <v>2.0206</v>
      </c>
      <c r="H636" s="276">
        <v>8.9802</v>
      </c>
      <c r="I636" s="276">
        <v>1000</v>
      </c>
      <c r="J636" s="276">
        <v>5125969</v>
      </c>
    </row>
    <row r="637" spans="1:10" ht="14.45">
      <c r="A637" s="276" t="s">
        <v>8061</v>
      </c>
      <c r="B637" s="276">
        <v>92</v>
      </c>
      <c r="C637" s="276" t="s">
        <v>8290</v>
      </c>
      <c r="D637" s="276"/>
      <c r="E637" s="276" t="s">
        <v>8063</v>
      </c>
      <c r="F637" s="276">
        <v>0</v>
      </c>
      <c r="G637" s="276">
        <v>2.1547000000000001</v>
      </c>
      <c r="H637" s="276">
        <v>9.5762</v>
      </c>
      <c r="I637" s="276">
        <v>1000</v>
      </c>
      <c r="J637" s="276">
        <v>5290751</v>
      </c>
    </row>
    <row r="638" spans="1:10" ht="14.45">
      <c r="A638" s="276" t="s">
        <v>8013</v>
      </c>
      <c r="B638" s="276">
        <v>92</v>
      </c>
      <c r="C638" s="276" t="s">
        <v>8291</v>
      </c>
      <c r="D638" s="276"/>
      <c r="E638" s="276" t="s">
        <v>8292</v>
      </c>
      <c r="F638" s="276">
        <v>0</v>
      </c>
      <c r="G638" s="276">
        <v>19.688099999999999</v>
      </c>
      <c r="H638" s="276">
        <v>78.752300000000005</v>
      </c>
      <c r="I638" s="276">
        <v>1000</v>
      </c>
      <c r="J638" s="276">
        <v>4086692</v>
      </c>
    </row>
    <row r="639" spans="1:10" ht="14.45">
      <c r="A639" s="276" t="s">
        <v>8013</v>
      </c>
      <c r="B639" s="276">
        <v>92</v>
      </c>
      <c r="C639" s="276" t="s">
        <v>8293</v>
      </c>
      <c r="D639" s="276"/>
      <c r="E639" s="276" t="s">
        <v>8294</v>
      </c>
      <c r="F639" s="276">
        <v>0</v>
      </c>
      <c r="G639" s="276">
        <v>32.203200000000002</v>
      </c>
      <c r="H639" s="276">
        <v>128.81280000000001</v>
      </c>
      <c r="I639" s="276">
        <v>1000</v>
      </c>
      <c r="J639" s="276">
        <v>4830424</v>
      </c>
    </row>
    <row r="640" spans="1:10" ht="14.45">
      <c r="A640" s="276" t="s">
        <v>8013</v>
      </c>
      <c r="B640" s="276">
        <v>92</v>
      </c>
      <c r="C640" s="276" t="s">
        <v>8295</v>
      </c>
      <c r="D640" s="276"/>
      <c r="E640" s="276" t="s">
        <v>8167</v>
      </c>
      <c r="F640" s="276">
        <v>0</v>
      </c>
      <c r="G640" s="276">
        <v>14.2866</v>
      </c>
      <c r="H640" s="276">
        <v>57.146299999999997</v>
      </c>
      <c r="I640" s="276">
        <v>500</v>
      </c>
      <c r="J640" s="276">
        <v>5139591</v>
      </c>
    </row>
    <row r="641" spans="1:10" ht="14.45">
      <c r="A641" s="276" t="s">
        <v>8061</v>
      </c>
      <c r="B641" s="276">
        <v>92</v>
      </c>
      <c r="C641" s="276" t="s">
        <v>8296</v>
      </c>
      <c r="D641" s="276"/>
      <c r="E641" s="276" t="s">
        <v>8065</v>
      </c>
      <c r="F641" s="276">
        <v>0</v>
      </c>
      <c r="G641" s="276">
        <v>1.3108</v>
      </c>
      <c r="H641" s="276">
        <v>5.8258000000000001</v>
      </c>
      <c r="I641" s="276">
        <v>1000</v>
      </c>
      <c r="J641" s="276">
        <v>6268749</v>
      </c>
    </row>
    <row r="642" spans="1:10" ht="14.45">
      <c r="A642" s="276" t="s">
        <v>8061</v>
      </c>
      <c r="B642" s="276">
        <v>92</v>
      </c>
      <c r="C642" s="276" t="s">
        <v>8297</v>
      </c>
      <c r="D642" s="276"/>
      <c r="E642" s="276" t="s">
        <v>8298</v>
      </c>
      <c r="F642" s="276">
        <v>0</v>
      </c>
      <c r="G642" s="276">
        <v>3.2503000000000002</v>
      </c>
      <c r="H642" s="276">
        <v>14.4459</v>
      </c>
      <c r="I642" s="276">
        <v>2000</v>
      </c>
      <c r="J642" s="276">
        <v>6268768</v>
      </c>
    </row>
    <row r="643" spans="1:10" ht="14.45">
      <c r="A643" s="276" t="s">
        <v>8061</v>
      </c>
      <c r="B643" s="276">
        <v>92</v>
      </c>
      <c r="C643" s="276" t="s">
        <v>8299</v>
      </c>
      <c r="D643" s="276"/>
      <c r="E643" s="276" t="s">
        <v>8300</v>
      </c>
      <c r="F643" s="276">
        <v>0</v>
      </c>
      <c r="G643" s="276">
        <v>1.1475</v>
      </c>
      <c r="H643" s="276">
        <v>5.1002000000000001</v>
      </c>
      <c r="I643" s="276">
        <v>1000</v>
      </c>
      <c r="J643" s="276">
        <v>6797544</v>
      </c>
    </row>
    <row r="644" spans="1:10" ht="14.45">
      <c r="A644" s="276" t="s">
        <v>8061</v>
      </c>
      <c r="B644" s="276">
        <v>92</v>
      </c>
      <c r="C644" s="276" t="s">
        <v>4989</v>
      </c>
      <c r="D644" s="276"/>
      <c r="E644" s="276" t="s">
        <v>8301</v>
      </c>
      <c r="F644" s="276">
        <v>0</v>
      </c>
      <c r="G644" s="276">
        <v>9.1326999999999998</v>
      </c>
      <c r="H644" s="276">
        <v>40.589599999999997</v>
      </c>
      <c r="I644" s="276">
        <v>500</v>
      </c>
      <c r="J644" s="276">
        <v>6797997</v>
      </c>
    </row>
    <row r="645" spans="1:10" ht="14.45">
      <c r="A645" s="276" t="s">
        <v>8013</v>
      </c>
      <c r="B645" s="276">
        <v>92</v>
      </c>
      <c r="C645" s="276" t="s">
        <v>8302</v>
      </c>
      <c r="D645" s="276"/>
      <c r="E645" s="276" t="s">
        <v>8303</v>
      </c>
      <c r="F645" s="276">
        <v>0</v>
      </c>
      <c r="G645" s="276">
        <v>2.9306999999999999</v>
      </c>
      <c r="H645" s="276">
        <v>11.722799999999999</v>
      </c>
      <c r="I645" s="276">
        <v>500</v>
      </c>
      <c r="J645" s="276">
        <v>6890573</v>
      </c>
    </row>
    <row r="646" spans="1:10" ht="14.45">
      <c r="A646" s="276" t="s">
        <v>8013</v>
      </c>
      <c r="B646" s="276">
        <v>92</v>
      </c>
      <c r="C646" s="276" t="s">
        <v>8304</v>
      </c>
      <c r="D646" s="276"/>
      <c r="E646" s="276" t="s">
        <v>8305</v>
      </c>
      <c r="F646" s="276">
        <v>0</v>
      </c>
      <c r="G646" s="276">
        <v>69.3977</v>
      </c>
      <c r="H646" s="276">
        <v>277.59089999999998</v>
      </c>
      <c r="I646" s="276">
        <v>1000</v>
      </c>
      <c r="J646" s="276">
        <v>7401633</v>
      </c>
    </row>
    <row r="647" spans="1:10" ht="14.45">
      <c r="A647" s="276" t="s">
        <v>7619</v>
      </c>
      <c r="B647" s="276">
        <v>94</v>
      </c>
      <c r="C647" s="276" t="s">
        <v>8306</v>
      </c>
      <c r="D647" s="276"/>
      <c r="E647" s="276" t="s">
        <v>8307</v>
      </c>
      <c r="F647" s="276">
        <v>10210</v>
      </c>
      <c r="G647" s="276">
        <v>0.96960000000000002</v>
      </c>
      <c r="H647" s="276">
        <v>2.2547999999999999</v>
      </c>
      <c r="I647" s="276">
        <v>100</v>
      </c>
      <c r="J647" s="276">
        <v>6617912</v>
      </c>
    </row>
    <row r="648" spans="1:10" ht="14.45">
      <c r="A648" s="276" t="s">
        <v>7619</v>
      </c>
      <c r="B648" s="276">
        <v>94</v>
      </c>
      <c r="C648" s="276" t="s">
        <v>4955</v>
      </c>
      <c r="D648" s="276"/>
      <c r="E648" s="276" t="s">
        <v>8307</v>
      </c>
      <c r="F648" s="276">
        <v>7415</v>
      </c>
      <c r="G648" s="276">
        <v>0.96960000000000002</v>
      </c>
      <c r="H648" s="276">
        <v>2.2547999999999999</v>
      </c>
      <c r="I648" s="276">
        <v>100</v>
      </c>
      <c r="J648" s="276">
        <v>6617914</v>
      </c>
    </row>
    <row r="649" spans="1:10" ht="14.45">
      <c r="A649" s="276" t="s">
        <v>7918</v>
      </c>
      <c r="B649" s="276">
        <v>93</v>
      </c>
      <c r="C649" s="276" t="s">
        <v>8308</v>
      </c>
      <c r="D649" s="276"/>
      <c r="E649" s="276" t="s">
        <v>8309</v>
      </c>
      <c r="F649" s="276">
        <v>7458</v>
      </c>
      <c r="G649" s="276">
        <v>1.1921999999999999</v>
      </c>
      <c r="H649" s="276">
        <v>2.3105000000000002</v>
      </c>
      <c r="I649" s="276">
        <v>100</v>
      </c>
      <c r="J649" s="276">
        <v>6022395</v>
      </c>
    </row>
    <row r="650" spans="1:10" ht="14.45">
      <c r="A650" s="276" t="s">
        <v>8310</v>
      </c>
      <c r="B650" s="276">
        <v>93</v>
      </c>
      <c r="C650" s="276" t="s">
        <v>8311</v>
      </c>
      <c r="D650" s="276"/>
      <c r="E650" s="276" t="s">
        <v>8312</v>
      </c>
      <c r="F650" s="276">
        <v>8567</v>
      </c>
      <c r="G650" s="276">
        <v>0.59089999999999998</v>
      </c>
      <c r="H650" s="276">
        <v>1.1452</v>
      </c>
      <c r="I650" s="276">
        <v>100</v>
      </c>
      <c r="J650" s="276">
        <v>6021948</v>
      </c>
    </row>
    <row r="651" spans="1:10" ht="14.45">
      <c r="A651" s="276" t="s">
        <v>7918</v>
      </c>
      <c r="B651" s="276">
        <v>93</v>
      </c>
      <c r="C651" s="276" t="s">
        <v>8313</v>
      </c>
      <c r="D651" s="276"/>
      <c r="E651" s="276" t="s">
        <v>8314</v>
      </c>
      <c r="F651" s="276">
        <v>14555</v>
      </c>
      <c r="G651" s="276">
        <v>2.8795000000000002</v>
      </c>
      <c r="H651" s="276">
        <v>5.5804</v>
      </c>
      <c r="I651" s="276">
        <v>100</v>
      </c>
      <c r="J651" s="276">
        <v>6024838</v>
      </c>
    </row>
    <row r="652" spans="1:10" ht="14.45">
      <c r="A652" s="276" t="s">
        <v>8310</v>
      </c>
      <c r="B652" s="276">
        <v>93</v>
      </c>
      <c r="C652" s="276" t="s">
        <v>8315</v>
      </c>
      <c r="D652" s="276"/>
      <c r="E652" s="276" t="s">
        <v>8316</v>
      </c>
      <c r="F652" s="276">
        <v>25600</v>
      </c>
      <c r="G652" s="276">
        <v>0.56410000000000005</v>
      </c>
      <c r="H652" s="276">
        <v>1.0931999999999999</v>
      </c>
      <c r="I652" s="276">
        <v>100</v>
      </c>
      <c r="J652" s="276">
        <v>6024878</v>
      </c>
    </row>
    <row r="653" spans="1:10" ht="14.45">
      <c r="A653" s="276" t="s">
        <v>8310</v>
      </c>
      <c r="B653" s="276">
        <v>93</v>
      </c>
      <c r="C653" s="276" t="s">
        <v>8317</v>
      </c>
      <c r="D653" s="276"/>
      <c r="E653" s="276" t="s">
        <v>8318</v>
      </c>
      <c r="F653" s="276">
        <v>12474</v>
      </c>
      <c r="G653" s="276">
        <v>1.08</v>
      </c>
      <c r="H653" s="276">
        <v>2.093</v>
      </c>
      <c r="I653" s="276">
        <v>100</v>
      </c>
      <c r="J653" s="276">
        <v>6022380</v>
      </c>
    </row>
    <row r="654" spans="1:10" ht="14.45">
      <c r="A654" s="276" t="s">
        <v>8310</v>
      </c>
      <c r="B654" s="276">
        <v>93</v>
      </c>
      <c r="C654" s="276" t="s">
        <v>8319</v>
      </c>
      <c r="D654" s="276"/>
      <c r="E654" s="276" t="s">
        <v>8312</v>
      </c>
      <c r="F654" s="276">
        <v>0</v>
      </c>
      <c r="G654" s="276">
        <v>0.59089999999999998</v>
      </c>
      <c r="H654" s="276">
        <v>1.1452</v>
      </c>
      <c r="I654" s="276">
        <v>100</v>
      </c>
      <c r="J654" s="276">
        <v>6021971</v>
      </c>
    </row>
    <row r="655" spans="1:10" ht="14.45">
      <c r="A655" s="276" t="s">
        <v>8310</v>
      </c>
      <c r="B655" s="276">
        <v>93</v>
      </c>
      <c r="C655" s="276" t="s">
        <v>4953</v>
      </c>
      <c r="D655" s="276"/>
      <c r="E655" s="276" t="s">
        <v>8316</v>
      </c>
      <c r="F655" s="276">
        <v>570</v>
      </c>
      <c r="G655" s="276">
        <v>0.56410000000000005</v>
      </c>
      <c r="H655" s="276">
        <v>1.0931999999999999</v>
      </c>
      <c r="I655" s="276">
        <v>100</v>
      </c>
      <c r="J655" s="276">
        <v>6024875</v>
      </c>
    </row>
    <row r="656" spans="1:10" ht="14.45">
      <c r="A656" s="276" t="s">
        <v>7918</v>
      </c>
      <c r="B656" s="276">
        <v>93</v>
      </c>
      <c r="C656" s="276" t="s">
        <v>8320</v>
      </c>
      <c r="D656" s="276"/>
      <c r="E656" s="276" t="s">
        <v>8321</v>
      </c>
      <c r="F656" s="276">
        <v>10730</v>
      </c>
      <c r="G656" s="276">
        <v>0.66520000000000001</v>
      </c>
      <c r="H656" s="276">
        <v>1.2891999999999999</v>
      </c>
      <c r="I656" s="276">
        <v>100</v>
      </c>
      <c r="J656" s="276">
        <v>6022312</v>
      </c>
    </row>
    <row r="657" spans="1:10" ht="14.45">
      <c r="A657" s="276" t="s">
        <v>7918</v>
      </c>
      <c r="B657" s="276">
        <v>93</v>
      </c>
      <c r="C657" s="276" t="s">
        <v>8322</v>
      </c>
      <c r="D657" s="276"/>
      <c r="E657" s="276" t="s">
        <v>8323</v>
      </c>
      <c r="F657" s="276">
        <v>4834</v>
      </c>
      <c r="G657" s="276">
        <v>4.5460000000000003</v>
      </c>
      <c r="H657" s="276">
        <v>8.8102</v>
      </c>
      <c r="I657" s="276">
        <v>100</v>
      </c>
      <c r="J657" s="276">
        <v>6024866</v>
      </c>
    </row>
    <row r="658" spans="1:10" ht="14.45">
      <c r="A658" s="276" t="s">
        <v>7918</v>
      </c>
      <c r="B658" s="276">
        <v>93</v>
      </c>
      <c r="C658" s="276" t="s">
        <v>4949</v>
      </c>
      <c r="D658" s="276"/>
      <c r="E658" s="276" t="s">
        <v>8324</v>
      </c>
      <c r="F658" s="276">
        <v>8935</v>
      </c>
      <c r="G658" s="276">
        <v>4.3788</v>
      </c>
      <c r="H658" s="276">
        <v>6.8098999999999998</v>
      </c>
      <c r="I658" s="276">
        <v>100</v>
      </c>
      <c r="J658" s="276">
        <v>6025049</v>
      </c>
    </row>
    <row r="659" spans="1:10" ht="14.45">
      <c r="A659" s="276" t="s">
        <v>8310</v>
      </c>
      <c r="B659" s="276">
        <v>93</v>
      </c>
      <c r="C659" s="276" t="s">
        <v>8325</v>
      </c>
      <c r="D659" s="276"/>
      <c r="E659" s="276" t="s">
        <v>8326</v>
      </c>
      <c r="F659" s="276">
        <v>0</v>
      </c>
      <c r="G659" s="276">
        <v>1.5455000000000001</v>
      </c>
      <c r="H659" s="276">
        <v>2.4035000000000002</v>
      </c>
      <c r="I659" s="276">
        <v>100</v>
      </c>
      <c r="J659" s="276">
        <v>6025038</v>
      </c>
    </row>
    <row r="660" spans="1:10" ht="14.45">
      <c r="A660" s="276" t="s">
        <v>7918</v>
      </c>
      <c r="B660" s="276">
        <v>93</v>
      </c>
      <c r="C660" s="276" t="s">
        <v>8327</v>
      </c>
      <c r="D660" s="276"/>
      <c r="E660" s="276" t="s">
        <v>8328</v>
      </c>
      <c r="F660" s="276">
        <v>12534</v>
      </c>
      <c r="G660" s="276">
        <v>0.6714</v>
      </c>
      <c r="H660" s="276">
        <v>1.3010999999999999</v>
      </c>
      <c r="I660" s="276">
        <v>100</v>
      </c>
      <c r="J660" s="276">
        <v>6025003</v>
      </c>
    </row>
    <row r="661" spans="1:10" ht="14.45">
      <c r="A661" s="276" t="s">
        <v>7918</v>
      </c>
      <c r="B661" s="276">
        <v>93</v>
      </c>
      <c r="C661" s="276" t="s">
        <v>8329</v>
      </c>
      <c r="D661" s="276"/>
      <c r="E661" s="276" t="s">
        <v>8330</v>
      </c>
      <c r="F661" s="276">
        <v>8975</v>
      </c>
      <c r="G661" s="276">
        <v>1.4626999999999999</v>
      </c>
      <c r="H661" s="276">
        <v>2.8347000000000002</v>
      </c>
      <c r="I661" s="276">
        <v>100</v>
      </c>
      <c r="J661" s="276">
        <v>6788373</v>
      </c>
    </row>
    <row r="662" spans="1:10" ht="14.45">
      <c r="A662" s="276" t="s">
        <v>7918</v>
      </c>
      <c r="B662" s="276">
        <v>93</v>
      </c>
      <c r="C662" s="276" t="s">
        <v>8331</v>
      </c>
      <c r="D662" s="276"/>
      <c r="E662" s="276" t="s">
        <v>8332</v>
      </c>
      <c r="F662" s="276">
        <v>3000</v>
      </c>
      <c r="G662" s="276">
        <v>0.65849999999999997</v>
      </c>
      <c r="H662" s="276">
        <v>1.4039999999999999</v>
      </c>
      <c r="I662" s="276">
        <v>100</v>
      </c>
      <c r="J662" s="276">
        <v>5802106</v>
      </c>
    </row>
    <row r="663" spans="1:10" ht="14.45">
      <c r="A663" s="276" t="s">
        <v>7918</v>
      </c>
      <c r="B663" s="276">
        <v>93</v>
      </c>
      <c r="C663" s="276" t="s">
        <v>8333</v>
      </c>
      <c r="D663" s="276"/>
      <c r="E663" s="276" t="s">
        <v>8334</v>
      </c>
      <c r="F663" s="276">
        <v>558</v>
      </c>
      <c r="G663" s="276">
        <v>1.0257000000000001</v>
      </c>
      <c r="H663" s="276">
        <v>1.825</v>
      </c>
      <c r="I663" s="276">
        <v>100</v>
      </c>
      <c r="J663" s="276">
        <v>5802097</v>
      </c>
    </row>
    <row r="664" spans="1:10" ht="14.45">
      <c r="A664" s="276" t="s">
        <v>7918</v>
      </c>
      <c r="B664" s="276">
        <v>93</v>
      </c>
      <c r="C664" s="276" t="s">
        <v>8335</v>
      </c>
      <c r="D664" s="276"/>
      <c r="E664" s="276" t="s">
        <v>8328</v>
      </c>
      <c r="F664" s="276">
        <v>2500</v>
      </c>
      <c r="G664" s="276">
        <v>0.6714</v>
      </c>
      <c r="H664" s="276">
        <v>1.3010999999999999</v>
      </c>
      <c r="I664" s="276">
        <v>100</v>
      </c>
      <c r="J664" s="276">
        <v>6025015</v>
      </c>
    </row>
    <row r="665" spans="1:10" ht="14.45">
      <c r="A665" s="276" t="s">
        <v>7918</v>
      </c>
      <c r="B665" s="276">
        <v>93</v>
      </c>
      <c r="C665" s="276" t="s">
        <v>8336</v>
      </c>
      <c r="D665" s="276"/>
      <c r="E665" s="276" t="s">
        <v>8321</v>
      </c>
      <c r="F665" s="276">
        <v>2300</v>
      </c>
      <c r="G665" s="276">
        <v>0.66520000000000001</v>
      </c>
      <c r="H665" s="276">
        <v>1.2891999999999999</v>
      </c>
      <c r="I665" s="276">
        <v>100</v>
      </c>
      <c r="J665" s="276">
        <v>6022351</v>
      </c>
    </row>
    <row r="666" spans="1:10" ht="14.45">
      <c r="A666" s="276" t="s">
        <v>7918</v>
      </c>
      <c r="B666" s="276">
        <v>93</v>
      </c>
      <c r="C666" s="276" t="s">
        <v>8337</v>
      </c>
      <c r="D666" s="276"/>
      <c r="E666" s="276" t="s">
        <v>8338</v>
      </c>
      <c r="F666" s="276">
        <v>0</v>
      </c>
      <c r="G666" s="276">
        <v>0.70199999999999996</v>
      </c>
      <c r="H666" s="276">
        <v>1.35</v>
      </c>
      <c r="I666" s="276">
        <v>100</v>
      </c>
      <c r="J666" s="276">
        <v>3690447</v>
      </c>
    </row>
    <row r="667" spans="1:10" ht="14.45">
      <c r="A667" s="276" t="s">
        <v>7918</v>
      </c>
      <c r="B667" s="276">
        <v>93</v>
      </c>
      <c r="C667" s="276" t="s">
        <v>8339</v>
      </c>
      <c r="D667" s="276"/>
      <c r="E667" s="276" t="s">
        <v>8340</v>
      </c>
      <c r="F667" s="276">
        <v>676</v>
      </c>
      <c r="G667" s="276">
        <v>5.4408000000000003</v>
      </c>
      <c r="H667" s="276">
        <v>8.4616000000000007</v>
      </c>
      <c r="I667" s="276">
        <v>100</v>
      </c>
      <c r="J667" s="276">
        <v>4747600</v>
      </c>
    </row>
    <row r="668" spans="1:10" ht="14.45">
      <c r="A668" s="276" t="s">
        <v>7918</v>
      </c>
      <c r="B668" s="276">
        <v>93</v>
      </c>
      <c r="C668" s="276" t="s">
        <v>8341</v>
      </c>
      <c r="D668" s="276"/>
      <c r="E668" s="276" t="s">
        <v>8342</v>
      </c>
      <c r="F668" s="276">
        <v>702</v>
      </c>
      <c r="G668" s="276">
        <v>3.3719999999999999</v>
      </c>
      <c r="H668" s="276">
        <v>6</v>
      </c>
      <c r="I668" s="276">
        <v>100</v>
      </c>
      <c r="J668" s="276">
        <v>5802093</v>
      </c>
    </row>
    <row r="669" spans="1:10" ht="14.45">
      <c r="A669" s="276" t="s">
        <v>7918</v>
      </c>
      <c r="B669" s="276">
        <v>93</v>
      </c>
      <c r="C669" s="276" t="s">
        <v>8343</v>
      </c>
      <c r="D669" s="276"/>
      <c r="E669" s="276" t="s">
        <v>8344</v>
      </c>
      <c r="F669" s="276">
        <v>764</v>
      </c>
      <c r="G669" s="276">
        <v>0.50929999999999997</v>
      </c>
      <c r="H669" s="276">
        <v>1.806</v>
      </c>
      <c r="I669" s="276">
        <v>100</v>
      </c>
      <c r="J669" s="276">
        <v>3690448</v>
      </c>
    </row>
    <row r="670" spans="1:10" ht="14.45">
      <c r="A670" s="276" t="s">
        <v>7918</v>
      </c>
      <c r="B670" s="276">
        <v>93</v>
      </c>
      <c r="C670" s="276" t="s">
        <v>8345</v>
      </c>
      <c r="D670" s="276"/>
      <c r="E670" s="276" t="s">
        <v>8346</v>
      </c>
      <c r="F670" s="276">
        <v>245</v>
      </c>
      <c r="G670" s="276">
        <v>6.8282999999999996</v>
      </c>
      <c r="H670" s="276">
        <v>12.15</v>
      </c>
      <c r="I670" s="276">
        <v>100</v>
      </c>
      <c r="J670" s="276">
        <v>3690433</v>
      </c>
    </row>
    <row r="671" spans="1:10" ht="14.45">
      <c r="A671" s="276" t="s">
        <v>7918</v>
      </c>
      <c r="B671" s="276">
        <v>93</v>
      </c>
      <c r="C671" s="276" t="s">
        <v>8347</v>
      </c>
      <c r="D671" s="276"/>
      <c r="E671" s="276" t="s">
        <v>8348</v>
      </c>
      <c r="F671" s="276">
        <v>100</v>
      </c>
      <c r="G671" s="276">
        <v>0.62880000000000003</v>
      </c>
      <c r="H671" s="276">
        <v>1.2068000000000001</v>
      </c>
      <c r="I671" s="276">
        <v>100</v>
      </c>
      <c r="J671" s="276">
        <v>108510</v>
      </c>
    </row>
    <row r="672" spans="1:10" ht="14.45">
      <c r="A672" s="276" t="s">
        <v>7918</v>
      </c>
      <c r="B672" s="276">
        <v>93</v>
      </c>
      <c r="C672" s="276" t="s">
        <v>8349</v>
      </c>
      <c r="D672" s="276"/>
      <c r="E672" s="276" t="s">
        <v>8350</v>
      </c>
      <c r="F672" s="276">
        <v>1235</v>
      </c>
      <c r="G672" s="276">
        <v>1.1640999999999999</v>
      </c>
      <c r="H672" s="276">
        <v>4.1280000000000001</v>
      </c>
      <c r="I672" s="276">
        <v>100</v>
      </c>
      <c r="J672" s="276">
        <v>3838729</v>
      </c>
    </row>
    <row r="673" spans="1:10" ht="14.45">
      <c r="A673" s="276" t="s">
        <v>7918</v>
      </c>
      <c r="B673" s="276">
        <v>93</v>
      </c>
      <c r="C673" s="276" t="s">
        <v>8351</v>
      </c>
      <c r="D673" s="276"/>
      <c r="E673" s="276" t="s">
        <v>8332</v>
      </c>
      <c r="F673" s="276">
        <v>230</v>
      </c>
      <c r="G673" s="276">
        <v>0.65849999999999997</v>
      </c>
      <c r="H673" s="276">
        <v>1.4039999999999999</v>
      </c>
      <c r="I673" s="276">
        <v>100</v>
      </c>
      <c r="J673" s="276">
        <v>5802104</v>
      </c>
    </row>
    <row r="674" spans="1:10" ht="14.45">
      <c r="A674" s="276" t="s">
        <v>7918</v>
      </c>
      <c r="B674" s="276">
        <v>93</v>
      </c>
      <c r="C674" s="276" t="s">
        <v>8352</v>
      </c>
      <c r="D674" s="276"/>
      <c r="E674" s="276" t="s">
        <v>8353</v>
      </c>
      <c r="F674" s="276">
        <v>615</v>
      </c>
      <c r="G674" s="276">
        <v>1.4331</v>
      </c>
      <c r="H674" s="276">
        <v>2.7772999999999999</v>
      </c>
      <c r="I674" s="276">
        <v>100</v>
      </c>
      <c r="J674" s="276">
        <v>6260804</v>
      </c>
    </row>
    <row r="675" spans="1:10" ht="14.45">
      <c r="A675" s="276" t="s">
        <v>7918</v>
      </c>
      <c r="B675" s="276">
        <v>93</v>
      </c>
      <c r="C675" s="276" t="s">
        <v>8354</v>
      </c>
      <c r="D675" s="276"/>
      <c r="E675" s="276" t="s">
        <v>8332</v>
      </c>
      <c r="F675" s="276">
        <v>0</v>
      </c>
      <c r="G675" s="276">
        <v>0.65510000000000002</v>
      </c>
      <c r="H675" s="276">
        <v>1.3968</v>
      </c>
      <c r="I675" s="276">
        <v>100</v>
      </c>
      <c r="J675" s="276">
        <v>5802105</v>
      </c>
    </row>
    <row r="676" spans="1:10" ht="14.45">
      <c r="A676" s="276" t="s">
        <v>7918</v>
      </c>
      <c r="B676" s="276">
        <v>93</v>
      </c>
      <c r="C676" s="276" t="s">
        <v>4951</v>
      </c>
      <c r="D676" s="276"/>
      <c r="E676" s="276" t="s">
        <v>8355</v>
      </c>
      <c r="F676" s="276">
        <v>930</v>
      </c>
      <c r="G676" s="276">
        <v>6.5964999999999998</v>
      </c>
      <c r="H676" s="276">
        <v>10.258900000000001</v>
      </c>
      <c r="I676" s="276">
        <v>100</v>
      </c>
      <c r="J676" s="276">
        <v>6025051</v>
      </c>
    </row>
    <row r="677" spans="1:10" ht="14.45">
      <c r="A677" s="276" t="s">
        <v>7918</v>
      </c>
      <c r="B677" s="276">
        <v>93</v>
      </c>
      <c r="C677" s="276" t="s">
        <v>8356</v>
      </c>
      <c r="D677" s="276"/>
      <c r="E677" s="276" t="s">
        <v>8357</v>
      </c>
      <c r="F677" s="276">
        <v>0</v>
      </c>
      <c r="G677" s="276">
        <v>0.70409999999999995</v>
      </c>
      <c r="H677" s="276">
        <v>1.3513999999999999</v>
      </c>
      <c r="I677" s="276">
        <v>100</v>
      </c>
      <c r="J677" s="276">
        <v>108511</v>
      </c>
    </row>
    <row r="678" spans="1:10" ht="14.45">
      <c r="A678" s="276" t="s">
        <v>7918</v>
      </c>
      <c r="B678" s="276">
        <v>93</v>
      </c>
      <c r="C678" s="276" t="s">
        <v>8358</v>
      </c>
      <c r="D678" s="276"/>
      <c r="E678" s="276" t="s">
        <v>8359</v>
      </c>
      <c r="F678" s="276">
        <v>700</v>
      </c>
      <c r="G678" s="276">
        <v>1.3892</v>
      </c>
      <c r="H678" s="276">
        <v>2.387</v>
      </c>
      <c r="I678" s="276">
        <v>100</v>
      </c>
      <c r="J678" s="276">
        <v>5802102</v>
      </c>
    </row>
    <row r="679" spans="1:10" ht="14.45">
      <c r="A679" s="276" t="s">
        <v>1364</v>
      </c>
      <c r="B679" s="276">
        <v>93</v>
      </c>
      <c r="C679" s="276" t="s">
        <v>8360</v>
      </c>
      <c r="D679" s="276"/>
      <c r="E679" s="276" t="s">
        <v>8361</v>
      </c>
      <c r="F679" s="276">
        <v>408</v>
      </c>
      <c r="G679" s="276">
        <v>0.66459999999999997</v>
      </c>
      <c r="H679" s="276">
        <v>1.288</v>
      </c>
      <c r="I679" s="276">
        <v>100</v>
      </c>
      <c r="J679" s="276">
        <v>4053496</v>
      </c>
    </row>
    <row r="680" spans="1:10" ht="14.45">
      <c r="A680" s="276" t="s">
        <v>7918</v>
      </c>
      <c r="B680" s="276">
        <v>93</v>
      </c>
      <c r="C680" s="276" t="s">
        <v>8362</v>
      </c>
      <c r="D680" s="276"/>
      <c r="E680" s="276" t="s">
        <v>8363</v>
      </c>
      <c r="F680" s="276">
        <v>0</v>
      </c>
      <c r="G680" s="276">
        <v>1.9019999999999999</v>
      </c>
      <c r="H680" s="276">
        <v>3.2679999999999998</v>
      </c>
      <c r="I680" s="276">
        <v>500</v>
      </c>
      <c r="J680" s="276">
        <v>4613150</v>
      </c>
    </row>
    <row r="681" spans="1:10" ht="14.45">
      <c r="A681" s="276" t="s">
        <v>7918</v>
      </c>
      <c r="B681" s="276">
        <v>93</v>
      </c>
      <c r="C681" s="276" t="s">
        <v>8364</v>
      </c>
      <c r="D681" s="276"/>
      <c r="E681" s="276" t="s">
        <v>8334</v>
      </c>
      <c r="F681" s="276">
        <v>3300</v>
      </c>
      <c r="G681" s="276">
        <v>1.0425</v>
      </c>
      <c r="H681" s="276">
        <v>1.855</v>
      </c>
      <c r="I681" s="276">
        <v>100</v>
      </c>
      <c r="J681" s="276">
        <v>5802098</v>
      </c>
    </row>
    <row r="682" spans="1:10" ht="14.45">
      <c r="A682" s="276" t="s">
        <v>7918</v>
      </c>
      <c r="B682" s="276">
        <v>93</v>
      </c>
      <c r="C682" s="276" t="s">
        <v>8365</v>
      </c>
      <c r="D682" s="276"/>
      <c r="E682" s="276" t="s">
        <v>8366</v>
      </c>
      <c r="F682" s="276">
        <v>50</v>
      </c>
      <c r="G682" s="276">
        <v>0.49180000000000001</v>
      </c>
      <c r="H682" s="276">
        <v>0.875</v>
      </c>
      <c r="I682" s="276">
        <v>100</v>
      </c>
      <c r="J682" s="276">
        <v>5802092</v>
      </c>
    </row>
    <row r="683" spans="1:10" ht="14.45">
      <c r="A683" s="276" t="s">
        <v>7918</v>
      </c>
      <c r="B683" s="276">
        <v>93</v>
      </c>
      <c r="C683" s="276" t="s">
        <v>8367</v>
      </c>
      <c r="D683" s="276"/>
      <c r="E683" s="276" t="s">
        <v>8368</v>
      </c>
      <c r="F683" s="276">
        <v>2417</v>
      </c>
      <c r="G683" s="276">
        <v>2.3323</v>
      </c>
      <c r="H683" s="276">
        <v>4.1500000000000004</v>
      </c>
      <c r="I683" s="276">
        <v>100</v>
      </c>
      <c r="J683" s="276">
        <v>5802096</v>
      </c>
    </row>
    <row r="684" spans="1:10" ht="14.45">
      <c r="A684" s="276" t="s">
        <v>7918</v>
      </c>
      <c r="B684" s="276">
        <v>93</v>
      </c>
      <c r="C684" s="276" t="s">
        <v>8369</v>
      </c>
      <c r="D684" s="276"/>
      <c r="E684" s="276" t="s">
        <v>8359</v>
      </c>
      <c r="F684" s="276">
        <v>30</v>
      </c>
      <c r="G684" s="276">
        <v>1.1204000000000001</v>
      </c>
      <c r="H684" s="276">
        <v>1.9251</v>
      </c>
      <c r="I684" s="276">
        <v>100</v>
      </c>
      <c r="J684" s="276">
        <v>5802101</v>
      </c>
    </row>
    <row r="685" spans="1:10" ht="14.45">
      <c r="A685" s="276" t="s">
        <v>7918</v>
      </c>
      <c r="B685" s="276">
        <v>93</v>
      </c>
      <c r="C685" s="276" t="s">
        <v>8370</v>
      </c>
      <c r="D685" s="276"/>
      <c r="E685" s="276" t="s">
        <v>8359</v>
      </c>
      <c r="F685" s="276">
        <v>20</v>
      </c>
      <c r="G685" s="276">
        <v>1.3351</v>
      </c>
      <c r="H685" s="276">
        <v>2.294</v>
      </c>
      <c r="I685" s="276">
        <v>100</v>
      </c>
      <c r="J685" s="276">
        <v>5802100</v>
      </c>
    </row>
    <row r="686" spans="1:10" ht="14.45">
      <c r="A686" s="276" t="s">
        <v>7918</v>
      </c>
      <c r="B686" s="276">
        <v>93</v>
      </c>
      <c r="C686" s="276" t="s">
        <v>8371</v>
      </c>
      <c r="D686" s="276"/>
      <c r="E686" s="276" t="s">
        <v>8372</v>
      </c>
      <c r="F686" s="276">
        <v>1120</v>
      </c>
      <c r="G686" s="276">
        <v>1.6286</v>
      </c>
      <c r="H686" s="276">
        <v>3.1320000000000001</v>
      </c>
      <c r="I686" s="276">
        <v>100</v>
      </c>
      <c r="J686" s="276">
        <v>3690452</v>
      </c>
    </row>
    <row r="687" spans="1:10" ht="14.45">
      <c r="A687" s="276" t="s">
        <v>7918</v>
      </c>
      <c r="B687" s="276">
        <v>93</v>
      </c>
      <c r="C687" s="276" t="s">
        <v>8373</v>
      </c>
      <c r="D687" s="276"/>
      <c r="E687" s="276" t="s">
        <v>8374</v>
      </c>
      <c r="F687" s="276">
        <v>793</v>
      </c>
      <c r="G687" s="276">
        <v>1.6941999999999999</v>
      </c>
      <c r="H687" s="276">
        <v>3.258</v>
      </c>
      <c r="I687" s="276">
        <v>100</v>
      </c>
      <c r="J687" s="276">
        <v>5802091</v>
      </c>
    </row>
    <row r="688" spans="1:10" ht="14.45">
      <c r="A688" s="276" t="s">
        <v>7918</v>
      </c>
      <c r="B688" s="276">
        <v>93</v>
      </c>
      <c r="C688" s="276" t="s">
        <v>8375</v>
      </c>
      <c r="D688" s="276"/>
      <c r="E688" s="276" t="s">
        <v>8376</v>
      </c>
      <c r="F688" s="276">
        <v>556</v>
      </c>
      <c r="G688" s="276">
        <v>0.66249999999999998</v>
      </c>
      <c r="H688" s="276">
        <v>1.1383000000000001</v>
      </c>
      <c r="I688" s="276">
        <v>100</v>
      </c>
      <c r="J688" s="276">
        <v>3416562</v>
      </c>
    </row>
    <row r="689" spans="1:10" ht="14.45">
      <c r="A689" s="276" t="s">
        <v>7918</v>
      </c>
      <c r="B689" s="276">
        <v>93</v>
      </c>
      <c r="C689" s="276" t="s">
        <v>8377</v>
      </c>
      <c r="D689" s="276">
        <v>81</v>
      </c>
      <c r="E689" s="276" t="s">
        <v>8378</v>
      </c>
      <c r="F689" s="276">
        <v>0</v>
      </c>
      <c r="G689" s="276">
        <v>0.69030000000000002</v>
      </c>
      <c r="H689" s="276">
        <v>1.1860999999999999</v>
      </c>
      <c r="I689" s="276">
        <v>1000</v>
      </c>
      <c r="J689" s="276">
        <v>3690458</v>
      </c>
    </row>
    <row r="690" spans="1:10" ht="14.45">
      <c r="A690" s="276" t="s">
        <v>7321</v>
      </c>
      <c r="B690" s="276">
        <v>91</v>
      </c>
      <c r="C690" s="276" t="s">
        <v>5119</v>
      </c>
      <c r="D690" s="276"/>
      <c r="E690" s="276" t="s">
        <v>8379</v>
      </c>
      <c r="F690" s="276">
        <v>1666</v>
      </c>
      <c r="G690" s="276">
        <v>4.4212999999999996</v>
      </c>
      <c r="H690" s="276">
        <v>8.5188000000000006</v>
      </c>
      <c r="I690" s="276">
        <v>100</v>
      </c>
      <c r="J690" s="276">
        <v>5428347</v>
      </c>
    </row>
    <row r="691" spans="1:10" ht="14.45">
      <c r="A691" s="276" t="s">
        <v>7321</v>
      </c>
      <c r="B691" s="276">
        <v>91</v>
      </c>
      <c r="C691" s="276" t="s">
        <v>5161</v>
      </c>
      <c r="D691" s="276"/>
      <c r="E691" s="276" t="s">
        <v>8380</v>
      </c>
      <c r="F691" s="276">
        <v>2916</v>
      </c>
      <c r="G691" s="276">
        <v>8.5609999999999999</v>
      </c>
      <c r="H691" s="276">
        <v>16.495200000000001</v>
      </c>
      <c r="I691" s="276">
        <v>100</v>
      </c>
      <c r="J691" s="276">
        <v>5428346</v>
      </c>
    </row>
    <row r="692" spans="1:10" ht="14.45">
      <c r="A692" s="276" t="s">
        <v>7301</v>
      </c>
      <c r="B692" s="276">
        <v>90</v>
      </c>
      <c r="C692" s="276" t="s">
        <v>5165</v>
      </c>
      <c r="D692" s="276"/>
      <c r="E692" s="276" t="s">
        <v>8381</v>
      </c>
      <c r="F692" s="276">
        <v>6612</v>
      </c>
      <c r="G692" s="276">
        <v>15.9945</v>
      </c>
      <c r="H692" s="276">
        <v>34.998899999999999</v>
      </c>
      <c r="I692" s="276">
        <v>100</v>
      </c>
      <c r="J692" s="276">
        <v>5428322</v>
      </c>
    </row>
    <row r="693" spans="1:10" ht="14.45">
      <c r="A693" s="276" t="s">
        <v>7301</v>
      </c>
      <c r="B693" s="276">
        <v>90</v>
      </c>
      <c r="C693" s="276" t="s">
        <v>5163</v>
      </c>
      <c r="D693" s="276"/>
      <c r="E693" s="276" t="s">
        <v>8382</v>
      </c>
      <c r="F693" s="276">
        <v>220</v>
      </c>
      <c r="G693" s="276">
        <v>10.669600000000001</v>
      </c>
      <c r="H693" s="276">
        <v>23.347100000000001</v>
      </c>
      <c r="I693" s="276">
        <v>100</v>
      </c>
      <c r="J693" s="276">
        <v>5428321</v>
      </c>
    </row>
    <row r="694" spans="1:10" ht="14.45">
      <c r="A694" s="276" t="s">
        <v>7321</v>
      </c>
      <c r="B694" s="276">
        <v>91</v>
      </c>
      <c r="C694" s="276" t="s">
        <v>5167</v>
      </c>
      <c r="D694" s="276"/>
      <c r="E694" s="276" t="s">
        <v>8383</v>
      </c>
      <c r="F694" s="276">
        <v>54</v>
      </c>
      <c r="G694" s="276">
        <v>26.103000000000002</v>
      </c>
      <c r="H694" s="276">
        <v>49.344000000000001</v>
      </c>
      <c r="I694" s="276">
        <v>100</v>
      </c>
      <c r="J694" s="276">
        <v>5428344</v>
      </c>
    </row>
    <row r="695" spans="1:10" ht="14.45">
      <c r="A695" s="276" t="s">
        <v>7321</v>
      </c>
      <c r="B695" s="276">
        <v>91</v>
      </c>
      <c r="C695" s="276" t="s">
        <v>5185</v>
      </c>
      <c r="D695" s="276"/>
      <c r="E695" s="276" t="s">
        <v>8384</v>
      </c>
      <c r="F695" s="276">
        <v>1552</v>
      </c>
      <c r="G695" s="276">
        <v>4.2779999999999996</v>
      </c>
      <c r="H695" s="276">
        <v>10.018800000000001</v>
      </c>
      <c r="I695" s="276">
        <v>100</v>
      </c>
      <c r="J695" s="276">
        <v>5428338</v>
      </c>
    </row>
    <row r="696" spans="1:10" ht="14.45">
      <c r="A696" s="276" t="s">
        <v>7321</v>
      </c>
      <c r="B696" s="276">
        <v>91</v>
      </c>
      <c r="C696" s="276" t="s">
        <v>5169</v>
      </c>
      <c r="D696" s="276"/>
      <c r="E696" s="276" t="s">
        <v>8385</v>
      </c>
      <c r="F696" s="276">
        <v>4031</v>
      </c>
      <c r="G696" s="276">
        <v>29.430499999999999</v>
      </c>
      <c r="H696" s="276">
        <v>56.815600000000003</v>
      </c>
      <c r="I696" s="276">
        <v>100</v>
      </c>
      <c r="J696" s="276">
        <v>5428891</v>
      </c>
    </row>
    <row r="697" spans="1:10" ht="14.45">
      <c r="A697" s="276" t="s">
        <v>7321</v>
      </c>
      <c r="B697" s="276">
        <v>91</v>
      </c>
      <c r="C697" s="276" t="s">
        <v>5175</v>
      </c>
      <c r="D697" s="276"/>
      <c r="E697" s="276" t="s">
        <v>8386</v>
      </c>
      <c r="F697" s="276">
        <v>1176</v>
      </c>
      <c r="G697" s="276">
        <v>70.972700000000003</v>
      </c>
      <c r="H697" s="276">
        <v>137.0129</v>
      </c>
      <c r="I697" s="276">
        <v>100</v>
      </c>
      <c r="J697" s="276">
        <v>5428894</v>
      </c>
    </row>
    <row r="698" spans="1:10" ht="14.45">
      <c r="A698" s="276" t="s">
        <v>7321</v>
      </c>
      <c r="B698" s="276">
        <v>91</v>
      </c>
      <c r="C698" s="276" t="s">
        <v>5173</v>
      </c>
      <c r="D698" s="276"/>
      <c r="E698" s="276" t="s">
        <v>8387</v>
      </c>
      <c r="F698" s="276">
        <v>376</v>
      </c>
      <c r="G698" s="276">
        <v>52.7102</v>
      </c>
      <c r="H698" s="276">
        <v>101.75709999999999</v>
      </c>
      <c r="I698" s="276">
        <v>100</v>
      </c>
      <c r="J698" s="276">
        <v>5428893</v>
      </c>
    </row>
    <row r="699" spans="1:10" ht="14.45">
      <c r="A699" s="276" t="s">
        <v>7321</v>
      </c>
      <c r="B699" s="276">
        <v>91</v>
      </c>
      <c r="C699" s="276" t="s">
        <v>5159</v>
      </c>
      <c r="D699" s="276"/>
      <c r="E699" s="276" t="s">
        <v>8388</v>
      </c>
      <c r="F699" s="276">
        <v>3480</v>
      </c>
      <c r="G699" s="276">
        <v>5.5983999999999998</v>
      </c>
      <c r="H699" s="276">
        <v>13.110900000000001</v>
      </c>
      <c r="I699" s="276">
        <v>100</v>
      </c>
      <c r="J699" s="276">
        <v>5428345</v>
      </c>
    </row>
    <row r="700" spans="1:10" ht="14.45">
      <c r="A700" s="276" t="s">
        <v>7321</v>
      </c>
      <c r="B700" s="276">
        <v>91</v>
      </c>
      <c r="C700" s="276" t="s">
        <v>5189</v>
      </c>
      <c r="D700" s="276"/>
      <c r="E700" s="276" t="s">
        <v>8389</v>
      </c>
      <c r="F700" s="276">
        <v>3139</v>
      </c>
      <c r="G700" s="276">
        <v>8.5616000000000003</v>
      </c>
      <c r="H700" s="276">
        <v>16.496400000000001</v>
      </c>
      <c r="I700" s="276">
        <v>100</v>
      </c>
      <c r="J700" s="276">
        <v>5428341</v>
      </c>
    </row>
    <row r="701" spans="1:10" ht="14.45">
      <c r="A701" s="276" t="s">
        <v>7321</v>
      </c>
      <c r="B701" s="276">
        <v>91</v>
      </c>
      <c r="C701" s="276" t="s">
        <v>5171</v>
      </c>
      <c r="D701" s="276"/>
      <c r="E701" s="276" t="s">
        <v>8390</v>
      </c>
      <c r="F701" s="276">
        <v>518</v>
      </c>
      <c r="G701" s="276">
        <v>39.363700000000001</v>
      </c>
      <c r="H701" s="276">
        <v>75.991799999999998</v>
      </c>
      <c r="I701" s="276">
        <v>100</v>
      </c>
      <c r="J701" s="276">
        <v>5428892</v>
      </c>
    </row>
    <row r="702" spans="1:10" ht="14.45">
      <c r="A702" s="276" t="s">
        <v>7321</v>
      </c>
      <c r="B702" s="276">
        <v>91</v>
      </c>
      <c r="C702" s="276" t="s">
        <v>5085</v>
      </c>
      <c r="D702" s="276"/>
      <c r="E702" s="276" t="s">
        <v>8391</v>
      </c>
      <c r="F702" s="276">
        <v>1164</v>
      </c>
      <c r="G702" s="276">
        <v>3.7349999999999999</v>
      </c>
      <c r="H702" s="276">
        <v>7.1966000000000001</v>
      </c>
      <c r="I702" s="276">
        <v>100</v>
      </c>
      <c r="J702" s="276">
        <v>5428323</v>
      </c>
    </row>
    <row r="703" spans="1:10" ht="14.45">
      <c r="A703" s="276" t="s">
        <v>7321</v>
      </c>
      <c r="B703" s="276">
        <v>91</v>
      </c>
      <c r="C703" s="276" t="s">
        <v>5157</v>
      </c>
      <c r="D703" s="276"/>
      <c r="E703" s="276" t="s">
        <v>8392</v>
      </c>
      <c r="F703" s="276">
        <v>1066</v>
      </c>
      <c r="G703" s="276">
        <v>4.2779999999999996</v>
      </c>
      <c r="H703" s="276">
        <v>10.018800000000001</v>
      </c>
      <c r="I703" s="276">
        <v>100</v>
      </c>
      <c r="J703" s="276">
        <v>5428343</v>
      </c>
    </row>
    <row r="704" spans="1:10" ht="14.45">
      <c r="A704" s="276" t="s">
        <v>7321</v>
      </c>
      <c r="B704" s="276">
        <v>91</v>
      </c>
      <c r="C704" s="276" t="s">
        <v>5091</v>
      </c>
      <c r="D704" s="276"/>
      <c r="E704" s="276" t="s">
        <v>8393</v>
      </c>
      <c r="F704" s="276">
        <v>4653</v>
      </c>
      <c r="G704" s="276">
        <v>4.2930999999999999</v>
      </c>
      <c r="H704" s="276">
        <v>8.2719000000000005</v>
      </c>
      <c r="I704" s="276">
        <v>100</v>
      </c>
      <c r="J704" s="276">
        <v>5428329</v>
      </c>
    </row>
    <row r="705" spans="1:10" ht="14.45">
      <c r="A705" s="276" t="s">
        <v>7321</v>
      </c>
      <c r="B705" s="276">
        <v>91</v>
      </c>
      <c r="C705" s="276" t="s">
        <v>5187</v>
      </c>
      <c r="D705" s="276"/>
      <c r="E705" s="276" t="s">
        <v>8394</v>
      </c>
      <c r="F705" s="276">
        <v>2967</v>
      </c>
      <c r="G705" s="276">
        <v>5.5983999999999998</v>
      </c>
      <c r="H705" s="276">
        <v>13.110900000000001</v>
      </c>
      <c r="I705" s="276">
        <v>100</v>
      </c>
      <c r="J705" s="276">
        <v>5428340</v>
      </c>
    </row>
    <row r="706" spans="1:10" ht="14.45">
      <c r="A706" s="276" t="s">
        <v>7321</v>
      </c>
      <c r="B706" s="276">
        <v>91</v>
      </c>
      <c r="C706" s="276" t="s">
        <v>5177</v>
      </c>
      <c r="D706" s="276"/>
      <c r="E706" s="276" t="s">
        <v>8395</v>
      </c>
      <c r="F706" s="276">
        <v>1118</v>
      </c>
      <c r="G706" s="276">
        <v>89.087599999999995</v>
      </c>
      <c r="H706" s="276">
        <v>171.9838</v>
      </c>
      <c r="I706" s="276">
        <v>100</v>
      </c>
      <c r="J706" s="276">
        <v>5428887</v>
      </c>
    </row>
    <row r="707" spans="1:10" ht="14.45">
      <c r="A707" s="276" t="s">
        <v>7321</v>
      </c>
      <c r="B707" s="276">
        <v>91</v>
      </c>
      <c r="C707" s="276" t="s">
        <v>5191</v>
      </c>
      <c r="D707" s="276"/>
      <c r="E707" s="276" t="s">
        <v>8396</v>
      </c>
      <c r="F707" s="276">
        <v>2439</v>
      </c>
      <c r="G707" s="276">
        <v>12.1172</v>
      </c>
      <c r="H707" s="276">
        <v>23.347100000000001</v>
      </c>
      <c r="I707" s="276">
        <v>100</v>
      </c>
      <c r="J707" s="276">
        <v>5428336</v>
      </c>
    </row>
    <row r="708" spans="1:10" ht="14.45">
      <c r="A708" s="276" t="s">
        <v>7321</v>
      </c>
      <c r="B708" s="276">
        <v>91</v>
      </c>
      <c r="C708" s="276" t="s">
        <v>5087</v>
      </c>
      <c r="D708" s="276"/>
      <c r="E708" s="276" t="s">
        <v>8397</v>
      </c>
      <c r="F708" s="276">
        <v>104</v>
      </c>
      <c r="G708" s="276">
        <v>4.7019000000000002</v>
      </c>
      <c r="H708" s="276">
        <v>9.0595999999999997</v>
      </c>
      <c r="I708" s="276">
        <v>100</v>
      </c>
      <c r="J708" s="276">
        <v>5428324</v>
      </c>
    </row>
    <row r="709" spans="1:10" ht="14.45">
      <c r="A709" s="276" t="s">
        <v>7321</v>
      </c>
      <c r="B709" s="276">
        <v>91</v>
      </c>
      <c r="C709" s="276" t="s">
        <v>5195</v>
      </c>
      <c r="D709" s="276"/>
      <c r="E709" s="276" t="s">
        <v>8398</v>
      </c>
      <c r="F709" s="276">
        <v>323</v>
      </c>
      <c r="G709" s="276">
        <v>26.632300000000001</v>
      </c>
      <c r="H709" s="276">
        <v>51.314599999999999</v>
      </c>
      <c r="I709" s="276">
        <v>100</v>
      </c>
      <c r="J709" s="276">
        <v>5428339</v>
      </c>
    </row>
    <row r="710" spans="1:10" ht="14.45">
      <c r="A710" s="276" t="s">
        <v>7321</v>
      </c>
      <c r="B710" s="276">
        <v>91</v>
      </c>
      <c r="C710" s="276" t="s">
        <v>5129</v>
      </c>
      <c r="D710" s="276"/>
      <c r="E710" s="276" t="s">
        <v>8399</v>
      </c>
      <c r="F710" s="276">
        <v>782</v>
      </c>
      <c r="G710" s="276">
        <v>63.145499999999998</v>
      </c>
      <c r="H710" s="276">
        <v>121.90260000000001</v>
      </c>
      <c r="I710" s="276">
        <v>100</v>
      </c>
      <c r="J710" s="276">
        <v>5428878</v>
      </c>
    </row>
    <row r="711" spans="1:10" ht="14.45">
      <c r="A711" s="276" t="s">
        <v>7321</v>
      </c>
      <c r="B711" s="276">
        <v>91</v>
      </c>
      <c r="C711" s="276" t="s">
        <v>5197</v>
      </c>
      <c r="D711" s="276"/>
      <c r="E711" s="276" t="s">
        <v>8400</v>
      </c>
      <c r="F711" s="276">
        <v>1119</v>
      </c>
      <c r="G711" s="276">
        <v>29.430499999999999</v>
      </c>
      <c r="H711" s="276">
        <v>56.815600000000003</v>
      </c>
      <c r="I711" s="276">
        <v>100</v>
      </c>
      <c r="J711" s="276">
        <v>5428883</v>
      </c>
    </row>
    <row r="712" spans="1:10" ht="14.45">
      <c r="A712" s="276" t="s">
        <v>7321</v>
      </c>
      <c r="B712" s="276">
        <v>91</v>
      </c>
      <c r="C712" s="276" t="s">
        <v>5193</v>
      </c>
      <c r="D712" s="276"/>
      <c r="E712" s="276" t="s">
        <v>8401</v>
      </c>
      <c r="F712" s="276">
        <v>2446</v>
      </c>
      <c r="G712" s="276">
        <v>18.164400000000001</v>
      </c>
      <c r="H712" s="276">
        <v>34.998899999999999</v>
      </c>
      <c r="I712" s="276">
        <v>100</v>
      </c>
      <c r="J712" s="276">
        <v>5428337</v>
      </c>
    </row>
    <row r="713" spans="1:10" ht="14.45">
      <c r="A713" s="276" t="s">
        <v>7321</v>
      </c>
      <c r="B713" s="276">
        <v>91</v>
      </c>
      <c r="C713" s="276" t="s">
        <v>5199</v>
      </c>
      <c r="D713" s="276"/>
      <c r="E713" s="276" t="s">
        <v>8402</v>
      </c>
      <c r="F713" s="276">
        <v>323</v>
      </c>
      <c r="G713" s="276">
        <v>39.363700000000001</v>
      </c>
      <c r="H713" s="276">
        <v>75.991799999999998</v>
      </c>
      <c r="I713" s="276">
        <v>100</v>
      </c>
      <c r="J713" s="276">
        <v>5428884</v>
      </c>
    </row>
    <row r="714" spans="1:10" ht="14.45">
      <c r="A714" s="276" t="s">
        <v>7321</v>
      </c>
      <c r="B714" s="276">
        <v>91</v>
      </c>
      <c r="C714" s="276" t="s">
        <v>5203</v>
      </c>
      <c r="D714" s="276"/>
      <c r="E714" s="276" t="s">
        <v>8403</v>
      </c>
      <c r="F714" s="276">
        <v>1006</v>
      </c>
      <c r="G714" s="276">
        <v>70.972700000000003</v>
      </c>
      <c r="H714" s="276">
        <v>137.0129</v>
      </c>
      <c r="I714" s="276">
        <v>100</v>
      </c>
      <c r="J714" s="276">
        <v>5428886</v>
      </c>
    </row>
    <row r="715" spans="1:10" ht="14.45">
      <c r="A715" s="276" t="s">
        <v>7321</v>
      </c>
      <c r="B715" s="276">
        <v>91</v>
      </c>
      <c r="C715" s="276" t="s">
        <v>5181</v>
      </c>
      <c r="D715" s="276"/>
      <c r="E715" s="276" t="s">
        <v>8404</v>
      </c>
      <c r="F715" s="276">
        <v>335</v>
      </c>
      <c r="G715" s="276">
        <v>133.63390000000001</v>
      </c>
      <c r="H715" s="276">
        <v>257.98039999999997</v>
      </c>
      <c r="I715" s="276">
        <v>100</v>
      </c>
      <c r="J715" s="276">
        <v>5428889</v>
      </c>
    </row>
    <row r="716" spans="1:10" ht="14.45">
      <c r="A716" s="276" t="s">
        <v>7321</v>
      </c>
      <c r="B716" s="276">
        <v>91</v>
      </c>
      <c r="C716" s="276" t="s">
        <v>5083</v>
      </c>
      <c r="D716" s="276"/>
      <c r="E716" s="276" t="s">
        <v>8405</v>
      </c>
      <c r="F716" s="276">
        <v>3920</v>
      </c>
      <c r="G716" s="276">
        <v>3.2332000000000001</v>
      </c>
      <c r="H716" s="276">
        <v>6.2295999999999996</v>
      </c>
      <c r="I716" s="276">
        <v>100</v>
      </c>
      <c r="J716" s="276">
        <v>5428320</v>
      </c>
    </row>
    <row r="717" spans="1:10" ht="14.45">
      <c r="A717" s="276" t="s">
        <v>7321</v>
      </c>
      <c r="B717" s="276">
        <v>91</v>
      </c>
      <c r="C717" s="276" t="s">
        <v>5131</v>
      </c>
      <c r="D717" s="276"/>
      <c r="E717" s="276" t="s">
        <v>8406</v>
      </c>
      <c r="F717" s="276">
        <v>872</v>
      </c>
      <c r="G717" s="276">
        <v>80.270399999999995</v>
      </c>
      <c r="H717" s="276">
        <v>154.96209999999999</v>
      </c>
      <c r="I717" s="276">
        <v>100</v>
      </c>
      <c r="J717" s="276">
        <v>5428858</v>
      </c>
    </row>
    <row r="718" spans="1:10" ht="14.45">
      <c r="A718" s="276" t="s">
        <v>7321</v>
      </c>
      <c r="B718" s="276">
        <v>91</v>
      </c>
      <c r="C718" s="276" t="s">
        <v>5155</v>
      </c>
      <c r="D718" s="276"/>
      <c r="E718" s="276" t="s">
        <v>8407</v>
      </c>
      <c r="F718" s="276">
        <v>1069</v>
      </c>
      <c r="G718" s="276">
        <v>3.5377999999999998</v>
      </c>
      <c r="H718" s="276">
        <v>8.2852999999999994</v>
      </c>
      <c r="I718" s="276">
        <v>100</v>
      </c>
      <c r="J718" s="276">
        <v>5428342</v>
      </c>
    </row>
    <row r="719" spans="1:10" ht="14.45">
      <c r="A719" s="276" t="s">
        <v>7321</v>
      </c>
      <c r="B719" s="276">
        <v>91</v>
      </c>
      <c r="C719" s="276" t="s">
        <v>8408</v>
      </c>
      <c r="D719" s="276"/>
      <c r="E719" s="276" t="s">
        <v>8409</v>
      </c>
      <c r="F719" s="276">
        <v>228</v>
      </c>
      <c r="G719" s="276">
        <v>24.458300000000001</v>
      </c>
      <c r="H719" s="276">
        <v>47.125799999999998</v>
      </c>
      <c r="I719" s="276">
        <v>100</v>
      </c>
      <c r="J719" s="276">
        <v>5428332</v>
      </c>
    </row>
    <row r="720" spans="1:10" ht="14.45">
      <c r="A720" s="276" t="s">
        <v>7321</v>
      </c>
      <c r="B720" s="276">
        <v>91</v>
      </c>
      <c r="C720" s="276" t="s">
        <v>5127</v>
      </c>
      <c r="D720" s="276"/>
      <c r="E720" s="276" t="s">
        <v>8410</v>
      </c>
      <c r="F720" s="276">
        <v>927</v>
      </c>
      <c r="G720" s="276">
        <v>46.762900000000002</v>
      </c>
      <c r="H720" s="276">
        <v>90.275999999999996</v>
      </c>
      <c r="I720" s="276">
        <v>100</v>
      </c>
      <c r="J720" s="276">
        <v>5428875</v>
      </c>
    </row>
    <row r="721" spans="1:10" ht="14.45">
      <c r="A721" s="276" t="s">
        <v>7321</v>
      </c>
      <c r="B721" s="276">
        <v>91</v>
      </c>
      <c r="C721" s="276" t="s">
        <v>5201</v>
      </c>
      <c r="D721" s="276"/>
      <c r="E721" s="276" t="s">
        <v>8411</v>
      </c>
      <c r="F721" s="276">
        <v>1305</v>
      </c>
      <c r="G721" s="276">
        <v>52.7102</v>
      </c>
      <c r="H721" s="276">
        <v>101.75709999999999</v>
      </c>
      <c r="I721" s="276">
        <v>100</v>
      </c>
      <c r="J721" s="276">
        <v>5428885</v>
      </c>
    </row>
    <row r="722" spans="1:10" ht="14.45">
      <c r="A722" s="276" t="s">
        <v>7321</v>
      </c>
      <c r="B722" s="276">
        <v>91</v>
      </c>
      <c r="C722" s="276" t="s">
        <v>5097</v>
      </c>
      <c r="D722" s="276"/>
      <c r="E722" s="276" t="s">
        <v>8412</v>
      </c>
      <c r="F722" s="276">
        <v>1203</v>
      </c>
      <c r="G722" s="276">
        <v>10.334099999999999</v>
      </c>
      <c r="H722" s="276">
        <v>19.9116</v>
      </c>
      <c r="I722" s="276">
        <v>100</v>
      </c>
      <c r="J722" s="276">
        <v>5428327</v>
      </c>
    </row>
    <row r="723" spans="1:10" ht="14.45">
      <c r="A723" s="276" t="s">
        <v>7321</v>
      </c>
      <c r="B723" s="276">
        <v>91</v>
      </c>
      <c r="C723" s="276" t="s">
        <v>5099</v>
      </c>
      <c r="D723" s="276"/>
      <c r="E723" s="276" t="s">
        <v>8413</v>
      </c>
      <c r="F723" s="276">
        <v>276</v>
      </c>
      <c r="G723" s="276">
        <v>15.1317</v>
      </c>
      <c r="H723" s="276">
        <v>29.1554</v>
      </c>
      <c r="I723" s="276">
        <v>100</v>
      </c>
      <c r="J723" s="276">
        <v>5428328</v>
      </c>
    </row>
    <row r="724" spans="1:10" ht="14.45">
      <c r="A724" s="276" t="s">
        <v>7321</v>
      </c>
      <c r="B724" s="276">
        <v>91</v>
      </c>
      <c r="C724" s="276" t="s">
        <v>5137</v>
      </c>
      <c r="D724" s="276"/>
      <c r="E724" s="276" t="s">
        <v>8414</v>
      </c>
      <c r="F724" s="276">
        <v>0</v>
      </c>
      <c r="G724" s="276">
        <v>181.23099999999999</v>
      </c>
      <c r="H724" s="276">
        <v>292.78030000000001</v>
      </c>
      <c r="I724" s="276">
        <v>500</v>
      </c>
      <c r="J724" s="276">
        <v>5428867</v>
      </c>
    </row>
    <row r="725" spans="1:10" ht="14.45">
      <c r="A725" s="276" t="s">
        <v>7321</v>
      </c>
      <c r="B725" s="276">
        <v>91</v>
      </c>
      <c r="C725" s="276" t="s">
        <v>8415</v>
      </c>
      <c r="D725" s="276"/>
      <c r="E725" s="276" t="s">
        <v>8416</v>
      </c>
      <c r="F725" s="276">
        <v>64</v>
      </c>
      <c r="G725" s="276">
        <v>205.16399999999999</v>
      </c>
      <c r="H725" s="276">
        <v>331.44420000000002</v>
      </c>
      <c r="I725" s="276">
        <v>1000</v>
      </c>
      <c r="J725" s="276">
        <v>5428882</v>
      </c>
    </row>
    <row r="726" spans="1:10" ht="14.45">
      <c r="A726" s="276" t="s">
        <v>7321</v>
      </c>
      <c r="B726" s="276">
        <v>91</v>
      </c>
      <c r="C726" s="276" t="s">
        <v>5125</v>
      </c>
      <c r="D726" s="276"/>
      <c r="E726" s="276" t="s">
        <v>8417</v>
      </c>
      <c r="F726" s="276">
        <v>921</v>
      </c>
      <c r="G726" s="276">
        <v>36.048000000000002</v>
      </c>
      <c r="H726" s="276">
        <v>69.590800000000002</v>
      </c>
      <c r="I726" s="276">
        <v>100</v>
      </c>
      <c r="J726" s="276">
        <v>5428855</v>
      </c>
    </row>
    <row r="727" spans="1:10" ht="14.45">
      <c r="A727" s="276" t="s">
        <v>7321</v>
      </c>
      <c r="B727" s="276">
        <v>91</v>
      </c>
      <c r="C727" s="276" t="s">
        <v>5205</v>
      </c>
      <c r="D727" s="276"/>
      <c r="E727" s="276" t="s">
        <v>8418</v>
      </c>
      <c r="F727" s="276">
        <v>453</v>
      </c>
      <c r="G727" s="276">
        <v>89.087599999999995</v>
      </c>
      <c r="H727" s="276">
        <v>171.9838</v>
      </c>
      <c r="I727" s="276">
        <v>100</v>
      </c>
      <c r="J727" s="276">
        <v>5428879</v>
      </c>
    </row>
    <row r="728" spans="1:10" ht="14.45">
      <c r="A728" s="276" t="s">
        <v>7321</v>
      </c>
      <c r="B728" s="276">
        <v>91</v>
      </c>
      <c r="C728" s="276" t="s">
        <v>5133</v>
      </c>
      <c r="D728" s="276"/>
      <c r="E728" s="276" t="s">
        <v>8419</v>
      </c>
      <c r="F728" s="276">
        <v>0</v>
      </c>
      <c r="G728" s="276">
        <v>114.4008</v>
      </c>
      <c r="H728" s="276">
        <v>184.81559999999999</v>
      </c>
      <c r="I728" s="276">
        <v>500</v>
      </c>
      <c r="J728" s="276">
        <v>5428861</v>
      </c>
    </row>
    <row r="729" spans="1:10" ht="14.45">
      <c r="A729" s="276" t="s">
        <v>7321</v>
      </c>
      <c r="B729" s="276">
        <v>91</v>
      </c>
      <c r="C729" s="276" t="s">
        <v>5109</v>
      </c>
      <c r="D729" s="276"/>
      <c r="E729" s="276" t="s">
        <v>8420</v>
      </c>
      <c r="F729" s="276">
        <v>361</v>
      </c>
      <c r="G729" s="276">
        <v>54.390599999999999</v>
      </c>
      <c r="H729" s="276">
        <v>105.0012</v>
      </c>
      <c r="I729" s="276">
        <v>100</v>
      </c>
      <c r="J729" s="276">
        <v>5428876</v>
      </c>
    </row>
    <row r="730" spans="1:10" ht="14.45">
      <c r="A730" s="276" t="s">
        <v>7321</v>
      </c>
      <c r="B730" s="276">
        <v>91</v>
      </c>
      <c r="C730" s="276" t="s">
        <v>5105</v>
      </c>
      <c r="D730" s="276"/>
      <c r="E730" s="276" t="s">
        <v>8421</v>
      </c>
      <c r="F730" s="276">
        <v>399</v>
      </c>
      <c r="G730" s="276">
        <v>30.299600000000002</v>
      </c>
      <c r="H730" s="276">
        <v>58.493299999999998</v>
      </c>
      <c r="I730" s="276">
        <v>100</v>
      </c>
      <c r="J730" s="276">
        <v>5428871</v>
      </c>
    </row>
    <row r="731" spans="1:10" ht="14.45">
      <c r="A731" s="276" t="s">
        <v>7321</v>
      </c>
      <c r="B731" s="276">
        <v>91</v>
      </c>
      <c r="C731" s="276" t="s">
        <v>5135</v>
      </c>
      <c r="D731" s="276"/>
      <c r="E731" s="276" t="s">
        <v>8422</v>
      </c>
      <c r="F731" s="276">
        <v>0</v>
      </c>
      <c r="G731" s="276">
        <v>141.6917</v>
      </c>
      <c r="H731" s="276">
        <v>228.9042</v>
      </c>
      <c r="I731" s="276">
        <v>500</v>
      </c>
      <c r="J731" s="276">
        <v>5428864</v>
      </c>
    </row>
    <row r="732" spans="1:10" ht="14.45">
      <c r="A732" s="276" t="s">
        <v>7321</v>
      </c>
      <c r="B732" s="276">
        <v>91</v>
      </c>
      <c r="C732" s="276" t="s">
        <v>5149</v>
      </c>
      <c r="D732" s="276"/>
      <c r="E732" s="276" t="s">
        <v>8423</v>
      </c>
      <c r="F732" s="276">
        <v>0</v>
      </c>
      <c r="G732" s="276">
        <v>95.734499999999997</v>
      </c>
      <c r="H732" s="276">
        <v>184.81559999999999</v>
      </c>
      <c r="I732" s="276">
        <v>500</v>
      </c>
      <c r="J732" s="276">
        <v>5428860</v>
      </c>
    </row>
    <row r="733" spans="1:10" ht="14.45">
      <c r="A733" s="276" t="s">
        <v>7321</v>
      </c>
      <c r="B733" s="276">
        <v>91</v>
      </c>
      <c r="C733" s="276" t="s">
        <v>8424</v>
      </c>
      <c r="D733" s="276"/>
      <c r="E733" s="276" t="s">
        <v>8425</v>
      </c>
      <c r="F733" s="276">
        <v>0</v>
      </c>
      <c r="G733" s="276">
        <v>8.9253999999999998</v>
      </c>
      <c r="H733" s="276">
        <v>12.061299999999999</v>
      </c>
      <c r="I733" s="276">
        <v>1000</v>
      </c>
      <c r="J733" s="276">
        <v>5428325</v>
      </c>
    </row>
    <row r="734" spans="1:10" ht="14.45">
      <c r="A734" s="276" t="s">
        <v>7321</v>
      </c>
      <c r="B734" s="276">
        <v>91</v>
      </c>
      <c r="C734" s="276" t="s">
        <v>5145</v>
      </c>
      <c r="D734" s="276"/>
      <c r="E734" s="276" t="s">
        <v>8426</v>
      </c>
      <c r="F734" s="276">
        <v>0</v>
      </c>
      <c r="G734" s="276">
        <v>75.457700000000003</v>
      </c>
      <c r="H734" s="276">
        <v>121.90260000000001</v>
      </c>
      <c r="I734" s="276">
        <v>500</v>
      </c>
      <c r="J734" s="276">
        <v>5428877</v>
      </c>
    </row>
    <row r="735" spans="1:10" ht="14.45">
      <c r="A735" s="276" t="s">
        <v>7321</v>
      </c>
      <c r="B735" s="276">
        <v>91</v>
      </c>
      <c r="C735" s="276" t="s">
        <v>5207</v>
      </c>
      <c r="D735" s="276"/>
      <c r="E735" s="276" t="s">
        <v>8427</v>
      </c>
      <c r="F735" s="276">
        <v>0</v>
      </c>
      <c r="G735" s="276">
        <v>130.31399999999999</v>
      </c>
      <c r="H735" s="276">
        <v>210.52340000000001</v>
      </c>
      <c r="I735" s="276">
        <v>1000</v>
      </c>
      <c r="J735" s="276">
        <v>5428880</v>
      </c>
    </row>
    <row r="736" spans="1:10" ht="14.45">
      <c r="A736" s="276" t="s">
        <v>7321</v>
      </c>
      <c r="B736" s="276">
        <v>91</v>
      </c>
      <c r="C736" s="276" t="s">
        <v>5115</v>
      </c>
      <c r="D736" s="276"/>
      <c r="E736" s="276" t="s">
        <v>8428</v>
      </c>
      <c r="F736" s="276">
        <v>0</v>
      </c>
      <c r="G736" s="276">
        <v>122.6587</v>
      </c>
      <c r="H736" s="276">
        <v>198.15620000000001</v>
      </c>
      <c r="I736" s="276">
        <v>500</v>
      </c>
      <c r="J736" s="276">
        <v>5428862</v>
      </c>
    </row>
    <row r="737" spans="1:10" ht="14.45">
      <c r="A737" s="276" t="s">
        <v>7321</v>
      </c>
      <c r="B737" s="276">
        <v>91</v>
      </c>
      <c r="C737" s="276" t="s">
        <v>5113</v>
      </c>
      <c r="D737" s="276"/>
      <c r="E737" s="276" t="s">
        <v>8429</v>
      </c>
      <c r="F737" s="276">
        <v>0</v>
      </c>
      <c r="G737" s="276">
        <v>100.3066</v>
      </c>
      <c r="H737" s="276">
        <v>162.0463</v>
      </c>
      <c r="I737" s="276">
        <v>500</v>
      </c>
      <c r="J737" s="276">
        <v>5428859</v>
      </c>
    </row>
    <row r="738" spans="1:10" ht="14.45">
      <c r="A738" s="276" t="s">
        <v>7321</v>
      </c>
      <c r="B738" s="276">
        <v>91</v>
      </c>
      <c r="C738" s="276" t="s">
        <v>5117</v>
      </c>
      <c r="D738" s="276"/>
      <c r="E738" s="276" t="s">
        <v>8430</v>
      </c>
      <c r="F738" s="276">
        <v>0</v>
      </c>
      <c r="G738" s="276">
        <v>156.20840000000001</v>
      </c>
      <c r="H738" s="276">
        <v>252.3561</v>
      </c>
      <c r="I738" s="276">
        <v>500</v>
      </c>
      <c r="J738" s="276">
        <v>5428865</v>
      </c>
    </row>
    <row r="739" spans="1:10" ht="14.45">
      <c r="A739" s="276" t="s">
        <v>7321</v>
      </c>
      <c r="B739" s="276">
        <v>91</v>
      </c>
      <c r="C739" s="276" t="s">
        <v>5143</v>
      </c>
      <c r="D739" s="276"/>
      <c r="E739" s="276" t="s">
        <v>8431</v>
      </c>
      <c r="F739" s="276">
        <v>0</v>
      </c>
      <c r="G739" s="276">
        <v>55.880800000000001</v>
      </c>
      <c r="H739" s="276">
        <v>90.275999999999996</v>
      </c>
      <c r="I739" s="276">
        <v>1000</v>
      </c>
      <c r="J739" s="276">
        <v>5428874</v>
      </c>
    </row>
    <row r="740" spans="1:10" ht="14.45">
      <c r="A740" s="276" t="s">
        <v>7321</v>
      </c>
      <c r="B740" s="276">
        <v>91</v>
      </c>
      <c r="C740" s="276" t="s">
        <v>5209</v>
      </c>
      <c r="D740" s="276"/>
      <c r="E740" s="276" t="s">
        <v>8432</v>
      </c>
      <c r="F740" s="276">
        <v>0</v>
      </c>
      <c r="G740" s="276">
        <v>159.68989999999999</v>
      </c>
      <c r="H740" s="276">
        <v>257.98039999999997</v>
      </c>
      <c r="I740" s="276">
        <v>1000</v>
      </c>
      <c r="J740" s="276">
        <v>5428881</v>
      </c>
    </row>
    <row r="741" spans="1:10" ht="14.45">
      <c r="A741" s="276" t="s">
        <v>7321</v>
      </c>
      <c r="B741" s="276">
        <v>91</v>
      </c>
      <c r="C741" s="276" t="s">
        <v>5147</v>
      </c>
      <c r="D741" s="276"/>
      <c r="E741" s="276" t="s">
        <v>8433</v>
      </c>
      <c r="F741" s="276">
        <v>0</v>
      </c>
      <c r="G741" s="276">
        <v>95.921499999999995</v>
      </c>
      <c r="H741" s="276">
        <v>154.96209999999999</v>
      </c>
      <c r="I741" s="276">
        <v>500</v>
      </c>
      <c r="J741" s="276">
        <v>5428857</v>
      </c>
    </row>
    <row r="742" spans="1:10" ht="14.45">
      <c r="A742" s="276" t="s">
        <v>7321</v>
      </c>
      <c r="B742" s="276">
        <v>91</v>
      </c>
      <c r="C742" s="276" t="s">
        <v>8434</v>
      </c>
      <c r="D742" s="276"/>
      <c r="E742" s="276" t="s">
        <v>8435</v>
      </c>
      <c r="F742" s="276">
        <v>0</v>
      </c>
      <c r="G742" s="276">
        <v>14.3149</v>
      </c>
      <c r="H742" s="276">
        <v>14.3149</v>
      </c>
      <c r="I742" s="276">
        <v>1000</v>
      </c>
      <c r="J742" s="276">
        <v>5738675</v>
      </c>
    </row>
    <row r="743" spans="1:10" ht="14.45">
      <c r="A743" s="276" t="s">
        <v>7321</v>
      </c>
      <c r="B743" s="276">
        <v>91</v>
      </c>
      <c r="C743" s="276" t="s">
        <v>5111</v>
      </c>
      <c r="D743" s="276"/>
      <c r="E743" s="276" t="s">
        <v>8436</v>
      </c>
      <c r="F743" s="276">
        <v>0</v>
      </c>
      <c r="G743" s="276">
        <v>81.502799999999993</v>
      </c>
      <c r="H743" s="276">
        <v>131.66849999999999</v>
      </c>
      <c r="I743" s="276">
        <v>500</v>
      </c>
      <c r="J743" s="276">
        <v>5428856</v>
      </c>
    </row>
    <row r="744" spans="1:10" ht="14.45">
      <c r="A744" s="276" t="s">
        <v>7321</v>
      </c>
      <c r="B744" s="276">
        <v>91</v>
      </c>
      <c r="C744" s="276" t="s">
        <v>5151</v>
      </c>
      <c r="D744" s="276"/>
      <c r="E744" s="276" t="s">
        <v>8437</v>
      </c>
      <c r="F744" s="276">
        <v>0</v>
      </c>
      <c r="G744" s="276">
        <v>141.6917</v>
      </c>
      <c r="H744" s="276">
        <v>228.9042</v>
      </c>
      <c r="I744" s="276">
        <v>500</v>
      </c>
      <c r="J744" s="276">
        <v>5428863</v>
      </c>
    </row>
    <row r="745" spans="1:10" ht="14.45">
      <c r="A745" s="276" t="s">
        <v>7321</v>
      </c>
      <c r="B745" s="276">
        <v>91</v>
      </c>
      <c r="C745" s="276" t="s">
        <v>5089</v>
      </c>
      <c r="D745" s="276"/>
      <c r="E745" s="276" t="s">
        <v>8438</v>
      </c>
      <c r="F745" s="276">
        <v>0</v>
      </c>
      <c r="G745" s="276">
        <v>5.0313999999999997</v>
      </c>
      <c r="H745" s="276">
        <v>6.7991000000000001</v>
      </c>
      <c r="I745" s="276">
        <v>1000</v>
      </c>
      <c r="J745" s="276">
        <v>5428326</v>
      </c>
    </row>
    <row r="746" spans="1:10" ht="14.45">
      <c r="A746" s="276" t="s">
        <v>7321</v>
      </c>
      <c r="B746" s="276">
        <v>91</v>
      </c>
      <c r="C746" s="276" t="s">
        <v>5101</v>
      </c>
      <c r="D746" s="276"/>
      <c r="E746" s="276" t="s">
        <v>8439</v>
      </c>
      <c r="F746" s="276">
        <v>0</v>
      </c>
      <c r="G746" s="276">
        <v>30.3553</v>
      </c>
      <c r="H746" s="276">
        <v>41.020699999999998</v>
      </c>
      <c r="I746" s="276">
        <v>1000</v>
      </c>
      <c r="J746" s="276">
        <v>5428330</v>
      </c>
    </row>
    <row r="747" spans="1:10" ht="14.45">
      <c r="A747" s="276" t="s">
        <v>7321</v>
      </c>
      <c r="B747" s="276">
        <v>91</v>
      </c>
      <c r="C747" s="276" t="s">
        <v>5121</v>
      </c>
      <c r="D747" s="276"/>
      <c r="E747" s="276" t="s">
        <v>8440</v>
      </c>
      <c r="F747" s="276">
        <v>0</v>
      </c>
      <c r="G747" s="276">
        <v>35.161999999999999</v>
      </c>
      <c r="H747" s="276">
        <v>47.516300000000001</v>
      </c>
      <c r="I747" s="276">
        <v>1000</v>
      </c>
      <c r="J747" s="276">
        <v>5428331</v>
      </c>
    </row>
    <row r="748" spans="1:10" ht="14.45">
      <c r="A748" s="276" t="s">
        <v>7321</v>
      </c>
      <c r="B748" s="276">
        <v>91</v>
      </c>
      <c r="C748" s="276" t="s">
        <v>5093</v>
      </c>
      <c r="D748" s="276"/>
      <c r="E748" s="276" t="s">
        <v>8441</v>
      </c>
      <c r="F748" s="276">
        <v>0</v>
      </c>
      <c r="G748" s="276">
        <v>8.0495999999999999</v>
      </c>
      <c r="H748" s="276">
        <v>10.877800000000001</v>
      </c>
      <c r="I748" s="276">
        <v>1000</v>
      </c>
      <c r="J748" s="276">
        <v>5428334</v>
      </c>
    </row>
    <row r="749" spans="1:10" ht="14.45">
      <c r="A749" s="276" t="s">
        <v>7321</v>
      </c>
      <c r="B749" s="276">
        <v>91</v>
      </c>
      <c r="C749" s="276" t="s">
        <v>5095</v>
      </c>
      <c r="D749" s="276"/>
      <c r="E749" s="276" t="s">
        <v>8442</v>
      </c>
      <c r="F749" s="276">
        <v>0</v>
      </c>
      <c r="G749" s="276">
        <v>10.5931</v>
      </c>
      <c r="H749" s="276">
        <v>14.3149</v>
      </c>
      <c r="I749" s="276">
        <v>1000</v>
      </c>
      <c r="J749" s="276">
        <v>5428335</v>
      </c>
    </row>
    <row r="750" spans="1:10" ht="14.45">
      <c r="A750" s="276" t="s">
        <v>7321</v>
      </c>
      <c r="B750" s="276">
        <v>91</v>
      </c>
      <c r="C750" s="276" t="s">
        <v>5153</v>
      </c>
      <c r="D750" s="276"/>
      <c r="E750" s="276" t="s">
        <v>8443</v>
      </c>
      <c r="F750" s="276">
        <v>0</v>
      </c>
      <c r="G750" s="276">
        <v>181.23099999999999</v>
      </c>
      <c r="H750" s="276">
        <v>292.78030000000001</v>
      </c>
      <c r="I750" s="276">
        <v>500</v>
      </c>
      <c r="J750" s="276">
        <v>5428866</v>
      </c>
    </row>
    <row r="751" spans="1:10" ht="14.45">
      <c r="A751" s="276" t="s">
        <v>7321</v>
      </c>
      <c r="B751" s="276">
        <v>91</v>
      </c>
      <c r="C751" s="276" t="s">
        <v>5139</v>
      </c>
      <c r="D751" s="276"/>
      <c r="E751" s="276" t="s">
        <v>8444</v>
      </c>
      <c r="F751" s="276">
        <v>0</v>
      </c>
      <c r="G751" s="276">
        <v>32.100700000000003</v>
      </c>
      <c r="H751" s="276">
        <v>51.859000000000002</v>
      </c>
      <c r="I751" s="276">
        <v>1000</v>
      </c>
      <c r="J751" s="276">
        <v>5428869</v>
      </c>
    </row>
    <row r="752" spans="1:10" ht="14.45">
      <c r="A752" s="276" t="s">
        <v>7321</v>
      </c>
      <c r="B752" s="276">
        <v>91</v>
      </c>
      <c r="C752" s="276" t="s">
        <v>5141</v>
      </c>
      <c r="D752" s="276"/>
      <c r="E752" s="276" t="s">
        <v>8445</v>
      </c>
      <c r="F752" s="276">
        <v>0</v>
      </c>
      <c r="G752" s="276">
        <v>43.076700000000002</v>
      </c>
      <c r="H752" s="276">
        <v>69.590800000000002</v>
      </c>
      <c r="I752" s="276">
        <v>1000</v>
      </c>
      <c r="J752" s="276">
        <v>5428872</v>
      </c>
    </row>
    <row r="753" spans="1:10" ht="14.45">
      <c r="A753" s="276" t="s">
        <v>7321</v>
      </c>
      <c r="B753" s="276">
        <v>91</v>
      </c>
      <c r="C753" s="276" t="s">
        <v>5107</v>
      </c>
      <c r="D753" s="276"/>
      <c r="E753" s="276" t="s">
        <v>8446</v>
      </c>
      <c r="F753" s="276">
        <v>0</v>
      </c>
      <c r="G753" s="276">
        <v>49.739600000000003</v>
      </c>
      <c r="H753" s="276">
        <v>80.354799999999997</v>
      </c>
      <c r="I753" s="276">
        <v>1000</v>
      </c>
      <c r="J753" s="276">
        <v>5428873</v>
      </c>
    </row>
    <row r="754" spans="1:10" ht="14.45">
      <c r="A754" s="276" t="s">
        <v>7321</v>
      </c>
      <c r="B754" s="276">
        <v>91</v>
      </c>
      <c r="C754" s="276" t="s">
        <v>8447</v>
      </c>
      <c r="D754" s="276"/>
      <c r="E754" s="276" t="s">
        <v>8448</v>
      </c>
      <c r="F754" s="276">
        <v>0</v>
      </c>
      <c r="G754" s="276">
        <v>63.409199999999998</v>
      </c>
      <c r="H754" s="276">
        <v>63.409199999999998</v>
      </c>
      <c r="I754" s="276">
        <v>1000</v>
      </c>
      <c r="J754" s="276">
        <v>7575993</v>
      </c>
    </row>
    <row r="755" spans="1:10" ht="14.45">
      <c r="A755" s="276" t="s">
        <v>7619</v>
      </c>
      <c r="B755" s="276">
        <v>94</v>
      </c>
      <c r="C755" s="276" t="s">
        <v>5081</v>
      </c>
      <c r="D755" s="276"/>
      <c r="E755" s="276" t="s">
        <v>8449</v>
      </c>
      <c r="F755" s="276">
        <v>3172</v>
      </c>
      <c r="G755" s="276">
        <v>35.616900000000001</v>
      </c>
      <c r="H755" s="276">
        <v>107.9299</v>
      </c>
      <c r="I755" s="276">
        <v>100</v>
      </c>
      <c r="J755" s="276">
        <v>5580201</v>
      </c>
    </row>
    <row r="756" spans="1:10" ht="14.45">
      <c r="A756" s="276" t="s">
        <v>7619</v>
      </c>
      <c r="B756" s="276">
        <v>94</v>
      </c>
      <c r="C756" s="276" t="s">
        <v>8450</v>
      </c>
      <c r="D756" s="276"/>
      <c r="E756" s="276" t="s">
        <v>8451</v>
      </c>
      <c r="F756" s="276">
        <v>1925</v>
      </c>
      <c r="G756" s="276">
        <v>6.5883000000000003</v>
      </c>
      <c r="H756" s="276">
        <v>19.964500000000001</v>
      </c>
      <c r="I756" s="276">
        <v>500</v>
      </c>
      <c r="J756" s="276">
        <v>6519143</v>
      </c>
    </row>
    <row r="757" spans="1:10" ht="14.45">
      <c r="A757" s="276" t="s">
        <v>7619</v>
      </c>
      <c r="B757" s="276">
        <v>94</v>
      </c>
      <c r="C757" s="276" t="s">
        <v>8452</v>
      </c>
      <c r="D757" s="276"/>
      <c r="E757" s="276" t="s">
        <v>8453</v>
      </c>
      <c r="F757" s="276">
        <v>2034</v>
      </c>
      <c r="G757" s="276">
        <v>1.6988000000000001</v>
      </c>
      <c r="H757" s="276">
        <v>5.1478000000000002</v>
      </c>
      <c r="I757" s="276">
        <v>1000</v>
      </c>
      <c r="J757" s="276">
        <v>5674322</v>
      </c>
    </row>
    <row r="758" spans="1:10" ht="14.45">
      <c r="A758" s="276" t="s">
        <v>7619</v>
      </c>
      <c r="B758" s="276">
        <v>94</v>
      </c>
      <c r="C758" s="276" t="s">
        <v>5079</v>
      </c>
      <c r="D758" s="276"/>
      <c r="E758" s="276" t="s">
        <v>8454</v>
      </c>
      <c r="F758" s="276">
        <v>0</v>
      </c>
      <c r="G758" s="276">
        <v>27.113299999999999</v>
      </c>
      <c r="H758" s="276">
        <v>82.161600000000007</v>
      </c>
      <c r="I758" s="276">
        <v>1000</v>
      </c>
      <c r="J758" s="276">
        <v>5580196</v>
      </c>
    </row>
    <row r="759" spans="1:10" ht="14.45">
      <c r="A759" s="276" t="s">
        <v>7619</v>
      </c>
      <c r="B759" s="276">
        <v>94</v>
      </c>
      <c r="C759" s="276" t="s">
        <v>8455</v>
      </c>
      <c r="D759" s="276"/>
      <c r="E759" s="276" t="s">
        <v>8456</v>
      </c>
      <c r="F759" s="276">
        <v>8594</v>
      </c>
      <c r="G759" s="276">
        <v>3.8374999999999999</v>
      </c>
      <c r="H759" s="276">
        <v>11.6287</v>
      </c>
      <c r="I759" s="276">
        <v>500</v>
      </c>
      <c r="J759" s="276">
        <v>6534125</v>
      </c>
    </row>
    <row r="760" spans="1:10" ht="14.45">
      <c r="A760" s="276" t="s">
        <v>7619</v>
      </c>
      <c r="B760" s="276">
        <v>94</v>
      </c>
      <c r="C760" s="276" t="s">
        <v>5077</v>
      </c>
      <c r="D760" s="276"/>
      <c r="E760" s="276" t="s">
        <v>8457</v>
      </c>
      <c r="F760" s="276">
        <v>224</v>
      </c>
      <c r="G760" s="276">
        <v>22.4345</v>
      </c>
      <c r="H760" s="276">
        <v>67.9833</v>
      </c>
      <c r="I760" s="276">
        <v>1000</v>
      </c>
      <c r="J760" s="276">
        <v>5671661</v>
      </c>
    </row>
    <row r="761" spans="1:10" ht="14.45">
      <c r="A761" s="276" t="s">
        <v>7619</v>
      </c>
      <c r="B761" s="276">
        <v>94</v>
      </c>
      <c r="C761" s="276" t="s">
        <v>5063</v>
      </c>
      <c r="D761" s="276"/>
      <c r="E761" s="276" t="s">
        <v>8458</v>
      </c>
      <c r="F761" s="276">
        <v>159</v>
      </c>
      <c r="G761" s="276">
        <v>27.930800000000001</v>
      </c>
      <c r="H761" s="276">
        <v>84.638900000000007</v>
      </c>
      <c r="I761" s="276">
        <v>1000</v>
      </c>
      <c r="J761" s="276">
        <v>5646518</v>
      </c>
    </row>
    <row r="762" spans="1:10" ht="14.45">
      <c r="A762" s="276" t="s">
        <v>7619</v>
      </c>
      <c r="B762" s="276">
        <v>94</v>
      </c>
      <c r="C762" s="276" t="s">
        <v>5057</v>
      </c>
      <c r="D762" s="276"/>
      <c r="E762" s="276" t="s">
        <v>8459</v>
      </c>
      <c r="F762" s="276">
        <v>2371</v>
      </c>
      <c r="G762" s="276">
        <v>8.5830000000000002</v>
      </c>
      <c r="H762" s="276">
        <v>26.0091</v>
      </c>
      <c r="I762" s="276">
        <v>1</v>
      </c>
      <c r="J762" s="276">
        <v>5876541</v>
      </c>
    </row>
    <row r="763" spans="1:10" ht="14.45">
      <c r="A763" s="276" t="s">
        <v>7619</v>
      </c>
      <c r="B763" s="276">
        <v>94</v>
      </c>
      <c r="C763" s="276" t="s">
        <v>8460</v>
      </c>
      <c r="D763" s="276"/>
      <c r="E763" s="276" t="s">
        <v>8461</v>
      </c>
      <c r="F763" s="276">
        <v>14</v>
      </c>
      <c r="G763" s="276">
        <v>1.226</v>
      </c>
      <c r="H763" s="276">
        <v>3.7151000000000001</v>
      </c>
      <c r="I763" s="276">
        <v>1000</v>
      </c>
      <c r="J763" s="276">
        <v>5674324</v>
      </c>
    </row>
    <row r="764" spans="1:10" ht="14.45">
      <c r="A764" s="276" t="s">
        <v>7619</v>
      </c>
      <c r="B764" s="276">
        <v>94</v>
      </c>
      <c r="C764" s="276" t="s">
        <v>5075</v>
      </c>
      <c r="D764" s="276"/>
      <c r="E764" s="276" t="s">
        <v>8462</v>
      </c>
      <c r="F764" s="276">
        <v>496</v>
      </c>
      <c r="G764" s="276">
        <v>18.013999999999999</v>
      </c>
      <c r="H764" s="276">
        <v>54.588000000000001</v>
      </c>
      <c r="I764" s="276">
        <v>500</v>
      </c>
      <c r="J764" s="276">
        <v>5617533</v>
      </c>
    </row>
    <row r="765" spans="1:10" ht="14.45">
      <c r="A765" s="276" t="s">
        <v>7619</v>
      </c>
      <c r="B765" s="276">
        <v>94</v>
      </c>
      <c r="C765" s="276" t="s">
        <v>5065</v>
      </c>
      <c r="D765" s="276"/>
      <c r="E765" s="276" t="s">
        <v>8463</v>
      </c>
      <c r="F765" s="276">
        <v>187</v>
      </c>
      <c r="G765" s="276">
        <v>39.677</v>
      </c>
      <c r="H765" s="276">
        <v>120.2333</v>
      </c>
      <c r="I765" s="276">
        <v>1000</v>
      </c>
      <c r="J765" s="276">
        <v>5646223</v>
      </c>
    </row>
    <row r="766" spans="1:10" ht="14.45">
      <c r="A766" s="276" t="s">
        <v>7619</v>
      </c>
      <c r="B766" s="276">
        <v>94</v>
      </c>
      <c r="C766" s="276" t="s">
        <v>8464</v>
      </c>
      <c r="D766" s="276"/>
      <c r="E766" s="276" t="s">
        <v>8465</v>
      </c>
      <c r="F766" s="276">
        <v>0</v>
      </c>
      <c r="G766" s="276">
        <v>2.1150000000000002</v>
      </c>
      <c r="H766" s="276">
        <v>6.4092000000000002</v>
      </c>
      <c r="I766" s="276">
        <v>1000</v>
      </c>
      <c r="J766" s="276">
        <v>5708195</v>
      </c>
    </row>
    <row r="767" spans="1:10" ht="14.45">
      <c r="A767" s="276" t="s">
        <v>7619</v>
      </c>
      <c r="B767" s="276">
        <v>94</v>
      </c>
      <c r="C767" s="276" t="s">
        <v>5061</v>
      </c>
      <c r="D767" s="276"/>
      <c r="E767" s="276" t="s">
        <v>8466</v>
      </c>
      <c r="F767" s="276">
        <v>0</v>
      </c>
      <c r="G767" s="276">
        <v>20.2912</v>
      </c>
      <c r="H767" s="276">
        <v>61.488599999999998</v>
      </c>
      <c r="I767" s="276">
        <v>1000</v>
      </c>
      <c r="J767" s="276">
        <v>5723117</v>
      </c>
    </row>
    <row r="768" spans="1:10" ht="14.45">
      <c r="A768" s="276" t="s">
        <v>7619</v>
      </c>
      <c r="B768" s="276">
        <v>94</v>
      </c>
      <c r="C768" s="276" t="s">
        <v>5055</v>
      </c>
      <c r="D768" s="276"/>
      <c r="E768" s="276" t="s">
        <v>8467</v>
      </c>
      <c r="F768" s="276">
        <v>0</v>
      </c>
      <c r="G768" s="276">
        <v>5.4217000000000004</v>
      </c>
      <c r="H768" s="276">
        <v>16.429400000000001</v>
      </c>
      <c r="I768" s="276">
        <v>1</v>
      </c>
      <c r="J768" s="276">
        <v>5683353</v>
      </c>
    </row>
    <row r="769" spans="1:10" ht="14.45">
      <c r="A769" s="276" t="s">
        <v>7619</v>
      </c>
      <c r="B769" s="276">
        <v>94</v>
      </c>
      <c r="C769" s="276" t="s">
        <v>8468</v>
      </c>
      <c r="D769" s="276"/>
      <c r="E769" s="276" t="s">
        <v>8469</v>
      </c>
      <c r="F769" s="276">
        <v>0</v>
      </c>
      <c r="G769" s="276">
        <v>10.651300000000001</v>
      </c>
      <c r="H769" s="276">
        <v>32.276699999999998</v>
      </c>
      <c r="I769" s="276">
        <v>1000</v>
      </c>
      <c r="J769" s="276">
        <v>5708297</v>
      </c>
    </row>
    <row r="770" spans="1:10" ht="14.45">
      <c r="A770" s="276" t="s">
        <v>7619</v>
      </c>
      <c r="B770" s="276">
        <v>94</v>
      </c>
      <c r="C770" s="276" t="s">
        <v>5067</v>
      </c>
      <c r="D770" s="276"/>
      <c r="E770" s="276" t="s">
        <v>8470</v>
      </c>
      <c r="F770" s="276">
        <v>0</v>
      </c>
      <c r="G770" s="276">
        <v>56.961100000000002</v>
      </c>
      <c r="H770" s="276">
        <v>172.60929999999999</v>
      </c>
      <c r="I770" s="276">
        <v>1000</v>
      </c>
      <c r="J770" s="276">
        <v>5813763</v>
      </c>
    </row>
    <row r="771" spans="1:10" ht="14.45">
      <c r="A771" s="276" t="s">
        <v>7619</v>
      </c>
      <c r="B771" s="276">
        <v>94</v>
      </c>
      <c r="C771" s="276" t="s">
        <v>8471</v>
      </c>
      <c r="D771" s="276"/>
      <c r="E771" s="276" t="s">
        <v>8472</v>
      </c>
      <c r="F771" s="276">
        <v>4815</v>
      </c>
      <c r="G771" s="276">
        <v>7.2519</v>
      </c>
      <c r="H771" s="276">
        <v>21.975300000000001</v>
      </c>
      <c r="I771" s="276">
        <v>500</v>
      </c>
      <c r="J771" s="276">
        <v>6491556</v>
      </c>
    </row>
    <row r="772" spans="1:10" ht="14.45">
      <c r="A772" s="276" t="s">
        <v>7619</v>
      </c>
      <c r="B772" s="276">
        <v>94</v>
      </c>
      <c r="C772" s="276" t="s">
        <v>8473</v>
      </c>
      <c r="D772" s="276"/>
      <c r="E772" s="276" t="s">
        <v>8474</v>
      </c>
      <c r="F772" s="276">
        <v>174</v>
      </c>
      <c r="G772" s="276">
        <v>3.0611999999999999</v>
      </c>
      <c r="H772" s="276">
        <v>9.2761999999999993</v>
      </c>
      <c r="I772" s="276">
        <v>1000</v>
      </c>
      <c r="J772" s="276">
        <v>5940044</v>
      </c>
    </row>
    <row r="773" spans="1:10" ht="14.45">
      <c r="A773" s="276" t="s">
        <v>7619</v>
      </c>
      <c r="B773" s="276">
        <v>94</v>
      </c>
      <c r="C773" s="276" t="s">
        <v>8475</v>
      </c>
      <c r="D773" s="276"/>
      <c r="E773" s="276" t="s">
        <v>8476</v>
      </c>
      <c r="F773" s="276">
        <v>0</v>
      </c>
      <c r="G773" s="276">
        <v>2.4419</v>
      </c>
      <c r="H773" s="276">
        <v>7.3997000000000002</v>
      </c>
      <c r="I773" s="276">
        <v>1000</v>
      </c>
      <c r="J773" s="276">
        <v>6064205</v>
      </c>
    </row>
    <row r="774" spans="1:10" ht="14.45">
      <c r="A774" s="276" t="s">
        <v>7619</v>
      </c>
      <c r="B774" s="276">
        <v>94</v>
      </c>
      <c r="C774" s="276" t="s">
        <v>5059</v>
      </c>
      <c r="D774" s="276"/>
      <c r="E774" s="276" t="s">
        <v>8477</v>
      </c>
      <c r="F774" s="276">
        <v>285</v>
      </c>
      <c r="G774" s="276">
        <v>13.1348</v>
      </c>
      <c r="H774" s="276">
        <v>39.802500000000002</v>
      </c>
      <c r="I774" s="276">
        <v>1</v>
      </c>
      <c r="J774" s="276">
        <v>5592750</v>
      </c>
    </row>
    <row r="775" spans="1:10" ht="14.45">
      <c r="A775" s="276" t="s">
        <v>7619</v>
      </c>
      <c r="B775" s="276">
        <v>94</v>
      </c>
      <c r="C775" s="276" t="s">
        <v>5069</v>
      </c>
      <c r="D775" s="276"/>
      <c r="E775" s="276" t="s">
        <v>8478</v>
      </c>
      <c r="F775" s="276">
        <v>0</v>
      </c>
      <c r="G775" s="276">
        <v>75.226399999999998</v>
      </c>
      <c r="H775" s="276">
        <v>227.9589</v>
      </c>
      <c r="I775" s="276">
        <v>1000</v>
      </c>
      <c r="J775" s="276">
        <v>5847387</v>
      </c>
    </row>
    <row r="776" spans="1:10" ht="14.45">
      <c r="A776" s="276" t="s">
        <v>7619</v>
      </c>
      <c r="B776" s="276">
        <v>94</v>
      </c>
      <c r="C776" s="276" t="s">
        <v>8479</v>
      </c>
      <c r="D776" s="276"/>
      <c r="E776" s="276" t="s">
        <v>8480</v>
      </c>
      <c r="F776" s="276">
        <v>0</v>
      </c>
      <c r="G776" s="276">
        <v>1.8517999999999999</v>
      </c>
      <c r="H776" s="276">
        <v>5.6115000000000004</v>
      </c>
      <c r="I776" s="276">
        <v>1000</v>
      </c>
      <c r="J776" s="276">
        <v>5674331</v>
      </c>
    </row>
    <row r="777" spans="1:10" ht="14.45">
      <c r="A777" s="276" t="s">
        <v>7619</v>
      </c>
      <c r="B777" s="276">
        <v>94</v>
      </c>
      <c r="C777" s="276" t="s">
        <v>8481</v>
      </c>
      <c r="D777" s="276"/>
      <c r="E777" s="276" t="s">
        <v>8482</v>
      </c>
      <c r="F777" s="276">
        <v>9</v>
      </c>
      <c r="G777" s="276">
        <v>60.353000000000002</v>
      </c>
      <c r="H777" s="276">
        <v>182.8878</v>
      </c>
      <c r="I777" s="276">
        <v>1000</v>
      </c>
      <c r="J777" s="276">
        <v>5617874</v>
      </c>
    </row>
    <row r="778" spans="1:10" ht="14.45">
      <c r="A778" s="276" t="s">
        <v>7619</v>
      </c>
      <c r="B778" s="276">
        <v>94</v>
      </c>
      <c r="C778" s="276" t="s">
        <v>8483</v>
      </c>
      <c r="D778" s="276"/>
      <c r="E778" s="276" t="s">
        <v>8484</v>
      </c>
      <c r="F778" s="276">
        <v>0</v>
      </c>
      <c r="G778" s="276">
        <v>2.6463000000000001</v>
      </c>
      <c r="H778" s="276">
        <v>8.0190000000000001</v>
      </c>
      <c r="I778" s="276">
        <v>1000</v>
      </c>
      <c r="J778" s="276">
        <v>5542698</v>
      </c>
    </row>
    <row r="779" spans="1:10" ht="14.45">
      <c r="A779" s="276" t="s">
        <v>7619</v>
      </c>
      <c r="B779" s="276">
        <v>94</v>
      </c>
      <c r="C779" s="276" t="s">
        <v>8485</v>
      </c>
      <c r="D779" s="276"/>
      <c r="E779" s="276" t="s">
        <v>8486</v>
      </c>
      <c r="F779" s="276">
        <v>0</v>
      </c>
      <c r="G779" s="276">
        <v>7.5625</v>
      </c>
      <c r="H779" s="276">
        <v>22.916599999999999</v>
      </c>
      <c r="I779" s="276">
        <v>1000</v>
      </c>
      <c r="J779" s="276">
        <v>5683277</v>
      </c>
    </row>
    <row r="780" spans="1:10" ht="14.45">
      <c r="A780" s="276" t="s">
        <v>7619</v>
      </c>
      <c r="B780" s="276">
        <v>94</v>
      </c>
      <c r="C780" s="276" t="s">
        <v>8487</v>
      </c>
      <c r="D780" s="276"/>
      <c r="E780" s="276" t="s">
        <v>8488</v>
      </c>
      <c r="F780" s="276">
        <v>0</v>
      </c>
      <c r="G780" s="276">
        <v>3.8229000000000002</v>
      </c>
      <c r="H780" s="276">
        <v>11.5845</v>
      </c>
      <c r="I780" s="276">
        <v>1</v>
      </c>
      <c r="J780" s="276">
        <v>5841229</v>
      </c>
    </row>
    <row r="781" spans="1:10" ht="14.45">
      <c r="A781" s="276" t="s">
        <v>7619</v>
      </c>
      <c r="B781" s="276">
        <v>94</v>
      </c>
      <c r="C781" s="276" t="s">
        <v>5073</v>
      </c>
      <c r="D781" s="276"/>
      <c r="E781" s="276" t="s">
        <v>8489</v>
      </c>
      <c r="F781" s="276">
        <v>0</v>
      </c>
      <c r="G781" s="276">
        <v>13.922000000000001</v>
      </c>
      <c r="H781" s="276">
        <v>42.187800000000003</v>
      </c>
      <c r="I781" s="276">
        <v>1000</v>
      </c>
      <c r="J781" s="276">
        <v>5665004</v>
      </c>
    </row>
    <row r="782" spans="1:10" ht="14.45">
      <c r="A782" s="276" t="s">
        <v>7619</v>
      </c>
      <c r="B782" s="276">
        <v>94</v>
      </c>
      <c r="C782" s="276" t="s">
        <v>8490</v>
      </c>
      <c r="D782" s="276"/>
      <c r="E782" s="276" t="s">
        <v>8491</v>
      </c>
      <c r="F782" s="276">
        <v>0</v>
      </c>
      <c r="G782" s="276">
        <v>45.703699999999998</v>
      </c>
      <c r="H782" s="276">
        <v>138.49600000000001</v>
      </c>
      <c r="I782" s="276">
        <v>1</v>
      </c>
      <c r="J782" s="276">
        <v>6067403</v>
      </c>
    </row>
    <row r="783" spans="1:10" ht="14.45">
      <c r="A783" s="276" t="s">
        <v>7619</v>
      </c>
      <c r="B783" s="276">
        <v>94</v>
      </c>
      <c r="C783" s="276" t="s">
        <v>8492</v>
      </c>
      <c r="D783" s="276"/>
      <c r="E783" s="276" t="s">
        <v>8493</v>
      </c>
      <c r="F783" s="276">
        <v>187</v>
      </c>
      <c r="G783" s="276">
        <v>2.6156999999999999</v>
      </c>
      <c r="H783" s="276">
        <v>7.9261999999999997</v>
      </c>
      <c r="I783" s="276">
        <v>500</v>
      </c>
      <c r="J783" s="276">
        <v>6876665</v>
      </c>
    </row>
    <row r="784" spans="1:10" ht="14.45">
      <c r="A784" s="276" t="s">
        <v>7619</v>
      </c>
      <c r="B784" s="276">
        <v>94</v>
      </c>
      <c r="C784" s="276" t="s">
        <v>8494</v>
      </c>
      <c r="D784" s="276"/>
      <c r="E784" s="276" t="s">
        <v>8495</v>
      </c>
      <c r="F784" s="276">
        <v>0</v>
      </c>
      <c r="G784" s="276">
        <v>75.680300000000003</v>
      </c>
      <c r="H784" s="276">
        <v>229.33430000000001</v>
      </c>
      <c r="I784" s="276">
        <v>1000</v>
      </c>
      <c r="J784" s="276">
        <v>5593034</v>
      </c>
    </row>
    <row r="785" spans="1:10" ht="14.45">
      <c r="A785" s="276" t="s">
        <v>7619</v>
      </c>
      <c r="B785" s="276">
        <v>94</v>
      </c>
      <c r="C785" s="276" t="s">
        <v>8496</v>
      </c>
      <c r="D785" s="276"/>
      <c r="E785" s="276" t="s">
        <v>8497</v>
      </c>
      <c r="F785" s="276">
        <v>0</v>
      </c>
      <c r="G785" s="276">
        <v>1.3734999999999999</v>
      </c>
      <c r="H785" s="276">
        <v>4.5782999999999996</v>
      </c>
      <c r="I785" s="276">
        <v>1000</v>
      </c>
      <c r="J785" s="276">
        <v>6168764</v>
      </c>
    </row>
    <row r="786" spans="1:10" ht="14.45">
      <c r="A786" s="276" t="s">
        <v>7619</v>
      </c>
      <c r="B786" s="276">
        <v>94</v>
      </c>
      <c r="C786" s="276" t="s">
        <v>8498</v>
      </c>
      <c r="D786" s="276"/>
      <c r="E786" s="276" t="s">
        <v>8499</v>
      </c>
      <c r="F786" s="276">
        <v>128</v>
      </c>
      <c r="G786" s="276">
        <v>43.731499999999997</v>
      </c>
      <c r="H786" s="276">
        <v>132.5198</v>
      </c>
      <c r="I786" s="276">
        <v>500</v>
      </c>
      <c r="J786" s="276">
        <v>5596119</v>
      </c>
    </row>
    <row r="787" spans="1:10" ht="14.45">
      <c r="A787" s="276" t="s">
        <v>7619</v>
      </c>
      <c r="B787" s="276">
        <v>94</v>
      </c>
      <c r="C787" s="276" t="s">
        <v>8500</v>
      </c>
      <c r="D787" s="276"/>
      <c r="E787" s="276" t="s">
        <v>8501</v>
      </c>
      <c r="F787" s="276">
        <v>680</v>
      </c>
      <c r="G787" s="276">
        <v>4.1582999999999997</v>
      </c>
      <c r="H787" s="276">
        <v>12.601000000000001</v>
      </c>
      <c r="I787" s="276">
        <v>500</v>
      </c>
      <c r="J787" s="276">
        <v>5819264</v>
      </c>
    </row>
    <row r="788" spans="1:10" ht="14.45">
      <c r="A788" s="276" t="s">
        <v>7619</v>
      </c>
      <c r="B788" s="276">
        <v>94</v>
      </c>
      <c r="C788" s="276" t="s">
        <v>8502</v>
      </c>
      <c r="D788" s="276"/>
      <c r="E788" s="276" t="s">
        <v>8503</v>
      </c>
      <c r="F788" s="276">
        <v>0</v>
      </c>
      <c r="G788" s="276">
        <v>31.812000000000001</v>
      </c>
      <c r="H788" s="276">
        <v>96.4</v>
      </c>
      <c r="I788" s="276">
        <v>1000</v>
      </c>
      <c r="J788" s="276">
        <v>6183951</v>
      </c>
    </row>
    <row r="789" spans="1:10" ht="14.45">
      <c r="A789" s="276" t="s">
        <v>7619</v>
      </c>
      <c r="B789" s="276">
        <v>94</v>
      </c>
      <c r="C789" s="276" t="s">
        <v>8504</v>
      </c>
      <c r="D789" s="276"/>
      <c r="E789" s="276" t="s">
        <v>8505</v>
      </c>
      <c r="F789" s="276">
        <v>0</v>
      </c>
      <c r="G789" s="276">
        <v>10.5366</v>
      </c>
      <c r="H789" s="276">
        <v>31.929200000000002</v>
      </c>
      <c r="I789" s="276">
        <v>1000</v>
      </c>
      <c r="J789" s="276">
        <v>5583168</v>
      </c>
    </row>
    <row r="790" spans="1:10" ht="14.45">
      <c r="A790" s="276" t="s">
        <v>7619</v>
      </c>
      <c r="B790" s="276">
        <v>94</v>
      </c>
      <c r="C790" s="276" t="s">
        <v>8506</v>
      </c>
      <c r="D790" s="276"/>
      <c r="E790" s="276" t="s">
        <v>8507</v>
      </c>
      <c r="F790" s="276">
        <v>0</v>
      </c>
      <c r="G790" s="276">
        <v>4.3411</v>
      </c>
      <c r="H790" s="276">
        <v>13.1549</v>
      </c>
      <c r="I790" s="276">
        <v>1000</v>
      </c>
      <c r="J790" s="276">
        <v>5940057</v>
      </c>
    </row>
    <row r="791" spans="1:10" ht="14.45">
      <c r="A791" s="276" t="s">
        <v>7619</v>
      </c>
      <c r="B791" s="276">
        <v>94</v>
      </c>
      <c r="C791" s="276" t="s">
        <v>8508</v>
      </c>
      <c r="D791" s="276"/>
      <c r="E791" s="276" t="s">
        <v>8461</v>
      </c>
      <c r="F791" s="276">
        <v>43</v>
      </c>
      <c r="G791" s="276">
        <v>1.2016</v>
      </c>
      <c r="H791" s="276">
        <v>3.6410999999999998</v>
      </c>
      <c r="I791" s="276">
        <v>1000</v>
      </c>
      <c r="J791" s="276">
        <v>7507544</v>
      </c>
    </row>
    <row r="792" spans="1:10" ht="14.45">
      <c r="A792" s="276" t="s">
        <v>7619</v>
      </c>
      <c r="B792" s="276">
        <v>94</v>
      </c>
      <c r="C792" s="276" t="s">
        <v>8509</v>
      </c>
      <c r="D792" s="276"/>
      <c r="E792" s="276" t="s">
        <v>8510</v>
      </c>
      <c r="F792" s="276">
        <v>0</v>
      </c>
      <c r="G792" s="276">
        <v>6.9203999999999999</v>
      </c>
      <c r="H792" s="276">
        <v>20.9709</v>
      </c>
      <c r="I792" s="276">
        <v>1000</v>
      </c>
      <c r="J792" s="276">
        <v>6517789</v>
      </c>
    </row>
    <row r="793" spans="1:10" ht="14.45">
      <c r="A793" s="276" t="s">
        <v>7619</v>
      </c>
      <c r="B793" s="276">
        <v>94</v>
      </c>
      <c r="C793" s="276" t="s">
        <v>8511</v>
      </c>
      <c r="D793" s="276"/>
      <c r="E793" s="276" t="s">
        <v>8512</v>
      </c>
      <c r="F793" s="276">
        <v>0</v>
      </c>
      <c r="G793" s="276">
        <v>5.3916000000000004</v>
      </c>
      <c r="H793" s="276">
        <v>16.3383</v>
      </c>
      <c r="I793" s="276">
        <v>1</v>
      </c>
      <c r="J793" s="276">
        <v>6640995</v>
      </c>
    </row>
    <row r="794" spans="1:10" ht="14.45">
      <c r="A794" s="276" t="s">
        <v>7619</v>
      </c>
      <c r="B794" s="276">
        <v>94</v>
      </c>
      <c r="C794" s="276" t="s">
        <v>8513</v>
      </c>
      <c r="D794" s="276"/>
      <c r="E794" s="276" t="s">
        <v>8514</v>
      </c>
      <c r="F794" s="276">
        <v>0</v>
      </c>
      <c r="G794" s="276">
        <v>27.407900000000001</v>
      </c>
      <c r="H794" s="276">
        <v>91.359700000000004</v>
      </c>
      <c r="I794" s="276">
        <v>1000</v>
      </c>
      <c r="J794" s="276">
        <v>6534336</v>
      </c>
    </row>
    <row r="795" spans="1:10" ht="14.45">
      <c r="A795" s="276" t="s">
        <v>7619</v>
      </c>
      <c r="B795" s="276">
        <v>94</v>
      </c>
      <c r="C795" s="276" t="s">
        <v>8515</v>
      </c>
      <c r="D795" s="276"/>
      <c r="E795" s="276" t="s">
        <v>8516</v>
      </c>
      <c r="F795" s="276">
        <v>25</v>
      </c>
      <c r="G795" s="276">
        <v>6.9203999999999999</v>
      </c>
      <c r="H795" s="276">
        <v>20.9709</v>
      </c>
      <c r="I795" s="276">
        <v>1000</v>
      </c>
      <c r="J795" s="276">
        <v>5708197</v>
      </c>
    </row>
    <row r="796" spans="1:10" ht="14.45">
      <c r="A796" s="276" t="s">
        <v>7619</v>
      </c>
      <c r="B796" s="276">
        <v>94</v>
      </c>
      <c r="C796" s="276" t="s">
        <v>8517</v>
      </c>
      <c r="D796" s="276"/>
      <c r="E796" s="276" t="s">
        <v>8518</v>
      </c>
      <c r="F796" s="276">
        <v>0</v>
      </c>
      <c r="G796" s="276">
        <v>8.0352999999999994</v>
      </c>
      <c r="H796" s="276">
        <v>24.349299999999999</v>
      </c>
      <c r="I796" s="276">
        <v>1</v>
      </c>
      <c r="J796" s="276">
        <v>6019609</v>
      </c>
    </row>
    <row r="797" spans="1:10" ht="14.45">
      <c r="A797" s="276" t="s">
        <v>7619</v>
      </c>
      <c r="B797" s="276">
        <v>94</v>
      </c>
      <c r="C797" s="276" t="s">
        <v>8519</v>
      </c>
      <c r="D797" s="276"/>
      <c r="E797" s="276" t="s">
        <v>8520</v>
      </c>
      <c r="F797" s="276">
        <v>0</v>
      </c>
      <c r="G797" s="276">
        <v>22.3917</v>
      </c>
      <c r="H797" s="276">
        <v>67.8536</v>
      </c>
      <c r="I797" s="276">
        <v>1000</v>
      </c>
      <c r="J797" s="276">
        <v>5708201</v>
      </c>
    </row>
    <row r="798" spans="1:10" ht="14.45">
      <c r="A798" s="276" t="s">
        <v>7619</v>
      </c>
      <c r="B798" s="276">
        <v>94</v>
      </c>
      <c r="C798" s="276" t="s">
        <v>8521</v>
      </c>
      <c r="D798" s="276"/>
      <c r="E798" s="276" t="s">
        <v>8522</v>
      </c>
      <c r="F798" s="276">
        <v>1526</v>
      </c>
      <c r="G798" s="276">
        <v>45.721200000000003</v>
      </c>
      <c r="H798" s="276">
        <v>138.54910000000001</v>
      </c>
      <c r="I798" s="276">
        <v>1000</v>
      </c>
      <c r="J798" s="276">
        <v>6640997</v>
      </c>
    </row>
    <row r="799" spans="1:10" ht="14.45">
      <c r="A799" s="276" t="s">
        <v>7619</v>
      </c>
      <c r="B799" s="276">
        <v>94</v>
      </c>
      <c r="C799" s="276" t="s">
        <v>8523</v>
      </c>
      <c r="D799" s="276"/>
      <c r="E799" s="276" t="s">
        <v>8524</v>
      </c>
      <c r="F799" s="276">
        <v>1093</v>
      </c>
      <c r="G799" s="276">
        <v>58.525300000000001</v>
      </c>
      <c r="H799" s="276">
        <v>177.34950000000001</v>
      </c>
      <c r="I799" s="276">
        <v>1000</v>
      </c>
      <c r="J799" s="276">
        <v>7461587</v>
      </c>
    </row>
    <row r="800" spans="1:10" ht="14.45">
      <c r="A800" s="276" t="s">
        <v>7619</v>
      </c>
      <c r="B800" s="276">
        <v>94</v>
      </c>
      <c r="C800" s="276" t="s">
        <v>8525</v>
      </c>
      <c r="D800" s="276"/>
      <c r="E800" s="276" t="s">
        <v>8526</v>
      </c>
      <c r="F800" s="276">
        <v>0</v>
      </c>
      <c r="G800" s="276">
        <v>59.6205</v>
      </c>
      <c r="H800" s="276">
        <v>180.66810000000001</v>
      </c>
      <c r="I800" s="276">
        <v>500</v>
      </c>
      <c r="J800" s="276">
        <v>5723859</v>
      </c>
    </row>
    <row r="801" spans="1:10" ht="14.45">
      <c r="A801" s="276" t="s">
        <v>7619</v>
      </c>
      <c r="B801" s="276">
        <v>94</v>
      </c>
      <c r="C801" s="276" t="s">
        <v>8527</v>
      </c>
      <c r="D801" s="276"/>
      <c r="E801" s="276" t="s">
        <v>8528</v>
      </c>
      <c r="F801" s="276">
        <v>0</v>
      </c>
      <c r="G801" s="276">
        <v>16.405200000000001</v>
      </c>
      <c r="H801" s="276">
        <v>49.712800000000001</v>
      </c>
      <c r="I801" s="276">
        <v>1000</v>
      </c>
      <c r="J801" s="276">
        <v>6144344</v>
      </c>
    </row>
    <row r="802" spans="1:10" ht="14.45">
      <c r="A802" s="276" t="s">
        <v>7619</v>
      </c>
      <c r="B802" s="276">
        <v>94</v>
      </c>
      <c r="C802" s="276" t="s">
        <v>8529</v>
      </c>
      <c r="D802" s="276"/>
      <c r="E802" s="276" t="s">
        <v>8499</v>
      </c>
      <c r="F802" s="276">
        <v>0</v>
      </c>
      <c r="G802" s="276">
        <v>43.731499999999997</v>
      </c>
      <c r="H802" s="276">
        <v>132.5198</v>
      </c>
      <c r="I802" s="276">
        <v>1</v>
      </c>
      <c r="J802" s="276">
        <v>6642976</v>
      </c>
    </row>
    <row r="803" spans="1:10" ht="14.45">
      <c r="A803" s="276" t="s">
        <v>7619</v>
      </c>
      <c r="B803" s="276">
        <v>94</v>
      </c>
      <c r="C803" s="276" t="s">
        <v>8530</v>
      </c>
      <c r="D803" s="276"/>
      <c r="E803" s="276" t="s">
        <v>8531</v>
      </c>
      <c r="F803" s="276">
        <v>0</v>
      </c>
      <c r="G803" s="276">
        <v>112.432</v>
      </c>
      <c r="H803" s="276">
        <v>340.70299999999997</v>
      </c>
      <c r="I803" s="276">
        <v>1000</v>
      </c>
      <c r="J803" s="276">
        <v>6640998</v>
      </c>
    </row>
    <row r="804" spans="1:10" ht="14.45">
      <c r="A804" s="276" t="s">
        <v>7619</v>
      </c>
      <c r="B804" s="276">
        <v>94</v>
      </c>
      <c r="C804" s="276" t="s">
        <v>5071</v>
      </c>
      <c r="D804" s="276"/>
      <c r="E804" s="276" t="s">
        <v>8532</v>
      </c>
      <c r="F804" s="276">
        <v>0</v>
      </c>
      <c r="G804" s="276">
        <v>94.3108</v>
      </c>
      <c r="H804" s="276">
        <v>285.79020000000003</v>
      </c>
      <c r="I804" s="276">
        <v>1000</v>
      </c>
      <c r="J804" s="276">
        <v>6801120</v>
      </c>
    </row>
    <row r="805" spans="1:10" ht="14.45">
      <c r="A805" s="276" t="s">
        <v>7619</v>
      </c>
      <c r="B805" s="276">
        <v>94</v>
      </c>
      <c r="C805" s="276" t="s">
        <v>8533</v>
      </c>
      <c r="D805" s="276"/>
      <c r="E805" s="276" t="s">
        <v>8453</v>
      </c>
      <c r="F805" s="276">
        <v>0</v>
      </c>
      <c r="G805" s="276">
        <v>1.6606000000000001</v>
      </c>
      <c r="H805" s="276">
        <v>5.0320999999999998</v>
      </c>
      <c r="I805" s="276">
        <v>1000</v>
      </c>
      <c r="J805" s="276">
        <v>7516453</v>
      </c>
    </row>
    <row r="806" spans="1:10" ht="14.45">
      <c r="A806" s="276" t="s">
        <v>7361</v>
      </c>
      <c r="B806" s="276">
        <v>90</v>
      </c>
      <c r="C806" s="276" t="s">
        <v>8534</v>
      </c>
      <c r="D806" s="276"/>
      <c r="E806" s="276" t="s">
        <v>8535</v>
      </c>
      <c r="F806" s="276">
        <v>1500</v>
      </c>
      <c r="G806" s="276">
        <v>1.0175000000000001</v>
      </c>
      <c r="H806" s="276">
        <v>1.8884000000000001</v>
      </c>
      <c r="I806" s="276">
        <v>100</v>
      </c>
      <c r="J806" s="276">
        <v>5629300</v>
      </c>
    </row>
    <row r="807" spans="1:10" ht="14.45">
      <c r="A807" s="276" t="s">
        <v>7361</v>
      </c>
      <c r="B807" s="276">
        <v>90</v>
      </c>
      <c r="C807" s="276" t="s">
        <v>8536</v>
      </c>
      <c r="D807" s="276"/>
      <c r="E807" s="276" t="s">
        <v>8537</v>
      </c>
      <c r="F807" s="276">
        <v>11600</v>
      </c>
      <c r="G807" s="276">
        <v>0.8871</v>
      </c>
      <c r="H807" s="276">
        <v>1.6464000000000001</v>
      </c>
      <c r="I807" s="276">
        <v>100</v>
      </c>
      <c r="J807" s="276">
        <v>5590852</v>
      </c>
    </row>
    <row r="808" spans="1:10" ht="14.45">
      <c r="A808" s="276" t="s">
        <v>7361</v>
      </c>
      <c r="B808" s="276">
        <v>90</v>
      </c>
      <c r="C808" s="276" t="s">
        <v>8538</v>
      </c>
      <c r="D808" s="276"/>
      <c r="E808" s="276" t="s">
        <v>8537</v>
      </c>
      <c r="F808" s="276">
        <v>0</v>
      </c>
      <c r="G808" s="276">
        <v>1.0832999999999999</v>
      </c>
      <c r="H808" s="276">
        <v>1.9343999999999999</v>
      </c>
      <c r="I808" s="276">
        <v>300</v>
      </c>
      <c r="J808" s="276">
        <v>5722629</v>
      </c>
    </row>
    <row r="809" spans="1:10" ht="14.45">
      <c r="A809" s="276" t="s">
        <v>7361</v>
      </c>
      <c r="B809" s="276">
        <v>90</v>
      </c>
      <c r="C809" s="276" t="s">
        <v>8539</v>
      </c>
      <c r="D809" s="276"/>
      <c r="E809" s="276" t="s">
        <v>8537</v>
      </c>
      <c r="F809" s="276">
        <v>0</v>
      </c>
      <c r="G809" s="276">
        <v>1.1154999999999999</v>
      </c>
      <c r="H809" s="276">
        <v>1.992</v>
      </c>
      <c r="I809" s="276">
        <v>250</v>
      </c>
      <c r="J809" s="276">
        <v>5723810</v>
      </c>
    </row>
    <row r="810" spans="1:10" ht="14.45">
      <c r="A810" s="276" t="s">
        <v>7361</v>
      </c>
      <c r="B810" s="276">
        <v>90</v>
      </c>
      <c r="C810" s="276" t="s">
        <v>5279</v>
      </c>
      <c r="D810" s="276"/>
      <c r="E810" s="276" t="s">
        <v>8540</v>
      </c>
      <c r="F810" s="276">
        <v>0</v>
      </c>
      <c r="G810" s="276">
        <v>0.93799999999999994</v>
      </c>
      <c r="H810" s="276">
        <v>1.7408999999999999</v>
      </c>
      <c r="I810" s="276">
        <v>100</v>
      </c>
      <c r="J810" s="276">
        <v>4777864</v>
      </c>
    </row>
    <row r="811" spans="1:10" ht="14.45">
      <c r="A811" s="276" t="s">
        <v>7361</v>
      </c>
      <c r="B811" s="276">
        <v>90</v>
      </c>
      <c r="C811" s="276" t="s">
        <v>8541</v>
      </c>
      <c r="D811" s="276"/>
      <c r="E811" s="276" t="s">
        <v>8540</v>
      </c>
      <c r="F811" s="276">
        <v>0</v>
      </c>
      <c r="G811" s="276">
        <v>0.91769999999999996</v>
      </c>
      <c r="H811" s="276">
        <v>1.7033</v>
      </c>
      <c r="I811" s="276">
        <v>500</v>
      </c>
      <c r="J811" s="276">
        <v>5901931</v>
      </c>
    </row>
    <row r="812" spans="1:10" ht="14.45">
      <c r="A812" s="276" t="s">
        <v>7361</v>
      </c>
      <c r="B812" s="276">
        <v>90</v>
      </c>
      <c r="C812" s="276" t="s">
        <v>8542</v>
      </c>
      <c r="D812" s="276"/>
      <c r="E812" s="276" t="s">
        <v>8543</v>
      </c>
      <c r="F812" s="276">
        <v>0</v>
      </c>
      <c r="G812" s="276">
        <v>1.1942999999999999</v>
      </c>
      <c r="H812" s="276">
        <v>2.2164999999999999</v>
      </c>
      <c r="I812" s="276">
        <v>100</v>
      </c>
      <c r="J812" s="276">
        <v>5811483</v>
      </c>
    </row>
    <row r="813" spans="1:10" ht="14.45">
      <c r="A813" s="276" t="s">
        <v>7361</v>
      </c>
      <c r="B813" s="276">
        <v>90</v>
      </c>
      <c r="C813" s="276" t="s">
        <v>8544</v>
      </c>
      <c r="D813" s="276"/>
      <c r="E813" s="276" t="s">
        <v>8545</v>
      </c>
      <c r="F813" s="276">
        <v>1300</v>
      </c>
      <c r="G813" s="276">
        <v>1.1111</v>
      </c>
      <c r="H813" s="276">
        <v>2.0621</v>
      </c>
      <c r="I813" s="276">
        <v>100</v>
      </c>
      <c r="J813" s="276">
        <v>5125010</v>
      </c>
    </row>
    <row r="814" spans="1:10" ht="14.45">
      <c r="A814" s="276" t="s">
        <v>7361</v>
      </c>
      <c r="B814" s="276">
        <v>90</v>
      </c>
      <c r="C814" s="276" t="s">
        <v>8546</v>
      </c>
      <c r="D814" s="276"/>
      <c r="E814" s="276" t="s">
        <v>8545</v>
      </c>
      <c r="F814" s="276">
        <v>0</v>
      </c>
      <c r="G814" s="276">
        <v>1.1097999999999999</v>
      </c>
      <c r="H814" s="276">
        <v>2.0598000000000001</v>
      </c>
      <c r="I814" s="276">
        <v>300</v>
      </c>
      <c r="J814" s="276">
        <v>5134404</v>
      </c>
    </row>
    <row r="815" spans="1:10" ht="14.45">
      <c r="A815" s="276" t="s">
        <v>7361</v>
      </c>
      <c r="B815" s="276">
        <v>90</v>
      </c>
      <c r="C815" s="276" t="s">
        <v>8547</v>
      </c>
      <c r="D815" s="276"/>
      <c r="E815" s="276" t="s">
        <v>8548</v>
      </c>
      <c r="F815" s="276">
        <v>0</v>
      </c>
      <c r="G815" s="276">
        <v>1.5840000000000001</v>
      </c>
      <c r="H815" s="276">
        <v>2.9399000000000002</v>
      </c>
      <c r="I815" s="276">
        <v>300</v>
      </c>
      <c r="J815" s="276">
        <v>5811476</v>
      </c>
    </row>
    <row r="816" spans="1:10" ht="14.45">
      <c r="A816" s="276" t="s">
        <v>7361</v>
      </c>
      <c r="B816" s="276">
        <v>90</v>
      </c>
      <c r="C816" s="276" t="s">
        <v>8549</v>
      </c>
      <c r="D816" s="276"/>
      <c r="E816" s="276" t="s">
        <v>8550</v>
      </c>
      <c r="F816" s="276">
        <v>0</v>
      </c>
      <c r="G816" s="276">
        <v>1.5266</v>
      </c>
      <c r="H816" s="276">
        <v>2.8332999999999999</v>
      </c>
      <c r="I816" s="276">
        <v>100</v>
      </c>
      <c r="J816" s="276">
        <v>5811478</v>
      </c>
    </row>
    <row r="817" spans="1:10" ht="14.45">
      <c r="A817" s="276" t="s">
        <v>7361</v>
      </c>
      <c r="B817" s="276">
        <v>90</v>
      </c>
      <c r="C817" s="276" t="s">
        <v>8551</v>
      </c>
      <c r="D817" s="276"/>
      <c r="E817" s="276" t="s">
        <v>8552</v>
      </c>
      <c r="F817" s="276">
        <v>3400</v>
      </c>
      <c r="G817" s="276">
        <v>1.4375</v>
      </c>
      <c r="H817" s="276">
        <v>2.6680000000000001</v>
      </c>
      <c r="I817" s="276">
        <v>100</v>
      </c>
      <c r="J817" s="276">
        <v>4830126</v>
      </c>
    </row>
    <row r="818" spans="1:10" ht="14.45">
      <c r="A818" s="276" t="s">
        <v>7361</v>
      </c>
      <c r="B818" s="276">
        <v>90</v>
      </c>
      <c r="C818" s="276" t="s">
        <v>8553</v>
      </c>
      <c r="D818" s="276"/>
      <c r="E818" s="276" t="s">
        <v>8552</v>
      </c>
      <c r="F818" s="276">
        <v>0</v>
      </c>
      <c r="G818" s="276">
        <v>1.4505999999999999</v>
      </c>
      <c r="H818" s="276">
        <v>2.6922999999999999</v>
      </c>
      <c r="I818" s="276">
        <v>300</v>
      </c>
      <c r="J818" s="276">
        <v>5072453</v>
      </c>
    </row>
    <row r="819" spans="1:10" ht="14.45">
      <c r="A819" s="276" t="s">
        <v>7361</v>
      </c>
      <c r="B819" s="276">
        <v>90</v>
      </c>
      <c r="C819" s="276" t="s">
        <v>8554</v>
      </c>
      <c r="D819" s="276"/>
      <c r="E819" s="276" t="s">
        <v>8555</v>
      </c>
      <c r="F819" s="276">
        <v>0</v>
      </c>
      <c r="G819" s="276">
        <v>1.5230999999999999</v>
      </c>
      <c r="H819" s="276">
        <v>2.8268</v>
      </c>
      <c r="I819" s="276">
        <v>300</v>
      </c>
      <c r="J819" s="276">
        <v>5811485</v>
      </c>
    </row>
    <row r="820" spans="1:10" ht="14.45">
      <c r="A820" s="276" t="s">
        <v>7361</v>
      </c>
      <c r="B820" s="276">
        <v>90</v>
      </c>
      <c r="C820" s="276" t="s">
        <v>8556</v>
      </c>
      <c r="D820" s="276"/>
      <c r="E820" s="276" t="s">
        <v>8557</v>
      </c>
      <c r="F820" s="276">
        <v>7700</v>
      </c>
      <c r="G820" s="276">
        <v>1.4189000000000001</v>
      </c>
      <c r="H820" s="276">
        <v>2.6334</v>
      </c>
      <c r="I820" s="276">
        <v>100</v>
      </c>
      <c r="J820" s="276">
        <v>4826587</v>
      </c>
    </row>
    <row r="821" spans="1:10" ht="14.45">
      <c r="A821" s="276" t="s">
        <v>7361</v>
      </c>
      <c r="B821" s="276">
        <v>90</v>
      </c>
      <c r="C821" s="276" t="s">
        <v>8558</v>
      </c>
      <c r="D821" s="276"/>
      <c r="E821" s="276" t="s">
        <v>8559</v>
      </c>
      <c r="F821" s="276">
        <v>1200</v>
      </c>
      <c r="G821" s="276">
        <v>1.4218</v>
      </c>
      <c r="H821" s="276">
        <v>2.6387999999999998</v>
      </c>
      <c r="I821" s="276">
        <v>300</v>
      </c>
      <c r="J821" s="276">
        <v>5147560</v>
      </c>
    </row>
    <row r="822" spans="1:10" ht="14.45">
      <c r="A822" s="276" t="s">
        <v>7361</v>
      </c>
      <c r="B822" s="276">
        <v>90</v>
      </c>
      <c r="C822" s="276" t="s">
        <v>8560</v>
      </c>
      <c r="D822" s="276"/>
      <c r="E822" s="276" t="s">
        <v>8561</v>
      </c>
      <c r="F822" s="276">
        <v>0</v>
      </c>
      <c r="G822" s="276">
        <v>1.9863</v>
      </c>
      <c r="H822" s="276">
        <v>3.6865999999999999</v>
      </c>
      <c r="I822" s="276">
        <v>100</v>
      </c>
      <c r="J822" s="276">
        <v>5205959</v>
      </c>
    </row>
    <row r="823" spans="1:10" ht="14.45">
      <c r="A823" s="276" t="s">
        <v>7361</v>
      </c>
      <c r="B823" s="276">
        <v>90</v>
      </c>
      <c r="C823" s="276" t="s">
        <v>8562</v>
      </c>
      <c r="D823" s="276"/>
      <c r="E823" s="276" t="s">
        <v>8561</v>
      </c>
      <c r="F823" s="276">
        <v>0</v>
      </c>
      <c r="G823" s="276">
        <v>1.9888999999999999</v>
      </c>
      <c r="H823" s="276">
        <v>3.6913999999999998</v>
      </c>
      <c r="I823" s="276">
        <v>300</v>
      </c>
      <c r="J823" s="276">
        <v>4830860</v>
      </c>
    </row>
    <row r="824" spans="1:10" ht="14.45">
      <c r="A824" s="276" t="s">
        <v>7361</v>
      </c>
      <c r="B824" s="276">
        <v>90</v>
      </c>
      <c r="C824" s="276" t="s">
        <v>8563</v>
      </c>
      <c r="D824" s="276"/>
      <c r="E824" s="276" t="s">
        <v>8564</v>
      </c>
      <c r="F824" s="276">
        <v>400</v>
      </c>
      <c r="G824" s="276">
        <v>1.5797000000000001</v>
      </c>
      <c r="H824" s="276">
        <v>2.9319000000000002</v>
      </c>
      <c r="I824" s="276">
        <v>100</v>
      </c>
      <c r="J824" s="276">
        <v>4792273</v>
      </c>
    </row>
    <row r="825" spans="1:10" ht="14.45">
      <c r="A825" s="276" t="s">
        <v>7361</v>
      </c>
      <c r="B825" s="276">
        <v>90</v>
      </c>
      <c r="C825" s="276" t="s">
        <v>8565</v>
      </c>
      <c r="D825" s="276"/>
      <c r="E825" s="276" t="s">
        <v>8566</v>
      </c>
      <c r="F825" s="276">
        <v>0</v>
      </c>
      <c r="G825" s="276">
        <v>2.4588999999999999</v>
      </c>
      <c r="H825" s="276">
        <v>4.5636999999999999</v>
      </c>
      <c r="I825" s="276">
        <v>100</v>
      </c>
      <c r="J825" s="276">
        <v>5188660</v>
      </c>
    </row>
    <row r="826" spans="1:10" ht="14.45">
      <c r="A826" s="276" t="s">
        <v>7361</v>
      </c>
      <c r="B826" s="276">
        <v>90</v>
      </c>
      <c r="C826" s="276" t="s">
        <v>8567</v>
      </c>
      <c r="D826" s="276"/>
      <c r="E826" s="276" t="s">
        <v>8568</v>
      </c>
      <c r="F826" s="276">
        <v>0</v>
      </c>
      <c r="G826" s="276">
        <v>2.3542999999999998</v>
      </c>
      <c r="H826" s="276">
        <v>4.3696000000000002</v>
      </c>
      <c r="I826" s="276">
        <v>100</v>
      </c>
      <c r="J826" s="276">
        <v>5771286</v>
      </c>
    </row>
    <row r="827" spans="1:10" ht="14.45">
      <c r="A827" s="276" t="s">
        <v>7361</v>
      </c>
      <c r="B827" s="276">
        <v>90</v>
      </c>
      <c r="C827" s="276" t="s">
        <v>8569</v>
      </c>
      <c r="D827" s="276"/>
      <c r="E827" s="276" t="s">
        <v>8570</v>
      </c>
      <c r="F827" s="276">
        <v>0</v>
      </c>
      <c r="G827" s="276">
        <v>1.5785</v>
      </c>
      <c r="H827" s="276">
        <v>2.9296000000000002</v>
      </c>
      <c r="I827" s="276">
        <v>100</v>
      </c>
      <c r="J827" s="276">
        <v>4825216</v>
      </c>
    </row>
    <row r="828" spans="1:10" ht="14.45">
      <c r="A828" s="276" t="s">
        <v>7361</v>
      </c>
      <c r="B828" s="276">
        <v>90</v>
      </c>
      <c r="C828" s="276" t="s">
        <v>8571</v>
      </c>
      <c r="D828" s="276"/>
      <c r="E828" s="276" t="s">
        <v>8572</v>
      </c>
      <c r="F828" s="276">
        <v>0</v>
      </c>
      <c r="G828" s="276">
        <v>1.7088000000000001</v>
      </c>
      <c r="H828" s="276">
        <v>3.1715</v>
      </c>
      <c r="I828" s="276">
        <v>300</v>
      </c>
      <c r="J828" s="276">
        <v>5418998</v>
      </c>
    </row>
    <row r="829" spans="1:10" ht="14.45">
      <c r="A829" s="276" t="s">
        <v>7361</v>
      </c>
      <c r="B829" s="276">
        <v>90</v>
      </c>
      <c r="C829" s="276" t="s">
        <v>8573</v>
      </c>
      <c r="D829" s="276"/>
      <c r="E829" s="276" t="s">
        <v>8574</v>
      </c>
      <c r="F829" s="276">
        <v>0</v>
      </c>
      <c r="G829" s="276">
        <v>2.3839000000000001</v>
      </c>
      <c r="H829" s="276">
        <v>4.4245000000000001</v>
      </c>
      <c r="I829" s="276">
        <v>100</v>
      </c>
      <c r="J829" s="276">
        <v>5009927</v>
      </c>
    </row>
    <row r="830" spans="1:10" ht="14.45">
      <c r="A830" s="276" t="s">
        <v>7361</v>
      </c>
      <c r="B830" s="276">
        <v>90</v>
      </c>
      <c r="C830" s="276" t="s">
        <v>8575</v>
      </c>
      <c r="D830" s="276"/>
      <c r="E830" s="276" t="s">
        <v>8576</v>
      </c>
      <c r="F830" s="276">
        <v>0</v>
      </c>
      <c r="G830" s="276">
        <v>2.573</v>
      </c>
      <c r="H830" s="276">
        <v>4.7755000000000001</v>
      </c>
      <c r="I830" s="276">
        <v>100</v>
      </c>
      <c r="J830" s="276">
        <v>7361728</v>
      </c>
    </row>
    <row r="831" spans="1:10" ht="14.45">
      <c r="A831" s="276" t="s">
        <v>7361</v>
      </c>
      <c r="B831" s="276">
        <v>90</v>
      </c>
      <c r="C831" s="276" t="s">
        <v>8577</v>
      </c>
      <c r="D831" s="276"/>
      <c r="E831" s="276" t="s">
        <v>8578</v>
      </c>
      <c r="F831" s="276">
        <v>1800</v>
      </c>
      <c r="G831" s="276">
        <v>0.504</v>
      </c>
      <c r="H831" s="276">
        <v>0.93540000000000001</v>
      </c>
      <c r="I831" s="276">
        <v>300</v>
      </c>
      <c r="J831" s="276">
        <v>7408651</v>
      </c>
    </row>
    <row r="832" spans="1:10" ht="14.45">
      <c r="A832" s="276" t="s">
        <v>7361</v>
      </c>
      <c r="B832" s="276">
        <v>90</v>
      </c>
      <c r="C832" s="276" t="s">
        <v>5320</v>
      </c>
      <c r="D832" s="276"/>
      <c r="E832" s="276" t="s">
        <v>8579</v>
      </c>
      <c r="F832" s="276">
        <v>0</v>
      </c>
      <c r="G832" s="276">
        <v>0.73050000000000004</v>
      </c>
      <c r="H832" s="276">
        <v>1.3557999999999999</v>
      </c>
      <c r="I832" s="276">
        <v>100</v>
      </c>
      <c r="J832" s="276">
        <v>4765676</v>
      </c>
    </row>
    <row r="833" spans="1:10" ht="14.45">
      <c r="A833" s="276" t="s">
        <v>7361</v>
      </c>
      <c r="B833" s="276">
        <v>90</v>
      </c>
      <c r="C833" s="276" t="s">
        <v>5322</v>
      </c>
      <c r="D833" s="276"/>
      <c r="E833" s="276" t="s">
        <v>8580</v>
      </c>
      <c r="F833" s="276">
        <v>16000</v>
      </c>
      <c r="G833" s="276">
        <v>0.7107</v>
      </c>
      <c r="H833" s="276">
        <v>1.3190999999999999</v>
      </c>
      <c r="I833" s="276">
        <v>500</v>
      </c>
      <c r="J833" s="276">
        <v>5331819</v>
      </c>
    </row>
    <row r="834" spans="1:10" ht="14.45">
      <c r="A834" s="276" t="s">
        <v>7361</v>
      </c>
      <c r="B834" s="276">
        <v>90</v>
      </c>
      <c r="C834" s="276" t="s">
        <v>8581</v>
      </c>
      <c r="D834" s="276"/>
      <c r="E834" s="276" t="s">
        <v>8582</v>
      </c>
      <c r="F834" s="276">
        <v>0</v>
      </c>
      <c r="G834" s="276">
        <v>0.68640000000000001</v>
      </c>
      <c r="H834" s="276">
        <v>1.2739</v>
      </c>
      <c r="I834" s="276">
        <v>100</v>
      </c>
      <c r="J834" s="276">
        <v>5207388</v>
      </c>
    </row>
    <row r="835" spans="1:10" ht="14.45">
      <c r="A835" s="276" t="s">
        <v>7361</v>
      </c>
      <c r="B835" s="276">
        <v>90</v>
      </c>
      <c r="C835" s="276" t="s">
        <v>8583</v>
      </c>
      <c r="D835" s="276"/>
      <c r="E835" s="276" t="s">
        <v>8582</v>
      </c>
      <c r="F835" s="276">
        <v>0</v>
      </c>
      <c r="G835" s="276">
        <v>0.67859999999999998</v>
      </c>
      <c r="H835" s="276">
        <v>1.2595000000000001</v>
      </c>
      <c r="I835" s="276">
        <v>500</v>
      </c>
      <c r="J835" s="276">
        <v>5205919</v>
      </c>
    </row>
    <row r="836" spans="1:10" ht="14.45">
      <c r="A836" s="276" t="s">
        <v>7361</v>
      </c>
      <c r="B836" s="276">
        <v>90</v>
      </c>
      <c r="C836" s="276" t="s">
        <v>8584</v>
      </c>
      <c r="D836" s="276"/>
      <c r="E836" s="276" t="s">
        <v>8582</v>
      </c>
      <c r="F836" s="276">
        <v>0</v>
      </c>
      <c r="G836" s="276">
        <v>0.68259999999999998</v>
      </c>
      <c r="H836" s="276">
        <v>1.2667999999999999</v>
      </c>
      <c r="I836" s="276">
        <v>250</v>
      </c>
      <c r="J836" s="276">
        <v>5232795</v>
      </c>
    </row>
    <row r="837" spans="1:10" ht="14.45">
      <c r="A837" s="276" t="s">
        <v>7361</v>
      </c>
      <c r="B837" s="276">
        <v>90</v>
      </c>
      <c r="C837" s="276" t="s">
        <v>8585</v>
      </c>
      <c r="D837" s="276"/>
      <c r="E837" s="276" t="s">
        <v>8586</v>
      </c>
      <c r="F837" s="276">
        <v>0</v>
      </c>
      <c r="G837" s="276">
        <v>1.3813</v>
      </c>
      <c r="H837" s="276">
        <v>2.5636999999999999</v>
      </c>
      <c r="I837" s="276">
        <v>100</v>
      </c>
      <c r="J837" s="276">
        <v>5246973</v>
      </c>
    </row>
    <row r="838" spans="1:10" ht="14.45">
      <c r="A838" s="276" t="s">
        <v>7361</v>
      </c>
      <c r="B838" s="276">
        <v>90</v>
      </c>
      <c r="C838" s="276" t="s">
        <v>5324</v>
      </c>
      <c r="D838" s="276"/>
      <c r="E838" s="276" t="s">
        <v>8587</v>
      </c>
      <c r="F838" s="276">
        <v>0</v>
      </c>
      <c r="G838" s="276">
        <v>1.3109</v>
      </c>
      <c r="H838" s="276">
        <v>2.4329000000000001</v>
      </c>
      <c r="I838" s="276">
        <v>250</v>
      </c>
      <c r="J838" s="276">
        <v>5233986</v>
      </c>
    </row>
    <row r="839" spans="1:10" ht="14.45">
      <c r="A839" s="276" t="s">
        <v>7361</v>
      </c>
      <c r="B839" s="276">
        <v>90</v>
      </c>
      <c r="C839" s="276" t="s">
        <v>5326</v>
      </c>
      <c r="D839" s="276"/>
      <c r="E839" s="276" t="s">
        <v>8588</v>
      </c>
      <c r="F839" s="276">
        <v>3500</v>
      </c>
      <c r="G839" s="276">
        <v>1.1395</v>
      </c>
      <c r="H839" s="276">
        <v>2.1147999999999998</v>
      </c>
      <c r="I839" s="276">
        <v>100</v>
      </c>
      <c r="J839" s="276">
        <v>4777865</v>
      </c>
    </row>
    <row r="840" spans="1:10" ht="14.45">
      <c r="A840" s="276" t="s">
        <v>7361</v>
      </c>
      <c r="B840" s="276">
        <v>90</v>
      </c>
      <c r="C840" s="276" t="s">
        <v>8589</v>
      </c>
      <c r="D840" s="276"/>
      <c r="E840" s="276" t="s">
        <v>8588</v>
      </c>
      <c r="F840" s="276">
        <v>450</v>
      </c>
      <c r="G840" s="276">
        <v>1.3426</v>
      </c>
      <c r="H840" s="276">
        <v>2.4918999999999998</v>
      </c>
      <c r="I840" s="276">
        <v>50</v>
      </c>
      <c r="J840" s="276">
        <v>6182175</v>
      </c>
    </row>
    <row r="841" spans="1:10" ht="14.45">
      <c r="A841" s="276" t="s">
        <v>7361</v>
      </c>
      <c r="B841" s="276">
        <v>90</v>
      </c>
      <c r="C841" s="276" t="s">
        <v>8590</v>
      </c>
      <c r="D841" s="276"/>
      <c r="E841" s="276" t="s">
        <v>8591</v>
      </c>
      <c r="F841" s="276">
        <v>0</v>
      </c>
      <c r="G841" s="276">
        <v>1.8828</v>
      </c>
      <c r="H841" s="276">
        <v>3.3620999999999999</v>
      </c>
      <c r="I841" s="276">
        <v>200</v>
      </c>
      <c r="J841" s="276">
        <v>7516735</v>
      </c>
    </row>
    <row r="842" spans="1:10" ht="14.45">
      <c r="A842" s="276" t="s">
        <v>7361</v>
      </c>
      <c r="B842" s="276">
        <v>90</v>
      </c>
      <c r="C842" s="276" t="s">
        <v>8592</v>
      </c>
      <c r="D842" s="276"/>
      <c r="E842" s="276" t="s">
        <v>8593</v>
      </c>
      <c r="F842" s="276">
        <v>0</v>
      </c>
      <c r="G842" s="276">
        <v>1.8926000000000001</v>
      </c>
      <c r="H842" s="276">
        <v>3.3795999999999999</v>
      </c>
      <c r="I842" s="276">
        <v>100</v>
      </c>
      <c r="J842" s="276">
        <v>7516741</v>
      </c>
    </row>
    <row r="843" spans="1:10" ht="14.45">
      <c r="A843" s="276" t="s">
        <v>7361</v>
      </c>
      <c r="B843" s="276">
        <v>90</v>
      </c>
      <c r="C843" s="276" t="s">
        <v>8594</v>
      </c>
      <c r="D843" s="276"/>
      <c r="E843" s="276" t="s">
        <v>8595</v>
      </c>
      <c r="F843" s="276">
        <v>4600</v>
      </c>
      <c r="G843" s="276">
        <v>2.4824999999999999</v>
      </c>
      <c r="H843" s="276">
        <v>4.4330999999999996</v>
      </c>
      <c r="I843" s="276">
        <v>200</v>
      </c>
      <c r="J843" s="276">
        <v>7516738</v>
      </c>
    </row>
    <row r="844" spans="1:10" ht="14.45">
      <c r="A844" s="276" t="s">
        <v>7361</v>
      </c>
      <c r="B844" s="276">
        <v>90</v>
      </c>
      <c r="C844" s="276" t="s">
        <v>8596</v>
      </c>
      <c r="D844" s="276"/>
      <c r="E844" s="276" t="s">
        <v>8597</v>
      </c>
      <c r="F844" s="276">
        <v>0</v>
      </c>
      <c r="G844" s="276">
        <v>2.3694999999999999</v>
      </c>
      <c r="H844" s="276">
        <v>4.2312000000000003</v>
      </c>
      <c r="I844" s="276">
        <v>100</v>
      </c>
      <c r="J844" s="276">
        <v>7516743</v>
      </c>
    </row>
    <row r="845" spans="1:10" ht="14.45">
      <c r="A845" s="276" t="s">
        <v>7361</v>
      </c>
      <c r="B845" s="276">
        <v>90</v>
      </c>
      <c r="C845" s="276" t="s">
        <v>7706</v>
      </c>
      <c r="D845" s="276">
        <v>26362</v>
      </c>
      <c r="E845" s="276" t="s">
        <v>7707</v>
      </c>
      <c r="F845" s="276">
        <v>0</v>
      </c>
      <c r="G845" s="276">
        <v>0.875</v>
      </c>
      <c r="H845" s="276">
        <v>1.6240000000000001</v>
      </c>
      <c r="I845" s="276">
        <v>100</v>
      </c>
      <c r="J845" s="276">
        <v>4621959</v>
      </c>
    </row>
    <row r="846" spans="1:10" ht="14.45">
      <c r="A846" s="276" t="s">
        <v>7361</v>
      </c>
      <c r="B846" s="276">
        <v>90</v>
      </c>
      <c r="C846" s="276" t="s">
        <v>8598</v>
      </c>
      <c r="D846" s="276"/>
      <c r="E846" s="276" t="s">
        <v>8599</v>
      </c>
      <c r="F846" s="276">
        <v>0</v>
      </c>
      <c r="G846" s="276">
        <v>1.7354000000000001</v>
      </c>
      <c r="H846" s="276">
        <v>3.2208999999999999</v>
      </c>
      <c r="I846" s="276">
        <v>100</v>
      </c>
      <c r="J846" s="276">
        <v>6065590</v>
      </c>
    </row>
    <row r="847" spans="1:10" ht="14.45">
      <c r="A847" s="276" t="s">
        <v>7361</v>
      </c>
      <c r="B847" s="276">
        <v>90</v>
      </c>
      <c r="C847" s="276" t="s">
        <v>8600</v>
      </c>
      <c r="D847" s="276"/>
      <c r="E847" s="276" t="s">
        <v>8535</v>
      </c>
      <c r="F847" s="276">
        <v>0</v>
      </c>
      <c r="G847" s="276">
        <v>1.0552999999999999</v>
      </c>
      <c r="H847" s="276">
        <v>1.9585999999999999</v>
      </c>
      <c r="I847" s="276">
        <v>300</v>
      </c>
      <c r="J847" s="276">
        <v>6037960</v>
      </c>
    </row>
    <row r="848" spans="1:10" ht="14.45">
      <c r="A848" s="276" t="s">
        <v>7361</v>
      </c>
      <c r="B848" s="276">
        <v>90</v>
      </c>
      <c r="C848" s="276" t="s">
        <v>8601</v>
      </c>
      <c r="D848" s="276"/>
      <c r="E848" s="276" t="s">
        <v>8535</v>
      </c>
      <c r="F848" s="276">
        <v>100</v>
      </c>
      <c r="G848" s="276">
        <v>1.0175000000000001</v>
      </c>
      <c r="H848" s="276">
        <v>1.8884000000000001</v>
      </c>
      <c r="I848" s="276">
        <v>100</v>
      </c>
      <c r="J848" s="276">
        <v>6526832</v>
      </c>
    </row>
    <row r="849" spans="1:10" ht="14.45">
      <c r="A849" s="276" t="s">
        <v>7361</v>
      </c>
      <c r="B849" s="276">
        <v>90</v>
      </c>
      <c r="C849" s="276" t="s">
        <v>8602</v>
      </c>
      <c r="D849" s="276"/>
      <c r="E849" s="276" t="s">
        <v>8603</v>
      </c>
      <c r="F849" s="276">
        <v>0</v>
      </c>
      <c r="G849" s="276">
        <v>0.752</v>
      </c>
      <c r="H849" s="276">
        <v>1.3956</v>
      </c>
      <c r="I849" s="276">
        <v>100</v>
      </c>
      <c r="J849" s="276">
        <v>4621968</v>
      </c>
    </row>
    <row r="850" spans="1:10" ht="14.45">
      <c r="A850" s="276" t="s">
        <v>7361</v>
      </c>
      <c r="B850" s="276">
        <v>90</v>
      </c>
      <c r="C850" s="276" t="s">
        <v>8604</v>
      </c>
      <c r="D850" s="276"/>
      <c r="E850" s="276" t="s">
        <v>8603</v>
      </c>
      <c r="F850" s="276">
        <v>0</v>
      </c>
      <c r="G850" s="276">
        <v>0.76770000000000005</v>
      </c>
      <c r="H850" s="276">
        <v>1.4249000000000001</v>
      </c>
      <c r="I850" s="276">
        <v>500</v>
      </c>
      <c r="J850" s="276">
        <v>5522273</v>
      </c>
    </row>
    <row r="851" spans="1:10" ht="14.45">
      <c r="A851" s="276" t="s">
        <v>7361</v>
      </c>
      <c r="B851" s="276">
        <v>90</v>
      </c>
      <c r="C851" s="276" t="s">
        <v>8605</v>
      </c>
      <c r="D851" s="276"/>
      <c r="E851" s="276" t="s">
        <v>8606</v>
      </c>
      <c r="F851" s="276">
        <v>0</v>
      </c>
      <c r="G851" s="276">
        <v>1.6586000000000001</v>
      </c>
      <c r="H851" s="276">
        <v>3.0783</v>
      </c>
      <c r="I851" s="276">
        <v>100</v>
      </c>
      <c r="J851" s="276">
        <v>7393855</v>
      </c>
    </row>
    <row r="852" spans="1:10" ht="14.45">
      <c r="A852" s="276" t="s">
        <v>7361</v>
      </c>
      <c r="B852" s="276">
        <v>90</v>
      </c>
      <c r="C852" s="276" t="s">
        <v>8607</v>
      </c>
      <c r="D852" s="276"/>
      <c r="E852" s="276" t="s">
        <v>8608</v>
      </c>
      <c r="F852" s="276">
        <v>800</v>
      </c>
      <c r="G852" s="276">
        <v>1.7404999999999999</v>
      </c>
      <c r="H852" s="276">
        <v>3.2303999999999999</v>
      </c>
      <c r="I852" s="276">
        <v>100</v>
      </c>
      <c r="J852" s="276">
        <v>5874219</v>
      </c>
    </row>
    <row r="853" spans="1:10" ht="14.45">
      <c r="A853" s="276" t="s">
        <v>7361</v>
      </c>
      <c r="B853" s="276">
        <v>90</v>
      </c>
      <c r="C853" s="276" t="s">
        <v>7400</v>
      </c>
      <c r="D853" s="276"/>
      <c r="E853" s="276" t="s">
        <v>7401</v>
      </c>
      <c r="F853" s="276">
        <v>1300</v>
      </c>
      <c r="G853" s="276">
        <v>1.2967</v>
      </c>
      <c r="H853" s="276">
        <v>2.4066000000000001</v>
      </c>
      <c r="I853" s="276">
        <v>100</v>
      </c>
      <c r="J853" s="276">
        <v>4621896</v>
      </c>
    </row>
    <row r="854" spans="1:10" ht="14.45">
      <c r="A854" s="276" t="s">
        <v>7361</v>
      </c>
      <c r="B854" s="276">
        <v>90</v>
      </c>
      <c r="C854" s="276" t="s">
        <v>7362</v>
      </c>
      <c r="D854" s="276"/>
      <c r="E854" s="276" t="s">
        <v>7363</v>
      </c>
      <c r="F854" s="276">
        <v>3300</v>
      </c>
      <c r="G854" s="276">
        <v>1.7146999999999999</v>
      </c>
      <c r="H854" s="276">
        <v>3.1823999999999999</v>
      </c>
      <c r="I854" s="276">
        <v>100</v>
      </c>
      <c r="J854" s="276">
        <v>4621898</v>
      </c>
    </row>
    <row r="855" spans="1:10" ht="14.45">
      <c r="A855" s="276" t="s">
        <v>7361</v>
      </c>
      <c r="B855" s="276">
        <v>90</v>
      </c>
      <c r="C855" s="276" t="s">
        <v>7395</v>
      </c>
      <c r="D855" s="276"/>
      <c r="E855" s="276" t="s">
        <v>7396</v>
      </c>
      <c r="F855" s="276">
        <v>4100</v>
      </c>
      <c r="G855" s="276">
        <v>1.8321000000000001</v>
      </c>
      <c r="H855" s="276">
        <v>3.4003000000000001</v>
      </c>
      <c r="I855" s="276">
        <v>100</v>
      </c>
      <c r="J855" s="276">
        <v>4621899</v>
      </c>
    </row>
    <row r="856" spans="1:10" ht="14.45">
      <c r="A856" s="276" t="s">
        <v>7361</v>
      </c>
      <c r="B856" s="276">
        <v>90</v>
      </c>
      <c r="C856" s="276" t="s">
        <v>7412</v>
      </c>
      <c r="D856" s="276"/>
      <c r="E856" s="276" t="s">
        <v>7413</v>
      </c>
      <c r="F856" s="276">
        <v>2100</v>
      </c>
      <c r="G856" s="276">
        <v>2.5160999999999998</v>
      </c>
      <c r="H856" s="276">
        <v>4.6698000000000004</v>
      </c>
      <c r="I856" s="276">
        <v>100</v>
      </c>
      <c r="J856" s="276">
        <v>4621900</v>
      </c>
    </row>
    <row r="857" spans="1:10" ht="14.45">
      <c r="A857" s="276" t="s">
        <v>7361</v>
      </c>
      <c r="B857" s="276">
        <v>90</v>
      </c>
      <c r="C857" s="276" t="s">
        <v>8609</v>
      </c>
      <c r="D857" s="276"/>
      <c r="E857" s="276" t="s">
        <v>8610</v>
      </c>
      <c r="F857" s="276">
        <v>3300</v>
      </c>
      <c r="G857" s="276">
        <v>0.47639999999999999</v>
      </c>
      <c r="H857" s="276">
        <v>0.85070000000000001</v>
      </c>
      <c r="I857" s="276">
        <v>100</v>
      </c>
      <c r="J857" s="276">
        <v>4777825</v>
      </c>
    </row>
    <row r="858" spans="1:10" ht="14.45">
      <c r="A858" s="276" t="s">
        <v>7361</v>
      </c>
      <c r="B858" s="276">
        <v>90</v>
      </c>
      <c r="C858" s="276" t="s">
        <v>7711</v>
      </c>
      <c r="D858" s="276">
        <v>26007</v>
      </c>
      <c r="E858" s="276" t="s">
        <v>7712</v>
      </c>
      <c r="F858" s="276">
        <v>0</v>
      </c>
      <c r="G858" s="276">
        <v>0.69669999999999999</v>
      </c>
      <c r="H858" s="276">
        <v>1.2930999999999999</v>
      </c>
      <c r="I858" s="276">
        <v>100</v>
      </c>
      <c r="J858" s="276">
        <v>4765678</v>
      </c>
    </row>
    <row r="859" spans="1:10" ht="14.45">
      <c r="A859" s="276" t="s">
        <v>7361</v>
      </c>
      <c r="B859" s="276">
        <v>90</v>
      </c>
      <c r="C859" s="276" t="s">
        <v>7993</v>
      </c>
      <c r="D859" s="276"/>
      <c r="E859" s="276" t="s">
        <v>7994</v>
      </c>
      <c r="F859" s="276">
        <v>0</v>
      </c>
      <c r="G859" s="276">
        <v>0.66900000000000004</v>
      </c>
      <c r="H859" s="276">
        <v>1.2417</v>
      </c>
      <c r="I859" s="276">
        <v>100</v>
      </c>
      <c r="J859" s="276">
        <v>4765666</v>
      </c>
    </row>
    <row r="860" spans="1:10" ht="14.45">
      <c r="A860" s="276" t="s">
        <v>7361</v>
      </c>
      <c r="B860" s="276">
        <v>90</v>
      </c>
      <c r="C860" s="276" t="s">
        <v>7713</v>
      </c>
      <c r="D860" s="276">
        <v>26008</v>
      </c>
      <c r="E860" s="276" t="s">
        <v>7707</v>
      </c>
      <c r="F860" s="276">
        <v>0</v>
      </c>
      <c r="G860" s="276">
        <v>0.875</v>
      </c>
      <c r="H860" s="276">
        <v>1.6240000000000001</v>
      </c>
      <c r="I860" s="276">
        <v>100</v>
      </c>
      <c r="J860" s="276">
        <v>4765679</v>
      </c>
    </row>
    <row r="861" spans="1:10" ht="14.45">
      <c r="A861" s="276" t="s">
        <v>7361</v>
      </c>
      <c r="B861" s="276">
        <v>90</v>
      </c>
      <c r="C861" s="276" t="s">
        <v>7656</v>
      </c>
      <c r="D861" s="276"/>
      <c r="E861" s="276" t="s">
        <v>7657</v>
      </c>
      <c r="F861" s="276">
        <v>2900</v>
      </c>
      <c r="G861" s="276">
        <v>1.3723000000000001</v>
      </c>
      <c r="H861" s="276">
        <v>2.5470000000000002</v>
      </c>
      <c r="I861" s="276">
        <v>100</v>
      </c>
      <c r="J861" s="276">
        <v>4765671</v>
      </c>
    </row>
    <row r="862" spans="1:10" ht="14.45">
      <c r="A862" s="276" t="s">
        <v>7361</v>
      </c>
      <c r="B862" s="276">
        <v>90</v>
      </c>
      <c r="C862" s="276" t="s">
        <v>7997</v>
      </c>
      <c r="D862" s="276"/>
      <c r="E862" s="276" t="s">
        <v>7998</v>
      </c>
      <c r="F862" s="276">
        <v>0</v>
      </c>
      <c r="G862" s="276">
        <v>1.9129</v>
      </c>
      <c r="H862" s="276">
        <v>3.5503</v>
      </c>
      <c r="I862" s="276">
        <v>100</v>
      </c>
      <c r="J862" s="276">
        <v>4621954</v>
      </c>
    </row>
    <row r="863" spans="1:10" ht="14.45">
      <c r="A863" s="276" t="s">
        <v>7361</v>
      </c>
      <c r="B863" s="276">
        <v>90</v>
      </c>
      <c r="C863" s="276" t="s">
        <v>8611</v>
      </c>
      <c r="D863" s="276"/>
      <c r="E863" s="276" t="s">
        <v>8612</v>
      </c>
      <c r="F863" s="276">
        <v>0</v>
      </c>
      <c r="G863" s="276">
        <v>1.2315</v>
      </c>
      <c r="H863" s="276">
        <v>2.1991000000000001</v>
      </c>
      <c r="I863" s="276">
        <v>25</v>
      </c>
      <c r="J863" s="276">
        <v>5295345</v>
      </c>
    </row>
    <row r="864" spans="1:10" ht="14.45">
      <c r="A864" s="276" t="s">
        <v>7361</v>
      </c>
      <c r="B864" s="276">
        <v>90</v>
      </c>
      <c r="C864" s="276" t="s">
        <v>8613</v>
      </c>
      <c r="D864" s="276"/>
      <c r="E864" s="276" t="s">
        <v>8614</v>
      </c>
      <c r="F864" s="276">
        <v>0</v>
      </c>
      <c r="G864" s="276">
        <v>0.8488</v>
      </c>
      <c r="H864" s="276">
        <v>1.5157</v>
      </c>
      <c r="I864" s="276">
        <v>50</v>
      </c>
      <c r="J864" s="276">
        <v>4777827</v>
      </c>
    </row>
    <row r="865" spans="1:10" ht="14.45">
      <c r="A865" s="276" t="s">
        <v>7361</v>
      </c>
      <c r="B865" s="276">
        <v>90</v>
      </c>
      <c r="C865" s="276" t="s">
        <v>7662</v>
      </c>
      <c r="D865" s="276"/>
      <c r="E865" s="276" t="s">
        <v>7663</v>
      </c>
      <c r="F865" s="276">
        <v>0</v>
      </c>
      <c r="G865" s="276">
        <v>1.5436000000000001</v>
      </c>
      <c r="H865" s="276">
        <v>2.8649</v>
      </c>
      <c r="I865" s="276">
        <v>100</v>
      </c>
      <c r="J865" s="276">
        <v>4765673</v>
      </c>
    </row>
    <row r="866" spans="1:10" ht="14.45">
      <c r="A866" s="276" t="s">
        <v>7361</v>
      </c>
      <c r="B866" s="276">
        <v>90</v>
      </c>
      <c r="C866" s="276" t="s">
        <v>7679</v>
      </c>
      <c r="D866" s="276"/>
      <c r="E866" s="276" t="s">
        <v>7680</v>
      </c>
      <c r="F866" s="276">
        <v>0</v>
      </c>
      <c r="G866" s="276">
        <v>1.6776</v>
      </c>
      <c r="H866" s="276">
        <v>3.1135000000000002</v>
      </c>
      <c r="I866" s="276">
        <v>100</v>
      </c>
      <c r="J866" s="276">
        <v>6970259</v>
      </c>
    </row>
    <row r="867" spans="1:10" ht="14.45">
      <c r="A867" s="276" t="s">
        <v>7361</v>
      </c>
      <c r="B867" s="276">
        <v>90</v>
      </c>
      <c r="C867" s="276" t="s">
        <v>7664</v>
      </c>
      <c r="D867" s="276"/>
      <c r="E867" s="276" t="s">
        <v>7665</v>
      </c>
      <c r="F867" s="276">
        <v>0</v>
      </c>
      <c r="G867" s="276">
        <v>1.8605</v>
      </c>
      <c r="H867" s="276">
        <v>3.4529999999999998</v>
      </c>
      <c r="I867" s="276">
        <v>100</v>
      </c>
      <c r="J867" s="276">
        <v>4621957</v>
      </c>
    </row>
    <row r="868" spans="1:10" ht="14.45">
      <c r="A868" s="276" t="s">
        <v>7361</v>
      </c>
      <c r="B868" s="276">
        <v>90</v>
      </c>
      <c r="C868" s="276" t="s">
        <v>7673</v>
      </c>
      <c r="D868" s="276"/>
      <c r="E868" s="276" t="s">
        <v>7674</v>
      </c>
      <c r="F868" s="276">
        <v>0</v>
      </c>
      <c r="G868" s="276">
        <v>1.8230999999999999</v>
      </c>
      <c r="H868" s="276">
        <v>3.3835999999999999</v>
      </c>
      <c r="I868" s="276">
        <v>100</v>
      </c>
      <c r="J868" s="276">
        <v>5851664</v>
      </c>
    </row>
    <row r="869" spans="1:10" ht="14.45">
      <c r="A869" s="276" t="s">
        <v>7361</v>
      </c>
      <c r="B869" s="276">
        <v>90</v>
      </c>
      <c r="C869" s="276" t="s">
        <v>8615</v>
      </c>
      <c r="D869" s="276"/>
      <c r="E869" s="276" t="s">
        <v>8616</v>
      </c>
      <c r="F869" s="276">
        <v>0</v>
      </c>
      <c r="G869" s="276">
        <v>1.7835000000000001</v>
      </c>
      <c r="H869" s="276">
        <v>3.1848000000000001</v>
      </c>
      <c r="I869" s="276">
        <v>100</v>
      </c>
      <c r="J869" s="276">
        <v>5471928</v>
      </c>
    </row>
    <row r="870" spans="1:10" ht="14.45">
      <c r="A870" s="276" t="s">
        <v>7361</v>
      </c>
      <c r="B870" s="276">
        <v>90</v>
      </c>
      <c r="C870" s="276" t="s">
        <v>8617</v>
      </c>
      <c r="D870" s="276"/>
      <c r="E870" s="276" t="s">
        <v>8618</v>
      </c>
      <c r="F870" s="276">
        <v>0</v>
      </c>
      <c r="G870" s="276">
        <v>2.0905999999999998</v>
      </c>
      <c r="H870" s="276">
        <v>3.8801000000000001</v>
      </c>
      <c r="I870" s="276">
        <v>100</v>
      </c>
      <c r="J870" s="276">
        <v>4837017</v>
      </c>
    </row>
    <row r="871" spans="1:10" ht="14.45">
      <c r="A871" s="276" t="s">
        <v>7361</v>
      </c>
      <c r="B871" s="276">
        <v>90</v>
      </c>
      <c r="C871" s="276" t="s">
        <v>5328</v>
      </c>
      <c r="D871" s="276"/>
      <c r="E871" s="276" t="s">
        <v>8619</v>
      </c>
      <c r="F871" s="276">
        <v>3700</v>
      </c>
      <c r="G871" s="276">
        <v>1.2643</v>
      </c>
      <c r="H871" s="276">
        <v>2.3464999999999998</v>
      </c>
      <c r="I871" s="276">
        <v>100</v>
      </c>
      <c r="J871" s="276">
        <v>4621979</v>
      </c>
    </row>
    <row r="872" spans="1:10" ht="14.45">
      <c r="A872" s="276" t="s">
        <v>8620</v>
      </c>
      <c r="B872" s="276">
        <v>90</v>
      </c>
      <c r="C872" s="276" t="s">
        <v>8621</v>
      </c>
      <c r="D872" s="276"/>
      <c r="E872" s="276" t="s">
        <v>8622</v>
      </c>
      <c r="F872" s="276">
        <v>0</v>
      </c>
      <c r="G872" s="276">
        <v>2.7913000000000001</v>
      </c>
      <c r="H872" s="276">
        <v>4.9843999999999999</v>
      </c>
      <c r="I872" s="276">
        <v>100</v>
      </c>
      <c r="J872" s="276">
        <v>7405777</v>
      </c>
    </row>
    <row r="873" spans="1:10" ht="14.45">
      <c r="A873" s="276" t="s">
        <v>8620</v>
      </c>
      <c r="B873" s="276">
        <v>90</v>
      </c>
      <c r="C873" s="276" t="s">
        <v>8623</v>
      </c>
      <c r="D873" s="276"/>
      <c r="E873" s="276" t="s">
        <v>8624</v>
      </c>
      <c r="F873" s="276">
        <v>0</v>
      </c>
      <c r="G873" s="276">
        <v>3.5747</v>
      </c>
      <c r="H873" s="276">
        <v>6.3834</v>
      </c>
      <c r="I873" s="276">
        <v>100</v>
      </c>
      <c r="J873" s="276">
        <v>7405779</v>
      </c>
    </row>
    <row r="874" spans="1:10" ht="14.45">
      <c r="A874" s="276" t="s">
        <v>7361</v>
      </c>
      <c r="B874" s="276">
        <v>90</v>
      </c>
      <c r="C874" s="276" t="s">
        <v>7669</v>
      </c>
      <c r="D874" s="276"/>
      <c r="E874" s="276" t="s">
        <v>7670</v>
      </c>
      <c r="F874" s="276">
        <v>0</v>
      </c>
      <c r="G874" s="276">
        <v>0.53</v>
      </c>
      <c r="H874" s="276">
        <v>0.98370000000000002</v>
      </c>
      <c r="I874" s="276">
        <v>100</v>
      </c>
      <c r="J874" s="276">
        <v>4765669</v>
      </c>
    </row>
    <row r="875" spans="1:10" ht="14.45">
      <c r="A875" s="276" t="s">
        <v>7361</v>
      </c>
      <c r="B875" s="276">
        <v>90</v>
      </c>
      <c r="C875" s="276" t="s">
        <v>8625</v>
      </c>
      <c r="D875" s="276"/>
      <c r="E875" s="276" t="s">
        <v>8626</v>
      </c>
      <c r="F875" s="276">
        <v>0</v>
      </c>
      <c r="G875" s="276">
        <v>0.93220000000000003</v>
      </c>
      <c r="H875" s="276">
        <v>1.7302</v>
      </c>
      <c r="I875" s="276">
        <v>100</v>
      </c>
      <c r="J875" s="276">
        <v>4621871</v>
      </c>
    </row>
    <row r="876" spans="1:10" ht="14.45">
      <c r="A876" s="276" t="s">
        <v>7361</v>
      </c>
      <c r="B876" s="276">
        <v>90</v>
      </c>
      <c r="C876" s="276" t="s">
        <v>5277</v>
      </c>
      <c r="D876" s="276"/>
      <c r="E876" s="276" t="s">
        <v>8627</v>
      </c>
      <c r="F876" s="276">
        <v>600</v>
      </c>
      <c r="G876" s="276">
        <v>0.78710000000000002</v>
      </c>
      <c r="H876" s="276">
        <v>1.4609000000000001</v>
      </c>
      <c r="I876" s="276">
        <v>100</v>
      </c>
      <c r="J876" s="276">
        <v>4777850</v>
      </c>
    </row>
    <row r="877" spans="1:10" ht="14.45">
      <c r="A877" s="276" t="s">
        <v>7361</v>
      </c>
      <c r="B877" s="276">
        <v>90</v>
      </c>
      <c r="C877" s="276" t="s">
        <v>8628</v>
      </c>
      <c r="D877" s="276"/>
      <c r="E877" s="276" t="s">
        <v>8627</v>
      </c>
      <c r="F877" s="276">
        <v>0</v>
      </c>
      <c r="G877" s="276">
        <v>0.82089999999999996</v>
      </c>
      <c r="H877" s="276">
        <v>1.5235000000000001</v>
      </c>
      <c r="I877" s="276">
        <v>500</v>
      </c>
      <c r="J877" s="276">
        <v>4836204</v>
      </c>
    </row>
    <row r="878" spans="1:10" ht="14.45">
      <c r="A878" s="276" t="s">
        <v>7361</v>
      </c>
      <c r="B878" s="276">
        <v>90</v>
      </c>
      <c r="C878" s="276" t="s">
        <v>7675</v>
      </c>
      <c r="D878" s="276"/>
      <c r="E878" s="276" t="s">
        <v>7676</v>
      </c>
      <c r="F878" s="276">
        <v>0</v>
      </c>
      <c r="G878" s="276">
        <v>2.2894000000000001</v>
      </c>
      <c r="H878" s="276">
        <v>4.2489999999999997</v>
      </c>
      <c r="I878" s="276">
        <v>100</v>
      </c>
      <c r="J878" s="276">
        <v>5865207</v>
      </c>
    </row>
    <row r="879" spans="1:10" ht="14.45">
      <c r="A879" s="276" t="s">
        <v>7361</v>
      </c>
      <c r="B879" s="276">
        <v>90</v>
      </c>
      <c r="C879" s="276" t="s">
        <v>5310</v>
      </c>
      <c r="D879" s="276"/>
      <c r="E879" s="276" t="s">
        <v>8629</v>
      </c>
      <c r="F879" s="276">
        <v>0</v>
      </c>
      <c r="G879" s="276">
        <v>0.77539999999999998</v>
      </c>
      <c r="H879" s="276">
        <v>1.4392</v>
      </c>
      <c r="I879" s="276">
        <v>100</v>
      </c>
      <c r="J879" s="276">
        <v>4621108</v>
      </c>
    </row>
    <row r="880" spans="1:10" ht="14.45">
      <c r="A880" s="276" t="s">
        <v>7361</v>
      </c>
      <c r="B880" s="276">
        <v>90</v>
      </c>
      <c r="C880" s="276" t="s">
        <v>8630</v>
      </c>
      <c r="D880" s="276"/>
      <c r="E880" s="276" t="s">
        <v>8629</v>
      </c>
      <c r="F880" s="276">
        <v>38700</v>
      </c>
      <c r="G880" s="276">
        <v>0.79400000000000004</v>
      </c>
      <c r="H880" s="276">
        <v>1.4737</v>
      </c>
      <c r="I880" s="276">
        <v>300</v>
      </c>
      <c r="J880" s="276">
        <v>5195960</v>
      </c>
    </row>
    <row r="881" spans="1:10" ht="14.45">
      <c r="A881" s="276" t="s">
        <v>7361</v>
      </c>
      <c r="B881" s="276">
        <v>90</v>
      </c>
      <c r="C881" s="276" t="s">
        <v>8631</v>
      </c>
      <c r="D881" s="276"/>
      <c r="E881" s="276" t="s">
        <v>8629</v>
      </c>
      <c r="F881" s="276">
        <v>3500</v>
      </c>
      <c r="G881" s="276">
        <v>0.79</v>
      </c>
      <c r="H881" s="276">
        <v>1.4661999999999999</v>
      </c>
      <c r="I881" s="276">
        <v>500</v>
      </c>
      <c r="J881" s="276">
        <v>5595234</v>
      </c>
    </row>
    <row r="882" spans="1:10" ht="14.45">
      <c r="A882" s="276" t="s">
        <v>7361</v>
      </c>
      <c r="B882" s="276">
        <v>90</v>
      </c>
      <c r="C882" s="276" t="s">
        <v>5312</v>
      </c>
      <c r="D882" s="276"/>
      <c r="E882" s="276" t="s">
        <v>8632</v>
      </c>
      <c r="F882" s="276">
        <v>11000</v>
      </c>
      <c r="G882" s="276">
        <v>1.1100000000000001</v>
      </c>
      <c r="H882" s="276">
        <v>2.0600999999999998</v>
      </c>
      <c r="I882" s="276">
        <v>100</v>
      </c>
      <c r="J882" s="276">
        <v>4621873</v>
      </c>
    </row>
    <row r="883" spans="1:10" ht="14.45">
      <c r="A883" s="276" t="s">
        <v>7361</v>
      </c>
      <c r="B883" s="276">
        <v>90</v>
      </c>
      <c r="C883" s="276" t="s">
        <v>8633</v>
      </c>
      <c r="D883" s="276"/>
      <c r="E883" s="276" t="s">
        <v>8632</v>
      </c>
      <c r="F883" s="276">
        <v>36300</v>
      </c>
      <c r="G883" s="276">
        <v>1.1275999999999999</v>
      </c>
      <c r="H883" s="276">
        <v>2.0926999999999998</v>
      </c>
      <c r="I883" s="276">
        <v>300</v>
      </c>
      <c r="J883" s="276">
        <v>5195961</v>
      </c>
    </row>
    <row r="884" spans="1:10" ht="14.45">
      <c r="A884" s="276" t="s">
        <v>7361</v>
      </c>
      <c r="B884" s="276">
        <v>90</v>
      </c>
      <c r="C884" s="276" t="s">
        <v>8634</v>
      </c>
      <c r="D884" s="276"/>
      <c r="E884" s="276" t="s">
        <v>8632</v>
      </c>
      <c r="F884" s="276">
        <v>0</v>
      </c>
      <c r="G884" s="276">
        <v>1.1234999999999999</v>
      </c>
      <c r="H884" s="276">
        <v>2.0851000000000002</v>
      </c>
      <c r="I884" s="276">
        <v>500</v>
      </c>
      <c r="J884" s="276">
        <v>5742161</v>
      </c>
    </row>
    <row r="885" spans="1:10" ht="14.45">
      <c r="A885" s="276" t="s">
        <v>7361</v>
      </c>
      <c r="B885" s="276">
        <v>90</v>
      </c>
      <c r="C885" s="276" t="s">
        <v>8635</v>
      </c>
      <c r="D885" s="276"/>
      <c r="E885" s="276" t="s">
        <v>8636</v>
      </c>
      <c r="F885" s="276">
        <v>0</v>
      </c>
      <c r="G885" s="276">
        <v>1.2894000000000001</v>
      </c>
      <c r="H885" s="276">
        <v>2.3929999999999998</v>
      </c>
      <c r="I885" s="276">
        <v>100</v>
      </c>
      <c r="J885" s="276">
        <v>5414035</v>
      </c>
    </row>
    <row r="886" spans="1:10" ht="14.45">
      <c r="A886" s="276" t="s">
        <v>7361</v>
      </c>
      <c r="B886" s="276">
        <v>90</v>
      </c>
      <c r="C886" s="276" t="s">
        <v>5259</v>
      </c>
      <c r="D886" s="276"/>
      <c r="E886" s="276" t="s">
        <v>8637</v>
      </c>
      <c r="F886" s="276">
        <v>0</v>
      </c>
      <c r="G886" s="276">
        <v>1.8071999999999999</v>
      </c>
      <c r="H886" s="276">
        <v>3.3542000000000001</v>
      </c>
      <c r="I886" s="276">
        <v>100</v>
      </c>
      <c r="J886" s="276">
        <v>4648161</v>
      </c>
    </row>
    <row r="887" spans="1:10" ht="14.45">
      <c r="A887" s="276" t="s">
        <v>7361</v>
      </c>
      <c r="B887" s="276">
        <v>90</v>
      </c>
      <c r="C887" s="276" t="s">
        <v>5261</v>
      </c>
      <c r="D887" s="276"/>
      <c r="E887" s="276" t="s">
        <v>8638</v>
      </c>
      <c r="F887" s="276">
        <v>0</v>
      </c>
      <c r="G887" s="276">
        <v>2.9474999999999998</v>
      </c>
      <c r="H887" s="276">
        <v>5.4703999999999997</v>
      </c>
      <c r="I887" s="276">
        <v>50</v>
      </c>
      <c r="J887" s="276">
        <v>4648167</v>
      </c>
    </row>
    <row r="888" spans="1:10" ht="14.45">
      <c r="A888" s="276" t="s">
        <v>7361</v>
      </c>
      <c r="B888" s="276">
        <v>90</v>
      </c>
      <c r="C888" s="276" t="s">
        <v>8639</v>
      </c>
      <c r="D888" s="276"/>
      <c r="E888" s="276" t="s">
        <v>8640</v>
      </c>
      <c r="F888" s="276">
        <v>4700</v>
      </c>
      <c r="G888" s="276">
        <v>0.31090000000000001</v>
      </c>
      <c r="H888" s="276">
        <v>0.55520000000000003</v>
      </c>
      <c r="I888" s="276">
        <v>100</v>
      </c>
      <c r="J888" s="276">
        <v>4648213</v>
      </c>
    </row>
    <row r="889" spans="1:10" ht="14.45">
      <c r="A889" s="276" t="s">
        <v>7361</v>
      </c>
      <c r="B889" s="276">
        <v>90</v>
      </c>
      <c r="C889" s="276" t="s">
        <v>8641</v>
      </c>
      <c r="D889" s="276"/>
      <c r="E889" s="276" t="s">
        <v>8642</v>
      </c>
      <c r="F889" s="276">
        <v>0</v>
      </c>
      <c r="G889" s="276">
        <v>1.1896</v>
      </c>
      <c r="H889" s="276">
        <v>2.2078000000000002</v>
      </c>
      <c r="I889" s="276">
        <v>100</v>
      </c>
      <c r="J889" s="276">
        <v>4621849</v>
      </c>
    </row>
    <row r="890" spans="1:10" ht="14.45">
      <c r="A890" s="276" t="s">
        <v>7361</v>
      </c>
      <c r="B890" s="276">
        <v>90</v>
      </c>
      <c r="C890" s="276" t="s">
        <v>8643</v>
      </c>
      <c r="D890" s="276"/>
      <c r="E890" s="276" t="s">
        <v>8644</v>
      </c>
      <c r="F890" s="276">
        <v>0</v>
      </c>
      <c r="G890" s="276">
        <v>1.5496000000000001</v>
      </c>
      <c r="H890" s="276">
        <v>2.8761000000000001</v>
      </c>
      <c r="I890" s="276">
        <v>100</v>
      </c>
      <c r="J890" s="276">
        <v>4621892</v>
      </c>
    </row>
    <row r="891" spans="1:10" ht="14.45">
      <c r="A891" s="276" t="s">
        <v>7361</v>
      </c>
      <c r="B891" s="276">
        <v>90</v>
      </c>
      <c r="C891" s="276" t="s">
        <v>8645</v>
      </c>
      <c r="D891" s="276"/>
      <c r="E891" s="276" t="s">
        <v>8646</v>
      </c>
      <c r="F891" s="276">
        <v>0</v>
      </c>
      <c r="G891" s="276">
        <v>0.63380000000000003</v>
      </c>
      <c r="H891" s="276">
        <v>1.1762999999999999</v>
      </c>
      <c r="I891" s="276">
        <v>100</v>
      </c>
      <c r="J891" s="276">
        <v>4765681</v>
      </c>
    </row>
    <row r="892" spans="1:10" ht="14.45">
      <c r="A892" s="276" t="s">
        <v>7361</v>
      </c>
      <c r="B892" s="276">
        <v>90</v>
      </c>
      <c r="C892" s="276" t="s">
        <v>8647</v>
      </c>
      <c r="D892" s="276"/>
      <c r="E892" s="276" t="s">
        <v>8648</v>
      </c>
      <c r="F892" s="276">
        <v>0</v>
      </c>
      <c r="G892" s="276">
        <v>0.88390000000000002</v>
      </c>
      <c r="H892" s="276">
        <v>1.6404000000000001</v>
      </c>
      <c r="I892" s="276">
        <v>100</v>
      </c>
      <c r="J892" s="276">
        <v>5222179</v>
      </c>
    </row>
    <row r="893" spans="1:10" ht="14.45">
      <c r="A893" s="276" t="s">
        <v>7361</v>
      </c>
      <c r="B893" s="276">
        <v>90</v>
      </c>
      <c r="C893" s="276" t="s">
        <v>8649</v>
      </c>
      <c r="D893" s="276"/>
      <c r="E893" s="276" t="s">
        <v>8648</v>
      </c>
      <c r="F893" s="276">
        <v>0</v>
      </c>
      <c r="G893" s="276">
        <v>0.90029999999999999</v>
      </c>
      <c r="H893" s="276">
        <v>1.6709000000000001</v>
      </c>
      <c r="I893" s="276">
        <v>300</v>
      </c>
      <c r="J893" s="276">
        <v>6182090</v>
      </c>
    </row>
    <row r="894" spans="1:10" ht="14.45">
      <c r="A894" s="276" t="s">
        <v>7361</v>
      </c>
      <c r="B894" s="276">
        <v>90</v>
      </c>
      <c r="C894" s="276" t="s">
        <v>7632</v>
      </c>
      <c r="D894" s="276"/>
      <c r="E894" s="276" t="s">
        <v>7633</v>
      </c>
      <c r="F894" s="276">
        <v>1000</v>
      </c>
      <c r="G894" s="276">
        <v>0.62029999999999996</v>
      </c>
      <c r="H894" s="276">
        <v>1.1513</v>
      </c>
      <c r="I894" s="276">
        <v>100</v>
      </c>
      <c r="J894" s="276">
        <v>4621955</v>
      </c>
    </row>
    <row r="895" spans="1:10" ht="14.45">
      <c r="A895" s="276" t="s">
        <v>7361</v>
      </c>
      <c r="B895" s="276">
        <v>90</v>
      </c>
      <c r="C895" s="276" t="s">
        <v>7666</v>
      </c>
      <c r="D895" s="276"/>
      <c r="E895" s="276" t="s">
        <v>7667</v>
      </c>
      <c r="F895" s="276">
        <v>0</v>
      </c>
      <c r="G895" s="276">
        <v>0.63719999999999999</v>
      </c>
      <c r="H895" s="276">
        <v>1.1826000000000001</v>
      </c>
      <c r="I895" s="276">
        <v>100</v>
      </c>
      <c r="J895" s="276">
        <v>5522156</v>
      </c>
    </row>
    <row r="896" spans="1:10" ht="14.45">
      <c r="A896" s="276" t="s">
        <v>7361</v>
      </c>
      <c r="B896" s="276">
        <v>90</v>
      </c>
      <c r="C896" s="276" t="s">
        <v>7995</v>
      </c>
      <c r="D896" s="276"/>
      <c r="E896" s="276" t="s">
        <v>7996</v>
      </c>
      <c r="F896" s="276">
        <v>0</v>
      </c>
      <c r="G896" s="276">
        <v>0.99909999999999999</v>
      </c>
      <c r="H896" s="276">
        <v>1.8543000000000001</v>
      </c>
      <c r="I896" s="276">
        <v>100</v>
      </c>
      <c r="J896" s="276">
        <v>4621920</v>
      </c>
    </row>
    <row r="897" spans="1:10" ht="14.45">
      <c r="A897" s="276" t="s">
        <v>7361</v>
      </c>
      <c r="B897" s="276">
        <v>90</v>
      </c>
      <c r="C897" s="276" t="s">
        <v>5315</v>
      </c>
      <c r="D897" s="276"/>
      <c r="E897" s="276" t="s">
        <v>8650</v>
      </c>
      <c r="F897" s="276">
        <v>0</v>
      </c>
      <c r="G897" s="276">
        <v>1.1948000000000001</v>
      </c>
      <c r="H897" s="276">
        <v>2.2174999999999998</v>
      </c>
      <c r="I897" s="276">
        <v>100</v>
      </c>
      <c r="J897" s="276">
        <v>4621869</v>
      </c>
    </row>
    <row r="898" spans="1:10" ht="14.45">
      <c r="A898" s="276" t="s">
        <v>7361</v>
      </c>
      <c r="B898" s="276">
        <v>90</v>
      </c>
      <c r="C898" s="276" t="s">
        <v>8651</v>
      </c>
      <c r="D898" s="276"/>
      <c r="E898" s="276" t="s">
        <v>8650</v>
      </c>
      <c r="F898" s="276">
        <v>72000</v>
      </c>
      <c r="G898" s="276">
        <v>1.2082999999999999</v>
      </c>
      <c r="H898" s="276">
        <v>2.2425000000000002</v>
      </c>
      <c r="I898" s="276">
        <v>300</v>
      </c>
      <c r="J898" s="276">
        <v>4625083</v>
      </c>
    </row>
    <row r="899" spans="1:10" ht="14.45">
      <c r="A899" s="276" t="s">
        <v>7361</v>
      </c>
      <c r="B899" s="276">
        <v>90</v>
      </c>
      <c r="C899" s="276" t="s">
        <v>8652</v>
      </c>
      <c r="D899" s="276"/>
      <c r="E899" s="276" t="s">
        <v>8650</v>
      </c>
      <c r="F899" s="276">
        <v>0</v>
      </c>
      <c r="G899" s="276">
        <v>1.2058</v>
      </c>
      <c r="H899" s="276">
        <v>2.2378999999999998</v>
      </c>
      <c r="I899" s="276">
        <v>500</v>
      </c>
      <c r="J899" s="276">
        <v>7165849</v>
      </c>
    </row>
    <row r="900" spans="1:10">
      <c r="A900" t="s">
        <v>7361</v>
      </c>
      <c r="B900">
        <v>90</v>
      </c>
      <c r="C900" t="s">
        <v>5317</v>
      </c>
      <c r="E900" t="s">
        <v>8653</v>
      </c>
      <c r="F900">
        <v>0</v>
      </c>
      <c r="G900">
        <v>1.9540999999999999</v>
      </c>
      <c r="H900">
        <v>3.6267999999999998</v>
      </c>
      <c r="I900">
        <v>100</v>
      </c>
      <c r="J900">
        <v>4621982</v>
      </c>
    </row>
    <row r="901" spans="1:10">
      <c r="A901" t="s">
        <v>7361</v>
      </c>
      <c r="B901">
        <v>90</v>
      </c>
      <c r="C901" t="s">
        <v>5267</v>
      </c>
      <c r="E901" t="s">
        <v>8654</v>
      </c>
      <c r="F901">
        <v>0</v>
      </c>
      <c r="G901">
        <v>2.9108999999999998</v>
      </c>
      <c r="H901">
        <v>5.4024999999999999</v>
      </c>
      <c r="I901">
        <v>50</v>
      </c>
      <c r="J901">
        <v>4648164</v>
      </c>
    </row>
    <row r="902" spans="1:10">
      <c r="A902" t="s">
        <v>7361</v>
      </c>
      <c r="B902">
        <v>90</v>
      </c>
      <c r="C902" t="s">
        <v>8655</v>
      </c>
      <c r="E902" t="s">
        <v>8656</v>
      </c>
      <c r="F902">
        <v>8250</v>
      </c>
      <c r="G902">
        <v>4.9448999999999996</v>
      </c>
      <c r="H902">
        <v>9.1776999999999997</v>
      </c>
      <c r="I902">
        <v>50</v>
      </c>
      <c r="J902">
        <v>4648169</v>
      </c>
    </row>
    <row r="903" spans="1:10">
      <c r="A903" t="s">
        <v>7361</v>
      </c>
      <c r="B903">
        <v>90</v>
      </c>
      <c r="C903" t="s">
        <v>8657</v>
      </c>
      <c r="E903" t="s">
        <v>8658</v>
      </c>
      <c r="F903">
        <v>2200</v>
      </c>
      <c r="G903">
        <v>0.25459999999999999</v>
      </c>
      <c r="H903">
        <v>0.45469999999999999</v>
      </c>
      <c r="I903">
        <v>100</v>
      </c>
      <c r="J903">
        <v>4648215</v>
      </c>
    </row>
    <row r="904" spans="1:10">
      <c r="A904" t="s">
        <v>7361</v>
      </c>
      <c r="B904">
        <v>90</v>
      </c>
      <c r="C904" t="s">
        <v>8659</v>
      </c>
      <c r="E904" t="s">
        <v>8660</v>
      </c>
      <c r="F904">
        <v>900</v>
      </c>
      <c r="G904">
        <v>0.71909999999999996</v>
      </c>
      <c r="H904">
        <v>1.3346</v>
      </c>
      <c r="I904">
        <v>100</v>
      </c>
      <c r="J904">
        <v>4765683</v>
      </c>
    </row>
    <row r="905" spans="1:10">
      <c r="A905" t="s">
        <v>7361</v>
      </c>
      <c r="B905">
        <v>90</v>
      </c>
      <c r="C905" t="s">
        <v>8661</v>
      </c>
      <c r="E905" t="s">
        <v>8662</v>
      </c>
      <c r="F905">
        <v>0</v>
      </c>
      <c r="G905">
        <v>0.94110000000000005</v>
      </c>
      <c r="H905">
        <v>1.7465999999999999</v>
      </c>
      <c r="I905">
        <v>100</v>
      </c>
      <c r="J905">
        <v>4830715</v>
      </c>
    </row>
    <row r="906" spans="1:10">
      <c r="A906" t="s">
        <v>7361</v>
      </c>
      <c r="B906">
        <v>90</v>
      </c>
      <c r="C906" t="s">
        <v>7671</v>
      </c>
      <c r="E906" t="s">
        <v>7672</v>
      </c>
      <c r="F906">
        <v>0</v>
      </c>
      <c r="G906">
        <v>0.87739999999999996</v>
      </c>
      <c r="H906">
        <v>1.6284000000000001</v>
      </c>
      <c r="I906">
        <v>100</v>
      </c>
      <c r="J906">
        <v>4765670</v>
      </c>
    </row>
    <row r="907" spans="1:10">
      <c r="A907" t="s">
        <v>7361</v>
      </c>
      <c r="B907">
        <v>90</v>
      </c>
      <c r="C907" t="s">
        <v>7999</v>
      </c>
      <c r="E907" t="s">
        <v>8000</v>
      </c>
      <c r="F907">
        <v>0</v>
      </c>
      <c r="G907">
        <v>1.2468999999999999</v>
      </c>
      <c r="H907">
        <v>2.3142999999999998</v>
      </c>
      <c r="I907">
        <v>100</v>
      </c>
      <c r="J907">
        <v>4765667</v>
      </c>
    </row>
    <row r="908" spans="1:10">
      <c r="A908" t="s">
        <v>7361</v>
      </c>
      <c r="B908">
        <v>90</v>
      </c>
      <c r="C908" t="s">
        <v>8663</v>
      </c>
      <c r="E908" t="s">
        <v>8664</v>
      </c>
      <c r="F908">
        <v>0</v>
      </c>
      <c r="G908">
        <v>1.7323999999999999</v>
      </c>
      <c r="H908">
        <v>3.2153</v>
      </c>
      <c r="I908">
        <v>100</v>
      </c>
      <c r="J908">
        <v>4648127</v>
      </c>
    </row>
    <row r="909" spans="1:10">
      <c r="A909" t="s">
        <v>7361</v>
      </c>
      <c r="B909">
        <v>90</v>
      </c>
      <c r="C909" t="s">
        <v>8665</v>
      </c>
      <c r="E909" t="s">
        <v>8666</v>
      </c>
      <c r="F909">
        <v>0</v>
      </c>
      <c r="G909">
        <v>1.7331000000000001</v>
      </c>
      <c r="H909">
        <v>3.2164999999999999</v>
      </c>
      <c r="I909">
        <v>300</v>
      </c>
      <c r="J909">
        <v>6182190</v>
      </c>
    </row>
    <row r="910" spans="1:10">
      <c r="A910" t="s">
        <v>7361</v>
      </c>
      <c r="B910">
        <v>90</v>
      </c>
      <c r="C910" t="s">
        <v>8667</v>
      </c>
      <c r="E910" t="s">
        <v>8668</v>
      </c>
      <c r="F910">
        <v>0</v>
      </c>
      <c r="G910">
        <v>0.84860000000000002</v>
      </c>
      <c r="H910">
        <v>1.5749</v>
      </c>
      <c r="I910">
        <v>100</v>
      </c>
      <c r="J910">
        <v>4765684</v>
      </c>
    </row>
    <row r="911" spans="1:10">
      <c r="A911" t="s">
        <v>7361</v>
      </c>
      <c r="B911">
        <v>90</v>
      </c>
      <c r="C911" t="s">
        <v>7638</v>
      </c>
      <c r="E911" t="s">
        <v>7639</v>
      </c>
      <c r="F911">
        <v>0</v>
      </c>
      <c r="G911">
        <v>1.032</v>
      </c>
      <c r="H911">
        <v>1.9153</v>
      </c>
      <c r="I911">
        <v>100</v>
      </c>
      <c r="J911">
        <v>4621956</v>
      </c>
    </row>
    <row r="912" spans="1:10">
      <c r="A912" t="s">
        <v>7361</v>
      </c>
      <c r="B912">
        <v>90</v>
      </c>
      <c r="C912" t="s">
        <v>7661</v>
      </c>
      <c r="E912" t="s">
        <v>7639</v>
      </c>
      <c r="F912">
        <v>0</v>
      </c>
      <c r="G912">
        <v>1.0263</v>
      </c>
      <c r="H912">
        <v>1.9047000000000001</v>
      </c>
      <c r="I912">
        <v>300</v>
      </c>
      <c r="J912">
        <v>5922413</v>
      </c>
    </row>
    <row r="913" spans="1:10">
      <c r="A913" t="s">
        <v>7361</v>
      </c>
      <c r="B913">
        <v>90</v>
      </c>
      <c r="C913" t="s">
        <v>8669</v>
      </c>
      <c r="E913" t="s">
        <v>8670</v>
      </c>
      <c r="F913">
        <v>0</v>
      </c>
      <c r="G913">
        <v>2.2643</v>
      </c>
      <c r="H913">
        <v>4.2024999999999997</v>
      </c>
      <c r="I913">
        <v>100</v>
      </c>
      <c r="J913">
        <v>4648137</v>
      </c>
    </row>
    <row r="914" spans="1:10">
      <c r="A914" t="s">
        <v>7334</v>
      </c>
      <c r="B914">
        <v>90</v>
      </c>
      <c r="C914" t="s">
        <v>8671</v>
      </c>
      <c r="E914" t="s">
        <v>8672</v>
      </c>
      <c r="F914">
        <v>4900</v>
      </c>
      <c r="G914">
        <v>1.0253000000000001</v>
      </c>
      <c r="H914">
        <v>1.8146</v>
      </c>
      <c r="I914">
        <v>100</v>
      </c>
      <c r="J914">
        <v>4746973</v>
      </c>
    </row>
    <row r="915" spans="1:10">
      <c r="A915" t="s">
        <v>7334</v>
      </c>
      <c r="B915">
        <v>90</v>
      </c>
      <c r="C915" t="s">
        <v>8673</v>
      </c>
      <c r="E915" t="s">
        <v>8672</v>
      </c>
      <c r="F915">
        <v>0</v>
      </c>
      <c r="G915">
        <v>1.0649999999999999</v>
      </c>
      <c r="H915">
        <v>1.885</v>
      </c>
      <c r="I915">
        <v>500</v>
      </c>
      <c r="J915">
        <v>4789882</v>
      </c>
    </row>
    <row r="916" spans="1:10">
      <c r="A916" t="s">
        <v>7334</v>
      </c>
      <c r="B916">
        <v>90</v>
      </c>
      <c r="C916" t="s">
        <v>5303</v>
      </c>
      <c r="E916" t="s">
        <v>8674</v>
      </c>
      <c r="F916">
        <v>0</v>
      </c>
      <c r="G916">
        <v>1.2175</v>
      </c>
      <c r="H916">
        <v>2.1547999999999998</v>
      </c>
      <c r="I916">
        <v>100</v>
      </c>
      <c r="J916">
        <v>5292633</v>
      </c>
    </row>
    <row r="917" spans="1:10">
      <c r="A917" t="s">
        <v>7334</v>
      </c>
      <c r="B917">
        <v>90</v>
      </c>
      <c r="C917" t="s">
        <v>8675</v>
      </c>
      <c r="E917" t="s">
        <v>8674</v>
      </c>
      <c r="F917">
        <v>300</v>
      </c>
      <c r="G917">
        <v>1.2344999999999999</v>
      </c>
      <c r="H917">
        <v>2.1850000000000001</v>
      </c>
      <c r="I917">
        <v>300</v>
      </c>
      <c r="J917">
        <v>5294063</v>
      </c>
    </row>
    <row r="918" spans="1:10">
      <c r="A918" t="s">
        <v>7334</v>
      </c>
      <c r="B918">
        <v>90</v>
      </c>
      <c r="C918" t="s">
        <v>8676</v>
      </c>
      <c r="E918" t="s">
        <v>8674</v>
      </c>
      <c r="F918">
        <v>0</v>
      </c>
      <c r="G918">
        <v>1.2574000000000001</v>
      </c>
      <c r="H918">
        <v>2.2254</v>
      </c>
      <c r="I918">
        <v>500</v>
      </c>
      <c r="J918">
        <v>5294065</v>
      </c>
    </row>
    <row r="919" spans="1:10">
      <c r="A919" t="s">
        <v>7334</v>
      </c>
      <c r="B919">
        <v>90</v>
      </c>
      <c r="C919" t="s">
        <v>5305</v>
      </c>
      <c r="E919" t="s">
        <v>8677</v>
      </c>
      <c r="F919">
        <v>5600</v>
      </c>
      <c r="G919">
        <v>1.6751</v>
      </c>
      <c r="H919">
        <v>2.9647999999999999</v>
      </c>
      <c r="I919">
        <v>100</v>
      </c>
      <c r="J919">
        <v>5292639</v>
      </c>
    </row>
    <row r="920" spans="1:10">
      <c r="A920" t="s">
        <v>7334</v>
      </c>
      <c r="B920">
        <v>90</v>
      </c>
      <c r="C920" t="s">
        <v>8678</v>
      </c>
      <c r="E920" t="s">
        <v>8677</v>
      </c>
      <c r="F920">
        <v>0</v>
      </c>
      <c r="G920">
        <v>1.7063999999999999</v>
      </c>
      <c r="H920">
        <v>3.0202</v>
      </c>
      <c r="I920">
        <v>500</v>
      </c>
      <c r="J920">
        <v>5294069</v>
      </c>
    </row>
    <row r="921" spans="1:10">
      <c r="A921" t="s">
        <v>7334</v>
      </c>
      <c r="B921">
        <v>90</v>
      </c>
      <c r="C921" t="s">
        <v>8679</v>
      </c>
      <c r="E921" t="s">
        <v>8677</v>
      </c>
      <c r="F921">
        <v>0</v>
      </c>
      <c r="G921">
        <v>1.6837</v>
      </c>
      <c r="H921">
        <v>2.98</v>
      </c>
      <c r="I921">
        <v>200</v>
      </c>
      <c r="J921">
        <v>5294068</v>
      </c>
    </row>
    <row r="922" spans="1:10">
      <c r="A922" t="s">
        <v>7334</v>
      </c>
      <c r="B922">
        <v>90</v>
      </c>
      <c r="C922" t="s">
        <v>8680</v>
      </c>
      <c r="E922" t="s">
        <v>8681</v>
      </c>
      <c r="F922">
        <v>0</v>
      </c>
      <c r="G922">
        <v>1.9783999999999999</v>
      </c>
      <c r="H922">
        <v>3.5015999999999998</v>
      </c>
      <c r="I922">
        <v>100</v>
      </c>
      <c r="J922">
        <v>7525901</v>
      </c>
    </row>
    <row r="923" spans="1:10">
      <c r="A923" t="s">
        <v>7334</v>
      </c>
      <c r="B923">
        <v>90</v>
      </c>
      <c r="C923" t="s">
        <v>5301</v>
      </c>
      <c r="E923" t="s">
        <v>8682</v>
      </c>
      <c r="F923">
        <v>2200</v>
      </c>
      <c r="G923">
        <v>1.4756</v>
      </c>
      <c r="H923">
        <v>2.6116000000000001</v>
      </c>
      <c r="I923">
        <v>100</v>
      </c>
      <c r="J923">
        <v>5292641</v>
      </c>
    </row>
    <row r="924" spans="1:10">
      <c r="A924" t="s">
        <v>7334</v>
      </c>
      <c r="B924">
        <v>90</v>
      </c>
      <c r="C924" t="s">
        <v>8683</v>
      </c>
      <c r="E924" t="s">
        <v>8682</v>
      </c>
      <c r="F924">
        <v>0</v>
      </c>
      <c r="G924">
        <v>1.5153000000000001</v>
      </c>
      <c r="H924">
        <v>2.6819999999999999</v>
      </c>
      <c r="I924">
        <v>500</v>
      </c>
      <c r="J924">
        <v>5294071</v>
      </c>
    </row>
    <row r="925" spans="1:10">
      <c r="A925" t="s">
        <v>7334</v>
      </c>
      <c r="B925">
        <v>90</v>
      </c>
      <c r="C925" t="s">
        <v>8684</v>
      </c>
      <c r="E925" t="s">
        <v>8685</v>
      </c>
      <c r="F925">
        <v>0</v>
      </c>
      <c r="G925">
        <v>3.254</v>
      </c>
      <c r="H925">
        <v>5.7591999999999999</v>
      </c>
      <c r="I925">
        <v>500</v>
      </c>
      <c r="J925">
        <v>5297701</v>
      </c>
    </row>
    <row r="926" spans="1:10">
      <c r="A926" t="s">
        <v>7334</v>
      </c>
      <c r="B926">
        <v>90</v>
      </c>
      <c r="C926" t="s">
        <v>8686</v>
      </c>
      <c r="E926" t="s">
        <v>8687</v>
      </c>
      <c r="F926">
        <v>0</v>
      </c>
      <c r="G926">
        <v>3.3090000000000002</v>
      </c>
      <c r="H926">
        <v>5.8566000000000003</v>
      </c>
      <c r="I926">
        <v>100</v>
      </c>
      <c r="J926">
        <v>5297700</v>
      </c>
    </row>
    <row r="927" spans="1:10">
      <c r="A927" t="s">
        <v>7334</v>
      </c>
      <c r="B927">
        <v>90</v>
      </c>
      <c r="C927" t="s">
        <v>5307</v>
      </c>
      <c r="E927" t="s">
        <v>8688</v>
      </c>
      <c r="F927">
        <v>400</v>
      </c>
      <c r="G927">
        <v>2.3662999999999998</v>
      </c>
      <c r="H927">
        <v>3.8792</v>
      </c>
      <c r="I927">
        <v>100</v>
      </c>
      <c r="J927">
        <v>5292643</v>
      </c>
    </row>
    <row r="928" spans="1:10">
      <c r="A928" t="s">
        <v>7334</v>
      </c>
      <c r="B928">
        <v>90</v>
      </c>
      <c r="C928" t="s">
        <v>8689</v>
      </c>
      <c r="E928" t="s">
        <v>8690</v>
      </c>
      <c r="F928">
        <v>0</v>
      </c>
      <c r="G928">
        <v>2.9628000000000001</v>
      </c>
      <c r="H928">
        <v>5.2438000000000002</v>
      </c>
      <c r="I928">
        <v>100</v>
      </c>
      <c r="J928">
        <v>5292644</v>
      </c>
    </row>
    <row r="929" spans="1:10">
      <c r="A929" t="s">
        <v>7334</v>
      </c>
      <c r="B929">
        <v>90</v>
      </c>
      <c r="C929" t="s">
        <v>5287</v>
      </c>
      <c r="E929" t="s">
        <v>8691</v>
      </c>
      <c r="F929">
        <v>6600</v>
      </c>
      <c r="G929">
        <v>0.97160000000000002</v>
      </c>
      <c r="H929">
        <v>1.7196</v>
      </c>
      <c r="I929">
        <v>100</v>
      </c>
      <c r="J929">
        <v>5610853</v>
      </c>
    </row>
    <row r="930" spans="1:10">
      <c r="A930" t="s">
        <v>7334</v>
      </c>
      <c r="B930">
        <v>90</v>
      </c>
      <c r="C930" t="s">
        <v>8692</v>
      </c>
      <c r="D930">
        <v>24060</v>
      </c>
      <c r="E930" t="s">
        <v>8693</v>
      </c>
      <c r="F930">
        <v>5300</v>
      </c>
      <c r="G930">
        <v>0.85550000000000004</v>
      </c>
      <c r="H930">
        <v>1.5142</v>
      </c>
      <c r="I930">
        <v>100</v>
      </c>
      <c r="J930">
        <v>4615977</v>
      </c>
    </row>
    <row r="931" spans="1:10">
      <c r="A931" t="s">
        <v>7334</v>
      </c>
      <c r="B931">
        <v>90</v>
      </c>
      <c r="C931" t="s">
        <v>8694</v>
      </c>
      <c r="E931" t="s">
        <v>8693</v>
      </c>
      <c r="F931">
        <v>0</v>
      </c>
      <c r="G931">
        <v>0.93279999999999996</v>
      </c>
      <c r="H931">
        <v>1.651</v>
      </c>
      <c r="I931">
        <v>300</v>
      </c>
      <c r="J931">
        <v>5409695</v>
      </c>
    </row>
    <row r="932" spans="1:10">
      <c r="A932" t="s">
        <v>7334</v>
      </c>
      <c r="B932">
        <v>90</v>
      </c>
      <c r="C932" t="s">
        <v>8695</v>
      </c>
      <c r="E932" t="s">
        <v>8696</v>
      </c>
      <c r="F932">
        <v>0</v>
      </c>
      <c r="G932">
        <v>0.95550000000000002</v>
      </c>
      <c r="H932">
        <v>1.6912</v>
      </c>
      <c r="I932">
        <v>500</v>
      </c>
      <c r="J932">
        <v>5409696</v>
      </c>
    </row>
    <row r="933" spans="1:10">
      <c r="A933" t="s">
        <v>7334</v>
      </c>
      <c r="B933">
        <v>90</v>
      </c>
      <c r="C933" t="s">
        <v>8671</v>
      </c>
      <c r="E933" t="s">
        <v>8672</v>
      </c>
      <c r="F933">
        <v>4900</v>
      </c>
      <c r="G933">
        <v>1.0253000000000001</v>
      </c>
      <c r="H933">
        <v>1.8146</v>
      </c>
      <c r="I933">
        <v>100</v>
      </c>
      <c r="J933">
        <v>4746973</v>
      </c>
    </row>
    <row r="934" spans="1:10">
      <c r="A934" t="s">
        <v>7334</v>
      </c>
      <c r="B934">
        <v>90</v>
      </c>
      <c r="C934" t="s">
        <v>8673</v>
      </c>
      <c r="E934" t="s">
        <v>8672</v>
      </c>
      <c r="F934">
        <v>0</v>
      </c>
      <c r="G934">
        <v>1.0649999999999999</v>
      </c>
      <c r="H934">
        <v>1.885</v>
      </c>
      <c r="I934">
        <v>500</v>
      </c>
      <c r="J934">
        <v>4789882</v>
      </c>
    </row>
    <row r="935" spans="1:10">
      <c r="A935" t="s">
        <v>7334</v>
      </c>
      <c r="B935">
        <v>90</v>
      </c>
      <c r="C935" t="s">
        <v>5303</v>
      </c>
      <c r="E935" t="s">
        <v>8674</v>
      </c>
      <c r="F935">
        <v>0</v>
      </c>
      <c r="G935">
        <v>1.2175</v>
      </c>
      <c r="H935">
        <v>2.1547999999999998</v>
      </c>
      <c r="I935">
        <v>100</v>
      </c>
      <c r="J935">
        <v>5292633</v>
      </c>
    </row>
    <row r="936" spans="1:10">
      <c r="A936" t="s">
        <v>7334</v>
      </c>
      <c r="B936">
        <v>90</v>
      </c>
      <c r="C936" t="s">
        <v>8675</v>
      </c>
      <c r="E936" t="s">
        <v>8674</v>
      </c>
      <c r="F936">
        <v>300</v>
      </c>
      <c r="G936">
        <v>1.2344999999999999</v>
      </c>
      <c r="H936">
        <v>2.1850000000000001</v>
      </c>
      <c r="I936">
        <v>300</v>
      </c>
      <c r="J936">
        <v>5294063</v>
      </c>
    </row>
    <row r="937" spans="1:10">
      <c r="A937" t="s">
        <v>7334</v>
      </c>
      <c r="B937">
        <v>90</v>
      </c>
      <c r="C937" t="s">
        <v>8676</v>
      </c>
      <c r="E937" t="s">
        <v>8674</v>
      </c>
      <c r="F937">
        <v>0</v>
      </c>
      <c r="G937">
        <v>1.2574000000000001</v>
      </c>
      <c r="H937">
        <v>2.2254</v>
      </c>
      <c r="I937">
        <v>500</v>
      </c>
      <c r="J937">
        <v>5294065</v>
      </c>
    </row>
    <row r="938" spans="1:10">
      <c r="A938" t="s">
        <v>7334</v>
      </c>
      <c r="B938">
        <v>90</v>
      </c>
      <c r="C938" t="s">
        <v>5305</v>
      </c>
      <c r="E938" t="s">
        <v>8677</v>
      </c>
      <c r="F938">
        <v>5600</v>
      </c>
      <c r="G938">
        <v>1.6751</v>
      </c>
      <c r="H938">
        <v>2.9647999999999999</v>
      </c>
      <c r="I938">
        <v>100</v>
      </c>
      <c r="J938">
        <v>5292639</v>
      </c>
    </row>
    <row r="939" spans="1:10">
      <c r="A939" t="s">
        <v>7334</v>
      </c>
      <c r="B939">
        <v>90</v>
      </c>
      <c r="C939" t="s">
        <v>8678</v>
      </c>
      <c r="E939" t="s">
        <v>8677</v>
      </c>
      <c r="F939">
        <v>0</v>
      </c>
      <c r="G939">
        <v>1.7063999999999999</v>
      </c>
      <c r="H939">
        <v>3.0202</v>
      </c>
      <c r="I939">
        <v>500</v>
      </c>
      <c r="J939">
        <v>5294069</v>
      </c>
    </row>
    <row r="940" spans="1:10">
      <c r="A940" t="s">
        <v>7334</v>
      </c>
      <c r="B940">
        <v>90</v>
      </c>
      <c r="C940" t="s">
        <v>8679</v>
      </c>
      <c r="E940" t="s">
        <v>8677</v>
      </c>
      <c r="F940">
        <v>0</v>
      </c>
      <c r="G940">
        <v>1.6837</v>
      </c>
      <c r="H940">
        <v>2.98</v>
      </c>
      <c r="I940">
        <v>200</v>
      </c>
      <c r="J940">
        <v>5294068</v>
      </c>
    </row>
    <row r="941" spans="1:10">
      <c r="A941" t="s">
        <v>7334</v>
      </c>
      <c r="B941">
        <v>90</v>
      </c>
      <c r="C941" t="s">
        <v>8680</v>
      </c>
      <c r="E941" t="s">
        <v>8681</v>
      </c>
      <c r="F941">
        <v>0</v>
      </c>
      <c r="G941">
        <v>1.9783999999999999</v>
      </c>
      <c r="H941">
        <v>3.5015999999999998</v>
      </c>
      <c r="I941">
        <v>100</v>
      </c>
      <c r="J941">
        <v>7525901</v>
      </c>
    </row>
    <row r="942" spans="1:10">
      <c r="A942" t="s">
        <v>7334</v>
      </c>
      <c r="B942">
        <v>90</v>
      </c>
      <c r="C942" t="s">
        <v>5301</v>
      </c>
      <c r="E942" t="s">
        <v>8682</v>
      </c>
      <c r="F942">
        <v>2200</v>
      </c>
      <c r="G942">
        <v>1.4756</v>
      </c>
      <c r="H942">
        <v>2.6116000000000001</v>
      </c>
      <c r="I942">
        <v>100</v>
      </c>
      <c r="J942">
        <v>5292641</v>
      </c>
    </row>
    <row r="943" spans="1:10">
      <c r="A943" t="s">
        <v>7334</v>
      </c>
      <c r="B943">
        <v>90</v>
      </c>
      <c r="C943" t="s">
        <v>8683</v>
      </c>
      <c r="E943" t="s">
        <v>8682</v>
      </c>
      <c r="F943">
        <v>0</v>
      </c>
      <c r="G943">
        <v>1.5153000000000001</v>
      </c>
      <c r="H943">
        <v>2.6819999999999999</v>
      </c>
      <c r="I943">
        <v>500</v>
      </c>
      <c r="J943">
        <v>5294071</v>
      </c>
    </row>
    <row r="944" spans="1:10">
      <c r="A944" t="s">
        <v>7334</v>
      </c>
      <c r="B944">
        <v>90</v>
      </c>
      <c r="C944" t="s">
        <v>8684</v>
      </c>
      <c r="E944" t="s">
        <v>8685</v>
      </c>
      <c r="F944">
        <v>0</v>
      </c>
      <c r="G944">
        <v>3.254</v>
      </c>
      <c r="H944">
        <v>5.7591999999999999</v>
      </c>
      <c r="I944">
        <v>500</v>
      </c>
      <c r="J944">
        <v>5297701</v>
      </c>
    </row>
    <row r="945" spans="1:10">
      <c r="A945" t="s">
        <v>7334</v>
      </c>
      <c r="B945">
        <v>90</v>
      </c>
      <c r="C945" t="s">
        <v>8686</v>
      </c>
      <c r="E945" t="s">
        <v>8687</v>
      </c>
      <c r="F945">
        <v>0</v>
      </c>
      <c r="G945">
        <v>3.3090000000000002</v>
      </c>
      <c r="H945">
        <v>5.8566000000000003</v>
      </c>
      <c r="I945">
        <v>100</v>
      </c>
      <c r="J945">
        <v>5297700</v>
      </c>
    </row>
    <row r="946" spans="1:10">
      <c r="A946" t="s">
        <v>7334</v>
      </c>
      <c r="B946">
        <v>90</v>
      </c>
      <c r="C946" t="s">
        <v>5307</v>
      </c>
      <c r="E946" t="s">
        <v>8688</v>
      </c>
      <c r="F946">
        <v>400</v>
      </c>
      <c r="G946">
        <v>2.3662999999999998</v>
      </c>
      <c r="H946">
        <v>3.8792</v>
      </c>
      <c r="I946">
        <v>100</v>
      </c>
      <c r="J946">
        <v>5292643</v>
      </c>
    </row>
    <row r="947" spans="1:10">
      <c r="A947" t="s">
        <v>7334</v>
      </c>
      <c r="B947">
        <v>90</v>
      </c>
      <c r="C947" t="s">
        <v>8689</v>
      </c>
      <c r="E947" t="s">
        <v>8690</v>
      </c>
      <c r="F947">
        <v>0</v>
      </c>
      <c r="G947">
        <v>2.9628000000000001</v>
      </c>
      <c r="H947">
        <v>5.2438000000000002</v>
      </c>
      <c r="I947">
        <v>100</v>
      </c>
      <c r="J947">
        <v>5292644</v>
      </c>
    </row>
    <row r="948" spans="1:10">
      <c r="A948" t="s">
        <v>7334</v>
      </c>
      <c r="B948">
        <v>90</v>
      </c>
      <c r="C948" t="s">
        <v>5271</v>
      </c>
      <c r="D948">
        <v>25086</v>
      </c>
      <c r="E948" t="s">
        <v>8697</v>
      </c>
      <c r="F948">
        <v>1500</v>
      </c>
      <c r="G948">
        <v>1.0778000000000001</v>
      </c>
      <c r="H948">
        <v>1.9076</v>
      </c>
      <c r="I948">
        <v>100</v>
      </c>
      <c r="J948">
        <v>4621425</v>
      </c>
    </row>
    <row r="949" spans="1:10">
      <c r="A949" t="s">
        <v>7334</v>
      </c>
      <c r="B949">
        <v>90</v>
      </c>
      <c r="C949" t="s">
        <v>5273</v>
      </c>
      <c r="E949" t="s">
        <v>8698</v>
      </c>
      <c r="F949">
        <v>11400</v>
      </c>
      <c r="G949">
        <v>0.85560000000000003</v>
      </c>
      <c r="H949">
        <v>1.5144</v>
      </c>
      <c r="I949">
        <v>100</v>
      </c>
      <c r="J949">
        <v>4621769</v>
      </c>
    </row>
    <row r="950" spans="1:10">
      <c r="A950" t="s">
        <v>7334</v>
      </c>
      <c r="B950">
        <v>90</v>
      </c>
      <c r="C950" t="s">
        <v>8699</v>
      </c>
      <c r="E950" t="s">
        <v>8698</v>
      </c>
      <c r="F950">
        <v>0</v>
      </c>
      <c r="G950">
        <v>0.87270000000000003</v>
      </c>
      <c r="H950">
        <v>1.5446</v>
      </c>
      <c r="I950">
        <v>300</v>
      </c>
      <c r="J950">
        <v>5428572</v>
      </c>
    </row>
    <row r="951" spans="1:10">
      <c r="A951" t="s">
        <v>7334</v>
      </c>
      <c r="B951">
        <v>90</v>
      </c>
      <c r="C951" t="s">
        <v>8700</v>
      </c>
      <c r="E951" t="s">
        <v>8701</v>
      </c>
      <c r="F951">
        <v>0</v>
      </c>
      <c r="G951">
        <v>1.4157999999999999</v>
      </c>
      <c r="H951">
        <v>2.5057999999999998</v>
      </c>
      <c r="I951">
        <v>100</v>
      </c>
      <c r="J951">
        <v>4785908</v>
      </c>
    </row>
    <row r="952" spans="1:10">
      <c r="A952" t="s">
        <v>7334</v>
      </c>
      <c r="B952">
        <v>90</v>
      </c>
      <c r="C952" t="s">
        <v>8702</v>
      </c>
      <c r="E952" t="s">
        <v>8703</v>
      </c>
      <c r="F952">
        <v>0</v>
      </c>
      <c r="G952">
        <v>1.5182</v>
      </c>
      <c r="H952">
        <v>2.6869999999999998</v>
      </c>
      <c r="I952">
        <v>100</v>
      </c>
      <c r="J952">
        <v>6984194</v>
      </c>
    </row>
    <row r="953" spans="1:10">
      <c r="A953" t="s">
        <v>7334</v>
      </c>
      <c r="B953">
        <v>90</v>
      </c>
      <c r="C953" t="s">
        <v>8704</v>
      </c>
      <c r="E953" t="s">
        <v>8705</v>
      </c>
      <c r="F953">
        <v>0</v>
      </c>
      <c r="G953">
        <v>2.2765</v>
      </c>
      <c r="H953">
        <v>4.0292000000000003</v>
      </c>
      <c r="I953">
        <v>100</v>
      </c>
      <c r="J953">
        <v>6984195</v>
      </c>
    </row>
    <row r="954" spans="1:10">
      <c r="A954" t="s">
        <v>7334</v>
      </c>
      <c r="B954">
        <v>90</v>
      </c>
      <c r="C954" t="s">
        <v>8706</v>
      </c>
      <c r="E954" t="s">
        <v>8707</v>
      </c>
      <c r="F954">
        <v>0</v>
      </c>
      <c r="G954">
        <v>1.1977</v>
      </c>
      <c r="H954">
        <v>2.1198000000000001</v>
      </c>
      <c r="I954">
        <v>100</v>
      </c>
      <c r="J954">
        <v>5828374</v>
      </c>
    </row>
    <row r="955" spans="1:10">
      <c r="A955" t="s">
        <v>7334</v>
      </c>
      <c r="B955">
        <v>90</v>
      </c>
      <c r="C955" t="s">
        <v>7708</v>
      </c>
      <c r="E955" t="s">
        <v>7709</v>
      </c>
      <c r="F955">
        <v>0</v>
      </c>
      <c r="G955">
        <v>0.58040000000000003</v>
      </c>
      <c r="H955">
        <v>1.0271999999999999</v>
      </c>
      <c r="I955">
        <v>100</v>
      </c>
      <c r="J955">
        <v>4766225</v>
      </c>
    </row>
    <row r="956" spans="1:10">
      <c r="A956" t="s">
        <v>7334</v>
      </c>
      <c r="B956">
        <v>90</v>
      </c>
      <c r="C956" t="s">
        <v>7710</v>
      </c>
      <c r="E956" t="s">
        <v>7709</v>
      </c>
      <c r="F956">
        <v>0</v>
      </c>
      <c r="G956">
        <v>0.59740000000000004</v>
      </c>
      <c r="H956">
        <v>1.0573999999999999</v>
      </c>
      <c r="I956">
        <v>300</v>
      </c>
      <c r="J956">
        <v>4784360</v>
      </c>
    </row>
    <row r="957" spans="1:10">
      <c r="A957" t="s">
        <v>7334</v>
      </c>
      <c r="B957">
        <v>90</v>
      </c>
      <c r="C957" t="s">
        <v>7701</v>
      </c>
      <c r="E957" t="s">
        <v>7702</v>
      </c>
      <c r="F957">
        <v>3600</v>
      </c>
      <c r="G957">
        <v>0.85029999999999994</v>
      </c>
      <c r="H957">
        <v>1.5049999999999999</v>
      </c>
      <c r="I957">
        <v>100</v>
      </c>
      <c r="J957">
        <v>4628833</v>
      </c>
    </row>
    <row r="958" spans="1:10">
      <c r="A958" t="s">
        <v>7334</v>
      </c>
      <c r="B958">
        <v>90</v>
      </c>
      <c r="C958" t="s">
        <v>8708</v>
      </c>
      <c r="E958" t="s">
        <v>8709</v>
      </c>
      <c r="F958">
        <v>0</v>
      </c>
      <c r="G958">
        <v>0.88419999999999999</v>
      </c>
      <c r="H958">
        <v>1.5649999999999999</v>
      </c>
      <c r="I958">
        <v>300</v>
      </c>
      <c r="J958">
        <v>6154695</v>
      </c>
    </row>
    <row r="959" spans="1:10">
      <c r="A959" t="s">
        <v>7334</v>
      </c>
      <c r="B959">
        <v>90</v>
      </c>
      <c r="C959" t="s">
        <v>8710</v>
      </c>
      <c r="E959" t="s">
        <v>8691</v>
      </c>
      <c r="F959">
        <v>0</v>
      </c>
      <c r="G959">
        <v>1.0114000000000001</v>
      </c>
      <c r="H959">
        <v>1.79</v>
      </c>
      <c r="I959">
        <v>500</v>
      </c>
      <c r="J959">
        <v>5671822</v>
      </c>
    </row>
    <row r="960" spans="1:10">
      <c r="A960" t="s">
        <v>7334</v>
      </c>
      <c r="B960">
        <v>90</v>
      </c>
      <c r="C960" t="s">
        <v>8711</v>
      </c>
      <c r="E960" t="s">
        <v>8691</v>
      </c>
      <c r="F960">
        <v>0</v>
      </c>
      <c r="G960">
        <v>0.98860000000000003</v>
      </c>
      <c r="H960">
        <v>1.7498</v>
      </c>
      <c r="I960">
        <v>300</v>
      </c>
      <c r="J960">
        <v>5708127</v>
      </c>
    </row>
    <row r="961" spans="1:10">
      <c r="A961" t="s">
        <v>7334</v>
      </c>
      <c r="B961">
        <v>90</v>
      </c>
      <c r="C961" t="s">
        <v>8712</v>
      </c>
      <c r="E961" t="s">
        <v>8713</v>
      </c>
      <c r="F961">
        <v>0</v>
      </c>
      <c r="G961">
        <v>1.0266999999999999</v>
      </c>
      <c r="H961">
        <v>1.8171999999999999</v>
      </c>
      <c r="I961">
        <v>100</v>
      </c>
      <c r="J961">
        <v>6270498</v>
      </c>
    </row>
    <row r="962" spans="1:10">
      <c r="A962" t="s">
        <v>7334</v>
      </c>
      <c r="B962">
        <v>90</v>
      </c>
      <c r="C962" t="s">
        <v>8714</v>
      </c>
      <c r="E962" t="s">
        <v>8715</v>
      </c>
      <c r="F962">
        <v>1600</v>
      </c>
      <c r="G962">
        <v>1.0266999999999999</v>
      </c>
      <c r="H962">
        <v>1.8171999999999999</v>
      </c>
      <c r="I962">
        <v>100</v>
      </c>
      <c r="J962">
        <v>5412186</v>
      </c>
    </row>
    <row r="963" spans="1:10">
      <c r="A963" t="s">
        <v>7334</v>
      </c>
      <c r="B963">
        <v>90</v>
      </c>
      <c r="C963" t="s">
        <v>8716</v>
      </c>
      <c r="E963" t="s">
        <v>8715</v>
      </c>
      <c r="F963">
        <v>0</v>
      </c>
      <c r="G963">
        <v>1.0665</v>
      </c>
      <c r="H963">
        <v>1.8875999999999999</v>
      </c>
      <c r="I963">
        <v>500</v>
      </c>
      <c r="J963">
        <v>5608555</v>
      </c>
    </row>
    <row r="964" spans="1:10">
      <c r="A964" t="s">
        <v>7334</v>
      </c>
      <c r="B964">
        <v>90</v>
      </c>
      <c r="C964" t="s">
        <v>8717</v>
      </c>
      <c r="E964" t="s">
        <v>8718</v>
      </c>
      <c r="F964">
        <v>0</v>
      </c>
      <c r="G964">
        <v>1.0438000000000001</v>
      </c>
      <c r="H964">
        <v>1.8473999999999999</v>
      </c>
      <c r="I964">
        <v>300</v>
      </c>
      <c r="J964">
        <v>5541103</v>
      </c>
    </row>
    <row r="965" spans="1:10">
      <c r="A965" t="s">
        <v>7334</v>
      </c>
      <c r="B965">
        <v>90</v>
      </c>
      <c r="C965" t="s">
        <v>8719</v>
      </c>
      <c r="E965" t="s">
        <v>8720</v>
      </c>
      <c r="F965">
        <v>0</v>
      </c>
      <c r="G965">
        <v>1.0266999999999999</v>
      </c>
      <c r="H965">
        <v>1.8171999999999999</v>
      </c>
      <c r="I965">
        <v>100</v>
      </c>
      <c r="J965">
        <v>5713093</v>
      </c>
    </row>
    <row r="966" spans="1:10">
      <c r="A966" t="s">
        <v>7334</v>
      </c>
      <c r="B966">
        <v>90</v>
      </c>
      <c r="C966" t="s">
        <v>8721</v>
      </c>
      <c r="D966">
        <v>23993</v>
      </c>
      <c r="E966" t="s">
        <v>8722</v>
      </c>
      <c r="F966">
        <v>4600</v>
      </c>
      <c r="G966">
        <v>0.77349999999999997</v>
      </c>
      <c r="H966">
        <v>1.369</v>
      </c>
      <c r="I966">
        <v>100</v>
      </c>
      <c r="J966">
        <v>4615976</v>
      </c>
    </row>
    <row r="967" spans="1:10">
      <c r="A967" t="s">
        <v>7334</v>
      </c>
      <c r="B967">
        <v>90</v>
      </c>
      <c r="C967" t="s">
        <v>8723</v>
      </c>
      <c r="E967" t="s">
        <v>8724</v>
      </c>
      <c r="F967">
        <v>0</v>
      </c>
      <c r="G967">
        <v>0.79059999999999997</v>
      </c>
      <c r="H967">
        <v>1.3992</v>
      </c>
      <c r="I967">
        <v>300</v>
      </c>
      <c r="J967">
        <v>4743656</v>
      </c>
    </row>
    <row r="968" spans="1:10">
      <c r="A968" t="s">
        <v>7334</v>
      </c>
      <c r="B968">
        <v>90</v>
      </c>
      <c r="C968" t="s">
        <v>8725</v>
      </c>
      <c r="E968" t="s">
        <v>8726</v>
      </c>
      <c r="F968">
        <v>0</v>
      </c>
      <c r="G968">
        <v>0.81330000000000002</v>
      </c>
      <c r="H968">
        <v>1.4394</v>
      </c>
      <c r="I968">
        <v>500</v>
      </c>
      <c r="J968">
        <v>4782973</v>
      </c>
    </row>
    <row r="969" spans="1:10">
      <c r="A969" t="s">
        <v>7334</v>
      </c>
      <c r="B969">
        <v>90</v>
      </c>
      <c r="C969" t="s">
        <v>8727</v>
      </c>
      <c r="E969" t="s">
        <v>8728</v>
      </c>
      <c r="F969">
        <v>8200</v>
      </c>
      <c r="G969">
        <v>1.5331999999999999</v>
      </c>
      <c r="H969">
        <v>2.7136</v>
      </c>
      <c r="I969">
        <v>100</v>
      </c>
      <c r="J969">
        <v>5610858</v>
      </c>
    </row>
    <row r="970" spans="1:10">
      <c r="A970" t="s">
        <v>7334</v>
      </c>
      <c r="B970">
        <v>90</v>
      </c>
      <c r="C970" t="s">
        <v>5255</v>
      </c>
      <c r="E970" t="s">
        <v>7364</v>
      </c>
      <c r="F970">
        <v>4900</v>
      </c>
      <c r="G970">
        <v>1.2687999999999999</v>
      </c>
      <c r="H970">
        <v>2.2456</v>
      </c>
      <c r="I970">
        <v>100</v>
      </c>
      <c r="J970">
        <v>4615950</v>
      </c>
    </row>
    <row r="971" spans="1:10">
      <c r="A971" t="s">
        <v>7334</v>
      </c>
      <c r="B971">
        <v>90</v>
      </c>
      <c r="C971" t="s">
        <v>7430</v>
      </c>
      <c r="E971" t="s">
        <v>7364</v>
      </c>
      <c r="F971">
        <v>1400</v>
      </c>
      <c r="G971">
        <v>1.2774000000000001</v>
      </c>
      <c r="H971">
        <v>2.2608000000000001</v>
      </c>
      <c r="I971">
        <v>200</v>
      </c>
      <c r="J971">
        <v>4703170</v>
      </c>
    </row>
    <row r="972" spans="1:10">
      <c r="A972" t="s">
        <v>7334</v>
      </c>
      <c r="B972">
        <v>90</v>
      </c>
      <c r="C972" t="s">
        <v>7455</v>
      </c>
      <c r="E972" t="s">
        <v>7364</v>
      </c>
      <c r="F972">
        <v>6500</v>
      </c>
      <c r="G972">
        <v>1.3001</v>
      </c>
      <c r="H972">
        <v>2.3010000000000002</v>
      </c>
      <c r="I972">
        <v>500</v>
      </c>
      <c r="J972">
        <v>4836928</v>
      </c>
    </row>
    <row r="973" spans="1:10">
      <c r="A973" t="s">
        <v>7334</v>
      </c>
      <c r="B973">
        <v>90</v>
      </c>
      <c r="C973" t="s">
        <v>5257</v>
      </c>
      <c r="E973" t="s">
        <v>7335</v>
      </c>
      <c r="F973">
        <v>0</v>
      </c>
      <c r="G973">
        <v>1.6494</v>
      </c>
      <c r="H973">
        <v>2.9192</v>
      </c>
      <c r="I973">
        <v>100</v>
      </c>
      <c r="J973">
        <v>4615954</v>
      </c>
    </row>
    <row r="974" spans="1:10">
      <c r="A974" t="s">
        <v>7334</v>
      </c>
      <c r="B974">
        <v>90</v>
      </c>
      <c r="C974" t="s">
        <v>7408</v>
      </c>
      <c r="E974" t="s">
        <v>7335</v>
      </c>
      <c r="F974">
        <v>5000</v>
      </c>
      <c r="G974">
        <v>1.6807000000000001</v>
      </c>
      <c r="H974">
        <v>2.9746000000000001</v>
      </c>
      <c r="I974">
        <v>500</v>
      </c>
      <c r="J974">
        <v>4836930</v>
      </c>
    </row>
    <row r="975" spans="1:10">
      <c r="A975" t="s">
        <v>7334</v>
      </c>
      <c r="B975">
        <v>90</v>
      </c>
      <c r="C975" t="s">
        <v>7459</v>
      </c>
      <c r="E975" t="s">
        <v>7335</v>
      </c>
      <c r="F975">
        <v>0</v>
      </c>
      <c r="G975">
        <v>1.6577999999999999</v>
      </c>
      <c r="H975">
        <v>2.9342000000000001</v>
      </c>
      <c r="I975">
        <v>200</v>
      </c>
      <c r="J975">
        <v>4703171</v>
      </c>
    </row>
    <row r="976" spans="1:10">
      <c r="A976" t="s">
        <v>7334</v>
      </c>
      <c r="B976">
        <v>90</v>
      </c>
      <c r="C976" t="s">
        <v>5263</v>
      </c>
      <c r="E976" t="s">
        <v>7370</v>
      </c>
      <c r="F976">
        <v>0</v>
      </c>
      <c r="G976">
        <v>1.7433000000000001</v>
      </c>
      <c r="H976">
        <v>3.0853999999999999</v>
      </c>
      <c r="I976">
        <v>100</v>
      </c>
      <c r="J976">
        <v>4615952</v>
      </c>
    </row>
    <row r="977" spans="1:10">
      <c r="A977" t="s">
        <v>7334</v>
      </c>
      <c r="B977">
        <v>90</v>
      </c>
      <c r="C977" t="s">
        <v>5265</v>
      </c>
      <c r="D977">
        <v>23005</v>
      </c>
      <c r="E977" t="s">
        <v>7382</v>
      </c>
      <c r="F977">
        <v>100</v>
      </c>
      <c r="G977">
        <v>2.5592999999999999</v>
      </c>
      <c r="H977">
        <v>4.5297999999999998</v>
      </c>
      <c r="I977">
        <v>100</v>
      </c>
      <c r="J977">
        <v>4615955</v>
      </c>
    </row>
    <row r="978" spans="1:10">
      <c r="A978" t="s">
        <v>7334</v>
      </c>
      <c r="B978">
        <v>90</v>
      </c>
      <c r="C978" t="s">
        <v>7434</v>
      </c>
      <c r="E978" t="s">
        <v>7435</v>
      </c>
      <c r="F978">
        <v>0</v>
      </c>
      <c r="G978">
        <v>6.6637000000000004</v>
      </c>
      <c r="H978">
        <v>11.7942</v>
      </c>
      <c r="I978">
        <v>100</v>
      </c>
      <c r="J978">
        <v>4755255</v>
      </c>
    </row>
    <row r="979" spans="1:10">
      <c r="A979" t="s">
        <v>7334</v>
      </c>
      <c r="B979">
        <v>90</v>
      </c>
      <c r="C979" t="s">
        <v>5291</v>
      </c>
      <c r="E979" t="s">
        <v>8729</v>
      </c>
      <c r="F979">
        <v>1200</v>
      </c>
      <c r="G979">
        <v>0.39510000000000001</v>
      </c>
      <c r="H979">
        <v>0.69320000000000004</v>
      </c>
      <c r="I979">
        <v>50</v>
      </c>
      <c r="J979">
        <v>4615970</v>
      </c>
    </row>
    <row r="980" spans="1:10">
      <c r="A980" t="s">
        <v>7334</v>
      </c>
      <c r="B980">
        <v>90</v>
      </c>
      <c r="C980" t="s">
        <v>8730</v>
      </c>
      <c r="E980" t="s">
        <v>8729</v>
      </c>
      <c r="F980">
        <v>2000</v>
      </c>
      <c r="G980">
        <v>0.3952</v>
      </c>
      <c r="H980">
        <v>0.69340000000000002</v>
      </c>
      <c r="I980">
        <v>100</v>
      </c>
      <c r="J980">
        <v>5317609</v>
      </c>
    </row>
    <row r="981" spans="1:10">
      <c r="A981" t="s">
        <v>7334</v>
      </c>
      <c r="B981">
        <v>90</v>
      </c>
      <c r="C981" t="s">
        <v>8731</v>
      </c>
      <c r="E981" t="s">
        <v>8729</v>
      </c>
      <c r="F981">
        <v>0</v>
      </c>
      <c r="G981">
        <v>0.47689999999999999</v>
      </c>
      <c r="H981">
        <v>0.83660000000000001</v>
      </c>
      <c r="I981">
        <v>300</v>
      </c>
      <c r="J981">
        <v>5317613</v>
      </c>
    </row>
    <row r="982" spans="1:10">
      <c r="A982" t="s">
        <v>7334</v>
      </c>
      <c r="B982">
        <v>90</v>
      </c>
      <c r="C982" t="s">
        <v>8732</v>
      </c>
      <c r="E982" t="s">
        <v>8733</v>
      </c>
      <c r="F982">
        <v>0</v>
      </c>
      <c r="G982">
        <v>1.2052</v>
      </c>
      <c r="H982">
        <v>2.133</v>
      </c>
      <c r="I982">
        <v>100</v>
      </c>
      <c r="J982">
        <v>5498962</v>
      </c>
    </row>
    <row r="983" spans="1:10">
      <c r="A983" t="s">
        <v>7334</v>
      </c>
      <c r="B983">
        <v>90</v>
      </c>
      <c r="C983" t="s">
        <v>7652</v>
      </c>
      <c r="E983" t="s">
        <v>7653</v>
      </c>
      <c r="F983">
        <v>4400</v>
      </c>
      <c r="G983">
        <v>1.3041</v>
      </c>
      <c r="H983">
        <v>2.3081999999999998</v>
      </c>
      <c r="I983">
        <v>100</v>
      </c>
      <c r="J983">
        <v>4627246</v>
      </c>
    </row>
    <row r="984" spans="1:10">
      <c r="A984" t="s">
        <v>7334</v>
      </c>
      <c r="B984">
        <v>90</v>
      </c>
      <c r="C984" t="s">
        <v>7683</v>
      </c>
      <c r="E984" t="s">
        <v>7653</v>
      </c>
      <c r="F984">
        <v>0</v>
      </c>
      <c r="G984">
        <v>1.3211999999999999</v>
      </c>
      <c r="H984">
        <v>2.3384</v>
      </c>
      <c r="I984">
        <v>300</v>
      </c>
      <c r="J984">
        <v>4762002</v>
      </c>
    </row>
    <row r="985" spans="1:10">
      <c r="A985" t="s">
        <v>7334</v>
      </c>
      <c r="B985">
        <v>90</v>
      </c>
      <c r="C985" t="s">
        <v>7654</v>
      </c>
      <c r="E985" t="s">
        <v>7655</v>
      </c>
      <c r="F985">
        <v>1500</v>
      </c>
      <c r="G985">
        <v>1.6015999999999999</v>
      </c>
      <c r="H985">
        <v>2.8346</v>
      </c>
      <c r="I985">
        <v>100</v>
      </c>
      <c r="J985">
        <v>4623525</v>
      </c>
    </row>
    <row r="986" spans="1:10">
      <c r="A986" t="s">
        <v>7334</v>
      </c>
      <c r="B986">
        <v>90</v>
      </c>
      <c r="C986" t="s">
        <v>7649</v>
      </c>
      <c r="E986" t="s">
        <v>7650</v>
      </c>
      <c r="F986">
        <v>100</v>
      </c>
      <c r="G986">
        <v>1.9460999999999999</v>
      </c>
      <c r="H986">
        <v>3.4443999999999999</v>
      </c>
      <c r="I986">
        <v>100</v>
      </c>
      <c r="J986">
        <v>4615960</v>
      </c>
    </row>
    <row r="987" spans="1:10">
      <c r="A987" t="s">
        <v>7334</v>
      </c>
      <c r="B987">
        <v>90</v>
      </c>
      <c r="C987" t="s">
        <v>7684</v>
      </c>
      <c r="E987" t="s">
        <v>7650</v>
      </c>
      <c r="F987">
        <v>0</v>
      </c>
      <c r="G987">
        <v>1.9632000000000001</v>
      </c>
      <c r="H987">
        <v>3.4746000000000001</v>
      </c>
      <c r="I987">
        <v>200</v>
      </c>
      <c r="J987">
        <v>5149925</v>
      </c>
    </row>
    <row r="988" spans="1:10">
      <c r="A988" t="s">
        <v>7334</v>
      </c>
      <c r="B988">
        <v>90</v>
      </c>
      <c r="C988" t="s">
        <v>8734</v>
      </c>
      <c r="E988" t="s">
        <v>8735</v>
      </c>
      <c r="F988">
        <v>0</v>
      </c>
      <c r="G988">
        <v>2.0051999999999999</v>
      </c>
      <c r="H988">
        <v>3.5489999999999999</v>
      </c>
      <c r="I988">
        <v>100</v>
      </c>
      <c r="J988">
        <v>5092007</v>
      </c>
    </row>
    <row r="989" spans="1:10">
      <c r="A989" t="s">
        <v>7608</v>
      </c>
      <c r="B989">
        <v>90</v>
      </c>
      <c r="C989" t="s">
        <v>8736</v>
      </c>
      <c r="E989" t="s">
        <v>8737</v>
      </c>
      <c r="F989">
        <v>0</v>
      </c>
      <c r="G989">
        <v>2.1842999999999999</v>
      </c>
      <c r="H989">
        <v>3.8660000000000001</v>
      </c>
      <c r="I989">
        <v>100</v>
      </c>
      <c r="J989">
        <v>6989157</v>
      </c>
    </row>
    <row r="990" spans="1:10">
      <c r="A990" t="s">
        <v>7334</v>
      </c>
      <c r="B990">
        <v>90</v>
      </c>
      <c r="C990" t="s">
        <v>8738</v>
      </c>
      <c r="D990">
        <v>27804</v>
      </c>
      <c r="E990" t="s">
        <v>8739</v>
      </c>
      <c r="F990">
        <v>6500</v>
      </c>
      <c r="G990">
        <v>1.3726</v>
      </c>
      <c r="H990">
        <v>2.4293999999999998</v>
      </c>
      <c r="I990">
        <v>100</v>
      </c>
      <c r="J990">
        <v>4637117</v>
      </c>
    </row>
    <row r="991" spans="1:10">
      <c r="A991" t="s">
        <v>7334</v>
      </c>
      <c r="B991">
        <v>90</v>
      </c>
      <c r="C991" t="s">
        <v>7658</v>
      </c>
      <c r="E991" t="s">
        <v>7659</v>
      </c>
      <c r="F991">
        <v>6400</v>
      </c>
      <c r="G991">
        <v>0.49609999999999999</v>
      </c>
      <c r="H991">
        <v>0.878</v>
      </c>
      <c r="I991">
        <v>100</v>
      </c>
      <c r="J991">
        <v>4765213</v>
      </c>
    </row>
    <row r="992" spans="1:10">
      <c r="A992" t="s">
        <v>7334</v>
      </c>
      <c r="B992">
        <v>90</v>
      </c>
      <c r="C992" t="s">
        <v>8740</v>
      </c>
      <c r="E992" t="s">
        <v>8741</v>
      </c>
      <c r="F992">
        <v>12300</v>
      </c>
      <c r="G992">
        <v>0.97940000000000005</v>
      </c>
      <c r="H992">
        <v>1.4618</v>
      </c>
      <c r="I992">
        <v>100</v>
      </c>
      <c r="J992">
        <v>4615931</v>
      </c>
    </row>
    <row r="993" spans="1:10">
      <c r="A993" t="s">
        <v>7334</v>
      </c>
      <c r="B993">
        <v>90</v>
      </c>
      <c r="C993" t="s">
        <v>8742</v>
      </c>
      <c r="E993" t="s">
        <v>8741</v>
      </c>
      <c r="F993">
        <v>3000</v>
      </c>
      <c r="G993">
        <v>1.0145</v>
      </c>
      <c r="H993">
        <v>1.5142</v>
      </c>
      <c r="I993">
        <v>300</v>
      </c>
      <c r="J993">
        <v>4616992</v>
      </c>
    </row>
    <row r="994" spans="1:10">
      <c r="A994" t="s">
        <v>7334</v>
      </c>
      <c r="B994">
        <v>90</v>
      </c>
      <c r="C994" t="s">
        <v>8743</v>
      </c>
      <c r="E994" t="s">
        <v>8741</v>
      </c>
      <c r="F994">
        <v>0</v>
      </c>
      <c r="G994">
        <v>1.0378000000000001</v>
      </c>
      <c r="H994">
        <v>1.5489999999999999</v>
      </c>
      <c r="I994">
        <v>500</v>
      </c>
      <c r="J994">
        <v>4721419</v>
      </c>
    </row>
    <row r="995" spans="1:10">
      <c r="A995" t="s">
        <v>7334</v>
      </c>
      <c r="B995">
        <v>90</v>
      </c>
      <c r="C995" t="s">
        <v>8744</v>
      </c>
      <c r="E995" t="s">
        <v>8745</v>
      </c>
      <c r="F995">
        <v>0</v>
      </c>
      <c r="G995">
        <v>1.2591000000000001</v>
      </c>
      <c r="H995">
        <v>2.2284000000000002</v>
      </c>
      <c r="I995">
        <v>100</v>
      </c>
      <c r="J995">
        <v>4836950</v>
      </c>
    </row>
    <row r="996" spans="1:10">
      <c r="A996" t="s">
        <v>7334</v>
      </c>
      <c r="B996">
        <v>90</v>
      </c>
      <c r="C996" t="s">
        <v>8746</v>
      </c>
      <c r="E996" t="s">
        <v>8747</v>
      </c>
      <c r="F996">
        <v>10800</v>
      </c>
      <c r="G996">
        <v>1.415</v>
      </c>
      <c r="H996">
        <v>2.1120000000000001</v>
      </c>
      <c r="I996">
        <v>100</v>
      </c>
      <c r="J996">
        <v>4615937</v>
      </c>
    </row>
    <row r="997" spans="1:10">
      <c r="A997" t="s">
        <v>7334</v>
      </c>
      <c r="B997">
        <v>90</v>
      </c>
      <c r="C997" t="s">
        <v>8748</v>
      </c>
      <c r="E997" t="s">
        <v>8747</v>
      </c>
      <c r="F997">
        <v>4800</v>
      </c>
      <c r="G997">
        <v>1.45</v>
      </c>
      <c r="H997">
        <v>2.1642000000000001</v>
      </c>
      <c r="I997">
        <v>300</v>
      </c>
      <c r="J997">
        <v>4616994</v>
      </c>
    </row>
    <row r="998" spans="1:10">
      <c r="A998" t="s">
        <v>7334</v>
      </c>
      <c r="B998">
        <v>90</v>
      </c>
      <c r="C998" t="s">
        <v>8749</v>
      </c>
      <c r="E998" t="s">
        <v>8747</v>
      </c>
      <c r="F998">
        <v>3500</v>
      </c>
      <c r="G998">
        <v>1.4735</v>
      </c>
      <c r="H998">
        <v>2.1991999999999998</v>
      </c>
      <c r="I998">
        <v>500</v>
      </c>
      <c r="J998">
        <v>4721420</v>
      </c>
    </row>
    <row r="999" spans="1:10">
      <c r="A999" t="s">
        <v>7334</v>
      </c>
      <c r="B999">
        <v>90</v>
      </c>
      <c r="C999" t="s">
        <v>8750</v>
      </c>
      <c r="E999" t="s">
        <v>8751</v>
      </c>
      <c r="F999">
        <v>0</v>
      </c>
      <c r="G999">
        <v>1.2854000000000001</v>
      </c>
      <c r="H999">
        <v>2.2749999999999999</v>
      </c>
      <c r="I999">
        <v>100</v>
      </c>
      <c r="J999">
        <v>4768292</v>
      </c>
    </row>
    <row r="1000" spans="1:10">
      <c r="A1000" t="s">
        <v>7334</v>
      </c>
      <c r="B1000">
        <v>90</v>
      </c>
      <c r="C1000" t="s">
        <v>8752</v>
      </c>
      <c r="E1000" t="s">
        <v>8753</v>
      </c>
      <c r="F1000">
        <v>700</v>
      </c>
      <c r="G1000">
        <v>2.3677999999999999</v>
      </c>
      <c r="H1000">
        <v>4.1908000000000003</v>
      </c>
      <c r="I1000">
        <v>100</v>
      </c>
      <c r="J1000">
        <v>4615941</v>
      </c>
    </row>
    <row r="1001" spans="1:10">
      <c r="A1001" t="s">
        <v>7334</v>
      </c>
      <c r="B1001">
        <v>90</v>
      </c>
      <c r="C1001" t="s">
        <v>8754</v>
      </c>
      <c r="E1001" t="s">
        <v>8753</v>
      </c>
      <c r="F1001">
        <v>0</v>
      </c>
      <c r="G1001">
        <v>2.3677999999999999</v>
      </c>
      <c r="H1001">
        <v>4.1908000000000003</v>
      </c>
      <c r="I1001">
        <v>500</v>
      </c>
      <c r="J1001">
        <v>6046095</v>
      </c>
    </row>
    <row r="1002" spans="1:10">
      <c r="A1002" t="s">
        <v>7334</v>
      </c>
      <c r="B1002">
        <v>90</v>
      </c>
      <c r="C1002" t="s">
        <v>8755</v>
      </c>
      <c r="E1002" t="s">
        <v>8756</v>
      </c>
      <c r="F1002">
        <v>100</v>
      </c>
      <c r="G1002">
        <v>3.3447</v>
      </c>
      <c r="H1002">
        <v>5.9198000000000004</v>
      </c>
      <c r="I1002">
        <v>50</v>
      </c>
      <c r="J1002">
        <v>4615945</v>
      </c>
    </row>
    <row r="1003" spans="1:10">
      <c r="A1003" t="s">
        <v>7334</v>
      </c>
      <c r="B1003">
        <v>90</v>
      </c>
      <c r="C1003" t="s">
        <v>5289</v>
      </c>
      <c r="E1003" t="s">
        <v>8757</v>
      </c>
      <c r="F1003">
        <v>20400</v>
      </c>
      <c r="G1003">
        <v>0.27139999999999997</v>
      </c>
      <c r="H1003">
        <v>0.47620000000000001</v>
      </c>
      <c r="I1003">
        <v>100</v>
      </c>
      <c r="J1003">
        <v>4615968</v>
      </c>
    </row>
    <row r="1004" spans="1:10">
      <c r="A1004" t="s">
        <v>7334</v>
      </c>
      <c r="B1004">
        <v>90</v>
      </c>
      <c r="C1004" t="s">
        <v>8758</v>
      </c>
      <c r="E1004" t="s">
        <v>8757</v>
      </c>
      <c r="F1004">
        <v>0</v>
      </c>
      <c r="G1004">
        <v>0.33239999999999997</v>
      </c>
      <c r="H1004">
        <v>0.58320000000000005</v>
      </c>
      <c r="I1004">
        <v>500</v>
      </c>
      <c r="J1004">
        <v>5850801</v>
      </c>
    </row>
    <row r="1005" spans="1:10">
      <c r="A1005" t="s">
        <v>7334</v>
      </c>
      <c r="B1005">
        <v>90</v>
      </c>
      <c r="C1005" t="s">
        <v>8759</v>
      </c>
      <c r="E1005" t="s">
        <v>8757</v>
      </c>
      <c r="F1005">
        <v>0</v>
      </c>
      <c r="G1005">
        <v>0.28399999999999997</v>
      </c>
      <c r="H1005">
        <v>0.49819999999999998</v>
      </c>
      <c r="I1005">
        <v>200</v>
      </c>
      <c r="J1005">
        <v>5227656</v>
      </c>
    </row>
    <row r="1006" spans="1:10">
      <c r="A1006" t="s">
        <v>7334</v>
      </c>
      <c r="B1006">
        <v>90</v>
      </c>
      <c r="C1006" t="s">
        <v>8760</v>
      </c>
      <c r="E1006" t="s">
        <v>8761</v>
      </c>
      <c r="F1006">
        <v>900</v>
      </c>
      <c r="G1006">
        <v>1.2097</v>
      </c>
      <c r="H1006">
        <v>2.141</v>
      </c>
      <c r="I1006">
        <v>100</v>
      </c>
      <c r="J1006">
        <v>4615933</v>
      </c>
    </row>
    <row r="1007" spans="1:10">
      <c r="A1007" t="s">
        <v>7334</v>
      </c>
      <c r="B1007">
        <v>90</v>
      </c>
      <c r="C1007" t="s">
        <v>8762</v>
      </c>
      <c r="E1007" t="s">
        <v>8763</v>
      </c>
      <c r="F1007">
        <v>0</v>
      </c>
      <c r="G1007">
        <v>1.8532999999999999</v>
      </c>
      <c r="H1007">
        <v>3.2801999999999998</v>
      </c>
      <c r="I1007">
        <v>100</v>
      </c>
      <c r="J1007">
        <v>4615938</v>
      </c>
    </row>
    <row r="1008" spans="1:10">
      <c r="A1008" t="s">
        <v>7334</v>
      </c>
      <c r="B1008">
        <v>90</v>
      </c>
      <c r="C1008" t="s">
        <v>5283</v>
      </c>
      <c r="E1008" t="s">
        <v>8764</v>
      </c>
      <c r="F1008">
        <v>900</v>
      </c>
      <c r="G1008">
        <v>0.84060000000000001</v>
      </c>
      <c r="H1008">
        <v>1.4878</v>
      </c>
      <c r="I1008">
        <v>100</v>
      </c>
      <c r="J1008">
        <v>4615963</v>
      </c>
    </row>
    <row r="1009" spans="1:10">
      <c r="A1009" t="s">
        <v>7334</v>
      </c>
      <c r="B1009">
        <v>90</v>
      </c>
      <c r="C1009" t="s">
        <v>8765</v>
      </c>
      <c r="E1009" t="s">
        <v>8764</v>
      </c>
      <c r="F1009">
        <v>0</v>
      </c>
      <c r="G1009">
        <v>0.85770000000000002</v>
      </c>
      <c r="H1009">
        <v>1.518</v>
      </c>
      <c r="I1009">
        <v>300</v>
      </c>
      <c r="J1009">
        <v>4787254</v>
      </c>
    </row>
    <row r="1010" spans="1:10">
      <c r="A1010" t="s">
        <v>7334</v>
      </c>
      <c r="B1010">
        <v>90</v>
      </c>
      <c r="C1010" t="s">
        <v>8766</v>
      </c>
      <c r="E1010" t="s">
        <v>8764</v>
      </c>
      <c r="F1010">
        <v>0</v>
      </c>
      <c r="G1010">
        <v>0.88039999999999996</v>
      </c>
      <c r="H1010">
        <v>1.5582</v>
      </c>
      <c r="I1010">
        <v>500</v>
      </c>
      <c r="J1010">
        <v>5125227</v>
      </c>
    </row>
    <row r="1011" spans="1:10">
      <c r="A1011" t="s">
        <v>7334</v>
      </c>
      <c r="B1011">
        <v>90</v>
      </c>
      <c r="C1011" t="s">
        <v>5297</v>
      </c>
      <c r="D1011">
        <v>25195</v>
      </c>
      <c r="E1011" t="s">
        <v>7625</v>
      </c>
      <c r="F1011">
        <v>14800</v>
      </c>
      <c r="G1011">
        <v>0.67820000000000003</v>
      </c>
      <c r="H1011">
        <v>1.2003999999999999</v>
      </c>
      <c r="I1011">
        <v>100</v>
      </c>
      <c r="J1011">
        <v>4623526</v>
      </c>
    </row>
    <row r="1012" spans="1:10">
      <c r="A1012" t="s">
        <v>7334</v>
      </c>
      <c r="B1012">
        <v>90</v>
      </c>
      <c r="C1012" t="s">
        <v>7651</v>
      </c>
      <c r="E1012" t="s">
        <v>7625</v>
      </c>
      <c r="F1012">
        <v>24900</v>
      </c>
      <c r="G1012">
        <v>0.67679999999999996</v>
      </c>
      <c r="H1012">
        <v>1.2305999999999999</v>
      </c>
      <c r="I1012">
        <v>300</v>
      </c>
      <c r="J1012">
        <v>4835219</v>
      </c>
    </row>
    <row r="1013" spans="1:10">
      <c r="A1013" t="s">
        <v>7334</v>
      </c>
      <c r="B1013">
        <v>90</v>
      </c>
      <c r="C1013" t="s">
        <v>7681</v>
      </c>
      <c r="E1013" t="s">
        <v>7682</v>
      </c>
      <c r="F1013">
        <v>0</v>
      </c>
      <c r="G1013">
        <v>0.71799999999999997</v>
      </c>
      <c r="H1013">
        <v>1.2707999999999999</v>
      </c>
      <c r="I1013">
        <v>500</v>
      </c>
      <c r="J1013">
        <v>5332155</v>
      </c>
    </row>
    <row r="1014" spans="1:10">
      <c r="A1014" t="s">
        <v>7334</v>
      </c>
      <c r="B1014">
        <v>90</v>
      </c>
      <c r="C1014" t="s">
        <v>7644</v>
      </c>
      <c r="E1014" t="s">
        <v>7645</v>
      </c>
      <c r="F1014">
        <v>15100</v>
      </c>
      <c r="G1014">
        <v>0.79059999999999997</v>
      </c>
      <c r="H1014">
        <v>1.3992</v>
      </c>
      <c r="I1014">
        <v>100</v>
      </c>
      <c r="J1014">
        <v>5071730</v>
      </c>
    </row>
    <row r="1015" spans="1:10">
      <c r="A1015" t="s">
        <v>7334</v>
      </c>
      <c r="B1015">
        <v>90</v>
      </c>
      <c r="C1015" t="s">
        <v>7668</v>
      </c>
      <c r="E1015" t="s">
        <v>7645</v>
      </c>
      <c r="F1015">
        <v>0</v>
      </c>
      <c r="G1015">
        <v>0.64239999999999997</v>
      </c>
      <c r="H1015">
        <v>1.137</v>
      </c>
      <c r="I1015">
        <v>300</v>
      </c>
      <c r="J1015">
        <v>5712208</v>
      </c>
    </row>
    <row r="1016" spans="1:10">
      <c r="A1016" t="s">
        <v>7334</v>
      </c>
      <c r="B1016">
        <v>90</v>
      </c>
      <c r="C1016" t="s">
        <v>8767</v>
      </c>
      <c r="E1016" t="s">
        <v>8768</v>
      </c>
      <c r="F1016">
        <v>0</v>
      </c>
      <c r="G1016">
        <v>1.2097</v>
      </c>
      <c r="H1016">
        <v>2.141</v>
      </c>
      <c r="I1016">
        <v>100</v>
      </c>
      <c r="J1016">
        <v>5940711</v>
      </c>
    </row>
    <row r="1017" spans="1:10">
      <c r="A1017" t="s">
        <v>7334</v>
      </c>
      <c r="B1017">
        <v>90</v>
      </c>
      <c r="C1017" t="s">
        <v>8769</v>
      </c>
      <c r="E1017" t="s">
        <v>8770</v>
      </c>
      <c r="F1017">
        <v>12100</v>
      </c>
      <c r="G1017">
        <v>1.4884999999999999</v>
      </c>
      <c r="H1017">
        <v>2.2216</v>
      </c>
      <c r="I1017">
        <v>100</v>
      </c>
      <c r="J1017">
        <v>4615934</v>
      </c>
    </row>
    <row r="1018" spans="1:10">
      <c r="A1018" t="s">
        <v>7334</v>
      </c>
      <c r="B1018">
        <v>90</v>
      </c>
      <c r="C1018" t="s">
        <v>8771</v>
      </c>
      <c r="E1018" t="s">
        <v>8770</v>
      </c>
      <c r="F1018">
        <v>0</v>
      </c>
      <c r="G1018">
        <v>1.506</v>
      </c>
      <c r="H1018">
        <v>2.2477999999999998</v>
      </c>
      <c r="I1018">
        <v>300</v>
      </c>
      <c r="J1018">
        <v>4616996</v>
      </c>
    </row>
    <row r="1019" spans="1:10">
      <c r="A1019" t="s">
        <v>7334</v>
      </c>
      <c r="B1019">
        <v>90</v>
      </c>
      <c r="C1019" t="s">
        <v>8772</v>
      </c>
      <c r="E1019" t="s">
        <v>8770</v>
      </c>
      <c r="F1019">
        <v>0</v>
      </c>
      <c r="G1019">
        <v>1.6012999999999999</v>
      </c>
      <c r="H1019">
        <v>2.39</v>
      </c>
      <c r="I1019">
        <v>500</v>
      </c>
      <c r="J1019">
        <v>5117926</v>
      </c>
    </row>
    <row r="1020" spans="1:10">
      <c r="A1020" t="s">
        <v>7334</v>
      </c>
      <c r="B1020">
        <v>90</v>
      </c>
      <c r="C1020" t="s">
        <v>8773</v>
      </c>
      <c r="E1020" t="s">
        <v>8774</v>
      </c>
      <c r="F1020">
        <v>0</v>
      </c>
      <c r="G1020">
        <v>1.3331999999999999</v>
      </c>
      <c r="H1020">
        <v>2.3595999999999999</v>
      </c>
      <c r="I1020">
        <v>100</v>
      </c>
      <c r="J1020">
        <v>4768290</v>
      </c>
    </row>
    <row r="1021" spans="1:10">
      <c r="A1021" t="s">
        <v>7334</v>
      </c>
      <c r="B1021">
        <v>90</v>
      </c>
      <c r="C1021" t="s">
        <v>8775</v>
      </c>
      <c r="E1021" t="s">
        <v>8776</v>
      </c>
      <c r="F1021">
        <v>0</v>
      </c>
      <c r="G1021">
        <v>2.3252999999999999</v>
      </c>
      <c r="H1021">
        <v>3.4706000000000001</v>
      </c>
      <c r="I1021">
        <v>100</v>
      </c>
      <c r="J1021">
        <v>4615939</v>
      </c>
    </row>
    <row r="1022" spans="1:10">
      <c r="A1022" t="s">
        <v>7334</v>
      </c>
      <c r="B1022">
        <v>90</v>
      </c>
      <c r="C1022" t="s">
        <v>8777</v>
      </c>
      <c r="E1022" t="s">
        <v>8776</v>
      </c>
      <c r="F1022">
        <v>0</v>
      </c>
      <c r="G1022">
        <v>2.3578999999999999</v>
      </c>
      <c r="H1022">
        <v>3.5192000000000001</v>
      </c>
      <c r="I1022">
        <v>500</v>
      </c>
      <c r="J1022">
        <v>5053078</v>
      </c>
    </row>
    <row r="1023" spans="1:10">
      <c r="A1023" t="s">
        <v>7334</v>
      </c>
      <c r="B1023">
        <v>90</v>
      </c>
      <c r="C1023" t="s">
        <v>8778</v>
      </c>
      <c r="E1023" t="s">
        <v>8776</v>
      </c>
      <c r="F1023">
        <v>0</v>
      </c>
      <c r="G1023">
        <v>2.3342999999999998</v>
      </c>
      <c r="H1023">
        <v>3.484</v>
      </c>
      <c r="I1023">
        <v>200</v>
      </c>
      <c r="J1023">
        <v>4783761</v>
      </c>
    </row>
    <row r="1024" spans="1:10">
      <c r="A1024" t="s">
        <v>7334</v>
      </c>
      <c r="B1024">
        <v>90</v>
      </c>
      <c r="C1024" t="s">
        <v>8779</v>
      </c>
      <c r="E1024" t="s">
        <v>8780</v>
      </c>
      <c r="F1024">
        <v>0</v>
      </c>
      <c r="G1024">
        <v>3.8961000000000001</v>
      </c>
      <c r="H1024">
        <v>6.8958000000000004</v>
      </c>
      <c r="I1024">
        <v>50</v>
      </c>
      <c r="J1024">
        <v>4615943</v>
      </c>
    </row>
    <row r="1025" spans="1:10">
      <c r="A1025" t="s">
        <v>7334</v>
      </c>
      <c r="B1025">
        <v>90</v>
      </c>
      <c r="C1025" t="s">
        <v>8781</v>
      </c>
      <c r="E1025" t="s">
        <v>8780</v>
      </c>
      <c r="F1025">
        <v>0</v>
      </c>
      <c r="G1025">
        <v>3.8961000000000001</v>
      </c>
      <c r="H1025">
        <v>6.8958000000000004</v>
      </c>
      <c r="I1025">
        <v>100</v>
      </c>
      <c r="J1025">
        <v>5076423</v>
      </c>
    </row>
    <row r="1026" spans="1:10">
      <c r="A1026" t="s">
        <v>7334</v>
      </c>
      <c r="B1026">
        <v>90</v>
      </c>
      <c r="C1026" t="s">
        <v>5269</v>
      </c>
      <c r="E1026" t="s">
        <v>8782</v>
      </c>
      <c r="F1026">
        <v>0</v>
      </c>
      <c r="G1026">
        <v>5.4268000000000001</v>
      </c>
      <c r="H1026">
        <v>9.6050000000000004</v>
      </c>
      <c r="I1026">
        <v>50</v>
      </c>
      <c r="J1026">
        <v>4690731</v>
      </c>
    </row>
    <row r="1027" spans="1:10">
      <c r="A1027" t="s">
        <v>7334</v>
      </c>
      <c r="B1027">
        <v>90</v>
      </c>
      <c r="C1027" t="s">
        <v>8783</v>
      </c>
      <c r="E1027" t="s">
        <v>8784</v>
      </c>
      <c r="F1027">
        <v>1500</v>
      </c>
      <c r="G1027">
        <v>0.22800000000000001</v>
      </c>
      <c r="H1027">
        <v>0.4</v>
      </c>
      <c r="I1027">
        <v>100</v>
      </c>
      <c r="J1027">
        <v>4615966</v>
      </c>
    </row>
    <row r="1028" spans="1:10">
      <c r="A1028" t="s">
        <v>7334</v>
      </c>
      <c r="B1028">
        <v>90</v>
      </c>
      <c r="C1028" t="s">
        <v>8785</v>
      </c>
      <c r="E1028" t="s">
        <v>8784</v>
      </c>
      <c r="F1028">
        <v>0</v>
      </c>
      <c r="G1028">
        <v>0.24560000000000001</v>
      </c>
      <c r="H1028">
        <v>0.43080000000000002</v>
      </c>
      <c r="I1028">
        <v>300</v>
      </c>
      <c r="J1028">
        <v>5254078</v>
      </c>
    </row>
    <row r="1029" spans="1:10">
      <c r="A1029" t="s">
        <v>7334</v>
      </c>
      <c r="B1029">
        <v>90</v>
      </c>
      <c r="C1029" t="s">
        <v>8786</v>
      </c>
      <c r="E1029" t="s">
        <v>8787</v>
      </c>
      <c r="F1029">
        <v>4100</v>
      </c>
      <c r="G1029">
        <v>0.63260000000000005</v>
      </c>
      <c r="H1029">
        <v>1.1195999999999999</v>
      </c>
      <c r="I1029">
        <v>100</v>
      </c>
      <c r="J1029">
        <v>4615961</v>
      </c>
    </row>
    <row r="1030" spans="1:10">
      <c r="A1030" t="s">
        <v>7334</v>
      </c>
      <c r="B1030">
        <v>90</v>
      </c>
      <c r="C1030" t="s">
        <v>8788</v>
      </c>
      <c r="E1030" t="s">
        <v>8787</v>
      </c>
      <c r="F1030">
        <v>0</v>
      </c>
      <c r="G1030">
        <v>0.64959999999999996</v>
      </c>
      <c r="H1030">
        <v>1.1497999999999999</v>
      </c>
      <c r="I1030">
        <v>300</v>
      </c>
      <c r="J1030">
        <v>6021936</v>
      </c>
    </row>
    <row r="1031" spans="1:10">
      <c r="A1031" t="s">
        <v>7334</v>
      </c>
      <c r="B1031">
        <v>90</v>
      </c>
      <c r="C1031" t="s">
        <v>8789</v>
      </c>
      <c r="E1031" t="s">
        <v>8787</v>
      </c>
      <c r="F1031">
        <v>0</v>
      </c>
      <c r="G1031">
        <v>0.6724</v>
      </c>
      <c r="H1031">
        <v>1.19</v>
      </c>
      <c r="I1031">
        <v>500</v>
      </c>
      <c r="J1031">
        <v>6506624</v>
      </c>
    </row>
    <row r="1032" spans="1:10">
      <c r="A1032" t="s">
        <v>7334</v>
      </c>
      <c r="B1032">
        <v>90</v>
      </c>
      <c r="C1032" t="s">
        <v>5285</v>
      </c>
      <c r="D1032">
        <v>25085</v>
      </c>
      <c r="E1032" t="s">
        <v>8790</v>
      </c>
      <c r="F1032">
        <v>7600</v>
      </c>
      <c r="G1032">
        <v>0.97919999999999996</v>
      </c>
      <c r="H1032">
        <v>1.7330000000000001</v>
      </c>
      <c r="I1032">
        <v>100</v>
      </c>
      <c r="J1032">
        <v>4084304</v>
      </c>
    </row>
    <row r="1033" spans="1:10">
      <c r="A1033" t="s">
        <v>7334</v>
      </c>
      <c r="B1033">
        <v>90</v>
      </c>
      <c r="C1033" t="s">
        <v>8791</v>
      </c>
      <c r="E1033" t="s">
        <v>8792</v>
      </c>
      <c r="F1033">
        <v>0</v>
      </c>
      <c r="G1033">
        <v>0.99619999999999997</v>
      </c>
      <c r="H1033">
        <v>1.7632000000000001</v>
      </c>
      <c r="I1033">
        <v>300</v>
      </c>
      <c r="J1033">
        <v>5708342</v>
      </c>
    </row>
    <row r="1034" spans="1:10">
      <c r="A1034" t="s">
        <v>7334</v>
      </c>
      <c r="B1034">
        <v>90</v>
      </c>
      <c r="C1034" t="s">
        <v>7646</v>
      </c>
      <c r="D1034">
        <v>24061</v>
      </c>
      <c r="E1034" t="s">
        <v>7647</v>
      </c>
      <c r="F1034">
        <v>5400</v>
      </c>
      <c r="G1034">
        <v>0.86739999999999995</v>
      </c>
      <c r="H1034">
        <v>1.5351999999999999</v>
      </c>
      <c r="I1034">
        <v>100</v>
      </c>
      <c r="J1034">
        <v>4643086</v>
      </c>
    </row>
    <row r="1035" spans="1:10">
      <c r="A1035" t="s">
        <v>7334</v>
      </c>
      <c r="B1035">
        <v>90</v>
      </c>
      <c r="C1035" t="s">
        <v>8793</v>
      </c>
      <c r="E1035" t="s">
        <v>8794</v>
      </c>
      <c r="F1035">
        <v>0</v>
      </c>
      <c r="G1035">
        <v>2.0055999999999998</v>
      </c>
      <c r="H1035">
        <v>3.5497999999999998</v>
      </c>
      <c r="I1035">
        <v>100</v>
      </c>
      <c r="J1035">
        <v>4615936</v>
      </c>
    </row>
    <row r="1036" spans="1:10">
      <c r="A1036" t="s">
        <v>7334</v>
      </c>
      <c r="B1036">
        <v>90</v>
      </c>
      <c r="C1036" t="s">
        <v>8795</v>
      </c>
      <c r="E1036" t="s">
        <v>8796</v>
      </c>
      <c r="F1036">
        <v>1400</v>
      </c>
      <c r="G1036">
        <v>0.72840000000000005</v>
      </c>
      <c r="H1036">
        <v>1.2891999999999999</v>
      </c>
      <c r="I1036">
        <v>100</v>
      </c>
      <c r="J1036">
        <v>4615962</v>
      </c>
    </row>
    <row r="1037" spans="1:10">
      <c r="A1037" t="s">
        <v>7334</v>
      </c>
      <c r="B1037">
        <v>90</v>
      </c>
      <c r="C1037" t="s">
        <v>8797</v>
      </c>
      <c r="E1037" t="s">
        <v>8796</v>
      </c>
      <c r="F1037">
        <v>0</v>
      </c>
      <c r="G1037">
        <v>0.74550000000000005</v>
      </c>
      <c r="H1037">
        <v>1.3193999999999999</v>
      </c>
      <c r="I1037">
        <v>300</v>
      </c>
      <c r="J1037">
        <v>6640631</v>
      </c>
    </row>
    <row r="1038" spans="1:10">
      <c r="A1038" t="s">
        <v>7334</v>
      </c>
      <c r="B1038">
        <v>90</v>
      </c>
      <c r="C1038" t="s">
        <v>7630</v>
      </c>
      <c r="E1038" t="s">
        <v>7631</v>
      </c>
      <c r="F1038">
        <v>0</v>
      </c>
      <c r="G1038">
        <v>1.0751999999999999</v>
      </c>
      <c r="H1038">
        <v>1.903</v>
      </c>
      <c r="I1038">
        <v>100</v>
      </c>
      <c r="J1038">
        <v>4615957</v>
      </c>
    </row>
    <row r="1039" spans="1:10">
      <c r="A1039" t="s">
        <v>7334</v>
      </c>
      <c r="B1039">
        <v>90</v>
      </c>
      <c r="C1039" t="s">
        <v>5299</v>
      </c>
      <c r="E1039" t="s">
        <v>7631</v>
      </c>
      <c r="F1039">
        <v>1200</v>
      </c>
      <c r="G1039">
        <v>1.0631999999999999</v>
      </c>
      <c r="H1039">
        <v>1.9330000000000001</v>
      </c>
      <c r="I1039">
        <v>300</v>
      </c>
      <c r="J1039">
        <v>4762004</v>
      </c>
    </row>
    <row r="1040" spans="1:10">
      <c r="A1040" t="s">
        <v>8620</v>
      </c>
      <c r="B1040">
        <v>90</v>
      </c>
      <c r="C1040" t="s">
        <v>8798</v>
      </c>
      <c r="E1040" t="s">
        <v>8799</v>
      </c>
      <c r="F1040">
        <v>1200</v>
      </c>
      <c r="G1040">
        <v>0.48580000000000001</v>
      </c>
      <c r="H1040">
        <v>0.86750000000000005</v>
      </c>
      <c r="I1040">
        <v>50</v>
      </c>
      <c r="J1040">
        <v>122337</v>
      </c>
    </row>
    <row r="1041" spans="1:10">
      <c r="A1041" t="s">
        <v>8620</v>
      </c>
      <c r="B1041">
        <v>90</v>
      </c>
      <c r="C1041" t="s">
        <v>8800</v>
      </c>
      <c r="E1041" t="s">
        <v>8801</v>
      </c>
      <c r="F1041">
        <v>1600</v>
      </c>
      <c r="G1041">
        <v>0.46689999999999998</v>
      </c>
      <c r="H1041">
        <v>0.8337</v>
      </c>
      <c r="I1041">
        <v>100</v>
      </c>
      <c r="J1041">
        <v>4443610</v>
      </c>
    </row>
    <row r="1042" spans="1:10">
      <c r="A1042" t="s">
        <v>8620</v>
      </c>
      <c r="B1042">
        <v>90</v>
      </c>
      <c r="C1042" t="s">
        <v>5293</v>
      </c>
      <c r="E1042" t="s">
        <v>8802</v>
      </c>
      <c r="F1042">
        <v>3300</v>
      </c>
      <c r="G1042">
        <v>0.84870000000000001</v>
      </c>
      <c r="H1042">
        <v>1.5156000000000001</v>
      </c>
      <c r="I1042">
        <v>50</v>
      </c>
      <c r="J1042">
        <v>4108760</v>
      </c>
    </row>
    <row r="1043" spans="1:10">
      <c r="A1043" t="s">
        <v>8620</v>
      </c>
      <c r="B1043">
        <v>90</v>
      </c>
      <c r="C1043" t="s">
        <v>5295</v>
      </c>
      <c r="E1043" t="s">
        <v>8803</v>
      </c>
      <c r="F1043">
        <v>975</v>
      </c>
      <c r="G1043">
        <v>1.2387999999999999</v>
      </c>
      <c r="H1043">
        <v>2.2121</v>
      </c>
      <c r="I1043">
        <v>25</v>
      </c>
      <c r="J1043">
        <v>3345058</v>
      </c>
    </row>
    <row r="1044" spans="1:10">
      <c r="A1044" t="s">
        <v>8804</v>
      </c>
      <c r="B1044">
        <v>94</v>
      </c>
      <c r="C1044" t="s">
        <v>5051</v>
      </c>
      <c r="E1044" t="s">
        <v>8805</v>
      </c>
      <c r="F1044">
        <v>4695</v>
      </c>
      <c r="G1044">
        <v>31.9908</v>
      </c>
      <c r="H1044">
        <v>106.636</v>
      </c>
      <c r="I1044">
        <v>100</v>
      </c>
      <c r="J1044">
        <v>5542942</v>
      </c>
    </row>
    <row r="1045" spans="1:10">
      <c r="A1045" t="s">
        <v>8804</v>
      </c>
      <c r="B1045">
        <v>94</v>
      </c>
      <c r="C1045" t="s">
        <v>5047</v>
      </c>
      <c r="E1045" t="s">
        <v>8806</v>
      </c>
      <c r="F1045">
        <v>111</v>
      </c>
      <c r="G1045">
        <v>20.291399999999999</v>
      </c>
      <c r="H1045">
        <v>67.637900000000002</v>
      </c>
      <c r="I1045">
        <v>100</v>
      </c>
      <c r="J1045">
        <v>5501113</v>
      </c>
    </row>
    <row r="1046" spans="1:10">
      <c r="A1046" t="s">
        <v>8804</v>
      </c>
      <c r="B1046">
        <v>94</v>
      </c>
      <c r="C1046" t="s">
        <v>5045</v>
      </c>
      <c r="E1046" t="s">
        <v>8807</v>
      </c>
      <c r="F1046">
        <v>735</v>
      </c>
      <c r="G1046">
        <v>16.2804</v>
      </c>
      <c r="H1046">
        <v>54.268099999999997</v>
      </c>
      <c r="I1046">
        <v>100</v>
      </c>
      <c r="J1046">
        <v>5501112</v>
      </c>
    </row>
    <row r="1047" spans="1:10">
      <c r="A1047" t="s">
        <v>8804</v>
      </c>
      <c r="B1047">
        <v>94</v>
      </c>
      <c r="C1047" t="s">
        <v>5049</v>
      </c>
      <c r="E1047" t="s">
        <v>8808</v>
      </c>
      <c r="F1047">
        <v>1847</v>
      </c>
      <c r="G1047">
        <v>24.437999999999999</v>
      </c>
      <c r="H1047">
        <v>81.459900000000005</v>
      </c>
      <c r="I1047">
        <v>100</v>
      </c>
      <c r="J1047">
        <v>6169575</v>
      </c>
    </row>
    <row r="1048" spans="1:10">
      <c r="A1048" t="s">
        <v>8804</v>
      </c>
      <c r="B1048">
        <v>94</v>
      </c>
      <c r="C1048" t="s">
        <v>5043</v>
      </c>
      <c r="E1048" t="s">
        <v>8809</v>
      </c>
      <c r="F1048">
        <v>847</v>
      </c>
      <c r="G1048">
        <v>12.818899999999999</v>
      </c>
      <c r="H1048">
        <v>42.729700000000001</v>
      </c>
      <c r="I1048">
        <v>100</v>
      </c>
      <c r="J1048">
        <v>5501111</v>
      </c>
    </row>
    <row r="1049" spans="1:10">
      <c r="A1049" t="s">
        <v>8804</v>
      </c>
      <c r="B1049">
        <v>94</v>
      </c>
      <c r="C1049" t="s">
        <v>5041</v>
      </c>
      <c r="E1049" t="s">
        <v>8810</v>
      </c>
      <c r="F1049">
        <v>600</v>
      </c>
      <c r="G1049">
        <v>9.5832999999999995</v>
      </c>
      <c r="H1049">
        <v>31.944299999999998</v>
      </c>
      <c r="I1049">
        <v>100</v>
      </c>
      <c r="J1049">
        <v>5501110</v>
      </c>
    </row>
    <row r="1050" spans="1:10">
      <c r="A1050" t="s">
        <v>8804</v>
      </c>
      <c r="B1050">
        <v>94</v>
      </c>
      <c r="C1050" t="s">
        <v>5053</v>
      </c>
      <c r="E1050" t="s">
        <v>8811</v>
      </c>
      <c r="F1050">
        <v>0</v>
      </c>
      <c r="G1050">
        <v>41.013300000000001</v>
      </c>
      <c r="H1050">
        <v>136.71109999999999</v>
      </c>
      <c r="I1050">
        <v>100</v>
      </c>
      <c r="J1050">
        <v>5501127</v>
      </c>
    </row>
  </sheetData>
  <conditionalFormatting sqref="C1">
    <cfRule type="expression" dxfId="18" priority="1">
      <formula>TODAY()-$C$1&gt;60</formula>
    </cfRule>
  </conditionalFormatting>
  <hyperlinks>
    <hyperlink ref="F1" r:id="rId1" xr:uid="{E74E8C47-DF95-416E-BB82-F2148533ED83}"/>
    <hyperlink ref="J1" r:id="rId2" xr:uid="{9FAE2146-C4C3-41B4-B872-B26D0A574111}"/>
  </hyperlinks>
  <pageMargins left="0.7" right="0.7" top="0.75" bottom="0.75" header="0.3" footer="0.3"/>
  <pageSetup paperSize="9" orientation="portrait"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7">
    <tabColor theme="3"/>
  </sheetPr>
  <dimension ref="A1:H24313"/>
  <sheetViews>
    <sheetView workbookViewId="0"/>
  </sheetViews>
  <sheetFormatPr defaultColWidth="8.85546875" defaultRowHeight="12.6"/>
  <cols>
    <col min="1" max="1" width="18.5703125" bestFit="1" customWidth="1"/>
    <col min="2" max="2" width="72.5703125" bestFit="1" customWidth="1"/>
    <col min="3" max="3" width="9" bestFit="1" customWidth="1"/>
    <col min="5" max="5" width="30.7109375" bestFit="1" customWidth="1"/>
    <col min="6" max="6" width="19.85546875" style="499" bestFit="1" customWidth="1"/>
    <col min="7" max="7" width="16.42578125" customWidth="1"/>
    <col min="8" max="8" width="17.28515625" bestFit="1" customWidth="1"/>
  </cols>
  <sheetData>
    <row r="1" spans="1:8" ht="13.15" thickBot="1">
      <c r="A1" s="11" t="s">
        <v>8812</v>
      </c>
      <c r="B1" s="12" t="s">
        <v>8813</v>
      </c>
      <c r="C1" s="13" t="s">
        <v>7297</v>
      </c>
      <c r="E1" s="462" t="s">
        <v>8814</v>
      </c>
      <c r="F1" s="498"/>
      <c r="G1" s="464">
        <f ca="1">TODAY()</f>
        <v>45841</v>
      </c>
      <c r="H1" s="463" t="s">
        <v>8815</v>
      </c>
    </row>
    <row r="2" spans="1:8">
      <c r="A2" s="18"/>
      <c r="B2" s="19" t="s">
        <v>8816</v>
      </c>
      <c r="C2" s="20"/>
    </row>
    <row r="3" spans="1:8" ht="13.15" thickBot="1">
      <c r="A3" s="8" t="s">
        <v>5335</v>
      </c>
      <c r="B3" s="9" t="s">
        <v>8817</v>
      </c>
      <c r="C3" s="10">
        <v>1</v>
      </c>
      <c r="E3" t="s">
        <v>8818</v>
      </c>
    </row>
    <row r="4" spans="1:8">
      <c r="A4" s="8" t="s">
        <v>6772</v>
      </c>
      <c r="B4" s="9" t="s">
        <v>8819</v>
      </c>
      <c r="C4" s="10">
        <v>0.17</v>
      </c>
      <c r="E4" s="473" t="s">
        <v>8820</v>
      </c>
      <c r="F4" s="500">
        <f ca="1">IF(G4="","",TODAY()-G4)</f>
        <v>853</v>
      </c>
      <c r="G4" s="474">
        <v>44988</v>
      </c>
      <c r="H4" s="475" t="s">
        <v>8821</v>
      </c>
    </row>
    <row r="5" spans="1:8">
      <c r="A5" s="8" t="s">
        <v>6802</v>
      </c>
      <c r="B5" s="9" t="s">
        <v>8822</v>
      </c>
      <c r="C5" s="10">
        <v>0.12</v>
      </c>
      <c r="E5" s="3" t="s">
        <v>8823</v>
      </c>
      <c r="F5" s="501">
        <f t="shared" ref="F5:F20" ca="1" si="0">IF(G5="","",TODAY()-G5)</f>
        <v>979</v>
      </c>
      <c r="G5" s="472">
        <v>44862</v>
      </c>
      <c r="H5" s="7" t="s">
        <v>8824</v>
      </c>
    </row>
    <row r="6" spans="1:8">
      <c r="A6" s="8" t="s">
        <v>6771</v>
      </c>
      <c r="B6" s="9" t="s">
        <v>8825</v>
      </c>
      <c r="C6" s="10">
        <v>0.1</v>
      </c>
      <c r="E6" s="3" t="s">
        <v>8826</v>
      </c>
      <c r="F6" s="501">
        <f t="shared" ca="1" si="0"/>
        <v>853</v>
      </c>
      <c r="G6" s="472">
        <v>44988</v>
      </c>
      <c r="H6" s="7" t="s">
        <v>8821</v>
      </c>
    </row>
    <row r="7" spans="1:8">
      <c r="A7" s="8"/>
      <c r="B7" s="9"/>
      <c r="C7" s="10"/>
      <c r="E7" s="3" t="s">
        <v>8827</v>
      </c>
      <c r="F7" s="501">
        <f t="shared" ca="1" si="0"/>
        <v>846</v>
      </c>
      <c r="G7" s="472">
        <v>44995</v>
      </c>
      <c r="H7" s="7" t="s">
        <v>8821</v>
      </c>
    </row>
    <row r="8" spans="1:8">
      <c r="A8" s="8"/>
      <c r="B8" s="17" t="s">
        <v>8828</v>
      </c>
      <c r="C8" s="10"/>
      <c r="E8" s="3" t="s">
        <v>8829</v>
      </c>
      <c r="F8" s="501">
        <f t="shared" ca="1" si="0"/>
        <v>846</v>
      </c>
      <c r="G8" s="472">
        <v>44995</v>
      </c>
      <c r="H8" s="7" t="s">
        <v>8821</v>
      </c>
    </row>
    <row r="9" spans="1:8">
      <c r="A9" s="8" t="s">
        <v>7270</v>
      </c>
      <c r="B9" s="9" t="s">
        <v>8830</v>
      </c>
      <c r="C9" s="10">
        <v>150</v>
      </c>
      <c r="E9" s="3" t="s">
        <v>8831</v>
      </c>
      <c r="F9" s="501">
        <f t="shared" ca="1" si="0"/>
        <v>846</v>
      </c>
      <c r="G9" s="472">
        <v>44995</v>
      </c>
      <c r="H9" s="7" t="s">
        <v>8821</v>
      </c>
    </row>
    <row r="10" spans="1:8">
      <c r="A10" s="8" t="s">
        <v>7262</v>
      </c>
      <c r="B10" s="9" t="s">
        <v>8832</v>
      </c>
      <c r="C10" s="10">
        <v>130</v>
      </c>
      <c r="E10" s="3" t="s">
        <v>8833</v>
      </c>
      <c r="F10" s="501">
        <f t="shared" ca="1" si="0"/>
        <v>846</v>
      </c>
      <c r="G10" s="472">
        <v>44995</v>
      </c>
      <c r="H10" s="7" t="s">
        <v>8834</v>
      </c>
    </row>
    <row r="11" spans="1:8">
      <c r="A11" s="8"/>
      <c r="B11" s="9"/>
      <c r="C11" s="10"/>
      <c r="E11" s="3" t="s">
        <v>8835</v>
      </c>
      <c r="F11" s="501">
        <f t="shared" ca="1" si="0"/>
        <v>846</v>
      </c>
      <c r="G11" s="472">
        <v>44995</v>
      </c>
      <c r="H11" s="7" t="s">
        <v>8821</v>
      </c>
    </row>
    <row r="12" spans="1:8">
      <c r="A12" s="8"/>
      <c r="B12" s="9"/>
      <c r="C12" s="10"/>
      <c r="E12" s="3" t="s">
        <v>8836</v>
      </c>
      <c r="F12" s="501">
        <f t="shared" ca="1" si="0"/>
        <v>883</v>
      </c>
      <c r="G12" s="472">
        <v>44958</v>
      </c>
      <c r="H12" s="7" t="s">
        <v>8837</v>
      </c>
    </row>
    <row r="13" spans="1:8">
      <c r="A13" s="8"/>
      <c r="B13" s="17" t="s">
        <v>8838</v>
      </c>
      <c r="C13" s="10"/>
      <c r="E13" s="3" t="s">
        <v>8839</v>
      </c>
      <c r="F13" s="501">
        <f t="shared" ca="1" si="0"/>
        <v>853</v>
      </c>
      <c r="G13" s="472">
        <v>44988</v>
      </c>
      <c r="H13" s="7" t="s">
        <v>8840</v>
      </c>
    </row>
    <row r="14" spans="1:8">
      <c r="A14" s="8" t="s">
        <v>5560</v>
      </c>
      <c r="B14" s="9"/>
      <c r="C14" s="278">
        <v>4.5</v>
      </c>
      <c r="E14" s="3" t="s">
        <v>8841</v>
      </c>
      <c r="F14" s="501">
        <f t="shared" ca="1" si="0"/>
        <v>846</v>
      </c>
      <c r="G14" s="472">
        <v>44995</v>
      </c>
      <c r="H14" s="7" t="s">
        <v>8821</v>
      </c>
    </row>
    <row r="15" spans="1:8">
      <c r="A15" s="8" t="s">
        <v>5576</v>
      </c>
      <c r="B15" s="9"/>
      <c r="C15" s="8">
        <v>1.25</v>
      </c>
      <c r="E15" s="3"/>
      <c r="F15" s="501" t="str">
        <f t="shared" ca="1" si="0"/>
        <v/>
      </c>
      <c r="G15" s="2"/>
      <c r="H15" s="7"/>
    </row>
    <row r="16" spans="1:8">
      <c r="A16" s="8" t="s">
        <v>6852</v>
      </c>
      <c r="B16" s="9"/>
      <c r="C16" s="8">
        <v>18.026700000000002</v>
      </c>
      <c r="E16" s="3"/>
      <c r="F16" s="501" t="str">
        <f t="shared" ca="1" si="0"/>
        <v/>
      </c>
      <c r="G16" s="2"/>
      <c r="H16" s="7"/>
    </row>
    <row r="17" spans="1:8">
      <c r="A17" s="8" t="s">
        <v>5551</v>
      </c>
      <c r="B17" s="9"/>
      <c r="C17" s="278">
        <v>4</v>
      </c>
      <c r="E17" s="3"/>
      <c r="F17" s="501" t="str">
        <f t="shared" ca="1" si="0"/>
        <v/>
      </c>
      <c r="G17" s="2"/>
      <c r="H17" s="7"/>
    </row>
    <row r="18" spans="1:8">
      <c r="A18" s="8" t="s">
        <v>8842</v>
      </c>
      <c r="B18" s="9"/>
      <c r="C18" s="10">
        <v>18.026700000000002</v>
      </c>
      <c r="E18" s="3"/>
      <c r="F18" s="501" t="str">
        <f t="shared" ca="1" si="0"/>
        <v/>
      </c>
      <c r="G18" s="2"/>
      <c r="H18" s="7"/>
    </row>
    <row r="19" spans="1:8">
      <c r="A19" s="8" t="s">
        <v>8843</v>
      </c>
      <c r="B19" s="9"/>
      <c r="C19" s="10">
        <v>14.126099999999999</v>
      </c>
      <c r="E19" s="3"/>
      <c r="F19" s="501" t="str">
        <f t="shared" ca="1" si="0"/>
        <v/>
      </c>
      <c r="G19" s="2"/>
      <c r="H19" s="7"/>
    </row>
    <row r="20" spans="1:8" ht="13.15" thickBot="1">
      <c r="A20" s="8" t="s">
        <v>5565</v>
      </c>
      <c r="B20" s="9"/>
      <c r="C20" s="10">
        <v>4.0380000000000003</v>
      </c>
      <c r="E20" s="4"/>
      <c r="F20" s="502" t="str">
        <f t="shared" ca="1" si="0"/>
        <v/>
      </c>
      <c r="G20" s="5"/>
      <c r="H20" s="476"/>
    </row>
    <row r="21" spans="1:8">
      <c r="A21" s="8" t="s">
        <v>8844</v>
      </c>
      <c r="B21" s="9"/>
      <c r="C21" s="10">
        <v>1.8280000000000001</v>
      </c>
    </row>
    <row r="22" spans="1:8">
      <c r="A22" s="8" t="s">
        <v>6870</v>
      </c>
      <c r="B22" s="9"/>
      <c r="C22" s="10">
        <v>3.1962999999999999</v>
      </c>
    </row>
    <row r="23" spans="1:8">
      <c r="A23" s="8" t="s">
        <v>8845</v>
      </c>
      <c r="B23" s="9"/>
      <c r="C23" s="10">
        <v>52.577800000000003</v>
      </c>
    </row>
    <row r="24" spans="1:8">
      <c r="A24" s="8" t="s">
        <v>8846</v>
      </c>
      <c r="B24" s="9"/>
      <c r="C24" s="10">
        <v>26.88</v>
      </c>
    </row>
    <row r="25" spans="1:8">
      <c r="A25" s="8" t="s">
        <v>6867</v>
      </c>
      <c r="B25" s="9"/>
      <c r="C25" s="10">
        <v>8.3168000000000006</v>
      </c>
    </row>
    <row r="26" spans="1:8">
      <c r="A26" s="8" t="s">
        <v>8847</v>
      </c>
      <c r="B26" s="9"/>
      <c r="C26" s="10">
        <v>1.2319</v>
      </c>
    </row>
    <row r="27" spans="1:8">
      <c r="A27" s="8" t="s">
        <v>6868</v>
      </c>
      <c r="B27" s="9"/>
      <c r="C27" s="10">
        <v>2.4527000000000001</v>
      </c>
    </row>
    <row r="28" spans="1:8">
      <c r="A28" s="8" t="s">
        <v>8848</v>
      </c>
      <c r="B28" s="9"/>
      <c r="C28" s="10">
        <v>26.810600000000001</v>
      </c>
    </row>
    <row r="29" spans="1:8">
      <c r="A29" s="8" t="s">
        <v>6863</v>
      </c>
      <c r="B29" s="9"/>
      <c r="C29" s="10">
        <v>13.9359</v>
      </c>
    </row>
    <row r="30" spans="1:8">
      <c r="A30" s="8" t="s">
        <v>8849</v>
      </c>
      <c r="B30" s="9"/>
      <c r="C30" s="10">
        <v>52.577800000000003</v>
      </c>
    </row>
    <row r="31" spans="1:8">
      <c r="A31" s="8" t="s">
        <v>8850</v>
      </c>
      <c r="B31" s="9"/>
      <c r="C31" s="10">
        <v>41.5379</v>
      </c>
    </row>
    <row r="32" spans="1:8">
      <c r="A32" s="8" t="s">
        <v>6994</v>
      </c>
      <c r="B32" s="9"/>
      <c r="C32" s="10">
        <v>2.8635999999999999</v>
      </c>
    </row>
    <row r="33" spans="1:3">
      <c r="A33" s="8" t="s">
        <v>7006</v>
      </c>
      <c r="B33" s="9"/>
      <c r="C33" s="10">
        <v>3.3342000000000001</v>
      </c>
    </row>
    <row r="34" spans="1:3">
      <c r="A34" s="8" t="s">
        <v>7000</v>
      </c>
      <c r="B34" s="9"/>
      <c r="C34" s="10">
        <v>4.5941999999999998</v>
      </c>
    </row>
    <row r="35" spans="1:3">
      <c r="A35" s="8" t="s">
        <v>5570</v>
      </c>
      <c r="B35" s="9"/>
      <c r="C35" s="10">
        <v>13.9855</v>
      </c>
    </row>
    <row r="36" spans="1:3">
      <c r="A36" s="8" t="s">
        <v>6874</v>
      </c>
      <c r="B36" s="9"/>
      <c r="C36" s="10">
        <v>5.0358999999999998</v>
      </c>
    </row>
    <row r="37" spans="1:3">
      <c r="A37" s="8" t="s">
        <v>5553</v>
      </c>
      <c r="B37" s="9"/>
      <c r="C37" s="10">
        <v>3.2084999999999999</v>
      </c>
    </row>
    <row r="38" spans="1:3">
      <c r="A38" s="8" t="s">
        <v>8851</v>
      </c>
      <c r="B38" s="9"/>
      <c r="C38" s="10">
        <v>7.3308</v>
      </c>
    </row>
    <row r="39" spans="1:3">
      <c r="A39" s="8" t="s">
        <v>6869</v>
      </c>
      <c r="B39" s="9"/>
      <c r="C39" s="10">
        <v>5.6193</v>
      </c>
    </row>
    <row r="40" spans="1:3">
      <c r="A40" s="8" t="s">
        <v>8852</v>
      </c>
      <c r="B40" s="9"/>
      <c r="C40" s="10">
        <v>17.155200000000001</v>
      </c>
    </row>
    <row r="41" spans="1:3">
      <c r="A41" s="8" t="s">
        <v>6106</v>
      </c>
      <c r="B41" s="9"/>
      <c r="C41" s="10">
        <v>1.6306</v>
      </c>
    </row>
    <row r="42" spans="1:3">
      <c r="A42" s="8" t="s">
        <v>8853</v>
      </c>
      <c r="B42" s="9"/>
      <c r="C42" s="10">
        <v>25.886700000000001</v>
      </c>
    </row>
    <row r="43" spans="1:3">
      <c r="A43" s="8" t="s">
        <v>8854</v>
      </c>
      <c r="B43" s="9"/>
      <c r="C43" s="10">
        <v>6.6154000000000002</v>
      </c>
    </row>
    <row r="44" spans="1:3">
      <c r="A44" s="8" t="s">
        <v>6958</v>
      </c>
      <c r="B44" s="9"/>
      <c r="C44" s="10">
        <v>5.7179000000000002</v>
      </c>
    </row>
    <row r="45" spans="1:3">
      <c r="A45" s="8" t="s">
        <v>8855</v>
      </c>
      <c r="B45" s="9"/>
      <c r="C45" s="10">
        <v>5.5404</v>
      </c>
    </row>
    <row r="46" spans="1:3">
      <c r="A46" s="8" t="s">
        <v>8856</v>
      </c>
      <c r="B46" s="9"/>
      <c r="C46" s="10">
        <v>229.95150000000001</v>
      </c>
    </row>
    <row r="47" spans="1:3">
      <c r="A47" s="8" t="s">
        <v>8857</v>
      </c>
      <c r="B47" s="9"/>
      <c r="C47" s="10">
        <v>12.948399999999999</v>
      </c>
    </row>
    <row r="48" spans="1:3">
      <c r="A48" s="8" t="s">
        <v>8858</v>
      </c>
      <c r="B48" s="9"/>
      <c r="C48" s="10">
        <v>5.5011999999999999</v>
      </c>
    </row>
    <row r="49" spans="1:3">
      <c r="A49" s="8" t="s">
        <v>8859</v>
      </c>
      <c r="B49" s="9"/>
      <c r="C49" s="10">
        <v>12.9459</v>
      </c>
    </row>
    <row r="50" spans="1:3">
      <c r="A50" s="8" t="s">
        <v>8860</v>
      </c>
      <c r="B50" s="9"/>
      <c r="C50" s="10">
        <v>7.0145</v>
      </c>
    </row>
    <row r="51" spans="1:3">
      <c r="A51" s="8" t="s">
        <v>8861</v>
      </c>
      <c r="B51" s="9"/>
      <c r="C51" s="10">
        <v>7.7477999999999998</v>
      </c>
    </row>
    <row r="52" spans="1:3">
      <c r="A52" s="8" t="s">
        <v>6964</v>
      </c>
      <c r="B52" s="9"/>
      <c r="C52" s="10">
        <v>10.256399999999999</v>
      </c>
    </row>
    <row r="53" spans="1:3">
      <c r="A53" s="8" t="s">
        <v>8862</v>
      </c>
      <c r="B53" s="9"/>
      <c r="C53" s="10">
        <v>30.901700000000002</v>
      </c>
    </row>
    <row r="54" spans="1:3">
      <c r="A54" s="8" t="s">
        <v>8863</v>
      </c>
      <c r="B54" s="9"/>
      <c r="C54" s="10">
        <v>4.7215999999999996</v>
      </c>
    </row>
    <row r="55" spans="1:3" ht="13.5" customHeight="1">
      <c r="A55" s="8" t="s">
        <v>8864</v>
      </c>
      <c r="B55" s="9"/>
      <c r="C55" s="10">
        <v>37.977699999999999</v>
      </c>
    </row>
    <row r="56" spans="1:3" ht="13.5" customHeight="1">
      <c r="A56" s="8" t="s">
        <v>6878</v>
      </c>
      <c r="B56" s="9"/>
      <c r="C56" s="10">
        <v>2.2831000000000001</v>
      </c>
    </row>
    <row r="57" spans="1:3">
      <c r="A57" s="8" t="s">
        <v>8865</v>
      </c>
      <c r="B57" s="9"/>
      <c r="C57" s="10">
        <v>1.9373</v>
      </c>
    </row>
    <row r="58" spans="1:3">
      <c r="A58" s="8" t="s">
        <v>8866</v>
      </c>
      <c r="B58" s="9"/>
      <c r="C58" s="10">
        <v>4</v>
      </c>
    </row>
    <row r="59" spans="1:3">
      <c r="A59" s="8" t="s">
        <v>6961</v>
      </c>
      <c r="B59" s="9"/>
      <c r="C59" s="10">
        <v>7.9871999999999996</v>
      </c>
    </row>
    <row r="60" spans="1:3">
      <c r="A60" s="8" t="s">
        <v>6997</v>
      </c>
      <c r="B60" s="9"/>
      <c r="C60" s="10">
        <v>2.3778999999999999</v>
      </c>
    </row>
    <row r="61" spans="1:3">
      <c r="A61" s="8" t="s">
        <v>8867</v>
      </c>
      <c r="B61" s="9"/>
      <c r="C61" s="10">
        <v>29.3018</v>
      </c>
    </row>
    <row r="62" spans="1:3">
      <c r="A62" s="8" t="s">
        <v>8868</v>
      </c>
      <c r="B62" s="9"/>
      <c r="C62" s="10">
        <v>39.5837</v>
      </c>
    </row>
    <row r="63" spans="1:3">
      <c r="A63" s="8" t="s">
        <v>8869</v>
      </c>
      <c r="B63" s="9"/>
      <c r="C63" s="10">
        <v>90.370800000000003</v>
      </c>
    </row>
    <row r="64" spans="1:3">
      <c r="A64" s="8" t="s">
        <v>8870</v>
      </c>
      <c r="B64" s="9"/>
      <c r="C64" s="10">
        <v>17.160399999999999</v>
      </c>
    </row>
    <row r="65" spans="1:3">
      <c r="A65" s="8" t="s">
        <v>6860</v>
      </c>
      <c r="B65" s="9"/>
      <c r="C65" s="10">
        <v>75.333299999999994</v>
      </c>
    </row>
    <row r="66" spans="1:3">
      <c r="A66" s="8" t="s">
        <v>8871</v>
      </c>
      <c r="B66" s="9"/>
      <c r="C66" s="10">
        <v>54.948599999999999</v>
      </c>
    </row>
    <row r="67" spans="1:3">
      <c r="A67" s="8" t="s">
        <v>8872</v>
      </c>
      <c r="B67" s="9"/>
      <c r="C67" s="10">
        <v>9.5879999999999992</v>
      </c>
    </row>
    <row r="68" spans="1:3">
      <c r="A68" s="8" t="s">
        <v>8873</v>
      </c>
      <c r="B68" s="9"/>
      <c r="C68" s="10">
        <v>206.63200000000001</v>
      </c>
    </row>
    <row r="69" spans="1:3">
      <c r="A69" s="8" t="s">
        <v>8874</v>
      </c>
      <c r="B69" s="9"/>
      <c r="C69" s="10">
        <v>96.445899999999995</v>
      </c>
    </row>
    <row r="70" spans="1:3">
      <c r="A70" s="8" t="s">
        <v>8875</v>
      </c>
      <c r="B70" s="9"/>
      <c r="C70" s="10">
        <v>23.3705</v>
      </c>
    </row>
    <row r="71" spans="1:3">
      <c r="A71" s="8" t="s">
        <v>8876</v>
      </c>
      <c r="B71" s="9"/>
      <c r="C71" s="10">
        <v>5.7179000000000002</v>
      </c>
    </row>
    <row r="72" spans="1:3">
      <c r="A72" s="8" t="s">
        <v>8877</v>
      </c>
      <c r="B72" s="9"/>
      <c r="C72" s="10">
        <v>2.8782999999999999</v>
      </c>
    </row>
    <row r="73" spans="1:3">
      <c r="A73" s="8" t="s">
        <v>8878</v>
      </c>
      <c r="B73" s="9"/>
      <c r="C73" s="10">
        <v>4.5612000000000004</v>
      </c>
    </row>
    <row r="74" spans="1:3">
      <c r="A74" s="8" t="s">
        <v>8879</v>
      </c>
      <c r="B74" s="9"/>
      <c r="C74" s="10">
        <v>36.790999999999997</v>
      </c>
    </row>
    <row r="75" spans="1:3">
      <c r="A75" s="8" t="s">
        <v>8880</v>
      </c>
      <c r="B75" s="9"/>
      <c r="C75" s="10">
        <v>3.6231</v>
      </c>
    </row>
    <row r="76" spans="1:3">
      <c r="A76" s="8" t="s">
        <v>8881</v>
      </c>
      <c r="B76" s="9"/>
      <c r="C76" s="10">
        <v>5.29</v>
      </c>
    </row>
    <row r="77" spans="1:3">
      <c r="A77" s="8" t="s">
        <v>8882</v>
      </c>
      <c r="B77" s="9"/>
      <c r="C77" s="10">
        <v>50.283000000000001</v>
      </c>
    </row>
    <row r="78" spans="1:3">
      <c r="A78" s="8" t="s">
        <v>8883</v>
      </c>
      <c r="B78" s="9"/>
      <c r="C78" s="10">
        <v>6.6154000000000002</v>
      </c>
    </row>
    <row r="79" spans="1:3">
      <c r="A79" s="8" t="s">
        <v>6949</v>
      </c>
      <c r="B79" s="9"/>
      <c r="C79" s="10">
        <v>2.82</v>
      </c>
    </row>
    <row r="80" spans="1:3">
      <c r="A80" s="8" t="s">
        <v>8884</v>
      </c>
      <c r="B80" s="9"/>
      <c r="C80" s="10">
        <v>2.5590999999999999</v>
      </c>
    </row>
    <row r="81" spans="1:3">
      <c r="A81" s="8" t="s">
        <v>8885</v>
      </c>
      <c r="B81" s="9"/>
      <c r="C81" s="10">
        <v>3.32</v>
      </c>
    </row>
    <row r="82" spans="1:3">
      <c r="A82" s="8" t="s">
        <v>8886</v>
      </c>
      <c r="B82" s="9"/>
      <c r="C82" s="10">
        <v>66.617999999999995</v>
      </c>
    </row>
    <row r="83" spans="1:3">
      <c r="A83" s="8" t="s">
        <v>8887</v>
      </c>
      <c r="B83" s="9"/>
      <c r="C83" s="10">
        <v>6.0815000000000001</v>
      </c>
    </row>
    <row r="84" spans="1:3">
      <c r="A84" s="8" t="s">
        <v>6952</v>
      </c>
      <c r="B84" s="9"/>
      <c r="C84" s="10">
        <v>3.93</v>
      </c>
    </row>
    <row r="85" spans="1:3">
      <c r="A85" t="s">
        <v>6955</v>
      </c>
      <c r="B85" s="9"/>
      <c r="C85" s="10">
        <v>5.29</v>
      </c>
    </row>
    <row r="86" spans="1:3">
      <c r="A86" s="3" t="s">
        <v>8888</v>
      </c>
      <c r="B86" s="9"/>
      <c r="C86" s="10">
        <v>15.4754</v>
      </c>
    </row>
    <row r="87" spans="1:3" ht="12" customHeight="1">
      <c r="A87" s="3" t="s">
        <v>8889</v>
      </c>
      <c r="B87" s="9"/>
      <c r="C87" s="10">
        <v>3.32</v>
      </c>
    </row>
    <row r="88" spans="1:3">
      <c r="A88" s="3" t="s">
        <v>6881</v>
      </c>
      <c r="B88" s="9"/>
      <c r="C88" s="10">
        <v>4.0312999999999999</v>
      </c>
    </row>
    <row r="89" spans="1:3" ht="12" customHeight="1">
      <c r="A89" s="3" t="s">
        <v>8890</v>
      </c>
      <c r="B89" s="9"/>
      <c r="C89" s="10">
        <v>3.93</v>
      </c>
    </row>
    <row r="90" spans="1:3">
      <c r="A90" s="3" t="s">
        <v>8891</v>
      </c>
      <c r="B90" s="9"/>
      <c r="C90" s="10">
        <v>2.0057999999999998</v>
      </c>
    </row>
    <row r="91" spans="1:3" ht="12" customHeight="1">
      <c r="A91" s="3" t="s">
        <v>8892</v>
      </c>
      <c r="B91" s="9"/>
      <c r="C91" s="10">
        <v>2.82</v>
      </c>
    </row>
    <row r="92" spans="1:3">
      <c r="A92" s="3" t="s">
        <v>8893</v>
      </c>
      <c r="B92" s="9"/>
      <c r="C92" s="10">
        <v>10.256399999999999</v>
      </c>
    </row>
    <row r="93" spans="1:3" ht="12" customHeight="1">
      <c r="A93" s="3" t="s">
        <v>8894</v>
      </c>
      <c r="B93" s="9"/>
      <c r="C93" s="10">
        <v>4.6494999999999997</v>
      </c>
    </row>
    <row r="94" spans="1:3">
      <c r="A94" s="3" t="s">
        <v>8895</v>
      </c>
      <c r="B94" s="9"/>
      <c r="C94" s="10">
        <v>4.7584999999999997</v>
      </c>
    </row>
    <row r="95" spans="1:3" ht="12" customHeight="1">
      <c r="A95" s="3" t="s">
        <v>8896</v>
      </c>
      <c r="B95" s="9"/>
      <c r="C95" s="10">
        <v>2.8435000000000001</v>
      </c>
    </row>
    <row r="96" spans="1:3">
      <c r="A96" s="3" t="s">
        <v>8897</v>
      </c>
      <c r="B96" s="9"/>
      <c r="C96" s="10">
        <v>33.8431</v>
      </c>
    </row>
    <row r="97" spans="1:3" ht="12" customHeight="1">
      <c r="A97" s="3" t="s">
        <v>8898</v>
      </c>
      <c r="B97" s="9"/>
      <c r="C97" s="10">
        <v>3.5596999999999999</v>
      </c>
    </row>
    <row r="98" spans="1:3">
      <c r="A98" s="3" t="s">
        <v>8899</v>
      </c>
      <c r="B98" s="9"/>
      <c r="C98" s="10">
        <v>3.6442999999999999</v>
      </c>
    </row>
    <row r="99" spans="1:3" ht="12" customHeight="1">
      <c r="A99" s="3" t="s">
        <v>8900</v>
      </c>
      <c r="B99" s="9"/>
      <c r="C99" s="10">
        <v>4.5553999999999997</v>
      </c>
    </row>
    <row r="100" spans="1:3">
      <c r="A100" s="3" t="s">
        <v>6976</v>
      </c>
      <c r="B100" s="9"/>
      <c r="C100" s="10">
        <v>32.125399999999999</v>
      </c>
    </row>
    <row r="101" spans="1:3" ht="12" customHeight="1">
      <c r="A101" s="3" t="s">
        <v>8901</v>
      </c>
      <c r="B101" s="9"/>
      <c r="C101" s="10">
        <v>3.0558999999999998</v>
      </c>
    </row>
    <row r="102" spans="1:3">
      <c r="A102" s="3" t="s">
        <v>8902</v>
      </c>
      <c r="B102" s="9"/>
      <c r="C102" s="10">
        <v>106.7268</v>
      </c>
    </row>
    <row r="103" spans="1:3" ht="12" customHeight="1">
      <c r="A103" s="3" t="s">
        <v>8903</v>
      </c>
      <c r="B103" s="9"/>
      <c r="C103" s="10">
        <v>20.9024</v>
      </c>
    </row>
    <row r="104" spans="1:3">
      <c r="A104" s="3" t="s">
        <v>5571</v>
      </c>
      <c r="B104" s="9"/>
      <c r="C104" s="10">
        <v>2.9131</v>
      </c>
    </row>
    <row r="105" spans="1:3" ht="12" customHeight="1">
      <c r="A105" s="3" t="s">
        <v>8904</v>
      </c>
      <c r="B105" s="9"/>
      <c r="C105" s="10">
        <v>29.9116</v>
      </c>
    </row>
    <row r="106" spans="1:3">
      <c r="A106" s="3" t="s">
        <v>8905</v>
      </c>
      <c r="B106" s="9"/>
      <c r="C106" s="10">
        <v>17.160399999999999</v>
      </c>
    </row>
    <row r="107" spans="1:3" ht="12" customHeight="1">
      <c r="A107" s="3" t="s">
        <v>8906</v>
      </c>
      <c r="B107" s="9"/>
      <c r="C107" s="10">
        <v>7.9871999999999996</v>
      </c>
    </row>
    <row r="108" spans="1:3">
      <c r="A108" s="3" t="s">
        <v>8907</v>
      </c>
      <c r="B108" s="9"/>
      <c r="C108" s="10">
        <v>2.9188999999999998</v>
      </c>
    </row>
    <row r="109" spans="1:3" ht="12" customHeight="1">
      <c r="A109" s="3" t="s">
        <v>8908</v>
      </c>
      <c r="B109" s="9"/>
      <c r="C109" s="10">
        <v>15.811999999999999</v>
      </c>
    </row>
    <row r="110" spans="1:3">
      <c r="A110" s="3" t="s">
        <v>8909</v>
      </c>
      <c r="B110" s="9"/>
      <c r="C110" s="10">
        <v>1.6306</v>
      </c>
    </row>
    <row r="111" spans="1:3" ht="12" customHeight="1">
      <c r="A111" s="3" t="s">
        <v>6991</v>
      </c>
      <c r="B111" s="9"/>
      <c r="C111" s="10">
        <v>4.6714000000000002</v>
      </c>
    </row>
    <row r="112" spans="1:3">
      <c r="A112" s="3" t="s">
        <v>8910</v>
      </c>
      <c r="B112" s="9"/>
      <c r="C112" s="10">
        <v>8.7113999999999994</v>
      </c>
    </row>
    <row r="113" spans="1:3" ht="12" customHeight="1">
      <c r="A113" s="3" t="s">
        <v>8911</v>
      </c>
      <c r="B113" s="9"/>
      <c r="C113" s="10">
        <v>2.97</v>
      </c>
    </row>
    <row r="114" spans="1:3">
      <c r="A114" s="3" t="s">
        <v>8912</v>
      </c>
      <c r="B114" s="9"/>
      <c r="C114" s="10">
        <v>6.6235999999999997</v>
      </c>
    </row>
    <row r="115" spans="1:3" ht="12" customHeight="1">
      <c r="A115" s="3" t="s">
        <v>8913</v>
      </c>
      <c r="B115" s="9"/>
      <c r="C115" s="10">
        <v>19.863700000000001</v>
      </c>
    </row>
    <row r="116" spans="1:3">
      <c r="A116" s="3" t="s">
        <v>8914</v>
      </c>
      <c r="B116" s="9"/>
      <c r="C116" s="10">
        <v>3.5108000000000001</v>
      </c>
    </row>
    <row r="117" spans="1:3" ht="12" customHeight="1">
      <c r="A117" s="3" t="s">
        <v>6967</v>
      </c>
      <c r="B117" s="9"/>
      <c r="C117" s="10">
        <v>5.64</v>
      </c>
    </row>
    <row r="118" spans="1:3">
      <c r="A118" s="3" t="s">
        <v>8915</v>
      </c>
      <c r="B118" s="9"/>
      <c r="C118" s="10">
        <v>21.2332</v>
      </c>
    </row>
    <row r="119" spans="1:3" ht="12" customHeight="1">
      <c r="A119" s="3" t="s">
        <v>8916</v>
      </c>
      <c r="B119" s="9"/>
      <c r="C119" s="10">
        <v>1.8047</v>
      </c>
    </row>
    <row r="120" spans="1:3">
      <c r="A120" s="3" t="s">
        <v>8917</v>
      </c>
      <c r="B120" s="9"/>
      <c r="C120" s="10">
        <v>38.514499999999998</v>
      </c>
    </row>
    <row r="121" spans="1:3" ht="12" customHeight="1">
      <c r="A121" s="3" t="s">
        <v>8918</v>
      </c>
      <c r="B121" s="9"/>
      <c r="C121" s="10">
        <v>3.8481000000000001</v>
      </c>
    </row>
    <row r="122" spans="1:3">
      <c r="A122" s="3" t="s">
        <v>8919</v>
      </c>
      <c r="B122" s="9"/>
      <c r="C122" s="10">
        <v>26.6938</v>
      </c>
    </row>
    <row r="123" spans="1:3" ht="12" customHeight="1">
      <c r="A123" s="3" t="s">
        <v>6988</v>
      </c>
      <c r="B123" s="9"/>
      <c r="C123" s="10">
        <v>3.4527999999999999</v>
      </c>
    </row>
    <row r="124" spans="1:3">
      <c r="A124" s="3" t="s">
        <v>8920</v>
      </c>
      <c r="B124" s="9"/>
      <c r="C124" s="10">
        <v>2.5274000000000001</v>
      </c>
    </row>
    <row r="125" spans="1:3" ht="12" customHeight="1">
      <c r="A125" s="3" t="s">
        <v>8921</v>
      </c>
      <c r="B125" s="9"/>
      <c r="C125" s="10">
        <v>47.073900000000002</v>
      </c>
    </row>
    <row r="126" spans="1:3">
      <c r="A126" s="3" t="s">
        <v>7003</v>
      </c>
      <c r="B126" s="9"/>
      <c r="C126" s="10">
        <v>3.9037000000000002</v>
      </c>
    </row>
    <row r="127" spans="1:3" ht="12" customHeight="1">
      <c r="A127" s="3" t="s">
        <v>8922</v>
      </c>
      <c r="B127" s="9"/>
      <c r="C127" s="10">
        <v>12.4099</v>
      </c>
    </row>
    <row r="128" spans="1:3">
      <c r="A128" s="3" t="s">
        <v>8923</v>
      </c>
      <c r="B128" s="9"/>
      <c r="C128" s="10">
        <v>39.152799999999999</v>
      </c>
    </row>
    <row r="129" spans="1:3" ht="12" customHeight="1">
      <c r="A129" s="3" t="s">
        <v>8924</v>
      </c>
      <c r="B129" s="9"/>
      <c r="C129" s="10">
        <v>17.6297</v>
      </c>
    </row>
    <row r="130" spans="1:3">
      <c r="A130" s="3" t="s">
        <v>8925</v>
      </c>
      <c r="B130" s="9"/>
      <c r="C130" s="10">
        <v>22.829000000000001</v>
      </c>
    </row>
    <row r="131" spans="1:3" ht="12" customHeight="1">
      <c r="A131" s="3" t="s">
        <v>8926</v>
      </c>
      <c r="B131" s="9"/>
      <c r="C131" s="10">
        <v>7.7644000000000002</v>
      </c>
    </row>
    <row r="132" spans="1:3">
      <c r="A132" s="3" t="s">
        <v>8927</v>
      </c>
      <c r="B132" s="9"/>
      <c r="C132" s="10">
        <v>65.881500000000003</v>
      </c>
    </row>
    <row r="133" spans="1:3" ht="12" customHeight="1">
      <c r="A133" s="3" t="s">
        <v>8928</v>
      </c>
      <c r="B133" s="9"/>
      <c r="C133" s="10">
        <v>26.643699999999999</v>
      </c>
    </row>
    <row r="134" spans="1:3">
      <c r="A134" s="3" t="s">
        <v>8929</v>
      </c>
      <c r="B134" s="9"/>
      <c r="C134" s="10">
        <v>48.5595</v>
      </c>
    </row>
    <row r="135" spans="1:3" ht="12" customHeight="1">
      <c r="A135" s="3" t="s">
        <v>8930</v>
      </c>
      <c r="B135" s="9"/>
      <c r="C135" s="10">
        <v>20.4208</v>
      </c>
    </row>
    <row r="136" spans="1:3">
      <c r="A136" s="3" t="s">
        <v>8931</v>
      </c>
      <c r="B136" s="9"/>
      <c r="C136" s="10">
        <v>4.7214999999999998</v>
      </c>
    </row>
    <row r="137" spans="1:3" ht="12" customHeight="1">
      <c r="A137" s="3" t="s">
        <v>8932</v>
      </c>
      <c r="B137" s="9"/>
      <c r="C137" s="10">
        <v>15.4754</v>
      </c>
    </row>
    <row r="138" spans="1:3">
      <c r="A138" s="3" t="s">
        <v>8933</v>
      </c>
      <c r="B138" s="9"/>
      <c r="C138" s="10">
        <v>117.8763</v>
      </c>
    </row>
    <row r="139" spans="1:3" ht="12" customHeight="1">
      <c r="A139" s="3" t="s">
        <v>8934</v>
      </c>
      <c r="B139" s="9"/>
      <c r="C139" s="10">
        <v>11.3323</v>
      </c>
    </row>
    <row r="140" spans="1:3">
      <c r="A140" s="3" t="s">
        <v>8935</v>
      </c>
      <c r="B140" s="9"/>
      <c r="C140" s="10">
        <v>4.2826000000000004</v>
      </c>
    </row>
    <row r="141" spans="1:3" ht="12" customHeight="1">
      <c r="A141" s="3" t="s">
        <v>8936</v>
      </c>
      <c r="B141" s="9"/>
      <c r="C141" s="10">
        <v>20.258299999999998</v>
      </c>
    </row>
    <row r="142" spans="1:3">
      <c r="A142" s="3" t="s">
        <v>8937</v>
      </c>
      <c r="B142" s="9"/>
      <c r="C142" s="10">
        <v>5.6810999999999998</v>
      </c>
    </row>
    <row r="143" spans="1:3" ht="12" customHeight="1">
      <c r="A143" s="3" t="s">
        <v>8938</v>
      </c>
      <c r="B143" s="9"/>
      <c r="C143" s="10">
        <v>54.577199999999998</v>
      </c>
    </row>
    <row r="144" spans="1:3">
      <c r="A144" s="3" t="s">
        <v>8939</v>
      </c>
      <c r="B144" s="9"/>
      <c r="C144" s="10">
        <v>66.734499999999997</v>
      </c>
    </row>
    <row r="145" spans="1:3" ht="12" customHeight="1">
      <c r="A145" s="3" t="s">
        <v>8940</v>
      </c>
      <c r="B145" s="9"/>
      <c r="C145" s="10">
        <v>16.260100000000001</v>
      </c>
    </row>
    <row r="146" spans="1:3">
      <c r="A146" s="3" t="s">
        <v>8941</v>
      </c>
      <c r="B146" s="9"/>
      <c r="C146" s="10">
        <v>6.3194999999999997</v>
      </c>
    </row>
    <row r="147" spans="1:3" ht="12" customHeight="1">
      <c r="A147" s="3" t="s">
        <v>6985</v>
      </c>
      <c r="B147" s="9"/>
      <c r="C147" s="10">
        <v>2.2342</v>
      </c>
    </row>
    <row r="148" spans="1:3">
      <c r="A148" s="3" t="s">
        <v>6973</v>
      </c>
      <c r="B148" s="9"/>
      <c r="C148" s="10">
        <v>7.3670999999999998</v>
      </c>
    </row>
    <row r="149" spans="1:3" ht="12" customHeight="1">
      <c r="A149" s="3" t="s">
        <v>8942</v>
      </c>
      <c r="B149" s="9"/>
      <c r="C149" s="10">
        <v>7.8689</v>
      </c>
    </row>
    <row r="150" spans="1:3" ht="12" customHeight="1">
      <c r="A150" s="3" t="s">
        <v>8943</v>
      </c>
      <c r="B150" s="9"/>
      <c r="C150" s="10">
        <v>27.169699999999999</v>
      </c>
    </row>
    <row r="151" spans="1:3">
      <c r="A151" s="3" t="s">
        <v>8944</v>
      </c>
      <c r="B151" s="9"/>
      <c r="C151" s="10">
        <v>14.389200000000001</v>
      </c>
    </row>
    <row r="152" spans="1:3" ht="12" customHeight="1">
      <c r="A152" s="3" t="s">
        <v>8945</v>
      </c>
      <c r="B152" s="9"/>
      <c r="C152" s="10">
        <v>7.8689</v>
      </c>
    </row>
    <row r="153" spans="1:3">
      <c r="A153" s="3" t="s">
        <v>8946</v>
      </c>
      <c r="B153" s="9"/>
      <c r="C153" s="10">
        <v>8.7113999999999994</v>
      </c>
    </row>
    <row r="154" spans="1:3" ht="12" customHeight="1">
      <c r="A154" s="3" t="s">
        <v>8947</v>
      </c>
      <c r="B154" s="9"/>
      <c r="C154" s="10">
        <v>20.258299999999998</v>
      </c>
    </row>
    <row r="155" spans="1:3">
      <c r="A155" s="3" t="s">
        <v>8948</v>
      </c>
      <c r="B155" s="9"/>
      <c r="C155" s="10">
        <v>271.19159999999999</v>
      </c>
    </row>
    <row r="156" spans="1:3" ht="12" customHeight="1">
      <c r="A156" s="3" t="s">
        <v>8949</v>
      </c>
      <c r="B156" s="9"/>
      <c r="C156" s="10">
        <v>24.3552</v>
      </c>
    </row>
    <row r="157" spans="1:3">
      <c r="A157" s="3" t="s">
        <v>6979</v>
      </c>
      <c r="B157" s="9"/>
      <c r="C157" s="10">
        <v>33.8431</v>
      </c>
    </row>
    <row r="158" spans="1:3" ht="12" customHeight="1">
      <c r="A158" s="3" t="s">
        <v>8950</v>
      </c>
      <c r="B158" s="9"/>
      <c r="C158" s="10">
        <v>2.5011000000000001</v>
      </c>
    </row>
    <row r="159" spans="1:3">
      <c r="A159" s="3" t="s">
        <v>8951</v>
      </c>
      <c r="B159" s="9"/>
      <c r="C159" s="10">
        <v>4.5612000000000004</v>
      </c>
    </row>
    <row r="160" spans="1:3" ht="12" customHeight="1">
      <c r="A160" s="3" t="s">
        <v>8952</v>
      </c>
      <c r="B160" s="9"/>
      <c r="C160" s="10">
        <v>7.3670999999999998</v>
      </c>
    </row>
    <row r="161" spans="1:3">
      <c r="A161" s="3" t="s">
        <v>8953</v>
      </c>
      <c r="B161" s="9"/>
      <c r="C161" s="10">
        <v>20.258299999999998</v>
      </c>
    </row>
    <row r="162" spans="1:3" ht="12" customHeight="1">
      <c r="A162" s="3" t="s">
        <v>8954</v>
      </c>
      <c r="B162" s="9"/>
      <c r="C162" s="10">
        <v>17.142099999999999</v>
      </c>
    </row>
    <row r="163" spans="1:3">
      <c r="A163" s="3" t="s">
        <v>8955</v>
      </c>
      <c r="B163" s="9"/>
      <c r="C163" s="10">
        <v>117.8763</v>
      </c>
    </row>
    <row r="164" spans="1:3" ht="12" customHeight="1">
      <c r="A164" s="3" t="s">
        <v>8956</v>
      </c>
      <c r="B164" s="9"/>
      <c r="C164" s="10">
        <v>310.83769999999998</v>
      </c>
    </row>
    <row r="165" spans="1:3">
      <c r="A165" s="3" t="s">
        <v>8957</v>
      </c>
      <c r="B165" s="9"/>
      <c r="C165" s="10">
        <v>15.8596</v>
      </c>
    </row>
    <row r="166" spans="1:3" ht="12" customHeight="1">
      <c r="A166" s="3" t="s">
        <v>8958</v>
      </c>
      <c r="B166" s="9"/>
      <c r="C166" s="10">
        <v>4.0388999999999999</v>
      </c>
    </row>
    <row r="167" spans="1:3">
      <c r="A167" s="3" t="s">
        <v>8959</v>
      </c>
      <c r="B167" s="9"/>
      <c r="C167" s="10">
        <v>2.3033000000000001</v>
      </c>
    </row>
    <row r="168" spans="1:3" ht="12" customHeight="1">
      <c r="A168" s="3" t="s">
        <v>8960</v>
      </c>
      <c r="B168" s="9"/>
      <c r="C168" s="10">
        <v>6.37</v>
      </c>
    </row>
    <row r="169" spans="1:3">
      <c r="A169" s="3" t="s">
        <v>8961</v>
      </c>
      <c r="B169" s="9"/>
      <c r="C169" s="10">
        <v>6.2092000000000001</v>
      </c>
    </row>
    <row r="170" spans="1:3" ht="12" customHeight="1">
      <c r="A170" s="3" t="s">
        <v>8962</v>
      </c>
      <c r="B170" s="9"/>
      <c r="C170" s="10">
        <v>2.9188999999999998</v>
      </c>
    </row>
    <row r="171" spans="1:3">
      <c r="A171" s="3" t="s">
        <v>8963</v>
      </c>
      <c r="B171" s="9"/>
      <c r="C171" s="10">
        <v>97.507800000000003</v>
      </c>
    </row>
    <row r="172" spans="1:3" ht="12" customHeight="1">
      <c r="A172" s="3" t="s">
        <v>8964</v>
      </c>
      <c r="B172" s="9"/>
      <c r="C172" s="10">
        <v>225.58760000000001</v>
      </c>
    </row>
    <row r="173" spans="1:3">
      <c r="A173" s="3" t="s">
        <v>8965</v>
      </c>
      <c r="B173" s="9"/>
      <c r="C173" s="10">
        <v>4.7214999999999998</v>
      </c>
    </row>
    <row r="174" spans="1:3" ht="12" customHeight="1">
      <c r="A174" s="3" t="s">
        <v>8966</v>
      </c>
      <c r="B174" s="9"/>
      <c r="C174" s="10">
        <v>7.8689</v>
      </c>
    </row>
    <row r="175" spans="1:3">
      <c r="A175" s="3" t="s">
        <v>8967</v>
      </c>
      <c r="B175" s="9"/>
      <c r="C175" s="10">
        <v>7.8689</v>
      </c>
    </row>
    <row r="176" spans="1:3" ht="12" customHeight="1">
      <c r="A176" s="3" t="s">
        <v>8968</v>
      </c>
      <c r="B176" s="9"/>
      <c r="C176" s="10">
        <v>8.6174999999999997</v>
      </c>
    </row>
    <row r="177" spans="1:3">
      <c r="A177" s="3" t="s">
        <v>8969</v>
      </c>
      <c r="B177" s="9"/>
      <c r="C177" s="10">
        <v>6.3369</v>
      </c>
    </row>
    <row r="178" spans="1:3" ht="12" customHeight="1">
      <c r="A178" s="3" t="s">
        <v>8970</v>
      </c>
      <c r="B178" s="9"/>
      <c r="C178" s="10">
        <v>23.369299999999999</v>
      </c>
    </row>
    <row r="179" spans="1:3">
      <c r="A179" s="3" t="s">
        <v>8971</v>
      </c>
      <c r="B179" s="9"/>
      <c r="C179" s="10">
        <v>11.466799999999999</v>
      </c>
    </row>
    <row r="180" spans="1:3" ht="12" customHeight="1">
      <c r="A180" s="3" t="s">
        <v>8972</v>
      </c>
      <c r="B180" s="9"/>
      <c r="C180" s="10">
        <v>12.842499999999999</v>
      </c>
    </row>
    <row r="181" spans="1:3">
      <c r="A181" s="3" t="s">
        <v>8973</v>
      </c>
      <c r="B181" s="9"/>
      <c r="C181" s="10">
        <v>16.181699999999999</v>
      </c>
    </row>
    <row r="182" spans="1:3" ht="12" customHeight="1">
      <c r="A182" s="3" t="s">
        <v>8974</v>
      </c>
      <c r="B182" s="9"/>
      <c r="C182" s="10">
        <v>47.097200000000001</v>
      </c>
    </row>
    <row r="183" spans="1:3">
      <c r="A183" s="3" t="s">
        <v>6982</v>
      </c>
      <c r="B183" s="9"/>
      <c r="C183" s="10">
        <v>38.288200000000003</v>
      </c>
    </row>
    <row r="184" spans="1:3" ht="12" customHeight="1">
      <c r="A184" s="3" t="s">
        <v>8975</v>
      </c>
      <c r="B184" s="9"/>
      <c r="C184" s="10">
        <v>69.102099999999993</v>
      </c>
    </row>
    <row r="185" spans="1:3">
      <c r="A185" s="3" t="s">
        <v>6970</v>
      </c>
      <c r="B185" s="9"/>
      <c r="C185" s="10">
        <v>5.5442999999999998</v>
      </c>
    </row>
    <row r="186" spans="1:3" ht="12" customHeight="1">
      <c r="A186" s="3" t="s">
        <v>8976</v>
      </c>
      <c r="B186" s="9"/>
      <c r="C186" s="10">
        <v>7.8689</v>
      </c>
    </row>
    <row r="187" spans="1:3">
      <c r="A187" s="3" t="s">
        <v>8977</v>
      </c>
      <c r="B187" s="9"/>
      <c r="C187" s="10">
        <v>102.922</v>
      </c>
    </row>
    <row r="188" spans="1:3" ht="12" customHeight="1">
      <c r="A188" s="3" t="s">
        <v>8978</v>
      </c>
      <c r="B188" s="9"/>
      <c r="C188" s="10">
        <v>14.3682</v>
      </c>
    </row>
    <row r="189" spans="1:3">
      <c r="A189" s="3" t="s">
        <v>8979</v>
      </c>
      <c r="B189" s="9"/>
      <c r="C189" s="10">
        <v>20.258299999999998</v>
      </c>
    </row>
    <row r="190" spans="1:3" ht="12" customHeight="1">
      <c r="A190" s="3" t="s">
        <v>8980</v>
      </c>
      <c r="B190" s="9"/>
      <c r="C190" s="10">
        <v>18.674099999999999</v>
      </c>
    </row>
    <row r="191" spans="1:3">
      <c r="A191" s="3" t="s">
        <v>8981</v>
      </c>
      <c r="B191" s="9"/>
      <c r="C191" s="10">
        <v>19.295000000000002</v>
      </c>
    </row>
    <row r="192" spans="1:3" ht="12" customHeight="1">
      <c r="A192" s="3" t="s">
        <v>8982</v>
      </c>
      <c r="B192" s="9"/>
      <c r="C192" s="10">
        <v>4.1375000000000002</v>
      </c>
    </row>
    <row r="193" spans="1:3">
      <c r="A193" s="3" t="s">
        <v>8983</v>
      </c>
      <c r="B193" s="9"/>
      <c r="C193" s="10">
        <v>36.344200000000001</v>
      </c>
    </row>
    <row r="194" spans="1:3" ht="12" customHeight="1">
      <c r="A194" s="3" t="s">
        <v>8984</v>
      </c>
      <c r="B194" s="9"/>
      <c r="C194" s="10">
        <v>21.546500000000002</v>
      </c>
    </row>
    <row r="195" spans="1:3">
      <c r="A195" s="3" t="s">
        <v>8985</v>
      </c>
      <c r="B195" s="9"/>
      <c r="C195" s="10">
        <v>44.422800000000002</v>
      </c>
    </row>
    <row r="196" spans="1:3" ht="12" customHeight="1">
      <c r="A196" s="3" t="s">
        <v>8986</v>
      </c>
      <c r="B196" s="9"/>
      <c r="C196" s="10">
        <v>320.54640000000001</v>
      </c>
    </row>
    <row r="197" spans="1:3">
      <c r="A197" s="3" t="s">
        <v>8987</v>
      </c>
      <c r="B197" s="9"/>
      <c r="C197" s="10">
        <v>1.7754000000000001</v>
      </c>
    </row>
    <row r="198" spans="1:3" ht="12" customHeight="1">
      <c r="A198" s="3" t="s">
        <v>8988</v>
      </c>
      <c r="B198" s="9"/>
      <c r="C198" s="10">
        <v>2.2342</v>
      </c>
    </row>
    <row r="199" spans="1:3">
      <c r="A199" s="3" t="s">
        <v>8989</v>
      </c>
      <c r="B199" s="9"/>
      <c r="C199" s="10">
        <v>17.313700000000001</v>
      </c>
    </row>
    <row r="200" spans="1:3" ht="12" customHeight="1">
      <c r="A200" s="3" t="s">
        <v>8990</v>
      </c>
      <c r="B200" s="9"/>
      <c r="C200" s="10">
        <v>22.05</v>
      </c>
    </row>
    <row r="201" spans="1:3">
      <c r="A201" s="3" t="s">
        <v>8991</v>
      </c>
      <c r="B201" s="9"/>
      <c r="C201" s="10">
        <v>1.8177000000000001</v>
      </c>
    </row>
    <row r="202" spans="1:3" ht="12" customHeight="1">
      <c r="A202" s="3" t="s">
        <v>8992</v>
      </c>
      <c r="B202" s="9"/>
      <c r="C202" s="10">
        <v>45.384999999999998</v>
      </c>
    </row>
    <row r="203" spans="1:3">
      <c r="A203" s="3" t="s">
        <v>8993</v>
      </c>
      <c r="B203" s="9"/>
      <c r="C203" s="10">
        <v>47.249000000000002</v>
      </c>
    </row>
    <row r="204" spans="1:3" ht="12" customHeight="1">
      <c r="A204" s="3" t="s">
        <v>8994</v>
      </c>
      <c r="B204" s="9"/>
      <c r="C204" s="10">
        <v>5.5442999999999998</v>
      </c>
    </row>
    <row r="205" spans="1:3">
      <c r="A205" s="3" t="s">
        <v>8995</v>
      </c>
      <c r="B205" s="9"/>
      <c r="C205" s="10">
        <v>341.58199999999999</v>
      </c>
    </row>
    <row r="206" spans="1:3" ht="12" customHeight="1">
      <c r="A206" s="3" t="s">
        <v>8996</v>
      </c>
      <c r="B206" s="9"/>
      <c r="C206" s="10">
        <v>26.453900000000001</v>
      </c>
    </row>
    <row r="207" spans="1:3">
      <c r="A207" s="3" t="s">
        <v>8997</v>
      </c>
      <c r="B207" s="9"/>
      <c r="C207" s="10">
        <v>29.3748</v>
      </c>
    </row>
    <row r="208" spans="1:3" ht="12" customHeight="1">
      <c r="A208" s="3" t="s">
        <v>8998</v>
      </c>
      <c r="B208" s="9"/>
      <c r="C208" s="10">
        <v>13.7913</v>
      </c>
    </row>
    <row r="209" spans="1:3">
      <c r="A209" s="3" t="s">
        <v>8999</v>
      </c>
      <c r="B209" s="9"/>
      <c r="C209" s="10">
        <v>7.2015000000000002</v>
      </c>
    </row>
    <row r="210" spans="1:3" ht="12" customHeight="1">
      <c r="A210" s="3" t="s">
        <v>9000</v>
      </c>
      <c r="B210" s="9"/>
      <c r="C210" s="10">
        <v>2.3778999999999999</v>
      </c>
    </row>
    <row r="211" spans="1:3">
      <c r="A211" s="3" t="s">
        <v>9001</v>
      </c>
      <c r="B211" s="9"/>
      <c r="C211" s="10">
        <v>3.1278000000000001</v>
      </c>
    </row>
    <row r="212" spans="1:3" ht="12" customHeight="1">
      <c r="A212" s="3" t="s">
        <v>9002</v>
      </c>
      <c r="B212" s="9"/>
      <c r="C212" s="10">
        <v>4.8396999999999997</v>
      </c>
    </row>
    <row r="213" spans="1:3" ht="12" customHeight="1">
      <c r="A213" s="3" t="s">
        <v>9003</v>
      </c>
      <c r="B213" s="9"/>
      <c r="C213" s="10">
        <v>7.6890000000000001</v>
      </c>
    </row>
    <row r="214" spans="1:3">
      <c r="A214" s="3" t="s">
        <v>9004</v>
      </c>
      <c r="B214" s="9"/>
      <c r="C214" s="10">
        <v>45.837899999999998</v>
      </c>
    </row>
    <row r="215" spans="1:3" ht="12" customHeight="1">
      <c r="A215" s="3" t="s">
        <v>9005</v>
      </c>
      <c r="B215" s="9"/>
      <c r="C215" s="10">
        <v>20.258299999999998</v>
      </c>
    </row>
    <row r="216" spans="1:3">
      <c r="A216" s="3" t="s">
        <v>9006</v>
      </c>
      <c r="B216" s="9"/>
      <c r="C216" s="10">
        <v>20.258299999999998</v>
      </c>
    </row>
    <row r="217" spans="1:3" ht="12" customHeight="1">
      <c r="A217" s="3" t="s">
        <v>9007</v>
      </c>
      <c r="B217" s="9"/>
      <c r="C217" s="10">
        <v>20.258299999999998</v>
      </c>
    </row>
    <row r="218" spans="1:3">
      <c r="A218" s="3" t="s">
        <v>9008</v>
      </c>
      <c r="B218" s="9"/>
      <c r="C218" s="10">
        <v>3.7486999999999999</v>
      </c>
    </row>
    <row r="219" spans="1:3" ht="12" customHeight="1">
      <c r="A219" s="3" t="s">
        <v>9009</v>
      </c>
      <c r="B219" s="9"/>
      <c r="C219" s="10">
        <v>4.0380000000000003</v>
      </c>
    </row>
    <row r="220" spans="1:3">
      <c r="A220" s="3" t="s">
        <v>9010</v>
      </c>
      <c r="B220" s="9"/>
      <c r="C220" s="10">
        <v>261.99</v>
      </c>
    </row>
    <row r="221" spans="1:3" ht="12" customHeight="1">
      <c r="A221" s="3" t="s">
        <v>9011</v>
      </c>
      <c r="B221" s="9"/>
      <c r="C221" s="10">
        <v>37.290100000000002</v>
      </c>
    </row>
    <row r="222" spans="1:3">
      <c r="A222" s="3" t="s">
        <v>9012</v>
      </c>
      <c r="B222" s="9"/>
      <c r="C222" s="10">
        <v>16.712599999999998</v>
      </c>
    </row>
    <row r="223" spans="1:3" ht="12" customHeight="1">
      <c r="A223" s="3" t="s">
        <v>9013</v>
      </c>
      <c r="B223" s="9"/>
      <c r="C223" s="10">
        <v>29.9116</v>
      </c>
    </row>
    <row r="224" spans="1:3">
      <c r="A224" s="3" t="s">
        <v>9014</v>
      </c>
      <c r="B224" s="9"/>
      <c r="C224" s="10">
        <v>9999999</v>
      </c>
    </row>
    <row r="225" spans="1:3" ht="12" customHeight="1">
      <c r="A225" s="3" t="s">
        <v>9015</v>
      </c>
      <c r="B225" s="9"/>
      <c r="C225" s="10">
        <v>47.097200000000001</v>
      </c>
    </row>
    <row r="226" spans="1:3">
      <c r="A226" s="3" t="s">
        <v>9016</v>
      </c>
      <c r="B226" s="9"/>
      <c r="C226" s="10">
        <v>18.836500000000001</v>
      </c>
    </row>
    <row r="227" spans="1:3" ht="12" customHeight="1">
      <c r="A227" s="3" t="s">
        <v>9017</v>
      </c>
      <c r="B227" s="9"/>
      <c r="C227" s="10">
        <v>7.6832000000000003</v>
      </c>
    </row>
    <row r="228" spans="1:3">
      <c r="A228" s="3" t="s">
        <v>9018</v>
      </c>
      <c r="B228" s="9"/>
      <c r="C228" s="10">
        <v>11.205299999999999</v>
      </c>
    </row>
    <row r="229" spans="1:3" ht="12" customHeight="1">
      <c r="A229" s="3" t="s">
        <v>9019</v>
      </c>
      <c r="B229" s="9"/>
      <c r="C229" s="10">
        <v>7.8689</v>
      </c>
    </row>
    <row r="230" spans="1:3">
      <c r="A230" s="3" t="s">
        <v>9020</v>
      </c>
      <c r="B230" s="9"/>
      <c r="C230" s="10">
        <v>7.8689</v>
      </c>
    </row>
    <row r="231" spans="1:3" ht="12" customHeight="1">
      <c r="A231" s="3" t="s">
        <v>9021</v>
      </c>
      <c r="B231" s="9"/>
      <c r="C231" s="10">
        <v>7.8689</v>
      </c>
    </row>
    <row r="232" spans="1:3">
      <c r="A232" s="3" t="s">
        <v>9022</v>
      </c>
      <c r="B232" s="9"/>
      <c r="C232" s="10">
        <v>258.61649999999997</v>
      </c>
    </row>
    <row r="233" spans="1:3" ht="12" customHeight="1">
      <c r="A233" s="3" t="s">
        <v>9023</v>
      </c>
      <c r="B233" s="9"/>
      <c r="C233" s="10">
        <v>60.966299999999997</v>
      </c>
    </row>
    <row r="234" spans="1:3">
      <c r="A234" s="3" t="s">
        <v>9024</v>
      </c>
      <c r="B234" s="9"/>
      <c r="C234" s="10">
        <v>307.23399999999998</v>
      </c>
    </row>
    <row r="235" spans="1:3" ht="12" customHeight="1">
      <c r="A235" s="3" t="s">
        <v>9025</v>
      </c>
      <c r="B235" s="9"/>
      <c r="C235" s="10">
        <v>407.25450000000001</v>
      </c>
    </row>
    <row r="236" spans="1:3">
      <c r="A236" s="3" t="s">
        <v>9026</v>
      </c>
      <c r="B236" s="9"/>
      <c r="C236" s="10">
        <v>1592.3664000000001</v>
      </c>
    </row>
    <row r="237" spans="1:3" ht="12" customHeight="1">
      <c r="A237" s="3" t="s">
        <v>9027</v>
      </c>
      <c r="B237" s="9"/>
      <c r="C237" s="10">
        <v>10.880599999999999</v>
      </c>
    </row>
    <row r="238" spans="1:3">
      <c r="A238" s="3" t="s">
        <v>9028</v>
      </c>
      <c r="B238" s="9"/>
      <c r="C238" s="10">
        <v>148.33629999999999</v>
      </c>
    </row>
    <row r="239" spans="1:3" ht="12" customHeight="1">
      <c r="A239" s="3" t="s">
        <v>9029</v>
      </c>
      <c r="B239" s="9"/>
      <c r="C239" s="10">
        <v>69.415499999999994</v>
      </c>
    </row>
    <row r="240" spans="1:3">
      <c r="A240" s="3" t="s">
        <v>9030</v>
      </c>
      <c r="B240" s="9"/>
      <c r="C240" s="10">
        <v>69.415499999999994</v>
      </c>
    </row>
    <row r="241" spans="1:3" ht="12" customHeight="1">
      <c r="A241" s="3" t="s">
        <v>9031</v>
      </c>
      <c r="B241" s="9"/>
      <c r="C241" s="10">
        <v>13.880800000000001</v>
      </c>
    </row>
    <row r="242" spans="1:3">
      <c r="A242" s="3" t="s">
        <v>9032</v>
      </c>
      <c r="B242" s="9"/>
      <c r="C242" s="10">
        <v>57.455500000000001</v>
      </c>
    </row>
    <row r="243" spans="1:3" ht="12" customHeight="1">
      <c r="A243" s="3" t="s">
        <v>9033</v>
      </c>
      <c r="B243" s="9"/>
      <c r="C243" s="10">
        <v>12.1747</v>
      </c>
    </row>
    <row r="244" spans="1:3">
      <c r="A244" s="3" t="s">
        <v>9034</v>
      </c>
      <c r="B244" s="9"/>
      <c r="C244" s="10">
        <v>1.8047</v>
      </c>
    </row>
    <row r="245" spans="1:3" ht="12" customHeight="1">
      <c r="A245" s="3" t="s">
        <v>9035</v>
      </c>
      <c r="B245" s="9"/>
      <c r="C245" s="10">
        <v>2.1760999999999999</v>
      </c>
    </row>
    <row r="246" spans="1:3">
      <c r="A246" s="3" t="s">
        <v>9036</v>
      </c>
      <c r="B246" s="9"/>
      <c r="C246" s="10">
        <v>2.2806000000000002</v>
      </c>
    </row>
    <row r="247" spans="1:3" ht="12" customHeight="1">
      <c r="A247" s="3" t="s">
        <v>9037</v>
      </c>
      <c r="B247" s="9"/>
      <c r="C247" s="10">
        <v>3.3599000000000001</v>
      </c>
    </row>
    <row r="248" spans="1:3">
      <c r="A248" s="3" t="s">
        <v>9038</v>
      </c>
      <c r="B248" s="9"/>
      <c r="C248" s="10">
        <v>48.072099999999999</v>
      </c>
    </row>
    <row r="249" spans="1:3" ht="12" customHeight="1">
      <c r="A249" s="3" t="s">
        <v>9039</v>
      </c>
      <c r="B249" s="9"/>
      <c r="C249" s="10">
        <v>12.3604</v>
      </c>
    </row>
    <row r="250" spans="1:3">
      <c r="A250" s="3" t="s">
        <v>9040</v>
      </c>
      <c r="B250" s="9"/>
      <c r="C250" s="10">
        <v>17.408999999999999</v>
      </c>
    </row>
    <row r="251" spans="1:3" ht="12" customHeight="1">
      <c r="A251" s="3" t="s">
        <v>9041</v>
      </c>
      <c r="B251" s="9"/>
      <c r="C251" s="10">
        <v>17.408999999999999</v>
      </c>
    </row>
    <row r="252" spans="1:3">
      <c r="A252" s="3" t="s">
        <v>9042</v>
      </c>
      <c r="B252" s="9"/>
      <c r="C252" s="10">
        <v>214.28739999999999</v>
      </c>
    </row>
    <row r="253" spans="1:3" ht="12" customHeight="1">
      <c r="A253" s="3" t="s">
        <v>9043</v>
      </c>
      <c r="B253" s="9"/>
      <c r="C253" s="10">
        <v>535.72140000000002</v>
      </c>
    </row>
    <row r="254" spans="1:3">
      <c r="A254" s="3" t="s">
        <v>9044</v>
      </c>
      <c r="B254" s="9"/>
      <c r="C254" s="10">
        <v>63.049599999999998</v>
      </c>
    </row>
    <row r="255" spans="1:3" ht="12" customHeight="1">
      <c r="A255" s="3" t="s">
        <v>9045</v>
      </c>
      <c r="B255" s="9"/>
      <c r="C255" s="10">
        <v>203.47640000000001</v>
      </c>
    </row>
    <row r="256" spans="1:3">
      <c r="A256" s="3" t="s">
        <v>9046</v>
      </c>
      <c r="B256" s="9"/>
      <c r="C256" s="10">
        <v>74.5047</v>
      </c>
    </row>
    <row r="257" spans="1:3" ht="12" customHeight="1">
      <c r="A257" s="3" t="s">
        <v>9047</v>
      </c>
      <c r="B257" s="9"/>
      <c r="C257" s="10">
        <v>30.3613</v>
      </c>
    </row>
    <row r="258" spans="1:3">
      <c r="A258" s="3" t="s">
        <v>9048</v>
      </c>
      <c r="B258" s="9"/>
      <c r="C258" s="10">
        <v>15.1632</v>
      </c>
    </row>
    <row r="259" spans="1:3" ht="12" customHeight="1">
      <c r="A259" s="3" t="s">
        <v>9049</v>
      </c>
      <c r="B259" s="9"/>
      <c r="C259" s="10">
        <v>81.619200000000006</v>
      </c>
    </row>
    <row r="260" spans="1:3">
      <c r="A260" s="3" t="s">
        <v>9050</v>
      </c>
      <c r="B260" s="9"/>
      <c r="C260" s="10">
        <v>76.355900000000005</v>
      </c>
    </row>
    <row r="261" spans="1:3" ht="12" customHeight="1">
      <c r="A261" s="3" t="s">
        <v>9051</v>
      </c>
      <c r="B261" s="9"/>
      <c r="C261" s="10">
        <v>11.391999999999999</v>
      </c>
    </row>
    <row r="262" spans="1:3">
      <c r="A262" s="3" t="s">
        <v>9052</v>
      </c>
      <c r="B262" s="9"/>
      <c r="C262" s="10">
        <v>258.61840000000001</v>
      </c>
    </row>
    <row r="263" spans="1:3" ht="12" customHeight="1">
      <c r="A263" s="3" t="s">
        <v>9053</v>
      </c>
      <c r="B263" s="9"/>
      <c r="C263" s="10">
        <v>196.79</v>
      </c>
    </row>
    <row r="264" spans="1:3">
      <c r="A264" s="3" t="s">
        <v>9054</v>
      </c>
      <c r="B264" s="9"/>
      <c r="C264" s="10">
        <v>296.85340000000002</v>
      </c>
    </row>
    <row r="265" spans="1:3" ht="12" customHeight="1">
      <c r="A265" s="3" t="s">
        <v>9055</v>
      </c>
      <c r="B265" s="9"/>
      <c r="C265" s="10">
        <v>349.23200000000003</v>
      </c>
    </row>
    <row r="266" spans="1:3">
      <c r="A266" s="3" t="s">
        <v>9056</v>
      </c>
      <c r="B266" s="9"/>
      <c r="C266" s="10">
        <v>8.0488</v>
      </c>
    </row>
    <row r="267" spans="1:3" ht="12" customHeight="1">
      <c r="A267" s="3" t="s">
        <v>9057</v>
      </c>
      <c r="B267" s="9"/>
      <c r="C267" s="10">
        <v>327.44389999999999</v>
      </c>
    </row>
    <row r="268" spans="1:3">
      <c r="A268" s="3" t="s">
        <v>9058</v>
      </c>
      <c r="B268" s="9"/>
      <c r="C268" s="10">
        <v>47.381500000000003</v>
      </c>
    </row>
    <row r="269" spans="1:3" ht="12" customHeight="1">
      <c r="A269" s="3" t="s">
        <v>9059</v>
      </c>
      <c r="B269" s="9"/>
      <c r="C269" s="10">
        <v>2.2806000000000002</v>
      </c>
    </row>
    <row r="270" spans="1:3">
      <c r="A270" s="3" t="s">
        <v>9060</v>
      </c>
      <c r="B270" s="9"/>
      <c r="C270" s="10">
        <v>7.0971000000000002</v>
      </c>
    </row>
    <row r="271" spans="1:3" ht="12" customHeight="1">
      <c r="A271" s="3" t="s">
        <v>9061</v>
      </c>
      <c r="B271" s="9"/>
      <c r="C271" s="10">
        <v>5.3785999999999996</v>
      </c>
    </row>
    <row r="272" spans="1:3">
      <c r="A272" s="3" t="s">
        <v>9062</v>
      </c>
      <c r="B272" s="9"/>
      <c r="C272" s="10">
        <v>109.5026</v>
      </c>
    </row>
    <row r="273" spans="1:3" ht="12" customHeight="1">
      <c r="A273" s="3" t="s">
        <v>9063</v>
      </c>
      <c r="B273" s="9"/>
      <c r="C273" s="10">
        <v>21.401499999999999</v>
      </c>
    </row>
    <row r="274" spans="1:3">
      <c r="A274" s="3" t="s">
        <v>9064</v>
      </c>
      <c r="B274" s="9"/>
      <c r="C274" s="10">
        <v>18.998999999999999</v>
      </c>
    </row>
    <row r="275" spans="1:3" ht="12" customHeight="1">
      <c r="A275" s="3" t="s">
        <v>9065</v>
      </c>
      <c r="B275" s="9"/>
      <c r="C275" s="10">
        <v>109.5026</v>
      </c>
    </row>
    <row r="276" spans="1:3">
      <c r="A276" s="3" t="s">
        <v>9066</v>
      </c>
      <c r="B276" s="9"/>
      <c r="C276" s="10">
        <v>24.2972</v>
      </c>
    </row>
    <row r="277" spans="1:3" ht="12" customHeight="1">
      <c r="A277" s="3" t="s">
        <v>9067</v>
      </c>
      <c r="B277" s="9"/>
      <c r="C277" s="10">
        <v>22.149100000000001</v>
      </c>
    </row>
    <row r="278" spans="1:3">
      <c r="A278" s="3" t="s">
        <v>9068</v>
      </c>
      <c r="B278" s="9"/>
      <c r="C278" s="10">
        <v>29.806100000000001</v>
      </c>
    </row>
    <row r="279" spans="1:3" ht="12" customHeight="1">
      <c r="A279" s="3" t="s">
        <v>9069</v>
      </c>
      <c r="B279" s="9"/>
      <c r="C279" s="10">
        <v>65.389200000000002</v>
      </c>
    </row>
    <row r="280" spans="1:3">
      <c r="A280" s="3" t="s">
        <v>9070</v>
      </c>
      <c r="B280" s="9"/>
      <c r="C280" s="10">
        <v>74.801599999999993</v>
      </c>
    </row>
    <row r="281" spans="1:3" ht="12" customHeight="1">
      <c r="A281" s="3" t="s">
        <v>9071</v>
      </c>
      <c r="B281" s="9"/>
      <c r="C281" s="10">
        <v>278.28289999999998</v>
      </c>
    </row>
    <row r="282" spans="1:3">
      <c r="A282" s="3" t="s">
        <v>9072</v>
      </c>
      <c r="B282" s="9"/>
      <c r="C282" s="10">
        <v>54.577199999999998</v>
      </c>
    </row>
    <row r="283" spans="1:3" ht="12" customHeight="1">
      <c r="A283" s="3" t="s">
        <v>9073</v>
      </c>
      <c r="B283" s="9"/>
      <c r="C283" s="10">
        <v>56.480600000000003</v>
      </c>
    </row>
    <row r="284" spans="1:3">
      <c r="A284" s="3" t="s">
        <v>9074</v>
      </c>
      <c r="B284" s="9"/>
      <c r="C284" s="10">
        <v>14.6874</v>
      </c>
    </row>
    <row r="285" spans="1:3" ht="12" customHeight="1">
      <c r="A285" s="3" t="s">
        <v>9075</v>
      </c>
      <c r="B285" s="9"/>
      <c r="C285" s="10">
        <v>17.2639</v>
      </c>
    </row>
    <row r="286" spans="1:3">
      <c r="A286" s="3">
        <v>88303910</v>
      </c>
      <c r="B286" s="9"/>
      <c r="C286" s="10">
        <v>796.17160000000001</v>
      </c>
    </row>
    <row r="287" spans="1:3" ht="12" customHeight="1">
      <c r="A287" s="3">
        <v>88646073</v>
      </c>
      <c r="B287" s="9"/>
      <c r="C287" s="10">
        <v>233.57079999999999</v>
      </c>
    </row>
    <row r="288" spans="1:3">
      <c r="A288" s="3" t="s">
        <v>9076</v>
      </c>
      <c r="B288" s="9"/>
      <c r="C288" s="10">
        <v>23.890999999999998</v>
      </c>
    </row>
    <row r="289" spans="1:3" ht="12" customHeight="1">
      <c r="A289" s="3" t="s">
        <v>9077</v>
      </c>
      <c r="B289" s="9"/>
      <c r="C289" s="10">
        <v>33.752899999999997</v>
      </c>
    </row>
    <row r="290" spans="1:3">
      <c r="A290" s="3" t="s">
        <v>9078</v>
      </c>
      <c r="B290" s="9"/>
      <c r="C290" s="10">
        <v>4.0388999999999999</v>
      </c>
    </row>
    <row r="291" spans="1:3" ht="12" customHeight="1">
      <c r="A291" s="3" t="s">
        <v>9079</v>
      </c>
      <c r="B291" s="9"/>
      <c r="C291" s="10">
        <v>26.421099999999999</v>
      </c>
    </row>
    <row r="292" spans="1:3">
      <c r="A292" s="3" t="s">
        <v>9080</v>
      </c>
      <c r="B292" s="9"/>
      <c r="C292" s="10">
        <v>28.4405</v>
      </c>
    </row>
    <row r="293" spans="1:3" ht="12" customHeight="1">
      <c r="A293" s="3" t="s">
        <v>9081</v>
      </c>
      <c r="B293" s="9"/>
      <c r="C293" s="10">
        <v>30.367100000000001</v>
      </c>
    </row>
    <row r="294" spans="1:3">
      <c r="A294" s="3" t="s">
        <v>9082</v>
      </c>
      <c r="B294" s="9"/>
      <c r="C294" s="10">
        <v>34.226100000000002</v>
      </c>
    </row>
    <row r="295" spans="1:3" ht="12" customHeight="1">
      <c r="A295" s="3" t="s">
        <v>9083</v>
      </c>
      <c r="B295" s="9"/>
      <c r="C295" s="10">
        <v>44.485799999999998</v>
      </c>
    </row>
    <row r="296" spans="1:3">
      <c r="A296" s="3" t="s">
        <v>9084</v>
      </c>
      <c r="B296" s="9"/>
      <c r="C296" s="10">
        <v>19.863700000000001</v>
      </c>
    </row>
    <row r="297" spans="1:3" ht="12" customHeight="1">
      <c r="A297" s="3" t="s">
        <v>9085</v>
      </c>
      <c r="B297" s="9"/>
      <c r="C297" s="10">
        <v>3.093</v>
      </c>
    </row>
    <row r="298" spans="1:3">
      <c r="A298" s="3" t="s">
        <v>9086</v>
      </c>
      <c r="B298" s="9"/>
      <c r="C298" s="10">
        <v>11.542199999999999</v>
      </c>
    </row>
    <row r="299" spans="1:3" ht="12" customHeight="1">
      <c r="A299" s="3" t="s">
        <v>9087</v>
      </c>
      <c r="B299" s="9"/>
      <c r="C299" s="10">
        <v>41.566899999999997</v>
      </c>
    </row>
    <row r="300" spans="1:3">
      <c r="A300" s="3" t="s">
        <v>9088</v>
      </c>
      <c r="B300" s="9"/>
      <c r="C300" s="10">
        <v>65.283799999999999</v>
      </c>
    </row>
    <row r="301" spans="1:3" ht="12" customHeight="1">
      <c r="A301" s="3" t="s">
        <v>9089</v>
      </c>
      <c r="B301" s="9"/>
      <c r="C301" s="10">
        <v>23.014700000000001</v>
      </c>
    </row>
    <row r="302" spans="1:3">
      <c r="A302" s="3" t="s">
        <v>9090</v>
      </c>
      <c r="B302" s="9"/>
      <c r="C302" s="10">
        <v>25.672499999999999</v>
      </c>
    </row>
    <row r="303" spans="1:3" ht="12" customHeight="1">
      <c r="A303" s="3" t="s">
        <v>9091</v>
      </c>
      <c r="B303" s="9"/>
      <c r="C303" s="10">
        <v>42.837800000000001</v>
      </c>
    </row>
    <row r="304" spans="1:3">
      <c r="A304" s="3" t="s">
        <v>9092</v>
      </c>
      <c r="B304" s="9"/>
      <c r="C304" s="10">
        <v>45.4955</v>
      </c>
    </row>
    <row r="305" spans="1:3" ht="12" customHeight="1">
      <c r="A305" s="3" t="s">
        <v>9093</v>
      </c>
      <c r="B305" s="9"/>
      <c r="C305" s="10">
        <v>48.153300000000002</v>
      </c>
    </row>
    <row r="306" spans="1:3">
      <c r="A306" s="3" t="s">
        <v>9094</v>
      </c>
      <c r="B306" s="9"/>
      <c r="C306" s="10">
        <v>27.013000000000002</v>
      </c>
    </row>
    <row r="307" spans="1:3" ht="12" customHeight="1">
      <c r="A307" s="3" t="s">
        <v>9095</v>
      </c>
      <c r="B307" s="9"/>
      <c r="C307" s="10">
        <v>27.802199999999999</v>
      </c>
    </row>
    <row r="308" spans="1:3">
      <c r="A308" s="3" t="s">
        <v>9096</v>
      </c>
      <c r="B308" s="9"/>
      <c r="C308" s="10">
        <v>28.5914</v>
      </c>
    </row>
    <row r="309" spans="1:3" ht="12" customHeight="1">
      <c r="A309" s="3" t="s">
        <v>9097</v>
      </c>
      <c r="B309" s="9"/>
      <c r="C309" s="10">
        <v>30.164000000000001</v>
      </c>
    </row>
    <row r="310" spans="1:3">
      <c r="A310" s="3" t="s">
        <v>9098</v>
      </c>
      <c r="B310" s="9"/>
      <c r="C310" s="10">
        <v>34.098399999999998</v>
      </c>
    </row>
    <row r="311" spans="1:3" ht="12" customHeight="1">
      <c r="A311" s="3" t="s">
        <v>9099</v>
      </c>
      <c r="B311" s="9"/>
      <c r="C311" s="10">
        <v>72.224100000000007</v>
      </c>
    </row>
    <row r="312" spans="1:3">
      <c r="A312" s="3" t="s">
        <v>9100</v>
      </c>
      <c r="B312" s="9"/>
      <c r="C312" s="10">
        <v>38.038699999999999</v>
      </c>
    </row>
    <row r="313" spans="1:3" ht="12" customHeight="1">
      <c r="A313" s="3" t="s">
        <v>9101</v>
      </c>
      <c r="B313" s="9"/>
      <c r="C313" s="10">
        <v>80.098799999999997</v>
      </c>
    </row>
    <row r="314" spans="1:3">
      <c r="A314" s="3" t="s">
        <v>9102</v>
      </c>
      <c r="B314" s="9"/>
      <c r="C314" s="10">
        <v>13.283099999999999</v>
      </c>
    </row>
    <row r="315" spans="1:3" ht="12" customHeight="1">
      <c r="A315" s="3" t="s">
        <v>9103</v>
      </c>
      <c r="B315" s="9"/>
      <c r="C315" s="10">
        <v>15.2735</v>
      </c>
    </row>
    <row r="316" spans="1:3">
      <c r="A316" s="3" t="s">
        <v>9104</v>
      </c>
      <c r="B316" s="9"/>
      <c r="C316" s="10">
        <v>17.2697</v>
      </c>
    </row>
    <row r="317" spans="1:3" ht="12" customHeight="1">
      <c r="A317" s="3" t="s">
        <v>9105</v>
      </c>
      <c r="B317" s="9"/>
      <c r="C317" s="10">
        <v>3.6732999999999998</v>
      </c>
    </row>
    <row r="318" spans="1:3">
      <c r="A318" s="3" t="s">
        <v>9106</v>
      </c>
      <c r="B318" s="9"/>
      <c r="C318" s="10">
        <v>3.5108000000000001</v>
      </c>
    </row>
    <row r="319" spans="1:3" ht="12" customHeight="1">
      <c r="A319" s="3" t="s">
        <v>9107</v>
      </c>
      <c r="B319" s="9"/>
      <c r="C319" s="10">
        <v>64.105699999999999</v>
      </c>
    </row>
    <row r="320" spans="1:3">
      <c r="A320" s="3" t="s">
        <v>9108</v>
      </c>
      <c r="B320" s="9"/>
      <c r="C320" s="10">
        <v>57.078299999999999</v>
      </c>
    </row>
    <row r="321" spans="1:3" ht="12" customHeight="1">
      <c r="A321" s="3" t="s">
        <v>9109</v>
      </c>
      <c r="B321" s="9"/>
      <c r="C321" s="10">
        <v>35.543399999999998</v>
      </c>
    </row>
    <row r="322" spans="1:3">
      <c r="A322" s="3" t="s">
        <v>9110</v>
      </c>
      <c r="B322" s="9"/>
      <c r="C322" s="10">
        <v>28.515899999999998</v>
      </c>
    </row>
    <row r="323" spans="1:3" ht="12" customHeight="1">
      <c r="A323" s="3" t="s">
        <v>9111</v>
      </c>
      <c r="B323" s="9"/>
      <c r="C323" s="10">
        <v>64.368300000000005</v>
      </c>
    </row>
    <row r="324" spans="1:3">
      <c r="A324" s="3" t="s">
        <v>9112</v>
      </c>
      <c r="B324" s="9"/>
      <c r="C324" s="10">
        <v>72.709999999999994</v>
      </c>
    </row>
    <row r="325" spans="1:3" ht="12" customHeight="1">
      <c r="A325" s="3" t="s">
        <v>9113</v>
      </c>
      <c r="B325" s="9"/>
      <c r="C325" s="10">
        <v>47.3003</v>
      </c>
    </row>
    <row r="326" spans="1:3">
      <c r="A326" s="3" t="s">
        <v>9114</v>
      </c>
      <c r="B326" s="9"/>
      <c r="C326" s="10">
        <v>18.97</v>
      </c>
    </row>
    <row r="327" spans="1:3" ht="12" customHeight="1">
      <c r="A327" s="3" t="s">
        <v>9115</v>
      </c>
      <c r="B327" s="9"/>
      <c r="C327" s="10">
        <v>19.863700000000001</v>
      </c>
    </row>
    <row r="328" spans="1:3">
      <c r="A328" s="3" t="s">
        <v>9116</v>
      </c>
      <c r="B328" s="9"/>
      <c r="C328" s="10">
        <v>22.136700000000001</v>
      </c>
    </row>
    <row r="329" spans="1:3" ht="12" customHeight="1">
      <c r="A329" s="3" t="s">
        <v>9117</v>
      </c>
      <c r="B329" s="9"/>
      <c r="C329" s="10">
        <v>271.19159999999999</v>
      </c>
    </row>
    <row r="330" spans="1:3">
      <c r="A330" s="3" t="s">
        <v>9118</v>
      </c>
      <c r="B330" s="9"/>
      <c r="C330" s="10">
        <v>48.716200000000001</v>
      </c>
    </row>
    <row r="331" spans="1:3" ht="12" customHeight="1">
      <c r="A331" s="3" t="s">
        <v>9119</v>
      </c>
      <c r="B331" s="9"/>
      <c r="C331" s="10">
        <v>5.2872000000000003</v>
      </c>
    </row>
    <row r="332" spans="1:3">
      <c r="A332" s="3" t="s">
        <v>9120</v>
      </c>
      <c r="B332" s="9"/>
      <c r="C332" s="10">
        <v>1.7754000000000001</v>
      </c>
    </row>
    <row r="333" spans="1:3" ht="12" customHeight="1">
      <c r="A333" s="3" t="s">
        <v>9121</v>
      </c>
      <c r="B333" s="9"/>
      <c r="C333" s="10">
        <v>2.2342</v>
      </c>
    </row>
    <row r="334" spans="1:3">
      <c r="A334" s="3" t="s">
        <v>9122</v>
      </c>
      <c r="B334" s="9"/>
      <c r="C334" s="10">
        <v>5.64</v>
      </c>
    </row>
    <row r="335" spans="1:3" ht="12" customHeight="1">
      <c r="A335" s="3" t="s">
        <v>9123</v>
      </c>
      <c r="B335" s="9"/>
      <c r="C335" s="10">
        <v>4.9753999999999996</v>
      </c>
    </row>
    <row r="336" spans="1:3" ht="12" customHeight="1">
      <c r="A336" s="3" t="s">
        <v>9124</v>
      </c>
      <c r="B336" s="9"/>
      <c r="C336" s="10">
        <v>7.8230000000000004</v>
      </c>
    </row>
    <row r="337" spans="1:3">
      <c r="A337" s="3" t="s">
        <v>9125</v>
      </c>
      <c r="B337" s="9"/>
      <c r="C337" s="10">
        <v>17.313700000000001</v>
      </c>
    </row>
    <row r="338" spans="1:3" ht="12" customHeight="1">
      <c r="A338" s="3" t="s">
        <v>9126</v>
      </c>
      <c r="B338" s="9"/>
      <c r="C338" s="10">
        <v>22.05</v>
      </c>
    </row>
    <row r="339" spans="1:3">
      <c r="A339" s="3" t="s">
        <v>9127</v>
      </c>
      <c r="B339" s="9"/>
      <c r="C339" s="10">
        <v>4.9753999999999996</v>
      </c>
    </row>
    <row r="340" spans="1:3" ht="12" customHeight="1">
      <c r="A340" s="3" t="s">
        <v>9128</v>
      </c>
      <c r="B340" s="9"/>
      <c r="C340" s="10">
        <v>7.8230000000000004</v>
      </c>
    </row>
    <row r="341" spans="1:3">
      <c r="A341" s="3" t="s">
        <v>9129</v>
      </c>
      <c r="B341" s="9"/>
      <c r="C341" s="10">
        <v>6.4261999999999997</v>
      </c>
    </row>
    <row r="342" spans="1:3" ht="12" customHeight="1">
      <c r="A342" s="3" t="s">
        <v>9130</v>
      </c>
      <c r="B342" s="9"/>
      <c r="C342" s="10">
        <v>36.292700000000004</v>
      </c>
    </row>
    <row r="343" spans="1:3">
      <c r="A343" s="3" t="s">
        <v>9131</v>
      </c>
      <c r="B343" s="9"/>
      <c r="C343" s="10">
        <v>0.87</v>
      </c>
    </row>
    <row r="344" spans="1:3" ht="12" customHeight="1">
      <c r="A344" s="3" t="s">
        <v>6943</v>
      </c>
      <c r="B344" s="9"/>
      <c r="C344" s="10">
        <v>0.99339999999999995</v>
      </c>
    </row>
    <row r="345" spans="1:3">
      <c r="A345" s="3" t="s">
        <v>9132</v>
      </c>
      <c r="B345" s="9"/>
      <c r="C345" s="10">
        <v>6.7401999999999997</v>
      </c>
    </row>
    <row r="346" spans="1:3" ht="12" customHeight="1">
      <c r="A346" s="3" t="s">
        <v>6946</v>
      </c>
      <c r="B346" s="9"/>
      <c r="C346" s="10">
        <v>1.7293000000000001</v>
      </c>
    </row>
    <row r="347" spans="1:3">
      <c r="A347" s="3" t="s">
        <v>9133</v>
      </c>
      <c r="B347" s="9"/>
      <c r="C347" s="10">
        <v>1.3987000000000001</v>
      </c>
    </row>
    <row r="348" spans="1:3" ht="12" customHeight="1">
      <c r="A348" s="3" t="s">
        <v>9134</v>
      </c>
      <c r="B348" s="9"/>
      <c r="C348" s="10">
        <v>2.4422999999999999</v>
      </c>
    </row>
    <row r="349" spans="1:3">
      <c r="A349" s="3" t="s">
        <v>9135</v>
      </c>
      <c r="B349" s="9"/>
      <c r="C349" s="10">
        <v>0.30669999999999997</v>
      </c>
    </row>
    <row r="350" spans="1:3" ht="12" customHeight="1">
      <c r="A350" s="3" t="s">
        <v>9136</v>
      </c>
      <c r="B350" s="9"/>
      <c r="C350" s="10">
        <v>1.4188000000000001</v>
      </c>
    </row>
    <row r="351" spans="1:3">
      <c r="A351" s="3" t="s">
        <v>9137</v>
      </c>
      <c r="B351" s="9"/>
      <c r="C351" s="10">
        <v>1.994</v>
      </c>
    </row>
    <row r="352" spans="1:3" ht="12" customHeight="1">
      <c r="A352" s="3" t="s">
        <v>9138</v>
      </c>
      <c r="B352" s="9"/>
      <c r="C352" s="10">
        <v>3.7122000000000002</v>
      </c>
    </row>
    <row r="353" spans="1:3">
      <c r="A353" s="3" t="s">
        <v>9139</v>
      </c>
      <c r="B353" s="9"/>
      <c r="C353" s="10">
        <v>1.3932</v>
      </c>
    </row>
    <row r="354" spans="1:3" ht="12" customHeight="1">
      <c r="A354" s="3" t="s">
        <v>9140</v>
      </c>
      <c r="B354" s="9"/>
      <c r="C354" s="10">
        <v>2.27</v>
      </c>
    </row>
    <row r="355" spans="1:3">
      <c r="A355" s="3" t="s">
        <v>6937</v>
      </c>
      <c r="B355" s="9"/>
      <c r="C355" s="10">
        <v>3.1086</v>
      </c>
    </row>
    <row r="356" spans="1:3" ht="12" customHeight="1">
      <c r="A356" s="3" t="s">
        <v>9141</v>
      </c>
      <c r="B356" s="9"/>
      <c r="C356" s="10">
        <v>5.9482999999999997</v>
      </c>
    </row>
    <row r="357" spans="1:3">
      <c r="A357" s="3" t="s">
        <v>9142</v>
      </c>
      <c r="B357" s="9"/>
      <c r="C357" s="10">
        <v>13.7517</v>
      </c>
    </row>
    <row r="358" spans="1:3" ht="12" customHeight="1">
      <c r="A358" s="3" t="s">
        <v>9143</v>
      </c>
      <c r="B358" s="9"/>
      <c r="C358" s="10">
        <v>51.818300000000001</v>
      </c>
    </row>
    <row r="359" spans="1:3">
      <c r="A359" s="3" t="s">
        <v>9144</v>
      </c>
      <c r="B359" s="9"/>
      <c r="C359" s="10">
        <v>0.58860000000000001</v>
      </c>
    </row>
    <row r="360" spans="1:3" ht="12" customHeight="1">
      <c r="A360" s="3" t="s">
        <v>6849</v>
      </c>
      <c r="B360" s="9"/>
      <c r="C360" s="10">
        <v>0.87439999999999996</v>
      </c>
    </row>
    <row r="361" spans="1:3">
      <c r="A361" s="3" t="s">
        <v>9145</v>
      </c>
      <c r="B361" s="9"/>
      <c r="C361" s="10">
        <v>0.71919999999999995</v>
      </c>
    </row>
    <row r="362" spans="1:3" ht="12" customHeight="1">
      <c r="A362" s="3" t="s">
        <v>9146</v>
      </c>
      <c r="B362" s="9"/>
      <c r="C362" s="10">
        <v>1.5402</v>
      </c>
    </row>
    <row r="363" spans="1:3">
      <c r="A363" s="3" t="s">
        <v>9147</v>
      </c>
      <c r="B363" s="9"/>
      <c r="C363" s="10">
        <v>1.0774999999999999</v>
      </c>
    </row>
    <row r="364" spans="1:3" ht="12" customHeight="1">
      <c r="A364" s="3" t="s">
        <v>9148</v>
      </c>
      <c r="B364" s="9"/>
      <c r="C364" s="10">
        <v>0.99080000000000001</v>
      </c>
    </row>
    <row r="365" spans="1:3">
      <c r="A365" s="3" t="s">
        <v>9149</v>
      </c>
      <c r="B365" s="9"/>
      <c r="C365" s="10">
        <v>0.87570000000000003</v>
      </c>
    </row>
    <row r="366" spans="1:3" ht="12" customHeight="1">
      <c r="A366" s="3" t="s">
        <v>9150</v>
      </c>
      <c r="B366" s="9"/>
      <c r="C366" s="10">
        <v>1.7514000000000001</v>
      </c>
    </row>
    <row r="367" spans="1:3">
      <c r="A367" s="3" t="s">
        <v>9151</v>
      </c>
      <c r="B367" s="9"/>
      <c r="C367" s="10">
        <v>1.5437000000000001</v>
      </c>
    </row>
    <row r="368" spans="1:3" ht="12" customHeight="1">
      <c r="A368" s="3" t="s">
        <v>9152</v>
      </c>
      <c r="B368" s="9"/>
      <c r="C368" s="10">
        <v>1.5437000000000001</v>
      </c>
    </row>
    <row r="369" spans="1:3">
      <c r="A369" s="3" t="s">
        <v>9152</v>
      </c>
      <c r="B369" s="9"/>
      <c r="C369" s="10">
        <v>1.5437000000000001</v>
      </c>
    </row>
    <row r="370" spans="1:3" ht="12" customHeight="1">
      <c r="A370" s="3" t="s">
        <v>9153</v>
      </c>
      <c r="B370" s="9"/>
      <c r="C370" s="10">
        <v>1.0206999999999999</v>
      </c>
    </row>
    <row r="371" spans="1:3">
      <c r="A371" s="3" t="s">
        <v>9154</v>
      </c>
      <c r="B371" s="9"/>
      <c r="C371" s="10">
        <v>2.0958000000000001</v>
      </c>
    </row>
    <row r="372" spans="1:3" ht="12" customHeight="1">
      <c r="A372" s="3" t="s">
        <v>9155</v>
      </c>
      <c r="B372" s="9"/>
      <c r="C372" s="10">
        <v>0.41920000000000002</v>
      </c>
    </row>
    <row r="373" spans="1:3">
      <c r="A373" s="3" t="s">
        <v>9156</v>
      </c>
      <c r="B373" s="9"/>
      <c r="C373" s="10">
        <v>0.28720000000000001</v>
      </c>
    </row>
    <row r="374" spans="1:3" ht="12" customHeight="1">
      <c r="A374" s="3" t="s">
        <v>9157</v>
      </c>
      <c r="B374" s="9"/>
      <c r="C374" s="10">
        <v>0.49990000000000001</v>
      </c>
    </row>
    <row r="375" spans="1:3">
      <c r="A375" s="3" t="s">
        <v>9158</v>
      </c>
      <c r="B375" s="9"/>
      <c r="C375" s="10">
        <v>0.66500000000000004</v>
      </c>
    </row>
    <row r="376" spans="1:3" ht="12" customHeight="1">
      <c r="A376" s="3" t="s">
        <v>6840</v>
      </c>
      <c r="B376" s="9"/>
      <c r="C376" s="10">
        <v>0.66500000000000004</v>
      </c>
    </row>
    <row r="377" spans="1:3">
      <c r="A377" s="3" t="s">
        <v>9159</v>
      </c>
      <c r="B377" s="9"/>
      <c r="C377" s="10">
        <v>0.49430000000000002</v>
      </c>
    </row>
    <row r="378" spans="1:3" ht="12" customHeight="1">
      <c r="A378" s="3" t="s">
        <v>9160</v>
      </c>
      <c r="B378" s="9"/>
      <c r="C378" s="10">
        <v>0.64029999999999998</v>
      </c>
    </row>
    <row r="379" spans="1:3">
      <c r="A379" s="3" t="s">
        <v>9161</v>
      </c>
      <c r="B379" s="9"/>
      <c r="C379" s="10">
        <v>0.66810000000000003</v>
      </c>
    </row>
    <row r="380" spans="1:3" ht="12" customHeight="1">
      <c r="A380" s="3" t="s">
        <v>6846</v>
      </c>
      <c r="B380" s="9"/>
      <c r="C380" s="10">
        <v>0.77549999999999997</v>
      </c>
    </row>
    <row r="381" spans="1:3">
      <c r="A381" s="3" t="s">
        <v>9162</v>
      </c>
      <c r="B381" s="9"/>
      <c r="C381" s="10">
        <v>1.3529</v>
      </c>
    </row>
    <row r="382" spans="1:3" ht="12" customHeight="1">
      <c r="A382" s="3" t="s">
        <v>9163</v>
      </c>
      <c r="B382" s="9"/>
      <c r="C382" s="10">
        <v>0.60919999999999996</v>
      </c>
    </row>
    <row r="383" spans="1:3">
      <c r="A383" s="3" t="s">
        <v>9164</v>
      </c>
      <c r="B383" s="9"/>
      <c r="C383" s="10">
        <v>1.3947000000000001</v>
      </c>
    </row>
    <row r="384" spans="1:3" ht="12" customHeight="1">
      <c r="A384" s="3" t="s">
        <v>6843</v>
      </c>
      <c r="B384" s="9"/>
      <c r="C384" s="10">
        <v>0.8085</v>
      </c>
    </row>
    <row r="385" spans="1:3">
      <c r="A385" s="3" t="s">
        <v>9165</v>
      </c>
      <c r="B385" s="9"/>
      <c r="C385" s="10">
        <v>0.2979</v>
      </c>
    </row>
    <row r="386" spans="1:3" ht="12" customHeight="1">
      <c r="A386" s="3" t="s">
        <v>6934</v>
      </c>
      <c r="B386" s="9"/>
      <c r="C386" s="10">
        <v>1.994</v>
      </c>
    </row>
    <row r="387" spans="1:3">
      <c r="A387" s="3" t="s">
        <v>9166</v>
      </c>
      <c r="B387" s="9"/>
      <c r="C387" s="10">
        <v>0.99339999999999995</v>
      </c>
    </row>
    <row r="388" spans="1:3" ht="12" customHeight="1">
      <c r="A388" s="3" t="s">
        <v>9167</v>
      </c>
      <c r="B388" s="9"/>
      <c r="C388" s="10">
        <v>1.7293000000000001</v>
      </c>
    </row>
    <row r="389" spans="1:3">
      <c r="A389" s="3" t="s">
        <v>9168</v>
      </c>
      <c r="B389" s="9"/>
      <c r="C389" s="10">
        <v>3.1086</v>
      </c>
    </row>
    <row r="390" spans="1:3" ht="12" customHeight="1">
      <c r="A390" s="3" t="s">
        <v>9169</v>
      </c>
      <c r="B390" s="9"/>
      <c r="C390" s="10">
        <v>0.87</v>
      </c>
    </row>
    <row r="391" spans="1:3">
      <c r="A391" s="3" t="s">
        <v>6940</v>
      </c>
      <c r="B391" s="9"/>
      <c r="C391" s="10">
        <v>5.9482999999999997</v>
      </c>
    </row>
    <row r="392" spans="1:3" ht="12" customHeight="1">
      <c r="A392" s="3" t="s">
        <v>9170</v>
      </c>
      <c r="B392" s="9"/>
      <c r="C392" s="10">
        <v>3.0316999999999998</v>
      </c>
    </row>
    <row r="393" spans="1:3">
      <c r="A393" s="3" t="s">
        <v>9171</v>
      </c>
      <c r="B393" s="9"/>
      <c r="C393" s="10">
        <v>3.7122000000000002</v>
      </c>
    </row>
    <row r="394" spans="1:3" ht="12" customHeight="1">
      <c r="A394" s="3" t="s">
        <v>6931</v>
      </c>
      <c r="B394" s="9"/>
      <c r="C394" s="10">
        <v>1.8066</v>
      </c>
    </row>
    <row r="395" spans="1:3">
      <c r="A395" s="3" t="s">
        <v>9172</v>
      </c>
      <c r="B395" s="9"/>
      <c r="C395" s="10">
        <v>3.9054000000000002</v>
      </c>
    </row>
    <row r="396" spans="1:3" ht="12" customHeight="1">
      <c r="A396" s="3" t="s">
        <v>9173</v>
      </c>
      <c r="B396" s="9"/>
      <c r="C396" s="10">
        <v>2.4607000000000001</v>
      </c>
    </row>
    <row r="397" spans="1:3">
      <c r="A397" s="3" t="s">
        <v>9174</v>
      </c>
      <c r="B397" s="9"/>
      <c r="C397" s="10">
        <v>3.4944999999999999</v>
      </c>
    </row>
    <row r="398" spans="1:3" ht="12" customHeight="1">
      <c r="A398" s="3" t="s">
        <v>9175</v>
      </c>
      <c r="B398" s="9"/>
      <c r="C398" s="10">
        <v>1.3987000000000001</v>
      </c>
    </row>
    <row r="399" spans="1:3" ht="12" customHeight="1">
      <c r="A399" s="3" t="s">
        <v>9176</v>
      </c>
      <c r="B399" s="9"/>
      <c r="C399" s="10">
        <v>0.68400000000000005</v>
      </c>
    </row>
    <row r="400" spans="1:3">
      <c r="A400" s="3" t="s">
        <v>9177</v>
      </c>
      <c r="B400" s="9"/>
      <c r="C400" s="10">
        <v>1.1200000000000001</v>
      </c>
    </row>
    <row r="401" spans="1:3" ht="12" customHeight="1">
      <c r="A401" s="3" t="s">
        <v>9178</v>
      </c>
      <c r="B401" s="9"/>
      <c r="C401" s="10">
        <v>1.0107999999999999</v>
      </c>
    </row>
    <row r="402" spans="1:3">
      <c r="A402" s="3" t="s">
        <v>9179</v>
      </c>
      <c r="B402" s="9"/>
      <c r="C402" s="10">
        <v>1.5734999999999999</v>
      </c>
    </row>
    <row r="403" spans="1:3" ht="12" customHeight="1">
      <c r="A403" s="3" t="s">
        <v>9180</v>
      </c>
      <c r="B403" s="9"/>
      <c r="C403" s="10">
        <v>2.3673000000000002</v>
      </c>
    </row>
    <row r="404" spans="1:3">
      <c r="A404" s="3"/>
      <c r="B404" s="9"/>
      <c r="C404" s="10"/>
    </row>
    <row r="405" spans="1:3" ht="12.75" customHeight="1">
      <c r="A405" s="3"/>
      <c r="B405" s="9"/>
      <c r="C405" s="10"/>
    </row>
    <row r="406" spans="1:3">
      <c r="A406" s="3" t="s">
        <v>7179</v>
      </c>
      <c r="B406" s="9" t="s">
        <v>9181</v>
      </c>
      <c r="C406" s="10">
        <v>25</v>
      </c>
    </row>
    <row r="407" spans="1:3" ht="12" customHeight="1">
      <c r="A407" s="3" t="s">
        <v>7191</v>
      </c>
      <c r="B407" s="9" t="s">
        <v>9182</v>
      </c>
      <c r="C407" s="10">
        <v>24.62</v>
      </c>
    </row>
    <row r="408" spans="1:3">
      <c r="A408" s="3" t="s">
        <v>7180</v>
      </c>
      <c r="B408" s="9" t="s">
        <v>9183</v>
      </c>
      <c r="C408" s="10">
        <v>13.224600000000001</v>
      </c>
    </row>
    <row r="409" spans="1:3" ht="12.75" customHeight="1">
      <c r="A409" s="3" t="s">
        <v>6884</v>
      </c>
      <c r="B409" s="9" t="s">
        <v>9184</v>
      </c>
      <c r="C409" s="10">
        <v>972</v>
      </c>
    </row>
    <row r="410" spans="1:3">
      <c r="A410" s="3" t="s">
        <v>6892</v>
      </c>
      <c r="B410" s="9" t="s">
        <v>9185</v>
      </c>
      <c r="C410" s="10">
        <v>1325.26</v>
      </c>
    </row>
    <row r="411" spans="1:3" ht="12" customHeight="1">
      <c r="A411" s="3" t="s">
        <v>6896</v>
      </c>
      <c r="B411" s="9" t="s">
        <v>9186</v>
      </c>
      <c r="C411" s="10">
        <v>1270.32</v>
      </c>
    </row>
    <row r="412" spans="1:3" ht="12" customHeight="1">
      <c r="A412" s="3" t="s">
        <v>6900</v>
      </c>
      <c r="B412" s="9" t="s">
        <v>9187</v>
      </c>
      <c r="C412" s="10">
        <v>1000.98</v>
      </c>
    </row>
    <row r="413" spans="1:3">
      <c r="A413" s="3" t="s">
        <v>6904</v>
      </c>
      <c r="B413" s="9" t="s">
        <v>9188</v>
      </c>
      <c r="C413" s="10">
        <v>875.02</v>
      </c>
    </row>
    <row r="414" spans="1:3" ht="12" customHeight="1">
      <c r="A414" s="3" t="s">
        <v>6908</v>
      </c>
      <c r="B414" s="9" t="s">
        <v>9189</v>
      </c>
      <c r="C414" s="10">
        <v>277</v>
      </c>
    </row>
    <row r="415" spans="1:3">
      <c r="A415" s="3" t="s">
        <v>6911</v>
      </c>
      <c r="B415" s="9" t="s">
        <v>9190</v>
      </c>
      <c r="C415" s="10">
        <v>246</v>
      </c>
    </row>
    <row r="416" spans="1:3" ht="12" customHeight="1">
      <c r="A416" s="3" t="s">
        <v>6913</v>
      </c>
      <c r="B416" s="9" t="s">
        <v>9191</v>
      </c>
      <c r="C416" s="10">
        <v>228.47</v>
      </c>
    </row>
    <row r="417" spans="1:3">
      <c r="A417" s="3" t="s">
        <v>6916</v>
      </c>
      <c r="B417" s="9" t="s">
        <v>9192</v>
      </c>
      <c r="C417" s="10">
        <v>209</v>
      </c>
    </row>
    <row r="418" spans="1:3" ht="12" customHeight="1">
      <c r="A418" s="3" t="s">
        <v>6918</v>
      </c>
      <c r="B418" s="9" t="s">
        <v>9193</v>
      </c>
      <c r="C418" s="10">
        <v>1385.56</v>
      </c>
    </row>
    <row r="419" spans="1:3">
      <c r="A419" s="3" t="s">
        <v>6921</v>
      </c>
      <c r="B419" s="9" t="s">
        <v>9194</v>
      </c>
      <c r="C419" s="10">
        <v>1503.48</v>
      </c>
    </row>
    <row r="420" spans="1:3" ht="12" customHeight="1">
      <c r="A420" s="3" t="s">
        <v>6885</v>
      </c>
      <c r="B420" s="9" t="s">
        <v>9195</v>
      </c>
      <c r="C420" s="10">
        <v>41.28</v>
      </c>
    </row>
    <row r="421" spans="1:3">
      <c r="A421" s="3" t="s">
        <v>6886</v>
      </c>
      <c r="B421" s="9" t="s">
        <v>9196</v>
      </c>
      <c r="C421" s="10">
        <v>14.61</v>
      </c>
    </row>
    <row r="422" spans="1:3" ht="12" customHeight="1">
      <c r="A422" s="3" t="s">
        <v>6922</v>
      </c>
      <c r="B422" s="9" t="s">
        <v>9197</v>
      </c>
      <c r="C422" s="10">
        <v>80.27</v>
      </c>
    </row>
    <row r="423" spans="1:3">
      <c r="A423" s="3" t="s">
        <v>6889</v>
      </c>
      <c r="B423" s="9" t="s">
        <v>9198</v>
      </c>
      <c r="C423" s="10">
        <v>67.67</v>
      </c>
    </row>
    <row r="424" spans="1:3" ht="12" customHeight="1">
      <c r="A424" s="3" t="s">
        <v>6893</v>
      </c>
      <c r="B424" s="9" t="s">
        <v>9199</v>
      </c>
      <c r="C424" s="10">
        <v>75.45</v>
      </c>
    </row>
    <row r="425" spans="1:3" ht="12.75" customHeight="1">
      <c r="A425" s="3" t="s">
        <v>6897</v>
      </c>
      <c r="B425" s="9" t="s">
        <v>9200</v>
      </c>
      <c r="C425" s="10">
        <v>68.48</v>
      </c>
    </row>
    <row r="426" spans="1:3">
      <c r="A426" s="3" t="s">
        <v>6901</v>
      </c>
      <c r="B426" s="9" t="s">
        <v>9201</v>
      </c>
      <c r="C426" s="10">
        <v>63.39</v>
      </c>
    </row>
    <row r="427" spans="1:3" ht="12" customHeight="1">
      <c r="A427" s="3" t="s">
        <v>6905</v>
      </c>
      <c r="B427" s="9" t="s">
        <v>9202</v>
      </c>
      <c r="C427" s="10">
        <v>58.43</v>
      </c>
    </row>
    <row r="428" spans="1:3">
      <c r="A428" s="3" t="s">
        <v>9203</v>
      </c>
      <c r="B428" s="9" t="s">
        <v>9204</v>
      </c>
      <c r="C428" s="10">
        <v>26.8</v>
      </c>
    </row>
    <row r="429" spans="1:3" ht="12" customHeight="1">
      <c r="A429" s="3" t="s">
        <v>9205</v>
      </c>
      <c r="B429" s="9" t="s">
        <v>9206</v>
      </c>
      <c r="C429" s="10">
        <v>32.159999999999997</v>
      </c>
    </row>
    <row r="430" spans="1:3" ht="12" customHeight="1">
      <c r="A430" s="3" t="s">
        <v>6888</v>
      </c>
      <c r="B430" s="9" t="s">
        <v>9207</v>
      </c>
      <c r="C430" s="10">
        <v>74.91</v>
      </c>
    </row>
    <row r="431" spans="1:3" ht="12" customHeight="1">
      <c r="A431" s="3" t="s">
        <v>6887</v>
      </c>
      <c r="B431" s="9" t="s">
        <v>9208</v>
      </c>
      <c r="C431" s="10">
        <v>33.799999999999997</v>
      </c>
    </row>
    <row r="432" spans="1:3">
      <c r="A432" s="3"/>
      <c r="B432" s="9"/>
      <c r="C432" s="10"/>
    </row>
    <row r="433" spans="1:3" ht="12" customHeight="1">
      <c r="A433" s="3"/>
      <c r="B433" s="9"/>
      <c r="C433" s="10"/>
    </row>
    <row r="434" spans="1:3">
      <c r="A434" s="465"/>
      <c r="B434" s="466" t="s">
        <v>8841</v>
      </c>
      <c r="C434" s="467"/>
    </row>
    <row r="435" spans="1:3" ht="12" customHeight="1">
      <c r="A435" s="3" t="s">
        <v>6339</v>
      </c>
      <c r="B435" s="9" t="s">
        <v>9209</v>
      </c>
      <c r="C435" s="10">
        <v>52.08</v>
      </c>
    </row>
    <row r="436" spans="1:3">
      <c r="A436" s="3" t="s">
        <v>6342</v>
      </c>
      <c r="B436" s="9" t="s">
        <v>9210</v>
      </c>
      <c r="C436" s="10">
        <v>68.2</v>
      </c>
    </row>
    <row r="437" spans="1:3" ht="12" customHeight="1">
      <c r="A437" s="3">
        <v>61613</v>
      </c>
      <c r="B437" s="9" t="s">
        <v>9211</v>
      </c>
      <c r="C437" s="10">
        <v>49.6</v>
      </c>
    </row>
    <row r="438" spans="1:3">
      <c r="A438" s="3">
        <v>71613</v>
      </c>
      <c r="B438" s="9" t="s">
        <v>9212</v>
      </c>
      <c r="C438" s="10">
        <v>60.14</v>
      </c>
    </row>
    <row r="439" spans="1:3" ht="12" customHeight="1">
      <c r="A439" s="3">
        <v>71616</v>
      </c>
      <c r="B439" s="9" t="s">
        <v>9213</v>
      </c>
      <c r="C439" s="10">
        <v>67.58</v>
      </c>
    </row>
    <row r="440" spans="1:3" ht="12" customHeight="1">
      <c r="A440" s="3" t="s">
        <v>6354</v>
      </c>
      <c r="B440" s="9" t="s">
        <v>9214</v>
      </c>
      <c r="C440" s="10">
        <v>79.36</v>
      </c>
    </row>
    <row r="441" spans="1:3" ht="12" customHeight="1">
      <c r="A441" s="3">
        <v>61616</v>
      </c>
      <c r="B441" s="9" t="s">
        <v>9215</v>
      </c>
      <c r="C441" s="10">
        <v>60.14</v>
      </c>
    </row>
    <row r="442" spans="1:3" ht="12" customHeight="1">
      <c r="A442" s="3" t="s">
        <v>9216</v>
      </c>
      <c r="B442" s="9" t="s">
        <v>9217</v>
      </c>
      <c r="C442" s="10">
        <v>68.2</v>
      </c>
    </row>
    <row r="443" spans="1:3">
      <c r="A443" s="468"/>
      <c r="B443" s="469" t="s">
        <v>8839</v>
      </c>
      <c r="C443" s="470"/>
    </row>
    <row r="444" spans="1:3" ht="14.45">
      <c r="A444" s="34">
        <v>10880</v>
      </c>
      <c r="B444" s="9" t="s">
        <v>9218</v>
      </c>
      <c r="C444" s="32">
        <v>6.1080800000000011</v>
      </c>
    </row>
    <row r="445" spans="1:3" ht="14.45">
      <c r="A445" s="34">
        <v>91001</v>
      </c>
      <c r="B445" s="9" t="s">
        <v>9219</v>
      </c>
      <c r="C445" s="32">
        <v>28.860920000000004</v>
      </c>
    </row>
    <row r="446" spans="1:3" ht="14.45">
      <c r="A446" s="34">
        <v>91002</v>
      </c>
      <c r="B446" s="9" t="s">
        <v>9220</v>
      </c>
      <c r="C446" s="32">
        <v>34.935120000000005</v>
      </c>
    </row>
    <row r="447" spans="1:3" ht="14.45">
      <c r="A447" s="34">
        <v>91008</v>
      </c>
      <c r="B447" s="9" t="s">
        <v>9221</v>
      </c>
      <c r="C447" s="32">
        <v>51.047480000000007</v>
      </c>
    </row>
    <row r="448" spans="1:3" ht="14.45">
      <c r="A448" s="34">
        <v>91011</v>
      </c>
      <c r="B448" s="9" t="s">
        <v>9222</v>
      </c>
      <c r="C448" s="32">
        <v>29.911200000000001</v>
      </c>
    </row>
    <row r="449" spans="1:3" ht="14.45">
      <c r="A449" s="34">
        <v>91012</v>
      </c>
      <c r="B449" s="9" t="s">
        <v>9223</v>
      </c>
      <c r="C449" s="32">
        <v>35.119040000000005</v>
      </c>
    </row>
    <row r="450" spans="1:3" ht="14.45">
      <c r="A450" s="34">
        <v>91018</v>
      </c>
      <c r="B450" s="9" t="s">
        <v>9224</v>
      </c>
      <c r="C450" s="32">
        <v>50.457000000000008</v>
      </c>
    </row>
    <row r="451" spans="1:3" ht="14.45">
      <c r="A451" s="34">
        <v>91021</v>
      </c>
      <c r="B451" s="9" t="s">
        <v>9225</v>
      </c>
      <c r="C451" s="32">
        <v>28.860920000000004</v>
      </c>
    </row>
    <row r="452" spans="1:3" ht="14.45">
      <c r="A452" s="34">
        <v>91022</v>
      </c>
      <c r="B452" s="9" t="s">
        <v>9226</v>
      </c>
      <c r="C452" s="32">
        <v>34.935120000000005</v>
      </c>
    </row>
    <row r="453" spans="1:3" ht="14.45">
      <c r="A453" s="34">
        <v>91028</v>
      </c>
      <c r="B453" s="9" t="s">
        <v>9227</v>
      </c>
      <c r="C453" s="32">
        <v>50.878080000000011</v>
      </c>
    </row>
    <row r="454" spans="1:3" ht="14.45">
      <c r="A454" s="34">
        <v>91048</v>
      </c>
      <c r="B454" s="9" t="s">
        <v>9228</v>
      </c>
      <c r="C454" s="32">
        <v>51.846080000000008</v>
      </c>
    </row>
    <row r="455" spans="1:3" ht="14.45">
      <c r="A455" s="34">
        <v>91305</v>
      </c>
      <c r="B455" s="9" t="s">
        <v>9229</v>
      </c>
      <c r="C455" s="32">
        <v>5.8128400000000013</v>
      </c>
    </row>
    <row r="456" spans="1:3" ht="14.45">
      <c r="A456" s="34">
        <v>91325</v>
      </c>
      <c r="B456" s="9" t="s">
        <v>9230</v>
      </c>
      <c r="C456" s="32">
        <v>5.8128400000000013</v>
      </c>
    </row>
    <row r="457" spans="1:3" ht="14.45">
      <c r="A457" s="34">
        <v>92000</v>
      </c>
      <c r="B457" s="9" t="s">
        <v>9231</v>
      </c>
      <c r="C457" s="32">
        <v>12.724360000000001</v>
      </c>
    </row>
    <row r="458" spans="1:3" ht="14.45">
      <c r="A458" s="34">
        <v>92090</v>
      </c>
      <c r="B458" s="9" t="s">
        <v>9232</v>
      </c>
      <c r="C458" s="32">
        <v>9.5057600000000004</v>
      </c>
    </row>
    <row r="459" spans="1:3" ht="14.45">
      <c r="A459" s="34">
        <v>92092</v>
      </c>
      <c r="B459" s="9" t="s">
        <v>9233</v>
      </c>
      <c r="C459" s="32">
        <v>12.724360000000001</v>
      </c>
    </row>
    <row r="460" spans="1:3" ht="14.45">
      <c r="A460" s="34">
        <v>92093</v>
      </c>
      <c r="B460" s="9" t="s">
        <v>9234</v>
      </c>
      <c r="C460" s="32">
        <v>9.5057600000000004</v>
      </c>
    </row>
    <row r="461" spans="1:3" ht="14.45">
      <c r="A461" s="34">
        <v>92094</v>
      </c>
      <c r="B461" s="9" t="s">
        <v>9235</v>
      </c>
      <c r="C461" s="32">
        <v>12.724360000000001</v>
      </c>
    </row>
    <row r="462" spans="1:3" ht="14.45">
      <c r="A462" s="34">
        <v>92100</v>
      </c>
      <c r="B462" s="9" t="s">
        <v>9236</v>
      </c>
      <c r="C462" s="32">
        <v>6.5436800000000019</v>
      </c>
    </row>
    <row r="463" spans="1:3" ht="14.45">
      <c r="A463" s="34">
        <v>92135</v>
      </c>
      <c r="B463" s="9" t="s">
        <v>9237</v>
      </c>
      <c r="C463" s="32">
        <v>53.685280000000013</v>
      </c>
    </row>
    <row r="464" spans="1:3" ht="14.45">
      <c r="A464" s="34">
        <v>92136</v>
      </c>
      <c r="B464" s="9" t="s">
        <v>9238</v>
      </c>
      <c r="C464" s="32">
        <v>84.109520000000003</v>
      </c>
    </row>
    <row r="465" spans="1:3" ht="14.45">
      <c r="A465" s="34">
        <v>92139</v>
      </c>
      <c r="B465" s="9" t="s">
        <v>9239</v>
      </c>
      <c r="C465" s="32">
        <v>11.282040000000002</v>
      </c>
    </row>
    <row r="466" spans="1:3" ht="14.45">
      <c r="A466" s="34">
        <v>92140</v>
      </c>
      <c r="B466" s="9" t="s">
        <v>9240</v>
      </c>
      <c r="C466" s="32">
        <v>96.538640000000029</v>
      </c>
    </row>
    <row r="467" spans="1:3" ht="14.45">
      <c r="A467" s="34">
        <v>92141</v>
      </c>
      <c r="B467" s="9" t="s">
        <v>9241</v>
      </c>
      <c r="C467" s="32">
        <v>12.467840000000001</v>
      </c>
    </row>
    <row r="468" spans="1:3" ht="14.45">
      <c r="A468" s="34">
        <v>92142</v>
      </c>
      <c r="B468" s="9" t="s">
        <v>9242</v>
      </c>
      <c r="C468" s="32">
        <v>67.590600000000009</v>
      </c>
    </row>
    <row r="469" spans="1:3" ht="14.45">
      <c r="A469" s="34">
        <v>92143</v>
      </c>
      <c r="B469" s="9" t="s">
        <v>9243</v>
      </c>
      <c r="C469" s="32">
        <v>84.44832000000001</v>
      </c>
    </row>
    <row r="470" spans="1:3" ht="14.45">
      <c r="A470" s="34">
        <v>92144</v>
      </c>
      <c r="B470" s="9" t="s">
        <v>9244</v>
      </c>
      <c r="C470" s="32">
        <v>56.177880000000002</v>
      </c>
    </row>
    <row r="471" spans="1:3" ht="14.45">
      <c r="A471" s="34">
        <v>92147</v>
      </c>
      <c r="B471" s="9" t="s">
        <v>9245</v>
      </c>
      <c r="C471" s="32">
        <v>114.03524000000002</v>
      </c>
    </row>
    <row r="472" spans="1:3" ht="14.45">
      <c r="A472" s="34">
        <v>92148</v>
      </c>
      <c r="B472" s="9" t="s">
        <v>9246</v>
      </c>
      <c r="C472" s="32">
        <v>84.370880000000014</v>
      </c>
    </row>
    <row r="473" spans="1:3" ht="14.45">
      <c r="A473" s="34">
        <v>92149</v>
      </c>
      <c r="B473" s="9" t="s">
        <v>9247</v>
      </c>
      <c r="C473" s="32">
        <v>64.531720000000007</v>
      </c>
    </row>
    <row r="474" spans="1:3" ht="14.45">
      <c r="A474" s="34">
        <v>92150</v>
      </c>
      <c r="B474" s="9" t="s">
        <v>9248</v>
      </c>
      <c r="C474" s="32">
        <v>64.764040000000008</v>
      </c>
    </row>
    <row r="475" spans="1:3" ht="14.45">
      <c r="A475" s="34">
        <v>92151</v>
      </c>
      <c r="B475" s="9" t="s">
        <v>9249</v>
      </c>
      <c r="C475" s="32">
        <v>67.697080000000014</v>
      </c>
    </row>
    <row r="476" spans="1:3" ht="14.45">
      <c r="A476" s="34">
        <v>92152</v>
      </c>
      <c r="B476" s="9" t="s">
        <v>9250</v>
      </c>
      <c r="C476" s="32">
        <v>49.034040000000012</v>
      </c>
    </row>
    <row r="477" spans="1:3" ht="14.45">
      <c r="A477" s="34">
        <v>92153</v>
      </c>
      <c r="B477" s="9" t="s">
        <v>9251</v>
      </c>
      <c r="C477" s="32">
        <v>90.846800000000016</v>
      </c>
    </row>
    <row r="478" spans="1:3" ht="14.45">
      <c r="A478" s="34">
        <v>92154</v>
      </c>
      <c r="B478" s="9" t="s">
        <v>9252</v>
      </c>
      <c r="C478" s="32">
        <v>82.652680000000032</v>
      </c>
    </row>
    <row r="479" spans="1:3" ht="14.45">
      <c r="A479" s="34">
        <v>92155</v>
      </c>
      <c r="B479" s="9" t="s">
        <v>9253</v>
      </c>
      <c r="C479" s="32">
        <v>79.206600000000009</v>
      </c>
    </row>
    <row r="480" spans="1:3" ht="14.45">
      <c r="A480" s="34">
        <v>92156</v>
      </c>
      <c r="B480" s="9" t="s">
        <v>9254</v>
      </c>
      <c r="C480" s="32">
        <v>55.964920000000014</v>
      </c>
    </row>
    <row r="481" spans="1:3" ht="14.45">
      <c r="A481" s="34">
        <v>92157</v>
      </c>
      <c r="B481" s="9" t="s">
        <v>9255</v>
      </c>
      <c r="C481" s="32">
        <v>88.780120000000025</v>
      </c>
    </row>
    <row r="482" spans="1:3" ht="14.45">
      <c r="A482" s="34">
        <v>92158</v>
      </c>
      <c r="B482" s="9" t="s">
        <v>9256</v>
      </c>
      <c r="C482" s="32">
        <v>114.60636000000001</v>
      </c>
    </row>
    <row r="483" spans="1:3" ht="14.45">
      <c r="A483" s="34">
        <v>92159</v>
      </c>
      <c r="B483" s="9" t="s">
        <v>9257</v>
      </c>
      <c r="C483" s="32">
        <v>9.5057600000000004</v>
      </c>
    </row>
    <row r="484" spans="1:3" ht="14.45">
      <c r="A484" s="34">
        <v>92160</v>
      </c>
      <c r="B484" s="9" t="s">
        <v>9258</v>
      </c>
      <c r="C484" s="32">
        <v>12.724360000000001</v>
      </c>
    </row>
    <row r="485" spans="1:3" ht="14.45">
      <c r="A485" s="34">
        <v>92161</v>
      </c>
      <c r="B485" s="9" t="s">
        <v>9259</v>
      </c>
      <c r="C485" s="32">
        <v>7.2309600000000014</v>
      </c>
    </row>
    <row r="486" spans="1:3" ht="14.45">
      <c r="A486" s="34">
        <v>92163</v>
      </c>
      <c r="B486" s="9" t="s">
        <v>9260</v>
      </c>
      <c r="C486" s="32">
        <v>64.144520000000014</v>
      </c>
    </row>
    <row r="487" spans="1:3" ht="14.45">
      <c r="A487" s="34">
        <v>92164</v>
      </c>
      <c r="B487" s="9" t="s">
        <v>9261</v>
      </c>
      <c r="C487" s="32">
        <v>77.207680000000011</v>
      </c>
    </row>
    <row r="488" spans="1:3" ht="14.45">
      <c r="A488" s="34">
        <v>92165</v>
      </c>
      <c r="B488" s="9" t="s">
        <v>9262</v>
      </c>
      <c r="C488" s="32">
        <v>67.043680000000009</v>
      </c>
    </row>
    <row r="489" spans="1:3" ht="14.45">
      <c r="A489" s="34">
        <v>92166</v>
      </c>
      <c r="B489" s="9" t="s">
        <v>9263</v>
      </c>
      <c r="C489" s="32">
        <v>52.378480000000003</v>
      </c>
    </row>
    <row r="490" spans="1:3" ht="14.45">
      <c r="A490" s="34">
        <v>92167</v>
      </c>
      <c r="B490" s="9" t="s">
        <v>9264</v>
      </c>
      <c r="C490" s="32">
        <v>89.709400000000016</v>
      </c>
    </row>
    <row r="491" spans="1:3" ht="14.45">
      <c r="A491" s="34">
        <v>92184</v>
      </c>
      <c r="B491" s="9" t="s">
        <v>9265</v>
      </c>
      <c r="C491" s="32">
        <v>62.126240000000017</v>
      </c>
    </row>
    <row r="492" spans="1:3" ht="14.45">
      <c r="A492" s="34">
        <v>92186</v>
      </c>
      <c r="B492" s="9" t="s">
        <v>9266</v>
      </c>
      <c r="C492" s="32">
        <v>47.872440000000005</v>
      </c>
    </row>
    <row r="493" spans="1:3" ht="14.45">
      <c r="A493" s="34">
        <v>92188</v>
      </c>
      <c r="B493" s="9" t="s">
        <v>9267</v>
      </c>
      <c r="C493" s="32">
        <v>50.573160000000001</v>
      </c>
    </row>
    <row r="494" spans="1:3" ht="14.45">
      <c r="A494" s="34">
        <v>92190</v>
      </c>
      <c r="B494" s="9" t="s">
        <v>9268</v>
      </c>
      <c r="C494" s="32">
        <v>43.545480000000005</v>
      </c>
    </row>
    <row r="495" spans="1:3" ht="14.45">
      <c r="A495" s="34">
        <v>92196</v>
      </c>
      <c r="B495" s="9" t="s">
        <v>9269</v>
      </c>
      <c r="C495" s="32">
        <v>47.470720000000007</v>
      </c>
    </row>
    <row r="496" spans="1:3" ht="14.45">
      <c r="A496" s="34">
        <v>92198</v>
      </c>
      <c r="B496" s="9" t="s">
        <v>9270</v>
      </c>
      <c r="C496" s="32">
        <v>52.697920000000011</v>
      </c>
    </row>
    <row r="497" spans="1:3" ht="14.45">
      <c r="A497" s="34">
        <v>92199</v>
      </c>
      <c r="B497" s="9" t="s">
        <v>9271</v>
      </c>
      <c r="C497" s="32">
        <v>13.677840000000003</v>
      </c>
    </row>
    <row r="498" spans="1:3" ht="14.45">
      <c r="A498" s="34">
        <v>92200</v>
      </c>
      <c r="B498" s="9" t="s">
        <v>9272</v>
      </c>
      <c r="C498" s="32">
        <v>12.724360000000001</v>
      </c>
    </row>
    <row r="499" spans="1:3" ht="14.45">
      <c r="A499" s="34">
        <v>92201</v>
      </c>
      <c r="B499" s="9" t="s">
        <v>9273</v>
      </c>
      <c r="C499" s="32">
        <v>12.724360000000001</v>
      </c>
    </row>
    <row r="500" spans="1:3" ht="14.45">
      <c r="A500" s="34">
        <v>92215</v>
      </c>
      <c r="B500" s="9" t="s">
        <v>9274</v>
      </c>
      <c r="C500" s="32">
        <v>12.724360000000001</v>
      </c>
    </row>
    <row r="501" spans="1:3" ht="14.45">
      <c r="A501" s="34">
        <v>92217</v>
      </c>
      <c r="B501" s="9" t="s">
        <v>9275</v>
      </c>
      <c r="C501" s="32">
        <v>105.21676000000002</v>
      </c>
    </row>
    <row r="502" spans="1:3" ht="14.45">
      <c r="A502" s="34">
        <v>92219</v>
      </c>
      <c r="B502" s="9" t="s">
        <v>9276</v>
      </c>
      <c r="C502" s="32">
        <v>52.170360000000009</v>
      </c>
    </row>
    <row r="503" spans="1:3" ht="14.45">
      <c r="A503" s="34">
        <v>92235</v>
      </c>
      <c r="B503" s="9" t="s">
        <v>9277</v>
      </c>
      <c r="C503" s="32">
        <v>1.4181200000000003</v>
      </c>
    </row>
    <row r="504" spans="1:3" ht="14.45">
      <c r="A504" s="34">
        <v>92237</v>
      </c>
      <c r="B504" s="9" t="s">
        <v>9278</v>
      </c>
      <c r="C504" s="32">
        <v>1.4181200000000003</v>
      </c>
    </row>
    <row r="505" spans="1:3" ht="14.45">
      <c r="A505" s="34">
        <v>92238</v>
      </c>
      <c r="B505" s="9" t="s">
        <v>9279</v>
      </c>
      <c r="C505" s="32">
        <v>1.4181200000000003</v>
      </c>
    </row>
    <row r="506" spans="1:3" ht="14.45">
      <c r="A506" s="34">
        <v>92245</v>
      </c>
      <c r="B506" s="9" t="s">
        <v>9280</v>
      </c>
      <c r="C506" s="32">
        <v>89.191520000000011</v>
      </c>
    </row>
    <row r="507" spans="1:3" ht="14.45">
      <c r="A507" s="34">
        <v>92247</v>
      </c>
      <c r="B507" s="9" t="s">
        <v>9281</v>
      </c>
      <c r="C507" s="32">
        <v>106.59132000000001</v>
      </c>
    </row>
    <row r="508" spans="1:3" ht="14.45">
      <c r="A508" s="34">
        <v>92248</v>
      </c>
      <c r="B508" s="9" t="s">
        <v>9282</v>
      </c>
      <c r="C508" s="32">
        <v>108.58056000000002</v>
      </c>
    </row>
    <row r="509" spans="1:3" ht="14.45">
      <c r="A509" s="34">
        <v>92251</v>
      </c>
      <c r="B509" s="9" t="s">
        <v>9283</v>
      </c>
      <c r="C509" s="32">
        <v>114.31596000000002</v>
      </c>
    </row>
    <row r="510" spans="1:3" ht="14.45">
      <c r="A510" s="34">
        <v>92252</v>
      </c>
      <c r="B510" s="9" t="s">
        <v>9284</v>
      </c>
      <c r="C510" s="32">
        <v>123.18768000000003</v>
      </c>
    </row>
    <row r="511" spans="1:3" ht="14.45">
      <c r="A511" s="34">
        <v>92254</v>
      </c>
      <c r="B511" s="9" t="s">
        <v>9285</v>
      </c>
      <c r="C511" s="32">
        <v>62.368240000000007</v>
      </c>
    </row>
    <row r="512" spans="1:3" ht="14.45">
      <c r="A512" s="34">
        <v>92255</v>
      </c>
      <c r="B512" s="9" t="s">
        <v>9286</v>
      </c>
      <c r="C512" s="32">
        <v>89.191520000000011</v>
      </c>
    </row>
    <row r="513" spans="1:3" ht="14.45">
      <c r="A513" s="34">
        <v>92265</v>
      </c>
      <c r="B513" s="9" t="s">
        <v>9287</v>
      </c>
      <c r="C513" s="32">
        <v>64.899560000000008</v>
      </c>
    </row>
    <row r="514" spans="1:3" ht="14.45">
      <c r="A514" s="34">
        <v>92270</v>
      </c>
      <c r="B514" s="9" t="s">
        <v>9288</v>
      </c>
      <c r="C514" s="32">
        <v>60.925920000000005</v>
      </c>
    </row>
    <row r="515" spans="1:3" ht="14.45">
      <c r="A515" s="34">
        <v>92272</v>
      </c>
      <c r="B515" s="9" t="s">
        <v>9289</v>
      </c>
      <c r="C515" s="32">
        <v>109.63084000000001</v>
      </c>
    </row>
    <row r="516" spans="1:3" ht="14.45">
      <c r="A516" s="34">
        <v>92274</v>
      </c>
      <c r="B516" s="9" t="s">
        <v>9290</v>
      </c>
      <c r="C516" s="32">
        <v>63.810560000000002</v>
      </c>
    </row>
    <row r="517" spans="1:3" ht="14.45">
      <c r="A517" s="34">
        <v>92305</v>
      </c>
      <c r="B517" s="9" t="s">
        <v>9291</v>
      </c>
      <c r="C517" s="32">
        <v>71.399680000000018</v>
      </c>
    </row>
    <row r="518" spans="1:3" ht="14.45">
      <c r="A518" s="34">
        <v>92306</v>
      </c>
      <c r="B518" s="9" t="s">
        <v>9292</v>
      </c>
      <c r="C518" s="32">
        <v>74.405320000000003</v>
      </c>
    </row>
    <row r="519" spans="1:3" ht="14.45">
      <c r="A519" s="34">
        <v>92320</v>
      </c>
      <c r="B519" s="9" t="s">
        <v>9293</v>
      </c>
      <c r="C519" s="32">
        <v>55.938300000000005</v>
      </c>
    </row>
    <row r="520" spans="1:3" ht="14.45">
      <c r="A520" s="34">
        <v>92365</v>
      </c>
      <c r="B520" s="9" t="s">
        <v>9294</v>
      </c>
      <c r="C520" s="32">
        <v>37.252875000000003</v>
      </c>
    </row>
    <row r="521" spans="1:3" ht="14.45">
      <c r="A521" s="34">
        <v>92367</v>
      </c>
      <c r="B521" s="9" t="s">
        <v>9295</v>
      </c>
      <c r="C521" s="32">
        <v>98.091675000000009</v>
      </c>
    </row>
    <row r="522" spans="1:3" ht="14.45">
      <c r="A522" s="34">
        <v>92368</v>
      </c>
      <c r="B522" s="9" t="s">
        <v>9296</v>
      </c>
      <c r="C522" s="32">
        <v>12.724360000000001</v>
      </c>
    </row>
    <row r="523" spans="1:3" ht="14.45">
      <c r="A523" s="34">
        <v>92369</v>
      </c>
      <c r="B523" s="9" t="s">
        <v>9297</v>
      </c>
      <c r="C523" s="32">
        <v>42.343950000000007</v>
      </c>
    </row>
    <row r="524" spans="1:3" ht="14.45">
      <c r="A524" s="34">
        <v>92440</v>
      </c>
      <c r="B524" s="9" t="s">
        <v>9298</v>
      </c>
      <c r="C524" s="32">
        <v>106.64456000000001</v>
      </c>
    </row>
    <row r="525" spans="1:3" ht="14.45">
      <c r="A525" s="34">
        <v>92441</v>
      </c>
      <c r="B525" s="9" t="s">
        <v>9299</v>
      </c>
      <c r="C525" s="32">
        <v>10.89</v>
      </c>
    </row>
    <row r="526" spans="1:3" ht="14.45">
      <c r="A526" s="34">
        <v>92442</v>
      </c>
      <c r="B526" s="9" t="s">
        <v>9300</v>
      </c>
      <c r="C526" s="32">
        <v>70.620440000000002</v>
      </c>
    </row>
    <row r="527" spans="1:3" ht="14.45">
      <c r="A527" s="34">
        <v>92443</v>
      </c>
      <c r="B527" s="9" t="s">
        <v>9301</v>
      </c>
      <c r="C527" s="32">
        <v>95.711000000000013</v>
      </c>
    </row>
    <row r="528" spans="1:3" ht="14.45">
      <c r="A528" s="34">
        <v>92444</v>
      </c>
      <c r="B528" s="9" t="s">
        <v>9302</v>
      </c>
      <c r="C528" s="32">
        <v>67.537360000000007</v>
      </c>
    </row>
    <row r="529" spans="1:3" ht="14.45">
      <c r="A529" s="34">
        <v>92445</v>
      </c>
      <c r="B529" s="9" t="s">
        <v>9303</v>
      </c>
      <c r="C529" s="32">
        <v>70.136440000000007</v>
      </c>
    </row>
    <row r="530" spans="1:3" ht="14.45">
      <c r="A530" s="34">
        <v>92550</v>
      </c>
      <c r="B530" s="9" t="s">
        <v>9304</v>
      </c>
      <c r="C530" s="32">
        <v>58.055800000000005</v>
      </c>
    </row>
    <row r="531" spans="1:3" ht="14.45">
      <c r="A531" s="34">
        <v>92555</v>
      </c>
      <c r="B531" s="9" t="s">
        <v>9305</v>
      </c>
      <c r="C531" s="32">
        <v>59.299680000000009</v>
      </c>
    </row>
    <row r="532" spans="1:3" ht="14.45">
      <c r="A532" s="34">
        <v>92565</v>
      </c>
      <c r="B532" s="9" t="s">
        <v>9306</v>
      </c>
      <c r="C532" s="32">
        <v>57.010360000000006</v>
      </c>
    </row>
    <row r="533" spans="1:3" ht="14.45">
      <c r="A533" s="34">
        <v>92621</v>
      </c>
      <c r="B533" s="9" t="s">
        <v>9307</v>
      </c>
      <c r="C533" s="32">
        <v>58.201000000000008</v>
      </c>
    </row>
    <row r="534" spans="1:3" ht="14.45">
      <c r="A534" s="34">
        <v>92623</v>
      </c>
      <c r="B534" s="9" t="s">
        <v>9308</v>
      </c>
      <c r="C534" s="32">
        <v>52.3446</v>
      </c>
    </row>
    <row r="535" spans="1:3" ht="14.45">
      <c r="A535" s="34">
        <v>92630</v>
      </c>
      <c r="B535" s="9" t="s">
        <v>9309</v>
      </c>
      <c r="C535" s="32">
        <v>4.9368000000000007</v>
      </c>
    </row>
    <row r="536" spans="1:3" ht="14.45">
      <c r="A536" s="34">
        <v>92631</v>
      </c>
      <c r="B536" s="9" t="s">
        <v>9310</v>
      </c>
      <c r="C536" s="32">
        <v>4.9368000000000007</v>
      </c>
    </row>
    <row r="537" spans="1:3" ht="14.45">
      <c r="A537" s="34">
        <v>92632</v>
      </c>
      <c r="B537" s="9" t="s">
        <v>9311</v>
      </c>
      <c r="C537" s="32">
        <v>4.9368000000000007</v>
      </c>
    </row>
    <row r="538" spans="1:3" ht="14.45">
      <c r="A538" s="34">
        <v>92633</v>
      </c>
      <c r="B538" s="9" t="s">
        <v>9312</v>
      </c>
      <c r="C538" s="32">
        <v>4.9368000000000007</v>
      </c>
    </row>
    <row r="539" spans="1:3" ht="14.45">
      <c r="A539" s="34">
        <v>92634</v>
      </c>
      <c r="B539" s="9" t="s">
        <v>9313</v>
      </c>
      <c r="C539" s="32">
        <v>4.9368000000000007</v>
      </c>
    </row>
    <row r="540" spans="1:3" ht="14.45">
      <c r="A540" s="34">
        <v>92650</v>
      </c>
      <c r="B540" s="9" t="s">
        <v>9314</v>
      </c>
      <c r="C540" s="32">
        <v>44.740960000000001</v>
      </c>
    </row>
    <row r="541" spans="1:3" ht="14.45">
      <c r="A541" s="34">
        <v>92660</v>
      </c>
      <c r="B541" s="9" t="s">
        <v>9315</v>
      </c>
      <c r="C541" s="32">
        <v>49.784240000000004</v>
      </c>
    </row>
    <row r="542" spans="1:3" ht="14.45">
      <c r="A542" s="34">
        <v>92661</v>
      </c>
      <c r="B542" s="9" t="s">
        <v>9316</v>
      </c>
      <c r="C542" s="32">
        <v>74.264960000000002</v>
      </c>
    </row>
    <row r="543" spans="1:3" ht="14.45">
      <c r="A543" s="34">
        <v>92665</v>
      </c>
      <c r="B543" s="9" t="s">
        <v>9317</v>
      </c>
      <c r="C543" s="32">
        <v>52.373640000000002</v>
      </c>
    </row>
    <row r="544" spans="1:3" ht="14.45">
      <c r="A544" s="34">
        <v>92666</v>
      </c>
      <c r="B544" s="9" t="s">
        <v>9318</v>
      </c>
      <c r="C544" s="32">
        <v>49.469640000000012</v>
      </c>
    </row>
    <row r="545" spans="1:3" ht="14.45">
      <c r="A545" s="34">
        <v>92668</v>
      </c>
      <c r="B545" s="9" t="s">
        <v>9319</v>
      </c>
      <c r="C545" s="32">
        <v>44.165000000000013</v>
      </c>
    </row>
    <row r="546" spans="1:3" ht="14.45">
      <c r="A546" s="34">
        <v>92900</v>
      </c>
      <c r="B546" s="9" t="s">
        <v>9320</v>
      </c>
      <c r="C546" s="32">
        <v>65.286760000000015</v>
      </c>
    </row>
    <row r="547" spans="1:3" ht="14.45">
      <c r="A547" s="34">
        <v>92902</v>
      </c>
      <c r="B547" s="9" t="s">
        <v>9321</v>
      </c>
      <c r="C547" s="32">
        <v>46.071960000000004</v>
      </c>
    </row>
    <row r="548" spans="1:3" ht="14.45">
      <c r="A548" s="34">
        <v>92905</v>
      </c>
      <c r="B548" s="9" t="s">
        <v>9322</v>
      </c>
      <c r="C548" s="32">
        <v>53.162560000000013</v>
      </c>
    </row>
    <row r="549" spans="1:3" ht="14.45">
      <c r="A549" s="34">
        <v>92910</v>
      </c>
      <c r="B549" s="9" t="s">
        <v>9323</v>
      </c>
      <c r="C549" s="32">
        <v>84.651600000000016</v>
      </c>
    </row>
    <row r="550" spans="1:3" ht="14.45">
      <c r="A550" s="34">
        <v>92912</v>
      </c>
      <c r="B550" s="9" t="s">
        <v>9324</v>
      </c>
      <c r="C550" s="32">
        <v>66.50160000000001</v>
      </c>
    </row>
    <row r="551" spans="1:3" ht="14.45">
      <c r="A551" s="34">
        <v>92913</v>
      </c>
      <c r="B551" s="9" t="s">
        <v>9325</v>
      </c>
      <c r="C551" s="32">
        <v>77.212520000000012</v>
      </c>
    </row>
    <row r="552" spans="1:3" ht="14.45">
      <c r="A552" s="34">
        <v>92915</v>
      </c>
      <c r="B552" s="9" t="s">
        <v>9326</v>
      </c>
      <c r="C552" s="32">
        <v>46.289760000000008</v>
      </c>
    </row>
    <row r="553" spans="1:3" ht="14.45">
      <c r="A553" s="34">
        <v>97004</v>
      </c>
      <c r="B553" s="9" t="s">
        <v>9327</v>
      </c>
      <c r="C553" s="32">
        <v>7.4778000000000002</v>
      </c>
    </row>
    <row r="554" spans="1:3" ht="14.45">
      <c r="A554" s="34">
        <v>97014</v>
      </c>
      <c r="B554" s="9" t="s">
        <v>9328</v>
      </c>
      <c r="C554" s="32">
        <v>7.4778000000000002</v>
      </c>
    </row>
    <row r="555" spans="1:3" ht="14.45">
      <c r="A555" s="34">
        <v>97024</v>
      </c>
      <c r="B555" s="9" t="s">
        <v>9329</v>
      </c>
      <c r="C555" s="32">
        <v>7.4778000000000002</v>
      </c>
    </row>
    <row r="556" spans="1:3" ht="14.45">
      <c r="A556" s="34">
        <v>97043</v>
      </c>
      <c r="B556" s="9" t="s">
        <v>9330</v>
      </c>
      <c r="C556" s="32">
        <v>7.4778000000000002</v>
      </c>
    </row>
    <row r="557" spans="1:3" ht="14.45">
      <c r="A557" s="34">
        <v>91400</v>
      </c>
      <c r="B557" s="9" t="s">
        <v>9331</v>
      </c>
      <c r="C557" s="32">
        <v>67.143384000000012</v>
      </c>
    </row>
    <row r="558" spans="1:3" ht="14.45">
      <c r="A558" s="34">
        <v>94401</v>
      </c>
      <c r="B558" s="9" t="s">
        <v>9332</v>
      </c>
      <c r="C558" s="32">
        <v>45.236575999999999</v>
      </c>
    </row>
    <row r="559" spans="1:3" ht="14.45">
      <c r="A559" s="34">
        <v>92260</v>
      </c>
      <c r="B559" s="9" t="s">
        <v>9333</v>
      </c>
      <c r="C559" s="32">
        <v>2.7448850000000005</v>
      </c>
    </row>
    <row r="560" spans="1:3" ht="14.45">
      <c r="A560" s="34" t="s">
        <v>9334</v>
      </c>
      <c r="B560" s="9" t="s">
        <v>9335</v>
      </c>
      <c r="C560" s="32">
        <v>61.795668000000006</v>
      </c>
    </row>
    <row r="561" spans="1:3" ht="14.45">
      <c r="A561" s="34">
        <v>92218</v>
      </c>
      <c r="B561" s="9" t="s">
        <v>9336</v>
      </c>
      <c r="C561" s="32">
        <v>108.20788000000002</v>
      </c>
    </row>
    <row r="562" spans="1:3" ht="14.45">
      <c r="A562" s="34">
        <v>33233</v>
      </c>
      <c r="B562" s="9" t="s">
        <v>9337</v>
      </c>
      <c r="C562" s="32">
        <v>2.5797200000000005</v>
      </c>
    </row>
    <row r="563" spans="1:3" ht="14.45">
      <c r="A563" s="34">
        <v>92667</v>
      </c>
      <c r="B563" s="9" t="s">
        <v>9338</v>
      </c>
      <c r="C563" s="32">
        <v>49.469640000000012</v>
      </c>
    </row>
    <row r="564" spans="1:3" ht="14.45">
      <c r="A564" s="34">
        <v>92730</v>
      </c>
      <c r="B564" s="9" t="s">
        <v>9339</v>
      </c>
      <c r="C564" s="32">
        <v>145.23872000000003</v>
      </c>
    </row>
    <row r="565" spans="1:3" ht="14.45">
      <c r="A565" s="34">
        <v>92735</v>
      </c>
      <c r="B565" s="9" t="s">
        <v>9340</v>
      </c>
      <c r="C565" s="32">
        <v>134.37776000000002</v>
      </c>
    </row>
    <row r="566" spans="1:3" ht="14.45">
      <c r="A566" s="34">
        <v>92740</v>
      </c>
      <c r="B566" s="9" t="s">
        <v>9341</v>
      </c>
      <c r="C566" s="32">
        <v>137.61088000000001</v>
      </c>
    </row>
    <row r="567" spans="1:3" ht="14.45">
      <c r="A567" s="34">
        <v>92745</v>
      </c>
      <c r="B567" s="9" t="s">
        <v>9342</v>
      </c>
      <c r="C567" s="32">
        <v>134.37776000000002</v>
      </c>
    </row>
    <row r="568" spans="1:3" ht="14.45">
      <c r="A568" s="34">
        <v>92917</v>
      </c>
      <c r="B568" s="9" t="s">
        <v>9343</v>
      </c>
      <c r="C568" s="32">
        <v>48.293520000000008</v>
      </c>
    </row>
    <row r="569" spans="1:3" ht="14.45">
      <c r="A569" s="34">
        <v>32693</v>
      </c>
      <c r="B569" s="9" t="s">
        <v>9344</v>
      </c>
      <c r="C569" s="32">
        <v>4.7425950000000014</v>
      </c>
    </row>
    <row r="570" spans="1:3" ht="14.45">
      <c r="A570" s="34">
        <v>32697</v>
      </c>
      <c r="B570" s="9" t="s">
        <v>9345</v>
      </c>
      <c r="C570" s="32">
        <v>3.1145400000000003</v>
      </c>
    </row>
    <row r="571" spans="1:3" ht="14.45">
      <c r="A571" s="34">
        <v>32698</v>
      </c>
      <c r="B571" s="9" t="s">
        <v>9346</v>
      </c>
      <c r="C571" s="32">
        <v>3.1145400000000003</v>
      </c>
    </row>
    <row r="572" spans="1:3" ht="14.45">
      <c r="A572" s="34">
        <v>32699</v>
      </c>
      <c r="B572" s="9" t="s">
        <v>9347</v>
      </c>
      <c r="C572" s="32">
        <v>2.5797200000000005</v>
      </c>
    </row>
    <row r="573" spans="1:3" ht="14.45">
      <c r="A573" s="34">
        <v>32702</v>
      </c>
      <c r="B573" s="9" t="s">
        <v>9348</v>
      </c>
      <c r="C573" s="32">
        <v>7.2908550000000014</v>
      </c>
    </row>
    <row r="574" spans="1:3" ht="14.45">
      <c r="A574" s="34">
        <v>33207</v>
      </c>
      <c r="B574" s="9" t="s">
        <v>9349</v>
      </c>
      <c r="C574" s="32">
        <v>7.2908550000000014</v>
      </c>
    </row>
    <row r="575" spans="1:3" ht="14.45">
      <c r="A575" s="34">
        <v>33232</v>
      </c>
      <c r="B575" s="9" t="s">
        <v>9350</v>
      </c>
      <c r="C575" s="32">
        <v>2.5797200000000005</v>
      </c>
    </row>
    <row r="576" spans="1:3" ht="14.45">
      <c r="A576" s="34">
        <v>33316</v>
      </c>
      <c r="B576" s="9" t="s">
        <v>9351</v>
      </c>
      <c r="C576" s="32">
        <v>10.696400000000001</v>
      </c>
    </row>
    <row r="577" spans="1:3" ht="14.45">
      <c r="A577" s="34">
        <v>91301</v>
      </c>
      <c r="B577" s="9" t="s">
        <v>9352</v>
      </c>
      <c r="C577" s="32">
        <v>55.637736000000011</v>
      </c>
    </row>
    <row r="578" spans="1:3" ht="14.45">
      <c r="A578" s="34">
        <v>91306</v>
      </c>
      <c r="B578" s="9" t="s">
        <v>9353</v>
      </c>
      <c r="C578" s="32">
        <v>63.382704000000004</v>
      </c>
    </row>
    <row r="579" spans="1:3" ht="14.45">
      <c r="A579" s="34">
        <v>91321</v>
      </c>
      <c r="B579" s="9" t="s">
        <v>9354</v>
      </c>
      <c r="C579" s="32">
        <v>55.637736000000011</v>
      </c>
    </row>
    <row r="580" spans="1:3" ht="14.45">
      <c r="A580" s="34">
        <v>91326</v>
      </c>
      <c r="B580" s="9" t="s">
        <v>9355</v>
      </c>
      <c r="C580" s="32">
        <v>63.382704000000004</v>
      </c>
    </row>
    <row r="581" spans="1:3" ht="14.45">
      <c r="A581" s="34">
        <v>91402</v>
      </c>
      <c r="B581" s="9" t="s">
        <v>9356</v>
      </c>
      <c r="C581" s="32">
        <v>67.143384000000012</v>
      </c>
    </row>
    <row r="582" spans="1:3" ht="14.45">
      <c r="A582" s="34">
        <v>92033</v>
      </c>
      <c r="B582" s="9" t="s">
        <v>9357</v>
      </c>
      <c r="C582" s="32">
        <v>12.724360000000001</v>
      </c>
    </row>
    <row r="583" spans="1:3" ht="14.45">
      <c r="A583" s="34">
        <v>92095</v>
      </c>
      <c r="B583" s="9" t="s">
        <v>9358</v>
      </c>
      <c r="C583" s="32">
        <v>12.724360000000001</v>
      </c>
    </row>
    <row r="584" spans="1:3" ht="14.45">
      <c r="A584" s="34">
        <v>92097</v>
      </c>
      <c r="B584" s="9" t="s">
        <v>9359</v>
      </c>
      <c r="C584" s="32">
        <v>12.724360000000001</v>
      </c>
    </row>
    <row r="585" spans="1:3" ht="14.45">
      <c r="A585" s="34">
        <v>92249</v>
      </c>
      <c r="B585" s="9" t="s">
        <v>9360</v>
      </c>
      <c r="C585" s="32">
        <v>49.740075000000012</v>
      </c>
    </row>
    <row r="586" spans="1:3" ht="14.45">
      <c r="A586" s="34">
        <v>92276</v>
      </c>
      <c r="B586" s="9" t="s">
        <v>9361</v>
      </c>
      <c r="C586" s="32">
        <v>108.62896000000002</v>
      </c>
    </row>
    <row r="587" spans="1:3" ht="14.45">
      <c r="A587" s="34">
        <v>92386</v>
      </c>
      <c r="B587" s="9" t="s">
        <v>9362</v>
      </c>
      <c r="C587" s="32">
        <v>8.1989600000000014</v>
      </c>
    </row>
    <row r="588" spans="1:3" ht="14.45">
      <c r="A588" s="34">
        <v>92396</v>
      </c>
      <c r="B588" s="9" t="s">
        <v>9363</v>
      </c>
      <c r="C588" s="32">
        <v>12.724360000000001</v>
      </c>
    </row>
    <row r="589" spans="1:3" ht="14.45">
      <c r="A589" s="34">
        <v>92480</v>
      </c>
      <c r="B589" s="9" t="s">
        <v>9364</v>
      </c>
      <c r="C589" s="32">
        <v>115.47756000000003</v>
      </c>
    </row>
    <row r="590" spans="1:3" ht="14.45">
      <c r="A590" s="34">
        <v>92575</v>
      </c>
      <c r="B590" s="9" t="s">
        <v>9365</v>
      </c>
      <c r="C590" s="32">
        <v>70.513960000000026</v>
      </c>
    </row>
    <row r="591" spans="1:3" ht="14.45">
      <c r="A591" s="34">
        <v>92580</v>
      </c>
      <c r="B591" s="9" t="s">
        <v>9366</v>
      </c>
      <c r="C591" s="32">
        <v>62.886120000000012</v>
      </c>
    </row>
    <row r="592" spans="1:3" ht="14.45">
      <c r="A592" s="34">
        <v>92585</v>
      </c>
      <c r="B592" s="9" t="s">
        <v>9367</v>
      </c>
      <c r="C592" s="32">
        <v>72.570960000000014</v>
      </c>
    </row>
    <row r="593" spans="1:3" ht="14.45">
      <c r="A593" s="34">
        <v>92655</v>
      </c>
      <c r="B593" s="9" t="s">
        <v>9368</v>
      </c>
      <c r="C593" s="32">
        <v>39.792060000000006</v>
      </c>
    </row>
    <row r="594" spans="1:3" ht="14.45">
      <c r="A594" s="34">
        <v>92923</v>
      </c>
      <c r="B594" s="9" t="s">
        <v>9369</v>
      </c>
      <c r="C594" s="32">
        <v>73.69868000000001</v>
      </c>
    </row>
    <row r="595" spans="1:3" ht="14.45">
      <c r="A595" s="34">
        <v>92924</v>
      </c>
      <c r="B595" s="9" t="s">
        <v>9370</v>
      </c>
      <c r="C595" s="32">
        <v>89.636800000000008</v>
      </c>
    </row>
    <row r="596" spans="1:3" ht="14.45">
      <c r="A596" s="34">
        <v>92928</v>
      </c>
      <c r="B596" s="9" t="s">
        <v>9371</v>
      </c>
      <c r="C596" s="32">
        <v>57.683120000000002</v>
      </c>
    </row>
    <row r="597" spans="1:3" ht="14.45">
      <c r="A597" s="34">
        <v>92931</v>
      </c>
      <c r="B597" s="9" t="s">
        <v>9372</v>
      </c>
      <c r="C597" s="32">
        <v>90.672560000000018</v>
      </c>
    </row>
    <row r="598" spans="1:3" ht="14.45">
      <c r="A598" s="34">
        <v>92932</v>
      </c>
      <c r="B598" s="9" t="s">
        <v>9373</v>
      </c>
      <c r="C598" s="32">
        <v>90.672560000000018</v>
      </c>
    </row>
    <row r="599" spans="1:3" ht="14.45">
      <c r="A599" s="34">
        <v>92933</v>
      </c>
      <c r="B599" s="9" t="s">
        <v>9374</v>
      </c>
      <c r="C599" s="32">
        <v>70.876960000000025</v>
      </c>
    </row>
    <row r="600" spans="1:3" ht="14.45">
      <c r="A600" s="34">
        <v>92934</v>
      </c>
      <c r="B600" s="9" t="s">
        <v>9375</v>
      </c>
      <c r="C600" s="32">
        <v>55.93104000000001</v>
      </c>
    </row>
    <row r="601" spans="1:3" ht="14.45">
      <c r="A601" s="34">
        <v>92973</v>
      </c>
      <c r="B601" s="9" t="s">
        <v>9376</v>
      </c>
      <c r="C601" s="32">
        <v>107.49640000000002</v>
      </c>
    </row>
    <row r="602" spans="1:3" ht="14.45">
      <c r="A602" s="34">
        <v>94115</v>
      </c>
      <c r="B602" s="9" t="s">
        <v>9377</v>
      </c>
      <c r="C602" s="32">
        <v>11.634392</v>
      </c>
    </row>
    <row r="603" spans="1:3" ht="14.45">
      <c r="A603" s="34">
        <v>94402</v>
      </c>
      <c r="B603" s="9" t="s">
        <v>9378</v>
      </c>
      <c r="C603" s="32">
        <v>49.071792000000002</v>
      </c>
    </row>
    <row r="604" spans="1:3" ht="14.45">
      <c r="A604" s="34">
        <v>94417</v>
      </c>
      <c r="B604" s="9" t="s">
        <v>9379</v>
      </c>
      <c r="C604" s="32">
        <v>45.236575999999999</v>
      </c>
    </row>
    <row r="605" spans="1:3" ht="14.45">
      <c r="A605" s="34">
        <v>94431</v>
      </c>
      <c r="B605" s="9" t="s">
        <v>9380</v>
      </c>
      <c r="C605" s="32">
        <v>84.686447999999999</v>
      </c>
    </row>
    <row r="606" spans="1:3" ht="14.45">
      <c r="A606" s="34">
        <v>92675</v>
      </c>
      <c r="B606" s="9" t="s">
        <v>9381</v>
      </c>
      <c r="C606" s="32">
        <v>326.82342</v>
      </c>
    </row>
    <row r="607" spans="1:3" ht="14.45">
      <c r="A607" s="34">
        <v>92683</v>
      </c>
      <c r="B607" s="9" t="s">
        <v>9382</v>
      </c>
      <c r="C607" s="32">
        <v>111.56442000000001</v>
      </c>
    </row>
    <row r="608" spans="1:3" ht="14.45">
      <c r="A608" s="34">
        <v>92684</v>
      </c>
      <c r="B608" s="9" t="s">
        <v>9383</v>
      </c>
      <c r="C608" s="32">
        <v>19.935960000000001</v>
      </c>
    </row>
    <row r="609" spans="1:3" ht="14.45">
      <c r="A609" s="34">
        <v>92685</v>
      </c>
      <c r="B609" s="9" t="s">
        <v>9384</v>
      </c>
      <c r="C609" s="32">
        <v>101.44398000000001</v>
      </c>
    </row>
    <row r="610" spans="1:3" ht="14.45">
      <c r="A610" s="34">
        <v>92669</v>
      </c>
      <c r="B610" s="9" t="s">
        <v>9385</v>
      </c>
      <c r="C610" s="32">
        <v>122.67948000000001</v>
      </c>
    </row>
    <row r="611" spans="1:3" ht="14.45">
      <c r="A611" s="34">
        <v>92750</v>
      </c>
      <c r="B611" s="9" t="s">
        <v>9386</v>
      </c>
      <c r="C611" s="32">
        <v>115.76796000000003</v>
      </c>
    </row>
    <row r="612" spans="1:3" ht="14.45">
      <c r="A612" s="34">
        <v>92755</v>
      </c>
      <c r="B612" s="9" t="s">
        <v>9387</v>
      </c>
      <c r="C612" s="32">
        <v>134.37776000000002</v>
      </c>
    </row>
    <row r="613" spans="1:3" ht="14.45">
      <c r="A613" s="34">
        <v>92674</v>
      </c>
      <c r="B613" s="9" t="s">
        <v>9388</v>
      </c>
      <c r="C613" s="32">
        <v>217.07400000000004</v>
      </c>
    </row>
    <row r="614" spans="1:3" ht="14.45">
      <c r="A614" s="34">
        <v>94440</v>
      </c>
      <c r="B614" s="9" t="s">
        <v>9389</v>
      </c>
      <c r="C614" s="32">
        <v>59.160530000000008</v>
      </c>
    </row>
    <row r="615" spans="1:3" ht="14.45">
      <c r="A615" s="34">
        <v>92475</v>
      </c>
      <c r="B615" s="9" t="s">
        <v>9390</v>
      </c>
      <c r="C615" s="32">
        <v>12.724360000000001</v>
      </c>
    </row>
    <row r="616" spans="1:3" ht="14.45">
      <c r="A616" s="34">
        <v>94450</v>
      </c>
      <c r="B616" s="9" t="s">
        <v>9391</v>
      </c>
      <c r="C616" s="32">
        <v>109.37855500000002</v>
      </c>
    </row>
    <row r="617" spans="1:3" ht="14.45">
      <c r="A617" s="34">
        <v>92105</v>
      </c>
      <c r="B617" s="9" t="s">
        <v>9392</v>
      </c>
      <c r="C617" s="32">
        <v>12.724360000000001</v>
      </c>
    </row>
    <row r="618" spans="1:3" ht="14.45">
      <c r="A618" s="34">
        <v>92098</v>
      </c>
      <c r="B618" s="9" t="s">
        <v>9393</v>
      </c>
      <c r="C618" s="32">
        <v>9.5057600000000004</v>
      </c>
    </row>
    <row r="619" spans="1:3" ht="14.45">
      <c r="A619" s="34">
        <v>92104</v>
      </c>
      <c r="B619" s="9" t="s">
        <v>9394</v>
      </c>
      <c r="C619" s="32">
        <v>12.724360000000001</v>
      </c>
    </row>
    <row r="620" spans="1:3" ht="14.45">
      <c r="A620" s="34">
        <v>92121</v>
      </c>
      <c r="B620" s="9" t="s">
        <v>9395</v>
      </c>
      <c r="C620" s="32">
        <v>12.724360000000001</v>
      </c>
    </row>
    <row r="621" spans="1:3" ht="14.45">
      <c r="A621" s="34">
        <v>92467</v>
      </c>
      <c r="B621" s="9" t="s">
        <v>9396</v>
      </c>
      <c r="C621" s="32">
        <v>12.366200000000003</v>
      </c>
    </row>
    <row r="622" spans="1:3" ht="14.45">
      <c r="A622" s="34">
        <v>92479</v>
      </c>
      <c r="B622" s="9" t="s">
        <v>9397</v>
      </c>
      <c r="C622" s="32">
        <v>12.724360000000001</v>
      </c>
    </row>
    <row r="623" spans="1:3" ht="14.45">
      <c r="A623" s="34">
        <v>92507</v>
      </c>
      <c r="B623" s="9" t="s">
        <v>9398</v>
      </c>
      <c r="C623" s="32">
        <v>135.06988000000001</v>
      </c>
    </row>
    <row r="624" spans="1:3" ht="14.45">
      <c r="A624" s="34">
        <v>92520</v>
      </c>
      <c r="B624" s="9" t="s">
        <v>9399</v>
      </c>
      <c r="C624" s="32">
        <v>12.724360000000001</v>
      </c>
    </row>
    <row r="625" spans="1:3" ht="14.45">
      <c r="A625" s="34">
        <v>90126</v>
      </c>
      <c r="B625" s="9" t="s">
        <v>9400</v>
      </c>
      <c r="C625" s="32">
        <v>676.08750000000009</v>
      </c>
    </row>
    <row r="626" spans="1:3" ht="14.45">
      <c r="A626" s="34">
        <v>92656</v>
      </c>
      <c r="B626" s="9" t="s">
        <v>9401</v>
      </c>
      <c r="C626" s="32">
        <v>78.284580000000005</v>
      </c>
    </row>
    <row r="627" spans="1:3" ht="14.45">
      <c r="A627" s="34">
        <v>90142</v>
      </c>
      <c r="B627" s="9" t="s">
        <v>9402</v>
      </c>
      <c r="C627" s="32">
        <v>139.67332500000003</v>
      </c>
    </row>
    <row r="628" spans="1:3" ht="14.45">
      <c r="A628" s="34">
        <v>92375</v>
      </c>
      <c r="B628" s="9" t="s">
        <v>9403</v>
      </c>
      <c r="C628" s="32">
        <v>14.500640000000002</v>
      </c>
    </row>
    <row r="629" spans="1:3" ht="14.45">
      <c r="A629" s="34">
        <v>92485</v>
      </c>
      <c r="B629" s="9" t="s">
        <v>9404</v>
      </c>
      <c r="C629" s="32">
        <v>128.47780000000003</v>
      </c>
    </row>
    <row r="630" spans="1:3" ht="14.45">
      <c r="A630" s="34">
        <v>90125</v>
      </c>
      <c r="B630" s="9" t="s">
        <v>9405</v>
      </c>
      <c r="C630" s="32">
        <v>452.84250000000003</v>
      </c>
    </row>
    <row r="631" spans="1:3" ht="14.45">
      <c r="A631" s="34">
        <v>92547</v>
      </c>
      <c r="B631" s="9" t="s">
        <v>9406</v>
      </c>
      <c r="C631" s="32">
        <v>141.74907999999999</v>
      </c>
    </row>
    <row r="632" spans="1:3" ht="14.45">
      <c r="A632" s="34">
        <v>92586</v>
      </c>
      <c r="B632" s="9" t="s">
        <v>9407</v>
      </c>
      <c r="C632" s="32">
        <v>81.863760000000013</v>
      </c>
    </row>
    <row r="633" spans="1:3" ht="14.45">
      <c r="A633" s="34">
        <v>92587</v>
      </c>
      <c r="B633" s="9" t="s">
        <v>9408</v>
      </c>
      <c r="C633" s="32">
        <v>77.362560000000002</v>
      </c>
    </row>
    <row r="634" spans="1:3" ht="14.45">
      <c r="A634" s="34">
        <v>97005</v>
      </c>
      <c r="B634" s="9" t="s">
        <v>9409</v>
      </c>
      <c r="C634" s="32">
        <v>7.4778000000000002</v>
      </c>
    </row>
    <row r="635" spans="1:3" ht="14.45">
      <c r="A635" s="34">
        <v>92681</v>
      </c>
      <c r="B635" s="9" t="s">
        <v>9410</v>
      </c>
      <c r="C635" s="32">
        <v>66.697620000000015</v>
      </c>
    </row>
    <row r="636" spans="1:3" ht="14.45">
      <c r="A636" s="34">
        <v>92376</v>
      </c>
      <c r="B636" s="9" t="s">
        <v>9411</v>
      </c>
      <c r="C636" s="32">
        <v>19.752040000000004</v>
      </c>
    </row>
    <row r="637" spans="1:3" ht="14.45">
      <c r="A637" s="34">
        <v>92700</v>
      </c>
      <c r="B637" s="9" t="s">
        <v>9412</v>
      </c>
      <c r="C637" s="32">
        <v>54.406440000000003</v>
      </c>
    </row>
    <row r="638" spans="1:3" ht="14.45">
      <c r="A638" s="34">
        <v>92589</v>
      </c>
      <c r="B638" s="9" t="s">
        <v>9413</v>
      </c>
      <c r="C638" s="32">
        <v>149.55600000000001</v>
      </c>
    </row>
    <row r="639" spans="1:3" ht="14.45">
      <c r="A639" s="34">
        <v>92197</v>
      </c>
      <c r="B639" s="9" t="s">
        <v>9414</v>
      </c>
      <c r="C639" s="32">
        <v>34.727000000000004</v>
      </c>
    </row>
    <row r="640" spans="1:3" ht="14.45">
      <c r="A640" s="34">
        <v>92194</v>
      </c>
      <c r="B640" s="9" t="s">
        <v>9415</v>
      </c>
      <c r="C640" s="32">
        <v>33.352440000000009</v>
      </c>
    </row>
    <row r="641" spans="1:3" ht="14.45">
      <c r="A641" s="34">
        <v>92760</v>
      </c>
      <c r="B641" s="9" t="s">
        <v>9416</v>
      </c>
      <c r="C641" s="32">
        <v>133.37588</v>
      </c>
    </row>
    <row r="642" spans="1:3" ht="14.45">
      <c r="A642" s="34">
        <v>92577</v>
      </c>
      <c r="B642" s="9" t="s">
        <v>9417</v>
      </c>
      <c r="C642" s="32">
        <v>12.724360000000001</v>
      </c>
    </row>
    <row r="643" spans="1:3" ht="14.45">
      <c r="A643" s="34">
        <v>92077</v>
      </c>
      <c r="B643" s="9" t="s">
        <v>9418</v>
      </c>
      <c r="C643" s="32">
        <v>12.724360000000001</v>
      </c>
    </row>
    <row r="644" spans="1:3" ht="14.45">
      <c r="A644" s="34">
        <v>92114</v>
      </c>
      <c r="B644" s="9" t="s">
        <v>9419</v>
      </c>
      <c r="C644" s="32">
        <v>12.724360000000001</v>
      </c>
    </row>
    <row r="645" spans="1:3" ht="14.45">
      <c r="A645" s="34">
        <v>92115</v>
      </c>
      <c r="B645" s="9" t="s">
        <v>9420</v>
      </c>
      <c r="C645" s="32">
        <v>12.724360000000001</v>
      </c>
    </row>
    <row r="646" spans="1:3" ht="14.45">
      <c r="A646" s="34">
        <v>92116</v>
      </c>
      <c r="B646" s="9" t="s">
        <v>9421</v>
      </c>
      <c r="C646" s="32">
        <v>12.724360000000001</v>
      </c>
    </row>
    <row r="647" spans="1:3" ht="14.45">
      <c r="A647" s="34">
        <v>92657</v>
      </c>
      <c r="B647" s="9" t="s">
        <v>9422</v>
      </c>
      <c r="C647" s="32">
        <v>76.29534000000001</v>
      </c>
    </row>
    <row r="648" spans="1:3" ht="14.45">
      <c r="A648" s="34">
        <v>92676</v>
      </c>
      <c r="B648" s="9" t="s">
        <v>9423</v>
      </c>
      <c r="C648" s="32">
        <v>43.378500000000003</v>
      </c>
    </row>
    <row r="649" spans="1:3" ht="14.45">
      <c r="A649" s="34">
        <v>92677</v>
      </c>
      <c r="B649" s="9" t="s">
        <v>9424</v>
      </c>
      <c r="C649" s="32">
        <v>52.279260000000015</v>
      </c>
    </row>
    <row r="650" spans="1:3" ht="14.45">
      <c r="A650" s="34">
        <v>92678</v>
      </c>
      <c r="B650" s="9" t="s">
        <v>9425</v>
      </c>
      <c r="C650" s="32">
        <v>43.378500000000003</v>
      </c>
    </row>
    <row r="651" spans="1:3" ht="14.45">
      <c r="A651" s="34">
        <v>92679</v>
      </c>
      <c r="B651" s="9" t="s">
        <v>9426</v>
      </c>
      <c r="C651" s="32">
        <v>50.268240000000006</v>
      </c>
    </row>
    <row r="652" spans="1:3" ht="14.45">
      <c r="A652" s="34">
        <v>92680</v>
      </c>
      <c r="B652" s="9" t="s">
        <v>9427</v>
      </c>
      <c r="C652" s="32">
        <v>59.568300000000001</v>
      </c>
    </row>
    <row r="653" spans="1:3" ht="14.45">
      <c r="A653" s="34">
        <v>92751</v>
      </c>
      <c r="B653" s="9" t="s">
        <v>9428</v>
      </c>
      <c r="C653" s="32">
        <v>142.93488000000005</v>
      </c>
    </row>
    <row r="654" spans="1:3" ht="14.45">
      <c r="A654" s="34">
        <v>92756</v>
      </c>
      <c r="B654" s="9" t="s">
        <v>9429</v>
      </c>
      <c r="C654" s="32">
        <v>115.70504000000001</v>
      </c>
    </row>
    <row r="655" spans="1:3" ht="14.45">
      <c r="A655" s="34">
        <v>94426</v>
      </c>
      <c r="B655" s="9" t="s">
        <v>9430</v>
      </c>
      <c r="C655" s="32">
        <v>7.3713200000000008</v>
      </c>
    </row>
    <row r="656" spans="1:3" ht="14.45">
      <c r="A656" s="34">
        <v>94445</v>
      </c>
      <c r="B656" s="9" t="s">
        <v>9431</v>
      </c>
      <c r="C656" s="32">
        <v>93.451930000000019</v>
      </c>
    </row>
    <row r="657" spans="1:3" ht="14.45">
      <c r="A657" s="34">
        <v>94446</v>
      </c>
      <c r="B657" s="9" t="s">
        <v>9432</v>
      </c>
      <c r="C657" s="32">
        <v>46.434960000000004</v>
      </c>
    </row>
    <row r="658" spans="1:3" ht="14.45">
      <c r="A658" s="34">
        <v>94447</v>
      </c>
      <c r="B658" s="9" t="s">
        <v>9433</v>
      </c>
      <c r="C658" s="32">
        <v>117.03906500000002</v>
      </c>
    </row>
    <row r="659" spans="1:3" ht="14.45">
      <c r="A659" s="34">
        <v>94448</v>
      </c>
      <c r="B659" s="9" t="s">
        <v>9434</v>
      </c>
      <c r="C659" s="32">
        <v>55.408320000000018</v>
      </c>
    </row>
    <row r="660" spans="1:3" ht="14.45">
      <c r="A660" s="34">
        <v>94451</v>
      </c>
      <c r="B660" s="9" t="s">
        <v>9435</v>
      </c>
      <c r="C660" s="32">
        <v>64.08547200000001</v>
      </c>
    </row>
    <row r="661" spans="1:3" ht="14.45">
      <c r="A661" s="34">
        <v>92985</v>
      </c>
      <c r="B661" s="9" t="s">
        <v>9436</v>
      </c>
      <c r="C661" s="32">
        <v>45.302399999999999</v>
      </c>
    </row>
    <row r="662" spans="1:3" ht="14.45">
      <c r="A662" s="34">
        <v>91101</v>
      </c>
      <c r="B662" s="9" t="s">
        <v>9437</v>
      </c>
      <c r="C662" s="32">
        <v>20.439320000000006</v>
      </c>
    </row>
    <row r="663" spans="1:3" ht="14.45">
      <c r="A663" s="34">
        <v>91121</v>
      </c>
      <c r="B663" s="9" t="s">
        <v>9438</v>
      </c>
      <c r="C663" s="32">
        <v>20.11504</v>
      </c>
    </row>
    <row r="664" spans="1:3" ht="14.45">
      <c r="A664" s="34">
        <v>91102</v>
      </c>
      <c r="B664" s="9" t="s">
        <v>9439</v>
      </c>
      <c r="C664" s="32">
        <v>24.427480000000003</v>
      </c>
    </row>
    <row r="665" spans="1:3" ht="14.45">
      <c r="A665" s="34">
        <v>91122</v>
      </c>
      <c r="B665" s="9" t="s">
        <v>9440</v>
      </c>
      <c r="C665" s="32">
        <v>24.911480000000005</v>
      </c>
    </row>
    <row r="666" spans="1:3" ht="14.45">
      <c r="A666" s="34">
        <v>92113</v>
      </c>
      <c r="B666" s="9" t="s">
        <v>9441</v>
      </c>
      <c r="C666" s="32">
        <v>84.54028000000001</v>
      </c>
    </row>
    <row r="667" spans="1:3" ht="14.45">
      <c r="A667" s="34">
        <v>92576</v>
      </c>
      <c r="B667" s="9" t="s">
        <v>9442</v>
      </c>
      <c r="C667" s="32">
        <v>48.356440000000006</v>
      </c>
    </row>
    <row r="668" spans="1:3" ht="14.45">
      <c r="A668" s="34">
        <v>92583</v>
      </c>
      <c r="B668" s="9" t="s">
        <v>9443</v>
      </c>
      <c r="C668" s="32">
        <v>58.941520000000011</v>
      </c>
    </row>
    <row r="669" spans="1:3" ht="14.45">
      <c r="A669" s="34">
        <v>92652</v>
      </c>
      <c r="B669" s="9" t="s">
        <v>9444</v>
      </c>
      <c r="C669" s="32">
        <v>12.724360000000001</v>
      </c>
    </row>
    <row r="670" spans="1:3" ht="14.45">
      <c r="A670" s="34">
        <v>94325</v>
      </c>
      <c r="B670" s="9" t="s">
        <v>9445</v>
      </c>
      <c r="C670" s="32">
        <v>79.138840000000002</v>
      </c>
    </row>
    <row r="671" spans="1:3" ht="14.45">
      <c r="A671" s="34">
        <v>92313</v>
      </c>
      <c r="B671" s="9" t="s">
        <v>9446</v>
      </c>
      <c r="C671" s="32">
        <v>1.9360000000000004</v>
      </c>
    </row>
    <row r="672" spans="1:3" ht="14.45">
      <c r="A672" s="34">
        <v>94343</v>
      </c>
      <c r="B672" s="9" t="s">
        <v>9447</v>
      </c>
      <c r="C672" s="32">
        <v>6.979280000000001</v>
      </c>
    </row>
    <row r="673" spans="1:3" ht="14.45">
      <c r="A673" s="34">
        <v>92346</v>
      </c>
      <c r="B673" s="9" t="s">
        <v>9448</v>
      </c>
      <c r="C673" s="32">
        <v>1.6891600000000002</v>
      </c>
    </row>
    <row r="674" spans="1:3" ht="14.45">
      <c r="A674" s="34">
        <v>92593</v>
      </c>
      <c r="B674" s="9" t="s">
        <v>9449</v>
      </c>
      <c r="C674" s="32">
        <v>64.865680000000012</v>
      </c>
    </row>
    <row r="675" spans="1:3" ht="14.45">
      <c r="A675" s="34">
        <v>37367</v>
      </c>
      <c r="B675" s="9" t="s">
        <v>9450</v>
      </c>
      <c r="C675" s="32">
        <v>2.5089350000000006</v>
      </c>
    </row>
    <row r="676" spans="1:3" ht="14.45">
      <c r="A676" s="34">
        <v>37731</v>
      </c>
      <c r="B676" s="9" t="s">
        <v>9451</v>
      </c>
      <c r="C676" s="32">
        <v>3.0358900000000002</v>
      </c>
    </row>
    <row r="677" spans="1:3" ht="14.45">
      <c r="A677" s="34">
        <v>92123</v>
      </c>
      <c r="B677" s="9" t="s">
        <v>9452</v>
      </c>
      <c r="C677" s="32">
        <v>12.724360000000001</v>
      </c>
    </row>
    <row r="678" spans="1:3" ht="14.45">
      <c r="A678" s="34">
        <v>94341</v>
      </c>
      <c r="B678" s="9" t="s">
        <v>9453</v>
      </c>
      <c r="C678" s="32">
        <v>6.979280000000001</v>
      </c>
    </row>
    <row r="679" spans="1:3" ht="14.45">
      <c r="A679" s="34">
        <v>94344</v>
      </c>
      <c r="B679" s="9" t="s">
        <v>9454</v>
      </c>
      <c r="C679" s="32">
        <v>6.979280000000001</v>
      </c>
    </row>
    <row r="680" spans="1:3" ht="14.45">
      <c r="A680" s="34">
        <v>94342</v>
      </c>
      <c r="B680" s="9" t="s">
        <v>9447</v>
      </c>
      <c r="C680" s="32">
        <v>6.979280000000001</v>
      </c>
    </row>
    <row r="681" spans="1:3" ht="14.45">
      <c r="A681" s="34">
        <v>92746</v>
      </c>
      <c r="B681" s="9" t="s">
        <v>9455</v>
      </c>
      <c r="C681" s="32">
        <v>134.37776000000002</v>
      </c>
    </row>
    <row r="682" spans="1:3" ht="14.45">
      <c r="A682" s="34">
        <v>92112</v>
      </c>
      <c r="B682" s="9" t="s">
        <v>9456</v>
      </c>
      <c r="C682" s="32">
        <v>9.5057600000000004</v>
      </c>
    </row>
    <row r="683" spans="1:3" ht="14.45">
      <c r="A683" s="34">
        <v>38947</v>
      </c>
      <c r="B683" s="9" t="s">
        <v>9457</v>
      </c>
      <c r="C683" s="32">
        <v>4.4382800000000007</v>
      </c>
    </row>
    <row r="684" spans="1:3" ht="14.45">
      <c r="A684" s="34">
        <v>92976</v>
      </c>
      <c r="B684" s="9" t="s">
        <v>9458</v>
      </c>
      <c r="C684" s="32">
        <v>81.747600000000006</v>
      </c>
    </row>
    <row r="685" spans="1:3" ht="14.45">
      <c r="A685" s="34">
        <v>94455</v>
      </c>
      <c r="B685" s="9" t="s">
        <v>9459</v>
      </c>
      <c r="C685" s="32">
        <v>114.67956500000003</v>
      </c>
    </row>
    <row r="686" spans="1:3" ht="14.45">
      <c r="A686" s="34">
        <v>94457</v>
      </c>
      <c r="B686" s="9" t="s">
        <v>9460</v>
      </c>
      <c r="C686" s="32">
        <v>121.43560000000002</v>
      </c>
    </row>
    <row r="687" spans="1:3" ht="14.45">
      <c r="A687" s="34">
        <v>39076</v>
      </c>
      <c r="B687" s="9" t="s">
        <v>9461</v>
      </c>
      <c r="C687" s="32">
        <v>4.4382800000000007</v>
      </c>
    </row>
    <row r="688" spans="1:3" ht="14.45">
      <c r="A688" s="34">
        <v>92537</v>
      </c>
      <c r="B688" s="9" t="s">
        <v>9462</v>
      </c>
      <c r="C688" s="32">
        <v>1.4181200000000003</v>
      </c>
    </row>
    <row r="689" spans="1:3" ht="14.45">
      <c r="A689" s="34">
        <v>38946</v>
      </c>
      <c r="B689" s="9" t="s">
        <v>9463</v>
      </c>
      <c r="C689" s="32">
        <v>4.4382800000000007</v>
      </c>
    </row>
    <row r="690" spans="1:3" ht="14.45">
      <c r="A690" s="34">
        <v>92241</v>
      </c>
      <c r="B690" s="9" t="s">
        <v>9464</v>
      </c>
      <c r="C690" s="32">
        <v>1.4181200000000003</v>
      </c>
    </row>
    <row r="691" spans="1:3" ht="14.45">
      <c r="A691" s="34">
        <v>92018</v>
      </c>
      <c r="B691" s="9" t="s">
        <v>9465</v>
      </c>
      <c r="C691" s="32">
        <v>3.3976800000000003</v>
      </c>
    </row>
    <row r="692" spans="1:3" ht="14.45">
      <c r="A692" s="34">
        <v>92709</v>
      </c>
      <c r="B692" s="9" t="s">
        <v>9466</v>
      </c>
      <c r="C692" s="32">
        <v>99.34584000000001</v>
      </c>
    </row>
    <row r="693" spans="1:3" ht="14.45">
      <c r="A693" s="34">
        <v>92327</v>
      </c>
      <c r="B693" s="9" t="s">
        <v>9467</v>
      </c>
      <c r="C693" s="32">
        <v>1.4181200000000003</v>
      </c>
    </row>
    <row r="694" spans="1:3" ht="14.45">
      <c r="A694" s="34">
        <v>94453</v>
      </c>
      <c r="B694" s="9" t="s">
        <v>9468</v>
      </c>
      <c r="C694" s="32">
        <v>39.892248000000009</v>
      </c>
    </row>
    <row r="695" spans="1:3" ht="14.45">
      <c r="A695" s="34">
        <v>92591</v>
      </c>
      <c r="B695" s="9" t="s">
        <v>9469</v>
      </c>
      <c r="C695" s="32">
        <v>128.36164000000002</v>
      </c>
    </row>
    <row r="696" spans="1:3" ht="14.45">
      <c r="A696" s="34">
        <v>92743</v>
      </c>
      <c r="B696" s="9" t="s">
        <v>9470</v>
      </c>
      <c r="C696" s="32">
        <v>129.39256000000003</v>
      </c>
    </row>
    <row r="697" spans="1:3" ht="14.45">
      <c r="A697" s="34">
        <v>92721</v>
      </c>
      <c r="B697" s="9" t="s">
        <v>9471</v>
      </c>
      <c r="C697" s="32">
        <v>90.779040000000023</v>
      </c>
    </row>
    <row r="698" spans="1:3" ht="14.45">
      <c r="A698" s="34">
        <v>92759</v>
      </c>
      <c r="B698" s="9" t="s">
        <v>9472</v>
      </c>
      <c r="C698" s="32">
        <v>87.768560000000008</v>
      </c>
    </row>
    <row r="699" spans="1:3" ht="14.45">
      <c r="A699" s="34" t="s">
        <v>9473</v>
      </c>
      <c r="B699" s="9" t="s">
        <v>9474</v>
      </c>
      <c r="C699" s="32">
        <v>47.900027999999999</v>
      </c>
    </row>
    <row r="700" spans="1:3" ht="14.45">
      <c r="A700" s="34">
        <v>92979</v>
      </c>
      <c r="B700" s="9" t="s">
        <v>9475</v>
      </c>
      <c r="C700" s="32">
        <v>326.24625000000009</v>
      </c>
    </row>
    <row r="701" spans="1:3" ht="14.45">
      <c r="A701" s="34">
        <v>92983</v>
      </c>
      <c r="B701" s="9" t="s">
        <v>9476</v>
      </c>
      <c r="C701" s="32">
        <v>20.962040000000005</v>
      </c>
    </row>
    <row r="702" spans="1:3" ht="14.45">
      <c r="A702" s="34">
        <v>92294</v>
      </c>
      <c r="B702" s="9" t="s">
        <v>9477</v>
      </c>
      <c r="C702" s="32">
        <v>2.7448850000000005</v>
      </c>
    </row>
    <row r="703" spans="1:3" ht="14.45">
      <c r="A703" s="34">
        <v>94456</v>
      </c>
      <c r="B703" s="9" t="s">
        <v>9478</v>
      </c>
      <c r="C703" s="32">
        <v>86.754096000000018</v>
      </c>
    </row>
    <row r="704" spans="1:3" ht="14.45">
      <c r="A704" s="34">
        <v>92649</v>
      </c>
      <c r="B704" s="9" t="s">
        <v>9479</v>
      </c>
      <c r="C704" s="32">
        <v>12.724360000000001</v>
      </c>
    </row>
    <row r="705" spans="1:3" ht="14.45">
      <c r="A705" s="34">
        <v>92833</v>
      </c>
      <c r="B705" s="9" t="s">
        <v>9480</v>
      </c>
      <c r="C705" s="32">
        <v>7.9521200000000016</v>
      </c>
    </row>
    <row r="706" spans="1:3" ht="14.45">
      <c r="A706" s="34">
        <v>93362</v>
      </c>
      <c r="B706" s="9" t="s">
        <v>9481</v>
      </c>
      <c r="C706" s="32">
        <v>155.45475000000005</v>
      </c>
    </row>
    <row r="707" spans="1:3" ht="14.45">
      <c r="A707" s="34">
        <v>93363</v>
      </c>
      <c r="B707" s="9" t="s">
        <v>9482</v>
      </c>
      <c r="C707" s="32">
        <v>82.841440000000006</v>
      </c>
    </row>
    <row r="708" spans="1:3" ht="14.45">
      <c r="A708" s="34">
        <v>93364</v>
      </c>
      <c r="B708" s="9" t="s">
        <v>9483</v>
      </c>
      <c r="C708" s="32">
        <v>100.41548000000002</v>
      </c>
    </row>
    <row r="709" spans="1:3" ht="14.45">
      <c r="A709" s="34">
        <v>93380</v>
      </c>
      <c r="B709" s="9" t="s">
        <v>9484</v>
      </c>
      <c r="C709" s="32">
        <v>148.37625000000003</v>
      </c>
    </row>
    <row r="710" spans="1:3" ht="14.45">
      <c r="A710" s="34">
        <v>93381</v>
      </c>
      <c r="B710" s="9" t="s">
        <v>9485</v>
      </c>
      <c r="C710" s="32">
        <v>148.37625000000003</v>
      </c>
    </row>
    <row r="711" spans="1:3" ht="14.45">
      <c r="A711" s="34">
        <v>93388</v>
      </c>
      <c r="B711" s="9" t="s">
        <v>9486</v>
      </c>
      <c r="C711" s="32">
        <v>95.231840000000005</v>
      </c>
    </row>
    <row r="712" spans="1:3" ht="14.45">
      <c r="A712" s="34">
        <v>93389</v>
      </c>
      <c r="B712" s="9" t="s">
        <v>9487</v>
      </c>
      <c r="C712" s="32">
        <v>94.747840000000025</v>
      </c>
    </row>
    <row r="713" spans="1:3" ht="14.45">
      <c r="A713" s="34">
        <v>93390</v>
      </c>
      <c r="B713" s="9" t="s">
        <v>9488</v>
      </c>
      <c r="C713" s="32">
        <v>78.437040000000025</v>
      </c>
    </row>
    <row r="714" spans="1:3" ht="14.45">
      <c r="A714" s="34">
        <v>93391</v>
      </c>
      <c r="B714" s="9" t="s">
        <v>9489</v>
      </c>
      <c r="C714" s="32">
        <v>86.757000000000005</v>
      </c>
    </row>
    <row r="715" spans="1:3" ht="14.45">
      <c r="A715" s="34">
        <v>93393</v>
      </c>
      <c r="B715" s="9" t="s">
        <v>9490</v>
      </c>
      <c r="C715" s="32">
        <v>100.30900000000003</v>
      </c>
    </row>
    <row r="716" spans="1:3" ht="14.45">
      <c r="A716" s="34">
        <v>93394</v>
      </c>
      <c r="B716" s="9" t="s">
        <v>9491</v>
      </c>
      <c r="C716" s="32">
        <v>117.39904000000003</v>
      </c>
    </row>
    <row r="717" spans="1:3" ht="14.45">
      <c r="A717" s="34">
        <v>93395</v>
      </c>
      <c r="B717" s="9" t="s">
        <v>9492</v>
      </c>
      <c r="C717" s="32">
        <v>117.39904000000003</v>
      </c>
    </row>
    <row r="718" spans="1:3" ht="14.45">
      <c r="A718" s="34">
        <v>93399</v>
      </c>
      <c r="B718" s="9" t="s">
        <v>9493</v>
      </c>
      <c r="C718" s="32">
        <v>103.51792000000003</v>
      </c>
    </row>
    <row r="719" spans="1:3" ht="14.45">
      <c r="A719" s="34">
        <v>92843</v>
      </c>
      <c r="B719" s="9" t="s">
        <v>9494</v>
      </c>
      <c r="C719" s="32">
        <v>89.73360000000001</v>
      </c>
    </row>
    <row r="720" spans="1:3" ht="14.45">
      <c r="A720" s="34">
        <v>92731</v>
      </c>
      <c r="B720" s="9" t="s">
        <v>9495</v>
      </c>
      <c r="C720" s="32">
        <v>65.833680000000015</v>
      </c>
    </row>
    <row r="721" spans="1:3" ht="14.45">
      <c r="A721" s="34">
        <v>92842</v>
      </c>
      <c r="B721" s="9" t="s">
        <v>9496</v>
      </c>
      <c r="C721" s="32">
        <v>34.523720000000004</v>
      </c>
    </row>
    <row r="722" spans="1:3" ht="14.45">
      <c r="A722" s="34">
        <v>92594</v>
      </c>
      <c r="B722" s="9" t="s">
        <v>9497</v>
      </c>
      <c r="C722" s="32">
        <v>66.448360000000008</v>
      </c>
    </row>
    <row r="723" spans="1:3" ht="14.45">
      <c r="A723" s="34">
        <v>93110</v>
      </c>
      <c r="B723" s="9" t="s">
        <v>9498</v>
      </c>
      <c r="C723" s="32">
        <v>12.724360000000001</v>
      </c>
    </row>
    <row r="724" spans="1:3" ht="14.45">
      <c r="A724" s="34">
        <v>92119</v>
      </c>
      <c r="B724" s="9" t="s">
        <v>9499</v>
      </c>
      <c r="C724" s="32">
        <v>86.297200000000004</v>
      </c>
    </row>
    <row r="725" spans="1:3" ht="14.45">
      <c r="A725" s="34">
        <v>92844</v>
      </c>
      <c r="B725" s="9" t="s">
        <v>9500</v>
      </c>
      <c r="C725" s="32">
        <v>47.916000000000004</v>
      </c>
    </row>
    <row r="726" spans="1:3" ht="14.45">
      <c r="A726" s="34">
        <v>92849</v>
      </c>
      <c r="B726" s="9" t="s">
        <v>9501</v>
      </c>
      <c r="C726" s="32">
        <v>41.638520000000007</v>
      </c>
    </row>
    <row r="727" spans="1:3" ht="14.45">
      <c r="A727" s="34">
        <v>94055</v>
      </c>
      <c r="B727" s="9" t="s">
        <v>9502</v>
      </c>
      <c r="C727" s="32">
        <v>78.470920000000021</v>
      </c>
    </row>
    <row r="728" spans="1:3" ht="14.45">
      <c r="A728" s="34">
        <v>94458</v>
      </c>
      <c r="B728" s="9" t="s">
        <v>9503</v>
      </c>
      <c r="C728" s="32">
        <v>129.86107200000004</v>
      </c>
    </row>
    <row r="729" spans="1:3" ht="14.45">
      <c r="A729" s="34">
        <v>93802</v>
      </c>
      <c r="B729" s="9" t="s">
        <v>9504</v>
      </c>
      <c r="C729" s="32">
        <v>75.562080000000009</v>
      </c>
    </row>
    <row r="730" spans="1:3" ht="14.45">
      <c r="A730" s="34">
        <v>92122</v>
      </c>
      <c r="B730" s="9" t="s">
        <v>9505</v>
      </c>
      <c r="C730" s="32">
        <v>12.724360000000001</v>
      </c>
    </row>
    <row r="731" spans="1:3" ht="14.45">
      <c r="A731" s="34">
        <v>92732</v>
      </c>
      <c r="B731" s="9" t="s">
        <v>9506</v>
      </c>
      <c r="C731" s="32">
        <v>49.353480000000005</v>
      </c>
    </row>
    <row r="732" spans="1:3" ht="14.45">
      <c r="A732" s="34">
        <v>92719</v>
      </c>
      <c r="B732" s="9" t="s">
        <v>9507</v>
      </c>
      <c r="C732" s="32">
        <v>78.766160000000013</v>
      </c>
    </row>
    <row r="733" spans="1:3" ht="14.45">
      <c r="A733" s="34">
        <v>93307</v>
      </c>
      <c r="B733" s="9" t="s">
        <v>9508</v>
      </c>
      <c r="C733" s="32">
        <v>7.027680000000001</v>
      </c>
    </row>
    <row r="734" spans="1:3" ht="14.45">
      <c r="A734" s="34">
        <v>93840</v>
      </c>
      <c r="B734" s="9" t="s">
        <v>9509</v>
      </c>
      <c r="C734" s="32">
        <v>169.54036000000005</v>
      </c>
    </row>
    <row r="735" spans="1:3" ht="14.45">
      <c r="A735" s="34">
        <v>93068</v>
      </c>
      <c r="B735" s="9" t="s">
        <v>9510</v>
      </c>
      <c r="C735" s="32">
        <v>60.993680000000012</v>
      </c>
    </row>
    <row r="736" spans="1:3" ht="14.45">
      <c r="A736" s="34">
        <v>92846</v>
      </c>
      <c r="B736" s="9" t="s">
        <v>9511</v>
      </c>
      <c r="C736" s="32">
        <v>75.38300000000001</v>
      </c>
    </row>
    <row r="737" spans="1:3" ht="14.45">
      <c r="A737" s="34">
        <v>93345</v>
      </c>
      <c r="B737" s="9" t="s">
        <v>9512</v>
      </c>
      <c r="C737" s="32">
        <v>90.217600000000019</v>
      </c>
    </row>
    <row r="738" spans="1:3" ht="14.45">
      <c r="A738" s="34">
        <v>93023</v>
      </c>
      <c r="B738" s="9" t="s">
        <v>9513</v>
      </c>
      <c r="C738" s="32">
        <v>254.10000000000005</v>
      </c>
    </row>
    <row r="739" spans="1:3" ht="14.45">
      <c r="A739" s="34">
        <v>93331</v>
      </c>
      <c r="B739" s="9" t="s">
        <v>9514</v>
      </c>
      <c r="C739" s="32">
        <v>68.079440000000019</v>
      </c>
    </row>
    <row r="740" spans="1:3" ht="14.45">
      <c r="A740" s="34">
        <v>93343</v>
      </c>
      <c r="B740" s="9" t="s">
        <v>9515</v>
      </c>
      <c r="C740" s="32">
        <v>81.965400000000002</v>
      </c>
    </row>
    <row r="741" spans="1:3" ht="14.45">
      <c r="A741" s="34">
        <v>93333</v>
      </c>
      <c r="B741" s="9" t="s">
        <v>9516</v>
      </c>
      <c r="C741" s="32">
        <v>68.079440000000019</v>
      </c>
    </row>
    <row r="742" spans="1:3" ht="14.45">
      <c r="A742" s="34">
        <v>93346</v>
      </c>
      <c r="B742" s="9" t="s">
        <v>9517</v>
      </c>
      <c r="C742" s="32">
        <v>69.047440000000009</v>
      </c>
    </row>
    <row r="743" spans="1:3" ht="14.45">
      <c r="A743" s="34">
        <v>93341</v>
      </c>
      <c r="B743" s="9" t="s">
        <v>9518</v>
      </c>
      <c r="C743" s="32">
        <v>81.258760000000024</v>
      </c>
    </row>
    <row r="744" spans="1:3" ht="14.45">
      <c r="A744" s="34" t="s">
        <v>9519</v>
      </c>
      <c r="B744" s="9" t="s">
        <v>9520</v>
      </c>
      <c r="C744" s="32">
        <v>69.174732000000006</v>
      </c>
    </row>
    <row r="745" spans="1:3" ht="14.45">
      <c r="A745" s="34">
        <v>93321</v>
      </c>
      <c r="B745" s="9" t="s">
        <v>9521</v>
      </c>
      <c r="C745" s="32">
        <v>54.808160000000008</v>
      </c>
    </row>
    <row r="746" spans="1:3" ht="14.45">
      <c r="A746" s="34">
        <v>93324</v>
      </c>
      <c r="B746" s="9" t="s">
        <v>9522</v>
      </c>
      <c r="C746" s="32">
        <v>54.808160000000008</v>
      </c>
    </row>
    <row r="747" spans="1:3" ht="14.45">
      <c r="A747" s="34">
        <v>93334</v>
      </c>
      <c r="B747" s="9" t="s">
        <v>9523</v>
      </c>
      <c r="C747" s="32">
        <v>68.079440000000019</v>
      </c>
    </row>
    <row r="748" spans="1:3" ht="14.45">
      <c r="A748" s="34">
        <v>93344</v>
      </c>
      <c r="B748" s="9" t="s">
        <v>9524</v>
      </c>
      <c r="C748" s="32">
        <v>82.226760000000013</v>
      </c>
    </row>
    <row r="749" spans="1:3" ht="14.45">
      <c r="A749" s="34">
        <v>93323</v>
      </c>
      <c r="B749" s="9" t="s">
        <v>9525</v>
      </c>
      <c r="C749" s="32">
        <v>54.808160000000008</v>
      </c>
    </row>
    <row r="750" spans="1:3" ht="14.45">
      <c r="A750" s="34">
        <v>93631</v>
      </c>
      <c r="B750" s="9" t="s">
        <v>9526</v>
      </c>
      <c r="C750" s="32">
        <v>93.719340000000003</v>
      </c>
    </row>
    <row r="751" spans="1:3" ht="14.45">
      <c r="A751" s="34">
        <v>92958</v>
      </c>
      <c r="B751" s="9" t="s">
        <v>9527</v>
      </c>
      <c r="C751" s="32">
        <v>4.1285200000000009</v>
      </c>
    </row>
    <row r="752" spans="1:3" ht="14.45">
      <c r="A752" s="34">
        <v>93369</v>
      </c>
      <c r="B752" s="9" t="s">
        <v>9528</v>
      </c>
      <c r="C752" s="32">
        <v>64.822120000000012</v>
      </c>
    </row>
    <row r="753" spans="1:3" ht="14.45">
      <c r="A753" s="34" t="s">
        <v>9529</v>
      </c>
      <c r="B753" s="9" t="s">
        <v>9530</v>
      </c>
      <c r="C753" s="32">
        <v>74.887384000000011</v>
      </c>
    </row>
    <row r="754" spans="1:3" ht="14.45">
      <c r="A754" s="34" t="s">
        <v>9531</v>
      </c>
      <c r="B754" s="9" t="s">
        <v>9532</v>
      </c>
      <c r="C754" s="32">
        <v>60.288976000000012</v>
      </c>
    </row>
    <row r="755" spans="1:3" ht="14.45">
      <c r="A755" s="34" t="s">
        <v>9533</v>
      </c>
      <c r="B755" s="9" t="s">
        <v>9534</v>
      </c>
      <c r="C755" s="32">
        <v>74.887384000000011</v>
      </c>
    </row>
    <row r="756" spans="1:3" ht="14.45">
      <c r="A756" s="34">
        <v>93803</v>
      </c>
      <c r="B756" s="9" t="s">
        <v>9535</v>
      </c>
      <c r="C756" s="32">
        <v>66.917840000000012</v>
      </c>
    </row>
    <row r="757" spans="1:3" ht="14.45">
      <c r="A757" s="34" t="s">
        <v>9536</v>
      </c>
      <c r="B757" s="9" t="s">
        <v>9537</v>
      </c>
      <c r="C757" s="32">
        <v>74.887384000000011</v>
      </c>
    </row>
    <row r="758" spans="1:3" ht="14.45">
      <c r="A758" s="34">
        <v>93159</v>
      </c>
      <c r="B758" s="9" t="s">
        <v>9538</v>
      </c>
      <c r="C758" s="32">
        <v>58.791480000000007</v>
      </c>
    </row>
    <row r="759" spans="1:3" ht="14.45">
      <c r="A759" s="34">
        <v>93398</v>
      </c>
      <c r="B759" s="9" t="s">
        <v>9452</v>
      </c>
      <c r="C759" s="32">
        <v>12.724360000000001</v>
      </c>
    </row>
    <row r="760" spans="1:3" ht="14.45">
      <c r="A760" s="34" t="s">
        <v>9539</v>
      </c>
      <c r="B760" s="9" t="s">
        <v>9540</v>
      </c>
      <c r="C760" s="32">
        <v>60.288976000000012</v>
      </c>
    </row>
    <row r="761" spans="1:3" ht="14.45">
      <c r="A761" s="34">
        <v>39075</v>
      </c>
      <c r="B761" s="9" t="s">
        <v>9541</v>
      </c>
      <c r="C761" s="32">
        <v>4.4382800000000007</v>
      </c>
    </row>
    <row r="762" spans="1:3" ht="14.45">
      <c r="A762" s="34" t="s">
        <v>9542</v>
      </c>
      <c r="B762" s="9" t="s">
        <v>9543</v>
      </c>
      <c r="C762" s="32">
        <v>57.967712000000013</v>
      </c>
    </row>
    <row r="763" spans="1:3" ht="14.45">
      <c r="A763" s="34" t="s">
        <v>9544</v>
      </c>
      <c r="B763" s="9" t="s">
        <v>9545</v>
      </c>
      <c r="C763" s="32">
        <v>75.952184000000017</v>
      </c>
    </row>
    <row r="764" spans="1:3" ht="14.45">
      <c r="A764" s="34">
        <v>36635</v>
      </c>
      <c r="B764" s="9" t="s">
        <v>9333</v>
      </c>
      <c r="C764" s="32">
        <v>2.7448850000000005</v>
      </c>
    </row>
    <row r="765" spans="1:3" ht="14.45">
      <c r="A765" s="34">
        <v>93377</v>
      </c>
      <c r="B765" s="9" t="s">
        <v>9546</v>
      </c>
      <c r="C765" s="32">
        <v>88.755920000000017</v>
      </c>
    </row>
    <row r="766" spans="1:3" ht="14.45">
      <c r="A766" s="34">
        <v>93340</v>
      </c>
      <c r="B766" s="9" t="s">
        <v>9547</v>
      </c>
      <c r="C766" s="32">
        <v>88.058960000000013</v>
      </c>
    </row>
    <row r="767" spans="1:3" ht="14.45">
      <c r="A767" s="34" t="s">
        <v>9548</v>
      </c>
      <c r="B767" s="9" t="s">
        <v>9549</v>
      </c>
      <c r="C767" s="32">
        <v>78.539648000000014</v>
      </c>
    </row>
    <row r="768" spans="1:3" ht="14.45">
      <c r="A768" s="34">
        <v>92185</v>
      </c>
      <c r="B768" s="9" t="s">
        <v>9550</v>
      </c>
      <c r="C768" s="32">
        <v>12.724360000000001</v>
      </c>
    </row>
    <row r="769" spans="1:3" ht="14.45">
      <c r="A769" s="34">
        <v>93396</v>
      </c>
      <c r="B769" s="9" t="s">
        <v>9551</v>
      </c>
      <c r="C769" s="32">
        <v>34.523720000000004</v>
      </c>
    </row>
    <row r="770" spans="1:3" ht="14.45">
      <c r="A770" s="34" t="s">
        <v>9552</v>
      </c>
      <c r="B770" s="9" t="s">
        <v>9534</v>
      </c>
      <c r="C770" s="32">
        <v>74.887384000000011</v>
      </c>
    </row>
    <row r="771" spans="1:3" ht="14.45">
      <c r="A771" s="34">
        <v>93365</v>
      </c>
      <c r="B771" s="9" t="s">
        <v>9553</v>
      </c>
      <c r="C771" s="32">
        <v>127.52190000000003</v>
      </c>
    </row>
    <row r="772" spans="1:3" ht="14.45">
      <c r="A772" s="34">
        <v>90214</v>
      </c>
      <c r="B772" s="9" t="s">
        <v>9554</v>
      </c>
      <c r="C772" s="32">
        <v>162.11580000000004</v>
      </c>
    </row>
    <row r="773" spans="1:3" ht="14.45">
      <c r="A773" s="34">
        <v>93336</v>
      </c>
      <c r="B773" s="9" t="s">
        <v>9555</v>
      </c>
      <c r="C773" s="32">
        <v>335.43922500000008</v>
      </c>
    </row>
    <row r="774" spans="1:3" ht="14.45">
      <c r="A774" s="34">
        <v>93174</v>
      </c>
      <c r="B774" s="9" t="s">
        <v>9556</v>
      </c>
      <c r="C774" s="32">
        <v>59.962760000000003</v>
      </c>
    </row>
    <row r="775" spans="1:3" ht="14.45">
      <c r="A775" s="34">
        <v>93176</v>
      </c>
      <c r="B775" s="9" t="s">
        <v>9557</v>
      </c>
      <c r="C775" s="32">
        <v>72.387039999999999</v>
      </c>
    </row>
    <row r="776" spans="1:3" ht="14.45">
      <c r="A776" s="34">
        <v>93142</v>
      </c>
      <c r="B776" s="9" t="s">
        <v>9558</v>
      </c>
      <c r="C776" s="32">
        <v>111.80400000000003</v>
      </c>
    </row>
    <row r="777" spans="1:3" ht="14.45">
      <c r="A777" s="34">
        <v>93189</v>
      </c>
      <c r="B777" s="9" t="s">
        <v>9559</v>
      </c>
      <c r="C777" s="32">
        <v>89.73360000000001</v>
      </c>
    </row>
    <row r="778" spans="1:3" ht="14.45">
      <c r="A778" s="34">
        <v>93807</v>
      </c>
      <c r="B778" s="9" t="s">
        <v>9560</v>
      </c>
      <c r="C778" s="32">
        <v>39.354040000000005</v>
      </c>
    </row>
    <row r="779" spans="1:3" ht="14.45">
      <c r="A779" s="34">
        <v>37849</v>
      </c>
      <c r="B779" s="9" t="s">
        <v>9561</v>
      </c>
      <c r="C779" s="32">
        <v>4.8012800000000011</v>
      </c>
    </row>
    <row r="780" spans="1:3" ht="14.45">
      <c r="A780" s="34">
        <v>39222</v>
      </c>
      <c r="B780" s="9" t="s">
        <v>9562</v>
      </c>
      <c r="C780" s="32">
        <v>4.4382800000000007</v>
      </c>
    </row>
    <row r="781" spans="1:3" ht="14.45">
      <c r="A781" s="34">
        <v>92281</v>
      </c>
      <c r="B781" s="9" t="s">
        <v>9563</v>
      </c>
      <c r="C781" s="32">
        <v>1.4181200000000003</v>
      </c>
    </row>
    <row r="782" spans="1:3" ht="14.45">
      <c r="A782" s="34">
        <v>92747</v>
      </c>
      <c r="B782" s="9" t="s">
        <v>9564</v>
      </c>
      <c r="C782" s="32">
        <v>135.36996000000002</v>
      </c>
    </row>
    <row r="783" spans="1:3" ht="14.45">
      <c r="A783" s="34">
        <v>92851</v>
      </c>
      <c r="B783" s="9" t="s">
        <v>9565</v>
      </c>
      <c r="C783" s="32">
        <v>12.724360000000001</v>
      </c>
    </row>
    <row r="784" spans="1:3" ht="14.45">
      <c r="A784" s="34">
        <v>92991</v>
      </c>
      <c r="B784" s="9" t="s">
        <v>9566</v>
      </c>
      <c r="C784" s="32">
        <v>5.7692800000000011</v>
      </c>
    </row>
    <row r="785" spans="1:3" ht="14.45">
      <c r="A785" s="34">
        <v>92992</v>
      </c>
      <c r="B785" s="9" t="s">
        <v>9567</v>
      </c>
      <c r="C785" s="32">
        <v>5.7692800000000011</v>
      </c>
    </row>
    <row r="786" spans="1:3" ht="14.45">
      <c r="A786" s="34">
        <v>92993</v>
      </c>
      <c r="B786" s="9" t="s">
        <v>9568</v>
      </c>
      <c r="C786" s="32">
        <v>5.7692800000000011</v>
      </c>
    </row>
    <row r="787" spans="1:3" ht="14.45">
      <c r="A787" s="34">
        <v>92994</v>
      </c>
      <c r="B787" s="9" t="s">
        <v>9569</v>
      </c>
      <c r="C787" s="32">
        <v>5.7692800000000011</v>
      </c>
    </row>
    <row r="788" spans="1:3" ht="14.45">
      <c r="A788" s="34">
        <v>92999</v>
      </c>
      <c r="B788" s="9" t="s">
        <v>9570</v>
      </c>
      <c r="C788" s="32">
        <v>1.4181200000000003</v>
      </c>
    </row>
    <row r="789" spans="1:3" ht="14.45">
      <c r="A789" s="34">
        <v>93014</v>
      </c>
      <c r="B789" s="9" t="s">
        <v>9571</v>
      </c>
      <c r="C789" s="32">
        <v>3.9446000000000003</v>
      </c>
    </row>
    <row r="790" spans="1:3" ht="14.45">
      <c r="A790" s="34">
        <v>93615</v>
      </c>
      <c r="B790" s="9" t="s">
        <v>9572</v>
      </c>
      <c r="C790" s="32">
        <v>82.668168000000023</v>
      </c>
    </row>
    <row r="791" spans="1:3" ht="14.45">
      <c r="A791" s="34">
        <v>93621</v>
      </c>
      <c r="B791" s="9" t="s">
        <v>9573</v>
      </c>
      <c r="C791" s="32">
        <v>82.668168000000023</v>
      </c>
    </row>
    <row r="792" spans="1:3" ht="14.45">
      <c r="A792" s="34">
        <v>94328</v>
      </c>
      <c r="B792" s="9" t="s">
        <v>9574</v>
      </c>
      <c r="C792" s="32">
        <v>92.608560000000026</v>
      </c>
    </row>
    <row r="793" spans="1:3" ht="14.45">
      <c r="A793" s="34">
        <v>93172</v>
      </c>
      <c r="B793" s="9" t="s">
        <v>9575</v>
      </c>
      <c r="C793" s="32">
        <v>47.940200000000004</v>
      </c>
    </row>
    <row r="794" spans="1:3" ht="14.45">
      <c r="A794" s="34" t="s">
        <v>9576</v>
      </c>
      <c r="B794" s="9" t="s">
        <v>9532</v>
      </c>
      <c r="C794" s="32">
        <v>60.288976000000012</v>
      </c>
    </row>
    <row r="795" spans="1:3" ht="14.45">
      <c r="A795" s="34">
        <v>93143</v>
      </c>
      <c r="B795" s="9" t="s">
        <v>9577</v>
      </c>
      <c r="C795" s="32">
        <v>148.83000000000001</v>
      </c>
    </row>
    <row r="796" spans="1:3" ht="14.45">
      <c r="A796" s="34">
        <v>90136</v>
      </c>
      <c r="B796" s="9" t="s">
        <v>9578</v>
      </c>
      <c r="C796" s="32">
        <v>244.28992500000004</v>
      </c>
    </row>
    <row r="797" spans="1:3" ht="14.45">
      <c r="A797" s="34" t="s">
        <v>9579</v>
      </c>
      <c r="B797" s="9" t="s">
        <v>9580</v>
      </c>
      <c r="C797" s="32">
        <v>63.861380000000011</v>
      </c>
    </row>
    <row r="798" spans="1:3" ht="14.45">
      <c r="A798" s="34">
        <v>93930</v>
      </c>
      <c r="B798" s="9" t="s">
        <v>9581</v>
      </c>
      <c r="C798" s="32">
        <v>334.84935000000007</v>
      </c>
    </row>
    <row r="799" spans="1:3" ht="14.45">
      <c r="A799" s="34">
        <v>93339</v>
      </c>
      <c r="B799" s="9" t="s">
        <v>9582</v>
      </c>
      <c r="C799" s="32">
        <v>530.88750000000016</v>
      </c>
    </row>
    <row r="800" spans="1:3" ht="14.45">
      <c r="A800" s="34">
        <v>90139</v>
      </c>
      <c r="B800" s="9" t="s">
        <v>9583</v>
      </c>
      <c r="C800" s="32">
        <v>340.3125</v>
      </c>
    </row>
    <row r="801" spans="1:3" ht="14.45">
      <c r="A801" s="34" t="s">
        <v>9584</v>
      </c>
      <c r="B801" s="9" t="s">
        <v>9585</v>
      </c>
      <c r="C801" s="32">
        <v>31.747012000000005</v>
      </c>
    </row>
    <row r="802" spans="1:3" ht="14.45">
      <c r="A802" s="34" t="s">
        <v>9586</v>
      </c>
      <c r="B802" s="9" t="s">
        <v>9587</v>
      </c>
      <c r="C802" s="32">
        <v>98.110672000000022</v>
      </c>
    </row>
    <row r="803" spans="1:3" ht="14.45">
      <c r="A803" s="34" t="s">
        <v>9588</v>
      </c>
      <c r="B803" s="9" t="s">
        <v>9589</v>
      </c>
      <c r="C803" s="32">
        <v>89.384636000000015</v>
      </c>
    </row>
    <row r="804" spans="1:3" ht="14.45">
      <c r="A804" s="34">
        <v>99120</v>
      </c>
      <c r="B804" s="9" t="s">
        <v>9590</v>
      </c>
      <c r="C804" s="32">
        <v>338.31600000000009</v>
      </c>
    </row>
    <row r="805" spans="1:3" ht="14.45">
      <c r="A805" s="34">
        <v>90222</v>
      </c>
      <c r="B805" s="9" t="s">
        <v>9591</v>
      </c>
      <c r="C805" s="32">
        <v>476.43750000000011</v>
      </c>
    </row>
    <row r="806" spans="1:3" ht="14.45">
      <c r="A806" s="34">
        <v>93067</v>
      </c>
      <c r="B806" s="9" t="s">
        <v>9592</v>
      </c>
      <c r="C806" s="32">
        <v>36.783999999999999</v>
      </c>
    </row>
    <row r="807" spans="1:3" ht="14.45">
      <c r="A807" s="34">
        <v>93302</v>
      </c>
      <c r="B807" s="9" t="s">
        <v>9593</v>
      </c>
      <c r="C807" s="32">
        <v>349.38750000000005</v>
      </c>
    </row>
    <row r="808" spans="1:3" ht="14.45">
      <c r="A808" s="34">
        <v>93845</v>
      </c>
      <c r="B808" s="9" t="s">
        <v>9594</v>
      </c>
      <c r="C808" s="32">
        <v>94.747840000000025</v>
      </c>
    </row>
    <row r="809" spans="1:3" ht="14.45">
      <c r="A809" s="34" t="s">
        <v>9595</v>
      </c>
      <c r="B809" s="9" t="s">
        <v>9596</v>
      </c>
      <c r="C809" s="32">
        <v>89.384636000000015</v>
      </c>
    </row>
    <row r="810" spans="1:3" ht="14.45">
      <c r="A810" s="34">
        <v>93073</v>
      </c>
      <c r="B810" s="9" t="s">
        <v>9597</v>
      </c>
      <c r="C810" s="32">
        <v>5.4401600000000014</v>
      </c>
    </row>
    <row r="811" spans="1:3" ht="14.45">
      <c r="A811" s="34">
        <v>92692</v>
      </c>
      <c r="B811" s="9" t="s">
        <v>9598</v>
      </c>
      <c r="C811" s="32">
        <v>5.0287600000000001</v>
      </c>
    </row>
    <row r="812" spans="1:3" ht="14.45">
      <c r="A812" s="34">
        <v>90401</v>
      </c>
      <c r="B812" s="9" t="s">
        <v>9599</v>
      </c>
      <c r="C812" s="32">
        <v>350.79412500000007</v>
      </c>
    </row>
    <row r="813" spans="1:3" ht="14.45">
      <c r="A813" s="34">
        <v>93544</v>
      </c>
      <c r="B813" s="9" t="s">
        <v>9600</v>
      </c>
      <c r="C813" s="32">
        <v>67.798720000000017</v>
      </c>
    </row>
    <row r="814" spans="1:3" ht="14.45">
      <c r="A814" s="34">
        <v>93308</v>
      </c>
      <c r="B814" s="9" t="s">
        <v>9601</v>
      </c>
      <c r="C814" s="32">
        <v>59.139960000000009</v>
      </c>
    </row>
    <row r="815" spans="1:3" ht="14.45">
      <c r="A815" s="34">
        <v>93546</v>
      </c>
      <c r="B815" s="9" t="s">
        <v>9602</v>
      </c>
      <c r="C815" s="32">
        <v>92.986080000000015</v>
      </c>
    </row>
    <row r="816" spans="1:3" ht="14.45">
      <c r="A816" s="34">
        <v>93543</v>
      </c>
      <c r="B816" s="9" t="s">
        <v>9603</v>
      </c>
      <c r="C816" s="32">
        <v>67.314720000000008</v>
      </c>
    </row>
    <row r="817" spans="1:3" ht="14.45">
      <c r="A817" s="34">
        <v>93542</v>
      </c>
      <c r="B817" s="9" t="s">
        <v>9604</v>
      </c>
      <c r="C817" s="32">
        <v>60.97432000000002</v>
      </c>
    </row>
    <row r="818" spans="1:3" ht="14.45">
      <c r="A818" s="34">
        <v>93908</v>
      </c>
      <c r="B818" s="9" t="s">
        <v>9605</v>
      </c>
      <c r="C818" s="32">
        <v>52.664040000000007</v>
      </c>
    </row>
    <row r="819" spans="1:3" ht="14.45">
      <c r="A819" s="34">
        <v>93055</v>
      </c>
      <c r="B819" s="9" t="s">
        <v>9606</v>
      </c>
      <c r="C819" s="32">
        <v>12.724360000000001</v>
      </c>
    </row>
    <row r="820" spans="1:3" ht="14.45">
      <c r="A820" s="34">
        <v>93541</v>
      </c>
      <c r="B820" s="9" t="s">
        <v>9607</v>
      </c>
      <c r="C820" s="32">
        <v>54.83720000000001</v>
      </c>
    </row>
    <row r="821" spans="1:3" ht="14.45">
      <c r="A821" s="34">
        <v>93545</v>
      </c>
      <c r="B821" s="9" t="s">
        <v>9608</v>
      </c>
      <c r="C821" s="32">
        <v>92.986080000000015</v>
      </c>
    </row>
    <row r="822" spans="1:3" ht="14.45">
      <c r="A822" s="34">
        <v>93547</v>
      </c>
      <c r="B822" s="9" t="s">
        <v>9609</v>
      </c>
      <c r="C822" s="32">
        <v>55.558360000000008</v>
      </c>
    </row>
    <row r="823" spans="1:3" ht="14.45">
      <c r="A823" s="34">
        <v>93016</v>
      </c>
      <c r="B823" s="9" t="s">
        <v>9610</v>
      </c>
      <c r="C823" s="32">
        <v>49.159275000000001</v>
      </c>
    </row>
    <row r="824" spans="1:3" ht="14.45">
      <c r="A824" s="34">
        <v>93806</v>
      </c>
      <c r="B824" s="9" t="s">
        <v>9611</v>
      </c>
      <c r="C824" s="32">
        <v>119.79000000000002</v>
      </c>
    </row>
    <row r="825" spans="1:3" ht="14.45">
      <c r="A825" s="34">
        <v>93354</v>
      </c>
      <c r="B825" s="9" t="s">
        <v>9612</v>
      </c>
      <c r="C825" s="32">
        <v>57.354000000000006</v>
      </c>
    </row>
    <row r="826" spans="1:3" ht="14.45">
      <c r="A826" s="34">
        <v>93358</v>
      </c>
      <c r="B826" s="9" t="s">
        <v>9613</v>
      </c>
      <c r="C826" s="32">
        <v>57.354000000000006</v>
      </c>
    </row>
    <row r="827" spans="1:3" ht="14.45">
      <c r="A827" s="34">
        <v>93368</v>
      </c>
      <c r="B827" s="9" t="s">
        <v>9614</v>
      </c>
      <c r="C827" s="32">
        <v>64.822120000000012</v>
      </c>
    </row>
    <row r="828" spans="1:3" ht="14.45">
      <c r="A828" s="34">
        <v>90224</v>
      </c>
      <c r="B828" s="9" t="s">
        <v>9615</v>
      </c>
      <c r="C828" s="32">
        <v>222.33750000000006</v>
      </c>
    </row>
    <row r="829" spans="1:3" ht="14.45">
      <c r="A829" s="34">
        <v>93480</v>
      </c>
      <c r="B829" s="9" t="s">
        <v>9616</v>
      </c>
      <c r="C829" s="32">
        <v>289.91600000000005</v>
      </c>
    </row>
    <row r="830" spans="1:3" ht="14.45">
      <c r="A830" s="34">
        <v>93355</v>
      </c>
      <c r="B830" s="9" t="s">
        <v>9617</v>
      </c>
      <c r="C830" s="32">
        <v>483.51600000000008</v>
      </c>
    </row>
    <row r="831" spans="1:3" ht="14.45">
      <c r="A831" s="34">
        <v>32692</v>
      </c>
      <c r="B831" s="9" t="s">
        <v>9618</v>
      </c>
      <c r="C831" s="32">
        <v>4.7425950000000014</v>
      </c>
    </row>
    <row r="832" spans="1:3" ht="14.45">
      <c r="A832" s="34">
        <v>90403</v>
      </c>
      <c r="B832" s="9" t="s">
        <v>9619</v>
      </c>
      <c r="C832" s="32">
        <v>612.5625</v>
      </c>
    </row>
    <row r="833" spans="1:3" ht="14.45">
      <c r="A833" s="34">
        <v>93563</v>
      </c>
      <c r="B833" s="9" t="s">
        <v>9620</v>
      </c>
      <c r="C833" s="32">
        <v>115.54532000000003</v>
      </c>
    </row>
    <row r="834" spans="1:3" ht="14.45">
      <c r="A834" s="34">
        <v>93909</v>
      </c>
      <c r="B834" s="9" t="s">
        <v>9621</v>
      </c>
      <c r="C834" s="32">
        <v>52.664040000000007</v>
      </c>
    </row>
    <row r="835" spans="1:3" ht="14.45">
      <c r="A835" s="34">
        <v>93540</v>
      </c>
      <c r="B835" s="9" t="s">
        <v>9622</v>
      </c>
      <c r="C835" s="32">
        <v>67.314720000000008</v>
      </c>
    </row>
    <row r="836" spans="1:3" ht="14.45">
      <c r="A836" s="34">
        <v>93481</v>
      </c>
      <c r="B836" s="9" t="s">
        <v>9623</v>
      </c>
      <c r="C836" s="32">
        <v>256.52000000000004</v>
      </c>
    </row>
    <row r="837" spans="1:3" ht="14.45">
      <c r="A837" s="34" t="s">
        <v>9624</v>
      </c>
      <c r="B837" s="9" t="s">
        <v>9625</v>
      </c>
      <c r="C837" s="32">
        <v>90.161940000000016</v>
      </c>
    </row>
    <row r="838" spans="1:3" ht="14.45">
      <c r="A838" s="34">
        <v>93178</v>
      </c>
      <c r="B838" s="9" t="s">
        <v>9626</v>
      </c>
      <c r="C838" s="32">
        <v>86.210080000000019</v>
      </c>
    </row>
    <row r="839" spans="1:3" ht="14.45">
      <c r="A839" s="34">
        <v>93510</v>
      </c>
      <c r="B839" s="9" t="s">
        <v>9627</v>
      </c>
      <c r="C839" s="32">
        <v>81.040960000000013</v>
      </c>
    </row>
    <row r="840" spans="1:3" ht="14.45">
      <c r="A840" s="34">
        <v>93514</v>
      </c>
      <c r="B840" s="9" t="s">
        <v>9628</v>
      </c>
      <c r="C840" s="32">
        <v>104.21972000000002</v>
      </c>
    </row>
    <row r="841" spans="1:3" ht="14.45">
      <c r="A841" s="34">
        <v>93511</v>
      </c>
      <c r="B841" s="9" t="s">
        <v>9629</v>
      </c>
      <c r="C841" s="32">
        <v>81.040960000000013</v>
      </c>
    </row>
    <row r="842" spans="1:3" ht="14.45">
      <c r="A842" s="34">
        <v>93460</v>
      </c>
      <c r="B842" s="9" t="s">
        <v>9630</v>
      </c>
      <c r="C842" s="32">
        <v>103.10652000000002</v>
      </c>
    </row>
    <row r="843" spans="1:3" ht="14.45">
      <c r="A843" s="34">
        <v>93465</v>
      </c>
      <c r="B843" s="9" t="s">
        <v>9631</v>
      </c>
      <c r="C843" s="32">
        <v>5.9048000000000007</v>
      </c>
    </row>
    <row r="844" spans="1:3" ht="14.45">
      <c r="A844" s="34">
        <v>93463</v>
      </c>
      <c r="B844" s="9" t="s">
        <v>9632</v>
      </c>
      <c r="C844" s="32">
        <v>120.22076000000001</v>
      </c>
    </row>
    <row r="845" spans="1:3" ht="14.45">
      <c r="A845" s="34">
        <v>93452</v>
      </c>
      <c r="B845" s="9" t="s">
        <v>9633</v>
      </c>
      <c r="C845" s="32">
        <v>70.426839999999999</v>
      </c>
    </row>
    <row r="846" spans="1:3" ht="14.45">
      <c r="A846" s="34">
        <v>93470</v>
      </c>
      <c r="B846" s="9" t="s">
        <v>9634</v>
      </c>
      <c r="C846" s="32">
        <v>86.771520000000024</v>
      </c>
    </row>
    <row r="847" spans="1:3" ht="14.45">
      <c r="A847" s="34">
        <v>93512</v>
      </c>
      <c r="B847" s="9" t="s">
        <v>9635</v>
      </c>
      <c r="C847" s="32">
        <v>96.756440000000012</v>
      </c>
    </row>
    <row r="848" spans="1:3" ht="14.45">
      <c r="A848" s="34">
        <v>93513</v>
      </c>
      <c r="B848" s="9" t="s">
        <v>9636</v>
      </c>
      <c r="C848" s="32">
        <v>96.756440000000012</v>
      </c>
    </row>
    <row r="849" spans="1:3" ht="14.45">
      <c r="A849" s="34">
        <v>1210</v>
      </c>
      <c r="B849" s="9" t="s">
        <v>9637</v>
      </c>
      <c r="C849" s="32">
        <v>348.9301200000001</v>
      </c>
    </row>
    <row r="850" spans="1:3" ht="14.45">
      <c r="A850" s="34">
        <v>32685</v>
      </c>
      <c r="B850" s="9" t="s">
        <v>9638</v>
      </c>
      <c r="C850" s="32">
        <v>3.2325150000000007</v>
      </c>
    </row>
    <row r="851" spans="1:3" ht="14.45">
      <c r="A851" s="34">
        <v>32686</v>
      </c>
      <c r="B851" s="9" t="s">
        <v>9639</v>
      </c>
      <c r="C851" s="32">
        <v>3.2325150000000007</v>
      </c>
    </row>
    <row r="852" spans="1:3" ht="14.45">
      <c r="A852" s="34">
        <v>35126</v>
      </c>
      <c r="B852" s="9" t="s">
        <v>9640</v>
      </c>
      <c r="C852" s="32">
        <v>3.7510000000000008</v>
      </c>
    </row>
    <row r="853" spans="1:3" ht="14.45">
      <c r="A853" s="34">
        <v>35127</v>
      </c>
      <c r="B853" s="9" t="s">
        <v>9640</v>
      </c>
      <c r="C853" s="32">
        <v>3.7510000000000008</v>
      </c>
    </row>
    <row r="854" spans="1:3" ht="14.45">
      <c r="A854" s="34">
        <v>37572</v>
      </c>
      <c r="B854" s="9" t="s">
        <v>9641</v>
      </c>
      <c r="C854" s="32">
        <v>8.4076850000000007</v>
      </c>
    </row>
    <row r="855" spans="1:3" ht="14.45">
      <c r="A855" s="34">
        <v>38522</v>
      </c>
      <c r="B855" s="9" t="s">
        <v>9642</v>
      </c>
      <c r="C855" s="32">
        <v>8.1481400000000015</v>
      </c>
    </row>
    <row r="856" spans="1:3" ht="14.45">
      <c r="A856" s="34">
        <v>39241</v>
      </c>
      <c r="B856" s="9" t="s">
        <v>9643</v>
      </c>
      <c r="C856" s="32">
        <v>4.4382800000000007</v>
      </c>
    </row>
    <row r="857" spans="1:3" ht="14.45">
      <c r="A857" s="34">
        <v>39242</v>
      </c>
      <c r="B857" s="9" t="s">
        <v>9644</v>
      </c>
      <c r="C857" s="32">
        <v>4.4382800000000007</v>
      </c>
    </row>
    <row r="858" spans="1:3" ht="14.45">
      <c r="A858" s="34">
        <v>39543</v>
      </c>
      <c r="B858" s="9" t="s">
        <v>9645</v>
      </c>
      <c r="C858" s="32">
        <v>71.732430000000022</v>
      </c>
    </row>
    <row r="859" spans="1:3" ht="14.45">
      <c r="A859" s="34">
        <v>5370</v>
      </c>
      <c r="B859" s="9" t="s">
        <v>9646</v>
      </c>
      <c r="C859" s="32">
        <v>2.0999550000000005</v>
      </c>
    </row>
    <row r="860" spans="1:3" ht="14.45">
      <c r="A860" s="34">
        <v>5371</v>
      </c>
      <c r="B860" s="9" t="s">
        <v>9646</v>
      </c>
      <c r="C860" s="32">
        <v>2.0999550000000005</v>
      </c>
    </row>
    <row r="861" spans="1:3" ht="14.45">
      <c r="A861" s="34">
        <v>5372</v>
      </c>
      <c r="B861" s="9" t="s">
        <v>9646</v>
      </c>
      <c r="C861" s="32">
        <v>2.0999550000000005</v>
      </c>
    </row>
    <row r="862" spans="1:3" ht="14.45">
      <c r="A862" s="34">
        <v>7888</v>
      </c>
      <c r="B862" s="9" t="s">
        <v>9647</v>
      </c>
      <c r="C862" s="32">
        <v>14.984640000000002</v>
      </c>
    </row>
    <row r="863" spans="1:3" ht="14.45">
      <c r="A863" s="34">
        <v>8785</v>
      </c>
      <c r="B863" s="9" t="s">
        <v>9648</v>
      </c>
      <c r="C863" s="32">
        <v>31.640895000000008</v>
      </c>
    </row>
    <row r="864" spans="1:3" ht="14.45">
      <c r="A864" s="34">
        <v>8858</v>
      </c>
      <c r="B864" s="9" t="s">
        <v>9648</v>
      </c>
      <c r="C864" s="32">
        <v>31.640895000000008</v>
      </c>
    </row>
    <row r="865" spans="1:3" ht="14.45">
      <c r="A865" s="34">
        <v>8859</v>
      </c>
      <c r="B865" s="9" t="s">
        <v>9648</v>
      </c>
      <c r="C865" s="32">
        <v>31.640895000000008</v>
      </c>
    </row>
    <row r="866" spans="1:3" ht="14.45">
      <c r="A866" s="34">
        <v>8860</v>
      </c>
      <c r="B866" s="9" t="s">
        <v>9648</v>
      </c>
      <c r="C866" s="32">
        <v>31.640895000000008</v>
      </c>
    </row>
    <row r="867" spans="1:3" ht="14.45">
      <c r="A867" s="34">
        <v>90223</v>
      </c>
      <c r="B867" s="9" t="s">
        <v>9649</v>
      </c>
      <c r="C867" s="32">
        <v>183.76875000000001</v>
      </c>
    </row>
    <row r="868" spans="1:3" ht="14.45">
      <c r="A868" s="34">
        <v>90404</v>
      </c>
      <c r="B868" s="9" t="s">
        <v>9650</v>
      </c>
      <c r="C868" s="32">
        <v>353.01750000000004</v>
      </c>
    </row>
    <row r="869" spans="1:3" ht="14.45">
      <c r="A869" s="34">
        <v>91003</v>
      </c>
      <c r="B869" s="9" t="s">
        <v>9651</v>
      </c>
      <c r="C869" s="32">
        <v>1.6214000000000004</v>
      </c>
    </row>
    <row r="870" spans="1:3" ht="14.45">
      <c r="A870" s="34">
        <v>92240</v>
      </c>
      <c r="B870" s="9" t="s">
        <v>9652</v>
      </c>
      <c r="C870" s="32">
        <v>1.4181200000000003</v>
      </c>
    </row>
    <row r="871" spans="1:3" ht="14.45">
      <c r="A871" s="34">
        <v>92243</v>
      </c>
      <c r="B871" s="9" t="s">
        <v>9653</v>
      </c>
      <c r="C871" s="32">
        <v>1.4181200000000003</v>
      </c>
    </row>
    <row r="872" spans="1:3" ht="14.45">
      <c r="A872" s="34">
        <v>92244</v>
      </c>
      <c r="B872" s="9" t="s">
        <v>9654</v>
      </c>
      <c r="C872" s="32">
        <v>1.4181200000000003</v>
      </c>
    </row>
    <row r="873" spans="1:3" ht="14.45">
      <c r="A873" s="34">
        <v>92253</v>
      </c>
      <c r="B873" s="9" t="s">
        <v>9655</v>
      </c>
      <c r="C873" s="32">
        <v>1.4181200000000003</v>
      </c>
    </row>
    <row r="874" spans="1:3" ht="14.45">
      <c r="A874" s="34">
        <v>92257</v>
      </c>
      <c r="B874" s="9" t="s">
        <v>9656</v>
      </c>
      <c r="C874" s="32">
        <v>1.4181200000000003</v>
      </c>
    </row>
    <row r="875" spans="1:3" ht="14.45">
      <c r="A875" s="34">
        <v>92384</v>
      </c>
      <c r="B875" s="9" t="s">
        <v>9657</v>
      </c>
      <c r="C875" s="32">
        <v>1.4181200000000003</v>
      </c>
    </row>
    <row r="876" spans="1:3" ht="14.45">
      <c r="A876" s="34">
        <v>92473</v>
      </c>
      <c r="B876" s="9" t="s">
        <v>9658</v>
      </c>
      <c r="C876" s="32">
        <v>12.724360000000001</v>
      </c>
    </row>
    <row r="877" spans="1:3" ht="14.45">
      <c r="A877" s="34">
        <v>92754</v>
      </c>
      <c r="B877" s="9" t="s">
        <v>9659</v>
      </c>
      <c r="C877" s="32">
        <v>46.735040000000005</v>
      </c>
    </row>
    <row r="878" spans="1:3" ht="14.45">
      <c r="A878" s="34">
        <v>92942</v>
      </c>
      <c r="B878" s="9" t="s">
        <v>9660</v>
      </c>
      <c r="C878" s="32">
        <v>79.95196</v>
      </c>
    </row>
    <row r="879" spans="1:3" ht="14.45">
      <c r="A879" s="34">
        <v>92952</v>
      </c>
      <c r="B879" s="9" t="s">
        <v>9661</v>
      </c>
      <c r="C879" s="32">
        <v>1.6843200000000003</v>
      </c>
    </row>
    <row r="880" spans="1:3" ht="14.45">
      <c r="A880" s="34">
        <v>92953</v>
      </c>
      <c r="B880" s="9" t="s">
        <v>9662</v>
      </c>
      <c r="C880" s="32">
        <v>1.6843200000000003</v>
      </c>
    </row>
    <row r="881" spans="1:3" ht="14.45">
      <c r="A881" s="34">
        <v>93066</v>
      </c>
      <c r="B881" s="9" t="s">
        <v>9663</v>
      </c>
      <c r="C881" s="32">
        <v>274.28860800000001</v>
      </c>
    </row>
    <row r="882" spans="1:3" ht="14.45">
      <c r="A882" s="34">
        <v>93077</v>
      </c>
      <c r="B882" s="9" t="s">
        <v>9664</v>
      </c>
      <c r="C882" s="32">
        <v>274.28860800000001</v>
      </c>
    </row>
    <row r="883" spans="1:3" ht="14.45">
      <c r="A883" s="34">
        <v>93084</v>
      </c>
      <c r="B883" s="9" t="s">
        <v>9665</v>
      </c>
      <c r="C883" s="32">
        <v>269.25307200000003</v>
      </c>
    </row>
    <row r="884" spans="1:3" ht="14.45">
      <c r="A884" s="34">
        <v>93090</v>
      </c>
      <c r="B884" s="9" t="s">
        <v>9666</v>
      </c>
      <c r="C884" s="32">
        <v>16.823840000000004</v>
      </c>
    </row>
    <row r="885" spans="1:3" ht="14.45">
      <c r="A885" s="34">
        <v>93094</v>
      </c>
      <c r="B885" s="9" t="s">
        <v>9667</v>
      </c>
      <c r="C885" s="32">
        <v>269.25307200000003</v>
      </c>
    </row>
    <row r="886" spans="1:3" ht="14.45">
      <c r="A886" s="34">
        <v>93098</v>
      </c>
      <c r="B886" s="9" t="s">
        <v>9668</v>
      </c>
      <c r="C886" s="32">
        <v>62.534736000000017</v>
      </c>
    </row>
    <row r="887" spans="1:3" ht="14.45">
      <c r="A887" s="34">
        <v>93099</v>
      </c>
      <c r="B887" s="9" t="s">
        <v>9669</v>
      </c>
      <c r="C887" s="32">
        <v>33.415360000000007</v>
      </c>
    </row>
    <row r="888" spans="1:3" ht="14.45">
      <c r="A888" s="34">
        <v>93115</v>
      </c>
      <c r="B888" s="9" t="s">
        <v>9670</v>
      </c>
      <c r="C888" s="32">
        <v>4.8303200000000013</v>
      </c>
    </row>
    <row r="889" spans="1:3" ht="14.45">
      <c r="A889" s="34">
        <v>93117</v>
      </c>
      <c r="B889" s="9" t="s">
        <v>9671</v>
      </c>
      <c r="C889" s="32">
        <v>7.7101200000000016</v>
      </c>
    </row>
    <row r="890" spans="1:3" ht="14.45">
      <c r="A890" s="34">
        <v>93128</v>
      </c>
      <c r="B890" s="9" t="s">
        <v>9672</v>
      </c>
      <c r="C890" s="32">
        <v>68.990328000000019</v>
      </c>
    </row>
    <row r="891" spans="1:3" ht="14.45">
      <c r="A891" s="34">
        <v>93129</v>
      </c>
      <c r="B891" s="9" t="s">
        <v>9337</v>
      </c>
      <c r="C891" s="32">
        <v>4.8303200000000013</v>
      </c>
    </row>
    <row r="892" spans="1:3" ht="14.45">
      <c r="A892" s="34">
        <v>93141</v>
      </c>
      <c r="B892" s="9" t="s">
        <v>9673</v>
      </c>
      <c r="C892" s="32">
        <v>108.64711000000001</v>
      </c>
    </row>
    <row r="893" spans="1:3" ht="14.45">
      <c r="A893" s="34">
        <v>93145</v>
      </c>
      <c r="B893" s="9" t="s">
        <v>9674</v>
      </c>
      <c r="C893" s="32">
        <v>106.24828500000001</v>
      </c>
    </row>
    <row r="894" spans="1:3" ht="14.45">
      <c r="A894" s="34">
        <v>93153</v>
      </c>
      <c r="B894" s="9" t="s">
        <v>9675</v>
      </c>
      <c r="C894" s="32">
        <v>105.54588000000001</v>
      </c>
    </row>
    <row r="895" spans="1:3" ht="14.45">
      <c r="A895" s="34">
        <v>93164</v>
      </c>
      <c r="B895" s="9" t="s">
        <v>9676</v>
      </c>
      <c r="C895" s="32">
        <v>12.463000000000003</v>
      </c>
    </row>
    <row r="896" spans="1:3" ht="14.45">
      <c r="A896" s="34">
        <v>93168</v>
      </c>
      <c r="B896" s="9" t="s">
        <v>9677</v>
      </c>
      <c r="C896" s="32">
        <v>68.990328000000019</v>
      </c>
    </row>
    <row r="897" spans="1:3" ht="14.45">
      <c r="A897" s="34">
        <v>93173</v>
      </c>
      <c r="B897" s="9" t="s">
        <v>9666</v>
      </c>
      <c r="C897" s="32">
        <v>9.0459600000000027</v>
      </c>
    </row>
    <row r="898" spans="1:3" ht="14.45">
      <c r="A898" s="34">
        <v>93177</v>
      </c>
      <c r="B898" s="9" t="s">
        <v>9678</v>
      </c>
      <c r="C898" s="32">
        <v>54.851720000000007</v>
      </c>
    </row>
    <row r="899" spans="1:3" ht="14.45">
      <c r="A899" s="34">
        <v>93181</v>
      </c>
      <c r="B899" s="9" t="s">
        <v>9679</v>
      </c>
      <c r="C899" s="32">
        <v>38.555440000000004</v>
      </c>
    </row>
    <row r="900" spans="1:3" ht="14.45">
      <c r="A900" s="34">
        <v>93210</v>
      </c>
      <c r="B900" s="9" t="s">
        <v>9680</v>
      </c>
      <c r="C900" s="32">
        <v>32.873280000000008</v>
      </c>
    </row>
    <row r="901" spans="1:3" ht="14.45">
      <c r="A901" s="34">
        <v>93211</v>
      </c>
      <c r="B901" s="9" t="s">
        <v>9681</v>
      </c>
      <c r="C901" s="32">
        <v>32.002080000000007</v>
      </c>
    </row>
    <row r="902" spans="1:3" ht="14.45">
      <c r="A902" s="34">
        <v>93218</v>
      </c>
      <c r="B902" s="9" t="s">
        <v>9682</v>
      </c>
      <c r="C902" s="32">
        <v>40.989960000000011</v>
      </c>
    </row>
    <row r="903" spans="1:3" ht="14.45">
      <c r="A903" s="34">
        <v>93335</v>
      </c>
      <c r="B903" s="9" t="s">
        <v>9683</v>
      </c>
      <c r="C903" s="32">
        <v>598.95000000000005</v>
      </c>
    </row>
    <row r="904" spans="1:3" ht="14.45">
      <c r="A904" s="34">
        <v>93356</v>
      </c>
      <c r="B904" s="9" t="s">
        <v>9684</v>
      </c>
      <c r="C904" s="32">
        <v>1.4181200000000003</v>
      </c>
    </row>
    <row r="905" spans="1:3" ht="14.45">
      <c r="A905" s="34">
        <v>93359</v>
      </c>
      <c r="B905" s="9" t="s">
        <v>9685</v>
      </c>
      <c r="C905" s="32">
        <v>26.794240000000002</v>
      </c>
    </row>
    <row r="906" spans="1:3" ht="14.45">
      <c r="A906" s="34">
        <v>93374</v>
      </c>
      <c r="B906" s="9" t="s">
        <v>9686</v>
      </c>
      <c r="C906" s="32">
        <v>9.5057600000000004</v>
      </c>
    </row>
    <row r="907" spans="1:3" ht="14.45">
      <c r="A907" s="34">
        <v>93406</v>
      </c>
      <c r="B907" s="9" t="s">
        <v>9687</v>
      </c>
      <c r="C907" s="32">
        <v>12.724360000000001</v>
      </c>
    </row>
    <row r="908" spans="1:3" ht="14.45">
      <c r="A908" s="34">
        <v>93454</v>
      </c>
      <c r="B908" s="9" t="s">
        <v>9688</v>
      </c>
      <c r="C908" s="32">
        <v>5.9048000000000007</v>
      </c>
    </row>
    <row r="909" spans="1:3" ht="14.45">
      <c r="A909" s="34">
        <v>93455</v>
      </c>
      <c r="B909" s="9" t="s">
        <v>9689</v>
      </c>
      <c r="C909" s="32">
        <v>105.46360000000001</v>
      </c>
    </row>
    <row r="910" spans="1:3" ht="14.45">
      <c r="A910" s="34">
        <v>93459</v>
      </c>
      <c r="B910" s="9" t="s">
        <v>9690</v>
      </c>
      <c r="C910" s="32">
        <v>95.449640000000016</v>
      </c>
    </row>
    <row r="911" spans="1:3" ht="14.45">
      <c r="A911" s="34">
        <v>93469</v>
      </c>
      <c r="B911" s="9" t="s">
        <v>9691</v>
      </c>
      <c r="C911" s="32">
        <v>90.50800000000001</v>
      </c>
    </row>
    <row r="912" spans="1:3" ht="14.45">
      <c r="A912" s="34">
        <v>93484</v>
      </c>
      <c r="B912" s="9" t="s">
        <v>9692</v>
      </c>
      <c r="C912" s="32">
        <v>163.29676000000003</v>
      </c>
    </row>
    <row r="913" spans="1:3" ht="14.45">
      <c r="A913" s="34">
        <v>93485</v>
      </c>
      <c r="B913" s="9" t="s">
        <v>9693</v>
      </c>
      <c r="C913" s="32">
        <v>163.29676000000003</v>
      </c>
    </row>
    <row r="914" spans="1:3" ht="14.45">
      <c r="A914" s="34">
        <v>93515</v>
      </c>
      <c r="B914" s="9" t="s">
        <v>9694</v>
      </c>
      <c r="C914" s="32">
        <v>104.21972000000002</v>
      </c>
    </row>
    <row r="915" spans="1:3" ht="14.45">
      <c r="A915" s="34">
        <v>93516</v>
      </c>
      <c r="B915" s="9" t="s">
        <v>9695</v>
      </c>
      <c r="C915" s="32">
        <v>125.42376000000003</v>
      </c>
    </row>
    <row r="916" spans="1:3" ht="14.45">
      <c r="A916" s="34">
        <v>93517</v>
      </c>
      <c r="B916" s="9" t="s">
        <v>9696</v>
      </c>
      <c r="C916" s="32">
        <v>125.42376000000003</v>
      </c>
    </row>
    <row r="917" spans="1:3" ht="14.45">
      <c r="A917" s="34">
        <v>93522</v>
      </c>
      <c r="B917" s="9" t="s">
        <v>9697</v>
      </c>
      <c r="C917" s="32">
        <v>81.040960000000013</v>
      </c>
    </row>
    <row r="918" spans="1:3" ht="14.45">
      <c r="A918" s="34">
        <v>93523</v>
      </c>
      <c r="B918" s="9" t="s">
        <v>9698</v>
      </c>
      <c r="C918" s="32">
        <v>96.756440000000012</v>
      </c>
    </row>
    <row r="919" spans="1:3" ht="14.45">
      <c r="A919" s="34">
        <v>93564</v>
      </c>
      <c r="B919" s="9" t="s">
        <v>9699</v>
      </c>
      <c r="C919" s="32">
        <v>9.5057600000000004</v>
      </c>
    </row>
    <row r="920" spans="1:3" ht="14.45">
      <c r="A920" s="34">
        <v>93632</v>
      </c>
      <c r="B920" s="9" t="s">
        <v>9700</v>
      </c>
      <c r="C920" s="32">
        <v>100.85289500000002</v>
      </c>
    </row>
    <row r="921" spans="1:3" ht="14.45">
      <c r="A921" s="34">
        <v>93633</v>
      </c>
      <c r="B921" s="9" t="s">
        <v>9701</v>
      </c>
      <c r="C921" s="32">
        <v>86.396904000000006</v>
      </c>
    </row>
    <row r="922" spans="1:3" ht="14.45">
      <c r="A922" s="34">
        <v>93805</v>
      </c>
      <c r="B922" s="9" t="s">
        <v>9702</v>
      </c>
      <c r="C922" s="32">
        <v>677.1160000000001</v>
      </c>
    </row>
    <row r="923" spans="1:3" ht="14.45">
      <c r="A923" s="34">
        <v>93842</v>
      </c>
      <c r="B923" s="9" t="s">
        <v>9703</v>
      </c>
      <c r="C923" s="32">
        <v>169.54036000000005</v>
      </c>
    </row>
    <row r="924" spans="1:3" ht="14.45">
      <c r="A924" s="34">
        <v>93980</v>
      </c>
      <c r="B924" s="9" t="s">
        <v>9704</v>
      </c>
      <c r="C924" s="32">
        <v>433.95742500000006</v>
      </c>
    </row>
    <row r="925" spans="1:3" ht="14.45">
      <c r="A925" s="34">
        <v>94345</v>
      </c>
      <c r="B925" s="9" t="s">
        <v>9447</v>
      </c>
      <c r="C925" s="32">
        <v>6.979280000000001</v>
      </c>
    </row>
    <row r="926" spans="1:3" ht="14.45">
      <c r="A926" s="34">
        <v>94346</v>
      </c>
      <c r="B926" s="9" t="s">
        <v>9447</v>
      </c>
      <c r="C926" s="32">
        <v>6.979280000000001</v>
      </c>
    </row>
    <row r="927" spans="1:3" ht="14.45">
      <c r="A927" s="34">
        <v>94437</v>
      </c>
      <c r="B927" s="9" t="s">
        <v>9705</v>
      </c>
      <c r="C927" s="32">
        <v>86.150064000000029</v>
      </c>
    </row>
    <row r="928" spans="1:3" ht="14.45">
      <c r="A928" s="34">
        <v>94459</v>
      </c>
      <c r="B928" s="9" t="s">
        <v>9706</v>
      </c>
      <c r="C928" s="32">
        <v>29.448496000000002</v>
      </c>
    </row>
    <row r="929" spans="1:3" ht="14.45">
      <c r="A929" s="34">
        <v>96510</v>
      </c>
      <c r="B929" s="9" t="s">
        <v>9707</v>
      </c>
      <c r="C929" s="32">
        <v>62.58120000000001</v>
      </c>
    </row>
    <row r="930" spans="1:3" ht="14.45">
      <c r="A930" s="34">
        <v>93753</v>
      </c>
      <c r="B930" s="9" t="s">
        <v>9508</v>
      </c>
      <c r="C930" s="32">
        <v>7.027680000000001</v>
      </c>
    </row>
    <row r="931" spans="1:3">
      <c r="A931" s="468"/>
      <c r="B931" s="469" t="s">
        <v>9708</v>
      </c>
      <c r="C931" s="470"/>
    </row>
    <row r="932" spans="1:3">
      <c r="A932" s="3">
        <v>30429001</v>
      </c>
      <c r="B932" s="9" t="s">
        <v>9709</v>
      </c>
      <c r="C932" s="10">
        <v>10.35</v>
      </c>
    </row>
    <row r="933" spans="1:3">
      <c r="A933" s="3">
        <v>30428004</v>
      </c>
      <c r="B933" s="9" t="s">
        <v>9710</v>
      </c>
      <c r="C933" s="10">
        <v>12.649999999999999</v>
      </c>
    </row>
    <row r="934" spans="1:3">
      <c r="A934" s="3">
        <v>30422001</v>
      </c>
      <c r="B934" s="9" t="s">
        <v>9711</v>
      </c>
      <c r="C934" s="10">
        <v>11.5</v>
      </c>
    </row>
    <row r="935" spans="1:3">
      <c r="A935" s="3">
        <v>30426004</v>
      </c>
      <c r="B935" s="9" t="s">
        <v>9712</v>
      </c>
      <c r="C935" s="10">
        <v>12.649999999999999</v>
      </c>
    </row>
    <row r="936" spans="1:3">
      <c r="A936" s="8">
        <v>30498004</v>
      </c>
      <c r="B936" s="9" t="s">
        <v>9713</v>
      </c>
      <c r="C936" s="10">
        <v>4.5999999999999996</v>
      </c>
    </row>
    <row r="937" spans="1:3">
      <c r="A937" s="8">
        <v>30497000</v>
      </c>
      <c r="B937" s="9" t="s">
        <v>9714</v>
      </c>
      <c r="C937" s="10">
        <v>2.2999999999999998</v>
      </c>
    </row>
    <row r="938" spans="1:3">
      <c r="A938" s="8">
        <v>30490004</v>
      </c>
      <c r="B938" s="9" t="s">
        <v>9715</v>
      </c>
      <c r="C938" s="10">
        <v>4.5999999999999996</v>
      </c>
    </row>
    <row r="939" spans="1:3">
      <c r="A939" s="8">
        <v>31662004</v>
      </c>
      <c r="B939" s="9" t="s">
        <v>9716</v>
      </c>
      <c r="C939" s="10">
        <v>10.35</v>
      </c>
    </row>
    <row r="940" spans="1:3">
      <c r="A940" s="8">
        <v>31664004</v>
      </c>
      <c r="B940" s="9" t="s">
        <v>9717</v>
      </c>
      <c r="C940" s="10">
        <v>10.35</v>
      </c>
    </row>
    <row r="941" spans="1:3">
      <c r="A941" s="8">
        <v>31666004</v>
      </c>
      <c r="B941" s="9" t="s">
        <v>9718</v>
      </c>
      <c r="C941" s="10">
        <v>11.5</v>
      </c>
    </row>
    <row r="942" spans="1:3">
      <c r="A942" s="8">
        <v>31862004</v>
      </c>
      <c r="B942" s="9" t="s">
        <v>9719</v>
      </c>
      <c r="C942" s="10">
        <v>20.7</v>
      </c>
    </row>
    <row r="943" spans="1:3">
      <c r="A943" s="8">
        <v>31864004</v>
      </c>
      <c r="B943" s="9" t="s">
        <v>9720</v>
      </c>
      <c r="C943" s="10">
        <v>21.849999999999998</v>
      </c>
    </row>
    <row r="944" spans="1:3">
      <c r="A944" s="8">
        <v>31866004</v>
      </c>
      <c r="B944" s="9" t="s">
        <v>9721</v>
      </c>
      <c r="C944" s="10">
        <v>23</v>
      </c>
    </row>
    <row r="945" spans="1:3">
      <c r="A945" s="8">
        <v>31162004</v>
      </c>
      <c r="B945" s="9" t="s">
        <v>9722</v>
      </c>
      <c r="C945" s="10">
        <v>9.1999999999999993</v>
      </c>
    </row>
    <row r="946" spans="1:3">
      <c r="A946" s="8">
        <v>31164004</v>
      </c>
      <c r="B946" s="9" t="s">
        <v>9723</v>
      </c>
      <c r="C946" s="10">
        <v>9.1999999999999993</v>
      </c>
    </row>
    <row r="947" spans="1:3">
      <c r="A947" s="8">
        <v>31166004</v>
      </c>
      <c r="B947" s="9" t="s">
        <v>9724</v>
      </c>
      <c r="C947" s="10">
        <v>9.1999999999999993</v>
      </c>
    </row>
    <row r="948" spans="1:3">
      <c r="A948" s="8">
        <v>31682004</v>
      </c>
      <c r="B948" s="9" t="s">
        <v>9725</v>
      </c>
      <c r="C948" s="10">
        <v>12.649999999999999</v>
      </c>
    </row>
    <row r="949" spans="1:3">
      <c r="A949" s="8">
        <v>31684004</v>
      </c>
      <c r="B949" s="9" t="s">
        <v>9726</v>
      </c>
      <c r="C949" s="10">
        <v>13.799999999999999</v>
      </c>
    </row>
    <row r="950" spans="1:3">
      <c r="A950" s="8">
        <v>31686004</v>
      </c>
      <c r="B950" s="9" t="s">
        <v>9727</v>
      </c>
      <c r="C950" s="10">
        <v>14.95</v>
      </c>
    </row>
    <row r="951" spans="1:3">
      <c r="A951" s="8">
        <v>31882004</v>
      </c>
      <c r="B951" s="9" t="s">
        <v>9728</v>
      </c>
      <c r="C951" s="10">
        <v>26.45</v>
      </c>
    </row>
    <row r="952" spans="1:3">
      <c r="A952" s="8">
        <v>31884004</v>
      </c>
      <c r="B952" s="9" t="s">
        <v>9729</v>
      </c>
      <c r="C952" s="10">
        <v>27.599999999999998</v>
      </c>
    </row>
    <row r="953" spans="1:3">
      <c r="A953" s="8">
        <v>31886004</v>
      </c>
      <c r="B953" s="9" t="s">
        <v>9730</v>
      </c>
      <c r="C953" s="10">
        <v>28.749999999999996</v>
      </c>
    </row>
    <row r="954" spans="1:3">
      <c r="A954" s="8">
        <v>31182004</v>
      </c>
      <c r="B954" s="9" t="s">
        <v>9731</v>
      </c>
      <c r="C954" s="10">
        <v>12.649999999999999</v>
      </c>
    </row>
    <row r="955" spans="1:3">
      <c r="A955" s="8">
        <v>31184004</v>
      </c>
      <c r="B955" s="9" t="s">
        <v>9732</v>
      </c>
      <c r="C955" s="10">
        <v>13.799999999999999</v>
      </c>
    </row>
    <row r="956" spans="1:3">
      <c r="A956" s="8">
        <v>31186004</v>
      </c>
      <c r="B956" s="9" t="s">
        <v>9733</v>
      </c>
      <c r="C956" s="10">
        <v>14.95</v>
      </c>
    </row>
    <row r="957" spans="1:3">
      <c r="A957" s="8"/>
      <c r="B957" s="9"/>
      <c r="C957" s="10"/>
    </row>
    <row r="958" spans="1:3">
      <c r="A958" s="8"/>
      <c r="B958" s="9"/>
      <c r="C958" s="10"/>
    </row>
    <row r="959" spans="1:3">
      <c r="A959" s="471"/>
      <c r="B959" s="469" t="s">
        <v>8833</v>
      </c>
      <c r="C959" s="470"/>
    </row>
    <row r="960" spans="1:3">
      <c r="A960" s="8">
        <v>2801615</v>
      </c>
      <c r="B960" s="9" t="s">
        <v>7166</v>
      </c>
      <c r="C960" s="10">
        <v>201.24999999999997</v>
      </c>
    </row>
    <row r="961" spans="1:3">
      <c r="A961" s="8">
        <v>2905421</v>
      </c>
      <c r="B961" s="9" t="s">
        <v>7168</v>
      </c>
      <c r="C961" s="10">
        <v>69</v>
      </c>
    </row>
    <row r="962" spans="1:3">
      <c r="A962" s="8">
        <v>2907928</v>
      </c>
      <c r="B962" s="9" t="s">
        <v>7170</v>
      </c>
      <c r="C962" s="10">
        <v>63.249999999999993</v>
      </c>
    </row>
    <row r="963" spans="1:3">
      <c r="A963" s="8">
        <v>2856993</v>
      </c>
      <c r="B963" s="9" t="s">
        <v>7172</v>
      </c>
      <c r="C963" s="10">
        <v>28.749999999999996</v>
      </c>
    </row>
    <row r="964" spans="1:3">
      <c r="A964" s="8">
        <v>2881007</v>
      </c>
      <c r="B964" s="9" t="s">
        <v>7174</v>
      </c>
      <c r="C964" s="10">
        <v>69</v>
      </c>
    </row>
    <row r="965" spans="1:3">
      <c r="A965" s="8">
        <v>900417</v>
      </c>
      <c r="B965" s="9" t="s">
        <v>9734</v>
      </c>
      <c r="C965" s="10">
        <v>10.142999999999999</v>
      </c>
    </row>
    <row r="966" spans="1:3">
      <c r="A966" s="8"/>
      <c r="B966" s="9"/>
      <c r="C966" s="10"/>
    </row>
    <row r="967" spans="1:3">
      <c r="A967" s="471"/>
      <c r="B967" s="469" t="s">
        <v>8831</v>
      </c>
      <c r="C967" s="470"/>
    </row>
    <row r="968" spans="1:3">
      <c r="A968" s="8"/>
      <c r="B968" s="9"/>
      <c r="C968" s="10"/>
    </row>
    <row r="969" spans="1:3">
      <c r="A969" s="8" t="s">
        <v>7230</v>
      </c>
      <c r="B969" s="9" t="s">
        <v>7229</v>
      </c>
      <c r="C969" s="10">
        <v>13.12</v>
      </c>
    </row>
    <row r="970" spans="1:3">
      <c r="A970" s="8" t="s">
        <v>7233</v>
      </c>
      <c r="B970" s="9" t="s">
        <v>7232</v>
      </c>
      <c r="C970" s="10">
        <v>11.06</v>
      </c>
    </row>
    <row r="971" spans="1:3">
      <c r="A971" s="8" t="s">
        <v>7236</v>
      </c>
      <c r="B971" s="9" t="s">
        <v>7235</v>
      </c>
      <c r="C971" s="10">
        <v>37.21</v>
      </c>
    </row>
    <row r="972" spans="1:3">
      <c r="A972" s="8" t="s">
        <v>7239</v>
      </c>
      <c r="B972" s="9" t="s">
        <v>7238</v>
      </c>
      <c r="C972" s="10">
        <v>61.3</v>
      </c>
    </row>
    <row r="973" spans="1:3">
      <c r="A973" s="8"/>
      <c r="B973" s="9"/>
      <c r="C973" s="10"/>
    </row>
    <row r="974" spans="1:3">
      <c r="A974" s="8"/>
      <c r="B974" s="9"/>
      <c r="C974" s="10"/>
    </row>
    <row r="975" spans="1:3">
      <c r="A975" s="8"/>
      <c r="B975" s="9"/>
      <c r="C975" s="10"/>
    </row>
    <row r="976" spans="1:3">
      <c r="A976" s="8"/>
      <c r="B976" s="9"/>
      <c r="C976" s="10"/>
    </row>
    <row r="977" spans="1:8">
      <c r="A977" s="8"/>
      <c r="B977" s="9"/>
      <c r="C977" s="10"/>
    </row>
    <row r="978" spans="1:8">
      <c r="A978" s="14"/>
      <c r="B978" s="15" t="s">
        <v>8826</v>
      </c>
      <c r="C978" s="16"/>
    </row>
    <row r="979" spans="1:8">
      <c r="A979" s="8" t="s">
        <v>9735</v>
      </c>
      <c r="B979" s="9" t="s">
        <v>9736</v>
      </c>
      <c r="C979" s="10">
        <v>1.0620000000000001</v>
      </c>
      <c r="H979" s="277"/>
    </row>
    <row r="980" spans="1:8">
      <c r="A980" s="8" t="s">
        <v>5540</v>
      </c>
      <c r="B980" s="9" t="s">
        <v>9737</v>
      </c>
      <c r="C980" s="10">
        <v>1.0620000000000001</v>
      </c>
      <c r="H980" s="277"/>
    </row>
    <row r="981" spans="1:8">
      <c r="A981" s="8" t="s">
        <v>9738</v>
      </c>
      <c r="B981" s="9" t="s">
        <v>9739</v>
      </c>
      <c r="C981" s="10">
        <v>1.1040000000000001</v>
      </c>
      <c r="H981" s="277"/>
    </row>
    <row r="982" spans="1:8">
      <c r="A982" s="8" t="s">
        <v>9740</v>
      </c>
      <c r="B982" s="9" t="s">
        <v>9741</v>
      </c>
      <c r="C982" s="10">
        <v>14.13</v>
      </c>
      <c r="H982" s="277"/>
    </row>
    <row r="983" spans="1:8">
      <c r="A983" s="8" t="s">
        <v>9742</v>
      </c>
      <c r="B983" s="9" t="s">
        <v>9743</v>
      </c>
      <c r="C983" s="10">
        <v>1.0620000000000001</v>
      </c>
      <c r="H983" s="277"/>
    </row>
    <row r="984" spans="1:8">
      <c r="A984" s="8" t="s">
        <v>9744</v>
      </c>
      <c r="B984" s="9" t="s">
        <v>9745</v>
      </c>
      <c r="C984" s="10">
        <v>1.0620000000000001</v>
      </c>
      <c r="H984" s="277"/>
    </row>
    <row r="985" spans="1:8">
      <c r="A985" s="8" t="s">
        <v>9746</v>
      </c>
      <c r="B985" s="9" t="s">
        <v>9747</v>
      </c>
      <c r="C985" s="10">
        <v>1.1040000000000001</v>
      </c>
      <c r="H985" s="277"/>
    </row>
    <row r="986" spans="1:8">
      <c r="A986" s="8" t="s">
        <v>7144</v>
      </c>
      <c r="B986" s="9" t="s">
        <v>9748</v>
      </c>
      <c r="C986" s="10">
        <v>14.316000000000001</v>
      </c>
      <c r="H986" s="277"/>
    </row>
    <row r="987" spans="1:8">
      <c r="A987" s="8" t="s">
        <v>9749</v>
      </c>
      <c r="B987" s="9" t="s">
        <v>9750</v>
      </c>
      <c r="C987" s="10">
        <v>512.26559999999995</v>
      </c>
      <c r="H987" s="277"/>
    </row>
    <row r="988" spans="1:8">
      <c r="A988" s="8" t="s">
        <v>9751</v>
      </c>
      <c r="B988" s="9" t="s">
        <v>9752</v>
      </c>
      <c r="C988" s="10">
        <v>24.955500000000001</v>
      </c>
      <c r="H988" s="277"/>
    </row>
    <row r="989" spans="1:8">
      <c r="A989" s="8" t="s">
        <v>9753</v>
      </c>
      <c r="B989" s="9" t="s">
        <v>9754</v>
      </c>
      <c r="C989" s="10">
        <v>14.874000000000001</v>
      </c>
      <c r="H989" s="277"/>
    </row>
    <row r="990" spans="1:8">
      <c r="A990" s="8" t="s">
        <v>9755</v>
      </c>
      <c r="B990" s="9" t="s">
        <v>9754</v>
      </c>
      <c r="C990" s="10">
        <v>14.676</v>
      </c>
      <c r="H990" s="277"/>
    </row>
    <row r="991" spans="1:8">
      <c r="A991" s="8" t="s">
        <v>9756</v>
      </c>
      <c r="B991" s="9" t="s">
        <v>9754</v>
      </c>
      <c r="C991" s="10">
        <v>11.561999999999999</v>
      </c>
      <c r="H991" s="277"/>
    </row>
    <row r="992" spans="1:8">
      <c r="A992" s="8" t="s">
        <v>9757</v>
      </c>
      <c r="B992" s="9" t="s">
        <v>9758</v>
      </c>
      <c r="C992" s="10">
        <v>20.894500000000001</v>
      </c>
      <c r="H992" s="277"/>
    </row>
    <row r="993" spans="1:8">
      <c r="A993" s="8" t="s">
        <v>9759</v>
      </c>
      <c r="B993" s="9" t="s">
        <v>9760</v>
      </c>
      <c r="C993" s="10">
        <v>105.4616</v>
      </c>
      <c r="H993" s="277"/>
    </row>
    <row r="994" spans="1:8">
      <c r="A994" s="8" t="s">
        <v>9761</v>
      </c>
      <c r="B994" s="9" t="s">
        <v>9762</v>
      </c>
      <c r="C994" s="10">
        <v>79.084699999999998</v>
      </c>
      <c r="H994" s="277"/>
    </row>
    <row r="995" spans="1:8">
      <c r="A995" s="8" t="s">
        <v>9763</v>
      </c>
      <c r="B995" s="9" t="s">
        <v>9764</v>
      </c>
      <c r="C995" s="10">
        <v>39.948500000000003</v>
      </c>
      <c r="H995" s="277"/>
    </row>
    <row r="996" spans="1:8">
      <c r="A996" s="8" t="s">
        <v>9765</v>
      </c>
      <c r="B996" s="9" t="s">
        <v>9766</v>
      </c>
      <c r="C996" s="10">
        <v>67.753200000000007</v>
      </c>
      <c r="H996" s="277"/>
    </row>
    <row r="997" spans="1:8">
      <c r="A997" s="8" t="s">
        <v>9767</v>
      </c>
      <c r="B997" s="9" t="s">
        <v>9768</v>
      </c>
      <c r="C997" s="10">
        <v>68.709500000000006</v>
      </c>
      <c r="H997" s="277"/>
    </row>
    <row r="998" spans="1:8">
      <c r="A998" s="8" t="s">
        <v>9769</v>
      </c>
      <c r="B998" s="9" t="s">
        <v>9770</v>
      </c>
      <c r="C998" s="10">
        <v>298.8143</v>
      </c>
      <c r="H998" s="277"/>
    </row>
    <row r="999" spans="1:8">
      <c r="A999" s="8" t="s">
        <v>9771</v>
      </c>
      <c r="B999" s="9" t="s">
        <v>9772</v>
      </c>
      <c r="C999" s="10">
        <v>43.0139</v>
      </c>
      <c r="H999" s="277"/>
    </row>
    <row r="1000" spans="1:8">
      <c r="A1000" s="8" t="s">
        <v>9773</v>
      </c>
      <c r="B1000" s="9" t="s">
        <v>9774</v>
      </c>
      <c r="C1000" s="10">
        <v>66.711699999999993</v>
      </c>
      <c r="H1000" s="277"/>
    </row>
    <row r="1001" spans="1:8">
      <c r="A1001" s="8" t="s">
        <v>9775</v>
      </c>
      <c r="B1001" s="9" t="s">
        <v>9776</v>
      </c>
      <c r="C1001" s="10">
        <v>49.111899999999999</v>
      </c>
      <c r="H1001" s="277"/>
    </row>
    <row r="1002" spans="1:8">
      <c r="A1002" s="8" t="s">
        <v>9777</v>
      </c>
      <c r="B1002" s="9" t="s">
        <v>9778</v>
      </c>
      <c r="C1002" s="10">
        <v>95.191199999999995</v>
      </c>
      <c r="H1002" s="277"/>
    </row>
    <row r="1003" spans="1:8">
      <c r="A1003" s="8" t="s">
        <v>9779</v>
      </c>
      <c r="B1003" s="9" t="s">
        <v>9780</v>
      </c>
      <c r="C1003" s="10">
        <v>288.29379999999998</v>
      </c>
      <c r="H1003" s="277"/>
    </row>
    <row r="1004" spans="1:8">
      <c r="A1004" s="8" t="s">
        <v>9781</v>
      </c>
      <c r="B1004" s="9" t="s">
        <v>9782</v>
      </c>
      <c r="C1004" s="10">
        <v>113.61499999999999</v>
      </c>
      <c r="H1004" s="277"/>
    </row>
    <row r="1005" spans="1:8">
      <c r="A1005" s="8" t="s">
        <v>9783</v>
      </c>
      <c r="B1005" s="9" t="s">
        <v>9784</v>
      </c>
      <c r="C1005" s="10">
        <v>168.2236</v>
      </c>
      <c r="H1005" s="277"/>
    </row>
    <row r="1006" spans="1:8">
      <c r="A1006" s="8" t="s">
        <v>9785</v>
      </c>
      <c r="B1006" s="9" t="s">
        <v>9786</v>
      </c>
      <c r="C1006" s="10">
        <v>158.14959999999999</v>
      </c>
      <c r="H1006" s="277"/>
    </row>
    <row r="1007" spans="1:8">
      <c r="A1007" s="8" t="s">
        <v>9787</v>
      </c>
      <c r="B1007" s="9" t="s">
        <v>9788</v>
      </c>
      <c r="C1007" s="10">
        <v>189.5154</v>
      </c>
      <c r="H1007" s="277"/>
    </row>
    <row r="1008" spans="1:8">
      <c r="A1008" s="8" t="s">
        <v>9789</v>
      </c>
      <c r="B1008" s="9" t="s">
        <v>9790</v>
      </c>
      <c r="C1008" s="10">
        <v>55.730600000000003</v>
      </c>
      <c r="H1008" s="277"/>
    </row>
    <row r="1009" spans="1:8">
      <c r="A1009" s="8" t="s">
        <v>9791</v>
      </c>
      <c r="B1009" s="9" t="s">
        <v>9792</v>
      </c>
      <c r="C1009" s="10">
        <v>238.45820000000001</v>
      </c>
      <c r="H1009" s="277"/>
    </row>
    <row r="1010" spans="1:8">
      <c r="A1010" s="8" t="s">
        <v>9793</v>
      </c>
      <c r="B1010" s="9" t="s">
        <v>9794</v>
      </c>
      <c r="C1010" s="10">
        <v>187.24619999999999</v>
      </c>
      <c r="H1010" s="277"/>
    </row>
    <row r="1011" spans="1:8">
      <c r="A1011" s="8" t="s">
        <v>9795</v>
      </c>
      <c r="B1011" s="9" t="s">
        <v>9796</v>
      </c>
      <c r="C1011" s="10">
        <v>214.28440000000001</v>
      </c>
      <c r="H1011" s="277"/>
    </row>
    <row r="1012" spans="1:8">
      <c r="A1012" s="8" t="s">
        <v>7219</v>
      </c>
      <c r="B1012" s="9" t="s">
        <v>9797</v>
      </c>
      <c r="C1012" s="10">
        <v>211.77799999999999</v>
      </c>
      <c r="H1012" s="277"/>
    </row>
    <row r="1013" spans="1:8">
      <c r="A1013" s="8" t="s">
        <v>9798</v>
      </c>
      <c r="B1013" s="9" t="s">
        <v>9799</v>
      </c>
      <c r="C1013" s="10">
        <v>195.44880000000001</v>
      </c>
      <c r="H1013" s="277"/>
    </row>
    <row r="1014" spans="1:8">
      <c r="A1014" s="8" t="s">
        <v>9800</v>
      </c>
      <c r="B1014" s="9" t="s">
        <v>9799</v>
      </c>
      <c r="C1014" s="10">
        <v>201.33260000000001</v>
      </c>
      <c r="H1014" s="277"/>
    </row>
    <row r="1015" spans="1:8">
      <c r="A1015" s="8" t="s">
        <v>9801</v>
      </c>
      <c r="B1015" s="9" t="s">
        <v>9780</v>
      </c>
      <c r="C1015" s="10">
        <v>267.54860000000002</v>
      </c>
      <c r="H1015" s="277"/>
    </row>
    <row r="1016" spans="1:8">
      <c r="A1016" s="8" t="s">
        <v>9802</v>
      </c>
      <c r="B1016" s="9" t="s">
        <v>9803</v>
      </c>
      <c r="C1016" s="10">
        <v>241.72559999999999</v>
      </c>
      <c r="H1016" s="277"/>
    </row>
    <row r="1017" spans="1:8">
      <c r="A1017" s="8" t="s">
        <v>9804</v>
      </c>
      <c r="B1017" s="9" t="s">
        <v>9805</v>
      </c>
      <c r="C1017" s="10">
        <v>269.19159999999999</v>
      </c>
      <c r="H1017" s="277"/>
    </row>
    <row r="1018" spans="1:8">
      <c r="A1018" s="8" t="s">
        <v>9806</v>
      </c>
      <c r="B1018" s="9" t="s">
        <v>9807</v>
      </c>
      <c r="C1018" s="10">
        <v>514.76769999999999</v>
      </c>
      <c r="H1018" s="277"/>
    </row>
    <row r="1019" spans="1:8">
      <c r="A1019" s="8" t="s">
        <v>9808</v>
      </c>
      <c r="B1019" s="9" t="s">
        <v>9809</v>
      </c>
      <c r="C1019" s="10">
        <v>553.25250000000005</v>
      </c>
      <c r="H1019" s="277"/>
    </row>
    <row r="1020" spans="1:8">
      <c r="A1020" s="8" t="s">
        <v>9810</v>
      </c>
      <c r="B1020" s="9" t="s">
        <v>9811</v>
      </c>
      <c r="C1020" s="10">
        <v>581.00390000000004</v>
      </c>
      <c r="H1020" s="277"/>
    </row>
    <row r="1021" spans="1:8">
      <c r="A1021" s="8" t="s">
        <v>9812</v>
      </c>
      <c r="B1021" s="9" t="s">
        <v>9813</v>
      </c>
      <c r="C1021" s="10">
        <v>608.28629999999998</v>
      </c>
      <c r="H1021" s="277"/>
    </row>
    <row r="1022" spans="1:8">
      <c r="A1022" s="8" t="s">
        <v>9814</v>
      </c>
      <c r="B1022" s="9" t="s">
        <v>9815</v>
      </c>
      <c r="C1022" s="10">
        <v>728.57140000000004</v>
      </c>
      <c r="H1022" s="277"/>
    </row>
    <row r="1023" spans="1:8">
      <c r="A1023" s="8" t="s">
        <v>9816</v>
      </c>
      <c r="B1023" s="9" t="s">
        <v>9799</v>
      </c>
      <c r="C1023" s="10">
        <v>541.25279999999998</v>
      </c>
      <c r="H1023" s="277"/>
    </row>
    <row r="1024" spans="1:8">
      <c r="A1024" s="8" t="s">
        <v>9817</v>
      </c>
      <c r="B1024" s="9" t="s">
        <v>9792</v>
      </c>
      <c r="C1024" s="10">
        <v>620.65449999999998</v>
      </c>
      <c r="H1024" s="277"/>
    </row>
    <row r="1025" spans="1:8">
      <c r="A1025" s="8" t="s">
        <v>9818</v>
      </c>
      <c r="B1025" s="9" t="s">
        <v>9780</v>
      </c>
      <c r="C1025" s="10">
        <v>644.31219999999996</v>
      </c>
      <c r="H1025" s="277"/>
    </row>
    <row r="1026" spans="1:8">
      <c r="A1026" s="8" t="s">
        <v>9819</v>
      </c>
      <c r="B1026" s="9" t="s">
        <v>9820</v>
      </c>
      <c r="C1026" s="10">
        <v>35.290399999999998</v>
      </c>
      <c r="H1026" s="277"/>
    </row>
    <row r="1027" spans="1:8">
      <c r="A1027" s="8" t="s">
        <v>9821</v>
      </c>
      <c r="B1027" s="9" t="s">
        <v>9822</v>
      </c>
      <c r="C1027" s="10">
        <v>19.878900000000002</v>
      </c>
      <c r="H1027" s="277"/>
    </row>
    <row r="1028" spans="1:8">
      <c r="A1028" s="8" t="s">
        <v>9823</v>
      </c>
      <c r="B1028" s="9" t="s">
        <v>9824</v>
      </c>
      <c r="C1028" s="10">
        <v>29.413</v>
      </c>
      <c r="H1028" s="277"/>
    </row>
    <row r="1029" spans="1:8">
      <c r="A1029" s="8" t="s">
        <v>9825</v>
      </c>
      <c r="B1029" s="9" t="s">
        <v>9826</v>
      </c>
      <c r="C1029" s="10">
        <v>57.378799999999998</v>
      </c>
      <c r="H1029" s="277"/>
    </row>
    <row r="1030" spans="1:8">
      <c r="A1030" s="8" t="s">
        <v>9827</v>
      </c>
      <c r="B1030" s="9" t="s">
        <v>9828</v>
      </c>
      <c r="C1030" s="10">
        <v>173.02959999999999</v>
      </c>
      <c r="H1030" s="277"/>
    </row>
    <row r="1031" spans="1:8">
      <c r="A1031" s="8" t="s">
        <v>9829</v>
      </c>
      <c r="B1031" s="9" t="s">
        <v>9830</v>
      </c>
      <c r="C1031" s="10">
        <v>28.9788</v>
      </c>
      <c r="H1031" s="277"/>
    </row>
    <row r="1032" spans="1:8">
      <c r="A1032" s="8" t="s">
        <v>9831</v>
      </c>
      <c r="B1032" s="9" t="s">
        <v>9832</v>
      </c>
      <c r="C1032" s="10">
        <v>872.72860000000003</v>
      </c>
      <c r="H1032" s="277"/>
    </row>
    <row r="1033" spans="1:8">
      <c r="A1033" s="8" t="s">
        <v>9833</v>
      </c>
      <c r="B1033" s="9" t="s">
        <v>9834</v>
      </c>
      <c r="C1033" s="10">
        <v>674.03340000000003</v>
      </c>
      <c r="H1033" s="277"/>
    </row>
    <row r="1034" spans="1:8">
      <c r="A1034" s="8" t="s">
        <v>9835</v>
      </c>
      <c r="B1034" s="9" t="s">
        <v>9836</v>
      </c>
      <c r="C1034" s="10">
        <v>1242.8634</v>
      </c>
      <c r="H1034" s="277"/>
    </row>
    <row r="1035" spans="1:8">
      <c r="A1035" s="8" t="s">
        <v>9837</v>
      </c>
      <c r="B1035" s="9" t="s">
        <v>9838</v>
      </c>
      <c r="C1035" s="10">
        <v>93.913899999999998</v>
      </c>
      <c r="H1035" s="277"/>
    </row>
    <row r="1036" spans="1:8">
      <c r="A1036" s="8" t="s">
        <v>9839</v>
      </c>
      <c r="B1036" s="9" t="s">
        <v>9840</v>
      </c>
      <c r="C1036" s="10">
        <v>150.50210000000001</v>
      </c>
      <c r="H1036" s="277"/>
    </row>
    <row r="1037" spans="1:8">
      <c r="A1037" s="8" t="s">
        <v>9841</v>
      </c>
      <c r="B1037" s="9" t="s">
        <v>9842</v>
      </c>
      <c r="C1037" s="10">
        <v>297.45740000000001</v>
      </c>
      <c r="H1037" s="277"/>
    </row>
    <row r="1038" spans="1:8">
      <c r="A1038" s="8" t="s">
        <v>9843</v>
      </c>
      <c r="B1038" s="9" t="s">
        <v>9844</v>
      </c>
      <c r="C1038" s="10">
        <v>325.3202</v>
      </c>
      <c r="H1038" s="277"/>
    </row>
    <row r="1039" spans="1:8">
      <c r="A1039" s="8" t="s">
        <v>9845</v>
      </c>
      <c r="B1039" s="9" t="s">
        <v>9846</v>
      </c>
      <c r="C1039" s="10">
        <v>828.43489999999997</v>
      </c>
      <c r="H1039" s="277"/>
    </row>
    <row r="1040" spans="1:8">
      <c r="A1040" s="8" t="s">
        <v>9847</v>
      </c>
      <c r="B1040" s="9" t="s">
        <v>9848</v>
      </c>
      <c r="C1040" s="10">
        <v>921.42420000000004</v>
      </c>
      <c r="H1040" s="277"/>
    </row>
    <row r="1041" spans="1:8">
      <c r="A1041" s="8" t="s">
        <v>9849</v>
      </c>
      <c r="B1041" s="9" t="s">
        <v>9850</v>
      </c>
      <c r="C1041" s="10">
        <v>966.24720000000002</v>
      </c>
      <c r="H1041" s="277"/>
    </row>
    <row r="1042" spans="1:8">
      <c r="A1042" s="8" t="s">
        <v>9851</v>
      </c>
      <c r="B1042" s="9" t="s">
        <v>9852</v>
      </c>
      <c r="C1042" s="10">
        <v>1106.5050000000001</v>
      </c>
      <c r="H1042" s="277"/>
    </row>
    <row r="1043" spans="1:8">
      <c r="A1043" s="8" t="s">
        <v>9853</v>
      </c>
      <c r="B1043" s="9" t="s">
        <v>9854</v>
      </c>
      <c r="C1043" s="10">
        <v>1194.6434999999999</v>
      </c>
      <c r="H1043" s="277"/>
    </row>
    <row r="1044" spans="1:8">
      <c r="A1044" s="8" t="s">
        <v>9855</v>
      </c>
      <c r="B1044" s="9" t="s">
        <v>9856</v>
      </c>
      <c r="C1044" s="10">
        <v>495.67270000000002</v>
      </c>
      <c r="H1044" s="277"/>
    </row>
    <row r="1045" spans="1:8">
      <c r="A1045" s="8" t="s">
        <v>9857</v>
      </c>
      <c r="B1045" s="9" t="s">
        <v>9858</v>
      </c>
      <c r="C1045" s="10">
        <v>204.63810000000001</v>
      </c>
      <c r="H1045" s="277"/>
    </row>
    <row r="1046" spans="1:8">
      <c r="A1046" s="8" t="s">
        <v>9859</v>
      </c>
      <c r="B1046" s="9" t="s">
        <v>9860</v>
      </c>
      <c r="C1046" s="10">
        <v>168.77969999999999</v>
      </c>
      <c r="H1046" s="277"/>
    </row>
    <row r="1047" spans="1:8">
      <c r="A1047" s="8" t="s">
        <v>6041</v>
      </c>
      <c r="B1047" s="9" t="s">
        <v>9861</v>
      </c>
      <c r="C1047" s="10">
        <v>8.3328000000000007</v>
      </c>
      <c r="H1047" s="277"/>
    </row>
    <row r="1048" spans="1:8">
      <c r="A1048" s="8" t="s">
        <v>6044</v>
      </c>
      <c r="B1048" s="9" t="s">
        <v>9862</v>
      </c>
      <c r="C1048" s="10">
        <v>9.3127999999999993</v>
      </c>
      <c r="H1048" s="277"/>
    </row>
    <row r="1049" spans="1:8">
      <c r="A1049" s="8" t="s">
        <v>9863</v>
      </c>
      <c r="B1049" s="9" t="s">
        <v>9864</v>
      </c>
      <c r="C1049" s="10">
        <v>8.3328000000000007</v>
      </c>
      <c r="H1049" s="277"/>
    </row>
    <row r="1050" spans="1:8">
      <c r="A1050" s="8" t="s">
        <v>9865</v>
      </c>
      <c r="B1050" s="9" t="s">
        <v>9866</v>
      </c>
      <c r="C1050" s="10">
        <v>9.3127999999999993</v>
      </c>
      <c r="H1050" s="277"/>
    </row>
    <row r="1051" spans="1:8">
      <c r="A1051" s="8" t="s">
        <v>9867</v>
      </c>
      <c r="B1051" s="9" t="s">
        <v>9868</v>
      </c>
      <c r="C1051" s="10">
        <v>8.3328000000000007</v>
      </c>
      <c r="H1051" s="277"/>
    </row>
    <row r="1052" spans="1:8">
      <c r="A1052" s="8" t="s">
        <v>9869</v>
      </c>
      <c r="B1052" s="9" t="s">
        <v>9870</v>
      </c>
      <c r="C1052" s="10">
        <v>9.3127999999999993</v>
      </c>
      <c r="H1052" s="277"/>
    </row>
    <row r="1053" spans="1:8">
      <c r="A1053" s="8" t="s">
        <v>9871</v>
      </c>
      <c r="B1053" s="9" t="s">
        <v>9872</v>
      </c>
      <c r="C1053" s="10">
        <v>8.3328000000000007</v>
      </c>
      <c r="H1053" s="277"/>
    </row>
    <row r="1054" spans="1:8">
      <c r="A1054" s="8" t="s">
        <v>9873</v>
      </c>
      <c r="B1054" s="9" t="s">
        <v>9874</v>
      </c>
      <c r="C1054" s="10">
        <v>9.3127999999999993</v>
      </c>
      <c r="H1054" s="277"/>
    </row>
    <row r="1055" spans="1:8">
      <c r="A1055" s="8" t="s">
        <v>9875</v>
      </c>
      <c r="B1055" s="9" t="s">
        <v>9876</v>
      </c>
      <c r="C1055" s="10">
        <v>8.0752000000000006</v>
      </c>
      <c r="H1055" s="277"/>
    </row>
    <row r="1056" spans="1:8">
      <c r="A1056" s="8" t="s">
        <v>9877</v>
      </c>
      <c r="B1056" s="9" t="s">
        <v>9878</v>
      </c>
      <c r="C1056" s="10">
        <v>9.0215999999999994</v>
      </c>
      <c r="H1056" s="277"/>
    </row>
    <row r="1057" spans="1:8">
      <c r="A1057" s="8" t="s">
        <v>9879</v>
      </c>
      <c r="B1057" s="9" t="s">
        <v>9876</v>
      </c>
      <c r="C1057" s="10">
        <v>8.0752000000000006</v>
      </c>
      <c r="H1057" s="277"/>
    </row>
    <row r="1058" spans="1:8">
      <c r="A1058" s="8" t="s">
        <v>9880</v>
      </c>
      <c r="B1058" s="9" t="s">
        <v>9881</v>
      </c>
      <c r="C1058" s="10">
        <v>9.0215999999999994</v>
      </c>
      <c r="H1058" s="277"/>
    </row>
    <row r="1059" spans="1:8">
      <c r="A1059" s="8" t="s">
        <v>5550</v>
      </c>
      <c r="B1059" s="9" t="s">
        <v>9882</v>
      </c>
      <c r="C1059" s="10">
        <v>1.6576</v>
      </c>
      <c r="H1059" s="277"/>
    </row>
    <row r="1060" spans="1:8">
      <c r="A1060" s="8" t="s">
        <v>9883</v>
      </c>
      <c r="B1060" s="9" t="s">
        <v>9884</v>
      </c>
      <c r="C1060" s="10">
        <v>1.6576</v>
      </c>
      <c r="H1060" s="277"/>
    </row>
    <row r="1061" spans="1:8">
      <c r="A1061" s="8" t="s">
        <v>9885</v>
      </c>
      <c r="B1061" s="9" t="s">
        <v>9886</v>
      </c>
      <c r="C1061" s="10">
        <v>4.4800000000000004</v>
      </c>
      <c r="H1061" s="277"/>
    </row>
    <row r="1062" spans="1:8">
      <c r="A1062" s="8" t="s">
        <v>9887</v>
      </c>
      <c r="B1062" s="9" t="s">
        <v>9888</v>
      </c>
      <c r="C1062" s="10">
        <v>1.6576</v>
      </c>
      <c r="H1062" s="277"/>
    </row>
    <row r="1063" spans="1:8">
      <c r="A1063" s="8" t="s">
        <v>9889</v>
      </c>
      <c r="B1063" s="9" t="s">
        <v>9890</v>
      </c>
      <c r="C1063" s="10">
        <v>3.3096000000000001</v>
      </c>
      <c r="H1063" s="277"/>
    </row>
    <row r="1064" spans="1:8">
      <c r="A1064" s="8" t="s">
        <v>9891</v>
      </c>
      <c r="B1064" s="9" t="s">
        <v>9892</v>
      </c>
      <c r="C1064" s="10">
        <v>1.6576</v>
      </c>
      <c r="H1064" s="277"/>
    </row>
    <row r="1065" spans="1:8">
      <c r="A1065" s="8" t="s">
        <v>9893</v>
      </c>
      <c r="B1065" s="9" t="s">
        <v>9894</v>
      </c>
      <c r="C1065" s="10">
        <v>1.6576</v>
      </c>
      <c r="H1065" s="277"/>
    </row>
    <row r="1066" spans="1:8">
      <c r="A1066" s="8" t="s">
        <v>5996</v>
      </c>
      <c r="B1066" s="9" t="s">
        <v>9895</v>
      </c>
      <c r="C1066" s="10">
        <v>6.9363999999999999</v>
      </c>
      <c r="H1066" s="277"/>
    </row>
    <row r="1067" spans="1:8">
      <c r="A1067" s="8" t="s">
        <v>5920</v>
      </c>
      <c r="B1067" s="9" t="s">
        <v>9896</v>
      </c>
      <c r="C1067" s="10">
        <v>3.6480000000000001</v>
      </c>
      <c r="H1067" s="277"/>
    </row>
    <row r="1068" spans="1:8">
      <c r="A1068" s="8" t="s">
        <v>9897</v>
      </c>
      <c r="B1068" s="9" t="s">
        <v>9898</v>
      </c>
      <c r="C1068" s="10">
        <v>7.83</v>
      </c>
      <c r="H1068" s="277"/>
    </row>
    <row r="1069" spans="1:8">
      <c r="A1069" s="8" t="s">
        <v>5911</v>
      </c>
      <c r="B1069" s="9" t="s">
        <v>9899</v>
      </c>
      <c r="C1069" s="10">
        <v>3.24</v>
      </c>
      <c r="H1069" s="277"/>
    </row>
    <row r="1070" spans="1:8">
      <c r="A1070" s="8" t="s">
        <v>9900</v>
      </c>
      <c r="B1070" s="9" t="s">
        <v>9901</v>
      </c>
      <c r="C1070" s="10">
        <v>3.492</v>
      </c>
      <c r="H1070" s="277"/>
    </row>
    <row r="1071" spans="1:8">
      <c r="A1071" s="8" t="s">
        <v>5931</v>
      </c>
      <c r="B1071" s="9" t="s">
        <v>9902</v>
      </c>
      <c r="C1071" s="10">
        <v>5.5140000000000002</v>
      </c>
      <c r="H1071" s="277"/>
    </row>
    <row r="1072" spans="1:8">
      <c r="A1072" s="8" t="s">
        <v>5938</v>
      </c>
      <c r="B1072" s="9" t="s">
        <v>9903</v>
      </c>
      <c r="C1072" s="10">
        <v>5.9160000000000004</v>
      </c>
      <c r="H1072" s="277"/>
    </row>
    <row r="1073" spans="1:8">
      <c r="A1073" s="8" t="s">
        <v>5946</v>
      </c>
      <c r="B1073" s="9" t="s">
        <v>9904</v>
      </c>
      <c r="C1073" s="10">
        <v>6.03</v>
      </c>
      <c r="H1073" s="277"/>
    </row>
    <row r="1074" spans="1:8">
      <c r="A1074" s="8" t="s">
        <v>5953</v>
      </c>
      <c r="B1074" s="9" t="s">
        <v>9905</v>
      </c>
      <c r="C1074" s="10">
        <v>4.9020000000000001</v>
      </c>
      <c r="H1074" s="277"/>
    </row>
    <row r="1075" spans="1:8">
      <c r="A1075" s="8" t="s">
        <v>9906</v>
      </c>
      <c r="B1075" s="9" t="s">
        <v>9907</v>
      </c>
      <c r="C1075" s="10">
        <v>5.16</v>
      </c>
      <c r="H1075" s="277"/>
    </row>
    <row r="1076" spans="1:8">
      <c r="A1076" s="8" t="s">
        <v>5987</v>
      </c>
      <c r="B1076" s="9" t="s">
        <v>9908</v>
      </c>
      <c r="C1076" s="10">
        <v>5.16</v>
      </c>
      <c r="H1076" s="277"/>
    </row>
    <row r="1077" spans="1:8">
      <c r="A1077" s="8" t="s">
        <v>5990</v>
      </c>
      <c r="B1077" s="9" t="s">
        <v>9909</v>
      </c>
      <c r="C1077" s="10">
        <v>5.16</v>
      </c>
      <c r="H1077" s="277"/>
    </row>
    <row r="1078" spans="1:8">
      <c r="A1078" s="8" t="s">
        <v>5993</v>
      </c>
      <c r="B1078" s="9" t="s">
        <v>9910</v>
      </c>
      <c r="C1078" s="10">
        <v>5.16</v>
      </c>
      <c r="H1078" s="277"/>
    </row>
    <row r="1079" spans="1:8">
      <c r="A1079" s="8" t="s">
        <v>5956</v>
      </c>
      <c r="B1079" s="9" t="s">
        <v>9911</v>
      </c>
      <c r="C1079" s="10">
        <v>7.0380000000000003</v>
      </c>
      <c r="H1079" s="277"/>
    </row>
    <row r="1080" spans="1:8">
      <c r="A1080" s="8" t="s">
        <v>5959</v>
      </c>
      <c r="B1080" s="9" t="s">
        <v>9912</v>
      </c>
      <c r="C1080" s="10">
        <v>7.5179999999999998</v>
      </c>
      <c r="H1080" s="277"/>
    </row>
    <row r="1081" spans="1:8">
      <c r="A1081" s="8" t="s">
        <v>5962</v>
      </c>
      <c r="B1081" s="9" t="s">
        <v>9913</v>
      </c>
      <c r="C1081" s="10">
        <v>6.03</v>
      </c>
      <c r="H1081" s="277"/>
    </row>
    <row r="1082" spans="1:8">
      <c r="A1082" s="8" t="s">
        <v>5965</v>
      </c>
      <c r="B1082" s="9" t="s">
        <v>9914</v>
      </c>
      <c r="C1082" s="10">
        <v>6.03</v>
      </c>
      <c r="H1082" s="277"/>
    </row>
    <row r="1083" spans="1:8">
      <c r="A1083" s="8" t="s">
        <v>5968</v>
      </c>
      <c r="B1083" s="9" t="s">
        <v>9915</v>
      </c>
      <c r="C1083" s="10">
        <v>6.03</v>
      </c>
      <c r="H1083" s="277"/>
    </row>
    <row r="1084" spans="1:8">
      <c r="A1084" s="8" t="s">
        <v>9916</v>
      </c>
      <c r="B1084" s="9" t="s">
        <v>9917</v>
      </c>
      <c r="C1084" s="10">
        <v>7.0380000000000003</v>
      </c>
      <c r="H1084" s="277"/>
    </row>
    <row r="1085" spans="1:8">
      <c r="A1085" s="8" t="s">
        <v>9918</v>
      </c>
      <c r="B1085" s="9" t="s">
        <v>9919</v>
      </c>
      <c r="C1085" s="10">
        <v>7.0380000000000003</v>
      </c>
      <c r="H1085" s="277"/>
    </row>
    <row r="1086" spans="1:8">
      <c r="A1086" s="8" t="s">
        <v>9920</v>
      </c>
      <c r="B1086" s="9" t="s">
        <v>9919</v>
      </c>
      <c r="C1086" s="10">
        <v>7.0380000000000003</v>
      </c>
      <c r="H1086" s="277"/>
    </row>
    <row r="1087" spans="1:8">
      <c r="A1087" s="8" t="s">
        <v>9921</v>
      </c>
      <c r="B1087" s="9" t="s">
        <v>9919</v>
      </c>
      <c r="C1087" s="10">
        <v>7.0380000000000003</v>
      </c>
      <c r="H1087" s="277"/>
    </row>
    <row r="1088" spans="1:8">
      <c r="A1088" s="8" t="s">
        <v>9922</v>
      </c>
      <c r="B1088" s="9" t="s">
        <v>9923</v>
      </c>
      <c r="C1088" s="10">
        <v>3.774</v>
      </c>
      <c r="H1088" s="277"/>
    </row>
    <row r="1089" spans="1:8">
      <c r="A1089" s="8" t="s">
        <v>9924</v>
      </c>
      <c r="B1089" s="9" t="s">
        <v>9925</v>
      </c>
      <c r="C1089" s="10">
        <v>3.5760000000000001</v>
      </c>
      <c r="H1089" s="277"/>
    </row>
    <row r="1090" spans="1:8">
      <c r="A1090" s="8" t="s">
        <v>5886</v>
      </c>
      <c r="B1090" s="9" t="s">
        <v>9926</v>
      </c>
      <c r="C1090" s="10">
        <v>3.774</v>
      </c>
      <c r="H1090" s="277"/>
    </row>
    <row r="1091" spans="1:8">
      <c r="A1091" s="8" t="s">
        <v>9927</v>
      </c>
      <c r="B1091" s="9" t="s">
        <v>9928</v>
      </c>
      <c r="C1091" s="10">
        <v>8.1300000000000008</v>
      </c>
      <c r="H1091" s="277"/>
    </row>
    <row r="1092" spans="1:8">
      <c r="A1092" s="8" t="s">
        <v>9929</v>
      </c>
      <c r="B1092" s="9" t="s">
        <v>9930</v>
      </c>
      <c r="C1092" s="10">
        <v>4.8120000000000003</v>
      </c>
      <c r="H1092" s="277"/>
    </row>
    <row r="1093" spans="1:8">
      <c r="A1093" s="8" t="s">
        <v>9931</v>
      </c>
      <c r="B1093" s="9" t="s">
        <v>9932</v>
      </c>
      <c r="C1093" s="10">
        <v>4.8120000000000003</v>
      </c>
      <c r="H1093" s="277"/>
    </row>
    <row r="1094" spans="1:8">
      <c r="A1094" s="8" t="s">
        <v>9933</v>
      </c>
      <c r="B1094" s="9" t="s">
        <v>9934</v>
      </c>
      <c r="C1094" s="10">
        <v>5.742</v>
      </c>
      <c r="H1094" s="277"/>
    </row>
    <row r="1095" spans="1:8">
      <c r="A1095" s="8" t="s">
        <v>6021</v>
      </c>
      <c r="B1095" s="9" t="s">
        <v>9935</v>
      </c>
      <c r="C1095" s="10">
        <v>4.8120000000000003</v>
      </c>
      <c r="H1095" s="277"/>
    </row>
    <row r="1096" spans="1:8">
      <c r="A1096" s="8" t="s">
        <v>6038</v>
      </c>
      <c r="B1096" s="9" t="s">
        <v>9936</v>
      </c>
      <c r="C1096" s="10">
        <v>4.8120000000000003</v>
      </c>
      <c r="H1096" s="277"/>
    </row>
    <row r="1097" spans="1:8">
      <c r="A1097" s="8" t="s">
        <v>6018</v>
      </c>
      <c r="B1097" s="9" t="s">
        <v>9937</v>
      </c>
      <c r="C1097" s="10">
        <v>4.8120000000000003</v>
      </c>
      <c r="H1097" s="277"/>
    </row>
    <row r="1098" spans="1:8">
      <c r="A1098" s="8" t="s">
        <v>6007</v>
      </c>
      <c r="B1098" s="9" t="s">
        <v>9938</v>
      </c>
      <c r="C1098" s="10">
        <v>4.266</v>
      </c>
      <c r="H1098" s="277"/>
    </row>
    <row r="1099" spans="1:8">
      <c r="A1099" s="8" t="s">
        <v>5887</v>
      </c>
      <c r="B1099" s="9" t="s">
        <v>9939</v>
      </c>
      <c r="C1099" s="10">
        <v>3.1739999999999999</v>
      </c>
      <c r="H1099" s="277"/>
    </row>
    <row r="1100" spans="1:8">
      <c r="A1100" s="8" t="s">
        <v>9940</v>
      </c>
      <c r="B1100" s="9" t="s">
        <v>9941</v>
      </c>
      <c r="C1100" s="10">
        <v>6.984</v>
      </c>
      <c r="H1100" s="277"/>
    </row>
    <row r="1101" spans="1:8">
      <c r="A1101" s="8" t="s">
        <v>9942</v>
      </c>
      <c r="B1101" s="9" t="s">
        <v>9943</v>
      </c>
      <c r="C1101" s="10">
        <v>11.526</v>
      </c>
      <c r="H1101" s="277"/>
    </row>
    <row r="1102" spans="1:8">
      <c r="A1102" s="8" t="s">
        <v>5896</v>
      </c>
      <c r="B1102" s="9" t="s">
        <v>9944</v>
      </c>
      <c r="C1102" s="10">
        <v>16.506</v>
      </c>
      <c r="H1102" s="277"/>
    </row>
    <row r="1103" spans="1:8">
      <c r="A1103" s="8" t="s">
        <v>5893</v>
      </c>
      <c r="B1103" s="9" t="s">
        <v>9945</v>
      </c>
      <c r="C1103" s="10">
        <v>11.526</v>
      </c>
      <c r="H1103" s="277"/>
    </row>
    <row r="1104" spans="1:8">
      <c r="A1104" s="8" t="s">
        <v>5890</v>
      </c>
      <c r="B1104" s="9" t="s">
        <v>9946</v>
      </c>
      <c r="C1104" s="10">
        <v>6.984</v>
      </c>
      <c r="H1104" s="277"/>
    </row>
    <row r="1105" spans="1:8">
      <c r="A1105" s="8" t="s">
        <v>6004</v>
      </c>
      <c r="B1105" s="9" t="s">
        <v>9947</v>
      </c>
      <c r="C1105" s="10">
        <v>4.7279999999999998</v>
      </c>
      <c r="H1105" s="277"/>
    </row>
    <row r="1106" spans="1:8">
      <c r="A1106" s="8" t="s">
        <v>9948</v>
      </c>
      <c r="B1106" s="9" t="s">
        <v>9895</v>
      </c>
      <c r="C1106" s="10">
        <v>6.9363999999999999</v>
      </c>
      <c r="H1106" s="277"/>
    </row>
    <row r="1107" spans="1:8">
      <c r="A1107" s="8" t="s">
        <v>9949</v>
      </c>
      <c r="B1107" s="9" t="s">
        <v>9950</v>
      </c>
      <c r="C1107" s="10">
        <v>3.6480000000000001</v>
      </c>
      <c r="H1107" s="277"/>
    </row>
    <row r="1108" spans="1:8">
      <c r="A1108" s="8" t="s">
        <v>9951</v>
      </c>
      <c r="B1108" s="9" t="s">
        <v>9952</v>
      </c>
      <c r="C1108" s="10">
        <v>7.83</v>
      </c>
      <c r="H1108" s="277"/>
    </row>
    <row r="1109" spans="1:8">
      <c r="A1109" s="8" t="s">
        <v>9953</v>
      </c>
      <c r="B1109" s="9" t="s">
        <v>9954</v>
      </c>
      <c r="C1109" s="10">
        <v>3.24</v>
      </c>
      <c r="H1109" s="277"/>
    </row>
    <row r="1110" spans="1:8">
      <c r="A1110" s="8" t="s">
        <v>9955</v>
      </c>
      <c r="B1110" s="9" t="s">
        <v>9956</v>
      </c>
      <c r="C1110" s="10">
        <v>3.492</v>
      </c>
      <c r="H1110" s="277"/>
    </row>
    <row r="1111" spans="1:8">
      <c r="A1111" s="8" t="s">
        <v>9957</v>
      </c>
      <c r="B1111" s="9" t="s">
        <v>9958</v>
      </c>
      <c r="C1111" s="10">
        <v>5.5140000000000002</v>
      </c>
      <c r="H1111" s="277"/>
    </row>
    <row r="1112" spans="1:8">
      <c r="A1112" s="8" t="s">
        <v>9959</v>
      </c>
      <c r="B1112" s="9" t="s">
        <v>9960</v>
      </c>
      <c r="C1112" s="10">
        <v>5.9160000000000004</v>
      </c>
      <c r="H1112" s="277"/>
    </row>
    <row r="1113" spans="1:8">
      <c r="A1113" s="8" t="s">
        <v>9961</v>
      </c>
      <c r="B1113" s="9" t="s">
        <v>9962</v>
      </c>
      <c r="C1113" s="10">
        <v>6.03</v>
      </c>
      <c r="H1113" s="277"/>
    </row>
    <row r="1114" spans="1:8">
      <c r="A1114" s="8" t="s">
        <v>9963</v>
      </c>
      <c r="B1114" s="9" t="s">
        <v>9964</v>
      </c>
      <c r="C1114" s="10">
        <v>4.218</v>
      </c>
      <c r="H1114" s="277"/>
    </row>
    <row r="1115" spans="1:8">
      <c r="A1115" s="8" t="s">
        <v>9965</v>
      </c>
      <c r="B1115" s="9" t="s">
        <v>9966</v>
      </c>
      <c r="C1115" s="10">
        <v>5.16</v>
      </c>
      <c r="H1115" s="277"/>
    </row>
    <row r="1116" spans="1:8">
      <c r="A1116" s="8" t="s">
        <v>9967</v>
      </c>
      <c r="B1116" s="9" t="s">
        <v>9908</v>
      </c>
      <c r="C1116" s="10">
        <v>5.16</v>
      </c>
      <c r="H1116" s="277"/>
    </row>
    <row r="1117" spans="1:8">
      <c r="A1117" s="8" t="s">
        <v>9968</v>
      </c>
      <c r="B1117" s="9" t="s">
        <v>9909</v>
      </c>
      <c r="C1117" s="10">
        <v>5.16</v>
      </c>
      <c r="H1117" s="277"/>
    </row>
    <row r="1118" spans="1:8">
      <c r="A1118" s="8" t="s">
        <v>9969</v>
      </c>
      <c r="B1118" s="9" t="s">
        <v>9910</v>
      </c>
      <c r="C1118" s="10">
        <v>5.16</v>
      </c>
      <c r="H1118" s="277"/>
    </row>
    <row r="1119" spans="1:8">
      <c r="A1119" s="8" t="s">
        <v>9970</v>
      </c>
      <c r="B1119" s="9" t="s">
        <v>9971</v>
      </c>
      <c r="C1119" s="10">
        <v>7.5179999999999998</v>
      </c>
      <c r="H1119" s="277"/>
    </row>
    <row r="1120" spans="1:8">
      <c r="A1120" s="8" t="s">
        <v>9972</v>
      </c>
      <c r="B1120" s="9" t="s">
        <v>9973</v>
      </c>
      <c r="C1120" s="10">
        <v>7.0380000000000003</v>
      </c>
      <c r="H1120" s="277"/>
    </row>
    <row r="1121" spans="1:8">
      <c r="A1121" s="8" t="s">
        <v>9974</v>
      </c>
      <c r="B1121" s="9" t="s">
        <v>9975</v>
      </c>
      <c r="C1121" s="10">
        <v>6.03</v>
      </c>
      <c r="H1121" s="277"/>
    </row>
    <row r="1122" spans="1:8">
      <c r="A1122" s="8" t="s">
        <v>9976</v>
      </c>
      <c r="B1122" s="9" t="s">
        <v>9914</v>
      </c>
      <c r="C1122" s="10">
        <v>6.03</v>
      </c>
      <c r="H1122" s="277"/>
    </row>
    <row r="1123" spans="1:8">
      <c r="A1123" s="8" t="s">
        <v>9977</v>
      </c>
      <c r="B1123" s="9" t="s">
        <v>9915</v>
      </c>
      <c r="C1123" s="10">
        <v>6.03</v>
      </c>
      <c r="H1123" s="277"/>
    </row>
    <row r="1124" spans="1:8">
      <c r="A1124" s="8" t="s">
        <v>9978</v>
      </c>
      <c r="B1124" s="9" t="s">
        <v>9917</v>
      </c>
      <c r="C1124" s="10">
        <v>7.0380000000000003</v>
      </c>
      <c r="H1124" s="277"/>
    </row>
    <row r="1125" spans="1:8">
      <c r="A1125" s="8" t="s">
        <v>9979</v>
      </c>
      <c r="B1125" s="9" t="s">
        <v>9919</v>
      </c>
      <c r="C1125" s="10">
        <v>7.0380000000000003</v>
      </c>
      <c r="H1125" s="277"/>
    </row>
    <row r="1126" spans="1:8">
      <c r="A1126" s="8" t="s">
        <v>9980</v>
      </c>
      <c r="B1126" s="9" t="s">
        <v>9919</v>
      </c>
      <c r="C1126" s="10">
        <v>7.0380000000000003</v>
      </c>
      <c r="H1126" s="277"/>
    </row>
    <row r="1127" spans="1:8">
      <c r="A1127" s="8" t="s">
        <v>9981</v>
      </c>
      <c r="B1127" s="9" t="s">
        <v>9919</v>
      </c>
      <c r="C1127" s="10">
        <v>7.0380000000000003</v>
      </c>
      <c r="H1127" s="277"/>
    </row>
    <row r="1128" spans="1:8">
      <c r="A1128" s="8" t="s">
        <v>9982</v>
      </c>
      <c r="B1128" s="9" t="s">
        <v>9983</v>
      </c>
      <c r="C1128" s="10">
        <v>3.774</v>
      </c>
      <c r="H1128" s="277"/>
    </row>
    <row r="1129" spans="1:8">
      <c r="A1129" s="8" t="s">
        <v>9984</v>
      </c>
      <c r="B1129" s="9" t="s">
        <v>9925</v>
      </c>
      <c r="C1129" s="10">
        <v>3.5760000000000001</v>
      </c>
      <c r="H1129" s="277"/>
    </row>
    <row r="1130" spans="1:8">
      <c r="A1130" s="8" t="s">
        <v>9985</v>
      </c>
      <c r="B1130" s="9" t="s">
        <v>9926</v>
      </c>
      <c r="C1130" s="10">
        <v>3.774</v>
      </c>
      <c r="H1130" s="277"/>
    </row>
    <row r="1131" spans="1:8">
      <c r="A1131" s="8" t="s">
        <v>9986</v>
      </c>
      <c r="B1131" s="9" t="s">
        <v>9928</v>
      </c>
      <c r="C1131" s="10">
        <v>8.1300000000000008</v>
      </c>
      <c r="H1131" s="277"/>
    </row>
    <row r="1132" spans="1:8">
      <c r="A1132" s="8" t="s">
        <v>9987</v>
      </c>
      <c r="B1132" s="9" t="s">
        <v>9930</v>
      </c>
      <c r="C1132" s="10">
        <v>4.8120000000000003</v>
      </c>
      <c r="H1132" s="277"/>
    </row>
    <row r="1133" spans="1:8">
      <c r="A1133" s="8" t="s">
        <v>9988</v>
      </c>
      <c r="B1133" s="9" t="s">
        <v>9932</v>
      </c>
      <c r="C1133" s="10">
        <v>4.8120000000000003</v>
      </c>
      <c r="H1133" s="277"/>
    </row>
    <row r="1134" spans="1:8">
      <c r="A1134" s="8" t="s">
        <v>9989</v>
      </c>
      <c r="B1134" s="9" t="s">
        <v>9934</v>
      </c>
      <c r="C1134" s="10">
        <v>5.742</v>
      </c>
      <c r="H1134" s="277"/>
    </row>
    <row r="1135" spans="1:8">
      <c r="A1135" s="8" t="s">
        <v>9990</v>
      </c>
      <c r="B1135" s="9" t="s">
        <v>9935</v>
      </c>
      <c r="C1135" s="10">
        <v>4.8120000000000003</v>
      </c>
      <c r="H1135" s="277"/>
    </row>
    <row r="1136" spans="1:8">
      <c r="A1136" s="8" t="s">
        <v>9991</v>
      </c>
      <c r="B1136" s="9" t="s">
        <v>9937</v>
      </c>
      <c r="C1136" s="10">
        <v>4.8120000000000003</v>
      </c>
      <c r="H1136" s="277"/>
    </row>
    <row r="1137" spans="1:8">
      <c r="A1137" s="8" t="s">
        <v>9992</v>
      </c>
      <c r="B1137" s="9" t="s">
        <v>9993</v>
      </c>
      <c r="C1137" s="10">
        <v>4.266</v>
      </c>
      <c r="H1137" s="277"/>
    </row>
    <row r="1138" spans="1:8">
      <c r="A1138" s="8" t="s">
        <v>9994</v>
      </c>
      <c r="B1138" s="9" t="s">
        <v>9995</v>
      </c>
      <c r="C1138" s="10">
        <v>3.1739999999999999</v>
      </c>
      <c r="H1138" s="277"/>
    </row>
    <row r="1139" spans="1:8">
      <c r="A1139" s="8" t="s">
        <v>9996</v>
      </c>
      <c r="B1139" s="9" t="s">
        <v>9997</v>
      </c>
      <c r="C1139" s="10">
        <v>6.984</v>
      </c>
      <c r="H1139" s="277"/>
    </row>
    <row r="1140" spans="1:8">
      <c r="A1140" s="8" t="s">
        <v>9998</v>
      </c>
      <c r="B1140" s="9" t="s">
        <v>9999</v>
      </c>
      <c r="C1140" s="10">
        <v>11.526</v>
      </c>
      <c r="H1140" s="277"/>
    </row>
    <row r="1141" spans="1:8">
      <c r="A1141" s="8" t="s">
        <v>10000</v>
      </c>
      <c r="B1141" s="9" t="s">
        <v>10001</v>
      </c>
      <c r="C1141" s="10">
        <v>16.506</v>
      </c>
      <c r="H1141" s="277"/>
    </row>
    <row r="1142" spans="1:8">
      <c r="A1142" s="8" t="s">
        <v>10002</v>
      </c>
      <c r="B1142" s="9" t="s">
        <v>10003</v>
      </c>
      <c r="C1142" s="10">
        <v>11.526</v>
      </c>
      <c r="H1142" s="277"/>
    </row>
    <row r="1143" spans="1:8">
      <c r="A1143" s="8" t="s">
        <v>10004</v>
      </c>
      <c r="B1143" s="9" t="s">
        <v>10005</v>
      </c>
      <c r="C1143" s="10">
        <v>6.984</v>
      </c>
      <c r="H1143" s="277"/>
    </row>
    <row r="1144" spans="1:8">
      <c r="A1144" s="8" t="s">
        <v>10006</v>
      </c>
      <c r="B1144" s="9" t="s">
        <v>10007</v>
      </c>
      <c r="C1144" s="10">
        <v>4.7279999999999998</v>
      </c>
      <c r="H1144" s="277"/>
    </row>
    <row r="1145" spans="1:8">
      <c r="A1145" s="8" t="s">
        <v>10008</v>
      </c>
      <c r="B1145" s="9" t="s">
        <v>9895</v>
      </c>
      <c r="C1145" s="10">
        <v>6.9363999999999999</v>
      </c>
      <c r="H1145" s="277"/>
    </row>
    <row r="1146" spans="1:8">
      <c r="A1146" s="8" t="s">
        <v>10009</v>
      </c>
      <c r="B1146" s="9" t="s">
        <v>10010</v>
      </c>
      <c r="C1146" s="10">
        <v>3.6480000000000001</v>
      </c>
      <c r="H1146" s="277"/>
    </row>
    <row r="1147" spans="1:8">
      <c r="A1147" s="8" t="s">
        <v>10011</v>
      </c>
      <c r="B1147" s="9" t="s">
        <v>10012</v>
      </c>
      <c r="C1147" s="10">
        <v>7.83</v>
      </c>
      <c r="H1147" s="277"/>
    </row>
    <row r="1148" spans="1:8">
      <c r="A1148" s="8" t="s">
        <v>10013</v>
      </c>
      <c r="B1148" s="9" t="s">
        <v>10014</v>
      </c>
      <c r="C1148" s="10">
        <v>3.24</v>
      </c>
      <c r="H1148" s="277"/>
    </row>
    <row r="1149" spans="1:8">
      <c r="A1149" s="8" t="s">
        <v>10015</v>
      </c>
      <c r="B1149" s="9" t="s">
        <v>10016</v>
      </c>
      <c r="C1149" s="10">
        <v>3.492</v>
      </c>
      <c r="H1149" s="277"/>
    </row>
    <row r="1150" spans="1:8">
      <c r="A1150" s="8" t="s">
        <v>10017</v>
      </c>
      <c r="B1150" s="9" t="s">
        <v>10018</v>
      </c>
      <c r="C1150" s="10">
        <v>5.5140000000000002</v>
      </c>
      <c r="H1150" s="277"/>
    </row>
    <row r="1151" spans="1:8">
      <c r="A1151" s="8" t="s">
        <v>10019</v>
      </c>
      <c r="B1151" s="9" t="s">
        <v>10020</v>
      </c>
      <c r="C1151" s="10">
        <v>5.9160000000000004</v>
      </c>
      <c r="H1151" s="277"/>
    </row>
    <row r="1152" spans="1:8">
      <c r="A1152" s="8" t="s">
        <v>10021</v>
      </c>
      <c r="B1152" s="9" t="s">
        <v>10022</v>
      </c>
      <c r="C1152" s="10">
        <v>6.03</v>
      </c>
      <c r="H1152" s="277"/>
    </row>
    <row r="1153" spans="1:8">
      <c r="A1153" s="8" t="s">
        <v>10023</v>
      </c>
      <c r="B1153" s="9" t="s">
        <v>10024</v>
      </c>
      <c r="C1153" s="10">
        <v>4.7519999999999998</v>
      </c>
      <c r="H1153" s="277"/>
    </row>
    <row r="1154" spans="1:8">
      <c r="A1154" s="8" t="s">
        <v>10025</v>
      </c>
      <c r="B1154" s="9" t="s">
        <v>10026</v>
      </c>
      <c r="C1154" s="10">
        <v>5.16</v>
      </c>
      <c r="H1154" s="277"/>
    </row>
    <row r="1155" spans="1:8">
      <c r="A1155" s="8" t="s">
        <v>10027</v>
      </c>
      <c r="B1155" s="9" t="s">
        <v>9908</v>
      </c>
      <c r="C1155" s="10">
        <v>5.16</v>
      </c>
      <c r="H1155" s="277"/>
    </row>
    <row r="1156" spans="1:8">
      <c r="A1156" s="8" t="s">
        <v>10028</v>
      </c>
      <c r="B1156" s="9" t="s">
        <v>9909</v>
      </c>
      <c r="C1156" s="10">
        <v>5.16</v>
      </c>
      <c r="H1156" s="277"/>
    </row>
    <row r="1157" spans="1:8">
      <c r="A1157" s="8" t="s">
        <v>10029</v>
      </c>
      <c r="B1157" s="9" t="s">
        <v>9910</v>
      </c>
      <c r="C1157" s="10">
        <v>5.16</v>
      </c>
      <c r="H1157" s="277"/>
    </row>
    <row r="1158" spans="1:8">
      <c r="A1158" s="8" t="s">
        <v>10030</v>
      </c>
      <c r="B1158" s="9" t="s">
        <v>10031</v>
      </c>
      <c r="C1158" s="10">
        <v>7.0380000000000003</v>
      </c>
      <c r="H1158" s="277"/>
    </row>
    <row r="1159" spans="1:8">
      <c r="A1159" s="8" t="s">
        <v>10032</v>
      </c>
      <c r="B1159" s="9" t="s">
        <v>10033</v>
      </c>
      <c r="C1159" s="10">
        <v>7.0380000000000003</v>
      </c>
      <c r="H1159" s="277"/>
    </row>
    <row r="1160" spans="1:8">
      <c r="A1160" s="8" t="s">
        <v>10034</v>
      </c>
      <c r="B1160" s="9" t="s">
        <v>10035</v>
      </c>
      <c r="C1160" s="10">
        <v>6.03</v>
      </c>
      <c r="H1160" s="277"/>
    </row>
    <row r="1161" spans="1:8">
      <c r="A1161" s="8" t="s">
        <v>10036</v>
      </c>
      <c r="B1161" s="9" t="s">
        <v>9914</v>
      </c>
      <c r="C1161" s="10">
        <v>6.03</v>
      </c>
      <c r="H1161" s="277"/>
    </row>
    <row r="1162" spans="1:8">
      <c r="A1162" s="8" t="s">
        <v>10037</v>
      </c>
      <c r="B1162" s="9" t="s">
        <v>9915</v>
      </c>
      <c r="C1162" s="10">
        <v>6.03</v>
      </c>
      <c r="H1162" s="277"/>
    </row>
    <row r="1163" spans="1:8">
      <c r="A1163" s="8" t="s">
        <v>10038</v>
      </c>
      <c r="B1163" s="9" t="s">
        <v>9917</v>
      </c>
      <c r="C1163" s="10">
        <v>7.0380000000000003</v>
      </c>
      <c r="H1163" s="277"/>
    </row>
    <row r="1164" spans="1:8">
      <c r="A1164" s="8" t="s">
        <v>10039</v>
      </c>
      <c r="B1164" s="9" t="s">
        <v>9919</v>
      </c>
      <c r="C1164" s="10">
        <v>7.0380000000000003</v>
      </c>
      <c r="H1164" s="277"/>
    </row>
    <row r="1165" spans="1:8">
      <c r="A1165" s="8" t="s">
        <v>10040</v>
      </c>
      <c r="B1165" s="9" t="s">
        <v>9919</v>
      </c>
      <c r="C1165" s="10">
        <v>7.0380000000000003</v>
      </c>
      <c r="H1165" s="277"/>
    </row>
    <row r="1166" spans="1:8">
      <c r="A1166" s="8" t="s">
        <v>10041</v>
      </c>
      <c r="B1166" s="9" t="s">
        <v>9919</v>
      </c>
      <c r="C1166" s="10">
        <v>7.0380000000000003</v>
      </c>
      <c r="H1166" s="277"/>
    </row>
    <row r="1167" spans="1:8">
      <c r="A1167" s="8" t="s">
        <v>10042</v>
      </c>
      <c r="B1167" s="9" t="s">
        <v>9983</v>
      </c>
      <c r="C1167" s="10">
        <v>3.774</v>
      </c>
      <c r="H1167" s="277"/>
    </row>
    <row r="1168" spans="1:8">
      <c r="A1168" s="8" t="s">
        <v>10043</v>
      </c>
      <c r="B1168" s="9" t="s">
        <v>9925</v>
      </c>
      <c r="C1168" s="10">
        <v>3.5760000000000001</v>
      </c>
      <c r="H1168" s="277"/>
    </row>
    <row r="1169" spans="1:8">
      <c r="A1169" s="8" t="s">
        <v>10044</v>
      </c>
      <c r="B1169" s="9" t="s">
        <v>9926</v>
      </c>
      <c r="C1169" s="10">
        <v>3.774</v>
      </c>
      <c r="H1169" s="277"/>
    </row>
    <row r="1170" spans="1:8">
      <c r="A1170" s="8" t="s">
        <v>10045</v>
      </c>
      <c r="B1170" s="9" t="s">
        <v>9928</v>
      </c>
      <c r="C1170" s="10">
        <v>8.1300000000000008</v>
      </c>
      <c r="H1170" s="277"/>
    </row>
    <row r="1171" spans="1:8">
      <c r="A1171" s="8" t="s">
        <v>10046</v>
      </c>
      <c r="B1171" s="9" t="s">
        <v>9930</v>
      </c>
      <c r="C1171" s="10">
        <v>4.8120000000000003</v>
      </c>
      <c r="H1171" s="277"/>
    </row>
    <row r="1172" spans="1:8">
      <c r="A1172" s="8" t="s">
        <v>10047</v>
      </c>
      <c r="B1172" s="9" t="s">
        <v>9932</v>
      </c>
      <c r="C1172" s="10">
        <v>4.8120000000000003</v>
      </c>
      <c r="H1172" s="277"/>
    </row>
    <row r="1173" spans="1:8">
      <c r="A1173" s="8" t="s">
        <v>10048</v>
      </c>
      <c r="B1173" s="9" t="s">
        <v>9934</v>
      </c>
      <c r="C1173" s="10">
        <v>5.742</v>
      </c>
      <c r="H1173" s="277"/>
    </row>
    <row r="1174" spans="1:8">
      <c r="A1174" s="8" t="s">
        <v>10049</v>
      </c>
      <c r="B1174" s="9" t="s">
        <v>9935</v>
      </c>
      <c r="C1174" s="10">
        <v>4.8120000000000003</v>
      </c>
      <c r="H1174" s="277"/>
    </row>
    <row r="1175" spans="1:8">
      <c r="A1175" s="8" t="s">
        <v>10050</v>
      </c>
      <c r="B1175" s="9" t="s">
        <v>9936</v>
      </c>
      <c r="C1175" s="10">
        <v>4.8120000000000003</v>
      </c>
      <c r="H1175" s="277"/>
    </row>
    <row r="1176" spans="1:8">
      <c r="A1176" s="8" t="s">
        <v>10051</v>
      </c>
      <c r="B1176" s="9" t="s">
        <v>9937</v>
      </c>
      <c r="C1176" s="10">
        <v>4.8120000000000003</v>
      </c>
      <c r="H1176" s="277"/>
    </row>
    <row r="1177" spans="1:8">
      <c r="A1177" s="8" t="s">
        <v>10052</v>
      </c>
      <c r="B1177" s="9" t="s">
        <v>10053</v>
      </c>
      <c r="C1177" s="10">
        <v>4.266</v>
      </c>
      <c r="H1177" s="277"/>
    </row>
    <row r="1178" spans="1:8">
      <c r="A1178" s="8" t="s">
        <v>10054</v>
      </c>
      <c r="B1178" s="9" t="s">
        <v>10055</v>
      </c>
      <c r="C1178" s="10">
        <v>3.1739999999999999</v>
      </c>
      <c r="H1178" s="277"/>
    </row>
    <row r="1179" spans="1:8">
      <c r="A1179" s="8" t="s">
        <v>10056</v>
      </c>
      <c r="B1179" s="9" t="s">
        <v>10057</v>
      </c>
      <c r="C1179" s="10">
        <v>6.984</v>
      </c>
      <c r="H1179" s="277"/>
    </row>
    <row r="1180" spans="1:8">
      <c r="A1180" s="8" t="s">
        <v>10058</v>
      </c>
      <c r="B1180" s="9" t="s">
        <v>10059</v>
      </c>
      <c r="C1180" s="10">
        <v>11.526</v>
      </c>
      <c r="H1180" s="277"/>
    </row>
    <row r="1181" spans="1:8">
      <c r="A1181" s="8" t="s">
        <v>10060</v>
      </c>
      <c r="B1181" s="9" t="s">
        <v>10061</v>
      </c>
      <c r="C1181" s="10">
        <v>16.506</v>
      </c>
      <c r="H1181" s="277"/>
    </row>
    <row r="1182" spans="1:8">
      <c r="A1182" s="8" t="s">
        <v>10062</v>
      </c>
      <c r="B1182" s="9" t="s">
        <v>10063</v>
      </c>
      <c r="C1182" s="10">
        <v>11.526</v>
      </c>
      <c r="H1182" s="277"/>
    </row>
    <row r="1183" spans="1:8">
      <c r="A1183" s="8" t="s">
        <v>10064</v>
      </c>
      <c r="B1183" s="9" t="s">
        <v>10065</v>
      </c>
      <c r="C1183" s="10">
        <v>6.984</v>
      </c>
      <c r="H1183" s="277"/>
    </row>
    <row r="1184" spans="1:8">
      <c r="A1184" s="8" t="s">
        <v>10066</v>
      </c>
      <c r="B1184" s="9" t="s">
        <v>9947</v>
      </c>
      <c r="C1184" s="10">
        <v>4.7279999999999998</v>
      </c>
      <c r="H1184" s="277"/>
    </row>
    <row r="1185" spans="1:8">
      <c r="A1185" s="8" t="s">
        <v>10067</v>
      </c>
      <c r="B1185" s="9" t="s">
        <v>9895</v>
      </c>
      <c r="C1185" s="10">
        <v>6.9363999999999999</v>
      </c>
      <c r="H1185" s="277"/>
    </row>
    <row r="1186" spans="1:8">
      <c r="A1186" s="8" t="s">
        <v>10068</v>
      </c>
      <c r="B1186" s="9" t="s">
        <v>10069</v>
      </c>
      <c r="C1186" s="10">
        <v>3.6480000000000001</v>
      </c>
      <c r="H1186" s="277"/>
    </row>
    <row r="1187" spans="1:8">
      <c r="A1187" s="8" t="s">
        <v>10070</v>
      </c>
      <c r="B1187" s="9" t="s">
        <v>10071</v>
      </c>
      <c r="C1187" s="10">
        <v>3.24</v>
      </c>
      <c r="H1187" s="277"/>
    </row>
    <row r="1188" spans="1:8">
      <c r="A1188" s="8" t="s">
        <v>10072</v>
      </c>
      <c r="B1188" s="9" t="s">
        <v>10073</v>
      </c>
      <c r="C1188" s="10">
        <v>3.492</v>
      </c>
      <c r="H1188" s="277"/>
    </row>
    <row r="1189" spans="1:8">
      <c r="A1189" s="8" t="s">
        <v>10074</v>
      </c>
      <c r="B1189" s="9" t="s">
        <v>10075</v>
      </c>
      <c r="C1189" s="10">
        <v>5.5140000000000002</v>
      </c>
      <c r="H1189" s="277"/>
    </row>
    <row r="1190" spans="1:8">
      <c r="A1190" s="8" t="s">
        <v>10076</v>
      </c>
      <c r="B1190" s="9" t="s">
        <v>10077</v>
      </c>
      <c r="C1190" s="10">
        <v>5.9160000000000004</v>
      </c>
      <c r="H1190" s="277"/>
    </row>
    <row r="1191" spans="1:8">
      <c r="A1191" s="8" t="s">
        <v>10078</v>
      </c>
      <c r="B1191" s="9" t="s">
        <v>10079</v>
      </c>
      <c r="C1191" s="10">
        <v>6.03</v>
      </c>
      <c r="H1191" s="277"/>
    </row>
    <row r="1192" spans="1:8">
      <c r="A1192" s="8" t="s">
        <v>10080</v>
      </c>
      <c r="B1192" s="9" t="s">
        <v>10081</v>
      </c>
      <c r="C1192" s="10">
        <v>5.07</v>
      </c>
      <c r="H1192" s="277"/>
    </row>
    <row r="1193" spans="1:8">
      <c r="A1193" s="8" t="s">
        <v>10082</v>
      </c>
      <c r="B1193" s="9" t="s">
        <v>10083</v>
      </c>
      <c r="C1193" s="10">
        <v>5.16</v>
      </c>
      <c r="H1193" s="277"/>
    </row>
    <row r="1194" spans="1:8">
      <c r="A1194" s="8" t="s">
        <v>10084</v>
      </c>
      <c r="B1194" s="9" t="s">
        <v>9908</v>
      </c>
      <c r="C1194" s="10">
        <v>5.16</v>
      </c>
      <c r="H1194" s="277"/>
    </row>
    <row r="1195" spans="1:8">
      <c r="A1195" s="8" t="s">
        <v>10085</v>
      </c>
      <c r="B1195" s="9" t="s">
        <v>9909</v>
      </c>
      <c r="C1195" s="10">
        <v>5.16</v>
      </c>
      <c r="H1195" s="277"/>
    </row>
    <row r="1196" spans="1:8">
      <c r="A1196" s="8" t="s">
        <v>10086</v>
      </c>
      <c r="B1196" s="9" t="s">
        <v>9910</v>
      </c>
      <c r="C1196" s="10">
        <v>5.16</v>
      </c>
      <c r="H1196" s="277"/>
    </row>
    <row r="1197" spans="1:8">
      <c r="A1197" s="8" t="s">
        <v>10087</v>
      </c>
      <c r="B1197" s="9" t="s">
        <v>10088</v>
      </c>
      <c r="C1197" s="10">
        <v>7.0380000000000003</v>
      </c>
      <c r="H1197" s="277"/>
    </row>
    <row r="1198" spans="1:8">
      <c r="A1198" s="8" t="s">
        <v>10089</v>
      </c>
      <c r="B1198" s="9" t="s">
        <v>10033</v>
      </c>
      <c r="C1198" s="10">
        <v>7.0380000000000003</v>
      </c>
      <c r="H1198" s="277"/>
    </row>
    <row r="1199" spans="1:8">
      <c r="A1199" s="8" t="s">
        <v>10090</v>
      </c>
      <c r="B1199" s="9" t="s">
        <v>9914</v>
      </c>
      <c r="C1199" s="10">
        <v>6.6660000000000004</v>
      </c>
      <c r="H1199" s="277"/>
    </row>
    <row r="1200" spans="1:8">
      <c r="A1200" s="8" t="s">
        <v>10091</v>
      </c>
      <c r="B1200" s="9" t="s">
        <v>9915</v>
      </c>
      <c r="C1200" s="10">
        <v>6.03</v>
      </c>
      <c r="H1200" s="277"/>
    </row>
    <row r="1201" spans="1:8">
      <c r="A1201" s="8" t="s">
        <v>10092</v>
      </c>
      <c r="B1201" s="9" t="s">
        <v>9917</v>
      </c>
      <c r="C1201" s="10">
        <v>7.0380000000000003</v>
      </c>
      <c r="H1201" s="277"/>
    </row>
    <row r="1202" spans="1:8">
      <c r="A1202" s="8" t="s">
        <v>10093</v>
      </c>
      <c r="B1202" s="9" t="s">
        <v>9919</v>
      </c>
      <c r="C1202" s="10">
        <v>7.0380000000000003</v>
      </c>
      <c r="H1202" s="277"/>
    </row>
    <row r="1203" spans="1:8">
      <c r="A1203" s="8" t="s">
        <v>10094</v>
      </c>
      <c r="B1203" s="9" t="s">
        <v>9919</v>
      </c>
      <c r="C1203" s="10">
        <v>7.0380000000000003</v>
      </c>
      <c r="H1203" s="277"/>
    </row>
    <row r="1204" spans="1:8">
      <c r="A1204" s="8" t="s">
        <v>10095</v>
      </c>
      <c r="B1204" s="9" t="s">
        <v>9919</v>
      </c>
      <c r="C1204" s="10">
        <v>7.0380000000000003</v>
      </c>
      <c r="H1204" s="277"/>
    </row>
    <row r="1205" spans="1:8">
      <c r="A1205" s="8" t="s">
        <v>10096</v>
      </c>
      <c r="B1205" s="9" t="s">
        <v>9983</v>
      </c>
      <c r="C1205" s="10">
        <v>3.774</v>
      </c>
      <c r="H1205" s="277"/>
    </row>
    <row r="1206" spans="1:8">
      <c r="A1206" s="8" t="s">
        <v>10097</v>
      </c>
      <c r="B1206" s="9" t="s">
        <v>9925</v>
      </c>
      <c r="C1206" s="10">
        <v>3.5760000000000001</v>
      </c>
      <c r="H1206" s="277"/>
    </row>
    <row r="1207" spans="1:8">
      <c r="A1207" s="8" t="s">
        <v>10098</v>
      </c>
      <c r="B1207" s="9" t="s">
        <v>9926</v>
      </c>
      <c r="C1207" s="10">
        <v>3.774</v>
      </c>
      <c r="H1207" s="277"/>
    </row>
    <row r="1208" spans="1:8">
      <c r="A1208" s="8" t="s">
        <v>10099</v>
      </c>
      <c r="B1208" s="9" t="s">
        <v>9928</v>
      </c>
      <c r="C1208" s="10">
        <v>8.1300000000000008</v>
      </c>
      <c r="H1208" s="277"/>
    </row>
    <row r="1209" spans="1:8">
      <c r="A1209" s="8" t="s">
        <v>10100</v>
      </c>
      <c r="B1209" s="9" t="s">
        <v>9930</v>
      </c>
      <c r="C1209" s="10">
        <v>4.8120000000000003</v>
      </c>
      <c r="H1209" s="277"/>
    </row>
    <row r="1210" spans="1:8">
      <c r="A1210" s="8" t="s">
        <v>10101</v>
      </c>
      <c r="B1210" s="9" t="s">
        <v>9932</v>
      </c>
      <c r="C1210" s="10">
        <v>4.8120000000000003</v>
      </c>
      <c r="H1210" s="277"/>
    </row>
    <row r="1211" spans="1:8">
      <c r="A1211" s="8" t="s">
        <v>10102</v>
      </c>
      <c r="B1211" s="9" t="s">
        <v>9934</v>
      </c>
      <c r="C1211" s="10">
        <v>5.742</v>
      </c>
      <c r="H1211" s="277"/>
    </row>
    <row r="1212" spans="1:8">
      <c r="A1212" s="8" t="s">
        <v>10103</v>
      </c>
      <c r="B1212" s="9" t="s">
        <v>9935</v>
      </c>
      <c r="C1212" s="10">
        <v>4.8120000000000003</v>
      </c>
      <c r="H1212" s="277"/>
    </row>
    <row r="1213" spans="1:8">
      <c r="A1213" s="8" t="s">
        <v>10104</v>
      </c>
      <c r="B1213" s="9" t="s">
        <v>9936</v>
      </c>
      <c r="C1213" s="10">
        <v>4.8120000000000003</v>
      </c>
      <c r="H1213" s="277"/>
    </row>
    <row r="1214" spans="1:8">
      <c r="A1214" s="8" t="s">
        <v>10105</v>
      </c>
      <c r="B1214" s="9" t="s">
        <v>9937</v>
      </c>
      <c r="C1214" s="10">
        <v>4.8120000000000003</v>
      </c>
      <c r="H1214" s="277"/>
    </row>
    <row r="1215" spans="1:8">
      <c r="A1215" s="8" t="s">
        <v>10106</v>
      </c>
      <c r="B1215" s="9" t="s">
        <v>10107</v>
      </c>
      <c r="C1215" s="10">
        <v>4.266</v>
      </c>
      <c r="H1215" s="277"/>
    </row>
    <row r="1216" spans="1:8">
      <c r="A1216" s="8" t="s">
        <v>10108</v>
      </c>
      <c r="B1216" s="9" t="s">
        <v>10109</v>
      </c>
      <c r="C1216" s="10">
        <v>3.1739999999999999</v>
      </c>
      <c r="H1216" s="277"/>
    </row>
    <row r="1217" spans="1:8">
      <c r="A1217" s="8" t="s">
        <v>10110</v>
      </c>
      <c r="B1217" s="9" t="s">
        <v>10111</v>
      </c>
      <c r="C1217" s="10">
        <v>6.984</v>
      </c>
      <c r="H1217" s="277"/>
    </row>
    <row r="1218" spans="1:8">
      <c r="A1218" s="8" t="s">
        <v>10112</v>
      </c>
      <c r="B1218" s="9" t="s">
        <v>10113</v>
      </c>
      <c r="C1218" s="10">
        <v>11.526</v>
      </c>
      <c r="H1218" s="277"/>
    </row>
    <row r="1219" spans="1:8">
      <c r="A1219" s="8" t="s">
        <v>10114</v>
      </c>
      <c r="B1219" s="9" t="s">
        <v>10115</v>
      </c>
      <c r="C1219" s="10">
        <v>16.506</v>
      </c>
      <c r="H1219" s="277"/>
    </row>
    <row r="1220" spans="1:8">
      <c r="A1220" s="8" t="s">
        <v>10116</v>
      </c>
      <c r="B1220" s="9" t="s">
        <v>10117</v>
      </c>
      <c r="C1220" s="10">
        <v>11.526</v>
      </c>
      <c r="H1220" s="277"/>
    </row>
    <row r="1221" spans="1:8">
      <c r="A1221" s="8" t="s">
        <v>10118</v>
      </c>
      <c r="B1221" s="9" t="s">
        <v>10119</v>
      </c>
      <c r="C1221" s="10">
        <v>6.984</v>
      </c>
      <c r="H1221" s="277"/>
    </row>
    <row r="1222" spans="1:8">
      <c r="A1222" s="8" t="s">
        <v>10120</v>
      </c>
      <c r="B1222" s="9" t="s">
        <v>10121</v>
      </c>
      <c r="C1222" s="10">
        <v>4.7279999999999998</v>
      </c>
      <c r="H1222" s="277"/>
    </row>
    <row r="1223" spans="1:8">
      <c r="A1223" s="8" t="s">
        <v>10122</v>
      </c>
      <c r="B1223" s="9" t="s">
        <v>10123</v>
      </c>
      <c r="C1223" s="10">
        <v>22.116</v>
      </c>
      <c r="H1223" s="277"/>
    </row>
    <row r="1224" spans="1:8">
      <c r="A1224" s="8" t="s">
        <v>10124</v>
      </c>
      <c r="B1224" s="9" t="s">
        <v>10125</v>
      </c>
      <c r="C1224" s="10">
        <v>36.792000000000002</v>
      </c>
      <c r="H1224" s="277"/>
    </row>
    <row r="1225" spans="1:8">
      <c r="A1225" s="8" t="s">
        <v>10126</v>
      </c>
      <c r="B1225" s="9" t="s">
        <v>10127</v>
      </c>
      <c r="C1225" s="10">
        <v>53.345999999999997</v>
      </c>
      <c r="H1225" s="277"/>
    </row>
    <row r="1226" spans="1:8">
      <c r="A1226" s="8" t="s">
        <v>10128</v>
      </c>
      <c r="B1226" s="9" t="s">
        <v>10129</v>
      </c>
      <c r="C1226" s="10">
        <v>53.345999999999997</v>
      </c>
      <c r="H1226" s="277"/>
    </row>
    <row r="1227" spans="1:8">
      <c r="A1227" s="8" t="s">
        <v>10130</v>
      </c>
      <c r="B1227" s="9" t="s">
        <v>10131</v>
      </c>
      <c r="C1227" s="10">
        <v>36.792000000000002</v>
      </c>
      <c r="H1227" s="277"/>
    </row>
    <row r="1228" spans="1:8">
      <c r="A1228" s="8" t="s">
        <v>10132</v>
      </c>
      <c r="B1228" s="9" t="s">
        <v>9895</v>
      </c>
      <c r="C1228" s="10">
        <v>6.9363999999999999</v>
      </c>
      <c r="H1228" s="277"/>
    </row>
    <row r="1229" spans="1:8">
      <c r="A1229" s="8" t="s">
        <v>10133</v>
      </c>
      <c r="B1229" s="9" t="s">
        <v>10134</v>
      </c>
      <c r="C1229" s="10">
        <v>3.6480000000000001</v>
      </c>
      <c r="H1229" s="277"/>
    </row>
    <row r="1230" spans="1:8">
      <c r="A1230" s="8" t="s">
        <v>10135</v>
      </c>
      <c r="B1230" s="9" t="s">
        <v>10136</v>
      </c>
      <c r="C1230" s="10">
        <v>7.83</v>
      </c>
      <c r="H1230" s="277"/>
    </row>
    <row r="1231" spans="1:8">
      <c r="A1231" s="8" t="s">
        <v>10137</v>
      </c>
      <c r="B1231" s="9" t="s">
        <v>10138</v>
      </c>
      <c r="C1231" s="10">
        <v>3.24</v>
      </c>
      <c r="H1231" s="277"/>
    </row>
    <row r="1232" spans="1:8">
      <c r="A1232" s="8" t="s">
        <v>10139</v>
      </c>
      <c r="B1232" s="9" t="s">
        <v>10140</v>
      </c>
      <c r="C1232" s="10">
        <v>3.492</v>
      </c>
      <c r="H1232" s="277"/>
    </row>
    <row r="1233" spans="1:8">
      <c r="A1233" s="8" t="s">
        <v>10141</v>
      </c>
      <c r="B1233" s="9" t="s">
        <v>10142</v>
      </c>
      <c r="C1233" s="10">
        <v>5.5140000000000002</v>
      </c>
      <c r="H1233" s="277"/>
    </row>
    <row r="1234" spans="1:8">
      <c r="A1234" s="8" t="s">
        <v>10143</v>
      </c>
      <c r="B1234" s="9" t="s">
        <v>10144</v>
      </c>
      <c r="C1234" s="10">
        <v>5.9160000000000004</v>
      </c>
      <c r="H1234" s="277"/>
    </row>
    <row r="1235" spans="1:8">
      <c r="A1235" s="8" t="s">
        <v>10145</v>
      </c>
      <c r="B1235" s="9" t="s">
        <v>10146</v>
      </c>
      <c r="C1235" s="10">
        <v>6.03</v>
      </c>
      <c r="H1235" s="277"/>
    </row>
    <row r="1236" spans="1:8">
      <c r="A1236" s="8" t="s">
        <v>10147</v>
      </c>
      <c r="B1236" s="9" t="s">
        <v>10148</v>
      </c>
      <c r="C1236" s="10">
        <v>4.7880000000000003</v>
      </c>
      <c r="H1236" s="277"/>
    </row>
    <row r="1237" spans="1:8">
      <c r="A1237" s="8" t="s">
        <v>10149</v>
      </c>
      <c r="B1237" s="9" t="s">
        <v>10150</v>
      </c>
      <c r="C1237" s="10">
        <v>5.16</v>
      </c>
      <c r="H1237" s="277"/>
    </row>
    <row r="1238" spans="1:8">
      <c r="A1238" s="8" t="s">
        <v>10151</v>
      </c>
      <c r="B1238" s="9" t="s">
        <v>9908</v>
      </c>
      <c r="C1238" s="10">
        <v>6.4619999999999997</v>
      </c>
      <c r="H1238" s="277"/>
    </row>
    <row r="1239" spans="1:8">
      <c r="A1239" s="8" t="s">
        <v>10152</v>
      </c>
      <c r="B1239" s="9" t="s">
        <v>9909</v>
      </c>
      <c r="C1239" s="10">
        <v>6.42</v>
      </c>
      <c r="H1239" s="277"/>
    </row>
    <row r="1240" spans="1:8">
      <c r="A1240" s="8" t="s">
        <v>10153</v>
      </c>
      <c r="B1240" s="9" t="s">
        <v>9910</v>
      </c>
      <c r="C1240" s="10">
        <v>6.4020000000000001</v>
      </c>
      <c r="H1240" s="277"/>
    </row>
    <row r="1241" spans="1:8">
      <c r="A1241" s="8" t="s">
        <v>10154</v>
      </c>
      <c r="B1241" s="9" t="s">
        <v>10155</v>
      </c>
      <c r="C1241" s="10">
        <v>7.0380000000000003</v>
      </c>
      <c r="H1241" s="277"/>
    </row>
    <row r="1242" spans="1:8">
      <c r="A1242" s="8" t="s">
        <v>10156</v>
      </c>
      <c r="B1242" s="9" t="s">
        <v>10157</v>
      </c>
      <c r="C1242" s="10">
        <v>7.0380000000000003</v>
      </c>
      <c r="H1242" s="277"/>
    </row>
    <row r="1243" spans="1:8">
      <c r="A1243" s="8" t="s">
        <v>10158</v>
      </c>
      <c r="B1243" s="9" t="s">
        <v>10159</v>
      </c>
      <c r="C1243" s="10">
        <v>6.03</v>
      </c>
      <c r="H1243" s="277"/>
    </row>
    <row r="1244" spans="1:8">
      <c r="A1244" s="8" t="s">
        <v>10160</v>
      </c>
      <c r="B1244" s="9" t="s">
        <v>9914</v>
      </c>
      <c r="C1244" s="10">
        <v>6.03</v>
      </c>
      <c r="H1244" s="277"/>
    </row>
    <row r="1245" spans="1:8">
      <c r="A1245" s="8" t="s">
        <v>10161</v>
      </c>
      <c r="B1245" s="9" t="s">
        <v>9915</v>
      </c>
      <c r="C1245" s="10">
        <v>6.5039999999999996</v>
      </c>
      <c r="H1245" s="277"/>
    </row>
    <row r="1246" spans="1:8">
      <c r="A1246" s="8" t="s">
        <v>10162</v>
      </c>
      <c r="B1246" s="9" t="s">
        <v>9917</v>
      </c>
      <c r="C1246" s="10">
        <v>7.0380000000000003</v>
      </c>
      <c r="H1246" s="277"/>
    </row>
    <row r="1247" spans="1:8">
      <c r="A1247" s="8" t="s">
        <v>10163</v>
      </c>
      <c r="B1247" s="9" t="s">
        <v>9919</v>
      </c>
      <c r="C1247" s="10">
        <v>7.0380000000000003</v>
      </c>
      <c r="H1247" s="277"/>
    </row>
    <row r="1248" spans="1:8">
      <c r="A1248" s="8" t="s">
        <v>10164</v>
      </c>
      <c r="B1248" s="9" t="s">
        <v>9919</v>
      </c>
      <c r="C1248" s="10">
        <v>7.0380000000000003</v>
      </c>
      <c r="H1248" s="277"/>
    </row>
    <row r="1249" spans="1:8">
      <c r="A1249" s="8" t="s">
        <v>10165</v>
      </c>
      <c r="B1249" s="9" t="s">
        <v>9919</v>
      </c>
      <c r="C1249" s="10">
        <v>7.0380000000000003</v>
      </c>
      <c r="H1249" s="277"/>
    </row>
    <row r="1250" spans="1:8">
      <c r="A1250" s="8" t="s">
        <v>10166</v>
      </c>
      <c r="B1250" s="9" t="s">
        <v>9983</v>
      </c>
      <c r="C1250" s="10">
        <v>3.774</v>
      </c>
      <c r="H1250" s="277"/>
    </row>
    <row r="1251" spans="1:8">
      <c r="A1251" s="8" t="s">
        <v>10167</v>
      </c>
      <c r="B1251" s="9" t="s">
        <v>9925</v>
      </c>
      <c r="C1251" s="10">
        <v>3.5760000000000001</v>
      </c>
      <c r="H1251" s="277"/>
    </row>
    <row r="1252" spans="1:8">
      <c r="A1252" s="8" t="s">
        <v>10168</v>
      </c>
      <c r="B1252" s="9" t="s">
        <v>9926</v>
      </c>
      <c r="C1252" s="10">
        <v>3.774</v>
      </c>
      <c r="H1252" s="277"/>
    </row>
    <row r="1253" spans="1:8">
      <c r="A1253" s="8" t="s">
        <v>10169</v>
      </c>
      <c r="B1253" s="9" t="s">
        <v>9928</v>
      </c>
      <c r="C1253" s="10">
        <v>8.1300000000000008</v>
      </c>
      <c r="H1253" s="277"/>
    </row>
    <row r="1254" spans="1:8">
      <c r="A1254" s="8" t="s">
        <v>10170</v>
      </c>
      <c r="B1254" s="9" t="s">
        <v>9930</v>
      </c>
      <c r="C1254" s="10">
        <v>4.8120000000000003</v>
      </c>
      <c r="H1254" s="277"/>
    </row>
    <row r="1255" spans="1:8">
      <c r="A1255" s="8" t="s">
        <v>10171</v>
      </c>
      <c r="B1255" s="9" t="s">
        <v>9932</v>
      </c>
      <c r="C1255" s="10">
        <v>4.8120000000000003</v>
      </c>
      <c r="H1255" s="277"/>
    </row>
    <row r="1256" spans="1:8">
      <c r="A1256" s="8" t="s">
        <v>10172</v>
      </c>
      <c r="B1256" s="9" t="s">
        <v>9934</v>
      </c>
      <c r="C1256" s="10">
        <v>5.742</v>
      </c>
      <c r="H1256" s="277"/>
    </row>
    <row r="1257" spans="1:8">
      <c r="A1257" s="8" t="s">
        <v>10173</v>
      </c>
      <c r="B1257" s="9" t="s">
        <v>9935</v>
      </c>
      <c r="C1257" s="10">
        <v>4.8120000000000003</v>
      </c>
      <c r="H1257" s="277"/>
    </row>
    <row r="1258" spans="1:8">
      <c r="A1258" s="8" t="s">
        <v>10174</v>
      </c>
      <c r="B1258" s="9" t="s">
        <v>10175</v>
      </c>
      <c r="C1258" s="10">
        <v>4.8120000000000003</v>
      </c>
      <c r="H1258" s="277"/>
    </row>
    <row r="1259" spans="1:8">
      <c r="A1259" s="8" t="s">
        <v>10176</v>
      </c>
      <c r="B1259" s="9" t="s">
        <v>9937</v>
      </c>
      <c r="C1259" s="10">
        <v>4.8120000000000003</v>
      </c>
      <c r="H1259" s="277"/>
    </row>
    <row r="1260" spans="1:8">
      <c r="A1260" s="8" t="s">
        <v>10177</v>
      </c>
      <c r="B1260" s="9" t="s">
        <v>10178</v>
      </c>
      <c r="C1260" s="10">
        <v>4.266</v>
      </c>
      <c r="H1260" s="277"/>
    </row>
    <row r="1261" spans="1:8">
      <c r="A1261" s="8" t="s">
        <v>10179</v>
      </c>
      <c r="B1261" s="9" t="s">
        <v>10180</v>
      </c>
      <c r="C1261" s="10">
        <v>14.67</v>
      </c>
      <c r="H1261" s="277"/>
    </row>
    <row r="1262" spans="1:8">
      <c r="A1262" s="8" t="s">
        <v>10181</v>
      </c>
      <c r="B1262" s="9" t="s">
        <v>10182</v>
      </c>
      <c r="C1262" s="10">
        <v>32.375999999999998</v>
      </c>
      <c r="H1262" s="277"/>
    </row>
    <row r="1263" spans="1:8">
      <c r="A1263" s="8" t="s">
        <v>10183</v>
      </c>
      <c r="B1263" s="9" t="s">
        <v>10184</v>
      </c>
      <c r="C1263" s="10">
        <v>53.405999999999999</v>
      </c>
      <c r="H1263" s="277"/>
    </row>
    <row r="1264" spans="1:8">
      <c r="A1264" s="8" t="s">
        <v>10185</v>
      </c>
      <c r="B1264" s="9" t="s">
        <v>10186</v>
      </c>
      <c r="C1264" s="10">
        <v>53.405999999999999</v>
      </c>
      <c r="H1264" s="277"/>
    </row>
    <row r="1265" spans="1:8">
      <c r="A1265" s="8" t="s">
        <v>10187</v>
      </c>
      <c r="B1265" s="9" t="s">
        <v>10188</v>
      </c>
      <c r="C1265" s="10">
        <v>32.375999999999998</v>
      </c>
      <c r="H1265" s="277"/>
    </row>
    <row r="1266" spans="1:8">
      <c r="A1266" s="8" t="s">
        <v>10189</v>
      </c>
      <c r="B1266" s="9" t="s">
        <v>10190</v>
      </c>
      <c r="C1266" s="10">
        <v>4.5960000000000001</v>
      </c>
      <c r="H1266" s="277"/>
    </row>
    <row r="1267" spans="1:8">
      <c r="A1267" s="8" t="s">
        <v>10191</v>
      </c>
      <c r="B1267" s="9" t="s">
        <v>10192</v>
      </c>
      <c r="C1267" s="10">
        <v>22.116</v>
      </c>
      <c r="H1267" s="277"/>
    </row>
    <row r="1268" spans="1:8">
      <c r="A1268" s="8" t="s">
        <v>10193</v>
      </c>
      <c r="B1268" s="9" t="s">
        <v>10194</v>
      </c>
      <c r="C1268" s="10">
        <v>36.792000000000002</v>
      </c>
      <c r="H1268" s="277"/>
    </row>
    <row r="1269" spans="1:8">
      <c r="A1269" s="8" t="s">
        <v>10195</v>
      </c>
      <c r="B1269" s="9" t="s">
        <v>10196</v>
      </c>
      <c r="C1269" s="10">
        <v>53.345999999999997</v>
      </c>
      <c r="H1269" s="277"/>
    </row>
    <row r="1270" spans="1:8">
      <c r="A1270" s="8" t="s">
        <v>10197</v>
      </c>
      <c r="B1270" s="9" t="s">
        <v>10198</v>
      </c>
      <c r="C1270" s="10">
        <v>53.345999999999997</v>
      </c>
      <c r="H1270" s="277"/>
    </row>
    <row r="1271" spans="1:8">
      <c r="A1271" s="8" t="s">
        <v>10199</v>
      </c>
      <c r="B1271" s="9" t="s">
        <v>10200</v>
      </c>
      <c r="C1271" s="10">
        <v>36.792000000000002</v>
      </c>
      <c r="H1271" s="277"/>
    </row>
    <row r="1272" spans="1:8">
      <c r="A1272" s="8" t="s">
        <v>10201</v>
      </c>
      <c r="B1272" s="9" t="s">
        <v>10202</v>
      </c>
      <c r="C1272" s="10">
        <v>26.826000000000001</v>
      </c>
      <c r="H1272" s="277"/>
    </row>
    <row r="1273" spans="1:8">
      <c r="A1273" s="8" t="s">
        <v>10203</v>
      </c>
      <c r="B1273" s="9" t="s">
        <v>10204</v>
      </c>
      <c r="C1273" s="10">
        <v>38.555999999999997</v>
      </c>
      <c r="H1273" s="277"/>
    </row>
    <row r="1274" spans="1:8">
      <c r="A1274" s="8" t="s">
        <v>10205</v>
      </c>
      <c r="B1274" s="9" t="s">
        <v>10206</v>
      </c>
      <c r="C1274" s="10">
        <v>55.896000000000001</v>
      </c>
      <c r="H1274" s="277"/>
    </row>
    <row r="1275" spans="1:8">
      <c r="A1275" s="8" t="s">
        <v>10207</v>
      </c>
      <c r="B1275" s="9" t="s">
        <v>10208</v>
      </c>
      <c r="C1275" s="10">
        <v>55.896000000000001</v>
      </c>
      <c r="H1275" s="277"/>
    </row>
    <row r="1276" spans="1:8">
      <c r="A1276" s="8" t="s">
        <v>10209</v>
      </c>
      <c r="B1276" s="9" t="s">
        <v>9895</v>
      </c>
      <c r="C1276" s="10">
        <v>6.9363999999999999</v>
      </c>
      <c r="H1276" s="277"/>
    </row>
    <row r="1277" spans="1:8">
      <c r="A1277" s="8" t="s">
        <v>10210</v>
      </c>
      <c r="B1277" s="9" t="s">
        <v>10211</v>
      </c>
      <c r="C1277" s="10">
        <v>3.6480000000000001</v>
      </c>
      <c r="H1277" s="277"/>
    </row>
    <row r="1278" spans="1:8">
      <c r="A1278" s="8" t="s">
        <v>10212</v>
      </c>
      <c r="B1278" s="9" t="s">
        <v>10213</v>
      </c>
      <c r="C1278" s="10">
        <v>7.83</v>
      </c>
      <c r="H1278" s="277"/>
    </row>
    <row r="1279" spans="1:8">
      <c r="A1279" s="8" t="s">
        <v>10214</v>
      </c>
      <c r="B1279" s="9" t="s">
        <v>10215</v>
      </c>
      <c r="C1279" s="10">
        <v>3.24</v>
      </c>
      <c r="H1279" s="277"/>
    </row>
    <row r="1280" spans="1:8">
      <c r="A1280" s="8" t="s">
        <v>10216</v>
      </c>
      <c r="B1280" s="9" t="s">
        <v>10217</v>
      </c>
      <c r="C1280" s="10">
        <v>3.492</v>
      </c>
      <c r="H1280" s="277"/>
    </row>
    <row r="1281" spans="1:8">
      <c r="A1281" s="8" t="s">
        <v>10218</v>
      </c>
      <c r="B1281" s="9" t="s">
        <v>10219</v>
      </c>
      <c r="C1281" s="10">
        <v>5.5140000000000002</v>
      </c>
      <c r="H1281" s="277"/>
    </row>
    <row r="1282" spans="1:8">
      <c r="A1282" s="8" t="s">
        <v>10220</v>
      </c>
      <c r="B1282" s="9" t="s">
        <v>10221</v>
      </c>
      <c r="C1282" s="10">
        <v>5.9160000000000004</v>
      </c>
      <c r="H1282" s="277"/>
    </row>
    <row r="1283" spans="1:8">
      <c r="A1283" s="8" t="s">
        <v>10222</v>
      </c>
      <c r="B1283" s="9" t="s">
        <v>10223</v>
      </c>
      <c r="C1283" s="10">
        <v>6.03</v>
      </c>
      <c r="H1283" s="277"/>
    </row>
    <row r="1284" spans="1:8">
      <c r="A1284" s="8" t="s">
        <v>10224</v>
      </c>
      <c r="B1284" s="9" t="s">
        <v>10225</v>
      </c>
      <c r="C1284" s="10">
        <v>4.218</v>
      </c>
      <c r="H1284" s="277"/>
    </row>
    <row r="1285" spans="1:8">
      <c r="A1285" s="8" t="s">
        <v>10226</v>
      </c>
      <c r="B1285" s="9" t="s">
        <v>10227</v>
      </c>
      <c r="C1285" s="10">
        <v>5.16</v>
      </c>
      <c r="H1285" s="277"/>
    </row>
    <row r="1286" spans="1:8">
      <c r="A1286" s="8" t="s">
        <v>10228</v>
      </c>
      <c r="B1286" s="9" t="s">
        <v>9908</v>
      </c>
      <c r="C1286" s="10">
        <v>5.16</v>
      </c>
      <c r="H1286" s="277"/>
    </row>
    <row r="1287" spans="1:8">
      <c r="A1287" s="8" t="s">
        <v>10229</v>
      </c>
      <c r="B1287" s="9" t="s">
        <v>9909</v>
      </c>
      <c r="C1287" s="10">
        <v>5.16</v>
      </c>
      <c r="H1287" s="277"/>
    </row>
    <row r="1288" spans="1:8">
      <c r="A1288" s="8" t="s">
        <v>10230</v>
      </c>
      <c r="B1288" s="9" t="s">
        <v>9910</v>
      </c>
      <c r="C1288" s="10">
        <v>5.16</v>
      </c>
      <c r="H1288" s="277"/>
    </row>
    <row r="1289" spans="1:8">
      <c r="A1289" s="8" t="s">
        <v>10231</v>
      </c>
      <c r="B1289" s="9" t="s">
        <v>10232</v>
      </c>
      <c r="C1289" s="10">
        <v>7.5720000000000001</v>
      </c>
      <c r="H1289" s="277"/>
    </row>
    <row r="1290" spans="1:8">
      <c r="A1290" s="8" t="s">
        <v>10233</v>
      </c>
      <c r="B1290" s="9" t="s">
        <v>10234</v>
      </c>
      <c r="C1290" s="10">
        <v>7.0380000000000003</v>
      </c>
      <c r="H1290" s="277"/>
    </row>
    <row r="1291" spans="1:8">
      <c r="A1291" s="8" t="s">
        <v>10235</v>
      </c>
      <c r="B1291" s="9" t="s">
        <v>10236</v>
      </c>
      <c r="C1291" s="10">
        <v>6.03</v>
      </c>
      <c r="H1291" s="277"/>
    </row>
    <row r="1292" spans="1:8">
      <c r="A1292" s="8" t="s">
        <v>10237</v>
      </c>
      <c r="B1292" s="9" t="s">
        <v>9914</v>
      </c>
      <c r="C1292" s="10">
        <v>6.03</v>
      </c>
      <c r="H1292" s="277"/>
    </row>
    <row r="1293" spans="1:8">
      <c r="A1293" s="8" t="s">
        <v>10238</v>
      </c>
      <c r="B1293" s="9" t="s">
        <v>9915</v>
      </c>
      <c r="C1293" s="10">
        <v>6.03</v>
      </c>
      <c r="H1293" s="277"/>
    </row>
    <row r="1294" spans="1:8">
      <c r="A1294" s="8" t="s">
        <v>10239</v>
      </c>
      <c r="B1294" s="9" t="s">
        <v>9917</v>
      </c>
      <c r="C1294" s="10">
        <v>7.0380000000000003</v>
      </c>
      <c r="H1294" s="277"/>
    </row>
    <row r="1295" spans="1:8">
      <c r="A1295" s="8" t="s">
        <v>10240</v>
      </c>
      <c r="B1295" s="9" t="s">
        <v>9919</v>
      </c>
      <c r="C1295" s="10">
        <v>7.0380000000000003</v>
      </c>
      <c r="H1295" s="277"/>
    </row>
    <row r="1296" spans="1:8">
      <c r="A1296" s="8" t="s">
        <v>10241</v>
      </c>
      <c r="B1296" s="9" t="s">
        <v>9919</v>
      </c>
      <c r="C1296" s="10">
        <v>7.0380000000000003</v>
      </c>
      <c r="H1296" s="277"/>
    </row>
    <row r="1297" spans="1:8">
      <c r="A1297" s="8" t="s">
        <v>10242</v>
      </c>
      <c r="B1297" s="9" t="s">
        <v>9919</v>
      </c>
      <c r="C1297" s="10">
        <v>7.0380000000000003</v>
      </c>
      <c r="H1297" s="277"/>
    </row>
    <row r="1298" spans="1:8">
      <c r="A1298" s="8" t="s">
        <v>10243</v>
      </c>
      <c r="B1298" s="9" t="s">
        <v>9983</v>
      </c>
      <c r="C1298" s="10">
        <v>3.774</v>
      </c>
      <c r="H1298" s="277"/>
    </row>
    <row r="1299" spans="1:8">
      <c r="A1299" s="8" t="s">
        <v>10244</v>
      </c>
      <c r="B1299" s="9" t="s">
        <v>9925</v>
      </c>
      <c r="C1299" s="10">
        <v>3.5760000000000001</v>
      </c>
      <c r="H1299" s="277"/>
    </row>
    <row r="1300" spans="1:8">
      <c r="A1300" s="8" t="s">
        <v>10245</v>
      </c>
      <c r="B1300" s="9" t="s">
        <v>9926</v>
      </c>
      <c r="C1300" s="10">
        <v>3.774</v>
      </c>
      <c r="H1300" s="277"/>
    </row>
    <row r="1301" spans="1:8">
      <c r="A1301" s="8" t="s">
        <v>10246</v>
      </c>
      <c r="B1301" s="9" t="s">
        <v>9928</v>
      </c>
      <c r="C1301" s="10">
        <v>8.1300000000000008</v>
      </c>
      <c r="H1301" s="277"/>
    </row>
    <row r="1302" spans="1:8">
      <c r="A1302" s="8" t="s">
        <v>10247</v>
      </c>
      <c r="B1302" s="9" t="s">
        <v>9930</v>
      </c>
      <c r="C1302" s="10">
        <v>4.8120000000000003</v>
      </c>
      <c r="H1302" s="277"/>
    </row>
    <row r="1303" spans="1:8">
      <c r="A1303" s="8" t="s">
        <v>10248</v>
      </c>
      <c r="B1303" s="9" t="s">
        <v>9932</v>
      </c>
      <c r="C1303" s="10">
        <v>4.8120000000000003</v>
      </c>
      <c r="H1303" s="277"/>
    </row>
    <row r="1304" spans="1:8">
      <c r="A1304" s="8" t="s">
        <v>10249</v>
      </c>
      <c r="B1304" s="9" t="s">
        <v>9934</v>
      </c>
      <c r="C1304" s="10">
        <v>5.742</v>
      </c>
      <c r="H1304" s="277"/>
    </row>
    <row r="1305" spans="1:8">
      <c r="A1305" s="8" t="s">
        <v>10250</v>
      </c>
      <c r="B1305" s="9" t="s">
        <v>9935</v>
      </c>
      <c r="C1305" s="10">
        <v>4.8120000000000003</v>
      </c>
      <c r="H1305" s="277"/>
    </row>
    <row r="1306" spans="1:8">
      <c r="A1306" s="8" t="s">
        <v>10251</v>
      </c>
      <c r="B1306" s="9" t="s">
        <v>10252</v>
      </c>
      <c r="C1306" s="10">
        <v>4.8120000000000003</v>
      </c>
      <c r="H1306" s="277"/>
    </row>
    <row r="1307" spans="1:8">
      <c r="A1307" s="8" t="s">
        <v>10253</v>
      </c>
      <c r="B1307" s="9" t="s">
        <v>9937</v>
      </c>
      <c r="C1307" s="10">
        <v>4.8120000000000003</v>
      </c>
      <c r="H1307" s="277"/>
    </row>
    <row r="1308" spans="1:8">
      <c r="A1308" s="8" t="s">
        <v>10254</v>
      </c>
      <c r="B1308" s="9" t="s">
        <v>10255</v>
      </c>
      <c r="C1308" s="10">
        <v>4.266</v>
      </c>
      <c r="H1308" s="277"/>
    </row>
    <row r="1309" spans="1:8">
      <c r="A1309" s="8" t="s">
        <v>10256</v>
      </c>
      <c r="B1309" s="9" t="s">
        <v>10257</v>
      </c>
      <c r="C1309" s="10">
        <v>14.67</v>
      </c>
      <c r="H1309" s="277"/>
    </row>
    <row r="1310" spans="1:8">
      <c r="A1310" s="8" t="s">
        <v>10258</v>
      </c>
      <c r="B1310" s="9" t="s">
        <v>10259</v>
      </c>
      <c r="C1310" s="10">
        <v>32.375999999999998</v>
      </c>
      <c r="H1310" s="277"/>
    </row>
    <row r="1311" spans="1:8">
      <c r="A1311" s="8" t="s">
        <v>10260</v>
      </c>
      <c r="B1311" s="9" t="s">
        <v>10261</v>
      </c>
      <c r="C1311" s="10">
        <v>53.405999999999999</v>
      </c>
      <c r="H1311" s="277"/>
    </row>
    <row r="1312" spans="1:8">
      <c r="A1312" s="8" t="s">
        <v>10262</v>
      </c>
      <c r="B1312" s="9" t="s">
        <v>10263</v>
      </c>
      <c r="C1312" s="10">
        <v>53.405999999999999</v>
      </c>
      <c r="H1312" s="277"/>
    </row>
    <row r="1313" spans="1:8">
      <c r="A1313" s="8" t="s">
        <v>10264</v>
      </c>
      <c r="B1313" s="9" t="s">
        <v>10265</v>
      </c>
      <c r="C1313" s="10">
        <v>32.375999999999998</v>
      </c>
      <c r="H1313" s="277"/>
    </row>
    <row r="1314" spans="1:8">
      <c r="A1314" s="8" t="s">
        <v>10266</v>
      </c>
      <c r="B1314" s="9" t="s">
        <v>10267</v>
      </c>
      <c r="C1314" s="10">
        <v>4.5960000000000001</v>
      </c>
      <c r="H1314" s="277"/>
    </row>
    <row r="1315" spans="1:8">
      <c r="A1315" s="8" t="s">
        <v>10268</v>
      </c>
      <c r="B1315" s="9" t="s">
        <v>10269</v>
      </c>
      <c r="C1315" s="10">
        <v>22.116</v>
      </c>
      <c r="H1315" s="277"/>
    </row>
    <row r="1316" spans="1:8">
      <c r="A1316" s="8" t="s">
        <v>10270</v>
      </c>
      <c r="B1316" s="9" t="s">
        <v>10271</v>
      </c>
      <c r="C1316" s="10">
        <v>36.792000000000002</v>
      </c>
      <c r="H1316" s="277"/>
    </row>
    <row r="1317" spans="1:8">
      <c r="A1317" s="8" t="s">
        <v>10272</v>
      </c>
      <c r="B1317" s="9" t="s">
        <v>10273</v>
      </c>
      <c r="C1317" s="10">
        <v>53.345999999999997</v>
      </c>
      <c r="H1317" s="277"/>
    </row>
    <row r="1318" spans="1:8">
      <c r="A1318" s="8" t="s">
        <v>10274</v>
      </c>
      <c r="B1318" s="9" t="s">
        <v>10275</v>
      </c>
      <c r="C1318" s="10">
        <v>53.345999999999997</v>
      </c>
      <c r="H1318" s="277"/>
    </row>
    <row r="1319" spans="1:8">
      <c r="A1319" s="8" t="s">
        <v>10276</v>
      </c>
      <c r="B1319" s="9" t="s">
        <v>10277</v>
      </c>
      <c r="C1319" s="10">
        <v>36.792000000000002</v>
      </c>
      <c r="H1319" s="277"/>
    </row>
    <row r="1320" spans="1:8">
      <c r="A1320" s="8" t="s">
        <v>5443</v>
      </c>
      <c r="B1320" s="9" t="s">
        <v>10278</v>
      </c>
      <c r="C1320" s="10">
        <v>3.8304</v>
      </c>
      <c r="H1320" s="277"/>
    </row>
    <row r="1321" spans="1:8">
      <c r="A1321" s="8" t="s">
        <v>5374</v>
      </c>
      <c r="B1321" s="9" t="s">
        <v>10279</v>
      </c>
      <c r="C1321" s="10">
        <v>2.6768000000000001</v>
      </c>
      <c r="H1321" s="277"/>
    </row>
    <row r="1322" spans="1:8">
      <c r="A1322" s="8" t="s">
        <v>5377</v>
      </c>
      <c r="B1322" s="9" t="s">
        <v>10280</v>
      </c>
      <c r="C1322" s="10">
        <v>4.9951999999999996</v>
      </c>
      <c r="H1322" s="277"/>
    </row>
    <row r="1323" spans="1:8">
      <c r="A1323" s="8" t="s">
        <v>10281</v>
      </c>
      <c r="B1323" s="9" t="s">
        <v>10282</v>
      </c>
      <c r="C1323" s="10">
        <v>6.2720000000000002</v>
      </c>
      <c r="H1323" s="277"/>
    </row>
    <row r="1324" spans="1:8">
      <c r="A1324" s="8" t="s">
        <v>5397</v>
      </c>
      <c r="B1324" s="9" t="s">
        <v>10283</v>
      </c>
      <c r="C1324" s="10">
        <v>4.3680000000000003</v>
      </c>
      <c r="H1324" s="277"/>
    </row>
    <row r="1325" spans="1:8">
      <c r="A1325" s="8" t="s">
        <v>5380</v>
      </c>
      <c r="B1325" s="9" t="s">
        <v>10284</v>
      </c>
      <c r="C1325" s="10">
        <v>2.9232</v>
      </c>
      <c r="H1325" s="277"/>
    </row>
    <row r="1326" spans="1:8">
      <c r="A1326" s="8" t="s">
        <v>10285</v>
      </c>
      <c r="B1326" s="9" t="s">
        <v>10286</v>
      </c>
      <c r="C1326" s="10">
        <v>3.6568000000000001</v>
      </c>
      <c r="H1326" s="277"/>
    </row>
    <row r="1327" spans="1:8">
      <c r="A1327" s="8" t="s">
        <v>5382</v>
      </c>
      <c r="B1327" s="9" t="s">
        <v>10287</v>
      </c>
      <c r="C1327" s="10">
        <v>5.9248000000000003</v>
      </c>
      <c r="H1327" s="277"/>
    </row>
    <row r="1328" spans="1:8">
      <c r="A1328" s="8" t="s">
        <v>5394</v>
      </c>
      <c r="B1328" s="9" t="s">
        <v>10288</v>
      </c>
      <c r="C1328" s="10">
        <v>7.4535999999999998</v>
      </c>
      <c r="H1328" s="277"/>
    </row>
    <row r="1329" spans="1:8">
      <c r="A1329" s="8" t="s">
        <v>5400</v>
      </c>
      <c r="B1329" s="9" t="s">
        <v>10289</v>
      </c>
      <c r="C1329" s="10">
        <v>7.17</v>
      </c>
      <c r="H1329" s="277"/>
    </row>
    <row r="1330" spans="1:8">
      <c r="A1330" s="8" t="s">
        <v>5420</v>
      </c>
      <c r="B1330" s="9" t="s">
        <v>10290</v>
      </c>
      <c r="C1330" s="10">
        <v>4.3231999999999999</v>
      </c>
      <c r="H1330" s="277"/>
    </row>
    <row r="1331" spans="1:8">
      <c r="A1331" s="8" t="s">
        <v>5469</v>
      </c>
      <c r="B1331" s="9" t="s">
        <v>10291</v>
      </c>
      <c r="C1331" s="10">
        <v>8.8140000000000001</v>
      </c>
      <c r="H1331" s="277"/>
    </row>
    <row r="1332" spans="1:8">
      <c r="A1332" s="8" t="s">
        <v>5424</v>
      </c>
      <c r="B1332" s="9" t="s">
        <v>10292</v>
      </c>
      <c r="C1332" s="10">
        <v>44.292000000000002</v>
      </c>
      <c r="H1332" s="277"/>
    </row>
    <row r="1333" spans="1:8">
      <c r="A1333" s="8" t="s">
        <v>5428</v>
      </c>
      <c r="B1333" s="9" t="s">
        <v>10293</v>
      </c>
      <c r="C1333" s="10">
        <v>48.881999999999998</v>
      </c>
      <c r="H1333" s="277"/>
    </row>
    <row r="1334" spans="1:8">
      <c r="A1334" s="8" t="s">
        <v>5448</v>
      </c>
      <c r="B1334" s="9" t="s">
        <v>10294</v>
      </c>
      <c r="C1334" s="10">
        <v>8.8979999999999997</v>
      </c>
      <c r="H1334" s="277"/>
    </row>
    <row r="1335" spans="1:8">
      <c r="A1335" s="8" t="s">
        <v>10295</v>
      </c>
      <c r="B1335" s="9" t="s">
        <v>10296</v>
      </c>
      <c r="C1335" s="10">
        <v>8.8979999999999997</v>
      </c>
      <c r="H1335" s="277"/>
    </row>
    <row r="1336" spans="1:8">
      <c r="A1336" s="8" t="s">
        <v>5432</v>
      </c>
      <c r="B1336" s="9" t="s">
        <v>10297</v>
      </c>
      <c r="C1336" s="10">
        <v>8.8979999999999997</v>
      </c>
      <c r="H1336" s="277"/>
    </row>
    <row r="1337" spans="1:8">
      <c r="A1337" s="8" t="s">
        <v>10298</v>
      </c>
      <c r="B1337" s="9" t="s">
        <v>10299</v>
      </c>
      <c r="C1337" s="10">
        <v>3.4664000000000001</v>
      </c>
      <c r="H1337" s="277"/>
    </row>
    <row r="1338" spans="1:8">
      <c r="A1338" s="8" t="s">
        <v>10300</v>
      </c>
      <c r="B1338" s="9" t="s">
        <v>10301</v>
      </c>
      <c r="C1338" s="10">
        <v>3.9592000000000001</v>
      </c>
      <c r="H1338" s="277"/>
    </row>
    <row r="1339" spans="1:8">
      <c r="A1339" s="8" t="s">
        <v>10302</v>
      </c>
      <c r="B1339" s="9" t="s">
        <v>10303</v>
      </c>
      <c r="C1339" s="10">
        <v>8.6408000000000005</v>
      </c>
      <c r="H1339" s="277"/>
    </row>
    <row r="1340" spans="1:8">
      <c r="A1340" s="8" t="s">
        <v>10304</v>
      </c>
      <c r="B1340" s="9" t="s">
        <v>10305</v>
      </c>
      <c r="C1340" s="10">
        <v>7.758</v>
      </c>
      <c r="H1340" s="277"/>
    </row>
    <row r="1341" spans="1:8">
      <c r="A1341" s="8" t="s">
        <v>10306</v>
      </c>
      <c r="B1341" s="9" t="s">
        <v>10307</v>
      </c>
      <c r="C1341" s="10">
        <v>13.0032</v>
      </c>
      <c r="H1341" s="277"/>
    </row>
    <row r="1342" spans="1:8">
      <c r="A1342" s="8" t="s">
        <v>5546</v>
      </c>
      <c r="B1342" s="9" t="s">
        <v>10308</v>
      </c>
      <c r="C1342" s="10">
        <v>13.0032</v>
      </c>
      <c r="H1342" s="277"/>
    </row>
    <row r="1343" spans="1:8">
      <c r="A1343" s="8" t="s">
        <v>10309</v>
      </c>
      <c r="B1343" s="9" t="s">
        <v>10310</v>
      </c>
      <c r="C1343" s="10">
        <v>18.288</v>
      </c>
      <c r="H1343" s="277"/>
    </row>
    <row r="1344" spans="1:8">
      <c r="A1344" s="8" t="s">
        <v>10311</v>
      </c>
      <c r="B1344" s="9" t="s">
        <v>10312</v>
      </c>
      <c r="C1344" s="10">
        <v>12.6952</v>
      </c>
      <c r="H1344" s="277"/>
    </row>
    <row r="1345" spans="1:8">
      <c r="A1345" s="8" t="s">
        <v>5436</v>
      </c>
      <c r="B1345" s="9" t="s">
        <v>10313</v>
      </c>
      <c r="C1345" s="10">
        <v>8.8979999999999997</v>
      </c>
      <c r="H1345" s="277"/>
    </row>
    <row r="1346" spans="1:8">
      <c r="A1346" s="8" t="s">
        <v>5440</v>
      </c>
      <c r="B1346" s="9" t="s">
        <v>10314</v>
      </c>
      <c r="C1346" s="10">
        <v>8.8979999999999997</v>
      </c>
      <c r="H1346" s="277"/>
    </row>
    <row r="1347" spans="1:8">
      <c r="A1347" s="8" t="s">
        <v>10315</v>
      </c>
      <c r="B1347" s="9" t="s">
        <v>10316</v>
      </c>
      <c r="C1347" s="10">
        <v>1.794</v>
      </c>
      <c r="H1347" s="277"/>
    </row>
    <row r="1348" spans="1:8">
      <c r="A1348" s="8" t="s">
        <v>10317</v>
      </c>
      <c r="B1348" s="9" t="s">
        <v>10318</v>
      </c>
      <c r="C1348" s="10">
        <v>2.3879999999999999</v>
      </c>
      <c r="H1348" s="277"/>
    </row>
    <row r="1349" spans="1:8">
      <c r="A1349" s="8" t="s">
        <v>10319</v>
      </c>
      <c r="B1349" s="9" t="s">
        <v>10320</v>
      </c>
      <c r="C1349" s="10">
        <v>3.7911999999999999</v>
      </c>
      <c r="H1349" s="277"/>
    </row>
    <row r="1350" spans="1:8">
      <c r="A1350" s="8" t="s">
        <v>5332</v>
      </c>
      <c r="B1350" s="9" t="s">
        <v>10321</v>
      </c>
      <c r="C1350" s="10">
        <v>3.7911999999999999</v>
      </c>
      <c r="H1350" s="277"/>
    </row>
    <row r="1351" spans="1:8">
      <c r="A1351" s="8" t="s">
        <v>10322</v>
      </c>
      <c r="B1351" s="9" t="s">
        <v>10323</v>
      </c>
      <c r="C1351" s="10">
        <v>11.034000000000001</v>
      </c>
      <c r="H1351" s="277"/>
    </row>
    <row r="1352" spans="1:8">
      <c r="A1352" s="8" t="s">
        <v>10324</v>
      </c>
      <c r="B1352" s="9" t="s">
        <v>10325</v>
      </c>
      <c r="C1352" s="10">
        <v>4.3848000000000003</v>
      </c>
      <c r="H1352" s="277"/>
    </row>
    <row r="1353" spans="1:8">
      <c r="A1353" s="8" t="s">
        <v>10326</v>
      </c>
      <c r="B1353" s="9" t="s">
        <v>10327</v>
      </c>
      <c r="C1353" s="10">
        <v>4.3848000000000003</v>
      </c>
      <c r="H1353" s="277"/>
    </row>
    <row r="1354" spans="1:8">
      <c r="A1354" s="8" t="s">
        <v>10328</v>
      </c>
      <c r="B1354" s="9" t="s">
        <v>10329</v>
      </c>
      <c r="C1354" s="10">
        <v>4.3848000000000003</v>
      </c>
      <c r="H1354" s="277"/>
    </row>
    <row r="1355" spans="1:8">
      <c r="A1355" s="8" t="s">
        <v>10330</v>
      </c>
      <c r="B1355" s="9" t="s">
        <v>10331</v>
      </c>
      <c r="C1355" s="10">
        <v>4.4912000000000001</v>
      </c>
      <c r="H1355" s="277"/>
    </row>
    <row r="1356" spans="1:8">
      <c r="A1356" s="8" t="s">
        <v>10332</v>
      </c>
      <c r="B1356" s="9" t="s">
        <v>10333</v>
      </c>
      <c r="C1356" s="10">
        <v>4.1760000000000002</v>
      </c>
      <c r="H1356" s="277"/>
    </row>
    <row r="1357" spans="1:8">
      <c r="A1357" s="8" t="s">
        <v>10334</v>
      </c>
      <c r="B1357" s="9" t="s">
        <v>10335</v>
      </c>
      <c r="C1357" s="10">
        <v>3.8976000000000002</v>
      </c>
      <c r="H1357" s="277"/>
    </row>
    <row r="1358" spans="1:8">
      <c r="A1358" s="8" t="s">
        <v>10336</v>
      </c>
      <c r="B1358" s="9" t="s">
        <v>10337</v>
      </c>
      <c r="C1358" s="10">
        <v>4.1760000000000002</v>
      </c>
      <c r="H1358" s="277"/>
    </row>
    <row r="1359" spans="1:8">
      <c r="A1359" s="8" t="s">
        <v>10338</v>
      </c>
      <c r="B1359" s="9" t="s">
        <v>10339</v>
      </c>
      <c r="C1359" s="10">
        <v>4.4912000000000001</v>
      </c>
      <c r="H1359" s="277"/>
    </row>
    <row r="1360" spans="1:8">
      <c r="A1360" s="8" t="s">
        <v>5357</v>
      </c>
      <c r="B1360" s="9" t="s">
        <v>10339</v>
      </c>
      <c r="C1360" s="10">
        <v>3.4104000000000001</v>
      </c>
      <c r="H1360" s="277"/>
    </row>
    <row r="1361" spans="1:8">
      <c r="A1361" s="8" t="s">
        <v>10340</v>
      </c>
      <c r="B1361" s="9" t="s">
        <v>10341</v>
      </c>
      <c r="C1361" s="10">
        <v>7.6048</v>
      </c>
      <c r="H1361" s="277"/>
    </row>
    <row r="1362" spans="1:8">
      <c r="A1362" s="8" t="s">
        <v>5517</v>
      </c>
      <c r="B1362" s="9" t="s">
        <v>10342</v>
      </c>
      <c r="C1362" s="10">
        <v>21.318000000000001</v>
      </c>
      <c r="H1362" s="277"/>
    </row>
    <row r="1363" spans="1:8">
      <c r="A1363" s="8" t="s">
        <v>10343</v>
      </c>
      <c r="B1363" s="9" t="s">
        <v>10342</v>
      </c>
      <c r="C1363" s="10">
        <v>21.318000000000001</v>
      </c>
      <c r="H1363" s="277"/>
    </row>
    <row r="1364" spans="1:8">
      <c r="A1364" s="8" t="s">
        <v>5530</v>
      </c>
      <c r="B1364" s="9" t="s">
        <v>10344</v>
      </c>
      <c r="C1364" s="10">
        <v>26.634</v>
      </c>
      <c r="H1364" s="277"/>
    </row>
    <row r="1365" spans="1:8">
      <c r="A1365" s="8" t="s">
        <v>10345</v>
      </c>
      <c r="B1365" s="9" t="s">
        <v>10344</v>
      </c>
      <c r="C1365" s="10">
        <v>26.634</v>
      </c>
      <c r="H1365" s="277"/>
    </row>
    <row r="1366" spans="1:8">
      <c r="A1366" s="8" t="s">
        <v>5533</v>
      </c>
      <c r="B1366" s="9" t="s">
        <v>10346</v>
      </c>
      <c r="C1366" s="10">
        <v>26.634</v>
      </c>
      <c r="H1366" s="277"/>
    </row>
    <row r="1367" spans="1:8">
      <c r="A1367" s="8" t="s">
        <v>10347</v>
      </c>
      <c r="B1367" s="9" t="s">
        <v>10346</v>
      </c>
      <c r="C1367" s="10">
        <v>26.634</v>
      </c>
      <c r="H1367" s="277"/>
    </row>
    <row r="1368" spans="1:8">
      <c r="A1368" s="8" t="s">
        <v>5536</v>
      </c>
      <c r="B1368" s="9" t="s">
        <v>10348</v>
      </c>
      <c r="C1368" s="10">
        <v>26.634</v>
      </c>
      <c r="H1368" s="277"/>
    </row>
    <row r="1369" spans="1:8">
      <c r="A1369" s="8" t="s">
        <v>10349</v>
      </c>
      <c r="B1369" s="9" t="s">
        <v>10348</v>
      </c>
      <c r="C1369" s="10">
        <v>26.634</v>
      </c>
      <c r="H1369" s="277"/>
    </row>
    <row r="1370" spans="1:8">
      <c r="A1370" s="8" t="s">
        <v>5520</v>
      </c>
      <c r="B1370" s="9" t="s">
        <v>10350</v>
      </c>
      <c r="C1370" s="10">
        <v>22.26</v>
      </c>
      <c r="H1370" s="277"/>
    </row>
    <row r="1371" spans="1:8">
      <c r="A1371" s="8" t="s">
        <v>10351</v>
      </c>
      <c r="B1371" s="9" t="s">
        <v>10350</v>
      </c>
      <c r="C1371" s="10">
        <v>22.26</v>
      </c>
      <c r="H1371" s="277"/>
    </row>
    <row r="1372" spans="1:8">
      <c r="A1372" s="8" t="s">
        <v>10352</v>
      </c>
      <c r="B1372" s="9" t="s">
        <v>10341</v>
      </c>
      <c r="C1372" s="10">
        <v>7.6048</v>
      </c>
      <c r="H1372" s="277"/>
    </row>
    <row r="1373" spans="1:8">
      <c r="A1373" s="8" t="s">
        <v>10353</v>
      </c>
      <c r="B1373" s="9" t="s">
        <v>10354</v>
      </c>
      <c r="C1373" s="10">
        <v>11.034000000000001</v>
      </c>
      <c r="H1373" s="277"/>
    </row>
    <row r="1374" spans="1:8">
      <c r="A1374" s="8" t="s">
        <v>10355</v>
      </c>
      <c r="B1374" s="9" t="s">
        <v>10356</v>
      </c>
      <c r="C1374" s="10">
        <v>11.034000000000001</v>
      </c>
      <c r="H1374" s="277"/>
    </row>
    <row r="1375" spans="1:8">
      <c r="A1375" s="8" t="s">
        <v>5493</v>
      </c>
      <c r="B1375" s="9" t="s">
        <v>10357</v>
      </c>
      <c r="C1375" s="10">
        <v>1.0751999999999999</v>
      </c>
      <c r="H1375" s="277"/>
    </row>
    <row r="1376" spans="1:8">
      <c r="A1376" s="8" t="s">
        <v>10358</v>
      </c>
      <c r="B1376" s="9" t="s">
        <v>10359</v>
      </c>
      <c r="C1376" s="10">
        <v>0.90720000000000001</v>
      </c>
      <c r="H1376" s="277"/>
    </row>
    <row r="1377" spans="1:8">
      <c r="A1377" s="8" t="s">
        <v>10360</v>
      </c>
      <c r="B1377" s="9" t="s">
        <v>10361</v>
      </c>
      <c r="C1377" s="10">
        <v>0.378</v>
      </c>
      <c r="H1377" s="277"/>
    </row>
    <row r="1378" spans="1:8">
      <c r="A1378" s="8" t="s">
        <v>10362</v>
      </c>
      <c r="B1378" s="9" t="s">
        <v>10363</v>
      </c>
      <c r="C1378" s="10">
        <v>5.3647999999999998</v>
      </c>
      <c r="H1378" s="277"/>
    </row>
    <row r="1379" spans="1:8">
      <c r="A1379" s="8" t="s">
        <v>10364</v>
      </c>
      <c r="B1379" s="9" t="s">
        <v>10365</v>
      </c>
      <c r="C1379" s="10">
        <v>5.3647999999999998</v>
      </c>
      <c r="H1379" s="277"/>
    </row>
    <row r="1380" spans="1:8">
      <c r="A1380" s="8" t="s">
        <v>10366</v>
      </c>
      <c r="B1380" s="9" t="s">
        <v>10367</v>
      </c>
      <c r="C1380" s="10">
        <v>5.3647999999999998</v>
      </c>
      <c r="H1380" s="277"/>
    </row>
    <row r="1381" spans="1:8">
      <c r="A1381" s="8" t="s">
        <v>10368</v>
      </c>
      <c r="B1381" s="9" t="s">
        <v>10369</v>
      </c>
      <c r="C1381" s="10">
        <v>54.895600000000002</v>
      </c>
      <c r="H1381" s="277"/>
    </row>
    <row r="1382" spans="1:8">
      <c r="A1382" s="8" t="s">
        <v>10370</v>
      </c>
      <c r="B1382" s="9" t="s">
        <v>10371</v>
      </c>
      <c r="C1382" s="10">
        <v>54.895600000000002</v>
      </c>
      <c r="H1382" s="277"/>
    </row>
    <row r="1383" spans="1:8">
      <c r="A1383" s="8" t="s">
        <v>10372</v>
      </c>
      <c r="B1383" s="9" t="s">
        <v>10373</v>
      </c>
      <c r="C1383" s="10">
        <v>54.895600000000002</v>
      </c>
      <c r="H1383" s="277"/>
    </row>
    <row r="1384" spans="1:8">
      <c r="A1384" s="8" t="s">
        <v>10374</v>
      </c>
      <c r="B1384" s="9" t="s">
        <v>10375</v>
      </c>
      <c r="C1384" s="10">
        <v>54.895600000000002</v>
      </c>
      <c r="H1384" s="277"/>
    </row>
    <row r="1385" spans="1:8">
      <c r="A1385" s="8" t="s">
        <v>10376</v>
      </c>
      <c r="B1385" s="9" t="s">
        <v>10377</v>
      </c>
      <c r="C1385" s="10">
        <v>54.895600000000002</v>
      </c>
      <c r="H1385" s="277"/>
    </row>
    <row r="1386" spans="1:8">
      <c r="A1386" s="8" t="s">
        <v>5371</v>
      </c>
      <c r="B1386" s="9" t="s">
        <v>10378</v>
      </c>
      <c r="C1386" s="10">
        <v>25.398</v>
      </c>
      <c r="H1386" s="277"/>
    </row>
    <row r="1387" spans="1:8">
      <c r="A1387" s="8" t="s">
        <v>5513</v>
      </c>
      <c r="B1387" s="9" t="s">
        <v>10379</v>
      </c>
      <c r="C1387" s="10">
        <v>16.615200000000002</v>
      </c>
      <c r="H1387" s="277"/>
    </row>
    <row r="1388" spans="1:8">
      <c r="A1388" s="8" t="s">
        <v>10380</v>
      </c>
      <c r="B1388" s="9" t="s">
        <v>10381</v>
      </c>
      <c r="C1388" s="10">
        <v>4.8120000000000003</v>
      </c>
      <c r="H1388" s="277"/>
    </row>
    <row r="1389" spans="1:8">
      <c r="A1389" s="8" t="s">
        <v>5486</v>
      </c>
      <c r="B1389" s="9" t="s">
        <v>10382</v>
      </c>
      <c r="C1389" s="10">
        <v>24.654199999999999</v>
      </c>
      <c r="H1389" s="277"/>
    </row>
    <row r="1390" spans="1:8">
      <c r="A1390" s="8" t="s">
        <v>5497</v>
      </c>
      <c r="B1390" s="9" t="s">
        <v>10383</v>
      </c>
      <c r="C1390" s="10">
        <v>2.8380000000000001</v>
      </c>
      <c r="H1390" s="277"/>
    </row>
    <row r="1391" spans="1:8">
      <c r="A1391" s="8" t="s">
        <v>5509</v>
      </c>
      <c r="B1391" s="9" t="s">
        <v>10384</v>
      </c>
      <c r="C1391" s="10">
        <v>9.4499999999999993</v>
      </c>
      <c r="H1391" s="277"/>
    </row>
    <row r="1392" spans="1:8">
      <c r="A1392" s="8" t="s">
        <v>10385</v>
      </c>
      <c r="B1392" s="9" t="s">
        <v>9914</v>
      </c>
      <c r="C1392" s="10">
        <v>6.03</v>
      </c>
      <c r="H1392" s="277"/>
    </row>
    <row r="1393" spans="1:8">
      <c r="A1393" s="8" t="s">
        <v>10386</v>
      </c>
      <c r="B1393" s="9" t="s">
        <v>10387</v>
      </c>
      <c r="C1393" s="10">
        <v>68.434399999999997</v>
      </c>
      <c r="H1393" s="277"/>
    </row>
    <row r="1394" spans="1:8">
      <c r="A1394" s="8" t="s">
        <v>10388</v>
      </c>
      <c r="B1394" s="9" t="s">
        <v>10389</v>
      </c>
      <c r="C1394" s="10">
        <v>3.8976000000000002</v>
      </c>
      <c r="H1394" s="277"/>
    </row>
    <row r="1395" spans="1:8">
      <c r="A1395" s="8" t="s">
        <v>7216</v>
      </c>
      <c r="B1395" s="9" t="s">
        <v>10390</v>
      </c>
      <c r="C1395" s="10">
        <v>137.85130000000001</v>
      </c>
      <c r="H1395" s="277"/>
    </row>
    <row r="1396" spans="1:8">
      <c r="A1396" s="8" t="s">
        <v>10391</v>
      </c>
      <c r="B1396" s="9" t="s">
        <v>10392</v>
      </c>
      <c r="C1396" s="10">
        <v>3.8976000000000002</v>
      </c>
      <c r="H1396" s="277"/>
    </row>
    <row r="1397" spans="1:8">
      <c r="A1397" s="8" t="s">
        <v>10393</v>
      </c>
      <c r="B1397" s="9" t="s">
        <v>10394</v>
      </c>
      <c r="C1397" s="10">
        <v>75.991399999999999</v>
      </c>
      <c r="H1397" s="277"/>
    </row>
    <row r="1398" spans="1:8">
      <c r="A1398" s="8" t="s">
        <v>5604</v>
      </c>
      <c r="B1398" s="9" t="s">
        <v>10395</v>
      </c>
      <c r="C1398" s="10">
        <v>5.9880000000000004</v>
      </c>
      <c r="H1398" s="277"/>
    </row>
    <row r="1399" spans="1:8">
      <c r="A1399" s="8" t="s">
        <v>10396</v>
      </c>
      <c r="B1399" s="9" t="s">
        <v>10397</v>
      </c>
      <c r="C1399" s="10">
        <v>35</v>
      </c>
      <c r="H1399" s="277"/>
    </row>
    <row r="1400" spans="1:8">
      <c r="A1400" s="8" t="s">
        <v>10398</v>
      </c>
      <c r="B1400" s="9" t="s">
        <v>10399</v>
      </c>
      <c r="C1400" s="10">
        <v>4.12</v>
      </c>
      <c r="H1400" s="277"/>
    </row>
    <row r="1401" spans="1:8">
      <c r="A1401" s="8" t="s">
        <v>10400</v>
      </c>
      <c r="B1401" s="9" t="s">
        <v>10401</v>
      </c>
      <c r="C1401" s="10">
        <v>51.666400000000003</v>
      </c>
      <c r="H1401" s="277"/>
    </row>
    <row r="1402" spans="1:8">
      <c r="A1402" s="8" t="s">
        <v>10402</v>
      </c>
      <c r="B1402" s="9" t="s">
        <v>10403</v>
      </c>
      <c r="C1402" s="10">
        <v>37.204000000000001</v>
      </c>
      <c r="H1402" s="277"/>
    </row>
    <row r="1403" spans="1:8">
      <c r="A1403" s="8" t="s">
        <v>10404</v>
      </c>
      <c r="B1403" s="9" t="s">
        <v>10405</v>
      </c>
      <c r="C1403" s="10">
        <v>83.656599999999997</v>
      </c>
      <c r="H1403" s="277"/>
    </row>
    <row r="1404" spans="1:8">
      <c r="A1404" s="8" t="s">
        <v>10406</v>
      </c>
      <c r="B1404" s="9" t="s">
        <v>10407</v>
      </c>
      <c r="C1404" s="10">
        <v>5.9471999999999996</v>
      </c>
      <c r="H1404" s="277"/>
    </row>
    <row r="1405" spans="1:8">
      <c r="A1405" s="8" t="s">
        <v>10408</v>
      </c>
      <c r="B1405" s="9" t="s">
        <v>10409</v>
      </c>
      <c r="C1405" s="10">
        <v>5.5888</v>
      </c>
      <c r="H1405" s="277"/>
    </row>
    <row r="1406" spans="1:8">
      <c r="A1406" s="8" t="s">
        <v>10410</v>
      </c>
      <c r="B1406" s="9" t="s">
        <v>10411</v>
      </c>
      <c r="C1406" s="10">
        <v>1.7751999999999999</v>
      </c>
      <c r="H1406" s="277"/>
    </row>
    <row r="1407" spans="1:8">
      <c r="A1407" s="8" t="s">
        <v>10412</v>
      </c>
      <c r="B1407" s="9" t="s">
        <v>10409</v>
      </c>
      <c r="C1407" s="10">
        <v>5.4432</v>
      </c>
      <c r="H1407" s="277"/>
    </row>
    <row r="1408" spans="1:8">
      <c r="A1408" s="8" t="s">
        <v>10413</v>
      </c>
      <c r="B1408" s="9" t="s">
        <v>10414</v>
      </c>
      <c r="C1408" s="10">
        <v>5.7960000000000003</v>
      </c>
      <c r="H1408" s="277"/>
    </row>
    <row r="1409" spans="1:8">
      <c r="A1409" s="8" t="s">
        <v>10415</v>
      </c>
      <c r="B1409" s="9" t="s">
        <v>10416</v>
      </c>
      <c r="C1409" s="10">
        <v>2.1</v>
      </c>
      <c r="H1409" s="277"/>
    </row>
    <row r="1410" spans="1:8">
      <c r="A1410" s="8" t="s">
        <v>10417</v>
      </c>
      <c r="B1410" s="9" t="s">
        <v>10418</v>
      </c>
      <c r="C1410" s="10">
        <v>4.2952000000000004</v>
      </c>
      <c r="H1410" s="277"/>
    </row>
    <row r="1411" spans="1:8">
      <c r="A1411" s="8" t="s">
        <v>10419</v>
      </c>
      <c r="B1411" s="9" t="s">
        <v>10420</v>
      </c>
      <c r="C1411" s="10">
        <v>1.6295999999999999</v>
      </c>
      <c r="H1411" s="277"/>
    </row>
    <row r="1412" spans="1:8">
      <c r="A1412" s="8" t="s">
        <v>10421</v>
      </c>
      <c r="B1412" s="9" t="s">
        <v>10422</v>
      </c>
      <c r="C1412" s="10">
        <v>2.3184</v>
      </c>
      <c r="H1412" s="277"/>
    </row>
    <row r="1413" spans="1:8">
      <c r="A1413" s="8" t="s">
        <v>10423</v>
      </c>
      <c r="B1413" s="9" t="s">
        <v>10424</v>
      </c>
      <c r="C1413" s="10">
        <v>6.6135999999999999</v>
      </c>
      <c r="H1413" s="277"/>
    </row>
    <row r="1414" spans="1:8">
      <c r="A1414" s="8" t="s">
        <v>10425</v>
      </c>
      <c r="B1414" s="9" t="s">
        <v>10426</v>
      </c>
      <c r="C1414" s="10">
        <v>7.8735999999999997</v>
      </c>
      <c r="H1414" s="277"/>
    </row>
    <row r="1415" spans="1:8">
      <c r="A1415" s="8" t="s">
        <v>10427</v>
      </c>
      <c r="B1415" s="9" t="s">
        <v>10428</v>
      </c>
      <c r="C1415" s="10">
        <v>6.7320000000000002</v>
      </c>
      <c r="H1415" s="277"/>
    </row>
    <row r="1416" spans="1:8">
      <c r="A1416" s="8" t="s">
        <v>10429</v>
      </c>
      <c r="B1416" s="9" t="s">
        <v>10430</v>
      </c>
      <c r="C1416" s="10">
        <v>2.3639999999999999</v>
      </c>
      <c r="H1416" s="277"/>
    </row>
    <row r="1417" spans="1:8">
      <c r="A1417" s="8" t="s">
        <v>10431</v>
      </c>
      <c r="B1417" s="9" t="s">
        <v>10432</v>
      </c>
      <c r="C1417" s="10">
        <v>3.234</v>
      </c>
      <c r="H1417" s="277"/>
    </row>
    <row r="1418" spans="1:8">
      <c r="A1418" s="8" t="s">
        <v>10433</v>
      </c>
      <c r="B1418" s="9" t="s">
        <v>10434</v>
      </c>
      <c r="C1418" s="10">
        <v>4.5472000000000001</v>
      </c>
      <c r="H1418" s="277"/>
    </row>
    <row r="1419" spans="1:8">
      <c r="A1419" s="8" t="s">
        <v>10435</v>
      </c>
      <c r="B1419" s="9" t="s">
        <v>10436</v>
      </c>
      <c r="C1419" s="10">
        <v>5.2695999999999996</v>
      </c>
      <c r="H1419" s="277"/>
    </row>
    <row r="1420" spans="1:8">
      <c r="A1420" s="8" t="s">
        <v>10437</v>
      </c>
      <c r="B1420" s="9" t="s">
        <v>10438</v>
      </c>
      <c r="C1420" s="10">
        <v>7.5488</v>
      </c>
      <c r="H1420" s="277"/>
    </row>
    <row r="1421" spans="1:8">
      <c r="A1421" s="8" t="s">
        <v>10439</v>
      </c>
      <c r="B1421" s="9" t="s">
        <v>10440</v>
      </c>
      <c r="C1421" s="10">
        <v>9.0776000000000003</v>
      </c>
      <c r="H1421" s="277"/>
    </row>
    <row r="1422" spans="1:8">
      <c r="A1422" s="8" t="s">
        <v>10441</v>
      </c>
      <c r="B1422" s="9" t="s">
        <v>10442</v>
      </c>
      <c r="C1422" s="10">
        <v>9.5280000000000005</v>
      </c>
      <c r="H1422" s="277"/>
    </row>
    <row r="1423" spans="1:8">
      <c r="A1423" s="8" t="s">
        <v>10443</v>
      </c>
      <c r="B1423" s="9" t="s">
        <v>10444</v>
      </c>
      <c r="C1423" s="10">
        <v>7.0448000000000004</v>
      </c>
      <c r="H1423" s="277"/>
    </row>
    <row r="1424" spans="1:8">
      <c r="A1424" s="8" t="s">
        <v>10445</v>
      </c>
      <c r="B1424" s="9" t="s">
        <v>10446</v>
      </c>
      <c r="C1424" s="10">
        <v>4.5808</v>
      </c>
      <c r="H1424" s="277"/>
    </row>
    <row r="1425" spans="1:8">
      <c r="A1425" s="8" t="s">
        <v>10447</v>
      </c>
      <c r="B1425" s="9" t="s">
        <v>10448</v>
      </c>
      <c r="C1425" s="10">
        <v>3.5880000000000001</v>
      </c>
      <c r="H1425" s="277"/>
    </row>
    <row r="1426" spans="1:8">
      <c r="A1426" s="8" t="s">
        <v>10449</v>
      </c>
      <c r="B1426" s="9" t="s">
        <v>10450</v>
      </c>
      <c r="C1426" s="10">
        <v>11.898</v>
      </c>
      <c r="H1426" s="277"/>
    </row>
    <row r="1427" spans="1:8">
      <c r="A1427" s="8" t="s">
        <v>10451</v>
      </c>
      <c r="B1427" s="9" t="s">
        <v>10452</v>
      </c>
      <c r="C1427" s="10">
        <v>3.6059999999999999</v>
      </c>
      <c r="H1427" s="277"/>
    </row>
    <row r="1428" spans="1:8">
      <c r="A1428" s="8" t="s">
        <v>10453</v>
      </c>
      <c r="B1428" s="9" t="s">
        <v>10454</v>
      </c>
      <c r="C1428" s="10">
        <v>3.6059999999999999</v>
      </c>
      <c r="H1428" s="277"/>
    </row>
    <row r="1429" spans="1:8">
      <c r="A1429" s="8" t="s">
        <v>10455</v>
      </c>
      <c r="B1429" s="9" t="s">
        <v>10456</v>
      </c>
      <c r="C1429" s="10">
        <v>3.6059999999999999</v>
      </c>
      <c r="H1429" s="277"/>
    </row>
    <row r="1430" spans="1:8">
      <c r="A1430" s="8" t="s">
        <v>10457</v>
      </c>
      <c r="B1430" s="9" t="s">
        <v>10458</v>
      </c>
      <c r="C1430" s="10">
        <v>3.6059999999999999</v>
      </c>
      <c r="H1430" s="277"/>
    </row>
    <row r="1431" spans="1:8">
      <c r="A1431" s="8" t="s">
        <v>10459</v>
      </c>
      <c r="B1431" s="9" t="s">
        <v>10460</v>
      </c>
      <c r="C1431" s="10">
        <v>47.664000000000001</v>
      </c>
      <c r="H1431" s="277"/>
    </row>
    <row r="1432" spans="1:8">
      <c r="A1432" s="8" t="s">
        <v>10461</v>
      </c>
      <c r="B1432" s="9" t="s">
        <v>10462</v>
      </c>
      <c r="C1432" s="10">
        <v>4.8840000000000003</v>
      </c>
      <c r="H1432" s="277"/>
    </row>
    <row r="1433" spans="1:8">
      <c r="A1433" s="8" t="s">
        <v>10463</v>
      </c>
      <c r="B1433" s="9" t="s">
        <v>10464</v>
      </c>
      <c r="C1433" s="10">
        <v>4.8840000000000003</v>
      </c>
      <c r="H1433" s="277"/>
    </row>
    <row r="1434" spans="1:8">
      <c r="A1434" s="8" t="s">
        <v>10465</v>
      </c>
      <c r="B1434" s="9" t="s">
        <v>10466</v>
      </c>
      <c r="C1434" s="10">
        <v>11.244</v>
      </c>
      <c r="H1434" s="277"/>
    </row>
    <row r="1435" spans="1:8">
      <c r="A1435" s="8" t="s">
        <v>10467</v>
      </c>
      <c r="B1435" s="9" t="s">
        <v>10468</v>
      </c>
      <c r="C1435" s="10">
        <v>11.244</v>
      </c>
      <c r="H1435" s="277"/>
    </row>
    <row r="1436" spans="1:8">
      <c r="A1436" s="8" t="s">
        <v>10469</v>
      </c>
      <c r="B1436" s="9" t="s">
        <v>10470</v>
      </c>
      <c r="C1436" s="10">
        <v>11.526</v>
      </c>
      <c r="H1436" s="277"/>
    </row>
    <row r="1437" spans="1:8">
      <c r="A1437" s="8" t="s">
        <v>10471</v>
      </c>
      <c r="B1437" s="9" t="s">
        <v>10472</v>
      </c>
      <c r="C1437" s="10">
        <v>2.6459999999999999</v>
      </c>
      <c r="H1437" s="277"/>
    </row>
    <row r="1438" spans="1:8">
      <c r="A1438" s="8" t="s">
        <v>10473</v>
      </c>
      <c r="B1438" s="9" t="s">
        <v>10474</v>
      </c>
      <c r="C1438" s="10">
        <v>3.8220000000000001</v>
      </c>
      <c r="H1438" s="277"/>
    </row>
    <row r="1439" spans="1:8">
      <c r="A1439" s="8" t="s">
        <v>10475</v>
      </c>
      <c r="B1439" s="9" t="s">
        <v>9915</v>
      </c>
      <c r="C1439" s="10">
        <v>3.8220000000000001</v>
      </c>
      <c r="H1439" s="277"/>
    </row>
    <row r="1440" spans="1:8">
      <c r="A1440" s="8" t="s">
        <v>10476</v>
      </c>
      <c r="B1440" s="9" t="s">
        <v>9917</v>
      </c>
      <c r="C1440" s="10">
        <v>4.8840000000000003</v>
      </c>
      <c r="H1440" s="277"/>
    </row>
    <row r="1441" spans="1:8">
      <c r="A1441" s="8" t="s">
        <v>10477</v>
      </c>
      <c r="B1441" s="9" t="s">
        <v>9919</v>
      </c>
      <c r="C1441" s="10">
        <v>3.75</v>
      </c>
      <c r="H1441" s="277"/>
    </row>
    <row r="1442" spans="1:8">
      <c r="A1442" s="8" t="s">
        <v>10478</v>
      </c>
      <c r="B1442" s="9" t="s">
        <v>9919</v>
      </c>
      <c r="C1442" s="10">
        <v>3.75</v>
      </c>
      <c r="H1442" s="277"/>
    </row>
    <row r="1443" spans="1:8">
      <c r="A1443" s="8" t="s">
        <v>10479</v>
      </c>
      <c r="B1443" s="9" t="s">
        <v>9919</v>
      </c>
      <c r="C1443" s="10">
        <v>3.75</v>
      </c>
      <c r="H1443" s="277"/>
    </row>
    <row r="1444" spans="1:8">
      <c r="A1444" s="8" t="s">
        <v>10480</v>
      </c>
      <c r="B1444" s="9" t="s">
        <v>10481</v>
      </c>
      <c r="C1444" s="10">
        <v>5.0792000000000002</v>
      </c>
      <c r="H1444" s="277"/>
    </row>
    <row r="1445" spans="1:8">
      <c r="A1445" s="8" t="s">
        <v>10482</v>
      </c>
      <c r="B1445" s="9" t="s">
        <v>9923</v>
      </c>
      <c r="C1445" s="10">
        <v>1.3048</v>
      </c>
      <c r="H1445" s="277"/>
    </row>
    <row r="1446" spans="1:8">
      <c r="A1446" s="8" t="s">
        <v>10483</v>
      </c>
      <c r="B1446" s="9" t="s">
        <v>10484</v>
      </c>
      <c r="C1446" s="10">
        <v>12.5496</v>
      </c>
      <c r="H1446" s="277"/>
    </row>
    <row r="1447" spans="1:8">
      <c r="A1447" s="8" t="s">
        <v>10485</v>
      </c>
      <c r="B1447" s="9" t="s">
        <v>10486</v>
      </c>
      <c r="C1447" s="10">
        <v>3.6659999999999999</v>
      </c>
      <c r="H1447" s="277"/>
    </row>
    <row r="1448" spans="1:8">
      <c r="A1448" s="8" t="s">
        <v>10487</v>
      </c>
      <c r="B1448" s="9" t="s">
        <v>9925</v>
      </c>
      <c r="C1448" s="10">
        <v>1.29</v>
      </c>
      <c r="H1448" s="277"/>
    </row>
    <row r="1449" spans="1:8">
      <c r="A1449" s="8" t="s">
        <v>10488</v>
      </c>
      <c r="B1449" s="9" t="s">
        <v>10481</v>
      </c>
      <c r="C1449" s="10">
        <v>5.0792000000000002</v>
      </c>
      <c r="H1449" s="277"/>
    </row>
    <row r="1450" spans="1:8">
      <c r="A1450" s="8" t="s">
        <v>10489</v>
      </c>
      <c r="B1450" s="9" t="s">
        <v>9926</v>
      </c>
      <c r="C1450" s="10">
        <v>1.3048</v>
      </c>
      <c r="H1450" s="277"/>
    </row>
    <row r="1451" spans="1:8">
      <c r="A1451" s="8" t="s">
        <v>10490</v>
      </c>
      <c r="B1451" s="9" t="s">
        <v>10484</v>
      </c>
      <c r="C1451" s="10">
        <v>12.5496</v>
      </c>
      <c r="H1451" s="277"/>
    </row>
    <row r="1452" spans="1:8">
      <c r="A1452" s="8" t="s">
        <v>10491</v>
      </c>
      <c r="B1452" s="9" t="s">
        <v>9928</v>
      </c>
      <c r="C1452" s="10">
        <v>4.0679999999999996</v>
      </c>
      <c r="H1452" s="277"/>
    </row>
    <row r="1453" spans="1:8">
      <c r="A1453" s="8" t="s">
        <v>10492</v>
      </c>
      <c r="B1453" s="9" t="s">
        <v>10493</v>
      </c>
      <c r="C1453" s="10">
        <v>2.3351999999999999</v>
      </c>
      <c r="H1453" s="277"/>
    </row>
    <row r="1454" spans="1:8">
      <c r="A1454" s="8" t="s">
        <v>10494</v>
      </c>
      <c r="B1454" s="9" t="s">
        <v>10495</v>
      </c>
      <c r="C1454" s="10">
        <v>12.622400000000001</v>
      </c>
      <c r="H1454" s="277"/>
    </row>
    <row r="1455" spans="1:8">
      <c r="A1455" s="8" t="s">
        <v>10496</v>
      </c>
      <c r="B1455" s="9" t="s">
        <v>10497</v>
      </c>
      <c r="C1455" s="10">
        <v>5.2191999999999998</v>
      </c>
      <c r="H1455" s="277"/>
    </row>
    <row r="1456" spans="1:8">
      <c r="A1456" s="8" t="s">
        <v>10498</v>
      </c>
      <c r="B1456" s="9" t="s">
        <v>10499</v>
      </c>
      <c r="C1456" s="10">
        <v>6.7591999999999999</v>
      </c>
      <c r="H1456" s="277"/>
    </row>
    <row r="1457" spans="1:8">
      <c r="A1457" s="8" t="s">
        <v>10500</v>
      </c>
      <c r="B1457" s="9" t="s">
        <v>10501</v>
      </c>
      <c r="C1457" s="10">
        <v>8.0304000000000002</v>
      </c>
      <c r="H1457" s="277"/>
    </row>
    <row r="1458" spans="1:8">
      <c r="A1458" s="8" t="s">
        <v>10502</v>
      </c>
      <c r="B1458" s="9" t="s">
        <v>10503</v>
      </c>
      <c r="C1458" s="10">
        <v>5.7232000000000003</v>
      </c>
      <c r="H1458" s="277"/>
    </row>
    <row r="1459" spans="1:8">
      <c r="A1459" s="8" t="s">
        <v>10504</v>
      </c>
      <c r="B1459" s="9" t="s">
        <v>10505</v>
      </c>
      <c r="C1459" s="10">
        <v>14.46</v>
      </c>
      <c r="H1459" s="277"/>
    </row>
    <row r="1460" spans="1:8">
      <c r="A1460" s="8" t="s">
        <v>10506</v>
      </c>
      <c r="B1460" s="9" t="s">
        <v>10303</v>
      </c>
      <c r="C1460" s="10">
        <v>10.617599999999999</v>
      </c>
      <c r="H1460" s="277"/>
    </row>
    <row r="1461" spans="1:8">
      <c r="A1461" s="8" t="s">
        <v>10507</v>
      </c>
      <c r="B1461" s="9" t="s">
        <v>9930</v>
      </c>
      <c r="C1461" s="10">
        <v>1.9767999999999999</v>
      </c>
      <c r="H1461" s="277"/>
    </row>
    <row r="1462" spans="1:8">
      <c r="A1462" s="8" t="s">
        <v>10508</v>
      </c>
      <c r="B1462" s="9" t="s">
        <v>10509</v>
      </c>
      <c r="C1462" s="10">
        <v>11.37</v>
      </c>
      <c r="H1462" s="277"/>
    </row>
    <row r="1463" spans="1:8">
      <c r="A1463" s="8" t="s">
        <v>10510</v>
      </c>
      <c r="B1463" s="9" t="s">
        <v>9932</v>
      </c>
      <c r="C1463" s="10">
        <v>2.1360000000000001</v>
      </c>
      <c r="H1463" s="277"/>
    </row>
    <row r="1464" spans="1:8">
      <c r="A1464" s="8" t="s">
        <v>10511</v>
      </c>
      <c r="B1464" s="9" t="s">
        <v>10512</v>
      </c>
      <c r="C1464" s="10">
        <v>9.8940000000000001</v>
      </c>
      <c r="H1464" s="277"/>
    </row>
    <row r="1465" spans="1:8">
      <c r="A1465" s="8" t="s">
        <v>10513</v>
      </c>
      <c r="B1465" s="9" t="s">
        <v>10307</v>
      </c>
      <c r="C1465" s="10">
        <v>15.007999999999999</v>
      </c>
      <c r="H1465" s="277"/>
    </row>
    <row r="1466" spans="1:8">
      <c r="A1466" s="8" t="s">
        <v>10514</v>
      </c>
      <c r="B1466" s="9" t="s">
        <v>10515</v>
      </c>
      <c r="C1466" s="10">
        <v>33.414000000000001</v>
      </c>
      <c r="H1466" s="277"/>
    </row>
    <row r="1467" spans="1:8">
      <c r="A1467" s="8" t="s">
        <v>10516</v>
      </c>
      <c r="B1467" s="9" t="s">
        <v>10517</v>
      </c>
      <c r="C1467" s="10">
        <v>8.0220000000000002</v>
      </c>
      <c r="H1467" s="277"/>
    </row>
    <row r="1468" spans="1:8">
      <c r="A1468" s="8" t="s">
        <v>10518</v>
      </c>
      <c r="B1468" s="9" t="s">
        <v>10519</v>
      </c>
      <c r="C1468" s="10">
        <v>15.007999999999999</v>
      </c>
      <c r="H1468" s="277"/>
    </row>
    <row r="1469" spans="1:8">
      <c r="A1469" s="8" t="s">
        <v>10520</v>
      </c>
      <c r="B1469" s="9" t="s">
        <v>10521</v>
      </c>
      <c r="C1469" s="10">
        <v>20.652000000000001</v>
      </c>
      <c r="H1469" s="277"/>
    </row>
    <row r="1470" spans="1:8">
      <c r="A1470" s="8" t="s">
        <v>10522</v>
      </c>
      <c r="B1470" s="9" t="s">
        <v>9934</v>
      </c>
      <c r="C1470" s="10">
        <v>2.3759999999999999</v>
      </c>
      <c r="H1470" s="277"/>
    </row>
    <row r="1471" spans="1:8">
      <c r="A1471" s="8" t="s">
        <v>10523</v>
      </c>
      <c r="B1471" s="9" t="s">
        <v>10524</v>
      </c>
      <c r="C1471" s="10">
        <v>14.716799999999999</v>
      </c>
      <c r="H1471" s="277"/>
    </row>
    <row r="1472" spans="1:8">
      <c r="A1472" s="8" t="s">
        <v>10525</v>
      </c>
      <c r="B1472" s="9" t="s">
        <v>9935</v>
      </c>
      <c r="C1472" s="10">
        <v>2.0215999999999998</v>
      </c>
      <c r="H1472" s="277"/>
    </row>
    <row r="1473" spans="1:8">
      <c r="A1473" s="8" t="s">
        <v>10526</v>
      </c>
      <c r="B1473" s="9" t="s">
        <v>10381</v>
      </c>
      <c r="C1473" s="10">
        <v>2.0215999999999998</v>
      </c>
      <c r="H1473" s="277"/>
    </row>
    <row r="1474" spans="1:8">
      <c r="A1474" s="8" t="s">
        <v>10527</v>
      </c>
      <c r="B1474" s="9" t="s">
        <v>10528</v>
      </c>
      <c r="C1474" s="10">
        <v>11.58</v>
      </c>
      <c r="H1474" s="277"/>
    </row>
    <row r="1475" spans="1:8">
      <c r="A1475" s="8" t="s">
        <v>10529</v>
      </c>
      <c r="B1475" s="9" t="s">
        <v>9937</v>
      </c>
      <c r="C1475" s="10">
        <v>2.1360000000000001</v>
      </c>
      <c r="H1475" s="277"/>
    </row>
    <row r="1476" spans="1:8">
      <c r="A1476" s="8" t="s">
        <v>10530</v>
      </c>
      <c r="B1476" s="9" t="s">
        <v>10531</v>
      </c>
      <c r="C1476" s="10">
        <v>3.5219999999999998</v>
      </c>
      <c r="H1476" s="277"/>
    </row>
    <row r="1477" spans="1:8">
      <c r="A1477" s="8" t="s">
        <v>10532</v>
      </c>
      <c r="B1477" s="9" t="s">
        <v>10533</v>
      </c>
      <c r="C1477" s="10">
        <v>0.93</v>
      </c>
      <c r="H1477" s="277"/>
    </row>
    <row r="1478" spans="1:8">
      <c r="A1478" s="8" t="s">
        <v>10534</v>
      </c>
      <c r="B1478" s="9" t="s">
        <v>10535</v>
      </c>
      <c r="C1478" s="10">
        <v>8.3759999999999994</v>
      </c>
      <c r="H1478" s="277"/>
    </row>
    <row r="1479" spans="1:8">
      <c r="A1479" s="8" t="s">
        <v>10536</v>
      </c>
      <c r="B1479" s="9" t="s">
        <v>10537</v>
      </c>
      <c r="C1479" s="10">
        <v>1.1983999999999999</v>
      </c>
      <c r="H1479" s="277"/>
    </row>
    <row r="1480" spans="1:8">
      <c r="A1480" s="8" t="s">
        <v>10538</v>
      </c>
      <c r="B1480" s="9" t="s">
        <v>10539</v>
      </c>
      <c r="C1480" s="10">
        <v>2.3744000000000001</v>
      </c>
      <c r="H1480" s="277"/>
    </row>
    <row r="1481" spans="1:8">
      <c r="A1481" s="8" t="s">
        <v>10540</v>
      </c>
      <c r="B1481" s="9" t="s">
        <v>10541</v>
      </c>
      <c r="C1481" s="10">
        <v>4.1879999999999997</v>
      </c>
      <c r="H1481" s="277"/>
    </row>
    <row r="1482" spans="1:8">
      <c r="A1482" s="8" t="s">
        <v>10542</v>
      </c>
      <c r="B1482" s="9" t="s">
        <v>10543</v>
      </c>
      <c r="C1482" s="10">
        <v>5.9939999999999998</v>
      </c>
      <c r="H1482" s="277"/>
    </row>
    <row r="1483" spans="1:8">
      <c r="A1483" s="8" t="s">
        <v>10544</v>
      </c>
      <c r="B1483" s="9" t="s">
        <v>10545</v>
      </c>
      <c r="C1483" s="10">
        <v>4.1879999999999997</v>
      </c>
      <c r="H1483" s="277"/>
    </row>
    <row r="1484" spans="1:8">
      <c r="A1484" s="8" t="s">
        <v>10546</v>
      </c>
      <c r="B1484" s="9" t="s">
        <v>10547</v>
      </c>
      <c r="C1484" s="10">
        <v>2.544</v>
      </c>
      <c r="H1484" s="277"/>
    </row>
    <row r="1485" spans="1:8">
      <c r="A1485" s="8" t="s">
        <v>10548</v>
      </c>
      <c r="B1485" s="9" t="s">
        <v>10549</v>
      </c>
      <c r="C1485" s="10">
        <v>2.7959999999999998</v>
      </c>
      <c r="H1485" s="277"/>
    </row>
    <row r="1486" spans="1:8">
      <c r="A1486" s="8" t="s">
        <v>10550</v>
      </c>
      <c r="B1486" s="9" t="s">
        <v>10551</v>
      </c>
      <c r="C1486" s="10">
        <v>1.6679999999999999</v>
      </c>
      <c r="H1486" s="277"/>
    </row>
    <row r="1487" spans="1:8">
      <c r="A1487" s="8" t="s">
        <v>5539</v>
      </c>
      <c r="B1487" s="9" t="s">
        <v>10552</v>
      </c>
      <c r="C1487" s="10">
        <v>3.2928000000000002</v>
      </c>
      <c r="H1487" s="277"/>
    </row>
    <row r="1488" spans="1:8">
      <c r="A1488" s="8" t="s">
        <v>5543</v>
      </c>
      <c r="B1488" s="9" t="s">
        <v>10553</v>
      </c>
      <c r="C1488" s="10">
        <v>4.95</v>
      </c>
      <c r="H1488" s="277"/>
    </row>
    <row r="1489" spans="1:8">
      <c r="A1489" s="8" t="s">
        <v>10554</v>
      </c>
      <c r="B1489" s="9" t="s">
        <v>10555</v>
      </c>
      <c r="C1489" s="10">
        <v>5.5888</v>
      </c>
      <c r="H1489" s="277"/>
    </row>
    <row r="1490" spans="1:8">
      <c r="A1490" s="8" t="s">
        <v>5385</v>
      </c>
      <c r="B1490" s="9" t="s">
        <v>10134</v>
      </c>
      <c r="C1490" s="10">
        <v>1.7751999999999999</v>
      </c>
      <c r="H1490" s="277"/>
    </row>
    <row r="1491" spans="1:8">
      <c r="A1491" s="8" t="s">
        <v>10556</v>
      </c>
      <c r="B1491" s="9" t="s">
        <v>10557</v>
      </c>
      <c r="C1491" s="10">
        <v>5.4432</v>
      </c>
      <c r="H1491" s="277"/>
    </row>
    <row r="1492" spans="1:8">
      <c r="A1492" s="8" t="s">
        <v>10558</v>
      </c>
      <c r="B1492" s="9" t="s">
        <v>10559</v>
      </c>
      <c r="C1492" s="10">
        <v>5.7960000000000003</v>
      </c>
      <c r="H1492" s="277"/>
    </row>
    <row r="1493" spans="1:8">
      <c r="A1493" s="8" t="s">
        <v>10560</v>
      </c>
      <c r="B1493" s="9" t="s">
        <v>10136</v>
      </c>
      <c r="C1493" s="10">
        <v>2.1</v>
      </c>
      <c r="H1493" s="277"/>
    </row>
    <row r="1494" spans="1:8">
      <c r="A1494" s="8" t="s">
        <v>10561</v>
      </c>
      <c r="B1494" s="9" t="s">
        <v>10562</v>
      </c>
      <c r="C1494" s="10">
        <v>4.2952000000000004</v>
      </c>
      <c r="H1494" s="277"/>
    </row>
    <row r="1495" spans="1:8">
      <c r="A1495" s="8" t="s">
        <v>5375</v>
      </c>
      <c r="B1495" s="9" t="s">
        <v>10138</v>
      </c>
      <c r="C1495" s="10">
        <v>1.6295999999999999</v>
      </c>
      <c r="H1495" s="277"/>
    </row>
    <row r="1496" spans="1:8">
      <c r="A1496" s="8" t="s">
        <v>10563</v>
      </c>
      <c r="B1496" s="9" t="s">
        <v>10564</v>
      </c>
      <c r="C1496" s="10">
        <v>2.3184</v>
      </c>
      <c r="H1496" s="277"/>
    </row>
    <row r="1497" spans="1:8">
      <c r="A1497" s="8" t="s">
        <v>10565</v>
      </c>
      <c r="B1497" s="9" t="s">
        <v>10566</v>
      </c>
      <c r="C1497" s="10">
        <v>6.6135999999999999</v>
      </c>
      <c r="H1497" s="277"/>
    </row>
    <row r="1498" spans="1:8">
      <c r="A1498" s="8" t="s">
        <v>10567</v>
      </c>
      <c r="B1498" s="9" t="s">
        <v>10568</v>
      </c>
      <c r="C1498" s="10">
        <v>6.7320000000000002</v>
      </c>
      <c r="H1498" s="277"/>
    </row>
    <row r="1499" spans="1:8">
      <c r="A1499" s="8" t="s">
        <v>5398</v>
      </c>
      <c r="B1499" s="9" t="s">
        <v>10142</v>
      </c>
      <c r="C1499" s="10">
        <v>2.3639999999999999</v>
      </c>
      <c r="H1499" s="277"/>
    </row>
    <row r="1500" spans="1:8">
      <c r="A1500" s="8" t="s">
        <v>5405</v>
      </c>
      <c r="B1500" s="9" t="s">
        <v>10569</v>
      </c>
      <c r="C1500" s="10">
        <v>3.234</v>
      </c>
      <c r="H1500" s="277"/>
    </row>
    <row r="1501" spans="1:8">
      <c r="A1501" s="8" t="s">
        <v>10570</v>
      </c>
      <c r="B1501" s="9" t="s">
        <v>10571</v>
      </c>
      <c r="C1501" s="10">
        <v>4.5472000000000001</v>
      </c>
      <c r="H1501" s="277"/>
    </row>
    <row r="1502" spans="1:8">
      <c r="A1502" s="8" t="s">
        <v>10572</v>
      </c>
      <c r="B1502" s="9" t="s">
        <v>10436</v>
      </c>
      <c r="C1502" s="10">
        <v>5.2695999999999996</v>
      </c>
      <c r="H1502" s="277"/>
    </row>
    <row r="1503" spans="1:8">
      <c r="A1503" s="8" t="s">
        <v>10573</v>
      </c>
      <c r="B1503" s="9" t="s">
        <v>10574</v>
      </c>
      <c r="C1503" s="10">
        <v>7.5488</v>
      </c>
      <c r="H1503" s="277"/>
    </row>
    <row r="1504" spans="1:8">
      <c r="A1504" s="8" t="s">
        <v>10575</v>
      </c>
      <c r="B1504" s="9" t="s">
        <v>10576</v>
      </c>
      <c r="C1504" s="10">
        <v>9.0776000000000003</v>
      </c>
      <c r="H1504" s="277"/>
    </row>
    <row r="1505" spans="1:8">
      <c r="A1505" s="8" t="s">
        <v>10577</v>
      </c>
      <c r="B1505" s="9" t="s">
        <v>10578</v>
      </c>
      <c r="C1505" s="10">
        <v>9.5280000000000005</v>
      </c>
      <c r="H1505" s="277"/>
    </row>
    <row r="1506" spans="1:8">
      <c r="A1506" s="8" t="s">
        <v>10579</v>
      </c>
      <c r="B1506" s="9" t="s">
        <v>10580</v>
      </c>
      <c r="C1506" s="10">
        <v>7.0448000000000004</v>
      </c>
      <c r="H1506" s="277"/>
    </row>
    <row r="1507" spans="1:8">
      <c r="A1507" s="8" t="s">
        <v>5413</v>
      </c>
      <c r="B1507" s="9" t="s">
        <v>10581</v>
      </c>
      <c r="C1507" s="10">
        <v>4.5808</v>
      </c>
      <c r="H1507" s="277"/>
    </row>
    <row r="1508" spans="1:8">
      <c r="A1508" s="8" t="s">
        <v>5421</v>
      </c>
      <c r="B1508" s="9" t="s">
        <v>10582</v>
      </c>
      <c r="C1508" s="10">
        <v>3.5880000000000001</v>
      </c>
      <c r="H1508" s="277"/>
    </row>
    <row r="1509" spans="1:8">
      <c r="A1509" s="8" t="s">
        <v>10583</v>
      </c>
      <c r="B1509" s="9" t="s">
        <v>10584</v>
      </c>
      <c r="C1509" s="10">
        <v>11.898</v>
      </c>
      <c r="H1509" s="277"/>
    </row>
    <row r="1510" spans="1:8">
      <c r="A1510" s="8" t="s">
        <v>10585</v>
      </c>
      <c r="B1510" s="9" t="s">
        <v>10150</v>
      </c>
      <c r="C1510" s="10">
        <v>3.6059999999999999</v>
      </c>
      <c r="H1510" s="277"/>
    </row>
    <row r="1511" spans="1:8">
      <c r="A1511" s="8" t="s">
        <v>5470</v>
      </c>
      <c r="B1511" s="9" t="s">
        <v>10454</v>
      </c>
      <c r="C1511" s="10">
        <v>3.6059999999999999</v>
      </c>
      <c r="H1511" s="277"/>
    </row>
    <row r="1512" spans="1:8">
      <c r="A1512" s="8" t="s">
        <v>5473</v>
      </c>
      <c r="B1512" s="9" t="s">
        <v>10456</v>
      </c>
      <c r="C1512" s="10">
        <v>3.6059999999999999</v>
      </c>
      <c r="H1512" s="277"/>
    </row>
    <row r="1513" spans="1:8">
      <c r="A1513" s="8" t="s">
        <v>5476</v>
      </c>
      <c r="B1513" s="9" t="s">
        <v>10458</v>
      </c>
      <c r="C1513" s="10">
        <v>3.6059999999999999</v>
      </c>
      <c r="H1513" s="277"/>
    </row>
    <row r="1514" spans="1:8">
      <c r="A1514" s="8" t="s">
        <v>5425</v>
      </c>
      <c r="B1514" s="9" t="s">
        <v>10155</v>
      </c>
      <c r="C1514" s="10">
        <v>4.8840000000000003</v>
      </c>
      <c r="H1514" s="277"/>
    </row>
    <row r="1515" spans="1:8">
      <c r="A1515" s="8" t="s">
        <v>5429</v>
      </c>
      <c r="B1515" s="9" t="s">
        <v>10586</v>
      </c>
      <c r="C1515" s="10">
        <v>4.8840000000000003</v>
      </c>
      <c r="H1515" s="277"/>
    </row>
    <row r="1516" spans="1:8">
      <c r="A1516" s="8" t="s">
        <v>10587</v>
      </c>
      <c r="B1516" s="9" t="s">
        <v>10588</v>
      </c>
      <c r="C1516" s="10">
        <v>11.244</v>
      </c>
      <c r="H1516" s="277"/>
    </row>
    <row r="1517" spans="1:8">
      <c r="A1517" s="8" t="s">
        <v>10589</v>
      </c>
      <c r="B1517" s="9" t="s">
        <v>10297</v>
      </c>
      <c r="C1517" s="10">
        <v>11.526</v>
      </c>
      <c r="H1517" s="277"/>
    </row>
    <row r="1518" spans="1:8">
      <c r="A1518" s="8" t="s">
        <v>5433</v>
      </c>
      <c r="B1518" s="9" t="s">
        <v>10159</v>
      </c>
      <c r="C1518" s="10">
        <v>2.6459999999999999</v>
      </c>
      <c r="H1518" s="277"/>
    </row>
    <row r="1519" spans="1:8">
      <c r="A1519" s="8" t="s">
        <v>5437</v>
      </c>
      <c r="B1519" s="9" t="s">
        <v>10590</v>
      </c>
      <c r="C1519" s="10">
        <v>3.8220000000000001</v>
      </c>
      <c r="H1519" s="277"/>
    </row>
    <row r="1520" spans="1:8">
      <c r="A1520" s="8" t="s">
        <v>5441</v>
      </c>
      <c r="B1520" s="9" t="s">
        <v>9915</v>
      </c>
      <c r="C1520" s="10">
        <v>3.8220000000000001</v>
      </c>
      <c r="H1520" s="277"/>
    </row>
    <row r="1521" spans="1:8">
      <c r="A1521" s="8" t="s">
        <v>10591</v>
      </c>
      <c r="B1521" s="9" t="s">
        <v>9917</v>
      </c>
      <c r="C1521" s="10">
        <v>4.8840000000000003</v>
      </c>
      <c r="H1521" s="277"/>
    </row>
    <row r="1522" spans="1:8">
      <c r="A1522" s="8" t="s">
        <v>10592</v>
      </c>
      <c r="B1522" s="9" t="s">
        <v>9919</v>
      </c>
      <c r="C1522" s="10">
        <v>3.75</v>
      </c>
      <c r="H1522" s="277"/>
    </row>
    <row r="1523" spans="1:8">
      <c r="A1523" s="8" t="s">
        <v>10593</v>
      </c>
      <c r="B1523" s="9" t="s">
        <v>9919</v>
      </c>
      <c r="C1523" s="10">
        <v>3.75</v>
      </c>
      <c r="H1523" s="277"/>
    </row>
    <row r="1524" spans="1:8">
      <c r="A1524" s="8" t="s">
        <v>10594</v>
      </c>
      <c r="B1524" s="9" t="s">
        <v>9919</v>
      </c>
      <c r="C1524" s="10">
        <v>3.75</v>
      </c>
      <c r="H1524" s="277"/>
    </row>
    <row r="1525" spans="1:8">
      <c r="A1525" s="8" t="s">
        <v>10595</v>
      </c>
      <c r="B1525" s="9" t="s">
        <v>10596</v>
      </c>
      <c r="C1525" s="10">
        <v>5.0792000000000002</v>
      </c>
      <c r="H1525" s="277"/>
    </row>
    <row r="1526" spans="1:8">
      <c r="A1526" s="8" t="s">
        <v>10597</v>
      </c>
      <c r="B1526" s="9" t="s">
        <v>10598</v>
      </c>
      <c r="C1526" s="10">
        <v>1.3048</v>
      </c>
      <c r="H1526" s="277"/>
    </row>
    <row r="1527" spans="1:8">
      <c r="A1527" s="8" t="s">
        <v>10599</v>
      </c>
      <c r="B1527" s="9" t="s">
        <v>10484</v>
      </c>
      <c r="C1527" s="10">
        <v>12.5496</v>
      </c>
      <c r="H1527" s="277"/>
    </row>
    <row r="1528" spans="1:8">
      <c r="A1528" s="8" t="s">
        <v>10600</v>
      </c>
      <c r="B1528" s="9" t="s">
        <v>10601</v>
      </c>
      <c r="C1528" s="10">
        <v>3.6659999999999999</v>
      </c>
      <c r="H1528" s="277"/>
    </row>
    <row r="1529" spans="1:8">
      <c r="A1529" s="8" t="s">
        <v>10602</v>
      </c>
      <c r="B1529" s="9" t="s">
        <v>9925</v>
      </c>
      <c r="C1529" s="10">
        <v>1.29</v>
      </c>
      <c r="H1529" s="277"/>
    </row>
    <row r="1530" spans="1:8">
      <c r="A1530" s="8" t="s">
        <v>10603</v>
      </c>
      <c r="B1530" s="9" t="s">
        <v>10596</v>
      </c>
      <c r="C1530" s="10">
        <v>5.0792000000000002</v>
      </c>
      <c r="H1530" s="277"/>
    </row>
    <row r="1531" spans="1:8">
      <c r="A1531" s="8" t="s">
        <v>5333</v>
      </c>
      <c r="B1531" s="9" t="s">
        <v>9926</v>
      </c>
      <c r="C1531" s="10">
        <v>1.3048</v>
      </c>
      <c r="H1531" s="277"/>
    </row>
    <row r="1532" spans="1:8">
      <c r="A1532" s="8" t="s">
        <v>10604</v>
      </c>
      <c r="B1532" s="9" t="s">
        <v>10484</v>
      </c>
      <c r="C1532" s="10">
        <v>12.5496</v>
      </c>
      <c r="H1532" s="277"/>
    </row>
    <row r="1533" spans="1:8">
      <c r="A1533" s="8" t="s">
        <v>10605</v>
      </c>
      <c r="B1533" s="9" t="s">
        <v>9928</v>
      </c>
      <c r="C1533" s="10">
        <v>4.0679999999999996</v>
      </c>
      <c r="H1533" s="277"/>
    </row>
    <row r="1534" spans="1:8">
      <c r="A1534" s="8" t="s">
        <v>5356</v>
      </c>
      <c r="B1534" s="9" t="s">
        <v>10493</v>
      </c>
      <c r="C1534" s="10">
        <v>2.3351999999999999</v>
      </c>
      <c r="H1534" s="277"/>
    </row>
    <row r="1535" spans="1:8">
      <c r="A1535" s="8" t="s">
        <v>10606</v>
      </c>
      <c r="B1535" s="9" t="s">
        <v>10495</v>
      </c>
      <c r="C1535" s="10">
        <v>12.622400000000001</v>
      </c>
      <c r="H1535" s="277"/>
    </row>
    <row r="1536" spans="1:8">
      <c r="A1536" s="8" t="s">
        <v>10607</v>
      </c>
      <c r="B1536" s="9" t="s">
        <v>10497</v>
      </c>
      <c r="C1536" s="10">
        <v>5.2191999999999998</v>
      </c>
      <c r="H1536" s="277"/>
    </row>
    <row r="1537" spans="1:8">
      <c r="A1537" s="8" t="s">
        <v>10608</v>
      </c>
      <c r="B1537" s="9" t="s">
        <v>10499</v>
      </c>
      <c r="C1537" s="10">
        <v>6.7591999999999999</v>
      </c>
      <c r="H1537" s="277"/>
    </row>
    <row r="1538" spans="1:8">
      <c r="A1538" s="8" t="s">
        <v>10609</v>
      </c>
      <c r="B1538" s="9" t="s">
        <v>10501</v>
      </c>
      <c r="C1538" s="10">
        <v>8.0304000000000002</v>
      </c>
      <c r="H1538" s="277"/>
    </row>
    <row r="1539" spans="1:8">
      <c r="A1539" s="8" t="s">
        <v>10610</v>
      </c>
      <c r="B1539" s="9" t="s">
        <v>10503</v>
      </c>
      <c r="C1539" s="10">
        <v>5.7232000000000003</v>
      </c>
      <c r="H1539" s="277"/>
    </row>
    <row r="1540" spans="1:8">
      <c r="A1540" s="8" t="s">
        <v>10611</v>
      </c>
      <c r="B1540" s="9" t="s">
        <v>10505</v>
      </c>
      <c r="C1540" s="10">
        <v>14.46</v>
      </c>
      <c r="H1540" s="277"/>
    </row>
    <row r="1541" spans="1:8">
      <c r="A1541" s="8" t="s">
        <v>10612</v>
      </c>
      <c r="B1541" s="9" t="s">
        <v>10303</v>
      </c>
      <c r="C1541" s="10">
        <v>10.617599999999999</v>
      </c>
      <c r="H1541" s="277"/>
    </row>
    <row r="1542" spans="1:8">
      <c r="A1542" s="8" t="s">
        <v>10613</v>
      </c>
      <c r="B1542" s="9" t="s">
        <v>9930</v>
      </c>
      <c r="C1542" s="10">
        <v>1.9767999999999999</v>
      </c>
      <c r="H1542" s="277"/>
    </row>
    <row r="1543" spans="1:8">
      <c r="A1543" s="8" t="s">
        <v>10614</v>
      </c>
      <c r="B1543" s="9" t="s">
        <v>10303</v>
      </c>
      <c r="C1543" s="10">
        <v>9.984</v>
      </c>
      <c r="H1543" s="277"/>
    </row>
    <row r="1544" spans="1:8">
      <c r="A1544" s="8" t="s">
        <v>10615</v>
      </c>
      <c r="B1544" s="9" t="s">
        <v>10509</v>
      </c>
      <c r="C1544" s="10">
        <v>11.37</v>
      </c>
      <c r="H1544" s="277"/>
    </row>
    <row r="1545" spans="1:8">
      <c r="A1545" s="8" t="s">
        <v>10616</v>
      </c>
      <c r="B1545" s="9" t="s">
        <v>10617</v>
      </c>
      <c r="C1545" s="10">
        <v>9.5871999999999993</v>
      </c>
      <c r="H1545" s="277"/>
    </row>
    <row r="1546" spans="1:8">
      <c r="A1546" s="8" t="s">
        <v>10618</v>
      </c>
      <c r="B1546" s="9" t="s">
        <v>9932</v>
      </c>
      <c r="C1546" s="10">
        <v>2.1360000000000001</v>
      </c>
      <c r="H1546" s="277"/>
    </row>
    <row r="1547" spans="1:8">
      <c r="A1547" s="8" t="s">
        <v>10619</v>
      </c>
      <c r="B1547" s="9" t="s">
        <v>10620</v>
      </c>
      <c r="C1547" s="10">
        <v>8.5500000000000007</v>
      </c>
      <c r="H1547" s="277"/>
    </row>
    <row r="1548" spans="1:8">
      <c r="A1548" s="8" t="s">
        <v>10621</v>
      </c>
      <c r="B1548" s="9" t="s">
        <v>10307</v>
      </c>
      <c r="C1548" s="10">
        <v>15.007999999999999</v>
      </c>
      <c r="H1548" s="277"/>
    </row>
    <row r="1549" spans="1:8">
      <c r="A1549" s="8" t="s">
        <v>10622</v>
      </c>
      <c r="B1549" s="9" t="s">
        <v>10307</v>
      </c>
      <c r="C1549" s="10">
        <v>14.538</v>
      </c>
      <c r="H1549" s="277"/>
    </row>
    <row r="1550" spans="1:8">
      <c r="A1550" s="8" t="s">
        <v>5372</v>
      </c>
      <c r="B1550" s="9" t="s">
        <v>10517</v>
      </c>
      <c r="C1550" s="10">
        <v>8.0220000000000002</v>
      </c>
      <c r="H1550" s="277"/>
    </row>
    <row r="1551" spans="1:8">
      <c r="A1551" s="8" t="s">
        <v>10623</v>
      </c>
      <c r="B1551" s="9" t="s">
        <v>10519</v>
      </c>
      <c r="C1551" s="10">
        <v>15.007999999999999</v>
      </c>
      <c r="H1551" s="277"/>
    </row>
    <row r="1552" spans="1:8">
      <c r="A1552" s="8" t="s">
        <v>10624</v>
      </c>
      <c r="B1552" s="9" t="s">
        <v>10519</v>
      </c>
      <c r="C1552" s="10">
        <v>14.538</v>
      </c>
      <c r="H1552" s="277"/>
    </row>
    <row r="1553" spans="1:8">
      <c r="A1553" s="8" t="s">
        <v>10625</v>
      </c>
      <c r="B1553" s="9" t="s">
        <v>9934</v>
      </c>
      <c r="C1553" s="10">
        <v>2.3759999999999999</v>
      </c>
      <c r="H1553" s="277"/>
    </row>
    <row r="1554" spans="1:8">
      <c r="A1554" s="8" t="s">
        <v>10626</v>
      </c>
      <c r="B1554" s="9" t="s">
        <v>10627</v>
      </c>
      <c r="C1554" s="10">
        <v>18.936</v>
      </c>
      <c r="H1554" s="277"/>
    </row>
    <row r="1555" spans="1:8">
      <c r="A1555" s="8" t="s">
        <v>10628</v>
      </c>
      <c r="B1555" s="9" t="s">
        <v>10524</v>
      </c>
      <c r="C1555" s="10">
        <v>14.716799999999999</v>
      </c>
      <c r="H1555" s="277"/>
    </row>
    <row r="1556" spans="1:8">
      <c r="A1556" s="8" t="s">
        <v>10629</v>
      </c>
      <c r="B1556" s="9" t="s">
        <v>10630</v>
      </c>
      <c r="C1556" s="10">
        <v>14.238</v>
      </c>
      <c r="H1556" s="277"/>
    </row>
    <row r="1557" spans="1:8">
      <c r="A1557" s="8" t="s">
        <v>5514</v>
      </c>
      <c r="B1557" s="9" t="s">
        <v>9935</v>
      </c>
      <c r="C1557" s="10">
        <v>2.0215999999999998</v>
      </c>
      <c r="H1557" s="277"/>
    </row>
    <row r="1558" spans="1:8">
      <c r="A1558" s="8" t="s">
        <v>5547</v>
      </c>
      <c r="B1558" s="9" t="s">
        <v>10381</v>
      </c>
      <c r="C1558" s="10">
        <v>2.0215999999999998</v>
      </c>
      <c r="H1558" s="277"/>
    </row>
    <row r="1559" spans="1:8">
      <c r="A1559" s="8" t="s">
        <v>10631</v>
      </c>
      <c r="B1559" s="9" t="s">
        <v>10632</v>
      </c>
      <c r="C1559" s="10">
        <v>18.312000000000001</v>
      </c>
      <c r="H1559" s="277"/>
    </row>
    <row r="1560" spans="1:8">
      <c r="A1560" s="8" t="s">
        <v>10633</v>
      </c>
      <c r="B1560" s="9" t="s">
        <v>10528</v>
      </c>
      <c r="C1560" s="10">
        <v>11.58</v>
      </c>
      <c r="H1560" s="277"/>
    </row>
    <row r="1561" spans="1:8">
      <c r="A1561" s="8" t="s">
        <v>5510</v>
      </c>
      <c r="B1561" s="9" t="s">
        <v>9937</v>
      </c>
      <c r="C1561" s="10">
        <v>2.1360000000000001</v>
      </c>
      <c r="H1561" s="277"/>
    </row>
    <row r="1562" spans="1:8">
      <c r="A1562" s="8" t="s">
        <v>10634</v>
      </c>
      <c r="B1562" s="9" t="s">
        <v>10528</v>
      </c>
      <c r="C1562" s="10">
        <v>10.182</v>
      </c>
      <c r="H1562" s="277"/>
    </row>
    <row r="1563" spans="1:8">
      <c r="A1563" s="8" t="s">
        <v>10635</v>
      </c>
      <c r="B1563" s="9" t="s">
        <v>10636</v>
      </c>
      <c r="C1563" s="10">
        <v>3.5219999999999998</v>
      </c>
      <c r="H1563" s="277"/>
    </row>
    <row r="1564" spans="1:8">
      <c r="A1564" s="8" t="s">
        <v>5498</v>
      </c>
      <c r="B1564" s="9" t="s">
        <v>10178</v>
      </c>
      <c r="C1564" s="10">
        <v>0.93</v>
      </c>
      <c r="H1564" s="277"/>
    </row>
    <row r="1565" spans="1:8">
      <c r="A1565" s="8" t="s">
        <v>10637</v>
      </c>
      <c r="B1565" s="9" t="s">
        <v>10638</v>
      </c>
      <c r="C1565" s="10">
        <v>8.3759999999999994</v>
      </c>
      <c r="H1565" s="277"/>
    </row>
    <row r="1566" spans="1:8">
      <c r="A1566" s="8" t="s">
        <v>5334</v>
      </c>
      <c r="B1566" s="9" t="s">
        <v>10639</v>
      </c>
      <c r="C1566" s="10">
        <v>1.1983999999999999</v>
      </c>
      <c r="H1566" s="277"/>
    </row>
    <row r="1567" spans="1:8">
      <c r="A1567" s="8" t="s">
        <v>10640</v>
      </c>
      <c r="B1567" s="9" t="s">
        <v>10641</v>
      </c>
      <c r="C1567" s="10">
        <v>2.3744000000000001</v>
      </c>
      <c r="H1567" s="277"/>
    </row>
    <row r="1568" spans="1:8">
      <c r="A1568" s="8" t="s">
        <v>10642</v>
      </c>
      <c r="B1568" s="9" t="s">
        <v>10643</v>
      </c>
      <c r="C1568" s="10">
        <v>4.1879999999999997</v>
      </c>
      <c r="H1568" s="277"/>
    </row>
    <row r="1569" spans="1:8">
      <c r="A1569" s="8" t="s">
        <v>5343</v>
      </c>
      <c r="B1569" s="9" t="s">
        <v>10644</v>
      </c>
      <c r="C1569" s="10">
        <v>5.9939999999999998</v>
      </c>
      <c r="H1569" s="277"/>
    </row>
    <row r="1570" spans="1:8">
      <c r="A1570" s="8" t="s">
        <v>5340</v>
      </c>
      <c r="B1570" s="9" t="s">
        <v>10645</v>
      </c>
      <c r="C1570" s="10">
        <v>4.1879999999999997</v>
      </c>
      <c r="H1570" s="277"/>
    </row>
    <row r="1571" spans="1:8">
      <c r="A1571" s="8" t="s">
        <v>5337</v>
      </c>
      <c r="B1571" s="9" t="s">
        <v>10646</v>
      </c>
      <c r="C1571" s="10">
        <v>2.544</v>
      </c>
      <c r="H1571" s="277"/>
    </row>
    <row r="1572" spans="1:8">
      <c r="A1572" s="8" t="s">
        <v>10647</v>
      </c>
      <c r="B1572" s="9" t="s">
        <v>10648</v>
      </c>
      <c r="C1572" s="10">
        <v>2.7959999999999998</v>
      </c>
      <c r="H1572" s="277"/>
    </row>
    <row r="1573" spans="1:8">
      <c r="A1573" s="8" t="s">
        <v>5494</v>
      </c>
      <c r="B1573" s="9" t="s">
        <v>10190</v>
      </c>
      <c r="C1573" s="10">
        <v>1.6679999999999999</v>
      </c>
      <c r="H1573" s="277"/>
    </row>
    <row r="1574" spans="1:8">
      <c r="A1574" s="8" t="s">
        <v>10649</v>
      </c>
      <c r="B1574" s="9" t="s">
        <v>10650</v>
      </c>
      <c r="C1574" s="10">
        <v>3.2928000000000002</v>
      </c>
      <c r="H1574" s="277"/>
    </row>
    <row r="1575" spans="1:8">
      <c r="A1575" s="8" t="s">
        <v>10651</v>
      </c>
      <c r="B1575" s="9" t="s">
        <v>10652</v>
      </c>
      <c r="C1575" s="10">
        <v>4.95</v>
      </c>
      <c r="H1575" s="277"/>
    </row>
    <row r="1576" spans="1:8">
      <c r="A1576" s="8" t="s">
        <v>10653</v>
      </c>
      <c r="B1576" s="9" t="s">
        <v>10654</v>
      </c>
      <c r="C1576" s="10">
        <v>1.5680000000000001</v>
      </c>
      <c r="H1576" s="277"/>
    </row>
    <row r="1577" spans="1:8">
      <c r="A1577" s="8" t="s">
        <v>5346</v>
      </c>
      <c r="B1577" s="9" t="s">
        <v>10655</v>
      </c>
      <c r="C1577" s="10">
        <v>1.5680000000000001</v>
      </c>
      <c r="H1577" s="277"/>
    </row>
    <row r="1578" spans="1:8">
      <c r="A1578" s="8" t="s">
        <v>10656</v>
      </c>
      <c r="B1578" s="9" t="s">
        <v>10657</v>
      </c>
      <c r="C1578" s="10">
        <v>2.2925</v>
      </c>
      <c r="H1578" s="277"/>
    </row>
    <row r="1579" spans="1:8">
      <c r="A1579" s="8" t="s">
        <v>10658</v>
      </c>
      <c r="B1579" s="9" t="s">
        <v>10659</v>
      </c>
      <c r="C1579" s="10">
        <v>82.687200000000004</v>
      </c>
      <c r="H1579" s="277"/>
    </row>
    <row r="1580" spans="1:8">
      <c r="A1580" s="8" t="s">
        <v>10660</v>
      </c>
      <c r="B1580" s="9" t="s">
        <v>10661</v>
      </c>
      <c r="C1580" s="10">
        <v>1.8144</v>
      </c>
      <c r="H1580" s="277"/>
    </row>
    <row r="1581" spans="1:8">
      <c r="A1581" s="8" t="s">
        <v>10662</v>
      </c>
      <c r="B1581" s="9" t="s">
        <v>10663</v>
      </c>
      <c r="C1581" s="10">
        <v>4.7618</v>
      </c>
      <c r="H1581" s="277"/>
    </row>
    <row r="1582" spans="1:8">
      <c r="A1582" s="8" t="s">
        <v>10664</v>
      </c>
      <c r="B1582" s="9" t="s">
        <v>10665</v>
      </c>
      <c r="C1582" s="10">
        <v>4.7618</v>
      </c>
      <c r="H1582" s="277"/>
    </row>
    <row r="1583" spans="1:8">
      <c r="A1583" s="8" t="s">
        <v>10666</v>
      </c>
      <c r="B1583" s="9" t="s">
        <v>10667</v>
      </c>
      <c r="C1583" s="10">
        <v>2.2925</v>
      </c>
      <c r="H1583" s="277"/>
    </row>
    <row r="1584" spans="1:8">
      <c r="A1584" s="8" t="s">
        <v>10668</v>
      </c>
      <c r="B1584" s="9" t="s">
        <v>10669</v>
      </c>
      <c r="C1584" s="10">
        <v>7.2050000000000001</v>
      </c>
      <c r="H1584" s="277"/>
    </row>
    <row r="1585" spans="1:8">
      <c r="A1585" s="8" t="s">
        <v>10670</v>
      </c>
      <c r="B1585" s="9" t="s">
        <v>10671</v>
      </c>
      <c r="C1585" s="10">
        <v>3.6810999999999998</v>
      </c>
      <c r="H1585" s="277"/>
    </row>
    <row r="1586" spans="1:8">
      <c r="A1586" s="8" t="s">
        <v>10672</v>
      </c>
      <c r="B1586" s="9" t="s">
        <v>10673</v>
      </c>
      <c r="C1586" s="10">
        <v>3.6810999999999998</v>
      </c>
      <c r="H1586" s="277"/>
    </row>
    <row r="1587" spans="1:8">
      <c r="A1587" s="8" t="s">
        <v>10674</v>
      </c>
      <c r="B1587" s="9" t="s">
        <v>10661</v>
      </c>
      <c r="C1587" s="10">
        <v>1.8144</v>
      </c>
      <c r="H1587" s="277"/>
    </row>
    <row r="1588" spans="1:8">
      <c r="A1588" s="8" t="s">
        <v>10675</v>
      </c>
      <c r="B1588" s="9" t="s">
        <v>10663</v>
      </c>
      <c r="C1588" s="10">
        <v>4.7618</v>
      </c>
      <c r="H1588" s="277"/>
    </row>
    <row r="1589" spans="1:8">
      <c r="A1589" s="8" t="s">
        <v>10676</v>
      </c>
      <c r="B1589" s="9" t="s">
        <v>10665</v>
      </c>
      <c r="C1589" s="10">
        <v>4.7618</v>
      </c>
      <c r="H1589" s="277"/>
    </row>
    <row r="1590" spans="1:8">
      <c r="A1590" s="8" t="s">
        <v>10677</v>
      </c>
      <c r="B1590" s="9" t="s">
        <v>10669</v>
      </c>
      <c r="C1590" s="10">
        <v>7.2050000000000001</v>
      </c>
      <c r="H1590" s="277"/>
    </row>
    <row r="1591" spans="1:8">
      <c r="A1591" s="8" t="s">
        <v>10678</v>
      </c>
      <c r="B1591" s="9" t="s">
        <v>10671</v>
      </c>
      <c r="C1591" s="10">
        <v>3.6810999999999998</v>
      </c>
      <c r="H1591" s="277"/>
    </row>
    <row r="1592" spans="1:8">
      <c r="A1592" s="8" t="s">
        <v>10679</v>
      </c>
      <c r="B1592" s="9" t="s">
        <v>10673</v>
      </c>
      <c r="C1592" s="10">
        <v>3.6810999999999998</v>
      </c>
      <c r="H1592" s="277"/>
    </row>
    <row r="1593" spans="1:8">
      <c r="A1593" s="8" t="s">
        <v>10680</v>
      </c>
      <c r="B1593" s="9" t="s">
        <v>10681</v>
      </c>
      <c r="C1593" s="10">
        <v>3.3666999999999998</v>
      </c>
      <c r="H1593" s="277"/>
    </row>
    <row r="1594" spans="1:8">
      <c r="A1594" s="8" t="s">
        <v>10682</v>
      </c>
      <c r="B1594" s="9" t="s">
        <v>10663</v>
      </c>
      <c r="C1594" s="10">
        <v>6.3141999999999996</v>
      </c>
      <c r="H1594" s="277"/>
    </row>
    <row r="1595" spans="1:8">
      <c r="A1595" s="8" t="s">
        <v>10683</v>
      </c>
      <c r="B1595" s="9" t="s">
        <v>10665</v>
      </c>
      <c r="C1595" s="10">
        <v>6.3141999999999996</v>
      </c>
      <c r="H1595" s="277"/>
    </row>
    <row r="1596" spans="1:8">
      <c r="A1596" s="8" t="s">
        <v>10684</v>
      </c>
      <c r="B1596" s="9" t="s">
        <v>10657</v>
      </c>
      <c r="C1596" s="10">
        <v>4.8143000000000002</v>
      </c>
      <c r="H1596" s="277"/>
    </row>
    <row r="1597" spans="1:8">
      <c r="A1597" s="8" t="s">
        <v>10685</v>
      </c>
      <c r="B1597" s="9" t="s">
        <v>10669</v>
      </c>
      <c r="C1597" s="10">
        <v>8.4168000000000003</v>
      </c>
      <c r="H1597" s="277"/>
    </row>
    <row r="1598" spans="1:8">
      <c r="A1598" s="8" t="s">
        <v>10686</v>
      </c>
      <c r="B1598" s="9" t="s">
        <v>10671</v>
      </c>
      <c r="C1598" s="10">
        <v>5.5609999999999999</v>
      </c>
      <c r="H1598" s="277"/>
    </row>
    <row r="1599" spans="1:8">
      <c r="A1599" s="8" t="s">
        <v>10687</v>
      </c>
      <c r="B1599" s="9" t="s">
        <v>10673</v>
      </c>
      <c r="C1599" s="10">
        <v>5.5609999999999999</v>
      </c>
      <c r="H1599" s="277"/>
    </row>
    <row r="1600" spans="1:8">
      <c r="A1600" s="8" t="s">
        <v>10688</v>
      </c>
      <c r="B1600" s="9" t="s">
        <v>10681</v>
      </c>
      <c r="C1600" s="10">
        <v>3.3666999999999998</v>
      </c>
      <c r="H1600" s="277"/>
    </row>
    <row r="1601" spans="1:8">
      <c r="A1601" s="8" t="s">
        <v>10689</v>
      </c>
      <c r="B1601" s="9" t="s">
        <v>10663</v>
      </c>
      <c r="C1601" s="10">
        <v>6.3141999999999996</v>
      </c>
      <c r="H1601" s="277"/>
    </row>
    <row r="1602" spans="1:8">
      <c r="A1602" s="8" t="s">
        <v>10690</v>
      </c>
      <c r="B1602" s="9" t="s">
        <v>10665</v>
      </c>
      <c r="C1602" s="10">
        <v>6.3141999999999996</v>
      </c>
      <c r="H1602" s="277"/>
    </row>
    <row r="1603" spans="1:8">
      <c r="A1603" s="8" t="s">
        <v>10691</v>
      </c>
      <c r="B1603" s="9" t="s">
        <v>10657</v>
      </c>
      <c r="C1603" s="10">
        <v>4.8143000000000002</v>
      </c>
      <c r="H1603" s="277"/>
    </row>
    <row r="1604" spans="1:8">
      <c r="A1604" s="8" t="s">
        <v>10692</v>
      </c>
      <c r="B1604" s="9" t="s">
        <v>10669</v>
      </c>
      <c r="C1604" s="10">
        <v>8.4168000000000003</v>
      </c>
      <c r="H1604" s="277"/>
    </row>
    <row r="1605" spans="1:8">
      <c r="A1605" s="8" t="s">
        <v>10693</v>
      </c>
      <c r="B1605" s="9" t="s">
        <v>10671</v>
      </c>
      <c r="C1605" s="10">
        <v>5.5609999999999999</v>
      </c>
      <c r="H1605" s="277"/>
    </row>
    <row r="1606" spans="1:8">
      <c r="A1606" s="8" t="s">
        <v>10694</v>
      </c>
      <c r="B1606" s="9" t="s">
        <v>10673</v>
      </c>
      <c r="C1606" s="10">
        <v>5.5609999999999999</v>
      </c>
      <c r="H1606" s="277"/>
    </row>
    <row r="1607" spans="1:8">
      <c r="A1607" s="8" t="s">
        <v>10695</v>
      </c>
      <c r="B1607" s="9" t="s">
        <v>10681</v>
      </c>
      <c r="C1607" s="10">
        <v>3.3666999999999998</v>
      </c>
      <c r="H1607" s="277"/>
    </row>
    <row r="1608" spans="1:8">
      <c r="A1608" s="8" t="s">
        <v>10696</v>
      </c>
      <c r="B1608" s="9" t="s">
        <v>10663</v>
      </c>
      <c r="C1608" s="10">
        <v>6.3141999999999996</v>
      </c>
      <c r="H1608" s="277"/>
    </row>
    <row r="1609" spans="1:8">
      <c r="A1609" s="8" t="s">
        <v>10697</v>
      </c>
      <c r="B1609" s="9" t="s">
        <v>10665</v>
      </c>
      <c r="C1609" s="10">
        <v>6.3141999999999996</v>
      </c>
      <c r="H1609" s="277"/>
    </row>
    <row r="1610" spans="1:8">
      <c r="A1610" s="8" t="s">
        <v>10698</v>
      </c>
      <c r="B1610" s="9" t="s">
        <v>10657</v>
      </c>
      <c r="C1610" s="10">
        <v>4.8143000000000002</v>
      </c>
      <c r="H1610" s="277"/>
    </row>
    <row r="1611" spans="1:8">
      <c r="A1611" s="8" t="s">
        <v>10699</v>
      </c>
      <c r="B1611" s="9" t="s">
        <v>10669</v>
      </c>
      <c r="C1611" s="10">
        <v>8.4168000000000003</v>
      </c>
      <c r="H1611" s="277"/>
    </row>
    <row r="1612" spans="1:8">
      <c r="A1612" s="8" t="s">
        <v>10700</v>
      </c>
      <c r="B1612" s="9" t="s">
        <v>10671</v>
      </c>
      <c r="C1612" s="10">
        <v>9.9428999999999998</v>
      </c>
      <c r="H1612" s="277"/>
    </row>
    <row r="1613" spans="1:8">
      <c r="A1613" s="8" t="s">
        <v>10701</v>
      </c>
      <c r="B1613" s="9" t="s">
        <v>10681</v>
      </c>
      <c r="C1613" s="10">
        <v>3.3666999999999998</v>
      </c>
      <c r="H1613" s="277"/>
    </row>
    <row r="1614" spans="1:8">
      <c r="A1614" s="8" t="s">
        <v>10702</v>
      </c>
      <c r="B1614" s="9" t="s">
        <v>10663</v>
      </c>
      <c r="C1614" s="10">
        <v>6.3141999999999996</v>
      </c>
      <c r="H1614" s="277"/>
    </row>
    <row r="1615" spans="1:8">
      <c r="A1615" s="8" t="s">
        <v>10703</v>
      </c>
      <c r="B1615" s="9" t="s">
        <v>10665</v>
      </c>
      <c r="C1615" s="10">
        <v>6.3141999999999996</v>
      </c>
      <c r="H1615" s="277"/>
    </row>
    <row r="1616" spans="1:8">
      <c r="A1616" s="8" t="s">
        <v>10704</v>
      </c>
      <c r="B1616" s="9" t="s">
        <v>10657</v>
      </c>
      <c r="C1616" s="10">
        <v>5.0500999999999996</v>
      </c>
      <c r="H1616" s="277"/>
    </row>
    <row r="1617" spans="1:8">
      <c r="A1617" s="8" t="s">
        <v>10705</v>
      </c>
      <c r="B1617" s="9" t="s">
        <v>10669</v>
      </c>
      <c r="C1617" s="10">
        <v>8.6525999999999996</v>
      </c>
      <c r="H1617" s="277"/>
    </row>
    <row r="1618" spans="1:8">
      <c r="A1618" s="8" t="s">
        <v>10706</v>
      </c>
      <c r="B1618" s="9" t="s">
        <v>10671</v>
      </c>
      <c r="C1618" s="10">
        <v>5.5609999999999999</v>
      </c>
      <c r="H1618" s="277"/>
    </row>
    <row r="1619" spans="1:8">
      <c r="A1619" s="8" t="s">
        <v>10707</v>
      </c>
      <c r="B1619" s="9" t="s">
        <v>10673</v>
      </c>
      <c r="C1619" s="10">
        <v>5.5609999999999999</v>
      </c>
      <c r="H1619" s="277"/>
    </row>
    <row r="1620" spans="1:8">
      <c r="A1620" s="8" t="s">
        <v>10708</v>
      </c>
      <c r="B1620" s="9" t="s">
        <v>10681</v>
      </c>
      <c r="C1620" s="10">
        <v>3.3666999999999998</v>
      </c>
      <c r="H1620" s="277"/>
    </row>
    <row r="1621" spans="1:8">
      <c r="A1621" s="8" t="s">
        <v>10709</v>
      </c>
      <c r="B1621" s="9" t="s">
        <v>10663</v>
      </c>
      <c r="C1621" s="10">
        <v>6.3141999999999996</v>
      </c>
      <c r="H1621" s="277"/>
    </row>
    <row r="1622" spans="1:8">
      <c r="A1622" s="8" t="s">
        <v>10710</v>
      </c>
      <c r="B1622" s="9" t="s">
        <v>10665</v>
      </c>
      <c r="C1622" s="10">
        <v>6.3141999999999996</v>
      </c>
      <c r="H1622" s="277"/>
    </row>
    <row r="1623" spans="1:8">
      <c r="A1623" s="8" t="s">
        <v>10711</v>
      </c>
      <c r="B1623" s="9" t="s">
        <v>10657</v>
      </c>
      <c r="C1623" s="10">
        <v>5.0500999999999996</v>
      </c>
      <c r="H1623" s="277"/>
    </row>
    <row r="1624" spans="1:8">
      <c r="A1624" s="8" t="s">
        <v>10712</v>
      </c>
      <c r="B1624" s="9" t="s">
        <v>10669</v>
      </c>
      <c r="C1624" s="10">
        <v>8.6525999999999996</v>
      </c>
      <c r="H1624" s="277"/>
    </row>
    <row r="1625" spans="1:8">
      <c r="A1625" s="8" t="s">
        <v>10713</v>
      </c>
      <c r="B1625" s="9" t="s">
        <v>10671</v>
      </c>
      <c r="C1625" s="10">
        <v>5.5609999999999999</v>
      </c>
      <c r="H1625" s="277"/>
    </row>
    <row r="1626" spans="1:8">
      <c r="A1626" s="8" t="s">
        <v>10714</v>
      </c>
      <c r="B1626" s="9" t="s">
        <v>10673</v>
      </c>
      <c r="C1626" s="10">
        <v>5.5609999999999999</v>
      </c>
      <c r="H1626" s="277"/>
    </row>
    <row r="1627" spans="1:8">
      <c r="A1627" s="8" t="s">
        <v>10715</v>
      </c>
      <c r="B1627" s="9" t="s">
        <v>10681</v>
      </c>
      <c r="C1627" s="10">
        <v>3.3666999999999998</v>
      </c>
      <c r="H1627" s="277"/>
    </row>
    <row r="1628" spans="1:8">
      <c r="A1628" s="8" t="s">
        <v>10716</v>
      </c>
      <c r="B1628" s="9" t="s">
        <v>10663</v>
      </c>
      <c r="C1628" s="10">
        <v>6.3141999999999996</v>
      </c>
      <c r="H1628" s="277"/>
    </row>
    <row r="1629" spans="1:8">
      <c r="A1629" s="8" t="s">
        <v>10717</v>
      </c>
      <c r="B1629" s="9" t="s">
        <v>10665</v>
      </c>
      <c r="C1629" s="10">
        <v>6.3141999999999996</v>
      </c>
      <c r="H1629" s="277"/>
    </row>
    <row r="1630" spans="1:8">
      <c r="A1630" s="8" t="s">
        <v>10718</v>
      </c>
      <c r="B1630" s="9" t="s">
        <v>10719</v>
      </c>
      <c r="C1630" s="10">
        <v>5.0042</v>
      </c>
      <c r="H1630" s="277"/>
    </row>
    <row r="1631" spans="1:8">
      <c r="A1631" s="8" t="s">
        <v>10720</v>
      </c>
      <c r="B1631" s="9" t="s">
        <v>10657</v>
      </c>
      <c r="C1631" s="10">
        <v>5.0500999999999996</v>
      </c>
      <c r="H1631" s="277"/>
    </row>
    <row r="1632" spans="1:8">
      <c r="A1632" s="8" t="s">
        <v>10721</v>
      </c>
      <c r="B1632" s="9" t="s">
        <v>10671</v>
      </c>
      <c r="C1632" s="10">
        <v>5.5609999999999999</v>
      </c>
      <c r="H1632" s="277"/>
    </row>
    <row r="1633" spans="1:8">
      <c r="A1633" s="8" t="s">
        <v>10722</v>
      </c>
      <c r="B1633" s="9" t="s">
        <v>10673</v>
      </c>
      <c r="C1633" s="10">
        <v>5.5609999999999999</v>
      </c>
      <c r="H1633" s="277"/>
    </row>
    <row r="1634" spans="1:8">
      <c r="A1634" s="8" t="s">
        <v>10723</v>
      </c>
      <c r="B1634" s="9" t="s">
        <v>10724</v>
      </c>
      <c r="C1634" s="10">
        <v>2.9802</v>
      </c>
      <c r="H1634" s="277"/>
    </row>
    <row r="1635" spans="1:8">
      <c r="A1635" s="8" t="s">
        <v>10725</v>
      </c>
      <c r="B1635" s="9" t="s">
        <v>10726</v>
      </c>
      <c r="C1635" s="10">
        <v>52.570300000000003</v>
      </c>
      <c r="H1635" s="277"/>
    </row>
    <row r="1636" spans="1:8">
      <c r="A1636" s="8" t="s">
        <v>10727</v>
      </c>
      <c r="B1636" s="9" t="s">
        <v>10726</v>
      </c>
      <c r="C1636" s="10">
        <v>52.570300000000003</v>
      </c>
      <c r="H1636" s="277"/>
    </row>
    <row r="1637" spans="1:8">
      <c r="A1637" s="8" t="s">
        <v>10728</v>
      </c>
      <c r="B1637" s="9" t="s">
        <v>10726</v>
      </c>
      <c r="C1637" s="10">
        <v>54.895600000000002</v>
      </c>
      <c r="H1637" s="277"/>
    </row>
    <row r="1638" spans="1:8">
      <c r="A1638" s="8" t="s">
        <v>10729</v>
      </c>
      <c r="B1638" s="9" t="s">
        <v>10730</v>
      </c>
      <c r="C1638" s="10">
        <v>1.9992000000000001</v>
      </c>
      <c r="H1638" s="277"/>
    </row>
    <row r="1639" spans="1:8">
      <c r="A1639" s="8" t="s">
        <v>10731</v>
      </c>
      <c r="B1639" s="9" t="s">
        <v>10730</v>
      </c>
      <c r="C1639" s="10">
        <v>1.9992000000000001</v>
      </c>
      <c r="H1639" s="277"/>
    </row>
    <row r="1640" spans="1:8">
      <c r="A1640" s="8" t="s">
        <v>10732</v>
      </c>
      <c r="B1640" s="9" t="s">
        <v>10733</v>
      </c>
      <c r="C1640" s="10">
        <v>62.356900000000003</v>
      </c>
      <c r="H1640" s="277"/>
    </row>
    <row r="1641" spans="1:8">
      <c r="A1641" s="8" t="s">
        <v>10734</v>
      </c>
      <c r="B1641" s="9" t="s">
        <v>10735</v>
      </c>
      <c r="C1641" s="10">
        <v>126.6367</v>
      </c>
      <c r="H1641" s="277"/>
    </row>
    <row r="1642" spans="1:8">
      <c r="A1642" s="8" t="s">
        <v>10736</v>
      </c>
      <c r="B1642" s="9" t="s">
        <v>10737</v>
      </c>
      <c r="C1642" s="10">
        <v>233.3878</v>
      </c>
      <c r="H1642" s="277"/>
    </row>
    <row r="1643" spans="1:8">
      <c r="A1643" s="8" t="s">
        <v>10738</v>
      </c>
      <c r="B1643" s="9" t="s">
        <v>10739</v>
      </c>
      <c r="C1643" s="10">
        <v>2.6789000000000001</v>
      </c>
      <c r="H1643" s="277"/>
    </row>
    <row r="1644" spans="1:8">
      <c r="A1644" s="8" t="s">
        <v>10740</v>
      </c>
      <c r="B1644" s="9" t="s">
        <v>10741</v>
      </c>
      <c r="C1644" s="10">
        <v>3.1640000000000001</v>
      </c>
      <c r="H1644" s="277"/>
    </row>
    <row r="1645" spans="1:8">
      <c r="A1645" s="8" t="s">
        <v>10742</v>
      </c>
      <c r="B1645" s="9" t="s">
        <v>10632</v>
      </c>
      <c r="C1645" s="10">
        <v>18.625599999999999</v>
      </c>
      <c r="H1645" s="277"/>
    </row>
    <row r="1646" spans="1:8">
      <c r="A1646" s="8" t="s">
        <v>10743</v>
      </c>
      <c r="B1646" s="9" t="s">
        <v>10632</v>
      </c>
      <c r="C1646" s="10">
        <v>18.625599999999999</v>
      </c>
      <c r="H1646" s="277"/>
    </row>
    <row r="1647" spans="1:8">
      <c r="A1647" s="8" t="s">
        <v>5483</v>
      </c>
      <c r="B1647" s="9" t="s">
        <v>10744</v>
      </c>
      <c r="C1647" s="10">
        <v>2.6789000000000001</v>
      </c>
      <c r="H1647" s="277"/>
    </row>
    <row r="1648" spans="1:8">
      <c r="A1648" s="8" t="s">
        <v>5557</v>
      </c>
      <c r="B1648" s="9" t="s">
        <v>9878</v>
      </c>
      <c r="C1648" s="10">
        <v>3.5224000000000002</v>
      </c>
      <c r="H1648" s="277"/>
    </row>
    <row r="1649" spans="1:8">
      <c r="A1649" s="8" t="s">
        <v>10745</v>
      </c>
      <c r="B1649" s="9" t="s">
        <v>10746</v>
      </c>
      <c r="C1649" s="10">
        <v>3.5224000000000002</v>
      </c>
      <c r="H1649" s="277"/>
    </row>
    <row r="1650" spans="1:8">
      <c r="A1650" s="8" t="s">
        <v>5599</v>
      </c>
      <c r="B1650" s="9" t="s">
        <v>10747</v>
      </c>
      <c r="C1650" s="10">
        <v>1.6619999999999999</v>
      </c>
      <c r="H1650" s="277"/>
    </row>
    <row r="1651" spans="1:8">
      <c r="A1651" s="8" t="s">
        <v>5602</v>
      </c>
      <c r="B1651" s="9" t="s">
        <v>10188</v>
      </c>
      <c r="C1651" s="10">
        <v>3.6419999999999999</v>
      </c>
      <c r="H1651" s="277"/>
    </row>
    <row r="1652" spans="1:8">
      <c r="A1652" s="8" t="s">
        <v>10748</v>
      </c>
      <c r="B1652" s="9" t="s">
        <v>10182</v>
      </c>
      <c r="C1652" s="10">
        <v>3.6419999999999999</v>
      </c>
      <c r="H1652" s="277"/>
    </row>
    <row r="1653" spans="1:8">
      <c r="A1653" s="8" t="s">
        <v>10749</v>
      </c>
      <c r="B1653" s="9" t="s">
        <v>10750</v>
      </c>
      <c r="C1653" s="10">
        <v>38.090000000000003</v>
      </c>
      <c r="H1653" s="277"/>
    </row>
    <row r="1654" spans="1:8">
      <c r="A1654" s="8" t="s">
        <v>10751</v>
      </c>
      <c r="B1654" s="9" t="s">
        <v>10184</v>
      </c>
      <c r="C1654" s="10">
        <v>5.9880000000000004</v>
      </c>
      <c r="H1654" s="277"/>
    </row>
    <row r="1655" spans="1:8">
      <c r="A1655" s="8" t="s">
        <v>5607</v>
      </c>
      <c r="B1655" s="9" t="s">
        <v>10752</v>
      </c>
      <c r="C1655" s="10">
        <v>8.5920000000000005</v>
      </c>
      <c r="H1655" s="277"/>
    </row>
    <row r="1656" spans="1:8">
      <c r="A1656" s="8" t="s">
        <v>5552</v>
      </c>
      <c r="B1656" s="9" t="s">
        <v>9876</v>
      </c>
      <c r="C1656" s="10">
        <v>3.1640000000000001</v>
      </c>
      <c r="H1656" s="277"/>
    </row>
    <row r="1657" spans="1:8">
      <c r="A1657" s="8" t="s">
        <v>5523</v>
      </c>
      <c r="B1657" s="9" t="s">
        <v>10753</v>
      </c>
      <c r="C1657" s="10">
        <v>29.814</v>
      </c>
      <c r="H1657" s="277"/>
    </row>
    <row r="1658" spans="1:8">
      <c r="A1658" s="8" t="s">
        <v>10754</v>
      </c>
      <c r="B1658" s="9" t="s">
        <v>9878</v>
      </c>
      <c r="C1658" s="10">
        <v>3.5224000000000002</v>
      </c>
      <c r="H1658" s="277"/>
    </row>
    <row r="1659" spans="1:8">
      <c r="A1659" s="8" t="s">
        <v>5905</v>
      </c>
      <c r="B1659" s="9" t="s">
        <v>10493</v>
      </c>
      <c r="C1659" s="10">
        <v>4.1760000000000002</v>
      </c>
      <c r="H1659" s="277"/>
    </row>
    <row r="1660" spans="1:8">
      <c r="A1660" s="8" t="s">
        <v>5355</v>
      </c>
      <c r="B1660" s="9" t="s">
        <v>10495</v>
      </c>
      <c r="C1660" s="10">
        <v>11.2392</v>
      </c>
      <c r="H1660" s="277"/>
    </row>
    <row r="1661" spans="1:8">
      <c r="A1661" s="8" t="s">
        <v>10755</v>
      </c>
      <c r="B1661" s="9" t="s">
        <v>10493</v>
      </c>
      <c r="C1661" s="10">
        <v>5.532</v>
      </c>
      <c r="H1661" s="277"/>
    </row>
    <row r="1662" spans="1:8">
      <c r="A1662" s="8" t="s">
        <v>5365</v>
      </c>
      <c r="B1662" s="9" t="s">
        <v>10756</v>
      </c>
      <c r="C1662" s="10">
        <v>3.702</v>
      </c>
      <c r="H1662" s="277"/>
    </row>
    <row r="1663" spans="1:8">
      <c r="A1663" s="8" t="s">
        <v>10757</v>
      </c>
      <c r="B1663" s="9" t="s">
        <v>10365</v>
      </c>
      <c r="C1663" s="10">
        <v>3.702</v>
      </c>
      <c r="H1663" s="277"/>
    </row>
    <row r="1664" spans="1:8">
      <c r="A1664" s="8" t="s">
        <v>10758</v>
      </c>
      <c r="B1664" s="9" t="s">
        <v>10759</v>
      </c>
      <c r="C1664" s="10">
        <v>8.1</v>
      </c>
      <c r="H1664" s="277"/>
    </row>
    <row r="1665" spans="1:8">
      <c r="A1665" s="8" t="s">
        <v>10760</v>
      </c>
      <c r="B1665" s="9" t="s">
        <v>10761</v>
      </c>
      <c r="C1665" s="10">
        <v>35.44</v>
      </c>
      <c r="H1665" s="277"/>
    </row>
    <row r="1666" spans="1:8">
      <c r="A1666" s="8" t="s">
        <v>10762</v>
      </c>
      <c r="B1666" s="9" t="s">
        <v>10763</v>
      </c>
      <c r="C1666" s="10">
        <v>88.394999999999996</v>
      </c>
      <c r="H1666" s="277"/>
    </row>
    <row r="1667" spans="1:8">
      <c r="A1667" s="8" t="s">
        <v>10764</v>
      </c>
      <c r="B1667" s="9" t="s">
        <v>10765</v>
      </c>
      <c r="C1667" s="10">
        <v>39.384999999999998</v>
      </c>
      <c r="H1667" s="277"/>
    </row>
    <row r="1668" spans="1:8">
      <c r="A1668" s="8" t="s">
        <v>10766</v>
      </c>
      <c r="B1668" s="9" t="s">
        <v>10767</v>
      </c>
      <c r="C1668" s="10">
        <v>30.91</v>
      </c>
      <c r="H1668" s="277"/>
    </row>
    <row r="1669" spans="1:8">
      <c r="A1669" s="8" t="s">
        <v>10768</v>
      </c>
      <c r="B1669" s="9" t="s">
        <v>10769</v>
      </c>
      <c r="C1669" s="10">
        <v>5.4</v>
      </c>
      <c r="H1669" s="277"/>
    </row>
    <row r="1670" spans="1:8">
      <c r="A1670" s="8" t="s">
        <v>10770</v>
      </c>
      <c r="B1670" s="9" t="s">
        <v>10771</v>
      </c>
      <c r="C1670" s="10">
        <v>3.1640000000000001</v>
      </c>
      <c r="H1670" s="277"/>
    </row>
    <row r="1671" spans="1:8">
      <c r="A1671" s="8" t="s">
        <v>10772</v>
      </c>
      <c r="B1671" s="9" t="s">
        <v>10493</v>
      </c>
      <c r="C1671" s="10">
        <v>4.1760000000000002</v>
      </c>
      <c r="H1671" s="277"/>
    </row>
    <row r="1672" spans="1:8">
      <c r="A1672" s="8" t="s">
        <v>10773</v>
      </c>
      <c r="B1672" s="9" t="s">
        <v>10774</v>
      </c>
      <c r="C1672" s="10">
        <v>61.484999999999999</v>
      </c>
      <c r="H1672" s="277"/>
    </row>
    <row r="1673" spans="1:8">
      <c r="A1673" s="8" t="s">
        <v>10775</v>
      </c>
      <c r="B1673" s="9" t="s">
        <v>10776</v>
      </c>
      <c r="C1673" s="10">
        <v>6.3391999999999999</v>
      </c>
      <c r="H1673" s="277"/>
    </row>
    <row r="1674" spans="1:8">
      <c r="A1674" s="8" t="s">
        <v>10777</v>
      </c>
      <c r="B1674" s="9" t="s">
        <v>10778</v>
      </c>
      <c r="C1674" s="10">
        <v>8.1</v>
      </c>
      <c r="H1674" s="277"/>
    </row>
    <row r="1675" spans="1:8">
      <c r="A1675" s="8" t="s">
        <v>10779</v>
      </c>
      <c r="B1675" s="9" t="s">
        <v>10780</v>
      </c>
      <c r="C1675" s="10">
        <v>9.3127999999999993</v>
      </c>
      <c r="H1675" s="277"/>
    </row>
    <row r="1676" spans="1:8">
      <c r="A1676" s="8" t="s">
        <v>10781</v>
      </c>
      <c r="B1676" s="9" t="s">
        <v>10782</v>
      </c>
      <c r="C1676" s="10">
        <v>4.3512000000000004</v>
      </c>
      <c r="H1676" s="277"/>
    </row>
    <row r="1677" spans="1:8">
      <c r="A1677" s="8" t="s">
        <v>10783</v>
      </c>
      <c r="B1677" s="9" t="s">
        <v>10784</v>
      </c>
      <c r="C1677" s="10">
        <v>20.808</v>
      </c>
      <c r="H1677" s="277"/>
    </row>
    <row r="1678" spans="1:8">
      <c r="A1678" s="8" t="s">
        <v>10785</v>
      </c>
      <c r="B1678" s="9" t="s">
        <v>10786</v>
      </c>
      <c r="C1678" s="10">
        <v>6.3391999999999999</v>
      </c>
      <c r="H1678" s="277"/>
    </row>
    <row r="1679" spans="1:8">
      <c r="A1679" s="8" t="s">
        <v>10787</v>
      </c>
      <c r="B1679" s="9" t="s">
        <v>10788</v>
      </c>
      <c r="C1679" s="10">
        <v>9.3127999999999993</v>
      </c>
      <c r="H1679" s="277"/>
    </row>
    <row r="1680" spans="1:8">
      <c r="A1680" s="8" t="s">
        <v>10789</v>
      </c>
      <c r="B1680" s="9" t="s">
        <v>10790</v>
      </c>
      <c r="C1680" s="10">
        <v>9.0215999999999994</v>
      </c>
      <c r="H1680" s="277"/>
    </row>
    <row r="1681" spans="1:8">
      <c r="A1681" s="8" t="s">
        <v>10791</v>
      </c>
      <c r="B1681" s="9" t="s">
        <v>10792</v>
      </c>
      <c r="C1681" s="10">
        <v>9.3127999999999993</v>
      </c>
      <c r="H1681" s="277"/>
    </row>
    <row r="1682" spans="1:8">
      <c r="A1682" s="8" t="s">
        <v>10793</v>
      </c>
      <c r="B1682" s="9" t="s">
        <v>10794</v>
      </c>
      <c r="C1682" s="10">
        <v>9.0215999999999994</v>
      </c>
      <c r="H1682" s="277"/>
    </row>
    <row r="1683" spans="1:8">
      <c r="A1683" s="8" t="s">
        <v>10795</v>
      </c>
      <c r="B1683" s="9" t="s">
        <v>10796</v>
      </c>
      <c r="C1683" s="10">
        <v>9.3127999999999993</v>
      </c>
      <c r="H1683" s="277"/>
    </row>
    <row r="1684" spans="1:8">
      <c r="A1684" s="8" t="s">
        <v>10797</v>
      </c>
      <c r="B1684" s="9" t="s">
        <v>10753</v>
      </c>
      <c r="C1684" s="10">
        <v>29.814</v>
      </c>
      <c r="H1684" s="277"/>
    </row>
    <row r="1685" spans="1:8">
      <c r="A1685" s="8" t="s">
        <v>10798</v>
      </c>
      <c r="B1685" s="9" t="s">
        <v>10799</v>
      </c>
      <c r="C1685" s="10">
        <v>19.794</v>
      </c>
      <c r="H1685" s="277"/>
    </row>
    <row r="1686" spans="1:8">
      <c r="A1686" s="8" t="s">
        <v>10800</v>
      </c>
      <c r="B1686" s="9" t="s">
        <v>10801</v>
      </c>
      <c r="C1686" s="10">
        <v>5.4420000000000002</v>
      </c>
      <c r="H1686" s="277"/>
    </row>
    <row r="1687" spans="1:8">
      <c r="A1687" s="8" t="s">
        <v>10802</v>
      </c>
      <c r="B1687" s="9" t="s">
        <v>10803</v>
      </c>
      <c r="C1687" s="10">
        <v>15.438000000000001</v>
      </c>
      <c r="H1687" s="277"/>
    </row>
    <row r="1688" spans="1:8">
      <c r="A1688" s="8" t="s">
        <v>10804</v>
      </c>
      <c r="B1688" s="9" t="s">
        <v>10805</v>
      </c>
      <c r="C1688" s="10">
        <v>10.805999999999999</v>
      </c>
      <c r="H1688" s="277"/>
    </row>
    <row r="1689" spans="1:8">
      <c r="A1689" s="8" t="s">
        <v>5410</v>
      </c>
      <c r="B1689" s="9" t="s">
        <v>10806</v>
      </c>
      <c r="C1689" s="10">
        <v>15.438000000000001</v>
      </c>
      <c r="H1689" s="277"/>
    </row>
    <row r="1690" spans="1:8">
      <c r="A1690" s="8" t="s">
        <v>10807</v>
      </c>
      <c r="B1690" s="9" t="s">
        <v>10805</v>
      </c>
      <c r="C1690" s="10">
        <v>10.805999999999999</v>
      </c>
      <c r="H1690" s="277"/>
    </row>
    <row r="1691" spans="1:8">
      <c r="A1691" s="8" t="s">
        <v>10808</v>
      </c>
      <c r="B1691" s="9" t="s">
        <v>10515</v>
      </c>
      <c r="C1691" s="10">
        <v>33.414000000000001</v>
      </c>
      <c r="H1691" s="277"/>
    </row>
    <row r="1692" spans="1:8">
      <c r="A1692" s="8" t="s">
        <v>10809</v>
      </c>
      <c r="B1692" s="9" t="s">
        <v>9895</v>
      </c>
      <c r="C1692" s="10">
        <v>3.6941999999999999</v>
      </c>
      <c r="H1692" s="277"/>
    </row>
    <row r="1693" spans="1:8">
      <c r="A1693" s="8" t="s">
        <v>10810</v>
      </c>
      <c r="B1693" s="9" t="s">
        <v>10811</v>
      </c>
      <c r="C1693" s="10">
        <v>2.5592000000000001</v>
      </c>
      <c r="H1693" s="277"/>
    </row>
    <row r="1694" spans="1:8">
      <c r="A1694" s="8" t="s">
        <v>10812</v>
      </c>
      <c r="B1694" s="9" t="s">
        <v>10813</v>
      </c>
      <c r="C1694" s="10">
        <v>4.1327999999999996</v>
      </c>
      <c r="H1694" s="277"/>
    </row>
    <row r="1695" spans="1:8">
      <c r="A1695" s="8" t="s">
        <v>10814</v>
      </c>
      <c r="B1695" s="9" t="s">
        <v>10815</v>
      </c>
      <c r="C1695" s="10">
        <v>2.2959999999999998</v>
      </c>
      <c r="H1695" s="277"/>
    </row>
    <row r="1696" spans="1:8">
      <c r="A1696" s="8" t="s">
        <v>10816</v>
      </c>
      <c r="B1696" s="9" t="s">
        <v>10564</v>
      </c>
      <c r="C1696" s="10">
        <v>2.5312000000000001</v>
      </c>
      <c r="H1696" s="277"/>
    </row>
    <row r="1697" spans="1:8">
      <c r="A1697" s="8" t="s">
        <v>10817</v>
      </c>
      <c r="B1697" s="9" t="s">
        <v>10818</v>
      </c>
      <c r="C1697" s="10">
        <v>4.0199999999999996</v>
      </c>
      <c r="H1697" s="277"/>
    </row>
    <row r="1698" spans="1:8">
      <c r="A1698" s="8" t="s">
        <v>10819</v>
      </c>
      <c r="B1698" s="9" t="s">
        <v>10432</v>
      </c>
      <c r="C1698" s="10">
        <v>5.3220000000000001</v>
      </c>
      <c r="H1698" s="277"/>
    </row>
    <row r="1699" spans="1:8">
      <c r="A1699" s="8" t="s">
        <v>10820</v>
      </c>
      <c r="B1699" s="9" t="s">
        <v>10821</v>
      </c>
      <c r="C1699" s="10">
        <v>17.07</v>
      </c>
      <c r="H1699" s="277"/>
    </row>
    <row r="1700" spans="1:8">
      <c r="A1700" s="8" t="s">
        <v>10822</v>
      </c>
      <c r="B1700" s="9" t="s">
        <v>10805</v>
      </c>
      <c r="C1700" s="10">
        <v>12.444000000000001</v>
      </c>
      <c r="H1700" s="277"/>
    </row>
    <row r="1701" spans="1:8">
      <c r="A1701" s="8" t="s">
        <v>10823</v>
      </c>
      <c r="B1701" s="9" t="s">
        <v>10824</v>
      </c>
      <c r="C1701" s="10">
        <v>5.1352000000000002</v>
      </c>
      <c r="H1701" s="277"/>
    </row>
    <row r="1702" spans="1:8">
      <c r="A1702" s="8" t="s">
        <v>10825</v>
      </c>
      <c r="B1702" s="9" t="s">
        <v>10826</v>
      </c>
      <c r="C1702" s="10">
        <v>4.1879999999999997</v>
      </c>
      <c r="H1702" s="277"/>
    </row>
    <row r="1703" spans="1:8">
      <c r="A1703" s="8" t="s">
        <v>10827</v>
      </c>
      <c r="B1703" s="9" t="s">
        <v>10828</v>
      </c>
      <c r="C1703" s="10">
        <v>5.0759999999999996</v>
      </c>
      <c r="H1703" s="277"/>
    </row>
    <row r="1704" spans="1:8">
      <c r="A1704" s="8" t="s">
        <v>10829</v>
      </c>
      <c r="B1704" s="9" t="s">
        <v>10454</v>
      </c>
      <c r="C1704" s="10">
        <v>5.0759999999999996</v>
      </c>
      <c r="H1704" s="277"/>
    </row>
    <row r="1705" spans="1:8">
      <c r="A1705" s="8" t="s">
        <v>10830</v>
      </c>
      <c r="B1705" s="9" t="s">
        <v>10456</v>
      </c>
      <c r="C1705" s="10">
        <v>5.0759999999999996</v>
      </c>
      <c r="H1705" s="277"/>
    </row>
    <row r="1706" spans="1:8">
      <c r="A1706" s="8" t="s">
        <v>10831</v>
      </c>
      <c r="B1706" s="9" t="s">
        <v>10458</v>
      </c>
      <c r="C1706" s="10">
        <v>5.0759999999999996</v>
      </c>
      <c r="H1706" s="277"/>
    </row>
    <row r="1707" spans="1:8">
      <c r="A1707" s="8" t="s">
        <v>10832</v>
      </c>
      <c r="B1707" s="9" t="s">
        <v>10833</v>
      </c>
      <c r="C1707" s="10">
        <v>6.72</v>
      </c>
      <c r="H1707" s="277"/>
    </row>
    <row r="1708" spans="1:8">
      <c r="A1708" s="8" t="s">
        <v>10834</v>
      </c>
      <c r="B1708" s="9" t="s">
        <v>10835</v>
      </c>
      <c r="C1708" s="10">
        <v>3.1640000000000001</v>
      </c>
      <c r="H1708" s="277"/>
    </row>
    <row r="1709" spans="1:8">
      <c r="A1709" s="8" t="s">
        <v>10836</v>
      </c>
      <c r="B1709" s="9" t="s">
        <v>10837</v>
      </c>
      <c r="C1709" s="10">
        <v>3.8136000000000001</v>
      </c>
      <c r="H1709" s="277"/>
    </row>
    <row r="1710" spans="1:8">
      <c r="A1710" s="8" t="s">
        <v>10838</v>
      </c>
      <c r="B1710" s="9" t="s">
        <v>10839</v>
      </c>
      <c r="C1710" s="10">
        <v>6.3391999999999999</v>
      </c>
      <c r="H1710" s="277"/>
    </row>
    <row r="1711" spans="1:8">
      <c r="A1711" s="8" t="s">
        <v>10840</v>
      </c>
      <c r="B1711" s="9" t="s">
        <v>10841</v>
      </c>
      <c r="C1711" s="10">
        <v>4.3140000000000001</v>
      </c>
      <c r="H1711" s="277"/>
    </row>
    <row r="1712" spans="1:8">
      <c r="A1712" s="8" t="s">
        <v>10842</v>
      </c>
      <c r="B1712" s="9" t="s">
        <v>10843</v>
      </c>
      <c r="C1712" s="10">
        <v>6.24</v>
      </c>
      <c r="H1712" s="277"/>
    </row>
    <row r="1713" spans="1:8">
      <c r="A1713" s="8" t="s">
        <v>10844</v>
      </c>
      <c r="B1713" s="9" t="s">
        <v>9915</v>
      </c>
      <c r="C1713" s="10">
        <v>6.24</v>
      </c>
      <c r="H1713" s="277"/>
    </row>
    <row r="1714" spans="1:8">
      <c r="A1714" s="8" t="s">
        <v>10845</v>
      </c>
      <c r="B1714" s="9" t="s">
        <v>9917</v>
      </c>
      <c r="C1714" s="10">
        <v>6.7080000000000002</v>
      </c>
      <c r="H1714" s="277"/>
    </row>
    <row r="1715" spans="1:8">
      <c r="A1715" s="8" t="s">
        <v>10846</v>
      </c>
      <c r="B1715" s="9" t="s">
        <v>9919</v>
      </c>
      <c r="C1715" s="10">
        <v>5.1360000000000001</v>
      </c>
      <c r="H1715" s="277"/>
    </row>
    <row r="1716" spans="1:8">
      <c r="A1716" s="8" t="s">
        <v>10847</v>
      </c>
      <c r="B1716" s="9" t="s">
        <v>9919</v>
      </c>
      <c r="C1716" s="10">
        <v>5.1360000000000001</v>
      </c>
      <c r="H1716" s="277"/>
    </row>
    <row r="1717" spans="1:8">
      <c r="A1717" s="8" t="s">
        <v>10848</v>
      </c>
      <c r="B1717" s="9" t="s">
        <v>9919</v>
      </c>
      <c r="C1717" s="10">
        <v>5.1360000000000001</v>
      </c>
      <c r="H1717" s="277"/>
    </row>
    <row r="1718" spans="1:8">
      <c r="A1718" s="8" t="s">
        <v>10849</v>
      </c>
      <c r="B1718" s="9" t="s">
        <v>9923</v>
      </c>
      <c r="C1718" s="10">
        <v>2.5144000000000002</v>
      </c>
      <c r="H1718" s="277"/>
    </row>
    <row r="1719" spans="1:8">
      <c r="A1719" s="8" t="s">
        <v>10850</v>
      </c>
      <c r="B1719" s="9" t="s">
        <v>9925</v>
      </c>
      <c r="C1719" s="10">
        <v>2.1</v>
      </c>
      <c r="H1719" s="277"/>
    </row>
    <row r="1720" spans="1:8">
      <c r="A1720" s="8" t="s">
        <v>10851</v>
      </c>
      <c r="B1720" s="9" t="s">
        <v>9926</v>
      </c>
      <c r="C1720" s="10">
        <v>2.5144000000000002</v>
      </c>
      <c r="H1720" s="277"/>
    </row>
    <row r="1721" spans="1:8">
      <c r="A1721" s="8" t="s">
        <v>10852</v>
      </c>
      <c r="B1721" s="9" t="s">
        <v>9928</v>
      </c>
      <c r="C1721" s="10">
        <v>5.4779999999999998</v>
      </c>
      <c r="H1721" s="277"/>
    </row>
    <row r="1722" spans="1:8">
      <c r="A1722" s="8" t="s">
        <v>10853</v>
      </c>
      <c r="B1722" s="9" t="s">
        <v>10493</v>
      </c>
      <c r="C1722" s="10">
        <v>4.5472000000000001</v>
      </c>
      <c r="H1722" s="277"/>
    </row>
    <row r="1723" spans="1:8">
      <c r="A1723" s="8" t="s">
        <v>10854</v>
      </c>
      <c r="B1723" s="9" t="s">
        <v>9930</v>
      </c>
      <c r="C1723" s="10">
        <v>2.52</v>
      </c>
      <c r="H1723" s="277"/>
    </row>
    <row r="1724" spans="1:8">
      <c r="A1724" s="8" t="s">
        <v>10855</v>
      </c>
      <c r="B1724" s="9" t="s">
        <v>9932</v>
      </c>
      <c r="C1724" s="10">
        <v>2.7</v>
      </c>
      <c r="H1724" s="277"/>
    </row>
    <row r="1725" spans="1:8">
      <c r="A1725" s="8" t="s">
        <v>10856</v>
      </c>
      <c r="B1725" s="9" t="s">
        <v>9934</v>
      </c>
      <c r="C1725" s="10">
        <v>4.7039999999999997</v>
      </c>
      <c r="H1725" s="277"/>
    </row>
    <row r="1726" spans="1:8">
      <c r="A1726" s="8" t="s">
        <v>10857</v>
      </c>
      <c r="B1726" s="9" t="s">
        <v>9935</v>
      </c>
      <c r="C1726" s="10">
        <v>2.5815999999999999</v>
      </c>
      <c r="H1726" s="277"/>
    </row>
    <row r="1727" spans="1:8">
      <c r="A1727" s="8" t="s">
        <v>10858</v>
      </c>
      <c r="B1727" s="9" t="s">
        <v>10381</v>
      </c>
      <c r="C1727" s="10">
        <v>2.5815999999999999</v>
      </c>
      <c r="H1727" s="277"/>
    </row>
    <row r="1728" spans="1:8">
      <c r="A1728" s="8" t="s">
        <v>10859</v>
      </c>
      <c r="B1728" s="9" t="s">
        <v>9937</v>
      </c>
      <c r="C1728" s="10">
        <v>2.7</v>
      </c>
      <c r="H1728" s="277"/>
    </row>
    <row r="1729" spans="1:8">
      <c r="A1729" s="8" t="s">
        <v>10860</v>
      </c>
      <c r="B1729" s="9" t="s">
        <v>10861</v>
      </c>
      <c r="C1729" s="10">
        <v>2.694</v>
      </c>
      <c r="H1729" s="277"/>
    </row>
    <row r="1730" spans="1:8">
      <c r="A1730" s="8" t="s">
        <v>10862</v>
      </c>
      <c r="B1730" s="9" t="s">
        <v>10863</v>
      </c>
      <c r="C1730" s="10">
        <v>15.864000000000001</v>
      </c>
      <c r="H1730" s="277"/>
    </row>
    <row r="1731" spans="1:8">
      <c r="A1731" s="8" t="s">
        <v>10864</v>
      </c>
      <c r="B1731" s="9" t="s">
        <v>10865</v>
      </c>
      <c r="C1731" s="10">
        <v>2.46</v>
      </c>
      <c r="H1731" s="277"/>
    </row>
    <row r="1732" spans="1:8">
      <c r="A1732" s="8" t="s">
        <v>10866</v>
      </c>
      <c r="B1732" s="9" t="s">
        <v>10867</v>
      </c>
      <c r="C1732" s="10">
        <v>4.9260000000000002</v>
      </c>
      <c r="H1732" s="277"/>
    </row>
    <row r="1733" spans="1:8">
      <c r="A1733" s="8" t="s">
        <v>10868</v>
      </c>
      <c r="B1733" s="9" t="s">
        <v>10869</v>
      </c>
      <c r="C1733" s="10">
        <v>8.1240000000000006</v>
      </c>
      <c r="H1733" s="277"/>
    </row>
    <row r="1734" spans="1:8">
      <c r="A1734" s="8" t="s">
        <v>10870</v>
      </c>
      <c r="B1734" s="9" t="s">
        <v>10871</v>
      </c>
      <c r="C1734" s="10">
        <v>11.622</v>
      </c>
      <c r="H1734" s="277"/>
    </row>
    <row r="1735" spans="1:8">
      <c r="A1735" s="8" t="s">
        <v>10872</v>
      </c>
      <c r="B1735" s="9" t="s">
        <v>10873</v>
      </c>
      <c r="C1735" s="10">
        <v>8.1240000000000006</v>
      </c>
      <c r="H1735" s="277"/>
    </row>
    <row r="1736" spans="1:8">
      <c r="A1736" s="8" t="s">
        <v>10874</v>
      </c>
      <c r="B1736" s="9" t="s">
        <v>10875</v>
      </c>
      <c r="C1736" s="10">
        <v>4.9260000000000002</v>
      </c>
      <c r="H1736" s="277"/>
    </row>
    <row r="1737" spans="1:8">
      <c r="A1737" s="8" t="s">
        <v>10876</v>
      </c>
      <c r="B1737" s="9" t="s">
        <v>10877</v>
      </c>
      <c r="C1737" s="10">
        <v>2.0699999999999998</v>
      </c>
      <c r="H1737" s="277"/>
    </row>
    <row r="1738" spans="1:8">
      <c r="A1738" s="8" t="s">
        <v>10878</v>
      </c>
      <c r="B1738" s="9" t="s">
        <v>10879</v>
      </c>
      <c r="C1738" s="10">
        <v>4.2839999999999998</v>
      </c>
      <c r="H1738" s="277"/>
    </row>
    <row r="1739" spans="1:8">
      <c r="A1739" s="8" t="s">
        <v>10880</v>
      </c>
      <c r="B1739" s="9" t="s">
        <v>10881</v>
      </c>
      <c r="C1739" s="10">
        <v>5.64</v>
      </c>
      <c r="H1739" s="277"/>
    </row>
    <row r="1740" spans="1:8">
      <c r="A1740" s="8" t="s">
        <v>5943</v>
      </c>
      <c r="B1740" s="9" t="s">
        <v>10882</v>
      </c>
      <c r="C1740" s="10">
        <v>19.794</v>
      </c>
      <c r="H1740" s="277"/>
    </row>
    <row r="1741" spans="1:8">
      <c r="A1741" s="8" t="s">
        <v>10883</v>
      </c>
      <c r="B1741" s="9" t="s">
        <v>10805</v>
      </c>
      <c r="C1741" s="10">
        <v>15.167999999999999</v>
      </c>
      <c r="H1741" s="277"/>
    </row>
    <row r="1742" spans="1:8">
      <c r="A1742" s="8" t="s">
        <v>10884</v>
      </c>
      <c r="B1742" s="9" t="s">
        <v>10885</v>
      </c>
      <c r="C1742" s="10">
        <v>19.794</v>
      </c>
      <c r="H1742" s="277"/>
    </row>
    <row r="1743" spans="1:8">
      <c r="A1743" s="8" t="s">
        <v>10886</v>
      </c>
      <c r="B1743" s="9" t="s">
        <v>10805</v>
      </c>
      <c r="C1743" s="10">
        <v>15.167999999999999</v>
      </c>
      <c r="H1743" s="277"/>
    </row>
    <row r="1744" spans="1:8">
      <c r="A1744" s="8" t="s">
        <v>10887</v>
      </c>
      <c r="B1744" s="9" t="s">
        <v>10805</v>
      </c>
      <c r="C1744" s="10">
        <v>15.167999999999999</v>
      </c>
      <c r="H1744" s="277"/>
    </row>
    <row r="1745" spans="1:8">
      <c r="A1745" s="8" t="s">
        <v>10888</v>
      </c>
      <c r="B1745" s="9" t="s">
        <v>10493</v>
      </c>
      <c r="C1745" s="10">
        <v>4.1760000000000002</v>
      </c>
      <c r="H1745" s="277"/>
    </row>
    <row r="1746" spans="1:8">
      <c r="A1746" s="8" t="s">
        <v>10889</v>
      </c>
      <c r="B1746" s="9" t="s">
        <v>10890</v>
      </c>
      <c r="C1746" s="10">
        <v>7.83</v>
      </c>
      <c r="H1746" s="277"/>
    </row>
    <row r="1747" spans="1:8">
      <c r="A1747" s="8" t="s">
        <v>10891</v>
      </c>
      <c r="B1747" s="9" t="s">
        <v>10892</v>
      </c>
      <c r="C1747" s="10">
        <v>19.794</v>
      </c>
      <c r="H1747" s="277"/>
    </row>
    <row r="1748" spans="1:8">
      <c r="A1748" s="8" t="s">
        <v>10893</v>
      </c>
      <c r="B1748" s="9" t="s">
        <v>10805</v>
      </c>
      <c r="C1748" s="10">
        <v>15.167999999999999</v>
      </c>
      <c r="H1748" s="277"/>
    </row>
    <row r="1749" spans="1:8">
      <c r="A1749" s="8" t="s">
        <v>10894</v>
      </c>
      <c r="B1749" s="9" t="s">
        <v>10806</v>
      </c>
      <c r="C1749" s="10">
        <v>19.794</v>
      </c>
      <c r="H1749" s="277"/>
    </row>
    <row r="1750" spans="1:8">
      <c r="A1750" s="8" t="s">
        <v>10895</v>
      </c>
      <c r="B1750" s="9" t="s">
        <v>10805</v>
      </c>
      <c r="C1750" s="10">
        <v>15.167999999999999</v>
      </c>
      <c r="H1750" s="277"/>
    </row>
    <row r="1751" spans="1:8">
      <c r="A1751" s="8" t="s">
        <v>10896</v>
      </c>
      <c r="B1751" s="9" t="s">
        <v>10493</v>
      </c>
      <c r="C1751" s="10">
        <v>5.2560000000000002</v>
      </c>
      <c r="H1751" s="277"/>
    </row>
    <row r="1752" spans="1:8">
      <c r="A1752" s="8" t="s">
        <v>10897</v>
      </c>
      <c r="B1752" s="9" t="s">
        <v>10898</v>
      </c>
      <c r="C1752" s="10">
        <v>19.794</v>
      </c>
      <c r="H1752" s="277"/>
    </row>
    <row r="1753" spans="1:8">
      <c r="A1753" s="8" t="s">
        <v>10899</v>
      </c>
      <c r="B1753" s="9" t="s">
        <v>10805</v>
      </c>
      <c r="C1753" s="10">
        <v>15.167999999999999</v>
      </c>
      <c r="H1753" s="277"/>
    </row>
    <row r="1754" spans="1:8">
      <c r="A1754" s="8" t="s">
        <v>10900</v>
      </c>
      <c r="B1754" s="9" t="s">
        <v>10493</v>
      </c>
      <c r="C1754" s="10">
        <v>5.9039999999999999</v>
      </c>
      <c r="H1754" s="277"/>
    </row>
    <row r="1755" spans="1:8">
      <c r="A1755" s="8" t="s">
        <v>10901</v>
      </c>
      <c r="B1755" s="9" t="s">
        <v>10902</v>
      </c>
      <c r="C1755" s="10">
        <v>8.8999999999999996E-2</v>
      </c>
      <c r="H1755" s="277"/>
    </row>
    <row r="1756" spans="1:8">
      <c r="A1756" s="8" t="s">
        <v>10903</v>
      </c>
      <c r="B1756" s="9" t="s">
        <v>10904</v>
      </c>
      <c r="C1756" s="10">
        <v>3.6539999999999999</v>
      </c>
      <c r="H1756" s="277"/>
    </row>
    <row r="1757" spans="1:8">
      <c r="A1757" s="8" t="s">
        <v>10905</v>
      </c>
      <c r="B1757" s="9" t="s">
        <v>10906</v>
      </c>
      <c r="C1757" s="10">
        <v>1.6576</v>
      </c>
      <c r="H1757" s="277"/>
    </row>
    <row r="1758" spans="1:8">
      <c r="A1758" s="8" t="s">
        <v>10907</v>
      </c>
      <c r="B1758" s="9" t="s">
        <v>10495</v>
      </c>
      <c r="C1758" s="10">
        <v>13.53</v>
      </c>
      <c r="H1758" s="277"/>
    </row>
    <row r="1759" spans="1:8">
      <c r="A1759" s="8" t="s">
        <v>10908</v>
      </c>
      <c r="B1759" s="9" t="s">
        <v>10495</v>
      </c>
      <c r="C1759" s="10">
        <v>13.53</v>
      </c>
      <c r="H1759" s="277"/>
    </row>
    <row r="1760" spans="1:8">
      <c r="A1760" s="8" t="s">
        <v>10909</v>
      </c>
      <c r="B1760" s="9" t="s">
        <v>10495</v>
      </c>
      <c r="C1760" s="10">
        <v>13.53</v>
      </c>
      <c r="H1760" s="277"/>
    </row>
    <row r="1761" spans="1:8">
      <c r="A1761" s="8" t="s">
        <v>10910</v>
      </c>
      <c r="B1761" s="9" t="s">
        <v>10681</v>
      </c>
      <c r="C1761" s="10">
        <v>2.7509999999999999</v>
      </c>
      <c r="H1761" s="277"/>
    </row>
    <row r="1762" spans="1:8">
      <c r="A1762" s="8" t="s">
        <v>10911</v>
      </c>
      <c r="B1762" s="9" t="s">
        <v>10663</v>
      </c>
      <c r="C1762" s="10">
        <v>5.6985000000000001</v>
      </c>
      <c r="H1762" s="277"/>
    </row>
    <row r="1763" spans="1:8">
      <c r="A1763" s="8" t="s">
        <v>10912</v>
      </c>
      <c r="B1763" s="9" t="s">
        <v>10665</v>
      </c>
      <c r="C1763" s="10">
        <v>5.6985000000000001</v>
      </c>
      <c r="H1763" s="277"/>
    </row>
    <row r="1764" spans="1:8">
      <c r="A1764" s="8" t="s">
        <v>10913</v>
      </c>
      <c r="B1764" s="9" t="s">
        <v>10657</v>
      </c>
      <c r="C1764" s="10">
        <v>4.7160000000000002</v>
      </c>
      <c r="H1764" s="277"/>
    </row>
    <row r="1765" spans="1:8">
      <c r="A1765" s="8" t="s">
        <v>10914</v>
      </c>
      <c r="B1765" s="9" t="s">
        <v>10669</v>
      </c>
      <c r="C1765" s="10">
        <v>8.3185000000000002</v>
      </c>
      <c r="H1765" s="277"/>
    </row>
    <row r="1766" spans="1:8">
      <c r="A1766" s="8" t="s">
        <v>10915</v>
      </c>
      <c r="B1766" s="9" t="s">
        <v>10671</v>
      </c>
      <c r="C1766" s="10">
        <v>4.3098999999999998</v>
      </c>
      <c r="H1766" s="277"/>
    </row>
    <row r="1767" spans="1:8">
      <c r="A1767" s="8" t="s">
        <v>10916</v>
      </c>
      <c r="B1767" s="9" t="s">
        <v>10673</v>
      </c>
      <c r="C1767" s="10">
        <v>4.3098999999999998</v>
      </c>
      <c r="H1767" s="277"/>
    </row>
    <row r="1768" spans="1:8">
      <c r="A1768" s="8" t="s">
        <v>10917</v>
      </c>
      <c r="B1768" s="9" t="s">
        <v>10673</v>
      </c>
      <c r="C1768" s="10">
        <v>4.3098999999999998</v>
      </c>
      <c r="H1768" s="277"/>
    </row>
    <row r="1769" spans="1:8">
      <c r="A1769" s="8" t="s">
        <v>10918</v>
      </c>
      <c r="B1769" s="9" t="s">
        <v>10726</v>
      </c>
      <c r="C1769" s="10">
        <v>52.622700000000002</v>
      </c>
      <c r="H1769" s="277"/>
    </row>
    <row r="1770" spans="1:8">
      <c r="A1770" s="8" t="s">
        <v>10919</v>
      </c>
      <c r="B1770" s="9" t="s">
        <v>10920</v>
      </c>
      <c r="C1770" s="10">
        <v>49.91</v>
      </c>
      <c r="H1770" s="277"/>
    </row>
    <row r="1771" spans="1:8">
      <c r="A1771" s="8" t="s">
        <v>10921</v>
      </c>
      <c r="B1771" s="9" t="s">
        <v>10922</v>
      </c>
      <c r="C1771" s="10">
        <v>301.14019999999999</v>
      </c>
      <c r="H1771" s="277"/>
    </row>
    <row r="1772" spans="1:8">
      <c r="A1772" s="8" t="s">
        <v>10923</v>
      </c>
      <c r="B1772" s="9" t="s">
        <v>10924</v>
      </c>
      <c r="C1772" s="10">
        <v>333.5104</v>
      </c>
      <c r="H1772" s="277"/>
    </row>
    <row r="1773" spans="1:8">
      <c r="A1773" s="8" t="s">
        <v>10925</v>
      </c>
      <c r="B1773" s="9" t="s">
        <v>10926</v>
      </c>
      <c r="C1773" s="10">
        <v>225.35140000000001</v>
      </c>
      <c r="H1773" s="277"/>
    </row>
    <row r="1774" spans="1:8">
      <c r="A1774" s="8" t="s">
        <v>10927</v>
      </c>
      <c r="B1774" s="9" t="s">
        <v>9846</v>
      </c>
      <c r="C1774" s="10">
        <v>693.51030000000003</v>
      </c>
      <c r="H1774" s="277"/>
    </row>
    <row r="1775" spans="1:8">
      <c r="A1775" s="8" t="s">
        <v>10928</v>
      </c>
      <c r="B1775" s="9" t="s">
        <v>10929</v>
      </c>
      <c r="C1775" s="10">
        <v>778.26530000000002</v>
      </c>
      <c r="H1775" s="277"/>
    </row>
    <row r="1776" spans="1:8">
      <c r="A1776" s="8" t="s">
        <v>10930</v>
      </c>
      <c r="B1776" s="9" t="s">
        <v>9850</v>
      </c>
      <c r="C1776" s="10">
        <v>942.85080000000005</v>
      </c>
      <c r="H1776" s="277"/>
    </row>
    <row r="1777" spans="1:8">
      <c r="A1777" s="8" t="s">
        <v>10931</v>
      </c>
      <c r="B1777" s="9" t="s">
        <v>10932</v>
      </c>
      <c r="C1777" s="10">
        <v>8.1</v>
      </c>
      <c r="H1777" s="277"/>
    </row>
    <row r="1778" spans="1:8">
      <c r="A1778" s="8" t="s">
        <v>10933</v>
      </c>
      <c r="B1778" s="9" t="s">
        <v>10934</v>
      </c>
      <c r="C1778" s="10">
        <v>3.69</v>
      </c>
      <c r="H1778" s="277"/>
    </row>
    <row r="1779" spans="1:8">
      <c r="A1779" s="8" t="s">
        <v>10935</v>
      </c>
      <c r="B1779" s="9" t="s">
        <v>10936</v>
      </c>
      <c r="C1779" s="10">
        <v>6.9059999999999997</v>
      </c>
      <c r="H1779" s="277"/>
    </row>
    <row r="1780" spans="1:8">
      <c r="A1780" s="8" t="s">
        <v>10937</v>
      </c>
      <c r="B1780" s="9" t="s">
        <v>10938</v>
      </c>
      <c r="C1780" s="10">
        <v>8.1</v>
      </c>
      <c r="H1780" s="277"/>
    </row>
    <row r="1781" spans="1:8">
      <c r="A1781" s="8" t="s">
        <v>5526</v>
      </c>
      <c r="B1781" s="9" t="s">
        <v>10939</v>
      </c>
      <c r="C1781" s="10">
        <v>44.31</v>
      </c>
      <c r="H1781" s="277"/>
    </row>
    <row r="1782" spans="1:8">
      <c r="A1782" s="8" t="s">
        <v>10940</v>
      </c>
      <c r="B1782" s="9" t="s">
        <v>10941</v>
      </c>
      <c r="C1782" s="10">
        <v>2.6789000000000001</v>
      </c>
      <c r="H1782" s="277"/>
    </row>
    <row r="1783" spans="1:8">
      <c r="A1783" s="8" t="s">
        <v>10942</v>
      </c>
      <c r="B1783" s="9" t="s">
        <v>10943</v>
      </c>
      <c r="C1783" s="10">
        <v>1.7807999999999999</v>
      </c>
      <c r="H1783" s="277"/>
    </row>
    <row r="1784" spans="1:8">
      <c r="A1784" s="8" t="s">
        <v>10944</v>
      </c>
      <c r="B1784" s="9" t="s">
        <v>10945</v>
      </c>
      <c r="C1784" s="10">
        <v>79.960700000000003</v>
      </c>
      <c r="H1784" s="277"/>
    </row>
    <row r="1785" spans="1:8">
      <c r="A1785" s="8" t="s">
        <v>10946</v>
      </c>
      <c r="B1785" s="9" t="s">
        <v>10947</v>
      </c>
      <c r="C1785" s="10">
        <v>2.8885999999999998</v>
      </c>
      <c r="H1785" s="277"/>
    </row>
    <row r="1786" spans="1:8">
      <c r="A1786" s="8" t="s">
        <v>5527</v>
      </c>
      <c r="B1786" s="9" t="s">
        <v>10948</v>
      </c>
      <c r="C1786" s="10">
        <v>19.175999999999998</v>
      </c>
      <c r="H1786" s="277"/>
    </row>
    <row r="1787" spans="1:8">
      <c r="A1787" s="8" t="s">
        <v>10949</v>
      </c>
      <c r="B1787" s="9" t="s">
        <v>10950</v>
      </c>
      <c r="C1787" s="10">
        <v>12.715999999999999</v>
      </c>
      <c r="H1787" s="277"/>
    </row>
    <row r="1788" spans="1:8">
      <c r="A1788" s="8" t="s">
        <v>10951</v>
      </c>
      <c r="B1788" s="9" t="s">
        <v>10950</v>
      </c>
      <c r="C1788" s="10">
        <v>12.259499999999999</v>
      </c>
      <c r="H1788" s="277"/>
    </row>
    <row r="1789" spans="1:8">
      <c r="A1789" s="8" t="s">
        <v>10952</v>
      </c>
      <c r="B1789" s="9" t="s">
        <v>10953</v>
      </c>
      <c r="C1789" s="10">
        <v>54.895499999999998</v>
      </c>
      <c r="H1789" s="277"/>
    </row>
    <row r="1790" spans="1:8">
      <c r="A1790" s="8" t="s">
        <v>10954</v>
      </c>
      <c r="B1790" s="9" t="s">
        <v>10955</v>
      </c>
      <c r="C1790" s="10">
        <v>13.178000000000001</v>
      </c>
      <c r="H1790" s="277"/>
    </row>
    <row r="1791" spans="1:8">
      <c r="A1791" s="8" t="s">
        <v>10956</v>
      </c>
      <c r="B1791" s="9" t="s">
        <v>10957</v>
      </c>
      <c r="C1791" s="10">
        <v>12.6775</v>
      </c>
      <c r="H1791" s="277"/>
    </row>
    <row r="1792" spans="1:8">
      <c r="A1792" s="8" t="s">
        <v>10958</v>
      </c>
      <c r="B1792" s="9" t="s">
        <v>10959</v>
      </c>
      <c r="C1792" s="10">
        <v>14.651999999999999</v>
      </c>
      <c r="H1792" s="277"/>
    </row>
    <row r="1793" spans="1:8">
      <c r="A1793" s="8" t="s">
        <v>10960</v>
      </c>
      <c r="B1793" s="9" t="s">
        <v>10493</v>
      </c>
      <c r="C1793" s="10">
        <v>3.702</v>
      </c>
      <c r="H1793" s="277"/>
    </row>
    <row r="1794" spans="1:8">
      <c r="A1794" s="8" t="s">
        <v>10961</v>
      </c>
      <c r="B1794" s="9" t="s">
        <v>10941</v>
      </c>
      <c r="C1794" s="10">
        <v>1.8668</v>
      </c>
      <c r="H1794" s="277"/>
    </row>
    <row r="1795" spans="1:8">
      <c r="A1795" s="8" t="s">
        <v>10962</v>
      </c>
      <c r="B1795" s="9" t="s">
        <v>10963</v>
      </c>
      <c r="C1795" s="10">
        <v>41.722999999999999</v>
      </c>
      <c r="H1795" s="277"/>
    </row>
    <row r="1796" spans="1:8">
      <c r="A1796" s="8" t="s">
        <v>10964</v>
      </c>
      <c r="B1796" s="9" t="s">
        <v>10965</v>
      </c>
      <c r="C1796" s="10">
        <v>75.1905</v>
      </c>
      <c r="H1796" s="277"/>
    </row>
    <row r="1797" spans="1:8">
      <c r="A1797" s="8" t="s">
        <v>10966</v>
      </c>
      <c r="B1797" s="9" t="s">
        <v>10967</v>
      </c>
      <c r="C1797" s="10">
        <v>32.790999999999997</v>
      </c>
      <c r="H1797" s="277"/>
    </row>
    <row r="1798" spans="1:8">
      <c r="A1798" s="8" t="s">
        <v>10968</v>
      </c>
      <c r="B1798" s="9" t="s">
        <v>10342</v>
      </c>
      <c r="C1798" s="10">
        <v>44.31</v>
      </c>
      <c r="H1798" s="277"/>
    </row>
    <row r="1799" spans="1:8">
      <c r="A1799" s="8" t="s">
        <v>10969</v>
      </c>
      <c r="B1799" s="9" t="s">
        <v>9895</v>
      </c>
      <c r="C1799" s="10">
        <v>6.9363999999999999</v>
      </c>
      <c r="H1799" s="277"/>
    </row>
    <row r="1800" spans="1:8">
      <c r="A1800" s="8" t="s">
        <v>10970</v>
      </c>
      <c r="B1800" s="9" t="s">
        <v>10971</v>
      </c>
      <c r="C1800" s="10">
        <v>3.6480000000000001</v>
      </c>
      <c r="H1800" s="277"/>
    </row>
    <row r="1801" spans="1:8">
      <c r="A1801" s="8" t="s">
        <v>10972</v>
      </c>
      <c r="B1801" s="9" t="s">
        <v>10973</v>
      </c>
      <c r="C1801" s="10">
        <v>7.83</v>
      </c>
      <c r="H1801" s="277"/>
    </row>
    <row r="1802" spans="1:8">
      <c r="A1802" s="8" t="s">
        <v>10974</v>
      </c>
      <c r="B1802" s="9" t="s">
        <v>10975</v>
      </c>
      <c r="C1802" s="10">
        <v>3.24</v>
      </c>
      <c r="H1802" s="277"/>
    </row>
    <row r="1803" spans="1:8">
      <c r="A1803" s="8" t="s">
        <v>10976</v>
      </c>
      <c r="B1803" s="9" t="s">
        <v>10977</v>
      </c>
      <c r="C1803" s="10">
        <v>3.492</v>
      </c>
      <c r="H1803" s="277"/>
    </row>
    <row r="1804" spans="1:8">
      <c r="A1804" s="8" t="s">
        <v>10978</v>
      </c>
      <c r="B1804" s="9" t="s">
        <v>10979</v>
      </c>
      <c r="C1804" s="10">
        <v>5.5140000000000002</v>
      </c>
      <c r="H1804" s="277"/>
    </row>
    <row r="1805" spans="1:8">
      <c r="A1805" s="8" t="s">
        <v>10980</v>
      </c>
      <c r="B1805" s="9" t="s">
        <v>10981</v>
      </c>
      <c r="C1805" s="10">
        <v>5.9160000000000004</v>
      </c>
      <c r="H1805" s="277"/>
    </row>
    <row r="1806" spans="1:8">
      <c r="A1806" s="8" t="s">
        <v>10982</v>
      </c>
      <c r="B1806" s="9" t="s">
        <v>10983</v>
      </c>
      <c r="C1806" s="10">
        <v>19.794</v>
      </c>
      <c r="H1806" s="277"/>
    </row>
    <row r="1807" spans="1:8">
      <c r="A1807" s="8" t="s">
        <v>10984</v>
      </c>
      <c r="B1807" s="9" t="s">
        <v>10805</v>
      </c>
      <c r="C1807" s="10">
        <v>15.167999999999999</v>
      </c>
      <c r="H1807" s="277"/>
    </row>
    <row r="1808" spans="1:8">
      <c r="A1808" s="8" t="s">
        <v>10985</v>
      </c>
      <c r="B1808" s="9" t="s">
        <v>10986</v>
      </c>
      <c r="C1808" s="10">
        <v>6.03</v>
      </c>
      <c r="H1808" s="277"/>
    </row>
    <row r="1809" spans="1:8">
      <c r="A1809" s="8" t="s">
        <v>10987</v>
      </c>
      <c r="B1809" s="9" t="s">
        <v>10988</v>
      </c>
      <c r="C1809" s="10">
        <v>5.04</v>
      </c>
      <c r="H1809" s="277"/>
    </row>
    <row r="1810" spans="1:8">
      <c r="A1810" s="8" t="s">
        <v>10989</v>
      </c>
      <c r="B1810" s="9" t="s">
        <v>10990</v>
      </c>
      <c r="C1810" s="10">
        <v>5.16</v>
      </c>
      <c r="H1810" s="277"/>
    </row>
    <row r="1811" spans="1:8">
      <c r="A1811" s="8" t="s">
        <v>10991</v>
      </c>
      <c r="B1811" s="9" t="s">
        <v>9908</v>
      </c>
      <c r="C1811" s="10">
        <v>5.16</v>
      </c>
      <c r="H1811" s="277"/>
    </row>
    <row r="1812" spans="1:8">
      <c r="A1812" s="8" t="s">
        <v>10992</v>
      </c>
      <c r="B1812" s="9" t="s">
        <v>9909</v>
      </c>
      <c r="C1812" s="10">
        <v>5.16</v>
      </c>
      <c r="H1812" s="277"/>
    </row>
    <row r="1813" spans="1:8">
      <c r="A1813" s="8" t="s">
        <v>10993</v>
      </c>
      <c r="B1813" s="9" t="s">
        <v>9910</v>
      </c>
      <c r="C1813" s="10">
        <v>6.6959999999999997</v>
      </c>
      <c r="H1813" s="277"/>
    </row>
    <row r="1814" spans="1:8">
      <c r="A1814" s="8" t="s">
        <v>10994</v>
      </c>
      <c r="B1814" s="9" t="s">
        <v>10995</v>
      </c>
      <c r="C1814" s="10">
        <v>7.8840000000000003</v>
      </c>
      <c r="H1814" s="277"/>
    </row>
    <row r="1815" spans="1:8">
      <c r="A1815" s="8" t="s">
        <v>10996</v>
      </c>
      <c r="B1815" s="9" t="s">
        <v>10157</v>
      </c>
      <c r="C1815" s="10">
        <v>7.0380000000000003</v>
      </c>
      <c r="H1815" s="277"/>
    </row>
    <row r="1816" spans="1:8">
      <c r="A1816" s="8" t="s">
        <v>10997</v>
      </c>
      <c r="B1816" s="9" t="s">
        <v>10998</v>
      </c>
      <c r="C1816" s="10">
        <v>6.03</v>
      </c>
      <c r="H1816" s="277"/>
    </row>
    <row r="1817" spans="1:8">
      <c r="A1817" s="8" t="s">
        <v>10999</v>
      </c>
      <c r="B1817" s="9" t="s">
        <v>9914</v>
      </c>
      <c r="C1817" s="10">
        <v>6.6360000000000001</v>
      </c>
      <c r="H1817" s="277"/>
    </row>
    <row r="1818" spans="1:8">
      <c r="A1818" s="8" t="s">
        <v>11000</v>
      </c>
      <c r="B1818" s="9" t="s">
        <v>9915</v>
      </c>
      <c r="C1818" s="10">
        <v>6.51</v>
      </c>
      <c r="H1818" s="277"/>
    </row>
    <row r="1819" spans="1:8">
      <c r="A1819" s="8" t="s">
        <v>11001</v>
      </c>
      <c r="B1819" s="9" t="s">
        <v>9917</v>
      </c>
      <c r="C1819" s="10">
        <v>7.0380000000000003</v>
      </c>
      <c r="H1819" s="277"/>
    </row>
    <row r="1820" spans="1:8">
      <c r="A1820" s="8" t="s">
        <v>11002</v>
      </c>
      <c r="B1820" s="9" t="s">
        <v>9919</v>
      </c>
      <c r="C1820" s="10">
        <v>7.0380000000000003</v>
      </c>
      <c r="H1820" s="277"/>
    </row>
    <row r="1821" spans="1:8">
      <c r="A1821" s="8" t="s">
        <v>11003</v>
      </c>
      <c r="B1821" s="9" t="s">
        <v>9919</v>
      </c>
      <c r="C1821" s="10">
        <v>7.0380000000000003</v>
      </c>
      <c r="H1821" s="277"/>
    </row>
    <row r="1822" spans="1:8">
      <c r="A1822" s="8" t="s">
        <v>11004</v>
      </c>
      <c r="B1822" s="9" t="s">
        <v>9919</v>
      </c>
      <c r="C1822" s="10">
        <v>7.0380000000000003</v>
      </c>
      <c r="H1822" s="277"/>
    </row>
    <row r="1823" spans="1:8">
      <c r="A1823" s="8" t="s">
        <v>11005</v>
      </c>
      <c r="B1823" s="9" t="s">
        <v>11006</v>
      </c>
      <c r="C1823" s="10">
        <v>3.774</v>
      </c>
      <c r="H1823" s="277"/>
    </row>
    <row r="1824" spans="1:8">
      <c r="A1824" s="8" t="s">
        <v>11007</v>
      </c>
      <c r="B1824" s="9" t="s">
        <v>9925</v>
      </c>
      <c r="C1824" s="10">
        <v>3.5760000000000001</v>
      </c>
      <c r="H1824" s="277"/>
    </row>
    <row r="1825" spans="1:8">
      <c r="A1825" s="8" t="s">
        <v>11008</v>
      </c>
      <c r="B1825" s="9" t="s">
        <v>9926</v>
      </c>
      <c r="C1825" s="10">
        <v>3.774</v>
      </c>
      <c r="H1825" s="277"/>
    </row>
    <row r="1826" spans="1:8">
      <c r="A1826" s="8" t="s">
        <v>11009</v>
      </c>
      <c r="B1826" s="9" t="s">
        <v>9928</v>
      </c>
      <c r="C1826" s="10">
        <v>8.1300000000000008</v>
      </c>
      <c r="H1826" s="277"/>
    </row>
    <row r="1827" spans="1:8">
      <c r="A1827" s="8" t="s">
        <v>11010</v>
      </c>
      <c r="B1827" s="9" t="s">
        <v>10493</v>
      </c>
      <c r="C1827" s="10">
        <v>5.1420000000000003</v>
      </c>
      <c r="H1827" s="277"/>
    </row>
    <row r="1828" spans="1:8">
      <c r="A1828" s="8" t="s">
        <v>11011</v>
      </c>
      <c r="B1828" s="9" t="s">
        <v>9930</v>
      </c>
      <c r="C1828" s="10">
        <v>4.8120000000000003</v>
      </c>
      <c r="H1828" s="277"/>
    </row>
    <row r="1829" spans="1:8">
      <c r="A1829" s="8" t="s">
        <v>11012</v>
      </c>
      <c r="B1829" s="9" t="s">
        <v>9932</v>
      </c>
      <c r="C1829" s="10">
        <v>4.8120000000000003</v>
      </c>
      <c r="H1829" s="277"/>
    </row>
    <row r="1830" spans="1:8">
      <c r="A1830" s="8" t="s">
        <v>11013</v>
      </c>
      <c r="B1830" s="9" t="s">
        <v>9934</v>
      </c>
      <c r="C1830" s="10">
        <v>5.742</v>
      </c>
      <c r="H1830" s="277"/>
    </row>
    <row r="1831" spans="1:8">
      <c r="A1831" s="8" t="s">
        <v>11014</v>
      </c>
      <c r="B1831" s="9" t="s">
        <v>9935</v>
      </c>
      <c r="C1831" s="10">
        <v>4.8120000000000003</v>
      </c>
      <c r="H1831" s="277"/>
    </row>
    <row r="1832" spans="1:8">
      <c r="A1832" s="8" t="s">
        <v>11015</v>
      </c>
      <c r="B1832" s="9" t="s">
        <v>11016</v>
      </c>
      <c r="C1832" s="10">
        <v>4.8120000000000003</v>
      </c>
      <c r="H1832" s="277"/>
    </row>
    <row r="1833" spans="1:8">
      <c r="A1833" s="8" t="s">
        <v>11017</v>
      </c>
      <c r="B1833" s="9" t="s">
        <v>9937</v>
      </c>
      <c r="C1833" s="10">
        <v>4.8120000000000003</v>
      </c>
      <c r="H1833" s="277"/>
    </row>
    <row r="1834" spans="1:8">
      <c r="A1834" s="8" t="s">
        <v>11018</v>
      </c>
      <c r="B1834" s="9" t="s">
        <v>11019</v>
      </c>
      <c r="C1834" s="10">
        <v>4.266</v>
      </c>
      <c r="H1834" s="277"/>
    </row>
    <row r="1835" spans="1:8">
      <c r="A1835" s="8" t="s">
        <v>11020</v>
      </c>
      <c r="B1835" s="9" t="s">
        <v>11021</v>
      </c>
      <c r="C1835" s="10">
        <v>14.67</v>
      </c>
      <c r="H1835" s="277"/>
    </row>
    <row r="1836" spans="1:8">
      <c r="A1836" s="8" t="s">
        <v>11022</v>
      </c>
      <c r="B1836" s="9" t="s">
        <v>10271</v>
      </c>
      <c r="C1836" s="10">
        <v>32.375999999999998</v>
      </c>
      <c r="H1836" s="277"/>
    </row>
    <row r="1837" spans="1:8">
      <c r="A1837" s="8" t="s">
        <v>11023</v>
      </c>
      <c r="B1837" s="9" t="s">
        <v>10273</v>
      </c>
      <c r="C1837" s="10">
        <v>53.405999999999999</v>
      </c>
      <c r="H1837" s="277"/>
    </row>
    <row r="1838" spans="1:8">
      <c r="A1838" s="8" t="s">
        <v>11024</v>
      </c>
      <c r="B1838" s="9" t="s">
        <v>10275</v>
      </c>
      <c r="C1838" s="10">
        <v>53.405999999999999</v>
      </c>
      <c r="H1838" s="277"/>
    </row>
    <row r="1839" spans="1:8">
      <c r="A1839" s="8" t="s">
        <v>11025</v>
      </c>
      <c r="B1839" s="9" t="s">
        <v>10277</v>
      </c>
      <c r="C1839" s="10">
        <v>32.375999999999998</v>
      </c>
      <c r="H1839" s="277"/>
    </row>
    <row r="1840" spans="1:8">
      <c r="A1840" s="8" t="s">
        <v>11026</v>
      </c>
      <c r="B1840" s="9" t="s">
        <v>11027</v>
      </c>
      <c r="C1840" s="10">
        <v>4.5960000000000001</v>
      </c>
      <c r="H1840" s="277"/>
    </row>
    <row r="1841" spans="1:8">
      <c r="A1841" s="8" t="s">
        <v>11028</v>
      </c>
      <c r="B1841" s="9" t="s">
        <v>11029</v>
      </c>
      <c r="C1841" s="10">
        <v>9.7048000000000005</v>
      </c>
      <c r="H1841" s="277"/>
    </row>
    <row r="1842" spans="1:8">
      <c r="A1842" s="8" t="s">
        <v>11030</v>
      </c>
      <c r="B1842" s="9" t="s">
        <v>11031</v>
      </c>
      <c r="C1842" s="10">
        <v>13.960800000000001</v>
      </c>
      <c r="H1842" s="277"/>
    </row>
    <row r="1843" spans="1:8">
      <c r="A1843" s="8" t="s">
        <v>11032</v>
      </c>
      <c r="B1843" s="9" t="s">
        <v>11033</v>
      </c>
      <c r="C1843" s="10">
        <v>9.8168000000000006</v>
      </c>
      <c r="H1843" s="277"/>
    </row>
    <row r="1844" spans="1:8">
      <c r="A1844" s="8" t="s">
        <v>11034</v>
      </c>
      <c r="B1844" s="9" t="s">
        <v>11035</v>
      </c>
      <c r="C1844" s="10">
        <v>14.1904</v>
      </c>
      <c r="H1844" s="277"/>
    </row>
    <row r="1845" spans="1:8">
      <c r="A1845" s="8" t="s">
        <v>11036</v>
      </c>
      <c r="B1845" s="9" t="s">
        <v>11037</v>
      </c>
      <c r="C1845" s="10">
        <v>11.6144</v>
      </c>
      <c r="H1845" s="277"/>
    </row>
    <row r="1846" spans="1:8">
      <c r="A1846" s="8" t="s">
        <v>11038</v>
      </c>
      <c r="B1846" s="9" t="s">
        <v>11039</v>
      </c>
      <c r="C1846" s="10">
        <v>17.808</v>
      </c>
      <c r="H1846" s="277"/>
    </row>
    <row r="1847" spans="1:8">
      <c r="A1847" s="8" t="s">
        <v>11040</v>
      </c>
      <c r="B1847" s="9" t="s">
        <v>11033</v>
      </c>
      <c r="C1847" s="10">
        <v>9.6432000000000002</v>
      </c>
      <c r="H1847" s="277"/>
    </row>
    <row r="1848" spans="1:8">
      <c r="A1848" s="8" t="s">
        <v>11041</v>
      </c>
      <c r="B1848" s="9" t="s">
        <v>11035</v>
      </c>
      <c r="C1848" s="10">
        <v>14.0168</v>
      </c>
      <c r="H1848" s="277"/>
    </row>
    <row r="1849" spans="1:8">
      <c r="A1849" s="8" t="s">
        <v>11042</v>
      </c>
      <c r="B1849" s="9" t="s">
        <v>11037</v>
      </c>
      <c r="C1849" s="10">
        <v>11.446400000000001</v>
      </c>
      <c r="H1849" s="277"/>
    </row>
    <row r="1850" spans="1:8">
      <c r="A1850" s="8" t="s">
        <v>11043</v>
      </c>
      <c r="B1850" s="9" t="s">
        <v>11039</v>
      </c>
      <c r="C1850" s="10">
        <v>17.64</v>
      </c>
      <c r="H1850" s="277"/>
    </row>
    <row r="1851" spans="1:8">
      <c r="A1851" s="8" t="s">
        <v>11044</v>
      </c>
      <c r="B1851" s="9" t="s">
        <v>11045</v>
      </c>
      <c r="C1851" s="10">
        <v>9.7048000000000005</v>
      </c>
      <c r="H1851" s="277"/>
    </row>
    <row r="1852" spans="1:8">
      <c r="A1852" s="8" t="s">
        <v>11046</v>
      </c>
      <c r="B1852" s="9" t="s">
        <v>11047</v>
      </c>
      <c r="C1852" s="10">
        <v>13.960800000000001</v>
      </c>
      <c r="H1852" s="277"/>
    </row>
    <row r="1853" spans="1:8">
      <c r="A1853" s="8" t="s">
        <v>11048</v>
      </c>
      <c r="B1853" s="9" t="s">
        <v>11049</v>
      </c>
      <c r="C1853" s="10">
        <v>9.8168000000000006</v>
      </c>
      <c r="H1853" s="277"/>
    </row>
    <row r="1854" spans="1:8">
      <c r="A1854" s="8" t="s">
        <v>11050</v>
      </c>
      <c r="B1854" s="9" t="s">
        <v>11051</v>
      </c>
      <c r="C1854" s="10">
        <v>14.1904</v>
      </c>
      <c r="H1854" s="277"/>
    </row>
    <row r="1855" spans="1:8">
      <c r="A1855" s="8" t="s">
        <v>11052</v>
      </c>
      <c r="B1855" s="9" t="s">
        <v>11053</v>
      </c>
      <c r="C1855" s="10">
        <v>11.6144</v>
      </c>
      <c r="H1855" s="277"/>
    </row>
    <row r="1856" spans="1:8">
      <c r="A1856" s="8" t="s">
        <v>11054</v>
      </c>
      <c r="B1856" s="9" t="s">
        <v>11055</v>
      </c>
      <c r="C1856" s="10">
        <v>17.808</v>
      </c>
      <c r="H1856" s="277"/>
    </row>
    <row r="1857" spans="1:8">
      <c r="A1857" s="8" t="s">
        <v>11056</v>
      </c>
      <c r="B1857" s="9" t="s">
        <v>11057</v>
      </c>
      <c r="C1857" s="10">
        <v>3.8752</v>
      </c>
      <c r="H1857" s="277"/>
    </row>
    <row r="1858" spans="1:8">
      <c r="A1858" s="8" t="s">
        <v>11058</v>
      </c>
      <c r="B1858" s="9" t="s">
        <v>11049</v>
      </c>
      <c r="C1858" s="10">
        <v>9.6432000000000002</v>
      </c>
      <c r="H1858" s="277"/>
    </row>
    <row r="1859" spans="1:8">
      <c r="A1859" s="8" t="s">
        <v>11059</v>
      </c>
      <c r="B1859" s="9" t="s">
        <v>11051</v>
      </c>
      <c r="C1859" s="10">
        <v>14.0168</v>
      </c>
      <c r="H1859" s="277"/>
    </row>
    <row r="1860" spans="1:8">
      <c r="A1860" s="8" t="s">
        <v>11060</v>
      </c>
      <c r="B1860" s="9" t="s">
        <v>11053</v>
      </c>
      <c r="C1860" s="10">
        <v>11.446400000000001</v>
      </c>
      <c r="H1860" s="277"/>
    </row>
    <row r="1861" spans="1:8">
      <c r="A1861" s="8" t="s">
        <v>11061</v>
      </c>
      <c r="B1861" s="9" t="s">
        <v>11055</v>
      </c>
      <c r="C1861" s="10">
        <v>17.64</v>
      </c>
      <c r="H1861" s="277"/>
    </row>
    <row r="1862" spans="1:8">
      <c r="A1862" s="8" t="s">
        <v>11062</v>
      </c>
      <c r="B1862" s="9" t="s">
        <v>11063</v>
      </c>
      <c r="C1862" s="10">
        <v>8.0752000000000006</v>
      </c>
      <c r="H1862" s="277"/>
    </row>
    <row r="1863" spans="1:8">
      <c r="A1863" s="8" t="s">
        <v>11064</v>
      </c>
      <c r="B1863" s="9" t="s">
        <v>11065</v>
      </c>
      <c r="C1863" s="10">
        <v>9.0215999999999994</v>
      </c>
      <c r="H1863" s="277"/>
    </row>
    <row r="1864" spans="1:8">
      <c r="A1864" s="8" t="s">
        <v>11066</v>
      </c>
      <c r="B1864" s="9" t="s">
        <v>11067</v>
      </c>
      <c r="C1864" s="10">
        <v>9.0215999999999994</v>
      </c>
      <c r="H1864" s="277"/>
    </row>
    <row r="1865" spans="1:8">
      <c r="A1865" s="8" t="s">
        <v>11068</v>
      </c>
      <c r="B1865" s="9" t="s">
        <v>11069</v>
      </c>
      <c r="C1865" s="10">
        <v>6.5296000000000003</v>
      </c>
      <c r="H1865" s="277"/>
    </row>
    <row r="1866" spans="1:8">
      <c r="A1866" s="8" t="s">
        <v>11070</v>
      </c>
      <c r="B1866" s="9" t="s">
        <v>11071</v>
      </c>
      <c r="C1866" s="10">
        <v>10.410399999999999</v>
      </c>
      <c r="H1866" s="277"/>
    </row>
    <row r="1867" spans="1:8">
      <c r="A1867" s="8" t="s">
        <v>11072</v>
      </c>
      <c r="B1867" s="9" t="s">
        <v>11073</v>
      </c>
      <c r="C1867" s="10">
        <v>6.6471999999999998</v>
      </c>
      <c r="H1867" s="277"/>
    </row>
    <row r="1868" spans="1:8">
      <c r="A1868" s="8" t="s">
        <v>11074</v>
      </c>
      <c r="B1868" s="9" t="s">
        <v>11075</v>
      </c>
      <c r="C1868" s="10">
        <v>10.64</v>
      </c>
      <c r="H1868" s="277"/>
    </row>
    <row r="1869" spans="1:8">
      <c r="A1869" s="8" t="s">
        <v>11076</v>
      </c>
      <c r="B1869" s="9" t="s">
        <v>11077</v>
      </c>
      <c r="C1869" s="10">
        <v>8.4448000000000008</v>
      </c>
      <c r="H1869" s="277"/>
    </row>
    <row r="1870" spans="1:8">
      <c r="A1870" s="8" t="s">
        <v>11078</v>
      </c>
      <c r="B1870" s="9" t="s">
        <v>11079</v>
      </c>
      <c r="C1870" s="10">
        <v>14.263199999999999</v>
      </c>
      <c r="H1870" s="277"/>
    </row>
    <row r="1871" spans="1:8">
      <c r="A1871" s="8" t="s">
        <v>11080</v>
      </c>
      <c r="B1871" s="9" t="s">
        <v>11081</v>
      </c>
      <c r="C1871" s="10">
        <v>7.9744000000000002</v>
      </c>
      <c r="H1871" s="277"/>
    </row>
    <row r="1872" spans="1:8">
      <c r="A1872" s="8" t="s">
        <v>11082</v>
      </c>
      <c r="B1872" s="9" t="s">
        <v>11083</v>
      </c>
      <c r="C1872" s="10">
        <v>13.327999999999999</v>
      </c>
      <c r="H1872" s="277"/>
    </row>
    <row r="1873" spans="1:8">
      <c r="A1873" s="8" t="s">
        <v>11084</v>
      </c>
      <c r="B1873" s="9" t="s">
        <v>11085</v>
      </c>
      <c r="C1873" s="10">
        <v>9.8447999999999993</v>
      </c>
      <c r="H1873" s="277"/>
    </row>
    <row r="1874" spans="1:8">
      <c r="A1874" s="8" t="s">
        <v>11086</v>
      </c>
      <c r="B1874" s="9" t="s">
        <v>11087</v>
      </c>
      <c r="C1874" s="10">
        <v>17.085599999999999</v>
      </c>
      <c r="H1874" s="277"/>
    </row>
    <row r="1875" spans="1:8">
      <c r="A1875" s="8" t="s">
        <v>11088</v>
      </c>
      <c r="B1875" s="9" t="s">
        <v>11069</v>
      </c>
      <c r="C1875" s="10">
        <v>6.3616000000000001</v>
      </c>
      <c r="H1875" s="277"/>
    </row>
    <row r="1876" spans="1:8">
      <c r="A1876" s="8" t="s">
        <v>11089</v>
      </c>
      <c r="B1876" s="9" t="s">
        <v>11071</v>
      </c>
      <c r="C1876" s="10">
        <v>10.2424</v>
      </c>
      <c r="H1876" s="277"/>
    </row>
    <row r="1877" spans="1:8">
      <c r="A1877" s="8" t="s">
        <v>11090</v>
      </c>
      <c r="B1877" s="9" t="s">
        <v>11073</v>
      </c>
      <c r="C1877" s="10">
        <v>6.4791999999999996</v>
      </c>
      <c r="H1877" s="277"/>
    </row>
    <row r="1878" spans="1:8">
      <c r="A1878" s="8" t="s">
        <v>11091</v>
      </c>
      <c r="B1878" s="9" t="s">
        <v>11075</v>
      </c>
      <c r="C1878" s="10">
        <v>10.4664</v>
      </c>
      <c r="H1878" s="277"/>
    </row>
    <row r="1879" spans="1:8">
      <c r="A1879" s="8" t="s">
        <v>11092</v>
      </c>
      <c r="B1879" s="9" t="s">
        <v>11077</v>
      </c>
      <c r="C1879" s="10">
        <v>8.2992000000000008</v>
      </c>
      <c r="H1879" s="277"/>
    </row>
    <row r="1880" spans="1:8">
      <c r="A1880" s="8" t="s">
        <v>11093</v>
      </c>
      <c r="B1880" s="9" t="s">
        <v>11079</v>
      </c>
      <c r="C1880" s="10">
        <v>14.0952</v>
      </c>
      <c r="H1880" s="277"/>
    </row>
    <row r="1881" spans="1:8">
      <c r="A1881" s="8" t="s">
        <v>11094</v>
      </c>
      <c r="B1881" s="9" t="s">
        <v>11081</v>
      </c>
      <c r="C1881" s="10">
        <v>7.8175999999999997</v>
      </c>
      <c r="H1881" s="277"/>
    </row>
    <row r="1882" spans="1:8">
      <c r="A1882" s="8" t="s">
        <v>11095</v>
      </c>
      <c r="B1882" s="9" t="s">
        <v>11083</v>
      </c>
      <c r="C1882" s="10">
        <v>13.1656</v>
      </c>
      <c r="H1882" s="277"/>
    </row>
    <row r="1883" spans="1:8">
      <c r="A1883" s="8" t="s">
        <v>11096</v>
      </c>
      <c r="B1883" s="9" t="s">
        <v>11085</v>
      </c>
      <c r="C1883" s="10">
        <v>9.6880000000000006</v>
      </c>
      <c r="H1883" s="277"/>
    </row>
    <row r="1884" spans="1:8">
      <c r="A1884" s="8" t="s">
        <v>11097</v>
      </c>
      <c r="B1884" s="9" t="s">
        <v>11087</v>
      </c>
      <c r="C1884" s="10">
        <v>16.906400000000001</v>
      </c>
      <c r="H1884" s="277"/>
    </row>
    <row r="1885" spans="1:8">
      <c r="A1885" s="8" t="s">
        <v>11098</v>
      </c>
      <c r="B1885" s="9" t="s">
        <v>11099</v>
      </c>
      <c r="C1885" s="10">
        <v>15.864800000000001</v>
      </c>
      <c r="H1885" s="277"/>
    </row>
    <row r="1886" spans="1:8">
      <c r="A1886" s="8" t="s">
        <v>11100</v>
      </c>
      <c r="B1886" s="9" t="s">
        <v>11101</v>
      </c>
      <c r="C1886" s="10">
        <v>19.5944</v>
      </c>
      <c r="H1886" s="277"/>
    </row>
    <row r="1887" spans="1:8">
      <c r="A1887" s="8" t="s">
        <v>11102</v>
      </c>
      <c r="B1887" s="9" t="s">
        <v>11103</v>
      </c>
      <c r="C1887" s="10">
        <v>1.6576</v>
      </c>
      <c r="H1887" s="277"/>
    </row>
    <row r="1888" spans="1:8">
      <c r="A1888" s="8" t="s">
        <v>11104</v>
      </c>
      <c r="B1888" s="9" t="s">
        <v>11105</v>
      </c>
      <c r="C1888" s="10">
        <v>4.3512000000000004</v>
      </c>
      <c r="H1888" s="277"/>
    </row>
    <row r="1889" spans="1:8">
      <c r="A1889" s="8" t="s">
        <v>11106</v>
      </c>
      <c r="B1889" s="9" t="s">
        <v>11107</v>
      </c>
      <c r="C1889" s="10">
        <v>6.7031999999999998</v>
      </c>
      <c r="H1889" s="277"/>
    </row>
    <row r="1890" spans="1:8">
      <c r="A1890" s="8" t="s">
        <v>11108</v>
      </c>
      <c r="B1890" s="9" t="s">
        <v>11109</v>
      </c>
      <c r="C1890" s="10">
        <v>6.7984</v>
      </c>
      <c r="H1890" s="277"/>
    </row>
    <row r="1891" spans="1:8">
      <c r="A1891" s="8" t="s">
        <v>11110</v>
      </c>
      <c r="B1891" s="9" t="s">
        <v>11111</v>
      </c>
      <c r="C1891" s="10">
        <v>8.9320000000000004</v>
      </c>
      <c r="H1891" s="277"/>
    </row>
    <row r="1892" spans="1:8">
      <c r="A1892" s="8" t="s">
        <v>11112</v>
      </c>
      <c r="B1892" s="9" t="s">
        <v>11113</v>
      </c>
      <c r="C1892" s="10">
        <v>8.1592000000000002</v>
      </c>
      <c r="H1892" s="277"/>
    </row>
    <row r="1893" spans="1:8">
      <c r="A1893" s="8" t="s">
        <v>11114</v>
      </c>
      <c r="B1893" s="9" t="s">
        <v>11115</v>
      </c>
      <c r="C1893" s="10">
        <v>10.3208</v>
      </c>
      <c r="H1893" s="277"/>
    </row>
    <row r="1894" spans="1:8">
      <c r="A1894" s="8" t="s">
        <v>11116</v>
      </c>
      <c r="B1894" s="9" t="s">
        <v>11117</v>
      </c>
      <c r="C1894" s="10">
        <v>6.8208000000000002</v>
      </c>
      <c r="H1894" s="277"/>
    </row>
    <row r="1895" spans="1:8">
      <c r="A1895" s="8" t="s">
        <v>11118</v>
      </c>
      <c r="B1895" s="9" t="s">
        <v>11119</v>
      </c>
      <c r="C1895" s="10">
        <v>3.9087999999999998</v>
      </c>
      <c r="H1895" s="277"/>
    </row>
    <row r="1896" spans="1:8">
      <c r="A1896" s="8" t="s">
        <v>11120</v>
      </c>
      <c r="B1896" s="9" t="s">
        <v>11121</v>
      </c>
      <c r="C1896" s="10">
        <v>4.0208000000000004</v>
      </c>
      <c r="H1896" s="277"/>
    </row>
    <row r="1897" spans="1:8">
      <c r="A1897" s="8" t="s">
        <v>11122</v>
      </c>
      <c r="B1897" s="9" t="s">
        <v>11123</v>
      </c>
      <c r="C1897" s="10">
        <v>5.8183999999999996</v>
      </c>
      <c r="H1897" s="277"/>
    </row>
    <row r="1898" spans="1:8">
      <c r="A1898" s="8" t="s">
        <v>11124</v>
      </c>
      <c r="B1898" s="9" t="s">
        <v>11125</v>
      </c>
      <c r="C1898" s="10">
        <v>5.3592000000000004</v>
      </c>
      <c r="H1898" s="277"/>
    </row>
    <row r="1899" spans="1:8">
      <c r="A1899" s="8" t="s">
        <v>11126</v>
      </c>
      <c r="B1899" s="9" t="s">
        <v>11127</v>
      </c>
      <c r="C1899" s="10">
        <v>7.2183999999999999</v>
      </c>
      <c r="H1899" s="277"/>
    </row>
    <row r="1900" spans="1:8">
      <c r="A1900" s="8" t="s">
        <v>11128</v>
      </c>
      <c r="B1900" s="9" t="s">
        <v>10947</v>
      </c>
      <c r="C1900" s="10">
        <v>4.9256000000000002</v>
      </c>
      <c r="H1900" s="277"/>
    </row>
    <row r="1901" spans="1:8">
      <c r="A1901" s="8" t="s">
        <v>11129</v>
      </c>
      <c r="B1901" s="9" t="s">
        <v>10947</v>
      </c>
      <c r="C1901" s="10">
        <v>7.8468999999999998</v>
      </c>
      <c r="H1901" s="277"/>
    </row>
    <row r="1902" spans="1:8">
      <c r="A1902" s="8" t="s">
        <v>11130</v>
      </c>
      <c r="B1902" s="9" t="s">
        <v>10947</v>
      </c>
      <c r="C1902" s="10">
        <v>6.9036999999999997</v>
      </c>
      <c r="H1902" s="277"/>
    </row>
    <row r="1903" spans="1:8">
      <c r="A1903" s="8" t="s">
        <v>11131</v>
      </c>
      <c r="B1903" s="9" t="s">
        <v>10947</v>
      </c>
      <c r="C1903" s="10">
        <v>6.8971</v>
      </c>
      <c r="H1903" s="277"/>
    </row>
    <row r="1904" spans="1:8">
      <c r="A1904" s="8" t="s">
        <v>11132</v>
      </c>
      <c r="B1904" s="9" t="s">
        <v>10947</v>
      </c>
      <c r="C1904" s="10">
        <v>4.9256000000000002</v>
      </c>
      <c r="H1904" s="277"/>
    </row>
    <row r="1905" spans="1:8">
      <c r="A1905" s="8" t="s">
        <v>11133</v>
      </c>
      <c r="B1905" s="9" t="s">
        <v>10947</v>
      </c>
      <c r="C1905" s="10">
        <v>4.9256000000000002</v>
      </c>
      <c r="H1905" s="277"/>
    </row>
    <row r="1906" spans="1:8">
      <c r="A1906" s="8" t="s">
        <v>11134</v>
      </c>
      <c r="B1906" s="9" t="s">
        <v>10681</v>
      </c>
      <c r="C1906" s="10">
        <v>3.3666999999999998</v>
      </c>
      <c r="H1906" s="277"/>
    </row>
    <row r="1907" spans="1:8">
      <c r="A1907" s="8" t="s">
        <v>11135</v>
      </c>
      <c r="B1907" s="9" t="s">
        <v>10663</v>
      </c>
      <c r="C1907" s="10">
        <v>6.3141999999999996</v>
      </c>
      <c r="H1907" s="277"/>
    </row>
    <row r="1908" spans="1:8">
      <c r="A1908" s="8" t="s">
        <v>11136</v>
      </c>
      <c r="B1908" s="9" t="s">
        <v>10665</v>
      </c>
      <c r="C1908" s="10">
        <v>6.3141999999999996</v>
      </c>
      <c r="H1908" s="277"/>
    </row>
    <row r="1909" spans="1:8">
      <c r="A1909" s="8" t="s">
        <v>11137</v>
      </c>
      <c r="B1909" s="9" t="s">
        <v>10657</v>
      </c>
      <c r="C1909" s="10">
        <v>5.0500999999999996</v>
      </c>
      <c r="H1909" s="277"/>
    </row>
    <row r="1910" spans="1:8">
      <c r="A1910" s="8" t="s">
        <v>11138</v>
      </c>
      <c r="B1910" s="9" t="s">
        <v>10669</v>
      </c>
      <c r="C1910" s="10">
        <v>8.6525999999999996</v>
      </c>
      <c r="H1910" s="277"/>
    </row>
    <row r="1911" spans="1:8">
      <c r="A1911" s="8" t="s">
        <v>11139</v>
      </c>
      <c r="B1911" s="9" t="s">
        <v>10671</v>
      </c>
      <c r="C1911" s="10">
        <v>5.5609999999999999</v>
      </c>
      <c r="H1911" s="277"/>
    </row>
    <row r="1912" spans="1:8">
      <c r="A1912" s="8" t="s">
        <v>11140</v>
      </c>
      <c r="B1912" s="9" t="s">
        <v>10673</v>
      </c>
      <c r="C1912" s="10">
        <v>8.8687000000000005</v>
      </c>
      <c r="H1912" s="277"/>
    </row>
    <row r="1913" spans="1:8">
      <c r="A1913" s="8" t="s">
        <v>11141</v>
      </c>
      <c r="B1913" s="9" t="s">
        <v>10947</v>
      </c>
      <c r="C1913" s="10">
        <v>6.8971</v>
      </c>
      <c r="H1913" s="277"/>
    </row>
    <row r="1914" spans="1:8">
      <c r="A1914" s="8" t="s">
        <v>11142</v>
      </c>
      <c r="B1914" s="9" t="s">
        <v>11143</v>
      </c>
      <c r="C1914" s="10">
        <v>54.895600000000002</v>
      </c>
      <c r="H1914" s="277"/>
    </row>
    <row r="1915" spans="1:8">
      <c r="A1915" s="8" t="s">
        <v>5787</v>
      </c>
      <c r="B1915" s="9" t="s">
        <v>11144</v>
      </c>
      <c r="C1915" s="10">
        <v>2.8111999999999999</v>
      </c>
      <c r="H1915" s="277"/>
    </row>
    <row r="1916" spans="1:8">
      <c r="A1916" s="8" t="s">
        <v>5789</v>
      </c>
      <c r="B1916" s="9" t="s">
        <v>11145</v>
      </c>
      <c r="C1916" s="10">
        <v>4.9168000000000003</v>
      </c>
      <c r="H1916" s="277"/>
    </row>
    <row r="1917" spans="1:8">
      <c r="A1917" s="8" t="s">
        <v>11146</v>
      </c>
      <c r="B1917" s="9" t="s">
        <v>11147</v>
      </c>
      <c r="C1917" s="10">
        <v>2.8111999999999999</v>
      </c>
      <c r="H1917" s="277"/>
    </row>
    <row r="1918" spans="1:8">
      <c r="A1918" s="8" t="s">
        <v>11148</v>
      </c>
      <c r="B1918" s="9" t="s">
        <v>11149</v>
      </c>
      <c r="C1918" s="10">
        <v>4.9168000000000003</v>
      </c>
      <c r="H1918" s="277"/>
    </row>
    <row r="1919" spans="1:8">
      <c r="A1919" s="8" t="s">
        <v>5554</v>
      </c>
      <c r="B1919" s="9" t="s">
        <v>11150</v>
      </c>
      <c r="C1919" s="10">
        <v>0.4032</v>
      </c>
      <c r="H1919" s="277"/>
    </row>
    <row r="1920" spans="1:8">
      <c r="A1920" s="8" t="s">
        <v>11151</v>
      </c>
      <c r="B1920" s="9" t="s">
        <v>11152</v>
      </c>
      <c r="C1920" s="10">
        <v>75.834000000000003</v>
      </c>
      <c r="H1920" s="277"/>
    </row>
    <row r="1921" spans="1:8">
      <c r="A1921" s="8" t="s">
        <v>11153</v>
      </c>
      <c r="B1921" s="9" t="s">
        <v>11154</v>
      </c>
      <c r="C1921" s="10">
        <v>108.438</v>
      </c>
      <c r="H1921" s="277"/>
    </row>
    <row r="1922" spans="1:8">
      <c r="A1922" s="8" t="s">
        <v>11155</v>
      </c>
      <c r="B1922" s="9" t="s">
        <v>11156</v>
      </c>
      <c r="C1922" s="10">
        <v>575.08109999999999</v>
      </c>
      <c r="H1922" s="277"/>
    </row>
    <row r="1923" spans="1:8">
      <c r="A1923" s="8" t="s">
        <v>6073</v>
      </c>
      <c r="B1923" s="9" t="s">
        <v>11157</v>
      </c>
      <c r="C1923" s="10">
        <v>6.6976000000000004</v>
      </c>
      <c r="H1923" s="277"/>
    </row>
    <row r="1924" spans="1:8">
      <c r="A1924" s="8" t="s">
        <v>11158</v>
      </c>
      <c r="B1924" s="9" t="s">
        <v>11159</v>
      </c>
      <c r="C1924" s="10">
        <v>8.3607999999999993</v>
      </c>
      <c r="H1924" s="277"/>
    </row>
    <row r="1925" spans="1:8">
      <c r="A1925" s="8" t="s">
        <v>6066</v>
      </c>
      <c r="B1925" s="9" t="s">
        <v>11160</v>
      </c>
      <c r="C1925" s="10">
        <v>5.9303999999999997</v>
      </c>
      <c r="H1925" s="277"/>
    </row>
    <row r="1926" spans="1:8">
      <c r="A1926" s="8" t="s">
        <v>11161</v>
      </c>
      <c r="B1926" s="9" t="s">
        <v>11162</v>
      </c>
      <c r="C1926" s="10">
        <v>18.267199999999999</v>
      </c>
      <c r="H1926" s="277"/>
    </row>
    <row r="1927" spans="1:8">
      <c r="A1927" s="8" t="s">
        <v>11163</v>
      </c>
      <c r="B1927" s="9" t="s">
        <v>11164</v>
      </c>
      <c r="C1927" s="10">
        <v>16.637599999999999</v>
      </c>
      <c r="H1927" s="277"/>
    </row>
    <row r="1928" spans="1:8">
      <c r="A1928" s="8" t="s">
        <v>11165</v>
      </c>
      <c r="B1928" s="9" t="s">
        <v>11166</v>
      </c>
      <c r="C1928" s="10">
        <v>18.367999999999999</v>
      </c>
      <c r="H1928" s="277"/>
    </row>
    <row r="1929" spans="1:8">
      <c r="A1929" s="8" t="s">
        <v>6067</v>
      </c>
      <c r="B1929" s="9" t="s">
        <v>11167</v>
      </c>
      <c r="C1929" s="10">
        <v>1.8424</v>
      </c>
      <c r="H1929" s="277"/>
    </row>
    <row r="1930" spans="1:8">
      <c r="A1930" s="8" t="s">
        <v>11168</v>
      </c>
      <c r="B1930" s="9" t="s">
        <v>11169</v>
      </c>
      <c r="C1930" s="10">
        <v>3.1023999999999998</v>
      </c>
      <c r="H1930" s="277"/>
    </row>
    <row r="1931" spans="1:8">
      <c r="A1931" s="8" t="s">
        <v>6105</v>
      </c>
      <c r="B1931" s="9" t="s">
        <v>11170</v>
      </c>
      <c r="C1931" s="10">
        <v>6.468</v>
      </c>
      <c r="H1931" s="277"/>
    </row>
    <row r="1932" spans="1:8">
      <c r="A1932" s="8" t="s">
        <v>6096</v>
      </c>
      <c r="B1932" s="9" t="s">
        <v>11171</v>
      </c>
      <c r="C1932" s="10">
        <v>7.7640000000000002</v>
      </c>
      <c r="H1932" s="277"/>
    </row>
    <row r="1933" spans="1:8">
      <c r="A1933" s="8" t="s">
        <v>6093</v>
      </c>
      <c r="B1933" s="9" t="s">
        <v>11172</v>
      </c>
      <c r="C1933" s="10">
        <v>7.5839999999999996</v>
      </c>
      <c r="H1933" s="277"/>
    </row>
    <row r="1934" spans="1:8">
      <c r="A1934" s="8" t="s">
        <v>11173</v>
      </c>
      <c r="B1934" s="9" t="s">
        <v>11174</v>
      </c>
      <c r="C1934" s="10">
        <v>1.5960000000000001</v>
      </c>
      <c r="H1934" s="277"/>
    </row>
    <row r="1935" spans="1:8">
      <c r="A1935" s="8" t="s">
        <v>11175</v>
      </c>
      <c r="B1935" s="9" t="s">
        <v>11176</v>
      </c>
      <c r="C1935" s="10">
        <v>1.5960000000000001</v>
      </c>
      <c r="H1935" s="277"/>
    </row>
    <row r="1936" spans="1:8">
      <c r="A1936" s="8" t="s">
        <v>11177</v>
      </c>
      <c r="B1936" s="9" t="s">
        <v>11178</v>
      </c>
      <c r="C1936" s="10">
        <v>1.5960000000000001</v>
      </c>
      <c r="H1936" s="277"/>
    </row>
    <row r="1937" spans="1:8">
      <c r="A1937" s="8" t="s">
        <v>6081</v>
      </c>
      <c r="B1937" s="9" t="s">
        <v>11179</v>
      </c>
      <c r="C1937" s="10">
        <v>7.0019999999999998</v>
      </c>
      <c r="H1937" s="277"/>
    </row>
    <row r="1938" spans="1:8">
      <c r="A1938" s="8" t="s">
        <v>6075</v>
      </c>
      <c r="B1938" s="9" t="s">
        <v>11180</v>
      </c>
      <c r="C1938" s="10">
        <v>5.0039999999999996</v>
      </c>
      <c r="H1938" s="277"/>
    </row>
    <row r="1939" spans="1:8">
      <c r="A1939" s="8" t="s">
        <v>11181</v>
      </c>
      <c r="B1939" s="9" t="s">
        <v>11182</v>
      </c>
      <c r="C1939" s="10">
        <v>5.8440000000000003</v>
      </c>
      <c r="H1939" s="277"/>
    </row>
    <row r="1940" spans="1:8">
      <c r="A1940" s="8" t="s">
        <v>6078</v>
      </c>
      <c r="B1940" s="9" t="s">
        <v>11183</v>
      </c>
      <c r="C1940" s="10">
        <v>7.3559999999999999</v>
      </c>
      <c r="H1940" s="277"/>
    </row>
    <row r="1941" spans="1:8">
      <c r="A1941" s="8" t="s">
        <v>6084</v>
      </c>
      <c r="B1941" s="9" t="s">
        <v>11184</v>
      </c>
      <c r="C1941" s="10">
        <v>9.36</v>
      </c>
      <c r="H1941" s="277"/>
    </row>
    <row r="1942" spans="1:8">
      <c r="A1942" s="8" t="s">
        <v>6099</v>
      </c>
      <c r="B1942" s="9" t="s">
        <v>11185</v>
      </c>
      <c r="C1942" s="10">
        <v>10.044</v>
      </c>
      <c r="H1942" s="277"/>
    </row>
    <row r="1943" spans="1:8">
      <c r="A1943" s="8" t="s">
        <v>6102</v>
      </c>
      <c r="B1943" s="9" t="s">
        <v>11186</v>
      </c>
      <c r="C1943" s="10">
        <v>10.224</v>
      </c>
      <c r="H1943" s="277"/>
    </row>
    <row r="1944" spans="1:8">
      <c r="A1944" s="8" t="s">
        <v>11187</v>
      </c>
      <c r="B1944" s="9" t="s">
        <v>11188</v>
      </c>
      <c r="C1944" s="10">
        <v>10.044</v>
      </c>
      <c r="H1944" s="277"/>
    </row>
    <row r="1945" spans="1:8">
      <c r="A1945" s="8" t="s">
        <v>11189</v>
      </c>
      <c r="B1945" s="9" t="s">
        <v>11190</v>
      </c>
      <c r="C1945" s="10">
        <v>10.044</v>
      </c>
      <c r="H1945" s="277"/>
    </row>
    <row r="1946" spans="1:8">
      <c r="A1946" s="8" t="s">
        <v>6087</v>
      </c>
      <c r="B1946" s="9" t="s">
        <v>11191</v>
      </c>
      <c r="C1946" s="10">
        <v>10.11</v>
      </c>
      <c r="H1946" s="277"/>
    </row>
    <row r="1947" spans="1:8">
      <c r="A1947" s="8" t="s">
        <v>6090</v>
      </c>
      <c r="B1947" s="9" t="s">
        <v>11192</v>
      </c>
      <c r="C1947" s="10">
        <v>9.42</v>
      </c>
      <c r="H1947" s="277"/>
    </row>
    <row r="1948" spans="1:8">
      <c r="A1948" s="8" t="s">
        <v>11193</v>
      </c>
      <c r="B1948" s="9" t="s">
        <v>11194</v>
      </c>
      <c r="C1948" s="10">
        <v>11.747999999999999</v>
      </c>
      <c r="H1948" s="277"/>
    </row>
    <row r="1949" spans="1:8">
      <c r="A1949" s="8" t="s">
        <v>11195</v>
      </c>
      <c r="B1949" s="9" t="s">
        <v>11196</v>
      </c>
      <c r="C1949" s="10">
        <v>4.8899999999999997</v>
      </c>
      <c r="H1949" s="277"/>
    </row>
    <row r="1950" spans="1:8">
      <c r="A1950" s="8" t="s">
        <v>6119</v>
      </c>
      <c r="B1950" s="9" t="s">
        <v>11197</v>
      </c>
      <c r="C1950" s="10">
        <v>6.6420000000000003</v>
      </c>
      <c r="H1950" s="277"/>
    </row>
    <row r="1951" spans="1:8">
      <c r="A1951" s="8" t="s">
        <v>11198</v>
      </c>
      <c r="B1951" s="9" t="s">
        <v>11199</v>
      </c>
      <c r="C1951" s="10">
        <v>2.6819999999999999</v>
      </c>
      <c r="H1951" s="277"/>
    </row>
    <row r="1952" spans="1:8">
      <c r="A1952" s="8" t="s">
        <v>11200</v>
      </c>
      <c r="B1952" s="9" t="s">
        <v>11201</v>
      </c>
      <c r="C1952" s="10">
        <v>5.1360000000000001</v>
      </c>
      <c r="H1952" s="277"/>
    </row>
    <row r="1953" spans="1:8">
      <c r="A1953" s="8" t="s">
        <v>11202</v>
      </c>
      <c r="B1953" s="9" t="s">
        <v>11203</v>
      </c>
      <c r="C1953" s="10">
        <v>0.68400000000000005</v>
      </c>
      <c r="H1953" s="277"/>
    </row>
    <row r="1954" spans="1:8">
      <c r="A1954" s="8" t="s">
        <v>11204</v>
      </c>
      <c r="B1954" s="9" t="s">
        <v>11205</v>
      </c>
      <c r="C1954" s="10">
        <v>3.3479999999999999</v>
      </c>
      <c r="H1954" s="277"/>
    </row>
    <row r="1955" spans="1:8">
      <c r="A1955" s="8" t="s">
        <v>11206</v>
      </c>
      <c r="B1955" s="9" t="s">
        <v>11207</v>
      </c>
      <c r="C1955" s="10">
        <v>4.8120000000000003</v>
      </c>
      <c r="H1955" s="277"/>
    </row>
    <row r="1956" spans="1:8">
      <c r="A1956" s="8" t="s">
        <v>11208</v>
      </c>
      <c r="B1956" s="9" t="s">
        <v>11209</v>
      </c>
      <c r="C1956" s="10">
        <v>4.2300000000000004</v>
      </c>
      <c r="H1956" s="277"/>
    </row>
    <row r="1957" spans="1:8">
      <c r="A1957" s="8" t="s">
        <v>11210</v>
      </c>
      <c r="B1957" s="9" t="s">
        <v>11211</v>
      </c>
      <c r="C1957" s="10">
        <v>5.3460000000000001</v>
      </c>
      <c r="H1957" s="277"/>
    </row>
    <row r="1958" spans="1:8">
      <c r="A1958" s="8" t="s">
        <v>11212</v>
      </c>
      <c r="B1958" s="9" t="s">
        <v>11213</v>
      </c>
      <c r="C1958" s="10">
        <v>5.4359999999999999</v>
      </c>
      <c r="H1958" s="277"/>
    </row>
    <row r="1959" spans="1:8">
      <c r="A1959" s="8" t="s">
        <v>11214</v>
      </c>
      <c r="B1959" s="9" t="s">
        <v>11215</v>
      </c>
      <c r="C1959" s="10">
        <v>7.0019999999999998</v>
      </c>
      <c r="H1959" s="277"/>
    </row>
    <row r="1960" spans="1:8">
      <c r="A1960" s="8" t="s">
        <v>11216</v>
      </c>
      <c r="B1960" s="9" t="s">
        <v>11217</v>
      </c>
      <c r="C1960" s="10">
        <v>4.2300000000000004</v>
      </c>
      <c r="H1960" s="277"/>
    </row>
    <row r="1961" spans="1:8">
      <c r="A1961" s="8" t="s">
        <v>6070</v>
      </c>
      <c r="B1961" s="9" t="s">
        <v>11218</v>
      </c>
      <c r="C1961" s="10">
        <v>5.4359999999999999</v>
      </c>
      <c r="H1961" s="277"/>
    </row>
    <row r="1962" spans="1:8">
      <c r="A1962" s="8" t="s">
        <v>11219</v>
      </c>
      <c r="B1962" s="9" t="s">
        <v>11220</v>
      </c>
      <c r="C1962" s="10">
        <v>86.016000000000005</v>
      </c>
      <c r="H1962" s="277"/>
    </row>
    <row r="1963" spans="1:8">
      <c r="A1963" s="8" t="s">
        <v>11221</v>
      </c>
      <c r="B1963" s="9" t="s">
        <v>11222</v>
      </c>
      <c r="C1963" s="10">
        <v>22.98</v>
      </c>
      <c r="H1963" s="277"/>
    </row>
    <row r="1964" spans="1:8">
      <c r="A1964" s="8" t="s">
        <v>11223</v>
      </c>
      <c r="B1964" s="9" t="s">
        <v>11224</v>
      </c>
      <c r="C1964" s="10">
        <v>75.834000000000003</v>
      </c>
      <c r="H1964" s="277"/>
    </row>
    <row r="1965" spans="1:8">
      <c r="A1965" s="8" t="s">
        <v>11225</v>
      </c>
      <c r="B1965" s="9" t="s">
        <v>11226</v>
      </c>
      <c r="C1965" s="10">
        <v>78.552000000000007</v>
      </c>
      <c r="H1965" s="277"/>
    </row>
    <row r="1966" spans="1:8">
      <c r="A1966" s="8" t="s">
        <v>11227</v>
      </c>
      <c r="B1966" s="9" t="s">
        <v>11228</v>
      </c>
      <c r="C1966" s="10">
        <v>123.51</v>
      </c>
      <c r="H1966" s="277"/>
    </row>
    <row r="1967" spans="1:8">
      <c r="A1967" s="8" t="s">
        <v>11229</v>
      </c>
      <c r="B1967" s="9" t="s">
        <v>11230</v>
      </c>
      <c r="C1967" s="10">
        <v>12.826000000000001</v>
      </c>
      <c r="H1967" s="277"/>
    </row>
    <row r="1968" spans="1:8">
      <c r="A1968" s="8" t="s">
        <v>11231</v>
      </c>
      <c r="B1968" s="9" t="s">
        <v>11232</v>
      </c>
      <c r="C1968" s="10">
        <v>6.8208000000000002</v>
      </c>
      <c r="H1968" s="277"/>
    </row>
    <row r="1969" spans="1:8">
      <c r="A1969" s="8" t="s">
        <v>11233</v>
      </c>
      <c r="B1969" s="9" t="s">
        <v>11234</v>
      </c>
      <c r="C1969" s="10">
        <v>11.958</v>
      </c>
      <c r="H1969" s="277"/>
    </row>
    <row r="1970" spans="1:8">
      <c r="A1970" s="8" t="s">
        <v>11235</v>
      </c>
      <c r="B1970" s="9" t="s">
        <v>11236</v>
      </c>
      <c r="C1970" s="10">
        <v>22.98</v>
      </c>
      <c r="H1970" s="277"/>
    </row>
    <row r="1971" spans="1:8">
      <c r="A1971" s="8" t="s">
        <v>11237</v>
      </c>
      <c r="B1971" s="9" t="s">
        <v>11238</v>
      </c>
      <c r="C1971" s="10">
        <v>22.98</v>
      </c>
      <c r="H1971" s="277"/>
    </row>
    <row r="1972" spans="1:8">
      <c r="A1972" s="8" t="s">
        <v>11239</v>
      </c>
      <c r="B1972" s="9" t="s">
        <v>11240</v>
      </c>
      <c r="C1972" s="10">
        <v>23.67</v>
      </c>
      <c r="H1972" s="277"/>
    </row>
    <row r="1973" spans="1:8">
      <c r="A1973" s="8" t="s">
        <v>11241</v>
      </c>
      <c r="B1973" s="9" t="s">
        <v>11242</v>
      </c>
      <c r="C1973" s="10">
        <v>86.376000000000005</v>
      </c>
      <c r="H1973" s="277"/>
    </row>
    <row r="1974" spans="1:8">
      <c r="A1974" s="8" t="s">
        <v>11243</v>
      </c>
      <c r="B1974" s="9" t="s">
        <v>11244</v>
      </c>
      <c r="C1974" s="10">
        <v>123.51</v>
      </c>
      <c r="H1974" s="277"/>
    </row>
    <row r="1975" spans="1:8">
      <c r="A1975" s="8" t="s">
        <v>11245</v>
      </c>
      <c r="B1975" s="9" t="s">
        <v>11246</v>
      </c>
      <c r="C1975" s="10">
        <v>1.5680000000000001</v>
      </c>
      <c r="H1975" s="277"/>
    </row>
    <row r="1976" spans="1:8">
      <c r="A1976" s="8" t="s">
        <v>11247</v>
      </c>
      <c r="B1976" s="9" t="s">
        <v>11248</v>
      </c>
      <c r="C1976" s="10">
        <v>15.95</v>
      </c>
      <c r="H1976" s="277"/>
    </row>
    <row r="1977" spans="1:8">
      <c r="A1977" s="8" t="s">
        <v>11249</v>
      </c>
      <c r="B1977" s="9" t="s">
        <v>11250</v>
      </c>
      <c r="C1977" s="10">
        <v>109.026</v>
      </c>
      <c r="H1977" s="277"/>
    </row>
    <row r="1978" spans="1:8">
      <c r="A1978" s="8" t="s">
        <v>11251</v>
      </c>
      <c r="B1978" s="9" t="s">
        <v>11252</v>
      </c>
      <c r="C1978" s="10">
        <v>124.926</v>
      </c>
      <c r="H1978" s="277"/>
    </row>
    <row r="1979" spans="1:8">
      <c r="A1979" s="8" t="s">
        <v>11253</v>
      </c>
      <c r="B1979" s="9" t="s">
        <v>11254</v>
      </c>
      <c r="C1979" s="10">
        <v>4.2240000000000002</v>
      </c>
      <c r="H1979" s="277"/>
    </row>
    <row r="1980" spans="1:8">
      <c r="A1980" s="8" t="s">
        <v>11255</v>
      </c>
      <c r="B1980" s="9" t="s">
        <v>11256</v>
      </c>
      <c r="C1980" s="10">
        <v>108.438</v>
      </c>
      <c r="H1980" s="277"/>
    </row>
    <row r="1981" spans="1:8">
      <c r="A1981" s="8" t="s">
        <v>11257</v>
      </c>
      <c r="B1981" s="9" t="s">
        <v>11258</v>
      </c>
      <c r="C1981" s="10">
        <v>50.781500000000001</v>
      </c>
      <c r="H1981" s="277"/>
    </row>
    <row r="1982" spans="1:8">
      <c r="A1982" s="8" t="s">
        <v>11259</v>
      </c>
      <c r="B1982" s="9" t="s">
        <v>11260</v>
      </c>
      <c r="C1982" s="10">
        <v>86.376000000000005</v>
      </c>
      <c r="H1982" s="277"/>
    </row>
    <row r="1983" spans="1:8">
      <c r="A1983" s="8" t="s">
        <v>11261</v>
      </c>
      <c r="B1983" s="9" t="s">
        <v>11262</v>
      </c>
      <c r="C1983" s="10">
        <v>38.090000000000003</v>
      </c>
      <c r="H1983" s="277"/>
    </row>
    <row r="1984" spans="1:8">
      <c r="A1984" s="8" t="s">
        <v>11263</v>
      </c>
      <c r="B1984" s="9" t="s">
        <v>11264</v>
      </c>
      <c r="C1984" s="10">
        <v>18.184999999999999</v>
      </c>
      <c r="H1984" s="277"/>
    </row>
    <row r="1985" spans="1:8">
      <c r="A1985" s="8" t="s">
        <v>11265</v>
      </c>
      <c r="B1985" s="9" t="s">
        <v>11266</v>
      </c>
      <c r="C1985" s="10">
        <v>45.122</v>
      </c>
      <c r="H1985" s="277"/>
    </row>
    <row r="1986" spans="1:8">
      <c r="A1986" s="8" t="s">
        <v>11267</v>
      </c>
      <c r="B1986" s="9" t="s">
        <v>11268</v>
      </c>
      <c r="C1986" s="10">
        <v>27.422999999999998</v>
      </c>
      <c r="H1986" s="277"/>
    </row>
    <row r="1987" spans="1:8">
      <c r="A1987" s="8" t="s">
        <v>11269</v>
      </c>
      <c r="B1987" s="9" t="s">
        <v>11270</v>
      </c>
      <c r="C1987" s="10">
        <v>5.0792000000000002</v>
      </c>
      <c r="H1987" s="277"/>
    </row>
    <row r="1988" spans="1:8">
      <c r="A1988" s="8" t="s">
        <v>5489</v>
      </c>
      <c r="B1988" s="9" t="s">
        <v>11271</v>
      </c>
      <c r="C1988" s="10">
        <v>58.2819</v>
      </c>
      <c r="H1988" s="277"/>
    </row>
    <row r="1989" spans="1:8">
      <c r="A1989" s="8" t="s">
        <v>11272</v>
      </c>
      <c r="B1989" s="9" t="s">
        <v>11273</v>
      </c>
      <c r="C1989" s="10">
        <v>35</v>
      </c>
      <c r="H1989" s="277"/>
    </row>
    <row r="1990" spans="1:8">
      <c r="A1990" s="8" t="s">
        <v>11274</v>
      </c>
      <c r="B1990" s="9" t="s">
        <v>11275</v>
      </c>
      <c r="C1990" s="10">
        <v>1.6768000000000001</v>
      </c>
      <c r="H1990" s="277"/>
    </row>
    <row r="1991" spans="1:8">
      <c r="A1991" s="8" t="s">
        <v>11276</v>
      </c>
      <c r="B1991" s="9" t="s">
        <v>11277</v>
      </c>
      <c r="C1991" s="10">
        <v>2.9409999999999998</v>
      </c>
      <c r="H1991" s="277"/>
    </row>
    <row r="1992" spans="1:8">
      <c r="A1992" s="8" t="s">
        <v>5490</v>
      </c>
      <c r="B1992" s="9" t="s">
        <v>11278</v>
      </c>
      <c r="C1992" s="10">
        <v>1.6768000000000001</v>
      </c>
      <c r="H1992" s="277"/>
    </row>
    <row r="1993" spans="1:8">
      <c r="A1993" s="8" t="s">
        <v>11279</v>
      </c>
      <c r="B1993" s="9" t="s">
        <v>11280</v>
      </c>
      <c r="C1993" s="10">
        <v>2.3384</v>
      </c>
      <c r="H1993" s="277"/>
    </row>
    <row r="1994" spans="1:8">
      <c r="A1994" s="8" t="s">
        <v>11281</v>
      </c>
      <c r="B1994" s="9" t="s">
        <v>11282</v>
      </c>
      <c r="C1994" s="10">
        <v>112.33199999999999</v>
      </c>
      <c r="H1994" s="277"/>
    </row>
    <row r="1995" spans="1:8">
      <c r="A1995" s="8" t="s">
        <v>6001</v>
      </c>
      <c r="B1995" s="9" t="s">
        <v>11283</v>
      </c>
      <c r="C1995" s="10">
        <v>2.9409999999999998</v>
      </c>
      <c r="H1995" s="277"/>
    </row>
    <row r="1996" spans="1:8">
      <c r="A1996" s="8" t="s">
        <v>11284</v>
      </c>
      <c r="B1996" s="9" t="s">
        <v>11285</v>
      </c>
      <c r="C1996" s="10">
        <v>13.178000000000001</v>
      </c>
      <c r="H1996" s="277"/>
    </row>
    <row r="1997" spans="1:8">
      <c r="A1997" s="8" t="s">
        <v>11286</v>
      </c>
      <c r="B1997" s="9" t="s">
        <v>11285</v>
      </c>
      <c r="C1997" s="10">
        <v>14.2835</v>
      </c>
      <c r="H1997" s="277"/>
    </row>
    <row r="1998" spans="1:8">
      <c r="A1998" s="8" t="s">
        <v>11287</v>
      </c>
      <c r="B1998" s="9" t="s">
        <v>11288</v>
      </c>
      <c r="C1998" s="10">
        <v>18.303999999999998</v>
      </c>
      <c r="H1998" s="277"/>
    </row>
    <row r="1999" spans="1:8">
      <c r="A1999" s="8" t="s">
        <v>11289</v>
      </c>
      <c r="B1999" s="9" t="s">
        <v>11290</v>
      </c>
      <c r="C1999" s="10">
        <v>2.9409999999999998</v>
      </c>
      <c r="H1999" s="277"/>
    </row>
    <row r="2000" spans="1:8">
      <c r="A2000" s="8" t="s">
        <v>11291</v>
      </c>
      <c r="B2000" s="9" t="s">
        <v>11292</v>
      </c>
      <c r="C2000" s="10">
        <v>14.2835</v>
      </c>
      <c r="H2000" s="277"/>
    </row>
    <row r="2001" spans="1:8">
      <c r="A2001" s="8" t="s">
        <v>11293</v>
      </c>
      <c r="B2001" s="9" t="s">
        <v>11294</v>
      </c>
      <c r="C2001" s="10">
        <v>152.4905</v>
      </c>
      <c r="H2001" s="277"/>
    </row>
    <row r="2002" spans="1:8">
      <c r="A2002" s="8" t="s">
        <v>11295</v>
      </c>
      <c r="B2002" s="9" t="s">
        <v>11296</v>
      </c>
      <c r="C2002" s="10">
        <v>37.911299999999997</v>
      </c>
      <c r="H2002" s="277"/>
    </row>
    <row r="2003" spans="1:8">
      <c r="A2003" s="8" t="s">
        <v>11297</v>
      </c>
      <c r="B2003" s="9" t="s">
        <v>11298</v>
      </c>
      <c r="C2003" s="10">
        <v>128.12520000000001</v>
      </c>
      <c r="H2003" s="277"/>
    </row>
    <row r="2004" spans="1:8">
      <c r="A2004" s="8" t="s">
        <v>11299</v>
      </c>
      <c r="B2004" s="9" t="s">
        <v>11300</v>
      </c>
      <c r="C2004" s="10">
        <v>166.91849999999999</v>
      </c>
      <c r="H2004" s="277"/>
    </row>
    <row r="2005" spans="1:8">
      <c r="A2005" s="8" t="s">
        <v>11301</v>
      </c>
      <c r="B2005" s="9" t="s">
        <v>11302</v>
      </c>
      <c r="C2005" s="10">
        <v>221.05860000000001</v>
      </c>
      <c r="H2005" s="277"/>
    </row>
    <row r="2006" spans="1:8">
      <c r="A2006" s="8" t="s">
        <v>11303</v>
      </c>
      <c r="B2006" s="9" t="s">
        <v>11304</v>
      </c>
      <c r="C2006" s="10">
        <v>246.4308</v>
      </c>
      <c r="H2006" s="277"/>
    </row>
    <row r="2007" spans="1:8">
      <c r="A2007" s="8" t="s">
        <v>11305</v>
      </c>
      <c r="B2007" s="9" t="s">
        <v>11306</v>
      </c>
      <c r="C2007" s="10">
        <v>88.016199999999998</v>
      </c>
      <c r="H2007" s="277"/>
    </row>
    <row r="2008" spans="1:8">
      <c r="A2008" s="8" t="s">
        <v>11307</v>
      </c>
      <c r="B2008" s="9" t="s">
        <v>11308</v>
      </c>
      <c r="C2008" s="10">
        <v>148.88159999999999</v>
      </c>
      <c r="H2008" s="277"/>
    </row>
    <row r="2009" spans="1:8">
      <c r="A2009" s="8" t="s">
        <v>11309</v>
      </c>
      <c r="B2009" s="9" t="s">
        <v>11310</v>
      </c>
      <c r="C2009" s="10">
        <v>212.0402</v>
      </c>
      <c r="H2009" s="277"/>
    </row>
    <row r="2010" spans="1:8">
      <c r="A2010" s="8" t="s">
        <v>11311</v>
      </c>
      <c r="B2010" s="9" t="s">
        <v>11312</v>
      </c>
      <c r="C2010" s="10">
        <v>2.9409999999999998</v>
      </c>
      <c r="H2010" s="277"/>
    </row>
    <row r="2011" spans="1:8">
      <c r="A2011" s="8" t="s">
        <v>11313</v>
      </c>
      <c r="B2011" s="9" t="s">
        <v>11314</v>
      </c>
      <c r="C2011" s="10">
        <v>148.88159999999999</v>
      </c>
      <c r="H2011" s="277"/>
    </row>
    <row r="2012" spans="1:8">
      <c r="A2012" s="8" t="s">
        <v>11315</v>
      </c>
      <c r="B2012" s="9" t="s">
        <v>11316</v>
      </c>
      <c r="C2012" s="10">
        <v>158.42189999999999</v>
      </c>
      <c r="H2012" s="277"/>
    </row>
    <row r="2013" spans="1:8">
      <c r="A2013" s="8" t="s">
        <v>11317</v>
      </c>
      <c r="B2013" s="9" t="s">
        <v>11318</v>
      </c>
      <c r="C2013" s="10">
        <v>40.608800000000002</v>
      </c>
      <c r="H2013" s="277"/>
    </row>
    <row r="2014" spans="1:8">
      <c r="A2014" s="8" t="s">
        <v>11319</v>
      </c>
      <c r="B2014" s="9" t="s">
        <v>11320</v>
      </c>
      <c r="C2014" s="10">
        <v>40.608800000000002</v>
      </c>
      <c r="H2014" s="277"/>
    </row>
    <row r="2015" spans="1:8">
      <c r="A2015" s="8" t="s">
        <v>11321</v>
      </c>
      <c r="B2015" s="9" t="s">
        <v>11322</v>
      </c>
      <c r="C2015" s="10">
        <v>50.538600000000002</v>
      </c>
      <c r="H2015" s="277"/>
    </row>
    <row r="2016" spans="1:8">
      <c r="A2016" s="8" t="s">
        <v>11323</v>
      </c>
      <c r="B2016" s="9" t="s">
        <v>11324</v>
      </c>
      <c r="C2016" s="10">
        <v>63.173299999999998</v>
      </c>
      <c r="H2016" s="277"/>
    </row>
    <row r="2017" spans="1:8">
      <c r="A2017" s="8" t="s">
        <v>11325</v>
      </c>
      <c r="B2017" s="9" t="s">
        <v>11326</v>
      </c>
      <c r="C2017" s="10">
        <v>47.8264</v>
      </c>
      <c r="H2017" s="277"/>
    </row>
    <row r="2018" spans="1:8">
      <c r="A2018" s="8" t="s">
        <v>11327</v>
      </c>
      <c r="B2018" s="9" t="s">
        <v>11328</v>
      </c>
      <c r="C2018" s="10">
        <v>47.8264</v>
      </c>
      <c r="H2018" s="277"/>
    </row>
    <row r="2019" spans="1:8">
      <c r="A2019" s="8" t="s">
        <v>11329</v>
      </c>
      <c r="B2019" s="9" t="s">
        <v>11330</v>
      </c>
      <c r="C2019" s="10">
        <v>60.468400000000003</v>
      </c>
      <c r="H2019" s="277"/>
    </row>
    <row r="2020" spans="1:8">
      <c r="A2020" s="8" t="s">
        <v>11331</v>
      </c>
      <c r="B2020" s="9" t="s">
        <v>11332</v>
      </c>
      <c r="C2020" s="10">
        <v>74.896500000000003</v>
      </c>
      <c r="H2020" s="277"/>
    </row>
    <row r="2021" spans="1:8">
      <c r="A2021" s="8" t="s">
        <v>11333</v>
      </c>
      <c r="B2021" s="9" t="s">
        <v>11334</v>
      </c>
      <c r="C2021" s="10">
        <v>49.634500000000003</v>
      </c>
      <c r="H2021" s="277"/>
    </row>
    <row r="2022" spans="1:8">
      <c r="A2022" s="8" t="s">
        <v>11335</v>
      </c>
      <c r="B2022" s="9" t="s">
        <v>11318</v>
      </c>
      <c r="C2022" s="10">
        <v>40.608800000000002</v>
      </c>
      <c r="H2022" s="277"/>
    </row>
    <row r="2023" spans="1:8">
      <c r="A2023" s="8" t="s">
        <v>11336</v>
      </c>
      <c r="B2023" s="9" t="s">
        <v>11320</v>
      </c>
      <c r="C2023" s="10">
        <v>40.608800000000002</v>
      </c>
      <c r="H2023" s="277"/>
    </row>
    <row r="2024" spans="1:8">
      <c r="A2024" s="8" t="s">
        <v>11337</v>
      </c>
      <c r="B2024" s="9" t="s">
        <v>11322</v>
      </c>
      <c r="C2024" s="10">
        <v>50.538600000000002</v>
      </c>
      <c r="H2024" s="277"/>
    </row>
    <row r="2025" spans="1:8">
      <c r="A2025" s="8" t="s">
        <v>11338</v>
      </c>
      <c r="B2025" s="9" t="s">
        <v>11324</v>
      </c>
      <c r="C2025" s="10">
        <v>63.173299999999998</v>
      </c>
      <c r="H2025" s="277"/>
    </row>
    <row r="2026" spans="1:8">
      <c r="A2026" s="8" t="s">
        <v>11339</v>
      </c>
      <c r="B2026" s="9" t="s">
        <v>11326</v>
      </c>
      <c r="C2026" s="10">
        <v>47.8264</v>
      </c>
      <c r="H2026" s="277"/>
    </row>
    <row r="2027" spans="1:8">
      <c r="A2027" s="8" t="s">
        <v>11340</v>
      </c>
      <c r="B2027" s="9" t="s">
        <v>11328</v>
      </c>
      <c r="C2027" s="10">
        <v>47.8264</v>
      </c>
      <c r="H2027" s="277"/>
    </row>
    <row r="2028" spans="1:8">
      <c r="A2028" s="8" t="s">
        <v>11341</v>
      </c>
      <c r="B2028" s="9" t="s">
        <v>11330</v>
      </c>
      <c r="C2028" s="10">
        <v>60.468400000000003</v>
      </c>
      <c r="H2028" s="277"/>
    </row>
    <row r="2029" spans="1:8">
      <c r="A2029" s="8" t="s">
        <v>11342</v>
      </c>
      <c r="B2029" s="9" t="s">
        <v>11332</v>
      </c>
      <c r="C2029" s="10">
        <v>74.896500000000003</v>
      </c>
      <c r="H2029" s="277"/>
    </row>
    <row r="2030" spans="1:8">
      <c r="A2030" s="8" t="s">
        <v>11343</v>
      </c>
      <c r="B2030" s="9" t="s">
        <v>11334</v>
      </c>
      <c r="C2030" s="10">
        <v>49.634500000000003</v>
      </c>
      <c r="H2030" s="277"/>
    </row>
    <row r="2031" spans="1:8">
      <c r="A2031" s="8" t="s">
        <v>11344</v>
      </c>
      <c r="B2031" s="9" t="s">
        <v>11318</v>
      </c>
      <c r="C2031" s="10">
        <v>42.416800000000002</v>
      </c>
      <c r="H2031" s="277"/>
    </row>
    <row r="2032" spans="1:8">
      <c r="A2032" s="8" t="s">
        <v>11345</v>
      </c>
      <c r="B2032" s="9" t="s">
        <v>11320</v>
      </c>
      <c r="C2032" s="10">
        <v>42.416800000000002</v>
      </c>
      <c r="H2032" s="277"/>
    </row>
    <row r="2033" spans="1:8">
      <c r="A2033" s="8" t="s">
        <v>11346</v>
      </c>
      <c r="B2033" s="9" t="s">
        <v>11322</v>
      </c>
      <c r="C2033" s="10">
        <v>53.2361</v>
      </c>
      <c r="H2033" s="277"/>
    </row>
    <row r="2034" spans="1:8">
      <c r="A2034" s="8" t="s">
        <v>11347</v>
      </c>
      <c r="B2034" s="9" t="s">
        <v>11324</v>
      </c>
      <c r="C2034" s="10">
        <v>64.981300000000005</v>
      </c>
      <c r="H2034" s="277"/>
    </row>
    <row r="2035" spans="1:8">
      <c r="A2035" s="8" t="s">
        <v>11348</v>
      </c>
      <c r="B2035" s="9" t="s">
        <v>11326</v>
      </c>
      <c r="C2035" s="10">
        <v>49.634500000000003</v>
      </c>
      <c r="H2035" s="277"/>
    </row>
    <row r="2036" spans="1:8">
      <c r="A2036" s="8" t="s">
        <v>11349</v>
      </c>
      <c r="B2036" s="9" t="s">
        <v>11328</v>
      </c>
      <c r="C2036" s="10">
        <v>49.634500000000003</v>
      </c>
      <c r="H2036" s="277"/>
    </row>
    <row r="2037" spans="1:8">
      <c r="A2037" s="8" t="s">
        <v>11350</v>
      </c>
      <c r="B2037" s="9" t="s">
        <v>11330</v>
      </c>
      <c r="C2037" s="10">
        <v>64.981300000000005</v>
      </c>
      <c r="H2037" s="277"/>
    </row>
    <row r="2038" spans="1:8">
      <c r="A2038" s="8" t="s">
        <v>11351</v>
      </c>
      <c r="B2038" s="9" t="s">
        <v>11332</v>
      </c>
      <c r="C2038" s="10">
        <v>76.697199999999995</v>
      </c>
      <c r="H2038" s="277"/>
    </row>
    <row r="2039" spans="1:8">
      <c r="A2039" s="8" t="s">
        <v>11352</v>
      </c>
      <c r="B2039" s="9" t="s">
        <v>11334</v>
      </c>
      <c r="C2039" s="10">
        <v>53.2361</v>
      </c>
      <c r="H2039" s="277"/>
    </row>
    <row r="2040" spans="1:8">
      <c r="A2040" s="8" t="s">
        <v>11353</v>
      </c>
      <c r="B2040" s="9" t="s">
        <v>11318</v>
      </c>
      <c r="C2040" s="10">
        <v>45.128999999999998</v>
      </c>
      <c r="H2040" s="277"/>
    </row>
    <row r="2041" spans="1:8">
      <c r="A2041" s="8" t="s">
        <v>11354</v>
      </c>
      <c r="B2041" s="9" t="s">
        <v>11320</v>
      </c>
      <c r="C2041" s="10">
        <v>45.128999999999998</v>
      </c>
      <c r="H2041" s="277"/>
    </row>
    <row r="2042" spans="1:8">
      <c r="A2042" s="8" t="s">
        <v>11355</v>
      </c>
      <c r="B2042" s="9" t="s">
        <v>11322</v>
      </c>
      <c r="C2042" s="10">
        <v>58.652999999999999</v>
      </c>
      <c r="H2042" s="277"/>
    </row>
    <row r="2043" spans="1:8">
      <c r="A2043" s="8" t="s">
        <v>11356</v>
      </c>
      <c r="B2043" s="9" t="s">
        <v>11324</v>
      </c>
      <c r="C2043" s="10">
        <v>67.686099999999996</v>
      </c>
      <c r="H2043" s="277"/>
    </row>
    <row r="2044" spans="1:8">
      <c r="A2044" s="8" t="s">
        <v>11357</v>
      </c>
      <c r="B2044" s="9" t="s">
        <v>11326</v>
      </c>
      <c r="C2044" s="10">
        <v>52.346699999999998</v>
      </c>
      <c r="H2044" s="277"/>
    </row>
    <row r="2045" spans="1:8">
      <c r="A2045" s="8" t="s">
        <v>11358</v>
      </c>
      <c r="B2045" s="9" t="s">
        <v>11328</v>
      </c>
      <c r="C2045" s="10">
        <v>52.346699999999998</v>
      </c>
      <c r="H2045" s="277"/>
    </row>
    <row r="2046" spans="1:8">
      <c r="A2046" s="8" t="s">
        <v>11359</v>
      </c>
      <c r="B2046" s="9" t="s">
        <v>11330</v>
      </c>
      <c r="C2046" s="10">
        <v>67.686099999999996</v>
      </c>
      <c r="H2046" s="277"/>
    </row>
    <row r="2047" spans="1:8">
      <c r="A2047" s="8" t="s">
        <v>11360</v>
      </c>
      <c r="B2047" s="9" t="s">
        <v>11332</v>
      </c>
      <c r="C2047" s="10">
        <v>79.402100000000004</v>
      </c>
      <c r="H2047" s="277"/>
    </row>
    <row r="2048" spans="1:8">
      <c r="A2048" s="8" t="s">
        <v>11361</v>
      </c>
      <c r="B2048" s="9" t="s">
        <v>11334</v>
      </c>
      <c r="C2048" s="10">
        <v>58.652999999999999</v>
      </c>
      <c r="H2048" s="277"/>
    </row>
    <row r="2049" spans="1:8">
      <c r="A2049" s="8" t="s">
        <v>11362</v>
      </c>
      <c r="B2049" s="9" t="s">
        <v>11318</v>
      </c>
      <c r="C2049" s="10">
        <v>45.128999999999998</v>
      </c>
      <c r="H2049" s="277"/>
    </row>
    <row r="2050" spans="1:8">
      <c r="A2050" s="8" t="s">
        <v>11363</v>
      </c>
      <c r="B2050" s="9" t="s">
        <v>11320</v>
      </c>
      <c r="C2050" s="10">
        <v>45.128999999999998</v>
      </c>
      <c r="H2050" s="277"/>
    </row>
    <row r="2051" spans="1:8">
      <c r="A2051" s="8" t="s">
        <v>11364</v>
      </c>
      <c r="B2051" s="9" t="s">
        <v>11322</v>
      </c>
      <c r="C2051" s="10">
        <v>58.652999999999999</v>
      </c>
      <c r="H2051" s="277"/>
    </row>
    <row r="2052" spans="1:8">
      <c r="A2052" s="8" t="s">
        <v>11365</v>
      </c>
      <c r="B2052" s="9" t="s">
        <v>11324</v>
      </c>
      <c r="C2052" s="10">
        <v>67.686099999999996</v>
      </c>
      <c r="H2052" s="277"/>
    </row>
    <row r="2053" spans="1:8">
      <c r="A2053" s="8" t="s">
        <v>11366</v>
      </c>
      <c r="B2053" s="9" t="s">
        <v>11326</v>
      </c>
      <c r="C2053" s="10">
        <v>52.346699999999998</v>
      </c>
      <c r="H2053" s="277"/>
    </row>
    <row r="2054" spans="1:8">
      <c r="A2054" s="8" t="s">
        <v>11367</v>
      </c>
      <c r="B2054" s="9" t="s">
        <v>11328</v>
      </c>
      <c r="C2054" s="10">
        <v>52.346699999999998</v>
      </c>
      <c r="H2054" s="277"/>
    </row>
    <row r="2055" spans="1:8">
      <c r="A2055" s="8" t="s">
        <v>11368</v>
      </c>
      <c r="B2055" s="9" t="s">
        <v>11330</v>
      </c>
      <c r="C2055" s="10">
        <v>67.686099999999996</v>
      </c>
      <c r="H2055" s="277"/>
    </row>
    <row r="2056" spans="1:8">
      <c r="A2056" s="8" t="s">
        <v>11369</v>
      </c>
      <c r="B2056" s="9" t="s">
        <v>11332</v>
      </c>
      <c r="C2056" s="10">
        <v>79.402100000000004</v>
      </c>
      <c r="H2056" s="277"/>
    </row>
    <row r="2057" spans="1:8">
      <c r="A2057" s="8" t="s">
        <v>11370</v>
      </c>
      <c r="B2057" s="9" t="s">
        <v>11334</v>
      </c>
      <c r="C2057" s="10">
        <v>58.652999999999999</v>
      </c>
      <c r="H2057" s="277"/>
    </row>
    <row r="2058" spans="1:8">
      <c r="A2058" s="8" t="s">
        <v>11371</v>
      </c>
      <c r="B2058" s="9" t="s">
        <v>11318</v>
      </c>
      <c r="C2058" s="10">
        <v>45.128999999999998</v>
      </c>
      <c r="H2058" s="277"/>
    </row>
    <row r="2059" spans="1:8">
      <c r="A2059" s="8" t="s">
        <v>11372</v>
      </c>
      <c r="B2059" s="9" t="s">
        <v>11320</v>
      </c>
      <c r="C2059" s="10">
        <v>45.128999999999998</v>
      </c>
      <c r="H2059" s="277"/>
    </row>
    <row r="2060" spans="1:8">
      <c r="A2060" s="8" t="s">
        <v>11373</v>
      </c>
      <c r="B2060" s="9" t="s">
        <v>11322</v>
      </c>
      <c r="C2060" s="10">
        <v>58.652999999999999</v>
      </c>
      <c r="H2060" s="277"/>
    </row>
    <row r="2061" spans="1:8">
      <c r="A2061" s="8" t="s">
        <v>11374</v>
      </c>
      <c r="B2061" s="9" t="s">
        <v>11324</v>
      </c>
      <c r="C2061" s="10">
        <v>67.686099999999996</v>
      </c>
      <c r="H2061" s="277"/>
    </row>
    <row r="2062" spans="1:8">
      <c r="A2062" s="8" t="s">
        <v>11375</v>
      </c>
      <c r="B2062" s="9" t="s">
        <v>11326</v>
      </c>
      <c r="C2062" s="10">
        <v>52.346699999999998</v>
      </c>
      <c r="H2062" s="277"/>
    </row>
    <row r="2063" spans="1:8">
      <c r="A2063" s="8" t="s">
        <v>11376</v>
      </c>
      <c r="B2063" s="9" t="s">
        <v>11328</v>
      </c>
      <c r="C2063" s="10">
        <v>52.346699999999998</v>
      </c>
      <c r="H2063" s="277"/>
    </row>
    <row r="2064" spans="1:8">
      <c r="A2064" s="8" t="s">
        <v>11377</v>
      </c>
      <c r="B2064" s="9" t="s">
        <v>11330</v>
      </c>
      <c r="C2064" s="10">
        <v>67.686099999999996</v>
      </c>
      <c r="H2064" s="277"/>
    </row>
    <row r="2065" spans="1:8">
      <c r="A2065" s="8" t="s">
        <v>11378</v>
      </c>
      <c r="B2065" s="9" t="s">
        <v>11332</v>
      </c>
      <c r="C2065" s="10">
        <v>79.402100000000004</v>
      </c>
      <c r="H2065" s="277"/>
    </row>
    <row r="2066" spans="1:8">
      <c r="A2066" s="8" t="s">
        <v>11379</v>
      </c>
      <c r="B2066" s="9" t="s">
        <v>11334</v>
      </c>
      <c r="C2066" s="10">
        <v>58.652999999999999</v>
      </c>
      <c r="H2066" s="277"/>
    </row>
    <row r="2067" spans="1:8">
      <c r="A2067" s="8" t="s">
        <v>11380</v>
      </c>
      <c r="B2067" s="9" t="s">
        <v>11318</v>
      </c>
      <c r="C2067" s="10">
        <v>45.128999999999998</v>
      </c>
      <c r="H2067" s="277"/>
    </row>
    <row r="2068" spans="1:8">
      <c r="A2068" s="8" t="s">
        <v>11381</v>
      </c>
      <c r="B2068" s="9" t="s">
        <v>11320</v>
      </c>
      <c r="C2068" s="10">
        <v>45.128999999999998</v>
      </c>
      <c r="H2068" s="277"/>
    </row>
    <row r="2069" spans="1:8">
      <c r="A2069" s="8" t="s">
        <v>11382</v>
      </c>
      <c r="B2069" s="9" t="s">
        <v>11322</v>
      </c>
      <c r="C2069" s="10">
        <v>58.652999999999999</v>
      </c>
      <c r="H2069" s="277"/>
    </row>
    <row r="2070" spans="1:8">
      <c r="A2070" s="8" t="s">
        <v>11383</v>
      </c>
      <c r="B2070" s="9" t="s">
        <v>11324</v>
      </c>
      <c r="C2070" s="10">
        <v>67.686099999999996</v>
      </c>
      <c r="H2070" s="277"/>
    </row>
    <row r="2071" spans="1:8">
      <c r="A2071" s="8" t="s">
        <v>11384</v>
      </c>
      <c r="B2071" s="9" t="s">
        <v>11326</v>
      </c>
      <c r="C2071" s="10">
        <v>52.346699999999998</v>
      </c>
      <c r="H2071" s="277"/>
    </row>
    <row r="2072" spans="1:8">
      <c r="A2072" s="8" t="s">
        <v>11385</v>
      </c>
      <c r="B2072" s="9" t="s">
        <v>11328</v>
      </c>
      <c r="C2072" s="10">
        <v>52.346699999999998</v>
      </c>
      <c r="H2072" s="277"/>
    </row>
    <row r="2073" spans="1:8">
      <c r="A2073" s="8" t="s">
        <v>11386</v>
      </c>
      <c r="B2073" s="9" t="s">
        <v>11330</v>
      </c>
      <c r="C2073" s="10">
        <v>67.686099999999996</v>
      </c>
      <c r="H2073" s="277"/>
    </row>
    <row r="2074" spans="1:8">
      <c r="A2074" s="8" t="s">
        <v>11387</v>
      </c>
      <c r="B2074" s="9" t="s">
        <v>11332</v>
      </c>
      <c r="C2074" s="10">
        <v>79.402100000000004</v>
      </c>
      <c r="H2074" s="277"/>
    </row>
    <row r="2075" spans="1:8">
      <c r="A2075" s="8" t="s">
        <v>11388</v>
      </c>
      <c r="B2075" s="9" t="s">
        <v>11334</v>
      </c>
      <c r="C2075" s="10">
        <v>58.652999999999999</v>
      </c>
      <c r="H2075" s="277"/>
    </row>
    <row r="2076" spans="1:8">
      <c r="A2076" s="8" t="s">
        <v>11389</v>
      </c>
      <c r="B2076" s="9" t="s">
        <v>11318</v>
      </c>
      <c r="C2076" s="10">
        <v>45.128999999999998</v>
      </c>
      <c r="H2076" s="277"/>
    </row>
    <row r="2077" spans="1:8">
      <c r="A2077" s="8" t="s">
        <v>11390</v>
      </c>
      <c r="B2077" s="9" t="s">
        <v>11320</v>
      </c>
      <c r="C2077" s="10">
        <v>45.128999999999998</v>
      </c>
      <c r="H2077" s="277"/>
    </row>
    <row r="2078" spans="1:8">
      <c r="A2078" s="8" t="s">
        <v>11391</v>
      </c>
      <c r="B2078" s="9" t="s">
        <v>11322</v>
      </c>
      <c r="C2078" s="10">
        <v>58.652999999999999</v>
      </c>
      <c r="H2078" s="277"/>
    </row>
    <row r="2079" spans="1:8">
      <c r="A2079" s="8" t="s">
        <v>11392</v>
      </c>
      <c r="B2079" s="9" t="s">
        <v>11324</v>
      </c>
      <c r="C2079" s="10">
        <v>67.686099999999996</v>
      </c>
      <c r="H2079" s="277"/>
    </row>
    <row r="2080" spans="1:8">
      <c r="A2080" s="8" t="s">
        <v>11393</v>
      </c>
      <c r="B2080" s="9" t="s">
        <v>11326</v>
      </c>
      <c r="C2080" s="10">
        <v>52.346699999999998</v>
      </c>
      <c r="H2080" s="277"/>
    </row>
    <row r="2081" spans="1:8">
      <c r="A2081" s="8" t="s">
        <v>11394</v>
      </c>
      <c r="B2081" s="9" t="s">
        <v>11328</v>
      </c>
      <c r="C2081" s="10">
        <v>52.346699999999998</v>
      </c>
      <c r="H2081" s="277"/>
    </row>
    <row r="2082" spans="1:8">
      <c r="A2082" s="8" t="s">
        <v>11395</v>
      </c>
      <c r="B2082" s="9" t="s">
        <v>11330</v>
      </c>
      <c r="C2082" s="10">
        <v>67.686099999999996</v>
      </c>
      <c r="H2082" s="277"/>
    </row>
    <row r="2083" spans="1:8">
      <c r="A2083" s="8" t="s">
        <v>11396</v>
      </c>
      <c r="B2083" s="9" t="s">
        <v>11332</v>
      </c>
      <c r="C2083" s="10">
        <v>79.402100000000004</v>
      </c>
      <c r="H2083" s="277"/>
    </row>
    <row r="2084" spans="1:8">
      <c r="A2084" s="8" t="s">
        <v>11397</v>
      </c>
      <c r="B2084" s="9" t="s">
        <v>11398</v>
      </c>
      <c r="C2084" s="10">
        <v>58.652999999999999</v>
      </c>
      <c r="H2084" s="277"/>
    </row>
    <row r="2085" spans="1:8">
      <c r="A2085" s="8" t="s">
        <v>11399</v>
      </c>
      <c r="B2085" s="9" t="s">
        <v>11318</v>
      </c>
      <c r="C2085" s="10">
        <v>45.128999999999998</v>
      </c>
      <c r="H2085" s="277"/>
    </row>
    <row r="2086" spans="1:8">
      <c r="A2086" s="8" t="s">
        <v>11400</v>
      </c>
      <c r="B2086" s="9" t="s">
        <v>11320</v>
      </c>
      <c r="C2086" s="10">
        <v>45.128999999999998</v>
      </c>
      <c r="H2086" s="277"/>
    </row>
    <row r="2087" spans="1:8">
      <c r="A2087" s="8" t="s">
        <v>11401</v>
      </c>
      <c r="B2087" s="9" t="s">
        <v>11322</v>
      </c>
      <c r="C2087" s="10">
        <v>58.652999999999999</v>
      </c>
      <c r="H2087" s="277"/>
    </row>
    <row r="2088" spans="1:8">
      <c r="A2088" s="8" t="s">
        <v>11402</v>
      </c>
      <c r="B2088" s="9" t="s">
        <v>11324</v>
      </c>
      <c r="C2088" s="10">
        <v>67.686099999999996</v>
      </c>
      <c r="H2088" s="277"/>
    </row>
    <row r="2089" spans="1:8">
      <c r="A2089" s="8" t="s">
        <v>11403</v>
      </c>
      <c r="B2089" s="9" t="s">
        <v>11326</v>
      </c>
      <c r="C2089" s="10">
        <v>52.346699999999998</v>
      </c>
      <c r="H2089" s="277"/>
    </row>
    <row r="2090" spans="1:8">
      <c r="A2090" s="8" t="s">
        <v>11404</v>
      </c>
      <c r="B2090" s="9" t="s">
        <v>11328</v>
      </c>
      <c r="C2090" s="10">
        <v>52.346699999999998</v>
      </c>
      <c r="H2090" s="277"/>
    </row>
    <row r="2091" spans="1:8">
      <c r="A2091" s="8" t="s">
        <v>11405</v>
      </c>
      <c r="B2091" s="9" t="s">
        <v>11330</v>
      </c>
      <c r="C2091" s="10">
        <v>67.686099999999996</v>
      </c>
      <c r="H2091" s="277"/>
    </row>
    <row r="2092" spans="1:8">
      <c r="A2092" s="8" t="s">
        <v>11406</v>
      </c>
      <c r="B2092" s="9" t="s">
        <v>11332</v>
      </c>
      <c r="C2092" s="10">
        <v>79.402100000000004</v>
      </c>
      <c r="H2092" s="277"/>
    </row>
    <row r="2093" spans="1:8">
      <c r="A2093" s="8" t="s">
        <v>11407</v>
      </c>
      <c r="B2093" s="9" t="s">
        <v>11334</v>
      </c>
      <c r="C2093" s="10">
        <v>58.652999999999999</v>
      </c>
      <c r="H2093" s="277"/>
    </row>
    <row r="2094" spans="1:8">
      <c r="A2094" s="8" t="s">
        <v>11408</v>
      </c>
      <c r="B2094" s="9" t="s">
        <v>11318</v>
      </c>
      <c r="C2094" s="10">
        <v>45.128999999999998</v>
      </c>
      <c r="H2094" s="277"/>
    </row>
    <row r="2095" spans="1:8">
      <c r="A2095" s="8" t="s">
        <v>11409</v>
      </c>
      <c r="B2095" s="9" t="s">
        <v>11320</v>
      </c>
      <c r="C2095" s="10">
        <v>45.128999999999998</v>
      </c>
      <c r="H2095" s="277"/>
    </row>
    <row r="2096" spans="1:8">
      <c r="A2096" s="8" t="s">
        <v>11410</v>
      </c>
      <c r="B2096" s="9" t="s">
        <v>11322</v>
      </c>
      <c r="C2096" s="10">
        <v>58.652999999999999</v>
      </c>
      <c r="H2096" s="277"/>
    </row>
    <row r="2097" spans="1:8">
      <c r="A2097" s="8" t="s">
        <v>11411</v>
      </c>
      <c r="B2097" s="9" t="s">
        <v>11324</v>
      </c>
      <c r="C2097" s="10">
        <v>67.686099999999996</v>
      </c>
      <c r="H2097" s="277"/>
    </row>
    <row r="2098" spans="1:8">
      <c r="A2098" s="8" t="s">
        <v>11412</v>
      </c>
      <c r="B2098" s="9" t="s">
        <v>11326</v>
      </c>
      <c r="C2098" s="10">
        <v>52.346699999999998</v>
      </c>
      <c r="H2098" s="277"/>
    </row>
    <row r="2099" spans="1:8">
      <c r="A2099" s="8" t="s">
        <v>11413</v>
      </c>
      <c r="B2099" s="9" t="s">
        <v>11328</v>
      </c>
      <c r="C2099" s="10">
        <v>52.346699999999998</v>
      </c>
      <c r="H2099" s="277"/>
    </row>
    <row r="2100" spans="1:8">
      <c r="A2100" s="8" t="s">
        <v>11414</v>
      </c>
      <c r="B2100" s="9" t="s">
        <v>11330</v>
      </c>
      <c r="C2100" s="10">
        <v>67.686099999999996</v>
      </c>
      <c r="H2100" s="277"/>
    </row>
    <row r="2101" spans="1:8">
      <c r="A2101" s="8" t="s">
        <v>11415</v>
      </c>
      <c r="B2101" s="9" t="s">
        <v>11332</v>
      </c>
      <c r="C2101" s="10">
        <v>79.402100000000004</v>
      </c>
      <c r="H2101" s="277"/>
    </row>
    <row r="2102" spans="1:8">
      <c r="A2102" s="8" t="s">
        <v>11416</v>
      </c>
      <c r="B2102" s="9" t="s">
        <v>11334</v>
      </c>
      <c r="C2102" s="10">
        <v>58.652999999999999</v>
      </c>
      <c r="H2102" s="277"/>
    </row>
    <row r="2103" spans="1:8">
      <c r="A2103" s="8" t="s">
        <v>11417</v>
      </c>
      <c r="B2103" s="9" t="s">
        <v>11418</v>
      </c>
      <c r="C2103" s="10">
        <v>151.59379999999999</v>
      </c>
      <c r="H2103" s="277"/>
    </row>
    <row r="2104" spans="1:8">
      <c r="A2104" s="8" t="s">
        <v>11419</v>
      </c>
      <c r="B2104" s="9" t="s">
        <v>11420</v>
      </c>
      <c r="C2104" s="10">
        <v>187.67490000000001</v>
      </c>
      <c r="H2104" s="277"/>
    </row>
    <row r="2105" spans="1:8">
      <c r="A2105" s="8" t="s">
        <v>11421</v>
      </c>
      <c r="B2105" s="9" t="s">
        <v>11422</v>
      </c>
      <c r="C2105" s="10">
        <v>117.29859999999999</v>
      </c>
      <c r="H2105" s="277"/>
    </row>
    <row r="2106" spans="1:8">
      <c r="A2106" s="8" t="s">
        <v>11423</v>
      </c>
      <c r="B2106" s="9" t="s">
        <v>11424</v>
      </c>
      <c r="C2106" s="10">
        <v>7.6955</v>
      </c>
      <c r="H2106" s="277"/>
    </row>
    <row r="2107" spans="1:8">
      <c r="A2107" s="8" t="s">
        <v>11425</v>
      </c>
      <c r="B2107" s="9" t="s">
        <v>11426</v>
      </c>
      <c r="C2107" s="10">
        <v>7.6955</v>
      </c>
      <c r="H2107" s="277"/>
    </row>
    <row r="2108" spans="1:8">
      <c r="A2108" s="8" t="s">
        <v>11427</v>
      </c>
      <c r="B2108" s="9" t="s">
        <v>11428</v>
      </c>
      <c r="C2108" s="10">
        <v>7.6955</v>
      </c>
      <c r="H2108" s="277"/>
    </row>
    <row r="2109" spans="1:8">
      <c r="A2109" s="8" t="s">
        <v>11429</v>
      </c>
      <c r="B2109" s="9" t="s">
        <v>11430</v>
      </c>
      <c r="C2109" s="10">
        <v>13.274100000000001</v>
      </c>
      <c r="H2109" s="277"/>
    </row>
    <row r="2110" spans="1:8">
      <c r="A2110" s="8" t="s">
        <v>11431</v>
      </c>
      <c r="B2110" s="9" t="s">
        <v>11432</v>
      </c>
      <c r="C2110" s="10">
        <v>13.274100000000001</v>
      </c>
      <c r="H2110" s="277"/>
    </row>
    <row r="2111" spans="1:8">
      <c r="A2111" s="8" t="s">
        <v>11433</v>
      </c>
      <c r="B2111" s="9" t="s">
        <v>11434</v>
      </c>
      <c r="C2111" s="10">
        <v>13.274100000000001</v>
      </c>
      <c r="H2111" s="277"/>
    </row>
    <row r="2112" spans="1:8">
      <c r="A2112" s="8" t="s">
        <v>11435</v>
      </c>
      <c r="B2112" s="9" t="s">
        <v>11436</v>
      </c>
      <c r="C2112" s="10">
        <v>8.9522999999999993</v>
      </c>
      <c r="H2112" s="277"/>
    </row>
    <row r="2113" spans="1:8">
      <c r="A2113" s="8" t="s">
        <v>11437</v>
      </c>
      <c r="B2113" s="9" t="s">
        <v>11438</v>
      </c>
      <c r="C2113" s="10">
        <v>4.7481</v>
      </c>
      <c r="H2113" s="277"/>
    </row>
    <row r="2114" spans="1:8">
      <c r="A2114" s="8" t="s">
        <v>11439</v>
      </c>
      <c r="B2114" s="9" t="s">
        <v>11440</v>
      </c>
      <c r="C2114" s="10">
        <v>112.78570000000001</v>
      </c>
      <c r="H2114" s="277"/>
    </row>
    <row r="2115" spans="1:8">
      <c r="A2115" s="8" t="s">
        <v>11441</v>
      </c>
      <c r="B2115" s="9" t="s">
        <v>11442</v>
      </c>
      <c r="C2115" s="10">
        <v>45.128999999999998</v>
      </c>
      <c r="H2115" s="277"/>
    </row>
    <row r="2116" spans="1:8">
      <c r="A2116" s="8" t="s">
        <v>11443</v>
      </c>
      <c r="B2116" s="9" t="s">
        <v>11285</v>
      </c>
      <c r="C2116" s="10">
        <v>14.2835</v>
      </c>
      <c r="H2116" s="277"/>
    </row>
    <row r="2117" spans="1:8">
      <c r="A2117" s="8" t="s">
        <v>11444</v>
      </c>
      <c r="B2117" s="9" t="s">
        <v>11445</v>
      </c>
      <c r="C2117" s="10">
        <v>40.608800000000002</v>
      </c>
      <c r="H2117" s="277"/>
    </row>
    <row r="2118" spans="1:8">
      <c r="A2118" s="8" t="s">
        <v>11446</v>
      </c>
      <c r="B2118" s="9" t="s">
        <v>11447</v>
      </c>
      <c r="C2118" s="10">
        <v>63.173299999999998</v>
      </c>
      <c r="H2118" s="277"/>
    </row>
    <row r="2119" spans="1:8">
      <c r="A2119" s="8" t="s">
        <v>11448</v>
      </c>
      <c r="B2119" s="9" t="s">
        <v>11449</v>
      </c>
      <c r="C2119" s="10">
        <v>40.608800000000002</v>
      </c>
      <c r="H2119" s="277"/>
    </row>
    <row r="2120" spans="1:8">
      <c r="A2120" s="8" t="s">
        <v>11450</v>
      </c>
      <c r="B2120" s="9" t="s">
        <v>11451</v>
      </c>
      <c r="C2120" s="10">
        <v>63.173299999999998</v>
      </c>
      <c r="H2120" s="277"/>
    </row>
    <row r="2121" spans="1:8">
      <c r="A2121" s="8" t="s">
        <v>11452</v>
      </c>
      <c r="B2121" s="9" t="s">
        <v>11453</v>
      </c>
      <c r="C2121" s="10">
        <v>47.8264</v>
      </c>
      <c r="H2121" s="277"/>
    </row>
    <row r="2122" spans="1:8">
      <c r="A2122" s="8" t="s">
        <v>11454</v>
      </c>
      <c r="B2122" s="9" t="s">
        <v>11455</v>
      </c>
      <c r="C2122" s="10">
        <v>74.896500000000003</v>
      </c>
      <c r="H2122" s="277"/>
    </row>
    <row r="2123" spans="1:8">
      <c r="A2123" s="8" t="s">
        <v>11456</v>
      </c>
      <c r="B2123" s="9" t="s">
        <v>11457</v>
      </c>
      <c r="C2123" s="10">
        <v>47.8264</v>
      </c>
      <c r="H2123" s="277"/>
    </row>
    <row r="2124" spans="1:8">
      <c r="A2124" s="8" t="s">
        <v>11458</v>
      </c>
      <c r="B2124" s="9" t="s">
        <v>11459</v>
      </c>
      <c r="C2124" s="10">
        <v>74.896500000000003</v>
      </c>
      <c r="H2124" s="277"/>
    </row>
    <row r="2125" spans="1:8">
      <c r="A2125" s="8" t="s">
        <v>11460</v>
      </c>
      <c r="B2125" s="9" t="s">
        <v>11461</v>
      </c>
      <c r="C2125" s="10">
        <v>60.468400000000003</v>
      </c>
      <c r="H2125" s="277"/>
    </row>
    <row r="2126" spans="1:8">
      <c r="A2126" s="8" t="s">
        <v>11462</v>
      </c>
      <c r="B2126" s="9" t="s">
        <v>11445</v>
      </c>
      <c r="C2126" s="10">
        <v>40.608800000000002</v>
      </c>
      <c r="H2126" s="277"/>
    </row>
    <row r="2127" spans="1:8">
      <c r="A2127" s="8" t="s">
        <v>11463</v>
      </c>
      <c r="B2127" s="9" t="s">
        <v>11447</v>
      </c>
      <c r="C2127" s="10">
        <v>63.173299999999998</v>
      </c>
      <c r="H2127" s="277"/>
    </row>
    <row r="2128" spans="1:8">
      <c r="A2128" s="8" t="s">
        <v>11464</v>
      </c>
      <c r="B2128" s="9" t="s">
        <v>11449</v>
      </c>
      <c r="C2128" s="10">
        <v>40.608800000000002</v>
      </c>
      <c r="H2128" s="277"/>
    </row>
    <row r="2129" spans="1:8">
      <c r="A2129" s="8" t="s">
        <v>11465</v>
      </c>
      <c r="B2129" s="9" t="s">
        <v>11451</v>
      </c>
      <c r="C2129" s="10">
        <v>63.173299999999998</v>
      </c>
      <c r="H2129" s="277"/>
    </row>
    <row r="2130" spans="1:8">
      <c r="A2130" s="8" t="s">
        <v>11466</v>
      </c>
      <c r="B2130" s="9" t="s">
        <v>11453</v>
      </c>
      <c r="C2130" s="10">
        <v>47.8264</v>
      </c>
      <c r="H2130" s="277"/>
    </row>
    <row r="2131" spans="1:8">
      <c r="A2131" s="8" t="s">
        <v>11467</v>
      </c>
      <c r="B2131" s="9" t="s">
        <v>11455</v>
      </c>
      <c r="C2131" s="10">
        <v>74.896500000000003</v>
      </c>
      <c r="H2131" s="277"/>
    </row>
    <row r="2132" spans="1:8">
      <c r="A2132" s="8" t="s">
        <v>11468</v>
      </c>
      <c r="B2132" s="9" t="s">
        <v>11457</v>
      </c>
      <c r="C2132" s="10">
        <v>47.8264</v>
      </c>
      <c r="H2132" s="277"/>
    </row>
    <row r="2133" spans="1:8">
      <c r="A2133" s="8" t="s">
        <v>11469</v>
      </c>
      <c r="B2133" s="9" t="s">
        <v>11459</v>
      </c>
      <c r="C2133" s="10">
        <v>74.896500000000003</v>
      </c>
      <c r="H2133" s="277"/>
    </row>
    <row r="2134" spans="1:8">
      <c r="A2134" s="8" t="s">
        <v>11470</v>
      </c>
      <c r="B2134" s="9" t="s">
        <v>11471</v>
      </c>
      <c r="C2134" s="10">
        <v>60.468400000000003</v>
      </c>
      <c r="H2134" s="277"/>
    </row>
    <row r="2135" spans="1:8">
      <c r="A2135" s="8" t="s">
        <v>11472</v>
      </c>
      <c r="B2135" s="9" t="s">
        <v>11445</v>
      </c>
      <c r="C2135" s="10">
        <v>42.416800000000002</v>
      </c>
      <c r="H2135" s="277"/>
    </row>
    <row r="2136" spans="1:8">
      <c r="A2136" s="8" t="s">
        <v>11473</v>
      </c>
      <c r="B2136" s="9" t="s">
        <v>11447</v>
      </c>
      <c r="C2136" s="10">
        <v>64.981300000000005</v>
      </c>
      <c r="H2136" s="277"/>
    </row>
    <row r="2137" spans="1:8">
      <c r="A2137" s="8" t="s">
        <v>11474</v>
      </c>
      <c r="B2137" s="9" t="s">
        <v>11449</v>
      </c>
      <c r="C2137" s="10">
        <v>42.416800000000002</v>
      </c>
      <c r="H2137" s="277"/>
    </row>
    <row r="2138" spans="1:8">
      <c r="A2138" s="8" t="s">
        <v>11475</v>
      </c>
      <c r="B2138" s="9" t="s">
        <v>11451</v>
      </c>
      <c r="C2138" s="10">
        <v>64.981300000000005</v>
      </c>
      <c r="H2138" s="277"/>
    </row>
    <row r="2139" spans="1:8">
      <c r="A2139" s="8" t="s">
        <v>11476</v>
      </c>
      <c r="B2139" s="9" t="s">
        <v>11453</v>
      </c>
      <c r="C2139" s="10">
        <v>49.634500000000003</v>
      </c>
      <c r="H2139" s="277"/>
    </row>
    <row r="2140" spans="1:8">
      <c r="A2140" s="8" t="s">
        <v>11477</v>
      </c>
      <c r="B2140" s="9" t="s">
        <v>11455</v>
      </c>
      <c r="C2140" s="10">
        <v>76.697199999999995</v>
      </c>
      <c r="H2140" s="277"/>
    </row>
    <row r="2141" spans="1:8">
      <c r="A2141" s="8" t="s">
        <v>11478</v>
      </c>
      <c r="B2141" s="9" t="s">
        <v>11457</v>
      </c>
      <c r="C2141" s="10">
        <v>49.634500000000003</v>
      </c>
      <c r="H2141" s="277"/>
    </row>
    <row r="2142" spans="1:8">
      <c r="A2142" s="8" t="s">
        <v>11479</v>
      </c>
      <c r="B2142" s="9" t="s">
        <v>11459</v>
      </c>
      <c r="C2142" s="10">
        <v>76.697199999999995</v>
      </c>
      <c r="H2142" s="277"/>
    </row>
    <row r="2143" spans="1:8">
      <c r="A2143" s="8" t="s">
        <v>11480</v>
      </c>
      <c r="B2143" s="9" t="s">
        <v>11481</v>
      </c>
      <c r="C2143" s="10">
        <v>64.981300000000005</v>
      </c>
      <c r="H2143" s="277"/>
    </row>
    <row r="2144" spans="1:8">
      <c r="A2144" s="8" t="s">
        <v>11482</v>
      </c>
      <c r="B2144" s="9" t="s">
        <v>11445</v>
      </c>
      <c r="C2144" s="10">
        <v>45.128999999999998</v>
      </c>
      <c r="H2144" s="277"/>
    </row>
    <row r="2145" spans="1:8">
      <c r="A2145" s="8" t="s">
        <v>11483</v>
      </c>
      <c r="B2145" s="9" t="s">
        <v>11447</v>
      </c>
      <c r="C2145" s="10">
        <v>67.686099999999996</v>
      </c>
      <c r="H2145" s="277"/>
    </row>
    <row r="2146" spans="1:8">
      <c r="A2146" s="8" t="s">
        <v>11484</v>
      </c>
      <c r="B2146" s="9" t="s">
        <v>11449</v>
      </c>
      <c r="C2146" s="10">
        <v>45.128999999999998</v>
      </c>
      <c r="H2146" s="277"/>
    </row>
    <row r="2147" spans="1:8">
      <c r="A2147" s="8" t="s">
        <v>11485</v>
      </c>
      <c r="B2147" s="9" t="s">
        <v>11451</v>
      </c>
      <c r="C2147" s="10">
        <v>67.686099999999996</v>
      </c>
      <c r="H2147" s="277"/>
    </row>
    <row r="2148" spans="1:8">
      <c r="A2148" s="8" t="s">
        <v>11486</v>
      </c>
      <c r="B2148" s="9" t="s">
        <v>11453</v>
      </c>
      <c r="C2148" s="10">
        <v>52.346699999999998</v>
      </c>
      <c r="H2148" s="277"/>
    </row>
    <row r="2149" spans="1:8">
      <c r="A2149" s="8" t="s">
        <v>11487</v>
      </c>
      <c r="B2149" s="9" t="s">
        <v>11455</v>
      </c>
      <c r="C2149" s="10">
        <v>79.402100000000004</v>
      </c>
      <c r="H2149" s="277"/>
    </row>
    <row r="2150" spans="1:8">
      <c r="A2150" s="8" t="s">
        <v>11488</v>
      </c>
      <c r="B2150" s="9" t="s">
        <v>11457</v>
      </c>
      <c r="C2150" s="10">
        <v>52.346699999999998</v>
      </c>
      <c r="H2150" s="277"/>
    </row>
    <row r="2151" spans="1:8">
      <c r="A2151" s="8" t="s">
        <v>11489</v>
      </c>
      <c r="B2151" s="9" t="s">
        <v>11459</v>
      </c>
      <c r="C2151" s="10">
        <v>79.402100000000004</v>
      </c>
      <c r="H2151" s="277"/>
    </row>
    <row r="2152" spans="1:8">
      <c r="A2152" s="8" t="s">
        <v>11490</v>
      </c>
      <c r="B2152" s="9" t="s">
        <v>11491</v>
      </c>
      <c r="C2152" s="10">
        <v>67.686099999999996</v>
      </c>
      <c r="H2152" s="277"/>
    </row>
    <row r="2153" spans="1:8">
      <c r="A2153" s="8" t="s">
        <v>11492</v>
      </c>
      <c r="B2153" s="9" t="s">
        <v>11445</v>
      </c>
      <c r="C2153" s="10">
        <v>45.128999999999998</v>
      </c>
      <c r="H2153" s="277"/>
    </row>
    <row r="2154" spans="1:8">
      <c r="A2154" s="8" t="s">
        <v>11493</v>
      </c>
      <c r="B2154" s="9" t="s">
        <v>11447</v>
      </c>
      <c r="C2154" s="10">
        <v>67.686099999999996</v>
      </c>
      <c r="H2154" s="277"/>
    </row>
    <row r="2155" spans="1:8">
      <c r="A2155" s="8" t="s">
        <v>11494</v>
      </c>
      <c r="B2155" s="9" t="s">
        <v>11449</v>
      </c>
      <c r="C2155" s="10">
        <v>45.128999999999998</v>
      </c>
      <c r="H2155" s="277"/>
    </row>
    <row r="2156" spans="1:8">
      <c r="A2156" s="8" t="s">
        <v>11495</v>
      </c>
      <c r="B2156" s="9" t="s">
        <v>11451</v>
      </c>
      <c r="C2156" s="10">
        <v>67.686099999999996</v>
      </c>
      <c r="H2156" s="277"/>
    </row>
    <row r="2157" spans="1:8">
      <c r="A2157" s="8" t="s">
        <v>11496</v>
      </c>
      <c r="B2157" s="9" t="s">
        <v>11453</v>
      </c>
      <c r="C2157" s="10">
        <v>52.346699999999998</v>
      </c>
      <c r="H2157" s="277"/>
    </row>
    <row r="2158" spans="1:8">
      <c r="A2158" s="8" t="s">
        <v>11497</v>
      </c>
      <c r="B2158" s="9" t="s">
        <v>11455</v>
      </c>
      <c r="C2158" s="10">
        <v>79.402100000000004</v>
      </c>
      <c r="H2158" s="277"/>
    </row>
    <row r="2159" spans="1:8">
      <c r="A2159" s="8" t="s">
        <v>11498</v>
      </c>
      <c r="B2159" s="9" t="s">
        <v>11457</v>
      </c>
      <c r="C2159" s="10">
        <v>52.346699999999998</v>
      </c>
      <c r="H2159" s="277"/>
    </row>
    <row r="2160" spans="1:8">
      <c r="A2160" s="8" t="s">
        <v>11499</v>
      </c>
      <c r="B2160" s="9" t="s">
        <v>11459</v>
      </c>
      <c r="C2160" s="10">
        <v>79.402100000000004</v>
      </c>
      <c r="H2160" s="277"/>
    </row>
    <row r="2161" spans="1:8">
      <c r="A2161" s="8" t="s">
        <v>11500</v>
      </c>
      <c r="B2161" s="9" t="s">
        <v>11501</v>
      </c>
      <c r="C2161" s="10">
        <v>67.686099999999996</v>
      </c>
      <c r="H2161" s="277"/>
    </row>
    <row r="2162" spans="1:8">
      <c r="A2162" s="8" t="s">
        <v>11502</v>
      </c>
      <c r="B2162" s="9" t="s">
        <v>11445</v>
      </c>
      <c r="C2162" s="10">
        <v>45.128999999999998</v>
      </c>
      <c r="H2162" s="277"/>
    </row>
    <row r="2163" spans="1:8">
      <c r="A2163" s="8" t="s">
        <v>11503</v>
      </c>
      <c r="B2163" s="9" t="s">
        <v>11447</v>
      </c>
      <c r="C2163" s="10">
        <v>67.686099999999996</v>
      </c>
      <c r="H2163" s="277"/>
    </row>
    <row r="2164" spans="1:8">
      <c r="A2164" s="8" t="s">
        <v>11504</v>
      </c>
      <c r="B2164" s="9" t="s">
        <v>11449</v>
      </c>
      <c r="C2164" s="10">
        <v>45.128999999999998</v>
      </c>
      <c r="H2164" s="277"/>
    </row>
    <row r="2165" spans="1:8">
      <c r="A2165" s="8" t="s">
        <v>11505</v>
      </c>
      <c r="B2165" s="9" t="s">
        <v>11451</v>
      </c>
      <c r="C2165" s="10">
        <v>67.686099999999996</v>
      </c>
      <c r="H2165" s="277"/>
    </row>
    <row r="2166" spans="1:8">
      <c r="A2166" s="8" t="s">
        <v>11506</v>
      </c>
      <c r="B2166" s="9" t="s">
        <v>11453</v>
      </c>
      <c r="C2166" s="10">
        <v>52.346699999999998</v>
      </c>
      <c r="H2166" s="277"/>
    </row>
    <row r="2167" spans="1:8">
      <c r="A2167" s="8" t="s">
        <v>11507</v>
      </c>
      <c r="B2167" s="9" t="s">
        <v>11455</v>
      </c>
      <c r="C2167" s="10">
        <v>79.402100000000004</v>
      </c>
      <c r="H2167" s="277"/>
    </row>
    <row r="2168" spans="1:8">
      <c r="A2168" s="8" t="s">
        <v>11508</v>
      </c>
      <c r="B2168" s="9" t="s">
        <v>11457</v>
      </c>
      <c r="C2168" s="10">
        <v>52.346699999999998</v>
      </c>
      <c r="H2168" s="277"/>
    </row>
    <row r="2169" spans="1:8">
      <c r="A2169" s="8" t="s">
        <v>11509</v>
      </c>
      <c r="B2169" s="9" t="s">
        <v>11459</v>
      </c>
      <c r="C2169" s="10">
        <v>79.402100000000004</v>
      </c>
      <c r="H2169" s="277"/>
    </row>
    <row r="2170" spans="1:8">
      <c r="A2170" s="8" t="s">
        <v>11510</v>
      </c>
      <c r="B2170" s="9" t="s">
        <v>11511</v>
      </c>
      <c r="C2170" s="10">
        <v>67.686099999999996</v>
      </c>
      <c r="H2170" s="277"/>
    </row>
    <row r="2171" spans="1:8">
      <c r="A2171" s="8" t="s">
        <v>11512</v>
      </c>
      <c r="B2171" s="9" t="s">
        <v>11445</v>
      </c>
      <c r="C2171" s="10">
        <v>45.128999999999998</v>
      </c>
      <c r="H2171" s="277"/>
    </row>
    <row r="2172" spans="1:8">
      <c r="A2172" s="8" t="s">
        <v>11513</v>
      </c>
      <c r="B2172" s="9" t="s">
        <v>11447</v>
      </c>
      <c r="C2172" s="10">
        <v>67.686099999999996</v>
      </c>
      <c r="H2172" s="277"/>
    </row>
    <row r="2173" spans="1:8">
      <c r="A2173" s="8" t="s">
        <v>11514</v>
      </c>
      <c r="B2173" s="9" t="s">
        <v>11449</v>
      </c>
      <c r="C2173" s="10">
        <v>45.128999999999998</v>
      </c>
      <c r="H2173" s="277"/>
    </row>
    <row r="2174" spans="1:8">
      <c r="A2174" s="8" t="s">
        <v>11515</v>
      </c>
      <c r="B2174" s="9" t="s">
        <v>11451</v>
      </c>
      <c r="C2174" s="10">
        <v>67.686099999999996</v>
      </c>
      <c r="H2174" s="277"/>
    </row>
    <row r="2175" spans="1:8">
      <c r="A2175" s="8" t="s">
        <v>11516</v>
      </c>
      <c r="B2175" s="9" t="s">
        <v>11453</v>
      </c>
      <c r="C2175" s="10">
        <v>52.346699999999998</v>
      </c>
      <c r="H2175" s="277"/>
    </row>
    <row r="2176" spans="1:8">
      <c r="A2176" s="8" t="s">
        <v>11517</v>
      </c>
      <c r="B2176" s="9" t="s">
        <v>11455</v>
      </c>
      <c r="C2176" s="10">
        <v>79.402100000000004</v>
      </c>
      <c r="H2176" s="277"/>
    </row>
    <row r="2177" spans="1:8">
      <c r="A2177" s="8" t="s">
        <v>11518</v>
      </c>
      <c r="B2177" s="9" t="s">
        <v>11457</v>
      </c>
      <c r="C2177" s="10">
        <v>52.346699999999998</v>
      </c>
      <c r="H2177" s="277"/>
    </row>
    <row r="2178" spans="1:8">
      <c r="A2178" s="8" t="s">
        <v>11519</v>
      </c>
      <c r="B2178" s="9" t="s">
        <v>11459</v>
      </c>
      <c r="C2178" s="10">
        <v>79.402100000000004</v>
      </c>
      <c r="H2178" s="277"/>
    </row>
    <row r="2179" spans="1:8">
      <c r="A2179" s="8" t="s">
        <v>11520</v>
      </c>
      <c r="B2179" s="9" t="s">
        <v>11521</v>
      </c>
      <c r="C2179" s="10">
        <v>67.686099999999996</v>
      </c>
      <c r="H2179" s="277"/>
    </row>
    <row r="2180" spans="1:8">
      <c r="A2180" s="8" t="s">
        <v>11522</v>
      </c>
      <c r="B2180" s="9" t="s">
        <v>11445</v>
      </c>
      <c r="C2180" s="10">
        <v>45.128999999999998</v>
      </c>
      <c r="H2180" s="277"/>
    </row>
    <row r="2181" spans="1:8">
      <c r="A2181" s="8" t="s">
        <v>11523</v>
      </c>
      <c r="B2181" s="9" t="s">
        <v>11447</v>
      </c>
      <c r="C2181" s="10">
        <v>67.686099999999996</v>
      </c>
      <c r="H2181" s="277"/>
    </row>
    <row r="2182" spans="1:8">
      <c r="A2182" s="8" t="s">
        <v>11524</v>
      </c>
      <c r="B2182" s="9" t="s">
        <v>11449</v>
      </c>
      <c r="C2182" s="10">
        <v>45.128999999999998</v>
      </c>
      <c r="H2182" s="277"/>
    </row>
    <row r="2183" spans="1:8">
      <c r="A2183" s="8" t="s">
        <v>11525</v>
      </c>
      <c r="B2183" s="9" t="s">
        <v>11451</v>
      </c>
      <c r="C2183" s="10">
        <v>67.686099999999996</v>
      </c>
      <c r="H2183" s="277"/>
    </row>
    <row r="2184" spans="1:8">
      <c r="A2184" s="8" t="s">
        <v>11526</v>
      </c>
      <c r="B2184" s="9" t="s">
        <v>11453</v>
      </c>
      <c r="C2184" s="10">
        <v>52.346699999999998</v>
      </c>
      <c r="H2184" s="277"/>
    </row>
    <row r="2185" spans="1:8">
      <c r="A2185" s="8" t="s">
        <v>11527</v>
      </c>
      <c r="B2185" s="9" t="s">
        <v>11455</v>
      </c>
      <c r="C2185" s="10">
        <v>79.402100000000004</v>
      </c>
      <c r="H2185" s="277"/>
    </row>
    <row r="2186" spans="1:8">
      <c r="A2186" s="8" t="s">
        <v>11528</v>
      </c>
      <c r="B2186" s="9" t="s">
        <v>11457</v>
      </c>
      <c r="C2186" s="10">
        <v>52.346699999999998</v>
      </c>
      <c r="H2186" s="277"/>
    </row>
    <row r="2187" spans="1:8">
      <c r="A2187" s="8" t="s">
        <v>11529</v>
      </c>
      <c r="B2187" s="9" t="s">
        <v>11459</v>
      </c>
      <c r="C2187" s="10">
        <v>79.402100000000004</v>
      </c>
      <c r="H2187" s="277"/>
    </row>
    <row r="2188" spans="1:8">
      <c r="A2188" s="8" t="s">
        <v>11530</v>
      </c>
      <c r="B2188" s="9" t="s">
        <v>11531</v>
      </c>
      <c r="C2188" s="10">
        <v>67.686099999999996</v>
      </c>
      <c r="H2188" s="277"/>
    </row>
    <row r="2189" spans="1:8">
      <c r="A2189" s="8" t="s">
        <v>11532</v>
      </c>
      <c r="B2189" s="9" t="s">
        <v>11445</v>
      </c>
      <c r="C2189" s="10">
        <v>45.128999999999998</v>
      </c>
      <c r="H2189" s="277"/>
    </row>
    <row r="2190" spans="1:8">
      <c r="A2190" s="8" t="s">
        <v>11533</v>
      </c>
      <c r="B2190" s="9" t="s">
        <v>11447</v>
      </c>
      <c r="C2190" s="10">
        <v>67.686099999999996</v>
      </c>
      <c r="H2190" s="277"/>
    </row>
    <row r="2191" spans="1:8">
      <c r="A2191" s="8" t="s">
        <v>11534</v>
      </c>
      <c r="B2191" s="9" t="s">
        <v>11449</v>
      </c>
      <c r="C2191" s="10">
        <v>45.128999999999998</v>
      </c>
      <c r="H2191" s="277"/>
    </row>
    <row r="2192" spans="1:8">
      <c r="A2192" s="8" t="s">
        <v>11535</v>
      </c>
      <c r="B2192" s="9" t="s">
        <v>11451</v>
      </c>
      <c r="C2192" s="10">
        <v>67.686099999999996</v>
      </c>
      <c r="H2192" s="277"/>
    </row>
    <row r="2193" spans="1:8">
      <c r="A2193" s="8" t="s">
        <v>11536</v>
      </c>
      <c r="B2193" s="9" t="s">
        <v>11453</v>
      </c>
      <c r="C2193" s="10">
        <v>52.346699999999998</v>
      </c>
      <c r="H2193" s="277"/>
    </row>
    <row r="2194" spans="1:8">
      <c r="A2194" s="8" t="s">
        <v>11537</v>
      </c>
      <c r="B2194" s="9" t="s">
        <v>11455</v>
      </c>
      <c r="C2194" s="10">
        <v>79.402100000000004</v>
      </c>
      <c r="H2194" s="277"/>
    </row>
    <row r="2195" spans="1:8">
      <c r="A2195" s="8" t="s">
        <v>11538</v>
      </c>
      <c r="B2195" s="9" t="s">
        <v>11457</v>
      </c>
      <c r="C2195" s="10">
        <v>52.346699999999998</v>
      </c>
      <c r="H2195" s="277"/>
    </row>
    <row r="2196" spans="1:8">
      <c r="A2196" s="8" t="s">
        <v>11539</v>
      </c>
      <c r="B2196" s="9" t="s">
        <v>11459</v>
      </c>
      <c r="C2196" s="10">
        <v>79.402100000000004</v>
      </c>
      <c r="H2196" s="277"/>
    </row>
    <row r="2197" spans="1:8">
      <c r="A2197" s="8" t="s">
        <v>11540</v>
      </c>
      <c r="B2197" s="9" t="s">
        <v>11541</v>
      </c>
      <c r="C2197" s="10">
        <v>67.686099999999996</v>
      </c>
      <c r="H2197" s="277"/>
    </row>
    <row r="2198" spans="1:8">
      <c r="A2198" s="8" t="s">
        <v>11542</v>
      </c>
      <c r="B2198" s="9" t="s">
        <v>11445</v>
      </c>
      <c r="C2198" s="10">
        <v>45.128999999999998</v>
      </c>
      <c r="H2198" s="277"/>
    </row>
    <row r="2199" spans="1:8">
      <c r="A2199" s="8" t="s">
        <v>11543</v>
      </c>
      <c r="B2199" s="9" t="s">
        <v>11447</v>
      </c>
      <c r="C2199" s="10">
        <v>67.686099999999996</v>
      </c>
      <c r="H2199" s="277"/>
    </row>
    <row r="2200" spans="1:8">
      <c r="A2200" s="8" t="s">
        <v>11544</v>
      </c>
      <c r="B2200" s="9" t="s">
        <v>11449</v>
      </c>
      <c r="C2200" s="10">
        <v>45.128999999999998</v>
      </c>
      <c r="H2200" s="277"/>
    </row>
    <row r="2201" spans="1:8">
      <c r="A2201" s="8" t="s">
        <v>11545</v>
      </c>
      <c r="B2201" s="9" t="s">
        <v>11451</v>
      </c>
      <c r="C2201" s="10">
        <v>67.686099999999996</v>
      </c>
      <c r="H2201" s="277"/>
    </row>
    <row r="2202" spans="1:8">
      <c r="A2202" s="8" t="s">
        <v>11546</v>
      </c>
      <c r="B2202" s="9" t="s">
        <v>11453</v>
      </c>
      <c r="C2202" s="10">
        <v>52.346699999999998</v>
      </c>
      <c r="H2202" s="277"/>
    </row>
    <row r="2203" spans="1:8">
      <c r="A2203" s="8" t="s">
        <v>11547</v>
      </c>
      <c r="B2203" s="9" t="s">
        <v>11455</v>
      </c>
      <c r="C2203" s="10">
        <v>79.402100000000004</v>
      </c>
      <c r="H2203" s="277"/>
    </row>
    <row r="2204" spans="1:8">
      <c r="A2204" s="8" t="s">
        <v>11548</v>
      </c>
      <c r="B2204" s="9" t="s">
        <v>11457</v>
      </c>
      <c r="C2204" s="10">
        <v>52.346699999999998</v>
      </c>
      <c r="H2204" s="277"/>
    </row>
    <row r="2205" spans="1:8">
      <c r="A2205" s="8" t="s">
        <v>11549</v>
      </c>
      <c r="B2205" s="9" t="s">
        <v>11459</v>
      </c>
      <c r="C2205" s="10">
        <v>79.402100000000004</v>
      </c>
      <c r="H2205" s="277"/>
    </row>
    <row r="2206" spans="1:8">
      <c r="A2206" s="8" t="s">
        <v>11550</v>
      </c>
      <c r="B2206" s="9" t="s">
        <v>11551</v>
      </c>
      <c r="C2206" s="10">
        <v>67.686099999999996</v>
      </c>
      <c r="H2206" s="277"/>
    </row>
    <row r="2207" spans="1:8">
      <c r="A2207" s="8" t="s">
        <v>11552</v>
      </c>
      <c r="B2207" s="9" t="s">
        <v>11553</v>
      </c>
      <c r="C2207" s="10">
        <v>19.863199999999999</v>
      </c>
      <c r="H2207" s="277"/>
    </row>
    <row r="2208" spans="1:8">
      <c r="A2208" s="8" t="s">
        <v>11554</v>
      </c>
      <c r="B2208" s="9" t="s">
        <v>11555</v>
      </c>
      <c r="C2208" s="10">
        <v>69.246600000000001</v>
      </c>
      <c r="H2208" s="277"/>
    </row>
    <row r="2209" spans="1:8">
      <c r="A2209" s="8" t="s">
        <v>11556</v>
      </c>
      <c r="B2209" s="9" t="s">
        <v>11557</v>
      </c>
      <c r="C2209" s="10">
        <v>58.182600000000001</v>
      </c>
      <c r="H2209" s="277"/>
    </row>
    <row r="2210" spans="1:8">
      <c r="A2210" s="8" t="s">
        <v>11558</v>
      </c>
      <c r="B2210" s="9" t="s">
        <v>11559</v>
      </c>
      <c r="C2210" s="10">
        <v>7.77</v>
      </c>
      <c r="H2210" s="277"/>
    </row>
    <row r="2211" spans="1:8">
      <c r="A2211" s="8" t="s">
        <v>11560</v>
      </c>
      <c r="B2211" s="9" t="s">
        <v>11561</v>
      </c>
      <c r="C2211" s="10">
        <v>35</v>
      </c>
      <c r="H2211" s="277"/>
    </row>
    <row r="2212" spans="1:8">
      <c r="A2212" s="8" t="s">
        <v>11562</v>
      </c>
      <c r="B2212" s="9" t="s">
        <v>11563</v>
      </c>
      <c r="C2212" s="10">
        <v>35</v>
      </c>
      <c r="H2212" s="277"/>
    </row>
    <row r="2213" spans="1:8">
      <c r="A2213" s="8" t="s">
        <v>11564</v>
      </c>
      <c r="B2213" s="9" t="s">
        <v>11290</v>
      </c>
      <c r="C2213" s="10">
        <v>2.9409999999999998</v>
      </c>
      <c r="H2213" s="277"/>
    </row>
    <row r="2214" spans="1:8">
      <c r="A2214" s="8" t="s">
        <v>11565</v>
      </c>
      <c r="B2214" s="9" t="s">
        <v>11566</v>
      </c>
      <c r="C2214" s="10">
        <v>90.232799999999997</v>
      </c>
      <c r="H2214" s="277"/>
    </row>
    <row r="2215" spans="1:8">
      <c r="A2215" s="8" t="s">
        <v>11567</v>
      </c>
      <c r="B2215" s="9" t="s">
        <v>11568</v>
      </c>
      <c r="C2215" s="10">
        <v>2.9409999999999998</v>
      </c>
      <c r="H2215" s="277"/>
    </row>
    <row r="2216" spans="1:8">
      <c r="A2216" s="8" t="s">
        <v>11569</v>
      </c>
      <c r="B2216" s="9" t="s">
        <v>11570</v>
      </c>
      <c r="C2216" s="10">
        <v>2.9409999999999998</v>
      </c>
      <c r="H2216" s="277"/>
    </row>
    <row r="2217" spans="1:8">
      <c r="A2217" s="8" t="s">
        <v>11571</v>
      </c>
      <c r="B2217" s="9" t="s">
        <v>11572</v>
      </c>
      <c r="C2217" s="10">
        <v>122.5363</v>
      </c>
      <c r="H2217" s="277"/>
    </row>
    <row r="2218" spans="1:8">
      <c r="A2218" s="8" t="s">
        <v>11573</v>
      </c>
      <c r="B2218" s="9" t="s">
        <v>11574</v>
      </c>
      <c r="C2218" s="10">
        <v>71.132999999999996</v>
      </c>
      <c r="H2218" s="277"/>
    </row>
    <row r="2219" spans="1:8">
      <c r="A2219" s="8" t="s">
        <v>11575</v>
      </c>
      <c r="B2219" s="9" t="s">
        <v>11576</v>
      </c>
      <c r="C2219" s="10">
        <v>385.67880000000002</v>
      </c>
      <c r="H2219" s="277"/>
    </row>
    <row r="2220" spans="1:8">
      <c r="A2220" s="8" t="s">
        <v>11577</v>
      </c>
      <c r="B2220" s="9" t="s">
        <v>11228</v>
      </c>
      <c r="C2220" s="10">
        <v>108.438</v>
      </c>
      <c r="H2220" s="277"/>
    </row>
    <row r="2221" spans="1:8">
      <c r="A2221" s="8" t="s">
        <v>11578</v>
      </c>
      <c r="B2221" s="9" t="s">
        <v>11579</v>
      </c>
      <c r="C2221" s="10">
        <v>6.0717999999999996</v>
      </c>
      <c r="H2221" s="277"/>
    </row>
    <row r="2222" spans="1:8">
      <c r="A2222" s="8" t="s">
        <v>11580</v>
      </c>
      <c r="B2222" s="9" t="s">
        <v>11581</v>
      </c>
      <c r="C2222" s="10">
        <v>117.29859999999999</v>
      </c>
      <c r="H2222" s="277"/>
    </row>
    <row r="2223" spans="1:8">
      <c r="A2223" s="8" t="s">
        <v>11582</v>
      </c>
      <c r="B2223" s="9" t="s">
        <v>11583</v>
      </c>
      <c r="C2223" s="10">
        <v>135.3502</v>
      </c>
      <c r="H2223" s="277"/>
    </row>
    <row r="2224" spans="1:8">
      <c r="A2224" s="8" t="s">
        <v>11584</v>
      </c>
      <c r="B2224" s="9" t="s">
        <v>11585</v>
      </c>
      <c r="C2224" s="10">
        <v>141.38499999999999</v>
      </c>
      <c r="H2224" s="277"/>
    </row>
    <row r="2225" spans="1:8">
      <c r="A2225" s="8" t="s">
        <v>11586</v>
      </c>
      <c r="B2225" s="9" t="s">
        <v>11587</v>
      </c>
      <c r="C2225" s="10">
        <v>105.79</v>
      </c>
      <c r="H2225" s="277"/>
    </row>
    <row r="2226" spans="1:8">
      <c r="A2226" s="8" t="s">
        <v>11588</v>
      </c>
      <c r="B2226" s="9" t="s">
        <v>11589</v>
      </c>
      <c r="C2226" s="10">
        <v>17.914999999999999</v>
      </c>
      <c r="H2226" s="277"/>
    </row>
    <row r="2227" spans="1:8">
      <c r="A2227" s="8" t="s">
        <v>11590</v>
      </c>
      <c r="B2227" s="9" t="s">
        <v>11591</v>
      </c>
      <c r="C2227" s="10">
        <v>157.9</v>
      </c>
      <c r="H2227" s="277"/>
    </row>
    <row r="2228" spans="1:8">
      <c r="A2228" s="8" t="s">
        <v>11592</v>
      </c>
      <c r="B2228" s="9" t="s">
        <v>11593</v>
      </c>
      <c r="C2228" s="10">
        <v>38.802199999999999</v>
      </c>
      <c r="H2228" s="277"/>
    </row>
    <row r="2229" spans="1:8">
      <c r="A2229" s="8" t="s">
        <v>11594</v>
      </c>
      <c r="B2229" s="9" t="s">
        <v>11595</v>
      </c>
      <c r="C2229" s="10">
        <v>426.79</v>
      </c>
      <c r="H2229" s="277"/>
    </row>
    <row r="2230" spans="1:8">
      <c r="A2230" s="8" t="s">
        <v>11596</v>
      </c>
      <c r="B2230" s="9" t="s">
        <v>9794</v>
      </c>
      <c r="C2230" s="10">
        <v>467.91460000000001</v>
      </c>
      <c r="H2230" s="277"/>
    </row>
    <row r="2231" spans="1:8">
      <c r="A2231" s="8" t="s">
        <v>11597</v>
      </c>
      <c r="B2231" s="9" t="s">
        <v>11598</v>
      </c>
      <c r="C2231" s="10">
        <v>2.6789000000000001</v>
      </c>
      <c r="H2231" s="277"/>
    </row>
    <row r="2232" spans="1:8">
      <c r="A2232" s="8" t="s">
        <v>11599</v>
      </c>
      <c r="B2232" s="9" t="s">
        <v>11600</v>
      </c>
      <c r="C2232" s="10">
        <v>2.6789000000000001</v>
      </c>
      <c r="H2232" s="277"/>
    </row>
    <row r="2233" spans="1:8">
      <c r="A2233" s="8" t="s">
        <v>11601</v>
      </c>
      <c r="B2233" s="9" t="s">
        <v>11602</v>
      </c>
      <c r="C2233" s="10">
        <v>6.9363999999999999</v>
      </c>
      <c r="H2233" s="277"/>
    </row>
    <row r="2234" spans="1:8">
      <c r="A2234" s="8" t="s">
        <v>11603</v>
      </c>
      <c r="B2234" s="9" t="s">
        <v>11604</v>
      </c>
      <c r="C2234" s="10">
        <v>4.1920000000000002</v>
      </c>
      <c r="H2234" s="277"/>
    </row>
    <row r="2235" spans="1:8">
      <c r="A2235" s="8" t="s">
        <v>11605</v>
      </c>
      <c r="B2235" s="9" t="s">
        <v>11606</v>
      </c>
      <c r="C2235" s="10">
        <v>6.9363999999999999</v>
      </c>
      <c r="H2235" s="277"/>
    </row>
    <row r="2236" spans="1:8">
      <c r="A2236" s="8" t="s">
        <v>11607</v>
      </c>
      <c r="B2236" s="9" t="s">
        <v>11608</v>
      </c>
      <c r="C2236" s="10">
        <v>7.1853999999999996</v>
      </c>
      <c r="H2236" s="277"/>
    </row>
    <row r="2237" spans="1:8">
      <c r="A2237" s="8" t="s">
        <v>11609</v>
      </c>
      <c r="B2237" s="9" t="s">
        <v>11610</v>
      </c>
      <c r="C2237" s="10">
        <v>6.9363999999999999</v>
      </c>
      <c r="H2237" s="277"/>
    </row>
    <row r="2238" spans="1:8">
      <c r="A2238" s="8" t="s">
        <v>11611</v>
      </c>
      <c r="B2238" s="9" t="s">
        <v>11612</v>
      </c>
      <c r="C2238" s="10">
        <v>7.7747999999999999</v>
      </c>
      <c r="H2238" s="277"/>
    </row>
    <row r="2239" spans="1:8">
      <c r="A2239" s="8" t="s">
        <v>11613</v>
      </c>
      <c r="B2239" s="9" t="s">
        <v>11614</v>
      </c>
      <c r="C2239" s="10">
        <v>7.7747999999999999</v>
      </c>
      <c r="H2239" s="277"/>
    </row>
    <row r="2240" spans="1:8">
      <c r="A2240" s="8" t="s">
        <v>11615</v>
      </c>
      <c r="B2240" s="9" t="s">
        <v>11616</v>
      </c>
      <c r="C2240" s="10">
        <v>20.042400000000001</v>
      </c>
      <c r="H2240" s="277"/>
    </row>
    <row r="2241" spans="1:8">
      <c r="A2241" s="8" t="s">
        <v>11617</v>
      </c>
      <c r="B2241" s="9" t="s">
        <v>11618</v>
      </c>
      <c r="C2241" s="10">
        <v>50.858499999999999</v>
      </c>
      <c r="H2241" s="277"/>
    </row>
    <row r="2242" spans="1:8">
      <c r="A2242" s="8" t="s">
        <v>11619</v>
      </c>
      <c r="B2242" s="9" t="s">
        <v>11620</v>
      </c>
      <c r="C2242" s="10">
        <v>20.042400000000001</v>
      </c>
      <c r="H2242" s="277"/>
    </row>
    <row r="2243" spans="1:8">
      <c r="A2243" s="8" t="s">
        <v>11621</v>
      </c>
      <c r="B2243" s="9" t="s">
        <v>11622</v>
      </c>
      <c r="C2243" s="10">
        <v>106.6602</v>
      </c>
      <c r="H2243" s="277"/>
    </row>
    <row r="2244" spans="1:8">
      <c r="A2244" s="8" t="s">
        <v>5479</v>
      </c>
      <c r="B2244" s="9" t="s">
        <v>11623</v>
      </c>
      <c r="C2244" s="10">
        <v>106.6602</v>
      </c>
      <c r="H2244" s="277"/>
    </row>
    <row r="2245" spans="1:8">
      <c r="A2245" s="8" t="s">
        <v>11624</v>
      </c>
      <c r="B2245" s="9" t="s">
        <v>11625</v>
      </c>
      <c r="C2245" s="10">
        <v>112.83029999999999</v>
      </c>
      <c r="H2245" s="277"/>
    </row>
    <row r="2246" spans="1:8">
      <c r="A2246" s="8" t="s">
        <v>11626</v>
      </c>
      <c r="B2246" s="9" t="s">
        <v>11627</v>
      </c>
      <c r="C2246" s="10">
        <v>125.98269999999999</v>
      </c>
      <c r="H2246" s="277"/>
    </row>
    <row r="2247" spans="1:8">
      <c r="A2247" s="8" t="s">
        <v>11628</v>
      </c>
      <c r="B2247" s="9" t="s">
        <v>11629</v>
      </c>
      <c r="C2247" s="10">
        <v>125.98269999999999</v>
      </c>
      <c r="H2247" s="277"/>
    </row>
    <row r="2248" spans="1:8">
      <c r="A2248" s="8" t="s">
        <v>11630</v>
      </c>
      <c r="B2248" s="9" t="s">
        <v>11631</v>
      </c>
      <c r="C2248" s="10">
        <v>125.98269999999999</v>
      </c>
      <c r="H2248" s="277"/>
    </row>
    <row r="2249" spans="1:8">
      <c r="A2249" s="8" t="s">
        <v>11632</v>
      </c>
      <c r="B2249" s="9" t="s">
        <v>11633</v>
      </c>
      <c r="C2249" s="10">
        <v>125.98269999999999</v>
      </c>
      <c r="H2249" s="277"/>
    </row>
    <row r="2250" spans="1:8">
      <c r="A2250" s="8" t="s">
        <v>11634</v>
      </c>
      <c r="B2250" s="9" t="s">
        <v>11635</v>
      </c>
      <c r="C2250" s="10">
        <v>125.98269999999999</v>
      </c>
      <c r="H2250" s="277"/>
    </row>
    <row r="2251" spans="1:8">
      <c r="A2251" s="8" t="s">
        <v>11636</v>
      </c>
      <c r="B2251" s="9" t="s">
        <v>11637</v>
      </c>
      <c r="C2251" s="10">
        <v>125.98269999999999</v>
      </c>
      <c r="H2251" s="277"/>
    </row>
    <row r="2252" spans="1:8">
      <c r="A2252" s="8" t="s">
        <v>11638</v>
      </c>
      <c r="B2252" s="9" t="s">
        <v>11639</v>
      </c>
      <c r="C2252" s="10">
        <v>125.98269999999999</v>
      </c>
      <c r="H2252" s="277"/>
    </row>
    <row r="2253" spans="1:8">
      <c r="A2253" s="8" t="s">
        <v>11640</v>
      </c>
      <c r="B2253" s="9" t="s">
        <v>11641</v>
      </c>
      <c r="C2253" s="10">
        <v>5.0792000000000002</v>
      </c>
      <c r="H2253" s="277"/>
    </row>
    <row r="2254" spans="1:8">
      <c r="A2254" s="8" t="s">
        <v>11642</v>
      </c>
      <c r="B2254" s="9" t="s">
        <v>11643</v>
      </c>
      <c r="C2254" s="10">
        <v>6.6976000000000004</v>
      </c>
      <c r="H2254" s="277"/>
    </row>
    <row r="2255" spans="1:8">
      <c r="A2255" s="8" t="s">
        <v>11644</v>
      </c>
      <c r="B2255" s="9" t="s">
        <v>11645</v>
      </c>
      <c r="C2255" s="10">
        <v>5.0039999999999996</v>
      </c>
      <c r="H2255" s="277"/>
    </row>
    <row r="2256" spans="1:8">
      <c r="A2256" s="8" t="s">
        <v>11646</v>
      </c>
      <c r="B2256" s="9" t="s">
        <v>11647</v>
      </c>
      <c r="C2256" s="10">
        <v>5.9303999999999997</v>
      </c>
      <c r="H2256" s="277"/>
    </row>
    <row r="2257" spans="1:8">
      <c r="A2257" s="8" t="s">
        <v>11648</v>
      </c>
      <c r="B2257" s="9" t="s">
        <v>11649</v>
      </c>
      <c r="C2257" s="10">
        <v>6.6420000000000003</v>
      </c>
      <c r="H2257" s="277"/>
    </row>
    <row r="2258" spans="1:8">
      <c r="A2258" s="8" t="s">
        <v>11650</v>
      </c>
      <c r="B2258" s="9" t="s">
        <v>11651</v>
      </c>
      <c r="C2258" s="10">
        <v>0.75</v>
      </c>
      <c r="H2258" s="277"/>
    </row>
    <row r="2259" spans="1:8">
      <c r="A2259" s="8" t="s">
        <v>11652</v>
      </c>
      <c r="B2259" s="9" t="s">
        <v>11653</v>
      </c>
      <c r="C2259" s="10">
        <v>1.8424</v>
      </c>
      <c r="H2259" s="277"/>
    </row>
    <row r="2260" spans="1:8">
      <c r="A2260" s="8" t="s">
        <v>11654</v>
      </c>
      <c r="B2260" s="9" t="s">
        <v>11655</v>
      </c>
      <c r="C2260" s="10">
        <v>3.1023999999999998</v>
      </c>
      <c r="H2260" s="277"/>
    </row>
    <row r="2261" spans="1:8">
      <c r="A2261" s="8" t="s">
        <v>11656</v>
      </c>
      <c r="B2261" s="9" t="s">
        <v>11657</v>
      </c>
      <c r="C2261" s="10">
        <v>4.2300000000000004</v>
      </c>
      <c r="H2261" s="277"/>
    </row>
    <row r="2262" spans="1:8">
      <c r="A2262" s="8" t="s">
        <v>11658</v>
      </c>
      <c r="B2262" s="9" t="s">
        <v>11659</v>
      </c>
      <c r="C2262" s="10">
        <v>5.3460000000000001</v>
      </c>
      <c r="H2262" s="277"/>
    </row>
    <row r="2263" spans="1:8">
      <c r="A2263" s="8" t="s">
        <v>11660</v>
      </c>
      <c r="B2263" s="9" t="s">
        <v>11657</v>
      </c>
      <c r="C2263" s="10">
        <v>4.2300000000000004</v>
      </c>
      <c r="H2263" s="277"/>
    </row>
    <row r="2264" spans="1:8">
      <c r="A2264" s="8" t="s">
        <v>11661</v>
      </c>
      <c r="B2264" s="9" t="s">
        <v>11659</v>
      </c>
      <c r="C2264" s="10">
        <v>5.4359999999999999</v>
      </c>
      <c r="H2264" s="277"/>
    </row>
    <row r="2265" spans="1:8">
      <c r="A2265" s="8" t="s">
        <v>11662</v>
      </c>
      <c r="B2265" s="9" t="s">
        <v>11663</v>
      </c>
      <c r="C2265" s="10">
        <v>6.6976000000000004</v>
      </c>
      <c r="H2265" s="277"/>
    </row>
    <row r="2266" spans="1:8">
      <c r="A2266" s="8" t="s">
        <v>11664</v>
      </c>
      <c r="B2266" s="9" t="s">
        <v>11665</v>
      </c>
      <c r="C2266" s="10">
        <v>5.0039999999999996</v>
      </c>
      <c r="H2266" s="277"/>
    </row>
    <row r="2267" spans="1:8">
      <c r="A2267" s="8" t="s">
        <v>11666</v>
      </c>
      <c r="B2267" s="9" t="s">
        <v>11667</v>
      </c>
      <c r="C2267" s="10">
        <v>5.9303999999999997</v>
      </c>
      <c r="H2267" s="277"/>
    </row>
    <row r="2268" spans="1:8">
      <c r="A2268" s="8" t="s">
        <v>11668</v>
      </c>
      <c r="B2268" s="9" t="s">
        <v>11669</v>
      </c>
      <c r="C2268" s="10">
        <v>6.6420000000000003</v>
      </c>
      <c r="H2268" s="277"/>
    </row>
    <row r="2269" spans="1:8">
      <c r="A2269" s="8" t="s">
        <v>11670</v>
      </c>
      <c r="B2269" s="9" t="s">
        <v>11671</v>
      </c>
      <c r="C2269" s="10">
        <v>0.68400000000000005</v>
      </c>
      <c r="H2269" s="277"/>
    </row>
    <row r="2270" spans="1:8">
      <c r="A2270" s="8" t="s">
        <v>11672</v>
      </c>
      <c r="B2270" s="9" t="s">
        <v>11673</v>
      </c>
      <c r="C2270" s="10">
        <v>1.8424</v>
      </c>
      <c r="H2270" s="277"/>
    </row>
    <row r="2271" spans="1:8">
      <c r="A2271" s="8" t="s">
        <v>11674</v>
      </c>
      <c r="B2271" s="9" t="s">
        <v>11675</v>
      </c>
      <c r="C2271" s="10">
        <v>3.1023999999999998</v>
      </c>
      <c r="H2271" s="277"/>
    </row>
    <row r="2272" spans="1:8">
      <c r="A2272" s="8" t="s">
        <v>11676</v>
      </c>
      <c r="B2272" s="9" t="s">
        <v>11677</v>
      </c>
      <c r="C2272" s="10">
        <v>4.2300000000000004</v>
      </c>
      <c r="H2272" s="277"/>
    </row>
    <row r="2273" spans="1:8">
      <c r="A2273" s="8" t="s">
        <v>11678</v>
      </c>
      <c r="B2273" s="9" t="s">
        <v>11679</v>
      </c>
      <c r="C2273" s="10">
        <v>5.3460000000000001</v>
      </c>
      <c r="H2273" s="277"/>
    </row>
    <row r="2274" spans="1:8">
      <c r="A2274" s="8" t="s">
        <v>11680</v>
      </c>
      <c r="B2274" s="9" t="s">
        <v>11677</v>
      </c>
      <c r="C2274" s="10">
        <v>4.2300000000000004</v>
      </c>
      <c r="H2274" s="277"/>
    </row>
    <row r="2275" spans="1:8">
      <c r="A2275" s="8" t="s">
        <v>11681</v>
      </c>
      <c r="B2275" s="9" t="s">
        <v>11679</v>
      </c>
      <c r="C2275" s="10">
        <v>5.4359999999999999</v>
      </c>
      <c r="H2275" s="277"/>
    </row>
    <row r="2276" spans="1:8">
      <c r="A2276" s="8" t="s">
        <v>11682</v>
      </c>
      <c r="B2276" s="9" t="s">
        <v>11683</v>
      </c>
      <c r="C2276" s="10">
        <v>2.1659999999999999</v>
      </c>
      <c r="H2276" s="277"/>
    </row>
    <row r="2277" spans="1:8">
      <c r="A2277" s="8" t="s">
        <v>11684</v>
      </c>
      <c r="B2277" s="9" t="s">
        <v>11685</v>
      </c>
      <c r="C2277" s="10">
        <v>2.1659999999999999</v>
      </c>
      <c r="H2277" s="277"/>
    </row>
    <row r="2278" spans="1:8">
      <c r="A2278" s="8" t="s">
        <v>11686</v>
      </c>
      <c r="B2278" s="9" t="s">
        <v>11687</v>
      </c>
      <c r="C2278" s="10">
        <v>5.34</v>
      </c>
      <c r="H2278" s="277"/>
    </row>
    <row r="2279" spans="1:8">
      <c r="A2279" s="8" t="s">
        <v>11688</v>
      </c>
      <c r="B2279" s="9" t="s">
        <v>11689</v>
      </c>
      <c r="C2279" s="10">
        <v>4.8120000000000003</v>
      </c>
      <c r="H2279" s="277"/>
    </row>
    <row r="2280" spans="1:8">
      <c r="A2280" s="8" t="s">
        <v>11690</v>
      </c>
      <c r="B2280" s="9" t="s">
        <v>11691</v>
      </c>
      <c r="C2280" s="10">
        <v>4.8120000000000003</v>
      </c>
      <c r="H2280" s="277"/>
    </row>
    <row r="2281" spans="1:8">
      <c r="A2281" s="8" t="s">
        <v>11692</v>
      </c>
      <c r="B2281" s="9" t="s">
        <v>11693</v>
      </c>
      <c r="C2281" s="10">
        <v>4.8120000000000003</v>
      </c>
      <c r="H2281" s="277"/>
    </row>
    <row r="2282" spans="1:8">
      <c r="A2282" s="8" t="s">
        <v>11694</v>
      </c>
      <c r="B2282" s="9" t="s">
        <v>11695</v>
      </c>
      <c r="C2282" s="10">
        <v>5.7779999999999996</v>
      </c>
      <c r="H2282" s="277"/>
    </row>
    <row r="2283" spans="1:8">
      <c r="A2283" s="8" t="s">
        <v>11696</v>
      </c>
      <c r="B2283" s="9" t="s">
        <v>11697</v>
      </c>
      <c r="C2283" s="10">
        <v>112.78570000000001</v>
      </c>
      <c r="H2283" s="277"/>
    </row>
    <row r="2284" spans="1:8">
      <c r="A2284" s="8" t="s">
        <v>11698</v>
      </c>
      <c r="B2284" s="9" t="s">
        <v>11699</v>
      </c>
      <c r="C2284" s="10">
        <v>41.868600000000001</v>
      </c>
      <c r="H2284" s="277"/>
    </row>
    <row r="2285" spans="1:8">
      <c r="A2285" s="8" t="s">
        <v>11700</v>
      </c>
      <c r="B2285" s="9" t="s">
        <v>11701</v>
      </c>
      <c r="C2285" s="10">
        <v>4.8120000000000003</v>
      </c>
      <c r="H2285" s="277"/>
    </row>
    <row r="2286" spans="1:8">
      <c r="A2286" s="8" t="s">
        <v>11702</v>
      </c>
      <c r="B2286" s="9" t="s">
        <v>11703</v>
      </c>
      <c r="C2286" s="10">
        <v>3.7911999999999999</v>
      </c>
      <c r="H2286" s="277"/>
    </row>
    <row r="2287" spans="1:8">
      <c r="A2287" s="8" t="s">
        <v>11704</v>
      </c>
      <c r="B2287" s="9" t="s">
        <v>11705</v>
      </c>
      <c r="C2287" s="10">
        <v>4.12</v>
      </c>
      <c r="H2287" s="277"/>
    </row>
    <row r="2288" spans="1:8">
      <c r="A2288" s="8" t="s">
        <v>11706</v>
      </c>
      <c r="B2288" s="9" t="s">
        <v>11707</v>
      </c>
      <c r="C2288" s="10">
        <v>312.37</v>
      </c>
      <c r="H2288" s="277"/>
    </row>
    <row r="2289" spans="1:8">
      <c r="A2289" s="8" t="s">
        <v>11708</v>
      </c>
      <c r="B2289" s="9" t="s">
        <v>11709</v>
      </c>
      <c r="C2289" s="10">
        <v>312.37</v>
      </c>
      <c r="H2289" s="277"/>
    </row>
    <row r="2290" spans="1:8">
      <c r="A2290" s="8" t="s">
        <v>11710</v>
      </c>
      <c r="B2290" s="9" t="s">
        <v>11711</v>
      </c>
      <c r="C2290" s="10">
        <v>4</v>
      </c>
      <c r="H2290" s="277"/>
    </row>
    <row r="2291" spans="1:8">
      <c r="A2291" s="8" t="s">
        <v>11712</v>
      </c>
      <c r="B2291" s="9" t="s">
        <v>11713</v>
      </c>
      <c r="C2291" s="10">
        <v>4.8120000000000003</v>
      </c>
      <c r="H2291" s="277"/>
    </row>
    <row r="2292" spans="1:8">
      <c r="A2292" s="8" t="s">
        <v>11714</v>
      </c>
      <c r="B2292" s="9" t="s">
        <v>11715</v>
      </c>
      <c r="C2292" s="10">
        <v>46.43</v>
      </c>
      <c r="H2292" s="277"/>
    </row>
    <row r="2293" spans="1:8">
      <c r="A2293" s="8" t="s">
        <v>11716</v>
      </c>
      <c r="B2293" s="9" t="s">
        <v>11717</v>
      </c>
      <c r="C2293" s="10">
        <v>39.61</v>
      </c>
      <c r="H2293" s="277"/>
    </row>
    <row r="2294" spans="1:8">
      <c r="A2294" s="8" t="s">
        <v>11718</v>
      </c>
      <c r="B2294" s="9" t="s">
        <v>11719</v>
      </c>
      <c r="C2294" s="10">
        <v>17.914999999999999</v>
      </c>
      <c r="H2294" s="277"/>
    </row>
    <row r="2295" spans="1:8">
      <c r="A2295" s="8" t="s">
        <v>11720</v>
      </c>
      <c r="B2295" s="9" t="s">
        <v>11721</v>
      </c>
      <c r="C2295" s="10">
        <v>40.51</v>
      </c>
      <c r="H2295" s="277"/>
    </row>
    <row r="2296" spans="1:8">
      <c r="A2296" s="8" t="s">
        <v>11722</v>
      </c>
      <c r="B2296" s="9" t="s">
        <v>11721</v>
      </c>
      <c r="C2296" s="10">
        <v>40.51</v>
      </c>
      <c r="H2296" s="277"/>
    </row>
    <row r="2297" spans="1:8">
      <c r="A2297" s="8" t="s">
        <v>11723</v>
      </c>
      <c r="B2297" s="9" t="s">
        <v>11724</v>
      </c>
      <c r="C2297" s="10">
        <v>90.606200000000001</v>
      </c>
      <c r="H2297" s="277"/>
    </row>
    <row r="2298" spans="1:8">
      <c r="A2298" s="8" t="s">
        <v>11725</v>
      </c>
      <c r="B2298" s="9" t="s">
        <v>11726</v>
      </c>
      <c r="C2298" s="10">
        <v>36.048000000000002</v>
      </c>
      <c r="H2298" s="277"/>
    </row>
    <row r="2299" spans="1:8">
      <c r="A2299" s="8" t="s">
        <v>11727</v>
      </c>
      <c r="B2299" s="9" t="s">
        <v>11728</v>
      </c>
      <c r="C2299" s="10">
        <v>31.992000000000001</v>
      </c>
      <c r="H2299" s="277"/>
    </row>
    <row r="2300" spans="1:8">
      <c r="A2300" s="8" t="s">
        <v>11729</v>
      </c>
      <c r="B2300" s="9" t="s">
        <v>11730</v>
      </c>
      <c r="C2300" s="10">
        <v>32.033999999999999</v>
      </c>
      <c r="H2300" s="277"/>
    </row>
    <row r="2301" spans="1:8">
      <c r="A2301" s="8" t="s">
        <v>11731</v>
      </c>
      <c r="B2301" s="9" t="s">
        <v>11732</v>
      </c>
      <c r="C2301" s="10">
        <v>7.7640000000000002</v>
      </c>
      <c r="H2301" s="277"/>
    </row>
    <row r="2302" spans="1:8">
      <c r="A2302" s="8" t="s">
        <v>11733</v>
      </c>
      <c r="B2302" s="9" t="s">
        <v>11734</v>
      </c>
      <c r="C2302" s="10">
        <v>7.5839999999999996</v>
      </c>
      <c r="H2302" s="277"/>
    </row>
    <row r="2303" spans="1:8">
      <c r="A2303" s="8" t="s">
        <v>11735</v>
      </c>
      <c r="B2303" s="9" t="s">
        <v>11736</v>
      </c>
      <c r="C2303" s="10">
        <v>10.044</v>
      </c>
      <c r="H2303" s="277"/>
    </row>
    <row r="2304" spans="1:8">
      <c r="A2304" s="8" t="s">
        <v>11737</v>
      </c>
      <c r="B2304" s="9" t="s">
        <v>11738</v>
      </c>
      <c r="C2304" s="10">
        <v>6.468</v>
      </c>
      <c r="H2304" s="277"/>
    </row>
    <row r="2305" spans="1:8">
      <c r="A2305" s="8" t="s">
        <v>11739</v>
      </c>
      <c r="B2305" s="9" t="s">
        <v>11740</v>
      </c>
      <c r="C2305" s="10">
        <v>7.7640000000000002</v>
      </c>
      <c r="H2305" s="277"/>
    </row>
    <row r="2306" spans="1:8">
      <c r="A2306" s="8" t="s">
        <v>11741</v>
      </c>
      <c r="B2306" s="9" t="s">
        <v>11742</v>
      </c>
      <c r="C2306" s="10">
        <v>7.5839999999999996</v>
      </c>
      <c r="H2306" s="277"/>
    </row>
    <row r="2307" spans="1:8">
      <c r="A2307" s="8" t="s">
        <v>11743</v>
      </c>
      <c r="B2307" s="9" t="s">
        <v>11744</v>
      </c>
      <c r="C2307" s="10">
        <v>10.044</v>
      </c>
      <c r="H2307" s="277"/>
    </row>
    <row r="2308" spans="1:8">
      <c r="A2308" s="8" t="s">
        <v>11745</v>
      </c>
      <c r="B2308" s="9" t="s">
        <v>11746</v>
      </c>
      <c r="C2308" s="10">
        <v>6.468</v>
      </c>
      <c r="H2308" s="277"/>
    </row>
    <row r="2309" spans="1:8">
      <c r="A2309" s="8" t="s">
        <v>11747</v>
      </c>
      <c r="B2309" s="9" t="s">
        <v>11748</v>
      </c>
      <c r="C2309" s="10">
        <v>31.992000000000001</v>
      </c>
      <c r="H2309" s="277"/>
    </row>
    <row r="2310" spans="1:8">
      <c r="A2310" s="8" t="s">
        <v>11749</v>
      </c>
      <c r="B2310" s="9" t="s">
        <v>11750</v>
      </c>
      <c r="C2310" s="10">
        <v>79.562799999999996</v>
      </c>
      <c r="H2310" s="277"/>
    </row>
    <row r="2311" spans="1:8">
      <c r="A2311" s="8" t="s">
        <v>11751</v>
      </c>
      <c r="B2311" s="9" t="s">
        <v>11752</v>
      </c>
      <c r="C2311" s="10">
        <v>36.048000000000002</v>
      </c>
      <c r="H2311" s="277"/>
    </row>
    <row r="2312" spans="1:8">
      <c r="A2312" s="8" t="s">
        <v>11753</v>
      </c>
      <c r="B2312" s="9" t="s">
        <v>11754</v>
      </c>
      <c r="C2312" s="10">
        <v>63.1813</v>
      </c>
      <c r="H2312" s="277"/>
    </row>
    <row r="2313" spans="1:8">
      <c r="A2313" s="8" t="s">
        <v>11755</v>
      </c>
      <c r="B2313" s="9" t="s">
        <v>11756</v>
      </c>
      <c r="C2313" s="10">
        <v>38.090000000000003</v>
      </c>
      <c r="H2313" s="277"/>
    </row>
    <row r="2314" spans="1:8">
      <c r="A2314" s="8" t="s">
        <v>11757</v>
      </c>
      <c r="B2314" s="9" t="s">
        <v>11758</v>
      </c>
      <c r="C2314" s="10">
        <v>17.914999999999999</v>
      </c>
      <c r="H2314" s="277"/>
    </row>
    <row r="2315" spans="1:8">
      <c r="A2315" s="8" t="s">
        <v>11759</v>
      </c>
      <c r="B2315" s="9" t="s">
        <v>11760</v>
      </c>
      <c r="C2315" s="10">
        <v>32.033999999999999</v>
      </c>
      <c r="H2315" s="277"/>
    </row>
    <row r="2316" spans="1:8">
      <c r="A2316" s="8" t="s">
        <v>11761</v>
      </c>
      <c r="B2316" s="9" t="s">
        <v>11762</v>
      </c>
      <c r="C2316" s="10">
        <v>5.9939999999999998</v>
      </c>
      <c r="H2316" s="277"/>
    </row>
    <row r="2317" spans="1:8">
      <c r="A2317" s="8" t="s">
        <v>11763</v>
      </c>
      <c r="B2317" s="9" t="s">
        <v>11764</v>
      </c>
      <c r="C2317" s="10">
        <v>3.774</v>
      </c>
      <c r="H2317" s="277"/>
    </row>
    <row r="2318" spans="1:8">
      <c r="A2318" s="8" t="s">
        <v>11765</v>
      </c>
      <c r="B2318" s="9" t="s">
        <v>11766</v>
      </c>
      <c r="C2318" s="10">
        <v>5.5140000000000002</v>
      </c>
      <c r="H2318" s="277"/>
    </row>
    <row r="2319" spans="1:8">
      <c r="A2319" s="8" t="s">
        <v>11767</v>
      </c>
      <c r="B2319" s="9" t="s">
        <v>11768</v>
      </c>
      <c r="C2319" s="10">
        <v>13.932</v>
      </c>
      <c r="H2319" s="277"/>
    </row>
    <row r="2320" spans="1:8">
      <c r="A2320" s="8" t="s">
        <v>11769</v>
      </c>
      <c r="B2320" s="9" t="s">
        <v>11770</v>
      </c>
      <c r="C2320" s="10">
        <v>32.033999999999999</v>
      </c>
      <c r="H2320" s="277"/>
    </row>
    <row r="2321" spans="1:8">
      <c r="A2321" s="8" t="s">
        <v>11771</v>
      </c>
      <c r="B2321" s="9" t="s">
        <v>11772</v>
      </c>
      <c r="C2321" s="10">
        <v>4.9124999999999996</v>
      </c>
      <c r="H2321" s="277"/>
    </row>
    <row r="2322" spans="1:8">
      <c r="A2322" s="8" t="s">
        <v>11773</v>
      </c>
      <c r="B2322" s="9" t="s">
        <v>11774</v>
      </c>
      <c r="C2322" s="10">
        <v>6.681</v>
      </c>
      <c r="H2322" s="277"/>
    </row>
    <row r="2323" spans="1:8">
      <c r="A2323" s="8" t="s">
        <v>11775</v>
      </c>
      <c r="B2323" s="9" t="s">
        <v>11776</v>
      </c>
      <c r="C2323" s="10">
        <v>6.9363999999999999</v>
      </c>
      <c r="H2323" s="277"/>
    </row>
    <row r="2324" spans="1:8">
      <c r="A2324" s="8" t="s">
        <v>11777</v>
      </c>
      <c r="B2324" s="9" t="s">
        <v>11778</v>
      </c>
      <c r="C2324" s="10">
        <v>6.9363999999999999</v>
      </c>
      <c r="H2324" s="277"/>
    </row>
    <row r="2325" spans="1:8">
      <c r="A2325" s="8" t="s">
        <v>11779</v>
      </c>
      <c r="B2325" s="9" t="s">
        <v>11780</v>
      </c>
      <c r="C2325" s="10">
        <v>45.128999999999998</v>
      </c>
      <c r="H2325" s="277"/>
    </row>
    <row r="2326" spans="1:8">
      <c r="A2326" s="8" t="s">
        <v>11781</v>
      </c>
      <c r="B2326" s="9" t="s">
        <v>11782</v>
      </c>
      <c r="C2326" s="10">
        <v>45.128999999999998</v>
      </c>
      <c r="H2326" s="277"/>
    </row>
    <row r="2327" spans="1:8">
      <c r="A2327" s="8" t="s">
        <v>11783</v>
      </c>
      <c r="B2327" s="9" t="s">
        <v>11784</v>
      </c>
      <c r="C2327" s="10">
        <v>58.652999999999999</v>
      </c>
      <c r="H2327" s="277"/>
    </row>
    <row r="2328" spans="1:8">
      <c r="A2328" s="8" t="s">
        <v>11785</v>
      </c>
      <c r="B2328" s="9" t="s">
        <v>11786</v>
      </c>
      <c r="C2328" s="10">
        <v>67.686099999999996</v>
      </c>
      <c r="H2328" s="277"/>
    </row>
    <row r="2329" spans="1:8">
      <c r="A2329" s="8" t="s">
        <v>11787</v>
      </c>
      <c r="B2329" s="9" t="s">
        <v>11788</v>
      </c>
      <c r="C2329" s="10">
        <v>45.128999999999998</v>
      </c>
      <c r="H2329" s="277"/>
    </row>
    <row r="2330" spans="1:8">
      <c r="A2330" s="8" t="s">
        <v>11789</v>
      </c>
      <c r="B2330" s="9" t="s">
        <v>11790</v>
      </c>
      <c r="C2330" s="10">
        <v>67.686099999999996</v>
      </c>
      <c r="H2330" s="277"/>
    </row>
    <row r="2331" spans="1:8">
      <c r="A2331" s="8" t="s">
        <v>11791</v>
      </c>
      <c r="B2331" s="9" t="s">
        <v>11792</v>
      </c>
      <c r="C2331" s="10">
        <v>45.128999999999998</v>
      </c>
      <c r="H2331" s="277"/>
    </row>
    <row r="2332" spans="1:8">
      <c r="A2332" s="8" t="s">
        <v>11793</v>
      </c>
      <c r="B2332" s="9" t="s">
        <v>11794</v>
      </c>
      <c r="C2332" s="10">
        <v>67.686099999999996</v>
      </c>
      <c r="H2332" s="277"/>
    </row>
    <row r="2333" spans="1:8">
      <c r="A2333" s="8" t="s">
        <v>11795</v>
      </c>
      <c r="B2333" s="9" t="s">
        <v>11796</v>
      </c>
      <c r="C2333" s="10">
        <v>52.346699999999998</v>
      </c>
      <c r="H2333" s="277"/>
    </row>
    <row r="2334" spans="1:8">
      <c r="A2334" s="8" t="s">
        <v>11797</v>
      </c>
      <c r="B2334" s="9" t="s">
        <v>11798</v>
      </c>
      <c r="C2334" s="10">
        <v>52.346699999999998</v>
      </c>
      <c r="H2334" s="277"/>
    </row>
    <row r="2335" spans="1:8">
      <c r="A2335" s="8" t="s">
        <v>11799</v>
      </c>
      <c r="B2335" s="9" t="s">
        <v>11800</v>
      </c>
      <c r="C2335" s="10">
        <v>67.686099999999996</v>
      </c>
      <c r="H2335" s="277"/>
    </row>
    <row r="2336" spans="1:8">
      <c r="A2336" s="8" t="s">
        <v>11801</v>
      </c>
      <c r="B2336" s="9" t="s">
        <v>11802</v>
      </c>
      <c r="C2336" s="10">
        <v>79.402100000000004</v>
      </c>
      <c r="H2336" s="277"/>
    </row>
    <row r="2337" spans="1:8">
      <c r="A2337" s="8" t="s">
        <v>11803</v>
      </c>
      <c r="B2337" s="9" t="s">
        <v>11788</v>
      </c>
      <c r="C2337" s="10">
        <v>52.346699999999998</v>
      </c>
      <c r="H2337" s="277"/>
    </row>
    <row r="2338" spans="1:8">
      <c r="A2338" s="8" t="s">
        <v>11804</v>
      </c>
      <c r="B2338" s="9" t="s">
        <v>11790</v>
      </c>
      <c r="C2338" s="10">
        <v>79.402100000000004</v>
      </c>
      <c r="H2338" s="277"/>
    </row>
    <row r="2339" spans="1:8">
      <c r="A2339" s="8" t="s">
        <v>11805</v>
      </c>
      <c r="B2339" s="9" t="s">
        <v>11792</v>
      </c>
      <c r="C2339" s="10">
        <v>52.346699999999998</v>
      </c>
      <c r="H2339" s="277"/>
    </row>
    <row r="2340" spans="1:8">
      <c r="A2340" s="8" t="s">
        <v>11806</v>
      </c>
      <c r="B2340" s="9" t="s">
        <v>11794</v>
      </c>
      <c r="C2340" s="10">
        <v>79.402100000000004</v>
      </c>
      <c r="H2340" s="277"/>
    </row>
    <row r="2341" spans="1:8">
      <c r="A2341" s="8" t="s">
        <v>11807</v>
      </c>
      <c r="B2341" s="9" t="s">
        <v>11808</v>
      </c>
      <c r="C2341" s="10">
        <v>67.686099999999996</v>
      </c>
      <c r="H2341" s="277"/>
    </row>
    <row r="2342" spans="1:8">
      <c r="A2342" s="8" t="s">
        <v>11809</v>
      </c>
      <c r="B2342" s="9" t="s">
        <v>11810</v>
      </c>
      <c r="C2342" s="10">
        <v>58.652999999999999</v>
      </c>
      <c r="H2342" s="277"/>
    </row>
    <row r="2343" spans="1:8">
      <c r="A2343" s="8" t="s">
        <v>11811</v>
      </c>
      <c r="B2343" s="9" t="s">
        <v>11812</v>
      </c>
      <c r="C2343" s="10">
        <v>3.6480000000000001</v>
      </c>
      <c r="H2343" s="277"/>
    </row>
    <row r="2344" spans="1:8">
      <c r="A2344" s="8" t="s">
        <v>11813</v>
      </c>
      <c r="B2344" s="9" t="s">
        <v>11814</v>
      </c>
      <c r="C2344" s="10">
        <v>3.24</v>
      </c>
      <c r="H2344" s="277"/>
    </row>
    <row r="2345" spans="1:8">
      <c r="A2345" s="8" t="s">
        <v>11815</v>
      </c>
      <c r="B2345" s="9" t="s">
        <v>11816</v>
      </c>
      <c r="C2345" s="10">
        <v>3.492</v>
      </c>
      <c r="H2345" s="277"/>
    </row>
    <row r="2346" spans="1:8">
      <c r="A2346" s="8" t="s">
        <v>11817</v>
      </c>
      <c r="B2346" s="9" t="s">
        <v>11818</v>
      </c>
      <c r="C2346" s="10">
        <v>5.9160000000000004</v>
      </c>
      <c r="H2346" s="277"/>
    </row>
    <row r="2347" spans="1:8">
      <c r="A2347" s="8" t="s">
        <v>11819</v>
      </c>
      <c r="B2347" s="9" t="s">
        <v>11820</v>
      </c>
      <c r="C2347" s="10">
        <v>15.167999999999999</v>
      </c>
      <c r="H2347" s="277"/>
    </row>
    <row r="2348" spans="1:8">
      <c r="A2348" s="8" t="s">
        <v>11821</v>
      </c>
      <c r="B2348" s="9" t="s">
        <v>11822</v>
      </c>
      <c r="C2348" s="10">
        <v>5.16</v>
      </c>
      <c r="H2348" s="277"/>
    </row>
    <row r="2349" spans="1:8">
      <c r="A2349" s="8" t="s">
        <v>11823</v>
      </c>
      <c r="B2349" s="9" t="s">
        <v>11824</v>
      </c>
      <c r="C2349" s="10">
        <v>8.0752000000000006</v>
      </c>
      <c r="H2349" s="277"/>
    </row>
    <row r="2350" spans="1:8">
      <c r="A2350" s="8" t="s">
        <v>11825</v>
      </c>
      <c r="B2350" s="9" t="s">
        <v>11826</v>
      </c>
      <c r="C2350" s="10">
        <v>9.0215999999999994</v>
      </c>
      <c r="H2350" s="277"/>
    </row>
    <row r="2351" spans="1:8">
      <c r="A2351" s="8" t="s">
        <v>11827</v>
      </c>
      <c r="B2351" s="9" t="s">
        <v>11828</v>
      </c>
      <c r="C2351" s="10">
        <v>6.03</v>
      </c>
      <c r="H2351" s="277"/>
    </row>
    <row r="2352" spans="1:8">
      <c r="A2352" s="8" t="s">
        <v>11829</v>
      </c>
      <c r="B2352" s="9" t="s">
        <v>11830</v>
      </c>
      <c r="C2352" s="10">
        <v>7.4939999999999998</v>
      </c>
      <c r="H2352" s="277"/>
    </row>
    <row r="2353" spans="1:8">
      <c r="A2353" s="8" t="s">
        <v>11831</v>
      </c>
      <c r="B2353" s="9" t="s">
        <v>11832</v>
      </c>
      <c r="C2353" s="10">
        <v>6.03</v>
      </c>
      <c r="H2353" s="277"/>
    </row>
    <row r="2354" spans="1:8">
      <c r="A2354" s="8" t="s">
        <v>11833</v>
      </c>
      <c r="B2354" s="9" t="s">
        <v>11834</v>
      </c>
      <c r="C2354" s="10">
        <v>7.0380000000000003</v>
      </c>
      <c r="H2354" s="277"/>
    </row>
    <row r="2355" spans="1:8">
      <c r="A2355" s="8" t="s">
        <v>11835</v>
      </c>
      <c r="B2355" s="9" t="s">
        <v>11836</v>
      </c>
      <c r="C2355" s="10">
        <v>3.774</v>
      </c>
      <c r="H2355" s="277"/>
    </row>
    <row r="2356" spans="1:8">
      <c r="A2356" s="8" t="s">
        <v>11837</v>
      </c>
      <c r="B2356" s="9" t="s">
        <v>11838</v>
      </c>
      <c r="C2356" s="10">
        <v>8.1300000000000008</v>
      </c>
      <c r="H2356" s="277"/>
    </row>
    <row r="2357" spans="1:8">
      <c r="A2357" s="8" t="s">
        <v>11839</v>
      </c>
      <c r="B2357" s="9" t="s">
        <v>11840</v>
      </c>
      <c r="C2357" s="10">
        <v>4.1760000000000002</v>
      </c>
      <c r="H2357" s="277"/>
    </row>
    <row r="2358" spans="1:8">
      <c r="A2358" s="8" t="s">
        <v>11841</v>
      </c>
      <c r="B2358" s="9" t="s">
        <v>11842</v>
      </c>
      <c r="C2358" s="10">
        <v>5.9880000000000004</v>
      </c>
      <c r="H2358" s="277"/>
    </row>
    <row r="2359" spans="1:8">
      <c r="A2359" s="8" t="s">
        <v>11843</v>
      </c>
      <c r="B2359" s="9" t="s">
        <v>11844</v>
      </c>
      <c r="C2359" s="10">
        <v>35.741999999999997</v>
      </c>
      <c r="H2359" s="277"/>
    </row>
    <row r="2360" spans="1:8">
      <c r="A2360" s="8" t="s">
        <v>11845</v>
      </c>
      <c r="B2360" s="9" t="s">
        <v>11846</v>
      </c>
      <c r="C2360" s="10">
        <v>32.033999999999999</v>
      </c>
      <c r="H2360" s="277"/>
    </row>
    <row r="2361" spans="1:8">
      <c r="A2361" s="8" t="s">
        <v>11847</v>
      </c>
      <c r="B2361" s="9" t="s">
        <v>11848</v>
      </c>
      <c r="C2361" s="10">
        <v>5.742</v>
      </c>
      <c r="H2361" s="277"/>
    </row>
    <row r="2362" spans="1:8">
      <c r="A2362" s="8" t="s">
        <v>11849</v>
      </c>
      <c r="B2362" s="9" t="s">
        <v>11850</v>
      </c>
      <c r="C2362" s="10">
        <v>4.8120000000000003</v>
      </c>
      <c r="H2362" s="277"/>
    </row>
    <row r="2363" spans="1:8">
      <c r="A2363" s="8" t="s">
        <v>11851</v>
      </c>
      <c r="B2363" s="9" t="s">
        <v>11852</v>
      </c>
      <c r="C2363" s="10">
        <v>8.43</v>
      </c>
      <c r="H2363" s="277"/>
    </row>
    <row r="2364" spans="1:8">
      <c r="A2364" s="8" t="s">
        <v>11853</v>
      </c>
      <c r="B2364" s="9" t="s">
        <v>11854</v>
      </c>
      <c r="C2364" s="10">
        <v>13.932</v>
      </c>
      <c r="H2364" s="277"/>
    </row>
    <row r="2365" spans="1:8">
      <c r="A2365" s="8" t="s">
        <v>11855</v>
      </c>
      <c r="B2365" s="9" t="s">
        <v>11856</v>
      </c>
      <c r="C2365" s="10">
        <v>8.43</v>
      </c>
      <c r="H2365" s="277"/>
    </row>
    <row r="2366" spans="1:8">
      <c r="A2366" s="8" t="s">
        <v>11857</v>
      </c>
      <c r="B2366" s="9" t="s">
        <v>11858</v>
      </c>
      <c r="C2366" s="10">
        <v>4.7279999999999998</v>
      </c>
      <c r="H2366" s="277"/>
    </row>
    <row r="2367" spans="1:8">
      <c r="A2367" s="8" t="s">
        <v>11859</v>
      </c>
      <c r="B2367" s="9" t="s">
        <v>11860</v>
      </c>
      <c r="C2367" s="10">
        <v>125.98269999999999</v>
      </c>
      <c r="H2367" s="277"/>
    </row>
    <row r="2368" spans="1:8">
      <c r="A2368" s="8" t="s">
        <v>11861</v>
      </c>
      <c r="B2368" s="9" t="s">
        <v>11862</v>
      </c>
      <c r="C2368" s="10">
        <v>54.895600000000002</v>
      </c>
      <c r="H2368" s="277"/>
    </row>
    <row r="2369" spans="1:8">
      <c r="A2369" s="8" t="s">
        <v>11863</v>
      </c>
      <c r="B2369" s="9" t="s">
        <v>11864</v>
      </c>
      <c r="C2369" s="10">
        <v>28.620899999999999</v>
      </c>
      <c r="H2369" s="277"/>
    </row>
    <row r="2370" spans="1:8">
      <c r="A2370" s="8" t="s">
        <v>11865</v>
      </c>
      <c r="B2370" s="9" t="s">
        <v>11866</v>
      </c>
      <c r="C2370" s="10">
        <v>35.741999999999997</v>
      </c>
      <c r="H2370" s="277"/>
    </row>
    <row r="2371" spans="1:8">
      <c r="A2371" s="8" t="s">
        <v>11867</v>
      </c>
      <c r="B2371" s="9" t="s">
        <v>11868</v>
      </c>
      <c r="C2371" s="10">
        <v>32.033999999999999</v>
      </c>
      <c r="H2371" s="277"/>
    </row>
    <row r="2372" spans="1:8">
      <c r="A2372" s="8" t="s">
        <v>11869</v>
      </c>
      <c r="B2372" s="9" t="s">
        <v>11870</v>
      </c>
      <c r="C2372" s="10">
        <v>81</v>
      </c>
      <c r="H2372" s="277"/>
    </row>
    <row r="2373" spans="1:8">
      <c r="A2373" s="8" t="s">
        <v>11871</v>
      </c>
      <c r="B2373" s="9" t="s">
        <v>11872</v>
      </c>
      <c r="C2373" s="10">
        <v>54</v>
      </c>
      <c r="H2373" s="277"/>
    </row>
    <row r="2374" spans="1:8">
      <c r="A2374" s="8" t="s">
        <v>11873</v>
      </c>
      <c r="B2374" s="9" t="s">
        <v>11874</v>
      </c>
      <c r="C2374" s="10">
        <v>5.1360000000000001</v>
      </c>
      <c r="H2374" s="277"/>
    </row>
    <row r="2375" spans="1:8">
      <c r="A2375" s="8" t="s">
        <v>11875</v>
      </c>
      <c r="B2375" s="9" t="s">
        <v>11876</v>
      </c>
      <c r="C2375" s="10">
        <v>2.6819999999999999</v>
      </c>
      <c r="H2375" s="277"/>
    </row>
    <row r="2376" spans="1:8">
      <c r="A2376" s="8" t="s">
        <v>11877</v>
      </c>
      <c r="B2376" s="9" t="s">
        <v>11878</v>
      </c>
      <c r="C2376" s="10">
        <v>11.0564</v>
      </c>
      <c r="H2376" s="277"/>
    </row>
    <row r="2377" spans="1:8">
      <c r="A2377" s="8" t="s">
        <v>11879</v>
      </c>
      <c r="B2377" s="9" t="s">
        <v>11880</v>
      </c>
      <c r="C2377" s="10">
        <v>7.7747999999999999</v>
      </c>
      <c r="H2377" s="277"/>
    </row>
    <row r="2378" spans="1:8">
      <c r="A2378" s="8" t="s">
        <v>11881</v>
      </c>
      <c r="B2378" s="9" t="s">
        <v>11882</v>
      </c>
      <c r="C2378" s="10">
        <v>3.6480000000000001</v>
      </c>
      <c r="H2378" s="277"/>
    </row>
    <row r="2379" spans="1:8">
      <c r="A2379" s="8" t="s">
        <v>11883</v>
      </c>
      <c r="B2379" s="9" t="s">
        <v>11884</v>
      </c>
      <c r="C2379" s="10">
        <v>3.24</v>
      </c>
      <c r="H2379" s="277"/>
    </row>
    <row r="2380" spans="1:8">
      <c r="A2380" s="8" t="s">
        <v>11885</v>
      </c>
      <c r="B2380" s="9" t="s">
        <v>11886</v>
      </c>
      <c r="C2380" s="10">
        <v>3.492</v>
      </c>
      <c r="H2380" s="277"/>
    </row>
    <row r="2381" spans="1:8">
      <c r="A2381" s="8" t="s">
        <v>11887</v>
      </c>
      <c r="B2381" s="9" t="s">
        <v>11888</v>
      </c>
      <c r="C2381" s="10">
        <v>5.5140000000000002</v>
      </c>
      <c r="H2381" s="277"/>
    </row>
    <row r="2382" spans="1:8">
      <c r="A2382" s="8" t="s">
        <v>11889</v>
      </c>
      <c r="B2382" s="9" t="s">
        <v>11890</v>
      </c>
      <c r="C2382" s="10">
        <v>5.9160000000000004</v>
      </c>
      <c r="H2382" s="277"/>
    </row>
    <row r="2383" spans="1:8">
      <c r="A2383" s="8" t="s">
        <v>11891</v>
      </c>
      <c r="B2383" s="9" t="s">
        <v>10805</v>
      </c>
      <c r="C2383" s="10">
        <v>15.167999999999999</v>
      </c>
      <c r="H2383" s="277"/>
    </row>
    <row r="2384" spans="1:8">
      <c r="A2384" s="8" t="s">
        <v>11892</v>
      </c>
      <c r="B2384" s="9" t="s">
        <v>11893</v>
      </c>
      <c r="C2384" s="10">
        <v>5.16</v>
      </c>
      <c r="H2384" s="277"/>
    </row>
    <row r="2385" spans="1:8">
      <c r="A2385" s="8" t="s">
        <v>11894</v>
      </c>
      <c r="B2385" s="9" t="s">
        <v>11895</v>
      </c>
      <c r="C2385" s="10">
        <v>6.03</v>
      </c>
      <c r="H2385" s="277"/>
    </row>
    <row r="2386" spans="1:8">
      <c r="A2386" s="8" t="s">
        <v>11896</v>
      </c>
      <c r="B2386" s="9" t="s">
        <v>11897</v>
      </c>
      <c r="C2386" s="10">
        <v>6.03</v>
      </c>
      <c r="H2386" s="277"/>
    </row>
    <row r="2387" spans="1:8">
      <c r="A2387" s="8" t="s">
        <v>11898</v>
      </c>
      <c r="B2387" s="9" t="s">
        <v>9915</v>
      </c>
      <c r="C2387" s="10">
        <v>6.03</v>
      </c>
      <c r="H2387" s="277"/>
    </row>
    <row r="2388" spans="1:8">
      <c r="A2388" s="8" t="s">
        <v>11899</v>
      </c>
      <c r="B2388" s="9" t="s">
        <v>9919</v>
      </c>
      <c r="C2388" s="10">
        <v>7.0380000000000003</v>
      </c>
      <c r="H2388" s="277"/>
    </row>
    <row r="2389" spans="1:8">
      <c r="A2389" s="8" t="s">
        <v>11900</v>
      </c>
      <c r="B2389" s="9" t="s">
        <v>9923</v>
      </c>
      <c r="C2389" s="10">
        <v>3.774</v>
      </c>
      <c r="H2389" s="277"/>
    </row>
    <row r="2390" spans="1:8">
      <c r="A2390" s="8" t="s">
        <v>11901</v>
      </c>
      <c r="B2390" s="9" t="s">
        <v>9926</v>
      </c>
      <c r="C2390" s="10">
        <v>3.774</v>
      </c>
      <c r="H2390" s="277"/>
    </row>
    <row r="2391" spans="1:8">
      <c r="A2391" s="8" t="s">
        <v>11902</v>
      </c>
      <c r="B2391" s="9" t="s">
        <v>9928</v>
      </c>
      <c r="C2391" s="10">
        <v>8.1300000000000008</v>
      </c>
      <c r="H2391" s="277"/>
    </row>
    <row r="2392" spans="1:8">
      <c r="A2392" s="8" t="s">
        <v>11903</v>
      </c>
      <c r="B2392" s="9" t="s">
        <v>10493</v>
      </c>
      <c r="C2392" s="10">
        <v>4.1760000000000002</v>
      </c>
      <c r="H2392" s="277"/>
    </row>
    <row r="2393" spans="1:8">
      <c r="A2393" s="8" t="s">
        <v>11904</v>
      </c>
      <c r="B2393" s="9" t="s">
        <v>11905</v>
      </c>
      <c r="C2393" s="10">
        <v>5.1059999999999999</v>
      </c>
      <c r="H2393" s="277"/>
    </row>
    <row r="2394" spans="1:8">
      <c r="A2394" s="8" t="s">
        <v>11906</v>
      </c>
      <c r="B2394" s="9" t="s">
        <v>11907</v>
      </c>
      <c r="C2394" s="10">
        <v>35.741999999999997</v>
      </c>
      <c r="H2394" s="277"/>
    </row>
    <row r="2395" spans="1:8">
      <c r="A2395" s="8" t="s">
        <v>11908</v>
      </c>
      <c r="B2395" s="9" t="s">
        <v>11909</v>
      </c>
      <c r="C2395" s="10">
        <v>32.033999999999999</v>
      </c>
      <c r="H2395" s="277"/>
    </row>
    <row r="2396" spans="1:8">
      <c r="A2396" s="8" t="s">
        <v>11910</v>
      </c>
      <c r="B2396" s="9" t="s">
        <v>11911</v>
      </c>
      <c r="C2396" s="10">
        <v>5.742</v>
      </c>
      <c r="H2396" s="277"/>
    </row>
    <row r="2397" spans="1:8">
      <c r="A2397" s="8" t="s">
        <v>11912</v>
      </c>
      <c r="B2397" s="9" t="s">
        <v>10381</v>
      </c>
      <c r="C2397" s="10">
        <v>4.8120000000000003</v>
      </c>
      <c r="H2397" s="277"/>
    </row>
    <row r="2398" spans="1:8">
      <c r="A2398" s="8" t="s">
        <v>11913</v>
      </c>
      <c r="B2398" s="9" t="s">
        <v>11914</v>
      </c>
      <c r="C2398" s="10">
        <v>13.032</v>
      </c>
      <c r="H2398" s="277"/>
    </row>
    <row r="2399" spans="1:8">
      <c r="A2399" s="8" t="s">
        <v>11915</v>
      </c>
      <c r="B2399" s="9" t="s">
        <v>11916</v>
      </c>
      <c r="C2399" s="10">
        <v>18.353999999999999</v>
      </c>
      <c r="H2399" s="277"/>
    </row>
    <row r="2400" spans="1:8">
      <c r="A2400" s="8" t="s">
        <v>11917</v>
      </c>
      <c r="B2400" s="9" t="s">
        <v>11918</v>
      </c>
      <c r="C2400" s="10">
        <v>30.276</v>
      </c>
      <c r="H2400" s="277"/>
    </row>
    <row r="2401" spans="1:8">
      <c r="A2401" s="8" t="s">
        <v>11919</v>
      </c>
      <c r="B2401" s="9" t="s">
        <v>11920</v>
      </c>
      <c r="C2401" s="10">
        <v>30.276</v>
      </c>
      <c r="H2401" s="277"/>
    </row>
    <row r="2402" spans="1:8">
      <c r="A2402" s="8" t="s">
        <v>11921</v>
      </c>
      <c r="B2402" s="9" t="s">
        <v>11922</v>
      </c>
      <c r="C2402" s="10">
        <v>18.353999999999999</v>
      </c>
      <c r="H2402" s="277"/>
    </row>
    <row r="2403" spans="1:8">
      <c r="A2403" s="8" t="s">
        <v>11923</v>
      </c>
      <c r="B2403" s="9" t="s">
        <v>11924</v>
      </c>
      <c r="C2403" s="10">
        <v>4.7279999999999998</v>
      </c>
      <c r="H2403" s="277"/>
    </row>
    <row r="2404" spans="1:8">
      <c r="A2404" s="8" t="s">
        <v>11925</v>
      </c>
      <c r="B2404" s="9" t="s">
        <v>11926</v>
      </c>
      <c r="C2404" s="10">
        <v>11.0564</v>
      </c>
      <c r="H2404" s="277"/>
    </row>
    <row r="2405" spans="1:8">
      <c r="A2405" s="8" t="s">
        <v>11927</v>
      </c>
      <c r="B2405" s="9" t="s">
        <v>11928</v>
      </c>
      <c r="C2405" s="10">
        <v>7.7747999999999999</v>
      </c>
      <c r="H2405" s="277"/>
    </row>
    <row r="2406" spans="1:8">
      <c r="A2406" s="8" t="s">
        <v>11929</v>
      </c>
      <c r="B2406" s="9" t="s">
        <v>11930</v>
      </c>
      <c r="C2406" s="10">
        <v>4.4640000000000004</v>
      </c>
      <c r="H2406" s="277"/>
    </row>
    <row r="2407" spans="1:8">
      <c r="A2407" s="8" t="s">
        <v>11931</v>
      </c>
      <c r="B2407" s="9" t="s">
        <v>11932</v>
      </c>
      <c r="C2407" s="10">
        <v>3.24</v>
      </c>
      <c r="H2407" s="277"/>
    </row>
    <row r="2408" spans="1:8">
      <c r="A2408" s="8" t="s">
        <v>11933</v>
      </c>
      <c r="B2408" s="9" t="s">
        <v>11934</v>
      </c>
      <c r="C2408" s="10">
        <v>3.492</v>
      </c>
      <c r="H2408" s="277"/>
    </row>
    <row r="2409" spans="1:8">
      <c r="A2409" s="8" t="s">
        <v>11935</v>
      </c>
      <c r="B2409" s="9" t="s">
        <v>11936</v>
      </c>
      <c r="C2409" s="10">
        <v>5.5140000000000002</v>
      </c>
      <c r="H2409" s="277"/>
    </row>
    <row r="2410" spans="1:8">
      <c r="A2410" s="8" t="s">
        <v>11937</v>
      </c>
      <c r="B2410" s="9" t="s">
        <v>11938</v>
      </c>
      <c r="C2410" s="10">
        <v>5.9160000000000004</v>
      </c>
      <c r="H2410" s="277"/>
    </row>
    <row r="2411" spans="1:8">
      <c r="A2411" s="8" t="s">
        <v>11939</v>
      </c>
      <c r="B2411" s="9" t="s">
        <v>10805</v>
      </c>
      <c r="C2411" s="10">
        <v>15.167999999999999</v>
      </c>
      <c r="H2411" s="277"/>
    </row>
    <row r="2412" spans="1:8">
      <c r="A2412" s="8" t="s">
        <v>11940</v>
      </c>
      <c r="B2412" s="9" t="s">
        <v>11941</v>
      </c>
      <c r="C2412" s="10">
        <v>5.16</v>
      </c>
      <c r="H2412" s="277"/>
    </row>
    <row r="2413" spans="1:8">
      <c r="A2413" s="8" t="s">
        <v>11942</v>
      </c>
      <c r="B2413" s="9" t="s">
        <v>11943</v>
      </c>
      <c r="C2413" s="10">
        <v>6.03</v>
      </c>
      <c r="H2413" s="277"/>
    </row>
    <row r="2414" spans="1:8">
      <c r="A2414" s="8" t="s">
        <v>11944</v>
      </c>
      <c r="B2414" s="9" t="s">
        <v>11945</v>
      </c>
      <c r="C2414" s="10">
        <v>6.03</v>
      </c>
      <c r="H2414" s="277"/>
    </row>
    <row r="2415" spans="1:8">
      <c r="A2415" s="8" t="s">
        <v>11946</v>
      </c>
      <c r="B2415" s="9" t="s">
        <v>9915</v>
      </c>
      <c r="C2415" s="10">
        <v>6.03</v>
      </c>
      <c r="H2415" s="277"/>
    </row>
    <row r="2416" spans="1:8">
      <c r="A2416" s="8" t="s">
        <v>11947</v>
      </c>
      <c r="B2416" s="9" t="s">
        <v>9919</v>
      </c>
      <c r="C2416" s="10">
        <v>7.0380000000000003</v>
      </c>
      <c r="H2416" s="277"/>
    </row>
    <row r="2417" spans="1:8">
      <c r="A2417" s="8" t="s">
        <v>11948</v>
      </c>
      <c r="B2417" s="9" t="s">
        <v>11949</v>
      </c>
      <c r="C2417" s="10">
        <v>3.774</v>
      </c>
      <c r="H2417" s="277"/>
    </row>
    <row r="2418" spans="1:8">
      <c r="A2418" s="8" t="s">
        <v>11950</v>
      </c>
      <c r="B2418" s="9" t="s">
        <v>9926</v>
      </c>
      <c r="C2418" s="10">
        <v>3.774</v>
      </c>
      <c r="H2418" s="277"/>
    </row>
    <row r="2419" spans="1:8">
      <c r="A2419" s="8" t="s">
        <v>11951</v>
      </c>
      <c r="B2419" s="9" t="s">
        <v>9928</v>
      </c>
      <c r="C2419" s="10">
        <v>8.1300000000000008</v>
      </c>
      <c r="H2419" s="277"/>
    </row>
    <row r="2420" spans="1:8">
      <c r="A2420" s="8" t="s">
        <v>11952</v>
      </c>
      <c r="B2420" s="9" t="s">
        <v>10493</v>
      </c>
      <c r="C2420" s="10">
        <v>5.58</v>
      </c>
      <c r="H2420" s="277"/>
    </row>
    <row r="2421" spans="1:8">
      <c r="A2421" s="8" t="s">
        <v>11953</v>
      </c>
      <c r="B2421" s="9" t="s">
        <v>11954</v>
      </c>
      <c r="C2421" s="10">
        <v>5.5620000000000003</v>
      </c>
      <c r="H2421" s="277"/>
    </row>
    <row r="2422" spans="1:8">
      <c r="A2422" s="8" t="s">
        <v>11955</v>
      </c>
      <c r="B2422" s="9" t="s">
        <v>11956</v>
      </c>
      <c r="C2422" s="10">
        <v>35.741999999999997</v>
      </c>
      <c r="H2422" s="277"/>
    </row>
    <row r="2423" spans="1:8">
      <c r="A2423" s="8" t="s">
        <v>11957</v>
      </c>
      <c r="B2423" s="9" t="s">
        <v>11958</v>
      </c>
      <c r="C2423" s="10">
        <v>32.033999999999999</v>
      </c>
      <c r="H2423" s="277"/>
    </row>
    <row r="2424" spans="1:8">
      <c r="A2424" s="8" t="s">
        <v>11959</v>
      </c>
      <c r="B2424" s="9" t="s">
        <v>11960</v>
      </c>
      <c r="C2424" s="10">
        <v>5.742</v>
      </c>
      <c r="H2424" s="277"/>
    </row>
    <row r="2425" spans="1:8">
      <c r="A2425" s="8" t="s">
        <v>11961</v>
      </c>
      <c r="B2425" s="9" t="s">
        <v>10381</v>
      </c>
      <c r="C2425" s="10">
        <v>4.8120000000000003</v>
      </c>
      <c r="H2425" s="277"/>
    </row>
    <row r="2426" spans="1:8">
      <c r="A2426" s="8" t="s">
        <v>11962</v>
      </c>
      <c r="B2426" s="9" t="s">
        <v>11963</v>
      </c>
      <c r="C2426" s="10">
        <v>13.032</v>
      </c>
      <c r="H2426" s="277"/>
    </row>
    <row r="2427" spans="1:8">
      <c r="A2427" s="8" t="s">
        <v>11964</v>
      </c>
      <c r="B2427" s="9" t="s">
        <v>11965</v>
      </c>
      <c r="C2427" s="10">
        <v>18.353999999999999</v>
      </c>
      <c r="H2427" s="277"/>
    </row>
    <row r="2428" spans="1:8">
      <c r="A2428" s="8" t="s">
        <v>11966</v>
      </c>
      <c r="B2428" s="9" t="s">
        <v>11967</v>
      </c>
      <c r="C2428" s="10">
        <v>30.276</v>
      </c>
      <c r="H2428" s="277"/>
    </row>
    <row r="2429" spans="1:8">
      <c r="A2429" s="8" t="s">
        <v>11968</v>
      </c>
      <c r="B2429" s="9" t="s">
        <v>11969</v>
      </c>
      <c r="C2429" s="10">
        <v>30.276</v>
      </c>
      <c r="H2429" s="277"/>
    </row>
    <row r="2430" spans="1:8">
      <c r="A2430" s="8" t="s">
        <v>11970</v>
      </c>
      <c r="B2430" s="9" t="s">
        <v>11971</v>
      </c>
      <c r="C2430" s="10">
        <v>18.353999999999999</v>
      </c>
      <c r="H2430" s="277"/>
    </row>
    <row r="2431" spans="1:8">
      <c r="A2431" s="8" t="s">
        <v>11972</v>
      </c>
      <c r="B2431" s="9" t="s">
        <v>11973</v>
      </c>
      <c r="C2431" s="10">
        <v>4.7279999999999998</v>
      </c>
      <c r="H2431" s="277"/>
    </row>
    <row r="2432" spans="1:8">
      <c r="A2432" s="8" t="s">
        <v>11974</v>
      </c>
      <c r="B2432" s="9" t="s">
        <v>11975</v>
      </c>
      <c r="C2432" s="10">
        <v>9</v>
      </c>
      <c r="H2432" s="277"/>
    </row>
    <row r="2433" spans="1:8">
      <c r="A2433" s="8" t="s">
        <v>11976</v>
      </c>
      <c r="B2433" s="9" t="s">
        <v>10182</v>
      </c>
      <c r="C2433" s="10">
        <v>16.193999999999999</v>
      </c>
      <c r="H2433" s="277"/>
    </row>
    <row r="2434" spans="1:8">
      <c r="A2434" s="8" t="s">
        <v>11977</v>
      </c>
      <c r="B2434" s="9" t="s">
        <v>10184</v>
      </c>
      <c r="C2434" s="10">
        <v>35.975999999999999</v>
      </c>
      <c r="H2434" s="277"/>
    </row>
    <row r="2435" spans="1:8">
      <c r="A2435" s="8" t="s">
        <v>11978</v>
      </c>
      <c r="B2435" s="9" t="s">
        <v>10186</v>
      </c>
      <c r="C2435" s="10">
        <v>35.975999999999999</v>
      </c>
      <c r="H2435" s="277"/>
    </row>
    <row r="2436" spans="1:8">
      <c r="A2436" s="8" t="s">
        <v>11979</v>
      </c>
      <c r="B2436" s="9" t="s">
        <v>10188</v>
      </c>
      <c r="C2436" s="10">
        <v>16.193999999999999</v>
      </c>
      <c r="H2436" s="277"/>
    </row>
    <row r="2437" spans="1:8">
      <c r="A2437" s="8" t="s">
        <v>11980</v>
      </c>
      <c r="B2437" s="9" t="s">
        <v>11981</v>
      </c>
      <c r="C2437" s="10">
        <v>27.86</v>
      </c>
      <c r="H2437" s="277"/>
    </row>
    <row r="2438" spans="1:8">
      <c r="A2438" s="8" t="s">
        <v>11982</v>
      </c>
      <c r="B2438" s="9" t="s">
        <v>11983</v>
      </c>
      <c r="C2438" s="10">
        <v>2.6819999999999999</v>
      </c>
      <c r="H2438" s="277"/>
    </row>
    <row r="2439" spans="1:8">
      <c r="A2439" s="8" t="s">
        <v>11984</v>
      </c>
      <c r="B2439" s="9" t="s">
        <v>11985</v>
      </c>
      <c r="C2439" s="10">
        <v>4.8120000000000003</v>
      </c>
      <c r="H2439" s="277"/>
    </row>
    <row r="2440" spans="1:8">
      <c r="A2440" s="8" t="s">
        <v>11986</v>
      </c>
      <c r="B2440" s="9" t="s">
        <v>10726</v>
      </c>
      <c r="C2440" s="10">
        <v>54.895600000000002</v>
      </c>
      <c r="H2440" s="277"/>
    </row>
    <row r="2441" spans="1:8">
      <c r="A2441" s="8" t="s">
        <v>11987</v>
      </c>
      <c r="B2441" s="9" t="s">
        <v>10726</v>
      </c>
      <c r="C2441" s="10">
        <v>54.895600000000002</v>
      </c>
      <c r="H2441" s="277"/>
    </row>
    <row r="2442" spans="1:8">
      <c r="A2442" s="8" t="s">
        <v>11988</v>
      </c>
      <c r="B2442" s="9" t="s">
        <v>11989</v>
      </c>
      <c r="C2442" s="10">
        <v>4.9124999999999996</v>
      </c>
      <c r="H2442" s="277"/>
    </row>
    <row r="2443" spans="1:8">
      <c r="A2443" s="8" t="s">
        <v>11990</v>
      </c>
      <c r="B2443" s="9" t="s">
        <v>11991</v>
      </c>
      <c r="C2443" s="10">
        <v>6.681</v>
      </c>
      <c r="H2443" s="277"/>
    </row>
    <row r="2444" spans="1:8">
      <c r="A2444" s="8" t="s">
        <v>11992</v>
      </c>
      <c r="B2444" s="9" t="s">
        <v>11993</v>
      </c>
      <c r="C2444" s="10">
        <v>45.128999999999998</v>
      </c>
      <c r="H2444" s="277"/>
    </row>
    <row r="2445" spans="1:8">
      <c r="A2445" s="8" t="s">
        <v>11994</v>
      </c>
      <c r="B2445" s="9" t="s">
        <v>11995</v>
      </c>
      <c r="C2445" s="10">
        <v>45.128999999999998</v>
      </c>
      <c r="H2445" s="277"/>
    </row>
    <row r="2446" spans="1:8">
      <c r="A2446" s="8" t="s">
        <v>11996</v>
      </c>
      <c r="B2446" s="9" t="s">
        <v>11997</v>
      </c>
      <c r="C2446" s="10">
        <v>58.652999999999999</v>
      </c>
      <c r="H2446" s="277"/>
    </row>
    <row r="2447" spans="1:8">
      <c r="A2447" s="8" t="s">
        <v>11998</v>
      </c>
      <c r="B2447" s="9" t="s">
        <v>11999</v>
      </c>
      <c r="C2447" s="10">
        <v>67.686099999999996</v>
      </c>
      <c r="H2447" s="277"/>
    </row>
    <row r="2448" spans="1:8">
      <c r="A2448" s="8" t="s">
        <v>12000</v>
      </c>
      <c r="B2448" s="9" t="s">
        <v>12001</v>
      </c>
      <c r="C2448" s="10">
        <v>45.128999999999998</v>
      </c>
      <c r="H2448" s="277"/>
    </row>
    <row r="2449" spans="1:8">
      <c r="A2449" s="8" t="s">
        <v>12002</v>
      </c>
      <c r="B2449" s="9" t="s">
        <v>12003</v>
      </c>
      <c r="C2449" s="10">
        <v>67.686099999999996</v>
      </c>
      <c r="H2449" s="277"/>
    </row>
    <row r="2450" spans="1:8">
      <c r="A2450" s="8" t="s">
        <v>12004</v>
      </c>
      <c r="B2450" s="9" t="s">
        <v>12005</v>
      </c>
      <c r="C2450" s="10">
        <v>45.128999999999998</v>
      </c>
      <c r="H2450" s="277"/>
    </row>
    <row r="2451" spans="1:8">
      <c r="A2451" s="8" t="s">
        <v>12006</v>
      </c>
      <c r="B2451" s="9" t="s">
        <v>12007</v>
      </c>
      <c r="C2451" s="10">
        <v>67.686099999999996</v>
      </c>
      <c r="H2451" s="277"/>
    </row>
    <row r="2452" spans="1:8">
      <c r="A2452" s="8" t="s">
        <v>12008</v>
      </c>
      <c r="B2452" s="9" t="s">
        <v>12009</v>
      </c>
      <c r="C2452" s="10">
        <v>52.346699999999998</v>
      </c>
      <c r="H2452" s="277"/>
    </row>
    <row r="2453" spans="1:8">
      <c r="A2453" s="8" t="s">
        <v>12010</v>
      </c>
      <c r="B2453" s="9" t="s">
        <v>12011</v>
      </c>
      <c r="C2453" s="10">
        <v>52.346699999999998</v>
      </c>
      <c r="H2453" s="277"/>
    </row>
    <row r="2454" spans="1:8">
      <c r="A2454" s="8" t="s">
        <v>12012</v>
      </c>
      <c r="B2454" s="9" t="s">
        <v>12013</v>
      </c>
      <c r="C2454" s="10">
        <v>67.686099999999996</v>
      </c>
      <c r="H2454" s="277"/>
    </row>
    <row r="2455" spans="1:8">
      <c r="A2455" s="8" t="s">
        <v>12014</v>
      </c>
      <c r="B2455" s="9" t="s">
        <v>12015</v>
      </c>
      <c r="C2455" s="10">
        <v>79.402100000000004</v>
      </c>
      <c r="H2455" s="277"/>
    </row>
    <row r="2456" spans="1:8">
      <c r="A2456" s="8" t="s">
        <v>12016</v>
      </c>
      <c r="B2456" s="9" t="s">
        <v>12001</v>
      </c>
      <c r="C2456" s="10">
        <v>52.346699999999998</v>
      </c>
      <c r="H2456" s="277"/>
    </row>
    <row r="2457" spans="1:8">
      <c r="A2457" s="8" t="s">
        <v>12017</v>
      </c>
      <c r="B2457" s="9" t="s">
        <v>12003</v>
      </c>
      <c r="C2457" s="10">
        <v>79.402100000000004</v>
      </c>
      <c r="H2457" s="277"/>
    </row>
    <row r="2458" spans="1:8">
      <c r="A2458" s="8" t="s">
        <v>12018</v>
      </c>
      <c r="B2458" s="9" t="s">
        <v>12005</v>
      </c>
      <c r="C2458" s="10">
        <v>52.346699999999998</v>
      </c>
      <c r="H2458" s="277"/>
    </row>
    <row r="2459" spans="1:8">
      <c r="A2459" s="8" t="s">
        <v>12019</v>
      </c>
      <c r="B2459" s="9" t="s">
        <v>12007</v>
      </c>
      <c r="C2459" s="10">
        <v>79.402100000000004</v>
      </c>
      <c r="H2459" s="277"/>
    </row>
    <row r="2460" spans="1:8">
      <c r="A2460" s="8" t="s">
        <v>12020</v>
      </c>
      <c r="B2460" s="9" t="s">
        <v>12021</v>
      </c>
      <c r="C2460" s="10">
        <v>67.686099999999996</v>
      </c>
      <c r="H2460" s="277"/>
    </row>
    <row r="2461" spans="1:8">
      <c r="A2461" s="8" t="s">
        <v>12022</v>
      </c>
      <c r="B2461" s="9" t="s">
        <v>12023</v>
      </c>
      <c r="C2461" s="10">
        <v>58.652999999999999</v>
      </c>
      <c r="H2461" s="277"/>
    </row>
    <row r="2462" spans="1:8">
      <c r="A2462" s="8" t="s">
        <v>12024</v>
      </c>
      <c r="B2462" s="9" t="s">
        <v>12025</v>
      </c>
      <c r="C2462" s="10">
        <v>8.0752000000000006</v>
      </c>
      <c r="H2462" s="277"/>
    </row>
    <row r="2463" spans="1:8">
      <c r="A2463" s="8" t="s">
        <v>12026</v>
      </c>
      <c r="B2463" s="9" t="s">
        <v>12027</v>
      </c>
      <c r="C2463" s="10">
        <v>9.0215999999999994</v>
      </c>
      <c r="H2463" s="277"/>
    </row>
    <row r="2464" spans="1:8">
      <c r="A2464" s="8" t="s">
        <v>12028</v>
      </c>
      <c r="B2464" s="9" t="s">
        <v>12029</v>
      </c>
      <c r="C2464" s="10">
        <v>125.98269999999999</v>
      </c>
      <c r="H2464" s="277"/>
    </row>
    <row r="2465" spans="1:8">
      <c r="A2465" s="8" t="s">
        <v>12030</v>
      </c>
      <c r="B2465" s="9" t="s">
        <v>12031</v>
      </c>
      <c r="C2465" s="10">
        <v>4.9124999999999996</v>
      </c>
      <c r="H2465" s="277"/>
    </row>
    <row r="2466" spans="1:8">
      <c r="A2466" s="8" t="s">
        <v>12032</v>
      </c>
      <c r="B2466" s="9" t="s">
        <v>12033</v>
      </c>
      <c r="C2466" s="10">
        <v>6.681</v>
      </c>
      <c r="H2466" s="277"/>
    </row>
    <row r="2467" spans="1:8">
      <c r="A2467" s="8" t="s">
        <v>12034</v>
      </c>
      <c r="B2467" s="9" t="s">
        <v>11993</v>
      </c>
      <c r="C2467" s="10">
        <v>45.128999999999998</v>
      </c>
      <c r="H2467" s="277"/>
    </row>
    <row r="2468" spans="1:8">
      <c r="A2468" s="8" t="s">
        <v>12035</v>
      </c>
      <c r="B2468" s="9" t="s">
        <v>11995</v>
      </c>
      <c r="C2468" s="10">
        <v>45.128999999999998</v>
      </c>
      <c r="H2468" s="277"/>
    </row>
    <row r="2469" spans="1:8">
      <c r="A2469" s="8" t="s">
        <v>12036</v>
      </c>
      <c r="B2469" s="9" t="s">
        <v>11997</v>
      </c>
      <c r="C2469" s="10">
        <v>58.652999999999999</v>
      </c>
      <c r="H2469" s="277"/>
    </row>
    <row r="2470" spans="1:8">
      <c r="A2470" s="8" t="s">
        <v>12037</v>
      </c>
      <c r="B2470" s="9" t="s">
        <v>11999</v>
      </c>
      <c r="C2470" s="10">
        <v>67.686099999999996</v>
      </c>
      <c r="H2470" s="277"/>
    </row>
    <row r="2471" spans="1:8">
      <c r="A2471" s="8" t="s">
        <v>12038</v>
      </c>
      <c r="B2471" s="9" t="s">
        <v>12001</v>
      </c>
      <c r="C2471" s="10">
        <v>45.128999999999998</v>
      </c>
      <c r="H2471" s="277"/>
    </row>
    <row r="2472" spans="1:8">
      <c r="A2472" s="8" t="s">
        <v>12039</v>
      </c>
      <c r="B2472" s="9" t="s">
        <v>12003</v>
      </c>
      <c r="C2472" s="10">
        <v>67.686099999999996</v>
      </c>
      <c r="H2472" s="277"/>
    </row>
    <row r="2473" spans="1:8">
      <c r="A2473" s="8" t="s">
        <v>12040</v>
      </c>
      <c r="B2473" s="9" t="s">
        <v>12005</v>
      </c>
      <c r="C2473" s="10">
        <v>45.128999999999998</v>
      </c>
      <c r="H2473" s="277"/>
    </row>
    <row r="2474" spans="1:8">
      <c r="A2474" s="8" t="s">
        <v>12041</v>
      </c>
      <c r="B2474" s="9" t="s">
        <v>12007</v>
      </c>
      <c r="C2474" s="10">
        <v>67.686099999999996</v>
      </c>
      <c r="H2474" s="277"/>
    </row>
    <row r="2475" spans="1:8">
      <c r="A2475" s="8" t="s">
        <v>12042</v>
      </c>
      <c r="B2475" s="9" t="s">
        <v>12009</v>
      </c>
      <c r="C2475" s="10">
        <v>52.346699999999998</v>
      </c>
      <c r="H2475" s="277"/>
    </row>
    <row r="2476" spans="1:8">
      <c r="A2476" s="8" t="s">
        <v>12043</v>
      </c>
      <c r="B2476" s="9" t="s">
        <v>12011</v>
      </c>
      <c r="C2476" s="10">
        <v>52.346699999999998</v>
      </c>
      <c r="H2476" s="277"/>
    </row>
    <row r="2477" spans="1:8">
      <c r="A2477" s="8" t="s">
        <v>12044</v>
      </c>
      <c r="B2477" s="9" t="s">
        <v>12013</v>
      </c>
      <c r="C2477" s="10">
        <v>67.686099999999996</v>
      </c>
      <c r="H2477" s="277"/>
    </row>
    <row r="2478" spans="1:8">
      <c r="A2478" s="8" t="s">
        <v>12045</v>
      </c>
      <c r="B2478" s="9" t="s">
        <v>12015</v>
      </c>
      <c r="C2478" s="10">
        <v>79.402100000000004</v>
      </c>
      <c r="H2478" s="277"/>
    </row>
    <row r="2479" spans="1:8">
      <c r="A2479" s="8" t="s">
        <v>12046</v>
      </c>
      <c r="B2479" s="9" t="s">
        <v>12001</v>
      </c>
      <c r="C2479" s="10">
        <v>52.346699999999998</v>
      </c>
      <c r="H2479" s="277"/>
    </row>
    <row r="2480" spans="1:8">
      <c r="A2480" s="8" t="s">
        <v>12047</v>
      </c>
      <c r="B2480" s="9" t="s">
        <v>12003</v>
      </c>
      <c r="C2480" s="10">
        <v>79.402100000000004</v>
      </c>
      <c r="H2480" s="277"/>
    </row>
    <row r="2481" spans="1:8">
      <c r="A2481" s="8" t="s">
        <v>12048</v>
      </c>
      <c r="B2481" s="9" t="s">
        <v>12005</v>
      </c>
      <c r="C2481" s="10">
        <v>52.346699999999998</v>
      </c>
      <c r="H2481" s="277"/>
    </row>
    <row r="2482" spans="1:8">
      <c r="A2482" s="8" t="s">
        <v>12049</v>
      </c>
      <c r="B2482" s="9" t="s">
        <v>12007</v>
      </c>
      <c r="C2482" s="10">
        <v>79.402100000000004</v>
      </c>
      <c r="H2482" s="277"/>
    </row>
    <row r="2483" spans="1:8">
      <c r="A2483" s="8" t="s">
        <v>12050</v>
      </c>
      <c r="B2483" s="9" t="s">
        <v>12021</v>
      </c>
      <c r="C2483" s="10">
        <v>67.686099999999996</v>
      </c>
      <c r="H2483" s="277"/>
    </row>
    <row r="2484" spans="1:8">
      <c r="A2484" s="8" t="s">
        <v>12051</v>
      </c>
      <c r="B2484" s="9" t="s">
        <v>12023</v>
      </c>
      <c r="C2484" s="10">
        <v>58.652999999999999</v>
      </c>
      <c r="H2484" s="277"/>
    </row>
    <row r="2485" spans="1:8">
      <c r="A2485" s="8" t="s">
        <v>12052</v>
      </c>
      <c r="B2485" s="9" t="s">
        <v>12053</v>
      </c>
      <c r="C2485" s="10">
        <v>8.0752000000000006</v>
      </c>
      <c r="H2485" s="277"/>
    </row>
    <row r="2486" spans="1:8">
      <c r="A2486" s="8" t="s">
        <v>12054</v>
      </c>
      <c r="B2486" s="9" t="s">
        <v>12055</v>
      </c>
      <c r="C2486" s="10">
        <v>9.0215999999999994</v>
      </c>
      <c r="H2486" s="277"/>
    </row>
    <row r="2487" spans="1:8">
      <c r="A2487" s="8" t="s">
        <v>12056</v>
      </c>
      <c r="B2487" s="9" t="s">
        <v>12057</v>
      </c>
      <c r="C2487" s="10">
        <v>125.98269999999999</v>
      </c>
      <c r="H2487" s="277"/>
    </row>
    <row r="2488" spans="1:8">
      <c r="A2488" s="8" t="s">
        <v>12058</v>
      </c>
      <c r="B2488" s="9" t="s">
        <v>12059</v>
      </c>
      <c r="C2488" s="10">
        <v>44.3108</v>
      </c>
      <c r="H2488" s="277"/>
    </row>
    <row r="2489" spans="1:8">
      <c r="A2489" s="8" t="s">
        <v>12060</v>
      </c>
      <c r="B2489" s="9" t="s">
        <v>12061</v>
      </c>
      <c r="C2489" s="10">
        <v>35.741999999999997</v>
      </c>
      <c r="H2489" s="277"/>
    </row>
    <row r="2490" spans="1:8">
      <c r="A2490" s="8" t="s">
        <v>12062</v>
      </c>
      <c r="B2490" s="9" t="s">
        <v>12063</v>
      </c>
      <c r="C2490" s="10">
        <v>74.13</v>
      </c>
      <c r="H2490" s="277"/>
    </row>
    <row r="2491" spans="1:8">
      <c r="A2491" s="8" t="s">
        <v>12064</v>
      </c>
      <c r="B2491" s="9" t="s">
        <v>12065</v>
      </c>
      <c r="C2491" s="10">
        <v>62.002299999999998</v>
      </c>
      <c r="H2491" s="277"/>
    </row>
    <row r="2492" spans="1:8">
      <c r="A2492" s="8" t="s">
        <v>12066</v>
      </c>
      <c r="B2492" s="9" t="s">
        <v>11748</v>
      </c>
      <c r="C2492" s="10">
        <v>32.033999999999999</v>
      </c>
      <c r="H2492" s="277"/>
    </row>
    <row r="2493" spans="1:8">
      <c r="A2493" s="8" t="s">
        <v>12067</v>
      </c>
      <c r="B2493" s="9" t="s">
        <v>12068</v>
      </c>
      <c r="C2493" s="10">
        <v>2.9232</v>
      </c>
      <c r="H2493" s="277"/>
    </row>
    <row r="2494" spans="1:8">
      <c r="A2494" s="8" t="s">
        <v>12069</v>
      </c>
      <c r="B2494" s="9" t="s">
        <v>12070</v>
      </c>
      <c r="C2494" s="10">
        <v>32.573999999999998</v>
      </c>
      <c r="H2494" s="277"/>
    </row>
    <row r="2495" spans="1:8">
      <c r="A2495" s="8" t="s">
        <v>12071</v>
      </c>
      <c r="B2495" s="9" t="s">
        <v>12072</v>
      </c>
      <c r="C2495" s="10">
        <v>57</v>
      </c>
      <c r="H2495" s="277"/>
    </row>
    <row r="2496" spans="1:8">
      <c r="A2496" s="8" t="s">
        <v>12073</v>
      </c>
      <c r="B2496" s="9" t="s">
        <v>12072</v>
      </c>
      <c r="C2496" s="10">
        <v>57.01</v>
      </c>
      <c r="H2496" s="277"/>
    </row>
    <row r="2497" spans="1:8">
      <c r="A2497" s="8" t="s">
        <v>12074</v>
      </c>
      <c r="B2497" s="9" t="s">
        <v>12075</v>
      </c>
      <c r="C2497" s="10">
        <v>455.96179999999998</v>
      </c>
      <c r="H2497" s="277"/>
    </row>
    <row r="2498" spans="1:8">
      <c r="A2498" s="8" t="s">
        <v>12076</v>
      </c>
      <c r="B2498" s="9" t="s">
        <v>12077</v>
      </c>
      <c r="C2498" s="10">
        <v>209.8373</v>
      </c>
      <c r="H2498" s="277"/>
    </row>
    <row r="2499" spans="1:8">
      <c r="A2499" s="8" t="s">
        <v>12078</v>
      </c>
      <c r="B2499" s="9" t="s">
        <v>12079</v>
      </c>
      <c r="C2499" s="10">
        <v>32.033999999999999</v>
      </c>
      <c r="H2499" s="277"/>
    </row>
    <row r="2500" spans="1:8">
      <c r="A2500" s="8" t="s">
        <v>12080</v>
      </c>
      <c r="B2500" s="9" t="s">
        <v>12081</v>
      </c>
      <c r="C2500" s="10">
        <v>35.741999999999997</v>
      </c>
      <c r="H2500" s="277"/>
    </row>
    <row r="2501" spans="1:8">
      <c r="A2501" s="8" t="s">
        <v>12082</v>
      </c>
      <c r="B2501" s="9" t="s">
        <v>12083</v>
      </c>
      <c r="C2501" s="10">
        <v>5.1360000000000001</v>
      </c>
      <c r="H2501" s="277"/>
    </row>
    <row r="2502" spans="1:8">
      <c r="A2502" s="8" t="s">
        <v>12084</v>
      </c>
      <c r="B2502" s="9" t="s">
        <v>12085</v>
      </c>
      <c r="C2502" s="10">
        <v>884.11680000000001</v>
      </c>
      <c r="H2502" s="277"/>
    </row>
    <row r="2503" spans="1:8">
      <c r="A2503" s="8" t="s">
        <v>12086</v>
      </c>
      <c r="B2503" s="9" t="s">
        <v>12087</v>
      </c>
      <c r="C2503" s="10">
        <v>977.40300000000002</v>
      </c>
      <c r="H2503" s="277"/>
    </row>
    <row r="2504" spans="1:8">
      <c r="A2504" s="8" t="s">
        <v>12088</v>
      </c>
      <c r="B2504" s="9" t="s">
        <v>12089</v>
      </c>
      <c r="C2504" s="10">
        <v>15.4056</v>
      </c>
      <c r="H2504" s="277"/>
    </row>
    <row r="2505" spans="1:8">
      <c r="A2505" s="8" t="s">
        <v>12090</v>
      </c>
      <c r="B2505" s="9" t="s">
        <v>12091</v>
      </c>
      <c r="C2505" s="10">
        <v>14.1928</v>
      </c>
      <c r="H2505" s="277"/>
    </row>
    <row r="2506" spans="1:8">
      <c r="A2506" s="8" t="s">
        <v>12092</v>
      </c>
      <c r="B2506" s="9" t="s">
        <v>12093</v>
      </c>
      <c r="C2506" s="10">
        <v>21.470400000000001</v>
      </c>
      <c r="H2506" s="277"/>
    </row>
    <row r="2507" spans="1:8">
      <c r="A2507" s="8" t="s">
        <v>12094</v>
      </c>
      <c r="B2507" s="9" t="s">
        <v>12095</v>
      </c>
      <c r="C2507" s="10">
        <v>117</v>
      </c>
      <c r="H2507" s="277"/>
    </row>
    <row r="2508" spans="1:8">
      <c r="A2508" s="8" t="s">
        <v>12096</v>
      </c>
      <c r="B2508" s="9" t="s">
        <v>12097</v>
      </c>
      <c r="C2508" s="10">
        <v>17.914999999999999</v>
      </c>
      <c r="H2508" s="277"/>
    </row>
    <row r="2509" spans="1:8">
      <c r="A2509" s="8" t="s">
        <v>12098</v>
      </c>
      <c r="B2509" s="9" t="s">
        <v>12099</v>
      </c>
      <c r="C2509" s="10">
        <v>18.143999999999998</v>
      </c>
      <c r="H2509" s="277"/>
    </row>
    <row r="2510" spans="1:8">
      <c r="A2510" s="8" t="s">
        <v>12100</v>
      </c>
      <c r="B2510" s="9" t="s">
        <v>12101</v>
      </c>
      <c r="C2510" s="10">
        <v>8.0579999999999998</v>
      </c>
      <c r="H2510" s="277"/>
    </row>
    <row r="2511" spans="1:8">
      <c r="A2511" s="8" t="s">
        <v>12102</v>
      </c>
      <c r="B2511" s="9" t="s">
        <v>12103</v>
      </c>
      <c r="C2511" s="10">
        <v>3.3376000000000001</v>
      </c>
      <c r="H2511" s="277"/>
    </row>
    <row r="2512" spans="1:8">
      <c r="A2512" s="8" t="s">
        <v>5629</v>
      </c>
      <c r="B2512" s="9" t="s">
        <v>12104</v>
      </c>
      <c r="C2512" s="10">
        <v>0.52639999999999998</v>
      </c>
      <c r="H2512" s="277"/>
    </row>
    <row r="2513" spans="1:8">
      <c r="A2513" s="8" t="s">
        <v>5628</v>
      </c>
      <c r="B2513" s="9" t="s">
        <v>12105</v>
      </c>
      <c r="C2513" s="10">
        <v>5.2439999999999998</v>
      </c>
      <c r="H2513" s="277"/>
    </row>
    <row r="2514" spans="1:8">
      <c r="A2514" s="8" t="s">
        <v>5630</v>
      </c>
      <c r="B2514" s="9" t="s">
        <v>12106</v>
      </c>
      <c r="C2514" s="10">
        <v>0.27439999999999998</v>
      </c>
      <c r="H2514" s="277"/>
    </row>
    <row r="2515" spans="1:8">
      <c r="A2515" s="8" t="s">
        <v>12107</v>
      </c>
      <c r="B2515" s="9" t="s">
        <v>12108</v>
      </c>
      <c r="C2515" s="10">
        <v>21.470400000000001</v>
      </c>
      <c r="H2515" s="277"/>
    </row>
    <row r="2516" spans="1:8">
      <c r="A2516" s="8" t="s">
        <v>12109</v>
      </c>
      <c r="B2516" s="9" t="s">
        <v>12110</v>
      </c>
      <c r="C2516" s="10">
        <v>3.3376000000000001</v>
      </c>
      <c r="H2516" s="277"/>
    </row>
    <row r="2517" spans="1:8">
      <c r="A2517" s="8" t="s">
        <v>12111</v>
      </c>
      <c r="B2517" s="9" t="s">
        <v>12112</v>
      </c>
      <c r="C2517" s="10">
        <v>4.3440000000000003</v>
      </c>
      <c r="H2517" s="277"/>
    </row>
    <row r="2518" spans="1:8">
      <c r="A2518" s="8" t="s">
        <v>5636</v>
      </c>
      <c r="B2518" s="9" t="s">
        <v>12113</v>
      </c>
      <c r="C2518" s="10">
        <v>20.832000000000001</v>
      </c>
      <c r="H2518" s="277"/>
    </row>
    <row r="2519" spans="1:8">
      <c r="A2519" s="8" t="s">
        <v>12114</v>
      </c>
      <c r="B2519" s="9" t="s">
        <v>12115</v>
      </c>
      <c r="C2519" s="10">
        <v>20.832000000000001</v>
      </c>
      <c r="H2519" s="277"/>
    </row>
    <row r="2520" spans="1:8">
      <c r="A2520" s="8" t="s">
        <v>5634</v>
      </c>
      <c r="B2520" s="9" t="s">
        <v>12116</v>
      </c>
      <c r="C2520" s="10">
        <v>14.052</v>
      </c>
      <c r="H2520" s="277"/>
    </row>
    <row r="2521" spans="1:8">
      <c r="A2521" s="8" t="s">
        <v>12117</v>
      </c>
      <c r="B2521" s="9" t="s">
        <v>12118</v>
      </c>
      <c r="C2521" s="10">
        <v>14.052</v>
      </c>
      <c r="H2521" s="277"/>
    </row>
    <row r="2522" spans="1:8">
      <c r="A2522" s="8" t="s">
        <v>5632</v>
      </c>
      <c r="B2522" s="9" t="s">
        <v>12119</v>
      </c>
      <c r="C2522" s="10">
        <v>8.25</v>
      </c>
      <c r="H2522" s="277"/>
    </row>
    <row r="2523" spans="1:8">
      <c r="A2523" s="8" t="s">
        <v>12120</v>
      </c>
      <c r="B2523" s="9" t="s">
        <v>12121</v>
      </c>
      <c r="C2523" s="10">
        <v>8.25</v>
      </c>
      <c r="H2523" s="277"/>
    </row>
    <row r="2524" spans="1:8">
      <c r="A2524" s="8" t="s">
        <v>12122</v>
      </c>
      <c r="B2524" s="9" t="s">
        <v>12110</v>
      </c>
      <c r="C2524" s="10">
        <v>8.0579999999999998</v>
      </c>
      <c r="H2524" s="277"/>
    </row>
    <row r="2525" spans="1:8">
      <c r="A2525" s="8" t="s">
        <v>12123</v>
      </c>
      <c r="B2525" s="9" t="s">
        <v>12110</v>
      </c>
      <c r="C2525" s="10">
        <v>8.0579999999999998</v>
      </c>
      <c r="H2525" s="277"/>
    </row>
    <row r="2526" spans="1:8">
      <c r="A2526" s="8" t="s">
        <v>12124</v>
      </c>
      <c r="B2526" s="9" t="s">
        <v>12110</v>
      </c>
      <c r="C2526" s="10">
        <v>8.0579999999999998</v>
      </c>
      <c r="H2526" s="277"/>
    </row>
    <row r="2527" spans="1:8">
      <c r="A2527" s="8" t="s">
        <v>12125</v>
      </c>
      <c r="B2527" s="9" t="s">
        <v>12110</v>
      </c>
      <c r="C2527" s="10">
        <v>8.0579999999999998</v>
      </c>
      <c r="H2527" s="277"/>
    </row>
    <row r="2528" spans="1:8">
      <c r="A2528" s="8" t="s">
        <v>12126</v>
      </c>
      <c r="B2528" s="9" t="s">
        <v>12110</v>
      </c>
      <c r="C2528" s="10">
        <v>8.0579999999999998</v>
      </c>
      <c r="H2528" s="277"/>
    </row>
    <row r="2529" spans="1:8">
      <c r="A2529" s="8" t="s">
        <v>12127</v>
      </c>
      <c r="B2529" s="9" t="s">
        <v>12110</v>
      </c>
      <c r="C2529" s="10">
        <v>8.0579999999999998</v>
      </c>
      <c r="H2529" s="277"/>
    </row>
    <row r="2530" spans="1:8">
      <c r="A2530" s="8" t="s">
        <v>12128</v>
      </c>
      <c r="B2530" s="9" t="s">
        <v>12110</v>
      </c>
      <c r="C2530" s="10">
        <v>8.0579999999999998</v>
      </c>
      <c r="H2530" s="277"/>
    </row>
    <row r="2531" spans="1:8">
      <c r="A2531" s="8" t="s">
        <v>12129</v>
      </c>
      <c r="B2531" s="9" t="s">
        <v>12110</v>
      </c>
      <c r="C2531" s="10">
        <v>8.0579999999999998</v>
      </c>
      <c r="H2531" s="277"/>
    </row>
    <row r="2532" spans="1:8">
      <c r="A2532" s="8" t="s">
        <v>12130</v>
      </c>
      <c r="B2532" s="9" t="s">
        <v>12110</v>
      </c>
      <c r="C2532" s="10">
        <v>8.0579999999999998</v>
      </c>
      <c r="H2532" s="277"/>
    </row>
    <row r="2533" spans="1:8">
      <c r="A2533" s="8" t="s">
        <v>12131</v>
      </c>
      <c r="B2533" s="9" t="s">
        <v>12132</v>
      </c>
      <c r="C2533" s="10">
        <v>257.92</v>
      </c>
      <c r="H2533" s="277"/>
    </row>
    <row r="2534" spans="1:8">
      <c r="A2534" s="8" t="s">
        <v>12133</v>
      </c>
      <c r="B2534" s="9" t="s">
        <v>12134</v>
      </c>
      <c r="C2534" s="10">
        <v>248.03720000000001</v>
      </c>
      <c r="H2534" s="277"/>
    </row>
    <row r="2535" spans="1:8">
      <c r="A2535" s="8" t="s">
        <v>12135</v>
      </c>
      <c r="B2535" s="9" t="s">
        <v>12136</v>
      </c>
      <c r="C2535" s="10">
        <v>155.44</v>
      </c>
      <c r="H2535" s="277"/>
    </row>
    <row r="2536" spans="1:8">
      <c r="A2536" s="8" t="s">
        <v>12137</v>
      </c>
      <c r="B2536" s="9" t="s">
        <v>12138</v>
      </c>
      <c r="C2536" s="10">
        <v>19.863199999999999</v>
      </c>
      <c r="H2536" s="277"/>
    </row>
    <row r="2537" spans="1:8">
      <c r="A2537" s="8" t="s">
        <v>12139</v>
      </c>
      <c r="B2537" s="9" t="s">
        <v>12140</v>
      </c>
      <c r="C2537" s="10">
        <v>36.624000000000002</v>
      </c>
      <c r="H2537" s="277"/>
    </row>
    <row r="2538" spans="1:8">
      <c r="A2538" s="8" t="s">
        <v>12141</v>
      </c>
      <c r="B2538" s="9" t="s">
        <v>12142</v>
      </c>
      <c r="C2538" s="10">
        <v>35.741999999999997</v>
      </c>
      <c r="H2538" s="277"/>
    </row>
    <row r="2539" spans="1:8">
      <c r="A2539" s="8" t="s">
        <v>12143</v>
      </c>
      <c r="B2539" s="9" t="s">
        <v>12144</v>
      </c>
      <c r="C2539" s="10">
        <v>35.741999999999997</v>
      </c>
      <c r="H2539" s="277"/>
    </row>
    <row r="2540" spans="1:8">
      <c r="A2540" s="8" t="s">
        <v>12145</v>
      </c>
      <c r="B2540" s="9" t="s">
        <v>12146</v>
      </c>
      <c r="C2540" s="10">
        <v>32.033999999999999</v>
      </c>
      <c r="H2540" s="277"/>
    </row>
    <row r="2541" spans="1:8">
      <c r="A2541" s="8" t="s">
        <v>12147</v>
      </c>
      <c r="B2541" s="9" t="s">
        <v>11752</v>
      </c>
      <c r="C2541" s="10">
        <v>35.741999999999997</v>
      </c>
      <c r="H2541" s="277"/>
    </row>
    <row r="2542" spans="1:8">
      <c r="A2542" s="8" t="s">
        <v>12148</v>
      </c>
      <c r="B2542" s="9" t="s">
        <v>12149</v>
      </c>
      <c r="C2542" s="10">
        <v>35.741999999999997</v>
      </c>
      <c r="H2542" s="277"/>
    </row>
    <row r="2543" spans="1:8">
      <c r="A2543" s="8" t="s">
        <v>12150</v>
      </c>
      <c r="B2543" s="9" t="s">
        <v>12151</v>
      </c>
      <c r="C2543" s="10">
        <v>563.2672</v>
      </c>
      <c r="H2543" s="277"/>
    </row>
    <row r="2544" spans="1:8">
      <c r="A2544" s="8" t="s">
        <v>12152</v>
      </c>
      <c r="B2544" s="9" t="s">
        <v>12153</v>
      </c>
      <c r="C2544" s="10">
        <v>117</v>
      </c>
      <c r="H2544" s="277"/>
    </row>
    <row r="2545" spans="1:8">
      <c r="A2545" s="8" t="s">
        <v>12154</v>
      </c>
      <c r="B2545" s="9" t="s">
        <v>12155</v>
      </c>
      <c r="C2545" s="10">
        <v>79</v>
      </c>
      <c r="H2545" s="277"/>
    </row>
    <row r="2546" spans="1:8">
      <c r="A2546" s="8" t="s">
        <v>12156</v>
      </c>
      <c r="B2546" s="9" t="s">
        <v>12157</v>
      </c>
      <c r="C2546" s="10">
        <v>128</v>
      </c>
      <c r="H2546" s="277"/>
    </row>
    <row r="2547" spans="1:8">
      <c r="A2547" s="8" t="s">
        <v>12158</v>
      </c>
      <c r="B2547" s="9" t="s">
        <v>12159</v>
      </c>
      <c r="C2547" s="10">
        <v>90</v>
      </c>
      <c r="H2547" s="277"/>
    </row>
    <row r="2548" spans="1:8">
      <c r="A2548" s="8" t="s">
        <v>5453</v>
      </c>
      <c r="B2548" s="9" t="s">
        <v>12160</v>
      </c>
      <c r="C2548" s="10">
        <v>36.432000000000002</v>
      </c>
      <c r="H2548" s="277"/>
    </row>
    <row r="2549" spans="1:8">
      <c r="A2549" s="8" t="s">
        <v>12161</v>
      </c>
      <c r="B2549" s="9" t="s">
        <v>12162</v>
      </c>
      <c r="C2549" s="10">
        <v>5.07</v>
      </c>
      <c r="H2549" s="277"/>
    </row>
    <row r="2550" spans="1:8">
      <c r="A2550" s="8" t="s">
        <v>12163</v>
      </c>
      <c r="B2550" s="9" t="s">
        <v>12164</v>
      </c>
      <c r="C2550" s="10">
        <v>5.07</v>
      </c>
      <c r="H2550" s="277"/>
    </row>
    <row r="2551" spans="1:8">
      <c r="A2551" s="8" t="s">
        <v>12165</v>
      </c>
      <c r="B2551" s="9" t="s">
        <v>12166</v>
      </c>
      <c r="C2551" s="10">
        <v>8.61</v>
      </c>
      <c r="H2551" s="277"/>
    </row>
    <row r="2552" spans="1:8">
      <c r="A2552" s="8" t="s">
        <v>12167</v>
      </c>
      <c r="B2552" s="9" t="s">
        <v>12168</v>
      </c>
      <c r="C2552" s="10">
        <v>8.61</v>
      </c>
      <c r="H2552" s="277"/>
    </row>
    <row r="2553" spans="1:8">
      <c r="A2553" s="8" t="s">
        <v>12169</v>
      </c>
      <c r="B2553" s="9" t="s">
        <v>12170</v>
      </c>
      <c r="C2553" s="10">
        <v>5.07</v>
      </c>
      <c r="H2553" s="277"/>
    </row>
    <row r="2554" spans="1:8">
      <c r="A2554" s="8" t="s">
        <v>12171</v>
      </c>
      <c r="B2554" s="9" t="s">
        <v>12172</v>
      </c>
      <c r="C2554" s="10">
        <v>5.07</v>
      </c>
      <c r="H2554" s="277"/>
    </row>
    <row r="2555" spans="1:8">
      <c r="A2555" s="8" t="s">
        <v>5454</v>
      </c>
      <c r="B2555" s="9" t="s">
        <v>12162</v>
      </c>
      <c r="C2555" s="10">
        <v>5.07</v>
      </c>
      <c r="H2555" s="277"/>
    </row>
    <row r="2556" spans="1:8">
      <c r="A2556" s="8" t="s">
        <v>5458</v>
      </c>
      <c r="B2556" s="9" t="s">
        <v>12164</v>
      </c>
      <c r="C2556" s="10">
        <v>5.07</v>
      </c>
      <c r="H2556" s="277"/>
    </row>
    <row r="2557" spans="1:8">
      <c r="A2557" s="8" t="s">
        <v>12173</v>
      </c>
      <c r="B2557" s="9" t="s">
        <v>12166</v>
      </c>
      <c r="C2557" s="10">
        <v>8.61</v>
      </c>
      <c r="H2557" s="277"/>
    </row>
    <row r="2558" spans="1:8">
      <c r="A2558" s="8" t="s">
        <v>12174</v>
      </c>
      <c r="B2558" s="9" t="s">
        <v>12168</v>
      </c>
      <c r="C2558" s="10">
        <v>8.61</v>
      </c>
      <c r="H2558" s="277"/>
    </row>
    <row r="2559" spans="1:8">
      <c r="A2559" s="8" t="s">
        <v>5462</v>
      </c>
      <c r="B2559" s="9" t="s">
        <v>12170</v>
      </c>
      <c r="C2559" s="10">
        <v>5.07</v>
      </c>
      <c r="H2559" s="277"/>
    </row>
    <row r="2560" spans="1:8">
      <c r="A2560" s="8" t="s">
        <v>5466</v>
      </c>
      <c r="B2560" s="9" t="s">
        <v>12172</v>
      </c>
      <c r="C2560" s="10">
        <v>5.07</v>
      </c>
      <c r="H2560" s="277"/>
    </row>
    <row r="2561" spans="1:8">
      <c r="A2561" s="8" t="s">
        <v>12175</v>
      </c>
      <c r="B2561" s="9" t="s">
        <v>12162</v>
      </c>
      <c r="C2561" s="10">
        <v>4.9320000000000004</v>
      </c>
      <c r="H2561" s="277"/>
    </row>
    <row r="2562" spans="1:8">
      <c r="A2562" s="8" t="s">
        <v>12176</v>
      </c>
      <c r="B2562" s="9" t="s">
        <v>12164</v>
      </c>
      <c r="C2562" s="10">
        <v>4.9320000000000004</v>
      </c>
      <c r="H2562" s="277"/>
    </row>
    <row r="2563" spans="1:8">
      <c r="A2563" s="8" t="s">
        <v>12177</v>
      </c>
      <c r="B2563" s="9" t="s">
        <v>12166</v>
      </c>
      <c r="C2563" s="10">
        <v>8.3580000000000005</v>
      </c>
      <c r="H2563" s="277"/>
    </row>
    <row r="2564" spans="1:8">
      <c r="A2564" s="8" t="s">
        <v>12178</v>
      </c>
      <c r="B2564" s="9" t="s">
        <v>12168</v>
      </c>
      <c r="C2564" s="10">
        <v>8.3580000000000005</v>
      </c>
      <c r="H2564" s="277"/>
    </row>
    <row r="2565" spans="1:8">
      <c r="A2565" s="8" t="s">
        <v>12179</v>
      </c>
      <c r="B2565" s="9" t="s">
        <v>12170</v>
      </c>
      <c r="C2565" s="10">
        <v>4.9320000000000004</v>
      </c>
      <c r="H2565" s="277"/>
    </row>
    <row r="2566" spans="1:8">
      <c r="A2566" s="8" t="s">
        <v>12180</v>
      </c>
      <c r="B2566" s="9" t="s">
        <v>12172</v>
      </c>
      <c r="C2566" s="10">
        <v>4.9320000000000004</v>
      </c>
      <c r="H2566" s="277"/>
    </row>
    <row r="2567" spans="1:8">
      <c r="A2567" s="8" t="s">
        <v>12181</v>
      </c>
      <c r="B2567" s="9" t="s">
        <v>12168</v>
      </c>
      <c r="C2567" s="10">
        <v>8.3580000000000005</v>
      </c>
      <c r="H2567" s="277"/>
    </row>
    <row r="2568" spans="1:8">
      <c r="A2568" s="8" t="s">
        <v>12182</v>
      </c>
      <c r="B2568" s="9" t="s">
        <v>12162</v>
      </c>
      <c r="C2568" s="10">
        <v>7.2240000000000002</v>
      </c>
      <c r="H2568" s="277"/>
    </row>
    <row r="2569" spans="1:8">
      <c r="A2569" s="8" t="s">
        <v>12183</v>
      </c>
      <c r="B2569" s="9" t="s">
        <v>12164</v>
      </c>
      <c r="C2569" s="10">
        <v>7.2240000000000002</v>
      </c>
      <c r="H2569" s="277"/>
    </row>
    <row r="2570" spans="1:8">
      <c r="A2570" s="8" t="s">
        <v>12184</v>
      </c>
      <c r="B2570" s="9" t="s">
        <v>12166</v>
      </c>
      <c r="C2570" s="10">
        <v>12.198</v>
      </c>
      <c r="H2570" s="277"/>
    </row>
    <row r="2571" spans="1:8">
      <c r="A2571" s="8" t="s">
        <v>12185</v>
      </c>
      <c r="B2571" s="9" t="s">
        <v>12168</v>
      </c>
      <c r="C2571" s="10">
        <v>12.198</v>
      </c>
      <c r="H2571" s="277"/>
    </row>
    <row r="2572" spans="1:8">
      <c r="A2572" s="8" t="s">
        <v>12186</v>
      </c>
      <c r="B2572" s="9" t="s">
        <v>12170</v>
      </c>
      <c r="C2572" s="10">
        <v>7.2240000000000002</v>
      </c>
      <c r="H2572" s="277"/>
    </row>
    <row r="2573" spans="1:8">
      <c r="A2573" s="8" t="s">
        <v>12187</v>
      </c>
      <c r="B2573" s="9" t="s">
        <v>12172</v>
      </c>
      <c r="C2573" s="10">
        <v>7.2240000000000002</v>
      </c>
      <c r="H2573" s="277"/>
    </row>
    <row r="2574" spans="1:8">
      <c r="A2574" s="8" t="s">
        <v>12188</v>
      </c>
      <c r="B2574" s="9" t="s">
        <v>12162</v>
      </c>
      <c r="C2574" s="10">
        <v>7.2240000000000002</v>
      </c>
      <c r="H2574" s="277"/>
    </row>
    <row r="2575" spans="1:8">
      <c r="A2575" s="8" t="s">
        <v>12189</v>
      </c>
      <c r="B2575" s="9" t="s">
        <v>12164</v>
      </c>
      <c r="C2575" s="10">
        <v>7.2240000000000002</v>
      </c>
      <c r="H2575" s="277"/>
    </row>
    <row r="2576" spans="1:8">
      <c r="A2576" s="8" t="s">
        <v>12190</v>
      </c>
      <c r="B2576" s="9" t="s">
        <v>12166</v>
      </c>
      <c r="C2576" s="10">
        <v>12.198</v>
      </c>
      <c r="H2576" s="277"/>
    </row>
    <row r="2577" spans="1:8">
      <c r="A2577" s="8" t="s">
        <v>12191</v>
      </c>
      <c r="B2577" s="9" t="s">
        <v>12168</v>
      </c>
      <c r="C2577" s="10">
        <v>12.198</v>
      </c>
      <c r="H2577" s="277"/>
    </row>
    <row r="2578" spans="1:8">
      <c r="A2578" s="8" t="s">
        <v>12192</v>
      </c>
      <c r="B2578" s="9" t="s">
        <v>12170</v>
      </c>
      <c r="C2578" s="10">
        <v>7.2240000000000002</v>
      </c>
      <c r="H2578" s="277"/>
    </row>
    <row r="2579" spans="1:8">
      <c r="A2579" s="8" t="s">
        <v>12193</v>
      </c>
      <c r="B2579" s="9" t="s">
        <v>12172</v>
      </c>
      <c r="C2579" s="10">
        <v>7.2240000000000002</v>
      </c>
      <c r="H2579" s="277"/>
    </row>
    <row r="2580" spans="1:8">
      <c r="A2580" s="8" t="s">
        <v>12194</v>
      </c>
      <c r="B2580" s="9" t="s">
        <v>12162</v>
      </c>
      <c r="C2580" s="10">
        <v>7.2240000000000002</v>
      </c>
      <c r="H2580" s="277"/>
    </row>
    <row r="2581" spans="1:8">
      <c r="A2581" s="8" t="s">
        <v>12195</v>
      </c>
      <c r="B2581" s="9" t="s">
        <v>12164</v>
      </c>
      <c r="C2581" s="10">
        <v>7.2240000000000002</v>
      </c>
      <c r="H2581" s="277"/>
    </row>
    <row r="2582" spans="1:8">
      <c r="A2582" s="8" t="s">
        <v>12196</v>
      </c>
      <c r="B2582" s="9" t="s">
        <v>12166</v>
      </c>
      <c r="C2582" s="10">
        <v>12.198</v>
      </c>
      <c r="H2582" s="277"/>
    </row>
    <row r="2583" spans="1:8">
      <c r="A2583" s="8" t="s">
        <v>12197</v>
      </c>
      <c r="B2583" s="9" t="s">
        <v>12168</v>
      </c>
      <c r="C2583" s="10">
        <v>12.198</v>
      </c>
      <c r="H2583" s="277"/>
    </row>
    <row r="2584" spans="1:8">
      <c r="A2584" s="8" t="s">
        <v>12198</v>
      </c>
      <c r="B2584" s="9" t="s">
        <v>12170</v>
      </c>
      <c r="C2584" s="10">
        <v>7.2240000000000002</v>
      </c>
      <c r="H2584" s="277"/>
    </row>
    <row r="2585" spans="1:8">
      <c r="A2585" s="8" t="s">
        <v>12199</v>
      </c>
      <c r="B2585" s="9" t="s">
        <v>12172</v>
      </c>
      <c r="C2585" s="10">
        <v>7.2240000000000002</v>
      </c>
      <c r="H2585" s="277"/>
    </row>
    <row r="2586" spans="1:8">
      <c r="A2586" s="8" t="s">
        <v>12200</v>
      </c>
      <c r="B2586" s="9" t="s">
        <v>12162</v>
      </c>
      <c r="C2586" s="10">
        <v>7.2240000000000002</v>
      </c>
      <c r="H2586" s="277"/>
    </row>
    <row r="2587" spans="1:8">
      <c r="A2587" s="8" t="s">
        <v>12201</v>
      </c>
      <c r="B2587" s="9" t="s">
        <v>12164</v>
      </c>
      <c r="C2587" s="10">
        <v>7.2240000000000002</v>
      </c>
      <c r="H2587" s="277"/>
    </row>
    <row r="2588" spans="1:8">
      <c r="A2588" s="8" t="s">
        <v>12202</v>
      </c>
      <c r="B2588" s="9" t="s">
        <v>12166</v>
      </c>
      <c r="C2588" s="10">
        <v>12.198</v>
      </c>
      <c r="H2588" s="277"/>
    </row>
    <row r="2589" spans="1:8">
      <c r="A2589" s="8" t="s">
        <v>12203</v>
      </c>
      <c r="B2589" s="9" t="s">
        <v>12168</v>
      </c>
      <c r="C2589" s="10">
        <v>12.198</v>
      </c>
      <c r="H2589" s="277"/>
    </row>
    <row r="2590" spans="1:8">
      <c r="A2590" s="8" t="s">
        <v>12204</v>
      </c>
      <c r="B2590" s="9" t="s">
        <v>12170</v>
      </c>
      <c r="C2590" s="10">
        <v>7.2240000000000002</v>
      </c>
      <c r="H2590" s="277"/>
    </row>
    <row r="2591" spans="1:8">
      <c r="A2591" s="8" t="s">
        <v>12205</v>
      </c>
      <c r="B2591" s="9" t="s">
        <v>12172</v>
      </c>
      <c r="C2591" s="10">
        <v>7.2240000000000002</v>
      </c>
      <c r="H2591" s="277"/>
    </row>
    <row r="2592" spans="1:8">
      <c r="A2592" s="8" t="s">
        <v>12206</v>
      </c>
      <c r="B2592" s="9" t="s">
        <v>12162</v>
      </c>
      <c r="C2592" s="10">
        <v>7.2240000000000002</v>
      </c>
      <c r="H2592" s="277"/>
    </row>
    <row r="2593" spans="1:8">
      <c r="A2593" s="8" t="s">
        <v>12207</v>
      </c>
      <c r="B2593" s="9" t="s">
        <v>12164</v>
      </c>
      <c r="C2593" s="10">
        <v>7.2240000000000002</v>
      </c>
      <c r="H2593" s="277"/>
    </row>
    <row r="2594" spans="1:8">
      <c r="A2594" s="8" t="s">
        <v>12208</v>
      </c>
      <c r="B2594" s="9" t="s">
        <v>12166</v>
      </c>
      <c r="C2594" s="10">
        <v>12.198</v>
      </c>
      <c r="H2594" s="277"/>
    </row>
    <row r="2595" spans="1:8">
      <c r="A2595" s="8" t="s">
        <v>12209</v>
      </c>
      <c r="B2595" s="9" t="s">
        <v>12168</v>
      </c>
      <c r="C2595" s="10">
        <v>12.198</v>
      </c>
      <c r="H2595" s="277"/>
    </row>
    <row r="2596" spans="1:8">
      <c r="A2596" s="8" t="s">
        <v>12210</v>
      </c>
      <c r="B2596" s="9" t="s">
        <v>12170</v>
      </c>
      <c r="C2596" s="10">
        <v>7.2240000000000002</v>
      </c>
      <c r="H2596" s="277"/>
    </row>
    <row r="2597" spans="1:8">
      <c r="A2597" s="8" t="s">
        <v>12211</v>
      </c>
      <c r="B2597" s="9" t="s">
        <v>12172</v>
      </c>
      <c r="C2597" s="10">
        <v>7.2240000000000002</v>
      </c>
      <c r="H2597" s="277"/>
    </row>
    <row r="2598" spans="1:8">
      <c r="A2598" s="8" t="s">
        <v>12212</v>
      </c>
      <c r="B2598" s="9" t="s">
        <v>12162</v>
      </c>
      <c r="C2598" s="10">
        <v>7.2240000000000002</v>
      </c>
      <c r="H2598" s="277"/>
    </row>
    <row r="2599" spans="1:8">
      <c r="A2599" s="8" t="s">
        <v>12213</v>
      </c>
      <c r="B2599" s="9" t="s">
        <v>12164</v>
      </c>
      <c r="C2599" s="10">
        <v>7.2240000000000002</v>
      </c>
      <c r="H2599" s="277"/>
    </row>
    <row r="2600" spans="1:8">
      <c r="A2600" s="8" t="s">
        <v>12214</v>
      </c>
      <c r="B2600" s="9" t="s">
        <v>12166</v>
      </c>
      <c r="C2600" s="10">
        <v>12.198</v>
      </c>
      <c r="H2600" s="277"/>
    </row>
    <row r="2601" spans="1:8">
      <c r="A2601" s="8" t="s">
        <v>12215</v>
      </c>
      <c r="B2601" s="9" t="s">
        <v>12168</v>
      </c>
      <c r="C2601" s="10">
        <v>12.198</v>
      </c>
      <c r="H2601" s="277"/>
    </row>
    <row r="2602" spans="1:8">
      <c r="A2602" s="8" t="s">
        <v>12216</v>
      </c>
      <c r="B2602" s="9" t="s">
        <v>12170</v>
      </c>
      <c r="C2602" s="10">
        <v>7.2240000000000002</v>
      </c>
      <c r="H2602" s="277"/>
    </row>
    <row r="2603" spans="1:8">
      <c r="A2603" s="8" t="s">
        <v>12217</v>
      </c>
      <c r="B2603" s="9" t="s">
        <v>12172</v>
      </c>
      <c r="C2603" s="10">
        <v>7.2240000000000002</v>
      </c>
      <c r="H2603" s="277"/>
    </row>
    <row r="2604" spans="1:8">
      <c r="A2604" s="8" t="s">
        <v>12218</v>
      </c>
      <c r="B2604" s="9" t="s">
        <v>12162</v>
      </c>
      <c r="C2604" s="10">
        <v>7.2240000000000002</v>
      </c>
      <c r="H2604" s="277"/>
    </row>
    <row r="2605" spans="1:8">
      <c r="A2605" s="8" t="s">
        <v>12219</v>
      </c>
      <c r="B2605" s="9" t="s">
        <v>12164</v>
      </c>
      <c r="C2605" s="10">
        <v>7.2240000000000002</v>
      </c>
      <c r="H2605" s="277"/>
    </row>
    <row r="2606" spans="1:8">
      <c r="A2606" s="8" t="s">
        <v>12220</v>
      </c>
      <c r="B2606" s="9" t="s">
        <v>12166</v>
      </c>
      <c r="C2606" s="10">
        <v>12.198</v>
      </c>
      <c r="H2606" s="277"/>
    </row>
    <row r="2607" spans="1:8">
      <c r="A2607" s="8" t="s">
        <v>12221</v>
      </c>
      <c r="B2607" s="9" t="s">
        <v>12168</v>
      </c>
      <c r="C2607" s="10">
        <v>12.198</v>
      </c>
      <c r="H2607" s="277"/>
    </row>
    <row r="2608" spans="1:8">
      <c r="A2608" s="8" t="s">
        <v>12222</v>
      </c>
      <c r="B2608" s="9" t="s">
        <v>12170</v>
      </c>
      <c r="C2608" s="10">
        <v>7.2240000000000002</v>
      </c>
      <c r="H2608" s="277"/>
    </row>
    <row r="2609" spans="1:8">
      <c r="A2609" s="8" t="s">
        <v>12223</v>
      </c>
      <c r="B2609" s="9" t="s">
        <v>12172</v>
      </c>
      <c r="C2609" s="10">
        <v>7.2240000000000002</v>
      </c>
      <c r="H2609" s="277"/>
    </row>
    <row r="2610" spans="1:8">
      <c r="A2610" s="8" t="s">
        <v>5457</v>
      </c>
      <c r="B2610" s="9" t="s">
        <v>12224</v>
      </c>
      <c r="C2610" s="10">
        <v>41.64</v>
      </c>
      <c r="H2610" s="277"/>
    </row>
    <row r="2611" spans="1:8">
      <c r="A2611" s="8" t="s">
        <v>12225</v>
      </c>
      <c r="B2611" s="9" t="s">
        <v>12224</v>
      </c>
      <c r="C2611" s="10">
        <v>41.64</v>
      </c>
      <c r="H2611" s="277"/>
    </row>
    <row r="2612" spans="1:8">
      <c r="A2612" s="8" t="s">
        <v>5461</v>
      </c>
      <c r="B2612" s="9" t="s">
        <v>12226</v>
      </c>
      <c r="C2612" s="10">
        <v>56.22</v>
      </c>
      <c r="H2612" s="277"/>
    </row>
    <row r="2613" spans="1:8">
      <c r="A2613" s="8" t="s">
        <v>5465</v>
      </c>
      <c r="B2613" s="9" t="s">
        <v>12227</v>
      </c>
      <c r="C2613" s="10">
        <v>62.466000000000001</v>
      </c>
      <c r="H2613" s="277"/>
    </row>
    <row r="2614" spans="1:8">
      <c r="A2614" s="8" t="s">
        <v>12228</v>
      </c>
      <c r="B2614" s="9" t="s">
        <v>12227</v>
      </c>
      <c r="C2614" s="10">
        <v>62.466000000000001</v>
      </c>
      <c r="H2614" s="277"/>
    </row>
    <row r="2615" spans="1:8">
      <c r="A2615" s="8" t="s">
        <v>12229</v>
      </c>
      <c r="B2615" s="9" t="s">
        <v>12162</v>
      </c>
      <c r="C2615" s="10">
        <v>7.2240000000000002</v>
      </c>
      <c r="H2615" s="277"/>
    </row>
    <row r="2616" spans="1:8">
      <c r="A2616" s="8" t="s">
        <v>12230</v>
      </c>
      <c r="B2616" s="9" t="s">
        <v>12164</v>
      </c>
      <c r="C2616" s="10">
        <v>7.2240000000000002</v>
      </c>
      <c r="H2616" s="277"/>
    </row>
    <row r="2617" spans="1:8">
      <c r="A2617" s="8" t="s">
        <v>12231</v>
      </c>
      <c r="B2617" s="9" t="s">
        <v>12170</v>
      </c>
      <c r="C2617" s="10">
        <v>7.2240000000000002</v>
      </c>
      <c r="H2617" s="277"/>
    </row>
    <row r="2618" spans="1:8">
      <c r="A2618" s="8" t="s">
        <v>12232</v>
      </c>
      <c r="B2618" s="9" t="s">
        <v>12172</v>
      </c>
      <c r="C2618" s="10">
        <v>7.2240000000000002</v>
      </c>
      <c r="H2618" s="277"/>
    </row>
    <row r="2619" spans="1:8">
      <c r="A2619" s="8" t="s">
        <v>12233</v>
      </c>
      <c r="B2619" s="9" t="s">
        <v>12162</v>
      </c>
      <c r="C2619" s="10">
        <v>7.2240000000000002</v>
      </c>
      <c r="H2619" s="277"/>
    </row>
    <row r="2620" spans="1:8">
      <c r="A2620" s="8" t="s">
        <v>12234</v>
      </c>
      <c r="B2620" s="9" t="s">
        <v>12164</v>
      </c>
      <c r="C2620" s="10">
        <v>7.2240000000000002</v>
      </c>
      <c r="H2620" s="277"/>
    </row>
    <row r="2621" spans="1:8">
      <c r="A2621" s="8" t="s">
        <v>12235</v>
      </c>
      <c r="B2621" s="9" t="s">
        <v>12170</v>
      </c>
      <c r="C2621" s="10">
        <v>7.2240000000000002</v>
      </c>
      <c r="H2621" s="277"/>
    </row>
    <row r="2622" spans="1:8">
      <c r="A2622" s="8" t="s">
        <v>12236</v>
      </c>
      <c r="B2622" s="9" t="s">
        <v>12172</v>
      </c>
      <c r="C2622" s="10">
        <v>7.2240000000000002</v>
      </c>
      <c r="H2622" s="277"/>
    </row>
    <row r="2623" spans="1:8">
      <c r="A2623" s="8" t="s">
        <v>12237</v>
      </c>
      <c r="B2623" s="9" t="s">
        <v>12238</v>
      </c>
      <c r="C2623" s="10">
        <v>7.2240000000000002</v>
      </c>
      <c r="H2623" s="277"/>
    </row>
    <row r="2624" spans="1:8">
      <c r="A2624" s="8" t="s">
        <v>12239</v>
      </c>
      <c r="B2624" s="9" t="s">
        <v>12164</v>
      </c>
      <c r="C2624" s="10">
        <v>7.2240000000000002</v>
      </c>
      <c r="H2624" s="277"/>
    </row>
    <row r="2625" spans="1:8">
      <c r="A2625" s="8" t="s">
        <v>12240</v>
      </c>
      <c r="B2625" s="9" t="s">
        <v>12170</v>
      </c>
      <c r="C2625" s="10">
        <v>7.2240000000000002</v>
      </c>
      <c r="H2625" s="277"/>
    </row>
    <row r="2626" spans="1:8">
      <c r="A2626" s="8" t="s">
        <v>12241</v>
      </c>
      <c r="B2626" s="9" t="s">
        <v>12172</v>
      </c>
      <c r="C2626" s="10">
        <v>7.2240000000000002</v>
      </c>
      <c r="H2626" s="277"/>
    </row>
    <row r="2627" spans="1:8">
      <c r="A2627" s="8" t="s">
        <v>12242</v>
      </c>
      <c r="B2627" s="9" t="s">
        <v>12243</v>
      </c>
      <c r="C2627" s="10">
        <v>41.954999999999998</v>
      </c>
      <c r="H2627" s="277"/>
    </row>
    <row r="2628" spans="1:8">
      <c r="A2628" s="8" t="s">
        <v>12244</v>
      </c>
      <c r="B2628" s="9" t="s">
        <v>12245</v>
      </c>
      <c r="C2628" s="10">
        <v>33</v>
      </c>
      <c r="H2628" s="277"/>
    </row>
    <row r="2629" spans="1:8">
      <c r="A2629" s="8" t="s">
        <v>12246</v>
      </c>
      <c r="B2629" s="9" t="s">
        <v>12247</v>
      </c>
      <c r="C2629" s="10">
        <v>48.78</v>
      </c>
      <c r="H2629" s="277"/>
    </row>
    <row r="2630" spans="1:8">
      <c r="A2630" s="8" t="s">
        <v>12248</v>
      </c>
      <c r="B2630" s="9" t="s">
        <v>12249</v>
      </c>
      <c r="C2630" s="10">
        <v>46.34</v>
      </c>
      <c r="H2630" s="277"/>
    </row>
    <row r="2631" spans="1:8">
      <c r="A2631" s="8" t="s">
        <v>12250</v>
      </c>
      <c r="B2631" s="9" t="s">
        <v>12247</v>
      </c>
      <c r="C2631" s="10">
        <v>58.54</v>
      </c>
      <c r="H2631" s="277"/>
    </row>
    <row r="2632" spans="1:8">
      <c r="A2632" s="8" t="s">
        <v>12251</v>
      </c>
      <c r="B2632" s="9" t="s">
        <v>12095</v>
      </c>
      <c r="C2632" s="10">
        <v>85.37</v>
      </c>
      <c r="H2632" s="277"/>
    </row>
    <row r="2633" spans="1:8">
      <c r="A2633" s="8" t="s">
        <v>12252</v>
      </c>
      <c r="B2633" s="9" t="s">
        <v>12095</v>
      </c>
      <c r="C2633" s="10">
        <v>73.17</v>
      </c>
      <c r="H2633" s="277"/>
    </row>
    <row r="2634" spans="1:8">
      <c r="A2634" s="8" t="s">
        <v>12253</v>
      </c>
      <c r="B2634" s="9" t="s">
        <v>12254</v>
      </c>
      <c r="C2634" s="10">
        <v>57.01</v>
      </c>
      <c r="H2634" s="277"/>
    </row>
    <row r="2635" spans="1:8">
      <c r="A2635" s="8" t="s">
        <v>12255</v>
      </c>
      <c r="B2635" s="9" t="s">
        <v>12095</v>
      </c>
      <c r="C2635" s="10">
        <v>212.68</v>
      </c>
      <c r="H2635" s="277"/>
    </row>
    <row r="2636" spans="1:8">
      <c r="A2636" s="8" t="s">
        <v>12256</v>
      </c>
      <c r="B2636" s="9" t="s">
        <v>12257</v>
      </c>
      <c r="C2636" s="10">
        <v>86</v>
      </c>
      <c r="H2636" s="277"/>
    </row>
    <row r="2637" spans="1:8">
      <c r="A2637" s="8" t="s">
        <v>12258</v>
      </c>
      <c r="B2637" s="9" t="s">
        <v>12257</v>
      </c>
      <c r="C2637" s="10">
        <v>86</v>
      </c>
      <c r="H2637" s="277"/>
    </row>
    <row r="2638" spans="1:8">
      <c r="A2638" s="8" t="s">
        <v>12259</v>
      </c>
      <c r="B2638" s="9" t="s">
        <v>12257</v>
      </c>
      <c r="C2638" s="10">
        <v>118.66</v>
      </c>
      <c r="H2638" s="277"/>
    </row>
    <row r="2639" spans="1:8">
      <c r="A2639" s="8" t="s">
        <v>12260</v>
      </c>
      <c r="B2639" s="9" t="s">
        <v>12257</v>
      </c>
      <c r="C2639" s="10">
        <v>107</v>
      </c>
      <c r="H2639" s="277"/>
    </row>
    <row r="2640" spans="1:8">
      <c r="A2640" s="8" t="s">
        <v>12261</v>
      </c>
      <c r="B2640" s="9" t="s">
        <v>12254</v>
      </c>
      <c r="C2640" s="10">
        <v>79</v>
      </c>
      <c r="H2640" s="277"/>
    </row>
    <row r="2641" spans="1:8">
      <c r="A2641" s="8" t="s">
        <v>12262</v>
      </c>
      <c r="B2641" s="9" t="s">
        <v>12095</v>
      </c>
      <c r="C2641" s="10">
        <v>149.26</v>
      </c>
      <c r="H2641" s="277"/>
    </row>
    <row r="2642" spans="1:8">
      <c r="A2642" s="8" t="s">
        <v>12263</v>
      </c>
      <c r="B2642" s="9" t="s">
        <v>12254</v>
      </c>
      <c r="C2642" s="10">
        <v>108.21</v>
      </c>
      <c r="H2642" s="277"/>
    </row>
    <row r="2643" spans="1:8">
      <c r="A2643" s="8" t="s">
        <v>12264</v>
      </c>
      <c r="B2643" s="9" t="s">
        <v>12095</v>
      </c>
      <c r="C2643" s="10">
        <v>182.84</v>
      </c>
      <c r="H2643" s="277"/>
    </row>
    <row r="2644" spans="1:8">
      <c r="A2644" s="8" t="s">
        <v>12265</v>
      </c>
      <c r="B2644" s="9" t="s">
        <v>12095</v>
      </c>
      <c r="C2644" s="10">
        <v>182.84</v>
      </c>
      <c r="H2644" s="277"/>
    </row>
    <row r="2645" spans="1:8">
      <c r="A2645" s="8" t="s">
        <v>12266</v>
      </c>
      <c r="B2645" s="9" t="s">
        <v>12267</v>
      </c>
      <c r="C2645" s="10">
        <v>17.914999999999999</v>
      </c>
      <c r="H2645" s="277"/>
    </row>
    <row r="2646" spans="1:8">
      <c r="A2646" s="8" t="s">
        <v>12268</v>
      </c>
      <c r="B2646" s="9" t="s">
        <v>12269</v>
      </c>
      <c r="C2646" s="10">
        <v>17.914999999999999</v>
      </c>
      <c r="H2646" s="277"/>
    </row>
    <row r="2647" spans="1:8">
      <c r="A2647" s="8" t="s">
        <v>12270</v>
      </c>
      <c r="B2647" s="9" t="s">
        <v>12271</v>
      </c>
      <c r="C2647" s="10">
        <v>37.325000000000003</v>
      </c>
      <c r="H2647" s="277"/>
    </row>
    <row r="2648" spans="1:8">
      <c r="A2648" s="8" t="s">
        <v>12272</v>
      </c>
      <c r="B2648" s="9" t="s">
        <v>12273</v>
      </c>
      <c r="C2648" s="10">
        <v>30.49</v>
      </c>
      <c r="H2648" s="277"/>
    </row>
    <row r="2649" spans="1:8">
      <c r="A2649" s="8" t="s">
        <v>12274</v>
      </c>
      <c r="B2649" s="9" t="s">
        <v>12275</v>
      </c>
      <c r="C2649" s="10">
        <v>65.849999999999994</v>
      </c>
      <c r="H2649" s="277"/>
    </row>
    <row r="2650" spans="1:8">
      <c r="A2650" s="8" t="s">
        <v>12276</v>
      </c>
      <c r="B2650" s="9" t="s">
        <v>12277</v>
      </c>
      <c r="C2650" s="10">
        <v>51.22</v>
      </c>
      <c r="H2650" s="277"/>
    </row>
    <row r="2651" spans="1:8">
      <c r="A2651" s="8" t="s">
        <v>12278</v>
      </c>
      <c r="B2651" s="9" t="s">
        <v>12279</v>
      </c>
      <c r="C2651" s="10">
        <v>51.22</v>
      </c>
      <c r="H2651" s="277"/>
    </row>
    <row r="2652" spans="1:8">
      <c r="A2652" s="8" t="s">
        <v>12280</v>
      </c>
      <c r="B2652" s="9" t="s">
        <v>12281</v>
      </c>
      <c r="C2652" s="10">
        <v>73.885000000000005</v>
      </c>
      <c r="H2652" s="277"/>
    </row>
    <row r="2653" spans="1:8">
      <c r="A2653" s="8" t="s">
        <v>12282</v>
      </c>
      <c r="B2653" s="9" t="s">
        <v>12283</v>
      </c>
      <c r="C2653" s="10">
        <v>87.935400000000001</v>
      </c>
      <c r="H2653" s="277"/>
    </row>
    <row r="2654" spans="1:8">
      <c r="A2654" s="8" t="s">
        <v>12284</v>
      </c>
      <c r="B2654" s="9" t="s">
        <v>12285</v>
      </c>
      <c r="C2654" s="10">
        <v>10.64</v>
      </c>
      <c r="H2654" s="277"/>
    </row>
    <row r="2655" spans="1:8">
      <c r="A2655" s="8" t="s">
        <v>12286</v>
      </c>
      <c r="B2655" s="9" t="s">
        <v>12285</v>
      </c>
      <c r="C2655" s="10">
        <v>10.64</v>
      </c>
      <c r="H2655" s="277"/>
    </row>
    <row r="2656" spans="1:8">
      <c r="A2656" s="8" t="s">
        <v>12287</v>
      </c>
      <c r="B2656" s="9" t="s">
        <v>12288</v>
      </c>
      <c r="C2656" s="10">
        <v>17.914999999999999</v>
      </c>
      <c r="H2656" s="277"/>
    </row>
    <row r="2657" spans="1:8">
      <c r="A2657" s="8" t="s">
        <v>12289</v>
      </c>
      <c r="B2657" s="9" t="s">
        <v>12290</v>
      </c>
      <c r="C2657" s="10">
        <v>24.39</v>
      </c>
      <c r="H2657" s="277"/>
    </row>
    <row r="2658" spans="1:8">
      <c r="A2658" s="8" t="s">
        <v>12291</v>
      </c>
      <c r="B2658" s="9" t="s">
        <v>12290</v>
      </c>
      <c r="C2658" s="10">
        <v>24.39</v>
      </c>
      <c r="H2658" s="277"/>
    </row>
    <row r="2659" spans="1:8">
      <c r="A2659" s="8" t="s">
        <v>12292</v>
      </c>
      <c r="B2659" s="9" t="s">
        <v>12293</v>
      </c>
      <c r="C2659" s="10">
        <v>6.7249999999999996</v>
      </c>
      <c r="H2659" s="277"/>
    </row>
    <row r="2660" spans="1:8">
      <c r="A2660" s="8" t="s">
        <v>12294</v>
      </c>
      <c r="B2660" s="9" t="s">
        <v>12293</v>
      </c>
      <c r="C2660" s="10">
        <v>6.7249999999999996</v>
      </c>
      <c r="H2660" s="277"/>
    </row>
    <row r="2661" spans="1:8">
      <c r="A2661" s="8" t="s">
        <v>12295</v>
      </c>
      <c r="B2661" s="9" t="s">
        <v>12296</v>
      </c>
      <c r="C2661" s="10">
        <v>35.369999999999997</v>
      </c>
      <c r="H2661" s="277"/>
    </row>
    <row r="2662" spans="1:8">
      <c r="A2662" s="8" t="s">
        <v>12297</v>
      </c>
      <c r="B2662" s="9" t="s">
        <v>12296</v>
      </c>
      <c r="C2662" s="10">
        <v>35.369999999999997</v>
      </c>
      <c r="H2662" s="277"/>
    </row>
    <row r="2663" spans="1:8">
      <c r="A2663" s="8" t="s">
        <v>12298</v>
      </c>
      <c r="B2663" s="9" t="s">
        <v>12299</v>
      </c>
      <c r="C2663" s="10">
        <v>31.71</v>
      </c>
      <c r="H2663" s="277"/>
    </row>
    <row r="2664" spans="1:8">
      <c r="A2664" s="8" t="s">
        <v>12300</v>
      </c>
      <c r="B2664" s="9" t="s">
        <v>12301</v>
      </c>
      <c r="C2664" s="10">
        <v>4.8550000000000004</v>
      </c>
      <c r="H2664" s="277"/>
    </row>
    <row r="2665" spans="1:8">
      <c r="A2665" s="8" t="s">
        <v>12302</v>
      </c>
      <c r="B2665" s="9" t="s">
        <v>12303</v>
      </c>
      <c r="C2665" s="10">
        <v>3.17</v>
      </c>
      <c r="H2665" s="277"/>
    </row>
    <row r="2666" spans="1:8">
      <c r="A2666" s="8" t="s">
        <v>12304</v>
      </c>
      <c r="B2666" s="9" t="s">
        <v>12305</v>
      </c>
      <c r="C2666" s="10">
        <v>42.98</v>
      </c>
      <c r="H2666" s="277"/>
    </row>
    <row r="2667" spans="1:8">
      <c r="A2667" s="8" t="s">
        <v>12306</v>
      </c>
      <c r="B2667" s="9" t="s">
        <v>12305</v>
      </c>
      <c r="C2667" s="10">
        <v>38.619999999999997</v>
      </c>
      <c r="H2667" s="277"/>
    </row>
    <row r="2668" spans="1:8">
      <c r="A2668" s="8" t="s">
        <v>12307</v>
      </c>
      <c r="B2668" s="9" t="s">
        <v>12308</v>
      </c>
      <c r="C2668" s="10">
        <v>37.81</v>
      </c>
      <c r="H2668" s="277"/>
    </row>
    <row r="2669" spans="1:8">
      <c r="A2669" s="8" t="s">
        <v>12309</v>
      </c>
      <c r="B2669" s="9" t="s">
        <v>12305</v>
      </c>
      <c r="C2669" s="10">
        <v>40.869999999999997</v>
      </c>
      <c r="H2669" s="277"/>
    </row>
    <row r="2670" spans="1:8">
      <c r="A2670" s="8" t="s">
        <v>12310</v>
      </c>
      <c r="B2670" s="9" t="s">
        <v>12305</v>
      </c>
      <c r="C2670" s="10">
        <v>40.78</v>
      </c>
      <c r="H2670" s="277"/>
    </row>
    <row r="2671" spans="1:8">
      <c r="A2671" s="8" t="s">
        <v>12311</v>
      </c>
      <c r="B2671" s="9" t="s">
        <v>12308</v>
      </c>
      <c r="C2671" s="10">
        <v>59.33</v>
      </c>
      <c r="H2671" s="277"/>
    </row>
    <row r="2672" spans="1:8">
      <c r="A2672" s="8" t="s">
        <v>12312</v>
      </c>
      <c r="B2672" s="9" t="s">
        <v>12313</v>
      </c>
      <c r="C2672" s="10">
        <v>92.915000000000006</v>
      </c>
      <c r="H2672" s="277"/>
    </row>
    <row r="2673" spans="1:8">
      <c r="A2673" s="8" t="s">
        <v>12314</v>
      </c>
      <c r="B2673" s="9" t="s">
        <v>12315</v>
      </c>
      <c r="C2673" s="10">
        <v>53.66</v>
      </c>
      <c r="H2673" s="277"/>
    </row>
    <row r="2674" spans="1:8">
      <c r="A2674" s="8" t="s">
        <v>12316</v>
      </c>
      <c r="B2674" s="9" t="s">
        <v>12315</v>
      </c>
      <c r="C2674" s="10">
        <v>53.66</v>
      </c>
      <c r="H2674" s="277"/>
    </row>
    <row r="2675" spans="1:8">
      <c r="A2675" s="8" t="s">
        <v>12317</v>
      </c>
      <c r="B2675" s="9" t="s">
        <v>12318</v>
      </c>
      <c r="C2675" s="10">
        <v>62.2</v>
      </c>
      <c r="H2675" s="277"/>
    </row>
    <row r="2676" spans="1:8">
      <c r="A2676" s="8" t="s">
        <v>12319</v>
      </c>
      <c r="B2676" s="9" t="s">
        <v>12318</v>
      </c>
      <c r="C2676" s="10">
        <v>62.2</v>
      </c>
      <c r="H2676" s="277"/>
    </row>
    <row r="2677" spans="1:8">
      <c r="A2677" s="8" t="s">
        <v>12320</v>
      </c>
      <c r="B2677" s="9" t="s">
        <v>12321</v>
      </c>
      <c r="C2677" s="10">
        <v>29.27</v>
      </c>
      <c r="H2677" s="277"/>
    </row>
    <row r="2678" spans="1:8">
      <c r="A2678" s="8" t="s">
        <v>12322</v>
      </c>
      <c r="B2678" s="9" t="s">
        <v>12293</v>
      </c>
      <c r="C2678" s="10">
        <v>4.4850000000000003</v>
      </c>
      <c r="H2678" s="277"/>
    </row>
    <row r="2679" spans="1:8">
      <c r="A2679" s="8" t="s">
        <v>12323</v>
      </c>
      <c r="B2679" s="9" t="s">
        <v>12324</v>
      </c>
      <c r="C2679" s="10">
        <v>50.357999999999997</v>
      </c>
      <c r="H2679" s="277"/>
    </row>
    <row r="2680" spans="1:8">
      <c r="A2680" s="8" t="s">
        <v>12325</v>
      </c>
      <c r="B2680" s="9" t="s">
        <v>12326</v>
      </c>
      <c r="C2680" s="10">
        <v>18.143999999999998</v>
      </c>
      <c r="H2680" s="277"/>
    </row>
    <row r="2681" spans="1:8">
      <c r="A2681" s="8" t="s">
        <v>12327</v>
      </c>
      <c r="B2681" s="9" t="s">
        <v>12328</v>
      </c>
      <c r="C2681" s="10">
        <v>61.976100000000002</v>
      </c>
      <c r="H2681" s="277"/>
    </row>
    <row r="2682" spans="1:8">
      <c r="A2682" s="8" t="s">
        <v>12329</v>
      </c>
      <c r="B2682" s="9" t="s">
        <v>12330</v>
      </c>
      <c r="C2682" s="10">
        <v>699.67589999999996</v>
      </c>
      <c r="H2682" s="277"/>
    </row>
    <row r="2683" spans="1:8">
      <c r="A2683" s="8" t="s">
        <v>12331</v>
      </c>
      <c r="B2683" s="9" t="s">
        <v>12332</v>
      </c>
      <c r="C2683" s="10">
        <v>1696.8218999999999</v>
      </c>
      <c r="H2683" s="277"/>
    </row>
    <row r="2684" spans="1:8">
      <c r="A2684" s="8" t="s">
        <v>12333</v>
      </c>
      <c r="B2684" s="9" t="s">
        <v>12334</v>
      </c>
      <c r="C2684" s="10">
        <v>1237.7246</v>
      </c>
      <c r="H2684" s="277"/>
    </row>
    <row r="2685" spans="1:8">
      <c r="A2685" s="8" t="s">
        <v>7026</v>
      </c>
      <c r="B2685" s="9" t="s">
        <v>12335</v>
      </c>
      <c r="C2685" s="10">
        <v>45.915500000000002</v>
      </c>
      <c r="H2685" s="277"/>
    </row>
    <row r="2686" spans="1:8">
      <c r="A2686" s="8" t="s">
        <v>7029</v>
      </c>
      <c r="B2686" s="9" t="s">
        <v>12336</v>
      </c>
      <c r="C2686" s="10">
        <v>100.739</v>
      </c>
      <c r="H2686" s="277"/>
    </row>
    <row r="2687" spans="1:8">
      <c r="A2687" s="8" t="s">
        <v>12337</v>
      </c>
      <c r="B2687" s="9" t="s">
        <v>12326</v>
      </c>
      <c r="C2687" s="10">
        <v>21.470400000000001</v>
      </c>
      <c r="H2687" s="277"/>
    </row>
    <row r="2688" spans="1:8">
      <c r="A2688" s="8" t="s">
        <v>12338</v>
      </c>
      <c r="B2688" s="9" t="s">
        <v>12339</v>
      </c>
      <c r="C2688" s="10">
        <v>33.585000000000001</v>
      </c>
      <c r="H2688" s="277"/>
    </row>
    <row r="2689" spans="1:8">
      <c r="A2689" s="8" t="s">
        <v>12340</v>
      </c>
      <c r="B2689" s="9" t="s">
        <v>12341</v>
      </c>
      <c r="C2689" s="10">
        <v>184.87309999999999</v>
      </c>
      <c r="H2689" s="277"/>
    </row>
    <row r="2690" spans="1:8">
      <c r="A2690" s="8" t="s">
        <v>12342</v>
      </c>
      <c r="B2690" s="9" t="s">
        <v>12343</v>
      </c>
      <c r="C2690" s="10">
        <v>239.39099999999999</v>
      </c>
      <c r="H2690" s="277"/>
    </row>
    <row r="2691" spans="1:8">
      <c r="A2691" s="8" t="s">
        <v>12344</v>
      </c>
      <c r="B2691" s="9" t="s">
        <v>12345</v>
      </c>
      <c r="C2691" s="10">
        <v>465.83760000000001</v>
      </c>
      <c r="H2691" s="277"/>
    </row>
    <row r="2692" spans="1:8">
      <c r="A2692" s="8" t="s">
        <v>12346</v>
      </c>
      <c r="B2692" s="9" t="s">
        <v>12347</v>
      </c>
      <c r="C2692" s="10">
        <v>486.8689</v>
      </c>
      <c r="H2692" s="277"/>
    </row>
    <row r="2693" spans="1:8">
      <c r="A2693" s="8" t="s">
        <v>12348</v>
      </c>
      <c r="B2693" s="9" t="s">
        <v>12349</v>
      </c>
      <c r="C2693" s="10">
        <v>374.46300000000002</v>
      </c>
      <c r="H2693" s="277"/>
    </row>
    <row r="2694" spans="1:8">
      <c r="A2694" s="8" t="s">
        <v>5482</v>
      </c>
      <c r="B2694" s="9" t="s">
        <v>12350</v>
      </c>
      <c r="C2694" s="10">
        <v>58.275399999999998</v>
      </c>
      <c r="H2694" s="277"/>
    </row>
    <row r="2695" spans="1:8">
      <c r="A2695" s="8" t="s">
        <v>12351</v>
      </c>
      <c r="B2695" s="9" t="s">
        <v>12352</v>
      </c>
      <c r="C2695" s="10">
        <v>12.4909</v>
      </c>
      <c r="H2695" s="277"/>
    </row>
    <row r="2696" spans="1:8">
      <c r="A2696" s="8" t="s">
        <v>12353</v>
      </c>
      <c r="B2696" s="9" t="s">
        <v>12354</v>
      </c>
      <c r="C2696" s="10">
        <v>33.585000000000001</v>
      </c>
      <c r="H2696" s="277"/>
    </row>
    <row r="2697" spans="1:8">
      <c r="A2697" s="8" t="s">
        <v>12355</v>
      </c>
      <c r="B2697" s="9" t="s">
        <v>12356</v>
      </c>
      <c r="C2697" s="10">
        <v>36.005299999999998</v>
      </c>
      <c r="H2697" s="277"/>
    </row>
    <row r="2698" spans="1:8">
      <c r="A2698" s="8" t="s">
        <v>12357</v>
      </c>
      <c r="B2698" s="9" t="s">
        <v>12358</v>
      </c>
      <c r="C2698" s="10">
        <v>10.224</v>
      </c>
      <c r="H2698" s="277"/>
    </row>
    <row r="2699" spans="1:8">
      <c r="A2699" s="8" t="s">
        <v>12359</v>
      </c>
      <c r="B2699" s="9" t="s">
        <v>12360</v>
      </c>
      <c r="C2699" s="10">
        <v>316.99709999999999</v>
      </c>
      <c r="H2699" s="277"/>
    </row>
    <row r="2700" spans="1:8">
      <c r="A2700" s="8" t="s">
        <v>12361</v>
      </c>
      <c r="B2700" s="9" t="s">
        <v>12362</v>
      </c>
      <c r="C2700" s="10">
        <v>197.5763</v>
      </c>
      <c r="H2700" s="277"/>
    </row>
    <row r="2701" spans="1:8">
      <c r="A2701" s="8" t="s">
        <v>12363</v>
      </c>
      <c r="B2701" s="9" t="s">
        <v>12364</v>
      </c>
      <c r="C2701" s="10">
        <v>40.735999999999997</v>
      </c>
      <c r="H2701" s="277"/>
    </row>
    <row r="2702" spans="1:8">
      <c r="A2702" s="8" t="s">
        <v>12365</v>
      </c>
      <c r="B2702" s="9" t="s">
        <v>12366</v>
      </c>
      <c r="C2702" s="10">
        <v>267.88959999999997</v>
      </c>
      <c r="H2702" s="277"/>
    </row>
    <row r="2703" spans="1:8">
      <c r="A2703" s="8" t="s">
        <v>12367</v>
      </c>
      <c r="B2703" s="9" t="s">
        <v>12368</v>
      </c>
      <c r="C2703" s="10">
        <v>13.484999999999999</v>
      </c>
      <c r="H2703" s="277"/>
    </row>
    <row r="2704" spans="1:8">
      <c r="A2704" s="8" t="s">
        <v>12369</v>
      </c>
      <c r="B2704" s="9" t="s">
        <v>12370</v>
      </c>
      <c r="C2704" s="10">
        <v>13.484999999999999</v>
      </c>
      <c r="H2704" s="277"/>
    </row>
    <row r="2705" spans="1:8">
      <c r="A2705" s="8" t="s">
        <v>12371</v>
      </c>
      <c r="B2705" s="9" t="s">
        <v>12372</v>
      </c>
      <c r="C2705" s="10">
        <v>154.16030000000001</v>
      </c>
      <c r="H2705" s="277"/>
    </row>
    <row r="2706" spans="1:8">
      <c r="A2706" s="8" t="s">
        <v>12373</v>
      </c>
      <c r="B2706" s="9" t="s">
        <v>12374</v>
      </c>
      <c r="C2706" s="10">
        <v>199.29150000000001</v>
      </c>
      <c r="H2706" s="277"/>
    </row>
    <row r="2707" spans="1:8">
      <c r="A2707" s="8" t="s">
        <v>12375</v>
      </c>
      <c r="B2707" s="9" t="s">
        <v>12376</v>
      </c>
      <c r="C2707" s="10">
        <v>203.66659999999999</v>
      </c>
      <c r="H2707" s="277"/>
    </row>
    <row r="2708" spans="1:8">
      <c r="A2708" s="8" t="s">
        <v>12377</v>
      </c>
      <c r="B2708" s="9" t="s">
        <v>12378</v>
      </c>
      <c r="C2708" s="10">
        <v>4.8899999999999997</v>
      </c>
      <c r="H2708" s="277"/>
    </row>
    <row r="2709" spans="1:8">
      <c r="A2709" s="8" t="s">
        <v>12379</v>
      </c>
      <c r="B2709" s="9" t="s">
        <v>12380</v>
      </c>
      <c r="C2709" s="10">
        <v>2.6459999999999999</v>
      </c>
      <c r="H2709" s="277"/>
    </row>
    <row r="2710" spans="1:8">
      <c r="A2710" s="8" t="s">
        <v>12381</v>
      </c>
      <c r="B2710" s="9" t="s">
        <v>12382</v>
      </c>
      <c r="C2710" s="10">
        <v>2.1315</v>
      </c>
      <c r="H2710" s="277"/>
    </row>
    <row r="2711" spans="1:8">
      <c r="A2711" s="8" t="s">
        <v>12383</v>
      </c>
      <c r="B2711" s="9" t="s">
        <v>12384</v>
      </c>
      <c r="C2711" s="10">
        <v>3.8955000000000002</v>
      </c>
      <c r="H2711" s="277"/>
    </row>
    <row r="2712" spans="1:8">
      <c r="A2712" s="8" t="s">
        <v>12385</v>
      </c>
      <c r="B2712" s="9" t="s">
        <v>12386</v>
      </c>
      <c r="C2712" s="10">
        <v>2.6459999999999999</v>
      </c>
      <c r="H2712" s="277"/>
    </row>
    <row r="2713" spans="1:8">
      <c r="A2713" s="8" t="s">
        <v>12387</v>
      </c>
      <c r="B2713" s="9" t="s">
        <v>12388</v>
      </c>
      <c r="C2713" s="10">
        <v>2.1315</v>
      </c>
      <c r="H2713" s="277"/>
    </row>
    <row r="2714" spans="1:8">
      <c r="A2714" s="8" t="s">
        <v>12389</v>
      </c>
      <c r="B2714" s="9" t="s">
        <v>12384</v>
      </c>
      <c r="C2714" s="10">
        <v>2.8003</v>
      </c>
      <c r="H2714" s="277"/>
    </row>
    <row r="2715" spans="1:8">
      <c r="A2715" s="8" t="s">
        <v>12390</v>
      </c>
      <c r="B2715" s="9" t="s">
        <v>12391</v>
      </c>
      <c r="C2715" s="10">
        <v>4.5054999999999996</v>
      </c>
      <c r="H2715" s="277"/>
    </row>
    <row r="2716" spans="1:8">
      <c r="A2716" s="8" t="s">
        <v>12392</v>
      </c>
      <c r="B2716" s="9" t="s">
        <v>12393</v>
      </c>
      <c r="C2716" s="10">
        <v>3.0722999999999998</v>
      </c>
      <c r="H2716" s="277"/>
    </row>
    <row r="2717" spans="1:8">
      <c r="A2717" s="8" t="s">
        <v>12394</v>
      </c>
      <c r="B2717" s="9" t="s">
        <v>12384</v>
      </c>
      <c r="C2717" s="10">
        <v>4.5791000000000004</v>
      </c>
      <c r="H2717" s="277"/>
    </row>
    <row r="2718" spans="1:8">
      <c r="A2718" s="8" t="s">
        <v>12395</v>
      </c>
      <c r="B2718" s="9" t="s">
        <v>12391</v>
      </c>
      <c r="C2718" s="10">
        <v>6.7473000000000001</v>
      </c>
      <c r="H2718" s="277"/>
    </row>
    <row r="2719" spans="1:8">
      <c r="A2719" s="8" t="s">
        <v>12396</v>
      </c>
      <c r="B2719" s="9" t="s">
        <v>12393</v>
      </c>
      <c r="C2719" s="10">
        <v>4.4615</v>
      </c>
      <c r="H2719" s="277"/>
    </row>
    <row r="2720" spans="1:8">
      <c r="A2720" s="8" t="s">
        <v>12397</v>
      </c>
      <c r="B2720" s="9" t="s">
        <v>12384</v>
      </c>
      <c r="C2720" s="10">
        <v>7.2324000000000002</v>
      </c>
      <c r="H2720" s="277"/>
    </row>
    <row r="2721" spans="1:8">
      <c r="A2721" s="8" t="s">
        <v>12398</v>
      </c>
      <c r="B2721" s="9" t="s">
        <v>12391</v>
      </c>
      <c r="C2721" s="10">
        <v>6.7473000000000001</v>
      </c>
      <c r="H2721" s="277"/>
    </row>
    <row r="2722" spans="1:8">
      <c r="A2722" s="8" t="s">
        <v>12399</v>
      </c>
      <c r="B2722" s="9" t="s">
        <v>12393</v>
      </c>
      <c r="C2722" s="10">
        <v>4.4615</v>
      </c>
      <c r="H2722" s="277"/>
    </row>
    <row r="2723" spans="1:8">
      <c r="A2723" s="8" t="s">
        <v>12400</v>
      </c>
      <c r="B2723" s="9" t="s">
        <v>12384</v>
      </c>
      <c r="C2723" s="10">
        <v>7.2324000000000002</v>
      </c>
      <c r="H2723" s="277"/>
    </row>
    <row r="2724" spans="1:8">
      <c r="A2724" s="8" t="s">
        <v>12401</v>
      </c>
      <c r="B2724" s="9" t="s">
        <v>12391</v>
      </c>
      <c r="C2724" s="10">
        <v>6.7473000000000001</v>
      </c>
      <c r="H2724" s="277"/>
    </row>
    <row r="2725" spans="1:8">
      <c r="A2725" s="8" t="s">
        <v>12402</v>
      </c>
      <c r="B2725" s="9" t="s">
        <v>12393</v>
      </c>
      <c r="C2725" s="10">
        <v>4.4615</v>
      </c>
      <c r="H2725" s="277"/>
    </row>
    <row r="2726" spans="1:8">
      <c r="A2726" s="8" t="s">
        <v>12403</v>
      </c>
      <c r="B2726" s="9" t="s">
        <v>12384</v>
      </c>
      <c r="C2726" s="10">
        <v>7.2324000000000002</v>
      </c>
      <c r="H2726" s="277"/>
    </row>
    <row r="2727" spans="1:8">
      <c r="A2727" s="8" t="s">
        <v>12404</v>
      </c>
      <c r="B2727" s="9" t="s">
        <v>12391</v>
      </c>
      <c r="C2727" s="10">
        <v>6.7473000000000001</v>
      </c>
      <c r="H2727" s="277"/>
    </row>
    <row r="2728" spans="1:8">
      <c r="A2728" s="8" t="s">
        <v>12405</v>
      </c>
      <c r="B2728" s="9" t="s">
        <v>12393</v>
      </c>
      <c r="C2728" s="10">
        <v>4.4615</v>
      </c>
      <c r="H2728" s="277"/>
    </row>
    <row r="2729" spans="1:8">
      <c r="A2729" s="8" t="s">
        <v>12406</v>
      </c>
      <c r="B2729" s="9" t="s">
        <v>12384</v>
      </c>
      <c r="C2729" s="10">
        <v>7.2324000000000002</v>
      </c>
      <c r="H2729" s="277"/>
    </row>
    <row r="2730" spans="1:8">
      <c r="A2730" s="8" t="s">
        <v>12407</v>
      </c>
      <c r="B2730" s="9" t="s">
        <v>12391</v>
      </c>
      <c r="C2730" s="10">
        <v>6.7473000000000001</v>
      </c>
      <c r="H2730" s="277"/>
    </row>
    <row r="2731" spans="1:8">
      <c r="A2731" s="8" t="s">
        <v>12408</v>
      </c>
      <c r="B2731" s="9" t="s">
        <v>12393</v>
      </c>
      <c r="C2731" s="10">
        <v>4.4615</v>
      </c>
      <c r="H2731" s="277"/>
    </row>
    <row r="2732" spans="1:8">
      <c r="A2732" s="8" t="s">
        <v>12409</v>
      </c>
      <c r="B2732" s="9" t="s">
        <v>12384</v>
      </c>
      <c r="C2732" s="10">
        <v>7.2324000000000002</v>
      </c>
      <c r="H2732" s="277"/>
    </row>
    <row r="2733" spans="1:8">
      <c r="A2733" s="8" t="s">
        <v>12410</v>
      </c>
      <c r="B2733" s="9" t="s">
        <v>12391</v>
      </c>
      <c r="C2733" s="10">
        <v>6.7473000000000001</v>
      </c>
      <c r="H2733" s="277"/>
    </row>
    <row r="2734" spans="1:8">
      <c r="A2734" s="8" t="s">
        <v>12411</v>
      </c>
      <c r="B2734" s="9" t="s">
        <v>12393</v>
      </c>
      <c r="C2734" s="10">
        <v>4.4615</v>
      </c>
      <c r="H2734" s="277"/>
    </row>
    <row r="2735" spans="1:8">
      <c r="A2735" s="8" t="s">
        <v>12412</v>
      </c>
      <c r="B2735" s="9" t="s">
        <v>12384</v>
      </c>
      <c r="C2735" s="10">
        <v>7.2324000000000002</v>
      </c>
      <c r="H2735" s="277"/>
    </row>
    <row r="2736" spans="1:8">
      <c r="A2736" s="8" t="s">
        <v>12413</v>
      </c>
      <c r="B2736" s="9" t="s">
        <v>12391</v>
      </c>
      <c r="C2736" s="10">
        <v>6.7473000000000001</v>
      </c>
      <c r="H2736" s="277"/>
    </row>
    <row r="2737" spans="1:8">
      <c r="A2737" s="8" t="s">
        <v>12414</v>
      </c>
      <c r="B2737" s="9" t="s">
        <v>12393</v>
      </c>
      <c r="C2737" s="10">
        <v>4.4615</v>
      </c>
      <c r="H2737" s="277"/>
    </row>
    <row r="2738" spans="1:8">
      <c r="A2738" s="8" t="s">
        <v>12415</v>
      </c>
      <c r="B2738" s="9" t="s">
        <v>12384</v>
      </c>
      <c r="C2738" s="10">
        <v>7.2324000000000002</v>
      </c>
      <c r="H2738" s="277"/>
    </row>
    <row r="2739" spans="1:8">
      <c r="A2739" s="8" t="s">
        <v>12416</v>
      </c>
      <c r="B2739" s="9" t="s">
        <v>12417</v>
      </c>
      <c r="C2739" s="10">
        <v>2.9672000000000001</v>
      </c>
      <c r="H2739" s="277"/>
    </row>
    <row r="2740" spans="1:8">
      <c r="A2740" s="8" t="s">
        <v>12418</v>
      </c>
      <c r="B2740" s="9" t="s">
        <v>12391</v>
      </c>
      <c r="C2740" s="10">
        <v>6.7473000000000001</v>
      </c>
      <c r="H2740" s="277"/>
    </row>
    <row r="2741" spans="1:8">
      <c r="A2741" s="8" t="s">
        <v>12419</v>
      </c>
      <c r="B2741" s="9" t="s">
        <v>12393</v>
      </c>
      <c r="C2741" s="10">
        <v>4.4615</v>
      </c>
      <c r="H2741" s="277"/>
    </row>
    <row r="2742" spans="1:8">
      <c r="A2742" s="8" t="s">
        <v>12420</v>
      </c>
      <c r="B2742" s="9" t="s">
        <v>12384</v>
      </c>
      <c r="C2742" s="10">
        <v>7.2324000000000002</v>
      </c>
      <c r="H2742" s="277"/>
    </row>
    <row r="2743" spans="1:8">
      <c r="A2743" s="8" t="s">
        <v>12421</v>
      </c>
      <c r="B2743" s="9" t="s">
        <v>12422</v>
      </c>
      <c r="C2743" s="10">
        <v>2.9672000000000001</v>
      </c>
      <c r="H2743" s="277"/>
    </row>
    <row r="2744" spans="1:8">
      <c r="A2744" s="8" t="s">
        <v>12423</v>
      </c>
      <c r="B2744" s="9" t="s">
        <v>12391</v>
      </c>
      <c r="C2744" s="10">
        <v>6.7473000000000001</v>
      </c>
      <c r="H2744" s="277"/>
    </row>
    <row r="2745" spans="1:8">
      <c r="A2745" s="8" t="s">
        <v>12424</v>
      </c>
      <c r="B2745" s="9" t="s">
        <v>12393</v>
      </c>
      <c r="C2745" s="10">
        <v>4.4615</v>
      </c>
      <c r="H2745" s="277"/>
    </row>
    <row r="2746" spans="1:8">
      <c r="A2746" s="8" t="s">
        <v>12425</v>
      </c>
      <c r="B2746" s="9" t="s">
        <v>12384</v>
      </c>
      <c r="C2746" s="10">
        <v>7.2324000000000002</v>
      </c>
      <c r="H2746" s="277"/>
    </row>
    <row r="2747" spans="1:8">
      <c r="A2747" s="8" t="s">
        <v>12426</v>
      </c>
      <c r="B2747" s="9" t="s">
        <v>12427</v>
      </c>
      <c r="C2747" s="10">
        <v>2.9672000000000001</v>
      </c>
      <c r="H2747" s="277"/>
    </row>
    <row r="2748" spans="1:8">
      <c r="A2748" s="8" t="s">
        <v>12428</v>
      </c>
      <c r="B2748" s="9" t="s">
        <v>12391</v>
      </c>
      <c r="C2748" s="10">
        <v>6.7473000000000001</v>
      </c>
      <c r="H2748" s="277"/>
    </row>
    <row r="2749" spans="1:8">
      <c r="A2749" s="8" t="s">
        <v>12429</v>
      </c>
      <c r="B2749" s="9" t="s">
        <v>12393</v>
      </c>
      <c r="C2749" s="10">
        <v>4.4615</v>
      </c>
      <c r="H2749" s="277"/>
    </row>
    <row r="2750" spans="1:8">
      <c r="A2750" s="8" t="s">
        <v>12430</v>
      </c>
      <c r="B2750" s="9" t="s">
        <v>12384</v>
      </c>
      <c r="C2750" s="10">
        <v>7.2324000000000002</v>
      </c>
      <c r="H2750" s="277"/>
    </row>
    <row r="2751" spans="1:8">
      <c r="A2751" s="8" t="s">
        <v>12431</v>
      </c>
      <c r="B2751" s="9" t="s">
        <v>12432</v>
      </c>
      <c r="C2751" s="10">
        <v>51.935099999999998</v>
      </c>
      <c r="H2751" s="277"/>
    </row>
    <row r="2752" spans="1:8">
      <c r="A2752" s="8" t="s">
        <v>12433</v>
      </c>
      <c r="B2752" s="9" t="s">
        <v>12434</v>
      </c>
      <c r="C2752" s="10">
        <v>78.336299999999994</v>
      </c>
      <c r="H2752" s="277"/>
    </row>
    <row r="2753" spans="1:8">
      <c r="A2753" s="8" t="s">
        <v>12435</v>
      </c>
      <c r="B2753" s="9" t="s">
        <v>12436</v>
      </c>
      <c r="C2753" s="10">
        <v>12.24</v>
      </c>
      <c r="H2753" s="277"/>
    </row>
    <row r="2754" spans="1:8">
      <c r="A2754" s="8" t="s">
        <v>12437</v>
      </c>
      <c r="B2754" s="9" t="s">
        <v>12438</v>
      </c>
      <c r="C2754" s="10">
        <v>12.24</v>
      </c>
      <c r="H2754" s="277"/>
    </row>
    <row r="2755" spans="1:8">
      <c r="A2755" s="8" t="s">
        <v>12439</v>
      </c>
      <c r="B2755" s="9" t="s">
        <v>12440</v>
      </c>
      <c r="C2755" s="10">
        <v>8.16</v>
      </c>
      <c r="H2755" s="277"/>
    </row>
    <row r="2756" spans="1:8">
      <c r="A2756" s="8" t="s">
        <v>12441</v>
      </c>
      <c r="B2756" s="9" t="s">
        <v>12442</v>
      </c>
      <c r="C2756" s="10">
        <v>8.16</v>
      </c>
      <c r="H2756" s="277"/>
    </row>
    <row r="2757" spans="1:8">
      <c r="A2757" s="8" t="s">
        <v>12443</v>
      </c>
      <c r="B2757" s="9" t="s">
        <v>12444</v>
      </c>
      <c r="C2757" s="10">
        <v>12.24</v>
      </c>
      <c r="H2757" s="277"/>
    </row>
    <row r="2758" spans="1:8">
      <c r="A2758" s="8" t="s">
        <v>6121</v>
      </c>
      <c r="B2758" s="9" t="s">
        <v>12445</v>
      </c>
      <c r="C2758" s="10">
        <v>12.24</v>
      </c>
      <c r="H2758" s="277"/>
    </row>
    <row r="2759" spans="1:8">
      <c r="A2759" s="8" t="s">
        <v>12446</v>
      </c>
      <c r="B2759" s="9" t="s">
        <v>12447</v>
      </c>
      <c r="C2759" s="10">
        <v>8.16</v>
      </c>
      <c r="H2759" s="277"/>
    </row>
    <row r="2760" spans="1:8">
      <c r="A2760" s="8" t="s">
        <v>12448</v>
      </c>
      <c r="B2760" s="9" t="s">
        <v>12442</v>
      </c>
      <c r="C2760" s="10">
        <v>8.16</v>
      </c>
      <c r="H2760" s="277"/>
    </row>
    <row r="2761" spans="1:8">
      <c r="A2761" s="8" t="s">
        <v>12449</v>
      </c>
      <c r="B2761" s="9" t="s">
        <v>12450</v>
      </c>
      <c r="C2761" s="10">
        <v>12.24</v>
      </c>
      <c r="H2761" s="277"/>
    </row>
    <row r="2762" spans="1:8">
      <c r="A2762" s="8" t="s">
        <v>12451</v>
      </c>
      <c r="B2762" s="9" t="s">
        <v>12452</v>
      </c>
      <c r="C2762" s="10">
        <v>12.24</v>
      </c>
      <c r="H2762" s="277"/>
    </row>
    <row r="2763" spans="1:8">
      <c r="A2763" s="8" t="s">
        <v>12453</v>
      </c>
      <c r="B2763" s="9" t="s">
        <v>12454</v>
      </c>
      <c r="C2763" s="10">
        <v>8.16</v>
      </c>
      <c r="H2763" s="277"/>
    </row>
    <row r="2764" spans="1:8">
      <c r="A2764" s="8" t="s">
        <v>12455</v>
      </c>
      <c r="B2764" s="9" t="s">
        <v>12442</v>
      </c>
      <c r="C2764" s="10">
        <v>8.16</v>
      </c>
      <c r="H2764" s="277"/>
    </row>
    <row r="2765" spans="1:8">
      <c r="A2765" s="8" t="s">
        <v>12456</v>
      </c>
      <c r="B2765" s="9" t="s">
        <v>12457</v>
      </c>
      <c r="C2765" s="10">
        <v>69.141800000000003</v>
      </c>
      <c r="H2765" s="277"/>
    </row>
    <row r="2766" spans="1:8">
      <c r="A2766" s="8" t="s">
        <v>12458</v>
      </c>
      <c r="B2766" s="9" t="s">
        <v>12459</v>
      </c>
      <c r="C2766" s="10">
        <v>10.11</v>
      </c>
      <c r="H2766" s="277"/>
    </row>
    <row r="2767" spans="1:8">
      <c r="A2767" s="8" t="s">
        <v>12460</v>
      </c>
      <c r="B2767" s="9" t="s">
        <v>12326</v>
      </c>
      <c r="C2767" s="10">
        <v>21.470400000000001</v>
      </c>
      <c r="H2767" s="277"/>
    </row>
    <row r="2768" spans="1:8">
      <c r="A2768" s="8" t="s">
        <v>12461</v>
      </c>
      <c r="B2768" s="9" t="s">
        <v>12462</v>
      </c>
      <c r="C2768" s="10">
        <v>18.267199999999999</v>
      </c>
      <c r="H2768" s="277"/>
    </row>
    <row r="2769" spans="1:8">
      <c r="A2769" s="8" t="s">
        <v>12463</v>
      </c>
      <c r="B2769" s="9" t="s">
        <v>12464</v>
      </c>
      <c r="C2769" s="10">
        <v>9.36</v>
      </c>
      <c r="H2769" s="277"/>
    </row>
    <row r="2770" spans="1:8">
      <c r="A2770" s="8" t="s">
        <v>12465</v>
      </c>
      <c r="B2770" s="9" t="s">
        <v>12462</v>
      </c>
      <c r="C2770" s="10">
        <v>16.637599999999999</v>
      </c>
      <c r="H2770" s="277"/>
    </row>
    <row r="2771" spans="1:8">
      <c r="A2771" s="8" t="s">
        <v>12466</v>
      </c>
      <c r="B2771" s="9" t="s">
        <v>12467</v>
      </c>
      <c r="C2771" s="10">
        <v>18.367999999999999</v>
      </c>
      <c r="H2771" s="277"/>
    </row>
    <row r="2772" spans="1:8">
      <c r="A2772" s="8" t="s">
        <v>12468</v>
      </c>
      <c r="B2772" s="9" t="s">
        <v>12469</v>
      </c>
      <c r="C2772" s="10">
        <v>64.751999999999995</v>
      </c>
      <c r="H2772" s="277"/>
    </row>
    <row r="2773" spans="1:8">
      <c r="A2773" s="8" t="s">
        <v>12470</v>
      </c>
      <c r="B2773" s="9" t="s">
        <v>12471</v>
      </c>
      <c r="C2773" s="10">
        <v>5.8440000000000003</v>
      </c>
      <c r="H2773" s="277"/>
    </row>
    <row r="2774" spans="1:8">
      <c r="A2774" s="8" t="s">
        <v>12472</v>
      </c>
      <c r="B2774" s="9" t="s">
        <v>12473</v>
      </c>
      <c r="C2774" s="10">
        <v>7.0019999999999998</v>
      </c>
      <c r="H2774" s="277"/>
    </row>
    <row r="2775" spans="1:8">
      <c r="A2775" s="8" t="s">
        <v>12474</v>
      </c>
      <c r="B2775" s="9" t="s">
        <v>12475</v>
      </c>
      <c r="C2775" s="10">
        <v>8.3607999999999993</v>
      </c>
      <c r="H2775" s="277"/>
    </row>
    <row r="2776" spans="1:8">
      <c r="A2776" s="8" t="s">
        <v>12476</v>
      </c>
      <c r="B2776" s="9" t="s">
        <v>12477</v>
      </c>
      <c r="C2776" s="10">
        <v>7.0019999999999998</v>
      </c>
      <c r="H2776" s="277"/>
    </row>
    <row r="2777" spans="1:8">
      <c r="A2777" s="8" t="s">
        <v>12478</v>
      </c>
      <c r="B2777" s="9" t="s">
        <v>12479</v>
      </c>
      <c r="C2777" s="10">
        <v>5.8440000000000003</v>
      </c>
      <c r="H2777" s="277"/>
    </row>
    <row r="2778" spans="1:8">
      <c r="A2778" s="8" t="s">
        <v>12480</v>
      </c>
      <c r="B2778" s="9" t="s">
        <v>12481</v>
      </c>
      <c r="C2778" s="10">
        <v>7.3559999999999999</v>
      </c>
      <c r="H2778" s="277"/>
    </row>
    <row r="2779" spans="1:8">
      <c r="A2779" s="8" t="s">
        <v>12482</v>
      </c>
      <c r="B2779" s="9" t="s">
        <v>12483</v>
      </c>
      <c r="C2779" s="10">
        <v>9.36</v>
      </c>
      <c r="H2779" s="277"/>
    </row>
    <row r="2780" spans="1:8">
      <c r="A2780" s="8" t="s">
        <v>12484</v>
      </c>
      <c r="B2780" s="9" t="s">
        <v>12485</v>
      </c>
      <c r="C2780" s="10">
        <v>10.044</v>
      </c>
      <c r="H2780" s="277"/>
    </row>
    <row r="2781" spans="1:8">
      <c r="A2781" s="8" t="s">
        <v>12486</v>
      </c>
      <c r="B2781" s="9" t="s">
        <v>12487</v>
      </c>
      <c r="C2781" s="10">
        <v>10.044</v>
      </c>
      <c r="H2781" s="277"/>
    </row>
    <row r="2782" spans="1:8">
      <c r="A2782" s="8" t="s">
        <v>12488</v>
      </c>
      <c r="B2782" s="9" t="s">
        <v>12459</v>
      </c>
      <c r="C2782" s="10">
        <v>10.11</v>
      </c>
      <c r="H2782" s="277"/>
    </row>
    <row r="2783" spans="1:8">
      <c r="A2783" s="8" t="s">
        <v>12489</v>
      </c>
      <c r="B2783" s="9" t="s">
        <v>12490</v>
      </c>
      <c r="C2783" s="10">
        <v>9.42</v>
      </c>
      <c r="H2783" s="277"/>
    </row>
    <row r="2784" spans="1:8">
      <c r="A2784" s="8" t="s">
        <v>12491</v>
      </c>
      <c r="B2784" s="9" t="s">
        <v>12467</v>
      </c>
      <c r="C2784" s="10">
        <v>18.267199999999999</v>
      </c>
      <c r="H2784" s="277"/>
    </row>
    <row r="2785" spans="1:8">
      <c r="A2785" s="8" t="s">
        <v>12492</v>
      </c>
      <c r="B2785" s="9" t="s">
        <v>12467</v>
      </c>
      <c r="C2785" s="10">
        <v>16.637599999999999</v>
      </c>
      <c r="H2785" s="277"/>
    </row>
    <row r="2786" spans="1:8">
      <c r="A2786" s="8" t="s">
        <v>12493</v>
      </c>
      <c r="B2786" s="9" t="s">
        <v>12467</v>
      </c>
      <c r="C2786" s="10">
        <v>18.367999999999999</v>
      </c>
      <c r="H2786" s="277"/>
    </row>
    <row r="2787" spans="1:8">
      <c r="A2787" s="8" t="s">
        <v>12494</v>
      </c>
      <c r="B2787" s="9" t="s">
        <v>12495</v>
      </c>
      <c r="C2787" s="10">
        <v>4.8899999999999997</v>
      </c>
      <c r="H2787" s="277"/>
    </row>
    <row r="2788" spans="1:8">
      <c r="A2788" s="8" t="s">
        <v>12496</v>
      </c>
      <c r="B2788" s="9" t="s">
        <v>12497</v>
      </c>
      <c r="C2788" s="10">
        <v>3.3479999999999999</v>
      </c>
      <c r="H2788" s="277"/>
    </row>
    <row r="2789" spans="1:8">
      <c r="A2789" s="8" t="s">
        <v>12498</v>
      </c>
      <c r="B2789" s="9" t="s">
        <v>12499</v>
      </c>
      <c r="C2789" s="10">
        <v>4.8120000000000003</v>
      </c>
      <c r="H2789" s="277"/>
    </row>
    <row r="2790" spans="1:8">
      <c r="A2790" s="8" t="s">
        <v>12500</v>
      </c>
      <c r="B2790" s="9" t="s">
        <v>12501</v>
      </c>
      <c r="C2790" s="10">
        <v>5.4359999999999999</v>
      </c>
      <c r="H2790" s="277"/>
    </row>
    <row r="2791" spans="1:8">
      <c r="A2791" s="8" t="s">
        <v>12502</v>
      </c>
      <c r="B2791" s="9" t="s">
        <v>12503</v>
      </c>
      <c r="C2791" s="10">
        <v>7.0019999999999998</v>
      </c>
      <c r="H2791" s="277"/>
    </row>
    <row r="2792" spans="1:8">
      <c r="A2792" s="8" t="s">
        <v>12504</v>
      </c>
      <c r="B2792" s="9" t="s">
        <v>12475</v>
      </c>
      <c r="C2792" s="10">
        <v>8.3607999999999993</v>
      </c>
      <c r="H2792" s="277"/>
    </row>
    <row r="2793" spans="1:8">
      <c r="A2793" s="8" t="s">
        <v>12505</v>
      </c>
      <c r="B2793" s="9" t="s">
        <v>12481</v>
      </c>
      <c r="C2793" s="10">
        <v>7.3559999999999999</v>
      </c>
      <c r="H2793" s="277"/>
    </row>
    <row r="2794" spans="1:8">
      <c r="A2794" s="8" t="s">
        <v>12506</v>
      </c>
      <c r="B2794" s="9" t="s">
        <v>12358</v>
      </c>
      <c r="C2794" s="10">
        <v>10.224</v>
      </c>
      <c r="H2794" s="277"/>
    </row>
    <row r="2795" spans="1:8">
      <c r="A2795" s="8" t="s">
        <v>12507</v>
      </c>
      <c r="B2795" s="9" t="s">
        <v>12485</v>
      </c>
      <c r="C2795" s="10">
        <v>10.044</v>
      </c>
      <c r="H2795" s="277"/>
    </row>
    <row r="2796" spans="1:8">
      <c r="A2796" s="8" t="s">
        <v>12508</v>
      </c>
      <c r="B2796" s="9" t="s">
        <v>12487</v>
      </c>
      <c r="C2796" s="10">
        <v>10.044</v>
      </c>
      <c r="H2796" s="277"/>
    </row>
    <row r="2797" spans="1:8">
      <c r="A2797" s="8" t="s">
        <v>12509</v>
      </c>
      <c r="B2797" s="9" t="s">
        <v>12490</v>
      </c>
      <c r="C2797" s="10">
        <v>9.42</v>
      </c>
      <c r="H2797" s="277"/>
    </row>
    <row r="2798" spans="1:8">
      <c r="A2798" s="8" t="s">
        <v>12510</v>
      </c>
      <c r="B2798" s="9" t="s">
        <v>12497</v>
      </c>
      <c r="C2798" s="10">
        <v>3.3479999999999999</v>
      </c>
      <c r="H2798" s="277"/>
    </row>
    <row r="2799" spans="1:8">
      <c r="A2799" s="8" t="s">
        <v>12511</v>
      </c>
      <c r="B2799" s="9" t="s">
        <v>12499</v>
      </c>
      <c r="C2799" s="10">
        <v>4.8120000000000003</v>
      </c>
      <c r="H2799" s="277"/>
    </row>
    <row r="2800" spans="1:8">
      <c r="A2800" s="8" t="s">
        <v>12512</v>
      </c>
      <c r="B2800" s="9" t="s">
        <v>12501</v>
      </c>
      <c r="C2800" s="10">
        <v>5.4359999999999999</v>
      </c>
      <c r="H2800" s="277"/>
    </row>
    <row r="2801" spans="1:8">
      <c r="A2801" s="8" t="s">
        <v>12513</v>
      </c>
      <c r="B2801" s="9" t="s">
        <v>12503</v>
      </c>
      <c r="C2801" s="10">
        <v>7.0019999999999998</v>
      </c>
      <c r="H2801" s="277"/>
    </row>
    <row r="2802" spans="1:8">
      <c r="A2802" s="8" t="s">
        <v>12514</v>
      </c>
      <c r="B2802" s="9" t="s">
        <v>12515</v>
      </c>
      <c r="C2802" s="10">
        <v>68.346000000000004</v>
      </c>
      <c r="H2802" s="277"/>
    </row>
    <row r="2803" spans="1:8">
      <c r="A2803" s="8" t="s">
        <v>12516</v>
      </c>
      <c r="B2803" s="9" t="s">
        <v>12352</v>
      </c>
      <c r="C2803" s="10">
        <v>11.449400000000001</v>
      </c>
      <c r="H2803" s="277"/>
    </row>
    <row r="2804" spans="1:8">
      <c r="A2804" s="8" t="s">
        <v>7032</v>
      </c>
      <c r="B2804" s="9" t="s">
        <v>12517</v>
      </c>
      <c r="C2804" s="10">
        <v>15.300800000000001</v>
      </c>
      <c r="H2804" s="277"/>
    </row>
    <row r="2805" spans="1:8">
      <c r="A2805" s="8" t="s">
        <v>12518</v>
      </c>
      <c r="B2805" s="9" t="s">
        <v>12519</v>
      </c>
      <c r="C2805" s="10">
        <v>50.555999999999997</v>
      </c>
      <c r="H2805" s="277"/>
    </row>
    <row r="2806" spans="1:8">
      <c r="A2806" s="8" t="s">
        <v>12520</v>
      </c>
      <c r="B2806" s="9" t="s">
        <v>12521</v>
      </c>
      <c r="C2806" s="10">
        <v>35.232999999999997</v>
      </c>
      <c r="H2806" s="277"/>
    </row>
    <row r="2807" spans="1:8">
      <c r="A2807" s="8" t="s">
        <v>12522</v>
      </c>
      <c r="B2807" s="9" t="s">
        <v>12523</v>
      </c>
      <c r="C2807" s="10">
        <v>6.6900000000000001E-2</v>
      </c>
      <c r="H2807" s="277"/>
    </row>
    <row r="2808" spans="1:8">
      <c r="A2808" s="8" t="s">
        <v>12524</v>
      </c>
      <c r="B2808" s="9" t="s">
        <v>12354</v>
      </c>
      <c r="C2808" s="10">
        <v>33.585000000000001</v>
      </c>
      <c r="H2808" s="277"/>
    </row>
    <row r="2809" spans="1:8">
      <c r="A2809" s="8" t="s">
        <v>12525</v>
      </c>
      <c r="B2809" s="9" t="s">
        <v>12526</v>
      </c>
      <c r="C2809" s="10">
        <v>69.141800000000003</v>
      </c>
      <c r="H2809" s="277"/>
    </row>
    <row r="2810" spans="1:8">
      <c r="A2810" s="8" t="s">
        <v>12527</v>
      </c>
      <c r="B2810" s="9" t="s">
        <v>12528</v>
      </c>
      <c r="C2810" s="10">
        <v>5.5888</v>
      </c>
      <c r="H2810" s="277"/>
    </row>
    <row r="2811" spans="1:8">
      <c r="A2811" s="8" t="s">
        <v>12529</v>
      </c>
      <c r="B2811" s="9" t="s">
        <v>12530</v>
      </c>
      <c r="C2811" s="10">
        <v>5.4432</v>
      </c>
      <c r="H2811" s="277"/>
    </row>
    <row r="2812" spans="1:8">
      <c r="A2812" s="8" t="s">
        <v>12531</v>
      </c>
      <c r="B2812" s="9" t="s">
        <v>12532</v>
      </c>
      <c r="C2812" s="10">
        <v>4.2952000000000004</v>
      </c>
      <c r="H2812" s="277"/>
    </row>
    <row r="2813" spans="1:8">
      <c r="A2813" s="8" t="s">
        <v>12533</v>
      </c>
      <c r="B2813" s="9" t="s">
        <v>12534</v>
      </c>
      <c r="C2813" s="10">
        <v>6.6135999999999999</v>
      </c>
      <c r="H2813" s="277"/>
    </row>
    <row r="2814" spans="1:8">
      <c r="A2814" s="8" t="s">
        <v>12535</v>
      </c>
      <c r="B2814" s="9" t="s">
        <v>12536</v>
      </c>
      <c r="C2814" s="10">
        <v>4.5472000000000001</v>
      </c>
      <c r="H2814" s="277"/>
    </row>
    <row r="2815" spans="1:8">
      <c r="A2815" s="8" t="s">
        <v>12537</v>
      </c>
      <c r="B2815" s="9" t="s">
        <v>12538</v>
      </c>
      <c r="C2815" s="10">
        <v>12.622400000000001</v>
      </c>
      <c r="H2815" s="277"/>
    </row>
    <row r="2816" spans="1:8">
      <c r="A2816" s="8" t="s">
        <v>12539</v>
      </c>
      <c r="B2816" s="9" t="s">
        <v>12540</v>
      </c>
      <c r="C2816" s="10">
        <v>6.7591999999999999</v>
      </c>
      <c r="H2816" s="277"/>
    </row>
    <row r="2817" spans="1:8">
      <c r="A2817" s="8" t="s">
        <v>12541</v>
      </c>
      <c r="B2817" s="9" t="s">
        <v>12542</v>
      </c>
      <c r="C2817" s="10">
        <v>5.7232000000000003</v>
      </c>
      <c r="H2817" s="277"/>
    </row>
    <row r="2818" spans="1:8">
      <c r="A2818" s="8" t="s">
        <v>12543</v>
      </c>
      <c r="B2818" s="9" t="s">
        <v>12544</v>
      </c>
      <c r="C2818" s="10">
        <v>5.9303999999999997</v>
      </c>
      <c r="H2818" s="277"/>
    </row>
    <row r="2819" spans="1:8">
      <c r="A2819" s="8" t="s">
        <v>12545</v>
      </c>
      <c r="B2819" s="9" t="s">
        <v>12546</v>
      </c>
      <c r="C2819" s="10">
        <v>5.2191999999999998</v>
      </c>
      <c r="H2819" s="277"/>
    </row>
    <row r="2820" spans="1:8">
      <c r="A2820" s="8" t="s">
        <v>12547</v>
      </c>
      <c r="B2820" s="9" t="s">
        <v>12548</v>
      </c>
      <c r="C2820" s="10">
        <v>6.7320000000000002</v>
      </c>
      <c r="H2820" s="277"/>
    </row>
    <row r="2821" spans="1:8">
      <c r="A2821" s="8" t="s">
        <v>12549</v>
      </c>
      <c r="B2821" s="9" t="s">
        <v>12550</v>
      </c>
      <c r="C2821" s="10">
        <v>8.8979999999999997</v>
      </c>
      <c r="H2821" s="277"/>
    </row>
    <row r="2822" spans="1:8">
      <c r="A2822" s="8" t="s">
        <v>12551</v>
      </c>
      <c r="B2822" s="9" t="s">
        <v>12552</v>
      </c>
      <c r="C2822" s="10">
        <v>5.0039999999999996</v>
      </c>
      <c r="H2822" s="277"/>
    </row>
    <row r="2823" spans="1:8">
      <c r="A2823" s="8" t="s">
        <v>12553</v>
      </c>
      <c r="B2823" s="9" t="s">
        <v>12554</v>
      </c>
      <c r="C2823" s="10">
        <v>7.5839999999999996</v>
      </c>
      <c r="H2823" s="277"/>
    </row>
    <row r="2824" spans="1:8">
      <c r="A2824" s="8" t="s">
        <v>12555</v>
      </c>
      <c r="B2824" s="9" t="s">
        <v>10663</v>
      </c>
      <c r="C2824" s="10">
        <v>7.86</v>
      </c>
      <c r="H2824" s="277"/>
    </row>
    <row r="2825" spans="1:8">
      <c r="A2825" s="8" t="s">
        <v>12556</v>
      </c>
      <c r="B2825" s="9" t="s">
        <v>10665</v>
      </c>
      <c r="C2825" s="10">
        <v>7.86</v>
      </c>
      <c r="H2825" s="277"/>
    </row>
    <row r="2826" spans="1:8">
      <c r="A2826" s="8" t="s">
        <v>12557</v>
      </c>
      <c r="B2826" s="9" t="s">
        <v>10719</v>
      </c>
      <c r="C2826" s="10">
        <v>5.0107999999999997</v>
      </c>
      <c r="H2826" s="277"/>
    </row>
    <row r="2827" spans="1:8">
      <c r="A2827" s="8" t="s">
        <v>12558</v>
      </c>
      <c r="B2827" s="9" t="s">
        <v>12559</v>
      </c>
      <c r="C2827" s="10">
        <v>10.2835</v>
      </c>
      <c r="H2827" s="277"/>
    </row>
    <row r="2828" spans="1:8">
      <c r="A2828" s="8" t="s">
        <v>12560</v>
      </c>
      <c r="B2828" s="9" t="s">
        <v>10671</v>
      </c>
      <c r="C2828" s="10">
        <v>5.5739999999999998</v>
      </c>
      <c r="H2828" s="277"/>
    </row>
    <row r="2829" spans="1:8">
      <c r="A2829" s="8" t="s">
        <v>12561</v>
      </c>
      <c r="B2829" s="9" t="s">
        <v>12562</v>
      </c>
      <c r="C2829" s="10">
        <v>6.5171999999999999</v>
      </c>
      <c r="H2829" s="277"/>
    </row>
    <row r="2830" spans="1:8">
      <c r="A2830" s="8" t="s">
        <v>12563</v>
      </c>
      <c r="B2830" s="9" t="s">
        <v>10673</v>
      </c>
      <c r="C2830" s="10">
        <v>5.5739999999999998</v>
      </c>
      <c r="H2830" s="277"/>
    </row>
    <row r="2831" spans="1:8">
      <c r="A2831" s="8" t="s">
        <v>12564</v>
      </c>
      <c r="B2831" s="9" t="s">
        <v>12166</v>
      </c>
      <c r="C2831" s="10">
        <v>12.198</v>
      </c>
      <c r="H2831" s="277"/>
    </row>
    <row r="2832" spans="1:8">
      <c r="A2832" s="8" t="s">
        <v>12565</v>
      </c>
      <c r="B2832" s="9" t="s">
        <v>12168</v>
      </c>
      <c r="C2832" s="10">
        <v>12.198</v>
      </c>
      <c r="H2832" s="277"/>
    </row>
    <row r="2833" spans="1:8">
      <c r="A2833" s="8" t="s">
        <v>12566</v>
      </c>
      <c r="B2833" s="9" t="s">
        <v>10973</v>
      </c>
      <c r="C2833" s="10">
        <v>7.83</v>
      </c>
      <c r="H2833" s="277"/>
    </row>
    <row r="2834" spans="1:8">
      <c r="A2834" s="8" t="s">
        <v>12567</v>
      </c>
      <c r="B2834" s="9" t="s">
        <v>10983</v>
      </c>
      <c r="C2834" s="10">
        <v>19.794</v>
      </c>
      <c r="H2834" s="277"/>
    </row>
    <row r="2835" spans="1:8">
      <c r="A2835" s="8" t="s">
        <v>12568</v>
      </c>
      <c r="B2835" s="9" t="s">
        <v>10988</v>
      </c>
      <c r="C2835" s="10">
        <v>6.03</v>
      </c>
      <c r="H2835" s="277"/>
    </row>
    <row r="2836" spans="1:8">
      <c r="A2836" s="8" t="s">
        <v>12569</v>
      </c>
      <c r="B2836" s="9" t="s">
        <v>10988</v>
      </c>
      <c r="C2836" s="10">
        <v>4.218</v>
      </c>
      <c r="H2836" s="277"/>
    </row>
    <row r="2837" spans="1:8">
      <c r="A2837" s="8" t="s">
        <v>12570</v>
      </c>
      <c r="B2837" s="9" t="s">
        <v>10454</v>
      </c>
      <c r="C2837" s="10">
        <v>6.1619999999999999</v>
      </c>
      <c r="H2837" s="277"/>
    </row>
    <row r="2838" spans="1:8">
      <c r="A2838" s="8" t="s">
        <v>12571</v>
      </c>
      <c r="B2838" s="9" t="s">
        <v>10456</v>
      </c>
      <c r="C2838" s="10">
        <v>5.16</v>
      </c>
      <c r="H2838" s="277"/>
    </row>
    <row r="2839" spans="1:8">
      <c r="A2839" s="8" t="s">
        <v>12572</v>
      </c>
      <c r="B2839" s="9" t="s">
        <v>10458</v>
      </c>
      <c r="C2839" s="10">
        <v>5.16</v>
      </c>
      <c r="H2839" s="277"/>
    </row>
    <row r="2840" spans="1:8">
      <c r="A2840" s="8" t="s">
        <v>12573</v>
      </c>
      <c r="B2840" s="9" t="s">
        <v>10995</v>
      </c>
      <c r="C2840" s="10">
        <v>7.0380000000000003</v>
      </c>
      <c r="H2840" s="277"/>
    </row>
    <row r="2841" spans="1:8">
      <c r="A2841" s="8" t="s">
        <v>12574</v>
      </c>
      <c r="B2841" s="9" t="s">
        <v>12575</v>
      </c>
      <c r="C2841" s="10">
        <v>7.0380000000000003</v>
      </c>
      <c r="H2841" s="277"/>
    </row>
    <row r="2842" spans="1:8">
      <c r="A2842" s="8" t="s">
        <v>12576</v>
      </c>
      <c r="B2842" s="9" t="s">
        <v>11067</v>
      </c>
      <c r="C2842" s="10">
        <v>9.0215999999999994</v>
      </c>
      <c r="H2842" s="277"/>
    </row>
    <row r="2843" spans="1:8">
      <c r="A2843" s="8" t="s">
        <v>12577</v>
      </c>
      <c r="B2843" s="9" t="s">
        <v>9917</v>
      </c>
      <c r="C2843" s="10">
        <v>7.0380000000000003</v>
      </c>
      <c r="H2843" s="277"/>
    </row>
    <row r="2844" spans="1:8">
      <c r="A2844" s="8" t="s">
        <v>12578</v>
      </c>
      <c r="B2844" s="9" t="s">
        <v>9919</v>
      </c>
      <c r="C2844" s="10">
        <v>7.0380000000000003</v>
      </c>
      <c r="H2844" s="277"/>
    </row>
    <row r="2845" spans="1:8">
      <c r="A2845" s="8" t="s">
        <v>12579</v>
      </c>
      <c r="B2845" s="9" t="s">
        <v>9919</v>
      </c>
      <c r="C2845" s="10">
        <v>7.0380000000000003</v>
      </c>
      <c r="H2845" s="277"/>
    </row>
    <row r="2846" spans="1:8">
      <c r="A2846" s="8" t="s">
        <v>12580</v>
      </c>
      <c r="B2846" s="9" t="s">
        <v>9925</v>
      </c>
      <c r="C2846" s="10">
        <v>3.5760000000000001</v>
      </c>
      <c r="H2846" s="277"/>
    </row>
    <row r="2847" spans="1:8">
      <c r="A2847" s="8" t="s">
        <v>12581</v>
      </c>
      <c r="B2847" s="9" t="s">
        <v>9930</v>
      </c>
      <c r="C2847" s="10">
        <v>4.8120000000000003</v>
      </c>
      <c r="H2847" s="277"/>
    </row>
    <row r="2848" spans="1:8">
      <c r="A2848" s="8" t="s">
        <v>12582</v>
      </c>
      <c r="B2848" s="9" t="s">
        <v>12583</v>
      </c>
      <c r="C2848" s="10">
        <v>4.8120000000000003</v>
      </c>
      <c r="H2848" s="277"/>
    </row>
    <row r="2849" spans="1:8">
      <c r="A2849" s="8" t="s">
        <v>12584</v>
      </c>
      <c r="B2849" s="9" t="s">
        <v>9935</v>
      </c>
      <c r="C2849" s="10">
        <v>4.8120000000000003</v>
      </c>
      <c r="H2849" s="277"/>
    </row>
    <row r="2850" spans="1:8">
      <c r="A2850" s="8" t="s">
        <v>12585</v>
      </c>
      <c r="B2850" s="9" t="s">
        <v>9937</v>
      </c>
      <c r="C2850" s="10">
        <v>4.8120000000000003</v>
      </c>
      <c r="H2850" s="277"/>
    </row>
    <row r="2851" spans="1:8">
      <c r="A2851" s="8" t="s">
        <v>12586</v>
      </c>
      <c r="B2851" s="9" t="s">
        <v>11019</v>
      </c>
      <c r="C2851" s="10">
        <v>4.8959999999999999</v>
      </c>
      <c r="H2851" s="277"/>
    </row>
    <row r="2852" spans="1:8">
      <c r="A2852" s="8" t="s">
        <v>12587</v>
      </c>
      <c r="B2852" s="9" t="s">
        <v>10947</v>
      </c>
      <c r="C2852" s="10">
        <v>4.9386999999999999</v>
      </c>
      <c r="H2852" s="277"/>
    </row>
    <row r="2853" spans="1:8">
      <c r="A2853" s="8" t="s">
        <v>12588</v>
      </c>
      <c r="B2853" s="9" t="s">
        <v>10663</v>
      </c>
      <c r="C2853" s="10">
        <v>7.86</v>
      </c>
      <c r="H2853" s="277"/>
    </row>
    <row r="2854" spans="1:8">
      <c r="A2854" s="8" t="s">
        <v>12589</v>
      </c>
      <c r="B2854" s="9" t="s">
        <v>10665</v>
      </c>
      <c r="C2854" s="10">
        <v>7.86</v>
      </c>
      <c r="H2854" s="277"/>
    </row>
    <row r="2855" spans="1:8">
      <c r="A2855" s="8" t="s">
        <v>12590</v>
      </c>
      <c r="B2855" s="9" t="s">
        <v>10719</v>
      </c>
      <c r="C2855" s="10">
        <v>5.0107999999999997</v>
      </c>
      <c r="H2855" s="277"/>
    </row>
    <row r="2856" spans="1:8">
      <c r="A2856" s="8" t="s">
        <v>12591</v>
      </c>
      <c r="B2856" s="9" t="s">
        <v>12559</v>
      </c>
      <c r="C2856" s="10">
        <v>10.2835</v>
      </c>
      <c r="H2856" s="277"/>
    </row>
    <row r="2857" spans="1:8">
      <c r="A2857" s="8" t="s">
        <v>12592</v>
      </c>
      <c r="B2857" s="9" t="s">
        <v>10671</v>
      </c>
      <c r="C2857" s="10">
        <v>5.5739999999999998</v>
      </c>
      <c r="H2857" s="277"/>
    </row>
    <row r="2858" spans="1:8">
      <c r="A2858" s="8" t="s">
        <v>12593</v>
      </c>
      <c r="B2858" s="9" t="s">
        <v>12562</v>
      </c>
      <c r="C2858" s="10">
        <v>6.5171999999999999</v>
      </c>
      <c r="H2858" s="277"/>
    </row>
    <row r="2859" spans="1:8">
      <c r="A2859" s="8" t="s">
        <v>12594</v>
      </c>
      <c r="B2859" s="9" t="s">
        <v>10673</v>
      </c>
      <c r="C2859" s="10">
        <v>5.5739999999999998</v>
      </c>
      <c r="H2859" s="277"/>
    </row>
    <row r="2860" spans="1:8">
      <c r="A2860" s="8" t="s">
        <v>12595</v>
      </c>
      <c r="B2860" s="9" t="s">
        <v>12166</v>
      </c>
      <c r="C2860" s="10">
        <v>12.198</v>
      </c>
      <c r="H2860" s="277"/>
    </row>
    <row r="2861" spans="1:8">
      <c r="A2861" s="8" t="s">
        <v>12596</v>
      </c>
      <c r="B2861" s="9" t="s">
        <v>12168</v>
      </c>
      <c r="C2861" s="10">
        <v>12.198</v>
      </c>
      <c r="H2861" s="277"/>
    </row>
    <row r="2862" spans="1:8">
      <c r="A2862" s="8" t="s">
        <v>12597</v>
      </c>
      <c r="B2862" s="9" t="s">
        <v>12598</v>
      </c>
      <c r="C2862" s="10">
        <v>7.83</v>
      </c>
      <c r="H2862" s="277"/>
    </row>
    <row r="2863" spans="1:8">
      <c r="A2863" s="8" t="s">
        <v>12599</v>
      </c>
      <c r="B2863" s="9" t="s">
        <v>12600</v>
      </c>
      <c r="C2863" s="10">
        <v>19.794</v>
      </c>
      <c r="H2863" s="277"/>
    </row>
    <row r="2864" spans="1:8">
      <c r="A2864" s="8" t="s">
        <v>12601</v>
      </c>
      <c r="B2864" s="9" t="s">
        <v>12602</v>
      </c>
      <c r="C2864" s="10">
        <v>6.03</v>
      </c>
      <c r="H2864" s="277"/>
    </row>
    <row r="2865" spans="1:8">
      <c r="A2865" s="8" t="s">
        <v>12603</v>
      </c>
      <c r="B2865" s="9" t="s">
        <v>12602</v>
      </c>
      <c r="C2865" s="10">
        <v>4.218</v>
      </c>
      <c r="H2865" s="277"/>
    </row>
    <row r="2866" spans="1:8">
      <c r="A2866" s="8" t="s">
        <v>12604</v>
      </c>
      <c r="B2866" s="9" t="s">
        <v>10454</v>
      </c>
      <c r="C2866" s="10">
        <v>5.16</v>
      </c>
      <c r="H2866" s="277"/>
    </row>
    <row r="2867" spans="1:8">
      <c r="A2867" s="8" t="s">
        <v>12605</v>
      </c>
      <c r="B2867" s="9" t="s">
        <v>10456</v>
      </c>
      <c r="C2867" s="10">
        <v>5.16</v>
      </c>
      <c r="H2867" s="277"/>
    </row>
    <row r="2868" spans="1:8">
      <c r="A2868" s="8" t="s">
        <v>12606</v>
      </c>
      <c r="B2868" s="9" t="s">
        <v>10458</v>
      </c>
      <c r="C2868" s="10">
        <v>5.16</v>
      </c>
      <c r="H2868" s="277"/>
    </row>
    <row r="2869" spans="1:8">
      <c r="A2869" s="8" t="s">
        <v>12607</v>
      </c>
      <c r="B2869" s="9" t="s">
        <v>12608</v>
      </c>
      <c r="C2869" s="10">
        <v>7.0380000000000003</v>
      </c>
      <c r="H2869" s="277"/>
    </row>
    <row r="2870" spans="1:8">
      <c r="A2870" s="8" t="s">
        <v>12609</v>
      </c>
      <c r="B2870" s="9" t="s">
        <v>9912</v>
      </c>
      <c r="C2870" s="10">
        <v>7.0380000000000003</v>
      </c>
      <c r="H2870" s="277"/>
    </row>
    <row r="2871" spans="1:8">
      <c r="A2871" s="8" t="s">
        <v>12610</v>
      </c>
      <c r="B2871" s="9" t="s">
        <v>12611</v>
      </c>
      <c r="C2871" s="10">
        <v>9.0215999999999994</v>
      </c>
      <c r="H2871" s="277"/>
    </row>
    <row r="2872" spans="1:8">
      <c r="A2872" s="8" t="s">
        <v>12612</v>
      </c>
      <c r="B2872" s="9" t="s">
        <v>9917</v>
      </c>
      <c r="C2872" s="10">
        <v>7.0380000000000003</v>
      </c>
      <c r="H2872" s="277"/>
    </row>
    <row r="2873" spans="1:8">
      <c r="A2873" s="8" t="s">
        <v>12613</v>
      </c>
      <c r="B2873" s="9" t="s">
        <v>9919</v>
      </c>
      <c r="C2873" s="10">
        <v>7.0380000000000003</v>
      </c>
      <c r="H2873" s="277"/>
    </row>
    <row r="2874" spans="1:8">
      <c r="A2874" s="8" t="s">
        <v>12614</v>
      </c>
      <c r="B2874" s="9" t="s">
        <v>9919</v>
      </c>
      <c r="C2874" s="10">
        <v>7.0380000000000003</v>
      </c>
      <c r="H2874" s="277"/>
    </row>
    <row r="2875" spans="1:8">
      <c r="A2875" s="8" t="s">
        <v>12615</v>
      </c>
      <c r="B2875" s="9" t="s">
        <v>9925</v>
      </c>
      <c r="C2875" s="10">
        <v>3.5760000000000001</v>
      </c>
      <c r="H2875" s="277"/>
    </row>
    <row r="2876" spans="1:8">
      <c r="A2876" s="8" t="s">
        <v>12616</v>
      </c>
      <c r="B2876" s="9" t="s">
        <v>9930</v>
      </c>
      <c r="C2876" s="10">
        <v>4.8120000000000003</v>
      </c>
      <c r="H2876" s="277"/>
    </row>
    <row r="2877" spans="1:8">
      <c r="A2877" s="8" t="s">
        <v>12617</v>
      </c>
      <c r="B2877" s="9" t="s">
        <v>12618</v>
      </c>
      <c r="C2877" s="10">
        <v>4.8120000000000003</v>
      </c>
      <c r="H2877" s="277"/>
    </row>
    <row r="2878" spans="1:8">
      <c r="A2878" s="8" t="s">
        <v>12619</v>
      </c>
      <c r="B2878" s="9" t="s">
        <v>9935</v>
      </c>
      <c r="C2878" s="10">
        <v>4.8120000000000003</v>
      </c>
      <c r="H2878" s="277"/>
    </row>
    <row r="2879" spans="1:8">
      <c r="A2879" s="8" t="s">
        <v>12620</v>
      </c>
      <c r="B2879" s="9" t="s">
        <v>12621</v>
      </c>
      <c r="C2879" s="10">
        <v>12.018000000000001</v>
      </c>
      <c r="H2879" s="277"/>
    </row>
    <row r="2880" spans="1:8">
      <c r="A2880" s="8" t="s">
        <v>12622</v>
      </c>
      <c r="B2880" s="9" t="s">
        <v>9937</v>
      </c>
      <c r="C2880" s="10">
        <v>4.8120000000000003</v>
      </c>
      <c r="H2880" s="277"/>
    </row>
    <row r="2881" spans="1:8">
      <c r="A2881" s="8" t="s">
        <v>12623</v>
      </c>
      <c r="B2881" s="9" t="s">
        <v>12624</v>
      </c>
      <c r="C2881" s="10">
        <v>4.71</v>
      </c>
      <c r="H2881" s="277"/>
    </row>
    <row r="2882" spans="1:8">
      <c r="A2882" s="8" t="s">
        <v>12625</v>
      </c>
      <c r="B2882" s="9" t="s">
        <v>10947</v>
      </c>
      <c r="C2882" s="10">
        <v>4.9386999999999999</v>
      </c>
      <c r="H2882" s="277"/>
    </row>
    <row r="2883" spans="1:8">
      <c r="A2883" s="8" t="s">
        <v>12626</v>
      </c>
      <c r="B2883" s="9" t="s">
        <v>10663</v>
      </c>
      <c r="C2883" s="10">
        <v>7.86</v>
      </c>
      <c r="H2883" s="277"/>
    </row>
    <row r="2884" spans="1:8">
      <c r="A2884" s="8" t="s">
        <v>12627</v>
      </c>
      <c r="B2884" s="9" t="s">
        <v>10665</v>
      </c>
      <c r="C2884" s="10">
        <v>7.86</v>
      </c>
      <c r="H2884" s="277"/>
    </row>
    <row r="2885" spans="1:8">
      <c r="A2885" s="8" t="s">
        <v>12628</v>
      </c>
      <c r="B2885" s="9" t="s">
        <v>10719</v>
      </c>
      <c r="C2885" s="10">
        <v>5.0107999999999997</v>
      </c>
      <c r="H2885" s="277"/>
    </row>
    <row r="2886" spans="1:8">
      <c r="A2886" s="8" t="s">
        <v>12629</v>
      </c>
      <c r="B2886" s="9" t="s">
        <v>12559</v>
      </c>
      <c r="C2886" s="10">
        <v>10.2835</v>
      </c>
      <c r="H2886" s="277"/>
    </row>
    <row r="2887" spans="1:8">
      <c r="A2887" s="8" t="s">
        <v>12630</v>
      </c>
      <c r="B2887" s="9" t="s">
        <v>10671</v>
      </c>
      <c r="C2887" s="10">
        <v>5.5739999999999998</v>
      </c>
      <c r="H2887" s="277"/>
    </row>
    <row r="2888" spans="1:8">
      <c r="A2888" s="8" t="s">
        <v>12631</v>
      </c>
      <c r="B2888" s="9" t="s">
        <v>12562</v>
      </c>
      <c r="C2888" s="10">
        <v>6.5171999999999999</v>
      </c>
      <c r="H2888" s="277"/>
    </row>
    <row r="2889" spans="1:8">
      <c r="A2889" s="8" t="s">
        <v>12632</v>
      </c>
      <c r="B2889" s="9" t="s">
        <v>10673</v>
      </c>
      <c r="C2889" s="10">
        <v>5.5739999999999998</v>
      </c>
      <c r="H2889" s="277"/>
    </row>
    <row r="2890" spans="1:8">
      <c r="A2890" s="8" t="s">
        <v>12633</v>
      </c>
      <c r="B2890" s="9" t="s">
        <v>12166</v>
      </c>
      <c r="C2890" s="10">
        <v>12.198</v>
      </c>
      <c r="H2890" s="277"/>
    </row>
    <row r="2891" spans="1:8">
      <c r="A2891" s="8" t="s">
        <v>12634</v>
      </c>
      <c r="B2891" s="9" t="s">
        <v>12168</v>
      </c>
      <c r="C2891" s="10">
        <v>12.198</v>
      </c>
      <c r="H2891" s="277"/>
    </row>
    <row r="2892" spans="1:8">
      <c r="A2892" s="8" t="s">
        <v>12635</v>
      </c>
      <c r="B2892" s="9" t="s">
        <v>12636</v>
      </c>
      <c r="C2892" s="10">
        <v>7.83</v>
      </c>
      <c r="H2892" s="277"/>
    </row>
    <row r="2893" spans="1:8">
      <c r="A2893" s="8" t="s">
        <v>12637</v>
      </c>
      <c r="B2893" s="9" t="s">
        <v>12638</v>
      </c>
      <c r="C2893" s="10">
        <v>19.794</v>
      </c>
      <c r="H2893" s="277"/>
    </row>
    <row r="2894" spans="1:8">
      <c r="A2894" s="8" t="s">
        <v>12639</v>
      </c>
      <c r="B2894" s="9" t="s">
        <v>12640</v>
      </c>
      <c r="C2894" s="10">
        <v>6.03</v>
      </c>
      <c r="H2894" s="277"/>
    </row>
    <row r="2895" spans="1:8">
      <c r="A2895" s="8" t="s">
        <v>12641</v>
      </c>
      <c r="B2895" s="9" t="s">
        <v>12640</v>
      </c>
      <c r="C2895" s="10">
        <v>4.218</v>
      </c>
      <c r="H2895" s="277"/>
    </row>
    <row r="2896" spans="1:8">
      <c r="A2896" s="8" t="s">
        <v>12642</v>
      </c>
      <c r="B2896" s="9" t="s">
        <v>10454</v>
      </c>
      <c r="C2896" s="10">
        <v>5.16</v>
      </c>
      <c r="H2896" s="277"/>
    </row>
    <row r="2897" spans="1:8">
      <c r="A2897" s="8" t="s">
        <v>12643</v>
      </c>
      <c r="B2897" s="9" t="s">
        <v>10456</v>
      </c>
      <c r="C2897" s="10">
        <v>5.16</v>
      </c>
      <c r="H2897" s="277"/>
    </row>
    <row r="2898" spans="1:8">
      <c r="A2898" s="8" t="s">
        <v>12644</v>
      </c>
      <c r="B2898" s="9" t="s">
        <v>10458</v>
      </c>
      <c r="C2898" s="10">
        <v>5.16</v>
      </c>
      <c r="H2898" s="277"/>
    </row>
    <row r="2899" spans="1:8">
      <c r="A2899" s="8" t="s">
        <v>12645</v>
      </c>
      <c r="B2899" s="9" t="s">
        <v>9911</v>
      </c>
      <c r="C2899" s="10">
        <v>7.0380000000000003</v>
      </c>
      <c r="H2899" s="277"/>
    </row>
    <row r="2900" spans="1:8">
      <c r="A2900" s="8" t="s">
        <v>12646</v>
      </c>
      <c r="B2900" s="9" t="s">
        <v>9912</v>
      </c>
      <c r="C2900" s="10">
        <v>7.0380000000000003</v>
      </c>
      <c r="H2900" s="277"/>
    </row>
    <row r="2901" spans="1:8">
      <c r="A2901" s="8" t="s">
        <v>12647</v>
      </c>
      <c r="B2901" s="9" t="s">
        <v>12648</v>
      </c>
      <c r="C2901" s="10">
        <v>9.0215999999999994</v>
      </c>
      <c r="H2901" s="277"/>
    </row>
    <row r="2902" spans="1:8">
      <c r="A2902" s="8" t="s">
        <v>12649</v>
      </c>
      <c r="B2902" s="9" t="s">
        <v>12650</v>
      </c>
      <c r="C2902" s="10">
        <v>7.0380000000000003</v>
      </c>
      <c r="H2902" s="277"/>
    </row>
    <row r="2903" spans="1:8">
      <c r="A2903" s="8" t="s">
        <v>12651</v>
      </c>
      <c r="B2903" s="9" t="s">
        <v>9919</v>
      </c>
      <c r="C2903" s="10">
        <v>7.0380000000000003</v>
      </c>
      <c r="H2903" s="277"/>
    </row>
    <row r="2904" spans="1:8">
      <c r="A2904" s="8" t="s">
        <v>12652</v>
      </c>
      <c r="B2904" s="9" t="s">
        <v>9919</v>
      </c>
      <c r="C2904" s="10">
        <v>7.0380000000000003</v>
      </c>
      <c r="H2904" s="277"/>
    </row>
    <row r="2905" spans="1:8">
      <c r="A2905" s="8" t="s">
        <v>12653</v>
      </c>
      <c r="B2905" s="9" t="s">
        <v>12654</v>
      </c>
      <c r="C2905" s="10">
        <v>3.5760000000000001</v>
      </c>
      <c r="H2905" s="277"/>
    </row>
    <row r="2906" spans="1:8">
      <c r="A2906" s="8" t="s">
        <v>12655</v>
      </c>
      <c r="B2906" s="9" t="s">
        <v>9930</v>
      </c>
      <c r="C2906" s="10">
        <v>4.8120000000000003</v>
      </c>
      <c r="H2906" s="277"/>
    </row>
    <row r="2907" spans="1:8">
      <c r="A2907" s="8" t="s">
        <v>12656</v>
      </c>
      <c r="B2907" s="9" t="s">
        <v>12657</v>
      </c>
      <c r="C2907" s="10">
        <v>4.8120000000000003</v>
      </c>
      <c r="H2907" s="277"/>
    </row>
    <row r="2908" spans="1:8">
      <c r="A2908" s="8" t="s">
        <v>12658</v>
      </c>
      <c r="B2908" s="9" t="s">
        <v>9935</v>
      </c>
      <c r="C2908" s="10">
        <v>4.8120000000000003</v>
      </c>
      <c r="H2908" s="277"/>
    </row>
    <row r="2909" spans="1:8">
      <c r="A2909" s="8" t="s">
        <v>12659</v>
      </c>
      <c r="B2909" s="9" t="s">
        <v>12660</v>
      </c>
      <c r="C2909" s="10">
        <v>12.018000000000001</v>
      </c>
      <c r="H2909" s="277"/>
    </row>
    <row r="2910" spans="1:8">
      <c r="A2910" s="8" t="s">
        <v>12661</v>
      </c>
      <c r="B2910" s="9" t="s">
        <v>9937</v>
      </c>
      <c r="C2910" s="10">
        <v>4.8120000000000003</v>
      </c>
      <c r="H2910" s="277"/>
    </row>
    <row r="2911" spans="1:8">
      <c r="A2911" s="8" t="s">
        <v>12662</v>
      </c>
      <c r="B2911" s="9" t="s">
        <v>12663</v>
      </c>
      <c r="C2911" s="10">
        <v>4.266</v>
      </c>
      <c r="H2911" s="277"/>
    </row>
    <row r="2912" spans="1:8">
      <c r="A2912" s="8" t="s">
        <v>12664</v>
      </c>
      <c r="B2912" s="9" t="s">
        <v>10947</v>
      </c>
      <c r="C2912" s="10">
        <v>4.9386999999999999</v>
      </c>
      <c r="H2912" s="277"/>
    </row>
    <row r="2913" spans="1:8">
      <c r="A2913" s="8" t="s">
        <v>12665</v>
      </c>
      <c r="B2913" s="9" t="s">
        <v>12666</v>
      </c>
      <c r="C2913" s="10">
        <v>10.11</v>
      </c>
      <c r="H2913" s="277"/>
    </row>
    <row r="2914" spans="1:8">
      <c r="A2914" s="8" t="s">
        <v>12667</v>
      </c>
      <c r="B2914" s="9" t="s">
        <v>12668</v>
      </c>
      <c r="C2914" s="10">
        <v>6.2103999999999999</v>
      </c>
      <c r="H2914" s="277"/>
    </row>
    <row r="2915" spans="1:8">
      <c r="A2915" s="8" t="s">
        <v>12669</v>
      </c>
      <c r="B2915" s="9" t="s">
        <v>12670</v>
      </c>
      <c r="C2915" s="10">
        <v>6.2103999999999999</v>
      </c>
      <c r="H2915" s="277"/>
    </row>
    <row r="2916" spans="1:8">
      <c r="A2916" s="8" t="s">
        <v>12671</v>
      </c>
      <c r="B2916" s="9" t="s">
        <v>12672</v>
      </c>
      <c r="C2916" s="10">
        <v>6.2103999999999999</v>
      </c>
      <c r="H2916" s="277"/>
    </row>
    <row r="2917" spans="1:8">
      <c r="A2917" s="8" t="s">
        <v>12673</v>
      </c>
      <c r="B2917" s="9" t="s">
        <v>12674</v>
      </c>
      <c r="C2917" s="10">
        <v>47.8264</v>
      </c>
      <c r="H2917" s="277"/>
    </row>
    <row r="2918" spans="1:8">
      <c r="A2918" s="8" t="s">
        <v>12675</v>
      </c>
      <c r="B2918" s="9" t="s">
        <v>12676</v>
      </c>
      <c r="C2918" s="10">
        <v>47.8264</v>
      </c>
      <c r="H2918" s="277"/>
    </row>
    <row r="2919" spans="1:8">
      <c r="A2919" s="8" t="s">
        <v>12677</v>
      </c>
      <c r="B2919" s="9" t="s">
        <v>12678</v>
      </c>
      <c r="C2919" s="10">
        <v>49.634500000000003</v>
      </c>
      <c r="H2919" s="277"/>
    </row>
    <row r="2920" spans="1:8">
      <c r="A2920" s="8" t="s">
        <v>12679</v>
      </c>
      <c r="B2920" s="9" t="s">
        <v>12680</v>
      </c>
      <c r="C2920" s="10">
        <v>52.346699999999998</v>
      </c>
      <c r="H2920" s="277"/>
    </row>
    <row r="2921" spans="1:8">
      <c r="A2921" s="8" t="s">
        <v>12681</v>
      </c>
      <c r="B2921" s="9" t="s">
        <v>12682</v>
      </c>
      <c r="C2921" s="10">
        <v>52.346699999999998</v>
      </c>
      <c r="H2921" s="277"/>
    </row>
    <row r="2922" spans="1:8">
      <c r="A2922" s="8" t="s">
        <v>12683</v>
      </c>
      <c r="B2922" s="9" t="s">
        <v>12684</v>
      </c>
      <c r="C2922" s="10">
        <v>52.346699999999998</v>
      </c>
      <c r="H2922" s="277"/>
    </row>
    <row r="2923" spans="1:8">
      <c r="A2923" s="8" t="s">
        <v>12685</v>
      </c>
      <c r="B2923" s="9" t="s">
        <v>12678</v>
      </c>
      <c r="C2923" s="10">
        <v>52.346699999999998</v>
      </c>
      <c r="H2923" s="277"/>
    </row>
    <row r="2924" spans="1:8">
      <c r="A2924" s="8" t="s">
        <v>12686</v>
      </c>
      <c r="B2924" s="9" t="s">
        <v>12676</v>
      </c>
      <c r="C2924" s="10">
        <v>52.346699999999998</v>
      </c>
      <c r="H2924" s="277"/>
    </row>
    <row r="2925" spans="1:8">
      <c r="A2925" s="8" t="s">
        <v>12687</v>
      </c>
      <c r="B2925" s="9" t="s">
        <v>12688</v>
      </c>
      <c r="C2925" s="10">
        <v>52.346699999999998</v>
      </c>
      <c r="H2925" s="277"/>
    </row>
    <row r="2926" spans="1:8">
      <c r="A2926" s="8" t="s">
        <v>12689</v>
      </c>
      <c r="B2926" s="9" t="s">
        <v>12690</v>
      </c>
      <c r="C2926" s="10">
        <v>52.346699999999998</v>
      </c>
      <c r="H2926" s="277"/>
    </row>
    <row r="2927" spans="1:8">
      <c r="A2927" s="8" t="s">
        <v>12691</v>
      </c>
      <c r="B2927" s="9" t="s">
        <v>12692</v>
      </c>
      <c r="C2927" s="10">
        <v>4.05</v>
      </c>
      <c r="H2927" s="277"/>
    </row>
    <row r="2928" spans="1:8">
      <c r="A2928" s="8" t="s">
        <v>12693</v>
      </c>
      <c r="B2928" s="9" t="s">
        <v>12694</v>
      </c>
      <c r="C2928" s="10">
        <v>4.4912000000000001</v>
      </c>
      <c r="H2928" s="277"/>
    </row>
    <row r="2929" spans="1:8">
      <c r="A2929" s="8" t="s">
        <v>12695</v>
      </c>
      <c r="B2929" s="9" t="s">
        <v>12696</v>
      </c>
      <c r="C2929" s="10">
        <v>3.552</v>
      </c>
      <c r="H2929" s="277"/>
    </row>
    <row r="2930" spans="1:8">
      <c r="A2930" s="8" t="s">
        <v>12697</v>
      </c>
      <c r="B2930" s="9" t="s">
        <v>12694</v>
      </c>
      <c r="C2930" s="10">
        <v>7.86</v>
      </c>
      <c r="H2930" s="277"/>
    </row>
    <row r="2931" spans="1:8">
      <c r="A2931" s="8" t="s">
        <v>12698</v>
      </c>
      <c r="B2931" s="9" t="s">
        <v>12694</v>
      </c>
      <c r="C2931" s="10">
        <v>3.3151999999999999</v>
      </c>
      <c r="H2931" s="277"/>
    </row>
    <row r="2932" spans="1:8">
      <c r="A2932" s="8" t="s">
        <v>12699</v>
      </c>
      <c r="B2932" s="9" t="s">
        <v>12224</v>
      </c>
      <c r="C2932" s="10">
        <v>40.415999999999997</v>
      </c>
      <c r="H2932" s="277"/>
    </row>
    <row r="2933" spans="1:8">
      <c r="A2933" s="8" t="s">
        <v>12700</v>
      </c>
      <c r="B2933" s="9" t="s">
        <v>12227</v>
      </c>
      <c r="C2933" s="10">
        <v>60.648000000000003</v>
      </c>
      <c r="H2933" s="277"/>
    </row>
    <row r="2934" spans="1:8">
      <c r="A2934" s="8" t="s">
        <v>12701</v>
      </c>
      <c r="B2934" s="9" t="s">
        <v>12702</v>
      </c>
      <c r="C2934" s="10">
        <v>52.346699999999998</v>
      </c>
      <c r="H2934" s="277"/>
    </row>
    <row r="2935" spans="1:8">
      <c r="A2935" s="8" t="s">
        <v>12703</v>
      </c>
      <c r="B2935" s="9" t="s">
        <v>12704</v>
      </c>
      <c r="C2935" s="10">
        <v>52.346699999999998</v>
      </c>
      <c r="H2935" s="277"/>
    </row>
    <row r="2936" spans="1:8">
      <c r="A2936" s="8" t="s">
        <v>12705</v>
      </c>
      <c r="B2936" s="9" t="s">
        <v>12706</v>
      </c>
      <c r="C2936" s="10">
        <v>52.346699999999998</v>
      </c>
      <c r="H2936" s="277"/>
    </row>
    <row r="2937" spans="1:8">
      <c r="A2937" s="8" t="s">
        <v>12707</v>
      </c>
      <c r="B2937" s="9" t="s">
        <v>12708</v>
      </c>
      <c r="C2937" s="10">
        <v>87.141599999999997</v>
      </c>
      <c r="H2937" s="277"/>
    </row>
    <row r="2938" spans="1:8">
      <c r="A2938" s="8" t="s">
        <v>12709</v>
      </c>
      <c r="B2938" s="9" t="s">
        <v>12710</v>
      </c>
      <c r="C2938" s="10">
        <v>7.5488</v>
      </c>
      <c r="H2938" s="277"/>
    </row>
    <row r="2939" spans="1:8">
      <c r="A2939" s="8" t="s">
        <v>12711</v>
      </c>
      <c r="B2939" s="9" t="s">
        <v>10580</v>
      </c>
      <c r="C2939" s="10">
        <v>7.0448000000000004</v>
      </c>
      <c r="H2939" s="277"/>
    </row>
    <row r="2940" spans="1:8">
      <c r="A2940" s="8" t="s">
        <v>12712</v>
      </c>
      <c r="B2940" s="9" t="s">
        <v>10407</v>
      </c>
      <c r="C2940" s="10">
        <v>5.9471999999999996</v>
      </c>
      <c r="H2940" s="277"/>
    </row>
    <row r="2941" spans="1:8">
      <c r="A2941" s="8" t="s">
        <v>12713</v>
      </c>
      <c r="B2941" s="9" t="s">
        <v>10801</v>
      </c>
      <c r="C2941" s="10">
        <v>5.4420000000000002</v>
      </c>
      <c r="H2941" s="277"/>
    </row>
    <row r="2942" spans="1:8">
      <c r="A2942" s="8" t="s">
        <v>12714</v>
      </c>
      <c r="B2942" s="9" t="s">
        <v>10409</v>
      </c>
      <c r="C2942" s="10">
        <v>5.5888</v>
      </c>
      <c r="H2942" s="277"/>
    </row>
    <row r="2943" spans="1:8">
      <c r="A2943" s="8" t="s">
        <v>12715</v>
      </c>
      <c r="B2943" s="9" t="s">
        <v>10409</v>
      </c>
      <c r="C2943" s="10">
        <v>5.4432</v>
      </c>
      <c r="H2943" s="277"/>
    </row>
    <row r="2944" spans="1:8">
      <c r="A2944" s="8" t="s">
        <v>12716</v>
      </c>
      <c r="B2944" s="9" t="s">
        <v>10414</v>
      </c>
      <c r="C2944" s="10">
        <v>5.7960000000000003</v>
      </c>
      <c r="H2944" s="277"/>
    </row>
    <row r="2945" spans="1:8">
      <c r="A2945" s="8" t="s">
        <v>12717</v>
      </c>
      <c r="B2945" s="9" t="s">
        <v>10418</v>
      </c>
      <c r="C2945" s="10">
        <v>4.2952000000000004</v>
      </c>
      <c r="H2945" s="277"/>
    </row>
    <row r="2946" spans="1:8">
      <c r="A2946" s="8" t="s">
        <v>12718</v>
      </c>
      <c r="B2946" s="9" t="s">
        <v>10424</v>
      </c>
      <c r="C2946" s="10">
        <v>6.6135999999999999</v>
      </c>
      <c r="H2946" s="277"/>
    </row>
    <row r="2947" spans="1:8">
      <c r="A2947" s="8" t="s">
        <v>12719</v>
      </c>
      <c r="B2947" s="9" t="s">
        <v>10426</v>
      </c>
      <c r="C2947" s="10">
        <v>7.8735999999999997</v>
      </c>
      <c r="H2947" s="277"/>
    </row>
    <row r="2948" spans="1:8">
      <c r="A2948" s="8" t="s">
        <v>12720</v>
      </c>
      <c r="B2948" s="9" t="s">
        <v>10428</v>
      </c>
      <c r="C2948" s="10">
        <v>6.7320000000000002</v>
      </c>
      <c r="H2948" s="277"/>
    </row>
    <row r="2949" spans="1:8">
      <c r="A2949" s="8" t="s">
        <v>12721</v>
      </c>
      <c r="B2949" s="9" t="s">
        <v>10434</v>
      </c>
      <c r="C2949" s="10">
        <v>4.5472000000000001</v>
      </c>
      <c r="H2949" s="277"/>
    </row>
    <row r="2950" spans="1:8">
      <c r="A2950" s="8" t="s">
        <v>12722</v>
      </c>
      <c r="B2950" s="9" t="s">
        <v>10436</v>
      </c>
      <c r="C2950" s="10">
        <v>5.2695999999999996</v>
      </c>
      <c r="H2950" s="277"/>
    </row>
    <row r="2951" spans="1:8">
      <c r="A2951" s="8" t="s">
        <v>12723</v>
      </c>
      <c r="B2951" s="9" t="s">
        <v>10438</v>
      </c>
      <c r="C2951" s="10">
        <v>7.5488</v>
      </c>
      <c r="H2951" s="277"/>
    </row>
    <row r="2952" spans="1:8">
      <c r="A2952" s="8" t="s">
        <v>12724</v>
      </c>
      <c r="B2952" s="9" t="s">
        <v>10803</v>
      </c>
      <c r="C2952" s="10">
        <v>15.438000000000001</v>
      </c>
      <c r="H2952" s="277"/>
    </row>
    <row r="2953" spans="1:8">
      <c r="A2953" s="8" t="s">
        <v>12725</v>
      </c>
      <c r="B2953" s="9" t="s">
        <v>10440</v>
      </c>
      <c r="C2953" s="10">
        <v>9.0776000000000003</v>
      </c>
      <c r="H2953" s="277"/>
    </row>
    <row r="2954" spans="1:8">
      <c r="A2954" s="8" t="s">
        <v>12726</v>
      </c>
      <c r="B2954" s="9" t="s">
        <v>12727</v>
      </c>
      <c r="C2954" s="10">
        <v>9.5280000000000005</v>
      </c>
      <c r="H2954" s="277"/>
    </row>
    <row r="2955" spans="1:8">
      <c r="A2955" s="8" t="s">
        <v>12728</v>
      </c>
      <c r="B2955" s="9" t="s">
        <v>12729</v>
      </c>
      <c r="C2955" s="10">
        <v>7.0448000000000004</v>
      </c>
      <c r="H2955" s="277"/>
    </row>
    <row r="2956" spans="1:8">
      <c r="A2956" s="8" t="s">
        <v>12730</v>
      </c>
      <c r="B2956" s="9" t="s">
        <v>10466</v>
      </c>
      <c r="C2956" s="10">
        <v>11.244</v>
      </c>
      <c r="H2956" s="277"/>
    </row>
    <row r="2957" spans="1:8">
      <c r="A2957" s="8" t="s">
        <v>12731</v>
      </c>
      <c r="B2957" s="9" t="s">
        <v>10468</v>
      </c>
      <c r="C2957" s="10">
        <v>11.244</v>
      </c>
      <c r="H2957" s="277"/>
    </row>
    <row r="2958" spans="1:8">
      <c r="A2958" s="8" t="s">
        <v>12732</v>
      </c>
      <c r="B2958" s="9" t="s">
        <v>10470</v>
      </c>
      <c r="C2958" s="10">
        <v>11.526</v>
      </c>
      <c r="H2958" s="277"/>
    </row>
    <row r="2959" spans="1:8">
      <c r="A2959" s="8" t="s">
        <v>12733</v>
      </c>
      <c r="B2959" s="9" t="s">
        <v>10481</v>
      </c>
      <c r="C2959" s="10">
        <v>5.0792000000000002</v>
      </c>
      <c r="H2959" s="277"/>
    </row>
    <row r="2960" spans="1:8">
      <c r="A2960" s="8" t="s">
        <v>12734</v>
      </c>
      <c r="B2960" s="9" t="s">
        <v>10484</v>
      </c>
      <c r="C2960" s="10">
        <v>12.5496</v>
      </c>
      <c r="H2960" s="277"/>
    </row>
    <row r="2961" spans="1:8">
      <c r="A2961" s="8" t="s">
        <v>12735</v>
      </c>
      <c r="B2961" s="9" t="s">
        <v>10486</v>
      </c>
      <c r="C2961" s="10">
        <v>3.6659999999999999</v>
      </c>
      <c r="H2961" s="277"/>
    </row>
    <row r="2962" spans="1:8">
      <c r="A2962" s="8" t="s">
        <v>12736</v>
      </c>
      <c r="B2962" s="9" t="s">
        <v>10495</v>
      </c>
      <c r="C2962" s="10">
        <v>12.622400000000001</v>
      </c>
      <c r="H2962" s="277"/>
    </row>
    <row r="2963" spans="1:8">
      <c r="A2963" s="8" t="s">
        <v>12737</v>
      </c>
      <c r="B2963" s="9" t="s">
        <v>10484</v>
      </c>
      <c r="C2963" s="10">
        <v>12.5496</v>
      </c>
      <c r="H2963" s="277"/>
    </row>
    <row r="2964" spans="1:8">
      <c r="A2964" s="8" t="s">
        <v>12738</v>
      </c>
      <c r="B2964" s="9" t="s">
        <v>10497</v>
      </c>
      <c r="C2964" s="10">
        <v>5.2191999999999998</v>
      </c>
      <c r="H2964" s="277"/>
    </row>
    <row r="2965" spans="1:8">
      <c r="A2965" s="8" t="s">
        <v>12739</v>
      </c>
      <c r="B2965" s="9" t="s">
        <v>10499</v>
      </c>
      <c r="C2965" s="10">
        <v>6.7591999999999999</v>
      </c>
      <c r="H2965" s="277"/>
    </row>
    <row r="2966" spans="1:8">
      <c r="A2966" s="8" t="s">
        <v>12740</v>
      </c>
      <c r="B2966" s="9" t="s">
        <v>10501</v>
      </c>
      <c r="C2966" s="10">
        <v>8.0304000000000002</v>
      </c>
      <c r="H2966" s="277"/>
    </row>
    <row r="2967" spans="1:8">
      <c r="A2967" s="8" t="s">
        <v>12741</v>
      </c>
      <c r="B2967" s="9" t="s">
        <v>10503</v>
      </c>
      <c r="C2967" s="10">
        <v>5.7232000000000003</v>
      </c>
      <c r="H2967" s="277"/>
    </row>
    <row r="2968" spans="1:8">
      <c r="A2968" s="8" t="s">
        <v>12742</v>
      </c>
      <c r="B2968" s="9" t="s">
        <v>10559</v>
      </c>
      <c r="C2968" s="10">
        <v>5.7960000000000003</v>
      </c>
      <c r="H2968" s="277"/>
    </row>
    <row r="2969" spans="1:8">
      <c r="A2969" s="8" t="s">
        <v>12743</v>
      </c>
      <c r="B2969" s="9" t="s">
        <v>10436</v>
      </c>
      <c r="C2969" s="10">
        <v>5.2695999999999996</v>
      </c>
      <c r="H2969" s="277"/>
    </row>
    <row r="2970" spans="1:8">
      <c r="A2970" s="8" t="s">
        <v>12744</v>
      </c>
      <c r="B2970" s="9" t="s">
        <v>10806</v>
      </c>
      <c r="C2970" s="10">
        <v>15.438000000000001</v>
      </c>
      <c r="H2970" s="277"/>
    </row>
    <row r="2971" spans="1:8">
      <c r="A2971" s="8" t="s">
        <v>12745</v>
      </c>
      <c r="B2971" s="9" t="s">
        <v>10576</v>
      </c>
      <c r="C2971" s="10">
        <v>9.0776000000000003</v>
      </c>
      <c r="H2971" s="277"/>
    </row>
    <row r="2972" spans="1:8">
      <c r="A2972" s="8" t="s">
        <v>12746</v>
      </c>
      <c r="B2972" s="9" t="s">
        <v>10578</v>
      </c>
      <c r="C2972" s="10">
        <v>9.5280000000000005</v>
      </c>
      <c r="H2972" s="277"/>
    </row>
    <row r="2973" spans="1:8">
      <c r="A2973" s="8" t="s">
        <v>12747</v>
      </c>
      <c r="B2973" s="9" t="s">
        <v>10588</v>
      </c>
      <c r="C2973" s="10">
        <v>11.244</v>
      </c>
      <c r="H2973" s="277"/>
    </row>
    <row r="2974" spans="1:8">
      <c r="A2974" s="8" t="s">
        <v>12748</v>
      </c>
      <c r="B2974" s="9" t="s">
        <v>10297</v>
      </c>
      <c r="C2974" s="10">
        <v>11.526</v>
      </c>
      <c r="H2974" s="277"/>
    </row>
    <row r="2975" spans="1:8">
      <c r="A2975" s="8" t="s">
        <v>12749</v>
      </c>
      <c r="B2975" s="9" t="s">
        <v>10596</v>
      </c>
      <c r="C2975" s="10">
        <v>5.0792000000000002</v>
      </c>
      <c r="H2975" s="277"/>
    </row>
    <row r="2976" spans="1:8">
      <c r="A2976" s="8" t="s">
        <v>12750</v>
      </c>
      <c r="B2976" s="9" t="s">
        <v>10484</v>
      </c>
      <c r="C2976" s="10">
        <v>12.5496</v>
      </c>
      <c r="H2976" s="277"/>
    </row>
    <row r="2977" spans="1:8">
      <c r="A2977" s="8" t="s">
        <v>12751</v>
      </c>
      <c r="B2977" s="9" t="s">
        <v>10601</v>
      </c>
      <c r="C2977" s="10">
        <v>3.6659999999999999</v>
      </c>
      <c r="H2977" s="277"/>
    </row>
    <row r="2978" spans="1:8">
      <c r="A2978" s="8" t="s">
        <v>12752</v>
      </c>
      <c r="B2978" s="9" t="s">
        <v>10484</v>
      </c>
      <c r="C2978" s="10">
        <v>12.5496</v>
      </c>
      <c r="H2978" s="277"/>
    </row>
    <row r="2979" spans="1:8">
      <c r="A2979" s="8" t="s">
        <v>12753</v>
      </c>
      <c r="B2979" s="9" t="s">
        <v>10501</v>
      </c>
      <c r="C2979" s="10">
        <v>8.0304000000000002</v>
      </c>
      <c r="H2979" s="277"/>
    </row>
    <row r="2980" spans="1:8">
      <c r="A2980" s="8" t="s">
        <v>12754</v>
      </c>
      <c r="B2980" s="9" t="s">
        <v>10821</v>
      </c>
      <c r="C2980" s="10">
        <v>17.07</v>
      </c>
      <c r="H2980" s="277"/>
    </row>
    <row r="2981" spans="1:8">
      <c r="A2981" s="8" t="s">
        <v>12755</v>
      </c>
      <c r="B2981" s="9" t="s">
        <v>12756</v>
      </c>
      <c r="C2981" s="10">
        <v>17.07</v>
      </c>
      <c r="H2981" s="277"/>
    </row>
    <row r="2982" spans="1:8">
      <c r="A2982" s="8" t="s">
        <v>12757</v>
      </c>
      <c r="B2982" s="9" t="s">
        <v>10882</v>
      </c>
      <c r="C2982" s="10">
        <v>19.794</v>
      </c>
      <c r="H2982" s="277"/>
    </row>
    <row r="2983" spans="1:8">
      <c r="A2983" s="8" t="s">
        <v>12758</v>
      </c>
      <c r="B2983" s="9" t="s">
        <v>10885</v>
      </c>
      <c r="C2983" s="10">
        <v>19.794</v>
      </c>
      <c r="H2983" s="277"/>
    </row>
    <row r="2984" spans="1:8">
      <c r="A2984" s="8" t="s">
        <v>12759</v>
      </c>
      <c r="B2984" s="9" t="s">
        <v>12760</v>
      </c>
      <c r="C2984" s="10">
        <v>19.794</v>
      </c>
      <c r="H2984" s="277"/>
    </row>
    <row r="2985" spans="1:8">
      <c r="A2985" s="8" t="s">
        <v>12761</v>
      </c>
      <c r="B2985" s="9" t="s">
        <v>10892</v>
      </c>
      <c r="C2985" s="10">
        <v>19.794</v>
      </c>
      <c r="H2985" s="277"/>
    </row>
    <row r="2986" spans="1:8">
      <c r="A2986" s="8" t="s">
        <v>12762</v>
      </c>
      <c r="B2986" s="9" t="s">
        <v>10806</v>
      </c>
      <c r="C2986" s="10">
        <v>19.794</v>
      </c>
      <c r="H2986" s="277"/>
    </row>
    <row r="2987" spans="1:8">
      <c r="A2987" s="8" t="s">
        <v>12763</v>
      </c>
      <c r="B2987" s="9" t="s">
        <v>10898</v>
      </c>
      <c r="C2987" s="10">
        <v>19.794</v>
      </c>
      <c r="H2987" s="277"/>
    </row>
    <row r="2988" spans="1:8">
      <c r="A2988" s="8" t="s">
        <v>12764</v>
      </c>
      <c r="B2988" s="9" t="s">
        <v>10983</v>
      </c>
      <c r="C2988" s="10">
        <v>19.794</v>
      </c>
      <c r="H2988" s="277"/>
    </row>
    <row r="2989" spans="1:8">
      <c r="A2989" s="8" t="s">
        <v>12765</v>
      </c>
      <c r="B2989" s="9" t="s">
        <v>10278</v>
      </c>
      <c r="C2989" s="10">
        <v>3.8304</v>
      </c>
      <c r="H2989" s="277"/>
    </row>
    <row r="2990" spans="1:8">
      <c r="A2990" s="8" t="s">
        <v>12766</v>
      </c>
      <c r="B2990" s="9" t="s">
        <v>10279</v>
      </c>
      <c r="C2990" s="10">
        <v>2.6768000000000001</v>
      </c>
      <c r="H2990" s="277"/>
    </row>
    <row r="2991" spans="1:8">
      <c r="A2991" s="8" t="s">
        <v>12767</v>
      </c>
      <c r="B2991" s="9" t="s">
        <v>12768</v>
      </c>
      <c r="C2991" s="10">
        <v>4.9951999999999996</v>
      </c>
      <c r="H2991" s="277"/>
    </row>
    <row r="2992" spans="1:8">
      <c r="A2992" s="8" t="s">
        <v>12769</v>
      </c>
      <c r="B2992" s="9" t="s">
        <v>12770</v>
      </c>
      <c r="C2992" s="10">
        <v>6.2720000000000002</v>
      </c>
      <c r="H2992" s="277"/>
    </row>
    <row r="2993" spans="1:8">
      <c r="A2993" s="8" t="s">
        <v>12771</v>
      </c>
      <c r="B2993" s="9" t="s">
        <v>10283</v>
      </c>
      <c r="C2993" s="10">
        <v>4.3680000000000003</v>
      </c>
      <c r="H2993" s="277"/>
    </row>
    <row r="2994" spans="1:8">
      <c r="A2994" s="8" t="s">
        <v>12772</v>
      </c>
      <c r="B2994" s="9" t="s">
        <v>12773</v>
      </c>
      <c r="C2994" s="10">
        <v>3.6568000000000001</v>
      </c>
      <c r="H2994" s="277"/>
    </row>
    <row r="2995" spans="1:8">
      <c r="A2995" s="8" t="s">
        <v>12774</v>
      </c>
      <c r="B2995" s="9" t="s">
        <v>12775</v>
      </c>
      <c r="C2995" s="10">
        <v>5.9248000000000003</v>
      </c>
      <c r="H2995" s="277"/>
    </row>
    <row r="2996" spans="1:8">
      <c r="A2996" s="8" t="s">
        <v>12776</v>
      </c>
      <c r="B2996" s="9" t="s">
        <v>10288</v>
      </c>
      <c r="C2996" s="10">
        <v>7.4535999999999998</v>
      </c>
      <c r="H2996" s="277"/>
    </row>
    <row r="2997" spans="1:8">
      <c r="A2997" s="8" t="s">
        <v>12777</v>
      </c>
      <c r="B2997" s="9" t="s">
        <v>10289</v>
      </c>
      <c r="C2997" s="10">
        <v>7.17</v>
      </c>
      <c r="H2997" s="277"/>
    </row>
    <row r="2998" spans="1:8">
      <c r="A2998" s="8" t="s">
        <v>12778</v>
      </c>
      <c r="B2998" s="9" t="s">
        <v>10290</v>
      </c>
      <c r="C2998" s="10">
        <v>4.3231999999999999</v>
      </c>
      <c r="H2998" s="277"/>
    </row>
    <row r="2999" spans="1:8">
      <c r="A2999" s="8" t="s">
        <v>12779</v>
      </c>
      <c r="B2999" s="9" t="s">
        <v>10294</v>
      </c>
      <c r="C2999" s="10">
        <v>8.8979999999999997</v>
      </c>
      <c r="H2999" s="277"/>
    </row>
    <row r="3000" spans="1:8">
      <c r="A3000" s="8" t="s">
        <v>12780</v>
      </c>
      <c r="B3000" s="9" t="s">
        <v>10296</v>
      </c>
      <c r="C3000" s="10">
        <v>8.8979999999999997</v>
      </c>
      <c r="H3000" s="277"/>
    </row>
    <row r="3001" spans="1:8">
      <c r="A3001" s="8" t="s">
        <v>12781</v>
      </c>
      <c r="B3001" s="9" t="s">
        <v>10297</v>
      </c>
      <c r="C3001" s="10">
        <v>8.8979999999999997</v>
      </c>
      <c r="H3001" s="277"/>
    </row>
    <row r="3002" spans="1:8">
      <c r="A3002" s="8" t="s">
        <v>12782</v>
      </c>
      <c r="B3002" s="9" t="s">
        <v>10299</v>
      </c>
      <c r="C3002" s="10">
        <v>3.4664000000000001</v>
      </c>
      <c r="H3002" s="277"/>
    </row>
    <row r="3003" spans="1:8">
      <c r="A3003" s="8" t="s">
        <v>12783</v>
      </c>
      <c r="B3003" s="9" t="s">
        <v>10301</v>
      </c>
      <c r="C3003" s="10">
        <v>3.9592000000000001</v>
      </c>
      <c r="H3003" s="277"/>
    </row>
    <row r="3004" spans="1:8">
      <c r="A3004" s="8" t="s">
        <v>12784</v>
      </c>
      <c r="B3004" s="9" t="s">
        <v>12785</v>
      </c>
      <c r="C3004" s="10">
        <v>8.8979999999999997</v>
      </c>
      <c r="H3004" s="277"/>
    </row>
    <row r="3005" spans="1:8">
      <c r="A3005" s="8" t="s">
        <v>12786</v>
      </c>
      <c r="B3005" s="9" t="s">
        <v>10318</v>
      </c>
      <c r="C3005" s="10">
        <v>2.3879999999999999</v>
      </c>
      <c r="H3005" s="277"/>
    </row>
    <row r="3006" spans="1:8">
      <c r="A3006" s="8" t="s">
        <v>12787</v>
      </c>
      <c r="B3006" s="9" t="s">
        <v>10320</v>
      </c>
      <c r="C3006" s="10">
        <v>3.7911999999999999</v>
      </c>
      <c r="H3006" s="277"/>
    </row>
    <row r="3007" spans="1:8">
      <c r="A3007" s="8" t="s">
        <v>12788</v>
      </c>
      <c r="B3007" s="9" t="s">
        <v>10495</v>
      </c>
      <c r="C3007" s="10">
        <v>11.2392</v>
      </c>
      <c r="H3007" s="277"/>
    </row>
    <row r="3008" spans="1:8">
      <c r="A3008" s="8" t="s">
        <v>12789</v>
      </c>
      <c r="B3008" s="9" t="s">
        <v>10341</v>
      </c>
      <c r="C3008" s="10">
        <v>7.6048</v>
      </c>
      <c r="H3008" s="277"/>
    </row>
    <row r="3009" spans="1:8">
      <c r="A3009" s="8" t="s">
        <v>12790</v>
      </c>
      <c r="B3009" s="9" t="s">
        <v>10341</v>
      </c>
      <c r="C3009" s="10">
        <v>7.6048</v>
      </c>
      <c r="H3009" s="277"/>
    </row>
    <row r="3010" spans="1:8">
      <c r="A3010" s="8" t="s">
        <v>12791</v>
      </c>
      <c r="B3010" s="9" t="s">
        <v>12792</v>
      </c>
      <c r="C3010" s="10">
        <v>5.3760000000000003</v>
      </c>
      <c r="H3010" s="277"/>
    </row>
    <row r="3011" spans="1:8">
      <c r="A3011" s="8" t="s">
        <v>12793</v>
      </c>
      <c r="B3011" s="9" t="s">
        <v>10495</v>
      </c>
      <c r="C3011" s="10">
        <v>13.53</v>
      </c>
      <c r="H3011" s="277"/>
    </row>
    <row r="3012" spans="1:8">
      <c r="A3012" s="8" t="s">
        <v>12794</v>
      </c>
      <c r="B3012" s="9" t="s">
        <v>10495</v>
      </c>
      <c r="C3012" s="10">
        <v>13.53</v>
      </c>
      <c r="H3012" s="277"/>
    </row>
    <row r="3013" spans="1:8">
      <c r="A3013" s="8" t="s">
        <v>12795</v>
      </c>
      <c r="B3013" s="9" t="s">
        <v>10495</v>
      </c>
      <c r="C3013" s="10">
        <v>13.53</v>
      </c>
      <c r="H3013" s="277"/>
    </row>
    <row r="3014" spans="1:8">
      <c r="A3014" s="8" t="s">
        <v>12796</v>
      </c>
      <c r="B3014" s="9" t="s">
        <v>12797</v>
      </c>
      <c r="C3014" s="10">
        <v>19.794</v>
      </c>
      <c r="H3014" s="277"/>
    </row>
    <row r="3015" spans="1:8">
      <c r="A3015" s="8" t="s">
        <v>12798</v>
      </c>
      <c r="B3015" s="9" t="s">
        <v>12799</v>
      </c>
      <c r="C3015" s="10">
        <v>19.794</v>
      </c>
      <c r="H3015" s="277"/>
    </row>
    <row r="3016" spans="1:8">
      <c r="A3016" s="8" t="s">
        <v>12800</v>
      </c>
      <c r="B3016" s="9" t="s">
        <v>12801</v>
      </c>
      <c r="C3016" s="10">
        <v>19.794</v>
      </c>
      <c r="H3016" s="277"/>
    </row>
    <row r="3017" spans="1:8">
      <c r="A3017" s="8" t="s">
        <v>12802</v>
      </c>
      <c r="B3017" s="9" t="s">
        <v>12803</v>
      </c>
      <c r="C3017" s="10">
        <v>7.7640000000000002</v>
      </c>
      <c r="H3017" s="277"/>
    </row>
    <row r="3018" spans="1:8">
      <c r="A3018" s="8" t="s">
        <v>12804</v>
      </c>
      <c r="B3018" s="9" t="s">
        <v>12805</v>
      </c>
      <c r="C3018" s="10">
        <v>6.6976000000000004</v>
      </c>
      <c r="H3018" s="277"/>
    </row>
    <row r="3019" spans="1:8">
      <c r="A3019" s="8" t="s">
        <v>12806</v>
      </c>
      <c r="B3019" s="9" t="s">
        <v>12477</v>
      </c>
      <c r="C3019" s="10">
        <v>7.0019999999999998</v>
      </c>
      <c r="H3019" s="277"/>
    </row>
    <row r="3020" spans="1:8">
      <c r="A3020" s="8" t="s">
        <v>12807</v>
      </c>
      <c r="B3020" s="9" t="s">
        <v>12481</v>
      </c>
      <c r="C3020" s="10">
        <v>7.3559999999999999</v>
      </c>
      <c r="H3020" s="277"/>
    </row>
    <row r="3021" spans="1:8">
      <c r="A3021" s="8" t="s">
        <v>12808</v>
      </c>
      <c r="B3021" s="9" t="s">
        <v>12483</v>
      </c>
      <c r="C3021" s="10">
        <v>9.36</v>
      </c>
      <c r="H3021" s="277"/>
    </row>
    <row r="3022" spans="1:8">
      <c r="A3022" s="8" t="s">
        <v>12809</v>
      </c>
      <c r="B3022" s="9" t="s">
        <v>12810</v>
      </c>
      <c r="C3022" s="10">
        <v>10.044</v>
      </c>
      <c r="H3022" s="277"/>
    </row>
    <row r="3023" spans="1:8">
      <c r="A3023" s="8" t="s">
        <v>12811</v>
      </c>
      <c r="B3023" s="9" t="s">
        <v>12358</v>
      </c>
      <c r="C3023" s="10">
        <v>10.224</v>
      </c>
      <c r="H3023" s="277"/>
    </row>
    <row r="3024" spans="1:8">
      <c r="A3024" s="8" t="s">
        <v>12812</v>
      </c>
      <c r="B3024" s="9" t="s">
        <v>12485</v>
      </c>
      <c r="C3024" s="10">
        <v>10.044</v>
      </c>
      <c r="H3024" s="277"/>
    </row>
    <row r="3025" spans="1:8">
      <c r="A3025" s="8" t="s">
        <v>12813</v>
      </c>
      <c r="B3025" s="9" t="s">
        <v>12487</v>
      </c>
      <c r="C3025" s="10">
        <v>10.044</v>
      </c>
      <c r="H3025" s="277"/>
    </row>
    <row r="3026" spans="1:8">
      <c r="A3026" s="8" t="s">
        <v>12814</v>
      </c>
      <c r="B3026" s="9" t="s">
        <v>12490</v>
      </c>
      <c r="C3026" s="10">
        <v>9.42</v>
      </c>
      <c r="H3026" s="277"/>
    </row>
    <row r="3027" spans="1:8">
      <c r="A3027" s="8" t="s">
        <v>12815</v>
      </c>
      <c r="B3027" s="9" t="s">
        <v>12467</v>
      </c>
      <c r="C3027" s="10">
        <v>18.267199999999999</v>
      </c>
      <c r="H3027" s="277"/>
    </row>
    <row r="3028" spans="1:8">
      <c r="A3028" s="8" t="s">
        <v>12816</v>
      </c>
      <c r="B3028" s="9" t="s">
        <v>12467</v>
      </c>
      <c r="C3028" s="10">
        <v>16.637599999999999</v>
      </c>
      <c r="H3028" s="277"/>
    </row>
    <row r="3029" spans="1:8">
      <c r="A3029" s="8" t="s">
        <v>12817</v>
      </c>
      <c r="B3029" s="9" t="s">
        <v>12467</v>
      </c>
      <c r="C3029" s="10">
        <v>18.367999999999999</v>
      </c>
      <c r="H3029" s="277"/>
    </row>
    <row r="3030" spans="1:8">
      <c r="A3030" s="8" t="s">
        <v>12818</v>
      </c>
      <c r="B3030" s="9" t="s">
        <v>12803</v>
      </c>
      <c r="C3030" s="10">
        <v>7.7640000000000002</v>
      </c>
      <c r="H3030" s="277"/>
    </row>
    <row r="3031" spans="1:8">
      <c r="A3031" s="8" t="s">
        <v>12819</v>
      </c>
      <c r="B3031" s="9" t="s">
        <v>12820</v>
      </c>
      <c r="C3031" s="10">
        <v>6.6976000000000004</v>
      </c>
      <c r="H3031" s="277"/>
    </row>
    <row r="3032" spans="1:8">
      <c r="A3032" s="8" t="s">
        <v>12821</v>
      </c>
      <c r="B3032" s="9" t="s">
        <v>12477</v>
      </c>
      <c r="C3032" s="10">
        <v>7.0019999999999998</v>
      </c>
      <c r="H3032" s="277"/>
    </row>
    <row r="3033" spans="1:8">
      <c r="A3033" s="8" t="s">
        <v>12822</v>
      </c>
      <c r="B3033" s="9" t="s">
        <v>12823</v>
      </c>
      <c r="C3033" s="10">
        <v>5.0039999999999996</v>
      </c>
      <c r="H3033" s="277"/>
    </row>
    <row r="3034" spans="1:8">
      <c r="A3034" s="8" t="s">
        <v>12824</v>
      </c>
      <c r="B3034" s="9" t="s">
        <v>12481</v>
      </c>
      <c r="C3034" s="10">
        <v>7.3559999999999999</v>
      </c>
      <c r="H3034" s="277"/>
    </row>
    <row r="3035" spans="1:8">
      <c r="A3035" s="8" t="s">
        <v>12825</v>
      </c>
      <c r="B3035" s="9" t="s">
        <v>12483</v>
      </c>
      <c r="C3035" s="10">
        <v>10.284000000000001</v>
      </c>
      <c r="H3035" s="277"/>
    </row>
    <row r="3036" spans="1:8">
      <c r="A3036" s="8" t="s">
        <v>12826</v>
      </c>
      <c r="B3036" s="9" t="s">
        <v>12827</v>
      </c>
      <c r="C3036" s="10">
        <v>7.5839999999999996</v>
      </c>
      <c r="H3036" s="277"/>
    </row>
    <row r="3037" spans="1:8">
      <c r="A3037" s="8" t="s">
        <v>12828</v>
      </c>
      <c r="B3037" s="9" t="s">
        <v>12829</v>
      </c>
      <c r="C3037" s="10">
        <v>10.044</v>
      </c>
      <c r="H3037" s="277"/>
    </row>
    <row r="3038" spans="1:8">
      <c r="A3038" s="8" t="s">
        <v>12830</v>
      </c>
      <c r="B3038" s="9" t="s">
        <v>12358</v>
      </c>
      <c r="C3038" s="10">
        <v>10.224</v>
      </c>
      <c r="H3038" s="277"/>
    </row>
    <row r="3039" spans="1:8">
      <c r="A3039" s="8" t="s">
        <v>12831</v>
      </c>
      <c r="B3039" s="9" t="s">
        <v>12485</v>
      </c>
      <c r="C3039" s="10">
        <v>10.044</v>
      </c>
      <c r="H3039" s="277"/>
    </row>
    <row r="3040" spans="1:8">
      <c r="A3040" s="8" t="s">
        <v>12832</v>
      </c>
      <c r="B3040" s="9" t="s">
        <v>12487</v>
      </c>
      <c r="C3040" s="10">
        <v>10.044</v>
      </c>
      <c r="H3040" s="277"/>
    </row>
    <row r="3041" spans="1:8">
      <c r="A3041" s="8" t="s">
        <v>12833</v>
      </c>
      <c r="B3041" s="9" t="s">
        <v>12834</v>
      </c>
      <c r="C3041" s="10">
        <v>5.9303999999999997</v>
      </c>
      <c r="H3041" s="277"/>
    </row>
    <row r="3042" spans="1:8">
      <c r="A3042" s="8" t="s">
        <v>12835</v>
      </c>
      <c r="B3042" s="9" t="s">
        <v>12459</v>
      </c>
      <c r="C3042" s="10">
        <v>10.11</v>
      </c>
      <c r="H3042" s="277"/>
    </row>
    <row r="3043" spans="1:8">
      <c r="A3043" s="8" t="s">
        <v>12836</v>
      </c>
      <c r="B3043" s="9" t="s">
        <v>12490</v>
      </c>
      <c r="C3043" s="10">
        <v>9.42</v>
      </c>
      <c r="H3043" s="277"/>
    </row>
    <row r="3044" spans="1:8">
      <c r="A3044" s="8" t="s">
        <v>12837</v>
      </c>
      <c r="B3044" s="9" t="s">
        <v>12467</v>
      </c>
      <c r="C3044" s="10">
        <v>18.267199999999999</v>
      </c>
      <c r="H3044" s="277"/>
    </row>
    <row r="3045" spans="1:8">
      <c r="A3045" s="8" t="s">
        <v>12838</v>
      </c>
      <c r="B3045" s="9" t="s">
        <v>12467</v>
      </c>
      <c r="C3045" s="10">
        <v>16.637599999999999</v>
      </c>
      <c r="H3045" s="277"/>
    </row>
    <row r="3046" spans="1:8">
      <c r="A3046" s="8" t="s">
        <v>12839</v>
      </c>
      <c r="B3046" s="9" t="s">
        <v>12467</v>
      </c>
      <c r="C3046" s="10">
        <v>18.367999999999999</v>
      </c>
      <c r="H3046" s="277"/>
    </row>
    <row r="3047" spans="1:8">
      <c r="A3047" s="8" t="s">
        <v>12840</v>
      </c>
      <c r="B3047" s="9" t="s">
        <v>12803</v>
      </c>
      <c r="C3047" s="10">
        <v>7.7640000000000002</v>
      </c>
      <c r="H3047" s="277"/>
    </row>
    <row r="3048" spans="1:8">
      <c r="A3048" s="8" t="s">
        <v>12841</v>
      </c>
      <c r="B3048" s="9" t="s">
        <v>12842</v>
      </c>
      <c r="C3048" s="10">
        <v>6.6976000000000004</v>
      </c>
      <c r="H3048" s="277"/>
    </row>
    <row r="3049" spans="1:8">
      <c r="A3049" s="8" t="s">
        <v>12843</v>
      </c>
      <c r="B3049" s="9" t="s">
        <v>12477</v>
      </c>
      <c r="C3049" s="10">
        <v>7.0019999999999998</v>
      </c>
      <c r="H3049" s="277"/>
    </row>
    <row r="3050" spans="1:8">
      <c r="A3050" s="8" t="s">
        <v>12844</v>
      </c>
      <c r="B3050" s="9" t="s">
        <v>12845</v>
      </c>
      <c r="C3050" s="10">
        <v>5.0039999999999996</v>
      </c>
      <c r="H3050" s="277"/>
    </row>
    <row r="3051" spans="1:8">
      <c r="A3051" s="8" t="s">
        <v>12846</v>
      </c>
      <c r="B3051" s="9" t="s">
        <v>12481</v>
      </c>
      <c r="C3051" s="10">
        <v>7.3559999999999999</v>
      </c>
      <c r="H3051" s="277"/>
    </row>
    <row r="3052" spans="1:8">
      <c r="A3052" s="8" t="s">
        <v>12847</v>
      </c>
      <c r="B3052" s="9" t="s">
        <v>12483</v>
      </c>
      <c r="C3052" s="10">
        <v>9.36</v>
      </c>
      <c r="H3052" s="277"/>
    </row>
    <row r="3053" spans="1:8">
      <c r="A3053" s="8" t="s">
        <v>12848</v>
      </c>
      <c r="B3053" s="9" t="s">
        <v>12827</v>
      </c>
      <c r="C3053" s="10">
        <v>7.5839999999999996</v>
      </c>
      <c r="H3053" s="277"/>
    </row>
    <row r="3054" spans="1:8">
      <c r="A3054" s="8" t="s">
        <v>12849</v>
      </c>
      <c r="B3054" s="9" t="s">
        <v>12829</v>
      </c>
      <c r="C3054" s="10">
        <v>10.044</v>
      </c>
      <c r="H3054" s="277"/>
    </row>
    <row r="3055" spans="1:8">
      <c r="A3055" s="8" t="s">
        <v>12850</v>
      </c>
      <c r="B3055" s="9" t="s">
        <v>12358</v>
      </c>
      <c r="C3055" s="10">
        <v>10.224</v>
      </c>
      <c r="H3055" s="277"/>
    </row>
    <row r="3056" spans="1:8">
      <c r="A3056" s="8" t="s">
        <v>12851</v>
      </c>
      <c r="B3056" s="9" t="s">
        <v>12485</v>
      </c>
      <c r="C3056" s="10">
        <v>10.044</v>
      </c>
      <c r="H3056" s="277"/>
    </row>
    <row r="3057" spans="1:8">
      <c r="A3057" s="8" t="s">
        <v>12852</v>
      </c>
      <c r="B3057" s="9" t="s">
        <v>12487</v>
      </c>
      <c r="C3057" s="10">
        <v>10.044</v>
      </c>
      <c r="H3057" s="277"/>
    </row>
    <row r="3058" spans="1:8">
      <c r="A3058" s="8" t="s">
        <v>12853</v>
      </c>
      <c r="B3058" s="9" t="s">
        <v>12854</v>
      </c>
      <c r="C3058" s="10">
        <v>5.9303999999999997</v>
      </c>
      <c r="H3058" s="277"/>
    </row>
    <row r="3059" spans="1:8">
      <c r="A3059" s="8" t="s">
        <v>12855</v>
      </c>
      <c r="B3059" s="9" t="s">
        <v>12459</v>
      </c>
      <c r="C3059" s="10">
        <v>10.11</v>
      </c>
      <c r="H3059" s="277"/>
    </row>
    <row r="3060" spans="1:8">
      <c r="A3060" s="8" t="s">
        <v>12856</v>
      </c>
      <c r="B3060" s="9" t="s">
        <v>12490</v>
      </c>
      <c r="C3060" s="10">
        <v>10.134</v>
      </c>
      <c r="H3060" s="277"/>
    </row>
    <row r="3061" spans="1:8">
      <c r="A3061" s="8" t="s">
        <v>12857</v>
      </c>
      <c r="B3061" s="9" t="s">
        <v>12467</v>
      </c>
      <c r="C3061" s="10">
        <v>18.267199999999999</v>
      </c>
      <c r="H3061" s="277"/>
    </row>
    <row r="3062" spans="1:8">
      <c r="A3062" s="8" t="s">
        <v>12858</v>
      </c>
      <c r="B3062" s="9" t="s">
        <v>12467</v>
      </c>
      <c r="C3062" s="10">
        <v>16.637599999999999</v>
      </c>
      <c r="H3062" s="277"/>
    </row>
    <row r="3063" spans="1:8">
      <c r="A3063" s="8" t="s">
        <v>12859</v>
      </c>
      <c r="B3063" s="9" t="s">
        <v>12467</v>
      </c>
      <c r="C3063" s="10">
        <v>18.367999999999999</v>
      </c>
      <c r="H3063" s="277"/>
    </row>
    <row r="3064" spans="1:8">
      <c r="A3064" s="8" t="s">
        <v>12860</v>
      </c>
      <c r="B3064" s="9" t="s">
        <v>12861</v>
      </c>
      <c r="C3064" s="10">
        <v>2.9546999999999999</v>
      </c>
      <c r="H3064" s="277"/>
    </row>
    <row r="3065" spans="1:8">
      <c r="A3065" s="8" t="s">
        <v>12862</v>
      </c>
      <c r="B3065" s="9" t="s">
        <v>12863</v>
      </c>
      <c r="C3065" s="10">
        <v>3.5647000000000002</v>
      </c>
      <c r="H3065" s="277"/>
    </row>
    <row r="3066" spans="1:8">
      <c r="A3066" s="8" t="s">
        <v>12864</v>
      </c>
      <c r="B3066" s="9" t="s">
        <v>12861</v>
      </c>
      <c r="C3066" s="10">
        <v>4.1379999999999999</v>
      </c>
      <c r="H3066" s="277"/>
    </row>
    <row r="3067" spans="1:8">
      <c r="A3067" s="8" t="s">
        <v>12865</v>
      </c>
      <c r="B3067" s="9" t="s">
        <v>12863</v>
      </c>
      <c r="C3067" s="10">
        <v>4.9539</v>
      </c>
      <c r="H3067" s="277"/>
    </row>
    <row r="3068" spans="1:8">
      <c r="A3068" s="8" t="s">
        <v>12866</v>
      </c>
      <c r="B3068" s="9" t="s">
        <v>12861</v>
      </c>
      <c r="C3068" s="10">
        <v>4.8437000000000001</v>
      </c>
      <c r="H3068" s="277"/>
    </row>
    <row r="3069" spans="1:8">
      <c r="A3069" s="8" t="s">
        <v>12867</v>
      </c>
      <c r="B3069" s="9" t="s">
        <v>12863</v>
      </c>
      <c r="C3069" s="10">
        <v>5.8139000000000003</v>
      </c>
      <c r="H3069" s="277"/>
    </row>
    <row r="3070" spans="1:8">
      <c r="A3070" s="8" t="s">
        <v>12868</v>
      </c>
      <c r="B3070" s="9" t="s">
        <v>12861</v>
      </c>
      <c r="C3070" s="10">
        <v>7.1736000000000004</v>
      </c>
      <c r="H3070" s="277"/>
    </row>
    <row r="3071" spans="1:8">
      <c r="A3071" s="8" t="s">
        <v>12869</v>
      </c>
      <c r="B3071" s="9" t="s">
        <v>12863</v>
      </c>
      <c r="C3071" s="10">
        <v>8.6067999999999998</v>
      </c>
      <c r="H3071" s="277"/>
    </row>
    <row r="3072" spans="1:8">
      <c r="A3072" s="8" t="s">
        <v>12870</v>
      </c>
      <c r="B3072" s="9" t="s">
        <v>12861</v>
      </c>
      <c r="C3072" s="10">
        <v>7.1736000000000004</v>
      </c>
      <c r="H3072" s="277"/>
    </row>
    <row r="3073" spans="1:8">
      <c r="A3073" s="8" t="s">
        <v>12871</v>
      </c>
      <c r="B3073" s="9" t="s">
        <v>12863</v>
      </c>
      <c r="C3073" s="10">
        <v>8.6067999999999998</v>
      </c>
      <c r="H3073" s="277"/>
    </row>
    <row r="3074" spans="1:8">
      <c r="A3074" s="8" t="s">
        <v>12872</v>
      </c>
      <c r="B3074" s="9" t="s">
        <v>12861</v>
      </c>
      <c r="C3074" s="10">
        <v>7.1736000000000004</v>
      </c>
      <c r="H3074" s="277"/>
    </row>
    <row r="3075" spans="1:8">
      <c r="A3075" s="8" t="s">
        <v>12873</v>
      </c>
      <c r="B3075" s="9" t="s">
        <v>12863</v>
      </c>
      <c r="C3075" s="10">
        <v>8.6067999999999998</v>
      </c>
      <c r="H3075" s="277"/>
    </row>
    <row r="3076" spans="1:8">
      <c r="A3076" s="8" t="s">
        <v>12874</v>
      </c>
      <c r="B3076" s="9" t="s">
        <v>12861</v>
      </c>
      <c r="C3076" s="10">
        <v>7.1736000000000004</v>
      </c>
      <c r="H3076" s="277"/>
    </row>
    <row r="3077" spans="1:8">
      <c r="A3077" s="8" t="s">
        <v>12875</v>
      </c>
      <c r="B3077" s="9" t="s">
        <v>12863</v>
      </c>
      <c r="C3077" s="10">
        <v>8.6067999999999998</v>
      </c>
      <c r="H3077" s="277"/>
    </row>
    <row r="3078" spans="1:8">
      <c r="A3078" s="8" t="s">
        <v>12876</v>
      </c>
      <c r="B3078" s="9" t="s">
        <v>12861</v>
      </c>
      <c r="C3078" s="10">
        <v>7.1736000000000004</v>
      </c>
      <c r="H3078" s="277"/>
    </row>
    <row r="3079" spans="1:8">
      <c r="A3079" s="8" t="s">
        <v>12877</v>
      </c>
      <c r="B3079" s="9" t="s">
        <v>12863</v>
      </c>
      <c r="C3079" s="10">
        <v>8.6067999999999998</v>
      </c>
      <c r="H3079" s="277"/>
    </row>
    <row r="3080" spans="1:8">
      <c r="A3080" s="8" t="s">
        <v>12878</v>
      </c>
      <c r="B3080" s="9" t="s">
        <v>12861</v>
      </c>
      <c r="C3080" s="10">
        <v>7.1736000000000004</v>
      </c>
      <c r="H3080" s="277"/>
    </row>
    <row r="3081" spans="1:8">
      <c r="A3081" s="8" t="s">
        <v>12879</v>
      </c>
      <c r="B3081" s="9" t="s">
        <v>12863</v>
      </c>
      <c r="C3081" s="10">
        <v>8.6067999999999998</v>
      </c>
      <c r="H3081" s="277"/>
    </row>
    <row r="3082" spans="1:8">
      <c r="A3082" s="8" t="s">
        <v>12880</v>
      </c>
      <c r="B3082" s="9" t="s">
        <v>12861</v>
      </c>
      <c r="C3082" s="10">
        <v>7.1736000000000004</v>
      </c>
      <c r="H3082" s="277"/>
    </row>
    <row r="3083" spans="1:8">
      <c r="A3083" s="8" t="s">
        <v>12881</v>
      </c>
      <c r="B3083" s="9" t="s">
        <v>12863</v>
      </c>
      <c r="C3083" s="10">
        <v>8.6067999999999998</v>
      </c>
      <c r="H3083" s="277"/>
    </row>
    <row r="3084" spans="1:8">
      <c r="A3084" s="8" t="s">
        <v>12882</v>
      </c>
      <c r="B3084" s="9" t="s">
        <v>12694</v>
      </c>
      <c r="C3084" s="10">
        <v>4.5659999999999998</v>
      </c>
      <c r="H3084" s="277"/>
    </row>
    <row r="3085" spans="1:8">
      <c r="A3085" s="8" t="s">
        <v>12883</v>
      </c>
      <c r="B3085" s="9" t="s">
        <v>12861</v>
      </c>
      <c r="C3085" s="10">
        <v>7.1736000000000004</v>
      </c>
      <c r="H3085" s="277"/>
    </row>
    <row r="3086" spans="1:8">
      <c r="A3086" s="8" t="s">
        <v>12884</v>
      </c>
      <c r="B3086" s="9" t="s">
        <v>12863</v>
      </c>
      <c r="C3086" s="10">
        <v>8.6067999999999998</v>
      </c>
      <c r="H3086" s="277"/>
    </row>
    <row r="3087" spans="1:8">
      <c r="A3087" s="8" t="s">
        <v>12885</v>
      </c>
      <c r="B3087" s="9" t="s">
        <v>12861</v>
      </c>
      <c r="C3087" s="10">
        <v>7.1736000000000004</v>
      </c>
      <c r="H3087" s="277"/>
    </row>
    <row r="3088" spans="1:8">
      <c r="A3088" s="8" t="s">
        <v>12886</v>
      </c>
      <c r="B3088" s="9" t="s">
        <v>12863</v>
      </c>
      <c r="C3088" s="10">
        <v>8.6067999999999998</v>
      </c>
      <c r="H3088" s="277"/>
    </row>
    <row r="3089" spans="1:8">
      <c r="A3089" s="8" t="s">
        <v>12887</v>
      </c>
      <c r="B3089" s="9" t="s">
        <v>12888</v>
      </c>
      <c r="C3089" s="10">
        <v>71.933999999999997</v>
      </c>
      <c r="H3089" s="277"/>
    </row>
    <row r="3090" spans="1:8">
      <c r="A3090" s="8" t="s">
        <v>12889</v>
      </c>
      <c r="B3090" s="9" t="s">
        <v>12861</v>
      </c>
      <c r="C3090" s="10">
        <v>7.1736000000000004</v>
      </c>
      <c r="H3090" s="277"/>
    </row>
    <row r="3091" spans="1:8">
      <c r="A3091" s="8" t="s">
        <v>12890</v>
      </c>
      <c r="B3091" s="9" t="s">
        <v>12863</v>
      </c>
      <c r="C3091" s="10">
        <v>8.6067999999999998</v>
      </c>
      <c r="H3091" s="277"/>
    </row>
    <row r="3092" spans="1:8">
      <c r="A3092" s="8" t="s">
        <v>12891</v>
      </c>
      <c r="B3092" s="9" t="s">
        <v>12892</v>
      </c>
      <c r="C3092" s="10">
        <v>71.933999999999997</v>
      </c>
      <c r="H3092" s="277"/>
    </row>
    <row r="3093" spans="1:8">
      <c r="A3093" s="8" t="s">
        <v>12893</v>
      </c>
      <c r="B3093" s="9" t="s">
        <v>12894</v>
      </c>
      <c r="C3093" s="10">
        <v>64.751999999999995</v>
      </c>
      <c r="H3093" s="277"/>
    </row>
    <row r="3094" spans="1:8">
      <c r="A3094" s="8" t="s">
        <v>12895</v>
      </c>
      <c r="B3094" s="9" t="s">
        <v>12896</v>
      </c>
      <c r="C3094" s="10">
        <v>47.8264</v>
      </c>
      <c r="H3094" s="277"/>
    </row>
    <row r="3095" spans="1:8">
      <c r="A3095" s="8" t="s">
        <v>12897</v>
      </c>
      <c r="B3095" s="9" t="s">
        <v>12898</v>
      </c>
      <c r="C3095" s="10">
        <v>20.921600000000002</v>
      </c>
      <c r="H3095" s="277"/>
    </row>
    <row r="3096" spans="1:8">
      <c r="A3096" s="8" t="s">
        <v>12899</v>
      </c>
      <c r="B3096" s="9" t="s">
        <v>12898</v>
      </c>
      <c r="C3096" s="10">
        <v>20.7592</v>
      </c>
      <c r="H3096" s="277"/>
    </row>
    <row r="3097" spans="1:8">
      <c r="A3097" s="8" t="s">
        <v>12900</v>
      </c>
      <c r="B3097" s="9" t="s">
        <v>12901</v>
      </c>
      <c r="C3097" s="10">
        <v>22.3048</v>
      </c>
      <c r="H3097" s="277"/>
    </row>
    <row r="3098" spans="1:8">
      <c r="A3098" s="8" t="s">
        <v>12902</v>
      </c>
      <c r="B3098" s="9" t="s">
        <v>12896</v>
      </c>
      <c r="C3098" s="10">
        <v>47.8264</v>
      </c>
      <c r="H3098" s="277"/>
    </row>
    <row r="3099" spans="1:8">
      <c r="A3099" s="8" t="s">
        <v>12903</v>
      </c>
      <c r="B3099" s="9" t="s">
        <v>12904</v>
      </c>
      <c r="C3099" s="10">
        <v>20.921600000000002</v>
      </c>
      <c r="H3099" s="277"/>
    </row>
    <row r="3100" spans="1:8">
      <c r="A3100" s="8" t="s">
        <v>12905</v>
      </c>
      <c r="B3100" s="9" t="s">
        <v>12904</v>
      </c>
      <c r="C3100" s="10">
        <v>20.7592</v>
      </c>
      <c r="H3100" s="277"/>
    </row>
    <row r="3101" spans="1:8">
      <c r="A3101" s="8" t="s">
        <v>12906</v>
      </c>
      <c r="B3101" s="9" t="s">
        <v>12907</v>
      </c>
      <c r="C3101" s="10">
        <v>22.3048</v>
      </c>
      <c r="H3101" s="277"/>
    </row>
    <row r="3102" spans="1:8">
      <c r="A3102" s="8" t="s">
        <v>12908</v>
      </c>
      <c r="B3102" s="9" t="s">
        <v>12896</v>
      </c>
      <c r="C3102" s="10">
        <v>49.634500000000003</v>
      </c>
      <c r="H3102" s="277"/>
    </row>
    <row r="3103" spans="1:8">
      <c r="A3103" s="8" t="s">
        <v>12909</v>
      </c>
      <c r="B3103" s="9" t="s">
        <v>12896</v>
      </c>
      <c r="C3103" s="10">
        <v>52.346699999999998</v>
      </c>
      <c r="H3103" s="277"/>
    </row>
    <row r="3104" spans="1:8">
      <c r="A3104" s="8" t="s">
        <v>12910</v>
      </c>
      <c r="B3104" s="9" t="s">
        <v>12896</v>
      </c>
      <c r="C3104" s="10">
        <v>52.346699999999998</v>
      </c>
      <c r="H3104" s="277"/>
    </row>
    <row r="3105" spans="1:8">
      <c r="A3105" s="8" t="s">
        <v>12911</v>
      </c>
      <c r="B3105" s="9" t="s">
        <v>12896</v>
      </c>
      <c r="C3105" s="10">
        <v>52.346699999999998</v>
      </c>
      <c r="H3105" s="277"/>
    </row>
    <row r="3106" spans="1:8">
      <c r="A3106" s="8" t="s">
        <v>12912</v>
      </c>
      <c r="B3106" s="9" t="s">
        <v>12896</v>
      </c>
      <c r="C3106" s="10">
        <v>52.346699999999998</v>
      </c>
      <c r="H3106" s="277"/>
    </row>
    <row r="3107" spans="1:8">
      <c r="A3107" s="8" t="s">
        <v>12913</v>
      </c>
      <c r="B3107" s="9" t="s">
        <v>12896</v>
      </c>
      <c r="C3107" s="10">
        <v>52.346699999999998</v>
      </c>
      <c r="H3107" s="277"/>
    </row>
    <row r="3108" spans="1:8">
      <c r="A3108" s="8" t="s">
        <v>12914</v>
      </c>
      <c r="B3108" s="9" t="s">
        <v>12896</v>
      </c>
      <c r="C3108" s="10">
        <v>52.346699999999998</v>
      </c>
      <c r="H3108" s="277"/>
    </row>
    <row r="3109" spans="1:8">
      <c r="A3109" s="8" t="s">
        <v>12915</v>
      </c>
      <c r="B3109" s="9" t="s">
        <v>12896</v>
      </c>
      <c r="C3109" s="10">
        <v>52.346699999999998</v>
      </c>
      <c r="H3109" s="277"/>
    </row>
    <row r="3110" spans="1:8">
      <c r="A3110" s="8" t="s">
        <v>12916</v>
      </c>
      <c r="B3110" s="9" t="s">
        <v>12917</v>
      </c>
      <c r="C3110" s="10">
        <v>8.7528000000000006</v>
      </c>
      <c r="H3110" s="277"/>
    </row>
    <row r="3111" spans="1:8">
      <c r="A3111" s="8" t="s">
        <v>12918</v>
      </c>
      <c r="B3111" s="9" t="s">
        <v>12919</v>
      </c>
      <c r="C3111" s="10">
        <v>14.2072</v>
      </c>
      <c r="H3111" s="277"/>
    </row>
    <row r="3112" spans="1:8">
      <c r="A3112" s="8" t="s">
        <v>12920</v>
      </c>
      <c r="B3112" s="9" t="s">
        <v>12921</v>
      </c>
      <c r="C3112" s="10">
        <v>10.6288</v>
      </c>
      <c r="H3112" s="277"/>
    </row>
    <row r="3113" spans="1:8">
      <c r="A3113" s="8" t="s">
        <v>12922</v>
      </c>
      <c r="B3113" s="9" t="s">
        <v>12923</v>
      </c>
      <c r="C3113" s="10">
        <v>17.9816</v>
      </c>
      <c r="H3113" s="277"/>
    </row>
    <row r="3114" spans="1:8">
      <c r="A3114" s="8" t="s">
        <v>12924</v>
      </c>
      <c r="B3114" s="9" t="s">
        <v>12917</v>
      </c>
      <c r="C3114" s="10">
        <v>8.5960000000000001</v>
      </c>
      <c r="H3114" s="277"/>
    </row>
    <row r="3115" spans="1:8">
      <c r="A3115" s="8" t="s">
        <v>12925</v>
      </c>
      <c r="B3115" s="9" t="s">
        <v>12919</v>
      </c>
      <c r="C3115" s="10">
        <v>14.0504</v>
      </c>
      <c r="H3115" s="277"/>
    </row>
    <row r="3116" spans="1:8">
      <c r="A3116" s="8" t="s">
        <v>12926</v>
      </c>
      <c r="B3116" s="9" t="s">
        <v>12921</v>
      </c>
      <c r="C3116" s="10">
        <v>10.460800000000001</v>
      </c>
      <c r="H3116" s="277"/>
    </row>
    <row r="3117" spans="1:8">
      <c r="A3117" s="8" t="s">
        <v>12927</v>
      </c>
      <c r="B3117" s="9" t="s">
        <v>12923</v>
      </c>
      <c r="C3117" s="10">
        <v>17.813600000000001</v>
      </c>
      <c r="H3117" s="277"/>
    </row>
    <row r="3118" spans="1:8">
      <c r="A3118" s="8" t="s">
        <v>12928</v>
      </c>
      <c r="B3118" s="9" t="s">
        <v>12929</v>
      </c>
      <c r="C3118" s="10">
        <v>18.978400000000001</v>
      </c>
      <c r="H3118" s="277"/>
    </row>
    <row r="3119" spans="1:8">
      <c r="A3119" s="8" t="s">
        <v>12930</v>
      </c>
      <c r="B3119" s="9" t="s">
        <v>12931</v>
      </c>
      <c r="C3119" s="10">
        <v>16.738399999999999</v>
      </c>
      <c r="H3119" s="277"/>
    </row>
    <row r="3120" spans="1:8">
      <c r="A3120" s="8" t="s">
        <v>12932</v>
      </c>
      <c r="B3120" s="9" t="s">
        <v>12933</v>
      </c>
      <c r="C3120" s="10">
        <v>20.479199999999999</v>
      </c>
      <c r="H3120" s="277"/>
    </row>
    <row r="3121" spans="1:8">
      <c r="A3121" s="8" t="s">
        <v>12934</v>
      </c>
      <c r="B3121" s="9" t="s">
        <v>12896</v>
      </c>
      <c r="C3121" s="10">
        <v>52.346699999999998</v>
      </c>
      <c r="H3121" s="277"/>
    </row>
    <row r="3122" spans="1:8">
      <c r="A3122" s="8" t="s">
        <v>12935</v>
      </c>
      <c r="B3122" s="9" t="s">
        <v>12896</v>
      </c>
      <c r="C3122" s="10">
        <v>52.346699999999998</v>
      </c>
      <c r="H3122" s="277"/>
    </row>
    <row r="3123" spans="1:8">
      <c r="A3123" s="8" t="s">
        <v>12936</v>
      </c>
      <c r="B3123" s="9" t="s">
        <v>12896</v>
      </c>
      <c r="C3123" s="10">
        <v>52.346699999999998</v>
      </c>
      <c r="H3123" s="277"/>
    </row>
    <row r="3124" spans="1:8">
      <c r="A3124" s="8" t="s">
        <v>12937</v>
      </c>
      <c r="B3124" s="9" t="s">
        <v>12938</v>
      </c>
      <c r="C3124" s="10">
        <v>8.9375999999999998</v>
      </c>
      <c r="H3124" s="277"/>
    </row>
    <row r="3125" spans="1:8">
      <c r="A3125" s="8" t="s">
        <v>12939</v>
      </c>
      <c r="B3125" s="9" t="s">
        <v>12940</v>
      </c>
      <c r="C3125" s="10">
        <v>11.0992</v>
      </c>
      <c r="H3125" s="277"/>
    </row>
    <row r="3126" spans="1:8">
      <c r="A3126" s="8" t="s">
        <v>12941</v>
      </c>
      <c r="B3126" s="9" t="s">
        <v>12942</v>
      </c>
      <c r="C3126" s="10">
        <v>6.1375999999999999</v>
      </c>
      <c r="H3126" s="277"/>
    </row>
    <row r="3127" spans="1:8">
      <c r="A3127" s="8" t="s">
        <v>12943</v>
      </c>
      <c r="B3127" s="9" t="s">
        <v>12944</v>
      </c>
      <c r="C3127" s="10">
        <v>8.0079999999999991</v>
      </c>
      <c r="H3127" s="277"/>
    </row>
    <row r="3128" spans="1:8">
      <c r="A3128" s="8" t="s">
        <v>12945</v>
      </c>
      <c r="B3128" s="9" t="s">
        <v>12946</v>
      </c>
      <c r="C3128" s="10">
        <v>4.4968000000000004</v>
      </c>
      <c r="H3128" s="277"/>
    </row>
    <row r="3129" spans="1:8">
      <c r="A3129" s="8" t="s">
        <v>12947</v>
      </c>
      <c r="B3129" s="9" t="s">
        <v>12948</v>
      </c>
      <c r="C3129" s="10">
        <v>4.5720000000000001</v>
      </c>
      <c r="H3129" s="277"/>
    </row>
    <row r="3130" spans="1:8">
      <c r="A3130" s="8" t="s">
        <v>12949</v>
      </c>
      <c r="B3130" s="9" t="s">
        <v>12950</v>
      </c>
      <c r="C3130" s="10">
        <v>58.788800000000002</v>
      </c>
      <c r="H3130" s="277"/>
    </row>
    <row r="3131" spans="1:8">
      <c r="A3131" s="8" t="s">
        <v>12951</v>
      </c>
      <c r="B3131" s="9" t="s">
        <v>12952</v>
      </c>
      <c r="C3131" s="10">
        <v>65.704800000000006</v>
      </c>
      <c r="H3131" s="277"/>
    </row>
    <row r="3132" spans="1:8">
      <c r="A3132" s="8" t="s">
        <v>12953</v>
      </c>
      <c r="B3132" s="9" t="s">
        <v>12954</v>
      </c>
      <c r="C3132" s="10">
        <v>8.6967999999999996</v>
      </c>
      <c r="H3132" s="277"/>
    </row>
    <row r="3133" spans="1:8">
      <c r="A3133" s="8" t="s">
        <v>12955</v>
      </c>
      <c r="B3133" s="9" t="s">
        <v>12956</v>
      </c>
      <c r="C3133" s="10">
        <v>278.23090000000002</v>
      </c>
      <c r="H3133" s="277"/>
    </row>
    <row r="3134" spans="1:8">
      <c r="A3134" s="8" t="s">
        <v>12957</v>
      </c>
      <c r="B3134" s="9" t="s">
        <v>12958</v>
      </c>
      <c r="C3134" s="10">
        <v>188.22309999999999</v>
      </c>
      <c r="H3134" s="277"/>
    </row>
    <row r="3135" spans="1:8">
      <c r="A3135" s="8" t="s">
        <v>12959</v>
      </c>
      <c r="B3135" s="9" t="s">
        <v>12960</v>
      </c>
      <c r="C3135" s="10">
        <v>65.472399999999993</v>
      </c>
      <c r="H3135" s="277"/>
    </row>
    <row r="3136" spans="1:8">
      <c r="A3136" s="8" t="s">
        <v>12961</v>
      </c>
      <c r="B3136" s="9" t="s">
        <v>12962</v>
      </c>
      <c r="C3136" s="10">
        <v>531.90629999999999</v>
      </c>
      <c r="H3136" s="277"/>
    </row>
    <row r="3137" spans="1:8">
      <c r="A3137" s="8" t="s">
        <v>12963</v>
      </c>
      <c r="B3137" s="9" t="s">
        <v>12964</v>
      </c>
      <c r="C3137" s="10">
        <v>343.70330000000001</v>
      </c>
      <c r="H3137" s="277"/>
    </row>
    <row r="3138" spans="1:8">
      <c r="A3138" s="8" t="s">
        <v>12965</v>
      </c>
      <c r="B3138" s="9" t="s">
        <v>12966</v>
      </c>
      <c r="C3138" s="10">
        <v>3.0539999999999998</v>
      </c>
      <c r="H3138" s="277"/>
    </row>
    <row r="3139" spans="1:8">
      <c r="A3139" s="8" t="s">
        <v>12967</v>
      </c>
      <c r="B3139" s="9" t="s">
        <v>12966</v>
      </c>
      <c r="C3139" s="10">
        <v>3.0539999999999998</v>
      </c>
      <c r="H3139" s="277"/>
    </row>
    <row r="3140" spans="1:8">
      <c r="A3140" s="8" t="s">
        <v>12968</v>
      </c>
      <c r="B3140" s="9" t="s">
        <v>12966</v>
      </c>
      <c r="C3140" s="10">
        <v>6.0839999999999996</v>
      </c>
      <c r="H3140" s="277"/>
    </row>
    <row r="3141" spans="1:8">
      <c r="A3141" s="8" t="s">
        <v>12969</v>
      </c>
      <c r="B3141" s="9" t="s">
        <v>12966</v>
      </c>
      <c r="C3141" s="10">
        <v>4.8120000000000003</v>
      </c>
      <c r="H3141" s="277"/>
    </row>
    <row r="3142" spans="1:8">
      <c r="A3142" s="8" t="s">
        <v>12970</v>
      </c>
      <c r="B3142" s="9" t="s">
        <v>12966</v>
      </c>
      <c r="C3142" s="10">
        <v>4.8120000000000003</v>
      </c>
      <c r="H3142" s="277"/>
    </row>
    <row r="3143" spans="1:8">
      <c r="A3143" s="8" t="s">
        <v>12971</v>
      </c>
      <c r="B3143" s="9" t="s">
        <v>12966</v>
      </c>
      <c r="C3143" s="10">
        <v>4.8120000000000003</v>
      </c>
      <c r="H3143" s="277"/>
    </row>
    <row r="3144" spans="1:8">
      <c r="A3144" s="8" t="s">
        <v>12972</v>
      </c>
      <c r="B3144" s="9" t="s">
        <v>12966</v>
      </c>
      <c r="C3144" s="10">
        <v>6.726</v>
      </c>
      <c r="H3144" s="277"/>
    </row>
    <row r="3145" spans="1:8">
      <c r="A3145" s="8" t="s">
        <v>12973</v>
      </c>
      <c r="B3145" s="9" t="s">
        <v>12966</v>
      </c>
      <c r="C3145" s="10">
        <v>4.8120000000000003</v>
      </c>
      <c r="H3145" s="277"/>
    </row>
    <row r="3146" spans="1:8">
      <c r="A3146" s="8" t="s">
        <v>12974</v>
      </c>
      <c r="B3146" s="9" t="s">
        <v>12966</v>
      </c>
      <c r="C3146" s="10">
        <v>6.7439999999999998</v>
      </c>
      <c r="H3146" s="277"/>
    </row>
    <row r="3147" spans="1:8">
      <c r="A3147" s="8" t="s">
        <v>12975</v>
      </c>
      <c r="B3147" s="9" t="s">
        <v>12966</v>
      </c>
      <c r="C3147" s="10">
        <v>4.8120000000000003</v>
      </c>
      <c r="H3147" s="277"/>
    </row>
    <row r="3148" spans="1:8">
      <c r="A3148" s="8" t="s">
        <v>12976</v>
      </c>
      <c r="B3148" s="9" t="s">
        <v>12966</v>
      </c>
      <c r="C3148" s="10">
        <v>7.0439999999999996</v>
      </c>
      <c r="H3148" s="277"/>
    </row>
    <row r="3149" spans="1:8">
      <c r="A3149" s="8" t="s">
        <v>12977</v>
      </c>
      <c r="B3149" s="9" t="s">
        <v>12966</v>
      </c>
      <c r="C3149" s="10">
        <v>6.048</v>
      </c>
      <c r="H3149" s="277"/>
    </row>
    <row r="3150" spans="1:8">
      <c r="A3150" s="8" t="s">
        <v>12978</v>
      </c>
      <c r="B3150" s="9" t="s">
        <v>12966</v>
      </c>
      <c r="C3150" s="10">
        <v>6.15</v>
      </c>
      <c r="H3150" s="277"/>
    </row>
    <row r="3151" spans="1:8">
      <c r="A3151" s="8" t="s">
        <v>12979</v>
      </c>
      <c r="B3151" s="9" t="s">
        <v>12980</v>
      </c>
      <c r="C3151" s="10">
        <v>36.005299999999998</v>
      </c>
      <c r="H3151" s="277"/>
    </row>
    <row r="3152" spans="1:8">
      <c r="A3152" s="8" t="s">
        <v>12981</v>
      </c>
      <c r="B3152" s="9" t="s">
        <v>12982</v>
      </c>
      <c r="C3152" s="10">
        <v>8.6967999999999996</v>
      </c>
      <c r="H3152" s="277"/>
    </row>
    <row r="3153" spans="1:8">
      <c r="A3153" s="8" t="s">
        <v>12983</v>
      </c>
      <c r="B3153" s="9" t="s">
        <v>12984</v>
      </c>
      <c r="C3153" s="10">
        <v>8.6967999999999996</v>
      </c>
      <c r="H3153" s="277"/>
    </row>
    <row r="3154" spans="1:8">
      <c r="A3154" s="8" t="s">
        <v>12985</v>
      </c>
      <c r="B3154" s="9" t="s">
        <v>12984</v>
      </c>
      <c r="C3154" s="10">
        <v>8.6967999999999996</v>
      </c>
      <c r="H3154" s="277"/>
    </row>
    <row r="3155" spans="1:8">
      <c r="A3155" s="8" t="s">
        <v>12986</v>
      </c>
      <c r="B3155" s="9" t="s">
        <v>12987</v>
      </c>
      <c r="C3155" s="10">
        <v>65.704800000000006</v>
      </c>
      <c r="H3155" s="277"/>
    </row>
    <row r="3156" spans="1:8">
      <c r="A3156" s="8" t="s">
        <v>12988</v>
      </c>
      <c r="B3156" s="9" t="s">
        <v>12989</v>
      </c>
      <c r="C3156" s="10">
        <v>8.6967999999999996</v>
      </c>
      <c r="H3156" s="277"/>
    </row>
    <row r="3157" spans="1:8">
      <c r="A3157" s="8" t="s">
        <v>12990</v>
      </c>
      <c r="B3157" s="9" t="s">
        <v>12989</v>
      </c>
      <c r="C3157" s="10">
        <v>8.6967999999999996</v>
      </c>
      <c r="H3157" s="277"/>
    </row>
    <row r="3158" spans="1:8">
      <c r="A3158" s="8" t="s">
        <v>12991</v>
      </c>
      <c r="B3158" s="9" t="s">
        <v>12992</v>
      </c>
      <c r="C3158" s="10">
        <v>65.704800000000006</v>
      </c>
      <c r="H3158" s="277"/>
    </row>
    <row r="3159" spans="1:8">
      <c r="A3159" s="8" t="s">
        <v>12993</v>
      </c>
      <c r="B3159" s="9" t="s">
        <v>12994</v>
      </c>
      <c r="C3159" s="10">
        <v>4.3291000000000004</v>
      </c>
      <c r="H3159" s="277"/>
    </row>
    <row r="3160" spans="1:8">
      <c r="A3160" s="8" t="s">
        <v>12995</v>
      </c>
      <c r="B3160" s="9" t="s">
        <v>12996</v>
      </c>
      <c r="C3160" s="10">
        <v>53.561</v>
      </c>
      <c r="H3160" s="277"/>
    </row>
    <row r="3161" spans="1:8">
      <c r="A3161" s="8" t="s">
        <v>12997</v>
      </c>
      <c r="B3161" s="9" t="s">
        <v>12994</v>
      </c>
      <c r="C3161" s="10">
        <v>4.3291000000000004</v>
      </c>
      <c r="H3161" s="277"/>
    </row>
    <row r="3162" spans="1:8">
      <c r="A3162" s="8" t="s">
        <v>12998</v>
      </c>
      <c r="B3162" s="9" t="s">
        <v>12996</v>
      </c>
      <c r="C3162" s="10">
        <v>53.561</v>
      </c>
      <c r="H3162" s="277"/>
    </row>
    <row r="3163" spans="1:8">
      <c r="A3163" s="8" t="s">
        <v>12999</v>
      </c>
      <c r="B3163" s="9" t="s">
        <v>12994</v>
      </c>
      <c r="C3163" s="10">
        <v>4.3291000000000004</v>
      </c>
      <c r="H3163" s="277"/>
    </row>
    <row r="3164" spans="1:8">
      <c r="A3164" s="8" t="s">
        <v>13000</v>
      </c>
      <c r="B3164" s="9" t="s">
        <v>13001</v>
      </c>
      <c r="C3164" s="10">
        <v>58.767000000000003</v>
      </c>
      <c r="H3164" s="277"/>
    </row>
    <row r="3165" spans="1:8">
      <c r="A3165" s="8" t="s">
        <v>13002</v>
      </c>
      <c r="B3165" s="9" t="s">
        <v>12994</v>
      </c>
      <c r="C3165" s="10">
        <v>6.0416999999999996</v>
      </c>
      <c r="H3165" s="277"/>
    </row>
    <row r="3166" spans="1:8">
      <c r="A3166" s="8" t="s">
        <v>13003</v>
      </c>
      <c r="B3166" s="9" t="s">
        <v>12994</v>
      </c>
      <c r="C3166" s="10">
        <v>6.0416999999999996</v>
      </c>
      <c r="H3166" s="277"/>
    </row>
    <row r="3167" spans="1:8">
      <c r="A3167" s="8" t="s">
        <v>13004</v>
      </c>
      <c r="B3167" s="9" t="s">
        <v>13005</v>
      </c>
      <c r="C3167" s="10">
        <v>58.767000000000003</v>
      </c>
      <c r="H3167" s="277"/>
    </row>
    <row r="3168" spans="1:8">
      <c r="A3168" s="8" t="s">
        <v>13006</v>
      </c>
      <c r="B3168" s="9" t="s">
        <v>12994</v>
      </c>
      <c r="C3168" s="10">
        <v>6.9678000000000004</v>
      </c>
      <c r="H3168" s="277"/>
    </row>
    <row r="3169" spans="1:8">
      <c r="A3169" s="8" t="s">
        <v>13007</v>
      </c>
      <c r="B3169" s="9" t="s">
        <v>12994</v>
      </c>
      <c r="C3169" s="10">
        <v>6.9678000000000004</v>
      </c>
      <c r="H3169" s="277"/>
    </row>
    <row r="3170" spans="1:8">
      <c r="A3170" s="8" t="s">
        <v>13008</v>
      </c>
      <c r="B3170" s="9" t="s">
        <v>12994</v>
      </c>
      <c r="C3170" s="10">
        <v>6.9678000000000004</v>
      </c>
      <c r="H3170" s="277"/>
    </row>
    <row r="3171" spans="1:8">
      <c r="A3171" s="8" t="s">
        <v>13009</v>
      </c>
      <c r="B3171" s="9" t="s">
        <v>13010</v>
      </c>
      <c r="C3171" s="10">
        <v>79.876000000000005</v>
      </c>
      <c r="H3171" s="277"/>
    </row>
    <row r="3172" spans="1:8">
      <c r="A3172" s="8" t="s">
        <v>13011</v>
      </c>
      <c r="B3172" s="9" t="s">
        <v>12994</v>
      </c>
      <c r="C3172" s="10">
        <v>6.9678000000000004</v>
      </c>
      <c r="H3172" s="277"/>
    </row>
    <row r="3173" spans="1:8">
      <c r="A3173" s="8" t="s">
        <v>13012</v>
      </c>
      <c r="B3173" s="9" t="s">
        <v>12994</v>
      </c>
      <c r="C3173" s="10">
        <v>6.9678000000000004</v>
      </c>
      <c r="H3173" s="277"/>
    </row>
    <row r="3174" spans="1:8">
      <c r="A3174" s="8" t="s">
        <v>13013</v>
      </c>
      <c r="B3174" s="9" t="s">
        <v>13014</v>
      </c>
      <c r="C3174" s="10">
        <v>79.876000000000005</v>
      </c>
      <c r="H3174" s="277"/>
    </row>
    <row r="3175" spans="1:8">
      <c r="A3175" s="8" t="s">
        <v>13015</v>
      </c>
      <c r="B3175" s="9" t="s">
        <v>12994</v>
      </c>
      <c r="C3175" s="10">
        <v>6.9678000000000004</v>
      </c>
      <c r="H3175" s="277"/>
    </row>
    <row r="3176" spans="1:8">
      <c r="A3176" s="8" t="s">
        <v>13016</v>
      </c>
      <c r="B3176" s="9" t="s">
        <v>12994</v>
      </c>
      <c r="C3176" s="10">
        <v>6.9678000000000004</v>
      </c>
      <c r="H3176" s="277"/>
    </row>
    <row r="3177" spans="1:8">
      <c r="A3177" s="8" t="s">
        <v>13017</v>
      </c>
      <c r="B3177" s="9" t="s">
        <v>12994</v>
      </c>
      <c r="C3177" s="10">
        <v>6.9678000000000004</v>
      </c>
      <c r="H3177" s="277"/>
    </row>
    <row r="3178" spans="1:8">
      <c r="A3178" s="8" t="s">
        <v>13018</v>
      </c>
      <c r="B3178" s="9" t="s">
        <v>13019</v>
      </c>
      <c r="C3178" s="10">
        <v>211.7388</v>
      </c>
      <c r="H3178" s="277"/>
    </row>
    <row r="3179" spans="1:8">
      <c r="A3179" s="8" t="s">
        <v>13020</v>
      </c>
      <c r="B3179" s="9" t="s">
        <v>13021</v>
      </c>
      <c r="C3179" s="10">
        <v>47.5398</v>
      </c>
      <c r="H3179" s="277"/>
    </row>
    <row r="3180" spans="1:8">
      <c r="A3180" s="8" t="s">
        <v>13022</v>
      </c>
      <c r="B3180" s="9" t="s">
        <v>13023</v>
      </c>
      <c r="C3180" s="10">
        <v>56.337699999999998</v>
      </c>
      <c r="H3180" s="277"/>
    </row>
    <row r="3181" spans="1:8">
      <c r="A3181" s="8" t="s">
        <v>13024</v>
      </c>
      <c r="B3181" s="9" t="s">
        <v>13025</v>
      </c>
      <c r="C3181" s="10">
        <v>136.4307</v>
      </c>
      <c r="H3181" s="277"/>
    </row>
    <row r="3182" spans="1:8">
      <c r="A3182" s="8" t="s">
        <v>13026</v>
      </c>
      <c r="B3182" s="9" t="s">
        <v>13027</v>
      </c>
      <c r="C3182" s="10">
        <v>29.936499999999999</v>
      </c>
      <c r="H3182" s="277"/>
    </row>
    <row r="3183" spans="1:8">
      <c r="A3183" s="8" t="s">
        <v>13028</v>
      </c>
      <c r="B3183" s="9" t="s">
        <v>12987</v>
      </c>
      <c r="C3183" s="10">
        <v>58.788800000000002</v>
      </c>
      <c r="H3183" s="277"/>
    </row>
    <row r="3184" spans="1:8">
      <c r="A3184" s="8" t="s">
        <v>13029</v>
      </c>
      <c r="B3184" s="9" t="s">
        <v>12992</v>
      </c>
      <c r="C3184" s="10">
        <v>58.788800000000002</v>
      </c>
      <c r="H3184" s="277"/>
    </row>
    <row r="3185" spans="1:8">
      <c r="A3185" s="8" t="s">
        <v>13030</v>
      </c>
      <c r="B3185" s="9" t="s">
        <v>13031</v>
      </c>
      <c r="C3185" s="10">
        <v>11.747999999999999</v>
      </c>
      <c r="H3185" s="277"/>
    </row>
    <row r="3186" spans="1:8">
      <c r="A3186" s="8" t="s">
        <v>13032</v>
      </c>
      <c r="B3186" s="9" t="s">
        <v>13033</v>
      </c>
      <c r="C3186" s="10">
        <v>39.558399999999999</v>
      </c>
      <c r="H3186" s="277"/>
    </row>
    <row r="3187" spans="1:8">
      <c r="A3187" s="8" t="s">
        <v>13034</v>
      </c>
      <c r="B3187" s="9" t="s">
        <v>13035</v>
      </c>
      <c r="C3187" s="10">
        <v>211.7388</v>
      </c>
      <c r="H3187" s="277"/>
    </row>
    <row r="3188" spans="1:8">
      <c r="A3188" s="8" t="s">
        <v>13036</v>
      </c>
      <c r="B3188" s="9" t="s">
        <v>13037</v>
      </c>
      <c r="C3188" s="10">
        <v>42.446199999999997</v>
      </c>
      <c r="H3188" s="277"/>
    </row>
    <row r="3189" spans="1:8">
      <c r="A3189" s="8" t="s">
        <v>13038</v>
      </c>
      <c r="B3189" s="9" t="s">
        <v>13039</v>
      </c>
      <c r="C3189" s="10">
        <v>3.4775999999999998</v>
      </c>
      <c r="H3189" s="277"/>
    </row>
    <row r="3190" spans="1:8">
      <c r="A3190" s="8" t="s">
        <v>13040</v>
      </c>
      <c r="B3190" s="9" t="s">
        <v>13041</v>
      </c>
      <c r="C3190" s="10">
        <v>78.275999999999996</v>
      </c>
      <c r="H3190" s="277"/>
    </row>
    <row r="3191" spans="1:8">
      <c r="A3191" s="8" t="s">
        <v>13042</v>
      </c>
      <c r="B3191" s="9" t="s">
        <v>13043</v>
      </c>
      <c r="C3191" s="10">
        <v>5.8849999999999998</v>
      </c>
      <c r="H3191" s="277"/>
    </row>
    <row r="3192" spans="1:8">
      <c r="A3192" s="8" t="s">
        <v>13044</v>
      </c>
      <c r="B3192" s="9" t="s">
        <v>13039</v>
      </c>
      <c r="C3192" s="10">
        <v>5.274</v>
      </c>
      <c r="H3192" s="277"/>
    </row>
    <row r="3193" spans="1:8">
      <c r="A3193" s="8" t="s">
        <v>13045</v>
      </c>
      <c r="B3193" s="9" t="s">
        <v>13046</v>
      </c>
      <c r="C3193" s="10">
        <v>67.686099999999996</v>
      </c>
      <c r="H3193" s="277"/>
    </row>
    <row r="3194" spans="1:8">
      <c r="A3194" s="8" t="s">
        <v>13047</v>
      </c>
      <c r="B3194" s="9" t="s">
        <v>13048</v>
      </c>
      <c r="C3194" s="10">
        <v>44.22</v>
      </c>
      <c r="H3194" s="277"/>
    </row>
    <row r="3195" spans="1:8">
      <c r="A3195" s="8" t="s">
        <v>13049</v>
      </c>
      <c r="B3195" s="9" t="s">
        <v>13050</v>
      </c>
      <c r="C3195" s="10">
        <v>131.535</v>
      </c>
      <c r="H3195" s="277"/>
    </row>
    <row r="3196" spans="1:8">
      <c r="A3196" s="8" t="s">
        <v>13051</v>
      </c>
      <c r="B3196" s="9" t="s">
        <v>13052</v>
      </c>
      <c r="C3196" s="10">
        <v>67.165000000000006</v>
      </c>
      <c r="H3196" s="277"/>
    </row>
    <row r="3197" spans="1:8">
      <c r="A3197" s="8" t="s">
        <v>13053</v>
      </c>
      <c r="B3197" s="9" t="s">
        <v>13054</v>
      </c>
      <c r="C3197" s="10">
        <v>116.98</v>
      </c>
      <c r="H3197" s="277"/>
    </row>
    <row r="3198" spans="1:8">
      <c r="A3198" s="8" t="s">
        <v>13055</v>
      </c>
      <c r="B3198" s="9" t="s">
        <v>13056</v>
      </c>
      <c r="C3198" s="10">
        <v>15.12</v>
      </c>
      <c r="H3198" s="277"/>
    </row>
    <row r="3199" spans="1:8">
      <c r="A3199" s="8" t="s">
        <v>13057</v>
      </c>
      <c r="B3199" s="9" t="s">
        <v>13058</v>
      </c>
      <c r="C3199" s="10">
        <v>6.16</v>
      </c>
      <c r="H3199" s="277"/>
    </row>
    <row r="3200" spans="1:8">
      <c r="A3200" s="8" t="s">
        <v>13059</v>
      </c>
      <c r="B3200" s="9" t="s">
        <v>13060</v>
      </c>
      <c r="C3200" s="10">
        <v>6.16</v>
      </c>
      <c r="H3200" s="277"/>
    </row>
    <row r="3201" spans="1:8">
      <c r="A3201" s="8" t="s">
        <v>13061</v>
      </c>
      <c r="B3201" s="9" t="s">
        <v>13062</v>
      </c>
      <c r="C3201" s="10">
        <v>6.16</v>
      </c>
      <c r="H3201" s="277"/>
    </row>
    <row r="3202" spans="1:8">
      <c r="A3202" s="8" t="s">
        <v>13063</v>
      </c>
      <c r="B3202" s="9" t="s">
        <v>13064</v>
      </c>
      <c r="C3202" s="10">
        <v>15.12</v>
      </c>
      <c r="H3202" s="277"/>
    </row>
    <row r="3203" spans="1:8">
      <c r="A3203" s="8" t="s">
        <v>13065</v>
      </c>
      <c r="B3203" s="9" t="s">
        <v>13066</v>
      </c>
      <c r="C3203" s="10">
        <v>10.653</v>
      </c>
      <c r="H3203" s="277"/>
    </row>
    <row r="3204" spans="1:8">
      <c r="A3204" s="8" t="s">
        <v>13067</v>
      </c>
      <c r="B3204" s="9" t="s">
        <v>13043</v>
      </c>
      <c r="C3204" s="10">
        <v>9.7955000000000005</v>
      </c>
      <c r="H3204" s="277"/>
    </row>
    <row r="3205" spans="1:8">
      <c r="A3205" s="8" t="s">
        <v>13068</v>
      </c>
      <c r="B3205" s="9" t="s">
        <v>13043</v>
      </c>
      <c r="C3205" s="10">
        <v>5.8849999999999998</v>
      </c>
      <c r="H3205" s="277"/>
    </row>
    <row r="3206" spans="1:8">
      <c r="A3206" s="8" t="s">
        <v>13069</v>
      </c>
      <c r="B3206" s="9" t="s">
        <v>13069</v>
      </c>
      <c r="C3206" s="10">
        <v>168.2236</v>
      </c>
      <c r="H3206" s="277"/>
    </row>
    <row r="3207" spans="1:8">
      <c r="A3207" s="8" t="s">
        <v>13070</v>
      </c>
      <c r="B3207" s="9" t="s">
        <v>13039</v>
      </c>
      <c r="C3207" s="10">
        <v>4.4039999999999999</v>
      </c>
      <c r="H3207" s="277"/>
    </row>
    <row r="3208" spans="1:8">
      <c r="A3208" s="8" t="s">
        <v>13071</v>
      </c>
      <c r="B3208" s="9" t="s">
        <v>13071</v>
      </c>
      <c r="C3208" s="10">
        <v>6.69</v>
      </c>
      <c r="H3208" s="277"/>
    </row>
    <row r="3209" spans="1:8">
      <c r="A3209" s="8" t="s">
        <v>13072</v>
      </c>
      <c r="B3209" s="9" t="s">
        <v>13043</v>
      </c>
      <c r="C3209" s="10">
        <v>9.7955000000000005</v>
      </c>
      <c r="H3209" s="277"/>
    </row>
    <row r="3210" spans="1:8">
      <c r="A3210" s="8" t="s">
        <v>13073</v>
      </c>
      <c r="B3210" s="9" t="s">
        <v>13039</v>
      </c>
      <c r="C3210" s="10">
        <v>5.274</v>
      </c>
      <c r="H3210" s="277"/>
    </row>
    <row r="3211" spans="1:8">
      <c r="A3211" s="8" t="s">
        <v>13074</v>
      </c>
      <c r="B3211" s="9" t="s">
        <v>13039</v>
      </c>
      <c r="C3211" s="10">
        <v>5.274</v>
      </c>
      <c r="H3211" s="277"/>
    </row>
    <row r="3212" spans="1:8">
      <c r="A3212" s="8" t="s">
        <v>13075</v>
      </c>
      <c r="B3212" s="9" t="s">
        <v>13039</v>
      </c>
      <c r="C3212" s="10">
        <v>6.69</v>
      </c>
      <c r="H3212" s="277"/>
    </row>
    <row r="3213" spans="1:8">
      <c r="A3213" s="8" t="s">
        <v>13076</v>
      </c>
      <c r="B3213" s="9" t="s">
        <v>13043</v>
      </c>
      <c r="C3213" s="10">
        <v>9.7955000000000005</v>
      </c>
      <c r="H3213" s="277"/>
    </row>
    <row r="3214" spans="1:8">
      <c r="A3214" s="8" t="s">
        <v>13077</v>
      </c>
      <c r="B3214" s="9" t="s">
        <v>13078</v>
      </c>
      <c r="C3214" s="10">
        <v>3.4775999999999998</v>
      </c>
      <c r="H3214" s="277"/>
    </row>
    <row r="3215" spans="1:8">
      <c r="A3215" s="8" t="s">
        <v>13079</v>
      </c>
      <c r="B3215" s="9" t="s">
        <v>13039</v>
      </c>
      <c r="C3215" s="10">
        <v>6.69</v>
      </c>
      <c r="H3215" s="277"/>
    </row>
    <row r="3216" spans="1:8">
      <c r="A3216" s="8" t="s">
        <v>13080</v>
      </c>
      <c r="B3216" s="9" t="s">
        <v>13081</v>
      </c>
      <c r="C3216" s="10">
        <v>3.1739999999999999</v>
      </c>
      <c r="H3216" s="277"/>
    </row>
    <row r="3217" spans="1:8">
      <c r="A3217" s="8" t="s">
        <v>13082</v>
      </c>
      <c r="B3217" s="9" t="s">
        <v>13083</v>
      </c>
      <c r="C3217" s="10">
        <v>6.984</v>
      </c>
      <c r="H3217" s="277"/>
    </row>
    <row r="3218" spans="1:8">
      <c r="A3218" s="8" t="s">
        <v>13084</v>
      </c>
      <c r="B3218" s="9" t="s">
        <v>13085</v>
      </c>
      <c r="C3218" s="10">
        <v>11.526</v>
      </c>
      <c r="H3218" s="277"/>
    </row>
    <row r="3219" spans="1:8">
      <c r="A3219" s="8" t="s">
        <v>13086</v>
      </c>
      <c r="B3219" s="9" t="s">
        <v>13087</v>
      </c>
      <c r="C3219" s="10">
        <v>6.984</v>
      </c>
      <c r="H3219" s="277"/>
    </row>
    <row r="3220" spans="1:8">
      <c r="A3220" s="8" t="s">
        <v>13088</v>
      </c>
      <c r="B3220" s="9" t="s">
        <v>13089</v>
      </c>
      <c r="C3220" s="10">
        <v>11.526</v>
      </c>
      <c r="H3220" s="277"/>
    </row>
    <row r="3221" spans="1:8">
      <c r="A3221" s="8" t="s">
        <v>13090</v>
      </c>
      <c r="B3221" s="9" t="s">
        <v>13091</v>
      </c>
      <c r="C3221" s="10">
        <v>16.506</v>
      </c>
      <c r="H3221" s="277"/>
    </row>
    <row r="3222" spans="1:8">
      <c r="A3222" s="8" t="s">
        <v>13092</v>
      </c>
      <c r="B3222" s="9" t="s">
        <v>13093</v>
      </c>
      <c r="C3222" s="10">
        <v>22.98</v>
      </c>
      <c r="H3222" s="277"/>
    </row>
    <row r="3223" spans="1:8">
      <c r="A3223" s="8" t="s">
        <v>13094</v>
      </c>
      <c r="B3223" s="9" t="s">
        <v>13095</v>
      </c>
      <c r="C3223" s="10">
        <v>87.861699999999999</v>
      </c>
      <c r="H3223" s="277"/>
    </row>
    <row r="3224" spans="1:8">
      <c r="A3224" s="8" t="s">
        <v>13096</v>
      </c>
      <c r="B3224" s="9" t="s">
        <v>13097</v>
      </c>
      <c r="C3224" s="10">
        <v>101.584</v>
      </c>
      <c r="H3224" s="277"/>
    </row>
    <row r="3225" spans="1:8">
      <c r="A3225" s="8" t="s">
        <v>13098</v>
      </c>
      <c r="B3225" s="9" t="s">
        <v>13099</v>
      </c>
      <c r="C3225" s="10">
        <v>86.793999999999997</v>
      </c>
      <c r="H3225" s="277"/>
    </row>
    <row r="3226" spans="1:8">
      <c r="A3226" s="8" t="s">
        <v>13100</v>
      </c>
      <c r="B3226" s="9" t="s">
        <v>13043</v>
      </c>
      <c r="C3226" s="10">
        <v>9.7955000000000005</v>
      </c>
      <c r="H3226" s="277"/>
    </row>
    <row r="3227" spans="1:8">
      <c r="A3227" s="8" t="s">
        <v>13101</v>
      </c>
      <c r="B3227" s="9" t="s">
        <v>13102</v>
      </c>
      <c r="C3227" s="10">
        <v>74.822999999999993</v>
      </c>
      <c r="H3227" s="277"/>
    </row>
    <row r="3228" spans="1:8">
      <c r="A3228" s="8" t="s">
        <v>13103</v>
      </c>
      <c r="B3228" s="9" t="s">
        <v>13104</v>
      </c>
      <c r="C3228" s="10">
        <v>58.767000000000003</v>
      </c>
      <c r="H3228" s="277"/>
    </row>
    <row r="3229" spans="1:8">
      <c r="A3229" s="8" t="s">
        <v>13105</v>
      </c>
      <c r="B3229" s="9" t="s">
        <v>13106</v>
      </c>
      <c r="C3229" s="10">
        <v>8.82</v>
      </c>
      <c r="H3229" s="277"/>
    </row>
    <row r="3230" spans="1:8">
      <c r="A3230" s="8" t="s">
        <v>13107</v>
      </c>
      <c r="B3230" s="9" t="s">
        <v>13108</v>
      </c>
      <c r="C3230" s="10">
        <v>15.875999999999999</v>
      </c>
      <c r="H3230" s="277"/>
    </row>
    <row r="3231" spans="1:8">
      <c r="A3231" s="8" t="s">
        <v>13109</v>
      </c>
      <c r="B3231" s="9" t="s">
        <v>13110</v>
      </c>
      <c r="C3231" s="10">
        <v>35.268000000000001</v>
      </c>
      <c r="H3231" s="277"/>
    </row>
    <row r="3232" spans="1:8">
      <c r="A3232" s="8" t="s">
        <v>13111</v>
      </c>
      <c r="B3232" s="9" t="s">
        <v>13112</v>
      </c>
      <c r="C3232" s="10">
        <v>35.268000000000001</v>
      </c>
      <c r="H3232" s="277"/>
    </row>
    <row r="3233" spans="1:8">
      <c r="A3233" s="8" t="s">
        <v>13113</v>
      </c>
      <c r="B3233" s="9" t="s">
        <v>13114</v>
      </c>
      <c r="C3233" s="10">
        <v>15.875999999999999</v>
      </c>
      <c r="H3233" s="277"/>
    </row>
    <row r="3234" spans="1:8">
      <c r="A3234" s="8" t="s">
        <v>13115</v>
      </c>
      <c r="B3234" s="9" t="s">
        <v>13116</v>
      </c>
      <c r="C3234" s="10">
        <v>67.001999999999995</v>
      </c>
      <c r="H3234" s="277"/>
    </row>
    <row r="3235" spans="1:8">
      <c r="A3235" s="8" t="s">
        <v>13117</v>
      </c>
      <c r="B3235" s="9" t="s">
        <v>13118</v>
      </c>
      <c r="C3235" s="10">
        <v>3.403</v>
      </c>
      <c r="H3235" s="277"/>
    </row>
    <row r="3236" spans="1:8">
      <c r="A3236" s="8" t="s">
        <v>13119</v>
      </c>
      <c r="B3236" s="9" t="s">
        <v>13120</v>
      </c>
      <c r="C3236" s="10">
        <v>4.7039999999999997</v>
      </c>
      <c r="H3236" s="277"/>
    </row>
    <row r="3237" spans="1:8">
      <c r="A3237" s="8" t="s">
        <v>13121</v>
      </c>
      <c r="B3237" s="9" t="s">
        <v>13122</v>
      </c>
      <c r="C3237" s="10">
        <v>5.7477</v>
      </c>
      <c r="H3237" s="277"/>
    </row>
    <row r="3238" spans="1:8">
      <c r="A3238" s="8" t="s">
        <v>13123</v>
      </c>
      <c r="B3238" s="9" t="s">
        <v>13124</v>
      </c>
      <c r="C3238" s="10">
        <v>3.2193000000000001</v>
      </c>
      <c r="H3238" s="277"/>
    </row>
    <row r="3239" spans="1:8">
      <c r="A3239" s="8" t="s">
        <v>13125</v>
      </c>
      <c r="B3239" s="9" t="s">
        <v>13126</v>
      </c>
      <c r="C3239" s="10">
        <v>4.4615</v>
      </c>
      <c r="H3239" s="277"/>
    </row>
    <row r="3240" spans="1:8">
      <c r="A3240" s="8" t="s">
        <v>13127</v>
      </c>
      <c r="B3240" s="9" t="s">
        <v>13128</v>
      </c>
      <c r="C3240" s="10">
        <v>4.4615</v>
      </c>
      <c r="H3240" s="277"/>
    </row>
    <row r="3241" spans="1:8">
      <c r="A3241" s="8" t="s">
        <v>13129</v>
      </c>
      <c r="B3241" s="9" t="s">
        <v>13130</v>
      </c>
      <c r="C3241" s="10">
        <v>4.4615</v>
      </c>
      <c r="H3241" s="277"/>
    </row>
    <row r="3242" spans="1:8">
      <c r="A3242" s="8" t="s">
        <v>13131</v>
      </c>
      <c r="B3242" s="9" t="s">
        <v>13132</v>
      </c>
      <c r="C3242" s="10">
        <v>4.4615</v>
      </c>
      <c r="H3242" s="277"/>
    </row>
    <row r="3243" spans="1:8">
      <c r="A3243" s="8" t="s">
        <v>13133</v>
      </c>
      <c r="B3243" s="9" t="s">
        <v>13134</v>
      </c>
      <c r="C3243" s="10">
        <v>4.4615</v>
      </c>
      <c r="H3243" s="277"/>
    </row>
    <row r="3244" spans="1:8">
      <c r="A3244" s="8" t="s">
        <v>13135</v>
      </c>
      <c r="B3244" s="9" t="s">
        <v>13136</v>
      </c>
      <c r="C3244" s="10">
        <v>4.4615</v>
      </c>
      <c r="H3244" s="277"/>
    </row>
    <row r="3245" spans="1:8">
      <c r="A3245" s="8" t="s">
        <v>13137</v>
      </c>
      <c r="B3245" s="9" t="s">
        <v>13039</v>
      </c>
      <c r="C3245" s="10">
        <v>6.69</v>
      </c>
      <c r="H3245" s="277"/>
    </row>
    <row r="3246" spans="1:8">
      <c r="A3246" s="8" t="s">
        <v>13138</v>
      </c>
      <c r="B3246" s="9" t="s">
        <v>13139</v>
      </c>
      <c r="C3246" s="10">
        <v>6.2474999999999996</v>
      </c>
      <c r="H3246" s="277"/>
    </row>
    <row r="3247" spans="1:8">
      <c r="A3247" s="8" t="s">
        <v>13140</v>
      </c>
      <c r="B3247" s="9" t="s">
        <v>13141</v>
      </c>
      <c r="C3247" s="10">
        <v>4.4615</v>
      </c>
      <c r="H3247" s="277"/>
    </row>
    <row r="3248" spans="1:8">
      <c r="A3248" s="8" t="s">
        <v>13142</v>
      </c>
      <c r="B3248" s="9" t="s">
        <v>13039</v>
      </c>
      <c r="C3248" s="10">
        <v>6.69</v>
      </c>
      <c r="H3248" s="277"/>
    </row>
    <row r="3249" spans="1:8">
      <c r="A3249" s="8" t="s">
        <v>13143</v>
      </c>
      <c r="B3249" s="9" t="s">
        <v>13144</v>
      </c>
      <c r="C3249" s="10">
        <v>4.4615</v>
      </c>
      <c r="H3249" s="277"/>
    </row>
    <row r="3250" spans="1:8">
      <c r="A3250" s="8" t="s">
        <v>13145</v>
      </c>
      <c r="B3250" s="9" t="s">
        <v>13146</v>
      </c>
      <c r="C3250" s="10">
        <v>4.4615</v>
      </c>
      <c r="H3250" s="277"/>
    </row>
    <row r="3251" spans="1:8">
      <c r="A3251" s="8" t="s">
        <v>13147</v>
      </c>
      <c r="B3251" s="9" t="s">
        <v>13039</v>
      </c>
      <c r="C3251" s="10">
        <v>6.69</v>
      </c>
      <c r="H3251" s="277"/>
    </row>
    <row r="3252" spans="1:8">
      <c r="A3252" s="8" t="s">
        <v>13148</v>
      </c>
      <c r="B3252" s="9" t="s">
        <v>13149</v>
      </c>
      <c r="C3252" s="10">
        <v>49.374000000000002</v>
      </c>
      <c r="H3252" s="277"/>
    </row>
    <row r="3253" spans="1:8">
      <c r="A3253" s="8" t="s">
        <v>13150</v>
      </c>
      <c r="B3253" s="9" t="s">
        <v>13151</v>
      </c>
      <c r="C3253" s="10">
        <v>32.714799999999997</v>
      </c>
      <c r="H3253" s="277"/>
    </row>
    <row r="3254" spans="1:8">
      <c r="A3254" s="8" t="s">
        <v>13152</v>
      </c>
      <c r="B3254" s="9" t="s">
        <v>13039</v>
      </c>
      <c r="C3254" s="10">
        <v>5.274</v>
      </c>
      <c r="H3254" s="277"/>
    </row>
    <row r="3255" spans="1:8">
      <c r="A3255" s="8" t="s">
        <v>13153</v>
      </c>
      <c r="B3255" s="9" t="s">
        <v>13154</v>
      </c>
      <c r="C3255" s="10">
        <v>699.67589999999996</v>
      </c>
      <c r="H3255" s="277"/>
    </row>
    <row r="3256" spans="1:8">
      <c r="A3256" s="8" t="s">
        <v>13155</v>
      </c>
      <c r="B3256" s="9" t="s">
        <v>13156</v>
      </c>
      <c r="C3256" s="10">
        <v>198.0384</v>
      </c>
      <c r="H3256" s="277"/>
    </row>
    <row r="3257" spans="1:8">
      <c r="A3257" s="8" t="s">
        <v>13157</v>
      </c>
      <c r="B3257" s="9" t="s">
        <v>13158</v>
      </c>
      <c r="C3257" s="10">
        <v>20.894500000000001</v>
      </c>
      <c r="H3257" s="277"/>
    </row>
    <row r="3258" spans="1:8">
      <c r="A3258" s="8" t="s">
        <v>13159</v>
      </c>
      <c r="B3258" s="9" t="s">
        <v>13160</v>
      </c>
      <c r="C3258" s="10">
        <v>7.8375000000000004</v>
      </c>
      <c r="H3258" s="277"/>
    </row>
    <row r="3259" spans="1:8">
      <c r="A3259" s="8" t="s">
        <v>13161</v>
      </c>
      <c r="B3259" s="9" t="s">
        <v>13162</v>
      </c>
      <c r="C3259" s="10">
        <v>9.7955000000000005</v>
      </c>
      <c r="H3259" s="277"/>
    </row>
    <row r="3260" spans="1:8">
      <c r="A3260" s="8" t="s">
        <v>13163</v>
      </c>
      <c r="B3260" s="9" t="s">
        <v>13164</v>
      </c>
      <c r="C3260" s="10">
        <v>252.27510000000001</v>
      </c>
      <c r="H3260" s="277"/>
    </row>
    <row r="3261" spans="1:8">
      <c r="A3261" s="8" t="s">
        <v>13165</v>
      </c>
      <c r="B3261" s="9" t="s">
        <v>13166</v>
      </c>
      <c r="C3261" s="10">
        <v>48.66</v>
      </c>
      <c r="H3261" s="277"/>
    </row>
    <row r="3262" spans="1:8">
      <c r="A3262" s="8" t="s">
        <v>13167</v>
      </c>
      <c r="B3262" s="9" t="s">
        <v>13168</v>
      </c>
      <c r="C3262" s="10">
        <v>51.424100000000003</v>
      </c>
      <c r="H3262" s="277"/>
    </row>
    <row r="3263" spans="1:8">
      <c r="A3263" s="8" t="s">
        <v>13169</v>
      </c>
      <c r="B3263" s="9" t="s">
        <v>13170</v>
      </c>
      <c r="C3263" s="10">
        <v>56.572400000000002</v>
      </c>
      <c r="H3263" s="277"/>
    </row>
    <row r="3264" spans="1:8">
      <c r="A3264" s="8" t="s">
        <v>13171</v>
      </c>
      <c r="B3264" s="9" t="s">
        <v>13172</v>
      </c>
      <c r="C3264" s="10">
        <v>186.0462</v>
      </c>
      <c r="H3264" s="277"/>
    </row>
    <row r="3265" spans="1:8">
      <c r="A3265" s="8" t="s">
        <v>13173</v>
      </c>
      <c r="B3265" s="9" t="s">
        <v>13174</v>
      </c>
      <c r="C3265" s="10">
        <v>51.070399999999999</v>
      </c>
      <c r="H3265" s="277"/>
    </row>
    <row r="3266" spans="1:8">
      <c r="A3266" s="8" t="s">
        <v>13175</v>
      </c>
      <c r="B3266" s="9" t="s">
        <v>13176</v>
      </c>
      <c r="C3266" s="10">
        <v>6.7766999999999999</v>
      </c>
      <c r="H3266" s="277"/>
    </row>
    <row r="3267" spans="1:8">
      <c r="A3267" s="8" t="s">
        <v>13177</v>
      </c>
      <c r="B3267" s="9" t="s">
        <v>13178</v>
      </c>
      <c r="C3267" s="10">
        <v>145.2295</v>
      </c>
      <c r="H3267" s="277"/>
    </row>
    <row r="3268" spans="1:8">
      <c r="A3268" s="8" t="s">
        <v>13179</v>
      </c>
      <c r="B3268" s="9" t="s">
        <v>13180</v>
      </c>
      <c r="C3268" s="10">
        <v>190.3785</v>
      </c>
      <c r="H3268" s="277"/>
    </row>
    <row r="3269" spans="1:8">
      <c r="A3269" s="8" t="s">
        <v>13181</v>
      </c>
      <c r="B3269" s="9" t="s">
        <v>13182</v>
      </c>
      <c r="C3269" s="10">
        <v>249.5155</v>
      </c>
      <c r="H3269" s="277"/>
    </row>
    <row r="3270" spans="1:8">
      <c r="A3270" s="8" t="s">
        <v>13183</v>
      </c>
      <c r="B3270" s="9" t="s">
        <v>13178</v>
      </c>
      <c r="C3270" s="10">
        <v>123.40900000000001</v>
      </c>
      <c r="H3270" s="277"/>
    </row>
    <row r="3271" spans="1:8">
      <c r="A3271" s="8" t="s">
        <v>13184</v>
      </c>
      <c r="B3271" s="9" t="s">
        <v>13180</v>
      </c>
      <c r="C3271" s="10">
        <v>168.5515</v>
      </c>
      <c r="H3271" s="277"/>
    </row>
    <row r="3272" spans="1:8">
      <c r="A3272" s="8" t="s">
        <v>13185</v>
      </c>
      <c r="B3272" s="9" t="s">
        <v>13182</v>
      </c>
      <c r="C3272" s="10">
        <v>227.70150000000001</v>
      </c>
      <c r="H3272" s="277"/>
    </row>
    <row r="3273" spans="1:8">
      <c r="A3273" s="8" t="s">
        <v>13186</v>
      </c>
      <c r="B3273" s="9" t="s">
        <v>13178</v>
      </c>
      <c r="C3273" s="10">
        <v>139.2105</v>
      </c>
      <c r="H3273" s="277"/>
    </row>
    <row r="3274" spans="1:8">
      <c r="A3274" s="8" t="s">
        <v>13187</v>
      </c>
      <c r="B3274" s="9" t="s">
        <v>13180</v>
      </c>
      <c r="C3274" s="10">
        <v>184.3595</v>
      </c>
      <c r="H3274" s="277"/>
    </row>
    <row r="3275" spans="1:8">
      <c r="A3275" s="8" t="s">
        <v>13188</v>
      </c>
      <c r="B3275" s="9" t="s">
        <v>13182</v>
      </c>
      <c r="C3275" s="10">
        <v>231.45849999999999</v>
      </c>
      <c r="H3275" s="277"/>
    </row>
    <row r="3276" spans="1:8">
      <c r="A3276" s="8" t="s">
        <v>13189</v>
      </c>
      <c r="B3276" s="9" t="s">
        <v>13178</v>
      </c>
      <c r="C3276" s="10">
        <v>117.3835</v>
      </c>
      <c r="H3276" s="277"/>
    </row>
    <row r="3277" spans="1:8">
      <c r="A3277" s="8" t="s">
        <v>13190</v>
      </c>
      <c r="B3277" s="9" t="s">
        <v>13180</v>
      </c>
      <c r="C3277" s="10">
        <v>156.51349999999999</v>
      </c>
      <c r="H3277" s="277"/>
    </row>
    <row r="3278" spans="1:8">
      <c r="A3278" s="8" t="s">
        <v>13191</v>
      </c>
      <c r="B3278" s="9" t="s">
        <v>13182</v>
      </c>
      <c r="C3278" s="10">
        <v>209.18950000000001</v>
      </c>
      <c r="H3278" s="277"/>
    </row>
    <row r="3279" spans="1:8">
      <c r="A3279" s="8" t="s">
        <v>13192</v>
      </c>
      <c r="B3279" s="9" t="s">
        <v>13178</v>
      </c>
      <c r="C3279" s="10">
        <v>145.2295</v>
      </c>
      <c r="H3279" s="277"/>
    </row>
    <row r="3280" spans="1:8">
      <c r="A3280" s="8" t="s">
        <v>13193</v>
      </c>
      <c r="B3280" s="9" t="s">
        <v>13180</v>
      </c>
      <c r="C3280" s="10">
        <v>190.3785</v>
      </c>
      <c r="H3280" s="277"/>
    </row>
    <row r="3281" spans="1:8">
      <c r="A3281" s="8" t="s">
        <v>13194</v>
      </c>
      <c r="B3281" s="9" t="s">
        <v>13182</v>
      </c>
      <c r="C3281" s="10">
        <v>249.5155</v>
      </c>
      <c r="H3281" s="277"/>
    </row>
    <row r="3282" spans="1:8">
      <c r="A3282" s="8" t="s">
        <v>13195</v>
      </c>
      <c r="B3282" s="9" t="s">
        <v>13178</v>
      </c>
      <c r="C3282" s="10">
        <v>123.40900000000001</v>
      </c>
      <c r="H3282" s="277"/>
    </row>
    <row r="3283" spans="1:8">
      <c r="A3283" s="8" t="s">
        <v>13196</v>
      </c>
      <c r="B3283" s="9" t="s">
        <v>13180</v>
      </c>
      <c r="C3283" s="10">
        <v>168.5515</v>
      </c>
      <c r="H3283" s="277"/>
    </row>
    <row r="3284" spans="1:8">
      <c r="A3284" s="8" t="s">
        <v>13197</v>
      </c>
      <c r="B3284" s="9" t="s">
        <v>13182</v>
      </c>
      <c r="C3284" s="10">
        <v>227.70150000000001</v>
      </c>
      <c r="H3284" s="277"/>
    </row>
    <row r="3285" spans="1:8">
      <c r="A3285" s="8" t="s">
        <v>13198</v>
      </c>
      <c r="B3285" s="9" t="s">
        <v>13178</v>
      </c>
      <c r="C3285" s="10">
        <v>139.2105</v>
      </c>
      <c r="H3285" s="277"/>
    </row>
    <row r="3286" spans="1:8">
      <c r="A3286" s="8" t="s">
        <v>13199</v>
      </c>
      <c r="B3286" s="9" t="s">
        <v>13180</v>
      </c>
      <c r="C3286" s="10">
        <v>184.3595</v>
      </c>
      <c r="H3286" s="277"/>
    </row>
    <row r="3287" spans="1:8">
      <c r="A3287" s="8" t="s">
        <v>13200</v>
      </c>
      <c r="B3287" s="9" t="s">
        <v>13182</v>
      </c>
      <c r="C3287" s="10">
        <v>231.45849999999999</v>
      </c>
      <c r="H3287" s="277"/>
    </row>
    <row r="3288" spans="1:8">
      <c r="A3288" s="8" t="s">
        <v>13201</v>
      </c>
      <c r="B3288" s="9" t="s">
        <v>13178</v>
      </c>
      <c r="C3288" s="10">
        <v>117.3835</v>
      </c>
      <c r="H3288" s="277"/>
    </row>
    <row r="3289" spans="1:8">
      <c r="A3289" s="8" t="s">
        <v>13202</v>
      </c>
      <c r="B3289" s="9" t="s">
        <v>13180</v>
      </c>
      <c r="C3289" s="10">
        <v>156.51349999999999</v>
      </c>
      <c r="H3289" s="277"/>
    </row>
    <row r="3290" spans="1:8">
      <c r="A3290" s="8" t="s">
        <v>13203</v>
      </c>
      <c r="B3290" s="9" t="s">
        <v>13182</v>
      </c>
      <c r="C3290" s="10">
        <v>209.18950000000001</v>
      </c>
      <c r="H3290" s="277"/>
    </row>
    <row r="3291" spans="1:8">
      <c r="A3291" s="8" t="s">
        <v>13204</v>
      </c>
      <c r="B3291" s="9" t="s">
        <v>13205</v>
      </c>
      <c r="C3291" s="10">
        <v>145.2295</v>
      </c>
      <c r="H3291" s="277"/>
    </row>
    <row r="3292" spans="1:8">
      <c r="A3292" s="8" t="s">
        <v>13206</v>
      </c>
      <c r="B3292" s="9" t="s">
        <v>13207</v>
      </c>
      <c r="C3292" s="10">
        <v>190.3785</v>
      </c>
      <c r="H3292" s="277"/>
    </row>
    <row r="3293" spans="1:8">
      <c r="A3293" s="8" t="s">
        <v>13208</v>
      </c>
      <c r="B3293" s="9" t="s">
        <v>13209</v>
      </c>
      <c r="C3293" s="10">
        <v>249.5155</v>
      </c>
      <c r="H3293" s="277"/>
    </row>
    <row r="3294" spans="1:8">
      <c r="A3294" s="8" t="s">
        <v>13210</v>
      </c>
      <c r="B3294" s="9" t="s">
        <v>13205</v>
      </c>
      <c r="C3294" s="10">
        <v>123.40900000000001</v>
      </c>
      <c r="H3294" s="277"/>
    </row>
    <row r="3295" spans="1:8">
      <c r="A3295" s="8" t="s">
        <v>13211</v>
      </c>
      <c r="B3295" s="9" t="s">
        <v>13207</v>
      </c>
      <c r="C3295" s="10">
        <v>168.5515</v>
      </c>
      <c r="H3295" s="277"/>
    </row>
    <row r="3296" spans="1:8">
      <c r="A3296" s="8" t="s">
        <v>13212</v>
      </c>
      <c r="B3296" s="9" t="s">
        <v>13209</v>
      </c>
      <c r="C3296" s="10">
        <v>227.70150000000001</v>
      </c>
      <c r="H3296" s="277"/>
    </row>
    <row r="3297" spans="1:8">
      <c r="A3297" s="8" t="s">
        <v>13213</v>
      </c>
      <c r="B3297" s="9" t="s">
        <v>13205</v>
      </c>
      <c r="C3297" s="10">
        <v>139.2105</v>
      </c>
      <c r="H3297" s="277"/>
    </row>
    <row r="3298" spans="1:8">
      <c r="A3298" s="8" t="s">
        <v>13214</v>
      </c>
      <c r="B3298" s="9" t="s">
        <v>13207</v>
      </c>
      <c r="C3298" s="10">
        <v>184.3595</v>
      </c>
      <c r="H3298" s="277"/>
    </row>
    <row r="3299" spans="1:8">
      <c r="A3299" s="8" t="s">
        <v>13215</v>
      </c>
      <c r="B3299" s="9" t="s">
        <v>13209</v>
      </c>
      <c r="C3299" s="10">
        <v>231.45849999999999</v>
      </c>
      <c r="H3299" s="277"/>
    </row>
    <row r="3300" spans="1:8">
      <c r="A3300" s="8" t="s">
        <v>13216</v>
      </c>
      <c r="B3300" s="9" t="s">
        <v>13205</v>
      </c>
      <c r="C3300" s="10">
        <v>117.3835</v>
      </c>
      <c r="H3300" s="277"/>
    </row>
    <row r="3301" spans="1:8">
      <c r="A3301" s="8" t="s">
        <v>13217</v>
      </c>
      <c r="B3301" s="9" t="s">
        <v>13207</v>
      </c>
      <c r="C3301" s="10">
        <v>156.51349999999999</v>
      </c>
      <c r="H3301" s="277"/>
    </row>
    <row r="3302" spans="1:8">
      <c r="A3302" s="8" t="s">
        <v>13218</v>
      </c>
      <c r="B3302" s="9" t="s">
        <v>13209</v>
      </c>
      <c r="C3302" s="10">
        <v>209.18950000000001</v>
      </c>
      <c r="H3302" s="277"/>
    </row>
    <row r="3303" spans="1:8">
      <c r="A3303" s="8" t="s">
        <v>13219</v>
      </c>
      <c r="B3303" s="9" t="s">
        <v>13220</v>
      </c>
      <c r="C3303" s="10">
        <v>236.67750000000001</v>
      </c>
      <c r="H3303" s="277"/>
    </row>
    <row r="3304" spans="1:8">
      <c r="A3304" s="8" t="s">
        <v>13221</v>
      </c>
      <c r="B3304" s="9" t="s">
        <v>13222</v>
      </c>
      <c r="C3304" s="10">
        <v>230.86349999999999</v>
      </c>
      <c r="H3304" s="277"/>
    </row>
    <row r="3305" spans="1:8">
      <c r="A3305" s="8" t="s">
        <v>13223</v>
      </c>
      <c r="B3305" s="9" t="s">
        <v>13224</v>
      </c>
      <c r="C3305" s="10">
        <v>44.011800000000001</v>
      </c>
      <c r="H3305" s="277"/>
    </row>
    <row r="3306" spans="1:8">
      <c r="A3306" s="8" t="s">
        <v>13225</v>
      </c>
      <c r="B3306" s="9" t="s">
        <v>13226</v>
      </c>
      <c r="C3306" s="10">
        <v>47.5398</v>
      </c>
      <c r="H3306" s="277"/>
    </row>
    <row r="3307" spans="1:8">
      <c r="A3307" s="8" t="s">
        <v>13227</v>
      </c>
      <c r="B3307" s="9" t="s">
        <v>13228</v>
      </c>
      <c r="C3307" s="10">
        <v>56.337699999999998</v>
      </c>
      <c r="H3307" s="277"/>
    </row>
    <row r="3308" spans="1:8">
      <c r="A3308" s="8" t="s">
        <v>13229</v>
      </c>
      <c r="B3308" s="9" t="s">
        <v>13230</v>
      </c>
      <c r="C3308" s="10">
        <v>113.5354</v>
      </c>
      <c r="H3308" s="277"/>
    </row>
    <row r="3309" spans="1:8">
      <c r="A3309" s="8" t="s">
        <v>13231</v>
      </c>
      <c r="B3309" s="9" t="s">
        <v>13232</v>
      </c>
      <c r="C3309" s="10">
        <v>24.8048</v>
      </c>
      <c r="H3309" s="277"/>
    </row>
    <row r="3310" spans="1:8">
      <c r="A3310" s="8" t="s">
        <v>13233</v>
      </c>
      <c r="B3310" s="9" t="s">
        <v>13234</v>
      </c>
      <c r="C3310" s="10">
        <v>65.1357</v>
      </c>
      <c r="H3310" s="277"/>
    </row>
    <row r="3311" spans="1:8">
      <c r="A3311" s="8" t="s">
        <v>13235</v>
      </c>
      <c r="B3311" s="9" t="s">
        <v>13236</v>
      </c>
      <c r="C3311" s="10">
        <v>95.15</v>
      </c>
      <c r="H3311" s="277"/>
    </row>
    <row r="3312" spans="1:8">
      <c r="A3312" s="8" t="s">
        <v>13237</v>
      </c>
      <c r="B3312" s="9" t="s">
        <v>13238</v>
      </c>
      <c r="C3312" s="10">
        <v>111.94</v>
      </c>
      <c r="H3312" s="277"/>
    </row>
    <row r="3313" spans="1:8">
      <c r="A3313" s="8" t="s">
        <v>13239</v>
      </c>
      <c r="B3313" s="9" t="s">
        <v>13240</v>
      </c>
      <c r="C3313" s="10">
        <v>7.8375000000000004</v>
      </c>
      <c r="H3313" s="277"/>
    </row>
    <row r="3314" spans="1:8">
      <c r="A3314" s="8" t="s">
        <v>13241</v>
      </c>
      <c r="B3314" s="9" t="s">
        <v>13240</v>
      </c>
      <c r="C3314" s="10">
        <v>9.7955000000000005</v>
      </c>
      <c r="H3314" s="277"/>
    </row>
    <row r="3315" spans="1:8">
      <c r="A3315" s="8" t="s">
        <v>13242</v>
      </c>
      <c r="B3315" s="9" t="s">
        <v>13243</v>
      </c>
      <c r="C3315" s="10">
        <v>22.98</v>
      </c>
      <c r="H3315" s="277"/>
    </row>
    <row r="3316" spans="1:8">
      <c r="A3316" s="8" t="s">
        <v>13244</v>
      </c>
      <c r="B3316" s="9" t="s">
        <v>13245</v>
      </c>
      <c r="C3316" s="10">
        <v>3.1739999999999999</v>
      </c>
      <c r="H3316" s="277"/>
    </row>
    <row r="3317" spans="1:8">
      <c r="A3317" s="8" t="s">
        <v>13246</v>
      </c>
      <c r="B3317" s="9" t="s">
        <v>13247</v>
      </c>
      <c r="C3317" s="10">
        <v>6.984</v>
      </c>
      <c r="H3317" s="277"/>
    </row>
    <row r="3318" spans="1:8">
      <c r="A3318" s="8" t="s">
        <v>13248</v>
      </c>
      <c r="B3318" s="9" t="s">
        <v>13249</v>
      </c>
      <c r="C3318" s="10">
        <v>11.526</v>
      </c>
      <c r="H3318" s="277"/>
    </row>
    <row r="3319" spans="1:8">
      <c r="A3319" s="8" t="s">
        <v>13250</v>
      </c>
      <c r="B3319" s="9" t="s">
        <v>13251</v>
      </c>
      <c r="C3319" s="10">
        <v>16.506</v>
      </c>
      <c r="H3319" s="277"/>
    </row>
    <row r="3320" spans="1:8">
      <c r="A3320" s="8" t="s">
        <v>13252</v>
      </c>
      <c r="B3320" s="9" t="s">
        <v>13249</v>
      </c>
      <c r="C3320" s="10">
        <v>11.526</v>
      </c>
      <c r="H3320" s="277"/>
    </row>
    <row r="3321" spans="1:8">
      <c r="A3321" s="8" t="s">
        <v>13253</v>
      </c>
      <c r="B3321" s="9" t="s">
        <v>13247</v>
      </c>
      <c r="C3321" s="10">
        <v>6.984</v>
      </c>
      <c r="H3321" s="277"/>
    </row>
    <row r="3322" spans="1:8">
      <c r="A3322" s="8" t="s">
        <v>13254</v>
      </c>
      <c r="B3322" s="9" t="s">
        <v>13240</v>
      </c>
      <c r="C3322" s="10">
        <v>9.7955000000000005</v>
      </c>
      <c r="H3322" s="277"/>
    </row>
    <row r="3323" spans="1:8">
      <c r="A3323" s="8" t="s">
        <v>13255</v>
      </c>
      <c r="B3323" s="9" t="s">
        <v>13240</v>
      </c>
      <c r="C3323" s="10">
        <v>9.7955000000000005</v>
      </c>
      <c r="H3323" s="277"/>
    </row>
    <row r="3324" spans="1:8">
      <c r="A3324" s="8" t="s">
        <v>13256</v>
      </c>
      <c r="B3324" s="9" t="s">
        <v>13240</v>
      </c>
      <c r="C3324" s="10">
        <v>9.7955000000000005</v>
      </c>
      <c r="H3324" s="277"/>
    </row>
    <row r="3325" spans="1:8">
      <c r="A3325" s="8" t="s">
        <v>13257</v>
      </c>
      <c r="B3325" s="9" t="s">
        <v>13240</v>
      </c>
      <c r="C3325" s="10">
        <v>9.7955000000000005</v>
      </c>
      <c r="H3325" s="277"/>
    </row>
    <row r="3326" spans="1:8">
      <c r="A3326" s="8" t="s">
        <v>13258</v>
      </c>
      <c r="B3326" s="9" t="s">
        <v>13259</v>
      </c>
      <c r="C3326" s="10">
        <v>50.927999999999997</v>
      </c>
      <c r="H3326" s="277"/>
    </row>
    <row r="3327" spans="1:8">
      <c r="A3327" s="8" t="s">
        <v>13260</v>
      </c>
      <c r="B3327" s="9" t="s">
        <v>13261</v>
      </c>
      <c r="C3327" s="10">
        <v>70.02</v>
      </c>
      <c r="H3327" s="277"/>
    </row>
    <row r="3328" spans="1:8">
      <c r="A3328" s="8" t="s">
        <v>13262</v>
      </c>
      <c r="B3328" s="9" t="s">
        <v>13263</v>
      </c>
      <c r="C3328" s="10">
        <v>76.385999999999996</v>
      </c>
      <c r="H3328" s="277"/>
    </row>
    <row r="3329" spans="1:8">
      <c r="A3329" s="8" t="s">
        <v>13264</v>
      </c>
      <c r="B3329" s="9" t="s">
        <v>13265</v>
      </c>
      <c r="C3329" s="10">
        <v>44.561999999999998</v>
      </c>
      <c r="H3329" s="277"/>
    </row>
    <row r="3330" spans="1:8">
      <c r="A3330" s="8" t="s">
        <v>13266</v>
      </c>
      <c r="B3330" s="9" t="s">
        <v>13267</v>
      </c>
      <c r="C3330" s="10">
        <v>83.96</v>
      </c>
      <c r="H3330" s="277"/>
    </row>
    <row r="3331" spans="1:8">
      <c r="A3331" s="8" t="s">
        <v>13268</v>
      </c>
      <c r="B3331" s="9" t="s">
        <v>13269</v>
      </c>
      <c r="C3331" s="10">
        <v>125.935</v>
      </c>
      <c r="H3331" s="277"/>
    </row>
    <row r="3332" spans="1:8">
      <c r="A3332" s="8" t="s">
        <v>13270</v>
      </c>
      <c r="B3332" s="9" t="s">
        <v>13269</v>
      </c>
      <c r="C3332" s="10">
        <v>111.94</v>
      </c>
      <c r="H3332" s="277"/>
    </row>
    <row r="3333" spans="1:8">
      <c r="A3333" s="8" t="s">
        <v>13271</v>
      </c>
      <c r="B3333" s="9" t="s">
        <v>13269</v>
      </c>
      <c r="C3333" s="10">
        <v>125.935</v>
      </c>
      <c r="H3333" s="277"/>
    </row>
    <row r="3334" spans="1:8">
      <c r="A3334" s="8" t="s">
        <v>13272</v>
      </c>
      <c r="B3334" s="9" t="s">
        <v>13273</v>
      </c>
      <c r="C3334" s="10">
        <v>100.58</v>
      </c>
      <c r="H3334" s="277"/>
    </row>
    <row r="3335" spans="1:8">
      <c r="A3335" s="8" t="s">
        <v>13274</v>
      </c>
      <c r="B3335" s="9" t="s">
        <v>13273</v>
      </c>
      <c r="C3335" s="10">
        <v>89.3874</v>
      </c>
      <c r="H3335" s="277"/>
    </row>
    <row r="3336" spans="1:8">
      <c r="A3336" s="8" t="s">
        <v>13275</v>
      </c>
      <c r="B3336" s="9" t="s">
        <v>13273</v>
      </c>
      <c r="C3336" s="10">
        <v>106.0314</v>
      </c>
      <c r="H3336" s="277"/>
    </row>
    <row r="3337" spans="1:8">
      <c r="A3337" s="8" t="s">
        <v>13276</v>
      </c>
      <c r="B3337" s="9" t="s">
        <v>13273</v>
      </c>
      <c r="C3337" s="10">
        <v>89.3874</v>
      </c>
      <c r="H3337" s="277"/>
    </row>
    <row r="3338" spans="1:8">
      <c r="A3338" s="8" t="s">
        <v>13277</v>
      </c>
      <c r="B3338" s="9" t="s">
        <v>13273</v>
      </c>
      <c r="C3338" s="10">
        <v>103.569</v>
      </c>
      <c r="H3338" s="277"/>
    </row>
    <row r="3339" spans="1:8">
      <c r="A3339" s="8" t="s">
        <v>13278</v>
      </c>
      <c r="B3339" s="9" t="s">
        <v>13273</v>
      </c>
      <c r="C3339" s="10">
        <v>103.569</v>
      </c>
      <c r="H3339" s="277"/>
    </row>
    <row r="3340" spans="1:8">
      <c r="A3340" s="8" t="s">
        <v>13279</v>
      </c>
      <c r="B3340" s="9" t="s">
        <v>13273</v>
      </c>
      <c r="C3340" s="10">
        <v>103.569</v>
      </c>
      <c r="H3340" s="277"/>
    </row>
    <row r="3341" spans="1:8">
      <c r="A3341" s="8" t="s">
        <v>13280</v>
      </c>
      <c r="B3341" s="9" t="s">
        <v>13269</v>
      </c>
      <c r="C3341" s="10">
        <v>127.6116</v>
      </c>
      <c r="H3341" s="277"/>
    </row>
    <row r="3342" spans="1:8">
      <c r="A3342" s="8" t="s">
        <v>13281</v>
      </c>
      <c r="B3342" s="9" t="s">
        <v>13282</v>
      </c>
      <c r="C3342" s="10">
        <v>3.9249999999999998</v>
      </c>
      <c r="H3342" s="277"/>
    </row>
    <row r="3343" spans="1:8">
      <c r="A3343" s="8" t="s">
        <v>13283</v>
      </c>
      <c r="B3343" s="9" t="s">
        <v>13282</v>
      </c>
      <c r="C3343" s="10">
        <v>3.9249999999999998</v>
      </c>
      <c r="H3343" s="277"/>
    </row>
    <row r="3344" spans="1:8">
      <c r="A3344" s="8" t="s">
        <v>13284</v>
      </c>
      <c r="B3344" s="9" t="s">
        <v>13285</v>
      </c>
      <c r="C3344" s="10">
        <v>3.9249999999999998</v>
      </c>
      <c r="H3344" s="277"/>
    </row>
    <row r="3345" spans="1:8">
      <c r="A3345" s="8" t="s">
        <v>13286</v>
      </c>
      <c r="B3345" s="9" t="s">
        <v>13285</v>
      </c>
      <c r="C3345" s="10">
        <v>3.9249999999999998</v>
      </c>
      <c r="H3345" s="277"/>
    </row>
    <row r="3346" spans="1:8">
      <c r="A3346" s="8" t="s">
        <v>13287</v>
      </c>
      <c r="B3346" s="9" t="s">
        <v>13285</v>
      </c>
      <c r="C3346" s="10">
        <v>3.9249999999999998</v>
      </c>
      <c r="H3346" s="277"/>
    </row>
    <row r="3347" spans="1:8">
      <c r="A3347" s="8" t="s">
        <v>13288</v>
      </c>
      <c r="B3347" s="9" t="s">
        <v>13285</v>
      </c>
      <c r="C3347" s="10">
        <v>3.9249999999999998</v>
      </c>
      <c r="H3347" s="277"/>
    </row>
    <row r="3348" spans="1:8">
      <c r="A3348" s="8" t="s">
        <v>13289</v>
      </c>
      <c r="B3348" s="9" t="s">
        <v>13285</v>
      </c>
      <c r="C3348" s="10">
        <v>3.9249999999999998</v>
      </c>
      <c r="H3348" s="277"/>
    </row>
    <row r="3349" spans="1:8">
      <c r="A3349" s="8" t="s">
        <v>13290</v>
      </c>
      <c r="B3349" s="9" t="s">
        <v>13285</v>
      </c>
      <c r="C3349" s="10">
        <v>3.9249999999999998</v>
      </c>
      <c r="H3349" s="277"/>
    </row>
    <row r="3350" spans="1:8">
      <c r="A3350" s="8" t="s">
        <v>13291</v>
      </c>
      <c r="B3350" s="9" t="s">
        <v>13292</v>
      </c>
      <c r="C3350" s="10">
        <v>3.9249999999999998</v>
      </c>
      <c r="H3350" s="277"/>
    </row>
    <row r="3351" spans="1:8">
      <c r="A3351" s="8" t="s">
        <v>13293</v>
      </c>
      <c r="B3351" s="9" t="s">
        <v>13282</v>
      </c>
      <c r="C3351" s="10">
        <v>3.9249999999999998</v>
      </c>
      <c r="H3351" s="277"/>
    </row>
    <row r="3352" spans="1:8">
      <c r="A3352" s="8" t="s">
        <v>13294</v>
      </c>
      <c r="B3352" s="9" t="s">
        <v>13295</v>
      </c>
      <c r="C3352" s="10">
        <v>44.011800000000001</v>
      </c>
      <c r="H3352" s="277"/>
    </row>
    <row r="3353" spans="1:8">
      <c r="A3353" s="8" t="s">
        <v>13296</v>
      </c>
      <c r="B3353" s="9" t="s">
        <v>13297</v>
      </c>
      <c r="C3353" s="10">
        <v>48.326300000000003</v>
      </c>
      <c r="H3353" s="277"/>
    </row>
    <row r="3354" spans="1:8">
      <c r="A3354" s="8" t="s">
        <v>13298</v>
      </c>
      <c r="B3354" s="9" t="s">
        <v>13299</v>
      </c>
      <c r="C3354" s="10">
        <v>65.1357</v>
      </c>
      <c r="H3354" s="277"/>
    </row>
    <row r="3355" spans="1:8">
      <c r="A3355" s="8" t="s">
        <v>13300</v>
      </c>
      <c r="B3355" s="9" t="s">
        <v>13301</v>
      </c>
      <c r="C3355" s="10">
        <v>56.337699999999998</v>
      </c>
      <c r="H3355" s="277"/>
    </row>
    <row r="3356" spans="1:8">
      <c r="A3356" s="8" t="s">
        <v>13302</v>
      </c>
      <c r="B3356" s="9" t="s">
        <v>13303</v>
      </c>
      <c r="C3356" s="10">
        <v>264.96749999999997</v>
      </c>
      <c r="H3356" s="277"/>
    </row>
    <row r="3357" spans="1:8">
      <c r="A3357" s="8" t="s">
        <v>13304</v>
      </c>
      <c r="B3357" s="9" t="s">
        <v>13305</v>
      </c>
      <c r="C3357" s="10">
        <v>1.2935000000000001</v>
      </c>
      <c r="H3357" s="277"/>
    </row>
    <row r="3358" spans="1:8">
      <c r="A3358" s="8" t="s">
        <v>13306</v>
      </c>
      <c r="B3358" s="9" t="s">
        <v>13307</v>
      </c>
      <c r="C3358" s="10">
        <v>30.244499999999999</v>
      </c>
      <c r="H3358" s="277"/>
    </row>
    <row r="3359" spans="1:8">
      <c r="A3359" s="8" t="s">
        <v>13308</v>
      </c>
      <c r="B3359" s="9" t="s">
        <v>13309</v>
      </c>
      <c r="C3359" s="10">
        <v>25.948</v>
      </c>
      <c r="H3359" s="277"/>
    </row>
    <row r="3360" spans="1:8">
      <c r="A3360" s="8" t="s">
        <v>13310</v>
      </c>
      <c r="B3360" s="9" t="s">
        <v>13305</v>
      </c>
      <c r="C3360" s="10">
        <v>1.2935000000000001</v>
      </c>
      <c r="H3360" s="277"/>
    </row>
    <row r="3361" spans="1:8">
      <c r="A3361" s="8" t="s">
        <v>13311</v>
      </c>
      <c r="B3361" s="9" t="s">
        <v>13309</v>
      </c>
      <c r="C3361" s="10">
        <v>25.948</v>
      </c>
      <c r="H3361" s="277"/>
    </row>
    <row r="3362" spans="1:8">
      <c r="A3362" s="8" t="s">
        <v>13312</v>
      </c>
      <c r="B3362" s="9" t="s">
        <v>13305</v>
      </c>
      <c r="C3362" s="10">
        <v>1.2935000000000001</v>
      </c>
      <c r="H3362" s="277"/>
    </row>
    <row r="3363" spans="1:8">
      <c r="A3363" s="8" t="s">
        <v>13313</v>
      </c>
      <c r="B3363" s="9" t="s">
        <v>13309</v>
      </c>
      <c r="C3363" s="10">
        <v>25.948</v>
      </c>
      <c r="H3363" s="277"/>
    </row>
    <row r="3364" spans="1:8">
      <c r="A3364" s="8" t="s">
        <v>13314</v>
      </c>
      <c r="B3364" s="9" t="s">
        <v>13315</v>
      </c>
      <c r="C3364" s="10">
        <v>2.6459999999999999</v>
      </c>
      <c r="H3364" s="277"/>
    </row>
    <row r="3365" spans="1:8">
      <c r="A3365" s="8" t="s">
        <v>13316</v>
      </c>
      <c r="B3365" s="9" t="s">
        <v>13315</v>
      </c>
      <c r="C3365" s="10">
        <v>2.6459999999999999</v>
      </c>
      <c r="H3365" s="277"/>
    </row>
    <row r="3366" spans="1:8">
      <c r="A3366" s="8" t="s">
        <v>13317</v>
      </c>
      <c r="B3366" s="9" t="s">
        <v>13315</v>
      </c>
      <c r="C3366" s="10">
        <v>4.5054999999999996</v>
      </c>
      <c r="H3366" s="277"/>
    </row>
    <row r="3367" spans="1:8">
      <c r="A3367" s="8" t="s">
        <v>13318</v>
      </c>
      <c r="B3367" s="9" t="s">
        <v>13315</v>
      </c>
      <c r="C3367" s="10">
        <v>4.5054999999999996</v>
      </c>
      <c r="H3367" s="277"/>
    </row>
    <row r="3368" spans="1:8">
      <c r="A3368" s="8" t="s">
        <v>13319</v>
      </c>
      <c r="B3368" s="9" t="s">
        <v>13315</v>
      </c>
      <c r="C3368" s="10">
        <v>6.7473000000000001</v>
      </c>
      <c r="H3368" s="277"/>
    </row>
    <row r="3369" spans="1:8">
      <c r="A3369" s="8" t="s">
        <v>13320</v>
      </c>
      <c r="B3369" s="9" t="s">
        <v>13315</v>
      </c>
      <c r="C3369" s="10">
        <v>6.7473000000000001</v>
      </c>
      <c r="H3369" s="277"/>
    </row>
    <row r="3370" spans="1:8">
      <c r="A3370" s="8" t="s">
        <v>13321</v>
      </c>
      <c r="B3370" s="9" t="s">
        <v>13315</v>
      </c>
      <c r="C3370" s="10">
        <v>6.7473000000000001</v>
      </c>
      <c r="H3370" s="277"/>
    </row>
    <row r="3371" spans="1:8">
      <c r="A3371" s="8" t="s">
        <v>13322</v>
      </c>
      <c r="B3371" s="9" t="s">
        <v>13315</v>
      </c>
      <c r="C3371" s="10">
        <v>6.7473000000000001</v>
      </c>
      <c r="H3371" s="277"/>
    </row>
    <row r="3372" spans="1:8">
      <c r="A3372" s="8" t="s">
        <v>13323</v>
      </c>
      <c r="B3372" s="9" t="s">
        <v>13315</v>
      </c>
      <c r="C3372" s="10">
        <v>6.7473000000000001</v>
      </c>
      <c r="H3372" s="277"/>
    </row>
    <row r="3373" spans="1:8">
      <c r="A3373" s="8" t="s">
        <v>13324</v>
      </c>
      <c r="B3373" s="9" t="s">
        <v>13315</v>
      </c>
      <c r="C3373" s="10">
        <v>6.7473000000000001</v>
      </c>
      <c r="H3373" s="277"/>
    </row>
    <row r="3374" spans="1:8">
      <c r="A3374" s="8" t="s">
        <v>13325</v>
      </c>
      <c r="B3374" s="9" t="s">
        <v>13315</v>
      </c>
      <c r="C3374" s="10">
        <v>6.7473000000000001</v>
      </c>
      <c r="H3374" s="277"/>
    </row>
    <row r="3375" spans="1:8">
      <c r="A3375" s="8" t="s">
        <v>13326</v>
      </c>
      <c r="B3375" s="9" t="s">
        <v>13315</v>
      </c>
      <c r="C3375" s="10">
        <v>6.7473000000000001</v>
      </c>
      <c r="H3375" s="277"/>
    </row>
    <row r="3376" spans="1:8">
      <c r="A3376" s="8" t="s">
        <v>13327</v>
      </c>
      <c r="B3376" s="9" t="s">
        <v>13315</v>
      </c>
      <c r="C3376" s="10">
        <v>6.7473000000000001</v>
      </c>
      <c r="H3376" s="277"/>
    </row>
    <row r="3377" spans="1:8">
      <c r="A3377" s="8" t="s">
        <v>13328</v>
      </c>
      <c r="B3377" s="9" t="s">
        <v>13315</v>
      </c>
      <c r="C3377" s="10">
        <v>6.7473000000000001</v>
      </c>
      <c r="H3377" s="277"/>
    </row>
    <row r="3378" spans="1:8">
      <c r="A3378" s="8" t="s">
        <v>13329</v>
      </c>
      <c r="B3378" s="9" t="s">
        <v>13330</v>
      </c>
      <c r="C3378" s="10">
        <v>62.266800000000003</v>
      </c>
      <c r="H3378" s="277"/>
    </row>
    <row r="3379" spans="1:8">
      <c r="A3379" s="8" t="s">
        <v>13331</v>
      </c>
      <c r="B3379" s="9" t="s">
        <v>13332</v>
      </c>
      <c r="C3379" s="10">
        <v>66.581699999999998</v>
      </c>
      <c r="H3379" s="277"/>
    </row>
    <row r="3380" spans="1:8">
      <c r="A3380" s="8" t="s">
        <v>13333</v>
      </c>
      <c r="B3380" s="9" t="s">
        <v>13334</v>
      </c>
      <c r="C3380" s="10">
        <v>86.303700000000006</v>
      </c>
      <c r="H3380" s="277"/>
    </row>
    <row r="3381" spans="1:8">
      <c r="A3381" s="8" t="s">
        <v>13335</v>
      </c>
      <c r="B3381" s="9" t="s">
        <v>13330</v>
      </c>
      <c r="C3381" s="10">
        <v>62.266800000000003</v>
      </c>
      <c r="H3381" s="277"/>
    </row>
    <row r="3382" spans="1:8">
      <c r="A3382" s="8" t="s">
        <v>13336</v>
      </c>
      <c r="B3382" s="9" t="s">
        <v>13332</v>
      </c>
      <c r="C3382" s="10">
        <v>66.581699999999998</v>
      </c>
      <c r="H3382" s="277"/>
    </row>
    <row r="3383" spans="1:8">
      <c r="A3383" s="8" t="s">
        <v>13337</v>
      </c>
      <c r="B3383" s="9" t="s">
        <v>13334</v>
      </c>
      <c r="C3383" s="10">
        <v>86.303700000000006</v>
      </c>
      <c r="H3383" s="277"/>
    </row>
    <row r="3384" spans="1:8">
      <c r="A3384" s="8" t="s">
        <v>13338</v>
      </c>
      <c r="B3384" s="9" t="s">
        <v>13339</v>
      </c>
      <c r="C3384" s="10">
        <v>106.0314</v>
      </c>
      <c r="H3384" s="277"/>
    </row>
    <row r="3385" spans="1:8">
      <c r="A3385" s="8" t="s">
        <v>13340</v>
      </c>
      <c r="B3385" s="9" t="s">
        <v>13341</v>
      </c>
      <c r="C3385" s="10">
        <v>133.15770000000001</v>
      </c>
      <c r="H3385" s="277"/>
    </row>
    <row r="3386" spans="1:8">
      <c r="A3386" s="8" t="s">
        <v>13342</v>
      </c>
      <c r="B3386" s="9" t="s">
        <v>13339</v>
      </c>
      <c r="C3386" s="10">
        <v>106.0314</v>
      </c>
      <c r="H3386" s="277"/>
    </row>
    <row r="3387" spans="1:8">
      <c r="A3387" s="8" t="s">
        <v>13343</v>
      </c>
      <c r="B3387" s="9" t="s">
        <v>13341</v>
      </c>
      <c r="C3387" s="10">
        <v>133.15770000000001</v>
      </c>
      <c r="H3387" s="277"/>
    </row>
    <row r="3388" spans="1:8">
      <c r="A3388" s="8" t="s">
        <v>13344</v>
      </c>
      <c r="B3388" s="9" t="s">
        <v>13345</v>
      </c>
      <c r="C3388" s="10">
        <v>69.0441</v>
      </c>
      <c r="H3388" s="277"/>
    </row>
    <row r="3389" spans="1:8">
      <c r="A3389" s="8" t="s">
        <v>13346</v>
      </c>
      <c r="B3389" s="9" t="s">
        <v>13347</v>
      </c>
      <c r="C3389" s="10">
        <v>77.058300000000003</v>
      </c>
      <c r="H3389" s="277"/>
    </row>
    <row r="3390" spans="1:8">
      <c r="A3390" s="8" t="s">
        <v>13348</v>
      </c>
      <c r="B3390" s="9" t="s">
        <v>13349</v>
      </c>
      <c r="C3390" s="10">
        <v>96.786000000000001</v>
      </c>
      <c r="H3390" s="277"/>
    </row>
    <row r="3391" spans="1:8">
      <c r="A3391" s="8" t="s">
        <v>13350</v>
      </c>
      <c r="B3391" s="9" t="s">
        <v>13345</v>
      </c>
      <c r="C3391" s="10">
        <v>69.0441</v>
      </c>
      <c r="H3391" s="277"/>
    </row>
    <row r="3392" spans="1:8">
      <c r="A3392" s="8" t="s">
        <v>13351</v>
      </c>
      <c r="B3392" s="9" t="s">
        <v>13347</v>
      </c>
      <c r="C3392" s="10">
        <v>77.058300000000003</v>
      </c>
      <c r="H3392" s="277"/>
    </row>
    <row r="3393" spans="1:8">
      <c r="A3393" s="8" t="s">
        <v>13352</v>
      </c>
      <c r="B3393" s="9" t="s">
        <v>13349</v>
      </c>
      <c r="C3393" s="10">
        <v>96.786000000000001</v>
      </c>
      <c r="H3393" s="277"/>
    </row>
    <row r="3394" spans="1:8">
      <c r="A3394" s="8" t="s">
        <v>13353</v>
      </c>
      <c r="B3394" s="9" t="s">
        <v>13354</v>
      </c>
      <c r="C3394" s="10">
        <v>136.2414</v>
      </c>
      <c r="H3394" s="277"/>
    </row>
    <row r="3395" spans="1:8">
      <c r="A3395" s="8" t="s">
        <v>13355</v>
      </c>
      <c r="B3395" s="9" t="s">
        <v>13354</v>
      </c>
      <c r="C3395" s="10">
        <v>136.2414</v>
      </c>
      <c r="H3395" s="277"/>
    </row>
    <row r="3396" spans="1:8">
      <c r="A3396" s="8" t="s">
        <v>13356</v>
      </c>
      <c r="B3396" s="9" t="s">
        <v>13357</v>
      </c>
      <c r="C3396" s="10">
        <v>161.51519999999999</v>
      </c>
      <c r="H3396" s="277"/>
    </row>
    <row r="3397" spans="1:8">
      <c r="A3397" s="8" t="s">
        <v>13358</v>
      </c>
      <c r="B3397" s="9" t="s">
        <v>13354</v>
      </c>
      <c r="C3397" s="10">
        <v>136.2414</v>
      </c>
      <c r="H3397" s="277"/>
    </row>
    <row r="3398" spans="1:8">
      <c r="A3398" s="8" t="s">
        <v>13359</v>
      </c>
      <c r="B3398" s="9" t="s">
        <v>13357</v>
      </c>
      <c r="C3398" s="10">
        <v>161.51519999999999</v>
      </c>
      <c r="H3398" s="277"/>
    </row>
    <row r="3399" spans="1:8">
      <c r="A3399" s="8" t="s">
        <v>13360</v>
      </c>
      <c r="B3399" s="9" t="s">
        <v>13361</v>
      </c>
      <c r="C3399" s="10">
        <v>5.5518000000000001</v>
      </c>
      <c r="H3399" s="277"/>
    </row>
    <row r="3400" spans="1:8">
      <c r="A3400" s="8" t="s">
        <v>13362</v>
      </c>
      <c r="B3400" s="9" t="s">
        <v>13363</v>
      </c>
      <c r="C3400" s="10">
        <v>7.3986000000000001</v>
      </c>
      <c r="H3400" s="277"/>
    </row>
    <row r="3401" spans="1:8">
      <c r="A3401" s="8" t="s">
        <v>13364</v>
      </c>
      <c r="B3401" s="9" t="s">
        <v>13363</v>
      </c>
      <c r="C3401" s="10">
        <v>7.3986000000000001</v>
      </c>
      <c r="H3401" s="277"/>
    </row>
    <row r="3402" spans="1:8">
      <c r="A3402" s="8" t="s">
        <v>13365</v>
      </c>
      <c r="B3402" s="9" t="s">
        <v>13366</v>
      </c>
      <c r="C3402" s="10">
        <v>5.5518000000000001</v>
      </c>
      <c r="H3402" s="277"/>
    </row>
    <row r="3403" spans="1:8">
      <c r="A3403" s="8" t="s">
        <v>13367</v>
      </c>
      <c r="B3403" s="9" t="s">
        <v>13368</v>
      </c>
      <c r="C3403" s="10">
        <v>7.3986000000000001</v>
      </c>
      <c r="H3403" s="277"/>
    </row>
    <row r="3404" spans="1:8">
      <c r="A3404" s="8" t="s">
        <v>13369</v>
      </c>
      <c r="B3404" s="9" t="s">
        <v>13366</v>
      </c>
      <c r="C3404" s="10">
        <v>5.5518000000000001</v>
      </c>
      <c r="H3404" s="277"/>
    </row>
    <row r="3405" spans="1:8">
      <c r="A3405" s="8" t="s">
        <v>13370</v>
      </c>
      <c r="B3405" s="9" t="s">
        <v>13371</v>
      </c>
      <c r="C3405" s="10">
        <v>7.3986000000000001</v>
      </c>
      <c r="H3405" s="277"/>
    </row>
    <row r="3406" spans="1:8">
      <c r="A3406" s="8" t="s">
        <v>13372</v>
      </c>
      <c r="B3406" s="9" t="s">
        <v>13373</v>
      </c>
      <c r="C3406" s="10">
        <v>5.5518000000000001</v>
      </c>
      <c r="H3406" s="277"/>
    </row>
    <row r="3407" spans="1:8">
      <c r="A3407" s="8" t="s">
        <v>13374</v>
      </c>
      <c r="B3407" s="9" t="s">
        <v>13375</v>
      </c>
      <c r="C3407" s="10">
        <v>7.3986000000000001</v>
      </c>
      <c r="H3407" s="277"/>
    </row>
    <row r="3408" spans="1:8">
      <c r="A3408" s="8" t="s">
        <v>13376</v>
      </c>
      <c r="B3408" s="9" t="s">
        <v>13375</v>
      </c>
      <c r="C3408" s="10">
        <v>7.3986000000000001</v>
      </c>
      <c r="H3408" s="277"/>
    </row>
    <row r="3409" spans="1:8">
      <c r="A3409" s="8" t="s">
        <v>13377</v>
      </c>
      <c r="B3409" s="9" t="s">
        <v>13378</v>
      </c>
      <c r="C3409" s="10">
        <v>7.3986000000000001</v>
      </c>
      <c r="H3409" s="277"/>
    </row>
    <row r="3410" spans="1:8">
      <c r="A3410" s="8" t="s">
        <v>13379</v>
      </c>
      <c r="B3410" s="9" t="s">
        <v>13380</v>
      </c>
      <c r="C3410" s="10">
        <v>7.3986000000000001</v>
      </c>
      <c r="H3410" s="277"/>
    </row>
    <row r="3411" spans="1:8">
      <c r="A3411" s="8" t="s">
        <v>13381</v>
      </c>
      <c r="B3411" s="9" t="s">
        <v>13382</v>
      </c>
      <c r="C3411" s="10">
        <v>5.5518000000000001</v>
      </c>
      <c r="H3411" s="277"/>
    </row>
    <row r="3412" spans="1:8">
      <c r="A3412" s="8" t="s">
        <v>13383</v>
      </c>
      <c r="B3412" s="9" t="s">
        <v>13384</v>
      </c>
      <c r="C3412" s="10">
        <v>5.5518000000000001</v>
      </c>
      <c r="H3412" s="277"/>
    </row>
    <row r="3413" spans="1:8">
      <c r="A3413" s="8" t="s">
        <v>13385</v>
      </c>
      <c r="B3413" s="9" t="s">
        <v>13386</v>
      </c>
      <c r="C3413" s="10">
        <v>2.9253</v>
      </c>
      <c r="H3413" s="277"/>
    </row>
    <row r="3414" spans="1:8">
      <c r="A3414" s="8" t="s">
        <v>13387</v>
      </c>
      <c r="B3414" s="9" t="s">
        <v>13388</v>
      </c>
      <c r="C3414" s="10">
        <v>38.572800000000001</v>
      </c>
      <c r="H3414" s="277"/>
    </row>
    <row r="3415" spans="1:8">
      <c r="A3415" s="8" t="s">
        <v>13389</v>
      </c>
      <c r="B3415" s="9" t="s">
        <v>13390</v>
      </c>
      <c r="C3415" s="10">
        <v>43.115099999999998</v>
      </c>
      <c r="H3415" s="277"/>
    </row>
    <row r="3416" spans="1:8">
      <c r="A3416" s="8" t="s">
        <v>13391</v>
      </c>
      <c r="B3416" s="9" t="s">
        <v>13392</v>
      </c>
      <c r="C3416" s="10">
        <v>47.657400000000003</v>
      </c>
      <c r="H3416" s="277"/>
    </row>
    <row r="3417" spans="1:8">
      <c r="A3417" s="8" t="s">
        <v>13393</v>
      </c>
      <c r="B3417" s="9" t="s">
        <v>13386</v>
      </c>
      <c r="C3417" s="10">
        <v>3.2707999999999999</v>
      </c>
      <c r="H3417" s="277"/>
    </row>
    <row r="3418" spans="1:8">
      <c r="A3418" s="8" t="s">
        <v>13394</v>
      </c>
      <c r="B3418" s="9" t="s">
        <v>13388</v>
      </c>
      <c r="C3418" s="10">
        <v>38.425800000000002</v>
      </c>
      <c r="H3418" s="277"/>
    </row>
    <row r="3419" spans="1:8">
      <c r="A3419" s="8" t="s">
        <v>13395</v>
      </c>
      <c r="B3419" s="9" t="s">
        <v>13390</v>
      </c>
      <c r="C3419" s="10">
        <v>42.9681</v>
      </c>
      <c r="H3419" s="277"/>
    </row>
    <row r="3420" spans="1:8">
      <c r="A3420" s="8" t="s">
        <v>13396</v>
      </c>
      <c r="B3420" s="9" t="s">
        <v>13392</v>
      </c>
      <c r="C3420" s="10">
        <v>47.510399999999997</v>
      </c>
      <c r="H3420" s="277"/>
    </row>
    <row r="3421" spans="1:8">
      <c r="A3421" s="8" t="s">
        <v>13397</v>
      </c>
      <c r="B3421" s="9" t="s">
        <v>13386</v>
      </c>
      <c r="C3421" s="10">
        <v>3.5501</v>
      </c>
      <c r="H3421" s="277"/>
    </row>
    <row r="3422" spans="1:8">
      <c r="A3422" s="8" t="s">
        <v>13398</v>
      </c>
      <c r="B3422" s="9" t="s">
        <v>13386</v>
      </c>
      <c r="C3422" s="10">
        <v>3.3369</v>
      </c>
      <c r="H3422" s="277"/>
    </row>
    <row r="3423" spans="1:8">
      <c r="A3423" s="2"/>
      <c r="B3423" s="2"/>
      <c r="C3423" s="7"/>
    </row>
    <row r="3424" spans="1:8">
      <c r="A3424" s="2"/>
      <c r="B3424" s="2"/>
      <c r="C3424" s="7"/>
    </row>
    <row r="3425" spans="1:5">
      <c r="A3425" s="2"/>
      <c r="B3425" s="2"/>
      <c r="C3425" s="7"/>
    </row>
    <row r="3426" spans="1:5">
      <c r="A3426" s="2"/>
      <c r="B3426" s="2"/>
      <c r="C3426" s="7"/>
    </row>
    <row r="3427" spans="1:5">
      <c r="A3427" s="2"/>
      <c r="B3427" s="2"/>
      <c r="C3427" s="7"/>
    </row>
    <row r="3428" spans="1:5">
      <c r="A3428" s="2"/>
      <c r="B3428" s="2"/>
      <c r="C3428" s="7"/>
    </row>
    <row r="3429" spans="1:5">
      <c r="A3429" s="2"/>
      <c r="B3429" s="2"/>
      <c r="C3429" s="7"/>
    </row>
    <row r="3430" spans="1:5">
      <c r="A3430" s="2"/>
      <c r="B3430" s="2"/>
      <c r="C3430" s="7"/>
    </row>
    <row r="3431" spans="1:5">
      <c r="A3431" s="2"/>
      <c r="B3431" s="2"/>
      <c r="C3431" s="7"/>
    </row>
    <row r="3432" spans="1:5">
      <c r="A3432" s="2"/>
      <c r="B3432" s="2"/>
      <c r="C3432" s="7"/>
    </row>
    <row r="3433" spans="1:5">
      <c r="A3433" s="2"/>
      <c r="B3433" s="2"/>
      <c r="C3433" s="7"/>
    </row>
    <row r="3434" spans="1:5">
      <c r="A3434" s="2"/>
      <c r="B3434" s="2"/>
      <c r="C3434" s="7"/>
    </row>
    <row r="3435" spans="1:5">
      <c r="A3435" s="2"/>
      <c r="B3435" s="2"/>
      <c r="C3435" s="7"/>
    </row>
    <row r="3436" spans="1:5">
      <c r="A3436" s="2"/>
      <c r="B3436" s="2"/>
      <c r="C3436" s="7"/>
    </row>
    <row r="3437" spans="1:5">
      <c r="A3437" s="2"/>
      <c r="B3437" s="2"/>
      <c r="C3437" s="7"/>
    </row>
    <row r="3438" spans="1:5">
      <c r="A3438" s="2"/>
      <c r="B3438" s="2"/>
      <c r="C3438" s="7"/>
    </row>
    <row r="3439" spans="1:5">
      <c r="A3439" s="285">
        <v>10306</v>
      </c>
      <c r="B3439" s="285" t="s">
        <v>13399</v>
      </c>
      <c r="C3439" s="513">
        <v>1.7630999999999999</v>
      </c>
      <c r="E3439" t="e">
        <f>_xlfn.NUMBERVALUE(#REF!)</f>
        <v>#REF!</v>
      </c>
    </row>
    <row r="3440" spans="1:5">
      <c r="A3440" s="285">
        <v>11310</v>
      </c>
      <c r="B3440" s="285" t="s">
        <v>13400</v>
      </c>
      <c r="C3440" s="513">
        <v>1.3740000000000001</v>
      </c>
      <c r="E3440" t="e">
        <f>_xlfn.NUMBERVALUE(#REF!)</f>
        <v>#REF!</v>
      </c>
    </row>
    <row r="3441" spans="1:5">
      <c r="A3441" s="285">
        <v>12001</v>
      </c>
      <c r="B3441" s="285" t="s">
        <v>13401</v>
      </c>
      <c r="C3441" s="513">
        <v>1.2164999999999999</v>
      </c>
      <c r="E3441" t="e">
        <f>_xlfn.NUMBERVALUE(#REF!)</f>
        <v>#REF!</v>
      </c>
    </row>
    <row r="3442" spans="1:5">
      <c r="A3442" s="285">
        <v>12002</v>
      </c>
      <c r="B3442" s="285" t="s">
        <v>13402</v>
      </c>
      <c r="C3442" s="513">
        <v>1.2164999999999999</v>
      </c>
      <c r="E3442" t="e">
        <f>_xlfn.NUMBERVALUE(#REF!)</f>
        <v>#REF!</v>
      </c>
    </row>
    <row r="3443" spans="1:5">
      <c r="A3443" s="285">
        <v>12004</v>
      </c>
      <c r="B3443" s="285" t="s">
        <v>13403</v>
      </c>
      <c r="C3443" s="513">
        <v>1.2553000000000001</v>
      </c>
      <c r="E3443" t="e">
        <f>_xlfn.NUMBERVALUE(#REF!)</f>
        <v>#REF!</v>
      </c>
    </row>
    <row r="3444" spans="1:5">
      <c r="A3444" s="285">
        <v>12006</v>
      </c>
      <c r="B3444" s="285" t="s">
        <v>13404</v>
      </c>
      <c r="C3444" s="513">
        <v>1.2553000000000001</v>
      </c>
      <c r="E3444" t="e">
        <f>_xlfn.NUMBERVALUE(#REF!)</f>
        <v>#REF!</v>
      </c>
    </row>
    <row r="3445" spans="1:5">
      <c r="A3445" s="285">
        <v>12008</v>
      </c>
      <c r="B3445" s="285" t="s">
        <v>13405</v>
      </c>
      <c r="C3445" s="513">
        <v>1.2553000000000001</v>
      </c>
      <c r="E3445" t="e">
        <f>_xlfn.NUMBERVALUE(#REF!)</f>
        <v>#REF!</v>
      </c>
    </row>
    <row r="3446" spans="1:5">
      <c r="A3446" s="285">
        <v>12301</v>
      </c>
      <c r="B3446" s="285" t="s">
        <v>13406</v>
      </c>
      <c r="C3446" s="513">
        <v>1.2951999999999999</v>
      </c>
      <c r="E3446" t="e">
        <f>_xlfn.NUMBERVALUE(#REF!)</f>
        <v>#REF!</v>
      </c>
    </row>
    <row r="3447" spans="1:5">
      <c r="A3447" s="285">
        <v>12302</v>
      </c>
      <c r="B3447" s="285" t="s">
        <v>13407</v>
      </c>
      <c r="C3447" s="513">
        <v>1.2951999999999999</v>
      </c>
      <c r="E3447" t="e">
        <f>_xlfn.NUMBERVALUE(#REF!)</f>
        <v>#REF!</v>
      </c>
    </row>
    <row r="3448" spans="1:5">
      <c r="A3448" s="285">
        <v>12304</v>
      </c>
      <c r="B3448" s="285" t="s">
        <v>13408</v>
      </c>
      <c r="C3448" s="513">
        <v>1.2951999999999999</v>
      </c>
      <c r="E3448" t="e">
        <f>_xlfn.NUMBERVALUE(#REF!)</f>
        <v>#REF!</v>
      </c>
    </row>
    <row r="3449" spans="1:5">
      <c r="A3449" s="285">
        <v>12306</v>
      </c>
      <c r="B3449" s="285" t="s">
        <v>13409</v>
      </c>
      <c r="C3449" s="513">
        <v>1.2951999999999999</v>
      </c>
      <c r="E3449" t="e">
        <f>_xlfn.NUMBERVALUE(#REF!)</f>
        <v>#REF!</v>
      </c>
    </row>
    <row r="3450" spans="1:5">
      <c r="A3450" s="285">
        <v>12308</v>
      </c>
      <c r="B3450" s="285" t="s">
        <v>13410</v>
      </c>
      <c r="C3450" s="513">
        <v>1.3212999999999999</v>
      </c>
      <c r="E3450" t="e">
        <f>_xlfn.NUMBERVALUE(#REF!)</f>
        <v>#REF!</v>
      </c>
    </row>
    <row r="3451" spans="1:5">
      <c r="A3451" s="285">
        <v>12310</v>
      </c>
      <c r="B3451" s="285" t="s">
        <v>13411</v>
      </c>
      <c r="C3451" s="513">
        <v>1.3333999999999999</v>
      </c>
      <c r="E3451" t="e">
        <f>_xlfn.NUMBERVALUE(#REF!)</f>
        <v>#REF!</v>
      </c>
    </row>
    <row r="3452" spans="1:5">
      <c r="A3452" s="285">
        <v>12312</v>
      </c>
      <c r="B3452" s="285" t="s">
        <v>13412</v>
      </c>
      <c r="C3452" s="513">
        <v>1.3333999999999999</v>
      </c>
      <c r="E3452" t="e">
        <f>_xlfn.NUMBERVALUE(#REF!)</f>
        <v>#REF!</v>
      </c>
    </row>
    <row r="3453" spans="1:5">
      <c r="A3453" s="285">
        <v>12316</v>
      </c>
      <c r="B3453" s="285" t="s">
        <v>13413</v>
      </c>
      <c r="C3453" s="513">
        <v>1.3333999999999999</v>
      </c>
      <c r="E3453" t="e">
        <f>_xlfn.NUMBERVALUE(#REF!)</f>
        <v>#REF!</v>
      </c>
    </row>
    <row r="3454" spans="1:5">
      <c r="A3454" s="285">
        <v>12320</v>
      </c>
      <c r="B3454" s="285" t="s">
        <v>13414</v>
      </c>
      <c r="C3454" s="513">
        <v>1.3479000000000001</v>
      </c>
      <c r="E3454" t="e">
        <f>_xlfn.NUMBERVALUE(#REF!)</f>
        <v>#REF!</v>
      </c>
    </row>
    <row r="3455" spans="1:5">
      <c r="A3455" s="285">
        <v>13001</v>
      </c>
      <c r="B3455" s="285" t="s">
        <v>13415</v>
      </c>
      <c r="C3455" s="513">
        <v>1.4480999999999999</v>
      </c>
      <c r="E3455" t="e">
        <f>_xlfn.NUMBERVALUE(#REF!)</f>
        <v>#REF!</v>
      </c>
    </row>
    <row r="3456" spans="1:5">
      <c r="A3456" s="285">
        <v>13092</v>
      </c>
      <c r="B3456" s="285" t="s">
        <v>13416</v>
      </c>
      <c r="C3456" s="513">
        <v>4.3644999999999996</v>
      </c>
      <c r="E3456" t="e">
        <f>_xlfn.NUMBERVALUE(#REF!)</f>
        <v>#REF!</v>
      </c>
    </row>
    <row r="3457" spans="1:5">
      <c r="A3457" s="285">
        <v>13095</v>
      </c>
      <c r="B3457" s="285" t="s">
        <v>13417</v>
      </c>
      <c r="C3457" s="513">
        <v>1.4480999999999999</v>
      </c>
      <c r="E3457" t="e">
        <f>_xlfn.NUMBERVALUE(#REF!)</f>
        <v>#REF!</v>
      </c>
    </row>
    <row r="3458" spans="1:5">
      <c r="A3458" s="285">
        <v>13301</v>
      </c>
      <c r="B3458" s="285" t="s">
        <v>13418</v>
      </c>
      <c r="C3458" s="513">
        <v>1.4064000000000001</v>
      </c>
      <c r="E3458" t="e">
        <f>_xlfn.NUMBERVALUE(#REF!)</f>
        <v>#REF!</v>
      </c>
    </row>
    <row r="3459" spans="1:5">
      <c r="A3459" s="285">
        <v>13332</v>
      </c>
      <c r="B3459" s="285" t="s">
        <v>13419</v>
      </c>
      <c r="C3459" s="513">
        <v>1.8024</v>
      </c>
      <c r="E3459" t="e">
        <f>_xlfn.NUMBERVALUE(#REF!)</f>
        <v>#REF!</v>
      </c>
    </row>
    <row r="3460" spans="1:5">
      <c r="A3460" s="285">
        <v>14125</v>
      </c>
      <c r="B3460" s="285" t="s">
        <v>13420</v>
      </c>
      <c r="C3460" s="513">
        <v>5.2336</v>
      </c>
      <c r="E3460" t="e">
        <f>_xlfn.NUMBERVALUE(#REF!)</f>
        <v>#REF!</v>
      </c>
    </row>
    <row r="3461" spans="1:5">
      <c r="A3461" s="285">
        <v>14132</v>
      </c>
      <c r="B3461" s="285" t="s">
        <v>13421</v>
      </c>
      <c r="C3461" s="513">
        <v>5.2336</v>
      </c>
      <c r="E3461" t="e">
        <f>_xlfn.NUMBERVALUE(#REF!)</f>
        <v>#REF!</v>
      </c>
    </row>
    <row r="3462" spans="1:5">
      <c r="A3462" s="285">
        <v>14140</v>
      </c>
      <c r="B3462" s="285" t="s">
        <v>13422</v>
      </c>
      <c r="C3462" s="513">
        <v>5.2336</v>
      </c>
      <c r="E3462" t="e">
        <f>_xlfn.NUMBERVALUE(#REF!)</f>
        <v>#REF!</v>
      </c>
    </row>
    <row r="3463" spans="1:5">
      <c r="A3463" s="285">
        <v>14302</v>
      </c>
      <c r="B3463" s="285" t="s">
        <v>13423</v>
      </c>
      <c r="C3463" s="513">
        <v>2.0167000000000002</v>
      </c>
      <c r="E3463" t="e">
        <f>_xlfn.NUMBERVALUE(#REF!)</f>
        <v>#REF!</v>
      </c>
    </row>
    <row r="3464" spans="1:5">
      <c r="A3464" s="285">
        <v>14304</v>
      </c>
      <c r="B3464" s="285" t="s">
        <v>13424</v>
      </c>
      <c r="C3464" s="513">
        <v>2.0167000000000002</v>
      </c>
      <c r="E3464" t="e">
        <f>_xlfn.NUMBERVALUE(#REF!)</f>
        <v>#REF!</v>
      </c>
    </row>
    <row r="3465" spans="1:5">
      <c r="A3465" s="285">
        <v>14306</v>
      </c>
      <c r="B3465" s="285" t="s">
        <v>13425</v>
      </c>
      <c r="C3465" s="513">
        <v>2.0167000000000002</v>
      </c>
      <c r="E3465" t="e">
        <f>_xlfn.NUMBERVALUE(#REF!)</f>
        <v>#REF!</v>
      </c>
    </row>
    <row r="3466" spans="1:5">
      <c r="A3466" s="285">
        <v>15016</v>
      </c>
      <c r="B3466" s="285" t="s">
        <v>13426</v>
      </c>
      <c r="C3466" s="513">
        <v>3.3071999999999999</v>
      </c>
      <c r="E3466" t="e">
        <f>_xlfn.NUMBERVALUE(#REF!)</f>
        <v>#REF!</v>
      </c>
    </row>
    <row r="3467" spans="1:5">
      <c r="A3467" s="285">
        <v>15020</v>
      </c>
      <c r="B3467" s="285" t="s">
        <v>13427</v>
      </c>
      <c r="C3467" s="513">
        <v>3.3071999999999999</v>
      </c>
      <c r="E3467" t="e">
        <f>_xlfn.NUMBERVALUE(#REF!)</f>
        <v>#REF!</v>
      </c>
    </row>
    <row r="3468" spans="1:5">
      <c r="A3468" s="285">
        <v>15025</v>
      </c>
      <c r="B3468" s="285" t="s">
        <v>13428</v>
      </c>
      <c r="C3468" s="513">
        <v>3.3071999999999999</v>
      </c>
      <c r="E3468" t="e">
        <f>_xlfn.NUMBERVALUE(#REF!)</f>
        <v>#REF!</v>
      </c>
    </row>
    <row r="3469" spans="1:5">
      <c r="A3469" s="285">
        <v>15125</v>
      </c>
      <c r="B3469" s="285" t="s">
        <v>13428</v>
      </c>
      <c r="C3469" s="513">
        <v>9.7387999999999995</v>
      </c>
      <c r="E3469" t="e">
        <f>_xlfn.NUMBERVALUE(#REF!)</f>
        <v>#REF!</v>
      </c>
    </row>
    <row r="3470" spans="1:5">
      <c r="A3470" s="285">
        <v>15132</v>
      </c>
      <c r="B3470" s="285" t="s">
        <v>13429</v>
      </c>
      <c r="C3470" s="513">
        <v>9.7387999999999995</v>
      </c>
      <c r="E3470" t="e">
        <f>_xlfn.NUMBERVALUE(#REF!)</f>
        <v>#REF!</v>
      </c>
    </row>
    <row r="3471" spans="1:5">
      <c r="A3471" s="285">
        <v>15140</v>
      </c>
      <c r="B3471" s="285" t="s">
        <v>13430</v>
      </c>
      <c r="C3471" s="513">
        <v>9.7387999999999995</v>
      </c>
      <c r="E3471" t="e">
        <f>_xlfn.NUMBERVALUE(#REF!)</f>
        <v>#REF!</v>
      </c>
    </row>
    <row r="3472" spans="1:5">
      <c r="A3472" s="285">
        <v>15150</v>
      </c>
      <c r="B3472" s="285" t="s">
        <v>13431</v>
      </c>
      <c r="C3472" s="513">
        <v>9.7387999999999995</v>
      </c>
      <c r="E3472" t="e">
        <f>_xlfn.NUMBERVALUE(#REF!)</f>
        <v>#REF!</v>
      </c>
    </row>
    <row r="3473" spans="1:5">
      <c r="A3473" s="285">
        <v>15163</v>
      </c>
      <c r="B3473" s="285" t="s">
        <v>13432</v>
      </c>
      <c r="C3473" s="513">
        <v>10.022500000000001</v>
      </c>
      <c r="E3473" t="e">
        <f>_xlfn.NUMBERVALUE(#REF!)</f>
        <v>#REF!</v>
      </c>
    </row>
    <row r="3474" spans="1:5">
      <c r="A3474" s="285">
        <v>15195</v>
      </c>
      <c r="B3474" s="285" t="s">
        <v>13433</v>
      </c>
      <c r="C3474" s="513">
        <v>10.022500000000001</v>
      </c>
      <c r="E3474" t="e">
        <f>_xlfn.NUMBERVALUE(#REF!)</f>
        <v>#REF!</v>
      </c>
    </row>
    <row r="3475" spans="1:5">
      <c r="A3475" s="285">
        <v>15197</v>
      </c>
      <c r="B3475" s="285" t="s">
        <v>13434</v>
      </c>
      <c r="C3475" s="513">
        <v>10.022500000000001</v>
      </c>
      <c r="E3475" t="e">
        <f>_xlfn.NUMBERVALUE(#REF!)</f>
        <v>#REF!</v>
      </c>
    </row>
    <row r="3476" spans="1:5">
      <c r="A3476" s="285">
        <v>15310</v>
      </c>
      <c r="B3476" s="285" t="s">
        <v>13435</v>
      </c>
      <c r="C3476" s="513">
        <v>3.3298000000000001</v>
      </c>
      <c r="E3476" t="e">
        <f>_xlfn.NUMBERVALUE(#REF!)</f>
        <v>#REF!</v>
      </c>
    </row>
    <row r="3477" spans="1:5">
      <c r="A3477" s="285">
        <v>15316</v>
      </c>
      <c r="B3477" s="285" t="s">
        <v>13436</v>
      </c>
      <c r="C3477" s="513">
        <v>3.3298000000000001</v>
      </c>
      <c r="E3477" t="e">
        <f>_xlfn.NUMBERVALUE(#REF!)</f>
        <v>#REF!</v>
      </c>
    </row>
    <row r="3478" spans="1:5">
      <c r="A3478" s="285">
        <v>31551</v>
      </c>
      <c r="B3478" s="285" t="s">
        <v>13437</v>
      </c>
      <c r="C3478" s="513">
        <v>2.63E-2</v>
      </c>
      <c r="E3478" t="e">
        <f>_xlfn.NUMBERVALUE(#REF!)</f>
        <v>#REF!</v>
      </c>
    </row>
    <row r="3479" spans="1:5">
      <c r="A3479" s="285">
        <v>31552</v>
      </c>
      <c r="B3479" s="285" t="s">
        <v>13438</v>
      </c>
      <c r="C3479" s="513">
        <v>3.8899999999999997E-2</v>
      </c>
      <c r="E3479" t="e">
        <f>_xlfn.NUMBERVALUE(#REF!)</f>
        <v>#REF!</v>
      </c>
    </row>
    <row r="3480" spans="1:5">
      <c r="A3480" s="285">
        <v>31554</v>
      </c>
      <c r="B3480" s="285" t="s">
        <v>13439</v>
      </c>
      <c r="C3480" s="513">
        <v>2.76E-2</v>
      </c>
      <c r="E3480" t="e">
        <f>_xlfn.NUMBERVALUE(#REF!)</f>
        <v>#REF!</v>
      </c>
    </row>
    <row r="3481" spans="1:5">
      <c r="A3481" s="285">
        <v>31557</v>
      </c>
      <c r="B3481" s="285" t="s">
        <v>13440</v>
      </c>
      <c r="C3481" s="513">
        <v>3.3500000000000002E-2</v>
      </c>
      <c r="E3481" t="e">
        <f>_xlfn.NUMBERVALUE(#REF!)</f>
        <v>#REF!</v>
      </c>
    </row>
    <row r="3482" spans="1:5">
      <c r="A3482" s="285">
        <v>31560</v>
      </c>
      <c r="B3482" s="285" t="s">
        <v>13441</v>
      </c>
      <c r="C3482" s="513">
        <v>5.6599999999999998E-2</v>
      </c>
      <c r="E3482" t="e">
        <f>_xlfn.NUMBERVALUE(#REF!)</f>
        <v>#REF!</v>
      </c>
    </row>
    <row r="3483" spans="1:5">
      <c r="A3483" s="285">
        <v>31576</v>
      </c>
      <c r="B3483" s="285" t="s">
        <v>13442</v>
      </c>
      <c r="C3483" s="513">
        <v>4.4400000000000002E-2</v>
      </c>
      <c r="E3483" t="e">
        <f>_xlfn.NUMBERVALUE(#REF!)</f>
        <v>#REF!</v>
      </c>
    </row>
    <row r="3484" spans="1:5">
      <c r="A3484" s="285">
        <v>31577</v>
      </c>
      <c r="B3484" s="285" t="s">
        <v>13443</v>
      </c>
      <c r="C3484" s="513">
        <v>5.5199999999999999E-2</v>
      </c>
      <c r="E3484" t="e">
        <f>_xlfn.NUMBERVALUE(#REF!)</f>
        <v>#REF!</v>
      </c>
    </row>
    <row r="3485" spans="1:5">
      <c r="A3485" s="285">
        <v>31903</v>
      </c>
      <c r="B3485" s="285" t="s">
        <v>13444</v>
      </c>
      <c r="C3485" s="513">
        <v>0.16400000000000001</v>
      </c>
      <c r="E3485" t="e">
        <f>_xlfn.NUMBERVALUE(#REF!)</f>
        <v>#REF!</v>
      </c>
    </row>
    <row r="3486" spans="1:5">
      <c r="A3486" s="285">
        <v>31904</v>
      </c>
      <c r="B3486" s="285" t="s">
        <v>13445</v>
      </c>
      <c r="C3486" s="513">
        <v>0.1888</v>
      </c>
      <c r="E3486" t="e">
        <f>_xlfn.NUMBERVALUE(#REF!)</f>
        <v>#REF!</v>
      </c>
    </row>
    <row r="3487" spans="1:5">
      <c r="A3487" s="285">
        <v>31955</v>
      </c>
      <c r="B3487" s="285" t="s">
        <v>13446</v>
      </c>
      <c r="C3487" s="513">
        <v>0.21240000000000001</v>
      </c>
      <c r="E3487" t="e">
        <f>_xlfn.NUMBERVALUE(#REF!)</f>
        <v>#REF!</v>
      </c>
    </row>
    <row r="3488" spans="1:5">
      <c r="A3488" s="285">
        <v>32039</v>
      </c>
      <c r="B3488" s="285" t="s">
        <v>13447</v>
      </c>
      <c r="C3488" s="513">
        <v>0.17</v>
      </c>
      <c r="E3488" t="e">
        <f>_xlfn.NUMBERVALUE(#REF!)</f>
        <v>#REF!</v>
      </c>
    </row>
    <row r="3489" spans="1:5">
      <c r="A3489" s="285">
        <v>34211</v>
      </c>
      <c r="B3489" s="285" t="s">
        <v>13448</v>
      </c>
      <c r="C3489" s="513">
        <v>1.1099000000000001</v>
      </c>
      <c r="E3489" t="e">
        <f>_xlfn.NUMBERVALUE(#REF!)</f>
        <v>#REF!</v>
      </c>
    </row>
    <row r="3490" spans="1:5">
      <c r="A3490" s="285">
        <v>34213</v>
      </c>
      <c r="B3490" s="285" t="s">
        <v>13449</v>
      </c>
      <c r="C3490" s="513">
        <v>1.3688</v>
      </c>
      <c r="E3490" t="e">
        <f>_xlfn.NUMBERVALUE(#REF!)</f>
        <v>#REF!</v>
      </c>
    </row>
    <row r="3491" spans="1:5">
      <c r="A3491" s="285">
        <v>34215</v>
      </c>
      <c r="B3491" s="285" t="s">
        <v>13450</v>
      </c>
      <c r="C3491" s="513">
        <v>1.7353000000000001</v>
      </c>
      <c r="E3491" t="e">
        <f>_xlfn.NUMBERVALUE(#REF!)</f>
        <v>#REF!</v>
      </c>
    </row>
    <row r="3492" spans="1:5">
      <c r="A3492" s="285">
        <v>34217</v>
      </c>
      <c r="B3492" s="285" t="s">
        <v>13451</v>
      </c>
      <c r="C3492" s="513">
        <v>3.0958999999999999</v>
      </c>
      <c r="E3492" t="e">
        <f>_xlfn.NUMBERVALUE(#REF!)</f>
        <v>#REF!</v>
      </c>
    </row>
    <row r="3493" spans="1:5">
      <c r="A3493" s="285">
        <v>34219</v>
      </c>
      <c r="B3493" s="285" t="s">
        <v>13452</v>
      </c>
      <c r="C3493" s="513">
        <v>6.7164000000000001</v>
      </c>
      <c r="E3493" t="e">
        <f>_xlfn.NUMBERVALUE(#REF!)</f>
        <v>#REF!</v>
      </c>
    </row>
    <row r="3494" spans="1:5">
      <c r="A3494" s="285">
        <v>41416</v>
      </c>
      <c r="B3494" s="285" t="s">
        <v>13453</v>
      </c>
      <c r="C3494" s="513">
        <v>79.033500000000004</v>
      </c>
      <c r="E3494" t="e">
        <f>_xlfn.NUMBERVALUE(#REF!)</f>
        <v>#REF!</v>
      </c>
    </row>
    <row r="3495" spans="1:5">
      <c r="A3495" s="285">
        <v>56665</v>
      </c>
      <c r="B3495" s="285" t="s">
        <v>13454</v>
      </c>
      <c r="C3495" s="513">
        <v>131.30080000000001</v>
      </c>
      <c r="E3495" t="e">
        <f>_xlfn.NUMBERVALUE(#REF!)</f>
        <v>#REF!</v>
      </c>
    </row>
    <row r="3496" spans="1:5">
      <c r="A3496" s="285">
        <v>58004</v>
      </c>
      <c r="B3496" s="285" t="s">
        <v>13455</v>
      </c>
      <c r="C3496" s="513">
        <v>763.60500000000002</v>
      </c>
      <c r="E3496" t="e">
        <f>_xlfn.NUMBERVALUE(#REF!)</f>
        <v>#REF!</v>
      </c>
    </row>
    <row r="3497" spans="1:5">
      <c r="A3497" s="285">
        <v>60477</v>
      </c>
      <c r="B3497" s="285" t="s">
        <v>13456</v>
      </c>
      <c r="C3497" s="513">
        <v>71.825000000000003</v>
      </c>
      <c r="E3497" t="e">
        <f>_xlfn.NUMBERVALUE(#REF!)</f>
        <v>#REF!</v>
      </c>
    </row>
    <row r="3498" spans="1:5">
      <c r="A3498" s="285">
        <v>1490</v>
      </c>
      <c r="B3498" s="285" t="s">
        <v>13457</v>
      </c>
      <c r="C3498" s="513">
        <v>12.332700000000001</v>
      </c>
      <c r="E3498" t="e">
        <f>_xlfn.NUMBERVALUE(#REF!)</f>
        <v>#REF!</v>
      </c>
    </row>
    <row r="3499" spans="1:5">
      <c r="A3499" s="285">
        <v>1491</v>
      </c>
      <c r="B3499" s="285" t="s">
        <v>13458</v>
      </c>
      <c r="C3499" s="513">
        <v>20.566099999999999</v>
      </c>
      <c r="E3499" t="e">
        <f>_xlfn.NUMBERVALUE(#REF!)</f>
        <v>#REF!</v>
      </c>
    </row>
    <row r="3500" spans="1:5">
      <c r="A3500" s="285">
        <v>3701</v>
      </c>
      <c r="B3500" s="285" t="s">
        <v>13459</v>
      </c>
      <c r="C3500" s="513">
        <v>51.267800000000001</v>
      </c>
      <c r="E3500" t="e">
        <f>_xlfn.NUMBERVALUE(#REF!)</f>
        <v>#REF!</v>
      </c>
    </row>
    <row r="3501" spans="1:5">
      <c r="A3501" s="285">
        <v>4101</v>
      </c>
      <c r="B3501" s="285" t="s">
        <v>13460</v>
      </c>
      <c r="C3501" s="513">
        <v>16.2409</v>
      </c>
      <c r="E3501" t="e">
        <f>_xlfn.NUMBERVALUE(#REF!)</f>
        <v>#REF!</v>
      </c>
    </row>
    <row r="3502" spans="1:5">
      <c r="A3502" s="285">
        <v>5806</v>
      </c>
      <c r="B3502" s="285" t="s">
        <v>13461</v>
      </c>
      <c r="C3502" s="513">
        <v>5.8362999999999996</v>
      </c>
      <c r="E3502" t="e">
        <f>_xlfn.NUMBERVALUE(#REF!)</f>
        <v>#REF!</v>
      </c>
    </row>
    <row r="3503" spans="1:5">
      <c r="A3503" s="285">
        <v>12010</v>
      </c>
      <c r="B3503" s="285" t="s">
        <v>13462</v>
      </c>
      <c r="C3503" s="513">
        <v>1.2553000000000001</v>
      </c>
      <c r="E3503" t="e">
        <f>_xlfn.NUMBERVALUE(#REF!)</f>
        <v>#REF!</v>
      </c>
    </row>
    <row r="3504" spans="1:5">
      <c r="A3504" s="285">
        <v>12402</v>
      </c>
      <c r="B3504" s="285" t="s">
        <v>13407</v>
      </c>
      <c r="C3504" s="513">
        <v>1.9414</v>
      </c>
      <c r="E3504" t="e">
        <f>_xlfn.NUMBERVALUE(#REF!)</f>
        <v>#REF!</v>
      </c>
    </row>
    <row r="3505" spans="1:5">
      <c r="A3505" s="285">
        <v>12404</v>
      </c>
      <c r="B3505" s="285" t="s">
        <v>13408</v>
      </c>
      <c r="C3505" s="513">
        <v>1.9414</v>
      </c>
      <c r="E3505" t="e">
        <f>_xlfn.NUMBERVALUE(#REF!)</f>
        <v>#REF!</v>
      </c>
    </row>
    <row r="3506" spans="1:5">
      <c r="A3506" s="285">
        <v>12406</v>
      </c>
      <c r="B3506" s="285" t="s">
        <v>13409</v>
      </c>
      <c r="C3506" s="513">
        <v>1.9414</v>
      </c>
      <c r="E3506" t="e">
        <f>_xlfn.NUMBERVALUE(#REF!)</f>
        <v>#REF!</v>
      </c>
    </row>
    <row r="3507" spans="1:5">
      <c r="A3507" s="285">
        <v>12410</v>
      </c>
      <c r="B3507" s="285" t="s">
        <v>13411</v>
      </c>
      <c r="C3507" s="513">
        <v>1.9414</v>
      </c>
      <c r="E3507" t="e">
        <f>_xlfn.NUMBERVALUE(#REF!)</f>
        <v>#REF!</v>
      </c>
    </row>
    <row r="3508" spans="1:5">
      <c r="A3508" s="285">
        <v>12416</v>
      </c>
      <c r="B3508" s="285" t="s">
        <v>13413</v>
      </c>
      <c r="C3508" s="513">
        <v>1.9414</v>
      </c>
      <c r="E3508" t="e">
        <f>_xlfn.NUMBERVALUE(#REF!)</f>
        <v>#REF!</v>
      </c>
    </row>
    <row r="3509" spans="1:5">
      <c r="A3509" s="285">
        <v>13002</v>
      </c>
      <c r="B3509" s="285" t="s">
        <v>13463</v>
      </c>
      <c r="C3509" s="513">
        <v>1.4480999999999999</v>
      </c>
      <c r="E3509" t="e">
        <f>_xlfn.NUMBERVALUE(#REF!)</f>
        <v>#REF!</v>
      </c>
    </row>
    <row r="3510" spans="1:5">
      <c r="A3510" s="285">
        <v>13004</v>
      </c>
      <c r="B3510" s="285" t="s">
        <v>13464</v>
      </c>
      <c r="C3510" s="513">
        <v>1.4480999999999999</v>
      </c>
      <c r="E3510" t="e">
        <f>_xlfn.NUMBERVALUE(#REF!)</f>
        <v>#REF!</v>
      </c>
    </row>
    <row r="3511" spans="1:5">
      <c r="A3511" s="285">
        <v>13006</v>
      </c>
      <c r="B3511" s="285" t="s">
        <v>13465</v>
      </c>
      <c r="C3511" s="513">
        <v>1.4480999999999999</v>
      </c>
      <c r="E3511" t="e">
        <f>_xlfn.NUMBERVALUE(#REF!)</f>
        <v>#REF!</v>
      </c>
    </row>
    <row r="3512" spans="1:5">
      <c r="A3512" s="285">
        <v>13008</v>
      </c>
      <c r="B3512" s="285" t="s">
        <v>13466</v>
      </c>
      <c r="C3512" s="513">
        <v>1.4480999999999999</v>
      </c>
      <c r="E3512" t="e">
        <f>_xlfn.NUMBERVALUE(#REF!)</f>
        <v>#REF!</v>
      </c>
    </row>
    <row r="3513" spans="1:5">
      <c r="A3513" s="285">
        <v>13010</v>
      </c>
      <c r="B3513" s="285" t="s">
        <v>13467</v>
      </c>
      <c r="C3513" s="513">
        <v>1.4480999999999999</v>
      </c>
      <c r="E3513" t="e">
        <f>_xlfn.NUMBERVALUE(#REF!)</f>
        <v>#REF!</v>
      </c>
    </row>
    <row r="3514" spans="1:5">
      <c r="A3514" s="285">
        <v>13012</v>
      </c>
      <c r="B3514" s="285" t="s">
        <v>13468</v>
      </c>
      <c r="C3514" s="513">
        <v>1.4480999999999999</v>
      </c>
      <c r="E3514" t="e">
        <f>_xlfn.NUMBERVALUE(#REF!)</f>
        <v>#REF!</v>
      </c>
    </row>
    <row r="3515" spans="1:5">
      <c r="A3515" s="285">
        <v>13016</v>
      </c>
      <c r="B3515" s="285" t="s">
        <v>13469</v>
      </c>
      <c r="C3515" s="513">
        <v>1.4480999999999999</v>
      </c>
      <c r="E3515" t="e">
        <f>_xlfn.NUMBERVALUE(#REF!)</f>
        <v>#REF!</v>
      </c>
    </row>
    <row r="3516" spans="1:5">
      <c r="A3516" s="285">
        <v>13020</v>
      </c>
      <c r="B3516" s="285" t="s">
        <v>13470</v>
      </c>
      <c r="C3516" s="513">
        <v>1.4480999999999999</v>
      </c>
      <c r="E3516" t="e">
        <f>_xlfn.NUMBERVALUE(#REF!)</f>
        <v>#REF!</v>
      </c>
    </row>
    <row r="3517" spans="1:5">
      <c r="A3517" s="285">
        <v>13300</v>
      </c>
      <c r="B3517" s="285" t="s">
        <v>13471</v>
      </c>
      <c r="C3517" s="513">
        <v>0.95879999999999999</v>
      </c>
      <c r="E3517" t="e">
        <f>_xlfn.NUMBERVALUE(#REF!)</f>
        <v>#REF!</v>
      </c>
    </row>
    <row r="3518" spans="1:5">
      <c r="A3518" s="285">
        <v>13302</v>
      </c>
      <c r="B3518" s="285" t="s">
        <v>13472</v>
      </c>
      <c r="C3518" s="513">
        <v>1.4064000000000001</v>
      </c>
      <c r="E3518" t="e">
        <f>_xlfn.NUMBERVALUE(#REF!)</f>
        <v>#REF!</v>
      </c>
    </row>
    <row r="3519" spans="1:5">
      <c r="A3519" s="285">
        <v>13304</v>
      </c>
      <c r="B3519" s="285" t="s">
        <v>13473</v>
      </c>
      <c r="C3519" s="513">
        <v>1.4064000000000001</v>
      </c>
      <c r="E3519" t="e">
        <f>_xlfn.NUMBERVALUE(#REF!)</f>
        <v>#REF!</v>
      </c>
    </row>
    <row r="3520" spans="1:5">
      <c r="A3520" s="285">
        <v>13306</v>
      </c>
      <c r="B3520" s="285" t="s">
        <v>13474</v>
      </c>
      <c r="C3520" s="513">
        <v>1.4064000000000001</v>
      </c>
      <c r="E3520" t="e">
        <f>_xlfn.NUMBERVALUE(#REF!)</f>
        <v>#REF!</v>
      </c>
    </row>
    <row r="3521" spans="1:5">
      <c r="A3521" s="285">
        <v>13308</v>
      </c>
      <c r="B3521" s="285" t="s">
        <v>13475</v>
      </c>
      <c r="C3521" s="513">
        <v>1.4064000000000001</v>
      </c>
      <c r="E3521" t="e">
        <f>_xlfn.NUMBERVALUE(#REF!)</f>
        <v>#REF!</v>
      </c>
    </row>
    <row r="3522" spans="1:5">
      <c r="A3522" s="285">
        <v>13310</v>
      </c>
      <c r="B3522" s="285" t="s">
        <v>13476</v>
      </c>
      <c r="C3522" s="513">
        <v>1.675</v>
      </c>
      <c r="E3522" t="e">
        <f>_xlfn.NUMBERVALUE(#REF!)</f>
        <v>#REF!</v>
      </c>
    </row>
    <row r="3523" spans="1:5">
      <c r="A3523" s="285">
        <v>13312</v>
      </c>
      <c r="B3523" s="285" t="s">
        <v>13477</v>
      </c>
      <c r="C3523" s="513">
        <v>1.675</v>
      </c>
      <c r="E3523" t="e">
        <f>_xlfn.NUMBERVALUE(#REF!)</f>
        <v>#REF!</v>
      </c>
    </row>
    <row r="3524" spans="1:5">
      <c r="A3524" s="285">
        <v>13316</v>
      </c>
      <c r="B3524" s="285" t="s">
        <v>13478</v>
      </c>
      <c r="C3524" s="513">
        <v>1.675</v>
      </c>
      <c r="E3524" t="e">
        <f>_xlfn.NUMBERVALUE(#REF!)</f>
        <v>#REF!</v>
      </c>
    </row>
    <row r="3525" spans="1:5">
      <c r="A3525" s="285">
        <v>13320</v>
      </c>
      <c r="B3525" s="285" t="s">
        <v>13479</v>
      </c>
      <c r="C3525" s="513">
        <v>1.675</v>
      </c>
      <c r="E3525" t="e">
        <f>_xlfn.NUMBERVALUE(#REF!)</f>
        <v>#REF!</v>
      </c>
    </row>
    <row r="3526" spans="1:5">
      <c r="A3526" s="285">
        <v>13325</v>
      </c>
      <c r="B3526" s="285" t="s">
        <v>13480</v>
      </c>
      <c r="C3526" s="513">
        <v>1.8024</v>
      </c>
      <c r="E3526" t="e">
        <f>_xlfn.NUMBERVALUE(#REF!)</f>
        <v>#REF!</v>
      </c>
    </row>
    <row r="3527" spans="1:5">
      <c r="A3527" s="285">
        <v>13404</v>
      </c>
      <c r="B3527" s="285" t="s">
        <v>13473</v>
      </c>
      <c r="C3527" s="513">
        <v>3.8984000000000001</v>
      </c>
      <c r="E3527" t="e">
        <f>_xlfn.NUMBERVALUE(#REF!)</f>
        <v>#REF!</v>
      </c>
    </row>
    <row r="3528" spans="1:5">
      <c r="A3528" s="285">
        <v>13406</v>
      </c>
      <c r="B3528" s="285" t="s">
        <v>13474</v>
      </c>
      <c r="C3528" s="513">
        <v>3.8984000000000001</v>
      </c>
      <c r="E3528" t="e">
        <f>_xlfn.NUMBERVALUE(#REF!)</f>
        <v>#REF!</v>
      </c>
    </row>
    <row r="3529" spans="1:5">
      <c r="A3529" s="285">
        <v>13410</v>
      </c>
      <c r="B3529" s="285" t="s">
        <v>13476</v>
      </c>
      <c r="C3529" s="513">
        <v>3.8984000000000001</v>
      </c>
      <c r="E3529" t="e">
        <f>_xlfn.NUMBERVALUE(#REF!)</f>
        <v>#REF!</v>
      </c>
    </row>
    <row r="3530" spans="1:5">
      <c r="A3530" s="285">
        <v>13416</v>
      </c>
      <c r="B3530" s="285" t="s">
        <v>13478</v>
      </c>
      <c r="C3530" s="513">
        <v>3.8984000000000001</v>
      </c>
      <c r="E3530" t="e">
        <f>_xlfn.NUMBERVALUE(#REF!)</f>
        <v>#REF!</v>
      </c>
    </row>
    <row r="3531" spans="1:5">
      <c r="A3531" s="285">
        <v>13420</v>
      </c>
      <c r="B3531" s="285" t="s">
        <v>13479</v>
      </c>
      <c r="C3531" s="513">
        <v>3.8984000000000001</v>
      </c>
      <c r="E3531" t="e">
        <f>_xlfn.NUMBERVALUE(#REF!)</f>
        <v>#REF!</v>
      </c>
    </row>
    <row r="3532" spans="1:5">
      <c r="A3532" s="285">
        <v>13425</v>
      </c>
      <c r="B3532" s="285" t="s">
        <v>13480</v>
      </c>
      <c r="C3532" s="513">
        <v>3.9621</v>
      </c>
      <c r="E3532" t="e">
        <f>_xlfn.NUMBERVALUE(#REF!)</f>
        <v>#REF!</v>
      </c>
    </row>
    <row r="3533" spans="1:5">
      <c r="A3533" s="285">
        <v>13432</v>
      </c>
      <c r="B3533" s="285" t="s">
        <v>13419</v>
      </c>
      <c r="C3533" s="513">
        <v>4.0118999999999998</v>
      </c>
      <c r="E3533" t="e">
        <f>_xlfn.NUMBERVALUE(#REF!)</f>
        <v>#REF!</v>
      </c>
    </row>
    <row r="3534" spans="1:5">
      <c r="A3534" s="285">
        <v>14002</v>
      </c>
      <c r="B3534" s="285" t="s">
        <v>13481</v>
      </c>
      <c r="C3534" s="513">
        <v>1.9831000000000001</v>
      </c>
      <c r="E3534" t="e">
        <f>_xlfn.NUMBERVALUE(#REF!)</f>
        <v>#REF!</v>
      </c>
    </row>
    <row r="3535" spans="1:5">
      <c r="A3535" s="285">
        <v>14004</v>
      </c>
      <c r="B3535" s="285" t="s">
        <v>13482</v>
      </c>
      <c r="C3535" s="513">
        <v>1.9831000000000001</v>
      </c>
      <c r="E3535" t="e">
        <f>_xlfn.NUMBERVALUE(#REF!)</f>
        <v>#REF!</v>
      </c>
    </row>
    <row r="3536" spans="1:5">
      <c r="A3536" s="285">
        <v>14006</v>
      </c>
      <c r="B3536" s="285" t="s">
        <v>13483</v>
      </c>
      <c r="C3536" s="513">
        <v>1.9831000000000001</v>
      </c>
      <c r="E3536" t="e">
        <f>_xlfn.NUMBERVALUE(#REF!)</f>
        <v>#REF!</v>
      </c>
    </row>
    <row r="3537" spans="1:5">
      <c r="A3537" s="285">
        <v>14008</v>
      </c>
      <c r="B3537" s="285" t="s">
        <v>13484</v>
      </c>
      <c r="C3537" s="513">
        <v>1.9831000000000001</v>
      </c>
      <c r="E3537" t="e">
        <f>_xlfn.NUMBERVALUE(#REF!)</f>
        <v>#REF!</v>
      </c>
    </row>
    <row r="3538" spans="1:5">
      <c r="A3538" s="285">
        <v>14010</v>
      </c>
      <c r="B3538" s="285" t="s">
        <v>13485</v>
      </c>
      <c r="C3538" s="513">
        <v>1.9831000000000001</v>
      </c>
      <c r="E3538" t="e">
        <f>_xlfn.NUMBERVALUE(#REF!)</f>
        <v>#REF!</v>
      </c>
    </row>
    <row r="3539" spans="1:5">
      <c r="A3539" s="285">
        <v>14012</v>
      </c>
      <c r="B3539" s="285" t="s">
        <v>13486</v>
      </c>
      <c r="C3539" s="513">
        <v>1.9831000000000001</v>
      </c>
      <c r="E3539" t="e">
        <f>_xlfn.NUMBERVALUE(#REF!)</f>
        <v>#REF!</v>
      </c>
    </row>
    <row r="3540" spans="1:5">
      <c r="A3540" s="285">
        <v>14016</v>
      </c>
      <c r="B3540" s="285" t="s">
        <v>13487</v>
      </c>
      <c r="C3540" s="513">
        <v>1.9831000000000001</v>
      </c>
      <c r="E3540" t="e">
        <f>_xlfn.NUMBERVALUE(#REF!)</f>
        <v>#REF!</v>
      </c>
    </row>
    <row r="3541" spans="1:5">
      <c r="A3541" s="285">
        <v>14020</v>
      </c>
      <c r="B3541" s="285" t="s">
        <v>13488</v>
      </c>
      <c r="C3541" s="513">
        <v>1.9831000000000001</v>
      </c>
      <c r="E3541" t="e">
        <f>_xlfn.NUMBERVALUE(#REF!)</f>
        <v>#REF!</v>
      </c>
    </row>
    <row r="3542" spans="1:5">
      <c r="A3542" s="285">
        <v>14025</v>
      </c>
      <c r="B3542" s="285" t="s">
        <v>13420</v>
      </c>
      <c r="C3542" s="513">
        <v>1.9831000000000001</v>
      </c>
      <c r="E3542" t="e">
        <f>_xlfn.NUMBERVALUE(#REF!)</f>
        <v>#REF!</v>
      </c>
    </row>
    <row r="3543" spans="1:5">
      <c r="A3543" s="285">
        <v>14032</v>
      </c>
      <c r="B3543" s="285" t="s">
        <v>13421</v>
      </c>
      <c r="C3543" s="513">
        <v>2.1219999999999999</v>
      </c>
      <c r="E3543" t="e">
        <f>_xlfn.NUMBERVALUE(#REF!)</f>
        <v>#REF!</v>
      </c>
    </row>
    <row r="3544" spans="1:5">
      <c r="A3544" s="285">
        <v>14040</v>
      </c>
      <c r="B3544" s="285" t="s">
        <v>13422</v>
      </c>
      <c r="C3544" s="513">
        <v>2.1219999999999999</v>
      </c>
      <c r="E3544" t="e">
        <f>_xlfn.NUMBERVALUE(#REF!)</f>
        <v>#REF!</v>
      </c>
    </row>
    <row r="3545" spans="1:5">
      <c r="A3545" s="285">
        <v>14045</v>
      </c>
      <c r="B3545" s="285" t="s">
        <v>13489</v>
      </c>
      <c r="C3545" s="513">
        <v>2.1219999999999999</v>
      </c>
      <c r="E3545" t="e">
        <f>_xlfn.NUMBERVALUE(#REF!)</f>
        <v>#REF!</v>
      </c>
    </row>
    <row r="3546" spans="1:5">
      <c r="A3546" s="285">
        <v>14050</v>
      </c>
      <c r="B3546" s="285" t="s">
        <v>13490</v>
      </c>
      <c r="C3546" s="513">
        <v>2.1625999999999999</v>
      </c>
      <c r="E3546" t="e">
        <f>_xlfn.NUMBERVALUE(#REF!)</f>
        <v>#REF!</v>
      </c>
    </row>
    <row r="3547" spans="1:5">
      <c r="A3547" s="285">
        <v>14102</v>
      </c>
      <c r="B3547" s="285" t="s">
        <v>13481</v>
      </c>
      <c r="C3547" s="513">
        <v>4.9573999999999998</v>
      </c>
      <c r="E3547" t="e">
        <f>_xlfn.NUMBERVALUE(#REF!)</f>
        <v>#REF!</v>
      </c>
    </row>
    <row r="3548" spans="1:5">
      <c r="A3548" s="285">
        <v>14104</v>
      </c>
      <c r="B3548" s="285" t="s">
        <v>13482</v>
      </c>
      <c r="C3548" s="513">
        <v>4.9573999999999998</v>
      </c>
      <c r="E3548" t="e">
        <f>_xlfn.NUMBERVALUE(#REF!)</f>
        <v>#REF!</v>
      </c>
    </row>
    <row r="3549" spans="1:5">
      <c r="A3549" s="285">
        <v>14106</v>
      </c>
      <c r="B3549" s="285" t="s">
        <v>13483</v>
      </c>
      <c r="C3549" s="513">
        <v>4.9573999999999998</v>
      </c>
      <c r="E3549" t="e">
        <f>_xlfn.NUMBERVALUE(#REF!)</f>
        <v>#REF!</v>
      </c>
    </row>
    <row r="3550" spans="1:5">
      <c r="A3550" s="285">
        <v>14108</v>
      </c>
      <c r="B3550" s="285" t="s">
        <v>13484</v>
      </c>
      <c r="C3550" s="513">
        <v>4.9573999999999998</v>
      </c>
      <c r="E3550" t="e">
        <f>_xlfn.NUMBERVALUE(#REF!)</f>
        <v>#REF!</v>
      </c>
    </row>
    <row r="3551" spans="1:5">
      <c r="A3551" s="285">
        <v>14110</v>
      </c>
      <c r="B3551" s="285" t="s">
        <v>13485</v>
      </c>
      <c r="C3551" s="513">
        <v>5.0679999999999996</v>
      </c>
      <c r="E3551" t="e">
        <f>_xlfn.NUMBERVALUE(#REF!)</f>
        <v>#REF!</v>
      </c>
    </row>
    <row r="3552" spans="1:5">
      <c r="A3552" s="285">
        <v>14112</v>
      </c>
      <c r="B3552" s="285" t="s">
        <v>13486</v>
      </c>
      <c r="C3552" s="513">
        <v>5.0679999999999996</v>
      </c>
      <c r="E3552" t="e">
        <f>_xlfn.NUMBERVALUE(#REF!)</f>
        <v>#REF!</v>
      </c>
    </row>
    <row r="3553" spans="1:5">
      <c r="A3553" s="285">
        <v>14116</v>
      </c>
      <c r="B3553" s="285" t="s">
        <v>13487</v>
      </c>
      <c r="C3553" s="513">
        <v>5.0679999999999996</v>
      </c>
      <c r="E3553" t="e">
        <f>_xlfn.NUMBERVALUE(#REF!)</f>
        <v>#REF!</v>
      </c>
    </row>
    <row r="3554" spans="1:5">
      <c r="A3554" s="285">
        <v>14120</v>
      </c>
      <c r="B3554" s="285" t="s">
        <v>13488</v>
      </c>
      <c r="C3554" s="513">
        <v>5.0679999999999996</v>
      </c>
      <c r="E3554" t="e">
        <f>_xlfn.NUMBERVALUE(#REF!)</f>
        <v>#REF!</v>
      </c>
    </row>
    <row r="3555" spans="1:5">
      <c r="A3555" s="285">
        <v>14300</v>
      </c>
      <c r="B3555" s="285" t="s">
        <v>13491</v>
      </c>
      <c r="C3555" s="513">
        <v>1.3693</v>
      </c>
      <c r="E3555" t="e">
        <f>_xlfn.NUMBERVALUE(#REF!)</f>
        <v>#REF!</v>
      </c>
    </row>
    <row r="3556" spans="1:5">
      <c r="A3556" s="285">
        <v>14310</v>
      </c>
      <c r="B3556" s="285" t="s">
        <v>13492</v>
      </c>
      <c r="C3556" s="513">
        <v>2.0167000000000002</v>
      </c>
      <c r="E3556" t="e">
        <f>_xlfn.NUMBERVALUE(#REF!)</f>
        <v>#REF!</v>
      </c>
    </row>
    <row r="3557" spans="1:5">
      <c r="A3557" s="285">
        <v>14316</v>
      </c>
      <c r="B3557" s="285" t="s">
        <v>13493</v>
      </c>
      <c r="C3557" s="513">
        <v>2.0167000000000002</v>
      </c>
      <c r="E3557" t="e">
        <f>_xlfn.NUMBERVALUE(#REF!)</f>
        <v>#REF!</v>
      </c>
    </row>
    <row r="3558" spans="1:5">
      <c r="A3558" s="285">
        <v>14320</v>
      </c>
      <c r="B3558" s="285" t="s">
        <v>13494</v>
      </c>
      <c r="C3558" s="513">
        <v>2.0167000000000002</v>
      </c>
      <c r="E3558" t="e">
        <f>_xlfn.NUMBERVALUE(#REF!)</f>
        <v>#REF!</v>
      </c>
    </row>
    <row r="3559" spans="1:5">
      <c r="A3559" s="285">
        <v>14325</v>
      </c>
      <c r="B3559" s="285" t="s">
        <v>13495</v>
      </c>
      <c r="C3559" s="513">
        <v>2.0167000000000002</v>
      </c>
      <c r="E3559" t="e">
        <f>_xlfn.NUMBERVALUE(#REF!)</f>
        <v>#REF!</v>
      </c>
    </row>
    <row r="3560" spans="1:5">
      <c r="A3560" s="285">
        <v>14332</v>
      </c>
      <c r="B3560" s="285" t="s">
        <v>13496</v>
      </c>
      <c r="C3560" s="513">
        <v>2.3593999999999999</v>
      </c>
      <c r="E3560" t="e">
        <f>_xlfn.NUMBERVALUE(#REF!)</f>
        <v>#REF!</v>
      </c>
    </row>
    <row r="3561" spans="1:5">
      <c r="A3561" s="285">
        <v>14340</v>
      </c>
      <c r="B3561" s="285" t="s">
        <v>13497</v>
      </c>
      <c r="C3561" s="513">
        <v>2.3593999999999999</v>
      </c>
      <c r="E3561" t="e">
        <f>_xlfn.NUMBERVALUE(#REF!)</f>
        <v>#REF!</v>
      </c>
    </row>
    <row r="3562" spans="1:5">
      <c r="A3562" s="285">
        <v>14532</v>
      </c>
      <c r="B3562" s="285" t="s">
        <v>13496</v>
      </c>
      <c r="C3562" s="513">
        <v>4.9573999999999998</v>
      </c>
      <c r="E3562" t="e">
        <f>_xlfn.NUMBERVALUE(#REF!)</f>
        <v>#REF!</v>
      </c>
    </row>
    <row r="3563" spans="1:5">
      <c r="A3563" s="285">
        <v>15032</v>
      </c>
      <c r="B3563" s="285" t="s">
        <v>13429</v>
      </c>
      <c r="C3563" s="513">
        <v>3.3071999999999999</v>
      </c>
      <c r="E3563" t="e">
        <f>_xlfn.NUMBERVALUE(#REF!)</f>
        <v>#REF!</v>
      </c>
    </row>
    <row r="3564" spans="1:5">
      <c r="A3564" s="285">
        <v>15040</v>
      </c>
      <c r="B3564" s="285" t="s">
        <v>13430</v>
      </c>
      <c r="C3564" s="513">
        <v>3.4491000000000001</v>
      </c>
      <c r="E3564" t="e">
        <f>_xlfn.NUMBERVALUE(#REF!)</f>
        <v>#REF!</v>
      </c>
    </row>
    <row r="3565" spans="1:5">
      <c r="A3565" s="285">
        <v>15050</v>
      </c>
      <c r="B3565" s="285" t="s">
        <v>13431</v>
      </c>
      <c r="C3565" s="513">
        <v>3.4491000000000001</v>
      </c>
      <c r="E3565" t="e">
        <f>_xlfn.NUMBERVALUE(#REF!)</f>
        <v>#REF!</v>
      </c>
    </row>
    <row r="3566" spans="1:5">
      <c r="A3566" s="285">
        <v>15063</v>
      </c>
      <c r="B3566" s="285" t="s">
        <v>13432</v>
      </c>
      <c r="C3566" s="513">
        <v>4.2811000000000003</v>
      </c>
      <c r="E3566" t="e">
        <f>_xlfn.NUMBERVALUE(#REF!)</f>
        <v>#REF!</v>
      </c>
    </row>
    <row r="3567" spans="1:5">
      <c r="A3567" s="285">
        <v>15080</v>
      </c>
      <c r="B3567" s="285" t="s">
        <v>13498</v>
      </c>
      <c r="C3567" s="513">
        <v>4.2811000000000003</v>
      </c>
      <c r="E3567" t="e">
        <f>_xlfn.NUMBERVALUE(#REF!)</f>
        <v>#REF!</v>
      </c>
    </row>
    <row r="3568" spans="1:5">
      <c r="A3568" s="285">
        <v>15096</v>
      </c>
      <c r="B3568" s="285" t="s">
        <v>13433</v>
      </c>
      <c r="C3568" s="513">
        <v>4.2811000000000003</v>
      </c>
      <c r="E3568" t="e">
        <f>_xlfn.NUMBERVALUE(#REF!)</f>
        <v>#REF!</v>
      </c>
    </row>
    <row r="3569" spans="1:5">
      <c r="A3569" s="285">
        <v>15097</v>
      </c>
      <c r="B3569" s="285" t="s">
        <v>13434</v>
      </c>
      <c r="C3569" s="513">
        <v>4.2811000000000003</v>
      </c>
      <c r="E3569" t="e">
        <f>_xlfn.NUMBERVALUE(#REF!)</f>
        <v>#REF!</v>
      </c>
    </row>
    <row r="3570" spans="1:5">
      <c r="A3570" s="285">
        <v>15180</v>
      </c>
      <c r="B3570" s="285" t="s">
        <v>13498</v>
      </c>
      <c r="C3570" s="513">
        <v>10.022500000000001</v>
      </c>
      <c r="E3570" t="e">
        <f>_xlfn.NUMBERVALUE(#REF!)</f>
        <v>#REF!</v>
      </c>
    </row>
    <row r="3571" spans="1:5">
      <c r="A3571" s="285">
        <v>15300</v>
      </c>
      <c r="B3571" s="285" t="s">
        <v>13499</v>
      </c>
      <c r="C3571" s="513">
        <v>2.2048000000000001</v>
      </c>
      <c r="E3571" t="e">
        <f>_xlfn.NUMBERVALUE(#REF!)</f>
        <v>#REF!</v>
      </c>
    </row>
    <row r="3572" spans="1:5">
      <c r="A3572" s="285">
        <v>15320</v>
      </c>
      <c r="B3572" s="285" t="s">
        <v>13500</v>
      </c>
      <c r="C3572" s="513">
        <v>3.3298000000000001</v>
      </c>
      <c r="E3572" t="e">
        <f>_xlfn.NUMBERVALUE(#REF!)</f>
        <v>#REF!</v>
      </c>
    </row>
    <row r="3573" spans="1:5">
      <c r="A3573" s="285">
        <v>15325</v>
      </c>
      <c r="B3573" s="285" t="s">
        <v>13501</v>
      </c>
      <c r="C3573" s="513">
        <v>3.3298000000000001</v>
      </c>
      <c r="E3573" t="e">
        <f>_xlfn.NUMBERVALUE(#REF!)</f>
        <v>#REF!</v>
      </c>
    </row>
    <row r="3574" spans="1:5">
      <c r="A3574" s="285">
        <v>15332</v>
      </c>
      <c r="B3574" s="285" t="s">
        <v>13502</v>
      </c>
      <c r="C3574" s="513">
        <v>3.4931000000000001</v>
      </c>
      <c r="E3574" t="e">
        <f>_xlfn.NUMBERVALUE(#REF!)</f>
        <v>#REF!</v>
      </c>
    </row>
    <row r="3575" spans="1:5">
      <c r="A3575" s="285">
        <v>15340</v>
      </c>
      <c r="B3575" s="285" t="s">
        <v>13503</v>
      </c>
      <c r="C3575" s="513">
        <v>3.4931000000000001</v>
      </c>
      <c r="E3575" t="e">
        <f>_xlfn.NUMBERVALUE(#REF!)</f>
        <v>#REF!</v>
      </c>
    </row>
    <row r="3576" spans="1:5">
      <c r="A3576" s="285">
        <v>15350</v>
      </c>
      <c r="B3576" s="285" t="s">
        <v>13504</v>
      </c>
      <c r="C3576" s="513">
        <v>3.4931000000000001</v>
      </c>
      <c r="E3576" t="e">
        <f>_xlfn.NUMBERVALUE(#REF!)</f>
        <v>#REF!</v>
      </c>
    </row>
    <row r="3577" spans="1:5">
      <c r="A3577" s="285">
        <v>15363</v>
      </c>
      <c r="B3577" s="285" t="s">
        <v>13505</v>
      </c>
      <c r="C3577" s="513">
        <v>3.4931000000000001</v>
      </c>
      <c r="E3577" t="e">
        <f>_xlfn.NUMBERVALUE(#REF!)</f>
        <v>#REF!</v>
      </c>
    </row>
    <row r="3578" spans="1:5">
      <c r="A3578" s="285">
        <v>15380</v>
      </c>
      <c r="B3578" s="285" t="s">
        <v>13506</v>
      </c>
      <c r="C3578" s="513">
        <v>3.4931000000000001</v>
      </c>
      <c r="E3578" t="e">
        <f>_xlfn.NUMBERVALUE(#REF!)</f>
        <v>#REF!</v>
      </c>
    </row>
    <row r="3579" spans="1:5">
      <c r="A3579" s="285">
        <v>15396</v>
      </c>
      <c r="B3579" s="285" t="s">
        <v>13507</v>
      </c>
      <c r="C3579" s="513">
        <v>3.4931000000000001</v>
      </c>
      <c r="E3579" t="e">
        <f>_xlfn.NUMBERVALUE(#REF!)</f>
        <v>#REF!</v>
      </c>
    </row>
    <row r="3580" spans="1:5">
      <c r="A3580" s="285">
        <v>15397</v>
      </c>
      <c r="B3580" s="285" t="s">
        <v>13508</v>
      </c>
      <c r="C3580" s="513">
        <v>4.2811000000000003</v>
      </c>
      <c r="E3580" t="e">
        <f>_xlfn.NUMBERVALUE(#REF!)</f>
        <v>#REF!</v>
      </c>
    </row>
    <row r="3581" spans="1:5">
      <c r="A3581" s="285">
        <v>16025</v>
      </c>
      <c r="B3581" s="285" t="s">
        <v>13509</v>
      </c>
      <c r="C3581" s="513">
        <v>10.196199999999999</v>
      </c>
      <c r="E3581" t="e">
        <f>_xlfn.NUMBERVALUE(#REF!)</f>
        <v>#REF!</v>
      </c>
    </row>
    <row r="3582" spans="1:5">
      <c r="A3582" s="285">
        <v>16030</v>
      </c>
      <c r="B3582" s="285" t="s">
        <v>13510</v>
      </c>
      <c r="C3582" s="513">
        <v>10.196199999999999</v>
      </c>
      <c r="E3582" t="e">
        <f>_xlfn.NUMBERVALUE(#REF!)</f>
        <v>#REF!</v>
      </c>
    </row>
    <row r="3583" spans="1:5">
      <c r="A3583" s="285">
        <v>16035</v>
      </c>
      <c r="B3583" s="285" t="s">
        <v>13511</v>
      </c>
      <c r="C3583" s="513">
        <v>11.4237</v>
      </c>
      <c r="E3583" t="e">
        <f>_xlfn.NUMBERVALUE(#REF!)</f>
        <v>#REF!</v>
      </c>
    </row>
    <row r="3584" spans="1:5">
      <c r="A3584" s="285">
        <v>16040</v>
      </c>
      <c r="B3584" s="285" t="s">
        <v>13512</v>
      </c>
      <c r="C3584" s="513">
        <v>11.4237</v>
      </c>
      <c r="E3584" t="e">
        <f>_xlfn.NUMBERVALUE(#REF!)</f>
        <v>#REF!</v>
      </c>
    </row>
    <row r="3585" spans="1:5">
      <c r="A3585" s="285">
        <v>16045</v>
      </c>
      <c r="B3585" s="285" t="s">
        <v>13513</v>
      </c>
      <c r="C3585" s="513">
        <v>11.4237</v>
      </c>
      <c r="E3585" t="e">
        <f>_xlfn.NUMBERVALUE(#REF!)</f>
        <v>#REF!</v>
      </c>
    </row>
    <row r="3586" spans="1:5">
      <c r="A3586" s="285">
        <v>16050</v>
      </c>
      <c r="B3586" s="285" t="s">
        <v>13514</v>
      </c>
      <c r="C3586" s="513">
        <v>11.886900000000001</v>
      </c>
      <c r="E3586" t="e">
        <f>_xlfn.NUMBERVALUE(#REF!)</f>
        <v>#REF!</v>
      </c>
    </row>
    <row r="3587" spans="1:5">
      <c r="A3587" s="285">
        <v>16304</v>
      </c>
      <c r="B3587" s="285" t="s">
        <v>13515</v>
      </c>
      <c r="C3587" s="513">
        <v>7.7874999999999996</v>
      </c>
      <c r="E3587" t="e">
        <f>_xlfn.NUMBERVALUE(#REF!)</f>
        <v>#REF!</v>
      </c>
    </row>
    <row r="3588" spans="1:5">
      <c r="A3588" s="285">
        <v>16318</v>
      </c>
      <c r="B3588" s="285" t="s">
        <v>13516</v>
      </c>
      <c r="C3588" s="513">
        <v>9.1481999999999992</v>
      </c>
      <c r="E3588" t="e">
        <f>_xlfn.NUMBERVALUE(#REF!)</f>
        <v>#REF!</v>
      </c>
    </row>
    <row r="3589" spans="1:5">
      <c r="A3589" s="285">
        <v>16320</v>
      </c>
      <c r="B3589" s="285" t="s">
        <v>13517</v>
      </c>
      <c r="C3589" s="513">
        <v>9.1481999999999992</v>
      </c>
      <c r="E3589" t="e">
        <f>_xlfn.NUMBERVALUE(#REF!)</f>
        <v>#REF!</v>
      </c>
    </row>
    <row r="3590" spans="1:5">
      <c r="A3590" s="285">
        <v>16322</v>
      </c>
      <c r="B3590" s="285" t="s">
        <v>13518</v>
      </c>
      <c r="C3590" s="513">
        <v>9.1481999999999992</v>
      </c>
      <c r="E3590" t="e">
        <f>_xlfn.NUMBERVALUE(#REF!)</f>
        <v>#REF!</v>
      </c>
    </row>
    <row r="3591" spans="1:5">
      <c r="A3591" s="285">
        <v>16325</v>
      </c>
      <c r="B3591" s="285" t="s">
        <v>13519</v>
      </c>
      <c r="C3591" s="513">
        <v>9.1481999999999992</v>
      </c>
      <c r="E3591" t="e">
        <f>_xlfn.NUMBERVALUE(#REF!)</f>
        <v>#REF!</v>
      </c>
    </row>
    <row r="3592" spans="1:5">
      <c r="A3592" s="285">
        <v>16330</v>
      </c>
      <c r="B3592" s="285" t="s">
        <v>13520</v>
      </c>
      <c r="C3592" s="513">
        <v>9.1481999999999992</v>
      </c>
      <c r="E3592" t="e">
        <f>_xlfn.NUMBERVALUE(#REF!)</f>
        <v>#REF!</v>
      </c>
    </row>
    <row r="3593" spans="1:5">
      <c r="A3593" s="285">
        <v>16335</v>
      </c>
      <c r="B3593" s="285" t="s">
        <v>13521</v>
      </c>
      <c r="C3593" s="513">
        <v>9.9703999999999997</v>
      </c>
      <c r="E3593" t="e">
        <f>_xlfn.NUMBERVALUE(#REF!)</f>
        <v>#REF!</v>
      </c>
    </row>
    <row r="3594" spans="1:5">
      <c r="A3594" s="285">
        <v>16340</v>
      </c>
      <c r="B3594" s="285" t="s">
        <v>13522</v>
      </c>
      <c r="C3594" s="513">
        <v>9.9703999999999997</v>
      </c>
      <c r="E3594" t="e">
        <f>_xlfn.NUMBERVALUE(#REF!)</f>
        <v>#REF!</v>
      </c>
    </row>
    <row r="3595" spans="1:5">
      <c r="A3595" s="285">
        <v>16345</v>
      </c>
      <c r="B3595" s="285" t="s">
        <v>13523</v>
      </c>
      <c r="C3595" s="513">
        <v>9.9703999999999997</v>
      </c>
      <c r="E3595" t="e">
        <f>_xlfn.NUMBERVALUE(#REF!)</f>
        <v>#REF!</v>
      </c>
    </row>
    <row r="3596" spans="1:5">
      <c r="A3596" s="285">
        <v>16350</v>
      </c>
      <c r="B3596" s="285" t="s">
        <v>13524</v>
      </c>
      <c r="C3596" s="513">
        <v>9.9703999999999997</v>
      </c>
      <c r="E3596" t="e">
        <f>_xlfn.NUMBERVALUE(#REF!)</f>
        <v>#REF!</v>
      </c>
    </row>
    <row r="3597" spans="1:5">
      <c r="A3597" s="285">
        <v>16355</v>
      </c>
      <c r="B3597" s="285" t="s">
        <v>13525</v>
      </c>
      <c r="C3597" s="513">
        <v>10.943099999999999</v>
      </c>
      <c r="E3597" t="e">
        <f>_xlfn.NUMBERVALUE(#REF!)</f>
        <v>#REF!</v>
      </c>
    </row>
    <row r="3598" spans="1:5">
      <c r="A3598" s="285">
        <v>16535</v>
      </c>
      <c r="B3598" s="285" t="s">
        <v>13526</v>
      </c>
      <c r="C3598" s="513">
        <v>14.874499999999999</v>
      </c>
      <c r="E3598" t="e">
        <f>_xlfn.NUMBERVALUE(#REF!)</f>
        <v>#REF!</v>
      </c>
    </row>
    <row r="3599" spans="1:5">
      <c r="A3599" s="285">
        <v>16540</v>
      </c>
      <c r="B3599" s="285" t="s">
        <v>13527</v>
      </c>
      <c r="C3599" s="513">
        <v>14.874499999999999</v>
      </c>
      <c r="E3599" t="e">
        <f>_xlfn.NUMBERVALUE(#REF!)</f>
        <v>#REF!</v>
      </c>
    </row>
    <row r="3600" spans="1:5">
      <c r="A3600" s="285">
        <v>16545</v>
      </c>
      <c r="B3600" s="285" t="s">
        <v>13528</v>
      </c>
      <c r="C3600" s="513">
        <v>14.874499999999999</v>
      </c>
      <c r="E3600" t="e">
        <f>_xlfn.NUMBERVALUE(#REF!)</f>
        <v>#REF!</v>
      </c>
    </row>
    <row r="3601" spans="1:5">
      <c r="A3601" s="285">
        <v>16550</v>
      </c>
      <c r="B3601" s="285" t="s">
        <v>13529</v>
      </c>
      <c r="C3601" s="513">
        <v>15.7141</v>
      </c>
      <c r="E3601" t="e">
        <f>_xlfn.NUMBERVALUE(#REF!)</f>
        <v>#REF!</v>
      </c>
    </row>
    <row r="3602" spans="1:5">
      <c r="A3602" s="285">
        <v>16555</v>
      </c>
      <c r="B3602" s="285" t="s">
        <v>13530</v>
      </c>
      <c r="C3602" s="513">
        <v>15.7141</v>
      </c>
      <c r="E3602" t="e">
        <f>_xlfn.NUMBERVALUE(#REF!)</f>
        <v>#REF!</v>
      </c>
    </row>
    <row r="3603" spans="1:5">
      <c r="A3603" s="285">
        <v>16804</v>
      </c>
      <c r="B3603" s="285" t="s">
        <v>13531</v>
      </c>
      <c r="C3603" s="513">
        <v>11.4063</v>
      </c>
      <c r="E3603" t="e">
        <f>_xlfn.NUMBERVALUE(#REF!)</f>
        <v>#REF!</v>
      </c>
    </row>
    <row r="3604" spans="1:5">
      <c r="A3604" s="285">
        <v>16835</v>
      </c>
      <c r="B3604" s="285" t="s">
        <v>13532</v>
      </c>
      <c r="C3604" s="513">
        <v>14.4634</v>
      </c>
      <c r="E3604" t="e">
        <f>_xlfn.NUMBERVALUE(#REF!)</f>
        <v>#REF!</v>
      </c>
    </row>
    <row r="3605" spans="1:5">
      <c r="A3605" s="285">
        <v>16840</v>
      </c>
      <c r="B3605" s="285" t="s">
        <v>13533</v>
      </c>
      <c r="C3605" s="513">
        <v>14.4634</v>
      </c>
      <c r="E3605" t="e">
        <f>_xlfn.NUMBERVALUE(#REF!)</f>
        <v>#REF!</v>
      </c>
    </row>
    <row r="3606" spans="1:5">
      <c r="A3606" s="285">
        <v>16845</v>
      </c>
      <c r="B3606" s="285" t="s">
        <v>13534</v>
      </c>
      <c r="C3606" s="513">
        <v>14.4634</v>
      </c>
      <c r="E3606" t="e">
        <f>_xlfn.NUMBERVALUE(#REF!)</f>
        <v>#REF!</v>
      </c>
    </row>
    <row r="3607" spans="1:5">
      <c r="A3607" s="285">
        <v>16850</v>
      </c>
      <c r="B3607" s="285" t="s">
        <v>13535</v>
      </c>
      <c r="C3607" s="513">
        <v>14.874499999999999</v>
      </c>
      <c r="E3607" t="e">
        <f>_xlfn.NUMBERVALUE(#REF!)</f>
        <v>#REF!</v>
      </c>
    </row>
    <row r="3608" spans="1:5">
      <c r="A3608" s="285">
        <v>16855</v>
      </c>
      <c r="B3608" s="285" t="s">
        <v>13536</v>
      </c>
      <c r="C3608" s="513">
        <v>14.874499999999999</v>
      </c>
      <c r="E3608" t="e">
        <f>_xlfn.NUMBERVALUE(#REF!)</f>
        <v>#REF!</v>
      </c>
    </row>
    <row r="3609" spans="1:5">
      <c r="A3609" s="285">
        <v>17050</v>
      </c>
      <c r="B3609" s="285" t="s">
        <v>13537</v>
      </c>
      <c r="C3609" s="513">
        <v>23.316299999999998</v>
      </c>
      <c r="E3609" t="e">
        <f>_xlfn.NUMBERVALUE(#REF!)</f>
        <v>#REF!</v>
      </c>
    </row>
    <row r="3610" spans="1:5">
      <c r="A3610" s="285">
        <v>17060</v>
      </c>
      <c r="B3610" s="285" t="s">
        <v>13538</v>
      </c>
      <c r="C3610" s="513">
        <v>25.4876</v>
      </c>
      <c r="E3610" t="e">
        <f>_xlfn.NUMBERVALUE(#REF!)</f>
        <v>#REF!</v>
      </c>
    </row>
    <row r="3611" spans="1:5">
      <c r="A3611" s="285">
        <v>17304</v>
      </c>
      <c r="B3611" s="285" t="s">
        <v>13539</v>
      </c>
      <c r="C3611" s="513">
        <v>13.5428</v>
      </c>
      <c r="E3611" t="e">
        <f>_xlfn.NUMBERVALUE(#REF!)</f>
        <v>#REF!</v>
      </c>
    </row>
    <row r="3612" spans="1:5">
      <c r="A3612" s="285">
        <v>17350</v>
      </c>
      <c r="B3612" s="285" t="s">
        <v>13540</v>
      </c>
      <c r="C3612" s="513">
        <v>22.077300000000001</v>
      </c>
      <c r="E3612" t="e">
        <f>_xlfn.NUMBERVALUE(#REF!)</f>
        <v>#REF!</v>
      </c>
    </row>
    <row r="3613" spans="1:5">
      <c r="A3613" s="285">
        <v>17355</v>
      </c>
      <c r="B3613" s="285" t="s">
        <v>13541</v>
      </c>
      <c r="C3613" s="513">
        <v>22.077300000000001</v>
      </c>
      <c r="E3613" t="e">
        <f>_xlfn.NUMBERVALUE(#REF!)</f>
        <v>#REF!</v>
      </c>
    </row>
    <row r="3614" spans="1:5">
      <c r="A3614" s="285">
        <v>17360</v>
      </c>
      <c r="B3614" s="285" t="s">
        <v>13542</v>
      </c>
      <c r="C3614" s="513">
        <v>23.513200000000001</v>
      </c>
      <c r="E3614" t="e">
        <f>_xlfn.NUMBERVALUE(#REF!)</f>
        <v>#REF!</v>
      </c>
    </row>
    <row r="3615" spans="1:5">
      <c r="A3615" s="285">
        <v>17365</v>
      </c>
      <c r="B3615" s="285" t="s">
        <v>13543</v>
      </c>
      <c r="C3615" s="513">
        <v>23.513200000000001</v>
      </c>
      <c r="E3615" t="e">
        <f>_xlfn.NUMBERVALUE(#REF!)</f>
        <v>#REF!</v>
      </c>
    </row>
    <row r="3616" spans="1:5">
      <c r="A3616" s="285">
        <v>17804</v>
      </c>
      <c r="B3616" s="285" t="s">
        <v>13544</v>
      </c>
      <c r="C3616" s="513">
        <v>17.960599999999999</v>
      </c>
      <c r="E3616" t="e">
        <f>_xlfn.NUMBERVALUE(#REF!)</f>
        <v>#REF!</v>
      </c>
    </row>
    <row r="3617" spans="1:5">
      <c r="A3617" s="285">
        <v>17860</v>
      </c>
      <c r="B3617" s="285" t="s">
        <v>13545</v>
      </c>
      <c r="C3617" s="513">
        <v>26.761399999999998</v>
      </c>
      <c r="E3617" t="e">
        <f>_xlfn.NUMBERVALUE(#REF!)</f>
        <v>#REF!</v>
      </c>
    </row>
    <row r="3618" spans="1:5">
      <c r="A3618" s="285">
        <v>17865</v>
      </c>
      <c r="B3618" s="285" t="s">
        <v>13546</v>
      </c>
      <c r="C3618" s="513">
        <v>26.761399999999998</v>
      </c>
      <c r="E3618" t="e">
        <f>_xlfn.NUMBERVALUE(#REF!)</f>
        <v>#REF!</v>
      </c>
    </row>
    <row r="3619" spans="1:5">
      <c r="A3619" s="285">
        <v>17870</v>
      </c>
      <c r="B3619" s="285" t="s">
        <v>13547</v>
      </c>
      <c r="C3619" s="513">
        <v>28.741599999999998</v>
      </c>
      <c r="E3619" t="e">
        <f>_xlfn.NUMBERVALUE(#REF!)</f>
        <v>#REF!</v>
      </c>
    </row>
    <row r="3620" spans="1:5">
      <c r="A3620" s="285">
        <v>17875</v>
      </c>
      <c r="B3620" s="285" t="s">
        <v>13548</v>
      </c>
      <c r="C3620" s="513">
        <v>28.741599999999998</v>
      </c>
      <c r="E3620" t="e">
        <f>_xlfn.NUMBERVALUE(#REF!)</f>
        <v>#REF!</v>
      </c>
    </row>
    <row r="3621" spans="1:5">
      <c r="A3621" s="285">
        <v>18104</v>
      </c>
      <c r="B3621" s="285" t="s">
        <v>13549</v>
      </c>
      <c r="C3621" s="513">
        <v>41.126399999999997</v>
      </c>
      <c r="E3621" t="e">
        <f>_xlfn.NUMBERVALUE(#REF!)</f>
        <v>#REF!</v>
      </c>
    </row>
    <row r="3622" spans="1:5">
      <c r="A3622" s="285">
        <v>18504</v>
      </c>
      <c r="B3622" s="285" t="s">
        <v>13550</v>
      </c>
      <c r="C3622" s="513">
        <v>85.923599999999993</v>
      </c>
      <c r="E3622" t="e">
        <f>_xlfn.NUMBERVALUE(#REF!)</f>
        <v>#REF!</v>
      </c>
    </row>
    <row r="3623" spans="1:5">
      <c r="A3623" s="285">
        <v>19902</v>
      </c>
      <c r="B3623" s="285" t="s">
        <v>13551</v>
      </c>
      <c r="C3623" s="513">
        <v>35.539000000000001</v>
      </c>
      <c r="E3623" t="e">
        <f>_xlfn.NUMBERVALUE(#REF!)</f>
        <v>#REF!</v>
      </c>
    </row>
    <row r="3624" spans="1:5">
      <c r="A3624" s="285">
        <v>23702</v>
      </c>
      <c r="B3624" s="285" t="s">
        <v>13552</v>
      </c>
      <c r="C3624" s="513">
        <v>8.0142000000000007</v>
      </c>
      <c r="E3624" t="e">
        <f>_xlfn.NUMBERVALUE(#REF!)</f>
        <v>#REF!</v>
      </c>
    </row>
    <row r="3625" spans="1:5">
      <c r="A3625" s="285">
        <v>23704</v>
      </c>
      <c r="B3625" s="285" t="s">
        <v>13553</v>
      </c>
      <c r="C3625" s="513">
        <v>8.0142000000000007</v>
      </c>
      <c r="E3625" t="e">
        <f>_xlfn.NUMBERVALUE(#REF!)</f>
        <v>#REF!</v>
      </c>
    </row>
    <row r="3626" spans="1:5">
      <c r="A3626" s="285">
        <v>23706</v>
      </c>
      <c r="B3626" s="285" t="s">
        <v>13554</v>
      </c>
      <c r="C3626" s="513">
        <v>8.0142000000000007</v>
      </c>
      <c r="E3626" t="e">
        <f>_xlfn.NUMBERVALUE(#REF!)</f>
        <v>#REF!</v>
      </c>
    </row>
    <row r="3627" spans="1:5">
      <c r="A3627" s="285">
        <v>23715</v>
      </c>
      <c r="B3627" s="285" t="s">
        <v>13555</v>
      </c>
      <c r="C3627" s="513">
        <v>9.1941000000000006</v>
      </c>
      <c r="E3627" t="e">
        <f>_xlfn.NUMBERVALUE(#REF!)</f>
        <v>#REF!</v>
      </c>
    </row>
    <row r="3628" spans="1:5">
      <c r="A3628" s="285">
        <v>30881</v>
      </c>
      <c r="B3628" s="285" t="s">
        <v>13556</v>
      </c>
      <c r="C3628" s="513">
        <v>0.30330000000000001</v>
      </c>
      <c r="E3628" t="e">
        <f>_xlfn.NUMBERVALUE(#REF!)</f>
        <v>#REF!</v>
      </c>
    </row>
    <row r="3629" spans="1:5">
      <c r="A3629" s="285">
        <v>30899</v>
      </c>
      <c r="B3629" s="285" t="s">
        <v>13557</v>
      </c>
      <c r="C3629" s="513">
        <v>0.1993</v>
      </c>
      <c r="E3629" t="e">
        <f>_xlfn.NUMBERVALUE(#REF!)</f>
        <v>#REF!</v>
      </c>
    </row>
    <row r="3630" spans="1:5">
      <c r="A3630" s="285">
        <v>31210</v>
      </c>
      <c r="B3630" s="285" t="s">
        <v>13558</v>
      </c>
      <c r="C3630" s="513">
        <v>2.8898000000000001</v>
      </c>
      <c r="E3630" t="e">
        <f>_xlfn.NUMBERVALUE(#REF!)</f>
        <v>#REF!</v>
      </c>
    </row>
    <row r="3631" spans="1:5">
      <c r="A3631" s="285">
        <v>31360</v>
      </c>
      <c r="B3631" s="285" t="s">
        <v>13559</v>
      </c>
      <c r="C3631" s="513">
        <v>0.27360000000000001</v>
      </c>
      <c r="E3631" t="e">
        <f>_xlfn.NUMBERVALUE(#REF!)</f>
        <v>#REF!</v>
      </c>
    </row>
    <row r="3632" spans="1:5">
      <c r="A3632" s="285">
        <v>31361</v>
      </c>
      <c r="B3632" s="285" t="s">
        <v>13560</v>
      </c>
      <c r="C3632" s="513">
        <v>0.29270000000000002</v>
      </c>
      <c r="E3632" t="e">
        <f>_xlfn.NUMBERVALUE(#REF!)</f>
        <v>#REF!</v>
      </c>
    </row>
    <row r="3633" spans="1:5">
      <c r="A3633" s="285">
        <v>31362</v>
      </c>
      <c r="B3633" s="285" t="s">
        <v>13561</v>
      </c>
      <c r="C3633" s="513">
        <v>0.35070000000000001</v>
      </c>
      <c r="E3633" t="e">
        <f>_xlfn.NUMBERVALUE(#REF!)</f>
        <v>#REF!</v>
      </c>
    </row>
    <row r="3634" spans="1:5">
      <c r="A3634" s="285">
        <v>31363</v>
      </c>
      <c r="B3634" s="285" t="s">
        <v>13562</v>
      </c>
      <c r="C3634" s="513">
        <v>0.39450000000000002</v>
      </c>
      <c r="E3634" t="e">
        <f>_xlfn.NUMBERVALUE(#REF!)</f>
        <v>#REF!</v>
      </c>
    </row>
    <row r="3635" spans="1:5">
      <c r="A3635" s="285">
        <v>31370</v>
      </c>
      <c r="B3635" s="285" t="s">
        <v>13563</v>
      </c>
      <c r="C3635" s="513">
        <v>0.28050000000000003</v>
      </c>
      <c r="E3635" t="e">
        <f>_xlfn.NUMBERVALUE(#REF!)</f>
        <v>#REF!</v>
      </c>
    </row>
    <row r="3636" spans="1:5">
      <c r="A3636" s="285">
        <v>31372</v>
      </c>
      <c r="B3636" s="285" t="s">
        <v>13564</v>
      </c>
      <c r="C3636" s="513">
        <v>0.40310000000000001</v>
      </c>
      <c r="E3636" t="e">
        <f>_xlfn.NUMBERVALUE(#REF!)</f>
        <v>#REF!</v>
      </c>
    </row>
    <row r="3637" spans="1:5">
      <c r="A3637" s="285">
        <v>31414</v>
      </c>
      <c r="B3637" s="285" t="s">
        <v>13565</v>
      </c>
      <c r="C3637" s="513">
        <v>4.0739999999999998</v>
      </c>
      <c r="E3637" t="e">
        <f>_xlfn.NUMBERVALUE(#REF!)</f>
        <v>#REF!</v>
      </c>
    </row>
    <row r="3638" spans="1:5">
      <c r="A3638" s="285">
        <v>31490</v>
      </c>
      <c r="B3638" s="285" t="s">
        <v>13566</v>
      </c>
      <c r="C3638" s="513">
        <v>3.2942999999999998</v>
      </c>
      <c r="E3638" t="e">
        <f>_xlfn.NUMBERVALUE(#REF!)</f>
        <v>#REF!</v>
      </c>
    </row>
    <row r="3639" spans="1:5">
      <c r="A3639" s="285">
        <v>31523</v>
      </c>
      <c r="B3639" s="285" t="s">
        <v>13567</v>
      </c>
      <c r="C3639" s="513">
        <v>2.58E-2</v>
      </c>
      <c r="E3639" t="e">
        <f>_xlfn.NUMBERVALUE(#REF!)</f>
        <v>#REF!</v>
      </c>
    </row>
    <row r="3640" spans="1:5">
      <c r="A3640" s="285">
        <v>31524</v>
      </c>
      <c r="B3640" s="285" t="s">
        <v>13568</v>
      </c>
      <c r="C3640" s="513">
        <v>2.76E-2</v>
      </c>
      <c r="E3640" t="e">
        <f>_xlfn.NUMBERVALUE(#REF!)</f>
        <v>#REF!</v>
      </c>
    </row>
    <row r="3641" spans="1:5">
      <c r="A3641" s="285">
        <v>31525</v>
      </c>
      <c r="B3641" s="285" t="s">
        <v>13569</v>
      </c>
      <c r="C3641" s="513">
        <v>2.98E-2</v>
      </c>
      <c r="E3641" t="e">
        <f>_xlfn.NUMBERVALUE(#REF!)</f>
        <v>#REF!</v>
      </c>
    </row>
    <row r="3642" spans="1:5">
      <c r="A3642" s="285">
        <v>31526</v>
      </c>
      <c r="B3642" s="285" t="s">
        <v>13570</v>
      </c>
      <c r="C3642" s="513">
        <v>3.1399999999999997E-2</v>
      </c>
      <c r="E3642" t="e">
        <f>_xlfn.NUMBERVALUE(#REF!)</f>
        <v>#REF!</v>
      </c>
    </row>
    <row r="3643" spans="1:5">
      <c r="A3643" s="285">
        <v>31527</v>
      </c>
      <c r="B3643" s="285" t="s">
        <v>13571</v>
      </c>
      <c r="C3643" s="513">
        <v>3.3500000000000002E-2</v>
      </c>
      <c r="E3643" t="e">
        <f>_xlfn.NUMBERVALUE(#REF!)</f>
        <v>#REF!</v>
      </c>
    </row>
    <row r="3644" spans="1:5">
      <c r="A3644" s="285">
        <v>31528</v>
      </c>
      <c r="B3644" s="285" t="s">
        <v>13572</v>
      </c>
      <c r="C3644" s="513">
        <v>0.04</v>
      </c>
      <c r="E3644" t="e">
        <f>_xlfn.NUMBERVALUE(#REF!)</f>
        <v>#REF!</v>
      </c>
    </row>
    <row r="3645" spans="1:5">
      <c r="A3645" s="285">
        <v>31529</v>
      </c>
      <c r="B3645" s="285" t="s">
        <v>13573</v>
      </c>
      <c r="C3645" s="513">
        <v>4.4400000000000002E-2</v>
      </c>
      <c r="E3645" t="e">
        <f>_xlfn.NUMBERVALUE(#REF!)</f>
        <v>#REF!</v>
      </c>
    </row>
    <row r="3646" spans="1:5">
      <c r="A3646" s="285">
        <v>31530</v>
      </c>
      <c r="B3646" s="285" t="s">
        <v>13574</v>
      </c>
      <c r="C3646" s="513">
        <v>5.6599999999999998E-2</v>
      </c>
      <c r="E3646" t="e">
        <f>_xlfn.NUMBERVALUE(#REF!)</f>
        <v>#REF!</v>
      </c>
    </row>
    <row r="3647" spans="1:5">
      <c r="A3647" s="285">
        <v>31531</v>
      </c>
      <c r="B3647" s="285" t="s">
        <v>13575</v>
      </c>
      <c r="C3647" s="513">
        <v>6.93E-2</v>
      </c>
      <c r="E3647" t="e">
        <f>_xlfn.NUMBERVALUE(#REF!)</f>
        <v>#REF!</v>
      </c>
    </row>
    <row r="3648" spans="1:5">
      <c r="A3648" s="285">
        <v>31532</v>
      </c>
      <c r="B3648" s="285" t="s">
        <v>13576</v>
      </c>
      <c r="C3648" s="513">
        <v>8.3099999999999993E-2</v>
      </c>
      <c r="E3648" t="e">
        <f>_xlfn.NUMBERVALUE(#REF!)</f>
        <v>#REF!</v>
      </c>
    </row>
    <row r="3649" spans="1:5">
      <c r="A3649" s="285">
        <v>31533</v>
      </c>
      <c r="B3649" s="285" t="s">
        <v>13577</v>
      </c>
      <c r="C3649" s="513">
        <v>8.4500000000000006E-2</v>
      </c>
      <c r="E3649" t="e">
        <f>_xlfn.NUMBERVALUE(#REF!)</f>
        <v>#REF!</v>
      </c>
    </row>
    <row r="3650" spans="1:5">
      <c r="A3650" s="285">
        <v>31534</v>
      </c>
      <c r="B3650" s="285" t="s">
        <v>13578</v>
      </c>
      <c r="C3650" s="513">
        <v>0.1052</v>
      </c>
      <c r="E3650" t="e">
        <f>_xlfn.NUMBERVALUE(#REF!)</f>
        <v>#REF!</v>
      </c>
    </row>
    <row r="3651" spans="1:5">
      <c r="A3651" s="285">
        <v>31535</v>
      </c>
      <c r="B3651" s="285" t="s">
        <v>13579</v>
      </c>
      <c r="C3651" s="513">
        <v>0.1908</v>
      </c>
      <c r="E3651" t="e">
        <f>_xlfn.NUMBERVALUE(#REF!)</f>
        <v>#REF!</v>
      </c>
    </row>
    <row r="3652" spans="1:5">
      <c r="A3652" s="285">
        <v>31536</v>
      </c>
      <c r="B3652" s="285" t="s">
        <v>13580</v>
      </c>
      <c r="C3652" s="513">
        <v>0.2767</v>
      </c>
      <c r="E3652" t="e">
        <f>_xlfn.NUMBERVALUE(#REF!)</f>
        <v>#REF!</v>
      </c>
    </row>
    <row r="3653" spans="1:5">
      <c r="A3653" s="285">
        <v>31550</v>
      </c>
      <c r="B3653" s="285" t="s">
        <v>13581</v>
      </c>
      <c r="C3653" s="513">
        <v>2.63E-2</v>
      </c>
      <c r="E3653" t="e">
        <f>_xlfn.NUMBERVALUE(#REF!)</f>
        <v>#REF!</v>
      </c>
    </row>
    <row r="3654" spans="1:5">
      <c r="A3654" s="285">
        <v>31555</v>
      </c>
      <c r="B3654" s="285" t="s">
        <v>13582</v>
      </c>
      <c r="C3654" s="513">
        <v>2.98E-2</v>
      </c>
      <c r="E3654" t="e">
        <f>_xlfn.NUMBERVALUE(#REF!)</f>
        <v>#REF!</v>
      </c>
    </row>
    <row r="3655" spans="1:5">
      <c r="A3655" s="285">
        <v>31556</v>
      </c>
      <c r="B3655" s="285" t="s">
        <v>13583</v>
      </c>
      <c r="C3655" s="513">
        <v>3.1399999999999997E-2</v>
      </c>
      <c r="E3655" t="e">
        <f>_xlfn.NUMBERVALUE(#REF!)</f>
        <v>#REF!</v>
      </c>
    </row>
    <row r="3656" spans="1:5">
      <c r="A3656" s="285">
        <v>31570</v>
      </c>
      <c r="B3656" s="285" t="s">
        <v>13584</v>
      </c>
      <c r="C3656" s="513">
        <v>3.6200000000000003E-2</v>
      </c>
      <c r="E3656" t="e">
        <f>_xlfn.NUMBERVALUE(#REF!)</f>
        <v>#REF!</v>
      </c>
    </row>
    <row r="3657" spans="1:5">
      <c r="A3657" s="285">
        <v>31571</v>
      </c>
      <c r="B3657" s="285" t="s">
        <v>13585</v>
      </c>
      <c r="C3657" s="513">
        <v>3.8899999999999997E-2</v>
      </c>
      <c r="E3657" t="e">
        <f>_xlfn.NUMBERVALUE(#REF!)</f>
        <v>#REF!</v>
      </c>
    </row>
    <row r="3658" spans="1:5">
      <c r="A3658" s="285">
        <v>31573</v>
      </c>
      <c r="B3658" s="285" t="s">
        <v>13586</v>
      </c>
      <c r="C3658" s="513">
        <v>4.1500000000000002E-2</v>
      </c>
      <c r="E3658" t="e">
        <f>_xlfn.NUMBERVALUE(#REF!)</f>
        <v>#REF!</v>
      </c>
    </row>
    <row r="3659" spans="1:5">
      <c r="A3659" s="285">
        <v>31614</v>
      </c>
      <c r="B3659" s="285" t="s">
        <v>13587</v>
      </c>
      <c r="C3659" s="513">
        <v>5.3129999999999997</v>
      </c>
      <c r="E3659" t="e">
        <f>_xlfn.NUMBERVALUE(#REF!)</f>
        <v>#REF!</v>
      </c>
    </row>
    <row r="3660" spans="1:5">
      <c r="A3660" s="285">
        <v>31640</v>
      </c>
      <c r="B3660" s="285" t="s">
        <v>13588</v>
      </c>
      <c r="C3660" s="513">
        <v>1.4258999999999999</v>
      </c>
      <c r="E3660" t="e">
        <f>_xlfn.NUMBERVALUE(#REF!)</f>
        <v>#REF!</v>
      </c>
    </row>
    <row r="3661" spans="1:5">
      <c r="A3661" s="285">
        <v>31708</v>
      </c>
      <c r="B3661" s="285" t="s">
        <v>13589</v>
      </c>
      <c r="C3661" s="513">
        <v>3.1472000000000002</v>
      </c>
      <c r="E3661" t="e">
        <f>_xlfn.NUMBERVALUE(#REF!)</f>
        <v>#REF!</v>
      </c>
    </row>
    <row r="3662" spans="1:5">
      <c r="A3662" s="285">
        <v>31870</v>
      </c>
      <c r="B3662" s="285" t="s">
        <v>13590</v>
      </c>
      <c r="C3662" s="513">
        <v>0.21590000000000001</v>
      </c>
      <c r="E3662" t="e">
        <f>_xlfn.NUMBERVALUE(#REF!)</f>
        <v>#REF!</v>
      </c>
    </row>
    <row r="3663" spans="1:5">
      <c r="A3663" s="285">
        <v>31871</v>
      </c>
      <c r="B3663" s="285" t="s">
        <v>13591</v>
      </c>
      <c r="C3663" s="513">
        <v>0.27429999999999999</v>
      </c>
      <c r="E3663" t="e">
        <f>_xlfn.NUMBERVALUE(#REF!)</f>
        <v>#REF!</v>
      </c>
    </row>
    <row r="3664" spans="1:5">
      <c r="A3664" s="285">
        <v>31872</v>
      </c>
      <c r="B3664" s="285" t="s">
        <v>13592</v>
      </c>
      <c r="C3664" s="513">
        <v>0.37359999999999999</v>
      </c>
      <c r="E3664" t="e">
        <f>_xlfn.NUMBERVALUE(#REF!)</f>
        <v>#REF!</v>
      </c>
    </row>
    <row r="3665" spans="1:5">
      <c r="A3665" s="285">
        <v>31877</v>
      </c>
      <c r="B3665" s="285" t="s">
        <v>13593</v>
      </c>
      <c r="C3665" s="513">
        <v>0.1535</v>
      </c>
      <c r="E3665" t="e">
        <f>_xlfn.NUMBERVALUE(#REF!)</f>
        <v>#REF!</v>
      </c>
    </row>
    <row r="3666" spans="1:5">
      <c r="A3666" s="285">
        <v>31880</v>
      </c>
      <c r="B3666" s="285" t="s">
        <v>13593</v>
      </c>
      <c r="C3666" s="513">
        <v>0.21279999999999999</v>
      </c>
      <c r="E3666" t="e">
        <f>_xlfn.NUMBERVALUE(#REF!)</f>
        <v>#REF!</v>
      </c>
    </row>
    <row r="3667" spans="1:5">
      <c r="A3667" s="285">
        <v>31882</v>
      </c>
      <c r="B3667" s="285" t="s">
        <v>13594</v>
      </c>
      <c r="C3667" s="513">
        <v>0.19989999999999999</v>
      </c>
      <c r="E3667" t="e">
        <f>_xlfn.NUMBERVALUE(#REF!)</f>
        <v>#REF!</v>
      </c>
    </row>
    <row r="3668" spans="1:5">
      <c r="A3668" s="285">
        <v>31910</v>
      </c>
      <c r="B3668" s="285" t="s">
        <v>13595</v>
      </c>
      <c r="C3668" s="513">
        <v>0.161</v>
      </c>
      <c r="E3668" t="e">
        <f>_xlfn.NUMBERVALUE(#REF!)</f>
        <v>#REF!</v>
      </c>
    </row>
    <row r="3669" spans="1:5">
      <c r="A3669" s="285">
        <v>31913</v>
      </c>
      <c r="B3669" s="285" t="s">
        <v>13596</v>
      </c>
      <c r="C3669" s="513">
        <v>0.19600000000000001</v>
      </c>
      <c r="E3669" t="e">
        <f>_xlfn.NUMBERVALUE(#REF!)</f>
        <v>#REF!</v>
      </c>
    </row>
    <row r="3670" spans="1:5">
      <c r="A3670" s="285">
        <v>31916</v>
      </c>
      <c r="B3670" s="285" t="s">
        <v>13597</v>
      </c>
      <c r="C3670" s="513">
        <v>0.2492</v>
      </c>
      <c r="E3670" t="e">
        <f>_xlfn.NUMBERVALUE(#REF!)</f>
        <v>#REF!</v>
      </c>
    </row>
    <row r="3671" spans="1:5">
      <c r="A3671" s="285">
        <v>31919</v>
      </c>
      <c r="B3671" s="285" t="s">
        <v>13598</v>
      </c>
      <c r="C3671" s="513">
        <v>0.35389999999999999</v>
      </c>
      <c r="E3671" t="e">
        <f>_xlfn.NUMBERVALUE(#REF!)</f>
        <v>#REF!</v>
      </c>
    </row>
    <row r="3672" spans="1:5">
      <c r="A3672" s="285">
        <v>31920</v>
      </c>
      <c r="B3672" s="285" t="s">
        <v>13599</v>
      </c>
      <c r="C3672" s="513">
        <v>0.80389999999999995</v>
      </c>
      <c r="E3672" t="e">
        <f>_xlfn.NUMBERVALUE(#REF!)</f>
        <v>#REF!</v>
      </c>
    </row>
    <row r="3673" spans="1:5">
      <c r="A3673" s="285">
        <v>31921</v>
      </c>
      <c r="B3673" s="285" t="s">
        <v>13600</v>
      </c>
      <c r="C3673" s="513">
        <v>1.1084000000000001</v>
      </c>
      <c r="E3673" t="e">
        <f>_xlfn.NUMBERVALUE(#REF!)</f>
        <v>#REF!</v>
      </c>
    </row>
    <row r="3674" spans="1:5">
      <c r="A3674" s="285">
        <v>31922</v>
      </c>
      <c r="B3674" s="285" t="s">
        <v>13601</v>
      </c>
      <c r="C3674" s="513">
        <v>0.1366</v>
      </c>
      <c r="E3674" t="e">
        <f>_xlfn.NUMBERVALUE(#REF!)</f>
        <v>#REF!</v>
      </c>
    </row>
    <row r="3675" spans="1:5">
      <c r="A3675" s="285">
        <v>31925</v>
      </c>
      <c r="B3675" s="285" t="s">
        <v>13602</v>
      </c>
      <c r="C3675" s="513">
        <v>0.16159999999999999</v>
      </c>
      <c r="E3675" t="e">
        <f>_xlfn.NUMBERVALUE(#REF!)</f>
        <v>#REF!</v>
      </c>
    </row>
    <row r="3676" spans="1:5">
      <c r="A3676" s="285">
        <v>31950</v>
      </c>
      <c r="B3676" s="285" t="s">
        <v>13446</v>
      </c>
      <c r="C3676" s="513">
        <v>0.1535</v>
      </c>
      <c r="E3676" t="e">
        <f>_xlfn.NUMBERVALUE(#REF!)</f>
        <v>#REF!</v>
      </c>
    </row>
    <row r="3677" spans="1:5">
      <c r="A3677" s="285">
        <v>31978</v>
      </c>
      <c r="B3677" s="285" t="s">
        <v>13603</v>
      </c>
      <c r="C3677" s="513">
        <v>0.12609999999999999</v>
      </c>
      <c r="E3677" t="e">
        <f>_xlfn.NUMBERVALUE(#REF!)</f>
        <v>#REF!</v>
      </c>
    </row>
    <row r="3678" spans="1:5">
      <c r="A3678" s="285">
        <v>31980</v>
      </c>
      <c r="B3678" s="285" t="s">
        <v>13604</v>
      </c>
      <c r="C3678" s="513">
        <v>0.56020000000000003</v>
      </c>
      <c r="E3678" t="e">
        <f>_xlfn.NUMBERVALUE(#REF!)</f>
        <v>#REF!</v>
      </c>
    </row>
    <row r="3679" spans="1:5">
      <c r="A3679" s="285">
        <v>31996</v>
      </c>
      <c r="B3679" s="285" t="s">
        <v>13605</v>
      </c>
      <c r="C3679" s="513">
        <v>34.521599999999999</v>
      </c>
      <c r="E3679" t="e">
        <f>_xlfn.NUMBERVALUE(#REF!)</f>
        <v>#REF!</v>
      </c>
    </row>
    <row r="3680" spans="1:5">
      <c r="A3680" s="285">
        <v>32022</v>
      </c>
      <c r="B3680" s="285" t="s">
        <v>13606</v>
      </c>
      <c r="C3680" s="513">
        <v>0.1032</v>
      </c>
      <c r="E3680" t="e">
        <f>_xlfn.NUMBERVALUE(#REF!)</f>
        <v>#REF!</v>
      </c>
    </row>
    <row r="3681" spans="1:5">
      <c r="A3681" s="285">
        <v>32029</v>
      </c>
      <c r="B3681" s="285" t="s">
        <v>13607</v>
      </c>
      <c r="C3681" s="513">
        <v>0.34139999999999998</v>
      </c>
      <c r="E3681" t="e">
        <f>_xlfn.NUMBERVALUE(#REF!)</f>
        <v>#REF!</v>
      </c>
    </row>
    <row r="3682" spans="1:5">
      <c r="A3682" s="285">
        <v>32030</v>
      </c>
      <c r="B3682" s="285" t="s">
        <v>13608</v>
      </c>
      <c r="C3682" s="513">
        <v>4.1599999999999998E-2</v>
      </c>
      <c r="E3682" t="e">
        <f>_xlfn.NUMBERVALUE(#REF!)</f>
        <v>#REF!</v>
      </c>
    </row>
    <row r="3683" spans="1:5">
      <c r="A3683" s="285">
        <v>32031</v>
      </c>
      <c r="B3683" s="285" t="s">
        <v>13609</v>
      </c>
      <c r="C3683" s="513">
        <v>6.3299999999999995E-2</v>
      </c>
      <c r="E3683" t="e">
        <f>_xlfn.NUMBERVALUE(#REF!)</f>
        <v>#REF!</v>
      </c>
    </row>
    <row r="3684" spans="1:5">
      <c r="A3684" s="285">
        <v>32032</v>
      </c>
      <c r="B3684" s="285" t="s">
        <v>13610</v>
      </c>
      <c r="C3684" s="513">
        <v>7.6200000000000004E-2</v>
      </c>
      <c r="E3684" t="e">
        <f>_xlfn.NUMBERVALUE(#REF!)</f>
        <v>#REF!</v>
      </c>
    </row>
    <row r="3685" spans="1:5">
      <c r="A3685" s="285">
        <v>32037</v>
      </c>
      <c r="B3685" s="285" t="s">
        <v>13611</v>
      </c>
      <c r="C3685" s="513">
        <v>7.2300000000000003E-2</v>
      </c>
      <c r="E3685" t="e">
        <f>_xlfn.NUMBERVALUE(#REF!)</f>
        <v>#REF!</v>
      </c>
    </row>
    <row r="3686" spans="1:5">
      <c r="A3686" s="285">
        <v>32038</v>
      </c>
      <c r="B3686" s="285" t="s">
        <v>13612</v>
      </c>
      <c r="C3686" s="513">
        <v>8.3299999999999999E-2</v>
      </c>
      <c r="E3686" t="e">
        <f>_xlfn.NUMBERVALUE(#REF!)</f>
        <v>#REF!</v>
      </c>
    </row>
    <row r="3687" spans="1:5">
      <c r="A3687" s="285">
        <v>32040</v>
      </c>
      <c r="B3687" s="285" t="s">
        <v>13613</v>
      </c>
      <c r="C3687" s="513">
        <v>0.18509999999999999</v>
      </c>
      <c r="E3687" t="e">
        <f>_xlfn.NUMBERVALUE(#REF!)</f>
        <v>#REF!</v>
      </c>
    </row>
    <row r="3688" spans="1:5">
      <c r="A3688" s="285">
        <v>32042</v>
      </c>
      <c r="B3688" s="285" t="s">
        <v>13614</v>
      </c>
      <c r="C3688" s="513">
        <v>0.10199999999999999</v>
      </c>
      <c r="E3688" t="e">
        <f>_xlfn.NUMBERVALUE(#REF!)</f>
        <v>#REF!</v>
      </c>
    </row>
    <row r="3689" spans="1:5">
      <c r="A3689" s="285">
        <v>32043</v>
      </c>
      <c r="B3689" s="285" t="s">
        <v>13615</v>
      </c>
      <c r="C3689" s="513">
        <v>0.1799</v>
      </c>
      <c r="E3689" t="e">
        <f>_xlfn.NUMBERVALUE(#REF!)</f>
        <v>#REF!</v>
      </c>
    </row>
    <row r="3690" spans="1:5">
      <c r="A3690" s="285">
        <v>32044</v>
      </c>
      <c r="B3690" s="285" t="s">
        <v>13616</v>
      </c>
      <c r="C3690" s="513">
        <v>0.20469999999999999</v>
      </c>
      <c r="E3690" t="e">
        <f>_xlfn.NUMBERVALUE(#REF!)</f>
        <v>#REF!</v>
      </c>
    </row>
    <row r="3691" spans="1:5">
      <c r="A3691" s="285">
        <v>32065</v>
      </c>
      <c r="B3691" s="285" t="s">
        <v>13617</v>
      </c>
      <c r="C3691" s="513">
        <v>0.43509999999999999</v>
      </c>
      <c r="E3691" t="e">
        <f>_xlfn.NUMBERVALUE(#REF!)</f>
        <v>#REF!</v>
      </c>
    </row>
    <row r="3692" spans="1:5">
      <c r="A3692" s="285">
        <v>32070</v>
      </c>
      <c r="B3692" s="285" t="s">
        <v>13618</v>
      </c>
      <c r="C3692" s="513">
        <v>0.11840000000000001</v>
      </c>
      <c r="E3692" t="e">
        <f>_xlfn.NUMBERVALUE(#REF!)</f>
        <v>#REF!</v>
      </c>
    </row>
    <row r="3693" spans="1:5">
      <c r="A3693" s="285">
        <v>32076</v>
      </c>
      <c r="B3693" s="285" t="s">
        <v>13619</v>
      </c>
      <c r="C3693" s="513">
        <v>0.14419999999999999</v>
      </c>
      <c r="E3693" t="e">
        <f>_xlfn.NUMBERVALUE(#REF!)</f>
        <v>#REF!</v>
      </c>
    </row>
    <row r="3694" spans="1:5">
      <c r="A3694" s="285">
        <v>32085</v>
      </c>
      <c r="B3694" s="285" t="s">
        <v>13620</v>
      </c>
      <c r="C3694" s="513">
        <v>0.22739999999999999</v>
      </c>
      <c r="E3694" t="e">
        <f>_xlfn.NUMBERVALUE(#REF!)</f>
        <v>#REF!</v>
      </c>
    </row>
    <row r="3695" spans="1:5">
      <c r="A3695" s="285">
        <v>32088</v>
      </c>
      <c r="B3695" s="285" t="s">
        <v>13621</v>
      </c>
      <c r="C3695" s="513">
        <v>140.99799999999999</v>
      </c>
      <c r="E3695" t="e">
        <f>_xlfn.NUMBERVALUE(#REF!)</f>
        <v>#REF!</v>
      </c>
    </row>
    <row r="3696" spans="1:5">
      <c r="A3696" s="285">
        <v>32230</v>
      </c>
      <c r="B3696" s="285" t="s">
        <v>13622</v>
      </c>
      <c r="C3696" s="513">
        <v>7.7687999999999997</v>
      </c>
      <c r="E3696" t="e">
        <f>_xlfn.NUMBERVALUE(#REF!)</f>
        <v>#REF!</v>
      </c>
    </row>
    <row r="3697" spans="1:5">
      <c r="A3697" s="285">
        <v>32946</v>
      </c>
      <c r="B3697" s="285" t="s">
        <v>13623</v>
      </c>
      <c r="C3697" s="513">
        <v>79.108199999999997</v>
      </c>
      <c r="E3697" t="e">
        <f>_xlfn.NUMBERVALUE(#REF!)</f>
        <v>#REF!</v>
      </c>
    </row>
    <row r="3698" spans="1:5">
      <c r="A3698" s="285">
        <v>34000</v>
      </c>
      <c r="B3698" s="285" t="s">
        <v>13624</v>
      </c>
      <c r="C3698" s="513">
        <v>9.8314000000000004</v>
      </c>
      <c r="E3698" t="e">
        <f>_xlfn.NUMBERVALUE(#REF!)</f>
        <v>#REF!</v>
      </c>
    </row>
    <row r="3699" spans="1:5">
      <c r="A3699" s="285">
        <v>34001</v>
      </c>
      <c r="B3699" s="285" t="s">
        <v>13625</v>
      </c>
      <c r="C3699" s="513">
        <v>12.0779</v>
      </c>
      <c r="E3699" t="e">
        <f>_xlfn.NUMBERVALUE(#REF!)</f>
        <v>#REF!</v>
      </c>
    </row>
    <row r="3700" spans="1:5">
      <c r="A3700" s="285">
        <v>34002</v>
      </c>
      <c r="B3700" s="285" t="s">
        <v>13626</v>
      </c>
      <c r="C3700" s="513">
        <v>13.5718</v>
      </c>
      <c r="E3700" t="e">
        <f>_xlfn.NUMBERVALUE(#REF!)</f>
        <v>#REF!</v>
      </c>
    </row>
    <row r="3701" spans="1:5">
      <c r="A3701" s="285">
        <v>34031</v>
      </c>
      <c r="B3701" s="285" t="s">
        <v>13627</v>
      </c>
      <c r="C3701" s="513">
        <v>3.4091999999999998</v>
      </c>
      <c r="E3701" t="e">
        <f>_xlfn.NUMBERVALUE(#REF!)</f>
        <v>#REF!</v>
      </c>
    </row>
    <row r="3702" spans="1:5">
      <c r="A3702" s="285">
        <v>34032</v>
      </c>
      <c r="B3702" s="285" t="s">
        <v>13628</v>
      </c>
      <c r="C3702" s="513">
        <v>4.0095999999999998</v>
      </c>
      <c r="E3702" t="e">
        <f>_xlfn.NUMBERVALUE(#REF!)</f>
        <v>#REF!</v>
      </c>
    </row>
    <row r="3703" spans="1:5">
      <c r="A3703" s="285">
        <v>34033</v>
      </c>
      <c r="B3703" s="285" t="s">
        <v>13629</v>
      </c>
      <c r="C3703" s="513">
        <v>4.8352000000000004</v>
      </c>
      <c r="E3703" t="e">
        <f>_xlfn.NUMBERVALUE(#REF!)</f>
        <v>#REF!</v>
      </c>
    </row>
    <row r="3704" spans="1:5">
      <c r="A3704" s="285">
        <v>34034</v>
      </c>
      <c r="B3704" s="285" t="s">
        <v>13630</v>
      </c>
      <c r="C3704" s="513">
        <v>7.9497</v>
      </c>
      <c r="E3704" t="e">
        <f>_xlfn.NUMBERVALUE(#REF!)</f>
        <v>#REF!</v>
      </c>
    </row>
    <row r="3705" spans="1:5">
      <c r="A3705" s="285">
        <v>34043</v>
      </c>
      <c r="B3705" s="285" t="s">
        <v>13629</v>
      </c>
      <c r="C3705" s="513">
        <v>5.3186999999999998</v>
      </c>
      <c r="E3705" t="e">
        <f>_xlfn.NUMBERVALUE(#REF!)</f>
        <v>#REF!</v>
      </c>
    </row>
    <row r="3706" spans="1:5">
      <c r="A3706" s="285">
        <v>34044</v>
      </c>
      <c r="B3706" s="285" t="s">
        <v>13630</v>
      </c>
      <c r="C3706" s="513">
        <v>8.5459999999999994</v>
      </c>
      <c r="E3706" t="e">
        <f>_xlfn.NUMBERVALUE(#REF!)</f>
        <v>#REF!</v>
      </c>
    </row>
    <row r="3707" spans="1:5">
      <c r="A3707" s="285">
        <v>34045</v>
      </c>
      <c r="B3707" s="285" t="s">
        <v>13631</v>
      </c>
      <c r="C3707" s="513">
        <v>15.7256</v>
      </c>
      <c r="E3707" t="e">
        <f>_xlfn.NUMBERVALUE(#REF!)</f>
        <v>#REF!</v>
      </c>
    </row>
    <row r="3708" spans="1:5">
      <c r="A3708" s="285">
        <v>34221</v>
      </c>
      <c r="B3708" s="285" t="s">
        <v>13632</v>
      </c>
      <c r="C3708" s="513">
        <v>1.1099000000000001</v>
      </c>
      <c r="E3708" t="e">
        <f>_xlfn.NUMBERVALUE(#REF!)</f>
        <v>#REF!</v>
      </c>
    </row>
    <row r="3709" spans="1:5">
      <c r="A3709" s="285">
        <v>34225</v>
      </c>
      <c r="B3709" s="285" t="s">
        <v>13633</v>
      </c>
      <c r="C3709" s="513">
        <v>1.7353000000000001</v>
      </c>
      <c r="E3709" t="e">
        <f>_xlfn.NUMBERVALUE(#REF!)</f>
        <v>#REF!</v>
      </c>
    </row>
    <row r="3710" spans="1:5">
      <c r="A3710" s="285">
        <v>34253</v>
      </c>
      <c r="B3710" s="285" t="s">
        <v>13634</v>
      </c>
      <c r="C3710" s="513">
        <v>10.294600000000001</v>
      </c>
      <c r="E3710" t="e">
        <f>_xlfn.NUMBERVALUE(#REF!)</f>
        <v>#REF!</v>
      </c>
    </row>
    <row r="3711" spans="1:5">
      <c r="A3711" s="285">
        <v>34254</v>
      </c>
      <c r="B3711" s="285" t="s">
        <v>13635</v>
      </c>
      <c r="C3711" s="513">
        <v>12.4717</v>
      </c>
      <c r="E3711" t="e">
        <f>_xlfn.NUMBERVALUE(#REF!)</f>
        <v>#REF!</v>
      </c>
    </row>
    <row r="3712" spans="1:5">
      <c r="A3712" s="285">
        <v>34338</v>
      </c>
      <c r="B3712" s="285" t="s">
        <v>13636</v>
      </c>
      <c r="C3712" s="513">
        <v>9.9299999999999999E-2</v>
      </c>
      <c r="E3712" t="e">
        <f>_xlfn.NUMBERVALUE(#REF!)</f>
        <v>#REF!</v>
      </c>
    </row>
    <row r="3713" spans="1:5">
      <c r="A3713" s="285">
        <v>34344</v>
      </c>
      <c r="B3713" s="285" t="s">
        <v>13637</v>
      </c>
      <c r="C3713" s="513">
        <v>0.1273</v>
      </c>
      <c r="E3713" t="e">
        <f>_xlfn.NUMBERVALUE(#REF!)</f>
        <v>#REF!</v>
      </c>
    </row>
    <row r="3714" spans="1:5">
      <c r="A3714" s="285">
        <v>34351</v>
      </c>
      <c r="B3714" s="285" t="s">
        <v>13638</v>
      </c>
      <c r="C3714" s="513">
        <v>0.17399999999999999</v>
      </c>
      <c r="E3714" t="e">
        <f>_xlfn.NUMBERVALUE(#REF!)</f>
        <v>#REF!</v>
      </c>
    </row>
    <row r="3715" spans="1:5">
      <c r="A3715" s="285">
        <v>34357</v>
      </c>
      <c r="B3715" s="285" t="s">
        <v>13639</v>
      </c>
      <c r="C3715" s="513">
        <v>0.21</v>
      </c>
      <c r="E3715" t="e">
        <f>_xlfn.NUMBERVALUE(#REF!)</f>
        <v>#REF!</v>
      </c>
    </row>
    <row r="3716" spans="1:5">
      <c r="A3716" s="285">
        <v>34388</v>
      </c>
      <c r="B3716" s="285" t="s">
        <v>13640</v>
      </c>
      <c r="C3716" s="513">
        <v>14.1623</v>
      </c>
      <c r="E3716" t="e">
        <f>_xlfn.NUMBERVALUE(#REF!)</f>
        <v>#REF!</v>
      </c>
    </row>
    <row r="3717" spans="1:5">
      <c r="A3717" s="285">
        <v>34389</v>
      </c>
      <c r="B3717" s="285" t="s">
        <v>13641</v>
      </c>
      <c r="C3717" s="513">
        <v>8.9628999999999994</v>
      </c>
      <c r="E3717" t="e">
        <f>_xlfn.NUMBERVALUE(#REF!)</f>
        <v>#REF!</v>
      </c>
    </row>
    <row r="3718" spans="1:5">
      <c r="A3718" s="285">
        <v>35092</v>
      </c>
      <c r="B3718" s="285" t="s">
        <v>13642</v>
      </c>
      <c r="C3718" s="513">
        <v>9.8023000000000007</v>
      </c>
      <c r="E3718" t="e">
        <f>_xlfn.NUMBERVALUE(#REF!)</f>
        <v>#REF!</v>
      </c>
    </row>
    <row r="3719" spans="1:5">
      <c r="A3719" s="285">
        <v>36012</v>
      </c>
      <c r="B3719" s="285" t="s">
        <v>13643</v>
      </c>
      <c r="C3719" s="513">
        <v>35.07</v>
      </c>
      <c r="E3719" t="e">
        <f>_xlfn.NUMBERVALUE(#REF!)</f>
        <v>#REF!</v>
      </c>
    </row>
    <row r="3720" spans="1:5">
      <c r="A3720" s="285">
        <v>36015</v>
      </c>
      <c r="B3720" s="285" t="s">
        <v>13644</v>
      </c>
      <c r="C3720" s="513">
        <v>50.442</v>
      </c>
      <c r="E3720" t="e">
        <f>_xlfn.NUMBERVALUE(#REF!)</f>
        <v>#REF!</v>
      </c>
    </row>
    <row r="3721" spans="1:5">
      <c r="A3721" s="285">
        <v>36016</v>
      </c>
      <c r="B3721" s="285" t="s">
        <v>13645</v>
      </c>
      <c r="C3721" s="513">
        <v>52.265999999999998</v>
      </c>
      <c r="E3721" t="e">
        <f>_xlfn.NUMBERVALUE(#REF!)</f>
        <v>#REF!</v>
      </c>
    </row>
    <row r="3722" spans="1:5">
      <c r="A3722" s="285">
        <v>36019</v>
      </c>
      <c r="B3722" s="285" t="s">
        <v>13646</v>
      </c>
      <c r="C3722" s="513">
        <v>117.06</v>
      </c>
      <c r="E3722" t="e">
        <f>_xlfn.NUMBERVALUE(#REF!)</f>
        <v>#REF!</v>
      </c>
    </row>
    <row r="3723" spans="1:5">
      <c r="A3723" s="285">
        <v>36021</v>
      </c>
      <c r="B3723" s="285" t="s">
        <v>13647</v>
      </c>
      <c r="C3723" s="513">
        <v>210.48</v>
      </c>
      <c r="E3723" t="e">
        <f>_xlfn.NUMBERVALUE(#REF!)</f>
        <v>#REF!</v>
      </c>
    </row>
    <row r="3724" spans="1:5">
      <c r="A3724" s="285">
        <v>36052</v>
      </c>
      <c r="B3724" s="285" t="s">
        <v>13648</v>
      </c>
      <c r="C3724" s="513">
        <v>14.4</v>
      </c>
      <c r="E3724" t="e">
        <f>_xlfn.NUMBERVALUE(#REF!)</f>
        <v>#REF!</v>
      </c>
    </row>
    <row r="3725" spans="1:5">
      <c r="A3725" s="285">
        <v>36055</v>
      </c>
      <c r="B3725" s="285" t="s">
        <v>13649</v>
      </c>
      <c r="C3725" s="513">
        <v>27.486000000000001</v>
      </c>
      <c r="E3725" t="e">
        <f>_xlfn.NUMBERVALUE(#REF!)</f>
        <v>#REF!</v>
      </c>
    </row>
    <row r="3726" spans="1:5">
      <c r="A3726" s="285">
        <v>36056</v>
      </c>
      <c r="B3726" s="285" t="s">
        <v>13650</v>
      </c>
      <c r="C3726" s="513">
        <v>33.39</v>
      </c>
      <c r="E3726" t="e">
        <f>_xlfn.NUMBERVALUE(#REF!)</f>
        <v>#REF!</v>
      </c>
    </row>
    <row r="3727" spans="1:5">
      <c r="A3727" s="285">
        <v>36058</v>
      </c>
      <c r="B3727" s="285" t="s">
        <v>13651</v>
      </c>
      <c r="C3727" s="513">
        <v>55.398000000000003</v>
      </c>
      <c r="E3727" t="e">
        <f>_xlfn.NUMBERVALUE(#REF!)</f>
        <v>#REF!</v>
      </c>
    </row>
    <row r="3728" spans="1:5">
      <c r="A3728" s="285">
        <v>36059</v>
      </c>
      <c r="B3728" s="285" t="s">
        <v>13652</v>
      </c>
      <c r="C3728" s="513">
        <v>74.52</v>
      </c>
      <c r="E3728" t="e">
        <f>_xlfn.NUMBERVALUE(#REF!)</f>
        <v>#REF!</v>
      </c>
    </row>
    <row r="3729" spans="1:5">
      <c r="A3729" s="285">
        <v>36395</v>
      </c>
      <c r="B3729" s="285" t="s">
        <v>13653</v>
      </c>
      <c r="C3729" s="513">
        <v>4.1021999999999998</v>
      </c>
      <c r="E3729" t="e">
        <f>_xlfn.NUMBERVALUE(#REF!)</f>
        <v>#REF!</v>
      </c>
    </row>
    <row r="3730" spans="1:5">
      <c r="A3730" s="285">
        <v>36401</v>
      </c>
      <c r="B3730" s="285" t="s">
        <v>13654</v>
      </c>
      <c r="C3730" s="513">
        <v>27.4514</v>
      </c>
      <c r="E3730" t="e">
        <f>_xlfn.NUMBERVALUE(#REF!)</f>
        <v>#REF!</v>
      </c>
    </row>
    <row r="3731" spans="1:5">
      <c r="A3731" s="285">
        <v>36440</v>
      </c>
      <c r="B3731" s="285" t="s">
        <v>13655</v>
      </c>
      <c r="C3731" s="513">
        <v>0.64680000000000004</v>
      </c>
      <c r="E3731" t="e">
        <f>_xlfn.NUMBERVALUE(#REF!)</f>
        <v>#REF!</v>
      </c>
    </row>
    <row r="3732" spans="1:5">
      <c r="A3732" s="285">
        <v>36441</v>
      </c>
      <c r="B3732" s="285" t="s">
        <v>13656</v>
      </c>
      <c r="C3732" s="513">
        <v>0.64680000000000004</v>
      </c>
      <c r="E3732" t="e">
        <f>_xlfn.NUMBERVALUE(#REF!)</f>
        <v>#REF!</v>
      </c>
    </row>
    <row r="3733" spans="1:5">
      <c r="A3733" s="285">
        <v>36442</v>
      </c>
      <c r="B3733" s="285" t="s">
        <v>13657</v>
      </c>
      <c r="C3733" s="513">
        <v>0.64680000000000004</v>
      </c>
      <c r="E3733" t="e">
        <f>_xlfn.NUMBERVALUE(#REF!)</f>
        <v>#REF!</v>
      </c>
    </row>
    <row r="3734" spans="1:5">
      <c r="A3734" s="285">
        <v>36580</v>
      </c>
      <c r="B3734" s="285" t="s">
        <v>13658</v>
      </c>
      <c r="C3734" s="513">
        <v>9.9779999999999998</v>
      </c>
      <c r="E3734" t="e">
        <f>_xlfn.NUMBERVALUE(#REF!)</f>
        <v>#REF!</v>
      </c>
    </row>
    <row r="3735" spans="1:5">
      <c r="A3735" s="285">
        <v>37101</v>
      </c>
      <c r="B3735" s="285" t="s">
        <v>13659</v>
      </c>
      <c r="C3735" s="513">
        <v>0.79059999999999997</v>
      </c>
      <c r="E3735" t="e">
        <f>_xlfn.NUMBERVALUE(#REF!)</f>
        <v>#REF!</v>
      </c>
    </row>
    <row r="3736" spans="1:5">
      <c r="A3736" s="285">
        <v>37102</v>
      </c>
      <c r="B3736" s="285" t="s">
        <v>13660</v>
      </c>
      <c r="C3736" s="513">
        <v>1.1474</v>
      </c>
      <c r="E3736" t="e">
        <f>_xlfn.NUMBERVALUE(#REF!)</f>
        <v>#REF!</v>
      </c>
    </row>
    <row r="3737" spans="1:5">
      <c r="A3737" s="285">
        <v>37121</v>
      </c>
      <c r="B3737" s="285" t="s">
        <v>13661</v>
      </c>
      <c r="C3737" s="513">
        <v>0.85840000000000005</v>
      </c>
      <c r="E3737" t="e">
        <f>_xlfn.NUMBERVALUE(#REF!)</f>
        <v>#REF!</v>
      </c>
    </row>
    <row r="3738" spans="1:5">
      <c r="A3738" s="285">
        <v>37131</v>
      </c>
      <c r="B3738" s="285" t="s">
        <v>13662</v>
      </c>
      <c r="C3738" s="513">
        <v>0.84930000000000005</v>
      </c>
      <c r="E3738" t="e">
        <f>_xlfn.NUMBERVALUE(#REF!)</f>
        <v>#REF!</v>
      </c>
    </row>
    <row r="3739" spans="1:5">
      <c r="A3739" s="285">
        <v>37200</v>
      </c>
      <c r="B3739" s="285" t="s">
        <v>13663</v>
      </c>
      <c r="C3739" s="513">
        <v>0.82589999999999997</v>
      </c>
      <c r="E3739" t="e">
        <f>_xlfn.NUMBERVALUE(#REF!)</f>
        <v>#REF!</v>
      </c>
    </row>
    <row r="3740" spans="1:5">
      <c r="A3740" s="285">
        <v>37201</v>
      </c>
      <c r="B3740" s="285" t="s">
        <v>13663</v>
      </c>
      <c r="C3740" s="513">
        <v>0.7923</v>
      </c>
      <c r="E3740" t="e">
        <f>_xlfn.NUMBERVALUE(#REF!)</f>
        <v>#REF!</v>
      </c>
    </row>
    <row r="3741" spans="1:5">
      <c r="A3741" s="285">
        <v>37202</v>
      </c>
      <c r="B3741" s="285" t="s">
        <v>13663</v>
      </c>
      <c r="C3741" s="513">
        <v>1.1617</v>
      </c>
      <c r="E3741" t="e">
        <f>_xlfn.NUMBERVALUE(#REF!)</f>
        <v>#REF!</v>
      </c>
    </row>
    <row r="3742" spans="1:5">
      <c r="A3742" s="285">
        <v>37246</v>
      </c>
      <c r="B3742" s="285" t="s">
        <v>13664</v>
      </c>
      <c r="C3742" s="513">
        <v>1.1930000000000001</v>
      </c>
      <c r="E3742" t="e">
        <f>_xlfn.NUMBERVALUE(#REF!)</f>
        <v>#REF!</v>
      </c>
    </row>
    <row r="3743" spans="1:5">
      <c r="A3743" s="285">
        <v>37247</v>
      </c>
      <c r="B3743" s="285" t="s">
        <v>13665</v>
      </c>
      <c r="C3743" s="513">
        <v>1.2585999999999999</v>
      </c>
      <c r="E3743" t="e">
        <f>_xlfn.NUMBERVALUE(#REF!)</f>
        <v>#REF!</v>
      </c>
    </row>
    <row r="3744" spans="1:5">
      <c r="A3744" s="285">
        <v>37301</v>
      </c>
      <c r="B3744" s="285" t="s">
        <v>13666</v>
      </c>
      <c r="C3744" s="513">
        <v>40.773200000000003</v>
      </c>
      <c r="E3744" t="e">
        <f>_xlfn.NUMBERVALUE(#REF!)</f>
        <v>#REF!</v>
      </c>
    </row>
    <row r="3745" spans="1:5">
      <c r="A3745" s="285">
        <v>37307</v>
      </c>
      <c r="B3745" s="285" t="s">
        <v>13667</v>
      </c>
      <c r="C3745" s="513">
        <v>65.021699999999996</v>
      </c>
      <c r="E3745" t="e">
        <f>_xlfn.NUMBERVALUE(#REF!)</f>
        <v>#REF!</v>
      </c>
    </row>
    <row r="3746" spans="1:5">
      <c r="A3746" s="285">
        <v>37309</v>
      </c>
      <c r="B3746" s="285" t="s">
        <v>13668</v>
      </c>
      <c r="C3746" s="513">
        <v>59.868600000000001</v>
      </c>
      <c r="E3746" t="e">
        <f>_xlfn.NUMBERVALUE(#REF!)</f>
        <v>#REF!</v>
      </c>
    </row>
    <row r="3747" spans="1:5">
      <c r="A3747" s="285">
        <v>37311</v>
      </c>
      <c r="B3747" s="285" t="s">
        <v>13669</v>
      </c>
      <c r="C3747" s="513">
        <v>23.518999999999998</v>
      </c>
      <c r="E3747" t="e">
        <f>_xlfn.NUMBERVALUE(#REF!)</f>
        <v>#REF!</v>
      </c>
    </row>
    <row r="3748" spans="1:5">
      <c r="A3748" s="285">
        <v>37365</v>
      </c>
      <c r="B3748" s="285" t="s">
        <v>13670</v>
      </c>
      <c r="C3748" s="513">
        <v>0.63049999999999995</v>
      </c>
      <c r="E3748" t="e">
        <f>_xlfn.NUMBERVALUE(#REF!)</f>
        <v>#REF!</v>
      </c>
    </row>
    <row r="3749" spans="1:5">
      <c r="A3749" s="285">
        <v>37378</v>
      </c>
      <c r="B3749" s="285" t="s">
        <v>13667</v>
      </c>
      <c r="C3749" s="513">
        <v>42.921300000000002</v>
      </c>
      <c r="E3749" t="e">
        <f>_xlfn.NUMBERVALUE(#REF!)</f>
        <v>#REF!</v>
      </c>
    </row>
    <row r="3750" spans="1:5">
      <c r="A3750" s="285">
        <v>37388</v>
      </c>
      <c r="B3750" s="285" t="s">
        <v>13671</v>
      </c>
      <c r="C3750" s="513">
        <v>20.2864</v>
      </c>
      <c r="E3750" t="e">
        <f>_xlfn.NUMBERVALUE(#REF!)</f>
        <v>#REF!</v>
      </c>
    </row>
    <row r="3751" spans="1:5">
      <c r="A3751" s="285">
        <v>37389</v>
      </c>
      <c r="B3751" s="285" t="s">
        <v>13672</v>
      </c>
      <c r="C3751" s="513">
        <v>27.639600000000002</v>
      </c>
      <c r="E3751" t="e">
        <f>_xlfn.NUMBERVALUE(#REF!)</f>
        <v>#REF!</v>
      </c>
    </row>
    <row r="3752" spans="1:5">
      <c r="A3752" s="285">
        <v>37391</v>
      </c>
      <c r="B3752" s="285" t="s">
        <v>13673</v>
      </c>
      <c r="C3752" s="513">
        <v>195.5</v>
      </c>
      <c r="E3752" t="e">
        <f>_xlfn.NUMBERVALUE(#REF!)</f>
        <v>#REF!</v>
      </c>
    </row>
    <row r="3753" spans="1:5">
      <c r="A3753" s="285">
        <v>37395</v>
      </c>
      <c r="B3753" s="285" t="s">
        <v>13674</v>
      </c>
      <c r="C3753" s="513">
        <v>53.908999999999999</v>
      </c>
      <c r="E3753" t="e">
        <f>_xlfn.NUMBERVALUE(#REF!)</f>
        <v>#REF!</v>
      </c>
    </row>
    <row r="3754" spans="1:5">
      <c r="A3754" s="285">
        <v>37396</v>
      </c>
      <c r="B3754" s="285" t="s">
        <v>13675</v>
      </c>
      <c r="C3754" s="513">
        <v>13.441599999999999</v>
      </c>
      <c r="E3754" t="e">
        <f>_xlfn.NUMBERVALUE(#REF!)</f>
        <v>#REF!</v>
      </c>
    </row>
    <row r="3755" spans="1:5">
      <c r="A3755" s="285">
        <v>37398</v>
      </c>
      <c r="B3755" s="285" t="s">
        <v>13676</v>
      </c>
      <c r="C3755" s="513">
        <v>2.2351000000000001</v>
      </c>
      <c r="E3755" t="e">
        <f>_xlfn.NUMBERVALUE(#REF!)</f>
        <v>#REF!</v>
      </c>
    </row>
    <row r="3756" spans="1:5">
      <c r="A3756" s="285">
        <v>37399</v>
      </c>
      <c r="B3756" s="285" t="s">
        <v>13677</v>
      </c>
      <c r="C3756" s="513">
        <v>28.371200000000002</v>
      </c>
      <c r="E3756" t="e">
        <f>_xlfn.NUMBERVALUE(#REF!)</f>
        <v>#REF!</v>
      </c>
    </row>
    <row r="3757" spans="1:5">
      <c r="A3757" s="285">
        <v>37402</v>
      </c>
      <c r="B3757" s="285" t="s">
        <v>13678</v>
      </c>
      <c r="C3757" s="513">
        <v>16.475999999999999</v>
      </c>
      <c r="E3757" t="e">
        <f>_xlfn.NUMBERVALUE(#REF!)</f>
        <v>#REF!</v>
      </c>
    </row>
    <row r="3758" spans="1:5">
      <c r="A3758" s="285">
        <v>37404</v>
      </c>
      <c r="B3758" s="285" t="s">
        <v>13679</v>
      </c>
      <c r="C3758" s="513">
        <v>11.196</v>
      </c>
      <c r="E3758" t="e">
        <f>_xlfn.NUMBERVALUE(#REF!)</f>
        <v>#REF!</v>
      </c>
    </row>
    <row r="3759" spans="1:5">
      <c r="A3759" s="285">
        <v>37407</v>
      </c>
      <c r="B3759" s="285" t="s">
        <v>13680</v>
      </c>
      <c r="C3759" s="513">
        <v>17.79</v>
      </c>
      <c r="E3759" t="e">
        <f>_xlfn.NUMBERVALUE(#REF!)</f>
        <v>#REF!</v>
      </c>
    </row>
    <row r="3760" spans="1:5">
      <c r="A3760" s="285">
        <v>37504</v>
      </c>
      <c r="B3760" s="285" t="s">
        <v>13681</v>
      </c>
      <c r="C3760" s="513">
        <v>2.5741000000000001</v>
      </c>
      <c r="E3760" t="e">
        <f>_xlfn.NUMBERVALUE(#REF!)</f>
        <v>#REF!</v>
      </c>
    </row>
    <row r="3761" spans="1:5">
      <c r="A3761" s="285">
        <v>37507</v>
      </c>
      <c r="B3761" s="285" t="s">
        <v>13682</v>
      </c>
      <c r="C3761" s="513">
        <v>1.1594</v>
      </c>
      <c r="E3761" t="e">
        <f>_xlfn.NUMBERVALUE(#REF!)</f>
        <v>#REF!</v>
      </c>
    </row>
    <row r="3762" spans="1:5">
      <c r="A3762" s="285">
        <v>37517</v>
      </c>
      <c r="B3762" s="285" t="s">
        <v>13683</v>
      </c>
      <c r="C3762" s="513">
        <v>1.4625999999999999</v>
      </c>
      <c r="E3762" t="e">
        <f>_xlfn.NUMBERVALUE(#REF!)</f>
        <v>#REF!</v>
      </c>
    </row>
    <row r="3763" spans="1:5">
      <c r="A3763" s="285">
        <v>37780</v>
      </c>
      <c r="B3763" s="285" t="s">
        <v>13684</v>
      </c>
      <c r="C3763" s="513">
        <v>4.3799999999999999E-2</v>
      </c>
      <c r="E3763" t="e">
        <f>_xlfn.NUMBERVALUE(#REF!)</f>
        <v>#REF!</v>
      </c>
    </row>
    <row r="3764" spans="1:5">
      <c r="A3764" s="285">
        <v>37781</v>
      </c>
      <c r="B3764" s="285" t="s">
        <v>13685</v>
      </c>
      <c r="C3764" s="513">
        <v>4.3799999999999999E-2</v>
      </c>
      <c r="E3764" t="e">
        <f>_xlfn.NUMBERVALUE(#REF!)</f>
        <v>#REF!</v>
      </c>
    </row>
    <row r="3765" spans="1:5">
      <c r="A3765" s="285">
        <v>37782</v>
      </c>
      <c r="B3765" s="285" t="s">
        <v>13686</v>
      </c>
      <c r="C3765" s="513">
        <v>4.3799999999999999E-2</v>
      </c>
      <c r="E3765" t="e">
        <f>_xlfn.NUMBERVALUE(#REF!)</f>
        <v>#REF!</v>
      </c>
    </row>
    <row r="3766" spans="1:5">
      <c r="A3766" s="285">
        <v>37783</v>
      </c>
      <c r="B3766" s="285" t="s">
        <v>13687</v>
      </c>
      <c r="C3766" s="513">
        <v>4.3799999999999999E-2</v>
      </c>
      <c r="E3766" t="e">
        <f>_xlfn.NUMBERVALUE(#REF!)</f>
        <v>#REF!</v>
      </c>
    </row>
    <row r="3767" spans="1:5">
      <c r="A3767" s="285">
        <v>37784</v>
      </c>
      <c r="B3767" s="285" t="s">
        <v>13688</v>
      </c>
      <c r="C3767" s="513">
        <v>4.3799999999999999E-2</v>
      </c>
      <c r="E3767" t="e">
        <f>_xlfn.NUMBERVALUE(#REF!)</f>
        <v>#REF!</v>
      </c>
    </row>
    <row r="3768" spans="1:5">
      <c r="A3768" s="285">
        <v>37785</v>
      </c>
      <c r="B3768" s="285" t="s">
        <v>13689</v>
      </c>
      <c r="C3768" s="513">
        <v>4.3799999999999999E-2</v>
      </c>
      <c r="E3768" t="e">
        <f>_xlfn.NUMBERVALUE(#REF!)</f>
        <v>#REF!</v>
      </c>
    </row>
    <row r="3769" spans="1:5">
      <c r="A3769" s="285">
        <v>37786</v>
      </c>
      <c r="B3769" s="285" t="s">
        <v>13690</v>
      </c>
      <c r="C3769" s="513">
        <v>4.3799999999999999E-2</v>
      </c>
      <c r="E3769" t="e">
        <f>_xlfn.NUMBERVALUE(#REF!)</f>
        <v>#REF!</v>
      </c>
    </row>
    <row r="3770" spans="1:5">
      <c r="A3770" s="285">
        <v>37787</v>
      </c>
      <c r="B3770" s="285" t="s">
        <v>13691</v>
      </c>
      <c r="C3770" s="513">
        <v>4.3799999999999999E-2</v>
      </c>
      <c r="E3770" t="e">
        <f>_xlfn.NUMBERVALUE(#REF!)</f>
        <v>#REF!</v>
      </c>
    </row>
    <row r="3771" spans="1:5">
      <c r="A3771" s="285">
        <v>37788</v>
      </c>
      <c r="B3771" s="285" t="s">
        <v>13692</v>
      </c>
      <c r="C3771" s="513">
        <v>4.3799999999999999E-2</v>
      </c>
      <c r="E3771" t="e">
        <f>_xlfn.NUMBERVALUE(#REF!)</f>
        <v>#REF!</v>
      </c>
    </row>
    <row r="3772" spans="1:5">
      <c r="A3772" s="285">
        <v>37789</v>
      </c>
      <c r="B3772" s="285" t="s">
        <v>13693</v>
      </c>
      <c r="C3772" s="513">
        <v>4.3799999999999999E-2</v>
      </c>
      <c r="E3772" t="e">
        <f>_xlfn.NUMBERVALUE(#REF!)</f>
        <v>#REF!</v>
      </c>
    </row>
    <row r="3773" spans="1:5">
      <c r="A3773" s="285">
        <v>37837</v>
      </c>
      <c r="B3773" s="285" t="s">
        <v>13694</v>
      </c>
      <c r="C3773" s="513">
        <v>4.3799999999999999E-2</v>
      </c>
      <c r="E3773" t="e">
        <f>_xlfn.NUMBERVALUE(#REF!)</f>
        <v>#REF!</v>
      </c>
    </row>
    <row r="3774" spans="1:5">
      <c r="A3774" s="285">
        <v>37838</v>
      </c>
      <c r="B3774" s="285" t="s">
        <v>13695</v>
      </c>
      <c r="C3774" s="513">
        <v>4.3799999999999999E-2</v>
      </c>
      <c r="E3774" t="e">
        <f>_xlfn.NUMBERVALUE(#REF!)</f>
        <v>#REF!</v>
      </c>
    </row>
    <row r="3775" spans="1:5">
      <c r="A3775" s="285">
        <v>37841</v>
      </c>
      <c r="B3775" s="285" t="s">
        <v>13696</v>
      </c>
      <c r="C3775" s="513">
        <v>4.3799999999999999E-2</v>
      </c>
      <c r="E3775" t="e">
        <f>_xlfn.NUMBERVALUE(#REF!)</f>
        <v>#REF!</v>
      </c>
    </row>
    <row r="3776" spans="1:5">
      <c r="A3776" s="285">
        <v>37843</v>
      </c>
      <c r="B3776" s="285" t="s">
        <v>13697</v>
      </c>
      <c r="C3776" s="513">
        <v>4.3799999999999999E-2</v>
      </c>
      <c r="E3776" t="e">
        <f>_xlfn.NUMBERVALUE(#REF!)</f>
        <v>#REF!</v>
      </c>
    </row>
    <row r="3777" spans="1:5">
      <c r="A3777" s="285">
        <v>37844</v>
      </c>
      <c r="B3777" s="285" t="s">
        <v>13698</v>
      </c>
      <c r="C3777" s="513">
        <v>4.3799999999999999E-2</v>
      </c>
      <c r="E3777" t="e">
        <f>_xlfn.NUMBERVALUE(#REF!)</f>
        <v>#REF!</v>
      </c>
    </row>
    <row r="3778" spans="1:5">
      <c r="A3778" s="285">
        <v>37845</v>
      </c>
      <c r="B3778" s="285" t="s">
        <v>13699</v>
      </c>
      <c r="C3778" s="513">
        <v>4.3799999999999999E-2</v>
      </c>
      <c r="E3778" t="e">
        <f>_xlfn.NUMBERVALUE(#REF!)</f>
        <v>#REF!</v>
      </c>
    </row>
    <row r="3779" spans="1:5">
      <c r="A3779" s="285">
        <v>37846</v>
      </c>
      <c r="B3779" s="285" t="s">
        <v>13700</v>
      </c>
      <c r="C3779" s="513">
        <v>4.3799999999999999E-2</v>
      </c>
      <c r="E3779" t="e">
        <f>_xlfn.NUMBERVALUE(#REF!)</f>
        <v>#REF!</v>
      </c>
    </row>
    <row r="3780" spans="1:5">
      <c r="A3780" s="285">
        <v>37847</v>
      </c>
      <c r="B3780" s="285" t="s">
        <v>13701</v>
      </c>
      <c r="C3780" s="513">
        <v>4.3799999999999999E-2</v>
      </c>
      <c r="E3780" t="e">
        <f>_xlfn.NUMBERVALUE(#REF!)</f>
        <v>#REF!</v>
      </c>
    </row>
    <row r="3781" spans="1:5">
      <c r="A3781" s="285">
        <v>37848</v>
      </c>
      <c r="B3781" s="285" t="s">
        <v>13702</v>
      </c>
      <c r="C3781" s="513">
        <v>4.3799999999999999E-2</v>
      </c>
      <c r="E3781" t="e">
        <f>_xlfn.NUMBERVALUE(#REF!)</f>
        <v>#REF!</v>
      </c>
    </row>
    <row r="3782" spans="1:5">
      <c r="A3782" s="285">
        <v>37849</v>
      </c>
      <c r="B3782" s="285" t="s">
        <v>13703</v>
      </c>
      <c r="C3782" s="513">
        <v>4.3799999999999999E-2</v>
      </c>
      <c r="E3782" t="e">
        <f>_xlfn.NUMBERVALUE(#REF!)</f>
        <v>#REF!</v>
      </c>
    </row>
    <row r="3783" spans="1:5">
      <c r="A3783" s="285">
        <v>37850</v>
      </c>
      <c r="B3783" s="285" t="s">
        <v>13704</v>
      </c>
      <c r="C3783" s="513">
        <v>4.3799999999999999E-2</v>
      </c>
      <c r="E3783" t="e">
        <f>_xlfn.NUMBERVALUE(#REF!)</f>
        <v>#REF!</v>
      </c>
    </row>
    <row r="3784" spans="1:5">
      <c r="A3784" s="285">
        <v>37851</v>
      </c>
      <c r="B3784" s="285" t="s">
        <v>13705</v>
      </c>
      <c r="C3784" s="513">
        <v>4.3799999999999999E-2</v>
      </c>
      <c r="E3784" t="e">
        <f>_xlfn.NUMBERVALUE(#REF!)</f>
        <v>#REF!</v>
      </c>
    </row>
    <row r="3785" spans="1:5">
      <c r="A3785" s="285">
        <v>37954</v>
      </c>
      <c r="B3785" s="285" t="s">
        <v>13706</v>
      </c>
      <c r="C3785" s="513">
        <v>4.4900000000000002E-2</v>
      </c>
      <c r="E3785" t="e">
        <f>_xlfn.NUMBERVALUE(#REF!)</f>
        <v>#REF!</v>
      </c>
    </row>
    <row r="3786" spans="1:5">
      <c r="A3786" s="285">
        <v>37957</v>
      </c>
      <c r="B3786" s="285" t="s">
        <v>13707</v>
      </c>
      <c r="C3786" s="513">
        <v>4.4900000000000002E-2</v>
      </c>
      <c r="E3786" t="e">
        <f>_xlfn.NUMBERVALUE(#REF!)</f>
        <v>#REF!</v>
      </c>
    </row>
    <row r="3787" spans="1:5">
      <c r="A3787" s="285">
        <v>37958</v>
      </c>
      <c r="B3787" s="285" t="s">
        <v>13708</v>
      </c>
      <c r="C3787" s="513">
        <v>4.4900000000000002E-2</v>
      </c>
      <c r="E3787" t="e">
        <f>_xlfn.NUMBERVALUE(#REF!)</f>
        <v>#REF!</v>
      </c>
    </row>
    <row r="3788" spans="1:5">
      <c r="A3788" s="285">
        <v>37960</v>
      </c>
      <c r="B3788" s="285" t="s">
        <v>13709</v>
      </c>
      <c r="C3788" s="513">
        <v>4.4900000000000002E-2</v>
      </c>
      <c r="E3788" t="e">
        <f>_xlfn.NUMBERVALUE(#REF!)</f>
        <v>#REF!</v>
      </c>
    </row>
    <row r="3789" spans="1:5">
      <c r="A3789" s="285">
        <v>37990</v>
      </c>
      <c r="B3789" s="285" t="s">
        <v>13710</v>
      </c>
      <c r="C3789" s="513">
        <v>6.0664999999999996</v>
      </c>
      <c r="E3789" t="e">
        <f>_xlfn.NUMBERVALUE(#REF!)</f>
        <v>#REF!</v>
      </c>
    </row>
    <row r="3790" spans="1:5">
      <c r="A3790" s="285">
        <v>37991</v>
      </c>
      <c r="B3790" s="285" t="s">
        <v>13711</v>
      </c>
      <c r="C3790" s="513">
        <v>31.740500000000001</v>
      </c>
      <c r="E3790" t="e">
        <f>_xlfn.NUMBERVALUE(#REF!)</f>
        <v>#REF!</v>
      </c>
    </row>
    <row r="3791" spans="1:5">
      <c r="A3791" s="285">
        <v>38024</v>
      </c>
      <c r="B3791" s="285" t="s">
        <v>13712</v>
      </c>
      <c r="C3791" s="513">
        <v>110.992</v>
      </c>
      <c r="E3791" t="e">
        <f>_xlfn.NUMBERVALUE(#REF!)</f>
        <v>#REF!</v>
      </c>
    </row>
    <row r="3792" spans="1:5">
      <c r="A3792" s="285">
        <v>38083</v>
      </c>
      <c r="B3792" s="285" t="s">
        <v>13713</v>
      </c>
      <c r="C3792" s="513">
        <v>77.111999999999995</v>
      </c>
      <c r="E3792" t="e">
        <f>_xlfn.NUMBERVALUE(#REF!)</f>
        <v>#REF!</v>
      </c>
    </row>
    <row r="3793" spans="1:5">
      <c r="A3793" s="285">
        <v>38085</v>
      </c>
      <c r="B3793" s="285" t="s">
        <v>13714</v>
      </c>
      <c r="C3793" s="513">
        <v>88.816000000000003</v>
      </c>
      <c r="E3793" t="e">
        <f>_xlfn.NUMBERVALUE(#REF!)</f>
        <v>#REF!</v>
      </c>
    </row>
    <row r="3794" spans="1:5">
      <c r="A3794" s="285">
        <v>38087</v>
      </c>
      <c r="B3794" s="285" t="s">
        <v>13715</v>
      </c>
      <c r="C3794" s="513">
        <v>123.42400000000001</v>
      </c>
      <c r="E3794" t="e">
        <f>_xlfn.NUMBERVALUE(#REF!)</f>
        <v>#REF!</v>
      </c>
    </row>
    <row r="3795" spans="1:5">
      <c r="A3795" s="285">
        <v>38971</v>
      </c>
      <c r="B3795" s="285" t="s">
        <v>13716</v>
      </c>
      <c r="C3795" s="513">
        <v>27.853999999999999</v>
      </c>
      <c r="E3795" t="e">
        <f>_xlfn.NUMBERVALUE(#REF!)</f>
        <v>#REF!</v>
      </c>
    </row>
    <row r="3796" spans="1:5">
      <c r="A3796" s="285">
        <v>40581</v>
      </c>
      <c r="B3796" s="285" t="s">
        <v>13717</v>
      </c>
      <c r="C3796" s="513">
        <v>73.415999999999997</v>
      </c>
      <c r="E3796" t="e">
        <f>_xlfn.NUMBERVALUE(#REF!)</f>
        <v>#REF!</v>
      </c>
    </row>
    <row r="3797" spans="1:5">
      <c r="A3797" s="285">
        <v>41219</v>
      </c>
      <c r="B3797" s="285" t="s">
        <v>13718</v>
      </c>
      <c r="C3797" s="513">
        <v>12.8422</v>
      </c>
      <c r="E3797" t="e">
        <f>_xlfn.NUMBERVALUE(#REF!)</f>
        <v>#REF!</v>
      </c>
    </row>
    <row r="3798" spans="1:5">
      <c r="A3798" s="285">
        <v>41243</v>
      </c>
      <c r="B3798" s="285" t="s">
        <v>13719</v>
      </c>
      <c r="C3798" s="513">
        <v>34.635800000000003</v>
      </c>
      <c r="E3798" t="e">
        <f>_xlfn.NUMBERVALUE(#REF!)</f>
        <v>#REF!</v>
      </c>
    </row>
    <row r="3799" spans="1:5">
      <c r="A3799" s="285">
        <v>41419</v>
      </c>
      <c r="B3799" s="285" t="s">
        <v>13720</v>
      </c>
      <c r="C3799" s="513">
        <v>77.585999999999999</v>
      </c>
      <c r="E3799" t="e">
        <f>_xlfn.NUMBERVALUE(#REF!)</f>
        <v>#REF!</v>
      </c>
    </row>
    <row r="3800" spans="1:5">
      <c r="A3800" s="285">
        <v>41439</v>
      </c>
      <c r="B3800" s="285" t="s">
        <v>13721</v>
      </c>
      <c r="C3800" s="513">
        <v>117.8844</v>
      </c>
      <c r="E3800" t="e">
        <f>_xlfn.NUMBERVALUE(#REF!)</f>
        <v>#REF!</v>
      </c>
    </row>
    <row r="3801" spans="1:5">
      <c r="A3801" s="285">
        <v>41533</v>
      </c>
      <c r="B3801" s="285" t="s">
        <v>13722</v>
      </c>
      <c r="C3801" s="513">
        <v>51.6584</v>
      </c>
      <c r="E3801" t="e">
        <f>_xlfn.NUMBERVALUE(#REF!)</f>
        <v>#REF!</v>
      </c>
    </row>
    <row r="3802" spans="1:5">
      <c r="A3802" s="285">
        <v>41536</v>
      </c>
      <c r="B3802" s="285" t="s">
        <v>13723</v>
      </c>
      <c r="C3802" s="513">
        <v>57.772599999999997</v>
      </c>
      <c r="E3802" t="e">
        <f>_xlfn.NUMBERVALUE(#REF!)</f>
        <v>#REF!</v>
      </c>
    </row>
    <row r="3803" spans="1:5">
      <c r="A3803" s="285">
        <v>41539</v>
      </c>
      <c r="B3803" s="285" t="s">
        <v>13724</v>
      </c>
      <c r="C3803" s="513">
        <v>89.513400000000004</v>
      </c>
      <c r="E3803" t="e">
        <f>_xlfn.NUMBERVALUE(#REF!)</f>
        <v>#REF!</v>
      </c>
    </row>
    <row r="3804" spans="1:5">
      <c r="A3804" s="285">
        <v>41546</v>
      </c>
      <c r="B3804" s="285" t="s">
        <v>13725</v>
      </c>
      <c r="C3804" s="513">
        <v>241.09559999999999</v>
      </c>
      <c r="E3804" t="e">
        <f>_xlfn.NUMBERVALUE(#REF!)</f>
        <v>#REF!</v>
      </c>
    </row>
    <row r="3805" spans="1:5">
      <c r="A3805" s="285">
        <v>41912</v>
      </c>
      <c r="B3805" s="285" t="s">
        <v>13726</v>
      </c>
      <c r="C3805" s="513">
        <v>226.2732</v>
      </c>
      <c r="E3805" t="e">
        <f>_xlfn.NUMBERVALUE(#REF!)</f>
        <v>#REF!</v>
      </c>
    </row>
    <row r="3806" spans="1:5">
      <c r="A3806" s="285">
        <v>42204</v>
      </c>
      <c r="B3806" s="285" t="s">
        <v>13727</v>
      </c>
      <c r="C3806" s="513">
        <v>1384.2</v>
      </c>
      <c r="E3806" t="e">
        <f>_xlfn.NUMBERVALUE(#REF!)</f>
        <v>#REF!</v>
      </c>
    </row>
    <row r="3807" spans="1:5">
      <c r="A3807" s="285">
        <v>42761</v>
      </c>
      <c r="B3807" s="285" t="s">
        <v>13728</v>
      </c>
      <c r="C3807" s="513">
        <v>189.6</v>
      </c>
      <c r="E3807" t="e">
        <f>_xlfn.NUMBERVALUE(#REF!)</f>
        <v>#REF!</v>
      </c>
    </row>
    <row r="3808" spans="1:5">
      <c r="A3808" s="285">
        <v>42762</v>
      </c>
      <c r="B3808" s="285" t="s">
        <v>13729</v>
      </c>
      <c r="C3808" s="513">
        <v>211.98</v>
      </c>
      <c r="E3808" t="e">
        <f>_xlfn.NUMBERVALUE(#REF!)</f>
        <v>#REF!</v>
      </c>
    </row>
    <row r="3809" spans="1:5">
      <c r="A3809" s="285">
        <v>42763</v>
      </c>
      <c r="B3809" s="285" t="s">
        <v>13730</v>
      </c>
      <c r="C3809" s="513">
        <v>250.68</v>
      </c>
      <c r="E3809" t="e">
        <f>_xlfn.NUMBERVALUE(#REF!)</f>
        <v>#REF!</v>
      </c>
    </row>
    <row r="3810" spans="1:5">
      <c r="A3810" s="285">
        <v>49167</v>
      </c>
      <c r="B3810" s="285" t="s">
        <v>13731</v>
      </c>
      <c r="C3810" s="513">
        <v>52.755800000000001</v>
      </c>
      <c r="E3810" t="e">
        <f>_xlfn.NUMBERVALUE(#REF!)</f>
        <v>#REF!</v>
      </c>
    </row>
    <row r="3811" spans="1:5">
      <c r="A3811" s="285">
        <v>49783</v>
      </c>
      <c r="B3811" s="285" t="s">
        <v>13732</v>
      </c>
      <c r="C3811" s="513">
        <v>61.541200000000003</v>
      </c>
      <c r="E3811" t="e">
        <f>_xlfn.NUMBERVALUE(#REF!)</f>
        <v>#REF!</v>
      </c>
    </row>
    <row r="3812" spans="1:5">
      <c r="A3812" s="285">
        <v>50005</v>
      </c>
      <c r="B3812" s="285" t="s">
        <v>13733</v>
      </c>
      <c r="C3812" s="513">
        <v>2.9794999999999998</v>
      </c>
      <c r="E3812" t="e">
        <f>_xlfn.NUMBERVALUE(#REF!)</f>
        <v>#REF!</v>
      </c>
    </row>
    <row r="3813" spans="1:5">
      <c r="A3813" s="285">
        <v>50009</v>
      </c>
      <c r="B3813" s="285" t="s">
        <v>13734</v>
      </c>
      <c r="C3813" s="513">
        <v>1.1008</v>
      </c>
      <c r="E3813" t="e">
        <f>_xlfn.NUMBERVALUE(#REF!)</f>
        <v>#REF!</v>
      </c>
    </row>
    <row r="3814" spans="1:5">
      <c r="A3814" s="285">
        <v>50299</v>
      </c>
      <c r="B3814" s="285" t="s">
        <v>13735</v>
      </c>
      <c r="C3814" s="513">
        <v>2.4094000000000002</v>
      </c>
      <c r="E3814" t="e">
        <f>_xlfn.NUMBERVALUE(#REF!)</f>
        <v>#REF!</v>
      </c>
    </row>
    <row r="3815" spans="1:5">
      <c r="A3815" s="285">
        <v>50382</v>
      </c>
      <c r="B3815" s="285" t="s">
        <v>13736</v>
      </c>
      <c r="C3815" s="513">
        <v>5.2012</v>
      </c>
      <c r="E3815" t="e">
        <f>_xlfn.NUMBERVALUE(#REF!)</f>
        <v>#REF!</v>
      </c>
    </row>
    <row r="3816" spans="1:5">
      <c r="A3816" s="285">
        <v>52172</v>
      </c>
      <c r="B3816" s="285" t="s">
        <v>13737</v>
      </c>
      <c r="C3816" s="513">
        <v>18.958300000000001</v>
      </c>
      <c r="E3816" t="e">
        <f>_xlfn.NUMBERVALUE(#REF!)</f>
        <v>#REF!</v>
      </c>
    </row>
    <row r="3817" spans="1:5">
      <c r="A3817" s="285">
        <v>53050</v>
      </c>
      <c r="B3817" s="285" t="s">
        <v>13738</v>
      </c>
      <c r="C3817" s="513">
        <v>46.458399999999997</v>
      </c>
      <c r="E3817" t="e">
        <f>_xlfn.NUMBERVALUE(#REF!)</f>
        <v>#REF!</v>
      </c>
    </row>
    <row r="3818" spans="1:5">
      <c r="A3818" s="285">
        <v>53051</v>
      </c>
      <c r="B3818" s="285" t="s">
        <v>13739</v>
      </c>
      <c r="C3818" s="513">
        <v>49.285699999999999</v>
      </c>
      <c r="E3818" t="e">
        <f>_xlfn.NUMBERVALUE(#REF!)</f>
        <v>#REF!</v>
      </c>
    </row>
    <row r="3819" spans="1:5">
      <c r="A3819" s="285">
        <v>55155</v>
      </c>
      <c r="B3819" s="285" t="s">
        <v>13740</v>
      </c>
      <c r="C3819" s="513">
        <v>8.7370999999999999</v>
      </c>
      <c r="E3819" t="e">
        <f>_xlfn.NUMBERVALUE(#REF!)</f>
        <v>#REF!</v>
      </c>
    </row>
    <row r="3820" spans="1:5">
      <c r="A3820" s="285">
        <v>55157</v>
      </c>
      <c r="B3820" s="285" t="s">
        <v>13741</v>
      </c>
      <c r="C3820" s="513">
        <v>9.2523999999999997</v>
      </c>
      <c r="E3820" t="e">
        <f>_xlfn.NUMBERVALUE(#REF!)</f>
        <v>#REF!</v>
      </c>
    </row>
    <row r="3821" spans="1:5">
      <c r="A3821" s="285">
        <v>55455</v>
      </c>
      <c r="B3821" s="285" t="s">
        <v>13742</v>
      </c>
      <c r="C3821" s="513">
        <v>12.361599999999999</v>
      </c>
      <c r="E3821" t="e">
        <f>_xlfn.NUMBERVALUE(#REF!)</f>
        <v>#REF!</v>
      </c>
    </row>
    <row r="3822" spans="1:5">
      <c r="A3822" s="285">
        <v>55457</v>
      </c>
      <c r="B3822" s="285" t="s">
        <v>13743</v>
      </c>
      <c r="C3822" s="513">
        <v>14.1797</v>
      </c>
      <c r="E3822" t="e">
        <f>_xlfn.NUMBERVALUE(#REF!)</f>
        <v>#REF!</v>
      </c>
    </row>
    <row r="3823" spans="1:5">
      <c r="A3823" s="285">
        <v>55635</v>
      </c>
      <c r="B3823" s="285" t="s">
        <v>13744</v>
      </c>
      <c r="C3823" s="513">
        <v>10.225099999999999</v>
      </c>
      <c r="E3823" t="e">
        <f>_xlfn.NUMBERVALUE(#REF!)</f>
        <v>#REF!</v>
      </c>
    </row>
    <row r="3824" spans="1:5">
      <c r="A3824" s="285">
        <v>55637</v>
      </c>
      <c r="B3824" s="285" t="s">
        <v>13745</v>
      </c>
      <c r="C3824" s="513">
        <v>11.4352</v>
      </c>
      <c r="E3824" t="e">
        <f>_xlfn.NUMBERVALUE(#REF!)</f>
        <v>#REF!</v>
      </c>
    </row>
    <row r="3825" spans="1:5">
      <c r="A3825" s="285">
        <v>55665</v>
      </c>
      <c r="B3825" s="285" t="s">
        <v>13746</v>
      </c>
      <c r="C3825" s="513">
        <v>24.271699999999999</v>
      </c>
      <c r="E3825" t="e">
        <f>_xlfn.NUMBERVALUE(#REF!)</f>
        <v>#REF!</v>
      </c>
    </row>
    <row r="3826" spans="1:5">
      <c r="A3826" s="285">
        <v>55667</v>
      </c>
      <c r="B3826" s="285" t="s">
        <v>13747</v>
      </c>
      <c r="C3826" s="513">
        <v>26.153400000000001</v>
      </c>
      <c r="E3826" t="e">
        <f>_xlfn.NUMBERVALUE(#REF!)</f>
        <v>#REF!</v>
      </c>
    </row>
    <row r="3827" spans="1:5">
      <c r="A3827" s="285">
        <v>55705</v>
      </c>
      <c r="B3827" s="285" t="s">
        <v>13748</v>
      </c>
      <c r="C3827" s="513">
        <v>24.775400000000001</v>
      </c>
      <c r="E3827" t="e">
        <f>_xlfn.NUMBERVALUE(#REF!)</f>
        <v>#REF!</v>
      </c>
    </row>
    <row r="3828" spans="1:5">
      <c r="A3828" s="285">
        <v>55707</v>
      </c>
      <c r="B3828" s="285" t="s">
        <v>13749</v>
      </c>
      <c r="C3828" s="513">
        <v>26.101299999999998</v>
      </c>
      <c r="E3828" t="e">
        <f>_xlfn.NUMBERVALUE(#REF!)</f>
        <v>#REF!</v>
      </c>
    </row>
    <row r="3829" spans="1:5">
      <c r="A3829" s="285">
        <v>60459</v>
      </c>
      <c r="B3829" s="285" t="s">
        <v>13750</v>
      </c>
      <c r="C3829" s="513">
        <v>30.5045</v>
      </c>
      <c r="E3829" t="e">
        <f>_xlfn.NUMBERVALUE(#REF!)</f>
        <v>#REF!</v>
      </c>
    </row>
    <row r="3830" spans="1:5">
      <c r="A3830" s="285">
        <v>60483</v>
      </c>
      <c r="B3830" s="285" t="s">
        <v>13751</v>
      </c>
      <c r="C3830" s="513">
        <v>79.495000000000005</v>
      </c>
      <c r="E3830" t="e">
        <f>_xlfn.NUMBERVALUE(#REF!)</f>
        <v>#REF!</v>
      </c>
    </row>
    <row r="3831" spans="1:5">
      <c r="A3831" s="285">
        <v>77214</v>
      </c>
      <c r="B3831" s="285" t="s">
        <v>13752</v>
      </c>
      <c r="C3831" s="513">
        <v>10.130000000000001</v>
      </c>
      <c r="E3831" t="e">
        <f>_xlfn.NUMBERVALUE(#REF!)</f>
        <v>#REF!</v>
      </c>
    </row>
    <row r="3832" spans="1:5">
      <c r="A3832" s="285">
        <v>77252</v>
      </c>
      <c r="B3832" s="285" t="s">
        <v>13753</v>
      </c>
      <c r="C3832" s="513">
        <v>11.664999999999999</v>
      </c>
      <c r="E3832" t="e">
        <f>_xlfn.NUMBERVALUE(#REF!)</f>
        <v>#REF!</v>
      </c>
    </row>
    <row r="3833" spans="1:5">
      <c r="A3833" s="285">
        <v>77254</v>
      </c>
      <c r="B3833" s="285" t="s">
        <v>13754</v>
      </c>
      <c r="C3833" s="513">
        <v>19.12</v>
      </c>
      <c r="E3833" t="e">
        <f>_xlfn.NUMBERVALUE(#REF!)</f>
        <v>#REF!</v>
      </c>
    </row>
    <row r="3834" spans="1:5">
      <c r="A3834" s="285">
        <v>80108</v>
      </c>
      <c r="B3834" s="285" t="s">
        <v>13755</v>
      </c>
      <c r="C3834" s="513">
        <v>0.63549999999999995</v>
      </c>
      <c r="E3834" t="e">
        <f>_xlfn.NUMBERVALUE(#REF!)</f>
        <v>#REF!</v>
      </c>
    </row>
    <row r="3835" spans="1:5">
      <c r="A3835" s="285">
        <v>91903</v>
      </c>
      <c r="B3835" s="285" t="s">
        <v>13756</v>
      </c>
      <c r="C3835" s="513">
        <v>0.36630000000000001</v>
      </c>
      <c r="E3835" t="e">
        <f>_xlfn.NUMBERVALUE(#REF!)</f>
        <v>#REF!</v>
      </c>
    </row>
    <row r="3836" spans="1:5">
      <c r="A3836" s="285">
        <v>92122</v>
      </c>
      <c r="B3836" s="285" t="s">
        <v>13757</v>
      </c>
      <c r="C3836" s="513">
        <v>30.152999999999999</v>
      </c>
      <c r="E3836" t="e">
        <f>_xlfn.NUMBERVALUE(#REF!)</f>
        <v>#REF!</v>
      </c>
    </row>
    <row r="3837" spans="1:5">
      <c r="A3837" s="285">
        <v>95505</v>
      </c>
      <c r="B3837" s="285" t="s">
        <v>13758</v>
      </c>
      <c r="C3837" s="513">
        <v>3.8656999999999999</v>
      </c>
      <c r="E3837" t="e">
        <f>_xlfn.NUMBERVALUE(#REF!)</f>
        <v>#REF!</v>
      </c>
    </row>
    <row r="3838" spans="1:5">
      <c r="A3838" s="285">
        <v>55849</v>
      </c>
      <c r="B3838" s="285" t="s">
        <v>13759</v>
      </c>
      <c r="C3838" s="513">
        <v>4.3106999999999998</v>
      </c>
      <c r="E3838" t="e">
        <f>_xlfn.NUMBERVALUE(#REF!)</f>
        <v>#REF!</v>
      </c>
    </row>
    <row r="3839" spans="1:5">
      <c r="A3839" s="285">
        <v>21504</v>
      </c>
      <c r="B3839" s="285" t="s">
        <v>13760</v>
      </c>
      <c r="C3839" s="513">
        <v>39.846800000000002</v>
      </c>
      <c r="E3839" t="e">
        <f>_xlfn.NUMBERVALUE(#REF!)</f>
        <v>#REF!</v>
      </c>
    </row>
    <row r="3840" spans="1:5">
      <c r="A3840" s="285">
        <v>50248</v>
      </c>
      <c r="B3840" s="285" t="s">
        <v>13761</v>
      </c>
      <c r="C3840" s="513">
        <v>15.303000000000001</v>
      </c>
      <c r="E3840" t="e">
        <f>_xlfn.NUMBERVALUE(#REF!)</f>
        <v>#REF!</v>
      </c>
    </row>
    <row r="3841" spans="1:5">
      <c r="A3841" s="285">
        <v>50249</v>
      </c>
      <c r="B3841" s="285" t="s">
        <v>13762</v>
      </c>
      <c r="C3841" s="513">
        <v>27.9194</v>
      </c>
      <c r="E3841" t="e">
        <f>_xlfn.NUMBERVALUE(#REF!)</f>
        <v>#REF!</v>
      </c>
    </row>
    <row r="3842" spans="1:5">
      <c r="A3842" s="285">
        <v>34391</v>
      </c>
      <c r="B3842" s="285" t="s">
        <v>13763</v>
      </c>
      <c r="C3842" s="513">
        <v>15.146599999999999</v>
      </c>
      <c r="E3842" t="e">
        <f>_xlfn.NUMBERVALUE(#REF!)</f>
        <v>#REF!</v>
      </c>
    </row>
    <row r="3843" spans="1:5">
      <c r="A3843" s="285">
        <v>10202</v>
      </c>
      <c r="B3843" s="285" t="s">
        <v>13764</v>
      </c>
      <c r="C3843" s="513">
        <v>1.1348</v>
      </c>
      <c r="E3843" t="e">
        <f>_xlfn.NUMBERVALUE(#REF!)</f>
        <v>#REF!</v>
      </c>
    </row>
    <row r="3844" spans="1:5">
      <c r="A3844" s="285">
        <v>10205</v>
      </c>
      <c r="B3844" s="285" t="s">
        <v>13765</v>
      </c>
      <c r="C3844" s="513">
        <v>1.0972</v>
      </c>
      <c r="E3844" t="e">
        <f>_xlfn.NUMBERVALUE(#REF!)</f>
        <v>#REF!</v>
      </c>
    </row>
    <row r="3845" spans="1:5">
      <c r="A3845" s="285">
        <v>10210</v>
      </c>
      <c r="B3845" s="285" t="s">
        <v>13766</v>
      </c>
      <c r="C3845" s="513">
        <v>1.0972</v>
      </c>
      <c r="E3845" t="e">
        <f>_xlfn.NUMBERVALUE(#REF!)</f>
        <v>#REF!</v>
      </c>
    </row>
    <row r="3846" spans="1:5">
      <c r="A3846" s="285">
        <v>10216</v>
      </c>
      <c r="B3846" s="285" t="s">
        <v>13767</v>
      </c>
      <c r="C3846" s="513">
        <v>1.0972</v>
      </c>
      <c r="E3846" t="e">
        <f>_xlfn.NUMBERVALUE(#REF!)</f>
        <v>#REF!</v>
      </c>
    </row>
    <row r="3847" spans="1:5">
      <c r="A3847" s="285">
        <v>10220</v>
      </c>
      <c r="B3847" s="285" t="s">
        <v>13768</v>
      </c>
      <c r="C3847" s="513">
        <v>1.0972</v>
      </c>
      <c r="E3847" t="e">
        <f>_xlfn.NUMBERVALUE(#REF!)</f>
        <v>#REF!</v>
      </c>
    </row>
    <row r="3848" spans="1:5">
      <c r="A3848" s="285">
        <v>10230</v>
      </c>
      <c r="B3848" s="285" t="s">
        <v>13769</v>
      </c>
      <c r="C3848" s="513">
        <v>1.0972</v>
      </c>
      <c r="E3848" t="e">
        <f>_xlfn.NUMBERVALUE(#REF!)</f>
        <v>#REF!</v>
      </c>
    </row>
    <row r="3849" spans="1:5">
      <c r="A3849" s="285">
        <v>10250</v>
      </c>
      <c r="B3849" s="285" t="s">
        <v>13770</v>
      </c>
      <c r="C3849" s="513">
        <v>1.0972</v>
      </c>
      <c r="E3849" t="e">
        <f>_xlfn.NUMBERVALUE(#REF!)</f>
        <v>#REF!</v>
      </c>
    </row>
    <row r="3850" spans="1:5">
      <c r="A3850" s="285">
        <v>10263</v>
      </c>
      <c r="B3850" s="285" t="s">
        <v>13771</v>
      </c>
      <c r="C3850" s="513">
        <v>1.0972</v>
      </c>
      <c r="E3850" t="e">
        <f>_xlfn.NUMBERVALUE(#REF!)</f>
        <v>#REF!</v>
      </c>
    </row>
    <row r="3851" spans="1:5">
      <c r="A3851" s="285">
        <v>10296</v>
      </c>
      <c r="B3851" s="285" t="s">
        <v>13772</v>
      </c>
      <c r="C3851" s="513">
        <v>1.0972</v>
      </c>
      <c r="E3851" t="e">
        <f>_xlfn.NUMBERVALUE(#REF!)</f>
        <v>#REF!</v>
      </c>
    </row>
    <row r="3852" spans="1:5">
      <c r="A3852" s="285">
        <v>23802</v>
      </c>
      <c r="B3852" s="285" t="s">
        <v>13773</v>
      </c>
      <c r="C3852" s="513">
        <v>3.9136000000000002</v>
      </c>
      <c r="E3852" t="e">
        <f>_xlfn.NUMBERVALUE(#REF!)</f>
        <v>#REF!</v>
      </c>
    </row>
    <row r="3853" spans="1:5">
      <c r="A3853" s="285">
        <v>23804</v>
      </c>
      <c r="B3853" s="285" t="s">
        <v>13774</v>
      </c>
      <c r="C3853" s="513">
        <v>3.9136000000000002</v>
      </c>
      <c r="E3853" t="e">
        <f>_xlfn.NUMBERVALUE(#REF!)</f>
        <v>#REF!</v>
      </c>
    </row>
    <row r="3854" spans="1:5">
      <c r="A3854" s="285">
        <v>23806</v>
      </c>
      <c r="B3854" s="285" t="s">
        <v>13775</v>
      </c>
      <c r="C3854" s="513">
        <v>3.9136000000000002</v>
      </c>
      <c r="E3854" t="e">
        <f>_xlfn.NUMBERVALUE(#REF!)</f>
        <v>#REF!</v>
      </c>
    </row>
    <row r="3855" spans="1:5">
      <c r="A3855" s="285">
        <v>23816</v>
      </c>
      <c r="B3855" s="285" t="s">
        <v>13776</v>
      </c>
      <c r="C3855" s="513">
        <v>13.480499999999999</v>
      </c>
      <c r="E3855" t="e">
        <f>_xlfn.NUMBERVALUE(#REF!)</f>
        <v>#REF!</v>
      </c>
    </row>
    <row r="3856" spans="1:5">
      <c r="A3856" s="285">
        <v>37458</v>
      </c>
      <c r="B3856" s="285" t="s">
        <v>13777</v>
      </c>
      <c r="C3856" s="513">
        <v>786.16</v>
      </c>
      <c r="E3856" t="e">
        <f>_xlfn.NUMBERVALUE(#REF!)</f>
        <v>#REF!</v>
      </c>
    </row>
    <row r="3857" spans="1:5">
      <c r="A3857" s="285">
        <v>60509</v>
      </c>
      <c r="B3857" s="285" t="s">
        <v>13778</v>
      </c>
      <c r="C3857" s="513">
        <v>21.684000000000001</v>
      </c>
      <c r="E3857" t="e">
        <f>_xlfn.NUMBERVALUE(#REF!)</f>
        <v>#REF!</v>
      </c>
    </row>
    <row r="3858" spans="1:5">
      <c r="A3858" s="285">
        <v>1955</v>
      </c>
      <c r="B3858" s="285" t="s">
        <v>13779</v>
      </c>
      <c r="C3858" s="513">
        <v>8.9824000000000002</v>
      </c>
      <c r="E3858" t="e">
        <f>_xlfn.NUMBERVALUE(#REF!)</f>
        <v>#REF!</v>
      </c>
    </row>
    <row r="3859" spans="1:5">
      <c r="A3859" s="285">
        <v>5790</v>
      </c>
      <c r="B3859" s="285" t="s">
        <v>13780</v>
      </c>
      <c r="C3859" s="513">
        <v>3.9754</v>
      </c>
      <c r="E3859" t="e">
        <f>_xlfn.NUMBERVALUE(#REF!)</f>
        <v>#REF!</v>
      </c>
    </row>
    <row r="3860" spans="1:5">
      <c r="A3860" s="285">
        <v>30949</v>
      </c>
      <c r="B3860" s="285" t="s">
        <v>13781</v>
      </c>
      <c r="C3860" s="513">
        <v>11.627000000000001</v>
      </c>
      <c r="E3860" t="e">
        <f>_xlfn.NUMBERVALUE(#REF!)</f>
        <v>#REF!</v>
      </c>
    </row>
    <row r="3861" spans="1:5">
      <c r="A3861" s="285">
        <v>35501</v>
      </c>
      <c r="B3861" s="285" t="s">
        <v>13782</v>
      </c>
      <c r="C3861" s="513">
        <v>139.17420000000001</v>
      </c>
      <c r="E3861" t="e">
        <f>_xlfn.NUMBERVALUE(#REF!)</f>
        <v>#REF!</v>
      </c>
    </row>
    <row r="3862" spans="1:5">
      <c r="A3862" s="285">
        <v>35502</v>
      </c>
      <c r="B3862" s="285" t="s">
        <v>13783</v>
      </c>
      <c r="C3862" s="513">
        <v>143.77500000000001</v>
      </c>
      <c r="E3862" t="e">
        <f>_xlfn.NUMBERVALUE(#REF!)</f>
        <v>#REF!</v>
      </c>
    </row>
    <row r="3863" spans="1:5">
      <c r="A3863" s="285">
        <v>35503</v>
      </c>
      <c r="B3863" s="285" t="s">
        <v>13784</v>
      </c>
      <c r="C3863" s="513">
        <v>165.75659999999999</v>
      </c>
      <c r="E3863" t="e">
        <f>_xlfn.NUMBERVALUE(#REF!)</f>
        <v>#REF!</v>
      </c>
    </row>
    <row r="3864" spans="1:5">
      <c r="A3864" s="285">
        <v>35504</v>
      </c>
      <c r="B3864" s="285" t="s">
        <v>13785</v>
      </c>
      <c r="C3864" s="513">
        <v>207.09989999999999</v>
      </c>
      <c r="E3864" t="e">
        <f>_xlfn.NUMBERVALUE(#REF!)</f>
        <v>#REF!</v>
      </c>
    </row>
    <row r="3865" spans="1:5">
      <c r="A3865" s="285">
        <v>35506</v>
      </c>
      <c r="B3865" s="285" t="s">
        <v>13786</v>
      </c>
      <c r="C3865" s="513">
        <v>195.40620000000001</v>
      </c>
      <c r="E3865" t="e">
        <f>_xlfn.NUMBERVALUE(#REF!)</f>
        <v>#REF!</v>
      </c>
    </row>
    <row r="3866" spans="1:5">
      <c r="A3866" s="285">
        <v>35507</v>
      </c>
      <c r="B3866" s="285" t="s">
        <v>13787</v>
      </c>
      <c r="C3866" s="513">
        <v>184.03200000000001</v>
      </c>
      <c r="E3866" t="e">
        <f>_xlfn.NUMBERVALUE(#REF!)</f>
        <v>#REF!</v>
      </c>
    </row>
    <row r="3867" spans="1:5">
      <c r="A3867" s="285">
        <v>35510</v>
      </c>
      <c r="B3867" s="285" t="s">
        <v>13788</v>
      </c>
      <c r="C3867" s="513">
        <v>279.94589999999999</v>
      </c>
      <c r="E3867" t="e">
        <f>_xlfn.NUMBERVALUE(#REF!)</f>
        <v>#REF!</v>
      </c>
    </row>
    <row r="3868" spans="1:5">
      <c r="A3868" s="285">
        <v>35512</v>
      </c>
      <c r="B3868" s="285" t="s">
        <v>13789</v>
      </c>
      <c r="C3868" s="513">
        <v>286.78320000000002</v>
      </c>
      <c r="E3868" t="e">
        <f>_xlfn.NUMBERVALUE(#REF!)</f>
        <v>#REF!</v>
      </c>
    </row>
    <row r="3869" spans="1:5">
      <c r="A3869" s="285">
        <v>35514</v>
      </c>
      <c r="B3869" s="285" t="s">
        <v>13790</v>
      </c>
      <c r="C3869" s="513">
        <v>326.97629999999998</v>
      </c>
      <c r="E3869" t="e">
        <f>_xlfn.NUMBERVALUE(#REF!)</f>
        <v>#REF!</v>
      </c>
    </row>
    <row r="3870" spans="1:5">
      <c r="A3870" s="285">
        <v>35515</v>
      </c>
      <c r="B3870" s="285" t="s">
        <v>13791</v>
      </c>
      <c r="C3870" s="513">
        <v>422.44290000000001</v>
      </c>
      <c r="E3870" t="e">
        <f>_xlfn.NUMBERVALUE(#REF!)</f>
        <v>#REF!</v>
      </c>
    </row>
    <row r="3871" spans="1:5">
      <c r="A3871" s="285">
        <v>35517</v>
      </c>
      <c r="B3871" s="285" t="s">
        <v>13792</v>
      </c>
      <c r="C3871" s="513">
        <v>400.20569999999998</v>
      </c>
      <c r="E3871" t="e">
        <f>_xlfn.NUMBERVALUE(#REF!)</f>
        <v>#REF!</v>
      </c>
    </row>
    <row r="3872" spans="1:5">
      <c r="A3872" s="285">
        <v>35518</v>
      </c>
      <c r="B3872" s="285" t="s">
        <v>13793</v>
      </c>
      <c r="C3872" s="513">
        <v>486.85410000000002</v>
      </c>
      <c r="E3872" t="e">
        <f>_xlfn.NUMBERVALUE(#REF!)</f>
        <v>#REF!</v>
      </c>
    </row>
    <row r="3873" spans="1:5">
      <c r="A3873" s="285">
        <v>35520</v>
      </c>
      <c r="B3873" s="285" t="s">
        <v>13794</v>
      </c>
      <c r="C3873" s="513">
        <v>353.1114</v>
      </c>
      <c r="E3873" t="e">
        <f>_xlfn.NUMBERVALUE(#REF!)</f>
        <v>#REF!</v>
      </c>
    </row>
    <row r="3874" spans="1:5">
      <c r="A3874" s="285">
        <v>35522</v>
      </c>
      <c r="B3874" s="285" t="s">
        <v>13795</v>
      </c>
      <c r="C3874" s="513">
        <v>318.98880000000003</v>
      </c>
      <c r="E3874" t="e">
        <f>_xlfn.NUMBERVALUE(#REF!)</f>
        <v>#REF!</v>
      </c>
    </row>
    <row r="3875" spans="1:5">
      <c r="A3875" s="285">
        <v>35523</v>
      </c>
      <c r="B3875" s="285" t="s">
        <v>13796</v>
      </c>
      <c r="C3875" s="513">
        <v>406.08449999999999</v>
      </c>
      <c r="E3875" t="e">
        <f>_xlfn.NUMBERVALUE(#REF!)</f>
        <v>#REF!</v>
      </c>
    </row>
    <row r="3876" spans="1:5">
      <c r="A3876" s="285">
        <v>35524</v>
      </c>
      <c r="B3876" s="285" t="s">
        <v>13797</v>
      </c>
      <c r="C3876" s="513">
        <v>453.56220000000002</v>
      </c>
      <c r="E3876" t="e">
        <f>_xlfn.NUMBERVALUE(#REF!)</f>
        <v>#REF!</v>
      </c>
    </row>
    <row r="3877" spans="1:5">
      <c r="A3877" s="285">
        <v>35526</v>
      </c>
      <c r="B3877" s="285" t="s">
        <v>13798</v>
      </c>
      <c r="C3877" s="513">
        <v>460.78289999999998</v>
      </c>
      <c r="E3877" t="e">
        <f>_xlfn.NUMBERVALUE(#REF!)</f>
        <v>#REF!</v>
      </c>
    </row>
    <row r="3878" spans="1:5">
      <c r="A3878" s="285">
        <v>35527</v>
      </c>
      <c r="B3878" s="285" t="s">
        <v>13799</v>
      </c>
      <c r="C3878" s="513">
        <v>501.9984</v>
      </c>
      <c r="E3878" t="e">
        <f>_xlfn.NUMBERVALUE(#REF!)</f>
        <v>#REF!</v>
      </c>
    </row>
    <row r="3879" spans="1:5">
      <c r="A3879" s="285">
        <v>35528</v>
      </c>
      <c r="B3879" s="285" t="s">
        <v>13800</v>
      </c>
      <c r="C3879" s="513">
        <v>513.62819999999999</v>
      </c>
      <c r="E3879" t="e">
        <f>_xlfn.NUMBERVALUE(#REF!)</f>
        <v>#REF!</v>
      </c>
    </row>
    <row r="3880" spans="1:5">
      <c r="A3880" s="285">
        <v>36031</v>
      </c>
      <c r="B3880" s="285" t="s">
        <v>13801</v>
      </c>
      <c r="C3880" s="513">
        <v>97.08</v>
      </c>
      <c r="E3880" t="e">
        <f>_xlfn.NUMBERVALUE(#REF!)</f>
        <v>#REF!</v>
      </c>
    </row>
    <row r="3881" spans="1:5">
      <c r="A3881" s="285">
        <v>36033</v>
      </c>
      <c r="B3881" s="285" t="s">
        <v>13802</v>
      </c>
      <c r="C3881" s="513">
        <v>123.06</v>
      </c>
      <c r="E3881" t="e">
        <f>_xlfn.NUMBERVALUE(#REF!)</f>
        <v>#REF!</v>
      </c>
    </row>
    <row r="3882" spans="1:5">
      <c r="A3882" s="285">
        <v>36760</v>
      </c>
      <c r="B3882" s="285" t="s">
        <v>13803</v>
      </c>
      <c r="C3882" s="513">
        <v>0.79859999999999998</v>
      </c>
      <c r="E3882" t="e">
        <f>_xlfn.NUMBERVALUE(#REF!)</f>
        <v>#REF!</v>
      </c>
    </row>
    <row r="3883" spans="1:5">
      <c r="A3883" s="285">
        <v>40187</v>
      </c>
      <c r="B3883" s="285" t="s">
        <v>13804</v>
      </c>
      <c r="C3883" s="513">
        <v>4.3871000000000002</v>
      </c>
      <c r="E3883" t="e">
        <f>_xlfn.NUMBERVALUE(#REF!)</f>
        <v>#REF!</v>
      </c>
    </row>
    <row r="3884" spans="1:5">
      <c r="A3884" s="285">
        <v>40192</v>
      </c>
      <c r="B3884" s="285" t="s">
        <v>13805</v>
      </c>
      <c r="C3884" s="513">
        <v>3.5017999999999998</v>
      </c>
      <c r="E3884" t="e">
        <f>_xlfn.NUMBERVALUE(#REF!)</f>
        <v>#REF!</v>
      </c>
    </row>
    <row r="3885" spans="1:5">
      <c r="A3885" s="285">
        <v>40193</v>
      </c>
      <c r="B3885" s="285" t="s">
        <v>13804</v>
      </c>
      <c r="C3885" s="513">
        <v>3.4988999999999999</v>
      </c>
      <c r="E3885" t="e">
        <f>_xlfn.NUMBERVALUE(#REF!)</f>
        <v>#REF!</v>
      </c>
    </row>
    <row r="3886" spans="1:5">
      <c r="A3886" s="285">
        <v>40194</v>
      </c>
      <c r="B3886" s="285" t="s">
        <v>13804</v>
      </c>
      <c r="C3886" s="513">
        <v>3.5186000000000002</v>
      </c>
      <c r="E3886" t="e">
        <f>_xlfn.NUMBERVALUE(#REF!)</f>
        <v>#REF!</v>
      </c>
    </row>
    <row r="3887" spans="1:5">
      <c r="A3887" s="285">
        <v>10212</v>
      </c>
      <c r="B3887" s="285" t="s">
        <v>13806</v>
      </c>
      <c r="C3887" s="513">
        <v>1.0873999999999999</v>
      </c>
      <c r="E3887" t="e">
        <f>_xlfn.NUMBERVALUE(#REF!)</f>
        <v>#REF!</v>
      </c>
    </row>
    <row r="3888" spans="1:5">
      <c r="A3888" s="285">
        <v>36040</v>
      </c>
      <c r="B3888" s="285" t="s">
        <v>13807</v>
      </c>
      <c r="C3888" s="513">
        <v>149.04</v>
      </c>
      <c r="E3888" t="e">
        <f>_xlfn.NUMBERVALUE(#REF!)</f>
        <v>#REF!</v>
      </c>
    </row>
    <row r="3889" spans="1:5">
      <c r="A3889" s="285">
        <v>36042</v>
      </c>
      <c r="B3889" s="285" t="s">
        <v>13808</v>
      </c>
      <c r="C3889" s="513">
        <v>221.1</v>
      </c>
      <c r="E3889" t="e">
        <f>_xlfn.NUMBERVALUE(#REF!)</f>
        <v>#REF!</v>
      </c>
    </row>
    <row r="3890" spans="1:5">
      <c r="A3890" s="285">
        <v>36054</v>
      </c>
      <c r="B3890" s="285" t="s">
        <v>13809</v>
      </c>
      <c r="C3890" s="513">
        <v>110.4</v>
      </c>
      <c r="E3890" t="e">
        <f>_xlfn.NUMBERVALUE(#REF!)</f>
        <v>#REF!</v>
      </c>
    </row>
    <row r="3891" spans="1:5">
      <c r="A3891" s="285">
        <v>36057</v>
      </c>
      <c r="B3891" s="285" t="s">
        <v>13810</v>
      </c>
      <c r="C3891" s="513">
        <v>55.398000000000003</v>
      </c>
      <c r="E3891" t="e">
        <f>_xlfn.NUMBERVALUE(#REF!)</f>
        <v>#REF!</v>
      </c>
    </row>
    <row r="3892" spans="1:5">
      <c r="A3892" s="285">
        <v>36060</v>
      </c>
      <c r="B3892" s="285" t="s">
        <v>13811</v>
      </c>
      <c r="C3892" s="513">
        <v>101.64</v>
      </c>
      <c r="E3892" t="e">
        <f>_xlfn.NUMBERVALUE(#REF!)</f>
        <v>#REF!</v>
      </c>
    </row>
    <row r="3893" spans="1:5">
      <c r="A3893" s="285">
        <v>36061</v>
      </c>
      <c r="B3893" s="285" t="s">
        <v>13812</v>
      </c>
      <c r="C3893" s="513">
        <v>135.84</v>
      </c>
      <c r="E3893" t="e">
        <f>_xlfn.NUMBERVALUE(#REF!)</f>
        <v>#REF!</v>
      </c>
    </row>
    <row r="3894" spans="1:5">
      <c r="A3894" s="285">
        <v>36150</v>
      </c>
      <c r="B3894" s="285" t="s">
        <v>13813</v>
      </c>
      <c r="C3894" s="513">
        <v>13.752000000000001</v>
      </c>
      <c r="E3894" t="e">
        <f>_xlfn.NUMBERVALUE(#REF!)</f>
        <v>#REF!</v>
      </c>
    </row>
    <row r="3895" spans="1:5">
      <c r="A3895" s="285">
        <v>36151</v>
      </c>
      <c r="B3895" s="285" t="s">
        <v>13814</v>
      </c>
      <c r="C3895" s="513">
        <v>16.212</v>
      </c>
      <c r="E3895" t="e">
        <f>_xlfn.NUMBERVALUE(#REF!)</f>
        <v>#REF!</v>
      </c>
    </row>
    <row r="3896" spans="1:5">
      <c r="A3896" s="285">
        <v>36152</v>
      </c>
      <c r="B3896" s="285" t="s">
        <v>13815</v>
      </c>
      <c r="C3896" s="513">
        <v>19.007999999999999</v>
      </c>
      <c r="E3896" t="e">
        <f>_xlfn.NUMBERVALUE(#REF!)</f>
        <v>#REF!</v>
      </c>
    </row>
    <row r="3897" spans="1:5">
      <c r="A3897" s="285">
        <v>36153</v>
      </c>
      <c r="B3897" s="285" t="s">
        <v>13816</v>
      </c>
      <c r="C3897" s="513">
        <v>24.18</v>
      </c>
      <c r="E3897" t="e">
        <f>_xlfn.NUMBERVALUE(#REF!)</f>
        <v>#REF!</v>
      </c>
    </row>
    <row r="3898" spans="1:5">
      <c r="A3898" s="285">
        <v>36154</v>
      </c>
      <c r="B3898" s="285" t="s">
        <v>13817</v>
      </c>
      <c r="C3898" s="513">
        <v>27.66</v>
      </c>
      <c r="E3898" t="e">
        <f>_xlfn.NUMBERVALUE(#REF!)</f>
        <v>#REF!</v>
      </c>
    </row>
    <row r="3899" spans="1:5">
      <c r="A3899" s="285">
        <v>36155</v>
      </c>
      <c r="B3899" s="285" t="s">
        <v>13818</v>
      </c>
      <c r="C3899" s="513">
        <v>30.972000000000001</v>
      </c>
      <c r="E3899" t="e">
        <f>_xlfn.NUMBERVALUE(#REF!)</f>
        <v>#REF!</v>
      </c>
    </row>
    <row r="3900" spans="1:5">
      <c r="A3900" s="285">
        <v>36156</v>
      </c>
      <c r="B3900" s="285" t="s">
        <v>13819</v>
      </c>
      <c r="C3900" s="513">
        <v>40.512</v>
      </c>
      <c r="E3900" t="e">
        <f>_xlfn.NUMBERVALUE(#REF!)</f>
        <v>#REF!</v>
      </c>
    </row>
    <row r="3901" spans="1:5">
      <c r="A3901" s="285">
        <v>36158</v>
      </c>
      <c r="B3901" s="285" t="s">
        <v>13820</v>
      </c>
      <c r="C3901" s="513">
        <v>73.739999999999995</v>
      </c>
      <c r="E3901" t="e">
        <f>_xlfn.NUMBERVALUE(#REF!)</f>
        <v>#REF!</v>
      </c>
    </row>
    <row r="3902" spans="1:5">
      <c r="A3902" s="285">
        <v>36194</v>
      </c>
      <c r="B3902" s="285" t="s">
        <v>13821</v>
      </c>
      <c r="C3902" s="513">
        <v>53.213999999999999</v>
      </c>
      <c r="E3902" t="e">
        <f>_xlfn.NUMBERVALUE(#REF!)</f>
        <v>#REF!</v>
      </c>
    </row>
    <row r="3903" spans="1:5">
      <c r="A3903" s="285">
        <v>36436</v>
      </c>
      <c r="B3903" s="285" t="s">
        <v>13822</v>
      </c>
      <c r="C3903" s="513">
        <v>223.08</v>
      </c>
      <c r="E3903" t="e">
        <f>_xlfn.NUMBERVALUE(#REF!)</f>
        <v>#REF!</v>
      </c>
    </row>
    <row r="3904" spans="1:5">
      <c r="A3904" s="285">
        <v>36578</v>
      </c>
      <c r="B3904" s="285" t="s">
        <v>13823</v>
      </c>
      <c r="C3904" s="513">
        <v>6.1260000000000003</v>
      </c>
      <c r="E3904" t="e">
        <f>_xlfn.NUMBERVALUE(#REF!)</f>
        <v>#REF!</v>
      </c>
    </row>
    <row r="3905" spans="1:5">
      <c r="A3905" s="285">
        <v>36579</v>
      </c>
      <c r="B3905" s="285" t="s">
        <v>13824</v>
      </c>
      <c r="C3905" s="513">
        <v>17.88</v>
      </c>
      <c r="E3905" t="e">
        <f>_xlfn.NUMBERVALUE(#REF!)</f>
        <v>#REF!</v>
      </c>
    </row>
    <row r="3906" spans="1:5">
      <c r="A3906" s="285">
        <v>37220</v>
      </c>
      <c r="B3906" s="285" t="s">
        <v>13825</v>
      </c>
      <c r="C3906" s="513">
        <v>0.77859999999999996</v>
      </c>
      <c r="E3906" t="e">
        <f>_xlfn.NUMBERVALUE(#REF!)</f>
        <v>#REF!</v>
      </c>
    </row>
    <row r="3907" spans="1:5">
      <c r="A3907" s="285">
        <v>37299</v>
      </c>
      <c r="B3907" s="285" t="s">
        <v>13826</v>
      </c>
      <c r="C3907" s="513">
        <v>2.87</v>
      </c>
      <c r="E3907" t="e">
        <f>_xlfn.NUMBERVALUE(#REF!)</f>
        <v>#REF!</v>
      </c>
    </row>
    <row r="3908" spans="1:5">
      <c r="A3908" s="285">
        <v>37430</v>
      </c>
      <c r="B3908" s="285" t="s">
        <v>13827</v>
      </c>
      <c r="C3908" s="513">
        <v>74.152000000000001</v>
      </c>
      <c r="E3908" t="e">
        <f>_xlfn.NUMBERVALUE(#REF!)</f>
        <v>#REF!</v>
      </c>
    </row>
    <row r="3909" spans="1:5">
      <c r="A3909" s="285">
        <v>37431</v>
      </c>
      <c r="B3909" s="285" t="s">
        <v>13828</v>
      </c>
      <c r="C3909" s="513">
        <v>87.853999999999999</v>
      </c>
      <c r="E3909" t="e">
        <f>_xlfn.NUMBERVALUE(#REF!)</f>
        <v>#REF!</v>
      </c>
    </row>
    <row r="3910" spans="1:5">
      <c r="A3910" s="285">
        <v>37432</v>
      </c>
      <c r="B3910" s="285" t="s">
        <v>13829</v>
      </c>
      <c r="C3910" s="513">
        <v>31.148800000000001</v>
      </c>
      <c r="E3910" t="e">
        <f>_xlfn.NUMBERVALUE(#REF!)</f>
        <v>#REF!</v>
      </c>
    </row>
    <row r="3911" spans="1:5">
      <c r="A3911" s="285">
        <v>37433</v>
      </c>
      <c r="B3911" s="285" t="s">
        <v>13830</v>
      </c>
      <c r="C3911" s="513">
        <v>26.238399999999999</v>
      </c>
      <c r="E3911" t="e">
        <f>_xlfn.NUMBERVALUE(#REF!)</f>
        <v>#REF!</v>
      </c>
    </row>
    <row r="3912" spans="1:5">
      <c r="A3912" s="285">
        <v>37434</v>
      </c>
      <c r="B3912" s="285" t="s">
        <v>13831</v>
      </c>
      <c r="C3912" s="513">
        <v>35.879399999999997</v>
      </c>
      <c r="E3912" t="e">
        <f>_xlfn.NUMBERVALUE(#REF!)</f>
        <v>#REF!</v>
      </c>
    </row>
    <row r="3913" spans="1:5">
      <c r="A3913" s="285">
        <v>37435</v>
      </c>
      <c r="B3913" s="285" t="s">
        <v>13832</v>
      </c>
      <c r="C3913" s="513">
        <v>104.16</v>
      </c>
      <c r="E3913" t="e">
        <f>_xlfn.NUMBERVALUE(#REF!)</f>
        <v>#REF!</v>
      </c>
    </row>
    <row r="3914" spans="1:5">
      <c r="A3914" s="285">
        <v>37436</v>
      </c>
      <c r="B3914" s="285" t="s">
        <v>13829</v>
      </c>
      <c r="C3914" s="513">
        <v>34.856400000000001</v>
      </c>
      <c r="E3914" t="e">
        <f>_xlfn.NUMBERVALUE(#REF!)</f>
        <v>#REF!</v>
      </c>
    </row>
    <row r="3915" spans="1:5">
      <c r="A3915" s="285">
        <v>37437</v>
      </c>
      <c r="B3915" s="285" t="s">
        <v>13833</v>
      </c>
      <c r="C3915" s="513">
        <v>5.8795000000000002</v>
      </c>
      <c r="E3915" t="e">
        <f>_xlfn.NUMBERVALUE(#REF!)</f>
        <v>#REF!</v>
      </c>
    </row>
    <row r="3916" spans="1:5">
      <c r="A3916" s="285">
        <v>37438</v>
      </c>
      <c r="B3916" s="285" t="s">
        <v>13834</v>
      </c>
      <c r="C3916" s="513">
        <v>37.125599999999999</v>
      </c>
      <c r="E3916" t="e">
        <f>_xlfn.NUMBERVALUE(#REF!)</f>
        <v>#REF!</v>
      </c>
    </row>
    <row r="3917" spans="1:5">
      <c r="A3917" s="285">
        <v>37439</v>
      </c>
      <c r="B3917" s="285" t="s">
        <v>13835</v>
      </c>
      <c r="C3917" s="513">
        <v>0.80640000000000001</v>
      </c>
      <c r="E3917" t="e">
        <f>_xlfn.NUMBERVALUE(#REF!)</f>
        <v>#REF!</v>
      </c>
    </row>
    <row r="3918" spans="1:5">
      <c r="A3918" s="285">
        <v>37930</v>
      </c>
      <c r="B3918" s="285" t="s">
        <v>13836</v>
      </c>
      <c r="C3918" s="513">
        <v>2.9499999999999998E-2</v>
      </c>
      <c r="E3918" t="e">
        <f>_xlfn.NUMBERVALUE(#REF!)</f>
        <v>#REF!</v>
      </c>
    </row>
    <row r="3919" spans="1:5">
      <c r="A3919" s="285">
        <v>37931</v>
      </c>
      <c r="B3919" s="285" t="s">
        <v>13836</v>
      </c>
      <c r="C3919" s="513">
        <v>3.4200000000000001E-2</v>
      </c>
      <c r="E3919" t="e">
        <f>_xlfn.NUMBERVALUE(#REF!)</f>
        <v>#REF!</v>
      </c>
    </row>
    <row r="3920" spans="1:5">
      <c r="A3920" s="285">
        <v>37932</v>
      </c>
      <c r="B3920" s="285" t="s">
        <v>13836</v>
      </c>
      <c r="C3920" s="513">
        <v>4.8800000000000003E-2</v>
      </c>
      <c r="E3920" t="e">
        <f>_xlfn.NUMBERVALUE(#REF!)</f>
        <v>#REF!</v>
      </c>
    </row>
    <row r="3921" spans="1:5">
      <c r="A3921" s="285">
        <v>37933</v>
      </c>
      <c r="B3921" s="285" t="s">
        <v>13836</v>
      </c>
      <c r="C3921" s="513">
        <v>7.51E-2</v>
      </c>
      <c r="E3921" t="e">
        <f>_xlfn.NUMBERVALUE(#REF!)</f>
        <v>#REF!</v>
      </c>
    </row>
    <row r="3922" spans="1:5">
      <c r="A3922" s="285">
        <v>37934</v>
      </c>
      <c r="B3922" s="285" t="s">
        <v>13836</v>
      </c>
      <c r="C3922" s="513">
        <v>0.13059999999999999</v>
      </c>
      <c r="E3922" t="e">
        <f>_xlfn.NUMBERVALUE(#REF!)</f>
        <v>#REF!</v>
      </c>
    </row>
    <row r="3923" spans="1:5">
      <c r="A3923" s="285">
        <v>37935</v>
      </c>
      <c r="B3923" s="285" t="s">
        <v>13837</v>
      </c>
      <c r="C3923" s="513">
        <v>0.184</v>
      </c>
      <c r="E3923" t="e">
        <f>_xlfn.NUMBERVALUE(#REF!)</f>
        <v>#REF!</v>
      </c>
    </row>
    <row r="3924" spans="1:5">
      <c r="A3924" s="285">
        <v>37936</v>
      </c>
      <c r="B3924" s="285" t="s">
        <v>13838</v>
      </c>
      <c r="C3924" s="513">
        <v>3.2199999999999999E-2</v>
      </c>
      <c r="E3924" t="e">
        <f>_xlfn.NUMBERVALUE(#REF!)</f>
        <v>#REF!</v>
      </c>
    </row>
    <row r="3925" spans="1:5">
      <c r="A3925" s="285">
        <v>37940</v>
      </c>
      <c r="B3925" s="285" t="s">
        <v>13836</v>
      </c>
      <c r="C3925" s="513">
        <v>6.8000000000000005E-2</v>
      </c>
      <c r="E3925" t="e">
        <f>_xlfn.NUMBERVALUE(#REF!)</f>
        <v>#REF!</v>
      </c>
    </row>
    <row r="3926" spans="1:5">
      <c r="A3926" s="285">
        <v>37941</v>
      </c>
      <c r="B3926" s="285" t="s">
        <v>13836</v>
      </c>
      <c r="C3926" s="513">
        <v>7.1800000000000003E-2</v>
      </c>
      <c r="E3926" t="e">
        <f>_xlfn.NUMBERVALUE(#REF!)</f>
        <v>#REF!</v>
      </c>
    </row>
    <row r="3927" spans="1:5">
      <c r="A3927" s="285">
        <v>37942</v>
      </c>
      <c r="B3927" s="285" t="s">
        <v>13836</v>
      </c>
      <c r="C3927" s="513">
        <v>0.13519999999999999</v>
      </c>
      <c r="E3927" t="e">
        <f>_xlfn.NUMBERVALUE(#REF!)</f>
        <v>#REF!</v>
      </c>
    </row>
    <row r="3928" spans="1:5">
      <c r="A3928" s="285">
        <v>37943</v>
      </c>
      <c r="B3928" s="285" t="s">
        <v>13836</v>
      </c>
      <c r="C3928" s="513">
        <v>0.17829999999999999</v>
      </c>
      <c r="E3928" t="e">
        <f>_xlfn.NUMBERVALUE(#REF!)</f>
        <v>#REF!</v>
      </c>
    </row>
    <row r="3929" spans="1:5">
      <c r="A3929" s="285">
        <v>42198</v>
      </c>
      <c r="B3929" s="285" t="s">
        <v>13839</v>
      </c>
      <c r="C3929" s="513">
        <v>729</v>
      </c>
      <c r="E3929" t="e">
        <f>_xlfn.NUMBERVALUE(#REF!)</f>
        <v>#REF!</v>
      </c>
    </row>
    <row r="3930" spans="1:5">
      <c r="A3930" s="285">
        <v>42199</v>
      </c>
      <c r="B3930" s="285" t="s">
        <v>13840</v>
      </c>
      <c r="C3930" s="513">
        <v>811.8</v>
      </c>
      <c r="E3930" t="e">
        <f>_xlfn.NUMBERVALUE(#REF!)</f>
        <v>#REF!</v>
      </c>
    </row>
    <row r="3931" spans="1:5">
      <c r="A3931" s="285">
        <v>42200</v>
      </c>
      <c r="B3931" s="285" t="s">
        <v>13841</v>
      </c>
      <c r="C3931" s="513">
        <v>843.6</v>
      </c>
      <c r="E3931" t="e">
        <f>_xlfn.NUMBERVALUE(#REF!)</f>
        <v>#REF!</v>
      </c>
    </row>
    <row r="3932" spans="1:5">
      <c r="A3932" s="285">
        <v>42201</v>
      </c>
      <c r="B3932" s="285" t="s">
        <v>13842</v>
      </c>
      <c r="C3932" s="513">
        <v>952.8</v>
      </c>
      <c r="E3932" t="e">
        <f>_xlfn.NUMBERVALUE(#REF!)</f>
        <v>#REF!</v>
      </c>
    </row>
    <row r="3933" spans="1:5">
      <c r="A3933" s="285">
        <v>42202</v>
      </c>
      <c r="B3933" s="285" t="s">
        <v>13843</v>
      </c>
      <c r="C3933" s="513">
        <v>1189.2</v>
      </c>
      <c r="E3933" t="e">
        <f>_xlfn.NUMBERVALUE(#REF!)</f>
        <v>#REF!</v>
      </c>
    </row>
    <row r="3934" spans="1:5">
      <c r="A3934" s="285">
        <v>42203</v>
      </c>
      <c r="B3934" s="285" t="s">
        <v>13844</v>
      </c>
      <c r="C3934" s="513">
        <v>1320</v>
      </c>
      <c r="E3934" t="e">
        <f>_xlfn.NUMBERVALUE(#REF!)</f>
        <v>#REF!</v>
      </c>
    </row>
    <row r="3935" spans="1:5">
      <c r="A3935" s="285">
        <v>42205</v>
      </c>
      <c r="B3935" s="285" t="s">
        <v>13845</v>
      </c>
      <c r="C3935" s="513">
        <v>1765.2</v>
      </c>
      <c r="E3935" t="e">
        <f>_xlfn.NUMBERVALUE(#REF!)</f>
        <v>#REF!</v>
      </c>
    </row>
    <row r="3936" spans="1:5">
      <c r="A3936" s="285">
        <v>42206</v>
      </c>
      <c r="B3936" s="285" t="s">
        <v>13846</v>
      </c>
      <c r="C3936" s="513">
        <v>2268.6</v>
      </c>
      <c r="E3936" t="e">
        <f>_xlfn.NUMBERVALUE(#REF!)</f>
        <v>#REF!</v>
      </c>
    </row>
    <row r="3937" spans="1:5">
      <c r="A3937" s="285">
        <v>42207</v>
      </c>
      <c r="B3937" s="285" t="s">
        <v>13847</v>
      </c>
      <c r="C3937" s="513">
        <v>3120</v>
      </c>
      <c r="E3937" t="e">
        <f>_xlfn.NUMBERVALUE(#REF!)</f>
        <v>#REF!</v>
      </c>
    </row>
    <row r="3938" spans="1:5">
      <c r="A3938" s="285">
        <v>42210</v>
      </c>
      <c r="B3938" s="285" t="s">
        <v>13841</v>
      </c>
      <c r="C3938" s="513">
        <v>651.6</v>
      </c>
      <c r="E3938" t="e">
        <f>_xlfn.NUMBERVALUE(#REF!)</f>
        <v>#REF!</v>
      </c>
    </row>
    <row r="3939" spans="1:5">
      <c r="A3939" s="285">
        <v>42211</v>
      </c>
      <c r="B3939" s="285" t="s">
        <v>13842</v>
      </c>
      <c r="C3939" s="513">
        <v>732.6</v>
      </c>
      <c r="E3939" t="e">
        <f>_xlfn.NUMBERVALUE(#REF!)</f>
        <v>#REF!</v>
      </c>
    </row>
    <row r="3940" spans="1:5">
      <c r="A3940" s="285">
        <v>42212</v>
      </c>
      <c r="B3940" s="285" t="s">
        <v>13843</v>
      </c>
      <c r="C3940" s="513">
        <v>1055.4000000000001</v>
      </c>
      <c r="E3940" t="e">
        <f>_xlfn.NUMBERVALUE(#REF!)</f>
        <v>#REF!</v>
      </c>
    </row>
    <row r="3941" spans="1:5">
      <c r="A3941" s="285">
        <v>42213</v>
      </c>
      <c r="B3941" s="285" t="s">
        <v>13844</v>
      </c>
      <c r="C3941" s="513">
        <v>1120.2</v>
      </c>
      <c r="E3941" t="e">
        <f>_xlfn.NUMBERVALUE(#REF!)</f>
        <v>#REF!</v>
      </c>
    </row>
    <row r="3942" spans="1:5">
      <c r="A3942" s="285">
        <v>42214</v>
      </c>
      <c r="B3942" s="285" t="s">
        <v>13727</v>
      </c>
      <c r="C3942" s="513">
        <v>1288.2</v>
      </c>
      <c r="E3942" t="e">
        <f>_xlfn.NUMBERVALUE(#REF!)</f>
        <v>#REF!</v>
      </c>
    </row>
    <row r="3943" spans="1:5">
      <c r="A3943" s="285">
        <v>49230</v>
      </c>
      <c r="B3943" s="285" t="s">
        <v>13848</v>
      </c>
      <c r="C3943" s="513">
        <v>61.094799999999999</v>
      </c>
      <c r="E3943" t="e">
        <f>_xlfn.NUMBERVALUE(#REF!)</f>
        <v>#REF!</v>
      </c>
    </row>
    <row r="3944" spans="1:5">
      <c r="A3944" s="285">
        <v>60180</v>
      </c>
      <c r="B3944" s="285" t="s">
        <v>13849</v>
      </c>
      <c r="C3944" s="513">
        <v>23.893999999999998</v>
      </c>
      <c r="E3944" t="e">
        <f>_xlfn.NUMBERVALUE(#REF!)</f>
        <v>#REF!</v>
      </c>
    </row>
    <row r="3945" spans="1:5">
      <c r="A3945" s="285">
        <v>21401</v>
      </c>
      <c r="B3945" s="285" t="s">
        <v>13850</v>
      </c>
      <c r="C3945" s="513">
        <v>9.4435000000000002</v>
      </c>
      <c r="E3945" t="e">
        <f>_xlfn.NUMBERVALUE(#REF!)</f>
        <v>#REF!</v>
      </c>
    </row>
    <row r="3946" spans="1:5">
      <c r="A3946" s="285">
        <v>21501</v>
      </c>
      <c r="B3946" s="285" t="s">
        <v>13851</v>
      </c>
      <c r="C3946" s="513">
        <v>13.6876</v>
      </c>
      <c r="E3946" t="e">
        <f>_xlfn.NUMBERVALUE(#REF!)</f>
        <v>#REF!</v>
      </c>
    </row>
    <row r="3947" spans="1:5">
      <c r="A3947" s="285">
        <v>21601</v>
      </c>
      <c r="B3947" s="285" t="s">
        <v>13852</v>
      </c>
      <c r="C3947" s="513">
        <v>17.815799999999999</v>
      </c>
      <c r="E3947" t="e">
        <f>_xlfn.NUMBERVALUE(#REF!)</f>
        <v>#REF!</v>
      </c>
    </row>
    <row r="3948" spans="1:5">
      <c r="A3948" s="285">
        <v>21696</v>
      </c>
      <c r="B3948" s="285" t="s">
        <v>13853</v>
      </c>
      <c r="C3948" s="513">
        <v>2.6171000000000002</v>
      </c>
      <c r="E3948" t="e">
        <f>_xlfn.NUMBERVALUE(#REF!)</f>
        <v>#REF!</v>
      </c>
    </row>
    <row r="3949" spans="1:5">
      <c r="A3949" s="285">
        <v>92284</v>
      </c>
      <c r="B3949" s="285" t="s">
        <v>13854</v>
      </c>
      <c r="C3949" s="513">
        <v>90.344999999999999</v>
      </c>
      <c r="E3949" t="e">
        <f>_xlfn.NUMBERVALUE(#REF!)</f>
        <v>#REF!</v>
      </c>
    </row>
    <row r="3950" spans="1:5">
      <c r="A3950" s="285">
        <v>21404</v>
      </c>
      <c r="B3950" s="285" t="s">
        <v>13855</v>
      </c>
      <c r="C3950" s="513">
        <v>28.562100000000001</v>
      </c>
      <c r="E3950" t="e">
        <f>_xlfn.NUMBERVALUE(#REF!)</f>
        <v>#REF!</v>
      </c>
    </row>
    <row r="3951" spans="1:5">
      <c r="A3951" s="285">
        <v>16860</v>
      </c>
      <c r="B3951" s="285" t="s">
        <v>13856</v>
      </c>
      <c r="C3951" s="513">
        <v>16.6694</v>
      </c>
      <c r="E3951" t="e">
        <f>_xlfn.NUMBERVALUE(#REF!)</f>
        <v>#REF!</v>
      </c>
    </row>
    <row r="3952" spans="1:5">
      <c r="A3952" s="285">
        <v>19919</v>
      </c>
      <c r="B3952" s="285" t="s">
        <v>13857</v>
      </c>
      <c r="C3952" s="513">
        <v>14.874499999999999</v>
      </c>
      <c r="E3952" t="e">
        <f>_xlfn.NUMBERVALUE(#REF!)</f>
        <v>#REF!</v>
      </c>
    </row>
    <row r="3953" spans="1:5">
      <c r="A3953" s="285">
        <v>34042</v>
      </c>
      <c r="B3953" s="285" t="s">
        <v>13628</v>
      </c>
      <c r="C3953" s="513">
        <v>4.2637999999999998</v>
      </c>
      <c r="E3953" t="e">
        <f>_xlfn.NUMBERVALUE(#REF!)</f>
        <v>#REF!</v>
      </c>
    </row>
    <row r="3954" spans="1:5">
      <c r="A3954" s="285">
        <v>31553</v>
      </c>
      <c r="B3954" s="285" t="s">
        <v>13858</v>
      </c>
      <c r="C3954" s="513">
        <v>2.58E-2</v>
      </c>
      <c r="E3954" t="e">
        <f>_xlfn.NUMBERVALUE(#REF!)</f>
        <v>#REF!</v>
      </c>
    </row>
    <row r="3955" spans="1:5">
      <c r="A3955" s="285">
        <v>31558</v>
      </c>
      <c r="B3955" s="285" t="s">
        <v>13859</v>
      </c>
      <c r="C3955" s="513">
        <v>0.04</v>
      </c>
      <c r="E3955" t="e">
        <f>_xlfn.NUMBERVALUE(#REF!)</f>
        <v>#REF!</v>
      </c>
    </row>
    <row r="3956" spans="1:5">
      <c r="A3956" s="285">
        <v>31559</v>
      </c>
      <c r="B3956" s="285" t="s">
        <v>13860</v>
      </c>
      <c r="C3956" s="513">
        <v>4.4400000000000002E-2</v>
      </c>
      <c r="E3956" t="e">
        <f>_xlfn.NUMBERVALUE(#REF!)</f>
        <v>#REF!</v>
      </c>
    </row>
    <row r="3957" spans="1:5">
      <c r="A3957" s="285">
        <v>41349</v>
      </c>
      <c r="B3957" s="285" t="s">
        <v>13861</v>
      </c>
      <c r="C3957" s="513">
        <v>56.510399999999997</v>
      </c>
      <c r="E3957" t="e">
        <f>_xlfn.NUMBERVALUE(#REF!)</f>
        <v>#REF!</v>
      </c>
    </row>
    <row r="3958" spans="1:5">
      <c r="A3958" s="285">
        <v>36638</v>
      </c>
      <c r="B3958" s="285" t="s">
        <v>13862</v>
      </c>
      <c r="C3958" s="513">
        <v>160.88999999999999</v>
      </c>
      <c r="E3958" t="e">
        <f>_xlfn.NUMBERVALUE(#REF!)</f>
        <v>#REF!</v>
      </c>
    </row>
    <row r="3959" spans="1:5">
      <c r="A3959" s="285">
        <v>36639</v>
      </c>
      <c r="B3959" s="285" t="s">
        <v>13863</v>
      </c>
      <c r="C3959" s="513">
        <v>344.84399999999999</v>
      </c>
      <c r="E3959" t="e">
        <f>_xlfn.NUMBERVALUE(#REF!)</f>
        <v>#REF!</v>
      </c>
    </row>
    <row r="3960" spans="1:5">
      <c r="A3960" s="285">
        <v>36640</v>
      </c>
      <c r="B3960" s="285" t="s">
        <v>13864</v>
      </c>
      <c r="C3960" s="513">
        <v>0.5615</v>
      </c>
      <c r="E3960" t="e">
        <f>_xlfn.NUMBERVALUE(#REF!)</f>
        <v>#REF!</v>
      </c>
    </row>
    <row r="3961" spans="1:5">
      <c r="A3961" s="285">
        <v>37302</v>
      </c>
      <c r="B3961" s="285" t="s">
        <v>13865</v>
      </c>
      <c r="C3961" s="513">
        <v>89.571299999999994</v>
      </c>
      <c r="E3961" t="e">
        <f>_xlfn.NUMBERVALUE(#REF!)</f>
        <v>#REF!</v>
      </c>
    </row>
    <row r="3962" spans="1:5">
      <c r="A3962" s="285">
        <v>31578</v>
      </c>
      <c r="B3962" s="285" t="s">
        <v>13866</v>
      </c>
      <c r="C3962" s="513">
        <v>8.1600000000000006E-2</v>
      </c>
      <c r="E3962" t="e">
        <f>_xlfn.NUMBERVALUE(#REF!)</f>
        <v>#REF!</v>
      </c>
    </row>
    <row r="3963" spans="1:5">
      <c r="A3963" s="285">
        <v>31579</v>
      </c>
      <c r="B3963" s="285" t="s">
        <v>13867</v>
      </c>
      <c r="C3963" s="513">
        <v>0.14560000000000001</v>
      </c>
      <c r="E3963" t="e">
        <f>_xlfn.NUMBERVALUE(#REF!)</f>
        <v>#REF!</v>
      </c>
    </row>
    <row r="3964" spans="1:5">
      <c r="A3964" s="285">
        <v>32012</v>
      </c>
      <c r="B3964" s="285" t="s">
        <v>13868</v>
      </c>
      <c r="C3964" s="513">
        <v>5.0299999999999997E-2</v>
      </c>
      <c r="E3964" t="e">
        <f>_xlfn.NUMBERVALUE(#REF!)</f>
        <v>#REF!</v>
      </c>
    </row>
    <row r="3965" spans="1:5">
      <c r="A3965" s="285">
        <v>34003</v>
      </c>
      <c r="B3965" s="285" t="s">
        <v>13869</v>
      </c>
      <c r="C3965" s="513">
        <v>25.823399999999999</v>
      </c>
      <c r="E3965" t="e">
        <f>_xlfn.NUMBERVALUE(#REF!)</f>
        <v>#REF!</v>
      </c>
    </row>
    <row r="3966" spans="1:5">
      <c r="A3966" s="285">
        <v>34004</v>
      </c>
      <c r="B3966" s="285" t="s">
        <v>13870</v>
      </c>
      <c r="C3966" s="513">
        <v>31.045999999999999</v>
      </c>
      <c r="E3966" t="e">
        <f>_xlfn.NUMBERVALUE(#REF!)</f>
        <v>#REF!</v>
      </c>
    </row>
    <row r="3967" spans="1:5">
      <c r="A3967" s="285">
        <v>60152</v>
      </c>
      <c r="B3967" s="285" t="s">
        <v>13871</v>
      </c>
      <c r="C3967" s="513">
        <v>8.1692</v>
      </c>
      <c r="E3967" t="e">
        <f>_xlfn.NUMBERVALUE(#REF!)</f>
        <v>#REF!</v>
      </c>
    </row>
    <row r="3968" spans="1:5">
      <c r="A3968" s="285">
        <v>30898</v>
      </c>
      <c r="B3968" s="285" t="s">
        <v>13872</v>
      </c>
      <c r="C3968" s="513">
        <v>0.12180000000000001</v>
      </c>
      <c r="E3968" t="e">
        <f>_xlfn.NUMBERVALUE(#REF!)</f>
        <v>#REF!</v>
      </c>
    </row>
    <row r="3969" spans="1:5">
      <c r="A3969" s="285">
        <v>36641</v>
      </c>
      <c r="B3969" s="285" t="s">
        <v>13873</v>
      </c>
      <c r="C3969" s="513">
        <v>0.87919999999999998</v>
      </c>
      <c r="E3969" t="e">
        <f>_xlfn.NUMBERVALUE(#REF!)</f>
        <v>#REF!</v>
      </c>
    </row>
    <row r="3970" spans="1:5">
      <c r="A3970" s="285">
        <v>36642</v>
      </c>
      <c r="B3970" s="285" t="s">
        <v>13874</v>
      </c>
      <c r="C3970" s="513">
        <v>1.9449000000000001</v>
      </c>
      <c r="E3970" t="e">
        <f>_xlfn.NUMBERVALUE(#REF!)</f>
        <v>#REF!</v>
      </c>
    </row>
    <row r="3971" spans="1:5">
      <c r="A3971" s="285">
        <v>22512</v>
      </c>
      <c r="B3971" s="285" t="s">
        <v>13875</v>
      </c>
      <c r="C3971" s="513">
        <v>100.44</v>
      </c>
      <c r="E3971" t="e">
        <f>_xlfn.NUMBERVALUE(#REF!)</f>
        <v>#REF!</v>
      </c>
    </row>
    <row r="3972" spans="1:5">
      <c r="A3972" s="285">
        <v>22515</v>
      </c>
      <c r="B3972" s="285" t="s">
        <v>13876</v>
      </c>
      <c r="C3972" s="513">
        <v>111.724</v>
      </c>
      <c r="E3972" t="e">
        <f>_xlfn.NUMBERVALUE(#REF!)</f>
        <v>#REF!</v>
      </c>
    </row>
    <row r="3973" spans="1:5">
      <c r="A3973" s="285">
        <v>22520</v>
      </c>
      <c r="B3973" s="285" t="s">
        <v>13877</v>
      </c>
      <c r="C3973" s="513">
        <v>101.68</v>
      </c>
      <c r="E3973" t="e">
        <f>_xlfn.NUMBERVALUE(#REF!)</f>
        <v>#REF!</v>
      </c>
    </row>
    <row r="3974" spans="1:5">
      <c r="A3974" s="285">
        <v>22522</v>
      </c>
      <c r="B3974" s="285" t="s">
        <v>13878</v>
      </c>
      <c r="C3974" s="513">
        <v>117.55200000000001</v>
      </c>
      <c r="E3974" t="e">
        <f>_xlfn.NUMBERVALUE(#REF!)</f>
        <v>#REF!</v>
      </c>
    </row>
    <row r="3975" spans="1:5">
      <c r="A3975" s="285">
        <v>22525</v>
      </c>
      <c r="B3975" s="285" t="s">
        <v>13877</v>
      </c>
      <c r="C3975" s="513">
        <v>109.182</v>
      </c>
      <c r="E3975" t="e">
        <f>_xlfn.NUMBERVALUE(#REF!)</f>
        <v>#REF!</v>
      </c>
    </row>
    <row r="3976" spans="1:5">
      <c r="A3976" s="285">
        <v>22527</v>
      </c>
      <c r="B3976" s="285" t="s">
        <v>13879</v>
      </c>
      <c r="C3976" s="513">
        <v>121.58199999999999</v>
      </c>
      <c r="E3976" t="e">
        <f>_xlfn.NUMBERVALUE(#REF!)</f>
        <v>#REF!</v>
      </c>
    </row>
    <row r="3977" spans="1:5">
      <c r="A3977" s="285">
        <v>32061</v>
      </c>
      <c r="B3977" s="285" t="s">
        <v>13608</v>
      </c>
      <c r="C3977" s="513">
        <v>0.13900000000000001</v>
      </c>
      <c r="E3977" t="e">
        <f>_xlfn.NUMBERVALUE(#REF!)</f>
        <v>#REF!</v>
      </c>
    </row>
    <row r="3978" spans="1:5">
      <c r="A3978" s="285">
        <v>32063</v>
      </c>
      <c r="B3978" s="285" t="s">
        <v>13614</v>
      </c>
      <c r="C3978" s="513">
        <v>0.18360000000000001</v>
      </c>
      <c r="E3978" t="e">
        <f>_xlfn.NUMBERVALUE(#REF!)</f>
        <v>#REF!</v>
      </c>
    </row>
    <row r="3979" spans="1:5">
      <c r="A3979" s="285">
        <v>36049</v>
      </c>
      <c r="B3979" s="285" t="s">
        <v>13880</v>
      </c>
      <c r="C3979" s="513">
        <v>14.388</v>
      </c>
      <c r="E3979" t="e">
        <f>_xlfn.NUMBERVALUE(#REF!)</f>
        <v>#REF!</v>
      </c>
    </row>
    <row r="3980" spans="1:5">
      <c r="A3980" s="285">
        <v>21503</v>
      </c>
      <c r="B3980" s="285" t="s">
        <v>13881</v>
      </c>
      <c r="C3980" s="513">
        <v>28.562100000000001</v>
      </c>
      <c r="E3980" t="e">
        <f>_xlfn.NUMBERVALUE(#REF!)</f>
        <v>#REF!</v>
      </c>
    </row>
    <row r="3981" spans="1:5">
      <c r="A3981" s="285">
        <v>21505</v>
      </c>
      <c r="B3981" s="285" t="s">
        <v>13882</v>
      </c>
      <c r="C3981" s="513">
        <v>53.655900000000003</v>
      </c>
      <c r="E3981" t="e">
        <f>_xlfn.NUMBERVALUE(#REF!)</f>
        <v>#REF!</v>
      </c>
    </row>
    <row r="3982" spans="1:5">
      <c r="A3982" s="285">
        <v>42510</v>
      </c>
      <c r="B3982" s="285" t="s">
        <v>13883</v>
      </c>
      <c r="C3982" s="513">
        <v>186.3</v>
      </c>
      <c r="E3982" t="e">
        <f>_xlfn.NUMBERVALUE(#REF!)</f>
        <v>#REF!</v>
      </c>
    </row>
    <row r="3983" spans="1:5">
      <c r="A3983" s="285">
        <v>42511</v>
      </c>
      <c r="B3983" s="285" t="s">
        <v>13884</v>
      </c>
      <c r="C3983" s="513">
        <v>193.56</v>
      </c>
      <c r="E3983" t="e">
        <f>_xlfn.NUMBERVALUE(#REF!)</f>
        <v>#REF!</v>
      </c>
    </row>
    <row r="3984" spans="1:5">
      <c r="A3984" s="285">
        <v>42512</v>
      </c>
      <c r="B3984" s="285" t="s">
        <v>13885</v>
      </c>
      <c r="C3984" s="513">
        <v>206.76</v>
      </c>
      <c r="E3984" t="e">
        <f>_xlfn.NUMBERVALUE(#REF!)</f>
        <v>#REF!</v>
      </c>
    </row>
    <row r="3985" spans="1:5">
      <c r="A3985" s="285">
        <v>42513</v>
      </c>
      <c r="B3985" s="285" t="s">
        <v>13886</v>
      </c>
      <c r="C3985" s="513">
        <v>227.82</v>
      </c>
      <c r="E3985" t="e">
        <f>_xlfn.NUMBERVALUE(#REF!)</f>
        <v>#REF!</v>
      </c>
    </row>
    <row r="3986" spans="1:5">
      <c r="A3986" s="285">
        <v>42514</v>
      </c>
      <c r="B3986" s="285" t="s">
        <v>13887</v>
      </c>
      <c r="C3986" s="513">
        <v>312.36</v>
      </c>
      <c r="E3986" t="e">
        <f>_xlfn.NUMBERVALUE(#REF!)</f>
        <v>#REF!</v>
      </c>
    </row>
    <row r="3987" spans="1:5">
      <c r="A3987" s="285">
        <v>42515</v>
      </c>
      <c r="B3987" s="285" t="s">
        <v>13888</v>
      </c>
      <c r="C3987" s="513">
        <v>420.6</v>
      </c>
      <c r="E3987" t="e">
        <f>_xlfn.NUMBERVALUE(#REF!)</f>
        <v>#REF!</v>
      </c>
    </row>
    <row r="3988" spans="1:5">
      <c r="A3988" s="285">
        <v>42516</v>
      </c>
      <c r="B3988" s="285" t="s">
        <v>13889</v>
      </c>
      <c r="C3988" s="513">
        <v>509.76</v>
      </c>
      <c r="E3988" t="e">
        <f>_xlfn.NUMBERVALUE(#REF!)</f>
        <v>#REF!</v>
      </c>
    </row>
    <row r="3989" spans="1:5">
      <c r="A3989" s="285">
        <v>42517</v>
      </c>
      <c r="B3989" s="285" t="s">
        <v>13890</v>
      </c>
      <c r="C3989" s="513">
        <v>823.8</v>
      </c>
      <c r="E3989" t="e">
        <f>_xlfn.NUMBERVALUE(#REF!)</f>
        <v>#REF!</v>
      </c>
    </row>
    <row r="3990" spans="1:5">
      <c r="A3990" s="285">
        <v>42518</v>
      </c>
      <c r="B3990" s="285" t="s">
        <v>13891</v>
      </c>
      <c r="C3990" s="513">
        <v>1090.2</v>
      </c>
      <c r="E3990" t="e">
        <f>_xlfn.NUMBERVALUE(#REF!)</f>
        <v>#REF!</v>
      </c>
    </row>
    <row r="3991" spans="1:5">
      <c r="A3991" s="285">
        <v>42726</v>
      </c>
      <c r="B3991" s="285" t="s">
        <v>13892</v>
      </c>
      <c r="C3991" s="513">
        <v>612</v>
      </c>
      <c r="E3991" t="e">
        <f>_xlfn.NUMBERVALUE(#REF!)</f>
        <v>#REF!</v>
      </c>
    </row>
    <row r="3992" spans="1:5">
      <c r="A3992" s="285">
        <v>31957</v>
      </c>
      <c r="B3992" s="285" t="s">
        <v>13893</v>
      </c>
      <c r="C3992" s="513">
        <v>0.19989999999999999</v>
      </c>
      <c r="E3992" t="e">
        <f>_xlfn.NUMBERVALUE(#REF!)</f>
        <v>#REF!</v>
      </c>
    </row>
    <row r="3993" spans="1:5">
      <c r="A3993" s="285">
        <v>34245</v>
      </c>
      <c r="B3993" s="285" t="s">
        <v>13894</v>
      </c>
      <c r="C3993" s="513">
        <v>7.7874999999999996</v>
      </c>
      <c r="E3993" t="e">
        <f>_xlfn.NUMBERVALUE(#REF!)</f>
        <v>#REF!</v>
      </c>
    </row>
    <row r="3994" spans="1:5">
      <c r="A3994" s="285">
        <v>35600</v>
      </c>
      <c r="B3994" s="285" t="s">
        <v>13895</v>
      </c>
      <c r="C3994" s="513">
        <v>36.793599999999998</v>
      </c>
      <c r="E3994" t="e">
        <f>_xlfn.NUMBERVALUE(#REF!)</f>
        <v>#REF!</v>
      </c>
    </row>
    <row r="3995" spans="1:5">
      <c r="A3995" s="285">
        <v>35602</v>
      </c>
      <c r="B3995" s="285" t="s">
        <v>13896</v>
      </c>
      <c r="C3995" s="513">
        <v>59.056399999999996</v>
      </c>
      <c r="E3995" t="e">
        <f>_xlfn.NUMBERVALUE(#REF!)</f>
        <v>#REF!</v>
      </c>
    </row>
    <row r="3996" spans="1:5">
      <c r="A3996" s="285">
        <v>35603</v>
      </c>
      <c r="B3996" s="285" t="s">
        <v>13897</v>
      </c>
      <c r="C3996" s="513">
        <v>65.369699999999995</v>
      </c>
      <c r="E3996" t="e">
        <f>_xlfn.NUMBERVALUE(#REF!)</f>
        <v>#REF!</v>
      </c>
    </row>
    <row r="3997" spans="1:5">
      <c r="A3997" s="285">
        <v>35605</v>
      </c>
      <c r="B3997" s="285" t="s">
        <v>13898</v>
      </c>
      <c r="C3997" s="513">
        <v>78.021900000000002</v>
      </c>
      <c r="E3997" t="e">
        <f>_xlfn.NUMBERVALUE(#REF!)</f>
        <v>#REF!</v>
      </c>
    </row>
    <row r="3998" spans="1:5">
      <c r="A3998" s="285">
        <v>35607</v>
      </c>
      <c r="B3998" s="285" t="s">
        <v>13899</v>
      </c>
      <c r="C3998" s="513">
        <v>88.501499999999993</v>
      </c>
      <c r="E3998" t="e">
        <f>_xlfn.NUMBERVALUE(#REF!)</f>
        <v>#REF!</v>
      </c>
    </row>
    <row r="3999" spans="1:5">
      <c r="A3999" s="285">
        <v>35611</v>
      </c>
      <c r="B3999" s="285" t="s">
        <v>13900</v>
      </c>
      <c r="C3999" s="513">
        <v>127.6083</v>
      </c>
      <c r="E3999" t="e">
        <f>_xlfn.NUMBERVALUE(#REF!)</f>
        <v>#REF!</v>
      </c>
    </row>
    <row r="4000" spans="1:5">
      <c r="A4000" s="285">
        <v>35614</v>
      </c>
      <c r="B4000" s="285" t="s">
        <v>13901</v>
      </c>
      <c r="C4000" s="513">
        <v>139.49369999999999</v>
      </c>
      <c r="E4000" t="e">
        <f>_xlfn.NUMBERVALUE(#REF!)</f>
        <v>#REF!</v>
      </c>
    </row>
    <row r="4001" spans="1:5">
      <c r="A4001" s="285">
        <v>35617</v>
      </c>
      <c r="B4001" s="285" t="s">
        <v>13902</v>
      </c>
      <c r="C4001" s="513">
        <v>157.96080000000001</v>
      </c>
      <c r="E4001" t="e">
        <f>_xlfn.NUMBERVALUE(#REF!)</f>
        <v>#REF!</v>
      </c>
    </row>
    <row r="4002" spans="1:5">
      <c r="A4002" s="285">
        <v>35619</v>
      </c>
      <c r="B4002" s="285" t="s">
        <v>13903</v>
      </c>
      <c r="C4002" s="513">
        <v>207.4194</v>
      </c>
      <c r="E4002" t="e">
        <f>_xlfn.NUMBERVALUE(#REF!)</f>
        <v>#REF!</v>
      </c>
    </row>
    <row r="4003" spans="1:5">
      <c r="A4003" s="285">
        <v>36011</v>
      </c>
      <c r="B4003" s="285" t="s">
        <v>13904</v>
      </c>
      <c r="C4003" s="513">
        <v>41.868000000000002</v>
      </c>
      <c r="E4003" t="e">
        <f>_xlfn.NUMBERVALUE(#REF!)</f>
        <v>#REF!</v>
      </c>
    </row>
    <row r="4004" spans="1:5">
      <c r="A4004" s="285">
        <v>36013</v>
      </c>
      <c r="B4004" s="285" t="s">
        <v>13905</v>
      </c>
      <c r="C4004" s="513">
        <v>108.6</v>
      </c>
      <c r="E4004" t="e">
        <f>_xlfn.NUMBERVALUE(#REF!)</f>
        <v>#REF!</v>
      </c>
    </row>
    <row r="4005" spans="1:5">
      <c r="A4005" s="285">
        <v>36017</v>
      </c>
      <c r="B4005" s="285" t="s">
        <v>13906</v>
      </c>
      <c r="C4005" s="513">
        <v>82.5</v>
      </c>
      <c r="E4005" t="e">
        <f>_xlfn.NUMBERVALUE(#REF!)</f>
        <v>#REF!</v>
      </c>
    </row>
    <row r="4006" spans="1:5">
      <c r="A4006" s="285">
        <v>36018</v>
      </c>
      <c r="B4006" s="285" t="s">
        <v>13907</v>
      </c>
      <c r="C4006" s="513">
        <v>92.52</v>
      </c>
      <c r="E4006" t="e">
        <f>_xlfn.NUMBERVALUE(#REF!)</f>
        <v>#REF!</v>
      </c>
    </row>
    <row r="4007" spans="1:5">
      <c r="A4007" s="285">
        <v>36020</v>
      </c>
      <c r="B4007" s="285" t="s">
        <v>13908</v>
      </c>
      <c r="C4007" s="513">
        <v>163.62</v>
      </c>
      <c r="E4007" t="e">
        <f>_xlfn.NUMBERVALUE(#REF!)</f>
        <v>#REF!</v>
      </c>
    </row>
    <row r="4008" spans="1:5">
      <c r="A4008" s="285">
        <v>36023</v>
      </c>
      <c r="B4008" s="285" t="s">
        <v>13909</v>
      </c>
      <c r="C4008" s="513">
        <v>143.88</v>
      </c>
      <c r="E4008" t="e">
        <f>_xlfn.NUMBERVALUE(#REF!)</f>
        <v>#REF!</v>
      </c>
    </row>
    <row r="4009" spans="1:5">
      <c r="A4009" s="285">
        <v>36159</v>
      </c>
      <c r="B4009" s="285" t="s">
        <v>13910</v>
      </c>
      <c r="C4009" s="513">
        <v>83.76</v>
      </c>
      <c r="E4009" t="e">
        <f>_xlfn.NUMBERVALUE(#REF!)</f>
        <v>#REF!</v>
      </c>
    </row>
    <row r="4010" spans="1:5">
      <c r="A4010" s="285">
        <v>36192</v>
      </c>
      <c r="B4010" s="285" t="s">
        <v>13911</v>
      </c>
      <c r="C4010" s="513">
        <v>57.15</v>
      </c>
      <c r="E4010" t="e">
        <f>_xlfn.NUMBERVALUE(#REF!)</f>
        <v>#REF!</v>
      </c>
    </row>
    <row r="4011" spans="1:5">
      <c r="A4011" s="285">
        <v>36341</v>
      </c>
      <c r="B4011" s="285" t="s">
        <v>13912</v>
      </c>
      <c r="C4011" s="513">
        <v>302.22000000000003</v>
      </c>
      <c r="E4011" t="e">
        <f>_xlfn.NUMBERVALUE(#REF!)</f>
        <v>#REF!</v>
      </c>
    </row>
    <row r="4012" spans="1:5">
      <c r="A4012" s="285">
        <v>36343</v>
      </c>
      <c r="B4012" s="285" t="s">
        <v>13913</v>
      </c>
      <c r="C4012" s="513">
        <v>358.02</v>
      </c>
      <c r="E4012" t="e">
        <f>_xlfn.NUMBERVALUE(#REF!)</f>
        <v>#REF!</v>
      </c>
    </row>
    <row r="4013" spans="1:5">
      <c r="A4013" s="285">
        <v>36496</v>
      </c>
      <c r="B4013" s="285" t="s">
        <v>13914</v>
      </c>
      <c r="C4013" s="513">
        <v>120.64319999999999</v>
      </c>
      <c r="E4013" t="e">
        <f>_xlfn.NUMBERVALUE(#REF!)</f>
        <v>#REF!</v>
      </c>
    </row>
    <row r="4014" spans="1:5">
      <c r="A4014" s="285">
        <v>36497</v>
      </c>
      <c r="B4014" s="285" t="s">
        <v>13914</v>
      </c>
      <c r="C4014" s="513">
        <v>127.48050000000001</v>
      </c>
      <c r="E4014" t="e">
        <f>_xlfn.NUMBERVALUE(#REF!)</f>
        <v>#REF!</v>
      </c>
    </row>
    <row r="4015" spans="1:5">
      <c r="A4015" s="285">
        <v>36562</v>
      </c>
      <c r="B4015" s="285" t="s">
        <v>13915</v>
      </c>
      <c r="C4015" s="513">
        <v>229.14</v>
      </c>
      <c r="E4015" t="e">
        <f>_xlfn.NUMBERVALUE(#REF!)</f>
        <v>#REF!</v>
      </c>
    </row>
    <row r="4016" spans="1:5">
      <c r="A4016" s="285">
        <v>36844</v>
      </c>
      <c r="B4016" s="285" t="s">
        <v>13916</v>
      </c>
      <c r="C4016" s="513">
        <v>1.6793</v>
      </c>
      <c r="E4016" t="e">
        <f>_xlfn.NUMBERVALUE(#REF!)</f>
        <v>#REF!</v>
      </c>
    </row>
    <row r="4017" spans="1:5">
      <c r="A4017" s="285">
        <v>37361</v>
      </c>
      <c r="B4017" s="285" t="s">
        <v>13917</v>
      </c>
      <c r="C4017" s="513">
        <v>3.1031</v>
      </c>
      <c r="E4017" t="e">
        <f>_xlfn.NUMBERVALUE(#REF!)</f>
        <v>#REF!</v>
      </c>
    </row>
    <row r="4018" spans="1:5">
      <c r="A4018" s="285">
        <v>37362</v>
      </c>
      <c r="B4018" s="285" t="s">
        <v>13918</v>
      </c>
      <c r="C4018" s="513">
        <v>3.3592</v>
      </c>
      <c r="E4018" t="e">
        <f>_xlfn.NUMBERVALUE(#REF!)</f>
        <v>#REF!</v>
      </c>
    </row>
    <row r="4019" spans="1:5">
      <c r="A4019" s="285">
        <v>38150</v>
      </c>
      <c r="B4019" s="285" t="s">
        <v>13919</v>
      </c>
      <c r="C4019" s="513">
        <v>5.6000000000000001E-2</v>
      </c>
      <c r="E4019" t="e">
        <f>_xlfn.NUMBERVALUE(#REF!)</f>
        <v>#REF!</v>
      </c>
    </row>
    <row r="4020" spans="1:5">
      <c r="A4020" s="285">
        <v>38151</v>
      </c>
      <c r="B4020" s="285" t="s">
        <v>13920</v>
      </c>
      <c r="C4020" s="513">
        <v>5.6000000000000001E-2</v>
      </c>
      <c r="E4020" t="e">
        <f>_xlfn.NUMBERVALUE(#REF!)</f>
        <v>#REF!</v>
      </c>
    </row>
    <row r="4021" spans="1:5">
      <c r="A4021" s="285">
        <v>38152</v>
      </c>
      <c r="B4021" s="285" t="s">
        <v>13921</v>
      </c>
      <c r="C4021" s="513">
        <v>5.6000000000000001E-2</v>
      </c>
      <c r="E4021" t="e">
        <f>_xlfn.NUMBERVALUE(#REF!)</f>
        <v>#REF!</v>
      </c>
    </row>
    <row r="4022" spans="1:5">
      <c r="A4022" s="285">
        <v>38153</v>
      </c>
      <c r="B4022" s="285" t="s">
        <v>13922</v>
      </c>
      <c r="C4022" s="513">
        <v>5.6000000000000001E-2</v>
      </c>
      <c r="E4022" t="e">
        <f>_xlfn.NUMBERVALUE(#REF!)</f>
        <v>#REF!</v>
      </c>
    </row>
    <row r="4023" spans="1:5">
      <c r="A4023" s="285">
        <v>38154</v>
      </c>
      <c r="B4023" s="285" t="s">
        <v>13923</v>
      </c>
      <c r="C4023" s="513">
        <v>5.6000000000000001E-2</v>
      </c>
      <c r="E4023" t="e">
        <f>_xlfn.NUMBERVALUE(#REF!)</f>
        <v>#REF!</v>
      </c>
    </row>
    <row r="4024" spans="1:5">
      <c r="A4024" s="285">
        <v>38155</v>
      </c>
      <c r="B4024" s="285" t="s">
        <v>13924</v>
      </c>
      <c r="C4024" s="513">
        <v>5.5300000000000002E-2</v>
      </c>
      <c r="E4024" t="e">
        <f>_xlfn.NUMBERVALUE(#REF!)</f>
        <v>#REF!</v>
      </c>
    </row>
    <row r="4025" spans="1:5">
      <c r="A4025" s="285">
        <v>38160</v>
      </c>
      <c r="B4025" s="285" t="s">
        <v>13925</v>
      </c>
      <c r="C4025" s="513">
        <v>5.7000000000000002E-2</v>
      </c>
      <c r="E4025" t="e">
        <f>_xlfn.NUMBERVALUE(#REF!)</f>
        <v>#REF!</v>
      </c>
    </row>
    <row r="4026" spans="1:5">
      <c r="A4026" s="285">
        <v>40139</v>
      </c>
      <c r="B4026" s="285" t="s">
        <v>13926</v>
      </c>
      <c r="C4026" s="513">
        <v>10.8879</v>
      </c>
      <c r="E4026" t="e">
        <f>_xlfn.NUMBERVALUE(#REF!)</f>
        <v>#REF!</v>
      </c>
    </row>
    <row r="4027" spans="1:5">
      <c r="A4027" s="285">
        <v>42720</v>
      </c>
      <c r="B4027" s="285" t="s">
        <v>13927</v>
      </c>
      <c r="C4027" s="513">
        <v>192.06</v>
      </c>
      <c r="E4027" t="e">
        <f>_xlfn.NUMBERVALUE(#REF!)</f>
        <v>#REF!</v>
      </c>
    </row>
    <row r="4028" spans="1:5">
      <c r="A4028" s="285">
        <v>42721</v>
      </c>
      <c r="B4028" s="285" t="s">
        <v>13928</v>
      </c>
      <c r="C4028" s="513">
        <v>205.56</v>
      </c>
      <c r="E4028" t="e">
        <f>_xlfn.NUMBERVALUE(#REF!)</f>
        <v>#REF!</v>
      </c>
    </row>
    <row r="4029" spans="1:5">
      <c r="A4029" s="285">
        <v>42722</v>
      </c>
      <c r="B4029" s="285" t="s">
        <v>13929</v>
      </c>
      <c r="C4029" s="513">
        <v>221.1</v>
      </c>
      <c r="E4029" t="e">
        <f>_xlfn.NUMBERVALUE(#REF!)</f>
        <v>#REF!</v>
      </c>
    </row>
    <row r="4030" spans="1:5">
      <c r="A4030" s="285">
        <v>42723</v>
      </c>
      <c r="B4030" s="285" t="s">
        <v>13930</v>
      </c>
      <c r="C4030" s="513">
        <v>235.92</v>
      </c>
      <c r="E4030" t="e">
        <f>_xlfn.NUMBERVALUE(#REF!)</f>
        <v>#REF!</v>
      </c>
    </row>
    <row r="4031" spans="1:5">
      <c r="A4031" s="285">
        <v>42724</v>
      </c>
      <c r="B4031" s="285" t="s">
        <v>13931</v>
      </c>
      <c r="C4031" s="513">
        <v>331.98</v>
      </c>
      <c r="E4031" t="e">
        <f>_xlfn.NUMBERVALUE(#REF!)</f>
        <v>#REF!</v>
      </c>
    </row>
    <row r="4032" spans="1:5">
      <c r="A4032" s="285">
        <v>42725</v>
      </c>
      <c r="B4032" s="285" t="s">
        <v>13932</v>
      </c>
      <c r="C4032" s="513">
        <v>490.26</v>
      </c>
      <c r="E4032" t="e">
        <f>_xlfn.NUMBERVALUE(#REF!)</f>
        <v>#REF!</v>
      </c>
    </row>
    <row r="4033" spans="1:5">
      <c r="A4033" s="285">
        <v>31958</v>
      </c>
      <c r="B4033" s="285" t="s">
        <v>13933</v>
      </c>
      <c r="C4033" s="513">
        <v>0.34739999999999999</v>
      </c>
      <c r="E4033" t="e">
        <f>_xlfn.NUMBERVALUE(#REF!)</f>
        <v>#REF!</v>
      </c>
    </row>
    <row r="4034" spans="1:5">
      <c r="A4034" s="285">
        <v>38038</v>
      </c>
      <c r="B4034" s="285" t="s">
        <v>13934</v>
      </c>
      <c r="C4034" s="513">
        <v>29.931999999999999</v>
      </c>
      <c r="E4034" t="e">
        <f>_xlfn.NUMBERVALUE(#REF!)</f>
        <v>#REF!</v>
      </c>
    </row>
    <row r="4035" spans="1:5">
      <c r="A4035" s="285">
        <v>41532</v>
      </c>
      <c r="B4035" s="285" t="s">
        <v>13935</v>
      </c>
      <c r="C4035" s="513">
        <v>51.6584</v>
      </c>
      <c r="E4035" t="e">
        <f>_xlfn.NUMBERVALUE(#REF!)</f>
        <v>#REF!</v>
      </c>
    </row>
    <row r="4036" spans="1:5">
      <c r="A4036" s="285">
        <v>41900</v>
      </c>
      <c r="B4036" s="285" t="s">
        <v>13936</v>
      </c>
      <c r="C4036" s="513">
        <v>10.595700000000001</v>
      </c>
      <c r="E4036" t="e">
        <f>_xlfn.NUMBERVALUE(#REF!)</f>
        <v>#REF!</v>
      </c>
    </row>
    <row r="4037" spans="1:5">
      <c r="A4037" s="285">
        <v>41902</v>
      </c>
      <c r="B4037" s="285" t="s">
        <v>13937</v>
      </c>
      <c r="C4037" s="513">
        <v>12.732200000000001</v>
      </c>
      <c r="E4037" t="e">
        <f>_xlfn.NUMBERVALUE(#REF!)</f>
        <v>#REF!</v>
      </c>
    </row>
    <row r="4038" spans="1:5">
      <c r="A4038" s="285">
        <v>49832</v>
      </c>
      <c r="B4038" s="285" t="s">
        <v>13938</v>
      </c>
      <c r="C4038" s="513">
        <v>3.3511000000000002</v>
      </c>
      <c r="E4038" t="e">
        <f>_xlfn.NUMBERVALUE(#REF!)</f>
        <v>#REF!</v>
      </c>
    </row>
    <row r="4039" spans="1:5">
      <c r="A4039" s="285">
        <v>60508</v>
      </c>
      <c r="B4039" s="285" t="s">
        <v>13939</v>
      </c>
      <c r="C4039" s="513">
        <v>17.251000000000001</v>
      </c>
      <c r="E4039" t="e">
        <f>_xlfn.NUMBERVALUE(#REF!)</f>
        <v>#REF!</v>
      </c>
    </row>
    <row r="4040" spans="1:5">
      <c r="A4040" s="285">
        <v>91904</v>
      </c>
      <c r="B4040" s="285" t="s">
        <v>13940</v>
      </c>
      <c r="C4040" s="513">
        <v>0.37140000000000001</v>
      </c>
      <c r="E4040" t="e">
        <f>_xlfn.NUMBERVALUE(#REF!)</f>
        <v>#REF!</v>
      </c>
    </row>
    <row r="4041" spans="1:5">
      <c r="A4041" s="285">
        <v>37992</v>
      </c>
      <c r="B4041" s="285" t="s">
        <v>13941</v>
      </c>
      <c r="C4041" s="513">
        <v>5.6814999999999998</v>
      </c>
      <c r="E4041" t="e">
        <f>_xlfn.NUMBERVALUE(#REF!)</f>
        <v>#REF!</v>
      </c>
    </row>
    <row r="4042" spans="1:5">
      <c r="A4042" s="285">
        <v>37993</v>
      </c>
      <c r="B4042" s="285" t="s">
        <v>13942</v>
      </c>
      <c r="C4042" s="513">
        <v>8.1344999999999992</v>
      </c>
      <c r="E4042" t="e">
        <f>_xlfn.NUMBERVALUE(#REF!)</f>
        <v>#REF!</v>
      </c>
    </row>
    <row r="4043" spans="1:5">
      <c r="A4043" s="285">
        <v>20894</v>
      </c>
      <c r="B4043" s="285" t="s">
        <v>13943</v>
      </c>
      <c r="C4043" s="513">
        <v>142.0866</v>
      </c>
      <c r="E4043" t="e">
        <f>_xlfn.NUMBERVALUE(#REF!)</f>
        <v>#REF!</v>
      </c>
    </row>
    <row r="4044" spans="1:5">
      <c r="A4044" s="285">
        <v>21604</v>
      </c>
      <c r="B4044" s="285" t="s">
        <v>13944</v>
      </c>
      <c r="C4044" s="513">
        <v>51.021500000000003</v>
      </c>
      <c r="E4044" t="e">
        <f>_xlfn.NUMBERVALUE(#REF!)</f>
        <v>#REF!</v>
      </c>
    </row>
    <row r="4045" spans="1:5">
      <c r="A4045" s="285">
        <v>35306</v>
      </c>
      <c r="B4045" s="285" t="s">
        <v>13945</v>
      </c>
      <c r="C4045" s="513">
        <v>116.34</v>
      </c>
      <c r="E4045" t="e">
        <f>_xlfn.NUMBERVALUE(#REF!)</f>
        <v>#REF!</v>
      </c>
    </row>
    <row r="4046" spans="1:5">
      <c r="A4046" s="285">
        <v>35308</v>
      </c>
      <c r="B4046" s="285" t="s">
        <v>13946</v>
      </c>
      <c r="C4046" s="513">
        <v>204.66</v>
      </c>
      <c r="E4046" t="e">
        <f>_xlfn.NUMBERVALUE(#REF!)</f>
        <v>#REF!</v>
      </c>
    </row>
    <row r="4047" spans="1:5">
      <c r="A4047" s="285">
        <v>35310</v>
      </c>
      <c r="B4047" s="285" t="s">
        <v>13947</v>
      </c>
      <c r="C4047" s="513">
        <v>312.77999999999997</v>
      </c>
      <c r="E4047" t="e">
        <f>_xlfn.NUMBERVALUE(#REF!)</f>
        <v>#REF!</v>
      </c>
    </row>
    <row r="4048" spans="1:5">
      <c r="A4048" s="285">
        <v>35312</v>
      </c>
      <c r="B4048" s="285" t="s">
        <v>13948</v>
      </c>
      <c r="C4048" s="513">
        <v>398.4</v>
      </c>
      <c r="E4048" t="e">
        <f>_xlfn.NUMBERVALUE(#REF!)</f>
        <v>#REF!</v>
      </c>
    </row>
    <row r="4049" spans="1:5">
      <c r="A4049" s="285">
        <v>36530</v>
      </c>
      <c r="B4049" s="285" t="s">
        <v>13949</v>
      </c>
      <c r="C4049" s="513">
        <v>1.1592</v>
      </c>
      <c r="E4049" t="e">
        <f>_xlfn.NUMBERVALUE(#REF!)</f>
        <v>#REF!</v>
      </c>
    </row>
    <row r="4050" spans="1:5">
      <c r="A4050" s="285">
        <v>36804</v>
      </c>
      <c r="B4050" s="285" t="s">
        <v>13950</v>
      </c>
      <c r="C4050" s="513">
        <v>6.6180000000000003</v>
      </c>
      <c r="E4050" t="e">
        <f>_xlfn.NUMBERVALUE(#REF!)</f>
        <v>#REF!</v>
      </c>
    </row>
    <row r="4051" spans="1:5">
      <c r="A4051" s="285">
        <v>36806</v>
      </c>
      <c r="B4051" s="285" t="s">
        <v>13951</v>
      </c>
      <c r="C4051" s="513">
        <v>17.6556</v>
      </c>
      <c r="E4051" t="e">
        <f>_xlfn.NUMBERVALUE(#REF!)</f>
        <v>#REF!</v>
      </c>
    </row>
    <row r="4052" spans="1:5">
      <c r="A4052" s="285">
        <v>36807</v>
      </c>
      <c r="B4052" s="285" t="s">
        <v>13952</v>
      </c>
      <c r="C4052" s="513">
        <v>175.1499</v>
      </c>
      <c r="E4052" t="e">
        <f>_xlfn.NUMBERVALUE(#REF!)</f>
        <v>#REF!</v>
      </c>
    </row>
    <row r="4053" spans="1:5">
      <c r="A4053" s="285">
        <v>36817</v>
      </c>
      <c r="B4053" s="285" t="s">
        <v>13953</v>
      </c>
      <c r="C4053" s="513">
        <v>4.5990000000000002</v>
      </c>
      <c r="E4053" t="e">
        <f>_xlfn.NUMBERVALUE(#REF!)</f>
        <v>#REF!</v>
      </c>
    </row>
    <row r="4054" spans="1:5">
      <c r="A4054" s="285">
        <v>36820</v>
      </c>
      <c r="B4054" s="285" t="s">
        <v>13954</v>
      </c>
      <c r="C4054" s="513">
        <v>4.5990000000000002</v>
      </c>
      <c r="E4054" t="e">
        <f>_xlfn.NUMBERVALUE(#REF!)</f>
        <v>#REF!</v>
      </c>
    </row>
    <row r="4055" spans="1:5">
      <c r="A4055" s="285">
        <v>36826</v>
      </c>
      <c r="B4055" s="285" t="s">
        <v>13955</v>
      </c>
      <c r="C4055" s="513">
        <v>10.566000000000001</v>
      </c>
      <c r="E4055" t="e">
        <f>_xlfn.NUMBERVALUE(#REF!)</f>
        <v>#REF!</v>
      </c>
    </row>
    <row r="4056" spans="1:5">
      <c r="A4056" s="285">
        <v>31929</v>
      </c>
      <c r="B4056" s="285" t="s">
        <v>13956</v>
      </c>
      <c r="C4056" s="513">
        <v>0.1401</v>
      </c>
      <c r="E4056" t="e">
        <f>_xlfn.NUMBERVALUE(#REF!)</f>
        <v>#REF!</v>
      </c>
    </row>
    <row r="4057" spans="1:5">
      <c r="A4057" s="285">
        <v>37203</v>
      </c>
      <c r="B4057" s="285" t="s">
        <v>13825</v>
      </c>
      <c r="C4057" s="513">
        <v>1.4393</v>
      </c>
      <c r="E4057" t="e">
        <f>_xlfn.NUMBERVALUE(#REF!)</f>
        <v>#REF!</v>
      </c>
    </row>
    <row r="4058" spans="1:5">
      <c r="A4058" s="285">
        <v>50252</v>
      </c>
      <c r="B4058" s="285" t="s">
        <v>13957</v>
      </c>
      <c r="C4058" s="513">
        <v>8.5228999999999999</v>
      </c>
      <c r="E4058" t="e">
        <f>_xlfn.NUMBERVALUE(#REF!)</f>
        <v>#REF!</v>
      </c>
    </row>
    <row r="4059" spans="1:5">
      <c r="A4059" s="285">
        <v>21403</v>
      </c>
      <c r="B4059" s="285" t="s">
        <v>13958</v>
      </c>
      <c r="C4059" s="513">
        <v>21.747199999999999</v>
      </c>
      <c r="E4059" t="e">
        <f>_xlfn.NUMBERVALUE(#REF!)</f>
        <v>#REF!</v>
      </c>
    </row>
    <row r="4060" spans="1:5">
      <c r="A4060" s="285">
        <v>30022</v>
      </c>
      <c r="B4060" s="285" t="s">
        <v>13959</v>
      </c>
      <c r="C4060" s="513">
        <v>6.51</v>
      </c>
      <c r="E4060" t="e">
        <f>_xlfn.NUMBERVALUE(#REF!)</f>
        <v>#REF!</v>
      </c>
    </row>
    <row r="4061" spans="1:5">
      <c r="A4061" s="285">
        <v>30290</v>
      </c>
      <c r="B4061" s="285" t="s">
        <v>13960</v>
      </c>
      <c r="C4061" s="513">
        <v>0.82220000000000004</v>
      </c>
      <c r="E4061" t="e">
        <f>_xlfn.NUMBERVALUE(#REF!)</f>
        <v>#REF!</v>
      </c>
    </row>
    <row r="4062" spans="1:5">
      <c r="A4062" s="285">
        <v>30291</v>
      </c>
      <c r="B4062" s="285" t="s">
        <v>13961</v>
      </c>
      <c r="C4062" s="513">
        <v>2.9382000000000001</v>
      </c>
      <c r="E4062" t="e">
        <f>_xlfn.NUMBERVALUE(#REF!)</f>
        <v>#REF!</v>
      </c>
    </row>
    <row r="4063" spans="1:5">
      <c r="A4063" s="285">
        <v>30292</v>
      </c>
      <c r="B4063" s="285" t="s">
        <v>13962</v>
      </c>
      <c r="C4063" s="513">
        <v>3.4821</v>
      </c>
      <c r="E4063" t="e">
        <f>_xlfn.NUMBERVALUE(#REF!)</f>
        <v>#REF!</v>
      </c>
    </row>
    <row r="4064" spans="1:5">
      <c r="A4064" s="285">
        <v>30293</v>
      </c>
      <c r="B4064" s="285" t="s">
        <v>13963</v>
      </c>
      <c r="C4064" s="513">
        <v>3.9514999999999998</v>
      </c>
      <c r="E4064" t="e">
        <f>_xlfn.NUMBERVALUE(#REF!)</f>
        <v>#REF!</v>
      </c>
    </row>
    <row r="4065" spans="1:5">
      <c r="A4065" s="285">
        <v>30300</v>
      </c>
      <c r="B4065" s="285" t="s">
        <v>13964</v>
      </c>
      <c r="C4065" s="513">
        <v>0.86129999999999995</v>
      </c>
      <c r="E4065" t="e">
        <f>_xlfn.NUMBERVALUE(#REF!)</f>
        <v>#REF!</v>
      </c>
    </row>
    <row r="4066" spans="1:5">
      <c r="A4066" s="285">
        <v>30301</v>
      </c>
      <c r="B4066" s="285" t="s">
        <v>13965</v>
      </c>
      <c r="C4066" s="513">
        <v>3.6154999999999999</v>
      </c>
      <c r="E4066" t="e">
        <f>_xlfn.NUMBERVALUE(#REF!)</f>
        <v>#REF!</v>
      </c>
    </row>
    <row r="4067" spans="1:5">
      <c r="A4067" s="285">
        <v>30302</v>
      </c>
      <c r="B4067" s="285" t="s">
        <v>13966</v>
      </c>
      <c r="C4067" s="513">
        <v>4.3574999999999999</v>
      </c>
      <c r="E4067" t="e">
        <f>_xlfn.NUMBERVALUE(#REF!)</f>
        <v>#REF!</v>
      </c>
    </row>
    <row r="4068" spans="1:5">
      <c r="A4068" s="285">
        <v>30303</v>
      </c>
      <c r="B4068" s="285" t="s">
        <v>13967</v>
      </c>
      <c r="C4068" s="513">
        <v>4.8860000000000001</v>
      </c>
      <c r="E4068" t="e">
        <f>_xlfn.NUMBERVALUE(#REF!)</f>
        <v>#REF!</v>
      </c>
    </row>
    <row r="4069" spans="1:5">
      <c r="A4069" s="285">
        <v>30677</v>
      </c>
      <c r="B4069" s="285" t="s">
        <v>13968</v>
      </c>
      <c r="C4069" s="513">
        <v>3.5804999999999998</v>
      </c>
      <c r="E4069" t="e">
        <f>_xlfn.NUMBERVALUE(#REF!)</f>
        <v>#REF!</v>
      </c>
    </row>
    <row r="4070" spans="1:5">
      <c r="A4070" s="285">
        <v>30698</v>
      </c>
      <c r="B4070" s="285" t="s">
        <v>13969</v>
      </c>
      <c r="C4070" s="513">
        <v>35.034999999999997</v>
      </c>
      <c r="E4070" t="e">
        <f>_xlfn.NUMBERVALUE(#REF!)</f>
        <v>#REF!</v>
      </c>
    </row>
    <row r="4071" spans="1:5">
      <c r="A4071" s="285">
        <v>30221</v>
      </c>
      <c r="B4071" s="285" t="s">
        <v>13970</v>
      </c>
      <c r="C4071" s="513">
        <v>0.98799999999999999</v>
      </c>
      <c r="E4071" t="e">
        <f>_xlfn.NUMBERVALUE(#REF!)</f>
        <v>#REF!</v>
      </c>
    </row>
    <row r="4072" spans="1:5">
      <c r="A4072" s="285">
        <v>30223</v>
      </c>
      <c r="B4072" s="285" t="s">
        <v>13971</v>
      </c>
      <c r="C4072" s="513">
        <v>1.5487</v>
      </c>
      <c r="E4072" t="e">
        <f>_xlfn.NUMBERVALUE(#REF!)</f>
        <v>#REF!</v>
      </c>
    </row>
    <row r="4073" spans="1:5">
      <c r="A4073" s="285">
        <v>30224</v>
      </c>
      <c r="B4073" s="285" t="s">
        <v>13972</v>
      </c>
      <c r="C4073" s="513">
        <v>1.5963000000000001</v>
      </c>
      <c r="E4073" t="e">
        <f>_xlfn.NUMBERVALUE(#REF!)</f>
        <v>#REF!</v>
      </c>
    </row>
    <row r="4074" spans="1:5">
      <c r="A4074" s="285">
        <v>30271</v>
      </c>
      <c r="B4074" s="285" t="s">
        <v>13970</v>
      </c>
      <c r="C4074" s="513">
        <v>1.1276999999999999</v>
      </c>
      <c r="E4074" t="e">
        <f>_xlfn.NUMBERVALUE(#REF!)</f>
        <v>#REF!</v>
      </c>
    </row>
    <row r="4075" spans="1:5">
      <c r="A4075" s="285">
        <v>30273</v>
      </c>
      <c r="B4075" s="285" t="s">
        <v>13971</v>
      </c>
      <c r="C4075" s="513">
        <v>1.6197999999999999</v>
      </c>
      <c r="E4075" t="e">
        <f>_xlfn.NUMBERVALUE(#REF!)</f>
        <v>#REF!</v>
      </c>
    </row>
    <row r="4076" spans="1:5">
      <c r="A4076" s="285">
        <v>30274</v>
      </c>
      <c r="B4076" s="285" t="s">
        <v>13973</v>
      </c>
      <c r="C4076" s="513">
        <v>1.6919</v>
      </c>
      <c r="E4076" t="e">
        <f>_xlfn.NUMBERVALUE(#REF!)</f>
        <v>#REF!</v>
      </c>
    </row>
    <row r="4077" spans="1:5">
      <c r="A4077" s="285">
        <v>38210</v>
      </c>
      <c r="B4077" s="285" t="s">
        <v>13974</v>
      </c>
      <c r="C4077" s="513">
        <v>3.5900000000000001E-2</v>
      </c>
      <c r="E4077" t="e">
        <f>_xlfn.NUMBERVALUE(#REF!)</f>
        <v>#REF!</v>
      </c>
    </row>
    <row r="4078" spans="1:5">
      <c r="A4078" s="285">
        <v>38211</v>
      </c>
      <c r="B4078" s="285" t="s">
        <v>13975</v>
      </c>
      <c r="C4078" s="513">
        <v>3.5900000000000001E-2</v>
      </c>
      <c r="E4078" t="e">
        <f>_xlfn.NUMBERVALUE(#REF!)</f>
        <v>#REF!</v>
      </c>
    </row>
    <row r="4079" spans="1:5">
      <c r="A4079" s="285">
        <v>38212</v>
      </c>
      <c r="B4079" s="285" t="s">
        <v>13976</v>
      </c>
      <c r="C4079" s="513">
        <v>3.5900000000000001E-2</v>
      </c>
      <c r="E4079" t="e">
        <f>_xlfn.NUMBERVALUE(#REF!)</f>
        <v>#REF!</v>
      </c>
    </row>
    <row r="4080" spans="1:5">
      <c r="A4080" s="285">
        <v>38200</v>
      </c>
      <c r="B4080" s="285" t="s">
        <v>13977</v>
      </c>
      <c r="C4080" s="513">
        <v>146.465</v>
      </c>
      <c r="E4080" t="e">
        <f>_xlfn.NUMBERVALUE(#REF!)</f>
        <v>#REF!</v>
      </c>
    </row>
    <row r="4081" spans="1:5">
      <c r="A4081" s="285">
        <v>38213</v>
      </c>
      <c r="B4081" s="285" t="s">
        <v>13978</v>
      </c>
      <c r="C4081" s="513">
        <v>3.5900000000000001E-2</v>
      </c>
      <c r="E4081" t="e">
        <f>_xlfn.NUMBERVALUE(#REF!)</f>
        <v>#REF!</v>
      </c>
    </row>
    <row r="4082" spans="1:5">
      <c r="A4082" s="285">
        <v>38214</v>
      </c>
      <c r="B4082" s="285" t="s">
        <v>13979</v>
      </c>
      <c r="C4082" s="513">
        <v>3.5900000000000001E-2</v>
      </c>
      <c r="E4082" t="e">
        <f>_xlfn.NUMBERVALUE(#REF!)</f>
        <v>#REF!</v>
      </c>
    </row>
    <row r="4083" spans="1:5">
      <c r="A4083" s="285">
        <v>38215</v>
      </c>
      <c r="B4083" s="285" t="s">
        <v>13980</v>
      </c>
      <c r="C4083" s="513">
        <v>3.5900000000000001E-2</v>
      </c>
      <c r="E4083" t="e">
        <f>_xlfn.NUMBERVALUE(#REF!)</f>
        <v>#REF!</v>
      </c>
    </row>
    <row r="4084" spans="1:5">
      <c r="A4084" s="285">
        <v>38216</v>
      </c>
      <c r="B4084" s="285" t="s">
        <v>13981</v>
      </c>
      <c r="C4084" s="513">
        <v>3.5900000000000001E-2</v>
      </c>
      <c r="E4084" t="e">
        <f>_xlfn.NUMBERVALUE(#REF!)</f>
        <v>#REF!</v>
      </c>
    </row>
    <row r="4085" spans="1:5">
      <c r="A4085" s="285">
        <v>38217</v>
      </c>
      <c r="B4085" s="285" t="s">
        <v>13982</v>
      </c>
      <c r="C4085" s="513">
        <v>3.5900000000000001E-2</v>
      </c>
      <c r="E4085" t="e">
        <f>_xlfn.NUMBERVALUE(#REF!)</f>
        <v>#REF!</v>
      </c>
    </row>
    <row r="4086" spans="1:5">
      <c r="A4086" s="285">
        <v>38218</v>
      </c>
      <c r="B4086" s="285" t="s">
        <v>13983</v>
      </c>
      <c r="C4086" s="513">
        <v>3.5900000000000001E-2</v>
      </c>
      <c r="E4086" t="e">
        <f>_xlfn.NUMBERVALUE(#REF!)</f>
        <v>#REF!</v>
      </c>
    </row>
    <row r="4087" spans="1:5">
      <c r="A4087" s="285">
        <v>38219</v>
      </c>
      <c r="B4087" s="285" t="s">
        <v>13984</v>
      </c>
      <c r="C4087" s="513">
        <v>3.5900000000000001E-2</v>
      </c>
      <c r="E4087" t="e">
        <f>_xlfn.NUMBERVALUE(#REF!)</f>
        <v>#REF!</v>
      </c>
    </row>
    <row r="4088" spans="1:5">
      <c r="A4088" s="285">
        <v>38220</v>
      </c>
      <c r="B4088" s="285" t="s">
        <v>13985</v>
      </c>
      <c r="C4088" s="513">
        <v>3.8899999999999997E-2</v>
      </c>
      <c r="E4088" t="e">
        <f>_xlfn.NUMBERVALUE(#REF!)</f>
        <v>#REF!</v>
      </c>
    </row>
    <row r="4089" spans="1:5">
      <c r="A4089" s="285">
        <v>38221</v>
      </c>
      <c r="B4089" s="285" t="s">
        <v>13986</v>
      </c>
      <c r="C4089" s="513">
        <v>3.8899999999999997E-2</v>
      </c>
      <c r="E4089" t="e">
        <f>_xlfn.NUMBERVALUE(#REF!)</f>
        <v>#REF!</v>
      </c>
    </row>
    <row r="4090" spans="1:5">
      <c r="A4090" s="285">
        <v>38222</v>
      </c>
      <c r="B4090" s="285" t="s">
        <v>13987</v>
      </c>
      <c r="C4090" s="513">
        <v>3.8899999999999997E-2</v>
      </c>
      <c r="E4090" t="e">
        <f>_xlfn.NUMBERVALUE(#REF!)</f>
        <v>#REF!</v>
      </c>
    </row>
    <row r="4091" spans="1:5">
      <c r="A4091" s="285">
        <v>38223</v>
      </c>
      <c r="B4091" s="285" t="s">
        <v>13988</v>
      </c>
      <c r="C4091" s="513">
        <v>3.8899999999999997E-2</v>
      </c>
      <c r="E4091" t="e">
        <f>_xlfn.NUMBERVALUE(#REF!)</f>
        <v>#REF!</v>
      </c>
    </row>
    <row r="4092" spans="1:5">
      <c r="A4092" s="285">
        <v>38224</v>
      </c>
      <c r="B4092" s="285" t="s">
        <v>13989</v>
      </c>
      <c r="C4092" s="513">
        <v>3.8899999999999997E-2</v>
      </c>
      <c r="E4092" t="e">
        <f>_xlfn.NUMBERVALUE(#REF!)</f>
        <v>#REF!</v>
      </c>
    </row>
    <row r="4093" spans="1:5">
      <c r="A4093" s="285">
        <v>38225</v>
      </c>
      <c r="B4093" s="285" t="s">
        <v>13990</v>
      </c>
      <c r="C4093" s="513">
        <v>3.8899999999999997E-2</v>
      </c>
      <c r="E4093" t="e">
        <f>_xlfn.NUMBERVALUE(#REF!)</f>
        <v>#REF!</v>
      </c>
    </row>
    <row r="4094" spans="1:5">
      <c r="A4094" s="285">
        <v>38226</v>
      </c>
      <c r="B4094" s="285" t="s">
        <v>13991</v>
      </c>
      <c r="C4094" s="513">
        <v>3.8899999999999997E-2</v>
      </c>
      <c r="E4094" t="e">
        <f>_xlfn.NUMBERVALUE(#REF!)</f>
        <v>#REF!</v>
      </c>
    </row>
    <row r="4095" spans="1:5">
      <c r="A4095" s="285">
        <v>38227</v>
      </c>
      <c r="B4095" s="285" t="s">
        <v>13992</v>
      </c>
      <c r="C4095" s="513">
        <v>3.8899999999999997E-2</v>
      </c>
      <c r="E4095" t="e">
        <f>_xlfn.NUMBERVALUE(#REF!)</f>
        <v>#REF!</v>
      </c>
    </row>
    <row r="4096" spans="1:5">
      <c r="A4096" s="285">
        <v>38228</v>
      </c>
      <c r="B4096" s="285" t="s">
        <v>13993</v>
      </c>
      <c r="C4096" s="513">
        <v>3.8899999999999997E-2</v>
      </c>
      <c r="E4096" t="e">
        <f>_xlfn.NUMBERVALUE(#REF!)</f>
        <v>#REF!</v>
      </c>
    </row>
    <row r="4097" spans="1:5">
      <c r="A4097" s="285">
        <v>38229</v>
      </c>
      <c r="B4097" s="285" t="s">
        <v>13994</v>
      </c>
      <c r="C4097" s="513">
        <v>3.8899999999999997E-2</v>
      </c>
      <c r="E4097" t="e">
        <f>_xlfn.NUMBERVALUE(#REF!)</f>
        <v>#REF!</v>
      </c>
    </row>
    <row r="4098" spans="1:5">
      <c r="A4098" s="285">
        <v>38230</v>
      </c>
      <c r="B4098" s="285" t="s">
        <v>13995</v>
      </c>
      <c r="C4098" s="513">
        <v>6.8000000000000005E-2</v>
      </c>
      <c r="E4098" t="e">
        <f>_xlfn.NUMBERVALUE(#REF!)</f>
        <v>#REF!</v>
      </c>
    </row>
    <row r="4099" spans="1:5">
      <c r="A4099" s="285">
        <v>38231</v>
      </c>
      <c r="B4099" s="285" t="s">
        <v>13996</v>
      </c>
      <c r="C4099" s="513">
        <v>6.8000000000000005E-2</v>
      </c>
      <c r="E4099" t="e">
        <f>_xlfn.NUMBERVALUE(#REF!)</f>
        <v>#REF!</v>
      </c>
    </row>
    <row r="4100" spans="1:5">
      <c r="A4100" s="285">
        <v>38232</v>
      </c>
      <c r="B4100" s="285" t="s">
        <v>13997</v>
      </c>
      <c r="C4100" s="513">
        <v>6.8000000000000005E-2</v>
      </c>
      <c r="E4100" t="e">
        <f>_xlfn.NUMBERVALUE(#REF!)</f>
        <v>#REF!</v>
      </c>
    </row>
    <row r="4101" spans="1:5">
      <c r="A4101" s="285">
        <v>38233</v>
      </c>
      <c r="B4101" s="285" t="s">
        <v>13998</v>
      </c>
      <c r="C4101" s="513">
        <v>6.8000000000000005E-2</v>
      </c>
      <c r="E4101" t="e">
        <f>_xlfn.NUMBERVALUE(#REF!)</f>
        <v>#REF!</v>
      </c>
    </row>
    <row r="4102" spans="1:5">
      <c r="A4102" s="285">
        <v>38234</v>
      </c>
      <c r="B4102" s="285" t="s">
        <v>13999</v>
      </c>
      <c r="C4102" s="513">
        <v>6.8000000000000005E-2</v>
      </c>
      <c r="E4102" t="e">
        <f>_xlfn.NUMBERVALUE(#REF!)</f>
        <v>#REF!</v>
      </c>
    </row>
    <row r="4103" spans="1:5">
      <c r="A4103" s="285">
        <v>38235</v>
      </c>
      <c r="B4103" s="285" t="s">
        <v>14000</v>
      </c>
      <c r="C4103" s="513">
        <v>6.8000000000000005E-2</v>
      </c>
      <c r="E4103" t="e">
        <f>_xlfn.NUMBERVALUE(#REF!)</f>
        <v>#REF!</v>
      </c>
    </row>
    <row r="4104" spans="1:5">
      <c r="A4104" s="285">
        <v>38236</v>
      </c>
      <c r="B4104" s="285" t="s">
        <v>14001</v>
      </c>
      <c r="C4104" s="513">
        <v>6.8000000000000005E-2</v>
      </c>
      <c r="E4104" t="e">
        <f>_xlfn.NUMBERVALUE(#REF!)</f>
        <v>#REF!</v>
      </c>
    </row>
    <row r="4105" spans="1:5">
      <c r="A4105" s="285">
        <v>38237</v>
      </c>
      <c r="B4105" s="285" t="s">
        <v>14002</v>
      </c>
      <c r="C4105" s="513">
        <v>6.8000000000000005E-2</v>
      </c>
      <c r="E4105" t="e">
        <f>_xlfn.NUMBERVALUE(#REF!)</f>
        <v>#REF!</v>
      </c>
    </row>
    <row r="4106" spans="1:5">
      <c r="A4106" s="285">
        <v>38238</v>
      </c>
      <c r="B4106" s="285" t="s">
        <v>14003</v>
      </c>
      <c r="C4106" s="513">
        <v>6.8000000000000005E-2</v>
      </c>
      <c r="E4106" t="e">
        <f>_xlfn.NUMBERVALUE(#REF!)</f>
        <v>#REF!</v>
      </c>
    </row>
    <row r="4107" spans="1:5">
      <c r="A4107" s="285">
        <v>38239</v>
      </c>
      <c r="B4107" s="285" t="s">
        <v>14004</v>
      </c>
      <c r="C4107" s="513">
        <v>6.8000000000000005E-2</v>
      </c>
      <c r="E4107" t="e">
        <f>_xlfn.NUMBERVALUE(#REF!)</f>
        <v>#REF!</v>
      </c>
    </row>
    <row r="4108" spans="1:5">
      <c r="A4108" s="285">
        <v>38272</v>
      </c>
      <c r="B4108" s="285" t="s">
        <v>14005</v>
      </c>
      <c r="C4108" s="513">
        <v>4.1500000000000002E-2</v>
      </c>
      <c r="E4108" t="e">
        <f>_xlfn.NUMBERVALUE(#REF!)</f>
        <v>#REF!</v>
      </c>
    </row>
    <row r="4109" spans="1:5">
      <c r="A4109" s="285">
        <v>38273</v>
      </c>
      <c r="B4109" s="285" t="s">
        <v>14006</v>
      </c>
      <c r="C4109" s="513">
        <v>4.1500000000000002E-2</v>
      </c>
      <c r="E4109" t="e">
        <f>_xlfn.NUMBERVALUE(#REF!)</f>
        <v>#REF!</v>
      </c>
    </row>
    <row r="4110" spans="1:5">
      <c r="A4110" s="285">
        <v>38276</v>
      </c>
      <c r="B4110" s="285" t="s">
        <v>14007</v>
      </c>
      <c r="C4110" s="513">
        <v>4.1500000000000002E-2</v>
      </c>
      <c r="E4110" t="e">
        <f>_xlfn.NUMBERVALUE(#REF!)</f>
        <v>#REF!</v>
      </c>
    </row>
    <row r="4111" spans="1:5">
      <c r="A4111" s="285">
        <v>38282</v>
      </c>
      <c r="B4111" s="285" t="s">
        <v>14008</v>
      </c>
      <c r="C4111" s="513">
        <v>4.2799999999999998E-2</v>
      </c>
      <c r="E4111" t="e">
        <f>_xlfn.NUMBERVALUE(#REF!)</f>
        <v>#REF!</v>
      </c>
    </row>
    <row r="4112" spans="1:5">
      <c r="A4112" s="285">
        <v>38283</v>
      </c>
      <c r="B4112" s="285" t="s">
        <v>14009</v>
      </c>
      <c r="C4112" s="513">
        <v>4.2799999999999998E-2</v>
      </c>
      <c r="E4112" t="e">
        <f>_xlfn.NUMBERVALUE(#REF!)</f>
        <v>#REF!</v>
      </c>
    </row>
    <row r="4113" spans="1:5">
      <c r="A4113" s="285">
        <v>38286</v>
      </c>
      <c r="B4113" s="285" t="s">
        <v>14010</v>
      </c>
      <c r="C4113" s="513">
        <v>4.2799999999999998E-2</v>
      </c>
      <c r="E4113" t="e">
        <f>_xlfn.NUMBERVALUE(#REF!)</f>
        <v>#REF!</v>
      </c>
    </row>
    <row r="4114" spans="1:5">
      <c r="A4114" s="285">
        <v>38292</v>
      </c>
      <c r="B4114" s="285" t="s">
        <v>14011</v>
      </c>
      <c r="C4114" s="513">
        <v>7.3999999999999996E-2</v>
      </c>
      <c r="E4114" t="e">
        <f>_xlfn.NUMBERVALUE(#REF!)</f>
        <v>#REF!</v>
      </c>
    </row>
    <row r="4115" spans="1:5">
      <c r="A4115" s="285">
        <v>38293</v>
      </c>
      <c r="B4115" s="285" t="s">
        <v>14012</v>
      </c>
      <c r="C4115" s="513">
        <v>7.3999999999999996E-2</v>
      </c>
      <c r="E4115" t="e">
        <f>_xlfn.NUMBERVALUE(#REF!)</f>
        <v>#REF!</v>
      </c>
    </row>
    <row r="4116" spans="1:5">
      <c r="A4116" s="285">
        <v>38296</v>
      </c>
      <c r="B4116" s="285" t="s">
        <v>14013</v>
      </c>
      <c r="C4116" s="513">
        <v>7.3999999999999996E-2</v>
      </c>
      <c r="E4116" t="e">
        <f>_xlfn.NUMBERVALUE(#REF!)</f>
        <v>#REF!</v>
      </c>
    </row>
    <row r="4117" spans="1:5">
      <c r="A4117" s="285">
        <v>38300</v>
      </c>
      <c r="B4117" s="285" t="s">
        <v>14014</v>
      </c>
      <c r="C4117" s="513">
        <v>3.5900000000000001E-2</v>
      </c>
      <c r="E4117" t="e">
        <f>_xlfn.NUMBERVALUE(#REF!)</f>
        <v>#REF!</v>
      </c>
    </row>
    <row r="4118" spans="1:5">
      <c r="A4118" s="285">
        <v>38301</v>
      </c>
      <c r="B4118" s="285" t="s">
        <v>14015</v>
      </c>
      <c r="C4118" s="513">
        <v>3.5900000000000001E-2</v>
      </c>
      <c r="E4118" t="e">
        <f>_xlfn.NUMBERVALUE(#REF!)</f>
        <v>#REF!</v>
      </c>
    </row>
    <row r="4119" spans="1:5">
      <c r="A4119" s="285">
        <v>38302</v>
      </c>
      <c r="B4119" s="285" t="s">
        <v>14016</v>
      </c>
      <c r="C4119" s="513">
        <v>3.5900000000000001E-2</v>
      </c>
      <c r="E4119" t="e">
        <f>_xlfn.NUMBERVALUE(#REF!)</f>
        <v>#REF!</v>
      </c>
    </row>
    <row r="4120" spans="1:5">
      <c r="A4120" s="285">
        <v>38303</v>
      </c>
      <c r="B4120" s="285" t="s">
        <v>14017</v>
      </c>
      <c r="C4120" s="513">
        <v>3.5900000000000001E-2</v>
      </c>
      <c r="E4120" t="e">
        <f>_xlfn.NUMBERVALUE(#REF!)</f>
        <v>#REF!</v>
      </c>
    </row>
    <row r="4121" spans="1:5">
      <c r="A4121" s="285">
        <v>38304</v>
      </c>
      <c r="B4121" s="285" t="s">
        <v>14018</v>
      </c>
      <c r="C4121" s="513">
        <v>3.5900000000000001E-2</v>
      </c>
      <c r="E4121" t="e">
        <f>_xlfn.NUMBERVALUE(#REF!)</f>
        <v>#REF!</v>
      </c>
    </row>
    <row r="4122" spans="1:5">
      <c r="A4122" s="285">
        <v>38311</v>
      </c>
      <c r="B4122" s="285" t="s">
        <v>14019</v>
      </c>
      <c r="C4122" s="513">
        <v>3.5900000000000001E-2</v>
      </c>
      <c r="E4122" t="e">
        <f>_xlfn.NUMBERVALUE(#REF!)</f>
        <v>#REF!</v>
      </c>
    </row>
    <row r="4123" spans="1:5">
      <c r="A4123" s="285">
        <v>38313</v>
      </c>
      <c r="B4123" s="285" t="s">
        <v>14020</v>
      </c>
      <c r="C4123" s="513">
        <v>3.5900000000000001E-2</v>
      </c>
      <c r="E4123" t="e">
        <f>_xlfn.NUMBERVALUE(#REF!)</f>
        <v>#REF!</v>
      </c>
    </row>
    <row r="4124" spans="1:5">
      <c r="A4124" s="285">
        <v>38317</v>
      </c>
      <c r="B4124" s="285" t="s">
        <v>14021</v>
      </c>
      <c r="C4124" s="513">
        <v>3.5900000000000001E-2</v>
      </c>
      <c r="E4124" t="e">
        <f>_xlfn.NUMBERVALUE(#REF!)</f>
        <v>#REF!</v>
      </c>
    </row>
    <row r="4125" spans="1:5">
      <c r="A4125" s="285">
        <v>38318</v>
      </c>
      <c r="B4125" s="285" t="s">
        <v>14022</v>
      </c>
      <c r="C4125" s="513">
        <v>3.5900000000000001E-2</v>
      </c>
      <c r="E4125" t="e">
        <f>_xlfn.NUMBERVALUE(#REF!)</f>
        <v>#REF!</v>
      </c>
    </row>
    <row r="4126" spans="1:5">
      <c r="A4126" s="285">
        <v>38319</v>
      </c>
      <c r="B4126" s="285" t="s">
        <v>14023</v>
      </c>
      <c r="C4126" s="513">
        <v>3.5900000000000001E-2</v>
      </c>
      <c r="E4126" t="e">
        <f>_xlfn.NUMBERVALUE(#REF!)</f>
        <v>#REF!</v>
      </c>
    </row>
    <row r="4127" spans="1:5">
      <c r="A4127" s="285">
        <v>38320</v>
      </c>
      <c r="B4127" s="285" t="s">
        <v>14024</v>
      </c>
      <c r="C4127" s="513">
        <v>3.5900000000000001E-2</v>
      </c>
      <c r="E4127" t="e">
        <f>_xlfn.NUMBERVALUE(#REF!)</f>
        <v>#REF!</v>
      </c>
    </row>
    <row r="4128" spans="1:5">
      <c r="A4128" s="285">
        <v>38321</v>
      </c>
      <c r="B4128" s="285" t="s">
        <v>14025</v>
      </c>
      <c r="C4128" s="513">
        <v>3.5900000000000001E-2</v>
      </c>
      <c r="E4128" t="e">
        <f>_xlfn.NUMBERVALUE(#REF!)</f>
        <v>#REF!</v>
      </c>
    </row>
    <row r="4129" spans="1:5">
      <c r="A4129" s="285">
        <v>38322</v>
      </c>
      <c r="B4129" s="285" t="s">
        <v>14026</v>
      </c>
      <c r="C4129" s="513">
        <v>3.5900000000000001E-2</v>
      </c>
      <c r="E4129" t="e">
        <f>_xlfn.NUMBERVALUE(#REF!)</f>
        <v>#REF!</v>
      </c>
    </row>
    <row r="4130" spans="1:5">
      <c r="A4130" s="285">
        <v>38330</v>
      </c>
      <c r="B4130" s="285" t="s">
        <v>14027</v>
      </c>
      <c r="C4130" s="513">
        <v>3.8899999999999997E-2</v>
      </c>
      <c r="E4130" t="e">
        <f>_xlfn.NUMBERVALUE(#REF!)</f>
        <v>#REF!</v>
      </c>
    </row>
    <row r="4131" spans="1:5">
      <c r="A4131" s="285">
        <v>38331</v>
      </c>
      <c r="B4131" s="285" t="s">
        <v>14028</v>
      </c>
      <c r="C4131" s="513">
        <v>3.8899999999999997E-2</v>
      </c>
      <c r="E4131" t="e">
        <f>_xlfn.NUMBERVALUE(#REF!)</f>
        <v>#REF!</v>
      </c>
    </row>
    <row r="4132" spans="1:5">
      <c r="A4132" s="285">
        <v>38332</v>
      </c>
      <c r="B4132" s="285" t="s">
        <v>14029</v>
      </c>
      <c r="C4132" s="513">
        <v>3.8899999999999997E-2</v>
      </c>
      <c r="E4132" t="e">
        <f>_xlfn.NUMBERVALUE(#REF!)</f>
        <v>#REF!</v>
      </c>
    </row>
    <row r="4133" spans="1:5">
      <c r="A4133" s="285">
        <v>38333</v>
      </c>
      <c r="B4133" s="285" t="s">
        <v>14030</v>
      </c>
      <c r="C4133" s="513">
        <v>3.8899999999999997E-2</v>
      </c>
      <c r="E4133" t="e">
        <f>_xlfn.NUMBERVALUE(#REF!)</f>
        <v>#REF!</v>
      </c>
    </row>
    <row r="4134" spans="1:5">
      <c r="A4134" s="285">
        <v>38334</v>
      </c>
      <c r="B4134" s="285" t="s">
        <v>14031</v>
      </c>
      <c r="C4134" s="513">
        <v>3.8899999999999997E-2</v>
      </c>
      <c r="E4134" t="e">
        <f>_xlfn.NUMBERVALUE(#REF!)</f>
        <v>#REF!</v>
      </c>
    </row>
    <row r="4135" spans="1:5">
      <c r="A4135" s="285">
        <v>38341</v>
      </c>
      <c r="B4135" s="285" t="s">
        <v>14032</v>
      </c>
      <c r="C4135" s="513">
        <v>3.8899999999999997E-2</v>
      </c>
      <c r="E4135" t="e">
        <f>_xlfn.NUMBERVALUE(#REF!)</f>
        <v>#REF!</v>
      </c>
    </row>
    <row r="4136" spans="1:5">
      <c r="A4136" s="285">
        <v>38343</v>
      </c>
      <c r="B4136" s="285" t="s">
        <v>14033</v>
      </c>
      <c r="C4136" s="513">
        <v>3.8899999999999997E-2</v>
      </c>
      <c r="E4136" t="e">
        <f>_xlfn.NUMBERVALUE(#REF!)</f>
        <v>#REF!</v>
      </c>
    </row>
    <row r="4137" spans="1:5">
      <c r="A4137" s="285">
        <v>38347</v>
      </c>
      <c r="B4137" s="285" t="s">
        <v>14034</v>
      </c>
      <c r="C4137" s="513">
        <v>3.8899999999999997E-2</v>
      </c>
      <c r="E4137" t="e">
        <f>_xlfn.NUMBERVALUE(#REF!)</f>
        <v>#REF!</v>
      </c>
    </row>
    <row r="4138" spans="1:5">
      <c r="A4138" s="285">
        <v>38348</v>
      </c>
      <c r="B4138" s="285" t="s">
        <v>14035</v>
      </c>
      <c r="C4138" s="513">
        <v>3.8899999999999997E-2</v>
      </c>
      <c r="E4138" t="e">
        <f>_xlfn.NUMBERVALUE(#REF!)</f>
        <v>#REF!</v>
      </c>
    </row>
    <row r="4139" spans="1:5">
      <c r="A4139" s="285">
        <v>38349</v>
      </c>
      <c r="B4139" s="285" t="s">
        <v>14036</v>
      </c>
      <c r="C4139" s="513">
        <v>3.8899999999999997E-2</v>
      </c>
      <c r="E4139" t="e">
        <f>_xlfn.NUMBERVALUE(#REF!)</f>
        <v>#REF!</v>
      </c>
    </row>
    <row r="4140" spans="1:5">
      <c r="A4140" s="285">
        <v>38350</v>
      </c>
      <c r="B4140" s="285" t="s">
        <v>14037</v>
      </c>
      <c r="C4140" s="513">
        <v>3.8899999999999997E-2</v>
      </c>
      <c r="E4140" t="e">
        <f>_xlfn.NUMBERVALUE(#REF!)</f>
        <v>#REF!</v>
      </c>
    </row>
    <row r="4141" spans="1:5">
      <c r="A4141" s="285">
        <v>38351</v>
      </c>
      <c r="B4141" s="285" t="s">
        <v>14038</v>
      </c>
      <c r="C4141" s="513">
        <v>3.8899999999999997E-2</v>
      </c>
      <c r="E4141" t="e">
        <f>_xlfn.NUMBERVALUE(#REF!)</f>
        <v>#REF!</v>
      </c>
    </row>
    <row r="4142" spans="1:5">
      <c r="A4142" s="285">
        <v>38352</v>
      </c>
      <c r="B4142" s="285" t="s">
        <v>14039</v>
      </c>
      <c r="C4142" s="513">
        <v>3.8899999999999997E-2</v>
      </c>
      <c r="E4142" t="e">
        <f>_xlfn.NUMBERVALUE(#REF!)</f>
        <v>#REF!</v>
      </c>
    </row>
    <row r="4143" spans="1:5">
      <c r="A4143" s="285">
        <v>38360</v>
      </c>
      <c r="B4143" s="285" t="s">
        <v>14040</v>
      </c>
      <c r="C4143" s="513">
        <v>6.8000000000000005E-2</v>
      </c>
      <c r="E4143" t="e">
        <f>_xlfn.NUMBERVALUE(#REF!)</f>
        <v>#REF!</v>
      </c>
    </row>
    <row r="4144" spans="1:5">
      <c r="A4144" s="285">
        <v>38361</v>
      </c>
      <c r="B4144" s="285" t="s">
        <v>14041</v>
      </c>
      <c r="C4144" s="513">
        <v>6.8000000000000005E-2</v>
      </c>
      <c r="E4144" t="e">
        <f>_xlfn.NUMBERVALUE(#REF!)</f>
        <v>#REF!</v>
      </c>
    </row>
    <row r="4145" spans="1:5">
      <c r="A4145" s="285">
        <v>38362</v>
      </c>
      <c r="B4145" s="285" t="s">
        <v>14042</v>
      </c>
      <c r="C4145" s="513">
        <v>6.8000000000000005E-2</v>
      </c>
      <c r="E4145" t="e">
        <f>_xlfn.NUMBERVALUE(#REF!)</f>
        <v>#REF!</v>
      </c>
    </row>
    <row r="4146" spans="1:5">
      <c r="A4146" s="285">
        <v>38363</v>
      </c>
      <c r="B4146" s="285" t="s">
        <v>14043</v>
      </c>
      <c r="C4146" s="513">
        <v>6.8000000000000005E-2</v>
      </c>
      <c r="E4146" t="e">
        <f>_xlfn.NUMBERVALUE(#REF!)</f>
        <v>#REF!</v>
      </c>
    </row>
    <row r="4147" spans="1:5">
      <c r="A4147" s="285">
        <v>38364</v>
      </c>
      <c r="B4147" s="285" t="s">
        <v>14044</v>
      </c>
      <c r="C4147" s="513">
        <v>6.8000000000000005E-2</v>
      </c>
      <c r="E4147" t="e">
        <f>_xlfn.NUMBERVALUE(#REF!)</f>
        <v>#REF!</v>
      </c>
    </row>
    <row r="4148" spans="1:5">
      <c r="A4148" s="285">
        <v>38371</v>
      </c>
      <c r="B4148" s="285" t="s">
        <v>14045</v>
      </c>
      <c r="C4148" s="513">
        <v>6.8000000000000005E-2</v>
      </c>
      <c r="E4148" t="e">
        <f>_xlfn.NUMBERVALUE(#REF!)</f>
        <v>#REF!</v>
      </c>
    </row>
    <row r="4149" spans="1:5">
      <c r="A4149" s="285">
        <v>38373</v>
      </c>
      <c r="B4149" s="285" t="s">
        <v>14046</v>
      </c>
      <c r="C4149" s="513">
        <v>6.8000000000000005E-2</v>
      </c>
      <c r="E4149" t="e">
        <f>_xlfn.NUMBERVALUE(#REF!)</f>
        <v>#REF!</v>
      </c>
    </row>
    <row r="4150" spans="1:5">
      <c r="A4150" s="285">
        <v>38377</v>
      </c>
      <c r="B4150" s="285" t="s">
        <v>14047</v>
      </c>
      <c r="C4150" s="513">
        <v>6.8000000000000005E-2</v>
      </c>
      <c r="E4150" t="e">
        <f>_xlfn.NUMBERVALUE(#REF!)</f>
        <v>#REF!</v>
      </c>
    </row>
    <row r="4151" spans="1:5">
      <c r="A4151" s="285">
        <v>38378</v>
      </c>
      <c r="B4151" s="285" t="s">
        <v>14048</v>
      </c>
      <c r="C4151" s="513">
        <v>6.8000000000000005E-2</v>
      </c>
      <c r="E4151" t="e">
        <f>_xlfn.NUMBERVALUE(#REF!)</f>
        <v>#REF!</v>
      </c>
    </row>
    <row r="4152" spans="1:5">
      <c r="A4152" s="285">
        <v>38379</v>
      </c>
      <c r="B4152" s="285" t="s">
        <v>14049</v>
      </c>
      <c r="C4152" s="513">
        <v>6.8000000000000005E-2</v>
      </c>
      <c r="E4152" t="e">
        <f>_xlfn.NUMBERVALUE(#REF!)</f>
        <v>#REF!</v>
      </c>
    </row>
    <row r="4153" spans="1:5">
      <c r="A4153" s="285">
        <v>38380</v>
      </c>
      <c r="B4153" s="285" t="s">
        <v>14050</v>
      </c>
      <c r="C4153" s="513">
        <v>6.8000000000000005E-2</v>
      </c>
      <c r="E4153" t="e">
        <f>_xlfn.NUMBERVALUE(#REF!)</f>
        <v>#REF!</v>
      </c>
    </row>
    <row r="4154" spans="1:5">
      <c r="A4154" s="285">
        <v>38381</v>
      </c>
      <c r="B4154" s="285" t="s">
        <v>14051</v>
      </c>
      <c r="C4154" s="513">
        <v>6.8000000000000005E-2</v>
      </c>
      <c r="E4154" t="e">
        <f>_xlfn.NUMBERVALUE(#REF!)</f>
        <v>#REF!</v>
      </c>
    </row>
    <row r="4155" spans="1:5">
      <c r="A4155" s="285">
        <v>38382</v>
      </c>
      <c r="B4155" s="285" t="s">
        <v>14052</v>
      </c>
      <c r="C4155" s="513">
        <v>6.8000000000000005E-2</v>
      </c>
      <c r="E4155" t="e">
        <f>_xlfn.NUMBERVALUE(#REF!)</f>
        <v>#REF!</v>
      </c>
    </row>
    <row r="4156" spans="1:5">
      <c r="A4156" s="285">
        <v>34030</v>
      </c>
      <c r="B4156" s="285" t="s">
        <v>14053</v>
      </c>
      <c r="C4156" s="513">
        <v>3.7965</v>
      </c>
      <c r="E4156" t="e">
        <f>_xlfn.NUMBERVALUE(#REF!)</f>
        <v>#REF!</v>
      </c>
    </row>
    <row r="4157" spans="1:5">
      <c r="A4157" s="285">
        <v>38270</v>
      </c>
      <c r="B4157" s="285" t="s">
        <v>14054</v>
      </c>
      <c r="C4157" s="513">
        <v>4.1500000000000002E-2</v>
      </c>
      <c r="E4157" t="e">
        <f>_xlfn.NUMBERVALUE(#REF!)</f>
        <v>#REF!</v>
      </c>
    </row>
    <row r="4158" spans="1:5">
      <c r="A4158" s="285">
        <v>38271</v>
      </c>
      <c r="B4158" s="285" t="s">
        <v>14055</v>
      </c>
      <c r="C4158" s="513">
        <v>4.1500000000000002E-2</v>
      </c>
      <c r="E4158" t="e">
        <f>_xlfn.NUMBERVALUE(#REF!)</f>
        <v>#REF!</v>
      </c>
    </row>
    <row r="4159" spans="1:5">
      <c r="A4159" s="285">
        <v>38274</v>
      </c>
      <c r="B4159" s="285" t="s">
        <v>14056</v>
      </c>
      <c r="C4159" s="513">
        <v>4.1500000000000002E-2</v>
      </c>
      <c r="E4159" t="e">
        <f>_xlfn.NUMBERVALUE(#REF!)</f>
        <v>#REF!</v>
      </c>
    </row>
    <row r="4160" spans="1:5">
      <c r="A4160" s="285">
        <v>38275</v>
      </c>
      <c r="B4160" s="285" t="s">
        <v>14057</v>
      </c>
      <c r="C4160" s="513">
        <v>4.1500000000000002E-2</v>
      </c>
      <c r="E4160" t="e">
        <f>_xlfn.NUMBERVALUE(#REF!)</f>
        <v>#REF!</v>
      </c>
    </row>
    <row r="4161" spans="1:5">
      <c r="A4161" s="285">
        <v>38280</v>
      </c>
      <c r="B4161" s="285" t="s">
        <v>14058</v>
      </c>
      <c r="C4161" s="513">
        <v>4.2799999999999998E-2</v>
      </c>
      <c r="E4161" t="e">
        <f>_xlfn.NUMBERVALUE(#REF!)</f>
        <v>#REF!</v>
      </c>
    </row>
    <row r="4162" spans="1:5">
      <c r="A4162" s="285">
        <v>38281</v>
      </c>
      <c r="B4162" s="285" t="s">
        <v>14059</v>
      </c>
      <c r="C4162" s="513">
        <v>4.2799999999999998E-2</v>
      </c>
      <c r="E4162" t="e">
        <f>_xlfn.NUMBERVALUE(#REF!)</f>
        <v>#REF!</v>
      </c>
    </row>
    <row r="4163" spans="1:5">
      <c r="A4163" s="285">
        <v>38284</v>
      </c>
      <c r="B4163" s="285" t="s">
        <v>14060</v>
      </c>
      <c r="C4163" s="513">
        <v>4.2799999999999998E-2</v>
      </c>
      <c r="E4163" t="e">
        <f>_xlfn.NUMBERVALUE(#REF!)</f>
        <v>#REF!</v>
      </c>
    </row>
    <row r="4164" spans="1:5">
      <c r="A4164" s="285">
        <v>38285</v>
      </c>
      <c r="B4164" s="285" t="s">
        <v>14061</v>
      </c>
      <c r="C4164" s="513">
        <v>4.2799999999999998E-2</v>
      </c>
      <c r="E4164" t="e">
        <f>_xlfn.NUMBERVALUE(#REF!)</f>
        <v>#REF!</v>
      </c>
    </row>
    <row r="4165" spans="1:5">
      <c r="A4165" s="285">
        <v>38290</v>
      </c>
      <c r="B4165" s="285" t="s">
        <v>14062</v>
      </c>
      <c r="C4165" s="513">
        <v>7.3999999999999996E-2</v>
      </c>
      <c r="E4165" t="e">
        <f>_xlfn.NUMBERVALUE(#REF!)</f>
        <v>#REF!</v>
      </c>
    </row>
    <row r="4166" spans="1:5">
      <c r="A4166" s="285">
        <v>38291</v>
      </c>
      <c r="B4166" s="285" t="s">
        <v>14063</v>
      </c>
      <c r="C4166" s="513">
        <v>7.3999999999999996E-2</v>
      </c>
      <c r="E4166" t="e">
        <f>_xlfn.NUMBERVALUE(#REF!)</f>
        <v>#REF!</v>
      </c>
    </row>
    <row r="4167" spans="1:5">
      <c r="A4167" s="285">
        <v>38294</v>
      </c>
      <c r="B4167" s="285" t="s">
        <v>14064</v>
      </c>
      <c r="C4167" s="513">
        <v>7.3999999999999996E-2</v>
      </c>
      <c r="E4167" t="e">
        <f>_xlfn.NUMBERVALUE(#REF!)</f>
        <v>#REF!</v>
      </c>
    </row>
    <row r="4168" spans="1:5">
      <c r="A4168" s="285">
        <v>38295</v>
      </c>
      <c r="B4168" s="285" t="s">
        <v>14065</v>
      </c>
      <c r="C4168" s="513">
        <v>7.3999999999999996E-2</v>
      </c>
      <c r="E4168" t="e">
        <f>_xlfn.NUMBERVALUE(#REF!)</f>
        <v>#REF!</v>
      </c>
    </row>
    <row r="4169" spans="1:5">
      <c r="A4169" s="285">
        <v>38305</v>
      </c>
      <c r="B4169" s="285" t="s">
        <v>14066</v>
      </c>
      <c r="C4169" s="513">
        <v>3.5900000000000001E-2</v>
      </c>
      <c r="E4169" t="e">
        <f>_xlfn.NUMBERVALUE(#REF!)</f>
        <v>#REF!</v>
      </c>
    </row>
    <row r="4170" spans="1:5">
      <c r="A4170" s="285">
        <v>38306</v>
      </c>
      <c r="B4170" s="285" t="s">
        <v>14067</v>
      </c>
      <c r="C4170" s="513">
        <v>3.5900000000000001E-2</v>
      </c>
      <c r="E4170" t="e">
        <f>_xlfn.NUMBERVALUE(#REF!)</f>
        <v>#REF!</v>
      </c>
    </row>
    <row r="4171" spans="1:5">
      <c r="A4171" s="285">
        <v>38307</v>
      </c>
      <c r="B4171" s="285" t="s">
        <v>14068</v>
      </c>
      <c r="C4171" s="513">
        <v>3.5900000000000001E-2</v>
      </c>
      <c r="E4171" t="e">
        <f>_xlfn.NUMBERVALUE(#REF!)</f>
        <v>#REF!</v>
      </c>
    </row>
    <row r="4172" spans="1:5">
      <c r="A4172" s="285">
        <v>38308</v>
      </c>
      <c r="B4172" s="285" t="s">
        <v>14069</v>
      </c>
      <c r="C4172" s="513">
        <v>3.5900000000000001E-2</v>
      </c>
      <c r="E4172" t="e">
        <f>_xlfn.NUMBERVALUE(#REF!)</f>
        <v>#REF!</v>
      </c>
    </row>
    <row r="4173" spans="1:5">
      <c r="A4173" s="285">
        <v>38309</v>
      </c>
      <c r="B4173" s="285" t="s">
        <v>14070</v>
      </c>
      <c r="C4173" s="513">
        <v>3.5900000000000001E-2</v>
      </c>
      <c r="E4173" t="e">
        <f>_xlfn.NUMBERVALUE(#REF!)</f>
        <v>#REF!</v>
      </c>
    </row>
    <row r="4174" spans="1:5">
      <c r="A4174" s="285">
        <v>38310</v>
      </c>
      <c r="B4174" s="285" t="s">
        <v>14071</v>
      </c>
      <c r="C4174" s="513">
        <v>3.5900000000000001E-2</v>
      </c>
      <c r="E4174" t="e">
        <f>_xlfn.NUMBERVALUE(#REF!)</f>
        <v>#REF!</v>
      </c>
    </row>
    <row r="4175" spans="1:5">
      <c r="A4175" s="285">
        <v>38312</v>
      </c>
      <c r="B4175" s="285" t="s">
        <v>14072</v>
      </c>
      <c r="C4175" s="513">
        <v>3.5900000000000001E-2</v>
      </c>
      <c r="E4175" t="e">
        <f>_xlfn.NUMBERVALUE(#REF!)</f>
        <v>#REF!</v>
      </c>
    </row>
    <row r="4176" spans="1:5">
      <c r="A4176" s="285">
        <v>38314</v>
      </c>
      <c r="B4176" s="285" t="s">
        <v>14073</v>
      </c>
      <c r="C4176" s="513">
        <v>3.5900000000000001E-2</v>
      </c>
      <c r="E4176" t="e">
        <f>_xlfn.NUMBERVALUE(#REF!)</f>
        <v>#REF!</v>
      </c>
    </row>
    <row r="4177" spans="1:5">
      <c r="A4177" s="285">
        <v>38315</v>
      </c>
      <c r="B4177" s="285" t="s">
        <v>14074</v>
      </c>
      <c r="C4177" s="513">
        <v>3.5900000000000001E-2</v>
      </c>
      <c r="E4177" t="e">
        <f>_xlfn.NUMBERVALUE(#REF!)</f>
        <v>#REF!</v>
      </c>
    </row>
    <row r="4178" spans="1:5">
      <c r="A4178" s="285">
        <v>38316</v>
      </c>
      <c r="B4178" s="285" t="s">
        <v>14075</v>
      </c>
      <c r="C4178" s="513">
        <v>3.5900000000000001E-2</v>
      </c>
      <c r="E4178" t="e">
        <f>_xlfn.NUMBERVALUE(#REF!)</f>
        <v>#REF!</v>
      </c>
    </row>
    <row r="4179" spans="1:5">
      <c r="A4179" s="285">
        <v>38323</v>
      </c>
      <c r="B4179" s="285" t="s">
        <v>14076</v>
      </c>
      <c r="C4179" s="513">
        <v>3.5900000000000001E-2</v>
      </c>
      <c r="E4179" t="e">
        <f>_xlfn.NUMBERVALUE(#REF!)</f>
        <v>#REF!</v>
      </c>
    </row>
    <row r="4180" spans="1:5">
      <c r="A4180" s="285">
        <v>38324</v>
      </c>
      <c r="B4180" s="285" t="s">
        <v>14077</v>
      </c>
      <c r="C4180" s="513">
        <v>3.5900000000000001E-2</v>
      </c>
      <c r="E4180" t="e">
        <f>_xlfn.NUMBERVALUE(#REF!)</f>
        <v>#REF!</v>
      </c>
    </row>
    <row r="4181" spans="1:5">
      <c r="A4181" s="285">
        <v>38325</v>
      </c>
      <c r="B4181" s="285" t="s">
        <v>14078</v>
      </c>
      <c r="C4181" s="513">
        <v>3.5900000000000001E-2</v>
      </c>
      <c r="E4181" t="e">
        <f>_xlfn.NUMBERVALUE(#REF!)</f>
        <v>#REF!</v>
      </c>
    </row>
    <row r="4182" spans="1:5">
      <c r="A4182" s="285">
        <v>38335</v>
      </c>
      <c r="B4182" s="285" t="s">
        <v>14079</v>
      </c>
      <c r="C4182" s="513">
        <v>3.8899999999999997E-2</v>
      </c>
      <c r="E4182" t="e">
        <f>_xlfn.NUMBERVALUE(#REF!)</f>
        <v>#REF!</v>
      </c>
    </row>
    <row r="4183" spans="1:5">
      <c r="A4183" s="285">
        <v>38336</v>
      </c>
      <c r="B4183" s="285" t="s">
        <v>14080</v>
      </c>
      <c r="C4183" s="513">
        <v>3.8899999999999997E-2</v>
      </c>
      <c r="E4183" t="e">
        <f>_xlfn.NUMBERVALUE(#REF!)</f>
        <v>#REF!</v>
      </c>
    </row>
    <row r="4184" spans="1:5">
      <c r="A4184" s="285">
        <v>38337</v>
      </c>
      <c r="B4184" s="285" t="s">
        <v>14081</v>
      </c>
      <c r="C4184" s="513">
        <v>3.8899999999999997E-2</v>
      </c>
      <c r="E4184" t="e">
        <f>_xlfn.NUMBERVALUE(#REF!)</f>
        <v>#REF!</v>
      </c>
    </row>
    <row r="4185" spans="1:5">
      <c r="A4185" s="285">
        <v>38338</v>
      </c>
      <c r="B4185" s="285" t="s">
        <v>14082</v>
      </c>
      <c r="C4185" s="513">
        <v>3.8899999999999997E-2</v>
      </c>
      <c r="E4185" t="e">
        <f>_xlfn.NUMBERVALUE(#REF!)</f>
        <v>#REF!</v>
      </c>
    </row>
    <row r="4186" spans="1:5">
      <c r="A4186" s="285">
        <v>38339</v>
      </c>
      <c r="B4186" s="285" t="s">
        <v>14083</v>
      </c>
      <c r="C4186" s="513">
        <v>3.8899999999999997E-2</v>
      </c>
      <c r="E4186" t="e">
        <f>_xlfn.NUMBERVALUE(#REF!)</f>
        <v>#REF!</v>
      </c>
    </row>
    <row r="4187" spans="1:5">
      <c r="A4187" s="285">
        <v>38340</v>
      </c>
      <c r="B4187" s="285" t="s">
        <v>14084</v>
      </c>
      <c r="C4187" s="513">
        <v>3.8899999999999997E-2</v>
      </c>
      <c r="E4187" t="e">
        <f>_xlfn.NUMBERVALUE(#REF!)</f>
        <v>#REF!</v>
      </c>
    </row>
    <row r="4188" spans="1:5">
      <c r="A4188" s="285">
        <v>38342</v>
      </c>
      <c r="B4188" s="285" t="s">
        <v>14085</v>
      </c>
      <c r="C4188" s="513">
        <v>3.8899999999999997E-2</v>
      </c>
      <c r="E4188" t="e">
        <f>_xlfn.NUMBERVALUE(#REF!)</f>
        <v>#REF!</v>
      </c>
    </row>
    <row r="4189" spans="1:5">
      <c r="A4189" s="285">
        <v>38344</v>
      </c>
      <c r="B4189" s="285" t="s">
        <v>14086</v>
      </c>
      <c r="C4189" s="513">
        <v>3.8899999999999997E-2</v>
      </c>
      <c r="E4189" t="e">
        <f>_xlfn.NUMBERVALUE(#REF!)</f>
        <v>#REF!</v>
      </c>
    </row>
    <row r="4190" spans="1:5">
      <c r="A4190" s="285">
        <v>38345</v>
      </c>
      <c r="B4190" s="285" t="s">
        <v>14087</v>
      </c>
      <c r="C4190" s="513">
        <v>3.8899999999999997E-2</v>
      </c>
      <c r="E4190" t="e">
        <f>_xlfn.NUMBERVALUE(#REF!)</f>
        <v>#REF!</v>
      </c>
    </row>
    <row r="4191" spans="1:5">
      <c r="A4191" s="285">
        <v>38346</v>
      </c>
      <c r="B4191" s="285" t="s">
        <v>14088</v>
      </c>
      <c r="C4191" s="513">
        <v>3.8899999999999997E-2</v>
      </c>
      <c r="E4191" t="e">
        <f>_xlfn.NUMBERVALUE(#REF!)</f>
        <v>#REF!</v>
      </c>
    </row>
    <row r="4192" spans="1:5">
      <c r="A4192" s="285">
        <v>38353</v>
      </c>
      <c r="B4192" s="285" t="s">
        <v>14089</v>
      </c>
      <c r="C4192" s="513">
        <v>3.8899999999999997E-2</v>
      </c>
      <c r="E4192" t="e">
        <f>_xlfn.NUMBERVALUE(#REF!)</f>
        <v>#REF!</v>
      </c>
    </row>
    <row r="4193" spans="1:5">
      <c r="A4193" s="285">
        <v>38354</v>
      </c>
      <c r="B4193" s="285" t="s">
        <v>14090</v>
      </c>
      <c r="C4193" s="513">
        <v>3.8899999999999997E-2</v>
      </c>
      <c r="E4193" t="e">
        <f>_xlfn.NUMBERVALUE(#REF!)</f>
        <v>#REF!</v>
      </c>
    </row>
    <row r="4194" spans="1:5">
      <c r="A4194" s="285">
        <v>38355</v>
      </c>
      <c r="B4194" s="285" t="s">
        <v>14091</v>
      </c>
      <c r="C4194" s="513">
        <v>3.8899999999999997E-2</v>
      </c>
      <c r="E4194" t="e">
        <f>_xlfn.NUMBERVALUE(#REF!)</f>
        <v>#REF!</v>
      </c>
    </row>
    <row r="4195" spans="1:5">
      <c r="A4195" s="285">
        <v>38365</v>
      </c>
      <c r="B4195" s="285" t="s">
        <v>14092</v>
      </c>
      <c r="C4195" s="513">
        <v>6.8000000000000005E-2</v>
      </c>
      <c r="E4195" t="e">
        <f>_xlfn.NUMBERVALUE(#REF!)</f>
        <v>#REF!</v>
      </c>
    </row>
    <row r="4196" spans="1:5">
      <c r="A4196" s="285">
        <v>38366</v>
      </c>
      <c r="B4196" s="285" t="s">
        <v>14093</v>
      </c>
      <c r="C4196" s="513">
        <v>6.8000000000000005E-2</v>
      </c>
      <c r="E4196" t="e">
        <f>_xlfn.NUMBERVALUE(#REF!)</f>
        <v>#REF!</v>
      </c>
    </row>
    <row r="4197" spans="1:5">
      <c r="A4197" s="285">
        <v>38367</v>
      </c>
      <c r="B4197" s="285" t="s">
        <v>14094</v>
      </c>
      <c r="C4197" s="513">
        <v>6.8000000000000005E-2</v>
      </c>
      <c r="E4197" t="e">
        <f>_xlfn.NUMBERVALUE(#REF!)</f>
        <v>#REF!</v>
      </c>
    </row>
    <row r="4198" spans="1:5">
      <c r="A4198" s="285">
        <v>38368</v>
      </c>
      <c r="B4198" s="285" t="s">
        <v>14095</v>
      </c>
      <c r="C4198" s="513">
        <v>6.8000000000000005E-2</v>
      </c>
      <c r="E4198" t="e">
        <f>_xlfn.NUMBERVALUE(#REF!)</f>
        <v>#REF!</v>
      </c>
    </row>
    <row r="4199" spans="1:5">
      <c r="A4199" s="285">
        <v>38369</v>
      </c>
      <c r="B4199" s="285" t="s">
        <v>14096</v>
      </c>
      <c r="C4199" s="513">
        <v>6.8000000000000005E-2</v>
      </c>
      <c r="E4199" t="e">
        <f>_xlfn.NUMBERVALUE(#REF!)</f>
        <v>#REF!</v>
      </c>
    </row>
    <row r="4200" spans="1:5">
      <c r="A4200" s="285">
        <v>38370</v>
      </c>
      <c r="B4200" s="285" t="s">
        <v>14097</v>
      </c>
      <c r="C4200" s="513">
        <v>6.8000000000000005E-2</v>
      </c>
      <c r="E4200" t="e">
        <f>_xlfn.NUMBERVALUE(#REF!)</f>
        <v>#REF!</v>
      </c>
    </row>
    <row r="4201" spans="1:5">
      <c r="A4201" s="285">
        <v>38374</v>
      </c>
      <c r="B4201" s="285" t="s">
        <v>14098</v>
      </c>
      <c r="C4201" s="513">
        <v>6.8000000000000005E-2</v>
      </c>
      <c r="E4201" t="e">
        <f>_xlfn.NUMBERVALUE(#REF!)</f>
        <v>#REF!</v>
      </c>
    </row>
    <row r="4202" spans="1:5">
      <c r="A4202" s="285">
        <v>38375</v>
      </c>
      <c r="B4202" s="285" t="s">
        <v>14099</v>
      </c>
      <c r="C4202" s="513">
        <v>6.8000000000000005E-2</v>
      </c>
      <c r="E4202" t="e">
        <f>_xlfn.NUMBERVALUE(#REF!)</f>
        <v>#REF!</v>
      </c>
    </row>
    <row r="4203" spans="1:5">
      <c r="A4203" s="285">
        <v>38376</v>
      </c>
      <c r="B4203" s="285" t="s">
        <v>14100</v>
      </c>
      <c r="C4203" s="513">
        <v>6.8000000000000005E-2</v>
      </c>
      <c r="E4203" t="e">
        <f>_xlfn.NUMBERVALUE(#REF!)</f>
        <v>#REF!</v>
      </c>
    </row>
    <row r="4204" spans="1:5">
      <c r="A4204" s="285">
        <v>38383</v>
      </c>
      <c r="B4204" s="285" t="s">
        <v>14101</v>
      </c>
      <c r="C4204" s="513">
        <v>6.8000000000000005E-2</v>
      </c>
      <c r="E4204" t="e">
        <f>_xlfn.NUMBERVALUE(#REF!)</f>
        <v>#REF!</v>
      </c>
    </row>
    <row r="4205" spans="1:5">
      <c r="A4205" s="285">
        <v>38384</v>
      </c>
      <c r="B4205" s="285" t="s">
        <v>14102</v>
      </c>
      <c r="C4205" s="513">
        <v>6.8000000000000005E-2</v>
      </c>
      <c r="E4205" t="e">
        <f>_xlfn.NUMBERVALUE(#REF!)</f>
        <v>#REF!</v>
      </c>
    </row>
    <row r="4206" spans="1:5">
      <c r="A4206" s="285">
        <v>38385</v>
      </c>
      <c r="B4206" s="285" t="s">
        <v>14103</v>
      </c>
      <c r="C4206" s="513">
        <v>6.8000000000000005E-2</v>
      </c>
      <c r="E4206" t="e">
        <f>_xlfn.NUMBERVALUE(#REF!)</f>
        <v>#REF!</v>
      </c>
    </row>
    <row r="4207" spans="1:5">
      <c r="A4207" s="285">
        <v>35093</v>
      </c>
      <c r="B4207" s="285" t="s">
        <v>14104</v>
      </c>
      <c r="C4207" s="513">
        <v>15.9175</v>
      </c>
      <c r="E4207" t="e">
        <f>_xlfn.NUMBERVALUE(#REF!)</f>
        <v>#REF!</v>
      </c>
    </row>
    <row r="4208" spans="1:5">
      <c r="A4208" s="285">
        <v>31900</v>
      </c>
      <c r="B4208" s="285" t="s">
        <v>14105</v>
      </c>
      <c r="C4208" s="513">
        <v>0.27360000000000001</v>
      </c>
      <c r="E4208" t="e">
        <f>_xlfn.NUMBERVALUE(#REF!)</f>
        <v>#REF!</v>
      </c>
    </row>
    <row r="4209" spans="1:5">
      <c r="A4209" s="285">
        <v>32015</v>
      </c>
      <c r="B4209" s="285" t="s">
        <v>14106</v>
      </c>
      <c r="C4209" s="513">
        <v>7.6899999999999996E-2</v>
      </c>
      <c r="E4209" t="e">
        <f>_xlfn.NUMBERVALUE(#REF!)</f>
        <v>#REF!</v>
      </c>
    </row>
    <row r="4210" spans="1:5">
      <c r="A4210" s="285">
        <v>32024</v>
      </c>
      <c r="B4210" s="285" t="s">
        <v>14107</v>
      </c>
      <c r="C4210" s="513">
        <v>0.2379</v>
      </c>
      <c r="E4210" t="e">
        <f>_xlfn.NUMBERVALUE(#REF!)</f>
        <v>#REF!</v>
      </c>
    </row>
    <row r="4211" spans="1:5">
      <c r="A4211" s="285">
        <v>32049</v>
      </c>
      <c r="B4211" s="285" t="s">
        <v>14108</v>
      </c>
      <c r="C4211" s="513">
        <v>0.34739999999999999</v>
      </c>
      <c r="E4211" t="e">
        <f>_xlfn.NUMBERVALUE(#REF!)</f>
        <v>#REF!</v>
      </c>
    </row>
    <row r="4212" spans="1:5">
      <c r="A4212" s="285">
        <v>36545</v>
      </c>
      <c r="B4212" s="285" t="s">
        <v>14109</v>
      </c>
      <c r="C4212" s="513">
        <v>2.6753999999999998</v>
      </c>
      <c r="E4212" t="e">
        <f>_xlfn.NUMBERVALUE(#REF!)</f>
        <v>#REF!</v>
      </c>
    </row>
    <row r="4213" spans="1:5">
      <c r="A4213" s="285">
        <v>98093</v>
      </c>
      <c r="B4213" s="285" t="s">
        <v>14110</v>
      </c>
      <c r="C4213" s="513">
        <v>0.749</v>
      </c>
      <c r="E4213" t="e">
        <f>_xlfn.NUMBERVALUE(#REF!)</f>
        <v>#REF!</v>
      </c>
    </row>
    <row r="4214" spans="1:5">
      <c r="A4214" s="285">
        <v>36535</v>
      </c>
      <c r="B4214" s="285" t="s">
        <v>14111</v>
      </c>
      <c r="C4214" s="513">
        <v>4.7687999999999997</v>
      </c>
      <c r="E4214" t="e">
        <f>_xlfn.NUMBERVALUE(#REF!)</f>
        <v>#REF!</v>
      </c>
    </row>
    <row r="4215" spans="1:5">
      <c r="A4215" s="285">
        <v>36538</v>
      </c>
      <c r="B4215" s="285" t="s">
        <v>14112</v>
      </c>
      <c r="C4215" s="513">
        <v>4.4177999999999997</v>
      </c>
      <c r="E4215" t="e">
        <f>_xlfn.NUMBERVALUE(#REF!)</f>
        <v>#REF!</v>
      </c>
    </row>
    <row r="4216" spans="1:5">
      <c r="A4216" s="285">
        <v>36539</v>
      </c>
      <c r="B4216" s="285" t="s">
        <v>14113</v>
      </c>
      <c r="C4216" s="513">
        <v>4.3559999999999999</v>
      </c>
      <c r="E4216" t="e">
        <f>_xlfn.NUMBERVALUE(#REF!)</f>
        <v>#REF!</v>
      </c>
    </row>
    <row r="4217" spans="1:5">
      <c r="A4217" s="285">
        <v>36542</v>
      </c>
      <c r="B4217" s="285" t="s">
        <v>14114</v>
      </c>
      <c r="C4217" s="513">
        <v>3.093</v>
      </c>
      <c r="E4217" t="e">
        <f>_xlfn.NUMBERVALUE(#REF!)</f>
        <v>#REF!</v>
      </c>
    </row>
    <row r="4218" spans="1:5">
      <c r="A4218" s="285">
        <v>36581</v>
      </c>
      <c r="B4218" s="285" t="s">
        <v>14115</v>
      </c>
      <c r="C4218" s="513">
        <v>7.6319999999999997</v>
      </c>
      <c r="E4218" t="e">
        <f>_xlfn.NUMBERVALUE(#REF!)</f>
        <v>#REF!</v>
      </c>
    </row>
    <row r="4219" spans="1:5">
      <c r="A4219" s="285">
        <v>36598</v>
      </c>
      <c r="B4219" s="285" t="s">
        <v>14116</v>
      </c>
      <c r="C4219" s="513">
        <v>25.6431</v>
      </c>
      <c r="E4219" t="e">
        <f>_xlfn.NUMBERVALUE(#REF!)</f>
        <v>#REF!</v>
      </c>
    </row>
    <row r="4220" spans="1:5">
      <c r="A4220" s="285">
        <v>37240</v>
      </c>
      <c r="B4220" s="285" t="s">
        <v>14117</v>
      </c>
      <c r="C4220" s="513">
        <v>0.97070000000000001</v>
      </c>
      <c r="E4220" t="e">
        <f>_xlfn.NUMBERVALUE(#REF!)</f>
        <v>#REF!</v>
      </c>
    </row>
    <row r="4221" spans="1:5">
      <c r="A4221" s="285">
        <v>11302</v>
      </c>
      <c r="B4221" s="285" t="s">
        <v>14118</v>
      </c>
      <c r="C4221" s="513">
        <v>1.4520999999999999</v>
      </c>
      <c r="E4221" t="e">
        <f>_xlfn.NUMBERVALUE(#REF!)</f>
        <v>#REF!</v>
      </c>
    </row>
    <row r="4222" spans="1:5">
      <c r="A4222" s="285">
        <v>11304</v>
      </c>
      <c r="B4222" s="285" t="s">
        <v>14119</v>
      </c>
      <c r="C4222" s="513">
        <v>1.4138999999999999</v>
      </c>
      <c r="E4222" t="e">
        <f>_xlfn.NUMBERVALUE(#REF!)</f>
        <v>#REF!</v>
      </c>
    </row>
    <row r="4223" spans="1:5">
      <c r="A4223" s="285">
        <v>11306</v>
      </c>
      <c r="B4223" s="285" t="s">
        <v>14120</v>
      </c>
      <c r="C4223" s="513">
        <v>1.3740000000000001</v>
      </c>
      <c r="E4223" t="e">
        <f>_xlfn.NUMBERVALUE(#REF!)</f>
        <v>#REF!</v>
      </c>
    </row>
    <row r="4224" spans="1:5">
      <c r="A4224" s="285">
        <v>12300</v>
      </c>
      <c r="B4224" s="285" t="s">
        <v>14121</v>
      </c>
      <c r="C4224" s="513">
        <v>1.0387</v>
      </c>
      <c r="E4224" t="e">
        <f>_xlfn.NUMBERVALUE(#REF!)</f>
        <v>#REF!</v>
      </c>
    </row>
    <row r="4225" spans="1:5">
      <c r="A4225" s="285">
        <v>13402</v>
      </c>
      <c r="B4225" s="285" t="s">
        <v>14122</v>
      </c>
      <c r="C4225" s="513">
        <v>3.8984000000000001</v>
      </c>
      <c r="E4225" t="e">
        <f>_xlfn.NUMBERVALUE(#REF!)</f>
        <v>#REF!</v>
      </c>
    </row>
    <row r="4226" spans="1:5">
      <c r="A4226" s="285">
        <v>13408</v>
      </c>
      <c r="B4226" s="285" t="s">
        <v>13475</v>
      </c>
      <c r="C4226" s="513">
        <v>3.8984000000000001</v>
      </c>
      <c r="E4226" t="e">
        <f>_xlfn.NUMBERVALUE(#REF!)</f>
        <v>#REF!</v>
      </c>
    </row>
    <row r="4227" spans="1:5">
      <c r="A4227" s="285">
        <v>13412</v>
      </c>
      <c r="B4227" s="285" t="s">
        <v>13477</v>
      </c>
      <c r="C4227" s="513">
        <v>3.8984000000000001</v>
      </c>
      <c r="E4227" t="e">
        <f>_xlfn.NUMBERVALUE(#REF!)</f>
        <v>#REF!</v>
      </c>
    </row>
    <row r="4228" spans="1:5">
      <c r="A4228" s="285">
        <v>14145</v>
      </c>
      <c r="B4228" s="285" t="s">
        <v>13489</v>
      </c>
      <c r="C4228" s="513">
        <v>5.2336</v>
      </c>
      <c r="E4228" t="e">
        <f>_xlfn.NUMBERVALUE(#REF!)</f>
        <v>#REF!</v>
      </c>
    </row>
    <row r="4229" spans="1:5">
      <c r="A4229" s="285">
        <v>14150</v>
      </c>
      <c r="B4229" s="285" t="s">
        <v>13490</v>
      </c>
      <c r="C4229" s="513">
        <v>7.0117000000000003</v>
      </c>
      <c r="E4229" t="e">
        <f>_xlfn.NUMBERVALUE(#REF!)</f>
        <v>#REF!</v>
      </c>
    </row>
    <row r="4230" spans="1:5">
      <c r="A4230" s="285">
        <v>14350</v>
      </c>
      <c r="B4230" s="285" t="s">
        <v>14123</v>
      </c>
      <c r="C4230" s="513">
        <v>2.7404000000000002</v>
      </c>
      <c r="E4230" t="e">
        <f>_xlfn.NUMBERVALUE(#REF!)</f>
        <v>#REF!</v>
      </c>
    </row>
    <row r="4231" spans="1:5">
      <c r="A4231" s="285">
        <v>14504</v>
      </c>
      <c r="B4231" s="285" t="s">
        <v>13424</v>
      </c>
      <c r="C4231" s="513">
        <v>4.9573999999999998</v>
      </c>
      <c r="E4231" t="e">
        <f>_xlfn.NUMBERVALUE(#REF!)</f>
        <v>#REF!</v>
      </c>
    </row>
    <row r="4232" spans="1:5">
      <c r="A4232" s="285">
        <v>14516</v>
      </c>
      <c r="B4232" s="285" t="s">
        <v>13493</v>
      </c>
      <c r="C4232" s="513">
        <v>4.9573999999999998</v>
      </c>
      <c r="E4232" t="e">
        <f>_xlfn.NUMBERVALUE(#REF!)</f>
        <v>#REF!</v>
      </c>
    </row>
    <row r="4233" spans="1:5">
      <c r="A4233" s="285">
        <v>14525</v>
      </c>
      <c r="B4233" s="285" t="s">
        <v>13495</v>
      </c>
      <c r="C4233" s="513">
        <v>4.9573999999999998</v>
      </c>
      <c r="E4233" t="e">
        <f>_xlfn.NUMBERVALUE(#REF!)</f>
        <v>#REF!</v>
      </c>
    </row>
    <row r="4234" spans="1:5">
      <c r="A4234" s="285">
        <v>14550</v>
      </c>
      <c r="B4234" s="285" t="s">
        <v>14123</v>
      </c>
      <c r="C4234" s="513">
        <v>6.2241999999999997</v>
      </c>
      <c r="E4234" t="e">
        <f>_xlfn.NUMBERVALUE(#REF!)</f>
        <v>#REF!</v>
      </c>
    </row>
    <row r="4235" spans="1:5">
      <c r="A4235" s="285">
        <v>15510</v>
      </c>
      <c r="B4235" s="285" t="s">
        <v>13435</v>
      </c>
      <c r="C4235" s="513">
        <v>9.1887000000000008</v>
      </c>
      <c r="E4235" t="e">
        <f>_xlfn.NUMBERVALUE(#REF!)</f>
        <v>#REF!</v>
      </c>
    </row>
    <row r="4236" spans="1:5">
      <c r="A4236" s="285">
        <v>15516</v>
      </c>
      <c r="B4236" s="285" t="s">
        <v>13436</v>
      </c>
      <c r="C4236" s="513">
        <v>9.1887000000000008</v>
      </c>
      <c r="E4236" t="e">
        <f>_xlfn.NUMBERVALUE(#REF!)</f>
        <v>#REF!</v>
      </c>
    </row>
    <row r="4237" spans="1:5">
      <c r="A4237" s="285">
        <v>15520</v>
      </c>
      <c r="B4237" s="285" t="s">
        <v>13500</v>
      </c>
      <c r="C4237" s="513">
        <v>9.1887000000000008</v>
      </c>
      <c r="E4237" t="e">
        <f>_xlfn.NUMBERVALUE(#REF!)</f>
        <v>#REF!</v>
      </c>
    </row>
    <row r="4238" spans="1:5">
      <c r="A4238" s="285">
        <v>15525</v>
      </c>
      <c r="B4238" s="285" t="s">
        <v>13501</v>
      </c>
      <c r="C4238" s="513">
        <v>9.1887000000000008</v>
      </c>
      <c r="E4238" t="e">
        <f>_xlfn.NUMBERVALUE(#REF!)</f>
        <v>#REF!</v>
      </c>
    </row>
    <row r="4239" spans="1:5">
      <c r="A4239" s="285">
        <v>15540</v>
      </c>
      <c r="B4239" s="285" t="s">
        <v>13503</v>
      </c>
      <c r="C4239" s="513">
        <v>9.4898000000000007</v>
      </c>
      <c r="E4239" t="e">
        <f>_xlfn.NUMBERVALUE(#REF!)</f>
        <v>#REF!</v>
      </c>
    </row>
    <row r="4240" spans="1:5">
      <c r="A4240" s="285">
        <v>15550</v>
      </c>
      <c r="B4240" s="285" t="s">
        <v>13504</v>
      </c>
      <c r="C4240" s="513">
        <v>9.4898000000000007</v>
      </c>
      <c r="E4240" t="e">
        <f>_xlfn.NUMBERVALUE(#REF!)</f>
        <v>#REF!</v>
      </c>
    </row>
    <row r="4241" spans="1:5">
      <c r="A4241" s="285">
        <v>15563</v>
      </c>
      <c r="B4241" s="285" t="s">
        <v>13505</v>
      </c>
      <c r="C4241" s="513">
        <v>9.4898000000000007</v>
      </c>
      <c r="E4241" t="e">
        <f>_xlfn.NUMBERVALUE(#REF!)</f>
        <v>#REF!</v>
      </c>
    </row>
    <row r="4242" spans="1:5">
      <c r="A4242" s="285">
        <v>15580</v>
      </c>
      <c r="B4242" s="285" t="s">
        <v>13506</v>
      </c>
      <c r="C4242" s="513">
        <v>10.439399999999999</v>
      </c>
      <c r="E4242" t="e">
        <f>_xlfn.NUMBERVALUE(#REF!)</f>
        <v>#REF!</v>
      </c>
    </row>
    <row r="4243" spans="1:5">
      <c r="A4243" s="285">
        <v>16645</v>
      </c>
      <c r="B4243" s="285" t="s">
        <v>13528</v>
      </c>
      <c r="C4243" s="513">
        <v>21.3246</v>
      </c>
      <c r="E4243" t="e">
        <f>_xlfn.NUMBERVALUE(#REF!)</f>
        <v>#REF!</v>
      </c>
    </row>
    <row r="4244" spans="1:5">
      <c r="A4244" s="285">
        <v>16650</v>
      </c>
      <c r="B4244" s="285" t="s">
        <v>13529</v>
      </c>
      <c r="C4244" s="513">
        <v>22.523099999999999</v>
      </c>
      <c r="E4244" t="e">
        <f>_xlfn.NUMBERVALUE(#REF!)</f>
        <v>#REF!</v>
      </c>
    </row>
    <row r="4245" spans="1:5">
      <c r="A4245" s="285">
        <v>16655</v>
      </c>
      <c r="B4245" s="285" t="s">
        <v>13530</v>
      </c>
      <c r="C4245" s="513">
        <v>23.16</v>
      </c>
      <c r="E4245" t="e">
        <f>_xlfn.NUMBERVALUE(#REF!)</f>
        <v>#REF!</v>
      </c>
    </row>
    <row r="4246" spans="1:5">
      <c r="A4246" s="285">
        <v>17160</v>
      </c>
      <c r="B4246" s="285" t="s">
        <v>13538</v>
      </c>
      <c r="C4246" s="513">
        <v>28.805199999999999</v>
      </c>
      <c r="E4246" t="e">
        <f>_xlfn.NUMBERVALUE(#REF!)</f>
        <v>#REF!</v>
      </c>
    </row>
    <row r="4247" spans="1:5">
      <c r="A4247" s="285">
        <v>17165</v>
      </c>
      <c r="B4247" s="285" t="s">
        <v>14124</v>
      </c>
      <c r="C4247" s="513">
        <v>28.805199999999999</v>
      </c>
      <c r="E4247" t="e">
        <f>_xlfn.NUMBERVALUE(#REF!)</f>
        <v>#REF!</v>
      </c>
    </row>
    <row r="4248" spans="1:5">
      <c r="A4248" s="285">
        <v>21405</v>
      </c>
      <c r="B4248" s="285" t="s">
        <v>14125</v>
      </c>
      <c r="C4248" s="513">
        <v>40.500999999999998</v>
      </c>
      <c r="E4248" t="e">
        <f>_xlfn.NUMBERVALUE(#REF!)</f>
        <v>#REF!</v>
      </c>
    </row>
    <row r="4249" spans="1:5">
      <c r="A4249" s="285">
        <v>21427</v>
      </c>
      <c r="B4249" s="285" t="s">
        <v>14126</v>
      </c>
      <c r="C4249" s="513">
        <v>13.5718</v>
      </c>
      <c r="E4249" t="e">
        <f>_xlfn.NUMBERVALUE(#REF!)</f>
        <v>#REF!</v>
      </c>
    </row>
    <row r="4250" spans="1:5">
      <c r="A4250" s="285">
        <v>21536</v>
      </c>
      <c r="B4250" s="285" t="s">
        <v>14127</v>
      </c>
      <c r="C4250" s="513">
        <v>56.064599999999999</v>
      </c>
      <c r="E4250" t="e">
        <f>_xlfn.NUMBERVALUE(#REF!)</f>
        <v>#REF!</v>
      </c>
    </row>
    <row r="4251" spans="1:5">
      <c r="A4251" s="285">
        <v>21605</v>
      </c>
      <c r="B4251" s="285" t="s">
        <v>14128</v>
      </c>
      <c r="C4251" s="513">
        <v>69.016800000000003</v>
      </c>
      <c r="E4251" t="e">
        <f>_xlfn.NUMBERVALUE(#REF!)</f>
        <v>#REF!</v>
      </c>
    </row>
    <row r="4252" spans="1:5">
      <c r="A4252" s="285">
        <v>31930</v>
      </c>
      <c r="B4252" s="285" t="s">
        <v>14129</v>
      </c>
      <c r="C4252" s="513">
        <v>0.1857</v>
      </c>
      <c r="E4252" t="e">
        <f>_xlfn.NUMBERVALUE(#REF!)</f>
        <v>#REF!</v>
      </c>
    </row>
    <row r="4253" spans="1:5">
      <c r="A4253" s="285">
        <v>31932</v>
      </c>
      <c r="B4253" s="285" t="s">
        <v>14130</v>
      </c>
      <c r="C4253" s="513">
        <v>0.25409999999999999</v>
      </c>
      <c r="E4253" t="e">
        <f>_xlfn.NUMBERVALUE(#REF!)</f>
        <v>#REF!</v>
      </c>
    </row>
    <row r="4254" spans="1:5">
      <c r="A4254" s="285">
        <v>31933</v>
      </c>
      <c r="B4254" s="285" t="s">
        <v>14131</v>
      </c>
      <c r="C4254" s="513">
        <v>0.66759999999999997</v>
      </c>
      <c r="E4254" t="e">
        <f>_xlfn.NUMBERVALUE(#REF!)</f>
        <v>#REF!</v>
      </c>
    </row>
    <row r="4255" spans="1:5">
      <c r="A4255" s="285">
        <v>31981</v>
      </c>
      <c r="B4255" s="285" t="s">
        <v>14132</v>
      </c>
      <c r="C4255" s="513">
        <v>0.29749999999999999</v>
      </c>
      <c r="E4255" t="e">
        <f>_xlfn.NUMBERVALUE(#REF!)</f>
        <v>#REF!</v>
      </c>
    </row>
    <row r="4256" spans="1:5">
      <c r="A4256" s="285">
        <v>32047</v>
      </c>
      <c r="B4256" s="285" t="s">
        <v>14133</v>
      </c>
      <c r="C4256" s="513">
        <v>0.19850000000000001</v>
      </c>
      <c r="E4256" t="e">
        <f>_xlfn.NUMBERVALUE(#REF!)</f>
        <v>#REF!</v>
      </c>
    </row>
    <row r="4257" spans="1:5">
      <c r="A4257" s="285">
        <v>32050</v>
      </c>
      <c r="B4257" s="285" t="s">
        <v>14134</v>
      </c>
      <c r="C4257" s="513">
        <v>0.79979999999999996</v>
      </c>
      <c r="E4257" t="e">
        <f>_xlfn.NUMBERVALUE(#REF!)</f>
        <v>#REF!</v>
      </c>
    </row>
    <row r="4258" spans="1:5">
      <c r="A4258" s="285">
        <v>32072</v>
      </c>
      <c r="B4258" s="285" t="s">
        <v>14135</v>
      </c>
      <c r="C4258" s="513">
        <v>0.23319999999999999</v>
      </c>
      <c r="E4258" t="e">
        <f>_xlfn.NUMBERVALUE(#REF!)</f>
        <v>#REF!</v>
      </c>
    </row>
    <row r="4259" spans="1:5">
      <c r="A4259" s="285">
        <v>35043</v>
      </c>
      <c r="B4259" s="285" t="s">
        <v>14136</v>
      </c>
      <c r="C4259" s="513">
        <v>60.533999999999999</v>
      </c>
      <c r="E4259" t="e">
        <f>_xlfn.NUMBERVALUE(#REF!)</f>
        <v>#REF!</v>
      </c>
    </row>
    <row r="4260" spans="1:5">
      <c r="A4260" s="285">
        <v>35058</v>
      </c>
      <c r="B4260" s="285" t="s">
        <v>14137</v>
      </c>
      <c r="C4260" s="513">
        <v>81.453000000000003</v>
      </c>
      <c r="E4260" t="e">
        <f>_xlfn.NUMBERVALUE(#REF!)</f>
        <v>#REF!</v>
      </c>
    </row>
    <row r="4261" spans="1:5">
      <c r="A4261" s="285">
        <v>37255</v>
      </c>
      <c r="B4261" s="285" t="s">
        <v>14138</v>
      </c>
      <c r="C4261" s="513">
        <v>4.8609999999999998</v>
      </c>
      <c r="E4261" t="e">
        <f>_xlfn.NUMBERVALUE(#REF!)</f>
        <v>#REF!</v>
      </c>
    </row>
    <row r="4262" spans="1:5">
      <c r="A4262" s="285">
        <v>37261</v>
      </c>
      <c r="B4262" s="285" t="s">
        <v>14139</v>
      </c>
      <c r="C4262" s="513">
        <v>0.69830000000000003</v>
      </c>
      <c r="E4262" t="e">
        <f>_xlfn.NUMBERVALUE(#REF!)</f>
        <v>#REF!</v>
      </c>
    </row>
    <row r="4263" spans="1:5">
      <c r="A4263" s="285">
        <v>37273</v>
      </c>
      <c r="B4263" s="285" t="s">
        <v>14140</v>
      </c>
      <c r="C4263" s="513">
        <v>4.1033999999999997</v>
      </c>
      <c r="E4263" t="e">
        <f>_xlfn.NUMBERVALUE(#REF!)</f>
        <v>#REF!</v>
      </c>
    </row>
    <row r="4264" spans="1:5">
      <c r="A4264" s="285">
        <v>37530</v>
      </c>
      <c r="B4264" s="285" t="s">
        <v>14141</v>
      </c>
      <c r="C4264" s="513">
        <v>5.0598999999999998</v>
      </c>
      <c r="E4264" t="e">
        <f>_xlfn.NUMBERVALUE(#REF!)</f>
        <v>#REF!</v>
      </c>
    </row>
    <row r="4265" spans="1:5">
      <c r="A4265" s="285">
        <v>37531</v>
      </c>
      <c r="B4265" s="285" t="s">
        <v>14142</v>
      </c>
      <c r="C4265" s="513">
        <v>5.9793000000000003</v>
      </c>
      <c r="E4265" t="e">
        <f>_xlfn.NUMBERVALUE(#REF!)</f>
        <v>#REF!</v>
      </c>
    </row>
    <row r="4266" spans="1:5">
      <c r="A4266" s="285">
        <v>37582</v>
      </c>
      <c r="B4266" s="285" t="s">
        <v>14143</v>
      </c>
      <c r="C4266" s="513">
        <v>1.5407</v>
      </c>
      <c r="E4266" t="e">
        <f>_xlfn.NUMBERVALUE(#REF!)</f>
        <v>#REF!</v>
      </c>
    </row>
    <row r="4267" spans="1:5">
      <c r="A4267" s="285">
        <v>38161</v>
      </c>
      <c r="B4267" s="285" t="s">
        <v>14144</v>
      </c>
      <c r="C4267" s="513">
        <v>5.7000000000000002E-2</v>
      </c>
      <c r="E4267" t="e">
        <f>_xlfn.NUMBERVALUE(#REF!)</f>
        <v>#REF!</v>
      </c>
    </row>
    <row r="4268" spans="1:5">
      <c r="A4268" s="285">
        <v>38162</v>
      </c>
      <c r="B4268" s="285" t="s">
        <v>14145</v>
      </c>
      <c r="C4268" s="513">
        <v>5.7000000000000002E-2</v>
      </c>
      <c r="E4268" t="e">
        <f>_xlfn.NUMBERVALUE(#REF!)</f>
        <v>#REF!</v>
      </c>
    </row>
    <row r="4269" spans="1:5">
      <c r="A4269" s="285">
        <v>38163</v>
      </c>
      <c r="B4269" s="285" t="s">
        <v>14146</v>
      </c>
      <c r="C4269" s="513">
        <v>5.7000000000000002E-2</v>
      </c>
      <c r="E4269" t="e">
        <f>_xlfn.NUMBERVALUE(#REF!)</f>
        <v>#REF!</v>
      </c>
    </row>
    <row r="4270" spans="1:5">
      <c r="A4270" s="285">
        <v>38164</v>
      </c>
      <c r="B4270" s="285" t="s">
        <v>14147</v>
      </c>
      <c r="C4270" s="513">
        <v>5.7000000000000002E-2</v>
      </c>
      <c r="E4270" t="e">
        <f>_xlfn.NUMBERVALUE(#REF!)</f>
        <v>#REF!</v>
      </c>
    </row>
    <row r="4271" spans="1:5">
      <c r="A4271" s="285">
        <v>38165</v>
      </c>
      <c r="B4271" s="285" t="s">
        <v>14148</v>
      </c>
      <c r="C4271" s="513">
        <v>5.6500000000000002E-2</v>
      </c>
      <c r="E4271" t="e">
        <f>_xlfn.NUMBERVALUE(#REF!)</f>
        <v>#REF!</v>
      </c>
    </row>
    <row r="4272" spans="1:5">
      <c r="A4272" s="285">
        <v>38372</v>
      </c>
      <c r="B4272" s="285" t="s">
        <v>14149</v>
      </c>
      <c r="C4272" s="513">
        <v>6.8000000000000005E-2</v>
      </c>
      <c r="E4272" t="e">
        <f>_xlfn.NUMBERVALUE(#REF!)</f>
        <v>#REF!</v>
      </c>
    </row>
    <row r="4273" spans="1:5">
      <c r="A4273" s="285">
        <v>42760</v>
      </c>
      <c r="B4273" s="285" t="s">
        <v>14150</v>
      </c>
      <c r="C4273" s="513">
        <v>171.72</v>
      </c>
      <c r="E4273" t="e">
        <f>_xlfn.NUMBERVALUE(#REF!)</f>
        <v>#REF!</v>
      </c>
    </row>
    <row r="4274" spans="1:5">
      <c r="A4274" s="285">
        <v>42765</v>
      </c>
      <c r="B4274" s="285" t="s">
        <v>14151</v>
      </c>
      <c r="C4274" s="513">
        <v>442.02</v>
      </c>
      <c r="E4274" t="e">
        <f>_xlfn.NUMBERVALUE(#REF!)</f>
        <v>#REF!</v>
      </c>
    </row>
    <row r="4275" spans="1:5">
      <c r="A4275" s="285">
        <v>54036</v>
      </c>
      <c r="B4275" s="285" t="s">
        <v>14152</v>
      </c>
      <c r="C4275" s="513">
        <v>31.561299999999999</v>
      </c>
      <c r="E4275" t="e">
        <f>_xlfn.NUMBERVALUE(#REF!)</f>
        <v>#REF!</v>
      </c>
    </row>
    <row r="4276" spans="1:5">
      <c r="A4276" s="285">
        <v>55152</v>
      </c>
      <c r="B4276" s="285" t="s">
        <v>14153</v>
      </c>
      <c r="C4276" s="513">
        <v>7.9381000000000004</v>
      </c>
      <c r="E4276" t="e">
        <f>_xlfn.NUMBERVALUE(#REF!)</f>
        <v>#REF!</v>
      </c>
    </row>
    <row r="4277" spans="1:5">
      <c r="A4277" s="285">
        <v>60121</v>
      </c>
      <c r="B4277" s="285" t="s">
        <v>14154</v>
      </c>
      <c r="C4277" s="513">
        <v>2.7437</v>
      </c>
      <c r="E4277" t="e">
        <f>_xlfn.NUMBERVALUE(#REF!)</f>
        <v>#REF!</v>
      </c>
    </row>
    <row r="4278" spans="1:5">
      <c r="A4278" s="285">
        <v>60130</v>
      </c>
      <c r="B4278" s="285" t="s">
        <v>14155</v>
      </c>
      <c r="C4278" s="513">
        <v>14.670500000000001</v>
      </c>
      <c r="E4278" t="e">
        <f>_xlfn.NUMBERVALUE(#REF!)</f>
        <v>#REF!</v>
      </c>
    </row>
    <row r="4279" spans="1:5">
      <c r="A4279" s="285">
        <v>91905</v>
      </c>
      <c r="B4279" s="285" t="s">
        <v>14156</v>
      </c>
      <c r="C4279" s="513">
        <v>0.48909999999999998</v>
      </c>
      <c r="E4279" t="e">
        <f>_xlfn.NUMBERVALUE(#REF!)</f>
        <v>#REF!</v>
      </c>
    </row>
    <row r="4280" spans="1:5">
      <c r="A4280" s="285">
        <v>91906</v>
      </c>
      <c r="B4280" s="285" t="s">
        <v>14157</v>
      </c>
      <c r="C4280" s="513">
        <v>0.50690000000000002</v>
      </c>
      <c r="E4280" t="e">
        <f>_xlfn.NUMBERVALUE(#REF!)</f>
        <v>#REF!</v>
      </c>
    </row>
    <row r="4281" spans="1:5">
      <c r="A4281" s="285">
        <v>91907</v>
      </c>
      <c r="B4281" s="285" t="s">
        <v>14158</v>
      </c>
      <c r="C4281" s="513">
        <v>1.1479999999999999</v>
      </c>
      <c r="E4281" t="e">
        <f>_xlfn.NUMBERVALUE(#REF!)</f>
        <v>#REF!</v>
      </c>
    </row>
    <row r="4282" spans="1:5">
      <c r="A4282" s="285">
        <v>98090</v>
      </c>
      <c r="B4282" s="285" t="s">
        <v>14159</v>
      </c>
      <c r="C4282" s="513">
        <v>0.27589999999999998</v>
      </c>
      <c r="E4282" t="e">
        <f>_xlfn.NUMBERVALUE(#REF!)</f>
        <v>#REF!</v>
      </c>
    </row>
    <row r="4283" spans="1:5">
      <c r="A4283" s="285">
        <v>98091</v>
      </c>
      <c r="B4283" s="285" t="s">
        <v>14160</v>
      </c>
      <c r="C4283" s="513">
        <v>0.29699999999999999</v>
      </c>
      <c r="E4283" t="e">
        <f>_xlfn.NUMBERVALUE(#REF!)</f>
        <v>#REF!</v>
      </c>
    </row>
    <row r="4284" spans="1:5">
      <c r="A4284" s="285">
        <v>98092</v>
      </c>
      <c r="B4284" s="285" t="s">
        <v>14161</v>
      </c>
      <c r="C4284" s="513">
        <v>0.29699999999999999</v>
      </c>
      <c r="E4284" t="e">
        <f>_xlfn.NUMBERVALUE(#REF!)</f>
        <v>#REF!</v>
      </c>
    </row>
    <row r="4285" spans="1:5">
      <c r="A4285" s="285">
        <v>98094</v>
      </c>
      <c r="B4285" s="285" t="s">
        <v>14162</v>
      </c>
      <c r="C4285" s="513">
        <v>0.60929999999999995</v>
      </c>
      <c r="E4285" t="e">
        <f>_xlfn.NUMBERVALUE(#REF!)</f>
        <v>#REF!</v>
      </c>
    </row>
    <row r="4286" spans="1:5">
      <c r="A4286" s="285">
        <v>98095</v>
      </c>
      <c r="B4286" s="285" t="s">
        <v>14163</v>
      </c>
      <c r="C4286" s="513">
        <v>0.67259999999999998</v>
      </c>
      <c r="E4286" t="e">
        <f>_xlfn.NUMBERVALUE(#REF!)</f>
        <v>#REF!</v>
      </c>
    </row>
    <row r="4287" spans="1:5">
      <c r="A4287" s="285">
        <v>98096</v>
      </c>
      <c r="B4287" s="285" t="s">
        <v>14164</v>
      </c>
      <c r="C4287" s="513">
        <v>0.74560000000000004</v>
      </c>
      <c r="E4287" t="e">
        <f>_xlfn.NUMBERVALUE(#REF!)</f>
        <v>#REF!</v>
      </c>
    </row>
    <row r="4288" spans="1:5">
      <c r="A4288" s="285">
        <v>17150</v>
      </c>
      <c r="B4288" s="285" t="s">
        <v>13537</v>
      </c>
      <c r="C4288" s="513">
        <v>28.805199999999999</v>
      </c>
      <c r="E4288" t="e">
        <f>_xlfn.NUMBERVALUE(#REF!)</f>
        <v>#REF!</v>
      </c>
    </row>
    <row r="4289" spans="1:5">
      <c r="A4289" s="285">
        <v>17155</v>
      </c>
      <c r="B4289" s="285" t="s">
        <v>14165</v>
      </c>
      <c r="C4289" s="513">
        <v>28.805199999999999</v>
      </c>
      <c r="E4289" t="e">
        <f>_xlfn.NUMBERVALUE(#REF!)</f>
        <v>#REF!</v>
      </c>
    </row>
    <row r="4290" spans="1:5">
      <c r="A4290" s="285">
        <v>59522</v>
      </c>
      <c r="B4290" s="285" t="s">
        <v>14166</v>
      </c>
      <c r="C4290" s="513">
        <v>229.2373</v>
      </c>
      <c r="E4290" t="e">
        <f>_xlfn.NUMBERVALUE(#REF!)</f>
        <v>#REF!</v>
      </c>
    </row>
    <row r="4291" spans="1:5">
      <c r="A4291" s="285">
        <v>13394</v>
      </c>
      <c r="B4291" s="285" t="s">
        <v>14167</v>
      </c>
      <c r="C4291" s="513">
        <v>6.3921999999999999</v>
      </c>
      <c r="E4291" t="e">
        <f>_xlfn.NUMBERVALUE(#REF!)</f>
        <v>#REF!</v>
      </c>
    </row>
    <row r="4292" spans="1:5">
      <c r="A4292" s="285">
        <v>14510</v>
      </c>
      <c r="B4292" s="285" t="s">
        <v>13492</v>
      </c>
      <c r="C4292" s="513">
        <v>4.9573999999999998</v>
      </c>
      <c r="E4292" t="e">
        <f>_xlfn.NUMBERVALUE(#REF!)</f>
        <v>#REF!</v>
      </c>
    </row>
    <row r="4293" spans="1:5">
      <c r="A4293" s="285">
        <v>15532</v>
      </c>
      <c r="B4293" s="285" t="s">
        <v>13502</v>
      </c>
      <c r="C4293" s="513">
        <v>9.4898000000000007</v>
      </c>
      <c r="E4293" t="e">
        <f>_xlfn.NUMBERVALUE(#REF!)</f>
        <v>#REF!</v>
      </c>
    </row>
    <row r="4294" spans="1:5">
      <c r="A4294" s="285">
        <v>35054</v>
      </c>
      <c r="B4294" s="285" t="s">
        <v>14168</v>
      </c>
      <c r="C4294" s="513">
        <v>114</v>
      </c>
      <c r="E4294" t="e">
        <f>_xlfn.NUMBERVALUE(#REF!)</f>
        <v>#REF!</v>
      </c>
    </row>
    <row r="4295" spans="1:5">
      <c r="A4295" s="285">
        <v>37260</v>
      </c>
      <c r="B4295" s="285" t="s">
        <v>14139</v>
      </c>
      <c r="C4295" s="513">
        <v>0.72389999999999999</v>
      </c>
      <c r="E4295" t="e">
        <f>_xlfn.NUMBERVALUE(#REF!)</f>
        <v>#REF!</v>
      </c>
    </row>
    <row r="4296" spans="1:5">
      <c r="A4296" s="285">
        <v>37262</v>
      </c>
      <c r="B4296" s="285" t="s">
        <v>14139</v>
      </c>
      <c r="C4296" s="513">
        <v>1.0528</v>
      </c>
      <c r="E4296" t="e">
        <f>_xlfn.NUMBERVALUE(#REF!)</f>
        <v>#REF!</v>
      </c>
    </row>
    <row r="4297" spans="1:5">
      <c r="A4297" s="285">
        <v>37264</v>
      </c>
      <c r="B4297" s="285" t="s">
        <v>14139</v>
      </c>
      <c r="C4297" s="513">
        <v>2.113</v>
      </c>
      <c r="E4297" t="e">
        <f>_xlfn.NUMBERVALUE(#REF!)</f>
        <v>#REF!</v>
      </c>
    </row>
    <row r="4298" spans="1:5">
      <c r="A4298" s="285">
        <v>53903</v>
      </c>
      <c r="B4298" s="285" t="s">
        <v>14169</v>
      </c>
      <c r="C4298" s="513">
        <v>23.7683</v>
      </c>
      <c r="E4298" t="e">
        <f>_xlfn.NUMBERVALUE(#REF!)</f>
        <v>#REF!</v>
      </c>
    </row>
    <row r="4299" spans="1:5">
      <c r="A4299" s="285">
        <v>54001</v>
      </c>
      <c r="B4299" s="285" t="s">
        <v>14170</v>
      </c>
      <c r="C4299" s="513">
        <v>6.0157999999999996</v>
      </c>
      <c r="E4299" t="e">
        <f>_xlfn.NUMBERVALUE(#REF!)</f>
        <v>#REF!</v>
      </c>
    </row>
    <row r="4300" spans="1:5">
      <c r="A4300" s="285">
        <v>54061</v>
      </c>
      <c r="B4300" s="285" t="s">
        <v>14171</v>
      </c>
      <c r="C4300" s="513">
        <v>3.9754</v>
      </c>
      <c r="E4300" t="e">
        <f>_xlfn.NUMBERVALUE(#REF!)</f>
        <v>#REF!</v>
      </c>
    </row>
    <row r="4301" spans="1:5">
      <c r="A4301" s="285">
        <v>12408</v>
      </c>
      <c r="B4301" s="285" t="s">
        <v>13410</v>
      </c>
      <c r="C4301" s="513">
        <v>1.9414</v>
      </c>
      <c r="E4301" t="e">
        <f>_xlfn.NUMBERVALUE(#REF!)</f>
        <v>#REF!</v>
      </c>
    </row>
    <row r="4302" spans="1:5">
      <c r="A4302" s="285">
        <v>12412</v>
      </c>
      <c r="B4302" s="285" t="s">
        <v>13412</v>
      </c>
      <c r="C4302" s="513">
        <v>1.9414</v>
      </c>
      <c r="E4302" t="e">
        <f>_xlfn.NUMBERVALUE(#REF!)</f>
        <v>#REF!</v>
      </c>
    </row>
    <row r="4303" spans="1:5">
      <c r="A4303" s="285">
        <v>31934</v>
      </c>
      <c r="B4303" s="285" t="s">
        <v>14172</v>
      </c>
      <c r="C4303" s="513">
        <v>0.93959999999999999</v>
      </c>
      <c r="E4303" t="e">
        <f>_xlfn.NUMBERVALUE(#REF!)</f>
        <v>#REF!</v>
      </c>
    </row>
    <row r="4304" spans="1:5">
      <c r="A4304" s="285">
        <v>35529</v>
      </c>
      <c r="B4304" s="285" t="s">
        <v>14173</v>
      </c>
      <c r="C4304" s="513">
        <v>630.82079999999996</v>
      </c>
      <c r="E4304" t="e">
        <f>_xlfn.NUMBERVALUE(#REF!)</f>
        <v>#REF!</v>
      </c>
    </row>
    <row r="4305" spans="1:5">
      <c r="A4305" s="285">
        <v>42015</v>
      </c>
      <c r="B4305" s="285" t="s">
        <v>14174</v>
      </c>
      <c r="C4305" s="513">
        <v>21.544599999999999</v>
      </c>
      <c r="E4305" t="e">
        <f>_xlfn.NUMBERVALUE(#REF!)</f>
        <v>#REF!</v>
      </c>
    </row>
    <row r="4306" spans="1:5">
      <c r="A4306" s="285">
        <v>42025</v>
      </c>
      <c r="B4306" s="285" t="s">
        <v>14175</v>
      </c>
      <c r="C4306" s="513">
        <v>23.229500000000002</v>
      </c>
      <c r="E4306" t="e">
        <f>_xlfn.NUMBERVALUE(#REF!)</f>
        <v>#REF!</v>
      </c>
    </row>
    <row r="4307" spans="1:5">
      <c r="A4307" s="285">
        <v>42027</v>
      </c>
      <c r="B4307" s="285" t="s">
        <v>14176</v>
      </c>
      <c r="C4307" s="513">
        <v>26.130299999999998</v>
      </c>
      <c r="E4307" t="e">
        <f>_xlfn.NUMBERVALUE(#REF!)</f>
        <v>#REF!</v>
      </c>
    </row>
    <row r="4308" spans="1:5">
      <c r="A4308" s="285">
        <v>42034</v>
      </c>
      <c r="B4308" s="285" t="s">
        <v>14177</v>
      </c>
      <c r="C4308" s="513">
        <v>27.097200000000001</v>
      </c>
      <c r="E4308" t="e">
        <f>_xlfn.NUMBERVALUE(#REF!)</f>
        <v>#REF!</v>
      </c>
    </row>
    <row r="4309" spans="1:5">
      <c r="A4309" s="285">
        <v>60797</v>
      </c>
      <c r="B4309" s="285" t="s">
        <v>14178</v>
      </c>
      <c r="C4309" s="513">
        <v>265.27499999999998</v>
      </c>
      <c r="E4309" t="e">
        <f>_xlfn.NUMBERVALUE(#REF!)</f>
        <v>#REF!</v>
      </c>
    </row>
    <row r="4310" spans="1:5">
      <c r="A4310" s="285">
        <v>60929</v>
      </c>
      <c r="B4310" s="285" t="s">
        <v>14179</v>
      </c>
      <c r="C4310" s="513">
        <v>3.4205999999999999</v>
      </c>
      <c r="E4310" t="e">
        <f>_xlfn.NUMBERVALUE(#REF!)</f>
        <v>#REF!</v>
      </c>
    </row>
    <row r="4311" spans="1:5">
      <c r="A4311" s="285">
        <v>21636</v>
      </c>
      <c r="B4311" s="285" t="s">
        <v>14180</v>
      </c>
      <c r="C4311" s="513">
        <v>66.295500000000004</v>
      </c>
      <c r="E4311" t="e">
        <f>_xlfn.NUMBERVALUE(#REF!)</f>
        <v>#REF!</v>
      </c>
    </row>
    <row r="4312" spans="1:5">
      <c r="A4312" s="285">
        <v>21695</v>
      </c>
      <c r="B4312" s="285" t="s">
        <v>14181</v>
      </c>
      <c r="C4312" s="513">
        <v>9.7097999999999995</v>
      </c>
      <c r="E4312" t="e">
        <f>_xlfn.NUMBERVALUE(#REF!)</f>
        <v>#REF!</v>
      </c>
    </row>
    <row r="4313" spans="1:5">
      <c r="A4313" s="285">
        <v>51710</v>
      </c>
      <c r="B4313" s="285" t="s">
        <v>14182</v>
      </c>
      <c r="C4313" s="513">
        <v>2.5952999999999999</v>
      </c>
      <c r="E4313" t="e">
        <f>_xlfn.NUMBERVALUE(#REF!)</f>
        <v>#REF!</v>
      </c>
    </row>
    <row r="4314" spans="1:5">
      <c r="A4314" s="285">
        <v>14540</v>
      </c>
      <c r="B4314" s="285" t="s">
        <v>13497</v>
      </c>
      <c r="C4314" s="513">
        <v>4.9573999999999998</v>
      </c>
      <c r="E4314" t="e">
        <f>_xlfn.NUMBERVALUE(#REF!)</f>
        <v>#REF!</v>
      </c>
    </row>
    <row r="4315" spans="1:5">
      <c r="A4315" s="285">
        <v>31928</v>
      </c>
      <c r="B4315" s="285" t="s">
        <v>14183</v>
      </c>
      <c r="C4315" s="513">
        <v>0.1235</v>
      </c>
      <c r="E4315" t="e">
        <f>_xlfn.NUMBERVALUE(#REF!)</f>
        <v>#REF!</v>
      </c>
    </row>
    <row r="4316" spans="1:5">
      <c r="A4316" s="285">
        <v>37596</v>
      </c>
      <c r="B4316" s="285" t="s">
        <v>14184</v>
      </c>
      <c r="C4316" s="513">
        <v>1.1621999999999999</v>
      </c>
      <c r="E4316" t="e">
        <f>_xlfn.NUMBERVALUE(#REF!)</f>
        <v>#REF!</v>
      </c>
    </row>
    <row r="4317" spans="1:5">
      <c r="A4317" s="285">
        <v>55632</v>
      </c>
      <c r="B4317" s="285" t="s">
        <v>14185</v>
      </c>
      <c r="C4317" s="513">
        <v>9.9124999999999996</v>
      </c>
      <c r="E4317" t="e">
        <f>_xlfn.NUMBERVALUE(#REF!)</f>
        <v>#REF!</v>
      </c>
    </row>
    <row r="4318" spans="1:5">
      <c r="A4318" s="285">
        <v>55702</v>
      </c>
      <c r="B4318" s="285" t="s">
        <v>14186</v>
      </c>
      <c r="C4318" s="513">
        <v>23.0152</v>
      </c>
      <c r="E4318" t="e">
        <f>_xlfn.NUMBERVALUE(#REF!)</f>
        <v>#REF!</v>
      </c>
    </row>
    <row r="4319" spans="1:5">
      <c r="A4319" s="285">
        <v>17660</v>
      </c>
      <c r="B4319" s="285" t="s">
        <v>14187</v>
      </c>
      <c r="C4319" s="513">
        <v>31.1676</v>
      </c>
      <c r="E4319" t="e">
        <f>_xlfn.NUMBERVALUE(#REF!)</f>
        <v>#REF!</v>
      </c>
    </row>
    <row r="4320" spans="1:5">
      <c r="A4320" s="285">
        <v>17665</v>
      </c>
      <c r="B4320" s="285" t="s">
        <v>14188</v>
      </c>
      <c r="C4320" s="513">
        <v>31.1676</v>
      </c>
      <c r="E4320" t="e">
        <f>_xlfn.NUMBERVALUE(#REF!)</f>
        <v>#REF!</v>
      </c>
    </row>
    <row r="4321" spans="1:5">
      <c r="A4321" s="285">
        <v>17670</v>
      </c>
      <c r="B4321" s="285" t="s">
        <v>14189</v>
      </c>
      <c r="C4321" s="513">
        <v>32.620899999999999</v>
      </c>
      <c r="E4321" t="e">
        <f>_xlfn.NUMBERVALUE(#REF!)</f>
        <v>#REF!</v>
      </c>
    </row>
    <row r="4322" spans="1:5">
      <c r="A4322" s="285">
        <v>17675</v>
      </c>
      <c r="B4322" s="285" t="s">
        <v>14190</v>
      </c>
      <c r="C4322" s="513">
        <v>35.139499999999998</v>
      </c>
      <c r="E4322" t="e">
        <f>_xlfn.NUMBERVALUE(#REF!)</f>
        <v>#REF!</v>
      </c>
    </row>
    <row r="4323" spans="1:5">
      <c r="A4323" s="285">
        <v>17975</v>
      </c>
      <c r="B4323" s="285" t="s">
        <v>13548</v>
      </c>
      <c r="C4323" s="513">
        <v>33.466200000000001</v>
      </c>
      <c r="E4323" t="e">
        <f>_xlfn.NUMBERVALUE(#REF!)</f>
        <v>#REF!</v>
      </c>
    </row>
    <row r="4324" spans="1:5">
      <c r="A4324" s="285">
        <v>21400</v>
      </c>
      <c r="B4324" s="285" t="s">
        <v>14191</v>
      </c>
      <c r="C4324" s="513">
        <v>10.769399999999999</v>
      </c>
      <c r="E4324" t="e">
        <f>_xlfn.NUMBERVALUE(#REF!)</f>
        <v>#REF!</v>
      </c>
    </row>
    <row r="4325" spans="1:5">
      <c r="A4325" s="285">
        <v>37241</v>
      </c>
      <c r="B4325" s="285" t="s">
        <v>14192</v>
      </c>
      <c r="C4325" s="513">
        <v>1.0105999999999999</v>
      </c>
      <c r="E4325" t="e">
        <f>_xlfn.NUMBERVALUE(#REF!)</f>
        <v>#REF!</v>
      </c>
    </row>
    <row r="4326" spans="1:5">
      <c r="A4326" s="285">
        <v>37360</v>
      </c>
      <c r="B4326" s="285" t="s">
        <v>14193</v>
      </c>
      <c r="C4326" s="513">
        <v>2.2976999999999999</v>
      </c>
      <c r="E4326" t="e">
        <f>_xlfn.NUMBERVALUE(#REF!)</f>
        <v>#REF!</v>
      </c>
    </row>
    <row r="4327" spans="1:5">
      <c r="A4327" s="285">
        <v>54006</v>
      </c>
      <c r="B4327" s="285" t="s">
        <v>14194</v>
      </c>
      <c r="C4327" s="513">
        <v>12.274800000000001</v>
      </c>
      <c r="E4327" t="e">
        <f>_xlfn.NUMBERVALUE(#REF!)</f>
        <v>#REF!</v>
      </c>
    </row>
    <row r="4328" spans="1:5">
      <c r="A4328" s="285">
        <v>10304</v>
      </c>
      <c r="B4328" s="285" t="s">
        <v>14195</v>
      </c>
      <c r="C4328" s="513">
        <v>1.7630999999999999</v>
      </c>
      <c r="E4328" t="e">
        <f>_xlfn.NUMBERVALUE(#REF!)</f>
        <v>#REF!</v>
      </c>
    </row>
    <row r="4329" spans="1:5">
      <c r="A4329" s="285">
        <v>15116</v>
      </c>
      <c r="B4329" s="285" t="s">
        <v>13426</v>
      </c>
      <c r="C4329" s="513">
        <v>9.3161000000000005</v>
      </c>
      <c r="E4329" t="e">
        <f>_xlfn.NUMBERVALUE(#REF!)</f>
        <v>#REF!</v>
      </c>
    </row>
    <row r="4330" spans="1:5">
      <c r="A4330" s="285">
        <v>15120</v>
      </c>
      <c r="B4330" s="285" t="s">
        <v>13427</v>
      </c>
      <c r="C4330" s="513">
        <v>9.3161000000000005</v>
      </c>
      <c r="E4330" t="e">
        <f>_xlfn.NUMBERVALUE(#REF!)</f>
        <v>#REF!</v>
      </c>
    </row>
    <row r="4331" spans="1:5">
      <c r="A4331" s="285">
        <v>15596</v>
      </c>
      <c r="B4331" s="285" t="s">
        <v>13507</v>
      </c>
      <c r="C4331" s="513">
        <v>10.439399999999999</v>
      </c>
      <c r="E4331" t="e">
        <f>_xlfn.NUMBERVALUE(#REF!)</f>
        <v>#REF!</v>
      </c>
    </row>
    <row r="4332" spans="1:5">
      <c r="A4332" s="285">
        <v>15597</v>
      </c>
      <c r="B4332" s="285" t="s">
        <v>13508</v>
      </c>
      <c r="C4332" s="513">
        <v>10.613099999999999</v>
      </c>
      <c r="E4332" t="e">
        <f>_xlfn.NUMBERVALUE(#REF!)</f>
        <v>#REF!</v>
      </c>
    </row>
    <row r="4333" spans="1:5">
      <c r="A4333" s="285">
        <v>55452</v>
      </c>
      <c r="B4333" s="285" t="s">
        <v>14196</v>
      </c>
      <c r="C4333" s="513">
        <v>11.25</v>
      </c>
      <c r="E4333" t="e">
        <f>_xlfn.NUMBERVALUE(#REF!)</f>
        <v>#REF!</v>
      </c>
    </row>
    <row r="4334" spans="1:5">
      <c r="A4334" s="285">
        <v>37525</v>
      </c>
      <c r="B4334" s="285" t="s">
        <v>14197</v>
      </c>
      <c r="C4334" s="513">
        <v>4.0841000000000003</v>
      </c>
      <c r="E4334" t="e">
        <f>_xlfn.NUMBERVALUE(#REF!)</f>
        <v>#REF!</v>
      </c>
    </row>
    <row r="4335" spans="1:5">
      <c r="A4335" s="285">
        <v>36643</v>
      </c>
      <c r="B4335" s="285" t="s">
        <v>14198</v>
      </c>
      <c r="C4335" s="513">
        <v>2.7446999999999999</v>
      </c>
      <c r="E4335" t="e">
        <f>_xlfn.NUMBERVALUE(#REF!)</f>
        <v>#REF!</v>
      </c>
    </row>
    <row r="4336" spans="1:5">
      <c r="A4336" s="285">
        <v>37263</v>
      </c>
      <c r="B4336" s="285" t="s">
        <v>14139</v>
      </c>
      <c r="C4336" s="513">
        <v>1.2962</v>
      </c>
      <c r="E4336" t="e">
        <f>_xlfn.NUMBERVALUE(#REF!)</f>
        <v>#REF!</v>
      </c>
    </row>
    <row r="4337" spans="1:5">
      <c r="A4337" s="285">
        <v>37826</v>
      </c>
      <c r="B4337" s="285" t="s">
        <v>14199</v>
      </c>
      <c r="C4337" s="513">
        <v>4.3799999999999999E-2</v>
      </c>
      <c r="E4337" t="e">
        <f>_xlfn.NUMBERVALUE(#REF!)</f>
        <v>#REF!</v>
      </c>
    </row>
    <row r="4338" spans="1:5">
      <c r="A4338" s="285">
        <v>37827</v>
      </c>
      <c r="B4338" s="285" t="s">
        <v>14200</v>
      </c>
      <c r="C4338" s="513">
        <v>4.3799999999999999E-2</v>
      </c>
      <c r="E4338" t="e">
        <f>_xlfn.NUMBERVALUE(#REF!)</f>
        <v>#REF!</v>
      </c>
    </row>
    <row r="4339" spans="1:5">
      <c r="A4339" s="285">
        <v>37828</v>
      </c>
      <c r="B4339" s="285" t="s">
        <v>14201</v>
      </c>
      <c r="C4339" s="513">
        <v>4.3799999999999999E-2</v>
      </c>
      <c r="E4339" t="e">
        <f>_xlfn.NUMBERVALUE(#REF!)</f>
        <v>#REF!</v>
      </c>
    </row>
    <row r="4340" spans="1:5">
      <c r="A4340" s="285">
        <v>37829</v>
      </c>
      <c r="B4340" s="285" t="s">
        <v>14202</v>
      </c>
      <c r="C4340" s="513">
        <v>4.3799999999999999E-2</v>
      </c>
      <c r="E4340" t="e">
        <f>_xlfn.NUMBERVALUE(#REF!)</f>
        <v>#REF!</v>
      </c>
    </row>
    <row r="4341" spans="1:5">
      <c r="A4341" s="285">
        <v>37830</v>
      </c>
      <c r="B4341" s="285" t="s">
        <v>14203</v>
      </c>
      <c r="C4341" s="513">
        <v>4.3799999999999999E-2</v>
      </c>
      <c r="E4341" t="e">
        <f>_xlfn.NUMBERVALUE(#REF!)</f>
        <v>#REF!</v>
      </c>
    </row>
    <row r="4342" spans="1:5">
      <c r="A4342" s="285">
        <v>37831</v>
      </c>
      <c r="B4342" s="285" t="s">
        <v>14204</v>
      </c>
      <c r="C4342" s="513">
        <v>4.3799999999999999E-2</v>
      </c>
      <c r="E4342" t="e">
        <f>_xlfn.NUMBERVALUE(#REF!)</f>
        <v>#REF!</v>
      </c>
    </row>
    <row r="4343" spans="1:5">
      <c r="A4343" s="285">
        <v>37832</v>
      </c>
      <c r="B4343" s="285" t="s">
        <v>14205</v>
      </c>
      <c r="C4343" s="513">
        <v>4.3799999999999999E-2</v>
      </c>
      <c r="E4343" t="e">
        <f>_xlfn.NUMBERVALUE(#REF!)</f>
        <v>#REF!</v>
      </c>
    </row>
    <row r="4344" spans="1:5">
      <c r="A4344" s="285">
        <v>37833</v>
      </c>
      <c r="B4344" s="285" t="s">
        <v>14206</v>
      </c>
      <c r="C4344" s="513">
        <v>4.3799999999999999E-2</v>
      </c>
      <c r="E4344" t="e">
        <f>_xlfn.NUMBERVALUE(#REF!)</f>
        <v>#REF!</v>
      </c>
    </row>
    <row r="4345" spans="1:5">
      <c r="A4345" s="285">
        <v>37834</v>
      </c>
      <c r="B4345" s="285" t="s">
        <v>14207</v>
      </c>
      <c r="C4345" s="513">
        <v>4.3799999999999999E-2</v>
      </c>
      <c r="E4345" t="e">
        <f>_xlfn.NUMBERVALUE(#REF!)</f>
        <v>#REF!</v>
      </c>
    </row>
    <row r="4346" spans="1:5">
      <c r="A4346" s="285">
        <v>37835</v>
      </c>
      <c r="B4346" s="285" t="s">
        <v>14208</v>
      </c>
      <c r="C4346" s="513">
        <v>4.3799999999999999E-2</v>
      </c>
      <c r="E4346" t="e">
        <f>_xlfn.NUMBERVALUE(#REF!)</f>
        <v>#REF!</v>
      </c>
    </row>
    <row r="4347" spans="1:5">
      <c r="A4347" s="285">
        <v>37836</v>
      </c>
      <c r="B4347" s="285" t="s">
        <v>14209</v>
      </c>
      <c r="C4347" s="513">
        <v>4.3799999999999999E-2</v>
      </c>
      <c r="E4347" t="e">
        <f>_xlfn.NUMBERVALUE(#REF!)</f>
        <v>#REF!</v>
      </c>
    </row>
    <row r="4348" spans="1:5">
      <c r="A4348" s="285">
        <v>37839</v>
      </c>
      <c r="B4348" s="285" t="s">
        <v>14210</v>
      </c>
      <c r="C4348" s="513">
        <v>4.3799999999999999E-2</v>
      </c>
      <c r="E4348" t="e">
        <f>_xlfn.NUMBERVALUE(#REF!)</f>
        <v>#REF!</v>
      </c>
    </row>
    <row r="4349" spans="1:5">
      <c r="A4349" s="285">
        <v>37840</v>
      </c>
      <c r="B4349" s="285" t="s">
        <v>14211</v>
      </c>
      <c r="C4349" s="513">
        <v>4.3799999999999999E-2</v>
      </c>
      <c r="E4349" t="e">
        <f>_xlfn.NUMBERVALUE(#REF!)</f>
        <v>#REF!</v>
      </c>
    </row>
    <row r="4350" spans="1:5">
      <c r="A4350" s="285">
        <v>37842</v>
      </c>
      <c r="B4350" s="285" t="s">
        <v>14212</v>
      </c>
      <c r="C4350" s="513">
        <v>4.3799999999999999E-2</v>
      </c>
      <c r="E4350" t="e">
        <f>_xlfn.NUMBERVALUE(#REF!)</f>
        <v>#REF!</v>
      </c>
    </row>
    <row r="4351" spans="1:5">
      <c r="A4351" s="285">
        <v>37956</v>
      </c>
      <c r="B4351" s="285" t="s">
        <v>14213</v>
      </c>
      <c r="C4351" s="513">
        <v>4.4900000000000002E-2</v>
      </c>
      <c r="E4351" t="e">
        <f>_xlfn.NUMBERVALUE(#REF!)</f>
        <v>#REF!</v>
      </c>
    </row>
    <row r="4352" spans="1:5">
      <c r="A4352" s="285">
        <v>37959</v>
      </c>
      <c r="B4352" s="285" t="s">
        <v>14214</v>
      </c>
      <c r="C4352" s="513">
        <v>4.4900000000000002E-2</v>
      </c>
      <c r="E4352" t="e">
        <f>_xlfn.NUMBERVALUE(#REF!)</f>
        <v>#REF!</v>
      </c>
    </row>
    <row r="4353" spans="1:5">
      <c r="A4353" s="285">
        <v>14506</v>
      </c>
      <c r="B4353" s="285" t="s">
        <v>13425</v>
      </c>
      <c r="C4353" s="513">
        <v>4.9573999999999998</v>
      </c>
      <c r="E4353" t="e">
        <f>_xlfn.NUMBERVALUE(#REF!)</f>
        <v>#REF!</v>
      </c>
    </row>
    <row r="4354" spans="1:5">
      <c r="A4354" s="285">
        <v>36460</v>
      </c>
      <c r="B4354" s="285" t="s">
        <v>14215</v>
      </c>
      <c r="C4354" s="513">
        <v>0.60240000000000005</v>
      </c>
      <c r="E4354" t="e">
        <f>_xlfn.NUMBERVALUE(#REF!)</f>
        <v>#REF!</v>
      </c>
    </row>
    <row r="4355" spans="1:5">
      <c r="A4355" s="285">
        <v>42485</v>
      </c>
      <c r="B4355" s="285" t="s">
        <v>14216</v>
      </c>
      <c r="C4355" s="513">
        <v>761.4</v>
      </c>
      <c r="E4355" t="e">
        <f>_xlfn.NUMBERVALUE(#REF!)</f>
        <v>#REF!</v>
      </c>
    </row>
    <row r="4356" spans="1:5">
      <c r="A4356" s="285">
        <v>37955</v>
      </c>
      <c r="B4356" s="285" t="s">
        <v>14217</v>
      </c>
      <c r="C4356" s="513">
        <v>4.4900000000000002E-2</v>
      </c>
      <c r="E4356" t="e">
        <f>_xlfn.NUMBERVALUE(#REF!)</f>
        <v>#REF!</v>
      </c>
    </row>
    <row r="4357" spans="1:5">
      <c r="A4357" s="285">
        <v>37999</v>
      </c>
      <c r="B4357" s="285" t="s">
        <v>14218</v>
      </c>
      <c r="C4357" s="513">
        <v>101.09</v>
      </c>
      <c r="E4357" t="e">
        <f>_xlfn.NUMBERVALUE(#REF!)</f>
        <v>#REF!</v>
      </c>
    </row>
    <row r="4358" spans="1:5">
      <c r="A4358" s="285">
        <v>37392</v>
      </c>
      <c r="B4358" s="285" t="s">
        <v>14219</v>
      </c>
      <c r="C4358" s="513">
        <v>130.9119</v>
      </c>
      <c r="E4358" t="e">
        <f>_xlfn.NUMBERVALUE(#REF!)</f>
        <v>#REF!</v>
      </c>
    </row>
    <row r="4359" spans="1:5">
      <c r="A4359" s="285">
        <v>30096</v>
      </c>
      <c r="B4359" s="285" t="s">
        <v>14220</v>
      </c>
      <c r="C4359" s="513">
        <v>1.9382999999999999</v>
      </c>
      <c r="E4359" t="e">
        <f>_xlfn.NUMBERVALUE(#REF!)</f>
        <v>#REF!</v>
      </c>
    </row>
    <row r="4360" spans="1:5">
      <c r="A4360" s="285">
        <v>30097</v>
      </c>
      <c r="B4360" s="285" t="s">
        <v>14221</v>
      </c>
      <c r="C4360" s="513">
        <v>2.1343000000000001</v>
      </c>
      <c r="E4360" t="e">
        <f>_xlfn.NUMBERVALUE(#REF!)</f>
        <v>#REF!</v>
      </c>
    </row>
    <row r="4361" spans="1:5">
      <c r="A4361" s="285">
        <v>38395</v>
      </c>
      <c r="B4361" s="285" t="s">
        <v>14222</v>
      </c>
      <c r="C4361" s="513">
        <v>2.6966000000000001</v>
      </c>
      <c r="E4361" t="e">
        <f>_xlfn.NUMBERVALUE(#REF!)</f>
        <v>#REF!</v>
      </c>
    </row>
    <row r="4362" spans="1:5">
      <c r="A4362" s="285">
        <v>38396</v>
      </c>
      <c r="B4362" s="285" t="s">
        <v>14223</v>
      </c>
      <c r="C4362" s="513">
        <v>2.6966000000000001</v>
      </c>
      <c r="E4362" t="e">
        <f>_xlfn.NUMBERVALUE(#REF!)</f>
        <v>#REF!</v>
      </c>
    </row>
    <row r="4363" spans="1:5">
      <c r="A4363" s="285">
        <v>38397</v>
      </c>
      <c r="B4363" s="285" t="s">
        <v>14224</v>
      </c>
      <c r="C4363" s="513">
        <v>2.6966000000000001</v>
      </c>
      <c r="E4363" t="e">
        <f>_xlfn.NUMBERVALUE(#REF!)</f>
        <v>#REF!</v>
      </c>
    </row>
    <row r="4364" spans="1:5">
      <c r="A4364" s="285">
        <v>60940</v>
      </c>
      <c r="B4364" s="285" t="s">
        <v>14225</v>
      </c>
      <c r="C4364" s="513">
        <v>10.391999999999999</v>
      </c>
      <c r="E4364" t="e">
        <f>_xlfn.NUMBERVALUE(#REF!)</f>
        <v>#REF!</v>
      </c>
    </row>
    <row r="4365" spans="1:5">
      <c r="A4365" s="285">
        <v>60941</v>
      </c>
      <c r="B4365" s="285" t="s">
        <v>14226</v>
      </c>
      <c r="C4365" s="513">
        <v>10.391999999999999</v>
      </c>
      <c r="E4365" t="e">
        <f>_xlfn.NUMBERVALUE(#REF!)</f>
        <v>#REF!</v>
      </c>
    </row>
    <row r="4366" spans="1:5">
      <c r="A4366" s="285">
        <v>91945</v>
      </c>
      <c r="B4366" s="285" t="s">
        <v>14227</v>
      </c>
      <c r="C4366" s="513">
        <v>13.6113</v>
      </c>
      <c r="E4366" t="e">
        <f>_xlfn.NUMBERVALUE(#REF!)</f>
        <v>#REF!</v>
      </c>
    </row>
    <row r="4367" spans="1:5">
      <c r="A4367" s="285">
        <v>3840</v>
      </c>
      <c r="B4367" s="285" t="s">
        <v>14228</v>
      </c>
      <c r="C4367" s="513">
        <v>178.96889999999999</v>
      </c>
      <c r="E4367" t="e">
        <f>_xlfn.NUMBERVALUE(#REF!)</f>
        <v>#REF!</v>
      </c>
    </row>
    <row r="4368" spans="1:5">
      <c r="A4368" s="285">
        <v>30897</v>
      </c>
      <c r="B4368" s="285" t="s">
        <v>14229</v>
      </c>
      <c r="C4368" s="513">
        <v>0.1888</v>
      </c>
      <c r="E4368" t="e">
        <f>_xlfn.NUMBERVALUE(#REF!)</f>
        <v>#REF!</v>
      </c>
    </row>
    <row r="4369" spans="1:5">
      <c r="A4369" s="285">
        <v>18180</v>
      </c>
      <c r="B4369" s="285" t="s">
        <v>14230</v>
      </c>
      <c r="C4369" s="513">
        <v>84.534000000000006</v>
      </c>
      <c r="E4369" t="e">
        <f>_xlfn.NUMBERVALUE(#REF!)</f>
        <v>#REF!</v>
      </c>
    </row>
    <row r="4370" spans="1:5">
      <c r="A4370" s="285">
        <v>18075</v>
      </c>
      <c r="B4370" s="285" t="s">
        <v>14231</v>
      </c>
      <c r="C4370" s="513">
        <v>77.875500000000002</v>
      </c>
      <c r="E4370" t="e">
        <f>_xlfn.NUMBERVALUE(#REF!)</f>
        <v>#REF!</v>
      </c>
    </row>
    <row r="4371" spans="1:5">
      <c r="A4371" s="285">
        <v>18080</v>
      </c>
      <c r="B4371" s="285" t="s">
        <v>14232</v>
      </c>
      <c r="C4371" s="513">
        <v>84.070800000000006</v>
      </c>
      <c r="E4371" t="e">
        <f>_xlfn.NUMBERVALUE(#REF!)</f>
        <v>#REF!</v>
      </c>
    </row>
    <row r="4372" spans="1:5">
      <c r="A4372" s="285">
        <v>18175</v>
      </c>
      <c r="B4372" s="285" t="s">
        <v>14233</v>
      </c>
      <c r="C4372" s="513">
        <v>82.333799999999997</v>
      </c>
      <c r="E4372" t="e">
        <f>_xlfn.NUMBERVALUE(#REF!)</f>
        <v>#REF!</v>
      </c>
    </row>
    <row r="4373" spans="1:5">
      <c r="A4373" s="285">
        <v>18480</v>
      </c>
      <c r="B4373" s="285" t="s">
        <v>14234</v>
      </c>
      <c r="C4373" s="513">
        <v>173.75790000000001</v>
      </c>
      <c r="E4373" t="e">
        <f>_xlfn.NUMBERVALUE(#REF!)</f>
        <v>#REF!</v>
      </c>
    </row>
    <row r="4374" spans="1:5">
      <c r="A4374" s="285">
        <v>18485</v>
      </c>
      <c r="B4374" s="285" t="s">
        <v>14235</v>
      </c>
      <c r="C4374" s="513">
        <v>178.6215</v>
      </c>
      <c r="E4374" t="e">
        <f>_xlfn.NUMBERVALUE(#REF!)</f>
        <v>#REF!</v>
      </c>
    </row>
    <row r="4375" spans="1:5">
      <c r="A4375" s="285">
        <v>18490</v>
      </c>
      <c r="B4375" s="285" t="s">
        <v>14236</v>
      </c>
      <c r="C4375" s="513">
        <v>189.6225</v>
      </c>
      <c r="E4375" t="e">
        <f>_xlfn.NUMBERVALUE(#REF!)</f>
        <v>#REF!</v>
      </c>
    </row>
    <row r="4376" spans="1:5">
      <c r="A4376" s="285">
        <v>18580</v>
      </c>
      <c r="B4376" s="285" t="s">
        <v>14237</v>
      </c>
      <c r="C4376" s="513">
        <v>187.71180000000001</v>
      </c>
      <c r="E4376" t="e">
        <f>_xlfn.NUMBERVALUE(#REF!)</f>
        <v>#REF!</v>
      </c>
    </row>
    <row r="4377" spans="1:5">
      <c r="A4377" s="285">
        <v>18585</v>
      </c>
      <c r="B4377" s="285" t="s">
        <v>14238</v>
      </c>
      <c r="C4377" s="513">
        <v>205.7766</v>
      </c>
      <c r="E4377" t="e">
        <f>_xlfn.NUMBERVALUE(#REF!)</f>
        <v>#REF!</v>
      </c>
    </row>
    <row r="4378" spans="1:5">
      <c r="A4378" s="285">
        <v>18590</v>
      </c>
      <c r="B4378" s="285" t="s">
        <v>14239</v>
      </c>
      <c r="C4378" s="513">
        <v>217.47239999999999</v>
      </c>
      <c r="E4378" t="e">
        <f>_xlfn.NUMBERVALUE(#REF!)</f>
        <v>#REF!</v>
      </c>
    </row>
    <row r="4379" spans="1:5">
      <c r="A4379" s="285">
        <v>18595</v>
      </c>
      <c r="B4379" s="285" t="s">
        <v>14240</v>
      </c>
      <c r="C4379" s="513">
        <v>229.1103</v>
      </c>
      <c r="E4379" t="e">
        <f>_xlfn.NUMBERVALUE(#REF!)</f>
        <v>#REF!</v>
      </c>
    </row>
    <row r="4380" spans="1:5">
      <c r="A4380" s="285">
        <v>22302</v>
      </c>
      <c r="B4380" s="285" t="s">
        <v>14241</v>
      </c>
      <c r="C4380" s="513">
        <v>89.28</v>
      </c>
      <c r="E4380" t="e">
        <f>_xlfn.NUMBERVALUE(#REF!)</f>
        <v>#REF!</v>
      </c>
    </row>
    <row r="4381" spans="1:5">
      <c r="A4381" s="285">
        <v>35094</v>
      </c>
      <c r="B4381" s="285" t="s">
        <v>14242</v>
      </c>
      <c r="C4381" s="513">
        <v>42.250700000000002</v>
      </c>
      <c r="E4381" t="e">
        <f>_xlfn.NUMBERVALUE(#REF!)</f>
        <v>#REF!</v>
      </c>
    </row>
    <row r="4382" spans="1:5">
      <c r="A4382" s="285">
        <v>37447</v>
      </c>
      <c r="B4382" s="285" t="s">
        <v>14243</v>
      </c>
      <c r="C4382" s="513">
        <v>111.91</v>
      </c>
      <c r="E4382" t="e">
        <f>_xlfn.NUMBERVALUE(#REF!)</f>
        <v>#REF!</v>
      </c>
    </row>
    <row r="4383" spans="1:5">
      <c r="A4383" s="285">
        <v>35596</v>
      </c>
      <c r="B4383" s="285" t="s">
        <v>14244</v>
      </c>
      <c r="C4383" s="513">
        <v>967.44600000000003</v>
      </c>
      <c r="E4383" t="e">
        <f>_xlfn.NUMBERVALUE(#REF!)</f>
        <v>#REF!</v>
      </c>
    </row>
    <row r="4384" spans="1:5">
      <c r="A4384" s="285">
        <v>51200</v>
      </c>
      <c r="B4384" s="285" t="s">
        <v>14245</v>
      </c>
      <c r="C4384" s="513">
        <v>2.4114</v>
      </c>
      <c r="E4384" t="e">
        <f>_xlfn.NUMBERVALUE(#REF!)</f>
        <v>#REF!</v>
      </c>
    </row>
    <row r="4385" spans="1:5">
      <c r="A4385" s="285">
        <v>36461</v>
      </c>
      <c r="B4385" s="285" t="s">
        <v>14246</v>
      </c>
      <c r="C4385" s="513">
        <v>0.76619999999999999</v>
      </c>
      <c r="E4385" t="e">
        <f>_xlfn.NUMBERVALUE(#REF!)</f>
        <v>#REF!</v>
      </c>
    </row>
    <row r="4386" spans="1:5">
      <c r="A4386" s="285">
        <v>36462</v>
      </c>
      <c r="B4386" s="285" t="s">
        <v>14247</v>
      </c>
      <c r="C4386" s="513">
        <v>0.69140000000000001</v>
      </c>
      <c r="E4386" t="e">
        <f>_xlfn.NUMBERVALUE(#REF!)</f>
        <v>#REF!</v>
      </c>
    </row>
    <row r="4387" spans="1:5">
      <c r="A4387" s="285">
        <v>36463</v>
      </c>
      <c r="B4387" s="285" t="s">
        <v>14248</v>
      </c>
      <c r="C4387" s="513">
        <v>0.7278</v>
      </c>
      <c r="E4387" t="e">
        <f>_xlfn.NUMBERVALUE(#REF!)</f>
        <v>#REF!</v>
      </c>
    </row>
    <row r="4388" spans="1:5">
      <c r="A4388" s="285">
        <v>36465</v>
      </c>
      <c r="B4388" s="285" t="s">
        <v>14249</v>
      </c>
      <c r="C4388" s="513">
        <v>0.61439999999999995</v>
      </c>
      <c r="E4388" t="e">
        <f>_xlfn.NUMBERVALUE(#REF!)</f>
        <v>#REF!</v>
      </c>
    </row>
    <row r="4389" spans="1:5">
      <c r="A4389" s="285">
        <v>36478</v>
      </c>
      <c r="B4389" s="285" t="s">
        <v>14250</v>
      </c>
      <c r="C4389" s="513">
        <v>1.4088000000000001</v>
      </c>
      <c r="E4389" t="e">
        <f>_xlfn.NUMBERVALUE(#REF!)</f>
        <v>#REF!</v>
      </c>
    </row>
    <row r="4390" spans="1:5">
      <c r="A4390" s="285">
        <v>36479</v>
      </c>
      <c r="B4390" s="285" t="s">
        <v>14251</v>
      </c>
      <c r="C4390" s="513">
        <v>1.4664999999999999</v>
      </c>
      <c r="E4390" t="e">
        <f>_xlfn.NUMBERVALUE(#REF!)</f>
        <v>#REF!</v>
      </c>
    </row>
    <row r="4391" spans="1:5">
      <c r="A4391" s="285">
        <v>36824</v>
      </c>
      <c r="B4391" s="285" t="s">
        <v>14252</v>
      </c>
      <c r="C4391" s="513">
        <v>10.566000000000001</v>
      </c>
      <c r="E4391" t="e">
        <f>_xlfn.NUMBERVALUE(#REF!)</f>
        <v>#REF!</v>
      </c>
    </row>
    <row r="4392" spans="1:5">
      <c r="A4392" s="285">
        <v>22507</v>
      </c>
      <c r="B4392" s="285" t="s">
        <v>14253</v>
      </c>
      <c r="C4392" s="513">
        <v>103.788</v>
      </c>
      <c r="E4392" t="e">
        <f>_xlfn.NUMBERVALUE(#REF!)</f>
        <v>#REF!</v>
      </c>
    </row>
    <row r="4393" spans="1:5">
      <c r="A4393" s="285">
        <v>35594</v>
      </c>
      <c r="B4393" s="285" t="s">
        <v>14254</v>
      </c>
      <c r="C4393" s="513">
        <v>1058.8230000000001</v>
      </c>
      <c r="E4393" t="e">
        <f>_xlfn.NUMBERVALUE(#REF!)</f>
        <v>#REF!</v>
      </c>
    </row>
    <row r="4394" spans="1:5">
      <c r="A4394" s="285">
        <v>36066</v>
      </c>
      <c r="B4394" s="285" t="s">
        <v>14255</v>
      </c>
      <c r="C4394" s="513">
        <v>364.92</v>
      </c>
      <c r="E4394" t="e">
        <f>_xlfn.NUMBERVALUE(#REF!)</f>
        <v>#REF!</v>
      </c>
    </row>
    <row r="4395" spans="1:5">
      <c r="A4395" s="285">
        <v>21533</v>
      </c>
      <c r="B4395" s="285" t="s">
        <v>14256</v>
      </c>
      <c r="C4395" s="513">
        <v>26.8888</v>
      </c>
      <c r="E4395" t="e">
        <f>_xlfn.NUMBERVALUE(#REF!)</f>
        <v>#REF!</v>
      </c>
    </row>
    <row r="4396" spans="1:5">
      <c r="A4396" s="285">
        <v>35090</v>
      </c>
      <c r="B4396" s="285" t="s">
        <v>14257</v>
      </c>
      <c r="C4396" s="513">
        <v>8.8628999999999998</v>
      </c>
      <c r="E4396" t="e">
        <f>_xlfn.NUMBERVALUE(#REF!)</f>
        <v>#REF!</v>
      </c>
    </row>
    <row r="4397" spans="1:5">
      <c r="A4397" s="285">
        <v>16935</v>
      </c>
      <c r="B4397" s="285" t="s">
        <v>14258</v>
      </c>
      <c r="C4397" s="513">
        <v>21.098800000000001</v>
      </c>
      <c r="E4397" t="e">
        <f>_xlfn.NUMBERVALUE(#REF!)</f>
        <v>#REF!</v>
      </c>
    </row>
    <row r="4398" spans="1:5">
      <c r="A4398" s="285">
        <v>16940</v>
      </c>
      <c r="B4398" s="285" t="s">
        <v>14259</v>
      </c>
      <c r="C4398" s="513">
        <v>21.098800000000001</v>
      </c>
      <c r="E4398" t="e">
        <f>_xlfn.NUMBERVALUE(#REF!)</f>
        <v>#REF!</v>
      </c>
    </row>
    <row r="4399" spans="1:5">
      <c r="A4399" s="285">
        <v>21692</v>
      </c>
      <c r="B4399" s="285" t="s">
        <v>14260</v>
      </c>
      <c r="C4399" s="513">
        <v>12.5296</v>
      </c>
      <c r="E4399" t="e">
        <f>_xlfn.NUMBERVALUE(#REF!)</f>
        <v>#REF!</v>
      </c>
    </row>
    <row r="4400" spans="1:5">
      <c r="A4400" s="285">
        <v>10225</v>
      </c>
      <c r="B4400" s="285" t="s">
        <v>14261</v>
      </c>
      <c r="C4400" s="513">
        <v>1.0972</v>
      </c>
      <c r="E4400" t="e">
        <f>_xlfn.NUMBERVALUE(#REF!)</f>
        <v>#REF!</v>
      </c>
    </row>
    <row r="4401" spans="1:5">
      <c r="A4401" s="285">
        <v>30067</v>
      </c>
      <c r="B4401" s="285" t="s">
        <v>14262</v>
      </c>
      <c r="C4401" s="513">
        <v>145.98500000000001</v>
      </c>
      <c r="E4401" t="e">
        <f>_xlfn.NUMBERVALUE(#REF!)</f>
        <v>#REF!</v>
      </c>
    </row>
    <row r="4402" spans="1:5">
      <c r="A4402" s="285">
        <v>35592</v>
      </c>
      <c r="B4402" s="285" t="s">
        <v>14263</v>
      </c>
      <c r="C4402" s="513">
        <v>773.82899999999995</v>
      </c>
      <c r="E4402" t="e">
        <f>_xlfn.NUMBERVALUE(#REF!)</f>
        <v>#REF!</v>
      </c>
    </row>
    <row r="4403" spans="1:5">
      <c r="A4403" s="285">
        <v>35615</v>
      </c>
      <c r="B4403" s="285" t="s">
        <v>14264</v>
      </c>
      <c r="C4403" s="513">
        <v>164.41470000000001</v>
      </c>
      <c r="E4403" t="e">
        <f>_xlfn.NUMBERVALUE(#REF!)</f>
        <v>#REF!</v>
      </c>
    </row>
    <row r="4404" spans="1:5">
      <c r="A4404" s="285">
        <v>16640</v>
      </c>
      <c r="B4404" s="285" t="s">
        <v>13527</v>
      </c>
      <c r="C4404" s="513">
        <v>20.936599999999999</v>
      </c>
      <c r="E4404" t="e">
        <f>_xlfn.NUMBERVALUE(#REF!)</f>
        <v>#REF!</v>
      </c>
    </row>
    <row r="4405" spans="1:5">
      <c r="A4405" s="285">
        <v>22627</v>
      </c>
      <c r="B4405" s="285" t="s">
        <v>14265</v>
      </c>
      <c r="C4405" s="513">
        <v>208.56800000000001</v>
      </c>
      <c r="E4405" t="e">
        <f>_xlfn.NUMBERVALUE(#REF!)</f>
        <v>#REF!</v>
      </c>
    </row>
    <row r="4406" spans="1:5">
      <c r="A4406" s="285">
        <v>42614</v>
      </c>
      <c r="B4406" s="285" t="s">
        <v>14266</v>
      </c>
      <c r="C4406" s="513">
        <v>350.1</v>
      </c>
      <c r="E4406" t="e">
        <f>_xlfn.NUMBERVALUE(#REF!)</f>
        <v>#REF!</v>
      </c>
    </row>
    <row r="4407" spans="1:5">
      <c r="A4407" s="285">
        <v>36780</v>
      </c>
      <c r="B4407" s="285" t="s">
        <v>14267</v>
      </c>
      <c r="C4407" s="513">
        <v>5.8769999999999998</v>
      </c>
      <c r="E4407" t="e">
        <f>_xlfn.NUMBERVALUE(#REF!)</f>
        <v>#REF!</v>
      </c>
    </row>
    <row r="4408" spans="1:5">
      <c r="A4408" s="285">
        <v>21698</v>
      </c>
      <c r="B4408" s="285" t="s">
        <v>14268</v>
      </c>
      <c r="C4408" s="513">
        <v>2.5013000000000001</v>
      </c>
      <c r="E4408" t="e">
        <f>_xlfn.NUMBERVALUE(#REF!)</f>
        <v>#REF!</v>
      </c>
    </row>
    <row r="4409" spans="1:5">
      <c r="A4409" s="285">
        <v>35651</v>
      </c>
      <c r="B4409" s="285" t="s">
        <v>14269</v>
      </c>
      <c r="C4409" s="513">
        <v>383.14440000000002</v>
      </c>
      <c r="E4409" t="e">
        <f>_xlfn.NUMBERVALUE(#REF!)</f>
        <v>#REF!</v>
      </c>
    </row>
    <row r="4410" spans="1:5">
      <c r="A4410" s="285">
        <v>31902</v>
      </c>
      <c r="B4410" s="285" t="s">
        <v>14270</v>
      </c>
      <c r="C4410" s="513">
        <v>0.38479999999999998</v>
      </c>
      <c r="E4410" t="e">
        <f>_xlfn.NUMBERVALUE(#REF!)</f>
        <v>#REF!</v>
      </c>
    </row>
    <row r="4411" spans="1:5">
      <c r="A4411" s="285">
        <v>22502</v>
      </c>
      <c r="B4411" s="285" t="s">
        <v>14271</v>
      </c>
      <c r="C4411" s="513">
        <v>81.034000000000006</v>
      </c>
      <c r="E4411" t="e">
        <f>_xlfn.NUMBERVALUE(#REF!)</f>
        <v>#REF!</v>
      </c>
    </row>
    <row r="4412" spans="1:5">
      <c r="A4412" s="285">
        <v>35597</v>
      </c>
      <c r="B4412" s="285" t="s">
        <v>14272</v>
      </c>
      <c r="C4412" s="513">
        <v>1138.059</v>
      </c>
      <c r="E4412" t="e">
        <f>_xlfn.NUMBERVALUE(#REF!)</f>
        <v>#REF!</v>
      </c>
    </row>
    <row r="4413" spans="1:5">
      <c r="A4413" s="285">
        <v>22500</v>
      </c>
      <c r="B4413" s="285" t="s">
        <v>14273</v>
      </c>
      <c r="C4413" s="513">
        <v>75.02</v>
      </c>
      <c r="E4413" t="e">
        <f>_xlfn.NUMBERVALUE(#REF!)</f>
        <v>#REF!</v>
      </c>
    </row>
    <row r="4414" spans="1:5">
      <c r="A4414" s="285">
        <v>35598</v>
      </c>
      <c r="B4414" s="285" t="s">
        <v>14274</v>
      </c>
      <c r="C4414" s="513">
        <v>931.66200000000003</v>
      </c>
      <c r="E4414" t="e">
        <f>_xlfn.NUMBERVALUE(#REF!)</f>
        <v>#REF!</v>
      </c>
    </row>
    <row r="4415" spans="1:5">
      <c r="A4415" s="285">
        <v>60451</v>
      </c>
      <c r="B4415" s="285" t="s">
        <v>14275</v>
      </c>
      <c r="C4415" s="513">
        <v>17.016999999999999</v>
      </c>
      <c r="E4415" t="e">
        <f>_xlfn.NUMBERVALUE(#REF!)</f>
        <v>#REF!</v>
      </c>
    </row>
    <row r="4416" spans="1:5">
      <c r="A4416" s="285">
        <v>37419</v>
      </c>
      <c r="B4416" s="285" t="s">
        <v>14276</v>
      </c>
      <c r="C4416" s="513">
        <v>131.874</v>
      </c>
      <c r="E4416" t="e">
        <f>_xlfn.NUMBERVALUE(#REF!)</f>
        <v>#REF!</v>
      </c>
    </row>
    <row r="4417" spans="1:5">
      <c r="A4417" s="285">
        <v>36466</v>
      </c>
      <c r="B4417" s="285" t="s">
        <v>14277</v>
      </c>
      <c r="C4417" s="513">
        <v>1.4934000000000001</v>
      </c>
      <c r="E4417" t="e">
        <f>_xlfn.NUMBERVALUE(#REF!)</f>
        <v>#REF!</v>
      </c>
    </row>
    <row r="4418" spans="1:5">
      <c r="A4418" s="285">
        <v>36781</v>
      </c>
      <c r="B4418" s="285" t="s">
        <v>14278</v>
      </c>
      <c r="C4418" s="513">
        <v>6.2880000000000003</v>
      </c>
      <c r="E4418" t="e">
        <f>_xlfn.NUMBERVALUE(#REF!)</f>
        <v>#REF!</v>
      </c>
    </row>
    <row r="4419" spans="1:5">
      <c r="A4419" s="285">
        <v>36087</v>
      </c>
      <c r="B4419" s="285" t="s">
        <v>14279</v>
      </c>
      <c r="C4419" s="513">
        <v>225.78</v>
      </c>
      <c r="E4419" t="e">
        <f>_xlfn.NUMBERVALUE(#REF!)</f>
        <v>#REF!</v>
      </c>
    </row>
    <row r="4420" spans="1:5">
      <c r="A4420" s="285">
        <v>37650</v>
      </c>
      <c r="B4420" s="285" t="s">
        <v>14280</v>
      </c>
      <c r="C4420" s="513">
        <v>8.43E-2</v>
      </c>
      <c r="E4420" t="e">
        <f>_xlfn.NUMBERVALUE(#REF!)</f>
        <v>#REF!</v>
      </c>
    </row>
    <row r="4421" spans="1:5">
      <c r="A4421" s="285">
        <v>37660</v>
      </c>
      <c r="B4421" s="285" t="s">
        <v>14281</v>
      </c>
      <c r="C4421" s="513">
        <v>8.1000000000000003E-2</v>
      </c>
      <c r="E4421" t="e">
        <f>_xlfn.NUMBERVALUE(#REF!)</f>
        <v>#REF!</v>
      </c>
    </row>
    <row r="4422" spans="1:5">
      <c r="A4422" s="285">
        <v>37661</v>
      </c>
      <c r="B4422" s="285" t="s">
        <v>14282</v>
      </c>
      <c r="C4422" s="513">
        <v>8.3000000000000004E-2</v>
      </c>
      <c r="E4422" t="e">
        <f>_xlfn.NUMBERVALUE(#REF!)</f>
        <v>#REF!</v>
      </c>
    </row>
    <row r="4423" spans="1:5">
      <c r="A4423" s="285">
        <v>37662</v>
      </c>
      <c r="B4423" s="285" t="s">
        <v>14283</v>
      </c>
      <c r="C4423" s="513">
        <v>8.3000000000000004E-2</v>
      </c>
      <c r="E4423" t="e">
        <f>_xlfn.NUMBERVALUE(#REF!)</f>
        <v>#REF!</v>
      </c>
    </row>
    <row r="4424" spans="1:5">
      <c r="A4424" s="285">
        <v>37663</v>
      </c>
      <c r="B4424" s="285" t="s">
        <v>14284</v>
      </c>
      <c r="C4424" s="513">
        <v>8.3000000000000004E-2</v>
      </c>
      <c r="E4424" t="e">
        <f>_xlfn.NUMBERVALUE(#REF!)</f>
        <v>#REF!</v>
      </c>
    </row>
    <row r="4425" spans="1:5">
      <c r="A4425" s="285">
        <v>37664</v>
      </c>
      <c r="B4425" s="285" t="s">
        <v>14285</v>
      </c>
      <c r="C4425" s="513">
        <v>9.4200000000000006E-2</v>
      </c>
      <c r="E4425" t="e">
        <f>_xlfn.NUMBERVALUE(#REF!)</f>
        <v>#REF!</v>
      </c>
    </row>
    <row r="4426" spans="1:5">
      <c r="A4426" s="285">
        <v>37666</v>
      </c>
      <c r="B4426" s="285" t="s">
        <v>14286</v>
      </c>
      <c r="C4426" s="513">
        <v>0.1074</v>
      </c>
      <c r="E4426" t="e">
        <f>_xlfn.NUMBERVALUE(#REF!)</f>
        <v>#REF!</v>
      </c>
    </row>
    <row r="4427" spans="1:5">
      <c r="A4427" s="285">
        <v>37667</v>
      </c>
      <c r="B4427" s="285" t="s">
        <v>14287</v>
      </c>
      <c r="C4427" s="513">
        <v>0.22450000000000001</v>
      </c>
      <c r="E4427" t="e">
        <f>_xlfn.NUMBERVALUE(#REF!)</f>
        <v>#REF!</v>
      </c>
    </row>
    <row r="4428" spans="1:5">
      <c r="A4428" s="285">
        <v>37668</v>
      </c>
      <c r="B4428" s="285" t="s">
        <v>14288</v>
      </c>
      <c r="C4428" s="513">
        <v>0.24410000000000001</v>
      </c>
      <c r="E4428" t="e">
        <f>_xlfn.NUMBERVALUE(#REF!)</f>
        <v>#REF!</v>
      </c>
    </row>
    <row r="4429" spans="1:5">
      <c r="A4429" s="285">
        <v>37669</v>
      </c>
      <c r="B4429" s="285" t="s">
        <v>14289</v>
      </c>
      <c r="C4429" s="513">
        <v>0.35920000000000002</v>
      </c>
      <c r="E4429" t="e">
        <f>_xlfn.NUMBERVALUE(#REF!)</f>
        <v>#REF!</v>
      </c>
    </row>
    <row r="4430" spans="1:5">
      <c r="A4430" s="285">
        <v>37670</v>
      </c>
      <c r="B4430" s="285" t="s">
        <v>14290</v>
      </c>
      <c r="C4430" s="513">
        <v>0.43190000000000001</v>
      </c>
      <c r="E4430" t="e">
        <f>_xlfn.NUMBERVALUE(#REF!)</f>
        <v>#REF!</v>
      </c>
    </row>
    <row r="4431" spans="1:5">
      <c r="A4431" s="285">
        <v>37671</v>
      </c>
      <c r="B4431" s="285" t="s">
        <v>14291</v>
      </c>
      <c r="C4431" s="513">
        <v>0.54059999999999997</v>
      </c>
      <c r="E4431" t="e">
        <f>_xlfn.NUMBERVALUE(#REF!)</f>
        <v>#REF!</v>
      </c>
    </row>
    <row r="4432" spans="1:5">
      <c r="A4432" s="285">
        <v>21600</v>
      </c>
      <c r="B4432" s="285" t="s">
        <v>14292</v>
      </c>
      <c r="C4432" s="513">
        <v>20.7803</v>
      </c>
      <c r="E4432" t="e">
        <f>_xlfn.NUMBERVALUE(#REF!)</f>
        <v>#REF!</v>
      </c>
    </row>
    <row r="4433" spans="1:5">
      <c r="A4433" s="285">
        <v>22300</v>
      </c>
      <c r="B4433" s="285" t="s">
        <v>14293</v>
      </c>
      <c r="C4433" s="513">
        <v>82.956000000000003</v>
      </c>
      <c r="E4433" t="e">
        <f>_xlfn.NUMBERVALUE(#REF!)</f>
        <v>#REF!</v>
      </c>
    </row>
    <row r="4434" spans="1:5">
      <c r="A4434" s="285">
        <v>36063</v>
      </c>
      <c r="B4434" s="285" t="s">
        <v>14294</v>
      </c>
      <c r="C4434" s="513">
        <v>248.28</v>
      </c>
      <c r="E4434" t="e">
        <f>_xlfn.NUMBERVALUE(#REF!)</f>
        <v>#REF!</v>
      </c>
    </row>
    <row r="4435" spans="1:5">
      <c r="A4435" s="285">
        <v>54066</v>
      </c>
      <c r="B4435" s="285" t="s">
        <v>14295</v>
      </c>
      <c r="C4435" s="513">
        <v>27.792000000000002</v>
      </c>
      <c r="E4435" t="e">
        <f>_xlfn.NUMBERVALUE(#REF!)</f>
        <v>#REF!</v>
      </c>
    </row>
    <row r="4436" spans="1:5">
      <c r="A4436" s="285">
        <v>54021</v>
      </c>
      <c r="B4436" s="285" t="s">
        <v>14296</v>
      </c>
      <c r="C4436" s="513">
        <v>64.211100000000002</v>
      </c>
      <c r="E4436" t="e">
        <f>_xlfn.NUMBERVALUE(#REF!)</f>
        <v>#REF!</v>
      </c>
    </row>
    <row r="4437" spans="1:5">
      <c r="A4437" s="285">
        <v>22615</v>
      </c>
      <c r="B4437" s="285" t="s">
        <v>14297</v>
      </c>
      <c r="C4437" s="513">
        <v>185.50399999999999</v>
      </c>
      <c r="E4437" t="e">
        <f>_xlfn.NUMBERVALUE(#REF!)</f>
        <v>#REF!</v>
      </c>
    </row>
    <row r="4438" spans="1:5">
      <c r="A4438" s="285">
        <v>36067</v>
      </c>
      <c r="B4438" s="285" t="s">
        <v>14298</v>
      </c>
      <c r="C4438" s="513">
        <v>320.7</v>
      </c>
      <c r="E4438" t="e">
        <f>_xlfn.NUMBERVALUE(#REF!)</f>
        <v>#REF!</v>
      </c>
    </row>
    <row r="4439" spans="1:5">
      <c r="A4439" s="285">
        <v>13025</v>
      </c>
      <c r="B4439" s="285" t="s">
        <v>14299</v>
      </c>
      <c r="C4439" s="513">
        <v>1.488</v>
      </c>
      <c r="E4439" t="e">
        <f>_xlfn.NUMBERVALUE(#REF!)</f>
        <v>#REF!</v>
      </c>
    </row>
    <row r="4440" spans="1:5">
      <c r="A4440" s="285">
        <v>21500</v>
      </c>
      <c r="B4440" s="285" t="s">
        <v>14300</v>
      </c>
      <c r="C4440" s="513">
        <v>16.819900000000001</v>
      </c>
      <c r="E4440" t="e">
        <f>_xlfn.NUMBERVALUE(#REF!)</f>
        <v>#REF!</v>
      </c>
    </row>
    <row r="4441" spans="1:5">
      <c r="A4441" s="285">
        <v>17465</v>
      </c>
      <c r="B4441" s="285" t="s">
        <v>13543</v>
      </c>
      <c r="C4441" s="513">
        <v>27.010300000000001</v>
      </c>
      <c r="E4441" t="e">
        <f>_xlfn.NUMBERVALUE(#REF!)</f>
        <v>#REF!</v>
      </c>
    </row>
    <row r="4442" spans="1:5">
      <c r="A4442" s="285">
        <v>22617</v>
      </c>
      <c r="B4442" s="285" t="s">
        <v>14301</v>
      </c>
      <c r="C4442" s="513">
        <v>202.36799999999999</v>
      </c>
      <c r="E4442" t="e">
        <f>_xlfn.NUMBERVALUE(#REF!)</f>
        <v>#REF!</v>
      </c>
    </row>
    <row r="4443" spans="1:5">
      <c r="A4443" s="285">
        <v>1522</v>
      </c>
      <c r="B4443" s="285" t="s">
        <v>14302</v>
      </c>
      <c r="C4443" s="513">
        <v>90.150300000000001</v>
      </c>
      <c r="E4443" t="e">
        <f>_xlfn.NUMBERVALUE(#REF!)</f>
        <v>#REF!</v>
      </c>
    </row>
    <row r="4444" spans="1:5">
      <c r="A4444" s="285">
        <v>1523</v>
      </c>
      <c r="B4444" s="285" t="s">
        <v>14303</v>
      </c>
      <c r="C4444" s="513">
        <v>117.07380000000001</v>
      </c>
      <c r="E4444" t="e">
        <f>_xlfn.NUMBERVALUE(#REF!)</f>
        <v>#REF!</v>
      </c>
    </row>
    <row r="4445" spans="1:5">
      <c r="A4445" s="285">
        <v>16950</v>
      </c>
      <c r="B4445" s="285" t="s">
        <v>13535</v>
      </c>
      <c r="C4445" s="513">
        <v>21.7241</v>
      </c>
      <c r="E4445" t="e">
        <f>_xlfn.NUMBERVALUE(#REF!)</f>
        <v>#REF!</v>
      </c>
    </row>
    <row r="4446" spans="1:5">
      <c r="A4446" s="285">
        <v>17450</v>
      </c>
      <c r="B4446" s="285" t="s">
        <v>13540</v>
      </c>
      <c r="C4446" s="513">
        <v>25.823399999999999</v>
      </c>
      <c r="E4446" t="e">
        <f>_xlfn.NUMBERVALUE(#REF!)</f>
        <v>#REF!</v>
      </c>
    </row>
    <row r="4447" spans="1:5">
      <c r="A4447" s="285">
        <v>17455</v>
      </c>
      <c r="B4447" s="285" t="s">
        <v>13541</v>
      </c>
      <c r="C4447" s="513">
        <v>25.823399999999999</v>
      </c>
      <c r="E4447" t="e">
        <f>_xlfn.NUMBERVALUE(#REF!)</f>
        <v>#REF!</v>
      </c>
    </row>
    <row r="4448" spans="1:5">
      <c r="A4448" s="285">
        <v>17965</v>
      </c>
      <c r="B4448" s="285" t="s">
        <v>13546</v>
      </c>
      <c r="C4448" s="513">
        <v>30.866499999999998</v>
      </c>
      <c r="E4448" t="e">
        <f>_xlfn.NUMBERVALUE(#REF!)</f>
        <v>#REF!</v>
      </c>
    </row>
    <row r="4449" spans="1:5">
      <c r="A4449" s="285">
        <v>36452</v>
      </c>
      <c r="B4449" s="285" t="s">
        <v>14304</v>
      </c>
      <c r="C4449" s="513">
        <v>0.60660000000000003</v>
      </c>
      <c r="E4449" t="e">
        <f>_xlfn.NUMBERVALUE(#REF!)</f>
        <v>#REF!</v>
      </c>
    </row>
    <row r="4450" spans="1:5">
      <c r="A4450" s="285">
        <v>55662</v>
      </c>
      <c r="B4450" s="285" t="s">
        <v>14305</v>
      </c>
      <c r="C4450" s="513">
        <v>23.982199999999999</v>
      </c>
      <c r="E4450" t="e">
        <f>_xlfn.NUMBERVALUE(#REF!)</f>
        <v>#REF!</v>
      </c>
    </row>
    <row r="4451" spans="1:5">
      <c r="A4451" s="285">
        <v>35612</v>
      </c>
      <c r="B4451" s="285" t="s">
        <v>14306</v>
      </c>
      <c r="C4451" s="513">
        <v>154.70189999999999</v>
      </c>
      <c r="E4451" t="e">
        <f>_xlfn.NUMBERVALUE(#REF!)</f>
        <v>#REF!</v>
      </c>
    </row>
    <row r="4452" spans="1:5">
      <c r="A4452" s="285">
        <v>35591</v>
      </c>
      <c r="B4452" s="285" t="s">
        <v>14307</v>
      </c>
      <c r="C4452" s="513">
        <v>801.30600000000004</v>
      </c>
      <c r="E4452" t="e">
        <f>_xlfn.NUMBERVALUE(#REF!)</f>
        <v>#REF!</v>
      </c>
    </row>
    <row r="4453" spans="1:5">
      <c r="A4453" s="285">
        <v>22505</v>
      </c>
      <c r="B4453" s="285" t="s">
        <v>14308</v>
      </c>
      <c r="C4453" s="513">
        <v>90.581999999999994</v>
      </c>
      <c r="E4453" t="e">
        <f>_xlfn.NUMBERVALUE(#REF!)</f>
        <v>#REF!</v>
      </c>
    </row>
    <row r="4454" spans="1:5">
      <c r="A4454" s="285">
        <v>53938</v>
      </c>
      <c r="B4454" s="285" t="s">
        <v>14309</v>
      </c>
      <c r="C4454" s="513">
        <v>40.522399999999998</v>
      </c>
      <c r="E4454" t="e">
        <f>_xlfn.NUMBERVALUE(#REF!)</f>
        <v>#REF!</v>
      </c>
    </row>
    <row r="4455" spans="1:5">
      <c r="A4455" s="285">
        <v>30251</v>
      </c>
      <c r="B4455" s="285" t="s">
        <v>13970</v>
      </c>
      <c r="C4455" s="513">
        <v>1.1035999999999999</v>
      </c>
      <c r="E4455" t="e">
        <f>_xlfn.NUMBERVALUE(#REF!)</f>
        <v>#REF!</v>
      </c>
    </row>
    <row r="4456" spans="1:5">
      <c r="A4456" s="285">
        <v>30254</v>
      </c>
      <c r="B4456" s="285" t="s">
        <v>14310</v>
      </c>
      <c r="C4456" s="513">
        <v>1.6919</v>
      </c>
      <c r="E4456" t="e">
        <f>_xlfn.NUMBERVALUE(#REF!)</f>
        <v>#REF!</v>
      </c>
    </row>
    <row r="4457" spans="1:5">
      <c r="A4457" s="285">
        <v>49843</v>
      </c>
      <c r="B4457" s="285" t="s">
        <v>14311</v>
      </c>
      <c r="C4457" s="513">
        <v>101.6724</v>
      </c>
      <c r="E4457" t="e">
        <f>_xlfn.NUMBERVALUE(#REF!)</f>
        <v>#REF!</v>
      </c>
    </row>
    <row r="4458" spans="1:5">
      <c r="A4458" s="285">
        <v>30295</v>
      </c>
      <c r="B4458" s="285" t="s">
        <v>14312</v>
      </c>
      <c r="C4458" s="513">
        <v>0.1966</v>
      </c>
      <c r="E4458" t="e">
        <f>_xlfn.NUMBERVALUE(#REF!)</f>
        <v>#REF!</v>
      </c>
    </row>
    <row r="4459" spans="1:5">
      <c r="A4459" s="285">
        <v>50010</v>
      </c>
      <c r="B4459" s="285" t="s">
        <v>14313</v>
      </c>
      <c r="C4459" s="513">
        <v>1.1008</v>
      </c>
      <c r="E4459" t="e">
        <f>_xlfn.NUMBERVALUE(#REF!)</f>
        <v>#REF!</v>
      </c>
    </row>
    <row r="4460" spans="1:5">
      <c r="A4460" s="285">
        <v>35202</v>
      </c>
      <c r="B4460" s="285" t="s">
        <v>14314</v>
      </c>
      <c r="C4460" s="513">
        <v>589.28579999999999</v>
      </c>
      <c r="E4460" t="e">
        <f>_xlfn.NUMBERVALUE(#REF!)</f>
        <v>#REF!</v>
      </c>
    </row>
    <row r="4461" spans="1:5">
      <c r="A4461" s="285">
        <v>49754</v>
      </c>
      <c r="B4461" s="285" t="s">
        <v>14315</v>
      </c>
      <c r="C4461" s="513">
        <v>105.834</v>
      </c>
      <c r="E4461" t="e">
        <f>_xlfn.NUMBERVALUE(#REF!)</f>
        <v>#REF!</v>
      </c>
    </row>
    <row r="4462" spans="1:5">
      <c r="A4462" s="285">
        <v>36646</v>
      </c>
      <c r="B4462" s="285" t="s">
        <v>14316</v>
      </c>
      <c r="C4462" s="513">
        <v>0.1686</v>
      </c>
      <c r="E4462" t="e">
        <f>_xlfn.NUMBERVALUE(#REF!)</f>
        <v>#REF!</v>
      </c>
    </row>
    <row r="4463" spans="1:5">
      <c r="A4463" s="285">
        <v>40185</v>
      </c>
      <c r="B4463" s="285" t="s">
        <v>14317</v>
      </c>
      <c r="C4463" s="513">
        <v>4.3575999999999997</v>
      </c>
      <c r="E4463" t="e">
        <f>_xlfn.NUMBERVALUE(#REF!)</f>
        <v>#REF!</v>
      </c>
    </row>
    <row r="4464" spans="1:5">
      <c r="A4464" s="285">
        <v>30253</v>
      </c>
      <c r="B4464" s="285" t="s">
        <v>13971</v>
      </c>
      <c r="C4464" s="513">
        <v>1.5963000000000001</v>
      </c>
      <c r="E4464" t="e">
        <f>_xlfn.NUMBERVALUE(#REF!)</f>
        <v>#REF!</v>
      </c>
    </row>
    <row r="4465" spans="1:5">
      <c r="A4465" s="285">
        <v>37710</v>
      </c>
      <c r="B4465" s="285" t="s">
        <v>14318</v>
      </c>
      <c r="C4465" s="513">
        <v>0.16669999999999999</v>
      </c>
      <c r="E4465" t="e">
        <f>_xlfn.NUMBERVALUE(#REF!)</f>
        <v>#REF!</v>
      </c>
    </row>
    <row r="4466" spans="1:5">
      <c r="A4466" s="285">
        <v>40189</v>
      </c>
      <c r="B4466" s="285" t="s">
        <v>13804</v>
      </c>
      <c r="C4466" s="513">
        <v>4.3575999999999997</v>
      </c>
      <c r="E4466" t="e">
        <f>_xlfn.NUMBERVALUE(#REF!)</f>
        <v>#REF!</v>
      </c>
    </row>
    <row r="4467" spans="1:5">
      <c r="A4467" s="285">
        <v>16955</v>
      </c>
      <c r="B4467" s="285" t="s">
        <v>13536</v>
      </c>
      <c r="C4467" s="513">
        <v>22.436199999999999</v>
      </c>
      <c r="E4467" t="e">
        <f>_xlfn.NUMBERVALUE(#REF!)</f>
        <v>#REF!</v>
      </c>
    </row>
    <row r="4468" spans="1:5">
      <c r="A4468" s="285">
        <v>35593</v>
      </c>
      <c r="B4468" s="285" t="s">
        <v>14319</v>
      </c>
      <c r="C4468" s="513">
        <v>875.43</v>
      </c>
      <c r="E4468" t="e">
        <f>_xlfn.NUMBERVALUE(#REF!)</f>
        <v>#REF!</v>
      </c>
    </row>
    <row r="4469" spans="1:5">
      <c r="A4469" s="285">
        <v>36065</v>
      </c>
      <c r="B4469" s="285" t="s">
        <v>14320</v>
      </c>
      <c r="C4469" s="513">
        <v>303.83999999999997</v>
      </c>
      <c r="E4469" t="e">
        <f>_xlfn.NUMBERVALUE(#REF!)</f>
        <v>#REF!</v>
      </c>
    </row>
    <row r="4470" spans="1:5">
      <c r="A4470" s="285">
        <v>35206</v>
      </c>
      <c r="B4470" s="285" t="s">
        <v>14321</v>
      </c>
      <c r="C4470" s="513">
        <v>891.40499999999997</v>
      </c>
      <c r="E4470" t="e">
        <f>_xlfn.NUMBERVALUE(#REF!)</f>
        <v>#REF!</v>
      </c>
    </row>
    <row r="4471" spans="1:5">
      <c r="A4471" s="285">
        <v>35200</v>
      </c>
      <c r="B4471" s="285" t="s">
        <v>14322</v>
      </c>
      <c r="C4471" s="513">
        <v>410.62139999999999</v>
      </c>
      <c r="E4471" t="e">
        <f>_xlfn.NUMBERVALUE(#REF!)</f>
        <v>#REF!</v>
      </c>
    </row>
    <row r="4472" spans="1:5">
      <c r="A4472" s="285">
        <v>35201</v>
      </c>
      <c r="B4472" s="285" t="s">
        <v>14323</v>
      </c>
      <c r="C4472" s="513">
        <v>505.00170000000003</v>
      </c>
      <c r="E4472" t="e">
        <f>_xlfn.NUMBERVALUE(#REF!)</f>
        <v>#REF!</v>
      </c>
    </row>
    <row r="4473" spans="1:5">
      <c r="A4473" s="285">
        <v>35205</v>
      </c>
      <c r="B4473" s="285" t="s">
        <v>14324</v>
      </c>
      <c r="C4473" s="513">
        <v>777.66300000000001</v>
      </c>
      <c r="E4473" t="e">
        <f>_xlfn.NUMBERVALUE(#REF!)</f>
        <v>#REF!</v>
      </c>
    </row>
    <row r="4474" spans="1:5">
      <c r="A4474" s="285">
        <v>35211</v>
      </c>
      <c r="B4474" s="285" t="s">
        <v>14325</v>
      </c>
      <c r="C4474" s="513">
        <v>1125.279</v>
      </c>
      <c r="E4474" t="e">
        <f>_xlfn.NUMBERVALUE(#REF!)</f>
        <v>#REF!</v>
      </c>
    </row>
    <row r="4475" spans="1:5">
      <c r="A4475" s="285">
        <v>35213</v>
      </c>
      <c r="B4475" s="285" t="s">
        <v>14326</v>
      </c>
      <c r="C4475" s="513">
        <v>1725.3</v>
      </c>
      <c r="E4475" t="e">
        <f>_xlfn.NUMBERVALUE(#REF!)</f>
        <v>#REF!</v>
      </c>
    </row>
    <row r="4476" spans="1:5">
      <c r="A4476" s="285">
        <v>36406</v>
      </c>
      <c r="B4476" s="285" t="s">
        <v>14327</v>
      </c>
      <c r="C4476" s="513">
        <v>64.858500000000006</v>
      </c>
      <c r="E4476" t="e">
        <f>_xlfn.NUMBERVALUE(#REF!)</f>
        <v>#REF!</v>
      </c>
    </row>
    <row r="4477" spans="1:5">
      <c r="A4477" s="285">
        <v>22607</v>
      </c>
      <c r="B4477" s="285" t="s">
        <v>14328</v>
      </c>
      <c r="C4477" s="513">
        <v>146.56800000000001</v>
      </c>
      <c r="E4477" t="e">
        <f>_xlfn.NUMBERVALUE(#REF!)</f>
        <v>#REF!</v>
      </c>
    </row>
    <row r="4478" spans="1:5">
      <c r="A4478" s="285">
        <v>22305</v>
      </c>
      <c r="B4478" s="285" t="s">
        <v>14293</v>
      </c>
      <c r="C4478" s="513">
        <v>90.457999999999998</v>
      </c>
      <c r="E4478" t="e">
        <f>_xlfn.NUMBERVALUE(#REF!)</f>
        <v>#REF!</v>
      </c>
    </row>
    <row r="4479" spans="1:5">
      <c r="A4479" s="285">
        <v>38208</v>
      </c>
      <c r="B4479" s="285" t="s">
        <v>14329</v>
      </c>
      <c r="C4479" s="513">
        <v>146.52000000000001</v>
      </c>
      <c r="E4479" t="e">
        <f>_xlfn.NUMBERVALUE(#REF!)</f>
        <v>#REF!</v>
      </c>
    </row>
    <row r="4480" spans="1:5">
      <c r="A4480" s="285">
        <v>89906</v>
      </c>
      <c r="B4480" s="285" t="s">
        <v>14330</v>
      </c>
      <c r="C4480" s="513">
        <v>4.4515000000000002</v>
      </c>
      <c r="E4480" t="e">
        <f>_xlfn.NUMBERVALUE(#REF!)</f>
        <v>#REF!</v>
      </c>
    </row>
    <row r="4481" spans="1:5">
      <c r="A4481" s="285">
        <v>16945</v>
      </c>
      <c r="B4481" s="285" t="s">
        <v>13534</v>
      </c>
      <c r="C4481" s="513">
        <v>21.098800000000001</v>
      </c>
      <c r="E4481" t="e">
        <f>_xlfn.NUMBERVALUE(#REF!)</f>
        <v>#REF!</v>
      </c>
    </row>
    <row r="4482" spans="1:5">
      <c r="A4482" s="285">
        <v>17460</v>
      </c>
      <c r="B4482" s="285" t="s">
        <v>13542</v>
      </c>
      <c r="C4482" s="513">
        <v>27.010300000000001</v>
      </c>
      <c r="E4482" t="e">
        <f>_xlfn.NUMBERVALUE(#REF!)</f>
        <v>#REF!</v>
      </c>
    </row>
    <row r="4483" spans="1:5">
      <c r="A4483" s="285">
        <v>30305</v>
      </c>
      <c r="B4483" s="285" t="s">
        <v>14312</v>
      </c>
      <c r="C4483" s="513">
        <v>0.2341</v>
      </c>
      <c r="E4483" t="e">
        <f>_xlfn.NUMBERVALUE(#REF!)</f>
        <v>#REF!</v>
      </c>
    </row>
    <row r="4484" spans="1:5">
      <c r="A4484" s="285">
        <v>51720</v>
      </c>
      <c r="B4484" s="285" t="s">
        <v>14331</v>
      </c>
      <c r="C4484" s="513">
        <v>124.852</v>
      </c>
      <c r="E4484" t="e">
        <f>_xlfn.NUMBERVALUE(#REF!)</f>
        <v>#REF!</v>
      </c>
    </row>
    <row r="4485" spans="1:5">
      <c r="A4485" s="285">
        <v>51727</v>
      </c>
      <c r="B4485" s="285" t="s">
        <v>14332</v>
      </c>
      <c r="C4485" s="513">
        <v>25.687999999999999</v>
      </c>
      <c r="E4485" t="e">
        <f>_xlfn.NUMBERVALUE(#REF!)</f>
        <v>#REF!</v>
      </c>
    </row>
    <row r="4486" spans="1:5">
      <c r="A4486" s="285">
        <v>49756</v>
      </c>
      <c r="B4486" s="285" t="s">
        <v>14315</v>
      </c>
      <c r="C4486" s="513">
        <v>117.11799999999999</v>
      </c>
      <c r="E4486" t="e">
        <f>_xlfn.NUMBERVALUE(#REF!)</f>
        <v>#REF!</v>
      </c>
    </row>
    <row r="4487" spans="1:5">
      <c r="A4487" s="285">
        <v>36025</v>
      </c>
      <c r="B4487" s="285" t="s">
        <v>14333</v>
      </c>
      <c r="C4487" s="513">
        <v>262.26</v>
      </c>
      <c r="E4487" t="e">
        <f>_xlfn.NUMBERVALUE(#REF!)</f>
        <v>#REF!</v>
      </c>
    </row>
    <row r="4488" spans="1:5">
      <c r="A4488" s="285">
        <v>36088</v>
      </c>
      <c r="B4488" s="285" t="s">
        <v>14334</v>
      </c>
      <c r="C4488" s="513">
        <v>263.33999999999997</v>
      </c>
      <c r="E4488" t="e">
        <f>_xlfn.NUMBERVALUE(#REF!)</f>
        <v>#REF!</v>
      </c>
    </row>
    <row r="4489" spans="1:5">
      <c r="A4489" s="285">
        <v>22307</v>
      </c>
      <c r="B4489" s="285" t="s">
        <v>14335</v>
      </c>
      <c r="C4489" s="513">
        <v>102.79600000000001</v>
      </c>
      <c r="E4489" t="e">
        <f>_xlfn.NUMBERVALUE(#REF!)</f>
        <v>#REF!</v>
      </c>
    </row>
    <row r="4490" spans="1:5">
      <c r="A4490" s="285">
        <v>22605</v>
      </c>
      <c r="B4490" s="285" t="s">
        <v>14336</v>
      </c>
      <c r="C4490" s="513">
        <v>143.53</v>
      </c>
      <c r="E4490" t="e">
        <f>_xlfn.NUMBERVALUE(#REF!)</f>
        <v>#REF!</v>
      </c>
    </row>
    <row r="4491" spans="1:5">
      <c r="A4491" s="285">
        <v>22625</v>
      </c>
      <c r="B4491" s="285" t="s">
        <v>14337</v>
      </c>
      <c r="C4491" s="513">
        <v>191.02199999999999</v>
      </c>
      <c r="E4491" t="e">
        <f>_xlfn.NUMBERVALUE(#REF!)</f>
        <v>#REF!</v>
      </c>
    </row>
    <row r="4492" spans="1:5">
      <c r="A4492" s="285">
        <v>89907</v>
      </c>
      <c r="B4492" s="285" t="s">
        <v>14338</v>
      </c>
      <c r="C4492" s="513">
        <v>4.4515000000000002</v>
      </c>
      <c r="E4492" t="e">
        <f>_xlfn.NUMBERVALUE(#REF!)</f>
        <v>#REF!</v>
      </c>
    </row>
    <row r="4493" spans="1:5">
      <c r="A4493" s="285">
        <v>17970</v>
      </c>
      <c r="B4493" s="285" t="s">
        <v>13547</v>
      </c>
      <c r="C4493" s="513">
        <v>32.620899999999999</v>
      </c>
      <c r="E4493" t="e">
        <f>_xlfn.NUMBERVALUE(#REF!)</f>
        <v>#REF!</v>
      </c>
    </row>
    <row r="4494" spans="1:5">
      <c r="A4494" s="285">
        <v>89902</v>
      </c>
      <c r="B4494" s="285" t="s">
        <v>14339</v>
      </c>
      <c r="C4494" s="513">
        <v>4.5084999999999997</v>
      </c>
      <c r="E4494" t="e">
        <f>_xlfn.NUMBERVALUE(#REF!)</f>
        <v>#REF!</v>
      </c>
    </row>
    <row r="4495" spans="1:5">
      <c r="A4495" s="285">
        <v>4107</v>
      </c>
      <c r="B4495" s="285" t="s">
        <v>14340</v>
      </c>
      <c r="C4495" s="513">
        <v>21.6951</v>
      </c>
      <c r="E4495" t="e">
        <f>_xlfn.NUMBERVALUE(#REF!)</f>
        <v>#REF!</v>
      </c>
    </row>
    <row r="4496" spans="1:5">
      <c r="A4496" s="285">
        <v>52042</v>
      </c>
      <c r="B4496" s="285" t="s">
        <v>14341</v>
      </c>
      <c r="C4496" s="513">
        <v>15.082800000000001</v>
      </c>
      <c r="E4496" t="e">
        <f>_xlfn.NUMBERVALUE(#REF!)</f>
        <v>#REF!</v>
      </c>
    </row>
    <row r="4497" spans="1:5">
      <c r="A4497" s="285">
        <v>52043</v>
      </c>
      <c r="B4497" s="285" t="s">
        <v>14342</v>
      </c>
      <c r="C4497" s="513">
        <v>18.209599999999998</v>
      </c>
      <c r="E4497" t="e">
        <f>_xlfn.NUMBERVALUE(#REF!)</f>
        <v>#REF!</v>
      </c>
    </row>
    <row r="4498" spans="1:5">
      <c r="A4498" s="285">
        <v>52082</v>
      </c>
      <c r="B4498" s="285" t="s">
        <v>14343</v>
      </c>
      <c r="C4498" s="513">
        <v>20.132400000000001</v>
      </c>
      <c r="E4498" t="e">
        <f>_xlfn.NUMBERVALUE(#REF!)</f>
        <v>#REF!</v>
      </c>
    </row>
    <row r="4499" spans="1:5">
      <c r="A4499" s="285">
        <v>52083</v>
      </c>
      <c r="B4499" s="285" t="s">
        <v>14344</v>
      </c>
      <c r="C4499" s="513">
        <v>25.0562</v>
      </c>
      <c r="E4499" t="e">
        <f>_xlfn.NUMBERVALUE(#REF!)</f>
        <v>#REF!</v>
      </c>
    </row>
    <row r="4500" spans="1:5">
      <c r="A4500" s="285">
        <v>52243</v>
      </c>
      <c r="B4500" s="285" t="s">
        <v>14345</v>
      </c>
      <c r="C4500" s="513">
        <v>18.041899999999998</v>
      </c>
      <c r="E4500" t="e">
        <f>_xlfn.NUMBERVALUE(#REF!)</f>
        <v>#REF!</v>
      </c>
    </row>
    <row r="4501" spans="1:5">
      <c r="A4501" s="285">
        <v>52244</v>
      </c>
      <c r="B4501" s="285" t="s">
        <v>14346</v>
      </c>
      <c r="C4501" s="513">
        <v>19.898800000000001</v>
      </c>
      <c r="E4501" t="e">
        <f>_xlfn.NUMBERVALUE(#REF!)</f>
        <v>#REF!</v>
      </c>
    </row>
    <row r="4502" spans="1:5">
      <c r="A4502" s="285">
        <v>52283</v>
      </c>
      <c r="B4502" s="285" t="s">
        <v>14347</v>
      </c>
      <c r="C4502" s="513">
        <v>24.8705</v>
      </c>
      <c r="E4502" t="e">
        <f>_xlfn.NUMBERVALUE(#REF!)</f>
        <v>#REF!</v>
      </c>
    </row>
    <row r="4503" spans="1:5">
      <c r="A4503" s="285">
        <v>52284</v>
      </c>
      <c r="B4503" s="285" t="s">
        <v>14348</v>
      </c>
      <c r="C4503" s="513">
        <v>26.2422</v>
      </c>
      <c r="E4503" t="e">
        <f>_xlfn.NUMBERVALUE(#REF!)</f>
        <v>#REF!</v>
      </c>
    </row>
    <row r="4504" spans="1:5">
      <c r="A4504" s="285">
        <v>52742</v>
      </c>
      <c r="B4504" s="285" t="s">
        <v>14349</v>
      </c>
      <c r="C4504" s="513">
        <v>21.8156</v>
      </c>
      <c r="E4504" t="e">
        <f>_xlfn.NUMBERVALUE(#REF!)</f>
        <v>#REF!</v>
      </c>
    </row>
    <row r="4505" spans="1:5">
      <c r="A4505" s="285">
        <v>52743</v>
      </c>
      <c r="B4505" s="285" t="s">
        <v>14350</v>
      </c>
      <c r="C4505" s="513">
        <v>22.151</v>
      </c>
      <c r="E4505" t="e">
        <f>_xlfn.NUMBERVALUE(#REF!)</f>
        <v>#REF!</v>
      </c>
    </row>
    <row r="4506" spans="1:5">
      <c r="A4506" s="285">
        <v>52782</v>
      </c>
      <c r="B4506" s="285" t="s">
        <v>14351</v>
      </c>
      <c r="C4506" s="513">
        <v>28.452500000000001</v>
      </c>
      <c r="E4506" t="e">
        <f>_xlfn.NUMBERVALUE(#REF!)</f>
        <v>#REF!</v>
      </c>
    </row>
    <row r="4507" spans="1:5">
      <c r="A4507" s="285">
        <v>52783</v>
      </c>
      <c r="B4507" s="285" t="s">
        <v>14352</v>
      </c>
      <c r="C4507" s="513">
        <v>26.631499999999999</v>
      </c>
      <c r="E4507" t="e">
        <f>_xlfn.NUMBERVALUE(#REF!)</f>
        <v>#REF!</v>
      </c>
    </row>
    <row r="4508" spans="1:5">
      <c r="A4508" s="285">
        <v>52943</v>
      </c>
      <c r="B4508" s="285" t="s">
        <v>14353</v>
      </c>
      <c r="C4508" s="513">
        <v>23.145399999999999</v>
      </c>
      <c r="E4508" t="e">
        <f>_xlfn.NUMBERVALUE(#REF!)</f>
        <v>#REF!</v>
      </c>
    </row>
    <row r="4509" spans="1:5">
      <c r="A4509" s="285">
        <v>52944</v>
      </c>
      <c r="B4509" s="285" t="s">
        <v>14354</v>
      </c>
      <c r="C4509" s="513">
        <v>25.9786</v>
      </c>
      <c r="E4509" t="e">
        <f>_xlfn.NUMBERVALUE(#REF!)</f>
        <v>#REF!</v>
      </c>
    </row>
    <row r="4510" spans="1:5">
      <c r="A4510" s="285">
        <v>52983</v>
      </c>
      <c r="B4510" s="285" t="s">
        <v>14355</v>
      </c>
      <c r="C4510" s="513">
        <v>27.9254</v>
      </c>
      <c r="E4510" t="e">
        <f>_xlfn.NUMBERVALUE(#REF!)</f>
        <v>#REF!</v>
      </c>
    </row>
    <row r="4511" spans="1:5">
      <c r="A4511" s="285">
        <v>52984</v>
      </c>
      <c r="B4511" s="285" t="s">
        <v>14356</v>
      </c>
      <c r="C4511" s="513">
        <v>32.735300000000002</v>
      </c>
      <c r="E4511" t="e">
        <f>_xlfn.NUMBERVALUE(#REF!)</f>
        <v>#REF!</v>
      </c>
    </row>
    <row r="4512" spans="1:5">
      <c r="A4512" s="285">
        <v>36450</v>
      </c>
      <c r="B4512" s="285" t="s">
        <v>14357</v>
      </c>
      <c r="C4512" s="513">
        <v>0.66180000000000005</v>
      </c>
      <c r="E4512" t="e">
        <f>_xlfn.NUMBERVALUE(#REF!)</f>
        <v>#REF!</v>
      </c>
    </row>
    <row r="4513" spans="1:5">
      <c r="A4513" s="285">
        <v>89901</v>
      </c>
      <c r="B4513" s="285" t="s">
        <v>14358</v>
      </c>
      <c r="C4513" s="513">
        <v>5.0750000000000002</v>
      </c>
      <c r="E4513" t="e">
        <f>_xlfn.NUMBERVALUE(#REF!)</f>
        <v>#REF!</v>
      </c>
    </row>
    <row r="4514" spans="1:5">
      <c r="A4514" s="285">
        <v>52164</v>
      </c>
      <c r="B4514" s="285" t="s">
        <v>14359</v>
      </c>
      <c r="C4514" s="513">
        <v>47.243099999999998</v>
      </c>
      <c r="E4514" t="e">
        <f>_xlfn.NUMBERVALUE(#REF!)</f>
        <v>#REF!</v>
      </c>
    </row>
    <row r="4515" spans="1:5">
      <c r="A4515" s="285">
        <v>52294</v>
      </c>
      <c r="B4515" s="285" t="s">
        <v>14348</v>
      </c>
      <c r="C4515" s="513">
        <v>73.617099999999994</v>
      </c>
      <c r="E4515" t="e">
        <f>_xlfn.NUMBERVALUE(#REF!)</f>
        <v>#REF!</v>
      </c>
    </row>
    <row r="4516" spans="1:5">
      <c r="A4516" s="285">
        <v>52089</v>
      </c>
      <c r="B4516" s="285" t="s">
        <v>14360</v>
      </c>
      <c r="C4516" s="513">
        <v>32.483800000000002</v>
      </c>
      <c r="E4516" t="e">
        <f>_xlfn.NUMBERVALUE(#REF!)</f>
        <v>#REF!</v>
      </c>
    </row>
    <row r="4517" spans="1:5">
      <c r="A4517" s="285">
        <v>22635</v>
      </c>
      <c r="B4517" s="285" t="s">
        <v>14361</v>
      </c>
      <c r="C4517" s="513">
        <v>383.47</v>
      </c>
      <c r="E4517" t="e">
        <f>_xlfn.NUMBERVALUE(#REF!)</f>
        <v>#REF!</v>
      </c>
    </row>
    <row r="4518" spans="1:5">
      <c r="A4518" s="285">
        <v>17960</v>
      </c>
      <c r="B4518" s="285" t="s">
        <v>13545</v>
      </c>
      <c r="C4518" s="513">
        <v>30.866499999999998</v>
      </c>
      <c r="E4518" t="e">
        <f>_xlfn.NUMBERVALUE(#REF!)</f>
        <v>#REF!</v>
      </c>
    </row>
    <row r="4519" spans="1:5">
      <c r="A4519" s="285">
        <v>2678</v>
      </c>
      <c r="B4519" s="285" t="s">
        <v>14362</v>
      </c>
      <c r="C4519" s="513">
        <v>284.5206</v>
      </c>
      <c r="E4519" t="e">
        <f>_xlfn.NUMBERVALUE(#REF!)</f>
        <v>#REF!</v>
      </c>
    </row>
    <row r="4520" spans="1:5">
      <c r="A4520" s="285">
        <v>52144</v>
      </c>
      <c r="B4520" s="285" t="s">
        <v>14363</v>
      </c>
      <c r="C4520" s="513">
        <v>41.366900000000001</v>
      </c>
      <c r="E4520" t="e">
        <f>_xlfn.NUMBERVALUE(#REF!)</f>
        <v>#REF!</v>
      </c>
    </row>
    <row r="4521" spans="1:5">
      <c r="A4521" s="285">
        <v>52234</v>
      </c>
      <c r="B4521" s="285" t="s">
        <v>14364</v>
      </c>
      <c r="C4521" s="513">
        <v>56.4617</v>
      </c>
      <c r="E4521" t="e">
        <f>_xlfn.NUMBERVALUE(#REF!)</f>
        <v>#REF!</v>
      </c>
    </row>
    <row r="4522" spans="1:5">
      <c r="A4522" s="285">
        <v>52092</v>
      </c>
      <c r="B4522" s="285" t="s">
        <v>14365</v>
      </c>
      <c r="C4522" s="513">
        <v>61.337600000000002</v>
      </c>
      <c r="E4522" t="e">
        <f>_xlfn.NUMBERVALUE(#REF!)</f>
        <v>#REF!</v>
      </c>
    </row>
    <row r="4523" spans="1:5">
      <c r="A4523" s="285">
        <v>36098</v>
      </c>
      <c r="B4523" s="285" t="s">
        <v>14366</v>
      </c>
      <c r="C4523" s="513">
        <v>338.88</v>
      </c>
      <c r="E4523" t="e">
        <f>_xlfn.NUMBERVALUE(#REF!)</f>
        <v>#REF!</v>
      </c>
    </row>
    <row r="4524" spans="1:5">
      <c r="A4524" s="285">
        <v>52401</v>
      </c>
      <c r="B4524" s="285" t="s">
        <v>14367</v>
      </c>
      <c r="C4524" s="513">
        <v>15.424200000000001</v>
      </c>
      <c r="E4524" t="e">
        <f>_xlfn.NUMBERVALUE(#REF!)</f>
        <v>#REF!</v>
      </c>
    </row>
    <row r="4525" spans="1:5">
      <c r="A4525" s="285">
        <v>38100</v>
      </c>
      <c r="B4525" s="285" t="s">
        <v>14368</v>
      </c>
      <c r="C4525" s="513">
        <v>3.04E-2</v>
      </c>
      <c r="E4525" t="e">
        <f>_xlfn.NUMBERVALUE(#REF!)</f>
        <v>#REF!</v>
      </c>
    </row>
    <row r="4526" spans="1:5">
      <c r="A4526" s="285">
        <v>38101</v>
      </c>
      <c r="B4526" s="285" t="s">
        <v>14369</v>
      </c>
      <c r="C4526" s="513">
        <v>3.04E-2</v>
      </c>
      <c r="E4526" t="e">
        <f>_xlfn.NUMBERVALUE(#REF!)</f>
        <v>#REF!</v>
      </c>
    </row>
    <row r="4527" spans="1:5">
      <c r="A4527" s="285">
        <v>38102</v>
      </c>
      <c r="B4527" s="285" t="s">
        <v>14370</v>
      </c>
      <c r="C4527" s="513">
        <v>3.04E-2</v>
      </c>
      <c r="E4527" t="e">
        <f>_xlfn.NUMBERVALUE(#REF!)</f>
        <v>#REF!</v>
      </c>
    </row>
    <row r="4528" spans="1:5">
      <c r="A4528" s="285">
        <v>38103</v>
      </c>
      <c r="B4528" s="285" t="s">
        <v>14371</v>
      </c>
      <c r="C4528" s="513">
        <v>3.04E-2</v>
      </c>
      <c r="E4528" t="e">
        <f>_xlfn.NUMBERVALUE(#REF!)</f>
        <v>#REF!</v>
      </c>
    </row>
    <row r="4529" spans="1:5">
      <c r="A4529" s="285">
        <v>38104</v>
      </c>
      <c r="B4529" s="285" t="s">
        <v>14372</v>
      </c>
      <c r="C4529" s="513">
        <v>3.04E-2</v>
      </c>
      <c r="E4529" t="e">
        <f>_xlfn.NUMBERVALUE(#REF!)</f>
        <v>#REF!</v>
      </c>
    </row>
    <row r="4530" spans="1:5">
      <c r="A4530" s="285">
        <v>38105</v>
      </c>
      <c r="B4530" s="285" t="s">
        <v>14373</v>
      </c>
      <c r="C4530" s="513">
        <v>3.04E-2</v>
      </c>
      <c r="E4530" t="e">
        <f>_xlfn.NUMBERVALUE(#REF!)</f>
        <v>#REF!</v>
      </c>
    </row>
    <row r="4531" spans="1:5">
      <c r="A4531" s="285">
        <v>38106</v>
      </c>
      <c r="B4531" s="285" t="s">
        <v>14374</v>
      </c>
      <c r="C4531" s="513">
        <v>3.04E-2</v>
      </c>
      <c r="E4531" t="e">
        <f>_xlfn.NUMBERVALUE(#REF!)</f>
        <v>#REF!</v>
      </c>
    </row>
    <row r="4532" spans="1:5">
      <c r="A4532" s="285">
        <v>38107</v>
      </c>
      <c r="B4532" s="285" t="s">
        <v>14375</v>
      </c>
      <c r="C4532" s="513">
        <v>3.04E-2</v>
      </c>
      <c r="E4532" t="e">
        <f>_xlfn.NUMBERVALUE(#REF!)</f>
        <v>#REF!</v>
      </c>
    </row>
    <row r="4533" spans="1:5">
      <c r="A4533" s="285">
        <v>38108</v>
      </c>
      <c r="B4533" s="285" t="s">
        <v>14376</v>
      </c>
      <c r="C4533" s="513">
        <v>3.04E-2</v>
      </c>
      <c r="E4533" t="e">
        <f>_xlfn.NUMBERVALUE(#REF!)</f>
        <v>#REF!</v>
      </c>
    </row>
    <row r="4534" spans="1:5">
      <c r="A4534" s="285">
        <v>38109</v>
      </c>
      <c r="B4534" s="285" t="s">
        <v>14377</v>
      </c>
      <c r="C4534" s="513">
        <v>3.04E-2</v>
      </c>
      <c r="E4534" t="e">
        <f>_xlfn.NUMBERVALUE(#REF!)</f>
        <v>#REF!</v>
      </c>
    </row>
    <row r="4535" spans="1:5">
      <c r="A4535" s="285">
        <v>38110</v>
      </c>
      <c r="B4535" s="285" t="s">
        <v>14378</v>
      </c>
      <c r="C4535" s="513">
        <v>3.04E-2</v>
      </c>
      <c r="E4535" t="e">
        <f>_xlfn.NUMBERVALUE(#REF!)</f>
        <v>#REF!</v>
      </c>
    </row>
    <row r="4536" spans="1:5">
      <c r="A4536" s="285">
        <v>38114</v>
      </c>
      <c r="B4536" s="285" t="s">
        <v>14379</v>
      </c>
      <c r="C4536" s="513">
        <v>3.04E-2</v>
      </c>
      <c r="E4536" t="e">
        <f>_xlfn.NUMBERVALUE(#REF!)</f>
        <v>#REF!</v>
      </c>
    </row>
    <row r="4537" spans="1:5">
      <c r="A4537" s="285">
        <v>38142</v>
      </c>
      <c r="B4537" s="285" t="s">
        <v>14380</v>
      </c>
      <c r="C4537" s="513">
        <v>3.04E-2</v>
      </c>
      <c r="E4537" t="e">
        <f>_xlfn.NUMBERVALUE(#REF!)</f>
        <v>#REF!</v>
      </c>
    </row>
    <row r="4538" spans="1:5">
      <c r="A4538" s="285">
        <v>38143</v>
      </c>
      <c r="B4538" s="285" t="s">
        <v>14381</v>
      </c>
      <c r="C4538" s="513">
        <v>3.04E-2</v>
      </c>
      <c r="E4538" t="e">
        <f>_xlfn.NUMBERVALUE(#REF!)</f>
        <v>#REF!</v>
      </c>
    </row>
    <row r="4539" spans="1:5">
      <c r="A4539" s="285">
        <v>38394</v>
      </c>
      <c r="B4539" s="285" t="s">
        <v>14382</v>
      </c>
      <c r="C4539" s="513">
        <v>2.6966000000000001</v>
      </c>
      <c r="E4539" t="e">
        <f>_xlfn.NUMBERVALUE(#REF!)</f>
        <v>#REF!</v>
      </c>
    </row>
    <row r="4540" spans="1:5">
      <c r="A4540" s="285">
        <v>52844</v>
      </c>
      <c r="B4540" s="285" t="s">
        <v>14383</v>
      </c>
      <c r="C4540" s="513">
        <v>71.999799999999993</v>
      </c>
      <c r="E4540" t="e">
        <f>_xlfn.NUMBERVALUE(#REF!)</f>
        <v>#REF!</v>
      </c>
    </row>
    <row r="4541" spans="1:5">
      <c r="A4541" s="285">
        <v>52934</v>
      </c>
      <c r="B4541" s="285" t="s">
        <v>14384</v>
      </c>
      <c r="C4541" s="513">
        <v>83.0214</v>
      </c>
      <c r="E4541" t="e">
        <f>_xlfn.NUMBERVALUE(#REF!)</f>
        <v>#REF!</v>
      </c>
    </row>
    <row r="4542" spans="1:5">
      <c r="A4542" s="285">
        <v>52421</v>
      </c>
      <c r="B4542" s="285" t="s">
        <v>14385</v>
      </c>
      <c r="C4542" s="513">
        <v>20.7913</v>
      </c>
      <c r="E4542" t="e">
        <f>_xlfn.NUMBERVALUE(#REF!)</f>
        <v>#REF!</v>
      </c>
    </row>
    <row r="4543" spans="1:5">
      <c r="A4543" s="285">
        <v>30541</v>
      </c>
      <c r="B4543" s="285" t="s">
        <v>14386</v>
      </c>
      <c r="C4543" s="513">
        <v>1.2204999999999999</v>
      </c>
      <c r="E4543" t="e">
        <f>_xlfn.NUMBERVALUE(#REF!)</f>
        <v>#REF!</v>
      </c>
    </row>
    <row r="4544" spans="1:5">
      <c r="A4544" s="285">
        <v>30543</v>
      </c>
      <c r="B4544" s="285" t="s">
        <v>14387</v>
      </c>
      <c r="C4544" s="513">
        <v>1.7612000000000001</v>
      </c>
      <c r="E4544" t="e">
        <f>_xlfn.NUMBERVALUE(#REF!)</f>
        <v>#REF!</v>
      </c>
    </row>
    <row r="4545" spans="1:5">
      <c r="A4545" s="285">
        <v>30544</v>
      </c>
      <c r="B4545" s="285" t="s">
        <v>14388</v>
      </c>
      <c r="C4545" s="513">
        <v>1.9253</v>
      </c>
      <c r="E4545" t="e">
        <f>_xlfn.NUMBERVALUE(#REF!)</f>
        <v>#REF!</v>
      </c>
    </row>
    <row r="4546" spans="1:5">
      <c r="A4546" s="285">
        <v>30521</v>
      </c>
      <c r="B4546" s="285" t="s">
        <v>14389</v>
      </c>
      <c r="C4546" s="513">
        <v>1.1500999999999999</v>
      </c>
      <c r="E4546" t="e">
        <f>_xlfn.NUMBERVALUE(#REF!)</f>
        <v>#REF!</v>
      </c>
    </row>
    <row r="4547" spans="1:5">
      <c r="A4547" s="285">
        <v>30523</v>
      </c>
      <c r="B4547" s="285" t="s">
        <v>14390</v>
      </c>
      <c r="C4547" s="513">
        <v>1.7395</v>
      </c>
      <c r="E4547" t="e">
        <f>_xlfn.NUMBERVALUE(#REF!)</f>
        <v>#REF!</v>
      </c>
    </row>
    <row r="4548" spans="1:5">
      <c r="A4548" s="285">
        <v>30524</v>
      </c>
      <c r="B4548" s="285" t="s">
        <v>14391</v>
      </c>
      <c r="C4548" s="513">
        <v>1.8329</v>
      </c>
      <c r="E4548" t="e">
        <f>_xlfn.NUMBERVALUE(#REF!)</f>
        <v>#REF!</v>
      </c>
    </row>
    <row r="4549" spans="1:5">
      <c r="A4549" s="285">
        <v>36089</v>
      </c>
      <c r="B4549" s="285" t="s">
        <v>14392</v>
      </c>
      <c r="C4549" s="513">
        <v>352.86</v>
      </c>
      <c r="E4549" t="e">
        <f>_xlfn.NUMBERVALUE(#REF!)</f>
        <v>#REF!</v>
      </c>
    </row>
    <row r="4550" spans="1:5">
      <c r="A4550" s="285">
        <v>50028</v>
      </c>
      <c r="B4550" s="285" t="s">
        <v>14393</v>
      </c>
      <c r="C4550" s="513">
        <v>4.0594000000000001</v>
      </c>
      <c r="E4550" t="e">
        <f>_xlfn.NUMBERVALUE(#REF!)</f>
        <v>#REF!</v>
      </c>
    </row>
    <row r="4551" spans="1:5">
      <c r="A4551" s="285">
        <v>38450</v>
      </c>
      <c r="B4551" s="285" t="s">
        <v>14394</v>
      </c>
      <c r="C4551" s="513">
        <v>0.32200000000000001</v>
      </c>
      <c r="E4551" t="e">
        <f>_xlfn.NUMBERVALUE(#REF!)</f>
        <v>#REF!</v>
      </c>
    </row>
    <row r="4552" spans="1:5">
      <c r="A4552" s="285">
        <v>38452</v>
      </c>
      <c r="B4552" s="285" t="s">
        <v>14395</v>
      </c>
      <c r="C4552" s="513">
        <v>0.32200000000000001</v>
      </c>
      <c r="E4552" t="e">
        <f>_xlfn.NUMBERVALUE(#REF!)</f>
        <v>#REF!</v>
      </c>
    </row>
    <row r="4553" spans="1:5">
      <c r="A4553" s="285">
        <v>38454</v>
      </c>
      <c r="B4553" s="285" t="s">
        <v>14396</v>
      </c>
      <c r="C4553" s="513">
        <v>0.32200000000000001</v>
      </c>
      <c r="E4553" t="e">
        <f>_xlfn.NUMBERVALUE(#REF!)</f>
        <v>#REF!</v>
      </c>
    </row>
    <row r="4554" spans="1:5">
      <c r="A4554" s="285">
        <v>53824</v>
      </c>
      <c r="B4554" s="285" t="s">
        <v>14397</v>
      </c>
      <c r="C4554" s="513">
        <v>83.0214</v>
      </c>
      <c r="E4554" t="e">
        <f>_xlfn.NUMBERVALUE(#REF!)</f>
        <v>#REF!</v>
      </c>
    </row>
    <row r="4555" spans="1:5">
      <c r="A4555" s="285">
        <v>53844</v>
      </c>
      <c r="B4555" s="285" t="s">
        <v>14398</v>
      </c>
      <c r="C4555" s="513">
        <v>83.740200000000002</v>
      </c>
      <c r="E4555" t="e">
        <f>_xlfn.NUMBERVALUE(#REF!)</f>
        <v>#REF!</v>
      </c>
    </row>
    <row r="4556" spans="1:5">
      <c r="A4556" s="285">
        <v>53884</v>
      </c>
      <c r="B4556" s="285" t="s">
        <v>14399</v>
      </c>
      <c r="C4556" s="513">
        <v>111.6536</v>
      </c>
      <c r="E4556" t="e">
        <f>_xlfn.NUMBERVALUE(#REF!)</f>
        <v>#REF!</v>
      </c>
    </row>
    <row r="4557" spans="1:5">
      <c r="A4557" s="285">
        <v>52993</v>
      </c>
      <c r="B4557" s="285" t="s">
        <v>14355</v>
      </c>
      <c r="C4557" s="513">
        <v>96.379099999999994</v>
      </c>
      <c r="E4557" t="e">
        <f>_xlfn.NUMBERVALUE(#REF!)</f>
        <v>#REF!</v>
      </c>
    </row>
    <row r="4558" spans="1:5">
      <c r="A4558" s="285">
        <v>38400</v>
      </c>
      <c r="B4558" s="285" t="s">
        <v>14400</v>
      </c>
      <c r="C4558" s="513">
        <v>3.61E-2</v>
      </c>
      <c r="E4558" t="e">
        <f>_xlfn.NUMBERVALUE(#REF!)</f>
        <v>#REF!</v>
      </c>
    </row>
    <row r="4559" spans="1:5">
      <c r="A4559" s="285">
        <v>38401</v>
      </c>
      <c r="B4559" s="285" t="s">
        <v>14401</v>
      </c>
      <c r="C4559" s="513">
        <v>3.61E-2</v>
      </c>
      <c r="E4559" t="e">
        <f>_xlfn.NUMBERVALUE(#REF!)</f>
        <v>#REF!</v>
      </c>
    </row>
    <row r="4560" spans="1:5">
      <c r="A4560" s="285">
        <v>38402</v>
      </c>
      <c r="B4560" s="285" t="s">
        <v>14402</v>
      </c>
      <c r="C4560" s="513">
        <v>3.61E-2</v>
      </c>
      <c r="E4560" t="e">
        <f>_xlfn.NUMBERVALUE(#REF!)</f>
        <v>#REF!</v>
      </c>
    </row>
    <row r="4561" spans="1:5">
      <c r="A4561" s="285">
        <v>38403</v>
      </c>
      <c r="B4561" s="285" t="s">
        <v>14403</v>
      </c>
      <c r="C4561" s="513">
        <v>3.61E-2</v>
      </c>
      <c r="E4561" t="e">
        <f>_xlfn.NUMBERVALUE(#REF!)</f>
        <v>#REF!</v>
      </c>
    </row>
    <row r="4562" spans="1:5">
      <c r="A4562" s="285">
        <v>38404</v>
      </c>
      <c r="B4562" s="285" t="s">
        <v>14404</v>
      </c>
      <c r="C4562" s="513">
        <v>3.61E-2</v>
      </c>
      <c r="E4562" t="e">
        <f>_xlfn.NUMBERVALUE(#REF!)</f>
        <v>#REF!</v>
      </c>
    </row>
    <row r="4563" spans="1:5">
      <c r="A4563" s="285">
        <v>38405</v>
      </c>
      <c r="B4563" s="285" t="s">
        <v>14405</v>
      </c>
      <c r="C4563" s="513">
        <v>3.61E-2</v>
      </c>
      <c r="E4563" t="e">
        <f>_xlfn.NUMBERVALUE(#REF!)</f>
        <v>#REF!</v>
      </c>
    </row>
    <row r="4564" spans="1:5">
      <c r="A4564" s="285">
        <v>38406</v>
      </c>
      <c r="B4564" s="285" t="s">
        <v>14406</v>
      </c>
      <c r="C4564" s="513">
        <v>3.61E-2</v>
      </c>
      <c r="E4564" t="e">
        <f>_xlfn.NUMBERVALUE(#REF!)</f>
        <v>#REF!</v>
      </c>
    </row>
    <row r="4565" spans="1:5">
      <c r="A4565" s="285">
        <v>38407</v>
      </c>
      <c r="B4565" s="285" t="s">
        <v>14407</v>
      </c>
      <c r="C4565" s="513">
        <v>3.61E-2</v>
      </c>
      <c r="E4565" t="e">
        <f>_xlfn.NUMBERVALUE(#REF!)</f>
        <v>#REF!</v>
      </c>
    </row>
    <row r="4566" spans="1:5">
      <c r="A4566" s="285">
        <v>38408</v>
      </c>
      <c r="B4566" s="285" t="s">
        <v>14408</v>
      </c>
      <c r="C4566" s="513">
        <v>3.61E-2</v>
      </c>
      <c r="E4566" t="e">
        <f>_xlfn.NUMBERVALUE(#REF!)</f>
        <v>#REF!</v>
      </c>
    </row>
    <row r="4567" spans="1:5">
      <c r="A4567" s="285">
        <v>38409</v>
      </c>
      <c r="B4567" s="285" t="s">
        <v>14409</v>
      </c>
      <c r="C4567" s="513">
        <v>3.61E-2</v>
      </c>
      <c r="E4567" t="e">
        <f>_xlfn.NUMBERVALUE(#REF!)</f>
        <v>#REF!</v>
      </c>
    </row>
    <row r="4568" spans="1:5">
      <c r="A4568" s="285">
        <v>38410</v>
      </c>
      <c r="B4568" s="285" t="s">
        <v>14410</v>
      </c>
      <c r="C4568" s="513">
        <v>3.61E-2</v>
      </c>
      <c r="E4568" t="e">
        <f>_xlfn.NUMBERVALUE(#REF!)</f>
        <v>#REF!</v>
      </c>
    </row>
    <row r="4569" spans="1:5">
      <c r="A4569" s="285">
        <v>38411</v>
      </c>
      <c r="B4569" s="285" t="s">
        <v>14411</v>
      </c>
      <c r="C4569" s="513">
        <v>3.61E-2</v>
      </c>
      <c r="E4569" t="e">
        <f>_xlfn.NUMBERVALUE(#REF!)</f>
        <v>#REF!</v>
      </c>
    </row>
    <row r="4570" spans="1:5">
      <c r="A4570" s="285">
        <v>38412</v>
      </c>
      <c r="B4570" s="285" t="s">
        <v>14412</v>
      </c>
      <c r="C4570" s="513">
        <v>3.61E-2</v>
      </c>
      <c r="E4570" t="e">
        <f>_xlfn.NUMBERVALUE(#REF!)</f>
        <v>#REF!</v>
      </c>
    </row>
    <row r="4571" spans="1:5">
      <c r="A4571" s="285">
        <v>38414</v>
      </c>
      <c r="B4571" s="285" t="s">
        <v>14413</v>
      </c>
      <c r="C4571" s="513">
        <v>3.61E-2</v>
      </c>
      <c r="E4571" t="e">
        <f>_xlfn.NUMBERVALUE(#REF!)</f>
        <v>#REF!</v>
      </c>
    </row>
    <row r="4572" spans="1:5">
      <c r="A4572" s="285">
        <v>38425</v>
      </c>
      <c r="B4572" s="285" t="s">
        <v>14414</v>
      </c>
      <c r="C4572" s="513">
        <v>3.61E-2</v>
      </c>
      <c r="E4572" t="e">
        <f>_xlfn.NUMBERVALUE(#REF!)</f>
        <v>#REF!</v>
      </c>
    </row>
    <row r="4573" spans="1:5">
      <c r="A4573" s="285">
        <v>38427</v>
      </c>
      <c r="B4573" s="285" t="s">
        <v>14415</v>
      </c>
      <c r="C4573" s="513">
        <v>3.61E-2</v>
      </c>
      <c r="E4573" t="e">
        <f>_xlfn.NUMBERVALUE(#REF!)</f>
        <v>#REF!</v>
      </c>
    </row>
    <row r="4574" spans="1:5">
      <c r="A4574" s="285">
        <v>38428</v>
      </c>
      <c r="B4574" s="285" t="s">
        <v>14416</v>
      </c>
      <c r="C4574" s="513">
        <v>3.61E-2</v>
      </c>
      <c r="E4574" t="e">
        <f>_xlfn.NUMBERVALUE(#REF!)</f>
        <v>#REF!</v>
      </c>
    </row>
    <row r="4575" spans="1:5">
      <c r="A4575" s="285">
        <v>34264</v>
      </c>
      <c r="B4575" s="285" t="s">
        <v>14417</v>
      </c>
      <c r="C4575" s="513">
        <v>2.0659000000000001</v>
      </c>
      <c r="E4575" t="e">
        <f>_xlfn.NUMBERVALUE(#REF!)</f>
        <v>#REF!</v>
      </c>
    </row>
    <row r="4576" spans="1:5">
      <c r="A4576" s="285">
        <v>34265</v>
      </c>
      <c r="B4576" s="285" t="s">
        <v>14418</v>
      </c>
      <c r="C4576" s="513">
        <v>2.5093999999999999</v>
      </c>
      <c r="E4576" t="e">
        <f>_xlfn.NUMBERVALUE(#REF!)</f>
        <v>#REF!</v>
      </c>
    </row>
    <row r="4577" spans="1:5">
      <c r="A4577" s="285">
        <v>51723</v>
      </c>
      <c r="B4577" s="285" t="s">
        <v>14419</v>
      </c>
      <c r="C4577" s="513">
        <v>70.95</v>
      </c>
      <c r="E4577" t="e">
        <f>_xlfn.NUMBERVALUE(#REF!)</f>
        <v>#REF!</v>
      </c>
    </row>
    <row r="4578" spans="1:5">
      <c r="A4578" s="285">
        <v>53889</v>
      </c>
      <c r="B4578" s="285" t="s">
        <v>14420</v>
      </c>
      <c r="C4578" s="513">
        <v>111.4739</v>
      </c>
      <c r="E4578" t="e">
        <f>_xlfn.NUMBERVALUE(#REF!)</f>
        <v>#REF!</v>
      </c>
    </row>
    <row r="4579" spans="1:5">
      <c r="A4579" s="285">
        <v>40175</v>
      </c>
      <c r="B4579" s="285" t="s">
        <v>14421</v>
      </c>
      <c r="C4579" s="513">
        <v>10.9315</v>
      </c>
      <c r="E4579" t="e">
        <f>_xlfn.NUMBERVALUE(#REF!)</f>
        <v>#REF!</v>
      </c>
    </row>
    <row r="4580" spans="1:5">
      <c r="A4580" s="285">
        <v>50026</v>
      </c>
      <c r="B4580" s="285" t="s">
        <v>14422</v>
      </c>
      <c r="C4580" s="513">
        <v>4.0594000000000001</v>
      </c>
      <c r="E4580" t="e">
        <f>_xlfn.NUMBERVALUE(#REF!)</f>
        <v>#REF!</v>
      </c>
    </row>
    <row r="4581" spans="1:5">
      <c r="A4581" s="285">
        <v>50027</v>
      </c>
      <c r="B4581" s="285" t="s">
        <v>14423</v>
      </c>
      <c r="C4581" s="513">
        <v>4.0594000000000001</v>
      </c>
      <c r="E4581" t="e">
        <f>_xlfn.NUMBERVALUE(#REF!)</f>
        <v>#REF!</v>
      </c>
    </row>
    <row r="4582" spans="1:5">
      <c r="A4582" s="285">
        <v>50029</v>
      </c>
      <c r="B4582" s="285" t="s">
        <v>14424</v>
      </c>
      <c r="C4582" s="513">
        <v>4.0594000000000001</v>
      </c>
      <c r="E4582" t="e">
        <f>_xlfn.NUMBERVALUE(#REF!)</f>
        <v>#REF!</v>
      </c>
    </row>
    <row r="4583" spans="1:5">
      <c r="A4583" s="285">
        <v>38460</v>
      </c>
      <c r="B4583" s="285" t="s">
        <v>14425</v>
      </c>
      <c r="C4583" s="513">
        <v>0.37709999999999999</v>
      </c>
      <c r="E4583" t="e">
        <f>_xlfn.NUMBERVALUE(#REF!)</f>
        <v>#REF!</v>
      </c>
    </row>
    <row r="4584" spans="1:5">
      <c r="A4584" s="285">
        <v>38498</v>
      </c>
      <c r="B4584" s="285" t="s">
        <v>14426</v>
      </c>
      <c r="C4584" s="513">
        <v>0.23719999999999999</v>
      </c>
      <c r="E4584" t="e">
        <f>_xlfn.NUMBERVALUE(#REF!)</f>
        <v>#REF!</v>
      </c>
    </row>
    <row r="4585" spans="1:5">
      <c r="A4585" s="285">
        <v>57359</v>
      </c>
      <c r="B4585" s="285" t="s">
        <v>14427</v>
      </c>
      <c r="C4585" s="513">
        <v>14.627599999999999</v>
      </c>
      <c r="E4585" t="e">
        <f>_xlfn.NUMBERVALUE(#REF!)</f>
        <v>#REF!</v>
      </c>
    </row>
    <row r="4586" spans="1:5">
      <c r="A4586" s="285">
        <v>22604</v>
      </c>
      <c r="B4586" s="285" t="s">
        <v>14428</v>
      </c>
      <c r="C4586" s="513">
        <v>112.63200000000001</v>
      </c>
      <c r="E4586" t="e">
        <f>_xlfn.NUMBERVALUE(#REF!)</f>
        <v>#REF!</v>
      </c>
    </row>
    <row r="4587" spans="1:5">
      <c r="A4587" s="285">
        <v>38413</v>
      </c>
      <c r="B4587" s="285" t="s">
        <v>14429</v>
      </c>
      <c r="C4587" s="513">
        <v>3.61E-2</v>
      </c>
      <c r="E4587" t="e">
        <f>_xlfn.NUMBERVALUE(#REF!)</f>
        <v>#REF!</v>
      </c>
    </row>
    <row r="4588" spans="1:5">
      <c r="A4588" s="285">
        <v>38415</v>
      </c>
      <c r="B4588" s="285" t="s">
        <v>14430</v>
      </c>
      <c r="C4588" s="513">
        <v>3.61E-2</v>
      </c>
      <c r="E4588" t="e">
        <f>_xlfn.NUMBERVALUE(#REF!)</f>
        <v>#REF!</v>
      </c>
    </row>
    <row r="4589" spans="1:5">
      <c r="A4589" s="285">
        <v>38416</v>
      </c>
      <c r="B4589" s="285" t="s">
        <v>14431</v>
      </c>
      <c r="C4589" s="513">
        <v>3.61E-2</v>
      </c>
      <c r="E4589" t="e">
        <f>_xlfn.NUMBERVALUE(#REF!)</f>
        <v>#REF!</v>
      </c>
    </row>
    <row r="4590" spans="1:5">
      <c r="A4590" s="285">
        <v>38417</v>
      </c>
      <c r="B4590" s="285" t="s">
        <v>14432</v>
      </c>
      <c r="C4590" s="513">
        <v>3.61E-2</v>
      </c>
      <c r="E4590" t="e">
        <f>_xlfn.NUMBERVALUE(#REF!)</f>
        <v>#REF!</v>
      </c>
    </row>
    <row r="4591" spans="1:5">
      <c r="A4591" s="285">
        <v>38418</v>
      </c>
      <c r="B4591" s="285" t="s">
        <v>14433</v>
      </c>
      <c r="C4591" s="513">
        <v>3.61E-2</v>
      </c>
      <c r="E4591" t="e">
        <f>_xlfn.NUMBERVALUE(#REF!)</f>
        <v>#REF!</v>
      </c>
    </row>
    <row r="4592" spans="1:5">
      <c r="A4592" s="285">
        <v>38419</v>
      </c>
      <c r="B4592" s="285" t="s">
        <v>14434</v>
      </c>
      <c r="C4592" s="513">
        <v>3.61E-2</v>
      </c>
      <c r="E4592" t="e">
        <f>_xlfn.NUMBERVALUE(#REF!)</f>
        <v>#REF!</v>
      </c>
    </row>
    <row r="4593" spans="1:5">
      <c r="A4593" s="285">
        <v>38420</v>
      </c>
      <c r="B4593" s="285" t="s">
        <v>14435</v>
      </c>
      <c r="C4593" s="513">
        <v>3.61E-2</v>
      </c>
      <c r="E4593" t="e">
        <f>_xlfn.NUMBERVALUE(#REF!)</f>
        <v>#REF!</v>
      </c>
    </row>
    <row r="4594" spans="1:5">
      <c r="A4594" s="285">
        <v>38421</v>
      </c>
      <c r="B4594" s="285" t="s">
        <v>14436</v>
      </c>
      <c r="C4594" s="513">
        <v>3.61E-2</v>
      </c>
      <c r="E4594" t="e">
        <f>_xlfn.NUMBERVALUE(#REF!)</f>
        <v>#REF!</v>
      </c>
    </row>
    <row r="4595" spans="1:5">
      <c r="A4595" s="285">
        <v>38422</v>
      </c>
      <c r="B4595" s="285" t="s">
        <v>14437</v>
      </c>
      <c r="C4595" s="513">
        <v>3.61E-2</v>
      </c>
      <c r="E4595" t="e">
        <f>_xlfn.NUMBERVALUE(#REF!)</f>
        <v>#REF!</v>
      </c>
    </row>
    <row r="4596" spans="1:5">
      <c r="A4596" s="285">
        <v>38423</v>
      </c>
      <c r="B4596" s="285" t="s">
        <v>14438</v>
      </c>
      <c r="C4596" s="513">
        <v>3.61E-2</v>
      </c>
      <c r="E4596" t="e">
        <f>_xlfn.NUMBERVALUE(#REF!)</f>
        <v>#REF!</v>
      </c>
    </row>
    <row r="4597" spans="1:5">
      <c r="A4597" s="285">
        <v>38424</v>
      </c>
      <c r="B4597" s="285" t="s">
        <v>14439</v>
      </c>
      <c r="C4597" s="513">
        <v>3.61E-2</v>
      </c>
      <c r="E4597" t="e">
        <f>_xlfn.NUMBERVALUE(#REF!)</f>
        <v>#REF!</v>
      </c>
    </row>
    <row r="4598" spans="1:5">
      <c r="A4598" s="285">
        <v>38426</v>
      </c>
      <c r="B4598" s="285" t="s">
        <v>14440</v>
      </c>
      <c r="C4598" s="513">
        <v>3.61E-2</v>
      </c>
      <c r="E4598" t="e">
        <f>_xlfn.NUMBERVALUE(#REF!)</f>
        <v>#REF!</v>
      </c>
    </row>
    <row r="4599" spans="1:5">
      <c r="A4599" s="285">
        <v>38429</v>
      </c>
      <c r="B4599" s="285" t="s">
        <v>14441</v>
      </c>
      <c r="C4599" s="513">
        <v>3.61E-2</v>
      </c>
      <c r="E4599" t="e">
        <f>_xlfn.NUMBERVALUE(#REF!)</f>
        <v>#REF!</v>
      </c>
    </row>
    <row r="4600" spans="1:5">
      <c r="A4600" s="285">
        <v>38430</v>
      </c>
      <c r="B4600" s="285" t="s">
        <v>14442</v>
      </c>
      <c r="C4600" s="513">
        <v>3.61E-2</v>
      </c>
      <c r="E4600" t="e">
        <f>_xlfn.NUMBERVALUE(#REF!)</f>
        <v>#REF!</v>
      </c>
    </row>
    <row r="4601" spans="1:5">
      <c r="A4601" s="285">
        <v>38431</v>
      </c>
      <c r="B4601" s="285" t="s">
        <v>14443</v>
      </c>
      <c r="C4601" s="513">
        <v>3.61E-2</v>
      </c>
      <c r="E4601" t="e">
        <f>_xlfn.NUMBERVALUE(#REF!)</f>
        <v>#REF!</v>
      </c>
    </row>
    <row r="4602" spans="1:5">
      <c r="A4602" s="285">
        <v>38432</v>
      </c>
      <c r="B4602" s="285" t="s">
        <v>14444</v>
      </c>
      <c r="C4602" s="513">
        <v>3.61E-2</v>
      </c>
      <c r="E4602" t="e">
        <f>_xlfn.NUMBERVALUE(#REF!)</f>
        <v>#REF!</v>
      </c>
    </row>
    <row r="4603" spans="1:5">
      <c r="A4603" s="285">
        <v>38433</v>
      </c>
      <c r="B4603" s="285" t="s">
        <v>14445</v>
      </c>
      <c r="C4603" s="513">
        <v>3.61E-2</v>
      </c>
      <c r="E4603" t="e">
        <f>_xlfn.NUMBERVALUE(#REF!)</f>
        <v>#REF!</v>
      </c>
    </row>
    <row r="4604" spans="1:5">
      <c r="A4604" s="285">
        <v>38434</v>
      </c>
      <c r="B4604" s="285" t="s">
        <v>14446</v>
      </c>
      <c r="C4604" s="513">
        <v>3.61E-2</v>
      </c>
      <c r="E4604" t="e">
        <f>_xlfn.NUMBERVALUE(#REF!)</f>
        <v>#REF!</v>
      </c>
    </row>
    <row r="4605" spans="1:5">
      <c r="A4605" s="285">
        <v>38435</v>
      </c>
      <c r="B4605" s="285" t="s">
        <v>14447</v>
      </c>
      <c r="C4605" s="513">
        <v>3.61E-2</v>
      </c>
      <c r="E4605" t="e">
        <f>_xlfn.NUMBERVALUE(#REF!)</f>
        <v>#REF!</v>
      </c>
    </row>
    <row r="4606" spans="1:5">
      <c r="A4606" s="285">
        <v>38462</v>
      </c>
      <c r="B4606" s="285" t="s">
        <v>14448</v>
      </c>
      <c r="C4606" s="513">
        <v>0.37709999999999999</v>
      </c>
      <c r="E4606" t="e">
        <f>_xlfn.NUMBERVALUE(#REF!)</f>
        <v>#REF!</v>
      </c>
    </row>
    <row r="4607" spans="1:5">
      <c r="A4607" s="285">
        <v>38464</v>
      </c>
      <c r="B4607" s="285" t="s">
        <v>14449</v>
      </c>
      <c r="C4607" s="513">
        <v>0.37709999999999999</v>
      </c>
      <c r="E4607" t="e">
        <f>_xlfn.NUMBERVALUE(#REF!)</f>
        <v>#REF!</v>
      </c>
    </row>
    <row r="4608" spans="1:5">
      <c r="A4608" s="285">
        <v>52419</v>
      </c>
      <c r="B4608" s="285" t="s">
        <v>14450</v>
      </c>
      <c r="C4608" s="513">
        <v>19.329699999999999</v>
      </c>
      <c r="E4608" t="e">
        <f>_xlfn.NUMBERVALUE(#REF!)</f>
        <v>#REF!</v>
      </c>
    </row>
    <row r="4609" spans="1:5">
      <c r="A4609" s="285">
        <v>52461</v>
      </c>
      <c r="B4609" s="285" t="s">
        <v>14451</v>
      </c>
      <c r="C4609" s="513">
        <v>25.421600000000002</v>
      </c>
      <c r="E4609" t="e">
        <f>_xlfn.NUMBERVALUE(#REF!)</f>
        <v>#REF!</v>
      </c>
    </row>
    <row r="4610" spans="1:5">
      <c r="A4610" s="285">
        <v>52863</v>
      </c>
      <c r="B4610" s="285" t="s">
        <v>14452</v>
      </c>
      <c r="C4610" s="513">
        <v>67.447400000000002</v>
      </c>
      <c r="E4610" t="e">
        <f>_xlfn.NUMBERVALUE(#REF!)</f>
        <v>#REF!</v>
      </c>
    </row>
    <row r="4611" spans="1:5">
      <c r="A4611" s="285">
        <v>49898</v>
      </c>
      <c r="B4611" s="285" t="s">
        <v>14453</v>
      </c>
      <c r="C4611" s="513">
        <v>39.580399999999997</v>
      </c>
      <c r="E4611" t="e">
        <f>_xlfn.NUMBERVALUE(#REF!)</f>
        <v>#REF!</v>
      </c>
    </row>
    <row r="4612" spans="1:5">
      <c r="A4612" s="285">
        <v>36631</v>
      </c>
      <c r="B4612" s="285" t="s">
        <v>14454</v>
      </c>
      <c r="C4612" s="513">
        <v>67.146000000000001</v>
      </c>
      <c r="E4612" t="e">
        <f>_xlfn.NUMBERVALUE(#REF!)</f>
        <v>#REF!</v>
      </c>
    </row>
    <row r="4613" spans="1:5">
      <c r="A4613" s="285">
        <v>36632</v>
      </c>
      <c r="B4613" s="285" t="s">
        <v>14455</v>
      </c>
      <c r="C4613" s="513">
        <v>43.867199999999997</v>
      </c>
      <c r="E4613" t="e">
        <f>_xlfn.NUMBERVALUE(#REF!)</f>
        <v>#REF!</v>
      </c>
    </row>
    <row r="4614" spans="1:5">
      <c r="A4614" s="285">
        <v>52253</v>
      </c>
      <c r="B4614" s="285" t="s">
        <v>14456</v>
      </c>
      <c r="C4614" s="513">
        <v>34.041200000000003</v>
      </c>
      <c r="E4614" t="e">
        <f>_xlfn.NUMBERVALUE(#REF!)</f>
        <v>#REF!</v>
      </c>
    </row>
    <row r="4615" spans="1:5">
      <c r="A4615" s="285">
        <v>50757</v>
      </c>
      <c r="B4615" s="285" t="s">
        <v>14457</v>
      </c>
      <c r="C4615" s="513">
        <v>186.95910000000001</v>
      </c>
      <c r="E4615" t="e">
        <f>_xlfn.NUMBERVALUE(#REF!)</f>
        <v>#REF!</v>
      </c>
    </row>
    <row r="4616" spans="1:5">
      <c r="A4616" s="285">
        <v>37989</v>
      </c>
      <c r="B4616" s="285" t="s">
        <v>14458</v>
      </c>
      <c r="C4616" s="513">
        <v>5.3080999999999996</v>
      </c>
      <c r="E4616" t="e">
        <f>_xlfn.NUMBERVALUE(#REF!)</f>
        <v>#REF!</v>
      </c>
    </row>
    <row r="4617" spans="1:5">
      <c r="A4617" s="285">
        <v>37921</v>
      </c>
      <c r="B4617" s="285" t="s">
        <v>14459</v>
      </c>
      <c r="C4617" s="513">
        <v>3.5999999999999997E-2</v>
      </c>
      <c r="E4617" t="e">
        <f>_xlfn.NUMBERVALUE(#REF!)</f>
        <v>#REF!</v>
      </c>
    </row>
    <row r="4618" spans="1:5">
      <c r="A4618" s="285">
        <v>37442</v>
      </c>
      <c r="B4618" s="285" t="s">
        <v>14460</v>
      </c>
      <c r="C4618" s="513">
        <v>231.81899999999999</v>
      </c>
      <c r="E4618" t="e">
        <f>_xlfn.NUMBERVALUE(#REF!)</f>
        <v>#REF!</v>
      </c>
    </row>
    <row r="4619" spans="1:5">
      <c r="A4619" s="285">
        <v>42285</v>
      </c>
      <c r="B4619" s="285" t="s">
        <v>14461</v>
      </c>
      <c r="C4619" s="513">
        <v>221.88</v>
      </c>
      <c r="E4619" t="e">
        <f>_xlfn.NUMBERVALUE(#REF!)</f>
        <v>#REF!</v>
      </c>
    </row>
    <row r="4620" spans="1:5">
      <c r="A4620" s="285">
        <v>32067</v>
      </c>
      <c r="B4620" s="285" t="s">
        <v>14462</v>
      </c>
      <c r="C4620" s="513">
        <v>0.45119999999999999</v>
      </c>
      <c r="E4620" t="e">
        <f>_xlfn.NUMBERVALUE(#REF!)</f>
        <v>#REF!</v>
      </c>
    </row>
    <row r="4621" spans="1:5">
      <c r="A4621" s="285">
        <v>34418</v>
      </c>
      <c r="B4621" s="285" t="s">
        <v>14463</v>
      </c>
      <c r="C4621" s="513">
        <v>173.88</v>
      </c>
      <c r="E4621" t="e">
        <f>_xlfn.NUMBERVALUE(#REF!)</f>
        <v>#REF!</v>
      </c>
    </row>
    <row r="4622" spans="1:5">
      <c r="A4622" s="285">
        <v>50758</v>
      </c>
      <c r="B4622" s="285" t="s">
        <v>14464</v>
      </c>
      <c r="C4622" s="513">
        <v>181.28489999999999</v>
      </c>
      <c r="E4622" t="e">
        <f>_xlfn.NUMBERVALUE(#REF!)</f>
        <v>#REF!</v>
      </c>
    </row>
    <row r="4623" spans="1:5">
      <c r="A4623" s="285">
        <v>41221</v>
      </c>
      <c r="B4623" s="285" t="s">
        <v>14465</v>
      </c>
      <c r="C4623" s="513">
        <v>14.1508</v>
      </c>
      <c r="E4623" t="e">
        <f>_xlfn.NUMBERVALUE(#REF!)</f>
        <v>#REF!</v>
      </c>
    </row>
    <row r="4624" spans="1:5">
      <c r="A4624" s="285">
        <v>52022</v>
      </c>
      <c r="B4624" s="285" t="s">
        <v>14466</v>
      </c>
      <c r="C4624" s="513">
        <v>15.687799999999999</v>
      </c>
      <c r="E4624" t="e">
        <f>_xlfn.NUMBERVALUE(#REF!)</f>
        <v>#REF!</v>
      </c>
    </row>
    <row r="4625" spans="1:5">
      <c r="A4625" s="285">
        <v>52023</v>
      </c>
      <c r="B4625" s="285" t="s">
        <v>14467</v>
      </c>
      <c r="C4625" s="513">
        <v>20.952999999999999</v>
      </c>
      <c r="E4625" t="e">
        <f>_xlfn.NUMBERVALUE(#REF!)</f>
        <v>#REF!</v>
      </c>
    </row>
    <row r="4626" spans="1:5">
      <c r="A4626" s="285">
        <v>52289</v>
      </c>
      <c r="B4626" s="285" t="s">
        <v>14468</v>
      </c>
      <c r="C4626" s="513">
        <v>34.376600000000003</v>
      </c>
      <c r="E4626" t="e">
        <f>_xlfn.NUMBERVALUE(#REF!)</f>
        <v>#REF!</v>
      </c>
    </row>
    <row r="4627" spans="1:5">
      <c r="A4627" s="285">
        <v>49558</v>
      </c>
      <c r="B4627" s="285" t="s">
        <v>14469</v>
      </c>
      <c r="C4627" s="513">
        <v>32.837699999999998</v>
      </c>
      <c r="E4627" t="e">
        <f>_xlfn.NUMBERVALUE(#REF!)</f>
        <v>#REF!</v>
      </c>
    </row>
    <row r="4628" spans="1:5">
      <c r="A4628" s="285">
        <v>58059</v>
      </c>
      <c r="B4628" s="285" t="s">
        <v>14470</v>
      </c>
      <c r="C4628" s="513">
        <v>19.760999999999999</v>
      </c>
      <c r="E4628" t="e">
        <f>_xlfn.NUMBERVALUE(#REF!)</f>
        <v>#REF!</v>
      </c>
    </row>
    <row r="4629" spans="1:5">
      <c r="A4629" s="285">
        <v>52425</v>
      </c>
      <c r="B4629" s="285" t="s">
        <v>14471</v>
      </c>
      <c r="C4629" s="513">
        <v>21.1387</v>
      </c>
      <c r="E4629" t="e">
        <f>_xlfn.NUMBERVALUE(#REF!)</f>
        <v>#REF!</v>
      </c>
    </row>
    <row r="4630" spans="1:5">
      <c r="A4630" s="285">
        <v>22734</v>
      </c>
      <c r="B4630" s="285" t="s">
        <v>14472</v>
      </c>
      <c r="C4630" s="513">
        <v>28.922999999999998</v>
      </c>
      <c r="E4630" t="e">
        <f>_xlfn.NUMBERVALUE(#REF!)</f>
        <v>#REF!</v>
      </c>
    </row>
    <row r="4631" spans="1:5">
      <c r="A4631" s="285">
        <v>40898</v>
      </c>
      <c r="B4631" s="285" t="s">
        <v>14473</v>
      </c>
      <c r="C4631" s="513">
        <v>81.778000000000006</v>
      </c>
      <c r="E4631" t="e">
        <f>_xlfn.NUMBERVALUE(#REF!)</f>
        <v>#REF!</v>
      </c>
    </row>
    <row r="4632" spans="1:5">
      <c r="A4632" s="285">
        <v>52405</v>
      </c>
      <c r="B4632" s="285" t="s">
        <v>14474</v>
      </c>
      <c r="C4632" s="513">
        <v>16.921700000000001</v>
      </c>
      <c r="E4632" t="e">
        <f>_xlfn.NUMBERVALUE(#REF!)</f>
        <v>#REF!</v>
      </c>
    </row>
    <row r="4633" spans="1:5">
      <c r="A4633" s="285">
        <v>21633</v>
      </c>
      <c r="B4633" s="285" t="s">
        <v>14475</v>
      </c>
      <c r="C4633" s="513">
        <v>30.982299999999999</v>
      </c>
      <c r="E4633" t="e">
        <f>_xlfn.NUMBERVALUE(#REF!)</f>
        <v>#REF!</v>
      </c>
    </row>
    <row r="4634" spans="1:5">
      <c r="A4634" s="285">
        <v>42265</v>
      </c>
      <c r="B4634" s="285" t="s">
        <v>14476</v>
      </c>
      <c r="C4634" s="513">
        <v>621</v>
      </c>
      <c r="E4634" t="e">
        <f>_xlfn.NUMBERVALUE(#REF!)</f>
        <v>#REF!</v>
      </c>
    </row>
    <row r="4635" spans="1:5">
      <c r="A4635" s="285">
        <v>53823</v>
      </c>
      <c r="B4635" s="285" t="s">
        <v>14477</v>
      </c>
      <c r="C4635" s="513">
        <v>81.823400000000007</v>
      </c>
      <c r="E4635" t="e">
        <f>_xlfn.NUMBERVALUE(#REF!)</f>
        <v>#REF!</v>
      </c>
    </row>
    <row r="4636" spans="1:5">
      <c r="A4636" s="285">
        <v>53623</v>
      </c>
      <c r="B4636" s="285" t="s">
        <v>14478</v>
      </c>
      <c r="C4636" s="513">
        <v>80.745199999999997</v>
      </c>
      <c r="E4636" t="e">
        <f>_xlfn.NUMBERVALUE(#REF!)</f>
        <v>#REF!</v>
      </c>
    </row>
    <row r="4637" spans="1:5">
      <c r="A4637" s="285">
        <v>22600</v>
      </c>
      <c r="B4637" s="285" t="s">
        <v>14479</v>
      </c>
      <c r="C4637" s="513">
        <v>86.241</v>
      </c>
      <c r="E4637" t="e">
        <f>_xlfn.NUMBERVALUE(#REF!)</f>
        <v>#REF!</v>
      </c>
    </row>
    <row r="4638" spans="1:5">
      <c r="A4638" s="285">
        <v>49555</v>
      </c>
      <c r="B4638" s="285" t="s">
        <v>14480</v>
      </c>
      <c r="C4638" s="513">
        <v>37.448999999999998</v>
      </c>
      <c r="E4638" t="e">
        <f>_xlfn.NUMBERVALUE(#REF!)</f>
        <v>#REF!</v>
      </c>
    </row>
    <row r="4639" spans="1:5">
      <c r="A4639" s="285">
        <v>42371</v>
      </c>
      <c r="B4639" s="285" t="s">
        <v>14481</v>
      </c>
      <c r="C4639" s="513">
        <v>503.1</v>
      </c>
      <c r="E4639" t="e">
        <f>_xlfn.NUMBERVALUE(#REF!)</f>
        <v>#REF!</v>
      </c>
    </row>
    <row r="4640" spans="1:5">
      <c r="A4640" s="285">
        <v>52079</v>
      </c>
      <c r="B4640" s="285" t="s">
        <v>14482</v>
      </c>
      <c r="C4640" s="513">
        <v>14.364000000000001</v>
      </c>
      <c r="E4640" t="e">
        <f>_xlfn.NUMBERVALUE(#REF!)</f>
        <v>#REF!</v>
      </c>
    </row>
    <row r="4641" spans="1:5">
      <c r="A4641" s="285">
        <v>52223</v>
      </c>
      <c r="B4641" s="285" t="s">
        <v>14483</v>
      </c>
      <c r="C4641" s="513">
        <v>19.209900000000001</v>
      </c>
      <c r="E4641" t="e">
        <f>_xlfn.NUMBERVALUE(#REF!)</f>
        <v>#REF!</v>
      </c>
    </row>
    <row r="4642" spans="1:5">
      <c r="A4642" s="285">
        <v>52073</v>
      </c>
      <c r="B4642" s="285" t="s">
        <v>14484</v>
      </c>
      <c r="C4642" s="513">
        <v>19.976600000000001</v>
      </c>
      <c r="E4642" t="e">
        <f>_xlfn.NUMBERVALUE(#REF!)</f>
        <v>#REF!</v>
      </c>
    </row>
    <row r="4643" spans="1:5">
      <c r="A4643" s="285">
        <v>53834</v>
      </c>
      <c r="B4643" s="285" t="s">
        <v>14485</v>
      </c>
      <c r="C4643" s="513">
        <v>109.018</v>
      </c>
      <c r="E4643" t="e">
        <f>_xlfn.NUMBERVALUE(#REF!)</f>
        <v>#REF!</v>
      </c>
    </row>
    <row r="4644" spans="1:5">
      <c r="A4644" s="285">
        <v>53843</v>
      </c>
      <c r="B4644" s="285" t="s">
        <v>14486</v>
      </c>
      <c r="C4644" s="513">
        <v>81.823400000000007</v>
      </c>
      <c r="E4644" t="e">
        <f>_xlfn.NUMBERVALUE(#REF!)</f>
        <v>#REF!</v>
      </c>
    </row>
    <row r="4645" spans="1:5">
      <c r="A4645" s="285">
        <v>52293</v>
      </c>
      <c r="B4645" s="285" t="s">
        <v>14487</v>
      </c>
      <c r="C4645" s="513">
        <v>63.9133</v>
      </c>
      <c r="E4645" t="e">
        <f>_xlfn.NUMBERVALUE(#REF!)</f>
        <v>#REF!</v>
      </c>
    </row>
    <row r="4646" spans="1:5">
      <c r="A4646" s="285">
        <v>53853</v>
      </c>
      <c r="B4646" s="285" t="s">
        <v>14486</v>
      </c>
      <c r="C4646" s="513">
        <v>78.888300000000001</v>
      </c>
      <c r="E4646" t="e">
        <f>_xlfn.NUMBERVALUE(#REF!)</f>
        <v>#REF!</v>
      </c>
    </row>
    <row r="4647" spans="1:5">
      <c r="A4647" s="285">
        <v>53893</v>
      </c>
      <c r="B4647" s="285" t="s">
        <v>14488</v>
      </c>
      <c r="C4647" s="513">
        <v>120.15940000000001</v>
      </c>
      <c r="E4647" t="e">
        <f>_xlfn.NUMBERVALUE(#REF!)</f>
        <v>#REF!</v>
      </c>
    </row>
    <row r="4648" spans="1:5">
      <c r="A4648" s="285">
        <v>36630</v>
      </c>
      <c r="B4648" s="285" t="s">
        <v>14489</v>
      </c>
      <c r="C4648" s="513">
        <v>43.867199999999997</v>
      </c>
      <c r="E4648" t="e">
        <f>_xlfn.NUMBERVALUE(#REF!)</f>
        <v>#REF!</v>
      </c>
    </row>
    <row r="4649" spans="1:5">
      <c r="A4649" s="285">
        <v>34847</v>
      </c>
      <c r="B4649" s="285" t="s">
        <v>14490</v>
      </c>
      <c r="C4649" s="513">
        <v>91.38</v>
      </c>
      <c r="E4649" t="e">
        <f>_xlfn.NUMBERVALUE(#REF!)</f>
        <v>#REF!</v>
      </c>
    </row>
    <row r="4650" spans="1:5">
      <c r="A4650" s="285">
        <v>34948</v>
      </c>
      <c r="B4650" s="285" t="s">
        <v>14491</v>
      </c>
      <c r="C4650" s="513">
        <v>162.30000000000001</v>
      </c>
      <c r="E4650" t="e">
        <f>_xlfn.NUMBERVALUE(#REF!)</f>
        <v>#REF!</v>
      </c>
    </row>
    <row r="4651" spans="1:5">
      <c r="A4651" s="285">
        <v>36100</v>
      </c>
      <c r="B4651" s="285" t="s">
        <v>14492</v>
      </c>
      <c r="C4651" s="513">
        <v>12.984</v>
      </c>
      <c r="E4651" t="e">
        <f>_xlfn.NUMBERVALUE(#REF!)</f>
        <v>#REF!</v>
      </c>
    </row>
    <row r="4652" spans="1:5">
      <c r="A4652" s="285">
        <v>1690</v>
      </c>
      <c r="B4652" s="285" t="s">
        <v>14493</v>
      </c>
      <c r="C4652" s="513">
        <v>2.1741000000000001</v>
      </c>
      <c r="E4652" t="e">
        <f>_xlfn.NUMBERVALUE(#REF!)</f>
        <v>#REF!</v>
      </c>
    </row>
    <row r="4653" spans="1:5">
      <c r="A4653" s="285">
        <v>52173</v>
      </c>
      <c r="B4653" s="285" t="s">
        <v>14494</v>
      </c>
      <c r="C4653" s="513">
        <v>20.138400000000001</v>
      </c>
      <c r="E4653" t="e">
        <f>_xlfn.NUMBERVALUE(#REF!)</f>
        <v>#REF!</v>
      </c>
    </row>
    <row r="4654" spans="1:5">
      <c r="A4654" s="285">
        <v>52753</v>
      </c>
      <c r="B4654" s="285" t="s">
        <v>14495</v>
      </c>
      <c r="C4654" s="513">
        <v>63.0747</v>
      </c>
      <c r="E4654" t="e">
        <f>_xlfn.NUMBERVALUE(#REF!)</f>
        <v>#REF!</v>
      </c>
    </row>
    <row r="4655" spans="1:5">
      <c r="A4655" s="285">
        <v>92110</v>
      </c>
      <c r="B4655" s="285" t="s">
        <v>14496</v>
      </c>
      <c r="C4655" s="513">
        <v>36.056899999999999</v>
      </c>
      <c r="E4655" t="e">
        <f>_xlfn.NUMBERVALUE(#REF!)</f>
        <v>#REF!</v>
      </c>
    </row>
    <row r="4656" spans="1:5">
      <c r="A4656" s="285">
        <v>52052</v>
      </c>
      <c r="B4656" s="285" t="s">
        <v>14497</v>
      </c>
      <c r="C4656" s="513">
        <v>32.711399999999998</v>
      </c>
      <c r="E4656" t="e">
        <f>_xlfn.NUMBERVALUE(#REF!)</f>
        <v>#REF!</v>
      </c>
    </row>
    <row r="4657" spans="1:5">
      <c r="A4657" s="285">
        <v>52874</v>
      </c>
      <c r="B4657" s="285" t="s">
        <v>14498</v>
      </c>
      <c r="C4657" s="513">
        <v>30.938300000000002</v>
      </c>
      <c r="E4657" t="e">
        <f>_xlfn.NUMBERVALUE(#REF!)</f>
        <v>#REF!</v>
      </c>
    </row>
    <row r="4658" spans="1:5">
      <c r="A4658" s="285">
        <v>52979</v>
      </c>
      <c r="B4658" s="285" t="s">
        <v>14499</v>
      </c>
      <c r="C4658" s="513">
        <v>17.4129</v>
      </c>
      <c r="E4658" t="e">
        <f>_xlfn.NUMBERVALUE(#REF!)</f>
        <v>#REF!</v>
      </c>
    </row>
    <row r="4659" spans="1:5">
      <c r="A4659" s="285">
        <v>53773</v>
      </c>
      <c r="B4659" s="285" t="s">
        <v>14500</v>
      </c>
      <c r="C4659" s="513">
        <v>95.360799999999998</v>
      </c>
      <c r="E4659" t="e">
        <f>_xlfn.NUMBERVALUE(#REF!)</f>
        <v>#REF!</v>
      </c>
    </row>
    <row r="4660" spans="1:5">
      <c r="A4660" s="285">
        <v>53879</v>
      </c>
      <c r="B4660" s="285" t="s">
        <v>14499</v>
      </c>
      <c r="C4660" s="513">
        <v>71.820099999999996</v>
      </c>
      <c r="E4660" t="e">
        <f>_xlfn.NUMBERVALUE(#REF!)</f>
        <v>#REF!</v>
      </c>
    </row>
    <row r="4661" spans="1:5">
      <c r="A4661" s="285">
        <v>52954</v>
      </c>
      <c r="B4661" s="285" t="s">
        <v>14501</v>
      </c>
      <c r="C4661" s="513">
        <v>71.999799999999993</v>
      </c>
      <c r="E4661" t="e">
        <f>_xlfn.NUMBERVALUE(#REF!)</f>
        <v>#REF!</v>
      </c>
    </row>
    <row r="4662" spans="1:5">
      <c r="A4662" s="285">
        <v>4416</v>
      </c>
      <c r="B4662" s="285" t="s">
        <v>14502</v>
      </c>
      <c r="C4662" s="513">
        <v>0.62360000000000004</v>
      </c>
      <c r="E4662" t="e">
        <f>_xlfn.NUMBERVALUE(#REF!)</f>
        <v>#REF!</v>
      </c>
    </row>
    <row r="4663" spans="1:5">
      <c r="A4663" s="285">
        <v>4417</v>
      </c>
      <c r="B4663" s="285" t="s">
        <v>14503</v>
      </c>
      <c r="C4663" s="513">
        <v>0.93969999999999998</v>
      </c>
      <c r="E4663" t="e">
        <f>_xlfn.NUMBERVALUE(#REF!)</f>
        <v>#REF!</v>
      </c>
    </row>
    <row r="4664" spans="1:5">
      <c r="A4664" s="285">
        <v>1691</v>
      </c>
      <c r="B4664" s="285" t="s">
        <v>14504</v>
      </c>
      <c r="C4664" s="513">
        <v>5.5364000000000004</v>
      </c>
      <c r="E4664" t="e">
        <f>_xlfn.NUMBERVALUE(#REF!)</f>
        <v>#REF!</v>
      </c>
    </row>
    <row r="4665" spans="1:5">
      <c r="A4665" s="285">
        <v>4996</v>
      </c>
      <c r="B4665" s="285" t="s">
        <v>14505</v>
      </c>
      <c r="C4665" s="513">
        <v>6.508</v>
      </c>
      <c r="E4665" t="e">
        <f>_xlfn.NUMBERVALUE(#REF!)</f>
        <v>#REF!</v>
      </c>
    </row>
    <row r="4666" spans="1:5">
      <c r="A4666" s="285">
        <v>37418</v>
      </c>
      <c r="B4666" s="285" t="s">
        <v>14506</v>
      </c>
      <c r="C4666" s="513">
        <v>127.41</v>
      </c>
      <c r="E4666" t="e">
        <f>_xlfn.NUMBERVALUE(#REF!)</f>
        <v>#REF!</v>
      </c>
    </row>
    <row r="4667" spans="1:5">
      <c r="A4667" s="285">
        <v>53643</v>
      </c>
      <c r="B4667" s="285" t="s">
        <v>14507</v>
      </c>
      <c r="C4667" s="513">
        <v>82.542199999999994</v>
      </c>
      <c r="E4667" t="e">
        <f>_xlfn.NUMBERVALUE(#REF!)</f>
        <v>#REF!</v>
      </c>
    </row>
    <row r="4668" spans="1:5">
      <c r="A4668" s="285">
        <v>50577</v>
      </c>
      <c r="B4668" s="285" t="s">
        <v>14508</v>
      </c>
      <c r="C4668" s="513">
        <v>25.892900000000001</v>
      </c>
      <c r="E4668" t="e">
        <f>_xlfn.NUMBERVALUE(#REF!)</f>
        <v>#REF!</v>
      </c>
    </row>
    <row r="4669" spans="1:5">
      <c r="A4669" s="285">
        <v>37920</v>
      </c>
      <c r="B4669" s="285" t="s">
        <v>14459</v>
      </c>
      <c r="C4669" s="513">
        <v>3.3700000000000001E-2</v>
      </c>
      <c r="E4669" t="e">
        <f>_xlfn.NUMBERVALUE(#REF!)</f>
        <v>#REF!</v>
      </c>
    </row>
    <row r="4670" spans="1:5">
      <c r="A4670" s="285">
        <v>52501</v>
      </c>
      <c r="B4670" s="285" t="s">
        <v>14509</v>
      </c>
      <c r="C4670" s="513">
        <v>21.036899999999999</v>
      </c>
      <c r="E4670" t="e">
        <f>_xlfn.NUMBERVALUE(#REF!)</f>
        <v>#REF!</v>
      </c>
    </row>
    <row r="4671" spans="1:5">
      <c r="A4671" s="285">
        <v>52521</v>
      </c>
      <c r="B4671" s="285" t="s">
        <v>14510</v>
      </c>
      <c r="C4671" s="513">
        <v>24.684799999999999</v>
      </c>
      <c r="E4671" t="e">
        <f>_xlfn.NUMBERVALUE(#REF!)</f>
        <v>#REF!</v>
      </c>
    </row>
    <row r="4672" spans="1:5">
      <c r="A4672" s="285">
        <v>37382</v>
      </c>
      <c r="B4672" s="285" t="s">
        <v>14511</v>
      </c>
      <c r="C4672" s="513">
        <v>19.882899999999999</v>
      </c>
      <c r="E4672" t="e">
        <f>_xlfn.NUMBERVALUE(#REF!)</f>
        <v>#REF!</v>
      </c>
    </row>
    <row r="4673" spans="1:5">
      <c r="A4673" s="285">
        <v>30340</v>
      </c>
      <c r="B4673" s="285" t="s">
        <v>14512</v>
      </c>
      <c r="C4673" s="513">
        <v>0.96360000000000001</v>
      </c>
      <c r="E4673" t="e">
        <f>_xlfn.NUMBERVALUE(#REF!)</f>
        <v>#REF!</v>
      </c>
    </row>
    <row r="4674" spans="1:5">
      <c r="A4674" s="285">
        <v>52224</v>
      </c>
      <c r="B4674" s="285" t="s">
        <v>14513</v>
      </c>
      <c r="C4674" s="513">
        <v>20.138400000000001</v>
      </c>
      <c r="E4674" t="e">
        <f>_xlfn.NUMBERVALUE(#REF!)</f>
        <v>#REF!</v>
      </c>
    </row>
    <row r="4675" spans="1:5">
      <c r="A4675" s="285">
        <v>37440</v>
      </c>
      <c r="B4675" s="285" t="s">
        <v>14514</v>
      </c>
      <c r="C4675" s="513">
        <v>148.11799999999999</v>
      </c>
      <c r="E4675" t="e">
        <f>_xlfn.NUMBERVALUE(#REF!)</f>
        <v>#REF!</v>
      </c>
    </row>
    <row r="4676" spans="1:5">
      <c r="A4676" s="285">
        <v>36649</v>
      </c>
      <c r="B4676" s="285" t="s">
        <v>14515</v>
      </c>
      <c r="C4676" s="513">
        <v>35.385599999999997</v>
      </c>
      <c r="E4676" t="e">
        <f>_xlfn.NUMBERVALUE(#REF!)</f>
        <v>#REF!</v>
      </c>
    </row>
    <row r="4677" spans="1:5">
      <c r="A4677" s="285">
        <v>49552</v>
      </c>
      <c r="B4677" s="285" t="s">
        <v>14516</v>
      </c>
      <c r="C4677" s="513">
        <v>37.471800000000002</v>
      </c>
      <c r="E4677" t="e">
        <f>_xlfn.NUMBERVALUE(#REF!)</f>
        <v>#REF!</v>
      </c>
    </row>
    <row r="4678" spans="1:5">
      <c r="A4678" s="285">
        <v>31214</v>
      </c>
      <c r="B4678" s="285" t="s">
        <v>14517</v>
      </c>
      <c r="C4678" s="513">
        <v>1.2544</v>
      </c>
      <c r="E4678" t="e">
        <f>_xlfn.NUMBERVALUE(#REF!)</f>
        <v>#REF!</v>
      </c>
    </row>
    <row r="4679" spans="1:5">
      <c r="A4679" s="285">
        <v>34806</v>
      </c>
      <c r="B4679" s="285" t="s">
        <v>14518</v>
      </c>
      <c r="C4679" s="513">
        <v>701.4</v>
      </c>
      <c r="E4679" t="e">
        <f>_xlfn.NUMBERVALUE(#REF!)</f>
        <v>#REF!</v>
      </c>
    </row>
    <row r="4680" spans="1:5">
      <c r="A4680" s="285">
        <v>31906</v>
      </c>
      <c r="B4680" s="285" t="s">
        <v>14519</v>
      </c>
      <c r="C4680" s="513">
        <v>0.26369999999999999</v>
      </c>
      <c r="E4680" t="e">
        <f>_xlfn.NUMBERVALUE(#REF!)</f>
        <v>#REF!</v>
      </c>
    </row>
    <row r="4681" spans="1:5">
      <c r="A4681" s="285">
        <v>37446</v>
      </c>
      <c r="B4681" s="285" t="s">
        <v>14520</v>
      </c>
      <c r="C4681" s="513">
        <v>285.75799999999998</v>
      </c>
      <c r="E4681" t="e">
        <f>_xlfn.NUMBERVALUE(#REF!)</f>
        <v>#REF!</v>
      </c>
    </row>
    <row r="4682" spans="1:5">
      <c r="A4682" s="285">
        <v>37270</v>
      </c>
      <c r="B4682" s="285" t="s">
        <v>14140</v>
      </c>
      <c r="C4682" s="513">
        <v>2.9371999999999998</v>
      </c>
      <c r="E4682" t="e">
        <f>_xlfn.NUMBERVALUE(#REF!)</f>
        <v>#REF!</v>
      </c>
    </row>
    <row r="4683" spans="1:5">
      <c r="A4683" s="285">
        <v>38135</v>
      </c>
      <c r="B4683" s="285" t="s">
        <v>14521</v>
      </c>
      <c r="C4683" s="513">
        <v>3.04E-2</v>
      </c>
      <c r="E4683" t="e">
        <f>_xlfn.NUMBERVALUE(#REF!)</f>
        <v>#REF!</v>
      </c>
    </row>
    <row r="4684" spans="1:5">
      <c r="A4684" s="285">
        <v>52279</v>
      </c>
      <c r="B4684" s="285" t="s">
        <v>14522</v>
      </c>
      <c r="C4684" s="513">
        <v>14.364000000000001</v>
      </c>
      <c r="E4684" t="e">
        <f>_xlfn.NUMBERVALUE(#REF!)</f>
        <v>#REF!</v>
      </c>
    </row>
    <row r="4685" spans="1:5">
      <c r="A4685" s="285">
        <v>38440</v>
      </c>
      <c r="B4685" s="285" t="s">
        <v>14523</v>
      </c>
      <c r="C4685" s="513">
        <v>4.0300000000000002E-2</v>
      </c>
      <c r="E4685" t="e">
        <f>_xlfn.NUMBERVALUE(#REF!)</f>
        <v>#REF!</v>
      </c>
    </row>
    <row r="4686" spans="1:5">
      <c r="A4686" s="285">
        <v>50756</v>
      </c>
      <c r="B4686" s="285" t="s">
        <v>14524</v>
      </c>
      <c r="C4686" s="513">
        <v>123.5586</v>
      </c>
      <c r="E4686" t="e">
        <f>_xlfn.NUMBERVALUE(#REF!)</f>
        <v>#REF!</v>
      </c>
    </row>
    <row r="4687" spans="1:5">
      <c r="A4687" s="285">
        <v>52843</v>
      </c>
      <c r="B4687" s="285" t="s">
        <v>14525</v>
      </c>
      <c r="C4687" s="513">
        <v>63.0747</v>
      </c>
      <c r="E4687" t="e">
        <f>_xlfn.NUMBERVALUE(#REF!)</f>
        <v>#REF!</v>
      </c>
    </row>
    <row r="4688" spans="1:5">
      <c r="A4688" s="285">
        <v>52953</v>
      </c>
      <c r="B4688" s="285" t="s">
        <v>14526</v>
      </c>
      <c r="C4688" s="513">
        <v>61.8767</v>
      </c>
      <c r="E4688" t="e">
        <f>_xlfn.NUMBERVALUE(#REF!)</f>
        <v>#REF!</v>
      </c>
    </row>
    <row r="4689" spans="1:5">
      <c r="A4689" s="285">
        <v>52933</v>
      </c>
      <c r="B4689" s="285" t="s">
        <v>14526</v>
      </c>
      <c r="C4689" s="513">
        <v>71.041399999999996</v>
      </c>
      <c r="E4689" t="e">
        <f>_xlfn.NUMBERVALUE(#REF!)</f>
        <v>#REF!</v>
      </c>
    </row>
    <row r="4690" spans="1:5">
      <c r="A4690" s="285">
        <v>34797</v>
      </c>
      <c r="B4690" s="285" t="s">
        <v>14527</v>
      </c>
      <c r="C4690" s="513">
        <v>6.2460000000000004</v>
      </c>
      <c r="E4690" t="e">
        <f>_xlfn.NUMBERVALUE(#REF!)</f>
        <v>#REF!</v>
      </c>
    </row>
    <row r="4691" spans="1:5">
      <c r="A4691" s="285">
        <v>52249</v>
      </c>
      <c r="B4691" s="285" t="s">
        <v>14528</v>
      </c>
      <c r="C4691" s="513">
        <v>22.097100000000001</v>
      </c>
      <c r="E4691" t="e">
        <f>_xlfn.NUMBERVALUE(#REF!)</f>
        <v>#REF!</v>
      </c>
    </row>
    <row r="4692" spans="1:5">
      <c r="A4692" s="285">
        <v>52361</v>
      </c>
      <c r="B4692" s="285" t="s">
        <v>14529</v>
      </c>
      <c r="C4692" s="513">
        <v>29.914100000000001</v>
      </c>
      <c r="E4692" t="e">
        <f>_xlfn.NUMBERVALUE(#REF!)</f>
        <v>#REF!</v>
      </c>
    </row>
    <row r="4693" spans="1:5">
      <c r="A4693" s="285">
        <v>38111</v>
      </c>
      <c r="B4693" s="285" t="s">
        <v>14530</v>
      </c>
      <c r="C4693" s="513">
        <v>3.04E-2</v>
      </c>
      <c r="E4693" t="e">
        <f>_xlfn.NUMBERVALUE(#REF!)</f>
        <v>#REF!</v>
      </c>
    </row>
    <row r="4694" spans="1:5">
      <c r="A4694" s="285">
        <v>36064</v>
      </c>
      <c r="B4694" s="285" t="s">
        <v>14531</v>
      </c>
      <c r="C4694" s="513">
        <v>259.86</v>
      </c>
      <c r="E4694" t="e">
        <f>_xlfn.NUMBERVALUE(#REF!)</f>
        <v>#REF!</v>
      </c>
    </row>
    <row r="4695" spans="1:5">
      <c r="A4695" s="285">
        <v>42373</v>
      </c>
      <c r="B4695" s="285" t="s">
        <v>14532</v>
      </c>
      <c r="C4695" s="513">
        <v>659.4</v>
      </c>
      <c r="E4695" t="e">
        <f>_xlfn.NUMBERVALUE(#REF!)</f>
        <v>#REF!</v>
      </c>
    </row>
    <row r="4696" spans="1:5">
      <c r="A4696" s="285">
        <v>53883</v>
      </c>
      <c r="B4696" s="285" t="s">
        <v>14533</v>
      </c>
      <c r="C4696" s="513">
        <v>105.48390000000001</v>
      </c>
      <c r="E4696" t="e">
        <f>_xlfn.NUMBERVALUE(#REF!)</f>
        <v>#REF!</v>
      </c>
    </row>
    <row r="4697" spans="1:5">
      <c r="A4697" s="285">
        <v>57354</v>
      </c>
      <c r="B4697" s="285" t="s">
        <v>14534</v>
      </c>
      <c r="C4697" s="513">
        <v>10.189</v>
      </c>
      <c r="E4697" t="e">
        <f>_xlfn.NUMBERVALUE(#REF!)</f>
        <v>#REF!</v>
      </c>
    </row>
    <row r="4698" spans="1:5">
      <c r="A4698" s="285">
        <v>34796</v>
      </c>
      <c r="B4698" s="285" t="s">
        <v>14535</v>
      </c>
      <c r="C4698" s="513">
        <v>4.3373999999999997</v>
      </c>
      <c r="E4698" t="e">
        <f>_xlfn.NUMBERVALUE(#REF!)</f>
        <v>#REF!</v>
      </c>
    </row>
    <row r="4699" spans="1:5">
      <c r="A4699" s="285">
        <v>34738</v>
      </c>
      <c r="B4699" s="285" t="s">
        <v>14536</v>
      </c>
      <c r="C4699" s="513">
        <v>17.34</v>
      </c>
      <c r="E4699" t="e">
        <f>_xlfn.NUMBERVALUE(#REF!)</f>
        <v>#REF!</v>
      </c>
    </row>
    <row r="4700" spans="1:5">
      <c r="A4700" s="285">
        <v>36633</v>
      </c>
      <c r="B4700" s="285" t="s">
        <v>14537</v>
      </c>
      <c r="C4700" s="513">
        <v>101.688</v>
      </c>
      <c r="E4700" t="e">
        <f>_xlfn.NUMBERVALUE(#REF!)</f>
        <v>#REF!</v>
      </c>
    </row>
    <row r="4701" spans="1:5">
      <c r="A4701" s="285">
        <v>42661</v>
      </c>
      <c r="B4701" s="285" t="s">
        <v>14538</v>
      </c>
      <c r="C4701" s="513">
        <v>334.5</v>
      </c>
      <c r="E4701" t="e">
        <f>_xlfn.NUMBERVALUE(#REF!)</f>
        <v>#REF!</v>
      </c>
    </row>
    <row r="4702" spans="1:5">
      <c r="A4702" s="285">
        <v>42287</v>
      </c>
      <c r="B4702" s="285" t="s">
        <v>14539</v>
      </c>
      <c r="C4702" s="513">
        <v>407.7</v>
      </c>
      <c r="E4702" t="e">
        <f>_xlfn.NUMBERVALUE(#REF!)</f>
        <v>#REF!</v>
      </c>
    </row>
    <row r="4703" spans="1:5">
      <c r="A4703" s="285">
        <v>49559</v>
      </c>
      <c r="B4703" s="285" t="s">
        <v>14540</v>
      </c>
      <c r="C4703" s="513">
        <v>42.396599999999999</v>
      </c>
      <c r="E4703" t="e">
        <f>_xlfn.NUMBERVALUE(#REF!)</f>
        <v>#REF!</v>
      </c>
    </row>
    <row r="4704" spans="1:5">
      <c r="A4704" s="285">
        <v>53683</v>
      </c>
      <c r="B4704" s="285" t="s">
        <v>14541</v>
      </c>
      <c r="C4704" s="513">
        <v>110.8749</v>
      </c>
      <c r="E4704" t="e">
        <f>_xlfn.NUMBERVALUE(#REF!)</f>
        <v>#REF!</v>
      </c>
    </row>
    <row r="4705" spans="1:5">
      <c r="A4705" s="285">
        <v>52903</v>
      </c>
      <c r="B4705" s="285" t="s">
        <v>14542</v>
      </c>
      <c r="C4705" s="513">
        <v>192.75819999999999</v>
      </c>
      <c r="E4705" t="e">
        <f>_xlfn.NUMBERVALUE(#REF!)</f>
        <v>#REF!</v>
      </c>
    </row>
    <row r="4706" spans="1:5">
      <c r="A4706" s="285">
        <v>34795</v>
      </c>
      <c r="B4706" s="285" t="s">
        <v>14543</v>
      </c>
      <c r="C4706" s="513">
        <v>3.0636000000000001</v>
      </c>
      <c r="E4706" t="e">
        <f>_xlfn.NUMBERVALUE(#REF!)</f>
        <v>#REF!</v>
      </c>
    </row>
    <row r="4707" spans="1:5">
      <c r="A4707" s="285">
        <v>4113</v>
      </c>
      <c r="B4707" s="285" t="s">
        <v>14544</v>
      </c>
      <c r="C4707" s="513">
        <v>19.703399999999998</v>
      </c>
      <c r="E4707" t="e">
        <f>_xlfn.NUMBERVALUE(#REF!)</f>
        <v>#REF!</v>
      </c>
    </row>
    <row r="4708" spans="1:5">
      <c r="A4708" s="285">
        <v>4280</v>
      </c>
      <c r="B4708" s="285" t="s">
        <v>14545</v>
      </c>
      <c r="C4708" s="513">
        <v>11.0473</v>
      </c>
      <c r="E4708" t="e">
        <f>_xlfn.NUMBERVALUE(#REF!)</f>
        <v>#REF!</v>
      </c>
    </row>
    <row r="4709" spans="1:5">
      <c r="A4709" s="285">
        <v>4282</v>
      </c>
      <c r="B4709" s="285" t="s">
        <v>14546</v>
      </c>
      <c r="C4709" s="513">
        <v>14.8513</v>
      </c>
      <c r="E4709" t="e">
        <f>_xlfn.NUMBERVALUE(#REF!)</f>
        <v>#REF!</v>
      </c>
    </row>
    <row r="4710" spans="1:5">
      <c r="A4710" s="285">
        <v>4110</v>
      </c>
      <c r="B4710" s="285" t="s">
        <v>14547</v>
      </c>
      <c r="C4710" s="513">
        <v>16.2409</v>
      </c>
      <c r="E4710" t="e">
        <f>_xlfn.NUMBERVALUE(#REF!)</f>
        <v>#REF!</v>
      </c>
    </row>
    <row r="4711" spans="1:5">
      <c r="A4711" s="285">
        <v>42764</v>
      </c>
      <c r="B4711" s="285" t="s">
        <v>14548</v>
      </c>
      <c r="C4711" s="513">
        <v>317.58</v>
      </c>
      <c r="E4711" t="e">
        <f>_xlfn.NUMBERVALUE(#REF!)</f>
        <v>#REF!</v>
      </c>
    </row>
    <row r="4712" spans="1:5">
      <c r="A4712" s="285">
        <v>36574</v>
      </c>
      <c r="B4712" s="285" t="s">
        <v>14549</v>
      </c>
      <c r="C4712" s="513">
        <v>150.06</v>
      </c>
      <c r="E4712" t="e">
        <f>_xlfn.NUMBERVALUE(#REF!)</f>
        <v>#REF!</v>
      </c>
    </row>
    <row r="4713" spans="1:5">
      <c r="A4713" s="285">
        <v>34266</v>
      </c>
      <c r="B4713" s="285" t="s">
        <v>14550</v>
      </c>
      <c r="C4713" s="513">
        <v>3.7067999999999999</v>
      </c>
      <c r="E4713" t="e">
        <f>_xlfn.NUMBERVALUE(#REF!)</f>
        <v>#REF!</v>
      </c>
    </row>
    <row r="4714" spans="1:5">
      <c r="A4714" s="285">
        <v>34267</v>
      </c>
      <c r="B4714" s="285" t="s">
        <v>14551</v>
      </c>
      <c r="C4714" s="513">
        <v>8.077</v>
      </c>
      <c r="E4714" t="e">
        <f>_xlfn.NUMBERVALUE(#REF!)</f>
        <v>#REF!</v>
      </c>
    </row>
    <row r="4715" spans="1:5">
      <c r="A4715" s="285">
        <v>38123</v>
      </c>
      <c r="B4715" s="285" t="s">
        <v>14552</v>
      </c>
      <c r="C4715" s="513">
        <v>3.04E-2</v>
      </c>
      <c r="E4715" t="e">
        <f>_xlfn.NUMBERVALUE(#REF!)</f>
        <v>#REF!</v>
      </c>
    </row>
    <row r="4716" spans="1:5">
      <c r="A4716" s="285">
        <v>52053</v>
      </c>
      <c r="B4716" s="285" t="s">
        <v>14553</v>
      </c>
      <c r="C4716" s="513">
        <v>35.652500000000003</v>
      </c>
      <c r="E4716" t="e">
        <f>_xlfn.NUMBERVALUE(#REF!)</f>
        <v>#REF!</v>
      </c>
    </row>
    <row r="4717" spans="1:5">
      <c r="A4717" s="285">
        <v>52093</v>
      </c>
      <c r="B4717" s="285" t="s">
        <v>14554</v>
      </c>
      <c r="C4717" s="513">
        <v>63.9133</v>
      </c>
      <c r="E4717" t="e">
        <f>_xlfn.NUMBERVALUE(#REF!)</f>
        <v>#REF!</v>
      </c>
    </row>
    <row r="4718" spans="1:5">
      <c r="A4718" s="285">
        <v>53723</v>
      </c>
      <c r="B4718" s="285" t="s">
        <v>14555</v>
      </c>
      <c r="C4718" s="513">
        <v>124.17270000000001</v>
      </c>
      <c r="E4718" t="e">
        <f>_xlfn.NUMBERVALUE(#REF!)</f>
        <v>#REF!</v>
      </c>
    </row>
    <row r="4719" spans="1:5">
      <c r="A4719" s="285">
        <v>37400</v>
      </c>
      <c r="B4719" s="285" t="s">
        <v>14556</v>
      </c>
      <c r="C4719" s="513">
        <v>117.304</v>
      </c>
      <c r="E4719" t="e">
        <f>_xlfn.NUMBERVALUE(#REF!)</f>
        <v>#REF!</v>
      </c>
    </row>
    <row r="4720" spans="1:5">
      <c r="A4720" s="285">
        <v>52792</v>
      </c>
      <c r="B4720" s="285" t="s">
        <v>14557</v>
      </c>
      <c r="C4720" s="513">
        <v>91.706900000000005</v>
      </c>
      <c r="E4720" t="e">
        <f>_xlfn.NUMBERVALUE(#REF!)</f>
        <v>#REF!</v>
      </c>
    </row>
    <row r="4721" spans="1:5">
      <c r="A4721" s="285">
        <v>52174</v>
      </c>
      <c r="B4721" s="285" t="s">
        <v>14558</v>
      </c>
      <c r="C4721" s="513">
        <v>24.714700000000001</v>
      </c>
      <c r="E4721" t="e">
        <f>_xlfn.NUMBERVALUE(#REF!)</f>
        <v>#REF!</v>
      </c>
    </row>
    <row r="4722" spans="1:5">
      <c r="A4722" s="285">
        <v>52793</v>
      </c>
      <c r="B4722" s="285" t="s">
        <v>14559</v>
      </c>
      <c r="C4722" s="513">
        <v>94.582099999999997</v>
      </c>
      <c r="E4722" t="e">
        <f>_xlfn.NUMBERVALUE(#REF!)</f>
        <v>#REF!</v>
      </c>
    </row>
    <row r="4723" spans="1:5">
      <c r="A4723" s="285">
        <v>36775</v>
      </c>
      <c r="B4723" s="285" t="s">
        <v>14560</v>
      </c>
      <c r="C4723" s="513">
        <v>0.71120000000000005</v>
      </c>
      <c r="E4723" t="e">
        <f>_xlfn.NUMBERVALUE(#REF!)</f>
        <v>#REF!</v>
      </c>
    </row>
    <row r="4724" spans="1:5">
      <c r="A4724" s="285">
        <v>52049</v>
      </c>
      <c r="B4724" s="285" t="s">
        <v>14561</v>
      </c>
      <c r="C4724" s="513">
        <v>14.5198</v>
      </c>
      <c r="E4724" t="e">
        <f>_xlfn.NUMBERVALUE(#REF!)</f>
        <v>#REF!</v>
      </c>
    </row>
    <row r="4725" spans="1:5">
      <c r="A4725" s="285">
        <v>52203</v>
      </c>
      <c r="B4725" s="285" t="s">
        <v>14562</v>
      </c>
      <c r="C4725" s="513">
        <v>108.1195</v>
      </c>
      <c r="E4725" t="e">
        <f>_xlfn.NUMBERVALUE(#REF!)</f>
        <v>#REF!</v>
      </c>
    </row>
    <row r="4726" spans="1:5">
      <c r="A4726" s="285">
        <v>36813</v>
      </c>
      <c r="B4726" s="285" t="s">
        <v>14563</v>
      </c>
      <c r="C4726" s="513">
        <v>4.6470000000000002</v>
      </c>
      <c r="E4726" t="e">
        <f>_xlfn.NUMBERVALUE(#REF!)</f>
        <v>#REF!</v>
      </c>
    </row>
    <row r="4727" spans="1:5">
      <c r="A4727" s="285">
        <v>52029</v>
      </c>
      <c r="B4727" s="285" t="s">
        <v>14564</v>
      </c>
      <c r="C4727" s="513">
        <v>21.288499999999999</v>
      </c>
      <c r="E4727" t="e">
        <f>_xlfn.NUMBERVALUE(#REF!)</f>
        <v>#REF!</v>
      </c>
    </row>
    <row r="4728" spans="1:5">
      <c r="A4728" s="285">
        <v>52153</v>
      </c>
      <c r="B4728" s="285" t="s">
        <v>14565</v>
      </c>
      <c r="C4728" s="513">
        <v>40.516399999999997</v>
      </c>
      <c r="E4728" t="e">
        <f>_xlfn.NUMBERVALUE(#REF!)</f>
        <v>#REF!</v>
      </c>
    </row>
    <row r="4729" spans="1:5">
      <c r="A4729" s="285">
        <v>36822</v>
      </c>
      <c r="B4729" s="285" t="s">
        <v>14566</v>
      </c>
      <c r="C4729" s="513">
        <v>10.566000000000001</v>
      </c>
      <c r="E4729" t="e">
        <f>_xlfn.NUMBERVALUE(#REF!)</f>
        <v>#REF!</v>
      </c>
    </row>
    <row r="4730" spans="1:5">
      <c r="A4730" s="285">
        <v>53854</v>
      </c>
      <c r="B4730" s="285" t="s">
        <v>14486</v>
      </c>
      <c r="C4730" s="513">
        <v>88.472300000000004</v>
      </c>
      <c r="E4730" t="e">
        <f>_xlfn.NUMBERVALUE(#REF!)</f>
        <v>#REF!</v>
      </c>
    </row>
    <row r="4731" spans="1:5">
      <c r="A4731" s="285">
        <v>52233</v>
      </c>
      <c r="B4731" s="285" t="s">
        <v>14567</v>
      </c>
      <c r="C4731" s="513">
        <v>46.206899999999997</v>
      </c>
      <c r="E4731" t="e">
        <f>_xlfn.NUMBERVALUE(#REF!)</f>
        <v>#REF!</v>
      </c>
    </row>
    <row r="4732" spans="1:5">
      <c r="A4732" s="285">
        <v>52239</v>
      </c>
      <c r="B4732" s="285" t="s">
        <v>14568</v>
      </c>
      <c r="C4732" s="513">
        <v>44.8172</v>
      </c>
      <c r="E4732" t="e">
        <f>_xlfn.NUMBERVALUE(#REF!)</f>
        <v>#REF!</v>
      </c>
    </row>
    <row r="4733" spans="1:5">
      <c r="A4733" s="285">
        <v>52949</v>
      </c>
      <c r="B4733" s="285" t="s">
        <v>14569</v>
      </c>
      <c r="C4733" s="513">
        <v>18.628900000000002</v>
      </c>
      <c r="E4733" t="e">
        <f>_xlfn.NUMBERVALUE(#REF!)</f>
        <v>#REF!</v>
      </c>
    </row>
    <row r="4734" spans="1:5">
      <c r="A4734" s="285">
        <v>36068</v>
      </c>
      <c r="B4734" s="285" t="s">
        <v>14570</v>
      </c>
      <c r="C4734" s="513">
        <v>386.1</v>
      </c>
      <c r="E4734" t="e">
        <f>_xlfn.NUMBERVALUE(#REF!)</f>
        <v>#REF!</v>
      </c>
    </row>
    <row r="4735" spans="1:5">
      <c r="A4735" s="285">
        <v>35595</v>
      </c>
      <c r="B4735" s="285" t="s">
        <v>14571</v>
      </c>
      <c r="C4735" s="513">
        <v>985.97699999999998</v>
      </c>
      <c r="E4735" t="e">
        <f>_xlfn.NUMBERVALUE(#REF!)</f>
        <v>#REF!</v>
      </c>
    </row>
    <row r="4736" spans="1:5">
      <c r="A4736" s="285">
        <v>37809</v>
      </c>
      <c r="B4736" s="285" t="s">
        <v>14572</v>
      </c>
      <c r="C4736" s="513">
        <v>4.3799999999999999E-2</v>
      </c>
      <c r="E4736" t="e">
        <f>_xlfn.NUMBERVALUE(#REF!)</f>
        <v>#REF!</v>
      </c>
    </row>
    <row r="4737" spans="1:5">
      <c r="A4737" s="285">
        <v>37810</v>
      </c>
      <c r="B4737" s="285" t="s">
        <v>14573</v>
      </c>
      <c r="C4737" s="513">
        <v>4.3799999999999999E-2</v>
      </c>
      <c r="E4737" t="e">
        <f>_xlfn.NUMBERVALUE(#REF!)</f>
        <v>#REF!</v>
      </c>
    </row>
    <row r="4738" spans="1:5">
      <c r="A4738" s="285">
        <v>37807</v>
      </c>
      <c r="B4738" s="285" t="s">
        <v>14574</v>
      </c>
      <c r="C4738" s="513">
        <v>4.3799999999999999E-2</v>
      </c>
      <c r="E4738" t="e">
        <f>_xlfn.NUMBERVALUE(#REF!)</f>
        <v>#REF!</v>
      </c>
    </row>
    <row r="4739" spans="1:5">
      <c r="A4739" s="285">
        <v>78290</v>
      </c>
      <c r="B4739" s="285" t="s">
        <v>14575</v>
      </c>
      <c r="C4739" s="513">
        <v>635.46600000000001</v>
      </c>
      <c r="E4739" t="e">
        <f>_xlfn.NUMBERVALUE(#REF!)</f>
        <v>#REF!</v>
      </c>
    </row>
    <row r="4740" spans="1:5">
      <c r="A4740" s="285">
        <v>78362</v>
      </c>
      <c r="B4740" s="285" t="s">
        <v>14576</v>
      </c>
      <c r="C4740" s="513">
        <v>41.106000000000002</v>
      </c>
      <c r="E4740" t="e">
        <f>_xlfn.NUMBERVALUE(#REF!)</f>
        <v>#REF!</v>
      </c>
    </row>
    <row r="4741" spans="1:5">
      <c r="A4741" s="285">
        <v>38441</v>
      </c>
      <c r="B4741" s="285" t="s">
        <v>14577</v>
      </c>
      <c r="C4741" s="513">
        <v>4.0300000000000002E-2</v>
      </c>
      <c r="E4741" t="e">
        <f>_xlfn.NUMBERVALUE(#REF!)</f>
        <v>#REF!</v>
      </c>
    </row>
    <row r="4742" spans="1:5">
      <c r="A4742" s="285">
        <v>38442</v>
      </c>
      <c r="B4742" s="285" t="s">
        <v>14578</v>
      </c>
      <c r="C4742" s="513">
        <v>4.0300000000000002E-2</v>
      </c>
      <c r="E4742" t="e">
        <f>_xlfn.NUMBERVALUE(#REF!)</f>
        <v>#REF!</v>
      </c>
    </row>
    <row r="4743" spans="1:5">
      <c r="A4743" s="285">
        <v>38443</v>
      </c>
      <c r="B4743" s="285" t="s">
        <v>14579</v>
      </c>
      <c r="C4743" s="513">
        <v>4.0300000000000002E-2</v>
      </c>
      <c r="E4743" t="e">
        <f>_xlfn.NUMBERVALUE(#REF!)</f>
        <v>#REF!</v>
      </c>
    </row>
    <row r="4744" spans="1:5">
      <c r="A4744" s="285">
        <v>38444</v>
      </c>
      <c r="B4744" s="285" t="s">
        <v>14580</v>
      </c>
      <c r="C4744" s="513">
        <v>4.0300000000000002E-2</v>
      </c>
      <c r="E4744" t="e">
        <f>_xlfn.NUMBERVALUE(#REF!)</f>
        <v>#REF!</v>
      </c>
    </row>
    <row r="4745" spans="1:5">
      <c r="A4745" s="285">
        <v>38445</v>
      </c>
      <c r="B4745" s="285" t="s">
        <v>14580</v>
      </c>
      <c r="C4745" s="513">
        <v>4.0300000000000002E-2</v>
      </c>
      <c r="E4745" t="e">
        <f>_xlfn.NUMBERVALUE(#REF!)</f>
        <v>#REF!</v>
      </c>
    </row>
    <row r="4746" spans="1:5">
      <c r="A4746" s="285">
        <v>38446</v>
      </c>
      <c r="B4746" s="285" t="s">
        <v>14580</v>
      </c>
      <c r="C4746" s="513">
        <v>4.0300000000000002E-2</v>
      </c>
      <c r="E4746" t="e">
        <f>_xlfn.NUMBERVALUE(#REF!)</f>
        <v>#REF!</v>
      </c>
    </row>
    <row r="4747" spans="1:5">
      <c r="A4747" s="285">
        <v>38499</v>
      </c>
      <c r="B4747" s="285" t="s">
        <v>14581</v>
      </c>
      <c r="C4747" s="513">
        <v>3.61E-2</v>
      </c>
      <c r="E4747" t="e">
        <f>_xlfn.NUMBERVALUE(#REF!)</f>
        <v>#REF!</v>
      </c>
    </row>
    <row r="4748" spans="1:5">
      <c r="A4748" s="285">
        <v>37808</v>
      </c>
      <c r="B4748" s="285" t="s">
        <v>14582</v>
      </c>
      <c r="C4748" s="513">
        <v>4.3799999999999999E-2</v>
      </c>
      <c r="E4748" t="e">
        <f>_xlfn.NUMBERVALUE(#REF!)</f>
        <v>#REF!</v>
      </c>
    </row>
    <row r="4749" spans="1:5">
      <c r="A4749" s="285">
        <v>37806</v>
      </c>
      <c r="B4749" s="285" t="s">
        <v>14583</v>
      </c>
      <c r="C4749" s="513">
        <v>4.3799999999999999E-2</v>
      </c>
      <c r="E4749" t="e">
        <f>_xlfn.NUMBERVALUE(#REF!)</f>
        <v>#REF!</v>
      </c>
    </row>
    <row r="4750" spans="1:5">
      <c r="A4750" s="285">
        <v>37805</v>
      </c>
      <c r="B4750" s="285" t="s">
        <v>14584</v>
      </c>
      <c r="C4750" s="513">
        <v>4.3799999999999999E-2</v>
      </c>
      <c r="E4750" t="e">
        <f>_xlfn.NUMBERVALUE(#REF!)</f>
        <v>#REF!</v>
      </c>
    </row>
    <row r="4751" spans="1:5">
      <c r="A4751" s="285">
        <v>37804</v>
      </c>
      <c r="B4751" s="285" t="s">
        <v>14585</v>
      </c>
      <c r="C4751" s="513">
        <v>4.3799999999999999E-2</v>
      </c>
      <c r="E4751" t="e">
        <f>_xlfn.NUMBERVALUE(#REF!)</f>
        <v>#REF!</v>
      </c>
    </row>
    <row r="4752" spans="1:5">
      <c r="A4752" s="285">
        <v>37803</v>
      </c>
      <c r="B4752" s="285" t="s">
        <v>14586</v>
      </c>
      <c r="C4752" s="513">
        <v>4.3799999999999999E-2</v>
      </c>
      <c r="E4752" t="e">
        <f>_xlfn.NUMBERVALUE(#REF!)</f>
        <v>#REF!</v>
      </c>
    </row>
    <row r="4753" spans="1:5">
      <c r="A4753" s="285">
        <v>37802</v>
      </c>
      <c r="B4753" s="285" t="s">
        <v>14587</v>
      </c>
      <c r="C4753" s="513">
        <v>4.3799999999999999E-2</v>
      </c>
      <c r="E4753" t="e">
        <f>_xlfn.NUMBERVALUE(#REF!)</f>
        <v>#REF!</v>
      </c>
    </row>
    <row r="4754" spans="1:5">
      <c r="A4754" s="285">
        <v>37801</v>
      </c>
      <c r="B4754" s="285" t="s">
        <v>14588</v>
      </c>
      <c r="C4754" s="513">
        <v>4.3799999999999999E-2</v>
      </c>
      <c r="E4754" t="e">
        <f>_xlfn.NUMBERVALUE(#REF!)</f>
        <v>#REF!</v>
      </c>
    </row>
    <row r="4755" spans="1:5">
      <c r="A4755" s="285">
        <v>37403</v>
      </c>
      <c r="B4755" s="285" t="s">
        <v>14589</v>
      </c>
      <c r="C4755" s="513">
        <v>4.6356999999999999</v>
      </c>
      <c r="E4755" t="e">
        <f>_xlfn.NUMBERVALUE(#REF!)</f>
        <v>#REF!</v>
      </c>
    </row>
    <row r="4756" spans="1:5">
      <c r="A4756" s="285">
        <v>37441</v>
      </c>
      <c r="B4756" s="285" t="s">
        <v>14590</v>
      </c>
      <c r="C4756" s="513">
        <v>178.00200000000001</v>
      </c>
      <c r="E4756" t="e">
        <f>_xlfn.NUMBERVALUE(#REF!)</f>
        <v>#REF!</v>
      </c>
    </row>
    <row r="4757" spans="1:5">
      <c r="A4757" s="285">
        <v>53724</v>
      </c>
      <c r="B4757" s="285" t="s">
        <v>14591</v>
      </c>
      <c r="C4757" s="513">
        <v>126.9281</v>
      </c>
      <c r="E4757" t="e">
        <f>_xlfn.NUMBERVALUE(#REF!)</f>
        <v>#REF!</v>
      </c>
    </row>
    <row r="4758" spans="1:5">
      <c r="A4758" s="285">
        <v>89806</v>
      </c>
      <c r="B4758" s="285" t="s">
        <v>14592</v>
      </c>
      <c r="C4758" s="513">
        <v>11.92</v>
      </c>
      <c r="E4758" t="e">
        <f>_xlfn.NUMBERVALUE(#REF!)</f>
        <v>#REF!</v>
      </c>
    </row>
    <row r="4759" spans="1:5">
      <c r="A4759" s="285">
        <v>30316</v>
      </c>
      <c r="B4759" s="285" t="s">
        <v>14593</v>
      </c>
      <c r="C4759" s="513">
        <v>2.1795</v>
      </c>
      <c r="E4759" t="e">
        <f>_xlfn.NUMBERVALUE(#REF!)</f>
        <v>#REF!</v>
      </c>
    </row>
    <row r="4760" spans="1:5">
      <c r="A4760" s="285">
        <v>30326</v>
      </c>
      <c r="B4760" s="285" t="s">
        <v>14594</v>
      </c>
      <c r="C4760" s="513">
        <v>3.3980999999999999</v>
      </c>
      <c r="E4760" t="e">
        <f>_xlfn.NUMBERVALUE(#REF!)</f>
        <v>#REF!</v>
      </c>
    </row>
    <row r="4761" spans="1:5">
      <c r="A4761" s="285">
        <v>51703</v>
      </c>
      <c r="B4761" s="285" t="s">
        <v>14595</v>
      </c>
      <c r="C4761" s="513">
        <v>1.0248999999999999</v>
      </c>
      <c r="E4761" t="e">
        <f>_xlfn.NUMBERVALUE(#REF!)</f>
        <v>#REF!</v>
      </c>
    </row>
    <row r="4762" spans="1:5">
      <c r="A4762" s="285">
        <v>51706</v>
      </c>
      <c r="B4762" s="285" t="s">
        <v>14596</v>
      </c>
      <c r="C4762" s="513">
        <v>0.74780000000000002</v>
      </c>
      <c r="E4762" t="e">
        <f>_xlfn.NUMBERVALUE(#REF!)</f>
        <v>#REF!</v>
      </c>
    </row>
    <row r="4763" spans="1:5">
      <c r="A4763" s="285">
        <v>5808</v>
      </c>
      <c r="B4763" s="285" t="s">
        <v>14597</v>
      </c>
      <c r="C4763" s="513">
        <v>7.0290999999999997</v>
      </c>
      <c r="E4763" t="e">
        <f>_xlfn.NUMBERVALUE(#REF!)</f>
        <v>#REF!</v>
      </c>
    </row>
    <row r="4764" spans="1:5">
      <c r="A4764" s="285">
        <v>5826</v>
      </c>
      <c r="B4764" s="285" t="s">
        <v>14598</v>
      </c>
      <c r="C4764" s="513">
        <v>13.5486</v>
      </c>
      <c r="E4764" t="e">
        <f>_xlfn.NUMBERVALUE(#REF!)</f>
        <v>#REF!</v>
      </c>
    </row>
    <row r="4765" spans="1:5">
      <c r="A4765" s="285">
        <v>5836</v>
      </c>
      <c r="B4765" s="285" t="s">
        <v>14599</v>
      </c>
      <c r="C4765" s="513">
        <v>19.778600000000001</v>
      </c>
      <c r="E4765" t="e">
        <f>_xlfn.NUMBERVALUE(#REF!)</f>
        <v>#REF!</v>
      </c>
    </row>
    <row r="4766" spans="1:5">
      <c r="A4766" s="285">
        <v>5846</v>
      </c>
      <c r="B4766" s="285" t="s">
        <v>14600</v>
      </c>
      <c r="C4766" s="513">
        <v>26.605</v>
      </c>
      <c r="E4766" t="e">
        <f>_xlfn.NUMBERVALUE(#REF!)</f>
        <v>#REF!</v>
      </c>
    </row>
    <row r="4767" spans="1:5">
      <c r="A4767" s="285">
        <v>5828</v>
      </c>
      <c r="B4767" s="285" t="s">
        <v>14601</v>
      </c>
      <c r="C4767" s="513">
        <v>13.6412</v>
      </c>
      <c r="E4767" t="e">
        <f>_xlfn.NUMBERVALUE(#REF!)</f>
        <v>#REF!</v>
      </c>
    </row>
    <row r="4768" spans="1:5">
      <c r="A4768" s="285">
        <v>5838</v>
      </c>
      <c r="B4768" s="285" t="s">
        <v>14602</v>
      </c>
      <c r="C4768" s="513">
        <v>19.500699999999998</v>
      </c>
      <c r="E4768" t="e">
        <f>_xlfn.NUMBERVALUE(#REF!)</f>
        <v>#REF!</v>
      </c>
    </row>
    <row r="4769" spans="1:5">
      <c r="A4769" s="285">
        <v>5848</v>
      </c>
      <c r="B4769" s="285" t="s">
        <v>14603</v>
      </c>
      <c r="C4769" s="513">
        <v>26.6861</v>
      </c>
      <c r="E4769" t="e">
        <f>_xlfn.NUMBERVALUE(#REF!)</f>
        <v>#REF!</v>
      </c>
    </row>
    <row r="4770" spans="1:5">
      <c r="A4770" s="285">
        <v>39031</v>
      </c>
      <c r="B4770" s="285" t="s">
        <v>14604</v>
      </c>
      <c r="C4770" s="513">
        <v>5.7228000000000003</v>
      </c>
      <c r="E4770" t="e">
        <f>_xlfn.NUMBERVALUE(#REF!)</f>
        <v>#REF!</v>
      </c>
    </row>
    <row r="4771" spans="1:5">
      <c r="A4771" s="285">
        <v>39449</v>
      </c>
      <c r="B4771" s="285" t="s">
        <v>14605</v>
      </c>
      <c r="C4771" s="513">
        <v>5.2218</v>
      </c>
      <c r="E4771" t="e">
        <f>_xlfn.NUMBERVALUE(#REF!)</f>
        <v>#REF!</v>
      </c>
    </row>
    <row r="4772" spans="1:5">
      <c r="A4772" s="285">
        <v>37690</v>
      </c>
      <c r="B4772" s="285" t="s">
        <v>14606</v>
      </c>
      <c r="C4772" s="513">
        <v>7.6300000000000007E-2</v>
      </c>
      <c r="E4772" t="e">
        <f>_xlfn.NUMBERVALUE(#REF!)</f>
        <v>#REF!</v>
      </c>
    </row>
    <row r="4773" spans="1:5">
      <c r="A4773" s="285">
        <v>42503</v>
      </c>
      <c r="B4773" s="285" t="s">
        <v>14607</v>
      </c>
      <c r="C4773" s="513">
        <v>1245</v>
      </c>
      <c r="E4773" t="e">
        <f>_xlfn.NUMBERVALUE(#REF!)</f>
        <v>#REF!</v>
      </c>
    </row>
    <row r="4774" spans="1:5">
      <c r="A4774" s="285">
        <v>39478</v>
      </c>
      <c r="B4774" s="285" t="s">
        <v>14608</v>
      </c>
      <c r="C4774" s="513">
        <v>3.7039</v>
      </c>
      <c r="E4774" t="e">
        <f>_xlfn.NUMBERVALUE(#REF!)</f>
        <v>#REF!</v>
      </c>
    </row>
    <row r="4775" spans="1:5">
      <c r="A4775" s="285">
        <v>39515</v>
      </c>
      <c r="B4775" s="285" t="s">
        <v>14609</v>
      </c>
      <c r="C4775" s="513">
        <v>2.1499999999999998E-2</v>
      </c>
      <c r="E4775" t="e">
        <f>_xlfn.NUMBERVALUE(#REF!)</f>
        <v>#REF!</v>
      </c>
    </row>
    <row r="4776" spans="1:5">
      <c r="A4776" s="285">
        <v>39505</v>
      </c>
      <c r="B4776" s="285" t="s">
        <v>14609</v>
      </c>
      <c r="C4776" s="513">
        <v>2.1100000000000001E-2</v>
      </c>
      <c r="E4776" t="e">
        <f>_xlfn.NUMBERVALUE(#REF!)</f>
        <v>#REF!</v>
      </c>
    </row>
    <row r="4777" spans="1:5">
      <c r="A4777" s="285">
        <v>39516</v>
      </c>
      <c r="B4777" s="285" t="s">
        <v>14610</v>
      </c>
      <c r="C4777" s="513">
        <v>2.1499999999999998E-2</v>
      </c>
      <c r="E4777" t="e">
        <f>_xlfn.NUMBERVALUE(#REF!)</f>
        <v>#REF!</v>
      </c>
    </row>
    <row r="4778" spans="1:5">
      <c r="A4778" s="285">
        <v>39506</v>
      </c>
      <c r="B4778" s="285" t="s">
        <v>14610</v>
      </c>
      <c r="C4778" s="513">
        <v>2.1100000000000001E-2</v>
      </c>
      <c r="E4778" t="e">
        <f>_xlfn.NUMBERVALUE(#REF!)</f>
        <v>#REF!</v>
      </c>
    </row>
    <row r="4779" spans="1:5">
      <c r="A4779" s="285">
        <v>39525</v>
      </c>
      <c r="B4779" s="285" t="s">
        <v>14609</v>
      </c>
      <c r="C4779" s="513">
        <v>2.23E-2</v>
      </c>
      <c r="E4779" t="e">
        <f>_xlfn.NUMBERVALUE(#REF!)</f>
        <v>#REF!</v>
      </c>
    </row>
    <row r="4780" spans="1:5">
      <c r="A4780" s="285">
        <v>39509</v>
      </c>
      <c r="B4780" s="285" t="s">
        <v>14611</v>
      </c>
      <c r="C4780" s="513">
        <v>2.1100000000000001E-2</v>
      </c>
      <c r="E4780" t="e">
        <f>_xlfn.NUMBERVALUE(#REF!)</f>
        <v>#REF!</v>
      </c>
    </row>
    <row r="4781" spans="1:5">
      <c r="A4781" s="285">
        <v>39519</v>
      </c>
      <c r="B4781" s="285" t="s">
        <v>14611</v>
      </c>
      <c r="C4781" s="513">
        <v>2.1499999999999998E-2</v>
      </c>
      <c r="E4781" t="e">
        <f>_xlfn.NUMBERVALUE(#REF!)</f>
        <v>#REF!</v>
      </c>
    </row>
    <row r="4782" spans="1:5">
      <c r="A4782" s="285">
        <v>39510</v>
      </c>
      <c r="B4782" s="285" t="s">
        <v>14612</v>
      </c>
      <c r="C4782" s="513">
        <v>2.1100000000000001E-2</v>
      </c>
      <c r="E4782" t="e">
        <f>_xlfn.NUMBERVALUE(#REF!)</f>
        <v>#REF!</v>
      </c>
    </row>
    <row r="4783" spans="1:5">
      <c r="A4783" s="285">
        <v>39520</v>
      </c>
      <c r="B4783" s="285" t="s">
        <v>14613</v>
      </c>
      <c r="C4783" s="513">
        <v>2.1499999999999998E-2</v>
      </c>
      <c r="E4783" t="e">
        <f>_xlfn.NUMBERVALUE(#REF!)</f>
        <v>#REF!</v>
      </c>
    </row>
    <row r="4784" spans="1:5">
      <c r="A4784" s="285">
        <v>39511</v>
      </c>
      <c r="B4784" s="285" t="s">
        <v>14614</v>
      </c>
      <c r="C4784" s="513">
        <v>2.1100000000000001E-2</v>
      </c>
      <c r="E4784" t="e">
        <f>_xlfn.NUMBERVALUE(#REF!)</f>
        <v>#REF!</v>
      </c>
    </row>
    <row r="4785" spans="1:5">
      <c r="A4785" s="285">
        <v>39521</v>
      </c>
      <c r="B4785" s="285" t="s">
        <v>14615</v>
      </c>
      <c r="C4785" s="513">
        <v>2.1499999999999998E-2</v>
      </c>
      <c r="E4785" t="e">
        <f>_xlfn.NUMBERVALUE(#REF!)</f>
        <v>#REF!</v>
      </c>
    </row>
    <row r="4786" spans="1:5">
      <c r="A4786" s="285">
        <v>22637</v>
      </c>
      <c r="B4786" s="285" t="s">
        <v>14616</v>
      </c>
      <c r="C4786" s="513">
        <v>414.47</v>
      </c>
      <c r="E4786" t="e">
        <f>_xlfn.NUMBERVALUE(#REF!)</f>
        <v>#REF!</v>
      </c>
    </row>
    <row r="4787" spans="1:5">
      <c r="A4787" s="285">
        <v>39596</v>
      </c>
      <c r="B4787" s="285" t="s">
        <v>14617</v>
      </c>
      <c r="C4787" s="513">
        <v>1.5584</v>
      </c>
      <c r="E4787" t="e">
        <f>_xlfn.NUMBERVALUE(#REF!)</f>
        <v>#REF!</v>
      </c>
    </row>
    <row r="4788" spans="1:5">
      <c r="A4788" s="285">
        <v>36823</v>
      </c>
      <c r="B4788" s="285" t="s">
        <v>14618</v>
      </c>
      <c r="C4788" s="513">
        <v>10.566000000000001</v>
      </c>
      <c r="E4788" t="e">
        <f>_xlfn.NUMBERVALUE(#REF!)</f>
        <v>#REF!</v>
      </c>
    </row>
    <row r="4789" spans="1:5">
      <c r="A4789" s="285">
        <v>42504</v>
      </c>
      <c r="B4789" s="285" t="s">
        <v>14619</v>
      </c>
      <c r="C4789" s="513">
        <v>1506.6</v>
      </c>
      <c r="E4789" t="e">
        <f>_xlfn.NUMBERVALUE(#REF!)</f>
        <v>#REF!</v>
      </c>
    </row>
    <row r="4790" spans="1:5">
      <c r="A4790" s="285">
        <v>51711</v>
      </c>
      <c r="B4790" s="285" t="s">
        <v>14620</v>
      </c>
      <c r="C4790" s="513">
        <v>4.0102000000000002</v>
      </c>
      <c r="E4790" t="e">
        <f>_xlfn.NUMBERVALUE(#REF!)</f>
        <v>#REF!</v>
      </c>
    </row>
    <row r="4791" spans="1:5">
      <c r="A4791" s="285">
        <v>36827</v>
      </c>
      <c r="B4791" s="285" t="s">
        <v>14621</v>
      </c>
      <c r="C4791" s="513">
        <v>10.566000000000001</v>
      </c>
      <c r="E4791" t="e">
        <f>_xlfn.NUMBERVALUE(#REF!)</f>
        <v>#REF!</v>
      </c>
    </row>
    <row r="4792" spans="1:5">
      <c r="A4792" s="285">
        <v>37687</v>
      </c>
      <c r="B4792" s="285" t="s">
        <v>14622</v>
      </c>
      <c r="C4792" s="513">
        <v>7.3599999999999999E-2</v>
      </c>
      <c r="E4792" t="e">
        <f>_xlfn.NUMBERVALUE(#REF!)</f>
        <v>#REF!</v>
      </c>
    </row>
    <row r="4793" spans="1:5">
      <c r="A4793" s="285">
        <v>37688</v>
      </c>
      <c r="B4793" s="285" t="s">
        <v>14623</v>
      </c>
      <c r="C4793" s="513">
        <v>7.3099999999999998E-2</v>
      </c>
      <c r="E4793" t="e">
        <f>_xlfn.NUMBERVALUE(#REF!)</f>
        <v>#REF!</v>
      </c>
    </row>
    <row r="4794" spans="1:5">
      <c r="A4794" s="285">
        <v>37689</v>
      </c>
      <c r="B4794" s="285" t="s">
        <v>14624</v>
      </c>
      <c r="C4794" s="513">
        <v>7.3099999999999998E-2</v>
      </c>
      <c r="E4794" t="e">
        <f>_xlfn.NUMBERVALUE(#REF!)</f>
        <v>#REF!</v>
      </c>
    </row>
    <row r="4795" spans="1:5">
      <c r="A4795" s="285">
        <v>51862</v>
      </c>
      <c r="B4795" s="285" t="s">
        <v>14625</v>
      </c>
      <c r="C4795" s="513">
        <v>5.5119999999999996</v>
      </c>
      <c r="E4795" t="e">
        <f>_xlfn.NUMBERVALUE(#REF!)</f>
        <v>#REF!</v>
      </c>
    </row>
    <row r="4796" spans="1:5">
      <c r="A4796" s="285">
        <v>51709</v>
      </c>
      <c r="B4796" s="285" t="s">
        <v>14626</v>
      </c>
      <c r="C4796" s="513">
        <v>246.11600000000001</v>
      </c>
      <c r="E4796" t="e">
        <f>_xlfn.NUMBERVALUE(#REF!)</f>
        <v>#REF!</v>
      </c>
    </row>
    <row r="4797" spans="1:5">
      <c r="A4797" s="285">
        <v>38121</v>
      </c>
      <c r="B4797" s="285" t="s">
        <v>14627</v>
      </c>
      <c r="C4797" s="513">
        <v>3.04E-2</v>
      </c>
      <c r="E4797" t="e">
        <f>_xlfn.NUMBERVALUE(#REF!)</f>
        <v>#REF!</v>
      </c>
    </row>
    <row r="4798" spans="1:5">
      <c r="A4798" s="285">
        <v>38127</v>
      </c>
      <c r="B4798" s="285" t="s">
        <v>14628</v>
      </c>
      <c r="C4798" s="513">
        <v>3.04E-2</v>
      </c>
      <c r="E4798" t="e">
        <f>_xlfn.NUMBERVALUE(#REF!)</f>
        <v>#REF!</v>
      </c>
    </row>
    <row r="4799" spans="1:5">
      <c r="A4799" s="285">
        <v>38128</v>
      </c>
      <c r="B4799" s="285" t="s">
        <v>14629</v>
      </c>
      <c r="C4799" s="513">
        <v>3.04E-2</v>
      </c>
      <c r="E4799" t="e">
        <f>_xlfn.NUMBERVALUE(#REF!)</f>
        <v>#REF!</v>
      </c>
    </row>
    <row r="4800" spans="1:5">
      <c r="A4800" s="285">
        <v>38129</v>
      </c>
      <c r="B4800" s="285" t="s">
        <v>14630</v>
      </c>
      <c r="C4800" s="513">
        <v>3.04E-2</v>
      </c>
      <c r="E4800" t="e">
        <f>_xlfn.NUMBERVALUE(#REF!)</f>
        <v>#REF!</v>
      </c>
    </row>
    <row r="4801" spans="1:5">
      <c r="A4801" s="285">
        <v>38130</v>
      </c>
      <c r="B4801" s="285" t="s">
        <v>14631</v>
      </c>
      <c r="C4801" s="513">
        <v>3.04E-2</v>
      </c>
      <c r="E4801" t="e">
        <f>_xlfn.NUMBERVALUE(#REF!)</f>
        <v>#REF!</v>
      </c>
    </row>
    <row r="4802" spans="1:5">
      <c r="A4802" s="285">
        <v>38131</v>
      </c>
      <c r="B4802" s="285" t="s">
        <v>14632</v>
      </c>
      <c r="C4802" s="513">
        <v>3.04E-2</v>
      </c>
      <c r="E4802" t="e">
        <f>_xlfn.NUMBERVALUE(#REF!)</f>
        <v>#REF!</v>
      </c>
    </row>
    <row r="4803" spans="1:5">
      <c r="A4803" s="285">
        <v>38132</v>
      </c>
      <c r="B4803" s="285" t="s">
        <v>14633</v>
      </c>
      <c r="C4803" s="513">
        <v>3.04E-2</v>
      </c>
      <c r="E4803" t="e">
        <f>_xlfn.NUMBERVALUE(#REF!)</f>
        <v>#REF!</v>
      </c>
    </row>
    <row r="4804" spans="1:5">
      <c r="A4804" s="285">
        <v>38112</v>
      </c>
      <c r="B4804" s="285" t="s">
        <v>14634</v>
      </c>
      <c r="C4804" s="513">
        <v>3.04E-2</v>
      </c>
      <c r="E4804" t="e">
        <f>_xlfn.NUMBERVALUE(#REF!)</f>
        <v>#REF!</v>
      </c>
    </row>
    <row r="4805" spans="1:5">
      <c r="A4805" s="285">
        <v>38113</v>
      </c>
      <c r="B4805" s="285" t="s">
        <v>14635</v>
      </c>
      <c r="C4805" s="513">
        <v>3.04E-2</v>
      </c>
      <c r="E4805" t="e">
        <f>_xlfn.NUMBERVALUE(#REF!)</f>
        <v>#REF!</v>
      </c>
    </row>
    <row r="4806" spans="1:5">
      <c r="A4806" s="285">
        <v>38115</v>
      </c>
      <c r="B4806" s="285" t="s">
        <v>14636</v>
      </c>
      <c r="C4806" s="513">
        <v>3.04E-2</v>
      </c>
      <c r="E4806" t="e">
        <f>_xlfn.NUMBERVALUE(#REF!)</f>
        <v>#REF!</v>
      </c>
    </row>
    <row r="4807" spans="1:5">
      <c r="A4807" s="285">
        <v>38116</v>
      </c>
      <c r="B4807" s="285" t="s">
        <v>14637</v>
      </c>
      <c r="C4807" s="513">
        <v>3.04E-2</v>
      </c>
      <c r="E4807" t="e">
        <f>_xlfn.NUMBERVALUE(#REF!)</f>
        <v>#REF!</v>
      </c>
    </row>
    <row r="4808" spans="1:5">
      <c r="A4808" s="285">
        <v>38117</v>
      </c>
      <c r="B4808" s="285" t="s">
        <v>14638</v>
      </c>
      <c r="C4808" s="513">
        <v>3.04E-2</v>
      </c>
      <c r="E4808" t="e">
        <f>_xlfn.NUMBERVALUE(#REF!)</f>
        <v>#REF!</v>
      </c>
    </row>
    <row r="4809" spans="1:5">
      <c r="A4809" s="285">
        <v>38118</v>
      </c>
      <c r="B4809" s="285" t="s">
        <v>14639</v>
      </c>
      <c r="C4809" s="513">
        <v>3.04E-2</v>
      </c>
      <c r="E4809" t="e">
        <f>_xlfn.NUMBERVALUE(#REF!)</f>
        <v>#REF!</v>
      </c>
    </row>
    <row r="4810" spans="1:5">
      <c r="A4810" s="285">
        <v>38119</v>
      </c>
      <c r="B4810" s="285" t="s">
        <v>14640</v>
      </c>
      <c r="C4810" s="513">
        <v>3.04E-2</v>
      </c>
      <c r="E4810" t="e">
        <f>_xlfn.NUMBERVALUE(#REF!)</f>
        <v>#REF!</v>
      </c>
    </row>
    <row r="4811" spans="1:5">
      <c r="A4811" s="285">
        <v>38120</v>
      </c>
      <c r="B4811" s="285" t="s">
        <v>14641</v>
      </c>
      <c r="C4811" s="513">
        <v>3.04E-2</v>
      </c>
      <c r="E4811" t="e">
        <f>_xlfn.NUMBERVALUE(#REF!)</f>
        <v>#REF!</v>
      </c>
    </row>
    <row r="4812" spans="1:5">
      <c r="A4812" s="285">
        <v>38122</v>
      </c>
      <c r="B4812" s="285" t="s">
        <v>14642</v>
      </c>
      <c r="C4812" s="513">
        <v>3.04E-2</v>
      </c>
      <c r="E4812" t="e">
        <f>_xlfn.NUMBERVALUE(#REF!)</f>
        <v>#REF!</v>
      </c>
    </row>
    <row r="4813" spans="1:5">
      <c r="A4813" s="285">
        <v>38124</v>
      </c>
      <c r="B4813" s="285" t="s">
        <v>14643</v>
      </c>
      <c r="C4813" s="513">
        <v>3.04E-2</v>
      </c>
      <c r="E4813" t="e">
        <f>_xlfn.NUMBERVALUE(#REF!)</f>
        <v>#REF!</v>
      </c>
    </row>
    <row r="4814" spans="1:5">
      <c r="A4814" s="285">
        <v>38125</v>
      </c>
      <c r="B4814" s="285" t="s">
        <v>14644</v>
      </c>
      <c r="C4814" s="513">
        <v>3.04E-2</v>
      </c>
      <c r="E4814" t="e">
        <f>_xlfn.NUMBERVALUE(#REF!)</f>
        <v>#REF!</v>
      </c>
    </row>
    <row r="4815" spans="1:5">
      <c r="A4815" s="285">
        <v>38126</v>
      </c>
      <c r="B4815" s="285" t="s">
        <v>14645</v>
      </c>
      <c r="C4815" s="513">
        <v>3.04E-2</v>
      </c>
      <c r="E4815" t="e">
        <f>_xlfn.NUMBERVALUE(#REF!)</f>
        <v>#REF!</v>
      </c>
    </row>
    <row r="4816" spans="1:5">
      <c r="A4816" s="285">
        <v>38133</v>
      </c>
      <c r="B4816" s="285" t="s">
        <v>14646</v>
      </c>
      <c r="C4816" s="513">
        <v>3.04E-2</v>
      </c>
      <c r="E4816" t="e">
        <f>_xlfn.NUMBERVALUE(#REF!)</f>
        <v>#REF!</v>
      </c>
    </row>
    <row r="4817" spans="1:5">
      <c r="A4817" s="285">
        <v>38134</v>
      </c>
      <c r="B4817" s="285" t="s">
        <v>14647</v>
      </c>
      <c r="C4817" s="513">
        <v>3.04E-2</v>
      </c>
      <c r="E4817" t="e">
        <f>_xlfn.NUMBERVALUE(#REF!)</f>
        <v>#REF!</v>
      </c>
    </row>
    <row r="4818" spans="1:5">
      <c r="A4818" s="285">
        <v>38140</v>
      </c>
      <c r="B4818" s="285" t="s">
        <v>14648</v>
      </c>
      <c r="C4818" s="513">
        <v>3.04E-2</v>
      </c>
      <c r="E4818" t="e">
        <f>_xlfn.NUMBERVALUE(#REF!)</f>
        <v>#REF!</v>
      </c>
    </row>
    <row r="4819" spans="1:5">
      <c r="A4819" s="285">
        <v>38141</v>
      </c>
      <c r="B4819" s="285" t="s">
        <v>14649</v>
      </c>
      <c r="C4819" s="513">
        <v>3.04E-2</v>
      </c>
      <c r="E4819" t="e">
        <f>_xlfn.NUMBERVALUE(#REF!)</f>
        <v>#REF!</v>
      </c>
    </row>
    <row r="4820" spans="1:5">
      <c r="A4820" s="285">
        <v>38144</v>
      </c>
      <c r="B4820" s="285" t="s">
        <v>14650</v>
      </c>
      <c r="C4820" s="513">
        <v>3.04E-2</v>
      </c>
      <c r="E4820" t="e">
        <f>_xlfn.NUMBERVALUE(#REF!)</f>
        <v>#REF!</v>
      </c>
    </row>
    <row r="4821" spans="1:5">
      <c r="A4821" s="285">
        <v>38145</v>
      </c>
      <c r="B4821" s="285" t="s">
        <v>14651</v>
      </c>
      <c r="C4821" s="513">
        <v>3.04E-2</v>
      </c>
      <c r="E4821" t="e">
        <f>_xlfn.NUMBERVALUE(#REF!)</f>
        <v>#REF!</v>
      </c>
    </row>
    <row r="4822" spans="1:5">
      <c r="A4822" s="285">
        <v>38146</v>
      </c>
      <c r="B4822" s="285" t="s">
        <v>14652</v>
      </c>
      <c r="C4822" s="513">
        <v>3.04E-2</v>
      </c>
      <c r="E4822" t="e">
        <f>_xlfn.NUMBERVALUE(#REF!)</f>
        <v>#REF!</v>
      </c>
    </row>
    <row r="4823" spans="1:5">
      <c r="A4823" s="285">
        <v>51701</v>
      </c>
      <c r="B4823" s="285" t="s">
        <v>14653</v>
      </c>
      <c r="C4823" s="513">
        <v>0.94379999999999997</v>
      </c>
      <c r="E4823" t="e">
        <f>_xlfn.NUMBERVALUE(#REF!)</f>
        <v>#REF!</v>
      </c>
    </row>
    <row r="4824" spans="1:5">
      <c r="A4824" s="285">
        <v>39597</v>
      </c>
      <c r="B4824" s="285" t="s">
        <v>14654</v>
      </c>
      <c r="C4824" s="513">
        <v>0.84989999999999999</v>
      </c>
      <c r="E4824" t="e">
        <f>_xlfn.NUMBERVALUE(#REF!)</f>
        <v>#REF!</v>
      </c>
    </row>
    <row r="4825" spans="1:5">
      <c r="A4825" s="285">
        <v>52703</v>
      </c>
      <c r="B4825" s="285" t="s">
        <v>14655</v>
      </c>
      <c r="C4825" s="513">
        <v>171.25409999999999</v>
      </c>
      <c r="E4825" t="e">
        <f>_xlfn.NUMBERVALUE(#REF!)</f>
        <v>#REF!</v>
      </c>
    </row>
    <row r="4826" spans="1:5">
      <c r="A4826" s="285">
        <v>52914</v>
      </c>
      <c r="B4826" s="285" t="s">
        <v>14656</v>
      </c>
      <c r="C4826" s="513">
        <v>229.83629999999999</v>
      </c>
      <c r="E4826" t="e">
        <f>_xlfn.NUMBERVALUE(#REF!)</f>
        <v>#REF!</v>
      </c>
    </row>
    <row r="4827" spans="1:5">
      <c r="A4827" s="285">
        <v>52259</v>
      </c>
      <c r="B4827" s="285" t="s">
        <v>14657</v>
      </c>
      <c r="C4827" s="513">
        <v>51.891399999999997</v>
      </c>
      <c r="E4827" t="e">
        <f>_xlfn.NUMBERVALUE(#REF!)</f>
        <v>#REF!</v>
      </c>
    </row>
    <row r="4828" spans="1:5">
      <c r="A4828" s="285">
        <v>52994</v>
      </c>
      <c r="B4828" s="285" t="s">
        <v>14658</v>
      </c>
      <c r="C4828" s="513">
        <v>109.018</v>
      </c>
      <c r="E4828" t="e">
        <f>_xlfn.NUMBERVALUE(#REF!)</f>
        <v>#REF!</v>
      </c>
    </row>
    <row r="4829" spans="1:5">
      <c r="A4829" s="285">
        <v>51702</v>
      </c>
      <c r="B4829" s="285" t="s">
        <v>14659</v>
      </c>
      <c r="C4829" s="513">
        <v>0.98019999999999996</v>
      </c>
      <c r="E4829" t="e">
        <f>_xlfn.NUMBERVALUE(#REF!)</f>
        <v>#REF!</v>
      </c>
    </row>
    <row r="4830" spans="1:5">
      <c r="A4830" s="285">
        <v>51704</v>
      </c>
      <c r="B4830" s="285" t="s">
        <v>14660</v>
      </c>
      <c r="C4830" s="513">
        <v>1.9094</v>
      </c>
      <c r="E4830" t="e">
        <f>_xlfn.NUMBERVALUE(#REF!)</f>
        <v>#REF!</v>
      </c>
    </row>
    <row r="4831" spans="1:5">
      <c r="A4831" s="285">
        <v>39032</v>
      </c>
      <c r="B4831" s="285" t="s">
        <v>14604</v>
      </c>
      <c r="C4831" s="513">
        <v>7.98</v>
      </c>
      <c r="E4831" t="e">
        <f>_xlfn.NUMBERVALUE(#REF!)</f>
        <v>#REF!</v>
      </c>
    </row>
    <row r="4832" spans="1:5">
      <c r="A4832" s="285">
        <v>39033</v>
      </c>
      <c r="B4832" s="285" t="s">
        <v>14604</v>
      </c>
      <c r="C4832" s="513">
        <v>9.3536999999999999</v>
      </c>
      <c r="E4832" t="e">
        <f>_xlfn.NUMBERVALUE(#REF!)</f>
        <v>#REF!</v>
      </c>
    </row>
    <row r="4833" spans="1:5">
      <c r="A4833" s="285">
        <v>39034</v>
      </c>
      <c r="B4833" s="285" t="s">
        <v>14604</v>
      </c>
      <c r="C4833" s="513">
        <v>14.757300000000001</v>
      </c>
      <c r="E4833" t="e">
        <f>_xlfn.NUMBERVALUE(#REF!)</f>
        <v>#REF!</v>
      </c>
    </row>
    <row r="4834" spans="1:5">
      <c r="A4834" s="285">
        <v>52143</v>
      </c>
      <c r="B4834" s="285" t="s">
        <v>14661</v>
      </c>
      <c r="C4834" s="513">
        <v>36.479100000000003</v>
      </c>
      <c r="E4834" t="e">
        <f>_xlfn.NUMBERVALUE(#REF!)</f>
        <v>#REF!</v>
      </c>
    </row>
    <row r="4835" spans="1:5">
      <c r="A4835" s="285">
        <v>5796</v>
      </c>
      <c r="B4835" s="285" t="s">
        <v>14662</v>
      </c>
      <c r="C4835" s="513">
        <v>26.2576</v>
      </c>
      <c r="E4835" t="e">
        <f>_xlfn.NUMBERVALUE(#REF!)</f>
        <v>#REF!</v>
      </c>
    </row>
    <row r="4836" spans="1:5">
      <c r="A4836" s="285">
        <v>39477</v>
      </c>
      <c r="B4836" s="285" t="s">
        <v>14608</v>
      </c>
      <c r="C4836" s="513">
        <v>1.8782000000000001</v>
      </c>
      <c r="E4836" t="e">
        <f>_xlfn.NUMBERVALUE(#REF!)</f>
        <v>#REF!</v>
      </c>
    </row>
    <row r="4837" spans="1:5">
      <c r="A4837" s="285">
        <v>36629</v>
      </c>
      <c r="B4837" s="285" t="s">
        <v>14663</v>
      </c>
      <c r="C4837" s="513">
        <v>66.861000000000004</v>
      </c>
      <c r="E4837" t="e">
        <f>_xlfn.NUMBERVALUE(#REF!)</f>
        <v>#REF!</v>
      </c>
    </row>
    <row r="4838" spans="1:5">
      <c r="A4838" s="285">
        <v>37944</v>
      </c>
      <c r="B4838" s="285" t="s">
        <v>14664</v>
      </c>
      <c r="C4838" s="513">
        <v>1.5872999999999999</v>
      </c>
      <c r="E4838" t="e">
        <f>_xlfn.NUMBERVALUE(#REF!)</f>
        <v>#REF!</v>
      </c>
    </row>
    <row r="4839" spans="1:5">
      <c r="A4839" s="285">
        <v>39500</v>
      </c>
      <c r="B4839" s="285" t="s">
        <v>14665</v>
      </c>
      <c r="C4839" s="513">
        <v>1.9900000000000001E-2</v>
      </c>
      <c r="E4839" t="e">
        <f>_xlfn.NUMBERVALUE(#REF!)</f>
        <v>#REF!</v>
      </c>
    </row>
    <row r="4840" spans="1:5">
      <c r="A4840" s="285">
        <v>39555</v>
      </c>
      <c r="B4840" s="285" t="s">
        <v>14609</v>
      </c>
      <c r="C4840" s="513">
        <v>2.1100000000000001E-2</v>
      </c>
      <c r="E4840" t="e">
        <f>_xlfn.NUMBERVALUE(#REF!)</f>
        <v>#REF!</v>
      </c>
    </row>
    <row r="4841" spans="1:5">
      <c r="A4841" s="285">
        <v>39529</v>
      </c>
      <c r="B4841" s="285" t="s">
        <v>14611</v>
      </c>
      <c r="C4841" s="513">
        <v>2.23E-2</v>
      </c>
      <c r="E4841" t="e">
        <f>_xlfn.NUMBERVALUE(#REF!)</f>
        <v>#REF!</v>
      </c>
    </row>
    <row r="4842" spans="1:5">
      <c r="A4842" s="285">
        <v>30667</v>
      </c>
      <c r="B4842" s="285" t="s">
        <v>14666</v>
      </c>
      <c r="C4842" s="513">
        <v>7.0069999999999997</v>
      </c>
      <c r="E4842" t="e">
        <f>_xlfn.NUMBERVALUE(#REF!)</f>
        <v>#REF!</v>
      </c>
    </row>
    <row r="4843" spans="1:5">
      <c r="A4843" s="285">
        <v>5804</v>
      </c>
      <c r="B4843" s="285" t="s">
        <v>14667</v>
      </c>
      <c r="C4843" s="513">
        <v>8.2102000000000004</v>
      </c>
      <c r="E4843" t="e">
        <f>_xlfn.NUMBERVALUE(#REF!)</f>
        <v>#REF!</v>
      </c>
    </row>
    <row r="4844" spans="1:5">
      <c r="A4844" s="285">
        <v>39501</v>
      </c>
      <c r="B4844" s="285" t="s">
        <v>14668</v>
      </c>
      <c r="C4844" s="513">
        <v>2.1000000000000001E-2</v>
      </c>
      <c r="E4844" t="e">
        <f>_xlfn.NUMBERVALUE(#REF!)</f>
        <v>#REF!</v>
      </c>
    </row>
    <row r="4845" spans="1:5">
      <c r="A4845" s="285">
        <v>39560</v>
      </c>
      <c r="B4845" s="285" t="s">
        <v>14669</v>
      </c>
      <c r="C4845" s="513">
        <v>2.1100000000000001E-2</v>
      </c>
      <c r="E4845" t="e">
        <f>_xlfn.NUMBERVALUE(#REF!)</f>
        <v>#REF!</v>
      </c>
    </row>
    <row r="4846" spans="1:5">
      <c r="A4846" s="285">
        <v>55221</v>
      </c>
      <c r="B4846" s="285" t="s">
        <v>14670</v>
      </c>
      <c r="C4846" s="513">
        <v>7.6912000000000003</v>
      </c>
      <c r="E4846" t="e">
        <f>_xlfn.NUMBERVALUE(#REF!)</f>
        <v>#REF!</v>
      </c>
    </row>
    <row r="4847" spans="1:5">
      <c r="A4847" s="285">
        <v>39556</v>
      </c>
      <c r="B4847" s="285" t="s">
        <v>14610</v>
      </c>
      <c r="C4847" s="513">
        <v>2.1100000000000001E-2</v>
      </c>
      <c r="E4847" t="e">
        <f>_xlfn.NUMBERVALUE(#REF!)</f>
        <v>#REF!</v>
      </c>
    </row>
    <row r="4848" spans="1:5">
      <c r="A4848" s="285">
        <v>39598</v>
      </c>
      <c r="B4848" s="285" t="s">
        <v>14671</v>
      </c>
      <c r="C4848" s="513">
        <v>3.8178999999999998</v>
      </c>
      <c r="E4848" t="e">
        <f>_xlfn.NUMBERVALUE(#REF!)</f>
        <v>#REF!</v>
      </c>
    </row>
    <row r="4849" spans="1:5">
      <c r="A4849" s="285">
        <v>39567</v>
      </c>
      <c r="B4849" s="285" t="s">
        <v>14672</v>
      </c>
      <c r="C4849" s="513">
        <v>2.1499999999999998E-2</v>
      </c>
      <c r="E4849" t="e">
        <f>_xlfn.NUMBERVALUE(#REF!)</f>
        <v>#REF!</v>
      </c>
    </row>
    <row r="4850" spans="1:5">
      <c r="A4850" s="285">
        <v>39570</v>
      </c>
      <c r="B4850" s="285" t="s">
        <v>14673</v>
      </c>
      <c r="C4850" s="513">
        <v>2.1499999999999998E-2</v>
      </c>
      <c r="E4850" t="e">
        <f>_xlfn.NUMBERVALUE(#REF!)</f>
        <v>#REF!</v>
      </c>
    </row>
    <row r="4851" spans="1:5">
      <c r="A4851" s="285">
        <v>39565</v>
      </c>
      <c r="B4851" s="285" t="s">
        <v>14609</v>
      </c>
      <c r="C4851" s="513">
        <v>2.1499999999999998E-2</v>
      </c>
      <c r="E4851" t="e">
        <f>_xlfn.NUMBERVALUE(#REF!)</f>
        <v>#REF!</v>
      </c>
    </row>
    <row r="4852" spans="1:5">
      <c r="A4852" s="285">
        <v>39566</v>
      </c>
      <c r="B4852" s="285" t="s">
        <v>14610</v>
      </c>
      <c r="C4852" s="513">
        <v>2.1499999999999998E-2</v>
      </c>
      <c r="E4852" t="e">
        <f>_xlfn.NUMBERVALUE(#REF!)</f>
        <v>#REF!</v>
      </c>
    </row>
    <row r="4853" spans="1:5">
      <c r="A4853" s="285">
        <v>39502</v>
      </c>
      <c r="B4853" s="285" t="s">
        <v>14674</v>
      </c>
      <c r="C4853" s="513">
        <v>2.1399999999999999E-2</v>
      </c>
      <c r="E4853" t="e">
        <f>_xlfn.NUMBERVALUE(#REF!)</f>
        <v>#REF!</v>
      </c>
    </row>
    <row r="4854" spans="1:5">
      <c r="A4854" s="285">
        <v>89307</v>
      </c>
      <c r="B4854" s="285" t="s">
        <v>14675</v>
      </c>
      <c r="C4854" s="513">
        <v>79.612499999999997</v>
      </c>
      <c r="E4854" t="e">
        <f>_xlfn.NUMBERVALUE(#REF!)</f>
        <v>#REF!</v>
      </c>
    </row>
    <row r="4855" spans="1:5">
      <c r="A4855" s="285">
        <v>57358</v>
      </c>
      <c r="B4855" s="285" t="s">
        <v>14676</v>
      </c>
      <c r="C4855" s="513">
        <v>12.375299999999999</v>
      </c>
      <c r="E4855" t="e">
        <f>_xlfn.NUMBERVALUE(#REF!)</f>
        <v>#REF!</v>
      </c>
    </row>
    <row r="4856" spans="1:5">
      <c r="A4856" s="285">
        <v>50728</v>
      </c>
      <c r="B4856" s="285" t="s">
        <v>14677</v>
      </c>
      <c r="C4856" s="513">
        <v>292.6266</v>
      </c>
      <c r="E4856" t="e">
        <f>_xlfn.NUMBERVALUE(#REF!)</f>
        <v>#REF!</v>
      </c>
    </row>
    <row r="4857" spans="1:5">
      <c r="A4857" s="285">
        <v>38505</v>
      </c>
      <c r="B4857" s="285" t="s">
        <v>14678</v>
      </c>
      <c r="C4857" s="513">
        <v>5.6000000000000001E-2</v>
      </c>
      <c r="E4857" t="e">
        <f>_xlfn.NUMBERVALUE(#REF!)</f>
        <v>#REF!</v>
      </c>
    </row>
    <row r="4858" spans="1:5">
      <c r="A4858" s="285">
        <v>38507</v>
      </c>
      <c r="B4858" s="285" t="s">
        <v>14679</v>
      </c>
      <c r="C4858" s="513">
        <v>0.1095</v>
      </c>
      <c r="E4858" t="e">
        <f>_xlfn.NUMBERVALUE(#REF!)</f>
        <v>#REF!</v>
      </c>
    </row>
    <row r="4859" spans="1:5">
      <c r="A4859" s="285">
        <v>38527</v>
      </c>
      <c r="B4859" s="285" t="s">
        <v>14680</v>
      </c>
      <c r="C4859" s="513">
        <v>10.3675</v>
      </c>
      <c r="E4859" t="e">
        <f>_xlfn.NUMBERVALUE(#REF!)</f>
        <v>#REF!</v>
      </c>
    </row>
    <row r="4860" spans="1:5">
      <c r="A4860" s="285">
        <v>38528</v>
      </c>
      <c r="B4860" s="285" t="s">
        <v>14681</v>
      </c>
      <c r="C4860" s="513">
        <v>10.3675</v>
      </c>
      <c r="E4860" t="e">
        <f>_xlfn.NUMBERVALUE(#REF!)</f>
        <v>#REF!</v>
      </c>
    </row>
    <row r="4861" spans="1:5">
      <c r="A4861" s="285">
        <v>38538</v>
      </c>
      <c r="B4861" s="285" t="s">
        <v>14682</v>
      </c>
      <c r="C4861" s="513">
        <v>20.68</v>
      </c>
      <c r="E4861" t="e">
        <f>_xlfn.NUMBERVALUE(#REF!)</f>
        <v>#REF!</v>
      </c>
    </row>
    <row r="4862" spans="1:5">
      <c r="A4862" s="285">
        <v>22327</v>
      </c>
      <c r="B4862" s="285" t="s">
        <v>13878</v>
      </c>
      <c r="C4862" s="513">
        <v>128.21600000000001</v>
      </c>
      <c r="E4862" t="e">
        <f>_xlfn.NUMBERVALUE(#REF!)</f>
        <v>#REF!</v>
      </c>
    </row>
    <row r="4863" spans="1:5">
      <c r="A4863" s="285">
        <v>39569</v>
      </c>
      <c r="B4863" s="285" t="s">
        <v>14611</v>
      </c>
      <c r="C4863" s="513">
        <v>2.1499999999999998E-2</v>
      </c>
      <c r="E4863" t="e">
        <f>_xlfn.NUMBERVALUE(#REF!)</f>
        <v>#REF!</v>
      </c>
    </row>
    <row r="4864" spans="1:5">
      <c r="A4864" s="285">
        <v>39486</v>
      </c>
      <c r="B4864" s="285" t="s">
        <v>14683</v>
      </c>
      <c r="C4864" s="513">
        <v>6.27</v>
      </c>
      <c r="E4864" t="e">
        <f>_xlfn.NUMBERVALUE(#REF!)</f>
        <v>#REF!</v>
      </c>
    </row>
    <row r="4865" spans="1:5">
      <c r="A4865" s="285">
        <v>4850</v>
      </c>
      <c r="B4865" s="285" t="s">
        <v>14684</v>
      </c>
      <c r="C4865" s="513">
        <v>6.0911</v>
      </c>
      <c r="E4865" t="e">
        <f>_xlfn.NUMBERVALUE(#REF!)</f>
        <v>#REF!</v>
      </c>
    </row>
    <row r="4866" spans="1:5">
      <c r="A4866" s="285">
        <v>4834</v>
      </c>
      <c r="B4866" s="285" t="s">
        <v>14685</v>
      </c>
      <c r="C4866" s="513">
        <v>9.6346000000000007</v>
      </c>
      <c r="E4866" t="e">
        <f>_xlfn.NUMBERVALUE(#REF!)</f>
        <v>#REF!</v>
      </c>
    </row>
    <row r="4867" spans="1:5">
      <c r="A4867" s="285">
        <v>39517</v>
      </c>
      <c r="B4867" s="285" t="s">
        <v>14672</v>
      </c>
      <c r="C4867" s="513">
        <v>2.1499999999999998E-2</v>
      </c>
      <c r="E4867" t="e">
        <f>_xlfn.NUMBERVALUE(#REF!)</f>
        <v>#REF!</v>
      </c>
    </row>
    <row r="4868" spans="1:5">
      <c r="A4868" s="285">
        <v>39518</v>
      </c>
      <c r="B4868" s="285" t="s">
        <v>14686</v>
      </c>
      <c r="C4868" s="513">
        <v>2.1499999999999998E-2</v>
      </c>
      <c r="E4868" t="e">
        <f>_xlfn.NUMBERVALUE(#REF!)</f>
        <v>#REF!</v>
      </c>
    </row>
    <row r="4869" spans="1:5">
      <c r="A4869" s="285">
        <v>38497</v>
      </c>
      <c r="B4869" s="285" t="s">
        <v>14687</v>
      </c>
      <c r="C4869" s="513">
        <v>0.33500000000000002</v>
      </c>
      <c r="E4869" t="e">
        <f>_xlfn.NUMBERVALUE(#REF!)</f>
        <v>#REF!</v>
      </c>
    </row>
    <row r="4870" spans="1:5">
      <c r="A4870" s="285">
        <v>10206</v>
      </c>
      <c r="B4870" s="285" t="s">
        <v>14688</v>
      </c>
      <c r="C4870" s="513">
        <v>1.0972</v>
      </c>
      <c r="E4870" t="e">
        <f>_xlfn.NUMBERVALUE(#REF!)</f>
        <v>#REF!</v>
      </c>
    </row>
    <row r="4871" spans="1:5">
      <c r="A4871" s="285">
        <v>39571</v>
      </c>
      <c r="B4871" s="285" t="s">
        <v>14689</v>
      </c>
      <c r="C4871" s="513">
        <v>2.1499999999999998E-2</v>
      </c>
      <c r="E4871" t="e">
        <f>_xlfn.NUMBERVALUE(#REF!)</f>
        <v>#REF!</v>
      </c>
    </row>
    <row r="4872" spans="1:5">
      <c r="A4872" s="285">
        <v>52872</v>
      </c>
      <c r="B4872" s="285" t="s">
        <v>14690</v>
      </c>
      <c r="C4872" s="513">
        <v>27.4222</v>
      </c>
      <c r="E4872" t="e">
        <f>_xlfn.NUMBERVALUE(#REF!)</f>
        <v>#REF!</v>
      </c>
    </row>
    <row r="4873" spans="1:5">
      <c r="A4873" s="285">
        <v>53774</v>
      </c>
      <c r="B4873" s="285" t="s">
        <v>14691</v>
      </c>
      <c r="C4873" s="513">
        <v>101.29089999999999</v>
      </c>
      <c r="E4873" t="e">
        <f>_xlfn.NUMBERVALUE(#REF!)</f>
        <v>#REF!</v>
      </c>
    </row>
    <row r="4874" spans="1:5">
      <c r="A4874" s="285">
        <v>37672</v>
      </c>
      <c r="B4874" s="285" t="s">
        <v>14290</v>
      </c>
      <c r="C4874" s="513">
        <v>0.41270000000000001</v>
      </c>
      <c r="E4874" t="e">
        <f>_xlfn.NUMBERVALUE(#REF!)</f>
        <v>#REF!</v>
      </c>
    </row>
    <row r="4875" spans="1:5">
      <c r="A4875" s="285">
        <v>4835</v>
      </c>
      <c r="B4875" s="285" t="s">
        <v>14685</v>
      </c>
      <c r="C4875" s="513">
        <v>12.5411</v>
      </c>
      <c r="E4875" t="e">
        <f>_xlfn.NUMBERVALUE(#REF!)</f>
        <v>#REF!</v>
      </c>
    </row>
    <row r="4876" spans="1:5">
      <c r="A4876" s="285">
        <v>4830</v>
      </c>
      <c r="B4876" s="285" t="s">
        <v>14685</v>
      </c>
      <c r="C4876" s="513">
        <v>6.0911</v>
      </c>
      <c r="E4876" t="e">
        <f>_xlfn.NUMBERVALUE(#REF!)</f>
        <v>#REF!</v>
      </c>
    </row>
    <row r="4877" spans="1:5">
      <c r="A4877" s="285">
        <v>78376</v>
      </c>
      <c r="B4877" s="285" t="s">
        <v>14692</v>
      </c>
      <c r="C4877" s="513">
        <v>59.568600000000004</v>
      </c>
      <c r="E4877" t="e">
        <f>_xlfn.NUMBERVALUE(#REF!)</f>
        <v>#REF!</v>
      </c>
    </row>
    <row r="4878" spans="1:5">
      <c r="A4878" s="285">
        <v>41647</v>
      </c>
      <c r="B4878" s="285" t="s">
        <v>14693</v>
      </c>
      <c r="C4878" s="513">
        <v>13.1433</v>
      </c>
      <c r="E4878" t="e">
        <f>_xlfn.NUMBERVALUE(#REF!)</f>
        <v>#REF!</v>
      </c>
    </row>
    <row r="4879" spans="1:5">
      <c r="A4879" s="285">
        <v>4602</v>
      </c>
      <c r="B4879" s="285" t="s">
        <v>14694</v>
      </c>
      <c r="C4879" s="513">
        <v>158.5881</v>
      </c>
      <c r="E4879" t="e">
        <f>_xlfn.NUMBERVALUE(#REF!)</f>
        <v>#REF!</v>
      </c>
    </row>
    <row r="4880" spans="1:5">
      <c r="A4880" s="285">
        <v>52752</v>
      </c>
      <c r="B4880" s="285" t="s">
        <v>14695</v>
      </c>
      <c r="C4880" s="513">
        <v>56.988900000000001</v>
      </c>
      <c r="E4880" t="e">
        <f>_xlfn.NUMBERVALUE(#REF!)</f>
        <v>#REF!</v>
      </c>
    </row>
    <row r="4881" spans="1:5">
      <c r="A4881" s="285">
        <v>30216</v>
      </c>
      <c r="B4881" s="285" t="s">
        <v>14696</v>
      </c>
      <c r="C4881" s="513">
        <v>3.7029999999999998</v>
      </c>
      <c r="E4881" t="e">
        <f>_xlfn.NUMBERVALUE(#REF!)</f>
        <v>#REF!</v>
      </c>
    </row>
    <row r="4882" spans="1:5">
      <c r="A4882" s="285">
        <v>37697</v>
      </c>
      <c r="B4882" s="285" t="s">
        <v>14697</v>
      </c>
      <c r="C4882" s="513">
        <v>465.63299999999998</v>
      </c>
      <c r="E4882" t="e">
        <f>_xlfn.NUMBERVALUE(#REF!)</f>
        <v>#REF!</v>
      </c>
    </row>
    <row r="4883" spans="1:5">
      <c r="A4883" s="285">
        <v>39526</v>
      </c>
      <c r="B4883" s="285" t="s">
        <v>14610</v>
      </c>
      <c r="C4883" s="513">
        <v>2.23E-2</v>
      </c>
      <c r="E4883" t="e">
        <f>_xlfn.NUMBERVALUE(#REF!)</f>
        <v>#REF!</v>
      </c>
    </row>
    <row r="4884" spans="1:5">
      <c r="A4884" s="285">
        <v>52162</v>
      </c>
      <c r="B4884" s="285" t="s">
        <v>13737</v>
      </c>
      <c r="C4884" s="513">
        <v>41.037500000000001</v>
      </c>
      <c r="E4884" t="e">
        <f>_xlfn.NUMBERVALUE(#REF!)</f>
        <v>#REF!</v>
      </c>
    </row>
    <row r="4885" spans="1:5">
      <c r="A4885" s="285">
        <v>52069</v>
      </c>
      <c r="B4885" s="285" t="s">
        <v>14698</v>
      </c>
      <c r="C4885" s="513">
        <v>29.506699999999999</v>
      </c>
      <c r="E4885" t="e">
        <f>_xlfn.NUMBERVALUE(#REF!)</f>
        <v>#REF!</v>
      </c>
    </row>
    <row r="4886" spans="1:5">
      <c r="A4886" s="285">
        <v>30334</v>
      </c>
      <c r="B4886" s="285" t="s">
        <v>14699</v>
      </c>
      <c r="C4886" s="513">
        <v>0.96360000000000001</v>
      </c>
      <c r="E4886" t="e">
        <f>_xlfn.NUMBERVALUE(#REF!)</f>
        <v>#REF!</v>
      </c>
    </row>
    <row r="4887" spans="1:5">
      <c r="A4887" s="285">
        <v>22660</v>
      </c>
      <c r="B4887" s="285" t="s">
        <v>14700</v>
      </c>
      <c r="C4887" s="513">
        <v>62.073</v>
      </c>
      <c r="E4887" t="e">
        <f>_xlfn.NUMBERVALUE(#REF!)</f>
        <v>#REF!</v>
      </c>
    </row>
    <row r="4888" spans="1:5">
      <c r="A4888" s="285">
        <v>39559</v>
      </c>
      <c r="B4888" s="285" t="s">
        <v>14611</v>
      </c>
      <c r="C4888" s="513">
        <v>2.1100000000000001E-2</v>
      </c>
      <c r="E4888" t="e">
        <f>_xlfn.NUMBERVALUE(#REF!)</f>
        <v>#REF!</v>
      </c>
    </row>
    <row r="4889" spans="1:5">
      <c r="A4889" s="285">
        <v>4820</v>
      </c>
      <c r="B4889" s="285" t="s">
        <v>14701</v>
      </c>
      <c r="C4889" s="513">
        <v>3.6158999999999999</v>
      </c>
      <c r="E4889" t="e">
        <f>_xlfn.NUMBERVALUE(#REF!)</f>
        <v>#REF!</v>
      </c>
    </row>
    <row r="4890" spans="1:5">
      <c r="A4890" s="285">
        <v>52873</v>
      </c>
      <c r="B4890" s="285" t="s">
        <v>14702</v>
      </c>
      <c r="C4890" s="513">
        <v>28.590299999999999</v>
      </c>
      <c r="E4890" t="e">
        <f>_xlfn.NUMBERVALUE(#REF!)</f>
        <v>#REF!</v>
      </c>
    </row>
    <row r="4891" spans="1:5">
      <c r="A4891" s="285">
        <v>52152</v>
      </c>
      <c r="B4891" s="285" t="s">
        <v>14703</v>
      </c>
      <c r="C4891" s="513">
        <v>38.096400000000003</v>
      </c>
      <c r="E4891" t="e">
        <f>_xlfn.NUMBERVALUE(#REF!)</f>
        <v>#REF!</v>
      </c>
    </row>
    <row r="4892" spans="1:5">
      <c r="A4892" s="285">
        <v>51863</v>
      </c>
      <c r="B4892" s="285" t="s">
        <v>14704</v>
      </c>
      <c r="C4892" s="513">
        <v>7.1395999999999997</v>
      </c>
      <c r="E4892" t="e">
        <f>_xlfn.NUMBERVALUE(#REF!)</f>
        <v>#REF!</v>
      </c>
    </row>
    <row r="4893" spans="1:5">
      <c r="A4893" s="285">
        <v>52204</v>
      </c>
      <c r="B4893" s="285" t="s">
        <v>14705</v>
      </c>
      <c r="C4893" s="513">
        <v>132.55869999999999</v>
      </c>
      <c r="E4893" t="e">
        <f>_xlfn.NUMBERVALUE(#REF!)</f>
        <v>#REF!</v>
      </c>
    </row>
    <row r="4894" spans="1:5">
      <c r="A4894" s="285">
        <v>52002</v>
      </c>
      <c r="B4894" s="285" t="s">
        <v>14706</v>
      </c>
      <c r="C4894" s="513">
        <v>84.758499999999998</v>
      </c>
      <c r="E4894" t="e">
        <f>_xlfn.NUMBERVALUE(#REF!)</f>
        <v>#REF!</v>
      </c>
    </row>
    <row r="4895" spans="1:5">
      <c r="A4895" s="285">
        <v>36090</v>
      </c>
      <c r="B4895" s="285" t="s">
        <v>14707</v>
      </c>
      <c r="C4895" s="513">
        <v>249.3</v>
      </c>
      <c r="E4895" t="e">
        <f>_xlfn.NUMBERVALUE(#REF!)</f>
        <v>#REF!</v>
      </c>
    </row>
    <row r="4896" spans="1:5">
      <c r="A4896" s="285">
        <v>4810</v>
      </c>
      <c r="B4896" s="285" t="s">
        <v>14708</v>
      </c>
      <c r="C4896" s="513">
        <v>8.6791999999999998</v>
      </c>
      <c r="E4896" t="e">
        <f>_xlfn.NUMBERVALUE(#REF!)</f>
        <v>#REF!</v>
      </c>
    </row>
    <row r="4897" spans="1:5">
      <c r="A4897" s="285">
        <v>4844</v>
      </c>
      <c r="B4897" s="285" t="s">
        <v>14709</v>
      </c>
      <c r="C4897" s="513">
        <v>9.6346000000000007</v>
      </c>
      <c r="E4897" t="e">
        <f>_xlfn.NUMBERVALUE(#REF!)</f>
        <v>#REF!</v>
      </c>
    </row>
    <row r="4898" spans="1:5">
      <c r="A4898" s="285">
        <v>4854</v>
      </c>
      <c r="B4898" s="285" t="s">
        <v>14710</v>
      </c>
      <c r="C4898" s="513">
        <v>9.6346000000000007</v>
      </c>
      <c r="E4898" t="e">
        <f>_xlfn.NUMBERVALUE(#REF!)</f>
        <v>#REF!</v>
      </c>
    </row>
    <row r="4899" spans="1:5">
      <c r="A4899" s="285">
        <v>89807</v>
      </c>
      <c r="B4899" s="285" t="s">
        <v>14711</v>
      </c>
      <c r="C4899" s="513">
        <v>5.81</v>
      </c>
      <c r="E4899" t="e">
        <f>_xlfn.NUMBERVALUE(#REF!)</f>
        <v>#REF!</v>
      </c>
    </row>
    <row r="4900" spans="1:5">
      <c r="A4900" s="285">
        <v>4650</v>
      </c>
      <c r="B4900" s="285" t="s">
        <v>14712</v>
      </c>
      <c r="C4900" s="513">
        <v>97.445700000000002</v>
      </c>
      <c r="E4900" t="e">
        <f>_xlfn.NUMBERVALUE(#REF!)</f>
        <v>#REF!</v>
      </c>
    </row>
    <row r="4901" spans="1:5">
      <c r="A4901" s="285">
        <v>4653</v>
      </c>
      <c r="B4901" s="285" t="s">
        <v>14712</v>
      </c>
      <c r="C4901" s="513">
        <v>96.345600000000005</v>
      </c>
      <c r="E4901" t="e">
        <f>_xlfn.NUMBERVALUE(#REF!)</f>
        <v>#REF!</v>
      </c>
    </row>
    <row r="4902" spans="1:5">
      <c r="A4902" s="285">
        <v>39557</v>
      </c>
      <c r="B4902" s="285" t="s">
        <v>14672</v>
      </c>
      <c r="C4902" s="513">
        <v>2.1100000000000001E-2</v>
      </c>
      <c r="E4902" t="e">
        <f>_xlfn.NUMBERVALUE(#REF!)</f>
        <v>#REF!</v>
      </c>
    </row>
    <row r="4903" spans="1:5">
      <c r="A4903" s="285">
        <v>39558</v>
      </c>
      <c r="B4903" s="285" t="s">
        <v>14686</v>
      </c>
      <c r="C4903" s="513">
        <v>2.1100000000000001E-2</v>
      </c>
      <c r="E4903" t="e">
        <f>_xlfn.NUMBERVALUE(#REF!)</f>
        <v>#REF!</v>
      </c>
    </row>
    <row r="4904" spans="1:5">
      <c r="A4904" s="285">
        <v>39568</v>
      </c>
      <c r="B4904" s="285" t="s">
        <v>14686</v>
      </c>
      <c r="C4904" s="513">
        <v>2.1499999999999998E-2</v>
      </c>
      <c r="E4904" t="e">
        <f>_xlfn.NUMBERVALUE(#REF!)</f>
        <v>#REF!</v>
      </c>
    </row>
    <row r="4905" spans="1:5">
      <c r="A4905" s="285">
        <v>41645</v>
      </c>
      <c r="B4905" s="285" t="s">
        <v>14713</v>
      </c>
      <c r="C4905" s="513">
        <v>10.526199999999999</v>
      </c>
      <c r="E4905" t="e">
        <f>_xlfn.NUMBERVALUE(#REF!)</f>
        <v>#REF!</v>
      </c>
    </row>
    <row r="4906" spans="1:5">
      <c r="A4906" s="285">
        <v>36818</v>
      </c>
      <c r="B4906" s="285" t="s">
        <v>14714</v>
      </c>
      <c r="C4906" s="513">
        <v>4.8120000000000003</v>
      </c>
      <c r="E4906" t="e">
        <f>_xlfn.NUMBERVALUE(#REF!)</f>
        <v>#REF!</v>
      </c>
    </row>
    <row r="4907" spans="1:5">
      <c r="A4907" s="285">
        <v>36540</v>
      </c>
      <c r="B4907" s="285" t="s">
        <v>14715</v>
      </c>
      <c r="C4907" s="513">
        <v>4.4627999999999997</v>
      </c>
      <c r="E4907" t="e">
        <f>_xlfn.NUMBERVALUE(#REF!)</f>
        <v>#REF!</v>
      </c>
    </row>
    <row r="4908" spans="1:5">
      <c r="A4908" s="285">
        <v>30191</v>
      </c>
      <c r="B4908" s="285" t="s">
        <v>14716</v>
      </c>
      <c r="C4908" s="513">
        <v>1.0559000000000001</v>
      </c>
      <c r="E4908" t="e">
        <f>_xlfn.NUMBERVALUE(#REF!)</f>
        <v>#REF!</v>
      </c>
    </row>
    <row r="4909" spans="1:5">
      <c r="A4909" s="285">
        <v>30193</v>
      </c>
      <c r="B4909" s="285" t="s">
        <v>14717</v>
      </c>
      <c r="C4909" s="513">
        <v>1.7150000000000001</v>
      </c>
      <c r="E4909" t="e">
        <f>_xlfn.NUMBERVALUE(#REF!)</f>
        <v>#REF!</v>
      </c>
    </row>
    <row r="4910" spans="1:5">
      <c r="A4910" s="285">
        <v>91910</v>
      </c>
      <c r="B4910" s="285" t="s">
        <v>14718</v>
      </c>
      <c r="C4910" s="513">
        <v>0.2263</v>
      </c>
      <c r="E4910" t="e">
        <f>_xlfn.NUMBERVALUE(#REF!)</f>
        <v>#REF!</v>
      </c>
    </row>
    <row r="4911" spans="1:5">
      <c r="A4911" s="285">
        <v>52702</v>
      </c>
      <c r="B4911" s="285" t="s">
        <v>14719</v>
      </c>
      <c r="C4911" s="513">
        <v>124.5321</v>
      </c>
      <c r="E4911" t="e">
        <f>_xlfn.NUMBERVALUE(#REF!)</f>
        <v>#REF!</v>
      </c>
    </row>
    <row r="4912" spans="1:5">
      <c r="A4912" s="285">
        <v>3506</v>
      </c>
      <c r="B4912" s="285" t="s">
        <v>14720</v>
      </c>
      <c r="C4912" s="513">
        <v>210.834</v>
      </c>
      <c r="E4912" t="e">
        <f>_xlfn.NUMBERVALUE(#REF!)</f>
        <v>#REF!</v>
      </c>
    </row>
    <row r="4913" spans="1:5">
      <c r="A4913" s="285">
        <v>42500</v>
      </c>
      <c r="B4913" s="285" t="s">
        <v>14721</v>
      </c>
      <c r="C4913" s="513">
        <v>492.54</v>
      </c>
      <c r="E4913" t="e">
        <f>_xlfn.NUMBERVALUE(#REF!)</f>
        <v>#REF!</v>
      </c>
    </row>
    <row r="4914" spans="1:5">
      <c r="A4914" s="285">
        <v>42505</v>
      </c>
      <c r="B4914" s="285" t="s">
        <v>14722</v>
      </c>
      <c r="C4914" s="513">
        <v>1897.2</v>
      </c>
      <c r="E4914" t="e">
        <f>_xlfn.NUMBERVALUE(#REF!)</f>
        <v>#REF!</v>
      </c>
    </row>
    <row r="4915" spans="1:5">
      <c r="A4915" s="285">
        <v>37911</v>
      </c>
      <c r="B4915" s="285" t="s">
        <v>14723</v>
      </c>
      <c r="C4915" s="513">
        <v>5.8900000000000001E-2</v>
      </c>
      <c r="E4915" t="e">
        <f>_xlfn.NUMBERVALUE(#REF!)</f>
        <v>#REF!</v>
      </c>
    </row>
    <row r="4916" spans="1:5">
      <c r="A4916" s="285">
        <v>52904</v>
      </c>
      <c r="B4916" s="285" t="s">
        <v>14724</v>
      </c>
      <c r="C4916" s="513">
        <v>217.49690000000001</v>
      </c>
      <c r="E4916" t="e">
        <f>_xlfn.NUMBERVALUE(#REF!)</f>
        <v>#REF!</v>
      </c>
    </row>
    <row r="4917" spans="1:5">
      <c r="A4917" s="285">
        <v>39489</v>
      </c>
      <c r="B4917" s="285" t="s">
        <v>14725</v>
      </c>
      <c r="C4917" s="513">
        <v>7.5867000000000004</v>
      </c>
      <c r="E4917" t="e">
        <f>_xlfn.NUMBERVALUE(#REF!)</f>
        <v>#REF!</v>
      </c>
    </row>
    <row r="4918" spans="1:5">
      <c r="A4918" s="285">
        <v>16635</v>
      </c>
      <c r="B4918" s="285" t="s">
        <v>13526</v>
      </c>
      <c r="C4918" s="513">
        <v>20.531300000000002</v>
      </c>
      <c r="E4918" t="e">
        <f>_xlfn.NUMBERVALUE(#REF!)</f>
        <v>#REF!</v>
      </c>
    </row>
    <row r="4919" spans="1:5">
      <c r="A4919" s="285">
        <v>41646</v>
      </c>
      <c r="B4919" s="285" t="s">
        <v>14726</v>
      </c>
      <c r="C4919" s="513">
        <v>5.6388999999999996</v>
      </c>
      <c r="E4919" t="e">
        <f>_xlfn.NUMBERVALUE(#REF!)</f>
        <v>#REF!</v>
      </c>
    </row>
    <row r="4920" spans="1:5">
      <c r="A4920" s="285">
        <v>39488</v>
      </c>
      <c r="B4920" s="285" t="s">
        <v>14725</v>
      </c>
      <c r="C4920" s="513">
        <v>4.4762000000000004</v>
      </c>
      <c r="E4920" t="e">
        <f>_xlfn.NUMBERVALUE(#REF!)</f>
        <v>#REF!</v>
      </c>
    </row>
    <row r="4921" spans="1:5">
      <c r="A4921" s="285">
        <v>30329</v>
      </c>
      <c r="B4921" s="285" t="s">
        <v>14594</v>
      </c>
      <c r="C4921" s="513">
        <v>3.8395000000000001</v>
      </c>
      <c r="E4921" t="e">
        <f>_xlfn.NUMBERVALUE(#REF!)</f>
        <v>#REF!</v>
      </c>
    </row>
    <row r="4922" spans="1:5">
      <c r="A4922" s="285">
        <v>39522</v>
      </c>
      <c r="B4922" s="285" t="s">
        <v>14727</v>
      </c>
      <c r="C4922" s="513">
        <v>2.24E-2</v>
      </c>
      <c r="E4922" t="e">
        <f>_xlfn.NUMBERVALUE(#REF!)</f>
        <v>#REF!</v>
      </c>
    </row>
    <row r="4923" spans="1:5">
      <c r="A4923" s="285">
        <v>55271</v>
      </c>
      <c r="B4923" s="285" t="s">
        <v>14728</v>
      </c>
      <c r="C4923" s="513">
        <v>7.9607000000000001</v>
      </c>
      <c r="E4923" t="e">
        <f>_xlfn.NUMBERVALUE(#REF!)</f>
        <v>#REF!</v>
      </c>
    </row>
    <row r="4924" spans="1:5">
      <c r="A4924" s="285">
        <v>39507</v>
      </c>
      <c r="B4924" s="285" t="s">
        <v>14672</v>
      </c>
      <c r="C4924" s="513">
        <v>2.1100000000000001E-2</v>
      </c>
      <c r="E4924" t="e">
        <f>_xlfn.NUMBERVALUE(#REF!)</f>
        <v>#REF!</v>
      </c>
    </row>
    <row r="4925" spans="1:5">
      <c r="A4925" s="285">
        <v>39508</v>
      </c>
      <c r="B4925" s="285" t="s">
        <v>14686</v>
      </c>
      <c r="C4925" s="513">
        <v>2.1100000000000001E-2</v>
      </c>
      <c r="E4925" t="e">
        <f>_xlfn.NUMBERVALUE(#REF!)</f>
        <v>#REF!</v>
      </c>
    </row>
    <row r="4926" spans="1:5">
      <c r="A4926" s="285">
        <v>22312</v>
      </c>
      <c r="B4926" s="285" t="s">
        <v>14729</v>
      </c>
      <c r="C4926" s="513">
        <v>100.44</v>
      </c>
      <c r="E4926" t="e">
        <f>_xlfn.NUMBERVALUE(#REF!)</f>
        <v>#REF!</v>
      </c>
    </row>
    <row r="4927" spans="1:5">
      <c r="A4927" s="285">
        <v>22662</v>
      </c>
      <c r="B4927" s="285" t="s">
        <v>14730</v>
      </c>
      <c r="C4927" s="513">
        <v>69.540000000000006</v>
      </c>
      <c r="E4927" t="e">
        <f>_xlfn.NUMBERVALUE(#REF!)</f>
        <v>#REF!</v>
      </c>
    </row>
    <row r="4928" spans="1:5">
      <c r="A4928" s="285">
        <v>34549</v>
      </c>
      <c r="B4928" s="285" t="s">
        <v>14536</v>
      </c>
      <c r="C4928" s="513">
        <v>41.207999999999998</v>
      </c>
      <c r="E4928" t="e">
        <f>_xlfn.NUMBERVALUE(#REF!)</f>
        <v>#REF!</v>
      </c>
    </row>
    <row r="4929" spans="1:5">
      <c r="A4929" s="285">
        <v>49553</v>
      </c>
      <c r="B4929" s="285" t="s">
        <v>14731</v>
      </c>
      <c r="C4929" s="513">
        <v>44.026800000000001</v>
      </c>
      <c r="E4929" t="e">
        <f>_xlfn.NUMBERVALUE(#REF!)</f>
        <v>#REF!</v>
      </c>
    </row>
    <row r="4930" spans="1:5">
      <c r="A4930" s="285">
        <v>51860</v>
      </c>
      <c r="B4930" s="285" t="s">
        <v>14732</v>
      </c>
      <c r="C4930" s="513">
        <v>7.5712000000000002</v>
      </c>
      <c r="E4930" t="e">
        <f>_xlfn.NUMBERVALUE(#REF!)</f>
        <v>#REF!</v>
      </c>
    </row>
    <row r="4931" spans="1:5">
      <c r="A4931" s="285">
        <v>4660</v>
      </c>
      <c r="B4931" s="285" t="s">
        <v>14733</v>
      </c>
      <c r="C4931" s="513">
        <v>155.57730000000001</v>
      </c>
      <c r="E4931" t="e">
        <f>_xlfn.NUMBERVALUE(#REF!)</f>
        <v>#REF!</v>
      </c>
    </row>
    <row r="4932" spans="1:5">
      <c r="A4932" s="285">
        <v>30336</v>
      </c>
      <c r="B4932" s="285" t="s">
        <v>14734</v>
      </c>
      <c r="C4932" s="513">
        <v>6.069</v>
      </c>
      <c r="E4932" t="e">
        <f>_xlfn.NUMBERVALUE(#REF!)</f>
        <v>#REF!</v>
      </c>
    </row>
    <row r="4933" spans="1:5">
      <c r="A4933" s="285">
        <v>53703</v>
      </c>
      <c r="B4933" s="285" t="s">
        <v>14735</v>
      </c>
      <c r="C4933" s="513">
        <v>147.8931</v>
      </c>
      <c r="E4933" t="e">
        <f>_xlfn.NUMBERVALUE(#REF!)</f>
        <v>#REF!</v>
      </c>
    </row>
    <row r="4934" spans="1:5">
      <c r="A4934" s="285">
        <v>22322</v>
      </c>
      <c r="B4934" s="285" t="s">
        <v>13878</v>
      </c>
      <c r="C4934" s="513">
        <v>114.08</v>
      </c>
      <c r="E4934" t="e">
        <f>_xlfn.NUMBERVALUE(#REF!)</f>
        <v>#REF!</v>
      </c>
    </row>
    <row r="4935" spans="1:5">
      <c r="A4935" s="285">
        <v>58054</v>
      </c>
      <c r="B4935" s="285" t="s">
        <v>14736</v>
      </c>
      <c r="C4935" s="513">
        <v>19.173999999999999</v>
      </c>
      <c r="E4935" t="e">
        <f>_xlfn.NUMBERVALUE(#REF!)</f>
        <v>#REF!</v>
      </c>
    </row>
    <row r="4936" spans="1:5">
      <c r="A4936" s="285">
        <v>37922</v>
      </c>
      <c r="B4936" s="285" t="s">
        <v>14737</v>
      </c>
      <c r="C4936" s="513">
        <v>5.8000000000000003E-2</v>
      </c>
      <c r="E4936" t="e">
        <f>_xlfn.NUMBERVALUE(#REF!)</f>
        <v>#REF!</v>
      </c>
    </row>
    <row r="4937" spans="1:5">
      <c r="A4937" s="285">
        <v>37712</v>
      </c>
      <c r="B4937" s="285" t="s">
        <v>14738</v>
      </c>
      <c r="C4937" s="513">
        <v>0.1726</v>
      </c>
      <c r="E4937" t="e">
        <f>_xlfn.NUMBERVALUE(#REF!)</f>
        <v>#REF!</v>
      </c>
    </row>
    <row r="4938" spans="1:5">
      <c r="A4938" s="285">
        <v>51854</v>
      </c>
      <c r="B4938" s="285" t="s">
        <v>14739</v>
      </c>
      <c r="C4938" s="513">
        <v>5.7667999999999999</v>
      </c>
      <c r="E4938" t="e">
        <f>_xlfn.NUMBERVALUE(#REF!)</f>
        <v>#REF!</v>
      </c>
    </row>
    <row r="4939" spans="1:5">
      <c r="A4939" s="285">
        <v>34950</v>
      </c>
      <c r="B4939" s="285" t="s">
        <v>14740</v>
      </c>
      <c r="C4939" s="513">
        <v>168.9</v>
      </c>
      <c r="E4939" t="e">
        <f>_xlfn.NUMBERVALUE(#REF!)</f>
        <v>#REF!</v>
      </c>
    </row>
    <row r="4940" spans="1:5">
      <c r="A4940" s="285">
        <v>55231</v>
      </c>
      <c r="B4940" s="285" t="s">
        <v>14741</v>
      </c>
      <c r="C4940" s="513">
        <v>10.1351</v>
      </c>
      <c r="E4940" t="e">
        <f>_xlfn.NUMBERVALUE(#REF!)</f>
        <v>#REF!</v>
      </c>
    </row>
    <row r="4941" spans="1:5">
      <c r="A4941" s="285">
        <v>36816</v>
      </c>
      <c r="B4941" s="285" t="s">
        <v>14742</v>
      </c>
      <c r="C4941" s="513">
        <v>4.2191999999999998</v>
      </c>
      <c r="E4941" t="e">
        <f>_xlfn.NUMBERVALUE(#REF!)</f>
        <v>#REF!</v>
      </c>
    </row>
    <row r="4942" spans="1:5">
      <c r="A4942" s="285">
        <v>4838</v>
      </c>
      <c r="B4942" s="285" t="s">
        <v>14685</v>
      </c>
      <c r="C4942" s="513">
        <v>19.651299999999999</v>
      </c>
      <c r="E4942" t="e">
        <f>_xlfn.NUMBERVALUE(#REF!)</f>
        <v>#REF!</v>
      </c>
    </row>
    <row r="4943" spans="1:5">
      <c r="A4943" s="285">
        <v>52913</v>
      </c>
      <c r="B4943" s="285" t="s">
        <v>14656</v>
      </c>
      <c r="C4943" s="513">
        <v>206.05600000000001</v>
      </c>
      <c r="E4943" t="e">
        <f>_xlfn.NUMBERVALUE(#REF!)</f>
        <v>#REF!</v>
      </c>
    </row>
    <row r="4944" spans="1:5">
      <c r="A4944" s="285">
        <v>4824</v>
      </c>
      <c r="B4944" s="285" t="s">
        <v>14701</v>
      </c>
      <c r="C4944" s="513">
        <v>5.5468000000000002</v>
      </c>
      <c r="E4944" t="e">
        <f>_xlfn.NUMBERVALUE(#REF!)</f>
        <v>#REF!</v>
      </c>
    </row>
    <row r="4945" spans="1:5">
      <c r="A4945" s="285">
        <v>52033</v>
      </c>
      <c r="B4945" s="285" t="s">
        <v>14743</v>
      </c>
      <c r="C4945" s="513">
        <v>46.206899999999997</v>
      </c>
      <c r="E4945" t="e">
        <f>_xlfn.NUMBERVALUE(#REF!)</f>
        <v>#REF!</v>
      </c>
    </row>
    <row r="4946" spans="1:5">
      <c r="A4946" s="285">
        <v>52063</v>
      </c>
      <c r="B4946" s="285" t="s">
        <v>14744</v>
      </c>
      <c r="C4946" s="513">
        <v>21.8156</v>
      </c>
      <c r="E4946" t="e">
        <f>_xlfn.NUMBERVALUE(#REF!)</f>
        <v>#REF!</v>
      </c>
    </row>
    <row r="4947" spans="1:5">
      <c r="A4947" s="285">
        <v>39527</v>
      </c>
      <c r="B4947" s="285" t="s">
        <v>14672</v>
      </c>
      <c r="C4947" s="513">
        <v>2.23E-2</v>
      </c>
      <c r="E4947" t="e">
        <f>_xlfn.NUMBERVALUE(#REF!)</f>
        <v>#REF!</v>
      </c>
    </row>
    <row r="4948" spans="1:5">
      <c r="A4948" s="285">
        <v>42374</v>
      </c>
      <c r="B4948" s="285" t="s">
        <v>14745</v>
      </c>
      <c r="C4948" s="513">
        <v>801.6</v>
      </c>
      <c r="E4948" t="e">
        <f>_xlfn.NUMBERVALUE(#REF!)</f>
        <v>#REF!</v>
      </c>
    </row>
    <row r="4949" spans="1:5">
      <c r="A4949" s="285">
        <v>4845</v>
      </c>
      <c r="B4949" s="285" t="s">
        <v>14746</v>
      </c>
      <c r="C4949" s="513">
        <v>12.5411</v>
      </c>
      <c r="E4949" t="e">
        <f>_xlfn.NUMBERVALUE(#REF!)</f>
        <v>#REF!</v>
      </c>
    </row>
    <row r="4950" spans="1:5">
      <c r="A4950" s="285">
        <v>4855</v>
      </c>
      <c r="B4950" s="285" t="s">
        <v>14710</v>
      </c>
      <c r="C4950" s="513">
        <v>12.5411</v>
      </c>
      <c r="E4950" t="e">
        <f>_xlfn.NUMBERVALUE(#REF!)</f>
        <v>#REF!</v>
      </c>
    </row>
    <row r="4951" spans="1:5">
      <c r="A4951" s="285">
        <v>4832</v>
      </c>
      <c r="B4951" s="285" t="s">
        <v>14685</v>
      </c>
      <c r="C4951" s="513">
        <v>7.3648999999999996</v>
      </c>
      <c r="E4951" t="e">
        <f>_xlfn.NUMBERVALUE(#REF!)</f>
        <v>#REF!</v>
      </c>
    </row>
    <row r="4952" spans="1:5">
      <c r="A4952" s="285">
        <v>4852</v>
      </c>
      <c r="B4952" s="285" t="s">
        <v>14684</v>
      </c>
      <c r="C4952" s="513">
        <v>7.3648999999999996</v>
      </c>
      <c r="E4952" t="e">
        <f>_xlfn.NUMBERVALUE(#REF!)</f>
        <v>#REF!</v>
      </c>
    </row>
    <row r="4953" spans="1:5">
      <c r="A4953" s="285">
        <v>34949</v>
      </c>
      <c r="B4953" s="285" t="s">
        <v>14747</v>
      </c>
      <c r="C4953" s="513">
        <v>227.88</v>
      </c>
      <c r="E4953" t="e">
        <f>_xlfn.NUMBERVALUE(#REF!)</f>
        <v>#REF!</v>
      </c>
    </row>
    <row r="4954" spans="1:5">
      <c r="A4954" s="285">
        <v>22733</v>
      </c>
      <c r="B4954" s="285" t="s">
        <v>14748</v>
      </c>
      <c r="C4954" s="513">
        <v>18.832799999999999</v>
      </c>
      <c r="E4954" t="e">
        <f>_xlfn.NUMBERVALUE(#REF!)</f>
        <v>#REF!</v>
      </c>
    </row>
    <row r="4955" spans="1:5">
      <c r="A4955" s="285">
        <v>52269</v>
      </c>
      <c r="B4955" s="285" t="s">
        <v>14749</v>
      </c>
      <c r="C4955" s="513">
        <v>31.297699999999999</v>
      </c>
      <c r="E4955" t="e">
        <f>_xlfn.NUMBERVALUE(#REF!)</f>
        <v>#REF!</v>
      </c>
    </row>
    <row r="4956" spans="1:5">
      <c r="A4956" s="285">
        <v>52213</v>
      </c>
      <c r="B4956" s="285" t="s">
        <v>14656</v>
      </c>
      <c r="C4956" s="513">
        <v>134.8349</v>
      </c>
      <c r="E4956" t="e">
        <f>_xlfn.NUMBERVALUE(#REF!)</f>
        <v>#REF!</v>
      </c>
    </row>
    <row r="4957" spans="1:5">
      <c r="A4957" s="285">
        <v>39512</v>
      </c>
      <c r="B4957" s="285" t="s">
        <v>14750</v>
      </c>
      <c r="C4957" s="513">
        <v>2.1100000000000001E-2</v>
      </c>
      <c r="E4957" t="e">
        <f>_xlfn.NUMBERVALUE(#REF!)</f>
        <v>#REF!</v>
      </c>
    </row>
    <row r="4958" spans="1:5">
      <c r="A4958" s="285">
        <v>4840</v>
      </c>
      <c r="B4958" s="285" t="s">
        <v>14746</v>
      </c>
      <c r="C4958" s="513">
        <v>6.0911</v>
      </c>
      <c r="E4958" t="e">
        <f>_xlfn.NUMBERVALUE(#REF!)</f>
        <v>#REF!</v>
      </c>
    </row>
    <row r="4959" spans="1:5">
      <c r="A4959" s="285">
        <v>22732</v>
      </c>
      <c r="B4959" s="285" t="s">
        <v>14751</v>
      </c>
      <c r="C4959" s="513">
        <v>41.161799999999999</v>
      </c>
      <c r="E4959" t="e">
        <f>_xlfn.NUMBERVALUE(#REF!)</f>
        <v>#REF!</v>
      </c>
    </row>
    <row r="4960" spans="1:5">
      <c r="A4960" s="285">
        <v>53863</v>
      </c>
      <c r="B4960" s="285" t="s">
        <v>14752</v>
      </c>
      <c r="C4960" s="513">
        <v>95.360799999999998</v>
      </c>
      <c r="E4960" t="e">
        <f>_xlfn.NUMBERVALUE(#REF!)</f>
        <v>#REF!</v>
      </c>
    </row>
    <row r="4961" spans="1:5">
      <c r="A4961" s="285">
        <v>4842</v>
      </c>
      <c r="B4961" s="285" t="s">
        <v>14746</v>
      </c>
      <c r="C4961" s="513">
        <v>7.3648999999999996</v>
      </c>
      <c r="E4961" t="e">
        <f>_xlfn.NUMBERVALUE(#REF!)</f>
        <v>#REF!</v>
      </c>
    </row>
    <row r="4962" spans="1:5">
      <c r="A4962" s="285">
        <v>4664</v>
      </c>
      <c r="B4962" s="285" t="s">
        <v>14753</v>
      </c>
      <c r="C4962" s="513">
        <v>357.87990000000002</v>
      </c>
      <c r="E4962" t="e">
        <f>_xlfn.NUMBERVALUE(#REF!)</f>
        <v>#REF!</v>
      </c>
    </row>
    <row r="4963" spans="1:5">
      <c r="A4963" s="285">
        <v>52864</v>
      </c>
      <c r="B4963" s="285" t="s">
        <v>14754</v>
      </c>
      <c r="C4963" s="513">
        <v>71.340900000000005</v>
      </c>
      <c r="E4963" t="e">
        <f>_xlfn.NUMBERVALUE(#REF!)</f>
        <v>#REF!</v>
      </c>
    </row>
    <row r="4964" spans="1:5">
      <c r="A4964" s="285">
        <v>78329</v>
      </c>
      <c r="B4964" s="285" t="s">
        <v>14755</v>
      </c>
      <c r="C4964" s="513">
        <v>498.73200000000003</v>
      </c>
      <c r="E4964" t="e">
        <f>_xlfn.NUMBERVALUE(#REF!)</f>
        <v>#REF!</v>
      </c>
    </row>
    <row r="4965" spans="1:5">
      <c r="A4965" s="285">
        <v>52254</v>
      </c>
      <c r="B4965" s="285" t="s">
        <v>14756</v>
      </c>
      <c r="C4965" s="513">
        <v>38.761299999999999</v>
      </c>
      <c r="E4965" t="e">
        <f>_xlfn.NUMBERVALUE(#REF!)</f>
        <v>#REF!</v>
      </c>
    </row>
    <row r="4966" spans="1:5">
      <c r="A4966" s="285">
        <v>49560</v>
      </c>
      <c r="B4966" s="285" t="s">
        <v>14757</v>
      </c>
      <c r="C4966" s="513">
        <v>93.879000000000005</v>
      </c>
      <c r="E4966" t="e">
        <f>_xlfn.NUMBERVALUE(#REF!)</f>
        <v>#REF!</v>
      </c>
    </row>
    <row r="4967" spans="1:5">
      <c r="A4967" s="285">
        <v>53734</v>
      </c>
      <c r="B4967" s="285" t="s">
        <v>14758</v>
      </c>
      <c r="C4967" s="513">
        <v>214.6217</v>
      </c>
      <c r="E4967" t="e">
        <f>_xlfn.NUMBERVALUE(#REF!)</f>
        <v>#REF!</v>
      </c>
    </row>
    <row r="4968" spans="1:5">
      <c r="A4968" s="285">
        <v>53733</v>
      </c>
      <c r="B4968" s="285" t="s">
        <v>14759</v>
      </c>
      <c r="C4968" s="513">
        <v>201.9828</v>
      </c>
      <c r="E4968" t="e">
        <f>_xlfn.NUMBERVALUE(#REF!)</f>
        <v>#REF!</v>
      </c>
    </row>
    <row r="4969" spans="1:5">
      <c r="A4969" s="285">
        <v>52196</v>
      </c>
      <c r="B4969" s="285" t="s">
        <v>14760</v>
      </c>
      <c r="C4969" s="513">
        <v>12.495100000000001</v>
      </c>
      <c r="E4969" t="e">
        <f>_xlfn.NUMBERVALUE(#REF!)</f>
        <v>#REF!</v>
      </c>
    </row>
    <row r="4970" spans="1:5">
      <c r="A4970" s="285">
        <v>52264</v>
      </c>
      <c r="B4970" s="285" t="s">
        <v>14761</v>
      </c>
      <c r="C4970" s="513">
        <v>26.9191</v>
      </c>
      <c r="E4970" t="e">
        <f>_xlfn.NUMBERVALUE(#REF!)</f>
        <v>#REF!</v>
      </c>
    </row>
    <row r="4971" spans="1:5">
      <c r="A4971" s="285">
        <v>37443</v>
      </c>
      <c r="B4971" s="285" t="s">
        <v>14762</v>
      </c>
      <c r="C4971" s="513">
        <v>246.26400000000001</v>
      </c>
      <c r="E4971" t="e">
        <f>_xlfn.NUMBERVALUE(#REF!)</f>
        <v>#REF!</v>
      </c>
    </row>
    <row r="4972" spans="1:5">
      <c r="A4972" s="285">
        <v>4652</v>
      </c>
      <c r="B4972" s="285" t="s">
        <v>14712</v>
      </c>
      <c r="C4972" s="513">
        <v>87.544799999999995</v>
      </c>
      <c r="E4972" t="e">
        <f>_xlfn.NUMBERVALUE(#REF!)</f>
        <v>#REF!</v>
      </c>
    </row>
    <row r="4973" spans="1:5">
      <c r="A4973" s="285">
        <v>52263</v>
      </c>
      <c r="B4973" s="285" t="s">
        <v>14763</v>
      </c>
      <c r="C4973" s="513">
        <v>23.8642</v>
      </c>
      <c r="E4973" t="e">
        <f>_xlfn.NUMBERVALUE(#REF!)</f>
        <v>#REF!</v>
      </c>
    </row>
    <row r="4974" spans="1:5">
      <c r="A4974" s="285">
        <v>30226</v>
      </c>
      <c r="B4974" s="285" t="s">
        <v>14696</v>
      </c>
      <c r="C4974" s="513">
        <v>5.2149999999999999</v>
      </c>
      <c r="E4974" t="e">
        <f>_xlfn.NUMBERVALUE(#REF!)</f>
        <v>#REF!</v>
      </c>
    </row>
    <row r="4975" spans="1:5">
      <c r="A4975" s="285">
        <v>52100</v>
      </c>
      <c r="B4975" s="285" t="s">
        <v>14764</v>
      </c>
      <c r="C4975" s="513">
        <v>23.918099999999999</v>
      </c>
      <c r="E4975" t="e">
        <f>_xlfn.NUMBERVALUE(#REF!)</f>
        <v>#REF!</v>
      </c>
    </row>
    <row r="4976" spans="1:5">
      <c r="A4976" s="285">
        <v>37410</v>
      </c>
      <c r="B4976" s="285" t="s">
        <v>14765</v>
      </c>
      <c r="C4976" s="513">
        <v>67.703999999999994</v>
      </c>
      <c r="E4976" t="e">
        <f>_xlfn.NUMBERVALUE(#REF!)</f>
        <v>#REF!</v>
      </c>
    </row>
    <row r="4977" spans="1:5">
      <c r="A4977" s="285">
        <v>4822</v>
      </c>
      <c r="B4977" s="285" t="s">
        <v>14701</v>
      </c>
      <c r="C4977" s="513">
        <v>4.4524999999999997</v>
      </c>
      <c r="E4977" t="e">
        <f>_xlfn.NUMBERVALUE(#REF!)</f>
        <v>#REF!</v>
      </c>
    </row>
    <row r="4978" spans="1:5">
      <c r="A4978" s="285">
        <v>39561</v>
      </c>
      <c r="B4978" s="285" t="s">
        <v>14766</v>
      </c>
      <c r="C4978" s="513">
        <v>2.1100000000000001E-2</v>
      </c>
      <c r="E4978" t="e">
        <f>_xlfn.NUMBERVALUE(#REF!)</f>
        <v>#REF!</v>
      </c>
    </row>
    <row r="4979" spans="1:5">
      <c r="A4979" s="285">
        <v>37910</v>
      </c>
      <c r="B4979" s="285" t="s">
        <v>14767</v>
      </c>
      <c r="C4979" s="513">
        <v>5.8900000000000001E-2</v>
      </c>
      <c r="E4979" t="e">
        <f>_xlfn.NUMBERVALUE(#REF!)</f>
        <v>#REF!</v>
      </c>
    </row>
    <row r="4980" spans="1:5">
      <c r="A4980" s="285">
        <v>52127</v>
      </c>
      <c r="B4980" s="285" t="s">
        <v>14768</v>
      </c>
      <c r="C4980" s="513">
        <v>7.2419000000000002</v>
      </c>
      <c r="E4980" t="e">
        <f>_xlfn.NUMBERVALUE(#REF!)</f>
        <v>#REF!</v>
      </c>
    </row>
    <row r="4981" spans="1:5">
      <c r="A4981" s="285">
        <v>39528</v>
      </c>
      <c r="B4981" s="285" t="s">
        <v>14686</v>
      </c>
      <c r="C4981" s="513">
        <v>2.23E-2</v>
      </c>
      <c r="E4981" t="e">
        <f>_xlfn.NUMBERVALUE(#REF!)</f>
        <v>#REF!</v>
      </c>
    </row>
    <row r="4982" spans="1:5">
      <c r="A4982" s="285">
        <v>39530</v>
      </c>
      <c r="B4982" s="285" t="s">
        <v>14769</v>
      </c>
      <c r="C4982" s="513">
        <v>2.23E-2</v>
      </c>
      <c r="E4982" t="e">
        <f>_xlfn.NUMBERVALUE(#REF!)</f>
        <v>#REF!</v>
      </c>
    </row>
    <row r="4983" spans="1:5">
      <c r="A4983" s="285">
        <v>39531</v>
      </c>
      <c r="B4983" s="285" t="s">
        <v>14770</v>
      </c>
      <c r="C4983" s="513">
        <v>2.23E-2</v>
      </c>
      <c r="E4983" t="e">
        <f>_xlfn.NUMBERVALUE(#REF!)</f>
        <v>#REF!</v>
      </c>
    </row>
    <row r="4984" spans="1:5">
      <c r="A4984" s="285">
        <v>4600</v>
      </c>
      <c r="B4984" s="285" t="s">
        <v>14694</v>
      </c>
      <c r="C4984" s="513">
        <v>155.86680000000001</v>
      </c>
      <c r="E4984" t="e">
        <f>_xlfn.NUMBERVALUE(#REF!)</f>
        <v>#REF!</v>
      </c>
    </row>
    <row r="4985" spans="1:5">
      <c r="A4985" s="285">
        <v>4613</v>
      </c>
      <c r="B4985" s="285" t="s">
        <v>14771</v>
      </c>
      <c r="C4985" s="513">
        <v>2.8157000000000001</v>
      </c>
      <c r="E4985" t="e">
        <f>_xlfn.NUMBERVALUE(#REF!)</f>
        <v>#REF!</v>
      </c>
    </row>
    <row r="4986" spans="1:5">
      <c r="A4986" s="285">
        <v>52125</v>
      </c>
      <c r="B4986" s="285" t="s">
        <v>14772</v>
      </c>
      <c r="C4986" s="513">
        <v>5.5808999999999997</v>
      </c>
      <c r="E4986" t="e">
        <f>_xlfn.NUMBERVALUE(#REF!)</f>
        <v>#REF!</v>
      </c>
    </row>
    <row r="4987" spans="1:5">
      <c r="A4987" s="285">
        <v>52003</v>
      </c>
      <c r="B4987" s="285" t="s">
        <v>14773</v>
      </c>
      <c r="C4987" s="513">
        <v>97.876599999999996</v>
      </c>
      <c r="E4987" t="e">
        <f>_xlfn.NUMBERVALUE(#REF!)</f>
        <v>#REF!</v>
      </c>
    </row>
    <row r="4988" spans="1:5">
      <c r="A4988" s="285">
        <v>37405</v>
      </c>
      <c r="B4988" s="285" t="s">
        <v>14774</v>
      </c>
      <c r="C4988" s="513">
        <v>16.039400000000001</v>
      </c>
      <c r="E4988" t="e">
        <f>_xlfn.NUMBERVALUE(#REF!)</f>
        <v>#REF!</v>
      </c>
    </row>
    <row r="4989" spans="1:5">
      <c r="A4989" s="285">
        <v>52012</v>
      </c>
      <c r="B4989" s="285" t="s">
        <v>14775</v>
      </c>
      <c r="C4989" s="513">
        <v>123.5737</v>
      </c>
      <c r="E4989" t="e">
        <f>_xlfn.NUMBERVALUE(#REF!)</f>
        <v>#REF!</v>
      </c>
    </row>
    <row r="4990" spans="1:5">
      <c r="A4990" s="285">
        <v>52059</v>
      </c>
      <c r="B4990" s="285" t="s">
        <v>14657</v>
      </c>
      <c r="C4990" s="513">
        <v>40.043100000000003</v>
      </c>
      <c r="E4990" t="e">
        <f>_xlfn.NUMBERVALUE(#REF!)</f>
        <v>#REF!</v>
      </c>
    </row>
    <row r="4991" spans="1:5">
      <c r="A4991" s="285">
        <v>61847</v>
      </c>
      <c r="B4991" s="285" t="s">
        <v>14776</v>
      </c>
      <c r="C4991" s="513">
        <v>251.1</v>
      </c>
      <c r="E4991" t="e">
        <f>_xlfn.NUMBERVALUE(#REF!)</f>
        <v>#REF!</v>
      </c>
    </row>
    <row r="4992" spans="1:5">
      <c r="A4992" s="285">
        <v>36805</v>
      </c>
      <c r="B4992" s="285" t="s">
        <v>14777</v>
      </c>
      <c r="C4992" s="513">
        <v>12.415800000000001</v>
      </c>
      <c r="E4992" t="e">
        <f>_xlfn.NUMBERVALUE(#REF!)</f>
        <v>#REF!</v>
      </c>
    </row>
    <row r="4993" spans="1:5">
      <c r="A4993" s="285">
        <v>34746</v>
      </c>
      <c r="B4993" s="285" t="s">
        <v>14778</v>
      </c>
      <c r="C4993" s="513">
        <v>0.1721</v>
      </c>
      <c r="E4993" t="e">
        <f>_xlfn.NUMBERVALUE(#REF!)</f>
        <v>#REF!</v>
      </c>
    </row>
    <row r="4994" spans="1:5">
      <c r="A4994" s="285">
        <v>51859</v>
      </c>
      <c r="B4994" s="285" t="s">
        <v>14779</v>
      </c>
      <c r="C4994" s="513">
        <v>7.1395999999999997</v>
      </c>
      <c r="E4994" t="e">
        <f>_xlfn.NUMBERVALUE(#REF!)</f>
        <v>#REF!</v>
      </c>
    </row>
    <row r="4995" spans="1:5">
      <c r="A4995" s="285">
        <v>36744</v>
      </c>
      <c r="B4995" s="285" t="s">
        <v>14780</v>
      </c>
      <c r="C4995" s="513">
        <v>60.5197</v>
      </c>
      <c r="E4995" t="e">
        <f>_xlfn.NUMBERVALUE(#REF!)</f>
        <v>#REF!</v>
      </c>
    </row>
    <row r="4996" spans="1:5">
      <c r="A4996" s="285">
        <v>89352</v>
      </c>
      <c r="B4996" s="285" t="s">
        <v>14781</v>
      </c>
      <c r="C4996" s="513">
        <v>3.4794999999999998</v>
      </c>
      <c r="E4996" t="e">
        <f>_xlfn.NUMBERVALUE(#REF!)</f>
        <v>#REF!</v>
      </c>
    </row>
    <row r="4997" spans="1:5">
      <c r="A4997" s="285">
        <v>52939</v>
      </c>
      <c r="B4997" s="285" t="s">
        <v>14782</v>
      </c>
      <c r="C4997" s="513">
        <v>56.791200000000003</v>
      </c>
      <c r="E4997" t="e">
        <f>_xlfn.NUMBERVALUE(#REF!)</f>
        <v>#REF!</v>
      </c>
    </row>
    <row r="4998" spans="1:5">
      <c r="A4998" s="285">
        <v>52163</v>
      </c>
      <c r="B4998" s="285" t="s">
        <v>14783</v>
      </c>
      <c r="C4998" s="513">
        <v>68.05</v>
      </c>
      <c r="E4998" t="e">
        <f>_xlfn.NUMBERVALUE(#REF!)</f>
        <v>#REF!</v>
      </c>
    </row>
    <row r="4999" spans="1:5">
      <c r="A4999" s="285">
        <v>90970</v>
      </c>
      <c r="B4999" s="285" t="s">
        <v>14784</v>
      </c>
      <c r="C4999" s="513">
        <v>43.500300000000003</v>
      </c>
      <c r="E4999" t="e">
        <f>_xlfn.NUMBERVALUE(#REF!)</f>
        <v>#REF!</v>
      </c>
    </row>
    <row r="5000" spans="1:5">
      <c r="A5000" s="285">
        <v>39523</v>
      </c>
      <c r="B5000" s="285" t="s">
        <v>14785</v>
      </c>
      <c r="C5000" s="513">
        <v>2.24E-2</v>
      </c>
      <c r="E5000" t="e">
        <f>_xlfn.NUMBERVALUE(#REF!)</f>
        <v>#REF!</v>
      </c>
    </row>
    <row r="5001" spans="1:5">
      <c r="A5001" s="285">
        <v>52032</v>
      </c>
      <c r="B5001" s="285" t="s">
        <v>14786</v>
      </c>
      <c r="C5001" s="513">
        <v>43.6312</v>
      </c>
      <c r="E5001" t="e">
        <f>_xlfn.NUMBERVALUE(#REF!)</f>
        <v>#REF!</v>
      </c>
    </row>
    <row r="5002" spans="1:5">
      <c r="A5002" s="285">
        <v>52732</v>
      </c>
      <c r="B5002" s="285" t="s">
        <v>14787</v>
      </c>
      <c r="C5002" s="513">
        <v>71.6404</v>
      </c>
      <c r="E5002" t="e">
        <f>_xlfn.NUMBERVALUE(#REF!)</f>
        <v>#REF!</v>
      </c>
    </row>
    <row r="5003" spans="1:5">
      <c r="A5003" s="285">
        <v>38550</v>
      </c>
      <c r="B5003" s="285" t="s">
        <v>14788</v>
      </c>
      <c r="C5003" s="513">
        <v>0.37059999999999998</v>
      </c>
      <c r="E5003" t="e">
        <f>_xlfn.NUMBERVALUE(#REF!)</f>
        <v>#REF!</v>
      </c>
    </row>
    <row r="5004" spans="1:5">
      <c r="A5004" s="285">
        <v>36825</v>
      </c>
      <c r="B5004" s="285" t="s">
        <v>14789</v>
      </c>
      <c r="C5004" s="513">
        <v>10.566000000000001</v>
      </c>
      <c r="E5004" t="e">
        <f>_xlfn.NUMBERVALUE(#REF!)</f>
        <v>#REF!</v>
      </c>
    </row>
    <row r="5005" spans="1:5">
      <c r="A5005" s="285">
        <v>53873</v>
      </c>
      <c r="B5005" s="285" t="s">
        <v>14790</v>
      </c>
      <c r="C5005" s="513">
        <v>105.6037</v>
      </c>
      <c r="E5005" t="e">
        <f>_xlfn.NUMBERVALUE(#REF!)</f>
        <v>#REF!</v>
      </c>
    </row>
    <row r="5006" spans="1:5">
      <c r="A5006" s="285">
        <v>89353</v>
      </c>
      <c r="B5006" s="285" t="s">
        <v>14781</v>
      </c>
      <c r="C5006" s="513">
        <v>4.4690000000000003</v>
      </c>
      <c r="E5006" t="e">
        <f>_xlfn.NUMBERVALUE(#REF!)</f>
        <v>#REF!</v>
      </c>
    </row>
    <row r="5007" spans="1:5">
      <c r="A5007" s="285">
        <v>90971</v>
      </c>
      <c r="B5007" s="285" t="s">
        <v>14791</v>
      </c>
      <c r="C5007" s="513">
        <v>52.173699999999997</v>
      </c>
      <c r="E5007" t="e">
        <f>_xlfn.NUMBERVALUE(#REF!)</f>
        <v>#REF!</v>
      </c>
    </row>
    <row r="5008" spans="1:5">
      <c r="A5008" s="285">
        <v>34941</v>
      </c>
      <c r="B5008" s="285" t="s">
        <v>14792</v>
      </c>
      <c r="C5008" s="513">
        <v>127.5</v>
      </c>
      <c r="E5008" t="e">
        <f>_xlfn.NUMBERVALUE(#REF!)</f>
        <v>#REF!</v>
      </c>
    </row>
    <row r="5009" spans="1:5">
      <c r="A5009" s="285">
        <v>78379</v>
      </c>
      <c r="B5009" s="285" t="s">
        <v>14793</v>
      </c>
      <c r="C5009" s="513">
        <v>178.93199999999999</v>
      </c>
      <c r="E5009" t="e">
        <f>_xlfn.NUMBERVALUE(#REF!)</f>
        <v>#REF!</v>
      </c>
    </row>
    <row r="5010" spans="1:5">
      <c r="A5010" s="285">
        <v>1302</v>
      </c>
      <c r="B5010" s="285" t="s">
        <v>14794</v>
      </c>
      <c r="C5010" s="513">
        <v>6.8611000000000004</v>
      </c>
      <c r="E5010" t="e">
        <f>_xlfn.NUMBERVALUE(#REF!)</f>
        <v>#REF!</v>
      </c>
    </row>
    <row r="5011" spans="1:5">
      <c r="A5011" s="285">
        <v>53699</v>
      </c>
      <c r="B5011" s="285" t="s">
        <v>14795</v>
      </c>
      <c r="C5011" s="513">
        <v>9.5839999999999996</v>
      </c>
      <c r="E5011" t="e">
        <f>_xlfn.NUMBERVALUE(#REF!)</f>
        <v>#REF!</v>
      </c>
    </row>
    <row r="5012" spans="1:5">
      <c r="A5012" s="285">
        <v>30194</v>
      </c>
      <c r="B5012" s="285" t="s">
        <v>14796</v>
      </c>
      <c r="C5012" s="513">
        <v>1.6919</v>
      </c>
      <c r="E5012" t="e">
        <f>_xlfn.NUMBERVALUE(#REF!)</f>
        <v>#REF!</v>
      </c>
    </row>
    <row r="5013" spans="1:5">
      <c r="A5013" s="285">
        <v>4618</v>
      </c>
      <c r="B5013" s="285" t="s">
        <v>14797</v>
      </c>
      <c r="C5013" s="513">
        <v>2.8157000000000001</v>
      </c>
      <c r="E5013" t="e">
        <f>_xlfn.NUMBERVALUE(#REF!)</f>
        <v>#REF!</v>
      </c>
    </row>
    <row r="5014" spans="1:5">
      <c r="A5014" s="285">
        <v>36783</v>
      </c>
      <c r="B5014" s="285" t="s">
        <v>14798</v>
      </c>
      <c r="C5014" s="513">
        <v>10.415699999999999</v>
      </c>
      <c r="E5014" t="e">
        <f>_xlfn.NUMBERVALUE(#REF!)</f>
        <v>#REF!</v>
      </c>
    </row>
    <row r="5015" spans="1:5">
      <c r="A5015" s="285">
        <v>26095</v>
      </c>
      <c r="B5015" s="285" t="s">
        <v>14799</v>
      </c>
      <c r="C5015" s="513">
        <v>251.869</v>
      </c>
      <c r="E5015" t="e">
        <f>_xlfn.NUMBERVALUE(#REF!)</f>
        <v>#REF!</v>
      </c>
    </row>
    <row r="5016" spans="1:5">
      <c r="A5016" s="285">
        <v>53833</v>
      </c>
      <c r="B5016" s="285" t="s">
        <v>14800</v>
      </c>
      <c r="C5016" s="513">
        <v>97.756799999999998</v>
      </c>
      <c r="E5016" t="e">
        <f>_xlfn.NUMBERVALUE(#REF!)</f>
        <v>#REF!</v>
      </c>
    </row>
    <row r="5017" spans="1:5">
      <c r="A5017" s="285">
        <v>4617</v>
      </c>
      <c r="B5017" s="285" t="s">
        <v>14801</v>
      </c>
      <c r="C5017" s="513">
        <v>2.8157000000000001</v>
      </c>
      <c r="E5017" t="e">
        <f>_xlfn.NUMBERVALUE(#REF!)</f>
        <v>#REF!</v>
      </c>
    </row>
    <row r="5018" spans="1:5">
      <c r="A5018" s="285">
        <v>4620</v>
      </c>
      <c r="B5018" s="285" t="s">
        <v>14801</v>
      </c>
      <c r="C5018" s="513">
        <v>2.8157000000000001</v>
      </c>
      <c r="E5018" t="e">
        <f>_xlfn.NUMBERVALUE(#REF!)</f>
        <v>#REF!</v>
      </c>
    </row>
    <row r="5019" spans="1:5">
      <c r="A5019" s="285">
        <v>38530</v>
      </c>
      <c r="B5019" s="285" t="s">
        <v>14802</v>
      </c>
      <c r="C5019" s="513">
        <v>26.779499999999999</v>
      </c>
      <c r="E5019" t="e">
        <f>_xlfn.NUMBERVALUE(#REF!)</f>
        <v>#REF!</v>
      </c>
    </row>
    <row r="5020" spans="1:5">
      <c r="A5020" s="285">
        <v>26096</v>
      </c>
      <c r="B5020" s="285" t="s">
        <v>14803</v>
      </c>
      <c r="C5020" s="513">
        <v>621.59</v>
      </c>
      <c r="E5020" t="e">
        <f>_xlfn.NUMBERVALUE(#REF!)</f>
        <v>#REF!</v>
      </c>
    </row>
    <row r="5021" spans="1:5">
      <c r="A5021" s="285">
        <v>1306</v>
      </c>
      <c r="B5021" s="285" t="s">
        <v>14804</v>
      </c>
      <c r="C5021" s="513">
        <v>17.404699999999998</v>
      </c>
      <c r="E5021" t="e">
        <f>_xlfn.NUMBERVALUE(#REF!)</f>
        <v>#REF!</v>
      </c>
    </row>
    <row r="5022" spans="1:5">
      <c r="A5022" s="285">
        <v>1304</v>
      </c>
      <c r="B5022" s="285" t="s">
        <v>14805</v>
      </c>
      <c r="C5022" s="513">
        <v>7.7354000000000003</v>
      </c>
      <c r="E5022" t="e">
        <f>_xlfn.NUMBERVALUE(#REF!)</f>
        <v>#REF!</v>
      </c>
    </row>
    <row r="5023" spans="1:5">
      <c r="A5023" s="285">
        <v>30069</v>
      </c>
      <c r="B5023" s="285" t="s">
        <v>14806</v>
      </c>
      <c r="C5023" s="513">
        <v>11.606</v>
      </c>
      <c r="E5023" t="e">
        <f>_xlfn.NUMBERVALUE(#REF!)</f>
        <v>#REF!</v>
      </c>
    </row>
    <row r="5024" spans="1:5">
      <c r="A5024" s="285">
        <v>30089</v>
      </c>
      <c r="B5024" s="285" t="s">
        <v>14807</v>
      </c>
      <c r="C5024" s="513">
        <v>18.5745</v>
      </c>
      <c r="E5024" t="e">
        <f>_xlfn.NUMBERVALUE(#REF!)</f>
        <v>#REF!</v>
      </c>
    </row>
    <row r="5025" spans="1:5">
      <c r="A5025" s="285">
        <v>30092</v>
      </c>
      <c r="B5025" s="285" t="s">
        <v>14808</v>
      </c>
      <c r="C5025" s="513">
        <v>6.6254999999999997</v>
      </c>
      <c r="E5025" t="e">
        <f>_xlfn.NUMBERVALUE(#REF!)</f>
        <v>#REF!</v>
      </c>
    </row>
    <row r="5026" spans="1:5">
      <c r="A5026" s="285">
        <v>30093</v>
      </c>
      <c r="B5026" s="285" t="s">
        <v>14809</v>
      </c>
      <c r="C5026" s="513">
        <v>8.9495000000000005</v>
      </c>
      <c r="E5026" t="e">
        <f>_xlfn.NUMBERVALUE(#REF!)</f>
        <v>#REF!</v>
      </c>
    </row>
    <row r="5027" spans="1:5">
      <c r="A5027" s="285">
        <v>33665</v>
      </c>
      <c r="B5027" s="285" t="s">
        <v>14810</v>
      </c>
      <c r="C5027" s="513">
        <v>5.3304999999999998</v>
      </c>
      <c r="E5027" t="e">
        <f>_xlfn.NUMBERVALUE(#REF!)</f>
        <v>#REF!</v>
      </c>
    </row>
    <row r="5028" spans="1:5">
      <c r="A5028" s="285">
        <v>33666</v>
      </c>
      <c r="B5028" s="285" t="s">
        <v>14811</v>
      </c>
      <c r="C5028" s="513">
        <v>5.4145000000000003</v>
      </c>
      <c r="E5028" t="e">
        <f>_xlfn.NUMBERVALUE(#REF!)</f>
        <v>#REF!</v>
      </c>
    </row>
    <row r="5029" spans="1:5">
      <c r="A5029" s="285">
        <v>33670</v>
      </c>
      <c r="B5029" s="285" t="s">
        <v>14812</v>
      </c>
      <c r="C5029" s="513">
        <v>7.5774999999999997</v>
      </c>
      <c r="E5029" t="e">
        <f>_xlfn.NUMBERVALUE(#REF!)</f>
        <v>#REF!</v>
      </c>
    </row>
    <row r="5030" spans="1:5">
      <c r="A5030" s="285">
        <v>636002</v>
      </c>
      <c r="B5030" s="285" t="s">
        <v>14813</v>
      </c>
      <c r="C5030" s="513">
        <v>15.239599999999999</v>
      </c>
      <c r="E5030" t="e">
        <f>_xlfn.NUMBERVALUE(#REF!)</f>
        <v>#REF!</v>
      </c>
    </row>
    <row r="5031" spans="1:5">
      <c r="A5031" s="285">
        <v>636006</v>
      </c>
      <c r="B5031" s="285" t="s">
        <v>14814</v>
      </c>
      <c r="C5031" s="513">
        <v>11.78</v>
      </c>
      <c r="E5031" t="e">
        <f>_xlfn.NUMBERVALUE(#REF!)</f>
        <v>#REF!</v>
      </c>
    </row>
    <row r="5032" spans="1:5">
      <c r="A5032" s="285">
        <v>636007</v>
      </c>
      <c r="B5032" s="285" t="s">
        <v>14815</v>
      </c>
      <c r="C5032" s="513">
        <v>16.3246</v>
      </c>
      <c r="E5032" t="e">
        <f>_xlfn.NUMBERVALUE(#REF!)</f>
        <v>#REF!</v>
      </c>
    </row>
    <row r="5033" spans="1:5">
      <c r="A5033" s="285">
        <v>636008</v>
      </c>
      <c r="B5033" s="285" t="s">
        <v>14816</v>
      </c>
      <c r="C5033" s="513">
        <v>20.6646</v>
      </c>
      <c r="E5033" t="e">
        <f>_xlfn.NUMBERVALUE(#REF!)</f>
        <v>#REF!</v>
      </c>
    </row>
    <row r="5034" spans="1:5">
      <c r="A5034" s="285">
        <v>636012</v>
      </c>
      <c r="B5034" s="285" t="s">
        <v>14817</v>
      </c>
      <c r="C5034" s="513">
        <v>20.398</v>
      </c>
      <c r="E5034" t="e">
        <f>_xlfn.NUMBERVALUE(#REF!)</f>
        <v>#REF!</v>
      </c>
    </row>
    <row r="5035" spans="1:5">
      <c r="A5035" s="285">
        <v>36843</v>
      </c>
      <c r="B5035" s="285" t="s">
        <v>14818</v>
      </c>
      <c r="C5035" s="513">
        <v>2.0007000000000001</v>
      </c>
      <c r="E5035" t="e">
        <f>_xlfn.NUMBERVALUE(#REF!)</f>
        <v>#REF!</v>
      </c>
    </row>
    <row r="5036" spans="1:5">
      <c r="A5036" s="285">
        <v>1308</v>
      </c>
      <c r="B5036" s="285" t="s">
        <v>14819</v>
      </c>
      <c r="C5036" s="513">
        <v>19.819199999999999</v>
      </c>
      <c r="E5036" t="e">
        <f>_xlfn.NUMBERVALUE(#REF!)</f>
        <v>#REF!</v>
      </c>
    </row>
    <row r="5037" spans="1:5">
      <c r="A5037" s="285">
        <v>1301</v>
      </c>
      <c r="B5037" s="285" t="s">
        <v>14820</v>
      </c>
      <c r="C5037" s="513">
        <v>5.3615000000000004</v>
      </c>
      <c r="E5037" t="e">
        <f>_xlfn.NUMBERVALUE(#REF!)</f>
        <v>#REF!</v>
      </c>
    </row>
    <row r="5038" spans="1:5">
      <c r="A5038" s="285">
        <v>636013</v>
      </c>
      <c r="B5038" s="285" t="s">
        <v>14821</v>
      </c>
      <c r="C5038" s="513">
        <v>24.843399999999999</v>
      </c>
      <c r="E5038" t="e">
        <f>_xlfn.NUMBERVALUE(#REF!)</f>
        <v>#REF!</v>
      </c>
    </row>
    <row r="5039" spans="1:5">
      <c r="A5039" s="285">
        <v>22703</v>
      </c>
      <c r="B5039" s="285" t="s">
        <v>14822</v>
      </c>
      <c r="C5039" s="513">
        <v>14.228999999999999</v>
      </c>
      <c r="E5039" t="e">
        <f>_xlfn.NUMBERVALUE(#REF!)</f>
        <v>#REF!</v>
      </c>
    </row>
    <row r="5040" spans="1:5">
      <c r="A5040" s="285">
        <v>25399</v>
      </c>
      <c r="B5040" s="285" t="s">
        <v>14823</v>
      </c>
      <c r="C5040" s="513">
        <v>711.87</v>
      </c>
      <c r="E5040" t="e">
        <f>_xlfn.NUMBERVALUE(#REF!)</f>
        <v>#REF!</v>
      </c>
    </row>
    <row r="5041" spans="1:5">
      <c r="A5041" s="285">
        <v>26093</v>
      </c>
      <c r="B5041" s="285" t="s">
        <v>14824</v>
      </c>
      <c r="C5041" s="513">
        <v>178.73</v>
      </c>
      <c r="E5041" t="e">
        <f>_xlfn.NUMBERVALUE(#REF!)</f>
        <v>#REF!</v>
      </c>
    </row>
    <row r="5042" spans="1:5">
      <c r="A5042" s="285">
        <v>26061</v>
      </c>
      <c r="B5042" s="285" t="s">
        <v>14825</v>
      </c>
      <c r="C5042" s="513">
        <v>1398.12</v>
      </c>
      <c r="E5042" t="e">
        <f>_xlfn.NUMBERVALUE(#REF!)</f>
        <v>#REF!</v>
      </c>
    </row>
    <row r="5043" spans="1:5">
      <c r="A5043" s="285">
        <v>33326</v>
      </c>
      <c r="B5043" s="285" t="s">
        <v>14826</v>
      </c>
      <c r="C5043" s="513">
        <v>1.6019000000000001</v>
      </c>
      <c r="E5043" t="e">
        <f>_xlfn.NUMBERVALUE(#REF!)</f>
        <v>#REF!</v>
      </c>
    </row>
    <row r="5044" spans="1:5">
      <c r="A5044" s="285">
        <v>33328</v>
      </c>
      <c r="B5044" s="285" t="s">
        <v>14827</v>
      </c>
      <c r="C5044" s="513">
        <v>1.7171000000000001</v>
      </c>
      <c r="E5044" t="e">
        <f>_xlfn.NUMBERVALUE(#REF!)</f>
        <v>#REF!</v>
      </c>
    </row>
    <row r="5045" spans="1:5">
      <c r="A5045" s="285">
        <v>636000</v>
      </c>
      <c r="B5045" s="285" t="s">
        <v>14828</v>
      </c>
      <c r="C5045" s="513">
        <v>8.7233999999999998</v>
      </c>
      <c r="E5045" t="e">
        <f>_xlfn.NUMBERVALUE(#REF!)</f>
        <v>#REF!</v>
      </c>
    </row>
    <row r="5046" spans="1:5">
      <c r="A5046" s="285">
        <v>636005</v>
      </c>
      <c r="B5046" s="285" t="s">
        <v>14829</v>
      </c>
      <c r="C5046" s="513">
        <v>10.5586</v>
      </c>
      <c r="E5046" t="e">
        <f>_xlfn.NUMBERVALUE(#REF!)</f>
        <v>#REF!</v>
      </c>
    </row>
    <row r="5047" spans="1:5">
      <c r="A5047" s="285">
        <v>1410</v>
      </c>
      <c r="B5047" s="285" t="s">
        <v>14830</v>
      </c>
      <c r="C5047" s="513">
        <v>34.381</v>
      </c>
      <c r="E5047" t="e">
        <f>_xlfn.NUMBERVALUE(#REF!)</f>
        <v>#REF!</v>
      </c>
    </row>
    <row r="5048" spans="1:5">
      <c r="A5048" s="285">
        <v>1420</v>
      </c>
      <c r="B5048" s="285" t="s">
        <v>14831</v>
      </c>
      <c r="C5048" s="513">
        <v>37.7913</v>
      </c>
      <c r="E5048" t="e">
        <f>_xlfn.NUMBERVALUE(#REF!)</f>
        <v>#REF!</v>
      </c>
    </row>
    <row r="5049" spans="1:5">
      <c r="A5049" s="285">
        <v>30286</v>
      </c>
      <c r="B5049" s="285" t="s">
        <v>14832</v>
      </c>
      <c r="C5049" s="513">
        <v>4.8230000000000004</v>
      </c>
      <c r="E5049" t="e">
        <f>_xlfn.NUMBERVALUE(#REF!)</f>
        <v>#REF!</v>
      </c>
    </row>
    <row r="5050" spans="1:5">
      <c r="A5050" s="285">
        <v>33325</v>
      </c>
      <c r="B5050" s="285" t="s">
        <v>14833</v>
      </c>
      <c r="C5050" s="513">
        <v>0.94079999999999997</v>
      </c>
      <c r="E5050" t="e">
        <f>_xlfn.NUMBERVALUE(#REF!)</f>
        <v>#REF!</v>
      </c>
    </row>
    <row r="5051" spans="1:5">
      <c r="A5051" s="285">
        <v>636011</v>
      </c>
      <c r="B5051" s="285" t="s">
        <v>14834</v>
      </c>
      <c r="C5051" s="513">
        <v>16.653199999999998</v>
      </c>
      <c r="E5051" t="e">
        <f>_xlfn.NUMBERVALUE(#REF!)</f>
        <v>#REF!</v>
      </c>
    </row>
    <row r="5052" spans="1:5">
      <c r="A5052" s="285">
        <v>636016</v>
      </c>
      <c r="B5052" s="285" t="s">
        <v>14835</v>
      </c>
      <c r="C5052" s="513">
        <v>24.930199999999999</v>
      </c>
      <c r="E5052" t="e">
        <f>_xlfn.NUMBERVALUE(#REF!)</f>
        <v>#REF!</v>
      </c>
    </row>
    <row r="5053" spans="1:5">
      <c r="A5053" s="285">
        <v>636017</v>
      </c>
      <c r="B5053" s="285" t="s">
        <v>14836</v>
      </c>
      <c r="C5053" s="513">
        <v>30.466799999999999</v>
      </c>
      <c r="E5053" t="e">
        <f>_xlfn.NUMBERVALUE(#REF!)</f>
        <v>#REF!</v>
      </c>
    </row>
    <row r="5054" spans="1:5">
      <c r="A5054" s="285">
        <v>636001</v>
      </c>
      <c r="B5054" s="285" t="s">
        <v>14837</v>
      </c>
      <c r="C5054" s="513">
        <v>10.478</v>
      </c>
      <c r="E5054" t="e">
        <f>_xlfn.NUMBERVALUE(#REF!)</f>
        <v>#REF!</v>
      </c>
    </row>
    <row r="5055" spans="1:5">
      <c r="A5055" s="285">
        <v>636025</v>
      </c>
      <c r="B5055" s="285" t="s">
        <v>14838</v>
      </c>
      <c r="C5055" s="513">
        <v>48.043799999999997</v>
      </c>
      <c r="E5055" t="e">
        <f>_xlfn.NUMBERVALUE(#REF!)</f>
        <v>#REF!</v>
      </c>
    </row>
    <row r="5056" spans="1:5">
      <c r="A5056" s="285">
        <v>36743</v>
      </c>
      <c r="B5056" s="285" t="s">
        <v>14839</v>
      </c>
      <c r="C5056" s="513">
        <v>56.736800000000002</v>
      </c>
      <c r="E5056" t="e">
        <f>_xlfn.NUMBERVALUE(#REF!)</f>
        <v>#REF!</v>
      </c>
    </row>
    <row r="5057" spans="1:5">
      <c r="A5057" s="285">
        <v>37411</v>
      </c>
      <c r="B5057" s="285" t="s">
        <v>14840</v>
      </c>
      <c r="C5057" s="513">
        <v>126.108</v>
      </c>
      <c r="E5057" t="e">
        <f>_xlfn.NUMBERVALUE(#REF!)</f>
        <v>#REF!</v>
      </c>
    </row>
    <row r="5058" spans="1:5">
      <c r="A5058" s="285">
        <v>37412</v>
      </c>
      <c r="B5058" s="285" t="s">
        <v>14841</v>
      </c>
      <c r="C5058" s="513">
        <v>187.11600000000001</v>
      </c>
      <c r="E5058" t="e">
        <f>_xlfn.NUMBERVALUE(#REF!)</f>
        <v>#REF!</v>
      </c>
    </row>
    <row r="5059" spans="1:5">
      <c r="A5059" s="285">
        <v>37457</v>
      </c>
      <c r="B5059" s="285" t="s">
        <v>14842</v>
      </c>
      <c r="C5059" s="513">
        <v>347.51</v>
      </c>
      <c r="E5059" t="e">
        <f>_xlfn.NUMBERVALUE(#REF!)</f>
        <v>#REF!</v>
      </c>
    </row>
    <row r="5060" spans="1:5">
      <c r="A5060" s="285">
        <v>42612</v>
      </c>
      <c r="B5060" s="285" t="s">
        <v>14843</v>
      </c>
      <c r="C5060" s="513">
        <v>333.84</v>
      </c>
      <c r="E5060" t="e">
        <f>_xlfn.NUMBERVALUE(#REF!)</f>
        <v>#REF!</v>
      </c>
    </row>
    <row r="5061" spans="1:5">
      <c r="A5061" s="285">
        <v>42613</v>
      </c>
      <c r="B5061" s="285" t="s">
        <v>14844</v>
      </c>
      <c r="C5061" s="513">
        <v>336.78</v>
      </c>
      <c r="E5061" t="e">
        <f>_xlfn.NUMBERVALUE(#REF!)</f>
        <v>#REF!</v>
      </c>
    </row>
    <row r="5062" spans="1:5">
      <c r="A5062" s="285">
        <v>42615</v>
      </c>
      <c r="B5062" s="285" t="s">
        <v>14845</v>
      </c>
      <c r="C5062" s="513">
        <v>380.04</v>
      </c>
      <c r="E5062" t="e">
        <f>_xlfn.NUMBERVALUE(#REF!)</f>
        <v>#REF!</v>
      </c>
    </row>
    <row r="5063" spans="1:5">
      <c r="A5063" s="285">
        <v>42616</v>
      </c>
      <c r="B5063" s="285" t="s">
        <v>14846</v>
      </c>
      <c r="C5063" s="513">
        <v>410.22</v>
      </c>
      <c r="E5063" t="e">
        <f>_xlfn.NUMBERVALUE(#REF!)</f>
        <v>#REF!</v>
      </c>
    </row>
    <row r="5064" spans="1:5">
      <c r="A5064" s="285">
        <v>42617</v>
      </c>
      <c r="B5064" s="285" t="s">
        <v>14847</v>
      </c>
      <c r="C5064" s="513">
        <v>466.5</v>
      </c>
      <c r="E5064" t="e">
        <f>_xlfn.NUMBERVALUE(#REF!)</f>
        <v>#REF!</v>
      </c>
    </row>
    <row r="5065" spans="1:5">
      <c r="A5065" s="285">
        <v>42618</v>
      </c>
      <c r="B5065" s="285" t="s">
        <v>14848</v>
      </c>
      <c r="C5065" s="513">
        <v>513</v>
      </c>
      <c r="E5065" t="e">
        <f>_xlfn.NUMBERVALUE(#REF!)</f>
        <v>#REF!</v>
      </c>
    </row>
    <row r="5066" spans="1:5">
      <c r="A5066" s="285">
        <v>42642</v>
      </c>
      <c r="B5066" s="285" t="s">
        <v>14843</v>
      </c>
      <c r="C5066" s="513">
        <v>296.64</v>
      </c>
      <c r="E5066" t="e">
        <f>_xlfn.NUMBERVALUE(#REF!)</f>
        <v>#REF!</v>
      </c>
    </row>
    <row r="5067" spans="1:5">
      <c r="A5067" s="285">
        <v>42643</v>
      </c>
      <c r="B5067" s="285" t="s">
        <v>14844</v>
      </c>
      <c r="C5067" s="513">
        <v>309.72000000000003</v>
      </c>
      <c r="E5067" t="e">
        <f>_xlfn.NUMBERVALUE(#REF!)</f>
        <v>#REF!</v>
      </c>
    </row>
    <row r="5068" spans="1:5">
      <c r="A5068" s="285">
        <v>42644</v>
      </c>
      <c r="B5068" s="285" t="s">
        <v>14266</v>
      </c>
      <c r="C5068" s="513">
        <v>326.04000000000002</v>
      </c>
      <c r="E5068" t="e">
        <f>_xlfn.NUMBERVALUE(#REF!)</f>
        <v>#REF!</v>
      </c>
    </row>
    <row r="5069" spans="1:5">
      <c r="A5069" s="285">
        <v>42645</v>
      </c>
      <c r="B5069" s="285" t="s">
        <v>14845</v>
      </c>
      <c r="C5069" s="513">
        <v>358.56</v>
      </c>
      <c r="E5069" t="e">
        <f>_xlfn.NUMBERVALUE(#REF!)</f>
        <v>#REF!</v>
      </c>
    </row>
    <row r="5070" spans="1:5">
      <c r="A5070" s="285">
        <v>33262</v>
      </c>
      <c r="B5070" s="285" t="s">
        <v>14849</v>
      </c>
      <c r="C5070" s="513">
        <v>27.404</v>
      </c>
      <c r="E5070" t="e">
        <f>_xlfn.NUMBERVALUE(#REF!)</f>
        <v>#REF!</v>
      </c>
    </row>
    <row r="5071" spans="1:5">
      <c r="A5071" s="285">
        <v>50611</v>
      </c>
      <c r="B5071" s="285" t="s">
        <v>14850</v>
      </c>
      <c r="C5071" s="513">
        <v>47.258000000000003</v>
      </c>
      <c r="E5071" t="e">
        <f>_xlfn.NUMBERVALUE(#REF!)</f>
        <v>#REF!</v>
      </c>
    </row>
    <row r="5072" spans="1:5">
      <c r="A5072" s="285">
        <v>50614</v>
      </c>
      <c r="B5072" s="285" t="s">
        <v>14850</v>
      </c>
      <c r="C5072" s="513">
        <v>58.478999999999999</v>
      </c>
      <c r="E5072" t="e">
        <f>_xlfn.NUMBERVALUE(#REF!)</f>
        <v>#REF!</v>
      </c>
    </row>
    <row r="5073" spans="1:5">
      <c r="A5073" s="285">
        <v>51850</v>
      </c>
      <c r="B5073" s="285" t="s">
        <v>14851</v>
      </c>
      <c r="C5073" s="513">
        <v>5.6836000000000002</v>
      </c>
      <c r="E5073" t="e">
        <f>_xlfn.NUMBERVALUE(#REF!)</f>
        <v>#REF!</v>
      </c>
    </row>
    <row r="5074" spans="1:5">
      <c r="A5074" s="285">
        <v>50613</v>
      </c>
      <c r="B5074" s="285" t="s">
        <v>14850</v>
      </c>
      <c r="C5074" s="513">
        <v>44.038699999999999</v>
      </c>
      <c r="E5074" t="e">
        <f>_xlfn.NUMBERVALUE(#REF!)</f>
        <v>#REF!</v>
      </c>
    </row>
    <row r="5075" spans="1:5">
      <c r="A5075" s="285">
        <v>49983</v>
      </c>
      <c r="B5075" s="285" t="s">
        <v>14852</v>
      </c>
      <c r="C5075" s="513">
        <v>31.123999999999999</v>
      </c>
      <c r="E5075" t="e">
        <f>_xlfn.NUMBERVALUE(#REF!)</f>
        <v>#REF!</v>
      </c>
    </row>
    <row r="5076" spans="1:5">
      <c r="A5076" s="285">
        <v>49986</v>
      </c>
      <c r="B5076" s="285" t="s">
        <v>14852</v>
      </c>
      <c r="C5076" s="513">
        <v>61.652799999999999</v>
      </c>
      <c r="E5076" t="e">
        <f>_xlfn.NUMBERVALUE(#REF!)</f>
        <v>#REF!</v>
      </c>
    </row>
    <row r="5077" spans="1:5">
      <c r="A5077" s="285">
        <v>4803</v>
      </c>
      <c r="B5077" s="285" t="s">
        <v>14853</v>
      </c>
      <c r="C5077" s="513">
        <v>3.8938000000000001</v>
      </c>
      <c r="E5077" t="e">
        <f>_xlfn.NUMBERVALUE(#REF!)</f>
        <v>#REF!</v>
      </c>
    </row>
    <row r="5078" spans="1:5">
      <c r="A5078" s="285">
        <v>35530</v>
      </c>
      <c r="B5078" s="285" t="s">
        <v>14854</v>
      </c>
      <c r="C5078" s="513">
        <v>138.27959999999999</v>
      </c>
      <c r="E5078" t="e">
        <f>_xlfn.NUMBERVALUE(#REF!)</f>
        <v>#REF!</v>
      </c>
    </row>
    <row r="5079" spans="1:5">
      <c r="A5079" s="285">
        <v>36494</v>
      </c>
      <c r="B5079" s="285" t="s">
        <v>13914</v>
      </c>
      <c r="C5079" s="513">
        <v>66.456000000000003</v>
      </c>
      <c r="E5079" t="e">
        <f>_xlfn.NUMBERVALUE(#REF!)</f>
        <v>#REF!</v>
      </c>
    </row>
    <row r="5080" spans="1:5">
      <c r="A5080" s="285">
        <v>4111</v>
      </c>
      <c r="B5080" s="285" t="s">
        <v>14855</v>
      </c>
      <c r="C5080" s="513">
        <v>17.717400000000001</v>
      </c>
      <c r="E5080" t="e">
        <f>_xlfn.NUMBERVALUE(#REF!)</f>
        <v>#REF!</v>
      </c>
    </row>
    <row r="5081" spans="1:5">
      <c r="A5081" s="285">
        <v>62215</v>
      </c>
      <c r="B5081" s="285" t="s">
        <v>14856</v>
      </c>
      <c r="C5081" s="513">
        <v>96.85</v>
      </c>
      <c r="E5081" t="e">
        <f>_xlfn.NUMBERVALUE(#REF!)</f>
        <v>#REF!</v>
      </c>
    </row>
    <row r="5082" spans="1:5">
      <c r="A5082" s="285">
        <v>62400</v>
      </c>
      <c r="B5082" s="285" t="s">
        <v>14857</v>
      </c>
      <c r="C5082" s="513">
        <v>29.029</v>
      </c>
      <c r="E5082" t="e">
        <f>_xlfn.NUMBERVALUE(#REF!)</f>
        <v>#REF!</v>
      </c>
    </row>
    <row r="5083" spans="1:5">
      <c r="A5083" s="285">
        <v>62402</v>
      </c>
      <c r="B5083" s="285" t="s">
        <v>14858</v>
      </c>
      <c r="C5083" s="513">
        <v>29.029</v>
      </c>
      <c r="E5083" t="e">
        <f>_xlfn.NUMBERVALUE(#REF!)</f>
        <v>#REF!</v>
      </c>
    </row>
    <row r="5084" spans="1:5">
      <c r="A5084" s="285">
        <v>62211</v>
      </c>
      <c r="B5084" s="285" t="s">
        <v>14859</v>
      </c>
      <c r="C5084" s="513">
        <v>102.31</v>
      </c>
      <c r="E5084" t="e">
        <f>_xlfn.NUMBERVALUE(#REF!)</f>
        <v>#REF!</v>
      </c>
    </row>
    <row r="5085" spans="1:5">
      <c r="A5085" s="285">
        <v>33330</v>
      </c>
      <c r="B5085" s="285" t="s">
        <v>14860</v>
      </c>
      <c r="C5085" s="513">
        <v>1.7171000000000001</v>
      </c>
      <c r="E5085" t="e">
        <f>_xlfn.NUMBERVALUE(#REF!)</f>
        <v>#REF!</v>
      </c>
    </row>
    <row r="5086" spans="1:5">
      <c r="A5086" s="285">
        <v>33310</v>
      </c>
      <c r="B5086" s="285" t="s">
        <v>14861</v>
      </c>
      <c r="C5086" s="513">
        <v>4.6515000000000004</v>
      </c>
      <c r="E5086" t="e">
        <f>_xlfn.NUMBERVALUE(#REF!)</f>
        <v>#REF!</v>
      </c>
    </row>
    <row r="5087" spans="1:5">
      <c r="A5087" s="285">
        <v>33311</v>
      </c>
      <c r="B5087" s="285" t="s">
        <v>14861</v>
      </c>
      <c r="C5087" s="513">
        <v>4.3295000000000003</v>
      </c>
      <c r="E5087" t="e">
        <f>_xlfn.NUMBERVALUE(#REF!)</f>
        <v>#REF!</v>
      </c>
    </row>
    <row r="5088" spans="1:5">
      <c r="A5088" s="285">
        <v>33322</v>
      </c>
      <c r="B5088" s="285" t="s">
        <v>14862</v>
      </c>
      <c r="C5088" s="513">
        <v>9.3800000000000008</v>
      </c>
      <c r="E5088" t="e">
        <f>_xlfn.NUMBERVALUE(#REF!)</f>
        <v>#REF!</v>
      </c>
    </row>
    <row r="5089" spans="1:5">
      <c r="A5089" s="285">
        <v>36495</v>
      </c>
      <c r="B5089" s="285" t="s">
        <v>13914</v>
      </c>
      <c r="C5089" s="513">
        <v>75.529799999999994</v>
      </c>
      <c r="E5089" t="e">
        <f>_xlfn.NUMBERVALUE(#REF!)</f>
        <v>#REF!</v>
      </c>
    </row>
    <row r="5090" spans="1:5">
      <c r="A5090" s="285">
        <v>33668</v>
      </c>
      <c r="B5090" s="285" t="s">
        <v>14863</v>
      </c>
      <c r="C5090" s="513">
        <v>1.8357000000000001</v>
      </c>
      <c r="E5090" t="e">
        <f>_xlfn.NUMBERVALUE(#REF!)</f>
        <v>#REF!</v>
      </c>
    </row>
    <row r="5091" spans="1:5">
      <c r="A5091" s="285">
        <v>30867</v>
      </c>
      <c r="B5091" s="285" t="s">
        <v>14864</v>
      </c>
      <c r="C5091" s="513">
        <v>3.7974999999999999</v>
      </c>
      <c r="E5091" t="e">
        <f>_xlfn.NUMBERVALUE(#REF!)</f>
        <v>#REF!</v>
      </c>
    </row>
    <row r="5092" spans="1:5">
      <c r="A5092" s="285">
        <v>50616</v>
      </c>
      <c r="B5092" s="285" t="s">
        <v>14850</v>
      </c>
      <c r="C5092" s="513">
        <v>58.478999999999999</v>
      </c>
      <c r="E5092" t="e">
        <f>_xlfn.NUMBERVALUE(#REF!)</f>
        <v>#REF!</v>
      </c>
    </row>
    <row r="5093" spans="1:5">
      <c r="A5093" s="285">
        <v>50617</v>
      </c>
      <c r="B5093" s="285" t="s">
        <v>14850</v>
      </c>
      <c r="C5093" s="513">
        <v>69.653700000000001</v>
      </c>
      <c r="E5093" t="e">
        <f>_xlfn.NUMBERVALUE(#REF!)</f>
        <v>#REF!</v>
      </c>
    </row>
    <row r="5094" spans="1:5">
      <c r="A5094" s="285">
        <v>22633</v>
      </c>
      <c r="B5094" s="285" t="s">
        <v>14865</v>
      </c>
      <c r="C5094" s="513">
        <v>250.852</v>
      </c>
      <c r="E5094" t="e">
        <f>_xlfn.NUMBERVALUE(#REF!)</f>
        <v>#REF!</v>
      </c>
    </row>
    <row r="5095" spans="1:5">
      <c r="A5095" s="285">
        <v>4610</v>
      </c>
      <c r="B5095" s="285" t="s">
        <v>14866</v>
      </c>
      <c r="C5095" s="513">
        <v>2.8157000000000001</v>
      </c>
      <c r="E5095" t="e">
        <f>_xlfn.NUMBERVALUE(#REF!)</f>
        <v>#REF!</v>
      </c>
    </row>
    <row r="5096" spans="1:5">
      <c r="A5096" s="285">
        <v>33327</v>
      </c>
      <c r="B5096" s="285" t="s">
        <v>14867</v>
      </c>
      <c r="C5096" s="513">
        <v>1.3888</v>
      </c>
      <c r="E5096" t="e">
        <f>_xlfn.NUMBERVALUE(#REF!)</f>
        <v>#REF!</v>
      </c>
    </row>
    <row r="5097" spans="1:5">
      <c r="A5097" s="285">
        <v>42288</v>
      </c>
      <c r="B5097" s="285" t="s">
        <v>14868</v>
      </c>
      <c r="C5097" s="513">
        <v>457.56</v>
      </c>
      <c r="E5097" t="e">
        <f>_xlfn.NUMBERVALUE(#REF!)</f>
        <v>#REF!</v>
      </c>
    </row>
    <row r="5098" spans="1:5">
      <c r="A5098" s="285">
        <v>33329</v>
      </c>
      <c r="B5098" s="285" t="s">
        <v>14869</v>
      </c>
      <c r="C5098" s="513">
        <v>4.9909999999999997</v>
      </c>
      <c r="E5098" t="e">
        <f>_xlfn.NUMBERVALUE(#REF!)</f>
        <v>#REF!</v>
      </c>
    </row>
    <row r="5099" spans="1:5">
      <c r="A5099" s="285">
        <v>31584</v>
      </c>
      <c r="B5099" s="285" t="s">
        <v>14870</v>
      </c>
      <c r="C5099" s="513">
        <v>5.9499999999999997E-2</v>
      </c>
      <c r="E5099" t="e">
        <f>_xlfn.NUMBERVALUE(#REF!)</f>
        <v>#REF!</v>
      </c>
    </row>
    <row r="5100" spans="1:5">
      <c r="A5100" s="285">
        <v>4658</v>
      </c>
      <c r="B5100" s="285" t="s">
        <v>14871</v>
      </c>
      <c r="C5100" s="513">
        <v>76.370099999999994</v>
      </c>
      <c r="E5100" t="e">
        <f>_xlfn.NUMBERVALUE(#REF!)</f>
        <v>#REF!</v>
      </c>
    </row>
    <row r="5101" spans="1:5">
      <c r="A5101" s="285">
        <v>50609</v>
      </c>
      <c r="B5101" s="285" t="s">
        <v>14850</v>
      </c>
      <c r="C5101" s="513">
        <v>24.7059</v>
      </c>
      <c r="E5101" t="e">
        <f>_xlfn.NUMBERVALUE(#REF!)</f>
        <v>#REF!</v>
      </c>
    </row>
    <row r="5102" spans="1:5">
      <c r="A5102" s="285">
        <v>31964</v>
      </c>
      <c r="B5102" s="285" t="s">
        <v>14270</v>
      </c>
      <c r="C5102" s="513">
        <v>0.41339999999999999</v>
      </c>
      <c r="E5102" t="e">
        <f>_xlfn.NUMBERVALUE(#REF!)</f>
        <v>#REF!</v>
      </c>
    </row>
    <row r="5103" spans="1:5">
      <c r="A5103" s="285">
        <v>4889</v>
      </c>
      <c r="B5103" s="285" t="s">
        <v>14872</v>
      </c>
      <c r="C5103" s="513">
        <v>2.1520999999999999</v>
      </c>
      <c r="E5103" t="e">
        <f>_xlfn.NUMBERVALUE(#REF!)</f>
        <v>#REF!</v>
      </c>
    </row>
    <row r="5104" spans="1:5">
      <c r="A5104" s="285">
        <v>89358</v>
      </c>
      <c r="B5104" s="285" t="s">
        <v>14781</v>
      </c>
      <c r="C5104" s="513">
        <v>4.3230000000000004</v>
      </c>
      <c r="E5104" t="e">
        <f>_xlfn.NUMBERVALUE(#REF!)</f>
        <v>#REF!</v>
      </c>
    </row>
    <row r="5105" spans="1:5">
      <c r="A5105" s="285">
        <v>33317</v>
      </c>
      <c r="B5105" s="285" t="s">
        <v>14873</v>
      </c>
      <c r="C5105" s="513">
        <v>4.984</v>
      </c>
      <c r="E5105" t="e">
        <f>_xlfn.NUMBERVALUE(#REF!)</f>
        <v>#REF!</v>
      </c>
    </row>
    <row r="5106" spans="1:5">
      <c r="A5106" s="285">
        <v>36099</v>
      </c>
      <c r="B5106" s="285" t="s">
        <v>14874</v>
      </c>
      <c r="C5106" s="513">
        <v>14.472</v>
      </c>
      <c r="E5106" t="e">
        <f>_xlfn.NUMBERVALUE(#REF!)</f>
        <v>#REF!</v>
      </c>
    </row>
    <row r="5107" spans="1:5">
      <c r="A5107" s="285">
        <v>50610</v>
      </c>
      <c r="B5107" s="285" t="s">
        <v>14850</v>
      </c>
      <c r="C5107" s="513">
        <v>33.738300000000002</v>
      </c>
      <c r="E5107" t="e">
        <f>_xlfn.NUMBERVALUE(#REF!)</f>
        <v>#REF!</v>
      </c>
    </row>
    <row r="5108" spans="1:5">
      <c r="A5108" s="285">
        <v>35531</v>
      </c>
      <c r="B5108" s="285" t="s">
        <v>14875</v>
      </c>
      <c r="C5108" s="513">
        <v>167.35409999999999</v>
      </c>
      <c r="E5108" t="e">
        <f>_xlfn.NUMBERVALUE(#REF!)</f>
        <v>#REF!</v>
      </c>
    </row>
    <row r="5109" spans="1:5">
      <c r="A5109" s="285">
        <v>36070</v>
      </c>
      <c r="B5109" s="285" t="s">
        <v>14876</v>
      </c>
      <c r="C5109" s="513">
        <v>23.46</v>
      </c>
      <c r="E5109" t="e">
        <f>_xlfn.NUMBERVALUE(#REF!)</f>
        <v>#REF!</v>
      </c>
    </row>
    <row r="5110" spans="1:5">
      <c r="A5110" s="285">
        <v>1398</v>
      </c>
      <c r="B5110" s="285" t="s">
        <v>14877</v>
      </c>
      <c r="C5110" s="513">
        <v>0.89280000000000004</v>
      </c>
      <c r="E5110" t="e">
        <f>_xlfn.NUMBERVALUE(#REF!)</f>
        <v>#REF!</v>
      </c>
    </row>
    <row r="5111" spans="1:5">
      <c r="A5111" s="285">
        <v>52799</v>
      </c>
      <c r="B5111" s="285" t="s">
        <v>14878</v>
      </c>
      <c r="C5111" s="513">
        <v>7.8769</v>
      </c>
      <c r="E5111" t="e">
        <f>_xlfn.NUMBERVALUE(#REF!)</f>
        <v>#REF!</v>
      </c>
    </row>
    <row r="5112" spans="1:5">
      <c r="A5112" s="285">
        <v>52039</v>
      </c>
      <c r="B5112" s="285" t="s">
        <v>14879</v>
      </c>
      <c r="C5112" s="513">
        <v>40.127000000000002</v>
      </c>
      <c r="E5112" t="e">
        <f>_xlfn.NUMBERVALUE(#REF!)</f>
        <v>#REF!</v>
      </c>
    </row>
    <row r="5113" spans="1:5">
      <c r="A5113" s="285">
        <v>52062</v>
      </c>
      <c r="B5113" s="285" t="s">
        <v>14880</v>
      </c>
      <c r="C5113" s="513">
        <v>17.640499999999999</v>
      </c>
      <c r="E5113" t="e">
        <f>_xlfn.NUMBERVALUE(#REF!)</f>
        <v>#REF!</v>
      </c>
    </row>
    <row r="5114" spans="1:5">
      <c r="A5114" s="285">
        <v>33321</v>
      </c>
      <c r="B5114" s="285" t="s">
        <v>14861</v>
      </c>
      <c r="C5114" s="513">
        <v>7.1364999999999998</v>
      </c>
      <c r="E5114" t="e">
        <f>_xlfn.NUMBERVALUE(#REF!)</f>
        <v>#REF!</v>
      </c>
    </row>
    <row r="5115" spans="1:5">
      <c r="A5115" s="285">
        <v>4691</v>
      </c>
      <c r="B5115" s="285" t="s">
        <v>14881</v>
      </c>
      <c r="C5115" s="513">
        <v>65.968000000000004</v>
      </c>
      <c r="E5115" t="e">
        <f>_xlfn.NUMBERVALUE(#REF!)</f>
        <v>#REF!</v>
      </c>
    </row>
    <row r="5116" spans="1:5">
      <c r="A5116" s="285">
        <v>60405</v>
      </c>
      <c r="B5116" s="285" t="s">
        <v>14882</v>
      </c>
      <c r="C5116" s="513">
        <v>9.3859999999999992</v>
      </c>
      <c r="E5116" t="e">
        <f>_xlfn.NUMBERVALUE(#REF!)</f>
        <v>#REF!</v>
      </c>
    </row>
    <row r="5117" spans="1:5">
      <c r="A5117" s="285">
        <v>35215</v>
      </c>
      <c r="B5117" s="285" t="s">
        <v>14883</v>
      </c>
      <c r="C5117" s="513">
        <v>2417.337</v>
      </c>
      <c r="E5117" t="e">
        <f>_xlfn.NUMBERVALUE(#REF!)</f>
        <v>#REF!</v>
      </c>
    </row>
    <row r="5118" spans="1:5">
      <c r="A5118" s="285">
        <v>62425</v>
      </c>
      <c r="B5118" s="285" t="s">
        <v>14884</v>
      </c>
      <c r="C5118" s="513">
        <v>30.7775</v>
      </c>
      <c r="E5118" t="e">
        <f>_xlfn.NUMBERVALUE(#REF!)</f>
        <v>#REF!</v>
      </c>
    </row>
    <row r="5119" spans="1:5">
      <c r="A5119" s="285">
        <v>62426</v>
      </c>
      <c r="B5119" s="285" t="s">
        <v>14885</v>
      </c>
      <c r="C5119" s="513">
        <v>69.55</v>
      </c>
      <c r="E5119" t="e">
        <f>_xlfn.NUMBERVALUE(#REF!)</f>
        <v>#REF!</v>
      </c>
    </row>
    <row r="5120" spans="1:5">
      <c r="A5120" s="285">
        <v>62210</v>
      </c>
      <c r="B5120" s="285" t="s">
        <v>14886</v>
      </c>
      <c r="C5120" s="513">
        <v>71.564999999999998</v>
      </c>
      <c r="E5120" t="e">
        <f>_xlfn.NUMBERVALUE(#REF!)</f>
        <v>#REF!</v>
      </c>
    </row>
    <row r="5121" spans="1:5">
      <c r="A5121" s="285">
        <v>60419</v>
      </c>
      <c r="B5121" s="285" t="s">
        <v>13750</v>
      </c>
      <c r="C5121" s="513">
        <v>15.2035</v>
      </c>
      <c r="E5121" t="e">
        <f>_xlfn.NUMBERVALUE(#REF!)</f>
        <v>#REF!</v>
      </c>
    </row>
    <row r="5122" spans="1:5">
      <c r="A5122" s="285">
        <v>4704</v>
      </c>
      <c r="B5122" s="285" t="s">
        <v>14887</v>
      </c>
      <c r="C5122" s="513">
        <v>61.801600000000001</v>
      </c>
      <c r="E5122" t="e">
        <f>_xlfn.NUMBERVALUE(#REF!)</f>
        <v>#REF!</v>
      </c>
    </row>
    <row r="5123" spans="1:5">
      <c r="A5123" s="285">
        <v>42540</v>
      </c>
      <c r="B5123" s="285" t="s">
        <v>14888</v>
      </c>
      <c r="C5123" s="513">
        <v>842.4</v>
      </c>
      <c r="E5123" t="e">
        <f>_xlfn.NUMBERVALUE(#REF!)</f>
        <v>#REF!</v>
      </c>
    </row>
    <row r="5124" spans="1:5">
      <c r="A5124" s="285">
        <v>42501</v>
      </c>
      <c r="B5124" s="285" t="s">
        <v>14889</v>
      </c>
      <c r="C5124" s="513">
        <v>601.20000000000005</v>
      </c>
      <c r="E5124" t="e">
        <f>_xlfn.NUMBERVALUE(#REF!)</f>
        <v>#REF!</v>
      </c>
    </row>
    <row r="5125" spans="1:5">
      <c r="A5125" s="285">
        <v>31963</v>
      </c>
      <c r="B5125" s="285" t="s">
        <v>14270</v>
      </c>
      <c r="C5125" s="513">
        <v>0.38</v>
      </c>
      <c r="E5125" t="e">
        <f>_xlfn.NUMBERVALUE(#REF!)</f>
        <v>#REF!</v>
      </c>
    </row>
    <row r="5126" spans="1:5">
      <c r="A5126" s="285">
        <v>35214</v>
      </c>
      <c r="B5126" s="285" t="s">
        <v>14890</v>
      </c>
      <c r="C5126" s="513">
        <v>1931.058</v>
      </c>
      <c r="E5126" t="e">
        <f>_xlfn.NUMBERVALUE(#REF!)</f>
        <v>#REF!</v>
      </c>
    </row>
    <row r="5127" spans="1:5">
      <c r="A5127" s="285">
        <v>40699</v>
      </c>
      <c r="B5127" s="285" t="s">
        <v>14891</v>
      </c>
      <c r="C5127" s="513">
        <v>50.926400000000001</v>
      </c>
      <c r="E5127" t="e">
        <f>_xlfn.NUMBERVALUE(#REF!)</f>
        <v>#REF!</v>
      </c>
    </row>
    <row r="5128" spans="1:5">
      <c r="A5128" s="285">
        <v>30288</v>
      </c>
      <c r="B5128" s="285" t="s">
        <v>14892</v>
      </c>
      <c r="C5128" s="513">
        <v>4.8230000000000004</v>
      </c>
      <c r="E5128" t="e">
        <f>_xlfn.NUMBERVALUE(#REF!)</f>
        <v>#REF!</v>
      </c>
    </row>
    <row r="5129" spans="1:5">
      <c r="A5129" s="285">
        <v>4621</v>
      </c>
      <c r="B5129" s="285" t="s">
        <v>14801</v>
      </c>
      <c r="C5129" s="513">
        <v>2.9464999999999999</v>
      </c>
      <c r="E5129" t="e">
        <f>_xlfn.NUMBERVALUE(#REF!)</f>
        <v>#REF!</v>
      </c>
    </row>
    <row r="5130" spans="1:5">
      <c r="A5130" s="285">
        <v>636014</v>
      </c>
      <c r="B5130" s="285" t="s">
        <v>14893</v>
      </c>
      <c r="C5130" s="513">
        <v>34.620800000000003</v>
      </c>
      <c r="E5130" t="e">
        <f>_xlfn.NUMBERVALUE(#REF!)</f>
        <v>#REF!</v>
      </c>
    </row>
    <row r="5131" spans="1:5">
      <c r="A5131" s="285">
        <v>51707</v>
      </c>
      <c r="B5131" s="285" t="s">
        <v>14894</v>
      </c>
      <c r="C5131" s="513">
        <v>0.74260000000000004</v>
      </c>
      <c r="E5131" t="e">
        <f>_xlfn.NUMBERVALUE(#REF!)</f>
        <v>#REF!</v>
      </c>
    </row>
    <row r="5132" spans="1:5">
      <c r="A5132" s="285">
        <v>37937</v>
      </c>
      <c r="B5132" s="285" t="s">
        <v>14895</v>
      </c>
      <c r="C5132" s="513">
        <v>3.8300000000000001E-2</v>
      </c>
      <c r="E5132" t="e">
        <f>_xlfn.NUMBERVALUE(#REF!)</f>
        <v>#REF!</v>
      </c>
    </row>
    <row r="5133" spans="1:5">
      <c r="A5133" s="285">
        <v>52362</v>
      </c>
      <c r="B5133" s="285" t="s">
        <v>14896</v>
      </c>
      <c r="C5133" s="513">
        <v>35.999899999999997</v>
      </c>
      <c r="E5133" t="e">
        <f>_xlfn.NUMBERVALUE(#REF!)</f>
        <v>#REF!</v>
      </c>
    </row>
    <row r="5134" spans="1:5">
      <c r="A5134" s="285">
        <v>53894</v>
      </c>
      <c r="B5134" s="285" t="s">
        <v>14897</v>
      </c>
      <c r="C5134" s="513">
        <v>135.374</v>
      </c>
      <c r="E5134" t="e">
        <f>_xlfn.NUMBERVALUE(#REF!)</f>
        <v>#REF!</v>
      </c>
    </row>
    <row r="5135" spans="1:5">
      <c r="A5135" s="285">
        <v>35532</v>
      </c>
      <c r="B5135" s="285" t="s">
        <v>14898</v>
      </c>
      <c r="C5135" s="513">
        <v>217.77119999999999</v>
      </c>
      <c r="E5135" t="e">
        <f>_xlfn.NUMBERVALUE(#REF!)</f>
        <v>#REF!</v>
      </c>
    </row>
    <row r="5136" spans="1:5">
      <c r="A5136" s="285">
        <v>11410</v>
      </c>
      <c r="B5136" s="285" t="s">
        <v>14899</v>
      </c>
      <c r="C5136" s="513">
        <v>3.0194999999999999</v>
      </c>
      <c r="E5136" t="e">
        <f>_xlfn.NUMBERVALUE(#REF!)</f>
        <v>#REF!</v>
      </c>
    </row>
    <row r="5137" spans="1:5">
      <c r="A5137" s="285">
        <v>30418</v>
      </c>
      <c r="B5137" s="285" t="s">
        <v>14900</v>
      </c>
      <c r="C5137" s="513">
        <v>13.552</v>
      </c>
      <c r="E5137" t="e">
        <f>_xlfn.NUMBERVALUE(#REF!)</f>
        <v>#REF!</v>
      </c>
    </row>
    <row r="5138" spans="1:5">
      <c r="A5138" s="285">
        <v>52229</v>
      </c>
      <c r="B5138" s="285" t="s">
        <v>14901</v>
      </c>
      <c r="C5138" s="513">
        <v>21.869499999999999</v>
      </c>
      <c r="E5138" t="e">
        <f>_xlfn.NUMBERVALUE(#REF!)</f>
        <v>#REF!</v>
      </c>
    </row>
    <row r="5139" spans="1:5">
      <c r="A5139" s="285">
        <v>1328</v>
      </c>
      <c r="B5139" s="285" t="s">
        <v>14902</v>
      </c>
      <c r="C5139" s="513">
        <v>16.206199999999999</v>
      </c>
      <c r="E5139" t="e">
        <f>_xlfn.NUMBERVALUE(#REF!)</f>
        <v>#REF!</v>
      </c>
    </row>
    <row r="5140" spans="1:5">
      <c r="A5140" s="285">
        <v>4811</v>
      </c>
      <c r="B5140" s="285" t="s">
        <v>14708</v>
      </c>
      <c r="C5140" s="513">
        <v>2.3344999999999998</v>
      </c>
      <c r="E5140" t="e">
        <f>_xlfn.NUMBERVALUE(#REF!)</f>
        <v>#REF!</v>
      </c>
    </row>
    <row r="5141" spans="1:5">
      <c r="A5141" s="285">
        <v>4895</v>
      </c>
      <c r="B5141" s="285" t="s">
        <v>14903</v>
      </c>
      <c r="C5141" s="513">
        <v>2.8412000000000002</v>
      </c>
      <c r="E5141" t="e">
        <f>_xlfn.NUMBERVALUE(#REF!)</f>
        <v>#REF!</v>
      </c>
    </row>
    <row r="5142" spans="1:5">
      <c r="A5142" s="285">
        <v>4896</v>
      </c>
      <c r="B5142" s="285" t="s">
        <v>14903</v>
      </c>
      <c r="C5142" s="513">
        <v>2.7786</v>
      </c>
      <c r="E5142" t="e">
        <f>_xlfn.NUMBERVALUE(#REF!)</f>
        <v>#REF!</v>
      </c>
    </row>
    <row r="5143" spans="1:5">
      <c r="A5143" s="285">
        <v>35536</v>
      </c>
      <c r="B5143" s="285" t="s">
        <v>14904</v>
      </c>
      <c r="C5143" s="513">
        <v>476.05500000000001</v>
      </c>
      <c r="E5143" t="e">
        <f>_xlfn.NUMBERVALUE(#REF!)</f>
        <v>#REF!</v>
      </c>
    </row>
    <row r="5144" spans="1:5">
      <c r="A5144" s="285">
        <v>33301</v>
      </c>
      <c r="B5144" s="285" t="s">
        <v>14861</v>
      </c>
      <c r="C5144" s="513">
        <v>2.9815999999999998</v>
      </c>
      <c r="E5144" t="e">
        <f>_xlfn.NUMBERVALUE(#REF!)</f>
        <v>#REF!</v>
      </c>
    </row>
    <row r="5145" spans="1:5">
      <c r="A5145" s="285">
        <v>4801</v>
      </c>
      <c r="B5145" s="285" t="s">
        <v>14905</v>
      </c>
      <c r="C5145" s="513">
        <v>2.7936999999999999</v>
      </c>
      <c r="E5145" t="e">
        <f>_xlfn.NUMBERVALUE(#REF!)</f>
        <v>#REF!</v>
      </c>
    </row>
    <row r="5146" spans="1:5">
      <c r="A5146" s="285">
        <v>31583</v>
      </c>
      <c r="B5146" s="285" t="s">
        <v>14906</v>
      </c>
      <c r="C5146" s="513">
        <v>4.8300000000000003E-2</v>
      </c>
      <c r="E5146" t="e">
        <f>_xlfn.NUMBERVALUE(#REF!)</f>
        <v>#REF!</v>
      </c>
    </row>
    <row r="5147" spans="1:5">
      <c r="A5147" s="285">
        <v>89348</v>
      </c>
      <c r="B5147" s="285" t="s">
        <v>14781</v>
      </c>
      <c r="C5147" s="513">
        <v>3.9169999999999998</v>
      </c>
      <c r="E5147" t="e">
        <f>_xlfn.NUMBERVALUE(#REF!)</f>
        <v>#REF!</v>
      </c>
    </row>
    <row r="5148" spans="1:5">
      <c r="A5148" s="285">
        <v>36451</v>
      </c>
      <c r="B5148" s="285" t="s">
        <v>14907</v>
      </c>
      <c r="C5148" s="513">
        <v>0.60660000000000003</v>
      </c>
      <c r="E5148" t="e">
        <f>_xlfn.NUMBERVALUE(#REF!)</f>
        <v>#REF!</v>
      </c>
    </row>
    <row r="5149" spans="1:5">
      <c r="A5149" s="285">
        <v>36069</v>
      </c>
      <c r="B5149" s="285" t="s">
        <v>14908</v>
      </c>
      <c r="C5149" s="513">
        <v>16.512</v>
      </c>
      <c r="E5149" t="e">
        <f>_xlfn.NUMBERVALUE(#REF!)</f>
        <v>#REF!</v>
      </c>
    </row>
    <row r="5150" spans="1:5">
      <c r="A5150" s="285">
        <v>52126</v>
      </c>
      <c r="B5150" s="285" t="s">
        <v>14909</v>
      </c>
      <c r="C5150" s="513">
        <v>6.3254000000000001</v>
      </c>
      <c r="E5150" t="e">
        <f>_xlfn.NUMBERVALUE(#REF!)</f>
        <v>#REF!</v>
      </c>
    </row>
    <row r="5151" spans="1:5">
      <c r="A5151" s="285">
        <v>42543</v>
      </c>
      <c r="B5151" s="285" t="s">
        <v>14910</v>
      </c>
      <c r="C5151" s="513">
        <v>1218.5999999999999</v>
      </c>
      <c r="E5151" t="e">
        <f>_xlfn.NUMBERVALUE(#REF!)</f>
        <v>#REF!</v>
      </c>
    </row>
    <row r="5152" spans="1:5">
      <c r="A5152" s="285">
        <v>36044</v>
      </c>
      <c r="B5152" s="285" t="s">
        <v>14911</v>
      </c>
      <c r="C5152" s="513">
        <v>122.76</v>
      </c>
      <c r="E5152" t="e">
        <f>_xlfn.NUMBERVALUE(#REF!)</f>
        <v>#REF!</v>
      </c>
    </row>
    <row r="5153" spans="1:5">
      <c r="A5153" s="285">
        <v>31959</v>
      </c>
      <c r="B5153" s="285" t="s">
        <v>14912</v>
      </c>
      <c r="C5153" s="513">
        <v>0.20130000000000001</v>
      </c>
      <c r="E5153" t="e">
        <f>_xlfn.NUMBERVALUE(#REF!)</f>
        <v>#REF!</v>
      </c>
    </row>
    <row r="5154" spans="1:5">
      <c r="A5154" s="285">
        <v>34782</v>
      </c>
      <c r="B5154" s="285" t="s">
        <v>14913</v>
      </c>
      <c r="C5154" s="513">
        <v>65.64</v>
      </c>
      <c r="E5154" t="e">
        <f>_xlfn.NUMBERVALUE(#REF!)</f>
        <v>#REF!</v>
      </c>
    </row>
    <row r="5155" spans="1:5">
      <c r="A5155" s="285">
        <v>31585</v>
      </c>
      <c r="B5155" s="285" t="s">
        <v>14914</v>
      </c>
      <c r="C5155" s="513">
        <v>9.2600000000000002E-2</v>
      </c>
      <c r="E5155" t="e">
        <f>_xlfn.NUMBERVALUE(#REF!)</f>
        <v>#REF!</v>
      </c>
    </row>
    <row r="5156" spans="1:5">
      <c r="A5156" s="285">
        <v>31586</v>
      </c>
      <c r="B5156" s="285" t="s">
        <v>14915</v>
      </c>
      <c r="C5156" s="513">
        <v>0.15679999999999999</v>
      </c>
      <c r="E5156" t="e">
        <f>_xlfn.NUMBERVALUE(#REF!)</f>
        <v>#REF!</v>
      </c>
    </row>
    <row r="5157" spans="1:5">
      <c r="A5157" s="285">
        <v>38392</v>
      </c>
      <c r="B5157" s="285" t="s">
        <v>14916</v>
      </c>
      <c r="C5157" s="513">
        <v>0.20030000000000001</v>
      </c>
      <c r="E5157" t="e">
        <f>_xlfn.NUMBERVALUE(#REF!)</f>
        <v>#REF!</v>
      </c>
    </row>
    <row r="5158" spans="1:5">
      <c r="A5158" s="285">
        <v>636022</v>
      </c>
      <c r="B5158" s="285" t="s">
        <v>14917</v>
      </c>
      <c r="C5158" s="513">
        <v>44.956200000000003</v>
      </c>
      <c r="E5158" t="e">
        <f>_xlfn.NUMBERVALUE(#REF!)</f>
        <v>#REF!</v>
      </c>
    </row>
    <row r="5159" spans="1:5">
      <c r="A5159" s="285">
        <v>36091</v>
      </c>
      <c r="B5159" s="285" t="s">
        <v>14918</v>
      </c>
      <c r="C5159" s="513">
        <v>18.324000000000002</v>
      </c>
      <c r="E5159" t="e">
        <f>_xlfn.NUMBERVALUE(#REF!)</f>
        <v>#REF!</v>
      </c>
    </row>
    <row r="5160" spans="1:5">
      <c r="A5160" s="285">
        <v>4805</v>
      </c>
      <c r="B5160" s="285" t="s">
        <v>14919</v>
      </c>
      <c r="C5160" s="513">
        <v>5.7553000000000001</v>
      </c>
      <c r="E5160" t="e">
        <f>_xlfn.NUMBERVALUE(#REF!)</f>
        <v>#REF!</v>
      </c>
    </row>
    <row r="5161" spans="1:5">
      <c r="A5161" s="285">
        <v>36469</v>
      </c>
      <c r="B5161" s="285" t="s">
        <v>14920</v>
      </c>
      <c r="C5161" s="513">
        <v>0.78959999999999997</v>
      </c>
      <c r="E5161" t="e">
        <f>_xlfn.NUMBERVALUE(#REF!)</f>
        <v>#REF!</v>
      </c>
    </row>
    <row r="5162" spans="1:5">
      <c r="A5162" s="285">
        <v>4615</v>
      </c>
      <c r="B5162" s="285" t="s">
        <v>14801</v>
      </c>
      <c r="C5162" s="513">
        <v>2.8157000000000001</v>
      </c>
      <c r="E5162" t="e">
        <f>_xlfn.NUMBERVALUE(#REF!)</f>
        <v>#REF!</v>
      </c>
    </row>
    <row r="5163" spans="1:5">
      <c r="A5163" s="285">
        <v>4846</v>
      </c>
      <c r="B5163" s="285" t="s">
        <v>14921</v>
      </c>
      <c r="C5163" s="513">
        <v>15.6967</v>
      </c>
      <c r="E5163" t="e">
        <f>_xlfn.NUMBERVALUE(#REF!)</f>
        <v>#REF!</v>
      </c>
    </row>
    <row r="5164" spans="1:5">
      <c r="A5164" s="285">
        <v>4856</v>
      </c>
      <c r="B5164" s="285" t="s">
        <v>14922</v>
      </c>
      <c r="C5164" s="513">
        <v>15.6967</v>
      </c>
      <c r="E5164" t="e">
        <f>_xlfn.NUMBERVALUE(#REF!)</f>
        <v>#REF!</v>
      </c>
    </row>
    <row r="5165" spans="1:5">
      <c r="A5165" s="285">
        <v>62449</v>
      </c>
      <c r="B5165" s="285" t="s">
        <v>14923</v>
      </c>
      <c r="C5165" s="513">
        <v>12.662000000000001</v>
      </c>
      <c r="E5165" t="e">
        <f>_xlfn.NUMBERVALUE(#REF!)</f>
        <v>#REF!</v>
      </c>
    </row>
    <row r="5166" spans="1:5">
      <c r="A5166" s="285">
        <v>52072</v>
      </c>
      <c r="B5166" s="285" t="s">
        <v>14924</v>
      </c>
      <c r="C5166" s="513">
        <v>35.544699999999999</v>
      </c>
      <c r="E5166" t="e">
        <f>_xlfn.NUMBERVALUE(#REF!)</f>
        <v>#REF!</v>
      </c>
    </row>
    <row r="5167" spans="1:5">
      <c r="A5167" s="285">
        <v>36071</v>
      </c>
      <c r="B5167" s="285" t="s">
        <v>14925</v>
      </c>
      <c r="C5167" s="513">
        <v>30.744</v>
      </c>
      <c r="E5167" t="e">
        <f>_xlfn.NUMBERVALUE(#REF!)</f>
        <v>#REF!</v>
      </c>
    </row>
    <row r="5168" spans="1:5">
      <c r="A5168" s="285">
        <v>36482</v>
      </c>
      <c r="B5168" s="285" t="s">
        <v>14248</v>
      </c>
      <c r="C5168" s="513">
        <v>0.91200000000000003</v>
      </c>
      <c r="E5168" t="e">
        <f>_xlfn.NUMBERVALUE(#REF!)</f>
        <v>#REF!</v>
      </c>
    </row>
    <row r="5169" spans="1:5">
      <c r="A5169" s="285">
        <v>52959</v>
      </c>
      <c r="B5169" s="285" t="s">
        <v>14926</v>
      </c>
      <c r="C5169" s="513">
        <v>40.516399999999997</v>
      </c>
      <c r="E5169" t="e">
        <f>_xlfn.NUMBERVALUE(#REF!)</f>
        <v>#REF!</v>
      </c>
    </row>
    <row r="5170" spans="1:5">
      <c r="A5170" s="285">
        <v>52214</v>
      </c>
      <c r="B5170" s="285" t="s">
        <v>14927</v>
      </c>
      <c r="C5170" s="513">
        <v>145.1377</v>
      </c>
      <c r="E5170" t="e">
        <f>_xlfn.NUMBERVALUE(#REF!)</f>
        <v>#REF!</v>
      </c>
    </row>
    <row r="5171" spans="1:5">
      <c r="A5171" s="285">
        <v>53864</v>
      </c>
      <c r="B5171" s="285" t="s">
        <v>14928</v>
      </c>
      <c r="C5171" s="513">
        <v>107.93980000000001</v>
      </c>
      <c r="E5171" t="e">
        <f>_xlfn.NUMBERVALUE(#REF!)</f>
        <v>#REF!</v>
      </c>
    </row>
    <row r="5172" spans="1:5">
      <c r="A5172" s="285">
        <v>36094</v>
      </c>
      <c r="B5172" s="285" t="s">
        <v>14929</v>
      </c>
      <c r="C5172" s="513">
        <v>115.74</v>
      </c>
      <c r="E5172" t="e">
        <f>_xlfn.NUMBERVALUE(#REF!)</f>
        <v>#REF!</v>
      </c>
    </row>
    <row r="5173" spans="1:5">
      <c r="A5173" s="285">
        <v>636018</v>
      </c>
      <c r="B5173" s="285" t="s">
        <v>14930</v>
      </c>
      <c r="C5173" s="513">
        <v>38.359400000000001</v>
      </c>
      <c r="E5173" t="e">
        <f>_xlfn.NUMBERVALUE(#REF!)</f>
        <v>#REF!</v>
      </c>
    </row>
    <row r="5174" spans="1:5">
      <c r="A5174" s="285">
        <v>61883</v>
      </c>
      <c r="B5174" s="285" t="s">
        <v>14931</v>
      </c>
      <c r="C5174" s="513">
        <v>21.606000000000002</v>
      </c>
      <c r="E5174" t="e">
        <f>_xlfn.NUMBERVALUE(#REF!)</f>
        <v>#REF!</v>
      </c>
    </row>
    <row r="5175" spans="1:5">
      <c r="A5175" s="285">
        <v>36093</v>
      </c>
      <c r="B5175" s="285" t="s">
        <v>14932</v>
      </c>
      <c r="C5175" s="513">
        <v>38.82</v>
      </c>
      <c r="E5175" t="e">
        <f>_xlfn.NUMBERVALUE(#REF!)</f>
        <v>#REF!</v>
      </c>
    </row>
    <row r="5176" spans="1:5">
      <c r="A5176" s="285">
        <v>36786</v>
      </c>
      <c r="B5176" s="285" t="s">
        <v>14933</v>
      </c>
      <c r="C5176" s="513">
        <v>18.533999999999999</v>
      </c>
      <c r="E5176" t="e">
        <f>_xlfn.NUMBERVALUE(#REF!)</f>
        <v>#REF!</v>
      </c>
    </row>
    <row r="5177" spans="1:5">
      <c r="A5177" s="285">
        <v>42268</v>
      </c>
      <c r="B5177" s="285" t="s">
        <v>14934</v>
      </c>
      <c r="C5177" s="513">
        <v>1183.8</v>
      </c>
      <c r="E5177" t="e">
        <f>_xlfn.NUMBERVALUE(#REF!)</f>
        <v>#REF!</v>
      </c>
    </row>
    <row r="5178" spans="1:5">
      <c r="A5178" s="285">
        <v>52273</v>
      </c>
      <c r="B5178" s="285" t="s">
        <v>14935</v>
      </c>
      <c r="C5178" s="513">
        <v>42.289400000000001</v>
      </c>
      <c r="E5178" t="e">
        <f>_xlfn.NUMBERVALUE(#REF!)</f>
        <v>#REF!</v>
      </c>
    </row>
    <row r="5179" spans="1:5">
      <c r="A5179" s="285">
        <v>636009</v>
      </c>
      <c r="B5179" s="285" t="s">
        <v>14936</v>
      </c>
      <c r="C5179" s="513">
        <v>29.859200000000001</v>
      </c>
      <c r="E5179" t="e">
        <f>_xlfn.NUMBERVALUE(#REF!)</f>
        <v>#REF!</v>
      </c>
    </row>
    <row r="5180" spans="1:5">
      <c r="A5180" s="285">
        <v>36459</v>
      </c>
      <c r="B5180" s="285" t="s">
        <v>14937</v>
      </c>
      <c r="C5180" s="513">
        <v>0.58279999999999998</v>
      </c>
      <c r="E5180" t="e">
        <f>_xlfn.NUMBERVALUE(#REF!)</f>
        <v>#REF!</v>
      </c>
    </row>
    <row r="5181" spans="1:5">
      <c r="A5181" s="285">
        <v>38508</v>
      </c>
      <c r="B5181" s="285" t="s">
        <v>14938</v>
      </c>
      <c r="C5181" s="513">
        <v>0.10639999999999999</v>
      </c>
      <c r="E5181" t="e">
        <f>_xlfn.NUMBERVALUE(#REF!)</f>
        <v>#REF!</v>
      </c>
    </row>
    <row r="5182" spans="1:5">
      <c r="A5182" s="285">
        <v>56828</v>
      </c>
      <c r="B5182" s="285" t="s">
        <v>14939</v>
      </c>
      <c r="C5182" s="513">
        <v>22.384599999999999</v>
      </c>
      <c r="E5182" t="e">
        <f>_xlfn.NUMBERVALUE(#REF!)</f>
        <v>#REF!</v>
      </c>
    </row>
    <row r="5183" spans="1:5">
      <c r="A5183" s="285">
        <v>37938</v>
      </c>
      <c r="B5183" s="285" t="s">
        <v>14940</v>
      </c>
      <c r="C5183" s="513">
        <v>5.5300000000000002E-2</v>
      </c>
      <c r="E5183" t="e">
        <f>_xlfn.NUMBERVALUE(#REF!)</f>
        <v>#REF!</v>
      </c>
    </row>
    <row r="5184" spans="1:5">
      <c r="A5184" s="285">
        <v>42266</v>
      </c>
      <c r="B5184" s="285" t="s">
        <v>14941</v>
      </c>
      <c r="C5184" s="513">
        <v>697.2</v>
      </c>
      <c r="E5184" t="e">
        <f>_xlfn.NUMBERVALUE(#REF!)</f>
        <v>#REF!</v>
      </c>
    </row>
    <row r="5185" spans="1:5">
      <c r="A5185" s="285">
        <v>42541</v>
      </c>
      <c r="B5185" s="285" t="s">
        <v>14942</v>
      </c>
      <c r="C5185" s="513">
        <v>1012.2</v>
      </c>
      <c r="E5185" t="e">
        <f>_xlfn.NUMBERVALUE(#REF!)</f>
        <v>#REF!</v>
      </c>
    </row>
    <row r="5186" spans="1:5">
      <c r="A5186" s="285">
        <v>42542</v>
      </c>
      <c r="B5186" s="285" t="s">
        <v>14943</v>
      </c>
      <c r="C5186" s="513">
        <v>1135.2</v>
      </c>
      <c r="E5186" t="e">
        <f>_xlfn.NUMBERVALUE(#REF!)</f>
        <v>#REF!</v>
      </c>
    </row>
    <row r="5187" spans="1:5">
      <c r="A5187" s="285">
        <v>36710</v>
      </c>
      <c r="B5187" s="285" t="s">
        <v>14944</v>
      </c>
      <c r="C5187" s="513">
        <v>146.196</v>
      </c>
      <c r="E5187" t="e">
        <f>_xlfn.NUMBERVALUE(#REF!)</f>
        <v>#REF!</v>
      </c>
    </row>
    <row r="5188" spans="1:5">
      <c r="A5188" s="285">
        <v>36092</v>
      </c>
      <c r="B5188" s="285" t="s">
        <v>14945</v>
      </c>
      <c r="C5188" s="513">
        <v>27.942</v>
      </c>
      <c r="E5188" t="e">
        <f>_xlfn.NUMBERVALUE(#REF!)</f>
        <v>#REF!</v>
      </c>
    </row>
    <row r="5189" spans="1:5">
      <c r="A5189" s="285">
        <v>52964</v>
      </c>
      <c r="B5189" s="285" t="s">
        <v>14946</v>
      </c>
      <c r="C5189" s="513">
        <v>32.489800000000002</v>
      </c>
      <c r="E5189" t="e">
        <f>_xlfn.NUMBERVALUE(#REF!)</f>
        <v>#REF!</v>
      </c>
    </row>
    <row r="5190" spans="1:5">
      <c r="A5190" s="285">
        <v>57584</v>
      </c>
      <c r="B5190" s="285" t="s">
        <v>14947</v>
      </c>
      <c r="C5190" s="513">
        <v>12.4472</v>
      </c>
      <c r="E5190" t="e">
        <f>_xlfn.NUMBERVALUE(#REF!)</f>
        <v>#REF!</v>
      </c>
    </row>
    <row r="5191" spans="1:5">
      <c r="A5191" s="285">
        <v>38503</v>
      </c>
      <c r="B5191" s="285" t="s">
        <v>14948</v>
      </c>
      <c r="C5191" s="513">
        <v>5.3100000000000001E-2</v>
      </c>
      <c r="E5191" t="e">
        <f>_xlfn.NUMBERVALUE(#REF!)</f>
        <v>#REF!</v>
      </c>
    </row>
    <row r="5192" spans="1:5">
      <c r="A5192" s="285">
        <v>37928</v>
      </c>
      <c r="B5192" s="285" t="s">
        <v>14949</v>
      </c>
      <c r="C5192" s="513">
        <v>3.5499999999999997E-2</v>
      </c>
      <c r="E5192" t="e">
        <f>_xlfn.NUMBERVALUE(#REF!)</f>
        <v>#REF!</v>
      </c>
    </row>
    <row r="5193" spans="1:5">
      <c r="A5193" s="285">
        <v>4807</v>
      </c>
      <c r="B5193" s="285" t="s">
        <v>14950</v>
      </c>
      <c r="C5193" s="513">
        <v>11.8521</v>
      </c>
      <c r="E5193" t="e">
        <f>_xlfn.NUMBERVALUE(#REF!)</f>
        <v>#REF!</v>
      </c>
    </row>
    <row r="5194" spans="1:5">
      <c r="A5194" s="285">
        <v>636105</v>
      </c>
      <c r="B5194" s="285" t="s">
        <v>14951</v>
      </c>
      <c r="C5194" s="513">
        <v>9.8393999999999995</v>
      </c>
      <c r="E5194" t="e">
        <f>_xlfn.NUMBERVALUE(#REF!)</f>
        <v>#REF!</v>
      </c>
    </row>
    <row r="5195" spans="1:5">
      <c r="A5195" s="285">
        <v>636107</v>
      </c>
      <c r="B5195" s="285" t="s">
        <v>14952</v>
      </c>
      <c r="C5195" s="513">
        <v>15.289199999999999</v>
      </c>
      <c r="E5195" t="e">
        <f>_xlfn.NUMBERVALUE(#REF!)</f>
        <v>#REF!</v>
      </c>
    </row>
    <row r="5196" spans="1:5">
      <c r="A5196" s="285">
        <v>636106</v>
      </c>
      <c r="B5196" s="285" t="s">
        <v>14953</v>
      </c>
      <c r="C5196" s="513">
        <v>10.998799999999999</v>
      </c>
      <c r="E5196" t="e">
        <f>_xlfn.NUMBERVALUE(#REF!)</f>
        <v>#REF!</v>
      </c>
    </row>
    <row r="5197" spans="1:5">
      <c r="A5197" s="285">
        <v>636102</v>
      </c>
      <c r="B5197" s="285" t="s">
        <v>14954</v>
      </c>
      <c r="C5197" s="513">
        <v>14.222799999999999</v>
      </c>
      <c r="E5197" t="e">
        <f>_xlfn.NUMBERVALUE(#REF!)</f>
        <v>#REF!</v>
      </c>
    </row>
    <row r="5198" spans="1:5">
      <c r="A5198" s="285">
        <v>36007</v>
      </c>
      <c r="B5198" s="285" t="s">
        <v>14955</v>
      </c>
      <c r="C5198" s="513">
        <v>13.481999999999999</v>
      </c>
      <c r="E5198" t="e">
        <f>_xlfn.NUMBERVALUE(#REF!)</f>
        <v>#REF!</v>
      </c>
    </row>
    <row r="5199" spans="1:5">
      <c r="A5199" s="285">
        <v>98001</v>
      </c>
      <c r="B5199" s="285" t="s">
        <v>14956</v>
      </c>
      <c r="C5199" s="513">
        <v>0.89949999999999997</v>
      </c>
      <c r="E5199" t="e">
        <f>_xlfn.NUMBERVALUE(#REF!)</f>
        <v>#REF!</v>
      </c>
    </row>
    <row r="5200" spans="1:5">
      <c r="A5200" s="285">
        <v>98003</v>
      </c>
      <c r="B5200" s="285" t="s">
        <v>14957</v>
      </c>
      <c r="C5200" s="513">
        <v>1.0430999999999999</v>
      </c>
      <c r="E5200" t="e">
        <f>_xlfn.NUMBERVALUE(#REF!)</f>
        <v>#REF!</v>
      </c>
    </row>
    <row r="5201" spans="1:5">
      <c r="A5201" s="285">
        <v>98005</v>
      </c>
      <c r="B5201" s="285" t="s">
        <v>14958</v>
      </c>
      <c r="C5201" s="513">
        <v>1.5037</v>
      </c>
      <c r="E5201" t="e">
        <f>_xlfn.NUMBERVALUE(#REF!)</f>
        <v>#REF!</v>
      </c>
    </row>
    <row r="5202" spans="1:5">
      <c r="A5202" s="285">
        <v>98007</v>
      </c>
      <c r="B5202" s="285" t="s">
        <v>14959</v>
      </c>
      <c r="C5202" s="513">
        <v>4.8695000000000004</v>
      </c>
      <c r="E5202" t="e">
        <f>_xlfn.NUMBERVALUE(#REF!)</f>
        <v>#REF!</v>
      </c>
    </row>
    <row r="5203" spans="1:5">
      <c r="A5203" s="285">
        <v>98008</v>
      </c>
      <c r="B5203" s="285" t="s">
        <v>14960</v>
      </c>
      <c r="C5203" s="513">
        <v>5.5609000000000002</v>
      </c>
      <c r="E5203" t="e">
        <f>_xlfn.NUMBERVALUE(#REF!)</f>
        <v>#REF!</v>
      </c>
    </row>
    <row r="5204" spans="1:5">
      <c r="A5204" s="285">
        <v>98009</v>
      </c>
      <c r="B5204" s="285" t="s">
        <v>14961</v>
      </c>
      <c r="C5204" s="513">
        <v>7.6722000000000001</v>
      </c>
      <c r="E5204" t="e">
        <f>_xlfn.NUMBERVALUE(#REF!)</f>
        <v>#REF!</v>
      </c>
    </row>
    <row r="5205" spans="1:5">
      <c r="A5205" s="285">
        <v>4744</v>
      </c>
      <c r="B5205" s="285" t="s">
        <v>14962</v>
      </c>
      <c r="C5205" s="513">
        <v>148.97669999999999</v>
      </c>
      <c r="E5205" t="e">
        <f>_xlfn.NUMBERVALUE(#REF!)</f>
        <v>#REF!</v>
      </c>
    </row>
    <row r="5206" spans="1:5">
      <c r="A5206" s="285">
        <v>4694</v>
      </c>
      <c r="B5206" s="285" t="s">
        <v>14963</v>
      </c>
      <c r="C5206" s="513">
        <v>57.281799999999997</v>
      </c>
      <c r="E5206" t="e">
        <f>_xlfn.NUMBERVALUE(#REF!)</f>
        <v>#REF!</v>
      </c>
    </row>
    <row r="5207" spans="1:5">
      <c r="A5207" s="285">
        <v>4741</v>
      </c>
      <c r="B5207" s="285" t="s">
        <v>14964</v>
      </c>
      <c r="C5207" s="513">
        <v>103.1199</v>
      </c>
      <c r="E5207" t="e">
        <f>_xlfn.NUMBERVALUE(#REF!)</f>
        <v>#REF!</v>
      </c>
    </row>
    <row r="5208" spans="1:5">
      <c r="A5208" s="285">
        <v>37349</v>
      </c>
      <c r="B5208" s="285" t="s">
        <v>14965</v>
      </c>
      <c r="C5208" s="513">
        <v>16.925999999999998</v>
      </c>
      <c r="E5208" t="e">
        <f>_xlfn.NUMBERVALUE(#REF!)</f>
        <v>#REF!</v>
      </c>
    </row>
    <row r="5209" spans="1:5">
      <c r="A5209" s="285">
        <v>52969</v>
      </c>
      <c r="B5209" s="285" t="s">
        <v>14966</v>
      </c>
      <c r="C5209" s="513">
        <v>32.399900000000002</v>
      </c>
      <c r="E5209" t="e">
        <f>_xlfn.NUMBERVALUE(#REF!)</f>
        <v>#REF!</v>
      </c>
    </row>
    <row r="5210" spans="1:5">
      <c r="A5210" s="285">
        <v>58289</v>
      </c>
      <c r="B5210" s="285" t="s">
        <v>14967</v>
      </c>
      <c r="C5210" s="513">
        <v>23.1633</v>
      </c>
      <c r="E5210" t="e">
        <f>_xlfn.NUMBERVALUE(#REF!)</f>
        <v>#REF!</v>
      </c>
    </row>
    <row r="5211" spans="1:5">
      <c r="A5211" s="285">
        <v>38098</v>
      </c>
      <c r="B5211" s="285" t="s">
        <v>14968</v>
      </c>
      <c r="C5211" s="513">
        <v>147</v>
      </c>
      <c r="E5211" t="e">
        <f>_xlfn.NUMBERVALUE(#REF!)</f>
        <v>#REF!</v>
      </c>
    </row>
    <row r="5212" spans="1:5">
      <c r="A5212" s="285">
        <v>42286</v>
      </c>
      <c r="B5212" s="285" t="s">
        <v>14969</v>
      </c>
      <c r="C5212" s="513">
        <v>262.08</v>
      </c>
      <c r="E5212" t="e">
        <f>_xlfn.NUMBERVALUE(#REF!)</f>
        <v>#REF!</v>
      </c>
    </row>
    <row r="5213" spans="1:5">
      <c r="A5213" s="285">
        <v>26245</v>
      </c>
      <c r="B5213" s="285" t="s">
        <v>14970</v>
      </c>
      <c r="C5213" s="513">
        <v>93.025000000000006</v>
      </c>
      <c r="E5213" t="e">
        <f>_xlfn.NUMBERVALUE(#REF!)</f>
        <v>#REF!</v>
      </c>
    </row>
    <row r="5214" spans="1:5">
      <c r="A5214" s="285">
        <v>40688</v>
      </c>
      <c r="B5214" s="285" t="s">
        <v>14971</v>
      </c>
      <c r="C5214" s="513">
        <v>81.031999999999996</v>
      </c>
      <c r="E5214" t="e">
        <f>_xlfn.NUMBERVALUE(#REF!)</f>
        <v>#REF!</v>
      </c>
    </row>
    <row r="5215" spans="1:5">
      <c r="A5215" s="285">
        <v>37927</v>
      </c>
      <c r="B5215" s="285" t="s">
        <v>13836</v>
      </c>
      <c r="C5215" s="513">
        <v>2.8899999999999999E-2</v>
      </c>
      <c r="E5215" t="e">
        <f>_xlfn.NUMBERVALUE(#REF!)</f>
        <v>#REF!</v>
      </c>
    </row>
    <row r="5216" spans="1:5">
      <c r="A5216" s="285">
        <v>37467</v>
      </c>
      <c r="B5216" s="285" t="s">
        <v>14972</v>
      </c>
      <c r="C5216" s="513">
        <v>118.97799999999999</v>
      </c>
      <c r="E5216" t="e">
        <f>_xlfn.NUMBERVALUE(#REF!)</f>
        <v>#REF!</v>
      </c>
    </row>
    <row r="5217" spans="1:5">
      <c r="A5217" s="285">
        <v>56803</v>
      </c>
      <c r="B5217" s="285" t="s">
        <v>14973</v>
      </c>
      <c r="C5217" s="513">
        <v>11.95</v>
      </c>
      <c r="E5217" t="e">
        <f>_xlfn.NUMBERVALUE(#REF!)</f>
        <v>#REF!</v>
      </c>
    </row>
    <row r="5218" spans="1:5">
      <c r="A5218" s="285">
        <v>59847</v>
      </c>
      <c r="B5218" s="285" t="s">
        <v>14974</v>
      </c>
      <c r="C5218" s="513">
        <v>253.7364</v>
      </c>
      <c r="E5218" t="e">
        <f>_xlfn.NUMBERVALUE(#REF!)</f>
        <v>#REF!</v>
      </c>
    </row>
    <row r="5219" spans="1:5">
      <c r="A5219" s="285">
        <v>1390</v>
      </c>
      <c r="B5219" s="285" t="s">
        <v>14975</v>
      </c>
      <c r="C5219" s="513">
        <v>16.38</v>
      </c>
      <c r="E5219" t="e">
        <f>_xlfn.NUMBERVALUE(#REF!)</f>
        <v>#REF!</v>
      </c>
    </row>
    <row r="5220" spans="1:5">
      <c r="A5220" s="285">
        <v>57588</v>
      </c>
      <c r="B5220" s="285" t="s">
        <v>14976</v>
      </c>
      <c r="C5220" s="513">
        <v>15.723699999999999</v>
      </c>
      <c r="E5220" t="e">
        <f>_xlfn.NUMBERVALUE(#REF!)</f>
        <v>#REF!</v>
      </c>
    </row>
    <row r="5221" spans="1:5">
      <c r="A5221" s="285">
        <v>4742</v>
      </c>
      <c r="B5221" s="285" t="s">
        <v>14977</v>
      </c>
      <c r="C5221" s="513">
        <v>110.47320000000001</v>
      </c>
      <c r="E5221" t="e">
        <f>_xlfn.NUMBERVALUE(#REF!)</f>
        <v>#REF!</v>
      </c>
    </row>
    <row r="5222" spans="1:5">
      <c r="A5222" s="285">
        <v>52142</v>
      </c>
      <c r="B5222" s="285" t="s">
        <v>14978</v>
      </c>
      <c r="C5222" s="513">
        <v>31.2378</v>
      </c>
      <c r="E5222" t="e">
        <f>_xlfn.NUMBERVALUE(#REF!)</f>
        <v>#REF!</v>
      </c>
    </row>
    <row r="5223" spans="1:5">
      <c r="A5223" s="285">
        <v>36774</v>
      </c>
      <c r="B5223" s="285" t="s">
        <v>14979</v>
      </c>
      <c r="C5223" s="513">
        <v>0.81030000000000002</v>
      </c>
      <c r="E5223" t="e">
        <f>_xlfn.NUMBERVALUE(#REF!)</f>
        <v>#REF!</v>
      </c>
    </row>
    <row r="5224" spans="1:5">
      <c r="A5224" s="285">
        <v>1338</v>
      </c>
      <c r="B5224" s="285" t="s">
        <v>14980</v>
      </c>
      <c r="C5224" s="513">
        <v>16.206199999999999</v>
      </c>
      <c r="E5224" t="e">
        <f>_xlfn.NUMBERVALUE(#REF!)</f>
        <v>#REF!</v>
      </c>
    </row>
    <row r="5225" spans="1:5">
      <c r="A5225" s="285">
        <v>35534</v>
      </c>
      <c r="B5225" s="285" t="s">
        <v>14981</v>
      </c>
      <c r="C5225" s="513">
        <v>580.97879999999998</v>
      </c>
      <c r="E5225" t="e">
        <f>_xlfn.NUMBERVALUE(#REF!)</f>
        <v>#REF!</v>
      </c>
    </row>
    <row r="5226" spans="1:5">
      <c r="A5226" s="285">
        <v>4819</v>
      </c>
      <c r="B5226" s="285" t="s">
        <v>14982</v>
      </c>
      <c r="C5226" s="513">
        <v>6.4701000000000004</v>
      </c>
      <c r="E5226" t="e">
        <f>_xlfn.NUMBERVALUE(#REF!)</f>
        <v>#REF!</v>
      </c>
    </row>
    <row r="5227" spans="1:5">
      <c r="A5227" s="285">
        <v>30206</v>
      </c>
      <c r="B5227" s="285" t="s">
        <v>14983</v>
      </c>
      <c r="C5227" s="513">
        <v>5.4669999999999996</v>
      </c>
      <c r="E5227" t="e">
        <f>_xlfn.NUMBERVALUE(#REF!)</f>
        <v>#REF!</v>
      </c>
    </row>
    <row r="5228" spans="1:5">
      <c r="A5228" s="285">
        <v>56808</v>
      </c>
      <c r="B5228" s="285" t="s">
        <v>14984</v>
      </c>
      <c r="C5228" s="513">
        <v>18.191600000000001</v>
      </c>
      <c r="E5228" t="e">
        <f>_xlfn.NUMBERVALUE(#REF!)</f>
        <v>#REF!</v>
      </c>
    </row>
    <row r="5229" spans="1:5">
      <c r="A5229" s="285">
        <v>4743</v>
      </c>
      <c r="B5229" s="285" t="s">
        <v>14985</v>
      </c>
      <c r="C5229" s="513">
        <v>106.18859999999999</v>
      </c>
      <c r="E5229" t="e">
        <f>_xlfn.NUMBERVALUE(#REF!)</f>
        <v>#REF!</v>
      </c>
    </row>
    <row r="5230" spans="1:5">
      <c r="A5230" s="285">
        <v>35533</v>
      </c>
      <c r="B5230" s="285" t="s">
        <v>14986</v>
      </c>
      <c r="C5230" s="513">
        <v>619.3827</v>
      </c>
      <c r="E5230" t="e">
        <f>_xlfn.NUMBERVALUE(#REF!)</f>
        <v>#REF!</v>
      </c>
    </row>
    <row r="5231" spans="1:5">
      <c r="A5231" s="285">
        <v>89346</v>
      </c>
      <c r="B5231" s="285" t="s">
        <v>14987</v>
      </c>
      <c r="C5231" s="513">
        <v>2.4889999999999999</v>
      </c>
      <c r="E5231" t="e">
        <f>_xlfn.NUMBERVALUE(#REF!)</f>
        <v>#REF!</v>
      </c>
    </row>
    <row r="5232" spans="1:5">
      <c r="A5232" s="285">
        <v>58284</v>
      </c>
      <c r="B5232" s="285" t="s">
        <v>14988</v>
      </c>
      <c r="C5232" s="513">
        <v>19.928699999999999</v>
      </c>
      <c r="E5232" t="e">
        <f>_xlfn.NUMBERVALUE(#REF!)</f>
        <v>#REF!</v>
      </c>
    </row>
    <row r="5233" spans="1:5">
      <c r="A5233" s="285">
        <v>33185</v>
      </c>
      <c r="B5233" s="285" t="s">
        <v>14989</v>
      </c>
      <c r="C5233" s="513">
        <v>1.0494000000000001</v>
      </c>
      <c r="E5233" t="e">
        <f>_xlfn.NUMBERVALUE(#REF!)</f>
        <v>#REF!</v>
      </c>
    </row>
    <row r="5234" spans="1:5">
      <c r="A5234" s="285">
        <v>33188</v>
      </c>
      <c r="B5234" s="285" t="s">
        <v>14990</v>
      </c>
      <c r="C5234" s="513">
        <v>1.4985999999999999</v>
      </c>
      <c r="E5234" t="e">
        <f>_xlfn.NUMBERVALUE(#REF!)</f>
        <v>#REF!</v>
      </c>
    </row>
    <row r="5235" spans="1:5">
      <c r="A5235" s="285">
        <v>58288</v>
      </c>
      <c r="B5235" s="285" t="s">
        <v>14991</v>
      </c>
      <c r="C5235" s="513">
        <v>21.887499999999999</v>
      </c>
      <c r="E5235" t="e">
        <f>_xlfn.NUMBERVALUE(#REF!)</f>
        <v>#REF!</v>
      </c>
    </row>
    <row r="5236" spans="1:5">
      <c r="A5236" s="285">
        <v>4891</v>
      </c>
      <c r="B5236" s="285" t="s">
        <v>14992</v>
      </c>
      <c r="C5236" s="513">
        <v>2.3357000000000001</v>
      </c>
      <c r="E5236" t="e">
        <f>_xlfn.NUMBERVALUE(#REF!)</f>
        <v>#REF!</v>
      </c>
    </row>
    <row r="5237" spans="1:5">
      <c r="A5237" s="285">
        <v>33184</v>
      </c>
      <c r="B5237" s="285" t="s">
        <v>14993</v>
      </c>
      <c r="C5237" s="513">
        <v>1.0494000000000001</v>
      </c>
      <c r="E5237" t="e">
        <f>_xlfn.NUMBERVALUE(#REF!)</f>
        <v>#REF!</v>
      </c>
    </row>
    <row r="5238" spans="1:5">
      <c r="A5238" s="285">
        <v>33187</v>
      </c>
      <c r="B5238" s="285" t="s">
        <v>14994</v>
      </c>
      <c r="C5238" s="513">
        <v>1.4985999999999999</v>
      </c>
      <c r="E5238" t="e">
        <f>_xlfn.NUMBERVALUE(#REF!)</f>
        <v>#REF!</v>
      </c>
    </row>
    <row r="5239" spans="1:5">
      <c r="A5239" s="285">
        <v>4890</v>
      </c>
      <c r="B5239" s="285" t="s">
        <v>14872</v>
      </c>
      <c r="C5239" s="513">
        <v>2.2898999999999998</v>
      </c>
      <c r="E5239" t="e">
        <f>_xlfn.NUMBERVALUE(#REF!)</f>
        <v>#REF!</v>
      </c>
    </row>
    <row r="5240" spans="1:5">
      <c r="A5240" s="285">
        <v>57589</v>
      </c>
      <c r="B5240" s="285" t="s">
        <v>14995</v>
      </c>
      <c r="C5240" s="513">
        <v>17.9999</v>
      </c>
      <c r="E5240" t="e">
        <f>_xlfn.NUMBERVALUE(#REF!)</f>
        <v>#REF!</v>
      </c>
    </row>
    <row r="5241" spans="1:5">
      <c r="A5241" s="285">
        <v>649323</v>
      </c>
      <c r="B5241" s="285" t="s">
        <v>14996</v>
      </c>
      <c r="C5241" s="513">
        <v>4.298</v>
      </c>
      <c r="E5241" t="e">
        <f>_xlfn.NUMBERVALUE(#REF!)</f>
        <v>#REF!</v>
      </c>
    </row>
    <row r="5242" spans="1:5">
      <c r="A5242" s="285">
        <v>26065</v>
      </c>
      <c r="B5242" s="285" t="s">
        <v>14997</v>
      </c>
      <c r="C5242" s="513">
        <v>1398.12</v>
      </c>
      <c r="E5242" t="e">
        <f>_xlfn.NUMBERVALUE(#REF!)</f>
        <v>#REF!</v>
      </c>
    </row>
    <row r="5243" spans="1:5">
      <c r="A5243" s="285">
        <v>26250</v>
      </c>
      <c r="B5243" s="285" t="s">
        <v>14998</v>
      </c>
      <c r="C5243" s="513">
        <v>120.536</v>
      </c>
      <c r="E5243" t="e">
        <f>_xlfn.NUMBERVALUE(#REF!)</f>
        <v>#REF!</v>
      </c>
    </row>
    <row r="5244" spans="1:5">
      <c r="A5244" s="285">
        <v>42284</v>
      </c>
      <c r="B5244" s="285" t="s">
        <v>14999</v>
      </c>
      <c r="C5244" s="513">
        <v>178.62</v>
      </c>
      <c r="E5244" t="e">
        <f>_xlfn.NUMBERVALUE(#REF!)</f>
        <v>#REF!</v>
      </c>
    </row>
    <row r="5245" spans="1:5">
      <c r="A5245" s="285">
        <v>649303</v>
      </c>
      <c r="B5245" s="285" t="s">
        <v>15000</v>
      </c>
      <c r="C5245" s="513">
        <v>13.481999999999999</v>
      </c>
      <c r="E5245" t="e">
        <f>_xlfn.NUMBERVALUE(#REF!)</f>
        <v>#REF!</v>
      </c>
    </row>
    <row r="5246" spans="1:5">
      <c r="A5246" s="285">
        <v>649305</v>
      </c>
      <c r="B5246" s="285" t="s">
        <v>15001</v>
      </c>
      <c r="C5246" s="513">
        <v>2.1657999999999999</v>
      </c>
      <c r="E5246" t="e">
        <f>_xlfn.NUMBERVALUE(#REF!)</f>
        <v>#REF!</v>
      </c>
    </row>
    <row r="5247" spans="1:5">
      <c r="A5247" s="285">
        <v>649308</v>
      </c>
      <c r="B5247" s="285" t="s">
        <v>15002</v>
      </c>
      <c r="C5247" s="513">
        <v>1.9575</v>
      </c>
      <c r="E5247" t="e">
        <f>_xlfn.NUMBERVALUE(#REF!)</f>
        <v>#REF!</v>
      </c>
    </row>
    <row r="5248" spans="1:5">
      <c r="A5248" s="285">
        <v>649309</v>
      </c>
      <c r="B5248" s="285" t="s">
        <v>15003</v>
      </c>
      <c r="C5248" s="513">
        <v>5.0609999999999999</v>
      </c>
      <c r="E5248" t="e">
        <f>_xlfn.NUMBERVALUE(#REF!)</f>
        <v>#REF!</v>
      </c>
    </row>
    <row r="5249" spans="1:5">
      <c r="A5249" s="285">
        <v>649310</v>
      </c>
      <c r="B5249" s="285" t="s">
        <v>15004</v>
      </c>
      <c r="C5249" s="513">
        <v>9.8384999999999998</v>
      </c>
      <c r="E5249" t="e">
        <f>_xlfn.NUMBERVALUE(#REF!)</f>
        <v>#REF!</v>
      </c>
    </row>
    <row r="5250" spans="1:5">
      <c r="A5250" s="285">
        <v>649311</v>
      </c>
      <c r="B5250" s="285" t="s">
        <v>15005</v>
      </c>
      <c r="C5250" s="513">
        <v>5.7995000000000001</v>
      </c>
      <c r="E5250" t="e">
        <f>_xlfn.NUMBERVALUE(#REF!)</f>
        <v>#REF!</v>
      </c>
    </row>
    <row r="5251" spans="1:5">
      <c r="A5251" s="285">
        <v>649314</v>
      </c>
      <c r="B5251" s="285" t="s">
        <v>15006</v>
      </c>
      <c r="C5251" s="513">
        <v>3.0726</v>
      </c>
      <c r="E5251" t="e">
        <f>_xlfn.NUMBERVALUE(#REF!)</f>
        <v>#REF!</v>
      </c>
    </row>
    <row r="5252" spans="1:5">
      <c r="A5252" s="285">
        <v>649315</v>
      </c>
      <c r="B5252" s="285" t="s">
        <v>15006</v>
      </c>
      <c r="C5252" s="513">
        <v>2.8462000000000001</v>
      </c>
      <c r="E5252" t="e">
        <f>_xlfn.NUMBERVALUE(#REF!)</f>
        <v>#REF!</v>
      </c>
    </row>
    <row r="5253" spans="1:5">
      <c r="A5253" s="285">
        <v>649319</v>
      </c>
      <c r="B5253" s="285" t="s">
        <v>15007</v>
      </c>
      <c r="C5253" s="513">
        <v>6.9684999999999997</v>
      </c>
      <c r="E5253" t="e">
        <f>_xlfn.NUMBERVALUE(#REF!)</f>
        <v>#REF!</v>
      </c>
    </row>
    <row r="5254" spans="1:5">
      <c r="A5254" s="285">
        <v>649321</v>
      </c>
      <c r="B5254" s="285" t="s">
        <v>13959</v>
      </c>
      <c r="C5254" s="513">
        <v>6.5345000000000004</v>
      </c>
      <c r="E5254" t="e">
        <f>_xlfn.NUMBERVALUE(#REF!)</f>
        <v>#REF!</v>
      </c>
    </row>
    <row r="5255" spans="1:5">
      <c r="A5255" s="285">
        <v>649326</v>
      </c>
      <c r="B5255" s="285" t="s">
        <v>15008</v>
      </c>
      <c r="C5255" s="513">
        <v>2.5171999999999999</v>
      </c>
      <c r="E5255" t="e">
        <f>_xlfn.NUMBERVALUE(#REF!)</f>
        <v>#REF!</v>
      </c>
    </row>
    <row r="5256" spans="1:5">
      <c r="A5256" s="285">
        <v>649330</v>
      </c>
      <c r="B5256" s="285" t="s">
        <v>15009</v>
      </c>
      <c r="C5256" s="513">
        <v>5.8064999999999998</v>
      </c>
      <c r="E5256" t="e">
        <f>_xlfn.NUMBERVALUE(#REF!)</f>
        <v>#REF!</v>
      </c>
    </row>
    <row r="5257" spans="1:5">
      <c r="A5257" s="285">
        <v>649392</v>
      </c>
      <c r="B5257" s="285" t="s">
        <v>15010</v>
      </c>
      <c r="C5257" s="513">
        <v>3.1905999999999999</v>
      </c>
      <c r="E5257" t="e">
        <f>_xlfn.NUMBERVALUE(#REF!)</f>
        <v>#REF!</v>
      </c>
    </row>
    <row r="5258" spans="1:5">
      <c r="A5258" s="285">
        <v>649393</v>
      </c>
      <c r="B5258" s="285" t="s">
        <v>15011</v>
      </c>
      <c r="C5258" s="513">
        <v>3.5245000000000002</v>
      </c>
      <c r="E5258" t="e">
        <f>_xlfn.NUMBERVALUE(#REF!)</f>
        <v>#REF!</v>
      </c>
    </row>
    <row r="5259" spans="1:5">
      <c r="A5259" s="285">
        <v>42544</v>
      </c>
      <c r="B5259" s="285" t="s">
        <v>15012</v>
      </c>
      <c r="C5259" s="513">
        <v>1385.4</v>
      </c>
      <c r="E5259" t="e">
        <f>_xlfn.NUMBERVALUE(#REF!)</f>
        <v>#REF!</v>
      </c>
    </row>
    <row r="5260" spans="1:5">
      <c r="A5260" s="285">
        <v>42545</v>
      </c>
      <c r="B5260" s="285" t="s">
        <v>15013</v>
      </c>
      <c r="C5260" s="513">
        <v>1660.8</v>
      </c>
      <c r="E5260" t="e">
        <f>_xlfn.NUMBERVALUE(#REF!)</f>
        <v>#REF!</v>
      </c>
    </row>
    <row r="5261" spans="1:5">
      <c r="A5261" s="285">
        <v>42646</v>
      </c>
      <c r="B5261" s="285" t="s">
        <v>15014</v>
      </c>
      <c r="C5261" s="513">
        <v>401.04</v>
      </c>
      <c r="E5261" t="e">
        <f>_xlfn.NUMBERVALUE(#REF!)</f>
        <v>#REF!</v>
      </c>
    </row>
    <row r="5262" spans="1:5">
      <c r="A5262" s="285">
        <v>92005</v>
      </c>
      <c r="B5262" s="285" t="s">
        <v>15015</v>
      </c>
      <c r="C5262" s="513">
        <v>2.2094999999999998</v>
      </c>
      <c r="E5262" t="e">
        <f>_xlfn.NUMBERVALUE(#REF!)</f>
        <v>#REF!</v>
      </c>
    </row>
    <row r="5263" spans="1:5">
      <c r="A5263" s="285">
        <v>92012</v>
      </c>
      <c r="B5263" s="285" t="s">
        <v>15016</v>
      </c>
      <c r="C5263" s="513">
        <v>2.3811</v>
      </c>
      <c r="E5263" t="e">
        <f>_xlfn.NUMBERVALUE(#REF!)</f>
        <v>#REF!</v>
      </c>
    </row>
    <row r="5264" spans="1:5">
      <c r="A5264" s="285">
        <v>92001</v>
      </c>
      <c r="B5264" s="285" t="s">
        <v>15017</v>
      </c>
      <c r="C5264" s="513">
        <v>1.8018000000000001</v>
      </c>
      <c r="E5264" t="e">
        <f>_xlfn.NUMBERVALUE(#REF!)</f>
        <v>#REF!</v>
      </c>
    </row>
    <row r="5265" spans="1:5">
      <c r="A5265" s="285">
        <v>92002</v>
      </c>
      <c r="B5265" s="285" t="s">
        <v>15018</v>
      </c>
      <c r="C5265" s="513">
        <v>1.899</v>
      </c>
      <c r="E5265" t="e">
        <f>_xlfn.NUMBERVALUE(#REF!)</f>
        <v>#REF!</v>
      </c>
    </row>
    <row r="5266" spans="1:5">
      <c r="A5266" s="285">
        <v>92003</v>
      </c>
      <c r="B5266" s="285" t="s">
        <v>15019</v>
      </c>
      <c r="C5266" s="513">
        <v>2.1076000000000001</v>
      </c>
      <c r="E5266" t="e">
        <f>_xlfn.NUMBERVALUE(#REF!)</f>
        <v>#REF!</v>
      </c>
    </row>
    <row r="5267" spans="1:5">
      <c r="A5267" s="285">
        <v>92011</v>
      </c>
      <c r="B5267" s="285" t="s">
        <v>15020</v>
      </c>
      <c r="C5267" s="513">
        <v>2.3603000000000001</v>
      </c>
      <c r="E5267" t="e">
        <f>_xlfn.NUMBERVALUE(#REF!)</f>
        <v>#REF!</v>
      </c>
    </row>
    <row r="5268" spans="1:5">
      <c r="A5268" s="285">
        <v>92013</v>
      </c>
      <c r="B5268" s="285" t="s">
        <v>15021</v>
      </c>
      <c r="C5268" s="513">
        <v>2.5703999999999998</v>
      </c>
      <c r="E5268" t="e">
        <f>_xlfn.NUMBERVALUE(#REF!)</f>
        <v>#REF!</v>
      </c>
    </row>
    <row r="5269" spans="1:5">
      <c r="A5269" s="285">
        <v>92014</v>
      </c>
      <c r="B5269" s="285" t="s">
        <v>15020</v>
      </c>
      <c r="C5269" s="513">
        <v>2.3660000000000001</v>
      </c>
      <c r="E5269" t="e">
        <f>_xlfn.NUMBERVALUE(#REF!)</f>
        <v>#REF!</v>
      </c>
    </row>
    <row r="5270" spans="1:5">
      <c r="A5270" s="285">
        <v>92020</v>
      </c>
      <c r="B5270" s="285" t="s">
        <v>15022</v>
      </c>
      <c r="C5270" s="513">
        <v>4.6315999999999997</v>
      </c>
      <c r="E5270" t="e">
        <f>_xlfn.NUMBERVALUE(#REF!)</f>
        <v>#REF!</v>
      </c>
    </row>
    <row r="5271" spans="1:5">
      <c r="A5271" s="285">
        <v>92022</v>
      </c>
      <c r="B5271" s="285" t="s">
        <v>15023</v>
      </c>
      <c r="C5271" s="513">
        <v>4.5171999999999999</v>
      </c>
      <c r="E5271" t="e">
        <f>_xlfn.NUMBERVALUE(#REF!)</f>
        <v>#REF!</v>
      </c>
    </row>
    <row r="5272" spans="1:5">
      <c r="A5272" s="285">
        <v>92023</v>
      </c>
      <c r="B5272" s="285" t="s">
        <v>15024</v>
      </c>
      <c r="C5272" s="513">
        <v>4.6315999999999997</v>
      </c>
      <c r="E5272" t="e">
        <f>_xlfn.NUMBERVALUE(#REF!)</f>
        <v>#REF!</v>
      </c>
    </row>
    <row r="5273" spans="1:5">
      <c r="A5273" s="285">
        <v>92024</v>
      </c>
      <c r="B5273" s="285" t="s">
        <v>15022</v>
      </c>
      <c r="C5273" s="513">
        <v>4.6388999999999996</v>
      </c>
      <c r="E5273" t="e">
        <f>_xlfn.NUMBERVALUE(#REF!)</f>
        <v>#REF!</v>
      </c>
    </row>
    <row r="5274" spans="1:5">
      <c r="A5274" s="285">
        <v>38091</v>
      </c>
      <c r="B5274" s="285" t="s">
        <v>15025</v>
      </c>
      <c r="C5274" s="513">
        <v>8.4168000000000003</v>
      </c>
      <c r="E5274" t="e">
        <f>_xlfn.NUMBERVALUE(#REF!)</f>
        <v>#REF!</v>
      </c>
    </row>
    <row r="5275" spans="1:5">
      <c r="A5275" s="285">
        <v>3934</v>
      </c>
      <c r="B5275" s="285" t="s">
        <v>15026</v>
      </c>
      <c r="C5275" s="513">
        <v>92.871600000000001</v>
      </c>
      <c r="E5275" t="e">
        <f>_xlfn.NUMBERVALUE(#REF!)</f>
        <v>#REF!</v>
      </c>
    </row>
    <row r="5276" spans="1:5">
      <c r="A5276" s="285">
        <v>52713</v>
      </c>
      <c r="B5276" s="285" t="s">
        <v>15027</v>
      </c>
      <c r="C5276" s="513">
        <v>188.685</v>
      </c>
      <c r="E5276" t="e">
        <f>_xlfn.NUMBERVALUE(#REF!)</f>
        <v>#REF!</v>
      </c>
    </row>
    <row r="5277" spans="1:5">
      <c r="A5277" s="285">
        <v>56823</v>
      </c>
      <c r="B5277" s="285" t="s">
        <v>15028</v>
      </c>
      <c r="C5277" s="513">
        <v>18.113800000000001</v>
      </c>
      <c r="E5277" t="e">
        <f>_xlfn.NUMBERVALUE(#REF!)</f>
        <v>#REF!</v>
      </c>
    </row>
    <row r="5278" spans="1:5">
      <c r="A5278" s="285">
        <v>32800</v>
      </c>
      <c r="B5278" s="285" t="s">
        <v>15029</v>
      </c>
      <c r="C5278" s="513">
        <v>13.4925</v>
      </c>
      <c r="E5278" t="e">
        <f>_xlfn.NUMBERVALUE(#REF!)</f>
        <v>#REF!</v>
      </c>
    </row>
    <row r="5279" spans="1:5">
      <c r="A5279" s="285">
        <v>52853</v>
      </c>
      <c r="B5279" s="285" t="s">
        <v>15030</v>
      </c>
      <c r="C5279" s="513">
        <v>63.194499999999998</v>
      </c>
      <c r="E5279" t="e">
        <f>_xlfn.NUMBERVALUE(#REF!)</f>
        <v>#REF!</v>
      </c>
    </row>
    <row r="5280" spans="1:5">
      <c r="A5280" s="285">
        <v>4740</v>
      </c>
      <c r="B5280" s="285" t="s">
        <v>15031</v>
      </c>
      <c r="C5280" s="513">
        <v>95.5929</v>
      </c>
      <c r="E5280" t="e">
        <f>_xlfn.NUMBERVALUE(#REF!)</f>
        <v>#REF!</v>
      </c>
    </row>
    <row r="5281" spans="1:5">
      <c r="A5281" s="285">
        <v>22518</v>
      </c>
      <c r="B5281" s="285" t="s">
        <v>15032</v>
      </c>
      <c r="C5281" s="513">
        <v>121.58199999999999</v>
      </c>
      <c r="E5281" t="e">
        <f>_xlfn.NUMBERVALUE(#REF!)</f>
        <v>#REF!</v>
      </c>
    </row>
    <row r="5282" spans="1:5">
      <c r="A5282" s="285">
        <v>38509</v>
      </c>
      <c r="B5282" s="285" t="s">
        <v>14938</v>
      </c>
      <c r="C5282" s="513">
        <v>0.31719999999999998</v>
      </c>
      <c r="E5282" t="e">
        <f>_xlfn.NUMBERVALUE(#REF!)</f>
        <v>#REF!</v>
      </c>
    </row>
    <row r="5283" spans="1:5">
      <c r="A5283" s="285">
        <v>38532</v>
      </c>
      <c r="B5283" s="285" t="s">
        <v>14802</v>
      </c>
      <c r="C5283" s="513">
        <v>26.939</v>
      </c>
      <c r="E5283" t="e">
        <f>_xlfn.NUMBERVALUE(#REF!)</f>
        <v>#REF!</v>
      </c>
    </row>
    <row r="5284" spans="1:5">
      <c r="A5284" s="285">
        <v>660836</v>
      </c>
      <c r="B5284" s="285" t="s">
        <v>15033</v>
      </c>
      <c r="C5284" s="513">
        <v>45.78</v>
      </c>
      <c r="E5284" t="e">
        <f>_xlfn.NUMBERVALUE(#REF!)</f>
        <v>#REF!</v>
      </c>
    </row>
    <row r="5285" spans="1:5">
      <c r="A5285" s="285">
        <v>42840</v>
      </c>
      <c r="B5285" s="285" t="s">
        <v>15034</v>
      </c>
      <c r="C5285" s="513">
        <v>66.72</v>
      </c>
      <c r="E5285" t="e">
        <f>_xlfn.NUMBERVALUE(#REF!)</f>
        <v>#REF!</v>
      </c>
    </row>
    <row r="5286" spans="1:5">
      <c r="A5286" s="285">
        <v>59846</v>
      </c>
      <c r="B5286" s="285" t="s">
        <v>15035</v>
      </c>
      <c r="C5286" s="513">
        <v>225.58340000000001</v>
      </c>
      <c r="E5286" t="e">
        <f>_xlfn.NUMBERVALUE(#REF!)</f>
        <v>#REF!</v>
      </c>
    </row>
    <row r="5287" spans="1:5">
      <c r="A5287" s="285">
        <v>22546</v>
      </c>
      <c r="B5287" s="285" t="s">
        <v>15036</v>
      </c>
      <c r="C5287" s="513">
        <v>128.58799999999999</v>
      </c>
      <c r="E5287" t="e">
        <f>_xlfn.NUMBERVALUE(#REF!)</f>
        <v>#REF!</v>
      </c>
    </row>
    <row r="5288" spans="1:5">
      <c r="A5288" s="285">
        <v>42842</v>
      </c>
      <c r="B5288" s="285" t="s">
        <v>15037</v>
      </c>
      <c r="C5288" s="513">
        <v>84.9</v>
      </c>
      <c r="E5288" t="e">
        <f>_xlfn.NUMBERVALUE(#REF!)</f>
        <v>#REF!</v>
      </c>
    </row>
    <row r="5289" spans="1:5">
      <c r="A5289" s="285">
        <v>78212</v>
      </c>
      <c r="B5289" s="285" t="s">
        <v>15038</v>
      </c>
      <c r="C5289" s="513">
        <v>331.5</v>
      </c>
      <c r="E5289" t="e">
        <f>_xlfn.NUMBERVALUE(#REF!)</f>
        <v>#REF!</v>
      </c>
    </row>
    <row r="5290" spans="1:5">
      <c r="A5290" s="285">
        <v>78289</v>
      </c>
      <c r="B5290" s="285" t="s">
        <v>15039</v>
      </c>
      <c r="C5290" s="513">
        <v>636.63599999999997</v>
      </c>
      <c r="E5290" t="e">
        <f>_xlfn.NUMBERVALUE(#REF!)</f>
        <v>#REF!</v>
      </c>
    </row>
    <row r="5291" spans="1:5">
      <c r="A5291" s="285">
        <v>78214</v>
      </c>
      <c r="B5291" s="285" t="s">
        <v>15040</v>
      </c>
      <c r="C5291" s="513">
        <v>581.80200000000002</v>
      </c>
      <c r="E5291" t="e">
        <f>_xlfn.NUMBERVALUE(#REF!)</f>
        <v>#REF!</v>
      </c>
    </row>
    <row r="5292" spans="1:5">
      <c r="A5292" s="285">
        <v>22318</v>
      </c>
      <c r="B5292" s="285" t="s">
        <v>15041</v>
      </c>
      <c r="C5292" s="513">
        <v>122.078</v>
      </c>
      <c r="E5292" t="e">
        <f>_xlfn.NUMBERVALUE(#REF!)</f>
        <v>#REF!</v>
      </c>
    </row>
    <row r="5293" spans="1:5">
      <c r="A5293" s="285">
        <v>33186</v>
      </c>
      <c r="B5293" s="285" t="s">
        <v>15042</v>
      </c>
      <c r="C5293" s="513">
        <v>1.0587</v>
      </c>
      <c r="E5293" t="e">
        <f>_xlfn.NUMBERVALUE(#REF!)</f>
        <v>#REF!</v>
      </c>
    </row>
    <row r="5294" spans="1:5">
      <c r="A5294" s="285">
        <v>33189</v>
      </c>
      <c r="B5294" s="285" t="s">
        <v>15043</v>
      </c>
      <c r="C5294" s="513">
        <v>1.5012000000000001</v>
      </c>
      <c r="E5294" t="e">
        <f>_xlfn.NUMBERVALUE(#REF!)</f>
        <v>#REF!</v>
      </c>
    </row>
    <row r="5295" spans="1:5">
      <c r="A5295" s="285">
        <v>39524</v>
      </c>
      <c r="B5295" s="285" t="s">
        <v>15044</v>
      </c>
      <c r="C5295" s="513">
        <v>2.24E-2</v>
      </c>
      <c r="E5295" t="e">
        <f>_xlfn.NUMBERVALUE(#REF!)</f>
        <v>#REF!</v>
      </c>
    </row>
    <row r="5296" spans="1:5">
      <c r="A5296" s="285">
        <v>42843</v>
      </c>
      <c r="B5296" s="285" t="s">
        <v>15045</v>
      </c>
      <c r="C5296" s="513">
        <v>99.9</v>
      </c>
      <c r="E5296" t="e">
        <f>_xlfn.NUMBERVALUE(#REF!)</f>
        <v>#REF!</v>
      </c>
    </row>
    <row r="5297" spans="1:5">
      <c r="A5297" s="285">
        <v>42546</v>
      </c>
      <c r="B5297" s="285" t="s">
        <v>15046</v>
      </c>
      <c r="C5297" s="513">
        <v>2014.8</v>
      </c>
      <c r="E5297" t="e">
        <f>_xlfn.NUMBERVALUE(#REF!)</f>
        <v>#REF!</v>
      </c>
    </row>
    <row r="5298" spans="1:5">
      <c r="A5298" s="285">
        <v>4883</v>
      </c>
      <c r="B5298" s="285" t="s">
        <v>15047</v>
      </c>
      <c r="C5298" s="513">
        <v>31.474399999999999</v>
      </c>
      <c r="E5298" t="e">
        <f>_xlfn.NUMBERVALUE(#REF!)</f>
        <v>#REF!</v>
      </c>
    </row>
    <row r="5299" spans="1:5">
      <c r="A5299" s="285">
        <v>55206</v>
      </c>
      <c r="B5299" s="285" t="s">
        <v>15048</v>
      </c>
      <c r="C5299" s="513">
        <v>15.1487</v>
      </c>
      <c r="E5299" t="e">
        <f>_xlfn.NUMBERVALUE(#REF!)</f>
        <v>#REF!</v>
      </c>
    </row>
    <row r="5300" spans="1:5">
      <c r="A5300" s="285">
        <v>86001</v>
      </c>
      <c r="B5300" s="285" t="s">
        <v>15049</v>
      </c>
      <c r="C5300" s="513">
        <v>6.6433999999999997</v>
      </c>
      <c r="E5300" t="e">
        <f>_xlfn.NUMBERVALUE(#REF!)</f>
        <v>#REF!</v>
      </c>
    </row>
    <row r="5301" spans="1:5">
      <c r="A5301" s="285">
        <v>86020</v>
      </c>
      <c r="B5301" s="285" t="s">
        <v>15050</v>
      </c>
      <c r="C5301" s="513">
        <v>11.9062</v>
      </c>
      <c r="E5301" t="e">
        <f>_xlfn.NUMBERVALUE(#REF!)</f>
        <v>#REF!</v>
      </c>
    </row>
    <row r="5302" spans="1:5">
      <c r="A5302" s="285">
        <v>86003</v>
      </c>
      <c r="B5302" s="285" t="s">
        <v>15051</v>
      </c>
      <c r="C5302" s="513">
        <v>11.9062</v>
      </c>
      <c r="E5302" t="e">
        <f>_xlfn.NUMBERVALUE(#REF!)</f>
        <v>#REF!</v>
      </c>
    </row>
    <row r="5303" spans="1:5">
      <c r="A5303" s="285">
        <v>86005</v>
      </c>
      <c r="B5303" s="285" t="s">
        <v>15052</v>
      </c>
      <c r="C5303" s="513">
        <v>8.7025000000000006</v>
      </c>
      <c r="E5303" t="e">
        <f>_xlfn.NUMBERVALUE(#REF!)</f>
        <v>#REF!</v>
      </c>
    </row>
    <row r="5304" spans="1:5">
      <c r="A5304" s="285">
        <v>86024</v>
      </c>
      <c r="B5304" s="285" t="s">
        <v>15053</v>
      </c>
      <c r="C5304" s="513">
        <v>5.4097</v>
      </c>
      <c r="E5304" t="e">
        <f>_xlfn.NUMBERVALUE(#REF!)</f>
        <v>#REF!</v>
      </c>
    </row>
    <row r="5305" spans="1:5">
      <c r="A5305" s="285">
        <v>86028</v>
      </c>
      <c r="B5305" s="285" t="s">
        <v>15054</v>
      </c>
      <c r="C5305" s="513">
        <v>6.2126999999999999</v>
      </c>
      <c r="E5305" t="e">
        <f>_xlfn.NUMBERVALUE(#REF!)</f>
        <v>#REF!</v>
      </c>
    </row>
    <row r="5306" spans="1:5">
      <c r="A5306" s="285">
        <v>86101</v>
      </c>
      <c r="B5306" s="285" t="s">
        <v>15049</v>
      </c>
      <c r="C5306" s="513">
        <v>5.1637000000000004</v>
      </c>
      <c r="E5306" t="e">
        <f>_xlfn.NUMBERVALUE(#REF!)</f>
        <v>#REF!</v>
      </c>
    </row>
    <row r="5307" spans="1:5">
      <c r="A5307" s="285">
        <v>86103</v>
      </c>
      <c r="B5307" s="285" t="s">
        <v>15051</v>
      </c>
      <c r="C5307" s="513">
        <v>10.5138</v>
      </c>
      <c r="E5307" t="e">
        <f>_xlfn.NUMBERVALUE(#REF!)</f>
        <v>#REF!</v>
      </c>
    </row>
    <row r="5308" spans="1:5">
      <c r="A5308" s="285">
        <v>86120</v>
      </c>
      <c r="B5308" s="285" t="s">
        <v>15050</v>
      </c>
      <c r="C5308" s="513">
        <v>11.711499999999999</v>
      </c>
      <c r="E5308" t="e">
        <f>_xlfn.NUMBERVALUE(#REF!)</f>
        <v>#REF!</v>
      </c>
    </row>
    <row r="5309" spans="1:5">
      <c r="A5309" s="285">
        <v>86105</v>
      </c>
      <c r="B5309" s="285" t="s">
        <v>15052</v>
      </c>
      <c r="C5309" s="513">
        <v>7.4280999999999997</v>
      </c>
      <c r="E5309" t="e">
        <f>_xlfn.NUMBERVALUE(#REF!)</f>
        <v>#REF!</v>
      </c>
    </row>
    <row r="5310" spans="1:5">
      <c r="A5310" s="285">
        <v>86128</v>
      </c>
      <c r="B5310" s="285" t="s">
        <v>15054</v>
      </c>
      <c r="C5310" s="513">
        <v>4.6321000000000003</v>
      </c>
      <c r="E5310" t="e">
        <f>_xlfn.NUMBERVALUE(#REF!)</f>
        <v>#REF!</v>
      </c>
    </row>
    <row r="5311" spans="1:5">
      <c r="A5311" s="285">
        <v>86091</v>
      </c>
      <c r="B5311" s="285" t="s">
        <v>15055</v>
      </c>
      <c r="C5311" s="513">
        <v>1.7262999999999999</v>
      </c>
      <c r="E5311" t="e">
        <f>_xlfn.NUMBERVALUE(#REF!)</f>
        <v>#REF!</v>
      </c>
    </row>
    <row r="5312" spans="1:5">
      <c r="A5312" s="285">
        <v>86092</v>
      </c>
      <c r="B5312" s="285" t="s">
        <v>15056</v>
      </c>
      <c r="C5312" s="513">
        <v>3.7105000000000001</v>
      </c>
      <c r="E5312" t="e">
        <f>_xlfn.NUMBERVALUE(#REF!)</f>
        <v>#REF!</v>
      </c>
    </row>
    <row r="5313" spans="1:5">
      <c r="A5313" s="285">
        <v>86093</v>
      </c>
      <c r="B5313" s="285" t="s">
        <v>15057</v>
      </c>
      <c r="C5313" s="513">
        <v>5.8646000000000003</v>
      </c>
      <c r="E5313" t="e">
        <f>_xlfn.NUMBERVALUE(#REF!)</f>
        <v>#REF!</v>
      </c>
    </row>
    <row r="5314" spans="1:5">
      <c r="A5314" s="285">
        <v>31404</v>
      </c>
      <c r="B5314" s="285" t="s">
        <v>15058</v>
      </c>
      <c r="C5314" s="513">
        <v>1.6754</v>
      </c>
      <c r="E5314" t="e">
        <f>_xlfn.NUMBERVALUE(#REF!)</f>
        <v>#REF!</v>
      </c>
    </row>
    <row r="5315" spans="1:5">
      <c r="A5315" s="285">
        <v>86036</v>
      </c>
      <c r="B5315" s="285" t="s">
        <v>15059</v>
      </c>
      <c r="C5315" s="513">
        <v>11.9298</v>
      </c>
      <c r="E5315" t="e">
        <f>_xlfn.NUMBERVALUE(#REF!)</f>
        <v>#REF!</v>
      </c>
    </row>
    <row r="5316" spans="1:5">
      <c r="A5316" s="285">
        <v>86117</v>
      </c>
      <c r="B5316" s="285" t="s">
        <v>15060</v>
      </c>
      <c r="C5316" s="513">
        <v>11.1097</v>
      </c>
      <c r="E5316" t="e">
        <f>_xlfn.NUMBERVALUE(#REF!)</f>
        <v>#REF!</v>
      </c>
    </row>
    <row r="5317" spans="1:5">
      <c r="A5317" s="285">
        <v>86119</v>
      </c>
      <c r="B5317" s="285" t="s">
        <v>15061</v>
      </c>
      <c r="C5317" s="513">
        <v>18.3962</v>
      </c>
      <c r="E5317" t="e">
        <f>_xlfn.NUMBERVALUE(#REF!)</f>
        <v>#REF!</v>
      </c>
    </row>
    <row r="5318" spans="1:5">
      <c r="A5318" s="285">
        <v>86118</v>
      </c>
      <c r="B5318" s="285" t="s">
        <v>15062</v>
      </c>
      <c r="C5318" s="513">
        <v>11.5404</v>
      </c>
      <c r="E5318" t="e">
        <f>_xlfn.NUMBERVALUE(#REF!)</f>
        <v>#REF!</v>
      </c>
    </row>
    <row r="5319" spans="1:5">
      <c r="A5319" s="285">
        <v>86104</v>
      </c>
      <c r="B5319" s="285" t="s">
        <v>15063</v>
      </c>
      <c r="C5319" s="513">
        <v>11.805899999999999</v>
      </c>
      <c r="E5319" t="e">
        <f>_xlfn.NUMBERVALUE(#REF!)</f>
        <v>#REF!</v>
      </c>
    </row>
    <row r="5320" spans="1:5">
      <c r="A5320" s="285">
        <v>86106</v>
      </c>
      <c r="B5320" s="285" t="s">
        <v>15064</v>
      </c>
      <c r="C5320" s="513">
        <v>7.0327999999999999</v>
      </c>
      <c r="E5320" t="e">
        <f>_xlfn.NUMBERVALUE(#REF!)</f>
        <v>#REF!</v>
      </c>
    </row>
    <row r="5321" spans="1:5">
      <c r="A5321" s="285">
        <v>86109</v>
      </c>
      <c r="B5321" s="285" t="s">
        <v>15065</v>
      </c>
      <c r="C5321" s="513">
        <v>12.0832</v>
      </c>
      <c r="E5321" t="e">
        <f>_xlfn.NUMBERVALUE(#REF!)</f>
        <v>#REF!</v>
      </c>
    </row>
    <row r="5322" spans="1:5">
      <c r="A5322" s="285">
        <v>86121</v>
      </c>
      <c r="B5322" s="285" t="s">
        <v>15066</v>
      </c>
      <c r="C5322" s="513">
        <v>11.0802</v>
      </c>
      <c r="E5322" t="e">
        <f>_xlfn.NUMBERVALUE(#REF!)</f>
        <v>#REF!</v>
      </c>
    </row>
    <row r="5323" spans="1:5">
      <c r="A5323" s="285">
        <v>86124</v>
      </c>
      <c r="B5323" s="285" t="s">
        <v>15053</v>
      </c>
      <c r="C5323" s="513">
        <v>4.0084999999999997</v>
      </c>
      <c r="E5323" t="e">
        <f>_xlfn.NUMBERVALUE(#REF!)</f>
        <v>#REF!</v>
      </c>
    </row>
    <row r="5324" spans="1:5">
      <c r="A5324" s="285">
        <v>86140</v>
      </c>
      <c r="B5324" s="285" t="s">
        <v>15067</v>
      </c>
      <c r="C5324" s="513">
        <v>9.8412000000000006</v>
      </c>
      <c r="E5324" t="e">
        <f>_xlfn.NUMBERVALUE(#REF!)</f>
        <v>#REF!</v>
      </c>
    </row>
    <row r="5325" spans="1:5">
      <c r="A5325" s="285">
        <v>86142</v>
      </c>
      <c r="B5325" s="285" t="s">
        <v>15068</v>
      </c>
      <c r="C5325" s="513">
        <v>26.650300000000001</v>
      </c>
      <c r="E5325" t="e">
        <f>_xlfn.NUMBERVALUE(#REF!)</f>
        <v>#REF!</v>
      </c>
    </row>
    <row r="5326" spans="1:5">
      <c r="A5326" s="285">
        <v>86136</v>
      </c>
      <c r="B5326" s="285" t="s">
        <v>15059</v>
      </c>
      <c r="C5326" s="513">
        <v>11.664300000000001</v>
      </c>
      <c r="E5326" t="e">
        <f>_xlfn.NUMBERVALUE(#REF!)</f>
        <v>#REF!</v>
      </c>
    </row>
    <row r="5327" spans="1:5">
      <c r="A5327" s="285">
        <v>86139</v>
      </c>
      <c r="B5327" s="285" t="s">
        <v>15069</v>
      </c>
      <c r="C5327" s="513">
        <v>7.3926999999999996</v>
      </c>
      <c r="E5327" t="e">
        <f>_xlfn.NUMBERVALUE(#REF!)</f>
        <v>#REF!</v>
      </c>
    </row>
    <row r="5328" spans="1:5">
      <c r="A5328" s="285">
        <v>86149</v>
      </c>
      <c r="B5328" s="285" t="s">
        <v>15070</v>
      </c>
      <c r="C5328" s="513">
        <v>7.2923999999999998</v>
      </c>
      <c r="E5328" t="e">
        <f>_xlfn.NUMBERVALUE(#REF!)</f>
        <v>#REF!</v>
      </c>
    </row>
    <row r="5329" spans="1:5">
      <c r="A5329" s="285">
        <v>86180</v>
      </c>
      <c r="B5329" s="285" t="s">
        <v>15071</v>
      </c>
      <c r="C5329" s="513">
        <v>3.6191</v>
      </c>
      <c r="E5329" t="e">
        <f>_xlfn.NUMBERVALUE(#REF!)</f>
        <v>#REF!</v>
      </c>
    </row>
    <row r="5330" spans="1:5">
      <c r="A5330" s="285">
        <v>31456</v>
      </c>
      <c r="B5330" s="285" t="s">
        <v>15072</v>
      </c>
      <c r="C5330" s="513">
        <v>2.9228000000000001</v>
      </c>
      <c r="E5330" t="e">
        <f>_xlfn.NUMBERVALUE(#REF!)</f>
        <v>#REF!</v>
      </c>
    </row>
    <row r="5331" spans="1:5">
      <c r="A5331" s="285">
        <v>31450</v>
      </c>
      <c r="B5331" s="285" t="s">
        <v>15073</v>
      </c>
      <c r="C5331" s="513">
        <v>5.3514999999999997</v>
      </c>
      <c r="E5331" t="e">
        <f>_xlfn.NUMBERVALUE(#REF!)</f>
        <v>#REF!</v>
      </c>
    </row>
    <row r="5332" spans="1:5">
      <c r="A5332" s="285">
        <v>31405</v>
      </c>
      <c r="B5332" s="285" t="s">
        <v>15058</v>
      </c>
      <c r="C5332" s="513">
        <v>3.6855000000000002</v>
      </c>
      <c r="E5332" t="e">
        <f>_xlfn.NUMBERVALUE(#REF!)</f>
        <v>#REF!</v>
      </c>
    </row>
    <row r="5333" spans="1:5">
      <c r="A5333" s="285">
        <v>31407</v>
      </c>
      <c r="B5333" s="285" t="s">
        <v>15072</v>
      </c>
      <c r="C5333" s="513">
        <v>3.9794999999999998</v>
      </c>
      <c r="E5333" t="e">
        <f>_xlfn.NUMBERVALUE(#REF!)</f>
        <v>#REF!</v>
      </c>
    </row>
    <row r="5334" spans="1:5">
      <c r="A5334" s="285">
        <v>31409</v>
      </c>
      <c r="B5334" s="285" t="s">
        <v>15073</v>
      </c>
      <c r="C5334" s="513">
        <v>4.3434999999999997</v>
      </c>
      <c r="E5334" t="e">
        <f>_xlfn.NUMBERVALUE(#REF!)</f>
        <v>#REF!</v>
      </c>
    </row>
    <row r="5335" spans="1:5">
      <c r="A5335" s="285">
        <v>31466</v>
      </c>
      <c r="B5335" s="285" t="s">
        <v>15074</v>
      </c>
      <c r="C5335" s="513">
        <v>7.1749999999999998</v>
      </c>
      <c r="E5335" t="e">
        <f>_xlfn.NUMBERVALUE(#REF!)</f>
        <v>#REF!</v>
      </c>
    </row>
    <row r="5336" spans="1:5">
      <c r="A5336" s="285">
        <v>31418</v>
      </c>
      <c r="B5336" s="285" t="s">
        <v>15075</v>
      </c>
      <c r="C5336" s="513">
        <v>4.97</v>
      </c>
      <c r="E5336" t="e">
        <f>_xlfn.NUMBERVALUE(#REF!)</f>
        <v>#REF!</v>
      </c>
    </row>
    <row r="5337" spans="1:5">
      <c r="A5337" s="285">
        <v>31451</v>
      </c>
      <c r="B5337" s="285" t="s">
        <v>15075</v>
      </c>
      <c r="C5337" s="513">
        <v>6.4225000000000003</v>
      </c>
      <c r="E5337" t="e">
        <f>_xlfn.NUMBERVALUE(#REF!)</f>
        <v>#REF!</v>
      </c>
    </row>
    <row r="5338" spans="1:5">
      <c r="A5338" s="285">
        <v>42845</v>
      </c>
      <c r="B5338" s="285" t="s">
        <v>15076</v>
      </c>
      <c r="C5338" s="513">
        <v>171.96</v>
      </c>
      <c r="E5338" t="e">
        <f>_xlfn.NUMBERVALUE(#REF!)</f>
        <v>#REF!</v>
      </c>
    </row>
    <row r="5339" spans="1:5">
      <c r="A5339" s="285">
        <v>31408</v>
      </c>
      <c r="B5339" s="285" t="s">
        <v>15073</v>
      </c>
      <c r="C5339" s="513">
        <v>1.9026000000000001</v>
      </c>
      <c r="E5339" t="e">
        <f>_xlfn.NUMBERVALUE(#REF!)</f>
        <v>#REF!</v>
      </c>
    </row>
    <row r="5340" spans="1:5">
      <c r="A5340" s="285">
        <v>92082</v>
      </c>
      <c r="B5340" s="285" t="s">
        <v>15077</v>
      </c>
      <c r="C5340" s="513">
        <v>73.268000000000001</v>
      </c>
      <c r="E5340" t="e">
        <f>_xlfn.NUMBERVALUE(#REF!)</f>
        <v>#REF!</v>
      </c>
    </row>
    <row r="5341" spans="1:5">
      <c r="A5341" s="285">
        <v>11406</v>
      </c>
      <c r="B5341" s="285" t="s">
        <v>15078</v>
      </c>
      <c r="C5341" s="513">
        <v>3.0194999999999999</v>
      </c>
      <c r="E5341" t="e">
        <f>_xlfn.NUMBERVALUE(#REF!)</f>
        <v>#REF!</v>
      </c>
    </row>
    <row r="5342" spans="1:5">
      <c r="A5342" s="285">
        <v>55210</v>
      </c>
      <c r="B5342" s="285" t="s">
        <v>15079</v>
      </c>
      <c r="C5342" s="513">
        <v>18.1677</v>
      </c>
      <c r="E5342" t="e">
        <f>_xlfn.NUMBERVALUE(#REF!)</f>
        <v>#REF!</v>
      </c>
    </row>
    <row r="5343" spans="1:5">
      <c r="A5343" s="285">
        <v>55225</v>
      </c>
      <c r="B5343" s="285" t="s">
        <v>15080</v>
      </c>
      <c r="C5343" s="513">
        <v>10.003299999999999</v>
      </c>
      <c r="E5343" t="e">
        <f>_xlfn.NUMBERVALUE(#REF!)</f>
        <v>#REF!</v>
      </c>
    </row>
    <row r="5344" spans="1:5">
      <c r="A5344" s="285">
        <v>33774</v>
      </c>
      <c r="B5344" s="285" t="s">
        <v>15081</v>
      </c>
      <c r="C5344" s="513">
        <v>2.1042000000000001</v>
      </c>
      <c r="E5344" t="e">
        <f>_xlfn.NUMBERVALUE(#REF!)</f>
        <v>#REF!</v>
      </c>
    </row>
    <row r="5345" spans="1:5">
      <c r="A5345" s="285">
        <v>31202</v>
      </c>
      <c r="B5345" s="285" t="s">
        <v>15082</v>
      </c>
      <c r="C5345" s="513">
        <v>0.54879999999999995</v>
      </c>
      <c r="E5345" t="e">
        <f>_xlfn.NUMBERVALUE(#REF!)</f>
        <v>#REF!</v>
      </c>
    </row>
    <row r="5346" spans="1:5">
      <c r="A5346" s="285">
        <v>92044</v>
      </c>
      <c r="B5346" s="285" t="s">
        <v>15083</v>
      </c>
      <c r="C5346" s="513">
        <v>10.712</v>
      </c>
      <c r="E5346" t="e">
        <f>_xlfn.NUMBERVALUE(#REF!)</f>
        <v>#REF!</v>
      </c>
    </row>
    <row r="5347" spans="1:5">
      <c r="A5347" s="285">
        <v>26604</v>
      </c>
      <c r="B5347" s="285" t="s">
        <v>15084</v>
      </c>
      <c r="C5347" s="513">
        <v>105.34699999999999</v>
      </c>
      <c r="E5347" t="e">
        <f>_xlfn.NUMBERVALUE(#REF!)</f>
        <v>#REF!</v>
      </c>
    </row>
    <row r="5348" spans="1:5">
      <c r="A5348" s="285">
        <v>57706</v>
      </c>
      <c r="B5348" s="285" t="s">
        <v>15085</v>
      </c>
      <c r="C5348" s="513">
        <v>67.387500000000003</v>
      </c>
      <c r="E5348" t="e">
        <f>_xlfn.NUMBERVALUE(#REF!)</f>
        <v>#REF!</v>
      </c>
    </row>
    <row r="5349" spans="1:5">
      <c r="A5349" s="285">
        <v>22534</v>
      </c>
      <c r="B5349" s="285" t="s">
        <v>15086</v>
      </c>
      <c r="C5349" s="513">
        <v>114.08</v>
      </c>
      <c r="E5349" t="e">
        <f>_xlfn.NUMBERVALUE(#REF!)</f>
        <v>#REF!</v>
      </c>
    </row>
    <row r="5350" spans="1:5">
      <c r="A5350" s="285">
        <v>42791</v>
      </c>
      <c r="B5350" s="285" t="s">
        <v>15087</v>
      </c>
      <c r="C5350" s="513">
        <v>160.5</v>
      </c>
      <c r="E5350" t="e">
        <f>_xlfn.NUMBERVALUE(#REF!)</f>
        <v>#REF!</v>
      </c>
    </row>
    <row r="5351" spans="1:5">
      <c r="A5351" s="285">
        <v>42873</v>
      </c>
      <c r="B5351" s="285" t="s">
        <v>15088</v>
      </c>
      <c r="C5351" s="513">
        <v>99.9</v>
      </c>
      <c r="E5351" t="e">
        <f>_xlfn.NUMBERVALUE(#REF!)</f>
        <v>#REF!</v>
      </c>
    </row>
    <row r="5352" spans="1:5">
      <c r="A5352" s="285">
        <v>42855</v>
      </c>
      <c r="B5352" s="285" t="s">
        <v>15089</v>
      </c>
      <c r="C5352" s="513">
        <v>65.64</v>
      </c>
      <c r="E5352" t="e">
        <f>_xlfn.NUMBERVALUE(#REF!)</f>
        <v>#REF!</v>
      </c>
    </row>
    <row r="5353" spans="1:5">
      <c r="A5353" s="285">
        <v>38097</v>
      </c>
      <c r="B5353" s="285" t="s">
        <v>15090</v>
      </c>
      <c r="C5353" s="513">
        <v>10.763199999999999</v>
      </c>
      <c r="E5353" t="e">
        <f>_xlfn.NUMBERVALUE(#REF!)</f>
        <v>#REF!</v>
      </c>
    </row>
    <row r="5354" spans="1:5">
      <c r="A5354" s="285">
        <v>42861</v>
      </c>
      <c r="B5354" s="285" t="s">
        <v>15091</v>
      </c>
      <c r="C5354" s="513">
        <v>180.96</v>
      </c>
      <c r="E5354" t="e">
        <f>_xlfn.NUMBERVALUE(#REF!)</f>
        <v>#REF!</v>
      </c>
    </row>
    <row r="5355" spans="1:5">
      <c r="A5355" s="285">
        <v>42858</v>
      </c>
      <c r="B5355" s="285" t="s">
        <v>15092</v>
      </c>
      <c r="C5355" s="513">
        <v>98.4</v>
      </c>
      <c r="E5355" t="e">
        <f>_xlfn.NUMBERVALUE(#REF!)</f>
        <v>#REF!</v>
      </c>
    </row>
    <row r="5356" spans="1:5">
      <c r="A5356" s="285">
        <v>4283</v>
      </c>
      <c r="B5356" s="285" t="s">
        <v>15093</v>
      </c>
      <c r="C5356" s="513">
        <v>17.833200000000001</v>
      </c>
      <c r="E5356" t="e">
        <f>_xlfn.NUMBERVALUE(#REF!)</f>
        <v>#REF!</v>
      </c>
    </row>
    <row r="5357" spans="1:5">
      <c r="A5357" s="285">
        <v>31208</v>
      </c>
      <c r="B5357" s="285" t="s">
        <v>15094</v>
      </c>
      <c r="C5357" s="513">
        <v>0.67479999999999996</v>
      </c>
      <c r="E5357" t="e">
        <f>_xlfn.NUMBERVALUE(#REF!)</f>
        <v>#REF!</v>
      </c>
    </row>
    <row r="5358" spans="1:5">
      <c r="A5358" s="285">
        <v>491352</v>
      </c>
      <c r="B5358" s="285" t="s">
        <v>15049</v>
      </c>
      <c r="C5358" s="513">
        <v>9.5226000000000006</v>
      </c>
      <c r="E5358" t="e">
        <f>_xlfn.NUMBERVALUE(#REF!)</f>
        <v>#REF!</v>
      </c>
    </row>
    <row r="5359" spans="1:5">
      <c r="A5359" s="285">
        <v>491351</v>
      </c>
      <c r="B5359" s="285" t="s">
        <v>15051</v>
      </c>
      <c r="C5359" s="513">
        <v>14.6379</v>
      </c>
      <c r="E5359" t="e">
        <f>_xlfn.NUMBERVALUE(#REF!)</f>
        <v>#REF!</v>
      </c>
    </row>
    <row r="5360" spans="1:5">
      <c r="A5360" s="285">
        <v>491362</v>
      </c>
      <c r="B5360" s="285" t="s">
        <v>15095</v>
      </c>
      <c r="C5360" s="513">
        <v>9.8706999999999994</v>
      </c>
      <c r="E5360" t="e">
        <f>_xlfn.NUMBERVALUE(#REF!)</f>
        <v>#REF!</v>
      </c>
    </row>
    <row r="5361" spans="1:5">
      <c r="A5361" s="285">
        <v>42826</v>
      </c>
      <c r="B5361" s="285" t="s">
        <v>15096</v>
      </c>
      <c r="C5361" s="513">
        <v>2033.4</v>
      </c>
      <c r="E5361" t="e">
        <f>_xlfn.NUMBERVALUE(#REF!)</f>
        <v>#REF!</v>
      </c>
    </row>
    <row r="5362" spans="1:5">
      <c r="A5362" s="285">
        <v>4871</v>
      </c>
      <c r="B5362" s="285" t="s">
        <v>15097</v>
      </c>
      <c r="C5362" s="513">
        <v>28.127800000000001</v>
      </c>
      <c r="E5362" t="e">
        <f>_xlfn.NUMBERVALUE(#REF!)</f>
        <v>#REF!</v>
      </c>
    </row>
    <row r="5363" spans="1:5">
      <c r="A5363" s="285">
        <v>26605</v>
      </c>
      <c r="B5363" s="285" t="s">
        <v>15098</v>
      </c>
      <c r="C5363" s="513">
        <v>136.15199999999999</v>
      </c>
      <c r="E5363" t="e">
        <f>_xlfn.NUMBERVALUE(#REF!)</f>
        <v>#REF!</v>
      </c>
    </row>
    <row r="5364" spans="1:5">
      <c r="A5364" s="285">
        <v>26239</v>
      </c>
      <c r="B5364" s="285" t="s">
        <v>15099</v>
      </c>
      <c r="C5364" s="513">
        <v>11.1813</v>
      </c>
      <c r="E5364" t="e">
        <f>_xlfn.NUMBERVALUE(#REF!)</f>
        <v>#REF!</v>
      </c>
    </row>
    <row r="5365" spans="1:5">
      <c r="A5365" s="285">
        <v>31209</v>
      </c>
      <c r="B5365" s="285" t="s">
        <v>15100</v>
      </c>
      <c r="C5365" s="513">
        <v>0.80120000000000002</v>
      </c>
      <c r="E5365" t="e">
        <f>_xlfn.NUMBERVALUE(#REF!)</f>
        <v>#REF!</v>
      </c>
    </row>
    <row r="5366" spans="1:5">
      <c r="A5366" s="285">
        <v>42785</v>
      </c>
      <c r="B5366" s="285" t="s">
        <v>15101</v>
      </c>
      <c r="C5366" s="513">
        <v>57.366</v>
      </c>
      <c r="E5366" t="e">
        <f>_xlfn.NUMBERVALUE(#REF!)</f>
        <v>#REF!</v>
      </c>
    </row>
    <row r="5367" spans="1:5">
      <c r="A5367" s="285">
        <v>31203</v>
      </c>
      <c r="B5367" s="285" t="s">
        <v>15102</v>
      </c>
      <c r="C5367" s="513">
        <v>0.59809999999999997</v>
      </c>
      <c r="E5367" t="e">
        <f>_xlfn.NUMBERVALUE(#REF!)</f>
        <v>#REF!</v>
      </c>
    </row>
    <row r="5368" spans="1:5">
      <c r="A5368" s="285">
        <v>36784</v>
      </c>
      <c r="B5368" s="285" t="s">
        <v>15103</v>
      </c>
      <c r="C5368" s="513">
        <v>12.882199999999999</v>
      </c>
      <c r="E5368" t="e">
        <f>_xlfn.NUMBERVALUE(#REF!)</f>
        <v>#REF!</v>
      </c>
    </row>
    <row r="5369" spans="1:5">
      <c r="A5369" s="285">
        <v>35022</v>
      </c>
      <c r="B5369" s="285" t="s">
        <v>15104</v>
      </c>
      <c r="C5369" s="513">
        <v>29.970600000000001</v>
      </c>
      <c r="E5369" t="e">
        <f>_xlfn.NUMBERVALUE(#REF!)</f>
        <v>#REF!</v>
      </c>
    </row>
    <row r="5370" spans="1:5">
      <c r="A5370" s="285">
        <v>42282</v>
      </c>
      <c r="B5370" s="285" t="s">
        <v>15105</v>
      </c>
      <c r="C5370" s="513">
        <v>156.41999999999999</v>
      </c>
      <c r="E5370" t="e">
        <f>_xlfn.NUMBERVALUE(#REF!)</f>
        <v>#REF!</v>
      </c>
    </row>
    <row r="5371" spans="1:5">
      <c r="A5371" s="285">
        <v>38079</v>
      </c>
      <c r="B5371" s="285" t="s">
        <v>15106</v>
      </c>
      <c r="C5371" s="513">
        <v>6.1319999999999997</v>
      </c>
      <c r="E5371" t="e">
        <f>_xlfn.NUMBERVALUE(#REF!)</f>
        <v>#REF!</v>
      </c>
    </row>
    <row r="5372" spans="1:5">
      <c r="A5372" s="285">
        <v>4867</v>
      </c>
      <c r="B5372" s="285" t="s">
        <v>15107</v>
      </c>
      <c r="C5372" s="513">
        <v>31.868200000000002</v>
      </c>
      <c r="E5372" t="e">
        <f>_xlfn.NUMBERVALUE(#REF!)</f>
        <v>#REF!</v>
      </c>
    </row>
    <row r="5373" spans="1:5">
      <c r="A5373" s="285">
        <v>42556</v>
      </c>
      <c r="B5373" s="285" t="s">
        <v>15108</v>
      </c>
      <c r="C5373" s="513">
        <v>1303.8</v>
      </c>
      <c r="E5373" t="e">
        <f>_xlfn.NUMBERVALUE(#REF!)</f>
        <v>#REF!</v>
      </c>
    </row>
    <row r="5374" spans="1:5">
      <c r="A5374" s="285">
        <v>36782</v>
      </c>
      <c r="B5374" s="285" t="s">
        <v>15109</v>
      </c>
      <c r="C5374" s="513">
        <v>9.2591000000000001</v>
      </c>
      <c r="E5374" t="e">
        <f>_xlfn.NUMBERVALUE(#REF!)</f>
        <v>#REF!</v>
      </c>
    </row>
    <row r="5375" spans="1:5">
      <c r="A5375" s="285">
        <v>31207</v>
      </c>
      <c r="B5375" s="285" t="s">
        <v>15110</v>
      </c>
      <c r="C5375" s="513">
        <v>0.62860000000000005</v>
      </c>
      <c r="E5375" t="e">
        <f>_xlfn.NUMBERVALUE(#REF!)</f>
        <v>#REF!</v>
      </c>
    </row>
    <row r="5376" spans="1:5">
      <c r="A5376" s="285">
        <v>52762</v>
      </c>
      <c r="B5376" s="285" t="s">
        <v>15111</v>
      </c>
      <c r="C5376" s="513">
        <v>27.0748</v>
      </c>
      <c r="E5376" t="e">
        <f>_xlfn.NUMBERVALUE(#REF!)</f>
        <v>#REF!</v>
      </c>
    </row>
    <row r="5377" spans="1:5">
      <c r="A5377" s="285">
        <v>35007</v>
      </c>
      <c r="B5377" s="285" t="s">
        <v>15112</v>
      </c>
      <c r="C5377" s="513">
        <v>19.072199999999999</v>
      </c>
      <c r="E5377" t="e">
        <f>_xlfn.NUMBERVALUE(#REF!)</f>
        <v>#REF!</v>
      </c>
    </row>
    <row r="5378" spans="1:5">
      <c r="A5378" s="285">
        <v>56646</v>
      </c>
      <c r="B5378" s="285" t="s">
        <v>15113</v>
      </c>
      <c r="C5378" s="513">
        <v>97.037999999999997</v>
      </c>
      <c r="E5378" t="e">
        <f>_xlfn.NUMBERVALUE(#REF!)</f>
        <v>#REF!</v>
      </c>
    </row>
    <row r="5379" spans="1:5">
      <c r="A5379" s="285">
        <v>56654</v>
      </c>
      <c r="B5379" s="285" t="s">
        <v>15114</v>
      </c>
      <c r="C5379" s="513">
        <v>106.32250000000001</v>
      </c>
      <c r="E5379" t="e">
        <f>_xlfn.NUMBERVALUE(#REF!)</f>
        <v>#REF!</v>
      </c>
    </row>
    <row r="5380" spans="1:5">
      <c r="A5380" s="285">
        <v>33744</v>
      </c>
      <c r="B5380" s="285" t="s">
        <v>15115</v>
      </c>
      <c r="C5380" s="513">
        <v>2.0596999999999999</v>
      </c>
      <c r="E5380" t="e">
        <f>_xlfn.NUMBERVALUE(#REF!)</f>
        <v>#REF!</v>
      </c>
    </row>
    <row r="5381" spans="1:5">
      <c r="A5381" s="285">
        <v>92032</v>
      </c>
      <c r="B5381" s="285" t="s">
        <v>15116</v>
      </c>
      <c r="C5381" s="513">
        <v>11.5388</v>
      </c>
      <c r="E5381" t="e">
        <f>_xlfn.NUMBERVALUE(#REF!)</f>
        <v>#REF!</v>
      </c>
    </row>
    <row r="5382" spans="1:5">
      <c r="A5382" s="285">
        <v>92042</v>
      </c>
      <c r="B5382" s="285" t="s">
        <v>15083</v>
      </c>
      <c r="C5382" s="513">
        <v>11.3932</v>
      </c>
      <c r="E5382" t="e">
        <f>_xlfn.NUMBERVALUE(#REF!)</f>
        <v>#REF!</v>
      </c>
    </row>
    <row r="5383" spans="1:5">
      <c r="A5383" s="285">
        <v>42862</v>
      </c>
      <c r="B5383" s="285" t="s">
        <v>15117</v>
      </c>
      <c r="C5383" s="513">
        <v>193.68</v>
      </c>
      <c r="E5383" t="e">
        <f>_xlfn.NUMBERVALUE(#REF!)</f>
        <v>#REF!</v>
      </c>
    </row>
    <row r="5384" spans="1:5">
      <c r="A5384" s="285">
        <v>86157</v>
      </c>
      <c r="B5384" s="285" t="s">
        <v>15118</v>
      </c>
      <c r="C5384" s="513">
        <v>4.0037000000000003</v>
      </c>
      <c r="E5384" t="e">
        <f>_xlfn.NUMBERVALUE(#REF!)</f>
        <v>#REF!</v>
      </c>
    </row>
    <row r="5385" spans="1:5">
      <c r="A5385" s="285">
        <v>92052</v>
      </c>
      <c r="B5385" s="285" t="s">
        <v>15119</v>
      </c>
      <c r="C5385" s="513">
        <v>15.3504</v>
      </c>
      <c r="E5385" t="e">
        <f>_xlfn.NUMBERVALUE(#REF!)</f>
        <v>#REF!</v>
      </c>
    </row>
    <row r="5386" spans="1:5">
      <c r="A5386" s="285">
        <v>92054</v>
      </c>
      <c r="B5386" s="285" t="s">
        <v>15119</v>
      </c>
      <c r="C5386" s="513">
        <v>14.6068</v>
      </c>
      <c r="E5386" t="e">
        <f>_xlfn.NUMBERVALUE(#REF!)</f>
        <v>#REF!</v>
      </c>
    </row>
    <row r="5387" spans="1:5">
      <c r="A5387" s="285">
        <v>92062</v>
      </c>
      <c r="B5387" s="285" t="s">
        <v>15120</v>
      </c>
      <c r="C5387" s="513">
        <v>20.659600000000001</v>
      </c>
      <c r="E5387" t="e">
        <f>_xlfn.NUMBERVALUE(#REF!)</f>
        <v>#REF!</v>
      </c>
    </row>
    <row r="5388" spans="1:5">
      <c r="A5388" s="285">
        <v>92064</v>
      </c>
      <c r="B5388" s="285" t="s">
        <v>15120</v>
      </c>
      <c r="C5388" s="513">
        <v>19.515599999999999</v>
      </c>
      <c r="E5388" t="e">
        <f>_xlfn.NUMBERVALUE(#REF!)</f>
        <v>#REF!</v>
      </c>
    </row>
    <row r="5389" spans="1:5">
      <c r="A5389" s="285">
        <v>35033</v>
      </c>
      <c r="B5389" s="285" t="s">
        <v>15121</v>
      </c>
      <c r="C5389" s="513">
        <v>52.878900000000002</v>
      </c>
      <c r="E5389" t="e">
        <f>_xlfn.NUMBERVALUE(#REF!)</f>
        <v>#REF!</v>
      </c>
    </row>
    <row r="5390" spans="1:5">
      <c r="A5390" s="285">
        <v>35047</v>
      </c>
      <c r="B5390" s="285" t="s">
        <v>15122</v>
      </c>
      <c r="C5390" s="513">
        <v>100.377</v>
      </c>
      <c r="E5390" t="e">
        <f>_xlfn.NUMBERVALUE(#REF!)</f>
        <v>#REF!</v>
      </c>
    </row>
    <row r="5391" spans="1:5">
      <c r="A5391" s="285">
        <v>35017</v>
      </c>
      <c r="B5391" s="285" t="s">
        <v>15123</v>
      </c>
      <c r="C5391" s="513">
        <v>25.934999999999999</v>
      </c>
      <c r="E5391" t="e">
        <f>_xlfn.NUMBERVALUE(#REF!)</f>
        <v>#REF!</v>
      </c>
    </row>
    <row r="5392" spans="1:5">
      <c r="A5392" s="285">
        <v>42849</v>
      </c>
      <c r="B5392" s="285" t="s">
        <v>15124</v>
      </c>
      <c r="C5392" s="513">
        <v>372.66</v>
      </c>
      <c r="E5392" t="e">
        <f>_xlfn.NUMBERVALUE(#REF!)</f>
        <v>#REF!</v>
      </c>
    </row>
    <row r="5393" spans="1:5">
      <c r="A5393" s="285">
        <v>92084</v>
      </c>
      <c r="B5393" s="285" t="s">
        <v>15077</v>
      </c>
      <c r="C5393" s="513">
        <v>71.292000000000002</v>
      </c>
      <c r="E5393" t="e">
        <f>_xlfn.NUMBERVALUE(#REF!)</f>
        <v>#REF!</v>
      </c>
    </row>
    <row r="5394" spans="1:5">
      <c r="A5394" s="285">
        <v>42846</v>
      </c>
      <c r="B5394" s="285" t="s">
        <v>15091</v>
      </c>
      <c r="C5394" s="513">
        <v>207.72</v>
      </c>
      <c r="E5394" t="e">
        <f>_xlfn.NUMBERVALUE(#REF!)</f>
        <v>#REF!</v>
      </c>
    </row>
    <row r="5395" spans="1:5">
      <c r="A5395" s="285">
        <v>35950</v>
      </c>
      <c r="B5395" s="285" t="s">
        <v>15125</v>
      </c>
      <c r="C5395" s="513">
        <v>24.3675</v>
      </c>
      <c r="E5395" t="e">
        <f>_xlfn.NUMBERVALUE(#REF!)</f>
        <v>#REF!</v>
      </c>
    </row>
    <row r="5396" spans="1:5">
      <c r="A5396" s="285">
        <v>35960</v>
      </c>
      <c r="B5396" s="285" t="s">
        <v>15126</v>
      </c>
      <c r="C5396" s="513">
        <v>26.624700000000001</v>
      </c>
      <c r="E5396" t="e">
        <f>_xlfn.NUMBERVALUE(#REF!)</f>
        <v>#REF!</v>
      </c>
    </row>
    <row r="5397" spans="1:5">
      <c r="A5397" s="285">
        <v>35970</v>
      </c>
      <c r="B5397" s="285" t="s">
        <v>15127</v>
      </c>
      <c r="C5397" s="513">
        <v>33.504600000000003</v>
      </c>
      <c r="E5397" t="e">
        <f>_xlfn.NUMBERVALUE(#REF!)</f>
        <v>#REF!</v>
      </c>
    </row>
    <row r="5398" spans="1:5">
      <c r="A5398" s="285">
        <v>62247</v>
      </c>
      <c r="B5398" s="285" t="s">
        <v>15128</v>
      </c>
      <c r="C5398" s="513">
        <v>12.3565</v>
      </c>
      <c r="E5398" t="e">
        <f>_xlfn.NUMBERVALUE(#REF!)</f>
        <v>#REF!</v>
      </c>
    </row>
    <row r="5399" spans="1:5">
      <c r="A5399" s="285">
        <v>42792</v>
      </c>
      <c r="B5399" s="285" t="s">
        <v>15129</v>
      </c>
      <c r="C5399" s="513">
        <v>184.92</v>
      </c>
      <c r="E5399" t="e">
        <f>_xlfn.NUMBERVALUE(#REF!)</f>
        <v>#REF!</v>
      </c>
    </row>
    <row r="5400" spans="1:5">
      <c r="A5400" s="285">
        <v>61884</v>
      </c>
      <c r="B5400" s="285" t="s">
        <v>15130</v>
      </c>
      <c r="C5400" s="513">
        <v>29.148</v>
      </c>
      <c r="E5400" t="e">
        <f>_xlfn.NUMBERVALUE(#REF!)</f>
        <v>#REF!</v>
      </c>
    </row>
    <row r="5401" spans="1:5">
      <c r="A5401" s="285">
        <v>491360</v>
      </c>
      <c r="B5401" s="285" t="s">
        <v>15053</v>
      </c>
      <c r="C5401" s="513">
        <v>8.8263999999999996</v>
      </c>
      <c r="E5401" t="e">
        <f>_xlfn.NUMBERVALUE(#REF!)</f>
        <v>#REF!</v>
      </c>
    </row>
    <row r="5402" spans="1:5">
      <c r="A5402" s="285">
        <v>35028</v>
      </c>
      <c r="B5402" s="285" t="s">
        <v>15131</v>
      </c>
      <c r="C5402" s="513">
        <v>36.531300000000002</v>
      </c>
      <c r="E5402" t="e">
        <f>_xlfn.NUMBERVALUE(#REF!)</f>
        <v>#REF!</v>
      </c>
    </row>
    <row r="5403" spans="1:5">
      <c r="A5403" s="285">
        <v>98087</v>
      </c>
      <c r="B5403" s="285" t="s">
        <v>15132</v>
      </c>
      <c r="C5403" s="513">
        <v>2.0194999999999999</v>
      </c>
      <c r="E5403" t="e">
        <f>_xlfn.NUMBERVALUE(#REF!)</f>
        <v>#REF!</v>
      </c>
    </row>
    <row r="5404" spans="1:5">
      <c r="A5404" s="285">
        <v>98088</v>
      </c>
      <c r="B5404" s="285" t="s">
        <v>15133</v>
      </c>
      <c r="C5404" s="513">
        <v>2.8254999999999999</v>
      </c>
      <c r="E5404" t="e">
        <f>_xlfn.NUMBERVALUE(#REF!)</f>
        <v>#REF!</v>
      </c>
    </row>
    <row r="5405" spans="1:5">
      <c r="A5405" s="285">
        <v>39599</v>
      </c>
      <c r="B5405" s="285" t="s">
        <v>15134</v>
      </c>
      <c r="C5405" s="513">
        <v>4.3468</v>
      </c>
      <c r="E5405" t="e">
        <f>_xlfn.NUMBERVALUE(#REF!)</f>
        <v>#REF!</v>
      </c>
    </row>
    <row r="5406" spans="1:5">
      <c r="A5406" s="285">
        <v>36313</v>
      </c>
      <c r="B5406" s="285" t="s">
        <v>15135</v>
      </c>
      <c r="C5406" s="513">
        <v>73.8</v>
      </c>
      <c r="E5406" t="e">
        <f>_xlfn.NUMBERVALUE(#REF!)</f>
        <v>#REF!</v>
      </c>
    </row>
    <row r="5407" spans="1:5">
      <c r="A5407" s="285">
        <v>42841</v>
      </c>
      <c r="B5407" s="285" t="s">
        <v>15136</v>
      </c>
      <c r="C5407" s="513">
        <v>72.900000000000006</v>
      </c>
      <c r="E5407" t="e">
        <f>_xlfn.NUMBERVALUE(#REF!)</f>
        <v>#REF!</v>
      </c>
    </row>
    <row r="5408" spans="1:5">
      <c r="A5408" s="285">
        <v>42790</v>
      </c>
      <c r="B5408" s="285" t="s">
        <v>15137</v>
      </c>
      <c r="C5408" s="513">
        <v>132.06</v>
      </c>
      <c r="E5408" t="e">
        <f>_xlfn.NUMBERVALUE(#REF!)</f>
        <v>#REF!</v>
      </c>
    </row>
    <row r="5409" spans="1:5">
      <c r="A5409" s="285">
        <v>4817</v>
      </c>
      <c r="B5409" s="285" t="s">
        <v>15138</v>
      </c>
      <c r="C5409" s="513">
        <v>4.8151000000000002</v>
      </c>
      <c r="E5409" t="e">
        <f>_xlfn.NUMBERVALUE(#REF!)</f>
        <v>#REF!</v>
      </c>
    </row>
    <row r="5410" spans="1:5">
      <c r="A5410" s="285">
        <v>52974</v>
      </c>
      <c r="B5410" s="285" t="s">
        <v>15139</v>
      </c>
      <c r="C5410" s="513">
        <v>73.317599999999999</v>
      </c>
      <c r="E5410" t="e">
        <f>_xlfn.NUMBERVALUE(#REF!)</f>
        <v>#REF!</v>
      </c>
    </row>
    <row r="5411" spans="1:5">
      <c r="A5411" s="285">
        <v>56673</v>
      </c>
      <c r="B5411" s="285" t="s">
        <v>15140</v>
      </c>
      <c r="C5411" s="513">
        <v>140.88480000000001</v>
      </c>
      <c r="E5411" t="e">
        <f>_xlfn.NUMBERVALUE(#REF!)</f>
        <v>#REF!</v>
      </c>
    </row>
    <row r="5412" spans="1:5">
      <c r="A5412" s="285">
        <v>42821</v>
      </c>
      <c r="B5412" s="285" t="s">
        <v>15141</v>
      </c>
      <c r="C5412" s="513">
        <v>1092</v>
      </c>
      <c r="E5412" t="e">
        <f>_xlfn.NUMBERVALUE(#REF!)</f>
        <v>#REF!</v>
      </c>
    </row>
    <row r="5413" spans="1:5">
      <c r="A5413" s="285">
        <v>33745</v>
      </c>
      <c r="B5413" s="285" t="s">
        <v>15142</v>
      </c>
      <c r="C5413" s="513">
        <v>3.5665</v>
      </c>
      <c r="E5413" t="e">
        <f>_xlfn.NUMBERVALUE(#REF!)</f>
        <v>#REF!</v>
      </c>
    </row>
    <row r="5414" spans="1:5">
      <c r="A5414" s="285">
        <v>22320</v>
      </c>
      <c r="B5414" s="285" t="s">
        <v>15143</v>
      </c>
      <c r="C5414" s="513">
        <v>101.30800000000001</v>
      </c>
      <c r="E5414" t="e">
        <f>_xlfn.NUMBERVALUE(#REF!)</f>
        <v>#REF!</v>
      </c>
    </row>
    <row r="5415" spans="1:5">
      <c r="A5415" s="285">
        <v>41386</v>
      </c>
      <c r="B5415" s="285" t="s">
        <v>15144</v>
      </c>
      <c r="C5415" s="513">
        <v>131.5968</v>
      </c>
      <c r="E5415" t="e">
        <f>_xlfn.NUMBERVALUE(#REF!)</f>
        <v>#REF!</v>
      </c>
    </row>
    <row r="5416" spans="1:5">
      <c r="A5416" s="285">
        <v>4873</v>
      </c>
      <c r="B5416" s="285" t="s">
        <v>15145</v>
      </c>
      <c r="C5416" s="513">
        <v>39.192500000000003</v>
      </c>
      <c r="E5416" t="e">
        <f>_xlfn.NUMBERVALUE(#REF!)</f>
        <v>#REF!</v>
      </c>
    </row>
    <row r="5417" spans="1:5">
      <c r="A5417" s="285">
        <v>56633</v>
      </c>
      <c r="B5417" s="285" t="s">
        <v>15140</v>
      </c>
      <c r="C5417" s="513">
        <v>92.425700000000006</v>
      </c>
      <c r="E5417" t="e">
        <f>_xlfn.NUMBERVALUE(#REF!)</f>
        <v>#REF!</v>
      </c>
    </row>
    <row r="5418" spans="1:5">
      <c r="A5418" s="285">
        <v>52154</v>
      </c>
      <c r="B5418" s="285" t="s">
        <v>15146</v>
      </c>
      <c r="C5418" s="513">
        <v>44.7273</v>
      </c>
      <c r="E5418" t="e">
        <f>_xlfn.NUMBERVALUE(#REF!)</f>
        <v>#REF!</v>
      </c>
    </row>
    <row r="5419" spans="1:5">
      <c r="A5419" s="285">
        <v>3928</v>
      </c>
      <c r="B5419" s="285" t="s">
        <v>15147</v>
      </c>
      <c r="C5419" s="513">
        <v>176.7687</v>
      </c>
      <c r="E5419" t="e">
        <f>_xlfn.NUMBERVALUE(#REF!)</f>
        <v>#REF!</v>
      </c>
    </row>
    <row r="5420" spans="1:5">
      <c r="A5420" s="285">
        <v>56827</v>
      </c>
      <c r="B5420" s="285" t="s">
        <v>15140</v>
      </c>
      <c r="C5420" s="513">
        <v>31.65</v>
      </c>
      <c r="E5420" t="e">
        <f>_xlfn.NUMBERVALUE(#REF!)</f>
        <v>#REF!</v>
      </c>
    </row>
    <row r="5421" spans="1:5">
      <c r="A5421" s="285">
        <v>56634</v>
      </c>
      <c r="B5421" s="285" t="s">
        <v>15114</v>
      </c>
      <c r="C5421" s="513">
        <v>103.0879</v>
      </c>
      <c r="E5421" t="e">
        <f>_xlfn.NUMBERVALUE(#REF!)</f>
        <v>#REF!</v>
      </c>
    </row>
    <row r="5422" spans="1:5">
      <c r="A5422" s="285">
        <v>98006</v>
      </c>
      <c r="B5422" s="285" t="s">
        <v>15148</v>
      </c>
      <c r="C5422" s="513">
        <v>2.6932</v>
      </c>
      <c r="E5422" t="e">
        <f>_xlfn.NUMBERVALUE(#REF!)</f>
        <v>#REF!</v>
      </c>
    </row>
    <row r="5423" spans="1:5">
      <c r="A5423" s="285">
        <v>31236</v>
      </c>
      <c r="B5423" s="285" t="s">
        <v>15149</v>
      </c>
      <c r="C5423" s="513">
        <v>0.69369999999999998</v>
      </c>
      <c r="E5423" t="e">
        <f>_xlfn.NUMBERVALUE(#REF!)</f>
        <v>#REF!</v>
      </c>
    </row>
    <row r="5424" spans="1:5">
      <c r="A5424" s="285">
        <v>56669</v>
      </c>
      <c r="B5424" s="285" t="s">
        <v>15150</v>
      </c>
      <c r="C5424" s="513">
        <v>143.81989999999999</v>
      </c>
      <c r="E5424" t="e">
        <f>_xlfn.NUMBERVALUE(#REF!)</f>
        <v>#REF!</v>
      </c>
    </row>
    <row r="5425" spans="1:5">
      <c r="A5425" s="285">
        <v>36404</v>
      </c>
      <c r="B5425" s="285" t="s">
        <v>15151</v>
      </c>
      <c r="C5425" s="513">
        <v>18.545999999999999</v>
      </c>
      <c r="E5425" t="e">
        <f>_xlfn.NUMBERVALUE(#REF!)</f>
        <v>#REF!</v>
      </c>
    </row>
    <row r="5426" spans="1:5">
      <c r="A5426" s="285">
        <v>53948</v>
      </c>
      <c r="B5426" s="285" t="s">
        <v>15152</v>
      </c>
      <c r="C5426" s="513">
        <v>13.4116</v>
      </c>
      <c r="E5426" t="e">
        <f>_xlfn.NUMBERVALUE(#REF!)</f>
        <v>#REF!</v>
      </c>
    </row>
    <row r="5427" spans="1:5">
      <c r="A5427" s="285">
        <v>35800</v>
      </c>
      <c r="B5427" s="285" t="s">
        <v>15153</v>
      </c>
      <c r="C5427" s="513">
        <v>12.8649</v>
      </c>
      <c r="E5427" t="e">
        <f>_xlfn.NUMBERVALUE(#REF!)</f>
        <v>#REF!</v>
      </c>
    </row>
    <row r="5428" spans="1:5">
      <c r="A5428" s="285">
        <v>35941</v>
      </c>
      <c r="B5428" s="285" t="s">
        <v>15154</v>
      </c>
      <c r="C5428" s="513">
        <v>25.758299999999998</v>
      </c>
      <c r="E5428" t="e">
        <f>_xlfn.NUMBERVALUE(#REF!)</f>
        <v>#REF!</v>
      </c>
    </row>
    <row r="5429" spans="1:5">
      <c r="A5429" s="285">
        <v>42872</v>
      </c>
      <c r="B5429" s="285" t="s">
        <v>15155</v>
      </c>
      <c r="C5429" s="513">
        <v>84.9</v>
      </c>
      <c r="E5429" t="e">
        <f>_xlfn.NUMBERVALUE(#REF!)</f>
        <v>#REF!</v>
      </c>
    </row>
    <row r="5430" spans="1:5">
      <c r="A5430" s="285">
        <v>42786</v>
      </c>
      <c r="B5430" s="285" t="s">
        <v>15156</v>
      </c>
      <c r="C5430" s="513">
        <v>58.47</v>
      </c>
      <c r="E5430" t="e">
        <f>_xlfn.NUMBERVALUE(#REF!)</f>
        <v>#REF!</v>
      </c>
    </row>
    <row r="5431" spans="1:5">
      <c r="A5431" s="285">
        <v>42547</v>
      </c>
      <c r="B5431" s="285" t="s">
        <v>15157</v>
      </c>
      <c r="C5431" s="513">
        <v>2599.1999999999998</v>
      </c>
      <c r="E5431" t="e">
        <f>_xlfn.NUMBERVALUE(#REF!)</f>
        <v>#REF!</v>
      </c>
    </row>
    <row r="5432" spans="1:5">
      <c r="A5432" s="285">
        <v>42787</v>
      </c>
      <c r="B5432" s="285" t="s">
        <v>15158</v>
      </c>
      <c r="C5432" s="513">
        <v>72.12</v>
      </c>
      <c r="E5432" t="e">
        <f>_xlfn.NUMBERVALUE(#REF!)</f>
        <v>#REF!</v>
      </c>
    </row>
    <row r="5433" spans="1:5">
      <c r="A5433" s="285">
        <v>42788</v>
      </c>
      <c r="B5433" s="285" t="s">
        <v>15159</v>
      </c>
      <c r="C5433" s="513">
        <v>82.14</v>
      </c>
      <c r="E5433" t="e">
        <f>_xlfn.NUMBERVALUE(#REF!)</f>
        <v>#REF!</v>
      </c>
    </row>
    <row r="5434" spans="1:5">
      <c r="A5434" s="285">
        <v>42789</v>
      </c>
      <c r="B5434" s="285" t="s">
        <v>15160</v>
      </c>
      <c r="C5434" s="513">
        <v>103.86</v>
      </c>
      <c r="E5434" t="e">
        <f>_xlfn.NUMBERVALUE(#REF!)</f>
        <v>#REF!</v>
      </c>
    </row>
    <row r="5435" spans="1:5">
      <c r="A5435" s="285">
        <v>42856</v>
      </c>
      <c r="B5435" s="285" t="s">
        <v>15161</v>
      </c>
      <c r="C5435" s="513">
        <v>68.400000000000006</v>
      </c>
      <c r="E5435" t="e">
        <f>_xlfn.NUMBERVALUE(#REF!)</f>
        <v>#REF!</v>
      </c>
    </row>
    <row r="5436" spans="1:5">
      <c r="A5436" s="285">
        <v>42857</v>
      </c>
      <c r="B5436" s="285" t="s">
        <v>15162</v>
      </c>
      <c r="C5436" s="513">
        <v>72</v>
      </c>
      <c r="E5436" t="e">
        <f>_xlfn.NUMBERVALUE(#REF!)</f>
        <v>#REF!</v>
      </c>
    </row>
    <row r="5437" spans="1:5">
      <c r="A5437" s="285">
        <v>42859</v>
      </c>
      <c r="B5437" s="285" t="s">
        <v>15163</v>
      </c>
      <c r="C5437" s="513">
        <v>108.12</v>
      </c>
      <c r="E5437" t="e">
        <f>_xlfn.NUMBERVALUE(#REF!)</f>
        <v>#REF!</v>
      </c>
    </row>
    <row r="5438" spans="1:5">
      <c r="A5438" s="285">
        <v>22339</v>
      </c>
      <c r="B5438" s="285" t="s">
        <v>15164</v>
      </c>
      <c r="C5438" s="513">
        <v>160.33199999999999</v>
      </c>
      <c r="E5438" t="e">
        <f>_xlfn.NUMBERVALUE(#REF!)</f>
        <v>#REF!</v>
      </c>
    </row>
    <row r="5439" spans="1:5">
      <c r="A5439" s="285">
        <v>86183</v>
      </c>
      <c r="B5439" s="285" t="s">
        <v>15165</v>
      </c>
      <c r="C5439" s="513">
        <v>3.6191</v>
      </c>
      <c r="E5439" t="e">
        <f>_xlfn.NUMBERVALUE(#REF!)</f>
        <v>#REF!</v>
      </c>
    </row>
    <row r="5440" spans="1:5">
      <c r="A5440" s="285">
        <v>89804</v>
      </c>
      <c r="B5440" s="285" t="s">
        <v>15166</v>
      </c>
      <c r="C5440" s="513">
        <v>5.2527999999999997</v>
      </c>
      <c r="E5440" t="e">
        <f>_xlfn.NUMBERVALUE(#REF!)</f>
        <v>#REF!</v>
      </c>
    </row>
    <row r="5441" spans="1:5">
      <c r="A5441" s="285">
        <v>98084</v>
      </c>
      <c r="B5441" s="285" t="s">
        <v>15167</v>
      </c>
      <c r="C5441" s="513">
        <v>1.8707</v>
      </c>
      <c r="E5441" t="e">
        <f>_xlfn.NUMBERVALUE(#REF!)</f>
        <v>#REF!</v>
      </c>
    </row>
    <row r="5442" spans="1:5">
      <c r="A5442" s="285">
        <v>98085</v>
      </c>
      <c r="B5442" s="285" t="s">
        <v>15168</v>
      </c>
      <c r="C5442" s="513">
        <v>2.3239000000000001</v>
      </c>
      <c r="E5442" t="e">
        <f>_xlfn.NUMBERVALUE(#REF!)</f>
        <v>#REF!</v>
      </c>
    </row>
    <row r="5443" spans="1:5">
      <c r="A5443" s="285">
        <v>98089</v>
      </c>
      <c r="B5443" s="285" t="s">
        <v>15169</v>
      </c>
      <c r="C5443" s="513">
        <v>3.4929999999999999</v>
      </c>
      <c r="E5443" t="e">
        <f>_xlfn.NUMBERVALUE(#REF!)</f>
        <v>#REF!</v>
      </c>
    </row>
    <row r="5444" spans="1:5">
      <c r="A5444" s="285">
        <v>98086</v>
      </c>
      <c r="B5444" s="285" t="s">
        <v>15170</v>
      </c>
      <c r="C5444" s="513">
        <v>1.9448000000000001</v>
      </c>
      <c r="E5444" t="e">
        <f>_xlfn.NUMBERVALUE(#REF!)</f>
        <v>#REF!</v>
      </c>
    </row>
    <row r="5445" spans="1:5">
      <c r="A5445" s="285">
        <v>26606</v>
      </c>
      <c r="B5445" s="285" t="s">
        <v>15171</v>
      </c>
      <c r="C5445" s="513">
        <v>176.351</v>
      </c>
      <c r="E5445" t="e">
        <f>_xlfn.NUMBERVALUE(#REF!)</f>
        <v>#REF!</v>
      </c>
    </row>
    <row r="5446" spans="1:5">
      <c r="A5446" s="285">
        <v>35980</v>
      </c>
      <c r="B5446" s="285" t="s">
        <v>15172</v>
      </c>
      <c r="C5446" s="513">
        <v>77.177999999999997</v>
      </c>
      <c r="E5446" t="e">
        <f>_xlfn.NUMBERVALUE(#REF!)</f>
        <v>#REF!</v>
      </c>
    </row>
    <row r="5447" spans="1:5">
      <c r="A5447" s="285">
        <v>35801</v>
      </c>
      <c r="B5447" s="285" t="s">
        <v>15153</v>
      </c>
      <c r="C5447" s="513">
        <v>24.053999999999998</v>
      </c>
      <c r="E5447" t="e">
        <f>_xlfn.NUMBERVALUE(#REF!)</f>
        <v>#REF!</v>
      </c>
    </row>
    <row r="5448" spans="1:5">
      <c r="A5448" s="285">
        <v>35815</v>
      </c>
      <c r="B5448" s="285" t="s">
        <v>14104</v>
      </c>
      <c r="C5448" s="513">
        <v>17.624400000000001</v>
      </c>
      <c r="E5448" t="e">
        <f>_xlfn.NUMBERVALUE(#REF!)</f>
        <v>#REF!</v>
      </c>
    </row>
    <row r="5449" spans="1:5">
      <c r="A5449" s="285">
        <v>42844</v>
      </c>
      <c r="B5449" s="285" t="s">
        <v>15173</v>
      </c>
      <c r="C5449" s="513">
        <v>135.12</v>
      </c>
      <c r="E5449" t="e">
        <f>_xlfn.NUMBERVALUE(#REF!)</f>
        <v>#REF!</v>
      </c>
    </row>
    <row r="5450" spans="1:5">
      <c r="A5450" s="285">
        <v>35940</v>
      </c>
      <c r="B5450" s="285" t="s">
        <v>15174</v>
      </c>
      <c r="C5450" s="513">
        <v>15.863099999999999</v>
      </c>
      <c r="E5450" t="e">
        <f>_xlfn.NUMBERVALUE(#REF!)</f>
        <v>#REF!</v>
      </c>
    </row>
    <row r="5451" spans="1:5">
      <c r="A5451" s="285">
        <v>37644</v>
      </c>
      <c r="B5451" s="285" t="s">
        <v>15175</v>
      </c>
      <c r="C5451" s="513">
        <v>8.6999999999999994E-2</v>
      </c>
      <c r="E5451" t="e">
        <f>_xlfn.NUMBERVALUE(#REF!)</f>
        <v>#REF!</v>
      </c>
    </row>
    <row r="5452" spans="1:5">
      <c r="A5452" s="285">
        <v>42823</v>
      </c>
      <c r="B5452" s="285" t="s">
        <v>15176</v>
      </c>
      <c r="C5452" s="513">
        <v>1363.8</v>
      </c>
      <c r="E5452" t="e">
        <f>_xlfn.NUMBERVALUE(#REF!)</f>
        <v>#REF!</v>
      </c>
    </row>
    <row r="5453" spans="1:5">
      <c r="A5453" s="285">
        <v>42825</v>
      </c>
      <c r="B5453" s="285" t="s">
        <v>15177</v>
      </c>
      <c r="C5453" s="513">
        <v>1711.8</v>
      </c>
      <c r="E5453" t="e">
        <f>_xlfn.NUMBERVALUE(#REF!)</f>
        <v>#REF!</v>
      </c>
    </row>
    <row r="5454" spans="1:5">
      <c r="A5454" s="285">
        <v>33746</v>
      </c>
      <c r="B5454" s="285" t="s">
        <v>15178</v>
      </c>
      <c r="C5454" s="513">
        <v>3.6469999999999998</v>
      </c>
      <c r="E5454" t="e">
        <f>_xlfn.NUMBERVALUE(#REF!)</f>
        <v>#REF!</v>
      </c>
    </row>
    <row r="5455" spans="1:5">
      <c r="A5455" s="285">
        <v>42847</v>
      </c>
      <c r="B5455" s="285" t="s">
        <v>15117</v>
      </c>
      <c r="C5455" s="513">
        <v>237.18</v>
      </c>
      <c r="E5455" t="e">
        <f>_xlfn.NUMBERVALUE(#REF!)</f>
        <v>#REF!</v>
      </c>
    </row>
    <row r="5456" spans="1:5">
      <c r="A5456" s="285">
        <v>22602</v>
      </c>
      <c r="B5456" s="285" t="s">
        <v>15179</v>
      </c>
      <c r="C5456" s="513">
        <v>92.168999999999997</v>
      </c>
      <c r="E5456" t="e">
        <f>_xlfn.NUMBERVALUE(#REF!)</f>
        <v>#REF!</v>
      </c>
    </row>
    <row r="5457" spans="1:5">
      <c r="A5457" s="285">
        <v>56458</v>
      </c>
      <c r="B5457" s="285" t="s">
        <v>15180</v>
      </c>
      <c r="C5457" s="513">
        <v>11.986000000000001</v>
      </c>
      <c r="E5457" t="e">
        <f>_xlfn.NUMBERVALUE(#REF!)</f>
        <v>#REF!</v>
      </c>
    </row>
    <row r="5458" spans="1:5">
      <c r="A5458" s="285">
        <v>52733</v>
      </c>
      <c r="B5458" s="285" t="s">
        <v>15181</v>
      </c>
      <c r="C5458" s="513">
        <v>71.999799999999993</v>
      </c>
      <c r="E5458" t="e">
        <f>_xlfn.NUMBERVALUE(#REF!)</f>
        <v>#REF!</v>
      </c>
    </row>
    <row r="5459" spans="1:5">
      <c r="A5459" s="285">
        <v>4897</v>
      </c>
      <c r="B5459" s="285" t="s">
        <v>15182</v>
      </c>
      <c r="C5459" s="513">
        <v>3.6476999999999999</v>
      </c>
      <c r="E5459" t="e">
        <f>_xlfn.NUMBERVALUE(#REF!)</f>
        <v>#REF!</v>
      </c>
    </row>
    <row r="5460" spans="1:5">
      <c r="A5460" s="285">
        <v>4898</v>
      </c>
      <c r="B5460" s="285" t="s">
        <v>15182</v>
      </c>
      <c r="C5460" s="513">
        <v>3.6476999999999999</v>
      </c>
      <c r="E5460" t="e">
        <f>_xlfn.NUMBERVALUE(#REF!)</f>
        <v>#REF!</v>
      </c>
    </row>
    <row r="5461" spans="1:5">
      <c r="A5461" s="285">
        <v>3944</v>
      </c>
      <c r="B5461" s="285" t="s">
        <v>15183</v>
      </c>
      <c r="C5461" s="513">
        <v>75.154200000000003</v>
      </c>
      <c r="E5461" t="e">
        <f>_xlfn.NUMBERVALUE(#REF!)</f>
        <v>#REF!</v>
      </c>
    </row>
    <row r="5462" spans="1:5">
      <c r="A5462" s="285">
        <v>35812</v>
      </c>
      <c r="B5462" s="285" t="s">
        <v>15184</v>
      </c>
      <c r="C5462" s="513">
        <v>12.5115</v>
      </c>
      <c r="E5462" t="e">
        <f>_xlfn.NUMBERVALUE(#REF!)</f>
        <v>#REF!</v>
      </c>
    </row>
    <row r="5463" spans="1:5">
      <c r="A5463" s="285">
        <v>56503</v>
      </c>
      <c r="B5463" s="285" t="s">
        <v>15185</v>
      </c>
      <c r="C5463" s="513">
        <v>11.189299999999999</v>
      </c>
      <c r="E5463" t="e">
        <f>_xlfn.NUMBERVALUE(#REF!)</f>
        <v>#REF!</v>
      </c>
    </row>
    <row r="5464" spans="1:5">
      <c r="A5464" s="285">
        <v>42502</v>
      </c>
      <c r="B5464" s="285" t="s">
        <v>15186</v>
      </c>
      <c r="C5464" s="513">
        <v>796.2</v>
      </c>
      <c r="E5464" t="e">
        <f>_xlfn.NUMBERVALUE(#REF!)</f>
        <v>#REF!</v>
      </c>
    </row>
    <row r="5465" spans="1:5">
      <c r="A5465" s="285">
        <v>26607</v>
      </c>
      <c r="B5465" s="285" t="s">
        <v>15187</v>
      </c>
      <c r="C5465" s="513">
        <v>235.94800000000001</v>
      </c>
      <c r="E5465" t="e">
        <f>_xlfn.NUMBERVALUE(#REF!)</f>
        <v>#REF!</v>
      </c>
    </row>
    <row r="5466" spans="1:5">
      <c r="A5466" s="285">
        <v>26602</v>
      </c>
      <c r="B5466" s="285" t="s">
        <v>15188</v>
      </c>
      <c r="C5466" s="513">
        <v>158.11199999999999</v>
      </c>
      <c r="E5466" t="e">
        <f>_xlfn.NUMBERVALUE(#REF!)</f>
        <v>#REF!</v>
      </c>
    </row>
    <row r="5467" spans="1:5">
      <c r="A5467" s="285">
        <v>56666</v>
      </c>
      <c r="B5467" s="285" t="s">
        <v>15113</v>
      </c>
      <c r="C5467" s="513">
        <v>143.5204</v>
      </c>
      <c r="E5467" t="e">
        <f>_xlfn.NUMBERVALUE(#REF!)</f>
        <v>#REF!</v>
      </c>
    </row>
    <row r="5468" spans="1:5">
      <c r="A5468" s="285">
        <v>52963</v>
      </c>
      <c r="B5468" s="285" t="s">
        <v>15189</v>
      </c>
      <c r="C5468" s="513">
        <v>29.2971</v>
      </c>
      <c r="E5468" t="e">
        <f>_xlfn.NUMBERVALUE(#REF!)</f>
        <v>#REF!</v>
      </c>
    </row>
    <row r="5469" spans="1:5">
      <c r="A5469" s="285">
        <v>56674</v>
      </c>
      <c r="B5469" s="285" t="s">
        <v>15114</v>
      </c>
      <c r="C5469" s="513">
        <v>154.8415</v>
      </c>
      <c r="E5469" t="e">
        <f>_xlfn.NUMBERVALUE(#REF!)</f>
        <v>#REF!</v>
      </c>
    </row>
    <row r="5470" spans="1:5">
      <c r="A5470" s="285">
        <v>22556</v>
      </c>
      <c r="B5470" s="285" t="s">
        <v>15190</v>
      </c>
      <c r="C5470" s="513">
        <v>166.71799999999999</v>
      </c>
      <c r="E5470" t="e">
        <f>_xlfn.NUMBERVALUE(#REF!)</f>
        <v>#REF!</v>
      </c>
    </row>
    <row r="5471" spans="1:5">
      <c r="A5471" s="285">
        <v>56453</v>
      </c>
      <c r="B5471" s="285" t="s">
        <v>15191</v>
      </c>
      <c r="C5471" s="513">
        <v>8.9610000000000003</v>
      </c>
      <c r="E5471" t="e">
        <f>_xlfn.NUMBERVALUE(#REF!)</f>
        <v>#REF!</v>
      </c>
    </row>
    <row r="5472" spans="1:5">
      <c r="A5472" s="285">
        <v>41362</v>
      </c>
      <c r="B5472" s="285" t="s">
        <v>15192</v>
      </c>
      <c r="C5472" s="513">
        <v>12.824</v>
      </c>
      <c r="E5472" t="e">
        <f>_xlfn.NUMBERVALUE(#REF!)</f>
        <v>#REF!</v>
      </c>
    </row>
    <row r="5473" spans="1:5">
      <c r="A5473" s="285">
        <v>51856</v>
      </c>
      <c r="B5473" s="285" t="s">
        <v>15193</v>
      </c>
      <c r="C5473" s="513">
        <v>8.1224000000000007</v>
      </c>
      <c r="E5473" t="e">
        <f>_xlfn.NUMBERVALUE(#REF!)</f>
        <v>#REF!</v>
      </c>
    </row>
    <row r="5474" spans="1:5">
      <c r="A5474" s="285">
        <v>56661</v>
      </c>
      <c r="B5474" s="285" t="s">
        <v>14973</v>
      </c>
      <c r="C5474" s="513">
        <v>126.8083</v>
      </c>
      <c r="E5474" t="e">
        <f>_xlfn.NUMBERVALUE(#REF!)</f>
        <v>#REF!</v>
      </c>
    </row>
    <row r="5475" spans="1:5">
      <c r="A5475" s="285">
        <v>92034</v>
      </c>
      <c r="B5475" s="285" t="s">
        <v>15116</v>
      </c>
      <c r="C5475" s="513">
        <v>10.9512</v>
      </c>
      <c r="E5475" t="e">
        <f>_xlfn.NUMBERVALUE(#REF!)</f>
        <v>#REF!</v>
      </c>
    </row>
    <row r="5476" spans="1:5">
      <c r="A5476" s="285">
        <v>52763</v>
      </c>
      <c r="B5476" s="285" t="s">
        <v>15194</v>
      </c>
      <c r="C5476" s="513">
        <v>28.051200000000001</v>
      </c>
      <c r="E5476" t="e">
        <f>_xlfn.NUMBERVALUE(#REF!)</f>
        <v>#REF!</v>
      </c>
    </row>
    <row r="5477" spans="1:5">
      <c r="A5477" s="285">
        <v>26230</v>
      </c>
      <c r="B5477" s="285" t="s">
        <v>15195</v>
      </c>
      <c r="C5477" s="513">
        <v>8.7474000000000007</v>
      </c>
      <c r="E5477" t="e">
        <f>_xlfn.NUMBERVALUE(#REF!)</f>
        <v>#REF!</v>
      </c>
    </row>
    <row r="5478" spans="1:5">
      <c r="A5478" s="285">
        <v>35044</v>
      </c>
      <c r="B5478" s="285" t="s">
        <v>15196</v>
      </c>
      <c r="C5478" s="513">
        <v>97.527000000000001</v>
      </c>
      <c r="E5478" t="e">
        <f>_xlfn.NUMBERVALUE(#REF!)</f>
        <v>#REF!</v>
      </c>
    </row>
    <row r="5479" spans="1:5">
      <c r="A5479" s="285">
        <v>42824</v>
      </c>
      <c r="B5479" s="285" t="s">
        <v>15197</v>
      </c>
      <c r="C5479" s="513">
        <v>1607.4</v>
      </c>
      <c r="E5479" t="e">
        <f>_xlfn.NUMBERVALUE(#REF!)</f>
        <v>#REF!</v>
      </c>
    </row>
    <row r="5480" spans="1:5">
      <c r="A5480" s="285">
        <v>56601</v>
      </c>
      <c r="B5480" s="285" t="s">
        <v>14973</v>
      </c>
      <c r="C5480" s="513">
        <v>54.4191</v>
      </c>
      <c r="E5480" t="e">
        <f>_xlfn.NUMBERVALUE(#REF!)</f>
        <v>#REF!</v>
      </c>
    </row>
    <row r="5481" spans="1:5">
      <c r="A5481" s="285">
        <v>26251</v>
      </c>
      <c r="B5481" s="285" t="s">
        <v>14998</v>
      </c>
      <c r="C5481" s="513">
        <v>176.41200000000001</v>
      </c>
      <c r="E5481" t="e">
        <f>_xlfn.NUMBERVALUE(#REF!)</f>
        <v>#REF!</v>
      </c>
    </row>
    <row r="5482" spans="1:5">
      <c r="A5482" s="285">
        <v>42871</v>
      </c>
      <c r="B5482" s="285" t="s">
        <v>15198</v>
      </c>
      <c r="C5482" s="513">
        <v>76.8</v>
      </c>
      <c r="E5482" t="e">
        <f>_xlfn.NUMBERVALUE(#REF!)</f>
        <v>#REF!</v>
      </c>
    </row>
    <row r="5483" spans="1:5">
      <c r="A5483" s="285">
        <v>53603</v>
      </c>
      <c r="B5483" s="285" t="s">
        <v>15199</v>
      </c>
      <c r="C5483" s="513">
        <v>297.6431</v>
      </c>
      <c r="E5483" t="e">
        <f>_xlfn.NUMBERVALUE(#REF!)</f>
        <v>#REF!</v>
      </c>
    </row>
    <row r="5484" spans="1:5">
      <c r="A5484" s="285">
        <v>53749</v>
      </c>
      <c r="B5484" s="285" t="s">
        <v>15200</v>
      </c>
      <c r="C5484" s="513">
        <v>58.863700000000001</v>
      </c>
      <c r="E5484" t="e">
        <f>_xlfn.NUMBERVALUE(#REF!)</f>
        <v>#REF!</v>
      </c>
    </row>
    <row r="5485" spans="1:5">
      <c r="A5485" s="285">
        <v>86181</v>
      </c>
      <c r="B5485" s="285" t="s">
        <v>15201</v>
      </c>
      <c r="C5485" s="513">
        <v>3.6191</v>
      </c>
      <c r="E5485" t="e">
        <f>_xlfn.NUMBERVALUE(#REF!)</f>
        <v>#REF!</v>
      </c>
    </row>
    <row r="5486" spans="1:5">
      <c r="A5486" s="285">
        <v>56641</v>
      </c>
      <c r="B5486" s="285" t="s">
        <v>14973</v>
      </c>
      <c r="C5486" s="513">
        <v>80.805099999999996</v>
      </c>
      <c r="E5486" t="e">
        <f>_xlfn.NUMBERVALUE(#REF!)</f>
        <v>#REF!</v>
      </c>
    </row>
    <row r="5487" spans="1:5">
      <c r="A5487" s="285">
        <v>56621</v>
      </c>
      <c r="B5487" s="285" t="s">
        <v>14973</v>
      </c>
      <c r="C5487" s="513">
        <v>70.622100000000003</v>
      </c>
      <c r="E5487" t="e">
        <f>_xlfn.NUMBERVALUE(#REF!)</f>
        <v>#REF!</v>
      </c>
    </row>
    <row r="5488" spans="1:5">
      <c r="A5488" s="285">
        <v>35802</v>
      </c>
      <c r="B5488" s="285" t="s">
        <v>15202</v>
      </c>
      <c r="C5488" s="513">
        <v>12.300599999999999</v>
      </c>
      <c r="E5488" t="e">
        <f>_xlfn.NUMBERVALUE(#REF!)</f>
        <v>#REF!</v>
      </c>
    </row>
    <row r="5489" spans="1:5">
      <c r="A5489" s="285">
        <v>55245</v>
      </c>
      <c r="B5489" s="285" t="s">
        <v>15203</v>
      </c>
      <c r="C5489" s="513">
        <v>10.6981</v>
      </c>
      <c r="E5489" t="e">
        <f>_xlfn.NUMBERVALUE(#REF!)</f>
        <v>#REF!</v>
      </c>
    </row>
    <row r="5490" spans="1:5">
      <c r="A5490" s="285">
        <v>35990</v>
      </c>
      <c r="B5490" s="285" t="s">
        <v>15204</v>
      </c>
      <c r="C5490" s="513">
        <v>97.070999999999998</v>
      </c>
      <c r="E5490" t="e">
        <f>_xlfn.NUMBERVALUE(#REF!)</f>
        <v>#REF!</v>
      </c>
    </row>
    <row r="5491" spans="1:5">
      <c r="A5491" s="285">
        <v>56606</v>
      </c>
      <c r="B5491" s="285" t="s">
        <v>15113</v>
      </c>
      <c r="C5491" s="513">
        <v>63.494</v>
      </c>
      <c r="E5491" t="e">
        <f>_xlfn.NUMBERVALUE(#REF!)</f>
        <v>#REF!</v>
      </c>
    </row>
    <row r="5492" spans="1:5">
      <c r="A5492" s="285">
        <v>41378</v>
      </c>
      <c r="B5492" s="285" t="s">
        <v>15205</v>
      </c>
      <c r="C5492" s="513">
        <v>3.8948</v>
      </c>
      <c r="E5492" t="e">
        <f>_xlfn.NUMBERVALUE(#REF!)</f>
        <v>#REF!</v>
      </c>
    </row>
    <row r="5493" spans="1:5">
      <c r="A5493" s="285">
        <v>38054</v>
      </c>
      <c r="B5493" s="285" t="s">
        <v>15206</v>
      </c>
      <c r="C5493" s="513">
        <v>40.885599999999997</v>
      </c>
      <c r="E5493" t="e">
        <f>_xlfn.NUMBERVALUE(#REF!)</f>
        <v>#REF!</v>
      </c>
    </row>
    <row r="5494" spans="1:5">
      <c r="A5494" s="285">
        <v>35816</v>
      </c>
      <c r="B5494" s="285" t="s">
        <v>15207</v>
      </c>
      <c r="C5494" s="513">
        <v>22.435199999999998</v>
      </c>
      <c r="E5494" t="e">
        <f>_xlfn.NUMBERVALUE(#REF!)</f>
        <v>#REF!</v>
      </c>
    </row>
    <row r="5495" spans="1:5">
      <c r="A5495" s="285">
        <v>38011</v>
      </c>
      <c r="B5495" s="285" t="s">
        <v>15208</v>
      </c>
      <c r="C5495" s="513">
        <v>63.28</v>
      </c>
      <c r="E5495" t="e">
        <f>_xlfn.NUMBERVALUE(#REF!)</f>
        <v>#REF!</v>
      </c>
    </row>
    <row r="5496" spans="1:5">
      <c r="A5496" s="285">
        <v>42860</v>
      </c>
      <c r="B5496" s="285" t="s">
        <v>15209</v>
      </c>
      <c r="C5496" s="513">
        <v>155.88</v>
      </c>
      <c r="E5496" t="e">
        <f>_xlfn.NUMBERVALUE(#REF!)</f>
        <v>#REF!</v>
      </c>
    </row>
    <row r="5497" spans="1:5">
      <c r="A5497" s="285">
        <v>37642</v>
      </c>
      <c r="B5497" s="285" t="s">
        <v>15210</v>
      </c>
      <c r="C5497" s="513">
        <v>7.7799999999999994E-2</v>
      </c>
      <c r="E5497" t="e">
        <f>_xlfn.NUMBERVALUE(#REF!)</f>
        <v>#REF!</v>
      </c>
    </row>
    <row r="5498" spans="1:5">
      <c r="A5498" s="285">
        <v>56653</v>
      </c>
      <c r="B5498" s="285" t="s">
        <v>15140</v>
      </c>
      <c r="C5498" s="513">
        <v>98.295900000000003</v>
      </c>
      <c r="E5498" t="e">
        <f>_xlfn.NUMBERVALUE(#REF!)</f>
        <v>#REF!</v>
      </c>
    </row>
    <row r="5499" spans="1:5">
      <c r="A5499" s="285">
        <v>4836</v>
      </c>
      <c r="B5499" s="285" t="s">
        <v>15211</v>
      </c>
      <c r="C5499" s="513">
        <v>15.6967</v>
      </c>
      <c r="E5499" t="e">
        <f>_xlfn.NUMBERVALUE(#REF!)</f>
        <v>#REF!</v>
      </c>
    </row>
    <row r="5500" spans="1:5">
      <c r="A5500" s="285">
        <v>59695</v>
      </c>
      <c r="B5500" s="285" t="s">
        <v>15212</v>
      </c>
      <c r="C5500" s="513">
        <v>306.26870000000002</v>
      </c>
      <c r="E5500" t="e">
        <f>_xlfn.NUMBERVALUE(#REF!)</f>
        <v>#REF!</v>
      </c>
    </row>
    <row r="5501" spans="1:5">
      <c r="A5501" s="285">
        <v>52946</v>
      </c>
      <c r="B5501" s="285" t="s">
        <v>15213</v>
      </c>
      <c r="C5501" s="513">
        <v>38.491700000000002</v>
      </c>
      <c r="E5501" t="e">
        <f>_xlfn.NUMBERVALUE(#REF!)</f>
        <v>#REF!</v>
      </c>
    </row>
    <row r="5502" spans="1:5">
      <c r="A5502" s="285">
        <v>56626</v>
      </c>
      <c r="B5502" s="285" t="s">
        <v>15113</v>
      </c>
      <c r="C5502" s="513">
        <v>88.172799999999995</v>
      </c>
      <c r="E5502" t="e">
        <f>_xlfn.NUMBERVALUE(#REF!)</f>
        <v>#REF!</v>
      </c>
    </row>
    <row r="5503" spans="1:5">
      <c r="A5503" s="285">
        <v>35013</v>
      </c>
      <c r="B5503" s="285" t="s">
        <v>15214</v>
      </c>
      <c r="C5503" s="513">
        <v>22.0761</v>
      </c>
      <c r="E5503" t="e">
        <f>_xlfn.NUMBERVALUE(#REF!)</f>
        <v>#REF!</v>
      </c>
    </row>
    <row r="5504" spans="1:5">
      <c r="A5504" s="285">
        <v>35900</v>
      </c>
      <c r="B5504" s="285" t="s">
        <v>15215</v>
      </c>
      <c r="C5504" s="513">
        <v>16.187999999999999</v>
      </c>
      <c r="E5504" t="e">
        <f>_xlfn.NUMBERVALUE(#REF!)</f>
        <v>#REF!</v>
      </c>
    </row>
    <row r="5505" spans="1:5">
      <c r="A5505" s="285">
        <v>35901</v>
      </c>
      <c r="B5505" s="285" t="s">
        <v>15216</v>
      </c>
      <c r="C5505" s="513">
        <v>26.624700000000001</v>
      </c>
      <c r="E5505" t="e">
        <f>_xlfn.NUMBERVALUE(#REF!)</f>
        <v>#REF!</v>
      </c>
    </row>
    <row r="5506" spans="1:5">
      <c r="A5506" s="285">
        <v>35930</v>
      </c>
      <c r="B5506" s="285" t="s">
        <v>15217</v>
      </c>
      <c r="C5506" s="513">
        <v>16.381799999999998</v>
      </c>
      <c r="E5506" t="e">
        <f>_xlfn.NUMBERVALUE(#REF!)</f>
        <v>#REF!</v>
      </c>
    </row>
    <row r="5507" spans="1:5">
      <c r="A5507" s="285">
        <v>35931</v>
      </c>
      <c r="B5507" s="285" t="s">
        <v>15218</v>
      </c>
      <c r="C5507" s="513">
        <v>26.886900000000001</v>
      </c>
      <c r="E5507" t="e">
        <f>_xlfn.NUMBERVALUE(#REF!)</f>
        <v>#REF!</v>
      </c>
    </row>
    <row r="5508" spans="1:5">
      <c r="A5508" s="285">
        <v>35951</v>
      </c>
      <c r="B5508" s="285" t="s">
        <v>15219</v>
      </c>
      <c r="C5508" s="513">
        <v>27.838799999999999</v>
      </c>
      <c r="E5508" t="e">
        <f>_xlfn.NUMBERVALUE(#REF!)</f>
        <v>#REF!</v>
      </c>
    </row>
    <row r="5509" spans="1:5">
      <c r="A5509" s="285">
        <v>35961</v>
      </c>
      <c r="B5509" s="285" t="s">
        <v>15220</v>
      </c>
      <c r="C5509" s="513">
        <v>35.260199999999998</v>
      </c>
      <c r="E5509" t="e">
        <f>_xlfn.NUMBERVALUE(#REF!)</f>
        <v>#REF!</v>
      </c>
    </row>
    <row r="5510" spans="1:5">
      <c r="A5510" s="285">
        <v>35971</v>
      </c>
      <c r="B5510" s="285" t="s">
        <v>15221</v>
      </c>
      <c r="C5510" s="513">
        <v>52.160699999999999</v>
      </c>
      <c r="E5510" t="e">
        <f>_xlfn.NUMBERVALUE(#REF!)</f>
        <v>#REF!</v>
      </c>
    </row>
    <row r="5511" spans="1:5">
      <c r="A5511" s="285">
        <v>35981</v>
      </c>
      <c r="B5511" s="285" t="s">
        <v>15222</v>
      </c>
      <c r="C5511" s="513">
        <v>96.558000000000007</v>
      </c>
      <c r="E5511" t="e">
        <f>_xlfn.NUMBERVALUE(#REF!)</f>
        <v>#REF!</v>
      </c>
    </row>
    <row r="5512" spans="1:5">
      <c r="A5512" s="285">
        <v>35991</v>
      </c>
      <c r="B5512" s="285" t="s">
        <v>15223</v>
      </c>
      <c r="C5512" s="513">
        <v>96.956999999999994</v>
      </c>
      <c r="E5512" t="e">
        <f>_xlfn.NUMBERVALUE(#REF!)</f>
        <v>#REF!</v>
      </c>
    </row>
    <row r="5513" spans="1:5">
      <c r="A5513" s="285">
        <v>57586</v>
      </c>
      <c r="B5513" s="285" t="s">
        <v>15224</v>
      </c>
      <c r="C5513" s="513">
        <v>16.400600000000001</v>
      </c>
      <c r="E5513" t="e">
        <f>_xlfn.NUMBERVALUE(#REF!)</f>
        <v>#REF!</v>
      </c>
    </row>
    <row r="5514" spans="1:5">
      <c r="A5514" s="285">
        <v>41374</v>
      </c>
      <c r="B5514" s="285" t="s">
        <v>15225</v>
      </c>
      <c r="C5514" s="513">
        <v>10.1248</v>
      </c>
      <c r="E5514" t="e">
        <f>_xlfn.NUMBERVALUE(#REF!)</f>
        <v>#REF!</v>
      </c>
    </row>
    <row r="5515" spans="1:5">
      <c r="A5515" s="285">
        <v>4745</v>
      </c>
      <c r="B5515" s="285" t="s">
        <v>15226</v>
      </c>
      <c r="C5515" s="513">
        <v>113.25239999999999</v>
      </c>
      <c r="E5515" t="e">
        <f>_xlfn.NUMBERVALUE(#REF!)</f>
        <v>#REF!</v>
      </c>
    </row>
    <row r="5516" spans="1:5">
      <c r="A5516" s="285">
        <v>42555</v>
      </c>
      <c r="B5516" s="285" t="s">
        <v>15227</v>
      </c>
      <c r="C5516" s="513">
        <v>1194</v>
      </c>
      <c r="E5516" t="e">
        <f>_xlfn.NUMBERVALUE(#REF!)</f>
        <v>#REF!</v>
      </c>
    </row>
    <row r="5517" spans="1:5">
      <c r="A5517" s="285">
        <v>36448</v>
      </c>
      <c r="B5517" s="285" t="s">
        <v>15228</v>
      </c>
      <c r="C5517" s="513">
        <v>163.53299999999999</v>
      </c>
      <c r="E5517" t="e">
        <f>_xlfn.NUMBERVALUE(#REF!)</f>
        <v>#REF!</v>
      </c>
    </row>
    <row r="5518" spans="1:5">
      <c r="A5518" s="285">
        <v>38009</v>
      </c>
      <c r="B5518" s="285" t="s">
        <v>15229</v>
      </c>
      <c r="C5518" s="513">
        <v>123.2</v>
      </c>
      <c r="E5518" t="e">
        <f>_xlfn.NUMBERVALUE(#REF!)</f>
        <v>#REF!</v>
      </c>
    </row>
    <row r="5519" spans="1:5">
      <c r="A5519" s="285">
        <v>91914</v>
      </c>
      <c r="B5519" s="285" t="s">
        <v>14718</v>
      </c>
      <c r="C5519" s="513">
        <v>0.2175</v>
      </c>
      <c r="E5519" t="e">
        <f>_xlfn.NUMBERVALUE(#REF!)</f>
        <v>#REF!</v>
      </c>
    </row>
    <row r="5520" spans="1:5">
      <c r="A5520" s="285">
        <v>35813</v>
      </c>
      <c r="B5520" s="285" t="s">
        <v>14257</v>
      </c>
      <c r="C5520" s="513">
        <v>12.671099999999999</v>
      </c>
      <c r="E5520" t="e">
        <f>_xlfn.NUMBERVALUE(#REF!)</f>
        <v>#REF!</v>
      </c>
    </row>
    <row r="5521" spans="1:5">
      <c r="A5521" s="285">
        <v>89800</v>
      </c>
      <c r="B5521" s="285" t="s">
        <v>15230</v>
      </c>
      <c r="C5521" s="513">
        <v>4.0621999999999998</v>
      </c>
      <c r="E5521" t="e">
        <f>_xlfn.NUMBERVALUE(#REF!)</f>
        <v>#REF!</v>
      </c>
    </row>
    <row r="5522" spans="1:5">
      <c r="A5522" s="285">
        <v>26268</v>
      </c>
      <c r="B5522" s="285" t="s">
        <v>15231</v>
      </c>
      <c r="C5522" s="513">
        <v>121.634</v>
      </c>
      <c r="E5522" t="e">
        <f>_xlfn.NUMBERVALUE(#REF!)</f>
        <v>#REF!</v>
      </c>
    </row>
    <row r="5523" spans="1:5">
      <c r="A5523" s="285">
        <v>26274</v>
      </c>
      <c r="B5523" s="285" t="s">
        <v>15232</v>
      </c>
      <c r="C5523" s="513">
        <v>822.89</v>
      </c>
      <c r="E5523" t="e">
        <f>_xlfn.NUMBERVALUE(#REF!)</f>
        <v>#REF!</v>
      </c>
    </row>
    <row r="5524" spans="1:5">
      <c r="A5524" s="285">
        <v>26288</v>
      </c>
      <c r="B5524" s="285" t="s">
        <v>15233</v>
      </c>
      <c r="C5524" s="513">
        <v>34.574800000000003</v>
      </c>
      <c r="E5524" t="e">
        <f>_xlfn.NUMBERVALUE(#REF!)</f>
        <v>#REF!</v>
      </c>
    </row>
    <row r="5525" spans="1:5">
      <c r="A5525" s="285">
        <v>4625</v>
      </c>
      <c r="B5525" s="285" t="s">
        <v>15234</v>
      </c>
      <c r="C5525" s="513">
        <v>2.9464999999999999</v>
      </c>
      <c r="E5525" t="e">
        <f>_xlfn.NUMBERVALUE(#REF!)</f>
        <v>#REF!</v>
      </c>
    </row>
    <row r="5526" spans="1:5">
      <c r="A5526" s="285">
        <v>22634</v>
      </c>
      <c r="B5526" s="285" t="s">
        <v>15235</v>
      </c>
      <c r="C5526" s="513">
        <v>262.69400000000002</v>
      </c>
      <c r="E5526" t="e">
        <f>_xlfn.NUMBERVALUE(#REF!)</f>
        <v>#REF!</v>
      </c>
    </row>
    <row r="5527" spans="1:5">
      <c r="A5527" s="285">
        <v>41361</v>
      </c>
      <c r="B5527" s="285" t="s">
        <v>15236</v>
      </c>
      <c r="C5527" s="513">
        <v>15.1816</v>
      </c>
      <c r="E5527" t="e">
        <f>_xlfn.NUMBERVALUE(#REF!)</f>
        <v>#REF!</v>
      </c>
    </row>
    <row r="5528" spans="1:5">
      <c r="A5528" s="285">
        <v>36582</v>
      </c>
      <c r="B5528" s="285" t="s">
        <v>15237</v>
      </c>
      <c r="C5528" s="513">
        <v>13.722300000000001</v>
      </c>
      <c r="E5528" t="e">
        <f>_xlfn.NUMBERVALUE(#REF!)</f>
        <v>#REF!</v>
      </c>
    </row>
    <row r="5529" spans="1:5">
      <c r="A5529" s="285">
        <v>42877</v>
      </c>
      <c r="B5529" s="285" t="s">
        <v>15238</v>
      </c>
      <c r="C5529" s="513">
        <v>221.88</v>
      </c>
      <c r="E5529" t="e">
        <f>_xlfn.NUMBERVALUE(#REF!)</f>
        <v>#REF!</v>
      </c>
    </row>
    <row r="5530" spans="1:5">
      <c r="A5530" s="285">
        <v>56609</v>
      </c>
      <c r="B5530" s="285" t="s">
        <v>15239</v>
      </c>
      <c r="C5530" s="513">
        <v>63.134599999999999</v>
      </c>
      <c r="E5530" t="e">
        <f>_xlfn.NUMBERVALUE(#REF!)</f>
        <v>#REF!</v>
      </c>
    </row>
    <row r="5531" spans="1:5">
      <c r="A5531" s="285">
        <v>22551</v>
      </c>
      <c r="B5531" s="285" t="s">
        <v>15240</v>
      </c>
      <c r="C5531" s="513">
        <v>147.87</v>
      </c>
      <c r="E5531" t="e">
        <f>_xlfn.NUMBERVALUE(#REF!)</f>
        <v>#REF!</v>
      </c>
    </row>
    <row r="5532" spans="1:5">
      <c r="A5532" s="285">
        <v>56605</v>
      </c>
      <c r="B5532" s="285" t="s">
        <v>15241</v>
      </c>
      <c r="C5532" s="513">
        <v>58.324599999999997</v>
      </c>
      <c r="E5532" t="e">
        <f>_xlfn.NUMBERVALUE(#REF!)</f>
        <v>#REF!</v>
      </c>
    </row>
    <row r="5533" spans="1:5">
      <c r="A5533" s="285">
        <v>92092</v>
      </c>
      <c r="B5533" s="285" t="s">
        <v>15242</v>
      </c>
      <c r="C5533" s="513">
        <v>93.808000000000007</v>
      </c>
      <c r="E5533" t="e">
        <f>_xlfn.NUMBERVALUE(#REF!)</f>
        <v>#REF!</v>
      </c>
    </row>
    <row r="5534" spans="1:5">
      <c r="A5534" s="285">
        <v>31371</v>
      </c>
      <c r="B5534" s="285" t="s">
        <v>15243</v>
      </c>
      <c r="C5534" s="513">
        <v>0.2898</v>
      </c>
      <c r="E5534" t="e">
        <f>_xlfn.NUMBERVALUE(#REF!)</f>
        <v>#REF!</v>
      </c>
    </row>
    <row r="5535" spans="1:5">
      <c r="A5535" s="285">
        <v>31373</v>
      </c>
      <c r="B5535" s="285" t="s">
        <v>15244</v>
      </c>
      <c r="C5535" s="513">
        <v>0.45590000000000003</v>
      </c>
      <c r="E5535" t="e">
        <f>_xlfn.NUMBERVALUE(#REF!)</f>
        <v>#REF!</v>
      </c>
    </row>
    <row r="5536" spans="1:5">
      <c r="A5536" s="285">
        <v>34848</v>
      </c>
      <c r="B5536" s="285" t="s">
        <v>15245</v>
      </c>
      <c r="C5536" s="513">
        <v>43.887999999999998</v>
      </c>
      <c r="E5536" t="e">
        <f>_xlfn.NUMBERVALUE(#REF!)</f>
        <v>#REF!</v>
      </c>
    </row>
    <row r="5537" spans="1:5">
      <c r="A5537" s="285">
        <v>32801</v>
      </c>
      <c r="B5537" s="285" t="s">
        <v>15246</v>
      </c>
      <c r="C5537" s="513">
        <v>32.651499999999999</v>
      </c>
      <c r="E5537" t="e">
        <f>_xlfn.NUMBERVALUE(#REF!)</f>
        <v>#REF!</v>
      </c>
    </row>
    <row r="5538" spans="1:5">
      <c r="A5538" s="285">
        <v>32802</v>
      </c>
      <c r="B5538" s="285" t="s">
        <v>15247</v>
      </c>
      <c r="C5538" s="513">
        <v>13.8285</v>
      </c>
      <c r="E5538" t="e">
        <f>_xlfn.NUMBERVALUE(#REF!)</f>
        <v>#REF!</v>
      </c>
    </row>
    <row r="5539" spans="1:5">
      <c r="A5539" s="285">
        <v>32803</v>
      </c>
      <c r="B5539" s="285" t="s">
        <v>15248</v>
      </c>
      <c r="C5539" s="513">
        <v>3.794</v>
      </c>
      <c r="E5539" t="e">
        <f>_xlfn.NUMBERVALUE(#REF!)</f>
        <v>#REF!</v>
      </c>
    </row>
    <row r="5540" spans="1:5">
      <c r="A5540" s="285">
        <v>32807</v>
      </c>
      <c r="B5540" s="285" t="s">
        <v>15249</v>
      </c>
      <c r="C5540" s="513">
        <v>1.4308000000000001</v>
      </c>
      <c r="E5540" t="e">
        <f>_xlfn.NUMBERVALUE(#REF!)</f>
        <v>#REF!</v>
      </c>
    </row>
    <row r="5541" spans="1:5">
      <c r="A5541" s="285">
        <v>9799</v>
      </c>
      <c r="B5541" s="285" t="s">
        <v>15250</v>
      </c>
      <c r="C5541" s="513">
        <v>6.7140000000000004</v>
      </c>
      <c r="E5541" t="e">
        <f>_xlfn.NUMBERVALUE(#REF!)</f>
        <v>#REF!</v>
      </c>
    </row>
    <row r="5542" spans="1:5">
      <c r="A5542" s="285">
        <v>51762</v>
      </c>
      <c r="B5542" s="285" t="s">
        <v>15251</v>
      </c>
      <c r="C5542" s="513">
        <v>7.0044000000000004</v>
      </c>
      <c r="E5542" t="e">
        <f>_xlfn.NUMBERVALUE(#REF!)</f>
        <v>#REF!</v>
      </c>
    </row>
    <row r="5543" spans="1:5">
      <c r="A5543" s="285">
        <v>51772</v>
      </c>
      <c r="B5543" s="285" t="s">
        <v>15252</v>
      </c>
      <c r="C5543" s="513">
        <v>5.5327999999999999</v>
      </c>
      <c r="E5543" t="e">
        <f>_xlfn.NUMBERVALUE(#REF!)</f>
        <v>#REF!</v>
      </c>
    </row>
    <row r="5544" spans="1:5">
      <c r="A5544" s="285">
        <v>51773</v>
      </c>
      <c r="B5544" s="285" t="s">
        <v>15253</v>
      </c>
      <c r="C5544" s="513">
        <v>7.6024000000000003</v>
      </c>
      <c r="E5544" t="e">
        <f>_xlfn.NUMBERVALUE(#REF!)</f>
        <v>#REF!</v>
      </c>
    </row>
    <row r="5545" spans="1:5">
      <c r="A5545" s="285">
        <v>51774</v>
      </c>
      <c r="B5545" s="285" t="s">
        <v>15254</v>
      </c>
      <c r="C5545" s="513">
        <v>9.0532000000000004</v>
      </c>
      <c r="E5545" t="e">
        <f>_xlfn.NUMBERVALUE(#REF!)</f>
        <v>#REF!</v>
      </c>
    </row>
    <row r="5546" spans="1:5">
      <c r="A5546" s="285">
        <v>51775</v>
      </c>
      <c r="B5546" s="285" t="s">
        <v>15255</v>
      </c>
      <c r="C5546" s="513">
        <v>13.135199999999999</v>
      </c>
      <c r="E5546" t="e">
        <f>_xlfn.NUMBERVALUE(#REF!)</f>
        <v>#REF!</v>
      </c>
    </row>
    <row r="5547" spans="1:5">
      <c r="A5547" s="285">
        <v>51763</v>
      </c>
      <c r="B5547" s="285" t="s">
        <v>15256</v>
      </c>
      <c r="C5547" s="513">
        <v>10.1816</v>
      </c>
      <c r="E5547" t="e">
        <f>_xlfn.NUMBERVALUE(#REF!)</f>
        <v>#REF!</v>
      </c>
    </row>
    <row r="5548" spans="1:5">
      <c r="A5548" s="285">
        <v>51764</v>
      </c>
      <c r="B5548" s="285" t="s">
        <v>15257</v>
      </c>
      <c r="C5548" s="513">
        <v>13.4316</v>
      </c>
      <c r="E5548" t="e">
        <f>_xlfn.NUMBERVALUE(#REF!)</f>
        <v>#REF!</v>
      </c>
    </row>
    <row r="5549" spans="1:5">
      <c r="A5549" s="285">
        <v>51765</v>
      </c>
      <c r="B5549" s="285" t="s">
        <v>15258</v>
      </c>
      <c r="C5549" s="513">
        <v>23.285599999999999</v>
      </c>
      <c r="E5549" t="e">
        <f>_xlfn.NUMBERVALUE(#REF!)</f>
        <v>#REF!</v>
      </c>
    </row>
    <row r="5550" spans="1:5">
      <c r="A5550" s="285">
        <v>51752</v>
      </c>
      <c r="B5550" s="285" t="s">
        <v>15259</v>
      </c>
      <c r="C5550" s="513">
        <v>5.98</v>
      </c>
      <c r="E5550" t="e">
        <f>_xlfn.NUMBERVALUE(#REF!)</f>
        <v>#REF!</v>
      </c>
    </row>
    <row r="5551" spans="1:5">
      <c r="A5551" s="285">
        <v>51753</v>
      </c>
      <c r="B5551" s="285" t="s">
        <v>15260</v>
      </c>
      <c r="C5551" s="513">
        <v>7.1395999999999997</v>
      </c>
      <c r="E5551" t="e">
        <f>_xlfn.NUMBERVALUE(#REF!)</f>
        <v>#REF!</v>
      </c>
    </row>
    <row r="5552" spans="1:5">
      <c r="A5552" s="285">
        <v>51754</v>
      </c>
      <c r="B5552" s="285" t="s">
        <v>15261</v>
      </c>
      <c r="C5552" s="513">
        <v>8.7100000000000009</v>
      </c>
      <c r="E5552" t="e">
        <f>_xlfn.NUMBERVALUE(#REF!)</f>
        <v>#REF!</v>
      </c>
    </row>
    <row r="5553" spans="1:5">
      <c r="A5553" s="285">
        <v>33135</v>
      </c>
      <c r="B5553" s="285" t="s">
        <v>15262</v>
      </c>
      <c r="C5553" s="513">
        <v>174.56399999999999</v>
      </c>
      <c r="E5553" t="e">
        <f>_xlfn.NUMBERVALUE(#REF!)</f>
        <v>#REF!</v>
      </c>
    </row>
    <row r="5554" spans="1:5">
      <c r="A5554" s="285">
        <v>22553</v>
      </c>
      <c r="B5554" s="285" t="s">
        <v>15190</v>
      </c>
      <c r="C5554" s="513">
        <v>161.94399999999999</v>
      </c>
      <c r="E5554" t="e">
        <f>_xlfn.NUMBERVALUE(#REF!)</f>
        <v>#REF!</v>
      </c>
    </row>
    <row r="5555" spans="1:5">
      <c r="A5555" s="285">
        <v>35814</v>
      </c>
      <c r="B5555" s="285" t="s">
        <v>15263</v>
      </c>
      <c r="C5555" s="513">
        <v>13.0017</v>
      </c>
      <c r="E5555" t="e">
        <f>_xlfn.NUMBERVALUE(#REF!)</f>
        <v>#REF!</v>
      </c>
    </row>
    <row r="5556" spans="1:5">
      <c r="A5556" s="285">
        <v>22516</v>
      </c>
      <c r="B5556" s="285" t="s">
        <v>15264</v>
      </c>
      <c r="C5556" s="513">
        <v>109.05800000000001</v>
      </c>
      <c r="E5556" t="e">
        <f>_xlfn.NUMBERVALUE(#REF!)</f>
        <v>#REF!</v>
      </c>
    </row>
    <row r="5557" spans="1:5">
      <c r="A5557" s="285">
        <v>22704</v>
      </c>
      <c r="B5557" s="285" t="s">
        <v>15265</v>
      </c>
      <c r="C5557" s="513">
        <v>25.73</v>
      </c>
      <c r="E5557" t="e">
        <f>_xlfn.NUMBERVALUE(#REF!)</f>
        <v>#REF!</v>
      </c>
    </row>
    <row r="5558" spans="1:5">
      <c r="A5558" s="285">
        <v>26287</v>
      </c>
      <c r="B5558" s="285" t="s">
        <v>14970</v>
      </c>
      <c r="C5558" s="513">
        <v>54.497399999999999</v>
      </c>
      <c r="E5558" t="e">
        <f>_xlfn.NUMBERVALUE(#REF!)</f>
        <v>#REF!</v>
      </c>
    </row>
    <row r="5559" spans="1:5">
      <c r="A5559" s="285">
        <v>10432</v>
      </c>
      <c r="B5559" s="285" t="s">
        <v>15266</v>
      </c>
      <c r="C5559" s="513">
        <v>24.538499999999999</v>
      </c>
      <c r="E5559" t="e">
        <f>_xlfn.NUMBERVALUE(#REF!)</f>
        <v>#REF!</v>
      </c>
    </row>
    <row r="5560" spans="1:5">
      <c r="A5560" s="285">
        <v>10472</v>
      </c>
      <c r="B5560" s="285" t="s">
        <v>15267</v>
      </c>
      <c r="C5560" s="513">
        <v>7.6405000000000003</v>
      </c>
      <c r="E5560" t="e">
        <f>_xlfn.NUMBERVALUE(#REF!)</f>
        <v>#REF!</v>
      </c>
    </row>
    <row r="5561" spans="1:5">
      <c r="A5561" s="285">
        <v>10602</v>
      </c>
      <c r="B5561" s="285" t="s">
        <v>15268</v>
      </c>
      <c r="C5561" s="513">
        <v>3.528</v>
      </c>
      <c r="E5561" t="e">
        <f>_xlfn.NUMBERVALUE(#REF!)</f>
        <v>#REF!</v>
      </c>
    </row>
    <row r="5562" spans="1:5">
      <c r="A5562" s="285">
        <v>10622</v>
      </c>
      <c r="B5562" s="285" t="s">
        <v>15269</v>
      </c>
      <c r="C5562" s="513">
        <v>3.976</v>
      </c>
      <c r="E5562" t="e">
        <f>_xlfn.NUMBERVALUE(#REF!)</f>
        <v>#REF!</v>
      </c>
    </row>
    <row r="5563" spans="1:5">
      <c r="A5563" s="285">
        <v>10692</v>
      </c>
      <c r="B5563" s="285" t="s">
        <v>15270</v>
      </c>
      <c r="C5563" s="513">
        <v>0.85609999999999997</v>
      </c>
      <c r="E5563" t="e">
        <f>_xlfn.NUMBERVALUE(#REF!)</f>
        <v>#REF!</v>
      </c>
    </row>
    <row r="5564" spans="1:5">
      <c r="A5564" s="285">
        <v>10706</v>
      </c>
      <c r="B5564" s="285" t="s">
        <v>15271</v>
      </c>
      <c r="C5564" s="513">
        <v>2.3075000000000001</v>
      </c>
      <c r="E5564" t="e">
        <f>_xlfn.NUMBERVALUE(#REF!)</f>
        <v>#REF!</v>
      </c>
    </row>
    <row r="5565" spans="1:5">
      <c r="A5565" s="285">
        <v>10732</v>
      </c>
      <c r="B5565" s="285" t="s">
        <v>15272</v>
      </c>
      <c r="C5565" s="513">
        <v>7.8715000000000002</v>
      </c>
      <c r="E5565" t="e">
        <f>_xlfn.NUMBERVALUE(#REF!)</f>
        <v>#REF!</v>
      </c>
    </row>
    <row r="5566" spans="1:5">
      <c r="A5566" s="285">
        <v>10742</v>
      </c>
      <c r="B5566" s="285" t="s">
        <v>15273</v>
      </c>
      <c r="C5566" s="513">
        <v>5.649</v>
      </c>
      <c r="E5566" t="e">
        <f>_xlfn.NUMBERVALUE(#REF!)</f>
        <v>#REF!</v>
      </c>
    </row>
    <row r="5567" spans="1:5">
      <c r="A5567" s="285">
        <v>10801</v>
      </c>
      <c r="B5567" s="285" t="s">
        <v>15274</v>
      </c>
      <c r="C5567" s="513">
        <v>0.99680000000000002</v>
      </c>
      <c r="E5567" t="e">
        <f>_xlfn.NUMBERVALUE(#REF!)</f>
        <v>#REF!</v>
      </c>
    </row>
    <row r="5568" spans="1:5">
      <c r="A5568" s="285">
        <v>26064</v>
      </c>
      <c r="B5568" s="285" t="s">
        <v>15275</v>
      </c>
      <c r="C5568" s="513">
        <v>1320.04</v>
      </c>
      <c r="E5568" t="e">
        <f>_xlfn.NUMBERVALUE(#REF!)</f>
        <v>#REF!</v>
      </c>
    </row>
    <row r="5569" spans="1:5">
      <c r="A5569" s="285">
        <v>42876</v>
      </c>
      <c r="B5569" s="285" t="s">
        <v>15276</v>
      </c>
      <c r="C5569" s="513">
        <v>218.04</v>
      </c>
      <c r="E5569" t="e">
        <f>_xlfn.NUMBERVALUE(#REF!)</f>
        <v>#REF!</v>
      </c>
    </row>
    <row r="5570" spans="1:5">
      <c r="A5570" s="285">
        <v>4655</v>
      </c>
      <c r="B5570" s="285" t="s">
        <v>15277</v>
      </c>
      <c r="C5570" s="513">
        <v>84.823499999999996</v>
      </c>
      <c r="E5570" t="e">
        <f>_xlfn.NUMBERVALUE(#REF!)</f>
        <v>#REF!</v>
      </c>
    </row>
    <row r="5571" spans="1:5">
      <c r="A5571" s="285">
        <v>89801</v>
      </c>
      <c r="B5571" s="285" t="s">
        <v>15278</v>
      </c>
      <c r="C5571" s="513">
        <v>4.0621999999999998</v>
      </c>
      <c r="E5571" t="e">
        <f>_xlfn.NUMBERVALUE(#REF!)</f>
        <v>#REF!</v>
      </c>
    </row>
    <row r="5572" spans="1:5">
      <c r="A5572" s="285">
        <v>22503</v>
      </c>
      <c r="B5572" s="285" t="s">
        <v>15279</v>
      </c>
      <c r="C5572" s="513">
        <v>64.293999999999997</v>
      </c>
      <c r="E5572" t="e">
        <f>_xlfn.NUMBERVALUE(#REF!)</f>
        <v>#REF!</v>
      </c>
    </row>
    <row r="5573" spans="1:5">
      <c r="A5573" s="285">
        <v>92094</v>
      </c>
      <c r="B5573" s="285" t="s">
        <v>15242</v>
      </c>
      <c r="C5573" s="513">
        <v>90.947999999999993</v>
      </c>
      <c r="E5573" t="e">
        <f>_xlfn.NUMBERVALUE(#REF!)</f>
        <v>#REF!</v>
      </c>
    </row>
    <row r="5574" spans="1:5">
      <c r="A5574" s="285">
        <v>22353</v>
      </c>
      <c r="B5574" s="285" t="s">
        <v>15280</v>
      </c>
      <c r="C5574" s="513">
        <v>168.02</v>
      </c>
      <c r="E5574" t="e">
        <f>_xlfn.NUMBERVALUE(#REF!)</f>
        <v>#REF!</v>
      </c>
    </row>
    <row r="5575" spans="1:5">
      <c r="A5575" s="285">
        <v>22798</v>
      </c>
      <c r="B5575" s="285" t="s">
        <v>15281</v>
      </c>
      <c r="C5575" s="513">
        <v>8.9838000000000005</v>
      </c>
      <c r="E5575" t="e">
        <f>_xlfn.NUMBERVALUE(#REF!)</f>
        <v>#REF!</v>
      </c>
    </row>
    <row r="5576" spans="1:5">
      <c r="A5576" s="285">
        <v>22315</v>
      </c>
      <c r="B5576" s="285" t="s">
        <v>13876</v>
      </c>
      <c r="C5576" s="513">
        <v>111.724</v>
      </c>
      <c r="E5576" t="e">
        <f>_xlfn.NUMBERVALUE(#REF!)</f>
        <v>#REF!</v>
      </c>
    </row>
    <row r="5577" spans="1:5">
      <c r="A5577" s="285">
        <v>22316</v>
      </c>
      <c r="B5577" s="285" t="s">
        <v>15282</v>
      </c>
      <c r="C5577" s="513">
        <v>110.422</v>
      </c>
      <c r="E5577" t="e">
        <f>_xlfn.NUMBERVALUE(#REF!)</f>
        <v>#REF!</v>
      </c>
    </row>
    <row r="5578" spans="1:5">
      <c r="A5578" s="285">
        <v>35811</v>
      </c>
      <c r="B5578" s="285" t="s">
        <v>15283</v>
      </c>
      <c r="C5578" s="513">
        <v>11.599500000000001</v>
      </c>
      <c r="E5578" t="e">
        <f>_xlfn.NUMBERVALUE(#REF!)</f>
        <v>#REF!</v>
      </c>
    </row>
    <row r="5579" spans="1:5">
      <c r="A5579" s="285">
        <v>32753</v>
      </c>
      <c r="B5579" s="285" t="s">
        <v>15284</v>
      </c>
      <c r="C5579" s="513">
        <v>0.63229999999999997</v>
      </c>
      <c r="E5579" t="e">
        <f>_xlfn.NUMBERVALUE(#REF!)</f>
        <v>#REF!</v>
      </c>
    </row>
    <row r="5580" spans="1:5">
      <c r="A5580" s="285">
        <v>33194</v>
      </c>
      <c r="B5580" s="285" t="s">
        <v>15285</v>
      </c>
      <c r="C5580" s="513">
        <v>0.47020000000000001</v>
      </c>
      <c r="E5580" t="e">
        <f>_xlfn.NUMBERVALUE(#REF!)</f>
        <v>#REF!</v>
      </c>
    </row>
    <row r="5581" spans="1:5">
      <c r="A5581" s="285">
        <v>56614</v>
      </c>
      <c r="B5581" s="285" t="s">
        <v>15114</v>
      </c>
      <c r="C5581" s="513">
        <v>78.768500000000003</v>
      </c>
      <c r="E5581" t="e">
        <f>_xlfn.NUMBERVALUE(#REF!)</f>
        <v>#REF!</v>
      </c>
    </row>
    <row r="5582" spans="1:5">
      <c r="A5582" s="285">
        <v>22731</v>
      </c>
      <c r="B5582" s="285" t="s">
        <v>15286</v>
      </c>
      <c r="C5582" s="513">
        <v>7.5019999999999998</v>
      </c>
      <c r="E5582" t="e">
        <f>_xlfn.NUMBERVALUE(#REF!)</f>
        <v>#REF!</v>
      </c>
    </row>
    <row r="5583" spans="1:5">
      <c r="A5583" s="285">
        <v>42558</v>
      </c>
      <c r="B5583" s="285" t="s">
        <v>15287</v>
      </c>
      <c r="C5583" s="513">
        <v>1642.8</v>
      </c>
      <c r="E5583" t="e">
        <f>_xlfn.NUMBERVALUE(#REF!)</f>
        <v>#REF!</v>
      </c>
    </row>
    <row r="5584" spans="1:5">
      <c r="A5584" s="285">
        <v>34807</v>
      </c>
      <c r="B5584" s="285" t="s">
        <v>15288</v>
      </c>
      <c r="C5584" s="513">
        <v>513.84</v>
      </c>
      <c r="E5584" t="e">
        <f>_xlfn.NUMBERVALUE(#REF!)</f>
        <v>#REF!</v>
      </c>
    </row>
    <row r="5585" spans="1:5">
      <c r="A5585" s="285">
        <v>62565</v>
      </c>
      <c r="B5585" s="285" t="s">
        <v>15289</v>
      </c>
      <c r="C5585" s="513">
        <v>260.39999999999998</v>
      </c>
      <c r="E5585" t="e">
        <f>_xlfn.NUMBERVALUE(#REF!)</f>
        <v>#REF!</v>
      </c>
    </row>
    <row r="5586" spans="1:5">
      <c r="A5586" s="285">
        <v>24845</v>
      </c>
      <c r="B5586" s="285" t="s">
        <v>15290</v>
      </c>
      <c r="C5586" s="513">
        <v>15.258900000000001</v>
      </c>
      <c r="E5586" t="e">
        <f>_xlfn.NUMBERVALUE(#REF!)</f>
        <v>#REF!</v>
      </c>
    </row>
    <row r="5587" spans="1:5">
      <c r="A5587" s="285">
        <v>22554</v>
      </c>
      <c r="B5587" s="285" t="s">
        <v>15240</v>
      </c>
      <c r="C5587" s="513">
        <v>150.97</v>
      </c>
      <c r="E5587" t="e">
        <f>_xlfn.NUMBERVALUE(#REF!)</f>
        <v>#REF!</v>
      </c>
    </row>
    <row r="5588" spans="1:5">
      <c r="A5588" s="285">
        <v>52973</v>
      </c>
      <c r="B5588" s="285" t="s">
        <v>15291</v>
      </c>
      <c r="C5588" s="513">
        <v>64.2727</v>
      </c>
      <c r="E5588" t="e">
        <f>_xlfn.NUMBERVALUE(#REF!)</f>
        <v>#REF!</v>
      </c>
    </row>
    <row r="5589" spans="1:5">
      <c r="A5589" s="285">
        <v>53061</v>
      </c>
      <c r="B5589" s="285" t="s">
        <v>15292</v>
      </c>
      <c r="C5589" s="513">
        <v>49.285699999999999</v>
      </c>
      <c r="E5589" t="e">
        <f>_xlfn.NUMBERVALUE(#REF!)</f>
        <v>#REF!</v>
      </c>
    </row>
    <row r="5590" spans="1:5">
      <c r="A5590" s="285">
        <v>62525</v>
      </c>
      <c r="B5590" s="285" t="s">
        <v>15293</v>
      </c>
      <c r="C5590" s="513">
        <v>119.34</v>
      </c>
      <c r="E5590" t="e">
        <f>_xlfn.NUMBERVALUE(#REF!)</f>
        <v>#REF!</v>
      </c>
    </row>
    <row r="5591" spans="1:5">
      <c r="A5591" s="285">
        <v>51131</v>
      </c>
      <c r="B5591" s="285" t="s">
        <v>15294</v>
      </c>
      <c r="C5591" s="513">
        <v>36.730699999999999</v>
      </c>
      <c r="E5591" t="e">
        <f>_xlfn.NUMBERVALUE(#REF!)</f>
        <v>#REF!</v>
      </c>
    </row>
    <row r="5592" spans="1:5">
      <c r="A5592" s="285">
        <v>52940</v>
      </c>
      <c r="B5592" s="285" t="s">
        <v>15295</v>
      </c>
      <c r="C5592" s="513">
        <v>30.3154</v>
      </c>
      <c r="E5592" t="e">
        <f>_xlfn.NUMBERVALUE(#REF!)</f>
        <v>#REF!</v>
      </c>
    </row>
    <row r="5593" spans="1:5">
      <c r="A5593" s="285">
        <v>51126</v>
      </c>
      <c r="B5593" s="285" t="s">
        <v>15296</v>
      </c>
      <c r="C5593" s="513">
        <v>32.375900000000001</v>
      </c>
      <c r="E5593" t="e">
        <f>_xlfn.NUMBERVALUE(#REF!)</f>
        <v>#REF!</v>
      </c>
    </row>
    <row r="5594" spans="1:5">
      <c r="A5594" s="285">
        <v>57585</v>
      </c>
      <c r="B5594" s="285" t="s">
        <v>15297</v>
      </c>
      <c r="C5594" s="513">
        <v>14.3041</v>
      </c>
      <c r="E5594" t="e">
        <f>_xlfn.NUMBERVALUE(#REF!)</f>
        <v>#REF!</v>
      </c>
    </row>
    <row r="5595" spans="1:5">
      <c r="A5595" s="285">
        <v>11404</v>
      </c>
      <c r="B5595" s="285" t="s">
        <v>15078</v>
      </c>
      <c r="C5595" s="513">
        <v>3.0194999999999999</v>
      </c>
      <c r="E5595" t="e">
        <f>_xlfn.NUMBERVALUE(#REF!)</f>
        <v>#REF!</v>
      </c>
    </row>
    <row r="5596" spans="1:5">
      <c r="A5596" s="285">
        <v>51156</v>
      </c>
      <c r="B5596" s="285" t="s">
        <v>15298</v>
      </c>
      <c r="C5596" s="513">
        <v>38.096400000000003</v>
      </c>
      <c r="E5596" t="e">
        <f>_xlfn.NUMBERVALUE(#REF!)</f>
        <v>#REF!</v>
      </c>
    </row>
    <row r="5597" spans="1:5">
      <c r="A5597" s="285">
        <v>56613</v>
      </c>
      <c r="B5597" s="285" t="s">
        <v>15140</v>
      </c>
      <c r="C5597" s="513">
        <v>71.820099999999996</v>
      </c>
      <c r="E5597" t="e">
        <f>_xlfn.NUMBERVALUE(#REF!)</f>
        <v>#REF!</v>
      </c>
    </row>
    <row r="5598" spans="1:5">
      <c r="A5598" s="285">
        <v>35810</v>
      </c>
      <c r="B5598" s="285" t="s">
        <v>15299</v>
      </c>
      <c r="C5598" s="513">
        <v>11.599500000000001</v>
      </c>
      <c r="E5598" t="e">
        <f>_xlfn.NUMBERVALUE(#REF!)</f>
        <v>#REF!</v>
      </c>
    </row>
    <row r="5599" spans="1:5">
      <c r="A5599" s="285">
        <v>32748</v>
      </c>
      <c r="B5599" s="285" t="s">
        <v>15300</v>
      </c>
      <c r="C5599" s="513">
        <v>18.480799999999999</v>
      </c>
      <c r="E5599" t="e">
        <f>_xlfn.NUMBERVALUE(#REF!)</f>
        <v>#REF!</v>
      </c>
    </row>
    <row r="5600" spans="1:5">
      <c r="A5600" s="285">
        <v>32751</v>
      </c>
      <c r="B5600" s="285" t="s">
        <v>15301</v>
      </c>
      <c r="C5600" s="513">
        <v>0.46579999999999999</v>
      </c>
      <c r="E5600" t="e">
        <f>_xlfn.NUMBERVALUE(#REF!)</f>
        <v>#REF!</v>
      </c>
    </row>
    <row r="5601" spans="1:5">
      <c r="A5601" s="285">
        <v>5818</v>
      </c>
      <c r="B5601" s="285" t="s">
        <v>15302</v>
      </c>
      <c r="C5601" s="513">
        <v>10.2888</v>
      </c>
      <c r="E5601" t="e">
        <f>_xlfn.NUMBERVALUE(#REF!)</f>
        <v>#REF!</v>
      </c>
    </row>
    <row r="5602" spans="1:5">
      <c r="A5602" s="285">
        <v>52920</v>
      </c>
      <c r="B5602" s="285" t="s">
        <v>15303</v>
      </c>
      <c r="C5602" s="513">
        <v>28.164999999999999</v>
      </c>
      <c r="E5602" t="e">
        <f>_xlfn.NUMBERVALUE(#REF!)</f>
        <v>#REF!</v>
      </c>
    </row>
    <row r="5603" spans="1:5">
      <c r="A5603" s="285">
        <v>52772</v>
      </c>
      <c r="B5603" s="285" t="s">
        <v>15111</v>
      </c>
      <c r="C5603" s="513">
        <v>56.599499999999999</v>
      </c>
      <c r="E5603" t="e">
        <f>_xlfn.NUMBERVALUE(#REF!)</f>
        <v>#REF!</v>
      </c>
    </row>
    <row r="5604" spans="1:5">
      <c r="A5604" s="285">
        <v>91915</v>
      </c>
      <c r="B5604" s="285" t="s">
        <v>15304</v>
      </c>
      <c r="C5604" s="513">
        <v>0.23350000000000001</v>
      </c>
      <c r="E5604" t="e">
        <f>_xlfn.NUMBERVALUE(#REF!)</f>
        <v>#REF!</v>
      </c>
    </row>
    <row r="5605" spans="1:5">
      <c r="A5605" s="285">
        <v>53081</v>
      </c>
      <c r="B5605" s="285" t="s">
        <v>15305</v>
      </c>
      <c r="C5605" s="513">
        <v>78.229399999999998</v>
      </c>
      <c r="E5605" t="e">
        <f>_xlfn.NUMBERVALUE(#REF!)</f>
        <v>#REF!</v>
      </c>
    </row>
    <row r="5606" spans="1:5">
      <c r="A5606" s="285">
        <v>33195</v>
      </c>
      <c r="B5606" s="285" t="s">
        <v>15306</v>
      </c>
      <c r="C5606" s="513">
        <v>0.61150000000000004</v>
      </c>
      <c r="E5606" t="e">
        <f>_xlfn.NUMBERVALUE(#REF!)</f>
        <v>#REF!</v>
      </c>
    </row>
    <row r="5607" spans="1:5">
      <c r="A5607" s="285">
        <v>33196</v>
      </c>
      <c r="B5607" s="285" t="s">
        <v>15307</v>
      </c>
      <c r="C5607" s="513">
        <v>0.82840000000000003</v>
      </c>
      <c r="E5607" t="e">
        <f>_xlfn.NUMBERVALUE(#REF!)</f>
        <v>#REF!</v>
      </c>
    </row>
    <row r="5608" spans="1:5">
      <c r="A5608" s="285">
        <v>90491</v>
      </c>
      <c r="B5608" s="285" t="s">
        <v>15308</v>
      </c>
      <c r="C5608" s="513">
        <v>10.7484</v>
      </c>
      <c r="E5608" t="e">
        <f>_xlfn.NUMBERVALUE(#REF!)</f>
        <v>#REF!</v>
      </c>
    </row>
    <row r="5609" spans="1:5">
      <c r="A5609" s="285">
        <v>90492</v>
      </c>
      <c r="B5609" s="285" t="s">
        <v>15309</v>
      </c>
      <c r="C5609" s="513">
        <v>18.824000000000002</v>
      </c>
      <c r="E5609" t="e">
        <f>_xlfn.NUMBERVALUE(#REF!)</f>
        <v>#REF!</v>
      </c>
    </row>
    <row r="5610" spans="1:5">
      <c r="A5610" s="285">
        <v>90485</v>
      </c>
      <c r="B5610" s="285" t="s">
        <v>15310</v>
      </c>
      <c r="C5610" s="513">
        <v>24.429600000000001</v>
      </c>
      <c r="E5610" t="e">
        <f>_xlfn.NUMBERVALUE(#REF!)</f>
        <v>#REF!</v>
      </c>
    </row>
    <row r="5611" spans="1:5">
      <c r="A5611" s="285">
        <v>22539</v>
      </c>
      <c r="B5611" s="285" t="s">
        <v>15164</v>
      </c>
      <c r="C5611" s="513">
        <v>124.86799999999999</v>
      </c>
      <c r="E5611" t="e">
        <f>_xlfn.NUMBERVALUE(#REF!)</f>
        <v>#REF!</v>
      </c>
    </row>
    <row r="5612" spans="1:5">
      <c r="A5612" s="285">
        <v>51636</v>
      </c>
      <c r="B5612" s="285" t="s">
        <v>15311</v>
      </c>
      <c r="C5612" s="513">
        <v>3.3062</v>
      </c>
      <c r="E5612" t="e">
        <f>_xlfn.NUMBERVALUE(#REF!)</f>
        <v>#REF!</v>
      </c>
    </row>
    <row r="5613" spans="1:5">
      <c r="A5613" s="285">
        <v>51637</v>
      </c>
      <c r="B5613" s="285" t="s">
        <v>15312</v>
      </c>
      <c r="C5613" s="513">
        <v>4.4008000000000003</v>
      </c>
      <c r="E5613" t="e">
        <f>_xlfn.NUMBERVALUE(#REF!)</f>
        <v>#REF!</v>
      </c>
    </row>
    <row r="5614" spans="1:5">
      <c r="A5614" s="285">
        <v>26200</v>
      </c>
      <c r="B5614" s="285" t="s">
        <v>15313</v>
      </c>
      <c r="C5614" s="513">
        <v>13.2559</v>
      </c>
      <c r="E5614" t="e">
        <f>_xlfn.NUMBERVALUE(#REF!)</f>
        <v>#REF!</v>
      </c>
    </row>
    <row r="5615" spans="1:5">
      <c r="A5615" s="285">
        <v>22700</v>
      </c>
      <c r="B5615" s="285" t="s">
        <v>15314</v>
      </c>
      <c r="C5615" s="513">
        <v>16.792200000000001</v>
      </c>
      <c r="E5615" t="e">
        <f>_xlfn.NUMBERVALUE(#REF!)</f>
        <v>#REF!</v>
      </c>
    </row>
    <row r="5616" spans="1:5">
      <c r="A5616" s="285">
        <v>90486</v>
      </c>
      <c r="B5616" s="285" t="s">
        <v>15315</v>
      </c>
      <c r="C5616" s="513">
        <v>12.0328</v>
      </c>
      <c r="E5616" t="e">
        <f>_xlfn.NUMBERVALUE(#REF!)</f>
        <v>#REF!</v>
      </c>
    </row>
    <row r="5617" spans="1:5">
      <c r="A5617" s="285">
        <v>26600</v>
      </c>
      <c r="B5617" s="285" t="s">
        <v>15316</v>
      </c>
      <c r="C5617" s="513">
        <v>90.828999999999994</v>
      </c>
      <c r="E5617" t="e">
        <f>_xlfn.NUMBERVALUE(#REF!)</f>
        <v>#REF!</v>
      </c>
    </row>
    <row r="5618" spans="1:5">
      <c r="A5618" s="285">
        <v>34399</v>
      </c>
      <c r="B5618" s="285" t="s">
        <v>15317</v>
      </c>
      <c r="C5618" s="513">
        <v>34.630000000000003</v>
      </c>
      <c r="E5618" t="e">
        <f>_xlfn.NUMBERVALUE(#REF!)</f>
        <v>#REF!</v>
      </c>
    </row>
    <row r="5619" spans="1:5">
      <c r="A5619" s="285" t="e">
        <v>#VALUE!</v>
      </c>
      <c r="B5619" s="285" t="s">
        <v>15318</v>
      </c>
      <c r="C5619" s="513">
        <v>77.616</v>
      </c>
      <c r="E5619" t="e">
        <f>_xlfn.NUMBERVALUE(#REF!)</f>
        <v>#REF!</v>
      </c>
    </row>
    <row r="5620" spans="1:5">
      <c r="A5620" s="285">
        <v>637410</v>
      </c>
      <c r="B5620" s="285" t="s">
        <v>15319</v>
      </c>
      <c r="C5620" s="513">
        <v>25.903500000000001</v>
      </c>
      <c r="E5620" t="e">
        <f>_xlfn.NUMBERVALUE(#REF!)</f>
        <v>#REF!</v>
      </c>
    </row>
    <row r="5621" spans="1:5">
      <c r="A5621" s="285">
        <v>34323</v>
      </c>
      <c r="B5621" s="285" t="s">
        <v>15320</v>
      </c>
      <c r="C5621" s="513">
        <v>0.153</v>
      </c>
      <c r="E5621" t="e">
        <f>_xlfn.NUMBERVALUE(#REF!)</f>
        <v>#REF!</v>
      </c>
    </row>
    <row r="5622" spans="1:5">
      <c r="A5622" s="285">
        <v>34325</v>
      </c>
      <c r="B5622" s="285" t="s">
        <v>15321</v>
      </c>
      <c r="C5622" s="513">
        <v>0.2175</v>
      </c>
      <c r="E5622" t="e">
        <f>_xlfn.NUMBERVALUE(#REF!)</f>
        <v>#REF!</v>
      </c>
    </row>
    <row r="5623" spans="1:5">
      <c r="A5623" s="285">
        <v>51638</v>
      </c>
      <c r="B5623" s="285" t="s">
        <v>15322</v>
      </c>
      <c r="C5623" s="513">
        <v>5.5327999999999999</v>
      </c>
      <c r="E5623" t="e">
        <f>_xlfn.NUMBERVALUE(#REF!)</f>
        <v>#REF!</v>
      </c>
    </row>
    <row r="5624" spans="1:5">
      <c r="A5624" s="285">
        <v>51639</v>
      </c>
      <c r="B5624" s="285" t="s">
        <v>15323</v>
      </c>
      <c r="C5624" s="513">
        <v>6.9471999999999996</v>
      </c>
      <c r="E5624" t="e">
        <f>_xlfn.NUMBERVALUE(#REF!)</f>
        <v>#REF!</v>
      </c>
    </row>
    <row r="5625" spans="1:5">
      <c r="A5625" s="285">
        <v>51640</v>
      </c>
      <c r="B5625" s="285" t="s">
        <v>15324</v>
      </c>
      <c r="C5625" s="513">
        <v>4.1189</v>
      </c>
      <c r="E5625" t="e">
        <f>_xlfn.NUMBERVALUE(#REF!)</f>
        <v>#REF!</v>
      </c>
    </row>
    <row r="5626" spans="1:5">
      <c r="A5626" s="285">
        <v>51641</v>
      </c>
      <c r="B5626" s="285" t="s">
        <v>15325</v>
      </c>
      <c r="C5626" s="513">
        <v>4.8292000000000002</v>
      </c>
      <c r="E5626" t="e">
        <f>_xlfn.NUMBERVALUE(#REF!)</f>
        <v>#REF!</v>
      </c>
    </row>
    <row r="5627" spans="1:5">
      <c r="A5627" s="285">
        <v>51642</v>
      </c>
      <c r="B5627" s="285" t="s">
        <v>15326</v>
      </c>
      <c r="C5627" s="513">
        <v>5.5640000000000001</v>
      </c>
      <c r="E5627" t="e">
        <f>_xlfn.NUMBERVALUE(#REF!)</f>
        <v>#REF!</v>
      </c>
    </row>
    <row r="5628" spans="1:5">
      <c r="A5628" s="285">
        <v>51643</v>
      </c>
      <c r="B5628" s="285" t="s">
        <v>15327</v>
      </c>
      <c r="C5628" s="513">
        <v>10.384399999999999</v>
      </c>
      <c r="E5628" t="e">
        <f>_xlfn.NUMBERVALUE(#REF!)</f>
        <v>#REF!</v>
      </c>
    </row>
    <row r="5629" spans="1:5">
      <c r="A5629" s="285">
        <v>51161</v>
      </c>
      <c r="B5629" s="285" t="s">
        <v>15328</v>
      </c>
      <c r="C5629" s="513">
        <v>45.661799999999999</v>
      </c>
      <c r="E5629" t="e">
        <f>_xlfn.NUMBERVALUE(#REF!)</f>
        <v>#REF!</v>
      </c>
    </row>
    <row r="5630" spans="1:5">
      <c r="A5630" s="285">
        <v>47026</v>
      </c>
      <c r="B5630" s="285" t="s">
        <v>15329</v>
      </c>
      <c r="C5630" s="513">
        <v>1218.5999999999999</v>
      </c>
      <c r="E5630" t="e">
        <f>_xlfn.NUMBERVALUE(#REF!)</f>
        <v>#REF!</v>
      </c>
    </row>
    <row r="5631" spans="1:5">
      <c r="A5631" s="285">
        <v>32745</v>
      </c>
      <c r="B5631" s="285" t="s">
        <v>15330</v>
      </c>
      <c r="C5631" s="513">
        <v>18.480799999999999</v>
      </c>
      <c r="E5631" t="e">
        <f>_xlfn.NUMBERVALUE(#REF!)</f>
        <v>#REF!</v>
      </c>
    </row>
    <row r="5632" spans="1:5">
      <c r="A5632" s="285">
        <v>32746</v>
      </c>
      <c r="B5632" s="285" t="s">
        <v>15331</v>
      </c>
      <c r="C5632" s="513">
        <v>22.188400000000001</v>
      </c>
      <c r="E5632" t="e">
        <f>_xlfn.NUMBERVALUE(#REF!)</f>
        <v>#REF!</v>
      </c>
    </row>
    <row r="5633" spans="1:5">
      <c r="A5633" s="285">
        <v>32747</v>
      </c>
      <c r="B5633" s="285" t="s">
        <v>15332</v>
      </c>
      <c r="C5633" s="513">
        <v>23.036000000000001</v>
      </c>
      <c r="E5633" t="e">
        <f>_xlfn.NUMBERVALUE(#REF!)</f>
        <v>#REF!</v>
      </c>
    </row>
    <row r="5634" spans="1:5">
      <c r="A5634" s="285">
        <v>32760</v>
      </c>
      <c r="B5634" s="285" t="s">
        <v>15333</v>
      </c>
      <c r="C5634" s="513">
        <v>57.356000000000002</v>
      </c>
      <c r="E5634" t="e">
        <f>_xlfn.NUMBERVALUE(#REF!)</f>
        <v>#REF!</v>
      </c>
    </row>
    <row r="5635" spans="1:5">
      <c r="A5635" s="285">
        <v>643010</v>
      </c>
      <c r="B5635" s="285" t="s">
        <v>15334</v>
      </c>
      <c r="C5635" s="513">
        <v>325.80799999999999</v>
      </c>
      <c r="E5635" t="e">
        <f>_xlfn.NUMBERVALUE(#REF!)</f>
        <v>#REF!</v>
      </c>
    </row>
    <row r="5636" spans="1:5">
      <c r="A5636" s="285">
        <v>47006</v>
      </c>
      <c r="B5636" s="285" t="s">
        <v>15335</v>
      </c>
      <c r="C5636" s="513">
        <v>760.2</v>
      </c>
      <c r="E5636" t="e">
        <f>_xlfn.NUMBERVALUE(#REF!)</f>
        <v>#REF!</v>
      </c>
    </row>
    <row r="5637" spans="1:5">
      <c r="A5637" s="285">
        <v>34328</v>
      </c>
      <c r="B5637" s="285" t="s">
        <v>15336</v>
      </c>
      <c r="C5637" s="513">
        <v>0.50339999999999996</v>
      </c>
      <c r="E5637" t="e">
        <f>_xlfn.NUMBERVALUE(#REF!)</f>
        <v>#REF!</v>
      </c>
    </row>
    <row r="5638" spans="1:5">
      <c r="A5638" s="285">
        <v>47054</v>
      </c>
      <c r="B5638" s="285" t="s">
        <v>15337</v>
      </c>
      <c r="C5638" s="513">
        <v>326.39999999999998</v>
      </c>
      <c r="E5638" t="e">
        <f>_xlfn.NUMBERVALUE(#REF!)</f>
        <v>#REF!</v>
      </c>
    </row>
    <row r="5639" spans="1:5">
      <c r="A5639" s="285">
        <v>53047</v>
      </c>
      <c r="B5639" s="285" t="s">
        <v>15338</v>
      </c>
      <c r="C5639" s="513">
        <v>44.302</v>
      </c>
      <c r="E5639" t="e">
        <f>_xlfn.NUMBERVALUE(#REF!)</f>
        <v>#REF!</v>
      </c>
    </row>
    <row r="5640" spans="1:5">
      <c r="A5640" s="285">
        <v>57718</v>
      </c>
      <c r="B5640" s="285" t="s">
        <v>15339</v>
      </c>
      <c r="C5640" s="513">
        <v>13.3757</v>
      </c>
      <c r="E5640" t="e">
        <f>_xlfn.NUMBERVALUE(#REF!)</f>
        <v>#REF!</v>
      </c>
    </row>
    <row r="5641" spans="1:5">
      <c r="A5641" s="285">
        <v>47051</v>
      </c>
      <c r="B5641" s="285" t="s">
        <v>15340</v>
      </c>
      <c r="C5641" s="513">
        <v>99.66</v>
      </c>
      <c r="E5641" t="e">
        <f>_xlfn.NUMBERVALUE(#REF!)</f>
        <v>#REF!</v>
      </c>
    </row>
    <row r="5642" spans="1:5">
      <c r="A5642" s="285">
        <v>90493</v>
      </c>
      <c r="B5642" s="285" t="s">
        <v>15309</v>
      </c>
      <c r="C5642" s="513">
        <v>18.824000000000002</v>
      </c>
      <c r="E5642" t="e">
        <f>_xlfn.NUMBERVALUE(#REF!)</f>
        <v>#REF!</v>
      </c>
    </row>
    <row r="5643" spans="1:5">
      <c r="A5643" s="285">
        <v>38060</v>
      </c>
      <c r="B5643" s="285" t="s">
        <v>15341</v>
      </c>
      <c r="C5643" s="513">
        <v>24.684799999999999</v>
      </c>
      <c r="E5643" t="e">
        <f>_xlfn.NUMBERVALUE(#REF!)</f>
        <v>#REF!</v>
      </c>
    </row>
    <row r="5644" spans="1:5">
      <c r="A5644" s="285">
        <v>643072</v>
      </c>
      <c r="B5644" s="285" t="s">
        <v>15342</v>
      </c>
      <c r="C5644" s="513">
        <v>49.358400000000003</v>
      </c>
      <c r="E5644" t="e">
        <f>_xlfn.NUMBERVALUE(#REF!)</f>
        <v>#REF!</v>
      </c>
    </row>
    <row r="5645" spans="1:5">
      <c r="A5645" s="285">
        <v>57714</v>
      </c>
      <c r="B5645" s="285" t="s">
        <v>15339</v>
      </c>
      <c r="C5645" s="513">
        <v>16.2988</v>
      </c>
      <c r="E5645" t="e">
        <f>_xlfn.NUMBERVALUE(#REF!)</f>
        <v>#REF!</v>
      </c>
    </row>
    <row r="5646" spans="1:5">
      <c r="A5646" s="285">
        <v>643013</v>
      </c>
      <c r="B5646" s="285" t="s">
        <v>15343</v>
      </c>
      <c r="C5646" s="513">
        <v>962.64</v>
      </c>
      <c r="E5646" t="e">
        <f>_xlfn.NUMBERVALUE(#REF!)</f>
        <v>#REF!</v>
      </c>
    </row>
    <row r="5647" spans="1:5">
      <c r="A5647" s="285">
        <v>31611</v>
      </c>
      <c r="B5647" s="285" t="s">
        <v>13587</v>
      </c>
      <c r="C5647" s="513">
        <v>3.0914999999999999</v>
      </c>
      <c r="E5647" t="e">
        <f>_xlfn.NUMBERVALUE(#REF!)</f>
        <v>#REF!</v>
      </c>
    </row>
    <row r="5648" spans="1:5">
      <c r="A5648" s="285">
        <v>31613</v>
      </c>
      <c r="B5648" s="285" t="s">
        <v>13587</v>
      </c>
      <c r="C5648" s="513">
        <v>5.1414999999999997</v>
      </c>
      <c r="E5648" t="e">
        <f>_xlfn.NUMBERVALUE(#REF!)</f>
        <v>#REF!</v>
      </c>
    </row>
    <row r="5649" spans="1:5">
      <c r="A5649" s="285">
        <v>31701</v>
      </c>
      <c r="B5649" s="285" t="s">
        <v>15344</v>
      </c>
      <c r="C5649" s="513">
        <v>2.0188000000000001</v>
      </c>
      <c r="E5649" t="e">
        <f>_xlfn.NUMBERVALUE(#REF!)</f>
        <v>#REF!</v>
      </c>
    </row>
    <row r="5650" spans="1:5">
      <c r="A5650" s="285">
        <v>31702</v>
      </c>
      <c r="B5650" s="285" t="s">
        <v>15345</v>
      </c>
      <c r="C5650" s="513">
        <v>3.0019</v>
      </c>
      <c r="E5650" t="e">
        <f>_xlfn.NUMBERVALUE(#REF!)</f>
        <v>#REF!</v>
      </c>
    </row>
    <row r="5651" spans="1:5">
      <c r="A5651" s="285">
        <v>53911</v>
      </c>
      <c r="B5651" s="285" t="s">
        <v>15346</v>
      </c>
      <c r="C5651" s="513">
        <v>25.7151</v>
      </c>
      <c r="E5651" t="e">
        <f>_xlfn.NUMBERVALUE(#REF!)</f>
        <v>#REF!</v>
      </c>
    </row>
    <row r="5652" spans="1:5">
      <c r="A5652" s="285">
        <v>52118</v>
      </c>
      <c r="B5652" s="285" t="s">
        <v>15347</v>
      </c>
      <c r="C5652" s="513">
        <v>5.6670999999999996</v>
      </c>
      <c r="E5652" t="e">
        <f>_xlfn.NUMBERVALUE(#REF!)</f>
        <v>#REF!</v>
      </c>
    </row>
    <row r="5653" spans="1:5">
      <c r="A5653" s="285">
        <v>53932</v>
      </c>
      <c r="B5653" s="285" t="s">
        <v>15348</v>
      </c>
      <c r="C5653" s="513">
        <v>25.349699999999999</v>
      </c>
      <c r="E5653" t="e">
        <f>_xlfn.NUMBERVALUE(#REF!)</f>
        <v>#REF!</v>
      </c>
    </row>
    <row r="5654" spans="1:5">
      <c r="A5654" s="285">
        <v>86059</v>
      </c>
      <c r="B5654" s="285" t="s">
        <v>15349</v>
      </c>
      <c r="C5654" s="513">
        <v>11.434200000000001</v>
      </c>
      <c r="E5654" t="e">
        <f>_xlfn.NUMBERVALUE(#REF!)</f>
        <v>#REF!</v>
      </c>
    </row>
    <row r="5655" spans="1:5">
      <c r="A5655" s="285">
        <v>47002</v>
      </c>
      <c r="B5655" s="285" t="s">
        <v>15350</v>
      </c>
      <c r="C5655" s="513">
        <v>184.32</v>
      </c>
      <c r="E5655" t="e">
        <f>_xlfn.NUMBERVALUE(#REF!)</f>
        <v>#REF!</v>
      </c>
    </row>
    <row r="5656" spans="1:5">
      <c r="A5656" s="285">
        <v>47023</v>
      </c>
      <c r="B5656" s="285" t="s">
        <v>15351</v>
      </c>
      <c r="C5656" s="513">
        <v>246.06</v>
      </c>
      <c r="E5656" t="e">
        <f>_xlfn.NUMBERVALUE(#REF!)</f>
        <v>#REF!</v>
      </c>
    </row>
    <row r="5657" spans="1:5">
      <c r="A5657" s="285">
        <v>36453</v>
      </c>
      <c r="B5657" s="285" t="s">
        <v>15352</v>
      </c>
      <c r="C5657" s="513">
        <v>72.599999999999994</v>
      </c>
      <c r="E5657" t="e">
        <f>_xlfn.NUMBERVALUE(#REF!)</f>
        <v>#REF!</v>
      </c>
    </row>
    <row r="5658" spans="1:5">
      <c r="A5658" s="285">
        <v>61479</v>
      </c>
      <c r="B5658" s="285" t="s">
        <v>15353</v>
      </c>
      <c r="C5658" s="513">
        <v>1157.25</v>
      </c>
      <c r="E5658" t="e">
        <f>_xlfn.NUMBERVALUE(#REF!)</f>
        <v>#REF!</v>
      </c>
    </row>
    <row r="5659" spans="1:5">
      <c r="A5659" s="285">
        <v>86144</v>
      </c>
      <c r="B5659" s="285" t="s">
        <v>15354</v>
      </c>
      <c r="C5659" s="513">
        <v>11.741</v>
      </c>
      <c r="E5659" t="e">
        <f>_xlfn.NUMBERVALUE(#REF!)</f>
        <v>#REF!</v>
      </c>
    </row>
    <row r="5660" spans="1:5">
      <c r="A5660" s="285">
        <v>26092</v>
      </c>
      <c r="B5660" s="285" t="s">
        <v>15355</v>
      </c>
      <c r="C5660" s="513">
        <v>127.429</v>
      </c>
      <c r="E5660" t="e">
        <f>_xlfn.NUMBERVALUE(#REF!)</f>
        <v>#REF!</v>
      </c>
    </row>
    <row r="5661" spans="1:5">
      <c r="A5661" s="285">
        <v>52919</v>
      </c>
      <c r="B5661" s="285" t="s">
        <v>15356</v>
      </c>
      <c r="C5661" s="513">
        <v>23.624600000000001</v>
      </c>
      <c r="E5661" t="e">
        <f>_xlfn.NUMBERVALUE(#REF!)</f>
        <v>#REF!</v>
      </c>
    </row>
    <row r="5662" spans="1:5">
      <c r="A5662" s="285">
        <v>90480</v>
      </c>
      <c r="B5662" s="285" t="s">
        <v>15357</v>
      </c>
      <c r="C5662" s="513">
        <v>12.3604</v>
      </c>
      <c r="E5662" t="e">
        <f>_xlfn.NUMBERVALUE(#REF!)</f>
        <v>#REF!</v>
      </c>
    </row>
    <row r="5663" spans="1:5">
      <c r="A5663" s="285">
        <v>34322</v>
      </c>
      <c r="B5663" s="285" t="s">
        <v>15358</v>
      </c>
      <c r="C5663" s="513">
        <v>0.153</v>
      </c>
      <c r="E5663" t="e">
        <f>_xlfn.NUMBERVALUE(#REF!)</f>
        <v>#REF!</v>
      </c>
    </row>
    <row r="5664" spans="1:5">
      <c r="A5664" s="285">
        <v>47021</v>
      </c>
      <c r="B5664" s="285" t="s">
        <v>15340</v>
      </c>
      <c r="C5664" s="513">
        <v>138.6</v>
      </c>
      <c r="E5664" t="e">
        <f>_xlfn.NUMBERVALUE(#REF!)</f>
        <v>#REF!</v>
      </c>
    </row>
    <row r="5665" spans="1:5">
      <c r="A5665" s="285">
        <v>47022</v>
      </c>
      <c r="B5665" s="285" t="s">
        <v>15359</v>
      </c>
      <c r="C5665" s="513">
        <v>189.06</v>
      </c>
      <c r="E5665" t="e">
        <f>_xlfn.NUMBERVALUE(#REF!)</f>
        <v>#REF!</v>
      </c>
    </row>
    <row r="5666" spans="1:5">
      <c r="A5666" s="285">
        <v>47024</v>
      </c>
      <c r="B5666" s="285" t="s">
        <v>15337</v>
      </c>
      <c r="C5666" s="513">
        <v>408.18</v>
      </c>
      <c r="E5666" t="e">
        <f>_xlfn.NUMBERVALUE(#REF!)</f>
        <v>#REF!</v>
      </c>
    </row>
    <row r="5667" spans="1:5">
      <c r="A5667" s="285">
        <v>51176</v>
      </c>
      <c r="B5667" s="285" t="s">
        <v>15360</v>
      </c>
      <c r="C5667" s="513">
        <v>46.458399999999997</v>
      </c>
      <c r="E5667" t="e">
        <f>_xlfn.NUMBERVALUE(#REF!)</f>
        <v>#REF!</v>
      </c>
    </row>
    <row r="5668" spans="1:5">
      <c r="A5668" s="285">
        <v>643011</v>
      </c>
      <c r="B5668" s="285" t="s">
        <v>15361</v>
      </c>
      <c r="C5668" s="513">
        <v>494.36799999999999</v>
      </c>
      <c r="E5668" t="e">
        <f>_xlfn.NUMBERVALUE(#REF!)</f>
        <v>#REF!</v>
      </c>
    </row>
    <row r="5669" spans="1:5">
      <c r="A5669" s="285">
        <v>37677</v>
      </c>
      <c r="B5669" s="285" t="s">
        <v>15362</v>
      </c>
      <c r="C5669" s="513">
        <v>0.56130000000000002</v>
      </c>
      <c r="E5669" t="e">
        <f>_xlfn.NUMBERVALUE(#REF!)</f>
        <v>#REF!</v>
      </c>
    </row>
    <row r="5670" spans="1:5">
      <c r="A5670" s="285">
        <v>643071</v>
      </c>
      <c r="B5670" s="285" t="s">
        <v>15363</v>
      </c>
      <c r="C5670" s="513">
        <v>34.081600000000002</v>
      </c>
      <c r="E5670" t="e">
        <f>_xlfn.NUMBERVALUE(#REF!)</f>
        <v>#REF!</v>
      </c>
    </row>
    <row r="5671" spans="1:5">
      <c r="A5671" s="285">
        <v>382044</v>
      </c>
      <c r="B5671" s="285" t="s">
        <v>15364</v>
      </c>
      <c r="C5671" s="513">
        <v>3.5034999999999998</v>
      </c>
      <c r="E5671" t="e">
        <f>_xlfn.NUMBERVALUE(#REF!)</f>
        <v>#REF!</v>
      </c>
    </row>
    <row r="5672" spans="1:5">
      <c r="A5672" s="285">
        <v>47020</v>
      </c>
      <c r="B5672" s="285" t="s">
        <v>15365</v>
      </c>
      <c r="C5672" s="513">
        <v>135.41999999999999</v>
      </c>
      <c r="E5672" t="e">
        <f>_xlfn.NUMBERVALUE(#REF!)</f>
        <v>#REF!</v>
      </c>
    </row>
    <row r="5673" spans="1:5">
      <c r="A5673" s="285">
        <v>33747</v>
      </c>
      <c r="B5673" s="285" t="s">
        <v>14717</v>
      </c>
      <c r="C5673" s="513">
        <v>7.1505000000000001</v>
      </c>
      <c r="E5673" t="e">
        <f>_xlfn.NUMBERVALUE(#REF!)</f>
        <v>#REF!</v>
      </c>
    </row>
    <row r="5674" spans="1:5">
      <c r="A5674" s="285">
        <v>47025</v>
      </c>
      <c r="B5674" s="285" t="s">
        <v>15366</v>
      </c>
      <c r="C5674" s="513">
        <v>669.6</v>
      </c>
      <c r="E5674" t="e">
        <f>_xlfn.NUMBERVALUE(#REF!)</f>
        <v>#REF!</v>
      </c>
    </row>
    <row r="5675" spans="1:5">
      <c r="A5675" s="285">
        <v>57671</v>
      </c>
      <c r="B5675" s="285" t="s">
        <v>15367</v>
      </c>
      <c r="C5675" s="513">
        <v>5.7205000000000004</v>
      </c>
      <c r="E5675" t="e">
        <f>_xlfn.NUMBERVALUE(#REF!)</f>
        <v>#REF!</v>
      </c>
    </row>
    <row r="5676" spans="1:5">
      <c r="A5676" s="285">
        <v>36446</v>
      </c>
      <c r="B5676" s="285" t="s">
        <v>15368</v>
      </c>
      <c r="C5676" s="513">
        <v>146.547</v>
      </c>
      <c r="E5676" t="e">
        <f>_xlfn.NUMBERVALUE(#REF!)</f>
        <v>#REF!</v>
      </c>
    </row>
    <row r="5677" spans="1:5">
      <c r="A5677" s="285">
        <v>36447</v>
      </c>
      <c r="B5677" s="285" t="s">
        <v>15369</v>
      </c>
      <c r="C5677" s="513">
        <v>155.04</v>
      </c>
      <c r="E5677" t="e">
        <f>_xlfn.NUMBERVALUE(#REF!)</f>
        <v>#REF!</v>
      </c>
    </row>
    <row r="5678" spans="1:5">
      <c r="A5678" s="285">
        <v>36445</v>
      </c>
      <c r="B5678" s="285" t="s">
        <v>15370</v>
      </c>
      <c r="C5678" s="513">
        <v>359.38499999999999</v>
      </c>
      <c r="E5678" t="e">
        <f>_xlfn.NUMBERVALUE(#REF!)</f>
        <v>#REF!</v>
      </c>
    </row>
    <row r="5679" spans="1:5">
      <c r="A5679" s="285">
        <v>51146</v>
      </c>
      <c r="B5679" s="285" t="s">
        <v>15371</v>
      </c>
      <c r="C5679" s="513">
        <v>29.159300000000002</v>
      </c>
      <c r="E5679" t="e">
        <f>_xlfn.NUMBERVALUE(#REF!)</f>
        <v>#REF!</v>
      </c>
    </row>
    <row r="5680" spans="1:5">
      <c r="A5680" s="285">
        <v>52990</v>
      </c>
      <c r="B5680" s="285" t="s">
        <v>15372</v>
      </c>
      <c r="C5680" s="513">
        <v>56.305999999999997</v>
      </c>
      <c r="E5680" t="e">
        <f>_xlfn.NUMBERVALUE(#REF!)</f>
        <v>#REF!</v>
      </c>
    </row>
    <row r="5681" spans="1:5">
      <c r="A5681" s="285">
        <v>86159</v>
      </c>
      <c r="B5681" s="285" t="s">
        <v>15373</v>
      </c>
      <c r="C5681" s="513">
        <v>9.8648000000000007</v>
      </c>
      <c r="E5681" t="e">
        <f>_xlfn.NUMBERVALUE(#REF!)</f>
        <v>#REF!</v>
      </c>
    </row>
    <row r="5682" spans="1:5">
      <c r="A5682" s="285">
        <v>37678</v>
      </c>
      <c r="B5682" s="285" t="s">
        <v>15374</v>
      </c>
      <c r="C5682" s="513">
        <v>0.86750000000000005</v>
      </c>
      <c r="E5682" t="e">
        <f>_xlfn.NUMBERVALUE(#REF!)</f>
        <v>#REF!</v>
      </c>
    </row>
    <row r="5683" spans="1:5">
      <c r="A5683" s="285">
        <v>37692</v>
      </c>
      <c r="B5683" s="285" t="s">
        <v>15375</v>
      </c>
      <c r="C5683" s="513">
        <v>400.65300000000002</v>
      </c>
      <c r="E5683" t="e">
        <f>_xlfn.NUMBERVALUE(#REF!)</f>
        <v>#REF!</v>
      </c>
    </row>
    <row r="5684" spans="1:5">
      <c r="A5684" s="285">
        <v>51160</v>
      </c>
      <c r="B5684" s="285" t="s">
        <v>15376</v>
      </c>
      <c r="C5684" s="513">
        <v>33.765599999999999</v>
      </c>
      <c r="E5684" t="e">
        <f>_xlfn.NUMBERVALUE(#REF!)</f>
        <v>#REF!</v>
      </c>
    </row>
    <row r="5685" spans="1:5">
      <c r="A5685" s="285">
        <v>53060</v>
      </c>
      <c r="B5685" s="285" t="s">
        <v>15377</v>
      </c>
      <c r="C5685" s="513">
        <v>46.458399999999997</v>
      </c>
      <c r="E5685" t="e">
        <f>_xlfn.NUMBERVALUE(#REF!)</f>
        <v>#REF!</v>
      </c>
    </row>
    <row r="5686" spans="1:5">
      <c r="A5686" s="285">
        <v>51181</v>
      </c>
      <c r="B5686" s="285" t="s">
        <v>15378</v>
      </c>
      <c r="C5686" s="513">
        <v>57.659700000000001</v>
      </c>
      <c r="E5686" t="e">
        <f>_xlfn.NUMBERVALUE(#REF!)</f>
        <v>#REF!</v>
      </c>
    </row>
    <row r="5687" spans="1:5">
      <c r="A5687" s="285">
        <v>51180</v>
      </c>
      <c r="B5687" s="285" t="s">
        <v>15379</v>
      </c>
      <c r="C5687" s="513">
        <v>52.0351</v>
      </c>
      <c r="E5687" t="e">
        <f>_xlfn.NUMBERVALUE(#REF!)</f>
        <v>#REF!</v>
      </c>
    </row>
    <row r="5688" spans="1:5">
      <c r="A5688" s="285">
        <v>53080</v>
      </c>
      <c r="B5688" s="285" t="s">
        <v>15380</v>
      </c>
      <c r="C5688" s="513">
        <v>71.820099999999996</v>
      </c>
      <c r="E5688" t="e">
        <f>_xlfn.NUMBERVALUE(#REF!)</f>
        <v>#REF!</v>
      </c>
    </row>
    <row r="5689" spans="1:5">
      <c r="A5689" s="285">
        <v>51130</v>
      </c>
      <c r="B5689" s="285" t="s">
        <v>15381</v>
      </c>
      <c r="C5689" s="513">
        <v>39.438200000000002</v>
      </c>
      <c r="E5689" t="e">
        <f>_xlfn.NUMBERVALUE(#REF!)</f>
        <v>#REF!</v>
      </c>
    </row>
    <row r="5690" spans="1:5">
      <c r="A5690" s="285">
        <v>26603</v>
      </c>
      <c r="B5690" s="285" t="s">
        <v>15382</v>
      </c>
      <c r="C5690" s="513">
        <v>9.4940999999999995</v>
      </c>
      <c r="E5690" t="e">
        <f>_xlfn.NUMBERVALUE(#REF!)</f>
        <v>#REF!</v>
      </c>
    </row>
    <row r="5691" spans="1:5">
      <c r="A5691" s="285">
        <v>14601</v>
      </c>
      <c r="B5691" s="285" t="s">
        <v>15383</v>
      </c>
      <c r="C5691" s="513">
        <v>49.587600000000002</v>
      </c>
      <c r="E5691" t="e">
        <f>_xlfn.NUMBERVALUE(#REF!)</f>
        <v>#REF!</v>
      </c>
    </row>
    <row r="5692" spans="1:5">
      <c r="A5692" s="285">
        <v>14661</v>
      </c>
      <c r="B5692" s="285" t="s">
        <v>15384</v>
      </c>
      <c r="C5692" s="513">
        <v>80.290000000000006</v>
      </c>
      <c r="E5692" t="e">
        <f>_xlfn.NUMBERVALUE(#REF!)</f>
        <v>#REF!</v>
      </c>
    </row>
    <row r="5693" spans="1:5">
      <c r="A5693" s="285">
        <v>14618</v>
      </c>
      <c r="B5693" s="285" t="s">
        <v>15385</v>
      </c>
      <c r="C5693" s="513">
        <v>7.4462000000000002</v>
      </c>
      <c r="E5693" t="e">
        <f>_xlfn.NUMBERVALUE(#REF!)</f>
        <v>#REF!</v>
      </c>
    </row>
    <row r="5694" spans="1:5">
      <c r="A5694" s="285">
        <v>643012</v>
      </c>
      <c r="B5694" s="285" t="s">
        <v>15386</v>
      </c>
      <c r="C5694" s="513">
        <v>681.52</v>
      </c>
      <c r="E5694" t="e">
        <f>_xlfn.NUMBERVALUE(#REF!)</f>
        <v>#REF!</v>
      </c>
    </row>
    <row r="5695" spans="1:5">
      <c r="A5695" s="285">
        <v>42874</v>
      </c>
      <c r="B5695" s="285" t="s">
        <v>15387</v>
      </c>
      <c r="C5695" s="513">
        <v>128.1</v>
      </c>
      <c r="E5695" t="e">
        <f>_xlfn.NUMBERVALUE(#REF!)</f>
        <v>#REF!</v>
      </c>
    </row>
    <row r="5696" spans="1:5">
      <c r="A5696" s="285">
        <v>90482</v>
      </c>
      <c r="B5696" s="285" t="s">
        <v>15388</v>
      </c>
      <c r="C5696" s="513">
        <v>17.446000000000002</v>
      </c>
      <c r="E5696" t="e">
        <f>_xlfn.NUMBERVALUE(#REF!)</f>
        <v>#REF!</v>
      </c>
    </row>
    <row r="5697" spans="1:5">
      <c r="A5697" s="285">
        <v>22544</v>
      </c>
      <c r="B5697" s="285" t="s">
        <v>15086</v>
      </c>
      <c r="C5697" s="513">
        <v>116.622</v>
      </c>
      <c r="E5697" t="e">
        <f>_xlfn.NUMBERVALUE(#REF!)</f>
        <v>#REF!</v>
      </c>
    </row>
    <row r="5698" spans="1:5">
      <c r="A5698" s="285">
        <v>86021</v>
      </c>
      <c r="B5698" s="285" t="s">
        <v>15066</v>
      </c>
      <c r="C5698" s="513">
        <v>12.555199999999999</v>
      </c>
      <c r="E5698" t="e">
        <f>_xlfn.NUMBERVALUE(#REF!)</f>
        <v>#REF!</v>
      </c>
    </row>
    <row r="5699" spans="1:5">
      <c r="A5699" s="285">
        <v>86019</v>
      </c>
      <c r="B5699" s="285" t="s">
        <v>15061</v>
      </c>
      <c r="C5699" s="513">
        <v>19.782699999999998</v>
      </c>
      <c r="E5699" t="e">
        <f>_xlfn.NUMBERVALUE(#REF!)</f>
        <v>#REF!</v>
      </c>
    </row>
    <row r="5700" spans="1:5">
      <c r="A5700" s="285">
        <v>47003</v>
      </c>
      <c r="B5700" s="285" t="s">
        <v>15389</v>
      </c>
      <c r="C5700" s="513">
        <v>234.36</v>
      </c>
      <c r="E5700" t="e">
        <f>_xlfn.NUMBERVALUE(#REF!)</f>
        <v>#REF!</v>
      </c>
    </row>
    <row r="5701" spans="1:5">
      <c r="A5701" s="285">
        <v>90484</v>
      </c>
      <c r="B5701" s="285" t="s">
        <v>15390</v>
      </c>
      <c r="C5701" s="513">
        <v>19.2088</v>
      </c>
      <c r="E5701" t="e">
        <f>_xlfn.NUMBERVALUE(#REF!)</f>
        <v>#REF!</v>
      </c>
    </row>
    <row r="5702" spans="1:5">
      <c r="A5702" s="285">
        <v>61787</v>
      </c>
      <c r="B5702" s="285" t="s">
        <v>15391</v>
      </c>
      <c r="C5702" s="513">
        <v>14.885999999999999</v>
      </c>
      <c r="E5702" t="e">
        <f>_xlfn.NUMBERVALUE(#REF!)</f>
        <v>#REF!</v>
      </c>
    </row>
    <row r="5703" spans="1:5">
      <c r="A5703" s="285">
        <v>31704</v>
      </c>
      <c r="B5703" s="285" t="s">
        <v>15392</v>
      </c>
      <c r="C5703" s="513">
        <v>2.0632000000000001</v>
      </c>
      <c r="E5703" t="e">
        <f>_xlfn.NUMBERVALUE(#REF!)</f>
        <v>#REF!</v>
      </c>
    </row>
    <row r="5704" spans="1:5">
      <c r="A5704" s="285">
        <v>47041</v>
      </c>
      <c r="B5704" s="285" t="s">
        <v>15393</v>
      </c>
      <c r="C5704" s="513">
        <v>182.82</v>
      </c>
      <c r="E5704" t="e">
        <f>_xlfn.NUMBERVALUE(#REF!)</f>
        <v>#REF!</v>
      </c>
    </row>
    <row r="5705" spans="1:5">
      <c r="A5705" s="285">
        <v>39010</v>
      </c>
      <c r="B5705" s="285" t="s">
        <v>15394</v>
      </c>
      <c r="C5705" s="513">
        <v>39.689100000000003</v>
      </c>
      <c r="E5705" t="e">
        <f>_xlfn.NUMBERVALUE(#REF!)</f>
        <v>#REF!</v>
      </c>
    </row>
    <row r="5706" spans="1:5">
      <c r="A5706" s="285">
        <v>38055</v>
      </c>
      <c r="B5706" s="285" t="s">
        <v>15206</v>
      </c>
      <c r="C5706" s="513">
        <v>40.124000000000002</v>
      </c>
      <c r="E5706" t="e">
        <f>_xlfn.NUMBERVALUE(#REF!)</f>
        <v>#REF!</v>
      </c>
    </row>
    <row r="5707" spans="1:5">
      <c r="A5707" s="285">
        <v>31705</v>
      </c>
      <c r="B5707" s="285" t="s">
        <v>15395</v>
      </c>
      <c r="C5707" s="513">
        <v>3.0299</v>
      </c>
      <c r="E5707" t="e">
        <f>_xlfn.NUMBERVALUE(#REF!)</f>
        <v>#REF!</v>
      </c>
    </row>
    <row r="5708" spans="1:5">
      <c r="A5708" s="285">
        <v>31706</v>
      </c>
      <c r="B5708" s="285" t="s">
        <v>15396</v>
      </c>
      <c r="C5708" s="513">
        <v>3.2812999999999999</v>
      </c>
      <c r="E5708" t="e">
        <f>_xlfn.NUMBERVALUE(#REF!)</f>
        <v>#REF!</v>
      </c>
    </row>
    <row r="5709" spans="1:5">
      <c r="A5709" s="285">
        <v>90490</v>
      </c>
      <c r="B5709" s="285" t="s">
        <v>15397</v>
      </c>
      <c r="C5709" s="513">
        <v>16.5672</v>
      </c>
      <c r="E5709" t="e">
        <f>_xlfn.NUMBERVALUE(#REF!)</f>
        <v>#REF!</v>
      </c>
    </row>
    <row r="5710" spans="1:5">
      <c r="A5710" s="285">
        <v>4868</v>
      </c>
      <c r="B5710" s="285" t="s">
        <v>15398</v>
      </c>
      <c r="C5710" s="513">
        <v>35.851700000000001</v>
      </c>
      <c r="E5710" t="e">
        <f>_xlfn.NUMBERVALUE(#REF!)</f>
        <v>#REF!</v>
      </c>
    </row>
    <row r="5711" spans="1:5">
      <c r="A5711" s="285">
        <v>47053</v>
      </c>
      <c r="B5711" s="285" t="s">
        <v>15399</v>
      </c>
      <c r="C5711" s="513">
        <v>207.72</v>
      </c>
      <c r="E5711" t="e">
        <f>_xlfn.NUMBERVALUE(#REF!)</f>
        <v>#REF!</v>
      </c>
    </row>
    <row r="5712" spans="1:5">
      <c r="A5712" s="285">
        <v>38056</v>
      </c>
      <c r="B5712" s="285" t="s">
        <v>15206</v>
      </c>
      <c r="C5712" s="513">
        <v>40.124000000000002</v>
      </c>
      <c r="E5712" t="e">
        <f>_xlfn.NUMBERVALUE(#REF!)</f>
        <v>#REF!</v>
      </c>
    </row>
    <row r="5713" spans="1:5">
      <c r="A5713" s="285">
        <v>47052</v>
      </c>
      <c r="B5713" s="285" t="s">
        <v>15400</v>
      </c>
      <c r="C5713" s="513">
        <v>153.9</v>
      </c>
      <c r="E5713" t="e">
        <f>_xlfn.NUMBERVALUE(#REF!)</f>
        <v>#REF!</v>
      </c>
    </row>
    <row r="5714" spans="1:5">
      <c r="A5714" s="285">
        <v>53604</v>
      </c>
      <c r="B5714" s="285" t="s">
        <v>15401</v>
      </c>
      <c r="C5714" s="513">
        <v>328.67129999999997</v>
      </c>
      <c r="E5714" t="e">
        <f>_xlfn.NUMBERVALUE(#REF!)</f>
        <v>#REF!</v>
      </c>
    </row>
    <row r="5715" spans="1:5">
      <c r="A5715" s="285">
        <v>643065</v>
      </c>
      <c r="B5715" s="285" t="s">
        <v>15402</v>
      </c>
      <c r="C5715" s="513">
        <v>486.13600000000002</v>
      </c>
      <c r="E5715" t="e">
        <f>_xlfn.NUMBERVALUE(#REF!)</f>
        <v>#REF!</v>
      </c>
    </row>
    <row r="5716" spans="1:5">
      <c r="A5716" s="285">
        <v>53056</v>
      </c>
      <c r="B5716" s="285" t="s">
        <v>15403</v>
      </c>
      <c r="C5716" s="513">
        <v>43.6312</v>
      </c>
      <c r="E5716" t="e">
        <f>_xlfn.NUMBERVALUE(#REF!)</f>
        <v>#REF!</v>
      </c>
    </row>
    <row r="5717" spans="1:5">
      <c r="A5717" s="285">
        <v>52103</v>
      </c>
      <c r="B5717" s="285" t="s">
        <v>15404</v>
      </c>
      <c r="C5717" s="513">
        <v>25.9786</v>
      </c>
      <c r="E5717" t="e">
        <f>_xlfn.NUMBERVALUE(#REF!)</f>
        <v>#REF!</v>
      </c>
    </row>
    <row r="5718" spans="1:5">
      <c r="A5718" s="285">
        <v>57703</v>
      </c>
      <c r="B5718" s="285" t="s">
        <v>15405</v>
      </c>
      <c r="C5718" s="513">
        <v>52.682000000000002</v>
      </c>
      <c r="E5718" t="e">
        <f>_xlfn.NUMBERVALUE(#REF!)</f>
        <v>#REF!</v>
      </c>
    </row>
    <row r="5719" spans="1:5">
      <c r="A5719" s="285">
        <v>34398</v>
      </c>
      <c r="B5719" s="285" t="s">
        <v>15406</v>
      </c>
      <c r="C5719" s="513">
        <v>1.8765000000000001</v>
      </c>
      <c r="E5719" t="e">
        <f>_xlfn.NUMBERVALUE(#REF!)</f>
        <v>#REF!</v>
      </c>
    </row>
    <row r="5720" spans="1:5">
      <c r="A5720" s="285">
        <v>89368</v>
      </c>
      <c r="B5720" s="285" t="s">
        <v>15407</v>
      </c>
      <c r="C5720" s="513">
        <v>49.924999999999997</v>
      </c>
      <c r="E5720" t="e">
        <f>_xlfn.NUMBERVALUE(#REF!)</f>
        <v>#REF!</v>
      </c>
    </row>
    <row r="5721" spans="1:5">
      <c r="A5721" s="285">
        <v>34747</v>
      </c>
      <c r="B5721" s="285" t="s">
        <v>15408</v>
      </c>
      <c r="C5721" s="513">
        <v>0.34470000000000001</v>
      </c>
      <c r="E5721" t="e">
        <f>_xlfn.NUMBERVALUE(#REF!)</f>
        <v>#REF!</v>
      </c>
    </row>
    <row r="5722" spans="1:5">
      <c r="A5722" s="285">
        <v>36736</v>
      </c>
      <c r="B5722" s="285" t="s">
        <v>15409</v>
      </c>
      <c r="C5722" s="513">
        <v>14.460599999999999</v>
      </c>
      <c r="E5722" t="e">
        <f>_xlfn.NUMBERVALUE(#REF!)</f>
        <v>#REF!</v>
      </c>
    </row>
    <row r="5723" spans="1:5">
      <c r="A5723" s="285">
        <v>38061</v>
      </c>
      <c r="B5723" s="285" t="s">
        <v>13712</v>
      </c>
      <c r="C5723" s="513">
        <v>56.392000000000003</v>
      </c>
      <c r="E5723" t="e">
        <f>_xlfn.NUMBERVALUE(#REF!)</f>
        <v>#REF!</v>
      </c>
    </row>
    <row r="5724" spans="1:5">
      <c r="A5724" s="285">
        <v>31707</v>
      </c>
      <c r="B5724" s="285" t="s">
        <v>15410</v>
      </c>
      <c r="C5724" s="513">
        <v>2.0272000000000001</v>
      </c>
      <c r="E5724" t="e">
        <f>_xlfn.NUMBERVALUE(#REF!)</f>
        <v>#REF!</v>
      </c>
    </row>
    <row r="5725" spans="1:5">
      <c r="A5725" s="285">
        <v>31709</v>
      </c>
      <c r="B5725" s="285" t="s">
        <v>15411</v>
      </c>
      <c r="C5725" s="513">
        <v>3.4216000000000002</v>
      </c>
      <c r="E5725" t="e">
        <f>_xlfn.NUMBERVALUE(#REF!)</f>
        <v>#REF!</v>
      </c>
    </row>
    <row r="5726" spans="1:5">
      <c r="A5726" s="285">
        <v>86057</v>
      </c>
      <c r="B5726" s="285" t="s">
        <v>15412</v>
      </c>
      <c r="C5726" s="513">
        <v>5.5071000000000003</v>
      </c>
      <c r="E5726" t="e">
        <f>_xlfn.NUMBERVALUE(#REF!)</f>
        <v>#REF!</v>
      </c>
    </row>
    <row r="5727" spans="1:5">
      <c r="A5727" s="285">
        <v>39014</v>
      </c>
      <c r="B5727" s="285" t="s">
        <v>15413</v>
      </c>
      <c r="C5727" s="513">
        <v>22.281300000000002</v>
      </c>
      <c r="E5727" t="e">
        <f>_xlfn.NUMBERVALUE(#REF!)</f>
        <v>#REF!</v>
      </c>
    </row>
    <row r="5728" spans="1:5">
      <c r="A5728" s="285">
        <v>61782</v>
      </c>
      <c r="B5728" s="285" t="s">
        <v>15414</v>
      </c>
      <c r="C5728" s="513">
        <v>34.83</v>
      </c>
      <c r="E5728" t="e">
        <f>_xlfn.NUMBERVALUE(#REF!)</f>
        <v>#REF!</v>
      </c>
    </row>
    <row r="5729" spans="1:5">
      <c r="A5729" s="285">
        <v>42557</v>
      </c>
      <c r="B5729" s="285" t="s">
        <v>15415</v>
      </c>
      <c r="C5729" s="513">
        <v>2522</v>
      </c>
      <c r="E5729" t="e">
        <f>_xlfn.NUMBERVALUE(#REF!)</f>
        <v>#REF!</v>
      </c>
    </row>
    <row r="5730" spans="1:5">
      <c r="A5730" s="285">
        <v>31703</v>
      </c>
      <c r="B5730" s="285" t="s">
        <v>15416</v>
      </c>
      <c r="C5730" s="513">
        <v>3.2454999999999998</v>
      </c>
      <c r="E5730" t="e">
        <f>_xlfn.NUMBERVALUE(#REF!)</f>
        <v>#REF!</v>
      </c>
    </row>
    <row r="5731" spans="1:5">
      <c r="A5731" s="285">
        <v>33667</v>
      </c>
      <c r="B5731" s="285" t="s">
        <v>14717</v>
      </c>
      <c r="C5731" s="513">
        <v>7.3324999999999996</v>
      </c>
      <c r="E5731" t="e">
        <f>_xlfn.NUMBERVALUE(#REF!)</f>
        <v>#REF!</v>
      </c>
    </row>
    <row r="5732" spans="1:5">
      <c r="A5732" s="285">
        <v>31715</v>
      </c>
      <c r="B5732" s="285" t="s">
        <v>15417</v>
      </c>
      <c r="C5732" s="513">
        <v>2.1406000000000001</v>
      </c>
      <c r="E5732" t="e">
        <f>_xlfn.NUMBERVALUE(#REF!)</f>
        <v>#REF!</v>
      </c>
    </row>
    <row r="5733" spans="1:5">
      <c r="A5733" s="285">
        <v>47044</v>
      </c>
      <c r="B5733" s="285" t="s">
        <v>15418</v>
      </c>
      <c r="C5733" s="513">
        <v>664.8</v>
      </c>
      <c r="E5733" t="e">
        <f>_xlfn.NUMBERVALUE(#REF!)</f>
        <v>#REF!</v>
      </c>
    </row>
    <row r="5734" spans="1:5">
      <c r="A5734" s="285">
        <v>26617</v>
      </c>
      <c r="B5734" s="285" t="s">
        <v>15187</v>
      </c>
      <c r="C5734" s="513">
        <v>249.73400000000001</v>
      </c>
      <c r="E5734" t="e">
        <f>_xlfn.NUMBERVALUE(#REF!)</f>
        <v>#REF!</v>
      </c>
    </row>
    <row r="5735" spans="1:5">
      <c r="A5735" s="285">
        <v>26627</v>
      </c>
      <c r="B5735" s="285" t="s">
        <v>15187</v>
      </c>
      <c r="C5735" s="513">
        <v>249.73400000000001</v>
      </c>
      <c r="E5735" t="e">
        <f>_xlfn.NUMBERVALUE(#REF!)</f>
        <v>#REF!</v>
      </c>
    </row>
    <row r="5736" spans="1:5">
      <c r="A5736" s="285">
        <v>31714</v>
      </c>
      <c r="B5736" s="285" t="s">
        <v>15419</v>
      </c>
      <c r="C5736" s="513">
        <v>1.4735</v>
      </c>
      <c r="E5736" t="e">
        <f>_xlfn.NUMBERVALUE(#REF!)</f>
        <v>#REF!</v>
      </c>
    </row>
    <row r="5737" spans="1:5">
      <c r="A5737" s="285">
        <v>39013</v>
      </c>
      <c r="B5737" s="285" t="s">
        <v>15413</v>
      </c>
      <c r="C5737" s="513">
        <v>17.5503</v>
      </c>
      <c r="E5737" t="e">
        <f>_xlfn.NUMBERVALUE(#REF!)</f>
        <v>#REF!</v>
      </c>
    </row>
    <row r="5738" spans="1:5">
      <c r="A5738" s="285">
        <v>47043</v>
      </c>
      <c r="B5738" s="285" t="s">
        <v>15420</v>
      </c>
      <c r="C5738" s="513">
        <v>363.06</v>
      </c>
      <c r="E5738" t="e">
        <f>_xlfn.NUMBERVALUE(#REF!)</f>
        <v>#REF!</v>
      </c>
    </row>
    <row r="5739" spans="1:5">
      <c r="A5739" s="285">
        <v>47028</v>
      </c>
      <c r="B5739" s="285" t="s">
        <v>15421</v>
      </c>
      <c r="C5739" s="513">
        <v>1915.2</v>
      </c>
      <c r="E5739" t="e">
        <f>_xlfn.NUMBERVALUE(#REF!)</f>
        <v>#REF!</v>
      </c>
    </row>
    <row r="5740" spans="1:5">
      <c r="A5740" s="285">
        <v>52719</v>
      </c>
      <c r="B5740" s="285" t="s">
        <v>15422</v>
      </c>
      <c r="C5740" s="513">
        <v>23.972000000000001</v>
      </c>
      <c r="E5740" t="e">
        <f>_xlfn.NUMBERVALUE(#REF!)</f>
        <v>#REF!</v>
      </c>
    </row>
    <row r="5741" spans="1:5">
      <c r="A5741" s="285">
        <v>61791</v>
      </c>
      <c r="B5741" s="285" t="s">
        <v>15423</v>
      </c>
      <c r="C5741" s="513">
        <v>103.44</v>
      </c>
      <c r="E5741" t="e">
        <f>_xlfn.NUMBERVALUE(#REF!)</f>
        <v>#REF!</v>
      </c>
    </row>
    <row r="5742" spans="1:5">
      <c r="A5742" s="285">
        <v>660867</v>
      </c>
      <c r="B5742" s="285" t="s">
        <v>15424</v>
      </c>
      <c r="C5742" s="513">
        <v>3.1116000000000001</v>
      </c>
      <c r="E5742" t="e">
        <f>_xlfn.NUMBERVALUE(#REF!)</f>
        <v>#REF!</v>
      </c>
    </row>
    <row r="5743" spans="1:5">
      <c r="A5743" s="285">
        <v>57295</v>
      </c>
      <c r="B5743" s="285" t="s">
        <v>15425</v>
      </c>
      <c r="C5743" s="513">
        <v>297.6431</v>
      </c>
      <c r="E5743" t="e">
        <f>_xlfn.NUMBERVALUE(#REF!)</f>
        <v>#REF!</v>
      </c>
    </row>
    <row r="5744" spans="1:5">
      <c r="A5744" s="285">
        <v>98041</v>
      </c>
      <c r="B5744" s="285" t="s">
        <v>15426</v>
      </c>
      <c r="C5744" s="513">
        <v>0.41349999999999998</v>
      </c>
      <c r="E5744" t="e">
        <f>_xlfn.NUMBERVALUE(#REF!)</f>
        <v>#REF!</v>
      </c>
    </row>
    <row r="5745" spans="1:5">
      <c r="A5745" s="285">
        <v>98043</v>
      </c>
      <c r="B5745" s="285" t="s">
        <v>15427</v>
      </c>
      <c r="C5745" s="513">
        <v>0.45860000000000001</v>
      </c>
      <c r="E5745" t="e">
        <f>_xlfn.NUMBERVALUE(#REF!)</f>
        <v>#REF!</v>
      </c>
    </row>
    <row r="5746" spans="1:5">
      <c r="A5746" s="285">
        <v>98045</v>
      </c>
      <c r="B5746" s="285" t="s">
        <v>15428</v>
      </c>
      <c r="C5746" s="513">
        <v>0.4929</v>
      </c>
      <c r="E5746" t="e">
        <f>_xlfn.NUMBERVALUE(#REF!)</f>
        <v>#REF!</v>
      </c>
    </row>
    <row r="5747" spans="1:5">
      <c r="A5747" s="285">
        <v>98046</v>
      </c>
      <c r="B5747" s="285" t="s">
        <v>15429</v>
      </c>
      <c r="C5747" s="513">
        <v>0.79569999999999996</v>
      </c>
      <c r="E5747" t="e">
        <f>_xlfn.NUMBERVALUE(#REF!)</f>
        <v>#REF!</v>
      </c>
    </row>
    <row r="5748" spans="1:5">
      <c r="A5748" s="285">
        <v>98047</v>
      </c>
      <c r="B5748" s="285" t="s">
        <v>15430</v>
      </c>
      <c r="C5748" s="513">
        <v>1.6285000000000001</v>
      </c>
      <c r="E5748" t="e">
        <f>_xlfn.NUMBERVALUE(#REF!)</f>
        <v>#REF!</v>
      </c>
    </row>
    <row r="5749" spans="1:5">
      <c r="A5749" s="285">
        <v>42899</v>
      </c>
      <c r="B5749" s="285" t="s">
        <v>15431</v>
      </c>
      <c r="C5749" s="513">
        <v>5.8650000000000002</v>
      </c>
      <c r="E5749" t="e">
        <f>_xlfn.NUMBERVALUE(#REF!)</f>
        <v>#REF!</v>
      </c>
    </row>
    <row r="5750" spans="1:5">
      <c r="A5750" s="285">
        <v>51186</v>
      </c>
      <c r="B5750" s="285" t="s">
        <v>15432</v>
      </c>
      <c r="C5750" s="513">
        <v>28.170999999999999</v>
      </c>
      <c r="E5750" t="e">
        <f>_xlfn.NUMBERVALUE(#REF!)</f>
        <v>#REF!</v>
      </c>
    </row>
    <row r="5751" spans="1:5">
      <c r="A5751" s="285">
        <v>53011</v>
      </c>
      <c r="B5751" s="285" t="s">
        <v>15433</v>
      </c>
      <c r="C5751" s="513">
        <v>51.460099999999997</v>
      </c>
      <c r="E5751" t="e">
        <f>_xlfn.NUMBERVALUE(#REF!)</f>
        <v>#REF!</v>
      </c>
    </row>
    <row r="5752" spans="1:5">
      <c r="A5752" s="285">
        <v>51106</v>
      </c>
      <c r="B5752" s="285" t="s">
        <v>15434</v>
      </c>
      <c r="C5752" s="513">
        <v>39.300400000000003</v>
      </c>
      <c r="E5752" t="e">
        <f>_xlfn.NUMBERVALUE(#REF!)</f>
        <v>#REF!</v>
      </c>
    </row>
    <row r="5753" spans="1:5">
      <c r="A5753" s="285">
        <v>53800</v>
      </c>
      <c r="B5753" s="285" t="s">
        <v>15435</v>
      </c>
      <c r="C5753" s="513">
        <v>303.33359999999999</v>
      </c>
      <c r="E5753" t="e">
        <f>_xlfn.NUMBERVALUE(#REF!)</f>
        <v>#REF!</v>
      </c>
    </row>
    <row r="5754" spans="1:5">
      <c r="A5754" s="285">
        <v>86006</v>
      </c>
      <c r="B5754" s="285" t="s">
        <v>15436</v>
      </c>
      <c r="C5754" s="513">
        <v>8.2954000000000008</v>
      </c>
      <c r="E5754" t="e">
        <f>_xlfn.NUMBERVALUE(#REF!)</f>
        <v>#REF!</v>
      </c>
    </row>
    <row r="5755" spans="1:5">
      <c r="A5755" s="285">
        <v>26241</v>
      </c>
      <c r="B5755" s="285" t="s">
        <v>15437</v>
      </c>
      <c r="C5755" s="513">
        <v>130.113</v>
      </c>
      <c r="E5755" t="e">
        <f>_xlfn.NUMBERVALUE(#REF!)</f>
        <v>#REF!</v>
      </c>
    </row>
    <row r="5756" spans="1:5">
      <c r="A5756" s="285">
        <v>51151</v>
      </c>
      <c r="B5756" s="285" t="s">
        <v>15438</v>
      </c>
      <c r="C5756" s="513">
        <v>38.096400000000003</v>
      </c>
      <c r="E5756" t="e">
        <f>_xlfn.NUMBERVALUE(#REF!)</f>
        <v>#REF!</v>
      </c>
    </row>
    <row r="5757" spans="1:5">
      <c r="A5757" s="285">
        <v>36745</v>
      </c>
      <c r="B5757" s="285" t="s">
        <v>15439</v>
      </c>
      <c r="C5757" s="513">
        <v>58.819899999999997</v>
      </c>
      <c r="E5757" t="e">
        <f>_xlfn.NUMBERVALUE(#REF!)</f>
        <v>#REF!</v>
      </c>
    </row>
    <row r="5758" spans="1:5">
      <c r="A5758" s="285">
        <v>36735</v>
      </c>
      <c r="B5758" s="285" t="s">
        <v>15440</v>
      </c>
      <c r="C5758" s="513">
        <v>7.8853</v>
      </c>
      <c r="E5758" t="e">
        <f>_xlfn.NUMBERVALUE(#REF!)</f>
        <v>#REF!</v>
      </c>
    </row>
    <row r="5759" spans="1:5">
      <c r="A5759" s="285">
        <v>4622</v>
      </c>
      <c r="B5759" s="285" t="s">
        <v>14801</v>
      </c>
      <c r="C5759" s="513">
        <v>2.9464999999999999</v>
      </c>
      <c r="E5759" t="e">
        <f>_xlfn.NUMBERVALUE(#REF!)</f>
        <v>#REF!</v>
      </c>
    </row>
    <row r="5760" spans="1:5">
      <c r="A5760" s="285">
        <v>91908</v>
      </c>
      <c r="B5760" s="285" t="s">
        <v>15441</v>
      </c>
      <c r="C5760" s="513">
        <v>0.2555</v>
      </c>
      <c r="E5760" t="e">
        <f>_xlfn.NUMBERVALUE(#REF!)</f>
        <v>#REF!</v>
      </c>
    </row>
    <row r="5761" spans="1:5">
      <c r="A5761" s="285">
        <v>22730</v>
      </c>
      <c r="B5761" s="285" t="s">
        <v>15442</v>
      </c>
      <c r="C5761" s="513">
        <v>7.2850000000000001</v>
      </c>
      <c r="E5761" t="e">
        <f>_xlfn.NUMBERVALUE(#REF!)</f>
        <v>#REF!</v>
      </c>
    </row>
    <row r="5762" spans="1:5">
      <c r="A5762" s="285">
        <v>14660</v>
      </c>
      <c r="B5762" s="285" t="s">
        <v>15384</v>
      </c>
      <c r="C5762" s="513">
        <v>91.697999999999993</v>
      </c>
      <c r="E5762" t="e">
        <f>_xlfn.NUMBERVALUE(#REF!)</f>
        <v>#REF!</v>
      </c>
    </row>
    <row r="5763" spans="1:5">
      <c r="A5763" s="285">
        <v>86084</v>
      </c>
      <c r="B5763" s="285" t="s">
        <v>15443</v>
      </c>
      <c r="C5763" s="513">
        <v>6.7141999999999999</v>
      </c>
      <c r="E5763" t="e">
        <f>_xlfn.NUMBERVALUE(#REF!)</f>
        <v>#REF!</v>
      </c>
    </row>
    <row r="5764" spans="1:5">
      <c r="A5764" s="285">
        <v>39020</v>
      </c>
      <c r="B5764" s="285" t="s">
        <v>15444</v>
      </c>
      <c r="C5764" s="513">
        <v>33.846600000000002</v>
      </c>
      <c r="E5764" t="e">
        <f>_xlfn.NUMBERVALUE(#REF!)</f>
        <v>#REF!</v>
      </c>
    </row>
    <row r="5765" spans="1:5">
      <c r="A5765" s="285">
        <v>22797</v>
      </c>
      <c r="B5765" s="285" t="s">
        <v>15445</v>
      </c>
      <c r="C5765" s="513">
        <v>45.656799999999997</v>
      </c>
      <c r="E5765" t="e">
        <f>_xlfn.NUMBERVALUE(#REF!)</f>
        <v>#REF!</v>
      </c>
    </row>
    <row r="5766" spans="1:5">
      <c r="A5766" s="285">
        <v>86044</v>
      </c>
      <c r="B5766" s="285" t="s">
        <v>15446</v>
      </c>
      <c r="C5766" s="513">
        <v>13.398899999999999</v>
      </c>
      <c r="E5766" t="e">
        <f>_xlfn.NUMBERVALUE(#REF!)</f>
        <v>#REF!</v>
      </c>
    </row>
    <row r="5767" spans="1:5">
      <c r="A5767" s="285">
        <v>52718</v>
      </c>
      <c r="B5767" s="285" t="s">
        <v>15447</v>
      </c>
      <c r="C5767" s="513">
        <v>23.624600000000001</v>
      </c>
      <c r="E5767" t="e">
        <f>_xlfn.NUMBERVALUE(#REF!)</f>
        <v>#REF!</v>
      </c>
    </row>
    <row r="5768" spans="1:5">
      <c r="A5768" s="285">
        <v>53076</v>
      </c>
      <c r="B5768" s="285" t="s">
        <v>15448</v>
      </c>
      <c r="C5768" s="513">
        <v>50.807200000000002</v>
      </c>
      <c r="E5768" t="e">
        <f>_xlfn.NUMBERVALUE(#REF!)</f>
        <v>#REF!</v>
      </c>
    </row>
    <row r="5769" spans="1:5">
      <c r="A5769" s="285">
        <v>31716</v>
      </c>
      <c r="B5769" s="285" t="s">
        <v>15449</v>
      </c>
      <c r="C5769" s="513">
        <v>2.7827999999999999</v>
      </c>
      <c r="E5769" t="e">
        <f>_xlfn.NUMBERVALUE(#REF!)</f>
        <v>#REF!</v>
      </c>
    </row>
    <row r="5770" spans="1:5">
      <c r="A5770" s="285">
        <v>47045</v>
      </c>
      <c r="B5770" s="285" t="s">
        <v>15450</v>
      </c>
      <c r="C5770" s="513">
        <v>994.8</v>
      </c>
      <c r="E5770" t="e">
        <f>_xlfn.NUMBERVALUE(#REF!)</f>
        <v>#REF!</v>
      </c>
    </row>
    <row r="5771" spans="1:5">
      <c r="A5771" s="285">
        <v>47055</v>
      </c>
      <c r="B5771" s="285" t="s">
        <v>15366</v>
      </c>
      <c r="C5771" s="513">
        <v>470.76</v>
      </c>
      <c r="E5771" t="e">
        <f>_xlfn.NUMBERVALUE(#REF!)</f>
        <v>#REF!</v>
      </c>
    </row>
    <row r="5772" spans="1:5">
      <c r="A5772" s="285">
        <v>47056</v>
      </c>
      <c r="B5772" s="285" t="s">
        <v>15329</v>
      </c>
      <c r="C5772" s="513">
        <v>575.82000000000005</v>
      </c>
      <c r="E5772" t="e">
        <f>_xlfn.NUMBERVALUE(#REF!)</f>
        <v>#REF!</v>
      </c>
    </row>
    <row r="5773" spans="1:5">
      <c r="A5773" s="285">
        <v>53801</v>
      </c>
      <c r="B5773" s="285" t="s">
        <v>15451</v>
      </c>
      <c r="C5773" s="513">
        <v>332.0856</v>
      </c>
      <c r="E5773" t="e">
        <f>_xlfn.NUMBERVALUE(#REF!)</f>
        <v>#REF!</v>
      </c>
    </row>
    <row r="5774" spans="1:5">
      <c r="A5774" s="285">
        <v>53809</v>
      </c>
      <c r="B5774" s="285" t="s">
        <v>15452</v>
      </c>
      <c r="C5774" s="513">
        <v>122.6752</v>
      </c>
      <c r="E5774" t="e">
        <f>_xlfn.NUMBERVALUE(#REF!)</f>
        <v>#REF!</v>
      </c>
    </row>
    <row r="5775" spans="1:5">
      <c r="A5775" s="285">
        <v>660868</v>
      </c>
      <c r="B5775" s="285" t="s">
        <v>15424</v>
      </c>
      <c r="C5775" s="513">
        <v>3.1116000000000001</v>
      </c>
      <c r="E5775" t="e">
        <f>_xlfn.NUMBERVALUE(#REF!)</f>
        <v>#REF!</v>
      </c>
    </row>
    <row r="5776" spans="1:5">
      <c r="A5776" s="285">
        <v>26249</v>
      </c>
      <c r="B5776" s="285" t="s">
        <v>15453</v>
      </c>
      <c r="C5776" s="513">
        <v>130.72300000000001</v>
      </c>
      <c r="E5776" t="e">
        <f>_xlfn.NUMBERVALUE(#REF!)</f>
        <v>#REF!</v>
      </c>
    </row>
    <row r="5777" spans="1:5">
      <c r="A5777" s="285">
        <v>31642</v>
      </c>
      <c r="B5777" s="285" t="s">
        <v>13588</v>
      </c>
      <c r="C5777" s="513">
        <v>1.4714</v>
      </c>
      <c r="E5777" t="e">
        <f>_xlfn.NUMBERVALUE(#REF!)</f>
        <v>#REF!</v>
      </c>
    </row>
    <row r="5778" spans="1:5">
      <c r="A5778" s="285">
        <v>22351</v>
      </c>
      <c r="B5778" s="285" t="s">
        <v>15454</v>
      </c>
      <c r="C5778" s="513">
        <v>169.07400000000001</v>
      </c>
      <c r="E5778" t="e">
        <f>_xlfn.NUMBERVALUE(#REF!)</f>
        <v>#REF!</v>
      </c>
    </row>
    <row r="5779" spans="1:5">
      <c r="A5779" s="285">
        <v>86147</v>
      </c>
      <c r="B5779" s="285" t="s">
        <v>15455</v>
      </c>
      <c r="C5779" s="513">
        <v>12.4313</v>
      </c>
      <c r="E5779" t="e">
        <f>_xlfn.NUMBERVALUE(#REF!)</f>
        <v>#REF!</v>
      </c>
    </row>
    <row r="5780" spans="1:5">
      <c r="A5780" s="285">
        <v>47029</v>
      </c>
      <c r="B5780" s="285" t="s">
        <v>15456</v>
      </c>
      <c r="C5780" s="513">
        <v>2314.8000000000002</v>
      </c>
      <c r="E5780" t="e">
        <f>_xlfn.NUMBERVALUE(#REF!)</f>
        <v>#REF!</v>
      </c>
    </row>
    <row r="5781" spans="1:5">
      <c r="A5781" s="285">
        <v>57704</v>
      </c>
      <c r="B5781" s="285" t="s">
        <v>15457</v>
      </c>
      <c r="C5781" s="513">
        <v>70.502300000000005</v>
      </c>
      <c r="E5781" t="e">
        <f>_xlfn.NUMBERVALUE(#REF!)</f>
        <v>#REF!</v>
      </c>
    </row>
    <row r="5782" spans="1:5">
      <c r="A5782" s="285">
        <v>37459</v>
      </c>
      <c r="B5782" s="285" t="s">
        <v>15458</v>
      </c>
      <c r="C5782" s="513">
        <v>233.61600000000001</v>
      </c>
      <c r="E5782" t="e">
        <f>_xlfn.NUMBERVALUE(#REF!)</f>
        <v>#REF!</v>
      </c>
    </row>
    <row r="5783" spans="1:5">
      <c r="A5783" s="285">
        <v>22110</v>
      </c>
      <c r="B5783" s="285" t="s">
        <v>15459</v>
      </c>
      <c r="C5783" s="513">
        <v>26.305499999999999</v>
      </c>
      <c r="E5783" t="e">
        <f>_xlfn.NUMBERVALUE(#REF!)</f>
        <v>#REF!</v>
      </c>
    </row>
    <row r="5784" spans="1:5">
      <c r="A5784" s="285">
        <v>22130</v>
      </c>
      <c r="B5784" s="285" t="s">
        <v>15460</v>
      </c>
      <c r="C5784" s="513">
        <v>28.408799999999999</v>
      </c>
      <c r="E5784" t="e">
        <f>_xlfn.NUMBERVALUE(#REF!)</f>
        <v>#REF!</v>
      </c>
    </row>
    <row r="5785" spans="1:5">
      <c r="A5785" s="285">
        <v>22140</v>
      </c>
      <c r="B5785" s="285" t="s">
        <v>15461</v>
      </c>
      <c r="C5785" s="513">
        <v>43.895699999999998</v>
      </c>
      <c r="E5785" t="e">
        <f>_xlfn.NUMBERVALUE(#REF!)</f>
        <v>#REF!</v>
      </c>
    </row>
    <row r="5786" spans="1:5">
      <c r="A5786" s="285">
        <v>22150</v>
      </c>
      <c r="B5786" s="285" t="s">
        <v>15462</v>
      </c>
      <c r="C5786" s="513">
        <v>49.470300000000002</v>
      </c>
      <c r="E5786" t="e">
        <f>_xlfn.NUMBERVALUE(#REF!)</f>
        <v>#REF!</v>
      </c>
    </row>
    <row r="5787" spans="1:5">
      <c r="A5787" s="285">
        <v>22170</v>
      </c>
      <c r="B5787" s="285" t="s">
        <v>15463</v>
      </c>
      <c r="C5787" s="513">
        <v>75.183000000000007</v>
      </c>
      <c r="E5787" t="e">
        <f>_xlfn.NUMBERVALUE(#REF!)</f>
        <v>#REF!</v>
      </c>
    </row>
    <row r="5788" spans="1:5">
      <c r="A5788" s="285">
        <v>22180</v>
      </c>
      <c r="B5788" s="285" t="s">
        <v>15464</v>
      </c>
      <c r="C5788" s="513">
        <v>97.641000000000005</v>
      </c>
      <c r="E5788" t="e">
        <f>_xlfn.NUMBERVALUE(#REF!)</f>
        <v>#REF!</v>
      </c>
    </row>
    <row r="5789" spans="1:5">
      <c r="A5789" s="285">
        <v>22212</v>
      </c>
      <c r="B5789" s="285" t="s">
        <v>15465</v>
      </c>
      <c r="C5789" s="513">
        <v>17.4819</v>
      </c>
      <c r="E5789" t="e">
        <f>_xlfn.NUMBERVALUE(#REF!)</f>
        <v>#REF!</v>
      </c>
    </row>
    <row r="5790" spans="1:5">
      <c r="A5790" s="285">
        <v>22213</v>
      </c>
      <c r="B5790" s="285" t="s">
        <v>15466</v>
      </c>
      <c r="C5790" s="513">
        <v>17.4819</v>
      </c>
      <c r="E5790" t="e">
        <f>_xlfn.NUMBERVALUE(#REF!)</f>
        <v>#REF!</v>
      </c>
    </row>
    <row r="5791" spans="1:5">
      <c r="A5791" s="285">
        <v>22214</v>
      </c>
      <c r="B5791" s="285" t="s">
        <v>15467</v>
      </c>
      <c r="C5791" s="513">
        <v>20.349</v>
      </c>
      <c r="E5791" t="e">
        <f>_xlfn.NUMBERVALUE(#REF!)</f>
        <v>#REF!</v>
      </c>
    </row>
    <row r="5792" spans="1:5">
      <c r="A5792" s="285">
        <v>22215</v>
      </c>
      <c r="B5792" s="285" t="s">
        <v>15468</v>
      </c>
      <c r="C5792" s="513">
        <v>22.9026</v>
      </c>
      <c r="E5792" t="e">
        <f>_xlfn.NUMBERVALUE(#REF!)</f>
        <v>#REF!</v>
      </c>
    </row>
    <row r="5793" spans="1:5">
      <c r="A5793" s="285">
        <v>22216</v>
      </c>
      <c r="B5793" s="285" t="s">
        <v>15469</v>
      </c>
      <c r="C5793" s="513">
        <v>27.194700000000001</v>
      </c>
      <c r="E5793" t="e">
        <f>_xlfn.NUMBERVALUE(#REF!)</f>
        <v>#REF!</v>
      </c>
    </row>
    <row r="5794" spans="1:5">
      <c r="A5794" s="285">
        <v>22217</v>
      </c>
      <c r="B5794" s="285" t="s">
        <v>15470</v>
      </c>
      <c r="C5794" s="513">
        <v>27.9756</v>
      </c>
      <c r="E5794" t="e">
        <f>_xlfn.NUMBERVALUE(#REF!)</f>
        <v>#REF!</v>
      </c>
    </row>
    <row r="5795" spans="1:5">
      <c r="A5795" s="285">
        <v>22202</v>
      </c>
      <c r="B5795" s="285" t="s">
        <v>15471</v>
      </c>
      <c r="C5795" s="513">
        <v>14.1873</v>
      </c>
      <c r="E5795" t="e">
        <f>_xlfn.NUMBERVALUE(#REF!)</f>
        <v>#REF!</v>
      </c>
    </row>
    <row r="5796" spans="1:5">
      <c r="A5796" s="285">
        <v>22203</v>
      </c>
      <c r="B5796" s="285" t="s">
        <v>15472</v>
      </c>
      <c r="C5796" s="513">
        <v>14.757300000000001</v>
      </c>
      <c r="E5796" t="e">
        <f>_xlfn.NUMBERVALUE(#REF!)</f>
        <v>#REF!</v>
      </c>
    </row>
    <row r="5797" spans="1:5">
      <c r="A5797" s="285">
        <v>22204</v>
      </c>
      <c r="B5797" s="285" t="s">
        <v>15473</v>
      </c>
      <c r="C5797" s="513">
        <v>15.6921</v>
      </c>
      <c r="E5797" t="e">
        <f>_xlfn.NUMBERVALUE(#REF!)</f>
        <v>#REF!</v>
      </c>
    </row>
    <row r="5798" spans="1:5">
      <c r="A5798" s="285">
        <v>22205</v>
      </c>
      <c r="B5798" s="285" t="s">
        <v>15474</v>
      </c>
      <c r="C5798" s="513">
        <v>19.921500000000002</v>
      </c>
      <c r="E5798" t="e">
        <f>_xlfn.NUMBERVALUE(#REF!)</f>
        <v>#REF!</v>
      </c>
    </row>
    <row r="5799" spans="1:5">
      <c r="A5799" s="285">
        <v>22206</v>
      </c>
      <c r="B5799" s="285" t="s">
        <v>15475</v>
      </c>
      <c r="C5799" s="513">
        <v>20.354700000000001</v>
      </c>
      <c r="E5799" t="e">
        <f>_xlfn.NUMBERVALUE(#REF!)</f>
        <v>#REF!</v>
      </c>
    </row>
    <row r="5800" spans="1:5">
      <c r="A5800" s="285">
        <v>22207</v>
      </c>
      <c r="B5800" s="285" t="s">
        <v>15476</v>
      </c>
      <c r="C5800" s="513">
        <v>22.326899999999998</v>
      </c>
      <c r="E5800" t="e">
        <f>_xlfn.NUMBERVALUE(#REF!)</f>
        <v>#REF!</v>
      </c>
    </row>
    <row r="5801" spans="1:5">
      <c r="A5801" s="285">
        <v>22250</v>
      </c>
      <c r="B5801" s="285" t="s">
        <v>15477</v>
      </c>
      <c r="C5801" s="513">
        <v>10.026300000000001</v>
      </c>
      <c r="E5801" t="e">
        <f>_xlfn.NUMBERVALUE(#REF!)</f>
        <v>#REF!</v>
      </c>
    </row>
    <row r="5802" spans="1:5">
      <c r="A5802" s="285">
        <v>22252</v>
      </c>
      <c r="B5802" s="285" t="s">
        <v>15478</v>
      </c>
      <c r="C5802" s="513">
        <v>10.505100000000001</v>
      </c>
      <c r="E5802" t="e">
        <f>_xlfn.NUMBERVALUE(#REF!)</f>
        <v>#REF!</v>
      </c>
    </row>
    <row r="5803" spans="1:5">
      <c r="A5803" s="285">
        <v>22255</v>
      </c>
      <c r="B5803" s="285" t="s">
        <v>15479</v>
      </c>
      <c r="C5803" s="513">
        <v>10.060499999999999</v>
      </c>
      <c r="E5803" t="e">
        <f>_xlfn.NUMBERVALUE(#REF!)</f>
        <v>#REF!</v>
      </c>
    </row>
    <row r="5804" spans="1:5">
      <c r="A5804" s="285">
        <v>22257</v>
      </c>
      <c r="B5804" s="285" t="s">
        <v>15480</v>
      </c>
      <c r="C5804" s="513">
        <v>11.2974</v>
      </c>
      <c r="E5804" t="e">
        <f>_xlfn.NUMBERVALUE(#REF!)</f>
        <v>#REF!</v>
      </c>
    </row>
    <row r="5805" spans="1:5">
      <c r="A5805" s="285">
        <v>22274</v>
      </c>
      <c r="B5805" s="285" t="s">
        <v>15481</v>
      </c>
      <c r="C5805" s="513">
        <v>17.9436</v>
      </c>
      <c r="E5805" t="e">
        <f>_xlfn.NUMBERVALUE(#REF!)</f>
        <v>#REF!</v>
      </c>
    </row>
    <row r="5806" spans="1:5">
      <c r="A5806" s="285">
        <v>56629</v>
      </c>
      <c r="B5806" s="285" t="s">
        <v>15150</v>
      </c>
      <c r="C5806" s="513">
        <v>81.943200000000004</v>
      </c>
      <c r="E5806" t="e">
        <f>_xlfn.NUMBERVALUE(#REF!)</f>
        <v>#REF!</v>
      </c>
    </row>
    <row r="5807" spans="1:5">
      <c r="A5807" s="285">
        <v>36829</v>
      </c>
      <c r="B5807" s="285" t="s">
        <v>15482</v>
      </c>
      <c r="C5807" s="513">
        <v>27.27</v>
      </c>
      <c r="E5807" t="e">
        <f>_xlfn.NUMBERVALUE(#REF!)</f>
        <v>#REF!</v>
      </c>
    </row>
    <row r="5808" spans="1:5">
      <c r="A5808" s="285">
        <v>38059</v>
      </c>
      <c r="B5808" s="285" t="s">
        <v>15483</v>
      </c>
      <c r="C5808" s="513">
        <v>114.128</v>
      </c>
      <c r="E5808" t="e">
        <f>_xlfn.NUMBERVALUE(#REF!)</f>
        <v>#REF!</v>
      </c>
    </row>
    <row r="5809" spans="1:5">
      <c r="A5809" s="285">
        <v>53910</v>
      </c>
      <c r="B5809" s="285" t="s">
        <v>15484</v>
      </c>
      <c r="C5809" s="513">
        <v>15.5021</v>
      </c>
      <c r="E5809" t="e">
        <f>_xlfn.NUMBERVALUE(#REF!)</f>
        <v>#REF!</v>
      </c>
    </row>
    <row r="5810" spans="1:5">
      <c r="A5810" s="285">
        <v>51150</v>
      </c>
      <c r="B5810" s="285" t="s">
        <v>15485</v>
      </c>
      <c r="C5810" s="513">
        <v>38.096400000000003</v>
      </c>
      <c r="E5810" t="e">
        <f>_xlfn.NUMBERVALUE(#REF!)</f>
        <v>#REF!</v>
      </c>
    </row>
    <row r="5811" spans="1:5">
      <c r="A5811" s="285">
        <v>26060</v>
      </c>
      <c r="B5811" s="285" t="s">
        <v>15486</v>
      </c>
      <c r="C5811" s="513">
        <v>1320.04</v>
      </c>
      <c r="E5811" t="e">
        <f>_xlfn.NUMBERVALUE(#REF!)</f>
        <v>#REF!</v>
      </c>
    </row>
    <row r="5812" spans="1:5">
      <c r="A5812" s="285">
        <v>26352</v>
      </c>
      <c r="B5812" s="285" t="s">
        <v>15487</v>
      </c>
      <c r="C5812" s="513">
        <v>242.048</v>
      </c>
      <c r="E5812" t="e">
        <f>_xlfn.NUMBERVALUE(#REF!)</f>
        <v>#REF!</v>
      </c>
    </row>
    <row r="5813" spans="1:5">
      <c r="A5813" s="285">
        <v>57719</v>
      </c>
      <c r="B5813" s="285" t="s">
        <v>15339</v>
      </c>
      <c r="C5813" s="513">
        <v>14.711399999999999</v>
      </c>
      <c r="E5813" t="e">
        <f>_xlfn.NUMBERVALUE(#REF!)</f>
        <v>#REF!</v>
      </c>
    </row>
    <row r="5814" spans="1:5">
      <c r="A5814" s="285">
        <v>47001</v>
      </c>
      <c r="B5814" s="285" t="s">
        <v>15488</v>
      </c>
      <c r="C5814" s="513">
        <v>134.63999999999999</v>
      </c>
      <c r="E5814" t="e">
        <f>_xlfn.NUMBERVALUE(#REF!)</f>
        <v>#REF!</v>
      </c>
    </row>
    <row r="5815" spans="1:5">
      <c r="A5815" s="285">
        <v>26664</v>
      </c>
      <c r="B5815" s="285" t="s">
        <v>15489</v>
      </c>
      <c r="C5815" s="513">
        <v>344.46699999999998</v>
      </c>
      <c r="E5815" t="e">
        <f>_xlfn.NUMBERVALUE(#REF!)</f>
        <v>#REF!</v>
      </c>
    </row>
    <row r="5816" spans="1:5">
      <c r="A5816" s="285">
        <v>26687</v>
      </c>
      <c r="B5816" s="285" t="s">
        <v>15490</v>
      </c>
      <c r="C5816" s="513">
        <v>105.95699999999999</v>
      </c>
      <c r="E5816" t="e">
        <f>_xlfn.NUMBERVALUE(#REF!)</f>
        <v>#REF!</v>
      </c>
    </row>
    <row r="5817" spans="1:5">
      <c r="A5817" s="285">
        <v>660865</v>
      </c>
      <c r="B5817" s="285" t="s">
        <v>15424</v>
      </c>
      <c r="C5817" s="513">
        <v>3.1116000000000001</v>
      </c>
      <c r="E5817" t="e">
        <f>_xlfn.NUMBERVALUE(#REF!)</f>
        <v>#REF!</v>
      </c>
    </row>
    <row r="5818" spans="1:5">
      <c r="A5818" s="285">
        <v>26660</v>
      </c>
      <c r="B5818" s="285" t="s">
        <v>15489</v>
      </c>
      <c r="C5818" s="513">
        <v>322.08</v>
      </c>
      <c r="E5818" t="e">
        <f>_xlfn.NUMBERVALUE(#REF!)</f>
        <v>#REF!</v>
      </c>
    </row>
    <row r="5819" spans="1:5">
      <c r="A5819" s="285">
        <v>4656</v>
      </c>
      <c r="B5819" s="285" t="s">
        <v>14871</v>
      </c>
      <c r="C5819" s="513">
        <v>84.823499999999996</v>
      </c>
      <c r="E5819" t="e">
        <f>_xlfn.NUMBERVALUE(#REF!)</f>
        <v>#REF!</v>
      </c>
    </row>
    <row r="5820" spans="1:5">
      <c r="A5820" s="285">
        <v>32783</v>
      </c>
      <c r="B5820" s="285" t="s">
        <v>15491</v>
      </c>
      <c r="C5820" s="513">
        <v>30.040400000000002</v>
      </c>
      <c r="E5820" t="e">
        <f>_xlfn.NUMBERVALUE(#REF!)</f>
        <v>#REF!</v>
      </c>
    </row>
    <row r="5821" spans="1:5">
      <c r="A5821" s="285">
        <v>51694</v>
      </c>
      <c r="B5821" s="285" t="s">
        <v>15492</v>
      </c>
      <c r="C5821" s="513">
        <v>11.907999999999999</v>
      </c>
      <c r="E5821" t="e">
        <f>_xlfn.NUMBERVALUE(#REF!)</f>
        <v>#REF!</v>
      </c>
    </row>
    <row r="5822" spans="1:5">
      <c r="A5822" s="285">
        <v>49682</v>
      </c>
      <c r="B5822" s="285" t="s">
        <v>15493</v>
      </c>
      <c r="C5822" s="513">
        <v>203.11199999999999</v>
      </c>
      <c r="E5822" t="e">
        <f>_xlfn.NUMBERVALUE(#REF!)</f>
        <v>#REF!</v>
      </c>
    </row>
    <row r="5823" spans="1:5">
      <c r="A5823" s="285">
        <v>637320</v>
      </c>
      <c r="B5823" s="285" t="s">
        <v>15494</v>
      </c>
      <c r="C5823" s="513">
        <v>14.612500000000001</v>
      </c>
      <c r="E5823" t="e">
        <f>_xlfn.NUMBERVALUE(#REF!)</f>
        <v>#REF!</v>
      </c>
    </row>
    <row r="5824" spans="1:5">
      <c r="A5824" s="285">
        <v>637330</v>
      </c>
      <c r="B5824" s="285" t="s">
        <v>15495</v>
      </c>
      <c r="C5824" s="513">
        <v>18.868500000000001</v>
      </c>
      <c r="E5824" t="e">
        <f>_xlfn.NUMBERVALUE(#REF!)</f>
        <v>#REF!</v>
      </c>
    </row>
    <row r="5825" spans="1:5">
      <c r="A5825" s="285">
        <v>637370</v>
      </c>
      <c r="B5825" s="285" t="s">
        <v>15496</v>
      </c>
      <c r="C5825" s="513">
        <v>21.308</v>
      </c>
      <c r="E5825" t="e">
        <f>_xlfn.NUMBERVALUE(#REF!)</f>
        <v>#REF!</v>
      </c>
    </row>
    <row r="5826" spans="1:5">
      <c r="A5826" s="285">
        <v>637380</v>
      </c>
      <c r="B5826" s="285" t="s">
        <v>15497</v>
      </c>
      <c r="C5826" s="513">
        <v>28.111999999999998</v>
      </c>
      <c r="E5826" t="e">
        <f>_xlfn.NUMBERVALUE(#REF!)</f>
        <v>#REF!</v>
      </c>
    </row>
    <row r="5827" spans="1:5">
      <c r="A5827" s="285">
        <v>637430</v>
      </c>
      <c r="B5827" s="285" t="s">
        <v>15498</v>
      </c>
      <c r="C5827" s="513">
        <v>42.42</v>
      </c>
      <c r="E5827" t="e">
        <f>_xlfn.NUMBERVALUE(#REF!)</f>
        <v>#REF!</v>
      </c>
    </row>
    <row r="5828" spans="1:5">
      <c r="A5828" s="285">
        <v>637324</v>
      </c>
      <c r="B5828" s="285" t="s">
        <v>15499</v>
      </c>
      <c r="C5828" s="513">
        <v>1.5669999999999999</v>
      </c>
      <c r="E5828" t="e">
        <f>_xlfn.NUMBERVALUE(#REF!)</f>
        <v>#REF!</v>
      </c>
    </row>
    <row r="5829" spans="1:5">
      <c r="A5829" s="285">
        <v>637321</v>
      </c>
      <c r="B5829" s="285" t="s">
        <v>15500</v>
      </c>
      <c r="C5829" s="513">
        <v>4.7845000000000004</v>
      </c>
      <c r="E5829" t="e">
        <f>_xlfn.NUMBERVALUE(#REF!)</f>
        <v>#REF!</v>
      </c>
    </row>
    <row r="5830" spans="1:5">
      <c r="A5830" s="285">
        <v>637325</v>
      </c>
      <c r="B5830" s="285" t="s">
        <v>15501</v>
      </c>
      <c r="C5830" s="513">
        <v>1.8210999999999999</v>
      </c>
      <c r="E5830" t="e">
        <f>_xlfn.NUMBERVALUE(#REF!)</f>
        <v>#REF!</v>
      </c>
    </row>
    <row r="5831" spans="1:5">
      <c r="A5831" s="285">
        <v>637331</v>
      </c>
      <c r="B5831" s="285" t="s">
        <v>15500</v>
      </c>
      <c r="C5831" s="513">
        <v>5.7294999999999998</v>
      </c>
      <c r="E5831" t="e">
        <f>_xlfn.NUMBERVALUE(#REF!)</f>
        <v>#REF!</v>
      </c>
    </row>
    <row r="5832" spans="1:5">
      <c r="A5832" s="285">
        <v>637334</v>
      </c>
      <c r="B5832" s="285" t="s">
        <v>15499</v>
      </c>
      <c r="C5832" s="513">
        <v>1.6737</v>
      </c>
      <c r="E5832" t="e">
        <f>_xlfn.NUMBERVALUE(#REF!)</f>
        <v>#REF!</v>
      </c>
    </row>
    <row r="5833" spans="1:5">
      <c r="A5833" s="285">
        <v>637335</v>
      </c>
      <c r="B5833" s="285" t="s">
        <v>15501</v>
      </c>
      <c r="C5833" s="513">
        <v>2.4369999999999998</v>
      </c>
      <c r="E5833" t="e">
        <f>_xlfn.NUMBERVALUE(#REF!)</f>
        <v>#REF!</v>
      </c>
    </row>
    <row r="5834" spans="1:5">
      <c r="A5834" s="285">
        <v>637374</v>
      </c>
      <c r="B5834" s="285" t="s">
        <v>15499</v>
      </c>
      <c r="C5834" s="513">
        <v>2.1303999999999998</v>
      </c>
      <c r="E5834" t="e">
        <f>_xlfn.NUMBERVALUE(#REF!)</f>
        <v>#REF!</v>
      </c>
    </row>
    <row r="5835" spans="1:5">
      <c r="A5835" s="285">
        <v>637371</v>
      </c>
      <c r="B5835" s="285" t="s">
        <v>15500</v>
      </c>
      <c r="C5835" s="513">
        <v>8.7324999999999999</v>
      </c>
      <c r="E5835" t="e">
        <f>_xlfn.NUMBERVALUE(#REF!)</f>
        <v>#REF!</v>
      </c>
    </row>
    <row r="5836" spans="1:5">
      <c r="A5836" s="285">
        <v>637375</v>
      </c>
      <c r="B5836" s="285" t="s">
        <v>15501</v>
      </c>
      <c r="C5836" s="513">
        <v>2.0125000000000002</v>
      </c>
      <c r="E5836" t="e">
        <f>_xlfn.NUMBERVALUE(#REF!)</f>
        <v>#REF!</v>
      </c>
    </row>
    <row r="5837" spans="1:5">
      <c r="A5837" s="285">
        <v>637384</v>
      </c>
      <c r="B5837" s="285" t="s">
        <v>15499</v>
      </c>
      <c r="C5837" s="513">
        <v>2.4062999999999999</v>
      </c>
      <c r="E5837" t="e">
        <f>_xlfn.NUMBERVALUE(#REF!)</f>
        <v>#REF!</v>
      </c>
    </row>
    <row r="5838" spans="1:5">
      <c r="A5838" s="285">
        <v>637381</v>
      </c>
      <c r="B5838" s="285" t="s">
        <v>15500</v>
      </c>
      <c r="C5838" s="513">
        <v>10.0625</v>
      </c>
      <c r="E5838" t="e">
        <f>_xlfn.NUMBERVALUE(#REF!)</f>
        <v>#REF!</v>
      </c>
    </row>
    <row r="5839" spans="1:5">
      <c r="A5839" s="285">
        <v>637434</v>
      </c>
      <c r="B5839" s="285" t="s">
        <v>15499</v>
      </c>
      <c r="C5839" s="513">
        <v>3.3039999999999998</v>
      </c>
      <c r="E5839" t="e">
        <f>_xlfn.NUMBERVALUE(#REF!)</f>
        <v>#REF!</v>
      </c>
    </row>
    <row r="5840" spans="1:5">
      <c r="A5840" s="285">
        <v>47004</v>
      </c>
      <c r="B5840" s="285" t="s">
        <v>15502</v>
      </c>
      <c r="C5840" s="513">
        <v>324.77999999999997</v>
      </c>
      <c r="E5840" t="e">
        <f>_xlfn.NUMBERVALUE(#REF!)</f>
        <v>#REF!</v>
      </c>
    </row>
    <row r="5841" spans="1:5">
      <c r="A5841" s="285">
        <v>42482</v>
      </c>
      <c r="B5841" s="285" t="s">
        <v>15503</v>
      </c>
      <c r="C5841" s="513">
        <v>538.79999999999995</v>
      </c>
      <c r="E5841" t="e">
        <f>_xlfn.NUMBERVALUE(#REF!)</f>
        <v>#REF!</v>
      </c>
    </row>
    <row r="5842" spans="1:5">
      <c r="A5842" s="285">
        <v>637390</v>
      </c>
      <c r="B5842" s="285" t="s">
        <v>15504</v>
      </c>
      <c r="C5842" s="513">
        <v>33.0015</v>
      </c>
      <c r="E5842" t="e">
        <f>_xlfn.NUMBERVALUE(#REF!)</f>
        <v>#REF!</v>
      </c>
    </row>
    <row r="5843" spans="1:5">
      <c r="A5843" s="285">
        <v>47046</v>
      </c>
      <c r="B5843" s="285" t="s">
        <v>15505</v>
      </c>
      <c r="C5843" s="513">
        <v>1859.4</v>
      </c>
      <c r="E5843" t="e">
        <f>_xlfn.NUMBERVALUE(#REF!)</f>
        <v>#REF!</v>
      </c>
    </row>
    <row r="5844" spans="1:5">
      <c r="A5844" s="285">
        <v>57720</v>
      </c>
      <c r="B5844" s="285" t="s">
        <v>15506</v>
      </c>
      <c r="C5844" s="513">
        <v>26.266100000000002</v>
      </c>
      <c r="E5844" t="e">
        <f>_xlfn.NUMBERVALUE(#REF!)</f>
        <v>#REF!</v>
      </c>
    </row>
    <row r="5845" spans="1:5">
      <c r="A5845" s="285">
        <v>57716</v>
      </c>
      <c r="B5845" s="285" t="s">
        <v>15507</v>
      </c>
      <c r="C5845" s="513">
        <v>9.7037999999999993</v>
      </c>
      <c r="E5845" t="e">
        <f>_xlfn.NUMBERVALUE(#REF!)</f>
        <v>#REF!</v>
      </c>
    </row>
    <row r="5846" spans="1:5">
      <c r="A5846" s="285">
        <v>52926</v>
      </c>
      <c r="B5846" s="285" t="s">
        <v>15508</v>
      </c>
      <c r="C5846" s="513">
        <v>48.914299999999997</v>
      </c>
      <c r="E5846" t="e">
        <f>_xlfn.NUMBERVALUE(#REF!)</f>
        <v>#REF!</v>
      </c>
    </row>
    <row r="5847" spans="1:5">
      <c r="A5847" s="285">
        <v>53091</v>
      </c>
      <c r="B5847" s="285" t="s">
        <v>15509</v>
      </c>
      <c r="C5847" s="513">
        <v>38.761299999999999</v>
      </c>
      <c r="E5847" t="e">
        <f>_xlfn.NUMBERVALUE(#REF!)</f>
        <v>#REF!</v>
      </c>
    </row>
    <row r="5848" spans="1:5">
      <c r="A5848" s="285">
        <v>53046</v>
      </c>
      <c r="B5848" s="285" t="s">
        <v>15510</v>
      </c>
      <c r="C5848" s="513">
        <v>45.775599999999997</v>
      </c>
      <c r="E5848" t="e">
        <f>_xlfn.NUMBERVALUE(#REF!)</f>
        <v>#REF!</v>
      </c>
    </row>
    <row r="5849" spans="1:5">
      <c r="A5849" s="285">
        <v>10605</v>
      </c>
      <c r="B5849" s="285" t="s">
        <v>15511</v>
      </c>
      <c r="C5849" s="513">
        <v>3.5245000000000002</v>
      </c>
      <c r="E5849" t="e">
        <f>_xlfn.NUMBERVALUE(#REF!)</f>
        <v>#REF!</v>
      </c>
    </row>
    <row r="5850" spans="1:5">
      <c r="A5850" s="285">
        <v>10700</v>
      </c>
      <c r="B5850" s="285" t="s">
        <v>15512</v>
      </c>
      <c r="C5850" s="513">
        <v>1.2450000000000001</v>
      </c>
      <c r="E5850" t="e">
        <f>_xlfn.NUMBERVALUE(#REF!)</f>
        <v>#REF!</v>
      </c>
    </row>
    <row r="5851" spans="1:5">
      <c r="A5851" s="285">
        <v>10424</v>
      </c>
      <c r="B5851" s="285" t="s">
        <v>15513</v>
      </c>
      <c r="C5851" s="513">
        <v>22.5505</v>
      </c>
      <c r="E5851" t="e">
        <f>_xlfn.NUMBERVALUE(#REF!)</f>
        <v>#REF!</v>
      </c>
    </row>
    <row r="5852" spans="1:5">
      <c r="A5852" s="285">
        <v>660866</v>
      </c>
      <c r="B5852" s="285" t="s">
        <v>15514</v>
      </c>
      <c r="C5852" s="513">
        <v>3.1116000000000001</v>
      </c>
      <c r="E5852" t="e">
        <f>_xlfn.NUMBERVALUE(#REF!)</f>
        <v>#REF!</v>
      </c>
    </row>
    <row r="5853" spans="1:5">
      <c r="A5853" s="285">
        <v>637308</v>
      </c>
      <c r="B5853" s="285" t="s">
        <v>15515</v>
      </c>
      <c r="C5853" s="513">
        <v>5.9744999999999999</v>
      </c>
      <c r="E5853" t="e">
        <f>_xlfn.NUMBERVALUE(#REF!)</f>
        <v>#REF!</v>
      </c>
    </row>
    <row r="5854" spans="1:5">
      <c r="A5854" s="285">
        <v>637366</v>
      </c>
      <c r="B5854" s="285" t="s">
        <v>15516</v>
      </c>
      <c r="C5854" s="513">
        <v>6.2859999999999996</v>
      </c>
      <c r="E5854" t="e">
        <f>_xlfn.NUMBERVALUE(#REF!)</f>
        <v>#REF!</v>
      </c>
    </row>
    <row r="5855" spans="1:5">
      <c r="A5855" s="285">
        <v>39015</v>
      </c>
      <c r="B5855" s="285" t="s">
        <v>15413</v>
      </c>
      <c r="C5855" s="513">
        <v>29.731200000000001</v>
      </c>
      <c r="E5855" t="e">
        <f>_xlfn.NUMBERVALUE(#REF!)</f>
        <v>#REF!</v>
      </c>
    </row>
    <row r="5856" spans="1:5">
      <c r="A5856" s="285">
        <v>26616</v>
      </c>
      <c r="B5856" s="285" t="s">
        <v>15171</v>
      </c>
      <c r="C5856" s="513">
        <v>189.58799999999999</v>
      </c>
      <c r="E5856" t="e">
        <f>_xlfn.NUMBERVALUE(#REF!)</f>
        <v>#REF!</v>
      </c>
    </row>
    <row r="5857" spans="1:5">
      <c r="A5857" s="285">
        <v>637435</v>
      </c>
      <c r="B5857" s="285" t="s">
        <v>15501</v>
      </c>
      <c r="C5857" s="513">
        <v>3.0914999999999999</v>
      </c>
      <c r="E5857" t="e">
        <f>_xlfn.NUMBERVALUE(#REF!)</f>
        <v>#REF!</v>
      </c>
    </row>
    <row r="5858" spans="1:5">
      <c r="A5858" s="285">
        <v>38491</v>
      </c>
      <c r="B5858" s="285" t="s">
        <v>15517</v>
      </c>
      <c r="C5858" s="513">
        <v>0.20449999999999999</v>
      </c>
      <c r="E5858" t="e">
        <f>_xlfn.NUMBERVALUE(#REF!)</f>
        <v>#REF!</v>
      </c>
    </row>
    <row r="5859" spans="1:5">
      <c r="A5859" s="285">
        <v>38490</v>
      </c>
      <c r="B5859" s="285" t="s">
        <v>15518</v>
      </c>
      <c r="C5859" s="513">
        <v>0.15390000000000001</v>
      </c>
      <c r="E5859" t="e">
        <f>_xlfn.NUMBERVALUE(#REF!)</f>
        <v>#REF!</v>
      </c>
    </row>
    <row r="5860" spans="1:5">
      <c r="A5860" s="285">
        <v>637323</v>
      </c>
      <c r="B5860" s="285" t="s">
        <v>15519</v>
      </c>
      <c r="C5860" s="513">
        <v>4.6935000000000002</v>
      </c>
      <c r="E5860" t="e">
        <f>_xlfn.NUMBERVALUE(#REF!)</f>
        <v>#REF!</v>
      </c>
    </row>
    <row r="5861" spans="1:5">
      <c r="A5861" s="285">
        <v>51177</v>
      </c>
      <c r="B5861" s="285" t="s">
        <v>15520</v>
      </c>
      <c r="C5861" s="513">
        <v>50.0884</v>
      </c>
      <c r="E5861" t="e">
        <f>_xlfn.NUMBERVALUE(#REF!)</f>
        <v>#REF!</v>
      </c>
    </row>
    <row r="5862" spans="1:5">
      <c r="A5862" s="285">
        <v>51157</v>
      </c>
      <c r="B5862" s="285" t="s">
        <v>15521</v>
      </c>
      <c r="C5862" s="513">
        <v>39.725700000000003</v>
      </c>
      <c r="E5862" t="e">
        <f>_xlfn.NUMBERVALUE(#REF!)</f>
        <v>#REF!</v>
      </c>
    </row>
    <row r="5863" spans="1:5">
      <c r="A5863" s="285">
        <v>53057</v>
      </c>
      <c r="B5863" s="285" t="s">
        <v>15522</v>
      </c>
      <c r="C5863" s="513">
        <v>49.9985</v>
      </c>
      <c r="E5863" t="e">
        <f>_xlfn.NUMBERVALUE(#REF!)</f>
        <v>#REF!</v>
      </c>
    </row>
    <row r="5864" spans="1:5">
      <c r="A5864" s="285">
        <v>56473</v>
      </c>
      <c r="B5864" s="285" t="s">
        <v>15523</v>
      </c>
      <c r="C5864" s="513">
        <v>13.854900000000001</v>
      </c>
      <c r="E5864" t="e">
        <f>_xlfn.NUMBERVALUE(#REF!)</f>
        <v>#REF!</v>
      </c>
    </row>
    <row r="5865" spans="1:5">
      <c r="A5865" s="285">
        <v>20052</v>
      </c>
      <c r="B5865" s="285" t="s">
        <v>15524</v>
      </c>
      <c r="C5865" s="513">
        <v>229.34190000000001</v>
      </c>
      <c r="E5865" t="e">
        <f>_xlfn.NUMBERVALUE(#REF!)</f>
        <v>#REF!</v>
      </c>
    </row>
    <row r="5866" spans="1:5">
      <c r="A5866" s="285">
        <v>20053</v>
      </c>
      <c r="B5866" s="285" t="s">
        <v>15525</v>
      </c>
      <c r="C5866" s="513">
        <v>258.98669999999998</v>
      </c>
      <c r="E5866" t="e">
        <f>_xlfn.NUMBERVALUE(#REF!)</f>
        <v>#REF!</v>
      </c>
    </row>
    <row r="5867" spans="1:5">
      <c r="A5867" s="285">
        <v>20054</v>
      </c>
      <c r="B5867" s="285" t="s">
        <v>15526</v>
      </c>
      <c r="C5867" s="513">
        <v>317.87099999999998</v>
      </c>
      <c r="E5867" t="e">
        <f>_xlfn.NUMBERVALUE(#REF!)</f>
        <v>#REF!</v>
      </c>
    </row>
    <row r="5868" spans="1:5">
      <c r="A5868" s="285">
        <v>20055</v>
      </c>
      <c r="B5868" s="285" t="s">
        <v>15527</v>
      </c>
      <c r="C5868" s="513">
        <v>355.2165</v>
      </c>
      <c r="E5868" t="e">
        <f>_xlfn.NUMBERVALUE(#REF!)</f>
        <v>#REF!</v>
      </c>
    </row>
    <row r="5869" spans="1:5">
      <c r="A5869" s="285">
        <v>20056</v>
      </c>
      <c r="B5869" s="285" t="s">
        <v>15528</v>
      </c>
      <c r="C5869" s="513">
        <v>414.33240000000001</v>
      </c>
      <c r="E5869" t="e">
        <f>_xlfn.NUMBERVALUE(#REF!)</f>
        <v>#REF!</v>
      </c>
    </row>
    <row r="5870" spans="1:5">
      <c r="A5870" s="285">
        <v>20051</v>
      </c>
      <c r="B5870" s="285" t="s">
        <v>15529</v>
      </c>
      <c r="C5870" s="513">
        <v>4.5457000000000001</v>
      </c>
      <c r="E5870" t="e">
        <f>_xlfn.NUMBERVALUE(#REF!)</f>
        <v>#REF!</v>
      </c>
    </row>
    <row r="5871" spans="1:5">
      <c r="A5871" s="285">
        <v>20070</v>
      </c>
      <c r="B5871" s="285" t="s">
        <v>15530</v>
      </c>
      <c r="C5871" s="513">
        <v>4.7061000000000002</v>
      </c>
      <c r="E5871" t="e">
        <f>_xlfn.NUMBERVALUE(#REF!)</f>
        <v>#REF!</v>
      </c>
    </row>
    <row r="5872" spans="1:5">
      <c r="A5872" s="285">
        <v>20093</v>
      </c>
      <c r="B5872" s="285" t="s">
        <v>15531</v>
      </c>
      <c r="C5872" s="513">
        <v>4.5156000000000001</v>
      </c>
      <c r="E5872" t="e">
        <f>_xlfn.NUMBERVALUE(#REF!)</f>
        <v>#REF!</v>
      </c>
    </row>
    <row r="5873" spans="1:5">
      <c r="A5873" s="285">
        <v>20094</v>
      </c>
      <c r="B5873" s="285" t="s">
        <v>15532</v>
      </c>
      <c r="C5873" s="513">
        <v>2.2581000000000002</v>
      </c>
      <c r="E5873" t="e">
        <f>_xlfn.NUMBERVALUE(#REF!)</f>
        <v>#REF!</v>
      </c>
    </row>
    <row r="5874" spans="1:5">
      <c r="A5874" s="285">
        <v>20010</v>
      </c>
      <c r="B5874" s="285" t="s">
        <v>15533</v>
      </c>
      <c r="C5874" s="513">
        <v>46.551600000000001</v>
      </c>
      <c r="E5874" t="e">
        <f>_xlfn.NUMBERVALUE(#REF!)</f>
        <v>#REF!</v>
      </c>
    </row>
    <row r="5875" spans="1:5">
      <c r="A5875" s="285">
        <v>20291</v>
      </c>
      <c r="B5875" s="285" t="s">
        <v>15534</v>
      </c>
      <c r="C5875" s="513">
        <v>21.6662</v>
      </c>
      <c r="E5875" t="e">
        <f>_xlfn.NUMBERVALUE(#REF!)</f>
        <v>#REF!</v>
      </c>
    </row>
    <row r="5876" spans="1:5">
      <c r="A5876" s="285">
        <v>20262</v>
      </c>
      <c r="B5876" s="285" t="s">
        <v>15535</v>
      </c>
      <c r="C5876" s="513">
        <v>123.9639</v>
      </c>
      <c r="E5876" t="e">
        <f>_xlfn.NUMBERVALUE(#REF!)</f>
        <v>#REF!</v>
      </c>
    </row>
    <row r="5877" spans="1:5">
      <c r="A5877" s="285">
        <v>20263</v>
      </c>
      <c r="B5877" s="285" t="s">
        <v>15536</v>
      </c>
      <c r="C5877" s="513">
        <v>131.66460000000001</v>
      </c>
      <c r="E5877" t="e">
        <f>_xlfn.NUMBERVALUE(#REF!)</f>
        <v>#REF!</v>
      </c>
    </row>
    <row r="5878" spans="1:5">
      <c r="A5878" s="285">
        <v>20264</v>
      </c>
      <c r="B5878" s="285" t="s">
        <v>15537</v>
      </c>
      <c r="C5878" s="513">
        <v>149.0925</v>
      </c>
      <c r="E5878" t="e">
        <f>_xlfn.NUMBERVALUE(#REF!)</f>
        <v>#REF!</v>
      </c>
    </row>
    <row r="5879" spans="1:5">
      <c r="A5879" s="285">
        <v>20265</v>
      </c>
      <c r="B5879" s="285" t="s">
        <v>15538</v>
      </c>
      <c r="C5879" s="513">
        <v>166.8099</v>
      </c>
      <c r="E5879" t="e">
        <f>_xlfn.NUMBERVALUE(#REF!)</f>
        <v>#REF!</v>
      </c>
    </row>
    <row r="5880" spans="1:5">
      <c r="A5880" s="285">
        <v>20266</v>
      </c>
      <c r="B5880" s="285" t="s">
        <v>15539</v>
      </c>
      <c r="C5880" s="513">
        <v>199.23390000000001</v>
      </c>
      <c r="E5880" t="e">
        <f>_xlfn.NUMBERVALUE(#REF!)</f>
        <v>#REF!</v>
      </c>
    </row>
    <row r="5881" spans="1:5">
      <c r="A5881" s="285">
        <v>20272</v>
      </c>
      <c r="B5881" s="285" t="s">
        <v>15540</v>
      </c>
      <c r="C5881" s="513">
        <v>67.800899999999999</v>
      </c>
      <c r="E5881" t="e">
        <f>_xlfn.NUMBERVALUE(#REF!)</f>
        <v>#REF!</v>
      </c>
    </row>
    <row r="5882" spans="1:5">
      <c r="A5882" s="285">
        <v>20273</v>
      </c>
      <c r="B5882" s="285" t="s">
        <v>15541</v>
      </c>
      <c r="C5882" s="513">
        <v>80.133600000000001</v>
      </c>
      <c r="E5882" t="e">
        <f>_xlfn.NUMBERVALUE(#REF!)</f>
        <v>#REF!</v>
      </c>
    </row>
    <row r="5883" spans="1:5">
      <c r="A5883" s="285">
        <v>20274</v>
      </c>
      <c r="B5883" s="285" t="s">
        <v>15542</v>
      </c>
      <c r="C5883" s="513">
        <v>88.181700000000006</v>
      </c>
      <c r="E5883" t="e">
        <f>_xlfn.NUMBERVALUE(#REF!)</f>
        <v>#REF!</v>
      </c>
    </row>
    <row r="5884" spans="1:5">
      <c r="A5884" s="285">
        <v>20275</v>
      </c>
      <c r="B5884" s="285" t="s">
        <v>15543</v>
      </c>
      <c r="C5884" s="513">
        <v>100.22490000000001</v>
      </c>
      <c r="E5884" t="e">
        <f>_xlfn.NUMBERVALUE(#REF!)</f>
        <v>#REF!</v>
      </c>
    </row>
    <row r="5885" spans="1:5">
      <c r="A5885" s="285">
        <v>20276</v>
      </c>
      <c r="B5885" s="285" t="s">
        <v>15544</v>
      </c>
      <c r="C5885" s="513">
        <v>112.0365</v>
      </c>
      <c r="E5885" t="e">
        <f>_xlfn.NUMBERVALUE(#REF!)</f>
        <v>#REF!</v>
      </c>
    </row>
    <row r="5886" spans="1:5">
      <c r="A5886" s="285">
        <v>637322</v>
      </c>
      <c r="B5886" s="285" t="s">
        <v>15545</v>
      </c>
      <c r="C5886" s="513">
        <v>4.7845000000000004</v>
      </c>
      <c r="E5886" t="e">
        <f>_xlfn.NUMBERVALUE(#REF!)</f>
        <v>#REF!</v>
      </c>
    </row>
    <row r="5887" spans="1:5">
      <c r="A5887" s="285">
        <v>637332</v>
      </c>
      <c r="B5887" s="285" t="s">
        <v>15545</v>
      </c>
      <c r="C5887" s="513">
        <v>5.7294999999999998</v>
      </c>
      <c r="E5887" t="e">
        <f>_xlfn.NUMBERVALUE(#REF!)</f>
        <v>#REF!</v>
      </c>
    </row>
    <row r="5888" spans="1:5">
      <c r="A5888" s="285">
        <v>637333</v>
      </c>
      <c r="B5888" s="285" t="s">
        <v>15519</v>
      </c>
      <c r="C5888" s="513">
        <v>5.7294999999999998</v>
      </c>
      <c r="E5888" t="e">
        <f>_xlfn.NUMBERVALUE(#REF!)</f>
        <v>#REF!</v>
      </c>
    </row>
    <row r="5889" spans="1:5">
      <c r="A5889" s="285">
        <v>637326</v>
      </c>
      <c r="B5889" s="285" t="s">
        <v>15516</v>
      </c>
      <c r="C5889" s="513">
        <v>4.6935000000000002</v>
      </c>
      <c r="E5889" t="e">
        <f>_xlfn.NUMBERVALUE(#REF!)</f>
        <v>#REF!</v>
      </c>
    </row>
    <row r="5890" spans="1:5">
      <c r="A5890" s="285">
        <v>49687</v>
      </c>
      <c r="B5890" s="285" t="s">
        <v>15546</v>
      </c>
      <c r="C5890" s="513">
        <v>182.714</v>
      </c>
      <c r="E5890" t="e">
        <f>_xlfn.NUMBERVALUE(#REF!)</f>
        <v>#REF!</v>
      </c>
    </row>
    <row r="5891" spans="1:5">
      <c r="A5891" s="285">
        <v>10461</v>
      </c>
      <c r="B5891" s="285" t="s">
        <v>15547</v>
      </c>
      <c r="C5891" s="513">
        <v>11.9315</v>
      </c>
      <c r="E5891" t="e">
        <f>_xlfn.NUMBERVALUE(#REF!)</f>
        <v>#REF!</v>
      </c>
    </row>
    <row r="5892" spans="1:5">
      <c r="A5892" s="285">
        <v>10722</v>
      </c>
      <c r="B5892" s="285" t="s">
        <v>15548</v>
      </c>
      <c r="C5892" s="513">
        <v>1.0948</v>
      </c>
      <c r="E5892" t="e">
        <f>_xlfn.NUMBERVALUE(#REF!)</f>
        <v>#REF!</v>
      </c>
    </row>
    <row r="5893" spans="1:5">
      <c r="A5893" s="285">
        <v>10621</v>
      </c>
      <c r="B5893" s="285" t="s">
        <v>15549</v>
      </c>
      <c r="C5893" s="513">
        <v>4.3295000000000003</v>
      </c>
      <c r="E5893" t="e">
        <f>_xlfn.NUMBERVALUE(#REF!)</f>
        <v>#REF!</v>
      </c>
    </row>
    <row r="5894" spans="1:5">
      <c r="A5894" s="285">
        <v>10767</v>
      </c>
      <c r="B5894" s="285" t="s">
        <v>15550</v>
      </c>
      <c r="C5894" s="513">
        <v>5.67</v>
      </c>
      <c r="E5894" t="e">
        <f>_xlfn.NUMBERVALUE(#REF!)</f>
        <v>#REF!</v>
      </c>
    </row>
    <row r="5895" spans="1:5">
      <c r="A5895" s="285">
        <v>10735</v>
      </c>
      <c r="B5895" s="285" t="s">
        <v>15551</v>
      </c>
      <c r="C5895" s="513">
        <v>6.4504999999999999</v>
      </c>
      <c r="E5895" t="e">
        <f>_xlfn.NUMBERVALUE(#REF!)</f>
        <v>#REF!</v>
      </c>
    </row>
    <row r="5896" spans="1:5">
      <c r="A5896" s="285">
        <v>10691</v>
      </c>
      <c r="B5896" s="285" t="s">
        <v>15552</v>
      </c>
      <c r="C5896" s="513">
        <v>0.42420000000000002</v>
      </c>
      <c r="E5896" t="e">
        <f>_xlfn.NUMBERVALUE(#REF!)</f>
        <v>#REF!</v>
      </c>
    </row>
    <row r="5897" spans="1:5">
      <c r="A5897" s="285">
        <v>10463</v>
      </c>
      <c r="B5897" s="285" t="s">
        <v>15553</v>
      </c>
      <c r="C5897" s="513">
        <v>17.447500000000002</v>
      </c>
      <c r="E5897" t="e">
        <f>_xlfn.NUMBERVALUE(#REF!)</f>
        <v>#REF!</v>
      </c>
    </row>
    <row r="5898" spans="1:5">
      <c r="A5898" s="285">
        <v>10601</v>
      </c>
      <c r="B5898" s="285" t="s">
        <v>15554</v>
      </c>
      <c r="C5898" s="513">
        <v>3.4279000000000002</v>
      </c>
      <c r="E5898" t="e">
        <f>_xlfn.NUMBERVALUE(#REF!)</f>
        <v>#REF!</v>
      </c>
    </row>
    <row r="5899" spans="1:5">
      <c r="A5899" s="285">
        <v>10701</v>
      </c>
      <c r="B5899" s="285" t="s">
        <v>15555</v>
      </c>
      <c r="C5899" s="513">
        <v>1.2470000000000001</v>
      </c>
      <c r="E5899" t="e">
        <f>_xlfn.NUMBERVALUE(#REF!)</f>
        <v>#REF!</v>
      </c>
    </row>
    <row r="5900" spans="1:5">
      <c r="A5900" s="285">
        <v>10784</v>
      </c>
      <c r="B5900" s="285" t="s">
        <v>15556</v>
      </c>
      <c r="C5900" s="513">
        <v>4.9874999999999998</v>
      </c>
      <c r="E5900" t="e">
        <f>_xlfn.NUMBERVALUE(#REF!)</f>
        <v>#REF!</v>
      </c>
    </row>
    <row r="5901" spans="1:5">
      <c r="A5901" s="285">
        <v>10736</v>
      </c>
      <c r="B5901" s="285" t="s">
        <v>15557</v>
      </c>
      <c r="C5901" s="513">
        <v>6.4749999999999996</v>
      </c>
      <c r="E5901" t="e">
        <f>_xlfn.NUMBERVALUE(#REF!)</f>
        <v>#REF!</v>
      </c>
    </row>
    <row r="5902" spans="1:5">
      <c r="A5902" s="285">
        <v>10802</v>
      </c>
      <c r="B5902" s="285" t="s">
        <v>15558</v>
      </c>
      <c r="C5902" s="513">
        <v>0.99780000000000002</v>
      </c>
      <c r="E5902" t="e">
        <f>_xlfn.NUMBERVALUE(#REF!)</f>
        <v>#REF!</v>
      </c>
    </row>
    <row r="5903" spans="1:5">
      <c r="A5903" s="285">
        <v>10619</v>
      </c>
      <c r="B5903" s="285" t="s">
        <v>15269</v>
      </c>
      <c r="C5903" s="513">
        <v>3.976</v>
      </c>
      <c r="E5903" t="e">
        <f>_xlfn.NUMBERVALUE(#REF!)</f>
        <v>#REF!</v>
      </c>
    </row>
    <row r="5904" spans="1:5">
      <c r="A5904" s="285">
        <v>10786</v>
      </c>
      <c r="B5904" s="285" t="s">
        <v>15559</v>
      </c>
      <c r="C5904" s="513">
        <v>5.1345000000000001</v>
      </c>
      <c r="E5904" t="e">
        <f>_xlfn.NUMBERVALUE(#REF!)</f>
        <v>#REF!</v>
      </c>
    </row>
    <row r="5905" spans="1:5">
      <c r="A5905" s="285">
        <v>10740</v>
      </c>
      <c r="B5905" s="285" t="s">
        <v>15560</v>
      </c>
      <c r="C5905" s="513">
        <v>5.8380000000000001</v>
      </c>
      <c r="E5905" t="e">
        <f>_xlfn.NUMBERVALUE(#REF!)</f>
        <v>#REF!</v>
      </c>
    </row>
    <row r="5906" spans="1:5">
      <c r="A5906" s="285">
        <v>10696</v>
      </c>
      <c r="B5906" s="285" t="s">
        <v>15561</v>
      </c>
      <c r="C5906" s="513">
        <v>0.42349999999999999</v>
      </c>
      <c r="E5906" t="e">
        <f>_xlfn.NUMBERVALUE(#REF!)</f>
        <v>#REF!</v>
      </c>
    </row>
    <row r="5907" spans="1:5">
      <c r="A5907" s="285">
        <v>10464</v>
      </c>
      <c r="B5907" s="285" t="s">
        <v>15562</v>
      </c>
      <c r="C5907" s="513">
        <v>23.716000000000001</v>
      </c>
      <c r="E5907" t="e">
        <f>_xlfn.NUMBERVALUE(#REF!)</f>
        <v>#REF!</v>
      </c>
    </row>
    <row r="5908" spans="1:5">
      <c r="A5908" s="285">
        <v>10702</v>
      </c>
      <c r="B5908" s="285" t="s">
        <v>15563</v>
      </c>
      <c r="C5908" s="513">
        <v>1.2481</v>
      </c>
      <c r="E5908" t="e">
        <f>_xlfn.NUMBERVALUE(#REF!)</f>
        <v>#REF!</v>
      </c>
    </row>
    <row r="5909" spans="1:5">
      <c r="A5909" s="285">
        <v>10785</v>
      </c>
      <c r="B5909" s="285" t="s">
        <v>15559</v>
      </c>
      <c r="C5909" s="513">
        <v>5.1345000000000001</v>
      </c>
      <c r="E5909" t="e">
        <f>_xlfn.NUMBERVALUE(#REF!)</f>
        <v>#REF!</v>
      </c>
    </row>
    <row r="5910" spans="1:5">
      <c r="A5910" s="285">
        <v>10427</v>
      </c>
      <c r="B5910" s="285" t="s">
        <v>15564</v>
      </c>
      <c r="C5910" s="513">
        <v>41.895000000000003</v>
      </c>
      <c r="E5910" t="e">
        <f>_xlfn.NUMBERVALUE(#REF!)</f>
        <v>#REF!</v>
      </c>
    </row>
    <row r="5911" spans="1:5">
      <c r="A5911" s="285">
        <v>10703</v>
      </c>
      <c r="B5911" s="285" t="s">
        <v>15565</v>
      </c>
      <c r="C5911" s="513">
        <v>2.3184</v>
      </c>
      <c r="E5911" t="e">
        <f>_xlfn.NUMBERVALUE(#REF!)</f>
        <v>#REF!</v>
      </c>
    </row>
    <row r="5912" spans="1:5">
      <c r="A5912" s="285">
        <v>10606</v>
      </c>
      <c r="B5912" s="285" t="s">
        <v>15566</v>
      </c>
      <c r="C5912" s="513">
        <v>6.0164999999999997</v>
      </c>
      <c r="E5912" t="e">
        <f>_xlfn.NUMBERVALUE(#REF!)</f>
        <v>#REF!</v>
      </c>
    </row>
    <row r="5913" spans="1:5">
      <c r="A5913" s="285">
        <v>10635</v>
      </c>
      <c r="B5913" s="285" t="s">
        <v>15567</v>
      </c>
      <c r="C5913" s="513">
        <v>6.6779999999999999</v>
      </c>
      <c r="E5913" t="e">
        <f>_xlfn.NUMBERVALUE(#REF!)</f>
        <v>#REF!</v>
      </c>
    </row>
    <row r="5914" spans="1:5">
      <c r="A5914" s="285">
        <v>10789</v>
      </c>
      <c r="B5914" s="285" t="s">
        <v>15568</v>
      </c>
      <c r="C5914" s="513">
        <v>9.1174999999999997</v>
      </c>
      <c r="E5914" t="e">
        <f>_xlfn.NUMBERVALUE(#REF!)</f>
        <v>#REF!</v>
      </c>
    </row>
    <row r="5915" spans="1:5">
      <c r="A5915" s="285">
        <v>10913</v>
      </c>
      <c r="B5915" s="285" t="s">
        <v>15569</v>
      </c>
      <c r="C5915" s="513">
        <v>3.2092000000000001</v>
      </c>
      <c r="E5915" t="e">
        <f>_xlfn.NUMBERVALUE(#REF!)</f>
        <v>#REF!</v>
      </c>
    </row>
    <row r="5916" spans="1:5">
      <c r="A5916" s="285">
        <v>10923</v>
      </c>
      <c r="B5916" s="285" t="s">
        <v>15570</v>
      </c>
      <c r="C5916" s="513">
        <v>4.5674999999999999</v>
      </c>
      <c r="E5916" t="e">
        <f>_xlfn.NUMBERVALUE(#REF!)</f>
        <v>#REF!</v>
      </c>
    </row>
    <row r="5917" spans="1:5">
      <c r="A5917" s="285">
        <v>10933</v>
      </c>
      <c r="B5917" s="285" t="s">
        <v>15571</v>
      </c>
      <c r="C5917" s="513">
        <v>7.1295000000000002</v>
      </c>
      <c r="E5917" t="e">
        <f>_xlfn.NUMBERVALUE(#REF!)</f>
        <v>#REF!</v>
      </c>
    </row>
    <row r="5918" spans="1:5">
      <c r="A5918" s="285">
        <v>26689</v>
      </c>
      <c r="B5918" s="285" t="s">
        <v>15572</v>
      </c>
      <c r="C5918" s="513">
        <v>105.59099999999999</v>
      </c>
      <c r="E5918" t="e">
        <f>_xlfn.NUMBERVALUE(#REF!)</f>
        <v>#REF!</v>
      </c>
    </row>
    <row r="5919" spans="1:5">
      <c r="A5919" s="285">
        <v>26662</v>
      </c>
      <c r="B5919" s="285" t="s">
        <v>15573</v>
      </c>
      <c r="C5919" s="513">
        <v>351.78699999999998</v>
      </c>
      <c r="E5919" t="e">
        <f>_xlfn.NUMBERVALUE(#REF!)</f>
        <v>#REF!</v>
      </c>
    </row>
    <row r="5920" spans="1:5">
      <c r="A5920" s="285">
        <v>53602</v>
      </c>
      <c r="B5920" s="285" t="s">
        <v>15574</v>
      </c>
      <c r="C5920" s="513">
        <v>280.63150000000002</v>
      </c>
      <c r="E5920" t="e">
        <f>_xlfn.NUMBERVALUE(#REF!)</f>
        <v>#REF!</v>
      </c>
    </row>
    <row r="5921" spans="1:5">
      <c r="A5921" s="285">
        <v>53933</v>
      </c>
      <c r="B5921" s="285" t="s">
        <v>15575</v>
      </c>
      <c r="C5921" s="513">
        <v>26.4818</v>
      </c>
      <c r="E5921" t="e">
        <f>_xlfn.NUMBERVALUE(#REF!)</f>
        <v>#REF!</v>
      </c>
    </row>
    <row r="5922" spans="1:5">
      <c r="A5922" s="285">
        <v>20006</v>
      </c>
      <c r="B5922" s="285" t="s">
        <v>15528</v>
      </c>
      <c r="C5922" s="513">
        <v>414.33240000000001</v>
      </c>
      <c r="E5922" t="e">
        <f>_xlfn.NUMBERVALUE(#REF!)</f>
        <v>#REF!</v>
      </c>
    </row>
    <row r="5923" spans="1:5">
      <c r="A5923" s="285">
        <v>20021</v>
      </c>
      <c r="B5923" s="285" t="s">
        <v>15576</v>
      </c>
      <c r="C5923" s="513">
        <v>44.745100000000001</v>
      </c>
      <c r="E5923" t="e">
        <f>_xlfn.NUMBERVALUE(#REF!)</f>
        <v>#REF!</v>
      </c>
    </row>
    <row r="5924" spans="1:5">
      <c r="A5924" s="285">
        <v>20071</v>
      </c>
      <c r="B5924" s="285" t="s">
        <v>15576</v>
      </c>
      <c r="C5924" s="513">
        <v>43.755000000000003</v>
      </c>
      <c r="E5924" t="e">
        <f>_xlfn.NUMBERVALUE(#REF!)</f>
        <v>#REF!</v>
      </c>
    </row>
    <row r="5925" spans="1:5">
      <c r="A5925" s="285">
        <v>20256</v>
      </c>
      <c r="B5925" s="285" t="s">
        <v>15577</v>
      </c>
      <c r="C5925" s="513">
        <v>142.31819999999999</v>
      </c>
      <c r="E5925" t="e">
        <f>_xlfn.NUMBERVALUE(#REF!)</f>
        <v>#REF!</v>
      </c>
    </row>
    <row r="5926" spans="1:5">
      <c r="A5926" s="285">
        <v>20255</v>
      </c>
      <c r="B5926" s="285" t="s">
        <v>15578</v>
      </c>
      <c r="C5926" s="513">
        <v>127.1484</v>
      </c>
      <c r="E5926" t="e">
        <f>_xlfn.NUMBERVALUE(#REF!)</f>
        <v>#REF!</v>
      </c>
    </row>
    <row r="5927" spans="1:5">
      <c r="A5927" s="285">
        <v>20130</v>
      </c>
      <c r="B5927" s="285" t="s">
        <v>15579</v>
      </c>
      <c r="C5927" s="513">
        <v>46.499499999999998</v>
      </c>
      <c r="E5927" t="e">
        <f>_xlfn.NUMBERVALUE(#REF!)</f>
        <v>#REF!</v>
      </c>
    </row>
    <row r="5928" spans="1:5">
      <c r="A5928" s="285">
        <v>20294</v>
      </c>
      <c r="B5928" s="285" t="s">
        <v>15580</v>
      </c>
      <c r="C5928" s="513">
        <v>21.6662</v>
      </c>
      <c r="E5928" t="e">
        <f>_xlfn.NUMBERVALUE(#REF!)</f>
        <v>#REF!</v>
      </c>
    </row>
    <row r="5929" spans="1:5">
      <c r="A5929" s="285">
        <v>20429</v>
      </c>
      <c r="B5929" s="285" t="s">
        <v>15581</v>
      </c>
      <c r="C5929" s="513">
        <v>135.08070000000001</v>
      </c>
      <c r="E5929" t="e">
        <f>_xlfn.NUMBERVALUE(#REF!)</f>
        <v>#REF!</v>
      </c>
    </row>
    <row r="5930" spans="1:5">
      <c r="A5930" s="285">
        <v>20449</v>
      </c>
      <c r="B5930" s="285" t="s">
        <v>15582</v>
      </c>
      <c r="C5930" s="513">
        <v>143.47620000000001</v>
      </c>
      <c r="E5930" t="e">
        <f>_xlfn.NUMBERVALUE(#REF!)</f>
        <v>#REF!</v>
      </c>
    </row>
    <row r="5931" spans="1:5">
      <c r="A5931" s="285">
        <v>20459</v>
      </c>
      <c r="B5931" s="285" t="s">
        <v>15583</v>
      </c>
      <c r="C5931" s="513">
        <v>931.61099999999999</v>
      </c>
      <c r="E5931" t="e">
        <f>_xlfn.NUMBERVALUE(#REF!)</f>
        <v>#REF!</v>
      </c>
    </row>
    <row r="5932" spans="1:5">
      <c r="A5932" s="285">
        <v>20469</v>
      </c>
      <c r="B5932" s="285" t="s">
        <v>15584</v>
      </c>
      <c r="C5932" s="513">
        <v>161.94630000000001</v>
      </c>
      <c r="E5932" t="e">
        <f>_xlfn.NUMBERVALUE(#REF!)</f>
        <v>#REF!</v>
      </c>
    </row>
    <row r="5933" spans="1:5">
      <c r="A5933" s="285">
        <v>20570</v>
      </c>
      <c r="B5933" s="285" t="s">
        <v>15585</v>
      </c>
      <c r="C5933" s="513">
        <v>16.796800000000001</v>
      </c>
      <c r="E5933" t="e">
        <f>_xlfn.NUMBERVALUE(#REF!)</f>
        <v>#REF!</v>
      </c>
    </row>
    <row r="5934" spans="1:5">
      <c r="A5934" s="285">
        <v>20604</v>
      </c>
      <c r="B5934" s="285" t="s">
        <v>15586</v>
      </c>
      <c r="C5934" s="513">
        <v>9.2639999999999993</v>
      </c>
      <c r="E5934" t="e">
        <f>_xlfn.NUMBERVALUE(#REF!)</f>
        <v>#REF!</v>
      </c>
    </row>
    <row r="5935" spans="1:5">
      <c r="A5935" s="285">
        <v>20622</v>
      </c>
      <c r="B5935" s="285" t="s">
        <v>15587</v>
      </c>
      <c r="C5935" s="513">
        <v>74.111999999999995</v>
      </c>
      <c r="E5935" t="e">
        <f>_xlfn.NUMBERVALUE(#REF!)</f>
        <v>#REF!</v>
      </c>
    </row>
    <row r="5936" spans="1:5">
      <c r="A5936" s="285">
        <v>20800</v>
      </c>
      <c r="B5936" s="285" t="s">
        <v>15588</v>
      </c>
      <c r="C5936" s="513">
        <v>22.83</v>
      </c>
      <c r="E5936" t="e">
        <f>_xlfn.NUMBERVALUE(#REF!)</f>
        <v>#REF!</v>
      </c>
    </row>
    <row r="5937" spans="1:5">
      <c r="A5937" s="285">
        <v>20810</v>
      </c>
      <c r="B5937" s="285" t="s">
        <v>15589</v>
      </c>
      <c r="C5937" s="513">
        <v>34.502600000000001</v>
      </c>
      <c r="E5937" t="e">
        <f>_xlfn.NUMBERVALUE(#REF!)</f>
        <v>#REF!</v>
      </c>
    </row>
    <row r="5938" spans="1:5">
      <c r="A5938" s="285">
        <v>20822</v>
      </c>
      <c r="B5938" s="285" t="s">
        <v>15590</v>
      </c>
      <c r="C5938" s="513">
        <v>78.454499999999996</v>
      </c>
      <c r="E5938" t="e">
        <f>_xlfn.NUMBERVALUE(#REF!)</f>
        <v>#REF!</v>
      </c>
    </row>
    <row r="5939" spans="1:5">
      <c r="A5939" s="285">
        <v>20841</v>
      </c>
      <c r="B5939" s="285" t="s">
        <v>15591</v>
      </c>
      <c r="C5939" s="513">
        <v>19.795999999999999</v>
      </c>
      <c r="E5939" t="e">
        <f>_xlfn.NUMBERVALUE(#REF!)</f>
        <v>#REF!</v>
      </c>
    </row>
    <row r="5940" spans="1:5">
      <c r="A5940" s="285">
        <v>20842</v>
      </c>
      <c r="B5940" s="285" t="s">
        <v>15592</v>
      </c>
      <c r="C5940" s="513">
        <v>21.631399999999999</v>
      </c>
      <c r="E5940" t="e">
        <f>_xlfn.NUMBERVALUE(#REF!)</f>
        <v>#REF!</v>
      </c>
    </row>
    <row r="5941" spans="1:5">
      <c r="A5941" s="285">
        <v>20843</v>
      </c>
      <c r="B5941" s="285" t="s">
        <v>15593</v>
      </c>
      <c r="C5941" s="513">
        <v>25.991299999999999</v>
      </c>
      <c r="E5941" t="e">
        <f>_xlfn.NUMBERVALUE(#REF!)</f>
        <v>#REF!</v>
      </c>
    </row>
    <row r="5942" spans="1:5">
      <c r="A5942" s="285">
        <v>21279</v>
      </c>
      <c r="B5942" s="285" t="s">
        <v>15594</v>
      </c>
      <c r="C5942" s="513">
        <v>367.9545</v>
      </c>
      <c r="E5942" t="e">
        <f>_xlfn.NUMBERVALUE(#REF!)</f>
        <v>#REF!</v>
      </c>
    </row>
    <row r="5943" spans="1:5">
      <c r="A5943" s="285">
        <v>37310</v>
      </c>
      <c r="B5943" s="285" t="s">
        <v>15595</v>
      </c>
      <c r="C5943" s="513">
        <v>21.822500000000002</v>
      </c>
      <c r="E5943" t="e">
        <f>_xlfn.NUMBERVALUE(#REF!)</f>
        <v>#REF!</v>
      </c>
    </row>
    <row r="5944" spans="1:5">
      <c r="A5944" s="285">
        <v>37385</v>
      </c>
      <c r="B5944" s="285" t="s">
        <v>15596</v>
      </c>
      <c r="C5944" s="513">
        <v>8.4880999999999993</v>
      </c>
      <c r="E5944" t="e">
        <f>_xlfn.NUMBERVALUE(#REF!)</f>
        <v>#REF!</v>
      </c>
    </row>
    <row r="5945" spans="1:5">
      <c r="A5945" s="285">
        <v>20170</v>
      </c>
      <c r="B5945" s="285" t="s">
        <v>15585</v>
      </c>
      <c r="C5945" s="513">
        <v>11.9679</v>
      </c>
      <c r="E5945" t="e">
        <f>_xlfn.NUMBERVALUE(#REF!)</f>
        <v>#REF!</v>
      </c>
    </row>
    <row r="5946" spans="1:5">
      <c r="A5946" s="285">
        <v>20184</v>
      </c>
      <c r="B5946" s="285" t="s">
        <v>15597</v>
      </c>
      <c r="C5946" s="513">
        <v>457.8732</v>
      </c>
      <c r="E5946" t="e">
        <f>_xlfn.NUMBERVALUE(#REF!)</f>
        <v>#REF!</v>
      </c>
    </row>
    <row r="5947" spans="1:5">
      <c r="A5947" s="285">
        <v>20201</v>
      </c>
      <c r="B5947" s="285" t="s">
        <v>15598</v>
      </c>
      <c r="C5947" s="513">
        <v>9.5767000000000007</v>
      </c>
      <c r="E5947" t="e">
        <f>_xlfn.NUMBERVALUE(#REF!)</f>
        <v>#REF!</v>
      </c>
    </row>
    <row r="5948" spans="1:5">
      <c r="A5948" s="285">
        <v>20204</v>
      </c>
      <c r="B5948" s="285" t="s">
        <v>15599</v>
      </c>
      <c r="C5948" s="513">
        <v>8.8065999999999995</v>
      </c>
      <c r="E5948" t="e">
        <f>_xlfn.NUMBERVALUE(#REF!)</f>
        <v>#REF!</v>
      </c>
    </row>
    <row r="5949" spans="1:5">
      <c r="A5949" s="285">
        <v>20301</v>
      </c>
      <c r="B5949" s="285" t="s">
        <v>15600</v>
      </c>
      <c r="C5949" s="513">
        <v>23.096299999999999</v>
      </c>
      <c r="E5949" t="e">
        <f>_xlfn.NUMBERVALUE(#REF!)</f>
        <v>#REF!</v>
      </c>
    </row>
    <row r="5950" spans="1:5">
      <c r="A5950" s="285">
        <v>20300</v>
      </c>
      <c r="B5950" s="285" t="s">
        <v>15601</v>
      </c>
      <c r="C5950" s="513">
        <v>17.885300000000001</v>
      </c>
      <c r="E5950" t="e">
        <f>_xlfn.NUMBERVALUE(#REF!)</f>
        <v>#REF!</v>
      </c>
    </row>
    <row r="5951" spans="1:5">
      <c r="A5951" s="285">
        <v>20342</v>
      </c>
      <c r="B5951" s="285" t="s">
        <v>15602</v>
      </c>
      <c r="C5951" s="513">
        <v>21.915199999999999</v>
      </c>
      <c r="E5951" t="e">
        <f>_xlfn.NUMBERVALUE(#REF!)</f>
        <v>#REF!</v>
      </c>
    </row>
    <row r="5952" spans="1:5">
      <c r="A5952" s="285">
        <v>20183</v>
      </c>
      <c r="B5952" s="285" t="s">
        <v>15597</v>
      </c>
      <c r="C5952" s="513">
        <v>437.83980000000003</v>
      </c>
      <c r="E5952" t="e">
        <f>_xlfn.NUMBERVALUE(#REF!)</f>
        <v>#REF!</v>
      </c>
    </row>
    <row r="5953" spans="1:5">
      <c r="A5953" s="285">
        <v>20341</v>
      </c>
      <c r="B5953" s="285" t="s">
        <v>15603</v>
      </c>
      <c r="C5953" s="513">
        <v>18.915900000000001</v>
      </c>
      <c r="E5953" t="e">
        <f>_xlfn.NUMBERVALUE(#REF!)</f>
        <v>#REF!</v>
      </c>
    </row>
    <row r="5954" spans="1:5">
      <c r="A5954" s="285">
        <v>20454</v>
      </c>
      <c r="B5954" s="285" t="s">
        <v>15583</v>
      </c>
      <c r="C5954" s="513">
        <v>741.12</v>
      </c>
      <c r="E5954" t="e">
        <f>_xlfn.NUMBERVALUE(#REF!)</f>
        <v>#REF!</v>
      </c>
    </row>
    <row r="5955" spans="1:5">
      <c r="A5955" s="285">
        <v>21274</v>
      </c>
      <c r="B5955" s="285" t="s">
        <v>15604</v>
      </c>
      <c r="C5955" s="513">
        <v>287.01029999999997</v>
      </c>
      <c r="E5955" t="e">
        <f>_xlfn.NUMBERVALUE(#REF!)</f>
        <v>#REF!</v>
      </c>
    </row>
    <row r="5956" spans="1:5">
      <c r="A5956" s="285">
        <v>20410</v>
      </c>
      <c r="B5956" s="285" t="s">
        <v>15605</v>
      </c>
      <c r="C5956" s="513">
        <v>162.2937</v>
      </c>
      <c r="E5956" t="e">
        <f>_xlfn.NUMBERVALUE(#REF!)</f>
        <v>#REF!</v>
      </c>
    </row>
    <row r="5957" spans="1:5">
      <c r="A5957" s="285">
        <v>20436</v>
      </c>
      <c r="B5957" s="285" t="s">
        <v>15606</v>
      </c>
      <c r="C5957" s="513">
        <v>32.5456</v>
      </c>
      <c r="E5957" t="e">
        <f>_xlfn.NUMBERVALUE(#REF!)</f>
        <v>#REF!</v>
      </c>
    </row>
    <row r="5958" spans="1:5">
      <c r="A5958" s="285">
        <v>20409</v>
      </c>
      <c r="B5958" s="285" t="s">
        <v>15583</v>
      </c>
      <c r="C5958" s="513">
        <v>907.29300000000001</v>
      </c>
      <c r="E5958" t="e">
        <f>_xlfn.NUMBERVALUE(#REF!)</f>
        <v>#REF!</v>
      </c>
    </row>
    <row r="5959" spans="1:5">
      <c r="A5959" s="285">
        <v>21259</v>
      </c>
      <c r="B5959" s="285" t="s">
        <v>15607</v>
      </c>
      <c r="C5959" s="513">
        <v>392.44619999999998</v>
      </c>
      <c r="E5959" t="e">
        <f>_xlfn.NUMBERVALUE(#REF!)</f>
        <v>#REF!</v>
      </c>
    </row>
    <row r="5960" spans="1:5">
      <c r="A5960" s="285">
        <v>20951</v>
      </c>
      <c r="B5960" s="285" t="s">
        <v>15608</v>
      </c>
      <c r="C5960" s="513">
        <v>29.6448</v>
      </c>
      <c r="E5960" t="e">
        <f>_xlfn.NUMBERVALUE(#REF!)</f>
        <v>#REF!</v>
      </c>
    </row>
    <row r="5961" spans="1:5">
      <c r="A5961" s="285">
        <v>10433</v>
      </c>
      <c r="B5961" s="285" t="s">
        <v>15609</v>
      </c>
      <c r="C5961" s="513">
        <v>34.488999999999997</v>
      </c>
      <c r="E5961" t="e">
        <f>_xlfn.NUMBERVALUE(#REF!)</f>
        <v>#REF!</v>
      </c>
    </row>
    <row r="5962" spans="1:5">
      <c r="A5962" s="285">
        <v>10473</v>
      </c>
      <c r="B5962" s="285" t="s">
        <v>15267</v>
      </c>
      <c r="C5962" s="513">
        <v>9.3765000000000001</v>
      </c>
      <c r="E5962" t="e">
        <f>_xlfn.NUMBERVALUE(#REF!)</f>
        <v>#REF!</v>
      </c>
    </row>
    <row r="5963" spans="1:5">
      <c r="A5963" s="285">
        <v>10521</v>
      </c>
      <c r="B5963" s="285" t="s">
        <v>15610</v>
      </c>
      <c r="C5963" s="513">
        <v>4.9524999999999997</v>
      </c>
      <c r="E5963" t="e">
        <f>_xlfn.NUMBERVALUE(#REF!)</f>
        <v>#REF!</v>
      </c>
    </row>
    <row r="5964" spans="1:5">
      <c r="A5964" s="285">
        <v>39011</v>
      </c>
      <c r="B5964" s="285" t="s">
        <v>15394</v>
      </c>
      <c r="C5964" s="513">
        <v>63.84</v>
      </c>
      <c r="E5964" t="e">
        <f>_xlfn.NUMBERVALUE(#REF!)</f>
        <v>#REF!</v>
      </c>
    </row>
    <row r="5965" spans="1:5">
      <c r="A5965" s="285">
        <v>20155</v>
      </c>
      <c r="B5965" s="285" t="s">
        <v>15611</v>
      </c>
      <c r="C5965" s="513">
        <v>231.94739999999999</v>
      </c>
      <c r="E5965" t="e">
        <f>_xlfn.NUMBERVALUE(#REF!)</f>
        <v>#REF!</v>
      </c>
    </row>
    <row r="5966" spans="1:5">
      <c r="A5966" s="285">
        <v>20351</v>
      </c>
      <c r="B5966" s="285" t="s">
        <v>15612</v>
      </c>
      <c r="C5966" s="513">
        <v>20.508199999999999</v>
      </c>
      <c r="E5966" t="e">
        <f>_xlfn.NUMBERVALUE(#REF!)</f>
        <v>#REF!</v>
      </c>
    </row>
    <row r="5967" spans="1:5">
      <c r="A5967" s="285">
        <v>20390</v>
      </c>
      <c r="B5967" s="285" t="s">
        <v>15613</v>
      </c>
      <c r="C5967" s="513">
        <v>10.254099999999999</v>
      </c>
      <c r="E5967" t="e">
        <f>_xlfn.NUMBERVALUE(#REF!)</f>
        <v>#REF!</v>
      </c>
    </row>
    <row r="5968" spans="1:5">
      <c r="A5968" s="285">
        <v>20110</v>
      </c>
      <c r="B5968" s="285" t="s">
        <v>15614</v>
      </c>
      <c r="C5968" s="513">
        <v>167.91</v>
      </c>
      <c r="E5968" t="e">
        <f>_xlfn.NUMBERVALUE(#REF!)</f>
        <v>#REF!</v>
      </c>
    </row>
    <row r="5969" spans="1:5">
      <c r="A5969" s="285">
        <v>20118</v>
      </c>
      <c r="B5969" s="285" t="s">
        <v>15615</v>
      </c>
      <c r="C5969" s="513">
        <v>428.63369999999998</v>
      </c>
      <c r="E5969" t="e">
        <f>_xlfn.NUMBERVALUE(#REF!)</f>
        <v>#REF!</v>
      </c>
    </row>
    <row r="5970" spans="1:5">
      <c r="A5970" s="285">
        <v>20138</v>
      </c>
      <c r="B5970" s="285" t="s">
        <v>15616</v>
      </c>
      <c r="C5970" s="513">
        <v>264.1977</v>
      </c>
      <c r="E5970" t="e">
        <f>_xlfn.NUMBERVALUE(#REF!)</f>
        <v>#REF!</v>
      </c>
    </row>
    <row r="5971" spans="1:5">
      <c r="A5971" s="285">
        <v>20278</v>
      </c>
      <c r="B5971" s="285" t="s">
        <v>15617</v>
      </c>
      <c r="C5971" s="513">
        <v>164.84129999999999</v>
      </c>
      <c r="E5971" t="e">
        <f>_xlfn.NUMBERVALUE(#REF!)</f>
        <v>#REF!</v>
      </c>
    </row>
    <row r="5972" spans="1:5">
      <c r="A5972" s="285">
        <v>20168</v>
      </c>
      <c r="B5972" s="285" t="s">
        <v>15617</v>
      </c>
      <c r="C5972" s="513">
        <v>146.1396</v>
      </c>
      <c r="E5972" t="e">
        <f>_xlfn.NUMBERVALUE(#REF!)</f>
        <v>#REF!</v>
      </c>
    </row>
    <row r="5973" spans="1:5">
      <c r="A5973" s="285">
        <v>10524</v>
      </c>
      <c r="B5973" s="285" t="s">
        <v>15618</v>
      </c>
      <c r="C5973" s="513">
        <v>11.147500000000001</v>
      </c>
      <c r="E5973" t="e">
        <f>_xlfn.NUMBERVALUE(#REF!)</f>
        <v>#REF!</v>
      </c>
    </row>
    <row r="5974" spans="1:5">
      <c r="A5974" s="285">
        <v>637372</v>
      </c>
      <c r="B5974" s="285" t="s">
        <v>15545</v>
      </c>
      <c r="C5974" s="513">
        <v>8.7324999999999999</v>
      </c>
      <c r="E5974" t="e">
        <f>_xlfn.NUMBERVALUE(#REF!)</f>
        <v>#REF!</v>
      </c>
    </row>
    <row r="5975" spans="1:5">
      <c r="A5975" s="285">
        <v>637373</v>
      </c>
      <c r="B5975" s="285" t="s">
        <v>15519</v>
      </c>
      <c r="C5975" s="513">
        <v>8.7324999999999999</v>
      </c>
      <c r="E5975" t="e">
        <f>_xlfn.NUMBERVALUE(#REF!)</f>
        <v>#REF!</v>
      </c>
    </row>
    <row r="5976" spans="1:5">
      <c r="A5976" s="285">
        <v>31935</v>
      </c>
      <c r="B5976" s="285" t="s">
        <v>15619</v>
      </c>
      <c r="C5976" s="513">
        <v>0.81699999999999995</v>
      </c>
      <c r="E5976" t="e">
        <f>_xlfn.NUMBERVALUE(#REF!)</f>
        <v>#REF!</v>
      </c>
    </row>
    <row r="5977" spans="1:5">
      <c r="A5977" s="285">
        <v>10428</v>
      </c>
      <c r="B5977" s="285" t="s">
        <v>15620</v>
      </c>
      <c r="C5977" s="513">
        <v>76.16</v>
      </c>
      <c r="E5977" t="e">
        <f>_xlfn.NUMBERVALUE(#REF!)</f>
        <v>#REF!</v>
      </c>
    </row>
    <row r="5978" spans="1:5">
      <c r="A5978" s="285">
        <v>10771</v>
      </c>
      <c r="B5978" s="285" t="s">
        <v>15621</v>
      </c>
      <c r="C5978" s="513">
        <v>11.798500000000001</v>
      </c>
      <c r="E5978" t="e">
        <f>_xlfn.NUMBERVALUE(#REF!)</f>
        <v>#REF!</v>
      </c>
    </row>
    <row r="5979" spans="1:5">
      <c r="A5979" s="285">
        <v>10690</v>
      </c>
      <c r="B5979" s="285" t="s">
        <v>15622</v>
      </c>
      <c r="C5979" s="513">
        <v>12.494999999999999</v>
      </c>
      <c r="E5979" t="e">
        <f>_xlfn.NUMBERVALUE(#REF!)</f>
        <v>#REF!</v>
      </c>
    </row>
    <row r="5980" spans="1:5">
      <c r="A5980" s="285">
        <v>10582</v>
      </c>
      <c r="B5980" s="285" t="s">
        <v>15623</v>
      </c>
      <c r="C5980" s="513">
        <v>5.5685000000000002</v>
      </c>
      <c r="E5980" t="e">
        <f>_xlfn.NUMBERVALUE(#REF!)</f>
        <v>#REF!</v>
      </c>
    </row>
    <row r="5981" spans="1:5">
      <c r="A5981" s="285">
        <v>39017</v>
      </c>
      <c r="B5981" s="285" t="s">
        <v>15413</v>
      </c>
      <c r="C5981" s="513">
        <v>27.502500000000001</v>
      </c>
      <c r="E5981" t="e">
        <f>_xlfn.NUMBERVALUE(#REF!)</f>
        <v>#REF!</v>
      </c>
    </row>
    <row r="5982" spans="1:5">
      <c r="A5982" s="285">
        <v>51191</v>
      </c>
      <c r="B5982" s="285" t="s">
        <v>15624</v>
      </c>
      <c r="C5982" s="513">
        <v>33.076799999999999</v>
      </c>
      <c r="E5982" t="e">
        <f>_xlfn.NUMBERVALUE(#REF!)</f>
        <v>#REF!</v>
      </c>
    </row>
    <row r="5983" spans="1:5">
      <c r="A5983" s="285">
        <v>20002</v>
      </c>
      <c r="B5983" s="285" t="s">
        <v>15524</v>
      </c>
      <c r="C5983" s="513">
        <v>229.34190000000001</v>
      </c>
      <c r="E5983" t="e">
        <f>_xlfn.NUMBERVALUE(#REF!)</f>
        <v>#REF!</v>
      </c>
    </row>
    <row r="5984" spans="1:5">
      <c r="A5984" s="285">
        <v>20119</v>
      </c>
      <c r="B5984" s="285" t="s">
        <v>15615</v>
      </c>
      <c r="C5984" s="513">
        <v>569.21489999999994</v>
      </c>
      <c r="E5984" t="e">
        <f>_xlfn.NUMBERVALUE(#REF!)</f>
        <v>#REF!</v>
      </c>
    </row>
    <row r="5985" spans="1:5">
      <c r="A5985" s="285">
        <v>20139</v>
      </c>
      <c r="B5985" s="285" t="s">
        <v>15625</v>
      </c>
      <c r="C5985" s="513">
        <v>303.04860000000002</v>
      </c>
      <c r="E5985" t="e">
        <f>_xlfn.NUMBERVALUE(#REF!)</f>
        <v>#REF!</v>
      </c>
    </row>
    <row r="5986" spans="1:5">
      <c r="A5986" s="285">
        <v>20141</v>
      </c>
      <c r="B5986" s="285" t="s">
        <v>15613</v>
      </c>
      <c r="C5986" s="513">
        <v>15.4361</v>
      </c>
      <c r="E5986" t="e">
        <f>_xlfn.NUMBERVALUE(#REF!)</f>
        <v>#REF!</v>
      </c>
    </row>
    <row r="5987" spans="1:5">
      <c r="A5987" s="285">
        <v>20142</v>
      </c>
      <c r="B5987" s="285" t="s">
        <v>15603</v>
      </c>
      <c r="C5987" s="513">
        <v>19.298100000000002</v>
      </c>
      <c r="E5987" t="e">
        <f>_xlfn.NUMBERVALUE(#REF!)</f>
        <v>#REF!</v>
      </c>
    </row>
    <row r="5988" spans="1:5">
      <c r="A5988" s="285">
        <v>20146</v>
      </c>
      <c r="B5988" s="285" t="s">
        <v>15626</v>
      </c>
      <c r="C5988" s="513">
        <v>79.033500000000004</v>
      </c>
      <c r="E5988" t="e">
        <f>_xlfn.NUMBERVALUE(#REF!)</f>
        <v>#REF!</v>
      </c>
    </row>
    <row r="5989" spans="1:5">
      <c r="A5989" s="285">
        <v>20169</v>
      </c>
      <c r="B5989" s="285" t="s">
        <v>15627</v>
      </c>
      <c r="C5989" s="513">
        <v>156.33000000000001</v>
      </c>
      <c r="E5989" t="e">
        <f>_xlfn.NUMBERVALUE(#REF!)</f>
        <v>#REF!</v>
      </c>
    </row>
    <row r="5990" spans="1:5">
      <c r="A5990" s="285">
        <v>20279</v>
      </c>
      <c r="B5990" s="285" t="s">
        <v>15627</v>
      </c>
      <c r="C5990" s="513">
        <v>191.24369999999999</v>
      </c>
      <c r="E5990" t="e">
        <f>_xlfn.NUMBERVALUE(#REF!)</f>
        <v>#REF!</v>
      </c>
    </row>
    <row r="5991" spans="1:5">
      <c r="A5991" s="285">
        <v>20350</v>
      </c>
      <c r="B5991" s="285" t="s">
        <v>15628</v>
      </c>
      <c r="C5991" s="513">
        <v>15.8588</v>
      </c>
      <c r="E5991" t="e">
        <f>_xlfn.NUMBERVALUE(#REF!)</f>
        <v>#REF!</v>
      </c>
    </row>
    <row r="5992" spans="1:5">
      <c r="A5992" s="285">
        <v>20389</v>
      </c>
      <c r="B5992" s="285" t="s">
        <v>15629</v>
      </c>
      <c r="C5992" s="513">
        <v>153.84030000000001</v>
      </c>
      <c r="E5992" t="e">
        <f>_xlfn.NUMBERVALUE(#REF!)</f>
        <v>#REF!</v>
      </c>
    </row>
    <row r="5993" spans="1:5">
      <c r="A5993" s="285">
        <v>40749</v>
      </c>
      <c r="B5993" s="285" t="s">
        <v>15630</v>
      </c>
      <c r="C5993" s="513">
        <v>38.948</v>
      </c>
      <c r="E5993" t="e">
        <f>_xlfn.NUMBERVALUE(#REF!)</f>
        <v>#REF!</v>
      </c>
    </row>
    <row r="5994" spans="1:5">
      <c r="A5994" s="285">
        <v>20286</v>
      </c>
      <c r="B5994" s="285" t="s">
        <v>15631</v>
      </c>
      <c r="C5994" s="513">
        <v>166.5204</v>
      </c>
      <c r="E5994" t="e">
        <f>_xlfn.NUMBERVALUE(#REF!)</f>
        <v>#REF!</v>
      </c>
    </row>
    <row r="5995" spans="1:5">
      <c r="A5995" s="285">
        <v>20406</v>
      </c>
      <c r="B5995" s="285" t="s">
        <v>15632</v>
      </c>
      <c r="C5995" s="513">
        <v>414.04289999999997</v>
      </c>
      <c r="E5995" t="e">
        <f>_xlfn.NUMBERVALUE(#REF!)</f>
        <v>#REF!</v>
      </c>
    </row>
    <row r="5996" spans="1:5">
      <c r="A5996" s="285">
        <v>20950</v>
      </c>
      <c r="B5996" s="285" t="s">
        <v>15633</v>
      </c>
      <c r="C5996" s="513">
        <v>24.677</v>
      </c>
      <c r="E5996" t="e">
        <f>_xlfn.NUMBERVALUE(#REF!)</f>
        <v>#REF!</v>
      </c>
    </row>
    <row r="5997" spans="1:5">
      <c r="A5997" s="285">
        <v>10462</v>
      </c>
      <c r="B5997" s="285" t="s">
        <v>15634</v>
      </c>
      <c r="C5997" s="513">
        <v>19.838000000000001</v>
      </c>
      <c r="E5997" t="e">
        <f>_xlfn.NUMBERVALUE(#REF!)</f>
        <v>#REF!</v>
      </c>
    </row>
    <row r="5998" spans="1:5">
      <c r="A5998" s="285">
        <v>20150</v>
      </c>
      <c r="B5998" s="285" t="s">
        <v>15635</v>
      </c>
      <c r="C5998" s="513">
        <v>17.184699999999999</v>
      </c>
      <c r="E5998" t="e">
        <f>_xlfn.NUMBERVALUE(#REF!)</f>
        <v>#REF!</v>
      </c>
    </row>
    <row r="5999" spans="1:5">
      <c r="A5999" s="285">
        <v>20393</v>
      </c>
      <c r="B5999" s="285" t="s">
        <v>15636</v>
      </c>
      <c r="C5999" s="513">
        <v>25.991299999999999</v>
      </c>
      <c r="E5999" t="e">
        <f>_xlfn.NUMBERVALUE(#REF!)</f>
        <v>#REF!</v>
      </c>
    </row>
    <row r="6000" spans="1:5">
      <c r="A6000" s="285">
        <v>20108</v>
      </c>
      <c r="B6000" s="285" t="s">
        <v>15637</v>
      </c>
      <c r="C6000" s="513">
        <v>343.0575</v>
      </c>
      <c r="E6000" t="e">
        <f>_xlfn.NUMBERVALUE(#REF!)</f>
        <v>#REF!</v>
      </c>
    </row>
    <row r="6001" spans="1:5">
      <c r="A6001" s="285">
        <v>20205</v>
      </c>
      <c r="B6001" s="285" t="s">
        <v>15638</v>
      </c>
      <c r="C6001" s="513">
        <v>29.8185</v>
      </c>
      <c r="E6001" t="e">
        <f>_xlfn.NUMBERVALUE(#REF!)</f>
        <v>#REF!</v>
      </c>
    </row>
    <row r="6002" spans="1:5">
      <c r="A6002" s="285">
        <v>20258</v>
      </c>
      <c r="B6002" s="285" t="s">
        <v>15639</v>
      </c>
      <c r="C6002" s="513">
        <v>206.4135</v>
      </c>
      <c r="E6002" t="e">
        <f>_xlfn.NUMBERVALUE(#REF!)</f>
        <v>#REF!</v>
      </c>
    </row>
    <row r="6003" spans="1:5">
      <c r="A6003" s="285">
        <v>20360</v>
      </c>
      <c r="B6003" s="285" t="s">
        <v>15640</v>
      </c>
      <c r="C6003" s="513">
        <v>27.6646</v>
      </c>
      <c r="E6003" t="e">
        <f>_xlfn.NUMBERVALUE(#REF!)</f>
        <v>#REF!</v>
      </c>
    </row>
    <row r="6004" spans="1:5">
      <c r="A6004" s="285">
        <v>20392</v>
      </c>
      <c r="B6004" s="285" t="s">
        <v>15602</v>
      </c>
      <c r="C6004" s="513">
        <v>20.021799999999999</v>
      </c>
      <c r="E6004" t="e">
        <f>_xlfn.NUMBERVALUE(#REF!)</f>
        <v>#REF!</v>
      </c>
    </row>
    <row r="6005" spans="1:5">
      <c r="A6005" s="285">
        <v>10935</v>
      </c>
      <c r="B6005" s="285" t="s">
        <v>15641</v>
      </c>
      <c r="C6005" s="513">
        <v>7.0735000000000001</v>
      </c>
      <c r="E6005" t="e">
        <f>_xlfn.NUMBERVALUE(#REF!)</f>
        <v>#REF!</v>
      </c>
    </row>
    <row r="6006" spans="1:5">
      <c r="A6006" s="285">
        <v>20602</v>
      </c>
      <c r="B6006" s="285" t="s">
        <v>15642</v>
      </c>
      <c r="C6006" s="513">
        <v>27.531400000000001</v>
      </c>
      <c r="E6006" t="e">
        <f>_xlfn.NUMBERVALUE(#REF!)</f>
        <v>#REF!</v>
      </c>
    </row>
    <row r="6007" spans="1:5">
      <c r="A6007" s="285">
        <v>20801</v>
      </c>
      <c r="B6007" s="285" t="s">
        <v>15643</v>
      </c>
      <c r="C6007" s="513">
        <v>27.340399999999999</v>
      </c>
      <c r="E6007" t="e">
        <f>_xlfn.NUMBERVALUE(#REF!)</f>
        <v>#REF!</v>
      </c>
    </row>
    <row r="6008" spans="1:5">
      <c r="A6008" s="285">
        <v>20989</v>
      </c>
      <c r="B6008" s="285" t="s">
        <v>15644</v>
      </c>
      <c r="C6008" s="513">
        <v>167.50470000000001</v>
      </c>
      <c r="E6008" t="e">
        <f>_xlfn.NUMBERVALUE(#REF!)</f>
        <v>#REF!</v>
      </c>
    </row>
    <row r="6009" spans="1:5">
      <c r="A6009" s="285">
        <v>21254</v>
      </c>
      <c r="B6009" s="285" t="s">
        <v>15645</v>
      </c>
      <c r="C6009" s="513">
        <v>299.80619999999999</v>
      </c>
      <c r="E6009" t="e">
        <f>_xlfn.NUMBERVALUE(#REF!)</f>
        <v>#REF!</v>
      </c>
    </row>
    <row r="6010" spans="1:5">
      <c r="A6010" s="285">
        <v>20404</v>
      </c>
      <c r="B6010" s="285" t="s">
        <v>15583</v>
      </c>
      <c r="C6010" s="513">
        <v>694.8</v>
      </c>
      <c r="E6010" t="e">
        <f>_xlfn.NUMBERVALUE(#REF!)</f>
        <v>#REF!</v>
      </c>
    </row>
    <row r="6011" spans="1:5">
      <c r="A6011" s="285">
        <v>20100</v>
      </c>
      <c r="B6011" s="285" t="s">
        <v>15635</v>
      </c>
      <c r="C6011" s="513">
        <v>15.922499999999999</v>
      </c>
      <c r="E6011" t="e">
        <f>_xlfn.NUMBERVALUE(#REF!)</f>
        <v>#REF!</v>
      </c>
    </row>
    <row r="6012" spans="1:5">
      <c r="A6012" s="285">
        <v>20005</v>
      </c>
      <c r="B6012" s="285" t="s">
        <v>15527</v>
      </c>
      <c r="C6012" s="513">
        <v>355.2165</v>
      </c>
      <c r="E6012" t="e">
        <f>_xlfn.NUMBERVALUE(#REF!)</f>
        <v>#REF!</v>
      </c>
    </row>
    <row r="6013" spans="1:5">
      <c r="A6013" s="285">
        <v>20285</v>
      </c>
      <c r="B6013" s="285" t="s">
        <v>15646</v>
      </c>
      <c r="C6013" s="513">
        <v>139.9443</v>
      </c>
      <c r="E6013" t="e">
        <f>_xlfn.NUMBERVALUE(#REF!)</f>
        <v>#REF!</v>
      </c>
    </row>
    <row r="6014" spans="1:5">
      <c r="A6014" s="285">
        <v>20103</v>
      </c>
      <c r="B6014" s="285" t="s">
        <v>15647</v>
      </c>
      <c r="C6014" s="513">
        <v>174.51060000000001</v>
      </c>
      <c r="E6014" t="e">
        <f>_xlfn.NUMBERVALUE(#REF!)</f>
        <v>#REF!</v>
      </c>
    </row>
    <row r="6015" spans="1:5">
      <c r="A6015" s="285">
        <v>20104</v>
      </c>
      <c r="B6015" s="285" t="s">
        <v>15647</v>
      </c>
      <c r="C6015" s="513">
        <v>203.51849999999999</v>
      </c>
      <c r="E6015" t="e">
        <f>_xlfn.NUMBERVALUE(#REF!)</f>
        <v>#REF!</v>
      </c>
    </row>
    <row r="6016" spans="1:5">
      <c r="A6016" s="285">
        <v>20105</v>
      </c>
      <c r="B6016" s="285" t="s">
        <v>15647</v>
      </c>
      <c r="C6016" s="513">
        <v>232.46850000000001</v>
      </c>
      <c r="E6016" t="e">
        <f>_xlfn.NUMBERVALUE(#REF!)</f>
        <v>#REF!</v>
      </c>
    </row>
    <row r="6017" spans="1:5">
      <c r="A6017" s="285">
        <v>20106</v>
      </c>
      <c r="B6017" s="285" t="s">
        <v>15647</v>
      </c>
      <c r="C6017" s="513">
        <v>261.76589999999999</v>
      </c>
      <c r="E6017" t="e">
        <f>_xlfn.NUMBERVALUE(#REF!)</f>
        <v>#REF!</v>
      </c>
    </row>
    <row r="6018" spans="1:5">
      <c r="A6018" s="285">
        <v>20107</v>
      </c>
      <c r="B6018" s="285" t="s">
        <v>15647</v>
      </c>
      <c r="C6018" s="513">
        <v>285.15750000000003</v>
      </c>
      <c r="E6018" t="e">
        <f>_xlfn.NUMBERVALUE(#REF!)</f>
        <v>#REF!</v>
      </c>
    </row>
    <row r="6019" spans="1:5">
      <c r="A6019" s="285">
        <v>20453</v>
      </c>
      <c r="B6019" s="285" t="s">
        <v>15583</v>
      </c>
      <c r="C6019" s="513">
        <v>634.005</v>
      </c>
      <c r="E6019" t="e">
        <f>_xlfn.NUMBERVALUE(#REF!)</f>
        <v>#REF!</v>
      </c>
    </row>
    <row r="6020" spans="1:5">
      <c r="A6020" s="285">
        <v>20460</v>
      </c>
      <c r="B6020" s="285" t="s">
        <v>15605</v>
      </c>
      <c r="C6020" s="513">
        <v>167.96789999999999</v>
      </c>
      <c r="E6020" t="e">
        <f>_xlfn.NUMBERVALUE(#REF!)</f>
        <v>#REF!</v>
      </c>
    </row>
    <row r="6021" spans="1:5">
      <c r="A6021" s="285">
        <v>20468</v>
      </c>
      <c r="B6021" s="285" t="s">
        <v>15648</v>
      </c>
      <c r="C6021" s="513">
        <v>131.14349999999999</v>
      </c>
      <c r="E6021" t="e">
        <f>_xlfn.NUMBERVALUE(#REF!)</f>
        <v>#REF!</v>
      </c>
    </row>
    <row r="6022" spans="1:5">
      <c r="A6022" s="285">
        <v>20900</v>
      </c>
      <c r="B6022" s="285" t="s">
        <v>15633</v>
      </c>
      <c r="C6022" s="513">
        <v>20.155000000000001</v>
      </c>
      <c r="E6022" t="e">
        <f>_xlfn.NUMBERVALUE(#REF!)</f>
        <v>#REF!</v>
      </c>
    </row>
    <row r="6023" spans="1:5">
      <c r="A6023" s="285">
        <v>20901</v>
      </c>
      <c r="B6023" s="285" t="s">
        <v>15608</v>
      </c>
      <c r="C6023" s="513">
        <v>24.677</v>
      </c>
      <c r="E6023" t="e">
        <f>_xlfn.NUMBERVALUE(#REF!)</f>
        <v>#REF!</v>
      </c>
    </row>
    <row r="6024" spans="1:5">
      <c r="A6024" s="285">
        <v>20910</v>
      </c>
      <c r="B6024" s="285" t="s">
        <v>15649</v>
      </c>
      <c r="C6024" s="513">
        <v>31.954999999999998</v>
      </c>
      <c r="E6024" t="e">
        <f>_xlfn.NUMBERVALUE(#REF!)</f>
        <v>#REF!</v>
      </c>
    </row>
    <row r="6025" spans="1:5">
      <c r="A6025" s="285">
        <v>20941</v>
      </c>
      <c r="B6025" s="285" t="s">
        <v>15591</v>
      </c>
      <c r="C6025" s="513">
        <v>20.178100000000001</v>
      </c>
      <c r="E6025" t="e">
        <f>_xlfn.NUMBERVALUE(#REF!)</f>
        <v>#REF!</v>
      </c>
    </row>
    <row r="6026" spans="1:5">
      <c r="A6026" s="285">
        <v>20942</v>
      </c>
      <c r="B6026" s="285" t="s">
        <v>15592</v>
      </c>
      <c r="C6026" s="513">
        <v>21.127700000000001</v>
      </c>
      <c r="E6026" t="e">
        <f>_xlfn.NUMBERVALUE(#REF!)</f>
        <v>#REF!</v>
      </c>
    </row>
    <row r="6027" spans="1:5">
      <c r="A6027" s="285">
        <v>21273</v>
      </c>
      <c r="B6027" s="285" t="s">
        <v>15604</v>
      </c>
      <c r="C6027" s="513">
        <v>233.5686</v>
      </c>
      <c r="E6027" t="e">
        <f>_xlfn.NUMBERVALUE(#REF!)</f>
        <v>#REF!</v>
      </c>
    </row>
    <row r="6028" spans="1:5">
      <c r="A6028" s="285">
        <v>20080</v>
      </c>
      <c r="B6028" s="285" t="s">
        <v>15650</v>
      </c>
      <c r="C6028" s="513">
        <v>0.26019999999999999</v>
      </c>
      <c r="E6028" t="e">
        <f>_xlfn.NUMBERVALUE(#REF!)</f>
        <v>#REF!</v>
      </c>
    </row>
    <row r="6029" spans="1:5">
      <c r="A6029" s="285">
        <v>20182</v>
      </c>
      <c r="B6029" s="285" t="s">
        <v>15597</v>
      </c>
      <c r="C6029" s="513">
        <v>374.4393</v>
      </c>
      <c r="E6029" t="e">
        <f>_xlfn.NUMBERVALUE(#REF!)</f>
        <v>#REF!</v>
      </c>
    </row>
    <row r="6030" spans="1:5">
      <c r="A6030" s="285">
        <v>20185</v>
      </c>
      <c r="B6030" s="285" t="s">
        <v>15597</v>
      </c>
      <c r="C6030" s="513">
        <v>538.18050000000005</v>
      </c>
      <c r="E6030" t="e">
        <f>_xlfn.NUMBERVALUE(#REF!)</f>
        <v>#REF!</v>
      </c>
    </row>
    <row r="6031" spans="1:5">
      <c r="A6031" s="285">
        <v>20277</v>
      </c>
      <c r="B6031" s="285" t="s">
        <v>15651</v>
      </c>
      <c r="C6031" s="513">
        <v>130.04339999999999</v>
      </c>
      <c r="E6031" t="e">
        <f>_xlfn.NUMBERVALUE(#REF!)</f>
        <v>#REF!</v>
      </c>
    </row>
    <row r="6032" spans="1:5">
      <c r="A6032" s="285">
        <v>20284</v>
      </c>
      <c r="B6032" s="285" t="s">
        <v>15652</v>
      </c>
      <c r="C6032" s="513">
        <v>125.0061</v>
      </c>
      <c r="E6032" t="e">
        <f>_xlfn.NUMBERVALUE(#REF!)</f>
        <v>#REF!</v>
      </c>
    </row>
    <row r="6033" spans="1:5">
      <c r="A6033" s="285">
        <v>20283</v>
      </c>
      <c r="B6033" s="285" t="s">
        <v>15653</v>
      </c>
      <c r="C6033" s="513">
        <v>110.29949999999999</v>
      </c>
      <c r="E6033" t="e">
        <f>_xlfn.NUMBERVALUE(#REF!)</f>
        <v>#REF!</v>
      </c>
    </row>
    <row r="6034" spans="1:5">
      <c r="A6034" s="285">
        <v>20343</v>
      </c>
      <c r="B6034" s="285" t="s">
        <v>15636</v>
      </c>
      <c r="C6034" s="513">
        <v>27.415600000000001</v>
      </c>
      <c r="E6034" t="e">
        <f>_xlfn.NUMBERVALUE(#REF!)</f>
        <v>#REF!</v>
      </c>
    </row>
    <row r="6035" spans="1:5">
      <c r="A6035" s="285">
        <v>10698</v>
      </c>
      <c r="B6035" s="285" t="s">
        <v>15654</v>
      </c>
      <c r="C6035" s="513">
        <v>5.7995000000000001</v>
      </c>
      <c r="E6035" t="e">
        <f>_xlfn.NUMBERVALUE(#REF!)</f>
        <v>#REF!</v>
      </c>
    </row>
    <row r="6036" spans="1:5">
      <c r="A6036" s="285">
        <v>10699</v>
      </c>
      <c r="B6036" s="285" t="s">
        <v>15654</v>
      </c>
      <c r="C6036" s="513">
        <v>5.8624999999999998</v>
      </c>
      <c r="E6036" t="e">
        <f>_xlfn.NUMBERVALUE(#REF!)</f>
        <v>#REF!</v>
      </c>
    </row>
    <row r="6037" spans="1:5">
      <c r="A6037" s="285">
        <v>10772</v>
      </c>
      <c r="B6037" s="285" t="s">
        <v>15621</v>
      </c>
      <c r="C6037" s="513">
        <v>12.4285</v>
      </c>
      <c r="E6037" t="e">
        <f>_xlfn.NUMBERVALUE(#REF!)</f>
        <v>#REF!</v>
      </c>
    </row>
    <row r="6038" spans="1:5">
      <c r="A6038" s="285">
        <v>10773</v>
      </c>
      <c r="B6038" s="285" t="s">
        <v>15655</v>
      </c>
      <c r="C6038" s="513">
        <v>14.073499999999999</v>
      </c>
      <c r="E6038" t="e">
        <f>_xlfn.NUMBERVALUE(#REF!)</f>
        <v>#REF!</v>
      </c>
    </row>
    <row r="6039" spans="1:5">
      <c r="A6039" s="285">
        <v>25702</v>
      </c>
      <c r="B6039" s="285" t="s">
        <v>15656</v>
      </c>
      <c r="C6039" s="513">
        <v>0.97819999999999996</v>
      </c>
      <c r="E6039" t="e">
        <f>_xlfn.NUMBERVALUE(#REF!)</f>
        <v>#REF!</v>
      </c>
    </row>
    <row r="6040" spans="1:5">
      <c r="A6040" s="285">
        <v>10681</v>
      </c>
      <c r="B6040" s="285" t="s">
        <v>15657</v>
      </c>
      <c r="C6040" s="513">
        <v>0.5887</v>
      </c>
      <c r="E6040" t="e">
        <f>_xlfn.NUMBERVALUE(#REF!)</f>
        <v>#REF!</v>
      </c>
    </row>
    <row r="6041" spans="1:5">
      <c r="A6041" s="285">
        <v>10737</v>
      </c>
      <c r="B6041" s="285" t="s">
        <v>15658</v>
      </c>
      <c r="C6041" s="513">
        <v>6.5765000000000002</v>
      </c>
      <c r="E6041" t="e">
        <f>_xlfn.NUMBERVALUE(#REF!)</f>
        <v>#REF!</v>
      </c>
    </row>
    <row r="6042" spans="1:5">
      <c r="A6042" s="285">
        <v>20391</v>
      </c>
      <c r="B6042" s="285" t="s">
        <v>15603</v>
      </c>
      <c r="C6042" s="513">
        <v>16.183</v>
      </c>
      <c r="E6042" t="e">
        <f>_xlfn.NUMBERVALUE(#REF!)</f>
        <v>#REF!</v>
      </c>
    </row>
    <row r="6043" spans="1:5">
      <c r="A6043" s="285">
        <v>20121</v>
      </c>
      <c r="B6043" s="285" t="s">
        <v>15576</v>
      </c>
      <c r="C6043" s="513">
        <v>41.375300000000003</v>
      </c>
      <c r="E6043" t="e">
        <f>_xlfn.NUMBERVALUE(#REF!)</f>
        <v>#REF!</v>
      </c>
    </row>
    <row r="6044" spans="1:5">
      <c r="A6044" s="285">
        <v>386635</v>
      </c>
      <c r="B6044" s="285" t="s">
        <v>15659</v>
      </c>
      <c r="C6044" s="513">
        <v>4.5439999999999996</v>
      </c>
      <c r="E6044" t="e">
        <f>_xlfn.NUMBERVALUE(#REF!)</f>
        <v>#REF!</v>
      </c>
    </row>
    <row r="6045" spans="1:5">
      <c r="A6045" s="285">
        <v>637340</v>
      </c>
      <c r="B6045" s="285" t="s">
        <v>15660</v>
      </c>
      <c r="C6045" s="513">
        <v>22.102499999999999</v>
      </c>
      <c r="E6045" t="e">
        <f>_xlfn.NUMBERVALUE(#REF!)</f>
        <v>#REF!</v>
      </c>
    </row>
    <row r="6046" spans="1:5">
      <c r="A6046" s="285">
        <v>637341</v>
      </c>
      <c r="B6046" s="285" t="s">
        <v>15500</v>
      </c>
      <c r="C6046" s="513">
        <v>7.5914999999999999</v>
      </c>
      <c r="E6046" t="e">
        <f>_xlfn.NUMBERVALUE(#REF!)</f>
        <v>#REF!</v>
      </c>
    </row>
    <row r="6047" spans="1:5">
      <c r="A6047" s="285">
        <v>637343</v>
      </c>
      <c r="B6047" s="285" t="s">
        <v>15519</v>
      </c>
      <c r="C6047" s="513">
        <v>7.5914999999999999</v>
      </c>
      <c r="E6047" t="e">
        <f>_xlfn.NUMBERVALUE(#REF!)</f>
        <v>#REF!</v>
      </c>
    </row>
    <row r="6048" spans="1:5">
      <c r="A6048" s="285">
        <v>20157</v>
      </c>
      <c r="B6048" s="285" t="s">
        <v>15611</v>
      </c>
      <c r="C6048" s="513">
        <v>286.95240000000001</v>
      </c>
      <c r="E6048" t="e">
        <f>_xlfn.NUMBERVALUE(#REF!)</f>
        <v>#REF!</v>
      </c>
    </row>
    <row r="6049" spans="1:5">
      <c r="A6049" s="285">
        <v>20167</v>
      </c>
      <c r="B6049" s="285" t="s">
        <v>15651</v>
      </c>
      <c r="C6049" s="513">
        <v>114.4683</v>
      </c>
      <c r="E6049" t="e">
        <f>_xlfn.NUMBERVALUE(#REF!)</f>
        <v>#REF!</v>
      </c>
    </row>
    <row r="6050" spans="1:5">
      <c r="A6050" s="285">
        <v>20177</v>
      </c>
      <c r="B6050" s="285" t="s">
        <v>15661</v>
      </c>
      <c r="C6050" s="513">
        <v>216.89340000000001</v>
      </c>
      <c r="E6050" t="e">
        <f>_xlfn.NUMBERVALUE(#REF!)</f>
        <v>#REF!</v>
      </c>
    </row>
    <row r="6051" spans="1:5">
      <c r="A6051" s="285">
        <v>20197</v>
      </c>
      <c r="B6051" s="285" t="s">
        <v>15662</v>
      </c>
      <c r="C6051" s="513">
        <v>41.126399999999997</v>
      </c>
      <c r="E6051" t="e">
        <f>_xlfn.NUMBERVALUE(#REF!)</f>
        <v>#REF!</v>
      </c>
    </row>
    <row r="6052" spans="1:5">
      <c r="A6052" s="285">
        <v>20199</v>
      </c>
      <c r="B6052" s="285" t="s">
        <v>15663</v>
      </c>
      <c r="C6052" s="513">
        <v>57.957900000000002</v>
      </c>
      <c r="E6052" t="e">
        <f>_xlfn.NUMBERVALUE(#REF!)</f>
        <v>#REF!</v>
      </c>
    </row>
    <row r="6053" spans="1:5">
      <c r="A6053" s="285">
        <v>20257</v>
      </c>
      <c r="B6053" s="285" t="s">
        <v>15664</v>
      </c>
      <c r="C6053" s="513">
        <v>162.52529999999999</v>
      </c>
      <c r="E6053" t="e">
        <f>_xlfn.NUMBERVALUE(#REF!)</f>
        <v>#REF!</v>
      </c>
    </row>
    <row r="6054" spans="1:5">
      <c r="A6054" s="285">
        <v>20394</v>
      </c>
      <c r="B6054" s="285" t="s">
        <v>15662</v>
      </c>
      <c r="C6054" s="513">
        <v>35.764800000000001</v>
      </c>
      <c r="E6054" t="e">
        <f>_xlfn.NUMBERVALUE(#REF!)</f>
        <v>#REF!</v>
      </c>
    </row>
    <row r="6055" spans="1:5">
      <c r="A6055" s="285">
        <v>37308</v>
      </c>
      <c r="B6055" s="285" t="s">
        <v>15665</v>
      </c>
      <c r="C6055" s="513">
        <v>207.3399</v>
      </c>
      <c r="E6055" t="e">
        <f>_xlfn.NUMBERVALUE(#REF!)</f>
        <v>#REF!</v>
      </c>
    </row>
    <row r="6056" spans="1:5">
      <c r="A6056" s="285">
        <v>20340</v>
      </c>
      <c r="B6056" s="285" t="s">
        <v>15613</v>
      </c>
      <c r="C6056" s="513">
        <v>12.1706</v>
      </c>
      <c r="E6056" t="e">
        <f>_xlfn.NUMBERVALUE(#REF!)</f>
        <v>#REF!</v>
      </c>
    </row>
    <row r="6057" spans="1:5">
      <c r="A6057" s="285">
        <v>20344</v>
      </c>
      <c r="B6057" s="285" t="s">
        <v>15662</v>
      </c>
      <c r="C6057" s="513">
        <v>36.106400000000001</v>
      </c>
      <c r="E6057" t="e">
        <f>_xlfn.NUMBERVALUE(#REF!)</f>
        <v>#REF!</v>
      </c>
    </row>
    <row r="6058" spans="1:5">
      <c r="A6058" s="285">
        <v>4663</v>
      </c>
      <c r="B6058" s="285" t="s">
        <v>15666</v>
      </c>
      <c r="C6058" s="513">
        <v>285.96809999999999</v>
      </c>
      <c r="E6058" t="e">
        <f>_xlfn.NUMBERVALUE(#REF!)</f>
        <v>#REF!</v>
      </c>
    </row>
    <row r="6059" spans="1:5">
      <c r="A6059" s="285">
        <v>51147</v>
      </c>
      <c r="B6059" s="285" t="s">
        <v>15667</v>
      </c>
      <c r="C6059" s="513">
        <v>31.687100000000001</v>
      </c>
      <c r="E6059" t="e">
        <f>_xlfn.NUMBERVALUE(#REF!)</f>
        <v>#REF!</v>
      </c>
    </row>
    <row r="6060" spans="1:5">
      <c r="A6060" s="285">
        <v>637360</v>
      </c>
      <c r="B6060" s="285" t="s">
        <v>15668</v>
      </c>
      <c r="C6060" s="513">
        <v>19.292000000000002</v>
      </c>
      <c r="E6060" t="e">
        <f>_xlfn.NUMBERVALUE(#REF!)</f>
        <v>#REF!</v>
      </c>
    </row>
    <row r="6061" spans="1:5">
      <c r="A6061" s="285">
        <v>637363</v>
      </c>
      <c r="B6061" s="285" t="s">
        <v>15519</v>
      </c>
      <c r="C6061" s="513">
        <v>6.2859999999999996</v>
      </c>
      <c r="E6061" t="e">
        <f>_xlfn.NUMBERVALUE(#REF!)</f>
        <v>#REF!</v>
      </c>
    </row>
    <row r="6062" spans="1:5">
      <c r="A6062" s="285">
        <v>637361</v>
      </c>
      <c r="B6062" s="285" t="s">
        <v>15500</v>
      </c>
      <c r="C6062" s="513">
        <v>6.2859999999999996</v>
      </c>
      <c r="E6062" t="e">
        <f>_xlfn.NUMBERVALUE(#REF!)</f>
        <v>#REF!</v>
      </c>
    </row>
    <row r="6063" spans="1:5">
      <c r="A6063" s="285">
        <v>44269</v>
      </c>
      <c r="B6063" s="285" t="s">
        <v>15669</v>
      </c>
      <c r="C6063" s="513">
        <v>484.5</v>
      </c>
      <c r="E6063" t="e">
        <f>_xlfn.NUMBERVALUE(#REF!)</f>
        <v>#REF!</v>
      </c>
    </row>
    <row r="6064" spans="1:5">
      <c r="A6064" s="285">
        <v>637364</v>
      </c>
      <c r="B6064" s="285" t="s">
        <v>15499</v>
      </c>
      <c r="C6064" s="513">
        <v>1.7768999999999999</v>
      </c>
      <c r="E6064" t="e">
        <f>_xlfn.NUMBERVALUE(#REF!)</f>
        <v>#REF!</v>
      </c>
    </row>
    <row r="6065" spans="1:5">
      <c r="A6065" s="285">
        <v>26097</v>
      </c>
      <c r="B6065" s="285" t="s">
        <v>15670</v>
      </c>
      <c r="C6065" s="513">
        <v>1188.28</v>
      </c>
      <c r="E6065" t="e">
        <f>_xlfn.NUMBERVALUE(#REF!)</f>
        <v>#REF!</v>
      </c>
    </row>
    <row r="6066" spans="1:5">
      <c r="A6066" s="285">
        <v>36250</v>
      </c>
      <c r="B6066" s="285" t="s">
        <v>15671</v>
      </c>
      <c r="C6066" s="513">
        <v>88.14</v>
      </c>
      <c r="E6066" t="e">
        <f>_xlfn.NUMBERVALUE(#REF!)</f>
        <v>#REF!</v>
      </c>
    </row>
    <row r="6067" spans="1:5">
      <c r="A6067" s="285">
        <v>36251</v>
      </c>
      <c r="B6067" s="285" t="s">
        <v>15672</v>
      </c>
      <c r="C6067" s="513">
        <v>156.72</v>
      </c>
      <c r="E6067" t="e">
        <f>_xlfn.NUMBERVALUE(#REF!)</f>
        <v>#REF!</v>
      </c>
    </row>
    <row r="6068" spans="1:5">
      <c r="A6068" s="285">
        <v>36252</v>
      </c>
      <c r="B6068" s="285" t="s">
        <v>15673</v>
      </c>
      <c r="C6068" s="513">
        <v>198.42</v>
      </c>
      <c r="E6068" t="e">
        <f>_xlfn.NUMBERVALUE(#REF!)</f>
        <v>#REF!</v>
      </c>
    </row>
    <row r="6069" spans="1:5">
      <c r="A6069" s="285">
        <v>36255</v>
      </c>
      <c r="B6069" s="285" t="s">
        <v>15674</v>
      </c>
      <c r="C6069" s="513">
        <v>222.12</v>
      </c>
      <c r="E6069" t="e">
        <f>_xlfn.NUMBERVALUE(#REF!)</f>
        <v>#REF!</v>
      </c>
    </row>
    <row r="6070" spans="1:5">
      <c r="A6070" s="285">
        <v>36256</v>
      </c>
      <c r="B6070" s="285" t="s">
        <v>15675</v>
      </c>
      <c r="C6070" s="513">
        <v>310.98</v>
      </c>
      <c r="E6070" t="e">
        <f>_xlfn.NUMBERVALUE(#REF!)</f>
        <v>#REF!</v>
      </c>
    </row>
    <row r="6071" spans="1:5">
      <c r="A6071" s="285">
        <v>36261</v>
      </c>
      <c r="B6071" s="285" t="s">
        <v>15676</v>
      </c>
      <c r="C6071" s="513">
        <v>431.46</v>
      </c>
      <c r="E6071" t="e">
        <f>_xlfn.NUMBERVALUE(#REF!)</f>
        <v>#REF!</v>
      </c>
    </row>
    <row r="6072" spans="1:5">
      <c r="A6072" s="285">
        <v>36263</v>
      </c>
      <c r="B6072" s="285" t="s">
        <v>15677</v>
      </c>
      <c r="C6072" s="513">
        <v>749.4</v>
      </c>
      <c r="E6072" t="e">
        <f>_xlfn.NUMBERVALUE(#REF!)</f>
        <v>#REF!</v>
      </c>
    </row>
    <row r="6073" spans="1:5">
      <c r="A6073" s="285">
        <v>47058</v>
      </c>
      <c r="B6073" s="285" t="s">
        <v>15421</v>
      </c>
      <c r="C6073" s="513">
        <v>954</v>
      </c>
      <c r="E6073" t="e">
        <f>_xlfn.NUMBERVALUE(#REF!)</f>
        <v>#REF!</v>
      </c>
    </row>
    <row r="6074" spans="1:5">
      <c r="A6074" s="285">
        <v>51110</v>
      </c>
      <c r="B6074" s="285" t="s">
        <v>15678</v>
      </c>
      <c r="C6074" s="513">
        <v>39.438200000000002</v>
      </c>
      <c r="E6074" t="e">
        <f>_xlfn.NUMBERVALUE(#REF!)</f>
        <v>#REF!</v>
      </c>
    </row>
    <row r="6075" spans="1:5">
      <c r="A6075" s="285">
        <v>51111</v>
      </c>
      <c r="B6075" s="285" t="s">
        <v>15679</v>
      </c>
      <c r="C6075" s="513">
        <v>46.039099999999998</v>
      </c>
      <c r="E6075" t="e">
        <f>_xlfn.NUMBERVALUE(#REF!)</f>
        <v>#REF!</v>
      </c>
    </row>
    <row r="6076" spans="1:5">
      <c r="A6076" s="285">
        <v>53010</v>
      </c>
      <c r="B6076" s="285" t="s">
        <v>15680</v>
      </c>
      <c r="C6076" s="513">
        <v>49.848799999999997</v>
      </c>
      <c r="E6076" t="e">
        <f>_xlfn.NUMBERVALUE(#REF!)</f>
        <v>#REF!</v>
      </c>
    </row>
    <row r="6077" spans="1:5">
      <c r="A6077" s="285">
        <v>26088</v>
      </c>
      <c r="B6077" s="285" t="s">
        <v>15681</v>
      </c>
      <c r="C6077" s="513">
        <v>562.89800000000002</v>
      </c>
      <c r="E6077" t="e">
        <f>_xlfn.NUMBERVALUE(#REF!)</f>
        <v>#REF!</v>
      </c>
    </row>
    <row r="6078" spans="1:5">
      <c r="A6078" s="285">
        <v>20242</v>
      </c>
      <c r="B6078" s="285" t="s">
        <v>15682</v>
      </c>
      <c r="C6078" s="513">
        <v>94.145399999999995</v>
      </c>
      <c r="E6078" t="e">
        <f>_xlfn.NUMBERVALUE(#REF!)</f>
        <v>#REF!</v>
      </c>
    </row>
    <row r="6079" spans="1:5">
      <c r="A6079" s="285">
        <v>20135</v>
      </c>
      <c r="B6079" s="285" t="s">
        <v>15606</v>
      </c>
      <c r="C6079" s="513">
        <v>14.9092</v>
      </c>
      <c r="E6079" t="e">
        <f>_xlfn.NUMBERVALUE(#REF!)</f>
        <v>#REF!</v>
      </c>
    </row>
    <row r="6080" spans="1:5">
      <c r="A6080" s="285">
        <v>20140</v>
      </c>
      <c r="B6080" s="285" t="s">
        <v>15636</v>
      </c>
      <c r="C6080" s="513">
        <v>29.505800000000001</v>
      </c>
      <c r="E6080" t="e">
        <f>_xlfn.NUMBERVALUE(#REF!)</f>
        <v>#REF!</v>
      </c>
    </row>
    <row r="6081" spans="1:5">
      <c r="A6081" s="285">
        <v>20143</v>
      </c>
      <c r="B6081" s="285" t="s">
        <v>15663</v>
      </c>
      <c r="C6081" s="513">
        <v>48.994999999999997</v>
      </c>
      <c r="E6081" t="e">
        <f>_xlfn.NUMBERVALUE(#REF!)</f>
        <v>#REF!</v>
      </c>
    </row>
    <row r="6082" spans="1:5">
      <c r="A6082" s="285">
        <v>20207</v>
      </c>
      <c r="B6082" s="285" t="s">
        <v>15683</v>
      </c>
      <c r="C6082" s="513">
        <v>60.968699999999998</v>
      </c>
      <c r="E6082" t="e">
        <f>_xlfn.NUMBERVALUE(#REF!)</f>
        <v>#REF!</v>
      </c>
    </row>
    <row r="6083" spans="1:5">
      <c r="A6083" s="285">
        <v>20243</v>
      </c>
      <c r="B6083" s="285" t="s">
        <v>15682</v>
      </c>
      <c r="C6083" s="513">
        <v>82.333799999999997</v>
      </c>
      <c r="E6083" t="e">
        <f>_xlfn.NUMBERVALUE(#REF!)</f>
        <v>#REF!</v>
      </c>
    </row>
    <row r="6084" spans="1:5">
      <c r="A6084" s="285">
        <v>20259</v>
      </c>
      <c r="B6084" s="285" t="s">
        <v>15684</v>
      </c>
      <c r="C6084" s="513">
        <v>236.17410000000001</v>
      </c>
      <c r="E6084" t="e">
        <f>_xlfn.NUMBERVALUE(#REF!)</f>
        <v>#REF!</v>
      </c>
    </row>
    <row r="6085" spans="1:5">
      <c r="A6085" s="285">
        <v>20307</v>
      </c>
      <c r="B6085" s="285" t="s">
        <v>15685</v>
      </c>
      <c r="C6085" s="513">
        <v>41.224800000000002</v>
      </c>
      <c r="E6085" t="e">
        <f>_xlfn.NUMBERVALUE(#REF!)</f>
        <v>#REF!</v>
      </c>
    </row>
    <row r="6086" spans="1:5">
      <c r="A6086" s="285">
        <v>20004</v>
      </c>
      <c r="B6086" s="285" t="s">
        <v>15526</v>
      </c>
      <c r="C6086" s="513">
        <v>317.87099999999998</v>
      </c>
      <c r="E6086" t="e">
        <f>_xlfn.NUMBERVALUE(#REF!)</f>
        <v>#REF!</v>
      </c>
    </row>
    <row r="6087" spans="1:5">
      <c r="A6087" s="285">
        <v>20020</v>
      </c>
      <c r="B6087" s="285" t="s">
        <v>15686</v>
      </c>
      <c r="C6087" s="513">
        <v>34.166800000000002</v>
      </c>
      <c r="E6087" t="e">
        <f>_xlfn.NUMBERVALUE(#REF!)</f>
        <v>#REF!</v>
      </c>
    </row>
    <row r="6088" spans="1:5">
      <c r="A6088" s="285">
        <v>20254</v>
      </c>
      <c r="B6088" s="285" t="s">
        <v>15687</v>
      </c>
      <c r="C6088" s="513">
        <v>112.32599999999999</v>
      </c>
      <c r="E6088" t="e">
        <f>_xlfn.NUMBERVALUE(#REF!)</f>
        <v>#REF!</v>
      </c>
    </row>
    <row r="6089" spans="1:5">
      <c r="A6089" s="285">
        <v>20292</v>
      </c>
      <c r="B6089" s="285" t="s">
        <v>15688</v>
      </c>
      <c r="C6089" s="513">
        <v>22.2973</v>
      </c>
      <c r="E6089" t="e">
        <f>_xlfn.NUMBERVALUE(#REF!)</f>
        <v>#REF!</v>
      </c>
    </row>
    <row r="6090" spans="1:5">
      <c r="A6090" s="285">
        <v>20514</v>
      </c>
      <c r="B6090" s="285" t="s">
        <v>15689</v>
      </c>
      <c r="C6090" s="513">
        <v>277.45679999999999</v>
      </c>
      <c r="E6090" t="e">
        <f>_xlfn.NUMBERVALUE(#REF!)</f>
        <v>#REF!</v>
      </c>
    </row>
    <row r="6091" spans="1:5">
      <c r="A6091" s="285">
        <v>20504</v>
      </c>
      <c r="B6091" s="285" t="s">
        <v>15690</v>
      </c>
      <c r="C6091" s="513">
        <v>502.97730000000001</v>
      </c>
      <c r="E6091" t="e">
        <f>_xlfn.NUMBERVALUE(#REF!)</f>
        <v>#REF!</v>
      </c>
    </row>
    <row r="6092" spans="1:5">
      <c r="A6092" s="285">
        <v>20500</v>
      </c>
      <c r="B6092" s="285" t="s">
        <v>15691</v>
      </c>
      <c r="C6092" s="513">
        <v>201.8973</v>
      </c>
      <c r="E6092" t="e">
        <f>_xlfn.NUMBERVALUE(#REF!)</f>
        <v>#REF!</v>
      </c>
    </row>
    <row r="6093" spans="1:5">
      <c r="A6093" s="285">
        <v>20554</v>
      </c>
      <c r="B6093" s="285" t="s">
        <v>15692</v>
      </c>
      <c r="C6093" s="513">
        <v>511.25700000000001</v>
      </c>
      <c r="E6093" t="e">
        <f>_xlfn.NUMBERVALUE(#REF!)</f>
        <v>#REF!</v>
      </c>
    </row>
    <row r="6094" spans="1:5">
      <c r="A6094" s="285">
        <v>20542</v>
      </c>
      <c r="B6094" s="285" t="s">
        <v>15693</v>
      </c>
      <c r="C6094" s="513">
        <v>208.03469999999999</v>
      </c>
      <c r="E6094" t="e">
        <f>_xlfn.NUMBERVALUE(#REF!)</f>
        <v>#REF!</v>
      </c>
    </row>
    <row r="6095" spans="1:5">
      <c r="A6095" s="285">
        <v>20541</v>
      </c>
      <c r="B6095" s="285" t="s">
        <v>15694</v>
      </c>
      <c r="C6095" s="513">
        <v>134.6754</v>
      </c>
      <c r="E6095" t="e">
        <f>_xlfn.NUMBERVALUE(#REF!)</f>
        <v>#REF!</v>
      </c>
    </row>
    <row r="6096" spans="1:5">
      <c r="A6096" s="285">
        <v>20586</v>
      </c>
      <c r="B6096" s="285" t="s">
        <v>15695</v>
      </c>
      <c r="C6096" s="513">
        <v>6.2648000000000001</v>
      </c>
      <c r="E6096" t="e">
        <f>_xlfn.NUMBERVALUE(#REF!)</f>
        <v>#REF!</v>
      </c>
    </row>
    <row r="6097" spans="1:5">
      <c r="A6097" s="285">
        <v>20588</v>
      </c>
      <c r="B6097" s="285" t="s">
        <v>15696</v>
      </c>
      <c r="C6097" s="513">
        <v>18.632200000000001</v>
      </c>
      <c r="E6097" t="e">
        <f>_xlfn.NUMBERVALUE(#REF!)</f>
        <v>#REF!</v>
      </c>
    </row>
    <row r="6098" spans="1:5">
      <c r="A6098" s="285">
        <v>20589</v>
      </c>
      <c r="B6098" s="285" t="s">
        <v>15697</v>
      </c>
      <c r="C6098" s="513">
        <v>17.833200000000001</v>
      </c>
      <c r="E6098" t="e">
        <f>_xlfn.NUMBERVALUE(#REF!)</f>
        <v>#REF!</v>
      </c>
    </row>
    <row r="6099" spans="1:5">
      <c r="A6099" s="285">
        <v>20840</v>
      </c>
      <c r="B6099" s="285" t="s">
        <v>15698</v>
      </c>
      <c r="C6099" s="513">
        <v>15.2277</v>
      </c>
      <c r="E6099" t="e">
        <f>_xlfn.NUMBERVALUE(#REF!)</f>
        <v>#REF!</v>
      </c>
    </row>
    <row r="6100" spans="1:5">
      <c r="A6100" s="285">
        <v>20845</v>
      </c>
      <c r="B6100" s="285" t="s">
        <v>15699</v>
      </c>
      <c r="C6100" s="513">
        <v>46.841099999999997</v>
      </c>
      <c r="E6100" t="e">
        <f>_xlfn.NUMBERVALUE(#REF!)</f>
        <v>#REF!</v>
      </c>
    </row>
    <row r="6101" spans="1:5">
      <c r="A6101" s="285">
        <v>20846</v>
      </c>
      <c r="B6101" s="285" t="s">
        <v>15700</v>
      </c>
      <c r="C6101" s="513">
        <v>60.389699999999998</v>
      </c>
      <c r="E6101" t="e">
        <f>_xlfn.NUMBERVALUE(#REF!)</f>
        <v>#REF!</v>
      </c>
    </row>
    <row r="6102" spans="1:5">
      <c r="A6102" s="285">
        <v>20003</v>
      </c>
      <c r="B6102" s="285" t="s">
        <v>15525</v>
      </c>
      <c r="C6102" s="513">
        <v>258.98669999999998</v>
      </c>
      <c r="E6102" t="e">
        <f>_xlfn.NUMBERVALUE(#REF!)</f>
        <v>#REF!</v>
      </c>
    </row>
    <row r="6103" spans="1:5">
      <c r="A6103" s="285">
        <v>20253</v>
      </c>
      <c r="B6103" s="285" t="s">
        <v>15701</v>
      </c>
      <c r="C6103" s="513">
        <v>97.098299999999995</v>
      </c>
      <c r="E6103" t="e">
        <f>_xlfn.NUMBERVALUE(#REF!)</f>
        <v>#REF!</v>
      </c>
    </row>
    <row r="6104" spans="1:5">
      <c r="A6104" s="285">
        <v>20510</v>
      </c>
      <c r="B6104" s="285" t="s">
        <v>15702</v>
      </c>
      <c r="C6104" s="513">
        <v>10.2193</v>
      </c>
      <c r="E6104" t="e">
        <f>_xlfn.NUMBERVALUE(#REF!)</f>
        <v>#REF!</v>
      </c>
    </row>
    <row r="6105" spans="1:5">
      <c r="A6105" s="285">
        <v>20565</v>
      </c>
      <c r="B6105" s="285" t="s">
        <v>15703</v>
      </c>
      <c r="C6105" s="513">
        <v>60.042299999999997</v>
      </c>
      <c r="E6105" t="e">
        <f>_xlfn.NUMBERVALUE(#REF!)</f>
        <v>#REF!</v>
      </c>
    </row>
    <row r="6106" spans="1:5">
      <c r="A6106" s="285">
        <v>20585</v>
      </c>
      <c r="B6106" s="285" t="s">
        <v>15704</v>
      </c>
      <c r="C6106" s="513">
        <v>76.601699999999994</v>
      </c>
      <c r="E6106" t="e">
        <f>_xlfn.NUMBERVALUE(#REF!)</f>
        <v>#REF!</v>
      </c>
    </row>
    <row r="6107" spans="1:5">
      <c r="A6107" s="285">
        <v>44268</v>
      </c>
      <c r="B6107" s="285" t="s">
        <v>15669</v>
      </c>
      <c r="C6107" s="513">
        <v>352.44</v>
      </c>
      <c r="E6107" t="e">
        <f>_xlfn.NUMBERVALUE(#REF!)</f>
        <v>#REF!</v>
      </c>
    </row>
    <row r="6108" spans="1:5">
      <c r="A6108" s="285">
        <v>44265</v>
      </c>
      <c r="B6108" s="285" t="s">
        <v>15669</v>
      </c>
      <c r="C6108" s="513">
        <v>132.06</v>
      </c>
      <c r="E6108" t="e">
        <f>_xlfn.NUMBERVALUE(#REF!)</f>
        <v>#REF!</v>
      </c>
    </row>
    <row r="6109" spans="1:5">
      <c r="A6109" s="285">
        <v>20507</v>
      </c>
      <c r="B6109" s="285" t="s">
        <v>15705</v>
      </c>
      <c r="C6109" s="513">
        <v>612.00300000000004</v>
      </c>
      <c r="E6109" t="e">
        <f>_xlfn.NUMBERVALUE(#REF!)</f>
        <v>#REF!</v>
      </c>
    </row>
    <row r="6110" spans="1:5">
      <c r="A6110" s="285">
        <v>20517</v>
      </c>
      <c r="B6110" s="285" t="s">
        <v>15706</v>
      </c>
      <c r="C6110" s="513">
        <v>334.66199999999998</v>
      </c>
      <c r="E6110" t="e">
        <f>_xlfn.NUMBERVALUE(#REF!)</f>
        <v>#REF!</v>
      </c>
    </row>
    <row r="6111" spans="1:5">
      <c r="A6111" s="285">
        <v>20521</v>
      </c>
      <c r="B6111" s="285" t="s">
        <v>15707</v>
      </c>
      <c r="C6111" s="513">
        <v>37.507599999999996</v>
      </c>
      <c r="E6111" t="e">
        <f>_xlfn.NUMBERVALUE(#REF!)</f>
        <v>#REF!</v>
      </c>
    </row>
    <row r="6112" spans="1:5">
      <c r="A6112" s="285">
        <v>20543</v>
      </c>
      <c r="B6112" s="285" t="s">
        <v>15708</v>
      </c>
      <c r="C6112" s="513">
        <v>257.13389999999998</v>
      </c>
      <c r="E6112" t="e">
        <f>_xlfn.NUMBERVALUE(#REF!)</f>
        <v>#REF!</v>
      </c>
    </row>
    <row r="6113" spans="1:5">
      <c r="A6113" s="285">
        <v>20547</v>
      </c>
      <c r="B6113" s="285" t="s">
        <v>15582</v>
      </c>
      <c r="C6113" s="513">
        <v>159.63030000000001</v>
      </c>
      <c r="E6113" t="e">
        <f>_xlfn.NUMBERVALUE(#REF!)</f>
        <v>#REF!</v>
      </c>
    </row>
    <row r="6114" spans="1:5">
      <c r="A6114" s="285">
        <v>20574</v>
      </c>
      <c r="B6114" s="285" t="s">
        <v>15709</v>
      </c>
      <c r="C6114" s="513">
        <v>335.24099999999999</v>
      </c>
      <c r="E6114" t="e">
        <f>_xlfn.NUMBERVALUE(#REF!)</f>
        <v>#REF!</v>
      </c>
    </row>
    <row r="6115" spans="1:5">
      <c r="A6115" s="285">
        <v>20577</v>
      </c>
      <c r="B6115" s="285" t="s">
        <v>15709</v>
      </c>
      <c r="C6115" s="513">
        <v>386.30880000000002</v>
      </c>
      <c r="E6115" t="e">
        <f>_xlfn.NUMBERVALUE(#REF!)</f>
        <v>#REF!</v>
      </c>
    </row>
    <row r="6116" spans="1:5">
      <c r="A6116" s="285">
        <v>20607</v>
      </c>
      <c r="B6116" s="285" t="s">
        <v>15710</v>
      </c>
      <c r="C6116" s="513">
        <v>79.033500000000004</v>
      </c>
      <c r="E6116" t="e">
        <f>_xlfn.NUMBERVALUE(#REF!)</f>
        <v>#REF!</v>
      </c>
    </row>
    <row r="6117" spans="1:5">
      <c r="A6117" s="285">
        <v>20641</v>
      </c>
      <c r="B6117" s="285" t="s">
        <v>15711</v>
      </c>
      <c r="C6117" s="513">
        <v>59.2896</v>
      </c>
      <c r="E6117" t="e">
        <f>_xlfn.NUMBERVALUE(#REF!)</f>
        <v>#REF!</v>
      </c>
    </row>
    <row r="6118" spans="1:5">
      <c r="A6118" s="285">
        <v>20807</v>
      </c>
      <c r="B6118" s="285" t="s">
        <v>15712</v>
      </c>
      <c r="C6118" s="513">
        <v>45.914700000000003</v>
      </c>
      <c r="E6118" t="e">
        <f>_xlfn.NUMBERVALUE(#REF!)</f>
        <v>#REF!</v>
      </c>
    </row>
    <row r="6119" spans="1:5">
      <c r="A6119" s="285">
        <v>37320</v>
      </c>
      <c r="B6119" s="285" t="s">
        <v>15713</v>
      </c>
      <c r="C6119" s="513">
        <v>63.516300000000001</v>
      </c>
      <c r="E6119" t="e">
        <f>_xlfn.NUMBERVALUE(#REF!)</f>
        <v>#REF!</v>
      </c>
    </row>
    <row r="6120" spans="1:5">
      <c r="A6120" s="285">
        <v>20222</v>
      </c>
      <c r="B6120" s="285" t="s">
        <v>15714</v>
      </c>
      <c r="C6120" s="513">
        <v>62.068800000000003</v>
      </c>
      <c r="E6120" t="e">
        <f>_xlfn.NUMBERVALUE(#REF!)</f>
        <v>#REF!</v>
      </c>
    </row>
    <row r="6121" spans="1:5">
      <c r="A6121" s="285">
        <v>20322</v>
      </c>
      <c r="B6121" s="285" t="s">
        <v>15715</v>
      </c>
      <c r="C6121" s="513">
        <v>49.990900000000003</v>
      </c>
      <c r="E6121" t="e">
        <f>_xlfn.NUMBERVALUE(#REF!)</f>
        <v>#REF!</v>
      </c>
    </row>
    <row r="6122" spans="1:5">
      <c r="A6122" s="285">
        <v>20092</v>
      </c>
      <c r="B6122" s="285" t="s">
        <v>15716</v>
      </c>
      <c r="C6122" s="513">
        <v>1.3056000000000001</v>
      </c>
      <c r="E6122" t="e">
        <f>_xlfn.NUMBERVALUE(#REF!)</f>
        <v>#REF!</v>
      </c>
    </row>
    <row r="6123" spans="1:5">
      <c r="A6123" s="285">
        <v>20289</v>
      </c>
      <c r="B6123" s="285" t="s">
        <v>15717</v>
      </c>
      <c r="C6123" s="513">
        <v>283.18889999999999</v>
      </c>
      <c r="E6123" t="e">
        <f>_xlfn.NUMBERVALUE(#REF!)</f>
        <v>#REF!</v>
      </c>
    </row>
    <row r="6124" spans="1:5">
      <c r="A6124" s="285">
        <v>20310</v>
      </c>
      <c r="B6124" s="285" t="s">
        <v>15718</v>
      </c>
      <c r="C6124" s="513">
        <v>28.226199999999999</v>
      </c>
      <c r="E6124" t="e">
        <f>_xlfn.NUMBERVALUE(#REF!)</f>
        <v>#REF!</v>
      </c>
    </row>
    <row r="6125" spans="1:5">
      <c r="A6125" s="285">
        <v>20220</v>
      </c>
      <c r="B6125" s="285" t="s">
        <v>15719</v>
      </c>
      <c r="C6125" s="513">
        <v>50.199300000000001</v>
      </c>
      <c r="E6125" t="e">
        <f>_xlfn.NUMBERVALUE(#REF!)</f>
        <v>#REF!</v>
      </c>
    </row>
    <row r="6126" spans="1:5">
      <c r="A6126" s="285">
        <v>36271</v>
      </c>
      <c r="B6126" s="285" t="s">
        <v>15720</v>
      </c>
      <c r="C6126" s="513">
        <v>216.78</v>
      </c>
      <c r="E6126" t="e">
        <f>_xlfn.NUMBERVALUE(#REF!)</f>
        <v>#REF!</v>
      </c>
    </row>
    <row r="6127" spans="1:5">
      <c r="A6127" s="285">
        <v>20470</v>
      </c>
      <c r="B6127" s="285" t="s">
        <v>15585</v>
      </c>
      <c r="C6127" s="513">
        <v>18.006900000000002</v>
      </c>
      <c r="E6127" t="e">
        <f>_xlfn.NUMBERVALUE(#REF!)</f>
        <v>#REF!</v>
      </c>
    </row>
    <row r="6128" spans="1:5">
      <c r="A6128" s="285">
        <v>20557</v>
      </c>
      <c r="B6128" s="285" t="s">
        <v>15692</v>
      </c>
      <c r="C6128" s="513">
        <v>627.05700000000002</v>
      </c>
      <c r="E6128" t="e">
        <f>_xlfn.NUMBERVALUE(#REF!)</f>
        <v>#REF!</v>
      </c>
    </row>
    <row r="6129" spans="1:5">
      <c r="A6129" s="285">
        <v>20654</v>
      </c>
      <c r="B6129" s="285" t="s">
        <v>15721</v>
      </c>
      <c r="C6129" s="513">
        <v>12.1648</v>
      </c>
      <c r="E6129" t="e">
        <f>_xlfn.NUMBERVALUE(#REF!)</f>
        <v>#REF!</v>
      </c>
    </row>
    <row r="6130" spans="1:5">
      <c r="A6130" s="285">
        <v>20991</v>
      </c>
      <c r="B6130" s="285" t="s">
        <v>15722</v>
      </c>
      <c r="C6130" s="513">
        <v>21.4635</v>
      </c>
      <c r="E6130" t="e">
        <f>_xlfn.NUMBERVALUE(#REF!)</f>
        <v>#REF!</v>
      </c>
    </row>
    <row r="6131" spans="1:5">
      <c r="A6131" s="285">
        <v>20992</v>
      </c>
      <c r="B6131" s="285" t="s">
        <v>15723</v>
      </c>
      <c r="C6131" s="513">
        <v>23.194700000000001</v>
      </c>
      <c r="E6131" t="e">
        <f>_xlfn.NUMBERVALUE(#REF!)</f>
        <v>#REF!</v>
      </c>
    </row>
    <row r="6132" spans="1:5">
      <c r="A6132" s="285">
        <v>37300</v>
      </c>
      <c r="B6132" s="285" t="s">
        <v>15724</v>
      </c>
      <c r="C6132" s="513">
        <v>36.540700000000001</v>
      </c>
      <c r="E6132" t="e">
        <f>_xlfn.NUMBERVALUE(#REF!)</f>
        <v>#REF!</v>
      </c>
    </row>
    <row r="6133" spans="1:5">
      <c r="A6133" s="285">
        <v>36293</v>
      </c>
      <c r="B6133" s="285" t="s">
        <v>15725</v>
      </c>
      <c r="C6133" s="513">
        <v>194.1</v>
      </c>
      <c r="E6133" t="e">
        <f>_xlfn.NUMBERVALUE(#REF!)</f>
        <v>#REF!</v>
      </c>
    </row>
    <row r="6134" spans="1:5">
      <c r="A6134" s="285">
        <v>37316</v>
      </c>
      <c r="B6134" s="285" t="s">
        <v>15726</v>
      </c>
      <c r="C6134" s="513">
        <v>186.5538</v>
      </c>
      <c r="E6134" t="e">
        <f>_xlfn.NUMBERVALUE(#REF!)</f>
        <v>#REF!</v>
      </c>
    </row>
    <row r="6135" spans="1:5">
      <c r="A6135" s="285">
        <v>36409</v>
      </c>
      <c r="B6135" s="285" t="s">
        <v>15727</v>
      </c>
      <c r="C6135" s="513">
        <v>27.8796</v>
      </c>
      <c r="E6135" t="e">
        <f>_xlfn.NUMBERVALUE(#REF!)</f>
        <v>#REF!</v>
      </c>
    </row>
    <row r="6136" spans="1:5">
      <c r="A6136" s="285">
        <v>26668</v>
      </c>
      <c r="B6136" s="285" t="s">
        <v>15489</v>
      </c>
      <c r="C6136" s="513">
        <v>344.46699999999998</v>
      </c>
      <c r="E6136" t="e">
        <f>_xlfn.NUMBERVALUE(#REF!)</f>
        <v>#REF!</v>
      </c>
    </row>
    <row r="6137" spans="1:5">
      <c r="A6137" s="285">
        <v>44238</v>
      </c>
      <c r="B6137" s="285" t="s">
        <v>15728</v>
      </c>
      <c r="C6137" s="513">
        <v>352.44</v>
      </c>
      <c r="E6137" t="e">
        <f>_xlfn.NUMBERVALUE(#REF!)</f>
        <v>#REF!</v>
      </c>
    </row>
    <row r="6138" spans="1:5">
      <c r="A6138" s="285">
        <v>20424</v>
      </c>
      <c r="B6138" s="285" t="s">
        <v>15729</v>
      </c>
      <c r="C6138" s="513">
        <v>384.2244</v>
      </c>
      <c r="E6138" t="e">
        <f>_xlfn.NUMBERVALUE(#REF!)</f>
        <v>#REF!</v>
      </c>
    </row>
    <row r="6139" spans="1:5">
      <c r="A6139" s="285">
        <v>20434</v>
      </c>
      <c r="B6139" s="285" t="s">
        <v>15730</v>
      </c>
      <c r="C6139" s="513">
        <v>208.03469999999999</v>
      </c>
      <c r="E6139" t="e">
        <f>_xlfn.NUMBERVALUE(#REF!)</f>
        <v>#REF!</v>
      </c>
    </row>
    <row r="6140" spans="1:5">
      <c r="A6140" s="285">
        <v>20444</v>
      </c>
      <c r="B6140" s="285" t="s">
        <v>15582</v>
      </c>
      <c r="C6140" s="513">
        <v>154.47720000000001</v>
      </c>
      <c r="E6140" t="e">
        <f>_xlfn.NUMBERVALUE(#REF!)</f>
        <v>#REF!</v>
      </c>
    </row>
    <row r="6141" spans="1:5">
      <c r="A6141" s="285">
        <v>20922</v>
      </c>
      <c r="B6141" s="285" t="s">
        <v>15590</v>
      </c>
      <c r="C6141" s="513">
        <v>61.316099999999999</v>
      </c>
      <c r="E6141" t="e">
        <f>_xlfn.NUMBERVALUE(#REF!)</f>
        <v>#REF!</v>
      </c>
    </row>
    <row r="6142" spans="1:5">
      <c r="A6142" s="285">
        <v>20943</v>
      </c>
      <c r="B6142" s="285" t="s">
        <v>15593</v>
      </c>
      <c r="C6142" s="513">
        <v>25.117000000000001</v>
      </c>
      <c r="E6142" t="e">
        <f>_xlfn.NUMBERVALUE(#REF!)</f>
        <v>#REF!</v>
      </c>
    </row>
    <row r="6143" spans="1:5">
      <c r="A6143" s="285">
        <v>42267</v>
      </c>
      <c r="B6143" s="285" t="s">
        <v>15731</v>
      </c>
      <c r="C6143" s="513">
        <v>958.2</v>
      </c>
      <c r="E6143" t="e">
        <f>_xlfn.NUMBERVALUE(#REF!)</f>
        <v>#REF!</v>
      </c>
    </row>
    <row r="6144" spans="1:5">
      <c r="A6144" s="285">
        <v>36264</v>
      </c>
      <c r="B6144" s="285" t="s">
        <v>15732</v>
      </c>
      <c r="C6144" s="513">
        <v>906</v>
      </c>
      <c r="E6144" t="e">
        <f>_xlfn.NUMBERVALUE(#REF!)</f>
        <v>#REF!</v>
      </c>
    </row>
    <row r="6145" spans="1:5">
      <c r="A6145" s="285">
        <v>20993</v>
      </c>
      <c r="B6145" s="285" t="s">
        <v>15733</v>
      </c>
      <c r="C6145" s="513">
        <v>27.0914</v>
      </c>
      <c r="E6145" t="e">
        <f>_xlfn.NUMBERVALUE(#REF!)</f>
        <v>#REF!</v>
      </c>
    </row>
    <row r="6146" spans="1:5">
      <c r="A6146" s="285">
        <v>21256</v>
      </c>
      <c r="B6146" s="285" t="s">
        <v>15607</v>
      </c>
      <c r="C6146" s="513">
        <v>208.03469999999999</v>
      </c>
      <c r="E6146" t="e">
        <f>_xlfn.NUMBERVALUE(#REF!)</f>
        <v>#REF!</v>
      </c>
    </row>
    <row r="6147" spans="1:5">
      <c r="A6147" s="285">
        <v>20407</v>
      </c>
      <c r="B6147" s="285" t="s">
        <v>15632</v>
      </c>
      <c r="C6147" s="513">
        <v>459.08909999999997</v>
      </c>
      <c r="E6147" t="e">
        <f>_xlfn.NUMBERVALUE(#REF!)</f>
        <v>#REF!</v>
      </c>
    </row>
    <row r="6148" spans="1:5">
      <c r="A6148" s="285">
        <v>20655</v>
      </c>
      <c r="B6148" s="285" t="s">
        <v>15734</v>
      </c>
      <c r="C6148" s="513">
        <v>76.138499999999993</v>
      </c>
      <c r="E6148" t="e">
        <f>_xlfn.NUMBERVALUE(#REF!)</f>
        <v>#REF!</v>
      </c>
    </row>
    <row r="6149" spans="1:5">
      <c r="A6149" s="285">
        <v>20960</v>
      </c>
      <c r="B6149" s="285" t="s">
        <v>15649</v>
      </c>
      <c r="C6149" s="513">
        <v>36.494399999999999</v>
      </c>
      <c r="E6149" t="e">
        <f>_xlfn.NUMBERVALUE(#REF!)</f>
        <v>#REF!</v>
      </c>
    </row>
    <row r="6150" spans="1:5">
      <c r="A6150" s="285">
        <v>21257</v>
      </c>
      <c r="B6150" s="285" t="s">
        <v>15607</v>
      </c>
      <c r="C6150" s="513">
        <v>220.5411</v>
      </c>
      <c r="E6150" t="e">
        <f>_xlfn.NUMBERVALUE(#REF!)</f>
        <v>#REF!</v>
      </c>
    </row>
    <row r="6151" spans="1:5">
      <c r="A6151" s="285">
        <v>47042</v>
      </c>
      <c r="B6151" s="285" t="s">
        <v>15735</v>
      </c>
      <c r="C6151" s="513">
        <v>273.66000000000003</v>
      </c>
      <c r="E6151" t="e">
        <f>_xlfn.NUMBERVALUE(#REF!)</f>
        <v>#REF!</v>
      </c>
    </row>
    <row r="6152" spans="1:5">
      <c r="A6152" s="285">
        <v>10638</v>
      </c>
      <c r="B6152" s="285" t="s">
        <v>15736</v>
      </c>
      <c r="C6152" s="513">
        <v>8.0640000000000001</v>
      </c>
      <c r="E6152" t="e">
        <f>_xlfn.NUMBERVALUE(#REF!)</f>
        <v>#REF!</v>
      </c>
    </row>
    <row r="6153" spans="1:5">
      <c r="A6153" s="285">
        <v>10650</v>
      </c>
      <c r="B6153" s="285" t="s">
        <v>15737</v>
      </c>
      <c r="C6153" s="513">
        <v>6.8635000000000002</v>
      </c>
      <c r="E6153" t="e">
        <f>_xlfn.NUMBERVALUE(#REF!)</f>
        <v>#REF!</v>
      </c>
    </row>
    <row r="6154" spans="1:5">
      <c r="A6154" s="285">
        <v>10705</v>
      </c>
      <c r="B6154" s="285" t="s">
        <v>15738</v>
      </c>
      <c r="C6154" s="513">
        <v>3.2690000000000001</v>
      </c>
      <c r="E6154" t="e">
        <f>_xlfn.NUMBERVALUE(#REF!)</f>
        <v>#REF!</v>
      </c>
    </row>
    <row r="6155" spans="1:5">
      <c r="A6155" s="285">
        <v>10795</v>
      </c>
      <c r="B6155" s="285" t="s">
        <v>15739</v>
      </c>
      <c r="C6155" s="513">
        <v>13.4575</v>
      </c>
      <c r="E6155" t="e">
        <f>_xlfn.NUMBERVALUE(#REF!)</f>
        <v>#REF!</v>
      </c>
    </row>
    <row r="6156" spans="1:5">
      <c r="A6156" s="285">
        <v>44211</v>
      </c>
      <c r="B6156" s="285" t="s">
        <v>15740</v>
      </c>
      <c r="C6156" s="513">
        <v>76.98</v>
      </c>
      <c r="E6156" t="e">
        <f>_xlfn.NUMBERVALUE(#REF!)</f>
        <v>#REF!</v>
      </c>
    </row>
    <row r="6157" spans="1:5">
      <c r="A6157" s="285">
        <v>44212</v>
      </c>
      <c r="B6157" s="285" t="s">
        <v>15741</v>
      </c>
      <c r="C6157" s="513">
        <v>78.48</v>
      </c>
      <c r="E6157" t="e">
        <f>_xlfn.NUMBERVALUE(#REF!)</f>
        <v>#REF!</v>
      </c>
    </row>
    <row r="6158" spans="1:5">
      <c r="A6158" s="285">
        <v>44213</v>
      </c>
      <c r="B6158" s="285" t="s">
        <v>15742</v>
      </c>
      <c r="C6158" s="513">
        <v>81.66</v>
      </c>
      <c r="E6158" t="e">
        <f>_xlfn.NUMBERVALUE(#REF!)</f>
        <v>#REF!</v>
      </c>
    </row>
    <row r="6159" spans="1:5">
      <c r="A6159" s="285">
        <v>44214</v>
      </c>
      <c r="B6159" s="285" t="s">
        <v>15743</v>
      </c>
      <c r="C6159" s="513">
        <v>97.86</v>
      </c>
      <c r="E6159" t="e">
        <f>_xlfn.NUMBERVALUE(#REF!)</f>
        <v>#REF!</v>
      </c>
    </row>
    <row r="6160" spans="1:5">
      <c r="A6160" s="285">
        <v>44215</v>
      </c>
      <c r="B6160" s="285" t="s">
        <v>15744</v>
      </c>
      <c r="C6160" s="513">
        <v>115.14</v>
      </c>
      <c r="E6160" t="e">
        <f>_xlfn.NUMBERVALUE(#REF!)</f>
        <v>#REF!</v>
      </c>
    </row>
    <row r="6161" spans="1:5">
      <c r="A6161" s="285">
        <v>44216</v>
      </c>
      <c r="B6161" s="285" t="s">
        <v>15745</v>
      </c>
      <c r="C6161" s="513">
        <v>167.88</v>
      </c>
      <c r="E6161" t="e">
        <f>_xlfn.NUMBERVALUE(#REF!)</f>
        <v>#REF!</v>
      </c>
    </row>
    <row r="6162" spans="1:5">
      <c r="A6162" s="285">
        <v>44217</v>
      </c>
      <c r="B6162" s="285" t="s">
        <v>15746</v>
      </c>
      <c r="C6162" s="513">
        <v>267.06</v>
      </c>
      <c r="E6162" t="e">
        <f>_xlfn.NUMBERVALUE(#REF!)</f>
        <v>#REF!</v>
      </c>
    </row>
    <row r="6163" spans="1:5">
      <c r="A6163" s="285">
        <v>44218</v>
      </c>
      <c r="B6163" s="285" t="s">
        <v>15747</v>
      </c>
      <c r="C6163" s="513">
        <v>307.86</v>
      </c>
      <c r="E6163" t="e">
        <f>_xlfn.NUMBERVALUE(#REF!)</f>
        <v>#REF!</v>
      </c>
    </row>
    <row r="6164" spans="1:5">
      <c r="A6164" s="285">
        <v>44231</v>
      </c>
      <c r="B6164" s="285" t="s">
        <v>15748</v>
      </c>
      <c r="C6164" s="513">
        <v>81.3</v>
      </c>
      <c r="E6164" t="e">
        <f>_xlfn.NUMBERVALUE(#REF!)</f>
        <v>#REF!</v>
      </c>
    </row>
    <row r="6165" spans="1:5">
      <c r="A6165" s="285">
        <v>44232</v>
      </c>
      <c r="B6165" s="285" t="s">
        <v>15749</v>
      </c>
      <c r="C6165" s="513">
        <v>82.68</v>
      </c>
      <c r="E6165" t="e">
        <f>_xlfn.NUMBERVALUE(#REF!)</f>
        <v>#REF!</v>
      </c>
    </row>
    <row r="6166" spans="1:5">
      <c r="A6166" s="285">
        <v>44233</v>
      </c>
      <c r="B6166" s="285" t="s">
        <v>15750</v>
      </c>
      <c r="C6166" s="513">
        <v>86.46</v>
      </c>
      <c r="E6166" t="e">
        <f>_xlfn.NUMBERVALUE(#REF!)</f>
        <v>#REF!</v>
      </c>
    </row>
    <row r="6167" spans="1:5">
      <c r="A6167" s="285">
        <v>44234</v>
      </c>
      <c r="B6167" s="285" t="s">
        <v>15751</v>
      </c>
      <c r="C6167" s="513">
        <v>103.38</v>
      </c>
      <c r="E6167" t="e">
        <f>_xlfn.NUMBERVALUE(#REF!)</f>
        <v>#REF!</v>
      </c>
    </row>
    <row r="6168" spans="1:5">
      <c r="A6168" s="285">
        <v>44235</v>
      </c>
      <c r="B6168" s="285" t="s">
        <v>15752</v>
      </c>
      <c r="C6168" s="513">
        <v>121.26</v>
      </c>
      <c r="E6168" t="e">
        <f>_xlfn.NUMBERVALUE(#REF!)</f>
        <v>#REF!</v>
      </c>
    </row>
    <row r="6169" spans="1:5">
      <c r="A6169" s="285">
        <v>44236</v>
      </c>
      <c r="B6169" s="285" t="s">
        <v>15753</v>
      </c>
      <c r="C6169" s="513">
        <v>177.36</v>
      </c>
      <c r="E6169" t="e">
        <f>_xlfn.NUMBERVALUE(#REF!)</f>
        <v>#REF!</v>
      </c>
    </row>
    <row r="6170" spans="1:5">
      <c r="A6170" s="285">
        <v>44237</v>
      </c>
      <c r="B6170" s="285" t="s">
        <v>15754</v>
      </c>
      <c r="C6170" s="513">
        <v>295.5</v>
      </c>
      <c r="E6170" t="e">
        <f>_xlfn.NUMBERVALUE(#REF!)</f>
        <v>#REF!</v>
      </c>
    </row>
    <row r="6171" spans="1:5">
      <c r="A6171" s="285">
        <v>44239</v>
      </c>
      <c r="B6171" s="285" t="s">
        <v>15755</v>
      </c>
      <c r="C6171" s="513">
        <v>515.28</v>
      </c>
      <c r="E6171" t="e">
        <f>_xlfn.NUMBERVALUE(#REF!)</f>
        <v>#REF!</v>
      </c>
    </row>
    <row r="6172" spans="1:5">
      <c r="A6172" s="285">
        <v>44240</v>
      </c>
      <c r="B6172" s="285" t="s">
        <v>15756</v>
      </c>
      <c r="C6172" s="513">
        <v>709.2</v>
      </c>
      <c r="E6172" t="e">
        <f>_xlfn.NUMBERVALUE(#REF!)</f>
        <v>#REF!</v>
      </c>
    </row>
    <row r="6173" spans="1:5">
      <c r="A6173" s="285">
        <v>44261</v>
      </c>
      <c r="B6173" s="285" t="s">
        <v>15757</v>
      </c>
      <c r="C6173" s="513">
        <v>67.02</v>
      </c>
      <c r="E6173" t="e">
        <f>_xlfn.NUMBERVALUE(#REF!)</f>
        <v>#REF!</v>
      </c>
    </row>
    <row r="6174" spans="1:5">
      <c r="A6174" s="285">
        <v>44262</v>
      </c>
      <c r="B6174" s="285" t="s">
        <v>15758</v>
      </c>
      <c r="C6174" s="513">
        <v>84.54</v>
      </c>
      <c r="E6174" t="e">
        <f>_xlfn.NUMBERVALUE(#REF!)</f>
        <v>#REF!</v>
      </c>
    </row>
    <row r="6175" spans="1:5">
      <c r="A6175" s="285">
        <v>44263</v>
      </c>
      <c r="B6175" s="285" t="s">
        <v>15759</v>
      </c>
      <c r="C6175" s="513">
        <v>89.4</v>
      </c>
      <c r="E6175" t="e">
        <f>_xlfn.NUMBERVALUE(#REF!)</f>
        <v>#REF!</v>
      </c>
    </row>
    <row r="6176" spans="1:5">
      <c r="A6176" s="285">
        <v>44264</v>
      </c>
      <c r="B6176" s="285" t="s">
        <v>15760</v>
      </c>
      <c r="C6176" s="513">
        <v>101.82</v>
      </c>
      <c r="E6176" t="e">
        <f>_xlfn.NUMBERVALUE(#REF!)</f>
        <v>#REF!</v>
      </c>
    </row>
    <row r="6177" spans="1:5">
      <c r="A6177" s="285">
        <v>44266</v>
      </c>
      <c r="B6177" s="285" t="s">
        <v>15761</v>
      </c>
      <c r="C6177" s="513">
        <v>171.3</v>
      </c>
      <c r="E6177" t="e">
        <f>_xlfn.NUMBERVALUE(#REF!)</f>
        <v>#REF!</v>
      </c>
    </row>
    <row r="6178" spans="1:5">
      <c r="A6178" s="285">
        <v>44267</v>
      </c>
      <c r="B6178" s="285" t="s">
        <v>15762</v>
      </c>
      <c r="C6178" s="513">
        <v>268.14</v>
      </c>
      <c r="E6178" t="e">
        <f>_xlfn.NUMBERVALUE(#REF!)</f>
        <v>#REF!</v>
      </c>
    </row>
    <row r="6179" spans="1:5">
      <c r="A6179" s="285">
        <v>44270</v>
      </c>
      <c r="B6179" s="285" t="s">
        <v>15763</v>
      </c>
      <c r="C6179" s="513">
        <v>615.6</v>
      </c>
      <c r="E6179" t="e">
        <f>_xlfn.NUMBERVALUE(#REF!)</f>
        <v>#REF!</v>
      </c>
    </row>
    <row r="6180" spans="1:5">
      <c r="A6180" s="285">
        <v>44271</v>
      </c>
      <c r="B6180" s="285" t="s">
        <v>15764</v>
      </c>
      <c r="C6180" s="513">
        <v>918.6</v>
      </c>
      <c r="E6180" t="e">
        <f>_xlfn.NUMBERVALUE(#REF!)</f>
        <v>#REF!</v>
      </c>
    </row>
    <row r="6181" spans="1:5">
      <c r="A6181" s="285">
        <v>44272</v>
      </c>
      <c r="B6181" s="285" t="s">
        <v>15765</v>
      </c>
      <c r="C6181" s="513">
        <v>1122.5999999999999</v>
      </c>
      <c r="E6181" t="e">
        <f>_xlfn.NUMBERVALUE(#REF!)</f>
        <v>#REF!</v>
      </c>
    </row>
    <row r="6182" spans="1:5">
      <c r="A6182" s="285">
        <v>44273</v>
      </c>
      <c r="B6182" s="285" t="s">
        <v>15766</v>
      </c>
      <c r="C6182" s="513">
        <v>1319.4</v>
      </c>
      <c r="E6182" t="e">
        <f>_xlfn.NUMBERVALUE(#REF!)</f>
        <v>#REF!</v>
      </c>
    </row>
    <row r="6183" spans="1:5">
      <c r="A6183" s="285">
        <v>44274</v>
      </c>
      <c r="B6183" s="285" t="s">
        <v>15767</v>
      </c>
      <c r="C6183" s="513">
        <v>1547.4</v>
      </c>
      <c r="E6183" t="e">
        <f>_xlfn.NUMBERVALUE(#REF!)</f>
        <v>#REF!</v>
      </c>
    </row>
    <row r="6184" spans="1:5">
      <c r="A6184" s="285">
        <v>34608</v>
      </c>
      <c r="B6184" s="285" t="s">
        <v>15768</v>
      </c>
      <c r="C6184" s="513">
        <v>205.62</v>
      </c>
      <c r="E6184" t="e">
        <f>_xlfn.NUMBERVALUE(#REF!)</f>
        <v>#REF!</v>
      </c>
    </row>
    <row r="6185" spans="1:5">
      <c r="A6185" s="285">
        <v>34609</v>
      </c>
      <c r="B6185" s="285" t="s">
        <v>15769</v>
      </c>
      <c r="C6185" s="513">
        <v>207.6</v>
      </c>
      <c r="E6185" t="e">
        <f>_xlfn.NUMBERVALUE(#REF!)</f>
        <v>#REF!</v>
      </c>
    </row>
    <row r="6186" spans="1:5">
      <c r="A6186" s="285">
        <v>34745</v>
      </c>
      <c r="B6186" s="285" t="s">
        <v>15770</v>
      </c>
      <c r="C6186" s="513">
        <v>0.33729999999999999</v>
      </c>
      <c r="E6186" t="e">
        <f>_xlfn.NUMBERVALUE(#REF!)</f>
        <v>#REF!</v>
      </c>
    </row>
    <row r="6187" spans="1:5">
      <c r="A6187" s="285">
        <v>34750</v>
      </c>
      <c r="B6187" s="285" t="s">
        <v>15771</v>
      </c>
      <c r="C6187" s="513">
        <v>0.31950000000000001</v>
      </c>
      <c r="E6187" t="e">
        <f>_xlfn.NUMBERVALUE(#REF!)</f>
        <v>#REF!</v>
      </c>
    </row>
    <row r="6188" spans="1:5">
      <c r="A6188" s="285">
        <v>34959</v>
      </c>
      <c r="B6188" s="285" t="s">
        <v>15772</v>
      </c>
      <c r="C6188" s="513">
        <v>158.82</v>
      </c>
      <c r="E6188" t="e">
        <f>_xlfn.NUMBERVALUE(#REF!)</f>
        <v>#REF!</v>
      </c>
    </row>
    <row r="6189" spans="1:5">
      <c r="A6189" s="285">
        <v>36001</v>
      </c>
      <c r="B6189" s="285" t="s">
        <v>15773</v>
      </c>
      <c r="C6189" s="513">
        <v>18.27</v>
      </c>
      <c r="E6189" t="e">
        <f>_xlfn.NUMBERVALUE(#REF!)</f>
        <v>#REF!</v>
      </c>
    </row>
    <row r="6190" spans="1:5">
      <c r="A6190" s="285">
        <v>36004</v>
      </c>
      <c r="B6190" s="285" t="s">
        <v>15774</v>
      </c>
      <c r="C6190" s="513">
        <v>36.816000000000003</v>
      </c>
      <c r="E6190" t="e">
        <f>_xlfn.NUMBERVALUE(#REF!)</f>
        <v>#REF!</v>
      </c>
    </row>
    <row r="6191" spans="1:5">
      <c r="A6191" s="285">
        <v>36009</v>
      </c>
      <c r="B6191" s="285" t="s">
        <v>15775</v>
      </c>
      <c r="C6191" s="513">
        <v>53.015999999999998</v>
      </c>
      <c r="E6191" t="e">
        <f>_xlfn.NUMBERVALUE(#REF!)</f>
        <v>#REF!</v>
      </c>
    </row>
    <row r="6192" spans="1:5">
      <c r="A6192" s="285">
        <v>36022</v>
      </c>
      <c r="B6192" s="285" t="s">
        <v>15776</v>
      </c>
      <c r="C6192" s="513">
        <v>54.857999999999997</v>
      </c>
      <c r="E6192" t="e">
        <f>_xlfn.NUMBERVALUE(#REF!)</f>
        <v>#REF!</v>
      </c>
    </row>
    <row r="6193" spans="1:5">
      <c r="A6193" s="285">
        <v>36046</v>
      </c>
      <c r="B6193" s="285" t="s">
        <v>15777</v>
      </c>
      <c r="C6193" s="513">
        <v>222.84</v>
      </c>
      <c r="E6193" t="e">
        <f>_xlfn.NUMBERVALUE(#REF!)</f>
        <v>#REF!</v>
      </c>
    </row>
    <row r="6194" spans="1:5">
      <c r="A6194" s="285">
        <v>36240</v>
      </c>
      <c r="B6194" s="285" t="s">
        <v>15778</v>
      </c>
      <c r="C6194" s="513">
        <v>1.3080000000000001</v>
      </c>
      <c r="E6194" t="e">
        <f>_xlfn.NUMBERVALUE(#REF!)</f>
        <v>#REF!</v>
      </c>
    </row>
    <row r="6195" spans="1:5">
      <c r="A6195" s="285">
        <v>36242</v>
      </c>
      <c r="B6195" s="285" t="s">
        <v>15779</v>
      </c>
      <c r="C6195" s="513">
        <v>13.385999999999999</v>
      </c>
      <c r="E6195" t="e">
        <f>_xlfn.NUMBERVALUE(#REF!)</f>
        <v>#REF!</v>
      </c>
    </row>
    <row r="6196" spans="1:5">
      <c r="A6196" s="285">
        <v>36244</v>
      </c>
      <c r="B6196" s="285" t="s">
        <v>15780</v>
      </c>
      <c r="C6196" s="513">
        <v>99</v>
      </c>
      <c r="E6196" t="e">
        <f>_xlfn.NUMBERVALUE(#REF!)</f>
        <v>#REF!</v>
      </c>
    </row>
    <row r="6197" spans="1:5">
      <c r="A6197" s="285">
        <v>36246</v>
      </c>
      <c r="B6197" s="285" t="s">
        <v>15781</v>
      </c>
      <c r="C6197" s="513">
        <v>36.353999999999999</v>
      </c>
      <c r="E6197" t="e">
        <f>_xlfn.NUMBERVALUE(#REF!)</f>
        <v>#REF!</v>
      </c>
    </row>
    <row r="6198" spans="1:5">
      <c r="A6198" s="285">
        <v>36248</v>
      </c>
      <c r="B6198" s="285" t="s">
        <v>15782</v>
      </c>
      <c r="C6198" s="513">
        <v>179.7</v>
      </c>
      <c r="E6198" t="e">
        <f>_xlfn.NUMBERVALUE(#REF!)</f>
        <v>#REF!</v>
      </c>
    </row>
    <row r="6199" spans="1:5">
      <c r="A6199" s="285">
        <v>36285</v>
      </c>
      <c r="B6199" s="285" t="s">
        <v>15783</v>
      </c>
      <c r="C6199" s="513">
        <v>1389</v>
      </c>
      <c r="E6199" t="e">
        <f>_xlfn.NUMBERVALUE(#REF!)</f>
        <v>#REF!</v>
      </c>
    </row>
    <row r="6200" spans="1:5">
      <c r="A6200" s="285">
        <v>36286</v>
      </c>
      <c r="B6200" s="285" t="s">
        <v>15784</v>
      </c>
      <c r="C6200" s="513">
        <v>1562.4</v>
      </c>
      <c r="E6200" t="e">
        <f>_xlfn.NUMBERVALUE(#REF!)</f>
        <v>#REF!</v>
      </c>
    </row>
    <row r="6201" spans="1:5">
      <c r="A6201" s="285">
        <v>36287</v>
      </c>
      <c r="B6201" s="285" t="s">
        <v>15785</v>
      </c>
      <c r="C6201" s="513">
        <v>1761.6</v>
      </c>
      <c r="E6201" t="e">
        <f>_xlfn.NUMBERVALUE(#REF!)</f>
        <v>#REF!</v>
      </c>
    </row>
    <row r="6202" spans="1:5">
      <c r="A6202" s="285">
        <v>36291</v>
      </c>
      <c r="B6202" s="285" t="s">
        <v>15786</v>
      </c>
      <c r="C6202" s="513">
        <v>251.16</v>
      </c>
      <c r="E6202" t="e">
        <f>_xlfn.NUMBERVALUE(#REF!)</f>
        <v>#REF!</v>
      </c>
    </row>
    <row r="6203" spans="1:5">
      <c r="A6203" s="285">
        <v>36292</v>
      </c>
      <c r="B6203" s="285" t="s">
        <v>15787</v>
      </c>
      <c r="C6203" s="513">
        <v>276.66000000000003</v>
      </c>
      <c r="E6203" t="e">
        <f>_xlfn.NUMBERVALUE(#REF!)</f>
        <v>#REF!</v>
      </c>
    </row>
    <row r="6204" spans="1:5">
      <c r="A6204" s="285">
        <v>36294</v>
      </c>
      <c r="B6204" s="285" t="s">
        <v>15788</v>
      </c>
      <c r="C6204" s="513">
        <v>206.82</v>
      </c>
      <c r="E6204" t="e">
        <f>_xlfn.NUMBERVALUE(#REF!)</f>
        <v>#REF!</v>
      </c>
    </row>
    <row r="6205" spans="1:5">
      <c r="A6205" s="285">
        <v>36295</v>
      </c>
      <c r="B6205" s="285" t="s">
        <v>15789</v>
      </c>
      <c r="C6205" s="513">
        <v>222.78</v>
      </c>
      <c r="E6205" t="e">
        <f>_xlfn.NUMBERVALUE(#REF!)</f>
        <v>#REF!</v>
      </c>
    </row>
    <row r="6206" spans="1:5">
      <c r="A6206" s="285">
        <v>36296</v>
      </c>
      <c r="B6206" s="285" t="s">
        <v>15790</v>
      </c>
      <c r="C6206" s="513">
        <v>300.42</v>
      </c>
      <c r="E6206" t="e">
        <f>_xlfn.NUMBERVALUE(#REF!)</f>
        <v>#REF!</v>
      </c>
    </row>
    <row r="6207" spans="1:5">
      <c r="A6207" s="285">
        <v>36297</v>
      </c>
      <c r="B6207" s="285" t="s">
        <v>15791</v>
      </c>
      <c r="C6207" s="513">
        <v>251.16</v>
      </c>
      <c r="E6207" t="e">
        <f>_xlfn.NUMBERVALUE(#REF!)</f>
        <v>#REF!</v>
      </c>
    </row>
    <row r="6208" spans="1:5">
      <c r="A6208" s="285">
        <v>36359</v>
      </c>
      <c r="B6208" s="285" t="s">
        <v>15792</v>
      </c>
      <c r="C6208" s="513">
        <v>86.94</v>
      </c>
      <c r="E6208" t="e">
        <f>_xlfn.NUMBERVALUE(#REF!)</f>
        <v>#REF!</v>
      </c>
    </row>
    <row r="6209" spans="1:5">
      <c r="A6209" s="285">
        <v>36360</v>
      </c>
      <c r="B6209" s="285" t="s">
        <v>15793</v>
      </c>
      <c r="C6209" s="513">
        <v>104.52</v>
      </c>
      <c r="E6209" t="e">
        <f>_xlfn.NUMBERVALUE(#REF!)</f>
        <v>#REF!</v>
      </c>
    </row>
    <row r="6210" spans="1:5">
      <c r="A6210" s="285">
        <v>36361</v>
      </c>
      <c r="B6210" s="285" t="s">
        <v>15794</v>
      </c>
      <c r="C6210" s="513">
        <v>110.7</v>
      </c>
      <c r="E6210" t="e">
        <f>_xlfn.NUMBERVALUE(#REF!)</f>
        <v>#REF!</v>
      </c>
    </row>
    <row r="6211" spans="1:5">
      <c r="A6211" s="285">
        <v>36362</v>
      </c>
      <c r="B6211" s="285" t="s">
        <v>15795</v>
      </c>
      <c r="C6211" s="513">
        <v>129.47999999999999</v>
      </c>
      <c r="E6211" t="e">
        <f>_xlfn.NUMBERVALUE(#REF!)</f>
        <v>#REF!</v>
      </c>
    </row>
    <row r="6212" spans="1:5">
      <c r="A6212" s="285">
        <v>36363</v>
      </c>
      <c r="B6212" s="285" t="s">
        <v>15796</v>
      </c>
      <c r="C6212" s="513">
        <v>157.56</v>
      </c>
      <c r="E6212" t="e">
        <f>_xlfn.NUMBERVALUE(#REF!)</f>
        <v>#REF!</v>
      </c>
    </row>
    <row r="6213" spans="1:5">
      <c r="A6213" s="285">
        <v>36364</v>
      </c>
      <c r="B6213" s="285" t="s">
        <v>15797</v>
      </c>
      <c r="C6213" s="513">
        <v>235.8</v>
      </c>
      <c r="E6213" t="e">
        <f>_xlfn.NUMBERVALUE(#REF!)</f>
        <v>#REF!</v>
      </c>
    </row>
    <row r="6214" spans="1:5">
      <c r="A6214" s="285">
        <v>36365</v>
      </c>
      <c r="B6214" s="285" t="s">
        <v>15798</v>
      </c>
      <c r="C6214" s="513">
        <v>295.86</v>
      </c>
      <c r="E6214" t="e">
        <f>_xlfn.NUMBERVALUE(#REF!)</f>
        <v>#REF!</v>
      </c>
    </row>
    <row r="6215" spans="1:5">
      <c r="A6215" s="285">
        <v>36408</v>
      </c>
      <c r="B6215" s="285" t="s">
        <v>15799</v>
      </c>
      <c r="C6215" s="513">
        <v>12.84</v>
      </c>
      <c r="E6215" t="e">
        <f>_xlfn.NUMBERVALUE(#REF!)</f>
        <v>#REF!</v>
      </c>
    </row>
    <row r="6216" spans="1:5">
      <c r="A6216" s="285">
        <v>36437</v>
      </c>
      <c r="B6216" s="285" t="s">
        <v>15800</v>
      </c>
      <c r="C6216" s="513">
        <v>289.38</v>
      </c>
      <c r="E6216" t="e">
        <f>_xlfn.NUMBERVALUE(#REF!)</f>
        <v>#REF!</v>
      </c>
    </row>
    <row r="6217" spans="1:5">
      <c r="A6217" s="285">
        <v>36439</v>
      </c>
      <c r="B6217" s="285" t="s">
        <v>15801</v>
      </c>
      <c r="C6217" s="513">
        <v>109.32</v>
      </c>
      <c r="E6217" t="e">
        <f>_xlfn.NUMBERVALUE(#REF!)</f>
        <v>#REF!</v>
      </c>
    </row>
    <row r="6218" spans="1:5">
      <c r="A6218" s="285">
        <v>36498</v>
      </c>
      <c r="B6218" s="285" t="s">
        <v>15802</v>
      </c>
      <c r="C6218" s="513">
        <v>27.006</v>
      </c>
      <c r="E6218" t="e">
        <f>_xlfn.NUMBERVALUE(#REF!)</f>
        <v>#REF!</v>
      </c>
    </row>
    <row r="6219" spans="1:5">
      <c r="A6219" s="285">
        <v>36644</v>
      </c>
      <c r="B6219" s="285" t="s">
        <v>15803</v>
      </c>
      <c r="C6219" s="513">
        <v>0.19650000000000001</v>
      </c>
      <c r="E6219" t="e">
        <f>_xlfn.NUMBERVALUE(#REF!)</f>
        <v>#REF!</v>
      </c>
    </row>
    <row r="6220" spans="1:5">
      <c r="A6220" s="285">
        <v>20241</v>
      </c>
      <c r="B6220" s="285" t="s">
        <v>15804</v>
      </c>
      <c r="C6220" s="513">
        <v>70.638000000000005</v>
      </c>
      <c r="E6220" t="e">
        <f>_xlfn.NUMBERVALUE(#REF!)</f>
        <v>#REF!</v>
      </c>
    </row>
    <row r="6221" spans="1:5">
      <c r="A6221" s="285">
        <v>52862</v>
      </c>
      <c r="B6221" s="285" t="s">
        <v>15805</v>
      </c>
      <c r="C6221" s="513">
        <v>65.9499</v>
      </c>
      <c r="E6221" t="e">
        <f>_xlfn.NUMBERVALUE(#REF!)</f>
        <v>#REF!</v>
      </c>
    </row>
    <row r="6222" spans="1:5">
      <c r="A6222" s="285">
        <v>1665</v>
      </c>
      <c r="B6222" s="285" t="s">
        <v>15806</v>
      </c>
      <c r="C6222" s="513">
        <v>4.2423000000000002</v>
      </c>
      <c r="E6222" t="e">
        <f>_xlfn.NUMBERVALUE(#REF!)</f>
        <v>#REF!</v>
      </c>
    </row>
    <row r="6223" spans="1:5">
      <c r="A6223" s="285">
        <v>20013</v>
      </c>
      <c r="B6223" s="285" t="s">
        <v>15807</v>
      </c>
      <c r="C6223" s="513">
        <v>332.86709999999999</v>
      </c>
      <c r="E6223" t="e">
        <f>_xlfn.NUMBERVALUE(#REF!)</f>
        <v>#REF!</v>
      </c>
    </row>
    <row r="6224" spans="1:5">
      <c r="A6224" s="285">
        <v>20014</v>
      </c>
      <c r="B6224" s="285" t="s">
        <v>15808</v>
      </c>
      <c r="C6224" s="513">
        <v>383.12430000000001</v>
      </c>
      <c r="E6224" t="e">
        <f>_xlfn.NUMBERVALUE(#REF!)</f>
        <v>#REF!</v>
      </c>
    </row>
    <row r="6225" spans="1:5">
      <c r="A6225" s="285">
        <v>20015</v>
      </c>
      <c r="B6225" s="285" t="s">
        <v>15809</v>
      </c>
      <c r="C6225" s="513">
        <v>441.71910000000003</v>
      </c>
      <c r="E6225" t="e">
        <f>_xlfn.NUMBERVALUE(#REF!)</f>
        <v>#REF!</v>
      </c>
    </row>
    <row r="6226" spans="1:5">
      <c r="A6226" s="285">
        <v>20016</v>
      </c>
      <c r="B6226" s="285" t="s">
        <v>15810</v>
      </c>
      <c r="C6226" s="513">
        <v>519.59460000000001</v>
      </c>
      <c r="E6226" t="e">
        <f>_xlfn.NUMBERVALUE(#REF!)</f>
        <v>#REF!</v>
      </c>
    </row>
    <row r="6227" spans="1:5">
      <c r="A6227" s="285">
        <v>20035</v>
      </c>
      <c r="B6227" s="285" t="s">
        <v>15811</v>
      </c>
      <c r="C6227" s="513">
        <v>14.1913</v>
      </c>
      <c r="E6227" t="e">
        <f>_xlfn.NUMBERVALUE(#REF!)</f>
        <v>#REF!</v>
      </c>
    </row>
    <row r="6228" spans="1:5">
      <c r="A6228" s="285">
        <v>20050</v>
      </c>
      <c r="B6228" s="285" t="s">
        <v>15812</v>
      </c>
      <c r="C6228" s="513">
        <v>5.6810999999999998</v>
      </c>
      <c r="E6228" t="e">
        <f>_xlfn.NUMBERVALUE(#REF!)</f>
        <v>#REF!</v>
      </c>
    </row>
    <row r="6229" spans="1:5">
      <c r="A6229" s="285">
        <v>20090</v>
      </c>
      <c r="B6229" s="285" t="s">
        <v>15813</v>
      </c>
      <c r="C6229" s="513">
        <v>14.6776</v>
      </c>
      <c r="E6229" t="e">
        <f>_xlfn.NUMBERVALUE(#REF!)</f>
        <v>#REF!</v>
      </c>
    </row>
    <row r="6230" spans="1:5">
      <c r="A6230" s="285">
        <v>20091</v>
      </c>
      <c r="B6230" s="285" t="s">
        <v>15814</v>
      </c>
      <c r="C6230" s="513">
        <v>0.43980000000000002</v>
      </c>
      <c r="E6230" t="e">
        <f>_xlfn.NUMBERVALUE(#REF!)</f>
        <v>#REF!</v>
      </c>
    </row>
    <row r="6231" spans="1:5">
      <c r="A6231" s="285">
        <v>20098</v>
      </c>
      <c r="B6231" s="285" t="s">
        <v>15815</v>
      </c>
      <c r="C6231" s="513">
        <v>27.074000000000002</v>
      </c>
      <c r="E6231" t="e">
        <f>_xlfn.NUMBERVALUE(#REF!)</f>
        <v>#REF!</v>
      </c>
    </row>
    <row r="6232" spans="1:5">
      <c r="A6232" s="285">
        <v>20112</v>
      </c>
      <c r="B6232" s="285" t="s">
        <v>15816</v>
      </c>
      <c r="C6232" s="513">
        <v>97.098299999999995</v>
      </c>
      <c r="E6232" t="e">
        <f>_xlfn.NUMBERVALUE(#REF!)</f>
        <v>#REF!</v>
      </c>
    </row>
    <row r="6233" spans="1:5">
      <c r="A6233" s="285">
        <v>20120</v>
      </c>
      <c r="B6233" s="285" t="s">
        <v>15686</v>
      </c>
      <c r="C6233" s="513">
        <v>31.868200000000002</v>
      </c>
      <c r="E6233" t="e">
        <f>_xlfn.NUMBERVALUE(#REF!)</f>
        <v>#REF!</v>
      </c>
    </row>
    <row r="6234" spans="1:5">
      <c r="A6234" s="285">
        <v>20123</v>
      </c>
      <c r="B6234" s="285" t="s">
        <v>15817</v>
      </c>
      <c r="C6234" s="513">
        <v>133.5753</v>
      </c>
      <c r="E6234" t="e">
        <f>_xlfn.NUMBERVALUE(#REF!)</f>
        <v>#REF!</v>
      </c>
    </row>
    <row r="6235" spans="1:5">
      <c r="A6235" s="285">
        <v>20124</v>
      </c>
      <c r="B6235" s="285" t="s">
        <v>15818</v>
      </c>
      <c r="C6235" s="513">
        <v>137.39670000000001</v>
      </c>
      <c r="E6235" t="e">
        <f>_xlfn.NUMBERVALUE(#REF!)</f>
        <v>#REF!</v>
      </c>
    </row>
    <row r="6236" spans="1:5">
      <c r="A6236" s="285">
        <v>20125</v>
      </c>
      <c r="B6236" s="285" t="s">
        <v>15819</v>
      </c>
      <c r="C6236" s="513">
        <v>161.541</v>
      </c>
      <c r="E6236" t="e">
        <f>_xlfn.NUMBERVALUE(#REF!)</f>
        <v>#REF!</v>
      </c>
    </row>
    <row r="6237" spans="1:5">
      <c r="A6237" s="285">
        <v>20126</v>
      </c>
      <c r="B6237" s="285" t="s">
        <v>15820</v>
      </c>
      <c r="C6237" s="513">
        <v>193.79130000000001</v>
      </c>
      <c r="E6237" t="e">
        <f>_xlfn.NUMBERVALUE(#REF!)</f>
        <v>#REF!</v>
      </c>
    </row>
    <row r="6238" spans="1:5">
      <c r="A6238" s="285">
        <v>20127</v>
      </c>
      <c r="B6238" s="285" t="s">
        <v>15821</v>
      </c>
      <c r="C6238" s="513">
        <v>200.334</v>
      </c>
      <c r="E6238" t="e">
        <f>_xlfn.NUMBERVALUE(#REF!)</f>
        <v>#REF!</v>
      </c>
    </row>
    <row r="6239" spans="1:5">
      <c r="A6239" s="285">
        <v>20128</v>
      </c>
      <c r="B6239" s="285" t="s">
        <v>15822</v>
      </c>
      <c r="C6239" s="513">
        <v>214.4616</v>
      </c>
      <c r="E6239" t="e">
        <f>_xlfn.NUMBERVALUE(#REF!)</f>
        <v>#REF!</v>
      </c>
    </row>
    <row r="6240" spans="1:5">
      <c r="A6240" s="285">
        <v>20137</v>
      </c>
      <c r="B6240" s="285" t="s">
        <v>15606</v>
      </c>
      <c r="C6240" s="513">
        <v>13.739699999999999</v>
      </c>
      <c r="E6240" t="e">
        <f>_xlfn.NUMBERVALUE(#REF!)</f>
        <v>#REF!</v>
      </c>
    </row>
    <row r="6241" spans="1:5">
      <c r="A6241" s="285">
        <v>20144</v>
      </c>
      <c r="B6241" s="285" t="s">
        <v>15823</v>
      </c>
      <c r="C6241" s="513">
        <v>57.234099999999998</v>
      </c>
      <c r="E6241" t="e">
        <f>_xlfn.NUMBERVALUE(#REF!)</f>
        <v>#REF!</v>
      </c>
    </row>
    <row r="6242" spans="1:5">
      <c r="A6242" s="285">
        <v>20145</v>
      </c>
      <c r="B6242" s="285" t="s">
        <v>15824</v>
      </c>
      <c r="C6242" s="513">
        <v>67.569299999999998</v>
      </c>
      <c r="E6242" t="e">
        <f>_xlfn.NUMBERVALUE(#REF!)</f>
        <v>#REF!</v>
      </c>
    </row>
    <row r="6243" spans="1:5">
      <c r="A6243" s="285">
        <v>20147</v>
      </c>
      <c r="B6243" s="285" t="s">
        <v>15825</v>
      </c>
      <c r="C6243" s="513">
        <v>88.297499999999999</v>
      </c>
      <c r="E6243" t="e">
        <f>_xlfn.NUMBERVALUE(#REF!)</f>
        <v>#REF!</v>
      </c>
    </row>
    <row r="6244" spans="1:5">
      <c r="A6244" s="285">
        <v>20148</v>
      </c>
      <c r="B6244" s="285" t="s">
        <v>15826</v>
      </c>
      <c r="C6244" s="513">
        <v>109.1994</v>
      </c>
      <c r="E6244" t="e">
        <f>_xlfn.NUMBERVALUE(#REF!)</f>
        <v>#REF!</v>
      </c>
    </row>
    <row r="6245" spans="1:5">
      <c r="A6245" s="285">
        <v>20149</v>
      </c>
      <c r="B6245" s="285" t="s">
        <v>15827</v>
      </c>
      <c r="C6245" s="513">
        <v>124.36920000000001</v>
      </c>
      <c r="E6245" t="e">
        <f>_xlfn.NUMBERVALUE(#REF!)</f>
        <v>#REF!</v>
      </c>
    </row>
    <row r="6246" spans="1:5">
      <c r="A6246" s="285">
        <v>20153</v>
      </c>
      <c r="B6246" s="285" t="s">
        <v>15611</v>
      </c>
      <c r="C6246" s="513">
        <v>187.19069999999999</v>
      </c>
      <c r="E6246" t="e">
        <f>_xlfn.NUMBERVALUE(#REF!)</f>
        <v>#REF!</v>
      </c>
    </row>
    <row r="6247" spans="1:5">
      <c r="A6247" s="285">
        <v>20154</v>
      </c>
      <c r="B6247" s="285" t="s">
        <v>15611</v>
      </c>
      <c r="C6247" s="513">
        <v>218.39879999999999</v>
      </c>
      <c r="E6247" t="e">
        <f>_xlfn.NUMBERVALUE(#REF!)</f>
        <v>#REF!</v>
      </c>
    </row>
    <row r="6248" spans="1:5">
      <c r="A6248" s="285">
        <v>20156</v>
      </c>
      <c r="B6248" s="285" t="s">
        <v>15611</v>
      </c>
      <c r="C6248" s="513">
        <v>273.40379999999999</v>
      </c>
      <c r="E6248" t="e">
        <f>_xlfn.NUMBERVALUE(#REF!)</f>
        <v>#REF!</v>
      </c>
    </row>
    <row r="6249" spans="1:5">
      <c r="A6249" s="285">
        <v>20160</v>
      </c>
      <c r="B6249" s="285" t="s">
        <v>15828</v>
      </c>
      <c r="C6249" s="513">
        <v>45.457299999999996</v>
      </c>
      <c r="E6249" t="e">
        <f>_xlfn.NUMBERVALUE(#REF!)</f>
        <v>#REF!</v>
      </c>
    </row>
    <row r="6250" spans="1:5">
      <c r="A6250" s="285">
        <v>20163</v>
      </c>
      <c r="B6250" s="285" t="s">
        <v>15829</v>
      </c>
      <c r="C6250" s="513">
        <v>68.7273</v>
      </c>
      <c r="E6250" t="e">
        <f>_xlfn.NUMBERVALUE(#REF!)</f>
        <v>#REF!</v>
      </c>
    </row>
    <row r="6251" spans="1:5">
      <c r="A6251" s="285">
        <v>20164</v>
      </c>
      <c r="B6251" s="285" t="s">
        <v>15830</v>
      </c>
      <c r="C6251" s="513">
        <v>82.449600000000004</v>
      </c>
      <c r="E6251" t="e">
        <f>_xlfn.NUMBERVALUE(#REF!)</f>
        <v>#REF!</v>
      </c>
    </row>
    <row r="6252" spans="1:5">
      <c r="A6252" s="285">
        <v>20165</v>
      </c>
      <c r="B6252" s="285" t="s">
        <v>15831</v>
      </c>
      <c r="C6252" s="513">
        <v>97.503600000000006</v>
      </c>
      <c r="E6252" t="e">
        <f>_xlfn.NUMBERVALUE(#REF!)</f>
        <v>#REF!</v>
      </c>
    </row>
    <row r="6253" spans="1:5">
      <c r="A6253" s="285">
        <v>20166</v>
      </c>
      <c r="B6253" s="285" t="s">
        <v>15832</v>
      </c>
      <c r="C6253" s="513">
        <v>121.7637</v>
      </c>
      <c r="E6253" t="e">
        <f>_xlfn.NUMBERVALUE(#REF!)</f>
        <v>#REF!</v>
      </c>
    </row>
    <row r="6254" spans="1:5">
      <c r="A6254" s="285">
        <v>20171</v>
      </c>
      <c r="B6254" s="285" t="s">
        <v>15576</v>
      </c>
      <c r="C6254" s="513">
        <v>37.965000000000003</v>
      </c>
      <c r="E6254" t="e">
        <f>_xlfn.NUMBERVALUE(#REF!)</f>
        <v>#REF!</v>
      </c>
    </row>
    <row r="6255" spans="1:5">
      <c r="A6255" s="285">
        <v>20173</v>
      </c>
      <c r="B6255" s="285" t="s">
        <v>15833</v>
      </c>
      <c r="C6255" s="513">
        <v>115.9158</v>
      </c>
      <c r="E6255" t="e">
        <f>_xlfn.NUMBERVALUE(#REF!)</f>
        <v>#REF!</v>
      </c>
    </row>
    <row r="6256" spans="1:5">
      <c r="A6256" s="285">
        <v>20174</v>
      </c>
      <c r="B6256" s="285" t="s">
        <v>15834</v>
      </c>
      <c r="C6256" s="513">
        <v>142.5498</v>
      </c>
      <c r="E6256" t="e">
        <f>_xlfn.NUMBERVALUE(#REF!)</f>
        <v>#REF!</v>
      </c>
    </row>
    <row r="6257" spans="1:5">
      <c r="A6257" s="285">
        <v>20175</v>
      </c>
      <c r="B6257" s="285" t="s">
        <v>15835</v>
      </c>
      <c r="C6257" s="513">
        <v>158.2407</v>
      </c>
      <c r="E6257" t="e">
        <f>_xlfn.NUMBERVALUE(#REF!)</f>
        <v>#REF!</v>
      </c>
    </row>
    <row r="6258" spans="1:5">
      <c r="A6258" s="285">
        <v>20176</v>
      </c>
      <c r="B6258" s="285" t="s">
        <v>15836</v>
      </c>
      <c r="C6258" s="513">
        <v>173.75790000000001</v>
      </c>
      <c r="E6258" t="e">
        <f>_xlfn.NUMBERVALUE(#REF!)</f>
        <v>#REF!</v>
      </c>
    </row>
    <row r="6259" spans="1:5">
      <c r="A6259" s="285">
        <v>20190</v>
      </c>
      <c r="B6259" s="285" t="s">
        <v>15837</v>
      </c>
      <c r="C6259" s="513">
        <v>41.693800000000003</v>
      </c>
      <c r="E6259" t="e">
        <f>_xlfn.NUMBERVALUE(#REF!)</f>
        <v>#REF!</v>
      </c>
    </row>
    <row r="6260" spans="1:5">
      <c r="A6260" s="285">
        <v>20193</v>
      </c>
      <c r="B6260" s="285" t="s">
        <v>15838</v>
      </c>
      <c r="C6260" s="513">
        <v>3.7351000000000001</v>
      </c>
      <c r="E6260" t="e">
        <f>_xlfn.NUMBERVALUE(#REF!)</f>
        <v>#REF!</v>
      </c>
    </row>
    <row r="6261" spans="1:5">
      <c r="A6261" s="285">
        <v>20195</v>
      </c>
      <c r="B6261" s="285" t="s">
        <v>15839</v>
      </c>
      <c r="C6261" s="513">
        <v>20.525500000000001</v>
      </c>
      <c r="E6261" t="e">
        <f>_xlfn.NUMBERVALUE(#REF!)</f>
        <v>#REF!</v>
      </c>
    </row>
    <row r="6262" spans="1:5">
      <c r="A6262" s="285">
        <v>20198</v>
      </c>
      <c r="B6262" s="285" t="s">
        <v>15840</v>
      </c>
      <c r="C6262" s="513">
        <v>49.035499999999999</v>
      </c>
      <c r="E6262" t="e">
        <f>_xlfn.NUMBERVALUE(#REF!)</f>
        <v>#REF!</v>
      </c>
    </row>
    <row r="6263" spans="1:5">
      <c r="A6263" s="285">
        <v>20202</v>
      </c>
      <c r="B6263" s="285" t="s">
        <v>15841</v>
      </c>
      <c r="C6263" s="513">
        <v>20.508199999999999</v>
      </c>
      <c r="E6263" t="e">
        <f>_xlfn.NUMBERVALUE(#REF!)</f>
        <v>#REF!</v>
      </c>
    </row>
    <row r="6264" spans="1:5">
      <c r="A6264" s="285">
        <v>20203</v>
      </c>
      <c r="B6264" s="285" t="s">
        <v>15842</v>
      </c>
      <c r="C6264" s="513">
        <v>10.369899999999999</v>
      </c>
      <c r="E6264" t="e">
        <f>_xlfn.NUMBERVALUE(#REF!)</f>
        <v>#REF!</v>
      </c>
    </row>
    <row r="6265" spans="1:5">
      <c r="A6265" s="285">
        <v>20221</v>
      </c>
      <c r="B6265" s="285" t="s">
        <v>15719</v>
      </c>
      <c r="C6265" s="513">
        <v>52.387900000000002</v>
      </c>
      <c r="E6265" t="e">
        <f>_xlfn.NUMBERVALUE(#REF!)</f>
        <v>#REF!</v>
      </c>
    </row>
    <row r="6266" spans="1:5">
      <c r="A6266" s="285">
        <v>20223</v>
      </c>
      <c r="B6266" s="285" t="s">
        <v>15843</v>
      </c>
      <c r="C6266" s="513">
        <v>70.001099999999994</v>
      </c>
      <c r="E6266" t="e">
        <f>_xlfn.NUMBERVALUE(#REF!)</f>
        <v>#REF!</v>
      </c>
    </row>
    <row r="6267" spans="1:5">
      <c r="A6267" s="285">
        <v>20224</v>
      </c>
      <c r="B6267" s="285" t="s">
        <v>15844</v>
      </c>
      <c r="C6267" s="513">
        <v>30.5596</v>
      </c>
      <c r="E6267" t="e">
        <f>_xlfn.NUMBERVALUE(#REF!)</f>
        <v>#REF!</v>
      </c>
    </row>
    <row r="6268" spans="1:5">
      <c r="A6268" s="285">
        <v>20228</v>
      </c>
      <c r="B6268" s="285" t="s">
        <v>15719</v>
      </c>
      <c r="C6268" s="513">
        <v>53.128999999999998</v>
      </c>
      <c r="E6268" t="e">
        <f>_xlfn.NUMBERVALUE(#REF!)</f>
        <v>#REF!</v>
      </c>
    </row>
    <row r="6269" spans="1:5">
      <c r="A6269" s="285">
        <v>20229</v>
      </c>
      <c r="B6269" s="285" t="s">
        <v>15845</v>
      </c>
      <c r="C6269" s="513">
        <v>59.058</v>
      </c>
      <c r="E6269" t="e">
        <f>_xlfn.NUMBERVALUE(#REF!)</f>
        <v>#REF!</v>
      </c>
    </row>
    <row r="6270" spans="1:5">
      <c r="A6270" s="285">
        <v>20252</v>
      </c>
      <c r="B6270" s="285" t="s">
        <v>15846</v>
      </c>
      <c r="C6270" s="513">
        <v>84.649799999999999</v>
      </c>
      <c r="E6270" t="e">
        <f>_xlfn.NUMBERVALUE(#REF!)</f>
        <v>#REF!</v>
      </c>
    </row>
    <row r="6271" spans="1:5">
      <c r="A6271" s="285">
        <v>20267</v>
      </c>
      <c r="B6271" s="285" t="s">
        <v>15847</v>
      </c>
      <c r="C6271" s="513">
        <v>226.21530000000001</v>
      </c>
      <c r="E6271" t="e">
        <f>_xlfn.NUMBERVALUE(#REF!)</f>
        <v>#REF!</v>
      </c>
    </row>
    <row r="6272" spans="1:5">
      <c r="A6272" s="285">
        <v>20268</v>
      </c>
      <c r="B6272" s="285" t="s">
        <v>15848</v>
      </c>
      <c r="C6272" s="513">
        <v>294.18990000000002</v>
      </c>
      <c r="E6272" t="e">
        <f>_xlfn.NUMBERVALUE(#REF!)</f>
        <v>#REF!</v>
      </c>
    </row>
    <row r="6273" spans="1:5">
      <c r="A6273" s="285">
        <v>20269</v>
      </c>
      <c r="B6273" s="285" t="s">
        <v>15849</v>
      </c>
      <c r="C6273" s="513">
        <v>346.99470000000002</v>
      </c>
      <c r="E6273" t="e">
        <f>_xlfn.NUMBERVALUE(#REF!)</f>
        <v>#REF!</v>
      </c>
    </row>
    <row r="6274" spans="1:5">
      <c r="A6274" s="285">
        <v>20282</v>
      </c>
      <c r="B6274" s="285" t="s">
        <v>15850</v>
      </c>
      <c r="C6274" s="513">
        <v>99.587999999999994</v>
      </c>
      <c r="E6274" t="e">
        <f>_xlfn.NUMBERVALUE(#REF!)</f>
        <v>#REF!</v>
      </c>
    </row>
    <row r="6275" spans="1:5">
      <c r="A6275" s="285">
        <v>20287</v>
      </c>
      <c r="B6275" s="285" t="s">
        <v>15851</v>
      </c>
      <c r="C6275" s="513">
        <v>184.8168</v>
      </c>
      <c r="E6275" t="e">
        <f>_xlfn.NUMBERVALUE(#REF!)</f>
        <v>#REF!</v>
      </c>
    </row>
    <row r="6276" spans="1:5">
      <c r="A6276" s="285">
        <v>20288</v>
      </c>
      <c r="B6276" s="285" t="s">
        <v>15852</v>
      </c>
      <c r="C6276" s="513">
        <v>240.45869999999999</v>
      </c>
      <c r="E6276" t="e">
        <f>_xlfn.NUMBERVALUE(#REF!)</f>
        <v>#REF!</v>
      </c>
    </row>
    <row r="6277" spans="1:5">
      <c r="A6277" s="285">
        <v>20293</v>
      </c>
      <c r="B6277" s="285" t="s">
        <v>15853</v>
      </c>
      <c r="C6277" s="513">
        <v>22.2973</v>
      </c>
      <c r="E6277" t="e">
        <f>_xlfn.NUMBERVALUE(#REF!)</f>
        <v>#REF!</v>
      </c>
    </row>
    <row r="6278" spans="1:5">
      <c r="A6278" s="285">
        <v>20296</v>
      </c>
      <c r="B6278" s="285" t="s">
        <v>15854</v>
      </c>
      <c r="C6278" s="513">
        <v>22.795200000000001</v>
      </c>
      <c r="E6278" t="e">
        <f>_xlfn.NUMBERVALUE(#REF!)</f>
        <v>#REF!</v>
      </c>
    </row>
    <row r="6279" spans="1:5">
      <c r="A6279" s="285">
        <v>20303</v>
      </c>
      <c r="B6279" s="285" t="s">
        <v>15855</v>
      </c>
      <c r="C6279" s="513">
        <v>22.332000000000001</v>
      </c>
      <c r="E6279" t="e">
        <f>_xlfn.NUMBERVALUE(#REF!)</f>
        <v>#REF!</v>
      </c>
    </row>
    <row r="6280" spans="1:5">
      <c r="A6280" s="285">
        <v>20304</v>
      </c>
      <c r="B6280" s="285" t="s">
        <v>15856</v>
      </c>
      <c r="C6280" s="513">
        <v>27.9194</v>
      </c>
      <c r="E6280" t="e">
        <f>_xlfn.NUMBERVALUE(#REF!)</f>
        <v>#REF!</v>
      </c>
    </row>
    <row r="6281" spans="1:5">
      <c r="A6281" s="285">
        <v>20318</v>
      </c>
      <c r="B6281" s="285" t="s">
        <v>15857</v>
      </c>
      <c r="C6281" s="513">
        <v>43.071800000000003</v>
      </c>
      <c r="E6281" t="e">
        <f>_xlfn.NUMBERVALUE(#REF!)</f>
        <v>#REF!</v>
      </c>
    </row>
    <row r="6282" spans="1:5">
      <c r="A6282" s="285">
        <v>20320</v>
      </c>
      <c r="B6282" s="285" t="s">
        <v>15858</v>
      </c>
      <c r="C6282" s="513">
        <v>38.839300000000001</v>
      </c>
      <c r="E6282" t="e">
        <f>_xlfn.NUMBERVALUE(#REF!)</f>
        <v>#REF!</v>
      </c>
    </row>
    <row r="6283" spans="1:5">
      <c r="A6283" s="285">
        <v>20321</v>
      </c>
      <c r="B6283" s="285" t="s">
        <v>15858</v>
      </c>
      <c r="C6283" s="513">
        <v>41.745899999999999</v>
      </c>
      <c r="E6283" t="e">
        <f>_xlfn.NUMBERVALUE(#REF!)</f>
        <v>#REF!</v>
      </c>
    </row>
    <row r="6284" spans="1:5">
      <c r="A6284" s="285">
        <v>20323</v>
      </c>
      <c r="B6284" s="285" t="s">
        <v>15858</v>
      </c>
      <c r="C6284" s="513">
        <v>45.717799999999997</v>
      </c>
      <c r="E6284" t="e">
        <f>_xlfn.NUMBERVALUE(#REF!)</f>
        <v>#REF!</v>
      </c>
    </row>
    <row r="6285" spans="1:5">
      <c r="A6285" s="285">
        <v>20324</v>
      </c>
      <c r="B6285" s="285" t="s">
        <v>15859</v>
      </c>
      <c r="C6285" s="513">
        <v>21.706700000000001</v>
      </c>
      <c r="E6285" t="e">
        <f>_xlfn.NUMBERVALUE(#REF!)</f>
        <v>#REF!</v>
      </c>
    </row>
    <row r="6286" spans="1:5">
      <c r="A6286" s="285">
        <v>20328</v>
      </c>
      <c r="B6286" s="285" t="s">
        <v>15858</v>
      </c>
      <c r="C6286" s="513">
        <v>44.692999999999998</v>
      </c>
      <c r="E6286" t="e">
        <f>_xlfn.NUMBERVALUE(#REF!)</f>
        <v>#REF!</v>
      </c>
    </row>
    <row r="6287" spans="1:5">
      <c r="A6287" s="285">
        <v>20329</v>
      </c>
      <c r="B6287" s="285" t="s">
        <v>15858</v>
      </c>
      <c r="C6287" s="513">
        <v>51.264699999999998</v>
      </c>
      <c r="E6287" t="e">
        <f>_xlfn.NUMBERVALUE(#REF!)</f>
        <v>#REF!</v>
      </c>
    </row>
    <row r="6288" spans="1:5">
      <c r="A6288" s="285">
        <v>20353</v>
      </c>
      <c r="B6288" s="285" t="s">
        <v>15855</v>
      </c>
      <c r="C6288" s="513">
        <v>20.8093</v>
      </c>
      <c r="E6288" t="e">
        <f>_xlfn.NUMBERVALUE(#REF!)</f>
        <v>#REF!</v>
      </c>
    </row>
    <row r="6289" spans="1:5">
      <c r="A6289" s="285">
        <v>20370</v>
      </c>
      <c r="B6289" s="285" t="s">
        <v>15858</v>
      </c>
      <c r="C6289" s="513">
        <v>42.452300000000001</v>
      </c>
      <c r="E6289" t="e">
        <f>_xlfn.NUMBERVALUE(#REF!)</f>
        <v>#REF!</v>
      </c>
    </row>
    <row r="6290" spans="1:5">
      <c r="A6290" s="285">
        <v>20371</v>
      </c>
      <c r="B6290" s="285" t="s">
        <v>15858</v>
      </c>
      <c r="C6290" s="513">
        <v>35.058399999999999</v>
      </c>
      <c r="E6290" t="e">
        <f>_xlfn.NUMBERVALUE(#REF!)</f>
        <v>#REF!</v>
      </c>
    </row>
    <row r="6291" spans="1:5">
      <c r="A6291" s="285">
        <v>20372</v>
      </c>
      <c r="B6291" s="285" t="s">
        <v>15860</v>
      </c>
      <c r="C6291" s="513">
        <v>37.9071</v>
      </c>
      <c r="E6291" t="e">
        <f>_xlfn.NUMBERVALUE(#REF!)</f>
        <v>#REF!</v>
      </c>
    </row>
    <row r="6292" spans="1:5">
      <c r="A6292" s="285">
        <v>20373</v>
      </c>
      <c r="B6292" s="285" t="s">
        <v>15860</v>
      </c>
      <c r="C6292" s="513">
        <v>45.619399999999999</v>
      </c>
      <c r="E6292" t="e">
        <f>_xlfn.NUMBERVALUE(#REF!)</f>
        <v>#REF!</v>
      </c>
    </row>
    <row r="6293" spans="1:5">
      <c r="A6293" s="285">
        <v>20374</v>
      </c>
      <c r="B6293" s="285" t="s">
        <v>15859</v>
      </c>
      <c r="C6293" s="513">
        <v>23.206299999999999</v>
      </c>
      <c r="E6293" t="e">
        <f>_xlfn.NUMBERVALUE(#REF!)</f>
        <v>#REF!</v>
      </c>
    </row>
    <row r="6294" spans="1:5">
      <c r="A6294" s="285">
        <v>20399</v>
      </c>
      <c r="B6294" s="285" t="s">
        <v>15861</v>
      </c>
      <c r="C6294" s="513">
        <v>1.8285</v>
      </c>
      <c r="E6294" t="e">
        <f>_xlfn.NUMBERVALUE(#REF!)</f>
        <v>#REF!</v>
      </c>
    </row>
    <row r="6295" spans="1:5">
      <c r="A6295" s="285">
        <v>20401</v>
      </c>
      <c r="B6295" s="285" t="s">
        <v>15862</v>
      </c>
      <c r="C6295" s="513">
        <v>316.24979999999999</v>
      </c>
      <c r="E6295" t="e">
        <f>_xlfn.NUMBERVALUE(#REF!)</f>
        <v>#REF!</v>
      </c>
    </row>
    <row r="6296" spans="1:5">
      <c r="A6296" s="285">
        <v>20402</v>
      </c>
      <c r="B6296" s="285" t="s">
        <v>15862</v>
      </c>
      <c r="C6296" s="513">
        <v>351.56880000000001</v>
      </c>
      <c r="E6296" t="e">
        <f>_xlfn.NUMBERVALUE(#REF!)</f>
        <v>#REF!</v>
      </c>
    </row>
    <row r="6297" spans="1:5">
      <c r="A6297" s="285">
        <v>20403</v>
      </c>
      <c r="B6297" s="285" t="s">
        <v>15583</v>
      </c>
      <c r="C6297" s="513">
        <v>522.54750000000001</v>
      </c>
      <c r="E6297" t="e">
        <f>_xlfn.NUMBERVALUE(#REF!)</f>
        <v>#REF!</v>
      </c>
    </row>
    <row r="6298" spans="1:5">
      <c r="A6298" s="285">
        <v>20408</v>
      </c>
      <c r="B6298" s="285" t="s">
        <v>15583</v>
      </c>
      <c r="C6298" s="513">
        <v>672.798</v>
      </c>
      <c r="E6298" t="e">
        <f>_xlfn.NUMBERVALUE(#REF!)</f>
        <v>#REF!</v>
      </c>
    </row>
    <row r="6299" spans="1:5">
      <c r="A6299" s="285">
        <v>20411</v>
      </c>
      <c r="B6299" s="285" t="s">
        <v>15863</v>
      </c>
      <c r="C6299" s="513">
        <v>181.51650000000001</v>
      </c>
      <c r="E6299" t="e">
        <f>_xlfn.NUMBERVALUE(#REF!)</f>
        <v>#REF!</v>
      </c>
    </row>
    <row r="6300" spans="1:5">
      <c r="A6300" s="285">
        <v>20412</v>
      </c>
      <c r="B6300" s="285" t="s">
        <v>15864</v>
      </c>
      <c r="C6300" s="513">
        <v>109.7205</v>
      </c>
      <c r="E6300" t="e">
        <f>_xlfn.NUMBERVALUE(#REF!)</f>
        <v>#REF!</v>
      </c>
    </row>
    <row r="6301" spans="1:5">
      <c r="A6301" s="285">
        <v>20420</v>
      </c>
      <c r="B6301" s="285" t="s">
        <v>15865</v>
      </c>
      <c r="C6301" s="513">
        <v>42.145400000000002</v>
      </c>
      <c r="E6301" t="e">
        <f>_xlfn.NUMBERVALUE(#REF!)</f>
        <v>#REF!</v>
      </c>
    </row>
    <row r="6302" spans="1:5">
      <c r="A6302" s="285">
        <v>20423</v>
      </c>
      <c r="B6302" s="285" t="s">
        <v>15866</v>
      </c>
      <c r="C6302" s="513">
        <v>335.4726</v>
      </c>
      <c r="E6302" t="e">
        <f>_xlfn.NUMBERVALUE(#REF!)</f>
        <v>#REF!</v>
      </c>
    </row>
    <row r="6303" spans="1:5">
      <c r="A6303" s="285">
        <v>20426</v>
      </c>
      <c r="B6303" s="285" t="s">
        <v>15867</v>
      </c>
      <c r="C6303" s="513">
        <v>101.2671</v>
      </c>
      <c r="E6303" t="e">
        <f>_xlfn.NUMBERVALUE(#REF!)</f>
        <v>#REF!</v>
      </c>
    </row>
    <row r="6304" spans="1:5">
      <c r="A6304" s="285">
        <v>20427</v>
      </c>
      <c r="B6304" s="285" t="s">
        <v>15867</v>
      </c>
      <c r="C6304" s="513">
        <v>114.2946</v>
      </c>
      <c r="E6304" t="e">
        <f>_xlfn.NUMBERVALUE(#REF!)</f>
        <v>#REF!</v>
      </c>
    </row>
    <row r="6305" spans="1:5">
      <c r="A6305" s="285">
        <v>20428</v>
      </c>
      <c r="B6305" s="285" t="s">
        <v>15868</v>
      </c>
      <c r="C6305" s="513">
        <v>125.75879999999999</v>
      </c>
      <c r="E6305" t="e">
        <f>_xlfn.NUMBERVALUE(#REF!)</f>
        <v>#REF!</v>
      </c>
    </row>
    <row r="6306" spans="1:5">
      <c r="A6306" s="285">
        <v>20433</v>
      </c>
      <c r="B6306" s="285" t="s">
        <v>15869</v>
      </c>
      <c r="C6306" s="513">
        <v>199.4076</v>
      </c>
      <c r="E6306" t="e">
        <f>_xlfn.NUMBERVALUE(#REF!)</f>
        <v>#REF!</v>
      </c>
    </row>
    <row r="6307" spans="1:5">
      <c r="A6307" s="285">
        <v>20435</v>
      </c>
      <c r="B6307" s="285" t="s">
        <v>15606</v>
      </c>
      <c r="C6307" s="513">
        <v>27.554600000000001</v>
      </c>
      <c r="E6307" t="e">
        <f>_xlfn.NUMBERVALUE(#REF!)</f>
        <v>#REF!</v>
      </c>
    </row>
    <row r="6308" spans="1:5">
      <c r="A6308" s="285">
        <v>20437</v>
      </c>
      <c r="B6308" s="285" t="s">
        <v>15606</v>
      </c>
      <c r="C6308" s="513">
        <v>15.4651</v>
      </c>
      <c r="E6308" t="e">
        <f>_xlfn.NUMBERVALUE(#REF!)</f>
        <v>#REF!</v>
      </c>
    </row>
    <row r="6309" spans="1:5">
      <c r="A6309" s="285">
        <v>20443</v>
      </c>
      <c r="B6309" s="285" t="s">
        <v>15870</v>
      </c>
      <c r="C6309" s="513">
        <v>134.6754</v>
      </c>
      <c r="E6309" t="e">
        <f>_xlfn.NUMBERVALUE(#REF!)</f>
        <v>#REF!</v>
      </c>
    </row>
    <row r="6310" spans="1:5">
      <c r="A6310" s="285">
        <v>20446</v>
      </c>
      <c r="B6310" s="285" t="s">
        <v>15626</v>
      </c>
      <c r="C6310" s="513">
        <v>87.139499999999998</v>
      </c>
      <c r="E6310" t="e">
        <f>_xlfn.NUMBERVALUE(#REF!)</f>
        <v>#REF!</v>
      </c>
    </row>
    <row r="6311" spans="1:5">
      <c r="A6311" s="285">
        <v>20447</v>
      </c>
      <c r="B6311" s="285" t="s">
        <v>15871</v>
      </c>
      <c r="C6311" s="513">
        <v>99.530100000000004</v>
      </c>
      <c r="E6311" t="e">
        <f>_xlfn.NUMBERVALUE(#REF!)</f>
        <v>#REF!</v>
      </c>
    </row>
    <row r="6312" spans="1:5">
      <c r="A6312" s="285">
        <v>20448</v>
      </c>
      <c r="B6312" s="285" t="s">
        <v>15870</v>
      </c>
      <c r="C6312" s="513">
        <v>128.82749999999999</v>
      </c>
      <c r="E6312" t="e">
        <f>_xlfn.NUMBERVALUE(#REF!)</f>
        <v>#REF!</v>
      </c>
    </row>
    <row r="6313" spans="1:5">
      <c r="A6313" s="285">
        <v>20451</v>
      </c>
      <c r="B6313" s="285" t="s">
        <v>15872</v>
      </c>
      <c r="C6313" s="513">
        <v>357.35879999999997</v>
      </c>
      <c r="E6313" t="e">
        <f>_xlfn.NUMBERVALUE(#REF!)</f>
        <v>#REF!</v>
      </c>
    </row>
    <row r="6314" spans="1:5">
      <c r="A6314" s="285">
        <v>20452</v>
      </c>
      <c r="B6314" s="285" t="s">
        <v>15872</v>
      </c>
      <c r="C6314" s="513">
        <v>452.83589999999998</v>
      </c>
      <c r="E6314" t="e">
        <f>_xlfn.NUMBERVALUE(#REF!)</f>
        <v>#REF!</v>
      </c>
    </row>
    <row r="6315" spans="1:5">
      <c r="A6315" s="285">
        <v>20456</v>
      </c>
      <c r="B6315" s="285" t="s">
        <v>15872</v>
      </c>
      <c r="C6315" s="513">
        <v>471.1902</v>
      </c>
      <c r="E6315" t="e">
        <f>_xlfn.NUMBERVALUE(#REF!)</f>
        <v>#REF!</v>
      </c>
    </row>
    <row r="6316" spans="1:5">
      <c r="A6316" s="285">
        <v>20457</v>
      </c>
      <c r="B6316" s="285" t="s">
        <v>15872</v>
      </c>
      <c r="C6316" s="513">
        <v>588.26400000000001</v>
      </c>
      <c r="E6316" t="e">
        <f>_xlfn.NUMBERVALUE(#REF!)</f>
        <v>#REF!</v>
      </c>
    </row>
    <row r="6317" spans="1:5">
      <c r="A6317" s="285">
        <v>20458</v>
      </c>
      <c r="B6317" s="285" t="s">
        <v>15583</v>
      </c>
      <c r="C6317" s="513">
        <v>761.96400000000006</v>
      </c>
      <c r="E6317" t="e">
        <f>_xlfn.NUMBERVALUE(#REF!)</f>
        <v>#REF!</v>
      </c>
    </row>
    <row r="6318" spans="1:5">
      <c r="A6318" s="285">
        <v>20461</v>
      </c>
      <c r="B6318" s="285" t="s">
        <v>15863</v>
      </c>
      <c r="C6318" s="513">
        <v>187.7697</v>
      </c>
      <c r="E6318" t="e">
        <f>_xlfn.NUMBERVALUE(#REF!)</f>
        <v>#REF!</v>
      </c>
    </row>
    <row r="6319" spans="1:5">
      <c r="A6319" s="285">
        <v>20462</v>
      </c>
      <c r="B6319" s="285" t="s">
        <v>15864</v>
      </c>
      <c r="C6319" s="513">
        <v>108.7362</v>
      </c>
      <c r="E6319" t="e">
        <f>_xlfn.NUMBERVALUE(#REF!)</f>
        <v>#REF!</v>
      </c>
    </row>
    <row r="6320" spans="1:5">
      <c r="A6320" s="285">
        <v>20466</v>
      </c>
      <c r="B6320" s="285" t="s">
        <v>15873</v>
      </c>
      <c r="C6320" s="513">
        <v>91.771500000000003</v>
      </c>
      <c r="E6320" t="e">
        <f>_xlfn.NUMBERVALUE(#REF!)</f>
        <v>#REF!</v>
      </c>
    </row>
    <row r="6321" spans="1:5">
      <c r="A6321" s="285">
        <v>20467</v>
      </c>
      <c r="B6321" s="285" t="s">
        <v>15874</v>
      </c>
      <c r="C6321" s="513">
        <v>114.4683</v>
      </c>
      <c r="E6321" t="e">
        <f>_xlfn.NUMBERVALUE(#REF!)</f>
        <v>#REF!</v>
      </c>
    </row>
    <row r="6322" spans="1:5">
      <c r="A6322" s="285">
        <v>20473</v>
      </c>
      <c r="B6322" s="285" t="s">
        <v>15875</v>
      </c>
      <c r="C6322" s="513">
        <v>341.61</v>
      </c>
      <c r="E6322" t="e">
        <f>_xlfn.NUMBERVALUE(#REF!)</f>
        <v>#REF!</v>
      </c>
    </row>
    <row r="6323" spans="1:5">
      <c r="A6323" s="285">
        <v>20474</v>
      </c>
      <c r="B6323" s="285" t="s">
        <v>15876</v>
      </c>
      <c r="C6323" s="513">
        <v>581.89499999999998</v>
      </c>
      <c r="E6323" t="e">
        <f>_xlfn.NUMBERVALUE(#REF!)</f>
        <v>#REF!</v>
      </c>
    </row>
    <row r="6324" spans="1:5">
      <c r="A6324" s="285">
        <v>20482</v>
      </c>
      <c r="B6324" s="285" t="s">
        <v>15877</v>
      </c>
      <c r="C6324" s="513">
        <v>58.594799999999999</v>
      </c>
      <c r="E6324" t="e">
        <f>_xlfn.NUMBERVALUE(#REF!)</f>
        <v>#REF!</v>
      </c>
    </row>
    <row r="6325" spans="1:5">
      <c r="A6325" s="285">
        <v>20483</v>
      </c>
      <c r="B6325" s="285" t="s">
        <v>15878</v>
      </c>
      <c r="C6325" s="513">
        <v>186.3801</v>
      </c>
      <c r="E6325" t="e">
        <f>_xlfn.NUMBERVALUE(#REF!)</f>
        <v>#REF!</v>
      </c>
    </row>
    <row r="6326" spans="1:5">
      <c r="A6326" s="285">
        <v>20484</v>
      </c>
      <c r="B6326" s="285" t="s">
        <v>15709</v>
      </c>
      <c r="C6326" s="513">
        <v>231.5421</v>
      </c>
      <c r="E6326" t="e">
        <f>_xlfn.NUMBERVALUE(#REF!)</f>
        <v>#REF!</v>
      </c>
    </row>
    <row r="6327" spans="1:5">
      <c r="A6327" s="285">
        <v>20486</v>
      </c>
      <c r="B6327" s="285" t="s">
        <v>15879</v>
      </c>
      <c r="C6327" s="513">
        <v>10.1151</v>
      </c>
      <c r="E6327" t="e">
        <f>_xlfn.NUMBERVALUE(#REF!)</f>
        <v>#REF!</v>
      </c>
    </row>
    <row r="6328" spans="1:5">
      <c r="A6328" s="285">
        <v>20490</v>
      </c>
      <c r="B6328" s="285" t="s">
        <v>15880</v>
      </c>
      <c r="C6328" s="513">
        <v>45.2836</v>
      </c>
      <c r="E6328" t="e">
        <f>_xlfn.NUMBERVALUE(#REF!)</f>
        <v>#REF!</v>
      </c>
    </row>
    <row r="6329" spans="1:5">
      <c r="A6329" s="285">
        <v>20491</v>
      </c>
      <c r="B6329" s="285" t="s">
        <v>15880</v>
      </c>
      <c r="C6329" s="513">
        <v>52.741100000000003</v>
      </c>
      <c r="E6329" t="e">
        <f>_xlfn.NUMBERVALUE(#REF!)</f>
        <v>#REF!</v>
      </c>
    </row>
    <row r="6330" spans="1:5">
      <c r="A6330" s="285">
        <v>10739</v>
      </c>
      <c r="B6330" s="285" t="s">
        <v>15658</v>
      </c>
      <c r="C6330" s="513">
        <v>5.9009999999999998</v>
      </c>
      <c r="E6330" t="e">
        <f>_xlfn.NUMBERVALUE(#REF!)</f>
        <v>#REF!</v>
      </c>
    </row>
    <row r="6331" spans="1:5">
      <c r="A6331" s="285">
        <v>10682</v>
      </c>
      <c r="B6331" s="285" t="s">
        <v>15881</v>
      </c>
      <c r="C6331" s="513">
        <v>0.59989999999999999</v>
      </c>
      <c r="E6331" t="e">
        <f>_xlfn.NUMBERVALUE(#REF!)</f>
        <v>#REF!</v>
      </c>
    </row>
    <row r="6332" spans="1:5">
      <c r="A6332" s="285">
        <v>636206</v>
      </c>
      <c r="B6332" s="285" t="s">
        <v>15882</v>
      </c>
      <c r="C6332" s="513">
        <v>37.547199999999997</v>
      </c>
      <c r="E6332" t="e">
        <f>_xlfn.NUMBERVALUE(#REF!)</f>
        <v>#REF!</v>
      </c>
    </row>
    <row r="6333" spans="1:5">
      <c r="A6333" s="285">
        <v>636213</v>
      </c>
      <c r="B6333" s="285" t="s">
        <v>15883</v>
      </c>
      <c r="C6333" s="513">
        <v>65.843999999999994</v>
      </c>
      <c r="E6333" t="e">
        <f>_xlfn.NUMBERVALUE(#REF!)</f>
        <v>#REF!</v>
      </c>
    </row>
    <row r="6334" spans="1:5">
      <c r="A6334" s="285">
        <v>636217</v>
      </c>
      <c r="B6334" s="285" t="s">
        <v>15884</v>
      </c>
      <c r="C6334" s="513">
        <v>88.35</v>
      </c>
      <c r="E6334" t="e">
        <f>_xlfn.NUMBERVALUE(#REF!)</f>
        <v>#REF!</v>
      </c>
    </row>
    <row r="6335" spans="1:5">
      <c r="A6335" s="285">
        <v>637394</v>
      </c>
      <c r="B6335" s="285" t="s">
        <v>15499</v>
      </c>
      <c r="C6335" s="513">
        <v>2.6099000000000001</v>
      </c>
      <c r="E6335" t="e">
        <f>_xlfn.NUMBERVALUE(#REF!)</f>
        <v>#REF!</v>
      </c>
    </row>
    <row r="6336" spans="1:5">
      <c r="A6336" s="285">
        <v>637392</v>
      </c>
      <c r="B6336" s="285" t="s">
        <v>15545</v>
      </c>
      <c r="C6336" s="513">
        <v>11.0075</v>
      </c>
      <c r="E6336" t="e">
        <f>_xlfn.NUMBERVALUE(#REF!)</f>
        <v>#REF!</v>
      </c>
    </row>
    <row r="6337" spans="1:5">
      <c r="A6337" s="285">
        <v>637358</v>
      </c>
      <c r="B6337" s="285" t="s">
        <v>15515</v>
      </c>
      <c r="C6337" s="513">
        <v>6.4610000000000003</v>
      </c>
      <c r="E6337" t="e">
        <f>_xlfn.NUMBERVALUE(#REF!)</f>
        <v>#REF!</v>
      </c>
    </row>
    <row r="6338" spans="1:5">
      <c r="A6338" s="285">
        <v>637413</v>
      </c>
      <c r="B6338" s="285" t="s">
        <v>15519</v>
      </c>
      <c r="C6338" s="513">
        <v>9.6180000000000003</v>
      </c>
      <c r="E6338" t="e">
        <f>_xlfn.NUMBERVALUE(#REF!)</f>
        <v>#REF!</v>
      </c>
    </row>
    <row r="6339" spans="1:5">
      <c r="A6339" s="285">
        <v>637415</v>
      </c>
      <c r="B6339" s="285" t="s">
        <v>15501</v>
      </c>
      <c r="C6339" s="513">
        <v>2.1398999999999999</v>
      </c>
      <c r="E6339" t="e">
        <f>_xlfn.NUMBERVALUE(#REF!)</f>
        <v>#REF!</v>
      </c>
    </row>
    <row r="6340" spans="1:5">
      <c r="A6340" s="285">
        <v>10459</v>
      </c>
      <c r="B6340" s="285" t="s">
        <v>15885</v>
      </c>
      <c r="C6340" s="513">
        <v>46.13</v>
      </c>
      <c r="E6340" t="e">
        <f>_xlfn.NUMBERVALUE(#REF!)</f>
        <v>#REF!</v>
      </c>
    </row>
    <row r="6341" spans="1:5">
      <c r="A6341" s="285">
        <v>10603</v>
      </c>
      <c r="B6341" s="285" t="s">
        <v>15886</v>
      </c>
      <c r="C6341" s="513">
        <v>4.55</v>
      </c>
      <c r="E6341" t="e">
        <f>_xlfn.NUMBERVALUE(#REF!)</f>
        <v>#REF!</v>
      </c>
    </row>
    <row r="6342" spans="1:5">
      <c r="A6342" s="285">
        <v>10623</v>
      </c>
      <c r="B6342" s="285" t="s">
        <v>15887</v>
      </c>
      <c r="C6342" s="513">
        <v>6.7234999999999996</v>
      </c>
      <c r="E6342" t="e">
        <f>_xlfn.NUMBERVALUE(#REF!)</f>
        <v>#REF!</v>
      </c>
    </row>
    <row r="6343" spans="1:5">
      <c r="A6343" s="285">
        <v>10738</v>
      </c>
      <c r="B6343" s="285" t="s">
        <v>15888</v>
      </c>
      <c r="C6343" s="513">
        <v>9.9049999999999994</v>
      </c>
      <c r="E6343" t="e">
        <f>_xlfn.NUMBERVALUE(#REF!)</f>
        <v>#REF!</v>
      </c>
    </row>
    <row r="6344" spans="1:5">
      <c r="A6344" s="285">
        <v>10733</v>
      </c>
      <c r="B6344" s="285" t="s">
        <v>15889</v>
      </c>
      <c r="C6344" s="513">
        <v>9.3450000000000006</v>
      </c>
      <c r="E6344" t="e">
        <f>_xlfn.NUMBERVALUE(#REF!)</f>
        <v>#REF!</v>
      </c>
    </row>
    <row r="6345" spans="1:5">
      <c r="A6345" s="285">
        <v>637391</v>
      </c>
      <c r="B6345" s="285" t="s">
        <v>15500</v>
      </c>
      <c r="C6345" s="513">
        <v>11.0075</v>
      </c>
      <c r="E6345" t="e">
        <f>_xlfn.NUMBERVALUE(#REF!)</f>
        <v>#REF!</v>
      </c>
    </row>
    <row r="6346" spans="1:5">
      <c r="A6346" s="285">
        <v>20940</v>
      </c>
      <c r="B6346" s="285" t="s">
        <v>15698</v>
      </c>
      <c r="C6346" s="513">
        <v>12.8827</v>
      </c>
      <c r="E6346" t="e">
        <f>_xlfn.NUMBERVALUE(#REF!)</f>
        <v>#REF!</v>
      </c>
    </row>
    <row r="6347" spans="1:5">
      <c r="A6347" s="285">
        <v>21253</v>
      </c>
      <c r="B6347" s="285" t="s">
        <v>15645</v>
      </c>
      <c r="C6347" s="513">
        <v>245.8434</v>
      </c>
      <c r="E6347" t="e">
        <f>_xlfn.NUMBERVALUE(#REF!)</f>
        <v>#REF!</v>
      </c>
    </row>
    <row r="6348" spans="1:5">
      <c r="A6348" s="285">
        <v>21258</v>
      </c>
      <c r="B6348" s="285" t="s">
        <v>15607</v>
      </c>
      <c r="C6348" s="513">
        <v>305.88569999999999</v>
      </c>
      <c r="E6348" t="e">
        <f>_xlfn.NUMBERVALUE(#REF!)</f>
        <v>#REF!</v>
      </c>
    </row>
    <row r="6349" spans="1:5">
      <c r="A6349" s="285">
        <v>26273</v>
      </c>
      <c r="B6349" s="285" t="s">
        <v>15890</v>
      </c>
      <c r="C6349" s="513">
        <v>480.07</v>
      </c>
      <c r="E6349" t="e">
        <f>_xlfn.NUMBERVALUE(#REF!)</f>
        <v>#REF!</v>
      </c>
    </row>
    <row r="6350" spans="1:5">
      <c r="A6350" s="285">
        <v>42827</v>
      </c>
      <c r="B6350" s="285" t="s">
        <v>15891</v>
      </c>
      <c r="C6350" s="513">
        <v>2586</v>
      </c>
      <c r="E6350" t="e">
        <f>_xlfn.NUMBERVALUE(#REF!)</f>
        <v>#REF!</v>
      </c>
    </row>
    <row r="6351" spans="1:5">
      <c r="A6351" s="285">
        <v>31641</v>
      </c>
      <c r="B6351" s="285" t="s">
        <v>13588</v>
      </c>
      <c r="C6351" s="513">
        <v>1.4315</v>
      </c>
      <c r="E6351" t="e">
        <f>_xlfn.NUMBERVALUE(#REF!)</f>
        <v>#REF!</v>
      </c>
    </row>
    <row r="6352" spans="1:5">
      <c r="A6352" s="285">
        <v>3939</v>
      </c>
      <c r="B6352" s="285" t="s">
        <v>15183</v>
      </c>
      <c r="C6352" s="513">
        <v>90.613500000000002</v>
      </c>
      <c r="E6352" t="e">
        <f>_xlfn.NUMBERVALUE(#REF!)</f>
        <v>#REF!</v>
      </c>
    </row>
    <row r="6353" spans="1:5">
      <c r="A6353" s="285">
        <v>20605</v>
      </c>
      <c r="B6353" s="285" t="s">
        <v>15734</v>
      </c>
      <c r="C6353" s="513">
        <v>69.1905</v>
      </c>
      <c r="E6353" t="e">
        <f>_xlfn.NUMBERVALUE(#REF!)</f>
        <v>#REF!</v>
      </c>
    </row>
    <row r="6354" spans="1:5">
      <c r="A6354" s="285">
        <v>10708</v>
      </c>
      <c r="B6354" s="285" t="s">
        <v>15892</v>
      </c>
      <c r="C6354" s="513">
        <v>3.0642</v>
      </c>
      <c r="E6354" t="e">
        <f>_xlfn.NUMBERVALUE(#REF!)</f>
        <v>#REF!</v>
      </c>
    </row>
    <row r="6355" spans="1:5">
      <c r="A6355" s="285">
        <v>10453</v>
      </c>
      <c r="B6355" s="285" t="s">
        <v>15893</v>
      </c>
      <c r="C6355" s="513">
        <v>41.37</v>
      </c>
      <c r="E6355" t="e">
        <f>_xlfn.NUMBERVALUE(#REF!)</f>
        <v>#REF!</v>
      </c>
    </row>
    <row r="6356" spans="1:5">
      <c r="A6356" s="285">
        <v>10522</v>
      </c>
      <c r="B6356" s="285" t="s">
        <v>15894</v>
      </c>
      <c r="C6356" s="513">
        <v>6.0830000000000002</v>
      </c>
      <c r="E6356" t="e">
        <f>_xlfn.NUMBERVALUE(#REF!)</f>
        <v>#REF!</v>
      </c>
    </row>
    <row r="6357" spans="1:5">
      <c r="A6357" s="285">
        <v>10707</v>
      </c>
      <c r="B6357" s="285" t="s">
        <v>15895</v>
      </c>
      <c r="C6357" s="513">
        <v>2.4828999999999999</v>
      </c>
      <c r="E6357" t="e">
        <f>_xlfn.NUMBERVALUE(#REF!)</f>
        <v>#REF!</v>
      </c>
    </row>
    <row r="6358" spans="1:5">
      <c r="A6358" s="285">
        <v>10607</v>
      </c>
      <c r="B6358" s="285" t="s">
        <v>15896</v>
      </c>
      <c r="C6358" s="513">
        <v>6.4504999999999999</v>
      </c>
      <c r="E6358" t="e">
        <f>_xlfn.NUMBERVALUE(#REF!)</f>
        <v>#REF!</v>
      </c>
    </row>
    <row r="6359" spans="1:5">
      <c r="A6359" s="285">
        <v>10636</v>
      </c>
      <c r="B6359" s="285" t="s">
        <v>15897</v>
      </c>
      <c r="C6359" s="513">
        <v>7.4969999999999999</v>
      </c>
      <c r="E6359" t="e">
        <f>_xlfn.NUMBERVALUE(#REF!)</f>
        <v>#REF!</v>
      </c>
    </row>
    <row r="6360" spans="1:5">
      <c r="A6360" s="285">
        <v>10793</v>
      </c>
      <c r="B6360" s="285" t="s">
        <v>15898</v>
      </c>
      <c r="C6360" s="513">
        <v>13.188000000000001</v>
      </c>
      <c r="E6360" t="e">
        <f>_xlfn.NUMBERVALUE(#REF!)</f>
        <v>#REF!</v>
      </c>
    </row>
    <row r="6361" spans="1:5">
      <c r="A6361" s="285">
        <v>660911</v>
      </c>
      <c r="B6361" s="285" t="s">
        <v>15899</v>
      </c>
      <c r="C6361" s="513">
        <v>58.194000000000003</v>
      </c>
      <c r="E6361" t="e">
        <f>_xlfn.NUMBERVALUE(#REF!)</f>
        <v>#REF!</v>
      </c>
    </row>
    <row r="6362" spans="1:5">
      <c r="A6362" s="285">
        <v>660912</v>
      </c>
      <c r="B6362" s="285" t="s">
        <v>15900</v>
      </c>
      <c r="C6362" s="513">
        <v>58.194000000000003</v>
      </c>
      <c r="E6362" t="e">
        <f>_xlfn.NUMBERVALUE(#REF!)</f>
        <v>#REF!</v>
      </c>
    </row>
    <row r="6363" spans="1:5">
      <c r="A6363" s="285">
        <v>660913</v>
      </c>
      <c r="B6363" s="285" t="s">
        <v>15901</v>
      </c>
      <c r="C6363" s="513">
        <v>58.194000000000003</v>
      </c>
      <c r="E6363" t="e">
        <f>_xlfn.NUMBERVALUE(#REF!)</f>
        <v>#REF!</v>
      </c>
    </row>
    <row r="6364" spans="1:5">
      <c r="A6364" s="285">
        <v>660901</v>
      </c>
      <c r="B6364" s="285" t="s">
        <v>15902</v>
      </c>
      <c r="C6364" s="513">
        <v>56.664000000000001</v>
      </c>
      <c r="E6364" t="e">
        <f>_xlfn.NUMBERVALUE(#REF!)</f>
        <v>#REF!</v>
      </c>
    </row>
    <row r="6365" spans="1:5">
      <c r="A6365" s="285">
        <v>660902</v>
      </c>
      <c r="B6365" s="285" t="s">
        <v>15903</v>
      </c>
      <c r="C6365" s="513">
        <v>56.664000000000001</v>
      </c>
      <c r="E6365" t="e">
        <f>_xlfn.NUMBERVALUE(#REF!)</f>
        <v>#REF!</v>
      </c>
    </row>
    <row r="6366" spans="1:5">
      <c r="A6366" s="285">
        <v>660941</v>
      </c>
      <c r="B6366" s="285" t="s">
        <v>15904</v>
      </c>
      <c r="C6366" s="513">
        <v>2.3681999999999999</v>
      </c>
      <c r="E6366" t="e">
        <f>_xlfn.NUMBERVALUE(#REF!)</f>
        <v>#REF!</v>
      </c>
    </row>
    <row r="6367" spans="1:5">
      <c r="A6367" s="285">
        <v>660943</v>
      </c>
      <c r="B6367" s="285" t="s">
        <v>15905</v>
      </c>
      <c r="C6367" s="513">
        <v>6.75</v>
      </c>
      <c r="E6367" t="e">
        <f>_xlfn.NUMBERVALUE(#REF!)</f>
        <v>#REF!</v>
      </c>
    </row>
    <row r="6368" spans="1:5">
      <c r="A6368" s="285">
        <v>660944</v>
      </c>
      <c r="B6368" s="285" t="s">
        <v>15906</v>
      </c>
      <c r="C6368" s="513">
        <v>9.1620000000000008</v>
      </c>
      <c r="E6368" t="e">
        <f>_xlfn.NUMBERVALUE(#REF!)</f>
        <v>#REF!</v>
      </c>
    </row>
    <row r="6369" spans="1:5">
      <c r="A6369" s="285">
        <v>10796</v>
      </c>
      <c r="B6369" s="285" t="s">
        <v>15907</v>
      </c>
      <c r="C6369" s="513">
        <v>16.709</v>
      </c>
      <c r="E6369" t="e">
        <f>_xlfn.NUMBERVALUE(#REF!)</f>
        <v>#REF!</v>
      </c>
    </row>
    <row r="6370" spans="1:5">
      <c r="A6370" s="285">
        <v>42822</v>
      </c>
      <c r="B6370" s="285" t="s">
        <v>15908</v>
      </c>
      <c r="C6370" s="513">
        <v>1321.8</v>
      </c>
      <c r="E6370" t="e">
        <f>_xlfn.NUMBERVALUE(#REF!)</f>
        <v>#REF!</v>
      </c>
    </row>
    <row r="6371" spans="1:5">
      <c r="A6371" s="285">
        <v>637432</v>
      </c>
      <c r="B6371" s="285" t="s">
        <v>15545</v>
      </c>
      <c r="C6371" s="513">
        <v>13.2545</v>
      </c>
      <c r="E6371" t="e">
        <f>_xlfn.NUMBERVALUE(#REF!)</f>
        <v>#REF!</v>
      </c>
    </row>
    <row r="6372" spans="1:5">
      <c r="A6372" s="285">
        <v>637431</v>
      </c>
      <c r="B6372" s="285" t="s">
        <v>15500</v>
      </c>
      <c r="C6372" s="513">
        <v>13.2545</v>
      </c>
      <c r="E6372" t="e">
        <f>_xlfn.NUMBERVALUE(#REF!)</f>
        <v>#REF!</v>
      </c>
    </row>
    <row r="6373" spans="1:5">
      <c r="A6373" s="285">
        <v>10584</v>
      </c>
      <c r="B6373" s="285" t="s">
        <v>15623</v>
      </c>
      <c r="C6373" s="513">
        <v>5.2744999999999997</v>
      </c>
      <c r="E6373" t="e">
        <f>_xlfn.NUMBERVALUE(#REF!)</f>
        <v>#REF!</v>
      </c>
    </row>
    <row r="6374" spans="1:5">
      <c r="A6374" s="285">
        <v>10804</v>
      </c>
      <c r="B6374" s="285" t="s">
        <v>15909</v>
      </c>
      <c r="C6374" s="513">
        <v>2.2648999999999999</v>
      </c>
      <c r="E6374" t="e">
        <f>_xlfn.NUMBERVALUE(#REF!)</f>
        <v>#REF!</v>
      </c>
    </row>
    <row r="6375" spans="1:5">
      <c r="A6375" s="285">
        <v>10914</v>
      </c>
      <c r="B6375" s="285" t="s">
        <v>15910</v>
      </c>
      <c r="C6375" s="513">
        <v>3.899</v>
      </c>
      <c r="E6375" t="e">
        <f>_xlfn.NUMBERVALUE(#REF!)</f>
        <v>#REF!</v>
      </c>
    </row>
    <row r="6376" spans="1:5">
      <c r="A6376" s="285">
        <v>47059</v>
      </c>
      <c r="B6376" s="285" t="s">
        <v>15911</v>
      </c>
      <c r="C6376" s="513">
        <v>1271.4000000000001</v>
      </c>
      <c r="E6376" t="e">
        <f>_xlfn.NUMBERVALUE(#REF!)</f>
        <v>#REF!</v>
      </c>
    </row>
    <row r="6377" spans="1:5">
      <c r="A6377" s="285">
        <v>22498</v>
      </c>
      <c r="B6377" s="285" t="s">
        <v>15912</v>
      </c>
      <c r="C6377" s="513">
        <v>65.037999999999997</v>
      </c>
      <c r="E6377" t="e">
        <f>_xlfn.NUMBERVALUE(#REF!)</f>
        <v>#REF!</v>
      </c>
    </row>
    <row r="6378" spans="1:5">
      <c r="A6378" s="285">
        <v>20620</v>
      </c>
      <c r="B6378" s="285" t="s">
        <v>15587</v>
      </c>
      <c r="C6378" s="513">
        <v>71.853899999999996</v>
      </c>
      <c r="E6378" t="e">
        <f>_xlfn.NUMBERVALUE(#REF!)</f>
        <v>#REF!</v>
      </c>
    </row>
    <row r="6379" spans="1:5">
      <c r="A6379" s="285">
        <v>20920</v>
      </c>
      <c r="B6379" s="285" t="s">
        <v>15590</v>
      </c>
      <c r="C6379" s="513">
        <v>59.637</v>
      </c>
      <c r="E6379" t="e">
        <f>_xlfn.NUMBERVALUE(#REF!)</f>
        <v>#REF!</v>
      </c>
    </row>
    <row r="6380" spans="1:5">
      <c r="A6380" s="285">
        <v>20946</v>
      </c>
      <c r="B6380" s="285" t="s">
        <v>15700</v>
      </c>
      <c r="C6380" s="513">
        <v>59.810699999999997</v>
      </c>
      <c r="E6380" t="e">
        <f>_xlfn.NUMBERVALUE(#REF!)</f>
        <v>#REF!</v>
      </c>
    </row>
    <row r="6381" spans="1:5">
      <c r="A6381" s="285">
        <v>26663</v>
      </c>
      <c r="B6381" s="285" t="s">
        <v>15913</v>
      </c>
      <c r="C6381" s="513">
        <v>502.762</v>
      </c>
      <c r="E6381" t="e">
        <f>_xlfn.NUMBERVALUE(#REF!)</f>
        <v>#REF!</v>
      </c>
    </row>
    <row r="6382" spans="1:5">
      <c r="A6382" s="285">
        <v>57440</v>
      </c>
      <c r="B6382" s="285" t="s">
        <v>15914</v>
      </c>
      <c r="C6382" s="513">
        <v>43.5533</v>
      </c>
      <c r="E6382" t="e">
        <f>_xlfn.NUMBERVALUE(#REF!)</f>
        <v>#REF!</v>
      </c>
    </row>
    <row r="6383" spans="1:5">
      <c r="A6383" s="285">
        <v>58140</v>
      </c>
      <c r="B6383" s="285" t="s">
        <v>15915</v>
      </c>
      <c r="C6383" s="513">
        <v>55.197899999999997</v>
      </c>
      <c r="E6383" t="e">
        <f>_xlfn.NUMBERVALUE(#REF!)</f>
        <v>#REF!</v>
      </c>
    </row>
    <row r="6384" spans="1:5">
      <c r="A6384" s="285">
        <v>32045</v>
      </c>
      <c r="B6384" s="285" t="s">
        <v>15916</v>
      </c>
      <c r="C6384" s="513">
        <v>0.57369999999999999</v>
      </c>
      <c r="E6384" t="e">
        <f>_xlfn.NUMBERVALUE(#REF!)</f>
        <v>#REF!</v>
      </c>
    </row>
    <row r="6385" spans="1:5">
      <c r="A6385" s="285">
        <v>11100</v>
      </c>
      <c r="B6385" s="285" t="s">
        <v>15917</v>
      </c>
      <c r="C6385" s="513">
        <v>79.834999999999994</v>
      </c>
      <c r="E6385" t="e">
        <f>_xlfn.NUMBERVALUE(#REF!)</f>
        <v>#REF!</v>
      </c>
    </row>
    <row r="6386" spans="1:5">
      <c r="A6386" s="285">
        <v>11158</v>
      </c>
      <c r="B6386" s="285" t="s">
        <v>15918</v>
      </c>
      <c r="C6386" s="513">
        <v>5.7889999999999997</v>
      </c>
      <c r="E6386" t="e">
        <f>_xlfn.NUMBERVALUE(#REF!)</f>
        <v>#REF!</v>
      </c>
    </row>
    <row r="6387" spans="1:5">
      <c r="A6387" s="285">
        <v>40753</v>
      </c>
      <c r="B6387" s="285" t="s">
        <v>15919</v>
      </c>
      <c r="C6387" s="513">
        <v>68.88</v>
      </c>
      <c r="E6387" t="e">
        <f>_xlfn.NUMBERVALUE(#REF!)</f>
        <v>#REF!</v>
      </c>
    </row>
    <row r="6388" spans="1:5">
      <c r="A6388" s="285">
        <v>11167</v>
      </c>
      <c r="B6388" s="285" t="s">
        <v>15920</v>
      </c>
      <c r="C6388" s="513">
        <v>7.5529999999999999</v>
      </c>
      <c r="E6388" t="e">
        <f>_xlfn.NUMBERVALUE(#REF!)</f>
        <v>#REF!</v>
      </c>
    </row>
    <row r="6389" spans="1:5">
      <c r="A6389" s="285">
        <v>11168</v>
      </c>
      <c r="B6389" s="285" t="s">
        <v>15921</v>
      </c>
      <c r="C6389" s="513">
        <v>10.324999999999999</v>
      </c>
      <c r="E6389" t="e">
        <f>_xlfn.NUMBERVALUE(#REF!)</f>
        <v>#REF!</v>
      </c>
    </row>
    <row r="6390" spans="1:5">
      <c r="A6390" s="285">
        <v>11188</v>
      </c>
      <c r="B6390" s="285" t="s">
        <v>15922</v>
      </c>
      <c r="C6390" s="513">
        <v>4.0214999999999996</v>
      </c>
      <c r="E6390" t="e">
        <f>_xlfn.NUMBERVALUE(#REF!)</f>
        <v>#REF!</v>
      </c>
    </row>
    <row r="6391" spans="1:5">
      <c r="A6391" s="285">
        <v>20990</v>
      </c>
      <c r="B6391" s="285" t="s">
        <v>15923</v>
      </c>
      <c r="C6391" s="513">
        <v>15.6562</v>
      </c>
      <c r="E6391" t="e">
        <f>_xlfn.NUMBERVALUE(#REF!)</f>
        <v>#REF!</v>
      </c>
    </row>
    <row r="6392" spans="1:5">
      <c r="A6392" s="285">
        <v>20643</v>
      </c>
      <c r="B6392" s="285" t="s">
        <v>15924</v>
      </c>
      <c r="C6392" s="513">
        <v>40.037799999999997</v>
      </c>
      <c r="E6392" t="e">
        <f>_xlfn.NUMBERVALUE(#REF!)</f>
        <v>#REF!</v>
      </c>
    </row>
    <row r="6393" spans="1:5">
      <c r="A6393" s="285">
        <v>86184</v>
      </c>
      <c r="B6393" s="285" t="s">
        <v>15925</v>
      </c>
      <c r="C6393" s="513">
        <v>5.3147000000000002</v>
      </c>
      <c r="E6393" t="e">
        <f>_xlfn.NUMBERVALUE(#REF!)</f>
        <v>#REF!</v>
      </c>
    </row>
    <row r="6394" spans="1:5">
      <c r="A6394" s="285">
        <v>86090</v>
      </c>
      <c r="B6394" s="285" t="s">
        <v>15055</v>
      </c>
      <c r="C6394" s="513">
        <v>2.8574000000000002</v>
      </c>
      <c r="E6394" t="e">
        <f>_xlfn.NUMBERVALUE(#REF!)</f>
        <v>#REF!</v>
      </c>
    </row>
    <row r="6395" spans="1:5">
      <c r="A6395" s="285">
        <v>31457</v>
      </c>
      <c r="B6395" s="285" t="s">
        <v>15926</v>
      </c>
      <c r="C6395" s="513">
        <v>2.5249000000000001</v>
      </c>
      <c r="E6395" t="e">
        <f>_xlfn.NUMBERVALUE(#REF!)</f>
        <v>#REF!</v>
      </c>
    </row>
    <row r="6396" spans="1:5">
      <c r="A6396" s="285">
        <v>49680</v>
      </c>
      <c r="B6396" s="285" t="s">
        <v>15927</v>
      </c>
      <c r="C6396" s="513">
        <v>182.714</v>
      </c>
      <c r="E6396" t="e">
        <f>_xlfn.NUMBERVALUE(#REF!)</f>
        <v>#REF!</v>
      </c>
    </row>
    <row r="6397" spans="1:5">
      <c r="A6397" s="285">
        <v>30019</v>
      </c>
      <c r="B6397" s="285" t="s">
        <v>15928</v>
      </c>
      <c r="C6397" s="513">
        <v>3.4363000000000001</v>
      </c>
      <c r="E6397" t="e">
        <f>_xlfn.NUMBERVALUE(#REF!)</f>
        <v>#REF!</v>
      </c>
    </row>
    <row r="6398" spans="1:5">
      <c r="A6398" s="285">
        <v>30018</v>
      </c>
      <c r="B6398" s="285" t="s">
        <v>15929</v>
      </c>
      <c r="C6398" s="513">
        <v>7.742</v>
      </c>
      <c r="E6398" t="e">
        <f>_xlfn.NUMBERVALUE(#REF!)</f>
        <v>#REF!</v>
      </c>
    </row>
    <row r="6399" spans="1:5">
      <c r="A6399" s="285">
        <v>31749</v>
      </c>
      <c r="B6399" s="285" t="s">
        <v>15930</v>
      </c>
      <c r="C6399" s="513">
        <v>36.395899999999997</v>
      </c>
      <c r="E6399" t="e">
        <f>_xlfn.NUMBERVALUE(#REF!)</f>
        <v>#REF!</v>
      </c>
    </row>
    <row r="6400" spans="1:5">
      <c r="A6400" s="285">
        <v>31748</v>
      </c>
      <c r="B6400" s="285" t="s">
        <v>15931</v>
      </c>
      <c r="C6400" s="513">
        <v>33.049300000000002</v>
      </c>
      <c r="E6400" t="e">
        <f>_xlfn.NUMBERVALUE(#REF!)</f>
        <v>#REF!</v>
      </c>
    </row>
    <row r="6401" spans="1:5">
      <c r="A6401" s="285">
        <v>22137</v>
      </c>
      <c r="B6401" s="285" t="s">
        <v>15932</v>
      </c>
      <c r="C6401" s="513">
        <v>52.058100000000003</v>
      </c>
      <c r="E6401" t="e">
        <f>_xlfn.NUMBERVALUE(#REF!)</f>
        <v>#REF!</v>
      </c>
    </row>
    <row r="6402" spans="1:5">
      <c r="A6402" s="285">
        <v>22138</v>
      </c>
      <c r="B6402" s="285" t="s">
        <v>15933</v>
      </c>
      <c r="C6402" s="513">
        <v>53.232300000000002</v>
      </c>
      <c r="E6402" t="e">
        <f>_xlfn.NUMBERVALUE(#REF!)</f>
        <v>#REF!</v>
      </c>
    </row>
    <row r="6403" spans="1:5">
      <c r="A6403" s="285">
        <v>20501</v>
      </c>
      <c r="B6403" s="285" t="s">
        <v>15934</v>
      </c>
      <c r="C6403" s="513">
        <v>327.42450000000002</v>
      </c>
      <c r="E6403" t="e">
        <f>_xlfn.NUMBERVALUE(#REF!)</f>
        <v>#REF!</v>
      </c>
    </row>
    <row r="6404" spans="1:5">
      <c r="A6404" s="285">
        <v>20522</v>
      </c>
      <c r="B6404" s="285" t="s">
        <v>15935</v>
      </c>
      <c r="C6404" s="513">
        <v>44.229799999999997</v>
      </c>
      <c r="E6404" t="e">
        <f>_xlfn.NUMBERVALUE(#REF!)</f>
        <v>#REF!</v>
      </c>
    </row>
    <row r="6405" spans="1:5">
      <c r="A6405" s="285">
        <v>20548</v>
      </c>
      <c r="B6405" s="285" t="s">
        <v>15582</v>
      </c>
      <c r="C6405" s="513">
        <v>175.26329999999999</v>
      </c>
      <c r="E6405" t="e">
        <f>_xlfn.NUMBERVALUE(#REF!)</f>
        <v>#REF!</v>
      </c>
    </row>
    <row r="6406" spans="1:5">
      <c r="A6406" s="285">
        <v>20551</v>
      </c>
      <c r="B6406" s="285" t="s">
        <v>15936</v>
      </c>
      <c r="C6406" s="513">
        <v>42.145400000000002</v>
      </c>
      <c r="E6406" t="e">
        <f>_xlfn.NUMBERVALUE(#REF!)</f>
        <v>#REF!</v>
      </c>
    </row>
    <row r="6407" spans="1:5">
      <c r="A6407" s="285">
        <v>20571</v>
      </c>
      <c r="B6407" s="285" t="s">
        <v>15709</v>
      </c>
      <c r="C6407" s="513">
        <v>233.22120000000001</v>
      </c>
      <c r="E6407" t="e">
        <f>_xlfn.NUMBERVALUE(#REF!)</f>
        <v>#REF!</v>
      </c>
    </row>
    <row r="6408" spans="1:5">
      <c r="A6408" s="285">
        <v>20820</v>
      </c>
      <c r="B6408" s="285" t="s">
        <v>15590</v>
      </c>
      <c r="C6408" s="513">
        <v>60.621299999999998</v>
      </c>
      <c r="E6408" t="e">
        <f>_xlfn.NUMBERVALUE(#REF!)</f>
        <v>#REF!</v>
      </c>
    </row>
    <row r="6409" spans="1:5">
      <c r="A6409" s="285">
        <v>20844</v>
      </c>
      <c r="B6409" s="285" t="s">
        <v>15937</v>
      </c>
      <c r="C6409" s="513">
        <v>37.866599999999998</v>
      </c>
      <c r="E6409" t="e">
        <f>_xlfn.NUMBERVALUE(#REF!)</f>
        <v>#REF!</v>
      </c>
    </row>
    <row r="6410" spans="1:5">
      <c r="A6410" s="285">
        <v>26661</v>
      </c>
      <c r="B6410" s="285" t="s">
        <v>15938</v>
      </c>
      <c r="C6410" s="513">
        <v>450.54599999999999</v>
      </c>
      <c r="E6410" t="e">
        <f>_xlfn.NUMBERVALUE(#REF!)</f>
        <v>#REF!</v>
      </c>
    </row>
    <row r="6411" spans="1:5">
      <c r="A6411" s="285">
        <v>37322</v>
      </c>
      <c r="B6411" s="285" t="s">
        <v>15939</v>
      </c>
      <c r="C6411" s="513">
        <v>92.755799999999994</v>
      </c>
      <c r="E6411" t="e">
        <f>_xlfn.NUMBERVALUE(#REF!)</f>
        <v>#REF!</v>
      </c>
    </row>
    <row r="6412" spans="1:5">
      <c r="A6412" s="285">
        <v>38492</v>
      </c>
      <c r="B6412" s="285" t="s">
        <v>15940</v>
      </c>
      <c r="C6412" s="513">
        <v>0.41260000000000002</v>
      </c>
      <c r="E6412" t="e">
        <f>_xlfn.NUMBERVALUE(#REF!)</f>
        <v>#REF!</v>
      </c>
    </row>
    <row r="6413" spans="1:5">
      <c r="A6413" s="285">
        <v>61892</v>
      </c>
      <c r="B6413" s="285" t="s">
        <v>15941</v>
      </c>
      <c r="C6413" s="513">
        <v>19.013999999999999</v>
      </c>
      <c r="E6413" t="e">
        <f>_xlfn.NUMBERVALUE(#REF!)</f>
        <v>#REF!</v>
      </c>
    </row>
    <row r="6414" spans="1:5">
      <c r="A6414" s="285">
        <v>10765</v>
      </c>
      <c r="B6414" s="285" t="s">
        <v>15942</v>
      </c>
      <c r="C6414" s="513">
        <v>16.968</v>
      </c>
      <c r="E6414" t="e">
        <f>_xlfn.NUMBERVALUE(#REF!)</f>
        <v>#REF!</v>
      </c>
    </row>
    <row r="6415" spans="1:5">
      <c r="A6415" s="285">
        <v>11114</v>
      </c>
      <c r="B6415" s="285" t="s">
        <v>15917</v>
      </c>
      <c r="C6415" s="513">
        <v>76.02</v>
      </c>
      <c r="E6415" t="e">
        <f>_xlfn.NUMBERVALUE(#REF!)</f>
        <v>#REF!</v>
      </c>
    </row>
    <row r="6416" spans="1:5">
      <c r="A6416" s="285">
        <v>11115</v>
      </c>
      <c r="B6416" s="285" t="s">
        <v>15918</v>
      </c>
      <c r="C6416" s="513">
        <v>5.9954999999999998</v>
      </c>
      <c r="E6416" t="e">
        <f>_xlfn.NUMBERVALUE(#REF!)</f>
        <v>#REF!</v>
      </c>
    </row>
    <row r="6417" spans="1:5">
      <c r="A6417" s="285">
        <v>11110</v>
      </c>
      <c r="B6417" s="285" t="s">
        <v>15943</v>
      </c>
      <c r="C6417" s="513">
        <v>23.498999999999999</v>
      </c>
      <c r="E6417" t="e">
        <f>_xlfn.NUMBERVALUE(#REF!)</f>
        <v>#REF!</v>
      </c>
    </row>
    <row r="6418" spans="1:5">
      <c r="A6418" s="285">
        <v>11191</v>
      </c>
      <c r="B6418" s="285" t="s">
        <v>15944</v>
      </c>
      <c r="C6418" s="513">
        <v>2.1387999999999998</v>
      </c>
      <c r="E6418" t="e">
        <f>_xlfn.NUMBERVALUE(#REF!)</f>
        <v>#REF!</v>
      </c>
    </row>
    <row r="6419" spans="1:5">
      <c r="A6419" s="285">
        <v>11162</v>
      </c>
      <c r="B6419" s="285" t="s">
        <v>15945</v>
      </c>
      <c r="C6419" s="513">
        <v>3.5419999999999998</v>
      </c>
      <c r="E6419" t="e">
        <f>_xlfn.NUMBERVALUE(#REF!)</f>
        <v>#REF!</v>
      </c>
    </row>
    <row r="6420" spans="1:5">
      <c r="A6420" s="285">
        <v>10580</v>
      </c>
      <c r="B6420" s="285" t="s">
        <v>15946</v>
      </c>
      <c r="C6420" s="513">
        <v>8.2844999999999995</v>
      </c>
      <c r="E6420" t="e">
        <f>_xlfn.NUMBERVALUE(#REF!)</f>
        <v>#REF!</v>
      </c>
    </row>
    <row r="6421" spans="1:5">
      <c r="A6421" s="285">
        <v>57673</v>
      </c>
      <c r="B6421" s="285" t="s">
        <v>15947</v>
      </c>
      <c r="C6421" s="513">
        <v>5.2862</v>
      </c>
      <c r="E6421" t="e">
        <f>_xlfn.NUMBERVALUE(#REF!)</f>
        <v>#REF!</v>
      </c>
    </row>
    <row r="6422" spans="1:5">
      <c r="A6422" s="285">
        <v>11111</v>
      </c>
      <c r="B6422" s="285" t="s">
        <v>15948</v>
      </c>
      <c r="C6422" s="513">
        <v>24.206</v>
      </c>
      <c r="E6422" t="e">
        <f>_xlfn.NUMBERVALUE(#REF!)</f>
        <v>#REF!</v>
      </c>
    </row>
    <row r="6423" spans="1:5">
      <c r="A6423" s="285">
        <v>11102</v>
      </c>
      <c r="B6423" s="285" t="s">
        <v>15949</v>
      </c>
      <c r="C6423" s="513">
        <v>101.01</v>
      </c>
      <c r="E6423" t="e">
        <f>_xlfn.NUMBERVALUE(#REF!)</f>
        <v>#REF!</v>
      </c>
    </row>
    <row r="6424" spans="1:5">
      <c r="A6424" s="285">
        <v>35666</v>
      </c>
      <c r="B6424" s="285" t="s">
        <v>15950</v>
      </c>
      <c r="C6424" s="513">
        <v>24.256399999999999</v>
      </c>
      <c r="E6424" t="e">
        <f>_xlfn.NUMBERVALUE(#REF!)</f>
        <v>#REF!</v>
      </c>
    </row>
    <row r="6425" spans="1:5">
      <c r="A6425" s="285">
        <v>35655</v>
      </c>
      <c r="B6425" s="285" t="s">
        <v>15951</v>
      </c>
      <c r="C6425" s="513">
        <v>447.42779999999999</v>
      </c>
      <c r="E6425" t="e">
        <f>_xlfn.NUMBERVALUE(#REF!)</f>
        <v>#REF!</v>
      </c>
    </row>
    <row r="6426" spans="1:5">
      <c r="A6426" s="285">
        <v>35665</v>
      </c>
      <c r="B6426" s="285" t="s">
        <v>15952</v>
      </c>
      <c r="C6426" s="513">
        <v>23.374600000000001</v>
      </c>
      <c r="E6426" t="e">
        <f>_xlfn.NUMBERVALUE(#REF!)</f>
        <v>#REF!</v>
      </c>
    </row>
    <row r="6427" spans="1:5">
      <c r="A6427" s="285">
        <v>86068</v>
      </c>
      <c r="B6427" s="285" t="s">
        <v>15953</v>
      </c>
      <c r="C6427" s="513">
        <v>34.927999999999997</v>
      </c>
      <c r="E6427" t="e">
        <f>_xlfn.NUMBERVALUE(#REF!)</f>
        <v>#REF!</v>
      </c>
    </row>
    <row r="6428" spans="1:5">
      <c r="A6428" s="285">
        <v>37315</v>
      </c>
      <c r="B6428" s="285" t="s">
        <v>15954</v>
      </c>
      <c r="C6428" s="513">
        <v>31.0228</v>
      </c>
      <c r="E6428" t="e">
        <f>_xlfn.NUMBERVALUE(#REF!)</f>
        <v>#REF!</v>
      </c>
    </row>
    <row r="6429" spans="1:5">
      <c r="A6429" s="285">
        <v>51626</v>
      </c>
      <c r="B6429" s="285" t="s">
        <v>15955</v>
      </c>
      <c r="C6429" s="513">
        <v>45.897300000000001</v>
      </c>
      <c r="E6429" t="e">
        <f>_xlfn.NUMBERVALUE(#REF!)</f>
        <v>#REF!</v>
      </c>
    </row>
    <row r="6430" spans="1:5">
      <c r="A6430" s="285">
        <v>36024</v>
      </c>
      <c r="B6430" s="285" t="s">
        <v>15956</v>
      </c>
      <c r="C6430" s="513">
        <v>86.58</v>
      </c>
      <c r="E6430" t="e">
        <f>_xlfn.NUMBERVALUE(#REF!)</f>
        <v>#REF!</v>
      </c>
    </row>
    <row r="6431" spans="1:5">
      <c r="A6431" s="285">
        <v>53937</v>
      </c>
      <c r="B6431" s="285" t="s">
        <v>15957</v>
      </c>
      <c r="C6431" s="513">
        <v>43.493400000000001</v>
      </c>
      <c r="E6431" t="e">
        <f>_xlfn.NUMBERVALUE(#REF!)</f>
        <v>#REF!</v>
      </c>
    </row>
    <row r="6432" spans="1:5">
      <c r="A6432" s="285">
        <v>22143</v>
      </c>
      <c r="B6432" s="285" t="s">
        <v>15958</v>
      </c>
      <c r="C6432" s="513">
        <v>46.831200000000003</v>
      </c>
      <c r="E6432" t="e">
        <f>_xlfn.NUMBERVALUE(#REF!)</f>
        <v>#REF!</v>
      </c>
    </row>
    <row r="6433" spans="1:5">
      <c r="A6433" s="285">
        <v>57667</v>
      </c>
      <c r="B6433" s="285" t="s">
        <v>15959</v>
      </c>
      <c r="C6433" s="513">
        <v>5.0945</v>
      </c>
      <c r="E6433" t="e">
        <f>_xlfn.NUMBERVALUE(#REF!)</f>
        <v>#REF!</v>
      </c>
    </row>
    <row r="6434" spans="1:5">
      <c r="A6434" s="285">
        <v>23903</v>
      </c>
      <c r="B6434" s="285" t="s">
        <v>15960</v>
      </c>
      <c r="C6434" s="513">
        <v>7.1307</v>
      </c>
      <c r="E6434" t="e">
        <f>_xlfn.NUMBERVALUE(#REF!)</f>
        <v>#REF!</v>
      </c>
    </row>
    <row r="6435" spans="1:5">
      <c r="A6435" s="285">
        <v>24200</v>
      </c>
      <c r="B6435" s="285" t="s">
        <v>15961</v>
      </c>
      <c r="C6435" s="513">
        <v>8.6127000000000002</v>
      </c>
      <c r="E6435" t="e">
        <f>_xlfn.NUMBERVALUE(#REF!)</f>
        <v>#REF!</v>
      </c>
    </row>
    <row r="6436" spans="1:5">
      <c r="A6436" s="285">
        <v>24242</v>
      </c>
      <c r="B6436" s="285" t="s">
        <v>15962</v>
      </c>
      <c r="C6436" s="513">
        <v>3.1299000000000001</v>
      </c>
      <c r="E6436" t="e">
        <f>_xlfn.NUMBERVALUE(#REF!)</f>
        <v>#REF!</v>
      </c>
    </row>
    <row r="6437" spans="1:5">
      <c r="A6437" s="285">
        <v>66099</v>
      </c>
      <c r="B6437" s="285" t="s">
        <v>15963</v>
      </c>
      <c r="C6437" s="513">
        <v>63.3</v>
      </c>
      <c r="E6437" t="e">
        <f>_xlfn.NUMBERVALUE(#REF!)</f>
        <v>#REF!</v>
      </c>
    </row>
    <row r="6438" spans="1:5">
      <c r="A6438" s="285">
        <v>35608</v>
      </c>
      <c r="B6438" s="285" t="s">
        <v>15964</v>
      </c>
      <c r="C6438" s="513">
        <v>101.9205</v>
      </c>
      <c r="E6438" t="e">
        <f>_xlfn.NUMBERVALUE(#REF!)</f>
        <v>#REF!</v>
      </c>
    </row>
    <row r="6439" spans="1:5">
      <c r="A6439" s="285">
        <v>10658</v>
      </c>
      <c r="B6439" s="285" t="s">
        <v>15965</v>
      </c>
      <c r="C6439" s="513">
        <v>7.9379999999999997</v>
      </c>
      <c r="E6439" t="e">
        <f>_xlfn.NUMBERVALUE(#REF!)</f>
        <v>#REF!</v>
      </c>
    </row>
    <row r="6440" spans="1:5">
      <c r="A6440" s="285">
        <v>637383</v>
      </c>
      <c r="B6440" s="285" t="s">
        <v>15519</v>
      </c>
      <c r="C6440" s="513">
        <v>10.0625</v>
      </c>
      <c r="E6440" t="e">
        <f>_xlfn.NUMBERVALUE(#REF!)</f>
        <v>#REF!</v>
      </c>
    </row>
    <row r="6441" spans="1:5">
      <c r="A6441" s="285">
        <v>10790</v>
      </c>
      <c r="B6441" s="285" t="s">
        <v>15966</v>
      </c>
      <c r="C6441" s="513">
        <v>12.2325</v>
      </c>
      <c r="E6441" t="e">
        <f>_xlfn.NUMBERVALUE(#REF!)</f>
        <v>#REF!</v>
      </c>
    </row>
    <row r="6442" spans="1:5">
      <c r="A6442" s="285">
        <v>10583</v>
      </c>
      <c r="B6442" s="285" t="s">
        <v>15623</v>
      </c>
      <c r="C6442" s="513">
        <v>5.4320000000000004</v>
      </c>
      <c r="E6442" t="e">
        <f>_xlfn.NUMBERVALUE(#REF!)</f>
        <v>#REF!</v>
      </c>
    </row>
    <row r="6443" spans="1:5">
      <c r="A6443" s="285">
        <v>3659</v>
      </c>
      <c r="B6443" s="285" t="s">
        <v>15967</v>
      </c>
      <c r="C6443" s="513">
        <v>103.5831</v>
      </c>
      <c r="E6443" t="e">
        <f>_xlfn.NUMBERVALUE(#REF!)</f>
        <v>#REF!</v>
      </c>
    </row>
    <row r="6444" spans="1:5">
      <c r="A6444" s="285">
        <v>57441</v>
      </c>
      <c r="B6444" s="285" t="s">
        <v>15968</v>
      </c>
      <c r="C6444" s="513">
        <v>49.447400000000002</v>
      </c>
      <c r="E6444" t="e">
        <f>_xlfn.NUMBERVALUE(#REF!)</f>
        <v>#REF!</v>
      </c>
    </row>
    <row r="6445" spans="1:5">
      <c r="A6445" s="285">
        <v>10520</v>
      </c>
      <c r="B6445" s="285" t="s">
        <v>15969</v>
      </c>
      <c r="C6445" s="513">
        <v>4.0599999999999996</v>
      </c>
      <c r="E6445" t="e">
        <f>_xlfn.NUMBERVALUE(#REF!)</f>
        <v>#REF!</v>
      </c>
    </row>
    <row r="6446" spans="1:5">
      <c r="A6446" s="285">
        <v>35673</v>
      </c>
      <c r="B6446" s="285" t="s">
        <v>15970</v>
      </c>
      <c r="C6446" s="513">
        <v>49.988999999999997</v>
      </c>
      <c r="E6446" t="e">
        <f>_xlfn.NUMBERVALUE(#REF!)</f>
        <v>#REF!</v>
      </c>
    </row>
    <row r="6447" spans="1:5">
      <c r="A6447" s="285">
        <v>36407</v>
      </c>
      <c r="B6447" s="285" t="s">
        <v>15151</v>
      </c>
      <c r="C6447" s="513">
        <v>16.326000000000001</v>
      </c>
      <c r="E6447" t="e">
        <f>_xlfn.NUMBERVALUE(#REF!)</f>
        <v>#REF!</v>
      </c>
    </row>
    <row r="6448" spans="1:5">
      <c r="A6448" s="285">
        <v>58141</v>
      </c>
      <c r="B6448" s="285" t="s">
        <v>15971</v>
      </c>
      <c r="C6448" s="513">
        <v>60.978200000000001</v>
      </c>
      <c r="E6448" t="e">
        <f>_xlfn.NUMBERVALUE(#REF!)</f>
        <v>#REF!</v>
      </c>
    </row>
    <row r="6449" spans="1:5">
      <c r="A6449" s="285">
        <v>11192</v>
      </c>
      <c r="B6449" s="285" t="s">
        <v>15972</v>
      </c>
      <c r="C6449" s="513">
        <v>2.1387999999999998</v>
      </c>
      <c r="E6449" t="e">
        <f>_xlfn.NUMBERVALUE(#REF!)</f>
        <v>#REF!</v>
      </c>
    </row>
    <row r="6450" spans="1:5">
      <c r="A6450" s="285">
        <v>11163</v>
      </c>
      <c r="B6450" s="285" t="s">
        <v>15973</v>
      </c>
      <c r="C6450" s="513">
        <v>3.7029999999999998</v>
      </c>
      <c r="E6450" t="e">
        <f>_xlfn.NUMBERVALUE(#REF!)</f>
        <v>#REF!</v>
      </c>
    </row>
    <row r="6451" spans="1:5">
      <c r="A6451" s="285">
        <v>11108</v>
      </c>
      <c r="B6451" s="285" t="s">
        <v>15974</v>
      </c>
      <c r="C6451" s="513">
        <v>13.8635</v>
      </c>
      <c r="E6451" t="e">
        <f>_xlfn.NUMBERVALUE(#REF!)</f>
        <v>#REF!</v>
      </c>
    </row>
    <row r="6452" spans="1:5">
      <c r="A6452" s="285">
        <v>86085</v>
      </c>
      <c r="B6452" s="285" t="s">
        <v>15975</v>
      </c>
      <c r="C6452" s="513">
        <v>8.6257999999999999</v>
      </c>
      <c r="E6452" t="e">
        <f>_xlfn.NUMBERVALUE(#REF!)</f>
        <v>#REF!</v>
      </c>
    </row>
    <row r="6453" spans="1:5">
      <c r="A6453" s="285">
        <v>4877</v>
      </c>
      <c r="B6453" s="285" t="s">
        <v>15976</v>
      </c>
      <c r="C6453" s="513">
        <v>141.56549999999999</v>
      </c>
      <c r="E6453" t="e">
        <f>_xlfn.NUMBERVALUE(#REF!)</f>
        <v>#REF!</v>
      </c>
    </row>
    <row r="6454" spans="1:5">
      <c r="A6454" s="285">
        <v>636208</v>
      </c>
      <c r="B6454" s="285" t="s">
        <v>15977</v>
      </c>
      <c r="C6454" s="513">
        <v>56.2836</v>
      </c>
      <c r="E6454" t="e">
        <f>_xlfn.NUMBERVALUE(#REF!)</f>
        <v>#REF!</v>
      </c>
    </row>
    <row r="6455" spans="1:5">
      <c r="A6455" s="285">
        <v>23885</v>
      </c>
      <c r="B6455" s="285" t="s">
        <v>15978</v>
      </c>
      <c r="C6455" s="513">
        <v>17.3109</v>
      </c>
      <c r="E6455" t="e">
        <f>_xlfn.NUMBERVALUE(#REF!)</f>
        <v>#REF!</v>
      </c>
    </row>
    <row r="6456" spans="1:5">
      <c r="A6456" s="285">
        <v>22973</v>
      </c>
      <c r="B6456" s="285" t="s">
        <v>15979</v>
      </c>
      <c r="C6456" s="513">
        <v>6.4466999999999999</v>
      </c>
      <c r="E6456" t="e">
        <f>_xlfn.NUMBERVALUE(#REF!)</f>
        <v>#REF!</v>
      </c>
    </row>
    <row r="6457" spans="1:5">
      <c r="A6457" s="285">
        <v>637382</v>
      </c>
      <c r="B6457" s="285" t="s">
        <v>15545</v>
      </c>
      <c r="C6457" s="513">
        <v>10.0625</v>
      </c>
      <c r="E6457" t="e">
        <f>_xlfn.NUMBERVALUE(#REF!)</f>
        <v>#REF!</v>
      </c>
    </row>
    <row r="6458" spans="1:5">
      <c r="A6458" s="285">
        <v>31205</v>
      </c>
      <c r="B6458" s="285" t="s">
        <v>15980</v>
      </c>
      <c r="C6458" s="513">
        <v>1.1619999999999999</v>
      </c>
      <c r="E6458" t="e">
        <f>_xlfn.NUMBERVALUE(#REF!)</f>
        <v>#REF!</v>
      </c>
    </row>
    <row r="6459" spans="1:5">
      <c r="A6459" s="285">
        <v>57674</v>
      </c>
      <c r="B6459" s="285" t="s">
        <v>15959</v>
      </c>
      <c r="C6459" s="513">
        <v>5.2862</v>
      </c>
      <c r="E6459" t="e">
        <f>_xlfn.NUMBERVALUE(#REF!)</f>
        <v>#REF!</v>
      </c>
    </row>
    <row r="6460" spans="1:5">
      <c r="A6460" s="285">
        <v>10763</v>
      </c>
      <c r="B6460" s="285" t="s">
        <v>15981</v>
      </c>
      <c r="C6460" s="513">
        <v>20.684999999999999</v>
      </c>
      <c r="E6460" t="e">
        <f>_xlfn.NUMBERVALUE(#REF!)</f>
        <v>#REF!</v>
      </c>
    </row>
    <row r="6461" spans="1:5">
      <c r="A6461" s="285">
        <v>22961</v>
      </c>
      <c r="B6461" s="285" t="s">
        <v>15982</v>
      </c>
      <c r="C6461" s="513">
        <v>3.2700999999999998</v>
      </c>
      <c r="E6461" t="e">
        <f>_xlfn.NUMBERVALUE(#REF!)</f>
        <v>#REF!</v>
      </c>
    </row>
    <row r="6462" spans="1:5">
      <c r="A6462" s="285">
        <v>22962</v>
      </c>
      <c r="B6462" s="285" t="s">
        <v>15983</v>
      </c>
      <c r="C6462" s="513">
        <v>3.2700999999999998</v>
      </c>
      <c r="E6462" t="e">
        <f>_xlfn.NUMBERVALUE(#REF!)</f>
        <v>#REF!</v>
      </c>
    </row>
    <row r="6463" spans="1:5">
      <c r="A6463" s="285">
        <v>11106</v>
      </c>
      <c r="B6463" s="285" t="s">
        <v>15984</v>
      </c>
      <c r="C6463" s="513">
        <v>16.334499999999998</v>
      </c>
      <c r="E6463" t="e">
        <f>_xlfn.NUMBERVALUE(#REF!)</f>
        <v>#REF!</v>
      </c>
    </row>
    <row r="6464" spans="1:5">
      <c r="A6464" s="285">
        <v>11160</v>
      </c>
      <c r="B6464" s="285" t="s">
        <v>15985</v>
      </c>
      <c r="C6464" s="513">
        <v>12.894</v>
      </c>
      <c r="E6464" t="e">
        <f>_xlfn.NUMBERVALUE(#REF!)</f>
        <v>#REF!</v>
      </c>
    </row>
    <row r="6465" spans="1:5">
      <c r="A6465" s="285">
        <v>10526</v>
      </c>
      <c r="B6465" s="285" t="s">
        <v>15986</v>
      </c>
      <c r="C6465" s="513">
        <v>20.475000000000001</v>
      </c>
      <c r="E6465" t="e">
        <f>_xlfn.NUMBERVALUE(#REF!)</f>
        <v>#REF!</v>
      </c>
    </row>
    <row r="6466" spans="1:5">
      <c r="A6466" s="285">
        <v>26098</v>
      </c>
      <c r="B6466" s="285" t="s">
        <v>15987</v>
      </c>
      <c r="C6466" s="513">
        <v>1850.13</v>
      </c>
      <c r="E6466" t="e">
        <f>_xlfn.NUMBERVALUE(#REF!)</f>
        <v>#REF!</v>
      </c>
    </row>
    <row r="6467" spans="1:5">
      <c r="A6467" s="285">
        <v>20552</v>
      </c>
      <c r="B6467" s="285" t="s">
        <v>15988</v>
      </c>
      <c r="C6467" s="513">
        <v>48.9544</v>
      </c>
      <c r="E6467" t="e">
        <f>_xlfn.NUMBERVALUE(#REF!)</f>
        <v>#REF!</v>
      </c>
    </row>
    <row r="6468" spans="1:5">
      <c r="A6468" s="285">
        <v>20518</v>
      </c>
      <c r="B6468" s="285" t="s">
        <v>15989</v>
      </c>
      <c r="C6468" s="513">
        <v>383.24009999999998</v>
      </c>
      <c r="E6468" t="e">
        <f>_xlfn.NUMBERVALUE(#REF!)</f>
        <v>#REF!</v>
      </c>
    </row>
    <row r="6469" spans="1:5">
      <c r="A6469" s="285">
        <v>20508</v>
      </c>
      <c r="B6469" s="285" t="s">
        <v>15990</v>
      </c>
      <c r="C6469" s="513">
        <v>1003.407</v>
      </c>
      <c r="E6469" t="e">
        <f>_xlfn.NUMBERVALUE(#REF!)</f>
        <v>#REF!</v>
      </c>
    </row>
    <row r="6470" spans="1:5">
      <c r="A6470" s="285">
        <v>21268</v>
      </c>
      <c r="B6470" s="285" t="s">
        <v>15991</v>
      </c>
      <c r="C6470" s="513">
        <v>390.3039</v>
      </c>
      <c r="E6470" t="e">
        <f>_xlfn.NUMBERVALUE(#REF!)</f>
        <v>#REF!</v>
      </c>
    </row>
    <row r="6471" spans="1:5">
      <c r="A6471" s="285">
        <v>22111</v>
      </c>
      <c r="B6471" s="285" t="s">
        <v>15992</v>
      </c>
      <c r="C6471" s="513">
        <v>43.724699999999999</v>
      </c>
      <c r="E6471" t="e">
        <f>_xlfn.NUMBERVALUE(#REF!)</f>
        <v>#REF!</v>
      </c>
    </row>
    <row r="6472" spans="1:5">
      <c r="A6472" s="285">
        <v>10927</v>
      </c>
      <c r="B6472" s="285" t="s">
        <v>15993</v>
      </c>
      <c r="C6472" s="513">
        <v>1.617</v>
      </c>
      <c r="E6472" t="e">
        <f>_xlfn.NUMBERVALUE(#REF!)</f>
        <v>#REF!</v>
      </c>
    </row>
    <row r="6473" spans="1:5">
      <c r="A6473" s="285">
        <v>21271</v>
      </c>
      <c r="B6473" s="285" t="s">
        <v>15604</v>
      </c>
      <c r="C6473" s="513">
        <v>155.57730000000001</v>
      </c>
      <c r="E6473" t="e">
        <f>_xlfn.NUMBERVALUE(#REF!)</f>
        <v>#REF!</v>
      </c>
    </row>
    <row r="6474" spans="1:5">
      <c r="A6474" s="285">
        <v>1532</v>
      </c>
      <c r="B6474" s="285" t="s">
        <v>15994</v>
      </c>
      <c r="C6474" s="513">
        <v>73.417199999999994</v>
      </c>
      <c r="E6474" t="e">
        <f>_xlfn.NUMBERVALUE(#REF!)</f>
        <v>#REF!</v>
      </c>
    </row>
    <row r="6475" spans="1:5">
      <c r="A6475" s="285">
        <v>32068</v>
      </c>
      <c r="B6475" s="285" t="s">
        <v>15995</v>
      </c>
      <c r="C6475" s="513">
        <v>1.5189999999999999</v>
      </c>
      <c r="E6475" t="e">
        <f>_xlfn.NUMBERVALUE(#REF!)</f>
        <v>#REF!</v>
      </c>
    </row>
    <row r="6476" spans="1:5">
      <c r="A6476" s="285">
        <v>637414</v>
      </c>
      <c r="B6476" s="285" t="s">
        <v>15499</v>
      </c>
      <c r="C6476" s="513">
        <v>2.4062999999999999</v>
      </c>
      <c r="E6476" t="e">
        <f>_xlfn.NUMBERVALUE(#REF!)</f>
        <v>#REF!</v>
      </c>
    </row>
    <row r="6477" spans="1:5">
      <c r="A6477" s="285">
        <v>637412</v>
      </c>
      <c r="B6477" s="285" t="s">
        <v>15545</v>
      </c>
      <c r="C6477" s="513">
        <v>9.6180000000000003</v>
      </c>
      <c r="E6477" t="e">
        <f>_xlfn.NUMBERVALUE(#REF!)</f>
        <v>#REF!</v>
      </c>
    </row>
    <row r="6478" spans="1:5">
      <c r="A6478" s="285">
        <v>637411</v>
      </c>
      <c r="B6478" s="285" t="s">
        <v>15500</v>
      </c>
      <c r="C6478" s="513">
        <v>9.6180000000000003</v>
      </c>
      <c r="E6478" t="e">
        <f>_xlfn.NUMBERVALUE(#REF!)</f>
        <v>#REF!</v>
      </c>
    </row>
    <row r="6479" spans="1:5">
      <c r="A6479" s="285">
        <v>20540</v>
      </c>
      <c r="B6479" s="285" t="s">
        <v>15996</v>
      </c>
      <c r="C6479" s="513">
        <v>293.66879999999998</v>
      </c>
      <c r="E6479" t="e">
        <f>_xlfn.NUMBERVALUE(#REF!)</f>
        <v>#REF!</v>
      </c>
    </row>
    <row r="6480" spans="1:5">
      <c r="A6480" s="285">
        <v>37321</v>
      </c>
      <c r="B6480" s="285" t="s">
        <v>15954</v>
      </c>
      <c r="C6480" s="513">
        <v>93.682199999999995</v>
      </c>
      <c r="E6480" t="e">
        <f>_xlfn.NUMBERVALUE(#REF!)</f>
        <v>#REF!</v>
      </c>
    </row>
    <row r="6481" spans="1:5">
      <c r="A6481" s="285">
        <v>20505</v>
      </c>
      <c r="B6481" s="285" t="s">
        <v>15997</v>
      </c>
      <c r="C6481" s="513">
        <v>661.21799999999996</v>
      </c>
      <c r="E6481" t="e">
        <f>_xlfn.NUMBERVALUE(#REF!)</f>
        <v>#REF!</v>
      </c>
    </row>
    <row r="6482" spans="1:5">
      <c r="A6482" s="285">
        <v>20515</v>
      </c>
      <c r="B6482" s="285" t="s">
        <v>15998</v>
      </c>
      <c r="C6482" s="513">
        <v>334.66199999999998</v>
      </c>
      <c r="E6482" t="e">
        <f>_xlfn.NUMBERVALUE(#REF!)</f>
        <v>#REF!</v>
      </c>
    </row>
    <row r="6483" spans="1:5">
      <c r="A6483" s="285">
        <v>63702</v>
      </c>
      <c r="B6483" s="285" t="s">
        <v>15999</v>
      </c>
      <c r="C6483" s="513">
        <v>1.5470999999999999</v>
      </c>
      <c r="E6483" t="e">
        <f>_xlfn.NUMBERVALUE(#REF!)</f>
        <v>#REF!</v>
      </c>
    </row>
    <row r="6484" spans="1:5">
      <c r="A6484" s="285">
        <v>57711</v>
      </c>
      <c r="B6484" s="285" t="s">
        <v>15506</v>
      </c>
      <c r="C6484" s="513">
        <v>14.7773</v>
      </c>
      <c r="E6484" t="e">
        <f>_xlfn.NUMBERVALUE(#REF!)</f>
        <v>#REF!</v>
      </c>
    </row>
    <row r="6485" spans="1:5">
      <c r="A6485" s="285">
        <v>63704</v>
      </c>
      <c r="B6485" s="285" t="s">
        <v>16000</v>
      </c>
      <c r="C6485" s="513">
        <v>2.3189000000000002</v>
      </c>
      <c r="E6485" t="e">
        <f>_xlfn.NUMBERVALUE(#REF!)</f>
        <v>#REF!</v>
      </c>
    </row>
    <row r="6486" spans="1:5">
      <c r="A6486" s="285">
        <v>22115</v>
      </c>
      <c r="B6486" s="285" t="s">
        <v>16001</v>
      </c>
      <c r="C6486" s="513">
        <v>79.173000000000002</v>
      </c>
      <c r="E6486" t="e">
        <f>_xlfn.NUMBERVALUE(#REF!)</f>
        <v>#REF!</v>
      </c>
    </row>
    <row r="6487" spans="1:5">
      <c r="A6487" s="285">
        <v>21272</v>
      </c>
      <c r="B6487" s="285" t="s">
        <v>16002</v>
      </c>
      <c r="C6487" s="513">
        <v>194.65979999999999</v>
      </c>
      <c r="E6487" t="e">
        <f>_xlfn.NUMBERVALUE(#REF!)</f>
        <v>#REF!</v>
      </c>
    </row>
    <row r="6488" spans="1:5">
      <c r="A6488" s="285">
        <v>20945</v>
      </c>
      <c r="B6488" s="285" t="s">
        <v>15699</v>
      </c>
      <c r="C6488" s="513">
        <v>45.451500000000003</v>
      </c>
      <c r="E6488" t="e">
        <f>_xlfn.NUMBERVALUE(#REF!)</f>
        <v>#REF!</v>
      </c>
    </row>
    <row r="6489" spans="1:5">
      <c r="A6489" s="285">
        <v>21251</v>
      </c>
      <c r="B6489" s="285" t="s">
        <v>15645</v>
      </c>
      <c r="C6489" s="513">
        <v>167.91</v>
      </c>
      <c r="E6489" t="e">
        <f>_xlfn.NUMBERVALUE(#REF!)</f>
        <v>#REF!</v>
      </c>
    </row>
    <row r="6490" spans="1:5">
      <c r="A6490" s="285">
        <v>52669</v>
      </c>
      <c r="B6490" s="285" t="s">
        <v>16003</v>
      </c>
      <c r="C6490" s="513">
        <v>6.7944000000000004</v>
      </c>
      <c r="E6490" t="e">
        <f>_xlfn.NUMBERVALUE(#REF!)</f>
        <v>#REF!</v>
      </c>
    </row>
    <row r="6491" spans="1:5">
      <c r="A6491" s="285">
        <v>20994</v>
      </c>
      <c r="B6491" s="285" t="s">
        <v>16004</v>
      </c>
      <c r="C6491" s="513">
        <v>37.206499999999998</v>
      </c>
      <c r="E6491" t="e">
        <f>_xlfn.NUMBERVALUE(#REF!)</f>
        <v>#REF!</v>
      </c>
    </row>
    <row r="6492" spans="1:5">
      <c r="A6492" s="285">
        <v>21266</v>
      </c>
      <c r="B6492" s="285" t="s">
        <v>15991</v>
      </c>
      <c r="C6492" s="513">
        <v>269.40870000000001</v>
      </c>
      <c r="E6492" t="e">
        <f>_xlfn.NUMBERVALUE(#REF!)</f>
        <v>#REF!</v>
      </c>
    </row>
    <row r="6493" spans="1:5">
      <c r="A6493" s="285">
        <v>20652</v>
      </c>
      <c r="B6493" s="285" t="s">
        <v>15642</v>
      </c>
      <c r="C6493" s="513">
        <v>33.871499999999997</v>
      </c>
      <c r="E6493" t="e">
        <f>_xlfn.NUMBERVALUE(#REF!)</f>
        <v>#REF!</v>
      </c>
    </row>
    <row r="6494" spans="1:5">
      <c r="A6494" s="285">
        <v>21262</v>
      </c>
      <c r="B6494" s="285" t="s">
        <v>16005</v>
      </c>
      <c r="C6494" s="513">
        <v>225.3468</v>
      </c>
      <c r="E6494" t="e">
        <f>_xlfn.NUMBERVALUE(#REF!)</f>
        <v>#REF!</v>
      </c>
    </row>
    <row r="6495" spans="1:5">
      <c r="A6495" s="285">
        <v>22113</v>
      </c>
      <c r="B6495" s="285" t="s">
        <v>15933</v>
      </c>
      <c r="C6495" s="513">
        <v>52.229100000000003</v>
      </c>
      <c r="E6495" t="e">
        <f>_xlfn.NUMBERVALUE(#REF!)</f>
        <v>#REF!</v>
      </c>
    </row>
    <row r="6496" spans="1:5">
      <c r="A6496" s="285">
        <v>1533</v>
      </c>
      <c r="B6496" s="285" t="s">
        <v>16006</v>
      </c>
      <c r="C6496" s="513">
        <v>89.050200000000004</v>
      </c>
      <c r="E6496" t="e">
        <f>_xlfn.NUMBERVALUE(#REF!)</f>
        <v>#REF!</v>
      </c>
    </row>
    <row r="6497" spans="1:5">
      <c r="A6497" s="285">
        <v>20644</v>
      </c>
      <c r="B6497" s="285" t="s">
        <v>16007</v>
      </c>
      <c r="C6497" s="513">
        <v>53.395400000000002</v>
      </c>
      <c r="E6497" t="e">
        <f>_xlfn.NUMBERVALUE(#REF!)</f>
        <v>#REF!</v>
      </c>
    </row>
    <row r="6498" spans="1:5">
      <c r="A6498" s="285">
        <v>637385</v>
      </c>
      <c r="B6498" s="285" t="s">
        <v>15501</v>
      </c>
      <c r="C6498" s="513">
        <v>2.4881000000000002</v>
      </c>
      <c r="E6498" t="e">
        <f>_xlfn.NUMBERVALUE(#REF!)</f>
        <v>#REF!</v>
      </c>
    </row>
    <row r="6499" spans="1:5">
      <c r="A6499" s="285">
        <v>51625</v>
      </c>
      <c r="B6499" s="285" t="s">
        <v>16008</v>
      </c>
      <c r="C6499" s="513">
        <v>31.462900000000001</v>
      </c>
      <c r="E6499" t="e">
        <f>_xlfn.NUMBERVALUE(#REF!)</f>
        <v>#REF!</v>
      </c>
    </row>
    <row r="6500" spans="1:5">
      <c r="A6500" s="285">
        <v>21252</v>
      </c>
      <c r="B6500" s="285" t="s">
        <v>15645</v>
      </c>
      <c r="C6500" s="513">
        <v>189.39089999999999</v>
      </c>
      <c r="E6500" t="e">
        <f>_xlfn.NUMBERVALUE(#REF!)</f>
        <v>#REF!</v>
      </c>
    </row>
    <row r="6501" spans="1:5">
      <c r="A6501" s="285">
        <v>10924</v>
      </c>
      <c r="B6501" s="285" t="s">
        <v>16009</v>
      </c>
      <c r="C6501" s="513">
        <v>5.2744999999999997</v>
      </c>
      <c r="E6501" t="e">
        <f>_xlfn.NUMBERVALUE(#REF!)</f>
        <v>#REF!</v>
      </c>
    </row>
    <row r="6502" spans="1:5">
      <c r="A6502" s="285">
        <v>1514</v>
      </c>
      <c r="B6502" s="285" t="s">
        <v>16010</v>
      </c>
      <c r="C6502" s="513">
        <v>148.74510000000001</v>
      </c>
      <c r="E6502" t="e">
        <f>_xlfn.NUMBERVALUE(#REF!)</f>
        <v>#REF!</v>
      </c>
    </row>
    <row r="6503" spans="1:5">
      <c r="A6503" s="285">
        <v>10917</v>
      </c>
      <c r="B6503" s="285" t="s">
        <v>16011</v>
      </c>
      <c r="C6503" s="513">
        <v>1.9029</v>
      </c>
      <c r="E6503" t="e">
        <f>_xlfn.NUMBERVALUE(#REF!)</f>
        <v>#REF!</v>
      </c>
    </row>
    <row r="6504" spans="1:5">
      <c r="A6504" s="285">
        <v>10900</v>
      </c>
      <c r="B6504" s="285" t="s">
        <v>16012</v>
      </c>
      <c r="C6504" s="513">
        <v>10.815</v>
      </c>
      <c r="E6504" t="e">
        <f>_xlfn.NUMBERVALUE(#REF!)</f>
        <v>#REF!</v>
      </c>
    </row>
    <row r="6505" spans="1:5">
      <c r="A6505" s="285">
        <v>20196</v>
      </c>
      <c r="B6505" s="285" t="s">
        <v>16013</v>
      </c>
      <c r="C6505" s="513">
        <v>27.878799999999998</v>
      </c>
      <c r="E6505" t="e">
        <f>_xlfn.NUMBERVALUE(#REF!)</f>
        <v>#REF!</v>
      </c>
    </row>
    <row r="6506" spans="1:5">
      <c r="A6506" s="285">
        <v>39021</v>
      </c>
      <c r="B6506" s="285" t="s">
        <v>15444</v>
      </c>
      <c r="C6506" s="513">
        <v>53.295000000000002</v>
      </c>
      <c r="E6506" t="e">
        <f>_xlfn.NUMBERVALUE(#REF!)</f>
        <v>#REF!</v>
      </c>
    </row>
    <row r="6507" spans="1:5">
      <c r="A6507" s="285">
        <v>26601</v>
      </c>
      <c r="B6507" s="285" t="s">
        <v>16014</v>
      </c>
      <c r="C6507" s="513">
        <v>106.93300000000001</v>
      </c>
      <c r="E6507" t="e">
        <f>_xlfn.NUMBERVALUE(#REF!)</f>
        <v>#REF!</v>
      </c>
    </row>
    <row r="6508" spans="1:5">
      <c r="A6508" s="285">
        <v>26686</v>
      </c>
      <c r="B6508" s="285" t="s">
        <v>15490</v>
      </c>
      <c r="C6508" s="513">
        <v>114.863</v>
      </c>
      <c r="E6508" t="e">
        <f>_xlfn.NUMBERVALUE(#REF!)</f>
        <v>#REF!</v>
      </c>
    </row>
    <row r="6509" spans="1:5">
      <c r="A6509" s="285">
        <v>20907</v>
      </c>
      <c r="B6509" s="285" t="s">
        <v>15712</v>
      </c>
      <c r="C6509" s="513">
        <v>47.755899999999997</v>
      </c>
      <c r="E6509" t="e">
        <f>_xlfn.NUMBERVALUE(#REF!)</f>
        <v>#REF!</v>
      </c>
    </row>
    <row r="6510" spans="1:5">
      <c r="A6510" s="285">
        <v>3658</v>
      </c>
      <c r="B6510" s="285" t="s">
        <v>16015</v>
      </c>
      <c r="C6510" s="513">
        <v>115.4526</v>
      </c>
      <c r="E6510" t="e">
        <f>_xlfn.NUMBERVALUE(#REF!)</f>
        <v>#REF!</v>
      </c>
    </row>
    <row r="6511" spans="1:5">
      <c r="A6511" s="285">
        <v>11169</v>
      </c>
      <c r="B6511" s="285" t="s">
        <v>16016</v>
      </c>
      <c r="C6511" s="513">
        <v>12.39</v>
      </c>
      <c r="E6511" t="e">
        <f>_xlfn.NUMBERVALUE(#REF!)</f>
        <v>#REF!</v>
      </c>
    </row>
    <row r="6512" spans="1:5">
      <c r="A6512" s="285">
        <v>26667</v>
      </c>
      <c r="B6512" s="285" t="s">
        <v>15913</v>
      </c>
      <c r="C6512" s="513">
        <v>530.94399999999996</v>
      </c>
      <c r="E6512" t="e">
        <f>_xlfn.NUMBERVALUE(#REF!)</f>
        <v>#REF!</v>
      </c>
    </row>
    <row r="6513" spans="1:5">
      <c r="A6513" s="285">
        <v>91916</v>
      </c>
      <c r="B6513" s="285" t="s">
        <v>16017</v>
      </c>
      <c r="C6513" s="513">
        <v>0.48070000000000002</v>
      </c>
      <c r="E6513" t="e">
        <f>_xlfn.NUMBERVALUE(#REF!)</f>
        <v>#REF!</v>
      </c>
    </row>
    <row r="6514" spans="1:5">
      <c r="A6514" s="285">
        <v>38511</v>
      </c>
      <c r="B6514" s="285" t="s">
        <v>16018</v>
      </c>
      <c r="C6514" s="513">
        <v>0.45450000000000002</v>
      </c>
      <c r="E6514" t="e">
        <f>_xlfn.NUMBERVALUE(#REF!)</f>
        <v>#REF!</v>
      </c>
    </row>
    <row r="6515" spans="1:5">
      <c r="A6515" s="285">
        <v>1524</v>
      </c>
      <c r="B6515" s="285" t="s">
        <v>16019</v>
      </c>
      <c r="C6515" s="513">
        <v>160.38300000000001</v>
      </c>
      <c r="E6515" t="e">
        <f>_xlfn.NUMBERVALUE(#REF!)</f>
        <v>#REF!</v>
      </c>
    </row>
    <row r="6516" spans="1:5">
      <c r="A6516" s="285">
        <v>30011</v>
      </c>
      <c r="B6516" s="285" t="s">
        <v>16020</v>
      </c>
      <c r="C6516" s="513">
        <v>5.1239999999999997</v>
      </c>
      <c r="E6516" t="e">
        <f>_xlfn.NUMBERVALUE(#REF!)</f>
        <v>#REF!</v>
      </c>
    </row>
    <row r="6517" spans="1:5">
      <c r="A6517" s="285">
        <v>86040</v>
      </c>
      <c r="B6517" s="285" t="s">
        <v>16021</v>
      </c>
      <c r="C6517" s="513">
        <v>11.2218</v>
      </c>
      <c r="E6517" t="e">
        <f>_xlfn.NUMBERVALUE(#REF!)</f>
        <v>#REF!</v>
      </c>
    </row>
    <row r="6518" spans="1:5">
      <c r="A6518" s="285">
        <v>35667</v>
      </c>
      <c r="B6518" s="285" t="s">
        <v>16022</v>
      </c>
      <c r="C6518" s="513">
        <v>30.295000000000002</v>
      </c>
      <c r="E6518" t="e">
        <f>_xlfn.NUMBERVALUE(#REF!)</f>
        <v>#REF!</v>
      </c>
    </row>
    <row r="6519" spans="1:5">
      <c r="A6519" s="285">
        <v>24043</v>
      </c>
      <c r="B6519" s="285" t="s">
        <v>16023</v>
      </c>
      <c r="C6519" s="513">
        <v>12.625500000000001</v>
      </c>
      <c r="E6519" t="e">
        <f>_xlfn.NUMBERVALUE(#REF!)</f>
        <v>#REF!</v>
      </c>
    </row>
    <row r="6520" spans="1:5">
      <c r="A6520" s="285">
        <v>23014</v>
      </c>
      <c r="B6520" s="285" t="s">
        <v>16024</v>
      </c>
      <c r="C6520" s="513">
        <v>20.776499999999999</v>
      </c>
      <c r="E6520" t="e">
        <f>_xlfn.NUMBERVALUE(#REF!)</f>
        <v>#REF!</v>
      </c>
    </row>
    <row r="6521" spans="1:5">
      <c r="A6521" s="285">
        <v>11161</v>
      </c>
      <c r="B6521" s="285" t="s">
        <v>16025</v>
      </c>
      <c r="C6521" s="513">
        <v>15.196999999999999</v>
      </c>
      <c r="E6521" t="e">
        <f>_xlfn.NUMBERVALUE(#REF!)</f>
        <v>#REF!</v>
      </c>
    </row>
    <row r="6522" spans="1:5">
      <c r="A6522" s="285">
        <v>11104</v>
      </c>
      <c r="B6522" s="285" t="s">
        <v>16026</v>
      </c>
      <c r="C6522" s="513">
        <v>127.75</v>
      </c>
      <c r="E6522" t="e">
        <f>_xlfn.NUMBERVALUE(#REF!)</f>
        <v>#REF!</v>
      </c>
    </row>
    <row r="6523" spans="1:5">
      <c r="A6523" s="285">
        <v>35668</v>
      </c>
      <c r="B6523" s="285" t="s">
        <v>16027</v>
      </c>
      <c r="C6523" s="513">
        <v>42.0015</v>
      </c>
      <c r="E6523" t="e">
        <f>_xlfn.NUMBERVALUE(#REF!)</f>
        <v>#REF!</v>
      </c>
    </row>
    <row r="6524" spans="1:5">
      <c r="A6524" s="285">
        <v>36552</v>
      </c>
      <c r="B6524" s="285" t="s">
        <v>16028</v>
      </c>
      <c r="C6524" s="513">
        <v>94.98</v>
      </c>
      <c r="E6524" t="e">
        <f>_xlfn.NUMBERVALUE(#REF!)</f>
        <v>#REF!</v>
      </c>
    </row>
    <row r="6525" spans="1:5">
      <c r="A6525" s="285">
        <v>35604</v>
      </c>
      <c r="B6525" s="285" t="s">
        <v>16029</v>
      </c>
      <c r="C6525" s="513">
        <v>70.098299999999995</v>
      </c>
      <c r="E6525" t="e">
        <f>_xlfn.NUMBERVALUE(#REF!)</f>
        <v>#REF!</v>
      </c>
    </row>
    <row r="6526" spans="1:5">
      <c r="A6526" s="285">
        <v>35807</v>
      </c>
      <c r="B6526" s="285" t="s">
        <v>16030</v>
      </c>
      <c r="C6526" s="513">
        <v>40.194000000000003</v>
      </c>
      <c r="E6526" t="e">
        <f>_xlfn.NUMBERVALUE(#REF!)</f>
        <v>#REF!</v>
      </c>
    </row>
    <row r="6527" spans="1:5">
      <c r="A6527" s="285">
        <v>35808</v>
      </c>
      <c r="B6527" s="285" t="s">
        <v>16031</v>
      </c>
      <c r="C6527" s="513">
        <v>21.042000000000002</v>
      </c>
      <c r="E6527" t="e">
        <f>_xlfn.NUMBERVALUE(#REF!)</f>
        <v>#REF!</v>
      </c>
    </row>
    <row r="6528" spans="1:5">
      <c r="A6528" s="285">
        <v>35650</v>
      </c>
      <c r="B6528" s="285" t="s">
        <v>16032</v>
      </c>
      <c r="C6528" s="513">
        <v>351.57780000000002</v>
      </c>
      <c r="E6528" t="e">
        <f>_xlfn.NUMBERVALUE(#REF!)</f>
        <v>#REF!</v>
      </c>
    </row>
    <row r="6529" spans="1:5">
      <c r="A6529" s="285">
        <v>91900</v>
      </c>
      <c r="B6529" s="285" t="s">
        <v>15304</v>
      </c>
      <c r="C6529" s="513">
        <v>0.28470000000000001</v>
      </c>
      <c r="E6529" t="e">
        <f>_xlfn.NUMBERVALUE(#REF!)</f>
        <v>#REF!</v>
      </c>
    </row>
    <row r="6530" spans="1:5">
      <c r="A6530" s="285">
        <v>23907</v>
      </c>
      <c r="B6530" s="285" t="s">
        <v>16023</v>
      </c>
      <c r="C6530" s="513">
        <v>7.1307</v>
      </c>
      <c r="E6530" t="e">
        <f>_xlfn.NUMBERVALUE(#REF!)</f>
        <v>#REF!</v>
      </c>
    </row>
    <row r="6531" spans="1:5">
      <c r="A6531" s="285">
        <v>24330</v>
      </c>
      <c r="B6531" s="285" t="s">
        <v>16033</v>
      </c>
      <c r="C6531" s="513">
        <v>1.266</v>
      </c>
      <c r="E6531" t="e">
        <f>_xlfn.NUMBERVALUE(#REF!)</f>
        <v>#REF!</v>
      </c>
    </row>
    <row r="6532" spans="1:5">
      <c r="A6532" s="285">
        <v>22965</v>
      </c>
      <c r="B6532" s="285" t="s">
        <v>16034</v>
      </c>
      <c r="C6532" s="513">
        <v>7.5525000000000002</v>
      </c>
      <c r="E6532" t="e">
        <f>_xlfn.NUMBERVALUE(#REF!)</f>
        <v>#REF!</v>
      </c>
    </row>
    <row r="6533" spans="1:5">
      <c r="A6533" s="285">
        <v>51629</v>
      </c>
      <c r="B6533" s="285" t="s">
        <v>16008</v>
      </c>
      <c r="C6533" s="513">
        <v>37.9998</v>
      </c>
      <c r="E6533" t="e">
        <f>_xlfn.NUMBERVALUE(#REF!)</f>
        <v>#REF!</v>
      </c>
    </row>
    <row r="6534" spans="1:5">
      <c r="A6534" s="285">
        <v>51780</v>
      </c>
      <c r="B6534" s="285" t="s">
        <v>16035</v>
      </c>
      <c r="C6534" s="513">
        <v>11.138400000000001</v>
      </c>
      <c r="E6534" t="e">
        <f>_xlfn.NUMBERVALUE(#REF!)</f>
        <v>#REF!</v>
      </c>
    </row>
    <row r="6535" spans="1:5">
      <c r="A6535" s="285">
        <v>51781</v>
      </c>
      <c r="B6535" s="285" t="s">
        <v>16036</v>
      </c>
      <c r="C6535" s="513">
        <v>15.969200000000001</v>
      </c>
      <c r="E6535" t="e">
        <f>_xlfn.NUMBERVALUE(#REF!)</f>
        <v>#REF!</v>
      </c>
    </row>
    <row r="6536" spans="1:5">
      <c r="A6536" s="285">
        <v>51782</v>
      </c>
      <c r="B6536" s="285" t="s">
        <v>16037</v>
      </c>
      <c r="C6536" s="513">
        <v>21.684000000000001</v>
      </c>
      <c r="E6536" t="e">
        <f>_xlfn.NUMBERVALUE(#REF!)</f>
        <v>#REF!</v>
      </c>
    </row>
    <row r="6537" spans="1:5">
      <c r="A6537" s="285">
        <v>51783</v>
      </c>
      <c r="B6537" s="285" t="s">
        <v>16038</v>
      </c>
      <c r="C6537" s="513">
        <v>32.546799999999998</v>
      </c>
      <c r="E6537" t="e">
        <f>_xlfn.NUMBERVALUE(#REF!)</f>
        <v>#REF!</v>
      </c>
    </row>
    <row r="6538" spans="1:5">
      <c r="A6538" s="285">
        <v>22144</v>
      </c>
      <c r="B6538" s="285" t="s">
        <v>16039</v>
      </c>
      <c r="C6538" s="513">
        <v>62.13</v>
      </c>
      <c r="E6538" t="e">
        <f>_xlfn.NUMBERVALUE(#REF!)</f>
        <v>#REF!</v>
      </c>
    </row>
    <row r="6539" spans="1:5">
      <c r="A6539" s="285">
        <v>38545</v>
      </c>
      <c r="B6539" s="285" t="s">
        <v>16040</v>
      </c>
      <c r="C6539" s="513">
        <v>98.284999999999997</v>
      </c>
      <c r="E6539" t="e">
        <f>_xlfn.NUMBERVALUE(#REF!)</f>
        <v>#REF!</v>
      </c>
    </row>
    <row r="6540" spans="1:5">
      <c r="A6540" s="285">
        <v>24188</v>
      </c>
      <c r="B6540" s="285" t="s">
        <v>16041</v>
      </c>
      <c r="C6540" s="513">
        <v>11.0808</v>
      </c>
      <c r="E6540" t="e">
        <f>_xlfn.NUMBERVALUE(#REF!)</f>
        <v>#REF!</v>
      </c>
    </row>
    <row r="6541" spans="1:5">
      <c r="A6541" s="285">
        <v>23882</v>
      </c>
      <c r="B6541" s="285" t="s">
        <v>16042</v>
      </c>
      <c r="C6541" s="513">
        <v>15.150600000000001</v>
      </c>
      <c r="E6541" t="e">
        <f>_xlfn.NUMBERVALUE(#REF!)</f>
        <v>#REF!</v>
      </c>
    </row>
    <row r="6542" spans="1:5">
      <c r="A6542" s="285">
        <v>38546</v>
      </c>
      <c r="B6542" s="285" t="s">
        <v>16043</v>
      </c>
      <c r="C6542" s="513">
        <v>98.284999999999997</v>
      </c>
      <c r="E6542" t="e">
        <f>_xlfn.NUMBERVALUE(#REF!)</f>
        <v>#REF!</v>
      </c>
    </row>
    <row r="6543" spans="1:5">
      <c r="A6543" s="285">
        <v>14615</v>
      </c>
      <c r="B6543" s="285" t="s">
        <v>16044</v>
      </c>
      <c r="C6543" s="513">
        <v>7.3841999999999999</v>
      </c>
      <c r="E6543" t="e">
        <f>_xlfn.NUMBERVALUE(#REF!)</f>
        <v>#REF!</v>
      </c>
    </row>
    <row r="6544" spans="1:5">
      <c r="A6544" s="285">
        <v>14620</v>
      </c>
      <c r="B6544" s="285" t="s">
        <v>16045</v>
      </c>
      <c r="C6544" s="513">
        <v>7.3841999999999999</v>
      </c>
      <c r="E6544" t="e">
        <f>_xlfn.NUMBERVALUE(#REF!)</f>
        <v>#REF!</v>
      </c>
    </row>
    <row r="6545" spans="1:5">
      <c r="A6545" s="285">
        <v>40658</v>
      </c>
      <c r="B6545" s="285" t="s">
        <v>16046</v>
      </c>
      <c r="C6545" s="513">
        <v>22.4</v>
      </c>
      <c r="E6545" t="e">
        <f>_xlfn.NUMBERVALUE(#REF!)</f>
        <v>#REF!</v>
      </c>
    </row>
    <row r="6546" spans="1:5">
      <c r="A6546" s="285">
        <v>23841</v>
      </c>
      <c r="B6546" s="285" t="s">
        <v>16047</v>
      </c>
      <c r="C6546" s="513">
        <v>7.8944999999999999</v>
      </c>
      <c r="E6546" t="e">
        <f>_xlfn.NUMBERVALUE(#REF!)</f>
        <v>#REF!</v>
      </c>
    </row>
    <row r="6547" spans="1:5">
      <c r="A6547" s="285">
        <v>23842</v>
      </c>
      <c r="B6547" s="285" t="s">
        <v>16048</v>
      </c>
      <c r="C6547" s="513">
        <v>7.8944999999999999</v>
      </c>
      <c r="E6547" t="e">
        <f>_xlfn.NUMBERVALUE(#REF!)</f>
        <v>#REF!</v>
      </c>
    </row>
    <row r="6548" spans="1:5">
      <c r="A6548" s="285">
        <v>22971</v>
      </c>
      <c r="B6548" s="285" t="s">
        <v>16049</v>
      </c>
      <c r="C6548" s="513">
        <v>3.8618000000000001</v>
      </c>
      <c r="E6548" t="e">
        <f>_xlfn.NUMBERVALUE(#REF!)</f>
        <v>#REF!</v>
      </c>
    </row>
    <row r="6549" spans="1:5">
      <c r="A6549" s="285">
        <v>22972</v>
      </c>
      <c r="B6549" s="285" t="s">
        <v>16050</v>
      </c>
      <c r="C6549" s="513">
        <v>3.8618000000000001</v>
      </c>
      <c r="E6549" t="e">
        <f>_xlfn.NUMBERVALUE(#REF!)</f>
        <v>#REF!</v>
      </c>
    </row>
    <row r="6550" spans="1:5">
      <c r="A6550" s="285">
        <v>23950</v>
      </c>
      <c r="B6550" s="285" t="s">
        <v>16051</v>
      </c>
      <c r="C6550" s="513">
        <v>24.578399999999998</v>
      </c>
      <c r="E6550" t="e">
        <f>_xlfn.NUMBERVALUE(#REF!)</f>
        <v>#REF!</v>
      </c>
    </row>
    <row r="6551" spans="1:5">
      <c r="A6551" s="285">
        <v>23846</v>
      </c>
      <c r="B6551" s="285" t="s">
        <v>16052</v>
      </c>
      <c r="C6551" s="513">
        <v>7.8944999999999999</v>
      </c>
      <c r="E6551" t="e">
        <f>_xlfn.NUMBERVALUE(#REF!)</f>
        <v>#REF!</v>
      </c>
    </row>
    <row r="6552" spans="1:5">
      <c r="A6552" s="285">
        <v>1531</v>
      </c>
      <c r="B6552" s="285" t="s">
        <v>16053</v>
      </c>
      <c r="C6552" s="513">
        <v>53.1175</v>
      </c>
      <c r="E6552" t="e">
        <f>_xlfn.NUMBERVALUE(#REF!)</f>
        <v>#REF!</v>
      </c>
    </row>
    <row r="6553" spans="1:5">
      <c r="A6553" s="285">
        <v>20974</v>
      </c>
      <c r="B6553" s="285" t="s">
        <v>16054</v>
      </c>
      <c r="C6553" s="513">
        <v>72.259200000000007</v>
      </c>
      <c r="E6553" t="e">
        <f>_xlfn.NUMBERVALUE(#REF!)</f>
        <v>#REF!</v>
      </c>
    </row>
    <row r="6554" spans="1:5">
      <c r="A6554" s="285">
        <v>26574</v>
      </c>
      <c r="B6554" s="285" t="s">
        <v>16055</v>
      </c>
      <c r="C6554" s="513">
        <v>82.227999999999994</v>
      </c>
      <c r="E6554" t="e">
        <f>_xlfn.NUMBERVALUE(#REF!)</f>
        <v>#REF!</v>
      </c>
    </row>
    <row r="6555" spans="1:5">
      <c r="A6555" s="285">
        <v>37314</v>
      </c>
      <c r="B6555" s="285" t="s">
        <v>16056</v>
      </c>
      <c r="C6555" s="513">
        <v>18.228000000000002</v>
      </c>
      <c r="E6555" t="e">
        <f>_xlfn.NUMBERVALUE(#REF!)</f>
        <v>#REF!</v>
      </c>
    </row>
    <row r="6556" spans="1:5">
      <c r="A6556" s="285">
        <v>20674</v>
      </c>
      <c r="B6556" s="285" t="s">
        <v>16057</v>
      </c>
      <c r="C6556" s="513">
        <v>304.78559999999999</v>
      </c>
      <c r="E6556" t="e">
        <f>_xlfn.NUMBERVALUE(#REF!)</f>
        <v>#REF!</v>
      </c>
    </row>
    <row r="6557" spans="1:5">
      <c r="A6557" s="285">
        <v>20750</v>
      </c>
      <c r="B6557" s="285" t="s">
        <v>16058</v>
      </c>
      <c r="C6557" s="513">
        <v>22.2394</v>
      </c>
      <c r="E6557" t="e">
        <f>_xlfn.NUMBERVALUE(#REF!)</f>
        <v>#REF!</v>
      </c>
    </row>
    <row r="6558" spans="1:5">
      <c r="A6558" s="285">
        <v>10806</v>
      </c>
      <c r="B6558" s="285" t="s">
        <v>16059</v>
      </c>
      <c r="C6558" s="513">
        <v>2.4030999999999998</v>
      </c>
      <c r="E6558" t="e">
        <f>_xlfn.NUMBERVALUE(#REF!)</f>
        <v>#REF!</v>
      </c>
    </row>
    <row r="6559" spans="1:5">
      <c r="A6559" s="285">
        <v>10686</v>
      </c>
      <c r="B6559" s="285" t="s">
        <v>15657</v>
      </c>
      <c r="C6559" s="513">
        <v>0.91869999999999996</v>
      </c>
      <c r="E6559" t="e">
        <f>_xlfn.NUMBERVALUE(#REF!)</f>
        <v>#REF!</v>
      </c>
    </row>
    <row r="6560" spans="1:5">
      <c r="A6560" s="285">
        <v>24000</v>
      </c>
      <c r="B6560" s="285" t="s">
        <v>16060</v>
      </c>
      <c r="C6560" s="513">
        <v>6.2130000000000001</v>
      </c>
      <c r="E6560" t="e">
        <f>_xlfn.NUMBERVALUE(#REF!)</f>
        <v>#REF!</v>
      </c>
    </row>
    <row r="6561" spans="1:5">
      <c r="A6561" s="285">
        <v>23000</v>
      </c>
      <c r="B6561" s="285" t="s">
        <v>16061</v>
      </c>
      <c r="C6561" s="513">
        <v>10.4709</v>
      </c>
      <c r="E6561" t="e">
        <f>_xlfn.NUMBERVALUE(#REF!)</f>
        <v>#REF!</v>
      </c>
    </row>
    <row r="6562" spans="1:5">
      <c r="A6562" s="285">
        <v>31646</v>
      </c>
      <c r="B6562" s="285" t="s">
        <v>13588</v>
      </c>
      <c r="C6562" s="513">
        <v>1.4714</v>
      </c>
      <c r="E6562" t="e">
        <f>_xlfn.NUMBERVALUE(#REF!)</f>
        <v>#REF!</v>
      </c>
    </row>
    <row r="6563" spans="1:5">
      <c r="A6563" s="285">
        <v>20503</v>
      </c>
      <c r="B6563" s="285" t="s">
        <v>16062</v>
      </c>
      <c r="C6563" s="513">
        <v>492.15</v>
      </c>
      <c r="E6563" t="e">
        <f>_xlfn.NUMBERVALUE(#REF!)</f>
        <v>#REF!</v>
      </c>
    </row>
    <row r="6564" spans="1:5">
      <c r="A6564" s="285">
        <v>20506</v>
      </c>
      <c r="B6564" s="285" t="s">
        <v>16063</v>
      </c>
      <c r="C6564" s="513">
        <v>895.13400000000001</v>
      </c>
      <c r="E6564" t="e">
        <f>_xlfn.NUMBERVALUE(#REF!)</f>
        <v>#REF!</v>
      </c>
    </row>
    <row r="6565" spans="1:5">
      <c r="A6565" s="285">
        <v>20509</v>
      </c>
      <c r="B6565" s="285" t="s">
        <v>16064</v>
      </c>
      <c r="C6565" s="513">
        <v>1346.7539999999999</v>
      </c>
      <c r="E6565" t="e">
        <f>_xlfn.NUMBERVALUE(#REF!)</f>
        <v>#REF!</v>
      </c>
    </row>
    <row r="6566" spans="1:5">
      <c r="A6566" s="285">
        <v>20519</v>
      </c>
      <c r="B6566" s="285" t="s">
        <v>16065</v>
      </c>
      <c r="C6566" s="513">
        <v>431.00760000000002</v>
      </c>
      <c r="E6566" t="e">
        <f>_xlfn.NUMBERVALUE(#REF!)</f>
        <v>#REF!</v>
      </c>
    </row>
    <row r="6567" spans="1:5">
      <c r="A6567" s="285">
        <v>20520</v>
      </c>
      <c r="B6567" s="285" t="s">
        <v>16066</v>
      </c>
      <c r="C6567" s="513">
        <v>48.989199999999997</v>
      </c>
      <c r="E6567" t="e">
        <f>_xlfn.NUMBERVALUE(#REF!)</f>
        <v>#REF!</v>
      </c>
    </row>
    <row r="6568" spans="1:5">
      <c r="A6568" s="285">
        <v>20648</v>
      </c>
      <c r="B6568" s="285" t="s">
        <v>16067</v>
      </c>
      <c r="C6568" s="513">
        <v>87.776399999999995</v>
      </c>
      <c r="E6568" t="e">
        <f>_xlfn.NUMBERVALUE(#REF!)</f>
        <v>#REF!</v>
      </c>
    </row>
    <row r="6569" spans="1:5">
      <c r="A6569" s="285">
        <v>20944</v>
      </c>
      <c r="B6569" s="285" t="s">
        <v>15937</v>
      </c>
      <c r="C6569" s="513">
        <v>35.052700000000002</v>
      </c>
      <c r="E6569" t="e">
        <f>_xlfn.NUMBERVALUE(#REF!)</f>
        <v>#REF!</v>
      </c>
    </row>
    <row r="6570" spans="1:5">
      <c r="A6570" s="285">
        <v>37324</v>
      </c>
      <c r="B6570" s="285" t="s">
        <v>16068</v>
      </c>
      <c r="C6570" s="513">
        <v>185.97479999999999</v>
      </c>
      <c r="E6570" t="e">
        <f>_xlfn.NUMBERVALUE(#REF!)</f>
        <v>#REF!</v>
      </c>
    </row>
    <row r="6571" spans="1:5">
      <c r="A6571" s="285">
        <v>37325</v>
      </c>
      <c r="B6571" s="285" t="s">
        <v>15954</v>
      </c>
      <c r="C6571" s="513">
        <v>138.43889999999999</v>
      </c>
      <c r="E6571" t="e">
        <f>_xlfn.NUMBERVALUE(#REF!)</f>
        <v>#REF!</v>
      </c>
    </row>
    <row r="6572" spans="1:5">
      <c r="A6572" s="285">
        <v>69491</v>
      </c>
      <c r="B6572" s="285" t="s">
        <v>14426</v>
      </c>
      <c r="C6572" s="513">
        <v>2.0518999999999998</v>
      </c>
      <c r="E6572" t="e">
        <f>_xlfn.NUMBERVALUE(#REF!)</f>
        <v>#REF!</v>
      </c>
    </row>
    <row r="6573" spans="1:5">
      <c r="A6573" s="285">
        <v>69499</v>
      </c>
      <c r="B6573" s="285" t="s">
        <v>16069</v>
      </c>
      <c r="C6573" s="513">
        <v>3.9249999999999998</v>
      </c>
      <c r="E6573" t="e">
        <f>_xlfn.NUMBERVALUE(#REF!)</f>
        <v>#REF!</v>
      </c>
    </row>
    <row r="6574" spans="1:5">
      <c r="A6574" s="285">
        <v>69517</v>
      </c>
      <c r="B6574" s="285" t="s">
        <v>16070</v>
      </c>
      <c r="C6574" s="513">
        <v>80.548000000000002</v>
      </c>
      <c r="E6574" t="e">
        <f>_xlfn.NUMBERVALUE(#REF!)</f>
        <v>#REF!</v>
      </c>
    </row>
    <row r="6575" spans="1:5">
      <c r="A6575" s="285">
        <v>69519</v>
      </c>
      <c r="B6575" s="285" t="s">
        <v>16071</v>
      </c>
      <c r="C6575" s="513">
        <v>14.123200000000001</v>
      </c>
      <c r="E6575" t="e">
        <f>_xlfn.NUMBERVALUE(#REF!)</f>
        <v>#REF!</v>
      </c>
    </row>
    <row r="6576" spans="1:5">
      <c r="A6576" s="285">
        <v>69531</v>
      </c>
      <c r="B6576" s="285" t="s">
        <v>16072</v>
      </c>
      <c r="C6576" s="513">
        <v>14.4612</v>
      </c>
      <c r="E6576" t="e">
        <f>_xlfn.NUMBERVALUE(#REF!)</f>
        <v>#REF!</v>
      </c>
    </row>
    <row r="6577" spans="1:5">
      <c r="A6577" s="285">
        <v>69532</v>
      </c>
      <c r="B6577" s="285" t="s">
        <v>16073</v>
      </c>
      <c r="C6577" s="513">
        <v>14.4612</v>
      </c>
      <c r="E6577" t="e">
        <f>_xlfn.NUMBERVALUE(#REF!)</f>
        <v>#REF!</v>
      </c>
    </row>
    <row r="6578" spans="1:5">
      <c r="A6578" s="285">
        <v>69534</v>
      </c>
      <c r="B6578" s="285" t="s">
        <v>16074</v>
      </c>
      <c r="C6578" s="513">
        <v>59.747999999999998</v>
      </c>
      <c r="E6578" t="e">
        <f>_xlfn.NUMBERVALUE(#REF!)</f>
        <v>#REF!</v>
      </c>
    </row>
    <row r="6579" spans="1:5">
      <c r="A6579" s="285">
        <v>69543</v>
      </c>
      <c r="B6579" s="285" t="s">
        <v>16075</v>
      </c>
      <c r="C6579" s="513">
        <v>12.5684</v>
      </c>
      <c r="E6579" t="e">
        <f>_xlfn.NUMBERVALUE(#REF!)</f>
        <v>#REF!</v>
      </c>
    </row>
    <row r="6580" spans="1:5">
      <c r="A6580" s="285">
        <v>69545</v>
      </c>
      <c r="B6580" s="285" t="s">
        <v>16076</v>
      </c>
      <c r="C6580" s="513">
        <v>10.1244</v>
      </c>
      <c r="E6580" t="e">
        <f>_xlfn.NUMBERVALUE(#REF!)</f>
        <v>#REF!</v>
      </c>
    </row>
    <row r="6581" spans="1:5">
      <c r="A6581" s="285">
        <v>69549</v>
      </c>
      <c r="B6581" s="285" t="s">
        <v>16077</v>
      </c>
      <c r="C6581" s="513">
        <v>55.484000000000002</v>
      </c>
      <c r="E6581" t="e">
        <f>_xlfn.NUMBERVALUE(#REF!)</f>
        <v>#REF!</v>
      </c>
    </row>
    <row r="6582" spans="1:5">
      <c r="A6582" s="285">
        <v>69635</v>
      </c>
      <c r="B6582" s="285" t="s">
        <v>16076</v>
      </c>
      <c r="C6582" s="513">
        <v>11.138400000000001</v>
      </c>
      <c r="E6582" t="e">
        <f>_xlfn.NUMBERVALUE(#REF!)</f>
        <v>#REF!</v>
      </c>
    </row>
    <row r="6583" spans="1:5">
      <c r="A6583" s="285">
        <v>69646</v>
      </c>
      <c r="B6583" s="285" t="s">
        <v>16078</v>
      </c>
      <c r="C6583" s="513">
        <v>0.625</v>
      </c>
      <c r="E6583" t="e">
        <f>_xlfn.NUMBERVALUE(#REF!)</f>
        <v>#REF!</v>
      </c>
    </row>
    <row r="6584" spans="1:5">
      <c r="A6584" s="285">
        <v>69658</v>
      </c>
      <c r="B6584" s="285" t="s">
        <v>16079</v>
      </c>
      <c r="C6584" s="513">
        <v>4.4465000000000003</v>
      </c>
      <c r="E6584" t="e">
        <f>_xlfn.NUMBERVALUE(#REF!)</f>
        <v>#REF!</v>
      </c>
    </row>
    <row r="6585" spans="1:5">
      <c r="A6585" s="285">
        <v>69667</v>
      </c>
      <c r="B6585" s="285" t="s">
        <v>16080</v>
      </c>
      <c r="C6585" s="513">
        <v>6.7859999999999996</v>
      </c>
      <c r="E6585" t="e">
        <f>_xlfn.NUMBERVALUE(#REF!)</f>
        <v>#REF!</v>
      </c>
    </row>
    <row r="6586" spans="1:5">
      <c r="A6586" s="285">
        <v>69668</v>
      </c>
      <c r="B6586" s="285" t="s">
        <v>16080</v>
      </c>
      <c r="C6586" s="513">
        <v>6.7859999999999996</v>
      </c>
      <c r="E6586" t="e">
        <f>_xlfn.NUMBERVALUE(#REF!)</f>
        <v>#REF!</v>
      </c>
    </row>
    <row r="6587" spans="1:5">
      <c r="A6587" s="285">
        <v>69669</v>
      </c>
      <c r="B6587" s="285" t="s">
        <v>16080</v>
      </c>
      <c r="C6587" s="513">
        <v>8.5592000000000006</v>
      </c>
      <c r="E6587" t="e">
        <f>_xlfn.NUMBERVALUE(#REF!)</f>
        <v>#REF!</v>
      </c>
    </row>
    <row r="6588" spans="1:5">
      <c r="A6588" s="285">
        <v>69682</v>
      </c>
      <c r="B6588" s="285" t="s">
        <v>16081</v>
      </c>
      <c r="C6588" s="513">
        <v>5.7096</v>
      </c>
      <c r="E6588" t="e">
        <f>_xlfn.NUMBERVALUE(#REF!)</f>
        <v>#REF!</v>
      </c>
    </row>
    <row r="6589" spans="1:5">
      <c r="A6589" s="285">
        <v>69740</v>
      </c>
      <c r="B6589" s="285" t="s">
        <v>16082</v>
      </c>
      <c r="C6589" s="513">
        <v>68.847999999999999</v>
      </c>
      <c r="E6589" t="e">
        <f>_xlfn.NUMBERVALUE(#REF!)</f>
        <v>#REF!</v>
      </c>
    </row>
    <row r="6590" spans="1:5">
      <c r="A6590" s="285">
        <v>69745</v>
      </c>
      <c r="B6590" s="285" t="s">
        <v>16083</v>
      </c>
      <c r="C6590" s="513">
        <v>9.75</v>
      </c>
      <c r="E6590" t="e">
        <f>_xlfn.NUMBERVALUE(#REF!)</f>
        <v>#REF!</v>
      </c>
    </row>
    <row r="6591" spans="1:5">
      <c r="A6591" s="285">
        <v>69780</v>
      </c>
      <c r="B6591" s="285" t="s">
        <v>16084</v>
      </c>
      <c r="C6591" s="513">
        <v>68.847999999999999</v>
      </c>
      <c r="E6591" t="e">
        <f>_xlfn.NUMBERVALUE(#REF!)</f>
        <v>#REF!</v>
      </c>
    </row>
    <row r="6592" spans="1:5">
      <c r="A6592" s="285">
        <v>69795</v>
      </c>
      <c r="B6592" s="285" t="s">
        <v>16085</v>
      </c>
      <c r="C6592" s="513">
        <v>35.256</v>
      </c>
      <c r="E6592" t="e">
        <f>_xlfn.NUMBERVALUE(#REF!)</f>
        <v>#REF!</v>
      </c>
    </row>
    <row r="6593" spans="1:5">
      <c r="A6593" s="285">
        <v>34834</v>
      </c>
      <c r="B6593" s="285" t="s">
        <v>16086</v>
      </c>
      <c r="C6593" s="513">
        <v>25.521699999999999</v>
      </c>
      <c r="E6593" t="e">
        <f>_xlfn.NUMBERVALUE(#REF!)</f>
        <v>#REF!</v>
      </c>
    </row>
    <row r="6594" spans="1:5">
      <c r="A6594" s="285">
        <v>23923</v>
      </c>
      <c r="B6594" s="285" t="s">
        <v>16087</v>
      </c>
      <c r="C6594" s="513">
        <v>7.1307</v>
      </c>
      <c r="E6594" t="e">
        <f>_xlfn.NUMBERVALUE(#REF!)</f>
        <v>#REF!</v>
      </c>
    </row>
    <row r="6595" spans="1:5">
      <c r="A6595" s="285">
        <v>22974</v>
      </c>
      <c r="B6595" s="285" t="s">
        <v>16088</v>
      </c>
      <c r="C6595" s="513">
        <v>6.4466999999999999</v>
      </c>
      <c r="E6595" t="e">
        <f>_xlfn.NUMBERVALUE(#REF!)</f>
        <v>#REF!</v>
      </c>
    </row>
    <row r="6596" spans="1:5">
      <c r="A6596" s="285">
        <v>637344</v>
      </c>
      <c r="B6596" s="285" t="s">
        <v>15499</v>
      </c>
      <c r="C6596" s="513">
        <v>1.9782</v>
      </c>
      <c r="E6596" t="e">
        <f>_xlfn.NUMBERVALUE(#REF!)</f>
        <v>#REF!</v>
      </c>
    </row>
    <row r="6597" spans="1:5">
      <c r="A6597" s="285">
        <v>660869</v>
      </c>
      <c r="B6597" s="285" t="s">
        <v>15424</v>
      </c>
      <c r="C6597" s="513">
        <v>3.1116000000000001</v>
      </c>
      <c r="E6597" t="e">
        <f>_xlfn.NUMBERVALUE(#REF!)</f>
        <v>#REF!</v>
      </c>
    </row>
    <row r="6598" spans="1:5">
      <c r="A6598" s="285">
        <v>35664</v>
      </c>
      <c r="B6598" s="285" t="s">
        <v>16089</v>
      </c>
      <c r="C6598" s="513">
        <v>15.975</v>
      </c>
      <c r="E6598" t="e">
        <f>_xlfn.NUMBERVALUE(#REF!)</f>
        <v>#REF!</v>
      </c>
    </row>
    <row r="6599" spans="1:5">
      <c r="A6599" s="285">
        <v>36792</v>
      </c>
      <c r="B6599" s="285" t="s">
        <v>16090</v>
      </c>
      <c r="C6599" s="513">
        <v>7.4219999999999997</v>
      </c>
      <c r="E6599" t="e">
        <f>_xlfn.NUMBERVALUE(#REF!)</f>
        <v>#REF!</v>
      </c>
    </row>
    <row r="6600" spans="1:5">
      <c r="A6600" s="285">
        <v>10639</v>
      </c>
      <c r="B6600" s="285" t="s">
        <v>16091</v>
      </c>
      <c r="C6600" s="513">
        <v>11.053000000000001</v>
      </c>
      <c r="E6600" t="e">
        <f>_xlfn.NUMBERVALUE(#REF!)</f>
        <v>#REF!</v>
      </c>
    </row>
    <row r="6601" spans="1:5">
      <c r="A6601" s="285">
        <v>1513</v>
      </c>
      <c r="B6601" s="285" t="s">
        <v>16092</v>
      </c>
      <c r="C6601" s="513">
        <v>106.7676</v>
      </c>
      <c r="E6601" t="e">
        <f>_xlfn.NUMBERVALUE(#REF!)</f>
        <v>#REF!</v>
      </c>
    </row>
    <row r="6602" spans="1:5">
      <c r="A6602" s="285">
        <v>14613</v>
      </c>
      <c r="B6602" s="285" t="s">
        <v>16093</v>
      </c>
      <c r="C6602" s="513">
        <v>7.3841999999999999</v>
      </c>
      <c r="E6602" t="e">
        <f>_xlfn.NUMBERVALUE(#REF!)</f>
        <v>#REF!</v>
      </c>
    </row>
    <row r="6603" spans="1:5">
      <c r="A6603" s="285">
        <v>58910</v>
      </c>
      <c r="B6603" s="285" t="s">
        <v>16094</v>
      </c>
      <c r="C6603" s="513">
        <v>178.8015</v>
      </c>
      <c r="E6603" t="e">
        <f>_xlfn.NUMBERVALUE(#REF!)</f>
        <v>#REF!</v>
      </c>
    </row>
    <row r="6604" spans="1:5">
      <c r="A6604" s="285">
        <v>1534</v>
      </c>
      <c r="B6604" s="285" t="s">
        <v>16095</v>
      </c>
      <c r="C6604" s="513">
        <v>116.66849999999999</v>
      </c>
      <c r="E6604" t="e">
        <f>_xlfn.NUMBERVALUE(#REF!)</f>
        <v>#REF!</v>
      </c>
    </row>
    <row r="6605" spans="1:5">
      <c r="A6605" s="285">
        <v>1512</v>
      </c>
      <c r="B6605" s="285" t="s">
        <v>16096</v>
      </c>
      <c r="C6605" s="513">
        <v>81.407399999999996</v>
      </c>
      <c r="E6605" t="e">
        <f>_xlfn.NUMBERVALUE(#REF!)</f>
        <v>#REF!</v>
      </c>
    </row>
    <row r="6606" spans="1:5">
      <c r="A6606" s="285">
        <v>23872</v>
      </c>
      <c r="B6606" s="285" t="s">
        <v>16097</v>
      </c>
      <c r="C6606" s="513">
        <v>16.467300000000002</v>
      </c>
      <c r="E6606" t="e">
        <f>_xlfn.NUMBERVALUE(#REF!)</f>
        <v>#REF!</v>
      </c>
    </row>
    <row r="6607" spans="1:5">
      <c r="A6607" s="285">
        <v>20502</v>
      </c>
      <c r="B6607" s="285" t="s">
        <v>16098</v>
      </c>
      <c r="C6607" s="513">
        <v>461.28930000000003</v>
      </c>
      <c r="E6607" t="e">
        <f>_xlfn.NUMBERVALUE(#REF!)</f>
        <v>#REF!</v>
      </c>
    </row>
    <row r="6608" spans="1:5">
      <c r="A6608" s="285">
        <v>20649</v>
      </c>
      <c r="B6608" s="285" t="s">
        <v>16099</v>
      </c>
      <c r="C6608" s="513">
        <v>79.033500000000004</v>
      </c>
      <c r="E6608" t="e">
        <f>_xlfn.NUMBERVALUE(#REF!)</f>
        <v>#REF!</v>
      </c>
    </row>
    <row r="6609" spans="1:5">
      <c r="A6609" s="285">
        <v>20934</v>
      </c>
      <c r="B6609" s="285" t="s">
        <v>16100</v>
      </c>
      <c r="C6609" s="513">
        <v>68.7273</v>
      </c>
      <c r="E6609" t="e">
        <f>_xlfn.NUMBERVALUE(#REF!)</f>
        <v>#REF!</v>
      </c>
    </row>
    <row r="6610" spans="1:5">
      <c r="A6610" s="285">
        <v>23801</v>
      </c>
      <c r="B6610" s="285" t="s">
        <v>16101</v>
      </c>
      <c r="C6610" s="513">
        <v>3.9136000000000002</v>
      </c>
      <c r="E6610" t="e">
        <f>_xlfn.NUMBERVALUE(#REF!)</f>
        <v>#REF!</v>
      </c>
    </row>
    <row r="6611" spans="1:5">
      <c r="A6611" s="285">
        <v>20891</v>
      </c>
      <c r="B6611" s="285" t="s">
        <v>16102</v>
      </c>
      <c r="C6611" s="513">
        <v>115.51049999999999</v>
      </c>
      <c r="E6611" t="e">
        <f>_xlfn.NUMBERVALUE(#REF!)</f>
        <v>#REF!</v>
      </c>
    </row>
    <row r="6612" spans="1:5">
      <c r="A6612" s="285">
        <v>20596</v>
      </c>
      <c r="B6612" s="285" t="s">
        <v>16103</v>
      </c>
      <c r="C6612" s="513">
        <v>81.986400000000003</v>
      </c>
      <c r="E6612" t="e">
        <f>_xlfn.NUMBERVALUE(#REF!)</f>
        <v>#REF!</v>
      </c>
    </row>
    <row r="6613" spans="1:5">
      <c r="A6613" s="285">
        <v>387194</v>
      </c>
      <c r="B6613" s="285" t="s">
        <v>16104</v>
      </c>
      <c r="C6613" s="513">
        <v>9.9819999999999993</v>
      </c>
      <c r="E6613" t="e">
        <f>_xlfn.NUMBERVALUE(#REF!)</f>
        <v>#REF!</v>
      </c>
    </row>
    <row r="6614" spans="1:5">
      <c r="A6614" s="285">
        <v>382031</v>
      </c>
      <c r="B6614" s="285" t="s">
        <v>16105</v>
      </c>
      <c r="C6614" s="513">
        <v>7.0869999999999997</v>
      </c>
      <c r="E6614" t="e">
        <f>_xlfn.NUMBERVALUE(#REF!)</f>
        <v>#REF!</v>
      </c>
    </row>
    <row r="6615" spans="1:5">
      <c r="A6615" s="285">
        <v>39446</v>
      </c>
      <c r="B6615" s="285" t="s">
        <v>16106</v>
      </c>
      <c r="C6615" s="513">
        <v>4.2629999999999999</v>
      </c>
      <c r="E6615" t="e">
        <f>_xlfn.NUMBERVALUE(#REF!)</f>
        <v>#REF!</v>
      </c>
    </row>
    <row r="6616" spans="1:5">
      <c r="A6616" s="285">
        <v>39447</v>
      </c>
      <c r="B6616" s="285" t="s">
        <v>16107</v>
      </c>
      <c r="C6616" s="513">
        <v>4.5731000000000002</v>
      </c>
      <c r="E6616" t="e">
        <f>_xlfn.NUMBERVALUE(#REF!)</f>
        <v>#REF!</v>
      </c>
    </row>
    <row r="6617" spans="1:5">
      <c r="A6617" s="285">
        <v>32048</v>
      </c>
      <c r="B6617" s="285" t="s">
        <v>16108</v>
      </c>
      <c r="C6617" s="513">
        <v>1.2307999999999999</v>
      </c>
      <c r="E6617" t="e">
        <f>_xlfn.NUMBERVALUE(#REF!)</f>
        <v>#REF!</v>
      </c>
    </row>
    <row r="6618" spans="1:5">
      <c r="A6618" s="285">
        <v>387192</v>
      </c>
      <c r="B6618" s="285" t="s">
        <v>16109</v>
      </c>
      <c r="C6618" s="513">
        <v>6.1837</v>
      </c>
      <c r="E6618" t="e">
        <f>_xlfn.NUMBERVALUE(#REF!)</f>
        <v>#REF!</v>
      </c>
    </row>
    <row r="6619" spans="1:5">
      <c r="A6619" s="285">
        <v>10764</v>
      </c>
      <c r="B6619" s="285" t="s">
        <v>16110</v>
      </c>
      <c r="C6619" s="513">
        <v>20.9755</v>
      </c>
      <c r="E6619" t="e">
        <f>_xlfn.NUMBERVALUE(#REF!)</f>
        <v>#REF!</v>
      </c>
    </row>
    <row r="6620" spans="1:5">
      <c r="A6620" s="285">
        <v>26270</v>
      </c>
      <c r="B6620" s="285" t="s">
        <v>16111</v>
      </c>
      <c r="C6620" s="513">
        <v>157.197</v>
      </c>
      <c r="E6620" t="e">
        <f>_xlfn.NUMBERVALUE(#REF!)</f>
        <v>#REF!</v>
      </c>
    </row>
    <row r="6621" spans="1:5">
      <c r="A6621" s="285">
        <v>38827</v>
      </c>
      <c r="B6621" s="285" t="s">
        <v>16112</v>
      </c>
      <c r="C6621" s="513">
        <v>0.1241</v>
      </c>
      <c r="E6621" t="e">
        <f>_xlfn.NUMBERVALUE(#REF!)</f>
        <v>#REF!</v>
      </c>
    </row>
    <row r="6622" spans="1:5">
      <c r="A6622" s="285">
        <v>637395</v>
      </c>
      <c r="B6622" s="285" t="s">
        <v>15501</v>
      </c>
      <c r="C6622" s="513">
        <v>3.0337999999999998</v>
      </c>
      <c r="E6622" t="e">
        <f>_xlfn.NUMBERVALUE(#REF!)</f>
        <v>#REF!</v>
      </c>
    </row>
    <row r="6623" spans="1:5">
      <c r="A6623" s="285">
        <v>21277</v>
      </c>
      <c r="B6623" s="285" t="s">
        <v>15594</v>
      </c>
      <c r="C6623" s="513">
        <v>252.0966</v>
      </c>
      <c r="E6623" t="e">
        <f>_xlfn.NUMBERVALUE(#REF!)</f>
        <v>#REF!</v>
      </c>
    </row>
    <row r="6624" spans="1:5">
      <c r="A6624" s="285">
        <v>22243</v>
      </c>
      <c r="B6624" s="285" t="s">
        <v>16113</v>
      </c>
      <c r="C6624" s="513">
        <v>41.359200000000001</v>
      </c>
      <c r="E6624" t="e">
        <f>_xlfn.NUMBERVALUE(#REF!)</f>
        <v>#REF!</v>
      </c>
    </row>
    <row r="6625" spans="1:5">
      <c r="A6625" s="285">
        <v>20523</v>
      </c>
      <c r="B6625" s="285" t="s">
        <v>16114</v>
      </c>
      <c r="C6625" s="513">
        <v>49.481299999999997</v>
      </c>
      <c r="E6625" t="e">
        <f>_xlfn.NUMBERVALUE(#REF!)</f>
        <v>#REF!</v>
      </c>
    </row>
    <row r="6626" spans="1:5">
      <c r="A6626" s="285">
        <v>20724</v>
      </c>
      <c r="B6626" s="285" t="s">
        <v>16115</v>
      </c>
      <c r="C6626" s="513">
        <v>95.071799999999996</v>
      </c>
      <c r="E6626" t="e">
        <f>_xlfn.NUMBERVALUE(#REF!)</f>
        <v>#REF!</v>
      </c>
    </row>
    <row r="6627" spans="1:5">
      <c r="A6627" s="285">
        <v>20736</v>
      </c>
      <c r="B6627" s="285" t="s">
        <v>16116</v>
      </c>
      <c r="C6627" s="513">
        <v>105.7833</v>
      </c>
      <c r="E6627" t="e">
        <f>_xlfn.NUMBERVALUE(#REF!)</f>
        <v>#REF!</v>
      </c>
    </row>
    <row r="6628" spans="1:5">
      <c r="A6628" s="285">
        <v>20793</v>
      </c>
      <c r="B6628" s="285" t="s">
        <v>16117</v>
      </c>
      <c r="C6628" s="513">
        <v>98.7774</v>
      </c>
      <c r="E6628" t="e">
        <f>_xlfn.NUMBERVALUE(#REF!)</f>
        <v>#REF!</v>
      </c>
    </row>
    <row r="6629" spans="1:5">
      <c r="A6629" s="285">
        <v>20923</v>
      </c>
      <c r="B6629" s="285" t="s">
        <v>16118</v>
      </c>
      <c r="C6629" s="513">
        <v>41.844299999999997</v>
      </c>
      <c r="E6629" t="e">
        <f>_xlfn.NUMBERVALUE(#REF!)</f>
        <v>#REF!</v>
      </c>
    </row>
    <row r="6630" spans="1:5">
      <c r="A6630" s="285">
        <v>20924</v>
      </c>
      <c r="B6630" s="285" t="s">
        <v>15636</v>
      </c>
      <c r="C6630" s="513">
        <v>40.599499999999999</v>
      </c>
      <c r="E6630" t="e">
        <f>_xlfn.NUMBERVALUE(#REF!)</f>
        <v>#REF!</v>
      </c>
    </row>
    <row r="6631" spans="1:5">
      <c r="A6631" s="285">
        <v>20995</v>
      </c>
      <c r="B6631" s="285" t="s">
        <v>16119</v>
      </c>
      <c r="C6631" s="513">
        <v>47.501199999999997</v>
      </c>
      <c r="E6631" t="e">
        <f>_xlfn.NUMBERVALUE(#REF!)</f>
        <v>#REF!</v>
      </c>
    </row>
    <row r="6632" spans="1:5">
      <c r="A6632" s="285">
        <v>20996</v>
      </c>
      <c r="B6632" s="285" t="s">
        <v>16120</v>
      </c>
      <c r="C6632" s="513">
        <v>61.895099999999999</v>
      </c>
      <c r="E6632" t="e">
        <f>_xlfn.NUMBERVALUE(#REF!)</f>
        <v>#REF!</v>
      </c>
    </row>
    <row r="6633" spans="1:5">
      <c r="A6633" s="285">
        <v>26353</v>
      </c>
      <c r="B6633" s="285" t="s">
        <v>16121</v>
      </c>
      <c r="C6633" s="513">
        <v>359.351</v>
      </c>
      <c r="E6633" t="e">
        <f>_xlfn.NUMBERVALUE(#REF!)</f>
        <v>#REF!</v>
      </c>
    </row>
    <row r="6634" spans="1:5">
      <c r="A6634" s="285">
        <v>26382</v>
      </c>
      <c r="B6634" s="285" t="s">
        <v>16121</v>
      </c>
      <c r="C6634" s="513">
        <v>381.67700000000002</v>
      </c>
      <c r="E6634" t="e">
        <f>_xlfn.NUMBERVALUE(#REF!)</f>
        <v>#REF!</v>
      </c>
    </row>
    <row r="6635" spans="1:5">
      <c r="A6635" s="285">
        <v>32051</v>
      </c>
      <c r="B6635" s="285" t="s">
        <v>16122</v>
      </c>
      <c r="C6635" s="513">
        <v>2.2010999999999998</v>
      </c>
      <c r="E6635" t="e">
        <f>_xlfn.NUMBERVALUE(#REF!)</f>
        <v>#REF!</v>
      </c>
    </row>
    <row r="6636" spans="1:5">
      <c r="A6636" s="285">
        <v>10934</v>
      </c>
      <c r="B6636" s="285" t="s">
        <v>16123</v>
      </c>
      <c r="C6636" s="513">
        <v>8.0640000000000001</v>
      </c>
      <c r="E6636" t="e">
        <f>_xlfn.NUMBERVALUE(#REF!)</f>
        <v>#REF!</v>
      </c>
    </row>
    <row r="6637" spans="1:5">
      <c r="A6637" s="285">
        <v>36002</v>
      </c>
      <c r="B6637" s="285" t="s">
        <v>16124</v>
      </c>
      <c r="C6637" s="513">
        <v>18.353999999999999</v>
      </c>
      <c r="E6637" t="e">
        <f>_xlfn.NUMBERVALUE(#REF!)</f>
        <v>#REF!</v>
      </c>
    </row>
    <row r="6638" spans="1:5">
      <c r="A6638" s="285">
        <v>34817</v>
      </c>
      <c r="B6638" s="285" t="s">
        <v>16125</v>
      </c>
      <c r="C6638" s="513">
        <v>169.86</v>
      </c>
      <c r="E6638" t="e">
        <f>_xlfn.NUMBERVALUE(#REF!)</f>
        <v>#REF!</v>
      </c>
    </row>
    <row r="6639" spans="1:5">
      <c r="A6639" s="285">
        <v>22173</v>
      </c>
      <c r="B6639" s="285" t="s">
        <v>16126</v>
      </c>
      <c r="C6639" s="513">
        <v>74.555999999999997</v>
      </c>
      <c r="E6639" t="e">
        <f>_xlfn.NUMBERVALUE(#REF!)</f>
        <v>#REF!</v>
      </c>
    </row>
    <row r="6640" spans="1:5">
      <c r="A6640" s="285">
        <v>86168</v>
      </c>
      <c r="B6640" s="285" t="s">
        <v>16127</v>
      </c>
      <c r="C6640" s="513">
        <v>33.399900000000002</v>
      </c>
      <c r="E6640" t="e">
        <f>_xlfn.NUMBERVALUE(#REF!)</f>
        <v>#REF!</v>
      </c>
    </row>
    <row r="6641" spans="1:5">
      <c r="A6641" s="285">
        <v>20544</v>
      </c>
      <c r="B6641" s="285" t="s">
        <v>16128</v>
      </c>
      <c r="C6641" s="513">
        <v>66.932400000000001</v>
      </c>
      <c r="E6641" t="e">
        <f>_xlfn.NUMBERVALUE(#REF!)</f>
        <v>#REF!</v>
      </c>
    </row>
    <row r="6642" spans="1:5">
      <c r="A6642" s="285">
        <v>20545</v>
      </c>
      <c r="B6642" s="285" t="s">
        <v>16128</v>
      </c>
      <c r="C6642" s="513">
        <v>73.648799999999994</v>
      </c>
      <c r="E6642" t="e">
        <f>_xlfn.NUMBERVALUE(#REF!)</f>
        <v>#REF!</v>
      </c>
    </row>
    <row r="6643" spans="1:5">
      <c r="A6643" s="285">
        <v>20582</v>
      </c>
      <c r="B6643" s="285" t="s">
        <v>16129</v>
      </c>
      <c r="C6643" s="513">
        <v>60.042299999999997</v>
      </c>
      <c r="E6643" t="e">
        <f>_xlfn.NUMBERVALUE(#REF!)</f>
        <v>#REF!</v>
      </c>
    </row>
    <row r="6644" spans="1:5">
      <c r="A6644" s="285">
        <v>1662</v>
      </c>
      <c r="B6644" s="285" t="s">
        <v>16130</v>
      </c>
      <c r="C6644" s="513">
        <v>2.8209</v>
      </c>
      <c r="E6644" t="e">
        <f>_xlfn.NUMBERVALUE(#REF!)</f>
        <v>#REF!</v>
      </c>
    </row>
    <row r="6645" spans="1:5">
      <c r="A6645" s="285">
        <v>60895</v>
      </c>
      <c r="B6645" s="285" t="s">
        <v>16131</v>
      </c>
      <c r="C6645" s="513">
        <v>433.42500000000001</v>
      </c>
      <c r="E6645" t="e">
        <f>_xlfn.NUMBERVALUE(#REF!)</f>
        <v>#REF!</v>
      </c>
    </row>
    <row r="6646" spans="1:5">
      <c r="A6646" s="285">
        <v>22102</v>
      </c>
      <c r="B6646" s="285" t="s">
        <v>16126</v>
      </c>
      <c r="C6646" s="513">
        <v>33.379199999999997</v>
      </c>
      <c r="E6646" t="e">
        <f>_xlfn.NUMBERVALUE(#REF!)</f>
        <v>#REF!</v>
      </c>
    </row>
    <row r="6647" spans="1:5">
      <c r="A6647" s="285">
        <v>24181</v>
      </c>
      <c r="B6647" s="285" t="s">
        <v>16132</v>
      </c>
      <c r="C6647" s="513">
        <v>8.1738</v>
      </c>
      <c r="E6647" t="e">
        <f>_xlfn.NUMBERVALUE(#REF!)</f>
        <v>#REF!</v>
      </c>
    </row>
    <row r="6648" spans="1:5">
      <c r="A6648" s="285">
        <v>31621</v>
      </c>
      <c r="B6648" s="285" t="s">
        <v>16133</v>
      </c>
      <c r="C6648" s="513">
        <v>12.7645</v>
      </c>
      <c r="E6648" t="e">
        <f>_xlfn.NUMBERVALUE(#REF!)</f>
        <v>#REF!</v>
      </c>
    </row>
    <row r="6649" spans="1:5">
      <c r="A6649" s="285">
        <v>23915</v>
      </c>
      <c r="B6649" s="285" t="s">
        <v>16023</v>
      </c>
      <c r="C6649" s="513">
        <v>7.1307</v>
      </c>
      <c r="E6649" t="e">
        <f>_xlfn.NUMBERVALUE(#REF!)</f>
        <v>#REF!</v>
      </c>
    </row>
    <row r="6650" spans="1:5">
      <c r="A6650" s="285">
        <v>22901</v>
      </c>
      <c r="B6650" s="285" t="s">
        <v>16134</v>
      </c>
      <c r="C6650" s="513">
        <v>2.6573000000000002</v>
      </c>
      <c r="E6650" t="e">
        <f>_xlfn.NUMBERVALUE(#REF!)</f>
        <v>#REF!</v>
      </c>
    </row>
    <row r="6651" spans="1:5">
      <c r="A6651" s="285">
        <v>22902</v>
      </c>
      <c r="B6651" s="285" t="s">
        <v>16135</v>
      </c>
      <c r="C6651" s="513">
        <v>2.6573000000000002</v>
      </c>
      <c r="E6651" t="e">
        <f>_xlfn.NUMBERVALUE(#REF!)</f>
        <v>#REF!</v>
      </c>
    </row>
    <row r="6652" spans="1:5">
      <c r="A6652" s="285">
        <v>24201</v>
      </c>
      <c r="B6652" s="285" t="s">
        <v>16136</v>
      </c>
      <c r="C6652" s="513">
        <v>8.6127000000000002</v>
      </c>
      <c r="E6652" t="e">
        <f>_xlfn.NUMBERVALUE(#REF!)</f>
        <v>#REF!</v>
      </c>
    </row>
    <row r="6653" spans="1:5">
      <c r="A6653" s="285">
        <v>23895</v>
      </c>
      <c r="B6653" s="285" t="s">
        <v>16097</v>
      </c>
      <c r="C6653" s="513">
        <v>23.067900000000002</v>
      </c>
      <c r="E6653" t="e">
        <f>_xlfn.NUMBERVALUE(#REF!)</f>
        <v>#REF!</v>
      </c>
    </row>
    <row r="6654" spans="1:5">
      <c r="A6654" s="285">
        <v>24324</v>
      </c>
      <c r="B6654" s="285" t="s">
        <v>16137</v>
      </c>
      <c r="C6654" s="513">
        <v>0.81969999999999998</v>
      </c>
      <c r="E6654" t="e">
        <f>_xlfn.NUMBERVALUE(#REF!)</f>
        <v>#REF!</v>
      </c>
    </row>
    <row r="6655" spans="1:5">
      <c r="A6655" s="285">
        <v>24190</v>
      </c>
      <c r="B6655" s="285" t="s">
        <v>16138</v>
      </c>
      <c r="C6655" s="513">
        <v>0.92910000000000004</v>
      </c>
      <c r="E6655" t="e">
        <f>_xlfn.NUMBERVALUE(#REF!)</f>
        <v>#REF!</v>
      </c>
    </row>
    <row r="6656" spans="1:5">
      <c r="A6656" s="285">
        <v>22964</v>
      </c>
      <c r="B6656" s="285" t="s">
        <v>16139</v>
      </c>
      <c r="C6656" s="513">
        <v>1.3441000000000001</v>
      </c>
      <c r="E6656" t="e">
        <f>_xlfn.NUMBERVALUE(#REF!)</f>
        <v>#REF!</v>
      </c>
    </row>
    <row r="6657" spans="1:5">
      <c r="A6657" s="285">
        <v>22966</v>
      </c>
      <c r="B6657" s="285" t="s">
        <v>16140</v>
      </c>
      <c r="C6657" s="513">
        <v>13.8681</v>
      </c>
      <c r="E6657" t="e">
        <f>_xlfn.NUMBERVALUE(#REF!)</f>
        <v>#REF!</v>
      </c>
    </row>
    <row r="6658" spans="1:5">
      <c r="A6658" s="285">
        <v>23972</v>
      </c>
      <c r="B6658" s="285" t="s">
        <v>16141</v>
      </c>
      <c r="C6658" s="513">
        <v>7.8944999999999999</v>
      </c>
      <c r="E6658" t="e">
        <f>_xlfn.NUMBERVALUE(#REF!)</f>
        <v>#REF!</v>
      </c>
    </row>
    <row r="6659" spans="1:5">
      <c r="A6659" s="285">
        <v>36449</v>
      </c>
      <c r="B6659" s="285" t="s">
        <v>16142</v>
      </c>
      <c r="C6659" s="513">
        <v>171.74100000000001</v>
      </c>
      <c r="E6659" t="e">
        <f>_xlfn.NUMBERVALUE(#REF!)</f>
        <v>#REF!</v>
      </c>
    </row>
    <row r="6660" spans="1:5">
      <c r="A6660" s="285">
        <v>36701</v>
      </c>
      <c r="B6660" s="285" t="s">
        <v>16143</v>
      </c>
      <c r="C6660" s="513">
        <v>0.67330000000000001</v>
      </c>
      <c r="E6660" t="e">
        <f>_xlfn.NUMBERVALUE(#REF!)</f>
        <v>#REF!</v>
      </c>
    </row>
    <row r="6661" spans="1:5">
      <c r="A6661" s="285">
        <v>36075</v>
      </c>
      <c r="B6661" s="285" t="s">
        <v>16144</v>
      </c>
      <c r="C6661" s="513">
        <v>254.76</v>
      </c>
      <c r="E6661" t="e">
        <f>_xlfn.NUMBERVALUE(#REF!)</f>
        <v>#REF!</v>
      </c>
    </row>
    <row r="6662" spans="1:5">
      <c r="A6662" s="285">
        <v>23905</v>
      </c>
      <c r="B6662" s="285" t="s">
        <v>16145</v>
      </c>
      <c r="C6662" s="513">
        <v>7.1307</v>
      </c>
      <c r="E6662" t="e">
        <f>_xlfn.NUMBERVALUE(#REF!)</f>
        <v>#REF!</v>
      </c>
    </row>
    <row r="6663" spans="1:5">
      <c r="A6663" s="285">
        <v>22977</v>
      </c>
      <c r="B6663" s="285" t="s">
        <v>16146</v>
      </c>
      <c r="C6663" s="513">
        <v>9.0060000000000002</v>
      </c>
      <c r="E6663" t="e">
        <f>_xlfn.NUMBERVALUE(#REF!)</f>
        <v>#REF!</v>
      </c>
    </row>
    <row r="6664" spans="1:5">
      <c r="A6664" s="285">
        <v>20642</v>
      </c>
      <c r="B6664" s="285" t="s">
        <v>16147</v>
      </c>
      <c r="C6664" s="513">
        <v>79.902000000000001</v>
      </c>
      <c r="E6664" t="e">
        <f>_xlfn.NUMBERVALUE(#REF!)</f>
        <v>#REF!</v>
      </c>
    </row>
    <row r="6665" spans="1:5">
      <c r="A6665" s="285">
        <v>26190</v>
      </c>
      <c r="B6665" s="285" t="s">
        <v>16148</v>
      </c>
      <c r="C6665" s="513">
        <v>192.089</v>
      </c>
      <c r="E6665" t="e">
        <f>_xlfn.NUMBERVALUE(#REF!)</f>
        <v>#REF!</v>
      </c>
    </row>
    <row r="6666" spans="1:5">
      <c r="A6666" s="285">
        <v>21269</v>
      </c>
      <c r="B6666" s="285" t="s">
        <v>15991</v>
      </c>
      <c r="C6666" s="513">
        <v>504.07740000000001</v>
      </c>
      <c r="E6666" t="e">
        <f>_xlfn.NUMBERVALUE(#REF!)</f>
        <v>#REF!</v>
      </c>
    </row>
    <row r="6667" spans="1:5">
      <c r="A6667" s="285">
        <v>21264</v>
      </c>
      <c r="B6667" s="285" t="s">
        <v>16005</v>
      </c>
      <c r="C6667" s="513">
        <v>384.51389999999998</v>
      </c>
      <c r="E6667" t="e">
        <f>_xlfn.NUMBERVALUE(#REF!)</f>
        <v>#REF!</v>
      </c>
    </row>
    <row r="6668" spans="1:5">
      <c r="A6668" s="285">
        <v>24241</v>
      </c>
      <c r="B6668" s="285" t="s">
        <v>16149</v>
      </c>
      <c r="C6668" s="513">
        <v>3.1299000000000001</v>
      </c>
      <c r="E6668" t="e">
        <f>_xlfn.NUMBERVALUE(#REF!)</f>
        <v>#REF!</v>
      </c>
    </row>
    <row r="6669" spans="1:5">
      <c r="A6669" s="285">
        <v>24250</v>
      </c>
      <c r="B6669" s="285" t="s">
        <v>16150</v>
      </c>
      <c r="C6669" s="513">
        <v>6.4752000000000001</v>
      </c>
      <c r="E6669" t="e">
        <f>_xlfn.NUMBERVALUE(#REF!)</f>
        <v>#REF!</v>
      </c>
    </row>
    <row r="6670" spans="1:5">
      <c r="A6670" s="285">
        <v>24251</v>
      </c>
      <c r="B6670" s="285" t="s">
        <v>16151</v>
      </c>
      <c r="C6670" s="513">
        <v>6.4752000000000001</v>
      </c>
      <c r="E6670" t="e">
        <f>_xlfn.NUMBERVALUE(#REF!)</f>
        <v>#REF!</v>
      </c>
    </row>
    <row r="6671" spans="1:5">
      <c r="A6671" s="285">
        <v>24252</v>
      </c>
      <c r="B6671" s="285" t="s">
        <v>16152</v>
      </c>
      <c r="C6671" s="513">
        <v>6.4752000000000001</v>
      </c>
      <c r="E6671" t="e">
        <f>_xlfn.NUMBERVALUE(#REF!)</f>
        <v>#REF!</v>
      </c>
    </row>
    <row r="6672" spans="1:5">
      <c r="A6672" s="285">
        <v>24253</v>
      </c>
      <c r="B6672" s="285" t="s">
        <v>16153</v>
      </c>
      <c r="C6672" s="513">
        <v>6.4752000000000001</v>
      </c>
      <c r="E6672" t="e">
        <f>_xlfn.NUMBERVALUE(#REF!)</f>
        <v>#REF!</v>
      </c>
    </row>
    <row r="6673" spans="1:5">
      <c r="A6673" s="285">
        <v>24254</v>
      </c>
      <c r="B6673" s="285" t="s">
        <v>16154</v>
      </c>
      <c r="C6673" s="513">
        <v>6.4752000000000001</v>
      </c>
      <c r="E6673" t="e">
        <f>_xlfn.NUMBERVALUE(#REF!)</f>
        <v>#REF!</v>
      </c>
    </row>
    <row r="6674" spans="1:5">
      <c r="A6674" s="285">
        <v>24260</v>
      </c>
      <c r="B6674" s="285" t="s">
        <v>16155</v>
      </c>
      <c r="C6674" s="513">
        <v>9.1769999999999996</v>
      </c>
      <c r="E6674" t="e">
        <f>_xlfn.NUMBERVALUE(#REF!)</f>
        <v>#REF!</v>
      </c>
    </row>
    <row r="6675" spans="1:5">
      <c r="A6675" s="285">
        <v>24261</v>
      </c>
      <c r="B6675" s="285" t="s">
        <v>16156</v>
      </c>
      <c r="C6675" s="513">
        <v>9.1769999999999996</v>
      </c>
      <c r="E6675" t="e">
        <f>_xlfn.NUMBERVALUE(#REF!)</f>
        <v>#REF!</v>
      </c>
    </row>
    <row r="6676" spans="1:5">
      <c r="A6676" s="285">
        <v>24262</v>
      </c>
      <c r="B6676" s="285" t="s">
        <v>16157</v>
      </c>
      <c r="C6676" s="513">
        <v>9.1769999999999996</v>
      </c>
      <c r="E6676" t="e">
        <f>_xlfn.NUMBERVALUE(#REF!)</f>
        <v>#REF!</v>
      </c>
    </row>
    <row r="6677" spans="1:5">
      <c r="A6677" s="285">
        <v>24263</v>
      </c>
      <c r="B6677" s="285" t="s">
        <v>16158</v>
      </c>
      <c r="C6677" s="513">
        <v>9.1769999999999996</v>
      </c>
      <c r="E6677" t="e">
        <f>_xlfn.NUMBERVALUE(#REF!)</f>
        <v>#REF!</v>
      </c>
    </row>
    <row r="6678" spans="1:5">
      <c r="A6678" s="285">
        <v>24264</v>
      </c>
      <c r="B6678" s="285" t="s">
        <v>16159</v>
      </c>
      <c r="C6678" s="513">
        <v>9.1769999999999996</v>
      </c>
      <c r="E6678" t="e">
        <f>_xlfn.NUMBERVALUE(#REF!)</f>
        <v>#REF!</v>
      </c>
    </row>
    <row r="6679" spans="1:5">
      <c r="A6679" s="285">
        <v>24270</v>
      </c>
      <c r="B6679" s="285" t="s">
        <v>16160</v>
      </c>
      <c r="C6679" s="513">
        <v>12.824999999999999</v>
      </c>
      <c r="E6679" t="e">
        <f>_xlfn.NUMBERVALUE(#REF!)</f>
        <v>#REF!</v>
      </c>
    </row>
    <row r="6680" spans="1:5">
      <c r="A6680" s="285">
        <v>24271</v>
      </c>
      <c r="B6680" s="285" t="s">
        <v>16161</v>
      </c>
      <c r="C6680" s="513">
        <v>12.824999999999999</v>
      </c>
      <c r="E6680" t="e">
        <f>_xlfn.NUMBERVALUE(#REF!)</f>
        <v>#REF!</v>
      </c>
    </row>
    <row r="6681" spans="1:5">
      <c r="A6681" s="285">
        <v>24272</v>
      </c>
      <c r="B6681" s="285" t="s">
        <v>16162</v>
      </c>
      <c r="C6681" s="513">
        <v>12.824999999999999</v>
      </c>
      <c r="E6681" t="e">
        <f>_xlfn.NUMBERVALUE(#REF!)</f>
        <v>#REF!</v>
      </c>
    </row>
    <row r="6682" spans="1:5">
      <c r="A6682" s="285">
        <v>24273</v>
      </c>
      <c r="B6682" s="285" t="s">
        <v>16163</v>
      </c>
      <c r="C6682" s="513">
        <v>12.824999999999999</v>
      </c>
      <c r="E6682" t="e">
        <f>_xlfn.NUMBERVALUE(#REF!)</f>
        <v>#REF!</v>
      </c>
    </row>
    <row r="6683" spans="1:5">
      <c r="A6683" s="285">
        <v>24274</v>
      </c>
      <c r="B6683" s="285" t="s">
        <v>16164</v>
      </c>
      <c r="C6683" s="513">
        <v>12.824999999999999</v>
      </c>
      <c r="E6683" t="e">
        <f>_xlfn.NUMBERVALUE(#REF!)</f>
        <v>#REF!</v>
      </c>
    </row>
    <row r="6684" spans="1:5">
      <c r="A6684" s="285">
        <v>24300</v>
      </c>
      <c r="B6684" s="285" t="s">
        <v>16165</v>
      </c>
      <c r="C6684" s="513">
        <v>0.53969999999999996</v>
      </c>
      <c r="E6684" t="e">
        <f>_xlfn.NUMBERVALUE(#REF!)</f>
        <v>#REF!</v>
      </c>
    </row>
    <row r="6685" spans="1:5">
      <c r="A6685" s="285">
        <v>24301</v>
      </c>
      <c r="B6685" s="285" t="s">
        <v>16166</v>
      </c>
      <c r="C6685" s="513">
        <v>0.53969999999999996</v>
      </c>
      <c r="E6685" t="e">
        <f>_xlfn.NUMBERVALUE(#REF!)</f>
        <v>#REF!</v>
      </c>
    </row>
    <row r="6686" spans="1:5">
      <c r="A6686" s="285">
        <v>24302</v>
      </c>
      <c r="B6686" s="285" t="s">
        <v>16167</v>
      </c>
      <c r="C6686" s="513">
        <v>0.53969999999999996</v>
      </c>
      <c r="E6686" t="e">
        <f>_xlfn.NUMBERVALUE(#REF!)</f>
        <v>#REF!</v>
      </c>
    </row>
    <row r="6687" spans="1:5">
      <c r="A6687" s="285">
        <v>24303</v>
      </c>
      <c r="B6687" s="285" t="s">
        <v>16168</v>
      </c>
      <c r="C6687" s="513">
        <v>0.53969999999999996</v>
      </c>
      <c r="E6687" t="e">
        <f>_xlfn.NUMBERVALUE(#REF!)</f>
        <v>#REF!</v>
      </c>
    </row>
    <row r="6688" spans="1:5">
      <c r="A6688" s="285">
        <v>24304</v>
      </c>
      <c r="B6688" s="285" t="s">
        <v>16169</v>
      </c>
      <c r="C6688" s="513">
        <v>0.47370000000000001</v>
      </c>
      <c r="E6688" t="e">
        <f>_xlfn.NUMBERVALUE(#REF!)</f>
        <v>#REF!</v>
      </c>
    </row>
    <row r="6689" spans="1:5">
      <c r="A6689" s="285">
        <v>24305</v>
      </c>
      <c r="B6689" s="285" t="s">
        <v>16170</v>
      </c>
      <c r="C6689" s="513">
        <v>0.90169999999999995</v>
      </c>
      <c r="E6689" t="e">
        <f>_xlfn.NUMBERVALUE(#REF!)</f>
        <v>#REF!</v>
      </c>
    </row>
    <row r="6690" spans="1:5">
      <c r="A6690" s="285">
        <v>24306</v>
      </c>
      <c r="B6690" s="285" t="s">
        <v>16171</v>
      </c>
      <c r="C6690" s="513">
        <v>0.90169999999999995</v>
      </c>
      <c r="E6690" t="e">
        <f>_xlfn.NUMBERVALUE(#REF!)</f>
        <v>#REF!</v>
      </c>
    </row>
    <row r="6691" spans="1:5">
      <c r="A6691" s="285">
        <v>24307</v>
      </c>
      <c r="B6691" s="285" t="s">
        <v>16172</v>
      </c>
      <c r="C6691" s="513">
        <v>0.82479999999999998</v>
      </c>
      <c r="E6691" t="e">
        <f>_xlfn.NUMBERVALUE(#REF!)</f>
        <v>#REF!</v>
      </c>
    </row>
    <row r="6692" spans="1:5">
      <c r="A6692" s="285">
        <v>24308</v>
      </c>
      <c r="B6692" s="285" t="s">
        <v>16173</v>
      </c>
      <c r="C6692" s="513">
        <v>0.82479999999999998</v>
      </c>
      <c r="E6692" t="e">
        <f>_xlfn.NUMBERVALUE(#REF!)</f>
        <v>#REF!</v>
      </c>
    </row>
    <row r="6693" spans="1:5">
      <c r="A6693" s="285">
        <v>24309</v>
      </c>
      <c r="B6693" s="285" t="s">
        <v>16174</v>
      </c>
      <c r="C6693" s="513">
        <v>0.66520000000000001</v>
      </c>
      <c r="E6693" t="e">
        <f>_xlfn.NUMBERVALUE(#REF!)</f>
        <v>#REF!</v>
      </c>
    </row>
    <row r="6694" spans="1:5">
      <c r="A6694" s="285">
        <v>24315</v>
      </c>
      <c r="B6694" s="285" t="s">
        <v>16175</v>
      </c>
      <c r="C6694" s="513">
        <v>0.48570000000000002</v>
      </c>
      <c r="E6694" t="e">
        <f>_xlfn.NUMBERVALUE(#REF!)</f>
        <v>#REF!</v>
      </c>
    </row>
    <row r="6695" spans="1:5">
      <c r="A6695" s="285">
        <v>24316</v>
      </c>
      <c r="B6695" s="285" t="s">
        <v>16176</v>
      </c>
      <c r="C6695" s="513">
        <v>0.65490000000000004</v>
      </c>
      <c r="E6695" t="e">
        <f>_xlfn.NUMBERVALUE(#REF!)</f>
        <v>#REF!</v>
      </c>
    </row>
    <row r="6696" spans="1:5">
      <c r="A6696" s="285">
        <v>24318</v>
      </c>
      <c r="B6696" s="285" t="s">
        <v>16177</v>
      </c>
      <c r="C6696" s="513">
        <v>0.71709999999999996</v>
      </c>
      <c r="E6696" t="e">
        <f>_xlfn.NUMBERVALUE(#REF!)</f>
        <v>#REF!</v>
      </c>
    </row>
    <row r="6697" spans="1:5">
      <c r="A6697" s="285">
        <v>24319</v>
      </c>
      <c r="B6697" s="285" t="s">
        <v>16178</v>
      </c>
      <c r="C6697" s="513">
        <v>1.1571</v>
      </c>
      <c r="E6697" t="e">
        <f>_xlfn.NUMBERVALUE(#REF!)</f>
        <v>#REF!</v>
      </c>
    </row>
    <row r="6698" spans="1:5">
      <c r="A6698" s="285">
        <v>24320</v>
      </c>
      <c r="B6698" s="285" t="s">
        <v>16179</v>
      </c>
      <c r="C6698" s="513">
        <v>1.079</v>
      </c>
      <c r="E6698" t="e">
        <f>_xlfn.NUMBERVALUE(#REF!)</f>
        <v>#REF!</v>
      </c>
    </row>
    <row r="6699" spans="1:5">
      <c r="A6699" s="285">
        <v>24321</v>
      </c>
      <c r="B6699" s="285" t="s">
        <v>16180</v>
      </c>
      <c r="C6699" s="513">
        <v>0.97130000000000005</v>
      </c>
      <c r="E6699" t="e">
        <f>_xlfn.NUMBERVALUE(#REF!)</f>
        <v>#REF!</v>
      </c>
    </row>
    <row r="6700" spans="1:5">
      <c r="A6700" s="285">
        <v>24322</v>
      </c>
      <c r="B6700" s="285" t="s">
        <v>16181</v>
      </c>
      <c r="C6700" s="513">
        <v>0.97130000000000005</v>
      </c>
      <c r="E6700" t="e">
        <f>_xlfn.NUMBERVALUE(#REF!)</f>
        <v>#REF!</v>
      </c>
    </row>
    <row r="6701" spans="1:5">
      <c r="A6701" s="285">
        <v>24323</v>
      </c>
      <c r="B6701" s="285" t="s">
        <v>16182</v>
      </c>
      <c r="C6701" s="513">
        <v>0.97130000000000005</v>
      </c>
      <c r="E6701" t="e">
        <f>_xlfn.NUMBERVALUE(#REF!)</f>
        <v>#REF!</v>
      </c>
    </row>
    <row r="6702" spans="1:5">
      <c r="A6702" s="285">
        <v>24325</v>
      </c>
      <c r="B6702" s="285" t="s">
        <v>16183</v>
      </c>
      <c r="C6702" s="513">
        <v>1.429</v>
      </c>
      <c r="E6702" t="e">
        <f>_xlfn.NUMBERVALUE(#REF!)</f>
        <v>#REF!</v>
      </c>
    </row>
    <row r="6703" spans="1:5">
      <c r="A6703" s="285">
        <v>24326</v>
      </c>
      <c r="B6703" s="285" t="s">
        <v>16184</v>
      </c>
      <c r="C6703" s="513">
        <v>1.4500999999999999</v>
      </c>
      <c r="E6703" t="e">
        <f>_xlfn.NUMBERVALUE(#REF!)</f>
        <v>#REF!</v>
      </c>
    </row>
    <row r="6704" spans="1:5">
      <c r="A6704" s="285">
        <v>24328</v>
      </c>
      <c r="B6704" s="285" t="s">
        <v>16185</v>
      </c>
      <c r="C6704" s="513">
        <v>1.4500999999999999</v>
      </c>
      <c r="E6704" t="e">
        <f>_xlfn.NUMBERVALUE(#REF!)</f>
        <v>#REF!</v>
      </c>
    </row>
    <row r="6705" spans="1:5">
      <c r="A6705" s="285">
        <v>24329</v>
      </c>
      <c r="B6705" s="285" t="s">
        <v>16186</v>
      </c>
      <c r="C6705" s="513">
        <v>1.2203999999999999</v>
      </c>
      <c r="E6705" t="e">
        <f>_xlfn.NUMBERVALUE(#REF!)</f>
        <v>#REF!</v>
      </c>
    </row>
    <row r="6706" spans="1:5">
      <c r="A6706" s="285">
        <v>24332</v>
      </c>
      <c r="B6706" s="285" t="s">
        <v>16187</v>
      </c>
      <c r="C6706" s="513">
        <v>1.274</v>
      </c>
      <c r="E6706" t="e">
        <f>_xlfn.NUMBERVALUE(#REF!)</f>
        <v>#REF!</v>
      </c>
    </row>
    <row r="6707" spans="1:5">
      <c r="A6707" s="285">
        <v>24343</v>
      </c>
      <c r="B6707" s="285" t="s">
        <v>16188</v>
      </c>
      <c r="C6707" s="513">
        <v>1.2335</v>
      </c>
      <c r="E6707" t="e">
        <f>_xlfn.NUMBERVALUE(#REF!)</f>
        <v>#REF!</v>
      </c>
    </row>
    <row r="6708" spans="1:5">
      <c r="A6708" s="285">
        <v>24344</v>
      </c>
      <c r="B6708" s="285" t="s">
        <v>16189</v>
      </c>
      <c r="C6708" s="513">
        <v>1.3109999999999999</v>
      </c>
      <c r="E6708" t="e">
        <f>_xlfn.NUMBERVALUE(#REF!)</f>
        <v>#REF!</v>
      </c>
    </row>
    <row r="6709" spans="1:5">
      <c r="A6709" s="285">
        <v>24351</v>
      </c>
      <c r="B6709" s="285" t="s">
        <v>16190</v>
      </c>
      <c r="C6709" s="513">
        <v>1.1571</v>
      </c>
      <c r="E6709" t="e">
        <f>_xlfn.NUMBERVALUE(#REF!)</f>
        <v>#REF!</v>
      </c>
    </row>
    <row r="6710" spans="1:5">
      <c r="A6710" s="285">
        <v>20511</v>
      </c>
      <c r="B6710" s="285" t="s">
        <v>16191</v>
      </c>
      <c r="C6710" s="513">
        <v>200.91300000000001</v>
      </c>
      <c r="E6710" t="e">
        <f>_xlfn.NUMBERVALUE(#REF!)</f>
        <v>#REF!</v>
      </c>
    </row>
    <row r="6711" spans="1:5">
      <c r="A6711" s="285">
        <v>20823</v>
      </c>
      <c r="B6711" s="285" t="s">
        <v>16192</v>
      </c>
      <c r="C6711" s="513">
        <v>45.8568</v>
      </c>
      <c r="E6711" t="e">
        <f>_xlfn.NUMBERVALUE(#REF!)</f>
        <v>#REF!</v>
      </c>
    </row>
    <row r="6712" spans="1:5">
      <c r="A6712" s="285">
        <v>41507</v>
      </c>
      <c r="B6712" s="285" t="s">
        <v>16193</v>
      </c>
      <c r="C6712" s="513">
        <v>52.421599999999998</v>
      </c>
      <c r="E6712" t="e">
        <f>_xlfn.NUMBERVALUE(#REF!)</f>
        <v>#REF!</v>
      </c>
    </row>
    <row r="6713" spans="1:5">
      <c r="A6713" s="285">
        <v>14600</v>
      </c>
      <c r="B6713" s="285" t="s">
        <v>16194</v>
      </c>
      <c r="C6713" s="513">
        <v>55.582999999999998</v>
      </c>
      <c r="E6713" t="e">
        <f>_xlfn.NUMBERVALUE(#REF!)</f>
        <v>#REF!</v>
      </c>
    </row>
    <row r="6714" spans="1:5">
      <c r="A6714" s="285">
        <v>386627</v>
      </c>
      <c r="B6714" s="285" t="s">
        <v>16195</v>
      </c>
      <c r="C6714" s="513">
        <v>0.89980000000000004</v>
      </c>
      <c r="E6714" t="e">
        <f>_xlfn.NUMBERVALUE(#REF!)</f>
        <v>#REF!</v>
      </c>
    </row>
    <row r="6715" spans="1:5">
      <c r="A6715" s="285">
        <v>20645</v>
      </c>
      <c r="B6715" s="285" t="s">
        <v>16196</v>
      </c>
      <c r="C6715" s="513">
        <v>60.505499999999998</v>
      </c>
      <c r="E6715" t="e">
        <f>_xlfn.NUMBERVALUE(#REF!)</f>
        <v>#REF!</v>
      </c>
    </row>
    <row r="6716" spans="1:5">
      <c r="A6716" s="285">
        <v>20646</v>
      </c>
      <c r="B6716" s="285" t="s">
        <v>16007</v>
      </c>
      <c r="C6716" s="513">
        <v>61.142400000000002</v>
      </c>
      <c r="E6716" t="e">
        <f>_xlfn.NUMBERVALUE(#REF!)</f>
        <v>#REF!</v>
      </c>
    </row>
    <row r="6717" spans="1:5">
      <c r="A6717" s="285">
        <v>20553</v>
      </c>
      <c r="B6717" s="285" t="s">
        <v>16197</v>
      </c>
      <c r="C6717" s="513">
        <v>54.084400000000002</v>
      </c>
      <c r="E6717" t="e">
        <f>_xlfn.NUMBERVALUE(#REF!)</f>
        <v>#REF!</v>
      </c>
    </row>
    <row r="6718" spans="1:5">
      <c r="A6718" s="285">
        <v>30012</v>
      </c>
      <c r="B6718" s="285" t="s">
        <v>16198</v>
      </c>
      <c r="C6718" s="513">
        <v>2.9117000000000002</v>
      </c>
      <c r="E6718" t="e">
        <f>_xlfn.NUMBERVALUE(#REF!)</f>
        <v>#REF!</v>
      </c>
    </row>
    <row r="6719" spans="1:5">
      <c r="A6719" s="285">
        <v>20532</v>
      </c>
      <c r="B6719" s="285" t="s">
        <v>16199</v>
      </c>
      <c r="C6719" s="513">
        <v>70.001099999999994</v>
      </c>
      <c r="E6719" t="e">
        <f>_xlfn.NUMBERVALUE(#REF!)</f>
        <v>#REF!</v>
      </c>
    </row>
    <row r="6720" spans="1:5">
      <c r="A6720" s="285">
        <v>34804</v>
      </c>
      <c r="B6720" s="285" t="s">
        <v>16200</v>
      </c>
      <c r="C6720" s="513">
        <v>23.154</v>
      </c>
      <c r="E6720" t="e">
        <f>_xlfn.NUMBERVALUE(#REF!)</f>
        <v>#REF!</v>
      </c>
    </row>
    <row r="6721" spans="1:5">
      <c r="A6721" s="285">
        <v>23874</v>
      </c>
      <c r="B6721" s="285" t="s">
        <v>16097</v>
      </c>
      <c r="C6721" s="513">
        <v>17.698499999999999</v>
      </c>
      <c r="E6721" t="e">
        <f>_xlfn.NUMBERVALUE(#REF!)</f>
        <v>#REF!</v>
      </c>
    </row>
    <row r="6722" spans="1:5">
      <c r="A6722" s="285">
        <v>23951</v>
      </c>
      <c r="B6722" s="285" t="s">
        <v>16201</v>
      </c>
      <c r="C6722" s="513">
        <v>24.732299999999999</v>
      </c>
      <c r="E6722" t="e">
        <f>_xlfn.NUMBERVALUE(#REF!)</f>
        <v>#REF!</v>
      </c>
    </row>
    <row r="6723" spans="1:5">
      <c r="A6723" s="285">
        <v>26140</v>
      </c>
      <c r="B6723" s="285" t="s">
        <v>16202</v>
      </c>
      <c r="C6723" s="513">
        <v>1342</v>
      </c>
      <c r="E6723" t="e">
        <f>_xlfn.NUMBERVALUE(#REF!)</f>
        <v>#REF!</v>
      </c>
    </row>
    <row r="6724" spans="1:5">
      <c r="A6724" s="285">
        <v>22145</v>
      </c>
      <c r="B6724" s="285" t="s">
        <v>16203</v>
      </c>
      <c r="C6724" s="513">
        <v>77.120999999999995</v>
      </c>
      <c r="E6724" t="e">
        <f>_xlfn.NUMBERVALUE(#REF!)</f>
        <v>#REF!</v>
      </c>
    </row>
    <row r="6725" spans="1:5">
      <c r="A6725" s="285">
        <v>637365</v>
      </c>
      <c r="B6725" s="285" t="s">
        <v>15501</v>
      </c>
      <c r="C6725" s="513">
        <v>2.1762999999999999</v>
      </c>
      <c r="E6725" t="e">
        <f>_xlfn.NUMBERVALUE(#REF!)</f>
        <v>#REF!</v>
      </c>
    </row>
    <row r="6726" spans="1:5">
      <c r="A6726" s="285">
        <v>22155</v>
      </c>
      <c r="B6726" s="285" t="s">
        <v>16001</v>
      </c>
      <c r="C6726" s="513">
        <v>96.9</v>
      </c>
      <c r="E6726" t="e">
        <f>_xlfn.NUMBERVALUE(#REF!)</f>
        <v>#REF!</v>
      </c>
    </row>
    <row r="6727" spans="1:5">
      <c r="A6727" s="285">
        <v>80051</v>
      </c>
      <c r="B6727" s="285" t="s">
        <v>16204</v>
      </c>
      <c r="C6727" s="513">
        <v>1.3734999999999999</v>
      </c>
      <c r="E6727" t="e">
        <f>_xlfn.NUMBERVALUE(#REF!)</f>
        <v>#REF!</v>
      </c>
    </row>
    <row r="6728" spans="1:5">
      <c r="A6728" s="285">
        <v>80052</v>
      </c>
      <c r="B6728" s="285" t="s">
        <v>16205</v>
      </c>
      <c r="C6728" s="513">
        <v>3.9689999999999999</v>
      </c>
      <c r="E6728" t="e">
        <f>_xlfn.NUMBERVALUE(#REF!)</f>
        <v>#REF!</v>
      </c>
    </row>
    <row r="6729" spans="1:5">
      <c r="A6729" s="285">
        <v>80042</v>
      </c>
      <c r="B6729" s="285" t="s">
        <v>16205</v>
      </c>
      <c r="C6729" s="513">
        <v>3.8955000000000002</v>
      </c>
      <c r="E6729" t="e">
        <f>_xlfn.NUMBERVALUE(#REF!)</f>
        <v>#REF!</v>
      </c>
    </row>
    <row r="6730" spans="1:5">
      <c r="A6730" s="285">
        <v>80067</v>
      </c>
      <c r="B6730" s="285" t="s">
        <v>16206</v>
      </c>
      <c r="C6730" s="513">
        <v>45.22</v>
      </c>
      <c r="E6730" t="e">
        <f>_xlfn.NUMBERVALUE(#REF!)</f>
        <v>#REF!</v>
      </c>
    </row>
    <row r="6731" spans="1:5">
      <c r="A6731" s="285">
        <v>80041</v>
      </c>
      <c r="B6731" s="285" t="s">
        <v>16204</v>
      </c>
      <c r="C6731" s="513">
        <v>0.96099999999999997</v>
      </c>
      <c r="E6731" t="e">
        <f>_xlfn.NUMBERVALUE(#REF!)</f>
        <v>#REF!</v>
      </c>
    </row>
    <row r="6732" spans="1:5">
      <c r="A6732" s="285">
        <v>35610</v>
      </c>
      <c r="B6732" s="285" t="s">
        <v>16207</v>
      </c>
      <c r="C6732" s="513">
        <v>111.63330000000001</v>
      </c>
      <c r="E6732" t="e">
        <f>_xlfn.NUMBERVALUE(#REF!)</f>
        <v>#REF!</v>
      </c>
    </row>
    <row r="6733" spans="1:5">
      <c r="A6733" s="285">
        <v>80053</v>
      </c>
      <c r="B6733" s="285" t="s">
        <v>16208</v>
      </c>
      <c r="C6733" s="513">
        <v>5.4249999999999998</v>
      </c>
      <c r="E6733" t="e">
        <f>_xlfn.NUMBERVALUE(#REF!)</f>
        <v>#REF!</v>
      </c>
    </row>
    <row r="6734" spans="1:5">
      <c r="A6734" s="285">
        <v>80077</v>
      </c>
      <c r="B6734" s="285" t="s">
        <v>16209</v>
      </c>
      <c r="C6734" s="513">
        <v>8.7949999999999999</v>
      </c>
      <c r="E6734" t="e">
        <f>_xlfn.NUMBERVALUE(#REF!)</f>
        <v>#REF!</v>
      </c>
    </row>
    <row r="6735" spans="1:5">
      <c r="A6735" s="285">
        <v>22116</v>
      </c>
      <c r="B6735" s="285" t="s">
        <v>16210</v>
      </c>
      <c r="C6735" s="513">
        <v>96.501000000000005</v>
      </c>
      <c r="E6735" t="e">
        <f>_xlfn.NUMBERVALUE(#REF!)</f>
        <v>#REF!</v>
      </c>
    </row>
    <row r="6736" spans="1:5">
      <c r="A6736" s="285">
        <v>80040</v>
      </c>
      <c r="B6736" s="285" t="s">
        <v>16211</v>
      </c>
      <c r="C6736" s="513">
        <v>3.5665</v>
      </c>
      <c r="E6736" t="e">
        <f>_xlfn.NUMBERVALUE(#REF!)</f>
        <v>#REF!</v>
      </c>
    </row>
    <row r="6737" spans="1:5">
      <c r="A6737" s="285">
        <v>22172</v>
      </c>
      <c r="B6737" s="285" t="s">
        <v>16212</v>
      </c>
      <c r="C6737" s="513">
        <v>64.751999999999995</v>
      </c>
      <c r="E6737" t="e">
        <f>_xlfn.NUMBERVALUE(#REF!)</f>
        <v>#REF!</v>
      </c>
    </row>
    <row r="6738" spans="1:5">
      <c r="A6738" s="285">
        <v>80043</v>
      </c>
      <c r="B6738" s="285" t="s">
        <v>16208</v>
      </c>
      <c r="C6738" s="513">
        <v>5.1550000000000002</v>
      </c>
      <c r="E6738" t="e">
        <f>_xlfn.NUMBERVALUE(#REF!)</f>
        <v>#REF!</v>
      </c>
    </row>
    <row r="6739" spans="1:5">
      <c r="A6739" s="285">
        <v>80044</v>
      </c>
      <c r="B6739" s="285" t="s">
        <v>16213</v>
      </c>
      <c r="C6739" s="513">
        <v>6.1849999999999996</v>
      </c>
      <c r="E6739" t="e">
        <f>_xlfn.NUMBERVALUE(#REF!)</f>
        <v>#REF!</v>
      </c>
    </row>
    <row r="6740" spans="1:5">
      <c r="A6740" s="285">
        <v>80049</v>
      </c>
      <c r="B6740" s="285" t="s">
        <v>16214</v>
      </c>
      <c r="C6740" s="513">
        <v>4.6980000000000004</v>
      </c>
      <c r="E6740" t="e">
        <f>_xlfn.NUMBERVALUE(#REF!)</f>
        <v>#REF!</v>
      </c>
    </row>
    <row r="6741" spans="1:5">
      <c r="A6741" s="285">
        <v>80054</v>
      </c>
      <c r="B6741" s="285" t="s">
        <v>16213</v>
      </c>
      <c r="C6741" s="513">
        <v>6.5049999999999999</v>
      </c>
      <c r="E6741" t="e">
        <f>_xlfn.NUMBERVALUE(#REF!)</f>
        <v>#REF!</v>
      </c>
    </row>
    <row r="6742" spans="1:5">
      <c r="A6742" s="285">
        <v>80061</v>
      </c>
      <c r="B6742" s="285" t="s">
        <v>16204</v>
      </c>
      <c r="C6742" s="513">
        <v>1.6439999999999999</v>
      </c>
      <c r="E6742" t="e">
        <f>_xlfn.NUMBERVALUE(#REF!)</f>
        <v>#REF!</v>
      </c>
    </row>
    <row r="6743" spans="1:5">
      <c r="A6743" s="285">
        <v>80197</v>
      </c>
      <c r="B6743" s="285" t="s">
        <v>16215</v>
      </c>
      <c r="C6743" s="513">
        <v>0.19850000000000001</v>
      </c>
      <c r="E6743" t="e">
        <f>_xlfn.NUMBERVALUE(#REF!)</f>
        <v>#REF!</v>
      </c>
    </row>
    <row r="6744" spans="1:5">
      <c r="A6744" s="285">
        <v>89336</v>
      </c>
      <c r="B6744" s="285" t="s">
        <v>16216</v>
      </c>
      <c r="C6744" s="513">
        <v>3.7829999999999999</v>
      </c>
      <c r="E6744" t="e">
        <f>_xlfn.NUMBERVALUE(#REF!)</f>
        <v>#REF!</v>
      </c>
    </row>
    <row r="6745" spans="1:5">
      <c r="A6745" s="285">
        <v>89337</v>
      </c>
      <c r="B6745" s="285" t="s">
        <v>16217</v>
      </c>
      <c r="C6745" s="513">
        <v>6.6849999999999996</v>
      </c>
      <c r="E6745" t="e">
        <f>_xlfn.NUMBERVALUE(#REF!)</f>
        <v>#REF!</v>
      </c>
    </row>
    <row r="6746" spans="1:5">
      <c r="A6746" s="285">
        <v>89590</v>
      </c>
      <c r="B6746" s="285" t="s">
        <v>16218</v>
      </c>
      <c r="C6746" s="513">
        <v>3.6070000000000002</v>
      </c>
      <c r="E6746" t="e">
        <f>_xlfn.NUMBERVALUE(#REF!)</f>
        <v>#REF!</v>
      </c>
    </row>
    <row r="6747" spans="1:5">
      <c r="A6747" s="285">
        <v>1660</v>
      </c>
      <c r="B6747" s="285" t="s">
        <v>16219</v>
      </c>
      <c r="C6747" s="513">
        <v>1.147</v>
      </c>
      <c r="E6747" t="e">
        <f>_xlfn.NUMBERVALUE(#REF!)</f>
        <v>#REF!</v>
      </c>
    </row>
    <row r="6748" spans="1:5">
      <c r="A6748" s="285">
        <v>22334</v>
      </c>
      <c r="B6748" s="285" t="s">
        <v>15086</v>
      </c>
      <c r="C6748" s="513">
        <v>147.87</v>
      </c>
      <c r="E6748" t="e">
        <f>_xlfn.NUMBERVALUE(#REF!)</f>
        <v>#REF!</v>
      </c>
    </row>
    <row r="6749" spans="1:5">
      <c r="A6749" s="285">
        <v>637406</v>
      </c>
      <c r="B6749" s="285" t="s">
        <v>16220</v>
      </c>
      <c r="C6749" s="513">
        <v>11.494</v>
      </c>
      <c r="E6749" t="e">
        <f>_xlfn.NUMBERVALUE(#REF!)</f>
        <v>#REF!</v>
      </c>
    </row>
    <row r="6750" spans="1:5">
      <c r="A6750" s="285">
        <v>51630</v>
      </c>
      <c r="B6750" s="285" t="s">
        <v>15955</v>
      </c>
      <c r="C6750" s="513">
        <v>54.715499999999999</v>
      </c>
      <c r="E6750" t="e">
        <f>_xlfn.NUMBERVALUE(#REF!)</f>
        <v>#REF!</v>
      </c>
    </row>
    <row r="6751" spans="1:5">
      <c r="A6751" s="285">
        <v>53874</v>
      </c>
      <c r="B6751" s="285" t="s">
        <v>16221</v>
      </c>
      <c r="C6751" s="513">
        <v>116.74509999999999</v>
      </c>
      <c r="E6751" t="e">
        <f>_xlfn.NUMBERVALUE(#REF!)</f>
        <v>#REF!</v>
      </c>
    </row>
    <row r="6752" spans="1:5">
      <c r="A6752" s="285">
        <v>32046</v>
      </c>
      <c r="B6752" s="285" t="s">
        <v>16222</v>
      </c>
      <c r="C6752" s="513">
        <v>1.0770999999999999</v>
      </c>
      <c r="E6752" t="e">
        <f>_xlfn.NUMBERVALUE(#REF!)</f>
        <v>#REF!</v>
      </c>
    </row>
    <row r="6753" spans="1:5">
      <c r="A6753" s="285">
        <v>31235</v>
      </c>
      <c r="B6753" s="285" t="s">
        <v>16223</v>
      </c>
      <c r="C6753" s="513">
        <v>0.6583</v>
      </c>
      <c r="E6753" t="e">
        <f>_xlfn.NUMBERVALUE(#REF!)</f>
        <v>#REF!</v>
      </c>
    </row>
    <row r="6754" spans="1:5">
      <c r="A6754" s="285">
        <v>34852</v>
      </c>
      <c r="B6754" s="285" t="s">
        <v>16224</v>
      </c>
      <c r="C6754" s="513">
        <v>227.88</v>
      </c>
      <c r="E6754" t="e">
        <f>_xlfn.NUMBERVALUE(#REF!)</f>
        <v>#REF!</v>
      </c>
    </row>
    <row r="6755" spans="1:5">
      <c r="A6755" s="285">
        <v>10965</v>
      </c>
      <c r="B6755" s="285" t="s">
        <v>16225</v>
      </c>
      <c r="C6755" s="513">
        <v>11.081</v>
      </c>
      <c r="E6755" t="e">
        <f>_xlfn.NUMBERVALUE(#REF!)</f>
        <v>#REF!</v>
      </c>
    </row>
    <row r="6756" spans="1:5">
      <c r="A6756" s="285">
        <v>80072</v>
      </c>
      <c r="B6756" s="285" t="s">
        <v>16226</v>
      </c>
      <c r="C6756" s="513">
        <v>1.3694999999999999</v>
      </c>
      <c r="E6756" t="e">
        <f>_xlfn.NUMBERVALUE(#REF!)</f>
        <v>#REF!</v>
      </c>
    </row>
    <row r="6757" spans="1:5">
      <c r="A6757" s="285">
        <v>22117</v>
      </c>
      <c r="B6757" s="285" t="s">
        <v>16227</v>
      </c>
      <c r="C6757" s="513">
        <v>127.509</v>
      </c>
      <c r="E6757" t="e">
        <f>_xlfn.NUMBERVALUE(#REF!)</f>
        <v>#REF!</v>
      </c>
    </row>
    <row r="6758" spans="1:5">
      <c r="A6758" s="285">
        <v>27322</v>
      </c>
      <c r="B6758" s="285" t="s">
        <v>16228</v>
      </c>
      <c r="C6758" s="513">
        <v>95.953000000000003</v>
      </c>
      <c r="E6758" t="e">
        <f>_xlfn.NUMBERVALUE(#REF!)</f>
        <v>#REF!</v>
      </c>
    </row>
    <row r="6759" spans="1:5">
      <c r="A6759" s="285">
        <v>24011</v>
      </c>
      <c r="B6759" s="285" t="s">
        <v>16229</v>
      </c>
      <c r="C6759" s="513">
        <v>7.2732000000000001</v>
      </c>
      <c r="E6759" t="e">
        <f>_xlfn.NUMBERVALUE(#REF!)</f>
        <v>#REF!</v>
      </c>
    </row>
    <row r="6760" spans="1:5">
      <c r="A6760" s="285">
        <v>26266</v>
      </c>
      <c r="B6760" s="285" t="s">
        <v>16230</v>
      </c>
      <c r="C6760" s="513">
        <v>24.253599999999999</v>
      </c>
      <c r="E6760" t="e">
        <f>_xlfn.NUMBERVALUE(#REF!)</f>
        <v>#REF!</v>
      </c>
    </row>
    <row r="6761" spans="1:5">
      <c r="A6761" s="285">
        <v>35203</v>
      </c>
      <c r="B6761" s="285" t="s">
        <v>16231</v>
      </c>
      <c r="C6761" s="513">
        <v>787.24800000000005</v>
      </c>
      <c r="E6761" t="e">
        <f>_xlfn.NUMBERVALUE(#REF!)</f>
        <v>#REF!</v>
      </c>
    </row>
    <row r="6762" spans="1:5">
      <c r="A6762" s="285">
        <v>10422</v>
      </c>
      <c r="B6762" s="285" t="s">
        <v>16232</v>
      </c>
      <c r="C6762" s="513">
        <v>19.3795</v>
      </c>
      <c r="E6762" t="e">
        <f>_xlfn.NUMBERVALUE(#REF!)</f>
        <v>#REF!</v>
      </c>
    </row>
    <row r="6763" spans="1:5">
      <c r="A6763" s="285">
        <v>4815</v>
      </c>
      <c r="B6763" s="285" t="s">
        <v>16233</v>
      </c>
      <c r="C6763" s="513">
        <v>7.1680000000000001</v>
      </c>
      <c r="E6763" t="e">
        <f>_xlfn.NUMBERVALUE(#REF!)</f>
        <v>#REF!</v>
      </c>
    </row>
    <row r="6764" spans="1:5">
      <c r="A6764" s="285">
        <v>4816</v>
      </c>
      <c r="B6764" s="285" t="s">
        <v>16234</v>
      </c>
      <c r="C6764" s="513">
        <v>7.1680000000000001</v>
      </c>
      <c r="E6764" t="e">
        <f>_xlfn.NUMBERVALUE(#REF!)</f>
        <v>#REF!</v>
      </c>
    </row>
    <row r="6765" spans="1:5">
      <c r="A6765" s="285">
        <v>24212</v>
      </c>
      <c r="B6765" s="285" t="s">
        <v>16235</v>
      </c>
      <c r="C6765" s="513">
        <v>28.3689</v>
      </c>
      <c r="E6765" t="e">
        <f>_xlfn.NUMBERVALUE(#REF!)</f>
        <v>#REF!</v>
      </c>
    </row>
    <row r="6766" spans="1:5">
      <c r="A6766" s="285">
        <v>26144</v>
      </c>
      <c r="B6766" s="285" t="s">
        <v>16202</v>
      </c>
      <c r="C6766" s="513">
        <v>1415.2</v>
      </c>
      <c r="E6766" t="e">
        <f>_xlfn.NUMBERVALUE(#REF!)</f>
        <v>#REF!</v>
      </c>
    </row>
    <row r="6767" spans="1:5">
      <c r="A6767" s="285">
        <v>95860</v>
      </c>
      <c r="B6767" s="285" t="s">
        <v>16236</v>
      </c>
      <c r="C6767" s="513">
        <v>16.709</v>
      </c>
      <c r="E6767" t="e">
        <f>_xlfn.NUMBERVALUE(#REF!)</f>
        <v>#REF!</v>
      </c>
    </row>
    <row r="6768" spans="1:5">
      <c r="A6768" s="285">
        <v>37323</v>
      </c>
      <c r="B6768" s="285" t="s">
        <v>15954</v>
      </c>
      <c r="C6768" s="513">
        <v>78.628200000000007</v>
      </c>
      <c r="E6768" t="e">
        <f>_xlfn.NUMBERVALUE(#REF!)</f>
        <v>#REF!</v>
      </c>
    </row>
    <row r="6769" spans="1:5">
      <c r="A6769" s="285">
        <v>86087</v>
      </c>
      <c r="B6769" s="285" t="s">
        <v>15925</v>
      </c>
      <c r="C6769" s="513">
        <v>12.549300000000001</v>
      </c>
      <c r="E6769" t="e">
        <f>_xlfn.NUMBERVALUE(#REF!)</f>
        <v>#REF!</v>
      </c>
    </row>
    <row r="6770" spans="1:5">
      <c r="A6770" s="285">
        <v>637362</v>
      </c>
      <c r="B6770" s="285" t="s">
        <v>15545</v>
      </c>
      <c r="C6770" s="513">
        <v>6.2859999999999996</v>
      </c>
      <c r="E6770" t="e">
        <f>_xlfn.NUMBERVALUE(#REF!)</f>
        <v>#REF!</v>
      </c>
    </row>
    <row r="6771" spans="1:5">
      <c r="A6771" s="285">
        <v>61886</v>
      </c>
      <c r="B6771" s="285" t="s">
        <v>16237</v>
      </c>
      <c r="C6771" s="513">
        <v>41.045999999999999</v>
      </c>
      <c r="E6771" t="e">
        <f>_xlfn.NUMBERVALUE(#REF!)</f>
        <v>#REF!</v>
      </c>
    </row>
    <row r="6772" spans="1:5">
      <c r="A6772" s="285">
        <v>26613</v>
      </c>
      <c r="B6772" s="285" t="s">
        <v>16238</v>
      </c>
      <c r="C6772" s="513">
        <v>222.16200000000001</v>
      </c>
      <c r="E6772" t="e">
        <f>_xlfn.NUMBERVALUE(#REF!)</f>
        <v>#REF!</v>
      </c>
    </row>
    <row r="6773" spans="1:5">
      <c r="A6773" s="285">
        <v>36793</v>
      </c>
      <c r="B6773" s="285" t="s">
        <v>16239</v>
      </c>
      <c r="C6773" s="513">
        <v>8.7840000000000007</v>
      </c>
      <c r="E6773" t="e">
        <f>_xlfn.NUMBERVALUE(#REF!)</f>
        <v>#REF!</v>
      </c>
    </row>
    <row r="6774" spans="1:5">
      <c r="A6774" s="285">
        <v>34850</v>
      </c>
      <c r="B6774" s="285" t="s">
        <v>16240</v>
      </c>
      <c r="C6774" s="513">
        <v>116.34</v>
      </c>
      <c r="E6774" t="e">
        <f>_xlfn.NUMBERVALUE(#REF!)</f>
        <v>#REF!</v>
      </c>
    </row>
    <row r="6775" spans="1:5">
      <c r="A6775" s="285">
        <v>22976</v>
      </c>
      <c r="B6775" s="285" t="s">
        <v>16241</v>
      </c>
      <c r="C6775" s="513">
        <v>6.4466999999999999</v>
      </c>
      <c r="E6775" t="e">
        <f>_xlfn.NUMBERVALUE(#REF!)</f>
        <v>#REF!</v>
      </c>
    </row>
    <row r="6776" spans="1:5">
      <c r="A6776" s="285">
        <v>23813</v>
      </c>
      <c r="B6776" s="285" t="s">
        <v>16242</v>
      </c>
      <c r="C6776" s="513">
        <v>6.8456999999999999</v>
      </c>
      <c r="E6776" t="e">
        <f>_xlfn.NUMBERVALUE(#REF!)</f>
        <v>#REF!</v>
      </c>
    </row>
    <row r="6777" spans="1:5">
      <c r="A6777" s="285">
        <v>20970</v>
      </c>
      <c r="B6777" s="285" t="s">
        <v>15590</v>
      </c>
      <c r="C6777" s="513">
        <v>53.1175</v>
      </c>
      <c r="E6777" t="e">
        <f>_xlfn.NUMBERVALUE(#REF!)</f>
        <v>#REF!</v>
      </c>
    </row>
    <row r="6778" spans="1:5">
      <c r="A6778" s="285">
        <v>34805</v>
      </c>
      <c r="B6778" s="285" t="s">
        <v>16243</v>
      </c>
      <c r="C6778" s="513">
        <v>85.02</v>
      </c>
      <c r="E6778" t="e">
        <f>_xlfn.NUMBERVALUE(#REF!)</f>
        <v>#REF!</v>
      </c>
    </row>
    <row r="6779" spans="1:5">
      <c r="A6779" s="285">
        <v>20623</v>
      </c>
      <c r="B6779" s="285" t="s">
        <v>16244</v>
      </c>
      <c r="C6779" s="513">
        <v>68.900999999999996</v>
      </c>
      <c r="E6779" t="e">
        <f>_xlfn.NUMBERVALUE(#REF!)</f>
        <v>#REF!</v>
      </c>
    </row>
    <row r="6780" spans="1:5">
      <c r="A6780" s="285">
        <v>98000</v>
      </c>
      <c r="B6780" s="285" t="s">
        <v>16245</v>
      </c>
      <c r="C6780" s="513">
        <v>0.81399999999999995</v>
      </c>
      <c r="E6780" t="e">
        <f>_xlfn.NUMBERVALUE(#REF!)</f>
        <v>#REF!</v>
      </c>
    </row>
    <row r="6781" spans="1:5">
      <c r="A6781" s="285">
        <v>36300</v>
      </c>
      <c r="B6781" s="285" t="s">
        <v>16246</v>
      </c>
      <c r="C6781" s="513">
        <v>291.66000000000003</v>
      </c>
      <c r="E6781" t="e">
        <f>_xlfn.NUMBERVALUE(#REF!)</f>
        <v>#REF!</v>
      </c>
    </row>
    <row r="6782" spans="1:5">
      <c r="A6782" s="285">
        <v>24202</v>
      </c>
      <c r="B6782" s="285" t="s">
        <v>16247</v>
      </c>
      <c r="C6782" s="513">
        <v>10.727399999999999</v>
      </c>
      <c r="E6782" t="e">
        <f>_xlfn.NUMBERVALUE(#REF!)</f>
        <v>#REF!</v>
      </c>
    </row>
    <row r="6783" spans="1:5">
      <c r="A6783" s="285">
        <v>21276</v>
      </c>
      <c r="B6783" s="285" t="s">
        <v>16248</v>
      </c>
      <c r="C6783" s="513">
        <v>195.81780000000001</v>
      </c>
      <c r="E6783" t="e">
        <f>_xlfn.NUMBERVALUE(#REF!)</f>
        <v>#REF!</v>
      </c>
    </row>
    <row r="6784" spans="1:5">
      <c r="A6784" s="285">
        <v>78562</v>
      </c>
      <c r="B6784" s="285" t="s">
        <v>16249</v>
      </c>
      <c r="C6784" s="513">
        <v>8.5150000000000006</v>
      </c>
      <c r="E6784" t="e">
        <f>_xlfn.NUMBERVALUE(#REF!)</f>
        <v>#REF!</v>
      </c>
    </row>
    <row r="6785" spans="1:5">
      <c r="A6785" s="285">
        <v>62560</v>
      </c>
      <c r="B6785" s="285" t="s">
        <v>16250</v>
      </c>
      <c r="C6785" s="513">
        <v>238.02</v>
      </c>
      <c r="E6785" t="e">
        <f>_xlfn.NUMBERVALUE(#REF!)</f>
        <v>#REF!</v>
      </c>
    </row>
    <row r="6786" spans="1:5">
      <c r="A6786" s="285">
        <v>22912</v>
      </c>
      <c r="B6786" s="285" t="s">
        <v>16251</v>
      </c>
      <c r="C6786" s="513">
        <v>5.9850000000000003</v>
      </c>
      <c r="E6786" t="e">
        <f>_xlfn.NUMBERVALUE(#REF!)</f>
        <v>#REF!</v>
      </c>
    </row>
    <row r="6787" spans="1:5">
      <c r="A6787" s="285">
        <v>24022</v>
      </c>
      <c r="B6787" s="285" t="s">
        <v>16252</v>
      </c>
      <c r="C6787" s="513">
        <v>9.9351000000000003</v>
      </c>
      <c r="E6787" t="e">
        <f>_xlfn.NUMBERVALUE(#REF!)</f>
        <v>#REF!</v>
      </c>
    </row>
    <row r="6788" spans="1:5">
      <c r="A6788" s="285">
        <v>34836</v>
      </c>
      <c r="B6788" s="285" t="s">
        <v>16253</v>
      </c>
      <c r="C6788" s="513">
        <v>87.42</v>
      </c>
      <c r="E6788" t="e">
        <f>_xlfn.NUMBERVALUE(#REF!)</f>
        <v>#REF!</v>
      </c>
    </row>
    <row r="6789" spans="1:5">
      <c r="A6789" s="285">
        <v>23005</v>
      </c>
      <c r="B6789" s="285" t="s">
        <v>16254</v>
      </c>
      <c r="C6789" s="513">
        <v>13.611599999999999</v>
      </c>
      <c r="E6789" t="e">
        <f>_xlfn.NUMBERVALUE(#REF!)</f>
        <v>#REF!</v>
      </c>
    </row>
    <row r="6790" spans="1:5">
      <c r="A6790" s="285">
        <v>23880</v>
      </c>
      <c r="B6790" s="285" t="s">
        <v>16255</v>
      </c>
      <c r="C6790" s="513">
        <v>26.58</v>
      </c>
      <c r="E6790" t="e">
        <f>_xlfn.NUMBERVALUE(#REF!)</f>
        <v>#REF!</v>
      </c>
    </row>
    <row r="6791" spans="1:5">
      <c r="A6791" s="285">
        <v>23904</v>
      </c>
      <c r="B6791" s="285" t="s">
        <v>16256</v>
      </c>
      <c r="C6791" s="513">
        <v>7.1820000000000004</v>
      </c>
      <c r="E6791" t="e">
        <f>_xlfn.NUMBERVALUE(#REF!)</f>
        <v>#REF!</v>
      </c>
    </row>
    <row r="6792" spans="1:5">
      <c r="A6792" s="285">
        <v>23924</v>
      </c>
      <c r="B6792" s="285" t="s">
        <v>16257</v>
      </c>
      <c r="C6792" s="513">
        <v>7.1820000000000004</v>
      </c>
      <c r="E6792" t="e">
        <f>_xlfn.NUMBERVALUE(#REF!)</f>
        <v>#REF!</v>
      </c>
    </row>
    <row r="6793" spans="1:5">
      <c r="A6793" s="285">
        <v>47616</v>
      </c>
      <c r="B6793" s="285" t="s">
        <v>16258</v>
      </c>
      <c r="C6793" s="513">
        <v>165.84</v>
      </c>
      <c r="E6793" t="e">
        <f>_xlfn.NUMBERVALUE(#REF!)</f>
        <v>#REF!</v>
      </c>
    </row>
    <row r="6794" spans="1:5">
      <c r="A6794" s="285">
        <v>20567</v>
      </c>
      <c r="B6794" s="285" t="s">
        <v>16259</v>
      </c>
      <c r="C6794" s="513">
        <v>845.34</v>
      </c>
      <c r="E6794" t="e">
        <f>_xlfn.NUMBERVALUE(#REF!)</f>
        <v>#REF!</v>
      </c>
    </row>
    <row r="6795" spans="1:5">
      <c r="A6795" s="285">
        <v>22944</v>
      </c>
      <c r="B6795" s="285" t="s">
        <v>16260</v>
      </c>
      <c r="C6795" s="513">
        <v>12.882</v>
      </c>
      <c r="E6795" t="e">
        <f>_xlfn.NUMBERVALUE(#REF!)</f>
        <v>#REF!</v>
      </c>
    </row>
    <row r="6796" spans="1:5">
      <c r="A6796" s="285">
        <v>637408</v>
      </c>
      <c r="B6796" s="285" t="s">
        <v>15515</v>
      </c>
      <c r="C6796" s="513">
        <v>9.2784999999999993</v>
      </c>
      <c r="E6796" t="e">
        <f>_xlfn.NUMBERVALUE(#REF!)</f>
        <v>#REF!</v>
      </c>
    </row>
    <row r="6797" spans="1:5">
      <c r="A6797" s="285">
        <v>95861</v>
      </c>
      <c r="B6797" s="285" t="s">
        <v>16261</v>
      </c>
      <c r="C6797" s="513">
        <v>18.252800000000001</v>
      </c>
      <c r="E6797" t="e">
        <f>_xlfn.NUMBERVALUE(#REF!)</f>
        <v>#REF!</v>
      </c>
    </row>
    <row r="6798" spans="1:5">
      <c r="A6798" s="285">
        <v>23954</v>
      </c>
      <c r="B6798" s="285" t="s">
        <v>16262</v>
      </c>
      <c r="C6798" s="513">
        <v>24.732299999999999</v>
      </c>
      <c r="E6798" t="e">
        <f>_xlfn.NUMBERVALUE(#REF!)</f>
        <v>#REF!</v>
      </c>
    </row>
    <row r="6799" spans="1:5">
      <c r="A6799" s="285">
        <v>11166</v>
      </c>
      <c r="B6799" s="285" t="s">
        <v>15944</v>
      </c>
      <c r="C6799" s="513">
        <v>2.1387999999999998</v>
      </c>
      <c r="E6799" t="e">
        <f>_xlfn.NUMBERVALUE(#REF!)</f>
        <v>#REF!</v>
      </c>
    </row>
    <row r="6800" spans="1:5">
      <c r="A6800" s="285">
        <v>36275</v>
      </c>
      <c r="B6800" s="285" t="s">
        <v>16263</v>
      </c>
      <c r="C6800" s="513">
        <v>333.24</v>
      </c>
      <c r="E6800" t="e">
        <f>_xlfn.NUMBERVALUE(#REF!)</f>
        <v>#REF!</v>
      </c>
    </row>
    <row r="6801" spans="1:5">
      <c r="A6801" s="285">
        <v>56649</v>
      </c>
      <c r="B6801" s="285" t="s">
        <v>16264</v>
      </c>
      <c r="C6801" s="513">
        <v>80.086299999999994</v>
      </c>
      <c r="E6801" t="e">
        <f>_xlfn.NUMBERVALUE(#REF!)</f>
        <v>#REF!</v>
      </c>
    </row>
    <row r="6802" spans="1:5">
      <c r="A6802" s="285">
        <v>22186</v>
      </c>
      <c r="B6802" s="285" t="s">
        <v>16265</v>
      </c>
      <c r="C6802" s="513">
        <v>154.29900000000001</v>
      </c>
      <c r="E6802" t="e">
        <f>_xlfn.NUMBERVALUE(#REF!)</f>
        <v>#REF!</v>
      </c>
    </row>
    <row r="6803" spans="1:5">
      <c r="A6803" s="285">
        <v>22114</v>
      </c>
      <c r="B6803" s="285" t="s">
        <v>16266</v>
      </c>
      <c r="C6803" s="513">
        <v>60.363</v>
      </c>
      <c r="E6803" t="e">
        <f>_xlfn.NUMBERVALUE(#REF!)</f>
        <v>#REF!</v>
      </c>
    </row>
    <row r="6804" spans="1:5">
      <c r="A6804" s="285">
        <v>51127</v>
      </c>
      <c r="B6804" s="285" t="s">
        <v>16267</v>
      </c>
      <c r="C6804" s="513">
        <v>35.113399999999999</v>
      </c>
      <c r="E6804" t="e">
        <f>_xlfn.NUMBERVALUE(#REF!)</f>
        <v>#REF!</v>
      </c>
    </row>
    <row r="6805" spans="1:5">
      <c r="A6805" s="285">
        <v>22153</v>
      </c>
      <c r="B6805" s="285" t="s">
        <v>15933</v>
      </c>
      <c r="C6805" s="513">
        <v>59.165999999999997</v>
      </c>
      <c r="E6805" t="e">
        <f>_xlfn.NUMBERVALUE(#REF!)</f>
        <v>#REF!</v>
      </c>
    </row>
    <row r="6806" spans="1:5">
      <c r="A6806" s="285">
        <v>22242</v>
      </c>
      <c r="B6806" s="285" t="s">
        <v>16268</v>
      </c>
      <c r="C6806" s="513">
        <v>41.359200000000001</v>
      </c>
      <c r="E6806" t="e">
        <f>_xlfn.NUMBERVALUE(#REF!)</f>
        <v>#REF!</v>
      </c>
    </row>
    <row r="6807" spans="1:5">
      <c r="A6807" s="285">
        <v>57672</v>
      </c>
      <c r="B6807" s="285" t="s">
        <v>16269</v>
      </c>
      <c r="C6807" s="513">
        <v>6.4032999999999998</v>
      </c>
      <c r="E6807" t="e">
        <f>_xlfn.NUMBERVALUE(#REF!)</f>
        <v>#REF!</v>
      </c>
    </row>
    <row r="6808" spans="1:5">
      <c r="A6808" s="285">
        <v>35622</v>
      </c>
      <c r="B6808" s="285" t="s">
        <v>16270</v>
      </c>
      <c r="C6808" s="513">
        <v>254.44980000000001</v>
      </c>
      <c r="E6808" t="e">
        <f>_xlfn.NUMBERVALUE(#REF!)</f>
        <v>#REF!</v>
      </c>
    </row>
    <row r="6809" spans="1:5">
      <c r="A6809" s="285">
        <v>25398</v>
      </c>
      <c r="B6809" s="285" t="s">
        <v>16271</v>
      </c>
      <c r="C6809" s="513">
        <v>567.11699999999996</v>
      </c>
      <c r="E6809" t="e">
        <f>_xlfn.NUMBERVALUE(#REF!)</f>
        <v>#REF!</v>
      </c>
    </row>
    <row r="6810" spans="1:5">
      <c r="A6810" s="285">
        <v>20624</v>
      </c>
      <c r="B6810" s="285" t="s">
        <v>16272</v>
      </c>
      <c r="C6810" s="513">
        <v>61.721400000000003</v>
      </c>
      <c r="E6810" t="e">
        <f>_xlfn.NUMBERVALUE(#REF!)</f>
        <v>#REF!</v>
      </c>
    </row>
    <row r="6811" spans="1:5">
      <c r="A6811" s="285">
        <v>35652</v>
      </c>
      <c r="B6811" s="285" t="s">
        <v>16273</v>
      </c>
      <c r="C6811" s="513">
        <v>365.63580000000002</v>
      </c>
      <c r="E6811" t="e">
        <f>_xlfn.NUMBERVALUE(#REF!)</f>
        <v>#REF!</v>
      </c>
    </row>
    <row r="6812" spans="1:5">
      <c r="A6812" s="285">
        <v>670635</v>
      </c>
      <c r="B6812" s="285" t="s">
        <v>16274</v>
      </c>
      <c r="C6812" s="513">
        <v>1.3939999999999999</v>
      </c>
      <c r="E6812" t="e">
        <f>_xlfn.NUMBERVALUE(#REF!)</f>
        <v>#REF!</v>
      </c>
    </row>
    <row r="6813" spans="1:5">
      <c r="A6813" s="285">
        <v>670630</v>
      </c>
      <c r="B6813" s="285" t="s">
        <v>16275</v>
      </c>
      <c r="C6813" s="513">
        <v>1.5345</v>
      </c>
      <c r="E6813" t="e">
        <f>_xlfn.NUMBERVALUE(#REF!)</f>
        <v>#REF!</v>
      </c>
    </row>
    <row r="6814" spans="1:5">
      <c r="A6814" s="285">
        <v>80251</v>
      </c>
      <c r="B6814" s="285" t="s">
        <v>16276</v>
      </c>
      <c r="C6814" s="513">
        <v>1.0645</v>
      </c>
      <c r="E6814" t="e">
        <f>_xlfn.NUMBERVALUE(#REF!)</f>
        <v>#REF!</v>
      </c>
    </row>
    <row r="6815" spans="1:5">
      <c r="A6815" s="285">
        <v>80252</v>
      </c>
      <c r="B6815" s="285" t="s">
        <v>16277</v>
      </c>
      <c r="C6815" s="513">
        <v>2.4239999999999999</v>
      </c>
      <c r="E6815" t="e">
        <f>_xlfn.NUMBERVALUE(#REF!)</f>
        <v>#REF!</v>
      </c>
    </row>
    <row r="6816" spans="1:5">
      <c r="A6816" s="285">
        <v>76601</v>
      </c>
      <c r="B6816" s="285" t="s">
        <v>16278</v>
      </c>
      <c r="C6816" s="513">
        <v>65.900000000000006</v>
      </c>
      <c r="E6816" t="e">
        <f>_xlfn.NUMBERVALUE(#REF!)</f>
        <v>#REF!</v>
      </c>
    </row>
    <row r="6817" spans="1:5">
      <c r="A6817" s="285">
        <v>10952</v>
      </c>
      <c r="B6817" s="285" t="s">
        <v>16279</v>
      </c>
      <c r="C6817" s="513">
        <v>1.4863999999999999</v>
      </c>
      <c r="E6817" t="e">
        <f>_xlfn.NUMBERVALUE(#REF!)</f>
        <v>#REF!</v>
      </c>
    </row>
    <row r="6818" spans="1:5">
      <c r="A6818" s="285">
        <v>10992</v>
      </c>
      <c r="B6818" s="285" t="s">
        <v>16280</v>
      </c>
      <c r="C6818" s="513">
        <v>1.5603</v>
      </c>
      <c r="E6818" t="e">
        <f>_xlfn.NUMBERVALUE(#REF!)</f>
        <v>#REF!</v>
      </c>
    </row>
    <row r="6819" spans="1:5">
      <c r="A6819" s="285">
        <v>10954</v>
      </c>
      <c r="B6819" s="285" t="s">
        <v>16281</v>
      </c>
      <c r="C6819" s="513">
        <v>2.1756000000000002</v>
      </c>
      <c r="E6819" t="e">
        <f>_xlfn.NUMBERVALUE(#REF!)</f>
        <v>#REF!</v>
      </c>
    </row>
    <row r="6820" spans="1:5">
      <c r="A6820" s="285">
        <v>10994</v>
      </c>
      <c r="B6820" s="285" t="s">
        <v>16282</v>
      </c>
      <c r="C6820" s="513">
        <v>2.2907000000000002</v>
      </c>
      <c r="E6820" t="e">
        <f>_xlfn.NUMBERVALUE(#REF!)</f>
        <v>#REF!</v>
      </c>
    </row>
    <row r="6821" spans="1:5">
      <c r="A6821" s="285">
        <v>10956</v>
      </c>
      <c r="B6821" s="285" t="s">
        <v>16283</v>
      </c>
      <c r="C6821" s="513">
        <v>3.8290000000000002</v>
      </c>
      <c r="E6821" t="e">
        <f>_xlfn.NUMBERVALUE(#REF!)</f>
        <v>#REF!</v>
      </c>
    </row>
    <row r="6822" spans="1:5">
      <c r="A6822" s="285">
        <v>10996</v>
      </c>
      <c r="B6822" s="285" t="s">
        <v>16284</v>
      </c>
      <c r="C6822" s="513">
        <v>4.0599999999999996</v>
      </c>
      <c r="E6822" t="e">
        <f>_xlfn.NUMBERVALUE(#REF!)</f>
        <v>#REF!</v>
      </c>
    </row>
    <row r="6823" spans="1:5">
      <c r="A6823" s="285">
        <v>10958</v>
      </c>
      <c r="B6823" s="285" t="s">
        <v>16285</v>
      </c>
      <c r="C6823" s="513">
        <v>5.7435</v>
      </c>
      <c r="E6823" t="e">
        <f>_xlfn.NUMBERVALUE(#REF!)</f>
        <v>#REF!</v>
      </c>
    </row>
    <row r="6824" spans="1:5">
      <c r="A6824" s="285">
        <v>10998</v>
      </c>
      <c r="B6824" s="285" t="s">
        <v>16286</v>
      </c>
      <c r="C6824" s="513">
        <v>5.9080000000000004</v>
      </c>
      <c r="E6824" t="e">
        <f>_xlfn.NUMBERVALUE(#REF!)</f>
        <v>#REF!</v>
      </c>
    </row>
    <row r="6825" spans="1:5">
      <c r="A6825" s="285">
        <v>80141</v>
      </c>
      <c r="B6825" s="285" t="s">
        <v>16287</v>
      </c>
      <c r="C6825" s="513">
        <v>0.74150000000000005</v>
      </c>
      <c r="E6825" t="e">
        <f>_xlfn.NUMBERVALUE(#REF!)</f>
        <v>#REF!</v>
      </c>
    </row>
    <row r="6826" spans="1:5">
      <c r="A6826" s="285">
        <v>80142</v>
      </c>
      <c r="B6826" s="285" t="s">
        <v>16288</v>
      </c>
      <c r="C6826" s="513">
        <v>1.6539999999999999</v>
      </c>
      <c r="E6826" t="e">
        <f>_xlfn.NUMBERVALUE(#REF!)</f>
        <v>#REF!</v>
      </c>
    </row>
    <row r="6827" spans="1:5">
      <c r="A6827" s="285">
        <v>80143</v>
      </c>
      <c r="B6827" s="285" t="s">
        <v>16289</v>
      </c>
      <c r="C6827" s="513">
        <v>2.4870000000000001</v>
      </c>
      <c r="E6827" t="e">
        <f>_xlfn.NUMBERVALUE(#REF!)</f>
        <v>#REF!</v>
      </c>
    </row>
    <row r="6828" spans="1:5">
      <c r="A6828" s="285">
        <v>80151</v>
      </c>
      <c r="B6828" s="285" t="s">
        <v>16290</v>
      </c>
      <c r="C6828" s="513">
        <v>0.58850000000000002</v>
      </c>
      <c r="E6828" t="e">
        <f>_xlfn.NUMBERVALUE(#REF!)</f>
        <v>#REF!</v>
      </c>
    </row>
    <row r="6829" spans="1:5">
      <c r="A6829" s="285">
        <v>80161</v>
      </c>
      <c r="B6829" s="285" t="s">
        <v>16291</v>
      </c>
      <c r="C6829" s="513">
        <v>1.1970000000000001</v>
      </c>
      <c r="E6829" t="e">
        <f>_xlfn.NUMBERVALUE(#REF!)</f>
        <v>#REF!</v>
      </c>
    </row>
    <row r="6830" spans="1:5">
      <c r="A6830" s="285">
        <v>36564</v>
      </c>
      <c r="B6830" s="285" t="s">
        <v>16292</v>
      </c>
      <c r="C6830" s="513">
        <v>116.16</v>
      </c>
      <c r="E6830" t="e">
        <f>_xlfn.NUMBERVALUE(#REF!)</f>
        <v>#REF!</v>
      </c>
    </row>
    <row r="6831" spans="1:5">
      <c r="A6831" s="285">
        <v>670639</v>
      </c>
      <c r="B6831" s="285" t="s">
        <v>16293</v>
      </c>
      <c r="C6831" s="513">
        <v>0.79949999999999999</v>
      </c>
      <c r="E6831" t="e">
        <f>_xlfn.NUMBERVALUE(#REF!)</f>
        <v>#REF!</v>
      </c>
    </row>
    <row r="6832" spans="1:5">
      <c r="A6832" s="285">
        <v>76602</v>
      </c>
      <c r="B6832" s="285" t="s">
        <v>16294</v>
      </c>
      <c r="C6832" s="513">
        <v>48.475000000000001</v>
      </c>
      <c r="E6832" t="e">
        <f>_xlfn.NUMBERVALUE(#REF!)</f>
        <v>#REF!</v>
      </c>
    </row>
    <row r="6833" spans="1:5">
      <c r="A6833" s="285">
        <v>76640</v>
      </c>
      <c r="B6833" s="285" t="s">
        <v>16295</v>
      </c>
      <c r="C6833" s="513">
        <v>16.18</v>
      </c>
      <c r="E6833" t="e">
        <f>_xlfn.NUMBERVALUE(#REF!)</f>
        <v>#REF!</v>
      </c>
    </row>
    <row r="6834" spans="1:5">
      <c r="A6834" s="285">
        <v>76641</v>
      </c>
      <c r="B6834" s="285" t="s">
        <v>16296</v>
      </c>
      <c r="C6834" s="513">
        <v>21.5</v>
      </c>
      <c r="E6834" t="e">
        <f>_xlfn.NUMBERVALUE(#REF!)</f>
        <v>#REF!</v>
      </c>
    </row>
    <row r="6835" spans="1:5">
      <c r="A6835" s="285">
        <v>76642</v>
      </c>
      <c r="B6835" s="285" t="s">
        <v>16297</v>
      </c>
      <c r="C6835" s="513">
        <v>34.755000000000003</v>
      </c>
      <c r="E6835" t="e">
        <f>_xlfn.NUMBERVALUE(#REF!)</f>
        <v>#REF!</v>
      </c>
    </row>
    <row r="6836" spans="1:5">
      <c r="A6836" s="285">
        <v>76690</v>
      </c>
      <c r="B6836" s="285" t="s">
        <v>16298</v>
      </c>
      <c r="C6836" s="513">
        <v>33.975000000000001</v>
      </c>
      <c r="E6836" t="e">
        <f>_xlfn.NUMBERVALUE(#REF!)</f>
        <v>#REF!</v>
      </c>
    </row>
    <row r="6837" spans="1:5">
      <c r="A6837" s="285">
        <v>76711</v>
      </c>
      <c r="B6837" s="285" t="s">
        <v>16299</v>
      </c>
      <c r="C6837" s="513">
        <v>6.2572000000000001</v>
      </c>
      <c r="E6837" t="e">
        <f>_xlfn.NUMBERVALUE(#REF!)</f>
        <v>#REF!</v>
      </c>
    </row>
    <row r="6838" spans="1:5">
      <c r="A6838" s="285">
        <v>76720</v>
      </c>
      <c r="B6838" s="285" t="s">
        <v>16300</v>
      </c>
      <c r="C6838" s="513">
        <v>81.3</v>
      </c>
      <c r="E6838" t="e">
        <f>_xlfn.NUMBERVALUE(#REF!)</f>
        <v>#REF!</v>
      </c>
    </row>
    <row r="6839" spans="1:5">
      <c r="A6839" s="285">
        <v>76723</v>
      </c>
      <c r="B6839" s="285" t="s">
        <v>16301</v>
      </c>
      <c r="C6839" s="513">
        <v>31.01</v>
      </c>
      <c r="E6839" t="e">
        <f>_xlfn.NUMBERVALUE(#REF!)</f>
        <v>#REF!</v>
      </c>
    </row>
    <row r="6840" spans="1:5">
      <c r="A6840" s="285">
        <v>77014</v>
      </c>
      <c r="B6840" s="285" t="s">
        <v>16302</v>
      </c>
      <c r="C6840" s="513">
        <v>12.82</v>
      </c>
      <c r="E6840" t="e">
        <f>_xlfn.NUMBERVALUE(#REF!)</f>
        <v>#REF!</v>
      </c>
    </row>
    <row r="6841" spans="1:5">
      <c r="A6841" s="285">
        <v>77025</v>
      </c>
      <c r="B6841" s="285" t="s">
        <v>16303</v>
      </c>
      <c r="C6841" s="513">
        <v>19.649999999999999</v>
      </c>
      <c r="E6841" t="e">
        <f>_xlfn.NUMBERVALUE(#REF!)</f>
        <v>#REF!</v>
      </c>
    </row>
    <row r="6842" spans="1:5">
      <c r="A6842" s="285">
        <v>77026</v>
      </c>
      <c r="B6842" s="285" t="s">
        <v>16304</v>
      </c>
      <c r="C6842" s="513">
        <v>19.094999999999999</v>
      </c>
      <c r="E6842" t="e">
        <f>_xlfn.NUMBERVALUE(#REF!)</f>
        <v>#REF!</v>
      </c>
    </row>
    <row r="6843" spans="1:5">
      <c r="A6843" s="285">
        <v>77044</v>
      </c>
      <c r="B6843" s="285" t="s">
        <v>16305</v>
      </c>
      <c r="C6843" s="513">
        <v>12.82</v>
      </c>
      <c r="E6843" t="e">
        <f>_xlfn.NUMBERVALUE(#REF!)</f>
        <v>#REF!</v>
      </c>
    </row>
    <row r="6844" spans="1:5">
      <c r="A6844" s="285">
        <v>77070</v>
      </c>
      <c r="B6844" s="285" t="s">
        <v>16306</v>
      </c>
      <c r="C6844" s="513">
        <v>1.169</v>
      </c>
      <c r="E6844" t="e">
        <f>_xlfn.NUMBERVALUE(#REF!)</f>
        <v>#REF!</v>
      </c>
    </row>
    <row r="6845" spans="1:5">
      <c r="A6845" s="285">
        <v>77071</v>
      </c>
      <c r="B6845" s="285" t="s">
        <v>16306</v>
      </c>
      <c r="C6845" s="513">
        <v>1.927</v>
      </c>
      <c r="E6845" t="e">
        <f>_xlfn.NUMBERVALUE(#REF!)</f>
        <v>#REF!</v>
      </c>
    </row>
    <row r="6846" spans="1:5">
      <c r="A6846" s="285">
        <v>77072</v>
      </c>
      <c r="B6846" s="285" t="s">
        <v>16307</v>
      </c>
      <c r="C6846" s="513">
        <v>74.349999999999994</v>
      </c>
      <c r="E6846" t="e">
        <f>_xlfn.NUMBERVALUE(#REF!)</f>
        <v>#REF!</v>
      </c>
    </row>
    <row r="6847" spans="1:5">
      <c r="A6847" s="285">
        <v>77073</v>
      </c>
      <c r="B6847" s="285" t="s">
        <v>16308</v>
      </c>
      <c r="C6847" s="513">
        <v>74.349999999999994</v>
      </c>
      <c r="E6847" t="e">
        <f>_xlfn.NUMBERVALUE(#REF!)</f>
        <v>#REF!</v>
      </c>
    </row>
    <row r="6848" spans="1:5">
      <c r="A6848" s="285">
        <v>77074</v>
      </c>
      <c r="B6848" s="285" t="s">
        <v>16309</v>
      </c>
      <c r="C6848" s="513">
        <v>43.384999999999998</v>
      </c>
      <c r="E6848" t="e">
        <f>_xlfn.NUMBERVALUE(#REF!)</f>
        <v>#REF!</v>
      </c>
    </row>
    <row r="6849" spans="1:5">
      <c r="A6849" s="285">
        <v>77075</v>
      </c>
      <c r="B6849" s="285" t="s">
        <v>16310</v>
      </c>
      <c r="C6849" s="513">
        <v>43.384999999999998</v>
      </c>
      <c r="E6849" t="e">
        <f>_xlfn.NUMBERVALUE(#REF!)</f>
        <v>#REF!</v>
      </c>
    </row>
    <row r="6850" spans="1:5">
      <c r="A6850" s="285">
        <v>77080</v>
      </c>
      <c r="B6850" s="285" t="s">
        <v>16311</v>
      </c>
      <c r="C6850" s="513">
        <v>20.9</v>
      </c>
      <c r="E6850" t="e">
        <f>_xlfn.NUMBERVALUE(#REF!)</f>
        <v>#REF!</v>
      </c>
    </row>
    <row r="6851" spans="1:5">
      <c r="A6851" s="285">
        <v>77110</v>
      </c>
      <c r="B6851" s="285" t="s">
        <v>16312</v>
      </c>
      <c r="C6851" s="513">
        <v>3.5339999999999998</v>
      </c>
      <c r="E6851" t="e">
        <f>_xlfn.NUMBERVALUE(#REF!)</f>
        <v>#REF!</v>
      </c>
    </row>
    <row r="6852" spans="1:5">
      <c r="A6852" s="285">
        <v>77113</v>
      </c>
      <c r="B6852" s="285" t="s">
        <v>16313</v>
      </c>
      <c r="C6852" s="513">
        <v>4.2169999999999996</v>
      </c>
      <c r="E6852" t="e">
        <f>_xlfn.NUMBERVALUE(#REF!)</f>
        <v>#REF!</v>
      </c>
    </row>
    <row r="6853" spans="1:5">
      <c r="A6853" s="285">
        <v>77115</v>
      </c>
      <c r="B6853" s="285" t="s">
        <v>16314</v>
      </c>
      <c r="C6853" s="513">
        <v>11.845000000000001</v>
      </c>
      <c r="E6853" t="e">
        <f>_xlfn.NUMBERVALUE(#REF!)</f>
        <v>#REF!</v>
      </c>
    </row>
    <row r="6854" spans="1:5">
      <c r="A6854" s="285">
        <v>77119</v>
      </c>
      <c r="B6854" s="285" t="s">
        <v>16315</v>
      </c>
      <c r="C6854" s="513">
        <v>7.1</v>
      </c>
      <c r="E6854" t="e">
        <f>_xlfn.NUMBERVALUE(#REF!)</f>
        <v>#REF!</v>
      </c>
    </row>
    <row r="6855" spans="1:5">
      <c r="A6855" s="285">
        <v>77131</v>
      </c>
      <c r="B6855" s="285" t="s">
        <v>16316</v>
      </c>
      <c r="C6855" s="513">
        <v>27.47</v>
      </c>
      <c r="E6855" t="e">
        <f>_xlfn.NUMBERVALUE(#REF!)</f>
        <v>#REF!</v>
      </c>
    </row>
    <row r="6856" spans="1:5">
      <c r="A6856" s="285">
        <v>77132</v>
      </c>
      <c r="B6856" s="285" t="s">
        <v>16317</v>
      </c>
      <c r="C6856" s="513">
        <v>10.01</v>
      </c>
      <c r="E6856" t="e">
        <f>_xlfn.NUMBERVALUE(#REF!)</f>
        <v>#REF!</v>
      </c>
    </row>
    <row r="6857" spans="1:5">
      <c r="A6857" s="285">
        <v>77133</v>
      </c>
      <c r="B6857" s="285" t="s">
        <v>16318</v>
      </c>
      <c r="C6857" s="513">
        <v>11.005000000000001</v>
      </c>
      <c r="E6857" t="e">
        <f>_xlfn.NUMBERVALUE(#REF!)</f>
        <v>#REF!</v>
      </c>
    </row>
    <row r="6858" spans="1:5">
      <c r="A6858" s="285">
        <v>77150</v>
      </c>
      <c r="B6858" s="285" t="s">
        <v>16319</v>
      </c>
      <c r="C6858" s="513">
        <v>6.0350000000000001</v>
      </c>
      <c r="E6858" t="e">
        <f>_xlfn.NUMBERVALUE(#REF!)</f>
        <v>#REF!</v>
      </c>
    </row>
    <row r="6859" spans="1:5">
      <c r="A6859" s="285">
        <v>77540</v>
      </c>
      <c r="B6859" s="285" t="s">
        <v>16320</v>
      </c>
      <c r="C6859" s="513">
        <v>65.25</v>
      </c>
      <c r="E6859" t="e">
        <f>_xlfn.NUMBERVALUE(#REF!)</f>
        <v>#REF!</v>
      </c>
    </row>
    <row r="6860" spans="1:5">
      <c r="A6860" s="285">
        <v>77541</v>
      </c>
      <c r="B6860" s="285" t="s">
        <v>16321</v>
      </c>
      <c r="C6860" s="513">
        <v>39.81</v>
      </c>
      <c r="E6860" t="e">
        <f>_xlfn.NUMBERVALUE(#REF!)</f>
        <v>#REF!</v>
      </c>
    </row>
    <row r="6861" spans="1:5">
      <c r="A6861" s="285">
        <v>77550</v>
      </c>
      <c r="B6861" s="285" t="s">
        <v>16322</v>
      </c>
      <c r="C6861" s="513">
        <v>9.7149999999999999</v>
      </c>
      <c r="E6861" t="e">
        <f>_xlfn.NUMBERVALUE(#REF!)</f>
        <v>#REF!</v>
      </c>
    </row>
    <row r="6862" spans="1:5">
      <c r="A6862" s="285">
        <v>77551</v>
      </c>
      <c r="B6862" s="285" t="s">
        <v>16323</v>
      </c>
      <c r="C6862" s="513">
        <v>11.02</v>
      </c>
      <c r="E6862" t="e">
        <f>_xlfn.NUMBERVALUE(#REF!)</f>
        <v>#REF!</v>
      </c>
    </row>
    <row r="6863" spans="1:5">
      <c r="A6863" s="285">
        <v>77552</v>
      </c>
      <c r="B6863" s="285" t="s">
        <v>16324</v>
      </c>
      <c r="C6863" s="513">
        <v>5</v>
      </c>
      <c r="E6863" t="e">
        <f>_xlfn.NUMBERVALUE(#REF!)</f>
        <v>#REF!</v>
      </c>
    </row>
    <row r="6864" spans="1:5">
      <c r="A6864" s="285">
        <v>77553</v>
      </c>
      <c r="B6864" s="285" t="s">
        <v>16325</v>
      </c>
      <c r="C6864" s="513">
        <v>19.43</v>
      </c>
      <c r="E6864" t="e">
        <f>_xlfn.NUMBERVALUE(#REF!)</f>
        <v>#REF!</v>
      </c>
    </row>
    <row r="6865" spans="1:5">
      <c r="A6865" s="285">
        <v>78402</v>
      </c>
      <c r="B6865" s="285" t="s">
        <v>16326</v>
      </c>
      <c r="C6865" s="513">
        <v>176.25</v>
      </c>
      <c r="E6865" t="e">
        <f>_xlfn.NUMBERVALUE(#REF!)</f>
        <v>#REF!</v>
      </c>
    </row>
    <row r="6866" spans="1:5">
      <c r="A6866" s="285">
        <v>78404</v>
      </c>
      <c r="B6866" s="285" t="s">
        <v>16327</v>
      </c>
      <c r="C6866" s="513">
        <v>42.25</v>
      </c>
      <c r="E6866" t="e">
        <f>_xlfn.NUMBERVALUE(#REF!)</f>
        <v>#REF!</v>
      </c>
    </row>
    <row r="6867" spans="1:5">
      <c r="A6867" s="285">
        <v>78405</v>
      </c>
      <c r="B6867" s="285" t="s">
        <v>16328</v>
      </c>
      <c r="C6867" s="513">
        <v>35.284999999999997</v>
      </c>
      <c r="E6867" t="e">
        <f>_xlfn.NUMBERVALUE(#REF!)</f>
        <v>#REF!</v>
      </c>
    </row>
    <row r="6868" spans="1:5">
      <c r="A6868" s="285">
        <v>78410</v>
      </c>
      <c r="B6868" s="285" t="s">
        <v>16329</v>
      </c>
      <c r="C6868" s="513">
        <v>43.064999999999998</v>
      </c>
      <c r="E6868" t="e">
        <f>_xlfn.NUMBERVALUE(#REF!)</f>
        <v>#REF!</v>
      </c>
    </row>
    <row r="6869" spans="1:5">
      <c r="A6869" s="285">
        <v>78420</v>
      </c>
      <c r="B6869" s="285" t="s">
        <v>16330</v>
      </c>
      <c r="C6869" s="513">
        <v>63.4</v>
      </c>
      <c r="E6869" t="e">
        <f>_xlfn.NUMBERVALUE(#REF!)</f>
        <v>#REF!</v>
      </c>
    </row>
    <row r="6870" spans="1:5">
      <c r="A6870" s="285">
        <v>78425</v>
      </c>
      <c r="B6870" s="285" t="s">
        <v>16331</v>
      </c>
      <c r="C6870" s="513">
        <v>148.80000000000001</v>
      </c>
      <c r="E6870" t="e">
        <f>_xlfn.NUMBERVALUE(#REF!)</f>
        <v>#REF!</v>
      </c>
    </row>
    <row r="6871" spans="1:5">
      <c r="A6871" s="285">
        <v>78501</v>
      </c>
      <c r="B6871" s="285" t="s">
        <v>16332</v>
      </c>
      <c r="C6871" s="513">
        <v>15.315</v>
      </c>
      <c r="E6871" t="e">
        <f>_xlfn.NUMBERVALUE(#REF!)</f>
        <v>#REF!</v>
      </c>
    </row>
    <row r="6872" spans="1:5">
      <c r="A6872" s="285">
        <v>78502</v>
      </c>
      <c r="B6872" s="285" t="s">
        <v>16333</v>
      </c>
      <c r="C6872" s="513">
        <v>20.440000000000001</v>
      </c>
      <c r="E6872" t="e">
        <f>_xlfn.NUMBERVALUE(#REF!)</f>
        <v>#REF!</v>
      </c>
    </row>
    <row r="6873" spans="1:5">
      <c r="A6873" s="285">
        <v>78510</v>
      </c>
      <c r="B6873" s="285" t="s">
        <v>16334</v>
      </c>
      <c r="C6873" s="513">
        <v>26.405000000000001</v>
      </c>
      <c r="E6873" t="e">
        <f>_xlfn.NUMBERVALUE(#REF!)</f>
        <v>#REF!</v>
      </c>
    </row>
    <row r="6874" spans="1:5">
      <c r="A6874" s="285">
        <v>78511</v>
      </c>
      <c r="B6874" s="285" t="s">
        <v>16335</v>
      </c>
      <c r="C6874" s="513">
        <v>85.15</v>
      </c>
      <c r="E6874" t="e">
        <f>_xlfn.NUMBERVALUE(#REF!)</f>
        <v>#REF!</v>
      </c>
    </row>
    <row r="6875" spans="1:5">
      <c r="A6875" s="285">
        <v>78512</v>
      </c>
      <c r="B6875" s="285" t="s">
        <v>16336</v>
      </c>
      <c r="C6875" s="513">
        <v>29.734999999999999</v>
      </c>
      <c r="E6875" t="e">
        <f>_xlfn.NUMBERVALUE(#REF!)</f>
        <v>#REF!</v>
      </c>
    </row>
    <row r="6876" spans="1:5">
      <c r="A6876" s="285">
        <v>78520</v>
      </c>
      <c r="B6876" s="285" t="s">
        <v>16337</v>
      </c>
      <c r="C6876" s="513">
        <v>24.934999999999999</v>
      </c>
      <c r="E6876" t="e">
        <f>_xlfn.NUMBERVALUE(#REF!)</f>
        <v>#REF!</v>
      </c>
    </row>
    <row r="6877" spans="1:5">
      <c r="A6877" s="285">
        <v>78521</v>
      </c>
      <c r="B6877" s="285" t="s">
        <v>16338</v>
      </c>
      <c r="C6877" s="513">
        <v>24.934999999999999</v>
      </c>
      <c r="E6877" t="e">
        <f>_xlfn.NUMBERVALUE(#REF!)</f>
        <v>#REF!</v>
      </c>
    </row>
    <row r="6878" spans="1:5">
      <c r="A6878" s="285">
        <v>78522</v>
      </c>
      <c r="B6878" s="285" t="s">
        <v>16337</v>
      </c>
      <c r="C6878" s="513">
        <v>40.1</v>
      </c>
      <c r="E6878" t="e">
        <f>_xlfn.NUMBERVALUE(#REF!)</f>
        <v>#REF!</v>
      </c>
    </row>
    <row r="6879" spans="1:5">
      <c r="A6879" s="285">
        <v>78523</v>
      </c>
      <c r="B6879" s="285" t="s">
        <v>16338</v>
      </c>
      <c r="C6879" s="513">
        <v>40.1</v>
      </c>
      <c r="E6879" t="e">
        <f>_xlfn.NUMBERVALUE(#REF!)</f>
        <v>#REF!</v>
      </c>
    </row>
    <row r="6880" spans="1:5">
      <c r="A6880" s="285">
        <v>78524</v>
      </c>
      <c r="B6880" s="285" t="s">
        <v>16339</v>
      </c>
      <c r="C6880" s="513">
        <v>24.934999999999999</v>
      </c>
      <c r="E6880" t="e">
        <f>_xlfn.NUMBERVALUE(#REF!)</f>
        <v>#REF!</v>
      </c>
    </row>
    <row r="6881" spans="1:5">
      <c r="A6881" s="285">
        <v>78551</v>
      </c>
      <c r="B6881" s="285" t="s">
        <v>16332</v>
      </c>
      <c r="C6881" s="513">
        <v>16.28</v>
      </c>
      <c r="E6881" t="e">
        <f>_xlfn.NUMBERVALUE(#REF!)</f>
        <v>#REF!</v>
      </c>
    </row>
    <row r="6882" spans="1:5">
      <c r="A6882" s="285">
        <v>78552</v>
      </c>
      <c r="B6882" s="285" t="s">
        <v>16333</v>
      </c>
      <c r="C6882" s="513">
        <v>21.815000000000001</v>
      </c>
      <c r="E6882" t="e">
        <f>_xlfn.NUMBERVALUE(#REF!)</f>
        <v>#REF!</v>
      </c>
    </row>
    <row r="6883" spans="1:5">
      <c r="A6883" s="285">
        <v>78560</v>
      </c>
      <c r="B6883" s="285" t="s">
        <v>16340</v>
      </c>
      <c r="C6883" s="513">
        <v>8.5150000000000006</v>
      </c>
      <c r="E6883" t="e">
        <f>_xlfn.NUMBERVALUE(#REF!)</f>
        <v>#REF!</v>
      </c>
    </row>
    <row r="6884" spans="1:5">
      <c r="A6884" s="285">
        <v>78561</v>
      </c>
      <c r="B6884" s="285" t="s">
        <v>16341</v>
      </c>
      <c r="C6884" s="513">
        <v>8.5150000000000006</v>
      </c>
      <c r="E6884" t="e">
        <f>_xlfn.NUMBERVALUE(#REF!)</f>
        <v>#REF!</v>
      </c>
    </row>
    <row r="6885" spans="1:5">
      <c r="A6885" s="285">
        <v>78563</v>
      </c>
      <c r="B6885" s="285" t="s">
        <v>16342</v>
      </c>
      <c r="C6885" s="513">
        <v>8.5150000000000006</v>
      </c>
      <c r="E6885" t="e">
        <f>_xlfn.NUMBERVALUE(#REF!)</f>
        <v>#REF!</v>
      </c>
    </row>
    <row r="6886" spans="1:5">
      <c r="A6886" s="285">
        <v>78570</v>
      </c>
      <c r="B6886" s="285" t="s">
        <v>16340</v>
      </c>
      <c r="C6886" s="513">
        <v>27.285</v>
      </c>
      <c r="E6886" t="e">
        <f>_xlfn.NUMBERVALUE(#REF!)</f>
        <v>#REF!</v>
      </c>
    </row>
    <row r="6887" spans="1:5">
      <c r="A6887" s="285">
        <v>78571</v>
      </c>
      <c r="B6887" s="285" t="s">
        <v>16341</v>
      </c>
      <c r="C6887" s="513">
        <v>27.285</v>
      </c>
      <c r="E6887" t="e">
        <f>_xlfn.NUMBERVALUE(#REF!)</f>
        <v>#REF!</v>
      </c>
    </row>
    <row r="6888" spans="1:5">
      <c r="A6888" s="285">
        <v>78572</v>
      </c>
      <c r="B6888" s="285" t="s">
        <v>16343</v>
      </c>
      <c r="C6888" s="513">
        <v>27.285</v>
      </c>
      <c r="E6888" t="e">
        <f>_xlfn.NUMBERVALUE(#REF!)</f>
        <v>#REF!</v>
      </c>
    </row>
    <row r="6889" spans="1:5">
      <c r="A6889" s="285">
        <v>78573</v>
      </c>
      <c r="B6889" s="285" t="s">
        <v>16342</v>
      </c>
      <c r="C6889" s="513">
        <v>27.385000000000002</v>
      </c>
      <c r="E6889" t="e">
        <f>_xlfn.NUMBERVALUE(#REF!)</f>
        <v>#REF!</v>
      </c>
    </row>
    <row r="6890" spans="1:5">
      <c r="A6890" s="285">
        <v>78730</v>
      </c>
      <c r="B6890" s="285" t="s">
        <v>16344</v>
      </c>
      <c r="C6890" s="513">
        <v>8.07</v>
      </c>
      <c r="E6890" t="e">
        <f>_xlfn.NUMBERVALUE(#REF!)</f>
        <v>#REF!</v>
      </c>
    </row>
    <row r="6891" spans="1:5">
      <c r="A6891" s="285">
        <v>78731</v>
      </c>
      <c r="B6891" s="285" t="s">
        <v>16344</v>
      </c>
      <c r="C6891" s="513">
        <v>9.5449999999999999</v>
      </c>
      <c r="E6891" t="e">
        <f>_xlfn.NUMBERVALUE(#REF!)</f>
        <v>#REF!</v>
      </c>
    </row>
    <row r="6892" spans="1:5">
      <c r="A6892" s="285">
        <v>78732</v>
      </c>
      <c r="B6892" s="285" t="s">
        <v>16345</v>
      </c>
      <c r="C6892" s="513">
        <v>10.635</v>
      </c>
      <c r="E6892" t="e">
        <f>_xlfn.NUMBERVALUE(#REF!)</f>
        <v>#REF!</v>
      </c>
    </row>
    <row r="6893" spans="1:5">
      <c r="A6893" s="285">
        <v>78739</v>
      </c>
      <c r="B6893" s="285" t="s">
        <v>16346</v>
      </c>
      <c r="C6893" s="513">
        <v>9.2850000000000001</v>
      </c>
      <c r="E6893" t="e">
        <f>_xlfn.NUMBERVALUE(#REF!)</f>
        <v>#REF!</v>
      </c>
    </row>
    <row r="6894" spans="1:5">
      <c r="A6894" s="285">
        <v>78751</v>
      </c>
      <c r="B6894" s="285" t="s">
        <v>16347</v>
      </c>
      <c r="C6894" s="513">
        <v>11.244999999999999</v>
      </c>
      <c r="E6894" t="e">
        <f>_xlfn.NUMBERVALUE(#REF!)</f>
        <v>#REF!</v>
      </c>
    </row>
    <row r="6895" spans="1:5">
      <c r="A6895" s="285">
        <v>78753</v>
      </c>
      <c r="B6895" s="285" t="s">
        <v>16348</v>
      </c>
      <c r="C6895" s="513">
        <v>32.6404</v>
      </c>
      <c r="E6895" t="e">
        <f>_xlfn.NUMBERVALUE(#REF!)</f>
        <v>#REF!</v>
      </c>
    </row>
    <row r="6896" spans="1:5">
      <c r="A6896" s="285">
        <v>78754</v>
      </c>
      <c r="B6896" s="285" t="s">
        <v>16349</v>
      </c>
      <c r="C6896" s="513">
        <v>38.516399999999997</v>
      </c>
      <c r="E6896" t="e">
        <f>_xlfn.NUMBERVALUE(#REF!)</f>
        <v>#REF!</v>
      </c>
    </row>
    <row r="6897" spans="1:5">
      <c r="A6897" s="285">
        <v>78755</v>
      </c>
      <c r="B6897" s="285" t="s">
        <v>16350</v>
      </c>
      <c r="C6897" s="513">
        <v>37.7988</v>
      </c>
      <c r="E6897" t="e">
        <f>_xlfn.NUMBERVALUE(#REF!)</f>
        <v>#REF!</v>
      </c>
    </row>
    <row r="6898" spans="1:5">
      <c r="A6898" s="285">
        <v>78756</v>
      </c>
      <c r="B6898" s="285" t="s">
        <v>16351</v>
      </c>
      <c r="C6898" s="513">
        <v>37.7988</v>
      </c>
      <c r="E6898" t="e">
        <f>_xlfn.NUMBERVALUE(#REF!)</f>
        <v>#REF!</v>
      </c>
    </row>
    <row r="6899" spans="1:5">
      <c r="A6899" s="285">
        <v>78757</v>
      </c>
      <c r="B6899" s="285" t="s">
        <v>16352</v>
      </c>
      <c r="C6899" s="513">
        <v>38.578800000000001</v>
      </c>
      <c r="E6899" t="e">
        <f>_xlfn.NUMBERVALUE(#REF!)</f>
        <v>#REF!</v>
      </c>
    </row>
    <row r="6900" spans="1:5">
      <c r="A6900" s="285">
        <v>78758</v>
      </c>
      <c r="B6900" s="285" t="s">
        <v>16353</v>
      </c>
      <c r="C6900" s="513">
        <v>35.796799999999998</v>
      </c>
      <c r="E6900" t="e">
        <f>_xlfn.NUMBERVALUE(#REF!)</f>
        <v>#REF!</v>
      </c>
    </row>
    <row r="6901" spans="1:5">
      <c r="A6901" s="285">
        <v>78760</v>
      </c>
      <c r="B6901" s="285" t="s">
        <v>16354</v>
      </c>
      <c r="C6901" s="513">
        <v>40.487200000000001</v>
      </c>
      <c r="E6901" t="e">
        <f>_xlfn.NUMBERVALUE(#REF!)</f>
        <v>#REF!</v>
      </c>
    </row>
    <row r="6902" spans="1:5">
      <c r="A6902" s="285">
        <v>78764</v>
      </c>
      <c r="B6902" s="285" t="s">
        <v>16355</v>
      </c>
      <c r="C6902" s="513">
        <v>37.065600000000003</v>
      </c>
      <c r="E6902" t="e">
        <f>_xlfn.NUMBERVALUE(#REF!)</f>
        <v>#REF!</v>
      </c>
    </row>
    <row r="6903" spans="1:5">
      <c r="A6903" s="285">
        <v>78780</v>
      </c>
      <c r="B6903" s="285" t="s">
        <v>16356</v>
      </c>
      <c r="C6903" s="513">
        <v>5.87</v>
      </c>
      <c r="E6903" t="e">
        <f>_xlfn.NUMBERVALUE(#REF!)</f>
        <v>#REF!</v>
      </c>
    </row>
    <row r="6904" spans="1:5">
      <c r="A6904" s="285">
        <v>78782</v>
      </c>
      <c r="B6904" s="285" t="s">
        <v>16357</v>
      </c>
      <c r="C6904" s="513">
        <v>4.7649999999999997</v>
      </c>
      <c r="E6904" t="e">
        <f>_xlfn.NUMBERVALUE(#REF!)</f>
        <v>#REF!</v>
      </c>
    </row>
    <row r="6905" spans="1:5">
      <c r="A6905" s="285">
        <v>78784</v>
      </c>
      <c r="B6905" s="285" t="s">
        <v>16358</v>
      </c>
      <c r="C6905" s="513">
        <v>17.77</v>
      </c>
      <c r="E6905" t="e">
        <f>_xlfn.NUMBERVALUE(#REF!)</f>
        <v>#REF!</v>
      </c>
    </row>
    <row r="6906" spans="1:5">
      <c r="A6906" s="285">
        <v>78786</v>
      </c>
      <c r="B6906" s="285" t="s">
        <v>16359</v>
      </c>
      <c r="C6906" s="513">
        <v>18.734999999999999</v>
      </c>
      <c r="E6906" t="e">
        <f>_xlfn.NUMBERVALUE(#REF!)</f>
        <v>#REF!</v>
      </c>
    </row>
    <row r="6907" spans="1:5">
      <c r="A6907" s="285">
        <v>78787</v>
      </c>
      <c r="B6907" s="285" t="s">
        <v>16360</v>
      </c>
      <c r="C6907" s="513">
        <v>17.77</v>
      </c>
      <c r="E6907" t="e">
        <f>_xlfn.NUMBERVALUE(#REF!)</f>
        <v>#REF!</v>
      </c>
    </row>
    <row r="6908" spans="1:5">
      <c r="A6908" s="285">
        <v>78788</v>
      </c>
      <c r="B6908" s="285" t="s">
        <v>16361</v>
      </c>
      <c r="C6908" s="513">
        <v>17.77</v>
      </c>
      <c r="E6908" t="e">
        <f>_xlfn.NUMBERVALUE(#REF!)</f>
        <v>#REF!</v>
      </c>
    </row>
    <row r="6909" spans="1:5">
      <c r="A6909" s="285">
        <v>78789</v>
      </c>
      <c r="B6909" s="285" t="s">
        <v>16362</v>
      </c>
      <c r="C6909" s="513">
        <v>3.585</v>
      </c>
      <c r="E6909" t="e">
        <f>_xlfn.NUMBERVALUE(#REF!)</f>
        <v>#REF!</v>
      </c>
    </row>
    <row r="6910" spans="1:5">
      <c r="A6910" s="285">
        <v>78880</v>
      </c>
      <c r="B6910" s="285" t="s">
        <v>16363</v>
      </c>
      <c r="C6910" s="513">
        <v>9.1850000000000005</v>
      </c>
      <c r="E6910" t="e">
        <f>_xlfn.NUMBERVALUE(#REF!)</f>
        <v>#REF!</v>
      </c>
    </row>
    <row r="6911" spans="1:5">
      <c r="A6911" s="285">
        <v>79104</v>
      </c>
      <c r="B6911" s="285" t="s">
        <v>16364</v>
      </c>
      <c r="C6911" s="513">
        <v>1.4424999999999999</v>
      </c>
      <c r="E6911" t="e">
        <f>_xlfn.NUMBERVALUE(#REF!)</f>
        <v>#REF!</v>
      </c>
    </row>
    <row r="6912" spans="1:5">
      <c r="A6912" s="285">
        <v>79106</v>
      </c>
      <c r="B6912" s="285" t="s">
        <v>16365</v>
      </c>
      <c r="C6912" s="513">
        <v>2.0215000000000001</v>
      </c>
      <c r="E6912" t="e">
        <f>_xlfn.NUMBERVALUE(#REF!)</f>
        <v>#REF!</v>
      </c>
    </row>
    <row r="6913" spans="1:5">
      <c r="A6913" s="285">
        <v>79110</v>
      </c>
      <c r="B6913" s="285" t="s">
        <v>16366</v>
      </c>
      <c r="C6913" s="513">
        <v>2.3479999999999999</v>
      </c>
      <c r="E6913" t="e">
        <f>_xlfn.NUMBERVALUE(#REF!)</f>
        <v>#REF!</v>
      </c>
    </row>
    <row r="6914" spans="1:5">
      <c r="A6914" s="285">
        <v>79151</v>
      </c>
      <c r="B6914" s="285" t="s">
        <v>16367</v>
      </c>
      <c r="C6914" s="513">
        <v>4.8665000000000003</v>
      </c>
      <c r="E6914" t="e">
        <f>_xlfn.NUMBERVALUE(#REF!)</f>
        <v>#REF!</v>
      </c>
    </row>
    <row r="6915" spans="1:5">
      <c r="A6915" s="285">
        <v>79152</v>
      </c>
      <c r="B6915" s="285" t="s">
        <v>16368</v>
      </c>
      <c r="C6915" s="513">
        <v>4.8864999999999998</v>
      </c>
      <c r="E6915" t="e">
        <f>_xlfn.NUMBERVALUE(#REF!)</f>
        <v>#REF!</v>
      </c>
    </row>
    <row r="6916" spans="1:5">
      <c r="A6916" s="285">
        <v>79226</v>
      </c>
      <c r="B6916" s="285" t="s">
        <v>16304</v>
      </c>
      <c r="C6916" s="513">
        <v>22.905000000000001</v>
      </c>
      <c r="E6916" t="e">
        <f>_xlfn.NUMBERVALUE(#REF!)</f>
        <v>#REF!</v>
      </c>
    </row>
    <row r="6917" spans="1:5">
      <c r="A6917" s="285">
        <v>79270</v>
      </c>
      <c r="B6917" s="285" t="s">
        <v>16306</v>
      </c>
      <c r="C6917" s="513">
        <v>1.5634999999999999</v>
      </c>
      <c r="E6917" t="e">
        <f>_xlfn.NUMBERVALUE(#REF!)</f>
        <v>#REF!</v>
      </c>
    </row>
    <row r="6918" spans="1:5">
      <c r="A6918" s="285">
        <v>79280</v>
      </c>
      <c r="B6918" s="285" t="s">
        <v>16306</v>
      </c>
      <c r="C6918" s="513">
        <v>2.3584999999999998</v>
      </c>
      <c r="E6918" t="e">
        <f>_xlfn.NUMBERVALUE(#REF!)</f>
        <v>#REF!</v>
      </c>
    </row>
    <row r="6919" spans="1:5">
      <c r="A6919" s="285">
        <v>80010</v>
      </c>
      <c r="B6919" s="285" t="s">
        <v>16369</v>
      </c>
      <c r="C6919" s="513">
        <v>2.3130000000000002</v>
      </c>
      <c r="E6919" t="e">
        <f>_xlfn.NUMBERVALUE(#REF!)</f>
        <v>#REF!</v>
      </c>
    </row>
    <row r="6920" spans="1:5">
      <c r="A6920" s="285">
        <v>80011</v>
      </c>
      <c r="B6920" s="285" t="s">
        <v>16370</v>
      </c>
      <c r="C6920" s="513">
        <v>1.5509999999999999</v>
      </c>
      <c r="E6920" t="e">
        <f>_xlfn.NUMBERVALUE(#REF!)</f>
        <v>#REF!</v>
      </c>
    </row>
    <row r="6921" spans="1:5">
      <c r="A6921" s="285">
        <v>80250</v>
      </c>
      <c r="B6921" s="285" t="s">
        <v>16371</v>
      </c>
      <c r="C6921" s="513">
        <v>3.1869999999999998</v>
      </c>
      <c r="E6921" t="e">
        <f>_xlfn.NUMBERVALUE(#REF!)</f>
        <v>#REF!</v>
      </c>
    </row>
    <row r="6922" spans="1:5">
      <c r="A6922" s="285">
        <v>80253</v>
      </c>
      <c r="B6922" s="285" t="s">
        <v>16372</v>
      </c>
      <c r="C6922" s="513">
        <v>5.04</v>
      </c>
      <c r="E6922" t="e">
        <f>_xlfn.NUMBERVALUE(#REF!)</f>
        <v>#REF!</v>
      </c>
    </row>
    <row r="6923" spans="1:5">
      <c r="A6923" s="285">
        <v>80254</v>
      </c>
      <c r="B6923" s="285" t="s">
        <v>16373</v>
      </c>
      <c r="C6923" s="513">
        <v>6.3250000000000002</v>
      </c>
      <c r="E6923" t="e">
        <f>_xlfn.NUMBERVALUE(#REF!)</f>
        <v>#REF!</v>
      </c>
    </row>
    <row r="6924" spans="1:5">
      <c r="A6924" s="285">
        <v>80259</v>
      </c>
      <c r="B6924" s="285" t="s">
        <v>16374</v>
      </c>
      <c r="C6924" s="513">
        <v>4.4859999999999998</v>
      </c>
      <c r="E6924" t="e">
        <f>_xlfn.NUMBERVALUE(#REF!)</f>
        <v>#REF!</v>
      </c>
    </row>
    <row r="6925" spans="1:5">
      <c r="A6925" s="285">
        <v>80264</v>
      </c>
      <c r="B6925" s="285" t="s">
        <v>16375</v>
      </c>
      <c r="C6925" s="513">
        <v>8.02</v>
      </c>
      <c r="E6925" t="e">
        <f>_xlfn.NUMBERVALUE(#REF!)</f>
        <v>#REF!</v>
      </c>
    </row>
    <row r="6926" spans="1:5">
      <c r="A6926" s="285">
        <v>80266</v>
      </c>
      <c r="B6926" s="285" t="s">
        <v>16376</v>
      </c>
      <c r="C6926" s="513">
        <v>10.130000000000001</v>
      </c>
      <c r="E6926" t="e">
        <f>_xlfn.NUMBERVALUE(#REF!)</f>
        <v>#REF!</v>
      </c>
    </row>
    <row r="6927" spans="1:5">
      <c r="A6927" s="285">
        <v>80268</v>
      </c>
      <c r="B6927" s="285" t="s">
        <v>16377</v>
      </c>
      <c r="C6927" s="513">
        <v>11.734999999999999</v>
      </c>
      <c r="E6927" t="e">
        <f>_xlfn.NUMBERVALUE(#REF!)</f>
        <v>#REF!</v>
      </c>
    </row>
    <row r="6928" spans="1:5">
      <c r="A6928" s="285">
        <v>80274</v>
      </c>
      <c r="B6928" s="285" t="s">
        <v>16378</v>
      </c>
      <c r="C6928" s="513">
        <v>10.455</v>
      </c>
      <c r="E6928" t="e">
        <f>_xlfn.NUMBERVALUE(#REF!)</f>
        <v>#REF!</v>
      </c>
    </row>
    <row r="6929" spans="1:5">
      <c r="A6929" s="285">
        <v>80276</v>
      </c>
      <c r="B6929" s="285" t="s">
        <v>16379</v>
      </c>
      <c r="C6929" s="513">
        <v>16.524999999999999</v>
      </c>
      <c r="E6929" t="e">
        <f>_xlfn.NUMBERVALUE(#REF!)</f>
        <v>#REF!</v>
      </c>
    </row>
    <row r="6930" spans="1:5">
      <c r="A6930" s="285">
        <v>80278</v>
      </c>
      <c r="B6930" s="285" t="s">
        <v>16379</v>
      </c>
      <c r="C6930" s="513">
        <v>19.204999999999998</v>
      </c>
      <c r="E6930" t="e">
        <f>_xlfn.NUMBERVALUE(#REF!)</f>
        <v>#REF!</v>
      </c>
    </row>
    <row r="6931" spans="1:5">
      <c r="A6931" s="285">
        <v>80280</v>
      </c>
      <c r="B6931" s="285" t="s">
        <v>16380</v>
      </c>
      <c r="C6931" s="513">
        <v>2.56</v>
      </c>
      <c r="E6931" t="e">
        <f>_xlfn.NUMBERVALUE(#REF!)</f>
        <v>#REF!</v>
      </c>
    </row>
    <row r="6932" spans="1:5">
      <c r="A6932" s="285">
        <v>80281</v>
      </c>
      <c r="B6932" s="285" t="s">
        <v>16380</v>
      </c>
      <c r="C6932" s="513">
        <v>2.7530000000000001</v>
      </c>
      <c r="E6932" t="e">
        <f>_xlfn.NUMBERVALUE(#REF!)</f>
        <v>#REF!</v>
      </c>
    </row>
    <row r="6933" spans="1:5">
      <c r="A6933" s="285">
        <v>80282</v>
      </c>
      <c r="B6933" s="285" t="s">
        <v>16381</v>
      </c>
      <c r="C6933" s="513">
        <v>5.46</v>
      </c>
      <c r="E6933" t="e">
        <f>_xlfn.NUMBERVALUE(#REF!)</f>
        <v>#REF!</v>
      </c>
    </row>
    <row r="6934" spans="1:5">
      <c r="A6934" s="285">
        <v>80283</v>
      </c>
      <c r="B6934" s="285" t="s">
        <v>16381</v>
      </c>
      <c r="C6934" s="513">
        <v>6.35</v>
      </c>
      <c r="E6934" t="e">
        <f>_xlfn.NUMBERVALUE(#REF!)</f>
        <v>#REF!</v>
      </c>
    </row>
    <row r="6935" spans="1:5">
      <c r="A6935" s="285">
        <v>80284</v>
      </c>
      <c r="B6935" s="285" t="s">
        <v>16382</v>
      </c>
      <c r="C6935" s="513">
        <v>10.455</v>
      </c>
      <c r="E6935" t="e">
        <f>_xlfn.NUMBERVALUE(#REF!)</f>
        <v>#REF!</v>
      </c>
    </row>
    <row r="6936" spans="1:5">
      <c r="A6936" s="285">
        <v>80285</v>
      </c>
      <c r="B6936" s="285" t="s">
        <v>16382</v>
      </c>
      <c r="C6936" s="513">
        <v>5.46</v>
      </c>
      <c r="E6936" t="e">
        <f>_xlfn.NUMBERVALUE(#REF!)</f>
        <v>#REF!</v>
      </c>
    </row>
    <row r="6937" spans="1:5">
      <c r="A6937" s="285">
        <v>80286</v>
      </c>
      <c r="B6937" s="285" t="s">
        <v>16382</v>
      </c>
      <c r="C6937" s="513">
        <v>6.35</v>
      </c>
      <c r="E6937" t="e">
        <f>_xlfn.NUMBERVALUE(#REF!)</f>
        <v>#REF!</v>
      </c>
    </row>
    <row r="6938" spans="1:5">
      <c r="A6938" s="285">
        <v>80289</v>
      </c>
      <c r="B6938" s="285" t="s">
        <v>16383</v>
      </c>
      <c r="C6938" s="513">
        <v>10.039999999999999</v>
      </c>
      <c r="E6938" t="e">
        <f>_xlfn.NUMBERVALUE(#REF!)</f>
        <v>#REF!</v>
      </c>
    </row>
    <row r="6939" spans="1:5">
      <c r="A6939" s="285">
        <v>80290</v>
      </c>
      <c r="B6939" s="285" t="s">
        <v>16384</v>
      </c>
      <c r="C6939" s="513">
        <v>2.8094999999999999</v>
      </c>
      <c r="E6939" t="e">
        <f>_xlfn.NUMBERVALUE(#REF!)</f>
        <v>#REF!</v>
      </c>
    </row>
    <row r="6940" spans="1:5">
      <c r="A6940" s="285">
        <v>80291</v>
      </c>
      <c r="B6940" s="285" t="s">
        <v>16384</v>
      </c>
      <c r="C6940" s="513">
        <v>2.2400000000000002</v>
      </c>
      <c r="E6940" t="e">
        <f>_xlfn.NUMBERVALUE(#REF!)</f>
        <v>#REF!</v>
      </c>
    </row>
    <row r="6941" spans="1:5">
      <c r="A6941" s="285">
        <v>80292</v>
      </c>
      <c r="B6941" s="285" t="s">
        <v>16384</v>
      </c>
      <c r="C6941" s="513">
        <v>6.0650000000000004</v>
      </c>
      <c r="E6941" t="e">
        <f>_xlfn.NUMBERVALUE(#REF!)</f>
        <v>#REF!</v>
      </c>
    </row>
    <row r="6942" spans="1:5">
      <c r="A6942" s="285">
        <v>80199</v>
      </c>
      <c r="B6942" s="285" t="s">
        <v>16385</v>
      </c>
      <c r="C6942" s="513">
        <v>0.48959999999999998</v>
      </c>
      <c r="E6942" t="e">
        <f>_xlfn.NUMBERVALUE(#REF!)</f>
        <v>#REF!</v>
      </c>
    </row>
    <row r="6943" spans="1:5">
      <c r="A6943" s="285">
        <v>23758</v>
      </c>
      <c r="B6943" s="285" t="s">
        <v>16386</v>
      </c>
      <c r="C6943" s="513">
        <v>29.7483</v>
      </c>
      <c r="E6943" t="e">
        <f>_xlfn.NUMBERVALUE(#REF!)</f>
        <v>#REF!</v>
      </c>
    </row>
    <row r="6944" spans="1:5">
      <c r="A6944" s="285">
        <v>23759</v>
      </c>
      <c r="B6944" s="285" t="s">
        <v>16387</v>
      </c>
      <c r="C6944" s="513">
        <v>29.822399999999998</v>
      </c>
      <c r="E6944" t="e">
        <f>_xlfn.NUMBERVALUE(#REF!)</f>
        <v>#REF!</v>
      </c>
    </row>
    <row r="6945" spans="1:5">
      <c r="A6945" s="285">
        <v>24176</v>
      </c>
      <c r="B6945" s="285" t="s">
        <v>16388</v>
      </c>
      <c r="C6945" s="513">
        <v>2.3626</v>
      </c>
      <c r="E6945" t="e">
        <f>_xlfn.NUMBERVALUE(#REF!)</f>
        <v>#REF!</v>
      </c>
    </row>
    <row r="6946" spans="1:5">
      <c r="A6946" s="285">
        <v>95503</v>
      </c>
      <c r="B6946" s="285" t="s">
        <v>16389</v>
      </c>
      <c r="C6946" s="513">
        <v>2.6276999999999999</v>
      </c>
      <c r="E6946" t="e">
        <f>_xlfn.NUMBERVALUE(#REF!)</f>
        <v>#REF!</v>
      </c>
    </row>
    <row r="6947" spans="1:5">
      <c r="A6947" s="285">
        <v>95501</v>
      </c>
      <c r="B6947" s="285" t="s">
        <v>16390</v>
      </c>
      <c r="C6947" s="513">
        <v>1.84</v>
      </c>
      <c r="E6947" t="e">
        <f>_xlfn.NUMBERVALUE(#REF!)</f>
        <v>#REF!</v>
      </c>
    </row>
    <row r="6948" spans="1:5">
      <c r="A6948" s="285">
        <v>95506</v>
      </c>
      <c r="B6948" s="285" t="s">
        <v>16391</v>
      </c>
      <c r="C6948" s="513">
        <v>5.6020000000000003</v>
      </c>
      <c r="E6948" t="e">
        <f>_xlfn.NUMBERVALUE(#REF!)</f>
        <v>#REF!</v>
      </c>
    </row>
    <row r="6949" spans="1:5">
      <c r="A6949" s="285">
        <v>47678</v>
      </c>
      <c r="B6949" s="285" t="s">
        <v>16392</v>
      </c>
      <c r="C6949" s="513">
        <v>41.771999999999998</v>
      </c>
      <c r="E6949" t="e">
        <f>_xlfn.NUMBERVALUE(#REF!)</f>
        <v>#REF!</v>
      </c>
    </row>
    <row r="6950" spans="1:5">
      <c r="A6950" s="285">
        <v>61031</v>
      </c>
      <c r="B6950" s="285" t="s">
        <v>16393</v>
      </c>
      <c r="C6950" s="513">
        <v>219.48</v>
      </c>
      <c r="E6950" t="e">
        <f>_xlfn.NUMBERVALUE(#REF!)</f>
        <v>#REF!</v>
      </c>
    </row>
    <row r="6951" spans="1:5">
      <c r="A6951" s="285">
        <v>53575</v>
      </c>
      <c r="B6951" s="285" t="s">
        <v>16394</v>
      </c>
      <c r="C6951" s="513">
        <v>564.40920000000006</v>
      </c>
      <c r="E6951" t="e">
        <f>_xlfn.NUMBERVALUE(#REF!)</f>
        <v>#REF!</v>
      </c>
    </row>
    <row r="6952" spans="1:5">
      <c r="A6952" s="285">
        <v>11214</v>
      </c>
      <c r="B6952" s="285" t="s">
        <v>16395</v>
      </c>
      <c r="C6952" s="513">
        <v>3.1387999999999998</v>
      </c>
      <c r="E6952" t="e">
        <f>_xlfn.NUMBERVALUE(#REF!)</f>
        <v>#REF!</v>
      </c>
    </row>
    <row r="6953" spans="1:5">
      <c r="A6953" s="285">
        <v>22174</v>
      </c>
      <c r="B6953" s="285" t="s">
        <v>16396</v>
      </c>
      <c r="C6953" s="513">
        <v>89.433000000000007</v>
      </c>
      <c r="E6953" t="e">
        <f>_xlfn.NUMBERVALUE(#REF!)</f>
        <v>#REF!</v>
      </c>
    </row>
    <row r="6954" spans="1:5">
      <c r="A6954" s="285">
        <v>1511</v>
      </c>
      <c r="B6954" s="285" t="s">
        <v>16397</v>
      </c>
      <c r="C6954" s="513">
        <v>59.984400000000001</v>
      </c>
      <c r="E6954" t="e">
        <f>_xlfn.NUMBERVALUE(#REF!)</f>
        <v>#REF!</v>
      </c>
    </row>
    <row r="6955" spans="1:5">
      <c r="A6955" s="285">
        <v>37171</v>
      </c>
      <c r="B6955" s="285" t="s">
        <v>16398</v>
      </c>
      <c r="C6955" s="513">
        <v>2.7776000000000001</v>
      </c>
      <c r="E6955" t="e">
        <f>_xlfn.NUMBERVALUE(#REF!)</f>
        <v>#REF!</v>
      </c>
    </row>
    <row r="6956" spans="1:5">
      <c r="A6956" s="285">
        <v>11242</v>
      </c>
      <c r="B6956" s="285" t="s">
        <v>16399</v>
      </c>
      <c r="C6956" s="513">
        <v>12.082000000000001</v>
      </c>
      <c r="E6956" t="e">
        <f>_xlfn.NUMBERVALUE(#REF!)</f>
        <v>#REF!</v>
      </c>
    </row>
    <row r="6957" spans="1:5">
      <c r="A6957" s="285">
        <v>11251</v>
      </c>
      <c r="B6957" s="285" t="s">
        <v>16400</v>
      </c>
      <c r="C6957" s="513">
        <v>12.005000000000001</v>
      </c>
      <c r="E6957" t="e">
        <f>_xlfn.NUMBERVALUE(#REF!)</f>
        <v>#REF!</v>
      </c>
    </row>
    <row r="6958" spans="1:5">
      <c r="A6958" s="285">
        <v>11218</v>
      </c>
      <c r="B6958" s="285" t="s">
        <v>16401</v>
      </c>
      <c r="C6958" s="513">
        <v>8.0920000000000005</v>
      </c>
      <c r="E6958" t="e">
        <f>_xlfn.NUMBERVALUE(#REF!)</f>
        <v>#REF!</v>
      </c>
    </row>
    <row r="6959" spans="1:5">
      <c r="A6959" s="285">
        <v>11216</v>
      </c>
      <c r="B6959" s="285" t="s">
        <v>16402</v>
      </c>
      <c r="C6959" s="513">
        <v>6.3979999999999997</v>
      </c>
      <c r="E6959" t="e">
        <f>_xlfn.NUMBERVALUE(#REF!)</f>
        <v>#REF!</v>
      </c>
    </row>
    <row r="6960" spans="1:5">
      <c r="A6960" s="285">
        <v>26612</v>
      </c>
      <c r="B6960" s="285" t="s">
        <v>16014</v>
      </c>
      <c r="C6960" s="513">
        <v>170.495</v>
      </c>
      <c r="E6960" t="e">
        <f>_xlfn.NUMBERVALUE(#REF!)</f>
        <v>#REF!</v>
      </c>
    </row>
    <row r="6961" spans="1:5">
      <c r="A6961" s="285">
        <v>11212</v>
      </c>
      <c r="B6961" s="285" t="s">
        <v>16403</v>
      </c>
      <c r="C6961" s="513">
        <v>2.1353</v>
      </c>
      <c r="E6961" t="e">
        <f>_xlfn.NUMBERVALUE(#REF!)</f>
        <v>#REF!</v>
      </c>
    </row>
    <row r="6962" spans="1:5">
      <c r="A6962" s="285">
        <v>4893</v>
      </c>
      <c r="B6962" s="285" t="s">
        <v>16404</v>
      </c>
      <c r="C6962" s="513">
        <v>3.0687000000000002</v>
      </c>
      <c r="E6962" t="e">
        <f>_xlfn.NUMBERVALUE(#REF!)</f>
        <v>#REF!</v>
      </c>
    </row>
    <row r="6963" spans="1:5">
      <c r="A6963" s="285">
        <v>4894</v>
      </c>
      <c r="B6963" s="285" t="s">
        <v>16405</v>
      </c>
      <c r="C6963" s="513">
        <v>3.0687000000000002</v>
      </c>
      <c r="E6963" t="e">
        <f>_xlfn.NUMBERVALUE(#REF!)</f>
        <v>#REF!</v>
      </c>
    </row>
    <row r="6964" spans="1:5">
      <c r="A6964" s="285">
        <v>30787</v>
      </c>
      <c r="B6964" s="285" t="s">
        <v>16406</v>
      </c>
      <c r="C6964" s="513">
        <v>5.9465000000000003</v>
      </c>
      <c r="E6964" t="e">
        <f>_xlfn.NUMBERVALUE(#REF!)</f>
        <v>#REF!</v>
      </c>
    </row>
    <row r="6965" spans="1:5">
      <c r="A6965" s="285">
        <v>35660</v>
      </c>
      <c r="B6965" s="285" t="s">
        <v>16407</v>
      </c>
      <c r="C6965" s="513">
        <v>12.4413</v>
      </c>
      <c r="E6965" t="e">
        <f>_xlfn.NUMBERVALUE(#REF!)</f>
        <v>#REF!</v>
      </c>
    </row>
    <row r="6966" spans="1:5">
      <c r="A6966" s="285">
        <v>35662</v>
      </c>
      <c r="B6966" s="285" t="s">
        <v>16408</v>
      </c>
      <c r="C6966" s="513">
        <v>12.914199999999999</v>
      </c>
      <c r="E6966" t="e">
        <f>_xlfn.NUMBERVALUE(#REF!)</f>
        <v>#REF!</v>
      </c>
    </row>
    <row r="6967" spans="1:5">
      <c r="A6967" s="285">
        <v>31936</v>
      </c>
      <c r="B6967" s="285" t="s">
        <v>16409</v>
      </c>
      <c r="C6967" s="513">
        <v>0.94840000000000002</v>
      </c>
      <c r="E6967" t="e">
        <f>_xlfn.NUMBERVALUE(#REF!)</f>
        <v>#REF!</v>
      </c>
    </row>
    <row r="6968" spans="1:5">
      <c r="A6968" s="285">
        <v>86182</v>
      </c>
      <c r="B6968" s="285" t="s">
        <v>16410</v>
      </c>
      <c r="C6968" s="513">
        <v>3.6191</v>
      </c>
      <c r="E6968" t="e">
        <f>_xlfn.NUMBERVALUE(#REF!)</f>
        <v>#REF!</v>
      </c>
    </row>
    <row r="6969" spans="1:5">
      <c r="A6969" s="285">
        <v>11220</v>
      </c>
      <c r="B6969" s="285" t="s">
        <v>16411</v>
      </c>
      <c r="C6969" s="513">
        <v>24.800999999999998</v>
      </c>
      <c r="E6969" t="e">
        <f>_xlfn.NUMBERVALUE(#REF!)</f>
        <v>#REF!</v>
      </c>
    </row>
    <row r="6970" spans="1:5">
      <c r="A6970" s="285">
        <v>11231</v>
      </c>
      <c r="B6970" s="285" t="s">
        <v>16412</v>
      </c>
      <c r="C6970" s="513">
        <v>25.791499999999999</v>
      </c>
      <c r="E6970" t="e">
        <f>_xlfn.NUMBERVALUE(#REF!)</f>
        <v>#REF!</v>
      </c>
    </row>
    <row r="6971" spans="1:5">
      <c r="A6971" s="285">
        <v>11250</v>
      </c>
      <c r="B6971" s="285" t="s">
        <v>16413</v>
      </c>
      <c r="C6971" s="513">
        <v>11.8125</v>
      </c>
      <c r="E6971" t="e">
        <f>_xlfn.NUMBERVALUE(#REF!)</f>
        <v>#REF!</v>
      </c>
    </row>
    <row r="6972" spans="1:5">
      <c r="A6972" s="285">
        <v>11227</v>
      </c>
      <c r="B6972" s="285" t="s">
        <v>16414</v>
      </c>
      <c r="C6972" s="513">
        <v>41.475000000000001</v>
      </c>
      <c r="E6972" t="e">
        <f>_xlfn.NUMBERVALUE(#REF!)</f>
        <v>#REF!</v>
      </c>
    </row>
    <row r="6973" spans="1:5">
      <c r="A6973" s="285">
        <v>11238</v>
      </c>
      <c r="B6973" s="285" t="s">
        <v>16415</v>
      </c>
      <c r="C6973" s="513">
        <v>43.155000000000001</v>
      </c>
      <c r="E6973" t="e">
        <f>_xlfn.NUMBERVALUE(#REF!)</f>
        <v>#REF!</v>
      </c>
    </row>
    <row r="6974" spans="1:5">
      <c r="A6974" s="285">
        <v>11245</v>
      </c>
      <c r="B6974" s="285" t="s">
        <v>16416</v>
      </c>
      <c r="C6974" s="513">
        <v>20.888000000000002</v>
      </c>
      <c r="E6974" t="e">
        <f>_xlfn.NUMBERVALUE(#REF!)</f>
        <v>#REF!</v>
      </c>
    </row>
    <row r="6975" spans="1:5">
      <c r="A6975" s="285">
        <v>11252</v>
      </c>
      <c r="B6975" s="285" t="s">
        <v>16417</v>
      </c>
      <c r="C6975" s="513">
        <v>11.8545</v>
      </c>
      <c r="E6975" t="e">
        <f>_xlfn.NUMBERVALUE(#REF!)</f>
        <v>#REF!</v>
      </c>
    </row>
    <row r="6976" spans="1:5">
      <c r="A6976" s="285">
        <v>36281</v>
      </c>
      <c r="B6976" s="285" t="s">
        <v>16418</v>
      </c>
      <c r="C6976" s="513">
        <v>731.4</v>
      </c>
      <c r="E6976" t="e">
        <f>_xlfn.NUMBERVALUE(#REF!)</f>
        <v>#REF!</v>
      </c>
    </row>
    <row r="6977" spans="1:5">
      <c r="A6977" s="285">
        <v>11202</v>
      </c>
      <c r="B6977" s="285" t="s">
        <v>16419</v>
      </c>
      <c r="C6977" s="513">
        <v>2.0390999999999999</v>
      </c>
      <c r="E6977" t="e">
        <f>_xlfn.NUMBERVALUE(#REF!)</f>
        <v>#REF!</v>
      </c>
    </row>
    <row r="6978" spans="1:5">
      <c r="A6978" s="285">
        <v>11204</v>
      </c>
      <c r="B6978" s="285" t="s">
        <v>16420</v>
      </c>
      <c r="C6978" s="513">
        <v>2.9906999999999999</v>
      </c>
      <c r="E6978" t="e">
        <f>_xlfn.NUMBERVALUE(#REF!)</f>
        <v>#REF!</v>
      </c>
    </row>
    <row r="6979" spans="1:5">
      <c r="A6979" s="285">
        <v>11206</v>
      </c>
      <c r="B6979" s="285" t="s">
        <v>16421</v>
      </c>
      <c r="C6979" s="513">
        <v>5.8064999999999998</v>
      </c>
      <c r="E6979" t="e">
        <f>_xlfn.NUMBERVALUE(#REF!)</f>
        <v>#REF!</v>
      </c>
    </row>
    <row r="6980" spans="1:5">
      <c r="A6980" s="285">
        <v>11208</v>
      </c>
      <c r="B6980" s="285" t="s">
        <v>16422</v>
      </c>
      <c r="C6980" s="513">
        <v>7.8959999999999999</v>
      </c>
      <c r="E6980" t="e">
        <f>_xlfn.NUMBERVALUE(#REF!)</f>
        <v>#REF!</v>
      </c>
    </row>
    <row r="6981" spans="1:5">
      <c r="A6981" s="285">
        <v>47253</v>
      </c>
      <c r="B6981" s="285" t="s">
        <v>16423</v>
      </c>
      <c r="C6981" s="513">
        <v>864.6</v>
      </c>
      <c r="E6981" t="e">
        <f>_xlfn.NUMBERVALUE(#REF!)</f>
        <v>#REF!</v>
      </c>
    </row>
    <row r="6982" spans="1:5">
      <c r="A6982" s="285">
        <v>47272</v>
      </c>
      <c r="B6982" s="285" t="s">
        <v>16424</v>
      </c>
      <c r="C6982" s="513">
        <v>254.34</v>
      </c>
      <c r="E6982" t="e">
        <f>_xlfn.NUMBERVALUE(#REF!)</f>
        <v>#REF!</v>
      </c>
    </row>
    <row r="6983" spans="1:5">
      <c r="A6983" s="285">
        <v>47657</v>
      </c>
      <c r="B6983" s="285" t="s">
        <v>16425</v>
      </c>
      <c r="C6983" s="513">
        <v>83.52</v>
      </c>
      <c r="E6983" t="e">
        <f>_xlfn.NUMBERVALUE(#REF!)</f>
        <v>#REF!</v>
      </c>
    </row>
    <row r="6984" spans="1:5">
      <c r="A6984" s="285">
        <v>11243</v>
      </c>
      <c r="B6984" s="285" t="s">
        <v>16399</v>
      </c>
      <c r="C6984" s="513">
        <v>12.9255</v>
      </c>
      <c r="E6984" t="e">
        <f>_xlfn.NUMBERVALUE(#REF!)</f>
        <v>#REF!</v>
      </c>
    </row>
    <row r="6985" spans="1:5">
      <c r="A6985" s="285">
        <v>36791</v>
      </c>
      <c r="B6985" s="285" t="s">
        <v>16426</v>
      </c>
      <c r="C6985" s="513">
        <v>7.0919999999999996</v>
      </c>
      <c r="E6985" t="e">
        <f>_xlfn.NUMBERVALUE(#REF!)</f>
        <v>#REF!</v>
      </c>
    </row>
    <row r="6986" spans="1:5">
      <c r="A6986" s="285">
        <v>35653</v>
      </c>
      <c r="B6986" s="285" t="s">
        <v>16427</v>
      </c>
      <c r="C6986" s="513">
        <v>424.42380000000003</v>
      </c>
      <c r="E6986" t="e">
        <f>_xlfn.NUMBERVALUE(#REF!)</f>
        <v>#REF!</v>
      </c>
    </row>
    <row r="6987" spans="1:5">
      <c r="A6987" s="285">
        <v>20536</v>
      </c>
      <c r="B6987" s="285" t="s">
        <v>16428</v>
      </c>
      <c r="C6987" s="513">
        <v>68.090400000000002</v>
      </c>
      <c r="E6987" t="e">
        <f>_xlfn.NUMBERVALUE(#REF!)</f>
        <v>#REF!</v>
      </c>
    </row>
    <row r="6988" spans="1:5">
      <c r="A6988" s="285">
        <v>20873</v>
      </c>
      <c r="B6988" s="285" t="s">
        <v>16429</v>
      </c>
      <c r="C6988" s="513">
        <v>74.575199999999995</v>
      </c>
      <c r="E6988" t="e">
        <f>_xlfn.NUMBERVALUE(#REF!)</f>
        <v>#REF!</v>
      </c>
    </row>
    <row r="6989" spans="1:5">
      <c r="A6989" s="285">
        <v>20870</v>
      </c>
      <c r="B6989" s="285" t="s">
        <v>16430</v>
      </c>
      <c r="C6989" s="513">
        <v>61.431899999999999</v>
      </c>
      <c r="E6989" t="e">
        <f>_xlfn.NUMBERVALUE(#REF!)</f>
        <v>#REF!</v>
      </c>
    </row>
    <row r="6990" spans="1:5">
      <c r="A6990" s="285">
        <v>38717</v>
      </c>
      <c r="B6990" s="285" t="s">
        <v>16431</v>
      </c>
      <c r="C6990" s="513">
        <v>1.7985</v>
      </c>
      <c r="E6990" t="e">
        <f>_xlfn.NUMBERVALUE(#REF!)</f>
        <v>#REF!</v>
      </c>
    </row>
    <row r="6991" spans="1:5">
      <c r="A6991" s="285">
        <v>48154</v>
      </c>
      <c r="B6991" s="285" t="s">
        <v>16432</v>
      </c>
      <c r="C6991" s="513">
        <v>99.54</v>
      </c>
      <c r="E6991" t="e">
        <f>_xlfn.NUMBERVALUE(#REF!)</f>
        <v>#REF!</v>
      </c>
    </row>
    <row r="6992" spans="1:5">
      <c r="A6992" s="285">
        <v>48178</v>
      </c>
      <c r="B6992" s="285" t="s">
        <v>16433</v>
      </c>
      <c r="C6992" s="513">
        <v>166.5</v>
      </c>
      <c r="E6992" t="e">
        <f>_xlfn.NUMBERVALUE(#REF!)</f>
        <v>#REF!</v>
      </c>
    </row>
    <row r="6993" spans="1:5">
      <c r="A6993" s="285">
        <v>4285</v>
      </c>
      <c r="B6993" s="285" t="s">
        <v>16434</v>
      </c>
      <c r="C6993" s="513">
        <v>13.264900000000001</v>
      </c>
      <c r="E6993" t="e">
        <f>_xlfn.NUMBERVALUE(#REF!)</f>
        <v>#REF!</v>
      </c>
    </row>
    <row r="6994" spans="1:5">
      <c r="A6994" s="285">
        <v>51500</v>
      </c>
      <c r="B6994" s="285" t="s">
        <v>16435</v>
      </c>
      <c r="C6994" s="513">
        <v>16.795999999999999</v>
      </c>
      <c r="E6994" t="e">
        <f>_xlfn.NUMBERVALUE(#REF!)</f>
        <v>#REF!</v>
      </c>
    </row>
    <row r="6995" spans="1:5">
      <c r="A6995" s="285">
        <v>78624</v>
      </c>
      <c r="B6995" s="285" t="s">
        <v>16436</v>
      </c>
      <c r="C6995" s="513">
        <v>21.819199999999999</v>
      </c>
      <c r="E6995" t="e">
        <f>_xlfn.NUMBERVALUE(#REF!)</f>
        <v>#REF!</v>
      </c>
    </row>
    <row r="6996" spans="1:5">
      <c r="A6996" s="285">
        <v>20959</v>
      </c>
      <c r="B6996" s="285" t="s">
        <v>16437</v>
      </c>
      <c r="C6996" s="513">
        <v>8.4649999999999999</v>
      </c>
      <c r="E6996" t="e">
        <f>_xlfn.NUMBERVALUE(#REF!)</f>
        <v>#REF!</v>
      </c>
    </row>
    <row r="6997" spans="1:5">
      <c r="A6997" s="285">
        <v>80126</v>
      </c>
      <c r="B6997" s="285" t="s">
        <v>16438</v>
      </c>
      <c r="C6997" s="513">
        <v>8.7100000000000009</v>
      </c>
      <c r="E6997" t="e">
        <f>_xlfn.NUMBERVALUE(#REF!)</f>
        <v>#REF!</v>
      </c>
    </row>
    <row r="6998" spans="1:5">
      <c r="A6998" s="285">
        <v>80128</v>
      </c>
      <c r="B6998" s="285" t="s">
        <v>16439</v>
      </c>
      <c r="C6998" s="513">
        <v>10.17</v>
      </c>
      <c r="E6998" t="e">
        <f>_xlfn.NUMBERVALUE(#REF!)</f>
        <v>#REF!</v>
      </c>
    </row>
    <row r="6999" spans="1:5">
      <c r="A6999" s="285">
        <v>57350</v>
      </c>
      <c r="B6999" s="285" t="s">
        <v>16440</v>
      </c>
      <c r="C6999" s="513">
        <v>11.4649</v>
      </c>
      <c r="E6999" t="e">
        <f>_xlfn.NUMBERVALUE(#REF!)</f>
        <v>#REF!</v>
      </c>
    </row>
    <row r="7000" spans="1:5">
      <c r="A7000" s="285">
        <v>24080</v>
      </c>
      <c r="B7000" s="285" t="s">
        <v>16441</v>
      </c>
      <c r="C7000" s="513">
        <v>17.498999999999999</v>
      </c>
      <c r="E7000" t="e">
        <f>_xlfn.NUMBERVALUE(#REF!)</f>
        <v>#REF!</v>
      </c>
    </row>
    <row r="7001" spans="1:5">
      <c r="A7001" s="285">
        <v>26269</v>
      </c>
      <c r="B7001" s="285" t="s">
        <v>16111</v>
      </c>
      <c r="C7001" s="513">
        <v>83.509</v>
      </c>
      <c r="E7001" t="e">
        <f>_xlfn.NUMBERVALUE(#REF!)</f>
        <v>#REF!</v>
      </c>
    </row>
    <row r="7002" spans="1:5">
      <c r="A7002" s="285">
        <v>47645</v>
      </c>
      <c r="B7002" s="285" t="s">
        <v>16442</v>
      </c>
      <c r="C7002" s="513">
        <v>64.44</v>
      </c>
      <c r="E7002" t="e">
        <f>_xlfn.NUMBERVALUE(#REF!)</f>
        <v>#REF!</v>
      </c>
    </row>
    <row r="7003" spans="1:5">
      <c r="A7003" s="285">
        <v>78761</v>
      </c>
      <c r="B7003" s="285" t="s">
        <v>16443</v>
      </c>
      <c r="C7003" s="513">
        <v>39.977600000000002</v>
      </c>
      <c r="E7003" t="e">
        <f>_xlfn.NUMBERVALUE(#REF!)</f>
        <v>#REF!</v>
      </c>
    </row>
    <row r="7004" spans="1:5">
      <c r="A7004" s="285">
        <v>38715</v>
      </c>
      <c r="B7004" s="285" t="s">
        <v>16444</v>
      </c>
      <c r="C7004" s="513">
        <v>0.85970000000000002</v>
      </c>
      <c r="E7004" t="e">
        <f>_xlfn.NUMBERVALUE(#REF!)</f>
        <v>#REF!</v>
      </c>
    </row>
    <row r="7005" spans="1:5">
      <c r="A7005" s="285">
        <v>37170</v>
      </c>
      <c r="B7005" s="285" t="s">
        <v>16445</v>
      </c>
      <c r="C7005" s="513">
        <v>2.9537</v>
      </c>
      <c r="E7005" t="e">
        <f>_xlfn.NUMBERVALUE(#REF!)</f>
        <v>#REF!</v>
      </c>
    </row>
    <row r="7006" spans="1:5">
      <c r="A7006" s="285">
        <v>11221</v>
      </c>
      <c r="B7006" s="285" t="s">
        <v>16446</v>
      </c>
      <c r="C7006" s="513">
        <v>27.814499999999999</v>
      </c>
      <c r="E7006" t="e">
        <f>_xlfn.NUMBERVALUE(#REF!)</f>
        <v>#REF!</v>
      </c>
    </row>
    <row r="7007" spans="1:5">
      <c r="A7007" s="285">
        <v>11232</v>
      </c>
      <c r="B7007" s="285" t="s">
        <v>16447</v>
      </c>
      <c r="C7007" s="513">
        <v>28.927499999999998</v>
      </c>
      <c r="E7007" t="e">
        <f>_xlfn.NUMBERVALUE(#REF!)</f>
        <v>#REF!</v>
      </c>
    </row>
    <row r="7008" spans="1:5">
      <c r="A7008" s="285">
        <v>78602</v>
      </c>
      <c r="B7008" s="285" t="s">
        <v>16448</v>
      </c>
      <c r="C7008" s="513">
        <v>9.52</v>
      </c>
      <c r="E7008" t="e">
        <f>_xlfn.NUMBERVALUE(#REF!)</f>
        <v>#REF!</v>
      </c>
    </row>
    <row r="7009" spans="1:5">
      <c r="A7009" s="285">
        <v>78616</v>
      </c>
      <c r="B7009" s="285" t="s">
        <v>16449</v>
      </c>
      <c r="C7009" s="513">
        <v>16.962399999999999</v>
      </c>
      <c r="E7009" t="e">
        <f>_xlfn.NUMBERVALUE(#REF!)</f>
        <v>#REF!</v>
      </c>
    </row>
    <row r="7010" spans="1:5">
      <c r="A7010" s="285">
        <v>38057</v>
      </c>
      <c r="B7010" s="285" t="s">
        <v>16450</v>
      </c>
      <c r="C7010" s="513">
        <v>295.45600000000002</v>
      </c>
      <c r="E7010" t="e">
        <f>_xlfn.NUMBERVALUE(#REF!)</f>
        <v>#REF!</v>
      </c>
    </row>
    <row r="7011" spans="1:5">
      <c r="A7011" s="285">
        <v>78618</v>
      </c>
      <c r="B7011" s="285" t="s">
        <v>16451</v>
      </c>
      <c r="C7011" s="513">
        <v>21.798400000000001</v>
      </c>
      <c r="E7011" t="e">
        <f>_xlfn.NUMBERVALUE(#REF!)</f>
        <v>#REF!</v>
      </c>
    </row>
    <row r="7012" spans="1:5">
      <c r="A7012" s="285">
        <v>22157</v>
      </c>
      <c r="B7012" s="285" t="s">
        <v>16452</v>
      </c>
      <c r="C7012" s="513">
        <v>150.708</v>
      </c>
      <c r="E7012" t="e">
        <f>_xlfn.NUMBERVALUE(#REF!)</f>
        <v>#REF!</v>
      </c>
    </row>
    <row r="7013" spans="1:5">
      <c r="A7013" s="285">
        <v>38826</v>
      </c>
      <c r="B7013" s="285" t="s">
        <v>16453</v>
      </c>
      <c r="C7013" s="513">
        <v>8.8800000000000004E-2</v>
      </c>
      <c r="E7013" t="e">
        <f>_xlfn.NUMBERVALUE(#REF!)</f>
        <v>#REF!</v>
      </c>
    </row>
    <row r="7014" spans="1:5">
      <c r="A7014" s="285">
        <v>38809</v>
      </c>
      <c r="B7014" s="285" t="s">
        <v>16454</v>
      </c>
      <c r="C7014" s="513">
        <v>0.29270000000000002</v>
      </c>
      <c r="E7014" t="e">
        <f>_xlfn.NUMBERVALUE(#REF!)</f>
        <v>#REF!</v>
      </c>
    </row>
    <row r="7015" spans="1:5">
      <c r="A7015" s="285">
        <v>78663</v>
      </c>
      <c r="B7015" s="285" t="s">
        <v>16455</v>
      </c>
      <c r="C7015" s="513">
        <v>19.058</v>
      </c>
      <c r="E7015" t="e">
        <f>_xlfn.NUMBERVALUE(#REF!)</f>
        <v>#REF!</v>
      </c>
    </row>
    <row r="7016" spans="1:5">
      <c r="A7016" s="285">
        <v>38541</v>
      </c>
      <c r="B7016" s="285" t="s">
        <v>16456</v>
      </c>
      <c r="C7016" s="513">
        <v>143.33000000000001</v>
      </c>
      <c r="E7016" t="e">
        <f>_xlfn.NUMBERVALUE(#REF!)</f>
        <v>#REF!</v>
      </c>
    </row>
    <row r="7017" spans="1:5">
      <c r="A7017" s="285">
        <v>76655</v>
      </c>
      <c r="B7017" s="285" t="s">
        <v>16457</v>
      </c>
      <c r="C7017" s="513">
        <v>303.42</v>
      </c>
      <c r="E7017" t="e">
        <f>_xlfn.NUMBERVALUE(#REF!)</f>
        <v>#REF!</v>
      </c>
    </row>
    <row r="7018" spans="1:5">
      <c r="A7018" s="285">
        <v>80144</v>
      </c>
      <c r="B7018" s="285" t="s">
        <v>16458</v>
      </c>
      <c r="C7018" s="513">
        <v>3.6179999999999999</v>
      </c>
      <c r="E7018" t="e">
        <f>_xlfn.NUMBERVALUE(#REF!)</f>
        <v>#REF!</v>
      </c>
    </row>
    <row r="7019" spans="1:5">
      <c r="A7019" s="285">
        <v>36207</v>
      </c>
      <c r="B7019" s="285" t="s">
        <v>16459</v>
      </c>
      <c r="C7019" s="513">
        <v>18.947199999999999</v>
      </c>
      <c r="E7019" t="e">
        <f>_xlfn.NUMBERVALUE(#REF!)</f>
        <v>#REF!</v>
      </c>
    </row>
    <row r="7020" spans="1:5">
      <c r="A7020" s="285">
        <v>36212</v>
      </c>
      <c r="B7020" s="285" t="s">
        <v>16460</v>
      </c>
      <c r="C7020" s="513">
        <v>23.566199999999998</v>
      </c>
      <c r="E7020" t="e">
        <f>_xlfn.NUMBERVALUE(#REF!)</f>
        <v>#REF!</v>
      </c>
    </row>
    <row r="7021" spans="1:5">
      <c r="A7021" s="285">
        <v>36216</v>
      </c>
      <c r="B7021" s="285" t="s">
        <v>16461</v>
      </c>
      <c r="C7021" s="513">
        <v>28.3216</v>
      </c>
      <c r="E7021" t="e">
        <f>_xlfn.NUMBERVALUE(#REF!)</f>
        <v>#REF!</v>
      </c>
    </row>
    <row r="7022" spans="1:5">
      <c r="A7022" s="285">
        <v>20587</v>
      </c>
      <c r="B7022" s="285" t="s">
        <v>16462</v>
      </c>
      <c r="C7022" s="513">
        <v>552.25019999999995</v>
      </c>
      <c r="E7022" t="e">
        <f>_xlfn.NUMBERVALUE(#REF!)</f>
        <v>#REF!</v>
      </c>
    </row>
    <row r="7023" spans="1:5">
      <c r="A7023" s="285">
        <v>20584</v>
      </c>
      <c r="B7023" s="285" t="s">
        <v>16462</v>
      </c>
      <c r="C7023" s="513">
        <v>514.32569999999998</v>
      </c>
      <c r="E7023" t="e">
        <f>_xlfn.NUMBERVALUE(#REF!)</f>
        <v>#REF!</v>
      </c>
    </row>
    <row r="7024" spans="1:5">
      <c r="A7024" s="285">
        <v>47722</v>
      </c>
      <c r="B7024" s="285" t="s">
        <v>16463</v>
      </c>
      <c r="C7024" s="513">
        <v>5.6639999999999997</v>
      </c>
      <c r="E7024" t="e">
        <f>_xlfn.NUMBERVALUE(#REF!)</f>
        <v>#REF!</v>
      </c>
    </row>
    <row r="7025" spans="1:5">
      <c r="A7025" s="285">
        <v>47723</v>
      </c>
      <c r="B7025" s="285" t="s">
        <v>16464</v>
      </c>
      <c r="C7025" s="513">
        <v>17.448</v>
      </c>
      <c r="E7025" t="e">
        <f>_xlfn.NUMBERVALUE(#REF!)</f>
        <v>#REF!</v>
      </c>
    </row>
    <row r="7026" spans="1:5">
      <c r="A7026" s="285">
        <v>23837</v>
      </c>
      <c r="B7026" s="285" t="s">
        <v>16465</v>
      </c>
      <c r="C7026" s="513">
        <v>9.7584</v>
      </c>
      <c r="E7026" t="e">
        <f>_xlfn.NUMBERVALUE(#REF!)</f>
        <v>#REF!</v>
      </c>
    </row>
    <row r="7027" spans="1:5">
      <c r="A7027" s="285">
        <v>36842</v>
      </c>
      <c r="B7027" s="285" t="s">
        <v>16466</v>
      </c>
      <c r="C7027" s="513">
        <v>49.816400000000002</v>
      </c>
      <c r="E7027" t="e">
        <f>_xlfn.NUMBERVALUE(#REF!)</f>
        <v>#REF!</v>
      </c>
    </row>
    <row r="7028" spans="1:5">
      <c r="A7028" s="285">
        <v>36272</v>
      </c>
      <c r="B7028" s="285" t="s">
        <v>16467</v>
      </c>
      <c r="C7028" s="513">
        <v>353.04</v>
      </c>
      <c r="E7028" t="e">
        <f>_xlfn.NUMBERVALUE(#REF!)</f>
        <v>#REF!</v>
      </c>
    </row>
    <row r="7029" spans="1:5">
      <c r="A7029" s="285">
        <v>80124</v>
      </c>
      <c r="B7029" s="285" t="s">
        <v>16468</v>
      </c>
      <c r="C7029" s="513">
        <v>7.45</v>
      </c>
      <c r="E7029" t="e">
        <f>_xlfn.NUMBERVALUE(#REF!)</f>
        <v>#REF!</v>
      </c>
    </row>
    <row r="7030" spans="1:5">
      <c r="A7030" s="285">
        <v>4892</v>
      </c>
      <c r="B7030" s="285" t="s">
        <v>16469</v>
      </c>
      <c r="C7030" s="513">
        <v>2.2865000000000002</v>
      </c>
      <c r="E7030" t="e">
        <f>_xlfn.NUMBERVALUE(#REF!)</f>
        <v>#REF!</v>
      </c>
    </row>
    <row r="7031" spans="1:5">
      <c r="A7031" s="285">
        <v>26248</v>
      </c>
      <c r="B7031" s="285" t="s">
        <v>16470</v>
      </c>
      <c r="C7031" s="513">
        <v>97.539000000000001</v>
      </c>
      <c r="E7031" t="e">
        <f>_xlfn.NUMBERVALUE(#REF!)</f>
        <v>#REF!</v>
      </c>
    </row>
    <row r="7032" spans="1:5">
      <c r="A7032" s="285">
        <v>23015</v>
      </c>
      <c r="B7032" s="285" t="s">
        <v>16471</v>
      </c>
      <c r="C7032" s="513">
        <v>20.776499999999999</v>
      </c>
      <c r="E7032" t="e">
        <f>_xlfn.NUMBERVALUE(#REF!)</f>
        <v>#REF!</v>
      </c>
    </row>
    <row r="7033" spans="1:5">
      <c r="A7033" s="285">
        <v>24002</v>
      </c>
      <c r="B7033" s="285" t="s">
        <v>16472</v>
      </c>
      <c r="C7033" s="513">
        <v>6.2130000000000001</v>
      </c>
      <c r="E7033" t="e">
        <f>_xlfn.NUMBERVALUE(#REF!)</f>
        <v>#REF!</v>
      </c>
    </row>
    <row r="7034" spans="1:5">
      <c r="A7034" s="285">
        <v>77213</v>
      </c>
      <c r="B7034" s="285" t="s">
        <v>16473</v>
      </c>
      <c r="C7034" s="513">
        <v>5.9649999999999999</v>
      </c>
      <c r="E7034" t="e">
        <f>_xlfn.NUMBERVALUE(#REF!)</f>
        <v>#REF!</v>
      </c>
    </row>
    <row r="7035" spans="1:5">
      <c r="A7035" s="285">
        <v>20022</v>
      </c>
      <c r="B7035" s="285" t="s">
        <v>16474</v>
      </c>
      <c r="C7035" s="513">
        <v>58.884300000000003</v>
      </c>
      <c r="E7035" t="e">
        <f>_xlfn.NUMBERVALUE(#REF!)</f>
        <v>#REF!</v>
      </c>
    </row>
    <row r="7036" spans="1:5">
      <c r="A7036" s="285">
        <v>387531</v>
      </c>
      <c r="B7036" s="285" t="s">
        <v>16475</v>
      </c>
      <c r="C7036" s="513">
        <v>763.70100000000002</v>
      </c>
      <c r="E7036" t="e">
        <f>_xlfn.NUMBERVALUE(#REF!)</f>
        <v>#REF!</v>
      </c>
    </row>
    <row r="7037" spans="1:5">
      <c r="A7037" s="285">
        <v>26511</v>
      </c>
      <c r="B7037" s="285" t="s">
        <v>16476</v>
      </c>
      <c r="C7037" s="513">
        <v>207.15600000000001</v>
      </c>
      <c r="E7037" t="e">
        <f>_xlfn.NUMBERVALUE(#REF!)</f>
        <v>#REF!</v>
      </c>
    </row>
    <row r="7038" spans="1:5">
      <c r="A7038" s="285">
        <v>23713</v>
      </c>
      <c r="B7038" s="285" t="s">
        <v>16386</v>
      </c>
      <c r="C7038" s="513">
        <v>11.194800000000001</v>
      </c>
      <c r="E7038" t="e">
        <f>_xlfn.NUMBERVALUE(#REF!)</f>
        <v>#REF!</v>
      </c>
    </row>
    <row r="7039" spans="1:5">
      <c r="A7039" s="285">
        <v>20629</v>
      </c>
      <c r="B7039" s="285" t="s">
        <v>16477</v>
      </c>
      <c r="C7039" s="513">
        <v>56.973599999999998</v>
      </c>
      <c r="E7039" t="e">
        <f>_xlfn.NUMBERVALUE(#REF!)</f>
        <v>#REF!</v>
      </c>
    </row>
    <row r="7040" spans="1:5">
      <c r="A7040" s="285">
        <v>78765</v>
      </c>
      <c r="B7040" s="285" t="s">
        <v>16478</v>
      </c>
      <c r="C7040" s="513">
        <v>45.786000000000001</v>
      </c>
      <c r="E7040" t="e">
        <f>_xlfn.NUMBERVALUE(#REF!)</f>
        <v>#REF!</v>
      </c>
    </row>
    <row r="7041" spans="1:5">
      <c r="A7041" s="285">
        <v>35350</v>
      </c>
      <c r="B7041" s="285" t="s">
        <v>16479</v>
      </c>
      <c r="C7041" s="513">
        <v>3222.6</v>
      </c>
      <c r="E7041" t="e">
        <f>_xlfn.NUMBERVALUE(#REF!)</f>
        <v>#REF!</v>
      </c>
    </row>
    <row r="7042" spans="1:5">
      <c r="A7042" s="285">
        <v>35354</v>
      </c>
      <c r="B7042" s="285" t="s">
        <v>16480</v>
      </c>
      <c r="C7042" s="513">
        <v>4318.8</v>
      </c>
      <c r="E7042" t="e">
        <f>_xlfn.NUMBERVALUE(#REF!)</f>
        <v>#REF!</v>
      </c>
    </row>
    <row r="7043" spans="1:5">
      <c r="A7043" s="285">
        <v>34743</v>
      </c>
      <c r="B7043" s="285" t="s">
        <v>16481</v>
      </c>
      <c r="C7043" s="513">
        <v>150.96</v>
      </c>
      <c r="E7043" t="e">
        <f>_xlfn.NUMBERVALUE(#REF!)</f>
        <v>#REF!</v>
      </c>
    </row>
    <row r="7044" spans="1:5">
      <c r="A7044" s="285">
        <v>80140</v>
      </c>
      <c r="B7044" s="285" t="s">
        <v>16482</v>
      </c>
      <c r="C7044" s="513">
        <v>1.5814999999999999</v>
      </c>
      <c r="E7044" t="e">
        <f>_xlfn.NUMBERVALUE(#REF!)</f>
        <v>#REF!</v>
      </c>
    </row>
    <row r="7045" spans="1:5">
      <c r="A7045" s="285">
        <v>80149</v>
      </c>
      <c r="B7045" s="285" t="s">
        <v>16483</v>
      </c>
      <c r="C7045" s="513">
        <v>3.6179999999999999</v>
      </c>
      <c r="E7045" t="e">
        <f>_xlfn.NUMBERVALUE(#REF!)</f>
        <v>#REF!</v>
      </c>
    </row>
    <row r="7046" spans="1:5">
      <c r="A7046" s="285">
        <v>57721</v>
      </c>
      <c r="B7046" s="285" t="s">
        <v>16484</v>
      </c>
      <c r="C7046" s="513">
        <v>18.5031</v>
      </c>
      <c r="E7046" t="e">
        <f>_xlfn.NUMBERVALUE(#REF!)</f>
        <v>#REF!</v>
      </c>
    </row>
    <row r="7047" spans="1:5">
      <c r="A7047" s="285">
        <v>57722</v>
      </c>
      <c r="B7047" s="285" t="s">
        <v>16485</v>
      </c>
      <c r="C7047" s="513">
        <v>15.8675</v>
      </c>
      <c r="E7047" t="e">
        <f>_xlfn.NUMBERVALUE(#REF!)</f>
        <v>#REF!</v>
      </c>
    </row>
    <row r="7048" spans="1:5">
      <c r="A7048" s="285">
        <v>35348</v>
      </c>
      <c r="B7048" s="285" t="s">
        <v>16486</v>
      </c>
      <c r="C7048" s="513">
        <v>2224.8000000000002</v>
      </c>
      <c r="E7048" t="e">
        <f>_xlfn.NUMBERVALUE(#REF!)</f>
        <v>#REF!</v>
      </c>
    </row>
    <row r="7049" spans="1:5">
      <c r="A7049" s="285">
        <v>10743</v>
      </c>
      <c r="B7049" s="285" t="s">
        <v>16487</v>
      </c>
      <c r="C7049" s="513">
        <v>6.3140000000000001</v>
      </c>
      <c r="E7049" t="e">
        <f>_xlfn.NUMBERVALUE(#REF!)</f>
        <v>#REF!</v>
      </c>
    </row>
    <row r="7050" spans="1:5">
      <c r="A7050" s="285">
        <v>10710</v>
      </c>
      <c r="B7050" s="285" t="s">
        <v>16488</v>
      </c>
      <c r="C7050" s="513">
        <v>2.7890999999999999</v>
      </c>
      <c r="E7050" t="e">
        <f>_xlfn.NUMBERVALUE(#REF!)</f>
        <v>#REF!</v>
      </c>
    </row>
    <row r="7051" spans="1:5">
      <c r="A7051" s="285">
        <v>10465</v>
      </c>
      <c r="B7051" s="285" t="s">
        <v>16489</v>
      </c>
      <c r="C7051" s="513">
        <v>35.770000000000003</v>
      </c>
      <c r="E7051" t="e">
        <f>_xlfn.NUMBERVALUE(#REF!)</f>
        <v>#REF!</v>
      </c>
    </row>
    <row r="7052" spans="1:5">
      <c r="A7052" s="285">
        <v>10475</v>
      </c>
      <c r="B7052" s="285" t="s">
        <v>16490</v>
      </c>
      <c r="C7052" s="513">
        <v>45.744999999999997</v>
      </c>
      <c r="E7052" t="e">
        <f>_xlfn.NUMBERVALUE(#REF!)</f>
        <v>#REF!</v>
      </c>
    </row>
    <row r="7053" spans="1:5">
      <c r="A7053" s="285">
        <v>10798</v>
      </c>
      <c r="B7053" s="285" t="s">
        <v>16491</v>
      </c>
      <c r="C7053" s="513">
        <v>13.233499999999999</v>
      </c>
      <c r="E7053" t="e">
        <f>_xlfn.NUMBERVALUE(#REF!)</f>
        <v>#REF!</v>
      </c>
    </row>
    <row r="7054" spans="1:5">
      <c r="A7054" s="285">
        <v>10467</v>
      </c>
      <c r="B7054" s="285" t="s">
        <v>16492</v>
      </c>
      <c r="C7054" s="513">
        <v>54.284999999999997</v>
      </c>
      <c r="E7054" t="e">
        <f>_xlfn.NUMBERVALUE(#REF!)</f>
        <v>#REF!</v>
      </c>
    </row>
    <row r="7055" spans="1:5">
      <c r="A7055" s="285">
        <v>22182</v>
      </c>
      <c r="B7055" s="285" t="s">
        <v>16265</v>
      </c>
      <c r="C7055" s="513">
        <v>78.546000000000006</v>
      </c>
      <c r="E7055" t="e">
        <f>_xlfn.NUMBERVALUE(#REF!)</f>
        <v>#REF!</v>
      </c>
    </row>
    <row r="7056" spans="1:5">
      <c r="A7056" s="285">
        <v>22285</v>
      </c>
      <c r="B7056" s="285" t="s">
        <v>16493</v>
      </c>
      <c r="C7056" s="513">
        <v>7.3986000000000001</v>
      </c>
      <c r="E7056" t="e">
        <f>_xlfn.NUMBERVALUE(#REF!)</f>
        <v>#REF!</v>
      </c>
    </row>
    <row r="7057" spans="1:5">
      <c r="A7057" s="285">
        <v>22107</v>
      </c>
      <c r="B7057" s="285" t="s">
        <v>16494</v>
      </c>
      <c r="C7057" s="513">
        <v>104.595</v>
      </c>
      <c r="E7057" t="e">
        <f>_xlfn.NUMBERVALUE(#REF!)</f>
        <v>#REF!</v>
      </c>
    </row>
    <row r="7058" spans="1:5">
      <c r="A7058" s="285">
        <v>22106</v>
      </c>
      <c r="B7058" s="285" t="s">
        <v>16495</v>
      </c>
      <c r="C7058" s="513">
        <v>77.975999999999999</v>
      </c>
      <c r="E7058" t="e">
        <f>_xlfn.NUMBERVALUE(#REF!)</f>
        <v>#REF!</v>
      </c>
    </row>
    <row r="7059" spans="1:5">
      <c r="A7059" s="285">
        <v>22112</v>
      </c>
      <c r="B7059" s="285" t="s">
        <v>16496</v>
      </c>
      <c r="C7059" s="513">
        <v>49.1511</v>
      </c>
      <c r="E7059" t="e">
        <f>_xlfn.NUMBERVALUE(#REF!)</f>
        <v>#REF!</v>
      </c>
    </row>
    <row r="7060" spans="1:5">
      <c r="A7060" s="285">
        <v>24215</v>
      </c>
      <c r="B7060" s="285" t="s">
        <v>16497</v>
      </c>
      <c r="C7060" s="513">
        <v>41.798099999999998</v>
      </c>
      <c r="E7060" t="e">
        <f>_xlfn.NUMBERVALUE(#REF!)</f>
        <v>#REF!</v>
      </c>
    </row>
    <row r="7061" spans="1:5">
      <c r="A7061" s="285">
        <v>52986</v>
      </c>
      <c r="B7061" s="285" t="s">
        <v>14355</v>
      </c>
      <c r="C7061" s="513">
        <v>44.7273</v>
      </c>
      <c r="E7061" t="e">
        <f>_xlfn.NUMBERVALUE(#REF!)</f>
        <v>#REF!</v>
      </c>
    </row>
    <row r="7062" spans="1:5">
      <c r="A7062" s="285">
        <v>23012</v>
      </c>
      <c r="B7062" s="285" t="s">
        <v>16498</v>
      </c>
      <c r="C7062" s="513">
        <v>17.6187</v>
      </c>
      <c r="E7062" t="e">
        <f>_xlfn.NUMBERVALUE(#REF!)</f>
        <v>#REF!</v>
      </c>
    </row>
    <row r="7063" spans="1:5">
      <c r="A7063" s="285">
        <v>23011</v>
      </c>
      <c r="B7063" s="285" t="s">
        <v>16499</v>
      </c>
      <c r="C7063" s="513">
        <v>30.91</v>
      </c>
      <c r="E7063" t="e">
        <f>_xlfn.NUMBERVALUE(#REF!)</f>
        <v>#REF!</v>
      </c>
    </row>
    <row r="7064" spans="1:5">
      <c r="A7064" s="285">
        <v>23963</v>
      </c>
      <c r="B7064" s="285" t="s">
        <v>16500</v>
      </c>
      <c r="C7064" s="513">
        <v>37.631399999999999</v>
      </c>
      <c r="E7064" t="e">
        <f>_xlfn.NUMBERVALUE(#REF!)</f>
        <v>#REF!</v>
      </c>
    </row>
    <row r="7065" spans="1:5">
      <c r="A7065" s="285">
        <v>24008</v>
      </c>
      <c r="B7065" s="285" t="s">
        <v>16501</v>
      </c>
      <c r="C7065" s="513">
        <v>14.1531</v>
      </c>
      <c r="E7065" t="e">
        <f>_xlfn.NUMBERVALUE(#REF!)</f>
        <v>#REF!</v>
      </c>
    </row>
    <row r="7066" spans="1:5">
      <c r="A7066" s="285">
        <v>24009</v>
      </c>
      <c r="B7066" s="285" t="s">
        <v>16502</v>
      </c>
      <c r="C7066" s="513">
        <v>14.1531</v>
      </c>
      <c r="E7066" t="e">
        <f>_xlfn.NUMBERVALUE(#REF!)</f>
        <v>#REF!</v>
      </c>
    </row>
    <row r="7067" spans="1:5">
      <c r="A7067" s="285">
        <v>23730</v>
      </c>
      <c r="B7067" s="285" t="s">
        <v>16503</v>
      </c>
      <c r="C7067" s="513">
        <v>11.132099999999999</v>
      </c>
      <c r="E7067" t="e">
        <f>_xlfn.NUMBERVALUE(#REF!)</f>
        <v>#REF!</v>
      </c>
    </row>
    <row r="7068" spans="1:5">
      <c r="A7068" s="285">
        <v>20834</v>
      </c>
      <c r="B7068" s="285" t="s">
        <v>16100</v>
      </c>
      <c r="C7068" s="513">
        <v>64.095299999999995</v>
      </c>
      <c r="E7068" t="e">
        <f>_xlfn.NUMBERVALUE(#REF!)</f>
        <v>#REF!</v>
      </c>
    </row>
    <row r="7069" spans="1:5">
      <c r="A7069" s="285">
        <v>26380</v>
      </c>
      <c r="B7069" s="285" t="s">
        <v>15487</v>
      </c>
      <c r="C7069" s="513">
        <v>269.803</v>
      </c>
      <c r="E7069" t="e">
        <f>_xlfn.NUMBERVALUE(#REF!)</f>
        <v>#REF!</v>
      </c>
    </row>
    <row r="7070" spans="1:5">
      <c r="A7070" s="285">
        <v>637345</v>
      </c>
      <c r="B7070" s="285" t="s">
        <v>15501</v>
      </c>
      <c r="C7070" s="513">
        <v>2.4369999999999998</v>
      </c>
      <c r="E7070" t="e">
        <f>_xlfn.NUMBERVALUE(#REF!)</f>
        <v>#REF!</v>
      </c>
    </row>
    <row r="7071" spans="1:5">
      <c r="A7071" s="285">
        <v>47130</v>
      </c>
      <c r="B7071" s="285" t="s">
        <v>16504</v>
      </c>
      <c r="C7071" s="513">
        <v>1256.4000000000001</v>
      </c>
      <c r="E7071" t="e">
        <f>_xlfn.NUMBERVALUE(#REF!)</f>
        <v>#REF!</v>
      </c>
    </row>
    <row r="7072" spans="1:5">
      <c r="A7072" s="285">
        <v>47613</v>
      </c>
      <c r="B7072" s="285" t="s">
        <v>16505</v>
      </c>
      <c r="C7072" s="513">
        <v>404.46</v>
      </c>
      <c r="E7072" t="e">
        <f>_xlfn.NUMBERVALUE(#REF!)</f>
        <v>#REF!</v>
      </c>
    </row>
    <row r="7073" spans="1:5">
      <c r="A7073" s="285">
        <v>47660</v>
      </c>
      <c r="B7073" s="285" t="s">
        <v>16506</v>
      </c>
      <c r="C7073" s="513">
        <v>121.32</v>
      </c>
      <c r="E7073" t="e">
        <f>_xlfn.NUMBERVALUE(#REF!)</f>
        <v>#REF!</v>
      </c>
    </row>
    <row r="7074" spans="1:5">
      <c r="A7074" s="285">
        <v>10476</v>
      </c>
      <c r="B7074" s="285" t="s">
        <v>16507</v>
      </c>
      <c r="C7074" s="513">
        <v>62.265000000000001</v>
      </c>
      <c r="E7074" t="e">
        <f>_xlfn.NUMBERVALUE(#REF!)</f>
        <v>#REF!</v>
      </c>
    </row>
    <row r="7075" spans="1:5">
      <c r="A7075" s="285">
        <v>21263</v>
      </c>
      <c r="B7075" s="285" t="s">
        <v>16508</v>
      </c>
      <c r="C7075" s="513">
        <v>299.92200000000003</v>
      </c>
      <c r="E7075" t="e">
        <f>_xlfn.NUMBERVALUE(#REF!)</f>
        <v>#REF!</v>
      </c>
    </row>
    <row r="7076" spans="1:5">
      <c r="A7076" s="285">
        <v>37480</v>
      </c>
      <c r="B7076" s="285" t="s">
        <v>16509</v>
      </c>
      <c r="C7076" s="513">
        <v>45.644399999999997</v>
      </c>
      <c r="E7076" t="e">
        <f>_xlfn.NUMBERVALUE(#REF!)</f>
        <v>#REF!</v>
      </c>
    </row>
    <row r="7077" spans="1:5">
      <c r="A7077" s="285">
        <v>63706</v>
      </c>
      <c r="B7077" s="285" t="s">
        <v>16510</v>
      </c>
      <c r="C7077" s="513">
        <v>6.9827000000000004</v>
      </c>
      <c r="E7077" t="e">
        <f>_xlfn.NUMBERVALUE(#REF!)</f>
        <v>#REF!</v>
      </c>
    </row>
    <row r="7078" spans="1:5">
      <c r="A7078" s="285">
        <v>31459</v>
      </c>
      <c r="B7078" s="285" t="s">
        <v>16511</v>
      </c>
      <c r="C7078" s="513">
        <v>2.8401999999999998</v>
      </c>
      <c r="E7078" t="e">
        <f>_xlfn.NUMBERVALUE(#REF!)</f>
        <v>#REF!</v>
      </c>
    </row>
    <row r="7079" spans="1:5">
      <c r="A7079" s="285">
        <v>69980</v>
      </c>
      <c r="B7079" s="285" t="s">
        <v>16512</v>
      </c>
      <c r="C7079" s="513">
        <v>9.9632000000000005</v>
      </c>
      <c r="E7079" t="e">
        <f>_xlfn.NUMBERVALUE(#REF!)</f>
        <v>#REF!</v>
      </c>
    </row>
    <row r="7080" spans="1:5">
      <c r="A7080" s="285">
        <v>38711</v>
      </c>
      <c r="B7080" s="285" t="s">
        <v>16513</v>
      </c>
      <c r="C7080" s="513">
        <v>0.1447</v>
      </c>
      <c r="E7080" t="e">
        <f>_xlfn.NUMBERVALUE(#REF!)</f>
        <v>#REF!</v>
      </c>
    </row>
    <row r="7081" spans="1:5">
      <c r="A7081" s="285">
        <v>47658</v>
      </c>
      <c r="B7081" s="285" t="s">
        <v>16514</v>
      </c>
      <c r="C7081" s="513">
        <v>98.4</v>
      </c>
      <c r="E7081" t="e">
        <f>_xlfn.NUMBERVALUE(#REF!)</f>
        <v>#REF!</v>
      </c>
    </row>
    <row r="7082" spans="1:5">
      <c r="A7082" s="285">
        <v>38725</v>
      </c>
      <c r="B7082" s="285" t="s">
        <v>16515</v>
      </c>
      <c r="C7082" s="513">
        <v>1.7808999999999999</v>
      </c>
      <c r="E7082" t="e">
        <f>_xlfn.NUMBERVALUE(#REF!)</f>
        <v>#REF!</v>
      </c>
    </row>
    <row r="7083" spans="1:5">
      <c r="A7083" s="285">
        <v>38704</v>
      </c>
      <c r="B7083" s="285" t="s">
        <v>16516</v>
      </c>
      <c r="C7083" s="513">
        <v>1.7808999999999999</v>
      </c>
      <c r="E7083" t="e">
        <f>_xlfn.NUMBERVALUE(#REF!)</f>
        <v>#REF!</v>
      </c>
    </row>
    <row r="7084" spans="1:5">
      <c r="A7084" s="285">
        <v>35521</v>
      </c>
      <c r="B7084" s="285" t="s">
        <v>16517</v>
      </c>
      <c r="C7084" s="513">
        <v>451.9008</v>
      </c>
      <c r="E7084" t="e">
        <f>_xlfn.NUMBERVALUE(#REF!)</f>
        <v>#REF!</v>
      </c>
    </row>
    <row r="7085" spans="1:5">
      <c r="A7085" s="285">
        <v>80167</v>
      </c>
      <c r="B7085" s="285" t="s">
        <v>16518</v>
      </c>
      <c r="C7085" s="513">
        <v>55.55</v>
      </c>
      <c r="E7085" t="e">
        <f>_xlfn.NUMBERVALUE(#REF!)</f>
        <v>#REF!</v>
      </c>
    </row>
    <row r="7086" spans="1:5">
      <c r="A7086" s="285">
        <v>47676</v>
      </c>
      <c r="B7086" s="285" t="s">
        <v>16519</v>
      </c>
      <c r="C7086" s="513">
        <v>32.142000000000003</v>
      </c>
      <c r="E7086" t="e">
        <f>_xlfn.NUMBERVALUE(#REF!)</f>
        <v>#REF!</v>
      </c>
    </row>
    <row r="7087" spans="1:5">
      <c r="A7087" s="285">
        <v>25401</v>
      </c>
      <c r="B7087" s="285" t="s">
        <v>16520</v>
      </c>
      <c r="C7087" s="513">
        <v>530.63900000000001</v>
      </c>
      <c r="E7087" t="e">
        <f>_xlfn.NUMBERVALUE(#REF!)</f>
        <v>#REF!</v>
      </c>
    </row>
    <row r="7088" spans="1:5">
      <c r="A7088" s="285">
        <v>42870</v>
      </c>
      <c r="B7088" s="285" t="s">
        <v>16521</v>
      </c>
      <c r="C7088" s="513">
        <v>73.08</v>
      </c>
      <c r="E7088" t="e">
        <f>_xlfn.NUMBERVALUE(#REF!)</f>
        <v>#REF!</v>
      </c>
    </row>
    <row r="7089" spans="1:5">
      <c r="A7089" s="285">
        <v>661043</v>
      </c>
      <c r="B7089" s="285" t="s">
        <v>16522</v>
      </c>
      <c r="C7089" s="513">
        <v>14.555999999999999</v>
      </c>
      <c r="E7089" t="e">
        <f>_xlfn.NUMBERVALUE(#REF!)</f>
        <v>#REF!</v>
      </c>
    </row>
    <row r="7090" spans="1:5">
      <c r="A7090" s="285">
        <v>23703</v>
      </c>
      <c r="B7090" s="285" t="s">
        <v>16523</v>
      </c>
      <c r="C7090" s="513">
        <v>8.0142000000000007</v>
      </c>
      <c r="E7090" t="e">
        <f>_xlfn.NUMBERVALUE(#REF!)</f>
        <v>#REF!</v>
      </c>
    </row>
    <row r="7091" spans="1:5">
      <c r="A7091" s="285">
        <v>53302</v>
      </c>
      <c r="B7091" s="285" t="s">
        <v>16524</v>
      </c>
      <c r="C7091" s="513">
        <v>48.113700000000001</v>
      </c>
      <c r="E7091" t="e">
        <f>_xlfn.NUMBERVALUE(#REF!)</f>
        <v>#REF!</v>
      </c>
    </row>
    <row r="7092" spans="1:5">
      <c r="A7092" s="285">
        <v>78603</v>
      </c>
      <c r="B7092" s="285" t="s">
        <v>16525</v>
      </c>
      <c r="C7092" s="513">
        <v>14.31</v>
      </c>
      <c r="E7092" t="e">
        <f>_xlfn.NUMBERVALUE(#REF!)</f>
        <v>#REF!</v>
      </c>
    </row>
    <row r="7093" spans="1:5">
      <c r="A7093" s="285">
        <v>23961</v>
      </c>
      <c r="B7093" s="285" t="s">
        <v>16526</v>
      </c>
      <c r="C7093" s="513">
        <v>26.601900000000001</v>
      </c>
      <c r="E7093" t="e">
        <f>_xlfn.NUMBERVALUE(#REF!)</f>
        <v>#REF!</v>
      </c>
    </row>
    <row r="7094" spans="1:5">
      <c r="A7094" s="285">
        <v>22179</v>
      </c>
      <c r="B7094" s="285" t="s">
        <v>16527</v>
      </c>
      <c r="C7094" s="513">
        <v>81.338999999999999</v>
      </c>
      <c r="E7094" t="e">
        <f>_xlfn.NUMBERVALUE(#REF!)</f>
        <v>#REF!</v>
      </c>
    </row>
    <row r="7095" spans="1:5">
      <c r="A7095" s="285">
        <v>76657</v>
      </c>
      <c r="B7095" s="285" t="s">
        <v>16528</v>
      </c>
      <c r="C7095" s="513">
        <v>292.11</v>
      </c>
      <c r="E7095" t="e">
        <f>_xlfn.NUMBERVALUE(#REF!)</f>
        <v>#REF!</v>
      </c>
    </row>
    <row r="7096" spans="1:5">
      <c r="A7096" s="285">
        <v>25416</v>
      </c>
      <c r="B7096" s="285" t="s">
        <v>16529</v>
      </c>
      <c r="C7096" s="513">
        <v>37.143999999999998</v>
      </c>
      <c r="E7096" t="e">
        <f>_xlfn.NUMBERVALUE(#REF!)</f>
        <v>#REF!</v>
      </c>
    </row>
    <row r="7097" spans="1:5">
      <c r="A7097" s="285">
        <v>25701</v>
      </c>
      <c r="B7097" s="285" t="s">
        <v>15656</v>
      </c>
      <c r="C7097" s="513">
        <v>0.5716</v>
      </c>
      <c r="E7097" t="e">
        <f>_xlfn.NUMBERVALUE(#REF!)</f>
        <v>#REF!</v>
      </c>
    </row>
    <row r="7098" spans="1:5">
      <c r="A7098" s="285">
        <v>26158</v>
      </c>
      <c r="B7098" s="285" t="s">
        <v>16530</v>
      </c>
      <c r="C7098" s="513">
        <v>249.36799999999999</v>
      </c>
      <c r="E7098" t="e">
        <f>_xlfn.NUMBERVALUE(#REF!)</f>
        <v>#REF!</v>
      </c>
    </row>
    <row r="7099" spans="1:5">
      <c r="A7099" s="285">
        <v>26159</v>
      </c>
      <c r="B7099" s="285" t="s">
        <v>16531</v>
      </c>
      <c r="C7099" s="513">
        <v>247.59899999999999</v>
      </c>
      <c r="E7099" t="e">
        <f>_xlfn.NUMBERVALUE(#REF!)</f>
        <v>#REF!</v>
      </c>
    </row>
    <row r="7100" spans="1:5">
      <c r="A7100" s="285">
        <v>26224</v>
      </c>
      <c r="B7100" s="285" t="s">
        <v>15437</v>
      </c>
      <c r="C7100" s="513">
        <v>104.92</v>
      </c>
      <c r="E7100" t="e">
        <f>_xlfn.NUMBERVALUE(#REF!)</f>
        <v>#REF!</v>
      </c>
    </row>
    <row r="7101" spans="1:5">
      <c r="A7101" s="285">
        <v>26240</v>
      </c>
      <c r="B7101" s="285" t="s">
        <v>16532</v>
      </c>
      <c r="C7101" s="513">
        <v>20.380099999999999</v>
      </c>
      <c r="E7101" t="e">
        <f>_xlfn.NUMBERVALUE(#REF!)</f>
        <v>#REF!</v>
      </c>
    </row>
    <row r="7102" spans="1:5">
      <c r="A7102" s="285">
        <v>26244</v>
      </c>
      <c r="B7102" s="285" t="s">
        <v>14970</v>
      </c>
      <c r="C7102" s="513">
        <v>93.025000000000006</v>
      </c>
      <c r="E7102" t="e">
        <f>_xlfn.NUMBERVALUE(#REF!)</f>
        <v>#REF!</v>
      </c>
    </row>
    <row r="7103" spans="1:5">
      <c r="A7103" s="285">
        <v>26247</v>
      </c>
      <c r="B7103" s="285" t="s">
        <v>16533</v>
      </c>
      <c r="C7103" s="513">
        <v>33.409700000000001</v>
      </c>
      <c r="E7103" t="e">
        <f>_xlfn.NUMBERVALUE(#REF!)</f>
        <v>#REF!</v>
      </c>
    </row>
    <row r="7104" spans="1:5">
      <c r="A7104" s="285">
        <v>26260</v>
      </c>
      <c r="B7104" s="285" t="s">
        <v>16534</v>
      </c>
      <c r="C7104" s="513">
        <v>25.186900000000001</v>
      </c>
      <c r="E7104" t="e">
        <f>_xlfn.NUMBERVALUE(#REF!)</f>
        <v>#REF!</v>
      </c>
    </row>
    <row r="7105" spans="1:5">
      <c r="A7105" s="285">
        <v>26261</v>
      </c>
      <c r="B7105" s="285" t="s">
        <v>15437</v>
      </c>
      <c r="C7105" s="513">
        <v>170.55600000000001</v>
      </c>
      <c r="E7105" t="e">
        <f>_xlfn.NUMBERVALUE(#REF!)</f>
        <v>#REF!</v>
      </c>
    </row>
    <row r="7106" spans="1:5">
      <c r="A7106" s="285">
        <v>26264</v>
      </c>
      <c r="B7106" s="285" t="s">
        <v>14970</v>
      </c>
      <c r="C7106" s="513">
        <v>108.58</v>
      </c>
      <c r="E7106" t="e">
        <f>_xlfn.NUMBERVALUE(#REF!)</f>
        <v>#REF!</v>
      </c>
    </row>
    <row r="7107" spans="1:5">
      <c r="A7107" s="285">
        <v>26265</v>
      </c>
      <c r="B7107" s="285" t="s">
        <v>14970</v>
      </c>
      <c r="C7107" s="513">
        <v>108.58</v>
      </c>
      <c r="E7107" t="e">
        <f>_xlfn.NUMBERVALUE(#REF!)</f>
        <v>#REF!</v>
      </c>
    </row>
    <row r="7108" spans="1:5">
      <c r="A7108" s="285">
        <v>26267</v>
      </c>
      <c r="B7108" s="285" t="s">
        <v>16533</v>
      </c>
      <c r="C7108" s="513">
        <v>112.301</v>
      </c>
      <c r="E7108" t="e">
        <f>_xlfn.NUMBERVALUE(#REF!)</f>
        <v>#REF!</v>
      </c>
    </row>
    <row r="7109" spans="1:5">
      <c r="A7109" s="285">
        <v>26281</v>
      </c>
      <c r="B7109" s="285" t="s">
        <v>16535</v>
      </c>
      <c r="C7109" s="513">
        <v>203.923</v>
      </c>
      <c r="E7109" t="e">
        <f>_xlfn.NUMBERVALUE(#REF!)</f>
        <v>#REF!</v>
      </c>
    </row>
    <row r="7110" spans="1:5">
      <c r="A7110" s="285">
        <v>26282</v>
      </c>
      <c r="B7110" s="285" t="s">
        <v>16536</v>
      </c>
      <c r="C7110" s="513">
        <v>183.12200000000001</v>
      </c>
      <c r="E7110" t="e">
        <f>_xlfn.NUMBERVALUE(#REF!)</f>
        <v>#REF!</v>
      </c>
    </row>
    <row r="7111" spans="1:5">
      <c r="A7111" s="285">
        <v>26283</v>
      </c>
      <c r="B7111" s="285" t="s">
        <v>16535</v>
      </c>
      <c r="C7111" s="513">
        <v>293.77600000000001</v>
      </c>
      <c r="E7111" t="e">
        <f>_xlfn.NUMBERVALUE(#REF!)</f>
        <v>#REF!</v>
      </c>
    </row>
    <row r="7112" spans="1:5">
      <c r="A7112" s="285">
        <v>26284</v>
      </c>
      <c r="B7112" s="285" t="s">
        <v>16536</v>
      </c>
      <c r="C7112" s="513">
        <v>323.11700000000002</v>
      </c>
      <c r="E7112" t="e">
        <f>_xlfn.NUMBERVALUE(#REF!)</f>
        <v>#REF!</v>
      </c>
    </row>
    <row r="7113" spans="1:5">
      <c r="A7113" s="285">
        <v>26294</v>
      </c>
      <c r="B7113" s="285" t="s">
        <v>16537</v>
      </c>
      <c r="C7113" s="513">
        <v>102.48</v>
      </c>
      <c r="E7113" t="e">
        <f>_xlfn.NUMBERVALUE(#REF!)</f>
        <v>#REF!</v>
      </c>
    </row>
    <row r="7114" spans="1:5">
      <c r="A7114" s="285">
        <v>26348</v>
      </c>
      <c r="B7114" s="285" t="s">
        <v>16538</v>
      </c>
      <c r="C7114" s="513">
        <v>331.84</v>
      </c>
      <c r="E7114" t="e">
        <f>_xlfn.NUMBERVALUE(#REF!)</f>
        <v>#REF!</v>
      </c>
    </row>
    <row r="7115" spans="1:5">
      <c r="A7115" s="285">
        <v>26350</v>
      </c>
      <c r="B7115" s="285" t="s">
        <v>15487</v>
      </c>
      <c r="C7115" s="513">
        <v>242.048</v>
      </c>
      <c r="E7115" t="e">
        <f>_xlfn.NUMBERVALUE(#REF!)</f>
        <v>#REF!</v>
      </c>
    </row>
    <row r="7116" spans="1:5">
      <c r="A7116" s="285">
        <v>26351</v>
      </c>
      <c r="B7116" s="285" t="s">
        <v>16121</v>
      </c>
      <c r="C7116" s="513">
        <v>332.93799999999999</v>
      </c>
      <c r="E7116" t="e">
        <f>_xlfn.NUMBERVALUE(#REF!)</f>
        <v>#REF!</v>
      </c>
    </row>
    <row r="7117" spans="1:5">
      <c r="A7117" s="285">
        <v>26381</v>
      </c>
      <c r="B7117" s="285" t="s">
        <v>15487</v>
      </c>
      <c r="C7117" s="513">
        <v>246.07400000000001</v>
      </c>
      <c r="E7117" t="e">
        <f>_xlfn.NUMBERVALUE(#REF!)</f>
        <v>#REF!</v>
      </c>
    </row>
    <row r="7118" spans="1:5">
      <c r="A7118" s="285">
        <v>26383</v>
      </c>
      <c r="B7118" s="285" t="s">
        <v>16121</v>
      </c>
      <c r="C7118" s="513">
        <v>328.79</v>
      </c>
      <c r="E7118" t="e">
        <f>_xlfn.NUMBERVALUE(#REF!)</f>
        <v>#REF!</v>
      </c>
    </row>
    <row r="7119" spans="1:5">
      <c r="A7119" s="285">
        <v>26399</v>
      </c>
      <c r="B7119" s="285" t="s">
        <v>16539</v>
      </c>
      <c r="C7119" s="513">
        <v>78.540000000000006</v>
      </c>
      <c r="E7119" t="e">
        <f>_xlfn.NUMBERVALUE(#REF!)</f>
        <v>#REF!</v>
      </c>
    </row>
    <row r="7120" spans="1:5">
      <c r="A7120" s="285">
        <v>26404</v>
      </c>
      <c r="B7120" s="285" t="s">
        <v>16540</v>
      </c>
      <c r="C7120" s="513">
        <v>411.99400000000003</v>
      </c>
      <c r="E7120" t="e">
        <f>_xlfn.NUMBERVALUE(#REF!)</f>
        <v>#REF!</v>
      </c>
    </row>
    <row r="7121" spans="1:5">
      <c r="A7121" s="285">
        <v>26409</v>
      </c>
      <c r="B7121" s="285" t="s">
        <v>16540</v>
      </c>
      <c r="C7121" s="513">
        <v>381.92099999999999</v>
      </c>
      <c r="E7121" t="e">
        <f>_xlfn.NUMBERVALUE(#REF!)</f>
        <v>#REF!</v>
      </c>
    </row>
    <row r="7122" spans="1:5">
      <c r="A7122" s="285">
        <v>26510</v>
      </c>
      <c r="B7122" s="285" t="s">
        <v>16541</v>
      </c>
      <c r="C7122" s="513">
        <v>137.006</v>
      </c>
      <c r="E7122" t="e">
        <f>_xlfn.NUMBERVALUE(#REF!)</f>
        <v>#REF!</v>
      </c>
    </row>
    <row r="7123" spans="1:5">
      <c r="A7123" s="285">
        <v>26575</v>
      </c>
      <c r="B7123" s="285" t="s">
        <v>16542</v>
      </c>
      <c r="C7123" s="513">
        <v>21.96</v>
      </c>
      <c r="E7123" t="e">
        <f>_xlfn.NUMBERVALUE(#REF!)</f>
        <v>#REF!</v>
      </c>
    </row>
    <row r="7124" spans="1:5">
      <c r="A7124" s="285">
        <v>26576</v>
      </c>
      <c r="B7124" s="285" t="s">
        <v>16538</v>
      </c>
      <c r="C7124" s="513">
        <v>61.670999999999999</v>
      </c>
      <c r="E7124" t="e">
        <f>_xlfn.NUMBERVALUE(#REF!)</f>
        <v>#REF!</v>
      </c>
    </row>
    <row r="7125" spans="1:5">
      <c r="A7125" s="285">
        <v>26577</v>
      </c>
      <c r="B7125" s="285" t="s">
        <v>16543</v>
      </c>
      <c r="C7125" s="513">
        <v>295.17899999999997</v>
      </c>
      <c r="E7125" t="e">
        <f>_xlfn.NUMBERVALUE(#REF!)</f>
        <v>#REF!</v>
      </c>
    </row>
    <row r="7126" spans="1:5">
      <c r="A7126" s="285">
        <v>26578</v>
      </c>
      <c r="B7126" s="285" t="s">
        <v>16544</v>
      </c>
      <c r="C7126" s="513">
        <v>312.50299999999999</v>
      </c>
      <c r="E7126" t="e">
        <f>_xlfn.NUMBERVALUE(#REF!)</f>
        <v>#REF!</v>
      </c>
    </row>
    <row r="7127" spans="1:5">
      <c r="A7127" s="285">
        <v>26579</v>
      </c>
      <c r="B7127" s="285" t="s">
        <v>16538</v>
      </c>
      <c r="C7127" s="513">
        <v>32.720399999999998</v>
      </c>
      <c r="E7127" t="e">
        <f>_xlfn.NUMBERVALUE(#REF!)</f>
        <v>#REF!</v>
      </c>
    </row>
    <row r="7128" spans="1:5">
      <c r="A7128" s="285">
        <v>26580</v>
      </c>
      <c r="B7128" s="285" t="s">
        <v>16538</v>
      </c>
      <c r="C7128" s="513">
        <v>32.720399999999998</v>
      </c>
      <c r="E7128" t="e">
        <f>_xlfn.NUMBERVALUE(#REF!)</f>
        <v>#REF!</v>
      </c>
    </row>
    <row r="7129" spans="1:5">
      <c r="A7129" s="285">
        <v>26589</v>
      </c>
      <c r="B7129" s="285" t="s">
        <v>16545</v>
      </c>
      <c r="C7129" s="513">
        <v>198.25</v>
      </c>
      <c r="E7129" t="e">
        <f>_xlfn.NUMBERVALUE(#REF!)</f>
        <v>#REF!</v>
      </c>
    </row>
    <row r="7130" spans="1:5">
      <c r="A7130" s="285">
        <v>26590</v>
      </c>
      <c r="B7130" s="285" t="s">
        <v>16546</v>
      </c>
      <c r="C7130" s="513">
        <v>197.39599999999999</v>
      </c>
      <c r="E7130" t="e">
        <f>_xlfn.NUMBERVALUE(#REF!)</f>
        <v>#REF!</v>
      </c>
    </row>
    <row r="7131" spans="1:5">
      <c r="A7131" s="285">
        <v>26591</v>
      </c>
      <c r="B7131" s="285" t="s">
        <v>16547</v>
      </c>
      <c r="C7131" s="513">
        <v>971.73</v>
      </c>
      <c r="E7131" t="e">
        <f>_xlfn.NUMBERVALUE(#REF!)</f>
        <v>#REF!</v>
      </c>
    </row>
    <row r="7132" spans="1:5">
      <c r="A7132" s="285">
        <v>26592</v>
      </c>
      <c r="B7132" s="285" t="s">
        <v>16548</v>
      </c>
      <c r="C7132" s="513">
        <v>1406.05</v>
      </c>
      <c r="E7132" t="e">
        <f>_xlfn.NUMBERVALUE(#REF!)</f>
        <v>#REF!</v>
      </c>
    </row>
    <row r="7133" spans="1:5">
      <c r="A7133" s="285">
        <v>26593</v>
      </c>
      <c r="B7133" s="285" t="s">
        <v>16549</v>
      </c>
      <c r="C7133" s="513">
        <v>1661.64</v>
      </c>
      <c r="E7133" t="e">
        <f>_xlfn.NUMBERVALUE(#REF!)</f>
        <v>#REF!</v>
      </c>
    </row>
    <row r="7134" spans="1:5">
      <c r="A7134" s="285">
        <v>26594</v>
      </c>
      <c r="B7134" s="285" t="s">
        <v>16550</v>
      </c>
      <c r="C7134" s="513">
        <v>1830.61</v>
      </c>
      <c r="E7134" t="e">
        <f>_xlfn.NUMBERVALUE(#REF!)</f>
        <v>#REF!</v>
      </c>
    </row>
    <row r="7135" spans="1:5">
      <c r="A7135" s="285">
        <v>26595</v>
      </c>
      <c r="B7135" s="285" t="s">
        <v>16551</v>
      </c>
      <c r="C7135" s="513">
        <v>1103.49</v>
      </c>
      <c r="E7135" t="e">
        <f>_xlfn.NUMBERVALUE(#REF!)</f>
        <v>#REF!</v>
      </c>
    </row>
    <row r="7136" spans="1:5">
      <c r="A7136" s="285">
        <v>26596</v>
      </c>
      <c r="B7136" s="285" t="s">
        <v>16552</v>
      </c>
      <c r="C7136" s="513">
        <v>1553.67</v>
      </c>
      <c r="E7136" t="e">
        <f>_xlfn.NUMBERVALUE(#REF!)</f>
        <v>#REF!</v>
      </c>
    </row>
    <row r="7137" spans="1:5">
      <c r="A7137" s="285">
        <v>26597</v>
      </c>
      <c r="B7137" s="285" t="s">
        <v>16553</v>
      </c>
      <c r="C7137" s="513">
        <v>1844.03</v>
      </c>
      <c r="E7137" t="e">
        <f>_xlfn.NUMBERVALUE(#REF!)</f>
        <v>#REF!</v>
      </c>
    </row>
    <row r="7138" spans="1:5">
      <c r="A7138" s="285">
        <v>26598</v>
      </c>
      <c r="B7138" s="285" t="s">
        <v>16554</v>
      </c>
      <c r="C7138" s="513">
        <v>2088.0300000000002</v>
      </c>
      <c r="E7138" t="e">
        <f>_xlfn.NUMBERVALUE(#REF!)</f>
        <v>#REF!</v>
      </c>
    </row>
    <row r="7139" spans="1:5">
      <c r="A7139" s="285">
        <v>26622</v>
      </c>
      <c r="B7139" s="285" t="s">
        <v>15188</v>
      </c>
      <c r="C7139" s="513">
        <v>170.983</v>
      </c>
      <c r="E7139" t="e">
        <f>_xlfn.NUMBERVALUE(#REF!)</f>
        <v>#REF!</v>
      </c>
    </row>
    <row r="7140" spans="1:5">
      <c r="A7140" s="285">
        <v>26623</v>
      </c>
      <c r="B7140" s="285" t="s">
        <v>16238</v>
      </c>
      <c r="C7140" s="513">
        <v>222.16200000000001</v>
      </c>
      <c r="E7140" t="e">
        <f>_xlfn.NUMBERVALUE(#REF!)</f>
        <v>#REF!</v>
      </c>
    </row>
    <row r="7141" spans="1:5">
      <c r="A7141" s="285">
        <v>26626</v>
      </c>
      <c r="B7141" s="285" t="s">
        <v>15171</v>
      </c>
      <c r="C7141" s="513">
        <v>188.61199999999999</v>
      </c>
      <c r="E7141" t="e">
        <f>_xlfn.NUMBERVALUE(#REF!)</f>
        <v>#REF!</v>
      </c>
    </row>
    <row r="7142" spans="1:5">
      <c r="A7142" s="285">
        <v>26665</v>
      </c>
      <c r="B7142" s="285" t="s">
        <v>15938</v>
      </c>
      <c r="C7142" s="513">
        <v>481.77800000000002</v>
      </c>
      <c r="E7142" t="e">
        <f>_xlfn.NUMBERVALUE(#REF!)</f>
        <v>#REF!</v>
      </c>
    </row>
    <row r="7143" spans="1:5">
      <c r="A7143" s="285">
        <v>26666</v>
      </c>
      <c r="B7143" s="285" t="s">
        <v>15573</v>
      </c>
      <c r="C7143" s="513">
        <v>376.98</v>
      </c>
      <c r="E7143" t="e">
        <f>_xlfn.NUMBERVALUE(#REF!)</f>
        <v>#REF!</v>
      </c>
    </row>
    <row r="7144" spans="1:5">
      <c r="A7144" s="285">
        <v>26669</v>
      </c>
      <c r="B7144" s="285" t="s">
        <v>15938</v>
      </c>
      <c r="C7144" s="513">
        <v>481.77800000000002</v>
      </c>
      <c r="E7144" t="e">
        <f>_xlfn.NUMBERVALUE(#REF!)</f>
        <v>#REF!</v>
      </c>
    </row>
    <row r="7145" spans="1:5">
      <c r="A7145" s="285">
        <v>26670</v>
      </c>
      <c r="B7145" s="285" t="s">
        <v>15573</v>
      </c>
      <c r="C7145" s="513">
        <v>376.98</v>
      </c>
      <c r="E7145" t="e">
        <f>_xlfn.NUMBERVALUE(#REF!)</f>
        <v>#REF!</v>
      </c>
    </row>
    <row r="7146" spans="1:5">
      <c r="A7146" s="285">
        <v>26671</v>
      </c>
      <c r="B7146" s="285" t="s">
        <v>15913</v>
      </c>
      <c r="C7146" s="513">
        <v>530.94399999999996</v>
      </c>
      <c r="E7146" t="e">
        <f>_xlfn.NUMBERVALUE(#REF!)</f>
        <v>#REF!</v>
      </c>
    </row>
    <row r="7147" spans="1:5">
      <c r="A7147" s="285">
        <v>26690</v>
      </c>
      <c r="B7147" s="285" t="s">
        <v>15572</v>
      </c>
      <c r="C7147" s="513">
        <v>104.432</v>
      </c>
      <c r="E7147" t="e">
        <f>_xlfn.NUMBERVALUE(#REF!)</f>
        <v>#REF!</v>
      </c>
    </row>
    <row r="7148" spans="1:5">
      <c r="A7148" s="285">
        <v>26697</v>
      </c>
      <c r="B7148" s="285" t="s">
        <v>16531</v>
      </c>
      <c r="C7148" s="513">
        <v>57.535200000000003</v>
      </c>
      <c r="E7148" t="e">
        <f>_xlfn.NUMBERVALUE(#REF!)</f>
        <v>#REF!</v>
      </c>
    </row>
    <row r="7149" spans="1:5">
      <c r="A7149" s="285">
        <v>20240</v>
      </c>
      <c r="B7149" s="285" t="s">
        <v>16555</v>
      </c>
      <c r="C7149" s="513">
        <v>35.6143</v>
      </c>
      <c r="E7149" t="e">
        <f>_xlfn.NUMBERVALUE(#REF!)</f>
        <v>#REF!</v>
      </c>
    </row>
    <row r="7150" spans="1:5">
      <c r="A7150" s="285">
        <v>20512</v>
      </c>
      <c r="B7150" s="285" t="s">
        <v>16556</v>
      </c>
      <c r="C7150" s="513">
        <v>125.75879999999999</v>
      </c>
      <c r="E7150" t="e">
        <f>_xlfn.NUMBERVALUE(#REF!)</f>
        <v>#REF!</v>
      </c>
    </row>
    <row r="7151" spans="1:5">
      <c r="A7151" s="285">
        <v>20513</v>
      </c>
      <c r="B7151" s="285" t="s">
        <v>16557</v>
      </c>
      <c r="C7151" s="513">
        <v>150.54</v>
      </c>
      <c r="E7151" t="e">
        <f>_xlfn.NUMBERVALUE(#REF!)</f>
        <v>#REF!</v>
      </c>
    </row>
    <row r="7152" spans="1:5">
      <c r="A7152" s="285">
        <v>20516</v>
      </c>
      <c r="B7152" s="285" t="s">
        <v>16557</v>
      </c>
      <c r="C7152" s="513">
        <v>146.1396</v>
      </c>
      <c r="E7152" t="e">
        <f>_xlfn.NUMBERVALUE(#REF!)</f>
        <v>#REF!</v>
      </c>
    </row>
    <row r="7153" spans="1:5">
      <c r="A7153" s="285">
        <v>20529</v>
      </c>
      <c r="B7153" s="285" t="s">
        <v>16558</v>
      </c>
      <c r="C7153" s="513">
        <v>134.6754</v>
      </c>
      <c r="E7153" t="e">
        <f>_xlfn.NUMBERVALUE(#REF!)</f>
        <v>#REF!</v>
      </c>
    </row>
    <row r="7154" spans="1:5">
      <c r="A7154" s="285">
        <v>20530</v>
      </c>
      <c r="B7154" s="285" t="s">
        <v>16559</v>
      </c>
      <c r="C7154" s="513">
        <v>54.501300000000001</v>
      </c>
      <c r="E7154" t="e">
        <f>_xlfn.NUMBERVALUE(#REF!)</f>
        <v>#REF!</v>
      </c>
    </row>
    <row r="7155" spans="1:5">
      <c r="A7155" s="285">
        <v>20531</v>
      </c>
      <c r="B7155" s="285" t="s">
        <v>16199</v>
      </c>
      <c r="C7155" s="513">
        <v>64.269000000000005</v>
      </c>
      <c r="E7155" t="e">
        <f>_xlfn.NUMBERVALUE(#REF!)</f>
        <v>#REF!</v>
      </c>
    </row>
    <row r="7156" spans="1:5">
      <c r="A7156" s="285">
        <v>20537</v>
      </c>
      <c r="B7156" s="285" t="s">
        <v>16428</v>
      </c>
      <c r="C7156" s="513">
        <v>92.582099999999997</v>
      </c>
      <c r="E7156" t="e">
        <f>_xlfn.NUMBERVALUE(#REF!)</f>
        <v>#REF!</v>
      </c>
    </row>
    <row r="7157" spans="1:5">
      <c r="A7157" s="285">
        <v>20538</v>
      </c>
      <c r="B7157" s="285" t="s">
        <v>16560</v>
      </c>
      <c r="C7157" s="513">
        <v>115.51049999999999</v>
      </c>
      <c r="E7157" t="e">
        <f>_xlfn.NUMBERVALUE(#REF!)</f>
        <v>#REF!</v>
      </c>
    </row>
    <row r="7158" spans="1:5">
      <c r="A7158" s="285">
        <v>20539</v>
      </c>
      <c r="B7158" s="285" t="s">
        <v>16561</v>
      </c>
      <c r="C7158" s="513">
        <v>163.79910000000001</v>
      </c>
      <c r="E7158" t="e">
        <f>_xlfn.NUMBERVALUE(#REF!)</f>
        <v>#REF!</v>
      </c>
    </row>
    <row r="7159" spans="1:5">
      <c r="A7159" s="285">
        <v>20546</v>
      </c>
      <c r="B7159" s="285" t="s">
        <v>16562</v>
      </c>
      <c r="C7159" s="513">
        <v>13.120100000000001</v>
      </c>
      <c r="E7159" t="e">
        <f>_xlfn.NUMBERVALUE(#REF!)</f>
        <v>#REF!</v>
      </c>
    </row>
    <row r="7160" spans="1:5">
      <c r="A7160" s="285">
        <v>20558</v>
      </c>
      <c r="B7160" s="285" t="s">
        <v>16563</v>
      </c>
      <c r="C7160" s="513">
        <v>117.1317</v>
      </c>
      <c r="E7160" t="e">
        <f>_xlfn.NUMBERVALUE(#REF!)</f>
        <v>#REF!</v>
      </c>
    </row>
    <row r="7161" spans="1:5">
      <c r="A7161" s="285">
        <v>20559</v>
      </c>
      <c r="B7161" s="285" t="s">
        <v>16563</v>
      </c>
      <c r="C7161" s="513">
        <v>119.85299999999999</v>
      </c>
      <c r="E7161" t="e">
        <f>_xlfn.NUMBERVALUE(#REF!)</f>
        <v>#REF!</v>
      </c>
    </row>
    <row r="7162" spans="1:5">
      <c r="A7162" s="285">
        <v>20561</v>
      </c>
      <c r="B7162" s="285" t="s">
        <v>16564</v>
      </c>
      <c r="C7162" s="513">
        <v>95.940299999999993</v>
      </c>
      <c r="E7162" t="e">
        <f>_xlfn.NUMBERVALUE(#REF!)</f>
        <v>#REF!</v>
      </c>
    </row>
    <row r="7163" spans="1:5">
      <c r="A7163" s="285">
        <v>20562</v>
      </c>
      <c r="B7163" s="285" t="s">
        <v>16565</v>
      </c>
      <c r="C7163" s="513">
        <v>107.9256</v>
      </c>
      <c r="E7163" t="e">
        <f>_xlfn.NUMBERVALUE(#REF!)</f>
        <v>#REF!</v>
      </c>
    </row>
    <row r="7164" spans="1:5">
      <c r="A7164" s="285">
        <v>20563</v>
      </c>
      <c r="B7164" s="285" t="s">
        <v>16566</v>
      </c>
      <c r="C7164" s="513">
        <v>120.08459999999999</v>
      </c>
      <c r="E7164" t="e">
        <f>_xlfn.NUMBERVALUE(#REF!)</f>
        <v>#REF!</v>
      </c>
    </row>
    <row r="7165" spans="1:5">
      <c r="A7165" s="285">
        <v>20564</v>
      </c>
      <c r="B7165" s="285" t="s">
        <v>16259</v>
      </c>
      <c r="C7165" s="513">
        <v>685.53599999999994</v>
      </c>
      <c r="E7165" t="e">
        <f>_xlfn.NUMBERVALUE(#REF!)</f>
        <v>#REF!</v>
      </c>
    </row>
    <row r="7166" spans="1:5">
      <c r="A7166" s="285">
        <v>20568</v>
      </c>
      <c r="B7166" s="285" t="s">
        <v>16567</v>
      </c>
      <c r="C7166" s="513">
        <v>146.25540000000001</v>
      </c>
      <c r="E7166" t="e">
        <f>_xlfn.NUMBERVALUE(#REF!)</f>
        <v>#REF!</v>
      </c>
    </row>
    <row r="7167" spans="1:5">
      <c r="A7167" s="285">
        <v>20569</v>
      </c>
      <c r="B7167" s="285" t="s">
        <v>16567</v>
      </c>
      <c r="C7167" s="513">
        <v>150.42420000000001</v>
      </c>
      <c r="E7167" t="e">
        <f>_xlfn.NUMBERVALUE(#REF!)</f>
        <v>#REF!</v>
      </c>
    </row>
    <row r="7168" spans="1:5">
      <c r="A7168" s="285">
        <v>20579</v>
      </c>
      <c r="B7168" s="285" t="s">
        <v>16567</v>
      </c>
      <c r="C7168" s="513">
        <v>176.53710000000001</v>
      </c>
      <c r="E7168" t="e">
        <f>_xlfn.NUMBERVALUE(#REF!)</f>
        <v>#REF!</v>
      </c>
    </row>
    <row r="7169" spans="1:5">
      <c r="A7169" s="285">
        <v>20592</v>
      </c>
      <c r="B7169" s="285" t="s">
        <v>16568</v>
      </c>
      <c r="C7169" s="513">
        <v>111.86279999999999</v>
      </c>
      <c r="E7169" t="e">
        <f>_xlfn.NUMBERVALUE(#REF!)</f>
        <v>#REF!</v>
      </c>
    </row>
    <row r="7170" spans="1:5">
      <c r="A7170" s="285">
        <v>20597</v>
      </c>
      <c r="B7170" s="285" t="s">
        <v>16569</v>
      </c>
      <c r="C7170" s="513">
        <v>72.317099999999996</v>
      </c>
      <c r="E7170" t="e">
        <f>_xlfn.NUMBERVALUE(#REF!)</f>
        <v>#REF!</v>
      </c>
    </row>
    <row r="7171" spans="1:5">
      <c r="A7171" s="285">
        <v>20598</v>
      </c>
      <c r="B7171" s="285" t="s">
        <v>16570</v>
      </c>
      <c r="C7171" s="513">
        <v>102.483</v>
      </c>
      <c r="E7171" t="e">
        <f>_xlfn.NUMBERVALUE(#REF!)</f>
        <v>#REF!</v>
      </c>
    </row>
    <row r="7172" spans="1:5">
      <c r="A7172" s="285">
        <v>20599</v>
      </c>
      <c r="B7172" s="285" t="s">
        <v>16569</v>
      </c>
      <c r="C7172" s="513">
        <v>139.0179</v>
      </c>
      <c r="E7172" t="e">
        <f>_xlfn.NUMBERVALUE(#REF!)</f>
        <v>#REF!</v>
      </c>
    </row>
    <row r="7173" spans="1:5">
      <c r="A7173" s="285">
        <v>20628</v>
      </c>
      <c r="B7173" s="285" t="s">
        <v>16571</v>
      </c>
      <c r="C7173" s="513">
        <v>54.3797</v>
      </c>
      <c r="E7173" t="e">
        <f>_xlfn.NUMBERVALUE(#REF!)</f>
        <v>#REF!</v>
      </c>
    </row>
    <row r="7174" spans="1:5">
      <c r="A7174" s="285">
        <v>20640</v>
      </c>
      <c r="B7174" s="285" t="s">
        <v>16572</v>
      </c>
      <c r="C7174" s="513">
        <v>49.145499999999998</v>
      </c>
      <c r="E7174" t="e">
        <f>_xlfn.NUMBERVALUE(#REF!)</f>
        <v>#REF!</v>
      </c>
    </row>
    <row r="7175" spans="1:5">
      <c r="A7175" s="285">
        <v>20647</v>
      </c>
      <c r="B7175" s="285" t="s">
        <v>16099</v>
      </c>
      <c r="C7175" s="513">
        <v>72.6066</v>
      </c>
      <c r="E7175" t="e">
        <f>_xlfn.NUMBERVALUE(#REF!)</f>
        <v>#REF!</v>
      </c>
    </row>
    <row r="7176" spans="1:5">
      <c r="A7176" s="285">
        <v>20657</v>
      </c>
      <c r="B7176" s="285" t="s">
        <v>15710</v>
      </c>
      <c r="C7176" s="513">
        <v>86.907899999999998</v>
      </c>
      <c r="E7176" t="e">
        <f>_xlfn.NUMBERVALUE(#REF!)</f>
        <v>#REF!</v>
      </c>
    </row>
    <row r="7177" spans="1:5">
      <c r="A7177" s="285">
        <v>20670</v>
      </c>
      <c r="B7177" s="285" t="s">
        <v>15587</v>
      </c>
      <c r="C7177" s="513">
        <v>76.138499999999993</v>
      </c>
      <c r="E7177" t="e">
        <f>_xlfn.NUMBERVALUE(#REF!)</f>
        <v>#REF!</v>
      </c>
    </row>
    <row r="7178" spans="1:5">
      <c r="A7178" s="285">
        <v>20672</v>
      </c>
      <c r="B7178" s="285" t="s">
        <v>15587</v>
      </c>
      <c r="C7178" s="513">
        <v>80.944199999999995</v>
      </c>
      <c r="E7178" t="e">
        <f>_xlfn.NUMBERVALUE(#REF!)</f>
        <v>#REF!</v>
      </c>
    </row>
    <row r="7179" spans="1:5">
      <c r="A7179" s="285">
        <v>20678</v>
      </c>
      <c r="B7179" s="285" t="s">
        <v>16571</v>
      </c>
      <c r="C7179" s="513">
        <v>54.3797</v>
      </c>
      <c r="E7179" t="e">
        <f>_xlfn.NUMBERVALUE(#REF!)</f>
        <v>#REF!</v>
      </c>
    </row>
    <row r="7180" spans="1:5">
      <c r="A7180" s="285">
        <v>20679</v>
      </c>
      <c r="B7180" s="285" t="s">
        <v>16477</v>
      </c>
      <c r="C7180" s="513">
        <v>56.3367</v>
      </c>
      <c r="E7180" t="e">
        <f>_xlfn.NUMBERVALUE(#REF!)</f>
        <v>#REF!</v>
      </c>
    </row>
    <row r="7181" spans="1:5">
      <c r="A7181" s="285">
        <v>20686</v>
      </c>
      <c r="B7181" s="285" t="s">
        <v>16573</v>
      </c>
      <c r="C7181" s="513">
        <v>346.64729999999997</v>
      </c>
      <c r="E7181" t="e">
        <f>_xlfn.NUMBERVALUE(#REF!)</f>
        <v>#REF!</v>
      </c>
    </row>
    <row r="7182" spans="1:5">
      <c r="A7182" s="285">
        <v>20687</v>
      </c>
      <c r="B7182" s="285" t="s">
        <v>16574</v>
      </c>
      <c r="C7182" s="513">
        <v>331.36169999999998</v>
      </c>
      <c r="E7182" t="e">
        <f>_xlfn.NUMBERVALUE(#REF!)</f>
        <v>#REF!</v>
      </c>
    </row>
    <row r="7183" spans="1:5">
      <c r="A7183" s="285">
        <v>20720</v>
      </c>
      <c r="B7183" s="285" t="s">
        <v>16575</v>
      </c>
      <c r="C7183" s="513">
        <v>94.550700000000006</v>
      </c>
      <c r="E7183" t="e">
        <f>_xlfn.NUMBERVALUE(#REF!)</f>
        <v>#REF!</v>
      </c>
    </row>
    <row r="7184" spans="1:5">
      <c r="A7184" s="285">
        <v>20722</v>
      </c>
      <c r="B7184" s="285" t="s">
        <v>16575</v>
      </c>
      <c r="C7184" s="513">
        <v>101.15130000000001</v>
      </c>
      <c r="E7184" t="e">
        <f>_xlfn.NUMBERVALUE(#REF!)</f>
        <v>#REF!</v>
      </c>
    </row>
    <row r="7185" spans="1:5">
      <c r="A7185" s="285">
        <v>20726</v>
      </c>
      <c r="B7185" s="285" t="s">
        <v>16576</v>
      </c>
      <c r="C7185" s="513">
        <v>89.165999999999997</v>
      </c>
      <c r="E7185" t="e">
        <f>_xlfn.NUMBERVALUE(#REF!)</f>
        <v>#REF!</v>
      </c>
    </row>
    <row r="7186" spans="1:5">
      <c r="A7186" s="285">
        <v>20727</v>
      </c>
      <c r="B7186" s="285" t="s">
        <v>16577</v>
      </c>
      <c r="C7186" s="513">
        <v>82.3917</v>
      </c>
      <c r="E7186" t="e">
        <f>_xlfn.NUMBERVALUE(#REF!)</f>
        <v>#REF!</v>
      </c>
    </row>
    <row r="7187" spans="1:5">
      <c r="A7187" s="285">
        <v>20735</v>
      </c>
      <c r="B7187" s="285" t="s">
        <v>16578</v>
      </c>
      <c r="C7187" s="513">
        <v>135.65969999999999</v>
      </c>
      <c r="E7187" t="e">
        <f>_xlfn.NUMBERVALUE(#REF!)</f>
        <v>#REF!</v>
      </c>
    </row>
    <row r="7188" spans="1:5">
      <c r="A7188" s="285">
        <v>20770</v>
      </c>
      <c r="B7188" s="285" t="s">
        <v>16579</v>
      </c>
      <c r="C7188" s="513">
        <v>102.7146</v>
      </c>
      <c r="E7188" t="e">
        <f>_xlfn.NUMBERVALUE(#REF!)</f>
        <v>#REF!</v>
      </c>
    </row>
    <row r="7189" spans="1:5">
      <c r="A7189" s="285">
        <v>20772</v>
      </c>
      <c r="B7189" s="285" t="s">
        <v>16579</v>
      </c>
      <c r="C7189" s="513">
        <v>113.02079999999999</v>
      </c>
      <c r="E7189" t="e">
        <f>_xlfn.NUMBERVALUE(#REF!)</f>
        <v>#REF!</v>
      </c>
    </row>
    <row r="7190" spans="1:5">
      <c r="A7190" s="285">
        <v>20785</v>
      </c>
      <c r="B7190" s="285" t="s">
        <v>16580</v>
      </c>
      <c r="C7190" s="513">
        <v>25.238600000000002</v>
      </c>
      <c r="E7190" t="e">
        <f>_xlfn.NUMBERVALUE(#REF!)</f>
        <v>#REF!</v>
      </c>
    </row>
    <row r="7191" spans="1:5">
      <c r="A7191" s="285">
        <v>20786</v>
      </c>
      <c r="B7191" s="285" t="s">
        <v>16581</v>
      </c>
      <c r="C7191" s="513">
        <v>25.696000000000002</v>
      </c>
      <c r="E7191" t="e">
        <f>_xlfn.NUMBERVALUE(#REF!)</f>
        <v>#REF!</v>
      </c>
    </row>
    <row r="7192" spans="1:5">
      <c r="A7192" s="285">
        <v>20798</v>
      </c>
      <c r="B7192" s="285" t="s">
        <v>16582</v>
      </c>
      <c r="C7192" s="513">
        <v>101.2671</v>
      </c>
      <c r="E7192" t="e">
        <f>_xlfn.NUMBERVALUE(#REF!)</f>
        <v>#REF!</v>
      </c>
    </row>
    <row r="7193" spans="1:5">
      <c r="A7193" s="285">
        <v>20806</v>
      </c>
      <c r="B7193" s="285" t="s">
        <v>16583</v>
      </c>
      <c r="C7193" s="513">
        <v>43.164400000000001</v>
      </c>
      <c r="E7193" t="e">
        <f>_xlfn.NUMBERVALUE(#REF!)</f>
        <v>#REF!</v>
      </c>
    </row>
    <row r="7194" spans="1:5">
      <c r="A7194" s="285">
        <v>20824</v>
      </c>
      <c r="B7194" s="285" t="s">
        <v>16576</v>
      </c>
      <c r="C7194" s="513">
        <v>40.773200000000003</v>
      </c>
      <c r="E7194" t="e">
        <f>_xlfn.NUMBERVALUE(#REF!)</f>
        <v>#REF!</v>
      </c>
    </row>
    <row r="7195" spans="1:5">
      <c r="A7195" s="285">
        <v>20871</v>
      </c>
      <c r="B7195" s="285" t="s">
        <v>16584</v>
      </c>
      <c r="C7195" s="513">
        <v>89.860799999999998</v>
      </c>
      <c r="E7195" t="e">
        <f>_xlfn.NUMBERVALUE(#REF!)</f>
        <v>#REF!</v>
      </c>
    </row>
    <row r="7196" spans="1:5">
      <c r="A7196" s="285">
        <v>20872</v>
      </c>
      <c r="B7196" s="285" t="s">
        <v>16560</v>
      </c>
      <c r="C7196" s="513">
        <v>86.328900000000004</v>
      </c>
      <c r="E7196" t="e">
        <f>_xlfn.NUMBERVALUE(#REF!)</f>
        <v>#REF!</v>
      </c>
    </row>
    <row r="7197" spans="1:5">
      <c r="A7197" s="285">
        <v>20874</v>
      </c>
      <c r="B7197" s="285" t="s">
        <v>16584</v>
      </c>
      <c r="C7197" s="513">
        <v>112.905</v>
      </c>
      <c r="E7197" t="e">
        <f>_xlfn.NUMBERVALUE(#REF!)</f>
        <v>#REF!</v>
      </c>
    </row>
    <row r="7198" spans="1:5">
      <c r="A7198" s="285">
        <v>20875</v>
      </c>
      <c r="B7198" s="285" t="s">
        <v>16585</v>
      </c>
      <c r="C7198" s="513">
        <v>119.9109</v>
      </c>
      <c r="E7198" t="e">
        <f>_xlfn.NUMBERVALUE(#REF!)</f>
        <v>#REF!</v>
      </c>
    </row>
    <row r="7199" spans="1:5">
      <c r="A7199" s="285">
        <v>20876</v>
      </c>
      <c r="B7199" s="285" t="s">
        <v>16586</v>
      </c>
      <c r="C7199" s="513">
        <v>120.95310000000001</v>
      </c>
      <c r="E7199" t="e">
        <f>_xlfn.NUMBERVALUE(#REF!)</f>
        <v>#REF!</v>
      </c>
    </row>
    <row r="7200" spans="1:5">
      <c r="A7200" s="285">
        <v>20877</v>
      </c>
      <c r="B7200" s="285" t="s">
        <v>16587</v>
      </c>
      <c r="C7200" s="513">
        <v>41.311599999999999</v>
      </c>
      <c r="E7200" t="e">
        <f>_xlfn.NUMBERVALUE(#REF!)</f>
        <v>#REF!</v>
      </c>
    </row>
    <row r="7201" spans="1:5">
      <c r="A7201" s="285">
        <v>20878</v>
      </c>
      <c r="B7201" s="285" t="s">
        <v>16588</v>
      </c>
      <c r="C7201" s="513">
        <v>49.018099999999997</v>
      </c>
      <c r="E7201" t="e">
        <f>_xlfn.NUMBERVALUE(#REF!)</f>
        <v>#REF!</v>
      </c>
    </row>
    <row r="7202" spans="1:5">
      <c r="A7202" s="285">
        <v>20879</v>
      </c>
      <c r="B7202" s="285" t="s">
        <v>16589</v>
      </c>
      <c r="C7202" s="513">
        <v>58.768500000000003</v>
      </c>
      <c r="E7202" t="e">
        <f>_xlfn.NUMBERVALUE(#REF!)</f>
        <v>#REF!</v>
      </c>
    </row>
    <row r="7203" spans="1:5">
      <c r="A7203" s="285">
        <v>20886</v>
      </c>
      <c r="B7203" s="285" t="s">
        <v>16590</v>
      </c>
      <c r="C7203" s="513">
        <v>174.858</v>
      </c>
      <c r="E7203" t="e">
        <f>_xlfn.NUMBERVALUE(#REF!)</f>
        <v>#REF!</v>
      </c>
    </row>
    <row r="7204" spans="1:5">
      <c r="A7204" s="285">
        <v>20887</v>
      </c>
      <c r="B7204" s="285" t="s">
        <v>16591</v>
      </c>
      <c r="C7204" s="513">
        <v>602.73900000000003</v>
      </c>
      <c r="E7204" t="e">
        <f>_xlfn.NUMBERVALUE(#REF!)</f>
        <v>#REF!</v>
      </c>
    </row>
    <row r="7205" spans="1:5">
      <c r="A7205" s="285">
        <v>20888</v>
      </c>
      <c r="B7205" s="285" t="s">
        <v>16592</v>
      </c>
      <c r="C7205" s="513">
        <v>717.96</v>
      </c>
      <c r="E7205" t="e">
        <f>_xlfn.NUMBERVALUE(#REF!)</f>
        <v>#REF!</v>
      </c>
    </row>
    <row r="7206" spans="1:5">
      <c r="A7206" s="285">
        <v>20889</v>
      </c>
      <c r="B7206" s="285" t="s">
        <v>16593</v>
      </c>
      <c r="C7206" s="513">
        <v>779.33399999999995</v>
      </c>
      <c r="E7206" t="e">
        <f>_xlfn.NUMBERVALUE(#REF!)</f>
        <v>#REF!</v>
      </c>
    </row>
    <row r="7207" spans="1:5">
      <c r="A7207" s="285">
        <v>20892</v>
      </c>
      <c r="B7207" s="285" t="s">
        <v>16594</v>
      </c>
      <c r="C7207" s="513">
        <v>98.140500000000003</v>
      </c>
      <c r="E7207" t="e">
        <f>_xlfn.NUMBERVALUE(#REF!)</f>
        <v>#REF!</v>
      </c>
    </row>
    <row r="7208" spans="1:5">
      <c r="A7208" s="285">
        <v>20893</v>
      </c>
      <c r="B7208" s="285" t="s">
        <v>16595</v>
      </c>
      <c r="C7208" s="513">
        <v>125.8167</v>
      </c>
      <c r="E7208" t="e">
        <f>_xlfn.NUMBERVALUE(#REF!)</f>
        <v>#REF!</v>
      </c>
    </row>
    <row r="7209" spans="1:5">
      <c r="A7209" s="285">
        <v>20895</v>
      </c>
      <c r="B7209" s="285" t="s">
        <v>16596</v>
      </c>
      <c r="C7209" s="513">
        <v>164.4939</v>
      </c>
      <c r="E7209" t="e">
        <f>_xlfn.NUMBERVALUE(#REF!)</f>
        <v>#REF!</v>
      </c>
    </row>
    <row r="7210" spans="1:5">
      <c r="A7210" s="285">
        <v>20896</v>
      </c>
      <c r="B7210" s="285" t="s">
        <v>16597</v>
      </c>
      <c r="C7210" s="513">
        <v>94.203299999999999</v>
      </c>
      <c r="E7210" t="e">
        <f>_xlfn.NUMBERVALUE(#REF!)</f>
        <v>#REF!</v>
      </c>
    </row>
    <row r="7211" spans="1:5">
      <c r="A7211" s="285">
        <v>20897</v>
      </c>
      <c r="B7211" s="285" t="s">
        <v>16598</v>
      </c>
      <c r="C7211" s="513">
        <v>129.46440000000001</v>
      </c>
      <c r="E7211" t="e">
        <f>_xlfn.NUMBERVALUE(#REF!)</f>
        <v>#REF!</v>
      </c>
    </row>
    <row r="7212" spans="1:5">
      <c r="A7212" s="285">
        <v>20899</v>
      </c>
      <c r="B7212" s="285" t="s">
        <v>16599</v>
      </c>
      <c r="C7212" s="513">
        <v>131.8383</v>
      </c>
      <c r="E7212" t="e">
        <f>_xlfn.NUMBERVALUE(#REF!)</f>
        <v>#REF!</v>
      </c>
    </row>
    <row r="7213" spans="1:5">
      <c r="A7213" s="285">
        <v>20906</v>
      </c>
      <c r="B7213" s="285" t="s">
        <v>16583</v>
      </c>
      <c r="C7213" s="513">
        <v>39.591999999999999</v>
      </c>
      <c r="E7213" t="e">
        <f>_xlfn.NUMBERVALUE(#REF!)</f>
        <v>#REF!</v>
      </c>
    </row>
    <row r="7214" spans="1:5">
      <c r="A7214" s="285">
        <v>20921</v>
      </c>
      <c r="B7214" s="285" t="s">
        <v>16600</v>
      </c>
      <c r="C7214" s="513">
        <v>43.673999999999999</v>
      </c>
      <c r="E7214" t="e">
        <f>_xlfn.NUMBERVALUE(#REF!)</f>
        <v>#REF!</v>
      </c>
    </row>
    <row r="7215" spans="1:5">
      <c r="A7215" s="285">
        <v>20935</v>
      </c>
      <c r="B7215" s="285" t="s">
        <v>16601</v>
      </c>
      <c r="C7215" s="513">
        <v>60.042299999999997</v>
      </c>
      <c r="E7215" t="e">
        <f>_xlfn.NUMBERVALUE(#REF!)</f>
        <v>#REF!</v>
      </c>
    </row>
    <row r="7216" spans="1:5">
      <c r="A7216" s="285">
        <v>20936</v>
      </c>
      <c r="B7216" s="285" t="s">
        <v>16601</v>
      </c>
      <c r="C7216" s="513">
        <v>59.868600000000001</v>
      </c>
      <c r="E7216" t="e">
        <f>_xlfn.NUMBERVALUE(#REF!)</f>
        <v>#REF!</v>
      </c>
    </row>
    <row r="7217" spans="1:5">
      <c r="A7217" s="285">
        <v>20949</v>
      </c>
      <c r="B7217" s="285" t="s">
        <v>15593</v>
      </c>
      <c r="C7217" s="513">
        <v>41.334800000000001</v>
      </c>
      <c r="E7217" t="e">
        <f>_xlfn.NUMBERVALUE(#REF!)</f>
        <v>#REF!</v>
      </c>
    </row>
    <row r="7218" spans="1:5">
      <c r="A7218" s="285">
        <v>20957</v>
      </c>
      <c r="B7218" s="285" t="s">
        <v>15712</v>
      </c>
      <c r="C7218" s="513">
        <v>56.209299999999999</v>
      </c>
      <c r="E7218" t="e">
        <f>_xlfn.NUMBERVALUE(#REF!)</f>
        <v>#REF!</v>
      </c>
    </row>
    <row r="7219" spans="1:5">
      <c r="A7219" s="285">
        <v>20972</v>
      </c>
      <c r="B7219" s="285" t="s">
        <v>15590</v>
      </c>
      <c r="C7219" s="513">
        <v>60.910800000000002</v>
      </c>
      <c r="E7219" t="e">
        <f>_xlfn.NUMBERVALUE(#REF!)</f>
        <v>#REF!</v>
      </c>
    </row>
    <row r="7220" spans="1:5">
      <c r="A7220" s="285">
        <v>20984</v>
      </c>
      <c r="B7220" s="285" t="s">
        <v>16100</v>
      </c>
      <c r="C7220" s="513">
        <v>80.538899999999998</v>
      </c>
      <c r="E7220" t="e">
        <f>_xlfn.NUMBERVALUE(#REF!)</f>
        <v>#REF!</v>
      </c>
    </row>
    <row r="7221" spans="1:5">
      <c r="A7221" s="285">
        <v>20986</v>
      </c>
      <c r="B7221" s="285" t="s">
        <v>16602</v>
      </c>
      <c r="C7221" s="513">
        <v>90.323999999999998</v>
      </c>
      <c r="E7221" t="e">
        <f>_xlfn.NUMBERVALUE(#REF!)</f>
        <v>#REF!</v>
      </c>
    </row>
    <row r="7222" spans="1:5">
      <c r="A7222" s="285">
        <v>20987</v>
      </c>
      <c r="B7222" s="285" t="s">
        <v>16603</v>
      </c>
      <c r="C7222" s="513">
        <v>90.323999999999998</v>
      </c>
      <c r="E7222" t="e">
        <f>_xlfn.NUMBERVALUE(#REF!)</f>
        <v>#REF!</v>
      </c>
    </row>
    <row r="7223" spans="1:5">
      <c r="A7223" s="285">
        <v>21217</v>
      </c>
      <c r="B7223" s="285" t="s">
        <v>16604</v>
      </c>
      <c r="C7223" s="513">
        <v>51.965200000000003</v>
      </c>
      <c r="E7223" t="e">
        <f>_xlfn.NUMBERVALUE(#REF!)</f>
        <v>#REF!</v>
      </c>
    </row>
    <row r="7224" spans="1:5">
      <c r="A7224" s="285">
        <v>21218</v>
      </c>
      <c r="B7224" s="285" t="s">
        <v>16605</v>
      </c>
      <c r="C7224" s="513">
        <v>64.963800000000006</v>
      </c>
      <c r="E7224" t="e">
        <f>_xlfn.NUMBERVALUE(#REF!)</f>
        <v>#REF!</v>
      </c>
    </row>
    <row r="7225" spans="1:5">
      <c r="A7225" s="285">
        <v>21219</v>
      </c>
      <c r="B7225" s="285" t="s">
        <v>16606</v>
      </c>
      <c r="C7225" s="513">
        <v>63.168900000000001</v>
      </c>
      <c r="E7225" t="e">
        <f>_xlfn.NUMBERVALUE(#REF!)</f>
        <v>#REF!</v>
      </c>
    </row>
    <row r="7226" spans="1:5">
      <c r="A7226" s="285">
        <v>21224</v>
      </c>
      <c r="B7226" s="285" t="s">
        <v>15859</v>
      </c>
      <c r="C7226" s="513">
        <v>45.5441</v>
      </c>
      <c r="E7226" t="e">
        <f>_xlfn.NUMBERVALUE(#REF!)</f>
        <v>#REF!</v>
      </c>
    </row>
    <row r="7227" spans="1:5">
      <c r="A7227" s="285">
        <v>21226</v>
      </c>
      <c r="B7227" s="285" t="s">
        <v>15662</v>
      </c>
      <c r="C7227" s="513">
        <v>57.100999999999999</v>
      </c>
      <c r="E7227" t="e">
        <f>_xlfn.NUMBERVALUE(#REF!)</f>
        <v>#REF!</v>
      </c>
    </row>
    <row r="7228" spans="1:5">
      <c r="A7228" s="285">
        <v>21227</v>
      </c>
      <c r="B7228" s="285" t="s">
        <v>16054</v>
      </c>
      <c r="C7228" s="513">
        <v>59.463299999999997</v>
      </c>
      <c r="E7228" t="e">
        <f>_xlfn.NUMBERVALUE(#REF!)</f>
        <v>#REF!</v>
      </c>
    </row>
    <row r="7229" spans="1:5">
      <c r="A7229" s="285">
        <v>21234</v>
      </c>
      <c r="B7229" s="285" t="s">
        <v>16607</v>
      </c>
      <c r="C7229" s="513">
        <v>82.6233</v>
      </c>
      <c r="E7229" t="e">
        <f>_xlfn.NUMBERVALUE(#REF!)</f>
        <v>#REF!</v>
      </c>
    </row>
    <row r="7230" spans="1:5">
      <c r="A7230" s="285">
        <v>21235</v>
      </c>
      <c r="B7230" s="285" t="s">
        <v>16608</v>
      </c>
      <c r="C7230" s="513">
        <v>82.449600000000004</v>
      </c>
      <c r="E7230" t="e">
        <f>_xlfn.NUMBERVALUE(#REF!)</f>
        <v>#REF!</v>
      </c>
    </row>
    <row r="7231" spans="1:5">
      <c r="A7231" s="285">
        <v>21261</v>
      </c>
      <c r="B7231" s="285" t="s">
        <v>16005</v>
      </c>
      <c r="C7231" s="513">
        <v>200.334</v>
      </c>
      <c r="E7231" t="e">
        <f>_xlfn.NUMBERVALUE(#REF!)</f>
        <v>#REF!</v>
      </c>
    </row>
    <row r="7232" spans="1:5">
      <c r="A7232" s="285">
        <v>21267</v>
      </c>
      <c r="B7232" s="285" t="s">
        <v>15991</v>
      </c>
      <c r="C7232" s="513">
        <v>294.24779999999998</v>
      </c>
      <c r="E7232" t="e">
        <f>_xlfn.NUMBERVALUE(#REF!)</f>
        <v>#REF!</v>
      </c>
    </row>
    <row r="7233" spans="1:5">
      <c r="A7233" s="285">
        <v>21278</v>
      </c>
      <c r="B7233" s="285" t="s">
        <v>15594</v>
      </c>
      <c r="C7233" s="513">
        <v>313.8759</v>
      </c>
      <c r="E7233" t="e">
        <f>_xlfn.NUMBERVALUE(#REF!)</f>
        <v>#REF!</v>
      </c>
    </row>
    <row r="7234" spans="1:5">
      <c r="A7234" s="285">
        <v>21291</v>
      </c>
      <c r="B7234" s="285" t="s">
        <v>16054</v>
      </c>
      <c r="C7234" s="513">
        <v>73.880399999999995</v>
      </c>
      <c r="E7234" t="e">
        <f>_xlfn.NUMBERVALUE(#REF!)</f>
        <v>#REF!</v>
      </c>
    </row>
    <row r="7235" spans="1:5">
      <c r="A7235" s="285">
        <v>37317</v>
      </c>
      <c r="B7235" s="285" t="s">
        <v>16609</v>
      </c>
      <c r="C7235" s="513">
        <v>189.9699</v>
      </c>
      <c r="E7235" t="e">
        <f>_xlfn.NUMBERVALUE(#REF!)</f>
        <v>#REF!</v>
      </c>
    </row>
    <row r="7236" spans="1:5">
      <c r="A7236" s="285">
        <v>37318</v>
      </c>
      <c r="B7236" s="285" t="s">
        <v>15726</v>
      </c>
      <c r="C7236" s="513">
        <v>128.4222</v>
      </c>
      <c r="E7236" t="e">
        <f>_xlfn.NUMBERVALUE(#REF!)</f>
        <v>#REF!</v>
      </c>
    </row>
    <row r="7237" spans="1:5">
      <c r="A7237" s="285">
        <v>37354</v>
      </c>
      <c r="B7237" s="285" t="s">
        <v>16610</v>
      </c>
      <c r="C7237" s="513">
        <v>110.47320000000001</v>
      </c>
      <c r="E7237" t="e">
        <f>_xlfn.NUMBERVALUE(#REF!)</f>
        <v>#REF!</v>
      </c>
    </row>
    <row r="7238" spans="1:5">
      <c r="A7238" s="285">
        <v>37355</v>
      </c>
      <c r="B7238" s="285" t="s">
        <v>16611</v>
      </c>
      <c r="C7238" s="513">
        <v>127.4958</v>
      </c>
      <c r="E7238" t="e">
        <f>_xlfn.NUMBERVALUE(#REF!)</f>
        <v>#REF!</v>
      </c>
    </row>
    <row r="7239" spans="1:5">
      <c r="A7239" s="285">
        <v>37356</v>
      </c>
      <c r="B7239" s="285" t="s">
        <v>16612</v>
      </c>
      <c r="C7239" s="513">
        <v>158.5881</v>
      </c>
      <c r="E7239" t="e">
        <f>_xlfn.NUMBERVALUE(#REF!)</f>
        <v>#REF!</v>
      </c>
    </row>
    <row r="7240" spans="1:5">
      <c r="A7240" s="285">
        <v>37357</v>
      </c>
      <c r="B7240" s="285" t="s">
        <v>16613</v>
      </c>
      <c r="C7240" s="513">
        <v>198.6549</v>
      </c>
      <c r="E7240" t="e">
        <f>_xlfn.NUMBERVALUE(#REF!)</f>
        <v>#REF!</v>
      </c>
    </row>
    <row r="7241" spans="1:5">
      <c r="A7241" s="285">
        <v>37358</v>
      </c>
      <c r="B7241" s="285" t="s">
        <v>16614</v>
      </c>
      <c r="C7241" s="513">
        <v>254.47049999999999</v>
      </c>
      <c r="E7241" t="e">
        <f>_xlfn.NUMBERVALUE(#REF!)</f>
        <v>#REF!</v>
      </c>
    </row>
    <row r="7242" spans="1:5">
      <c r="A7242" s="285">
        <v>37359</v>
      </c>
      <c r="B7242" s="285" t="s">
        <v>16615</v>
      </c>
      <c r="C7242" s="513">
        <v>5.2763999999999998</v>
      </c>
      <c r="E7242" t="e">
        <f>_xlfn.NUMBERVALUE(#REF!)</f>
        <v>#REF!</v>
      </c>
    </row>
    <row r="7243" spans="1:5">
      <c r="A7243" s="285">
        <v>37366</v>
      </c>
      <c r="B7243" s="285" t="s">
        <v>16616</v>
      </c>
      <c r="C7243" s="513">
        <v>126.0483</v>
      </c>
      <c r="E7243" t="e">
        <f>_xlfn.NUMBERVALUE(#REF!)</f>
        <v>#REF!</v>
      </c>
    </row>
    <row r="7244" spans="1:5">
      <c r="A7244" s="285">
        <v>37367</v>
      </c>
      <c r="B7244" s="285" t="s">
        <v>16616</v>
      </c>
      <c r="C7244" s="513">
        <v>120.72150000000001</v>
      </c>
      <c r="E7244" t="e">
        <f>_xlfn.NUMBERVALUE(#REF!)</f>
        <v>#REF!</v>
      </c>
    </row>
    <row r="7245" spans="1:5">
      <c r="A7245" s="285">
        <v>37368</v>
      </c>
      <c r="B7245" s="285" t="s">
        <v>16616</v>
      </c>
      <c r="C7245" s="513">
        <v>126.0483</v>
      </c>
      <c r="E7245" t="e">
        <f>_xlfn.NUMBERVALUE(#REF!)</f>
        <v>#REF!</v>
      </c>
    </row>
    <row r="7246" spans="1:5">
      <c r="A7246" s="285">
        <v>37369</v>
      </c>
      <c r="B7246" s="285" t="s">
        <v>16616</v>
      </c>
      <c r="C7246" s="513">
        <v>120.72150000000001</v>
      </c>
      <c r="E7246" t="e">
        <f>_xlfn.NUMBERVALUE(#REF!)</f>
        <v>#REF!</v>
      </c>
    </row>
    <row r="7247" spans="1:5">
      <c r="A7247" s="285">
        <v>37377</v>
      </c>
      <c r="B7247" s="285" t="s">
        <v>16617</v>
      </c>
      <c r="C7247" s="513">
        <v>39.649900000000002</v>
      </c>
      <c r="E7247" t="e">
        <f>_xlfn.NUMBERVALUE(#REF!)</f>
        <v>#REF!</v>
      </c>
    </row>
    <row r="7248" spans="1:5">
      <c r="A7248" s="285">
        <v>37383</v>
      </c>
      <c r="B7248" s="285" t="s">
        <v>16618</v>
      </c>
      <c r="C7248" s="513">
        <v>83.202299999999994</v>
      </c>
      <c r="E7248" t="e">
        <f>_xlfn.NUMBERVALUE(#REF!)</f>
        <v>#REF!</v>
      </c>
    </row>
    <row r="7249" spans="1:5">
      <c r="A7249" s="285">
        <v>95507</v>
      </c>
      <c r="B7249" s="285" t="s">
        <v>16619</v>
      </c>
      <c r="C7249" s="513">
        <v>9.7868999999999993</v>
      </c>
      <c r="E7249" t="e">
        <f>_xlfn.NUMBERVALUE(#REF!)</f>
        <v>#REF!</v>
      </c>
    </row>
    <row r="7250" spans="1:5">
      <c r="A7250" s="285">
        <v>95508</v>
      </c>
      <c r="B7250" s="285" t="s">
        <v>16620</v>
      </c>
      <c r="C7250" s="513">
        <v>21.346499999999999</v>
      </c>
      <c r="E7250" t="e">
        <f>_xlfn.NUMBERVALUE(#REF!)</f>
        <v>#REF!</v>
      </c>
    </row>
    <row r="7251" spans="1:5">
      <c r="A7251" s="285">
        <v>38709</v>
      </c>
      <c r="B7251" s="285" t="s">
        <v>16621</v>
      </c>
      <c r="C7251" s="513">
        <v>0.52429999999999999</v>
      </c>
      <c r="E7251" t="e">
        <f>_xlfn.NUMBERVALUE(#REF!)</f>
        <v>#REF!</v>
      </c>
    </row>
    <row r="7252" spans="1:5">
      <c r="A7252" s="285">
        <v>637342</v>
      </c>
      <c r="B7252" s="285" t="s">
        <v>15545</v>
      </c>
      <c r="C7252" s="513">
        <v>7.5914999999999999</v>
      </c>
      <c r="E7252" t="e">
        <f>_xlfn.NUMBERVALUE(#REF!)</f>
        <v>#REF!</v>
      </c>
    </row>
    <row r="7253" spans="1:5">
      <c r="A7253" s="285">
        <v>23010</v>
      </c>
      <c r="B7253" s="285" t="s">
        <v>16622</v>
      </c>
      <c r="C7253" s="513">
        <v>17.6187</v>
      </c>
      <c r="E7253" t="e">
        <f>_xlfn.NUMBERVALUE(#REF!)</f>
        <v>#REF!</v>
      </c>
    </row>
    <row r="7254" spans="1:5">
      <c r="A7254" s="285">
        <v>23731</v>
      </c>
      <c r="B7254" s="285" t="s">
        <v>16623</v>
      </c>
      <c r="C7254" s="513">
        <v>14.329800000000001</v>
      </c>
      <c r="E7254" t="e">
        <f>_xlfn.NUMBERVALUE(#REF!)</f>
        <v>#REF!</v>
      </c>
    </row>
    <row r="7255" spans="1:5">
      <c r="A7255" s="285">
        <v>77403</v>
      </c>
      <c r="B7255" s="285" t="s">
        <v>16624</v>
      </c>
      <c r="C7255" s="513">
        <v>16.02</v>
      </c>
      <c r="E7255" t="e">
        <f>_xlfn.NUMBERVALUE(#REF!)</f>
        <v>#REF!</v>
      </c>
    </row>
    <row r="7256" spans="1:5">
      <c r="A7256" s="285">
        <v>34759</v>
      </c>
      <c r="B7256" s="285" t="s">
        <v>16625</v>
      </c>
      <c r="C7256" s="513">
        <v>4.7447999999999997</v>
      </c>
      <c r="E7256" t="e">
        <f>_xlfn.NUMBERVALUE(#REF!)</f>
        <v>#REF!</v>
      </c>
    </row>
    <row r="7257" spans="1:5">
      <c r="A7257" s="285">
        <v>24001</v>
      </c>
      <c r="B7257" s="285" t="s">
        <v>16626</v>
      </c>
      <c r="C7257" s="513">
        <v>6.2130000000000001</v>
      </c>
      <c r="E7257" t="e">
        <f>_xlfn.NUMBERVALUE(#REF!)</f>
        <v>#REF!</v>
      </c>
    </row>
    <row r="7258" spans="1:5">
      <c r="A7258" s="285">
        <v>14610</v>
      </c>
      <c r="B7258" s="285" t="s">
        <v>16627</v>
      </c>
      <c r="C7258" s="513">
        <v>7.3841999999999999</v>
      </c>
      <c r="E7258" t="e">
        <f>_xlfn.NUMBERVALUE(#REF!)</f>
        <v>#REF!</v>
      </c>
    </row>
    <row r="7259" spans="1:5">
      <c r="A7259" s="285">
        <v>38732</v>
      </c>
      <c r="B7259" s="285" t="s">
        <v>16628</v>
      </c>
      <c r="C7259" s="513">
        <v>0.1447</v>
      </c>
      <c r="E7259" t="e">
        <f>_xlfn.NUMBERVALUE(#REF!)</f>
        <v>#REF!</v>
      </c>
    </row>
    <row r="7260" spans="1:5">
      <c r="A7260" s="285">
        <v>38734</v>
      </c>
      <c r="B7260" s="285" t="s">
        <v>16628</v>
      </c>
      <c r="C7260" s="513">
        <v>0.2893</v>
      </c>
      <c r="E7260" t="e">
        <f>_xlfn.NUMBERVALUE(#REF!)</f>
        <v>#REF!</v>
      </c>
    </row>
    <row r="7261" spans="1:5">
      <c r="A7261" s="285">
        <v>34771</v>
      </c>
      <c r="B7261" s="285" t="s">
        <v>16629</v>
      </c>
      <c r="C7261" s="513">
        <v>88.62</v>
      </c>
      <c r="E7261" t="e">
        <f>_xlfn.NUMBERVALUE(#REF!)</f>
        <v>#REF!</v>
      </c>
    </row>
    <row r="7262" spans="1:5">
      <c r="A7262" s="285">
        <v>34772</v>
      </c>
      <c r="B7262" s="285" t="s">
        <v>16630</v>
      </c>
      <c r="C7262" s="513">
        <v>81.180000000000007</v>
      </c>
      <c r="E7262" t="e">
        <f>_xlfn.NUMBERVALUE(#REF!)</f>
        <v>#REF!</v>
      </c>
    </row>
    <row r="7263" spans="1:5">
      <c r="A7263" s="285">
        <v>34773</v>
      </c>
      <c r="B7263" s="285" t="s">
        <v>16631</v>
      </c>
      <c r="C7263" s="513">
        <v>30.102</v>
      </c>
      <c r="E7263" t="e">
        <f>_xlfn.NUMBERVALUE(#REF!)</f>
        <v>#REF!</v>
      </c>
    </row>
    <row r="7264" spans="1:5">
      <c r="A7264" s="285">
        <v>34774</v>
      </c>
      <c r="B7264" s="285" t="s">
        <v>16632</v>
      </c>
      <c r="C7264" s="513">
        <v>31.98</v>
      </c>
      <c r="E7264" t="e">
        <f>_xlfn.NUMBERVALUE(#REF!)</f>
        <v>#REF!</v>
      </c>
    </row>
    <row r="7265" spans="1:5">
      <c r="A7265" s="285">
        <v>34775</v>
      </c>
      <c r="B7265" s="285" t="s">
        <v>16633</v>
      </c>
      <c r="C7265" s="513">
        <v>88.62</v>
      </c>
      <c r="E7265" t="e">
        <f>_xlfn.NUMBERVALUE(#REF!)</f>
        <v>#REF!</v>
      </c>
    </row>
    <row r="7266" spans="1:5">
      <c r="A7266" s="285">
        <v>34776</v>
      </c>
      <c r="B7266" s="285" t="s">
        <v>16634</v>
      </c>
      <c r="C7266" s="513">
        <v>4.3548</v>
      </c>
      <c r="E7266" t="e">
        <f>_xlfn.NUMBERVALUE(#REF!)</f>
        <v>#REF!</v>
      </c>
    </row>
    <row r="7267" spans="1:5">
      <c r="A7267" s="285">
        <v>34777</v>
      </c>
      <c r="B7267" s="285" t="s">
        <v>16635</v>
      </c>
      <c r="C7267" s="513">
        <v>9.4019999999999992</v>
      </c>
      <c r="E7267" t="e">
        <f>_xlfn.NUMBERVALUE(#REF!)</f>
        <v>#REF!</v>
      </c>
    </row>
    <row r="7268" spans="1:5">
      <c r="A7268" s="285">
        <v>34778</v>
      </c>
      <c r="B7268" s="285" t="s">
        <v>16636</v>
      </c>
      <c r="C7268" s="513">
        <v>5.6886000000000001</v>
      </c>
      <c r="E7268" t="e">
        <f>_xlfn.NUMBERVALUE(#REF!)</f>
        <v>#REF!</v>
      </c>
    </row>
    <row r="7269" spans="1:5">
      <c r="A7269" s="285">
        <v>34779</v>
      </c>
      <c r="B7269" s="285" t="s">
        <v>16637</v>
      </c>
      <c r="C7269" s="513">
        <v>5.6886000000000001</v>
      </c>
      <c r="E7269" t="e">
        <f>_xlfn.NUMBERVALUE(#REF!)</f>
        <v>#REF!</v>
      </c>
    </row>
    <row r="7270" spans="1:5">
      <c r="A7270" s="285">
        <v>34784</v>
      </c>
      <c r="B7270" s="285" t="s">
        <v>16638</v>
      </c>
      <c r="C7270" s="513">
        <v>9.7439999999999998</v>
      </c>
      <c r="E7270" t="e">
        <f>_xlfn.NUMBERVALUE(#REF!)</f>
        <v>#REF!</v>
      </c>
    </row>
    <row r="7271" spans="1:5">
      <c r="A7271" s="285">
        <v>34785</v>
      </c>
      <c r="B7271" s="285" t="s">
        <v>16639</v>
      </c>
      <c r="C7271" s="513">
        <v>9.8040000000000003</v>
      </c>
      <c r="E7271" t="e">
        <f>_xlfn.NUMBERVALUE(#REF!)</f>
        <v>#REF!</v>
      </c>
    </row>
    <row r="7272" spans="1:5">
      <c r="A7272" s="285">
        <v>34786</v>
      </c>
      <c r="B7272" s="285" t="s">
        <v>16640</v>
      </c>
      <c r="C7272" s="513">
        <v>16.239999999999998</v>
      </c>
      <c r="E7272" t="e">
        <f>_xlfn.NUMBERVALUE(#REF!)</f>
        <v>#REF!</v>
      </c>
    </row>
    <row r="7273" spans="1:5">
      <c r="A7273" s="285">
        <v>34787</v>
      </c>
      <c r="B7273" s="285" t="s">
        <v>16641</v>
      </c>
      <c r="C7273" s="513">
        <v>9.7439999999999998</v>
      </c>
      <c r="E7273" t="e">
        <f>_xlfn.NUMBERVALUE(#REF!)</f>
        <v>#REF!</v>
      </c>
    </row>
    <row r="7274" spans="1:5">
      <c r="A7274" s="285">
        <v>34788</v>
      </c>
      <c r="B7274" s="285" t="s">
        <v>16642</v>
      </c>
      <c r="C7274" s="513">
        <v>9.7379999999999995</v>
      </c>
      <c r="E7274" t="e">
        <f>_xlfn.NUMBERVALUE(#REF!)</f>
        <v>#REF!</v>
      </c>
    </row>
    <row r="7275" spans="1:5">
      <c r="A7275" s="285">
        <v>34789</v>
      </c>
      <c r="B7275" s="285" t="s">
        <v>16643</v>
      </c>
      <c r="C7275" s="513">
        <v>9.7439999999999998</v>
      </c>
      <c r="E7275" t="e">
        <f>_xlfn.NUMBERVALUE(#REF!)</f>
        <v>#REF!</v>
      </c>
    </row>
    <row r="7276" spans="1:5">
      <c r="A7276" s="285">
        <v>34808</v>
      </c>
      <c r="B7276" s="285" t="s">
        <v>16644</v>
      </c>
      <c r="C7276" s="513">
        <v>597.84</v>
      </c>
      <c r="E7276" t="e">
        <f>_xlfn.NUMBERVALUE(#REF!)</f>
        <v>#REF!</v>
      </c>
    </row>
    <row r="7277" spans="1:5">
      <c r="A7277" s="285">
        <v>34809</v>
      </c>
      <c r="B7277" s="285" t="s">
        <v>16645</v>
      </c>
      <c r="C7277" s="513">
        <v>259.8</v>
      </c>
      <c r="E7277" t="e">
        <f>_xlfn.NUMBERVALUE(#REF!)</f>
        <v>#REF!</v>
      </c>
    </row>
    <row r="7278" spans="1:5">
      <c r="A7278" s="285">
        <v>34851</v>
      </c>
      <c r="B7278" s="285" t="s">
        <v>16646</v>
      </c>
      <c r="C7278" s="513">
        <v>196.8</v>
      </c>
      <c r="E7278" t="e">
        <f>_xlfn.NUMBERVALUE(#REF!)</f>
        <v>#REF!</v>
      </c>
    </row>
    <row r="7279" spans="1:5">
      <c r="A7279" s="285">
        <v>34853</v>
      </c>
      <c r="B7279" s="285" t="s">
        <v>16647</v>
      </c>
      <c r="C7279" s="513">
        <v>453.72</v>
      </c>
      <c r="E7279" t="e">
        <f>_xlfn.NUMBERVALUE(#REF!)</f>
        <v>#REF!</v>
      </c>
    </row>
    <row r="7280" spans="1:5">
      <c r="A7280" s="285">
        <v>34943</v>
      </c>
      <c r="B7280" s="285" t="s">
        <v>16648</v>
      </c>
      <c r="C7280" s="513">
        <v>151.13999999999999</v>
      </c>
      <c r="E7280" t="e">
        <f>_xlfn.NUMBERVALUE(#REF!)</f>
        <v>#REF!</v>
      </c>
    </row>
    <row r="7281" spans="1:5">
      <c r="A7281" s="285">
        <v>34944</v>
      </c>
      <c r="B7281" s="285" t="s">
        <v>16649</v>
      </c>
      <c r="C7281" s="513">
        <v>220.32</v>
      </c>
      <c r="E7281" t="e">
        <f>_xlfn.NUMBERVALUE(#REF!)</f>
        <v>#REF!</v>
      </c>
    </row>
    <row r="7282" spans="1:5">
      <c r="A7282" s="285">
        <v>34946</v>
      </c>
      <c r="B7282" s="285" t="s">
        <v>16650</v>
      </c>
      <c r="C7282" s="513">
        <v>132.9</v>
      </c>
      <c r="E7282" t="e">
        <f>_xlfn.NUMBERVALUE(#REF!)</f>
        <v>#REF!</v>
      </c>
    </row>
    <row r="7283" spans="1:5">
      <c r="A7283" s="285">
        <v>35346</v>
      </c>
      <c r="B7283" s="285" t="s">
        <v>16651</v>
      </c>
      <c r="C7283" s="513">
        <v>2016.6</v>
      </c>
      <c r="E7283" t="e">
        <f>_xlfn.NUMBERVALUE(#REF!)</f>
        <v>#REF!</v>
      </c>
    </row>
    <row r="7284" spans="1:5">
      <c r="A7284" s="285">
        <v>35347</v>
      </c>
      <c r="B7284" s="285" t="s">
        <v>16652</v>
      </c>
      <c r="C7284" s="513">
        <v>2095.1999999999998</v>
      </c>
      <c r="E7284" t="e">
        <f>_xlfn.NUMBERVALUE(#REF!)</f>
        <v>#REF!</v>
      </c>
    </row>
    <row r="7285" spans="1:5">
      <c r="A7285" s="285">
        <v>35349</v>
      </c>
      <c r="B7285" s="285" t="s">
        <v>16653</v>
      </c>
      <c r="C7285" s="513">
        <v>3044.4</v>
      </c>
      <c r="E7285" t="e">
        <f>_xlfn.NUMBERVALUE(#REF!)</f>
        <v>#REF!</v>
      </c>
    </row>
    <row r="7286" spans="1:5">
      <c r="A7286" s="285">
        <v>35351</v>
      </c>
      <c r="B7286" s="285" t="s">
        <v>16654</v>
      </c>
      <c r="C7286" s="513">
        <v>3684.6</v>
      </c>
      <c r="E7286" t="e">
        <f>_xlfn.NUMBERVALUE(#REF!)</f>
        <v>#REF!</v>
      </c>
    </row>
    <row r="7287" spans="1:5">
      <c r="A7287" s="285">
        <v>35353</v>
      </c>
      <c r="B7287" s="285" t="s">
        <v>16655</v>
      </c>
      <c r="C7287" s="513">
        <v>5858.4</v>
      </c>
      <c r="E7287" t="e">
        <f>_xlfn.NUMBERVALUE(#REF!)</f>
        <v>#REF!</v>
      </c>
    </row>
    <row r="7288" spans="1:5">
      <c r="A7288" s="285">
        <v>35355</v>
      </c>
      <c r="B7288" s="285" t="s">
        <v>16656</v>
      </c>
      <c r="C7288" s="513">
        <v>4383</v>
      </c>
      <c r="E7288" t="e">
        <f>_xlfn.NUMBERVALUE(#REF!)</f>
        <v>#REF!</v>
      </c>
    </row>
    <row r="7289" spans="1:5">
      <c r="A7289" s="285">
        <v>35356</v>
      </c>
      <c r="B7289" s="285" t="s">
        <v>16655</v>
      </c>
      <c r="C7289" s="513">
        <v>6756.6</v>
      </c>
      <c r="E7289" t="e">
        <f>_xlfn.NUMBERVALUE(#REF!)</f>
        <v>#REF!</v>
      </c>
    </row>
    <row r="7290" spans="1:5">
      <c r="A7290" s="285">
        <v>35358</v>
      </c>
      <c r="B7290" s="285" t="s">
        <v>16657</v>
      </c>
      <c r="C7290" s="513">
        <v>3362.4</v>
      </c>
      <c r="E7290" t="e">
        <f>_xlfn.NUMBERVALUE(#REF!)</f>
        <v>#REF!</v>
      </c>
    </row>
    <row r="7291" spans="1:5">
      <c r="A7291" s="285">
        <v>35359</v>
      </c>
      <c r="B7291" s="285" t="s">
        <v>16658</v>
      </c>
      <c r="C7291" s="513">
        <v>3237.6</v>
      </c>
      <c r="E7291" t="e">
        <f>_xlfn.NUMBERVALUE(#REF!)</f>
        <v>#REF!</v>
      </c>
    </row>
    <row r="7292" spans="1:5">
      <c r="A7292" s="285">
        <v>35360</v>
      </c>
      <c r="B7292" s="285" t="s">
        <v>16659</v>
      </c>
      <c r="C7292" s="513">
        <v>3967.2</v>
      </c>
      <c r="E7292" t="e">
        <f>_xlfn.NUMBERVALUE(#REF!)</f>
        <v>#REF!</v>
      </c>
    </row>
    <row r="7293" spans="1:5">
      <c r="A7293" s="285">
        <v>35362</v>
      </c>
      <c r="B7293" s="285" t="s">
        <v>16660</v>
      </c>
      <c r="C7293" s="513">
        <v>5579.4</v>
      </c>
      <c r="E7293" t="e">
        <f>_xlfn.NUMBERVALUE(#REF!)</f>
        <v>#REF!</v>
      </c>
    </row>
    <row r="7294" spans="1:5">
      <c r="A7294" s="285">
        <v>35363</v>
      </c>
      <c r="B7294" s="285" t="s">
        <v>16661</v>
      </c>
      <c r="C7294" s="513">
        <v>4412.3999999999996</v>
      </c>
      <c r="E7294" t="e">
        <f>_xlfn.NUMBERVALUE(#REF!)</f>
        <v>#REF!</v>
      </c>
    </row>
    <row r="7295" spans="1:5">
      <c r="A7295" s="285">
        <v>35364</v>
      </c>
      <c r="B7295" s="285" t="s">
        <v>16659</v>
      </c>
      <c r="C7295" s="513">
        <v>4594.8</v>
      </c>
      <c r="E7295" t="e">
        <f>_xlfn.NUMBERVALUE(#REF!)</f>
        <v>#REF!</v>
      </c>
    </row>
    <row r="7296" spans="1:5">
      <c r="A7296" s="285">
        <v>35365</v>
      </c>
      <c r="B7296" s="285" t="s">
        <v>16660</v>
      </c>
      <c r="C7296" s="513">
        <v>6439.8</v>
      </c>
      <c r="E7296" t="e">
        <f>_xlfn.NUMBERVALUE(#REF!)</f>
        <v>#REF!</v>
      </c>
    </row>
    <row r="7297" spans="1:5">
      <c r="A7297" s="285">
        <v>35372</v>
      </c>
      <c r="B7297" s="285" t="s">
        <v>16662</v>
      </c>
      <c r="C7297" s="513">
        <v>1054.2</v>
      </c>
      <c r="E7297" t="e">
        <f>_xlfn.NUMBERVALUE(#REF!)</f>
        <v>#REF!</v>
      </c>
    </row>
    <row r="7298" spans="1:5">
      <c r="A7298" s="285">
        <v>35373</v>
      </c>
      <c r="B7298" s="285" t="s">
        <v>16663</v>
      </c>
      <c r="C7298" s="513">
        <v>1144.8</v>
      </c>
      <c r="E7298" t="e">
        <f>_xlfn.NUMBERVALUE(#REF!)</f>
        <v>#REF!</v>
      </c>
    </row>
    <row r="7299" spans="1:5">
      <c r="A7299" s="285">
        <v>35374</v>
      </c>
      <c r="B7299" s="285" t="s">
        <v>16664</v>
      </c>
      <c r="C7299" s="513">
        <v>1225.8</v>
      </c>
      <c r="E7299" t="e">
        <f>_xlfn.NUMBERVALUE(#REF!)</f>
        <v>#REF!</v>
      </c>
    </row>
    <row r="7300" spans="1:5">
      <c r="A7300" s="285">
        <v>37390</v>
      </c>
      <c r="B7300" s="285" t="s">
        <v>13673</v>
      </c>
      <c r="C7300" s="513">
        <v>78.222899999999996</v>
      </c>
      <c r="E7300" t="e">
        <f>_xlfn.NUMBERVALUE(#REF!)</f>
        <v>#REF!</v>
      </c>
    </row>
    <row r="7301" spans="1:5">
      <c r="A7301" s="285">
        <v>37393</v>
      </c>
      <c r="B7301" s="285" t="s">
        <v>16665</v>
      </c>
      <c r="C7301" s="513">
        <v>208.03469999999999</v>
      </c>
      <c r="E7301" t="e">
        <f>_xlfn.NUMBERVALUE(#REF!)</f>
        <v>#REF!</v>
      </c>
    </row>
    <row r="7302" spans="1:5">
      <c r="A7302" s="285">
        <v>47120</v>
      </c>
      <c r="B7302" s="285" t="s">
        <v>16666</v>
      </c>
      <c r="C7302" s="513">
        <v>533.4</v>
      </c>
      <c r="E7302" t="e">
        <f>_xlfn.NUMBERVALUE(#REF!)</f>
        <v>#REF!</v>
      </c>
    </row>
    <row r="7303" spans="1:5">
      <c r="A7303" s="285">
        <v>47121</v>
      </c>
      <c r="B7303" s="285" t="s">
        <v>16667</v>
      </c>
      <c r="C7303" s="513">
        <v>582.29999999999995</v>
      </c>
      <c r="E7303" t="e">
        <f>_xlfn.NUMBERVALUE(#REF!)</f>
        <v>#REF!</v>
      </c>
    </row>
    <row r="7304" spans="1:5">
      <c r="A7304" s="285">
        <v>47122</v>
      </c>
      <c r="B7304" s="285" t="s">
        <v>16668</v>
      </c>
      <c r="C7304" s="513">
        <v>746.4</v>
      </c>
      <c r="E7304" t="e">
        <f>_xlfn.NUMBERVALUE(#REF!)</f>
        <v>#REF!</v>
      </c>
    </row>
    <row r="7305" spans="1:5">
      <c r="A7305" s="285">
        <v>47123</v>
      </c>
      <c r="B7305" s="285" t="s">
        <v>16669</v>
      </c>
      <c r="C7305" s="513">
        <v>720.6</v>
      </c>
      <c r="E7305" t="e">
        <f>_xlfn.NUMBERVALUE(#REF!)</f>
        <v>#REF!</v>
      </c>
    </row>
    <row r="7306" spans="1:5">
      <c r="A7306" s="285">
        <v>47124</v>
      </c>
      <c r="B7306" s="285" t="s">
        <v>16670</v>
      </c>
      <c r="C7306" s="513">
        <v>864.6</v>
      </c>
      <c r="E7306" t="e">
        <f>_xlfn.NUMBERVALUE(#REF!)</f>
        <v>#REF!</v>
      </c>
    </row>
    <row r="7307" spans="1:5">
      <c r="A7307" s="285">
        <v>47125</v>
      </c>
      <c r="B7307" s="285" t="s">
        <v>16671</v>
      </c>
      <c r="C7307" s="513">
        <v>516.05999999999995</v>
      </c>
      <c r="E7307" t="e">
        <f>_xlfn.NUMBERVALUE(#REF!)</f>
        <v>#REF!</v>
      </c>
    </row>
    <row r="7308" spans="1:5">
      <c r="A7308" s="285">
        <v>47126</v>
      </c>
      <c r="B7308" s="285" t="s">
        <v>16672</v>
      </c>
      <c r="C7308" s="513">
        <v>700.2</v>
      </c>
      <c r="E7308" t="e">
        <f>_xlfn.NUMBERVALUE(#REF!)</f>
        <v>#REF!</v>
      </c>
    </row>
    <row r="7309" spans="1:5">
      <c r="A7309" s="285">
        <v>47127</v>
      </c>
      <c r="B7309" s="285" t="s">
        <v>16673</v>
      </c>
      <c r="C7309" s="513">
        <v>810</v>
      </c>
      <c r="E7309" t="e">
        <f>_xlfn.NUMBERVALUE(#REF!)</f>
        <v>#REF!</v>
      </c>
    </row>
    <row r="7310" spans="1:5">
      <c r="A7310" s="285">
        <v>47128</v>
      </c>
      <c r="B7310" s="285" t="s">
        <v>16674</v>
      </c>
      <c r="C7310" s="513">
        <v>833.4</v>
      </c>
      <c r="E7310" t="e">
        <f>_xlfn.NUMBERVALUE(#REF!)</f>
        <v>#REF!</v>
      </c>
    </row>
    <row r="7311" spans="1:5">
      <c r="A7311" s="285">
        <v>47129</v>
      </c>
      <c r="B7311" s="285" t="s">
        <v>16675</v>
      </c>
      <c r="C7311" s="513">
        <v>1029</v>
      </c>
      <c r="E7311" t="e">
        <f>_xlfn.NUMBERVALUE(#REF!)</f>
        <v>#REF!</v>
      </c>
    </row>
    <row r="7312" spans="1:5">
      <c r="A7312" s="285">
        <v>47131</v>
      </c>
      <c r="B7312" s="285" t="s">
        <v>16676</v>
      </c>
      <c r="C7312" s="513">
        <v>682.8</v>
      </c>
      <c r="E7312" t="e">
        <f>_xlfn.NUMBERVALUE(#REF!)</f>
        <v>#REF!</v>
      </c>
    </row>
    <row r="7313" spans="1:5">
      <c r="A7313" s="285">
        <v>47132</v>
      </c>
      <c r="B7313" s="285" t="s">
        <v>16677</v>
      </c>
      <c r="C7313" s="513">
        <v>763.8</v>
      </c>
      <c r="E7313" t="e">
        <f>_xlfn.NUMBERVALUE(#REF!)</f>
        <v>#REF!</v>
      </c>
    </row>
    <row r="7314" spans="1:5">
      <c r="A7314" s="285">
        <v>47133</v>
      </c>
      <c r="B7314" s="285" t="s">
        <v>16678</v>
      </c>
      <c r="C7314" s="513">
        <v>888.6</v>
      </c>
      <c r="E7314" t="e">
        <f>_xlfn.NUMBERVALUE(#REF!)</f>
        <v>#REF!</v>
      </c>
    </row>
    <row r="7315" spans="1:5">
      <c r="A7315" s="285">
        <v>47134</v>
      </c>
      <c r="B7315" s="285" t="s">
        <v>16679</v>
      </c>
      <c r="C7315" s="513">
        <v>888.6</v>
      </c>
      <c r="E7315" t="e">
        <f>_xlfn.NUMBERVALUE(#REF!)</f>
        <v>#REF!</v>
      </c>
    </row>
    <row r="7316" spans="1:5">
      <c r="A7316" s="285">
        <v>47135</v>
      </c>
      <c r="B7316" s="285" t="s">
        <v>16680</v>
      </c>
      <c r="C7316" s="513">
        <v>1140</v>
      </c>
      <c r="E7316" t="e">
        <f>_xlfn.NUMBERVALUE(#REF!)</f>
        <v>#REF!</v>
      </c>
    </row>
    <row r="7317" spans="1:5">
      <c r="A7317" s="285">
        <v>47136</v>
      </c>
      <c r="B7317" s="285" t="s">
        <v>16681</v>
      </c>
      <c r="C7317" s="513">
        <v>1320</v>
      </c>
      <c r="E7317" t="e">
        <f>_xlfn.NUMBERVALUE(#REF!)</f>
        <v>#REF!</v>
      </c>
    </row>
    <row r="7318" spans="1:5">
      <c r="A7318" s="285">
        <v>47140</v>
      </c>
      <c r="B7318" s="285" t="s">
        <v>16682</v>
      </c>
      <c r="C7318" s="513">
        <v>569.64</v>
      </c>
      <c r="E7318" t="e">
        <f>_xlfn.NUMBERVALUE(#REF!)</f>
        <v>#REF!</v>
      </c>
    </row>
    <row r="7319" spans="1:5">
      <c r="A7319" s="285">
        <v>47141</v>
      </c>
      <c r="B7319" s="285" t="s">
        <v>16683</v>
      </c>
      <c r="C7319" s="513">
        <v>762</v>
      </c>
      <c r="E7319" t="e">
        <f>_xlfn.NUMBERVALUE(#REF!)</f>
        <v>#REF!</v>
      </c>
    </row>
    <row r="7320" spans="1:5">
      <c r="A7320" s="285">
        <v>47142</v>
      </c>
      <c r="B7320" s="285" t="s">
        <v>16684</v>
      </c>
      <c r="C7320" s="513">
        <v>921</v>
      </c>
      <c r="E7320" t="e">
        <f>_xlfn.NUMBERVALUE(#REF!)</f>
        <v>#REF!</v>
      </c>
    </row>
    <row r="7321" spans="1:5">
      <c r="A7321" s="285">
        <v>47143</v>
      </c>
      <c r="B7321" s="285" t="s">
        <v>16685</v>
      </c>
      <c r="C7321" s="513">
        <v>1068.5999999999999</v>
      </c>
      <c r="E7321" t="e">
        <f>_xlfn.NUMBERVALUE(#REF!)</f>
        <v>#REF!</v>
      </c>
    </row>
    <row r="7322" spans="1:5">
      <c r="A7322" s="285">
        <v>47144</v>
      </c>
      <c r="B7322" s="285" t="s">
        <v>16686</v>
      </c>
      <c r="C7322" s="513">
        <v>1478.4</v>
      </c>
      <c r="E7322" t="e">
        <f>_xlfn.NUMBERVALUE(#REF!)</f>
        <v>#REF!</v>
      </c>
    </row>
    <row r="7323" spans="1:5">
      <c r="A7323" s="285">
        <v>47145</v>
      </c>
      <c r="B7323" s="285" t="s">
        <v>16687</v>
      </c>
      <c r="C7323" s="513">
        <v>857.4</v>
      </c>
      <c r="E7323" t="e">
        <f>_xlfn.NUMBERVALUE(#REF!)</f>
        <v>#REF!</v>
      </c>
    </row>
    <row r="7324" spans="1:5">
      <c r="A7324" s="285">
        <v>47146</v>
      </c>
      <c r="B7324" s="285" t="s">
        <v>16688</v>
      </c>
      <c r="C7324" s="513">
        <v>1029</v>
      </c>
      <c r="E7324" t="e">
        <f>_xlfn.NUMBERVALUE(#REF!)</f>
        <v>#REF!</v>
      </c>
    </row>
    <row r="7325" spans="1:5">
      <c r="A7325" s="285">
        <v>47147</v>
      </c>
      <c r="B7325" s="285" t="s">
        <v>16689</v>
      </c>
      <c r="C7325" s="513">
        <v>1297.8</v>
      </c>
      <c r="E7325" t="e">
        <f>_xlfn.NUMBERVALUE(#REF!)</f>
        <v>#REF!</v>
      </c>
    </row>
    <row r="7326" spans="1:5">
      <c r="A7326" s="285">
        <v>47148</v>
      </c>
      <c r="B7326" s="285" t="s">
        <v>16690</v>
      </c>
      <c r="C7326" s="513">
        <v>1588.2</v>
      </c>
      <c r="E7326" t="e">
        <f>_xlfn.NUMBERVALUE(#REF!)</f>
        <v>#REF!</v>
      </c>
    </row>
    <row r="7327" spans="1:5">
      <c r="A7327" s="285">
        <v>47170</v>
      </c>
      <c r="B7327" s="285" t="s">
        <v>16691</v>
      </c>
      <c r="C7327" s="513">
        <v>810</v>
      </c>
      <c r="E7327" t="e">
        <f>_xlfn.NUMBERVALUE(#REF!)</f>
        <v>#REF!</v>
      </c>
    </row>
    <row r="7328" spans="1:5">
      <c r="A7328" s="285">
        <v>47171</v>
      </c>
      <c r="B7328" s="285" t="s">
        <v>16692</v>
      </c>
      <c r="C7328" s="513">
        <v>841.2</v>
      </c>
      <c r="E7328" t="e">
        <f>_xlfn.NUMBERVALUE(#REF!)</f>
        <v>#REF!</v>
      </c>
    </row>
    <row r="7329" spans="1:5">
      <c r="A7329" s="285">
        <v>47172</v>
      </c>
      <c r="B7329" s="285" t="s">
        <v>16693</v>
      </c>
      <c r="C7329" s="513">
        <v>1305.5999999999999</v>
      </c>
      <c r="E7329" t="e">
        <f>_xlfn.NUMBERVALUE(#REF!)</f>
        <v>#REF!</v>
      </c>
    </row>
    <row r="7330" spans="1:5">
      <c r="A7330" s="285">
        <v>47200</v>
      </c>
      <c r="B7330" s="285" t="s">
        <v>16694</v>
      </c>
      <c r="C7330" s="513">
        <v>747</v>
      </c>
      <c r="E7330" t="e">
        <f>_xlfn.NUMBERVALUE(#REF!)</f>
        <v>#REF!</v>
      </c>
    </row>
    <row r="7331" spans="1:5">
      <c r="A7331" s="285">
        <v>47201</v>
      </c>
      <c r="B7331" s="285" t="s">
        <v>16695</v>
      </c>
      <c r="C7331" s="513">
        <v>802.2</v>
      </c>
      <c r="E7331" t="e">
        <f>_xlfn.NUMBERVALUE(#REF!)</f>
        <v>#REF!</v>
      </c>
    </row>
    <row r="7332" spans="1:5">
      <c r="A7332" s="285">
        <v>47202</v>
      </c>
      <c r="B7332" s="285" t="s">
        <v>16696</v>
      </c>
      <c r="C7332" s="513">
        <v>745.2</v>
      </c>
      <c r="E7332" t="e">
        <f>_xlfn.NUMBERVALUE(#REF!)</f>
        <v>#REF!</v>
      </c>
    </row>
    <row r="7333" spans="1:5">
      <c r="A7333" s="285">
        <v>47203</v>
      </c>
      <c r="B7333" s="285" t="s">
        <v>16697</v>
      </c>
      <c r="C7333" s="513">
        <v>755.4</v>
      </c>
      <c r="E7333" t="e">
        <f>_xlfn.NUMBERVALUE(#REF!)</f>
        <v>#REF!</v>
      </c>
    </row>
    <row r="7334" spans="1:5">
      <c r="A7334" s="285">
        <v>47204</v>
      </c>
      <c r="B7334" s="285" t="s">
        <v>16698</v>
      </c>
      <c r="C7334" s="513">
        <v>825.6</v>
      </c>
      <c r="E7334" t="e">
        <f>_xlfn.NUMBERVALUE(#REF!)</f>
        <v>#REF!</v>
      </c>
    </row>
    <row r="7335" spans="1:5">
      <c r="A7335" s="285">
        <v>47205</v>
      </c>
      <c r="B7335" s="285" t="s">
        <v>16699</v>
      </c>
      <c r="C7335" s="513">
        <v>960</v>
      </c>
      <c r="E7335" t="e">
        <f>_xlfn.NUMBERVALUE(#REF!)</f>
        <v>#REF!</v>
      </c>
    </row>
    <row r="7336" spans="1:5">
      <c r="A7336" s="285">
        <v>47206</v>
      </c>
      <c r="B7336" s="285" t="s">
        <v>16700</v>
      </c>
      <c r="C7336" s="513">
        <v>1005.6</v>
      </c>
      <c r="E7336" t="e">
        <f>_xlfn.NUMBERVALUE(#REF!)</f>
        <v>#REF!</v>
      </c>
    </row>
    <row r="7337" spans="1:5">
      <c r="A7337" s="285">
        <v>47207</v>
      </c>
      <c r="B7337" s="285" t="s">
        <v>16701</v>
      </c>
      <c r="C7337" s="513">
        <v>1227.5999999999999</v>
      </c>
      <c r="E7337" t="e">
        <f>_xlfn.NUMBERVALUE(#REF!)</f>
        <v>#REF!</v>
      </c>
    </row>
    <row r="7338" spans="1:5">
      <c r="A7338" s="285">
        <v>47208</v>
      </c>
      <c r="B7338" s="285" t="s">
        <v>16702</v>
      </c>
      <c r="C7338" s="513">
        <v>763.2</v>
      </c>
      <c r="E7338" t="e">
        <f>_xlfn.NUMBERVALUE(#REF!)</f>
        <v>#REF!</v>
      </c>
    </row>
    <row r="7339" spans="1:5">
      <c r="A7339" s="285">
        <v>47209</v>
      </c>
      <c r="B7339" s="285" t="s">
        <v>16703</v>
      </c>
      <c r="C7339" s="513">
        <v>825.6</v>
      </c>
      <c r="E7339" t="e">
        <f>_xlfn.NUMBERVALUE(#REF!)</f>
        <v>#REF!</v>
      </c>
    </row>
    <row r="7340" spans="1:5">
      <c r="A7340" s="285">
        <v>47210</v>
      </c>
      <c r="B7340" s="285" t="s">
        <v>16704</v>
      </c>
      <c r="C7340" s="513">
        <v>872.4</v>
      </c>
      <c r="E7340" t="e">
        <f>_xlfn.NUMBERVALUE(#REF!)</f>
        <v>#REF!</v>
      </c>
    </row>
    <row r="7341" spans="1:5">
      <c r="A7341" s="285">
        <v>47211</v>
      </c>
      <c r="B7341" s="285" t="s">
        <v>16705</v>
      </c>
      <c r="C7341" s="513">
        <v>1005.6</v>
      </c>
      <c r="E7341" t="e">
        <f>_xlfn.NUMBERVALUE(#REF!)</f>
        <v>#REF!</v>
      </c>
    </row>
    <row r="7342" spans="1:5">
      <c r="A7342" s="285">
        <v>47212</v>
      </c>
      <c r="B7342" s="285" t="s">
        <v>16706</v>
      </c>
      <c r="C7342" s="513">
        <v>1101.5999999999999</v>
      </c>
      <c r="E7342" t="e">
        <f>_xlfn.NUMBERVALUE(#REF!)</f>
        <v>#REF!</v>
      </c>
    </row>
    <row r="7343" spans="1:5">
      <c r="A7343" s="285">
        <v>47213</v>
      </c>
      <c r="B7343" s="285" t="s">
        <v>16707</v>
      </c>
      <c r="C7343" s="513">
        <v>1242</v>
      </c>
      <c r="E7343" t="e">
        <f>_xlfn.NUMBERVALUE(#REF!)</f>
        <v>#REF!</v>
      </c>
    </row>
    <row r="7344" spans="1:5">
      <c r="A7344" s="285">
        <v>47220</v>
      </c>
      <c r="B7344" s="285" t="s">
        <v>16708</v>
      </c>
      <c r="C7344" s="513">
        <v>849.6</v>
      </c>
      <c r="E7344" t="e">
        <f>_xlfn.NUMBERVALUE(#REF!)</f>
        <v>#REF!</v>
      </c>
    </row>
    <row r="7345" spans="1:5">
      <c r="A7345" s="285">
        <v>47221</v>
      </c>
      <c r="B7345" s="285" t="s">
        <v>16709</v>
      </c>
      <c r="C7345" s="513">
        <v>857.4</v>
      </c>
      <c r="E7345" t="e">
        <f>_xlfn.NUMBERVALUE(#REF!)</f>
        <v>#REF!</v>
      </c>
    </row>
    <row r="7346" spans="1:5">
      <c r="A7346" s="285">
        <v>47222</v>
      </c>
      <c r="B7346" s="285" t="s">
        <v>16710</v>
      </c>
      <c r="C7346" s="513">
        <v>1212</v>
      </c>
      <c r="E7346" t="e">
        <f>_xlfn.NUMBERVALUE(#REF!)</f>
        <v>#REF!</v>
      </c>
    </row>
    <row r="7347" spans="1:5">
      <c r="A7347" s="285">
        <v>47223</v>
      </c>
      <c r="B7347" s="285" t="s">
        <v>16711</v>
      </c>
      <c r="C7347" s="513">
        <v>739.2</v>
      </c>
      <c r="E7347" t="e">
        <f>_xlfn.NUMBERVALUE(#REF!)</f>
        <v>#REF!</v>
      </c>
    </row>
    <row r="7348" spans="1:5">
      <c r="A7348" s="285">
        <v>47224</v>
      </c>
      <c r="B7348" s="285" t="s">
        <v>16712</v>
      </c>
      <c r="C7348" s="513">
        <v>825.6</v>
      </c>
      <c r="E7348" t="e">
        <f>_xlfn.NUMBERVALUE(#REF!)</f>
        <v>#REF!</v>
      </c>
    </row>
    <row r="7349" spans="1:5">
      <c r="A7349" s="285">
        <v>47225</v>
      </c>
      <c r="B7349" s="285" t="s">
        <v>16713</v>
      </c>
      <c r="C7349" s="513">
        <v>864.6</v>
      </c>
      <c r="E7349" t="e">
        <f>_xlfn.NUMBERVALUE(#REF!)</f>
        <v>#REF!</v>
      </c>
    </row>
    <row r="7350" spans="1:5">
      <c r="A7350" s="285">
        <v>47226</v>
      </c>
      <c r="B7350" s="285" t="s">
        <v>16714</v>
      </c>
      <c r="C7350" s="513">
        <v>991.8</v>
      </c>
      <c r="E7350" t="e">
        <f>_xlfn.NUMBERVALUE(#REF!)</f>
        <v>#REF!</v>
      </c>
    </row>
    <row r="7351" spans="1:5">
      <c r="A7351" s="285">
        <v>47227</v>
      </c>
      <c r="B7351" s="285" t="s">
        <v>16715</v>
      </c>
      <c r="C7351" s="513">
        <v>1291.2</v>
      </c>
      <c r="E7351" t="e">
        <f>_xlfn.NUMBERVALUE(#REF!)</f>
        <v>#REF!</v>
      </c>
    </row>
    <row r="7352" spans="1:5">
      <c r="A7352" s="285">
        <v>47228</v>
      </c>
      <c r="B7352" s="285" t="s">
        <v>16716</v>
      </c>
      <c r="C7352" s="513">
        <v>747</v>
      </c>
      <c r="E7352" t="e">
        <f>_xlfn.NUMBERVALUE(#REF!)</f>
        <v>#REF!</v>
      </c>
    </row>
    <row r="7353" spans="1:5">
      <c r="A7353" s="285">
        <v>47229</v>
      </c>
      <c r="B7353" s="285" t="s">
        <v>16717</v>
      </c>
      <c r="C7353" s="513">
        <v>841.2</v>
      </c>
      <c r="E7353" t="e">
        <f>_xlfn.NUMBERVALUE(#REF!)</f>
        <v>#REF!</v>
      </c>
    </row>
    <row r="7354" spans="1:5">
      <c r="A7354" s="285">
        <v>47230</v>
      </c>
      <c r="B7354" s="285" t="s">
        <v>16718</v>
      </c>
      <c r="C7354" s="513">
        <v>880.8</v>
      </c>
      <c r="E7354" t="e">
        <f>_xlfn.NUMBERVALUE(#REF!)</f>
        <v>#REF!</v>
      </c>
    </row>
    <row r="7355" spans="1:5">
      <c r="A7355" s="285">
        <v>47231</v>
      </c>
      <c r="B7355" s="285" t="s">
        <v>16719</v>
      </c>
      <c r="C7355" s="513">
        <v>1015.2</v>
      </c>
      <c r="E7355" t="e">
        <f>_xlfn.NUMBERVALUE(#REF!)</f>
        <v>#REF!</v>
      </c>
    </row>
    <row r="7356" spans="1:5">
      <c r="A7356" s="285">
        <v>47232</v>
      </c>
      <c r="B7356" s="285" t="s">
        <v>16719</v>
      </c>
      <c r="C7356" s="513">
        <v>1202.4000000000001</v>
      </c>
      <c r="E7356" t="e">
        <f>_xlfn.NUMBERVALUE(#REF!)</f>
        <v>#REF!</v>
      </c>
    </row>
    <row r="7357" spans="1:5">
      <c r="A7357" s="285">
        <v>47233</v>
      </c>
      <c r="B7357" s="285" t="s">
        <v>16720</v>
      </c>
      <c r="C7357" s="513">
        <v>1344.6</v>
      </c>
      <c r="E7357" t="e">
        <f>_xlfn.NUMBERVALUE(#REF!)</f>
        <v>#REF!</v>
      </c>
    </row>
    <row r="7358" spans="1:5">
      <c r="A7358" s="285">
        <v>47234</v>
      </c>
      <c r="B7358" s="285" t="s">
        <v>16721</v>
      </c>
      <c r="C7358" s="513">
        <v>1615.8</v>
      </c>
      <c r="E7358" t="e">
        <f>_xlfn.NUMBERVALUE(#REF!)</f>
        <v>#REF!</v>
      </c>
    </row>
    <row r="7359" spans="1:5">
      <c r="A7359" s="285">
        <v>47235</v>
      </c>
      <c r="B7359" s="285" t="s">
        <v>16722</v>
      </c>
      <c r="C7359" s="513">
        <v>62.82</v>
      </c>
      <c r="E7359" t="e">
        <f>_xlfn.NUMBERVALUE(#REF!)</f>
        <v>#REF!</v>
      </c>
    </row>
    <row r="7360" spans="1:5">
      <c r="A7360" s="285">
        <v>47236</v>
      </c>
      <c r="B7360" s="285" t="s">
        <v>16723</v>
      </c>
      <c r="C7360" s="513">
        <v>73.98</v>
      </c>
      <c r="E7360" t="e">
        <f>_xlfn.NUMBERVALUE(#REF!)</f>
        <v>#REF!</v>
      </c>
    </row>
    <row r="7361" spans="1:5">
      <c r="A7361" s="285">
        <v>47237</v>
      </c>
      <c r="B7361" s="285" t="s">
        <v>16724</v>
      </c>
      <c r="C7361" s="513">
        <v>73.739999999999995</v>
      </c>
      <c r="E7361" t="e">
        <f>_xlfn.NUMBERVALUE(#REF!)</f>
        <v>#REF!</v>
      </c>
    </row>
    <row r="7362" spans="1:5">
      <c r="A7362" s="285">
        <v>47238</v>
      </c>
      <c r="B7362" s="285" t="s">
        <v>16725</v>
      </c>
      <c r="C7362" s="513">
        <v>84.78</v>
      </c>
      <c r="E7362" t="e">
        <f>_xlfn.NUMBERVALUE(#REF!)</f>
        <v>#REF!</v>
      </c>
    </row>
    <row r="7363" spans="1:5">
      <c r="A7363" s="285">
        <v>47240</v>
      </c>
      <c r="B7363" s="285" t="s">
        <v>16726</v>
      </c>
      <c r="C7363" s="513">
        <v>776.4</v>
      </c>
      <c r="E7363" t="e">
        <f>_xlfn.NUMBERVALUE(#REF!)</f>
        <v>#REF!</v>
      </c>
    </row>
    <row r="7364" spans="1:5">
      <c r="A7364" s="285">
        <v>47241</v>
      </c>
      <c r="B7364" s="285" t="s">
        <v>16727</v>
      </c>
      <c r="C7364" s="513">
        <v>825.6</v>
      </c>
      <c r="E7364" t="e">
        <f>_xlfn.NUMBERVALUE(#REF!)</f>
        <v>#REF!</v>
      </c>
    </row>
    <row r="7365" spans="1:5">
      <c r="A7365" s="285">
        <v>47245</v>
      </c>
      <c r="B7365" s="285" t="s">
        <v>16728</v>
      </c>
      <c r="C7365" s="513">
        <v>904.2</v>
      </c>
      <c r="E7365" t="e">
        <f>_xlfn.NUMBERVALUE(#REF!)</f>
        <v>#REF!</v>
      </c>
    </row>
    <row r="7366" spans="1:5">
      <c r="A7366" s="285">
        <v>47247</v>
      </c>
      <c r="B7366" s="285" t="s">
        <v>16729</v>
      </c>
      <c r="C7366" s="513">
        <v>818.4</v>
      </c>
      <c r="E7366" t="e">
        <f>_xlfn.NUMBERVALUE(#REF!)</f>
        <v>#REF!</v>
      </c>
    </row>
    <row r="7367" spans="1:5">
      <c r="A7367" s="285">
        <v>47248</v>
      </c>
      <c r="B7367" s="285" t="s">
        <v>16730</v>
      </c>
      <c r="C7367" s="513">
        <v>888.6</v>
      </c>
      <c r="E7367" t="e">
        <f>_xlfn.NUMBERVALUE(#REF!)</f>
        <v>#REF!</v>
      </c>
    </row>
    <row r="7368" spans="1:5">
      <c r="A7368" s="285">
        <v>47249</v>
      </c>
      <c r="B7368" s="285" t="s">
        <v>16731</v>
      </c>
      <c r="C7368" s="513">
        <v>1117.8</v>
      </c>
      <c r="E7368" t="e">
        <f>_xlfn.NUMBERVALUE(#REF!)</f>
        <v>#REF!</v>
      </c>
    </row>
    <row r="7369" spans="1:5">
      <c r="A7369" s="285">
        <v>47250</v>
      </c>
      <c r="B7369" s="285" t="s">
        <v>16732</v>
      </c>
      <c r="C7369" s="513">
        <v>1251</v>
      </c>
      <c r="E7369" t="e">
        <f>_xlfn.NUMBERVALUE(#REF!)</f>
        <v>#REF!</v>
      </c>
    </row>
    <row r="7370" spans="1:5">
      <c r="A7370" s="285">
        <v>47251</v>
      </c>
      <c r="B7370" s="285" t="s">
        <v>16733</v>
      </c>
      <c r="C7370" s="513">
        <v>794.4</v>
      </c>
      <c r="E7370" t="e">
        <f>_xlfn.NUMBERVALUE(#REF!)</f>
        <v>#REF!</v>
      </c>
    </row>
    <row r="7371" spans="1:5">
      <c r="A7371" s="285">
        <v>47252</v>
      </c>
      <c r="B7371" s="285" t="s">
        <v>16734</v>
      </c>
      <c r="C7371" s="513">
        <v>849.6</v>
      </c>
      <c r="E7371" t="e">
        <f>_xlfn.NUMBERVALUE(#REF!)</f>
        <v>#REF!</v>
      </c>
    </row>
    <row r="7372" spans="1:5">
      <c r="A7372" s="285">
        <v>47254</v>
      </c>
      <c r="B7372" s="285" t="s">
        <v>16735</v>
      </c>
      <c r="C7372" s="513">
        <v>1029</v>
      </c>
      <c r="E7372" t="e">
        <f>_xlfn.NUMBERVALUE(#REF!)</f>
        <v>#REF!</v>
      </c>
    </row>
    <row r="7373" spans="1:5">
      <c r="A7373" s="285">
        <v>47255</v>
      </c>
      <c r="B7373" s="285" t="s">
        <v>16736</v>
      </c>
      <c r="C7373" s="513">
        <v>1171.8</v>
      </c>
      <c r="E7373" t="e">
        <f>_xlfn.NUMBERVALUE(#REF!)</f>
        <v>#REF!</v>
      </c>
    </row>
    <row r="7374" spans="1:5">
      <c r="A7374" s="285">
        <v>47256</v>
      </c>
      <c r="B7374" s="285" t="s">
        <v>16737</v>
      </c>
      <c r="C7374" s="513">
        <v>1360.2</v>
      </c>
      <c r="E7374" t="e">
        <f>_xlfn.NUMBERVALUE(#REF!)</f>
        <v>#REF!</v>
      </c>
    </row>
    <row r="7375" spans="1:5">
      <c r="A7375" s="285">
        <v>47257</v>
      </c>
      <c r="B7375" s="285" t="s">
        <v>16738</v>
      </c>
      <c r="C7375" s="513">
        <v>1633.8</v>
      </c>
      <c r="E7375" t="e">
        <f>_xlfn.NUMBERVALUE(#REF!)</f>
        <v>#REF!</v>
      </c>
    </row>
    <row r="7376" spans="1:5">
      <c r="A7376" s="285">
        <v>47261</v>
      </c>
      <c r="B7376" s="285" t="s">
        <v>16739</v>
      </c>
      <c r="C7376" s="513">
        <v>164.04</v>
      </c>
      <c r="E7376" t="e">
        <f>_xlfn.NUMBERVALUE(#REF!)</f>
        <v>#REF!</v>
      </c>
    </row>
    <row r="7377" spans="1:5">
      <c r="A7377" s="285">
        <v>47262</v>
      </c>
      <c r="B7377" s="285" t="s">
        <v>16740</v>
      </c>
      <c r="C7377" s="513">
        <v>204.54</v>
      </c>
      <c r="E7377" t="e">
        <f>_xlfn.NUMBERVALUE(#REF!)</f>
        <v>#REF!</v>
      </c>
    </row>
    <row r="7378" spans="1:5">
      <c r="A7378" s="285">
        <v>47263</v>
      </c>
      <c r="B7378" s="285" t="s">
        <v>16741</v>
      </c>
      <c r="C7378" s="513">
        <v>217.2</v>
      </c>
      <c r="E7378" t="e">
        <f>_xlfn.NUMBERVALUE(#REF!)</f>
        <v>#REF!</v>
      </c>
    </row>
    <row r="7379" spans="1:5">
      <c r="A7379" s="285">
        <v>47265</v>
      </c>
      <c r="B7379" s="285" t="s">
        <v>16742</v>
      </c>
      <c r="C7379" s="513">
        <v>194.16</v>
      </c>
      <c r="E7379" t="e">
        <f>_xlfn.NUMBERVALUE(#REF!)</f>
        <v>#REF!</v>
      </c>
    </row>
    <row r="7380" spans="1:5">
      <c r="A7380" s="285">
        <v>47266</v>
      </c>
      <c r="B7380" s="285" t="s">
        <v>16743</v>
      </c>
      <c r="C7380" s="513">
        <v>217.2</v>
      </c>
      <c r="E7380" t="e">
        <f>_xlfn.NUMBERVALUE(#REF!)</f>
        <v>#REF!</v>
      </c>
    </row>
    <row r="7381" spans="1:5">
      <c r="A7381" s="285">
        <v>47267</v>
      </c>
      <c r="B7381" s="285" t="s">
        <v>16744</v>
      </c>
      <c r="C7381" s="513">
        <v>237.72</v>
      </c>
      <c r="E7381" t="e">
        <f>_xlfn.NUMBERVALUE(#REF!)</f>
        <v>#REF!</v>
      </c>
    </row>
    <row r="7382" spans="1:5">
      <c r="A7382" s="285">
        <v>47268</v>
      </c>
      <c r="B7382" s="285" t="s">
        <v>16745</v>
      </c>
      <c r="C7382" s="513">
        <v>117.66</v>
      </c>
      <c r="E7382" t="e">
        <f>_xlfn.NUMBERVALUE(#REF!)</f>
        <v>#REF!</v>
      </c>
    </row>
    <row r="7383" spans="1:5">
      <c r="A7383" s="285">
        <v>47270</v>
      </c>
      <c r="B7383" s="285" t="s">
        <v>16746</v>
      </c>
      <c r="C7383" s="513">
        <v>170.04</v>
      </c>
      <c r="E7383" t="e">
        <f>_xlfn.NUMBERVALUE(#REF!)</f>
        <v>#REF!</v>
      </c>
    </row>
    <row r="7384" spans="1:5">
      <c r="A7384" s="285">
        <v>47271</v>
      </c>
      <c r="B7384" s="285" t="s">
        <v>16747</v>
      </c>
      <c r="C7384" s="513">
        <v>222</v>
      </c>
      <c r="E7384" t="e">
        <f>_xlfn.NUMBERVALUE(#REF!)</f>
        <v>#REF!</v>
      </c>
    </row>
    <row r="7385" spans="1:5">
      <c r="A7385" s="285">
        <v>47275</v>
      </c>
      <c r="B7385" s="285" t="s">
        <v>16748</v>
      </c>
      <c r="C7385" s="513">
        <v>304.14</v>
      </c>
      <c r="E7385" t="e">
        <f>_xlfn.NUMBERVALUE(#REF!)</f>
        <v>#REF!</v>
      </c>
    </row>
    <row r="7386" spans="1:5">
      <c r="A7386" s="285">
        <v>47280</v>
      </c>
      <c r="B7386" s="285" t="s">
        <v>16749</v>
      </c>
      <c r="C7386" s="513">
        <v>833.4</v>
      </c>
      <c r="E7386" t="e">
        <f>_xlfn.NUMBERVALUE(#REF!)</f>
        <v>#REF!</v>
      </c>
    </row>
    <row r="7387" spans="1:5">
      <c r="A7387" s="285">
        <v>47281</v>
      </c>
      <c r="B7387" s="285" t="s">
        <v>16750</v>
      </c>
      <c r="C7387" s="513">
        <v>888.6</v>
      </c>
      <c r="E7387" t="e">
        <f>_xlfn.NUMBERVALUE(#REF!)</f>
        <v>#REF!</v>
      </c>
    </row>
    <row r="7388" spans="1:5">
      <c r="A7388" s="285">
        <v>47282</v>
      </c>
      <c r="B7388" s="285" t="s">
        <v>16751</v>
      </c>
      <c r="C7388" s="513">
        <v>974.4</v>
      </c>
      <c r="E7388" t="e">
        <f>_xlfn.NUMBERVALUE(#REF!)</f>
        <v>#REF!</v>
      </c>
    </row>
    <row r="7389" spans="1:5">
      <c r="A7389" s="285">
        <v>47283</v>
      </c>
      <c r="B7389" s="285" t="s">
        <v>16752</v>
      </c>
      <c r="C7389" s="513">
        <v>1171.8</v>
      </c>
      <c r="E7389" t="e">
        <f>_xlfn.NUMBERVALUE(#REF!)</f>
        <v>#REF!</v>
      </c>
    </row>
    <row r="7390" spans="1:5">
      <c r="A7390" s="285">
        <v>47302</v>
      </c>
      <c r="B7390" s="285" t="s">
        <v>16753</v>
      </c>
      <c r="C7390" s="513">
        <v>42.671999999999997</v>
      </c>
      <c r="E7390" t="e">
        <f>_xlfn.NUMBERVALUE(#REF!)</f>
        <v>#REF!</v>
      </c>
    </row>
    <row r="7391" spans="1:5">
      <c r="A7391" s="285">
        <v>47315</v>
      </c>
      <c r="B7391" s="285" t="s">
        <v>16754</v>
      </c>
      <c r="C7391" s="513">
        <v>39.78</v>
      </c>
      <c r="E7391" t="e">
        <f>_xlfn.NUMBERVALUE(#REF!)</f>
        <v>#REF!</v>
      </c>
    </row>
    <row r="7392" spans="1:5">
      <c r="A7392" s="285">
        <v>47316</v>
      </c>
      <c r="B7392" s="285" t="s">
        <v>16755</v>
      </c>
      <c r="C7392" s="513">
        <v>56.603999999999999</v>
      </c>
      <c r="E7392" t="e">
        <f>_xlfn.NUMBERVALUE(#REF!)</f>
        <v>#REF!</v>
      </c>
    </row>
    <row r="7393" spans="1:5">
      <c r="A7393" s="285">
        <v>47317</v>
      </c>
      <c r="B7393" s="285" t="s">
        <v>16756</v>
      </c>
      <c r="C7393" s="513">
        <v>59.07</v>
      </c>
      <c r="E7393" t="e">
        <f>_xlfn.NUMBERVALUE(#REF!)</f>
        <v>#REF!</v>
      </c>
    </row>
    <row r="7394" spans="1:5">
      <c r="A7394" s="285">
        <v>47362</v>
      </c>
      <c r="B7394" s="285" t="s">
        <v>16757</v>
      </c>
      <c r="C7394" s="513">
        <v>1104.5999999999999</v>
      </c>
      <c r="E7394" t="e">
        <f>_xlfn.NUMBERVALUE(#REF!)</f>
        <v>#REF!</v>
      </c>
    </row>
    <row r="7395" spans="1:5">
      <c r="A7395" s="285">
        <v>47363</v>
      </c>
      <c r="B7395" s="285" t="s">
        <v>16758</v>
      </c>
      <c r="C7395" s="513">
        <v>1200</v>
      </c>
      <c r="E7395" t="e">
        <f>_xlfn.NUMBERVALUE(#REF!)</f>
        <v>#REF!</v>
      </c>
    </row>
    <row r="7396" spans="1:5">
      <c r="A7396" s="285">
        <v>47391</v>
      </c>
      <c r="B7396" s="285" t="s">
        <v>16759</v>
      </c>
      <c r="C7396" s="513">
        <v>1128.5999999999999</v>
      </c>
      <c r="E7396" t="e">
        <f>_xlfn.NUMBERVALUE(#REF!)</f>
        <v>#REF!</v>
      </c>
    </row>
    <row r="7397" spans="1:5">
      <c r="A7397" s="285">
        <v>47475</v>
      </c>
      <c r="B7397" s="285" t="s">
        <v>16760</v>
      </c>
      <c r="C7397" s="513">
        <v>135.96</v>
      </c>
      <c r="E7397" t="e">
        <f>_xlfn.NUMBERVALUE(#REF!)</f>
        <v>#REF!</v>
      </c>
    </row>
    <row r="7398" spans="1:5">
      <c r="A7398" s="285">
        <v>47476</v>
      </c>
      <c r="B7398" s="285" t="s">
        <v>16761</v>
      </c>
      <c r="C7398" s="513">
        <v>201</v>
      </c>
      <c r="E7398" t="e">
        <f>_xlfn.NUMBERVALUE(#REF!)</f>
        <v>#REF!</v>
      </c>
    </row>
    <row r="7399" spans="1:5">
      <c r="A7399" s="285">
        <v>47477</v>
      </c>
      <c r="B7399" s="285" t="s">
        <v>16762</v>
      </c>
      <c r="C7399" s="513">
        <v>370.02</v>
      </c>
      <c r="E7399" t="e">
        <f>_xlfn.NUMBERVALUE(#REF!)</f>
        <v>#REF!</v>
      </c>
    </row>
    <row r="7400" spans="1:5">
      <c r="A7400" s="285">
        <v>47485</v>
      </c>
      <c r="B7400" s="285" t="s">
        <v>16763</v>
      </c>
      <c r="C7400" s="513">
        <v>185.7</v>
      </c>
      <c r="E7400" t="e">
        <f>_xlfn.NUMBERVALUE(#REF!)</f>
        <v>#REF!</v>
      </c>
    </row>
    <row r="7401" spans="1:5">
      <c r="A7401" s="285">
        <v>47486</v>
      </c>
      <c r="B7401" s="285" t="s">
        <v>16764</v>
      </c>
      <c r="C7401" s="513">
        <v>181.32</v>
      </c>
      <c r="E7401" t="e">
        <f>_xlfn.NUMBERVALUE(#REF!)</f>
        <v>#REF!</v>
      </c>
    </row>
    <row r="7402" spans="1:5">
      <c r="A7402" s="285">
        <v>47489</v>
      </c>
      <c r="B7402" s="285" t="s">
        <v>16765</v>
      </c>
      <c r="C7402" s="513">
        <v>112.92</v>
      </c>
      <c r="E7402" t="e">
        <f>_xlfn.NUMBERVALUE(#REF!)</f>
        <v>#REF!</v>
      </c>
    </row>
    <row r="7403" spans="1:5">
      <c r="A7403" s="285">
        <v>47490</v>
      </c>
      <c r="B7403" s="285" t="s">
        <v>16766</v>
      </c>
      <c r="C7403" s="513">
        <v>136.56</v>
      </c>
      <c r="E7403" t="e">
        <f>_xlfn.NUMBERVALUE(#REF!)</f>
        <v>#REF!</v>
      </c>
    </row>
    <row r="7404" spans="1:5">
      <c r="A7404" s="285">
        <v>47491</v>
      </c>
      <c r="B7404" s="285" t="s">
        <v>16767</v>
      </c>
      <c r="C7404" s="513">
        <v>166.38</v>
      </c>
      <c r="E7404" t="e">
        <f>_xlfn.NUMBERVALUE(#REF!)</f>
        <v>#REF!</v>
      </c>
    </row>
    <row r="7405" spans="1:5">
      <c r="A7405" s="285">
        <v>47492</v>
      </c>
      <c r="B7405" s="285" t="s">
        <v>16768</v>
      </c>
      <c r="C7405" s="513">
        <v>196.32</v>
      </c>
      <c r="E7405" t="e">
        <f>_xlfn.NUMBERVALUE(#REF!)</f>
        <v>#REF!</v>
      </c>
    </row>
    <row r="7406" spans="1:5">
      <c r="A7406" s="285">
        <v>47493</v>
      </c>
      <c r="B7406" s="285" t="s">
        <v>16769</v>
      </c>
      <c r="C7406" s="513">
        <v>265.5</v>
      </c>
      <c r="E7406" t="e">
        <f>_xlfn.NUMBERVALUE(#REF!)</f>
        <v>#REF!</v>
      </c>
    </row>
    <row r="7407" spans="1:5">
      <c r="A7407" s="285">
        <v>47494</v>
      </c>
      <c r="B7407" s="285" t="s">
        <v>16770</v>
      </c>
      <c r="C7407" s="513">
        <v>122.7</v>
      </c>
      <c r="E7407" t="e">
        <f>_xlfn.NUMBERVALUE(#REF!)</f>
        <v>#REF!</v>
      </c>
    </row>
    <row r="7408" spans="1:5">
      <c r="A7408" s="285">
        <v>47495</v>
      </c>
      <c r="B7408" s="285" t="s">
        <v>16771</v>
      </c>
      <c r="C7408" s="513">
        <v>152.52000000000001</v>
      </c>
      <c r="E7408" t="e">
        <f>_xlfn.NUMBERVALUE(#REF!)</f>
        <v>#REF!</v>
      </c>
    </row>
    <row r="7409" spans="1:5">
      <c r="A7409" s="285">
        <v>47496</v>
      </c>
      <c r="B7409" s="285" t="s">
        <v>16772</v>
      </c>
      <c r="C7409" s="513">
        <v>205.14</v>
      </c>
      <c r="E7409" t="e">
        <f>_xlfn.NUMBERVALUE(#REF!)</f>
        <v>#REF!</v>
      </c>
    </row>
    <row r="7410" spans="1:5">
      <c r="A7410" s="285">
        <v>47497</v>
      </c>
      <c r="B7410" s="285" t="s">
        <v>16773</v>
      </c>
      <c r="C7410" s="513">
        <v>244.68</v>
      </c>
      <c r="E7410" t="e">
        <f>_xlfn.NUMBERVALUE(#REF!)</f>
        <v>#REF!</v>
      </c>
    </row>
    <row r="7411" spans="1:5">
      <c r="A7411" s="285">
        <v>47498</v>
      </c>
      <c r="B7411" s="285" t="s">
        <v>16774</v>
      </c>
      <c r="C7411" s="513">
        <v>291.60000000000002</v>
      </c>
      <c r="E7411" t="e">
        <f>_xlfn.NUMBERVALUE(#REF!)</f>
        <v>#REF!</v>
      </c>
    </row>
    <row r="7412" spans="1:5">
      <c r="A7412" s="285">
        <v>47505</v>
      </c>
      <c r="B7412" s="285" t="s">
        <v>16775</v>
      </c>
      <c r="C7412" s="513">
        <v>153.54</v>
      </c>
      <c r="E7412" t="e">
        <f>_xlfn.NUMBERVALUE(#REF!)</f>
        <v>#REF!</v>
      </c>
    </row>
    <row r="7413" spans="1:5">
      <c r="A7413" s="285">
        <v>47506</v>
      </c>
      <c r="B7413" s="285" t="s">
        <v>16776</v>
      </c>
      <c r="C7413" s="513">
        <v>184.08</v>
      </c>
      <c r="E7413" t="e">
        <f>_xlfn.NUMBERVALUE(#REF!)</f>
        <v>#REF!</v>
      </c>
    </row>
    <row r="7414" spans="1:5">
      <c r="A7414" s="285">
        <v>47507</v>
      </c>
      <c r="B7414" s="285" t="s">
        <v>16777</v>
      </c>
      <c r="C7414" s="513">
        <v>214.14</v>
      </c>
      <c r="E7414" t="e">
        <f>_xlfn.NUMBERVALUE(#REF!)</f>
        <v>#REF!</v>
      </c>
    </row>
    <row r="7415" spans="1:5">
      <c r="A7415" s="285">
        <v>47508</v>
      </c>
      <c r="B7415" s="285" t="s">
        <v>16778</v>
      </c>
      <c r="C7415" s="513">
        <v>128.16</v>
      </c>
      <c r="E7415" t="e">
        <f>_xlfn.NUMBERVALUE(#REF!)</f>
        <v>#REF!</v>
      </c>
    </row>
    <row r="7416" spans="1:5">
      <c r="A7416" s="285">
        <v>47509</v>
      </c>
      <c r="B7416" s="285" t="s">
        <v>16779</v>
      </c>
      <c r="C7416" s="513">
        <v>163.74</v>
      </c>
      <c r="E7416" t="e">
        <f>_xlfn.NUMBERVALUE(#REF!)</f>
        <v>#REF!</v>
      </c>
    </row>
    <row r="7417" spans="1:5">
      <c r="A7417" s="285">
        <v>47510</v>
      </c>
      <c r="B7417" s="285" t="s">
        <v>16780</v>
      </c>
      <c r="C7417" s="513">
        <v>199.32</v>
      </c>
      <c r="E7417" t="e">
        <f>_xlfn.NUMBERVALUE(#REF!)</f>
        <v>#REF!</v>
      </c>
    </row>
    <row r="7418" spans="1:5">
      <c r="A7418" s="285">
        <v>47511</v>
      </c>
      <c r="B7418" s="285" t="s">
        <v>16781</v>
      </c>
      <c r="C7418" s="513">
        <v>234.54</v>
      </c>
      <c r="E7418" t="e">
        <f>_xlfn.NUMBERVALUE(#REF!)</f>
        <v>#REF!</v>
      </c>
    </row>
    <row r="7419" spans="1:5">
      <c r="A7419" s="285">
        <v>47513</v>
      </c>
      <c r="B7419" s="285" t="s">
        <v>16782</v>
      </c>
      <c r="C7419" s="513">
        <v>141.41999999999999</v>
      </c>
      <c r="E7419" t="e">
        <f>_xlfn.NUMBERVALUE(#REF!)</f>
        <v>#REF!</v>
      </c>
    </row>
    <row r="7420" spans="1:5">
      <c r="A7420" s="285">
        <v>47514</v>
      </c>
      <c r="B7420" s="285" t="s">
        <v>16783</v>
      </c>
      <c r="C7420" s="513">
        <v>181.02</v>
      </c>
      <c r="E7420" t="e">
        <f>_xlfn.NUMBERVALUE(#REF!)</f>
        <v>#REF!</v>
      </c>
    </row>
    <row r="7421" spans="1:5">
      <c r="A7421" s="285">
        <v>47515</v>
      </c>
      <c r="B7421" s="285" t="s">
        <v>16784</v>
      </c>
      <c r="C7421" s="513">
        <v>220.32</v>
      </c>
      <c r="E7421" t="e">
        <f>_xlfn.NUMBERVALUE(#REF!)</f>
        <v>#REF!</v>
      </c>
    </row>
    <row r="7422" spans="1:5">
      <c r="A7422" s="285">
        <v>47516</v>
      </c>
      <c r="B7422" s="285" t="s">
        <v>16785</v>
      </c>
      <c r="C7422" s="513">
        <v>258.72000000000003</v>
      </c>
      <c r="E7422" t="e">
        <f>_xlfn.NUMBERVALUE(#REF!)</f>
        <v>#REF!</v>
      </c>
    </row>
    <row r="7423" spans="1:5">
      <c r="A7423" s="285">
        <v>47525</v>
      </c>
      <c r="B7423" s="285" t="s">
        <v>16786</v>
      </c>
      <c r="C7423" s="513">
        <v>286.32</v>
      </c>
      <c r="E7423" t="e">
        <f>_xlfn.NUMBERVALUE(#REF!)</f>
        <v>#REF!</v>
      </c>
    </row>
    <row r="7424" spans="1:5">
      <c r="A7424" s="285">
        <v>47526</v>
      </c>
      <c r="B7424" s="285" t="s">
        <v>16787</v>
      </c>
      <c r="C7424" s="513">
        <v>339.96</v>
      </c>
      <c r="E7424" t="e">
        <f>_xlfn.NUMBERVALUE(#REF!)</f>
        <v>#REF!</v>
      </c>
    </row>
    <row r="7425" spans="1:5">
      <c r="A7425" s="285">
        <v>47527</v>
      </c>
      <c r="B7425" s="285" t="s">
        <v>16788</v>
      </c>
      <c r="C7425" s="513">
        <v>393.6</v>
      </c>
      <c r="E7425" t="e">
        <f>_xlfn.NUMBERVALUE(#REF!)</f>
        <v>#REF!</v>
      </c>
    </row>
    <row r="7426" spans="1:5">
      <c r="A7426" s="285">
        <v>47528</v>
      </c>
      <c r="B7426" s="285" t="s">
        <v>16789</v>
      </c>
      <c r="C7426" s="513">
        <v>254.82</v>
      </c>
      <c r="E7426" t="e">
        <f>_xlfn.NUMBERVALUE(#REF!)</f>
        <v>#REF!</v>
      </c>
    </row>
    <row r="7427" spans="1:5">
      <c r="A7427" s="285">
        <v>47529</v>
      </c>
      <c r="B7427" s="285" t="s">
        <v>16790</v>
      </c>
      <c r="C7427" s="513">
        <v>308.39999999999998</v>
      </c>
      <c r="E7427" t="e">
        <f>_xlfn.NUMBERVALUE(#REF!)</f>
        <v>#REF!</v>
      </c>
    </row>
    <row r="7428" spans="1:5">
      <c r="A7428" s="285">
        <v>47530</v>
      </c>
      <c r="B7428" s="285" t="s">
        <v>16791</v>
      </c>
      <c r="C7428" s="513">
        <v>361.14</v>
      </c>
      <c r="E7428" t="e">
        <f>_xlfn.NUMBERVALUE(#REF!)</f>
        <v>#REF!</v>
      </c>
    </row>
    <row r="7429" spans="1:5">
      <c r="A7429" s="285">
        <v>47531</v>
      </c>
      <c r="B7429" s="285" t="s">
        <v>16792</v>
      </c>
      <c r="C7429" s="513">
        <v>414.42</v>
      </c>
      <c r="E7429" t="e">
        <f>_xlfn.NUMBERVALUE(#REF!)</f>
        <v>#REF!</v>
      </c>
    </row>
    <row r="7430" spans="1:5">
      <c r="A7430" s="285">
        <v>47533</v>
      </c>
      <c r="B7430" s="285" t="s">
        <v>16793</v>
      </c>
      <c r="C7430" s="513">
        <v>276</v>
      </c>
      <c r="E7430" t="e">
        <f>_xlfn.NUMBERVALUE(#REF!)</f>
        <v>#REF!</v>
      </c>
    </row>
    <row r="7431" spans="1:5">
      <c r="A7431" s="285">
        <v>47534</v>
      </c>
      <c r="B7431" s="285" t="s">
        <v>16794</v>
      </c>
      <c r="C7431" s="513">
        <v>329.4</v>
      </c>
      <c r="E7431" t="e">
        <f>_xlfn.NUMBERVALUE(#REF!)</f>
        <v>#REF!</v>
      </c>
    </row>
    <row r="7432" spans="1:5">
      <c r="A7432" s="285">
        <v>47535</v>
      </c>
      <c r="B7432" s="285" t="s">
        <v>16795</v>
      </c>
      <c r="C7432" s="513">
        <v>381.84</v>
      </c>
      <c r="E7432" t="e">
        <f>_xlfn.NUMBERVALUE(#REF!)</f>
        <v>#REF!</v>
      </c>
    </row>
    <row r="7433" spans="1:5">
      <c r="A7433" s="285">
        <v>47536</v>
      </c>
      <c r="B7433" s="285" t="s">
        <v>16796</v>
      </c>
      <c r="C7433" s="513">
        <v>435.48</v>
      </c>
      <c r="E7433" t="e">
        <f>_xlfn.NUMBERVALUE(#REF!)</f>
        <v>#REF!</v>
      </c>
    </row>
    <row r="7434" spans="1:5">
      <c r="A7434" s="285">
        <v>47550</v>
      </c>
      <c r="B7434" s="285" t="s">
        <v>16797</v>
      </c>
      <c r="C7434" s="513">
        <v>29.07</v>
      </c>
      <c r="E7434" t="e">
        <f>_xlfn.NUMBERVALUE(#REF!)</f>
        <v>#REF!</v>
      </c>
    </row>
    <row r="7435" spans="1:5">
      <c r="A7435" s="285">
        <v>47552</v>
      </c>
      <c r="B7435" s="285" t="s">
        <v>16798</v>
      </c>
      <c r="C7435" s="513">
        <v>66</v>
      </c>
      <c r="E7435" t="e">
        <f>_xlfn.NUMBERVALUE(#REF!)</f>
        <v>#REF!</v>
      </c>
    </row>
    <row r="7436" spans="1:5">
      <c r="A7436" s="285">
        <v>47553</v>
      </c>
      <c r="B7436" s="285" t="s">
        <v>16799</v>
      </c>
      <c r="C7436" s="513">
        <v>72.36</v>
      </c>
      <c r="E7436" t="e">
        <f>_xlfn.NUMBERVALUE(#REF!)</f>
        <v>#REF!</v>
      </c>
    </row>
    <row r="7437" spans="1:5">
      <c r="A7437" s="285">
        <v>47554</v>
      </c>
      <c r="B7437" s="285" t="s">
        <v>16800</v>
      </c>
      <c r="C7437" s="513">
        <v>77.400000000000006</v>
      </c>
      <c r="E7437" t="e">
        <f>_xlfn.NUMBERVALUE(#REF!)</f>
        <v>#REF!</v>
      </c>
    </row>
    <row r="7438" spans="1:5">
      <c r="A7438" s="285">
        <v>47600</v>
      </c>
      <c r="B7438" s="285" t="s">
        <v>16801</v>
      </c>
      <c r="C7438" s="513">
        <v>153.54</v>
      </c>
      <c r="E7438" t="e">
        <f>_xlfn.NUMBERVALUE(#REF!)</f>
        <v>#REF!</v>
      </c>
    </row>
    <row r="7439" spans="1:5">
      <c r="A7439" s="285">
        <v>47601</v>
      </c>
      <c r="B7439" s="285" t="s">
        <v>16802</v>
      </c>
      <c r="C7439" s="513">
        <v>178.98</v>
      </c>
      <c r="E7439" t="e">
        <f>_xlfn.NUMBERVALUE(#REF!)</f>
        <v>#REF!</v>
      </c>
    </row>
    <row r="7440" spans="1:5">
      <c r="A7440" s="285">
        <v>47604</v>
      </c>
      <c r="B7440" s="285" t="s">
        <v>16803</v>
      </c>
      <c r="C7440" s="513">
        <v>178.98</v>
      </c>
      <c r="E7440" t="e">
        <f>_xlfn.NUMBERVALUE(#REF!)</f>
        <v>#REF!</v>
      </c>
    </row>
    <row r="7441" spans="1:5">
      <c r="A7441" s="285">
        <v>47605</v>
      </c>
      <c r="B7441" s="285" t="s">
        <v>16804</v>
      </c>
      <c r="C7441" s="513">
        <v>213.36</v>
      </c>
      <c r="E7441" t="e">
        <f>_xlfn.NUMBERVALUE(#REF!)</f>
        <v>#REF!</v>
      </c>
    </row>
    <row r="7442" spans="1:5">
      <c r="A7442" s="285">
        <v>47606</v>
      </c>
      <c r="B7442" s="285" t="s">
        <v>16805</v>
      </c>
      <c r="C7442" s="513">
        <v>284.04000000000002</v>
      </c>
      <c r="E7442" t="e">
        <f>_xlfn.NUMBERVALUE(#REF!)</f>
        <v>#REF!</v>
      </c>
    </row>
    <row r="7443" spans="1:5">
      <c r="A7443" s="285">
        <v>47607</v>
      </c>
      <c r="B7443" s="285" t="s">
        <v>16806</v>
      </c>
      <c r="C7443" s="513">
        <v>298.98</v>
      </c>
      <c r="E7443" t="e">
        <f>_xlfn.NUMBERVALUE(#REF!)</f>
        <v>#REF!</v>
      </c>
    </row>
    <row r="7444" spans="1:5">
      <c r="A7444" s="285">
        <v>47608</v>
      </c>
      <c r="B7444" s="285" t="s">
        <v>16807</v>
      </c>
      <c r="C7444" s="513">
        <v>120.12</v>
      </c>
      <c r="E7444" t="e">
        <f>_xlfn.NUMBERVALUE(#REF!)</f>
        <v>#REF!</v>
      </c>
    </row>
    <row r="7445" spans="1:5">
      <c r="A7445" s="285">
        <v>47609</v>
      </c>
      <c r="B7445" s="285" t="s">
        <v>16808</v>
      </c>
      <c r="C7445" s="513">
        <v>119.34</v>
      </c>
      <c r="E7445" t="e">
        <f>_xlfn.NUMBERVALUE(#REF!)</f>
        <v>#REF!</v>
      </c>
    </row>
    <row r="7446" spans="1:5">
      <c r="A7446" s="285">
        <v>47610</v>
      </c>
      <c r="B7446" s="285" t="s">
        <v>16809</v>
      </c>
      <c r="C7446" s="513">
        <v>146.58000000000001</v>
      </c>
      <c r="E7446" t="e">
        <f>_xlfn.NUMBERVALUE(#REF!)</f>
        <v>#REF!</v>
      </c>
    </row>
    <row r="7447" spans="1:5">
      <c r="A7447" s="285">
        <v>47611</v>
      </c>
      <c r="B7447" s="285" t="s">
        <v>16810</v>
      </c>
      <c r="C7447" s="513">
        <v>199.98</v>
      </c>
      <c r="E7447" t="e">
        <f>_xlfn.NUMBERVALUE(#REF!)</f>
        <v>#REF!</v>
      </c>
    </row>
    <row r="7448" spans="1:5">
      <c r="A7448" s="285">
        <v>47612</v>
      </c>
      <c r="B7448" s="285" t="s">
        <v>16811</v>
      </c>
      <c r="C7448" s="513">
        <v>212.22</v>
      </c>
      <c r="E7448" t="e">
        <f>_xlfn.NUMBERVALUE(#REF!)</f>
        <v>#REF!</v>
      </c>
    </row>
    <row r="7449" spans="1:5">
      <c r="A7449" s="285">
        <v>47614</v>
      </c>
      <c r="B7449" s="285" t="s">
        <v>16812</v>
      </c>
      <c r="C7449" s="513">
        <v>135.24</v>
      </c>
      <c r="E7449" t="e">
        <f>_xlfn.NUMBERVALUE(#REF!)</f>
        <v>#REF!</v>
      </c>
    </row>
    <row r="7450" spans="1:5">
      <c r="A7450" s="285">
        <v>47615</v>
      </c>
      <c r="B7450" s="285" t="s">
        <v>16813</v>
      </c>
      <c r="C7450" s="513">
        <v>136.44</v>
      </c>
      <c r="E7450" t="e">
        <f>_xlfn.NUMBERVALUE(#REF!)</f>
        <v>#REF!</v>
      </c>
    </row>
    <row r="7451" spans="1:5">
      <c r="A7451" s="285">
        <v>47617</v>
      </c>
      <c r="B7451" s="285" t="s">
        <v>16814</v>
      </c>
      <c r="C7451" s="513">
        <v>212.22</v>
      </c>
      <c r="E7451" t="e">
        <f>_xlfn.NUMBERVALUE(#REF!)</f>
        <v>#REF!</v>
      </c>
    </row>
    <row r="7452" spans="1:5">
      <c r="A7452" s="285">
        <v>47618</v>
      </c>
      <c r="B7452" s="285" t="s">
        <v>16815</v>
      </c>
      <c r="C7452" s="513">
        <v>236.52</v>
      </c>
      <c r="E7452" t="e">
        <f>_xlfn.NUMBERVALUE(#REF!)</f>
        <v>#REF!</v>
      </c>
    </row>
    <row r="7453" spans="1:5">
      <c r="A7453" s="285">
        <v>47619</v>
      </c>
      <c r="B7453" s="285" t="s">
        <v>16816</v>
      </c>
      <c r="C7453" s="513">
        <v>434.64</v>
      </c>
      <c r="E7453" t="e">
        <f>_xlfn.NUMBERVALUE(#REF!)</f>
        <v>#REF!</v>
      </c>
    </row>
    <row r="7454" spans="1:5">
      <c r="A7454" s="285">
        <v>47628</v>
      </c>
      <c r="B7454" s="285" t="s">
        <v>16817</v>
      </c>
      <c r="C7454" s="513">
        <v>42.93</v>
      </c>
      <c r="E7454" t="e">
        <f>_xlfn.NUMBERVALUE(#REF!)</f>
        <v>#REF!</v>
      </c>
    </row>
    <row r="7455" spans="1:5">
      <c r="A7455" s="285">
        <v>47646</v>
      </c>
      <c r="B7455" s="285" t="s">
        <v>16818</v>
      </c>
      <c r="C7455" s="513">
        <v>57.756</v>
      </c>
      <c r="E7455" t="e">
        <f>_xlfn.NUMBERVALUE(#REF!)</f>
        <v>#REF!</v>
      </c>
    </row>
    <row r="7456" spans="1:5">
      <c r="A7456" s="285">
        <v>47647</v>
      </c>
      <c r="B7456" s="285" t="s">
        <v>16819</v>
      </c>
      <c r="C7456" s="513">
        <v>65.7</v>
      </c>
      <c r="E7456" t="e">
        <f>_xlfn.NUMBERVALUE(#REF!)</f>
        <v>#REF!</v>
      </c>
    </row>
    <row r="7457" spans="1:5">
      <c r="A7457" s="285">
        <v>47649</v>
      </c>
      <c r="B7457" s="285" t="s">
        <v>16820</v>
      </c>
      <c r="C7457" s="513">
        <v>59.555999999999997</v>
      </c>
      <c r="E7457" t="e">
        <f>_xlfn.NUMBERVALUE(#REF!)</f>
        <v>#REF!</v>
      </c>
    </row>
    <row r="7458" spans="1:5">
      <c r="A7458" s="285">
        <v>47651</v>
      </c>
      <c r="B7458" s="285" t="s">
        <v>16821</v>
      </c>
      <c r="C7458" s="513">
        <v>66.36</v>
      </c>
      <c r="E7458" t="e">
        <f>_xlfn.NUMBERVALUE(#REF!)</f>
        <v>#REF!</v>
      </c>
    </row>
    <row r="7459" spans="1:5">
      <c r="A7459" s="285">
        <v>47652</v>
      </c>
      <c r="B7459" s="285" t="s">
        <v>16822</v>
      </c>
      <c r="C7459" s="513">
        <v>67.8</v>
      </c>
      <c r="E7459" t="e">
        <f>_xlfn.NUMBERVALUE(#REF!)</f>
        <v>#REF!</v>
      </c>
    </row>
    <row r="7460" spans="1:5">
      <c r="A7460" s="285">
        <v>47653</v>
      </c>
      <c r="B7460" s="285" t="s">
        <v>16823</v>
      </c>
      <c r="C7460" s="513">
        <v>74.7</v>
      </c>
      <c r="E7460" t="e">
        <f>_xlfn.NUMBERVALUE(#REF!)</f>
        <v>#REF!</v>
      </c>
    </row>
    <row r="7461" spans="1:5">
      <c r="A7461" s="285">
        <v>47655</v>
      </c>
      <c r="B7461" s="285" t="s">
        <v>16824</v>
      </c>
      <c r="C7461" s="513">
        <v>79.14</v>
      </c>
      <c r="E7461" t="e">
        <f>_xlfn.NUMBERVALUE(#REF!)</f>
        <v>#REF!</v>
      </c>
    </row>
    <row r="7462" spans="1:5">
      <c r="A7462" s="285">
        <v>47656</v>
      </c>
      <c r="B7462" s="285" t="s">
        <v>16825</v>
      </c>
      <c r="C7462" s="513">
        <v>79.5</v>
      </c>
      <c r="E7462" t="e">
        <f>_xlfn.NUMBERVALUE(#REF!)</f>
        <v>#REF!</v>
      </c>
    </row>
    <row r="7463" spans="1:5">
      <c r="A7463" s="285">
        <v>47659</v>
      </c>
      <c r="B7463" s="285" t="s">
        <v>16826</v>
      </c>
      <c r="C7463" s="513">
        <v>102.42</v>
      </c>
      <c r="E7463" t="e">
        <f>_xlfn.NUMBERVALUE(#REF!)</f>
        <v>#REF!</v>
      </c>
    </row>
    <row r="7464" spans="1:5">
      <c r="A7464" s="285">
        <v>47665</v>
      </c>
      <c r="B7464" s="285" t="s">
        <v>16827</v>
      </c>
      <c r="C7464" s="513">
        <v>107.64</v>
      </c>
      <c r="E7464" t="e">
        <f>_xlfn.NUMBERVALUE(#REF!)</f>
        <v>#REF!</v>
      </c>
    </row>
    <row r="7465" spans="1:5">
      <c r="A7465" s="285">
        <v>47666</v>
      </c>
      <c r="B7465" s="285" t="s">
        <v>16828</v>
      </c>
      <c r="C7465" s="513">
        <v>120.06</v>
      </c>
      <c r="E7465" t="e">
        <f>_xlfn.NUMBERVALUE(#REF!)</f>
        <v>#REF!</v>
      </c>
    </row>
    <row r="7466" spans="1:5">
      <c r="A7466" s="285">
        <v>47667</v>
      </c>
      <c r="B7466" s="285" t="s">
        <v>16829</v>
      </c>
      <c r="C7466" s="513">
        <v>136.44</v>
      </c>
      <c r="E7466" t="e">
        <f>_xlfn.NUMBERVALUE(#REF!)</f>
        <v>#REF!</v>
      </c>
    </row>
    <row r="7467" spans="1:5">
      <c r="A7467" s="285">
        <v>47668</v>
      </c>
      <c r="B7467" s="285" t="s">
        <v>16830</v>
      </c>
      <c r="C7467" s="513">
        <v>144.66</v>
      </c>
      <c r="E7467" t="e">
        <f>_xlfn.NUMBERVALUE(#REF!)</f>
        <v>#REF!</v>
      </c>
    </row>
    <row r="7468" spans="1:5">
      <c r="A7468" s="285">
        <v>47669</v>
      </c>
      <c r="B7468" s="285" t="s">
        <v>16831</v>
      </c>
      <c r="C7468" s="513">
        <v>156.36000000000001</v>
      </c>
      <c r="E7468" t="e">
        <f>_xlfn.NUMBERVALUE(#REF!)</f>
        <v>#REF!</v>
      </c>
    </row>
    <row r="7469" spans="1:5">
      <c r="A7469" s="285">
        <v>47670</v>
      </c>
      <c r="B7469" s="285" t="s">
        <v>16832</v>
      </c>
      <c r="C7469" s="513">
        <v>206.1</v>
      </c>
      <c r="E7469" t="e">
        <f>_xlfn.NUMBERVALUE(#REF!)</f>
        <v>#REF!</v>
      </c>
    </row>
    <row r="7470" spans="1:5">
      <c r="A7470" s="285">
        <v>47672</v>
      </c>
      <c r="B7470" s="285" t="s">
        <v>16833</v>
      </c>
      <c r="C7470" s="513">
        <v>26.148</v>
      </c>
      <c r="E7470" t="e">
        <f>_xlfn.NUMBERVALUE(#REF!)</f>
        <v>#REF!</v>
      </c>
    </row>
    <row r="7471" spans="1:5">
      <c r="A7471" s="285">
        <v>47673</v>
      </c>
      <c r="B7471" s="285" t="s">
        <v>16834</v>
      </c>
      <c r="C7471" s="513">
        <v>29.382000000000001</v>
      </c>
      <c r="E7471" t="e">
        <f>_xlfn.NUMBERVALUE(#REF!)</f>
        <v>#REF!</v>
      </c>
    </row>
    <row r="7472" spans="1:5">
      <c r="A7472" s="285">
        <v>47674</v>
      </c>
      <c r="B7472" s="285" t="s">
        <v>16835</v>
      </c>
      <c r="C7472" s="513">
        <v>32.682000000000002</v>
      </c>
      <c r="E7472" t="e">
        <f>_xlfn.NUMBERVALUE(#REF!)</f>
        <v>#REF!</v>
      </c>
    </row>
    <row r="7473" spans="1:5">
      <c r="A7473" s="285">
        <v>47677</v>
      </c>
      <c r="B7473" s="285" t="s">
        <v>16836</v>
      </c>
      <c r="C7473" s="513">
        <v>37.338000000000001</v>
      </c>
      <c r="E7473" t="e">
        <f>_xlfn.NUMBERVALUE(#REF!)</f>
        <v>#REF!</v>
      </c>
    </row>
    <row r="7474" spans="1:5">
      <c r="A7474" s="285">
        <v>47679</v>
      </c>
      <c r="B7474" s="285" t="s">
        <v>16837</v>
      </c>
      <c r="C7474" s="513">
        <v>51.798000000000002</v>
      </c>
      <c r="E7474" t="e">
        <f>_xlfn.NUMBERVALUE(#REF!)</f>
        <v>#REF!</v>
      </c>
    </row>
    <row r="7475" spans="1:5">
      <c r="A7475" s="285">
        <v>47681</v>
      </c>
      <c r="B7475" s="285" t="s">
        <v>16838</v>
      </c>
      <c r="C7475" s="513">
        <v>43.698</v>
      </c>
      <c r="E7475" t="e">
        <f>_xlfn.NUMBERVALUE(#REF!)</f>
        <v>#REF!</v>
      </c>
    </row>
    <row r="7476" spans="1:5">
      <c r="A7476" s="285">
        <v>47682</v>
      </c>
      <c r="B7476" s="285" t="s">
        <v>16839</v>
      </c>
      <c r="C7476" s="513">
        <v>43.698</v>
      </c>
      <c r="E7476" t="e">
        <f>_xlfn.NUMBERVALUE(#REF!)</f>
        <v>#REF!</v>
      </c>
    </row>
    <row r="7477" spans="1:5">
      <c r="A7477" s="285">
        <v>47683</v>
      </c>
      <c r="B7477" s="285" t="s">
        <v>16840</v>
      </c>
      <c r="C7477" s="513">
        <v>67.680000000000007</v>
      </c>
      <c r="E7477" t="e">
        <f>_xlfn.NUMBERVALUE(#REF!)</f>
        <v>#REF!</v>
      </c>
    </row>
    <row r="7478" spans="1:5">
      <c r="A7478" s="285">
        <v>47686</v>
      </c>
      <c r="B7478" s="285" t="s">
        <v>16841</v>
      </c>
      <c r="C7478" s="513">
        <v>47.082000000000001</v>
      </c>
      <c r="E7478" t="e">
        <f>_xlfn.NUMBERVALUE(#REF!)</f>
        <v>#REF!</v>
      </c>
    </row>
    <row r="7479" spans="1:5">
      <c r="A7479" s="285">
        <v>47687</v>
      </c>
      <c r="B7479" s="285" t="s">
        <v>16842</v>
      </c>
      <c r="C7479" s="513">
        <v>54.252000000000002</v>
      </c>
      <c r="E7479" t="e">
        <f>_xlfn.NUMBERVALUE(#REF!)</f>
        <v>#REF!</v>
      </c>
    </row>
    <row r="7480" spans="1:5">
      <c r="A7480" s="285">
        <v>47688</v>
      </c>
      <c r="B7480" s="285" t="s">
        <v>16843</v>
      </c>
      <c r="C7480" s="513">
        <v>62.94</v>
      </c>
      <c r="E7480" t="e">
        <f>_xlfn.NUMBERVALUE(#REF!)</f>
        <v>#REF!</v>
      </c>
    </row>
    <row r="7481" spans="1:5">
      <c r="A7481" s="285">
        <v>47689</v>
      </c>
      <c r="B7481" s="285" t="s">
        <v>16844</v>
      </c>
      <c r="C7481" s="513">
        <v>76.86</v>
      </c>
      <c r="E7481" t="e">
        <f>_xlfn.NUMBERVALUE(#REF!)</f>
        <v>#REF!</v>
      </c>
    </row>
    <row r="7482" spans="1:5">
      <c r="A7482" s="285">
        <v>47691</v>
      </c>
      <c r="B7482" s="285" t="s">
        <v>16845</v>
      </c>
      <c r="C7482" s="513">
        <v>21.917999999999999</v>
      </c>
      <c r="E7482" t="e">
        <f>_xlfn.NUMBERVALUE(#REF!)</f>
        <v>#REF!</v>
      </c>
    </row>
    <row r="7483" spans="1:5">
      <c r="A7483" s="285">
        <v>47692</v>
      </c>
      <c r="B7483" s="285" t="s">
        <v>16846</v>
      </c>
      <c r="C7483" s="513">
        <v>26.106000000000002</v>
      </c>
      <c r="E7483" t="e">
        <f>_xlfn.NUMBERVALUE(#REF!)</f>
        <v>#REF!</v>
      </c>
    </row>
    <row r="7484" spans="1:5">
      <c r="A7484" s="285">
        <v>47693</v>
      </c>
      <c r="B7484" s="285" t="s">
        <v>16847</v>
      </c>
      <c r="C7484" s="513">
        <v>31.361999999999998</v>
      </c>
      <c r="E7484" t="e">
        <f>_xlfn.NUMBERVALUE(#REF!)</f>
        <v>#REF!</v>
      </c>
    </row>
    <row r="7485" spans="1:5">
      <c r="A7485" s="285">
        <v>47694</v>
      </c>
      <c r="B7485" s="285" t="s">
        <v>16848</v>
      </c>
      <c r="C7485" s="513">
        <v>41.826000000000001</v>
      </c>
      <c r="E7485" t="e">
        <f>_xlfn.NUMBERVALUE(#REF!)</f>
        <v>#REF!</v>
      </c>
    </row>
    <row r="7486" spans="1:5">
      <c r="A7486" s="285">
        <v>47696</v>
      </c>
      <c r="B7486" s="285" t="s">
        <v>16849</v>
      </c>
      <c r="C7486" s="513">
        <v>56.603999999999999</v>
      </c>
      <c r="E7486" t="e">
        <f>_xlfn.NUMBERVALUE(#REF!)</f>
        <v>#REF!</v>
      </c>
    </row>
    <row r="7487" spans="1:5">
      <c r="A7487" s="285">
        <v>47698</v>
      </c>
      <c r="B7487" s="285" t="s">
        <v>16850</v>
      </c>
      <c r="C7487" s="513">
        <v>75.540000000000006</v>
      </c>
      <c r="E7487" t="e">
        <f>_xlfn.NUMBERVALUE(#REF!)</f>
        <v>#REF!</v>
      </c>
    </row>
    <row r="7488" spans="1:5">
      <c r="A7488" s="285">
        <v>47700</v>
      </c>
      <c r="B7488" s="285" t="s">
        <v>16851</v>
      </c>
      <c r="C7488" s="513">
        <v>401.04</v>
      </c>
      <c r="E7488" t="e">
        <f>_xlfn.NUMBERVALUE(#REF!)</f>
        <v>#REF!</v>
      </c>
    </row>
    <row r="7489" spans="1:5">
      <c r="A7489" s="285">
        <v>47702</v>
      </c>
      <c r="B7489" s="285" t="s">
        <v>16852</v>
      </c>
      <c r="C7489" s="513">
        <v>116.94</v>
      </c>
      <c r="E7489" t="e">
        <f>_xlfn.NUMBERVALUE(#REF!)</f>
        <v>#REF!</v>
      </c>
    </row>
    <row r="7490" spans="1:5">
      <c r="A7490" s="285">
        <v>47704</v>
      </c>
      <c r="B7490" s="285" t="s">
        <v>16853</v>
      </c>
      <c r="C7490" s="513">
        <v>143.52000000000001</v>
      </c>
      <c r="E7490" t="e">
        <f>_xlfn.NUMBERVALUE(#REF!)</f>
        <v>#REF!</v>
      </c>
    </row>
    <row r="7491" spans="1:5">
      <c r="A7491" s="285">
        <v>47705</v>
      </c>
      <c r="B7491" s="285" t="s">
        <v>16854</v>
      </c>
      <c r="C7491" s="513">
        <v>150.84</v>
      </c>
      <c r="E7491" t="e">
        <f>_xlfn.NUMBERVALUE(#REF!)</f>
        <v>#REF!</v>
      </c>
    </row>
    <row r="7492" spans="1:5">
      <c r="A7492" s="285">
        <v>47707</v>
      </c>
      <c r="B7492" s="285" t="s">
        <v>16855</v>
      </c>
      <c r="C7492" s="513">
        <v>115.74</v>
      </c>
      <c r="E7492" t="e">
        <f>_xlfn.NUMBERVALUE(#REF!)</f>
        <v>#REF!</v>
      </c>
    </row>
    <row r="7493" spans="1:5">
      <c r="A7493" s="285">
        <v>47708</v>
      </c>
      <c r="B7493" s="285" t="s">
        <v>16856</v>
      </c>
      <c r="C7493" s="513">
        <v>122.82</v>
      </c>
      <c r="E7493" t="e">
        <f>_xlfn.NUMBERVALUE(#REF!)</f>
        <v>#REF!</v>
      </c>
    </row>
    <row r="7494" spans="1:5">
      <c r="A7494" s="285">
        <v>47709</v>
      </c>
      <c r="B7494" s="285" t="s">
        <v>16857</v>
      </c>
      <c r="C7494" s="513">
        <v>133.62</v>
      </c>
      <c r="E7494" t="e">
        <f>_xlfn.NUMBERVALUE(#REF!)</f>
        <v>#REF!</v>
      </c>
    </row>
    <row r="7495" spans="1:5">
      <c r="A7495" s="285">
        <v>47715</v>
      </c>
      <c r="B7495" s="285" t="s">
        <v>16858</v>
      </c>
      <c r="C7495" s="513">
        <v>18.995999999999999</v>
      </c>
      <c r="E7495" t="e">
        <f>_xlfn.NUMBERVALUE(#REF!)</f>
        <v>#REF!</v>
      </c>
    </row>
    <row r="7496" spans="1:5">
      <c r="A7496" s="285">
        <v>47716</v>
      </c>
      <c r="B7496" s="285" t="s">
        <v>16859</v>
      </c>
      <c r="C7496" s="513">
        <v>20.411999999999999</v>
      </c>
      <c r="E7496" t="e">
        <f>_xlfn.NUMBERVALUE(#REF!)</f>
        <v>#REF!</v>
      </c>
    </row>
    <row r="7497" spans="1:5">
      <c r="A7497" s="285">
        <v>47717</v>
      </c>
      <c r="B7497" s="285" t="s">
        <v>16860</v>
      </c>
      <c r="C7497" s="513">
        <v>22.236000000000001</v>
      </c>
      <c r="E7497" t="e">
        <f>_xlfn.NUMBERVALUE(#REF!)</f>
        <v>#REF!</v>
      </c>
    </row>
    <row r="7498" spans="1:5">
      <c r="A7498" s="285">
        <v>47718</v>
      </c>
      <c r="B7498" s="285" t="s">
        <v>16861</v>
      </c>
      <c r="C7498" s="513">
        <v>6.306</v>
      </c>
      <c r="E7498" t="e">
        <f>_xlfn.NUMBERVALUE(#REF!)</f>
        <v>#REF!</v>
      </c>
    </row>
    <row r="7499" spans="1:5">
      <c r="A7499" s="285">
        <v>47719</v>
      </c>
      <c r="B7499" s="285" t="s">
        <v>16862</v>
      </c>
      <c r="C7499" s="513">
        <v>33.06</v>
      </c>
      <c r="E7499" t="e">
        <f>_xlfn.NUMBERVALUE(#REF!)</f>
        <v>#REF!</v>
      </c>
    </row>
    <row r="7500" spans="1:5">
      <c r="A7500" s="285">
        <v>47720</v>
      </c>
      <c r="B7500" s="285" t="s">
        <v>16863</v>
      </c>
      <c r="C7500" s="513">
        <v>44.064</v>
      </c>
      <c r="E7500" t="e">
        <f>_xlfn.NUMBERVALUE(#REF!)</f>
        <v>#REF!</v>
      </c>
    </row>
    <row r="7501" spans="1:5">
      <c r="A7501" s="285">
        <v>47721</v>
      </c>
      <c r="B7501" s="285" t="s">
        <v>16864</v>
      </c>
      <c r="C7501" s="513">
        <v>55.11</v>
      </c>
      <c r="E7501" t="e">
        <f>_xlfn.NUMBERVALUE(#REF!)</f>
        <v>#REF!</v>
      </c>
    </row>
    <row r="7502" spans="1:5">
      <c r="A7502" s="285">
        <v>47724</v>
      </c>
      <c r="B7502" s="285" t="s">
        <v>16865</v>
      </c>
      <c r="C7502" s="513">
        <v>5.1138000000000003</v>
      </c>
      <c r="E7502" t="e">
        <f>_xlfn.NUMBERVALUE(#REF!)</f>
        <v>#REF!</v>
      </c>
    </row>
    <row r="7503" spans="1:5">
      <c r="A7503" s="285">
        <v>47726</v>
      </c>
      <c r="B7503" s="285" t="s">
        <v>16866</v>
      </c>
      <c r="C7503" s="513">
        <v>6.8639999999999999</v>
      </c>
      <c r="E7503" t="e">
        <f>_xlfn.NUMBERVALUE(#REF!)</f>
        <v>#REF!</v>
      </c>
    </row>
    <row r="7504" spans="1:5">
      <c r="A7504" s="285">
        <v>47728</v>
      </c>
      <c r="B7504" s="285" t="s">
        <v>16867</v>
      </c>
      <c r="C7504" s="513">
        <v>8.4659999999999993</v>
      </c>
      <c r="E7504" t="e">
        <f>_xlfn.NUMBERVALUE(#REF!)</f>
        <v>#REF!</v>
      </c>
    </row>
    <row r="7505" spans="1:5">
      <c r="A7505" s="285">
        <v>47730</v>
      </c>
      <c r="B7505" s="285" t="s">
        <v>16868</v>
      </c>
      <c r="C7505" s="513">
        <v>11.016</v>
      </c>
      <c r="E7505" t="e">
        <f>_xlfn.NUMBERVALUE(#REF!)</f>
        <v>#REF!</v>
      </c>
    </row>
    <row r="7506" spans="1:5">
      <c r="A7506" s="285">
        <v>47732</v>
      </c>
      <c r="B7506" s="285" t="s">
        <v>16869</v>
      </c>
      <c r="C7506" s="513">
        <v>12.726000000000001</v>
      </c>
      <c r="E7506" t="e">
        <f>_xlfn.NUMBERVALUE(#REF!)</f>
        <v>#REF!</v>
      </c>
    </row>
    <row r="7507" spans="1:5">
      <c r="A7507" s="285">
        <v>47736</v>
      </c>
      <c r="B7507" s="285" t="s">
        <v>16870</v>
      </c>
      <c r="C7507" s="513">
        <v>18.408000000000001</v>
      </c>
      <c r="E7507" t="e">
        <f>_xlfn.NUMBERVALUE(#REF!)</f>
        <v>#REF!</v>
      </c>
    </row>
    <row r="7508" spans="1:5">
      <c r="A7508" s="285">
        <v>48014</v>
      </c>
      <c r="B7508" s="285" t="s">
        <v>16871</v>
      </c>
      <c r="C7508" s="513">
        <v>24.155999999999999</v>
      </c>
      <c r="E7508" t="e">
        <f>_xlfn.NUMBERVALUE(#REF!)</f>
        <v>#REF!</v>
      </c>
    </row>
    <row r="7509" spans="1:5">
      <c r="A7509" s="285">
        <v>48015</v>
      </c>
      <c r="B7509" s="285" t="s">
        <v>16872</v>
      </c>
      <c r="C7509" s="513">
        <v>28.404</v>
      </c>
      <c r="E7509" t="e">
        <f>_xlfn.NUMBERVALUE(#REF!)</f>
        <v>#REF!</v>
      </c>
    </row>
    <row r="7510" spans="1:5">
      <c r="A7510" s="285">
        <v>48016</v>
      </c>
      <c r="B7510" s="285" t="s">
        <v>16873</v>
      </c>
      <c r="C7510" s="513">
        <v>27.75</v>
      </c>
      <c r="E7510" t="e">
        <f>_xlfn.NUMBERVALUE(#REF!)</f>
        <v>#REF!</v>
      </c>
    </row>
    <row r="7511" spans="1:5">
      <c r="A7511" s="285">
        <v>48017</v>
      </c>
      <c r="B7511" s="285" t="s">
        <v>16874</v>
      </c>
      <c r="C7511" s="513">
        <v>29.154</v>
      </c>
      <c r="E7511" t="e">
        <f>_xlfn.NUMBERVALUE(#REF!)</f>
        <v>#REF!</v>
      </c>
    </row>
    <row r="7512" spans="1:5">
      <c r="A7512" s="285">
        <v>48018</v>
      </c>
      <c r="B7512" s="285" t="s">
        <v>16875</v>
      </c>
      <c r="C7512" s="513">
        <v>34.853999999999999</v>
      </c>
      <c r="E7512" t="e">
        <f>_xlfn.NUMBERVALUE(#REF!)</f>
        <v>#REF!</v>
      </c>
    </row>
    <row r="7513" spans="1:5">
      <c r="A7513" s="285">
        <v>48021</v>
      </c>
      <c r="B7513" s="285" t="s">
        <v>16876</v>
      </c>
      <c r="C7513" s="513">
        <v>14.933999999999999</v>
      </c>
      <c r="E7513" t="e">
        <f>_xlfn.NUMBERVALUE(#REF!)</f>
        <v>#REF!</v>
      </c>
    </row>
    <row r="7514" spans="1:5">
      <c r="A7514" s="285">
        <v>48022</v>
      </c>
      <c r="B7514" s="285" t="s">
        <v>16877</v>
      </c>
      <c r="C7514" s="513">
        <v>29.238</v>
      </c>
      <c r="E7514" t="e">
        <f>_xlfn.NUMBERVALUE(#REF!)</f>
        <v>#REF!</v>
      </c>
    </row>
    <row r="7515" spans="1:5">
      <c r="A7515" s="285">
        <v>48024</v>
      </c>
      <c r="B7515" s="285" t="s">
        <v>16878</v>
      </c>
      <c r="C7515" s="513">
        <v>29.526</v>
      </c>
      <c r="E7515" t="e">
        <f>_xlfn.NUMBERVALUE(#REF!)</f>
        <v>#REF!</v>
      </c>
    </row>
    <row r="7516" spans="1:5">
      <c r="A7516" s="285">
        <v>48025</v>
      </c>
      <c r="B7516" s="285" t="s">
        <v>16879</v>
      </c>
      <c r="C7516" s="513">
        <v>32.844000000000001</v>
      </c>
      <c r="E7516" t="e">
        <f>_xlfn.NUMBERVALUE(#REF!)</f>
        <v>#REF!</v>
      </c>
    </row>
    <row r="7517" spans="1:5">
      <c r="A7517" s="285">
        <v>48026</v>
      </c>
      <c r="B7517" s="285" t="s">
        <v>16880</v>
      </c>
      <c r="C7517" s="513">
        <v>31.181999999999999</v>
      </c>
      <c r="E7517" t="e">
        <f>_xlfn.NUMBERVALUE(#REF!)</f>
        <v>#REF!</v>
      </c>
    </row>
    <row r="7518" spans="1:5">
      <c r="A7518" s="285">
        <v>48027</v>
      </c>
      <c r="B7518" s="285" t="s">
        <v>16881</v>
      </c>
      <c r="C7518" s="513">
        <v>33.834000000000003</v>
      </c>
      <c r="E7518" t="e">
        <f>_xlfn.NUMBERVALUE(#REF!)</f>
        <v>#REF!</v>
      </c>
    </row>
    <row r="7519" spans="1:5">
      <c r="A7519" s="285">
        <v>48028</v>
      </c>
      <c r="B7519" s="285" t="s">
        <v>16882</v>
      </c>
      <c r="C7519" s="513">
        <v>42.054000000000002</v>
      </c>
      <c r="E7519" t="e">
        <f>_xlfn.NUMBERVALUE(#REF!)</f>
        <v>#REF!</v>
      </c>
    </row>
    <row r="7520" spans="1:5">
      <c r="A7520" s="285">
        <v>48029</v>
      </c>
      <c r="B7520" s="285" t="s">
        <v>16883</v>
      </c>
      <c r="C7520" s="513">
        <v>42.881999999999998</v>
      </c>
      <c r="E7520" t="e">
        <f>_xlfn.NUMBERVALUE(#REF!)</f>
        <v>#REF!</v>
      </c>
    </row>
    <row r="7521" spans="1:5">
      <c r="A7521" s="285">
        <v>48031</v>
      </c>
      <c r="B7521" s="285" t="s">
        <v>16884</v>
      </c>
      <c r="C7521" s="513">
        <v>55.073999999999998</v>
      </c>
      <c r="E7521" t="e">
        <f>_xlfn.NUMBERVALUE(#REF!)</f>
        <v>#REF!</v>
      </c>
    </row>
    <row r="7522" spans="1:5">
      <c r="A7522" s="285">
        <v>48032</v>
      </c>
      <c r="B7522" s="285" t="s">
        <v>16885</v>
      </c>
      <c r="C7522" s="513">
        <v>55.572000000000003</v>
      </c>
      <c r="E7522" t="e">
        <f>_xlfn.NUMBERVALUE(#REF!)</f>
        <v>#REF!</v>
      </c>
    </row>
    <row r="7523" spans="1:5">
      <c r="A7523" s="285">
        <v>48033</v>
      </c>
      <c r="B7523" s="285" t="s">
        <v>16886</v>
      </c>
      <c r="C7523" s="513">
        <v>61.62</v>
      </c>
      <c r="E7523" t="e">
        <f>_xlfn.NUMBERVALUE(#REF!)</f>
        <v>#REF!</v>
      </c>
    </row>
    <row r="7524" spans="1:5">
      <c r="A7524" s="285">
        <v>48035</v>
      </c>
      <c r="B7524" s="285" t="s">
        <v>16887</v>
      </c>
      <c r="C7524" s="513">
        <v>163.13999999999999</v>
      </c>
      <c r="E7524" t="e">
        <f>_xlfn.NUMBERVALUE(#REF!)</f>
        <v>#REF!</v>
      </c>
    </row>
    <row r="7525" spans="1:5">
      <c r="A7525" s="285">
        <v>48036</v>
      </c>
      <c r="B7525" s="285" t="s">
        <v>16888</v>
      </c>
      <c r="C7525" s="513">
        <v>169.2</v>
      </c>
      <c r="E7525" t="e">
        <f>_xlfn.NUMBERVALUE(#REF!)</f>
        <v>#REF!</v>
      </c>
    </row>
    <row r="7526" spans="1:5">
      <c r="A7526" s="285">
        <v>48040</v>
      </c>
      <c r="B7526" s="285" t="s">
        <v>16889</v>
      </c>
      <c r="C7526" s="513">
        <v>169.2</v>
      </c>
      <c r="E7526" t="e">
        <f>_xlfn.NUMBERVALUE(#REF!)</f>
        <v>#REF!</v>
      </c>
    </row>
    <row r="7527" spans="1:5">
      <c r="A7527" s="285">
        <v>48041</v>
      </c>
      <c r="B7527" s="285" t="s">
        <v>16890</v>
      </c>
      <c r="C7527" s="513">
        <v>184.62</v>
      </c>
      <c r="E7527" t="e">
        <f>_xlfn.NUMBERVALUE(#REF!)</f>
        <v>#REF!</v>
      </c>
    </row>
    <row r="7528" spans="1:5">
      <c r="A7528" s="285">
        <v>48042</v>
      </c>
      <c r="B7528" s="285" t="s">
        <v>16891</v>
      </c>
      <c r="C7528" s="513">
        <v>197.46</v>
      </c>
      <c r="E7528" t="e">
        <f>_xlfn.NUMBERVALUE(#REF!)</f>
        <v>#REF!</v>
      </c>
    </row>
    <row r="7529" spans="1:5">
      <c r="A7529" s="285">
        <v>48043</v>
      </c>
      <c r="B7529" s="285" t="s">
        <v>16892</v>
      </c>
      <c r="C7529" s="513">
        <v>224.4</v>
      </c>
      <c r="E7529" t="e">
        <f>_xlfn.NUMBERVALUE(#REF!)</f>
        <v>#REF!</v>
      </c>
    </row>
    <row r="7530" spans="1:5">
      <c r="A7530" s="285">
        <v>48140</v>
      </c>
      <c r="B7530" s="285" t="s">
        <v>16893</v>
      </c>
      <c r="C7530" s="513">
        <v>150.66</v>
      </c>
      <c r="E7530" t="e">
        <f>_xlfn.NUMBERVALUE(#REF!)</f>
        <v>#REF!</v>
      </c>
    </row>
    <row r="7531" spans="1:5">
      <c r="A7531" s="285">
        <v>48141</v>
      </c>
      <c r="B7531" s="285" t="s">
        <v>16894</v>
      </c>
      <c r="C7531" s="513">
        <v>184.86</v>
      </c>
      <c r="E7531" t="e">
        <f>_xlfn.NUMBERVALUE(#REF!)</f>
        <v>#REF!</v>
      </c>
    </row>
    <row r="7532" spans="1:5">
      <c r="A7532" s="285">
        <v>48142</v>
      </c>
      <c r="B7532" s="285" t="s">
        <v>16895</v>
      </c>
      <c r="C7532" s="513">
        <v>243.48</v>
      </c>
      <c r="E7532" t="e">
        <f>_xlfn.NUMBERVALUE(#REF!)</f>
        <v>#REF!</v>
      </c>
    </row>
    <row r="7533" spans="1:5">
      <c r="A7533" s="285">
        <v>48143</v>
      </c>
      <c r="B7533" s="285" t="s">
        <v>16896</v>
      </c>
      <c r="C7533" s="513">
        <v>163.80000000000001</v>
      </c>
      <c r="E7533" t="e">
        <f>_xlfn.NUMBERVALUE(#REF!)</f>
        <v>#REF!</v>
      </c>
    </row>
    <row r="7534" spans="1:5">
      <c r="A7534" s="285">
        <v>48144</v>
      </c>
      <c r="B7534" s="285" t="s">
        <v>16897</v>
      </c>
      <c r="C7534" s="513">
        <v>252.24</v>
      </c>
      <c r="E7534" t="e">
        <f>_xlfn.NUMBERVALUE(#REF!)</f>
        <v>#REF!</v>
      </c>
    </row>
    <row r="7535" spans="1:5">
      <c r="A7535" s="285">
        <v>48145</v>
      </c>
      <c r="B7535" s="285" t="s">
        <v>16898</v>
      </c>
      <c r="C7535" s="513">
        <v>273.36</v>
      </c>
      <c r="E7535" t="e">
        <f>_xlfn.NUMBERVALUE(#REF!)</f>
        <v>#REF!</v>
      </c>
    </row>
    <row r="7536" spans="1:5">
      <c r="A7536" s="285">
        <v>48150</v>
      </c>
      <c r="B7536" s="285" t="s">
        <v>16899</v>
      </c>
      <c r="C7536" s="513">
        <v>64.680000000000007</v>
      </c>
      <c r="E7536" t="e">
        <f>_xlfn.NUMBERVALUE(#REF!)</f>
        <v>#REF!</v>
      </c>
    </row>
    <row r="7537" spans="1:5">
      <c r="A7537" s="285">
        <v>48152</v>
      </c>
      <c r="B7537" s="285" t="s">
        <v>16900</v>
      </c>
      <c r="C7537" s="513">
        <v>77.88</v>
      </c>
      <c r="E7537" t="e">
        <f>_xlfn.NUMBERVALUE(#REF!)</f>
        <v>#REF!</v>
      </c>
    </row>
    <row r="7538" spans="1:5">
      <c r="A7538" s="285">
        <v>48156</v>
      </c>
      <c r="B7538" s="285" t="s">
        <v>16901</v>
      </c>
      <c r="C7538" s="513">
        <v>130.91999999999999</v>
      </c>
      <c r="E7538" t="e">
        <f>_xlfn.NUMBERVALUE(#REF!)</f>
        <v>#REF!</v>
      </c>
    </row>
    <row r="7539" spans="1:5">
      <c r="A7539" s="285">
        <v>48157</v>
      </c>
      <c r="B7539" s="285" t="s">
        <v>16902</v>
      </c>
      <c r="C7539" s="513">
        <v>15.678000000000001</v>
      </c>
      <c r="E7539" t="e">
        <f>_xlfn.NUMBERVALUE(#REF!)</f>
        <v>#REF!</v>
      </c>
    </row>
    <row r="7540" spans="1:5">
      <c r="A7540" s="285">
        <v>48158</v>
      </c>
      <c r="B7540" s="285" t="s">
        <v>16903</v>
      </c>
      <c r="C7540" s="513">
        <v>17.628</v>
      </c>
      <c r="E7540" t="e">
        <f>_xlfn.NUMBERVALUE(#REF!)</f>
        <v>#REF!</v>
      </c>
    </row>
    <row r="7541" spans="1:5">
      <c r="A7541" s="285">
        <v>48159</v>
      </c>
      <c r="B7541" s="285" t="s">
        <v>16904</v>
      </c>
      <c r="C7541" s="513">
        <v>20.61</v>
      </c>
      <c r="E7541" t="e">
        <f>_xlfn.NUMBERVALUE(#REF!)</f>
        <v>#REF!</v>
      </c>
    </row>
    <row r="7542" spans="1:5">
      <c r="A7542" s="285">
        <v>48160</v>
      </c>
      <c r="B7542" s="285" t="s">
        <v>16899</v>
      </c>
      <c r="C7542" s="513">
        <v>33.966000000000001</v>
      </c>
      <c r="E7542" t="e">
        <f>_xlfn.NUMBERVALUE(#REF!)</f>
        <v>#REF!</v>
      </c>
    </row>
    <row r="7543" spans="1:5">
      <c r="A7543" s="285">
        <v>48162</v>
      </c>
      <c r="B7543" s="285" t="s">
        <v>16900</v>
      </c>
      <c r="C7543" s="513">
        <v>47.7</v>
      </c>
      <c r="E7543" t="e">
        <f>_xlfn.NUMBERVALUE(#REF!)</f>
        <v>#REF!</v>
      </c>
    </row>
    <row r="7544" spans="1:5">
      <c r="A7544" s="285">
        <v>48164</v>
      </c>
      <c r="B7544" s="285" t="s">
        <v>16432</v>
      </c>
      <c r="C7544" s="513">
        <v>56.988</v>
      </c>
      <c r="E7544" t="e">
        <f>_xlfn.NUMBERVALUE(#REF!)</f>
        <v>#REF!</v>
      </c>
    </row>
    <row r="7545" spans="1:5">
      <c r="A7545" s="285">
        <v>48166</v>
      </c>
      <c r="B7545" s="285" t="s">
        <v>16901</v>
      </c>
      <c r="C7545" s="513">
        <v>67.2</v>
      </c>
      <c r="E7545" t="e">
        <f>_xlfn.NUMBERVALUE(#REF!)</f>
        <v>#REF!</v>
      </c>
    </row>
    <row r="7546" spans="1:5">
      <c r="A7546" s="285">
        <v>48167</v>
      </c>
      <c r="B7546" s="285" t="s">
        <v>16905</v>
      </c>
      <c r="C7546" s="513">
        <v>19.974</v>
      </c>
      <c r="E7546" t="e">
        <f>_xlfn.NUMBERVALUE(#REF!)</f>
        <v>#REF!</v>
      </c>
    </row>
    <row r="7547" spans="1:5">
      <c r="A7547" s="285">
        <v>48168</v>
      </c>
      <c r="B7547" s="285" t="s">
        <v>16906</v>
      </c>
      <c r="C7547" s="513">
        <v>58.23</v>
      </c>
      <c r="E7547" t="e">
        <f>_xlfn.NUMBERVALUE(#REF!)</f>
        <v>#REF!</v>
      </c>
    </row>
    <row r="7548" spans="1:5">
      <c r="A7548" s="285">
        <v>48169</v>
      </c>
      <c r="B7548" s="285" t="s">
        <v>16907</v>
      </c>
      <c r="C7548" s="513">
        <v>27.414000000000001</v>
      </c>
      <c r="E7548" t="e">
        <f>_xlfn.NUMBERVALUE(#REF!)</f>
        <v>#REF!</v>
      </c>
    </row>
    <row r="7549" spans="1:5">
      <c r="A7549" s="285">
        <v>48170</v>
      </c>
      <c r="B7549" s="285" t="s">
        <v>16899</v>
      </c>
      <c r="C7549" s="513">
        <v>105.24</v>
      </c>
      <c r="E7549" t="e">
        <f>_xlfn.NUMBERVALUE(#REF!)</f>
        <v>#REF!</v>
      </c>
    </row>
    <row r="7550" spans="1:5">
      <c r="A7550" s="285">
        <v>48172</v>
      </c>
      <c r="B7550" s="285" t="s">
        <v>16900</v>
      </c>
      <c r="C7550" s="513">
        <v>115.74</v>
      </c>
      <c r="E7550" t="e">
        <f>_xlfn.NUMBERVALUE(#REF!)</f>
        <v>#REF!</v>
      </c>
    </row>
    <row r="7551" spans="1:5">
      <c r="A7551" s="285">
        <v>48174</v>
      </c>
      <c r="B7551" s="285" t="s">
        <v>16432</v>
      </c>
      <c r="C7551" s="513">
        <v>149.69999999999999</v>
      </c>
      <c r="E7551" t="e">
        <f>_xlfn.NUMBERVALUE(#REF!)</f>
        <v>#REF!</v>
      </c>
    </row>
    <row r="7552" spans="1:5">
      <c r="A7552" s="285">
        <v>48176</v>
      </c>
      <c r="B7552" s="285" t="s">
        <v>16901</v>
      </c>
      <c r="C7552" s="513">
        <v>166.5</v>
      </c>
      <c r="E7552" t="e">
        <f>_xlfn.NUMBERVALUE(#REF!)</f>
        <v>#REF!</v>
      </c>
    </row>
    <row r="7553" spans="1:5">
      <c r="A7553" s="285">
        <v>48177</v>
      </c>
      <c r="B7553" s="285" t="s">
        <v>16908</v>
      </c>
      <c r="C7553" s="513">
        <v>22.643999999999998</v>
      </c>
      <c r="E7553" t="e">
        <f>_xlfn.NUMBERVALUE(#REF!)</f>
        <v>#REF!</v>
      </c>
    </row>
    <row r="7554" spans="1:5">
      <c r="A7554" s="285">
        <v>48179</v>
      </c>
      <c r="B7554" s="285" t="s">
        <v>16909</v>
      </c>
      <c r="C7554" s="513">
        <v>29.094000000000001</v>
      </c>
      <c r="E7554" t="e">
        <f>_xlfn.NUMBERVALUE(#REF!)</f>
        <v>#REF!</v>
      </c>
    </row>
    <row r="7555" spans="1:5">
      <c r="A7555" s="285">
        <v>48180</v>
      </c>
      <c r="B7555" s="285" t="s">
        <v>16899</v>
      </c>
      <c r="C7555" s="513">
        <v>22.74</v>
      </c>
      <c r="E7555" t="e">
        <f>_xlfn.NUMBERVALUE(#REF!)</f>
        <v>#REF!</v>
      </c>
    </row>
    <row r="7556" spans="1:5">
      <c r="A7556" s="285">
        <v>48181</v>
      </c>
      <c r="B7556" s="285" t="s">
        <v>16900</v>
      </c>
      <c r="C7556" s="513">
        <v>26.13</v>
      </c>
      <c r="E7556" t="e">
        <f>_xlfn.NUMBERVALUE(#REF!)</f>
        <v>#REF!</v>
      </c>
    </row>
    <row r="7557" spans="1:5">
      <c r="A7557" s="285">
        <v>48182</v>
      </c>
      <c r="B7557" s="285" t="s">
        <v>16432</v>
      </c>
      <c r="C7557" s="513">
        <v>29.718</v>
      </c>
      <c r="E7557" t="e">
        <f>_xlfn.NUMBERVALUE(#REF!)</f>
        <v>#REF!</v>
      </c>
    </row>
    <row r="7558" spans="1:5">
      <c r="A7558" s="285">
        <v>48183</v>
      </c>
      <c r="B7558" s="285" t="s">
        <v>16901</v>
      </c>
      <c r="C7558" s="513">
        <v>33.42</v>
      </c>
      <c r="E7558" t="e">
        <f>_xlfn.NUMBERVALUE(#REF!)</f>
        <v>#REF!</v>
      </c>
    </row>
    <row r="7559" spans="1:5">
      <c r="A7559" s="285">
        <v>48187</v>
      </c>
      <c r="B7559" s="285" t="s">
        <v>16910</v>
      </c>
      <c r="C7559" s="513">
        <v>30.731999999999999</v>
      </c>
      <c r="E7559" t="e">
        <f>_xlfn.NUMBERVALUE(#REF!)</f>
        <v>#REF!</v>
      </c>
    </row>
    <row r="7560" spans="1:5">
      <c r="A7560" s="285">
        <v>48188</v>
      </c>
      <c r="B7560" s="285" t="s">
        <v>16911</v>
      </c>
      <c r="C7560" s="513">
        <v>32.76</v>
      </c>
      <c r="E7560" t="e">
        <f>_xlfn.NUMBERVALUE(#REF!)</f>
        <v>#REF!</v>
      </c>
    </row>
    <row r="7561" spans="1:5">
      <c r="A7561" s="285">
        <v>48189</v>
      </c>
      <c r="B7561" s="285" t="s">
        <v>16912</v>
      </c>
      <c r="C7561" s="513">
        <v>42.06</v>
      </c>
      <c r="E7561" t="e">
        <f>_xlfn.NUMBERVALUE(#REF!)</f>
        <v>#REF!</v>
      </c>
    </row>
    <row r="7562" spans="1:5">
      <c r="A7562" s="285">
        <v>80109</v>
      </c>
      <c r="B7562" s="285" t="s">
        <v>13755</v>
      </c>
      <c r="C7562" s="513">
        <v>0.54149999999999998</v>
      </c>
      <c r="E7562" t="e">
        <f>_xlfn.NUMBERVALUE(#REF!)</f>
        <v>#REF!</v>
      </c>
    </row>
    <row r="7563" spans="1:5">
      <c r="A7563" s="285">
        <v>80131</v>
      </c>
      <c r="B7563" s="285" t="s">
        <v>16913</v>
      </c>
      <c r="C7563" s="513">
        <v>0.86250000000000004</v>
      </c>
      <c r="E7563" t="e">
        <f>_xlfn.NUMBERVALUE(#REF!)</f>
        <v>#REF!</v>
      </c>
    </row>
    <row r="7564" spans="1:5">
      <c r="A7564" s="285">
        <v>38728</v>
      </c>
      <c r="B7564" s="285" t="s">
        <v>16914</v>
      </c>
      <c r="C7564" s="513">
        <v>0.46100000000000002</v>
      </c>
      <c r="E7564" t="e">
        <f>_xlfn.NUMBERVALUE(#REF!)</f>
        <v>#REF!</v>
      </c>
    </row>
    <row r="7565" spans="1:5">
      <c r="A7565" s="285">
        <v>3671</v>
      </c>
      <c r="B7565" s="285" t="s">
        <v>16915</v>
      </c>
      <c r="C7565" s="513">
        <v>209.77170000000001</v>
      </c>
      <c r="E7565" t="e">
        <f>_xlfn.NUMBERVALUE(#REF!)</f>
        <v>#REF!</v>
      </c>
    </row>
    <row r="7566" spans="1:5">
      <c r="A7566" s="285">
        <v>23735</v>
      </c>
      <c r="B7566" s="285" t="s">
        <v>16916</v>
      </c>
      <c r="C7566" s="513">
        <v>15.150600000000001</v>
      </c>
      <c r="E7566" t="e">
        <f>_xlfn.NUMBERVALUE(#REF!)</f>
        <v>#REF!</v>
      </c>
    </row>
    <row r="7567" spans="1:5">
      <c r="A7567" s="285">
        <v>76660</v>
      </c>
      <c r="B7567" s="285" t="s">
        <v>16917</v>
      </c>
      <c r="C7567" s="513">
        <v>266.916</v>
      </c>
      <c r="E7567" t="e">
        <f>_xlfn.NUMBERVALUE(#REF!)</f>
        <v>#REF!</v>
      </c>
    </row>
    <row r="7568" spans="1:5">
      <c r="A7568" s="285">
        <v>78207</v>
      </c>
      <c r="B7568" s="285" t="s">
        <v>16918</v>
      </c>
      <c r="C7568" s="513">
        <v>39.709800000000001</v>
      </c>
      <c r="E7568" t="e">
        <f>_xlfn.NUMBERVALUE(#REF!)</f>
        <v>#REF!</v>
      </c>
    </row>
    <row r="7569" spans="1:5">
      <c r="A7569" s="285">
        <v>36369</v>
      </c>
      <c r="B7569" s="285" t="s">
        <v>16919</v>
      </c>
      <c r="C7569" s="513">
        <v>24.155999999999999</v>
      </c>
      <c r="E7569" t="e">
        <f>_xlfn.NUMBERVALUE(#REF!)</f>
        <v>#REF!</v>
      </c>
    </row>
    <row r="7570" spans="1:5">
      <c r="A7570" s="285">
        <v>14616</v>
      </c>
      <c r="B7570" s="285" t="s">
        <v>16920</v>
      </c>
      <c r="C7570" s="513">
        <v>7.3841999999999999</v>
      </c>
      <c r="E7570" t="e">
        <f>_xlfn.NUMBERVALUE(#REF!)</f>
        <v>#REF!</v>
      </c>
    </row>
    <row r="7571" spans="1:5">
      <c r="A7571" s="285">
        <v>24033</v>
      </c>
      <c r="B7571" s="285" t="s">
        <v>16921</v>
      </c>
      <c r="C7571" s="513">
        <v>12.562799999999999</v>
      </c>
      <c r="E7571" t="e">
        <f>_xlfn.NUMBERVALUE(#REF!)</f>
        <v>#REF!</v>
      </c>
    </row>
    <row r="7572" spans="1:5">
      <c r="A7572" s="285">
        <v>80185</v>
      </c>
      <c r="B7572" s="285" t="s">
        <v>16922</v>
      </c>
      <c r="C7572" s="513">
        <v>3.44</v>
      </c>
      <c r="E7572" t="e">
        <f>_xlfn.NUMBERVALUE(#REF!)</f>
        <v>#REF!</v>
      </c>
    </row>
    <row r="7573" spans="1:5">
      <c r="A7573" s="285">
        <v>3660</v>
      </c>
      <c r="B7573" s="285" t="s">
        <v>16923</v>
      </c>
      <c r="C7573" s="513">
        <v>205.7766</v>
      </c>
      <c r="E7573" t="e">
        <f>_xlfn.NUMBERVALUE(#REF!)</f>
        <v>#REF!</v>
      </c>
    </row>
    <row r="7574" spans="1:5">
      <c r="A7574" s="285">
        <v>24070</v>
      </c>
      <c r="B7574" s="285" t="s">
        <v>16924</v>
      </c>
      <c r="C7574" s="513">
        <v>21.33</v>
      </c>
      <c r="E7574" t="e">
        <f>_xlfn.NUMBERVALUE(#REF!)</f>
        <v>#REF!</v>
      </c>
    </row>
    <row r="7575" spans="1:5">
      <c r="A7575" s="285">
        <v>23002</v>
      </c>
      <c r="B7575" s="285" t="s">
        <v>16925</v>
      </c>
      <c r="C7575" s="513">
        <v>10.4709</v>
      </c>
      <c r="E7575" t="e">
        <f>_xlfn.NUMBERVALUE(#REF!)</f>
        <v>#REF!</v>
      </c>
    </row>
    <row r="7576" spans="1:5">
      <c r="A7576" s="285">
        <v>24012</v>
      </c>
      <c r="B7576" s="285" t="s">
        <v>16926</v>
      </c>
      <c r="C7576" s="513">
        <v>7.2732000000000001</v>
      </c>
      <c r="E7576" t="e">
        <f>_xlfn.NUMBERVALUE(#REF!)</f>
        <v>#REF!</v>
      </c>
    </row>
    <row r="7577" spans="1:5">
      <c r="A7577" s="285">
        <v>38712</v>
      </c>
      <c r="B7577" s="285" t="s">
        <v>16927</v>
      </c>
      <c r="C7577" s="513">
        <v>0.22589999999999999</v>
      </c>
      <c r="E7577" t="e">
        <f>_xlfn.NUMBERVALUE(#REF!)</f>
        <v>#REF!</v>
      </c>
    </row>
    <row r="7578" spans="1:5">
      <c r="A7578" s="285">
        <v>38742</v>
      </c>
      <c r="B7578" s="285" t="s">
        <v>16928</v>
      </c>
      <c r="C7578" s="513">
        <v>0.33460000000000001</v>
      </c>
      <c r="E7578" t="e">
        <f>_xlfn.NUMBERVALUE(#REF!)</f>
        <v>#REF!</v>
      </c>
    </row>
    <row r="7579" spans="1:5">
      <c r="A7579" s="285">
        <v>33048</v>
      </c>
      <c r="B7579" s="285" t="s">
        <v>16929</v>
      </c>
      <c r="C7579" s="513">
        <v>31.985199999999999</v>
      </c>
      <c r="E7579" t="e">
        <f>_xlfn.NUMBERVALUE(#REF!)</f>
        <v>#REF!</v>
      </c>
    </row>
    <row r="7580" spans="1:5">
      <c r="A7580" s="285">
        <v>62209</v>
      </c>
      <c r="B7580" s="285" t="s">
        <v>16930</v>
      </c>
      <c r="C7580" s="513">
        <v>90.74</v>
      </c>
      <c r="E7580" t="e">
        <f>_xlfn.NUMBERVALUE(#REF!)</f>
        <v>#REF!</v>
      </c>
    </row>
    <row r="7581" spans="1:5">
      <c r="A7581" s="285">
        <v>38714</v>
      </c>
      <c r="B7581" s="285" t="s">
        <v>16931</v>
      </c>
      <c r="C7581" s="513">
        <v>0.2351</v>
      </c>
      <c r="E7581" t="e">
        <f>_xlfn.NUMBERVALUE(#REF!)</f>
        <v>#REF!</v>
      </c>
    </row>
    <row r="7582" spans="1:5">
      <c r="A7582" s="285">
        <v>38716</v>
      </c>
      <c r="B7582" s="285" t="s">
        <v>16932</v>
      </c>
      <c r="C7582" s="513">
        <v>1.3656999999999999</v>
      </c>
      <c r="E7582" t="e">
        <f>_xlfn.NUMBERVALUE(#REF!)</f>
        <v>#REF!</v>
      </c>
    </row>
    <row r="7583" spans="1:5">
      <c r="A7583" s="285">
        <v>36541</v>
      </c>
      <c r="B7583" s="285" t="s">
        <v>16933</v>
      </c>
      <c r="C7583" s="513">
        <v>5.3141999999999996</v>
      </c>
      <c r="E7583" t="e">
        <f>_xlfn.NUMBERVALUE(#REF!)</f>
        <v>#REF!</v>
      </c>
    </row>
    <row r="7584" spans="1:5">
      <c r="A7584" s="285">
        <v>382041</v>
      </c>
      <c r="B7584" s="285" t="s">
        <v>16934</v>
      </c>
      <c r="C7584" s="513">
        <v>4.0594000000000001</v>
      </c>
      <c r="E7584" t="e">
        <f>_xlfn.NUMBERVALUE(#REF!)</f>
        <v>#REF!</v>
      </c>
    </row>
    <row r="7585" spans="1:5">
      <c r="A7585" s="285">
        <v>98050</v>
      </c>
      <c r="B7585" s="285" t="s">
        <v>16935</v>
      </c>
      <c r="C7585" s="513">
        <v>12.790800000000001</v>
      </c>
      <c r="E7585" t="e">
        <f>_xlfn.NUMBERVALUE(#REF!)</f>
        <v>#REF!</v>
      </c>
    </row>
    <row r="7586" spans="1:5">
      <c r="A7586" s="285">
        <v>11247</v>
      </c>
      <c r="B7586" s="285" t="s">
        <v>16936</v>
      </c>
      <c r="C7586" s="513">
        <v>24.800999999999998</v>
      </c>
      <c r="E7586" t="e">
        <f>_xlfn.NUMBERVALUE(#REF!)</f>
        <v>#REF!</v>
      </c>
    </row>
    <row r="7587" spans="1:5">
      <c r="A7587" s="285">
        <v>11229</v>
      </c>
      <c r="B7587" s="285" t="s">
        <v>16937</v>
      </c>
      <c r="C7587" s="513">
        <v>43.47</v>
      </c>
      <c r="E7587" t="e">
        <f>_xlfn.NUMBERVALUE(#REF!)</f>
        <v>#REF!</v>
      </c>
    </row>
    <row r="7588" spans="1:5">
      <c r="A7588" s="285">
        <v>42820</v>
      </c>
      <c r="B7588" s="285" t="s">
        <v>15141</v>
      </c>
      <c r="C7588" s="513">
        <v>952.8</v>
      </c>
      <c r="E7588" t="e">
        <f>_xlfn.NUMBERVALUE(#REF!)</f>
        <v>#REF!</v>
      </c>
    </row>
    <row r="7589" spans="1:5">
      <c r="A7589" s="285">
        <v>27771</v>
      </c>
      <c r="B7589" s="285" t="s">
        <v>16938</v>
      </c>
      <c r="C7589" s="513">
        <v>59.109000000000002</v>
      </c>
      <c r="E7589" t="e">
        <f>_xlfn.NUMBERVALUE(#REF!)</f>
        <v>#REF!</v>
      </c>
    </row>
    <row r="7590" spans="1:5">
      <c r="A7590" s="285">
        <v>23016</v>
      </c>
      <c r="B7590" s="285" t="s">
        <v>16939</v>
      </c>
      <c r="C7590" s="513">
        <v>20.776499999999999</v>
      </c>
      <c r="E7590" t="e">
        <f>_xlfn.NUMBERVALUE(#REF!)</f>
        <v>#REF!</v>
      </c>
    </row>
    <row r="7591" spans="1:5">
      <c r="A7591" s="285">
        <v>24053</v>
      </c>
      <c r="B7591" s="285" t="s">
        <v>16940</v>
      </c>
      <c r="C7591" s="513">
        <v>14.5578</v>
      </c>
      <c r="E7591" t="e">
        <f>_xlfn.NUMBERVALUE(#REF!)</f>
        <v>#REF!</v>
      </c>
    </row>
    <row r="7592" spans="1:5">
      <c r="A7592" s="285">
        <v>22968</v>
      </c>
      <c r="B7592" s="285" t="s">
        <v>16941</v>
      </c>
      <c r="C7592" s="513">
        <v>2.1962000000000002</v>
      </c>
      <c r="E7592" t="e">
        <f>_xlfn.NUMBERVALUE(#REF!)</f>
        <v>#REF!</v>
      </c>
    </row>
    <row r="7593" spans="1:5">
      <c r="A7593" s="285">
        <v>10800</v>
      </c>
      <c r="B7593" s="285" t="s">
        <v>16942</v>
      </c>
      <c r="C7593" s="513">
        <v>1.1511</v>
      </c>
      <c r="E7593" t="e">
        <f>_xlfn.NUMBERVALUE(#REF!)</f>
        <v>#REF!</v>
      </c>
    </row>
    <row r="7594" spans="1:5">
      <c r="A7594" s="285">
        <v>37481</v>
      </c>
      <c r="B7594" s="285" t="s">
        <v>16943</v>
      </c>
      <c r="C7594" s="513">
        <v>57.2074</v>
      </c>
      <c r="E7594" t="e">
        <f>_xlfn.NUMBERVALUE(#REF!)</f>
        <v>#REF!</v>
      </c>
    </row>
    <row r="7595" spans="1:5">
      <c r="A7595" s="285">
        <v>32806</v>
      </c>
      <c r="B7595" s="285" t="s">
        <v>16944</v>
      </c>
      <c r="C7595" s="513">
        <v>17.535</v>
      </c>
      <c r="E7595" t="e">
        <f>_xlfn.NUMBERVALUE(#REF!)</f>
        <v>#REF!</v>
      </c>
    </row>
    <row r="7596" spans="1:5">
      <c r="A7596" s="285">
        <v>36597</v>
      </c>
      <c r="B7596" s="285" t="s">
        <v>16945</v>
      </c>
      <c r="C7596" s="513">
        <v>24.3842</v>
      </c>
      <c r="E7596" t="e">
        <f>_xlfn.NUMBERVALUE(#REF!)</f>
        <v>#REF!</v>
      </c>
    </row>
    <row r="7597" spans="1:5">
      <c r="A7597" s="285">
        <v>36591</v>
      </c>
      <c r="B7597" s="285" t="s">
        <v>16946</v>
      </c>
      <c r="C7597" s="513">
        <v>31.758299999999998</v>
      </c>
      <c r="E7597" t="e">
        <f>_xlfn.NUMBERVALUE(#REF!)</f>
        <v>#REF!</v>
      </c>
    </row>
    <row r="7598" spans="1:5">
      <c r="A7598" s="285">
        <v>11170</v>
      </c>
      <c r="B7598" s="285" t="s">
        <v>16947</v>
      </c>
      <c r="C7598" s="513">
        <v>15.196999999999999</v>
      </c>
      <c r="E7598" t="e">
        <f>_xlfn.NUMBERVALUE(#REF!)</f>
        <v>#REF!</v>
      </c>
    </row>
    <row r="7599" spans="1:5">
      <c r="A7599" s="285">
        <v>37100</v>
      </c>
      <c r="B7599" s="285" t="s">
        <v>16948</v>
      </c>
      <c r="C7599" s="513">
        <v>0.82589999999999997</v>
      </c>
      <c r="E7599" t="e">
        <f>_xlfn.NUMBERVALUE(#REF!)</f>
        <v>#REF!</v>
      </c>
    </row>
    <row r="7600" spans="1:5">
      <c r="A7600" s="285">
        <v>37103</v>
      </c>
      <c r="B7600" s="285" t="s">
        <v>16949</v>
      </c>
      <c r="C7600" s="513">
        <v>1.3982000000000001</v>
      </c>
      <c r="E7600" t="e">
        <f>_xlfn.NUMBERVALUE(#REF!)</f>
        <v>#REF!</v>
      </c>
    </row>
    <row r="7601" spans="1:5">
      <c r="A7601" s="285">
        <v>37104</v>
      </c>
      <c r="B7601" s="285" t="s">
        <v>16950</v>
      </c>
      <c r="C7601" s="513">
        <v>2.1135999999999999</v>
      </c>
      <c r="E7601" t="e">
        <f>_xlfn.NUMBERVALUE(#REF!)</f>
        <v>#REF!</v>
      </c>
    </row>
    <row r="7602" spans="1:5">
      <c r="A7602" s="285">
        <v>37105</v>
      </c>
      <c r="B7602" s="285" t="s">
        <v>16951</v>
      </c>
      <c r="C7602" s="513">
        <v>2.8687999999999998</v>
      </c>
      <c r="E7602" t="e">
        <f>_xlfn.NUMBERVALUE(#REF!)</f>
        <v>#REF!</v>
      </c>
    </row>
    <row r="7603" spans="1:5">
      <c r="A7603" s="285">
        <v>37107</v>
      </c>
      <c r="B7603" s="285" t="s">
        <v>16952</v>
      </c>
      <c r="C7603" s="513">
        <v>1.9979</v>
      </c>
      <c r="E7603" t="e">
        <f>_xlfn.NUMBERVALUE(#REF!)</f>
        <v>#REF!</v>
      </c>
    </row>
    <row r="7604" spans="1:5">
      <c r="A7604" s="285">
        <v>37108</v>
      </c>
      <c r="B7604" s="285" t="s">
        <v>16953</v>
      </c>
      <c r="C7604" s="513">
        <v>2.5472999999999999</v>
      </c>
      <c r="E7604" t="e">
        <f>_xlfn.NUMBERVALUE(#REF!)</f>
        <v>#REF!</v>
      </c>
    </row>
    <row r="7605" spans="1:5">
      <c r="A7605" s="285">
        <v>37109</v>
      </c>
      <c r="B7605" s="285" t="s">
        <v>16954</v>
      </c>
      <c r="C7605" s="513">
        <v>2.8671000000000002</v>
      </c>
      <c r="E7605" t="e">
        <f>_xlfn.NUMBERVALUE(#REF!)</f>
        <v>#REF!</v>
      </c>
    </row>
    <row r="7606" spans="1:5">
      <c r="A7606" s="285">
        <v>37120</v>
      </c>
      <c r="B7606" s="285" t="s">
        <v>16948</v>
      </c>
      <c r="C7606" s="513">
        <v>0.74839999999999995</v>
      </c>
      <c r="E7606" t="e">
        <f>_xlfn.NUMBERVALUE(#REF!)</f>
        <v>#REF!</v>
      </c>
    </row>
    <row r="7607" spans="1:5">
      <c r="A7607" s="285">
        <v>37130</v>
      </c>
      <c r="B7607" s="285" t="s">
        <v>16948</v>
      </c>
      <c r="C7607" s="513">
        <v>0.84930000000000005</v>
      </c>
      <c r="E7607" t="e">
        <f>_xlfn.NUMBERVALUE(#REF!)</f>
        <v>#REF!</v>
      </c>
    </row>
    <row r="7608" spans="1:5">
      <c r="A7608" s="285">
        <v>37151</v>
      </c>
      <c r="B7608" s="285" t="s">
        <v>16955</v>
      </c>
      <c r="C7608" s="513">
        <v>4.9623999999999997</v>
      </c>
      <c r="E7608" t="e">
        <f>_xlfn.NUMBERVALUE(#REF!)</f>
        <v>#REF!</v>
      </c>
    </row>
    <row r="7609" spans="1:5">
      <c r="A7609" s="285">
        <v>37152</v>
      </c>
      <c r="B7609" s="285" t="s">
        <v>16956</v>
      </c>
      <c r="C7609" s="513">
        <v>6.3155999999999999</v>
      </c>
      <c r="E7609" t="e">
        <f>_xlfn.NUMBERVALUE(#REF!)</f>
        <v>#REF!</v>
      </c>
    </row>
    <row r="7610" spans="1:5">
      <c r="A7610" s="285">
        <v>37153</v>
      </c>
      <c r="B7610" s="285" t="s">
        <v>16957</v>
      </c>
      <c r="C7610" s="513">
        <v>7.4555999999999996</v>
      </c>
      <c r="E7610" t="e">
        <f>_xlfn.NUMBERVALUE(#REF!)</f>
        <v>#REF!</v>
      </c>
    </row>
    <row r="7611" spans="1:5">
      <c r="A7611" s="285">
        <v>37154</v>
      </c>
      <c r="B7611" s="285" t="s">
        <v>16958</v>
      </c>
      <c r="C7611" s="513">
        <v>9.3138000000000005</v>
      </c>
      <c r="E7611" t="e">
        <f>_xlfn.NUMBERVALUE(#REF!)</f>
        <v>#REF!</v>
      </c>
    </row>
    <row r="7612" spans="1:5">
      <c r="A7612" s="285">
        <v>37155</v>
      </c>
      <c r="B7612" s="285" t="s">
        <v>16959</v>
      </c>
      <c r="C7612" s="513">
        <v>4.4352</v>
      </c>
      <c r="E7612" t="e">
        <f>_xlfn.NUMBERVALUE(#REF!)</f>
        <v>#REF!</v>
      </c>
    </row>
    <row r="7613" spans="1:5">
      <c r="A7613" s="285">
        <v>37156</v>
      </c>
      <c r="B7613" s="285" t="s">
        <v>16960</v>
      </c>
      <c r="C7613" s="513">
        <v>5.1676000000000002</v>
      </c>
      <c r="E7613" t="e">
        <f>_xlfn.NUMBERVALUE(#REF!)</f>
        <v>#REF!</v>
      </c>
    </row>
    <row r="7614" spans="1:5">
      <c r="A7614" s="285">
        <v>37160</v>
      </c>
      <c r="B7614" s="285" t="s">
        <v>16948</v>
      </c>
      <c r="C7614" s="513">
        <v>0.72330000000000005</v>
      </c>
      <c r="E7614" t="e">
        <f>_xlfn.NUMBERVALUE(#REF!)</f>
        <v>#REF!</v>
      </c>
    </row>
    <row r="7615" spans="1:5">
      <c r="A7615" s="285">
        <v>37161</v>
      </c>
      <c r="B7615" s="285" t="s">
        <v>16961</v>
      </c>
      <c r="C7615" s="513">
        <v>0.70340000000000003</v>
      </c>
      <c r="E7615" t="e">
        <f>_xlfn.NUMBERVALUE(#REF!)</f>
        <v>#REF!</v>
      </c>
    </row>
    <row r="7616" spans="1:5">
      <c r="A7616" s="285">
        <v>37162</v>
      </c>
      <c r="B7616" s="285" t="s">
        <v>16962</v>
      </c>
      <c r="C7616" s="513">
        <v>1.0346</v>
      </c>
      <c r="E7616" t="e">
        <f>_xlfn.NUMBERVALUE(#REF!)</f>
        <v>#REF!</v>
      </c>
    </row>
    <row r="7617" spans="1:5">
      <c r="A7617" s="285">
        <v>37163</v>
      </c>
      <c r="B7617" s="285" t="s">
        <v>16949</v>
      </c>
      <c r="C7617" s="513">
        <v>1.2545999999999999</v>
      </c>
      <c r="E7617" t="e">
        <f>_xlfn.NUMBERVALUE(#REF!)</f>
        <v>#REF!</v>
      </c>
    </row>
    <row r="7618" spans="1:5">
      <c r="A7618" s="285">
        <v>37164</v>
      </c>
      <c r="B7618" s="285" t="s">
        <v>16950</v>
      </c>
      <c r="C7618" s="513">
        <v>2.0811000000000002</v>
      </c>
      <c r="E7618" t="e">
        <f>_xlfn.NUMBERVALUE(#REF!)</f>
        <v>#REF!</v>
      </c>
    </row>
    <row r="7619" spans="1:5">
      <c r="A7619" s="285">
        <v>37165</v>
      </c>
      <c r="B7619" s="285" t="s">
        <v>16951</v>
      </c>
      <c r="C7619" s="513">
        <v>2.7256999999999998</v>
      </c>
      <c r="E7619" t="e">
        <f>_xlfn.NUMBERVALUE(#REF!)</f>
        <v>#REF!</v>
      </c>
    </row>
    <row r="7620" spans="1:5">
      <c r="A7620" s="285">
        <v>37166</v>
      </c>
      <c r="B7620" s="285" t="s">
        <v>16963</v>
      </c>
      <c r="C7620" s="513">
        <v>11.97</v>
      </c>
      <c r="E7620" t="e">
        <f>_xlfn.NUMBERVALUE(#REF!)</f>
        <v>#REF!</v>
      </c>
    </row>
    <row r="7621" spans="1:5">
      <c r="A7621" s="285">
        <v>37167</v>
      </c>
      <c r="B7621" s="285" t="s">
        <v>16952</v>
      </c>
      <c r="C7621" s="513">
        <v>2.5472999999999999</v>
      </c>
      <c r="E7621" t="e">
        <f>_xlfn.NUMBERVALUE(#REF!)</f>
        <v>#REF!</v>
      </c>
    </row>
    <row r="7622" spans="1:5">
      <c r="A7622" s="285">
        <v>37168</v>
      </c>
      <c r="B7622" s="285" t="s">
        <v>16964</v>
      </c>
      <c r="C7622" s="513">
        <v>2.2219000000000002</v>
      </c>
      <c r="E7622" t="e">
        <f>_xlfn.NUMBERVALUE(#REF!)</f>
        <v>#REF!</v>
      </c>
    </row>
    <row r="7623" spans="1:5">
      <c r="A7623" s="285">
        <v>37169</v>
      </c>
      <c r="B7623" s="285" t="s">
        <v>16965</v>
      </c>
      <c r="C7623" s="513">
        <v>2.8671000000000002</v>
      </c>
      <c r="E7623" t="e">
        <f>_xlfn.NUMBERVALUE(#REF!)</f>
        <v>#REF!</v>
      </c>
    </row>
    <row r="7624" spans="1:5">
      <c r="A7624" s="285">
        <v>37172</v>
      </c>
      <c r="B7624" s="285" t="s">
        <v>16966</v>
      </c>
      <c r="C7624" s="513">
        <v>3.2644000000000002</v>
      </c>
      <c r="E7624" t="e">
        <f>_xlfn.NUMBERVALUE(#REF!)</f>
        <v>#REF!</v>
      </c>
    </row>
    <row r="7625" spans="1:5">
      <c r="A7625" s="285">
        <v>37173</v>
      </c>
      <c r="B7625" s="285" t="s">
        <v>16967</v>
      </c>
      <c r="C7625" s="513">
        <v>3.5659000000000001</v>
      </c>
      <c r="E7625" t="e">
        <f>_xlfn.NUMBERVALUE(#REF!)</f>
        <v>#REF!</v>
      </c>
    </row>
    <row r="7626" spans="1:5">
      <c r="A7626" s="285">
        <v>37174</v>
      </c>
      <c r="B7626" s="285" t="s">
        <v>16968</v>
      </c>
      <c r="C7626" s="513">
        <v>5.2788000000000004</v>
      </c>
      <c r="E7626" t="e">
        <f>_xlfn.NUMBERVALUE(#REF!)</f>
        <v>#REF!</v>
      </c>
    </row>
    <row r="7627" spans="1:5">
      <c r="A7627" s="285">
        <v>37175</v>
      </c>
      <c r="B7627" s="285" t="s">
        <v>16969</v>
      </c>
      <c r="C7627" s="513">
        <v>5.6726000000000001</v>
      </c>
      <c r="E7627" t="e">
        <f>_xlfn.NUMBERVALUE(#REF!)</f>
        <v>#REF!</v>
      </c>
    </row>
    <row r="7628" spans="1:5">
      <c r="A7628" s="285">
        <v>37176</v>
      </c>
      <c r="B7628" s="285" t="s">
        <v>16970</v>
      </c>
      <c r="C7628" s="513">
        <v>5.0792999999999999</v>
      </c>
      <c r="E7628" t="e">
        <f>_xlfn.NUMBERVALUE(#REF!)</f>
        <v>#REF!</v>
      </c>
    </row>
    <row r="7629" spans="1:5">
      <c r="A7629" s="285">
        <v>37177</v>
      </c>
      <c r="B7629" s="285" t="s">
        <v>16971</v>
      </c>
      <c r="C7629" s="513">
        <v>1.0055000000000001</v>
      </c>
      <c r="E7629" t="e">
        <f>_xlfn.NUMBERVALUE(#REF!)</f>
        <v>#REF!</v>
      </c>
    </row>
    <row r="7630" spans="1:5">
      <c r="A7630" s="285">
        <v>37178</v>
      </c>
      <c r="B7630" s="285" t="s">
        <v>16972</v>
      </c>
      <c r="C7630" s="513">
        <v>1.3612</v>
      </c>
      <c r="E7630" t="e">
        <f>_xlfn.NUMBERVALUE(#REF!)</f>
        <v>#REF!</v>
      </c>
    </row>
    <row r="7631" spans="1:5">
      <c r="A7631" s="285">
        <v>37179</v>
      </c>
      <c r="B7631" s="285" t="s">
        <v>16973</v>
      </c>
      <c r="C7631" s="513">
        <v>5.6185</v>
      </c>
      <c r="E7631" t="e">
        <f>_xlfn.NUMBERVALUE(#REF!)</f>
        <v>#REF!</v>
      </c>
    </row>
    <row r="7632" spans="1:5">
      <c r="A7632" s="285">
        <v>37180</v>
      </c>
      <c r="B7632" s="285" t="s">
        <v>16974</v>
      </c>
      <c r="C7632" s="513">
        <v>1.6507000000000001</v>
      </c>
      <c r="E7632" t="e">
        <f>_xlfn.NUMBERVALUE(#REF!)</f>
        <v>#REF!</v>
      </c>
    </row>
    <row r="7633" spans="1:5">
      <c r="A7633" s="285">
        <v>37181</v>
      </c>
      <c r="B7633" s="285" t="s">
        <v>16975</v>
      </c>
      <c r="C7633" s="513">
        <v>3.4428000000000001</v>
      </c>
      <c r="E7633" t="e">
        <f>_xlfn.NUMBERVALUE(#REF!)</f>
        <v>#REF!</v>
      </c>
    </row>
    <row r="7634" spans="1:5">
      <c r="A7634" s="285">
        <v>37182</v>
      </c>
      <c r="B7634" s="285" t="s">
        <v>16976</v>
      </c>
      <c r="C7634" s="513">
        <v>3.9079000000000002</v>
      </c>
      <c r="E7634" t="e">
        <f>_xlfn.NUMBERVALUE(#REF!)</f>
        <v>#REF!</v>
      </c>
    </row>
    <row r="7635" spans="1:5">
      <c r="A7635" s="285">
        <v>37183</v>
      </c>
      <c r="B7635" s="285" t="s">
        <v>16977</v>
      </c>
      <c r="C7635" s="513">
        <v>2.5678999999999998</v>
      </c>
      <c r="E7635" t="e">
        <f>_xlfn.NUMBERVALUE(#REF!)</f>
        <v>#REF!</v>
      </c>
    </row>
    <row r="7636" spans="1:5">
      <c r="A7636" s="285">
        <v>37184</v>
      </c>
      <c r="B7636" s="285" t="s">
        <v>16978</v>
      </c>
      <c r="C7636" s="513">
        <v>3.0722999999999998</v>
      </c>
      <c r="E7636" t="e">
        <f>_xlfn.NUMBERVALUE(#REF!)</f>
        <v>#REF!</v>
      </c>
    </row>
    <row r="7637" spans="1:5">
      <c r="A7637" s="285">
        <v>37185</v>
      </c>
      <c r="B7637" s="285" t="s">
        <v>16979</v>
      </c>
      <c r="C7637" s="513">
        <v>4.4888000000000003</v>
      </c>
      <c r="E7637" t="e">
        <f>_xlfn.NUMBERVALUE(#REF!)</f>
        <v>#REF!</v>
      </c>
    </row>
    <row r="7638" spans="1:5">
      <c r="A7638" s="285">
        <v>37186</v>
      </c>
      <c r="B7638" s="285" t="s">
        <v>16980</v>
      </c>
      <c r="C7638" s="513">
        <v>2.7450999999999999</v>
      </c>
      <c r="E7638" t="e">
        <f>_xlfn.NUMBERVALUE(#REF!)</f>
        <v>#REF!</v>
      </c>
    </row>
    <row r="7639" spans="1:5">
      <c r="A7639" s="285">
        <v>39018</v>
      </c>
      <c r="B7639" s="285" t="s">
        <v>15413</v>
      </c>
      <c r="C7639" s="513">
        <v>35.402700000000003</v>
      </c>
      <c r="E7639" t="e">
        <f>_xlfn.NUMBERVALUE(#REF!)</f>
        <v>#REF!</v>
      </c>
    </row>
    <row r="7640" spans="1:5">
      <c r="A7640" s="285">
        <v>22256</v>
      </c>
      <c r="B7640" s="285" t="s">
        <v>16981</v>
      </c>
      <c r="C7640" s="513">
        <v>11.2974</v>
      </c>
      <c r="E7640" t="e">
        <f>_xlfn.NUMBERVALUE(#REF!)</f>
        <v>#REF!</v>
      </c>
    </row>
    <row r="7641" spans="1:5">
      <c r="A7641" s="285">
        <v>10695</v>
      </c>
      <c r="B7641" s="285" t="s">
        <v>16982</v>
      </c>
      <c r="C7641" s="513">
        <v>0.1757</v>
      </c>
      <c r="E7641" t="e">
        <f>_xlfn.NUMBERVALUE(#REF!)</f>
        <v>#REF!</v>
      </c>
    </row>
    <row r="7642" spans="1:5">
      <c r="A7642" s="285">
        <v>31069</v>
      </c>
      <c r="B7642" s="285" t="s">
        <v>16983</v>
      </c>
      <c r="C7642" s="513">
        <v>5.9465000000000003</v>
      </c>
      <c r="E7642" t="e">
        <f>_xlfn.NUMBERVALUE(#REF!)</f>
        <v>#REF!</v>
      </c>
    </row>
    <row r="7643" spans="1:5">
      <c r="A7643" s="285">
        <v>32805</v>
      </c>
      <c r="B7643" s="285" t="s">
        <v>16984</v>
      </c>
      <c r="C7643" s="513">
        <v>15.952999999999999</v>
      </c>
      <c r="E7643" t="e">
        <f>_xlfn.NUMBERVALUE(#REF!)</f>
        <v>#REF!</v>
      </c>
    </row>
    <row r="7644" spans="1:5">
      <c r="A7644" s="285">
        <v>78622</v>
      </c>
      <c r="B7644" s="285" t="s">
        <v>16985</v>
      </c>
      <c r="C7644" s="513">
        <v>21.444800000000001</v>
      </c>
      <c r="E7644" t="e">
        <f>_xlfn.NUMBERVALUE(#REF!)</f>
        <v>#REF!</v>
      </c>
    </row>
    <row r="7645" spans="1:5">
      <c r="A7645" s="285">
        <v>35505</v>
      </c>
      <c r="B7645" s="285" t="s">
        <v>16986</v>
      </c>
      <c r="C7645" s="513">
        <v>115.3395</v>
      </c>
      <c r="E7645" t="e">
        <f>_xlfn.NUMBERVALUE(#REF!)</f>
        <v>#REF!</v>
      </c>
    </row>
    <row r="7646" spans="1:5">
      <c r="A7646" s="285">
        <v>38727</v>
      </c>
      <c r="B7646" s="285" t="s">
        <v>16987</v>
      </c>
      <c r="C7646" s="513">
        <v>0.1447</v>
      </c>
      <c r="E7646" t="e">
        <f>_xlfn.NUMBERVALUE(#REF!)</f>
        <v>#REF!</v>
      </c>
    </row>
    <row r="7647" spans="1:5">
      <c r="A7647" s="285">
        <v>22184</v>
      </c>
      <c r="B7647" s="285" t="s">
        <v>16265</v>
      </c>
      <c r="C7647" s="513">
        <v>102.486</v>
      </c>
      <c r="E7647" t="e">
        <f>_xlfn.NUMBERVALUE(#REF!)</f>
        <v>#REF!</v>
      </c>
    </row>
    <row r="7648" spans="1:5">
      <c r="A7648" s="285">
        <v>22185</v>
      </c>
      <c r="B7648" s="285" t="s">
        <v>16265</v>
      </c>
      <c r="C7648" s="513">
        <v>139.422</v>
      </c>
      <c r="E7648" t="e">
        <f>_xlfn.NUMBERVALUE(#REF!)</f>
        <v>#REF!</v>
      </c>
    </row>
    <row r="7649" spans="1:5">
      <c r="A7649" s="285">
        <v>42585</v>
      </c>
      <c r="B7649" s="285" t="s">
        <v>16988</v>
      </c>
      <c r="C7649" s="513">
        <v>3512.4</v>
      </c>
      <c r="E7649" t="e">
        <f>_xlfn.NUMBERVALUE(#REF!)</f>
        <v>#REF!</v>
      </c>
    </row>
    <row r="7650" spans="1:5">
      <c r="A7650" s="285">
        <v>69514</v>
      </c>
      <c r="B7650" s="285" t="s">
        <v>16989</v>
      </c>
      <c r="C7650" s="513">
        <v>10.9772</v>
      </c>
      <c r="E7650" t="e">
        <f>_xlfn.NUMBERVALUE(#REF!)</f>
        <v>#REF!</v>
      </c>
    </row>
    <row r="7651" spans="1:5">
      <c r="A7651" s="285">
        <v>36000</v>
      </c>
      <c r="B7651" s="285" t="s">
        <v>16990</v>
      </c>
      <c r="C7651" s="513">
        <v>14.561999999999999</v>
      </c>
      <c r="E7651" t="e">
        <f>_xlfn.NUMBERVALUE(#REF!)</f>
        <v>#REF!</v>
      </c>
    </row>
    <row r="7652" spans="1:5">
      <c r="A7652" s="285">
        <v>23803</v>
      </c>
      <c r="B7652" s="285" t="s">
        <v>16991</v>
      </c>
      <c r="C7652" s="513">
        <v>3.9136000000000002</v>
      </c>
      <c r="E7652" t="e">
        <f>_xlfn.NUMBERVALUE(#REF!)</f>
        <v>#REF!</v>
      </c>
    </row>
    <row r="7653" spans="1:5">
      <c r="A7653" s="285">
        <v>38829</v>
      </c>
      <c r="B7653" s="285" t="s">
        <v>16992</v>
      </c>
      <c r="C7653" s="513">
        <v>0.39939999999999998</v>
      </c>
      <c r="E7653" t="e">
        <f>_xlfn.NUMBERVALUE(#REF!)</f>
        <v>#REF!</v>
      </c>
    </row>
    <row r="7654" spans="1:5">
      <c r="A7654" s="285">
        <v>38710</v>
      </c>
      <c r="B7654" s="285" t="s">
        <v>16993</v>
      </c>
      <c r="C7654" s="513">
        <v>0.11749999999999999</v>
      </c>
      <c r="E7654" t="e">
        <f>_xlfn.NUMBERVALUE(#REF!)</f>
        <v>#REF!</v>
      </c>
    </row>
    <row r="7655" spans="1:5">
      <c r="A7655" s="285">
        <v>35661</v>
      </c>
      <c r="B7655" s="285" t="s">
        <v>16994</v>
      </c>
      <c r="C7655" s="513">
        <v>13.2401</v>
      </c>
      <c r="E7655" t="e">
        <f>_xlfn.NUMBERVALUE(#REF!)</f>
        <v>#REF!</v>
      </c>
    </row>
    <row r="7656" spans="1:5">
      <c r="A7656" s="285">
        <v>35663</v>
      </c>
      <c r="B7656" s="285" t="s">
        <v>16995</v>
      </c>
      <c r="C7656" s="513">
        <v>14.4095</v>
      </c>
      <c r="E7656" t="e">
        <f>_xlfn.NUMBERVALUE(#REF!)</f>
        <v>#REF!</v>
      </c>
    </row>
    <row r="7657" spans="1:5">
      <c r="A7657" s="285">
        <v>77402</v>
      </c>
      <c r="B7657" s="285" t="s">
        <v>16996</v>
      </c>
      <c r="C7657" s="513">
        <v>12.76</v>
      </c>
      <c r="E7657" t="e">
        <f>_xlfn.NUMBERVALUE(#REF!)</f>
        <v>#REF!</v>
      </c>
    </row>
    <row r="7658" spans="1:5">
      <c r="A7658" s="285">
        <v>34835</v>
      </c>
      <c r="B7658" s="285" t="s">
        <v>16997</v>
      </c>
      <c r="C7658" s="513">
        <v>51.216000000000001</v>
      </c>
      <c r="E7658" t="e">
        <f>_xlfn.NUMBERVALUE(#REF!)</f>
        <v>#REF!</v>
      </c>
    </row>
    <row r="7659" spans="1:5">
      <c r="A7659" s="285">
        <v>42572</v>
      </c>
      <c r="B7659" s="285" t="s">
        <v>16998</v>
      </c>
      <c r="C7659" s="513">
        <v>1668</v>
      </c>
      <c r="E7659" t="e">
        <f>_xlfn.NUMBERVALUE(#REF!)</f>
        <v>#REF!</v>
      </c>
    </row>
    <row r="7660" spans="1:5">
      <c r="A7660" s="285">
        <v>77401</v>
      </c>
      <c r="B7660" s="285" t="s">
        <v>16999</v>
      </c>
      <c r="C7660" s="513">
        <v>9.1449999999999996</v>
      </c>
      <c r="E7660" t="e">
        <f>_xlfn.NUMBERVALUE(#REF!)</f>
        <v>#REF!</v>
      </c>
    </row>
    <row r="7661" spans="1:5">
      <c r="A7661" s="285">
        <v>37609</v>
      </c>
      <c r="B7661" s="285" t="s">
        <v>17000</v>
      </c>
      <c r="C7661" s="513">
        <v>75.012</v>
      </c>
      <c r="E7661" t="e">
        <f>_xlfn.NUMBERVALUE(#REF!)</f>
        <v>#REF!</v>
      </c>
    </row>
    <row r="7662" spans="1:5">
      <c r="A7662" s="285">
        <v>77422</v>
      </c>
      <c r="B7662" s="285" t="s">
        <v>17001</v>
      </c>
      <c r="C7662" s="513">
        <v>16.47</v>
      </c>
      <c r="E7662" t="e">
        <f>_xlfn.NUMBERVALUE(#REF!)</f>
        <v>#REF!</v>
      </c>
    </row>
    <row r="7663" spans="1:5">
      <c r="A7663" s="285">
        <v>34854</v>
      </c>
      <c r="B7663" s="285" t="s">
        <v>17002</v>
      </c>
      <c r="C7663" s="513">
        <v>558.24</v>
      </c>
      <c r="E7663" t="e">
        <f>_xlfn.NUMBERVALUE(#REF!)</f>
        <v>#REF!</v>
      </c>
    </row>
    <row r="7664" spans="1:5">
      <c r="A7664" s="285">
        <v>34880</v>
      </c>
      <c r="B7664" s="285" t="s">
        <v>17003</v>
      </c>
      <c r="C7664" s="513">
        <v>248.52</v>
      </c>
      <c r="E7664" t="e">
        <f>_xlfn.NUMBERVALUE(#REF!)</f>
        <v>#REF!</v>
      </c>
    </row>
    <row r="7665" spans="1:5">
      <c r="A7665" s="285">
        <v>40687</v>
      </c>
      <c r="B7665" s="285" t="s">
        <v>17004</v>
      </c>
      <c r="C7665" s="513">
        <v>120.12</v>
      </c>
      <c r="E7665" t="e">
        <f>_xlfn.NUMBERVALUE(#REF!)</f>
        <v>#REF!</v>
      </c>
    </row>
    <row r="7666" spans="1:5">
      <c r="A7666" s="285">
        <v>57294</v>
      </c>
      <c r="B7666" s="285" t="s">
        <v>17005</v>
      </c>
      <c r="C7666" s="513">
        <v>241.0376</v>
      </c>
      <c r="E7666" t="e">
        <f>_xlfn.NUMBERVALUE(#REF!)</f>
        <v>#REF!</v>
      </c>
    </row>
    <row r="7667" spans="1:5">
      <c r="A7667" s="285">
        <v>34889</v>
      </c>
      <c r="B7667" s="285" t="s">
        <v>17006</v>
      </c>
      <c r="C7667" s="513">
        <v>26.724</v>
      </c>
      <c r="E7667" t="e">
        <f>_xlfn.NUMBERVALUE(#REF!)</f>
        <v>#REF!</v>
      </c>
    </row>
    <row r="7668" spans="1:5">
      <c r="A7668" s="285">
        <v>34888</v>
      </c>
      <c r="B7668" s="285" t="s">
        <v>17007</v>
      </c>
      <c r="C7668" s="513">
        <v>17.286000000000001</v>
      </c>
      <c r="E7668" t="e">
        <f>_xlfn.NUMBERVALUE(#REF!)</f>
        <v>#REF!</v>
      </c>
    </row>
    <row r="7669" spans="1:5">
      <c r="A7669" s="285">
        <v>23932</v>
      </c>
      <c r="B7669" s="285" t="s">
        <v>17008</v>
      </c>
      <c r="C7669" s="513">
        <v>7.8944999999999999</v>
      </c>
      <c r="E7669" t="e">
        <f>_xlfn.NUMBERVALUE(#REF!)</f>
        <v>#REF!</v>
      </c>
    </row>
    <row r="7670" spans="1:5">
      <c r="A7670" s="285">
        <v>38720</v>
      </c>
      <c r="B7670" s="285" t="s">
        <v>17009</v>
      </c>
      <c r="C7670" s="513">
        <v>1.5455000000000001</v>
      </c>
      <c r="E7670" t="e">
        <f>_xlfn.NUMBERVALUE(#REF!)</f>
        <v>#REF!</v>
      </c>
    </row>
    <row r="7671" spans="1:5">
      <c r="A7671" s="285">
        <v>63708</v>
      </c>
      <c r="B7671" s="285" t="s">
        <v>17010</v>
      </c>
      <c r="C7671" s="513">
        <v>11.516299999999999</v>
      </c>
      <c r="E7671" t="e">
        <f>_xlfn.NUMBERVALUE(#REF!)</f>
        <v>#REF!</v>
      </c>
    </row>
    <row r="7672" spans="1:5">
      <c r="A7672" s="285">
        <v>24230</v>
      </c>
      <c r="B7672" s="285" t="s">
        <v>17011</v>
      </c>
      <c r="C7672" s="513">
        <v>27.827400000000001</v>
      </c>
      <c r="E7672" t="e">
        <f>_xlfn.NUMBERVALUE(#REF!)</f>
        <v>#REF!</v>
      </c>
    </row>
    <row r="7673" spans="1:5">
      <c r="A7673" s="285">
        <v>1521</v>
      </c>
      <c r="B7673" s="285" t="s">
        <v>17012</v>
      </c>
      <c r="C7673" s="513">
        <v>67.164000000000001</v>
      </c>
      <c r="E7673" t="e">
        <f>_xlfn.NUMBERVALUE(#REF!)</f>
        <v>#REF!</v>
      </c>
    </row>
    <row r="7674" spans="1:5">
      <c r="A7674" s="285">
        <v>4806</v>
      </c>
      <c r="B7674" s="285" t="s">
        <v>17013</v>
      </c>
      <c r="C7674" s="513">
        <v>9.7446000000000002</v>
      </c>
      <c r="E7674" t="e">
        <f>_xlfn.NUMBERVALUE(#REF!)</f>
        <v>#REF!</v>
      </c>
    </row>
    <row r="7675" spans="1:5">
      <c r="A7675" s="285">
        <v>38828</v>
      </c>
      <c r="B7675" s="285" t="s">
        <v>17014</v>
      </c>
      <c r="C7675" s="513">
        <v>0.16850000000000001</v>
      </c>
      <c r="E7675" t="e">
        <f>_xlfn.NUMBERVALUE(#REF!)</f>
        <v>#REF!</v>
      </c>
    </row>
    <row r="7676" spans="1:5">
      <c r="A7676" s="285">
        <v>14617</v>
      </c>
      <c r="B7676" s="285" t="s">
        <v>17015</v>
      </c>
      <c r="C7676" s="513">
        <v>7.3841999999999999</v>
      </c>
      <c r="E7676" t="e">
        <f>_xlfn.NUMBERVALUE(#REF!)</f>
        <v>#REF!</v>
      </c>
    </row>
    <row r="7677" spans="1:5">
      <c r="A7677" s="285">
        <v>14621</v>
      </c>
      <c r="B7677" s="285" t="s">
        <v>17015</v>
      </c>
      <c r="C7677" s="513">
        <v>7.4710000000000001</v>
      </c>
      <c r="E7677" t="e">
        <f>_xlfn.NUMBERVALUE(#REF!)</f>
        <v>#REF!</v>
      </c>
    </row>
    <row r="7678" spans="1:5">
      <c r="A7678" s="285">
        <v>14622</v>
      </c>
      <c r="B7678" s="285" t="s">
        <v>17015</v>
      </c>
      <c r="C7678" s="513">
        <v>7.3841999999999999</v>
      </c>
      <c r="E7678" t="e">
        <f>_xlfn.NUMBERVALUE(#REF!)</f>
        <v>#REF!</v>
      </c>
    </row>
    <row r="7679" spans="1:5">
      <c r="A7679" s="285">
        <v>14624</v>
      </c>
      <c r="B7679" s="285" t="s">
        <v>17015</v>
      </c>
      <c r="C7679" s="513">
        <v>7.3841999999999999</v>
      </c>
      <c r="E7679" t="e">
        <f>_xlfn.NUMBERVALUE(#REF!)</f>
        <v>#REF!</v>
      </c>
    </row>
    <row r="7680" spans="1:5">
      <c r="A7680" s="285">
        <v>14625</v>
      </c>
      <c r="B7680" s="285" t="s">
        <v>17015</v>
      </c>
      <c r="C7680" s="513">
        <v>7.3841999999999999</v>
      </c>
      <c r="E7680" t="e">
        <f>_xlfn.NUMBERVALUE(#REF!)</f>
        <v>#REF!</v>
      </c>
    </row>
    <row r="7681" spans="1:5">
      <c r="A7681" s="285">
        <v>14626</v>
      </c>
      <c r="B7681" s="285" t="s">
        <v>17015</v>
      </c>
      <c r="C7681" s="513">
        <v>7.3841999999999999</v>
      </c>
      <c r="E7681" t="e">
        <f>_xlfn.NUMBERVALUE(#REF!)</f>
        <v>#REF!</v>
      </c>
    </row>
    <row r="7682" spans="1:5">
      <c r="A7682" s="285">
        <v>14628</v>
      </c>
      <c r="B7682" s="285" t="s">
        <v>17015</v>
      </c>
      <c r="C7682" s="513">
        <v>7.3841999999999999</v>
      </c>
      <c r="E7682" t="e">
        <f>_xlfn.NUMBERVALUE(#REF!)</f>
        <v>#REF!</v>
      </c>
    </row>
    <row r="7683" spans="1:5">
      <c r="A7683" s="285">
        <v>14666</v>
      </c>
      <c r="B7683" s="285" t="s">
        <v>17015</v>
      </c>
      <c r="C7683" s="513">
        <v>7.3841999999999999</v>
      </c>
      <c r="E7683" t="e">
        <f>_xlfn.NUMBERVALUE(#REF!)</f>
        <v>#REF!</v>
      </c>
    </row>
    <row r="7684" spans="1:5">
      <c r="A7684" s="285">
        <v>53300</v>
      </c>
      <c r="B7684" s="285" t="s">
        <v>17016</v>
      </c>
      <c r="C7684" s="513">
        <v>24.618300000000001</v>
      </c>
      <c r="E7684" t="e">
        <f>_xlfn.NUMBERVALUE(#REF!)</f>
        <v>#REF!</v>
      </c>
    </row>
    <row r="7685" spans="1:5">
      <c r="A7685" s="285">
        <v>53301</v>
      </c>
      <c r="B7685" s="285" t="s">
        <v>17017</v>
      </c>
      <c r="C7685" s="513">
        <v>25.2681</v>
      </c>
      <c r="E7685" t="e">
        <f>_xlfn.NUMBERVALUE(#REF!)</f>
        <v>#REF!</v>
      </c>
    </row>
    <row r="7686" spans="1:5">
      <c r="A7686" s="285">
        <v>53574</v>
      </c>
      <c r="B7686" s="285" t="s">
        <v>17018</v>
      </c>
      <c r="C7686" s="513">
        <v>167.96789999999999</v>
      </c>
      <c r="E7686" t="e">
        <f>_xlfn.NUMBERVALUE(#REF!)</f>
        <v>#REF!</v>
      </c>
    </row>
    <row r="7687" spans="1:5">
      <c r="A7687" s="285">
        <v>4666</v>
      </c>
      <c r="B7687" s="285" t="s">
        <v>17019</v>
      </c>
      <c r="C7687" s="513">
        <v>2.8157000000000001</v>
      </c>
      <c r="E7687" t="e">
        <f>_xlfn.NUMBERVALUE(#REF!)</f>
        <v>#REF!</v>
      </c>
    </row>
    <row r="7688" spans="1:5">
      <c r="A7688" s="285">
        <v>11402</v>
      </c>
      <c r="B7688" s="285" t="s">
        <v>15078</v>
      </c>
      <c r="C7688" s="513">
        <v>3.1375999999999999</v>
      </c>
      <c r="E7688" t="e">
        <f>_xlfn.NUMBERVALUE(#REF!)</f>
        <v>#REF!</v>
      </c>
    </row>
    <row r="7689" spans="1:5">
      <c r="A7689" s="285">
        <v>80155</v>
      </c>
      <c r="B7689" s="285" t="s">
        <v>17020</v>
      </c>
      <c r="C7689" s="513">
        <v>3.0960000000000001</v>
      </c>
      <c r="E7689" t="e">
        <f>_xlfn.NUMBERVALUE(#REF!)</f>
        <v>#REF!</v>
      </c>
    </row>
    <row r="7690" spans="1:5">
      <c r="A7690" s="285">
        <v>86017</v>
      </c>
      <c r="B7690" s="285" t="s">
        <v>15049</v>
      </c>
      <c r="C7690" s="513">
        <v>12.549300000000001</v>
      </c>
      <c r="E7690" t="e">
        <f>_xlfn.NUMBERVALUE(#REF!)</f>
        <v>#REF!</v>
      </c>
    </row>
    <row r="7691" spans="1:5">
      <c r="A7691" s="285">
        <v>91917</v>
      </c>
      <c r="B7691" s="285" t="s">
        <v>17021</v>
      </c>
      <c r="C7691" s="513">
        <v>0.79610000000000003</v>
      </c>
      <c r="E7691" t="e">
        <f>_xlfn.NUMBERVALUE(#REF!)</f>
        <v>#REF!</v>
      </c>
    </row>
    <row r="7692" spans="1:5">
      <c r="A7692" s="285">
        <v>11109</v>
      </c>
      <c r="B7692" s="285" t="s">
        <v>17022</v>
      </c>
      <c r="C7692" s="513">
        <v>19.396999999999998</v>
      </c>
      <c r="E7692" t="e">
        <f>_xlfn.NUMBERVALUE(#REF!)</f>
        <v>#REF!</v>
      </c>
    </row>
    <row r="7693" spans="1:5">
      <c r="A7693" s="285">
        <v>11240</v>
      </c>
      <c r="B7693" s="285" t="s">
        <v>17023</v>
      </c>
      <c r="C7693" s="513">
        <v>45.29</v>
      </c>
      <c r="E7693" t="e">
        <f>_xlfn.NUMBERVALUE(#REF!)</f>
        <v>#REF!</v>
      </c>
    </row>
    <row r="7694" spans="1:5">
      <c r="A7694" s="285">
        <v>38819</v>
      </c>
      <c r="B7694" s="285" t="s">
        <v>17024</v>
      </c>
      <c r="C7694" s="513">
        <v>1.2078</v>
      </c>
      <c r="E7694" t="e">
        <f>_xlfn.NUMBERVALUE(#REF!)</f>
        <v>#REF!</v>
      </c>
    </row>
    <row r="7695" spans="1:5">
      <c r="A7695" s="285">
        <v>38818</v>
      </c>
      <c r="B7695" s="285" t="s">
        <v>17025</v>
      </c>
      <c r="C7695" s="513">
        <v>0.67430000000000001</v>
      </c>
      <c r="E7695" t="e">
        <f>_xlfn.NUMBERVALUE(#REF!)</f>
        <v>#REF!</v>
      </c>
    </row>
    <row r="7696" spans="1:5">
      <c r="A7696" s="285">
        <v>38731</v>
      </c>
      <c r="B7696" s="285" t="s">
        <v>16628</v>
      </c>
      <c r="C7696" s="513">
        <v>7.2300000000000003E-2</v>
      </c>
      <c r="E7696" t="e">
        <f>_xlfn.NUMBERVALUE(#REF!)</f>
        <v>#REF!</v>
      </c>
    </row>
    <row r="7697" spans="1:5">
      <c r="A7697" s="285">
        <v>38733</v>
      </c>
      <c r="B7697" s="285" t="s">
        <v>16628</v>
      </c>
      <c r="C7697" s="513">
        <v>0.21690000000000001</v>
      </c>
      <c r="E7697" t="e">
        <f>_xlfn.NUMBERVALUE(#REF!)</f>
        <v>#REF!</v>
      </c>
    </row>
    <row r="7698" spans="1:5">
      <c r="A7698" s="285">
        <v>35656</v>
      </c>
      <c r="B7698" s="285" t="s">
        <v>17026</v>
      </c>
      <c r="C7698" s="513">
        <v>462.25259999999997</v>
      </c>
      <c r="E7698" t="e">
        <f>_xlfn.NUMBERVALUE(#REF!)</f>
        <v>#REF!</v>
      </c>
    </row>
    <row r="7699" spans="1:5">
      <c r="A7699" s="285">
        <v>37639</v>
      </c>
      <c r="B7699" s="285" t="s">
        <v>17027</v>
      </c>
      <c r="C7699" s="513">
        <v>174.30600000000001</v>
      </c>
      <c r="E7699" t="e">
        <f>_xlfn.NUMBERVALUE(#REF!)</f>
        <v>#REF!</v>
      </c>
    </row>
    <row r="7700" spans="1:5">
      <c r="A7700" s="285">
        <v>60998</v>
      </c>
      <c r="B7700" s="285" t="s">
        <v>17028</v>
      </c>
      <c r="C7700" s="513">
        <v>3.0251999999999999</v>
      </c>
      <c r="E7700" t="e">
        <f>_xlfn.NUMBERVALUE(#REF!)</f>
        <v>#REF!</v>
      </c>
    </row>
    <row r="7701" spans="1:5">
      <c r="A7701" s="285">
        <v>22982</v>
      </c>
      <c r="B7701" s="285" t="s">
        <v>17029</v>
      </c>
      <c r="C7701" s="513">
        <v>19.744800000000001</v>
      </c>
      <c r="E7701" t="e">
        <f>_xlfn.NUMBERVALUE(#REF!)</f>
        <v>#REF!</v>
      </c>
    </row>
    <row r="7702" spans="1:5">
      <c r="A7702" s="285">
        <v>23751</v>
      </c>
      <c r="B7702" s="285" t="s">
        <v>16386</v>
      </c>
      <c r="C7702" s="513">
        <v>21.9678</v>
      </c>
      <c r="E7702" t="e">
        <f>_xlfn.NUMBERVALUE(#REF!)</f>
        <v>#REF!</v>
      </c>
    </row>
    <row r="7703" spans="1:5">
      <c r="A7703" s="285">
        <v>32025</v>
      </c>
      <c r="B7703" s="285" t="s">
        <v>17030</v>
      </c>
      <c r="C7703" s="513">
        <v>0.59799999999999998</v>
      </c>
      <c r="E7703" t="e">
        <f>_xlfn.NUMBERVALUE(#REF!)</f>
        <v>#REF!</v>
      </c>
    </row>
    <row r="7704" spans="1:5">
      <c r="A7704" s="285">
        <v>22187</v>
      </c>
      <c r="B7704" s="285" t="s">
        <v>16265</v>
      </c>
      <c r="C7704" s="513">
        <v>187.70099999999999</v>
      </c>
      <c r="E7704" t="e">
        <f>_xlfn.NUMBERVALUE(#REF!)</f>
        <v>#REF!</v>
      </c>
    </row>
    <row r="7705" spans="1:5">
      <c r="A7705" s="285">
        <v>37271</v>
      </c>
      <c r="B7705" s="285" t="s">
        <v>14140</v>
      </c>
      <c r="C7705" s="513">
        <v>2.9371999999999998</v>
      </c>
      <c r="E7705" t="e">
        <f>_xlfn.NUMBERVALUE(#REF!)</f>
        <v>#REF!</v>
      </c>
    </row>
    <row r="7706" spans="1:5">
      <c r="A7706" s="285">
        <v>36551</v>
      </c>
      <c r="B7706" s="285" t="s">
        <v>17031</v>
      </c>
      <c r="C7706" s="513">
        <v>91.8</v>
      </c>
      <c r="E7706" t="e">
        <f>_xlfn.NUMBERVALUE(#REF!)</f>
        <v>#REF!</v>
      </c>
    </row>
    <row r="7707" spans="1:5">
      <c r="A7707" s="285">
        <v>63703</v>
      </c>
      <c r="B7707" s="285" t="s">
        <v>17032</v>
      </c>
      <c r="C7707" s="513">
        <v>2.2604000000000002</v>
      </c>
      <c r="E7707" t="e">
        <f>_xlfn.NUMBERVALUE(#REF!)</f>
        <v>#REF!</v>
      </c>
    </row>
    <row r="7708" spans="1:5">
      <c r="A7708" s="285">
        <v>63705</v>
      </c>
      <c r="B7708" s="285" t="s">
        <v>17033</v>
      </c>
      <c r="C7708" s="513">
        <v>3.8098000000000001</v>
      </c>
      <c r="E7708" t="e">
        <f>_xlfn.NUMBERVALUE(#REF!)</f>
        <v>#REF!</v>
      </c>
    </row>
    <row r="7709" spans="1:5">
      <c r="A7709" s="285">
        <v>59503</v>
      </c>
      <c r="B7709" s="285" t="s">
        <v>17034</v>
      </c>
      <c r="C7709" s="513">
        <v>408.3383</v>
      </c>
      <c r="E7709" t="e">
        <f>_xlfn.NUMBERVALUE(#REF!)</f>
        <v>#REF!</v>
      </c>
    </row>
    <row r="7710" spans="1:5">
      <c r="A7710" s="285">
        <v>23701</v>
      </c>
      <c r="B7710" s="285" t="s">
        <v>16386</v>
      </c>
      <c r="C7710" s="513">
        <v>8.0142000000000007</v>
      </c>
      <c r="E7710" t="e">
        <f>_xlfn.NUMBERVALUE(#REF!)</f>
        <v>#REF!</v>
      </c>
    </row>
    <row r="7711" spans="1:5">
      <c r="A7711" s="285">
        <v>24037</v>
      </c>
      <c r="B7711" s="285" t="s">
        <v>17035</v>
      </c>
      <c r="C7711" s="513">
        <v>12.562799999999999</v>
      </c>
      <c r="E7711" t="e">
        <f>_xlfn.NUMBERVALUE(#REF!)</f>
        <v>#REF!</v>
      </c>
    </row>
    <row r="7712" spans="1:5">
      <c r="A7712" s="285">
        <v>63707</v>
      </c>
      <c r="B7712" s="285" t="s">
        <v>17036</v>
      </c>
      <c r="C7712" s="513">
        <v>10.109299999999999</v>
      </c>
      <c r="E7712" t="e">
        <f>_xlfn.NUMBERVALUE(#REF!)</f>
        <v>#REF!</v>
      </c>
    </row>
    <row r="7713" spans="1:5">
      <c r="A7713" s="285">
        <v>38744</v>
      </c>
      <c r="B7713" s="285" t="s">
        <v>17037</v>
      </c>
      <c r="C7713" s="513">
        <v>0.17169999999999999</v>
      </c>
      <c r="E7713" t="e">
        <f>_xlfn.NUMBERVALUE(#REF!)</f>
        <v>#REF!</v>
      </c>
    </row>
    <row r="7714" spans="1:5">
      <c r="A7714" s="285">
        <v>23754</v>
      </c>
      <c r="B7714" s="285" t="s">
        <v>17038</v>
      </c>
      <c r="C7714" s="513">
        <v>21.9678</v>
      </c>
      <c r="E7714" t="e">
        <f>_xlfn.NUMBERVALUE(#REF!)</f>
        <v>#REF!</v>
      </c>
    </row>
    <row r="7715" spans="1:5">
      <c r="A7715" s="285">
        <v>63723</v>
      </c>
      <c r="B7715" s="285" t="s">
        <v>17039</v>
      </c>
      <c r="C7715" s="513">
        <v>4.7484000000000002</v>
      </c>
      <c r="E7715" t="e">
        <f>_xlfn.NUMBERVALUE(#REF!)</f>
        <v>#REF!</v>
      </c>
    </row>
    <row r="7716" spans="1:5">
      <c r="A7716" s="285">
        <v>63724</v>
      </c>
      <c r="B7716" s="285" t="s">
        <v>17040</v>
      </c>
      <c r="C7716" s="513">
        <v>6.5831999999999997</v>
      </c>
      <c r="E7716" t="e">
        <f>_xlfn.NUMBERVALUE(#REF!)</f>
        <v>#REF!</v>
      </c>
    </row>
    <row r="7717" spans="1:5">
      <c r="A7717" s="285">
        <v>63725</v>
      </c>
      <c r="B7717" s="285" t="s">
        <v>17041</v>
      </c>
      <c r="C7717" s="513">
        <v>10.4336</v>
      </c>
      <c r="E7717" t="e">
        <f>_xlfn.NUMBERVALUE(#REF!)</f>
        <v>#REF!</v>
      </c>
    </row>
    <row r="7718" spans="1:5">
      <c r="A7718" s="285">
        <v>77831</v>
      </c>
      <c r="B7718" s="285" t="s">
        <v>17042</v>
      </c>
      <c r="C7718" s="513">
        <v>41.990299999999998</v>
      </c>
      <c r="E7718" t="e">
        <f>_xlfn.NUMBERVALUE(#REF!)</f>
        <v>#REF!</v>
      </c>
    </row>
    <row r="7719" spans="1:5">
      <c r="A7719" s="285">
        <v>24203</v>
      </c>
      <c r="B7719" s="285" t="s">
        <v>16247</v>
      </c>
      <c r="C7719" s="513">
        <v>12.836399999999999</v>
      </c>
      <c r="E7719" t="e">
        <f>_xlfn.NUMBERVALUE(#REF!)</f>
        <v>#REF!</v>
      </c>
    </row>
    <row r="7720" spans="1:5">
      <c r="A7720" s="285">
        <v>37515</v>
      </c>
      <c r="B7720" s="285" t="s">
        <v>17043</v>
      </c>
      <c r="C7720" s="513">
        <v>1.9346000000000001</v>
      </c>
      <c r="E7720" t="e">
        <f>_xlfn.NUMBERVALUE(#REF!)</f>
        <v>#REF!</v>
      </c>
    </row>
    <row r="7721" spans="1:5">
      <c r="A7721" s="285">
        <v>37524</v>
      </c>
      <c r="B7721" s="285" t="s">
        <v>17044</v>
      </c>
      <c r="C7721" s="513">
        <v>4.0389999999999997</v>
      </c>
      <c r="E7721" t="e">
        <f>_xlfn.NUMBERVALUE(#REF!)</f>
        <v>#REF!</v>
      </c>
    </row>
    <row r="7722" spans="1:5">
      <c r="A7722" s="285">
        <v>1962</v>
      </c>
      <c r="B7722" s="285" t="s">
        <v>17045</v>
      </c>
      <c r="C7722" s="513">
        <v>23.699200000000001</v>
      </c>
      <c r="E7722" t="e">
        <f>_xlfn.NUMBERVALUE(#REF!)</f>
        <v>#REF!</v>
      </c>
    </row>
    <row r="7723" spans="1:5">
      <c r="A7723" s="285">
        <v>70711</v>
      </c>
      <c r="B7723" s="285" t="s">
        <v>17046</v>
      </c>
      <c r="C7723" s="513">
        <v>5.4443999999999999</v>
      </c>
      <c r="E7723" t="e">
        <f>_xlfn.NUMBERVALUE(#REF!)</f>
        <v>#REF!</v>
      </c>
    </row>
    <row r="7724" spans="1:5">
      <c r="A7724" s="285">
        <v>70721</v>
      </c>
      <c r="B7724" s="285" t="s">
        <v>17047</v>
      </c>
      <c r="C7724" s="513">
        <v>6.7027999999999999</v>
      </c>
      <c r="E7724" t="e">
        <f>_xlfn.NUMBERVALUE(#REF!)</f>
        <v>#REF!</v>
      </c>
    </row>
    <row r="7725" spans="1:5">
      <c r="A7725" s="285">
        <v>70724</v>
      </c>
      <c r="B7725" s="285" t="s">
        <v>17048</v>
      </c>
      <c r="C7725" s="513">
        <v>19.775600000000001</v>
      </c>
      <c r="E7725" t="e">
        <f>_xlfn.NUMBERVALUE(#REF!)</f>
        <v>#REF!</v>
      </c>
    </row>
    <row r="7726" spans="1:5">
      <c r="A7726" s="285">
        <v>70726</v>
      </c>
      <c r="B7726" s="285" t="s">
        <v>17049</v>
      </c>
      <c r="C7726" s="513">
        <v>11.138400000000001</v>
      </c>
      <c r="E7726" t="e">
        <f>_xlfn.NUMBERVALUE(#REF!)</f>
        <v>#REF!</v>
      </c>
    </row>
    <row r="7727" spans="1:5">
      <c r="A7727" s="285">
        <v>70727</v>
      </c>
      <c r="B7727" s="285" t="s">
        <v>17050</v>
      </c>
      <c r="C7727" s="513">
        <v>9.1364000000000001</v>
      </c>
      <c r="E7727" t="e">
        <f>_xlfn.NUMBERVALUE(#REF!)</f>
        <v>#REF!</v>
      </c>
    </row>
    <row r="7728" spans="1:5">
      <c r="A7728" s="285">
        <v>70730</v>
      </c>
      <c r="B7728" s="285" t="s">
        <v>17051</v>
      </c>
      <c r="C7728" s="513">
        <v>6.9160000000000004</v>
      </c>
      <c r="E7728" t="e">
        <f>_xlfn.NUMBERVALUE(#REF!)</f>
        <v>#REF!</v>
      </c>
    </row>
    <row r="7729" spans="1:5">
      <c r="A7729" s="285">
        <v>70732</v>
      </c>
      <c r="B7729" s="285" t="s">
        <v>17052</v>
      </c>
      <c r="C7729" s="513">
        <v>10.992800000000001</v>
      </c>
      <c r="E7729" t="e">
        <f>_xlfn.NUMBERVALUE(#REF!)</f>
        <v>#REF!</v>
      </c>
    </row>
    <row r="7730" spans="1:5">
      <c r="A7730" s="285">
        <v>70733</v>
      </c>
      <c r="B7730" s="285" t="s">
        <v>17053</v>
      </c>
      <c r="C7730" s="513">
        <v>15.995200000000001</v>
      </c>
      <c r="E7730" t="e">
        <f>_xlfn.NUMBERVALUE(#REF!)</f>
        <v>#REF!</v>
      </c>
    </row>
    <row r="7731" spans="1:5">
      <c r="A7731" s="285">
        <v>70741</v>
      </c>
      <c r="B7731" s="285" t="s">
        <v>17054</v>
      </c>
      <c r="C7731" s="513">
        <v>6.4740000000000002</v>
      </c>
      <c r="E7731" t="e">
        <f>_xlfn.NUMBERVALUE(#REF!)</f>
        <v>#REF!</v>
      </c>
    </row>
    <row r="7732" spans="1:5">
      <c r="A7732" s="285">
        <v>70742</v>
      </c>
      <c r="B7732" s="285" t="s">
        <v>17055</v>
      </c>
      <c r="C7732" s="513">
        <v>10.4156</v>
      </c>
      <c r="E7732" t="e">
        <f>_xlfn.NUMBERVALUE(#REF!)</f>
        <v>#REF!</v>
      </c>
    </row>
    <row r="7733" spans="1:5">
      <c r="A7733" s="285">
        <v>70743</v>
      </c>
      <c r="B7733" s="285" t="s">
        <v>17056</v>
      </c>
      <c r="C7733" s="513">
        <v>10.4156</v>
      </c>
      <c r="E7733" t="e">
        <f>_xlfn.NUMBERVALUE(#REF!)</f>
        <v>#REF!</v>
      </c>
    </row>
    <row r="7734" spans="1:5">
      <c r="A7734" s="285">
        <v>70749</v>
      </c>
      <c r="B7734" s="285" t="s">
        <v>17057</v>
      </c>
      <c r="C7734" s="513">
        <v>13.166399999999999</v>
      </c>
      <c r="E7734" t="e">
        <f>_xlfn.NUMBERVALUE(#REF!)</f>
        <v>#REF!</v>
      </c>
    </row>
    <row r="7735" spans="1:5">
      <c r="A7735" s="285">
        <v>70788</v>
      </c>
      <c r="B7735" s="285" t="s">
        <v>17058</v>
      </c>
      <c r="C7735" s="513">
        <v>9.0739999999999998</v>
      </c>
      <c r="E7735" t="e">
        <f>_xlfn.NUMBERVALUE(#REF!)</f>
        <v>#REF!</v>
      </c>
    </row>
    <row r="7736" spans="1:5">
      <c r="A7736" s="285">
        <v>70792</v>
      </c>
      <c r="B7736" s="285" t="s">
        <v>17059</v>
      </c>
      <c r="C7736" s="513">
        <v>6.6352000000000002</v>
      </c>
      <c r="E7736" t="e">
        <f>_xlfn.NUMBERVALUE(#REF!)</f>
        <v>#REF!</v>
      </c>
    </row>
    <row r="7737" spans="1:5">
      <c r="A7737" s="285">
        <v>70794</v>
      </c>
      <c r="B7737" s="285" t="s">
        <v>17055</v>
      </c>
      <c r="C7737" s="513">
        <v>13.166399999999999</v>
      </c>
      <c r="E7737" t="e">
        <f>_xlfn.NUMBERVALUE(#REF!)</f>
        <v>#REF!</v>
      </c>
    </row>
    <row r="7738" spans="1:5">
      <c r="A7738" s="285">
        <v>37187</v>
      </c>
      <c r="B7738" s="285" t="s">
        <v>17060</v>
      </c>
      <c r="C7738" s="513">
        <v>5.3647999999999998</v>
      </c>
      <c r="E7738" t="e">
        <f>_xlfn.NUMBERVALUE(#REF!)</f>
        <v>#REF!</v>
      </c>
    </row>
    <row r="7739" spans="1:5">
      <c r="A7739" s="285">
        <v>37192</v>
      </c>
      <c r="B7739" s="285" t="s">
        <v>17061</v>
      </c>
      <c r="C7739" s="513">
        <v>8.1225000000000005</v>
      </c>
      <c r="E7739" t="e">
        <f>_xlfn.NUMBERVALUE(#REF!)</f>
        <v>#REF!</v>
      </c>
    </row>
    <row r="7740" spans="1:5">
      <c r="A7740" s="285">
        <v>37204</v>
      </c>
      <c r="B7740" s="285" t="s">
        <v>13663</v>
      </c>
      <c r="C7740" s="513">
        <v>2.1465999999999998</v>
      </c>
      <c r="E7740" t="e">
        <f>_xlfn.NUMBERVALUE(#REF!)</f>
        <v>#REF!</v>
      </c>
    </row>
    <row r="7741" spans="1:5">
      <c r="A7741" s="285">
        <v>37207</v>
      </c>
      <c r="B7741" s="285" t="s">
        <v>17062</v>
      </c>
      <c r="C7741" s="513">
        <v>2.2829000000000002</v>
      </c>
      <c r="E7741" t="e">
        <f>_xlfn.NUMBERVALUE(#REF!)</f>
        <v>#REF!</v>
      </c>
    </row>
    <row r="7742" spans="1:5">
      <c r="A7742" s="285">
        <v>37208</v>
      </c>
      <c r="B7742" s="285" t="s">
        <v>17062</v>
      </c>
      <c r="C7742" s="513">
        <v>2.4161999999999999</v>
      </c>
      <c r="E7742" t="e">
        <f>_xlfn.NUMBERVALUE(#REF!)</f>
        <v>#REF!</v>
      </c>
    </row>
    <row r="7743" spans="1:5">
      <c r="A7743" s="285">
        <v>37209</v>
      </c>
      <c r="B7743" s="285" t="s">
        <v>17063</v>
      </c>
      <c r="C7743" s="513">
        <v>1.7471000000000001</v>
      </c>
      <c r="E7743" t="e">
        <f>_xlfn.NUMBERVALUE(#REF!)</f>
        <v>#REF!</v>
      </c>
    </row>
    <row r="7744" spans="1:5">
      <c r="A7744" s="285">
        <v>37210</v>
      </c>
      <c r="B7744" s="285" t="s">
        <v>17064</v>
      </c>
      <c r="C7744" s="513">
        <v>3.2576000000000001</v>
      </c>
      <c r="E7744" t="e">
        <f>_xlfn.NUMBERVALUE(#REF!)</f>
        <v>#REF!</v>
      </c>
    </row>
    <row r="7745" spans="1:5">
      <c r="A7745" s="285">
        <v>37211</v>
      </c>
      <c r="B7745" s="285" t="s">
        <v>17064</v>
      </c>
      <c r="C7745" s="513">
        <v>3.5379999999999998</v>
      </c>
      <c r="E7745" t="e">
        <f>_xlfn.NUMBERVALUE(#REF!)</f>
        <v>#REF!</v>
      </c>
    </row>
    <row r="7746" spans="1:5">
      <c r="A7746" s="285">
        <v>37212</v>
      </c>
      <c r="B7746" s="285" t="s">
        <v>17065</v>
      </c>
      <c r="C7746" s="513">
        <v>3.7643</v>
      </c>
      <c r="E7746" t="e">
        <f>_xlfn.NUMBERVALUE(#REF!)</f>
        <v>#REF!</v>
      </c>
    </row>
    <row r="7747" spans="1:5">
      <c r="A7747" s="285">
        <v>37221</v>
      </c>
      <c r="B7747" s="285" t="s">
        <v>13825</v>
      </c>
      <c r="C7747" s="513">
        <v>0.85560000000000003</v>
      </c>
      <c r="E7747" t="e">
        <f>_xlfn.NUMBERVALUE(#REF!)</f>
        <v>#REF!</v>
      </c>
    </row>
    <row r="7748" spans="1:5">
      <c r="A7748" s="285">
        <v>37242</v>
      </c>
      <c r="B7748" s="285" t="s">
        <v>17066</v>
      </c>
      <c r="C7748" s="513">
        <v>1.0350999999999999</v>
      </c>
      <c r="E7748" t="e">
        <f>_xlfn.NUMBERVALUE(#REF!)</f>
        <v>#REF!</v>
      </c>
    </row>
    <row r="7749" spans="1:5">
      <c r="A7749" s="285">
        <v>37243</v>
      </c>
      <c r="B7749" s="285" t="s">
        <v>14117</v>
      </c>
      <c r="C7749" s="513">
        <v>1.0630999999999999</v>
      </c>
      <c r="E7749" t="e">
        <f>_xlfn.NUMBERVALUE(#REF!)</f>
        <v>#REF!</v>
      </c>
    </row>
    <row r="7750" spans="1:5">
      <c r="A7750" s="285">
        <v>37244</v>
      </c>
      <c r="B7750" s="285" t="s">
        <v>14192</v>
      </c>
      <c r="C7750" s="513">
        <v>1.0887</v>
      </c>
      <c r="E7750" t="e">
        <f>_xlfn.NUMBERVALUE(#REF!)</f>
        <v>#REF!</v>
      </c>
    </row>
    <row r="7751" spans="1:5">
      <c r="A7751" s="285">
        <v>37254</v>
      </c>
      <c r="B7751" s="285" t="s">
        <v>17067</v>
      </c>
      <c r="C7751" s="513">
        <v>4.1917999999999997</v>
      </c>
      <c r="E7751" t="e">
        <f>_xlfn.NUMBERVALUE(#REF!)</f>
        <v>#REF!</v>
      </c>
    </row>
    <row r="7752" spans="1:5">
      <c r="A7752" s="285">
        <v>37256</v>
      </c>
      <c r="B7752" s="285" t="s">
        <v>14138</v>
      </c>
      <c r="C7752" s="513">
        <v>5.8368000000000002</v>
      </c>
      <c r="E7752" t="e">
        <f>_xlfn.NUMBERVALUE(#REF!)</f>
        <v>#REF!</v>
      </c>
    </row>
    <row r="7753" spans="1:5">
      <c r="A7753" s="285">
        <v>37267</v>
      </c>
      <c r="B7753" s="285" t="s">
        <v>17068</v>
      </c>
      <c r="C7753" s="513">
        <v>2.5472999999999999</v>
      </c>
      <c r="E7753" t="e">
        <f>_xlfn.NUMBERVALUE(#REF!)</f>
        <v>#REF!</v>
      </c>
    </row>
    <row r="7754" spans="1:5">
      <c r="A7754" s="285">
        <v>37268</v>
      </c>
      <c r="B7754" s="285" t="s">
        <v>17068</v>
      </c>
      <c r="C7754" s="513">
        <v>2.2219000000000002</v>
      </c>
      <c r="E7754" t="e">
        <f>_xlfn.NUMBERVALUE(#REF!)</f>
        <v>#REF!</v>
      </c>
    </row>
    <row r="7755" spans="1:5">
      <c r="A7755" s="285">
        <v>37269</v>
      </c>
      <c r="B7755" s="285" t="s">
        <v>17068</v>
      </c>
      <c r="C7755" s="513">
        <v>1.7471000000000001</v>
      </c>
      <c r="E7755" t="e">
        <f>_xlfn.NUMBERVALUE(#REF!)</f>
        <v>#REF!</v>
      </c>
    </row>
    <row r="7756" spans="1:5">
      <c r="A7756" s="285">
        <v>37272</v>
      </c>
      <c r="B7756" s="285" t="s">
        <v>14140</v>
      </c>
      <c r="C7756" s="513">
        <v>3.6057999999999999</v>
      </c>
      <c r="E7756" t="e">
        <f>_xlfn.NUMBERVALUE(#REF!)</f>
        <v>#REF!</v>
      </c>
    </row>
    <row r="7757" spans="1:5">
      <c r="A7757" s="285">
        <v>37274</v>
      </c>
      <c r="B7757" s="285" t="s">
        <v>14140</v>
      </c>
      <c r="C7757" s="513">
        <v>5.5541</v>
      </c>
      <c r="E7757" t="e">
        <f>_xlfn.NUMBERVALUE(#REF!)</f>
        <v>#REF!</v>
      </c>
    </row>
    <row r="7758" spans="1:5">
      <c r="A7758" s="285">
        <v>37279</v>
      </c>
      <c r="B7758" s="285" t="s">
        <v>17069</v>
      </c>
      <c r="C7758" s="513">
        <v>5.9508000000000001</v>
      </c>
      <c r="E7758" t="e">
        <f>_xlfn.NUMBERVALUE(#REF!)</f>
        <v>#REF!</v>
      </c>
    </row>
    <row r="7759" spans="1:5">
      <c r="A7759" s="285">
        <v>37280</v>
      </c>
      <c r="B7759" s="285" t="s">
        <v>17070</v>
      </c>
      <c r="C7759" s="513">
        <v>1.6160000000000001</v>
      </c>
      <c r="E7759" t="e">
        <f>_xlfn.NUMBERVALUE(#REF!)</f>
        <v>#REF!</v>
      </c>
    </row>
    <row r="7760" spans="1:5">
      <c r="A7760" s="285">
        <v>37281</v>
      </c>
      <c r="B7760" s="285" t="s">
        <v>17071</v>
      </c>
      <c r="C7760" s="513">
        <v>3.4723999999999999</v>
      </c>
      <c r="E7760" t="e">
        <f>_xlfn.NUMBERVALUE(#REF!)</f>
        <v>#REF!</v>
      </c>
    </row>
    <row r="7761" spans="1:5">
      <c r="A7761" s="285">
        <v>37282</v>
      </c>
      <c r="B7761" s="285" t="s">
        <v>17072</v>
      </c>
      <c r="C7761" s="513">
        <v>4.2380000000000004</v>
      </c>
      <c r="E7761" t="e">
        <f>_xlfn.NUMBERVALUE(#REF!)</f>
        <v>#REF!</v>
      </c>
    </row>
    <row r="7762" spans="1:5">
      <c r="A7762" s="285">
        <v>37283</v>
      </c>
      <c r="B7762" s="285" t="s">
        <v>17073</v>
      </c>
      <c r="C7762" s="513">
        <v>2.9617</v>
      </c>
      <c r="E7762" t="e">
        <f>_xlfn.NUMBERVALUE(#REF!)</f>
        <v>#REF!</v>
      </c>
    </row>
    <row r="7763" spans="1:5">
      <c r="A7763" s="285">
        <v>37284</v>
      </c>
      <c r="B7763" s="285" t="s">
        <v>17074</v>
      </c>
      <c r="C7763" s="513">
        <v>3.6326000000000001</v>
      </c>
      <c r="E7763" t="e">
        <f>_xlfn.NUMBERVALUE(#REF!)</f>
        <v>#REF!</v>
      </c>
    </row>
    <row r="7764" spans="1:5">
      <c r="A7764" s="285">
        <v>37285</v>
      </c>
      <c r="B7764" s="285" t="s">
        <v>17075</v>
      </c>
      <c r="C7764" s="513">
        <v>4.8792</v>
      </c>
      <c r="E7764" t="e">
        <f>_xlfn.NUMBERVALUE(#REF!)</f>
        <v>#REF!</v>
      </c>
    </row>
    <row r="7765" spans="1:5">
      <c r="A7765" s="285">
        <v>37286</v>
      </c>
      <c r="B7765" s="285" t="s">
        <v>17076</v>
      </c>
      <c r="C7765" s="513">
        <v>2.8734000000000002</v>
      </c>
      <c r="E7765" t="e">
        <f>_xlfn.NUMBERVALUE(#REF!)</f>
        <v>#REF!</v>
      </c>
    </row>
    <row r="7766" spans="1:5">
      <c r="A7766" s="285">
        <v>37501</v>
      </c>
      <c r="B7766" s="285" t="s">
        <v>17077</v>
      </c>
      <c r="C7766" s="513">
        <v>2.61</v>
      </c>
      <c r="E7766" t="e">
        <f>_xlfn.NUMBERVALUE(#REF!)</f>
        <v>#REF!</v>
      </c>
    </row>
    <row r="7767" spans="1:5">
      <c r="A7767" s="285">
        <v>37502</v>
      </c>
      <c r="B7767" s="285" t="s">
        <v>17078</v>
      </c>
      <c r="C7767" s="513">
        <v>1.5989</v>
      </c>
      <c r="E7767" t="e">
        <f>_xlfn.NUMBERVALUE(#REF!)</f>
        <v>#REF!</v>
      </c>
    </row>
    <row r="7768" spans="1:5">
      <c r="A7768" s="285">
        <v>37505</v>
      </c>
      <c r="B7768" s="285" t="s">
        <v>17079</v>
      </c>
      <c r="C7768" s="513">
        <v>1.5265</v>
      </c>
      <c r="E7768" t="e">
        <f>_xlfn.NUMBERVALUE(#REF!)</f>
        <v>#REF!</v>
      </c>
    </row>
    <row r="7769" spans="1:5">
      <c r="A7769" s="285">
        <v>37508</v>
      </c>
      <c r="B7769" s="285" t="s">
        <v>17080</v>
      </c>
      <c r="C7769" s="513">
        <v>1.0323</v>
      </c>
      <c r="E7769" t="e">
        <f>_xlfn.NUMBERVALUE(#REF!)</f>
        <v>#REF!</v>
      </c>
    </row>
    <row r="7770" spans="1:5">
      <c r="A7770" s="285">
        <v>37510</v>
      </c>
      <c r="B7770" s="285" t="s">
        <v>17081</v>
      </c>
      <c r="C7770" s="513">
        <v>0.93769999999999998</v>
      </c>
      <c r="E7770" t="e">
        <f>_xlfn.NUMBERVALUE(#REF!)</f>
        <v>#REF!</v>
      </c>
    </row>
    <row r="7771" spans="1:5">
      <c r="A7771" s="285">
        <v>37511</v>
      </c>
      <c r="B7771" s="285" t="s">
        <v>17082</v>
      </c>
      <c r="C7771" s="513">
        <v>1.1166</v>
      </c>
      <c r="E7771" t="e">
        <f>_xlfn.NUMBERVALUE(#REF!)</f>
        <v>#REF!</v>
      </c>
    </row>
    <row r="7772" spans="1:5">
      <c r="A7772" s="285">
        <v>37512</v>
      </c>
      <c r="B7772" s="285" t="s">
        <v>17083</v>
      </c>
      <c r="C7772" s="513">
        <v>2.1608999999999998</v>
      </c>
      <c r="E7772" t="e">
        <f>_xlfn.NUMBERVALUE(#REF!)</f>
        <v>#REF!</v>
      </c>
    </row>
    <row r="7773" spans="1:5">
      <c r="A7773" s="285">
        <v>37513</v>
      </c>
      <c r="B7773" s="285" t="s">
        <v>17084</v>
      </c>
      <c r="C7773" s="513">
        <v>1.9551000000000001</v>
      </c>
      <c r="E7773" t="e">
        <f>_xlfn.NUMBERVALUE(#REF!)</f>
        <v>#REF!</v>
      </c>
    </row>
    <row r="7774" spans="1:5">
      <c r="A7774" s="285">
        <v>37516</v>
      </c>
      <c r="B7774" s="285" t="s">
        <v>17085</v>
      </c>
      <c r="C7774" s="513">
        <v>1.498</v>
      </c>
      <c r="E7774" t="e">
        <f>_xlfn.NUMBERVALUE(#REF!)</f>
        <v>#REF!</v>
      </c>
    </row>
    <row r="7775" spans="1:5">
      <c r="A7775" s="285">
        <v>37518</v>
      </c>
      <c r="B7775" s="285" t="s">
        <v>17086</v>
      </c>
      <c r="C7775" s="513">
        <v>1.3845000000000001</v>
      </c>
      <c r="E7775" t="e">
        <f>_xlfn.NUMBERVALUE(#REF!)</f>
        <v>#REF!</v>
      </c>
    </row>
    <row r="7776" spans="1:5">
      <c r="A7776" s="285">
        <v>37521</v>
      </c>
      <c r="B7776" s="285" t="s">
        <v>17087</v>
      </c>
      <c r="C7776" s="513">
        <v>0.98270000000000002</v>
      </c>
      <c r="E7776" t="e">
        <f>_xlfn.NUMBERVALUE(#REF!)</f>
        <v>#REF!</v>
      </c>
    </row>
    <row r="7777" spans="1:5">
      <c r="A7777" s="285">
        <v>37522</v>
      </c>
      <c r="B7777" s="285" t="s">
        <v>17088</v>
      </c>
      <c r="C7777" s="513">
        <v>1.3691</v>
      </c>
      <c r="E7777" t="e">
        <f>_xlfn.NUMBERVALUE(#REF!)</f>
        <v>#REF!</v>
      </c>
    </row>
    <row r="7778" spans="1:5">
      <c r="A7778" s="285">
        <v>37527</v>
      </c>
      <c r="B7778" s="285" t="s">
        <v>17089</v>
      </c>
      <c r="C7778" s="513">
        <v>1.0642</v>
      </c>
      <c r="E7778" t="e">
        <f>_xlfn.NUMBERVALUE(#REF!)</f>
        <v>#REF!</v>
      </c>
    </row>
    <row r="7779" spans="1:5">
      <c r="A7779" s="285">
        <v>37532</v>
      </c>
      <c r="B7779" s="285" t="s">
        <v>17090</v>
      </c>
      <c r="C7779" s="513">
        <v>7.6037999999999997</v>
      </c>
      <c r="E7779" t="e">
        <f>_xlfn.NUMBERVALUE(#REF!)</f>
        <v>#REF!</v>
      </c>
    </row>
    <row r="7780" spans="1:5">
      <c r="A7780" s="285">
        <v>37534</v>
      </c>
      <c r="B7780" s="285" t="s">
        <v>17091</v>
      </c>
      <c r="C7780" s="513">
        <v>4.8940000000000001</v>
      </c>
      <c r="E7780" t="e">
        <f>_xlfn.NUMBERVALUE(#REF!)</f>
        <v>#REF!</v>
      </c>
    </row>
    <row r="7781" spans="1:5">
      <c r="A7781" s="285">
        <v>37535</v>
      </c>
      <c r="B7781" s="285" t="s">
        <v>17092</v>
      </c>
      <c r="C7781" s="513">
        <v>1.0032000000000001</v>
      </c>
      <c r="E7781" t="e">
        <f>_xlfn.NUMBERVALUE(#REF!)</f>
        <v>#REF!</v>
      </c>
    </row>
    <row r="7782" spans="1:5">
      <c r="A7782" s="285">
        <v>37540</v>
      </c>
      <c r="B7782" s="285" t="s">
        <v>17093</v>
      </c>
      <c r="C7782" s="513">
        <v>7.2047999999999996</v>
      </c>
      <c r="E7782" t="e">
        <f>_xlfn.NUMBERVALUE(#REF!)</f>
        <v>#REF!</v>
      </c>
    </row>
    <row r="7783" spans="1:5">
      <c r="A7783" s="285">
        <v>37542</v>
      </c>
      <c r="B7783" s="285" t="s">
        <v>17094</v>
      </c>
      <c r="C7783" s="513">
        <v>9.0402000000000005</v>
      </c>
      <c r="E7783" t="e">
        <f>_xlfn.NUMBERVALUE(#REF!)</f>
        <v>#REF!</v>
      </c>
    </row>
    <row r="7784" spans="1:5">
      <c r="A7784" s="285">
        <v>37544</v>
      </c>
      <c r="B7784" s="285" t="s">
        <v>17095</v>
      </c>
      <c r="C7784" s="513">
        <v>10.060499999999999</v>
      </c>
      <c r="E7784" t="e">
        <f>_xlfn.NUMBERVALUE(#REF!)</f>
        <v>#REF!</v>
      </c>
    </row>
    <row r="7785" spans="1:5">
      <c r="A7785" s="285">
        <v>37546</v>
      </c>
      <c r="B7785" s="285" t="s">
        <v>17096</v>
      </c>
      <c r="C7785" s="513">
        <v>3.5870000000000002</v>
      </c>
      <c r="E7785" t="e">
        <f>_xlfn.NUMBERVALUE(#REF!)</f>
        <v>#REF!</v>
      </c>
    </row>
    <row r="7786" spans="1:5">
      <c r="A7786" s="285">
        <v>37547</v>
      </c>
      <c r="B7786" s="285" t="s">
        <v>17097</v>
      </c>
      <c r="C7786" s="513">
        <v>3.6320000000000001</v>
      </c>
      <c r="E7786" t="e">
        <f>_xlfn.NUMBERVALUE(#REF!)</f>
        <v>#REF!</v>
      </c>
    </row>
    <row r="7787" spans="1:5">
      <c r="A7787" s="285">
        <v>37550</v>
      </c>
      <c r="B7787" s="285" t="s">
        <v>17098</v>
      </c>
      <c r="C7787" s="513">
        <v>0.57340000000000002</v>
      </c>
      <c r="E7787" t="e">
        <f>_xlfn.NUMBERVALUE(#REF!)</f>
        <v>#REF!</v>
      </c>
    </row>
    <row r="7788" spans="1:5">
      <c r="A7788" s="285">
        <v>37551</v>
      </c>
      <c r="B7788" s="285" t="s">
        <v>17098</v>
      </c>
      <c r="C7788" s="513">
        <v>0.72330000000000005</v>
      </c>
      <c r="E7788" t="e">
        <f>_xlfn.NUMBERVALUE(#REF!)</f>
        <v>#REF!</v>
      </c>
    </row>
    <row r="7789" spans="1:5">
      <c r="A7789" s="285">
        <v>37552</v>
      </c>
      <c r="B7789" s="285" t="s">
        <v>17099</v>
      </c>
      <c r="C7789" s="513">
        <v>0.70909999999999995</v>
      </c>
      <c r="E7789" t="e">
        <f>_xlfn.NUMBERVALUE(#REF!)</f>
        <v>#REF!</v>
      </c>
    </row>
    <row r="7790" spans="1:5">
      <c r="A7790" s="285">
        <v>37553</v>
      </c>
      <c r="B7790" s="285" t="s">
        <v>17100</v>
      </c>
      <c r="C7790" s="513">
        <v>0.67320000000000002</v>
      </c>
      <c r="E7790" t="e">
        <f>_xlfn.NUMBERVALUE(#REF!)</f>
        <v>#REF!</v>
      </c>
    </row>
    <row r="7791" spans="1:5">
      <c r="A7791" s="285">
        <v>37554</v>
      </c>
      <c r="B7791" s="285" t="s">
        <v>17101</v>
      </c>
      <c r="C7791" s="513">
        <v>0.74780000000000002</v>
      </c>
      <c r="E7791" t="e">
        <f>_xlfn.NUMBERVALUE(#REF!)</f>
        <v>#REF!</v>
      </c>
    </row>
    <row r="7792" spans="1:5">
      <c r="A7792" s="285">
        <v>37555</v>
      </c>
      <c r="B7792" s="285" t="s">
        <v>17102</v>
      </c>
      <c r="C7792" s="513">
        <v>0.62470000000000003</v>
      </c>
      <c r="E7792" t="e">
        <f>_xlfn.NUMBERVALUE(#REF!)</f>
        <v>#REF!</v>
      </c>
    </row>
    <row r="7793" spans="1:5">
      <c r="A7793" s="285">
        <v>37556</v>
      </c>
      <c r="B7793" s="285" t="s">
        <v>17103</v>
      </c>
      <c r="C7793" s="513">
        <v>1.0112000000000001</v>
      </c>
      <c r="E7793" t="e">
        <f>_xlfn.NUMBERVALUE(#REF!)</f>
        <v>#REF!</v>
      </c>
    </row>
    <row r="7794" spans="1:5">
      <c r="A7794" s="285">
        <v>37557</v>
      </c>
      <c r="B7794" s="285" t="s">
        <v>17104</v>
      </c>
      <c r="C7794" s="513">
        <v>1.8753</v>
      </c>
      <c r="E7794" t="e">
        <f>_xlfn.NUMBERVALUE(#REF!)</f>
        <v>#REF!</v>
      </c>
    </row>
    <row r="7795" spans="1:5">
      <c r="A7795" s="285">
        <v>37560</v>
      </c>
      <c r="B7795" s="285" t="s">
        <v>17105</v>
      </c>
      <c r="C7795" s="513">
        <v>0.97470000000000001</v>
      </c>
      <c r="E7795" t="e">
        <f>_xlfn.NUMBERVALUE(#REF!)</f>
        <v>#REF!</v>
      </c>
    </row>
    <row r="7796" spans="1:5">
      <c r="A7796" s="285">
        <v>37561</v>
      </c>
      <c r="B7796" s="285" t="s">
        <v>17105</v>
      </c>
      <c r="C7796" s="513">
        <v>1.1064000000000001</v>
      </c>
      <c r="E7796" t="e">
        <f>_xlfn.NUMBERVALUE(#REF!)</f>
        <v>#REF!</v>
      </c>
    </row>
    <row r="7797" spans="1:5">
      <c r="A7797" s="285">
        <v>37562</v>
      </c>
      <c r="B7797" s="285" t="s">
        <v>17106</v>
      </c>
      <c r="C7797" s="513">
        <v>0.7399</v>
      </c>
      <c r="E7797" t="e">
        <f>_xlfn.NUMBERVALUE(#REF!)</f>
        <v>#REF!</v>
      </c>
    </row>
    <row r="7798" spans="1:5">
      <c r="A7798" s="285">
        <v>37563</v>
      </c>
      <c r="B7798" s="285" t="s">
        <v>17107</v>
      </c>
      <c r="C7798" s="513">
        <v>1.1144000000000001</v>
      </c>
      <c r="E7798" t="e">
        <f>_xlfn.NUMBERVALUE(#REF!)</f>
        <v>#REF!</v>
      </c>
    </row>
    <row r="7799" spans="1:5">
      <c r="A7799" s="285">
        <v>37565</v>
      </c>
      <c r="B7799" s="285" t="s">
        <v>17108</v>
      </c>
      <c r="C7799" s="513">
        <v>1.1349</v>
      </c>
      <c r="E7799" t="e">
        <f>_xlfn.NUMBERVALUE(#REF!)</f>
        <v>#REF!</v>
      </c>
    </row>
    <row r="7800" spans="1:5">
      <c r="A7800" s="285">
        <v>37566</v>
      </c>
      <c r="B7800" s="285" t="s">
        <v>17108</v>
      </c>
      <c r="C7800" s="513">
        <v>1.1947000000000001</v>
      </c>
      <c r="E7800" t="e">
        <f>_xlfn.NUMBERVALUE(#REF!)</f>
        <v>#REF!</v>
      </c>
    </row>
    <row r="7801" spans="1:5">
      <c r="A7801" s="285">
        <v>37567</v>
      </c>
      <c r="B7801" s="285" t="s">
        <v>17108</v>
      </c>
      <c r="C7801" s="513">
        <v>1.2118</v>
      </c>
      <c r="E7801" t="e">
        <f>_xlfn.NUMBERVALUE(#REF!)</f>
        <v>#REF!</v>
      </c>
    </row>
    <row r="7802" spans="1:5">
      <c r="A7802" s="285">
        <v>37568</v>
      </c>
      <c r="B7802" s="285" t="s">
        <v>17109</v>
      </c>
      <c r="C7802" s="513">
        <v>15.9315</v>
      </c>
      <c r="E7802" t="e">
        <f>_xlfn.NUMBERVALUE(#REF!)</f>
        <v>#REF!</v>
      </c>
    </row>
    <row r="7803" spans="1:5">
      <c r="A7803" s="285">
        <v>37569</v>
      </c>
      <c r="B7803" s="285" t="s">
        <v>17110</v>
      </c>
      <c r="C7803" s="513">
        <v>21.979199999999999</v>
      </c>
      <c r="E7803" t="e">
        <f>_xlfn.NUMBERVALUE(#REF!)</f>
        <v>#REF!</v>
      </c>
    </row>
    <row r="7804" spans="1:5">
      <c r="A7804" s="285">
        <v>37575</v>
      </c>
      <c r="B7804" s="285" t="s">
        <v>17111</v>
      </c>
      <c r="C7804" s="513">
        <v>0.65949999999999998</v>
      </c>
      <c r="E7804" t="e">
        <f>_xlfn.NUMBERVALUE(#REF!)</f>
        <v>#REF!</v>
      </c>
    </row>
    <row r="7805" spans="1:5">
      <c r="A7805" s="285">
        <v>37576</v>
      </c>
      <c r="B7805" s="285" t="s">
        <v>17112</v>
      </c>
      <c r="C7805" s="513">
        <v>1.0978000000000001</v>
      </c>
      <c r="E7805" t="e">
        <f>_xlfn.NUMBERVALUE(#REF!)</f>
        <v>#REF!</v>
      </c>
    </row>
    <row r="7806" spans="1:5">
      <c r="A7806" s="285">
        <v>37577</v>
      </c>
      <c r="B7806" s="285" t="s">
        <v>17113</v>
      </c>
      <c r="C7806" s="513">
        <v>4.5160999999999998</v>
      </c>
      <c r="E7806" t="e">
        <f>_xlfn.NUMBERVALUE(#REF!)</f>
        <v>#REF!</v>
      </c>
    </row>
    <row r="7807" spans="1:5">
      <c r="A7807" s="285">
        <v>37585</v>
      </c>
      <c r="B7807" s="285" t="s">
        <v>17114</v>
      </c>
      <c r="C7807" s="513">
        <v>1.8189</v>
      </c>
      <c r="E7807" t="e">
        <f>_xlfn.NUMBERVALUE(#REF!)</f>
        <v>#REF!</v>
      </c>
    </row>
    <row r="7808" spans="1:5">
      <c r="A7808" s="285">
        <v>37586</v>
      </c>
      <c r="B7808" s="285" t="s">
        <v>17115</v>
      </c>
      <c r="C7808" s="513">
        <v>0.59960000000000002</v>
      </c>
      <c r="E7808" t="e">
        <f>_xlfn.NUMBERVALUE(#REF!)</f>
        <v>#REF!</v>
      </c>
    </row>
    <row r="7809" spans="1:5">
      <c r="A7809" s="285">
        <v>37587</v>
      </c>
      <c r="B7809" s="285" t="s">
        <v>17116</v>
      </c>
      <c r="C7809" s="513">
        <v>0.7</v>
      </c>
      <c r="E7809" t="e">
        <f>_xlfn.NUMBERVALUE(#REF!)</f>
        <v>#REF!</v>
      </c>
    </row>
    <row r="7810" spans="1:5">
      <c r="A7810" s="285">
        <v>37588</v>
      </c>
      <c r="B7810" s="285" t="s">
        <v>17117</v>
      </c>
      <c r="C7810" s="513">
        <v>0.67430000000000001</v>
      </c>
      <c r="E7810" t="e">
        <f>_xlfn.NUMBERVALUE(#REF!)</f>
        <v>#REF!</v>
      </c>
    </row>
    <row r="7811" spans="1:5">
      <c r="A7811" s="285">
        <v>37589</v>
      </c>
      <c r="B7811" s="285" t="s">
        <v>17118</v>
      </c>
      <c r="C7811" s="513">
        <v>1.9277</v>
      </c>
      <c r="E7811" t="e">
        <f>_xlfn.NUMBERVALUE(#REF!)</f>
        <v>#REF!</v>
      </c>
    </row>
    <row r="7812" spans="1:5">
      <c r="A7812" s="285">
        <v>37590</v>
      </c>
      <c r="B7812" s="285" t="s">
        <v>17119</v>
      </c>
      <c r="C7812" s="513">
        <v>0.52869999999999995</v>
      </c>
      <c r="E7812" t="e">
        <f>_xlfn.NUMBERVALUE(#REF!)</f>
        <v>#REF!</v>
      </c>
    </row>
    <row r="7813" spans="1:5">
      <c r="A7813" s="285">
        <v>37595</v>
      </c>
      <c r="B7813" s="285" t="s">
        <v>17120</v>
      </c>
      <c r="C7813" s="513">
        <v>0.7</v>
      </c>
      <c r="E7813" t="e">
        <f>_xlfn.NUMBERVALUE(#REF!)</f>
        <v>#REF!</v>
      </c>
    </row>
    <row r="7814" spans="1:5">
      <c r="A7814" s="285">
        <v>39071</v>
      </c>
      <c r="B7814" s="285" t="s">
        <v>17121</v>
      </c>
      <c r="C7814" s="513">
        <v>7.9856999999999996</v>
      </c>
      <c r="E7814" t="e">
        <f>_xlfn.NUMBERVALUE(#REF!)</f>
        <v>#REF!</v>
      </c>
    </row>
    <row r="7815" spans="1:5">
      <c r="A7815" s="285">
        <v>39072</v>
      </c>
      <c r="B7815" s="285" t="s">
        <v>17122</v>
      </c>
      <c r="C7815" s="513">
        <v>10.647600000000001</v>
      </c>
      <c r="E7815" t="e">
        <f>_xlfn.NUMBERVALUE(#REF!)</f>
        <v>#REF!</v>
      </c>
    </row>
    <row r="7816" spans="1:5">
      <c r="A7816" s="285">
        <v>39073</v>
      </c>
      <c r="B7816" s="285" t="s">
        <v>17123</v>
      </c>
      <c r="C7816" s="513">
        <v>12.386100000000001</v>
      </c>
      <c r="E7816" t="e">
        <f>_xlfn.NUMBERVALUE(#REF!)</f>
        <v>#REF!</v>
      </c>
    </row>
    <row r="7817" spans="1:5">
      <c r="A7817" s="285">
        <v>39074</v>
      </c>
      <c r="B7817" s="285" t="s">
        <v>17124</v>
      </c>
      <c r="C7817" s="513">
        <v>19.6479</v>
      </c>
      <c r="E7817" t="e">
        <f>_xlfn.NUMBERVALUE(#REF!)</f>
        <v>#REF!</v>
      </c>
    </row>
    <row r="7818" spans="1:5">
      <c r="A7818" s="285">
        <v>1964</v>
      </c>
      <c r="B7818" s="285" t="s">
        <v>17125</v>
      </c>
      <c r="C7818" s="513">
        <v>14.2128</v>
      </c>
      <c r="E7818" t="e">
        <f>_xlfn.NUMBERVALUE(#REF!)</f>
        <v>#REF!</v>
      </c>
    </row>
    <row r="7819" spans="1:5">
      <c r="A7819" s="285">
        <v>1965</v>
      </c>
      <c r="B7819" s="285" t="s">
        <v>17126</v>
      </c>
      <c r="C7819" s="513">
        <v>20.837599999999998</v>
      </c>
      <c r="E7819" t="e">
        <f>_xlfn.NUMBERVALUE(#REF!)</f>
        <v>#REF!</v>
      </c>
    </row>
    <row r="7820" spans="1:5">
      <c r="A7820" s="285">
        <v>1967</v>
      </c>
      <c r="B7820" s="285" t="s">
        <v>17127</v>
      </c>
      <c r="C7820" s="513">
        <v>20.591200000000001</v>
      </c>
      <c r="E7820" t="e">
        <f>_xlfn.NUMBERVALUE(#REF!)</f>
        <v>#REF!</v>
      </c>
    </row>
    <row r="7821" spans="1:5">
      <c r="A7821" s="285">
        <v>1970</v>
      </c>
      <c r="B7821" s="285" t="s">
        <v>17128</v>
      </c>
      <c r="C7821" s="513">
        <v>11.799200000000001</v>
      </c>
      <c r="E7821" t="e">
        <f>_xlfn.NUMBERVALUE(#REF!)</f>
        <v>#REF!</v>
      </c>
    </row>
    <row r="7822" spans="1:5">
      <c r="A7822" s="285">
        <v>601932</v>
      </c>
      <c r="B7822" s="285" t="s">
        <v>17129</v>
      </c>
      <c r="C7822" s="513">
        <v>22.265599999999999</v>
      </c>
      <c r="E7822" t="e">
        <f>_xlfn.NUMBERVALUE(#REF!)</f>
        <v>#REF!</v>
      </c>
    </row>
    <row r="7823" spans="1:5">
      <c r="A7823" s="285">
        <v>601954</v>
      </c>
      <c r="B7823" s="285" t="s">
        <v>17130</v>
      </c>
      <c r="C7823" s="513">
        <v>25.037600000000001</v>
      </c>
      <c r="E7823" t="e">
        <f>_xlfn.NUMBERVALUE(#REF!)</f>
        <v>#REF!</v>
      </c>
    </row>
    <row r="7824" spans="1:5">
      <c r="A7824" s="285">
        <v>601956</v>
      </c>
      <c r="B7824" s="285" t="s">
        <v>17131</v>
      </c>
      <c r="C7824" s="513">
        <v>29.2712</v>
      </c>
      <c r="E7824" t="e">
        <f>_xlfn.NUMBERVALUE(#REF!)</f>
        <v>#REF!</v>
      </c>
    </row>
    <row r="7825" spans="1:5">
      <c r="A7825" s="285">
        <v>601958</v>
      </c>
      <c r="B7825" s="285" t="s">
        <v>17132</v>
      </c>
      <c r="C7825" s="513">
        <v>32.524799999999999</v>
      </c>
      <c r="E7825" t="e">
        <f>_xlfn.NUMBERVALUE(#REF!)</f>
        <v>#REF!</v>
      </c>
    </row>
    <row r="7826" spans="1:5">
      <c r="A7826" s="285">
        <v>601961</v>
      </c>
      <c r="B7826" s="285" t="s">
        <v>17133</v>
      </c>
      <c r="C7826" s="513">
        <v>57.344000000000001</v>
      </c>
      <c r="E7826" t="e">
        <f>_xlfn.NUMBERVALUE(#REF!)</f>
        <v>#REF!</v>
      </c>
    </row>
    <row r="7827" spans="1:5">
      <c r="A7827" s="285">
        <v>601962</v>
      </c>
      <c r="B7827" s="285" t="s">
        <v>17134</v>
      </c>
      <c r="C7827" s="513">
        <v>96.376000000000005</v>
      </c>
      <c r="E7827" t="e">
        <f>_xlfn.NUMBERVALUE(#REF!)</f>
        <v>#REF!</v>
      </c>
    </row>
    <row r="7828" spans="1:5">
      <c r="A7828" s="285">
        <v>601963</v>
      </c>
      <c r="B7828" s="285" t="s">
        <v>17135</v>
      </c>
      <c r="C7828" s="513">
        <v>119.056</v>
      </c>
      <c r="E7828" t="e">
        <f>_xlfn.NUMBERVALUE(#REF!)</f>
        <v>#REF!</v>
      </c>
    </row>
    <row r="7829" spans="1:5">
      <c r="A7829" s="285">
        <v>601965</v>
      </c>
      <c r="B7829" s="285" t="s">
        <v>17136</v>
      </c>
      <c r="C7829" s="513">
        <v>101.416</v>
      </c>
      <c r="E7829" t="e">
        <f>_xlfn.NUMBERVALUE(#REF!)</f>
        <v>#REF!</v>
      </c>
    </row>
    <row r="7830" spans="1:5">
      <c r="A7830" s="285">
        <v>601966</v>
      </c>
      <c r="B7830" s="285" t="s">
        <v>17137</v>
      </c>
      <c r="C7830" s="513">
        <v>149.24</v>
      </c>
      <c r="E7830" t="e">
        <f>_xlfn.NUMBERVALUE(#REF!)</f>
        <v>#REF!</v>
      </c>
    </row>
    <row r="7831" spans="1:5">
      <c r="A7831" s="285">
        <v>601967</v>
      </c>
      <c r="B7831" s="285" t="s">
        <v>17138</v>
      </c>
      <c r="C7831" s="513">
        <v>206.696</v>
      </c>
      <c r="E7831" t="e">
        <f>_xlfn.NUMBERVALUE(#REF!)</f>
        <v>#REF!</v>
      </c>
    </row>
    <row r="7832" spans="1:5">
      <c r="A7832" s="285">
        <v>601968</v>
      </c>
      <c r="B7832" s="285" t="s">
        <v>17139</v>
      </c>
      <c r="C7832" s="513">
        <v>310.35199999999998</v>
      </c>
      <c r="E7832" t="e">
        <f>_xlfn.NUMBERVALUE(#REF!)</f>
        <v>#REF!</v>
      </c>
    </row>
    <row r="7833" spans="1:5">
      <c r="A7833" s="285">
        <v>23753</v>
      </c>
      <c r="B7833" s="285" t="s">
        <v>17140</v>
      </c>
      <c r="C7833" s="513">
        <v>21.9678</v>
      </c>
      <c r="E7833" t="e">
        <f>_xlfn.NUMBERVALUE(#REF!)</f>
        <v>#REF!</v>
      </c>
    </row>
    <row r="7834" spans="1:5">
      <c r="A7834" s="285">
        <v>77811</v>
      </c>
      <c r="B7834" s="285" t="s">
        <v>17141</v>
      </c>
      <c r="C7834" s="513">
        <v>36.597700000000003</v>
      </c>
      <c r="E7834" t="e">
        <f>_xlfn.NUMBERVALUE(#REF!)</f>
        <v>#REF!</v>
      </c>
    </row>
    <row r="7835" spans="1:5">
      <c r="A7835" s="285">
        <v>77812</v>
      </c>
      <c r="B7835" s="285" t="s">
        <v>17142</v>
      </c>
      <c r="C7835" s="513">
        <v>43.754399999999997</v>
      </c>
      <c r="E7835" t="e">
        <f>_xlfn.NUMBERVALUE(#REF!)</f>
        <v>#REF!</v>
      </c>
    </row>
    <row r="7836" spans="1:5">
      <c r="A7836" s="285">
        <v>77813</v>
      </c>
      <c r="B7836" s="285" t="s">
        <v>17143</v>
      </c>
      <c r="C7836" s="513">
        <v>45.553899999999999</v>
      </c>
      <c r="E7836" t="e">
        <f>_xlfn.NUMBERVALUE(#REF!)</f>
        <v>#REF!</v>
      </c>
    </row>
    <row r="7837" spans="1:5">
      <c r="A7837" s="285">
        <v>77814</v>
      </c>
      <c r="B7837" s="285" t="s">
        <v>17144</v>
      </c>
      <c r="C7837" s="513">
        <v>51.878700000000002</v>
      </c>
      <c r="E7837" t="e">
        <f>_xlfn.NUMBERVALUE(#REF!)</f>
        <v>#REF!</v>
      </c>
    </row>
    <row r="7838" spans="1:5">
      <c r="A7838" s="285">
        <v>77821</v>
      </c>
      <c r="B7838" s="285" t="s">
        <v>17145</v>
      </c>
      <c r="C7838" s="513">
        <v>46.816499999999998</v>
      </c>
      <c r="E7838" t="e">
        <f>_xlfn.NUMBERVALUE(#REF!)</f>
        <v>#REF!</v>
      </c>
    </row>
    <row r="7839" spans="1:5">
      <c r="A7839" s="285">
        <v>77822</v>
      </c>
      <c r="B7839" s="285" t="s">
        <v>17146</v>
      </c>
      <c r="C7839" s="513">
        <v>47.400599999999997</v>
      </c>
      <c r="E7839" t="e">
        <f>_xlfn.NUMBERVALUE(#REF!)</f>
        <v>#REF!</v>
      </c>
    </row>
    <row r="7840" spans="1:5">
      <c r="A7840" s="285">
        <v>77823</v>
      </c>
      <c r="B7840" s="285" t="s">
        <v>17147</v>
      </c>
      <c r="C7840" s="513">
        <v>92.924999999999997</v>
      </c>
      <c r="E7840" t="e">
        <f>_xlfn.NUMBERVALUE(#REF!)</f>
        <v>#REF!</v>
      </c>
    </row>
    <row r="7841" spans="1:5">
      <c r="A7841" s="285">
        <v>77832</v>
      </c>
      <c r="B7841" s="285" t="s">
        <v>17148</v>
      </c>
      <c r="C7841" s="513">
        <v>34.2318</v>
      </c>
      <c r="E7841" t="e">
        <f>_xlfn.NUMBERVALUE(#REF!)</f>
        <v>#REF!</v>
      </c>
    </row>
    <row r="7842" spans="1:5">
      <c r="A7842" s="285">
        <v>77833</v>
      </c>
      <c r="B7842" s="285" t="s">
        <v>17149</v>
      </c>
      <c r="C7842" s="513">
        <v>82.777000000000001</v>
      </c>
      <c r="E7842" t="e">
        <f>_xlfn.NUMBERVALUE(#REF!)</f>
        <v>#REF!</v>
      </c>
    </row>
    <row r="7843" spans="1:5">
      <c r="A7843" s="285">
        <v>77841</v>
      </c>
      <c r="B7843" s="285" t="s">
        <v>17150</v>
      </c>
      <c r="C7843" s="513">
        <v>37.193600000000004</v>
      </c>
      <c r="E7843" t="e">
        <f>_xlfn.NUMBERVALUE(#REF!)</f>
        <v>#REF!</v>
      </c>
    </row>
    <row r="7844" spans="1:5">
      <c r="A7844" s="285">
        <v>77842</v>
      </c>
      <c r="B7844" s="285" t="s">
        <v>17151</v>
      </c>
      <c r="C7844" s="513">
        <v>44.350299999999997</v>
      </c>
      <c r="E7844" t="e">
        <f>_xlfn.NUMBERVALUE(#REF!)</f>
        <v>#REF!</v>
      </c>
    </row>
    <row r="7845" spans="1:5">
      <c r="A7845" s="285">
        <v>77843</v>
      </c>
      <c r="B7845" s="285" t="s">
        <v>17152</v>
      </c>
      <c r="C7845" s="513">
        <v>46.1203</v>
      </c>
      <c r="E7845" t="e">
        <f>_xlfn.NUMBERVALUE(#REF!)</f>
        <v>#REF!</v>
      </c>
    </row>
    <row r="7846" spans="1:5">
      <c r="A7846" s="285">
        <v>77844</v>
      </c>
      <c r="B7846" s="285" t="s">
        <v>17153</v>
      </c>
      <c r="C7846" s="513">
        <v>50.698700000000002</v>
      </c>
      <c r="E7846" t="e">
        <f>_xlfn.NUMBERVALUE(#REF!)</f>
        <v>#REF!</v>
      </c>
    </row>
    <row r="7847" spans="1:5">
      <c r="A7847" s="285">
        <v>77850</v>
      </c>
      <c r="B7847" s="285" t="s">
        <v>17154</v>
      </c>
      <c r="C7847" s="513">
        <v>31.789200000000001</v>
      </c>
      <c r="E7847" t="e">
        <f>_xlfn.NUMBERVALUE(#REF!)</f>
        <v>#REF!</v>
      </c>
    </row>
    <row r="7848" spans="1:5">
      <c r="A7848" s="285">
        <v>77851</v>
      </c>
      <c r="B7848" s="285" t="s">
        <v>17155</v>
      </c>
      <c r="C7848" s="513">
        <v>32.827599999999997</v>
      </c>
      <c r="E7848" t="e">
        <f>_xlfn.NUMBERVALUE(#REF!)</f>
        <v>#REF!</v>
      </c>
    </row>
    <row r="7849" spans="1:5">
      <c r="A7849" s="285">
        <v>77852</v>
      </c>
      <c r="B7849" s="285" t="s">
        <v>17156</v>
      </c>
      <c r="C7849" s="513">
        <v>44.1143</v>
      </c>
      <c r="E7849" t="e">
        <f>_xlfn.NUMBERVALUE(#REF!)</f>
        <v>#REF!</v>
      </c>
    </row>
    <row r="7850" spans="1:5">
      <c r="A7850" s="285">
        <v>77853</v>
      </c>
      <c r="B7850" s="285" t="s">
        <v>17157</v>
      </c>
      <c r="C7850" s="513">
        <v>54.103000000000002</v>
      </c>
      <c r="E7850" t="e">
        <f>_xlfn.NUMBERVALUE(#REF!)</f>
        <v>#REF!</v>
      </c>
    </row>
    <row r="7851" spans="1:5">
      <c r="A7851" s="285">
        <v>77866</v>
      </c>
      <c r="B7851" s="285" t="s">
        <v>17158</v>
      </c>
      <c r="C7851" s="513">
        <v>26.001300000000001</v>
      </c>
      <c r="E7851" t="e">
        <f>_xlfn.NUMBERVALUE(#REF!)</f>
        <v>#REF!</v>
      </c>
    </row>
    <row r="7852" spans="1:5">
      <c r="A7852" s="285">
        <v>77867</v>
      </c>
      <c r="B7852" s="285" t="s">
        <v>17159</v>
      </c>
      <c r="C7852" s="513">
        <v>115.52200000000001</v>
      </c>
      <c r="E7852" t="e">
        <f>_xlfn.NUMBERVALUE(#REF!)</f>
        <v>#REF!</v>
      </c>
    </row>
    <row r="7853" spans="1:5">
      <c r="A7853" s="285">
        <v>77868</v>
      </c>
      <c r="B7853" s="285" t="s">
        <v>17160</v>
      </c>
      <c r="C7853" s="513">
        <v>32.585700000000003</v>
      </c>
      <c r="E7853" t="e">
        <f>_xlfn.NUMBERVALUE(#REF!)</f>
        <v>#REF!</v>
      </c>
    </row>
    <row r="7854" spans="1:5">
      <c r="A7854" s="285">
        <v>77874</v>
      </c>
      <c r="B7854" s="285" t="s">
        <v>17161</v>
      </c>
      <c r="C7854" s="513">
        <v>79.590999999999994</v>
      </c>
      <c r="E7854" t="e">
        <f>_xlfn.NUMBERVALUE(#REF!)</f>
        <v>#REF!</v>
      </c>
    </row>
    <row r="7855" spans="1:5">
      <c r="A7855" s="285">
        <v>77875</v>
      </c>
      <c r="B7855" s="285" t="s">
        <v>17162</v>
      </c>
      <c r="C7855" s="513">
        <v>87.850999999999999</v>
      </c>
      <c r="E7855" t="e">
        <f>_xlfn.NUMBERVALUE(#REF!)</f>
        <v>#REF!</v>
      </c>
    </row>
    <row r="7856" spans="1:5">
      <c r="A7856" s="285">
        <v>77880</v>
      </c>
      <c r="B7856" s="285" t="s">
        <v>17163</v>
      </c>
      <c r="C7856" s="513">
        <v>47.317999999999998</v>
      </c>
      <c r="E7856" t="e">
        <f>_xlfn.NUMBERVALUE(#REF!)</f>
        <v>#REF!</v>
      </c>
    </row>
    <row r="7857" spans="1:5">
      <c r="A7857" s="285">
        <v>77881</v>
      </c>
      <c r="B7857" s="285" t="s">
        <v>17164</v>
      </c>
      <c r="C7857" s="513">
        <v>25.6355</v>
      </c>
      <c r="E7857" t="e">
        <f>_xlfn.NUMBERVALUE(#REF!)</f>
        <v>#REF!</v>
      </c>
    </row>
    <row r="7858" spans="1:5">
      <c r="A7858" s="285">
        <v>77882</v>
      </c>
      <c r="B7858" s="285" t="s">
        <v>17165</v>
      </c>
      <c r="C7858" s="513">
        <v>35.063699999999997</v>
      </c>
      <c r="E7858" t="e">
        <f>_xlfn.NUMBERVALUE(#REF!)</f>
        <v>#REF!</v>
      </c>
    </row>
    <row r="7859" spans="1:5">
      <c r="A7859" s="285">
        <v>77885</v>
      </c>
      <c r="B7859" s="285" t="s">
        <v>17166</v>
      </c>
      <c r="C7859" s="513">
        <v>5.7046999999999999</v>
      </c>
      <c r="E7859" t="e">
        <f>_xlfn.NUMBERVALUE(#REF!)</f>
        <v>#REF!</v>
      </c>
    </row>
    <row r="7860" spans="1:5">
      <c r="A7860" s="285">
        <v>77886</v>
      </c>
      <c r="B7860" s="285" t="s">
        <v>17167</v>
      </c>
      <c r="C7860" s="513">
        <v>8.3544</v>
      </c>
      <c r="E7860" t="e">
        <f>_xlfn.NUMBERVALUE(#REF!)</f>
        <v>#REF!</v>
      </c>
    </row>
    <row r="7861" spans="1:5">
      <c r="A7861" s="285">
        <v>77887</v>
      </c>
      <c r="B7861" s="285" t="s">
        <v>17168</v>
      </c>
      <c r="C7861" s="513">
        <v>9.8884000000000007</v>
      </c>
      <c r="E7861" t="e">
        <f>_xlfn.NUMBERVALUE(#REF!)</f>
        <v>#REF!</v>
      </c>
    </row>
    <row r="7862" spans="1:5">
      <c r="A7862" s="285">
        <v>77890</v>
      </c>
      <c r="B7862" s="285" t="s">
        <v>17169</v>
      </c>
      <c r="C7862" s="513">
        <v>51.9908</v>
      </c>
      <c r="E7862" t="e">
        <f>_xlfn.NUMBERVALUE(#REF!)</f>
        <v>#REF!</v>
      </c>
    </row>
    <row r="7863" spans="1:5">
      <c r="A7863" s="285">
        <v>77891</v>
      </c>
      <c r="B7863" s="285" t="s">
        <v>17170</v>
      </c>
      <c r="C7863" s="513">
        <v>41.3354</v>
      </c>
      <c r="E7863" t="e">
        <f>_xlfn.NUMBERVALUE(#REF!)</f>
        <v>#REF!</v>
      </c>
    </row>
    <row r="7864" spans="1:5">
      <c r="A7864" s="285">
        <v>77892</v>
      </c>
      <c r="B7864" s="285" t="s">
        <v>17171</v>
      </c>
      <c r="C7864" s="513">
        <v>73.278000000000006</v>
      </c>
      <c r="E7864" t="e">
        <f>_xlfn.NUMBERVALUE(#REF!)</f>
        <v>#REF!</v>
      </c>
    </row>
    <row r="7865" spans="1:5">
      <c r="A7865" s="285">
        <v>77896</v>
      </c>
      <c r="B7865" s="285" t="s">
        <v>17172</v>
      </c>
      <c r="C7865" s="513">
        <v>2.3959999999999999</v>
      </c>
      <c r="E7865" t="e">
        <f>_xlfn.NUMBERVALUE(#REF!)</f>
        <v>#REF!</v>
      </c>
    </row>
    <row r="7866" spans="1:5">
      <c r="A7866" s="285">
        <v>387191</v>
      </c>
      <c r="B7866" s="285" t="s">
        <v>17173</v>
      </c>
      <c r="C7866" s="513">
        <v>5.8941999999999997</v>
      </c>
      <c r="E7866" t="e">
        <f>_xlfn.NUMBERVALUE(#REF!)</f>
        <v>#REF!</v>
      </c>
    </row>
    <row r="7867" spans="1:5">
      <c r="A7867" s="285">
        <v>59448</v>
      </c>
      <c r="B7867" s="285" t="s">
        <v>17174</v>
      </c>
      <c r="C7867" s="513">
        <v>73.497299999999996</v>
      </c>
      <c r="E7867" t="e">
        <f>_xlfn.NUMBERVALUE(#REF!)</f>
        <v>#REF!</v>
      </c>
    </row>
    <row r="7868" spans="1:5">
      <c r="A7868" s="285">
        <v>42571</v>
      </c>
      <c r="B7868" s="285" t="s">
        <v>17175</v>
      </c>
      <c r="C7868" s="513">
        <v>1194.5999999999999</v>
      </c>
      <c r="E7868" t="e">
        <f>_xlfn.NUMBERVALUE(#REF!)</f>
        <v>#REF!</v>
      </c>
    </row>
    <row r="7869" spans="1:5">
      <c r="A7869" s="285">
        <v>23765</v>
      </c>
      <c r="B7869" s="285" t="s">
        <v>16386</v>
      </c>
      <c r="C7869" s="513">
        <v>31.116299999999999</v>
      </c>
      <c r="E7869" t="e">
        <f>_xlfn.NUMBERVALUE(#REF!)</f>
        <v>#REF!</v>
      </c>
    </row>
    <row r="7870" spans="1:5">
      <c r="A7870" s="285">
        <v>23790</v>
      </c>
      <c r="B7870" s="285" t="s">
        <v>17176</v>
      </c>
      <c r="C7870" s="513">
        <v>18.308399999999999</v>
      </c>
      <c r="E7870" t="e">
        <f>_xlfn.NUMBERVALUE(#REF!)</f>
        <v>#REF!</v>
      </c>
    </row>
    <row r="7871" spans="1:5">
      <c r="A7871" s="285">
        <v>51501</v>
      </c>
      <c r="B7871" s="285" t="s">
        <v>17177</v>
      </c>
      <c r="C7871" s="513">
        <v>21.652799999999999</v>
      </c>
      <c r="E7871" t="e">
        <f>_xlfn.NUMBERVALUE(#REF!)</f>
        <v>#REF!</v>
      </c>
    </row>
    <row r="7872" spans="1:5">
      <c r="A7872" s="285">
        <v>78620</v>
      </c>
      <c r="B7872" s="285" t="s">
        <v>17178</v>
      </c>
      <c r="C7872" s="513">
        <v>20.981999999999999</v>
      </c>
      <c r="E7872" t="e">
        <f>_xlfn.NUMBERVALUE(#REF!)</f>
        <v>#REF!</v>
      </c>
    </row>
    <row r="7873" spans="1:5">
      <c r="A7873" s="285">
        <v>47713</v>
      </c>
      <c r="B7873" s="285" t="s">
        <v>17179</v>
      </c>
      <c r="C7873" s="513">
        <v>0.79</v>
      </c>
      <c r="E7873" t="e">
        <f>_xlfn.NUMBERVALUE(#REF!)</f>
        <v>#REF!</v>
      </c>
    </row>
    <row r="7874" spans="1:5">
      <c r="A7874" s="285">
        <v>47712</v>
      </c>
      <c r="B7874" s="285" t="s">
        <v>17180</v>
      </c>
      <c r="C7874" s="513">
        <v>0.41249999999999998</v>
      </c>
      <c r="E7874" t="e">
        <f>_xlfn.NUMBERVALUE(#REF!)</f>
        <v>#REF!</v>
      </c>
    </row>
    <row r="7875" spans="1:5">
      <c r="A7875" s="285">
        <v>35672</v>
      </c>
      <c r="B7875" s="285" t="s">
        <v>17181</v>
      </c>
      <c r="C7875" s="513">
        <v>44.781100000000002</v>
      </c>
      <c r="E7875" t="e">
        <f>_xlfn.NUMBERVALUE(#REF!)</f>
        <v>#REF!</v>
      </c>
    </row>
    <row r="7876" spans="1:5">
      <c r="A7876" s="285">
        <v>35618</v>
      </c>
      <c r="B7876" s="285" t="s">
        <v>17182</v>
      </c>
      <c r="C7876" s="513">
        <v>188.56890000000001</v>
      </c>
      <c r="E7876" t="e">
        <f>_xlfn.NUMBERVALUE(#REF!)</f>
        <v>#REF!</v>
      </c>
    </row>
    <row r="7877" spans="1:5">
      <c r="A7877" s="285">
        <v>36006</v>
      </c>
      <c r="B7877" s="285" t="s">
        <v>17183</v>
      </c>
      <c r="C7877" s="513">
        <v>128.88</v>
      </c>
      <c r="E7877" t="e">
        <f>_xlfn.NUMBERVALUE(#REF!)</f>
        <v>#REF!</v>
      </c>
    </row>
    <row r="7878" spans="1:5">
      <c r="A7878" s="285">
        <v>59428</v>
      </c>
      <c r="B7878" s="285" t="s">
        <v>17174</v>
      </c>
      <c r="C7878" s="513">
        <v>78.768500000000003</v>
      </c>
      <c r="E7878" t="e">
        <f>_xlfn.NUMBERVALUE(#REF!)</f>
        <v>#REF!</v>
      </c>
    </row>
    <row r="7879" spans="1:5">
      <c r="A7879" s="285">
        <v>34385</v>
      </c>
      <c r="B7879" s="285" t="s">
        <v>17184</v>
      </c>
      <c r="C7879" s="513">
        <v>2.8277999999999999</v>
      </c>
      <c r="E7879" t="e">
        <f>_xlfn.NUMBERVALUE(#REF!)</f>
        <v>#REF!</v>
      </c>
    </row>
    <row r="7880" spans="1:5">
      <c r="A7880" s="285">
        <v>34386</v>
      </c>
      <c r="B7880" s="285" t="s">
        <v>17185</v>
      </c>
      <c r="C7880" s="513">
        <v>3.1873999999999998</v>
      </c>
      <c r="E7880" t="e">
        <f>_xlfn.NUMBERVALUE(#REF!)</f>
        <v>#REF!</v>
      </c>
    </row>
    <row r="7881" spans="1:5">
      <c r="A7881" s="285">
        <v>34387</v>
      </c>
      <c r="B7881" s="285" t="s">
        <v>17186</v>
      </c>
      <c r="C7881" s="513">
        <v>4.4699</v>
      </c>
      <c r="E7881" t="e">
        <f>_xlfn.NUMBERVALUE(#REF!)</f>
        <v>#REF!</v>
      </c>
    </row>
    <row r="7882" spans="1:5">
      <c r="A7882" s="285">
        <v>23955</v>
      </c>
      <c r="B7882" s="285" t="s">
        <v>17187</v>
      </c>
      <c r="C7882" s="513">
        <v>24.732299999999999</v>
      </c>
      <c r="E7882" t="e">
        <f>_xlfn.NUMBERVALUE(#REF!)</f>
        <v>#REF!</v>
      </c>
    </row>
    <row r="7883" spans="1:5">
      <c r="A7883" s="285">
        <v>24217</v>
      </c>
      <c r="B7883" s="285" t="s">
        <v>17188</v>
      </c>
      <c r="C7883" s="513">
        <v>30.460799999999999</v>
      </c>
      <c r="E7883" t="e">
        <f>_xlfn.NUMBERVALUE(#REF!)</f>
        <v>#REF!</v>
      </c>
    </row>
    <row r="7884" spans="1:5">
      <c r="A7884" s="285">
        <v>23761</v>
      </c>
      <c r="B7884" s="285" t="s">
        <v>17189</v>
      </c>
      <c r="C7884" s="513">
        <v>28.899000000000001</v>
      </c>
      <c r="E7884" t="e">
        <f>_xlfn.NUMBERVALUE(#REF!)</f>
        <v>#REF!</v>
      </c>
    </row>
    <row r="7885" spans="1:5">
      <c r="A7885" s="285">
        <v>59533</v>
      </c>
      <c r="B7885" s="285" t="s">
        <v>17190</v>
      </c>
      <c r="C7885" s="513">
        <v>293.0308</v>
      </c>
      <c r="E7885" t="e">
        <f>_xlfn.NUMBERVALUE(#REF!)</f>
        <v>#REF!</v>
      </c>
    </row>
    <row r="7886" spans="1:5">
      <c r="A7886" s="285">
        <v>59512</v>
      </c>
      <c r="B7886" s="285" t="s">
        <v>17191</v>
      </c>
      <c r="C7886" s="513">
        <v>220.0127</v>
      </c>
      <c r="E7886" t="e">
        <f>_xlfn.NUMBERVALUE(#REF!)</f>
        <v>#REF!</v>
      </c>
    </row>
    <row r="7887" spans="1:5">
      <c r="A7887" s="285">
        <v>36276</v>
      </c>
      <c r="B7887" s="285" t="s">
        <v>17192</v>
      </c>
      <c r="C7887" s="513">
        <v>559.62</v>
      </c>
      <c r="E7887" t="e">
        <f>_xlfn.NUMBERVALUE(#REF!)</f>
        <v>#REF!</v>
      </c>
    </row>
    <row r="7888" spans="1:5">
      <c r="A7888" s="285">
        <v>59523</v>
      </c>
      <c r="B7888" s="285" t="s">
        <v>17193</v>
      </c>
      <c r="C7888" s="513">
        <v>251.22059999999999</v>
      </c>
      <c r="E7888" t="e">
        <f>_xlfn.NUMBERVALUE(#REF!)</f>
        <v>#REF!</v>
      </c>
    </row>
    <row r="7889" spans="1:5">
      <c r="A7889" s="285">
        <v>59337</v>
      </c>
      <c r="B7889" s="285" t="s">
        <v>17194</v>
      </c>
      <c r="C7889" s="513">
        <v>118.7218</v>
      </c>
      <c r="E7889" t="e">
        <f>_xlfn.NUMBERVALUE(#REF!)</f>
        <v>#REF!</v>
      </c>
    </row>
    <row r="7890" spans="1:5">
      <c r="A7890" s="285">
        <v>23726</v>
      </c>
      <c r="B7890" s="285" t="s">
        <v>17195</v>
      </c>
      <c r="C7890" s="513">
        <v>26.242799999999999</v>
      </c>
      <c r="E7890" t="e">
        <f>_xlfn.NUMBERVALUE(#REF!)</f>
        <v>#REF!</v>
      </c>
    </row>
    <row r="7891" spans="1:5">
      <c r="A7891" s="285">
        <v>37610</v>
      </c>
      <c r="B7891" s="285" t="s">
        <v>17196</v>
      </c>
      <c r="C7891" s="513">
        <v>73.245000000000005</v>
      </c>
      <c r="E7891" t="e">
        <f>_xlfn.NUMBERVALUE(#REF!)</f>
        <v>#REF!</v>
      </c>
    </row>
    <row r="7892" spans="1:5">
      <c r="A7892" s="285">
        <v>75602</v>
      </c>
      <c r="B7892" s="285" t="s">
        <v>17197</v>
      </c>
      <c r="C7892" s="513">
        <v>23.898</v>
      </c>
      <c r="E7892" t="e">
        <f>_xlfn.NUMBERVALUE(#REF!)</f>
        <v>#REF!</v>
      </c>
    </row>
    <row r="7893" spans="1:5">
      <c r="A7893" s="285">
        <v>75632</v>
      </c>
      <c r="B7893" s="285" t="s">
        <v>17198</v>
      </c>
      <c r="C7893" s="513">
        <v>4.3959999999999999</v>
      </c>
      <c r="E7893" t="e">
        <f>_xlfn.NUMBERVALUE(#REF!)</f>
        <v>#REF!</v>
      </c>
    </row>
    <row r="7894" spans="1:5">
      <c r="A7894" s="285">
        <v>75622</v>
      </c>
      <c r="B7894" s="285" t="s">
        <v>17199</v>
      </c>
      <c r="C7894" s="513">
        <v>3.8955000000000002</v>
      </c>
      <c r="E7894" t="e">
        <f>_xlfn.NUMBERVALUE(#REF!)</f>
        <v>#REF!</v>
      </c>
    </row>
    <row r="7895" spans="1:5">
      <c r="A7895" s="285">
        <v>32055</v>
      </c>
      <c r="B7895" s="285" t="s">
        <v>13614</v>
      </c>
      <c r="C7895" s="513">
        <v>0.1249</v>
      </c>
      <c r="E7895" t="e">
        <f>_xlfn.NUMBERVALUE(#REF!)</f>
        <v>#REF!</v>
      </c>
    </row>
    <row r="7896" spans="1:5">
      <c r="A7896" s="285">
        <v>59544</v>
      </c>
      <c r="B7896" s="285" t="s">
        <v>17200</v>
      </c>
      <c r="C7896" s="513">
        <v>395.69940000000003</v>
      </c>
      <c r="E7896" t="e">
        <f>_xlfn.NUMBERVALUE(#REF!)</f>
        <v>#REF!</v>
      </c>
    </row>
    <row r="7897" spans="1:5">
      <c r="A7897" s="285">
        <v>33049</v>
      </c>
      <c r="B7897" s="285" t="s">
        <v>17201</v>
      </c>
      <c r="C7897" s="513">
        <v>44.875999999999998</v>
      </c>
      <c r="E7897" t="e">
        <f>_xlfn.NUMBERVALUE(#REF!)</f>
        <v>#REF!</v>
      </c>
    </row>
    <row r="7898" spans="1:5">
      <c r="A7898" s="285">
        <v>78617</v>
      </c>
      <c r="B7898" s="285" t="s">
        <v>17202</v>
      </c>
      <c r="C7898" s="513">
        <v>20.384</v>
      </c>
      <c r="E7898" t="e">
        <f>_xlfn.NUMBERVALUE(#REF!)</f>
        <v>#REF!</v>
      </c>
    </row>
    <row r="7899" spans="1:5">
      <c r="A7899" s="285">
        <v>23727</v>
      </c>
      <c r="B7899" s="285" t="s">
        <v>17203</v>
      </c>
      <c r="C7899" s="513">
        <v>44.345999999999997</v>
      </c>
      <c r="E7899" t="e">
        <f>_xlfn.NUMBERVALUE(#REF!)</f>
        <v>#REF!</v>
      </c>
    </row>
    <row r="7900" spans="1:5">
      <c r="A7900" s="285">
        <v>23980</v>
      </c>
      <c r="B7900" s="285" t="s">
        <v>17204</v>
      </c>
      <c r="C7900" s="513">
        <v>9.6329999999999991</v>
      </c>
      <c r="E7900" t="e">
        <f>_xlfn.NUMBERVALUE(#REF!)</f>
        <v>#REF!</v>
      </c>
    </row>
    <row r="7901" spans="1:5">
      <c r="A7901" s="285">
        <v>22104</v>
      </c>
      <c r="B7901" s="285" t="s">
        <v>17205</v>
      </c>
      <c r="C7901" s="513">
        <v>45.485999999999997</v>
      </c>
      <c r="E7901" t="e">
        <f>_xlfn.NUMBERVALUE(#REF!)</f>
        <v>#REF!</v>
      </c>
    </row>
    <row r="7902" spans="1:5">
      <c r="A7902" s="285">
        <v>59447</v>
      </c>
      <c r="B7902" s="285" t="s">
        <v>17206</v>
      </c>
      <c r="C7902" s="513">
        <v>73.976500000000001</v>
      </c>
      <c r="E7902" t="e">
        <f>_xlfn.NUMBERVALUE(#REF!)</f>
        <v>#REF!</v>
      </c>
    </row>
    <row r="7903" spans="1:5">
      <c r="A7903" s="285">
        <v>636212</v>
      </c>
      <c r="B7903" s="285" t="s">
        <v>17207</v>
      </c>
      <c r="C7903" s="513">
        <v>50.046399999999998</v>
      </c>
      <c r="E7903" t="e">
        <f>_xlfn.NUMBERVALUE(#REF!)</f>
        <v>#REF!</v>
      </c>
    </row>
    <row r="7904" spans="1:5">
      <c r="A7904" s="285">
        <v>36556</v>
      </c>
      <c r="B7904" s="285" t="s">
        <v>17208</v>
      </c>
      <c r="C7904" s="513">
        <v>135.9</v>
      </c>
      <c r="E7904" t="e">
        <f>_xlfn.NUMBERVALUE(#REF!)</f>
        <v>#REF!</v>
      </c>
    </row>
    <row r="7905" spans="1:5">
      <c r="A7905" s="285">
        <v>36557</v>
      </c>
      <c r="B7905" s="285" t="s">
        <v>17209</v>
      </c>
      <c r="C7905" s="513">
        <v>153.18</v>
      </c>
      <c r="E7905" t="e">
        <f>_xlfn.NUMBERVALUE(#REF!)</f>
        <v>#REF!</v>
      </c>
    </row>
    <row r="7906" spans="1:5">
      <c r="A7906" s="285">
        <v>36301</v>
      </c>
      <c r="B7906" s="285" t="s">
        <v>17210</v>
      </c>
      <c r="C7906" s="513">
        <v>306.72000000000003</v>
      </c>
      <c r="E7906" t="e">
        <f>_xlfn.NUMBERVALUE(#REF!)</f>
        <v>#REF!</v>
      </c>
    </row>
    <row r="7907" spans="1:5">
      <c r="A7907" s="285">
        <v>23930</v>
      </c>
      <c r="B7907" s="285" t="s">
        <v>17211</v>
      </c>
      <c r="C7907" s="513">
        <v>7.8375000000000004</v>
      </c>
      <c r="E7907" t="e">
        <f>_xlfn.NUMBERVALUE(#REF!)</f>
        <v>#REF!</v>
      </c>
    </row>
    <row r="7908" spans="1:5">
      <c r="A7908" s="285">
        <v>35670</v>
      </c>
      <c r="B7908" s="285" t="s">
        <v>17212</v>
      </c>
      <c r="C7908" s="513">
        <v>38.020499999999998</v>
      </c>
      <c r="E7908" t="e">
        <f>_xlfn.NUMBERVALUE(#REF!)</f>
        <v>#REF!</v>
      </c>
    </row>
    <row r="7909" spans="1:5">
      <c r="A7909" s="285">
        <v>78626</v>
      </c>
      <c r="B7909" s="285" t="s">
        <v>17213</v>
      </c>
      <c r="C7909" s="513">
        <v>20.467199999999998</v>
      </c>
      <c r="E7909" t="e">
        <f>_xlfn.NUMBERVALUE(#REF!)</f>
        <v>#REF!</v>
      </c>
    </row>
    <row r="7910" spans="1:5">
      <c r="A7910" s="285">
        <v>38808</v>
      </c>
      <c r="B7910" s="285" t="s">
        <v>17214</v>
      </c>
      <c r="C7910" s="513">
        <v>0.16850000000000001</v>
      </c>
      <c r="E7910" t="e">
        <f>_xlfn.NUMBERVALUE(#REF!)</f>
        <v>#REF!</v>
      </c>
    </row>
    <row r="7911" spans="1:5">
      <c r="A7911" s="285">
        <v>24161</v>
      </c>
      <c r="B7911" s="285" t="s">
        <v>17215</v>
      </c>
      <c r="C7911" s="513">
        <v>2.9628999999999999</v>
      </c>
      <c r="E7911" t="e">
        <f>_xlfn.NUMBERVALUE(#REF!)</f>
        <v>#REF!</v>
      </c>
    </row>
    <row r="7912" spans="1:5">
      <c r="A7912" s="285">
        <v>35509</v>
      </c>
      <c r="B7912" s="285" t="s">
        <v>16986</v>
      </c>
      <c r="C7912" s="513">
        <v>136.23480000000001</v>
      </c>
      <c r="E7912" t="e">
        <f>_xlfn.NUMBERVALUE(#REF!)</f>
        <v>#REF!</v>
      </c>
    </row>
    <row r="7913" spans="1:5">
      <c r="A7913" s="285">
        <v>76656</v>
      </c>
      <c r="B7913" s="285" t="s">
        <v>17216</v>
      </c>
      <c r="C7913" s="513">
        <v>201.864</v>
      </c>
      <c r="E7913" t="e">
        <f>_xlfn.NUMBERVALUE(#REF!)</f>
        <v>#REF!</v>
      </c>
    </row>
    <row r="7914" spans="1:5">
      <c r="A7914" s="285">
        <v>34878</v>
      </c>
      <c r="B7914" s="285" t="s">
        <v>17003</v>
      </c>
      <c r="C7914" s="513">
        <v>129.24</v>
      </c>
      <c r="E7914" t="e">
        <f>_xlfn.NUMBERVALUE(#REF!)</f>
        <v>#REF!</v>
      </c>
    </row>
    <row r="7915" spans="1:5">
      <c r="A7915" s="285">
        <v>22147</v>
      </c>
      <c r="B7915" s="285" t="s">
        <v>17217</v>
      </c>
      <c r="C7915" s="513">
        <v>127.167</v>
      </c>
      <c r="E7915" t="e">
        <f>_xlfn.NUMBERVALUE(#REF!)</f>
        <v>#REF!</v>
      </c>
    </row>
    <row r="7916" spans="1:5">
      <c r="A7916" s="285">
        <v>24032</v>
      </c>
      <c r="B7916" s="285" t="s">
        <v>17218</v>
      </c>
      <c r="C7916" s="513">
        <v>12.562799999999999</v>
      </c>
      <c r="E7916" t="e">
        <f>_xlfn.NUMBERVALUE(#REF!)</f>
        <v>#REF!</v>
      </c>
    </row>
    <row r="7917" spans="1:5">
      <c r="A7917" s="285">
        <v>22175</v>
      </c>
      <c r="B7917" s="285" t="s">
        <v>16039</v>
      </c>
      <c r="C7917" s="513">
        <v>111.378</v>
      </c>
      <c r="E7917" t="e">
        <f>_xlfn.NUMBERVALUE(#REF!)</f>
        <v>#REF!</v>
      </c>
    </row>
    <row r="7918" spans="1:5">
      <c r="A7918" s="285">
        <v>23940</v>
      </c>
      <c r="B7918" s="285" t="s">
        <v>17219</v>
      </c>
      <c r="C7918" s="513">
        <v>7.8375000000000004</v>
      </c>
      <c r="E7918" t="e">
        <f>_xlfn.NUMBERVALUE(#REF!)</f>
        <v>#REF!</v>
      </c>
    </row>
    <row r="7919" spans="1:5">
      <c r="A7919" s="285">
        <v>1961</v>
      </c>
      <c r="B7919" s="285" t="s">
        <v>17220</v>
      </c>
      <c r="C7919" s="513">
        <v>1.3351999999999999</v>
      </c>
      <c r="E7919" t="e">
        <f>_xlfn.NUMBERVALUE(#REF!)</f>
        <v>#REF!</v>
      </c>
    </row>
    <row r="7920" spans="1:5">
      <c r="A7920" s="285">
        <v>1966</v>
      </c>
      <c r="B7920" s="285" t="s">
        <v>17221</v>
      </c>
      <c r="C7920" s="513">
        <v>13.552</v>
      </c>
      <c r="E7920" t="e">
        <f>_xlfn.NUMBERVALUE(#REF!)</f>
        <v>#REF!</v>
      </c>
    </row>
    <row r="7921" spans="1:5">
      <c r="A7921" s="285">
        <v>1969</v>
      </c>
      <c r="B7921" s="285" t="s">
        <v>17222</v>
      </c>
      <c r="C7921" s="513">
        <v>15.5792</v>
      </c>
      <c r="E7921" t="e">
        <f>_xlfn.NUMBERVALUE(#REF!)</f>
        <v>#REF!</v>
      </c>
    </row>
    <row r="7922" spans="1:5">
      <c r="A7922" s="285">
        <v>23883</v>
      </c>
      <c r="B7922" s="285" t="s">
        <v>17223</v>
      </c>
      <c r="C7922" s="513">
        <v>15.150600000000001</v>
      </c>
      <c r="E7922" t="e">
        <f>_xlfn.NUMBERVALUE(#REF!)</f>
        <v>#REF!</v>
      </c>
    </row>
    <row r="7923" spans="1:5">
      <c r="A7923" s="285">
        <v>77253</v>
      </c>
      <c r="B7923" s="285" t="s">
        <v>17224</v>
      </c>
      <c r="C7923" s="513">
        <v>14.65</v>
      </c>
      <c r="E7923" t="e">
        <f>_xlfn.NUMBERVALUE(#REF!)</f>
        <v>#REF!</v>
      </c>
    </row>
    <row r="7924" spans="1:5">
      <c r="A7924" s="285">
        <v>24162</v>
      </c>
      <c r="B7924" s="285" t="s">
        <v>17225</v>
      </c>
      <c r="C7924" s="513">
        <v>2.9628999999999999</v>
      </c>
      <c r="E7924" t="e">
        <f>_xlfn.NUMBERVALUE(#REF!)</f>
        <v>#REF!</v>
      </c>
    </row>
    <row r="7925" spans="1:5">
      <c r="A7925" s="285">
        <v>24160</v>
      </c>
      <c r="B7925" s="285" t="s">
        <v>17226</v>
      </c>
      <c r="C7925" s="513">
        <v>2.9628999999999999</v>
      </c>
      <c r="E7925" t="e">
        <f>_xlfn.NUMBERVALUE(#REF!)</f>
        <v>#REF!</v>
      </c>
    </row>
    <row r="7926" spans="1:5">
      <c r="A7926" s="285">
        <v>22910</v>
      </c>
      <c r="B7926" s="285" t="s">
        <v>17227</v>
      </c>
      <c r="C7926" s="513">
        <v>5.9850000000000003</v>
      </c>
      <c r="E7926" t="e">
        <f>_xlfn.NUMBERVALUE(#REF!)</f>
        <v>#REF!</v>
      </c>
    </row>
    <row r="7927" spans="1:5">
      <c r="A7927" s="285">
        <v>22911</v>
      </c>
      <c r="B7927" s="285" t="s">
        <v>17228</v>
      </c>
      <c r="C7927" s="513">
        <v>5.9850000000000003</v>
      </c>
      <c r="E7927" t="e">
        <f>_xlfn.NUMBERVALUE(#REF!)</f>
        <v>#REF!</v>
      </c>
    </row>
    <row r="7928" spans="1:5">
      <c r="A7928" s="285">
        <v>23952</v>
      </c>
      <c r="B7928" s="285" t="s">
        <v>17229</v>
      </c>
      <c r="C7928" s="513">
        <v>24.578399999999998</v>
      </c>
      <c r="E7928" t="e">
        <f>_xlfn.NUMBERVALUE(#REF!)</f>
        <v>#REF!</v>
      </c>
    </row>
    <row r="7929" spans="1:5">
      <c r="A7929" s="285">
        <v>36513</v>
      </c>
      <c r="B7929" s="285" t="s">
        <v>17230</v>
      </c>
      <c r="C7929" s="513">
        <v>11.388</v>
      </c>
      <c r="E7929" t="e">
        <f>_xlfn.NUMBERVALUE(#REF!)</f>
        <v>#REF!</v>
      </c>
    </row>
    <row r="7930" spans="1:5">
      <c r="A7930" s="285">
        <v>60943</v>
      </c>
      <c r="B7930" s="285" t="s">
        <v>17231</v>
      </c>
      <c r="C7930" s="513">
        <v>129.12</v>
      </c>
      <c r="E7930" t="e">
        <f>_xlfn.NUMBERVALUE(#REF!)</f>
        <v>#REF!</v>
      </c>
    </row>
    <row r="7931" spans="1:5">
      <c r="A7931" s="285">
        <v>24236</v>
      </c>
      <c r="B7931" s="285" t="s">
        <v>17232</v>
      </c>
      <c r="C7931" s="513">
        <v>41.017200000000003</v>
      </c>
      <c r="E7931" t="e">
        <f>_xlfn.NUMBERVALUE(#REF!)</f>
        <v>#REF!</v>
      </c>
    </row>
    <row r="7932" spans="1:5">
      <c r="A7932" s="285">
        <v>605232</v>
      </c>
      <c r="B7932" s="285" t="s">
        <v>17233</v>
      </c>
      <c r="C7932" s="513">
        <v>9.0085999999999995</v>
      </c>
      <c r="E7932" t="e">
        <f>_xlfn.NUMBERVALUE(#REF!)</f>
        <v>#REF!</v>
      </c>
    </row>
    <row r="7933" spans="1:5">
      <c r="A7933" s="285">
        <v>605204</v>
      </c>
      <c r="B7933" s="285" t="s">
        <v>17234</v>
      </c>
      <c r="C7933" s="513">
        <v>178.62200000000001</v>
      </c>
      <c r="E7933" t="e">
        <f>_xlfn.NUMBERVALUE(#REF!)</f>
        <v>#REF!</v>
      </c>
    </row>
    <row r="7934" spans="1:5">
      <c r="A7934" s="285">
        <v>59438</v>
      </c>
      <c r="B7934" s="285" t="s">
        <v>17235</v>
      </c>
      <c r="C7934" s="513">
        <v>131.18100000000001</v>
      </c>
      <c r="E7934" t="e">
        <f>_xlfn.NUMBERVALUE(#REF!)</f>
        <v>#REF!</v>
      </c>
    </row>
    <row r="7935" spans="1:5">
      <c r="A7935" s="285">
        <v>23772</v>
      </c>
      <c r="B7935" s="285" t="s">
        <v>17236</v>
      </c>
      <c r="C7935" s="513">
        <v>10.374000000000001</v>
      </c>
      <c r="E7935" t="e">
        <f>_xlfn.NUMBERVALUE(#REF!)</f>
        <v>#REF!</v>
      </c>
    </row>
    <row r="7936" spans="1:5">
      <c r="A7936" s="285">
        <v>23771</v>
      </c>
      <c r="B7936" s="285" t="s">
        <v>17237</v>
      </c>
      <c r="C7936" s="513">
        <v>10.374000000000001</v>
      </c>
      <c r="E7936" t="e">
        <f>_xlfn.NUMBERVALUE(#REF!)</f>
        <v>#REF!</v>
      </c>
    </row>
    <row r="7937" spans="1:5">
      <c r="A7937" s="285">
        <v>23927</v>
      </c>
      <c r="B7937" s="285" t="s">
        <v>17238</v>
      </c>
      <c r="C7937" s="513">
        <v>9.234</v>
      </c>
      <c r="E7937" t="e">
        <f>_xlfn.NUMBERVALUE(#REF!)</f>
        <v>#REF!</v>
      </c>
    </row>
    <row r="7938" spans="1:5">
      <c r="A7938" s="285">
        <v>59487</v>
      </c>
      <c r="B7938" s="285" t="s">
        <v>17239</v>
      </c>
      <c r="C7938" s="513">
        <v>85.896600000000007</v>
      </c>
      <c r="E7938" t="e">
        <f>_xlfn.NUMBERVALUE(#REF!)</f>
        <v>#REF!</v>
      </c>
    </row>
    <row r="7939" spans="1:5">
      <c r="A7939" s="285">
        <v>636207</v>
      </c>
      <c r="B7939" s="285" t="s">
        <v>17240</v>
      </c>
      <c r="C7939" s="513">
        <v>46.097000000000001</v>
      </c>
      <c r="E7939" t="e">
        <f>_xlfn.NUMBERVALUE(#REF!)</f>
        <v>#REF!</v>
      </c>
    </row>
    <row r="7940" spans="1:5">
      <c r="A7940" s="285">
        <v>20850</v>
      </c>
      <c r="B7940" s="285" t="s">
        <v>17241</v>
      </c>
      <c r="C7940" s="513">
        <v>204.44489999999999</v>
      </c>
      <c r="E7940" t="e">
        <f>_xlfn.NUMBERVALUE(#REF!)</f>
        <v>#REF!</v>
      </c>
    </row>
    <row r="7941" spans="1:5">
      <c r="A7941" s="285">
        <v>20852</v>
      </c>
      <c r="B7941" s="285" t="s">
        <v>17241</v>
      </c>
      <c r="C7941" s="513">
        <v>132.012</v>
      </c>
      <c r="E7941" t="e">
        <f>_xlfn.NUMBERVALUE(#REF!)</f>
        <v>#REF!</v>
      </c>
    </row>
    <row r="7942" spans="1:5">
      <c r="A7942" s="285">
        <v>20855</v>
      </c>
      <c r="B7942" s="285" t="s">
        <v>17242</v>
      </c>
      <c r="C7942" s="513">
        <v>122.57429999999999</v>
      </c>
      <c r="E7942" t="e">
        <f>_xlfn.NUMBERVALUE(#REF!)</f>
        <v>#REF!</v>
      </c>
    </row>
    <row r="7943" spans="1:5">
      <c r="A7943" s="285">
        <v>20857</v>
      </c>
      <c r="B7943" s="285" t="s">
        <v>17243</v>
      </c>
      <c r="C7943" s="513">
        <v>141.1602</v>
      </c>
      <c r="E7943" t="e">
        <f>_xlfn.NUMBERVALUE(#REF!)</f>
        <v>#REF!</v>
      </c>
    </row>
    <row r="7944" spans="1:5">
      <c r="A7944" s="285">
        <v>20858</v>
      </c>
      <c r="B7944" s="285" t="s">
        <v>17243</v>
      </c>
      <c r="C7944" s="513">
        <v>217.47239999999999</v>
      </c>
      <c r="E7944" t="e">
        <f>_xlfn.NUMBERVALUE(#REF!)</f>
        <v>#REF!</v>
      </c>
    </row>
    <row r="7945" spans="1:5">
      <c r="A7945" s="285">
        <v>20861</v>
      </c>
      <c r="B7945" s="285" t="s">
        <v>17244</v>
      </c>
      <c r="C7945" s="513">
        <v>535.8066</v>
      </c>
      <c r="E7945" t="e">
        <f>_xlfn.NUMBERVALUE(#REF!)</f>
        <v>#REF!</v>
      </c>
    </row>
    <row r="7946" spans="1:5">
      <c r="A7946" s="285">
        <v>36014</v>
      </c>
      <c r="B7946" s="285" t="s">
        <v>17245</v>
      </c>
      <c r="C7946" s="513">
        <v>38.874000000000002</v>
      </c>
      <c r="E7946" t="e">
        <f>_xlfn.NUMBERVALUE(#REF!)</f>
        <v>#REF!</v>
      </c>
    </row>
    <row r="7947" spans="1:5">
      <c r="A7947" s="285">
        <v>42875</v>
      </c>
      <c r="B7947" s="285" t="s">
        <v>17246</v>
      </c>
      <c r="C7947" s="513">
        <v>178.62</v>
      </c>
      <c r="E7947" t="e">
        <f>_xlfn.NUMBERVALUE(#REF!)</f>
        <v>#REF!</v>
      </c>
    </row>
    <row r="7948" spans="1:5">
      <c r="A7948" s="285">
        <v>26123</v>
      </c>
      <c r="B7948" s="285" t="s">
        <v>17247</v>
      </c>
      <c r="C7948" s="513">
        <v>1679.33</v>
      </c>
      <c r="E7948" t="e">
        <f>_xlfn.NUMBERVALUE(#REF!)</f>
        <v>#REF!</v>
      </c>
    </row>
    <row r="7949" spans="1:5">
      <c r="A7949" s="285">
        <v>41652</v>
      </c>
      <c r="B7949" s="285" t="s">
        <v>17248</v>
      </c>
      <c r="C7949" s="513">
        <v>31.868200000000002</v>
      </c>
      <c r="E7949" t="e">
        <f>_xlfn.NUMBERVALUE(#REF!)</f>
        <v>#REF!</v>
      </c>
    </row>
    <row r="7950" spans="1:5">
      <c r="A7950" s="285">
        <v>94265</v>
      </c>
      <c r="B7950" s="285" t="s">
        <v>17249</v>
      </c>
      <c r="C7950" s="513">
        <v>35.075800000000001</v>
      </c>
      <c r="E7950" t="e">
        <f>_xlfn.NUMBERVALUE(#REF!)</f>
        <v>#REF!</v>
      </c>
    </row>
    <row r="7951" spans="1:5">
      <c r="A7951" s="285">
        <v>77404</v>
      </c>
      <c r="B7951" s="285" t="s">
        <v>17250</v>
      </c>
      <c r="C7951" s="513">
        <v>19.38</v>
      </c>
      <c r="E7951" t="e">
        <f>_xlfn.NUMBERVALUE(#REF!)</f>
        <v>#REF!</v>
      </c>
    </row>
    <row r="7952" spans="1:5">
      <c r="A7952" s="285">
        <v>24003</v>
      </c>
      <c r="B7952" s="285" t="s">
        <v>16991</v>
      </c>
      <c r="C7952" s="513">
        <v>6.2130000000000001</v>
      </c>
      <c r="E7952" t="e">
        <f>_xlfn.NUMBERVALUE(#REF!)</f>
        <v>#REF!</v>
      </c>
    </row>
    <row r="7953" spans="1:5">
      <c r="A7953" s="285">
        <v>22960</v>
      </c>
      <c r="B7953" s="285" t="s">
        <v>17251</v>
      </c>
      <c r="C7953" s="513">
        <v>0.65380000000000005</v>
      </c>
      <c r="E7953" t="e">
        <f>_xlfn.NUMBERVALUE(#REF!)</f>
        <v>#REF!</v>
      </c>
    </row>
    <row r="7954" spans="1:5">
      <c r="A7954" s="285">
        <v>38547</v>
      </c>
      <c r="B7954" s="285" t="s">
        <v>17252</v>
      </c>
      <c r="C7954" s="513">
        <v>13.563000000000001</v>
      </c>
      <c r="E7954" t="e">
        <f>_xlfn.NUMBERVALUE(#REF!)</f>
        <v>#REF!</v>
      </c>
    </row>
    <row r="7955" spans="1:5">
      <c r="A7955" s="285">
        <v>38548</v>
      </c>
      <c r="B7955" s="285" t="s">
        <v>17253</v>
      </c>
      <c r="C7955" s="513">
        <v>49.263500000000001</v>
      </c>
      <c r="E7955" t="e">
        <f>_xlfn.NUMBERVALUE(#REF!)</f>
        <v>#REF!</v>
      </c>
    </row>
    <row r="7956" spans="1:5">
      <c r="A7956" s="285">
        <v>41650</v>
      </c>
      <c r="B7956" s="285" t="s">
        <v>17254</v>
      </c>
      <c r="C7956" s="513">
        <v>22.222000000000001</v>
      </c>
      <c r="E7956" t="e">
        <f>_xlfn.NUMBERVALUE(#REF!)</f>
        <v>#REF!</v>
      </c>
    </row>
    <row r="7957" spans="1:5">
      <c r="A7957" s="285">
        <v>22942</v>
      </c>
      <c r="B7957" s="285" t="s">
        <v>17255</v>
      </c>
      <c r="C7957" s="513">
        <v>12.882</v>
      </c>
      <c r="E7957" t="e">
        <f>_xlfn.NUMBERVALUE(#REF!)</f>
        <v>#REF!</v>
      </c>
    </row>
    <row r="7958" spans="1:5">
      <c r="A7958" s="285">
        <v>22940</v>
      </c>
      <c r="B7958" s="285" t="s">
        <v>17256</v>
      </c>
      <c r="C7958" s="513">
        <v>12.882</v>
      </c>
      <c r="E7958" t="e">
        <f>_xlfn.NUMBERVALUE(#REF!)</f>
        <v>#REF!</v>
      </c>
    </row>
    <row r="7959" spans="1:5">
      <c r="A7959" s="285">
        <v>24073</v>
      </c>
      <c r="B7959" s="285" t="s">
        <v>17257</v>
      </c>
      <c r="C7959" s="513">
        <v>12.8649</v>
      </c>
      <c r="E7959" t="e">
        <f>_xlfn.NUMBERVALUE(#REF!)</f>
        <v>#REF!</v>
      </c>
    </row>
    <row r="7960" spans="1:5">
      <c r="A7960" s="285">
        <v>78623</v>
      </c>
      <c r="B7960" s="285" t="s">
        <v>17258</v>
      </c>
      <c r="C7960" s="513">
        <v>29.863600000000002</v>
      </c>
      <c r="E7960" t="e">
        <f>_xlfn.NUMBERVALUE(#REF!)</f>
        <v>#REF!</v>
      </c>
    </row>
    <row r="7961" spans="1:5">
      <c r="A7961" s="285">
        <v>20865</v>
      </c>
      <c r="B7961" s="285" t="s">
        <v>17259</v>
      </c>
      <c r="C7961" s="513">
        <v>245.03280000000001</v>
      </c>
      <c r="E7961" t="e">
        <f>_xlfn.NUMBERVALUE(#REF!)</f>
        <v>#REF!</v>
      </c>
    </row>
    <row r="7962" spans="1:5">
      <c r="A7962" s="285">
        <v>20866</v>
      </c>
      <c r="B7962" s="285" t="s">
        <v>17260</v>
      </c>
      <c r="C7962" s="513">
        <v>159.45660000000001</v>
      </c>
      <c r="E7962" t="e">
        <f>_xlfn.NUMBERVALUE(#REF!)</f>
        <v>#REF!</v>
      </c>
    </row>
    <row r="7963" spans="1:5">
      <c r="A7963" s="285">
        <v>20847</v>
      </c>
      <c r="B7963" s="285" t="s">
        <v>17261</v>
      </c>
      <c r="C7963" s="513">
        <v>63.458399999999997</v>
      </c>
      <c r="E7963" t="e">
        <f>_xlfn.NUMBERVALUE(#REF!)</f>
        <v>#REF!</v>
      </c>
    </row>
    <row r="7964" spans="1:5">
      <c r="A7964" s="285">
        <v>20851</v>
      </c>
      <c r="B7964" s="285" t="s">
        <v>17262</v>
      </c>
      <c r="C7964" s="513">
        <v>50.546700000000001</v>
      </c>
      <c r="E7964" t="e">
        <f>_xlfn.NUMBERVALUE(#REF!)</f>
        <v>#REF!</v>
      </c>
    </row>
    <row r="7965" spans="1:5">
      <c r="A7965" s="285">
        <v>20854</v>
      </c>
      <c r="B7965" s="285" t="s">
        <v>17263</v>
      </c>
      <c r="C7965" s="513">
        <v>150.3663</v>
      </c>
      <c r="E7965" t="e">
        <f>_xlfn.NUMBERVALUE(#REF!)</f>
        <v>#REF!</v>
      </c>
    </row>
    <row r="7966" spans="1:5">
      <c r="A7966" s="285">
        <v>20856</v>
      </c>
      <c r="B7966" s="285" t="s">
        <v>17242</v>
      </c>
      <c r="C7966" s="513">
        <v>124.83240000000001</v>
      </c>
      <c r="E7966" t="e">
        <f>_xlfn.NUMBERVALUE(#REF!)</f>
        <v>#REF!</v>
      </c>
    </row>
    <row r="7967" spans="1:5">
      <c r="A7967" s="285">
        <v>20859</v>
      </c>
      <c r="B7967" s="285" t="s">
        <v>17264</v>
      </c>
      <c r="C7967" s="513">
        <v>269.58240000000001</v>
      </c>
      <c r="E7967" t="e">
        <f>_xlfn.NUMBERVALUE(#REF!)</f>
        <v>#REF!</v>
      </c>
    </row>
    <row r="7968" spans="1:5">
      <c r="A7968" s="285">
        <v>20862</v>
      </c>
      <c r="B7968" s="285" t="s">
        <v>17244</v>
      </c>
      <c r="C7968" s="513">
        <v>629.952</v>
      </c>
      <c r="E7968" t="e">
        <f>_xlfn.NUMBERVALUE(#REF!)</f>
        <v>#REF!</v>
      </c>
    </row>
    <row r="7969" spans="1:5">
      <c r="A7969" s="285">
        <v>20867</v>
      </c>
      <c r="B7969" s="285" t="s">
        <v>17265</v>
      </c>
      <c r="C7969" s="513">
        <v>175.6686</v>
      </c>
      <c r="E7969" t="e">
        <f>_xlfn.NUMBERVALUE(#REF!)</f>
        <v>#REF!</v>
      </c>
    </row>
    <row r="7970" spans="1:5">
      <c r="A7970" s="285">
        <v>1917</v>
      </c>
      <c r="B7970" s="285" t="s">
        <v>17266</v>
      </c>
      <c r="C7970" s="513">
        <v>47.3872</v>
      </c>
      <c r="E7970" t="e">
        <f>_xlfn.NUMBERVALUE(#REF!)</f>
        <v>#REF!</v>
      </c>
    </row>
    <row r="7971" spans="1:5">
      <c r="A7971" s="285">
        <v>20827</v>
      </c>
      <c r="B7971" s="285" t="s">
        <v>17267</v>
      </c>
      <c r="C7971" s="513">
        <v>254.47049999999999</v>
      </c>
      <c r="E7971" t="e">
        <f>_xlfn.NUMBERVALUE(#REF!)</f>
        <v>#REF!</v>
      </c>
    </row>
    <row r="7972" spans="1:5">
      <c r="A7972" s="285">
        <v>37647</v>
      </c>
      <c r="B7972" s="285" t="s">
        <v>17268</v>
      </c>
      <c r="C7972" s="513">
        <v>4.3064</v>
      </c>
      <c r="E7972" t="e">
        <f>_xlfn.NUMBERVALUE(#REF!)</f>
        <v>#REF!</v>
      </c>
    </row>
    <row r="7973" spans="1:5">
      <c r="A7973" s="285">
        <v>23821</v>
      </c>
      <c r="B7973" s="285" t="s">
        <v>17269</v>
      </c>
      <c r="C7973" s="513">
        <v>5.0564999999999998</v>
      </c>
      <c r="E7973" t="e">
        <f>_xlfn.NUMBERVALUE(#REF!)</f>
        <v>#REF!</v>
      </c>
    </row>
    <row r="7974" spans="1:5">
      <c r="A7974" s="285">
        <v>98049</v>
      </c>
      <c r="B7974" s="285" t="s">
        <v>17270</v>
      </c>
      <c r="C7974" s="513">
        <v>7.2389999999999999</v>
      </c>
      <c r="E7974" t="e">
        <f>_xlfn.NUMBERVALUE(#REF!)</f>
        <v>#REF!</v>
      </c>
    </row>
    <row r="7975" spans="1:5">
      <c r="A7975" s="285">
        <v>59513</v>
      </c>
      <c r="B7975" s="285" t="s">
        <v>17191</v>
      </c>
      <c r="C7975" s="513">
        <v>257.15069999999997</v>
      </c>
      <c r="E7975" t="e">
        <f>_xlfn.NUMBERVALUE(#REF!)</f>
        <v>#REF!</v>
      </c>
    </row>
    <row r="7976" spans="1:5">
      <c r="A7976" s="285">
        <v>60135</v>
      </c>
      <c r="B7976" s="285" t="s">
        <v>17271</v>
      </c>
      <c r="C7976" s="513">
        <v>4.3484999999999996</v>
      </c>
      <c r="E7976" t="e">
        <f>_xlfn.NUMBERVALUE(#REF!)</f>
        <v>#REF!</v>
      </c>
    </row>
    <row r="7977" spans="1:5">
      <c r="A7977" s="285">
        <v>36283</v>
      </c>
      <c r="B7977" s="285" t="s">
        <v>17272</v>
      </c>
      <c r="C7977" s="513">
        <v>1121.4000000000001</v>
      </c>
      <c r="E7977" t="e">
        <f>_xlfn.NUMBERVALUE(#REF!)</f>
        <v>#REF!</v>
      </c>
    </row>
    <row r="7978" spans="1:5">
      <c r="A7978" s="285">
        <v>59502</v>
      </c>
      <c r="B7978" s="285" t="s">
        <v>17273</v>
      </c>
      <c r="C7978" s="513">
        <v>389.11040000000003</v>
      </c>
      <c r="E7978" t="e">
        <f>_xlfn.NUMBERVALUE(#REF!)</f>
        <v>#REF!</v>
      </c>
    </row>
    <row r="7979" spans="1:5">
      <c r="A7979" s="285">
        <v>35669</v>
      </c>
      <c r="B7979" s="285" t="s">
        <v>17274</v>
      </c>
      <c r="C7979" s="513">
        <v>25.79</v>
      </c>
      <c r="E7979" t="e">
        <f>_xlfn.NUMBERVALUE(#REF!)</f>
        <v>#REF!</v>
      </c>
    </row>
    <row r="7980" spans="1:5">
      <c r="A7980" s="285">
        <v>22978</v>
      </c>
      <c r="B7980" s="285" t="s">
        <v>17275</v>
      </c>
      <c r="C7980" s="513">
        <v>9.0060000000000002</v>
      </c>
      <c r="E7980" t="e">
        <f>_xlfn.NUMBERVALUE(#REF!)</f>
        <v>#REF!</v>
      </c>
    </row>
    <row r="7981" spans="1:5">
      <c r="A7981" s="285">
        <v>23716</v>
      </c>
      <c r="B7981" s="285" t="s">
        <v>17276</v>
      </c>
      <c r="C7981" s="513">
        <v>14.386799999999999</v>
      </c>
      <c r="E7981" t="e">
        <f>_xlfn.NUMBERVALUE(#REF!)</f>
        <v>#REF!</v>
      </c>
    </row>
    <row r="7982" spans="1:5">
      <c r="A7982" s="285">
        <v>24061</v>
      </c>
      <c r="B7982" s="285" t="s">
        <v>17277</v>
      </c>
      <c r="C7982" s="513">
        <v>15.9885</v>
      </c>
      <c r="E7982" t="e">
        <f>_xlfn.NUMBERVALUE(#REF!)</f>
        <v>#REF!</v>
      </c>
    </row>
    <row r="7983" spans="1:5">
      <c r="A7983" s="285">
        <v>22235</v>
      </c>
      <c r="B7983" s="285" t="s">
        <v>17278</v>
      </c>
      <c r="C7983" s="513">
        <v>2.9394999999999998</v>
      </c>
      <c r="E7983" t="e">
        <f>_xlfn.NUMBERVALUE(#REF!)</f>
        <v>#REF!</v>
      </c>
    </row>
    <row r="7984" spans="1:5">
      <c r="A7984" s="285">
        <v>49120</v>
      </c>
      <c r="B7984" s="285" t="s">
        <v>17279</v>
      </c>
      <c r="C7984" s="513">
        <v>30.163</v>
      </c>
      <c r="E7984" t="e">
        <f>_xlfn.NUMBERVALUE(#REF!)</f>
        <v>#REF!</v>
      </c>
    </row>
    <row r="7985" spans="1:5">
      <c r="A7985" s="285">
        <v>48899</v>
      </c>
      <c r="B7985" s="285" t="s">
        <v>17280</v>
      </c>
      <c r="C7985" s="513">
        <v>74.872</v>
      </c>
      <c r="E7985" t="e">
        <f>_xlfn.NUMBERVALUE(#REF!)</f>
        <v>#REF!</v>
      </c>
    </row>
    <row r="7986" spans="1:5">
      <c r="A7986" s="285">
        <v>59488</v>
      </c>
      <c r="B7986" s="285" t="s">
        <v>17281</v>
      </c>
      <c r="C7986" s="513">
        <v>102.84829999999999</v>
      </c>
      <c r="E7986" t="e">
        <f>_xlfn.NUMBERVALUE(#REF!)</f>
        <v>#REF!</v>
      </c>
    </row>
    <row r="7987" spans="1:5">
      <c r="A7987" s="285">
        <v>78700</v>
      </c>
      <c r="B7987" s="285" t="s">
        <v>17282</v>
      </c>
      <c r="C7987" s="513">
        <v>14.24</v>
      </c>
      <c r="E7987" t="e">
        <f>_xlfn.NUMBERVALUE(#REF!)</f>
        <v>#REF!</v>
      </c>
    </row>
    <row r="7988" spans="1:5">
      <c r="A7988" s="285">
        <v>89304</v>
      </c>
      <c r="B7988" s="285" t="s">
        <v>17283</v>
      </c>
      <c r="C7988" s="513">
        <v>5.29</v>
      </c>
      <c r="E7988" t="e">
        <f>_xlfn.NUMBERVALUE(#REF!)</f>
        <v>#REF!</v>
      </c>
    </row>
    <row r="7989" spans="1:5">
      <c r="A7989" s="285">
        <v>63722</v>
      </c>
      <c r="B7989" s="285" t="s">
        <v>17284</v>
      </c>
      <c r="C7989" s="513">
        <v>3.6690999999999998</v>
      </c>
      <c r="E7989" t="e">
        <f>_xlfn.NUMBERVALUE(#REF!)</f>
        <v>#REF!</v>
      </c>
    </row>
    <row r="7990" spans="1:5">
      <c r="A7990" s="285">
        <v>23892</v>
      </c>
      <c r="B7990" s="285" t="s">
        <v>17285</v>
      </c>
      <c r="C7990" s="513">
        <v>33.801000000000002</v>
      </c>
      <c r="E7990" t="e">
        <f>_xlfn.NUMBERVALUE(#REF!)</f>
        <v>#REF!</v>
      </c>
    </row>
    <row r="7991" spans="1:5">
      <c r="A7991" s="285">
        <v>22133</v>
      </c>
      <c r="B7991" s="285" t="s">
        <v>15460</v>
      </c>
      <c r="C7991" s="513">
        <v>39.005099999999999</v>
      </c>
      <c r="E7991" t="e">
        <f>_xlfn.NUMBERVALUE(#REF!)</f>
        <v>#REF!</v>
      </c>
    </row>
    <row r="7992" spans="1:5">
      <c r="A7992" s="285">
        <v>46227</v>
      </c>
      <c r="B7992" s="285" t="s">
        <v>17286</v>
      </c>
      <c r="C7992" s="513">
        <v>93.963999999999999</v>
      </c>
      <c r="E7992" t="e">
        <f>_xlfn.NUMBERVALUE(#REF!)</f>
        <v>#REF!</v>
      </c>
    </row>
    <row r="7993" spans="1:5">
      <c r="A7993" s="285">
        <v>11103</v>
      </c>
      <c r="B7993" s="285" t="s">
        <v>17287</v>
      </c>
      <c r="C7993" s="513">
        <v>105.105</v>
      </c>
      <c r="E7993" t="e">
        <f>_xlfn.NUMBERVALUE(#REF!)</f>
        <v>#REF!</v>
      </c>
    </row>
    <row r="7994" spans="1:5">
      <c r="A7994" s="285">
        <v>11107</v>
      </c>
      <c r="B7994" s="285" t="s">
        <v>15974</v>
      </c>
      <c r="C7994" s="513">
        <v>17.164000000000001</v>
      </c>
      <c r="E7994" t="e">
        <f>_xlfn.NUMBERVALUE(#REF!)</f>
        <v>#REF!</v>
      </c>
    </row>
    <row r="7995" spans="1:5">
      <c r="A7995" s="285">
        <v>77423</v>
      </c>
      <c r="B7995" s="285" t="s">
        <v>16624</v>
      </c>
      <c r="C7995" s="513">
        <v>17.97</v>
      </c>
      <c r="E7995" t="e">
        <f>_xlfn.NUMBERVALUE(#REF!)</f>
        <v>#REF!</v>
      </c>
    </row>
    <row r="7996" spans="1:5">
      <c r="A7996" s="285">
        <v>24199</v>
      </c>
      <c r="B7996" s="285" t="s">
        <v>17288</v>
      </c>
      <c r="C7996" s="513">
        <v>0.53320000000000001</v>
      </c>
      <c r="E7996" t="e">
        <f>_xlfn.NUMBERVALUE(#REF!)</f>
        <v>#REF!</v>
      </c>
    </row>
    <row r="7997" spans="1:5">
      <c r="A7997" s="285">
        <v>76562</v>
      </c>
      <c r="B7997" s="285" t="s">
        <v>17289</v>
      </c>
      <c r="C7997" s="513">
        <v>8.0652000000000008</v>
      </c>
      <c r="E7997" t="e">
        <f>_xlfn.NUMBERVALUE(#REF!)</f>
        <v>#REF!</v>
      </c>
    </row>
    <row r="7998" spans="1:5">
      <c r="A7998" s="285">
        <v>46522</v>
      </c>
      <c r="B7998" s="285" t="s">
        <v>17290</v>
      </c>
      <c r="C7998" s="513">
        <v>38.344799999999999</v>
      </c>
      <c r="E7998" t="e">
        <f>_xlfn.NUMBERVALUE(#REF!)</f>
        <v>#REF!</v>
      </c>
    </row>
    <row r="7999" spans="1:5">
      <c r="A7999" s="285">
        <v>46208</v>
      </c>
      <c r="B7999" s="285" t="s">
        <v>17291</v>
      </c>
      <c r="C7999" s="513">
        <v>574.08000000000004</v>
      </c>
      <c r="E7999" t="e">
        <f>_xlfn.NUMBERVALUE(#REF!)</f>
        <v>#REF!</v>
      </c>
    </row>
    <row r="8000" spans="1:5">
      <c r="A8000" s="285">
        <v>37503</v>
      </c>
      <c r="B8000" s="285" t="s">
        <v>17292</v>
      </c>
      <c r="C8000" s="513">
        <v>2.4954999999999998</v>
      </c>
      <c r="E8000" t="e">
        <f>_xlfn.NUMBERVALUE(#REF!)</f>
        <v>#REF!</v>
      </c>
    </row>
    <row r="8001" spans="1:5">
      <c r="A8001" s="285">
        <v>46202</v>
      </c>
      <c r="B8001" s="285" t="s">
        <v>17293</v>
      </c>
      <c r="C8001" s="513">
        <v>446.99200000000002</v>
      </c>
      <c r="E8001" t="e">
        <f>_xlfn.NUMBERVALUE(#REF!)</f>
        <v>#REF!</v>
      </c>
    </row>
    <row r="8002" spans="1:5">
      <c r="A8002" s="285">
        <v>46203</v>
      </c>
      <c r="B8002" s="285" t="s">
        <v>17294</v>
      </c>
      <c r="C8002" s="513">
        <v>498.62799999999999</v>
      </c>
      <c r="E8002" t="e">
        <f>_xlfn.NUMBERVALUE(#REF!)</f>
        <v>#REF!</v>
      </c>
    </row>
    <row r="8003" spans="1:5">
      <c r="A8003" s="285">
        <v>23013</v>
      </c>
      <c r="B8003" s="285" t="s">
        <v>17295</v>
      </c>
      <c r="C8003" s="513">
        <v>20.776499999999999</v>
      </c>
      <c r="E8003" t="e">
        <f>_xlfn.NUMBERVALUE(#REF!)</f>
        <v>#REF!</v>
      </c>
    </row>
    <row r="8004" spans="1:5">
      <c r="A8004" s="285">
        <v>32512</v>
      </c>
      <c r="B8004" s="285" t="s">
        <v>17296</v>
      </c>
      <c r="C8004" s="513">
        <v>1.2678</v>
      </c>
      <c r="E8004" t="e">
        <f>_xlfn.NUMBERVALUE(#REF!)</f>
        <v>#REF!</v>
      </c>
    </row>
    <row r="8005" spans="1:5">
      <c r="A8005" s="285">
        <v>40591</v>
      </c>
      <c r="B8005" s="285" t="s">
        <v>17297</v>
      </c>
      <c r="C8005" s="513">
        <v>134.06399999999999</v>
      </c>
      <c r="E8005" t="e">
        <f>_xlfn.NUMBERVALUE(#REF!)</f>
        <v>#REF!</v>
      </c>
    </row>
    <row r="8006" spans="1:5">
      <c r="A8006" s="285">
        <v>46200</v>
      </c>
      <c r="B8006" s="285" t="s">
        <v>17298</v>
      </c>
      <c r="C8006" s="513">
        <v>363.428</v>
      </c>
      <c r="E8006" t="e">
        <f>_xlfn.NUMBERVALUE(#REF!)</f>
        <v>#REF!</v>
      </c>
    </row>
    <row r="8007" spans="1:5">
      <c r="A8007" s="285">
        <v>46201</v>
      </c>
      <c r="B8007" s="285" t="s">
        <v>17299</v>
      </c>
      <c r="C8007" s="513">
        <v>394.73200000000003</v>
      </c>
      <c r="E8007" t="e">
        <f>_xlfn.NUMBERVALUE(#REF!)</f>
        <v>#REF!</v>
      </c>
    </row>
    <row r="8008" spans="1:5">
      <c r="A8008" s="285">
        <v>76561</v>
      </c>
      <c r="B8008" s="285" t="s">
        <v>17300</v>
      </c>
      <c r="C8008" s="513">
        <v>7.4672000000000001</v>
      </c>
      <c r="E8008" t="e">
        <f>_xlfn.NUMBERVALUE(#REF!)</f>
        <v>#REF!</v>
      </c>
    </row>
    <row r="8009" spans="1:5">
      <c r="A8009" s="285">
        <v>46322</v>
      </c>
      <c r="B8009" s="285" t="s">
        <v>17301</v>
      </c>
      <c r="C8009" s="513">
        <v>1149.72</v>
      </c>
      <c r="E8009" t="e">
        <f>_xlfn.NUMBERVALUE(#REF!)</f>
        <v>#REF!</v>
      </c>
    </row>
    <row r="8010" spans="1:5">
      <c r="A8010" s="285">
        <v>46451</v>
      </c>
      <c r="B8010" s="285" t="s">
        <v>17302</v>
      </c>
      <c r="C8010" s="513">
        <v>88.555999999999997</v>
      </c>
      <c r="E8010" t="e">
        <f>_xlfn.NUMBERVALUE(#REF!)</f>
        <v>#REF!</v>
      </c>
    </row>
    <row r="8011" spans="1:5">
      <c r="A8011" s="285">
        <v>46456</v>
      </c>
      <c r="B8011" s="285" t="s">
        <v>17303</v>
      </c>
      <c r="C8011" s="513">
        <v>57.356000000000002</v>
      </c>
      <c r="E8011" t="e">
        <f>_xlfn.NUMBERVALUE(#REF!)</f>
        <v>#REF!</v>
      </c>
    </row>
    <row r="8012" spans="1:5">
      <c r="A8012" s="285">
        <v>46528</v>
      </c>
      <c r="B8012" s="285" t="s">
        <v>17304</v>
      </c>
      <c r="C8012" s="513">
        <v>33.020000000000003</v>
      </c>
      <c r="E8012" t="e">
        <f>_xlfn.NUMBERVALUE(#REF!)</f>
        <v>#REF!</v>
      </c>
    </row>
    <row r="8013" spans="1:5">
      <c r="A8013" s="285">
        <v>46473</v>
      </c>
      <c r="B8013" s="285" t="s">
        <v>17305</v>
      </c>
      <c r="C8013" s="513">
        <v>41.423200000000001</v>
      </c>
      <c r="E8013" t="e">
        <f>_xlfn.NUMBERVALUE(#REF!)</f>
        <v>#REF!</v>
      </c>
    </row>
    <row r="8014" spans="1:5">
      <c r="A8014" s="285">
        <v>46477</v>
      </c>
      <c r="B8014" s="285" t="s">
        <v>17306</v>
      </c>
      <c r="C8014" s="513">
        <v>68.432000000000002</v>
      </c>
      <c r="E8014" t="e">
        <f>_xlfn.NUMBERVALUE(#REF!)</f>
        <v>#REF!</v>
      </c>
    </row>
    <row r="8015" spans="1:5">
      <c r="A8015" s="285">
        <v>46461</v>
      </c>
      <c r="B8015" s="285" t="s">
        <v>17307</v>
      </c>
      <c r="C8015" s="513">
        <v>45.016399999999997</v>
      </c>
      <c r="E8015" t="e">
        <f>_xlfn.NUMBERVALUE(#REF!)</f>
        <v>#REF!</v>
      </c>
    </row>
    <row r="8016" spans="1:5">
      <c r="A8016" s="285">
        <v>46541</v>
      </c>
      <c r="B8016" s="285" t="s">
        <v>17308</v>
      </c>
      <c r="C8016" s="513">
        <v>4.8343999999999996</v>
      </c>
      <c r="E8016" t="e">
        <f>_xlfn.NUMBERVALUE(#REF!)</f>
        <v>#REF!</v>
      </c>
    </row>
    <row r="8017" spans="1:5">
      <c r="A8017" s="285">
        <v>46206</v>
      </c>
      <c r="B8017" s="285" t="s">
        <v>17309</v>
      </c>
      <c r="C8017" s="513">
        <v>502.16399999999999</v>
      </c>
      <c r="E8017" t="e">
        <f>_xlfn.NUMBERVALUE(#REF!)</f>
        <v>#REF!</v>
      </c>
    </row>
    <row r="8018" spans="1:5">
      <c r="A8018" s="285">
        <v>46207</v>
      </c>
      <c r="B8018" s="285" t="s">
        <v>17310</v>
      </c>
      <c r="C8018" s="513">
        <v>537.16</v>
      </c>
      <c r="E8018" t="e">
        <f>_xlfn.NUMBERVALUE(#REF!)</f>
        <v>#REF!</v>
      </c>
    </row>
    <row r="8019" spans="1:5">
      <c r="A8019" s="285">
        <v>80195</v>
      </c>
      <c r="B8019" s="285" t="s">
        <v>17311</v>
      </c>
      <c r="C8019" s="513">
        <v>35.984999999999999</v>
      </c>
      <c r="E8019" t="e">
        <f>_xlfn.NUMBERVALUE(#REF!)</f>
        <v>#REF!</v>
      </c>
    </row>
    <row r="8020" spans="1:5">
      <c r="A8020" s="285" t="e">
        <v>#VALUE!</v>
      </c>
      <c r="B8020" s="285" t="s">
        <v>17312</v>
      </c>
      <c r="C8020" s="513">
        <v>24.152799999999999</v>
      </c>
      <c r="E8020" t="e">
        <f>_xlfn.NUMBERVALUE(#REF!)</f>
        <v>#REF!</v>
      </c>
    </row>
    <row r="8021" spans="1:5">
      <c r="A8021" s="285" t="e">
        <v>#VALUE!</v>
      </c>
      <c r="B8021" s="285" t="s">
        <v>17313</v>
      </c>
      <c r="C8021" s="513">
        <v>24.152799999999999</v>
      </c>
      <c r="E8021" t="e">
        <f>_xlfn.NUMBERVALUE(#REF!)</f>
        <v>#REF!</v>
      </c>
    </row>
    <row r="8022" spans="1:5">
      <c r="A8022" s="285">
        <v>46211</v>
      </c>
      <c r="B8022" s="285" t="s">
        <v>17314</v>
      </c>
      <c r="C8022" s="513">
        <v>550.16</v>
      </c>
      <c r="E8022" t="e">
        <f>_xlfn.NUMBERVALUE(#REF!)</f>
        <v>#REF!</v>
      </c>
    </row>
    <row r="8023" spans="1:5">
      <c r="A8023" s="285">
        <v>46212</v>
      </c>
      <c r="B8023" s="285" t="s">
        <v>17315</v>
      </c>
      <c r="C8023" s="513">
        <v>592.28</v>
      </c>
      <c r="E8023" t="e">
        <f>_xlfn.NUMBERVALUE(#REF!)</f>
        <v>#REF!</v>
      </c>
    </row>
    <row r="8024" spans="1:5">
      <c r="A8024" s="285">
        <v>46213</v>
      </c>
      <c r="B8024" s="285" t="s">
        <v>17316</v>
      </c>
      <c r="C8024" s="513">
        <v>657.28</v>
      </c>
      <c r="E8024" t="e">
        <f>_xlfn.NUMBERVALUE(#REF!)</f>
        <v>#REF!</v>
      </c>
    </row>
    <row r="8025" spans="1:5">
      <c r="A8025" s="285">
        <v>46214</v>
      </c>
      <c r="B8025" s="285" t="s">
        <v>17317</v>
      </c>
      <c r="C8025" s="513">
        <v>723.32</v>
      </c>
      <c r="E8025" t="e">
        <f>_xlfn.NUMBERVALUE(#REF!)</f>
        <v>#REF!</v>
      </c>
    </row>
    <row r="8026" spans="1:5">
      <c r="A8026" s="285">
        <v>46220</v>
      </c>
      <c r="B8026" s="285" t="s">
        <v>17318</v>
      </c>
      <c r="C8026" s="513">
        <v>259.37599999999998</v>
      </c>
      <c r="E8026" t="e">
        <f>_xlfn.NUMBERVALUE(#REF!)</f>
        <v>#REF!</v>
      </c>
    </row>
    <row r="8027" spans="1:5">
      <c r="A8027" s="285">
        <v>46223</v>
      </c>
      <c r="B8027" s="285" t="s">
        <v>17319</v>
      </c>
      <c r="C8027" s="513">
        <v>33.233199999999997</v>
      </c>
      <c r="E8027" t="e">
        <f>_xlfn.NUMBERVALUE(#REF!)</f>
        <v>#REF!</v>
      </c>
    </row>
    <row r="8028" spans="1:5">
      <c r="A8028" s="285">
        <v>46228</v>
      </c>
      <c r="B8028" s="285" t="s">
        <v>17320</v>
      </c>
      <c r="C8028" s="513">
        <v>100.152</v>
      </c>
      <c r="E8028" t="e">
        <f>_xlfn.NUMBERVALUE(#REF!)</f>
        <v>#REF!</v>
      </c>
    </row>
    <row r="8029" spans="1:5">
      <c r="A8029" s="285">
        <v>46229</v>
      </c>
      <c r="B8029" s="285" t="s">
        <v>17321</v>
      </c>
      <c r="C8029" s="513">
        <v>117.05200000000001</v>
      </c>
      <c r="E8029" t="e">
        <f>_xlfn.NUMBERVALUE(#REF!)</f>
        <v>#REF!</v>
      </c>
    </row>
    <row r="8030" spans="1:5">
      <c r="A8030" s="285">
        <v>46255</v>
      </c>
      <c r="B8030" s="285" t="s">
        <v>17322</v>
      </c>
      <c r="C8030" s="513">
        <v>59.643999999999998</v>
      </c>
      <c r="E8030" t="e">
        <f>_xlfn.NUMBERVALUE(#REF!)</f>
        <v>#REF!</v>
      </c>
    </row>
    <row r="8031" spans="1:5">
      <c r="A8031" s="285">
        <v>46260</v>
      </c>
      <c r="B8031" s="285" t="s">
        <v>17323</v>
      </c>
      <c r="C8031" s="513">
        <v>79.768000000000001</v>
      </c>
      <c r="E8031" t="e">
        <f>_xlfn.NUMBERVALUE(#REF!)</f>
        <v>#REF!</v>
      </c>
    </row>
    <row r="8032" spans="1:5">
      <c r="A8032" s="285">
        <v>46300</v>
      </c>
      <c r="B8032" s="285" t="s">
        <v>17324</v>
      </c>
      <c r="C8032" s="513">
        <v>789.88</v>
      </c>
      <c r="E8032" t="e">
        <f>_xlfn.NUMBERVALUE(#REF!)</f>
        <v>#REF!</v>
      </c>
    </row>
    <row r="8033" spans="1:5">
      <c r="A8033" s="285">
        <v>46306</v>
      </c>
      <c r="B8033" s="285" t="s">
        <v>17325</v>
      </c>
      <c r="C8033" s="513">
        <v>850.2</v>
      </c>
      <c r="E8033" t="e">
        <f>_xlfn.NUMBERVALUE(#REF!)</f>
        <v>#REF!</v>
      </c>
    </row>
    <row r="8034" spans="1:5">
      <c r="A8034" s="285">
        <v>46312</v>
      </c>
      <c r="B8034" s="285" t="s">
        <v>17326</v>
      </c>
      <c r="C8034" s="513">
        <v>911.04</v>
      </c>
      <c r="E8034" t="e">
        <f>_xlfn.NUMBERVALUE(#REF!)</f>
        <v>#REF!</v>
      </c>
    </row>
    <row r="8035" spans="1:5">
      <c r="A8035" s="285">
        <v>46318</v>
      </c>
      <c r="B8035" s="285" t="s">
        <v>17327</v>
      </c>
      <c r="C8035" s="513">
        <v>978.12</v>
      </c>
      <c r="E8035" t="e">
        <f>_xlfn.NUMBERVALUE(#REF!)</f>
        <v>#REF!</v>
      </c>
    </row>
    <row r="8036" spans="1:5">
      <c r="A8036" s="285">
        <v>46319</v>
      </c>
      <c r="B8036" s="285" t="s">
        <v>17328</v>
      </c>
      <c r="C8036" s="513">
        <v>1100.32</v>
      </c>
      <c r="E8036" t="e">
        <f>_xlfn.NUMBERVALUE(#REF!)</f>
        <v>#REF!</v>
      </c>
    </row>
    <row r="8037" spans="1:5">
      <c r="A8037" s="285">
        <v>46321</v>
      </c>
      <c r="B8037" s="285" t="s">
        <v>17329</v>
      </c>
      <c r="C8037" s="513">
        <v>1079.52</v>
      </c>
      <c r="E8037" t="e">
        <f>_xlfn.NUMBERVALUE(#REF!)</f>
        <v>#REF!</v>
      </c>
    </row>
    <row r="8038" spans="1:5">
      <c r="A8038" s="285">
        <v>46330</v>
      </c>
      <c r="B8038" s="285" t="s">
        <v>17330</v>
      </c>
      <c r="C8038" s="513">
        <v>858</v>
      </c>
      <c r="E8038" t="e">
        <f>_xlfn.NUMBERVALUE(#REF!)</f>
        <v>#REF!</v>
      </c>
    </row>
    <row r="8039" spans="1:5">
      <c r="A8039" s="285">
        <v>46333</v>
      </c>
      <c r="B8039" s="285" t="s">
        <v>17331</v>
      </c>
      <c r="C8039" s="513">
        <v>1038.44</v>
      </c>
      <c r="E8039" t="e">
        <f>_xlfn.NUMBERVALUE(#REF!)</f>
        <v>#REF!</v>
      </c>
    </row>
    <row r="8040" spans="1:5">
      <c r="A8040" s="285">
        <v>46386</v>
      </c>
      <c r="B8040" s="285" t="s">
        <v>17332</v>
      </c>
      <c r="C8040" s="513">
        <v>1761.24</v>
      </c>
      <c r="E8040" t="e">
        <f>_xlfn.NUMBERVALUE(#REF!)</f>
        <v>#REF!</v>
      </c>
    </row>
    <row r="8041" spans="1:5">
      <c r="A8041" s="285">
        <v>46472</v>
      </c>
      <c r="B8041" s="285" t="s">
        <v>17333</v>
      </c>
      <c r="C8041" s="513">
        <v>34.32</v>
      </c>
      <c r="E8041" t="e">
        <f>_xlfn.NUMBERVALUE(#REF!)</f>
        <v>#REF!</v>
      </c>
    </row>
    <row r="8042" spans="1:5">
      <c r="A8042" s="285">
        <v>46474</v>
      </c>
      <c r="B8042" s="285" t="s">
        <v>17334</v>
      </c>
      <c r="C8042" s="513">
        <v>48.443199999999997</v>
      </c>
      <c r="E8042" t="e">
        <f>_xlfn.NUMBERVALUE(#REF!)</f>
        <v>#REF!</v>
      </c>
    </row>
    <row r="8043" spans="1:5">
      <c r="A8043" s="285">
        <v>46476</v>
      </c>
      <c r="B8043" s="285" t="s">
        <v>17335</v>
      </c>
      <c r="C8043" s="513">
        <v>46.384</v>
      </c>
      <c r="E8043" t="e">
        <f>_xlfn.NUMBERVALUE(#REF!)</f>
        <v>#REF!</v>
      </c>
    </row>
    <row r="8044" spans="1:5">
      <c r="A8044" s="285">
        <v>46480</v>
      </c>
      <c r="B8044" s="285" t="s">
        <v>17336</v>
      </c>
      <c r="C8044" s="513">
        <v>196.976</v>
      </c>
      <c r="E8044" t="e">
        <f>_xlfn.NUMBERVALUE(#REF!)</f>
        <v>#REF!</v>
      </c>
    </row>
    <row r="8045" spans="1:5">
      <c r="A8045" s="285">
        <v>46481</v>
      </c>
      <c r="B8045" s="285" t="s">
        <v>17337</v>
      </c>
      <c r="C8045" s="513">
        <v>128.07599999999999</v>
      </c>
      <c r="E8045" t="e">
        <f>_xlfn.NUMBERVALUE(#REF!)</f>
        <v>#REF!</v>
      </c>
    </row>
    <row r="8046" spans="1:5">
      <c r="A8046" s="285">
        <v>46483</v>
      </c>
      <c r="B8046" s="285" t="s">
        <v>17338</v>
      </c>
      <c r="C8046" s="513">
        <v>109.928</v>
      </c>
      <c r="E8046" t="e">
        <f>_xlfn.NUMBERVALUE(#REF!)</f>
        <v>#REF!</v>
      </c>
    </row>
    <row r="8047" spans="1:5">
      <c r="A8047" s="285">
        <v>46487</v>
      </c>
      <c r="B8047" s="285" t="s">
        <v>17339</v>
      </c>
      <c r="C8047" s="513">
        <v>167.648</v>
      </c>
      <c r="E8047" t="e">
        <f>_xlfn.NUMBERVALUE(#REF!)</f>
        <v>#REF!</v>
      </c>
    </row>
    <row r="8048" spans="1:5">
      <c r="A8048" s="285">
        <v>46488</v>
      </c>
      <c r="B8048" s="285" t="s">
        <v>17340</v>
      </c>
      <c r="C8048" s="513">
        <v>231.036</v>
      </c>
      <c r="E8048" t="e">
        <f>_xlfn.NUMBERVALUE(#REF!)</f>
        <v>#REF!</v>
      </c>
    </row>
    <row r="8049" spans="1:5">
      <c r="A8049" s="285">
        <v>46501</v>
      </c>
      <c r="B8049" s="285" t="s">
        <v>17341</v>
      </c>
      <c r="C8049" s="513">
        <v>37.731200000000001</v>
      </c>
      <c r="E8049" t="e">
        <f>_xlfn.NUMBERVALUE(#REF!)</f>
        <v>#REF!</v>
      </c>
    </row>
    <row r="8050" spans="1:5">
      <c r="A8050" s="285">
        <v>46502</v>
      </c>
      <c r="B8050" s="285" t="s">
        <v>17342</v>
      </c>
      <c r="C8050" s="513">
        <v>38.672400000000003</v>
      </c>
      <c r="E8050" t="e">
        <f>_xlfn.NUMBERVALUE(#REF!)</f>
        <v>#REF!</v>
      </c>
    </row>
    <row r="8051" spans="1:5">
      <c r="A8051" s="285">
        <v>46505</v>
      </c>
      <c r="B8051" s="285" t="s">
        <v>17343</v>
      </c>
      <c r="C8051" s="513">
        <v>72.123999999999995</v>
      </c>
      <c r="E8051" t="e">
        <f>_xlfn.NUMBERVALUE(#REF!)</f>
        <v>#REF!</v>
      </c>
    </row>
    <row r="8052" spans="1:5">
      <c r="A8052" s="285">
        <v>46506</v>
      </c>
      <c r="B8052" s="285" t="s">
        <v>17344</v>
      </c>
      <c r="C8052" s="513">
        <v>82.108000000000004</v>
      </c>
      <c r="E8052" t="e">
        <f>_xlfn.NUMBERVALUE(#REF!)</f>
        <v>#REF!</v>
      </c>
    </row>
    <row r="8053" spans="1:5">
      <c r="A8053" s="285">
        <v>46507</v>
      </c>
      <c r="B8053" s="285" t="s">
        <v>17345</v>
      </c>
      <c r="C8053" s="513">
        <v>102.908</v>
      </c>
      <c r="E8053" t="e">
        <f>_xlfn.NUMBERVALUE(#REF!)</f>
        <v>#REF!</v>
      </c>
    </row>
    <row r="8054" spans="1:5">
      <c r="A8054" s="285">
        <v>46508</v>
      </c>
      <c r="B8054" s="285" t="s">
        <v>17346</v>
      </c>
      <c r="C8054" s="513">
        <v>160.99199999999999</v>
      </c>
      <c r="E8054" t="e">
        <f>_xlfn.NUMBERVALUE(#REF!)</f>
        <v>#REF!</v>
      </c>
    </row>
    <row r="8055" spans="1:5">
      <c r="A8055" s="285">
        <v>46509</v>
      </c>
      <c r="B8055" s="285" t="s">
        <v>17347</v>
      </c>
      <c r="C8055" s="513">
        <v>173.21199999999999</v>
      </c>
      <c r="E8055" t="e">
        <f>_xlfn.NUMBERVALUE(#REF!)</f>
        <v>#REF!</v>
      </c>
    </row>
    <row r="8056" spans="1:5">
      <c r="A8056" s="285">
        <v>46510</v>
      </c>
      <c r="B8056" s="285" t="s">
        <v>17348</v>
      </c>
      <c r="C8056" s="513">
        <v>198.952</v>
      </c>
      <c r="E8056" t="e">
        <f>_xlfn.NUMBERVALUE(#REF!)</f>
        <v>#REF!</v>
      </c>
    </row>
    <row r="8057" spans="1:5">
      <c r="A8057" s="285">
        <v>46512</v>
      </c>
      <c r="B8057" s="285" t="s">
        <v>17349</v>
      </c>
      <c r="C8057" s="513">
        <v>29.51</v>
      </c>
      <c r="E8057" t="e">
        <f>_xlfn.NUMBERVALUE(#REF!)</f>
        <v>#REF!</v>
      </c>
    </row>
    <row r="8058" spans="1:5">
      <c r="A8058" s="285">
        <v>46523</v>
      </c>
      <c r="B8058" s="285" t="s">
        <v>17350</v>
      </c>
      <c r="C8058" s="513">
        <v>43.700800000000001</v>
      </c>
      <c r="E8058" t="e">
        <f>_xlfn.NUMBERVALUE(#REF!)</f>
        <v>#REF!</v>
      </c>
    </row>
    <row r="8059" spans="1:5">
      <c r="A8059" s="285">
        <v>46530</v>
      </c>
      <c r="B8059" s="285" t="s">
        <v>17351</v>
      </c>
      <c r="C8059" s="513">
        <v>40.508000000000003</v>
      </c>
      <c r="E8059" t="e">
        <f>_xlfn.NUMBERVALUE(#REF!)</f>
        <v>#REF!</v>
      </c>
    </row>
    <row r="8060" spans="1:5">
      <c r="A8060" s="285">
        <v>46539</v>
      </c>
      <c r="B8060" s="285" t="s">
        <v>17352</v>
      </c>
      <c r="C8060" s="513">
        <v>23.904399999999999</v>
      </c>
      <c r="E8060" t="e">
        <f>_xlfn.NUMBERVALUE(#REF!)</f>
        <v>#REF!</v>
      </c>
    </row>
    <row r="8061" spans="1:5">
      <c r="A8061" s="285">
        <v>76551</v>
      </c>
      <c r="B8061" s="285" t="s">
        <v>17353</v>
      </c>
      <c r="C8061" s="513">
        <v>6.4687999999999999</v>
      </c>
      <c r="E8061" t="e">
        <f>_xlfn.NUMBERVALUE(#REF!)</f>
        <v>#REF!</v>
      </c>
    </row>
    <row r="8062" spans="1:5">
      <c r="A8062" s="285">
        <v>76552</v>
      </c>
      <c r="B8062" s="285" t="s">
        <v>17354</v>
      </c>
      <c r="C8062" s="513">
        <v>7.3840000000000003</v>
      </c>
      <c r="E8062" t="e">
        <f>_xlfn.NUMBERVALUE(#REF!)</f>
        <v>#REF!</v>
      </c>
    </row>
    <row r="8063" spans="1:5">
      <c r="A8063" s="285">
        <v>76555</v>
      </c>
      <c r="B8063" s="285" t="s">
        <v>17355</v>
      </c>
      <c r="C8063" s="513">
        <v>7.3840000000000003</v>
      </c>
      <c r="E8063" t="e">
        <f>_xlfn.NUMBERVALUE(#REF!)</f>
        <v>#REF!</v>
      </c>
    </row>
    <row r="8064" spans="1:5">
      <c r="A8064" s="285">
        <v>76554</v>
      </c>
      <c r="B8064" s="285" t="s">
        <v>17356</v>
      </c>
      <c r="C8064" s="513">
        <v>6.8015999999999996</v>
      </c>
      <c r="E8064" t="e">
        <f>_xlfn.NUMBERVALUE(#REF!)</f>
        <v>#REF!</v>
      </c>
    </row>
    <row r="8065" spans="1:5">
      <c r="A8065" s="285">
        <v>76563</v>
      </c>
      <c r="B8065" s="285" t="s">
        <v>17357</v>
      </c>
      <c r="C8065" s="513">
        <v>8.7151999999999994</v>
      </c>
      <c r="E8065" t="e">
        <f>_xlfn.NUMBERVALUE(#REF!)</f>
        <v>#REF!</v>
      </c>
    </row>
    <row r="8066" spans="1:5">
      <c r="A8066" s="285">
        <v>76564</v>
      </c>
      <c r="B8066" s="285" t="s">
        <v>17358</v>
      </c>
      <c r="C8066" s="513">
        <v>8.1275999999999993</v>
      </c>
      <c r="E8066" t="e">
        <f>_xlfn.NUMBERVALUE(#REF!)</f>
        <v>#REF!</v>
      </c>
    </row>
    <row r="8067" spans="1:5">
      <c r="A8067" s="285">
        <v>76565</v>
      </c>
      <c r="B8067" s="285" t="s">
        <v>17359</v>
      </c>
      <c r="C8067" s="513">
        <v>8.9803999999999995</v>
      </c>
      <c r="E8067" t="e">
        <f>_xlfn.NUMBERVALUE(#REF!)</f>
        <v>#REF!</v>
      </c>
    </row>
    <row r="8068" spans="1:5">
      <c r="A8068" s="285">
        <v>76566</v>
      </c>
      <c r="B8068" s="285" t="s">
        <v>17357</v>
      </c>
      <c r="C8068" s="513">
        <v>9.2767999999999997</v>
      </c>
      <c r="E8068" t="e">
        <f>_xlfn.NUMBERVALUE(#REF!)</f>
        <v>#REF!</v>
      </c>
    </row>
    <row r="8069" spans="1:5">
      <c r="A8069" s="285">
        <v>76573</v>
      </c>
      <c r="B8069" s="285" t="s">
        <v>17360</v>
      </c>
      <c r="C8069" s="513">
        <v>12.017200000000001</v>
      </c>
      <c r="E8069" t="e">
        <f>_xlfn.NUMBERVALUE(#REF!)</f>
        <v>#REF!</v>
      </c>
    </row>
    <row r="8070" spans="1:5">
      <c r="A8070" s="285">
        <v>76576</v>
      </c>
      <c r="B8070" s="285" t="s">
        <v>17361</v>
      </c>
      <c r="C8070" s="513">
        <v>13.249599999999999</v>
      </c>
      <c r="E8070" t="e">
        <f>_xlfn.NUMBERVALUE(#REF!)</f>
        <v>#REF!</v>
      </c>
    </row>
    <row r="8071" spans="1:5">
      <c r="A8071" s="285">
        <v>76591</v>
      </c>
      <c r="B8071" s="285" t="s">
        <v>17362</v>
      </c>
      <c r="C8071" s="513">
        <v>9.3391999999999999</v>
      </c>
      <c r="E8071" t="e">
        <f>_xlfn.NUMBERVALUE(#REF!)</f>
        <v>#REF!</v>
      </c>
    </row>
    <row r="8072" spans="1:5">
      <c r="A8072" s="285">
        <v>76592</v>
      </c>
      <c r="B8072" s="285" t="s">
        <v>17363</v>
      </c>
      <c r="C8072" s="513">
        <v>9.0687999999999995</v>
      </c>
      <c r="E8072" t="e">
        <f>_xlfn.NUMBERVALUE(#REF!)</f>
        <v>#REF!</v>
      </c>
    </row>
    <row r="8073" spans="1:5">
      <c r="A8073" s="285">
        <v>79461</v>
      </c>
      <c r="B8073" s="285" t="s">
        <v>17364</v>
      </c>
      <c r="C8073" s="513">
        <v>9.7864000000000004</v>
      </c>
      <c r="E8073" t="e">
        <f>_xlfn.NUMBERVALUE(#REF!)</f>
        <v>#REF!</v>
      </c>
    </row>
    <row r="8074" spans="1:5">
      <c r="A8074" s="285">
        <v>79462</v>
      </c>
      <c r="B8074" s="285" t="s">
        <v>17365</v>
      </c>
      <c r="C8074" s="513">
        <v>10.561199999999999</v>
      </c>
      <c r="E8074" t="e">
        <f>_xlfn.NUMBERVALUE(#REF!)</f>
        <v>#REF!</v>
      </c>
    </row>
    <row r="8075" spans="1:5">
      <c r="A8075" s="285">
        <v>79464</v>
      </c>
      <c r="B8075" s="285" t="s">
        <v>17366</v>
      </c>
      <c r="C8075" s="513">
        <v>10.1608</v>
      </c>
      <c r="E8075" t="e">
        <f>_xlfn.NUMBERVALUE(#REF!)</f>
        <v>#REF!</v>
      </c>
    </row>
    <row r="8076" spans="1:5">
      <c r="A8076" s="285">
        <v>20853</v>
      </c>
      <c r="B8076" s="285" t="s">
        <v>17263</v>
      </c>
      <c r="C8076" s="513">
        <v>157.3143</v>
      </c>
      <c r="E8076" t="e">
        <f>_xlfn.NUMBERVALUE(#REF!)</f>
        <v>#REF!</v>
      </c>
    </row>
    <row r="8077" spans="1:5">
      <c r="A8077" s="285">
        <v>23738</v>
      </c>
      <c r="B8077" s="285" t="s">
        <v>16916</v>
      </c>
      <c r="C8077" s="513">
        <v>30.614699999999999</v>
      </c>
      <c r="E8077" t="e">
        <f>_xlfn.NUMBERVALUE(#REF!)</f>
        <v>#REF!</v>
      </c>
    </row>
    <row r="8078" spans="1:5">
      <c r="A8078" s="285">
        <v>46458</v>
      </c>
      <c r="B8078" s="285" t="s">
        <v>17367</v>
      </c>
      <c r="C8078" s="513">
        <v>71.603999999999999</v>
      </c>
      <c r="E8078" t="e">
        <f>_xlfn.NUMBERVALUE(#REF!)</f>
        <v>#REF!</v>
      </c>
    </row>
    <row r="8079" spans="1:5">
      <c r="A8079" s="285">
        <v>36511</v>
      </c>
      <c r="B8079" s="285" t="s">
        <v>17368</v>
      </c>
      <c r="C8079" s="513">
        <v>17.7897</v>
      </c>
      <c r="E8079" t="e">
        <f>_xlfn.NUMBERVALUE(#REF!)</f>
        <v>#REF!</v>
      </c>
    </row>
    <row r="8080" spans="1:5">
      <c r="A8080" s="285">
        <v>22156</v>
      </c>
      <c r="B8080" s="285" t="s">
        <v>17369</v>
      </c>
      <c r="C8080" s="513">
        <v>117.19199999999999</v>
      </c>
      <c r="E8080" t="e">
        <f>_xlfn.NUMBERVALUE(#REF!)</f>
        <v>#REF!</v>
      </c>
    </row>
    <row r="8081" spans="1:5">
      <c r="A8081" s="285">
        <v>40590</v>
      </c>
      <c r="B8081" s="285" t="s">
        <v>17370</v>
      </c>
      <c r="C8081" s="513">
        <v>87.248000000000005</v>
      </c>
      <c r="E8081" t="e">
        <f>_xlfn.NUMBERVALUE(#REF!)</f>
        <v>#REF!</v>
      </c>
    </row>
    <row r="8082" spans="1:5">
      <c r="A8082" s="285">
        <v>62625</v>
      </c>
      <c r="B8082" s="285" t="s">
        <v>17371</v>
      </c>
      <c r="C8082" s="513">
        <v>215.82</v>
      </c>
      <c r="E8082" t="e">
        <f>_xlfn.NUMBERVALUE(#REF!)</f>
        <v>#REF!</v>
      </c>
    </row>
    <row r="8083" spans="1:5">
      <c r="A8083" s="285">
        <v>46323</v>
      </c>
      <c r="B8083" s="285" t="s">
        <v>17372</v>
      </c>
      <c r="C8083" s="513">
        <v>1241.24</v>
      </c>
      <c r="E8083" t="e">
        <f>_xlfn.NUMBERVALUE(#REF!)</f>
        <v>#REF!</v>
      </c>
    </row>
    <row r="8084" spans="1:5">
      <c r="A8084" s="285">
        <v>23834</v>
      </c>
      <c r="B8084" s="285" t="s">
        <v>17373</v>
      </c>
      <c r="C8084" s="513">
        <v>9.7584</v>
      </c>
      <c r="E8084" t="e">
        <f>_xlfn.NUMBERVALUE(#REF!)</f>
        <v>#REF!</v>
      </c>
    </row>
    <row r="8085" spans="1:5">
      <c r="A8085" s="285">
        <v>11159</v>
      </c>
      <c r="B8085" s="285" t="s">
        <v>17374</v>
      </c>
      <c r="C8085" s="513">
        <v>6.1879999999999997</v>
      </c>
      <c r="E8085" t="e">
        <f>_xlfn.NUMBERVALUE(#REF!)</f>
        <v>#REF!</v>
      </c>
    </row>
    <row r="8086" spans="1:5">
      <c r="A8086" s="285">
        <v>11253</v>
      </c>
      <c r="B8086" s="285" t="s">
        <v>17375</v>
      </c>
      <c r="C8086" s="513">
        <v>12.8485</v>
      </c>
      <c r="E8086" t="e">
        <f>_xlfn.NUMBERVALUE(#REF!)</f>
        <v>#REF!</v>
      </c>
    </row>
    <row r="8087" spans="1:5">
      <c r="A8087" s="285">
        <v>11222</v>
      </c>
      <c r="B8087" s="285" t="s">
        <v>17376</v>
      </c>
      <c r="C8087" s="513">
        <v>29.7605</v>
      </c>
      <c r="E8087" t="e">
        <f>_xlfn.NUMBERVALUE(#REF!)</f>
        <v>#REF!</v>
      </c>
    </row>
    <row r="8088" spans="1:5">
      <c r="A8088" s="285">
        <v>11101</v>
      </c>
      <c r="B8088" s="285" t="s">
        <v>17377</v>
      </c>
      <c r="C8088" s="513">
        <v>83.09</v>
      </c>
      <c r="E8088" t="e">
        <f>_xlfn.NUMBERVALUE(#REF!)</f>
        <v>#REF!</v>
      </c>
    </row>
    <row r="8089" spans="1:5">
      <c r="A8089" s="285">
        <v>32617</v>
      </c>
      <c r="B8089" s="285" t="s">
        <v>17378</v>
      </c>
      <c r="C8089" s="513">
        <v>28.1892</v>
      </c>
      <c r="E8089" t="e">
        <f>_xlfn.NUMBERVALUE(#REF!)</f>
        <v>#REF!</v>
      </c>
    </row>
    <row r="8090" spans="1:5">
      <c r="A8090" s="285">
        <v>46454</v>
      </c>
      <c r="B8090" s="285" t="s">
        <v>17379</v>
      </c>
      <c r="C8090" s="513">
        <v>48.448399999999999</v>
      </c>
      <c r="E8090" t="e">
        <f>_xlfn.NUMBERVALUE(#REF!)</f>
        <v>#REF!</v>
      </c>
    </row>
    <row r="8091" spans="1:5">
      <c r="A8091" s="285">
        <v>46450</v>
      </c>
      <c r="B8091" s="285" t="s">
        <v>17380</v>
      </c>
      <c r="C8091" s="513">
        <v>81.796000000000006</v>
      </c>
      <c r="E8091" t="e">
        <f>_xlfn.NUMBERVALUE(#REF!)</f>
        <v>#REF!</v>
      </c>
    </row>
    <row r="8092" spans="1:5">
      <c r="A8092" s="285">
        <v>46529</v>
      </c>
      <c r="B8092" s="285" t="s">
        <v>17381</v>
      </c>
      <c r="C8092" s="513">
        <v>36.7744</v>
      </c>
      <c r="E8092" t="e">
        <f>_xlfn.NUMBERVALUE(#REF!)</f>
        <v>#REF!</v>
      </c>
    </row>
    <row r="8093" spans="1:5">
      <c r="A8093" s="285">
        <v>40580</v>
      </c>
      <c r="B8093" s="285" t="s">
        <v>17382</v>
      </c>
      <c r="C8093" s="513">
        <v>60.648000000000003</v>
      </c>
      <c r="E8093" t="e">
        <f>_xlfn.NUMBERVALUE(#REF!)</f>
        <v>#REF!</v>
      </c>
    </row>
    <row r="8094" spans="1:5">
      <c r="A8094" s="285">
        <v>40594</v>
      </c>
      <c r="B8094" s="285" t="s">
        <v>17383</v>
      </c>
      <c r="C8094" s="513">
        <v>171.52799999999999</v>
      </c>
      <c r="E8094" t="e">
        <f>_xlfn.NUMBERVALUE(#REF!)</f>
        <v>#REF!</v>
      </c>
    </row>
    <row r="8095" spans="1:5">
      <c r="A8095" s="285">
        <v>78774</v>
      </c>
      <c r="B8095" s="285" t="s">
        <v>17384</v>
      </c>
      <c r="C8095" s="513">
        <v>70.459999999999994</v>
      </c>
      <c r="E8095" t="e">
        <f>_xlfn.NUMBERVALUE(#REF!)</f>
        <v>#REF!</v>
      </c>
    </row>
    <row r="8096" spans="1:5">
      <c r="A8096" s="285">
        <v>35675</v>
      </c>
      <c r="B8096" s="285" t="s">
        <v>17385</v>
      </c>
      <c r="C8096" s="513">
        <v>74.251800000000003</v>
      </c>
      <c r="E8096" t="e">
        <f>_xlfn.NUMBERVALUE(#REF!)</f>
        <v>#REF!</v>
      </c>
    </row>
    <row r="8097" spans="1:5">
      <c r="A8097" s="285">
        <v>59427</v>
      </c>
      <c r="B8097" s="285" t="s">
        <v>17386</v>
      </c>
      <c r="C8097" s="513">
        <v>73.976500000000001</v>
      </c>
      <c r="E8097" t="e">
        <f>_xlfn.NUMBERVALUE(#REF!)</f>
        <v>#REF!</v>
      </c>
    </row>
    <row r="8098" spans="1:5">
      <c r="A8098" s="285">
        <v>23928</v>
      </c>
      <c r="B8098" s="285" t="s">
        <v>17387</v>
      </c>
      <c r="C8098" s="513">
        <v>9.234</v>
      </c>
      <c r="E8098" t="e">
        <f>_xlfn.NUMBERVALUE(#REF!)</f>
        <v>#REF!</v>
      </c>
    </row>
    <row r="8099" spans="1:5">
      <c r="A8099" s="285" t="e">
        <v>#VALUE!</v>
      </c>
      <c r="B8099" s="285" t="s">
        <v>17388</v>
      </c>
      <c r="C8099" s="513">
        <v>174.7</v>
      </c>
      <c r="E8099" t="e">
        <f>_xlfn.NUMBERVALUE(#REF!)</f>
        <v>#REF!</v>
      </c>
    </row>
    <row r="8100" spans="1:5">
      <c r="A8100" s="285">
        <v>23722</v>
      </c>
      <c r="B8100" s="285" t="s">
        <v>17203</v>
      </c>
      <c r="C8100" s="513">
        <v>34.832700000000003</v>
      </c>
      <c r="E8100" t="e">
        <f>_xlfn.NUMBERVALUE(#REF!)</f>
        <v>#REF!</v>
      </c>
    </row>
    <row r="8101" spans="1:5">
      <c r="A8101" s="285">
        <v>38880</v>
      </c>
      <c r="B8101" s="285" t="s">
        <v>17389</v>
      </c>
      <c r="C8101" s="513">
        <v>0.36380000000000001</v>
      </c>
      <c r="E8101" t="e">
        <f>_xlfn.NUMBERVALUE(#REF!)</f>
        <v>#REF!</v>
      </c>
    </row>
    <row r="8102" spans="1:5">
      <c r="A8102" s="285">
        <v>36454</v>
      </c>
      <c r="B8102" s="285" t="s">
        <v>17390</v>
      </c>
      <c r="C8102" s="513">
        <v>73.215999999999994</v>
      </c>
      <c r="E8102" t="e">
        <f>_xlfn.NUMBERVALUE(#REF!)</f>
        <v>#REF!</v>
      </c>
    </row>
    <row r="8103" spans="1:5">
      <c r="A8103" s="285">
        <v>46209</v>
      </c>
      <c r="B8103" s="285" t="s">
        <v>17391</v>
      </c>
      <c r="C8103" s="513">
        <v>631.79999999999995</v>
      </c>
      <c r="E8103" t="e">
        <f>_xlfn.NUMBERVALUE(#REF!)</f>
        <v>#REF!</v>
      </c>
    </row>
    <row r="8104" spans="1:5">
      <c r="A8104" s="285">
        <v>46264</v>
      </c>
      <c r="B8104" s="285" t="s">
        <v>17392</v>
      </c>
      <c r="C8104" s="513">
        <v>67.287999999999997</v>
      </c>
      <c r="E8104" t="e">
        <f>_xlfn.NUMBERVALUE(#REF!)</f>
        <v>#REF!</v>
      </c>
    </row>
    <row r="8105" spans="1:5">
      <c r="A8105" s="285">
        <v>46328</v>
      </c>
      <c r="B8105" s="285" t="s">
        <v>17393</v>
      </c>
      <c r="C8105" s="513">
        <v>1256.32</v>
      </c>
      <c r="E8105" t="e">
        <f>_xlfn.NUMBERVALUE(#REF!)</f>
        <v>#REF!</v>
      </c>
    </row>
    <row r="8106" spans="1:5">
      <c r="A8106" s="285">
        <v>46329</v>
      </c>
      <c r="B8106" s="285" t="s">
        <v>17394</v>
      </c>
      <c r="C8106" s="513">
        <v>1317.16</v>
      </c>
      <c r="E8106" t="e">
        <f>_xlfn.NUMBERVALUE(#REF!)</f>
        <v>#REF!</v>
      </c>
    </row>
    <row r="8107" spans="1:5">
      <c r="A8107" s="285">
        <v>46334</v>
      </c>
      <c r="B8107" s="285" t="s">
        <v>17395</v>
      </c>
      <c r="C8107" s="513">
        <v>273.93599999999998</v>
      </c>
      <c r="E8107" t="e">
        <f>_xlfn.NUMBERVALUE(#REF!)</f>
        <v>#REF!</v>
      </c>
    </row>
    <row r="8108" spans="1:5">
      <c r="A8108" s="285">
        <v>46335</v>
      </c>
      <c r="B8108" s="285" t="s">
        <v>17396</v>
      </c>
      <c r="C8108" s="513">
        <v>294.06</v>
      </c>
      <c r="E8108" t="e">
        <f>_xlfn.NUMBERVALUE(#REF!)</f>
        <v>#REF!</v>
      </c>
    </row>
    <row r="8109" spans="1:5">
      <c r="A8109" s="285">
        <v>46337</v>
      </c>
      <c r="B8109" s="285" t="s">
        <v>17397</v>
      </c>
      <c r="C8109" s="513">
        <v>36.8264</v>
      </c>
      <c r="E8109" t="e">
        <f>_xlfn.NUMBERVALUE(#REF!)</f>
        <v>#REF!</v>
      </c>
    </row>
    <row r="8110" spans="1:5">
      <c r="A8110" s="285">
        <v>46338</v>
      </c>
      <c r="B8110" s="285" t="s">
        <v>17398</v>
      </c>
      <c r="C8110" s="513">
        <v>42.853200000000001</v>
      </c>
      <c r="E8110" t="e">
        <f>_xlfn.NUMBERVALUE(#REF!)</f>
        <v>#REF!</v>
      </c>
    </row>
    <row r="8111" spans="1:5">
      <c r="A8111" s="285">
        <v>46339</v>
      </c>
      <c r="B8111" s="285" t="s">
        <v>17399</v>
      </c>
      <c r="C8111" s="513">
        <v>51.303199999999997</v>
      </c>
      <c r="E8111" t="e">
        <f>_xlfn.NUMBERVALUE(#REF!)</f>
        <v>#REF!</v>
      </c>
    </row>
    <row r="8112" spans="1:5">
      <c r="A8112" s="285">
        <v>46385</v>
      </c>
      <c r="B8112" s="285" t="s">
        <v>17400</v>
      </c>
      <c r="C8112" s="513">
        <v>1659.32</v>
      </c>
      <c r="E8112" t="e">
        <f>_xlfn.NUMBERVALUE(#REF!)</f>
        <v>#REF!</v>
      </c>
    </row>
    <row r="8113" spans="1:5">
      <c r="A8113" s="285">
        <v>46452</v>
      </c>
      <c r="B8113" s="285" t="s">
        <v>17401</v>
      </c>
      <c r="C8113" s="513">
        <v>147.108</v>
      </c>
      <c r="E8113" t="e">
        <f>_xlfn.NUMBERVALUE(#REF!)</f>
        <v>#REF!</v>
      </c>
    </row>
    <row r="8114" spans="1:5">
      <c r="A8114" s="285">
        <v>46453</v>
      </c>
      <c r="B8114" s="285" t="s">
        <v>17402</v>
      </c>
      <c r="C8114" s="513">
        <v>172.744</v>
      </c>
      <c r="E8114" t="e">
        <f>_xlfn.NUMBERVALUE(#REF!)</f>
        <v>#REF!</v>
      </c>
    </row>
    <row r="8115" spans="1:5">
      <c r="A8115" s="285">
        <v>46460</v>
      </c>
      <c r="B8115" s="285" t="s">
        <v>17403</v>
      </c>
      <c r="C8115" s="513">
        <v>39.155999999999999</v>
      </c>
      <c r="E8115" t="e">
        <f>_xlfn.NUMBERVALUE(#REF!)</f>
        <v>#REF!</v>
      </c>
    </row>
    <row r="8116" spans="1:5">
      <c r="A8116" s="285">
        <v>46462</v>
      </c>
      <c r="B8116" s="285" t="s">
        <v>17404</v>
      </c>
      <c r="C8116" s="513">
        <v>40.570399999999999</v>
      </c>
      <c r="E8116" t="e">
        <f>_xlfn.NUMBERVALUE(#REF!)</f>
        <v>#REF!</v>
      </c>
    </row>
    <row r="8117" spans="1:5">
      <c r="A8117" s="285">
        <v>46463</v>
      </c>
      <c r="B8117" s="285" t="s">
        <v>17405</v>
      </c>
      <c r="C8117" s="513">
        <v>46.430799999999998</v>
      </c>
      <c r="E8117" t="e">
        <f>_xlfn.NUMBERVALUE(#REF!)</f>
        <v>#REF!</v>
      </c>
    </row>
    <row r="8118" spans="1:5">
      <c r="A8118" s="285">
        <v>46464</v>
      </c>
      <c r="B8118" s="285" t="s">
        <v>17406</v>
      </c>
      <c r="C8118" s="513">
        <v>33.072000000000003</v>
      </c>
      <c r="E8118" t="e">
        <f>_xlfn.NUMBERVALUE(#REF!)</f>
        <v>#REF!</v>
      </c>
    </row>
    <row r="8119" spans="1:5">
      <c r="A8119" s="285">
        <v>46466</v>
      </c>
      <c r="B8119" s="285" t="s">
        <v>17407</v>
      </c>
      <c r="C8119" s="513">
        <v>162.5</v>
      </c>
      <c r="E8119" t="e">
        <f>_xlfn.NUMBERVALUE(#REF!)</f>
        <v>#REF!</v>
      </c>
    </row>
    <row r="8120" spans="1:5">
      <c r="A8120" s="285">
        <v>46500</v>
      </c>
      <c r="B8120" s="285" t="s">
        <v>17408</v>
      </c>
      <c r="C8120" s="513">
        <v>33.7532</v>
      </c>
      <c r="E8120" t="e">
        <f>_xlfn.NUMBERVALUE(#REF!)</f>
        <v>#REF!</v>
      </c>
    </row>
    <row r="8121" spans="1:5">
      <c r="A8121" s="285">
        <v>46511</v>
      </c>
      <c r="B8121" s="285" t="s">
        <v>17409</v>
      </c>
      <c r="C8121" s="513">
        <v>20.061599999999999</v>
      </c>
      <c r="E8121" t="e">
        <f>_xlfn.NUMBERVALUE(#REF!)</f>
        <v>#REF!</v>
      </c>
    </row>
    <row r="8122" spans="1:5">
      <c r="A8122" s="285">
        <v>46513</v>
      </c>
      <c r="B8122" s="285" t="s">
        <v>17410</v>
      </c>
      <c r="C8122" s="513">
        <v>39.119599999999998</v>
      </c>
      <c r="E8122" t="e">
        <f>_xlfn.NUMBERVALUE(#REF!)</f>
        <v>#REF!</v>
      </c>
    </row>
    <row r="8123" spans="1:5">
      <c r="A8123" s="285">
        <v>46531</v>
      </c>
      <c r="B8123" s="285" t="s">
        <v>17411</v>
      </c>
      <c r="C8123" s="513">
        <v>46.904000000000003</v>
      </c>
      <c r="E8123" t="e">
        <f>_xlfn.NUMBERVALUE(#REF!)</f>
        <v>#REF!</v>
      </c>
    </row>
    <row r="8124" spans="1:5">
      <c r="A8124" s="285">
        <v>46532</v>
      </c>
      <c r="B8124" s="285" t="s">
        <v>17412</v>
      </c>
      <c r="C8124" s="513">
        <v>15.6624</v>
      </c>
      <c r="E8124" t="e">
        <f>_xlfn.NUMBERVALUE(#REF!)</f>
        <v>#REF!</v>
      </c>
    </row>
    <row r="8125" spans="1:5">
      <c r="A8125" s="285">
        <v>46533</v>
      </c>
      <c r="B8125" s="285" t="s">
        <v>17413</v>
      </c>
      <c r="C8125" s="513">
        <v>19.6768</v>
      </c>
      <c r="E8125" t="e">
        <f>_xlfn.NUMBERVALUE(#REF!)</f>
        <v>#REF!</v>
      </c>
    </row>
    <row r="8126" spans="1:5">
      <c r="A8126" s="285">
        <v>46538</v>
      </c>
      <c r="B8126" s="285" t="s">
        <v>17414</v>
      </c>
      <c r="C8126" s="513">
        <v>19.8276</v>
      </c>
      <c r="E8126" t="e">
        <f>_xlfn.NUMBERVALUE(#REF!)</f>
        <v>#REF!</v>
      </c>
    </row>
    <row r="8127" spans="1:5">
      <c r="A8127" s="285">
        <v>46540</v>
      </c>
      <c r="B8127" s="285" t="s">
        <v>17415</v>
      </c>
      <c r="C8127" s="513">
        <v>31.408000000000001</v>
      </c>
      <c r="E8127" t="e">
        <f>_xlfn.NUMBERVALUE(#REF!)</f>
        <v>#REF!</v>
      </c>
    </row>
    <row r="8128" spans="1:5">
      <c r="A8128" s="285">
        <v>46542</v>
      </c>
      <c r="B8128" s="285" t="s">
        <v>17416</v>
      </c>
      <c r="C8128" s="513">
        <v>5.694</v>
      </c>
      <c r="E8128" t="e">
        <f>_xlfn.NUMBERVALUE(#REF!)</f>
        <v>#REF!</v>
      </c>
    </row>
    <row r="8129" spans="1:5">
      <c r="A8129" s="285">
        <v>47695</v>
      </c>
      <c r="B8129" s="285" t="s">
        <v>17417</v>
      </c>
      <c r="C8129" s="513">
        <v>60.84</v>
      </c>
      <c r="E8129" t="e">
        <f>_xlfn.NUMBERVALUE(#REF!)</f>
        <v>#REF!</v>
      </c>
    </row>
    <row r="8130" spans="1:5">
      <c r="A8130" s="285">
        <v>48220</v>
      </c>
      <c r="B8130" s="285" t="s">
        <v>17418</v>
      </c>
      <c r="C8130" s="513">
        <v>233.46</v>
      </c>
      <c r="E8130" t="e">
        <f>_xlfn.NUMBERVALUE(#REF!)</f>
        <v>#REF!</v>
      </c>
    </row>
    <row r="8131" spans="1:5">
      <c r="A8131" s="285">
        <v>51866</v>
      </c>
      <c r="B8131" s="285" t="s">
        <v>17419</v>
      </c>
      <c r="C8131" s="513">
        <v>6.9108000000000001</v>
      </c>
      <c r="E8131" t="e">
        <f>_xlfn.NUMBERVALUE(#REF!)</f>
        <v>#REF!</v>
      </c>
    </row>
    <row r="8132" spans="1:5">
      <c r="A8132" s="285">
        <v>51867</v>
      </c>
      <c r="B8132" s="285" t="s">
        <v>17420</v>
      </c>
      <c r="C8132" s="513">
        <v>8.5020000000000007</v>
      </c>
      <c r="E8132" t="e">
        <f>_xlfn.NUMBERVALUE(#REF!)</f>
        <v>#REF!</v>
      </c>
    </row>
    <row r="8133" spans="1:5">
      <c r="A8133" s="285">
        <v>51868</v>
      </c>
      <c r="B8133" s="285" t="s">
        <v>17421</v>
      </c>
      <c r="C8133" s="513">
        <v>10.004799999999999</v>
      </c>
      <c r="E8133" t="e">
        <f>_xlfn.NUMBERVALUE(#REF!)</f>
        <v>#REF!</v>
      </c>
    </row>
    <row r="8134" spans="1:5">
      <c r="A8134" s="285">
        <v>51869</v>
      </c>
      <c r="B8134" s="285" t="s">
        <v>17422</v>
      </c>
      <c r="C8134" s="513">
        <v>12.8492</v>
      </c>
      <c r="E8134" t="e">
        <f>_xlfn.NUMBERVALUE(#REF!)</f>
        <v>#REF!</v>
      </c>
    </row>
    <row r="8135" spans="1:5">
      <c r="A8135" s="285">
        <v>69557</v>
      </c>
      <c r="B8135" s="285" t="s">
        <v>17423</v>
      </c>
      <c r="C8135" s="513">
        <v>20.224599999999999</v>
      </c>
      <c r="E8135" t="e">
        <f>_xlfn.NUMBERVALUE(#REF!)</f>
        <v>#REF!</v>
      </c>
    </row>
    <row r="8136" spans="1:5">
      <c r="A8136" s="285">
        <v>76522</v>
      </c>
      <c r="B8136" s="285" t="s">
        <v>17424</v>
      </c>
      <c r="C8136" s="513">
        <v>10.9148</v>
      </c>
      <c r="E8136" t="e">
        <f>_xlfn.NUMBERVALUE(#REF!)</f>
        <v>#REF!</v>
      </c>
    </row>
    <row r="8137" spans="1:5">
      <c r="A8137" s="285">
        <v>76523</v>
      </c>
      <c r="B8137" s="285" t="s">
        <v>17425</v>
      </c>
      <c r="C8137" s="513">
        <v>20.99</v>
      </c>
      <c r="E8137" t="e">
        <f>_xlfn.NUMBERVALUE(#REF!)</f>
        <v>#REF!</v>
      </c>
    </row>
    <row r="8138" spans="1:5">
      <c r="A8138" s="285">
        <v>76524</v>
      </c>
      <c r="B8138" s="285" t="s">
        <v>17426</v>
      </c>
      <c r="C8138" s="513">
        <v>27.62</v>
      </c>
      <c r="E8138" t="e">
        <f>_xlfn.NUMBERVALUE(#REF!)</f>
        <v>#REF!</v>
      </c>
    </row>
    <row r="8139" spans="1:5">
      <c r="A8139" s="285">
        <v>76525</v>
      </c>
      <c r="B8139" s="285" t="s">
        <v>17427</v>
      </c>
      <c r="C8139" s="513">
        <v>14.362399999999999</v>
      </c>
      <c r="E8139" t="e">
        <f>_xlfn.NUMBERVALUE(#REF!)</f>
        <v>#REF!</v>
      </c>
    </row>
    <row r="8140" spans="1:5">
      <c r="A8140" s="285">
        <v>76533</v>
      </c>
      <c r="B8140" s="285" t="s">
        <v>17428</v>
      </c>
      <c r="C8140" s="513">
        <v>27.5808</v>
      </c>
      <c r="E8140" t="e">
        <f>_xlfn.NUMBERVALUE(#REF!)</f>
        <v>#REF!</v>
      </c>
    </row>
    <row r="8141" spans="1:5">
      <c r="A8141" s="285">
        <v>76581</v>
      </c>
      <c r="B8141" s="285" t="s">
        <v>17429</v>
      </c>
      <c r="C8141" s="513">
        <v>9.8591999999999995</v>
      </c>
      <c r="E8141" t="e">
        <f>_xlfn.NUMBERVALUE(#REF!)</f>
        <v>#REF!</v>
      </c>
    </row>
    <row r="8142" spans="1:5">
      <c r="A8142" s="285">
        <v>76582</v>
      </c>
      <c r="B8142" s="285" t="s">
        <v>17430</v>
      </c>
      <c r="C8142" s="513">
        <v>10.9512</v>
      </c>
      <c r="E8142" t="e">
        <f>_xlfn.NUMBERVALUE(#REF!)</f>
        <v>#REF!</v>
      </c>
    </row>
    <row r="8143" spans="1:5">
      <c r="A8143" s="285">
        <v>76583</v>
      </c>
      <c r="B8143" s="285" t="s">
        <v>17431</v>
      </c>
      <c r="C8143" s="513">
        <v>14.830399999999999</v>
      </c>
      <c r="E8143" t="e">
        <f>_xlfn.NUMBERVALUE(#REF!)</f>
        <v>#REF!</v>
      </c>
    </row>
    <row r="8144" spans="1:5">
      <c r="A8144" s="285">
        <v>76593</v>
      </c>
      <c r="B8144" s="285" t="s">
        <v>17432</v>
      </c>
      <c r="C8144" s="513">
        <v>12.948</v>
      </c>
      <c r="E8144" t="e">
        <f>_xlfn.NUMBERVALUE(#REF!)</f>
        <v>#REF!</v>
      </c>
    </row>
    <row r="8145" spans="1:5">
      <c r="A8145" s="285">
        <v>76594</v>
      </c>
      <c r="B8145" s="285" t="s">
        <v>17433</v>
      </c>
      <c r="C8145" s="513">
        <v>14.7628</v>
      </c>
      <c r="E8145" t="e">
        <f>_xlfn.NUMBERVALUE(#REF!)</f>
        <v>#REF!</v>
      </c>
    </row>
    <row r="8146" spans="1:5">
      <c r="A8146" s="285">
        <v>76595</v>
      </c>
      <c r="B8146" s="285" t="s">
        <v>17434</v>
      </c>
      <c r="C8146" s="513">
        <v>17.352399999999999</v>
      </c>
      <c r="E8146" t="e">
        <f>_xlfn.NUMBERVALUE(#REF!)</f>
        <v>#REF!</v>
      </c>
    </row>
    <row r="8147" spans="1:5">
      <c r="A8147" s="285">
        <v>76596</v>
      </c>
      <c r="B8147" s="285" t="s">
        <v>17435</v>
      </c>
      <c r="C8147" s="513">
        <v>20.025200000000002</v>
      </c>
      <c r="E8147" t="e">
        <f>_xlfn.NUMBERVALUE(#REF!)</f>
        <v>#REF!</v>
      </c>
    </row>
    <row r="8148" spans="1:5">
      <c r="A8148" s="285">
        <v>76597</v>
      </c>
      <c r="B8148" s="285" t="s">
        <v>17436</v>
      </c>
      <c r="C8148" s="513">
        <v>12.0328</v>
      </c>
      <c r="E8148" t="e">
        <f>_xlfn.NUMBERVALUE(#REF!)</f>
        <v>#REF!</v>
      </c>
    </row>
    <row r="8149" spans="1:5">
      <c r="A8149" s="285">
        <v>76598</v>
      </c>
      <c r="B8149" s="285" t="s">
        <v>17437</v>
      </c>
      <c r="C8149" s="513">
        <v>15.771599999999999</v>
      </c>
      <c r="E8149" t="e">
        <f>_xlfn.NUMBERVALUE(#REF!)</f>
        <v>#REF!</v>
      </c>
    </row>
    <row r="8150" spans="1:5">
      <c r="A8150" s="285">
        <v>76599</v>
      </c>
      <c r="B8150" s="285" t="s">
        <v>17435</v>
      </c>
      <c r="C8150" s="513">
        <v>20.358000000000001</v>
      </c>
      <c r="E8150" t="e">
        <f>_xlfn.NUMBERVALUE(#REF!)</f>
        <v>#REF!</v>
      </c>
    </row>
    <row r="8151" spans="1:5">
      <c r="A8151" s="285">
        <v>78621</v>
      </c>
      <c r="B8151" s="285" t="s">
        <v>17438</v>
      </c>
      <c r="C8151" s="513">
        <v>18.132400000000001</v>
      </c>
      <c r="E8151" t="e">
        <f>_xlfn.NUMBERVALUE(#REF!)</f>
        <v>#REF!</v>
      </c>
    </row>
    <row r="8152" spans="1:5">
      <c r="A8152" s="285">
        <v>78625</v>
      </c>
      <c r="B8152" s="285" t="s">
        <v>17439</v>
      </c>
      <c r="C8152" s="513">
        <v>25.8856</v>
      </c>
      <c r="E8152" t="e">
        <f>_xlfn.NUMBERVALUE(#REF!)</f>
        <v>#REF!</v>
      </c>
    </row>
    <row r="8153" spans="1:5">
      <c r="A8153" s="285">
        <v>78627</v>
      </c>
      <c r="B8153" s="285" t="s">
        <v>17440</v>
      </c>
      <c r="C8153" s="513">
        <v>26.951599999999999</v>
      </c>
      <c r="E8153" t="e">
        <f>_xlfn.NUMBERVALUE(#REF!)</f>
        <v>#REF!</v>
      </c>
    </row>
    <row r="8154" spans="1:5">
      <c r="A8154" s="285">
        <v>79433</v>
      </c>
      <c r="B8154" s="285" t="s">
        <v>17441</v>
      </c>
      <c r="C8154" s="513">
        <v>29.229199999999999</v>
      </c>
      <c r="E8154" t="e">
        <f>_xlfn.NUMBERVALUE(#REF!)</f>
        <v>#REF!</v>
      </c>
    </row>
    <row r="8155" spans="1:5">
      <c r="A8155" s="285">
        <v>79451</v>
      </c>
      <c r="B8155" s="285" t="s">
        <v>17442</v>
      </c>
      <c r="C8155" s="513">
        <v>9.4276</v>
      </c>
      <c r="E8155" t="e">
        <f>_xlfn.NUMBERVALUE(#REF!)</f>
        <v>#REF!</v>
      </c>
    </row>
    <row r="8156" spans="1:5">
      <c r="A8156" s="285">
        <v>79452</v>
      </c>
      <c r="B8156" s="285" t="s">
        <v>17443</v>
      </c>
      <c r="C8156" s="513">
        <v>10.1036</v>
      </c>
      <c r="E8156" t="e">
        <f>_xlfn.NUMBERVALUE(#REF!)</f>
        <v>#REF!</v>
      </c>
    </row>
    <row r="8157" spans="1:5">
      <c r="A8157" s="285">
        <v>79455</v>
      </c>
      <c r="B8157" s="285" t="s">
        <v>17444</v>
      </c>
      <c r="C8157" s="513">
        <v>10.66</v>
      </c>
      <c r="E8157" t="e">
        <f>_xlfn.NUMBERVALUE(#REF!)</f>
        <v>#REF!</v>
      </c>
    </row>
    <row r="8158" spans="1:5">
      <c r="A8158" s="285">
        <v>79465</v>
      </c>
      <c r="B8158" s="285" t="s">
        <v>17445</v>
      </c>
      <c r="C8158" s="513">
        <v>10.9512</v>
      </c>
      <c r="E8158" t="e">
        <f>_xlfn.NUMBERVALUE(#REF!)</f>
        <v>#REF!</v>
      </c>
    </row>
    <row r="8159" spans="1:5">
      <c r="A8159" s="285">
        <v>79473</v>
      </c>
      <c r="B8159" s="285" t="s">
        <v>17446</v>
      </c>
      <c r="C8159" s="513">
        <v>13.712400000000001</v>
      </c>
      <c r="E8159" t="e">
        <f>_xlfn.NUMBERVALUE(#REF!)</f>
        <v>#REF!</v>
      </c>
    </row>
    <row r="8160" spans="1:5">
      <c r="A8160" s="285">
        <v>79476</v>
      </c>
      <c r="B8160" s="285" t="s">
        <v>17447</v>
      </c>
      <c r="C8160" s="513">
        <v>14.362399999999999</v>
      </c>
      <c r="E8160" t="e">
        <f>_xlfn.NUMBERVALUE(#REF!)</f>
        <v>#REF!</v>
      </c>
    </row>
    <row r="8161" spans="1:5">
      <c r="A8161" s="285">
        <v>79492</v>
      </c>
      <c r="B8161" s="285" t="s">
        <v>17448</v>
      </c>
      <c r="C8161" s="513">
        <v>12.6204</v>
      </c>
      <c r="E8161" t="e">
        <f>_xlfn.NUMBERVALUE(#REF!)</f>
        <v>#REF!</v>
      </c>
    </row>
    <row r="8162" spans="1:5">
      <c r="A8162" s="285">
        <v>38096</v>
      </c>
      <c r="B8162" s="285" t="s">
        <v>17449</v>
      </c>
      <c r="C8162" s="513">
        <v>202.048</v>
      </c>
      <c r="E8162" t="e">
        <f>_xlfn.NUMBERVALUE(#REF!)</f>
        <v>#REF!</v>
      </c>
    </row>
    <row r="8163" spans="1:5">
      <c r="A8163" s="285">
        <v>66098</v>
      </c>
      <c r="B8163" s="285" t="s">
        <v>17450</v>
      </c>
      <c r="C8163" s="513">
        <v>58.097999999999999</v>
      </c>
      <c r="E8163" t="e">
        <f>_xlfn.NUMBERVALUE(#REF!)</f>
        <v>#REF!</v>
      </c>
    </row>
    <row r="8164" spans="1:5">
      <c r="A8164" s="285">
        <v>22941</v>
      </c>
      <c r="B8164" s="285" t="s">
        <v>17451</v>
      </c>
      <c r="C8164" s="513">
        <v>12.882</v>
      </c>
      <c r="E8164" t="e">
        <f>_xlfn.NUMBERVALUE(#REF!)</f>
        <v>#REF!</v>
      </c>
    </row>
    <row r="8165" spans="1:5">
      <c r="A8165" s="285">
        <v>51858</v>
      </c>
      <c r="B8165" s="285" t="s">
        <v>17452</v>
      </c>
      <c r="C8165" s="513">
        <v>5.5119999999999996</v>
      </c>
      <c r="E8165" t="e">
        <f>_xlfn.NUMBERVALUE(#REF!)</f>
        <v>#REF!</v>
      </c>
    </row>
    <row r="8166" spans="1:5">
      <c r="A8166" s="285">
        <v>51864</v>
      </c>
      <c r="B8166" s="285" t="s">
        <v>17453</v>
      </c>
      <c r="C8166" s="513">
        <v>7.4359999999999999</v>
      </c>
      <c r="E8166" t="e">
        <f>_xlfn.NUMBERVALUE(#REF!)</f>
        <v>#REF!</v>
      </c>
    </row>
    <row r="8167" spans="1:5">
      <c r="A8167" s="285">
        <v>51861</v>
      </c>
      <c r="B8167" s="285" t="s">
        <v>17454</v>
      </c>
      <c r="C8167" s="513">
        <v>9.8228000000000009</v>
      </c>
      <c r="E8167" t="e">
        <f>_xlfn.NUMBERVALUE(#REF!)</f>
        <v>#REF!</v>
      </c>
    </row>
    <row r="8168" spans="1:5">
      <c r="A8168" s="285">
        <v>51865</v>
      </c>
      <c r="B8168" s="285" t="s">
        <v>17455</v>
      </c>
      <c r="C8168" s="513">
        <v>9.7916000000000007</v>
      </c>
      <c r="E8168" t="e">
        <f>_xlfn.NUMBERVALUE(#REF!)</f>
        <v>#REF!</v>
      </c>
    </row>
    <row r="8169" spans="1:5">
      <c r="A8169" s="285">
        <v>22176</v>
      </c>
      <c r="B8169" s="285" t="s">
        <v>16203</v>
      </c>
      <c r="C8169" s="513">
        <v>135.71700000000001</v>
      </c>
      <c r="E8169" t="e">
        <f>_xlfn.NUMBERVALUE(#REF!)</f>
        <v>#REF!</v>
      </c>
    </row>
    <row r="8170" spans="1:5">
      <c r="A8170" s="285">
        <v>78773</v>
      </c>
      <c r="B8170" s="285" t="s">
        <v>17456</v>
      </c>
      <c r="C8170" s="513">
        <v>19.63</v>
      </c>
      <c r="E8170" t="e">
        <f>_xlfn.NUMBERVALUE(#REF!)</f>
        <v>#REF!</v>
      </c>
    </row>
    <row r="8171" spans="1:5">
      <c r="A8171" s="285">
        <v>401631</v>
      </c>
      <c r="B8171" s="285" t="s">
        <v>17457</v>
      </c>
      <c r="C8171" s="513">
        <v>64.89</v>
      </c>
      <c r="E8171" t="e">
        <f>_xlfn.NUMBERVALUE(#REF!)</f>
        <v>#REF!</v>
      </c>
    </row>
    <row r="8172" spans="1:5">
      <c r="A8172" s="285">
        <v>401632</v>
      </c>
      <c r="B8172" s="285" t="s">
        <v>17458</v>
      </c>
      <c r="C8172" s="513">
        <v>84.798000000000002</v>
      </c>
      <c r="E8172" t="e">
        <f>_xlfn.NUMBERVALUE(#REF!)</f>
        <v>#REF!</v>
      </c>
    </row>
    <row r="8173" spans="1:5">
      <c r="A8173" s="285">
        <v>401633</v>
      </c>
      <c r="B8173" s="285" t="s">
        <v>17459</v>
      </c>
      <c r="C8173" s="513">
        <v>104.895</v>
      </c>
      <c r="E8173" t="e">
        <f>_xlfn.NUMBERVALUE(#REF!)</f>
        <v>#REF!</v>
      </c>
    </row>
    <row r="8174" spans="1:5">
      <c r="A8174" s="285">
        <v>401634</v>
      </c>
      <c r="B8174" s="285" t="s">
        <v>17460</v>
      </c>
      <c r="C8174" s="513">
        <v>158.571</v>
      </c>
      <c r="E8174" t="e">
        <f>_xlfn.NUMBERVALUE(#REF!)</f>
        <v>#REF!</v>
      </c>
    </row>
    <row r="8175" spans="1:5">
      <c r="A8175" s="285">
        <v>401641</v>
      </c>
      <c r="B8175" s="285" t="s">
        <v>17461</v>
      </c>
      <c r="C8175" s="513">
        <v>61.8</v>
      </c>
      <c r="E8175" t="e">
        <f>_xlfn.NUMBERVALUE(#REF!)</f>
        <v>#REF!</v>
      </c>
    </row>
    <row r="8176" spans="1:5">
      <c r="A8176" s="285">
        <v>401642</v>
      </c>
      <c r="B8176" s="285" t="s">
        <v>17462</v>
      </c>
      <c r="C8176" s="513">
        <v>80.760000000000005</v>
      </c>
      <c r="E8176" t="e">
        <f>_xlfn.NUMBERVALUE(#REF!)</f>
        <v>#REF!</v>
      </c>
    </row>
    <row r="8177" spans="1:5">
      <c r="A8177" s="285">
        <v>401643</v>
      </c>
      <c r="B8177" s="285" t="s">
        <v>17463</v>
      </c>
      <c r="C8177" s="513">
        <v>99.9</v>
      </c>
      <c r="E8177" t="e">
        <f>_xlfn.NUMBERVALUE(#REF!)</f>
        <v>#REF!</v>
      </c>
    </row>
    <row r="8178" spans="1:5">
      <c r="A8178" s="285">
        <v>401644</v>
      </c>
      <c r="B8178" s="285" t="s">
        <v>17464</v>
      </c>
      <c r="C8178" s="513">
        <v>151.02000000000001</v>
      </c>
      <c r="E8178" t="e">
        <f>_xlfn.NUMBERVALUE(#REF!)</f>
        <v>#REF!</v>
      </c>
    </row>
    <row r="8179" spans="1:5">
      <c r="A8179" s="285">
        <v>59542</v>
      </c>
      <c r="B8179" s="285" t="s">
        <v>17465</v>
      </c>
      <c r="C8179" s="513">
        <v>223.66659999999999</v>
      </c>
      <c r="E8179" t="e">
        <f>_xlfn.NUMBERVALUE(#REF!)</f>
        <v>#REF!</v>
      </c>
    </row>
    <row r="8180" spans="1:5">
      <c r="A8180" s="285">
        <v>36368</v>
      </c>
      <c r="B8180" s="285" t="s">
        <v>15798</v>
      </c>
      <c r="C8180" s="513">
        <v>643.20000000000005</v>
      </c>
      <c r="E8180" t="e">
        <f>_xlfn.NUMBERVALUE(#REF!)</f>
        <v>#REF!</v>
      </c>
    </row>
    <row r="8181" spans="1:5">
      <c r="A8181" s="285">
        <v>60995</v>
      </c>
      <c r="B8181" s="285" t="s">
        <v>17466</v>
      </c>
      <c r="C8181" s="513">
        <v>3.0251999999999999</v>
      </c>
      <c r="E8181" t="e">
        <f>_xlfn.NUMBERVALUE(#REF!)</f>
        <v>#REF!</v>
      </c>
    </row>
    <row r="8182" spans="1:5">
      <c r="A8182" s="285">
        <v>35307</v>
      </c>
      <c r="B8182" s="285" t="s">
        <v>17467</v>
      </c>
      <c r="C8182" s="513">
        <v>131.58000000000001</v>
      </c>
      <c r="E8182" t="e">
        <f>_xlfn.NUMBERVALUE(#REF!)</f>
        <v>#REF!</v>
      </c>
    </row>
    <row r="8183" spans="1:5">
      <c r="A8183" s="285">
        <v>77219</v>
      </c>
      <c r="B8183" s="285" t="s">
        <v>17468</v>
      </c>
      <c r="C8183" s="513">
        <v>4.71</v>
      </c>
      <c r="E8183" t="e">
        <f>_xlfn.NUMBERVALUE(#REF!)</f>
        <v>#REF!</v>
      </c>
    </row>
    <row r="8184" spans="1:5">
      <c r="A8184" s="285">
        <v>76505</v>
      </c>
      <c r="B8184" s="285" t="s">
        <v>17469</v>
      </c>
      <c r="C8184" s="513">
        <v>8.8087999999999997</v>
      </c>
      <c r="E8184" t="e">
        <f>_xlfn.NUMBERVALUE(#REF!)</f>
        <v>#REF!</v>
      </c>
    </row>
    <row r="8185" spans="1:5">
      <c r="A8185" s="285">
        <v>76506</v>
      </c>
      <c r="B8185" s="285" t="s">
        <v>17470</v>
      </c>
      <c r="C8185" s="513">
        <v>16.3904</v>
      </c>
      <c r="E8185" t="e">
        <f>_xlfn.NUMBERVALUE(#REF!)</f>
        <v>#REF!</v>
      </c>
    </row>
    <row r="8186" spans="1:5">
      <c r="A8186" s="285">
        <v>637100</v>
      </c>
      <c r="B8186" s="285" t="s">
        <v>17471</v>
      </c>
      <c r="C8186" s="513">
        <v>11.634</v>
      </c>
      <c r="E8186" t="e">
        <f>_xlfn.NUMBERVALUE(#REF!)</f>
        <v>#REF!</v>
      </c>
    </row>
    <row r="8187" spans="1:5">
      <c r="A8187" s="285">
        <v>637110</v>
      </c>
      <c r="B8187" s="285" t="s">
        <v>17472</v>
      </c>
      <c r="C8187" s="513">
        <v>14.8225</v>
      </c>
      <c r="E8187" t="e">
        <f>_xlfn.NUMBERVALUE(#REF!)</f>
        <v>#REF!</v>
      </c>
    </row>
    <row r="8188" spans="1:5">
      <c r="A8188" s="285">
        <v>76603</v>
      </c>
      <c r="B8188" s="285" t="s">
        <v>17473</v>
      </c>
      <c r="C8188" s="513">
        <v>98.825999999999993</v>
      </c>
      <c r="E8188" t="e">
        <f>_xlfn.NUMBERVALUE(#REF!)</f>
        <v>#REF!</v>
      </c>
    </row>
    <row r="8189" spans="1:5">
      <c r="A8189" s="285">
        <v>75603</v>
      </c>
      <c r="B8189" s="285" t="s">
        <v>17474</v>
      </c>
      <c r="C8189" s="513">
        <v>35.770000000000003</v>
      </c>
      <c r="E8189" t="e">
        <f>_xlfn.NUMBERVALUE(#REF!)</f>
        <v>#REF!</v>
      </c>
    </row>
    <row r="8190" spans="1:5">
      <c r="A8190" s="285">
        <v>35590</v>
      </c>
      <c r="B8190" s="285" t="s">
        <v>17475</v>
      </c>
      <c r="C8190" s="513">
        <v>753.38099999999997</v>
      </c>
      <c r="E8190" t="e">
        <f>_xlfn.NUMBERVALUE(#REF!)</f>
        <v>#REF!</v>
      </c>
    </row>
    <row r="8191" spans="1:5">
      <c r="A8191" s="285">
        <v>78709</v>
      </c>
      <c r="B8191" s="285" t="s">
        <v>17476</v>
      </c>
      <c r="C8191" s="513">
        <v>36.200000000000003</v>
      </c>
      <c r="E8191" t="e">
        <f>_xlfn.NUMBERVALUE(#REF!)</f>
        <v>#REF!</v>
      </c>
    </row>
    <row r="8192" spans="1:5">
      <c r="A8192" s="285">
        <v>413015</v>
      </c>
      <c r="B8192" s="285" t="s">
        <v>17477</v>
      </c>
      <c r="C8192" s="513">
        <v>45.161999999999999</v>
      </c>
      <c r="E8192" t="e">
        <f>_xlfn.NUMBERVALUE(#REF!)</f>
        <v>#REF!</v>
      </c>
    </row>
    <row r="8193" spans="1:5">
      <c r="A8193" s="285">
        <v>413017</v>
      </c>
      <c r="B8193" s="285" t="s">
        <v>17478</v>
      </c>
      <c r="C8193" s="513">
        <v>35.125999999999998</v>
      </c>
      <c r="E8193" t="e">
        <f>_xlfn.NUMBERVALUE(#REF!)</f>
        <v>#REF!</v>
      </c>
    </row>
    <row r="8194" spans="1:5">
      <c r="A8194" s="285">
        <v>413044</v>
      </c>
      <c r="B8194" s="285" t="s">
        <v>17479</v>
      </c>
      <c r="C8194" s="513">
        <v>408.928</v>
      </c>
      <c r="E8194" t="e">
        <f>_xlfn.NUMBERVALUE(#REF!)</f>
        <v>#REF!</v>
      </c>
    </row>
    <row r="8195" spans="1:5">
      <c r="A8195" s="285">
        <v>58941</v>
      </c>
      <c r="B8195" s="285" t="s">
        <v>17480</v>
      </c>
      <c r="C8195" s="513">
        <v>304.3519</v>
      </c>
      <c r="E8195" t="e">
        <f>_xlfn.NUMBERVALUE(#REF!)</f>
        <v>#REF!</v>
      </c>
    </row>
    <row r="8196" spans="1:5">
      <c r="A8196" s="285">
        <v>53577</v>
      </c>
      <c r="B8196" s="285" t="s">
        <v>17481</v>
      </c>
      <c r="C8196" s="513">
        <v>616.05600000000004</v>
      </c>
      <c r="E8196" t="e">
        <f>_xlfn.NUMBERVALUE(#REF!)</f>
        <v>#REF!</v>
      </c>
    </row>
    <row r="8197" spans="1:5">
      <c r="A8197" s="285">
        <v>24042</v>
      </c>
      <c r="B8197" s="285" t="s">
        <v>17482</v>
      </c>
      <c r="C8197" s="513">
        <v>12.625500000000001</v>
      </c>
      <c r="E8197" t="e">
        <f>_xlfn.NUMBERVALUE(#REF!)</f>
        <v>#REF!</v>
      </c>
    </row>
    <row r="8198" spans="1:5">
      <c r="A8198" s="285">
        <v>23018</v>
      </c>
      <c r="B8198" s="285" t="s">
        <v>17483</v>
      </c>
      <c r="C8198" s="513">
        <v>20.776499999999999</v>
      </c>
      <c r="E8198" t="e">
        <f>_xlfn.NUMBERVALUE(#REF!)</f>
        <v>#REF!</v>
      </c>
    </row>
    <row r="8199" spans="1:5">
      <c r="A8199" s="285">
        <v>22148</v>
      </c>
      <c r="B8199" s="285" t="s">
        <v>16212</v>
      </c>
      <c r="C8199" s="513">
        <v>40.447200000000002</v>
      </c>
      <c r="E8199" t="e">
        <f>_xlfn.NUMBERVALUE(#REF!)</f>
        <v>#REF!</v>
      </c>
    </row>
    <row r="8200" spans="1:5">
      <c r="A8200" s="285">
        <v>401850</v>
      </c>
      <c r="B8200" s="285" t="s">
        <v>17484</v>
      </c>
      <c r="C8200" s="513">
        <v>4.9972000000000003</v>
      </c>
      <c r="E8200" t="e">
        <f>_xlfn.NUMBERVALUE(#REF!)</f>
        <v>#REF!</v>
      </c>
    </row>
    <row r="8201" spans="1:5">
      <c r="A8201" s="285">
        <v>37606</v>
      </c>
      <c r="B8201" s="285" t="s">
        <v>17485</v>
      </c>
      <c r="C8201" s="513">
        <v>147.51599999999999</v>
      </c>
      <c r="E8201" t="e">
        <f>_xlfn.NUMBERVALUE(#REF!)</f>
        <v>#REF!</v>
      </c>
    </row>
    <row r="8202" spans="1:5">
      <c r="A8202" s="285">
        <v>37500</v>
      </c>
      <c r="B8202" s="285" t="s">
        <v>17292</v>
      </c>
      <c r="C8202" s="513">
        <v>2.5297000000000001</v>
      </c>
      <c r="E8202" t="e">
        <f>_xlfn.NUMBERVALUE(#REF!)</f>
        <v>#REF!</v>
      </c>
    </row>
    <row r="8203" spans="1:5">
      <c r="A8203" s="285">
        <v>75690</v>
      </c>
      <c r="B8203" s="285" t="s">
        <v>17486</v>
      </c>
      <c r="C8203" s="513">
        <v>1.45</v>
      </c>
      <c r="E8203" t="e">
        <f>_xlfn.NUMBERVALUE(#REF!)</f>
        <v>#REF!</v>
      </c>
    </row>
    <row r="8204" spans="1:5">
      <c r="A8204" s="285">
        <v>75612</v>
      </c>
      <c r="B8204" s="285" t="s">
        <v>17487</v>
      </c>
      <c r="C8204" s="513">
        <v>1.3751</v>
      </c>
      <c r="E8204" t="e">
        <f>_xlfn.NUMBERVALUE(#REF!)</f>
        <v>#REF!</v>
      </c>
    </row>
    <row r="8205" spans="1:5">
      <c r="A8205" s="285">
        <v>50445</v>
      </c>
      <c r="B8205" s="285" t="s">
        <v>17488</v>
      </c>
      <c r="C8205" s="513">
        <v>5.4756</v>
      </c>
      <c r="E8205" t="e">
        <f>_xlfn.NUMBERVALUE(#REF!)</f>
        <v>#REF!</v>
      </c>
    </row>
    <row r="8206" spans="1:5">
      <c r="A8206" s="285">
        <v>50446</v>
      </c>
      <c r="B8206" s="285" t="s">
        <v>17489</v>
      </c>
      <c r="C8206" s="513">
        <v>7.2084999999999999</v>
      </c>
      <c r="E8206" t="e">
        <f>_xlfn.NUMBERVALUE(#REF!)</f>
        <v>#REF!</v>
      </c>
    </row>
    <row r="8207" spans="1:5">
      <c r="A8207" s="285">
        <v>50447</v>
      </c>
      <c r="B8207" s="285" t="s">
        <v>17490</v>
      </c>
      <c r="C8207" s="513">
        <v>7.6138000000000003</v>
      </c>
      <c r="E8207" t="e">
        <f>_xlfn.NUMBERVALUE(#REF!)</f>
        <v>#REF!</v>
      </c>
    </row>
    <row r="8208" spans="1:5">
      <c r="A8208" s="285">
        <v>80022</v>
      </c>
      <c r="B8208" s="285" t="s">
        <v>17491</v>
      </c>
      <c r="C8208" s="513">
        <v>4.2824999999999998</v>
      </c>
      <c r="E8208" t="e">
        <f>_xlfn.NUMBERVALUE(#REF!)</f>
        <v>#REF!</v>
      </c>
    </row>
    <row r="8209" spans="1:5">
      <c r="A8209" s="285">
        <v>80031</v>
      </c>
      <c r="B8209" s="285" t="s">
        <v>17492</v>
      </c>
      <c r="C8209" s="513">
        <v>1.5545</v>
      </c>
      <c r="E8209" t="e">
        <f>_xlfn.NUMBERVALUE(#REF!)</f>
        <v>#REF!</v>
      </c>
    </row>
    <row r="8210" spans="1:5">
      <c r="A8210" s="285">
        <v>80021</v>
      </c>
      <c r="B8210" s="285" t="s">
        <v>17493</v>
      </c>
      <c r="C8210" s="513">
        <v>1.1174999999999999</v>
      </c>
      <c r="E8210" t="e">
        <f>_xlfn.NUMBERVALUE(#REF!)</f>
        <v>#REF!</v>
      </c>
    </row>
    <row r="8211" spans="1:5">
      <c r="A8211" s="285">
        <v>80023</v>
      </c>
      <c r="B8211" s="285" t="s">
        <v>17494</v>
      </c>
      <c r="C8211" s="513">
        <v>5.6150000000000002</v>
      </c>
      <c r="E8211" t="e">
        <f>_xlfn.NUMBERVALUE(#REF!)</f>
        <v>#REF!</v>
      </c>
    </row>
    <row r="8212" spans="1:5">
      <c r="A8212" s="285">
        <v>59437</v>
      </c>
      <c r="B8212" s="285" t="s">
        <v>17495</v>
      </c>
      <c r="C8212" s="513">
        <v>125.6103</v>
      </c>
      <c r="E8212" t="e">
        <f>_xlfn.NUMBERVALUE(#REF!)</f>
        <v>#REF!</v>
      </c>
    </row>
    <row r="8213" spans="1:5">
      <c r="A8213" s="285">
        <v>50311</v>
      </c>
      <c r="B8213" s="285" t="s">
        <v>17496</v>
      </c>
      <c r="C8213" s="513">
        <v>1.3171999999999999</v>
      </c>
      <c r="E8213" t="e">
        <f>_xlfn.NUMBERVALUE(#REF!)</f>
        <v>#REF!</v>
      </c>
    </row>
    <row r="8214" spans="1:5">
      <c r="A8214" s="285">
        <v>79250</v>
      </c>
      <c r="B8214" s="285" t="s">
        <v>17497</v>
      </c>
      <c r="C8214" s="513">
        <v>10.34</v>
      </c>
      <c r="E8214" t="e">
        <f>_xlfn.NUMBERVALUE(#REF!)</f>
        <v>#REF!</v>
      </c>
    </row>
    <row r="8215" spans="1:5">
      <c r="A8215" s="285">
        <v>57710</v>
      </c>
      <c r="B8215" s="285" t="s">
        <v>17498</v>
      </c>
      <c r="C8215" s="513">
        <v>11.351000000000001</v>
      </c>
      <c r="E8215" t="e">
        <f>_xlfn.NUMBERVALUE(#REF!)</f>
        <v>#REF!</v>
      </c>
    </row>
    <row r="8216" spans="1:5">
      <c r="A8216" s="285">
        <v>57712</v>
      </c>
      <c r="B8216" s="285" t="s">
        <v>17499</v>
      </c>
      <c r="C8216" s="513">
        <v>9.7456999999999994</v>
      </c>
      <c r="E8216" t="e">
        <f>_xlfn.NUMBERVALUE(#REF!)</f>
        <v>#REF!</v>
      </c>
    </row>
    <row r="8217" spans="1:5">
      <c r="A8217" s="285">
        <v>401855</v>
      </c>
      <c r="B8217" s="285" t="s">
        <v>17500</v>
      </c>
      <c r="C8217" s="513">
        <v>14.571899999999999</v>
      </c>
      <c r="E8217" t="e">
        <f>_xlfn.NUMBERVALUE(#REF!)</f>
        <v>#REF!</v>
      </c>
    </row>
    <row r="8218" spans="1:5">
      <c r="A8218" s="285">
        <v>401851</v>
      </c>
      <c r="B8218" s="285" t="s">
        <v>17501</v>
      </c>
      <c r="C8218" s="513">
        <v>12.1401</v>
      </c>
      <c r="E8218" t="e">
        <f>_xlfn.NUMBERVALUE(#REF!)</f>
        <v>#REF!</v>
      </c>
    </row>
    <row r="8219" spans="1:5">
      <c r="A8219" s="285">
        <v>48806</v>
      </c>
      <c r="B8219" s="285" t="s">
        <v>17502</v>
      </c>
      <c r="C8219" s="513">
        <v>125.55200000000001</v>
      </c>
      <c r="E8219" t="e">
        <f>_xlfn.NUMBERVALUE(#REF!)</f>
        <v>#REF!</v>
      </c>
    </row>
    <row r="8220" spans="1:5">
      <c r="A8220" s="285">
        <v>40689</v>
      </c>
      <c r="B8220" s="285" t="s">
        <v>17503</v>
      </c>
      <c r="C8220" s="513">
        <v>180.82400000000001</v>
      </c>
      <c r="E8220" t="e">
        <f>_xlfn.NUMBERVALUE(#REF!)</f>
        <v>#REF!</v>
      </c>
    </row>
    <row r="8221" spans="1:5">
      <c r="A8221" s="285">
        <v>413045</v>
      </c>
      <c r="B8221" s="285" t="s">
        <v>17504</v>
      </c>
      <c r="C8221" s="513">
        <v>8.4968000000000004</v>
      </c>
      <c r="E8221" t="e">
        <f>_xlfn.NUMBERVALUE(#REF!)</f>
        <v>#REF!</v>
      </c>
    </row>
    <row r="8222" spans="1:5">
      <c r="A8222" s="285">
        <v>22222</v>
      </c>
      <c r="B8222" s="285" t="s">
        <v>17505</v>
      </c>
      <c r="C8222" s="513">
        <v>16.735199999999999</v>
      </c>
      <c r="E8222" t="e">
        <f>_xlfn.NUMBERVALUE(#REF!)</f>
        <v>#REF!</v>
      </c>
    </row>
    <row r="8223" spans="1:5">
      <c r="A8223" s="285">
        <v>58938</v>
      </c>
      <c r="B8223" s="285" t="s">
        <v>17506</v>
      </c>
      <c r="C8223" s="513">
        <v>34.5443</v>
      </c>
      <c r="E8223" t="e">
        <f>_xlfn.NUMBERVALUE(#REF!)</f>
        <v>#REF!</v>
      </c>
    </row>
    <row r="8224" spans="1:5">
      <c r="A8224" s="285">
        <v>57737</v>
      </c>
      <c r="B8224" s="285" t="s">
        <v>17507</v>
      </c>
      <c r="C8224" s="513">
        <v>54.724600000000002</v>
      </c>
      <c r="E8224" t="e">
        <f>_xlfn.NUMBERVALUE(#REF!)</f>
        <v>#REF!</v>
      </c>
    </row>
    <row r="8225" spans="1:5">
      <c r="A8225" s="285">
        <v>57735</v>
      </c>
      <c r="B8225" s="285" t="s">
        <v>17508</v>
      </c>
      <c r="C8225" s="513">
        <v>9.6798000000000002</v>
      </c>
      <c r="E8225" t="e">
        <f>_xlfn.NUMBERVALUE(#REF!)</f>
        <v>#REF!</v>
      </c>
    </row>
    <row r="8226" spans="1:5">
      <c r="A8226" s="285">
        <v>57715</v>
      </c>
      <c r="B8226" s="285" t="s">
        <v>17499</v>
      </c>
      <c r="C8226" s="513">
        <v>9.3564000000000007</v>
      </c>
      <c r="E8226" t="e">
        <f>_xlfn.NUMBERVALUE(#REF!)</f>
        <v>#REF!</v>
      </c>
    </row>
    <row r="8227" spans="1:5">
      <c r="A8227" s="285">
        <v>57713</v>
      </c>
      <c r="B8227" s="285" t="s">
        <v>17509</v>
      </c>
      <c r="C8227" s="513">
        <v>8.2842000000000002</v>
      </c>
      <c r="E8227" t="e">
        <f>_xlfn.NUMBERVALUE(#REF!)</f>
        <v>#REF!</v>
      </c>
    </row>
    <row r="8228" spans="1:5">
      <c r="A8228" s="285">
        <v>57740</v>
      </c>
      <c r="B8228" s="285" t="s">
        <v>17510</v>
      </c>
      <c r="C8228" s="513">
        <v>52.160899999999998</v>
      </c>
      <c r="E8228" t="e">
        <f>_xlfn.NUMBERVALUE(#REF!)</f>
        <v>#REF!</v>
      </c>
    </row>
    <row r="8229" spans="1:5">
      <c r="A8229" s="285">
        <v>50172</v>
      </c>
      <c r="B8229" s="285" t="s">
        <v>17511</v>
      </c>
      <c r="C8229" s="513">
        <v>2.21</v>
      </c>
      <c r="E8229" t="e">
        <f>_xlfn.NUMBERVALUE(#REF!)</f>
        <v>#REF!</v>
      </c>
    </row>
    <row r="8230" spans="1:5">
      <c r="A8230" s="285">
        <v>50173</v>
      </c>
      <c r="B8230" s="285" t="s">
        <v>17512</v>
      </c>
      <c r="C8230" s="513">
        <v>2.21</v>
      </c>
      <c r="E8230" t="e">
        <f>_xlfn.NUMBERVALUE(#REF!)</f>
        <v>#REF!</v>
      </c>
    </row>
    <row r="8231" spans="1:5">
      <c r="A8231" s="285">
        <v>50175</v>
      </c>
      <c r="B8231" s="285" t="s">
        <v>17513</v>
      </c>
      <c r="C8231" s="513">
        <v>4.2088000000000001</v>
      </c>
      <c r="E8231" t="e">
        <f>_xlfn.NUMBERVALUE(#REF!)</f>
        <v>#REF!</v>
      </c>
    </row>
    <row r="8232" spans="1:5">
      <c r="A8232" s="285">
        <v>50176</v>
      </c>
      <c r="B8232" s="285" t="s">
        <v>17513</v>
      </c>
      <c r="C8232" s="513">
        <v>4.2088000000000001</v>
      </c>
      <c r="E8232" t="e">
        <f>_xlfn.NUMBERVALUE(#REF!)</f>
        <v>#REF!</v>
      </c>
    </row>
    <row r="8233" spans="1:5">
      <c r="A8233" s="285">
        <v>50415</v>
      </c>
      <c r="B8233" s="285" t="s">
        <v>17514</v>
      </c>
      <c r="C8233" s="513">
        <v>1.7184999999999999</v>
      </c>
      <c r="E8233" t="e">
        <f>_xlfn.NUMBERVALUE(#REF!)</f>
        <v>#REF!</v>
      </c>
    </row>
    <row r="8234" spans="1:5">
      <c r="A8234" s="285">
        <v>50416</v>
      </c>
      <c r="B8234" s="285" t="s">
        <v>17515</v>
      </c>
      <c r="C8234" s="513">
        <v>2.1029</v>
      </c>
      <c r="E8234" t="e">
        <f>_xlfn.NUMBERVALUE(#REF!)</f>
        <v>#REF!</v>
      </c>
    </row>
    <row r="8235" spans="1:5">
      <c r="A8235" s="285">
        <v>50417</v>
      </c>
      <c r="B8235" s="285" t="s">
        <v>17516</v>
      </c>
      <c r="C8235" s="513">
        <v>3.1</v>
      </c>
      <c r="E8235" t="e">
        <f>_xlfn.NUMBERVALUE(#REF!)</f>
        <v>#REF!</v>
      </c>
    </row>
    <row r="8236" spans="1:5">
      <c r="A8236" s="285">
        <v>50420</v>
      </c>
      <c r="B8236" s="285" t="s">
        <v>17517</v>
      </c>
      <c r="C8236" s="513">
        <v>2.9285999999999999</v>
      </c>
      <c r="E8236" t="e">
        <f>_xlfn.NUMBERVALUE(#REF!)</f>
        <v>#REF!</v>
      </c>
    </row>
    <row r="8237" spans="1:5">
      <c r="A8237" s="285">
        <v>50421</v>
      </c>
      <c r="B8237" s="285" t="s">
        <v>17518</v>
      </c>
      <c r="C8237" s="513">
        <v>3.2307999999999999</v>
      </c>
      <c r="E8237" t="e">
        <f>_xlfn.NUMBERVALUE(#REF!)</f>
        <v>#REF!</v>
      </c>
    </row>
    <row r="8238" spans="1:5">
      <c r="A8238" s="285">
        <v>50424</v>
      </c>
      <c r="B8238" s="285" t="s">
        <v>17517</v>
      </c>
      <c r="C8238" s="513">
        <v>2.9285999999999999</v>
      </c>
      <c r="E8238" t="e">
        <f>_xlfn.NUMBERVALUE(#REF!)</f>
        <v>#REF!</v>
      </c>
    </row>
    <row r="8239" spans="1:5">
      <c r="A8239" s="285">
        <v>50425</v>
      </c>
      <c r="B8239" s="285" t="s">
        <v>17519</v>
      </c>
      <c r="C8239" s="513">
        <v>3.2307999999999999</v>
      </c>
      <c r="E8239" t="e">
        <f>_xlfn.NUMBERVALUE(#REF!)</f>
        <v>#REF!</v>
      </c>
    </row>
    <row r="8240" spans="1:5">
      <c r="A8240" s="285">
        <v>50428</v>
      </c>
      <c r="B8240" s="285" t="s">
        <v>17517</v>
      </c>
      <c r="C8240" s="513">
        <v>2.9285999999999999</v>
      </c>
      <c r="E8240" t="e">
        <f>_xlfn.NUMBERVALUE(#REF!)</f>
        <v>#REF!</v>
      </c>
    </row>
    <row r="8241" spans="1:5">
      <c r="A8241" s="285">
        <v>50429</v>
      </c>
      <c r="B8241" s="285" t="s">
        <v>17518</v>
      </c>
      <c r="C8241" s="513">
        <v>3.2307999999999999</v>
      </c>
      <c r="E8241" t="e">
        <f>_xlfn.NUMBERVALUE(#REF!)</f>
        <v>#REF!</v>
      </c>
    </row>
    <row r="8242" spans="1:5">
      <c r="A8242" s="285">
        <v>50310</v>
      </c>
      <c r="B8242" s="285" t="s">
        <v>17520</v>
      </c>
      <c r="C8242" s="513">
        <v>1.3166</v>
      </c>
      <c r="E8242" t="e">
        <f>_xlfn.NUMBERVALUE(#REF!)</f>
        <v>#REF!</v>
      </c>
    </row>
    <row r="8243" spans="1:5">
      <c r="A8243" s="285">
        <v>50309</v>
      </c>
      <c r="B8243" s="285" t="s">
        <v>17521</v>
      </c>
      <c r="C8243" s="513">
        <v>1.3861000000000001</v>
      </c>
      <c r="E8243" t="e">
        <f>_xlfn.NUMBERVALUE(#REF!)</f>
        <v>#REF!</v>
      </c>
    </row>
    <row r="8244" spans="1:5">
      <c r="A8244" s="285">
        <v>5050</v>
      </c>
      <c r="B8244" s="285" t="s">
        <v>17522</v>
      </c>
      <c r="C8244" s="513">
        <v>4.6471</v>
      </c>
      <c r="E8244" t="e">
        <f>_xlfn.NUMBERVALUE(#REF!)</f>
        <v>#REF!</v>
      </c>
    </row>
    <row r="8245" spans="1:5">
      <c r="A8245" s="285">
        <v>58940</v>
      </c>
      <c r="B8245" s="285" t="s">
        <v>17523</v>
      </c>
      <c r="C8245" s="513">
        <v>350.2353</v>
      </c>
      <c r="E8245" t="e">
        <f>_xlfn.NUMBERVALUE(#REF!)</f>
        <v>#REF!</v>
      </c>
    </row>
    <row r="8246" spans="1:5">
      <c r="A8246" s="285">
        <v>89644</v>
      </c>
      <c r="B8246" s="285" t="s">
        <v>17524</v>
      </c>
      <c r="C8246" s="513">
        <v>15.5983</v>
      </c>
      <c r="E8246" t="e">
        <f>_xlfn.NUMBERVALUE(#REF!)</f>
        <v>#REF!</v>
      </c>
    </row>
    <row r="8247" spans="1:5">
      <c r="A8247" s="285">
        <v>637120</v>
      </c>
      <c r="B8247" s="285" t="s">
        <v>17525</v>
      </c>
      <c r="C8247" s="513">
        <v>21.524999999999999</v>
      </c>
      <c r="E8247" t="e">
        <f>_xlfn.NUMBERVALUE(#REF!)</f>
        <v>#REF!</v>
      </c>
    </row>
    <row r="8248" spans="1:5">
      <c r="A8248" s="285">
        <v>75623</v>
      </c>
      <c r="B8248" s="285" t="s">
        <v>17526</v>
      </c>
      <c r="C8248" s="513">
        <v>6.3804999999999996</v>
      </c>
      <c r="E8248" t="e">
        <f>_xlfn.NUMBERVALUE(#REF!)</f>
        <v>#REF!</v>
      </c>
    </row>
    <row r="8249" spans="1:5">
      <c r="A8249" s="285">
        <v>75669</v>
      </c>
      <c r="B8249" s="285" t="s">
        <v>17527</v>
      </c>
      <c r="C8249" s="513">
        <v>1.1073999999999999</v>
      </c>
      <c r="E8249" t="e">
        <f>_xlfn.NUMBERVALUE(#REF!)</f>
        <v>#REF!</v>
      </c>
    </row>
    <row r="8250" spans="1:5">
      <c r="A8250" s="285">
        <v>80193</v>
      </c>
      <c r="B8250" s="285" t="s">
        <v>17528</v>
      </c>
      <c r="C8250" s="513">
        <v>33.344999999999999</v>
      </c>
      <c r="E8250" t="e">
        <f>_xlfn.NUMBERVALUE(#REF!)</f>
        <v>#REF!</v>
      </c>
    </row>
    <row r="8251" spans="1:5">
      <c r="A8251" s="285">
        <v>75613</v>
      </c>
      <c r="B8251" s="285" t="s">
        <v>17529</v>
      </c>
      <c r="C8251" s="513">
        <v>2.3681000000000001</v>
      </c>
      <c r="E8251" t="e">
        <f>_xlfn.NUMBERVALUE(#REF!)</f>
        <v>#REF!</v>
      </c>
    </row>
    <row r="8252" spans="1:5">
      <c r="A8252" s="285">
        <v>78772</v>
      </c>
      <c r="B8252" s="285" t="s">
        <v>17530</v>
      </c>
      <c r="C8252" s="513">
        <v>23.618400000000001</v>
      </c>
      <c r="E8252" t="e">
        <f>_xlfn.NUMBERVALUE(#REF!)</f>
        <v>#REF!</v>
      </c>
    </row>
    <row r="8253" spans="1:5">
      <c r="A8253" s="285">
        <v>78750</v>
      </c>
      <c r="B8253" s="285" t="s">
        <v>17531</v>
      </c>
      <c r="C8253" s="513">
        <v>7.4450000000000003</v>
      </c>
      <c r="E8253" t="e">
        <f>_xlfn.NUMBERVALUE(#REF!)</f>
        <v>#REF!</v>
      </c>
    </row>
    <row r="8254" spans="1:5">
      <c r="A8254" s="285">
        <v>75642</v>
      </c>
      <c r="B8254" s="285" t="s">
        <v>17532</v>
      </c>
      <c r="C8254" s="513">
        <v>6.4504999999999999</v>
      </c>
      <c r="E8254" t="e">
        <f>_xlfn.NUMBERVALUE(#REF!)</f>
        <v>#REF!</v>
      </c>
    </row>
    <row r="8255" spans="1:5">
      <c r="A8255" s="285">
        <v>75601</v>
      </c>
      <c r="B8255" s="285" t="s">
        <v>17533</v>
      </c>
      <c r="C8255" s="513">
        <v>20.265000000000001</v>
      </c>
      <c r="E8255" t="e">
        <f>_xlfn.NUMBERVALUE(#REF!)</f>
        <v>#REF!</v>
      </c>
    </row>
    <row r="8256" spans="1:5">
      <c r="A8256" s="285">
        <v>75604</v>
      </c>
      <c r="B8256" s="285" t="s">
        <v>17534</v>
      </c>
      <c r="C8256" s="513">
        <v>40.04</v>
      </c>
      <c r="E8256" t="e">
        <f>_xlfn.NUMBERVALUE(#REF!)</f>
        <v>#REF!</v>
      </c>
    </row>
    <row r="8257" spans="1:5">
      <c r="A8257" s="285">
        <v>75606</v>
      </c>
      <c r="B8257" s="285" t="s">
        <v>17535</v>
      </c>
      <c r="C8257" s="513">
        <v>59.57</v>
      </c>
      <c r="E8257" t="e">
        <f>_xlfn.NUMBERVALUE(#REF!)</f>
        <v>#REF!</v>
      </c>
    </row>
    <row r="8258" spans="1:5">
      <c r="A8258" s="285">
        <v>75608</v>
      </c>
      <c r="B8258" s="285" t="s">
        <v>17536</v>
      </c>
      <c r="C8258" s="513">
        <v>6.4154999999999998</v>
      </c>
      <c r="E8258" t="e">
        <f>_xlfn.NUMBERVALUE(#REF!)</f>
        <v>#REF!</v>
      </c>
    </row>
    <row r="8259" spans="1:5">
      <c r="A8259" s="285">
        <v>75609</v>
      </c>
      <c r="B8259" s="285" t="s">
        <v>17537</v>
      </c>
      <c r="C8259" s="513">
        <v>4.9455</v>
      </c>
      <c r="E8259" t="e">
        <f>_xlfn.NUMBERVALUE(#REF!)</f>
        <v>#REF!</v>
      </c>
    </row>
    <row r="8260" spans="1:5">
      <c r="A8260" s="285">
        <v>75611</v>
      </c>
      <c r="B8260" s="285" t="s">
        <v>17538</v>
      </c>
      <c r="C8260" s="513">
        <v>1.2102999999999999</v>
      </c>
      <c r="E8260" t="e">
        <f>_xlfn.NUMBERVALUE(#REF!)</f>
        <v>#REF!</v>
      </c>
    </row>
    <row r="8261" spans="1:5">
      <c r="A8261" s="285">
        <v>75614</v>
      </c>
      <c r="B8261" s="285" t="s">
        <v>17539</v>
      </c>
      <c r="C8261" s="513">
        <v>2.4668000000000001</v>
      </c>
      <c r="E8261" t="e">
        <f>_xlfn.NUMBERVALUE(#REF!)</f>
        <v>#REF!</v>
      </c>
    </row>
    <row r="8262" spans="1:5">
      <c r="A8262" s="285">
        <v>75616</v>
      </c>
      <c r="B8262" s="285" t="s">
        <v>17540</v>
      </c>
      <c r="C8262" s="513">
        <v>2.9701</v>
      </c>
      <c r="E8262" t="e">
        <f>_xlfn.NUMBERVALUE(#REF!)</f>
        <v>#REF!</v>
      </c>
    </row>
    <row r="8263" spans="1:5">
      <c r="A8263" s="285">
        <v>75621</v>
      </c>
      <c r="B8263" s="285" t="s">
        <v>17541</v>
      </c>
      <c r="C8263" s="513">
        <v>3.8639999999999999</v>
      </c>
      <c r="E8263" t="e">
        <f>_xlfn.NUMBERVALUE(#REF!)</f>
        <v>#REF!</v>
      </c>
    </row>
    <row r="8264" spans="1:5">
      <c r="A8264" s="285">
        <v>75624</v>
      </c>
      <c r="B8264" s="285" t="s">
        <v>17542</v>
      </c>
      <c r="C8264" s="513">
        <v>6.5730000000000004</v>
      </c>
      <c r="E8264" t="e">
        <f>_xlfn.NUMBERVALUE(#REF!)</f>
        <v>#REF!</v>
      </c>
    </row>
    <row r="8265" spans="1:5">
      <c r="A8265" s="285">
        <v>75626</v>
      </c>
      <c r="B8265" s="285" t="s">
        <v>17543</v>
      </c>
      <c r="C8265" s="513">
        <v>7.5214999999999996</v>
      </c>
      <c r="E8265" t="e">
        <f>_xlfn.NUMBERVALUE(#REF!)</f>
        <v>#REF!</v>
      </c>
    </row>
    <row r="8266" spans="1:5">
      <c r="A8266" s="285">
        <v>75631</v>
      </c>
      <c r="B8266" s="285" t="s">
        <v>17544</v>
      </c>
      <c r="C8266" s="513">
        <v>4.3540000000000001</v>
      </c>
      <c r="E8266" t="e">
        <f>_xlfn.NUMBERVALUE(#REF!)</f>
        <v>#REF!</v>
      </c>
    </row>
    <row r="8267" spans="1:5">
      <c r="A8267" s="285">
        <v>75633</v>
      </c>
      <c r="B8267" s="285" t="s">
        <v>17545</v>
      </c>
      <c r="C8267" s="513">
        <v>7.0910000000000002</v>
      </c>
      <c r="E8267" t="e">
        <f>_xlfn.NUMBERVALUE(#REF!)</f>
        <v>#REF!</v>
      </c>
    </row>
    <row r="8268" spans="1:5">
      <c r="A8268" s="285">
        <v>75634</v>
      </c>
      <c r="B8268" s="285" t="s">
        <v>17546</v>
      </c>
      <c r="C8268" s="513">
        <v>7.3185000000000002</v>
      </c>
      <c r="E8268" t="e">
        <f>_xlfn.NUMBERVALUE(#REF!)</f>
        <v>#REF!</v>
      </c>
    </row>
    <row r="8269" spans="1:5">
      <c r="A8269" s="285">
        <v>75636</v>
      </c>
      <c r="B8269" s="285" t="s">
        <v>17547</v>
      </c>
      <c r="C8269" s="513">
        <v>8.8305000000000007</v>
      </c>
      <c r="E8269" t="e">
        <f>_xlfn.NUMBERVALUE(#REF!)</f>
        <v>#REF!</v>
      </c>
    </row>
    <row r="8270" spans="1:5">
      <c r="A8270" s="285">
        <v>75641</v>
      </c>
      <c r="B8270" s="285" t="s">
        <v>17548</v>
      </c>
      <c r="C8270" s="513">
        <v>6.2755000000000001</v>
      </c>
      <c r="E8270" t="e">
        <f>_xlfn.NUMBERVALUE(#REF!)</f>
        <v>#REF!</v>
      </c>
    </row>
    <row r="8271" spans="1:5">
      <c r="A8271" s="285">
        <v>75643</v>
      </c>
      <c r="B8271" s="285" t="s">
        <v>17549</v>
      </c>
      <c r="C8271" s="513">
        <v>9.4184999999999999</v>
      </c>
      <c r="E8271" t="e">
        <f>_xlfn.NUMBERVALUE(#REF!)</f>
        <v>#REF!</v>
      </c>
    </row>
    <row r="8272" spans="1:5">
      <c r="A8272" s="285">
        <v>75644</v>
      </c>
      <c r="B8272" s="285" t="s">
        <v>17550</v>
      </c>
      <c r="C8272" s="513">
        <v>9.702</v>
      </c>
      <c r="E8272" t="e">
        <f>_xlfn.NUMBERVALUE(#REF!)</f>
        <v>#REF!</v>
      </c>
    </row>
    <row r="8273" spans="1:5">
      <c r="A8273" s="285">
        <v>75646</v>
      </c>
      <c r="B8273" s="285" t="s">
        <v>17551</v>
      </c>
      <c r="C8273" s="513">
        <v>14.090999999999999</v>
      </c>
      <c r="E8273" t="e">
        <f>_xlfn.NUMBERVALUE(#REF!)</f>
        <v>#REF!</v>
      </c>
    </row>
    <row r="8274" spans="1:5">
      <c r="A8274" s="285">
        <v>75661</v>
      </c>
      <c r="B8274" s="285" t="s">
        <v>17552</v>
      </c>
      <c r="C8274" s="513">
        <v>1.0492999999999999</v>
      </c>
      <c r="E8274" t="e">
        <f>_xlfn.NUMBERVALUE(#REF!)</f>
        <v>#REF!</v>
      </c>
    </row>
    <row r="8275" spans="1:5">
      <c r="A8275" s="285">
        <v>75662</v>
      </c>
      <c r="B8275" s="285" t="s">
        <v>17553</v>
      </c>
      <c r="C8275" s="513">
        <v>1.0492999999999999</v>
      </c>
      <c r="E8275" t="e">
        <f>_xlfn.NUMBERVALUE(#REF!)</f>
        <v>#REF!</v>
      </c>
    </row>
    <row r="8276" spans="1:5">
      <c r="A8276" s="285">
        <v>75663</v>
      </c>
      <c r="B8276" s="285" t="s">
        <v>17554</v>
      </c>
      <c r="C8276" s="513">
        <v>1.0492999999999999</v>
      </c>
      <c r="E8276" t="e">
        <f>_xlfn.NUMBERVALUE(#REF!)</f>
        <v>#REF!</v>
      </c>
    </row>
    <row r="8277" spans="1:5">
      <c r="A8277" s="285">
        <v>75666</v>
      </c>
      <c r="B8277" s="285" t="s">
        <v>17552</v>
      </c>
      <c r="C8277" s="513">
        <v>1.2915000000000001</v>
      </c>
      <c r="E8277" t="e">
        <f>_xlfn.NUMBERVALUE(#REF!)</f>
        <v>#REF!</v>
      </c>
    </row>
    <row r="8278" spans="1:5">
      <c r="A8278" s="285">
        <v>75667</v>
      </c>
      <c r="B8278" s="285" t="s">
        <v>17554</v>
      </c>
      <c r="C8278" s="513">
        <v>1.3957999999999999</v>
      </c>
      <c r="E8278" t="e">
        <f>_xlfn.NUMBERVALUE(#REF!)</f>
        <v>#REF!</v>
      </c>
    </row>
    <row r="8279" spans="1:5">
      <c r="A8279" s="285">
        <v>75671</v>
      </c>
      <c r="B8279" s="285" t="s">
        <v>17555</v>
      </c>
      <c r="C8279" s="513">
        <v>7.1260000000000003</v>
      </c>
      <c r="E8279" t="e">
        <f>_xlfn.NUMBERVALUE(#REF!)</f>
        <v>#REF!</v>
      </c>
    </row>
    <row r="8280" spans="1:5">
      <c r="A8280" s="285">
        <v>75672</v>
      </c>
      <c r="B8280" s="285" t="s">
        <v>17556</v>
      </c>
      <c r="C8280" s="513">
        <v>7.1260000000000003</v>
      </c>
      <c r="E8280" t="e">
        <f>_xlfn.NUMBERVALUE(#REF!)</f>
        <v>#REF!</v>
      </c>
    </row>
    <row r="8281" spans="1:5">
      <c r="A8281" s="285">
        <v>75675</v>
      </c>
      <c r="B8281" s="285" t="s">
        <v>17557</v>
      </c>
      <c r="C8281" s="513">
        <v>7.28</v>
      </c>
      <c r="E8281" t="e">
        <f>_xlfn.NUMBERVALUE(#REF!)</f>
        <v>#REF!</v>
      </c>
    </row>
    <row r="8282" spans="1:5">
      <c r="A8282" s="285">
        <v>75676</v>
      </c>
      <c r="B8282" s="285" t="s">
        <v>17556</v>
      </c>
      <c r="C8282" s="513">
        <v>7.28</v>
      </c>
      <c r="E8282" t="e">
        <f>_xlfn.NUMBERVALUE(#REF!)</f>
        <v>#REF!</v>
      </c>
    </row>
    <row r="8283" spans="1:5">
      <c r="A8283" s="285">
        <v>75681</v>
      </c>
      <c r="B8283" s="285" t="s">
        <v>17558</v>
      </c>
      <c r="C8283" s="513">
        <v>18.147500000000001</v>
      </c>
      <c r="E8283" t="e">
        <f>_xlfn.NUMBERVALUE(#REF!)</f>
        <v>#REF!</v>
      </c>
    </row>
    <row r="8284" spans="1:5">
      <c r="A8284" s="285">
        <v>75688</v>
      </c>
      <c r="B8284" s="285" t="s">
        <v>17559</v>
      </c>
      <c r="C8284" s="513">
        <v>12.624499999999999</v>
      </c>
      <c r="E8284" t="e">
        <f>_xlfn.NUMBERVALUE(#REF!)</f>
        <v>#REF!</v>
      </c>
    </row>
    <row r="8285" spans="1:5">
      <c r="A8285" s="285">
        <v>80016</v>
      </c>
      <c r="B8285" s="285" t="s">
        <v>17560</v>
      </c>
      <c r="C8285" s="513">
        <v>0.3422</v>
      </c>
      <c r="E8285" t="e">
        <f>_xlfn.NUMBERVALUE(#REF!)</f>
        <v>#REF!</v>
      </c>
    </row>
    <row r="8286" spans="1:5">
      <c r="A8286" s="285">
        <v>80020</v>
      </c>
      <c r="B8286" s="285" t="s">
        <v>17561</v>
      </c>
      <c r="C8286" s="513">
        <v>0.44769999999999999</v>
      </c>
      <c r="E8286" t="e">
        <f>_xlfn.NUMBERVALUE(#REF!)</f>
        <v>#REF!</v>
      </c>
    </row>
    <row r="8287" spans="1:5">
      <c r="A8287" s="285">
        <v>80025</v>
      </c>
      <c r="B8287" s="285" t="s">
        <v>17562</v>
      </c>
      <c r="C8287" s="513">
        <v>0.55300000000000005</v>
      </c>
      <c r="E8287" t="e">
        <f>_xlfn.NUMBERVALUE(#REF!)</f>
        <v>#REF!</v>
      </c>
    </row>
    <row r="8288" spans="1:5">
      <c r="A8288" s="285">
        <v>80071</v>
      </c>
      <c r="B8288" s="285" t="s">
        <v>16226</v>
      </c>
      <c r="C8288" s="513">
        <v>1.2705</v>
      </c>
      <c r="E8288" t="e">
        <f>_xlfn.NUMBERVALUE(#REF!)</f>
        <v>#REF!</v>
      </c>
    </row>
    <row r="8289" spans="1:5">
      <c r="A8289" s="285">
        <v>89204</v>
      </c>
      <c r="B8289" s="285" t="s">
        <v>17563</v>
      </c>
      <c r="C8289" s="513">
        <v>7.3949999999999996</v>
      </c>
      <c r="E8289" t="e">
        <f>_xlfn.NUMBERVALUE(#REF!)</f>
        <v>#REF!</v>
      </c>
    </row>
    <row r="8290" spans="1:5">
      <c r="A8290" s="285">
        <v>89237</v>
      </c>
      <c r="B8290" s="285" t="s">
        <v>17564</v>
      </c>
      <c r="C8290" s="513">
        <v>7.51</v>
      </c>
      <c r="E8290" t="e">
        <f>_xlfn.NUMBERVALUE(#REF!)</f>
        <v>#REF!</v>
      </c>
    </row>
    <row r="8291" spans="1:5">
      <c r="A8291" s="285">
        <v>89369</v>
      </c>
      <c r="B8291" s="285" t="s">
        <v>17565</v>
      </c>
      <c r="C8291" s="513">
        <v>176</v>
      </c>
      <c r="E8291" t="e">
        <f>_xlfn.NUMBERVALUE(#REF!)</f>
        <v>#REF!</v>
      </c>
    </row>
    <row r="8292" spans="1:5">
      <c r="A8292" s="285">
        <v>58950</v>
      </c>
      <c r="B8292" s="285" t="s">
        <v>17566</v>
      </c>
      <c r="C8292" s="513">
        <v>561.62239999999997</v>
      </c>
      <c r="E8292" t="e">
        <f>_xlfn.NUMBERVALUE(#REF!)</f>
        <v>#REF!</v>
      </c>
    </row>
    <row r="8293" spans="1:5">
      <c r="A8293" s="285">
        <v>57743</v>
      </c>
      <c r="B8293" s="285" t="s">
        <v>17567</v>
      </c>
      <c r="C8293" s="513">
        <v>120.75839999999999</v>
      </c>
      <c r="E8293" t="e">
        <f>_xlfn.NUMBERVALUE(#REF!)</f>
        <v>#REF!</v>
      </c>
    </row>
    <row r="8294" spans="1:5">
      <c r="A8294" s="285">
        <v>23918</v>
      </c>
      <c r="B8294" s="285" t="s">
        <v>16023</v>
      </c>
      <c r="C8294" s="513">
        <v>7.1820000000000004</v>
      </c>
      <c r="E8294" t="e">
        <f>_xlfn.NUMBERVALUE(#REF!)</f>
        <v>#REF!</v>
      </c>
    </row>
    <row r="8295" spans="1:5">
      <c r="A8295" s="285">
        <v>24027</v>
      </c>
      <c r="B8295" s="285" t="s">
        <v>16252</v>
      </c>
      <c r="C8295" s="513">
        <v>12.0954</v>
      </c>
      <c r="E8295" t="e">
        <f>_xlfn.NUMBERVALUE(#REF!)</f>
        <v>#REF!</v>
      </c>
    </row>
    <row r="8296" spans="1:5">
      <c r="A8296" s="285">
        <v>59545</v>
      </c>
      <c r="B8296" s="285" t="s">
        <v>17200</v>
      </c>
      <c r="C8296" s="513">
        <v>406.42149999999998</v>
      </c>
      <c r="E8296" t="e">
        <f>_xlfn.NUMBERVALUE(#REF!)</f>
        <v>#REF!</v>
      </c>
    </row>
    <row r="8297" spans="1:5">
      <c r="A8297" s="285">
        <v>22251</v>
      </c>
      <c r="B8297" s="285" t="s">
        <v>17568</v>
      </c>
      <c r="C8297" s="513">
        <v>10.146000000000001</v>
      </c>
      <c r="E8297" t="e">
        <f>_xlfn.NUMBERVALUE(#REF!)</f>
        <v>#REF!</v>
      </c>
    </row>
    <row r="8298" spans="1:5">
      <c r="A8298" s="285">
        <v>76541</v>
      </c>
      <c r="B8298" s="285" t="s">
        <v>17569</v>
      </c>
      <c r="C8298" s="513">
        <v>14.3156</v>
      </c>
      <c r="E8298" t="e">
        <f>_xlfn.NUMBERVALUE(#REF!)</f>
        <v>#REF!</v>
      </c>
    </row>
    <row r="8299" spans="1:5">
      <c r="A8299" s="285">
        <v>401844</v>
      </c>
      <c r="B8299" s="285" t="s">
        <v>17570</v>
      </c>
      <c r="C8299" s="513">
        <v>13.551299999999999</v>
      </c>
      <c r="E8299" t="e">
        <f>_xlfn.NUMBERVALUE(#REF!)</f>
        <v>#REF!</v>
      </c>
    </row>
    <row r="8300" spans="1:5">
      <c r="A8300" s="285">
        <v>401856</v>
      </c>
      <c r="B8300" s="285" t="s">
        <v>17222</v>
      </c>
      <c r="C8300" s="513">
        <v>13.4694</v>
      </c>
      <c r="E8300" t="e">
        <f>_xlfn.NUMBERVALUE(#REF!)</f>
        <v>#REF!</v>
      </c>
    </row>
    <row r="8301" spans="1:5">
      <c r="A8301" s="285">
        <v>89649</v>
      </c>
      <c r="B8301" s="285" t="s">
        <v>17571</v>
      </c>
      <c r="C8301" s="513">
        <v>5.2329999999999997</v>
      </c>
      <c r="E8301" t="e">
        <f>_xlfn.NUMBERVALUE(#REF!)</f>
        <v>#REF!</v>
      </c>
    </row>
    <row r="8302" spans="1:5">
      <c r="A8302" s="285">
        <v>40694</v>
      </c>
      <c r="B8302" s="285" t="s">
        <v>17572</v>
      </c>
      <c r="C8302" s="513">
        <v>508.536</v>
      </c>
      <c r="E8302" t="e">
        <f>_xlfn.NUMBERVALUE(#REF!)</f>
        <v>#REF!</v>
      </c>
    </row>
    <row r="8303" spans="1:5">
      <c r="A8303" s="285">
        <v>401845</v>
      </c>
      <c r="B8303" s="285" t="s">
        <v>17573</v>
      </c>
      <c r="C8303" s="513">
        <v>16.928100000000001</v>
      </c>
      <c r="E8303" t="e">
        <f>_xlfn.NUMBERVALUE(#REF!)</f>
        <v>#REF!</v>
      </c>
    </row>
    <row r="8304" spans="1:5">
      <c r="A8304" s="285">
        <v>60134</v>
      </c>
      <c r="B8304" s="285" t="s">
        <v>17574</v>
      </c>
      <c r="C8304" s="513">
        <v>2.3992</v>
      </c>
      <c r="E8304" t="e">
        <f>_xlfn.NUMBERVALUE(#REF!)</f>
        <v>#REF!</v>
      </c>
    </row>
    <row r="8305" spans="1:5">
      <c r="A8305" s="285">
        <v>401853</v>
      </c>
      <c r="B8305" s="285" t="s">
        <v>17575</v>
      </c>
      <c r="C8305" s="513">
        <v>24.651900000000001</v>
      </c>
      <c r="E8305" t="e">
        <f>_xlfn.NUMBERVALUE(#REF!)</f>
        <v>#REF!</v>
      </c>
    </row>
    <row r="8306" spans="1:5">
      <c r="A8306" s="285">
        <v>36795</v>
      </c>
      <c r="B8306" s="285" t="s">
        <v>17576</v>
      </c>
      <c r="C8306" s="513">
        <v>10.188000000000001</v>
      </c>
      <c r="E8306" t="e">
        <f>_xlfn.NUMBERVALUE(#REF!)</f>
        <v>#REF!</v>
      </c>
    </row>
    <row r="8307" spans="1:5">
      <c r="A8307" s="285">
        <v>611708</v>
      </c>
      <c r="B8307" s="285" t="s">
        <v>17577</v>
      </c>
      <c r="C8307" s="513">
        <v>53.83</v>
      </c>
      <c r="E8307" t="e">
        <f>_xlfn.NUMBERVALUE(#REF!)</f>
        <v>#REF!</v>
      </c>
    </row>
    <row r="8308" spans="1:5">
      <c r="A8308" s="285">
        <v>611743</v>
      </c>
      <c r="B8308" s="285" t="s">
        <v>17578</v>
      </c>
      <c r="C8308" s="513">
        <v>3.8815</v>
      </c>
      <c r="E8308" t="e">
        <f>_xlfn.NUMBERVALUE(#REF!)</f>
        <v>#REF!</v>
      </c>
    </row>
    <row r="8309" spans="1:5">
      <c r="A8309" s="285">
        <v>611733</v>
      </c>
      <c r="B8309" s="285" t="s">
        <v>17579</v>
      </c>
      <c r="C8309" s="513">
        <v>11.102</v>
      </c>
      <c r="E8309" t="e">
        <f>_xlfn.NUMBERVALUE(#REF!)</f>
        <v>#REF!</v>
      </c>
    </row>
    <row r="8310" spans="1:5">
      <c r="A8310" s="285">
        <v>611723</v>
      </c>
      <c r="B8310" s="285" t="s">
        <v>17580</v>
      </c>
      <c r="C8310" s="513">
        <v>11.4275</v>
      </c>
      <c r="E8310" t="e">
        <f>_xlfn.NUMBERVALUE(#REF!)</f>
        <v>#REF!</v>
      </c>
    </row>
    <row r="8311" spans="1:5">
      <c r="A8311" s="285">
        <v>611713</v>
      </c>
      <c r="B8311" s="285" t="s">
        <v>17581</v>
      </c>
      <c r="C8311" s="513">
        <v>11.773999999999999</v>
      </c>
      <c r="E8311" t="e">
        <f>_xlfn.NUMBERVALUE(#REF!)</f>
        <v>#REF!</v>
      </c>
    </row>
    <row r="8312" spans="1:5">
      <c r="A8312" s="285">
        <v>611797</v>
      </c>
      <c r="B8312" s="285" t="s">
        <v>17582</v>
      </c>
      <c r="C8312" s="513">
        <v>1.6254</v>
      </c>
      <c r="E8312" t="e">
        <f>_xlfn.NUMBERVALUE(#REF!)</f>
        <v>#REF!</v>
      </c>
    </row>
    <row r="8313" spans="1:5">
      <c r="A8313" s="285">
        <v>611798</v>
      </c>
      <c r="B8313" s="285" t="s">
        <v>17583</v>
      </c>
      <c r="C8313" s="513">
        <v>3.4908999999999999</v>
      </c>
      <c r="E8313" t="e">
        <f>_xlfn.NUMBERVALUE(#REF!)</f>
        <v>#REF!</v>
      </c>
    </row>
    <row r="8314" spans="1:5">
      <c r="A8314" s="285">
        <v>611799</v>
      </c>
      <c r="B8314" s="285" t="s">
        <v>17584</v>
      </c>
      <c r="C8314" s="513">
        <v>4.3365</v>
      </c>
      <c r="E8314" t="e">
        <f>_xlfn.NUMBERVALUE(#REF!)</f>
        <v>#REF!</v>
      </c>
    </row>
    <row r="8315" spans="1:5">
      <c r="A8315" s="285">
        <v>79231</v>
      </c>
      <c r="B8315" s="285" t="s">
        <v>17585</v>
      </c>
      <c r="C8315" s="513">
        <v>7.6749999999999998</v>
      </c>
      <c r="E8315" t="e">
        <f>_xlfn.NUMBERVALUE(#REF!)</f>
        <v>#REF!</v>
      </c>
    </row>
    <row r="8316" spans="1:5">
      <c r="A8316" s="285">
        <v>23822</v>
      </c>
      <c r="B8316" s="285" t="s">
        <v>17586</v>
      </c>
      <c r="C8316" s="513">
        <v>5.0564999999999998</v>
      </c>
      <c r="E8316" t="e">
        <f>_xlfn.NUMBERVALUE(#REF!)</f>
        <v>#REF!</v>
      </c>
    </row>
    <row r="8317" spans="1:5">
      <c r="A8317" s="285">
        <v>77883</v>
      </c>
      <c r="B8317" s="285" t="s">
        <v>17587</v>
      </c>
      <c r="C8317" s="513">
        <v>7.6523000000000003</v>
      </c>
      <c r="E8317" t="e">
        <f>_xlfn.NUMBERVALUE(#REF!)</f>
        <v>#REF!</v>
      </c>
    </row>
    <row r="8318" spans="1:5">
      <c r="A8318" s="285">
        <v>77837</v>
      </c>
      <c r="B8318" s="285" t="s">
        <v>17588</v>
      </c>
      <c r="C8318" s="513">
        <v>82.777000000000001</v>
      </c>
      <c r="E8318" t="e">
        <f>_xlfn.NUMBERVALUE(#REF!)</f>
        <v>#REF!</v>
      </c>
    </row>
    <row r="8319" spans="1:5">
      <c r="A8319" s="285">
        <v>22183</v>
      </c>
      <c r="B8319" s="285" t="s">
        <v>16265</v>
      </c>
      <c r="C8319" s="513">
        <v>92.168999999999997</v>
      </c>
      <c r="E8319" t="e">
        <f>_xlfn.NUMBERVALUE(#REF!)</f>
        <v>#REF!</v>
      </c>
    </row>
    <row r="8320" spans="1:5">
      <c r="A8320" s="285">
        <v>23708</v>
      </c>
      <c r="B8320" s="285" t="s">
        <v>17589</v>
      </c>
      <c r="C8320" s="513">
        <v>8.6183999999999994</v>
      </c>
      <c r="E8320" t="e">
        <f>_xlfn.NUMBERVALUE(#REF!)</f>
        <v>#REF!</v>
      </c>
    </row>
    <row r="8321" spans="1:5">
      <c r="A8321" s="285">
        <v>23791</v>
      </c>
      <c r="B8321" s="285" t="s">
        <v>17590</v>
      </c>
      <c r="C8321" s="513">
        <v>19.283100000000001</v>
      </c>
      <c r="E8321" t="e">
        <f>_xlfn.NUMBERVALUE(#REF!)</f>
        <v>#REF!</v>
      </c>
    </row>
    <row r="8322" spans="1:5">
      <c r="A8322" s="285">
        <v>637315</v>
      </c>
      <c r="B8322" s="285" t="s">
        <v>17591</v>
      </c>
      <c r="C8322" s="513">
        <v>4.7984999999999998</v>
      </c>
      <c r="E8322" t="e">
        <f>_xlfn.NUMBERVALUE(#REF!)</f>
        <v>#REF!</v>
      </c>
    </row>
    <row r="8323" spans="1:5">
      <c r="A8323" s="285">
        <v>637314</v>
      </c>
      <c r="B8323" s="285" t="s">
        <v>17592</v>
      </c>
      <c r="C8323" s="513">
        <v>3.85</v>
      </c>
      <c r="E8323" t="e">
        <f>_xlfn.NUMBERVALUE(#REF!)</f>
        <v>#REF!</v>
      </c>
    </row>
    <row r="8324" spans="1:5">
      <c r="A8324" s="285">
        <v>41651</v>
      </c>
      <c r="B8324" s="285" t="s">
        <v>17593</v>
      </c>
      <c r="C8324" s="513">
        <v>22.951599999999999</v>
      </c>
      <c r="E8324" t="e">
        <f>_xlfn.NUMBERVALUE(#REF!)</f>
        <v>#REF!</v>
      </c>
    </row>
    <row r="8325" spans="1:5">
      <c r="A8325" s="285">
        <v>57705</v>
      </c>
      <c r="B8325" s="285" t="s">
        <v>17594</v>
      </c>
      <c r="C8325" s="513">
        <v>47.938000000000002</v>
      </c>
      <c r="E8325" t="e">
        <f>_xlfn.NUMBERVALUE(#REF!)</f>
        <v>#REF!</v>
      </c>
    </row>
    <row r="8326" spans="1:5">
      <c r="A8326" s="285">
        <v>35537</v>
      </c>
      <c r="B8326" s="285" t="s">
        <v>17595</v>
      </c>
      <c r="C8326" s="513">
        <v>512.98919999999998</v>
      </c>
      <c r="E8326" t="e">
        <f>_xlfn.NUMBERVALUE(#REF!)</f>
        <v>#REF!</v>
      </c>
    </row>
    <row r="8327" spans="1:5">
      <c r="A8327" s="285">
        <v>57717</v>
      </c>
      <c r="B8327" s="285" t="s">
        <v>17499</v>
      </c>
      <c r="C8327" s="513">
        <v>10.290800000000001</v>
      </c>
      <c r="E8327" t="e">
        <f>_xlfn.NUMBERVALUE(#REF!)</f>
        <v>#REF!</v>
      </c>
    </row>
    <row r="8328" spans="1:5">
      <c r="A8328" s="285">
        <v>24164</v>
      </c>
      <c r="B8328" s="285" t="s">
        <v>17596</v>
      </c>
      <c r="C8328" s="513">
        <v>2.9628999999999999</v>
      </c>
      <c r="E8328" t="e">
        <f>_xlfn.NUMBERVALUE(#REF!)</f>
        <v>#REF!</v>
      </c>
    </row>
    <row r="8329" spans="1:5">
      <c r="A8329" s="285">
        <v>22914</v>
      </c>
      <c r="B8329" s="285" t="s">
        <v>17597</v>
      </c>
      <c r="C8329" s="513">
        <v>5.9850000000000003</v>
      </c>
      <c r="E8329" t="e">
        <f>_xlfn.NUMBERVALUE(#REF!)</f>
        <v>#REF!</v>
      </c>
    </row>
    <row r="8330" spans="1:5">
      <c r="A8330" s="285">
        <v>24163</v>
      </c>
      <c r="B8330" s="285" t="s">
        <v>17598</v>
      </c>
      <c r="C8330" s="513">
        <v>2.9628999999999999</v>
      </c>
      <c r="E8330" t="e">
        <f>_xlfn.NUMBERVALUE(#REF!)</f>
        <v>#REF!</v>
      </c>
    </row>
    <row r="8331" spans="1:5">
      <c r="A8331" s="285">
        <v>22913</v>
      </c>
      <c r="B8331" s="285" t="s">
        <v>17599</v>
      </c>
      <c r="C8331" s="513">
        <v>5.9850000000000003</v>
      </c>
      <c r="E8331" t="e">
        <f>_xlfn.NUMBERVALUE(#REF!)</f>
        <v>#REF!</v>
      </c>
    </row>
    <row r="8332" spans="1:5">
      <c r="A8332" s="285">
        <v>11189</v>
      </c>
      <c r="B8332" s="285" t="s">
        <v>17600</v>
      </c>
      <c r="C8332" s="513">
        <v>13.16</v>
      </c>
      <c r="E8332" t="e">
        <f>_xlfn.NUMBERVALUE(#REF!)</f>
        <v>#REF!</v>
      </c>
    </row>
    <row r="8333" spans="1:5">
      <c r="A8333" s="285">
        <v>11228</v>
      </c>
      <c r="B8333" s="285" t="s">
        <v>17601</v>
      </c>
      <c r="C8333" s="513">
        <v>44.38</v>
      </c>
      <c r="E8333" t="e">
        <f>_xlfn.NUMBERVALUE(#REF!)</f>
        <v>#REF!</v>
      </c>
    </row>
    <row r="8334" spans="1:5">
      <c r="A8334" s="285">
        <v>11239</v>
      </c>
      <c r="B8334" s="285" t="s">
        <v>17602</v>
      </c>
      <c r="C8334" s="513">
        <v>46.2</v>
      </c>
      <c r="E8334" t="e">
        <f>_xlfn.NUMBERVALUE(#REF!)</f>
        <v>#REF!</v>
      </c>
    </row>
    <row r="8335" spans="1:5">
      <c r="A8335" s="285">
        <v>11246</v>
      </c>
      <c r="B8335" s="285" t="s">
        <v>17603</v>
      </c>
      <c r="C8335" s="513">
        <v>22.358000000000001</v>
      </c>
      <c r="E8335" t="e">
        <f>_xlfn.NUMBERVALUE(#REF!)</f>
        <v>#REF!</v>
      </c>
    </row>
    <row r="8336" spans="1:5">
      <c r="A8336" s="285">
        <v>11254</v>
      </c>
      <c r="B8336" s="285" t="s">
        <v>17604</v>
      </c>
      <c r="C8336" s="513">
        <v>12.330500000000001</v>
      </c>
      <c r="E8336" t="e">
        <f>_xlfn.NUMBERVALUE(#REF!)</f>
        <v>#REF!</v>
      </c>
    </row>
    <row r="8337" spans="1:5">
      <c r="A8337" s="285">
        <v>78720</v>
      </c>
      <c r="B8337" s="285" t="s">
        <v>17605</v>
      </c>
      <c r="C8337" s="513">
        <v>2.2484999999999999</v>
      </c>
      <c r="E8337" t="e">
        <f>_xlfn.NUMBERVALUE(#REF!)</f>
        <v>#REF!</v>
      </c>
    </row>
    <row r="8338" spans="1:5">
      <c r="A8338" s="285">
        <v>78721</v>
      </c>
      <c r="B8338" s="285" t="s">
        <v>17606</v>
      </c>
      <c r="C8338" s="513">
        <v>3.7094999999999998</v>
      </c>
      <c r="E8338" t="e">
        <f>_xlfn.NUMBERVALUE(#REF!)</f>
        <v>#REF!</v>
      </c>
    </row>
    <row r="8339" spans="1:5">
      <c r="A8339" s="285">
        <v>22246</v>
      </c>
      <c r="B8339" s="285" t="s">
        <v>17607</v>
      </c>
      <c r="C8339" s="513">
        <v>65.322000000000003</v>
      </c>
      <c r="E8339" t="e">
        <f>_xlfn.NUMBERVALUE(#REF!)</f>
        <v>#REF!</v>
      </c>
    </row>
    <row r="8340" spans="1:5">
      <c r="A8340" s="285">
        <v>23774</v>
      </c>
      <c r="B8340" s="285" t="s">
        <v>17608</v>
      </c>
      <c r="C8340" s="513">
        <v>10.374000000000001</v>
      </c>
      <c r="E8340" t="e">
        <f>_xlfn.NUMBERVALUE(#REF!)</f>
        <v>#REF!</v>
      </c>
    </row>
    <row r="8341" spans="1:5">
      <c r="A8341" s="285">
        <v>77421</v>
      </c>
      <c r="B8341" s="285" t="s">
        <v>17609</v>
      </c>
      <c r="C8341" s="513">
        <v>14.484999999999999</v>
      </c>
      <c r="E8341" t="e">
        <f>_xlfn.NUMBERVALUE(#REF!)</f>
        <v>#REF!</v>
      </c>
    </row>
    <row r="8342" spans="1:5">
      <c r="A8342" s="285">
        <v>611796</v>
      </c>
      <c r="B8342" s="285" t="s">
        <v>17610</v>
      </c>
      <c r="C8342" s="513">
        <v>1.5284</v>
      </c>
      <c r="E8342" t="e">
        <f>_xlfn.NUMBERVALUE(#REF!)</f>
        <v>#REF!</v>
      </c>
    </row>
    <row r="8343" spans="1:5">
      <c r="A8343" s="285">
        <v>611751</v>
      </c>
      <c r="B8343" s="285" t="s">
        <v>17611</v>
      </c>
      <c r="C8343" s="513">
        <v>3.3614000000000002</v>
      </c>
      <c r="E8343" t="e">
        <f>_xlfn.NUMBERVALUE(#REF!)</f>
        <v>#REF!</v>
      </c>
    </row>
    <row r="8344" spans="1:5">
      <c r="A8344" s="285">
        <v>611741</v>
      </c>
      <c r="B8344" s="285" t="s">
        <v>17612</v>
      </c>
      <c r="C8344" s="513">
        <v>3.5525000000000002</v>
      </c>
      <c r="E8344" t="e">
        <f>_xlfn.NUMBERVALUE(#REF!)</f>
        <v>#REF!</v>
      </c>
    </row>
    <row r="8345" spans="1:5">
      <c r="A8345" s="285">
        <v>637115</v>
      </c>
      <c r="B8345" s="285" t="s">
        <v>17613</v>
      </c>
      <c r="C8345" s="513">
        <v>2.766</v>
      </c>
      <c r="E8345" t="e">
        <f>_xlfn.NUMBERVALUE(#REF!)</f>
        <v>#REF!</v>
      </c>
    </row>
    <row r="8346" spans="1:5">
      <c r="A8346" s="285">
        <v>637113</v>
      </c>
      <c r="B8346" s="285" t="s">
        <v>17614</v>
      </c>
      <c r="C8346" s="513">
        <v>4.2385000000000002</v>
      </c>
      <c r="E8346" t="e">
        <f>_xlfn.NUMBERVALUE(#REF!)</f>
        <v>#REF!</v>
      </c>
    </row>
    <row r="8347" spans="1:5">
      <c r="A8347" s="285">
        <v>23732</v>
      </c>
      <c r="B8347" s="285" t="s">
        <v>16623</v>
      </c>
      <c r="C8347" s="513">
        <v>17.185500000000001</v>
      </c>
      <c r="E8347" t="e">
        <f>_xlfn.NUMBERVALUE(#REF!)</f>
        <v>#REF!</v>
      </c>
    </row>
    <row r="8348" spans="1:5">
      <c r="A8348" s="285">
        <v>611707</v>
      </c>
      <c r="B8348" s="285" t="s">
        <v>17615</v>
      </c>
      <c r="C8348" s="513">
        <v>35.14</v>
      </c>
      <c r="E8348" t="e">
        <f>_xlfn.NUMBERVALUE(#REF!)</f>
        <v>#REF!</v>
      </c>
    </row>
    <row r="8349" spans="1:5">
      <c r="A8349" s="285">
        <v>76544</v>
      </c>
      <c r="B8349" s="285" t="s">
        <v>17616</v>
      </c>
      <c r="C8349" s="513">
        <v>16.790800000000001</v>
      </c>
      <c r="E8349" t="e">
        <f>_xlfn.NUMBERVALUE(#REF!)</f>
        <v>#REF!</v>
      </c>
    </row>
    <row r="8350" spans="1:5">
      <c r="A8350" s="285">
        <v>23809</v>
      </c>
      <c r="B8350" s="285" t="s">
        <v>17617</v>
      </c>
      <c r="C8350" s="513">
        <v>4.5343999999999998</v>
      </c>
      <c r="E8350" t="e">
        <f>_xlfn.NUMBERVALUE(#REF!)</f>
        <v>#REF!</v>
      </c>
    </row>
    <row r="8351" spans="1:5">
      <c r="A8351" s="285">
        <v>22223</v>
      </c>
      <c r="B8351" s="285" t="s">
        <v>17505</v>
      </c>
      <c r="C8351" s="513">
        <v>23.398499999999999</v>
      </c>
      <c r="E8351" t="e">
        <f>_xlfn.NUMBERVALUE(#REF!)</f>
        <v>#REF!</v>
      </c>
    </row>
    <row r="8352" spans="1:5">
      <c r="A8352" s="285">
        <v>413047</v>
      </c>
      <c r="B8352" s="285" t="s">
        <v>17618</v>
      </c>
      <c r="C8352" s="513">
        <v>3.8744999999999998</v>
      </c>
      <c r="E8352" t="e">
        <f>_xlfn.NUMBERVALUE(#REF!)</f>
        <v>#REF!</v>
      </c>
    </row>
    <row r="8353" spans="1:5">
      <c r="A8353" s="285">
        <v>413048</v>
      </c>
      <c r="B8353" s="285" t="s">
        <v>17619</v>
      </c>
      <c r="C8353" s="513">
        <v>5.0632000000000001</v>
      </c>
      <c r="E8353" t="e">
        <f>_xlfn.NUMBERVALUE(#REF!)</f>
        <v>#REF!</v>
      </c>
    </row>
    <row r="8354" spans="1:5">
      <c r="A8354" s="285">
        <v>413040</v>
      </c>
      <c r="B8354" s="285" t="s">
        <v>17620</v>
      </c>
      <c r="C8354" s="513">
        <v>30.617599999999999</v>
      </c>
      <c r="E8354" t="e">
        <f>_xlfn.NUMBERVALUE(#REF!)</f>
        <v>#REF!</v>
      </c>
    </row>
    <row r="8355" spans="1:5">
      <c r="A8355" s="285">
        <v>637111</v>
      </c>
      <c r="B8355" s="285" t="s">
        <v>17621</v>
      </c>
      <c r="C8355" s="513">
        <v>3.9969999999999999</v>
      </c>
      <c r="E8355" t="e">
        <f>_xlfn.NUMBERVALUE(#REF!)</f>
        <v>#REF!</v>
      </c>
    </row>
    <row r="8356" spans="1:5">
      <c r="A8356" s="285">
        <v>22181</v>
      </c>
      <c r="B8356" s="285" t="s">
        <v>16265</v>
      </c>
      <c r="C8356" s="513">
        <v>69.540000000000006</v>
      </c>
      <c r="E8356" t="e">
        <f>_xlfn.NUMBERVALUE(#REF!)</f>
        <v>#REF!</v>
      </c>
    </row>
    <row r="8357" spans="1:5">
      <c r="A8357" s="285">
        <v>70725</v>
      </c>
      <c r="B8357" s="285" t="s">
        <v>17622</v>
      </c>
      <c r="C8357" s="513">
        <v>8.0236000000000001</v>
      </c>
      <c r="E8357" t="e">
        <f>_xlfn.NUMBERVALUE(#REF!)</f>
        <v>#REF!</v>
      </c>
    </row>
    <row r="8358" spans="1:5">
      <c r="A8358" s="285">
        <v>637312</v>
      </c>
      <c r="B8358" s="285" t="s">
        <v>17623</v>
      </c>
      <c r="C8358" s="513">
        <v>6.391</v>
      </c>
      <c r="E8358" t="e">
        <f>_xlfn.NUMBERVALUE(#REF!)</f>
        <v>#REF!</v>
      </c>
    </row>
    <row r="8359" spans="1:5">
      <c r="A8359" s="285">
        <v>58925</v>
      </c>
      <c r="B8359" s="285" t="s">
        <v>17624</v>
      </c>
      <c r="C8359" s="513">
        <v>307.52659999999997</v>
      </c>
      <c r="E8359" t="e">
        <f>_xlfn.NUMBERVALUE(#REF!)</f>
        <v>#REF!</v>
      </c>
    </row>
    <row r="8360" spans="1:5">
      <c r="A8360" s="285">
        <v>23720</v>
      </c>
      <c r="B8360" s="285" t="s">
        <v>17276</v>
      </c>
      <c r="C8360" s="513">
        <v>20.690999999999999</v>
      </c>
      <c r="E8360" t="e">
        <f>_xlfn.NUMBERVALUE(#REF!)</f>
        <v>#REF!</v>
      </c>
    </row>
    <row r="8361" spans="1:5">
      <c r="A8361" s="285">
        <v>23003</v>
      </c>
      <c r="B8361" s="285" t="s">
        <v>17625</v>
      </c>
      <c r="C8361" s="513">
        <v>13.611599999999999</v>
      </c>
      <c r="E8361" t="e">
        <f>_xlfn.NUMBERVALUE(#REF!)</f>
        <v>#REF!</v>
      </c>
    </row>
    <row r="8362" spans="1:5">
      <c r="A8362" s="285">
        <v>23808</v>
      </c>
      <c r="B8362" s="285" t="s">
        <v>17626</v>
      </c>
      <c r="C8362" s="513">
        <v>4.5343999999999998</v>
      </c>
      <c r="E8362" t="e">
        <f>_xlfn.NUMBERVALUE(#REF!)</f>
        <v>#REF!</v>
      </c>
    </row>
    <row r="8363" spans="1:5">
      <c r="A8363" s="285">
        <v>23913</v>
      </c>
      <c r="B8363" s="285" t="s">
        <v>16023</v>
      </c>
      <c r="C8363" s="513">
        <v>9.2966999999999995</v>
      </c>
      <c r="E8363" t="e">
        <f>_xlfn.NUMBERVALUE(#REF!)</f>
        <v>#REF!</v>
      </c>
    </row>
    <row r="8364" spans="1:5">
      <c r="A8364" s="285">
        <v>22903</v>
      </c>
      <c r="B8364" s="285" t="s">
        <v>17627</v>
      </c>
      <c r="C8364" s="513">
        <v>6.3098999999999998</v>
      </c>
      <c r="E8364" t="e">
        <f>_xlfn.NUMBERVALUE(#REF!)</f>
        <v>#REF!</v>
      </c>
    </row>
    <row r="8365" spans="1:5">
      <c r="A8365" s="285">
        <v>24187</v>
      </c>
      <c r="B8365" s="285" t="s">
        <v>17628</v>
      </c>
      <c r="C8365" s="513">
        <v>2.2766000000000002</v>
      </c>
      <c r="E8365" t="e">
        <f>_xlfn.NUMBERVALUE(#REF!)</f>
        <v>#REF!</v>
      </c>
    </row>
    <row r="8366" spans="1:5">
      <c r="A8366" s="285">
        <v>24185</v>
      </c>
      <c r="B8366" s="285" t="s">
        <v>17629</v>
      </c>
      <c r="C8366" s="513">
        <v>12.585599999999999</v>
      </c>
      <c r="E8366" t="e">
        <f>_xlfn.NUMBERVALUE(#REF!)</f>
        <v>#REF!</v>
      </c>
    </row>
    <row r="8367" spans="1:5">
      <c r="A8367" s="285">
        <v>32612</v>
      </c>
      <c r="B8367" s="285" t="s">
        <v>17630</v>
      </c>
      <c r="C8367" s="513">
        <v>23.249199999999998</v>
      </c>
      <c r="E8367" t="e">
        <f>_xlfn.NUMBERVALUE(#REF!)</f>
        <v>#REF!</v>
      </c>
    </row>
    <row r="8368" spans="1:5">
      <c r="A8368" s="285">
        <v>32613</v>
      </c>
      <c r="B8368" s="285" t="s">
        <v>17631</v>
      </c>
      <c r="C8368" s="513">
        <v>25.1264</v>
      </c>
      <c r="E8368" t="e">
        <f>_xlfn.NUMBERVALUE(#REF!)</f>
        <v>#REF!</v>
      </c>
    </row>
    <row r="8369" spans="1:5">
      <c r="A8369" s="285">
        <v>4670</v>
      </c>
      <c r="B8369" s="285" t="s">
        <v>17632</v>
      </c>
      <c r="C8369" s="513">
        <v>75.5595</v>
      </c>
      <c r="E8369" t="e">
        <f>_xlfn.NUMBERVALUE(#REF!)</f>
        <v>#REF!</v>
      </c>
    </row>
    <row r="8370" spans="1:5">
      <c r="A8370" s="285">
        <v>24060</v>
      </c>
      <c r="B8370" s="285" t="s">
        <v>17633</v>
      </c>
      <c r="C8370" s="513">
        <v>13.776899999999999</v>
      </c>
      <c r="E8370" t="e">
        <f>_xlfn.NUMBERVALUE(#REF!)</f>
        <v>#REF!</v>
      </c>
    </row>
    <row r="8371" spans="1:5">
      <c r="A8371" s="285">
        <v>35309</v>
      </c>
      <c r="B8371" s="285" t="s">
        <v>17634</v>
      </c>
      <c r="C8371" s="513">
        <v>231.78</v>
      </c>
      <c r="E8371" t="e">
        <f>_xlfn.NUMBERVALUE(#REF!)</f>
        <v>#REF!</v>
      </c>
    </row>
    <row r="8372" spans="1:5">
      <c r="A8372" s="285">
        <v>24174</v>
      </c>
      <c r="B8372" s="285" t="s">
        <v>17635</v>
      </c>
      <c r="C8372" s="513">
        <v>2.3815</v>
      </c>
      <c r="E8372" t="e">
        <f>_xlfn.NUMBERVALUE(#REF!)</f>
        <v>#REF!</v>
      </c>
    </row>
    <row r="8373" spans="1:5">
      <c r="A8373" s="285">
        <v>11244</v>
      </c>
      <c r="B8373" s="285" t="s">
        <v>17636</v>
      </c>
      <c r="C8373" s="513">
        <v>13.832000000000001</v>
      </c>
      <c r="E8373" t="e">
        <f>_xlfn.NUMBERVALUE(#REF!)</f>
        <v>#REF!</v>
      </c>
    </row>
    <row r="8374" spans="1:5">
      <c r="A8374" s="285">
        <v>23792</v>
      </c>
      <c r="B8374" s="285" t="s">
        <v>17637</v>
      </c>
      <c r="C8374" s="513">
        <v>19.283100000000001</v>
      </c>
      <c r="E8374" t="e">
        <f>_xlfn.NUMBERVALUE(#REF!)</f>
        <v>#REF!</v>
      </c>
    </row>
    <row r="8375" spans="1:5">
      <c r="A8375" s="285">
        <v>48232</v>
      </c>
      <c r="B8375" s="285" t="s">
        <v>17638</v>
      </c>
      <c r="C8375" s="513">
        <v>136.91999999999999</v>
      </c>
      <c r="E8375" t="e">
        <f>_xlfn.NUMBERVALUE(#REF!)</f>
        <v>#REF!</v>
      </c>
    </row>
    <row r="8376" spans="1:5">
      <c r="A8376" s="285">
        <v>28858</v>
      </c>
      <c r="B8376" s="285" t="s">
        <v>17639</v>
      </c>
      <c r="C8376" s="513">
        <v>239.547</v>
      </c>
      <c r="E8376" t="e">
        <f>_xlfn.NUMBERVALUE(#REF!)</f>
        <v>#REF!</v>
      </c>
    </row>
    <row r="8377" spans="1:5">
      <c r="A8377" s="285">
        <v>57739</v>
      </c>
      <c r="B8377" s="285" t="s">
        <v>17640</v>
      </c>
      <c r="C8377" s="513">
        <v>81.883300000000006</v>
      </c>
      <c r="E8377" t="e">
        <f>_xlfn.NUMBERVALUE(#REF!)</f>
        <v>#REF!</v>
      </c>
    </row>
    <row r="8378" spans="1:5">
      <c r="A8378" s="285">
        <v>413046</v>
      </c>
      <c r="B8378" s="285" t="s">
        <v>17619</v>
      </c>
      <c r="C8378" s="513">
        <v>9.7552000000000003</v>
      </c>
      <c r="E8378" t="e">
        <f>_xlfn.NUMBERVALUE(#REF!)</f>
        <v>#REF!</v>
      </c>
    </row>
    <row r="8379" spans="1:5">
      <c r="A8379" s="285">
        <v>47480</v>
      </c>
      <c r="B8379" s="285" t="s">
        <v>17641</v>
      </c>
      <c r="C8379" s="513">
        <v>387.24</v>
      </c>
      <c r="E8379" t="e">
        <f>_xlfn.NUMBERVALUE(#REF!)</f>
        <v>#REF!</v>
      </c>
    </row>
    <row r="8380" spans="1:5">
      <c r="A8380" s="285">
        <v>47482</v>
      </c>
      <c r="B8380" s="285" t="s">
        <v>17642</v>
      </c>
      <c r="C8380" s="513">
        <v>459.6</v>
      </c>
      <c r="E8380" t="e">
        <f>_xlfn.NUMBERVALUE(#REF!)</f>
        <v>#REF!</v>
      </c>
    </row>
    <row r="8381" spans="1:5">
      <c r="A8381" s="285">
        <v>22135</v>
      </c>
      <c r="B8381" s="285" t="s">
        <v>17643</v>
      </c>
      <c r="C8381" s="513">
        <v>31.446899999999999</v>
      </c>
      <c r="E8381" t="e">
        <f>_xlfn.NUMBERVALUE(#REF!)</f>
        <v>#REF!</v>
      </c>
    </row>
    <row r="8382" spans="1:5">
      <c r="A8382" s="285">
        <v>36284</v>
      </c>
      <c r="B8382" s="285" t="s">
        <v>17644</v>
      </c>
      <c r="C8382" s="513">
        <v>1359</v>
      </c>
      <c r="E8382" t="e">
        <f>_xlfn.NUMBERVALUE(#REF!)</f>
        <v>#REF!</v>
      </c>
    </row>
    <row r="8383" spans="1:5">
      <c r="A8383" s="285">
        <v>61885</v>
      </c>
      <c r="B8383" s="285" t="s">
        <v>17645</v>
      </c>
      <c r="C8383" s="513">
        <v>42.142499999999998</v>
      </c>
      <c r="E8383" t="e">
        <f>_xlfn.NUMBERVALUE(#REF!)</f>
        <v>#REF!</v>
      </c>
    </row>
    <row r="8384" spans="1:5">
      <c r="A8384" s="285">
        <v>61799</v>
      </c>
      <c r="B8384" s="285" t="s">
        <v>17646</v>
      </c>
      <c r="C8384" s="513">
        <v>44.945999999999998</v>
      </c>
      <c r="E8384" t="e">
        <f>_xlfn.NUMBERVALUE(#REF!)</f>
        <v>#REF!</v>
      </c>
    </row>
    <row r="8385" spans="1:5">
      <c r="A8385" s="285">
        <v>22142</v>
      </c>
      <c r="B8385" s="285" t="s">
        <v>15933</v>
      </c>
      <c r="C8385" s="513">
        <v>44.266199999999998</v>
      </c>
      <c r="E8385" t="e">
        <f>_xlfn.NUMBERVALUE(#REF!)</f>
        <v>#REF!</v>
      </c>
    </row>
    <row r="8386" spans="1:5">
      <c r="A8386" s="285">
        <v>62610</v>
      </c>
      <c r="B8386" s="285" t="s">
        <v>17647</v>
      </c>
      <c r="C8386" s="513">
        <v>102.06</v>
      </c>
      <c r="E8386" t="e">
        <f>_xlfn.NUMBERVALUE(#REF!)</f>
        <v>#REF!</v>
      </c>
    </row>
    <row r="8387" spans="1:5">
      <c r="A8387" s="285">
        <v>48807</v>
      </c>
      <c r="B8387" s="285" t="s">
        <v>17648</v>
      </c>
      <c r="C8387" s="513">
        <v>104.664</v>
      </c>
      <c r="E8387" t="e">
        <f>_xlfn.NUMBERVALUE(#REF!)</f>
        <v>#REF!</v>
      </c>
    </row>
    <row r="8388" spans="1:5">
      <c r="A8388" s="285">
        <v>23750</v>
      </c>
      <c r="B8388" s="285" t="s">
        <v>17649</v>
      </c>
      <c r="C8388" s="513">
        <v>21.9678</v>
      </c>
      <c r="E8388" t="e">
        <f>_xlfn.NUMBERVALUE(#REF!)</f>
        <v>#REF!</v>
      </c>
    </row>
    <row r="8389" spans="1:5">
      <c r="A8389" s="285">
        <v>42574</v>
      </c>
      <c r="B8389" s="285" t="s">
        <v>17650</v>
      </c>
      <c r="C8389" s="513">
        <v>2184.6</v>
      </c>
      <c r="E8389" t="e">
        <f>_xlfn.NUMBERVALUE(#REF!)</f>
        <v>#REF!</v>
      </c>
    </row>
    <row r="8390" spans="1:5">
      <c r="A8390" s="285">
        <v>58951</v>
      </c>
      <c r="B8390" s="285" t="s">
        <v>17651</v>
      </c>
      <c r="C8390" s="513">
        <v>708.61699999999996</v>
      </c>
      <c r="E8390" t="e">
        <f>_xlfn.NUMBERVALUE(#REF!)</f>
        <v>#REF!</v>
      </c>
    </row>
    <row r="8391" spans="1:5">
      <c r="A8391" s="285">
        <v>58953</v>
      </c>
      <c r="B8391" s="285" t="s">
        <v>17652</v>
      </c>
      <c r="C8391" s="513">
        <v>538.6807</v>
      </c>
      <c r="E8391" t="e">
        <f>_xlfn.NUMBERVALUE(#REF!)</f>
        <v>#REF!</v>
      </c>
    </row>
    <row r="8392" spans="1:5">
      <c r="A8392" s="285">
        <v>35311</v>
      </c>
      <c r="B8392" s="285" t="s">
        <v>13948</v>
      </c>
      <c r="C8392" s="513">
        <v>162.72</v>
      </c>
      <c r="E8392" t="e">
        <f>_xlfn.NUMBERVALUE(#REF!)</f>
        <v>#REF!</v>
      </c>
    </row>
    <row r="8393" spans="1:5">
      <c r="A8393" s="285">
        <v>20864</v>
      </c>
      <c r="B8393" s="285" t="s">
        <v>17653</v>
      </c>
      <c r="C8393" s="513">
        <v>887.60699999999997</v>
      </c>
      <c r="E8393" t="e">
        <f>_xlfn.NUMBERVALUE(#REF!)</f>
        <v>#REF!</v>
      </c>
    </row>
    <row r="8394" spans="1:5">
      <c r="A8394" s="285">
        <v>23953</v>
      </c>
      <c r="B8394" s="285" t="s">
        <v>16262</v>
      </c>
      <c r="C8394" s="513">
        <v>24.732299999999999</v>
      </c>
      <c r="E8394" t="e">
        <f>_xlfn.NUMBERVALUE(#REF!)</f>
        <v>#REF!</v>
      </c>
    </row>
    <row r="8395" spans="1:5">
      <c r="A8395" s="285">
        <v>61091</v>
      </c>
      <c r="B8395" s="285" t="s">
        <v>17654</v>
      </c>
      <c r="C8395" s="513">
        <v>108.12</v>
      </c>
      <c r="E8395" t="e">
        <f>_xlfn.NUMBERVALUE(#REF!)</f>
        <v>#REF!</v>
      </c>
    </row>
    <row r="8396" spans="1:5">
      <c r="A8396" s="285">
        <v>637105</v>
      </c>
      <c r="B8396" s="285" t="s">
        <v>17655</v>
      </c>
      <c r="C8396" s="513">
        <v>2.5613000000000001</v>
      </c>
      <c r="E8396" t="e">
        <f>_xlfn.NUMBERVALUE(#REF!)</f>
        <v>#REF!</v>
      </c>
    </row>
    <row r="8397" spans="1:5">
      <c r="A8397" s="285">
        <v>637103</v>
      </c>
      <c r="B8397" s="285" t="s">
        <v>17656</v>
      </c>
      <c r="C8397" s="513">
        <v>3.9375</v>
      </c>
      <c r="E8397" t="e">
        <f>_xlfn.NUMBERVALUE(#REF!)</f>
        <v>#REF!</v>
      </c>
    </row>
    <row r="8398" spans="1:5">
      <c r="A8398" s="285">
        <v>637313</v>
      </c>
      <c r="B8398" s="285" t="s">
        <v>17657</v>
      </c>
      <c r="C8398" s="513">
        <v>6.5730000000000004</v>
      </c>
      <c r="E8398" t="e">
        <f>_xlfn.NUMBERVALUE(#REF!)</f>
        <v>#REF!</v>
      </c>
    </row>
    <row r="8399" spans="1:5">
      <c r="A8399" s="285">
        <v>637106</v>
      </c>
      <c r="B8399" s="285" t="s">
        <v>17658</v>
      </c>
      <c r="C8399" s="513">
        <v>3.976</v>
      </c>
      <c r="E8399" t="e">
        <f>_xlfn.NUMBERVALUE(#REF!)</f>
        <v>#REF!</v>
      </c>
    </row>
    <row r="8400" spans="1:5">
      <c r="A8400" s="285">
        <v>637116</v>
      </c>
      <c r="B8400" s="285" t="s">
        <v>17659</v>
      </c>
      <c r="C8400" s="513">
        <v>4.2805</v>
      </c>
      <c r="E8400" t="e">
        <f>_xlfn.NUMBERVALUE(#REF!)</f>
        <v>#REF!</v>
      </c>
    </row>
    <row r="8401" spans="1:5">
      <c r="A8401" s="285">
        <v>637316</v>
      </c>
      <c r="B8401" s="285" t="s">
        <v>17660</v>
      </c>
      <c r="C8401" s="513">
        <v>6.6360000000000001</v>
      </c>
      <c r="E8401" t="e">
        <f>_xlfn.NUMBERVALUE(#REF!)</f>
        <v>#REF!</v>
      </c>
    </row>
    <row r="8402" spans="1:5">
      <c r="A8402" s="285">
        <v>62690</v>
      </c>
      <c r="B8402" s="285" t="s">
        <v>17661</v>
      </c>
      <c r="C8402" s="513">
        <v>37.295999999999999</v>
      </c>
      <c r="E8402" t="e">
        <f>_xlfn.NUMBERVALUE(#REF!)</f>
        <v>#REF!</v>
      </c>
    </row>
    <row r="8403" spans="1:5">
      <c r="A8403" s="285">
        <v>22118</v>
      </c>
      <c r="B8403" s="285" t="s">
        <v>15992</v>
      </c>
      <c r="C8403" s="513">
        <v>44.830500000000001</v>
      </c>
      <c r="E8403" t="e">
        <f>_xlfn.NUMBERVALUE(#REF!)</f>
        <v>#REF!</v>
      </c>
    </row>
    <row r="8404" spans="1:5">
      <c r="A8404" s="285">
        <v>32781</v>
      </c>
      <c r="B8404" s="285" t="s">
        <v>17662</v>
      </c>
      <c r="C8404" s="513">
        <v>96.823999999999998</v>
      </c>
      <c r="E8404" t="e">
        <f>_xlfn.NUMBERVALUE(#REF!)</f>
        <v>#REF!</v>
      </c>
    </row>
    <row r="8405" spans="1:5">
      <c r="A8405" s="285">
        <v>37199</v>
      </c>
      <c r="B8405" s="285" t="s">
        <v>17663</v>
      </c>
      <c r="C8405" s="513">
        <v>4.8495999999999997</v>
      </c>
      <c r="E8405" t="e">
        <f>_xlfn.NUMBERVALUE(#REF!)</f>
        <v>#REF!</v>
      </c>
    </row>
    <row r="8406" spans="1:5">
      <c r="A8406" s="285">
        <v>76504</v>
      </c>
      <c r="B8406" s="285" t="s">
        <v>17664</v>
      </c>
      <c r="C8406" s="513">
        <v>15.8756</v>
      </c>
      <c r="E8406" t="e">
        <f>_xlfn.NUMBERVALUE(#REF!)</f>
        <v>#REF!</v>
      </c>
    </row>
    <row r="8407" spans="1:5">
      <c r="A8407" s="285">
        <v>86031</v>
      </c>
      <c r="B8407" s="285" t="s">
        <v>15095</v>
      </c>
      <c r="C8407" s="513">
        <v>6.2126999999999999</v>
      </c>
      <c r="E8407" t="e">
        <f>_xlfn.NUMBERVALUE(#REF!)</f>
        <v>#REF!</v>
      </c>
    </row>
    <row r="8408" spans="1:5">
      <c r="A8408" s="285">
        <v>55295</v>
      </c>
      <c r="B8408" s="285" t="s">
        <v>17665</v>
      </c>
      <c r="C8408" s="513">
        <v>19.742999999999999</v>
      </c>
      <c r="E8408" t="e">
        <f>_xlfn.NUMBERVALUE(#REF!)</f>
        <v>#REF!</v>
      </c>
    </row>
    <row r="8409" spans="1:5">
      <c r="A8409" s="285">
        <v>59532</v>
      </c>
      <c r="B8409" s="285" t="s">
        <v>17666</v>
      </c>
      <c r="C8409" s="513">
        <v>268.71140000000003</v>
      </c>
      <c r="E8409" t="e">
        <f>_xlfn.NUMBERVALUE(#REF!)</f>
        <v>#REF!</v>
      </c>
    </row>
    <row r="8410" spans="1:5">
      <c r="A8410" s="285">
        <v>24091</v>
      </c>
      <c r="B8410" s="285" t="s">
        <v>17667</v>
      </c>
      <c r="C8410" s="513">
        <v>16.176600000000001</v>
      </c>
      <c r="E8410" t="e">
        <f>_xlfn.NUMBERVALUE(#REF!)</f>
        <v>#REF!</v>
      </c>
    </row>
    <row r="8411" spans="1:5">
      <c r="A8411" s="285">
        <v>412623</v>
      </c>
      <c r="B8411" s="285" t="s">
        <v>17668</v>
      </c>
      <c r="C8411" s="513">
        <v>95.477099999999993</v>
      </c>
      <c r="E8411" t="e">
        <f>_xlfn.NUMBERVALUE(#REF!)</f>
        <v>#REF!</v>
      </c>
    </row>
    <row r="8412" spans="1:5">
      <c r="A8412" s="285">
        <v>34879</v>
      </c>
      <c r="B8412" s="285" t="s">
        <v>17003</v>
      </c>
      <c r="C8412" s="513">
        <v>235.98</v>
      </c>
      <c r="E8412" t="e">
        <f>_xlfn.NUMBERVALUE(#REF!)</f>
        <v>#REF!</v>
      </c>
    </row>
    <row r="8413" spans="1:5">
      <c r="A8413" s="285">
        <v>36079</v>
      </c>
      <c r="B8413" s="285" t="s">
        <v>17669</v>
      </c>
      <c r="C8413" s="513">
        <v>345.78</v>
      </c>
      <c r="E8413" t="e">
        <f>_xlfn.NUMBERVALUE(#REF!)</f>
        <v>#REF!</v>
      </c>
    </row>
    <row r="8414" spans="1:5">
      <c r="A8414" s="285">
        <v>23960</v>
      </c>
      <c r="B8414" s="285" t="s">
        <v>17670</v>
      </c>
      <c r="C8414" s="513">
        <v>24.578399999999998</v>
      </c>
      <c r="E8414" t="e">
        <f>_xlfn.NUMBERVALUE(#REF!)</f>
        <v>#REF!</v>
      </c>
    </row>
    <row r="8415" spans="1:5">
      <c r="A8415" s="285">
        <v>1971</v>
      </c>
      <c r="B8415" s="285" t="s">
        <v>17671</v>
      </c>
      <c r="C8415" s="513">
        <v>4.1692</v>
      </c>
      <c r="E8415" t="e">
        <f>_xlfn.NUMBERVALUE(#REF!)</f>
        <v>#REF!</v>
      </c>
    </row>
    <row r="8416" spans="1:5">
      <c r="A8416" s="285">
        <v>48875</v>
      </c>
      <c r="B8416" s="285" t="s">
        <v>17672</v>
      </c>
      <c r="C8416" s="513">
        <v>11.2056</v>
      </c>
      <c r="E8416" t="e">
        <f>_xlfn.NUMBERVALUE(#REF!)</f>
        <v>#REF!</v>
      </c>
    </row>
    <row r="8417" spans="1:5">
      <c r="A8417" s="285">
        <v>382030</v>
      </c>
      <c r="B8417" s="285" t="s">
        <v>17673</v>
      </c>
      <c r="C8417" s="513">
        <v>6.0968999999999998</v>
      </c>
      <c r="E8417" t="e">
        <f>_xlfn.NUMBERVALUE(#REF!)</f>
        <v>#REF!</v>
      </c>
    </row>
    <row r="8418" spans="1:5">
      <c r="A8418" s="285">
        <v>382036</v>
      </c>
      <c r="B8418" s="285" t="s">
        <v>17674</v>
      </c>
      <c r="C8418" s="513">
        <v>4.0067000000000004</v>
      </c>
      <c r="E8418" t="e">
        <f>_xlfn.NUMBERVALUE(#REF!)</f>
        <v>#REF!</v>
      </c>
    </row>
    <row r="8419" spans="1:5">
      <c r="A8419" s="285">
        <v>20831</v>
      </c>
      <c r="B8419" s="285" t="s">
        <v>17675</v>
      </c>
      <c r="C8419" s="513">
        <v>108.3309</v>
      </c>
      <c r="E8419" t="e">
        <f>_xlfn.NUMBERVALUE(#REF!)</f>
        <v>#REF!</v>
      </c>
    </row>
    <row r="8420" spans="1:5">
      <c r="A8420" s="285">
        <v>20832</v>
      </c>
      <c r="B8420" s="285" t="s">
        <v>17676</v>
      </c>
      <c r="C8420" s="513">
        <v>121.7058</v>
      </c>
      <c r="E8420" t="e">
        <f>_xlfn.NUMBERVALUE(#REF!)</f>
        <v>#REF!</v>
      </c>
    </row>
    <row r="8421" spans="1:5">
      <c r="A8421" s="285">
        <v>58954</v>
      </c>
      <c r="B8421" s="285" t="s">
        <v>17652</v>
      </c>
      <c r="C8421" s="513">
        <v>549.88199999999995</v>
      </c>
      <c r="E8421" t="e">
        <f>_xlfn.NUMBERVALUE(#REF!)</f>
        <v>#REF!</v>
      </c>
    </row>
    <row r="8422" spans="1:5">
      <c r="A8422" s="285">
        <v>637104</v>
      </c>
      <c r="B8422" s="285" t="s">
        <v>17677</v>
      </c>
      <c r="C8422" s="513">
        <v>2.6326999999999998</v>
      </c>
      <c r="E8422" t="e">
        <f>_xlfn.NUMBERVALUE(#REF!)</f>
        <v>#REF!</v>
      </c>
    </row>
    <row r="8423" spans="1:5">
      <c r="A8423" s="285">
        <v>611731</v>
      </c>
      <c r="B8423" s="285" t="s">
        <v>17678</v>
      </c>
      <c r="C8423" s="513">
        <v>7.4340000000000002</v>
      </c>
      <c r="E8423" t="e">
        <f>_xlfn.NUMBERVALUE(#REF!)</f>
        <v>#REF!</v>
      </c>
    </row>
    <row r="8424" spans="1:5">
      <c r="A8424" s="285">
        <v>20751</v>
      </c>
      <c r="B8424" s="285" t="s">
        <v>17679</v>
      </c>
      <c r="C8424" s="513">
        <v>242.10900000000001</v>
      </c>
      <c r="E8424" t="e">
        <f>_xlfn.NUMBERVALUE(#REF!)</f>
        <v>#REF!</v>
      </c>
    </row>
    <row r="8425" spans="1:5">
      <c r="A8425" s="285">
        <v>20753</v>
      </c>
      <c r="B8425" s="285" t="s">
        <v>17680</v>
      </c>
      <c r="C8425" s="513">
        <v>242.536</v>
      </c>
      <c r="E8425" t="e">
        <f>_xlfn.NUMBERVALUE(#REF!)</f>
        <v>#REF!</v>
      </c>
    </row>
    <row r="8426" spans="1:5">
      <c r="A8426" s="285">
        <v>20938</v>
      </c>
      <c r="B8426" s="285" t="s">
        <v>17681</v>
      </c>
      <c r="C8426" s="513">
        <v>97.843999999999994</v>
      </c>
      <c r="E8426" t="e">
        <f>_xlfn.NUMBERVALUE(#REF!)</f>
        <v>#REF!</v>
      </c>
    </row>
    <row r="8427" spans="1:5">
      <c r="A8427" s="285">
        <v>28785</v>
      </c>
      <c r="B8427" s="285" t="s">
        <v>17682</v>
      </c>
      <c r="C8427" s="513">
        <v>6277.51</v>
      </c>
      <c r="E8427" t="e">
        <f>_xlfn.NUMBERVALUE(#REF!)</f>
        <v>#REF!</v>
      </c>
    </row>
    <row r="8428" spans="1:5">
      <c r="A8428" s="285">
        <v>49121</v>
      </c>
      <c r="B8428" s="285" t="s">
        <v>17279</v>
      </c>
      <c r="C8428" s="513">
        <v>42.705599999999997</v>
      </c>
      <c r="E8428" t="e">
        <f>_xlfn.NUMBERVALUE(#REF!)</f>
        <v>#REF!</v>
      </c>
    </row>
    <row r="8429" spans="1:5">
      <c r="A8429" s="285">
        <v>5051</v>
      </c>
      <c r="B8429" s="285" t="s">
        <v>17683</v>
      </c>
      <c r="C8429" s="513">
        <v>7.2259000000000002</v>
      </c>
      <c r="E8429" t="e">
        <f>_xlfn.NUMBERVALUE(#REF!)</f>
        <v>#REF!</v>
      </c>
    </row>
    <row r="8430" spans="1:5">
      <c r="A8430" s="285">
        <v>23881</v>
      </c>
      <c r="B8430" s="285" t="s">
        <v>17684</v>
      </c>
      <c r="C8430" s="513">
        <v>15.150600000000001</v>
      </c>
      <c r="E8430" t="e">
        <f>_xlfn.NUMBERVALUE(#REF!)</f>
        <v>#REF!</v>
      </c>
    </row>
    <row r="8431" spans="1:5">
      <c r="A8431" s="285">
        <v>61032</v>
      </c>
      <c r="B8431" s="285" t="s">
        <v>17685</v>
      </c>
      <c r="C8431" s="513">
        <v>32.04</v>
      </c>
      <c r="E8431" t="e">
        <f>_xlfn.NUMBERVALUE(#REF!)</f>
        <v>#REF!</v>
      </c>
    </row>
    <row r="8432" spans="1:5">
      <c r="A8432" s="285">
        <v>46518</v>
      </c>
      <c r="B8432" s="285" t="s">
        <v>17686</v>
      </c>
      <c r="C8432" s="513">
        <v>223.756</v>
      </c>
      <c r="E8432" t="e">
        <f>_xlfn.NUMBERVALUE(#REF!)</f>
        <v>#REF!</v>
      </c>
    </row>
    <row r="8433" spans="1:5">
      <c r="A8433" s="285">
        <v>382048</v>
      </c>
      <c r="B8433" s="285" t="s">
        <v>17687</v>
      </c>
      <c r="C8433" s="513">
        <v>17.665299999999998</v>
      </c>
      <c r="E8433" t="e">
        <f>_xlfn.NUMBERVALUE(#REF!)</f>
        <v>#REF!</v>
      </c>
    </row>
    <row r="8434" spans="1:5">
      <c r="A8434" s="285">
        <v>386636</v>
      </c>
      <c r="B8434" s="285" t="s">
        <v>17688</v>
      </c>
      <c r="C8434" s="513">
        <v>5.2717999999999998</v>
      </c>
      <c r="E8434" t="e">
        <f>_xlfn.NUMBERVALUE(#REF!)</f>
        <v>#REF!</v>
      </c>
    </row>
    <row r="8435" spans="1:5">
      <c r="A8435" s="285">
        <v>387196</v>
      </c>
      <c r="B8435" s="285" t="s">
        <v>17689</v>
      </c>
      <c r="C8435" s="513">
        <v>17.109400000000001</v>
      </c>
      <c r="E8435" t="e">
        <f>_xlfn.NUMBERVALUE(#REF!)</f>
        <v>#REF!</v>
      </c>
    </row>
    <row r="8436" spans="1:5">
      <c r="A8436" s="285">
        <v>77282</v>
      </c>
      <c r="B8436" s="285" t="s">
        <v>17690</v>
      </c>
      <c r="C8436" s="513">
        <v>15.275</v>
      </c>
      <c r="E8436" t="e">
        <f>_xlfn.NUMBERVALUE(#REF!)</f>
        <v>#REF!</v>
      </c>
    </row>
    <row r="8437" spans="1:5">
      <c r="A8437" s="285">
        <v>78702</v>
      </c>
      <c r="B8437" s="285" t="s">
        <v>17691</v>
      </c>
      <c r="C8437" s="513">
        <v>6.66</v>
      </c>
      <c r="E8437" t="e">
        <f>_xlfn.NUMBERVALUE(#REF!)</f>
        <v>#REF!</v>
      </c>
    </row>
    <row r="8438" spans="1:5">
      <c r="A8438" s="285">
        <v>48898</v>
      </c>
      <c r="B8438" s="285" t="s">
        <v>17692</v>
      </c>
      <c r="C8438" s="513">
        <v>76.103999999999999</v>
      </c>
      <c r="E8438" t="e">
        <f>_xlfn.NUMBERVALUE(#REF!)</f>
        <v>#REF!</v>
      </c>
    </row>
    <row r="8439" spans="1:5">
      <c r="A8439" s="285">
        <v>77586</v>
      </c>
      <c r="B8439" s="285" t="s">
        <v>17693</v>
      </c>
      <c r="C8439" s="513">
        <v>36.229999999999997</v>
      </c>
      <c r="E8439" t="e">
        <f>_xlfn.NUMBERVALUE(#REF!)</f>
        <v>#REF!</v>
      </c>
    </row>
    <row r="8440" spans="1:5">
      <c r="A8440" s="285">
        <v>89305</v>
      </c>
      <c r="B8440" s="285" t="s">
        <v>17694</v>
      </c>
      <c r="C8440" s="513">
        <v>6.0049999999999999</v>
      </c>
      <c r="E8440" t="e">
        <f>_xlfn.NUMBERVALUE(#REF!)</f>
        <v>#REF!</v>
      </c>
    </row>
    <row r="8441" spans="1:5">
      <c r="A8441" s="285">
        <v>97733</v>
      </c>
      <c r="B8441" s="285" t="s">
        <v>17695</v>
      </c>
      <c r="C8441" s="513">
        <v>9.5549999999999997</v>
      </c>
      <c r="E8441" t="e">
        <f>_xlfn.NUMBERVALUE(#REF!)</f>
        <v>#REF!</v>
      </c>
    </row>
    <row r="8442" spans="1:5">
      <c r="A8442" s="285">
        <v>97734</v>
      </c>
      <c r="B8442" s="285" t="s">
        <v>17695</v>
      </c>
      <c r="C8442" s="513">
        <v>9.5549999999999997</v>
      </c>
      <c r="E8442" t="e">
        <f>_xlfn.NUMBERVALUE(#REF!)</f>
        <v>#REF!</v>
      </c>
    </row>
    <row r="8443" spans="1:5">
      <c r="A8443" s="285">
        <v>404821</v>
      </c>
      <c r="B8443" s="285" t="s">
        <v>17696</v>
      </c>
      <c r="C8443" s="513">
        <v>6.0563000000000002</v>
      </c>
      <c r="E8443" t="e">
        <f>_xlfn.NUMBERVALUE(#REF!)</f>
        <v>#REF!</v>
      </c>
    </row>
    <row r="8444" spans="1:5">
      <c r="A8444" s="285">
        <v>664501</v>
      </c>
      <c r="B8444" s="285" t="s">
        <v>17697</v>
      </c>
      <c r="C8444" s="513">
        <v>3.1755</v>
      </c>
      <c r="E8444" t="e">
        <f>_xlfn.NUMBERVALUE(#REF!)</f>
        <v>#REF!</v>
      </c>
    </row>
    <row r="8445" spans="1:5">
      <c r="A8445" s="285">
        <v>664502</v>
      </c>
      <c r="B8445" s="285" t="s">
        <v>17698</v>
      </c>
      <c r="C8445" s="513">
        <v>6.1950000000000003</v>
      </c>
      <c r="E8445" t="e">
        <f>_xlfn.NUMBERVALUE(#REF!)</f>
        <v>#REF!</v>
      </c>
    </row>
    <row r="8446" spans="1:5">
      <c r="A8446" s="285">
        <v>664503</v>
      </c>
      <c r="B8446" s="285" t="s">
        <v>17699</v>
      </c>
      <c r="C8446" s="513">
        <v>9.76</v>
      </c>
      <c r="E8446" t="e">
        <f>_xlfn.NUMBERVALUE(#REF!)</f>
        <v>#REF!</v>
      </c>
    </row>
    <row r="8447" spans="1:5">
      <c r="A8447" s="285">
        <v>664504</v>
      </c>
      <c r="B8447" s="285" t="s">
        <v>17700</v>
      </c>
      <c r="C8447" s="513">
        <v>5.2750000000000004</v>
      </c>
      <c r="E8447" t="e">
        <f>_xlfn.NUMBERVALUE(#REF!)</f>
        <v>#REF!</v>
      </c>
    </row>
    <row r="8448" spans="1:5">
      <c r="A8448" s="285">
        <v>664505</v>
      </c>
      <c r="B8448" s="285" t="s">
        <v>17701</v>
      </c>
      <c r="C8448" s="513">
        <v>3.8029999999999999</v>
      </c>
      <c r="E8448" t="e">
        <f>_xlfn.NUMBERVALUE(#REF!)</f>
        <v>#REF!</v>
      </c>
    </row>
    <row r="8449" spans="1:5">
      <c r="A8449" s="285">
        <v>664508</v>
      </c>
      <c r="B8449" s="285" t="s">
        <v>17702</v>
      </c>
      <c r="C8449" s="513">
        <v>7.3150000000000004</v>
      </c>
      <c r="E8449" t="e">
        <f>_xlfn.NUMBERVALUE(#REF!)</f>
        <v>#REF!</v>
      </c>
    </row>
    <row r="8450" spans="1:5">
      <c r="A8450" s="285">
        <v>664510</v>
      </c>
      <c r="B8450" s="285" t="s">
        <v>17703</v>
      </c>
      <c r="C8450" s="513">
        <v>3.2765</v>
      </c>
      <c r="E8450" t="e">
        <f>_xlfn.NUMBERVALUE(#REF!)</f>
        <v>#REF!</v>
      </c>
    </row>
    <row r="8451" spans="1:5">
      <c r="A8451" s="285">
        <v>664511</v>
      </c>
      <c r="B8451" s="285" t="s">
        <v>17704</v>
      </c>
      <c r="C8451" s="513">
        <v>7.5149999999999997</v>
      </c>
      <c r="E8451" t="e">
        <f>_xlfn.NUMBERVALUE(#REF!)</f>
        <v>#REF!</v>
      </c>
    </row>
    <row r="8452" spans="1:5">
      <c r="A8452" s="285">
        <v>664512</v>
      </c>
      <c r="B8452" s="285" t="s">
        <v>17705</v>
      </c>
      <c r="C8452" s="513">
        <v>7.5149999999999997</v>
      </c>
      <c r="E8452" t="e">
        <f>_xlfn.NUMBERVALUE(#REF!)</f>
        <v>#REF!</v>
      </c>
    </row>
    <row r="8453" spans="1:5">
      <c r="A8453" s="285">
        <v>664515</v>
      </c>
      <c r="B8453" s="285" t="s">
        <v>17706</v>
      </c>
      <c r="C8453" s="513">
        <v>4.0819999999999999</v>
      </c>
      <c r="E8453" t="e">
        <f>_xlfn.NUMBERVALUE(#REF!)</f>
        <v>#REF!</v>
      </c>
    </row>
    <row r="8454" spans="1:5">
      <c r="A8454" s="285">
        <v>664517</v>
      </c>
      <c r="B8454" s="285" t="s">
        <v>17707</v>
      </c>
      <c r="C8454" s="513">
        <v>5.5049999999999999</v>
      </c>
      <c r="E8454" t="e">
        <f>_xlfn.NUMBERVALUE(#REF!)</f>
        <v>#REF!</v>
      </c>
    </row>
    <row r="8455" spans="1:5">
      <c r="A8455" s="285">
        <v>664518</v>
      </c>
      <c r="B8455" s="285" t="s">
        <v>17708</v>
      </c>
      <c r="C8455" s="513">
        <v>8.3249999999999993</v>
      </c>
      <c r="E8455" t="e">
        <f>_xlfn.NUMBERVALUE(#REF!)</f>
        <v>#REF!</v>
      </c>
    </row>
    <row r="8456" spans="1:5">
      <c r="A8456" s="285">
        <v>664519</v>
      </c>
      <c r="B8456" s="285" t="s">
        <v>17709</v>
      </c>
      <c r="C8456" s="513">
        <v>4.9649999999999999</v>
      </c>
      <c r="E8456" t="e">
        <f>_xlfn.NUMBERVALUE(#REF!)</f>
        <v>#REF!</v>
      </c>
    </row>
    <row r="8457" spans="1:5">
      <c r="A8457" s="285">
        <v>664524</v>
      </c>
      <c r="B8457" s="285" t="s">
        <v>17710</v>
      </c>
      <c r="C8457" s="513">
        <v>3.9045000000000001</v>
      </c>
      <c r="E8457" t="e">
        <f>_xlfn.NUMBERVALUE(#REF!)</f>
        <v>#REF!</v>
      </c>
    </row>
    <row r="8458" spans="1:5">
      <c r="A8458" s="285">
        <v>664531</v>
      </c>
      <c r="B8458" s="285" t="s">
        <v>17711</v>
      </c>
      <c r="C8458" s="513">
        <v>3.5485000000000002</v>
      </c>
      <c r="E8458" t="e">
        <f>_xlfn.NUMBERVALUE(#REF!)</f>
        <v>#REF!</v>
      </c>
    </row>
    <row r="8459" spans="1:5">
      <c r="A8459" s="285">
        <v>664534</v>
      </c>
      <c r="B8459" s="285" t="s">
        <v>17712</v>
      </c>
      <c r="C8459" s="513">
        <v>2.379</v>
      </c>
      <c r="E8459" t="e">
        <f>_xlfn.NUMBERVALUE(#REF!)</f>
        <v>#REF!</v>
      </c>
    </row>
    <row r="8460" spans="1:5">
      <c r="A8460" s="285">
        <v>664536</v>
      </c>
      <c r="B8460" s="285" t="s">
        <v>17713</v>
      </c>
      <c r="C8460" s="513">
        <v>3.5485000000000002</v>
      </c>
      <c r="E8460" t="e">
        <f>_xlfn.NUMBERVALUE(#REF!)</f>
        <v>#REF!</v>
      </c>
    </row>
    <row r="8461" spans="1:5">
      <c r="A8461" s="285">
        <v>664541</v>
      </c>
      <c r="B8461" s="285" t="s">
        <v>17714</v>
      </c>
      <c r="C8461" s="513">
        <v>8.16</v>
      </c>
      <c r="E8461" t="e">
        <f>_xlfn.NUMBERVALUE(#REF!)</f>
        <v>#REF!</v>
      </c>
    </row>
    <row r="8462" spans="1:5">
      <c r="A8462" s="285">
        <v>664551</v>
      </c>
      <c r="B8462" s="285" t="s">
        <v>17715</v>
      </c>
      <c r="C8462" s="513">
        <v>6.4550000000000001</v>
      </c>
      <c r="E8462" t="e">
        <f>_xlfn.NUMBERVALUE(#REF!)</f>
        <v>#REF!</v>
      </c>
    </row>
    <row r="8463" spans="1:5">
      <c r="A8463" s="285">
        <v>664563</v>
      </c>
      <c r="B8463" s="285" t="s">
        <v>17716</v>
      </c>
      <c r="C8463" s="513">
        <v>13.484999999999999</v>
      </c>
      <c r="E8463" t="e">
        <f>_xlfn.NUMBERVALUE(#REF!)</f>
        <v>#REF!</v>
      </c>
    </row>
    <row r="8464" spans="1:5">
      <c r="A8464" s="285">
        <v>664573</v>
      </c>
      <c r="B8464" s="285" t="s">
        <v>17717</v>
      </c>
      <c r="C8464" s="513">
        <v>8.3699999999999992</v>
      </c>
      <c r="E8464" t="e">
        <f>_xlfn.NUMBERVALUE(#REF!)</f>
        <v>#REF!</v>
      </c>
    </row>
    <row r="8465" spans="1:5">
      <c r="A8465" s="285">
        <v>664574</v>
      </c>
      <c r="B8465" s="285" t="s">
        <v>17718</v>
      </c>
      <c r="C8465" s="513">
        <v>13</v>
      </c>
      <c r="E8465" t="e">
        <f>_xlfn.NUMBERVALUE(#REF!)</f>
        <v>#REF!</v>
      </c>
    </row>
    <row r="8466" spans="1:5">
      <c r="A8466" s="285">
        <v>664581</v>
      </c>
      <c r="B8466" s="285" t="s">
        <v>17719</v>
      </c>
      <c r="C8466" s="513">
        <v>7.4249999999999998</v>
      </c>
      <c r="E8466" t="e">
        <f>_xlfn.NUMBERVALUE(#REF!)</f>
        <v>#REF!</v>
      </c>
    </row>
    <row r="8467" spans="1:5">
      <c r="A8467" s="285">
        <v>664582</v>
      </c>
      <c r="B8467" s="285" t="s">
        <v>17720</v>
      </c>
      <c r="C8467" s="513">
        <v>10.49</v>
      </c>
      <c r="E8467" t="e">
        <f>_xlfn.NUMBERVALUE(#REF!)</f>
        <v>#REF!</v>
      </c>
    </row>
    <row r="8468" spans="1:5">
      <c r="A8468" s="285">
        <v>664595</v>
      </c>
      <c r="B8468" s="285" t="s">
        <v>17721</v>
      </c>
      <c r="C8468" s="513">
        <v>1.9750000000000001</v>
      </c>
      <c r="E8468" t="e">
        <f>_xlfn.NUMBERVALUE(#REF!)</f>
        <v>#REF!</v>
      </c>
    </row>
    <row r="8469" spans="1:5">
      <c r="A8469" s="285">
        <v>664601</v>
      </c>
      <c r="B8469" s="285" t="s">
        <v>17722</v>
      </c>
      <c r="C8469" s="513">
        <v>3.1755</v>
      </c>
      <c r="E8469" t="e">
        <f>_xlfn.NUMBERVALUE(#REF!)</f>
        <v>#REF!</v>
      </c>
    </row>
    <row r="8470" spans="1:5">
      <c r="A8470" s="285">
        <v>664602</v>
      </c>
      <c r="B8470" s="285" t="s">
        <v>17698</v>
      </c>
      <c r="C8470" s="513">
        <v>6.1950000000000003</v>
      </c>
      <c r="E8470" t="e">
        <f>_xlfn.NUMBERVALUE(#REF!)</f>
        <v>#REF!</v>
      </c>
    </row>
    <row r="8471" spans="1:5">
      <c r="A8471" s="285">
        <v>664604</v>
      </c>
      <c r="B8471" s="285" t="s">
        <v>17700</v>
      </c>
      <c r="C8471" s="513">
        <v>5.2750000000000004</v>
      </c>
      <c r="E8471" t="e">
        <f>_xlfn.NUMBERVALUE(#REF!)</f>
        <v>#REF!</v>
      </c>
    </row>
    <row r="8472" spans="1:5">
      <c r="A8472" s="285">
        <v>664605</v>
      </c>
      <c r="B8472" s="285" t="s">
        <v>17723</v>
      </c>
      <c r="C8472" s="513">
        <v>3.8029999999999999</v>
      </c>
      <c r="E8472" t="e">
        <f>_xlfn.NUMBERVALUE(#REF!)</f>
        <v>#REF!</v>
      </c>
    </row>
    <row r="8473" spans="1:5">
      <c r="A8473" s="285">
        <v>664610</v>
      </c>
      <c r="B8473" s="285" t="s">
        <v>17703</v>
      </c>
      <c r="C8473" s="513">
        <v>3.2765</v>
      </c>
      <c r="E8473" t="e">
        <f>_xlfn.NUMBERVALUE(#REF!)</f>
        <v>#REF!</v>
      </c>
    </row>
    <row r="8474" spans="1:5">
      <c r="A8474" s="285">
        <v>664611</v>
      </c>
      <c r="B8474" s="285" t="s">
        <v>17704</v>
      </c>
      <c r="C8474" s="513">
        <v>7.5149999999999997</v>
      </c>
      <c r="E8474" t="e">
        <f>_xlfn.NUMBERVALUE(#REF!)</f>
        <v>#REF!</v>
      </c>
    </row>
    <row r="8475" spans="1:5">
      <c r="A8475" s="285">
        <v>664617</v>
      </c>
      <c r="B8475" s="285" t="s">
        <v>17707</v>
      </c>
      <c r="C8475" s="513">
        <v>5.5049999999999999</v>
      </c>
      <c r="E8475" t="e">
        <f>_xlfn.NUMBERVALUE(#REF!)</f>
        <v>#REF!</v>
      </c>
    </row>
    <row r="8476" spans="1:5">
      <c r="A8476" s="285">
        <v>664618</v>
      </c>
      <c r="B8476" s="285" t="s">
        <v>17708</v>
      </c>
      <c r="C8476" s="513">
        <v>8.3249999999999993</v>
      </c>
      <c r="E8476" t="e">
        <f>_xlfn.NUMBERVALUE(#REF!)</f>
        <v>#REF!</v>
      </c>
    </row>
    <row r="8477" spans="1:5">
      <c r="A8477" s="285">
        <v>664634</v>
      </c>
      <c r="B8477" s="285" t="s">
        <v>17712</v>
      </c>
      <c r="C8477" s="513">
        <v>2.379</v>
      </c>
      <c r="E8477" t="e">
        <f>_xlfn.NUMBERVALUE(#REF!)</f>
        <v>#REF!</v>
      </c>
    </row>
    <row r="8478" spans="1:5">
      <c r="A8478" s="285">
        <v>664636</v>
      </c>
      <c r="B8478" s="285" t="s">
        <v>17724</v>
      </c>
      <c r="C8478" s="513">
        <v>3.5485000000000002</v>
      </c>
      <c r="E8478" t="e">
        <f>_xlfn.NUMBERVALUE(#REF!)</f>
        <v>#REF!</v>
      </c>
    </row>
    <row r="8479" spans="1:5">
      <c r="A8479" s="285">
        <v>664641</v>
      </c>
      <c r="B8479" s="285" t="s">
        <v>17714</v>
      </c>
      <c r="C8479" s="513">
        <v>8.16</v>
      </c>
      <c r="E8479" t="e">
        <f>_xlfn.NUMBERVALUE(#REF!)</f>
        <v>#REF!</v>
      </c>
    </row>
    <row r="8480" spans="1:5">
      <c r="A8480" s="285">
        <v>664673</v>
      </c>
      <c r="B8480" s="285" t="s">
        <v>17717</v>
      </c>
      <c r="C8480" s="513">
        <v>8.3699999999999992</v>
      </c>
      <c r="E8480" t="e">
        <f>_xlfn.NUMBERVALUE(#REF!)</f>
        <v>#REF!</v>
      </c>
    </row>
    <row r="8481" spans="1:5">
      <c r="A8481" s="285">
        <v>664674</v>
      </c>
      <c r="B8481" s="285" t="s">
        <v>17718</v>
      </c>
      <c r="C8481" s="513">
        <v>13</v>
      </c>
      <c r="E8481" t="e">
        <f>_xlfn.NUMBERVALUE(#REF!)</f>
        <v>#REF!</v>
      </c>
    </row>
    <row r="8482" spans="1:5">
      <c r="A8482" s="285">
        <v>664682</v>
      </c>
      <c r="B8482" s="285" t="s">
        <v>17720</v>
      </c>
      <c r="C8482" s="513">
        <v>10.49</v>
      </c>
      <c r="E8482" t="e">
        <f>_xlfn.NUMBERVALUE(#REF!)</f>
        <v>#REF!</v>
      </c>
    </row>
    <row r="8483" spans="1:5">
      <c r="A8483" s="285">
        <v>664709</v>
      </c>
      <c r="B8483" s="285" t="s">
        <v>17725</v>
      </c>
      <c r="C8483" s="513">
        <v>7.0449999999999999</v>
      </c>
      <c r="E8483" t="e">
        <f>_xlfn.NUMBERVALUE(#REF!)</f>
        <v>#REF!</v>
      </c>
    </row>
    <row r="8484" spans="1:5">
      <c r="A8484" s="285">
        <v>664713</v>
      </c>
      <c r="B8484" s="285" t="s">
        <v>17726</v>
      </c>
      <c r="C8484" s="513">
        <v>6.8049999999999997</v>
      </c>
      <c r="E8484" t="e">
        <f>_xlfn.NUMBERVALUE(#REF!)</f>
        <v>#REF!</v>
      </c>
    </row>
    <row r="8485" spans="1:5">
      <c r="A8485" s="285">
        <v>664714</v>
      </c>
      <c r="B8485" s="285" t="s">
        <v>17727</v>
      </c>
      <c r="C8485" s="513">
        <v>14.565</v>
      </c>
      <c r="E8485" t="e">
        <f>_xlfn.NUMBERVALUE(#REF!)</f>
        <v>#REF!</v>
      </c>
    </row>
    <row r="8486" spans="1:5">
      <c r="A8486" s="285">
        <v>664721</v>
      </c>
      <c r="B8486" s="285" t="s">
        <v>17728</v>
      </c>
      <c r="C8486" s="513">
        <v>6.82</v>
      </c>
      <c r="E8486" t="e">
        <f>_xlfn.NUMBERVALUE(#REF!)</f>
        <v>#REF!</v>
      </c>
    </row>
    <row r="8487" spans="1:5">
      <c r="A8487" s="285">
        <v>664725</v>
      </c>
      <c r="B8487" s="285" t="s">
        <v>17729</v>
      </c>
      <c r="C8487" s="513">
        <v>8.2650000000000006</v>
      </c>
      <c r="E8487" t="e">
        <f>_xlfn.NUMBERVALUE(#REF!)</f>
        <v>#REF!</v>
      </c>
    </row>
    <row r="8488" spans="1:5">
      <c r="A8488" s="285">
        <v>664734</v>
      </c>
      <c r="B8488" s="285" t="s">
        <v>17712</v>
      </c>
      <c r="C8488" s="513">
        <v>2.0985</v>
      </c>
      <c r="E8488" t="e">
        <f>_xlfn.NUMBERVALUE(#REF!)</f>
        <v>#REF!</v>
      </c>
    </row>
    <row r="8489" spans="1:5">
      <c r="A8489" s="285">
        <v>664745</v>
      </c>
      <c r="B8489" s="285" t="s">
        <v>17730</v>
      </c>
      <c r="C8489" s="513">
        <v>6.54</v>
      </c>
      <c r="E8489" t="e">
        <f>_xlfn.NUMBERVALUE(#REF!)</f>
        <v>#REF!</v>
      </c>
    </row>
    <row r="8490" spans="1:5">
      <c r="A8490" s="285">
        <v>664746</v>
      </c>
      <c r="B8490" s="285" t="s">
        <v>17731</v>
      </c>
      <c r="C8490" s="513">
        <v>6.54</v>
      </c>
      <c r="E8490" t="e">
        <f>_xlfn.NUMBERVALUE(#REF!)</f>
        <v>#REF!</v>
      </c>
    </row>
    <row r="8491" spans="1:5">
      <c r="A8491" s="285">
        <v>664749</v>
      </c>
      <c r="B8491" s="285" t="s">
        <v>17732</v>
      </c>
      <c r="C8491" s="513">
        <v>4.0895000000000001</v>
      </c>
      <c r="E8491" t="e">
        <f>_xlfn.NUMBERVALUE(#REF!)</f>
        <v>#REF!</v>
      </c>
    </row>
    <row r="8492" spans="1:5">
      <c r="A8492" s="285">
        <v>664751</v>
      </c>
      <c r="B8492" s="285" t="s">
        <v>17715</v>
      </c>
      <c r="C8492" s="513">
        <v>6.1749999999999998</v>
      </c>
      <c r="E8492" t="e">
        <f>_xlfn.NUMBERVALUE(#REF!)</f>
        <v>#REF!</v>
      </c>
    </row>
    <row r="8493" spans="1:5">
      <c r="A8493" s="285">
        <v>664763</v>
      </c>
      <c r="B8493" s="285" t="s">
        <v>17716</v>
      </c>
      <c r="C8493" s="513">
        <v>13.2</v>
      </c>
      <c r="E8493" t="e">
        <f>_xlfn.NUMBERVALUE(#REF!)</f>
        <v>#REF!</v>
      </c>
    </row>
    <row r="8494" spans="1:5">
      <c r="A8494" s="285">
        <v>664773</v>
      </c>
      <c r="B8494" s="285" t="s">
        <v>17717</v>
      </c>
      <c r="C8494" s="513">
        <v>8.1449999999999996</v>
      </c>
      <c r="E8494" t="e">
        <f>_xlfn.NUMBERVALUE(#REF!)</f>
        <v>#REF!</v>
      </c>
    </row>
    <row r="8495" spans="1:5">
      <c r="A8495" s="285">
        <v>664774</v>
      </c>
      <c r="B8495" s="285" t="s">
        <v>17718</v>
      </c>
      <c r="C8495" s="513">
        <v>12.835000000000001</v>
      </c>
      <c r="E8495" t="e">
        <f>_xlfn.NUMBERVALUE(#REF!)</f>
        <v>#REF!</v>
      </c>
    </row>
    <row r="8496" spans="1:5">
      <c r="A8496" s="285">
        <v>664781</v>
      </c>
      <c r="B8496" s="285" t="s">
        <v>17733</v>
      </c>
      <c r="C8496" s="513">
        <v>13.02</v>
      </c>
      <c r="E8496" t="e">
        <f>_xlfn.NUMBERVALUE(#REF!)</f>
        <v>#REF!</v>
      </c>
    </row>
    <row r="8497" spans="1:5">
      <c r="A8497" s="285">
        <v>664787</v>
      </c>
      <c r="B8497" s="285" t="s">
        <v>17734</v>
      </c>
      <c r="C8497" s="513">
        <v>49.005000000000003</v>
      </c>
      <c r="E8497" t="e">
        <f>_xlfn.NUMBERVALUE(#REF!)</f>
        <v>#REF!</v>
      </c>
    </row>
    <row r="8498" spans="1:5">
      <c r="A8498" s="285">
        <v>664791</v>
      </c>
      <c r="B8498" s="285" t="s">
        <v>17735</v>
      </c>
      <c r="C8498" s="513">
        <v>3.3694999999999999</v>
      </c>
      <c r="E8498" t="e">
        <f>_xlfn.NUMBERVALUE(#REF!)</f>
        <v>#REF!</v>
      </c>
    </row>
    <row r="8499" spans="1:5">
      <c r="A8499" s="285">
        <v>664795</v>
      </c>
      <c r="B8499" s="285" t="s">
        <v>17721</v>
      </c>
      <c r="C8499" s="513">
        <v>1.6975</v>
      </c>
      <c r="E8499" t="e">
        <f>_xlfn.NUMBERVALUE(#REF!)</f>
        <v>#REF!</v>
      </c>
    </row>
    <row r="8500" spans="1:5">
      <c r="A8500" s="285">
        <v>664798</v>
      </c>
      <c r="B8500" s="285" t="s">
        <v>17736</v>
      </c>
      <c r="C8500" s="513">
        <v>2.3010000000000002</v>
      </c>
      <c r="E8500" t="e">
        <f>_xlfn.NUMBERVALUE(#REF!)</f>
        <v>#REF!</v>
      </c>
    </row>
    <row r="8501" spans="1:5">
      <c r="A8501" s="285">
        <v>664799</v>
      </c>
      <c r="B8501" s="285" t="s">
        <v>17737</v>
      </c>
      <c r="C8501" s="513">
        <v>3.222</v>
      </c>
      <c r="E8501" t="e">
        <f>_xlfn.NUMBERVALUE(#REF!)</f>
        <v>#REF!</v>
      </c>
    </row>
    <row r="8502" spans="1:5">
      <c r="A8502" s="285">
        <v>664845</v>
      </c>
      <c r="B8502" s="285" t="s">
        <v>17730</v>
      </c>
      <c r="C8502" s="513">
        <v>6.54</v>
      </c>
      <c r="E8502" t="e">
        <f>_xlfn.NUMBERVALUE(#REF!)</f>
        <v>#REF!</v>
      </c>
    </row>
    <row r="8503" spans="1:5">
      <c r="A8503" s="285">
        <v>664873</v>
      </c>
      <c r="B8503" s="285" t="s">
        <v>17717</v>
      </c>
      <c r="C8503" s="513">
        <v>8.1449999999999996</v>
      </c>
      <c r="E8503" t="e">
        <f>_xlfn.NUMBERVALUE(#REF!)</f>
        <v>#REF!</v>
      </c>
    </row>
    <row r="8504" spans="1:5">
      <c r="A8504" s="285">
        <v>664874</v>
      </c>
      <c r="B8504" s="285" t="s">
        <v>17718</v>
      </c>
      <c r="C8504" s="513">
        <v>12.835000000000001</v>
      </c>
      <c r="E8504" t="e">
        <f>_xlfn.NUMBERVALUE(#REF!)</f>
        <v>#REF!</v>
      </c>
    </row>
    <row r="8505" spans="1:5">
      <c r="A8505" s="285">
        <v>664881</v>
      </c>
      <c r="B8505" s="285" t="s">
        <v>17733</v>
      </c>
      <c r="C8505" s="513">
        <v>13.02</v>
      </c>
      <c r="E8505" t="e">
        <f>_xlfn.NUMBERVALUE(#REF!)</f>
        <v>#REF!</v>
      </c>
    </row>
    <row r="8506" spans="1:5">
      <c r="A8506" s="285">
        <v>664898</v>
      </c>
      <c r="B8506" s="285" t="s">
        <v>17738</v>
      </c>
      <c r="C8506" s="513">
        <v>2.3010000000000002</v>
      </c>
      <c r="E8506" t="e">
        <f>_xlfn.NUMBERVALUE(#REF!)</f>
        <v>#REF!</v>
      </c>
    </row>
    <row r="8507" spans="1:5">
      <c r="A8507" s="285">
        <v>664899</v>
      </c>
      <c r="B8507" s="285" t="s">
        <v>17739</v>
      </c>
      <c r="C8507" s="513">
        <v>3.222</v>
      </c>
      <c r="E8507" t="e">
        <f>_xlfn.NUMBERVALUE(#REF!)</f>
        <v>#REF!</v>
      </c>
    </row>
    <row r="8508" spans="1:5">
      <c r="A8508" s="285">
        <v>665000</v>
      </c>
      <c r="B8508" s="285" t="s">
        <v>17740</v>
      </c>
      <c r="C8508" s="513">
        <v>7.76</v>
      </c>
      <c r="E8508" t="e">
        <f>_xlfn.NUMBERVALUE(#REF!)</f>
        <v>#REF!</v>
      </c>
    </row>
    <row r="8509" spans="1:5">
      <c r="A8509" s="285">
        <v>665001</v>
      </c>
      <c r="B8509" s="285" t="s">
        <v>17741</v>
      </c>
      <c r="C8509" s="513">
        <v>0.82050000000000001</v>
      </c>
      <c r="E8509" t="e">
        <f>_xlfn.NUMBERVALUE(#REF!)</f>
        <v>#REF!</v>
      </c>
    </row>
    <row r="8510" spans="1:5">
      <c r="A8510" s="285">
        <v>665002</v>
      </c>
      <c r="B8510" s="285" t="s">
        <v>17742</v>
      </c>
      <c r="C8510" s="513">
        <v>1.6415</v>
      </c>
      <c r="E8510" t="e">
        <f>_xlfn.NUMBERVALUE(#REF!)</f>
        <v>#REF!</v>
      </c>
    </row>
    <row r="8511" spans="1:5">
      <c r="A8511" s="285">
        <v>665003</v>
      </c>
      <c r="B8511" s="285" t="s">
        <v>17743</v>
      </c>
      <c r="C8511" s="513">
        <v>2.7355</v>
      </c>
      <c r="E8511" t="e">
        <f>_xlfn.NUMBERVALUE(#REF!)</f>
        <v>#REF!</v>
      </c>
    </row>
    <row r="8512" spans="1:5">
      <c r="A8512" s="285">
        <v>665004</v>
      </c>
      <c r="B8512" s="285" t="s">
        <v>17744</v>
      </c>
      <c r="C8512" s="513">
        <v>3.9115000000000002</v>
      </c>
      <c r="E8512" t="e">
        <f>_xlfn.NUMBERVALUE(#REF!)</f>
        <v>#REF!</v>
      </c>
    </row>
    <row r="8513" spans="1:5">
      <c r="A8513" s="285">
        <v>665005</v>
      </c>
      <c r="B8513" s="285" t="s">
        <v>17745</v>
      </c>
      <c r="C8513" s="513">
        <v>5.46</v>
      </c>
      <c r="E8513" t="e">
        <f>_xlfn.NUMBERVALUE(#REF!)</f>
        <v>#REF!</v>
      </c>
    </row>
    <row r="8514" spans="1:5">
      <c r="A8514" s="285">
        <v>665011</v>
      </c>
      <c r="B8514" s="285" t="s">
        <v>17746</v>
      </c>
      <c r="C8514" s="513">
        <v>0.82050000000000001</v>
      </c>
      <c r="E8514" t="e">
        <f>_xlfn.NUMBERVALUE(#REF!)</f>
        <v>#REF!</v>
      </c>
    </row>
    <row r="8515" spans="1:5">
      <c r="A8515" s="285">
        <v>665012</v>
      </c>
      <c r="B8515" s="285" t="s">
        <v>17747</v>
      </c>
      <c r="C8515" s="513">
        <v>1.6415</v>
      </c>
      <c r="E8515" t="e">
        <f>_xlfn.NUMBERVALUE(#REF!)</f>
        <v>#REF!</v>
      </c>
    </row>
    <row r="8516" spans="1:5">
      <c r="A8516" s="285">
        <v>665013</v>
      </c>
      <c r="B8516" s="285" t="s">
        <v>17748</v>
      </c>
      <c r="C8516" s="513">
        <v>2.7355</v>
      </c>
      <c r="E8516" t="e">
        <f>_xlfn.NUMBERVALUE(#REF!)</f>
        <v>#REF!</v>
      </c>
    </row>
    <row r="8517" spans="1:5">
      <c r="A8517" s="285">
        <v>665014</v>
      </c>
      <c r="B8517" s="285" t="s">
        <v>17749</v>
      </c>
      <c r="C8517" s="513">
        <v>3.9115000000000002</v>
      </c>
      <c r="E8517" t="e">
        <f>_xlfn.NUMBERVALUE(#REF!)</f>
        <v>#REF!</v>
      </c>
    </row>
    <row r="8518" spans="1:5">
      <c r="A8518" s="285">
        <v>665015</v>
      </c>
      <c r="B8518" s="285" t="s">
        <v>17750</v>
      </c>
      <c r="C8518" s="513">
        <v>5.46</v>
      </c>
      <c r="E8518" t="e">
        <f>_xlfn.NUMBERVALUE(#REF!)</f>
        <v>#REF!</v>
      </c>
    </row>
    <row r="8519" spans="1:5">
      <c r="A8519" s="285">
        <v>665090</v>
      </c>
      <c r="B8519" s="285" t="s">
        <v>17751</v>
      </c>
      <c r="C8519" s="513">
        <v>2.7185000000000001</v>
      </c>
      <c r="E8519" t="e">
        <f>_xlfn.NUMBERVALUE(#REF!)</f>
        <v>#REF!</v>
      </c>
    </row>
    <row r="8520" spans="1:5">
      <c r="A8520" s="285">
        <v>665091</v>
      </c>
      <c r="B8520" s="285" t="s">
        <v>17752</v>
      </c>
      <c r="C8520" s="513">
        <v>2.7185000000000001</v>
      </c>
      <c r="E8520" t="e">
        <f>_xlfn.NUMBERVALUE(#REF!)</f>
        <v>#REF!</v>
      </c>
    </row>
    <row r="8521" spans="1:5">
      <c r="A8521" s="285">
        <v>665092</v>
      </c>
      <c r="B8521" s="285" t="s">
        <v>17753</v>
      </c>
      <c r="C8521" s="513">
        <v>2.7185000000000001</v>
      </c>
      <c r="E8521" t="e">
        <f>_xlfn.NUMBERVALUE(#REF!)</f>
        <v>#REF!</v>
      </c>
    </row>
    <row r="8522" spans="1:5">
      <c r="A8522" s="285">
        <v>665096</v>
      </c>
      <c r="B8522" s="285" t="s">
        <v>17754</v>
      </c>
      <c r="C8522" s="513">
        <v>1.1399999999999999</v>
      </c>
      <c r="E8522" t="e">
        <f>_xlfn.NUMBERVALUE(#REF!)</f>
        <v>#REF!</v>
      </c>
    </row>
    <row r="8523" spans="1:5">
      <c r="A8523" s="285">
        <v>665099</v>
      </c>
      <c r="B8523" s="285" t="s">
        <v>17755</v>
      </c>
      <c r="C8523" s="513">
        <v>0.1394</v>
      </c>
      <c r="E8523" t="e">
        <f>_xlfn.NUMBERVALUE(#REF!)</f>
        <v>#REF!</v>
      </c>
    </row>
    <row r="8524" spans="1:5">
      <c r="A8524" s="285">
        <v>665117</v>
      </c>
      <c r="B8524" s="285" t="s">
        <v>17756</v>
      </c>
      <c r="C8524" s="513">
        <v>42.435000000000002</v>
      </c>
      <c r="E8524" t="e">
        <f>_xlfn.NUMBERVALUE(#REF!)</f>
        <v>#REF!</v>
      </c>
    </row>
    <row r="8525" spans="1:5">
      <c r="A8525" s="285">
        <v>665195</v>
      </c>
      <c r="B8525" s="285" t="s">
        <v>17757</v>
      </c>
      <c r="C8525" s="513">
        <v>1.5495000000000001</v>
      </c>
      <c r="E8525" t="e">
        <f>_xlfn.NUMBERVALUE(#REF!)</f>
        <v>#REF!</v>
      </c>
    </row>
    <row r="8526" spans="1:5">
      <c r="A8526" s="285">
        <v>665295</v>
      </c>
      <c r="B8526" s="285" t="s">
        <v>17757</v>
      </c>
      <c r="C8526" s="513">
        <v>1.5495000000000001</v>
      </c>
      <c r="E8526" t="e">
        <f>_xlfn.NUMBERVALUE(#REF!)</f>
        <v>#REF!</v>
      </c>
    </row>
    <row r="8527" spans="1:5">
      <c r="A8527" s="285">
        <v>23736</v>
      </c>
      <c r="B8527" s="285" t="s">
        <v>16916</v>
      </c>
      <c r="C8527" s="513">
        <v>17.818200000000001</v>
      </c>
      <c r="E8527" t="e">
        <f>_xlfn.NUMBERVALUE(#REF!)</f>
        <v>#REF!</v>
      </c>
    </row>
    <row r="8528" spans="1:5">
      <c r="A8528" s="285">
        <v>382045</v>
      </c>
      <c r="B8528" s="285" t="s">
        <v>17758</v>
      </c>
      <c r="C8528" s="513">
        <v>4.5</v>
      </c>
      <c r="E8528" t="e">
        <f>_xlfn.NUMBERVALUE(#REF!)</f>
        <v>#REF!</v>
      </c>
    </row>
    <row r="8529" spans="1:5">
      <c r="A8529" s="285">
        <v>382029</v>
      </c>
      <c r="B8529" s="285" t="s">
        <v>17759</v>
      </c>
      <c r="C8529" s="513">
        <v>3.4329000000000001</v>
      </c>
      <c r="E8529" t="e">
        <f>_xlfn.NUMBERVALUE(#REF!)</f>
        <v>#REF!</v>
      </c>
    </row>
    <row r="8530" spans="1:5">
      <c r="A8530" s="285">
        <v>382304</v>
      </c>
      <c r="B8530" s="285" t="s">
        <v>17760</v>
      </c>
      <c r="C8530" s="513">
        <v>7.2896000000000001</v>
      </c>
      <c r="E8530" t="e">
        <f>_xlfn.NUMBERVALUE(#REF!)</f>
        <v>#REF!</v>
      </c>
    </row>
    <row r="8531" spans="1:5">
      <c r="A8531" s="285">
        <v>78241</v>
      </c>
      <c r="B8531" s="285" t="s">
        <v>17761</v>
      </c>
      <c r="C8531" s="513">
        <v>49.779600000000002</v>
      </c>
      <c r="E8531" t="e">
        <f>_xlfn.NUMBERVALUE(#REF!)</f>
        <v>#REF!</v>
      </c>
    </row>
    <row r="8532" spans="1:5">
      <c r="A8532" s="285">
        <v>637114</v>
      </c>
      <c r="B8532" s="285" t="s">
        <v>17762</v>
      </c>
      <c r="C8532" s="513">
        <v>2.8685999999999998</v>
      </c>
      <c r="E8532" t="e">
        <f>_xlfn.NUMBERVALUE(#REF!)</f>
        <v>#REF!</v>
      </c>
    </row>
    <row r="8533" spans="1:5">
      <c r="A8533" s="285">
        <v>637112</v>
      </c>
      <c r="B8533" s="285" t="s">
        <v>17763</v>
      </c>
      <c r="C8533" s="513">
        <v>4.1159999999999997</v>
      </c>
      <c r="E8533" t="e">
        <f>_xlfn.NUMBERVALUE(#REF!)</f>
        <v>#REF!</v>
      </c>
    </row>
    <row r="8534" spans="1:5">
      <c r="A8534" s="285">
        <v>413011</v>
      </c>
      <c r="B8534" s="285" t="s">
        <v>17764</v>
      </c>
      <c r="C8534" s="513">
        <v>37.414000000000001</v>
      </c>
      <c r="E8534" t="e">
        <f>_xlfn.NUMBERVALUE(#REF!)</f>
        <v>#REF!</v>
      </c>
    </row>
    <row r="8535" spans="1:5">
      <c r="A8535" s="285">
        <v>91024</v>
      </c>
      <c r="B8535" s="285" t="s">
        <v>17765</v>
      </c>
      <c r="C8535" s="513">
        <v>7.0522</v>
      </c>
      <c r="E8535" t="e">
        <f>_xlfn.NUMBERVALUE(#REF!)</f>
        <v>#REF!</v>
      </c>
    </row>
    <row r="8536" spans="1:5">
      <c r="A8536" s="285">
        <v>36366</v>
      </c>
      <c r="B8536" s="285" t="s">
        <v>17766</v>
      </c>
      <c r="C8536" s="513">
        <v>467.82</v>
      </c>
      <c r="E8536" t="e">
        <f>_xlfn.NUMBERVALUE(#REF!)</f>
        <v>#REF!</v>
      </c>
    </row>
    <row r="8537" spans="1:5">
      <c r="A8537" s="285">
        <v>22245</v>
      </c>
      <c r="B8537" s="285" t="s">
        <v>17767</v>
      </c>
      <c r="C8537" s="513">
        <v>65.322000000000003</v>
      </c>
      <c r="E8537" t="e">
        <f>_xlfn.NUMBERVALUE(#REF!)</f>
        <v>#REF!</v>
      </c>
    </row>
    <row r="8538" spans="1:5">
      <c r="A8538" s="285">
        <v>51798</v>
      </c>
      <c r="B8538" s="285" t="s">
        <v>17768</v>
      </c>
      <c r="C8538" s="513">
        <v>45.999200000000002</v>
      </c>
      <c r="E8538" t="e">
        <f>_xlfn.NUMBERVALUE(#REF!)</f>
        <v>#REF!</v>
      </c>
    </row>
    <row r="8539" spans="1:5">
      <c r="A8539" s="285">
        <v>23017</v>
      </c>
      <c r="B8539" s="285" t="s">
        <v>17769</v>
      </c>
      <c r="C8539" s="513">
        <v>20.776499999999999</v>
      </c>
      <c r="E8539" t="e">
        <f>_xlfn.NUMBERVALUE(#REF!)</f>
        <v>#REF!</v>
      </c>
    </row>
    <row r="8540" spans="1:5">
      <c r="A8540" s="285">
        <v>78245</v>
      </c>
      <c r="B8540" s="285" t="s">
        <v>17770</v>
      </c>
      <c r="C8540" s="513">
        <v>99.215999999999994</v>
      </c>
      <c r="E8540" t="e">
        <f>_xlfn.NUMBERVALUE(#REF!)</f>
        <v>#REF!</v>
      </c>
    </row>
    <row r="8541" spans="1:5">
      <c r="A8541" s="285">
        <v>5054</v>
      </c>
      <c r="B8541" s="285" t="s">
        <v>17771</v>
      </c>
      <c r="C8541" s="513">
        <v>19.529699999999998</v>
      </c>
      <c r="E8541" t="e">
        <f>_xlfn.NUMBERVALUE(#REF!)</f>
        <v>#REF!</v>
      </c>
    </row>
    <row r="8542" spans="1:5">
      <c r="A8542" s="285">
        <v>51190</v>
      </c>
      <c r="B8542" s="285" t="s">
        <v>17772</v>
      </c>
      <c r="C8542" s="513">
        <v>32.375900000000001</v>
      </c>
      <c r="E8542" t="e">
        <f>_xlfn.NUMBERVALUE(#REF!)</f>
        <v>#REF!</v>
      </c>
    </row>
    <row r="8543" spans="1:5">
      <c r="A8543" s="285">
        <v>78776</v>
      </c>
      <c r="B8543" s="285" t="s">
        <v>17773</v>
      </c>
      <c r="C8543" s="513">
        <v>81.483999999999995</v>
      </c>
      <c r="E8543" t="e">
        <f>_xlfn.NUMBERVALUE(#REF!)</f>
        <v>#REF!</v>
      </c>
    </row>
    <row r="8544" spans="1:5">
      <c r="A8544" s="285">
        <v>36416</v>
      </c>
      <c r="B8544" s="285" t="s">
        <v>15635</v>
      </c>
      <c r="C8544" s="513">
        <v>188.6328</v>
      </c>
      <c r="E8544" t="e">
        <f>_xlfn.NUMBERVALUE(#REF!)</f>
        <v>#REF!</v>
      </c>
    </row>
    <row r="8545" spans="1:5">
      <c r="A8545" s="285">
        <v>38002</v>
      </c>
      <c r="B8545" s="285" t="s">
        <v>17774</v>
      </c>
      <c r="C8545" s="513">
        <v>87.191999999999993</v>
      </c>
      <c r="E8545" t="e">
        <f>_xlfn.NUMBERVALUE(#REF!)</f>
        <v>#REF!</v>
      </c>
    </row>
    <row r="8546" spans="1:5">
      <c r="A8546" s="285">
        <v>23891</v>
      </c>
      <c r="B8546" s="285" t="s">
        <v>17285</v>
      </c>
      <c r="C8546" s="513">
        <v>29.457599999999999</v>
      </c>
      <c r="E8546" t="e">
        <f>_xlfn.NUMBERVALUE(#REF!)</f>
        <v>#REF!</v>
      </c>
    </row>
    <row r="8547" spans="1:5">
      <c r="A8547" s="285">
        <v>22103</v>
      </c>
      <c r="B8547" s="285" t="s">
        <v>17775</v>
      </c>
      <c r="C8547" s="513">
        <v>37.038600000000002</v>
      </c>
      <c r="E8547" t="e">
        <f>_xlfn.NUMBERVALUE(#REF!)</f>
        <v>#REF!</v>
      </c>
    </row>
    <row r="8548" spans="1:5">
      <c r="A8548" s="285">
        <v>611709</v>
      </c>
      <c r="B8548" s="285" t="s">
        <v>17776</v>
      </c>
      <c r="C8548" s="513">
        <v>80.674999999999997</v>
      </c>
      <c r="E8548" t="e">
        <f>_xlfn.NUMBERVALUE(#REF!)</f>
        <v>#REF!</v>
      </c>
    </row>
    <row r="8549" spans="1:5">
      <c r="A8549" s="285">
        <v>611755</v>
      </c>
      <c r="B8549" s="285" t="s">
        <v>17777</v>
      </c>
      <c r="C8549" s="513">
        <v>4.3819999999999997</v>
      </c>
      <c r="E8549" t="e">
        <f>_xlfn.NUMBERVALUE(#REF!)</f>
        <v>#REF!</v>
      </c>
    </row>
    <row r="8550" spans="1:5">
      <c r="A8550" s="285">
        <v>664735</v>
      </c>
      <c r="B8550" s="285" t="s">
        <v>17778</v>
      </c>
      <c r="C8550" s="513">
        <v>3.2685</v>
      </c>
      <c r="E8550" t="e">
        <f>_xlfn.NUMBERVALUE(#REF!)</f>
        <v>#REF!</v>
      </c>
    </row>
    <row r="8551" spans="1:5">
      <c r="A8551" s="285">
        <v>22226</v>
      </c>
      <c r="B8551" s="285" t="s">
        <v>17505</v>
      </c>
      <c r="C8551" s="513">
        <v>16.701000000000001</v>
      </c>
      <c r="E8551" t="e">
        <f>_xlfn.NUMBERVALUE(#REF!)</f>
        <v>#REF!</v>
      </c>
    </row>
    <row r="8552" spans="1:5">
      <c r="A8552" s="285">
        <v>36005</v>
      </c>
      <c r="B8552" s="285" t="s">
        <v>17779</v>
      </c>
      <c r="C8552" s="513">
        <v>27.126000000000001</v>
      </c>
      <c r="E8552" t="e">
        <f>_xlfn.NUMBERVALUE(#REF!)</f>
        <v>#REF!</v>
      </c>
    </row>
    <row r="8553" spans="1:5">
      <c r="A8553" s="285">
        <v>63701</v>
      </c>
      <c r="B8553" s="285" t="s">
        <v>17780</v>
      </c>
      <c r="C8553" s="513">
        <v>1.5105999999999999</v>
      </c>
      <c r="E8553" t="e">
        <f>_xlfn.NUMBERVALUE(#REF!)</f>
        <v>#REF!</v>
      </c>
    </row>
    <row r="8554" spans="1:5">
      <c r="A8554" s="285">
        <v>23815</v>
      </c>
      <c r="B8554" s="285" t="s">
        <v>17781</v>
      </c>
      <c r="C8554" s="513">
        <v>13.480499999999999</v>
      </c>
      <c r="E8554" t="e">
        <f>_xlfn.NUMBERVALUE(#REF!)</f>
        <v>#REF!</v>
      </c>
    </row>
    <row r="8555" spans="1:5">
      <c r="A8555" s="285">
        <v>23814</v>
      </c>
      <c r="B8555" s="285" t="s">
        <v>17782</v>
      </c>
      <c r="C8555" s="513">
        <v>13.480499999999999</v>
      </c>
      <c r="E8555" t="e">
        <f>_xlfn.NUMBERVALUE(#REF!)</f>
        <v>#REF!</v>
      </c>
    </row>
    <row r="8556" spans="1:5">
      <c r="A8556" s="285">
        <v>23818</v>
      </c>
      <c r="B8556" s="285" t="s">
        <v>17782</v>
      </c>
      <c r="C8556" s="513">
        <v>14.267099999999999</v>
      </c>
      <c r="E8556" t="e">
        <f>_xlfn.NUMBERVALUE(#REF!)</f>
        <v>#REF!</v>
      </c>
    </row>
    <row r="8557" spans="1:5">
      <c r="A8557" s="285">
        <v>23819</v>
      </c>
      <c r="B8557" s="285" t="s">
        <v>17781</v>
      </c>
      <c r="C8557" s="513">
        <v>14.267099999999999</v>
      </c>
      <c r="E8557" t="e">
        <f>_xlfn.NUMBERVALUE(#REF!)</f>
        <v>#REF!</v>
      </c>
    </row>
    <row r="8558" spans="1:5">
      <c r="A8558" s="285">
        <v>51513</v>
      </c>
      <c r="B8558" s="285" t="s">
        <v>17783</v>
      </c>
      <c r="C8558" s="513">
        <v>25.074400000000001</v>
      </c>
      <c r="E8558" t="e">
        <f>_xlfn.NUMBERVALUE(#REF!)</f>
        <v>#REF!</v>
      </c>
    </row>
    <row r="8559" spans="1:5">
      <c r="A8559" s="285">
        <v>637311</v>
      </c>
      <c r="B8559" s="285" t="s">
        <v>17784</v>
      </c>
      <c r="C8559" s="513">
        <v>6.2160000000000002</v>
      </c>
      <c r="E8559" t="e">
        <f>_xlfn.NUMBERVALUE(#REF!)</f>
        <v>#REF!</v>
      </c>
    </row>
    <row r="8560" spans="1:5">
      <c r="A8560" s="285">
        <v>52485</v>
      </c>
      <c r="B8560" s="285" t="s">
        <v>17785</v>
      </c>
      <c r="C8560" s="513">
        <v>52.178899999999999</v>
      </c>
      <c r="E8560" t="e">
        <f>_xlfn.NUMBERVALUE(#REF!)</f>
        <v>#REF!</v>
      </c>
    </row>
    <row r="8561" spans="1:5">
      <c r="A8561" s="285">
        <v>51510</v>
      </c>
      <c r="B8561" s="285" t="s">
        <v>17786</v>
      </c>
      <c r="C8561" s="513">
        <v>21.111999999999998</v>
      </c>
      <c r="E8561" t="e">
        <f>_xlfn.NUMBERVALUE(#REF!)</f>
        <v>#REF!</v>
      </c>
    </row>
    <row r="8562" spans="1:5">
      <c r="A8562" s="285">
        <v>51511</v>
      </c>
      <c r="B8562" s="285" t="s">
        <v>17787</v>
      </c>
      <c r="C8562" s="513">
        <v>29.988399999999999</v>
      </c>
      <c r="E8562" t="e">
        <f>_xlfn.NUMBERVALUE(#REF!)</f>
        <v>#REF!</v>
      </c>
    </row>
    <row r="8563" spans="1:5">
      <c r="A8563" s="285">
        <v>48020</v>
      </c>
      <c r="B8563" s="285" t="s">
        <v>17788</v>
      </c>
      <c r="C8563" s="513">
        <v>86.4</v>
      </c>
      <c r="E8563" t="e">
        <f>_xlfn.NUMBERVALUE(#REF!)</f>
        <v>#REF!</v>
      </c>
    </row>
    <row r="8564" spans="1:5">
      <c r="A8564" s="285">
        <v>36367</v>
      </c>
      <c r="B8564" s="285" t="s">
        <v>17789</v>
      </c>
      <c r="C8564" s="513">
        <v>557.76</v>
      </c>
      <c r="E8564" t="e">
        <f>_xlfn.NUMBERVALUE(#REF!)</f>
        <v>#REF!</v>
      </c>
    </row>
    <row r="8565" spans="1:5">
      <c r="A8565" s="285">
        <v>51512</v>
      </c>
      <c r="B8565" s="285" t="s">
        <v>17790</v>
      </c>
      <c r="C8565" s="513">
        <v>38.402000000000001</v>
      </c>
      <c r="E8565" t="e">
        <f>_xlfn.NUMBERVALUE(#REF!)</f>
        <v>#REF!</v>
      </c>
    </row>
    <row r="8566" spans="1:5">
      <c r="A8566" s="285">
        <v>23752</v>
      </c>
      <c r="B8566" s="285" t="s">
        <v>17791</v>
      </c>
      <c r="C8566" s="513">
        <v>21.9678</v>
      </c>
      <c r="E8566" t="e">
        <f>_xlfn.NUMBERVALUE(#REF!)</f>
        <v>#REF!</v>
      </c>
    </row>
    <row r="8567" spans="1:5">
      <c r="A8567" s="285">
        <v>94264</v>
      </c>
      <c r="B8567" s="285" t="s">
        <v>17792</v>
      </c>
      <c r="C8567" s="513">
        <v>26.581900000000001</v>
      </c>
      <c r="E8567" t="e">
        <f>_xlfn.NUMBERVALUE(#REF!)</f>
        <v>#REF!</v>
      </c>
    </row>
    <row r="8568" spans="1:5">
      <c r="A8568" s="285">
        <v>33604</v>
      </c>
      <c r="B8568" s="285" t="s">
        <v>17793</v>
      </c>
      <c r="C8568" s="513">
        <v>0.35210000000000002</v>
      </c>
      <c r="E8568" t="e">
        <f>_xlfn.NUMBERVALUE(#REF!)</f>
        <v>#REF!</v>
      </c>
    </row>
    <row r="8569" spans="1:5">
      <c r="A8569" s="285">
        <v>33608</v>
      </c>
      <c r="B8569" s="285" t="s">
        <v>17794</v>
      </c>
      <c r="C8569" s="513">
        <v>0.31719999999999998</v>
      </c>
      <c r="E8569" t="e">
        <f>_xlfn.NUMBERVALUE(#REF!)</f>
        <v>#REF!</v>
      </c>
    </row>
    <row r="8570" spans="1:5">
      <c r="A8570" s="285">
        <v>33609</v>
      </c>
      <c r="B8570" s="285" t="s">
        <v>17795</v>
      </c>
      <c r="C8570" s="513">
        <v>0.47460000000000002</v>
      </c>
      <c r="E8570" t="e">
        <f>_xlfn.NUMBERVALUE(#REF!)</f>
        <v>#REF!</v>
      </c>
    </row>
    <row r="8571" spans="1:5">
      <c r="A8571" s="285">
        <v>24179</v>
      </c>
      <c r="B8571" s="285" t="s">
        <v>17796</v>
      </c>
      <c r="C8571" s="513">
        <v>2.2252999999999998</v>
      </c>
      <c r="E8571" t="e">
        <f>_xlfn.NUMBERVALUE(#REF!)</f>
        <v>#REF!</v>
      </c>
    </row>
    <row r="8572" spans="1:5">
      <c r="A8572" s="285">
        <v>50109</v>
      </c>
      <c r="B8572" s="285" t="s">
        <v>17797</v>
      </c>
      <c r="C8572" s="513">
        <v>2.1145</v>
      </c>
      <c r="E8572" t="e">
        <f>_xlfn.NUMBERVALUE(#REF!)</f>
        <v>#REF!</v>
      </c>
    </row>
    <row r="8573" spans="1:5">
      <c r="A8573" s="285">
        <v>24031</v>
      </c>
      <c r="B8573" s="285" t="s">
        <v>17798</v>
      </c>
      <c r="C8573" s="513">
        <v>12.562799999999999</v>
      </c>
      <c r="E8573" t="e">
        <f>_xlfn.NUMBERVALUE(#REF!)</f>
        <v>#REF!</v>
      </c>
    </row>
    <row r="8574" spans="1:5">
      <c r="A8574" s="285">
        <v>42584</v>
      </c>
      <c r="B8574" s="285" t="s">
        <v>17799</v>
      </c>
      <c r="C8574" s="513">
        <v>3275.4</v>
      </c>
      <c r="E8574" t="e">
        <f>_xlfn.NUMBERVALUE(#REF!)</f>
        <v>#REF!</v>
      </c>
    </row>
    <row r="8575" spans="1:5">
      <c r="A8575" s="285">
        <v>40586</v>
      </c>
      <c r="B8575" s="285" t="s">
        <v>17800</v>
      </c>
      <c r="C8575" s="513">
        <v>68.88</v>
      </c>
      <c r="E8575" t="e">
        <f>_xlfn.NUMBERVALUE(#REF!)</f>
        <v>#REF!</v>
      </c>
    </row>
    <row r="8576" spans="1:5">
      <c r="A8576" s="285">
        <v>24052</v>
      </c>
      <c r="B8576" s="285" t="s">
        <v>17801</v>
      </c>
      <c r="C8576" s="513">
        <v>14.5578</v>
      </c>
      <c r="E8576" t="e">
        <f>_xlfn.NUMBERVALUE(#REF!)</f>
        <v>#REF!</v>
      </c>
    </row>
    <row r="8577" spans="1:5">
      <c r="A8577" s="285">
        <v>20828</v>
      </c>
      <c r="B8577" s="285" t="s">
        <v>17267</v>
      </c>
      <c r="C8577" s="513">
        <v>327.82979999999998</v>
      </c>
      <c r="E8577" t="e">
        <f>_xlfn.NUMBERVALUE(#REF!)</f>
        <v>#REF!</v>
      </c>
    </row>
    <row r="8578" spans="1:5">
      <c r="A8578" s="285">
        <v>78445</v>
      </c>
      <c r="B8578" s="285" t="s">
        <v>17802</v>
      </c>
      <c r="C8578" s="513">
        <v>45.39</v>
      </c>
      <c r="E8578" t="e">
        <f>_xlfn.NUMBERVALUE(#REF!)</f>
        <v>#REF!</v>
      </c>
    </row>
    <row r="8579" spans="1:5">
      <c r="A8579" s="285">
        <v>76611</v>
      </c>
      <c r="B8579" s="285" t="s">
        <v>17803</v>
      </c>
      <c r="C8579" s="513">
        <v>610.89599999999996</v>
      </c>
      <c r="E8579" t="e">
        <f>_xlfn.NUMBERVALUE(#REF!)</f>
        <v>#REF!</v>
      </c>
    </row>
    <row r="8580" spans="1:5">
      <c r="A8580" s="285">
        <v>76609</v>
      </c>
      <c r="B8580" s="285" t="s">
        <v>17804</v>
      </c>
      <c r="C8580" s="513">
        <v>605.74800000000005</v>
      </c>
      <c r="E8580" t="e">
        <f>_xlfn.NUMBERVALUE(#REF!)</f>
        <v>#REF!</v>
      </c>
    </row>
    <row r="8581" spans="1:5">
      <c r="A8581" s="285">
        <v>76610</v>
      </c>
      <c r="B8581" s="285" t="s">
        <v>17805</v>
      </c>
      <c r="C8581" s="513">
        <v>223.47</v>
      </c>
      <c r="E8581" t="e">
        <f>_xlfn.NUMBERVALUE(#REF!)</f>
        <v>#REF!</v>
      </c>
    </row>
    <row r="8582" spans="1:5">
      <c r="A8582" s="285">
        <v>76606</v>
      </c>
      <c r="B8582" s="285" t="s">
        <v>17806</v>
      </c>
      <c r="C8582" s="513">
        <v>431.02800000000002</v>
      </c>
      <c r="E8582" t="e">
        <f>_xlfn.NUMBERVALUE(#REF!)</f>
        <v>#REF!</v>
      </c>
    </row>
    <row r="8583" spans="1:5">
      <c r="A8583" s="285">
        <v>40587</v>
      </c>
      <c r="B8583" s="285" t="s">
        <v>17807</v>
      </c>
      <c r="C8583" s="513">
        <v>101.136</v>
      </c>
      <c r="E8583" t="e">
        <f>_xlfn.NUMBERVALUE(#REF!)</f>
        <v>#REF!</v>
      </c>
    </row>
    <row r="8584" spans="1:5">
      <c r="A8584" s="285">
        <v>26127</v>
      </c>
      <c r="B8584" s="285" t="s">
        <v>17808</v>
      </c>
      <c r="C8584" s="513">
        <v>1532.93</v>
      </c>
      <c r="E8584" t="e">
        <f>_xlfn.NUMBERVALUE(#REF!)</f>
        <v>#REF!</v>
      </c>
    </row>
    <row r="8585" spans="1:5">
      <c r="A8585" s="285">
        <v>22152</v>
      </c>
      <c r="B8585" s="285" t="s">
        <v>17809</v>
      </c>
      <c r="C8585" s="513">
        <v>59.052</v>
      </c>
      <c r="E8585" t="e">
        <f>_xlfn.NUMBERVALUE(#REF!)</f>
        <v>#REF!</v>
      </c>
    </row>
    <row r="8586" spans="1:5">
      <c r="A8586" s="285">
        <v>76546</v>
      </c>
      <c r="B8586" s="285" t="s">
        <v>17616</v>
      </c>
      <c r="C8586" s="513">
        <v>17.315999999999999</v>
      </c>
      <c r="E8586" t="e">
        <f>_xlfn.NUMBERVALUE(#REF!)</f>
        <v>#REF!</v>
      </c>
    </row>
    <row r="8587" spans="1:5">
      <c r="A8587" s="285">
        <v>30654</v>
      </c>
      <c r="B8587" s="285" t="s">
        <v>17810</v>
      </c>
      <c r="C8587" s="513">
        <v>7.0735000000000001</v>
      </c>
      <c r="E8587" t="e">
        <f>_xlfn.NUMBERVALUE(#REF!)</f>
        <v>#REF!</v>
      </c>
    </row>
    <row r="8588" spans="1:5">
      <c r="A8588" s="285">
        <v>22139</v>
      </c>
      <c r="B8588" s="285" t="s">
        <v>15992</v>
      </c>
      <c r="C8588" s="513">
        <v>49.071300000000001</v>
      </c>
      <c r="E8588" t="e">
        <f>_xlfn.NUMBERVALUE(#REF!)</f>
        <v>#REF!</v>
      </c>
    </row>
    <row r="8589" spans="1:5">
      <c r="A8589" s="285">
        <v>33602</v>
      </c>
      <c r="B8589" s="285" t="s">
        <v>17811</v>
      </c>
      <c r="C8589" s="513">
        <v>0.2203</v>
      </c>
      <c r="E8589" t="e">
        <f>_xlfn.NUMBERVALUE(#REF!)</f>
        <v>#REF!</v>
      </c>
    </row>
    <row r="8590" spans="1:5">
      <c r="A8590" s="285">
        <v>33603</v>
      </c>
      <c r="B8590" s="285" t="s">
        <v>17812</v>
      </c>
      <c r="C8590" s="513">
        <v>0.3503</v>
      </c>
      <c r="E8590" t="e">
        <f>_xlfn.NUMBERVALUE(#REF!)</f>
        <v>#REF!</v>
      </c>
    </row>
    <row r="8591" spans="1:5">
      <c r="A8591" s="285">
        <v>1968</v>
      </c>
      <c r="B8591" s="285" t="s">
        <v>17813</v>
      </c>
      <c r="C8591" s="513">
        <v>15.215199999999999</v>
      </c>
      <c r="E8591" t="e">
        <f>_xlfn.NUMBERVALUE(#REF!)</f>
        <v>#REF!</v>
      </c>
    </row>
    <row r="8592" spans="1:5">
      <c r="A8592" s="285">
        <v>19945</v>
      </c>
      <c r="B8592" s="285" t="s">
        <v>17814</v>
      </c>
      <c r="C8592" s="513">
        <v>53.366399999999999</v>
      </c>
      <c r="E8592" t="e">
        <f>_xlfn.NUMBERVALUE(#REF!)</f>
        <v>#REF!</v>
      </c>
    </row>
    <row r="8593" spans="1:5">
      <c r="A8593" s="285">
        <v>23906</v>
      </c>
      <c r="B8593" s="285" t="s">
        <v>17815</v>
      </c>
      <c r="C8593" s="513">
        <v>7.1307</v>
      </c>
      <c r="E8593" t="e">
        <f>_xlfn.NUMBERVALUE(#REF!)</f>
        <v>#REF!</v>
      </c>
    </row>
    <row r="8594" spans="1:5">
      <c r="A8594" s="285">
        <v>22105</v>
      </c>
      <c r="B8594" s="285" t="s">
        <v>17816</v>
      </c>
      <c r="C8594" s="513">
        <v>58.368000000000002</v>
      </c>
      <c r="E8594" t="e">
        <f>_xlfn.NUMBERVALUE(#REF!)</f>
        <v>#REF!</v>
      </c>
    </row>
    <row r="8595" spans="1:5">
      <c r="A8595" s="285">
        <v>19953</v>
      </c>
      <c r="B8595" s="285" t="s">
        <v>17817</v>
      </c>
      <c r="C8595" s="513">
        <v>223.43610000000001</v>
      </c>
      <c r="E8595" t="e">
        <f>_xlfn.NUMBERVALUE(#REF!)</f>
        <v>#REF!</v>
      </c>
    </row>
    <row r="8596" spans="1:5">
      <c r="A8596" s="285">
        <v>637101</v>
      </c>
      <c r="B8596" s="285" t="s">
        <v>17818</v>
      </c>
      <c r="C8596" s="513">
        <v>3.7170000000000001</v>
      </c>
      <c r="E8596" t="e">
        <f>_xlfn.NUMBERVALUE(#REF!)</f>
        <v>#REF!</v>
      </c>
    </row>
    <row r="8597" spans="1:5">
      <c r="A8597" s="285">
        <v>662120</v>
      </c>
      <c r="B8597" s="285" t="s">
        <v>17819</v>
      </c>
      <c r="C8597" s="513">
        <v>128.28</v>
      </c>
      <c r="E8597" t="e">
        <f>_xlfn.NUMBERVALUE(#REF!)</f>
        <v>#REF!</v>
      </c>
    </row>
    <row r="8598" spans="1:5">
      <c r="A8598" s="285">
        <v>661120</v>
      </c>
      <c r="B8598" s="285" t="s">
        <v>17820</v>
      </c>
      <c r="C8598" s="513">
        <v>92.7</v>
      </c>
      <c r="E8598" t="e">
        <f>_xlfn.NUMBERVALUE(#REF!)</f>
        <v>#REF!</v>
      </c>
    </row>
    <row r="8599" spans="1:5">
      <c r="A8599" s="285">
        <v>661122</v>
      </c>
      <c r="B8599" s="285" t="s">
        <v>17821</v>
      </c>
      <c r="C8599" s="513">
        <v>134.4</v>
      </c>
      <c r="E8599" t="e">
        <f>_xlfn.NUMBERVALUE(#REF!)</f>
        <v>#REF!</v>
      </c>
    </row>
    <row r="8600" spans="1:5">
      <c r="A8600" s="285">
        <v>661523</v>
      </c>
      <c r="B8600" s="285" t="s">
        <v>17822</v>
      </c>
      <c r="C8600" s="513">
        <v>136.38</v>
      </c>
      <c r="E8600" t="e">
        <f>_xlfn.NUMBERVALUE(#REF!)</f>
        <v>#REF!</v>
      </c>
    </row>
    <row r="8601" spans="1:5">
      <c r="A8601" s="285">
        <v>661121</v>
      </c>
      <c r="B8601" s="285" t="s">
        <v>17823</v>
      </c>
      <c r="C8601" s="513">
        <v>142.56</v>
      </c>
      <c r="E8601" t="e">
        <f>_xlfn.NUMBERVALUE(#REF!)</f>
        <v>#REF!</v>
      </c>
    </row>
    <row r="8602" spans="1:5">
      <c r="A8602" s="285">
        <v>662122</v>
      </c>
      <c r="B8602" s="285" t="s">
        <v>17824</v>
      </c>
      <c r="C8602" s="513">
        <v>170.82</v>
      </c>
      <c r="E8602" t="e">
        <f>_xlfn.NUMBERVALUE(#REF!)</f>
        <v>#REF!</v>
      </c>
    </row>
    <row r="8603" spans="1:5">
      <c r="A8603" s="285">
        <v>662510</v>
      </c>
      <c r="B8603" s="285" t="s">
        <v>17825</v>
      </c>
      <c r="C8603" s="513">
        <v>167.64</v>
      </c>
      <c r="E8603" t="e">
        <f>_xlfn.NUMBERVALUE(#REF!)</f>
        <v>#REF!</v>
      </c>
    </row>
    <row r="8604" spans="1:5">
      <c r="A8604" s="285">
        <v>662515</v>
      </c>
      <c r="B8604" s="285" t="s">
        <v>17826</v>
      </c>
      <c r="C8604" s="513">
        <v>203.04</v>
      </c>
      <c r="E8604" t="e">
        <f>_xlfn.NUMBERVALUE(#REF!)</f>
        <v>#REF!</v>
      </c>
    </row>
    <row r="8605" spans="1:5">
      <c r="A8605" s="285">
        <v>48896</v>
      </c>
      <c r="B8605" s="285" t="s">
        <v>17827</v>
      </c>
      <c r="C8605" s="513">
        <v>69.364199999999997</v>
      </c>
      <c r="E8605" t="e">
        <f>_xlfn.NUMBERVALUE(#REF!)</f>
        <v>#REF!</v>
      </c>
    </row>
    <row r="8606" spans="1:5">
      <c r="A8606" s="285">
        <v>23835</v>
      </c>
      <c r="B8606" s="285" t="s">
        <v>17828</v>
      </c>
      <c r="C8606" s="513">
        <v>9.7584</v>
      </c>
      <c r="E8606" t="e">
        <f>_xlfn.NUMBERVALUE(#REF!)</f>
        <v>#REF!</v>
      </c>
    </row>
    <row r="8607" spans="1:5">
      <c r="A8607" s="285">
        <v>76584</v>
      </c>
      <c r="B8607" s="285" t="s">
        <v>17829</v>
      </c>
      <c r="C8607" s="513">
        <v>15.974399999999999</v>
      </c>
      <c r="E8607" t="e">
        <f>_xlfn.NUMBERVALUE(#REF!)</f>
        <v>#REF!</v>
      </c>
    </row>
    <row r="8608" spans="1:5">
      <c r="A8608" s="285">
        <v>412629</v>
      </c>
      <c r="B8608" s="285" t="s">
        <v>17830</v>
      </c>
      <c r="C8608" s="513">
        <v>226.48599999999999</v>
      </c>
      <c r="E8608" t="e">
        <f>_xlfn.NUMBERVALUE(#REF!)</f>
        <v>#REF!</v>
      </c>
    </row>
    <row r="8609" spans="1:5">
      <c r="A8609" s="285">
        <v>36794</v>
      </c>
      <c r="B8609" s="285" t="s">
        <v>17831</v>
      </c>
      <c r="C8609" s="513">
        <v>8.6820000000000004</v>
      </c>
      <c r="E8609" t="e">
        <f>_xlfn.NUMBERVALUE(#REF!)</f>
        <v>#REF!</v>
      </c>
    </row>
    <row r="8610" spans="1:5">
      <c r="A8610" s="285">
        <v>412631</v>
      </c>
      <c r="B8610" s="285" t="s">
        <v>17832</v>
      </c>
      <c r="C8610" s="513">
        <v>110.36</v>
      </c>
      <c r="E8610" t="e">
        <f>_xlfn.NUMBERVALUE(#REF!)</f>
        <v>#REF!</v>
      </c>
    </row>
    <row r="8611" spans="1:5">
      <c r="A8611" s="285">
        <v>409796</v>
      </c>
      <c r="B8611" s="285" t="s">
        <v>17833</v>
      </c>
      <c r="C8611" s="513">
        <v>126.126</v>
      </c>
      <c r="E8611" t="e">
        <f>_xlfn.NUMBERVALUE(#REF!)</f>
        <v>#REF!</v>
      </c>
    </row>
    <row r="8612" spans="1:5">
      <c r="A8612" s="285">
        <v>37646</v>
      </c>
      <c r="B8612" s="285" t="s">
        <v>17834</v>
      </c>
      <c r="C8612" s="513">
        <v>4.3064</v>
      </c>
      <c r="E8612" t="e">
        <f>_xlfn.NUMBERVALUE(#REF!)</f>
        <v>#REF!</v>
      </c>
    </row>
    <row r="8613" spans="1:5">
      <c r="A8613" s="285">
        <v>89700</v>
      </c>
      <c r="B8613" s="285" t="s">
        <v>17835</v>
      </c>
      <c r="C8613" s="513">
        <v>28.881499999999999</v>
      </c>
      <c r="E8613" t="e">
        <f>_xlfn.NUMBERVALUE(#REF!)</f>
        <v>#REF!</v>
      </c>
    </row>
    <row r="8614" spans="1:5">
      <c r="A8614" s="285">
        <v>81988</v>
      </c>
      <c r="B8614" s="285" t="s">
        <v>17836</v>
      </c>
      <c r="C8614" s="513">
        <v>6.9550000000000001</v>
      </c>
      <c r="E8614" t="e">
        <f>_xlfn.NUMBERVALUE(#REF!)</f>
        <v>#REF!</v>
      </c>
    </row>
    <row r="8615" spans="1:5">
      <c r="A8615" s="285">
        <v>89719</v>
      </c>
      <c r="B8615" s="285" t="s">
        <v>17837</v>
      </c>
      <c r="C8615" s="513">
        <v>6.6002000000000001</v>
      </c>
      <c r="E8615" t="e">
        <f>_xlfn.NUMBERVALUE(#REF!)</f>
        <v>#REF!</v>
      </c>
    </row>
    <row r="8616" spans="1:5">
      <c r="A8616" s="285">
        <v>89710</v>
      </c>
      <c r="B8616" s="285" t="s">
        <v>17838</v>
      </c>
      <c r="C8616" s="513">
        <v>28.881499999999999</v>
      </c>
      <c r="E8616" t="e">
        <f>_xlfn.NUMBERVALUE(#REF!)</f>
        <v>#REF!</v>
      </c>
    </row>
    <row r="8617" spans="1:5">
      <c r="A8617" s="285">
        <v>409364</v>
      </c>
      <c r="B8617" s="285" t="s">
        <v>17839</v>
      </c>
      <c r="C8617" s="513">
        <v>493.101</v>
      </c>
      <c r="E8617" t="e">
        <f>_xlfn.NUMBERVALUE(#REF!)</f>
        <v>#REF!</v>
      </c>
    </row>
    <row r="8618" spans="1:5">
      <c r="A8618" s="285">
        <v>409803</v>
      </c>
      <c r="B8618" s="285" t="s">
        <v>17840</v>
      </c>
      <c r="C8618" s="513">
        <v>488.81700000000001</v>
      </c>
      <c r="E8618" t="e">
        <f>_xlfn.NUMBERVALUE(#REF!)</f>
        <v>#REF!</v>
      </c>
    </row>
    <row r="8619" spans="1:5">
      <c r="A8619" s="285">
        <v>661160</v>
      </c>
      <c r="B8619" s="285" t="s">
        <v>17841</v>
      </c>
      <c r="C8619" s="513">
        <v>157.38</v>
      </c>
      <c r="E8619" t="e">
        <f>_xlfn.NUMBERVALUE(#REF!)</f>
        <v>#REF!</v>
      </c>
    </row>
    <row r="8620" spans="1:5">
      <c r="A8620" s="285">
        <v>661282</v>
      </c>
      <c r="B8620" s="285" t="s">
        <v>17842</v>
      </c>
      <c r="C8620" s="513">
        <v>19.085999999999999</v>
      </c>
      <c r="E8620" t="e">
        <f>_xlfn.NUMBERVALUE(#REF!)</f>
        <v>#REF!</v>
      </c>
    </row>
    <row r="8621" spans="1:5">
      <c r="A8621" s="285">
        <v>661299</v>
      </c>
      <c r="B8621" s="285" t="s">
        <v>17843</v>
      </c>
      <c r="C8621" s="513">
        <v>71.7</v>
      </c>
      <c r="E8621" t="e">
        <f>_xlfn.NUMBERVALUE(#REF!)</f>
        <v>#REF!</v>
      </c>
    </row>
    <row r="8622" spans="1:5">
      <c r="A8622" s="285">
        <v>412401</v>
      </c>
      <c r="B8622" s="285" t="s">
        <v>17844</v>
      </c>
      <c r="C8622" s="513">
        <v>42.197499999999998</v>
      </c>
      <c r="E8622" t="e">
        <f>_xlfn.NUMBERVALUE(#REF!)</f>
        <v>#REF!</v>
      </c>
    </row>
    <row r="8623" spans="1:5">
      <c r="A8623" s="285">
        <v>75750</v>
      </c>
      <c r="B8623" s="285" t="s">
        <v>17845</v>
      </c>
      <c r="C8623" s="513">
        <v>23.87</v>
      </c>
      <c r="E8623" t="e">
        <f>_xlfn.NUMBERVALUE(#REF!)</f>
        <v>#REF!</v>
      </c>
    </row>
    <row r="8624" spans="1:5">
      <c r="A8624" s="285">
        <v>75786</v>
      </c>
      <c r="B8624" s="285" t="s">
        <v>17846</v>
      </c>
      <c r="C8624" s="513">
        <v>1.6271</v>
      </c>
      <c r="E8624" t="e">
        <f>_xlfn.NUMBERVALUE(#REF!)</f>
        <v>#REF!</v>
      </c>
    </row>
    <row r="8625" spans="1:5">
      <c r="A8625" s="285">
        <v>603807</v>
      </c>
      <c r="B8625" s="285" t="s">
        <v>17847</v>
      </c>
      <c r="C8625" s="513">
        <v>6.7480000000000002</v>
      </c>
      <c r="E8625" t="e">
        <f>_xlfn.NUMBERVALUE(#REF!)</f>
        <v>#REF!</v>
      </c>
    </row>
    <row r="8626" spans="1:5">
      <c r="A8626" s="285">
        <v>23725</v>
      </c>
      <c r="B8626" s="285" t="s">
        <v>17848</v>
      </c>
      <c r="C8626" s="513">
        <v>26.653199999999998</v>
      </c>
      <c r="E8626" t="e">
        <f>_xlfn.NUMBERVALUE(#REF!)</f>
        <v>#REF!</v>
      </c>
    </row>
    <row r="8627" spans="1:5">
      <c r="A8627" s="285">
        <v>401857</v>
      </c>
      <c r="B8627" s="285" t="s">
        <v>17849</v>
      </c>
      <c r="C8627" s="513">
        <v>4.0030000000000001</v>
      </c>
      <c r="E8627" t="e">
        <f>_xlfn.NUMBERVALUE(#REF!)</f>
        <v>#REF!</v>
      </c>
    </row>
    <row r="8628" spans="1:5">
      <c r="A8628" s="285">
        <v>37198</v>
      </c>
      <c r="B8628" s="285" t="s">
        <v>17850</v>
      </c>
      <c r="C8628" s="513">
        <v>3.8994</v>
      </c>
      <c r="E8628" t="e">
        <f>_xlfn.NUMBERVALUE(#REF!)</f>
        <v>#REF!</v>
      </c>
    </row>
    <row r="8629" spans="1:5">
      <c r="A8629" s="285">
        <v>662162</v>
      </c>
      <c r="B8629" s="285" t="s">
        <v>17851</v>
      </c>
      <c r="C8629" s="513">
        <v>189.9</v>
      </c>
      <c r="E8629" t="e">
        <f>_xlfn.NUMBERVALUE(#REF!)</f>
        <v>#REF!</v>
      </c>
    </row>
    <row r="8630" spans="1:5">
      <c r="A8630" s="285">
        <v>661292</v>
      </c>
      <c r="B8630" s="285" t="s">
        <v>17842</v>
      </c>
      <c r="C8630" s="513">
        <v>44.76</v>
      </c>
      <c r="E8630" t="e">
        <f>_xlfn.NUMBERVALUE(#REF!)</f>
        <v>#REF!</v>
      </c>
    </row>
    <row r="8631" spans="1:5">
      <c r="A8631" s="285">
        <v>62600</v>
      </c>
      <c r="B8631" s="285" t="s">
        <v>17852</v>
      </c>
      <c r="C8631" s="513">
        <v>910.8</v>
      </c>
      <c r="E8631" t="e">
        <f>_xlfn.NUMBERVALUE(#REF!)</f>
        <v>#REF!</v>
      </c>
    </row>
    <row r="8632" spans="1:5">
      <c r="A8632" s="285">
        <v>62602</v>
      </c>
      <c r="B8632" s="285" t="s">
        <v>17853</v>
      </c>
      <c r="C8632" s="513">
        <v>759.6</v>
      </c>
      <c r="E8632" t="e">
        <f>_xlfn.NUMBERVALUE(#REF!)</f>
        <v>#REF!</v>
      </c>
    </row>
    <row r="8633" spans="1:5">
      <c r="A8633" s="285">
        <v>50409</v>
      </c>
      <c r="B8633" s="285" t="s">
        <v>17854</v>
      </c>
      <c r="C8633" s="513">
        <v>5.2191000000000001</v>
      </c>
      <c r="E8633" t="e">
        <f>_xlfn.NUMBERVALUE(#REF!)</f>
        <v>#REF!</v>
      </c>
    </row>
    <row r="8634" spans="1:5">
      <c r="A8634" s="285">
        <v>661284</v>
      </c>
      <c r="B8634" s="285" t="s">
        <v>17855</v>
      </c>
      <c r="C8634" s="513">
        <v>37.026000000000003</v>
      </c>
      <c r="E8634" t="e">
        <f>_xlfn.NUMBERVALUE(#REF!)</f>
        <v>#REF!</v>
      </c>
    </row>
    <row r="8635" spans="1:5">
      <c r="A8635" s="285">
        <v>661294</v>
      </c>
      <c r="B8635" s="285" t="s">
        <v>17856</v>
      </c>
      <c r="C8635" s="513">
        <v>41.316000000000003</v>
      </c>
      <c r="E8635" t="e">
        <f>_xlfn.NUMBERVALUE(#REF!)</f>
        <v>#REF!</v>
      </c>
    </row>
    <row r="8636" spans="1:5">
      <c r="A8636" s="285">
        <v>404943</v>
      </c>
      <c r="B8636" s="285" t="s">
        <v>17857</v>
      </c>
      <c r="C8636" s="513">
        <v>61.142400000000002</v>
      </c>
      <c r="E8636" t="e">
        <f>_xlfn.NUMBERVALUE(#REF!)</f>
        <v>#REF!</v>
      </c>
    </row>
    <row r="8637" spans="1:5">
      <c r="A8637" s="285">
        <v>79378</v>
      </c>
      <c r="B8637" s="285" t="s">
        <v>17858</v>
      </c>
      <c r="C8637" s="513">
        <v>48.708399999999997</v>
      </c>
      <c r="E8637" t="e">
        <f>_xlfn.NUMBERVALUE(#REF!)</f>
        <v>#REF!</v>
      </c>
    </row>
    <row r="8638" spans="1:5">
      <c r="A8638" s="285">
        <v>412873</v>
      </c>
      <c r="B8638" s="285" t="s">
        <v>17859</v>
      </c>
      <c r="C8638" s="513">
        <v>125.24</v>
      </c>
      <c r="E8638" t="e">
        <f>_xlfn.NUMBERVALUE(#REF!)</f>
        <v>#REF!</v>
      </c>
    </row>
    <row r="8639" spans="1:5">
      <c r="A8639" s="285">
        <v>412872</v>
      </c>
      <c r="B8639" s="285" t="s">
        <v>17860</v>
      </c>
      <c r="C8639" s="513">
        <v>15.202400000000001</v>
      </c>
      <c r="E8639" t="e">
        <f>_xlfn.NUMBERVALUE(#REF!)</f>
        <v>#REF!</v>
      </c>
    </row>
    <row r="8640" spans="1:5">
      <c r="A8640" s="285">
        <v>404967</v>
      </c>
      <c r="B8640" s="285" t="s">
        <v>17861</v>
      </c>
      <c r="C8640" s="513">
        <v>27.224599999999999</v>
      </c>
      <c r="E8640" t="e">
        <f>_xlfn.NUMBERVALUE(#REF!)</f>
        <v>#REF!</v>
      </c>
    </row>
    <row r="8641" spans="1:5">
      <c r="A8641" s="285">
        <v>404990</v>
      </c>
      <c r="B8641" s="285" t="s">
        <v>17862</v>
      </c>
      <c r="C8641" s="513">
        <v>0.97740000000000005</v>
      </c>
      <c r="E8641" t="e">
        <f>_xlfn.NUMBERVALUE(#REF!)</f>
        <v>#REF!</v>
      </c>
    </row>
    <row r="8642" spans="1:5">
      <c r="A8642" s="285">
        <v>78777</v>
      </c>
      <c r="B8642" s="285" t="s">
        <v>17863</v>
      </c>
      <c r="C8642" s="513">
        <v>45.421999999999997</v>
      </c>
      <c r="E8642" t="e">
        <f>_xlfn.NUMBERVALUE(#REF!)</f>
        <v>#REF!</v>
      </c>
    </row>
    <row r="8643" spans="1:5">
      <c r="A8643" s="285">
        <v>404938</v>
      </c>
      <c r="B8643" s="285" t="s">
        <v>17864</v>
      </c>
      <c r="C8643" s="513">
        <v>10.9084</v>
      </c>
      <c r="E8643" t="e">
        <f>_xlfn.NUMBERVALUE(#REF!)</f>
        <v>#REF!</v>
      </c>
    </row>
    <row r="8644" spans="1:5">
      <c r="A8644" s="285">
        <v>404944</v>
      </c>
      <c r="B8644" s="285" t="s">
        <v>17865</v>
      </c>
      <c r="C8644" s="513">
        <v>17.271599999999999</v>
      </c>
      <c r="E8644" t="e">
        <f>_xlfn.NUMBERVALUE(#REF!)</f>
        <v>#REF!</v>
      </c>
    </row>
    <row r="8645" spans="1:5">
      <c r="A8645" s="285">
        <v>36392</v>
      </c>
      <c r="B8645" s="285" t="s">
        <v>17866</v>
      </c>
      <c r="C8645" s="513">
        <v>62.52</v>
      </c>
      <c r="E8645" t="e">
        <f>_xlfn.NUMBERVALUE(#REF!)</f>
        <v>#REF!</v>
      </c>
    </row>
    <row r="8646" spans="1:5">
      <c r="A8646" s="285">
        <v>89701</v>
      </c>
      <c r="B8646" s="285" t="s">
        <v>17867</v>
      </c>
      <c r="C8646" s="513">
        <v>28.881499999999999</v>
      </c>
      <c r="E8646" t="e">
        <f>_xlfn.NUMBERVALUE(#REF!)</f>
        <v>#REF!</v>
      </c>
    </row>
    <row r="8647" spans="1:5">
      <c r="A8647" s="285">
        <v>89702</v>
      </c>
      <c r="B8647" s="285" t="s">
        <v>17868</v>
      </c>
      <c r="C8647" s="513">
        <v>63.851900000000001</v>
      </c>
      <c r="E8647" t="e">
        <f>_xlfn.NUMBERVALUE(#REF!)</f>
        <v>#REF!</v>
      </c>
    </row>
    <row r="8648" spans="1:5">
      <c r="A8648" s="285">
        <v>78452</v>
      </c>
      <c r="B8648" s="285" t="s">
        <v>17869</v>
      </c>
      <c r="C8648" s="513">
        <v>71.05</v>
      </c>
      <c r="E8648" t="e">
        <f>_xlfn.NUMBERVALUE(#REF!)</f>
        <v>#REF!</v>
      </c>
    </row>
    <row r="8649" spans="1:5">
      <c r="A8649" s="285">
        <v>19931</v>
      </c>
      <c r="B8649" s="285" t="s">
        <v>17870</v>
      </c>
      <c r="C8649" s="513">
        <v>2.173</v>
      </c>
      <c r="E8649" t="e">
        <f>_xlfn.NUMBERVALUE(#REF!)</f>
        <v>#REF!</v>
      </c>
    </row>
    <row r="8650" spans="1:5">
      <c r="A8650" s="285">
        <v>19946</v>
      </c>
      <c r="B8650" s="285" t="s">
        <v>17871</v>
      </c>
      <c r="C8650" s="513">
        <v>18.614799999999999</v>
      </c>
      <c r="E8650" t="e">
        <f>_xlfn.NUMBERVALUE(#REF!)</f>
        <v>#REF!</v>
      </c>
    </row>
    <row r="8651" spans="1:5">
      <c r="A8651" s="285">
        <v>69555</v>
      </c>
      <c r="B8651" s="285" t="s">
        <v>17872</v>
      </c>
      <c r="C8651" s="513">
        <v>9.1571999999999996</v>
      </c>
      <c r="E8651" t="e">
        <f>_xlfn.NUMBERVALUE(#REF!)</f>
        <v>#REF!</v>
      </c>
    </row>
    <row r="8652" spans="1:5">
      <c r="A8652" s="285">
        <v>80188</v>
      </c>
      <c r="B8652" s="285" t="s">
        <v>17873</v>
      </c>
      <c r="C8652" s="513">
        <v>1.8580000000000001</v>
      </c>
      <c r="E8652" t="e">
        <f>_xlfn.NUMBERVALUE(#REF!)</f>
        <v>#REF!</v>
      </c>
    </row>
    <row r="8653" spans="1:5">
      <c r="A8653" s="285">
        <v>78778</v>
      </c>
      <c r="B8653" s="285" t="s">
        <v>17858</v>
      </c>
      <c r="C8653" s="513">
        <v>44.886400000000002</v>
      </c>
      <c r="E8653" t="e">
        <f>_xlfn.NUMBERVALUE(#REF!)</f>
        <v>#REF!</v>
      </c>
    </row>
    <row r="8654" spans="1:5">
      <c r="A8654" s="285">
        <v>23934</v>
      </c>
      <c r="B8654" s="285" t="s">
        <v>17008</v>
      </c>
      <c r="C8654" s="513">
        <v>7.8375000000000004</v>
      </c>
      <c r="E8654" t="e">
        <f>_xlfn.NUMBERVALUE(#REF!)</f>
        <v>#REF!</v>
      </c>
    </row>
    <row r="8655" spans="1:5">
      <c r="A8655" s="285">
        <v>75755</v>
      </c>
      <c r="B8655" s="285" t="s">
        <v>17874</v>
      </c>
      <c r="C8655" s="513">
        <v>1.3555999999999999</v>
      </c>
      <c r="E8655" t="e">
        <f>_xlfn.NUMBERVALUE(#REF!)</f>
        <v>#REF!</v>
      </c>
    </row>
    <row r="8656" spans="1:5">
      <c r="A8656" s="285">
        <v>75770</v>
      </c>
      <c r="B8656" s="285" t="s">
        <v>17875</v>
      </c>
      <c r="C8656" s="513">
        <v>7.609</v>
      </c>
      <c r="E8656" t="e">
        <f>_xlfn.NUMBERVALUE(#REF!)</f>
        <v>#REF!</v>
      </c>
    </row>
    <row r="8657" spans="1:5">
      <c r="A8657" s="285">
        <v>75760</v>
      </c>
      <c r="B8657" s="285" t="s">
        <v>17876</v>
      </c>
      <c r="C8657" s="513">
        <v>4.4029999999999996</v>
      </c>
      <c r="E8657" t="e">
        <f>_xlfn.NUMBERVALUE(#REF!)</f>
        <v>#REF!</v>
      </c>
    </row>
    <row r="8658" spans="1:5">
      <c r="A8658" s="285">
        <v>75765</v>
      </c>
      <c r="B8658" s="285" t="s">
        <v>17877</v>
      </c>
      <c r="C8658" s="513">
        <v>4.9664999999999999</v>
      </c>
      <c r="E8658" t="e">
        <f>_xlfn.NUMBERVALUE(#REF!)</f>
        <v>#REF!</v>
      </c>
    </row>
    <row r="8659" spans="1:5">
      <c r="A8659" s="285">
        <v>24059</v>
      </c>
      <c r="B8659" s="285" t="s">
        <v>17277</v>
      </c>
      <c r="C8659" s="513">
        <v>18.057600000000001</v>
      </c>
      <c r="E8659" t="e">
        <f>_xlfn.NUMBERVALUE(#REF!)</f>
        <v>#REF!</v>
      </c>
    </row>
    <row r="8660" spans="1:5">
      <c r="A8660" s="285">
        <v>412400</v>
      </c>
      <c r="B8660" s="285" t="s">
        <v>17878</v>
      </c>
      <c r="C8660" s="513">
        <v>27.016100000000002</v>
      </c>
      <c r="E8660" t="e">
        <f>_xlfn.NUMBERVALUE(#REF!)</f>
        <v>#REF!</v>
      </c>
    </row>
    <row r="8661" spans="1:5">
      <c r="A8661" s="285">
        <v>412654</v>
      </c>
      <c r="B8661" s="285" t="s">
        <v>17879</v>
      </c>
      <c r="C8661" s="513">
        <v>148.18</v>
      </c>
      <c r="E8661" t="e">
        <f>_xlfn.NUMBERVALUE(#REF!)</f>
        <v>#REF!</v>
      </c>
    </row>
    <row r="8662" spans="1:5">
      <c r="A8662" s="285">
        <v>412657</v>
      </c>
      <c r="B8662" s="285" t="s">
        <v>17880</v>
      </c>
      <c r="C8662" s="513">
        <v>184.88399999999999</v>
      </c>
      <c r="E8662" t="e">
        <f>_xlfn.NUMBERVALUE(#REF!)</f>
        <v>#REF!</v>
      </c>
    </row>
    <row r="8663" spans="1:5">
      <c r="A8663" s="285">
        <v>605206</v>
      </c>
      <c r="B8663" s="285" t="s">
        <v>17881</v>
      </c>
      <c r="C8663" s="513">
        <v>242.048</v>
      </c>
      <c r="E8663" t="e">
        <f>_xlfn.NUMBERVALUE(#REF!)</f>
        <v>#REF!</v>
      </c>
    </row>
    <row r="8664" spans="1:5">
      <c r="A8664" s="285">
        <v>19948</v>
      </c>
      <c r="B8664" s="285" t="s">
        <v>17882</v>
      </c>
      <c r="C8664" s="513">
        <v>28.764700000000001</v>
      </c>
      <c r="E8664" t="e">
        <f>_xlfn.NUMBERVALUE(#REF!)</f>
        <v>#REF!</v>
      </c>
    </row>
    <row r="8665" spans="1:5">
      <c r="A8665" s="285">
        <v>19937</v>
      </c>
      <c r="B8665" s="285" t="s">
        <v>17883</v>
      </c>
      <c r="C8665" s="513">
        <v>3.0004</v>
      </c>
      <c r="E8665" t="e">
        <f>_xlfn.NUMBERVALUE(#REF!)</f>
        <v>#REF!</v>
      </c>
    </row>
    <row r="8666" spans="1:5">
      <c r="A8666" s="285">
        <v>19939</v>
      </c>
      <c r="B8666" s="285" t="s">
        <v>17884</v>
      </c>
      <c r="C8666" s="513">
        <v>5.6197999999999997</v>
      </c>
      <c r="E8666" t="e">
        <f>_xlfn.NUMBERVALUE(#REF!)</f>
        <v>#REF!</v>
      </c>
    </row>
    <row r="8667" spans="1:5">
      <c r="A8667" s="285">
        <v>76571</v>
      </c>
      <c r="B8667" s="285" t="s">
        <v>17885</v>
      </c>
      <c r="C8667" s="513">
        <v>11.876799999999999</v>
      </c>
      <c r="E8667" t="e">
        <f>_xlfn.NUMBERVALUE(#REF!)</f>
        <v>#REF!</v>
      </c>
    </row>
    <row r="8668" spans="1:5">
      <c r="A8668" s="285">
        <v>603811</v>
      </c>
      <c r="B8668" s="285" t="s">
        <v>17886</v>
      </c>
      <c r="C8668" s="513">
        <v>68.81</v>
      </c>
      <c r="E8668" t="e">
        <f>_xlfn.NUMBERVALUE(#REF!)</f>
        <v>#REF!</v>
      </c>
    </row>
    <row r="8669" spans="1:5">
      <c r="A8669" s="285">
        <v>603817</v>
      </c>
      <c r="B8669" s="285" t="s">
        <v>17887</v>
      </c>
      <c r="C8669" s="513">
        <v>21.265999999999998</v>
      </c>
      <c r="E8669" t="e">
        <f>_xlfn.NUMBERVALUE(#REF!)</f>
        <v>#REF!</v>
      </c>
    </row>
    <row r="8670" spans="1:5">
      <c r="A8670" s="285">
        <v>603819</v>
      </c>
      <c r="B8670" s="285" t="s">
        <v>17888</v>
      </c>
      <c r="C8670" s="513">
        <v>32.042499999999997</v>
      </c>
      <c r="E8670" t="e">
        <f>_xlfn.NUMBERVALUE(#REF!)</f>
        <v>#REF!</v>
      </c>
    </row>
    <row r="8671" spans="1:5">
      <c r="A8671" s="285">
        <v>603859</v>
      </c>
      <c r="B8671" s="285" t="s">
        <v>17889</v>
      </c>
      <c r="C8671" s="513">
        <v>19.351500000000001</v>
      </c>
      <c r="E8671" t="e">
        <f>_xlfn.NUMBERVALUE(#REF!)</f>
        <v>#REF!</v>
      </c>
    </row>
    <row r="8672" spans="1:5">
      <c r="A8672" s="285">
        <v>603840</v>
      </c>
      <c r="B8672" s="285" t="s">
        <v>17890</v>
      </c>
      <c r="C8672" s="513">
        <v>5.4320000000000004</v>
      </c>
      <c r="E8672" t="e">
        <f>_xlfn.NUMBERVALUE(#REF!)</f>
        <v>#REF!</v>
      </c>
    </row>
    <row r="8673" spans="1:5">
      <c r="A8673" s="285">
        <v>310952</v>
      </c>
      <c r="B8673" s="285" t="s">
        <v>17891</v>
      </c>
      <c r="C8673" s="513">
        <v>45.9</v>
      </c>
      <c r="E8673" t="e">
        <f>_xlfn.NUMBERVALUE(#REF!)</f>
        <v>#REF!</v>
      </c>
    </row>
    <row r="8674" spans="1:5">
      <c r="A8674" s="285">
        <v>420035</v>
      </c>
      <c r="B8674" s="285" t="s">
        <v>17892</v>
      </c>
      <c r="C8674" s="513">
        <v>848.51</v>
      </c>
      <c r="E8674" t="e">
        <f>_xlfn.NUMBERVALUE(#REF!)</f>
        <v>#REF!</v>
      </c>
    </row>
    <row r="8675" spans="1:5">
      <c r="A8675" s="285">
        <v>75702</v>
      </c>
      <c r="B8675" s="285" t="s">
        <v>17893</v>
      </c>
      <c r="C8675" s="513">
        <v>47.74</v>
      </c>
      <c r="E8675" t="e">
        <f>_xlfn.NUMBERVALUE(#REF!)</f>
        <v>#REF!</v>
      </c>
    </row>
    <row r="8676" spans="1:5">
      <c r="A8676" s="285">
        <v>75712</v>
      </c>
      <c r="B8676" s="285" t="s">
        <v>17894</v>
      </c>
      <c r="C8676" s="513">
        <v>6.923</v>
      </c>
      <c r="E8676" t="e">
        <f>_xlfn.NUMBERVALUE(#REF!)</f>
        <v>#REF!</v>
      </c>
    </row>
    <row r="8677" spans="1:5">
      <c r="A8677" s="285">
        <v>75722</v>
      </c>
      <c r="B8677" s="285" t="s">
        <v>17895</v>
      </c>
      <c r="C8677" s="513">
        <v>10.608499999999999</v>
      </c>
      <c r="E8677" t="e">
        <f>_xlfn.NUMBERVALUE(#REF!)</f>
        <v>#REF!</v>
      </c>
    </row>
    <row r="8678" spans="1:5">
      <c r="A8678" s="285">
        <v>75730</v>
      </c>
      <c r="B8678" s="285" t="s">
        <v>17896</v>
      </c>
      <c r="C8678" s="513">
        <v>1.2131000000000001</v>
      </c>
      <c r="E8678" t="e">
        <f>_xlfn.NUMBERVALUE(#REF!)</f>
        <v>#REF!</v>
      </c>
    </row>
    <row r="8679" spans="1:5">
      <c r="A8679" s="285">
        <v>75707</v>
      </c>
      <c r="B8679" s="285" t="s">
        <v>17897</v>
      </c>
      <c r="C8679" s="513">
        <v>2.5703999999999998</v>
      </c>
      <c r="E8679" t="e">
        <f>_xlfn.NUMBERVALUE(#REF!)</f>
        <v>#REF!</v>
      </c>
    </row>
    <row r="8680" spans="1:5">
      <c r="A8680" s="285">
        <v>40517</v>
      </c>
      <c r="B8680" s="285" t="s">
        <v>17898</v>
      </c>
      <c r="C8680" s="513">
        <v>37.077599999999997</v>
      </c>
      <c r="E8680" t="e">
        <f>_xlfn.NUMBERVALUE(#REF!)</f>
        <v>#REF!</v>
      </c>
    </row>
    <row r="8681" spans="1:5">
      <c r="A8681" s="285">
        <v>79377</v>
      </c>
      <c r="B8681" s="285" t="s">
        <v>17899</v>
      </c>
      <c r="C8681" s="513">
        <v>46.160400000000003</v>
      </c>
      <c r="E8681" t="e">
        <f>_xlfn.NUMBERVALUE(#REF!)</f>
        <v>#REF!</v>
      </c>
    </row>
    <row r="8682" spans="1:5">
      <c r="A8682" s="285">
        <v>78454</v>
      </c>
      <c r="B8682" s="285" t="s">
        <v>17900</v>
      </c>
      <c r="C8682" s="513">
        <v>69.3</v>
      </c>
      <c r="E8682" t="e">
        <f>_xlfn.NUMBERVALUE(#REF!)</f>
        <v>#REF!</v>
      </c>
    </row>
    <row r="8683" spans="1:5">
      <c r="A8683" s="285">
        <v>661543</v>
      </c>
      <c r="B8683" s="285" t="s">
        <v>17901</v>
      </c>
      <c r="C8683" s="513">
        <v>188.16</v>
      </c>
      <c r="E8683" t="e">
        <f>_xlfn.NUMBERVALUE(#REF!)</f>
        <v>#REF!</v>
      </c>
    </row>
    <row r="8684" spans="1:5">
      <c r="A8684" s="285">
        <v>661180</v>
      </c>
      <c r="B8684" s="285" t="s">
        <v>17902</v>
      </c>
      <c r="C8684" s="513">
        <v>205.74</v>
      </c>
      <c r="E8684" t="e">
        <f>_xlfn.NUMBERVALUE(#REF!)</f>
        <v>#REF!</v>
      </c>
    </row>
    <row r="8685" spans="1:5">
      <c r="A8685" s="285">
        <v>603858</v>
      </c>
      <c r="B8685" s="285" t="s">
        <v>17903</v>
      </c>
      <c r="C8685" s="513">
        <v>3.5350000000000001</v>
      </c>
      <c r="E8685" t="e">
        <f>_xlfn.NUMBERVALUE(#REF!)</f>
        <v>#REF!</v>
      </c>
    </row>
    <row r="8686" spans="1:5">
      <c r="A8686" s="285">
        <v>79474</v>
      </c>
      <c r="B8686" s="285" t="s">
        <v>17904</v>
      </c>
      <c r="C8686" s="513">
        <v>13.468</v>
      </c>
      <c r="E8686" t="e">
        <f>_xlfn.NUMBERVALUE(#REF!)</f>
        <v>#REF!</v>
      </c>
    </row>
    <row r="8687" spans="1:5">
      <c r="A8687" s="285">
        <v>24082</v>
      </c>
      <c r="B8687" s="285" t="s">
        <v>17905</v>
      </c>
      <c r="C8687" s="513">
        <v>18.9069</v>
      </c>
      <c r="E8687" t="e">
        <f>_xlfn.NUMBERVALUE(#REF!)</f>
        <v>#REF!</v>
      </c>
    </row>
    <row r="8688" spans="1:5">
      <c r="A8688" s="285">
        <v>76670</v>
      </c>
      <c r="B8688" s="285" t="s">
        <v>17906</v>
      </c>
      <c r="C8688" s="513">
        <v>79.793999999999997</v>
      </c>
      <c r="E8688" t="e">
        <f>_xlfn.NUMBERVALUE(#REF!)</f>
        <v>#REF!</v>
      </c>
    </row>
    <row r="8689" spans="1:5">
      <c r="A8689" s="285">
        <v>662182</v>
      </c>
      <c r="B8689" s="285" t="s">
        <v>17907</v>
      </c>
      <c r="C8689" s="513">
        <v>244.5</v>
      </c>
      <c r="E8689" t="e">
        <f>_xlfn.NUMBERVALUE(#REF!)</f>
        <v>#REF!</v>
      </c>
    </row>
    <row r="8690" spans="1:5">
      <c r="A8690" s="285">
        <v>51882</v>
      </c>
      <c r="B8690" s="285" t="s">
        <v>17908</v>
      </c>
      <c r="C8690" s="513">
        <v>9.4743999999999993</v>
      </c>
      <c r="E8690" t="e">
        <f>_xlfn.NUMBERVALUE(#REF!)</f>
        <v>#REF!</v>
      </c>
    </row>
    <row r="8691" spans="1:5">
      <c r="A8691" s="285">
        <v>51874</v>
      </c>
      <c r="B8691" s="285" t="s">
        <v>17909</v>
      </c>
      <c r="C8691" s="513">
        <v>10.519600000000001</v>
      </c>
      <c r="E8691" t="e">
        <f>_xlfn.NUMBERVALUE(#REF!)</f>
        <v>#REF!</v>
      </c>
    </row>
    <row r="8692" spans="1:5">
      <c r="A8692" s="285">
        <v>51878</v>
      </c>
      <c r="B8692" s="285" t="s">
        <v>17910</v>
      </c>
      <c r="C8692" s="513">
        <v>10.519600000000001</v>
      </c>
      <c r="E8692" t="e">
        <f>_xlfn.NUMBERVALUE(#REF!)</f>
        <v>#REF!</v>
      </c>
    </row>
    <row r="8693" spans="1:5">
      <c r="A8693" s="285">
        <v>24004</v>
      </c>
      <c r="B8693" s="285" t="s">
        <v>17911</v>
      </c>
      <c r="C8693" s="513">
        <v>6.2130000000000001</v>
      </c>
      <c r="E8693" t="e">
        <f>_xlfn.NUMBERVALUE(#REF!)</f>
        <v>#REF!</v>
      </c>
    </row>
    <row r="8694" spans="1:5">
      <c r="A8694" s="285">
        <v>420036</v>
      </c>
      <c r="B8694" s="285" t="s">
        <v>17912</v>
      </c>
      <c r="C8694" s="513">
        <v>954.65</v>
      </c>
      <c r="E8694" t="e">
        <f>_xlfn.NUMBERVALUE(#REF!)</f>
        <v>#REF!</v>
      </c>
    </row>
    <row r="8695" spans="1:5">
      <c r="A8695" s="285">
        <v>75752</v>
      </c>
      <c r="B8695" s="285" t="s">
        <v>17913</v>
      </c>
      <c r="C8695" s="513">
        <v>42.734999999999999</v>
      </c>
      <c r="E8695" t="e">
        <f>_xlfn.NUMBERVALUE(#REF!)</f>
        <v>#REF!</v>
      </c>
    </row>
    <row r="8696" spans="1:5">
      <c r="A8696" s="285">
        <v>412410</v>
      </c>
      <c r="B8696" s="285" t="s">
        <v>17914</v>
      </c>
      <c r="C8696" s="513">
        <v>31.868200000000002</v>
      </c>
      <c r="E8696" t="e">
        <f>_xlfn.NUMBERVALUE(#REF!)</f>
        <v>#REF!</v>
      </c>
    </row>
    <row r="8697" spans="1:5">
      <c r="A8697" s="285">
        <v>44244</v>
      </c>
      <c r="B8697" s="285" t="s">
        <v>17915</v>
      </c>
      <c r="C8697" s="513">
        <v>147.30000000000001</v>
      </c>
      <c r="E8697" t="e">
        <f>_xlfn.NUMBERVALUE(#REF!)</f>
        <v>#REF!</v>
      </c>
    </row>
    <row r="8698" spans="1:5">
      <c r="A8698" s="285">
        <v>20651</v>
      </c>
      <c r="B8698" s="285" t="s">
        <v>17916</v>
      </c>
      <c r="C8698" s="513">
        <v>24.8217</v>
      </c>
      <c r="E8698" t="e">
        <f>_xlfn.NUMBERVALUE(#REF!)</f>
        <v>#REF!</v>
      </c>
    </row>
    <row r="8699" spans="1:5">
      <c r="A8699" s="285">
        <v>420329</v>
      </c>
      <c r="B8699" s="285" t="s">
        <v>17917</v>
      </c>
      <c r="C8699" s="513">
        <v>1797.67</v>
      </c>
      <c r="E8699" t="e">
        <f>_xlfn.NUMBERVALUE(#REF!)</f>
        <v>#REF!</v>
      </c>
    </row>
    <row r="8700" spans="1:5">
      <c r="A8700" s="285">
        <v>420227</v>
      </c>
      <c r="B8700" s="285" t="s">
        <v>17918</v>
      </c>
      <c r="C8700" s="513">
        <v>1691.53</v>
      </c>
      <c r="E8700" t="e">
        <f>_xlfn.NUMBERVALUE(#REF!)</f>
        <v>#REF!</v>
      </c>
    </row>
    <row r="8701" spans="1:5">
      <c r="A8701" s="285">
        <v>420037</v>
      </c>
      <c r="B8701" s="285" t="s">
        <v>17919</v>
      </c>
      <c r="C8701" s="513">
        <v>1078.48</v>
      </c>
      <c r="E8701" t="e">
        <f>_xlfn.NUMBERVALUE(#REF!)</f>
        <v>#REF!</v>
      </c>
    </row>
    <row r="8702" spans="1:5">
      <c r="A8702" s="285">
        <v>420077</v>
      </c>
      <c r="B8702" s="285" t="s">
        <v>17920</v>
      </c>
      <c r="C8702" s="513">
        <v>1386.53</v>
      </c>
      <c r="E8702" t="e">
        <f>_xlfn.NUMBERVALUE(#REF!)</f>
        <v>#REF!</v>
      </c>
    </row>
    <row r="8703" spans="1:5">
      <c r="A8703" s="285">
        <v>664543</v>
      </c>
      <c r="B8703" s="285" t="s">
        <v>17714</v>
      </c>
      <c r="C8703" s="513">
        <v>8.16</v>
      </c>
      <c r="E8703" t="e">
        <f>_xlfn.NUMBERVALUE(#REF!)</f>
        <v>#REF!</v>
      </c>
    </row>
    <row r="8704" spans="1:5">
      <c r="A8704" s="285">
        <v>664643</v>
      </c>
      <c r="B8704" s="285" t="s">
        <v>17921</v>
      </c>
      <c r="C8704" s="513">
        <v>8.16</v>
      </c>
      <c r="E8704" t="e">
        <f>_xlfn.NUMBERVALUE(#REF!)</f>
        <v>#REF!</v>
      </c>
    </row>
    <row r="8705" spans="1:5">
      <c r="A8705" s="285">
        <v>95512</v>
      </c>
      <c r="B8705" s="285" t="s">
        <v>17922</v>
      </c>
      <c r="C8705" s="513">
        <v>2.3803000000000001</v>
      </c>
      <c r="E8705" t="e">
        <f>_xlfn.NUMBERVALUE(#REF!)</f>
        <v>#REF!</v>
      </c>
    </row>
    <row r="8706" spans="1:5">
      <c r="A8706" s="285">
        <v>95515</v>
      </c>
      <c r="B8706" s="285" t="s">
        <v>17923</v>
      </c>
      <c r="C8706" s="513">
        <v>4.4831000000000003</v>
      </c>
      <c r="E8706" t="e">
        <f>_xlfn.NUMBERVALUE(#REF!)</f>
        <v>#REF!</v>
      </c>
    </row>
    <row r="8707" spans="1:5">
      <c r="A8707" s="285">
        <v>409768</v>
      </c>
      <c r="B8707" s="285" t="s">
        <v>17924</v>
      </c>
      <c r="C8707" s="513">
        <v>60.9084</v>
      </c>
      <c r="E8707" t="e">
        <f>_xlfn.NUMBERVALUE(#REF!)</f>
        <v>#REF!</v>
      </c>
    </row>
    <row r="8708" spans="1:5">
      <c r="A8708" s="285">
        <v>89712</v>
      </c>
      <c r="B8708" s="285" t="s">
        <v>17925</v>
      </c>
      <c r="C8708" s="513">
        <v>63.851900000000001</v>
      </c>
      <c r="E8708" t="e">
        <f>_xlfn.NUMBERVALUE(#REF!)</f>
        <v>#REF!</v>
      </c>
    </row>
    <row r="8709" spans="1:5">
      <c r="A8709" s="285">
        <v>78779</v>
      </c>
      <c r="B8709" s="285" t="s">
        <v>17926</v>
      </c>
      <c r="C8709" s="513">
        <v>37.065600000000003</v>
      </c>
      <c r="E8709" t="e">
        <f>_xlfn.NUMBERVALUE(#REF!)</f>
        <v>#REF!</v>
      </c>
    </row>
    <row r="8710" spans="1:5">
      <c r="A8710" s="285">
        <v>420229</v>
      </c>
      <c r="B8710" s="285" t="s">
        <v>17927</v>
      </c>
      <c r="C8710" s="513">
        <v>1823.9</v>
      </c>
      <c r="E8710" t="e">
        <f>_xlfn.NUMBERVALUE(#REF!)</f>
        <v>#REF!</v>
      </c>
    </row>
    <row r="8711" spans="1:5">
      <c r="A8711" s="285">
        <v>421022</v>
      </c>
      <c r="B8711" s="285" t="s">
        <v>17928</v>
      </c>
      <c r="C8711" s="513">
        <v>131.21100000000001</v>
      </c>
      <c r="E8711" t="e">
        <f>_xlfn.NUMBERVALUE(#REF!)</f>
        <v>#REF!</v>
      </c>
    </row>
    <row r="8712" spans="1:5">
      <c r="A8712" s="285">
        <v>421057</v>
      </c>
      <c r="B8712" s="285" t="s">
        <v>17929</v>
      </c>
      <c r="C8712" s="513">
        <v>37.081899999999997</v>
      </c>
      <c r="E8712" t="e">
        <f>_xlfn.NUMBERVALUE(#REF!)</f>
        <v>#REF!</v>
      </c>
    </row>
    <row r="8713" spans="1:5">
      <c r="A8713" s="285">
        <v>33607</v>
      </c>
      <c r="B8713" s="285" t="s">
        <v>17930</v>
      </c>
      <c r="C8713" s="513">
        <v>0.43780000000000002</v>
      </c>
      <c r="E8713" t="e">
        <f>_xlfn.NUMBERVALUE(#REF!)</f>
        <v>#REF!</v>
      </c>
    </row>
    <row r="8714" spans="1:5">
      <c r="A8714" s="285">
        <v>603842</v>
      </c>
      <c r="B8714" s="285" t="s">
        <v>17931</v>
      </c>
      <c r="C8714" s="513">
        <v>8.6940000000000008</v>
      </c>
      <c r="E8714" t="e">
        <f>_xlfn.NUMBERVALUE(#REF!)</f>
        <v>#REF!</v>
      </c>
    </row>
    <row r="8715" spans="1:5">
      <c r="A8715" s="285">
        <v>603857</v>
      </c>
      <c r="B8715" s="285" t="s">
        <v>17932</v>
      </c>
      <c r="C8715" s="513">
        <v>1.6282000000000001</v>
      </c>
      <c r="E8715" t="e">
        <f>_xlfn.NUMBERVALUE(#REF!)</f>
        <v>#REF!</v>
      </c>
    </row>
    <row r="8716" spans="1:5">
      <c r="A8716" s="285">
        <v>19951</v>
      </c>
      <c r="B8716" s="285" t="s">
        <v>17933</v>
      </c>
      <c r="C8716" s="513">
        <v>65.7744</v>
      </c>
      <c r="E8716" t="e">
        <f>_xlfn.NUMBERVALUE(#REF!)</f>
        <v>#REF!</v>
      </c>
    </row>
    <row r="8717" spans="1:5">
      <c r="A8717" s="285">
        <v>61090</v>
      </c>
      <c r="B8717" s="285" t="s">
        <v>17934</v>
      </c>
      <c r="C8717" s="513">
        <v>49.05</v>
      </c>
      <c r="E8717" t="e">
        <f>_xlfn.NUMBERVALUE(#REF!)</f>
        <v>#REF!</v>
      </c>
    </row>
    <row r="8718" spans="1:5">
      <c r="A8718" s="285">
        <v>412641</v>
      </c>
      <c r="B8718" s="285" t="s">
        <v>17935</v>
      </c>
      <c r="C8718" s="513">
        <v>157.16999999999999</v>
      </c>
      <c r="E8718" t="e">
        <f>_xlfn.NUMBERVALUE(#REF!)</f>
        <v>#REF!</v>
      </c>
    </row>
    <row r="8719" spans="1:5">
      <c r="A8719" s="285">
        <v>57299</v>
      </c>
      <c r="B8719" s="285" t="s">
        <v>17936</v>
      </c>
      <c r="C8719" s="513">
        <v>384.13869999999997</v>
      </c>
      <c r="E8719" t="e">
        <f>_xlfn.NUMBERVALUE(#REF!)</f>
        <v>#REF!</v>
      </c>
    </row>
    <row r="8720" spans="1:5">
      <c r="A8720" s="285">
        <v>37608</v>
      </c>
      <c r="B8720" s="285" t="s">
        <v>17937</v>
      </c>
      <c r="C8720" s="513">
        <v>75.012</v>
      </c>
      <c r="E8720" t="e">
        <f>_xlfn.NUMBERVALUE(#REF!)</f>
        <v>#REF!</v>
      </c>
    </row>
    <row r="8721" spans="1:5">
      <c r="A8721" s="285">
        <v>76718</v>
      </c>
      <c r="B8721" s="285" t="s">
        <v>17938</v>
      </c>
      <c r="C8721" s="513">
        <v>347.72399999999999</v>
      </c>
      <c r="E8721" t="e">
        <f>_xlfn.NUMBERVALUE(#REF!)</f>
        <v>#REF!</v>
      </c>
    </row>
    <row r="8722" spans="1:5">
      <c r="A8722" s="285">
        <v>404915</v>
      </c>
      <c r="B8722" s="285" t="s">
        <v>17939</v>
      </c>
      <c r="C8722" s="513">
        <v>23.374199999999998</v>
      </c>
      <c r="E8722" t="e">
        <f>_xlfn.NUMBERVALUE(#REF!)</f>
        <v>#REF!</v>
      </c>
    </row>
    <row r="8723" spans="1:5">
      <c r="A8723" s="285">
        <v>75757</v>
      </c>
      <c r="B8723" s="285" t="s">
        <v>17940</v>
      </c>
      <c r="C8723" s="513">
        <v>2.6987999999999999</v>
      </c>
      <c r="E8723" t="e">
        <f>_xlfn.NUMBERVALUE(#REF!)</f>
        <v>#REF!</v>
      </c>
    </row>
    <row r="8724" spans="1:5">
      <c r="A8724" s="285">
        <v>23008</v>
      </c>
      <c r="B8724" s="285" t="s">
        <v>17941</v>
      </c>
      <c r="C8724" s="513">
        <v>13.611599999999999</v>
      </c>
      <c r="E8724" t="e">
        <f>_xlfn.NUMBERVALUE(#REF!)</f>
        <v>#REF!</v>
      </c>
    </row>
    <row r="8725" spans="1:5">
      <c r="A8725" s="285">
        <v>24055</v>
      </c>
      <c r="B8725" s="285" t="s">
        <v>17942</v>
      </c>
      <c r="C8725" s="513">
        <v>16.376100000000001</v>
      </c>
      <c r="E8725" t="e">
        <f>_xlfn.NUMBERVALUE(#REF!)</f>
        <v>#REF!</v>
      </c>
    </row>
    <row r="8726" spans="1:5">
      <c r="A8726" s="285">
        <v>61095</v>
      </c>
      <c r="B8726" s="285" t="s">
        <v>17943</v>
      </c>
      <c r="C8726" s="513">
        <v>88.32</v>
      </c>
      <c r="E8726" t="e">
        <f>_xlfn.NUMBERVALUE(#REF!)</f>
        <v>#REF!</v>
      </c>
    </row>
    <row r="8727" spans="1:5">
      <c r="A8727" s="285">
        <v>61096</v>
      </c>
      <c r="B8727" s="285" t="s">
        <v>17944</v>
      </c>
      <c r="C8727" s="513">
        <v>195.3</v>
      </c>
      <c r="E8727" t="e">
        <f>_xlfn.NUMBERVALUE(#REF!)</f>
        <v>#REF!</v>
      </c>
    </row>
    <row r="8728" spans="1:5">
      <c r="A8728" s="285">
        <v>62603</v>
      </c>
      <c r="B8728" s="285" t="s">
        <v>17945</v>
      </c>
      <c r="C8728" s="513">
        <v>382.5</v>
      </c>
      <c r="E8728" t="e">
        <f>_xlfn.NUMBERVALUE(#REF!)</f>
        <v>#REF!</v>
      </c>
    </row>
    <row r="8729" spans="1:5">
      <c r="A8729" s="285">
        <v>412559</v>
      </c>
      <c r="B8729" s="285" t="s">
        <v>17946</v>
      </c>
      <c r="C8729" s="513">
        <v>63.574199999999998</v>
      </c>
      <c r="E8729" t="e">
        <f>_xlfn.NUMBERVALUE(#REF!)</f>
        <v>#REF!</v>
      </c>
    </row>
    <row r="8730" spans="1:5">
      <c r="A8730" s="285">
        <v>22108</v>
      </c>
      <c r="B8730" s="285" t="s">
        <v>17947</v>
      </c>
      <c r="C8730" s="513">
        <v>31.156199999999998</v>
      </c>
      <c r="E8730" t="e">
        <f>_xlfn.NUMBERVALUE(#REF!)</f>
        <v>#REF!</v>
      </c>
    </row>
    <row r="8731" spans="1:5">
      <c r="A8731" s="285">
        <v>412405</v>
      </c>
      <c r="B8731" s="285" t="s">
        <v>17948</v>
      </c>
      <c r="C8731" s="513">
        <v>25.945</v>
      </c>
      <c r="E8731" t="e">
        <f>_xlfn.NUMBERVALUE(#REF!)</f>
        <v>#REF!</v>
      </c>
    </row>
    <row r="8732" spans="1:5">
      <c r="A8732" s="285">
        <v>310972</v>
      </c>
      <c r="B8732" s="285" t="s">
        <v>17949</v>
      </c>
      <c r="C8732" s="513">
        <v>70.62</v>
      </c>
      <c r="E8732" t="e">
        <f>_xlfn.NUMBERVALUE(#REF!)</f>
        <v>#REF!</v>
      </c>
    </row>
    <row r="8733" spans="1:5">
      <c r="A8733" s="285">
        <v>20206</v>
      </c>
      <c r="B8733" s="285" t="s">
        <v>17950</v>
      </c>
      <c r="C8733" s="513">
        <v>18.308</v>
      </c>
      <c r="E8733" t="e">
        <f>_xlfn.NUMBERVALUE(#REF!)</f>
        <v>#REF!</v>
      </c>
    </row>
    <row r="8734" spans="1:5">
      <c r="A8734" s="285">
        <v>421073</v>
      </c>
      <c r="B8734" s="285" t="s">
        <v>17951</v>
      </c>
      <c r="C8734" s="513">
        <v>8.8389000000000006</v>
      </c>
      <c r="E8734" t="e">
        <f>_xlfn.NUMBERVALUE(#REF!)</f>
        <v>#REF!</v>
      </c>
    </row>
    <row r="8735" spans="1:5">
      <c r="A8735" s="285">
        <v>36048</v>
      </c>
      <c r="B8735" s="285" t="s">
        <v>17952</v>
      </c>
      <c r="C8735" s="513">
        <v>370.56</v>
      </c>
      <c r="E8735" t="e">
        <f>_xlfn.NUMBERVALUE(#REF!)</f>
        <v>#REF!</v>
      </c>
    </row>
    <row r="8736" spans="1:5">
      <c r="A8736" s="285">
        <v>412544</v>
      </c>
      <c r="B8736" s="285" t="s">
        <v>17953</v>
      </c>
      <c r="C8736" s="513">
        <v>33.512500000000003</v>
      </c>
      <c r="E8736" t="e">
        <f>_xlfn.NUMBERVALUE(#REF!)</f>
        <v>#REF!</v>
      </c>
    </row>
    <row r="8737" spans="1:5">
      <c r="A8737" s="285">
        <v>23721</v>
      </c>
      <c r="B8737" s="285" t="s">
        <v>17954</v>
      </c>
      <c r="C8737" s="513">
        <v>21.751200000000001</v>
      </c>
      <c r="E8737" t="e">
        <f>_xlfn.NUMBERVALUE(#REF!)</f>
        <v>#REF!</v>
      </c>
    </row>
    <row r="8738" spans="1:5">
      <c r="A8738" s="285">
        <v>410628</v>
      </c>
      <c r="B8738" s="285" t="s">
        <v>17955</v>
      </c>
      <c r="C8738" s="513">
        <v>321.048</v>
      </c>
      <c r="E8738" t="e">
        <f>_xlfn.NUMBERVALUE(#REF!)</f>
        <v>#REF!</v>
      </c>
    </row>
    <row r="8739" spans="1:5">
      <c r="A8739" s="285">
        <v>412560</v>
      </c>
      <c r="B8739" s="285" t="s">
        <v>17956</v>
      </c>
      <c r="C8739" s="513">
        <v>110.29949999999999</v>
      </c>
      <c r="E8739" t="e">
        <f>_xlfn.NUMBERVALUE(#REF!)</f>
        <v>#REF!</v>
      </c>
    </row>
    <row r="8740" spans="1:5">
      <c r="A8740" s="285">
        <v>664701</v>
      </c>
      <c r="B8740" s="285" t="s">
        <v>17957</v>
      </c>
      <c r="C8740" s="513">
        <v>2.8975</v>
      </c>
      <c r="E8740" t="e">
        <f>_xlfn.NUMBERVALUE(#REF!)</f>
        <v>#REF!</v>
      </c>
    </row>
    <row r="8741" spans="1:5">
      <c r="A8741" s="285">
        <v>661800</v>
      </c>
      <c r="B8741" s="285" t="s">
        <v>17958</v>
      </c>
      <c r="C8741" s="513">
        <v>16.53</v>
      </c>
      <c r="E8741" t="e">
        <f>_xlfn.NUMBERVALUE(#REF!)</f>
        <v>#REF!</v>
      </c>
    </row>
    <row r="8742" spans="1:5">
      <c r="A8742" s="285">
        <v>78791</v>
      </c>
      <c r="B8742" s="285" t="s">
        <v>17959</v>
      </c>
      <c r="C8742" s="513">
        <v>53.56</v>
      </c>
      <c r="E8742" t="e">
        <f>_xlfn.NUMBERVALUE(#REF!)</f>
        <v>#REF!</v>
      </c>
    </row>
    <row r="8743" spans="1:5">
      <c r="A8743" s="285">
        <v>409363</v>
      </c>
      <c r="B8743" s="285" t="s">
        <v>17960</v>
      </c>
      <c r="C8743" s="513">
        <v>381.339</v>
      </c>
      <c r="E8743" t="e">
        <f>_xlfn.NUMBERVALUE(#REF!)</f>
        <v>#REF!</v>
      </c>
    </row>
    <row r="8744" spans="1:5">
      <c r="A8744" s="285">
        <v>409802</v>
      </c>
      <c r="B8744" s="285" t="s">
        <v>17961</v>
      </c>
      <c r="C8744" s="513">
        <v>378.18900000000002</v>
      </c>
      <c r="E8744" t="e">
        <f>_xlfn.NUMBERVALUE(#REF!)</f>
        <v>#REF!</v>
      </c>
    </row>
    <row r="8745" spans="1:5">
      <c r="A8745" s="285">
        <v>20299</v>
      </c>
      <c r="B8745" s="285" t="s">
        <v>17962</v>
      </c>
      <c r="C8745" s="513">
        <v>41.740099999999998</v>
      </c>
      <c r="E8745" t="e">
        <f>_xlfn.NUMBERVALUE(#REF!)</f>
        <v>#REF!</v>
      </c>
    </row>
    <row r="8746" spans="1:5">
      <c r="A8746" s="285">
        <v>412634</v>
      </c>
      <c r="B8746" s="285" t="s">
        <v>17963</v>
      </c>
      <c r="C8746" s="513">
        <v>132.74199999999999</v>
      </c>
      <c r="E8746" t="e">
        <f>_xlfn.NUMBERVALUE(#REF!)</f>
        <v>#REF!</v>
      </c>
    </row>
    <row r="8747" spans="1:5">
      <c r="A8747" s="285">
        <v>19950</v>
      </c>
      <c r="B8747" s="285" t="s">
        <v>17964</v>
      </c>
      <c r="C8747" s="513">
        <v>37.588700000000003</v>
      </c>
      <c r="E8747" t="e">
        <f>_xlfn.NUMBERVALUE(#REF!)</f>
        <v>#REF!</v>
      </c>
    </row>
    <row r="8748" spans="1:5">
      <c r="A8748" s="285">
        <v>413108</v>
      </c>
      <c r="B8748" s="285" t="s">
        <v>17965</v>
      </c>
      <c r="C8748" s="513">
        <v>116.1474</v>
      </c>
      <c r="E8748" t="e">
        <f>_xlfn.NUMBERVALUE(#REF!)</f>
        <v>#REF!</v>
      </c>
    </row>
    <row r="8749" spans="1:5">
      <c r="A8749" s="285">
        <v>19942</v>
      </c>
      <c r="B8749" s="285" t="s">
        <v>17966</v>
      </c>
      <c r="C8749" s="513">
        <v>11.4931</v>
      </c>
      <c r="E8749" t="e">
        <f>_xlfn.NUMBERVALUE(#REF!)</f>
        <v>#REF!</v>
      </c>
    </row>
    <row r="8750" spans="1:5">
      <c r="A8750" s="285">
        <v>33606</v>
      </c>
      <c r="B8750" s="285" t="s">
        <v>17967</v>
      </c>
      <c r="C8750" s="513">
        <v>0.32650000000000001</v>
      </c>
      <c r="E8750" t="e">
        <f>_xlfn.NUMBERVALUE(#REF!)</f>
        <v>#REF!</v>
      </c>
    </row>
    <row r="8751" spans="1:5">
      <c r="A8751" s="285">
        <v>413098</v>
      </c>
      <c r="B8751" s="285" t="s">
        <v>17968</v>
      </c>
      <c r="C8751" s="513">
        <v>97.966800000000006</v>
      </c>
      <c r="E8751" t="e">
        <f>_xlfn.NUMBERVALUE(#REF!)</f>
        <v>#REF!</v>
      </c>
    </row>
    <row r="8752" spans="1:5">
      <c r="A8752" s="285">
        <v>420126</v>
      </c>
      <c r="B8752" s="285" t="s">
        <v>17969</v>
      </c>
      <c r="C8752" s="513">
        <v>455.06</v>
      </c>
      <c r="E8752" t="e">
        <f>_xlfn.NUMBERVALUE(#REF!)</f>
        <v>#REF!</v>
      </c>
    </row>
    <row r="8753" spans="1:5">
      <c r="A8753" s="285">
        <v>404991</v>
      </c>
      <c r="B8753" s="285" t="s">
        <v>17970</v>
      </c>
      <c r="C8753" s="513">
        <v>1.1255999999999999</v>
      </c>
      <c r="E8753" t="e">
        <f>_xlfn.NUMBERVALUE(#REF!)</f>
        <v>#REF!</v>
      </c>
    </row>
    <row r="8754" spans="1:5">
      <c r="A8754" s="285">
        <v>77594</v>
      </c>
      <c r="B8754" s="285" t="s">
        <v>17971</v>
      </c>
      <c r="C8754" s="513">
        <v>24.21</v>
      </c>
      <c r="E8754" t="e">
        <f>_xlfn.NUMBERVALUE(#REF!)</f>
        <v>#REF!</v>
      </c>
    </row>
    <row r="8755" spans="1:5">
      <c r="A8755" s="285">
        <v>420319</v>
      </c>
      <c r="B8755" s="285" t="s">
        <v>17972</v>
      </c>
      <c r="C8755" s="513">
        <v>924.15</v>
      </c>
      <c r="E8755" t="e">
        <f>_xlfn.NUMBERVALUE(#REF!)</f>
        <v>#REF!</v>
      </c>
    </row>
    <row r="8756" spans="1:5">
      <c r="A8756" s="285">
        <v>420317</v>
      </c>
      <c r="B8756" s="285" t="s">
        <v>17973</v>
      </c>
      <c r="C8756" s="513">
        <v>851.56</v>
      </c>
      <c r="E8756" t="e">
        <f>_xlfn.NUMBERVALUE(#REF!)</f>
        <v>#REF!</v>
      </c>
    </row>
    <row r="8757" spans="1:5">
      <c r="A8757" s="285">
        <v>75736</v>
      </c>
      <c r="B8757" s="285" t="s">
        <v>17974</v>
      </c>
      <c r="C8757" s="513">
        <v>1.6446000000000001</v>
      </c>
      <c r="E8757" t="e">
        <f>_xlfn.NUMBERVALUE(#REF!)</f>
        <v>#REF!</v>
      </c>
    </row>
    <row r="8758" spans="1:5">
      <c r="A8758" s="285">
        <v>75700</v>
      </c>
      <c r="B8758" s="285" t="s">
        <v>17975</v>
      </c>
      <c r="C8758" s="513">
        <v>24.303999999999998</v>
      </c>
      <c r="E8758" t="e">
        <f>_xlfn.NUMBERVALUE(#REF!)</f>
        <v>#REF!</v>
      </c>
    </row>
    <row r="8759" spans="1:5">
      <c r="A8759" s="285">
        <v>75705</v>
      </c>
      <c r="B8759" s="285" t="s">
        <v>17976</v>
      </c>
      <c r="C8759" s="513">
        <v>1.3118000000000001</v>
      </c>
      <c r="E8759" t="e">
        <f>_xlfn.NUMBERVALUE(#REF!)</f>
        <v>#REF!</v>
      </c>
    </row>
    <row r="8760" spans="1:5">
      <c r="A8760" s="285">
        <v>89711</v>
      </c>
      <c r="B8760" s="285" t="s">
        <v>17977</v>
      </c>
      <c r="C8760" s="513">
        <v>28.881499999999999</v>
      </c>
      <c r="E8760" t="e">
        <f>_xlfn.NUMBERVALUE(#REF!)</f>
        <v>#REF!</v>
      </c>
    </row>
    <row r="8761" spans="1:5">
      <c r="A8761" s="285">
        <v>46519</v>
      </c>
      <c r="B8761" s="285" t="s">
        <v>17978</v>
      </c>
      <c r="C8761" s="513">
        <v>218.14</v>
      </c>
      <c r="E8761" t="e">
        <f>_xlfn.NUMBERVALUE(#REF!)</f>
        <v>#REF!</v>
      </c>
    </row>
    <row r="8762" spans="1:5">
      <c r="A8762" s="285">
        <v>404914</v>
      </c>
      <c r="B8762" s="285" t="s">
        <v>17979</v>
      </c>
      <c r="C8762" s="513">
        <v>47.246400000000001</v>
      </c>
      <c r="E8762" t="e">
        <f>_xlfn.NUMBERVALUE(#REF!)</f>
        <v>#REF!</v>
      </c>
    </row>
    <row r="8763" spans="1:5">
      <c r="A8763" s="285">
        <v>665695</v>
      </c>
      <c r="B8763" s="285" t="s">
        <v>17980</v>
      </c>
      <c r="C8763" s="513">
        <v>1.8280000000000001</v>
      </c>
      <c r="E8763" t="e">
        <f>_xlfn.NUMBERVALUE(#REF!)</f>
        <v>#REF!</v>
      </c>
    </row>
    <row r="8764" spans="1:5">
      <c r="A8764" s="285">
        <v>412813</v>
      </c>
      <c r="B8764" s="285" t="s">
        <v>17981</v>
      </c>
      <c r="C8764" s="513">
        <v>95.852000000000004</v>
      </c>
      <c r="E8764" t="e">
        <f>_xlfn.NUMBERVALUE(#REF!)</f>
        <v>#REF!</v>
      </c>
    </row>
    <row r="8765" spans="1:5">
      <c r="A8765" s="285">
        <v>412523</v>
      </c>
      <c r="B8765" s="285" t="s">
        <v>17982</v>
      </c>
      <c r="C8765" s="513">
        <v>31.816099999999999</v>
      </c>
      <c r="E8765" t="e">
        <f>_xlfn.NUMBERVALUE(#REF!)</f>
        <v>#REF!</v>
      </c>
    </row>
    <row r="8766" spans="1:5">
      <c r="A8766" s="285">
        <v>409767</v>
      </c>
      <c r="B8766" s="285" t="s">
        <v>17983</v>
      </c>
      <c r="C8766" s="513">
        <v>59.037300000000002</v>
      </c>
      <c r="E8766" t="e">
        <f>_xlfn.NUMBERVALUE(#REF!)</f>
        <v>#REF!</v>
      </c>
    </row>
    <row r="8767" spans="1:5">
      <c r="A8767" s="285">
        <v>409770</v>
      </c>
      <c r="B8767" s="285" t="s">
        <v>17984</v>
      </c>
      <c r="C8767" s="513">
        <v>63.692999999999998</v>
      </c>
      <c r="E8767" t="e">
        <f>_xlfn.NUMBERVALUE(#REF!)</f>
        <v>#REF!</v>
      </c>
    </row>
    <row r="8768" spans="1:5">
      <c r="A8768" s="285">
        <v>20601</v>
      </c>
      <c r="B8768" s="285" t="s">
        <v>17985</v>
      </c>
      <c r="C8768" s="513">
        <v>17.8216</v>
      </c>
      <c r="E8768" t="e">
        <f>_xlfn.NUMBERVALUE(#REF!)</f>
        <v>#REF!</v>
      </c>
    </row>
    <row r="8769" spans="1:5">
      <c r="A8769" s="285">
        <v>404926</v>
      </c>
      <c r="B8769" s="285" t="s">
        <v>17986</v>
      </c>
      <c r="C8769" s="513">
        <v>4.2076000000000002</v>
      </c>
      <c r="E8769" t="e">
        <f>_xlfn.NUMBERVALUE(#REF!)</f>
        <v>#REF!</v>
      </c>
    </row>
    <row r="8770" spans="1:5">
      <c r="A8770" s="285">
        <v>413091</v>
      </c>
      <c r="B8770" s="285" t="s">
        <v>17987</v>
      </c>
      <c r="C8770" s="513">
        <v>39.441499999999998</v>
      </c>
      <c r="E8770" t="e">
        <f>_xlfn.NUMBERVALUE(#REF!)</f>
        <v>#REF!</v>
      </c>
    </row>
    <row r="8771" spans="1:5">
      <c r="A8771" s="285">
        <v>79255</v>
      </c>
      <c r="B8771" s="285" t="s">
        <v>17988</v>
      </c>
      <c r="C8771" s="513">
        <v>31.922799999999999</v>
      </c>
      <c r="E8771" t="e">
        <f>_xlfn.NUMBERVALUE(#REF!)</f>
        <v>#REF!</v>
      </c>
    </row>
    <row r="8772" spans="1:5">
      <c r="A8772" s="285">
        <v>404940</v>
      </c>
      <c r="B8772" s="285" t="s">
        <v>17864</v>
      </c>
      <c r="C8772" s="513">
        <v>23.374199999999998</v>
      </c>
      <c r="E8772" t="e">
        <f>_xlfn.NUMBERVALUE(#REF!)</f>
        <v>#REF!</v>
      </c>
    </row>
    <row r="8773" spans="1:5">
      <c r="A8773" s="285">
        <v>404908</v>
      </c>
      <c r="B8773" s="285" t="s">
        <v>17989</v>
      </c>
      <c r="C8773" s="513">
        <v>4.4583000000000004</v>
      </c>
      <c r="E8773" t="e">
        <f>_xlfn.NUMBERVALUE(#REF!)</f>
        <v>#REF!</v>
      </c>
    </row>
    <row r="8774" spans="1:5">
      <c r="A8774" s="285">
        <v>404903</v>
      </c>
      <c r="B8774" s="285" t="s">
        <v>17990</v>
      </c>
      <c r="C8774" s="513">
        <v>8.8529</v>
      </c>
      <c r="E8774" t="e">
        <f>_xlfn.NUMBERVALUE(#REF!)</f>
        <v>#REF!</v>
      </c>
    </row>
    <row r="8775" spans="1:5">
      <c r="A8775" s="285">
        <v>412412</v>
      </c>
      <c r="B8775" s="285" t="s">
        <v>17991</v>
      </c>
      <c r="C8775" s="513">
        <v>31.758099999999999</v>
      </c>
      <c r="E8775" t="e">
        <f>_xlfn.NUMBERVALUE(#REF!)</f>
        <v>#REF!</v>
      </c>
    </row>
    <row r="8776" spans="1:5">
      <c r="A8776" s="285">
        <v>664702</v>
      </c>
      <c r="B8776" s="285" t="s">
        <v>17992</v>
      </c>
      <c r="C8776" s="513">
        <v>5.9349999999999996</v>
      </c>
      <c r="E8776" t="e">
        <f>_xlfn.NUMBERVALUE(#REF!)</f>
        <v>#REF!</v>
      </c>
    </row>
    <row r="8777" spans="1:5">
      <c r="A8777" s="285">
        <v>54008</v>
      </c>
      <c r="B8777" s="285" t="s">
        <v>17993</v>
      </c>
      <c r="C8777" s="513">
        <v>20.276599999999998</v>
      </c>
      <c r="E8777" t="e">
        <f>_xlfn.NUMBERVALUE(#REF!)</f>
        <v>#REF!</v>
      </c>
    </row>
    <row r="8778" spans="1:5">
      <c r="A8778" s="285">
        <v>79471</v>
      </c>
      <c r="B8778" s="285" t="s">
        <v>17994</v>
      </c>
      <c r="C8778" s="513">
        <v>13.015599999999999</v>
      </c>
      <c r="E8778" t="e">
        <f>_xlfn.NUMBERVALUE(#REF!)</f>
        <v>#REF!</v>
      </c>
    </row>
    <row r="8779" spans="1:5">
      <c r="A8779" s="285">
        <v>79394</v>
      </c>
      <c r="B8779" s="285" t="s">
        <v>17995</v>
      </c>
      <c r="C8779" s="513">
        <v>26.164999999999999</v>
      </c>
      <c r="E8779" t="e">
        <f>_xlfn.NUMBERVALUE(#REF!)</f>
        <v>#REF!</v>
      </c>
    </row>
    <row r="8780" spans="1:5">
      <c r="A8780" s="285">
        <v>79391</v>
      </c>
      <c r="B8780" s="285" t="s">
        <v>17996</v>
      </c>
      <c r="C8780" s="513">
        <v>22.895</v>
      </c>
      <c r="E8780" t="e">
        <f>_xlfn.NUMBERVALUE(#REF!)</f>
        <v>#REF!</v>
      </c>
    </row>
    <row r="8781" spans="1:5">
      <c r="A8781" s="285">
        <v>54067</v>
      </c>
      <c r="B8781" s="285" t="s">
        <v>17997</v>
      </c>
      <c r="C8781" s="513">
        <v>22.216200000000001</v>
      </c>
      <c r="E8781" t="e">
        <f>_xlfn.NUMBERVALUE(#REF!)</f>
        <v>#REF!</v>
      </c>
    </row>
    <row r="8782" spans="1:5">
      <c r="A8782" s="285">
        <v>54075</v>
      </c>
      <c r="B8782" s="285" t="s">
        <v>17998</v>
      </c>
      <c r="C8782" s="513">
        <v>63.632100000000001</v>
      </c>
      <c r="E8782" t="e">
        <f>_xlfn.NUMBERVALUE(#REF!)</f>
        <v>#REF!</v>
      </c>
    </row>
    <row r="8783" spans="1:5">
      <c r="A8783" s="285">
        <v>406312</v>
      </c>
      <c r="B8783" s="285" t="s">
        <v>17999</v>
      </c>
      <c r="C8783" s="513">
        <v>8.1333000000000002</v>
      </c>
      <c r="E8783" t="e">
        <f>_xlfn.NUMBERVALUE(#REF!)</f>
        <v>#REF!</v>
      </c>
    </row>
    <row r="8784" spans="1:5">
      <c r="A8784" s="285">
        <v>410008</v>
      </c>
      <c r="B8784" s="285" t="s">
        <v>18000</v>
      </c>
      <c r="C8784" s="513">
        <v>211.554</v>
      </c>
      <c r="E8784" t="e">
        <f>_xlfn.NUMBERVALUE(#REF!)</f>
        <v>#REF!</v>
      </c>
    </row>
    <row r="8785" spans="1:5">
      <c r="A8785" s="285">
        <v>611788</v>
      </c>
      <c r="B8785" s="285" t="s">
        <v>18001</v>
      </c>
      <c r="C8785" s="513">
        <v>2.8342999999999998</v>
      </c>
      <c r="E8785" t="e">
        <f>_xlfn.NUMBERVALUE(#REF!)</f>
        <v>#REF!</v>
      </c>
    </row>
    <row r="8786" spans="1:5">
      <c r="A8786" s="285">
        <v>611735</v>
      </c>
      <c r="B8786" s="285" t="s">
        <v>18002</v>
      </c>
      <c r="C8786" s="513">
        <v>16.709</v>
      </c>
      <c r="E8786" t="e">
        <f>_xlfn.NUMBERVALUE(#REF!)</f>
        <v>#REF!</v>
      </c>
    </row>
    <row r="8787" spans="1:5">
      <c r="A8787" s="285">
        <v>611745</v>
      </c>
      <c r="B8787" s="285" t="s">
        <v>18003</v>
      </c>
      <c r="C8787" s="513">
        <v>4.3855000000000004</v>
      </c>
      <c r="E8787" t="e">
        <f>_xlfn.NUMBERVALUE(#REF!)</f>
        <v>#REF!</v>
      </c>
    </row>
    <row r="8788" spans="1:5">
      <c r="A8788" s="285">
        <v>405230</v>
      </c>
      <c r="B8788" s="285" t="s">
        <v>18004</v>
      </c>
      <c r="C8788" s="513">
        <v>123.67440000000001</v>
      </c>
      <c r="E8788" t="e">
        <f>_xlfn.NUMBERVALUE(#REF!)</f>
        <v>#REF!</v>
      </c>
    </row>
    <row r="8789" spans="1:5">
      <c r="A8789" s="285">
        <v>405231</v>
      </c>
      <c r="B8789" s="285" t="s">
        <v>18004</v>
      </c>
      <c r="C8789" s="513">
        <v>72.259200000000007</v>
      </c>
      <c r="E8789" t="e">
        <f>_xlfn.NUMBERVALUE(#REF!)</f>
        <v>#REF!</v>
      </c>
    </row>
    <row r="8790" spans="1:5">
      <c r="A8790" s="285">
        <v>75720</v>
      </c>
      <c r="B8790" s="285" t="s">
        <v>18005</v>
      </c>
      <c r="C8790" s="513">
        <v>6.5555000000000003</v>
      </c>
      <c r="E8790" t="e">
        <f>_xlfn.NUMBERVALUE(#REF!)</f>
        <v>#REF!</v>
      </c>
    </row>
    <row r="8791" spans="1:5">
      <c r="A8791" s="285">
        <v>89709</v>
      </c>
      <c r="B8791" s="285" t="s">
        <v>18006</v>
      </c>
      <c r="C8791" s="513">
        <v>1.0992999999999999</v>
      </c>
      <c r="E8791" t="e">
        <f>_xlfn.NUMBERVALUE(#REF!)</f>
        <v>#REF!</v>
      </c>
    </row>
    <row r="8792" spans="1:5">
      <c r="A8792" s="285">
        <v>662542</v>
      </c>
      <c r="B8792" s="285" t="s">
        <v>18007</v>
      </c>
      <c r="C8792" s="513">
        <v>216.3</v>
      </c>
      <c r="E8792" t="e">
        <f>_xlfn.NUMBERVALUE(#REF!)</f>
        <v>#REF!</v>
      </c>
    </row>
    <row r="8793" spans="1:5">
      <c r="A8793" s="285">
        <v>19943</v>
      </c>
      <c r="B8793" s="285" t="s">
        <v>18008</v>
      </c>
      <c r="C8793" s="513">
        <v>31.8797</v>
      </c>
      <c r="E8793" t="e">
        <f>_xlfn.NUMBERVALUE(#REF!)</f>
        <v>#REF!</v>
      </c>
    </row>
    <row r="8794" spans="1:5">
      <c r="A8794" s="285">
        <v>412814</v>
      </c>
      <c r="B8794" s="285" t="s">
        <v>18009</v>
      </c>
      <c r="C8794" s="513">
        <v>74.709999999999994</v>
      </c>
      <c r="E8794" t="e">
        <f>_xlfn.NUMBERVALUE(#REF!)</f>
        <v>#REF!</v>
      </c>
    </row>
    <row r="8795" spans="1:5">
      <c r="A8795" s="285">
        <v>412795</v>
      </c>
      <c r="B8795" s="285" t="s">
        <v>18009</v>
      </c>
      <c r="C8795" s="513">
        <v>112.40600000000001</v>
      </c>
      <c r="E8795" t="e">
        <f>_xlfn.NUMBERVALUE(#REF!)</f>
        <v>#REF!</v>
      </c>
    </row>
    <row r="8796" spans="1:5">
      <c r="A8796" s="285">
        <v>60131</v>
      </c>
      <c r="B8796" s="285" t="s">
        <v>18010</v>
      </c>
      <c r="C8796" s="513">
        <v>1.4548000000000001</v>
      </c>
      <c r="E8796" t="e">
        <f>_xlfn.NUMBERVALUE(#REF!)</f>
        <v>#REF!</v>
      </c>
    </row>
    <row r="8797" spans="1:5">
      <c r="A8797" s="285">
        <v>409564</v>
      </c>
      <c r="B8797" s="285" t="s">
        <v>18011</v>
      </c>
      <c r="C8797" s="513">
        <v>85.995000000000005</v>
      </c>
      <c r="E8797" t="e">
        <f>_xlfn.NUMBERVALUE(#REF!)</f>
        <v>#REF!</v>
      </c>
    </row>
    <row r="8798" spans="1:5">
      <c r="A8798" s="285">
        <v>409789</v>
      </c>
      <c r="B8798" s="285" t="s">
        <v>18012</v>
      </c>
      <c r="C8798" s="513">
        <v>298.49400000000003</v>
      </c>
      <c r="E8798" t="e">
        <f>_xlfn.NUMBERVALUE(#REF!)</f>
        <v>#REF!</v>
      </c>
    </row>
    <row r="8799" spans="1:5">
      <c r="A8799" s="285">
        <v>412547</v>
      </c>
      <c r="B8799" s="285" t="s">
        <v>18013</v>
      </c>
      <c r="C8799" s="513">
        <v>99.240600000000001</v>
      </c>
      <c r="E8799" t="e">
        <f>_xlfn.NUMBERVALUE(#REF!)</f>
        <v>#REF!</v>
      </c>
    </row>
    <row r="8800" spans="1:5">
      <c r="A8800" s="285">
        <v>24177</v>
      </c>
      <c r="B8800" s="285" t="s">
        <v>18014</v>
      </c>
      <c r="C8800" s="513">
        <v>2.5011999999999999</v>
      </c>
      <c r="E8800" t="e">
        <f>_xlfn.NUMBERVALUE(#REF!)</f>
        <v>#REF!</v>
      </c>
    </row>
    <row r="8801" spans="1:5">
      <c r="A8801" s="285">
        <v>636225</v>
      </c>
      <c r="B8801" s="285" t="s">
        <v>18015</v>
      </c>
      <c r="C8801" s="513">
        <v>118.66800000000001</v>
      </c>
      <c r="E8801" t="e">
        <f>_xlfn.NUMBERVALUE(#REF!)</f>
        <v>#REF!</v>
      </c>
    </row>
    <row r="8802" spans="1:5">
      <c r="A8802" s="285">
        <v>412790</v>
      </c>
      <c r="B8802" s="285" t="s">
        <v>18016</v>
      </c>
      <c r="C8802" s="513">
        <v>85.436000000000007</v>
      </c>
      <c r="E8802" t="e">
        <f>_xlfn.NUMBERVALUE(#REF!)</f>
        <v>#REF!</v>
      </c>
    </row>
    <row r="8803" spans="1:5">
      <c r="A8803" s="285">
        <v>410644</v>
      </c>
      <c r="B8803" s="285" t="s">
        <v>18017</v>
      </c>
      <c r="C8803" s="513">
        <v>505.17750000000001</v>
      </c>
      <c r="E8803" t="e">
        <f>_xlfn.NUMBERVALUE(#REF!)</f>
        <v>#REF!</v>
      </c>
    </row>
    <row r="8804" spans="1:5">
      <c r="A8804" s="285">
        <v>24204</v>
      </c>
      <c r="B8804" s="285" t="s">
        <v>18018</v>
      </c>
      <c r="C8804" s="513">
        <v>18.3369</v>
      </c>
      <c r="E8804" t="e">
        <f>_xlfn.NUMBERVALUE(#REF!)</f>
        <v>#REF!</v>
      </c>
    </row>
    <row r="8805" spans="1:5">
      <c r="A8805" s="285">
        <v>420076</v>
      </c>
      <c r="B8805" s="285" t="s">
        <v>18019</v>
      </c>
      <c r="C8805" s="513">
        <v>1112.6400000000001</v>
      </c>
      <c r="E8805" t="e">
        <f>_xlfn.NUMBERVALUE(#REF!)</f>
        <v>#REF!</v>
      </c>
    </row>
    <row r="8806" spans="1:5">
      <c r="A8806" s="285">
        <v>605110</v>
      </c>
      <c r="B8806" s="285" t="s">
        <v>18020</v>
      </c>
      <c r="C8806" s="513">
        <v>232.934</v>
      </c>
      <c r="E8806" t="e">
        <f>_xlfn.NUMBERVALUE(#REF!)</f>
        <v>#REF!</v>
      </c>
    </row>
    <row r="8807" spans="1:5">
      <c r="A8807" s="285">
        <v>409362</v>
      </c>
      <c r="B8807" s="285" t="s">
        <v>18021</v>
      </c>
      <c r="C8807" s="513">
        <v>318.84300000000002</v>
      </c>
      <c r="E8807" t="e">
        <f>_xlfn.NUMBERVALUE(#REF!)</f>
        <v>#REF!</v>
      </c>
    </row>
    <row r="8808" spans="1:5">
      <c r="A8808" s="285">
        <v>410637</v>
      </c>
      <c r="B8808" s="285" t="s">
        <v>18022</v>
      </c>
      <c r="C8808" s="513">
        <v>550.80269999999996</v>
      </c>
      <c r="E8808" t="e">
        <f>_xlfn.NUMBERVALUE(#REF!)</f>
        <v>#REF!</v>
      </c>
    </row>
    <row r="8809" spans="1:5">
      <c r="A8809" s="285">
        <v>20615</v>
      </c>
      <c r="B8809" s="285" t="s">
        <v>18023</v>
      </c>
      <c r="C8809" s="513">
        <v>66.758700000000005</v>
      </c>
      <c r="E8809" t="e">
        <f>_xlfn.NUMBERVALUE(#REF!)</f>
        <v>#REF!</v>
      </c>
    </row>
    <row r="8810" spans="1:5">
      <c r="A8810" s="285">
        <v>20917</v>
      </c>
      <c r="B8810" s="285" t="s">
        <v>18024</v>
      </c>
      <c r="C8810" s="513">
        <v>42.197499999999998</v>
      </c>
      <c r="E8810" t="e">
        <f>_xlfn.NUMBERVALUE(#REF!)</f>
        <v>#REF!</v>
      </c>
    </row>
    <row r="8811" spans="1:5">
      <c r="A8811" s="285">
        <v>664705</v>
      </c>
      <c r="B8811" s="285" t="s">
        <v>18025</v>
      </c>
      <c r="C8811" s="513">
        <v>3.5255000000000001</v>
      </c>
      <c r="E8811" t="e">
        <f>_xlfn.NUMBERVALUE(#REF!)</f>
        <v>#REF!</v>
      </c>
    </row>
    <row r="8812" spans="1:5">
      <c r="A8812" s="285">
        <v>412500</v>
      </c>
      <c r="B8812" s="285" t="s">
        <v>18026</v>
      </c>
      <c r="C8812" s="513">
        <v>58.536900000000003</v>
      </c>
      <c r="E8812" t="e">
        <f>_xlfn.NUMBERVALUE(#REF!)</f>
        <v>#REF!</v>
      </c>
    </row>
    <row r="8813" spans="1:5">
      <c r="A8813" s="285">
        <v>404988</v>
      </c>
      <c r="B8813" s="285" t="s">
        <v>18027</v>
      </c>
      <c r="C8813" s="513">
        <v>1.7654000000000001</v>
      </c>
      <c r="E8813" t="e">
        <f>_xlfn.NUMBERVALUE(#REF!)</f>
        <v>#REF!</v>
      </c>
    </row>
    <row r="8814" spans="1:5">
      <c r="A8814" s="285">
        <v>404906</v>
      </c>
      <c r="B8814" s="285" t="s">
        <v>18028</v>
      </c>
      <c r="C8814" s="513">
        <v>2.7254</v>
      </c>
      <c r="E8814" t="e">
        <f>_xlfn.NUMBERVALUE(#REF!)</f>
        <v>#REF!</v>
      </c>
    </row>
    <row r="8815" spans="1:5">
      <c r="A8815" s="285">
        <v>75775</v>
      </c>
      <c r="B8815" s="285" t="s">
        <v>18029</v>
      </c>
      <c r="C8815" s="513">
        <v>7.9974999999999996</v>
      </c>
      <c r="E8815" t="e">
        <f>_xlfn.NUMBERVALUE(#REF!)</f>
        <v>#REF!</v>
      </c>
    </row>
    <row r="8816" spans="1:5">
      <c r="A8816" s="285">
        <v>661801</v>
      </c>
      <c r="B8816" s="285" t="s">
        <v>18030</v>
      </c>
      <c r="C8816" s="513">
        <v>16.53</v>
      </c>
      <c r="E8816" t="e">
        <f>_xlfn.NUMBERVALUE(#REF!)</f>
        <v>#REF!</v>
      </c>
    </row>
    <row r="8817" spans="1:5">
      <c r="A8817" s="285">
        <v>412630</v>
      </c>
      <c r="B8817" s="285" t="s">
        <v>17935</v>
      </c>
      <c r="C8817" s="513">
        <v>287.61799999999999</v>
      </c>
      <c r="E8817" t="e">
        <f>_xlfn.NUMBERVALUE(#REF!)</f>
        <v>#REF!</v>
      </c>
    </row>
    <row r="8818" spans="1:5">
      <c r="A8818" s="285">
        <v>412556</v>
      </c>
      <c r="B8818" s="285" t="s">
        <v>18031</v>
      </c>
      <c r="C8818" s="513">
        <v>122.34269999999999</v>
      </c>
      <c r="E8818" t="e">
        <f>_xlfn.NUMBERVALUE(#REF!)</f>
        <v>#REF!</v>
      </c>
    </row>
    <row r="8819" spans="1:5">
      <c r="A8819" s="285">
        <v>48817</v>
      </c>
      <c r="B8819" s="285" t="s">
        <v>18032</v>
      </c>
      <c r="C8819" s="513">
        <v>76.215999999999994</v>
      </c>
      <c r="E8819" t="e">
        <f>_xlfn.NUMBERVALUE(#REF!)</f>
        <v>#REF!</v>
      </c>
    </row>
    <row r="8820" spans="1:5">
      <c r="A8820" s="285">
        <v>404918</v>
      </c>
      <c r="B8820" s="285" t="s">
        <v>18033</v>
      </c>
      <c r="C8820" s="513">
        <v>61.142400000000002</v>
      </c>
      <c r="E8820" t="e">
        <f>_xlfn.NUMBERVALUE(#REF!)</f>
        <v>#REF!</v>
      </c>
    </row>
    <row r="8821" spans="1:5">
      <c r="A8821" s="285">
        <v>20211</v>
      </c>
      <c r="B8821" s="285" t="s">
        <v>18034</v>
      </c>
      <c r="C8821" s="513">
        <v>41.740099999999998</v>
      </c>
      <c r="E8821" t="e">
        <f>_xlfn.NUMBERVALUE(#REF!)</f>
        <v>#REF!</v>
      </c>
    </row>
    <row r="8822" spans="1:5">
      <c r="A8822" s="285">
        <v>405226</v>
      </c>
      <c r="B8822" s="285" t="s">
        <v>18035</v>
      </c>
      <c r="C8822" s="513">
        <v>12.7669</v>
      </c>
      <c r="E8822" t="e">
        <f>_xlfn.NUMBERVALUE(#REF!)</f>
        <v>#REF!</v>
      </c>
    </row>
    <row r="8823" spans="1:5">
      <c r="A8823" s="285">
        <v>421055</v>
      </c>
      <c r="B8823" s="285" t="s">
        <v>18036</v>
      </c>
      <c r="C8823" s="513">
        <v>35.197000000000003</v>
      </c>
      <c r="E8823" t="e">
        <f>_xlfn.NUMBERVALUE(#REF!)</f>
        <v>#REF!</v>
      </c>
    </row>
    <row r="8824" spans="1:5">
      <c r="A8824" s="285">
        <v>76574</v>
      </c>
      <c r="B8824" s="285" t="s">
        <v>18037</v>
      </c>
      <c r="C8824" s="513">
        <v>12.3032</v>
      </c>
      <c r="E8824" t="e">
        <f>_xlfn.NUMBERVALUE(#REF!)</f>
        <v>#REF!</v>
      </c>
    </row>
    <row r="8825" spans="1:5">
      <c r="A8825" s="285">
        <v>20611</v>
      </c>
      <c r="B8825" s="285" t="s">
        <v>18038</v>
      </c>
      <c r="C8825" s="513">
        <v>58.189500000000002</v>
      </c>
      <c r="E8825" t="e">
        <f>_xlfn.NUMBERVALUE(#REF!)</f>
        <v>#REF!</v>
      </c>
    </row>
    <row r="8826" spans="1:5">
      <c r="A8826" s="285">
        <v>420006</v>
      </c>
      <c r="B8826" s="285" t="s">
        <v>18039</v>
      </c>
      <c r="C8826" s="513">
        <v>282.36900000000003</v>
      </c>
      <c r="E8826" t="e">
        <f>_xlfn.NUMBERVALUE(#REF!)</f>
        <v>#REF!</v>
      </c>
    </row>
    <row r="8827" spans="1:5">
      <c r="A8827" s="285">
        <v>421071</v>
      </c>
      <c r="B8827" s="285" t="s">
        <v>18040</v>
      </c>
      <c r="C8827" s="513">
        <v>9.2049000000000003</v>
      </c>
      <c r="E8827" t="e">
        <f>_xlfn.NUMBERVALUE(#REF!)</f>
        <v>#REF!</v>
      </c>
    </row>
    <row r="8828" spans="1:5">
      <c r="A8828" s="285">
        <v>75780</v>
      </c>
      <c r="B8828" s="285" t="s">
        <v>18041</v>
      </c>
      <c r="C8828" s="513">
        <v>1.2736000000000001</v>
      </c>
      <c r="E8828" t="e">
        <f>_xlfn.NUMBERVALUE(#REF!)</f>
        <v>#REF!</v>
      </c>
    </row>
    <row r="8829" spans="1:5">
      <c r="A8829" s="285">
        <v>75785</v>
      </c>
      <c r="B8829" s="285" t="s">
        <v>18042</v>
      </c>
      <c r="C8829" s="513">
        <v>1.2617</v>
      </c>
      <c r="E8829" t="e">
        <f>_xlfn.NUMBERVALUE(#REF!)</f>
        <v>#REF!</v>
      </c>
    </row>
    <row r="8830" spans="1:5">
      <c r="A8830" s="285">
        <v>75735</v>
      </c>
      <c r="B8830" s="285" t="s">
        <v>18043</v>
      </c>
      <c r="C8830" s="513">
        <v>1.2008000000000001</v>
      </c>
      <c r="E8830" t="e">
        <f>_xlfn.NUMBERVALUE(#REF!)</f>
        <v>#REF!</v>
      </c>
    </row>
    <row r="8831" spans="1:5">
      <c r="A8831" s="285">
        <v>410147</v>
      </c>
      <c r="B8831" s="285" t="s">
        <v>18044</v>
      </c>
      <c r="C8831" s="513">
        <v>255.654</v>
      </c>
      <c r="E8831" t="e">
        <f>_xlfn.NUMBERVALUE(#REF!)</f>
        <v>#REF!</v>
      </c>
    </row>
    <row r="8832" spans="1:5">
      <c r="A8832" s="285">
        <v>410148</v>
      </c>
      <c r="B8832" s="285" t="s">
        <v>18045</v>
      </c>
      <c r="C8832" s="513">
        <v>263.97000000000003</v>
      </c>
      <c r="E8832" t="e">
        <f>_xlfn.NUMBERVALUE(#REF!)</f>
        <v>#REF!</v>
      </c>
    </row>
    <row r="8833" spans="1:5">
      <c r="A8833" s="285">
        <v>58952</v>
      </c>
      <c r="B8833" s="285" t="s">
        <v>18046</v>
      </c>
      <c r="C8833" s="513">
        <v>683.45899999999995</v>
      </c>
      <c r="E8833" t="e">
        <f>_xlfn.NUMBERVALUE(#REF!)</f>
        <v>#REF!</v>
      </c>
    </row>
    <row r="8834" spans="1:5">
      <c r="A8834" s="285">
        <v>20215</v>
      </c>
      <c r="B8834" s="285" t="s">
        <v>18047</v>
      </c>
      <c r="C8834" s="513">
        <v>33.379300000000001</v>
      </c>
      <c r="E8834" t="e">
        <f>_xlfn.NUMBERVALUE(#REF!)</f>
        <v>#REF!</v>
      </c>
    </row>
    <row r="8835" spans="1:5">
      <c r="A8835" s="285">
        <v>20317</v>
      </c>
      <c r="B8835" s="285" t="s">
        <v>18048</v>
      </c>
      <c r="C8835" s="513">
        <v>30.634899999999998</v>
      </c>
      <c r="E8835" t="e">
        <f>_xlfn.NUMBERVALUE(#REF!)</f>
        <v>#REF!</v>
      </c>
    </row>
    <row r="8836" spans="1:5">
      <c r="A8836" s="285">
        <v>412408</v>
      </c>
      <c r="B8836" s="285" t="s">
        <v>17991</v>
      </c>
      <c r="C8836" s="513">
        <v>23.767900000000001</v>
      </c>
      <c r="E8836" t="e">
        <f>_xlfn.NUMBERVALUE(#REF!)</f>
        <v>#REF!</v>
      </c>
    </row>
    <row r="8837" spans="1:5">
      <c r="A8837" s="285">
        <v>637811</v>
      </c>
      <c r="B8837" s="285" t="s">
        <v>18049</v>
      </c>
      <c r="C8837" s="513">
        <v>7.8120000000000003</v>
      </c>
      <c r="E8837" t="e">
        <f>_xlfn.NUMBERVALUE(#REF!)</f>
        <v>#REF!</v>
      </c>
    </row>
    <row r="8838" spans="1:5">
      <c r="A8838" s="285">
        <v>637831</v>
      </c>
      <c r="B8838" s="285" t="s">
        <v>18050</v>
      </c>
      <c r="C8838" s="513">
        <v>12.0855</v>
      </c>
      <c r="E8838" t="e">
        <f>_xlfn.NUMBERVALUE(#REF!)</f>
        <v>#REF!</v>
      </c>
    </row>
    <row r="8839" spans="1:5">
      <c r="A8839" s="285">
        <v>637841</v>
      </c>
      <c r="B8839" s="285" t="s">
        <v>18051</v>
      </c>
      <c r="C8839" s="513">
        <v>18.277000000000001</v>
      </c>
      <c r="E8839" t="e">
        <f>_xlfn.NUMBERVALUE(#REF!)</f>
        <v>#REF!</v>
      </c>
    </row>
    <row r="8840" spans="1:5">
      <c r="A8840" s="285">
        <v>637761</v>
      </c>
      <c r="B8840" s="285" t="s">
        <v>18052</v>
      </c>
      <c r="C8840" s="513">
        <v>4.3819999999999997</v>
      </c>
      <c r="E8840" t="e">
        <f>_xlfn.NUMBERVALUE(#REF!)</f>
        <v>#REF!</v>
      </c>
    </row>
    <row r="8841" spans="1:5">
      <c r="A8841" s="285">
        <v>637762</v>
      </c>
      <c r="B8841" s="285" t="s">
        <v>18053</v>
      </c>
      <c r="C8841" s="513">
        <v>5.9885000000000002</v>
      </c>
      <c r="E8841" t="e">
        <f>_xlfn.NUMBERVALUE(#REF!)</f>
        <v>#REF!</v>
      </c>
    </row>
    <row r="8842" spans="1:5">
      <c r="A8842" s="285">
        <v>637763</v>
      </c>
      <c r="B8842" s="285" t="s">
        <v>18054</v>
      </c>
      <c r="C8842" s="513">
        <v>7.3815</v>
      </c>
      <c r="E8842" t="e">
        <f>_xlfn.NUMBERVALUE(#REF!)</f>
        <v>#REF!</v>
      </c>
    </row>
    <row r="8843" spans="1:5">
      <c r="A8843" s="285">
        <v>637764</v>
      </c>
      <c r="B8843" s="285" t="s">
        <v>18055</v>
      </c>
      <c r="C8843" s="513">
        <v>10.202500000000001</v>
      </c>
      <c r="E8843" t="e">
        <f>_xlfn.NUMBERVALUE(#REF!)</f>
        <v>#REF!</v>
      </c>
    </row>
    <row r="8844" spans="1:5">
      <c r="A8844" s="285">
        <v>637901</v>
      </c>
      <c r="B8844" s="285" t="s">
        <v>18056</v>
      </c>
      <c r="C8844" s="513">
        <v>16.911999999999999</v>
      </c>
      <c r="E8844" t="e">
        <f>_xlfn.NUMBERVALUE(#REF!)</f>
        <v>#REF!</v>
      </c>
    </row>
    <row r="8845" spans="1:5">
      <c r="A8845" s="285">
        <v>21100</v>
      </c>
      <c r="B8845" s="285" t="s">
        <v>18057</v>
      </c>
      <c r="C8845" s="513">
        <v>94.956000000000003</v>
      </c>
      <c r="E8845" t="e">
        <f>_xlfn.NUMBERVALUE(#REF!)</f>
        <v>#REF!</v>
      </c>
    </row>
    <row r="8846" spans="1:5">
      <c r="A8846" s="285">
        <v>410009</v>
      </c>
      <c r="B8846" s="285" t="s">
        <v>18058</v>
      </c>
      <c r="C8846" s="513">
        <v>215.71199999999999</v>
      </c>
      <c r="E8846" t="e">
        <f>_xlfn.NUMBERVALUE(#REF!)</f>
        <v>#REF!</v>
      </c>
    </row>
    <row r="8847" spans="1:5">
      <c r="A8847" s="285">
        <v>410035</v>
      </c>
      <c r="B8847" s="285" t="s">
        <v>18059</v>
      </c>
      <c r="C8847" s="513">
        <v>384.17399999999998</v>
      </c>
      <c r="E8847" t="e">
        <f>_xlfn.NUMBERVALUE(#REF!)</f>
        <v>#REF!</v>
      </c>
    </row>
    <row r="8848" spans="1:5">
      <c r="A8848" s="285">
        <v>420117</v>
      </c>
      <c r="B8848" s="285" t="s">
        <v>18060</v>
      </c>
      <c r="C8848" s="513">
        <v>1559.16</v>
      </c>
      <c r="E8848" t="e">
        <f>_xlfn.NUMBERVALUE(#REF!)</f>
        <v>#REF!</v>
      </c>
    </row>
    <row r="8849" spans="1:5">
      <c r="A8849" s="285">
        <v>420032</v>
      </c>
      <c r="B8849" s="285" t="s">
        <v>18061</v>
      </c>
      <c r="C8849" s="513">
        <v>498.553</v>
      </c>
      <c r="E8849" t="e">
        <f>_xlfn.NUMBERVALUE(#REF!)</f>
        <v>#REF!</v>
      </c>
    </row>
    <row r="8850" spans="1:5">
      <c r="A8850" s="285">
        <v>420033</v>
      </c>
      <c r="B8850" s="285" t="s">
        <v>18062</v>
      </c>
      <c r="C8850" s="513">
        <v>498.553</v>
      </c>
      <c r="E8850" t="e">
        <f>_xlfn.NUMBERVALUE(#REF!)</f>
        <v>#REF!</v>
      </c>
    </row>
    <row r="8851" spans="1:5">
      <c r="A8851" s="285">
        <v>58286</v>
      </c>
      <c r="B8851" s="285" t="s">
        <v>18063</v>
      </c>
      <c r="C8851" s="513">
        <v>21.887499999999999</v>
      </c>
      <c r="E8851" t="e">
        <f>_xlfn.NUMBERVALUE(#REF!)</f>
        <v>#REF!</v>
      </c>
    </row>
    <row r="8852" spans="1:5">
      <c r="A8852" s="285">
        <v>413105</v>
      </c>
      <c r="B8852" s="285" t="s">
        <v>18064</v>
      </c>
      <c r="C8852" s="513">
        <v>120.7794</v>
      </c>
      <c r="E8852" t="e">
        <f>_xlfn.NUMBERVALUE(#REF!)</f>
        <v>#REF!</v>
      </c>
    </row>
    <row r="8853" spans="1:5">
      <c r="A8853" s="285">
        <v>420095</v>
      </c>
      <c r="B8853" s="285" t="s">
        <v>18065</v>
      </c>
      <c r="C8853" s="513">
        <v>490.56200000000001</v>
      </c>
      <c r="E8853" t="e">
        <f>_xlfn.NUMBERVALUE(#REF!)</f>
        <v>#REF!</v>
      </c>
    </row>
    <row r="8854" spans="1:5">
      <c r="A8854" s="285">
        <v>420199</v>
      </c>
      <c r="B8854" s="285" t="s">
        <v>18066</v>
      </c>
      <c r="C8854" s="513">
        <v>393.14499999999998</v>
      </c>
      <c r="E8854" t="e">
        <f>_xlfn.NUMBERVALUE(#REF!)</f>
        <v>#REF!</v>
      </c>
    </row>
    <row r="8855" spans="1:5">
      <c r="A8855" s="285">
        <v>20217</v>
      </c>
      <c r="B8855" s="285" t="s">
        <v>18067</v>
      </c>
      <c r="C8855" s="513">
        <v>46.1</v>
      </c>
      <c r="E8855" t="e">
        <f>_xlfn.NUMBERVALUE(#REF!)</f>
        <v>#REF!</v>
      </c>
    </row>
    <row r="8856" spans="1:5">
      <c r="A8856" s="285">
        <v>32014</v>
      </c>
      <c r="B8856" s="285" t="s">
        <v>18068</v>
      </c>
      <c r="C8856" s="513">
        <v>0.12509999999999999</v>
      </c>
      <c r="E8856" t="e">
        <f>_xlfn.NUMBERVALUE(#REF!)</f>
        <v>#REF!</v>
      </c>
    </row>
    <row r="8857" spans="1:5">
      <c r="A8857" s="285">
        <v>410037</v>
      </c>
      <c r="B8857" s="285" t="s">
        <v>18069</v>
      </c>
      <c r="C8857" s="513">
        <v>400.86900000000003</v>
      </c>
      <c r="E8857" t="e">
        <f>_xlfn.NUMBERVALUE(#REF!)</f>
        <v>#REF!</v>
      </c>
    </row>
    <row r="8858" spans="1:5">
      <c r="A8858" s="285">
        <v>410038</v>
      </c>
      <c r="B8858" s="285" t="s">
        <v>18070</v>
      </c>
      <c r="C8858" s="513">
        <v>407.73599999999999</v>
      </c>
      <c r="E8858" t="e">
        <f>_xlfn.NUMBERVALUE(#REF!)</f>
        <v>#REF!</v>
      </c>
    </row>
    <row r="8859" spans="1:5">
      <c r="A8859" s="285">
        <v>410640</v>
      </c>
      <c r="B8859" s="285" t="s">
        <v>18071</v>
      </c>
      <c r="C8859" s="513">
        <v>273.40379999999999</v>
      </c>
      <c r="E8859" t="e">
        <f>_xlfn.NUMBERVALUE(#REF!)</f>
        <v>#REF!</v>
      </c>
    </row>
    <row r="8860" spans="1:5">
      <c r="A8860" s="285">
        <v>420116</v>
      </c>
      <c r="B8860" s="285" t="s">
        <v>18072</v>
      </c>
      <c r="C8860" s="513">
        <v>1239.52</v>
      </c>
      <c r="E8860" t="e">
        <f>_xlfn.NUMBERVALUE(#REF!)</f>
        <v>#REF!</v>
      </c>
    </row>
    <row r="8861" spans="1:5">
      <c r="A8861" s="285">
        <v>420259</v>
      </c>
      <c r="B8861" s="285" t="s">
        <v>18073</v>
      </c>
      <c r="C8861" s="513">
        <v>2323.4899999999998</v>
      </c>
      <c r="E8861" t="e">
        <f>_xlfn.NUMBERVALUE(#REF!)</f>
        <v>#REF!</v>
      </c>
    </row>
    <row r="8862" spans="1:5">
      <c r="A8862" s="285">
        <v>421074</v>
      </c>
      <c r="B8862" s="285" t="s">
        <v>18074</v>
      </c>
      <c r="C8862" s="513">
        <v>10.211399999999999</v>
      </c>
      <c r="E8862" t="e">
        <f>_xlfn.NUMBERVALUE(#REF!)</f>
        <v>#REF!</v>
      </c>
    </row>
    <row r="8863" spans="1:5">
      <c r="A8863" s="285">
        <v>420073</v>
      </c>
      <c r="B8863" s="285" t="s">
        <v>18075</v>
      </c>
      <c r="C8863" s="513">
        <v>918.66</v>
      </c>
      <c r="E8863" t="e">
        <f>_xlfn.NUMBERVALUE(#REF!)</f>
        <v>#REF!</v>
      </c>
    </row>
    <row r="8864" spans="1:5">
      <c r="A8864" s="285">
        <v>409800</v>
      </c>
      <c r="B8864" s="285" t="s">
        <v>18076</v>
      </c>
      <c r="C8864" s="513">
        <v>321.48899999999998</v>
      </c>
      <c r="E8864" t="e">
        <f>_xlfn.NUMBERVALUE(#REF!)</f>
        <v>#REF!</v>
      </c>
    </row>
    <row r="8865" spans="1:5">
      <c r="A8865" s="285">
        <v>20213</v>
      </c>
      <c r="B8865" s="285" t="s">
        <v>18077</v>
      </c>
      <c r="C8865" s="513">
        <v>34.635800000000003</v>
      </c>
      <c r="E8865" t="e">
        <f>_xlfn.NUMBERVALUE(#REF!)</f>
        <v>#REF!</v>
      </c>
    </row>
    <row r="8866" spans="1:5">
      <c r="A8866" s="285">
        <v>20313</v>
      </c>
      <c r="B8866" s="285" t="s">
        <v>18078</v>
      </c>
      <c r="C8866" s="513">
        <v>30.947500000000002</v>
      </c>
      <c r="E8866" t="e">
        <f>_xlfn.NUMBERVALUE(#REF!)</f>
        <v>#REF!</v>
      </c>
    </row>
    <row r="8867" spans="1:5">
      <c r="A8867" s="285">
        <v>420003</v>
      </c>
      <c r="B8867" s="285" t="s">
        <v>18079</v>
      </c>
      <c r="C8867" s="513">
        <v>182.756</v>
      </c>
      <c r="E8867" t="e">
        <f>_xlfn.NUMBERVALUE(#REF!)</f>
        <v>#REF!</v>
      </c>
    </row>
    <row r="8868" spans="1:5">
      <c r="A8868" s="285">
        <v>420055</v>
      </c>
      <c r="B8868" s="285" t="s">
        <v>18080</v>
      </c>
      <c r="C8868" s="513">
        <v>396.07299999999998</v>
      </c>
      <c r="E8868" t="e">
        <f>_xlfn.NUMBERVALUE(#REF!)</f>
        <v>#REF!</v>
      </c>
    </row>
    <row r="8869" spans="1:5">
      <c r="A8869" s="285">
        <v>421011</v>
      </c>
      <c r="B8869" s="285" t="s">
        <v>18081</v>
      </c>
      <c r="C8869" s="513">
        <v>39.662199999999999</v>
      </c>
      <c r="E8869" t="e">
        <f>_xlfn.NUMBERVALUE(#REF!)</f>
        <v>#REF!</v>
      </c>
    </row>
    <row r="8870" spans="1:5">
      <c r="A8870" s="285">
        <v>421016</v>
      </c>
      <c r="B8870" s="285" t="s">
        <v>18082</v>
      </c>
      <c r="C8870" s="513">
        <v>120.536</v>
      </c>
      <c r="E8870" t="e">
        <f>_xlfn.NUMBERVALUE(#REF!)</f>
        <v>#REF!</v>
      </c>
    </row>
    <row r="8871" spans="1:5">
      <c r="A8871" s="285">
        <v>421061</v>
      </c>
      <c r="B8871" s="285" t="s">
        <v>18083</v>
      </c>
      <c r="C8871" s="513">
        <v>439.68799999999999</v>
      </c>
      <c r="E8871" t="e">
        <f>_xlfn.NUMBERVALUE(#REF!)</f>
        <v>#REF!</v>
      </c>
    </row>
    <row r="8872" spans="1:5">
      <c r="A8872" s="285">
        <v>20613</v>
      </c>
      <c r="B8872" s="285" t="s">
        <v>18084</v>
      </c>
      <c r="C8872" s="513">
        <v>84.707700000000003</v>
      </c>
      <c r="E8872" t="e">
        <f>_xlfn.NUMBERVALUE(#REF!)</f>
        <v>#REF!</v>
      </c>
    </row>
    <row r="8873" spans="1:5">
      <c r="A8873" s="285">
        <v>20617</v>
      </c>
      <c r="B8873" s="285" t="s">
        <v>18085</v>
      </c>
      <c r="C8873" s="513">
        <v>70.985399999999998</v>
      </c>
      <c r="E8873" t="e">
        <f>_xlfn.NUMBERVALUE(#REF!)</f>
        <v>#REF!</v>
      </c>
    </row>
    <row r="8874" spans="1:5">
      <c r="A8874" s="285">
        <v>412535</v>
      </c>
      <c r="B8874" s="285" t="s">
        <v>18086</v>
      </c>
      <c r="C8874" s="513">
        <v>41.705399999999997</v>
      </c>
      <c r="E8874" t="e">
        <f>_xlfn.NUMBERVALUE(#REF!)</f>
        <v>#REF!</v>
      </c>
    </row>
    <row r="8875" spans="1:5">
      <c r="A8875" s="285">
        <v>420013</v>
      </c>
      <c r="B8875" s="285" t="s">
        <v>18087</v>
      </c>
      <c r="C8875" s="513">
        <v>219.173</v>
      </c>
      <c r="E8875" t="e">
        <f>_xlfn.NUMBERVALUE(#REF!)</f>
        <v>#REF!</v>
      </c>
    </row>
    <row r="8876" spans="1:5">
      <c r="A8876" s="285">
        <v>420015</v>
      </c>
      <c r="B8876" s="285" t="s">
        <v>18080</v>
      </c>
      <c r="C8876" s="513">
        <v>339.52600000000001</v>
      </c>
      <c r="E8876" t="e">
        <f>_xlfn.NUMBERVALUE(#REF!)</f>
        <v>#REF!</v>
      </c>
    </row>
    <row r="8877" spans="1:5">
      <c r="A8877" s="285">
        <v>420017</v>
      </c>
      <c r="B8877" s="285" t="s">
        <v>18088</v>
      </c>
      <c r="C8877" s="513">
        <v>431.94099999999997</v>
      </c>
      <c r="E8877" t="e">
        <f>_xlfn.NUMBERVALUE(#REF!)</f>
        <v>#REF!</v>
      </c>
    </row>
    <row r="8878" spans="1:5">
      <c r="A8878" s="285">
        <v>420197</v>
      </c>
      <c r="B8878" s="285" t="s">
        <v>18089</v>
      </c>
      <c r="C8878" s="513">
        <v>967.46</v>
      </c>
      <c r="E8878" t="e">
        <f>_xlfn.NUMBERVALUE(#REF!)</f>
        <v>#REF!</v>
      </c>
    </row>
    <row r="8879" spans="1:5">
      <c r="A8879" s="285">
        <v>420298</v>
      </c>
      <c r="B8879" s="285" t="s">
        <v>18090</v>
      </c>
      <c r="C8879" s="513">
        <v>1688.48</v>
      </c>
      <c r="E8879" t="e">
        <f>_xlfn.NUMBERVALUE(#REF!)</f>
        <v>#REF!</v>
      </c>
    </row>
    <row r="8880" spans="1:5">
      <c r="A8880" s="285">
        <v>406278</v>
      </c>
      <c r="B8880" s="285" t="s">
        <v>18091</v>
      </c>
      <c r="C8880" s="513">
        <v>35.847000000000001</v>
      </c>
      <c r="E8880" t="e">
        <f>_xlfn.NUMBERVALUE(#REF!)</f>
        <v>#REF!</v>
      </c>
    </row>
    <row r="8881" spans="1:5">
      <c r="A8881" s="285">
        <v>412812</v>
      </c>
      <c r="B8881" s="285" t="s">
        <v>18092</v>
      </c>
      <c r="C8881" s="513">
        <v>55.080800000000004</v>
      </c>
      <c r="E8881" t="e">
        <f>_xlfn.NUMBERVALUE(#REF!)</f>
        <v>#REF!</v>
      </c>
    </row>
    <row r="8882" spans="1:5">
      <c r="A8882" s="285">
        <v>409798</v>
      </c>
      <c r="B8882" s="285" t="s">
        <v>18070</v>
      </c>
      <c r="C8882" s="513">
        <v>300.32100000000003</v>
      </c>
      <c r="E8882" t="e">
        <f>_xlfn.NUMBERVALUE(#REF!)</f>
        <v>#REF!</v>
      </c>
    </row>
    <row r="8883" spans="1:5">
      <c r="A8883" s="285">
        <v>409769</v>
      </c>
      <c r="B8883" s="285" t="s">
        <v>18093</v>
      </c>
      <c r="C8883" s="513">
        <v>62.130600000000001</v>
      </c>
      <c r="E8883" t="e">
        <f>_xlfn.NUMBERVALUE(#REF!)</f>
        <v>#REF!</v>
      </c>
    </row>
    <row r="8884" spans="1:5">
      <c r="A8884" s="285">
        <v>412510</v>
      </c>
      <c r="B8884" s="285" t="s">
        <v>18094</v>
      </c>
      <c r="C8884" s="513">
        <v>51.953699999999998</v>
      </c>
      <c r="E8884" t="e">
        <f>_xlfn.NUMBERVALUE(#REF!)</f>
        <v>#REF!</v>
      </c>
    </row>
    <row r="8885" spans="1:5">
      <c r="A8885" s="285">
        <v>20752</v>
      </c>
      <c r="B8885" s="285" t="s">
        <v>18095</v>
      </c>
      <c r="C8885" s="513">
        <v>343.79599999999999</v>
      </c>
      <c r="E8885" t="e">
        <f>_xlfn.NUMBERVALUE(#REF!)</f>
        <v>#REF!</v>
      </c>
    </row>
    <row r="8886" spans="1:5">
      <c r="A8886" s="285">
        <v>20754</v>
      </c>
      <c r="B8886" s="285" t="s">
        <v>18096</v>
      </c>
      <c r="C8886" s="513">
        <v>317.81</v>
      </c>
      <c r="E8886" t="e">
        <f>_xlfn.NUMBERVALUE(#REF!)</f>
        <v>#REF!</v>
      </c>
    </row>
    <row r="8887" spans="1:5">
      <c r="A8887" s="285">
        <v>20808</v>
      </c>
      <c r="B8887" s="285" t="s">
        <v>18097</v>
      </c>
      <c r="C8887" s="513">
        <v>130.96700000000001</v>
      </c>
      <c r="E8887" t="e">
        <f>_xlfn.NUMBERVALUE(#REF!)</f>
        <v>#REF!</v>
      </c>
    </row>
    <row r="8888" spans="1:5">
      <c r="A8888" s="285">
        <v>20809</v>
      </c>
      <c r="B8888" s="285" t="s">
        <v>18098</v>
      </c>
      <c r="C8888" s="513">
        <v>180.255</v>
      </c>
      <c r="E8888" t="e">
        <f>_xlfn.NUMBERVALUE(#REF!)</f>
        <v>#REF!</v>
      </c>
    </row>
    <row r="8889" spans="1:5">
      <c r="A8889" s="285">
        <v>20818</v>
      </c>
      <c r="B8889" s="285" t="s">
        <v>18099</v>
      </c>
      <c r="C8889" s="513">
        <v>1302.96</v>
      </c>
      <c r="E8889" t="e">
        <f>_xlfn.NUMBERVALUE(#REF!)</f>
        <v>#REF!</v>
      </c>
    </row>
    <row r="8890" spans="1:5">
      <c r="A8890" s="285">
        <v>20819</v>
      </c>
      <c r="B8890" s="285" t="s">
        <v>18100</v>
      </c>
      <c r="C8890" s="513">
        <v>1448.14</v>
      </c>
      <c r="E8890" t="e">
        <f>_xlfn.NUMBERVALUE(#REF!)</f>
        <v>#REF!</v>
      </c>
    </row>
    <row r="8891" spans="1:5">
      <c r="A8891" s="285">
        <v>20939</v>
      </c>
      <c r="B8891" s="285" t="s">
        <v>18101</v>
      </c>
      <c r="C8891" s="513">
        <v>103.761</v>
      </c>
      <c r="E8891" t="e">
        <f>_xlfn.NUMBERVALUE(#REF!)</f>
        <v>#REF!</v>
      </c>
    </row>
    <row r="8892" spans="1:5">
      <c r="A8892" s="285">
        <v>20948</v>
      </c>
      <c r="B8892" s="285" t="s">
        <v>18102</v>
      </c>
      <c r="C8892" s="513">
        <v>99.247</v>
      </c>
      <c r="E8892" t="e">
        <f>_xlfn.NUMBERVALUE(#REF!)</f>
        <v>#REF!</v>
      </c>
    </row>
    <row r="8893" spans="1:5">
      <c r="A8893" s="285">
        <v>26124</v>
      </c>
      <c r="B8893" s="285" t="s">
        <v>18103</v>
      </c>
      <c r="C8893" s="513">
        <v>1648.22</v>
      </c>
      <c r="E8893" t="e">
        <f>_xlfn.NUMBERVALUE(#REF!)</f>
        <v>#REF!</v>
      </c>
    </row>
    <row r="8894" spans="1:5">
      <c r="A8894" s="285">
        <v>26500</v>
      </c>
      <c r="B8894" s="285" t="s">
        <v>18104</v>
      </c>
      <c r="C8894" s="513">
        <v>80.337000000000003</v>
      </c>
      <c r="E8894" t="e">
        <f>_xlfn.NUMBERVALUE(#REF!)</f>
        <v>#REF!</v>
      </c>
    </row>
    <row r="8895" spans="1:5">
      <c r="A8895" s="285">
        <v>26501</v>
      </c>
      <c r="B8895" s="285" t="s">
        <v>18104</v>
      </c>
      <c r="C8895" s="513">
        <v>117.669</v>
      </c>
      <c r="E8895" t="e">
        <f>_xlfn.NUMBERVALUE(#REF!)</f>
        <v>#REF!</v>
      </c>
    </row>
    <row r="8896" spans="1:5">
      <c r="A8896" s="285">
        <v>26502</v>
      </c>
      <c r="B8896" s="285" t="s">
        <v>18105</v>
      </c>
      <c r="C8896" s="513">
        <v>146.52199999999999</v>
      </c>
      <c r="E8896" t="e">
        <f>_xlfn.NUMBERVALUE(#REF!)</f>
        <v>#REF!</v>
      </c>
    </row>
    <row r="8897" spans="1:5">
      <c r="A8897" s="285">
        <v>26503</v>
      </c>
      <c r="B8897" s="285" t="s">
        <v>18105</v>
      </c>
      <c r="C8897" s="513">
        <v>271.93799999999999</v>
      </c>
      <c r="E8897" t="e">
        <f>_xlfn.NUMBERVALUE(#REF!)</f>
        <v>#REF!</v>
      </c>
    </row>
    <row r="8898" spans="1:5">
      <c r="A8898" s="285">
        <v>26504</v>
      </c>
      <c r="B8898" s="285" t="s">
        <v>18106</v>
      </c>
      <c r="C8898" s="513">
        <v>330.98599999999999</v>
      </c>
      <c r="E8898" t="e">
        <f>_xlfn.NUMBERVALUE(#REF!)</f>
        <v>#REF!</v>
      </c>
    </row>
    <row r="8899" spans="1:5">
      <c r="A8899" s="285">
        <v>28620</v>
      </c>
      <c r="B8899" s="285" t="s">
        <v>18107</v>
      </c>
      <c r="C8899" s="513">
        <v>3791.15</v>
      </c>
      <c r="E8899" t="e">
        <f>_xlfn.NUMBERVALUE(#REF!)</f>
        <v>#REF!</v>
      </c>
    </row>
    <row r="8900" spans="1:5">
      <c r="A8900" s="285">
        <v>28621</v>
      </c>
      <c r="B8900" s="285" t="s">
        <v>18108</v>
      </c>
      <c r="C8900" s="513">
        <v>3918.03</v>
      </c>
      <c r="E8900" t="e">
        <f>_xlfn.NUMBERVALUE(#REF!)</f>
        <v>#REF!</v>
      </c>
    </row>
    <row r="8901" spans="1:5">
      <c r="A8901" s="285">
        <v>28622</v>
      </c>
      <c r="B8901" s="285" t="s">
        <v>18109</v>
      </c>
      <c r="C8901" s="513">
        <v>4011.97</v>
      </c>
      <c r="E8901" t="e">
        <f>_xlfn.NUMBERVALUE(#REF!)</f>
        <v>#REF!</v>
      </c>
    </row>
    <row r="8902" spans="1:5">
      <c r="A8902" s="285">
        <v>28623</v>
      </c>
      <c r="B8902" s="285" t="s">
        <v>18110</v>
      </c>
      <c r="C8902" s="513">
        <v>4108.96</v>
      </c>
      <c r="E8902" t="e">
        <f>_xlfn.NUMBERVALUE(#REF!)</f>
        <v>#REF!</v>
      </c>
    </row>
    <row r="8903" spans="1:5">
      <c r="A8903" s="285">
        <v>28624</v>
      </c>
      <c r="B8903" s="285" t="s">
        <v>18111</v>
      </c>
      <c r="C8903" s="513">
        <v>5290.53</v>
      </c>
      <c r="E8903" t="e">
        <f>_xlfn.NUMBERVALUE(#REF!)</f>
        <v>#REF!</v>
      </c>
    </row>
    <row r="8904" spans="1:5">
      <c r="A8904" s="285">
        <v>28625</v>
      </c>
      <c r="B8904" s="285" t="s">
        <v>18112</v>
      </c>
      <c r="C8904" s="513">
        <v>6794.79</v>
      </c>
      <c r="E8904" t="e">
        <f>_xlfn.NUMBERVALUE(#REF!)</f>
        <v>#REF!</v>
      </c>
    </row>
    <row r="8905" spans="1:5">
      <c r="A8905" s="285">
        <v>28626</v>
      </c>
      <c r="B8905" s="285" t="s">
        <v>18113</v>
      </c>
      <c r="C8905" s="513">
        <v>9239.67</v>
      </c>
      <c r="E8905" t="e">
        <f>_xlfn.NUMBERVALUE(#REF!)</f>
        <v>#REF!</v>
      </c>
    </row>
    <row r="8906" spans="1:5">
      <c r="A8906" s="285">
        <v>28627</v>
      </c>
      <c r="B8906" s="285" t="s">
        <v>18114</v>
      </c>
      <c r="C8906" s="513">
        <v>12937.49</v>
      </c>
      <c r="E8906" t="e">
        <f>_xlfn.NUMBERVALUE(#REF!)</f>
        <v>#REF!</v>
      </c>
    </row>
    <row r="8907" spans="1:5">
      <c r="A8907" s="285">
        <v>28628</v>
      </c>
      <c r="B8907" s="285" t="s">
        <v>18115</v>
      </c>
      <c r="C8907" s="513">
        <v>17465.52</v>
      </c>
      <c r="E8907" t="e">
        <f>_xlfn.NUMBERVALUE(#REF!)</f>
        <v>#REF!</v>
      </c>
    </row>
    <row r="8908" spans="1:5">
      <c r="A8908" s="285">
        <v>28630</v>
      </c>
      <c r="B8908" s="285" t="s">
        <v>18116</v>
      </c>
      <c r="C8908" s="513">
        <v>4964.79</v>
      </c>
      <c r="E8908" t="e">
        <f>_xlfn.NUMBERVALUE(#REF!)</f>
        <v>#REF!</v>
      </c>
    </row>
    <row r="8909" spans="1:5">
      <c r="A8909" s="285">
        <v>28631</v>
      </c>
      <c r="B8909" s="285" t="s">
        <v>18117</v>
      </c>
      <c r="C8909" s="513">
        <v>4816.5600000000004</v>
      </c>
      <c r="E8909" t="e">
        <f>_xlfn.NUMBERVALUE(#REF!)</f>
        <v>#REF!</v>
      </c>
    </row>
    <row r="8910" spans="1:5">
      <c r="A8910" s="285">
        <v>28632</v>
      </c>
      <c r="B8910" s="285" t="s">
        <v>18118</v>
      </c>
      <c r="C8910" s="513">
        <v>4984.3100000000004</v>
      </c>
      <c r="E8910" t="e">
        <f>_xlfn.NUMBERVALUE(#REF!)</f>
        <v>#REF!</v>
      </c>
    </row>
    <row r="8911" spans="1:5">
      <c r="A8911" s="285">
        <v>28633</v>
      </c>
      <c r="B8911" s="285" t="s">
        <v>18119</v>
      </c>
      <c r="C8911" s="513">
        <v>5150.84</v>
      </c>
      <c r="E8911" t="e">
        <f>_xlfn.NUMBERVALUE(#REF!)</f>
        <v>#REF!</v>
      </c>
    </row>
    <row r="8912" spans="1:5">
      <c r="A8912" s="285">
        <v>28634</v>
      </c>
      <c r="B8912" s="285" t="s">
        <v>18120</v>
      </c>
      <c r="C8912" s="513">
        <v>6674.01</v>
      </c>
      <c r="E8912" t="e">
        <f>_xlfn.NUMBERVALUE(#REF!)</f>
        <v>#REF!</v>
      </c>
    </row>
    <row r="8913" spans="1:5">
      <c r="A8913" s="285">
        <v>28635</v>
      </c>
      <c r="B8913" s="285" t="s">
        <v>18121</v>
      </c>
      <c r="C8913" s="513">
        <v>8266.7199999999993</v>
      </c>
      <c r="E8913" t="e">
        <f>_xlfn.NUMBERVALUE(#REF!)</f>
        <v>#REF!</v>
      </c>
    </row>
    <row r="8914" spans="1:5">
      <c r="A8914" s="285">
        <v>28636</v>
      </c>
      <c r="B8914" s="285" t="s">
        <v>18122</v>
      </c>
      <c r="C8914" s="513">
        <v>10926.93</v>
      </c>
      <c r="E8914" t="e">
        <f>_xlfn.NUMBERVALUE(#REF!)</f>
        <v>#REF!</v>
      </c>
    </row>
    <row r="8915" spans="1:5">
      <c r="A8915" s="285">
        <v>28637</v>
      </c>
      <c r="B8915" s="285" t="s">
        <v>18123</v>
      </c>
      <c r="C8915" s="513">
        <v>15295.14</v>
      </c>
      <c r="E8915" t="e">
        <f>_xlfn.NUMBERVALUE(#REF!)</f>
        <v>#REF!</v>
      </c>
    </row>
    <row r="8916" spans="1:5">
      <c r="A8916" s="285">
        <v>28638</v>
      </c>
      <c r="B8916" s="285" t="s">
        <v>18124</v>
      </c>
      <c r="C8916" s="513">
        <v>20646.669999999998</v>
      </c>
      <c r="E8916" t="e">
        <f>_xlfn.NUMBERVALUE(#REF!)</f>
        <v>#REF!</v>
      </c>
    </row>
    <row r="8917" spans="1:5">
      <c r="A8917" s="285">
        <v>28640</v>
      </c>
      <c r="B8917" s="285" t="s">
        <v>18125</v>
      </c>
      <c r="C8917" s="513">
        <v>4552.43</v>
      </c>
      <c r="E8917" t="e">
        <f>_xlfn.NUMBERVALUE(#REF!)</f>
        <v>#REF!</v>
      </c>
    </row>
    <row r="8918" spans="1:5">
      <c r="A8918" s="285">
        <v>28641</v>
      </c>
      <c r="B8918" s="285" t="s">
        <v>18126</v>
      </c>
      <c r="C8918" s="513">
        <v>4277.93</v>
      </c>
      <c r="E8918" t="e">
        <f>_xlfn.NUMBERVALUE(#REF!)</f>
        <v>#REF!</v>
      </c>
    </row>
    <row r="8919" spans="1:5">
      <c r="A8919" s="285">
        <v>28642</v>
      </c>
      <c r="B8919" s="285" t="s">
        <v>18127</v>
      </c>
      <c r="C8919" s="513">
        <v>4380.41</v>
      </c>
      <c r="E8919" t="e">
        <f>_xlfn.NUMBERVALUE(#REF!)</f>
        <v>#REF!</v>
      </c>
    </row>
    <row r="8920" spans="1:5">
      <c r="A8920" s="285">
        <v>28643</v>
      </c>
      <c r="B8920" s="285" t="s">
        <v>18128</v>
      </c>
      <c r="C8920" s="513">
        <v>4484.72</v>
      </c>
      <c r="E8920" t="e">
        <f>_xlfn.NUMBERVALUE(#REF!)</f>
        <v>#REF!</v>
      </c>
    </row>
    <row r="8921" spans="1:5">
      <c r="A8921" s="285">
        <v>28644</v>
      </c>
      <c r="B8921" s="285" t="s">
        <v>18129</v>
      </c>
      <c r="C8921" s="513">
        <v>5779.75</v>
      </c>
      <c r="E8921" t="e">
        <f>_xlfn.NUMBERVALUE(#REF!)</f>
        <v>#REF!</v>
      </c>
    </row>
    <row r="8922" spans="1:5">
      <c r="A8922" s="285">
        <v>28645</v>
      </c>
      <c r="B8922" s="285" t="s">
        <v>18130</v>
      </c>
      <c r="C8922" s="513">
        <v>7420.04</v>
      </c>
      <c r="E8922" t="e">
        <f>_xlfn.NUMBERVALUE(#REF!)</f>
        <v>#REF!</v>
      </c>
    </row>
    <row r="8923" spans="1:5">
      <c r="A8923" s="285">
        <v>28646</v>
      </c>
      <c r="B8923" s="285" t="s">
        <v>18131</v>
      </c>
      <c r="C8923" s="513">
        <v>10089.4</v>
      </c>
      <c r="E8923" t="e">
        <f>_xlfn.NUMBERVALUE(#REF!)</f>
        <v>#REF!</v>
      </c>
    </row>
    <row r="8924" spans="1:5">
      <c r="A8924" s="285">
        <v>28647</v>
      </c>
      <c r="B8924" s="285" t="s">
        <v>18132</v>
      </c>
      <c r="C8924" s="513">
        <v>14125.77</v>
      </c>
      <c r="E8924" t="e">
        <f>_xlfn.NUMBERVALUE(#REF!)</f>
        <v>#REF!</v>
      </c>
    </row>
    <row r="8925" spans="1:5">
      <c r="A8925" s="285">
        <v>28648</v>
      </c>
      <c r="B8925" s="285" t="s">
        <v>18133</v>
      </c>
      <c r="C8925" s="513">
        <v>19070.43</v>
      </c>
      <c r="E8925" t="e">
        <f>_xlfn.NUMBERVALUE(#REF!)</f>
        <v>#REF!</v>
      </c>
    </row>
    <row r="8926" spans="1:5">
      <c r="A8926" s="285">
        <v>28650</v>
      </c>
      <c r="B8926" s="285" t="s">
        <v>18134</v>
      </c>
      <c r="C8926" s="513">
        <v>6480.03</v>
      </c>
      <c r="E8926" t="e">
        <f>_xlfn.NUMBERVALUE(#REF!)</f>
        <v>#REF!</v>
      </c>
    </row>
    <row r="8927" spans="1:5">
      <c r="A8927" s="285">
        <v>28651</v>
      </c>
      <c r="B8927" s="285" t="s">
        <v>18135</v>
      </c>
      <c r="C8927" s="513">
        <v>5258.81</v>
      </c>
      <c r="E8927" t="e">
        <f>_xlfn.NUMBERVALUE(#REF!)</f>
        <v>#REF!</v>
      </c>
    </row>
    <row r="8928" spans="1:5">
      <c r="A8928" s="285">
        <v>28652</v>
      </c>
      <c r="B8928" s="285" t="s">
        <v>18136</v>
      </c>
      <c r="C8928" s="513">
        <v>5442.42</v>
      </c>
      <c r="E8928" t="e">
        <f>_xlfn.NUMBERVALUE(#REF!)</f>
        <v>#REF!</v>
      </c>
    </row>
    <row r="8929" spans="1:5">
      <c r="A8929" s="285">
        <v>28653</v>
      </c>
      <c r="B8929" s="285" t="s">
        <v>18137</v>
      </c>
      <c r="C8929" s="513">
        <v>5624.81</v>
      </c>
      <c r="E8929" t="e">
        <f>_xlfn.NUMBERVALUE(#REF!)</f>
        <v>#REF!</v>
      </c>
    </row>
    <row r="8930" spans="1:5">
      <c r="A8930" s="285">
        <v>28654</v>
      </c>
      <c r="B8930" s="285" t="s">
        <v>18138</v>
      </c>
      <c r="C8930" s="513">
        <v>7254.12</v>
      </c>
      <c r="E8930" t="e">
        <f>_xlfn.NUMBERVALUE(#REF!)</f>
        <v>#REF!</v>
      </c>
    </row>
    <row r="8931" spans="1:5">
      <c r="A8931" s="285">
        <v>28655</v>
      </c>
      <c r="B8931" s="285" t="s">
        <v>18139</v>
      </c>
      <c r="C8931" s="513">
        <v>8859.0300000000007</v>
      </c>
      <c r="E8931" t="e">
        <f>_xlfn.NUMBERVALUE(#REF!)</f>
        <v>#REF!</v>
      </c>
    </row>
    <row r="8932" spans="1:5">
      <c r="A8932" s="285">
        <v>28656</v>
      </c>
      <c r="B8932" s="285" t="s">
        <v>18140</v>
      </c>
      <c r="C8932" s="513">
        <v>11930.99</v>
      </c>
      <c r="E8932" t="e">
        <f>_xlfn.NUMBERVALUE(#REF!)</f>
        <v>#REF!</v>
      </c>
    </row>
    <row r="8933" spans="1:5">
      <c r="A8933" s="285">
        <v>28657</v>
      </c>
      <c r="B8933" s="285" t="s">
        <v>18141</v>
      </c>
      <c r="C8933" s="513">
        <v>16703.63</v>
      </c>
      <c r="E8933" t="e">
        <f>_xlfn.NUMBERVALUE(#REF!)</f>
        <v>#REF!</v>
      </c>
    </row>
    <row r="8934" spans="1:5">
      <c r="A8934" s="285">
        <v>28658</v>
      </c>
      <c r="B8934" s="285" t="s">
        <v>18142</v>
      </c>
      <c r="C8934" s="513">
        <v>22544.99</v>
      </c>
      <c r="E8934" t="e">
        <f>_xlfn.NUMBERVALUE(#REF!)</f>
        <v>#REF!</v>
      </c>
    </row>
    <row r="8935" spans="1:5">
      <c r="A8935" s="285">
        <v>28660</v>
      </c>
      <c r="B8935" s="285" t="s">
        <v>18143</v>
      </c>
      <c r="C8935" s="513">
        <v>5174.63</v>
      </c>
      <c r="E8935" t="e">
        <f>_xlfn.NUMBERVALUE(#REF!)</f>
        <v>#REF!</v>
      </c>
    </row>
    <row r="8936" spans="1:5">
      <c r="A8936" s="285">
        <v>28661</v>
      </c>
      <c r="B8936" s="285" t="s">
        <v>18144</v>
      </c>
      <c r="C8936" s="513">
        <v>4748.24</v>
      </c>
      <c r="E8936" t="e">
        <f>_xlfn.NUMBERVALUE(#REF!)</f>
        <v>#REF!</v>
      </c>
    </row>
    <row r="8937" spans="1:5">
      <c r="A8937" s="285">
        <v>28662</v>
      </c>
      <c r="B8937" s="285" t="s">
        <v>18145</v>
      </c>
      <c r="C8937" s="513">
        <v>4864.75</v>
      </c>
      <c r="E8937" t="e">
        <f>_xlfn.NUMBERVALUE(#REF!)</f>
        <v>#REF!</v>
      </c>
    </row>
    <row r="8938" spans="1:5">
      <c r="A8938" s="285">
        <v>28663</v>
      </c>
      <c r="B8938" s="285" t="s">
        <v>18146</v>
      </c>
      <c r="C8938" s="513">
        <v>4989.1899999999996</v>
      </c>
      <c r="E8938" t="e">
        <f>_xlfn.NUMBERVALUE(#REF!)</f>
        <v>#REF!</v>
      </c>
    </row>
    <row r="8939" spans="1:5">
      <c r="A8939" s="285">
        <v>28664</v>
      </c>
      <c r="B8939" s="285" t="s">
        <v>18147</v>
      </c>
      <c r="C8939" s="513">
        <v>6424.52</v>
      </c>
      <c r="E8939" t="e">
        <f>_xlfn.NUMBERVALUE(#REF!)</f>
        <v>#REF!</v>
      </c>
    </row>
    <row r="8940" spans="1:5">
      <c r="A8940" s="285">
        <v>28665</v>
      </c>
      <c r="B8940" s="285" t="s">
        <v>18148</v>
      </c>
      <c r="C8940" s="513">
        <v>8249.64</v>
      </c>
      <c r="E8940" t="e">
        <f>_xlfn.NUMBERVALUE(#REF!)</f>
        <v>#REF!</v>
      </c>
    </row>
    <row r="8941" spans="1:5">
      <c r="A8941" s="285">
        <v>28666</v>
      </c>
      <c r="B8941" s="285" t="s">
        <v>18149</v>
      </c>
      <c r="C8941" s="513">
        <v>11218.51</v>
      </c>
      <c r="E8941" t="e">
        <f>_xlfn.NUMBERVALUE(#REF!)</f>
        <v>#REF!</v>
      </c>
    </row>
    <row r="8942" spans="1:5">
      <c r="A8942" s="285">
        <v>28667</v>
      </c>
      <c r="B8942" s="285" t="s">
        <v>18150</v>
      </c>
      <c r="C8942" s="513">
        <v>15706.89</v>
      </c>
      <c r="E8942" t="e">
        <f>_xlfn.NUMBERVALUE(#REF!)</f>
        <v>#REF!</v>
      </c>
    </row>
    <row r="8943" spans="1:5">
      <c r="A8943" s="285">
        <v>28668</v>
      </c>
      <c r="B8943" s="285" t="s">
        <v>18151</v>
      </c>
      <c r="C8943" s="513">
        <v>21205.43</v>
      </c>
      <c r="E8943" t="e">
        <f>_xlfn.NUMBERVALUE(#REF!)</f>
        <v>#REF!</v>
      </c>
    </row>
    <row r="8944" spans="1:5">
      <c r="A8944" s="285">
        <v>28670</v>
      </c>
      <c r="B8944" s="285" t="s">
        <v>18152</v>
      </c>
      <c r="C8944" s="513">
        <v>6531.88</v>
      </c>
      <c r="E8944" t="e">
        <f>_xlfn.NUMBERVALUE(#REF!)</f>
        <v>#REF!</v>
      </c>
    </row>
    <row r="8945" spans="1:5">
      <c r="A8945" s="285">
        <v>28671</v>
      </c>
      <c r="B8945" s="285" t="s">
        <v>18153</v>
      </c>
      <c r="C8945" s="513">
        <v>5888.33</v>
      </c>
      <c r="E8945" t="e">
        <f>_xlfn.NUMBERVALUE(#REF!)</f>
        <v>#REF!</v>
      </c>
    </row>
    <row r="8946" spans="1:5">
      <c r="A8946" s="285">
        <v>28672</v>
      </c>
      <c r="B8946" s="285" t="s">
        <v>18154</v>
      </c>
      <c r="C8946" s="513">
        <v>6095.12</v>
      </c>
      <c r="E8946" t="e">
        <f>_xlfn.NUMBERVALUE(#REF!)</f>
        <v>#REF!</v>
      </c>
    </row>
    <row r="8947" spans="1:5">
      <c r="A8947" s="285">
        <v>28673</v>
      </c>
      <c r="B8947" s="285" t="s">
        <v>18155</v>
      </c>
      <c r="C8947" s="513">
        <v>6257.99</v>
      </c>
      <c r="E8947" t="e">
        <f>_xlfn.NUMBERVALUE(#REF!)</f>
        <v>#REF!</v>
      </c>
    </row>
    <row r="8948" spans="1:5">
      <c r="A8948" s="285">
        <v>28674</v>
      </c>
      <c r="B8948" s="285" t="s">
        <v>18156</v>
      </c>
      <c r="C8948" s="513">
        <v>8101.41</v>
      </c>
      <c r="E8948" t="e">
        <f>_xlfn.NUMBERVALUE(#REF!)</f>
        <v>#REF!</v>
      </c>
    </row>
    <row r="8949" spans="1:5">
      <c r="A8949" s="285">
        <v>28675</v>
      </c>
      <c r="B8949" s="285" t="s">
        <v>18157</v>
      </c>
      <c r="C8949" s="513">
        <v>10036.94</v>
      </c>
      <c r="E8949" t="e">
        <f>_xlfn.NUMBERVALUE(#REF!)</f>
        <v>#REF!</v>
      </c>
    </row>
    <row r="8950" spans="1:5">
      <c r="A8950" s="285">
        <v>28676</v>
      </c>
      <c r="B8950" s="285" t="s">
        <v>18158</v>
      </c>
      <c r="C8950" s="513">
        <v>13263.84</v>
      </c>
      <c r="E8950" t="e">
        <f>_xlfn.NUMBERVALUE(#REF!)</f>
        <v>#REF!</v>
      </c>
    </row>
    <row r="8951" spans="1:5">
      <c r="A8951" s="285">
        <v>28677</v>
      </c>
      <c r="B8951" s="285" t="s">
        <v>18159</v>
      </c>
      <c r="C8951" s="513">
        <v>18570.84</v>
      </c>
      <c r="E8951" t="e">
        <f>_xlfn.NUMBERVALUE(#REF!)</f>
        <v>#REF!</v>
      </c>
    </row>
    <row r="8952" spans="1:5">
      <c r="A8952" s="285">
        <v>28678</v>
      </c>
      <c r="B8952" s="285" t="s">
        <v>18160</v>
      </c>
      <c r="C8952" s="513">
        <v>25071</v>
      </c>
      <c r="E8952" t="e">
        <f>_xlfn.NUMBERVALUE(#REF!)</f>
        <v>#REF!</v>
      </c>
    </row>
    <row r="8953" spans="1:5">
      <c r="A8953" s="285">
        <v>28683</v>
      </c>
      <c r="B8953" s="285" t="s">
        <v>18161</v>
      </c>
      <c r="C8953" s="513">
        <v>3162.85</v>
      </c>
      <c r="E8953" t="e">
        <f>_xlfn.NUMBERVALUE(#REF!)</f>
        <v>#REF!</v>
      </c>
    </row>
    <row r="8954" spans="1:5">
      <c r="A8954" s="285">
        <v>28684</v>
      </c>
      <c r="B8954" s="285" t="s">
        <v>18162</v>
      </c>
      <c r="C8954" s="513">
        <v>4074.19</v>
      </c>
      <c r="E8954" t="e">
        <f>_xlfn.NUMBERVALUE(#REF!)</f>
        <v>#REF!</v>
      </c>
    </row>
    <row r="8955" spans="1:5">
      <c r="A8955" s="285">
        <v>28685</v>
      </c>
      <c r="B8955" s="285" t="s">
        <v>17682</v>
      </c>
      <c r="C8955" s="513">
        <v>5231.3599999999997</v>
      </c>
      <c r="E8955" t="e">
        <f>_xlfn.NUMBERVALUE(#REF!)</f>
        <v>#REF!</v>
      </c>
    </row>
    <row r="8956" spans="1:5">
      <c r="A8956" s="285">
        <v>28686</v>
      </c>
      <c r="B8956" s="285" t="s">
        <v>18163</v>
      </c>
      <c r="C8956" s="513">
        <v>7113.21</v>
      </c>
      <c r="E8956" t="e">
        <f>_xlfn.NUMBERVALUE(#REF!)</f>
        <v>#REF!</v>
      </c>
    </row>
    <row r="8957" spans="1:5">
      <c r="A8957" s="285">
        <v>28687</v>
      </c>
      <c r="B8957" s="285" t="s">
        <v>18164</v>
      </c>
      <c r="C8957" s="513">
        <v>9963.1299999999992</v>
      </c>
      <c r="E8957" t="e">
        <f>_xlfn.NUMBERVALUE(#REF!)</f>
        <v>#REF!</v>
      </c>
    </row>
    <row r="8958" spans="1:5">
      <c r="A8958" s="285">
        <v>28688</v>
      </c>
      <c r="B8958" s="285" t="s">
        <v>18165</v>
      </c>
      <c r="C8958" s="513">
        <v>13448.06</v>
      </c>
      <c r="E8958" t="e">
        <f>_xlfn.NUMBERVALUE(#REF!)</f>
        <v>#REF!</v>
      </c>
    </row>
    <row r="8959" spans="1:5">
      <c r="A8959" s="285">
        <v>28693</v>
      </c>
      <c r="B8959" s="285" t="s">
        <v>18166</v>
      </c>
      <c r="C8959" s="513">
        <v>3966.22</v>
      </c>
      <c r="E8959" t="e">
        <f>_xlfn.NUMBERVALUE(#REF!)</f>
        <v>#REF!</v>
      </c>
    </row>
    <row r="8960" spans="1:5">
      <c r="A8960" s="285">
        <v>28694</v>
      </c>
      <c r="B8960" s="285" t="s">
        <v>18167</v>
      </c>
      <c r="C8960" s="513">
        <v>5138.6400000000003</v>
      </c>
      <c r="E8960" t="e">
        <f>_xlfn.NUMBERVALUE(#REF!)</f>
        <v>#REF!</v>
      </c>
    </row>
    <row r="8961" spans="1:5">
      <c r="A8961" s="285">
        <v>28695</v>
      </c>
      <c r="B8961" s="285" t="s">
        <v>18168</v>
      </c>
      <c r="C8961" s="513">
        <v>6364.13</v>
      </c>
      <c r="E8961" t="e">
        <f>_xlfn.NUMBERVALUE(#REF!)</f>
        <v>#REF!</v>
      </c>
    </row>
    <row r="8962" spans="1:5">
      <c r="A8962" s="285">
        <v>28696</v>
      </c>
      <c r="B8962" s="285" t="s">
        <v>18169</v>
      </c>
      <c r="C8962" s="513">
        <v>8413.1200000000008</v>
      </c>
      <c r="E8962" t="e">
        <f>_xlfn.NUMBERVALUE(#REF!)</f>
        <v>#REF!</v>
      </c>
    </row>
    <row r="8963" spans="1:5">
      <c r="A8963" s="285">
        <v>28697</v>
      </c>
      <c r="B8963" s="285" t="s">
        <v>18170</v>
      </c>
      <c r="C8963" s="513">
        <v>11778.49</v>
      </c>
      <c r="E8963" t="e">
        <f>_xlfn.NUMBERVALUE(#REF!)</f>
        <v>#REF!</v>
      </c>
    </row>
    <row r="8964" spans="1:5">
      <c r="A8964" s="285">
        <v>28698</v>
      </c>
      <c r="B8964" s="285" t="s">
        <v>18171</v>
      </c>
      <c r="C8964" s="513">
        <v>15900.26</v>
      </c>
      <c r="E8964" t="e">
        <f>_xlfn.NUMBERVALUE(#REF!)</f>
        <v>#REF!</v>
      </c>
    </row>
    <row r="8965" spans="1:5">
      <c r="A8965" s="285">
        <v>28720</v>
      </c>
      <c r="B8965" s="285" t="s">
        <v>18107</v>
      </c>
      <c r="C8965" s="513">
        <v>4878.17</v>
      </c>
      <c r="E8965" t="e">
        <f>_xlfn.NUMBERVALUE(#REF!)</f>
        <v>#REF!</v>
      </c>
    </row>
    <row r="8966" spans="1:5">
      <c r="A8966" s="285">
        <v>28721</v>
      </c>
      <c r="B8966" s="285" t="s">
        <v>18108</v>
      </c>
      <c r="C8966" s="513">
        <v>5377.76</v>
      </c>
      <c r="E8966" t="e">
        <f>_xlfn.NUMBERVALUE(#REF!)</f>
        <v>#REF!</v>
      </c>
    </row>
    <row r="8967" spans="1:5">
      <c r="A8967" s="285">
        <v>28722</v>
      </c>
      <c r="B8967" s="285" t="s">
        <v>18109</v>
      </c>
      <c r="C8967" s="513">
        <v>5579.67</v>
      </c>
      <c r="E8967" t="e">
        <f>_xlfn.NUMBERVALUE(#REF!)</f>
        <v>#REF!</v>
      </c>
    </row>
    <row r="8968" spans="1:5">
      <c r="A8968" s="285">
        <v>28723</v>
      </c>
      <c r="B8968" s="285" t="s">
        <v>18110</v>
      </c>
      <c r="C8968" s="513">
        <v>5782.8</v>
      </c>
      <c r="E8968" t="e">
        <f>_xlfn.NUMBERVALUE(#REF!)</f>
        <v>#REF!</v>
      </c>
    </row>
    <row r="8969" spans="1:5">
      <c r="A8969" s="285">
        <v>28724</v>
      </c>
      <c r="B8969" s="285" t="s">
        <v>18111</v>
      </c>
      <c r="C8969" s="513">
        <v>6924.72</v>
      </c>
      <c r="E8969" t="e">
        <f>_xlfn.NUMBERVALUE(#REF!)</f>
        <v>#REF!</v>
      </c>
    </row>
    <row r="8970" spans="1:5">
      <c r="A8970" s="285">
        <v>28725</v>
      </c>
      <c r="B8970" s="285" t="s">
        <v>18112</v>
      </c>
      <c r="C8970" s="513">
        <v>8865.1299999999992</v>
      </c>
      <c r="E8970" t="e">
        <f>_xlfn.NUMBERVALUE(#REF!)</f>
        <v>#REF!</v>
      </c>
    </row>
    <row r="8971" spans="1:5">
      <c r="A8971" s="285">
        <v>28726</v>
      </c>
      <c r="B8971" s="285" t="s">
        <v>18113</v>
      </c>
      <c r="C8971" s="513">
        <v>11094.68</v>
      </c>
      <c r="E8971" t="e">
        <f>_xlfn.NUMBERVALUE(#REF!)</f>
        <v>#REF!</v>
      </c>
    </row>
    <row r="8972" spans="1:5">
      <c r="A8972" s="285">
        <v>28727</v>
      </c>
      <c r="B8972" s="285" t="s">
        <v>18114</v>
      </c>
      <c r="C8972" s="513">
        <v>14976.11</v>
      </c>
      <c r="E8972" t="e">
        <f>_xlfn.NUMBERVALUE(#REF!)</f>
        <v>#REF!</v>
      </c>
    </row>
    <row r="8973" spans="1:5">
      <c r="A8973" s="285">
        <v>28728</v>
      </c>
      <c r="B8973" s="285" t="s">
        <v>18115</v>
      </c>
      <c r="C8973" s="513">
        <v>20217.84</v>
      </c>
      <c r="E8973" t="e">
        <f>_xlfn.NUMBERVALUE(#REF!)</f>
        <v>#REF!</v>
      </c>
    </row>
    <row r="8974" spans="1:5">
      <c r="A8974" s="285">
        <v>28730</v>
      </c>
      <c r="B8974" s="285" t="s">
        <v>18116</v>
      </c>
      <c r="C8974" s="513">
        <v>5572.96</v>
      </c>
      <c r="E8974" t="e">
        <f>_xlfn.NUMBERVALUE(#REF!)</f>
        <v>#REF!</v>
      </c>
    </row>
    <row r="8975" spans="1:5">
      <c r="A8975" s="285">
        <v>28731</v>
      </c>
      <c r="B8975" s="285" t="s">
        <v>18117</v>
      </c>
      <c r="C8975" s="513">
        <v>6211.02</v>
      </c>
      <c r="E8975" t="e">
        <f>_xlfn.NUMBERVALUE(#REF!)</f>
        <v>#REF!</v>
      </c>
    </row>
    <row r="8976" spans="1:5">
      <c r="A8976" s="285">
        <v>28732</v>
      </c>
      <c r="B8976" s="285" t="s">
        <v>18118</v>
      </c>
      <c r="C8976" s="513">
        <v>6710.61</v>
      </c>
      <c r="E8976" t="e">
        <f>_xlfn.NUMBERVALUE(#REF!)</f>
        <v>#REF!</v>
      </c>
    </row>
    <row r="8977" spans="1:5">
      <c r="A8977" s="285">
        <v>28733</v>
      </c>
      <c r="B8977" s="285" t="s">
        <v>18119</v>
      </c>
      <c r="C8977" s="513">
        <v>7211.42</v>
      </c>
      <c r="E8977" t="e">
        <f>_xlfn.NUMBERVALUE(#REF!)</f>
        <v>#REF!</v>
      </c>
    </row>
    <row r="8978" spans="1:5">
      <c r="A8978" s="285">
        <v>28734</v>
      </c>
      <c r="B8978" s="285" t="s">
        <v>18120</v>
      </c>
      <c r="C8978" s="513">
        <v>8768.75</v>
      </c>
      <c r="E8978" t="e">
        <f>_xlfn.NUMBERVALUE(#REF!)</f>
        <v>#REF!</v>
      </c>
    </row>
    <row r="8979" spans="1:5">
      <c r="A8979" s="285">
        <v>28735</v>
      </c>
      <c r="B8979" s="285" t="s">
        <v>18121</v>
      </c>
      <c r="C8979" s="513">
        <v>10885.45</v>
      </c>
      <c r="E8979" t="e">
        <f>_xlfn.NUMBERVALUE(#REF!)</f>
        <v>#REF!</v>
      </c>
    </row>
    <row r="8980" spans="1:5">
      <c r="A8980" s="285">
        <v>28736</v>
      </c>
      <c r="B8980" s="285" t="s">
        <v>18122</v>
      </c>
      <c r="C8980" s="513">
        <v>13563.35</v>
      </c>
      <c r="E8980" t="e">
        <f>_xlfn.NUMBERVALUE(#REF!)</f>
        <v>#REF!</v>
      </c>
    </row>
    <row r="8981" spans="1:5">
      <c r="A8981" s="285">
        <v>28737</v>
      </c>
      <c r="B8981" s="285" t="s">
        <v>18123</v>
      </c>
      <c r="C8981" s="513">
        <v>18309.759999999998</v>
      </c>
      <c r="E8981" t="e">
        <f>_xlfn.NUMBERVALUE(#REF!)</f>
        <v>#REF!</v>
      </c>
    </row>
    <row r="8982" spans="1:5">
      <c r="A8982" s="285">
        <v>28738</v>
      </c>
      <c r="B8982" s="285" t="s">
        <v>18124</v>
      </c>
      <c r="C8982" s="513">
        <v>24717.81</v>
      </c>
      <c r="E8982" t="e">
        <f>_xlfn.NUMBERVALUE(#REF!)</f>
        <v>#REF!</v>
      </c>
    </row>
    <row r="8983" spans="1:5">
      <c r="A8983" s="285">
        <v>28740</v>
      </c>
      <c r="B8983" s="285" t="s">
        <v>18125</v>
      </c>
      <c r="C8983" s="513">
        <v>5238.68</v>
      </c>
      <c r="E8983" t="e">
        <f>_xlfn.NUMBERVALUE(#REF!)</f>
        <v>#REF!</v>
      </c>
    </row>
    <row r="8984" spans="1:5">
      <c r="A8984" s="285">
        <v>28741</v>
      </c>
      <c r="B8984" s="285" t="s">
        <v>18126</v>
      </c>
      <c r="C8984" s="513">
        <v>5872.47</v>
      </c>
      <c r="E8984" t="e">
        <f>_xlfn.NUMBERVALUE(#REF!)</f>
        <v>#REF!</v>
      </c>
    </row>
    <row r="8985" spans="1:5">
      <c r="A8985" s="285">
        <v>28742</v>
      </c>
      <c r="B8985" s="285" t="s">
        <v>18127</v>
      </c>
      <c r="C8985" s="513">
        <v>6092.07</v>
      </c>
      <c r="E8985" t="e">
        <f>_xlfn.NUMBERVALUE(#REF!)</f>
        <v>#REF!</v>
      </c>
    </row>
    <row r="8986" spans="1:5">
      <c r="A8986" s="285">
        <v>28743</v>
      </c>
      <c r="B8986" s="285" t="s">
        <v>18128</v>
      </c>
      <c r="C8986" s="513">
        <v>6314.11</v>
      </c>
      <c r="E8986" t="e">
        <f>_xlfn.NUMBERVALUE(#REF!)</f>
        <v>#REF!</v>
      </c>
    </row>
    <row r="8987" spans="1:5">
      <c r="A8987" s="285">
        <v>28744</v>
      </c>
      <c r="B8987" s="285" t="s">
        <v>18129</v>
      </c>
      <c r="C8987" s="513">
        <v>7563.39</v>
      </c>
      <c r="E8987" t="e">
        <f>_xlfn.NUMBERVALUE(#REF!)</f>
        <v>#REF!</v>
      </c>
    </row>
    <row r="8988" spans="1:5">
      <c r="A8988" s="285">
        <v>28745</v>
      </c>
      <c r="B8988" s="285" t="s">
        <v>18130</v>
      </c>
      <c r="C8988" s="513">
        <v>9682.5300000000007</v>
      </c>
      <c r="E8988" t="e">
        <f>_xlfn.NUMBERVALUE(#REF!)</f>
        <v>#REF!</v>
      </c>
    </row>
    <row r="8989" spans="1:5">
      <c r="A8989" s="285">
        <v>28746</v>
      </c>
      <c r="B8989" s="285" t="s">
        <v>18131</v>
      </c>
      <c r="C8989" s="513">
        <v>12113.38</v>
      </c>
      <c r="E8989" t="e">
        <f>_xlfn.NUMBERVALUE(#REF!)</f>
        <v>#REF!</v>
      </c>
    </row>
    <row r="8990" spans="1:5">
      <c r="A8990" s="285">
        <v>28748</v>
      </c>
      <c r="B8990" s="285" t="s">
        <v>18133</v>
      </c>
      <c r="C8990" s="513">
        <v>22075.29</v>
      </c>
      <c r="E8990" t="e">
        <f>_xlfn.NUMBERVALUE(#REF!)</f>
        <v>#REF!</v>
      </c>
    </row>
    <row r="8991" spans="1:5">
      <c r="A8991" s="285">
        <v>28750</v>
      </c>
      <c r="B8991" s="285" t="s">
        <v>18134</v>
      </c>
      <c r="C8991" s="513">
        <v>7382.22</v>
      </c>
      <c r="E8991" t="e">
        <f>_xlfn.NUMBERVALUE(#REF!)</f>
        <v>#REF!</v>
      </c>
    </row>
    <row r="8992" spans="1:5">
      <c r="A8992" s="285">
        <v>28751</v>
      </c>
      <c r="B8992" s="285" t="s">
        <v>18135</v>
      </c>
      <c r="C8992" s="513">
        <v>6782.59</v>
      </c>
      <c r="E8992" t="e">
        <f>_xlfn.NUMBERVALUE(#REF!)</f>
        <v>#REF!</v>
      </c>
    </row>
    <row r="8993" spans="1:5">
      <c r="A8993" s="285">
        <v>28752</v>
      </c>
      <c r="B8993" s="285" t="s">
        <v>18136</v>
      </c>
      <c r="C8993" s="513">
        <v>7328.54</v>
      </c>
      <c r="E8993" t="e">
        <f>_xlfn.NUMBERVALUE(#REF!)</f>
        <v>#REF!</v>
      </c>
    </row>
    <row r="8994" spans="1:5">
      <c r="A8994" s="285">
        <v>28753</v>
      </c>
      <c r="B8994" s="285" t="s">
        <v>18137</v>
      </c>
      <c r="C8994" s="513">
        <v>7876.93</v>
      </c>
      <c r="E8994" t="e">
        <f>_xlfn.NUMBERVALUE(#REF!)</f>
        <v>#REF!</v>
      </c>
    </row>
    <row r="8995" spans="1:5">
      <c r="A8995" s="285">
        <v>28754</v>
      </c>
      <c r="B8995" s="285" t="s">
        <v>18138</v>
      </c>
      <c r="C8995" s="513">
        <v>9573.9500000000007</v>
      </c>
      <c r="E8995" t="e">
        <f>_xlfn.NUMBERVALUE(#REF!)</f>
        <v>#REF!</v>
      </c>
    </row>
    <row r="8996" spans="1:5">
      <c r="A8996" s="285">
        <v>28755</v>
      </c>
      <c r="B8996" s="285" t="s">
        <v>18139</v>
      </c>
      <c r="C8996" s="513">
        <v>11886.46</v>
      </c>
      <c r="E8996" t="e">
        <f>_xlfn.NUMBERVALUE(#REF!)</f>
        <v>#REF!</v>
      </c>
    </row>
    <row r="8997" spans="1:5">
      <c r="A8997" s="285">
        <v>28756</v>
      </c>
      <c r="B8997" s="285" t="s">
        <v>18140</v>
      </c>
      <c r="C8997" s="513">
        <v>14810.8</v>
      </c>
      <c r="E8997" t="e">
        <f>_xlfn.NUMBERVALUE(#REF!)</f>
        <v>#REF!</v>
      </c>
    </row>
    <row r="8998" spans="1:5">
      <c r="A8998" s="285">
        <v>28757</v>
      </c>
      <c r="B8998" s="285" t="s">
        <v>18141</v>
      </c>
      <c r="C8998" s="513">
        <v>19993.36</v>
      </c>
      <c r="E8998" t="e">
        <f>_xlfn.NUMBERVALUE(#REF!)</f>
        <v>#REF!</v>
      </c>
    </row>
    <row r="8999" spans="1:5">
      <c r="A8999" s="285">
        <v>28758</v>
      </c>
      <c r="B8999" s="285" t="s">
        <v>18142</v>
      </c>
      <c r="C8999" s="513">
        <v>26991.279999999999</v>
      </c>
      <c r="E8999" t="e">
        <f>_xlfn.NUMBERVALUE(#REF!)</f>
        <v>#REF!</v>
      </c>
    </row>
    <row r="9000" spans="1:5">
      <c r="A9000" s="285">
        <v>28760</v>
      </c>
      <c r="B9000" s="285" t="s">
        <v>18143</v>
      </c>
      <c r="C9000" s="513">
        <v>5983.49</v>
      </c>
      <c r="E9000" t="e">
        <f>_xlfn.NUMBERVALUE(#REF!)</f>
        <v>#REF!</v>
      </c>
    </row>
    <row r="9001" spans="1:5">
      <c r="A9001" s="285">
        <v>28761</v>
      </c>
      <c r="B9001" s="285" t="s">
        <v>18144</v>
      </c>
      <c r="C9001" s="513">
        <v>6575.19</v>
      </c>
      <c r="E9001" t="e">
        <f>_xlfn.NUMBERVALUE(#REF!)</f>
        <v>#REF!</v>
      </c>
    </row>
    <row r="9002" spans="1:5">
      <c r="A9002" s="285">
        <v>28762</v>
      </c>
      <c r="B9002" s="285" t="s">
        <v>18145</v>
      </c>
      <c r="C9002" s="513">
        <v>6822.85</v>
      </c>
      <c r="E9002" t="e">
        <f>_xlfn.NUMBERVALUE(#REF!)</f>
        <v>#REF!</v>
      </c>
    </row>
    <row r="9003" spans="1:5">
      <c r="A9003" s="285">
        <v>28763</v>
      </c>
      <c r="B9003" s="285" t="s">
        <v>18146</v>
      </c>
      <c r="C9003" s="513">
        <v>7072.34</v>
      </c>
      <c r="E9003" t="e">
        <f>_xlfn.NUMBERVALUE(#REF!)</f>
        <v>#REF!</v>
      </c>
    </row>
    <row r="9004" spans="1:5">
      <c r="A9004" s="285">
        <v>28764</v>
      </c>
      <c r="B9004" s="285" t="s">
        <v>18147</v>
      </c>
      <c r="C9004" s="513">
        <v>8472.2900000000009</v>
      </c>
      <c r="E9004" t="e">
        <f>_xlfn.NUMBERVALUE(#REF!)</f>
        <v>#REF!</v>
      </c>
    </row>
    <row r="9005" spans="1:5">
      <c r="A9005" s="285">
        <v>28765</v>
      </c>
      <c r="B9005" s="285" t="s">
        <v>18148</v>
      </c>
      <c r="C9005" s="513">
        <v>10843.97</v>
      </c>
      <c r="E9005" t="e">
        <f>_xlfn.NUMBERVALUE(#REF!)</f>
        <v>#REF!</v>
      </c>
    </row>
    <row r="9006" spans="1:5">
      <c r="A9006" s="285">
        <v>28766</v>
      </c>
      <c r="B9006" s="285" t="s">
        <v>18149</v>
      </c>
      <c r="C9006" s="513">
        <v>13567.62</v>
      </c>
      <c r="E9006" t="e">
        <f>_xlfn.NUMBERVALUE(#REF!)</f>
        <v>#REF!</v>
      </c>
    </row>
    <row r="9007" spans="1:5">
      <c r="A9007" s="285">
        <v>28767</v>
      </c>
      <c r="B9007" s="285" t="s">
        <v>18150</v>
      </c>
      <c r="C9007" s="513">
        <v>18315.25</v>
      </c>
      <c r="E9007" t="e">
        <f>_xlfn.NUMBERVALUE(#REF!)</f>
        <v>#REF!</v>
      </c>
    </row>
    <row r="9008" spans="1:5">
      <c r="A9008" s="285">
        <v>28768</v>
      </c>
      <c r="B9008" s="285" t="s">
        <v>18151</v>
      </c>
      <c r="C9008" s="513">
        <v>24725.74</v>
      </c>
      <c r="E9008" t="e">
        <f>_xlfn.NUMBERVALUE(#REF!)</f>
        <v>#REF!</v>
      </c>
    </row>
    <row r="9009" spans="1:5">
      <c r="A9009" s="285">
        <v>28770</v>
      </c>
      <c r="B9009" s="285" t="s">
        <v>18172</v>
      </c>
      <c r="C9009" s="513">
        <v>7388.32</v>
      </c>
      <c r="E9009" t="e">
        <f>_xlfn.NUMBERVALUE(#REF!)</f>
        <v>#REF!</v>
      </c>
    </row>
    <row r="9010" spans="1:5">
      <c r="A9010" s="285">
        <v>28771</v>
      </c>
      <c r="B9010" s="285" t="s">
        <v>18153</v>
      </c>
      <c r="C9010" s="513">
        <v>7597.55</v>
      </c>
      <c r="E9010" t="e">
        <f>_xlfn.NUMBERVALUE(#REF!)</f>
        <v>#REF!</v>
      </c>
    </row>
    <row r="9011" spans="1:5">
      <c r="A9011" s="285">
        <v>28772</v>
      </c>
      <c r="B9011" s="285" t="s">
        <v>18154</v>
      </c>
      <c r="C9011" s="513">
        <v>8206.33</v>
      </c>
      <c r="E9011" t="e">
        <f>_xlfn.NUMBERVALUE(#REF!)</f>
        <v>#REF!</v>
      </c>
    </row>
    <row r="9012" spans="1:5">
      <c r="A9012" s="285">
        <v>28773</v>
      </c>
      <c r="B9012" s="285" t="s">
        <v>18155</v>
      </c>
      <c r="C9012" s="513">
        <v>8821.2099999999991</v>
      </c>
      <c r="E9012" t="e">
        <f>_xlfn.NUMBERVALUE(#REF!)</f>
        <v>#REF!</v>
      </c>
    </row>
    <row r="9013" spans="1:5">
      <c r="A9013" s="285">
        <v>28774</v>
      </c>
      <c r="B9013" s="285" t="s">
        <v>18156</v>
      </c>
      <c r="C9013" s="513">
        <v>10722.58</v>
      </c>
      <c r="E9013" t="e">
        <f>_xlfn.NUMBERVALUE(#REF!)</f>
        <v>#REF!</v>
      </c>
    </row>
    <row r="9014" spans="1:5">
      <c r="A9014" s="285">
        <v>28775</v>
      </c>
      <c r="B9014" s="285" t="s">
        <v>18157</v>
      </c>
      <c r="C9014" s="513">
        <v>13315.69</v>
      </c>
      <c r="E9014" t="e">
        <f>_xlfn.NUMBERVALUE(#REF!)</f>
        <v>#REF!</v>
      </c>
    </row>
    <row r="9015" spans="1:5">
      <c r="A9015" s="285">
        <v>28776</v>
      </c>
      <c r="B9015" s="285" t="s">
        <v>18158</v>
      </c>
      <c r="C9015" s="513">
        <v>16588.95</v>
      </c>
      <c r="E9015" t="e">
        <f>_xlfn.NUMBERVALUE(#REF!)</f>
        <v>#REF!</v>
      </c>
    </row>
    <row r="9016" spans="1:5">
      <c r="A9016" s="285">
        <v>28777</v>
      </c>
      <c r="B9016" s="285" t="s">
        <v>18159</v>
      </c>
      <c r="C9016" s="513">
        <v>22394.93</v>
      </c>
      <c r="E9016" t="e">
        <f>_xlfn.NUMBERVALUE(#REF!)</f>
        <v>#REF!</v>
      </c>
    </row>
    <row r="9017" spans="1:5">
      <c r="A9017" s="285">
        <v>28778</v>
      </c>
      <c r="B9017" s="285" t="s">
        <v>18160</v>
      </c>
      <c r="C9017" s="513">
        <v>30227.94</v>
      </c>
      <c r="E9017" t="e">
        <f>_xlfn.NUMBERVALUE(#REF!)</f>
        <v>#REF!</v>
      </c>
    </row>
    <row r="9018" spans="1:5">
      <c r="A9018" s="285">
        <v>28783</v>
      </c>
      <c r="B9018" s="285" t="s">
        <v>18161</v>
      </c>
      <c r="C9018" s="513">
        <v>3797.25</v>
      </c>
      <c r="E9018" t="e">
        <f>_xlfn.NUMBERVALUE(#REF!)</f>
        <v>#REF!</v>
      </c>
    </row>
    <row r="9019" spans="1:5">
      <c r="A9019" s="285">
        <v>28784</v>
      </c>
      <c r="B9019" s="285" t="s">
        <v>18162</v>
      </c>
      <c r="C9019" s="513">
        <v>4890.37</v>
      </c>
      <c r="E9019" t="e">
        <f>_xlfn.NUMBERVALUE(#REF!)</f>
        <v>#REF!</v>
      </c>
    </row>
    <row r="9020" spans="1:5">
      <c r="A9020" s="285">
        <v>28786</v>
      </c>
      <c r="B9020" s="285" t="s">
        <v>18163</v>
      </c>
      <c r="C9020" s="513">
        <v>8536.9500000000007</v>
      </c>
      <c r="E9020" t="e">
        <f>_xlfn.NUMBERVALUE(#REF!)</f>
        <v>#REF!</v>
      </c>
    </row>
    <row r="9021" spans="1:5">
      <c r="A9021" s="285">
        <v>28787</v>
      </c>
      <c r="B9021" s="285" t="s">
        <v>18164</v>
      </c>
      <c r="C9021" s="513">
        <v>11953.56</v>
      </c>
      <c r="E9021" t="e">
        <f>_xlfn.NUMBERVALUE(#REF!)</f>
        <v>#REF!</v>
      </c>
    </row>
    <row r="9022" spans="1:5">
      <c r="A9022" s="285">
        <v>28788</v>
      </c>
      <c r="B9022" s="285" t="s">
        <v>18165</v>
      </c>
      <c r="C9022" s="513">
        <v>16136.33</v>
      </c>
      <c r="E9022" t="e">
        <f>_xlfn.NUMBERVALUE(#REF!)</f>
        <v>#REF!</v>
      </c>
    </row>
    <row r="9023" spans="1:5">
      <c r="A9023" s="285">
        <v>28793</v>
      </c>
      <c r="B9023" s="285" t="s">
        <v>18166</v>
      </c>
      <c r="C9023" s="513">
        <v>4762.2700000000004</v>
      </c>
      <c r="E9023" t="e">
        <f>_xlfn.NUMBERVALUE(#REF!)</f>
        <v>#REF!</v>
      </c>
    </row>
    <row r="9024" spans="1:5">
      <c r="A9024" s="285">
        <v>28794</v>
      </c>
      <c r="B9024" s="285" t="s">
        <v>18167</v>
      </c>
      <c r="C9024" s="513">
        <v>6166.49</v>
      </c>
      <c r="E9024" t="e">
        <f>_xlfn.NUMBERVALUE(#REF!)</f>
        <v>#REF!</v>
      </c>
    </row>
    <row r="9025" spans="1:5">
      <c r="A9025" s="285">
        <v>28795</v>
      </c>
      <c r="B9025" s="285" t="s">
        <v>18168</v>
      </c>
      <c r="C9025" s="513">
        <v>7639.03</v>
      </c>
      <c r="E9025" t="e">
        <f>_xlfn.NUMBERVALUE(#REF!)</f>
        <v>#REF!</v>
      </c>
    </row>
    <row r="9026" spans="1:5">
      <c r="A9026" s="285">
        <v>28796</v>
      </c>
      <c r="B9026" s="285" t="s">
        <v>18169</v>
      </c>
      <c r="C9026" s="513">
        <v>10092.450000000001</v>
      </c>
      <c r="E9026" t="e">
        <f>_xlfn.NUMBERVALUE(#REF!)</f>
        <v>#REF!</v>
      </c>
    </row>
    <row r="9027" spans="1:5">
      <c r="A9027" s="285">
        <v>28797</v>
      </c>
      <c r="B9027" s="285" t="s">
        <v>18170</v>
      </c>
      <c r="C9027" s="513">
        <v>14134.31</v>
      </c>
      <c r="E9027" t="e">
        <f>_xlfn.NUMBERVALUE(#REF!)</f>
        <v>#REF!</v>
      </c>
    </row>
    <row r="9028" spans="1:5">
      <c r="A9028" s="285">
        <v>28798</v>
      </c>
      <c r="B9028" s="285" t="s">
        <v>18171</v>
      </c>
      <c r="C9028" s="513">
        <v>19080.8</v>
      </c>
      <c r="E9028" t="e">
        <f>_xlfn.NUMBERVALUE(#REF!)</f>
        <v>#REF!</v>
      </c>
    </row>
    <row r="9029" spans="1:5">
      <c r="A9029" s="285">
        <v>28800</v>
      </c>
      <c r="B9029" s="285" t="s">
        <v>18173</v>
      </c>
      <c r="C9029" s="513">
        <v>591.15099999999995</v>
      </c>
      <c r="E9029" t="e">
        <f>_xlfn.NUMBERVALUE(#REF!)</f>
        <v>#REF!</v>
      </c>
    </row>
    <row r="9030" spans="1:5">
      <c r="A9030" s="285">
        <v>28801</v>
      </c>
      <c r="B9030" s="285" t="s">
        <v>18174</v>
      </c>
      <c r="C9030" s="513">
        <v>942.45</v>
      </c>
      <c r="E9030" t="e">
        <f>_xlfn.NUMBERVALUE(#REF!)</f>
        <v>#REF!</v>
      </c>
    </row>
    <row r="9031" spans="1:5">
      <c r="A9031" s="285">
        <v>28803</v>
      </c>
      <c r="B9031" s="285" t="s">
        <v>18175</v>
      </c>
      <c r="C9031" s="513">
        <v>3180.54</v>
      </c>
      <c r="E9031" t="e">
        <f>_xlfn.NUMBERVALUE(#REF!)</f>
        <v>#REF!</v>
      </c>
    </row>
    <row r="9032" spans="1:5">
      <c r="A9032" s="285">
        <v>28804</v>
      </c>
      <c r="B9032" s="285" t="s">
        <v>18176</v>
      </c>
      <c r="C9032" s="513">
        <v>3976.59</v>
      </c>
      <c r="E9032" t="e">
        <f>_xlfn.NUMBERVALUE(#REF!)</f>
        <v>#REF!</v>
      </c>
    </row>
    <row r="9033" spans="1:5">
      <c r="A9033" s="285">
        <v>28805</v>
      </c>
      <c r="B9033" s="285" t="s">
        <v>18177</v>
      </c>
      <c r="C9033" s="513">
        <v>56.8215</v>
      </c>
      <c r="E9033" t="e">
        <f>_xlfn.NUMBERVALUE(#REF!)</f>
        <v>#REF!</v>
      </c>
    </row>
    <row r="9034" spans="1:5">
      <c r="A9034" s="285">
        <v>28806</v>
      </c>
      <c r="B9034" s="285" t="s">
        <v>18178</v>
      </c>
      <c r="C9034" s="513">
        <v>777.14</v>
      </c>
      <c r="E9034" t="e">
        <f>_xlfn.NUMBERVALUE(#REF!)</f>
        <v>#REF!</v>
      </c>
    </row>
    <row r="9035" spans="1:5">
      <c r="A9035" s="285">
        <v>28810</v>
      </c>
      <c r="B9035" s="285" t="s">
        <v>18179</v>
      </c>
      <c r="C9035" s="513">
        <v>947.94</v>
      </c>
      <c r="E9035" t="e">
        <f>_xlfn.NUMBERVALUE(#REF!)</f>
        <v>#REF!</v>
      </c>
    </row>
    <row r="9036" spans="1:5">
      <c r="A9036" s="285">
        <v>28812</v>
      </c>
      <c r="B9036" s="285" t="s">
        <v>18180</v>
      </c>
      <c r="C9036" s="513">
        <v>598.41</v>
      </c>
      <c r="E9036" t="e">
        <f>_xlfn.NUMBERVALUE(#REF!)</f>
        <v>#REF!</v>
      </c>
    </row>
    <row r="9037" spans="1:5">
      <c r="A9037" s="285">
        <v>28813</v>
      </c>
      <c r="B9037" s="285" t="s">
        <v>18181</v>
      </c>
      <c r="C9037" s="513">
        <v>177.14400000000001</v>
      </c>
      <c r="E9037" t="e">
        <f>_xlfn.NUMBERVALUE(#REF!)</f>
        <v>#REF!</v>
      </c>
    </row>
    <row r="9038" spans="1:5">
      <c r="A9038" s="285">
        <v>28814</v>
      </c>
      <c r="B9038" s="285" t="s">
        <v>18182</v>
      </c>
      <c r="C9038" s="513">
        <v>91.072999999999993</v>
      </c>
      <c r="E9038" t="e">
        <f>_xlfn.NUMBERVALUE(#REF!)</f>
        <v>#REF!</v>
      </c>
    </row>
    <row r="9039" spans="1:5">
      <c r="A9039" s="285">
        <v>28815</v>
      </c>
      <c r="B9039" s="285" t="s">
        <v>18183</v>
      </c>
      <c r="C9039" s="513">
        <v>39.65</v>
      </c>
      <c r="E9039" t="e">
        <f>_xlfn.NUMBERVALUE(#REF!)</f>
        <v>#REF!</v>
      </c>
    </row>
    <row r="9040" spans="1:5">
      <c r="A9040" s="285">
        <v>28816</v>
      </c>
      <c r="B9040" s="285" t="s">
        <v>18184</v>
      </c>
      <c r="C9040" s="513">
        <v>71.858000000000004</v>
      </c>
      <c r="E9040" t="e">
        <f>_xlfn.NUMBERVALUE(#REF!)</f>
        <v>#REF!</v>
      </c>
    </row>
    <row r="9041" spans="1:5">
      <c r="A9041" s="285">
        <v>28820</v>
      </c>
      <c r="B9041" s="285" t="s">
        <v>18185</v>
      </c>
      <c r="C9041" s="513">
        <v>189.405</v>
      </c>
      <c r="E9041" t="e">
        <f>_xlfn.NUMBERVALUE(#REF!)</f>
        <v>#REF!</v>
      </c>
    </row>
    <row r="9042" spans="1:5">
      <c r="A9042" s="285">
        <v>28821</v>
      </c>
      <c r="B9042" s="285" t="s">
        <v>18186</v>
      </c>
      <c r="C9042" s="513">
        <v>59.853200000000001</v>
      </c>
      <c r="E9042" t="e">
        <f>_xlfn.NUMBERVALUE(#REF!)</f>
        <v>#REF!</v>
      </c>
    </row>
    <row r="9043" spans="1:5">
      <c r="A9043" s="285">
        <v>28822</v>
      </c>
      <c r="B9043" s="285" t="s">
        <v>18187</v>
      </c>
      <c r="C9043" s="513">
        <v>54.265599999999999</v>
      </c>
      <c r="E9043" t="e">
        <f>_xlfn.NUMBERVALUE(#REF!)</f>
        <v>#REF!</v>
      </c>
    </row>
    <row r="9044" spans="1:5">
      <c r="A9044" s="285">
        <v>28823</v>
      </c>
      <c r="B9044" s="285" t="s">
        <v>18188</v>
      </c>
      <c r="C9044" s="513">
        <v>149.69399999999999</v>
      </c>
      <c r="E9044" t="e">
        <f>_xlfn.NUMBERVALUE(#REF!)</f>
        <v>#REF!</v>
      </c>
    </row>
    <row r="9045" spans="1:5">
      <c r="A9045" s="285">
        <v>28824</v>
      </c>
      <c r="B9045" s="285" t="s">
        <v>18189</v>
      </c>
      <c r="C9045" s="513">
        <v>217.953</v>
      </c>
      <c r="E9045" t="e">
        <f>_xlfn.NUMBERVALUE(#REF!)</f>
        <v>#REF!</v>
      </c>
    </row>
    <row r="9046" spans="1:5">
      <c r="A9046" s="285">
        <v>28825</v>
      </c>
      <c r="B9046" s="285" t="s">
        <v>18190</v>
      </c>
      <c r="C9046" s="513">
        <v>89.852999999999994</v>
      </c>
      <c r="E9046" t="e">
        <f>_xlfn.NUMBERVALUE(#REF!)</f>
        <v>#REF!</v>
      </c>
    </row>
    <row r="9047" spans="1:5">
      <c r="A9047" s="285">
        <v>28826</v>
      </c>
      <c r="B9047" s="285" t="s">
        <v>18191</v>
      </c>
      <c r="C9047" s="513">
        <v>59.853200000000001</v>
      </c>
      <c r="E9047" t="e">
        <f>_xlfn.NUMBERVALUE(#REF!)</f>
        <v>#REF!</v>
      </c>
    </row>
    <row r="9048" spans="1:5">
      <c r="A9048" s="285">
        <v>28828</v>
      </c>
      <c r="B9048" s="285" t="s">
        <v>18192</v>
      </c>
      <c r="C9048" s="513">
        <v>71.858000000000004</v>
      </c>
      <c r="E9048" t="e">
        <f>_xlfn.NUMBERVALUE(#REF!)</f>
        <v>#REF!</v>
      </c>
    </row>
    <row r="9049" spans="1:5">
      <c r="A9049" s="285">
        <v>28829</v>
      </c>
      <c r="B9049" s="285" t="s">
        <v>18193</v>
      </c>
      <c r="C9049" s="513">
        <v>791.17</v>
      </c>
      <c r="E9049" t="e">
        <f>_xlfn.NUMBERVALUE(#REF!)</f>
        <v>#REF!</v>
      </c>
    </row>
    <row r="9050" spans="1:5">
      <c r="A9050" s="285">
        <v>28830</v>
      </c>
      <c r="B9050" s="285" t="s">
        <v>18194</v>
      </c>
      <c r="C9050" s="513">
        <v>239.547</v>
      </c>
      <c r="E9050" t="e">
        <f>_xlfn.NUMBERVALUE(#REF!)</f>
        <v>#REF!</v>
      </c>
    </row>
    <row r="9051" spans="1:5">
      <c r="A9051" s="285">
        <v>28831</v>
      </c>
      <c r="B9051" s="285" t="s">
        <v>18195</v>
      </c>
      <c r="C9051" s="513">
        <v>239.547</v>
      </c>
      <c r="E9051" t="e">
        <f>_xlfn.NUMBERVALUE(#REF!)</f>
        <v>#REF!</v>
      </c>
    </row>
    <row r="9052" spans="1:5">
      <c r="A9052" s="285">
        <v>28832</v>
      </c>
      <c r="B9052" s="285" t="s">
        <v>18196</v>
      </c>
      <c r="C9052" s="513">
        <v>269.49799999999999</v>
      </c>
      <c r="E9052" t="e">
        <f>_xlfn.NUMBERVALUE(#REF!)</f>
        <v>#REF!</v>
      </c>
    </row>
    <row r="9053" spans="1:5">
      <c r="A9053" s="285">
        <v>28833</v>
      </c>
      <c r="B9053" s="285" t="s">
        <v>18196</v>
      </c>
      <c r="C9053" s="513">
        <v>269.49799999999999</v>
      </c>
      <c r="E9053" t="e">
        <f>_xlfn.NUMBERVALUE(#REF!)</f>
        <v>#REF!</v>
      </c>
    </row>
    <row r="9054" spans="1:5">
      <c r="A9054" s="285">
        <v>28834</v>
      </c>
      <c r="B9054" s="285" t="s">
        <v>18197</v>
      </c>
      <c r="C9054" s="513">
        <v>737.49</v>
      </c>
      <c r="E9054" t="e">
        <f>_xlfn.NUMBERVALUE(#REF!)</f>
        <v>#REF!</v>
      </c>
    </row>
    <row r="9055" spans="1:5">
      <c r="A9055" s="285">
        <v>28835</v>
      </c>
      <c r="B9055" s="285" t="s">
        <v>18198</v>
      </c>
      <c r="C9055" s="513">
        <v>737.49</v>
      </c>
      <c r="E9055" t="e">
        <f>_xlfn.NUMBERVALUE(#REF!)</f>
        <v>#REF!</v>
      </c>
    </row>
    <row r="9056" spans="1:5">
      <c r="A9056" s="285">
        <v>28837</v>
      </c>
      <c r="B9056" s="285" t="s">
        <v>18199</v>
      </c>
      <c r="C9056" s="513">
        <v>737.49</v>
      </c>
      <c r="E9056" t="e">
        <f>_xlfn.NUMBERVALUE(#REF!)</f>
        <v>#REF!</v>
      </c>
    </row>
    <row r="9057" spans="1:5">
      <c r="A9057" s="285">
        <v>28841</v>
      </c>
      <c r="B9057" s="285" t="s">
        <v>18200</v>
      </c>
      <c r="C9057" s="513">
        <v>269.49799999999999</v>
      </c>
      <c r="E9057" t="e">
        <f>_xlfn.NUMBERVALUE(#REF!)</f>
        <v>#REF!</v>
      </c>
    </row>
    <row r="9058" spans="1:5">
      <c r="A9058" s="285">
        <v>28842</v>
      </c>
      <c r="B9058" s="285" t="s">
        <v>18201</v>
      </c>
      <c r="C9058" s="513">
        <v>269.49799999999999</v>
      </c>
      <c r="E9058" t="e">
        <f>_xlfn.NUMBERVALUE(#REF!)</f>
        <v>#REF!</v>
      </c>
    </row>
    <row r="9059" spans="1:5">
      <c r="A9059" s="285">
        <v>28844</v>
      </c>
      <c r="B9059" s="285" t="s">
        <v>18202</v>
      </c>
      <c r="C9059" s="513">
        <v>239.547</v>
      </c>
      <c r="E9059" t="e">
        <f>_xlfn.NUMBERVALUE(#REF!)</f>
        <v>#REF!</v>
      </c>
    </row>
    <row r="9060" spans="1:5">
      <c r="A9060" s="285">
        <v>28848</v>
      </c>
      <c r="B9060" s="285" t="s">
        <v>18203</v>
      </c>
      <c r="C9060" s="513">
        <v>269.49799999999999</v>
      </c>
      <c r="E9060" t="e">
        <f>_xlfn.NUMBERVALUE(#REF!)</f>
        <v>#REF!</v>
      </c>
    </row>
    <row r="9061" spans="1:5">
      <c r="A9061" s="285">
        <v>28849</v>
      </c>
      <c r="B9061" s="285" t="s">
        <v>18204</v>
      </c>
      <c r="C9061" s="513">
        <v>269.49799999999999</v>
      </c>
      <c r="E9061" t="e">
        <f>_xlfn.NUMBERVALUE(#REF!)</f>
        <v>#REF!</v>
      </c>
    </row>
    <row r="9062" spans="1:5">
      <c r="A9062" s="285">
        <v>28851</v>
      </c>
      <c r="B9062" s="285" t="s">
        <v>18205</v>
      </c>
      <c r="C9062" s="513">
        <v>239.547</v>
      </c>
      <c r="E9062" t="e">
        <f>_xlfn.NUMBERVALUE(#REF!)</f>
        <v>#REF!</v>
      </c>
    </row>
    <row r="9063" spans="1:5">
      <c r="A9063" s="285">
        <v>28855</v>
      </c>
      <c r="B9063" s="285" t="s">
        <v>18206</v>
      </c>
      <c r="C9063" s="513">
        <v>269.49799999999999</v>
      </c>
      <c r="E9063" t="e">
        <f>_xlfn.NUMBERVALUE(#REF!)</f>
        <v>#REF!</v>
      </c>
    </row>
    <row r="9064" spans="1:5">
      <c r="A9064" s="285">
        <v>28856</v>
      </c>
      <c r="B9064" s="285" t="s">
        <v>18207</v>
      </c>
      <c r="C9064" s="513">
        <v>269.49799999999999</v>
      </c>
      <c r="E9064" t="e">
        <f>_xlfn.NUMBERVALUE(#REF!)</f>
        <v>#REF!</v>
      </c>
    </row>
    <row r="9065" spans="1:5">
      <c r="A9065" s="285">
        <v>28863</v>
      </c>
      <c r="B9065" s="285" t="s">
        <v>18208</v>
      </c>
      <c r="C9065" s="513">
        <v>448.77699999999999</v>
      </c>
      <c r="E9065" t="e">
        <f>_xlfn.NUMBERVALUE(#REF!)</f>
        <v>#REF!</v>
      </c>
    </row>
    <row r="9066" spans="1:5">
      <c r="A9066" s="285">
        <v>28864</v>
      </c>
      <c r="B9066" s="285" t="s">
        <v>18209</v>
      </c>
      <c r="C9066" s="513">
        <v>254.126</v>
      </c>
      <c r="E9066" t="e">
        <f>_xlfn.NUMBERVALUE(#REF!)</f>
        <v>#REF!</v>
      </c>
    </row>
    <row r="9067" spans="1:5">
      <c r="A9067" s="285">
        <v>28865</v>
      </c>
      <c r="B9067" s="285" t="s">
        <v>18209</v>
      </c>
      <c r="C9067" s="513">
        <v>377.834</v>
      </c>
      <c r="E9067" t="e">
        <f>_xlfn.NUMBERVALUE(#REF!)</f>
        <v>#REF!</v>
      </c>
    </row>
    <row r="9068" spans="1:5">
      <c r="A9068" s="285">
        <v>28866</v>
      </c>
      <c r="B9068" s="285" t="s">
        <v>18210</v>
      </c>
      <c r="C9068" s="513">
        <v>739.32</v>
      </c>
      <c r="E9068" t="e">
        <f>_xlfn.NUMBERVALUE(#REF!)</f>
        <v>#REF!</v>
      </c>
    </row>
    <row r="9069" spans="1:5">
      <c r="A9069" s="285">
        <v>28879</v>
      </c>
      <c r="B9069" s="285" t="s">
        <v>18211</v>
      </c>
      <c r="C9069" s="513">
        <v>179.584</v>
      </c>
      <c r="E9069" t="e">
        <f>_xlfn.NUMBERVALUE(#REF!)</f>
        <v>#REF!</v>
      </c>
    </row>
    <row r="9070" spans="1:5">
      <c r="A9070" s="285">
        <v>28882</v>
      </c>
      <c r="B9070" s="285" t="s">
        <v>18212</v>
      </c>
      <c r="C9070" s="513">
        <v>299.14400000000001</v>
      </c>
      <c r="E9070" t="e">
        <f>_xlfn.NUMBERVALUE(#REF!)</f>
        <v>#REF!</v>
      </c>
    </row>
    <row r="9071" spans="1:5">
      <c r="A9071" s="285">
        <v>28883</v>
      </c>
      <c r="B9071" s="285" t="s">
        <v>18212</v>
      </c>
      <c r="C9071" s="513">
        <v>389.11900000000003</v>
      </c>
      <c r="E9071" t="e">
        <f>_xlfn.NUMBERVALUE(#REF!)</f>
        <v>#REF!</v>
      </c>
    </row>
    <row r="9072" spans="1:5">
      <c r="A9072" s="285">
        <v>28884</v>
      </c>
      <c r="B9072" s="285" t="s">
        <v>18213</v>
      </c>
      <c r="C9072" s="513">
        <v>389.11900000000003</v>
      </c>
      <c r="E9072" t="e">
        <f>_xlfn.NUMBERVALUE(#REF!)</f>
        <v>#REF!</v>
      </c>
    </row>
    <row r="9073" spans="1:5">
      <c r="A9073" s="285">
        <v>28885</v>
      </c>
      <c r="B9073" s="285" t="s">
        <v>18213</v>
      </c>
      <c r="C9073" s="513">
        <v>478.85</v>
      </c>
      <c r="E9073" t="e">
        <f>_xlfn.NUMBERVALUE(#REF!)</f>
        <v>#REF!</v>
      </c>
    </row>
    <row r="9074" spans="1:5">
      <c r="A9074" s="285">
        <v>28886</v>
      </c>
      <c r="B9074" s="285" t="s">
        <v>18214</v>
      </c>
      <c r="C9074" s="513">
        <v>478.85</v>
      </c>
      <c r="E9074" t="e">
        <f>_xlfn.NUMBERVALUE(#REF!)</f>
        <v>#REF!</v>
      </c>
    </row>
    <row r="9075" spans="1:5">
      <c r="A9075" s="285">
        <v>28887</v>
      </c>
      <c r="B9075" s="285" t="s">
        <v>18214</v>
      </c>
      <c r="C9075" s="513">
        <v>568.82500000000005</v>
      </c>
      <c r="E9075" t="e">
        <f>_xlfn.NUMBERVALUE(#REF!)</f>
        <v>#REF!</v>
      </c>
    </row>
    <row r="9076" spans="1:5">
      <c r="A9076" s="285">
        <v>28888</v>
      </c>
      <c r="B9076" s="285" t="s">
        <v>18215</v>
      </c>
      <c r="C9076" s="513">
        <v>538.81299999999999</v>
      </c>
      <c r="E9076" t="e">
        <f>_xlfn.NUMBERVALUE(#REF!)</f>
        <v>#REF!</v>
      </c>
    </row>
    <row r="9077" spans="1:5">
      <c r="A9077" s="285">
        <v>28889</v>
      </c>
      <c r="B9077" s="285" t="s">
        <v>18215</v>
      </c>
      <c r="C9077" s="513">
        <v>688.08</v>
      </c>
      <c r="E9077" t="e">
        <f>_xlfn.NUMBERVALUE(#REF!)</f>
        <v>#REF!</v>
      </c>
    </row>
    <row r="9078" spans="1:5">
      <c r="A9078" s="285">
        <v>28890</v>
      </c>
      <c r="B9078" s="285" t="s">
        <v>18216</v>
      </c>
      <c r="C9078" s="513">
        <v>538.81299999999999</v>
      </c>
      <c r="E9078" t="e">
        <f>_xlfn.NUMBERVALUE(#REF!)</f>
        <v>#REF!</v>
      </c>
    </row>
    <row r="9079" spans="1:5">
      <c r="A9079" s="285">
        <v>28891</v>
      </c>
      <c r="B9079" s="285" t="s">
        <v>18216</v>
      </c>
      <c r="C9079" s="513">
        <v>688.08</v>
      </c>
      <c r="E9079" t="e">
        <f>_xlfn.NUMBERVALUE(#REF!)</f>
        <v>#REF!</v>
      </c>
    </row>
    <row r="9080" spans="1:5">
      <c r="A9080" s="285">
        <v>28892</v>
      </c>
      <c r="B9080" s="285" t="s">
        <v>18213</v>
      </c>
      <c r="C9080" s="513">
        <v>448.77699999999999</v>
      </c>
      <c r="E9080" t="e">
        <f>_xlfn.NUMBERVALUE(#REF!)</f>
        <v>#REF!</v>
      </c>
    </row>
    <row r="9081" spans="1:5">
      <c r="A9081" s="285">
        <v>28893</v>
      </c>
      <c r="B9081" s="285" t="s">
        <v>18213</v>
      </c>
      <c r="C9081" s="513">
        <v>598.41</v>
      </c>
      <c r="E9081" t="e">
        <f>_xlfn.NUMBERVALUE(#REF!)</f>
        <v>#REF!</v>
      </c>
    </row>
    <row r="9082" spans="1:5">
      <c r="A9082" s="285">
        <v>28894</v>
      </c>
      <c r="B9082" s="285" t="s">
        <v>18217</v>
      </c>
      <c r="C9082" s="513">
        <v>509.04500000000002</v>
      </c>
      <c r="E9082" t="e">
        <f>_xlfn.NUMBERVALUE(#REF!)</f>
        <v>#REF!</v>
      </c>
    </row>
    <row r="9083" spans="1:5">
      <c r="A9083" s="285">
        <v>28895</v>
      </c>
      <c r="B9083" s="285" t="s">
        <v>18217</v>
      </c>
      <c r="C9083" s="513">
        <v>656.36</v>
      </c>
      <c r="E9083" t="e">
        <f>_xlfn.NUMBERVALUE(#REF!)</f>
        <v>#REF!</v>
      </c>
    </row>
    <row r="9084" spans="1:5">
      <c r="A9084" s="285">
        <v>28896</v>
      </c>
      <c r="B9084" s="285" t="s">
        <v>18217</v>
      </c>
      <c r="C9084" s="513">
        <v>299.14400000000001</v>
      </c>
      <c r="E9084" t="e">
        <f>_xlfn.NUMBERVALUE(#REF!)</f>
        <v>#REF!</v>
      </c>
    </row>
    <row r="9085" spans="1:5">
      <c r="A9085" s="285">
        <v>28897</v>
      </c>
      <c r="B9085" s="285" t="s">
        <v>18217</v>
      </c>
      <c r="C9085" s="513">
        <v>389.11900000000003</v>
      </c>
      <c r="E9085" t="e">
        <f>_xlfn.NUMBERVALUE(#REF!)</f>
        <v>#REF!</v>
      </c>
    </row>
    <row r="9086" spans="1:5">
      <c r="A9086" s="285">
        <v>28898</v>
      </c>
      <c r="B9086" s="285" t="s">
        <v>18218</v>
      </c>
      <c r="C9086" s="513">
        <v>36.020499999999998</v>
      </c>
      <c r="E9086" t="e">
        <f>_xlfn.NUMBERVALUE(#REF!)</f>
        <v>#REF!</v>
      </c>
    </row>
    <row r="9087" spans="1:5">
      <c r="A9087" s="285">
        <v>28899</v>
      </c>
      <c r="B9087" s="285" t="s">
        <v>18219</v>
      </c>
      <c r="C9087" s="513">
        <v>55.168399999999998</v>
      </c>
      <c r="E9087" t="e">
        <f>_xlfn.NUMBERVALUE(#REF!)</f>
        <v>#REF!</v>
      </c>
    </row>
    <row r="9088" spans="1:5">
      <c r="A9088" s="285">
        <v>28902</v>
      </c>
      <c r="B9088" s="285" t="s">
        <v>18220</v>
      </c>
      <c r="C9088" s="513">
        <v>1490.23</v>
      </c>
      <c r="E9088" t="e">
        <f>_xlfn.NUMBERVALUE(#REF!)</f>
        <v>#REF!</v>
      </c>
    </row>
    <row r="9089" spans="1:5">
      <c r="A9089" s="285">
        <v>28903</v>
      </c>
      <c r="B9089" s="285" t="s">
        <v>18220</v>
      </c>
      <c r="C9089" s="513">
        <v>2015.44</v>
      </c>
      <c r="E9089" t="e">
        <f>_xlfn.NUMBERVALUE(#REF!)</f>
        <v>#REF!</v>
      </c>
    </row>
    <row r="9090" spans="1:5">
      <c r="A9090" s="285">
        <v>28904</v>
      </c>
      <c r="B9090" s="285" t="s">
        <v>18220</v>
      </c>
      <c r="C9090" s="513">
        <v>2263.1</v>
      </c>
      <c r="E9090" t="e">
        <f>_xlfn.NUMBERVALUE(#REF!)</f>
        <v>#REF!</v>
      </c>
    </row>
    <row r="9091" spans="1:5">
      <c r="A9091" s="285">
        <v>28905</v>
      </c>
      <c r="B9091" s="285" t="s">
        <v>18220</v>
      </c>
      <c r="C9091" s="513">
        <v>2741.95</v>
      </c>
      <c r="E9091" t="e">
        <f>_xlfn.NUMBERVALUE(#REF!)</f>
        <v>#REF!</v>
      </c>
    </row>
    <row r="9092" spans="1:5">
      <c r="A9092" s="285">
        <v>28909</v>
      </c>
      <c r="B9092" s="285" t="s">
        <v>18221</v>
      </c>
      <c r="C9092" s="513">
        <v>1017.48</v>
      </c>
      <c r="E9092" t="e">
        <f>_xlfn.NUMBERVALUE(#REF!)</f>
        <v>#REF!</v>
      </c>
    </row>
    <row r="9093" spans="1:5">
      <c r="A9093" s="285">
        <v>28910</v>
      </c>
      <c r="B9093" s="285" t="s">
        <v>18221</v>
      </c>
      <c r="C9093" s="513">
        <v>1030.9000000000001</v>
      </c>
      <c r="E9093" t="e">
        <f>_xlfn.NUMBERVALUE(#REF!)</f>
        <v>#REF!</v>
      </c>
    </row>
    <row r="9094" spans="1:5">
      <c r="A9094" s="285">
        <v>28911</v>
      </c>
      <c r="B9094" s="285" t="s">
        <v>18221</v>
      </c>
      <c r="C9094" s="513">
        <v>1030.9000000000001</v>
      </c>
      <c r="E9094" t="e">
        <f>_xlfn.NUMBERVALUE(#REF!)</f>
        <v>#REF!</v>
      </c>
    </row>
    <row r="9095" spans="1:5">
      <c r="A9095" s="285">
        <v>28912</v>
      </c>
      <c r="B9095" s="285" t="s">
        <v>18221</v>
      </c>
      <c r="C9095" s="513">
        <v>1045.54</v>
      </c>
      <c r="E9095" t="e">
        <f>_xlfn.NUMBERVALUE(#REF!)</f>
        <v>#REF!</v>
      </c>
    </row>
    <row r="9096" spans="1:5">
      <c r="A9096" s="285">
        <v>28913</v>
      </c>
      <c r="B9096" s="285" t="s">
        <v>18222</v>
      </c>
      <c r="C9096" s="513">
        <v>7007.07</v>
      </c>
      <c r="E9096" t="e">
        <f>_xlfn.NUMBERVALUE(#REF!)</f>
        <v>#REF!</v>
      </c>
    </row>
    <row r="9097" spans="1:5">
      <c r="A9097" s="285">
        <v>28914</v>
      </c>
      <c r="B9097" s="285" t="s">
        <v>18222</v>
      </c>
      <c r="C9097" s="513">
        <v>8824.26</v>
      </c>
      <c r="E9097" t="e">
        <f>_xlfn.NUMBERVALUE(#REF!)</f>
        <v>#REF!</v>
      </c>
    </row>
    <row r="9098" spans="1:5">
      <c r="A9098" s="285">
        <v>28915</v>
      </c>
      <c r="B9098" s="285" t="s">
        <v>18223</v>
      </c>
      <c r="C9098" s="513">
        <v>2036.79</v>
      </c>
      <c r="E9098" t="e">
        <f>_xlfn.NUMBERVALUE(#REF!)</f>
        <v>#REF!</v>
      </c>
    </row>
    <row r="9099" spans="1:5">
      <c r="A9099" s="285">
        <v>28916</v>
      </c>
      <c r="B9099" s="285" t="s">
        <v>18223</v>
      </c>
      <c r="C9099" s="513">
        <v>1999.58</v>
      </c>
    </row>
    <row r="9100" spans="1:5">
      <c r="A9100" s="285">
        <v>28918</v>
      </c>
      <c r="B9100" s="285" t="s">
        <v>18224</v>
      </c>
      <c r="C9100" s="513">
        <v>94.305999999999997</v>
      </c>
    </row>
    <row r="9101" spans="1:5">
      <c r="A9101" s="285">
        <v>28920</v>
      </c>
      <c r="B9101" s="285" t="s">
        <v>18225</v>
      </c>
      <c r="C9101" s="513">
        <v>149.69399999999999</v>
      </c>
    </row>
    <row r="9102" spans="1:5">
      <c r="A9102" s="285">
        <v>28921</v>
      </c>
      <c r="B9102" s="285" t="s">
        <v>18226</v>
      </c>
      <c r="C9102" s="513">
        <v>155.733</v>
      </c>
    </row>
    <row r="9103" spans="1:5">
      <c r="A9103" s="285">
        <v>28922</v>
      </c>
      <c r="B9103" s="285" t="s">
        <v>18227</v>
      </c>
      <c r="C9103" s="513">
        <v>161.52799999999999</v>
      </c>
    </row>
    <row r="9104" spans="1:5">
      <c r="A9104" s="285">
        <v>28923</v>
      </c>
      <c r="B9104" s="285" t="s">
        <v>18228</v>
      </c>
      <c r="C9104" s="513">
        <v>167.62799999999999</v>
      </c>
    </row>
    <row r="9105" spans="1:3">
      <c r="A9105" s="285">
        <v>28924</v>
      </c>
      <c r="B9105" s="285" t="s">
        <v>18229</v>
      </c>
      <c r="C9105" s="513">
        <v>173.60599999999999</v>
      </c>
    </row>
    <row r="9106" spans="1:3">
      <c r="A9106" s="285">
        <v>28925</v>
      </c>
      <c r="B9106" s="285" t="s">
        <v>18230</v>
      </c>
      <c r="C9106" s="513">
        <v>179.584</v>
      </c>
    </row>
    <row r="9107" spans="1:3">
      <c r="A9107" s="285">
        <v>28950</v>
      </c>
      <c r="B9107" s="285" t="s">
        <v>18231</v>
      </c>
      <c r="C9107" s="513">
        <v>31791.98</v>
      </c>
    </row>
    <row r="9108" spans="1:3">
      <c r="A9108" s="285">
        <v>28951</v>
      </c>
      <c r="B9108" s="285" t="s">
        <v>18232</v>
      </c>
      <c r="C9108" s="513">
        <v>48322.37</v>
      </c>
    </row>
    <row r="9109" spans="1:3">
      <c r="A9109" s="285">
        <v>28952</v>
      </c>
      <c r="B9109" s="285" t="s">
        <v>18233</v>
      </c>
      <c r="C9109" s="513">
        <v>37501.58</v>
      </c>
    </row>
    <row r="9110" spans="1:3">
      <c r="A9110" s="285">
        <v>28953</v>
      </c>
      <c r="B9110" s="285" t="s">
        <v>18234</v>
      </c>
      <c r="C9110" s="513">
        <v>57000.84</v>
      </c>
    </row>
    <row r="9111" spans="1:3">
      <c r="A9111" s="285">
        <v>28960</v>
      </c>
      <c r="B9111" s="285" t="s">
        <v>18235</v>
      </c>
      <c r="C9111" s="513">
        <v>37515.61</v>
      </c>
    </row>
    <row r="9112" spans="1:3">
      <c r="A9112" s="285">
        <v>28961</v>
      </c>
      <c r="B9112" s="285" t="s">
        <v>18236</v>
      </c>
      <c r="C9112" s="513">
        <v>57022.19</v>
      </c>
    </row>
    <row r="9113" spans="1:3">
      <c r="A9113" s="285">
        <v>28962</v>
      </c>
      <c r="B9113" s="285" t="s">
        <v>18237</v>
      </c>
      <c r="C9113" s="513">
        <v>44252.45</v>
      </c>
    </row>
    <row r="9114" spans="1:3">
      <c r="A9114" s="285">
        <v>28963</v>
      </c>
      <c r="B9114" s="285" t="s">
        <v>18238</v>
      </c>
      <c r="C9114" s="513">
        <v>67262.259999999995</v>
      </c>
    </row>
    <row r="9115" spans="1:3">
      <c r="A9115" s="285">
        <v>28970</v>
      </c>
      <c r="B9115" s="285" t="s">
        <v>18239</v>
      </c>
      <c r="C9115" s="513">
        <v>19584.66</v>
      </c>
    </row>
    <row r="9116" spans="1:3">
      <c r="A9116" s="285">
        <v>28971</v>
      </c>
      <c r="B9116" s="285" t="s">
        <v>18240</v>
      </c>
      <c r="C9116" s="513">
        <v>23500.86</v>
      </c>
    </row>
    <row r="9117" spans="1:3">
      <c r="A9117" s="285">
        <v>28977</v>
      </c>
      <c r="B9117" s="285" t="s">
        <v>18241</v>
      </c>
      <c r="C9117" s="513">
        <v>28202.13</v>
      </c>
    </row>
    <row r="9118" spans="1:3">
      <c r="A9118" s="285">
        <v>28978</v>
      </c>
      <c r="B9118" s="285" t="s">
        <v>18242</v>
      </c>
      <c r="C9118" s="513">
        <v>34561.379999999997</v>
      </c>
    </row>
    <row r="9119" spans="1:3">
      <c r="A9119" s="285">
        <v>420000</v>
      </c>
      <c r="B9119" s="285" t="s">
        <v>18243</v>
      </c>
      <c r="C9119" s="513">
        <v>153.59800000000001</v>
      </c>
    </row>
    <row r="9120" spans="1:3">
      <c r="A9120" s="285">
        <v>420001</v>
      </c>
      <c r="B9120" s="285" t="s">
        <v>18244</v>
      </c>
      <c r="C9120" s="513">
        <v>153.59800000000001</v>
      </c>
    </row>
    <row r="9121" spans="1:4">
      <c r="A9121" s="285">
        <v>420002</v>
      </c>
      <c r="B9121" s="285" t="s">
        <v>18245</v>
      </c>
      <c r="C9121" s="513">
        <v>162.38200000000001</v>
      </c>
    </row>
    <row r="9122" spans="1:4">
      <c r="A9122" s="285">
        <v>420004</v>
      </c>
      <c r="B9122" s="285" t="s">
        <v>18246</v>
      </c>
      <c r="C9122" s="513">
        <v>220.637</v>
      </c>
    </row>
    <row r="9123" spans="1:4">
      <c r="A9123" s="285">
        <v>420005</v>
      </c>
      <c r="B9123" s="285" t="s">
        <v>18247</v>
      </c>
      <c r="C9123" s="513">
        <v>251.50299999999999</v>
      </c>
    </row>
    <row r="9124" spans="1:4">
      <c r="A9124" s="285">
        <v>420007</v>
      </c>
      <c r="B9124" s="285" t="s">
        <v>18248</v>
      </c>
      <c r="C9124" s="513">
        <v>400.09899999999999</v>
      </c>
    </row>
    <row r="9125" spans="1:4">
      <c r="A9125" s="285">
        <v>420010</v>
      </c>
      <c r="B9125" s="285" t="s">
        <v>18249</v>
      </c>
      <c r="C9125" s="513">
        <v>181.292</v>
      </c>
    </row>
    <row r="9126" spans="1:4" ht="26.25" customHeight="1">
      <c r="A9126" s="285">
        <v>420011</v>
      </c>
      <c r="B9126" s="285" t="s">
        <v>18250</v>
      </c>
      <c r="C9126" s="513">
        <v>181.292</v>
      </c>
      <c r="D9126">
        <v>0.24</v>
      </c>
    </row>
    <row r="9127" spans="1:4">
      <c r="A9127" s="285">
        <v>420012</v>
      </c>
      <c r="B9127" s="285" t="s">
        <v>18251</v>
      </c>
      <c r="C9127" s="513">
        <v>191.66200000000001</v>
      </c>
    </row>
    <row r="9128" spans="1:4">
      <c r="A9128" s="285">
        <v>420014</v>
      </c>
      <c r="B9128" s="285" t="s">
        <v>18252</v>
      </c>
      <c r="C9128" s="513">
        <v>297.74099999999999</v>
      </c>
    </row>
    <row r="9129" spans="1:4">
      <c r="A9129" s="285">
        <v>420016</v>
      </c>
      <c r="B9129" s="285" t="s">
        <v>18253</v>
      </c>
      <c r="C9129" s="513">
        <v>381.37200000000001</v>
      </c>
    </row>
    <row r="9130" spans="1:4">
      <c r="A9130" s="285">
        <v>420030</v>
      </c>
      <c r="B9130" s="285" t="s">
        <v>18254</v>
      </c>
      <c r="C9130" s="513">
        <v>471.59100000000001</v>
      </c>
    </row>
    <row r="9131" spans="1:4">
      <c r="A9131" s="285">
        <v>420031</v>
      </c>
      <c r="B9131" s="285" t="s">
        <v>18255</v>
      </c>
      <c r="C9131" s="513">
        <v>471.59100000000001</v>
      </c>
    </row>
    <row r="9132" spans="1:4">
      <c r="A9132" s="285">
        <v>420034</v>
      </c>
      <c r="B9132" s="285" t="s">
        <v>18256</v>
      </c>
      <c r="C9132" s="513">
        <v>774.7</v>
      </c>
    </row>
    <row r="9133" spans="1:4">
      <c r="A9133" s="285">
        <v>420040</v>
      </c>
      <c r="B9133" s="285" t="s">
        <v>18243</v>
      </c>
      <c r="C9133" s="513">
        <v>223.99199999999999</v>
      </c>
    </row>
    <row r="9134" spans="1:4">
      <c r="A9134" s="285">
        <v>420041</v>
      </c>
      <c r="B9134" s="285" t="s">
        <v>18244</v>
      </c>
      <c r="C9134" s="513">
        <v>223.99199999999999</v>
      </c>
    </row>
    <row r="9135" spans="1:4">
      <c r="A9135" s="285">
        <v>420042</v>
      </c>
      <c r="B9135" s="285" t="s">
        <v>18245</v>
      </c>
      <c r="C9135" s="513">
        <v>236.80199999999999</v>
      </c>
    </row>
    <row r="9136" spans="1:4">
      <c r="A9136" s="285">
        <v>420043</v>
      </c>
      <c r="B9136" s="285" t="s">
        <v>18079</v>
      </c>
      <c r="C9136" s="513">
        <v>236.80199999999999</v>
      </c>
    </row>
    <row r="9137" spans="1:3">
      <c r="A9137" s="285">
        <v>420044</v>
      </c>
      <c r="B9137" s="285" t="s">
        <v>18246</v>
      </c>
      <c r="C9137" s="513">
        <v>257.42</v>
      </c>
    </row>
    <row r="9138" spans="1:3">
      <c r="A9138" s="285">
        <v>420045</v>
      </c>
      <c r="B9138" s="285" t="s">
        <v>18247</v>
      </c>
      <c r="C9138" s="513">
        <v>293.34899999999999</v>
      </c>
    </row>
    <row r="9139" spans="1:3">
      <c r="A9139" s="285">
        <v>420046</v>
      </c>
      <c r="B9139" s="285" t="s">
        <v>18257</v>
      </c>
      <c r="C9139" s="513">
        <v>329.339</v>
      </c>
    </row>
    <row r="9140" spans="1:3">
      <c r="A9140" s="285">
        <v>420047</v>
      </c>
      <c r="B9140" s="285" t="s">
        <v>18248</v>
      </c>
      <c r="C9140" s="513">
        <v>466.52800000000002</v>
      </c>
    </row>
    <row r="9141" spans="1:3">
      <c r="A9141" s="285">
        <v>420050</v>
      </c>
      <c r="B9141" s="285" t="s">
        <v>18249</v>
      </c>
      <c r="C9141" s="513">
        <v>302.13299999999998</v>
      </c>
    </row>
    <row r="9142" spans="1:3">
      <c r="A9142" s="285">
        <v>420051</v>
      </c>
      <c r="B9142" s="285" t="s">
        <v>18250</v>
      </c>
      <c r="C9142" s="513">
        <v>302.13299999999998</v>
      </c>
    </row>
    <row r="9143" spans="1:3">
      <c r="A9143" s="285">
        <v>420052</v>
      </c>
      <c r="B9143" s="285" t="s">
        <v>18251</v>
      </c>
      <c r="C9143" s="513">
        <v>319.70100000000002</v>
      </c>
    </row>
    <row r="9144" spans="1:3">
      <c r="A9144" s="285">
        <v>420053</v>
      </c>
      <c r="B9144" s="285" t="s">
        <v>18087</v>
      </c>
      <c r="C9144" s="513">
        <v>319.70100000000002</v>
      </c>
    </row>
    <row r="9145" spans="1:3">
      <c r="A9145" s="285">
        <v>420054</v>
      </c>
      <c r="B9145" s="285" t="s">
        <v>18252</v>
      </c>
      <c r="C9145" s="513">
        <v>347.517</v>
      </c>
    </row>
    <row r="9146" spans="1:3">
      <c r="A9146" s="285">
        <v>420056</v>
      </c>
      <c r="B9146" s="285" t="s">
        <v>18253</v>
      </c>
      <c r="C9146" s="513">
        <v>444.81200000000001</v>
      </c>
    </row>
    <row r="9147" spans="1:3">
      <c r="A9147" s="285">
        <v>420057</v>
      </c>
      <c r="B9147" s="285" t="s">
        <v>18088</v>
      </c>
      <c r="C9147" s="513">
        <v>630.13</v>
      </c>
    </row>
    <row r="9148" spans="1:3">
      <c r="A9148" s="285">
        <v>420070</v>
      </c>
      <c r="B9148" s="285" t="s">
        <v>18254</v>
      </c>
      <c r="C9148" s="513">
        <v>907.68</v>
      </c>
    </row>
    <row r="9149" spans="1:3">
      <c r="A9149" s="285">
        <v>420071</v>
      </c>
      <c r="B9149" s="285" t="s">
        <v>18255</v>
      </c>
      <c r="C9149" s="513">
        <v>907.68</v>
      </c>
    </row>
    <row r="9150" spans="1:3">
      <c r="A9150" s="285">
        <v>420072</v>
      </c>
      <c r="B9150" s="285" t="s">
        <v>18258</v>
      </c>
      <c r="C9150" s="513">
        <v>918.66</v>
      </c>
    </row>
    <row r="9151" spans="1:3">
      <c r="A9151" s="285">
        <v>420074</v>
      </c>
      <c r="B9151" s="285" t="s">
        <v>18256</v>
      </c>
      <c r="C9151" s="513">
        <v>929.64</v>
      </c>
    </row>
    <row r="9152" spans="1:3">
      <c r="A9152" s="285">
        <v>420075</v>
      </c>
      <c r="B9152" s="285" t="s">
        <v>18259</v>
      </c>
      <c r="C9152" s="513">
        <v>991.25</v>
      </c>
    </row>
    <row r="9153" spans="1:3">
      <c r="A9153" s="285">
        <v>420080</v>
      </c>
      <c r="B9153" s="285" t="s">
        <v>18243</v>
      </c>
      <c r="C9153" s="513">
        <v>277.245</v>
      </c>
    </row>
    <row r="9154" spans="1:3">
      <c r="A9154" s="285">
        <v>420081</v>
      </c>
      <c r="B9154" s="285" t="s">
        <v>18244</v>
      </c>
      <c r="C9154" s="513">
        <v>277.245</v>
      </c>
    </row>
    <row r="9155" spans="1:3">
      <c r="A9155" s="285">
        <v>420082</v>
      </c>
      <c r="B9155" s="285" t="s">
        <v>18245</v>
      </c>
      <c r="C9155" s="513">
        <v>293.22699999999998</v>
      </c>
    </row>
    <row r="9156" spans="1:3">
      <c r="A9156" s="285">
        <v>420083</v>
      </c>
      <c r="B9156" s="285" t="s">
        <v>18079</v>
      </c>
      <c r="C9156" s="513">
        <v>293.22699999999998</v>
      </c>
    </row>
    <row r="9157" spans="1:3">
      <c r="A9157" s="285">
        <v>420084</v>
      </c>
      <c r="B9157" s="285" t="s">
        <v>18246</v>
      </c>
      <c r="C9157" s="513">
        <v>318.72500000000002</v>
      </c>
    </row>
    <row r="9158" spans="1:3">
      <c r="A9158" s="285">
        <v>420085</v>
      </c>
      <c r="B9158" s="285" t="s">
        <v>18247</v>
      </c>
      <c r="C9158" s="513">
        <v>363.072</v>
      </c>
    </row>
    <row r="9159" spans="1:3">
      <c r="A9159" s="285">
        <v>420086</v>
      </c>
      <c r="B9159" s="285" t="s">
        <v>18257</v>
      </c>
      <c r="C9159" s="513">
        <v>408.029</v>
      </c>
    </row>
    <row r="9160" spans="1:3">
      <c r="A9160" s="285">
        <v>420087</v>
      </c>
      <c r="B9160" s="285" t="s">
        <v>18248</v>
      </c>
      <c r="C9160" s="513">
        <v>577.548</v>
      </c>
    </row>
    <row r="9161" spans="1:3">
      <c r="A9161" s="285">
        <v>420090</v>
      </c>
      <c r="B9161" s="285" t="s">
        <v>18249</v>
      </c>
      <c r="C9161" s="513">
        <v>374.29599999999999</v>
      </c>
    </row>
    <row r="9162" spans="1:3">
      <c r="A9162" s="285">
        <v>420091</v>
      </c>
      <c r="B9162" s="285" t="s">
        <v>18250</v>
      </c>
      <c r="C9162" s="513">
        <v>374.29599999999999</v>
      </c>
    </row>
    <row r="9163" spans="1:3">
      <c r="A9163" s="285">
        <v>420092</v>
      </c>
      <c r="B9163" s="285" t="s">
        <v>18251</v>
      </c>
      <c r="C9163" s="513">
        <v>395.524</v>
      </c>
    </row>
    <row r="9164" spans="1:3">
      <c r="A9164" s="285">
        <v>420093</v>
      </c>
      <c r="B9164" s="285" t="s">
        <v>18087</v>
      </c>
      <c r="C9164" s="513">
        <v>395.524</v>
      </c>
    </row>
    <row r="9165" spans="1:3">
      <c r="A9165" s="285">
        <v>420094</v>
      </c>
      <c r="B9165" s="285" t="s">
        <v>18252</v>
      </c>
      <c r="C9165" s="513">
        <v>430.233</v>
      </c>
    </row>
    <row r="9166" spans="1:3">
      <c r="A9166" s="285">
        <v>420096</v>
      </c>
      <c r="B9166" s="285" t="s">
        <v>18253</v>
      </c>
      <c r="C9166" s="513">
        <v>550.70799999999997</v>
      </c>
    </row>
    <row r="9167" spans="1:3">
      <c r="A9167" s="285">
        <v>420097</v>
      </c>
      <c r="B9167" s="285" t="s">
        <v>18088</v>
      </c>
      <c r="C9167" s="513">
        <v>780.8</v>
      </c>
    </row>
    <row r="9168" spans="1:3">
      <c r="A9168" s="285">
        <v>420110</v>
      </c>
      <c r="B9168" s="285" t="s">
        <v>18254</v>
      </c>
      <c r="C9168" s="513">
        <v>1029.07</v>
      </c>
    </row>
    <row r="9169" spans="1:3">
      <c r="A9169" s="285">
        <v>420111</v>
      </c>
      <c r="B9169" s="285" t="s">
        <v>18255</v>
      </c>
      <c r="C9169" s="513">
        <v>1029.07</v>
      </c>
    </row>
    <row r="9170" spans="1:3">
      <c r="A9170" s="285">
        <v>420112</v>
      </c>
      <c r="B9170" s="285" t="s">
        <v>18258</v>
      </c>
      <c r="C9170" s="513">
        <v>1087.6300000000001</v>
      </c>
    </row>
    <row r="9171" spans="1:3">
      <c r="A9171" s="285">
        <v>420113</v>
      </c>
      <c r="B9171" s="285" t="s">
        <v>18075</v>
      </c>
      <c r="C9171" s="513">
        <v>1087.6300000000001</v>
      </c>
    </row>
    <row r="9172" spans="1:3">
      <c r="A9172" s="285">
        <v>420114</v>
      </c>
      <c r="B9172" s="285" t="s">
        <v>18256</v>
      </c>
      <c r="C9172" s="513">
        <v>1129.1099999999999</v>
      </c>
    </row>
    <row r="9173" spans="1:3">
      <c r="A9173" s="285">
        <v>420115</v>
      </c>
      <c r="B9173" s="285" t="s">
        <v>18259</v>
      </c>
      <c r="C9173" s="513">
        <v>1165.71</v>
      </c>
    </row>
    <row r="9174" spans="1:3">
      <c r="A9174" s="285">
        <v>420120</v>
      </c>
      <c r="B9174" s="285" t="s">
        <v>18243</v>
      </c>
      <c r="C9174" s="513">
        <v>309.209</v>
      </c>
    </row>
    <row r="9175" spans="1:3">
      <c r="A9175" s="285">
        <v>420121</v>
      </c>
      <c r="B9175" s="285" t="s">
        <v>18244</v>
      </c>
      <c r="C9175" s="513">
        <v>309.209</v>
      </c>
    </row>
    <row r="9176" spans="1:3">
      <c r="A9176" s="285">
        <v>420122</v>
      </c>
      <c r="B9176" s="285" t="s">
        <v>18245</v>
      </c>
      <c r="C9176" s="513">
        <v>327.02100000000002</v>
      </c>
    </row>
    <row r="9177" spans="1:3">
      <c r="A9177" s="285">
        <v>420123</v>
      </c>
      <c r="B9177" s="285" t="s">
        <v>18079</v>
      </c>
      <c r="C9177" s="513">
        <v>327.02100000000002</v>
      </c>
    </row>
    <row r="9178" spans="1:3">
      <c r="A9178" s="285">
        <v>420124</v>
      </c>
      <c r="B9178" s="285" t="s">
        <v>18246</v>
      </c>
      <c r="C9178" s="513">
        <v>355.50799999999998</v>
      </c>
    </row>
    <row r="9179" spans="1:3">
      <c r="A9179" s="285">
        <v>420125</v>
      </c>
      <c r="B9179" s="285" t="s">
        <v>18247</v>
      </c>
      <c r="C9179" s="513">
        <v>405.34500000000003</v>
      </c>
    </row>
    <row r="9180" spans="1:3">
      <c r="A9180" s="285">
        <v>420127</v>
      </c>
      <c r="B9180" s="285" t="s">
        <v>18248</v>
      </c>
      <c r="C9180" s="513">
        <v>644.16</v>
      </c>
    </row>
    <row r="9181" spans="1:3">
      <c r="A9181" s="285">
        <v>420130</v>
      </c>
      <c r="B9181" s="285" t="s">
        <v>18249</v>
      </c>
      <c r="C9181" s="513">
        <v>417.54500000000002</v>
      </c>
    </row>
    <row r="9182" spans="1:3">
      <c r="A9182" s="285">
        <v>420131</v>
      </c>
      <c r="B9182" s="285" t="s">
        <v>18250</v>
      </c>
      <c r="C9182" s="513">
        <v>417.54500000000002</v>
      </c>
    </row>
    <row r="9183" spans="1:3">
      <c r="A9183" s="285">
        <v>420132</v>
      </c>
      <c r="B9183" s="285" t="s">
        <v>18251</v>
      </c>
      <c r="C9183" s="513">
        <v>441.51799999999997</v>
      </c>
    </row>
    <row r="9184" spans="1:3">
      <c r="A9184" s="285">
        <v>420133</v>
      </c>
      <c r="B9184" s="285" t="s">
        <v>18087</v>
      </c>
      <c r="C9184" s="513">
        <v>441.51799999999997</v>
      </c>
    </row>
    <row r="9185" spans="1:3">
      <c r="A9185" s="285">
        <v>420134</v>
      </c>
      <c r="B9185" s="285" t="s">
        <v>18252</v>
      </c>
      <c r="C9185" s="513">
        <v>479.94799999999998</v>
      </c>
    </row>
    <row r="9186" spans="1:3">
      <c r="A9186" s="285">
        <v>420135</v>
      </c>
      <c r="B9186" s="285" t="s">
        <v>18080</v>
      </c>
      <c r="C9186" s="513">
        <v>547.10900000000004</v>
      </c>
    </row>
    <row r="9187" spans="1:3">
      <c r="A9187" s="285">
        <v>420136</v>
      </c>
      <c r="B9187" s="285" t="s">
        <v>18253</v>
      </c>
      <c r="C9187" s="513">
        <v>614.27</v>
      </c>
    </row>
    <row r="9188" spans="1:3">
      <c r="A9188" s="285">
        <v>420137</v>
      </c>
      <c r="B9188" s="285" t="s">
        <v>18088</v>
      </c>
      <c r="C9188" s="513">
        <v>869.86</v>
      </c>
    </row>
    <row r="9189" spans="1:3">
      <c r="A9189" s="285">
        <v>420150</v>
      </c>
      <c r="B9189" s="285" t="s">
        <v>18254</v>
      </c>
      <c r="C9189" s="513">
        <v>1042.49</v>
      </c>
    </row>
    <row r="9190" spans="1:3">
      <c r="A9190" s="285">
        <v>420151</v>
      </c>
      <c r="B9190" s="285" t="s">
        <v>18255</v>
      </c>
      <c r="C9190" s="513">
        <v>1042.49</v>
      </c>
    </row>
    <row r="9191" spans="1:3">
      <c r="A9191" s="285">
        <v>420152</v>
      </c>
      <c r="B9191" s="285" t="s">
        <v>18258</v>
      </c>
      <c r="C9191" s="513">
        <v>1104.71</v>
      </c>
    </row>
    <row r="9192" spans="1:3">
      <c r="A9192" s="285">
        <v>420153</v>
      </c>
      <c r="B9192" s="285" t="s">
        <v>18075</v>
      </c>
      <c r="C9192" s="513">
        <v>1104.71</v>
      </c>
    </row>
    <row r="9193" spans="1:3">
      <c r="A9193" s="285">
        <v>420154</v>
      </c>
      <c r="B9193" s="285" t="s">
        <v>18256</v>
      </c>
      <c r="C9193" s="513">
        <v>1199.26</v>
      </c>
    </row>
    <row r="9194" spans="1:3">
      <c r="A9194" s="285">
        <v>420155</v>
      </c>
      <c r="B9194" s="285" t="s">
        <v>18259</v>
      </c>
      <c r="C9194" s="513">
        <v>1365.79</v>
      </c>
    </row>
    <row r="9195" spans="1:3">
      <c r="A9195" s="285">
        <v>420156</v>
      </c>
      <c r="B9195" s="285" t="s">
        <v>18072</v>
      </c>
      <c r="C9195" s="513">
        <v>1535.98</v>
      </c>
    </row>
    <row r="9196" spans="1:3">
      <c r="A9196" s="285">
        <v>420157</v>
      </c>
      <c r="B9196" s="285" t="s">
        <v>18260</v>
      </c>
      <c r="C9196" s="513">
        <v>1739.72</v>
      </c>
    </row>
    <row r="9197" spans="1:3">
      <c r="A9197" s="285">
        <v>420198</v>
      </c>
      <c r="B9197" s="285" t="s">
        <v>18261</v>
      </c>
      <c r="C9197" s="513">
        <v>350.32299999999998</v>
      </c>
    </row>
    <row r="9198" spans="1:3">
      <c r="A9198" s="285">
        <v>420205</v>
      </c>
      <c r="B9198" s="285" t="s">
        <v>18262</v>
      </c>
      <c r="C9198" s="513">
        <v>528.13800000000003</v>
      </c>
    </row>
    <row r="9199" spans="1:3">
      <c r="A9199" s="285">
        <v>420207</v>
      </c>
      <c r="B9199" s="285" t="s">
        <v>18263</v>
      </c>
      <c r="C9199" s="513">
        <v>627.08000000000004</v>
      </c>
    </row>
    <row r="9200" spans="1:3">
      <c r="A9200" s="285">
        <v>420208</v>
      </c>
      <c r="B9200" s="285" t="s">
        <v>18264</v>
      </c>
      <c r="C9200" s="513">
        <v>675.27</v>
      </c>
    </row>
    <row r="9201" spans="1:3">
      <c r="A9201" s="285">
        <v>420209</v>
      </c>
      <c r="B9201" s="285" t="s">
        <v>18265</v>
      </c>
      <c r="C9201" s="513">
        <v>675.27</v>
      </c>
    </row>
    <row r="9202" spans="1:3">
      <c r="A9202" s="285">
        <v>420215</v>
      </c>
      <c r="B9202" s="285" t="s">
        <v>18266</v>
      </c>
      <c r="C9202" s="513">
        <v>713.09</v>
      </c>
    </row>
    <row r="9203" spans="1:3">
      <c r="A9203" s="285">
        <v>420217</v>
      </c>
      <c r="B9203" s="285" t="s">
        <v>18267</v>
      </c>
      <c r="C9203" s="513">
        <v>846.68</v>
      </c>
    </row>
    <row r="9204" spans="1:3">
      <c r="A9204" s="285">
        <v>420218</v>
      </c>
      <c r="B9204" s="285" t="s">
        <v>18268</v>
      </c>
      <c r="C9204" s="513">
        <v>911.34</v>
      </c>
    </row>
    <row r="9205" spans="1:3">
      <c r="A9205" s="285">
        <v>420219</v>
      </c>
      <c r="B9205" s="285" t="s">
        <v>18269</v>
      </c>
      <c r="C9205" s="513">
        <v>911.34</v>
      </c>
    </row>
    <row r="9206" spans="1:3">
      <c r="A9206" s="285">
        <v>420225</v>
      </c>
      <c r="B9206" s="285" t="s">
        <v>18270</v>
      </c>
      <c r="C9206" s="513">
        <v>1426.79</v>
      </c>
    </row>
    <row r="9207" spans="1:3">
      <c r="A9207" s="285">
        <v>420228</v>
      </c>
      <c r="B9207" s="285" t="s">
        <v>18271</v>
      </c>
      <c r="C9207" s="513">
        <v>1823.9</v>
      </c>
    </row>
    <row r="9208" spans="1:3">
      <c r="A9208" s="285">
        <v>420235</v>
      </c>
      <c r="B9208" s="285" t="s">
        <v>18262</v>
      </c>
      <c r="C9208" s="513">
        <v>653.91999999999996</v>
      </c>
    </row>
    <row r="9209" spans="1:3">
      <c r="A9209" s="285">
        <v>420237</v>
      </c>
      <c r="B9209" s="285" t="s">
        <v>18263</v>
      </c>
      <c r="C9209" s="513">
        <v>775.92</v>
      </c>
    </row>
    <row r="9210" spans="1:3">
      <c r="A9210" s="285">
        <v>420238</v>
      </c>
      <c r="B9210" s="285" t="s">
        <v>18264</v>
      </c>
      <c r="C9210" s="513">
        <v>835.7</v>
      </c>
    </row>
    <row r="9211" spans="1:3">
      <c r="A9211" s="285">
        <v>420239</v>
      </c>
      <c r="B9211" s="285" t="s">
        <v>18265</v>
      </c>
      <c r="C9211" s="513">
        <v>835.7</v>
      </c>
    </row>
    <row r="9212" spans="1:3">
      <c r="A9212" s="285">
        <v>420245</v>
      </c>
      <c r="B9212" s="285" t="s">
        <v>18266</v>
      </c>
      <c r="C9212" s="513">
        <v>883.28</v>
      </c>
    </row>
    <row r="9213" spans="1:3">
      <c r="A9213" s="285">
        <v>420247</v>
      </c>
      <c r="B9213" s="285" t="s">
        <v>18267</v>
      </c>
      <c r="C9213" s="513">
        <v>1047.3699999999999</v>
      </c>
    </row>
    <row r="9214" spans="1:3">
      <c r="A9214" s="285">
        <v>420248</v>
      </c>
      <c r="B9214" s="285" t="s">
        <v>18268</v>
      </c>
      <c r="C9214" s="513">
        <v>1127.8900000000001</v>
      </c>
    </row>
    <row r="9215" spans="1:3">
      <c r="A9215" s="285">
        <v>420249</v>
      </c>
      <c r="B9215" s="285" t="s">
        <v>18269</v>
      </c>
      <c r="C9215" s="513">
        <v>1127.8900000000001</v>
      </c>
    </row>
    <row r="9216" spans="1:3">
      <c r="A9216" s="285">
        <v>420255</v>
      </c>
      <c r="B9216" s="285" t="s">
        <v>18270</v>
      </c>
      <c r="C9216" s="513">
        <v>1765.34</v>
      </c>
    </row>
    <row r="9217" spans="1:3">
      <c r="A9217" s="285">
        <v>420257</v>
      </c>
      <c r="B9217" s="285" t="s">
        <v>18272</v>
      </c>
      <c r="C9217" s="513">
        <v>2247.2399999999998</v>
      </c>
    </row>
    <row r="9218" spans="1:3">
      <c r="A9218" s="285">
        <v>420258</v>
      </c>
      <c r="B9218" s="285" t="s">
        <v>18271</v>
      </c>
      <c r="C9218" s="513">
        <v>2323.4899999999998</v>
      </c>
    </row>
    <row r="9219" spans="1:3">
      <c r="A9219" s="285">
        <v>420265</v>
      </c>
      <c r="B9219" s="285" t="s">
        <v>18262</v>
      </c>
      <c r="C9219" s="513">
        <v>729.56</v>
      </c>
    </row>
    <row r="9220" spans="1:3">
      <c r="A9220" s="285">
        <v>420267</v>
      </c>
      <c r="B9220" s="285" t="s">
        <v>18263</v>
      </c>
      <c r="C9220" s="513">
        <v>864.98</v>
      </c>
    </row>
    <row r="9221" spans="1:3">
      <c r="A9221" s="285">
        <v>420268</v>
      </c>
      <c r="B9221" s="285" t="s">
        <v>18264</v>
      </c>
      <c r="C9221" s="513">
        <v>933.91</v>
      </c>
    </row>
    <row r="9222" spans="1:3">
      <c r="A9222" s="285">
        <v>420269</v>
      </c>
      <c r="B9222" s="285" t="s">
        <v>18265</v>
      </c>
      <c r="C9222" s="513">
        <v>933.91</v>
      </c>
    </row>
    <row r="9223" spans="1:3">
      <c r="A9223" s="285">
        <v>420275</v>
      </c>
      <c r="B9223" s="285" t="s">
        <v>18266</v>
      </c>
      <c r="C9223" s="513">
        <v>984.54</v>
      </c>
    </row>
    <row r="9224" spans="1:3">
      <c r="A9224" s="285">
        <v>420277</v>
      </c>
      <c r="B9224" s="285" t="s">
        <v>18267</v>
      </c>
      <c r="C9224" s="513">
        <v>1167.54</v>
      </c>
    </row>
    <row r="9225" spans="1:3">
      <c r="A9225" s="285">
        <v>420278</v>
      </c>
      <c r="B9225" s="285" t="s">
        <v>18268</v>
      </c>
      <c r="C9225" s="513">
        <v>1258.43</v>
      </c>
    </row>
    <row r="9226" spans="1:3">
      <c r="A9226" s="285">
        <v>420279</v>
      </c>
      <c r="B9226" s="285" t="s">
        <v>18269</v>
      </c>
      <c r="C9226" s="513">
        <v>1258.43</v>
      </c>
    </row>
    <row r="9227" spans="1:3">
      <c r="A9227" s="285">
        <v>420285</v>
      </c>
      <c r="B9227" s="285" t="s">
        <v>18270</v>
      </c>
      <c r="C9227" s="513">
        <v>1967.86</v>
      </c>
    </row>
    <row r="9228" spans="1:3">
      <c r="A9228" s="285">
        <v>420287</v>
      </c>
      <c r="B9228" s="285" t="s">
        <v>18272</v>
      </c>
      <c r="C9228" s="513">
        <v>2336.91</v>
      </c>
    </row>
    <row r="9229" spans="1:3">
      <c r="A9229" s="285">
        <v>420288</v>
      </c>
      <c r="B9229" s="285" t="s">
        <v>18271</v>
      </c>
      <c r="C9229" s="513">
        <v>2519.91</v>
      </c>
    </row>
    <row r="9230" spans="1:3">
      <c r="A9230" s="285">
        <v>420289</v>
      </c>
      <c r="B9230" s="285" t="s">
        <v>18073</v>
      </c>
      <c r="C9230" s="513">
        <v>2519.91</v>
      </c>
    </row>
    <row r="9231" spans="1:3">
      <c r="A9231" s="285">
        <v>420299</v>
      </c>
      <c r="B9231" s="285" t="s">
        <v>18273</v>
      </c>
      <c r="C9231" s="513">
        <v>500.2</v>
      </c>
    </row>
    <row r="9232" spans="1:3">
      <c r="A9232" s="285">
        <v>420300</v>
      </c>
      <c r="B9232" s="285" t="s">
        <v>18274</v>
      </c>
      <c r="C9232" s="513">
        <v>675.27</v>
      </c>
    </row>
    <row r="9233" spans="1:3">
      <c r="A9233" s="285">
        <v>420302</v>
      </c>
      <c r="B9233" s="285" t="s">
        <v>18275</v>
      </c>
      <c r="C9233" s="513">
        <v>521.12300000000005</v>
      </c>
    </row>
    <row r="9234" spans="1:3">
      <c r="A9234" s="285">
        <v>420305</v>
      </c>
      <c r="B9234" s="285" t="s">
        <v>18276</v>
      </c>
      <c r="C9234" s="513">
        <v>561.62699999999995</v>
      </c>
    </row>
    <row r="9235" spans="1:3">
      <c r="A9235" s="285">
        <v>420307</v>
      </c>
      <c r="B9235" s="285" t="s">
        <v>18277</v>
      </c>
      <c r="C9235" s="513">
        <v>631.35</v>
      </c>
    </row>
    <row r="9236" spans="1:3">
      <c r="A9236" s="285">
        <v>420309</v>
      </c>
      <c r="B9236" s="285" t="s">
        <v>18278</v>
      </c>
      <c r="C9236" s="513">
        <v>685.64</v>
      </c>
    </row>
    <row r="9237" spans="1:3">
      <c r="A9237" s="285">
        <v>420312</v>
      </c>
      <c r="B9237" s="285" t="s">
        <v>18279</v>
      </c>
      <c r="C9237" s="513">
        <v>703.94</v>
      </c>
    </row>
    <row r="9238" spans="1:3">
      <c r="A9238" s="285">
        <v>420315</v>
      </c>
      <c r="B9238" s="285" t="s">
        <v>18280</v>
      </c>
      <c r="C9238" s="513">
        <v>757.62</v>
      </c>
    </row>
    <row r="9239" spans="1:3">
      <c r="A9239" s="285">
        <v>420322</v>
      </c>
      <c r="B9239" s="285" t="s">
        <v>18281</v>
      </c>
      <c r="C9239" s="513">
        <v>1529.88</v>
      </c>
    </row>
    <row r="9240" spans="1:3">
      <c r="A9240" s="285">
        <v>420325</v>
      </c>
      <c r="B9240" s="285" t="s">
        <v>18282</v>
      </c>
      <c r="C9240" s="513">
        <v>1705.56</v>
      </c>
    </row>
    <row r="9241" spans="1:3">
      <c r="A9241" s="285">
        <v>420327</v>
      </c>
      <c r="B9241" s="285" t="s">
        <v>18283</v>
      </c>
      <c r="C9241" s="513">
        <v>1754.97</v>
      </c>
    </row>
    <row r="9242" spans="1:3">
      <c r="A9242" s="285">
        <v>420332</v>
      </c>
      <c r="B9242" s="285" t="s">
        <v>18275</v>
      </c>
      <c r="C9242" s="513">
        <v>645.38</v>
      </c>
    </row>
    <row r="9243" spans="1:3">
      <c r="A9243" s="285">
        <v>420335</v>
      </c>
      <c r="B9243" s="285" t="s">
        <v>18276</v>
      </c>
      <c r="C9243" s="513">
        <v>695.4</v>
      </c>
    </row>
    <row r="9244" spans="1:3">
      <c r="A9244" s="285">
        <v>420337</v>
      </c>
      <c r="B9244" s="285" t="s">
        <v>18277</v>
      </c>
      <c r="C9244" s="513">
        <v>782.02</v>
      </c>
    </row>
    <row r="9245" spans="1:3">
      <c r="A9245" s="285">
        <v>420339</v>
      </c>
      <c r="B9245" s="285" t="s">
        <v>18278</v>
      </c>
      <c r="C9245" s="513">
        <v>847.9</v>
      </c>
    </row>
    <row r="9246" spans="1:3">
      <c r="A9246" s="285">
        <v>420342</v>
      </c>
      <c r="B9246" s="285" t="s">
        <v>18279</v>
      </c>
      <c r="C9246" s="513">
        <v>871.69</v>
      </c>
    </row>
    <row r="9247" spans="1:3">
      <c r="A9247" s="285">
        <v>420345</v>
      </c>
      <c r="B9247" s="285" t="s">
        <v>18280</v>
      </c>
      <c r="C9247" s="513">
        <v>937.57</v>
      </c>
    </row>
    <row r="9248" spans="1:3">
      <c r="A9248" s="285">
        <v>420347</v>
      </c>
      <c r="B9248" s="285" t="s">
        <v>18284</v>
      </c>
      <c r="C9248" s="513">
        <v>1054.69</v>
      </c>
    </row>
    <row r="9249" spans="1:3">
      <c r="A9249" s="285">
        <v>420349</v>
      </c>
      <c r="B9249" s="285" t="s">
        <v>18285</v>
      </c>
      <c r="C9249" s="513">
        <v>1145.58</v>
      </c>
    </row>
    <row r="9250" spans="1:3">
      <c r="A9250" s="285">
        <v>420352</v>
      </c>
      <c r="B9250" s="285" t="s">
        <v>18281</v>
      </c>
      <c r="C9250" s="513">
        <v>1892.83</v>
      </c>
    </row>
    <row r="9251" spans="1:3">
      <c r="A9251" s="285">
        <v>420355</v>
      </c>
      <c r="B9251" s="285" t="s">
        <v>18282</v>
      </c>
      <c r="C9251" s="513">
        <v>2112.4299999999998</v>
      </c>
    </row>
    <row r="9252" spans="1:3">
      <c r="A9252" s="285">
        <v>420357</v>
      </c>
      <c r="B9252" s="285" t="s">
        <v>18283</v>
      </c>
      <c r="C9252" s="513">
        <v>2089.25</v>
      </c>
    </row>
    <row r="9253" spans="1:3">
      <c r="A9253" s="285">
        <v>420359</v>
      </c>
      <c r="B9253" s="285" t="s">
        <v>18286</v>
      </c>
      <c r="C9253" s="513">
        <v>2161.23</v>
      </c>
    </row>
    <row r="9254" spans="1:3">
      <c r="A9254" s="285">
        <v>420362</v>
      </c>
      <c r="B9254" s="285" t="s">
        <v>18275</v>
      </c>
      <c r="C9254" s="513">
        <v>719.8</v>
      </c>
    </row>
    <row r="9255" spans="1:3">
      <c r="A9255" s="285">
        <v>420365</v>
      </c>
      <c r="B9255" s="285" t="s">
        <v>18276</v>
      </c>
      <c r="C9255" s="513">
        <v>775.31</v>
      </c>
    </row>
    <row r="9256" spans="1:3">
      <c r="A9256" s="285">
        <v>420367</v>
      </c>
      <c r="B9256" s="285" t="s">
        <v>18277</v>
      </c>
      <c r="C9256" s="513">
        <v>872.3</v>
      </c>
    </row>
    <row r="9257" spans="1:3">
      <c r="A9257" s="285">
        <v>420369</v>
      </c>
      <c r="B9257" s="285" t="s">
        <v>18278</v>
      </c>
      <c r="C9257" s="513">
        <v>944.28</v>
      </c>
    </row>
    <row r="9258" spans="1:3">
      <c r="A9258" s="285">
        <v>420372</v>
      </c>
      <c r="B9258" s="285" t="s">
        <v>18279</v>
      </c>
      <c r="C9258" s="513">
        <v>972.34</v>
      </c>
    </row>
    <row r="9259" spans="1:3">
      <c r="A9259" s="285">
        <v>420375</v>
      </c>
      <c r="B9259" s="285" t="s">
        <v>18280</v>
      </c>
      <c r="C9259" s="513">
        <v>1047.3699999999999</v>
      </c>
    </row>
    <row r="9260" spans="1:3">
      <c r="A9260" s="285">
        <v>420377</v>
      </c>
      <c r="B9260" s="285" t="s">
        <v>18284</v>
      </c>
      <c r="C9260" s="513">
        <v>1176.69</v>
      </c>
    </row>
    <row r="9261" spans="1:3">
      <c r="A9261" s="285">
        <v>420379</v>
      </c>
      <c r="B9261" s="285" t="s">
        <v>18285</v>
      </c>
      <c r="C9261" s="513">
        <v>1277.95</v>
      </c>
    </row>
    <row r="9262" spans="1:3">
      <c r="A9262" s="285">
        <v>420382</v>
      </c>
      <c r="B9262" s="285" t="s">
        <v>18281</v>
      </c>
      <c r="C9262" s="513">
        <v>2112.4299999999998</v>
      </c>
    </row>
    <row r="9263" spans="1:3">
      <c r="A9263" s="285">
        <v>420385</v>
      </c>
      <c r="B9263" s="285" t="s">
        <v>18282</v>
      </c>
      <c r="C9263" s="513">
        <v>2355.21</v>
      </c>
    </row>
    <row r="9264" spans="1:3">
      <c r="A9264" s="285">
        <v>420387</v>
      </c>
      <c r="B9264" s="285" t="s">
        <v>18283</v>
      </c>
      <c r="C9264" s="513">
        <v>2423.5300000000002</v>
      </c>
    </row>
    <row r="9265" spans="1:3">
      <c r="A9265" s="285">
        <v>420389</v>
      </c>
      <c r="B9265" s="285" t="s">
        <v>18286</v>
      </c>
      <c r="C9265" s="513">
        <v>2482.6999999999998</v>
      </c>
    </row>
    <row r="9266" spans="1:3">
      <c r="A9266" s="285">
        <v>420402</v>
      </c>
      <c r="B9266" s="285" t="s">
        <v>18275</v>
      </c>
      <c r="C9266" s="513">
        <v>706.99</v>
      </c>
    </row>
    <row r="9267" spans="1:3">
      <c r="A9267" s="285">
        <v>420405</v>
      </c>
      <c r="B9267" s="285" t="s">
        <v>18276</v>
      </c>
      <c r="C9267" s="513">
        <v>775.31</v>
      </c>
    </row>
    <row r="9268" spans="1:3">
      <c r="A9268" s="285">
        <v>420407</v>
      </c>
      <c r="B9268" s="285" t="s">
        <v>18277</v>
      </c>
      <c r="C9268" s="513">
        <v>857.05</v>
      </c>
    </row>
    <row r="9269" spans="1:3">
      <c r="A9269" s="285">
        <v>420409</v>
      </c>
      <c r="B9269" s="285" t="s">
        <v>18278</v>
      </c>
      <c r="C9269" s="513">
        <v>886.33</v>
      </c>
    </row>
    <row r="9270" spans="1:3">
      <c r="A9270" s="285">
        <v>420412</v>
      </c>
      <c r="B9270" s="285" t="s">
        <v>18279</v>
      </c>
      <c r="C9270" s="513">
        <v>954.65</v>
      </c>
    </row>
    <row r="9271" spans="1:3">
      <c r="A9271" s="285">
        <v>420415</v>
      </c>
      <c r="B9271" s="285" t="s">
        <v>18280</v>
      </c>
      <c r="C9271" s="513">
        <v>1045.54</v>
      </c>
    </row>
    <row r="9272" spans="1:3">
      <c r="A9272" s="285">
        <v>420417</v>
      </c>
      <c r="B9272" s="285" t="s">
        <v>18284</v>
      </c>
      <c r="C9272" s="513">
        <v>1156.56</v>
      </c>
    </row>
    <row r="9273" spans="1:3">
      <c r="A9273" s="285">
        <v>420419</v>
      </c>
      <c r="B9273" s="285" t="s">
        <v>18285</v>
      </c>
      <c r="C9273" s="513">
        <v>1197.43</v>
      </c>
    </row>
    <row r="9274" spans="1:3">
      <c r="A9274" s="285">
        <v>420422</v>
      </c>
      <c r="B9274" s="285" t="s">
        <v>18281</v>
      </c>
      <c r="C9274" s="513">
        <v>1834.88</v>
      </c>
    </row>
    <row r="9275" spans="1:3">
      <c r="A9275" s="285">
        <v>420425</v>
      </c>
      <c r="B9275" s="285" t="s">
        <v>18282</v>
      </c>
      <c r="C9275" s="513">
        <v>1934.31</v>
      </c>
    </row>
    <row r="9276" spans="1:3">
      <c r="A9276" s="285">
        <v>420427</v>
      </c>
      <c r="B9276" s="285" t="s">
        <v>18283</v>
      </c>
      <c r="C9276" s="513">
        <v>2025.2</v>
      </c>
    </row>
    <row r="9277" spans="1:3">
      <c r="A9277" s="285">
        <v>420429</v>
      </c>
      <c r="B9277" s="285" t="s">
        <v>18286</v>
      </c>
      <c r="C9277" s="513">
        <v>2095.96</v>
      </c>
    </row>
    <row r="9278" spans="1:3">
      <c r="A9278" s="285">
        <v>420432</v>
      </c>
      <c r="B9278" s="285" t="s">
        <v>18275</v>
      </c>
      <c r="C9278" s="513">
        <v>875.96</v>
      </c>
    </row>
    <row r="9279" spans="1:3">
      <c r="A9279" s="285">
        <v>420435</v>
      </c>
      <c r="B9279" s="285" t="s">
        <v>18276</v>
      </c>
      <c r="C9279" s="513">
        <v>960.14</v>
      </c>
    </row>
    <row r="9280" spans="1:3">
      <c r="A9280" s="285">
        <v>420437</v>
      </c>
      <c r="B9280" s="285" t="s">
        <v>18277</v>
      </c>
      <c r="C9280" s="513">
        <v>1061.4000000000001</v>
      </c>
    </row>
    <row r="9281" spans="1:3">
      <c r="A9281" s="285">
        <v>420439</v>
      </c>
      <c r="B9281" s="285" t="s">
        <v>18278</v>
      </c>
      <c r="C9281" s="513">
        <v>1097.3900000000001</v>
      </c>
    </row>
    <row r="9282" spans="1:3">
      <c r="A9282" s="285">
        <v>420442</v>
      </c>
      <c r="B9282" s="285" t="s">
        <v>18279</v>
      </c>
      <c r="C9282" s="513">
        <v>1181.57</v>
      </c>
    </row>
    <row r="9283" spans="1:3">
      <c r="A9283" s="285">
        <v>420445</v>
      </c>
      <c r="B9283" s="285" t="s">
        <v>18280</v>
      </c>
      <c r="C9283" s="513">
        <v>1296.25</v>
      </c>
    </row>
    <row r="9284" spans="1:3">
      <c r="A9284" s="285">
        <v>420447</v>
      </c>
      <c r="B9284" s="285" t="s">
        <v>18284</v>
      </c>
      <c r="C9284" s="513">
        <v>1433.5</v>
      </c>
    </row>
    <row r="9285" spans="1:3">
      <c r="A9285" s="285">
        <v>420449</v>
      </c>
      <c r="B9285" s="285" t="s">
        <v>18285</v>
      </c>
      <c r="C9285" s="513">
        <v>1481.08</v>
      </c>
    </row>
    <row r="9286" spans="1:3">
      <c r="A9286" s="285">
        <v>420452</v>
      </c>
      <c r="B9286" s="285" t="s">
        <v>18281</v>
      </c>
      <c r="C9286" s="513">
        <v>2272.25</v>
      </c>
    </row>
    <row r="9287" spans="1:3">
      <c r="A9287" s="285">
        <v>420455</v>
      </c>
      <c r="B9287" s="285" t="s">
        <v>18282</v>
      </c>
      <c r="C9287" s="513">
        <v>2393.64</v>
      </c>
    </row>
    <row r="9288" spans="1:3">
      <c r="A9288" s="285">
        <v>420457</v>
      </c>
      <c r="B9288" s="285" t="s">
        <v>18283</v>
      </c>
      <c r="C9288" s="513">
        <v>2506.4899999999998</v>
      </c>
    </row>
    <row r="9289" spans="1:3">
      <c r="A9289" s="285">
        <v>420459</v>
      </c>
      <c r="B9289" s="285" t="s">
        <v>18286</v>
      </c>
      <c r="C9289" s="513">
        <v>2593.11</v>
      </c>
    </row>
    <row r="9290" spans="1:3">
      <c r="A9290" s="285">
        <v>420462</v>
      </c>
      <c r="B9290" s="285" t="s">
        <v>18275</v>
      </c>
      <c r="C9290" s="513">
        <v>975.39</v>
      </c>
    </row>
    <row r="9291" spans="1:3">
      <c r="A9291" s="285">
        <v>420465</v>
      </c>
      <c r="B9291" s="285" t="s">
        <v>18276</v>
      </c>
      <c r="C9291" s="513">
        <v>1069.33</v>
      </c>
    </row>
    <row r="9292" spans="1:3">
      <c r="A9292" s="285">
        <v>420467</v>
      </c>
      <c r="B9292" s="285" t="s">
        <v>18277</v>
      </c>
      <c r="C9292" s="513">
        <v>1182.79</v>
      </c>
    </row>
    <row r="9293" spans="1:3">
      <c r="A9293" s="285">
        <v>420469</v>
      </c>
      <c r="B9293" s="285" t="s">
        <v>18278</v>
      </c>
      <c r="C9293" s="513">
        <v>1224.8800000000001</v>
      </c>
    </row>
    <row r="9294" spans="1:3">
      <c r="A9294" s="285">
        <v>420472</v>
      </c>
      <c r="B9294" s="285" t="s">
        <v>18279</v>
      </c>
      <c r="C9294" s="513">
        <v>1318.21</v>
      </c>
    </row>
    <row r="9295" spans="1:3">
      <c r="A9295" s="285">
        <v>420475</v>
      </c>
      <c r="B9295" s="285" t="s">
        <v>18280</v>
      </c>
      <c r="C9295" s="513">
        <v>1444.48</v>
      </c>
    </row>
    <row r="9296" spans="1:3">
      <c r="A9296" s="285">
        <v>420477</v>
      </c>
      <c r="B9296" s="285" t="s">
        <v>18284</v>
      </c>
      <c r="C9296" s="513">
        <v>1597.59</v>
      </c>
    </row>
    <row r="9297" spans="1:3">
      <c r="A9297" s="285">
        <v>420479</v>
      </c>
      <c r="B9297" s="285" t="s">
        <v>18285</v>
      </c>
      <c r="C9297" s="513">
        <v>1653.1</v>
      </c>
    </row>
    <row r="9298" spans="1:3">
      <c r="A9298" s="285">
        <v>420482</v>
      </c>
      <c r="B9298" s="285" t="s">
        <v>18281</v>
      </c>
      <c r="C9298" s="513">
        <v>2533.94</v>
      </c>
    </row>
    <row r="9299" spans="1:3">
      <c r="A9299" s="285">
        <v>420485</v>
      </c>
      <c r="B9299" s="285" t="s">
        <v>18282</v>
      </c>
      <c r="C9299" s="513">
        <v>2671.8</v>
      </c>
    </row>
    <row r="9300" spans="1:3">
      <c r="A9300" s="285">
        <v>420487</v>
      </c>
      <c r="B9300" s="285" t="s">
        <v>18283</v>
      </c>
      <c r="C9300" s="513">
        <v>2798.07</v>
      </c>
    </row>
    <row r="9301" spans="1:3">
      <c r="A9301" s="285">
        <v>420489</v>
      </c>
      <c r="B9301" s="285" t="s">
        <v>18286</v>
      </c>
      <c r="C9301" s="513">
        <v>2893.23</v>
      </c>
    </row>
    <row r="9302" spans="1:3">
      <c r="A9302" s="285">
        <v>420605</v>
      </c>
      <c r="B9302" s="285" t="s">
        <v>18262</v>
      </c>
      <c r="C9302" s="513">
        <v>804.59</v>
      </c>
    </row>
    <row r="9303" spans="1:3">
      <c r="A9303" s="285">
        <v>420607</v>
      </c>
      <c r="B9303" s="285" t="s">
        <v>18263</v>
      </c>
      <c r="C9303" s="513">
        <v>955.87</v>
      </c>
    </row>
    <row r="9304" spans="1:3">
      <c r="A9304" s="285">
        <v>420608</v>
      </c>
      <c r="B9304" s="285" t="s">
        <v>18264</v>
      </c>
      <c r="C9304" s="513">
        <v>1029.07</v>
      </c>
    </row>
    <row r="9305" spans="1:3">
      <c r="A9305" s="285">
        <v>420609</v>
      </c>
      <c r="B9305" s="285" t="s">
        <v>18265</v>
      </c>
      <c r="C9305" s="513">
        <v>1029.07</v>
      </c>
    </row>
    <row r="9306" spans="1:3">
      <c r="A9306" s="285">
        <v>420615</v>
      </c>
      <c r="B9306" s="285" t="s">
        <v>18266</v>
      </c>
      <c r="C9306" s="513">
        <v>1086.4100000000001</v>
      </c>
    </row>
    <row r="9307" spans="1:3">
      <c r="A9307" s="285">
        <v>420617</v>
      </c>
      <c r="B9307" s="285" t="s">
        <v>18267</v>
      </c>
      <c r="C9307" s="513">
        <v>1290.76</v>
      </c>
    </row>
    <row r="9308" spans="1:3">
      <c r="A9308" s="285">
        <v>420618</v>
      </c>
      <c r="B9308" s="285" t="s">
        <v>18268</v>
      </c>
      <c r="C9308" s="513">
        <v>1388.97</v>
      </c>
    </row>
    <row r="9309" spans="1:3">
      <c r="A9309" s="285">
        <v>420619</v>
      </c>
      <c r="B9309" s="285" t="s">
        <v>18269</v>
      </c>
      <c r="C9309" s="513">
        <v>1388.97</v>
      </c>
    </row>
    <row r="9310" spans="1:3">
      <c r="A9310" s="285">
        <v>420625</v>
      </c>
      <c r="B9310" s="285" t="s">
        <v>18287</v>
      </c>
      <c r="C9310" s="513">
        <v>2174.65</v>
      </c>
    </row>
    <row r="9311" spans="1:3">
      <c r="A9311" s="285">
        <v>420627</v>
      </c>
      <c r="B9311" s="285" t="s">
        <v>18288</v>
      </c>
      <c r="C9311" s="513">
        <v>2578.4699999999998</v>
      </c>
    </row>
    <row r="9312" spans="1:3">
      <c r="A9312" s="285">
        <v>420628</v>
      </c>
      <c r="B9312" s="285" t="s">
        <v>18289</v>
      </c>
      <c r="C9312" s="513">
        <v>2777.33</v>
      </c>
    </row>
    <row r="9313" spans="1:3">
      <c r="A9313" s="285">
        <v>420629</v>
      </c>
      <c r="B9313" s="285" t="s">
        <v>18290</v>
      </c>
      <c r="C9313" s="513">
        <v>2777.33</v>
      </c>
    </row>
    <row r="9314" spans="1:3">
      <c r="A9314" s="285">
        <v>420635</v>
      </c>
      <c r="B9314" s="285" t="s">
        <v>18276</v>
      </c>
      <c r="C9314" s="513">
        <v>821.67</v>
      </c>
    </row>
    <row r="9315" spans="1:3">
      <c r="A9315" s="285">
        <v>420637</v>
      </c>
      <c r="B9315" s="285" t="s">
        <v>18277</v>
      </c>
      <c r="C9315" s="513">
        <v>921.1</v>
      </c>
    </row>
    <row r="9316" spans="1:3">
      <c r="A9316" s="285">
        <v>420638</v>
      </c>
      <c r="B9316" s="285" t="s">
        <v>18291</v>
      </c>
      <c r="C9316" s="513">
        <v>986.37</v>
      </c>
    </row>
    <row r="9317" spans="1:3">
      <c r="A9317" s="285">
        <v>420639</v>
      </c>
      <c r="B9317" s="285" t="s">
        <v>18278</v>
      </c>
      <c r="C9317" s="513">
        <v>1047.98</v>
      </c>
    </row>
    <row r="9318" spans="1:3">
      <c r="A9318" s="285">
        <v>420645</v>
      </c>
      <c r="B9318" s="285" t="s">
        <v>18280</v>
      </c>
      <c r="C9318" s="513">
        <v>1108.3699999999999</v>
      </c>
    </row>
    <row r="9319" spans="1:3">
      <c r="A9319" s="285">
        <v>420647</v>
      </c>
      <c r="B9319" s="285" t="s">
        <v>18284</v>
      </c>
      <c r="C9319" s="513">
        <v>1241.96</v>
      </c>
    </row>
    <row r="9320" spans="1:3">
      <c r="A9320" s="285">
        <v>420648</v>
      </c>
      <c r="B9320" s="285" t="s">
        <v>18292</v>
      </c>
      <c r="C9320" s="513">
        <v>1329.8</v>
      </c>
    </row>
    <row r="9321" spans="1:3">
      <c r="A9321" s="285">
        <v>420649</v>
      </c>
      <c r="B9321" s="285" t="s">
        <v>18285</v>
      </c>
      <c r="C9321" s="513">
        <v>1414.59</v>
      </c>
    </row>
    <row r="9322" spans="1:3">
      <c r="A9322" s="285">
        <v>420655</v>
      </c>
      <c r="B9322" s="285" t="s">
        <v>18282</v>
      </c>
      <c r="C9322" s="513">
        <v>2411.94</v>
      </c>
    </row>
    <row r="9323" spans="1:3">
      <c r="A9323" s="285">
        <v>420657</v>
      </c>
      <c r="B9323" s="285" t="s">
        <v>18283</v>
      </c>
      <c r="C9323" s="513">
        <v>2798.07</v>
      </c>
    </row>
    <row r="9324" spans="1:3">
      <c r="A9324" s="285">
        <v>420658</v>
      </c>
      <c r="B9324" s="285" t="s">
        <v>18293</v>
      </c>
      <c r="C9324" s="513">
        <v>2741.34</v>
      </c>
    </row>
    <row r="9325" spans="1:3">
      <c r="A9325" s="285">
        <v>420659</v>
      </c>
      <c r="B9325" s="285" t="s">
        <v>18286</v>
      </c>
      <c r="C9325" s="513">
        <v>2753.54</v>
      </c>
    </row>
    <row r="9326" spans="1:3">
      <c r="A9326" s="285">
        <v>420665</v>
      </c>
      <c r="B9326" s="285" t="s">
        <v>18276</v>
      </c>
      <c r="C9326" s="513">
        <v>1114.47</v>
      </c>
    </row>
    <row r="9327" spans="1:3">
      <c r="A9327" s="285">
        <v>420667</v>
      </c>
      <c r="B9327" s="285" t="s">
        <v>18277</v>
      </c>
      <c r="C9327" s="513">
        <v>1223.05</v>
      </c>
    </row>
    <row r="9328" spans="1:3">
      <c r="A9328" s="285">
        <v>420668</v>
      </c>
      <c r="B9328" s="285" t="s">
        <v>18291</v>
      </c>
      <c r="C9328" s="513">
        <v>1351.15</v>
      </c>
    </row>
    <row r="9329" spans="1:3">
      <c r="A9329" s="285">
        <v>420669</v>
      </c>
      <c r="B9329" s="285" t="s">
        <v>18278</v>
      </c>
      <c r="C9329" s="513">
        <v>1398.12</v>
      </c>
    </row>
    <row r="9330" spans="1:3">
      <c r="A9330" s="285">
        <v>420675</v>
      </c>
      <c r="B9330" s="285" t="s">
        <v>18280</v>
      </c>
      <c r="C9330" s="513">
        <v>1504.87</v>
      </c>
    </row>
    <row r="9331" spans="1:3">
      <c r="A9331" s="285">
        <v>420677</v>
      </c>
      <c r="B9331" s="285" t="s">
        <v>18284</v>
      </c>
      <c r="C9331" s="513">
        <v>1649.44</v>
      </c>
    </row>
    <row r="9332" spans="1:3">
      <c r="A9332" s="285">
        <v>420678</v>
      </c>
      <c r="B9332" s="285" t="s">
        <v>18292</v>
      </c>
      <c r="C9332" s="513">
        <v>1823.9</v>
      </c>
    </row>
    <row r="9333" spans="1:3">
      <c r="A9333" s="285">
        <v>420679</v>
      </c>
      <c r="B9333" s="285" t="s">
        <v>18285</v>
      </c>
      <c r="C9333" s="513">
        <v>1886.12</v>
      </c>
    </row>
    <row r="9334" spans="1:3">
      <c r="A9334" s="285">
        <v>420685</v>
      </c>
      <c r="B9334" s="285" t="s">
        <v>18282</v>
      </c>
      <c r="C9334" s="513">
        <v>2895.06</v>
      </c>
    </row>
    <row r="9335" spans="1:3">
      <c r="A9335" s="285">
        <v>420687</v>
      </c>
      <c r="B9335" s="285" t="s">
        <v>18283</v>
      </c>
      <c r="C9335" s="513">
        <v>3047.56</v>
      </c>
    </row>
    <row r="9336" spans="1:3">
      <c r="A9336" s="285">
        <v>420688</v>
      </c>
      <c r="B9336" s="285" t="s">
        <v>18293</v>
      </c>
      <c r="C9336" s="513">
        <v>3191.52</v>
      </c>
    </row>
    <row r="9337" spans="1:3">
      <c r="A9337" s="285">
        <v>420689</v>
      </c>
      <c r="B9337" s="285" t="s">
        <v>18286</v>
      </c>
      <c r="C9337" s="513">
        <v>3301.93</v>
      </c>
    </row>
    <row r="9338" spans="1:3">
      <c r="A9338" s="285">
        <v>421000</v>
      </c>
      <c r="B9338" s="285" t="s">
        <v>18294</v>
      </c>
      <c r="C9338" s="513">
        <v>96.501999999999995</v>
      </c>
    </row>
    <row r="9339" spans="1:3">
      <c r="A9339" s="285">
        <v>421001</v>
      </c>
      <c r="B9339" s="285" t="s">
        <v>18295</v>
      </c>
      <c r="C9339" s="513">
        <v>96.501999999999995</v>
      </c>
    </row>
    <row r="9340" spans="1:3">
      <c r="A9340" s="285">
        <v>421002</v>
      </c>
      <c r="B9340" s="285" t="s">
        <v>18296</v>
      </c>
      <c r="C9340" s="513">
        <v>96.501999999999995</v>
      </c>
    </row>
    <row r="9341" spans="1:3">
      <c r="A9341" s="285">
        <v>421003</v>
      </c>
      <c r="B9341" s="285" t="s">
        <v>18297</v>
      </c>
      <c r="C9341" s="513">
        <v>96.501999999999995</v>
      </c>
    </row>
    <row r="9342" spans="1:3">
      <c r="A9342" s="285">
        <v>421004</v>
      </c>
      <c r="B9342" s="285" t="s">
        <v>18298</v>
      </c>
      <c r="C9342" s="513">
        <v>103.151</v>
      </c>
    </row>
    <row r="9343" spans="1:3">
      <c r="A9343" s="285">
        <v>421005</v>
      </c>
      <c r="B9343" s="285" t="s">
        <v>18299</v>
      </c>
      <c r="C9343" s="513">
        <v>103.151</v>
      </c>
    </row>
    <row r="9344" spans="1:3">
      <c r="A9344" s="285">
        <v>421006</v>
      </c>
      <c r="B9344" s="285" t="s">
        <v>18300</v>
      </c>
      <c r="C9344" s="513">
        <v>73.748999999999995</v>
      </c>
    </row>
    <row r="9345" spans="1:3">
      <c r="A9345" s="285">
        <v>421007</v>
      </c>
      <c r="B9345" s="285" t="s">
        <v>18301</v>
      </c>
      <c r="C9345" s="513">
        <v>73.748999999999995</v>
      </c>
    </row>
    <row r="9346" spans="1:3">
      <c r="A9346" s="285">
        <v>421008</v>
      </c>
      <c r="B9346" s="285" t="s">
        <v>18302</v>
      </c>
      <c r="C9346" s="513">
        <v>73.748999999999995</v>
      </c>
    </row>
    <row r="9347" spans="1:3">
      <c r="A9347" s="285">
        <v>421009</v>
      </c>
      <c r="B9347" s="285" t="s">
        <v>18303</v>
      </c>
      <c r="C9347" s="513">
        <v>73.748999999999995</v>
      </c>
    </row>
    <row r="9348" spans="1:3">
      <c r="A9348" s="285">
        <v>421010</v>
      </c>
      <c r="B9348" s="285" t="s">
        <v>18304</v>
      </c>
      <c r="C9348" s="513">
        <v>60.316800000000001</v>
      </c>
    </row>
    <row r="9349" spans="1:3">
      <c r="A9349" s="285">
        <v>421012</v>
      </c>
      <c r="B9349" s="285" t="s">
        <v>18305</v>
      </c>
      <c r="C9349" s="513">
        <v>68.625</v>
      </c>
    </row>
    <row r="9350" spans="1:3">
      <c r="A9350" s="285">
        <v>421013</v>
      </c>
      <c r="B9350" s="285" t="s">
        <v>18306</v>
      </c>
      <c r="C9350" s="513">
        <v>68.686000000000007</v>
      </c>
    </row>
    <row r="9351" spans="1:3">
      <c r="A9351" s="285">
        <v>421014</v>
      </c>
      <c r="B9351" s="285" t="s">
        <v>18307</v>
      </c>
      <c r="C9351" s="513">
        <v>68.686000000000007</v>
      </c>
    </row>
    <row r="9352" spans="1:3">
      <c r="A9352" s="285">
        <v>421017</v>
      </c>
      <c r="B9352" s="285" t="s">
        <v>18308</v>
      </c>
      <c r="C9352" s="513">
        <v>68.563999999999993</v>
      </c>
    </row>
    <row r="9353" spans="1:3">
      <c r="A9353" s="285">
        <v>421018</v>
      </c>
      <c r="B9353" s="285" t="s">
        <v>18309</v>
      </c>
      <c r="C9353" s="513">
        <v>131.21100000000001</v>
      </c>
    </row>
    <row r="9354" spans="1:3">
      <c r="A9354" s="285">
        <v>421019</v>
      </c>
      <c r="B9354" s="285" t="s">
        <v>18310</v>
      </c>
      <c r="C9354" s="513">
        <v>131.21100000000001</v>
      </c>
    </row>
    <row r="9355" spans="1:3">
      <c r="A9355" s="285">
        <v>421020</v>
      </c>
      <c r="B9355" s="285" t="s">
        <v>18311</v>
      </c>
      <c r="C9355" s="513">
        <v>131.21100000000001</v>
      </c>
    </row>
    <row r="9356" spans="1:3">
      <c r="A9356" s="285">
        <v>421023</v>
      </c>
      <c r="B9356" s="285" t="s">
        <v>18312</v>
      </c>
      <c r="C9356" s="513">
        <v>131.21100000000001</v>
      </c>
    </row>
    <row r="9357" spans="1:3">
      <c r="A9357" s="285">
        <v>421024</v>
      </c>
      <c r="B9357" s="285" t="s">
        <v>18313</v>
      </c>
      <c r="C9357" s="513">
        <v>131.21100000000001</v>
      </c>
    </row>
    <row r="9358" spans="1:3">
      <c r="A9358" s="285">
        <v>421025</v>
      </c>
      <c r="B9358" s="285" t="s">
        <v>18314</v>
      </c>
      <c r="C9358" s="513">
        <v>131.21100000000001</v>
      </c>
    </row>
    <row r="9359" spans="1:3">
      <c r="A9359" s="285">
        <v>421026</v>
      </c>
      <c r="B9359" s="285" t="s">
        <v>18315</v>
      </c>
      <c r="C9359" s="513">
        <v>60.316800000000001</v>
      </c>
    </row>
    <row r="9360" spans="1:3">
      <c r="A9360" s="285">
        <v>421027</v>
      </c>
      <c r="B9360" s="285" t="s">
        <v>18315</v>
      </c>
      <c r="C9360" s="513">
        <v>75.518000000000001</v>
      </c>
    </row>
    <row r="9361" spans="1:3">
      <c r="A9361" s="285">
        <v>421028</v>
      </c>
      <c r="B9361" s="285" t="s">
        <v>18316</v>
      </c>
      <c r="C9361" s="513">
        <v>7.3322000000000003</v>
      </c>
    </row>
    <row r="9362" spans="1:3">
      <c r="A9362" s="285">
        <v>421029</v>
      </c>
      <c r="B9362" s="285" t="s">
        <v>18316</v>
      </c>
      <c r="C9362" s="513">
        <v>8.7962000000000007</v>
      </c>
    </row>
    <row r="9363" spans="1:3">
      <c r="A9363" s="285">
        <v>421030</v>
      </c>
      <c r="B9363" s="285" t="s">
        <v>18317</v>
      </c>
      <c r="C9363" s="513">
        <v>24.448799999999999</v>
      </c>
    </row>
    <row r="9364" spans="1:3">
      <c r="A9364" s="285">
        <v>421031</v>
      </c>
      <c r="B9364" s="285" t="s">
        <v>18318</v>
      </c>
      <c r="C9364" s="513">
        <v>29.963200000000001</v>
      </c>
    </row>
    <row r="9365" spans="1:3">
      <c r="A9365" s="285">
        <v>421032</v>
      </c>
      <c r="B9365" s="285" t="s">
        <v>18319</v>
      </c>
      <c r="C9365" s="513">
        <v>48.879300000000001</v>
      </c>
    </row>
    <row r="9366" spans="1:3">
      <c r="A9366" s="285">
        <v>421033</v>
      </c>
      <c r="B9366" s="285" t="s">
        <v>18320</v>
      </c>
      <c r="C9366" s="513">
        <v>58.822299999999998</v>
      </c>
    </row>
    <row r="9367" spans="1:3">
      <c r="A9367" s="285">
        <v>421034</v>
      </c>
      <c r="B9367" s="285" t="s">
        <v>18321</v>
      </c>
      <c r="C9367" s="513">
        <v>49.007399999999997</v>
      </c>
    </row>
    <row r="9368" spans="1:3">
      <c r="A9368" s="285">
        <v>421035</v>
      </c>
      <c r="B9368" s="285" t="s">
        <v>18322</v>
      </c>
      <c r="C9368" s="513">
        <v>61.792999999999999</v>
      </c>
    </row>
    <row r="9369" spans="1:3">
      <c r="A9369" s="285">
        <v>421036</v>
      </c>
      <c r="B9369" s="285" t="s">
        <v>18323</v>
      </c>
      <c r="C9369" s="513">
        <v>61.122</v>
      </c>
    </row>
    <row r="9370" spans="1:3">
      <c r="A9370" s="285">
        <v>421037</v>
      </c>
      <c r="B9370" s="285" t="s">
        <v>18324</v>
      </c>
      <c r="C9370" s="513">
        <v>76.433000000000007</v>
      </c>
    </row>
    <row r="9371" spans="1:3">
      <c r="A9371" s="285">
        <v>421038</v>
      </c>
      <c r="B9371" s="285" t="s">
        <v>18325</v>
      </c>
      <c r="C9371" s="513">
        <v>64.355000000000004</v>
      </c>
    </row>
    <row r="9372" spans="1:3">
      <c r="A9372" s="285">
        <v>421039</v>
      </c>
      <c r="B9372" s="285" t="s">
        <v>18326</v>
      </c>
      <c r="C9372" s="513">
        <v>73.260999999999996</v>
      </c>
    </row>
    <row r="9373" spans="1:3">
      <c r="A9373" s="285">
        <v>421040</v>
      </c>
      <c r="B9373" s="285" t="s">
        <v>18327</v>
      </c>
      <c r="C9373" s="513">
        <v>143.04499999999999</v>
      </c>
    </row>
    <row r="9374" spans="1:3">
      <c r="A9374" s="285">
        <v>421041</v>
      </c>
      <c r="B9374" s="285" t="s">
        <v>18328</v>
      </c>
      <c r="C9374" s="513">
        <v>155.245</v>
      </c>
    </row>
    <row r="9375" spans="1:3">
      <c r="A9375" s="285">
        <v>421042</v>
      </c>
      <c r="B9375" s="285" t="s">
        <v>18329</v>
      </c>
      <c r="C9375" s="513">
        <v>180.804</v>
      </c>
    </row>
    <row r="9376" spans="1:3">
      <c r="A9376" s="285">
        <v>421043</v>
      </c>
      <c r="B9376" s="285" t="s">
        <v>18330</v>
      </c>
      <c r="C9376" s="513">
        <v>420.6</v>
      </c>
    </row>
    <row r="9377" spans="1:3">
      <c r="A9377" s="285">
        <v>421044</v>
      </c>
      <c r="B9377" s="285" t="s">
        <v>18331</v>
      </c>
      <c r="C9377" s="513">
        <v>108.64100000000001</v>
      </c>
    </row>
    <row r="9378" spans="1:3">
      <c r="A9378" s="285">
        <v>421045</v>
      </c>
      <c r="B9378" s="285" t="s">
        <v>18332</v>
      </c>
      <c r="C9378" s="513">
        <v>72.406999999999996</v>
      </c>
    </row>
    <row r="9379" spans="1:3">
      <c r="A9379" s="285">
        <v>421046</v>
      </c>
      <c r="B9379" s="285" t="s">
        <v>18333</v>
      </c>
      <c r="C9379" s="513">
        <v>72.406999999999996</v>
      </c>
    </row>
    <row r="9380" spans="1:3">
      <c r="A9380" s="285">
        <v>421047</v>
      </c>
      <c r="B9380" s="285" t="s">
        <v>18334</v>
      </c>
      <c r="C9380" s="513">
        <v>28.938400000000001</v>
      </c>
    </row>
    <row r="9381" spans="1:3">
      <c r="A9381" s="285">
        <v>421048</v>
      </c>
      <c r="B9381" s="285" t="s">
        <v>18335</v>
      </c>
      <c r="C9381" s="513">
        <v>60.316800000000001</v>
      </c>
    </row>
    <row r="9382" spans="1:3">
      <c r="A9382" s="285">
        <v>421049</v>
      </c>
      <c r="B9382" s="285" t="s">
        <v>18336</v>
      </c>
      <c r="C9382" s="513">
        <v>21.600100000000001</v>
      </c>
    </row>
    <row r="9383" spans="1:3">
      <c r="A9383" s="285">
        <v>421050</v>
      </c>
      <c r="B9383" s="285" t="s">
        <v>18337</v>
      </c>
      <c r="C9383" s="513">
        <v>29.316600000000001</v>
      </c>
    </row>
    <row r="9384" spans="1:3">
      <c r="A9384" s="285">
        <v>421051</v>
      </c>
      <c r="B9384" s="285" t="s">
        <v>18338</v>
      </c>
      <c r="C9384" s="513">
        <v>35.197000000000003</v>
      </c>
    </row>
    <row r="9385" spans="1:3">
      <c r="A9385" s="285">
        <v>421052</v>
      </c>
      <c r="B9385" s="285" t="s">
        <v>18339</v>
      </c>
      <c r="C9385" s="513">
        <v>29.316600000000001</v>
      </c>
    </row>
    <row r="9386" spans="1:3">
      <c r="A9386" s="285">
        <v>421053</v>
      </c>
      <c r="B9386" s="285" t="s">
        <v>18340</v>
      </c>
      <c r="C9386" s="513">
        <v>36.722000000000001</v>
      </c>
    </row>
    <row r="9387" spans="1:3">
      <c r="A9387" s="285">
        <v>421054</v>
      </c>
      <c r="B9387" s="285" t="s">
        <v>18341</v>
      </c>
      <c r="C9387" s="513">
        <v>29.316600000000001</v>
      </c>
    </row>
    <row r="9388" spans="1:3">
      <c r="A9388" s="285">
        <v>421056</v>
      </c>
      <c r="B9388" s="285" t="s">
        <v>18342</v>
      </c>
      <c r="C9388" s="513">
        <v>29.316600000000001</v>
      </c>
    </row>
    <row r="9389" spans="1:3">
      <c r="A9389" s="285">
        <v>421058</v>
      </c>
      <c r="B9389" s="285" t="s">
        <v>18343</v>
      </c>
      <c r="C9389" s="513">
        <v>72.406999999999996</v>
      </c>
    </row>
    <row r="9390" spans="1:3">
      <c r="A9390" s="285">
        <v>421059</v>
      </c>
      <c r="B9390" s="285" t="s">
        <v>18344</v>
      </c>
      <c r="C9390" s="513">
        <v>72.406999999999996</v>
      </c>
    </row>
    <row r="9391" spans="1:3">
      <c r="A9391" s="285">
        <v>421060</v>
      </c>
      <c r="B9391" s="285" t="s">
        <v>18345</v>
      </c>
      <c r="C9391" s="513">
        <v>439.68799999999999</v>
      </c>
    </row>
    <row r="9392" spans="1:3">
      <c r="A9392" s="285">
        <v>421062</v>
      </c>
      <c r="B9392" s="285" t="s">
        <v>18346</v>
      </c>
      <c r="C9392" s="513">
        <v>73.260999999999996</v>
      </c>
    </row>
    <row r="9393" spans="1:3">
      <c r="A9393" s="285">
        <v>421063</v>
      </c>
      <c r="B9393" s="285" t="s">
        <v>18346</v>
      </c>
      <c r="C9393" s="513">
        <v>73.260999999999996</v>
      </c>
    </row>
    <row r="9394" spans="1:3">
      <c r="A9394" s="285">
        <v>421064</v>
      </c>
      <c r="B9394" s="285" t="s">
        <v>18346</v>
      </c>
      <c r="C9394" s="513">
        <v>29.316600000000001</v>
      </c>
    </row>
    <row r="9395" spans="1:3">
      <c r="A9395" s="285">
        <v>421065</v>
      </c>
      <c r="B9395" s="285" t="s">
        <v>18347</v>
      </c>
      <c r="C9395" s="513">
        <v>73.260999999999996</v>
      </c>
    </row>
    <row r="9396" spans="1:3">
      <c r="A9396" s="285">
        <v>421066</v>
      </c>
      <c r="B9396" s="285" t="s">
        <v>18347</v>
      </c>
      <c r="C9396" s="513">
        <v>73.260999999999996</v>
      </c>
    </row>
    <row r="9397" spans="1:3">
      <c r="A9397" s="285">
        <v>421067</v>
      </c>
      <c r="B9397" s="285" t="s">
        <v>18347</v>
      </c>
      <c r="C9397" s="513">
        <v>29.316600000000001</v>
      </c>
    </row>
    <row r="9398" spans="1:3">
      <c r="A9398" s="285">
        <v>421068</v>
      </c>
      <c r="B9398" s="285" t="s">
        <v>18348</v>
      </c>
      <c r="C9398" s="513">
        <v>19.5444</v>
      </c>
    </row>
    <row r="9399" spans="1:3">
      <c r="A9399" s="285">
        <v>421069</v>
      </c>
      <c r="B9399" s="285" t="s">
        <v>18349</v>
      </c>
      <c r="C9399" s="513">
        <v>19.3065</v>
      </c>
    </row>
    <row r="9400" spans="1:3">
      <c r="A9400" s="285">
        <v>421070</v>
      </c>
      <c r="B9400" s="285" t="s">
        <v>18350</v>
      </c>
      <c r="C9400" s="513">
        <v>9.0280000000000005</v>
      </c>
    </row>
    <row r="9401" spans="1:3">
      <c r="A9401" s="285">
        <v>421072</v>
      </c>
      <c r="B9401" s="285" t="s">
        <v>18351</v>
      </c>
      <c r="C9401" s="513">
        <v>19.3065</v>
      </c>
    </row>
    <row r="9402" spans="1:3">
      <c r="A9402" s="285">
        <v>421075</v>
      </c>
      <c r="B9402" s="285" t="s">
        <v>18352</v>
      </c>
      <c r="C9402" s="513">
        <v>136.70099999999999</v>
      </c>
    </row>
    <row r="9403" spans="1:3">
      <c r="A9403" s="285">
        <v>75710</v>
      </c>
      <c r="B9403" s="285" t="s">
        <v>18353</v>
      </c>
      <c r="C9403" s="513">
        <v>4.1929999999999996</v>
      </c>
    </row>
    <row r="9404" spans="1:3">
      <c r="A9404" s="285">
        <v>412533</v>
      </c>
      <c r="B9404" s="285" t="s">
        <v>18354</v>
      </c>
      <c r="C9404" s="513">
        <v>62.416200000000003</v>
      </c>
    </row>
    <row r="9405" spans="1:3">
      <c r="A9405" s="285">
        <v>46490</v>
      </c>
      <c r="B9405" s="285" t="s">
        <v>18355</v>
      </c>
      <c r="C9405" s="513">
        <v>348.76400000000001</v>
      </c>
    </row>
    <row r="9406" spans="1:3">
      <c r="A9406" s="285">
        <v>412524</v>
      </c>
      <c r="B9406" s="285" t="s">
        <v>18356</v>
      </c>
      <c r="C9406" s="513">
        <v>38.706099999999999</v>
      </c>
    </row>
    <row r="9407" spans="1:3">
      <c r="A9407" s="285">
        <v>412429</v>
      </c>
      <c r="B9407" s="285" t="s">
        <v>18357</v>
      </c>
      <c r="C9407" s="513">
        <v>17.398900000000001</v>
      </c>
    </row>
    <row r="9408" spans="1:3">
      <c r="A9408" s="285">
        <v>664704</v>
      </c>
      <c r="B9408" s="285" t="s">
        <v>18358</v>
      </c>
      <c r="C9408" s="513">
        <v>4.9960000000000004</v>
      </c>
    </row>
    <row r="9409" spans="1:3">
      <c r="A9409" s="285">
        <v>404920</v>
      </c>
      <c r="B9409" s="285" t="s">
        <v>18359</v>
      </c>
      <c r="C9409" s="513">
        <v>82.333799999999997</v>
      </c>
    </row>
    <row r="9410" spans="1:3">
      <c r="A9410" s="285">
        <v>413093</v>
      </c>
      <c r="B9410" s="285" t="s">
        <v>18360</v>
      </c>
      <c r="C9410" s="513">
        <v>48.537599999999998</v>
      </c>
    </row>
    <row r="9411" spans="1:3">
      <c r="A9411" s="285">
        <v>404916</v>
      </c>
      <c r="B9411" s="285" t="s">
        <v>18361</v>
      </c>
      <c r="C9411" s="513">
        <v>93.682199999999995</v>
      </c>
    </row>
    <row r="9412" spans="1:3">
      <c r="A9412" s="285">
        <v>58957</v>
      </c>
      <c r="B9412" s="285" t="s">
        <v>18362</v>
      </c>
      <c r="C9412" s="513">
        <v>189.64340000000001</v>
      </c>
    </row>
    <row r="9413" spans="1:3">
      <c r="A9413" s="285">
        <v>404941</v>
      </c>
      <c r="B9413" s="285" t="s">
        <v>18363</v>
      </c>
      <c r="C9413" s="513">
        <v>93.682199999999995</v>
      </c>
    </row>
    <row r="9414" spans="1:3">
      <c r="A9414" s="285">
        <v>412518</v>
      </c>
      <c r="B9414" s="285" t="s">
        <v>18364</v>
      </c>
      <c r="C9414" s="513">
        <v>97.272000000000006</v>
      </c>
    </row>
    <row r="9415" spans="1:3">
      <c r="A9415" s="285">
        <v>412519</v>
      </c>
      <c r="B9415" s="285" t="s">
        <v>18365</v>
      </c>
      <c r="C9415" s="513">
        <v>125.8167</v>
      </c>
    </row>
    <row r="9416" spans="1:3">
      <c r="A9416" s="285">
        <v>412514</v>
      </c>
      <c r="B9416" s="285" t="s">
        <v>18366</v>
      </c>
      <c r="C9416" s="513">
        <v>46.094200000000001</v>
      </c>
    </row>
    <row r="9417" spans="1:3">
      <c r="A9417" s="285">
        <v>22158</v>
      </c>
      <c r="B9417" s="285" t="s">
        <v>18367</v>
      </c>
      <c r="C9417" s="513">
        <v>53.038499999999999</v>
      </c>
    </row>
    <row r="9418" spans="1:3">
      <c r="A9418" s="285">
        <v>310344</v>
      </c>
      <c r="B9418" s="285" t="s">
        <v>18368</v>
      </c>
      <c r="C9418" s="513">
        <v>3280.8</v>
      </c>
    </row>
    <row r="9419" spans="1:3">
      <c r="A9419" s="285">
        <v>78243</v>
      </c>
      <c r="B9419" s="285" t="s">
        <v>18369</v>
      </c>
      <c r="C9419" s="513">
        <v>13.400399999999999</v>
      </c>
    </row>
    <row r="9420" spans="1:3">
      <c r="A9420" s="285">
        <v>78704</v>
      </c>
      <c r="B9420" s="285" t="s">
        <v>18370</v>
      </c>
      <c r="C9420" s="513">
        <v>14.484999999999999</v>
      </c>
    </row>
    <row r="9421" spans="1:3">
      <c r="A9421" s="285">
        <v>412553</v>
      </c>
      <c r="B9421" s="285" t="s">
        <v>18371</v>
      </c>
      <c r="C9421" s="513">
        <v>85.691999999999993</v>
      </c>
    </row>
    <row r="9422" spans="1:3">
      <c r="A9422" s="285">
        <v>20913</v>
      </c>
      <c r="B9422" s="285" t="s">
        <v>18372</v>
      </c>
      <c r="C9422" s="513">
        <v>39.314100000000003</v>
      </c>
    </row>
    <row r="9423" spans="1:3">
      <c r="A9423" s="285">
        <v>412501</v>
      </c>
      <c r="B9423" s="285" t="s">
        <v>18373</v>
      </c>
      <c r="C9423" s="513">
        <v>58.536900000000003</v>
      </c>
    </row>
    <row r="9424" spans="1:3">
      <c r="A9424" s="285">
        <v>22953</v>
      </c>
      <c r="B9424" s="285" t="s">
        <v>18374</v>
      </c>
      <c r="C9424" s="513">
        <v>6.1673999999999998</v>
      </c>
    </row>
    <row r="9425" spans="1:3">
      <c r="A9425" s="285">
        <v>20661</v>
      </c>
      <c r="B9425" s="285" t="s">
        <v>18375</v>
      </c>
      <c r="C9425" s="513">
        <v>62.531999999999996</v>
      </c>
    </row>
    <row r="9426" spans="1:3">
      <c r="A9426" s="285">
        <v>75762</v>
      </c>
      <c r="B9426" s="285" t="s">
        <v>18376</v>
      </c>
      <c r="C9426" s="513">
        <v>7.28</v>
      </c>
    </row>
    <row r="9427" spans="1:3">
      <c r="A9427" s="285">
        <v>22171</v>
      </c>
      <c r="B9427" s="285" t="s">
        <v>18377</v>
      </c>
      <c r="C9427" s="513">
        <v>62.073</v>
      </c>
    </row>
    <row r="9428" spans="1:3">
      <c r="A9428" s="285">
        <v>77591</v>
      </c>
      <c r="B9428" s="285" t="s">
        <v>18378</v>
      </c>
      <c r="C9428" s="513">
        <v>20.190000000000001</v>
      </c>
    </row>
    <row r="9429" spans="1:3">
      <c r="A9429" s="285">
        <v>414681</v>
      </c>
      <c r="B9429" s="285" t="s">
        <v>18379</v>
      </c>
      <c r="C9429" s="513">
        <v>8.1508000000000003</v>
      </c>
    </row>
    <row r="9430" spans="1:3">
      <c r="A9430" s="285">
        <v>414682</v>
      </c>
      <c r="B9430" s="285" t="s">
        <v>18380</v>
      </c>
      <c r="C9430" s="513">
        <v>14.965</v>
      </c>
    </row>
    <row r="9431" spans="1:3">
      <c r="A9431" s="285">
        <v>414626</v>
      </c>
      <c r="B9431" s="285" t="s">
        <v>18381</v>
      </c>
      <c r="C9431" s="513">
        <v>8.9708000000000006</v>
      </c>
    </row>
    <row r="9432" spans="1:3">
      <c r="A9432" s="285">
        <v>412557</v>
      </c>
      <c r="B9432" s="285" t="s">
        <v>18382</v>
      </c>
      <c r="C9432" s="513">
        <v>136.70189999999999</v>
      </c>
    </row>
    <row r="9433" spans="1:3">
      <c r="A9433" s="285">
        <v>414625</v>
      </c>
      <c r="B9433" s="285" t="s">
        <v>18383</v>
      </c>
      <c r="C9433" s="513">
        <v>8.9708000000000006</v>
      </c>
    </row>
    <row r="9434" spans="1:3">
      <c r="A9434" s="285">
        <v>414627</v>
      </c>
      <c r="B9434" s="285" t="s">
        <v>18384</v>
      </c>
      <c r="C9434" s="513">
        <v>8.9708000000000006</v>
      </c>
    </row>
    <row r="9435" spans="1:3">
      <c r="A9435" s="285">
        <v>410040</v>
      </c>
      <c r="B9435" s="285" t="s">
        <v>18385</v>
      </c>
      <c r="C9435" s="513">
        <v>446.41800000000001</v>
      </c>
    </row>
    <row r="9436" spans="1:3">
      <c r="A9436" s="285">
        <v>664710</v>
      </c>
      <c r="B9436" s="285" t="s">
        <v>18386</v>
      </c>
      <c r="C9436" s="513">
        <v>2.9975000000000001</v>
      </c>
    </row>
    <row r="9437" spans="1:3">
      <c r="A9437" s="285">
        <v>664711</v>
      </c>
      <c r="B9437" s="285" t="s">
        <v>18387</v>
      </c>
      <c r="C9437" s="513">
        <v>7.24</v>
      </c>
    </row>
    <row r="9438" spans="1:3">
      <c r="A9438" s="285">
        <v>413097</v>
      </c>
      <c r="B9438" s="285" t="s">
        <v>18388</v>
      </c>
      <c r="C9438" s="513">
        <v>78.744</v>
      </c>
    </row>
    <row r="9439" spans="1:3">
      <c r="A9439" s="285">
        <v>412562</v>
      </c>
      <c r="B9439" s="285" t="s">
        <v>18389</v>
      </c>
      <c r="C9439" s="513">
        <v>95.187600000000003</v>
      </c>
    </row>
    <row r="9440" spans="1:3">
      <c r="A9440" s="285">
        <v>413092</v>
      </c>
      <c r="B9440" s="285" t="s">
        <v>18390</v>
      </c>
      <c r="C9440" s="513">
        <v>48.022300000000001</v>
      </c>
    </row>
    <row r="9441" spans="1:3">
      <c r="A9441" s="285">
        <v>412437</v>
      </c>
      <c r="B9441" s="285" t="s">
        <v>18391</v>
      </c>
      <c r="C9441" s="513">
        <v>32.059199999999997</v>
      </c>
    </row>
    <row r="9442" spans="1:3">
      <c r="A9442" s="285">
        <v>413095</v>
      </c>
      <c r="B9442" s="285" t="s">
        <v>18392</v>
      </c>
      <c r="C9442" s="513">
        <v>44.756700000000002</v>
      </c>
    </row>
    <row r="9443" spans="1:3">
      <c r="A9443" s="285">
        <v>77835</v>
      </c>
      <c r="B9443" s="285" t="s">
        <v>17042</v>
      </c>
      <c r="C9443" s="513">
        <v>41.990299999999998</v>
      </c>
    </row>
    <row r="9444" spans="1:3">
      <c r="A9444" s="285">
        <v>404904</v>
      </c>
      <c r="B9444" s="285" t="s">
        <v>18393</v>
      </c>
      <c r="C9444" s="513">
        <v>4.7084000000000001</v>
      </c>
    </row>
    <row r="9445" spans="1:3">
      <c r="A9445" s="285">
        <v>404905</v>
      </c>
      <c r="B9445" s="285" t="s">
        <v>18394</v>
      </c>
      <c r="C9445" s="513">
        <v>2.9117999999999999</v>
      </c>
    </row>
    <row r="9446" spans="1:3">
      <c r="A9446" s="285">
        <v>404907</v>
      </c>
      <c r="B9446" s="285" t="s">
        <v>18395</v>
      </c>
      <c r="C9446" s="513">
        <v>4.4583000000000004</v>
      </c>
    </row>
    <row r="9447" spans="1:3">
      <c r="A9447" s="285">
        <v>404913</v>
      </c>
      <c r="B9447" s="285" t="s">
        <v>18396</v>
      </c>
      <c r="C9447" s="513">
        <v>10.9084</v>
      </c>
    </row>
    <row r="9448" spans="1:3">
      <c r="A9448" s="285">
        <v>404917</v>
      </c>
      <c r="B9448" s="285" t="s">
        <v>18397</v>
      </c>
      <c r="C9448" s="513">
        <v>14.0871</v>
      </c>
    </row>
    <row r="9449" spans="1:3">
      <c r="A9449" s="285">
        <v>404919</v>
      </c>
      <c r="B9449" s="285" t="s">
        <v>18398</v>
      </c>
      <c r="C9449" s="513">
        <v>17.271599999999999</v>
      </c>
    </row>
    <row r="9450" spans="1:3">
      <c r="A9450" s="285">
        <v>404937</v>
      </c>
      <c r="B9450" s="285" t="s">
        <v>18399</v>
      </c>
      <c r="C9450" s="513">
        <v>25.036000000000001</v>
      </c>
    </row>
    <row r="9451" spans="1:3">
      <c r="A9451" s="285">
        <v>404939</v>
      </c>
      <c r="B9451" s="285" t="s">
        <v>18400</v>
      </c>
      <c r="C9451" s="513">
        <v>47.246400000000001</v>
      </c>
    </row>
    <row r="9452" spans="1:3">
      <c r="A9452" s="285">
        <v>404942</v>
      </c>
      <c r="B9452" s="285" t="s">
        <v>18401</v>
      </c>
      <c r="C9452" s="513">
        <v>14.0871</v>
      </c>
    </row>
    <row r="9453" spans="1:3">
      <c r="A9453" s="285">
        <v>404945</v>
      </c>
      <c r="B9453" s="285" t="s">
        <v>18402</v>
      </c>
      <c r="C9453" s="513">
        <v>82.333799999999997</v>
      </c>
    </row>
    <row r="9454" spans="1:3">
      <c r="A9454" s="285">
        <v>404966</v>
      </c>
      <c r="B9454" s="285" t="s">
        <v>18402</v>
      </c>
      <c r="C9454" s="513">
        <v>27.224599999999999</v>
      </c>
    </row>
    <row r="9455" spans="1:3">
      <c r="A9455" s="285">
        <v>404989</v>
      </c>
      <c r="B9455" s="285" t="s">
        <v>18403</v>
      </c>
      <c r="C9455" s="513">
        <v>0.30359999999999998</v>
      </c>
    </row>
    <row r="9456" spans="1:3">
      <c r="A9456" s="285">
        <v>412404</v>
      </c>
      <c r="B9456" s="285" t="s">
        <v>18404</v>
      </c>
      <c r="C9456" s="513">
        <v>28.5215</v>
      </c>
    </row>
    <row r="9457" spans="1:3">
      <c r="A9457" s="285">
        <v>412411</v>
      </c>
      <c r="B9457" s="285" t="s">
        <v>18405</v>
      </c>
      <c r="C9457" s="513">
        <v>30.8781</v>
      </c>
    </row>
    <row r="9458" spans="1:3">
      <c r="A9458" s="285">
        <v>412414</v>
      </c>
      <c r="B9458" s="285" t="s">
        <v>18406</v>
      </c>
      <c r="C9458" s="513">
        <v>62.416200000000003</v>
      </c>
    </row>
    <row r="9459" spans="1:3">
      <c r="A9459" s="285">
        <v>412416</v>
      </c>
      <c r="B9459" s="285" t="s">
        <v>18407</v>
      </c>
      <c r="C9459" s="513">
        <v>53.2622</v>
      </c>
    </row>
    <row r="9460" spans="1:3">
      <c r="A9460" s="285">
        <v>412420</v>
      </c>
      <c r="B9460" s="285" t="s">
        <v>18408</v>
      </c>
      <c r="C9460" s="513">
        <v>23.767900000000001</v>
      </c>
    </row>
    <row r="9461" spans="1:3">
      <c r="A9461" s="285">
        <v>412430</v>
      </c>
      <c r="B9461" s="285" t="s">
        <v>18409</v>
      </c>
      <c r="C9461" s="513">
        <v>17.757899999999999</v>
      </c>
    </row>
    <row r="9462" spans="1:3">
      <c r="A9462" s="285">
        <v>412431</v>
      </c>
      <c r="B9462" s="285" t="s">
        <v>18410</v>
      </c>
      <c r="C9462" s="513">
        <v>18.3659</v>
      </c>
    </row>
    <row r="9463" spans="1:3">
      <c r="A9463" s="285">
        <v>412433</v>
      </c>
      <c r="B9463" s="285" t="s">
        <v>18411</v>
      </c>
      <c r="C9463" s="513">
        <v>39.418300000000002</v>
      </c>
    </row>
    <row r="9464" spans="1:3">
      <c r="A9464" s="285">
        <v>412434</v>
      </c>
      <c r="B9464" s="285" t="s">
        <v>18412</v>
      </c>
      <c r="C9464" s="513">
        <v>24.300599999999999</v>
      </c>
    </row>
    <row r="9465" spans="1:3">
      <c r="A9465" s="285">
        <v>412436</v>
      </c>
      <c r="B9465" s="285" t="s">
        <v>18412</v>
      </c>
      <c r="C9465" s="513">
        <v>57.147300000000001</v>
      </c>
    </row>
    <row r="9466" spans="1:3">
      <c r="A9466" s="285">
        <v>412439</v>
      </c>
      <c r="B9466" s="285" t="s">
        <v>18413</v>
      </c>
      <c r="C9466" s="513">
        <v>17.671099999999999</v>
      </c>
    </row>
    <row r="9467" spans="1:3">
      <c r="A9467" s="285">
        <v>412502</v>
      </c>
      <c r="B9467" s="285" t="s">
        <v>18414</v>
      </c>
      <c r="C9467" s="513">
        <v>75.964799999999997</v>
      </c>
    </row>
    <row r="9468" spans="1:3">
      <c r="A9468" s="285">
        <v>412503</v>
      </c>
      <c r="B9468" s="285" t="s">
        <v>18415</v>
      </c>
      <c r="C9468" s="513">
        <v>40.9816</v>
      </c>
    </row>
    <row r="9469" spans="1:3">
      <c r="A9469" s="285">
        <v>412505</v>
      </c>
      <c r="B9469" s="285" t="s">
        <v>18416</v>
      </c>
      <c r="C9469" s="513">
        <v>43.7898</v>
      </c>
    </row>
    <row r="9470" spans="1:3">
      <c r="A9470" s="285">
        <v>412509</v>
      </c>
      <c r="B9470" s="285" t="s">
        <v>18417</v>
      </c>
      <c r="C9470" s="513">
        <v>57.523600000000002</v>
      </c>
    </row>
    <row r="9471" spans="1:3">
      <c r="A9471" s="285">
        <v>412515</v>
      </c>
      <c r="B9471" s="285" t="s">
        <v>18418</v>
      </c>
      <c r="C9471" s="513">
        <v>66.006</v>
      </c>
    </row>
    <row r="9472" spans="1:3">
      <c r="A9472" s="285">
        <v>412516</v>
      </c>
      <c r="B9472" s="285" t="s">
        <v>18419</v>
      </c>
      <c r="C9472" s="513">
        <v>81.002099999999999</v>
      </c>
    </row>
    <row r="9473" spans="1:3">
      <c r="A9473" s="285">
        <v>412517</v>
      </c>
      <c r="B9473" s="285" t="s">
        <v>18420</v>
      </c>
      <c r="C9473" s="513">
        <v>54.698099999999997</v>
      </c>
    </row>
    <row r="9474" spans="1:3">
      <c r="A9474" s="285">
        <v>412521</v>
      </c>
      <c r="B9474" s="285" t="s">
        <v>18421</v>
      </c>
      <c r="C9474" s="513">
        <v>29.2684</v>
      </c>
    </row>
    <row r="9475" spans="1:3">
      <c r="A9475" s="285">
        <v>412527</v>
      </c>
      <c r="B9475" s="285" t="s">
        <v>18422</v>
      </c>
      <c r="C9475" s="513">
        <v>99.240600000000001</v>
      </c>
    </row>
    <row r="9476" spans="1:3">
      <c r="A9476" s="285">
        <v>412536</v>
      </c>
      <c r="B9476" s="285" t="s">
        <v>18423</v>
      </c>
      <c r="C9476" s="513">
        <v>55.0745</v>
      </c>
    </row>
    <row r="9477" spans="1:3">
      <c r="A9477" s="285">
        <v>412541</v>
      </c>
      <c r="B9477" s="285" t="s">
        <v>18424</v>
      </c>
      <c r="C9477" s="513">
        <v>128.4222</v>
      </c>
    </row>
    <row r="9478" spans="1:3">
      <c r="A9478" s="285">
        <v>412545</v>
      </c>
      <c r="B9478" s="285" t="s">
        <v>18425</v>
      </c>
      <c r="C9478" s="513">
        <v>57.297800000000002</v>
      </c>
    </row>
    <row r="9479" spans="1:3">
      <c r="A9479" s="285">
        <v>412548</v>
      </c>
      <c r="B9479" s="285" t="s">
        <v>18426</v>
      </c>
      <c r="C9479" s="513">
        <v>111.2838</v>
      </c>
    </row>
    <row r="9480" spans="1:3">
      <c r="A9480" s="285">
        <v>412549</v>
      </c>
      <c r="B9480" s="285" t="s">
        <v>18427</v>
      </c>
      <c r="C9480" s="513">
        <v>79.380899999999997</v>
      </c>
    </row>
    <row r="9481" spans="1:3">
      <c r="A9481" s="285">
        <v>412550</v>
      </c>
      <c r="B9481" s="285" t="s">
        <v>18428</v>
      </c>
      <c r="C9481" s="513">
        <v>99.472200000000001</v>
      </c>
    </row>
    <row r="9482" spans="1:3">
      <c r="A9482" s="285">
        <v>412551</v>
      </c>
      <c r="B9482" s="285" t="s">
        <v>18429</v>
      </c>
      <c r="C9482" s="513">
        <v>43.922899999999998</v>
      </c>
    </row>
    <row r="9483" spans="1:3">
      <c r="A9483" s="285">
        <v>412558</v>
      </c>
      <c r="B9483" s="285" t="s">
        <v>18430</v>
      </c>
      <c r="C9483" s="513">
        <v>37.119700000000002</v>
      </c>
    </row>
    <row r="9484" spans="1:3">
      <c r="A9484" s="285">
        <v>412561</v>
      </c>
      <c r="B9484" s="285" t="s">
        <v>18431</v>
      </c>
      <c r="C9484" s="513">
        <v>48.746000000000002</v>
      </c>
    </row>
    <row r="9485" spans="1:3">
      <c r="A9485" s="285">
        <v>412563</v>
      </c>
      <c r="B9485" s="285" t="s">
        <v>18432</v>
      </c>
      <c r="C9485" s="513">
        <v>135.7176</v>
      </c>
    </row>
    <row r="9486" spans="1:3">
      <c r="A9486" s="285">
        <v>413090</v>
      </c>
      <c r="B9486" s="285" t="s">
        <v>18433</v>
      </c>
      <c r="C9486" s="513">
        <v>28.805199999999999</v>
      </c>
    </row>
    <row r="9487" spans="1:3">
      <c r="A9487" s="285">
        <v>413096</v>
      </c>
      <c r="B9487" s="285" t="s">
        <v>18434</v>
      </c>
      <c r="C9487" s="513">
        <v>48.751800000000003</v>
      </c>
    </row>
    <row r="9488" spans="1:3">
      <c r="A9488" s="285">
        <v>413107</v>
      </c>
      <c r="B9488" s="285" t="s">
        <v>18435</v>
      </c>
      <c r="C9488" s="513">
        <v>115.1631</v>
      </c>
    </row>
    <row r="9489" spans="1:3">
      <c r="A9489" s="285">
        <v>310953</v>
      </c>
      <c r="B9489" s="285" t="s">
        <v>18436</v>
      </c>
      <c r="C9489" s="513">
        <v>227.04</v>
      </c>
    </row>
    <row r="9490" spans="1:3">
      <c r="A9490" s="285">
        <v>664715</v>
      </c>
      <c r="B9490" s="285" t="s">
        <v>18437</v>
      </c>
      <c r="C9490" s="513">
        <v>3.8574999999999999</v>
      </c>
    </row>
    <row r="9491" spans="1:3">
      <c r="A9491" s="285">
        <v>412780</v>
      </c>
      <c r="B9491" s="285" t="s">
        <v>18016</v>
      </c>
      <c r="C9491" s="513">
        <v>49.8294</v>
      </c>
    </row>
    <row r="9492" spans="1:3">
      <c r="A9492" s="285">
        <v>412783</v>
      </c>
      <c r="B9492" s="285" t="s">
        <v>18438</v>
      </c>
      <c r="C9492" s="513">
        <v>56.550199999999997</v>
      </c>
    </row>
    <row r="9493" spans="1:3">
      <c r="A9493" s="285">
        <v>412794</v>
      </c>
      <c r="B9493" s="285" t="s">
        <v>18439</v>
      </c>
      <c r="C9493" s="513">
        <v>85.436000000000007</v>
      </c>
    </row>
    <row r="9494" spans="1:3">
      <c r="A9494" s="285">
        <v>412823</v>
      </c>
      <c r="B9494" s="285" t="s">
        <v>17981</v>
      </c>
      <c r="C9494" s="513">
        <v>105.276</v>
      </c>
    </row>
    <row r="9495" spans="1:3">
      <c r="A9495" s="285">
        <v>412828</v>
      </c>
      <c r="B9495" s="285" t="s">
        <v>18009</v>
      </c>
      <c r="C9495" s="513">
        <v>123.44199999999999</v>
      </c>
    </row>
    <row r="9496" spans="1:3">
      <c r="A9496" s="285">
        <v>775993</v>
      </c>
      <c r="B9496" s="285" t="s">
        <v>18440</v>
      </c>
      <c r="C9496" s="513">
        <v>27.736899999999999</v>
      </c>
    </row>
    <row r="9497" spans="1:3">
      <c r="A9497" s="285">
        <v>603813</v>
      </c>
      <c r="B9497" s="285" t="s">
        <v>18441</v>
      </c>
      <c r="C9497" s="513">
        <v>103.355</v>
      </c>
    </row>
    <row r="9498" spans="1:3">
      <c r="A9498" s="285">
        <v>89377</v>
      </c>
      <c r="B9498" s="285" t="s">
        <v>18442</v>
      </c>
      <c r="C9498" s="513">
        <v>5.1150000000000002</v>
      </c>
    </row>
    <row r="9499" spans="1:3">
      <c r="A9499" s="285">
        <v>637701</v>
      </c>
      <c r="B9499" s="285" t="s">
        <v>18443</v>
      </c>
      <c r="C9499" s="513">
        <v>6.3384999999999998</v>
      </c>
    </row>
    <row r="9500" spans="1:3">
      <c r="A9500" s="285">
        <v>412633</v>
      </c>
      <c r="B9500" s="285" t="s">
        <v>18444</v>
      </c>
      <c r="C9500" s="513">
        <v>126.04600000000001</v>
      </c>
    </row>
    <row r="9501" spans="1:3">
      <c r="A9501" s="285">
        <v>76608</v>
      </c>
      <c r="B9501" s="285" t="s">
        <v>18445</v>
      </c>
      <c r="C9501" s="513">
        <v>517.14</v>
      </c>
    </row>
    <row r="9502" spans="1:3">
      <c r="A9502" s="285">
        <v>76607</v>
      </c>
      <c r="B9502" s="285" t="s">
        <v>18446</v>
      </c>
      <c r="C9502" s="513">
        <v>602.54999999999995</v>
      </c>
    </row>
    <row r="9503" spans="1:3">
      <c r="A9503" s="285">
        <v>76604</v>
      </c>
      <c r="B9503" s="285" t="s">
        <v>18447</v>
      </c>
      <c r="C9503" s="513">
        <v>1758.9</v>
      </c>
    </row>
    <row r="9504" spans="1:3">
      <c r="A9504" s="285">
        <v>76617</v>
      </c>
      <c r="B9504" s="285" t="s">
        <v>18448</v>
      </c>
      <c r="C9504" s="513">
        <v>664.48199999999997</v>
      </c>
    </row>
    <row r="9505" spans="1:3">
      <c r="A9505" s="285">
        <v>76618</v>
      </c>
      <c r="B9505" s="285" t="s">
        <v>18449</v>
      </c>
      <c r="C9505" s="513">
        <v>886.86</v>
      </c>
    </row>
    <row r="9506" spans="1:3">
      <c r="A9506" s="285">
        <v>51879</v>
      </c>
      <c r="B9506" s="285" t="s">
        <v>18450</v>
      </c>
      <c r="C9506" s="513">
        <v>14.9032</v>
      </c>
    </row>
    <row r="9507" spans="1:3">
      <c r="A9507" s="285">
        <v>51880</v>
      </c>
      <c r="B9507" s="285" t="s">
        <v>18451</v>
      </c>
      <c r="C9507" s="513">
        <v>20.014800000000001</v>
      </c>
    </row>
    <row r="9508" spans="1:3">
      <c r="A9508" s="285">
        <v>51881</v>
      </c>
      <c r="B9508" s="285" t="s">
        <v>18452</v>
      </c>
      <c r="C9508" s="513">
        <v>30.024799999999999</v>
      </c>
    </row>
    <row r="9509" spans="1:3">
      <c r="A9509" s="285">
        <v>605201</v>
      </c>
      <c r="B9509" s="285" t="s">
        <v>18453</v>
      </c>
      <c r="C9509" s="513">
        <v>64.790000000000006</v>
      </c>
    </row>
    <row r="9510" spans="1:3">
      <c r="A9510" s="285">
        <v>605203</v>
      </c>
      <c r="B9510" s="285" t="s">
        <v>18454</v>
      </c>
      <c r="C9510" s="513">
        <v>84.63</v>
      </c>
    </row>
    <row r="9511" spans="1:3">
      <c r="A9511" s="285">
        <v>36790</v>
      </c>
      <c r="B9511" s="285" t="s">
        <v>18455</v>
      </c>
      <c r="C9511" s="513">
        <v>6.93</v>
      </c>
    </row>
    <row r="9512" spans="1:3">
      <c r="A9512" s="285">
        <v>20327</v>
      </c>
      <c r="B9512" s="285" t="s">
        <v>18456</v>
      </c>
      <c r="C9512" s="513">
        <v>40.744199999999999</v>
      </c>
    </row>
    <row r="9513" spans="1:3">
      <c r="A9513" s="285">
        <v>78332</v>
      </c>
      <c r="B9513" s="285" t="s">
        <v>18457</v>
      </c>
      <c r="C9513" s="513">
        <v>736.24199999999996</v>
      </c>
    </row>
    <row r="9514" spans="1:3">
      <c r="A9514" s="285">
        <v>38051</v>
      </c>
      <c r="B9514" s="285" t="s">
        <v>18458</v>
      </c>
      <c r="C9514" s="513">
        <v>71.736000000000004</v>
      </c>
    </row>
    <row r="9515" spans="1:3">
      <c r="A9515" s="285">
        <v>78610</v>
      </c>
      <c r="B9515" s="285" t="s">
        <v>18459</v>
      </c>
      <c r="C9515" s="513">
        <v>11.04</v>
      </c>
    </row>
    <row r="9516" spans="1:3">
      <c r="A9516" s="285">
        <v>22189</v>
      </c>
      <c r="B9516" s="285" t="s">
        <v>16265</v>
      </c>
      <c r="C9516" s="513">
        <v>68.343000000000004</v>
      </c>
    </row>
    <row r="9517" spans="1:3">
      <c r="A9517" s="285">
        <v>20692</v>
      </c>
      <c r="B9517" s="285" t="s">
        <v>18460</v>
      </c>
      <c r="C9517" s="513">
        <v>53.071100000000001</v>
      </c>
    </row>
    <row r="9518" spans="1:3">
      <c r="A9518" s="285">
        <v>410034</v>
      </c>
      <c r="B9518" s="285" t="s">
        <v>18461</v>
      </c>
      <c r="C9518" s="513">
        <v>376.55099999999999</v>
      </c>
    </row>
    <row r="9519" spans="1:3">
      <c r="A9519" s="285">
        <v>21111</v>
      </c>
      <c r="B9519" s="285" t="s">
        <v>18462</v>
      </c>
      <c r="C9519" s="513">
        <v>55.665100000000002</v>
      </c>
    </row>
    <row r="9520" spans="1:3">
      <c r="A9520" s="285">
        <v>405024</v>
      </c>
      <c r="B9520" s="285" t="s">
        <v>18463</v>
      </c>
      <c r="C9520" s="513">
        <v>76.949100000000001</v>
      </c>
    </row>
    <row r="9521" spans="1:3">
      <c r="A9521" s="285">
        <v>405025</v>
      </c>
      <c r="B9521" s="285" t="s">
        <v>18464</v>
      </c>
      <c r="C9521" s="513">
        <v>92.524199999999993</v>
      </c>
    </row>
    <row r="9522" spans="1:3">
      <c r="A9522" s="285">
        <v>405201</v>
      </c>
      <c r="B9522" s="285" t="s">
        <v>18465</v>
      </c>
      <c r="C9522" s="513">
        <v>18.157399999999999</v>
      </c>
    </row>
    <row r="9523" spans="1:3">
      <c r="A9523" s="285">
        <v>77220</v>
      </c>
      <c r="B9523" s="285" t="s">
        <v>18466</v>
      </c>
      <c r="C9523" s="513">
        <v>4.5585000000000004</v>
      </c>
    </row>
    <row r="9524" spans="1:3">
      <c r="A9524" s="285">
        <v>75704</v>
      </c>
      <c r="B9524" s="285" t="s">
        <v>18467</v>
      </c>
      <c r="C9524" s="513">
        <v>84.21</v>
      </c>
    </row>
    <row r="9525" spans="1:3">
      <c r="A9525" s="285">
        <v>75714</v>
      </c>
      <c r="B9525" s="285" t="s">
        <v>18468</v>
      </c>
      <c r="C9525" s="513">
        <v>8.0325000000000006</v>
      </c>
    </row>
    <row r="9526" spans="1:3">
      <c r="A9526" s="285">
        <v>75719</v>
      </c>
      <c r="B9526" s="285" t="s">
        <v>18469</v>
      </c>
      <c r="C9526" s="513">
        <v>9.4254999999999995</v>
      </c>
    </row>
    <row r="9527" spans="1:3">
      <c r="A9527" s="285">
        <v>75724</v>
      </c>
      <c r="B9527" s="285" t="s">
        <v>18470</v>
      </c>
      <c r="C9527" s="513">
        <v>15.308999999999999</v>
      </c>
    </row>
    <row r="9528" spans="1:3">
      <c r="A9528" s="285">
        <v>75709</v>
      </c>
      <c r="B9528" s="285" t="s">
        <v>18471</v>
      </c>
      <c r="C9528" s="513">
        <v>3.3462999999999998</v>
      </c>
    </row>
    <row r="9529" spans="1:3">
      <c r="A9529" s="285">
        <v>405036</v>
      </c>
      <c r="B9529" s="285" t="s">
        <v>18472</v>
      </c>
      <c r="C9529" s="513">
        <v>184.3536</v>
      </c>
    </row>
    <row r="9530" spans="1:3">
      <c r="A9530" s="285">
        <v>405034</v>
      </c>
      <c r="B9530" s="285" t="s">
        <v>18473</v>
      </c>
      <c r="C9530" s="513">
        <v>122.8638</v>
      </c>
    </row>
    <row r="9531" spans="1:3">
      <c r="A9531" s="285">
        <v>410033</v>
      </c>
      <c r="B9531" s="285" t="s">
        <v>18474</v>
      </c>
      <c r="C9531" s="513">
        <v>405.59399999999999</v>
      </c>
    </row>
    <row r="9532" spans="1:3">
      <c r="A9532" s="285">
        <v>405225</v>
      </c>
      <c r="B9532" s="285" t="s">
        <v>18475</v>
      </c>
      <c r="C9532" s="513">
        <v>4.2279</v>
      </c>
    </row>
    <row r="9533" spans="1:3">
      <c r="A9533" s="285">
        <v>79379</v>
      </c>
      <c r="B9533" s="285" t="s">
        <v>18476</v>
      </c>
      <c r="C9533" s="513">
        <v>40.705599999999997</v>
      </c>
    </row>
    <row r="9534" spans="1:3">
      <c r="A9534" s="285">
        <v>406287</v>
      </c>
      <c r="B9534" s="285" t="s">
        <v>18477</v>
      </c>
      <c r="C9534" s="513">
        <v>52.705800000000004</v>
      </c>
    </row>
    <row r="9535" spans="1:3">
      <c r="A9535" s="285">
        <v>662580</v>
      </c>
      <c r="B9535" s="285" t="s">
        <v>18478</v>
      </c>
      <c r="C9535" s="513">
        <v>1662.6</v>
      </c>
    </row>
    <row r="9536" spans="1:3">
      <c r="A9536" s="285">
        <v>409744</v>
      </c>
      <c r="B9536" s="285" t="s">
        <v>18479</v>
      </c>
      <c r="C9536" s="513">
        <v>132.489</v>
      </c>
    </row>
    <row r="9537" spans="1:3">
      <c r="A9537" s="285">
        <v>409745</v>
      </c>
      <c r="B9537" s="285" t="s">
        <v>18480</v>
      </c>
      <c r="C9537" s="513">
        <v>168.52500000000001</v>
      </c>
    </row>
    <row r="9538" spans="1:3">
      <c r="A9538" s="285">
        <v>409795</v>
      </c>
      <c r="B9538" s="285" t="s">
        <v>18481</v>
      </c>
      <c r="C9538" s="513">
        <v>122.976</v>
      </c>
    </row>
    <row r="9539" spans="1:3">
      <c r="A9539" s="285">
        <v>410434</v>
      </c>
      <c r="B9539" s="285" t="s">
        <v>18482</v>
      </c>
      <c r="C9539" s="513">
        <v>224.94149999999999</v>
      </c>
    </row>
    <row r="9540" spans="1:3">
      <c r="A9540" s="285">
        <v>410446</v>
      </c>
      <c r="B9540" s="285" t="s">
        <v>18483</v>
      </c>
      <c r="C9540" s="513">
        <v>168.72059999999999</v>
      </c>
    </row>
    <row r="9541" spans="1:3">
      <c r="A9541" s="285">
        <v>410545</v>
      </c>
      <c r="B9541" s="285" t="s">
        <v>18484</v>
      </c>
      <c r="C9541" s="513">
        <v>202.3605</v>
      </c>
    </row>
    <row r="9542" spans="1:3">
      <c r="A9542" s="285">
        <v>409799</v>
      </c>
      <c r="B9542" s="285" t="s">
        <v>18485</v>
      </c>
      <c r="C9542" s="513">
        <v>318.21300000000002</v>
      </c>
    </row>
    <row r="9543" spans="1:3">
      <c r="A9543" s="285">
        <v>19935</v>
      </c>
      <c r="B9543" s="285" t="s">
        <v>18486</v>
      </c>
      <c r="C9543" s="513">
        <v>2.7814999999999999</v>
      </c>
    </row>
    <row r="9544" spans="1:3">
      <c r="A9544" s="285">
        <v>19952</v>
      </c>
      <c r="B9544" s="285" t="s">
        <v>18487</v>
      </c>
      <c r="C9544" s="513">
        <v>113.5998</v>
      </c>
    </row>
    <row r="9545" spans="1:3">
      <c r="A9545" s="285">
        <v>19938</v>
      </c>
      <c r="B9545" s="285" t="s">
        <v>18488</v>
      </c>
      <c r="C9545" s="513">
        <v>3.1497999999999999</v>
      </c>
    </row>
    <row r="9546" spans="1:3">
      <c r="A9546" s="285">
        <v>406304</v>
      </c>
      <c r="B9546" s="285" t="s">
        <v>17999</v>
      </c>
      <c r="C9546" s="513">
        <v>7.2324000000000002</v>
      </c>
    </row>
    <row r="9547" spans="1:3">
      <c r="A9547" s="285">
        <v>50461</v>
      </c>
      <c r="B9547" s="285" t="s">
        <v>18489</v>
      </c>
      <c r="C9547" s="513">
        <v>7.2664</v>
      </c>
    </row>
    <row r="9548" spans="1:3">
      <c r="A9548" s="285">
        <v>52274</v>
      </c>
      <c r="B9548" s="285" t="s">
        <v>18490</v>
      </c>
      <c r="C9548" s="513">
        <v>43.367600000000003</v>
      </c>
    </row>
    <row r="9549" spans="1:3">
      <c r="A9549" s="285">
        <v>409785</v>
      </c>
      <c r="B9549" s="285" t="s">
        <v>18491</v>
      </c>
      <c r="C9549" s="513">
        <v>237.19499999999999</v>
      </c>
    </row>
    <row r="9550" spans="1:3">
      <c r="A9550" s="285">
        <v>409766</v>
      </c>
      <c r="B9550" s="285" t="s">
        <v>18492</v>
      </c>
      <c r="C9550" s="513">
        <v>77.679000000000002</v>
      </c>
    </row>
    <row r="9551" spans="1:3">
      <c r="A9551" s="285">
        <v>409797</v>
      </c>
      <c r="B9551" s="285" t="s">
        <v>18493</v>
      </c>
      <c r="C9551" s="513">
        <v>240.471</v>
      </c>
    </row>
    <row r="9552" spans="1:3">
      <c r="A9552" s="285">
        <v>414226</v>
      </c>
      <c r="B9552" s="285" t="s">
        <v>18494</v>
      </c>
      <c r="C9552" s="513">
        <v>168.92</v>
      </c>
    </row>
    <row r="9553" spans="1:3">
      <c r="A9553" s="285">
        <v>410555</v>
      </c>
      <c r="B9553" s="285" t="s">
        <v>18495</v>
      </c>
      <c r="C9553" s="513">
        <v>327.8877</v>
      </c>
    </row>
    <row r="9554" spans="1:3">
      <c r="A9554" s="285">
        <v>27498</v>
      </c>
      <c r="B9554" s="285" t="s">
        <v>18496</v>
      </c>
      <c r="C9554" s="513">
        <v>21.888000000000002</v>
      </c>
    </row>
    <row r="9555" spans="1:3">
      <c r="A9555" s="285">
        <v>408966</v>
      </c>
      <c r="B9555" s="285" t="s">
        <v>18497</v>
      </c>
      <c r="C9555" s="513">
        <v>149.31</v>
      </c>
    </row>
    <row r="9556" spans="1:3">
      <c r="A9556" s="285">
        <v>409574</v>
      </c>
      <c r="B9556" s="285" t="s">
        <v>18498</v>
      </c>
      <c r="C9556" s="513">
        <v>85.742999999999995</v>
      </c>
    </row>
    <row r="9557" spans="1:3">
      <c r="A9557" s="285">
        <v>661545</v>
      </c>
      <c r="B9557" s="285" t="s">
        <v>18499</v>
      </c>
      <c r="C9557" s="513">
        <v>234.12</v>
      </c>
    </row>
    <row r="9558" spans="1:3">
      <c r="A9558" s="285">
        <v>409801</v>
      </c>
      <c r="B9558" s="285" t="s">
        <v>18500</v>
      </c>
      <c r="C9558" s="513">
        <v>358.029</v>
      </c>
    </row>
    <row r="9559" spans="1:3">
      <c r="A9559" s="285">
        <v>409787</v>
      </c>
      <c r="B9559" s="285" t="s">
        <v>18501</v>
      </c>
      <c r="C9559" s="513">
        <v>253.76400000000001</v>
      </c>
    </row>
    <row r="9560" spans="1:3">
      <c r="A9560" s="285">
        <v>78407</v>
      </c>
      <c r="B9560" s="285" t="s">
        <v>18502</v>
      </c>
      <c r="C9560" s="513">
        <v>53.75</v>
      </c>
    </row>
    <row r="9561" spans="1:3">
      <c r="A9561" s="285">
        <v>22188</v>
      </c>
      <c r="B9561" s="285" t="s">
        <v>18503</v>
      </c>
      <c r="C9561" s="513">
        <v>75.924000000000007</v>
      </c>
    </row>
    <row r="9562" spans="1:3">
      <c r="A9562" s="285">
        <v>19932</v>
      </c>
      <c r="B9562" s="285" t="s">
        <v>18504</v>
      </c>
      <c r="C9562" s="513">
        <v>4.1364000000000001</v>
      </c>
    </row>
    <row r="9563" spans="1:3">
      <c r="A9563" s="285">
        <v>603824</v>
      </c>
      <c r="B9563" s="285" t="s">
        <v>18505</v>
      </c>
      <c r="C9563" s="513">
        <v>33.04</v>
      </c>
    </row>
    <row r="9564" spans="1:3">
      <c r="A9564" s="285">
        <v>603830</v>
      </c>
      <c r="B9564" s="285" t="s">
        <v>18506</v>
      </c>
      <c r="C9564" s="513">
        <v>33.04</v>
      </c>
    </row>
    <row r="9565" spans="1:3">
      <c r="A9565" s="285">
        <v>603836</v>
      </c>
      <c r="B9565" s="285" t="s">
        <v>18507</v>
      </c>
      <c r="C9565" s="513">
        <v>26.733000000000001</v>
      </c>
    </row>
    <row r="9566" spans="1:3">
      <c r="A9566" s="285">
        <v>86178</v>
      </c>
      <c r="B9566" s="285" t="s">
        <v>18508</v>
      </c>
      <c r="C9566" s="513">
        <v>10.000500000000001</v>
      </c>
    </row>
    <row r="9567" spans="1:3">
      <c r="A9567" s="285">
        <v>59543</v>
      </c>
      <c r="B9567" s="285" t="s">
        <v>18509</v>
      </c>
      <c r="C9567" s="513">
        <v>250.98099999999999</v>
      </c>
    </row>
    <row r="9568" spans="1:3">
      <c r="A9568" s="285">
        <v>1918</v>
      </c>
      <c r="B9568" s="285" t="s">
        <v>17266</v>
      </c>
      <c r="C9568" s="513">
        <v>55.288800000000002</v>
      </c>
    </row>
    <row r="9569" spans="1:3">
      <c r="A9569" s="285">
        <v>22232</v>
      </c>
      <c r="B9569" s="285" t="s">
        <v>18510</v>
      </c>
      <c r="C9569" s="513">
        <v>3.4712999999999998</v>
      </c>
    </row>
    <row r="9570" spans="1:3">
      <c r="A9570" s="285">
        <v>78604</v>
      </c>
      <c r="B9570" s="285" t="s">
        <v>18511</v>
      </c>
      <c r="C9570" s="513">
        <v>6.7249999999999996</v>
      </c>
    </row>
    <row r="9571" spans="1:3">
      <c r="A9571" s="285">
        <v>90471</v>
      </c>
      <c r="B9571" s="285" t="s">
        <v>18512</v>
      </c>
      <c r="C9571" s="513">
        <v>84.53</v>
      </c>
    </row>
    <row r="9572" spans="1:3">
      <c r="A9572" s="285">
        <v>401218</v>
      </c>
      <c r="B9572" s="285" t="s">
        <v>18513</v>
      </c>
      <c r="C9572" s="513">
        <v>42.811300000000003</v>
      </c>
    </row>
    <row r="9573" spans="1:3">
      <c r="A9573" s="285">
        <v>409794</v>
      </c>
      <c r="B9573" s="285" t="s">
        <v>18514</v>
      </c>
      <c r="C9573" s="513">
        <v>120.51900000000001</v>
      </c>
    </row>
    <row r="9574" spans="1:3">
      <c r="A9574" s="285">
        <v>409229</v>
      </c>
      <c r="B9574" s="285" t="s">
        <v>18515</v>
      </c>
      <c r="C9574" s="513">
        <v>170.1</v>
      </c>
    </row>
    <row r="9575" spans="1:3">
      <c r="A9575" s="285">
        <v>410577</v>
      </c>
      <c r="B9575" s="285" t="s">
        <v>18516</v>
      </c>
      <c r="C9575" s="513">
        <v>512.70450000000005</v>
      </c>
    </row>
    <row r="9576" spans="1:3">
      <c r="A9576" s="285">
        <v>409280</v>
      </c>
      <c r="B9576" s="285" t="s">
        <v>18517</v>
      </c>
      <c r="C9576" s="513">
        <v>222.012</v>
      </c>
    </row>
    <row r="9577" spans="1:3">
      <c r="A9577" s="285">
        <v>79254</v>
      </c>
      <c r="B9577" s="285" t="s">
        <v>18518</v>
      </c>
      <c r="C9577" s="513">
        <v>39.332799999999999</v>
      </c>
    </row>
    <row r="9578" spans="1:3">
      <c r="A9578" s="285">
        <v>664750</v>
      </c>
      <c r="B9578" s="285" t="s">
        <v>18519</v>
      </c>
      <c r="C9578" s="513">
        <v>6.0250000000000004</v>
      </c>
    </row>
    <row r="9579" spans="1:3">
      <c r="A9579" s="285">
        <v>637102</v>
      </c>
      <c r="B9579" s="285" t="s">
        <v>18520</v>
      </c>
      <c r="C9579" s="513">
        <v>3.8290000000000002</v>
      </c>
    </row>
    <row r="9580" spans="1:3">
      <c r="A9580" s="285">
        <v>401217</v>
      </c>
      <c r="B9580" s="285" t="s">
        <v>18521</v>
      </c>
      <c r="C9580" s="513">
        <v>30.7681</v>
      </c>
    </row>
    <row r="9581" spans="1:3">
      <c r="A9581" s="285">
        <v>401332</v>
      </c>
      <c r="B9581" s="285" t="s">
        <v>18522</v>
      </c>
      <c r="C9581" s="513">
        <v>14.642899999999999</v>
      </c>
    </row>
    <row r="9582" spans="1:3">
      <c r="A9582" s="285">
        <v>79454</v>
      </c>
      <c r="B9582" s="285" t="s">
        <v>18523</v>
      </c>
      <c r="C9582" s="513">
        <v>9.5004000000000008</v>
      </c>
    </row>
    <row r="9583" spans="1:3">
      <c r="A9583" s="285">
        <v>409895</v>
      </c>
      <c r="B9583" s="285" t="s">
        <v>18524</v>
      </c>
      <c r="C9583" s="513">
        <v>259.43400000000003</v>
      </c>
    </row>
    <row r="9584" spans="1:3">
      <c r="A9584" s="285">
        <v>48933</v>
      </c>
      <c r="B9584" s="285" t="s">
        <v>18525</v>
      </c>
      <c r="C9584" s="513">
        <v>108.752</v>
      </c>
    </row>
    <row r="9585" spans="1:3">
      <c r="A9585" s="285">
        <v>401216</v>
      </c>
      <c r="B9585" s="285" t="s">
        <v>18526</v>
      </c>
      <c r="C9585" s="513">
        <v>23.547899999999998</v>
      </c>
    </row>
    <row r="9586" spans="1:3">
      <c r="A9586" s="285">
        <v>401341</v>
      </c>
      <c r="B9586" s="285" t="s">
        <v>18527</v>
      </c>
      <c r="C9586" s="513">
        <v>12.257400000000001</v>
      </c>
    </row>
    <row r="9587" spans="1:3">
      <c r="A9587" s="285">
        <v>32609</v>
      </c>
      <c r="B9587" s="285" t="s">
        <v>18528</v>
      </c>
      <c r="C9587" s="513">
        <v>21.346</v>
      </c>
    </row>
    <row r="9588" spans="1:3">
      <c r="A9588" s="285">
        <v>24205</v>
      </c>
      <c r="B9588" s="285" t="s">
        <v>18529</v>
      </c>
      <c r="C9588" s="513">
        <v>22.412400000000002</v>
      </c>
    </row>
    <row r="9589" spans="1:3">
      <c r="A9589" s="285">
        <v>20868</v>
      </c>
      <c r="B9589" s="285" t="s">
        <v>18530</v>
      </c>
      <c r="C9589" s="513">
        <v>102.8883</v>
      </c>
    </row>
    <row r="9590" spans="1:3">
      <c r="A9590" s="285">
        <v>23794</v>
      </c>
      <c r="B9590" s="285" t="s">
        <v>18531</v>
      </c>
      <c r="C9590" s="513">
        <v>19.283100000000001</v>
      </c>
    </row>
    <row r="9591" spans="1:3">
      <c r="A9591" s="285">
        <v>37350</v>
      </c>
      <c r="B9591" s="285" t="s">
        <v>18532</v>
      </c>
      <c r="C9591" s="513">
        <v>143.8236</v>
      </c>
    </row>
    <row r="9592" spans="1:3">
      <c r="A9592" s="285">
        <v>37386</v>
      </c>
      <c r="B9592" s="285" t="s">
        <v>18533</v>
      </c>
      <c r="C9592" s="513">
        <v>148.803</v>
      </c>
    </row>
    <row r="9593" spans="1:3">
      <c r="A9593" s="285">
        <v>404366</v>
      </c>
      <c r="B9593" s="285" t="s">
        <v>18534</v>
      </c>
      <c r="C9593" s="513">
        <v>1590.5129999999999</v>
      </c>
    </row>
    <row r="9594" spans="1:3">
      <c r="A9594" s="285">
        <v>404523</v>
      </c>
      <c r="B9594" s="285" t="s">
        <v>18535</v>
      </c>
      <c r="C9594" s="513">
        <v>22.8126</v>
      </c>
    </row>
    <row r="9595" spans="1:3">
      <c r="A9595" s="285">
        <v>404524</v>
      </c>
      <c r="B9595" s="285" t="s">
        <v>18536</v>
      </c>
      <c r="C9595" s="513">
        <v>22.8126</v>
      </c>
    </row>
    <row r="9596" spans="1:3">
      <c r="A9596" s="285">
        <v>404525</v>
      </c>
      <c r="B9596" s="285" t="s">
        <v>18536</v>
      </c>
      <c r="C9596" s="513">
        <v>22.8126</v>
      </c>
    </row>
    <row r="9597" spans="1:3">
      <c r="A9597" s="285">
        <v>404526</v>
      </c>
      <c r="B9597" s="285" t="s">
        <v>18536</v>
      </c>
      <c r="C9597" s="513">
        <v>22.8126</v>
      </c>
    </row>
    <row r="9598" spans="1:3">
      <c r="A9598" s="285">
        <v>404600</v>
      </c>
      <c r="B9598" s="285" t="s">
        <v>18537</v>
      </c>
      <c r="C9598" s="513">
        <v>1227.48</v>
      </c>
    </row>
    <row r="9599" spans="1:3">
      <c r="A9599" s="285">
        <v>404606</v>
      </c>
      <c r="B9599" s="285" t="s">
        <v>18538</v>
      </c>
      <c r="C9599" s="513">
        <v>346.06830000000002</v>
      </c>
    </row>
    <row r="9600" spans="1:3">
      <c r="A9600" s="285">
        <v>404641</v>
      </c>
      <c r="B9600" s="285" t="s">
        <v>18539</v>
      </c>
      <c r="C9600" s="513">
        <v>758.49</v>
      </c>
    </row>
    <row r="9601" spans="1:3">
      <c r="A9601" s="285">
        <v>404643</v>
      </c>
      <c r="B9601" s="285" t="s">
        <v>18540</v>
      </c>
      <c r="C9601" s="513">
        <v>1003.407</v>
      </c>
    </row>
    <row r="9602" spans="1:3">
      <c r="A9602" s="285">
        <v>404646</v>
      </c>
      <c r="B9602" s="285" t="s">
        <v>18541</v>
      </c>
      <c r="C9602" s="513">
        <v>1061.886</v>
      </c>
    </row>
    <row r="9603" spans="1:3">
      <c r="A9603" s="285">
        <v>404647</v>
      </c>
      <c r="B9603" s="285" t="s">
        <v>18542</v>
      </c>
      <c r="C9603" s="513">
        <v>1098.942</v>
      </c>
    </row>
    <row r="9604" spans="1:3">
      <c r="A9604" s="285">
        <v>404660</v>
      </c>
      <c r="B9604" s="285" t="s">
        <v>18543</v>
      </c>
      <c r="C9604" s="513">
        <v>594.05399999999997</v>
      </c>
    </row>
    <row r="9605" spans="1:3">
      <c r="A9605" s="285">
        <v>404679</v>
      </c>
      <c r="B9605" s="285" t="s">
        <v>18544</v>
      </c>
      <c r="C9605" s="513">
        <v>111.0522</v>
      </c>
    </row>
    <row r="9606" spans="1:3">
      <c r="A9606" s="285">
        <v>404680</v>
      </c>
      <c r="B9606" s="285" t="s">
        <v>18545</v>
      </c>
      <c r="C9606" s="513">
        <v>62.010899999999999</v>
      </c>
    </row>
    <row r="9607" spans="1:3">
      <c r="A9607" s="285">
        <v>404681</v>
      </c>
      <c r="B9607" s="285" t="s">
        <v>18546</v>
      </c>
      <c r="C9607" s="513">
        <v>81.9285</v>
      </c>
    </row>
    <row r="9608" spans="1:3">
      <c r="A9608" s="285">
        <v>404693</v>
      </c>
      <c r="B9608" s="285" t="s">
        <v>18547</v>
      </c>
      <c r="C9608" s="513">
        <v>677.43</v>
      </c>
    </row>
    <row r="9609" spans="1:3">
      <c r="A9609" s="285">
        <v>405035</v>
      </c>
      <c r="B9609" s="285" t="s">
        <v>18548</v>
      </c>
      <c r="C9609" s="513">
        <v>156.3879</v>
      </c>
    </row>
    <row r="9610" spans="1:3">
      <c r="A9610" s="285">
        <v>404527</v>
      </c>
      <c r="B9610" s="285" t="s">
        <v>18549</v>
      </c>
      <c r="C9610" s="513">
        <v>11.9274</v>
      </c>
    </row>
    <row r="9611" spans="1:3">
      <c r="A9611" s="285">
        <v>404604</v>
      </c>
      <c r="B9611" s="285" t="s">
        <v>18550</v>
      </c>
      <c r="C9611" s="513">
        <v>262.05540000000002</v>
      </c>
    </row>
    <row r="9612" spans="1:3">
      <c r="A9612" s="285">
        <v>404676</v>
      </c>
      <c r="B9612" s="285" t="s">
        <v>18551</v>
      </c>
      <c r="C9612" s="513">
        <v>53.357199999999999</v>
      </c>
    </row>
    <row r="9613" spans="1:3">
      <c r="A9613" s="285">
        <v>404677</v>
      </c>
      <c r="B9613" s="285" t="s">
        <v>18552</v>
      </c>
      <c r="C9613" s="513">
        <v>48.955199999999998</v>
      </c>
    </row>
    <row r="9614" spans="1:3">
      <c r="A9614" s="285">
        <v>404682</v>
      </c>
      <c r="B9614" s="285" t="s">
        <v>18553</v>
      </c>
      <c r="C9614" s="513">
        <v>81.291600000000003</v>
      </c>
    </row>
    <row r="9615" spans="1:3">
      <c r="A9615" s="285">
        <v>404689</v>
      </c>
      <c r="B9615" s="285" t="s">
        <v>18554</v>
      </c>
      <c r="C9615" s="513">
        <v>30.3338</v>
      </c>
    </row>
    <row r="9616" spans="1:3">
      <c r="A9616" s="285">
        <v>404692</v>
      </c>
      <c r="B9616" s="285" t="s">
        <v>18555</v>
      </c>
      <c r="C9616" s="513">
        <v>575.58389999999997</v>
      </c>
    </row>
    <row r="9617" spans="1:3">
      <c r="A9617" s="285">
        <v>404686</v>
      </c>
      <c r="B9617" s="285" t="s">
        <v>18556</v>
      </c>
      <c r="C9617" s="513">
        <v>111.2838</v>
      </c>
    </row>
    <row r="9618" spans="1:3">
      <c r="A9618" s="285">
        <v>404521</v>
      </c>
      <c r="B9618" s="285" t="s">
        <v>18557</v>
      </c>
      <c r="C9618" s="513">
        <v>101.7882</v>
      </c>
    </row>
    <row r="9619" spans="1:3">
      <c r="A9619" s="285">
        <v>58942</v>
      </c>
      <c r="B9619" s="285" t="s">
        <v>18558</v>
      </c>
      <c r="C9619" s="513">
        <v>301.71629999999999</v>
      </c>
    </row>
    <row r="9620" spans="1:3">
      <c r="A9620" s="285">
        <v>409540</v>
      </c>
      <c r="B9620" s="285" t="s">
        <v>18559</v>
      </c>
      <c r="C9620" s="513">
        <v>337.61700000000002</v>
      </c>
    </row>
    <row r="9621" spans="1:3">
      <c r="A9621" s="285">
        <v>86078</v>
      </c>
      <c r="B9621" s="285" t="s">
        <v>18560</v>
      </c>
      <c r="C9621" s="513">
        <v>13.452</v>
      </c>
    </row>
    <row r="9622" spans="1:3">
      <c r="A9622" s="285">
        <v>310885</v>
      </c>
      <c r="B9622" s="285" t="s">
        <v>18561</v>
      </c>
      <c r="C9622" s="513">
        <v>54.143999999999998</v>
      </c>
    </row>
    <row r="9623" spans="1:3">
      <c r="A9623" s="285">
        <v>310886</v>
      </c>
      <c r="B9623" s="285" t="s">
        <v>18561</v>
      </c>
      <c r="C9623" s="513">
        <v>297.54000000000002</v>
      </c>
    </row>
    <row r="9624" spans="1:3">
      <c r="A9624" s="285">
        <v>310887</v>
      </c>
      <c r="B9624" s="285" t="s">
        <v>18561</v>
      </c>
      <c r="C9624" s="513">
        <v>548.82000000000005</v>
      </c>
    </row>
    <row r="9625" spans="1:3">
      <c r="A9625" s="285">
        <v>24076</v>
      </c>
      <c r="B9625" s="285" t="s">
        <v>18562</v>
      </c>
      <c r="C9625" s="513">
        <v>15.412800000000001</v>
      </c>
    </row>
    <row r="9626" spans="1:3">
      <c r="A9626" s="285">
        <v>19933</v>
      </c>
      <c r="B9626" s="285" t="s">
        <v>18563</v>
      </c>
      <c r="C9626" s="513">
        <v>12.738</v>
      </c>
    </row>
    <row r="9627" spans="1:3">
      <c r="A9627" s="285">
        <v>401219</v>
      </c>
      <c r="B9627" s="285" t="s">
        <v>18564</v>
      </c>
      <c r="C9627" s="513">
        <v>66.411299999999997</v>
      </c>
    </row>
    <row r="9628" spans="1:3">
      <c r="A9628" s="285">
        <v>401331</v>
      </c>
      <c r="B9628" s="285" t="s">
        <v>18565</v>
      </c>
      <c r="C9628" s="513">
        <v>12.257400000000001</v>
      </c>
    </row>
    <row r="9629" spans="1:3">
      <c r="A9629" s="285">
        <v>401333</v>
      </c>
      <c r="B9629" s="285" t="s">
        <v>18566</v>
      </c>
      <c r="C9629" s="513">
        <v>18.6554</v>
      </c>
    </row>
    <row r="9630" spans="1:3">
      <c r="A9630" s="285">
        <v>401334</v>
      </c>
      <c r="B9630" s="285" t="s">
        <v>18567</v>
      </c>
      <c r="C9630" s="513">
        <v>24.648</v>
      </c>
    </row>
    <row r="9631" spans="1:3">
      <c r="A9631" s="285">
        <v>401342</v>
      </c>
      <c r="B9631" s="285" t="s">
        <v>18568</v>
      </c>
      <c r="C9631" s="513">
        <v>14.642899999999999</v>
      </c>
    </row>
    <row r="9632" spans="1:3">
      <c r="A9632" s="285">
        <v>401343</v>
      </c>
      <c r="B9632" s="285" t="s">
        <v>18569</v>
      </c>
      <c r="C9632" s="513">
        <v>18.6554</v>
      </c>
    </row>
    <row r="9633" spans="1:3">
      <c r="A9633" s="285">
        <v>401344</v>
      </c>
      <c r="B9633" s="285" t="s">
        <v>18570</v>
      </c>
      <c r="C9633" s="513">
        <v>24.648</v>
      </c>
    </row>
    <row r="9634" spans="1:3">
      <c r="A9634" s="285">
        <v>611721</v>
      </c>
      <c r="B9634" s="285" t="s">
        <v>18571</v>
      </c>
      <c r="C9634" s="513">
        <v>7.6615000000000002</v>
      </c>
    </row>
    <row r="9635" spans="1:3">
      <c r="A9635" s="285">
        <v>611711</v>
      </c>
      <c r="B9635" s="285" t="s">
        <v>18572</v>
      </c>
      <c r="C9635" s="513">
        <v>7.8680000000000003</v>
      </c>
    </row>
    <row r="9636" spans="1:3">
      <c r="A9636" s="285">
        <v>36303</v>
      </c>
      <c r="B9636" s="285" t="s">
        <v>18573</v>
      </c>
      <c r="C9636" s="513">
        <v>341.88</v>
      </c>
    </row>
    <row r="9637" spans="1:3">
      <c r="A9637" s="285">
        <v>409281</v>
      </c>
      <c r="B9637" s="285" t="s">
        <v>18574</v>
      </c>
      <c r="C9637" s="513">
        <v>265.67099999999999</v>
      </c>
    </row>
    <row r="9638" spans="1:3">
      <c r="A9638" s="285">
        <v>603847</v>
      </c>
      <c r="B9638" s="285" t="s">
        <v>18575</v>
      </c>
      <c r="C9638" s="513">
        <v>11.347</v>
      </c>
    </row>
    <row r="9639" spans="1:3">
      <c r="A9639" s="285">
        <v>410180</v>
      </c>
      <c r="B9639" s="285" t="s">
        <v>18576</v>
      </c>
      <c r="C9639" s="513">
        <v>546.14700000000005</v>
      </c>
    </row>
    <row r="9640" spans="1:3">
      <c r="A9640" s="285">
        <v>410176</v>
      </c>
      <c r="B9640" s="285" t="s">
        <v>18577</v>
      </c>
      <c r="C9640" s="513">
        <v>500.661</v>
      </c>
    </row>
    <row r="9641" spans="1:3">
      <c r="A9641" s="285">
        <v>38053</v>
      </c>
      <c r="B9641" s="285" t="s">
        <v>18458</v>
      </c>
      <c r="C9641" s="513">
        <v>109.536</v>
      </c>
    </row>
    <row r="9642" spans="1:3">
      <c r="A9642" s="285">
        <v>40514</v>
      </c>
      <c r="B9642" s="285" t="s">
        <v>18578</v>
      </c>
      <c r="C9642" s="513">
        <v>65.128</v>
      </c>
    </row>
    <row r="9643" spans="1:3">
      <c r="A9643" s="285">
        <v>40895</v>
      </c>
      <c r="B9643" s="285" t="s">
        <v>18579</v>
      </c>
      <c r="C9643" s="513">
        <v>89.231999999999999</v>
      </c>
    </row>
    <row r="9644" spans="1:3">
      <c r="A9644" s="285">
        <v>76605</v>
      </c>
      <c r="B9644" s="285" t="s">
        <v>18580</v>
      </c>
      <c r="C9644" s="513">
        <v>2521.7399999999998</v>
      </c>
    </row>
    <row r="9645" spans="1:3">
      <c r="A9645" s="285">
        <v>76612</v>
      </c>
      <c r="B9645" s="285" t="s">
        <v>18581</v>
      </c>
      <c r="C9645" s="513">
        <v>97.733999999999995</v>
      </c>
    </row>
    <row r="9646" spans="1:3">
      <c r="A9646" s="285">
        <v>76613</v>
      </c>
      <c r="B9646" s="285" t="s">
        <v>18581</v>
      </c>
      <c r="C9646" s="513">
        <v>116.922</v>
      </c>
    </row>
    <row r="9647" spans="1:3">
      <c r="A9647" s="285">
        <v>76614</v>
      </c>
      <c r="B9647" s="285" t="s">
        <v>18582</v>
      </c>
      <c r="C9647" s="513">
        <v>90.323999999999998</v>
      </c>
    </row>
    <row r="9648" spans="1:3">
      <c r="A9648" s="285">
        <v>76615</v>
      </c>
      <c r="B9648" s="285" t="s">
        <v>18583</v>
      </c>
      <c r="C9648" s="513">
        <v>231.34800000000001</v>
      </c>
    </row>
    <row r="9649" spans="1:3">
      <c r="A9649" s="285">
        <v>76616</v>
      </c>
      <c r="B9649" s="285" t="s">
        <v>18584</v>
      </c>
      <c r="C9649" s="513">
        <v>959.4</v>
      </c>
    </row>
    <row r="9650" spans="1:3">
      <c r="A9650" s="285">
        <v>76619</v>
      </c>
      <c r="B9650" s="285" t="s">
        <v>18585</v>
      </c>
      <c r="C9650" s="513">
        <v>1017.12</v>
      </c>
    </row>
    <row r="9651" spans="1:3">
      <c r="A9651" s="285">
        <v>76620</v>
      </c>
      <c r="B9651" s="285" t="s">
        <v>18586</v>
      </c>
      <c r="C9651" s="513">
        <v>324.55799999999999</v>
      </c>
    </row>
    <row r="9652" spans="1:3">
      <c r="A9652" s="285">
        <v>76621</v>
      </c>
      <c r="B9652" s="285" t="s">
        <v>18587</v>
      </c>
      <c r="C9652" s="513">
        <v>797.16</v>
      </c>
    </row>
    <row r="9653" spans="1:3">
      <c r="A9653" s="285">
        <v>76622</v>
      </c>
      <c r="B9653" s="285" t="s">
        <v>18588</v>
      </c>
      <c r="C9653" s="513">
        <v>2162.16</v>
      </c>
    </row>
    <row r="9654" spans="1:3">
      <c r="A9654" s="285">
        <v>78249</v>
      </c>
      <c r="B9654" s="285" t="s">
        <v>18589</v>
      </c>
      <c r="C9654" s="513">
        <v>33.110999999999997</v>
      </c>
    </row>
    <row r="9655" spans="1:3">
      <c r="A9655" s="285">
        <v>78251</v>
      </c>
      <c r="B9655" s="285" t="s">
        <v>18590</v>
      </c>
      <c r="C9655" s="513">
        <v>99.683999999999997</v>
      </c>
    </row>
    <row r="9656" spans="1:3">
      <c r="A9656" s="285">
        <v>78331</v>
      </c>
      <c r="B9656" s="285" t="s">
        <v>18591</v>
      </c>
      <c r="C9656" s="513">
        <v>429.78</v>
      </c>
    </row>
    <row r="9657" spans="1:3">
      <c r="A9657" s="285">
        <v>78334</v>
      </c>
      <c r="B9657" s="285" t="s">
        <v>18592</v>
      </c>
      <c r="C9657" s="513">
        <v>935.22</v>
      </c>
    </row>
    <row r="9658" spans="1:3">
      <c r="A9658" s="285">
        <v>78335</v>
      </c>
      <c r="B9658" s="285" t="s">
        <v>18593</v>
      </c>
      <c r="C9658" s="513">
        <v>1066.26</v>
      </c>
    </row>
    <row r="9659" spans="1:3">
      <c r="A9659" s="285">
        <v>78377</v>
      </c>
      <c r="B9659" s="285" t="s">
        <v>14793</v>
      </c>
      <c r="C9659" s="513">
        <v>146.25</v>
      </c>
    </row>
    <row r="9660" spans="1:3">
      <c r="A9660" s="285">
        <v>78378</v>
      </c>
      <c r="B9660" s="285" t="s">
        <v>14793</v>
      </c>
      <c r="C9660" s="513">
        <v>163.25399999999999</v>
      </c>
    </row>
    <row r="9661" spans="1:3">
      <c r="A9661" s="285">
        <v>90478</v>
      </c>
      <c r="B9661" s="285" t="s">
        <v>18594</v>
      </c>
      <c r="C9661" s="513">
        <v>19.4893</v>
      </c>
    </row>
    <row r="9662" spans="1:3">
      <c r="A9662" s="285">
        <v>27581</v>
      </c>
      <c r="B9662" s="285" t="s">
        <v>18595</v>
      </c>
      <c r="C9662" s="513">
        <v>44.311799999999998</v>
      </c>
    </row>
    <row r="9663" spans="1:3">
      <c r="A9663" s="285">
        <v>410511</v>
      </c>
      <c r="B9663" s="285" t="s">
        <v>18596</v>
      </c>
      <c r="C9663" s="513">
        <v>140.5812</v>
      </c>
    </row>
    <row r="9664" spans="1:3">
      <c r="A9664" s="285">
        <v>410499</v>
      </c>
      <c r="B9664" s="285" t="s">
        <v>18597</v>
      </c>
      <c r="C9664" s="513">
        <v>192.7491</v>
      </c>
    </row>
    <row r="9665" spans="1:3">
      <c r="A9665" s="285">
        <v>611753</v>
      </c>
      <c r="B9665" s="285" t="s">
        <v>18598</v>
      </c>
      <c r="C9665" s="513">
        <v>3.9725000000000001</v>
      </c>
    </row>
    <row r="9666" spans="1:3">
      <c r="A9666" s="285">
        <v>46517</v>
      </c>
      <c r="B9666" s="285" t="s">
        <v>18599</v>
      </c>
      <c r="C9666" s="513">
        <v>134.21199999999999</v>
      </c>
    </row>
    <row r="9667" spans="1:3">
      <c r="A9667" s="285">
        <v>32018</v>
      </c>
      <c r="B9667" s="285" t="s">
        <v>18600</v>
      </c>
      <c r="C9667" s="513">
        <v>9.1200000000000003E-2</v>
      </c>
    </row>
    <row r="9668" spans="1:3">
      <c r="A9668" s="285">
        <v>410612</v>
      </c>
      <c r="B9668" s="285" t="s">
        <v>18601</v>
      </c>
      <c r="C9668" s="513">
        <v>475.70639999999997</v>
      </c>
    </row>
    <row r="9669" spans="1:3">
      <c r="A9669" s="285">
        <v>48804</v>
      </c>
      <c r="B9669" s="285" t="s">
        <v>18602</v>
      </c>
      <c r="C9669" s="513">
        <v>88.424000000000007</v>
      </c>
    </row>
    <row r="9670" spans="1:3">
      <c r="A9670" s="285">
        <v>410611</v>
      </c>
      <c r="B9670" s="285" t="s">
        <v>18603</v>
      </c>
      <c r="C9670" s="513">
        <v>308.83859999999999</v>
      </c>
    </row>
    <row r="9671" spans="1:3">
      <c r="A9671" s="285">
        <v>409839</v>
      </c>
      <c r="B9671" s="285" t="s">
        <v>18604</v>
      </c>
      <c r="C9671" s="513">
        <v>179.172</v>
      </c>
    </row>
    <row r="9672" spans="1:3">
      <c r="A9672" s="285">
        <v>406282</v>
      </c>
      <c r="B9672" s="285" t="s">
        <v>18605</v>
      </c>
      <c r="C9672" s="513">
        <v>44.452800000000003</v>
      </c>
    </row>
    <row r="9673" spans="1:3">
      <c r="A9673" s="285">
        <v>661633</v>
      </c>
      <c r="B9673" s="285" t="s">
        <v>18606</v>
      </c>
      <c r="C9673" s="513">
        <v>82.26</v>
      </c>
    </row>
    <row r="9674" spans="1:3">
      <c r="A9674" s="285">
        <v>59386</v>
      </c>
      <c r="B9674" s="285" t="s">
        <v>18607</v>
      </c>
      <c r="C9674" s="513">
        <v>123.39400000000001</v>
      </c>
    </row>
    <row r="9675" spans="1:3">
      <c r="A9675" s="285">
        <v>59376</v>
      </c>
      <c r="B9675" s="285" t="s">
        <v>18608</v>
      </c>
      <c r="C9675" s="513">
        <v>79.008099999999999</v>
      </c>
    </row>
    <row r="9676" spans="1:3">
      <c r="A9676" s="285">
        <v>53772</v>
      </c>
      <c r="B9676" s="285" t="s">
        <v>18609</v>
      </c>
      <c r="C9676" s="513">
        <v>90.988100000000003</v>
      </c>
    </row>
    <row r="9677" spans="1:3">
      <c r="A9677" s="285">
        <v>53682</v>
      </c>
      <c r="B9677" s="285" t="s">
        <v>18610</v>
      </c>
      <c r="C9677" s="513">
        <v>126.0296</v>
      </c>
    </row>
    <row r="9678" spans="1:3">
      <c r="A9678" s="285">
        <v>611725</v>
      </c>
      <c r="B9678" s="285" t="s">
        <v>18611</v>
      </c>
      <c r="C9678" s="513">
        <v>17.195499999999999</v>
      </c>
    </row>
    <row r="9679" spans="1:3">
      <c r="A9679" s="285">
        <v>611715</v>
      </c>
      <c r="B9679" s="285" t="s">
        <v>18612</v>
      </c>
      <c r="C9679" s="513">
        <v>17.706499999999998</v>
      </c>
    </row>
    <row r="9680" spans="1:3">
      <c r="A9680" s="285">
        <v>413039</v>
      </c>
      <c r="B9680" s="285" t="s">
        <v>18613</v>
      </c>
      <c r="C9680" s="513">
        <v>944.32</v>
      </c>
    </row>
    <row r="9681" spans="1:3">
      <c r="A9681" s="285">
        <v>46489</v>
      </c>
      <c r="B9681" s="285" t="s">
        <v>18614</v>
      </c>
      <c r="C9681" s="513">
        <v>315.43200000000002</v>
      </c>
    </row>
    <row r="9682" spans="1:3">
      <c r="A9682" s="285">
        <v>75717</v>
      </c>
      <c r="B9682" s="285" t="s">
        <v>18615</v>
      </c>
      <c r="C9682" s="513">
        <v>7.6929999999999996</v>
      </c>
    </row>
    <row r="9683" spans="1:3">
      <c r="A9683" s="285">
        <v>409089</v>
      </c>
      <c r="B9683" s="285" t="s">
        <v>18616</v>
      </c>
      <c r="C9683" s="513">
        <v>393.56099999999998</v>
      </c>
    </row>
    <row r="9684" spans="1:3">
      <c r="A9684" s="285">
        <v>410624</v>
      </c>
      <c r="B9684" s="285" t="s">
        <v>18617</v>
      </c>
      <c r="C9684" s="513">
        <v>393.37259999999998</v>
      </c>
    </row>
    <row r="9685" spans="1:3">
      <c r="A9685" s="285">
        <v>665114</v>
      </c>
      <c r="B9685" s="285" t="s">
        <v>18618</v>
      </c>
      <c r="C9685" s="513">
        <v>45.92</v>
      </c>
    </row>
    <row r="9686" spans="1:3">
      <c r="A9686" s="285">
        <v>661602</v>
      </c>
      <c r="B9686" s="285" t="s">
        <v>18619</v>
      </c>
      <c r="C9686" s="513">
        <v>52.374000000000002</v>
      </c>
    </row>
    <row r="9687" spans="1:3">
      <c r="A9687" s="285">
        <v>55291</v>
      </c>
      <c r="B9687" s="285" t="s">
        <v>18620</v>
      </c>
      <c r="C9687" s="513">
        <v>19.0901</v>
      </c>
    </row>
    <row r="9688" spans="1:3">
      <c r="A9688" s="285">
        <v>404483</v>
      </c>
      <c r="B9688" s="285" t="s">
        <v>18621</v>
      </c>
      <c r="C9688" s="513">
        <v>440.9085</v>
      </c>
    </row>
    <row r="9689" spans="1:3">
      <c r="A9689" s="285">
        <v>404508</v>
      </c>
      <c r="B9689" s="285" t="s">
        <v>18622</v>
      </c>
      <c r="C9689" s="513">
        <v>101.4408</v>
      </c>
    </row>
    <row r="9690" spans="1:3">
      <c r="A9690" s="285">
        <v>404509</v>
      </c>
      <c r="B9690" s="285" t="s">
        <v>18623</v>
      </c>
      <c r="C9690" s="513">
        <v>70.927499999999995</v>
      </c>
    </row>
    <row r="9691" spans="1:3">
      <c r="A9691" s="285">
        <v>661650</v>
      </c>
      <c r="B9691" s="285" t="s">
        <v>18624</v>
      </c>
      <c r="C9691" s="513">
        <v>10.308</v>
      </c>
    </row>
    <row r="9692" spans="1:3">
      <c r="A9692" s="285">
        <v>50673</v>
      </c>
      <c r="B9692" s="285" t="s">
        <v>18625</v>
      </c>
      <c r="C9692" s="513">
        <v>10.0283</v>
      </c>
    </row>
    <row r="9693" spans="1:3">
      <c r="A9693" s="285">
        <v>38745</v>
      </c>
      <c r="B9693" s="285" t="s">
        <v>18626</v>
      </c>
      <c r="C9693" s="513">
        <v>2.1339999999999999</v>
      </c>
    </row>
    <row r="9694" spans="1:3">
      <c r="A9694" s="285">
        <v>38747</v>
      </c>
      <c r="B9694" s="285" t="s">
        <v>18627</v>
      </c>
      <c r="C9694" s="513">
        <v>0.33460000000000001</v>
      </c>
    </row>
    <row r="9695" spans="1:3">
      <c r="A9695" s="285">
        <v>310969</v>
      </c>
      <c r="B9695" s="285" t="s">
        <v>18628</v>
      </c>
      <c r="C9695" s="513">
        <v>123.06</v>
      </c>
    </row>
    <row r="9696" spans="1:3">
      <c r="A9696" s="285">
        <v>310899</v>
      </c>
      <c r="B9696" s="285" t="s">
        <v>18629</v>
      </c>
      <c r="C9696" s="513">
        <v>621.6</v>
      </c>
    </row>
    <row r="9697" spans="1:3">
      <c r="A9697" s="285">
        <v>406276</v>
      </c>
      <c r="B9697" s="285" t="s">
        <v>18630</v>
      </c>
      <c r="C9697" s="513">
        <v>39.450600000000001</v>
      </c>
    </row>
    <row r="9698" spans="1:3">
      <c r="A9698" s="285">
        <v>611789</v>
      </c>
      <c r="B9698" s="285" t="s">
        <v>18631</v>
      </c>
      <c r="C9698" s="513">
        <v>2.1091000000000002</v>
      </c>
    </row>
    <row r="9699" spans="1:3">
      <c r="A9699" s="285">
        <v>32606</v>
      </c>
      <c r="B9699" s="285" t="s">
        <v>18632</v>
      </c>
      <c r="C9699" s="513">
        <v>28.735199999999999</v>
      </c>
    </row>
    <row r="9700" spans="1:3">
      <c r="A9700" s="285">
        <v>32607</v>
      </c>
      <c r="B9700" s="285" t="s">
        <v>18633</v>
      </c>
      <c r="C9700" s="513">
        <v>29.837599999999998</v>
      </c>
    </row>
    <row r="9701" spans="1:3">
      <c r="A9701" s="285">
        <v>20365</v>
      </c>
      <c r="B9701" s="285" t="s">
        <v>18634</v>
      </c>
      <c r="C9701" s="513">
        <v>56.174599999999998</v>
      </c>
    </row>
    <row r="9702" spans="1:3">
      <c r="A9702" s="285">
        <v>410232</v>
      </c>
      <c r="B9702" s="285" t="s">
        <v>18635</v>
      </c>
      <c r="C9702" s="513">
        <v>655.83</v>
      </c>
    </row>
    <row r="9703" spans="1:3">
      <c r="A9703" s="285">
        <v>409790</v>
      </c>
      <c r="B9703" s="285" t="s">
        <v>18636</v>
      </c>
      <c r="C9703" s="513">
        <v>386.06400000000002</v>
      </c>
    </row>
    <row r="9704" spans="1:3">
      <c r="A9704" s="285">
        <v>409852</v>
      </c>
      <c r="B9704" s="285" t="s">
        <v>18637</v>
      </c>
      <c r="C9704" s="513">
        <v>226.863</v>
      </c>
    </row>
    <row r="9705" spans="1:3">
      <c r="A9705" s="285">
        <v>396601</v>
      </c>
      <c r="B9705" s="285" t="s">
        <v>18638</v>
      </c>
      <c r="C9705" s="513">
        <v>6.3368000000000002</v>
      </c>
    </row>
    <row r="9706" spans="1:3">
      <c r="A9706" s="285">
        <v>396602</v>
      </c>
      <c r="B9706" s="285" t="s">
        <v>18639</v>
      </c>
      <c r="C9706" s="513">
        <v>12.157500000000001</v>
      </c>
    </row>
    <row r="9707" spans="1:3">
      <c r="A9707" s="285">
        <v>396603</v>
      </c>
      <c r="B9707" s="285" t="s">
        <v>18640</v>
      </c>
      <c r="C9707" s="513">
        <v>15.532500000000001</v>
      </c>
    </row>
    <row r="9708" spans="1:3">
      <c r="A9708" s="285">
        <v>396604</v>
      </c>
      <c r="B9708" s="285" t="s">
        <v>18641</v>
      </c>
      <c r="C9708" s="513">
        <v>10.057499999999999</v>
      </c>
    </row>
    <row r="9709" spans="1:3">
      <c r="A9709" s="285">
        <v>396605</v>
      </c>
      <c r="B9709" s="285" t="s">
        <v>18642</v>
      </c>
      <c r="C9709" s="513">
        <v>7.5075000000000003</v>
      </c>
    </row>
    <row r="9710" spans="1:3">
      <c r="A9710" s="285">
        <v>396621</v>
      </c>
      <c r="B9710" s="285" t="s">
        <v>18643</v>
      </c>
      <c r="C9710" s="513">
        <v>57.997500000000002</v>
      </c>
    </row>
    <row r="9711" spans="1:3">
      <c r="A9711" s="285">
        <v>396628</v>
      </c>
      <c r="B9711" s="285" t="s">
        <v>18644</v>
      </c>
      <c r="C9711" s="513">
        <v>8.9849999999999994</v>
      </c>
    </row>
    <row r="9712" spans="1:3">
      <c r="A9712" s="285">
        <v>396637</v>
      </c>
      <c r="B9712" s="285" t="s">
        <v>18645</v>
      </c>
      <c r="C9712" s="513">
        <v>6.8624999999999998</v>
      </c>
    </row>
    <row r="9713" spans="1:3">
      <c r="A9713" s="285">
        <v>396641</v>
      </c>
      <c r="B9713" s="285" t="s">
        <v>18646</v>
      </c>
      <c r="C9713" s="513">
        <v>16.642499999999998</v>
      </c>
    </row>
    <row r="9714" spans="1:3">
      <c r="A9714" s="285">
        <v>396657</v>
      </c>
      <c r="B9714" s="285" t="s">
        <v>18647</v>
      </c>
      <c r="C9714" s="513">
        <v>5.3452999999999999</v>
      </c>
    </row>
    <row r="9715" spans="1:3">
      <c r="A9715" s="285">
        <v>396677</v>
      </c>
      <c r="B9715" s="285" t="s">
        <v>18648</v>
      </c>
      <c r="C9715" s="513">
        <v>20.212499999999999</v>
      </c>
    </row>
    <row r="9716" spans="1:3">
      <c r="A9716" s="285">
        <v>396685</v>
      </c>
      <c r="B9716" s="285" t="s">
        <v>18649</v>
      </c>
      <c r="C9716" s="513">
        <v>13.282500000000001</v>
      </c>
    </row>
    <row r="9717" spans="1:3">
      <c r="A9717" s="285">
        <v>397850</v>
      </c>
      <c r="B9717" s="285" t="s">
        <v>18650</v>
      </c>
      <c r="C9717" s="513">
        <v>6.7965</v>
      </c>
    </row>
    <row r="9718" spans="1:3">
      <c r="A9718" s="285">
        <v>397861</v>
      </c>
      <c r="B9718" s="285" t="s">
        <v>18651</v>
      </c>
      <c r="C9718" s="513">
        <v>4.7107000000000001</v>
      </c>
    </row>
    <row r="9719" spans="1:3">
      <c r="A9719" s="285">
        <v>397862</v>
      </c>
      <c r="B9719" s="285" t="s">
        <v>18652</v>
      </c>
      <c r="C9719" s="513">
        <v>8.5950000000000006</v>
      </c>
    </row>
    <row r="9720" spans="1:3">
      <c r="A9720" s="285">
        <v>397868</v>
      </c>
      <c r="B9720" s="285" t="s">
        <v>18653</v>
      </c>
      <c r="C9720" s="513">
        <v>1.722</v>
      </c>
    </row>
    <row r="9721" spans="1:3">
      <c r="A9721" s="285">
        <v>397869</v>
      </c>
      <c r="B9721" s="285" t="s">
        <v>18654</v>
      </c>
      <c r="C9721" s="513">
        <v>3.1778</v>
      </c>
    </row>
    <row r="9722" spans="1:3">
      <c r="A9722" s="285">
        <v>397870</v>
      </c>
      <c r="B9722" s="285" t="s">
        <v>18655</v>
      </c>
      <c r="C9722" s="513">
        <v>5.1105</v>
      </c>
    </row>
    <row r="9723" spans="1:3">
      <c r="A9723" s="285">
        <v>401371</v>
      </c>
      <c r="B9723" s="285" t="s">
        <v>18656</v>
      </c>
      <c r="C9723" s="513">
        <v>30.5944</v>
      </c>
    </row>
    <row r="9724" spans="1:3">
      <c r="A9724" s="285">
        <v>401372</v>
      </c>
      <c r="B9724" s="285" t="s">
        <v>18657</v>
      </c>
      <c r="C9724" s="513">
        <v>35.278500000000001</v>
      </c>
    </row>
    <row r="9725" spans="1:3">
      <c r="A9725" s="285">
        <v>401373</v>
      </c>
      <c r="B9725" s="285" t="s">
        <v>18658</v>
      </c>
      <c r="C9725" s="513">
        <v>37.4208</v>
      </c>
    </row>
    <row r="9726" spans="1:3">
      <c r="A9726" s="285">
        <v>401374</v>
      </c>
      <c r="B9726" s="285" t="s">
        <v>18659</v>
      </c>
      <c r="C9726" s="513">
        <v>40.443100000000001</v>
      </c>
    </row>
    <row r="9727" spans="1:3">
      <c r="A9727" s="285">
        <v>405055</v>
      </c>
      <c r="B9727" s="285" t="s">
        <v>18660</v>
      </c>
      <c r="C9727" s="513">
        <v>9.8604000000000003</v>
      </c>
    </row>
    <row r="9728" spans="1:3">
      <c r="A9728" s="285">
        <v>404814</v>
      </c>
      <c r="B9728" s="285" t="s">
        <v>18661</v>
      </c>
      <c r="C9728" s="513">
        <v>18.1053</v>
      </c>
    </row>
    <row r="9729" spans="1:3">
      <c r="A9729" s="285">
        <v>404818</v>
      </c>
      <c r="B9729" s="285" t="s">
        <v>18662</v>
      </c>
      <c r="C9729" s="513">
        <v>3.1259999999999999</v>
      </c>
    </row>
    <row r="9730" spans="1:3">
      <c r="A9730" s="285">
        <v>401391</v>
      </c>
      <c r="B9730" s="285" t="s">
        <v>18663</v>
      </c>
      <c r="C9730" s="513">
        <v>14.5503</v>
      </c>
    </row>
    <row r="9731" spans="1:3">
      <c r="A9731" s="285">
        <v>401389</v>
      </c>
      <c r="B9731" s="285" t="s">
        <v>18664</v>
      </c>
      <c r="C9731" s="513">
        <v>1.8505</v>
      </c>
    </row>
    <row r="9732" spans="1:3">
      <c r="A9732" s="285">
        <v>409507</v>
      </c>
      <c r="B9732" s="285" t="s">
        <v>18665</v>
      </c>
      <c r="C9732" s="513">
        <v>318.96899999999999</v>
      </c>
    </row>
    <row r="9733" spans="1:3">
      <c r="A9733" s="285">
        <v>310763</v>
      </c>
      <c r="B9733" s="285" t="s">
        <v>18666</v>
      </c>
      <c r="C9733" s="513">
        <v>8616.6</v>
      </c>
    </row>
    <row r="9734" spans="1:3">
      <c r="A9734" s="285">
        <v>77281</v>
      </c>
      <c r="B9734" s="285" t="s">
        <v>18667</v>
      </c>
      <c r="C9734" s="513">
        <v>11.065</v>
      </c>
    </row>
    <row r="9735" spans="1:3">
      <c r="A9735" s="285">
        <v>555101</v>
      </c>
      <c r="B9735" s="285" t="s">
        <v>18668</v>
      </c>
      <c r="C9735" s="513">
        <v>14.406000000000001</v>
      </c>
    </row>
    <row r="9736" spans="1:3">
      <c r="A9736" s="285">
        <v>555102</v>
      </c>
      <c r="B9736" s="285" t="s">
        <v>18669</v>
      </c>
      <c r="C9736" s="513">
        <v>15.125999999999999</v>
      </c>
    </row>
    <row r="9737" spans="1:3">
      <c r="A9737" s="285">
        <v>555104</v>
      </c>
      <c r="B9737" s="285" t="s">
        <v>18670</v>
      </c>
      <c r="C9737" s="513">
        <v>7.2720000000000002</v>
      </c>
    </row>
    <row r="9738" spans="1:3">
      <c r="A9738" s="285">
        <v>555105</v>
      </c>
      <c r="B9738" s="285" t="s">
        <v>18671</v>
      </c>
      <c r="C9738" s="513">
        <v>7.6319999999999997</v>
      </c>
    </row>
    <row r="9739" spans="1:3">
      <c r="A9739" s="285">
        <v>555106</v>
      </c>
      <c r="B9739" s="285" t="s">
        <v>18672</v>
      </c>
      <c r="C9739" s="513">
        <v>8.016</v>
      </c>
    </row>
    <row r="9740" spans="1:3">
      <c r="A9740" s="285">
        <v>555107</v>
      </c>
      <c r="B9740" s="285" t="s">
        <v>18673</v>
      </c>
      <c r="C9740" s="513">
        <v>8.0039999999999996</v>
      </c>
    </row>
    <row r="9741" spans="1:3">
      <c r="A9741" s="285">
        <v>555108</v>
      </c>
      <c r="B9741" s="285" t="s">
        <v>18674</v>
      </c>
      <c r="C9741" s="513">
        <v>8.4</v>
      </c>
    </row>
    <row r="9742" spans="1:3">
      <c r="A9742" s="285">
        <v>555109</v>
      </c>
      <c r="B9742" s="285" t="s">
        <v>18675</v>
      </c>
      <c r="C9742" s="513">
        <v>8.8079999999999998</v>
      </c>
    </row>
    <row r="9743" spans="1:3">
      <c r="A9743" s="285">
        <v>555112</v>
      </c>
      <c r="B9743" s="285" t="s">
        <v>18676</v>
      </c>
      <c r="C9743" s="513">
        <v>15.125999999999999</v>
      </c>
    </row>
    <row r="9744" spans="1:3">
      <c r="A9744" s="285">
        <v>555121</v>
      </c>
      <c r="B9744" s="285" t="s">
        <v>18677</v>
      </c>
      <c r="C9744" s="513">
        <v>9.7200000000000006</v>
      </c>
    </row>
    <row r="9745" spans="1:3">
      <c r="A9745" s="285">
        <v>555122</v>
      </c>
      <c r="B9745" s="285" t="s">
        <v>18678</v>
      </c>
      <c r="C9745" s="513">
        <v>10.206</v>
      </c>
    </row>
    <row r="9746" spans="1:3">
      <c r="A9746" s="285">
        <v>555124</v>
      </c>
      <c r="B9746" s="285" t="s">
        <v>18679</v>
      </c>
      <c r="C9746" s="513">
        <v>4.9062000000000001</v>
      </c>
    </row>
    <row r="9747" spans="1:3">
      <c r="A9747" s="285">
        <v>555125</v>
      </c>
      <c r="B9747" s="285" t="s">
        <v>18680</v>
      </c>
      <c r="C9747" s="513">
        <v>5.1509999999999998</v>
      </c>
    </row>
    <row r="9748" spans="1:3">
      <c r="A9748" s="285">
        <v>555126</v>
      </c>
      <c r="B9748" s="285" t="s">
        <v>18681</v>
      </c>
      <c r="C9748" s="513">
        <v>5.4089999999999998</v>
      </c>
    </row>
    <row r="9749" spans="1:3">
      <c r="A9749" s="285">
        <v>555127</v>
      </c>
      <c r="B9749" s="285" t="s">
        <v>18682</v>
      </c>
      <c r="C9749" s="513">
        <v>5.3963999999999999</v>
      </c>
    </row>
    <row r="9750" spans="1:3">
      <c r="A9750" s="285">
        <v>555128</v>
      </c>
      <c r="B9750" s="285" t="s">
        <v>18683</v>
      </c>
      <c r="C9750" s="513">
        <v>5.6669999999999998</v>
      </c>
    </row>
    <row r="9751" spans="1:3">
      <c r="A9751" s="285">
        <v>555129</v>
      </c>
      <c r="B9751" s="285" t="s">
        <v>18684</v>
      </c>
      <c r="C9751" s="513">
        <v>5.952</v>
      </c>
    </row>
    <row r="9752" spans="1:3">
      <c r="A9752" s="285">
        <v>555132</v>
      </c>
      <c r="B9752" s="285" t="s">
        <v>18685</v>
      </c>
      <c r="C9752" s="513">
        <v>10.206</v>
      </c>
    </row>
    <row r="9753" spans="1:3">
      <c r="A9753" s="285">
        <v>555133</v>
      </c>
      <c r="B9753" s="285" t="s">
        <v>18686</v>
      </c>
      <c r="C9753" s="513">
        <v>10.715999999999999</v>
      </c>
    </row>
    <row r="9754" spans="1:3">
      <c r="A9754" s="285">
        <v>555151</v>
      </c>
      <c r="B9754" s="285" t="s">
        <v>18687</v>
      </c>
      <c r="C9754" s="513">
        <v>15.57</v>
      </c>
    </row>
    <row r="9755" spans="1:3">
      <c r="A9755" s="285">
        <v>555152</v>
      </c>
      <c r="B9755" s="285" t="s">
        <v>18688</v>
      </c>
      <c r="C9755" s="513">
        <v>16.332000000000001</v>
      </c>
    </row>
    <row r="9756" spans="1:3">
      <c r="A9756" s="285">
        <v>555154</v>
      </c>
      <c r="B9756" s="285" t="s">
        <v>18689</v>
      </c>
      <c r="C9756" s="513">
        <v>7.86</v>
      </c>
    </row>
    <row r="9757" spans="1:3">
      <c r="A9757" s="285">
        <v>555155</v>
      </c>
      <c r="B9757" s="285" t="s">
        <v>18690</v>
      </c>
      <c r="C9757" s="513">
        <v>8.25</v>
      </c>
    </row>
    <row r="9758" spans="1:3">
      <c r="A9758" s="285">
        <v>555156</v>
      </c>
      <c r="B9758" s="285" t="s">
        <v>18691</v>
      </c>
      <c r="C9758" s="513">
        <v>8.6820000000000004</v>
      </c>
    </row>
    <row r="9759" spans="1:3">
      <c r="A9759" s="285">
        <v>555157</v>
      </c>
      <c r="B9759" s="285" t="s">
        <v>18692</v>
      </c>
      <c r="C9759" s="513">
        <v>8.6460000000000008</v>
      </c>
    </row>
    <row r="9760" spans="1:3">
      <c r="A9760" s="285">
        <v>555158</v>
      </c>
      <c r="B9760" s="285" t="s">
        <v>18693</v>
      </c>
      <c r="C9760" s="513">
        <v>9.0779999999999994</v>
      </c>
    </row>
    <row r="9761" spans="1:3">
      <c r="A9761" s="285">
        <v>555159</v>
      </c>
      <c r="B9761" s="285" t="s">
        <v>18694</v>
      </c>
      <c r="C9761" s="513">
        <v>9.5399999999999991</v>
      </c>
    </row>
    <row r="9762" spans="1:3">
      <c r="A9762" s="285">
        <v>555162</v>
      </c>
      <c r="B9762" s="285" t="s">
        <v>18695</v>
      </c>
      <c r="C9762" s="513">
        <v>16.332000000000001</v>
      </c>
    </row>
    <row r="9763" spans="1:3">
      <c r="A9763" s="285">
        <v>555181</v>
      </c>
      <c r="B9763" s="285" t="s">
        <v>18696</v>
      </c>
      <c r="C9763" s="513">
        <v>20.634</v>
      </c>
    </row>
    <row r="9764" spans="1:3">
      <c r="A9764" s="285">
        <v>555184</v>
      </c>
      <c r="B9764" s="285" t="s">
        <v>18697</v>
      </c>
      <c r="C9764" s="513">
        <v>9.9359999999999999</v>
      </c>
    </row>
    <row r="9765" spans="1:3">
      <c r="A9765" s="285">
        <v>555185</v>
      </c>
      <c r="B9765" s="285" t="s">
        <v>18698</v>
      </c>
      <c r="C9765" s="513">
        <v>10.416</v>
      </c>
    </row>
    <row r="9766" spans="1:3">
      <c r="A9766" s="285">
        <v>555186</v>
      </c>
      <c r="B9766" s="285" t="s">
        <v>18699</v>
      </c>
      <c r="C9766" s="513">
        <v>10.932</v>
      </c>
    </row>
    <row r="9767" spans="1:3">
      <c r="A9767" s="285">
        <v>555188</v>
      </c>
      <c r="B9767" s="285" t="s">
        <v>18700</v>
      </c>
      <c r="C9767" s="513">
        <v>11.465999999999999</v>
      </c>
    </row>
    <row r="9768" spans="1:3">
      <c r="A9768" s="285">
        <v>555189</v>
      </c>
      <c r="B9768" s="285" t="s">
        <v>18701</v>
      </c>
      <c r="C9768" s="513">
        <v>12.036</v>
      </c>
    </row>
    <row r="9769" spans="1:3">
      <c r="A9769" s="285">
        <v>555192</v>
      </c>
      <c r="B9769" s="285" t="s">
        <v>18702</v>
      </c>
      <c r="C9769" s="513">
        <v>20.634</v>
      </c>
    </row>
    <row r="9770" spans="1:3">
      <c r="A9770" s="285">
        <v>555211</v>
      </c>
      <c r="B9770" s="285" t="s">
        <v>18703</v>
      </c>
      <c r="C9770" s="513">
        <v>22.338000000000001</v>
      </c>
    </row>
    <row r="9771" spans="1:3">
      <c r="A9771" s="285">
        <v>555214</v>
      </c>
      <c r="B9771" s="285" t="s">
        <v>18704</v>
      </c>
      <c r="C9771" s="513">
        <v>11.273999999999999</v>
      </c>
    </row>
    <row r="9772" spans="1:3">
      <c r="A9772" s="285">
        <v>555215</v>
      </c>
      <c r="B9772" s="285" t="s">
        <v>18705</v>
      </c>
      <c r="C9772" s="513">
        <v>11.843999999999999</v>
      </c>
    </row>
    <row r="9773" spans="1:3">
      <c r="A9773" s="285">
        <v>555216</v>
      </c>
      <c r="B9773" s="285" t="s">
        <v>18706</v>
      </c>
      <c r="C9773" s="513">
        <v>12.42</v>
      </c>
    </row>
    <row r="9774" spans="1:3">
      <c r="A9774" s="285">
        <v>555217</v>
      </c>
      <c r="B9774" s="285" t="s">
        <v>18707</v>
      </c>
      <c r="C9774" s="513">
        <v>12.396000000000001</v>
      </c>
    </row>
    <row r="9775" spans="1:3">
      <c r="A9775" s="285">
        <v>555218</v>
      </c>
      <c r="B9775" s="285" t="s">
        <v>18708</v>
      </c>
      <c r="C9775" s="513">
        <v>13.032</v>
      </c>
    </row>
    <row r="9776" spans="1:3">
      <c r="A9776" s="285">
        <v>555219</v>
      </c>
      <c r="B9776" s="285" t="s">
        <v>18709</v>
      </c>
      <c r="C9776" s="513">
        <v>13.662000000000001</v>
      </c>
    </row>
    <row r="9777" spans="1:3">
      <c r="A9777" s="285">
        <v>555222</v>
      </c>
      <c r="B9777" s="285" t="s">
        <v>18710</v>
      </c>
      <c r="C9777" s="513">
        <v>23.436</v>
      </c>
    </row>
    <row r="9778" spans="1:3">
      <c r="A9778" s="285">
        <v>555223</v>
      </c>
      <c r="B9778" s="285" t="s">
        <v>18711</v>
      </c>
      <c r="C9778" s="513">
        <v>24.617999999999999</v>
      </c>
    </row>
    <row r="9779" spans="1:3">
      <c r="A9779" s="285">
        <v>555231</v>
      </c>
      <c r="B9779" s="285" t="s">
        <v>18712</v>
      </c>
      <c r="C9779" s="513">
        <v>15.048</v>
      </c>
    </row>
    <row r="9780" spans="1:3">
      <c r="A9780" s="285">
        <v>555234</v>
      </c>
      <c r="B9780" s="285" t="s">
        <v>18713</v>
      </c>
      <c r="C9780" s="513">
        <v>7.5960000000000001</v>
      </c>
    </row>
    <row r="9781" spans="1:3">
      <c r="A9781" s="285">
        <v>555235</v>
      </c>
      <c r="B9781" s="285" t="s">
        <v>18714</v>
      </c>
      <c r="C9781" s="513">
        <v>7.992</v>
      </c>
    </row>
    <row r="9782" spans="1:3">
      <c r="A9782" s="285">
        <v>555236</v>
      </c>
      <c r="B9782" s="285" t="s">
        <v>18715</v>
      </c>
      <c r="C9782" s="513">
        <v>8.3819999999999997</v>
      </c>
    </row>
    <row r="9783" spans="1:3">
      <c r="A9783" s="285">
        <v>555237</v>
      </c>
      <c r="B9783" s="285" t="s">
        <v>18716</v>
      </c>
      <c r="C9783" s="513">
        <v>8.3699999999999992</v>
      </c>
    </row>
    <row r="9784" spans="1:3">
      <c r="A9784" s="285">
        <v>555238</v>
      </c>
      <c r="B9784" s="285" t="s">
        <v>18717</v>
      </c>
      <c r="C9784" s="513">
        <v>8.7720000000000002</v>
      </c>
    </row>
    <row r="9785" spans="1:3">
      <c r="A9785" s="285">
        <v>555239</v>
      </c>
      <c r="B9785" s="285" t="s">
        <v>18718</v>
      </c>
      <c r="C9785" s="513">
        <v>9.2219999999999995</v>
      </c>
    </row>
    <row r="9786" spans="1:3">
      <c r="A9786" s="285">
        <v>555242</v>
      </c>
      <c r="B9786" s="285" t="s">
        <v>18719</v>
      </c>
      <c r="C9786" s="513">
        <v>15.816000000000001</v>
      </c>
    </row>
    <row r="9787" spans="1:3">
      <c r="A9787" s="285">
        <v>555243</v>
      </c>
      <c r="B9787" s="285" t="s">
        <v>18720</v>
      </c>
      <c r="C9787" s="513">
        <v>16.602</v>
      </c>
    </row>
    <row r="9788" spans="1:3">
      <c r="A9788" s="285">
        <v>555251</v>
      </c>
      <c r="B9788" s="285" t="s">
        <v>18721</v>
      </c>
      <c r="C9788" s="513">
        <v>26.454000000000001</v>
      </c>
    </row>
    <row r="9789" spans="1:3">
      <c r="A9789" s="285">
        <v>555254</v>
      </c>
      <c r="B9789" s="285" t="s">
        <v>18722</v>
      </c>
      <c r="C9789" s="513">
        <v>13.32</v>
      </c>
    </row>
    <row r="9790" spans="1:3">
      <c r="A9790" s="285">
        <v>555255</v>
      </c>
      <c r="B9790" s="285" t="s">
        <v>18723</v>
      </c>
      <c r="C9790" s="513">
        <v>13.356</v>
      </c>
    </row>
    <row r="9791" spans="1:3">
      <c r="A9791" s="285">
        <v>555256</v>
      </c>
      <c r="B9791" s="285" t="s">
        <v>18724</v>
      </c>
      <c r="C9791" s="513">
        <v>14.022</v>
      </c>
    </row>
    <row r="9792" spans="1:3">
      <c r="A9792" s="285">
        <v>555257</v>
      </c>
      <c r="B9792" s="285" t="s">
        <v>18725</v>
      </c>
      <c r="C9792" s="513">
        <v>14.747999999999999</v>
      </c>
    </row>
    <row r="9793" spans="1:3">
      <c r="A9793" s="285">
        <v>555258</v>
      </c>
      <c r="B9793" s="285" t="s">
        <v>18726</v>
      </c>
      <c r="C9793" s="513">
        <v>14.7</v>
      </c>
    </row>
    <row r="9794" spans="1:3">
      <c r="A9794" s="285">
        <v>555259</v>
      </c>
      <c r="B9794" s="285" t="s">
        <v>18727</v>
      </c>
      <c r="C9794" s="513">
        <v>15.42</v>
      </c>
    </row>
    <row r="9795" spans="1:3">
      <c r="A9795" s="285">
        <v>555262</v>
      </c>
      <c r="B9795" s="285" t="s">
        <v>18728</v>
      </c>
      <c r="C9795" s="513">
        <v>16.206</v>
      </c>
    </row>
    <row r="9796" spans="1:3">
      <c r="A9796" s="285">
        <v>555263</v>
      </c>
      <c r="B9796" s="285" t="s">
        <v>18729</v>
      </c>
      <c r="C9796" s="513">
        <v>27.78</v>
      </c>
    </row>
    <row r="9797" spans="1:3">
      <c r="A9797" s="285">
        <v>555281</v>
      </c>
      <c r="B9797" s="285" t="s">
        <v>18730</v>
      </c>
      <c r="C9797" s="513">
        <v>29.916</v>
      </c>
    </row>
    <row r="9798" spans="1:3">
      <c r="A9798" s="285">
        <v>555284</v>
      </c>
      <c r="B9798" s="285" t="s">
        <v>18731</v>
      </c>
      <c r="C9798" s="513">
        <v>14.394</v>
      </c>
    </row>
    <row r="9799" spans="1:3">
      <c r="A9799" s="285">
        <v>555285</v>
      </c>
      <c r="B9799" s="285" t="s">
        <v>18732</v>
      </c>
      <c r="C9799" s="513">
        <v>15.114000000000001</v>
      </c>
    </row>
    <row r="9800" spans="1:3">
      <c r="A9800" s="285">
        <v>555286</v>
      </c>
      <c r="B9800" s="285" t="s">
        <v>18733</v>
      </c>
      <c r="C9800" s="513">
        <v>15.864000000000001</v>
      </c>
    </row>
    <row r="9801" spans="1:3">
      <c r="A9801" s="285">
        <v>555288</v>
      </c>
      <c r="B9801" s="285" t="s">
        <v>18734</v>
      </c>
      <c r="C9801" s="513">
        <v>16.614000000000001</v>
      </c>
    </row>
    <row r="9802" spans="1:3">
      <c r="A9802" s="285">
        <v>555289</v>
      </c>
      <c r="B9802" s="285" t="s">
        <v>18735</v>
      </c>
      <c r="C9802" s="513">
        <v>17.442</v>
      </c>
    </row>
    <row r="9803" spans="1:3">
      <c r="A9803" s="285">
        <v>555292</v>
      </c>
      <c r="B9803" s="285" t="s">
        <v>18736</v>
      </c>
      <c r="C9803" s="513">
        <v>29.916</v>
      </c>
    </row>
    <row r="9804" spans="1:3">
      <c r="A9804" s="285">
        <v>555301</v>
      </c>
      <c r="B9804" s="285" t="s">
        <v>18668</v>
      </c>
      <c r="C9804" s="513">
        <v>33.954000000000001</v>
      </c>
    </row>
    <row r="9805" spans="1:3">
      <c r="A9805" s="285">
        <v>555304</v>
      </c>
      <c r="B9805" s="285" t="s">
        <v>18670</v>
      </c>
      <c r="C9805" s="513">
        <v>17.975999999999999</v>
      </c>
    </row>
    <row r="9806" spans="1:3">
      <c r="A9806" s="285">
        <v>555305</v>
      </c>
      <c r="B9806" s="285" t="s">
        <v>18671</v>
      </c>
      <c r="C9806" s="513">
        <v>18.858000000000001</v>
      </c>
    </row>
    <row r="9807" spans="1:3">
      <c r="A9807" s="285">
        <v>555306</v>
      </c>
      <c r="B9807" s="285" t="s">
        <v>18672</v>
      </c>
      <c r="C9807" s="513">
        <v>19.794</v>
      </c>
    </row>
    <row r="9808" spans="1:3">
      <c r="A9808" s="285">
        <v>555308</v>
      </c>
      <c r="B9808" s="285" t="s">
        <v>18674</v>
      </c>
      <c r="C9808" s="513">
        <v>20.76</v>
      </c>
    </row>
    <row r="9809" spans="1:3">
      <c r="A9809" s="285">
        <v>555309</v>
      </c>
      <c r="B9809" s="285" t="s">
        <v>18675</v>
      </c>
      <c r="C9809" s="513">
        <v>21.797999999999998</v>
      </c>
    </row>
    <row r="9810" spans="1:3">
      <c r="A9810" s="285">
        <v>555321</v>
      </c>
      <c r="B9810" s="285" t="s">
        <v>18677</v>
      </c>
      <c r="C9810" s="513">
        <v>39.228000000000002</v>
      </c>
    </row>
    <row r="9811" spans="1:3">
      <c r="A9811" s="285">
        <v>555324</v>
      </c>
      <c r="B9811" s="285" t="s">
        <v>18679</v>
      </c>
      <c r="C9811" s="513">
        <v>12.132</v>
      </c>
    </row>
    <row r="9812" spans="1:3">
      <c r="A9812" s="285">
        <v>555325</v>
      </c>
      <c r="B9812" s="285" t="s">
        <v>18680</v>
      </c>
      <c r="C9812" s="513">
        <v>12.75</v>
      </c>
    </row>
    <row r="9813" spans="1:3">
      <c r="A9813" s="285">
        <v>555326</v>
      </c>
      <c r="B9813" s="285" t="s">
        <v>18681</v>
      </c>
      <c r="C9813" s="513">
        <v>13.362</v>
      </c>
    </row>
    <row r="9814" spans="1:3">
      <c r="A9814" s="285">
        <v>555328</v>
      </c>
      <c r="B9814" s="285" t="s">
        <v>18683</v>
      </c>
      <c r="C9814" s="513">
        <v>14.004</v>
      </c>
    </row>
    <row r="9815" spans="1:3">
      <c r="A9815" s="285">
        <v>555329</v>
      </c>
      <c r="B9815" s="285" t="s">
        <v>18684</v>
      </c>
      <c r="C9815" s="513">
        <v>14.706</v>
      </c>
    </row>
    <row r="9816" spans="1:3">
      <c r="A9816" s="285">
        <v>555332</v>
      </c>
      <c r="B9816" s="285" t="s">
        <v>18685</v>
      </c>
      <c r="C9816" s="513">
        <v>25.218</v>
      </c>
    </row>
    <row r="9817" spans="1:3">
      <c r="A9817" s="285">
        <v>555351</v>
      </c>
      <c r="B9817" s="285" t="s">
        <v>18687</v>
      </c>
      <c r="C9817" s="513">
        <v>43.962000000000003</v>
      </c>
    </row>
    <row r="9818" spans="1:3">
      <c r="A9818" s="285">
        <v>555354</v>
      </c>
      <c r="B9818" s="285" t="s">
        <v>18689</v>
      </c>
      <c r="C9818" s="513">
        <v>22.187999999999999</v>
      </c>
    </row>
    <row r="9819" spans="1:3">
      <c r="A9819" s="285">
        <v>555355</v>
      </c>
      <c r="B9819" s="285" t="s">
        <v>18690</v>
      </c>
      <c r="C9819" s="513">
        <v>23.292000000000002</v>
      </c>
    </row>
    <row r="9820" spans="1:3">
      <c r="A9820" s="285">
        <v>555356</v>
      </c>
      <c r="B9820" s="285" t="s">
        <v>18691</v>
      </c>
      <c r="C9820" s="513">
        <v>24.48</v>
      </c>
    </row>
    <row r="9821" spans="1:3">
      <c r="A9821" s="285">
        <v>555358</v>
      </c>
      <c r="B9821" s="285" t="s">
        <v>18693</v>
      </c>
      <c r="C9821" s="513">
        <v>25.632000000000001</v>
      </c>
    </row>
    <row r="9822" spans="1:3">
      <c r="A9822" s="285">
        <v>555359</v>
      </c>
      <c r="B9822" s="285" t="s">
        <v>18694</v>
      </c>
      <c r="C9822" s="513">
        <v>26.91</v>
      </c>
    </row>
    <row r="9823" spans="1:3">
      <c r="A9823" s="285">
        <v>555362</v>
      </c>
      <c r="B9823" s="285" t="s">
        <v>18695</v>
      </c>
      <c r="C9823" s="513">
        <v>46.152000000000001</v>
      </c>
    </row>
    <row r="9824" spans="1:3">
      <c r="A9824" s="285">
        <v>555381</v>
      </c>
      <c r="B9824" s="285" t="s">
        <v>18696</v>
      </c>
      <c r="C9824" s="513">
        <v>48.57</v>
      </c>
    </row>
    <row r="9825" spans="1:3">
      <c r="A9825" s="285">
        <v>555384</v>
      </c>
      <c r="B9825" s="285" t="s">
        <v>18697</v>
      </c>
      <c r="C9825" s="513">
        <v>23.364000000000001</v>
      </c>
    </row>
    <row r="9826" spans="1:3">
      <c r="A9826" s="285">
        <v>555385</v>
      </c>
      <c r="B9826" s="285" t="s">
        <v>18698</v>
      </c>
      <c r="C9826" s="513">
        <v>24.527999999999999</v>
      </c>
    </row>
    <row r="9827" spans="1:3">
      <c r="A9827" s="285">
        <v>555386</v>
      </c>
      <c r="B9827" s="285" t="s">
        <v>18699</v>
      </c>
      <c r="C9827" s="513">
        <v>25.776</v>
      </c>
    </row>
    <row r="9828" spans="1:3">
      <c r="A9828" s="285">
        <v>555388</v>
      </c>
      <c r="B9828" s="285" t="s">
        <v>18700</v>
      </c>
      <c r="C9828" s="513">
        <v>26.981999999999999</v>
      </c>
    </row>
    <row r="9829" spans="1:3">
      <c r="A9829" s="285">
        <v>555389</v>
      </c>
      <c r="B9829" s="285" t="s">
        <v>18737</v>
      </c>
      <c r="C9829" s="513">
        <v>28.344000000000001</v>
      </c>
    </row>
    <row r="9830" spans="1:3">
      <c r="A9830" s="285">
        <v>555414</v>
      </c>
      <c r="B9830" s="285" t="s">
        <v>18704</v>
      </c>
      <c r="C9830" s="513">
        <v>27.858000000000001</v>
      </c>
    </row>
    <row r="9831" spans="1:3">
      <c r="A9831" s="285">
        <v>555415</v>
      </c>
      <c r="B9831" s="285" t="s">
        <v>18705</v>
      </c>
      <c r="C9831" s="513">
        <v>29.256</v>
      </c>
    </row>
    <row r="9832" spans="1:3">
      <c r="A9832" s="285">
        <v>555416</v>
      </c>
      <c r="B9832" s="285" t="s">
        <v>18706</v>
      </c>
      <c r="C9832" s="513">
        <v>30.713999999999999</v>
      </c>
    </row>
    <row r="9833" spans="1:3">
      <c r="A9833" s="285">
        <v>555418</v>
      </c>
      <c r="B9833" s="285" t="s">
        <v>18738</v>
      </c>
      <c r="C9833" s="513">
        <v>30.654</v>
      </c>
    </row>
    <row r="9834" spans="1:3">
      <c r="A9834" s="285">
        <v>555419</v>
      </c>
      <c r="B9834" s="285" t="s">
        <v>18709</v>
      </c>
      <c r="C9834" s="513">
        <v>32.177999999999997</v>
      </c>
    </row>
    <row r="9835" spans="1:3">
      <c r="A9835" s="285">
        <v>555422</v>
      </c>
      <c r="B9835" s="285" t="s">
        <v>18710</v>
      </c>
      <c r="C9835" s="513">
        <v>33.804000000000002</v>
      </c>
    </row>
    <row r="9836" spans="1:3">
      <c r="A9836" s="285">
        <v>555431</v>
      </c>
      <c r="B9836" s="285" t="s">
        <v>18712</v>
      </c>
      <c r="C9836" s="513">
        <v>44.31</v>
      </c>
    </row>
    <row r="9837" spans="1:3">
      <c r="A9837" s="285">
        <v>555434</v>
      </c>
      <c r="B9837" s="285" t="s">
        <v>18739</v>
      </c>
      <c r="C9837" s="513">
        <v>22.385999999999999</v>
      </c>
    </row>
    <row r="9838" spans="1:3">
      <c r="A9838" s="285">
        <v>555435</v>
      </c>
      <c r="B9838" s="285" t="s">
        <v>18714</v>
      </c>
      <c r="C9838" s="513">
        <v>23.49</v>
      </c>
    </row>
    <row r="9839" spans="1:3">
      <c r="A9839" s="285">
        <v>555436</v>
      </c>
      <c r="B9839" s="285" t="s">
        <v>18715</v>
      </c>
      <c r="C9839" s="513">
        <v>24.678000000000001</v>
      </c>
    </row>
    <row r="9840" spans="1:3">
      <c r="A9840" s="285">
        <v>555438</v>
      </c>
      <c r="B9840" s="285" t="s">
        <v>18717</v>
      </c>
      <c r="C9840" s="513">
        <v>24.623999999999999</v>
      </c>
    </row>
    <row r="9841" spans="1:3">
      <c r="A9841" s="285">
        <v>555439</v>
      </c>
      <c r="B9841" s="285" t="s">
        <v>18718</v>
      </c>
      <c r="C9841" s="513">
        <v>25.847999999999999</v>
      </c>
    </row>
    <row r="9842" spans="1:3">
      <c r="A9842" s="285">
        <v>555442</v>
      </c>
      <c r="B9842" s="285" t="s">
        <v>18719</v>
      </c>
      <c r="C9842" s="513">
        <v>27.126000000000001</v>
      </c>
    </row>
    <row r="9843" spans="1:3">
      <c r="A9843" s="285">
        <v>555451</v>
      </c>
      <c r="B9843" s="285" t="s">
        <v>18721</v>
      </c>
      <c r="C9843" s="513">
        <v>80.94</v>
      </c>
    </row>
    <row r="9844" spans="1:3">
      <c r="A9844" s="285">
        <v>555454</v>
      </c>
      <c r="B9844" s="285" t="s">
        <v>18722</v>
      </c>
      <c r="C9844" s="513">
        <v>38.927999999999997</v>
      </c>
    </row>
    <row r="9845" spans="1:3">
      <c r="A9845" s="285">
        <v>555455</v>
      </c>
      <c r="B9845" s="285" t="s">
        <v>18723</v>
      </c>
      <c r="C9845" s="513">
        <v>40.896000000000001</v>
      </c>
    </row>
    <row r="9846" spans="1:3">
      <c r="A9846" s="285">
        <v>555456</v>
      </c>
      <c r="B9846" s="285" t="s">
        <v>18724</v>
      </c>
      <c r="C9846" s="513">
        <v>42.93</v>
      </c>
    </row>
    <row r="9847" spans="1:3">
      <c r="A9847" s="285">
        <v>555458</v>
      </c>
      <c r="B9847" s="285" t="s">
        <v>18726</v>
      </c>
      <c r="C9847" s="513">
        <v>45.078000000000003</v>
      </c>
    </row>
    <row r="9848" spans="1:3">
      <c r="A9848" s="285">
        <v>555459</v>
      </c>
      <c r="B9848" s="285" t="s">
        <v>18727</v>
      </c>
      <c r="C9848" s="513">
        <v>44.963999999999999</v>
      </c>
    </row>
    <row r="9849" spans="1:3">
      <c r="A9849" s="285">
        <v>555462</v>
      </c>
      <c r="B9849" s="285" t="s">
        <v>18728</v>
      </c>
      <c r="C9849" s="513">
        <v>47.22</v>
      </c>
    </row>
    <row r="9850" spans="1:3">
      <c r="A9850" s="285">
        <v>555484</v>
      </c>
      <c r="B9850" s="285" t="s">
        <v>18731</v>
      </c>
      <c r="C9850" s="513">
        <v>35.567999999999998</v>
      </c>
    </row>
    <row r="9851" spans="1:3">
      <c r="A9851" s="285">
        <v>555485</v>
      </c>
      <c r="B9851" s="285" t="s">
        <v>18732</v>
      </c>
      <c r="C9851" s="513">
        <v>37.356000000000002</v>
      </c>
    </row>
    <row r="9852" spans="1:3">
      <c r="A9852" s="285">
        <v>555486</v>
      </c>
      <c r="B9852" s="285" t="s">
        <v>18733</v>
      </c>
      <c r="C9852" s="513">
        <v>39.204000000000001</v>
      </c>
    </row>
    <row r="9853" spans="1:3">
      <c r="A9853" s="285">
        <v>555488</v>
      </c>
      <c r="B9853" s="285" t="s">
        <v>18734</v>
      </c>
      <c r="C9853" s="513">
        <v>41.088000000000001</v>
      </c>
    </row>
    <row r="9854" spans="1:3">
      <c r="A9854" s="285">
        <v>555489</v>
      </c>
      <c r="B9854" s="285" t="s">
        <v>18735</v>
      </c>
      <c r="C9854" s="513">
        <v>43.152000000000001</v>
      </c>
    </row>
    <row r="9855" spans="1:3">
      <c r="A9855" s="285">
        <v>555492</v>
      </c>
      <c r="B9855" s="285" t="s">
        <v>18736</v>
      </c>
      <c r="C9855" s="513">
        <v>73.98</v>
      </c>
    </row>
    <row r="9856" spans="1:3">
      <c r="A9856" s="285">
        <v>48932</v>
      </c>
      <c r="B9856" s="285" t="s">
        <v>18525</v>
      </c>
      <c r="C9856" s="513">
        <v>97.72</v>
      </c>
    </row>
    <row r="9857" spans="1:3">
      <c r="A9857" s="285">
        <v>409748</v>
      </c>
      <c r="B9857" s="285" t="s">
        <v>18740</v>
      </c>
      <c r="C9857" s="513">
        <v>198.45</v>
      </c>
    </row>
    <row r="9858" spans="1:3">
      <c r="A9858" s="285">
        <v>410643</v>
      </c>
      <c r="B9858" s="285" t="s">
        <v>18741</v>
      </c>
      <c r="C9858" s="513">
        <v>327.8877</v>
      </c>
    </row>
    <row r="9859" spans="1:3">
      <c r="A9859" s="285">
        <v>21114</v>
      </c>
      <c r="B9859" s="285" t="s">
        <v>18742</v>
      </c>
      <c r="C9859" s="513">
        <v>53.181100000000001</v>
      </c>
    </row>
    <row r="9860" spans="1:3">
      <c r="A9860" s="285">
        <v>409840</v>
      </c>
      <c r="B9860" s="285" t="s">
        <v>18743</v>
      </c>
      <c r="C9860" s="513">
        <v>299.12400000000002</v>
      </c>
    </row>
    <row r="9861" spans="1:3">
      <c r="A9861" s="285">
        <v>80298</v>
      </c>
      <c r="B9861" s="285" t="s">
        <v>18744</v>
      </c>
      <c r="C9861" s="513">
        <v>1.1399999999999999</v>
      </c>
    </row>
    <row r="9862" spans="1:3">
      <c r="A9862" s="285">
        <v>664708</v>
      </c>
      <c r="B9862" s="285" t="s">
        <v>18745</v>
      </c>
      <c r="C9862" s="513">
        <v>7.04</v>
      </c>
    </row>
    <row r="9863" spans="1:3">
      <c r="A9863" s="285">
        <v>23836</v>
      </c>
      <c r="B9863" s="285" t="s">
        <v>18746</v>
      </c>
      <c r="C9863" s="513">
        <v>9.7584</v>
      </c>
    </row>
    <row r="9864" spans="1:3">
      <c r="A9864" s="285">
        <v>664801</v>
      </c>
      <c r="B9864" s="285" t="s">
        <v>18747</v>
      </c>
      <c r="C9864" s="513">
        <v>2.8975</v>
      </c>
    </row>
    <row r="9865" spans="1:3">
      <c r="A9865" s="285">
        <v>20796</v>
      </c>
      <c r="B9865" s="285" t="s">
        <v>18748</v>
      </c>
      <c r="C9865" s="513">
        <v>94.434899999999999</v>
      </c>
    </row>
    <row r="9866" spans="1:3">
      <c r="A9866" s="285">
        <v>20817</v>
      </c>
      <c r="B9866" s="285" t="s">
        <v>18749</v>
      </c>
      <c r="C9866" s="513">
        <v>42.197499999999998</v>
      </c>
    </row>
    <row r="9867" spans="1:3">
      <c r="A9867" s="285">
        <v>406303</v>
      </c>
      <c r="B9867" s="285" t="s">
        <v>18750</v>
      </c>
      <c r="C9867" s="513">
        <v>11.1069</v>
      </c>
    </row>
    <row r="9868" spans="1:3">
      <c r="A9868" s="285">
        <v>409541</v>
      </c>
      <c r="B9868" s="285" t="s">
        <v>18751</v>
      </c>
      <c r="C9868" s="513">
        <v>404.01900000000001</v>
      </c>
    </row>
    <row r="9869" spans="1:3">
      <c r="A9869" s="285">
        <v>662633</v>
      </c>
      <c r="B9869" s="285" t="s">
        <v>18752</v>
      </c>
      <c r="C9869" s="513">
        <v>115.02</v>
      </c>
    </row>
    <row r="9870" spans="1:3">
      <c r="A9870" s="285">
        <v>662634</v>
      </c>
      <c r="B9870" s="285" t="s">
        <v>18753</v>
      </c>
      <c r="C9870" s="513">
        <v>131.22</v>
      </c>
    </row>
    <row r="9871" spans="1:3">
      <c r="A9871" s="285">
        <v>661654</v>
      </c>
      <c r="B9871" s="285" t="s">
        <v>18754</v>
      </c>
      <c r="C9871" s="513">
        <v>10.308</v>
      </c>
    </row>
    <row r="9872" spans="1:3">
      <c r="A9872" s="285">
        <v>78793</v>
      </c>
      <c r="B9872" s="285" t="s">
        <v>17926</v>
      </c>
      <c r="C9872" s="513">
        <v>7</v>
      </c>
    </row>
    <row r="9873" spans="1:3">
      <c r="A9873" s="285">
        <v>664805</v>
      </c>
      <c r="B9873" s="285" t="s">
        <v>18755</v>
      </c>
      <c r="C9873" s="513">
        <v>3.5255000000000001</v>
      </c>
    </row>
    <row r="9874" spans="1:3">
      <c r="A9874" s="285">
        <v>664835</v>
      </c>
      <c r="B9874" s="285" t="s">
        <v>18756</v>
      </c>
      <c r="C9874" s="513">
        <v>3.2685</v>
      </c>
    </row>
    <row r="9875" spans="1:3">
      <c r="A9875" s="285">
        <v>661670</v>
      </c>
      <c r="B9875" s="285" t="s">
        <v>18757</v>
      </c>
      <c r="C9875" s="513">
        <v>3.2262</v>
      </c>
    </row>
    <row r="9876" spans="1:3">
      <c r="A9876" s="285">
        <v>5053</v>
      </c>
      <c r="B9876" s="285" t="s">
        <v>18758</v>
      </c>
      <c r="C9876" s="513">
        <v>13.0101</v>
      </c>
    </row>
    <row r="9877" spans="1:3">
      <c r="A9877" s="285">
        <v>662544</v>
      </c>
      <c r="B9877" s="285" t="s">
        <v>18759</v>
      </c>
      <c r="C9877" s="513">
        <v>251.82</v>
      </c>
    </row>
    <row r="9878" spans="1:3">
      <c r="A9878" s="285">
        <v>605125</v>
      </c>
      <c r="B9878" s="285" t="s">
        <v>18760</v>
      </c>
      <c r="C9878" s="513">
        <v>50.145600000000002</v>
      </c>
    </row>
    <row r="9879" spans="1:3">
      <c r="A9879" s="285">
        <v>605130</v>
      </c>
      <c r="B9879" s="285" t="s">
        <v>18760</v>
      </c>
      <c r="C9879" s="513">
        <v>25.308399999999999</v>
      </c>
    </row>
    <row r="9880" spans="1:3">
      <c r="A9880" s="285">
        <v>310396</v>
      </c>
      <c r="B9880" s="285" t="s">
        <v>18761</v>
      </c>
      <c r="C9880" s="513">
        <v>7498.2</v>
      </c>
    </row>
    <row r="9881" spans="1:3">
      <c r="A9881" s="285">
        <v>310408</v>
      </c>
      <c r="B9881" s="285" t="s">
        <v>18762</v>
      </c>
      <c r="C9881" s="513">
        <v>9464.4</v>
      </c>
    </row>
    <row r="9882" spans="1:3">
      <c r="A9882" s="285">
        <v>63728</v>
      </c>
      <c r="B9882" s="285" t="s">
        <v>18763</v>
      </c>
      <c r="C9882" s="513">
        <v>21.654599999999999</v>
      </c>
    </row>
    <row r="9883" spans="1:3">
      <c r="A9883" s="285">
        <v>95509</v>
      </c>
      <c r="B9883" s="285" t="s">
        <v>18764</v>
      </c>
      <c r="C9883" s="513">
        <v>24.4815</v>
      </c>
    </row>
    <row r="9884" spans="1:3">
      <c r="A9884" s="285">
        <v>661802</v>
      </c>
      <c r="B9884" s="285" t="s">
        <v>18765</v>
      </c>
      <c r="C9884" s="513">
        <v>16.53</v>
      </c>
    </row>
    <row r="9885" spans="1:3">
      <c r="A9885" s="285">
        <v>661664</v>
      </c>
      <c r="B9885" s="285" t="s">
        <v>18766</v>
      </c>
      <c r="C9885" s="513">
        <v>12.827999999999999</v>
      </c>
    </row>
    <row r="9886" spans="1:3">
      <c r="A9886" s="285">
        <v>51515</v>
      </c>
      <c r="B9886" s="285" t="s">
        <v>18767</v>
      </c>
      <c r="C9886" s="513">
        <v>46.4724</v>
      </c>
    </row>
    <row r="9887" spans="1:3">
      <c r="A9887" s="285">
        <v>661634</v>
      </c>
      <c r="B9887" s="285" t="s">
        <v>18753</v>
      </c>
      <c r="C9887" s="513">
        <v>98.64</v>
      </c>
    </row>
    <row r="9888" spans="1:3">
      <c r="A9888" s="285">
        <v>661655</v>
      </c>
      <c r="B9888" s="285" t="s">
        <v>18768</v>
      </c>
      <c r="C9888" s="513">
        <v>17.988</v>
      </c>
    </row>
    <row r="9889" spans="1:3">
      <c r="A9889" s="285">
        <v>23800</v>
      </c>
      <c r="B9889" s="285" t="s">
        <v>18769</v>
      </c>
      <c r="C9889" s="513">
        <v>3.9136000000000002</v>
      </c>
    </row>
    <row r="9890" spans="1:3">
      <c r="A9890" s="285">
        <v>23525</v>
      </c>
      <c r="B9890" s="285" t="s">
        <v>18770</v>
      </c>
      <c r="C9890" s="513">
        <v>27.0123</v>
      </c>
    </row>
    <row r="9891" spans="1:3">
      <c r="A9891" s="285">
        <v>75715</v>
      </c>
      <c r="B9891" s="285" t="s">
        <v>18771</v>
      </c>
      <c r="C9891" s="513">
        <v>4.6515000000000004</v>
      </c>
    </row>
    <row r="9892" spans="1:3">
      <c r="A9892" s="285">
        <v>605208</v>
      </c>
      <c r="B9892" s="285" t="s">
        <v>18772</v>
      </c>
      <c r="C9892" s="513">
        <v>329.84</v>
      </c>
    </row>
    <row r="9893" spans="1:3">
      <c r="A9893" s="285">
        <v>80121</v>
      </c>
      <c r="B9893" s="285" t="s">
        <v>18773</v>
      </c>
      <c r="C9893" s="513">
        <v>1.3734999999999999</v>
      </c>
    </row>
    <row r="9894" spans="1:3">
      <c r="A9894" s="285">
        <v>75779</v>
      </c>
      <c r="B9894" s="285" t="s">
        <v>18774</v>
      </c>
      <c r="C9894" s="513">
        <v>7.1890000000000001</v>
      </c>
    </row>
    <row r="9895" spans="1:3">
      <c r="A9895" s="285">
        <v>603834</v>
      </c>
      <c r="B9895" s="285" t="s">
        <v>18775</v>
      </c>
      <c r="C9895" s="513">
        <v>14.853999999999999</v>
      </c>
    </row>
    <row r="9896" spans="1:3">
      <c r="A9896" s="285">
        <v>36010</v>
      </c>
      <c r="B9896" s="285" t="s">
        <v>18776</v>
      </c>
      <c r="C9896" s="513">
        <v>271.26</v>
      </c>
    </row>
    <row r="9897" spans="1:3">
      <c r="A9897" s="285">
        <v>413008</v>
      </c>
      <c r="B9897" s="285" t="s">
        <v>18777</v>
      </c>
      <c r="C9897" s="513">
        <v>42.442399999999999</v>
      </c>
    </row>
    <row r="9898" spans="1:3">
      <c r="A9898" s="285">
        <v>58943</v>
      </c>
      <c r="B9898" s="285" t="s">
        <v>18778</v>
      </c>
      <c r="C9898" s="513">
        <v>93.324200000000005</v>
      </c>
    </row>
    <row r="9899" spans="1:3">
      <c r="A9899" s="285">
        <v>410175</v>
      </c>
      <c r="B9899" s="285" t="s">
        <v>18779</v>
      </c>
      <c r="C9899" s="513">
        <v>488.565</v>
      </c>
    </row>
    <row r="9900" spans="1:3">
      <c r="A9900" s="285">
        <v>661671</v>
      </c>
      <c r="B9900" s="285" t="s">
        <v>18780</v>
      </c>
      <c r="C9900" s="513">
        <v>3.2262</v>
      </c>
    </row>
    <row r="9901" spans="1:3">
      <c r="A9901" s="285">
        <v>661665</v>
      </c>
      <c r="B9901" s="285" t="s">
        <v>18781</v>
      </c>
      <c r="C9901" s="513">
        <v>24.474</v>
      </c>
    </row>
    <row r="9902" spans="1:3">
      <c r="A9902" s="285">
        <v>409771</v>
      </c>
      <c r="B9902" s="285" t="s">
        <v>18782</v>
      </c>
      <c r="C9902" s="513">
        <v>64.763999999999996</v>
      </c>
    </row>
    <row r="9903" spans="1:3">
      <c r="A9903" s="285">
        <v>90467</v>
      </c>
      <c r="B9903" s="285" t="s">
        <v>18783</v>
      </c>
      <c r="C9903" s="513">
        <v>52.884</v>
      </c>
    </row>
    <row r="9904" spans="1:3">
      <c r="A9904" s="285">
        <v>404482</v>
      </c>
      <c r="B9904" s="285" t="s">
        <v>18784</v>
      </c>
      <c r="C9904" s="513">
        <v>73.475099999999998</v>
      </c>
    </row>
    <row r="9905" spans="1:3">
      <c r="A9905" s="285">
        <v>404484</v>
      </c>
      <c r="B9905" s="285" t="s">
        <v>18785</v>
      </c>
      <c r="C9905" s="513">
        <v>362.6277</v>
      </c>
    </row>
    <row r="9906" spans="1:3">
      <c r="A9906" s="285">
        <v>404515</v>
      </c>
      <c r="B9906" s="285" t="s">
        <v>18786</v>
      </c>
      <c r="C9906" s="513">
        <v>183.94829999999999</v>
      </c>
    </row>
    <row r="9907" spans="1:3">
      <c r="A9907" s="285">
        <v>404560</v>
      </c>
      <c r="B9907" s="285" t="s">
        <v>18787</v>
      </c>
      <c r="C9907" s="513">
        <v>149.78729999999999</v>
      </c>
    </row>
    <row r="9908" spans="1:3">
      <c r="A9908" s="285">
        <v>404562</v>
      </c>
      <c r="B9908" s="285" t="s">
        <v>18788</v>
      </c>
      <c r="C9908" s="513">
        <v>528.33749999999998</v>
      </c>
    </row>
    <row r="9909" spans="1:3">
      <c r="A9909" s="285">
        <v>404563</v>
      </c>
      <c r="B9909" s="285" t="s">
        <v>18789</v>
      </c>
      <c r="C9909" s="513">
        <v>303.74340000000001</v>
      </c>
    </row>
    <row r="9910" spans="1:3">
      <c r="A9910" s="285">
        <v>411591</v>
      </c>
      <c r="B9910" s="285" t="s">
        <v>18790</v>
      </c>
      <c r="C9910" s="513">
        <v>142.69200000000001</v>
      </c>
    </row>
    <row r="9911" spans="1:3">
      <c r="A9911" s="285">
        <v>637731</v>
      </c>
      <c r="B9911" s="285" t="s">
        <v>18791</v>
      </c>
      <c r="C9911" s="513">
        <v>10.577</v>
      </c>
    </row>
    <row r="9912" spans="1:3">
      <c r="A9912" s="285">
        <v>637788</v>
      </c>
      <c r="B9912" s="285" t="s">
        <v>18792</v>
      </c>
      <c r="C9912" s="513">
        <v>4.55</v>
      </c>
    </row>
    <row r="9913" spans="1:3">
      <c r="A9913" s="285">
        <v>27448</v>
      </c>
      <c r="B9913" s="285" t="s">
        <v>18793</v>
      </c>
      <c r="C9913" s="513">
        <v>77.349000000000004</v>
      </c>
    </row>
    <row r="9914" spans="1:3">
      <c r="A9914" s="285">
        <v>409228</v>
      </c>
      <c r="B9914" s="285" t="s">
        <v>18794</v>
      </c>
      <c r="C9914" s="513">
        <v>142.065</v>
      </c>
    </row>
    <row r="9915" spans="1:3">
      <c r="A9915" s="285">
        <v>409893</v>
      </c>
      <c r="B9915" s="285" t="s">
        <v>18795</v>
      </c>
      <c r="C9915" s="513">
        <v>221.94900000000001</v>
      </c>
    </row>
    <row r="9916" spans="1:3">
      <c r="A9916" s="285">
        <v>413038</v>
      </c>
      <c r="B9916" s="285" t="s">
        <v>18796</v>
      </c>
      <c r="C9916" s="513">
        <v>952.12</v>
      </c>
    </row>
    <row r="9917" spans="1:3">
      <c r="A9917" s="285">
        <v>661190</v>
      </c>
      <c r="B9917" s="285" t="s">
        <v>18797</v>
      </c>
      <c r="C9917" s="513">
        <v>178.44</v>
      </c>
    </row>
    <row r="9918" spans="1:3">
      <c r="A9918" s="285">
        <v>20927</v>
      </c>
      <c r="B9918" s="285" t="s">
        <v>18798</v>
      </c>
      <c r="C9918" s="513">
        <v>36.969099999999997</v>
      </c>
    </row>
    <row r="9919" spans="1:3">
      <c r="A9919" s="285">
        <v>59478</v>
      </c>
      <c r="B9919" s="285" t="s">
        <v>18799</v>
      </c>
      <c r="C9919" s="513">
        <v>100.2726</v>
      </c>
    </row>
    <row r="9920" spans="1:3">
      <c r="A9920" s="285">
        <v>410606</v>
      </c>
      <c r="B9920" s="285" t="s">
        <v>18800</v>
      </c>
      <c r="C9920" s="513">
        <v>536.84879999999998</v>
      </c>
    </row>
    <row r="9921" spans="1:3">
      <c r="A9921" s="285">
        <v>410027</v>
      </c>
      <c r="B9921" s="285" t="s">
        <v>18801</v>
      </c>
      <c r="C9921" s="513">
        <v>352.29599999999999</v>
      </c>
    </row>
    <row r="9922" spans="1:3">
      <c r="A9922" s="285">
        <v>413051</v>
      </c>
      <c r="B9922" s="285" t="s">
        <v>18802</v>
      </c>
      <c r="C9922" s="513">
        <v>37.9236</v>
      </c>
    </row>
    <row r="9923" spans="1:3">
      <c r="A9923" s="285">
        <v>50329</v>
      </c>
      <c r="B9923" s="285" t="s">
        <v>18803</v>
      </c>
      <c r="C9923" s="513">
        <v>2.6333000000000002</v>
      </c>
    </row>
    <row r="9924" spans="1:3">
      <c r="A9924" s="285">
        <v>310158</v>
      </c>
      <c r="B9924" s="285" t="s">
        <v>18804</v>
      </c>
      <c r="C9924" s="513">
        <v>1261.8</v>
      </c>
    </row>
    <row r="9925" spans="1:3">
      <c r="A9925" s="285">
        <v>310156</v>
      </c>
      <c r="B9925" s="285" t="s">
        <v>18805</v>
      </c>
      <c r="C9925" s="513">
        <v>908.4</v>
      </c>
    </row>
    <row r="9926" spans="1:3">
      <c r="A9926" s="285">
        <v>310154</v>
      </c>
      <c r="B9926" s="285" t="s">
        <v>18806</v>
      </c>
      <c r="C9926" s="513">
        <v>516.05999999999995</v>
      </c>
    </row>
    <row r="9927" spans="1:3">
      <c r="A9927" s="285">
        <v>699811</v>
      </c>
      <c r="B9927" s="285" t="s">
        <v>18807</v>
      </c>
      <c r="C9927" s="513">
        <v>15.593</v>
      </c>
    </row>
    <row r="9928" spans="1:3">
      <c r="A9928" s="285">
        <v>410012</v>
      </c>
      <c r="B9928" s="285" t="s">
        <v>18808</v>
      </c>
      <c r="C9928" s="513">
        <v>234.04499999999999</v>
      </c>
    </row>
    <row r="9929" spans="1:3">
      <c r="A9929" s="285">
        <v>404431</v>
      </c>
      <c r="B9929" s="285" t="s">
        <v>18809</v>
      </c>
      <c r="C9929" s="513">
        <v>118.46339999999999</v>
      </c>
    </row>
    <row r="9930" spans="1:3">
      <c r="A9930" s="285">
        <v>404436</v>
      </c>
      <c r="B9930" s="285" t="s">
        <v>18810</v>
      </c>
      <c r="C9930" s="513">
        <v>89.455500000000001</v>
      </c>
    </row>
    <row r="9931" spans="1:3">
      <c r="A9931" s="285">
        <v>404437</v>
      </c>
      <c r="B9931" s="285" t="s">
        <v>18811</v>
      </c>
      <c r="C9931" s="513">
        <v>60.795000000000002</v>
      </c>
    </row>
    <row r="9932" spans="1:3">
      <c r="A9932" s="285">
        <v>404438</v>
      </c>
      <c r="B9932" s="285" t="s">
        <v>18812</v>
      </c>
      <c r="C9932" s="513">
        <v>59.637</v>
      </c>
    </row>
    <row r="9933" spans="1:3">
      <c r="A9933" s="285">
        <v>404439</v>
      </c>
      <c r="B9933" s="285" t="s">
        <v>18813</v>
      </c>
      <c r="C9933" s="513">
        <v>44.0214</v>
      </c>
    </row>
    <row r="9934" spans="1:3">
      <c r="A9934" s="285">
        <v>404442</v>
      </c>
      <c r="B9934" s="285" t="s">
        <v>18814</v>
      </c>
      <c r="C9934" s="513">
        <v>214.75110000000001</v>
      </c>
    </row>
    <row r="9935" spans="1:3">
      <c r="A9935" s="285">
        <v>404480</v>
      </c>
      <c r="B9935" s="285" t="s">
        <v>18815</v>
      </c>
      <c r="C9935" s="513">
        <v>345.77879999999999</v>
      </c>
    </row>
    <row r="9936" spans="1:3">
      <c r="A9936" s="285">
        <v>404501</v>
      </c>
      <c r="B9936" s="285" t="s">
        <v>18816</v>
      </c>
      <c r="C9936" s="513">
        <v>183.36930000000001</v>
      </c>
    </row>
    <row r="9937" spans="1:3">
      <c r="A9937" s="285">
        <v>404503</v>
      </c>
      <c r="B9937" s="285" t="s">
        <v>18817</v>
      </c>
      <c r="C9937" s="513">
        <v>238.95330000000001</v>
      </c>
    </row>
    <row r="9938" spans="1:3">
      <c r="A9938" s="285">
        <v>666757</v>
      </c>
      <c r="B9938" s="285" t="s">
        <v>18818</v>
      </c>
      <c r="C9938" s="513">
        <v>23.918500000000002</v>
      </c>
    </row>
    <row r="9939" spans="1:3">
      <c r="A9939" s="285">
        <v>382047</v>
      </c>
      <c r="B9939" s="285" t="s">
        <v>18819</v>
      </c>
      <c r="C9939" s="513">
        <v>14.3071</v>
      </c>
    </row>
    <row r="9940" spans="1:3">
      <c r="A9940" s="285">
        <v>637741</v>
      </c>
      <c r="B9940" s="285" t="s">
        <v>18820</v>
      </c>
      <c r="C9940" s="513">
        <v>16.075500000000002</v>
      </c>
    </row>
    <row r="9941" spans="1:3">
      <c r="A9941" s="285">
        <v>637791</v>
      </c>
      <c r="B9941" s="285" t="s">
        <v>18821</v>
      </c>
      <c r="C9941" s="513">
        <v>2.3736999999999999</v>
      </c>
    </row>
    <row r="9942" spans="1:3">
      <c r="A9942" s="285">
        <v>637769</v>
      </c>
      <c r="B9942" s="285" t="s">
        <v>18822</v>
      </c>
      <c r="C9942" s="513">
        <v>7.3254999999999999</v>
      </c>
    </row>
    <row r="9943" spans="1:3">
      <c r="A9943" s="285">
        <v>637950</v>
      </c>
      <c r="B9943" s="285" t="s">
        <v>18823</v>
      </c>
      <c r="C9943" s="513">
        <v>11.301500000000001</v>
      </c>
    </row>
    <row r="9944" spans="1:3">
      <c r="A9944" s="285">
        <v>637951</v>
      </c>
      <c r="B9944" s="285" t="s">
        <v>18824</v>
      </c>
      <c r="C9944" s="513">
        <v>1.1011</v>
      </c>
    </row>
    <row r="9945" spans="1:3">
      <c r="A9945" s="285">
        <v>637953</v>
      </c>
      <c r="B9945" s="285" t="s">
        <v>18825</v>
      </c>
      <c r="C9945" s="513">
        <v>0.30399999999999999</v>
      </c>
    </row>
    <row r="9946" spans="1:3">
      <c r="A9946" s="285">
        <v>36302</v>
      </c>
      <c r="B9946" s="285" t="s">
        <v>18826</v>
      </c>
      <c r="C9946" s="513">
        <v>324.89999999999998</v>
      </c>
    </row>
    <row r="9947" spans="1:3">
      <c r="A9947" s="285">
        <v>403091</v>
      </c>
      <c r="B9947" s="285" t="s">
        <v>18827</v>
      </c>
      <c r="C9947" s="513">
        <v>9.0789000000000009</v>
      </c>
    </row>
    <row r="9948" spans="1:3">
      <c r="A9948" s="285">
        <v>403092</v>
      </c>
      <c r="B9948" s="285" t="s">
        <v>18828</v>
      </c>
      <c r="C9948" s="513">
        <v>8.6707999999999998</v>
      </c>
    </row>
    <row r="9949" spans="1:3">
      <c r="A9949" s="285">
        <v>403093</v>
      </c>
      <c r="B9949" s="285" t="s">
        <v>18829</v>
      </c>
      <c r="C9949" s="513">
        <v>8.6707999999999998</v>
      </c>
    </row>
    <row r="9950" spans="1:3">
      <c r="A9950" s="285">
        <v>403094</v>
      </c>
      <c r="B9950" s="285" t="s">
        <v>18830</v>
      </c>
      <c r="C9950" s="513">
        <v>6.7892999999999999</v>
      </c>
    </row>
    <row r="9951" spans="1:3">
      <c r="A9951" s="285">
        <v>403095</v>
      </c>
      <c r="B9951" s="285" t="s">
        <v>18831</v>
      </c>
      <c r="C9951" s="513">
        <v>6.7892999999999999</v>
      </c>
    </row>
    <row r="9952" spans="1:3">
      <c r="A9952" s="285">
        <v>403096</v>
      </c>
      <c r="B9952" s="285" t="s">
        <v>18832</v>
      </c>
      <c r="C9952" s="513">
        <v>6.7892999999999999</v>
      </c>
    </row>
    <row r="9953" spans="1:3">
      <c r="A9953" s="285">
        <v>403097</v>
      </c>
      <c r="B9953" s="285" t="s">
        <v>18833</v>
      </c>
      <c r="C9953" s="513">
        <v>6.7892999999999999</v>
      </c>
    </row>
    <row r="9954" spans="1:3">
      <c r="A9954" s="285">
        <v>403098</v>
      </c>
      <c r="B9954" s="285" t="s">
        <v>18834</v>
      </c>
      <c r="C9954" s="513">
        <v>6.8794000000000004</v>
      </c>
    </row>
    <row r="9955" spans="1:3">
      <c r="A9955" s="285">
        <v>403099</v>
      </c>
      <c r="B9955" s="285" t="s">
        <v>18835</v>
      </c>
      <c r="C9955" s="513">
        <v>6.9218000000000002</v>
      </c>
    </row>
    <row r="9956" spans="1:3">
      <c r="A9956" s="285">
        <v>403100</v>
      </c>
      <c r="B9956" s="285" t="s">
        <v>18836</v>
      </c>
      <c r="C9956" s="513">
        <v>8.0930999999999997</v>
      </c>
    </row>
    <row r="9957" spans="1:3">
      <c r="A9957" s="285">
        <v>403111</v>
      </c>
      <c r="B9957" s="285" t="s">
        <v>18837</v>
      </c>
      <c r="C9957" s="513">
        <v>15.688000000000001</v>
      </c>
    </row>
    <row r="9958" spans="1:3">
      <c r="A9958" s="285">
        <v>403112</v>
      </c>
      <c r="B9958" s="285" t="s">
        <v>18838</v>
      </c>
      <c r="C9958" s="513">
        <v>15.3329</v>
      </c>
    </row>
    <row r="9959" spans="1:3">
      <c r="A9959" s="285">
        <v>403113</v>
      </c>
      <c r="B9959" s="285" t="s">
        <v>18839</v>
      </c>
      <c r="C9959" s="513">
        <v>15.3329</v>
      </c>
    </row>
    <row r="9960" spans="1:3">
      <c r="A9960" s="285">
        <v>403114</v>
      </c>
      <c r="B9960" s="285" t="s">
        <v>18840</v>
      </c>
      <c r="C9960" s="513">
        <v>13.2235</v>
      </c>
    </row>
    <row r="9961" spans="1:3">
      <c r="A9961" s="285">
        <v>403115</v>
      </c>
      <c r="B9961" s="285" t="s">
        <v>18841</v>
      </c>
      <c r="C9961" s="513">
        <v>5.8311000000000002</v>
      </c>
    </row>
    <row r="9962" spans="1:3">
      <c r="A9962" s="285">
        <v>403116</v>
      </c>
      <c r="B9962" s="285" t="s">
        <v>18842</v>
      </c>
      <c r="C9962" s="513">
        <v>5.7755000000000001</v>
      </c>
    </row>
    <row r="9963" spans="1:3">
      <c r="A9963" s="285">
        <v>403117</v>
      </c>
      <c r="B9963" s="285" t="s">
        <v>18843</v>
      </c>
      <c r="C9963" s="513">
        <v>5.7755000000000001</v>
      </c>
    </row>
    <row r="9964" spans="1:3">
      <c r="A9964" s="285">
        <v>403118</v>
      </c>
      <c r="B9964" s="285" t="s">
        <v>18844</v>
      </c>
      <c r="C9964" s="513">
        <v>12.5557</v>
      </c>
    </row>
    <row r="9965" spans="1:3">
      <c r="A9965" s="285">
        <v>403119</v>
      </c>
      <c r="B9965" s="285" t="s">
        <v>18845</v>
      </c>
      <c r="C9965" s="513">
        <v>12.6829</v>
      </c>
    </row>
    <row r="9966" spans="1:3">
      <c r="A9966" s="285">
        <v>403120</v>
      </c>
      <c r="B9966" s="285" t="s">
        <v>18846</v>
      </c>
      <c r="C9966" s="513">
        <v>15.3912</v>
      </c>
    </row>
    <row r="9967" spans="1:3">
      <c r="A9967" s="285">
        <v>403123</v>
      </c>
      <c r="B9967" s="285" t="s">
        <v>18847</v>
      </c>
      <c r="C9967" s="513">
        <v>28.752500000000001</v>
      </c>
    </row>
    <row r="9968" spans="1:3">
      <c r="A9968" s="285">
        <v>403124</v>
      </c>
      <c r="B9968" s="285" t="s">
        <v>18848</v>
      </c>
      <c r="C9968" s="513">
        <v>26.160799999999998</v>
      </c>
    </row>
    <row r="9969" spans="1:3">
      <c r="A9969" s="285">
        <v>403125</v>
      </c>
      <c r="B9969" s="285" t="s">
        <v>18849</v>
      </c>
      <c r="C9969" s="513">
        <v>25.2333</v>
      </c>
    </row>
    <row r="9970" spans="1:3">
      <c r="A9970" s="285">
        <v>403126</v>
      </c>
      <c r="B9970" s="285" t="s">
        <v>18850</v>
      </c>
      <c r="C9970" s="513">
        <v>24.496600000000001</v>
      </c>
    </row>
    <row r="9971" spans="1:3">
      <c r="A9971" s="285">
        <v>403127</v>
      </c>
      <c r="B9971" s="285" t="s">
        <v>18851</v>
      </c>
      <c r="C9971" s="513">
        <v>24.496600000000001</v>
      </c>
    </row>
    <row r="9972" spans="1:3">
      <c r="A9972" s="285">
        <v>403128</v>
      </c>
      <c r="B9972" s="285" t="s">
        <v>18852</v>
      </c>
      <c r="C9972" s="513">
        <v>24.496600000000001</v>
      </c>
    </row>
    <row r="9973" spans="1:3">
      <c r="A9973" s="285">
        <v>403129</v>
      </c>
      <c r="B9973" s="285" t="s">
        <v>18853</v>
      </c>
      <c r="C9973" s="513">
        <v>24.496600000000001</v>
      </c>
    </row>
    <row r="9974" spans="1:3">
      <c r="A9974" s="285">
        <v>403130</v>
      </c>
      <c r="B9974" s="285" t="s">
        <v>18854</v>
      </c>
      <c r="C9974" s="513">
        <v>28.015799999999999</v>
      </c>
    </row>
    <row r="9975" spans="1:3">
      <c r="A9975" s="285">
        <v>403133</v>
      </c>
      <c r="B9975" s="285" t="s">
        <v>18855</v>
      </c>
      <c r="C9975" s="513">
        <v>41.626199999999997</v>
      </c>
    </row>
    <row r="9976" spans="1:3">
      <c r="A9976" s="285">
        <v>403134</v>
      </c>
      <c r="B9976" s="285" t="s">
        <v>18856</v>
      </c>
      <c r="C9976" s="513">
        <v>34.158499999999997</v>
      </c>
    </row>
    <row r="9977" spans="1:3">
      <c r="A9977" s="285">
        <v>403135</v>
      </c>
      <c r="B9977" s="285" t="s">
        <v>18857</v>
      </c>
      <c r="C9977" s="513">
        <v>34.158499999999997</v>
      </c>
    </row>
    <row r="9978" spans="1:3">
      <c r="A9978" s="285">
        <v>403136</v>
      </c>
      <c r="B9978" s="285" t="s">
        <v>18858</v>
      </c>
      <c r="C9978" s="513">
        <v>33.156799999999997</v>
      </c>
    </row>
    <row r="9979" spans="1:3">
      <c r="A9979" s="285">
        <v>403137</v>
      </c>
      <c r="B9979" s="285" t="s">
        <v>18859</v>
      </c>
      <c r="C9979" s="513">
        <v>33.156799999999997</v>
      </c>
    </row>
    <row r="9980" spans="1:3">
      <c r="A9980" s="285">
        <v>403138</v>
      </c>
      <c r="B9980" s="285" t="s">
        <v>18860</v>
      </c>
      <c r="C9980" s="513">
        <v>33.469499999999996</v>
      </c>
    </row>
    <row r="9981" spans="1:3">
      <c r="A9981" s="285">
        <v>403139</v>
      </c>
      <c r="B9981" s="285" t="s">
        <v>18861</v>
      </c>
      <c r="C9981" s="513">
        <v>33.469499999999996</v>
      </c>
    </row>
    <row r="9982" spans="1:3">
      <c r="A9982" s="285">
        <v>403140</v>
      </c>
      <c r="B9982" s="285" t="s">
        <v>18862</v>
      </c>
      <c r="C9982" s="513">
        <v>36.448099999999997</v>
      </c>
    </row>
    <row r="9983" spans="1:3">
      <c r="A9983" s="285">
        <v>403349</v>
      </c>
      <c r="B9983" s="285" t="s">
        <v>18863</v>
      </c>
      <c r="C9983" s="513">
        <v>16.210999999999999</v>
      </c>
    </row>
    <row r="9984" spans="1:3">
      <c r="A9984" s="285">
        <v>403350</v>
      </c>
      <c r="B9984" s="285" t="s">
        <v>18864</v>
      </c>
      <c r="C9984" s="513">
        <v>16.210999999999999</v>
      </c>
    </row>
    <row r="9985" spans="1:3">
      <c r="A9985" s="285">
        <v>403352</v>
      </c>
      <c r="B9985" s="285" t="s">
        <v>18865</v>
      </c>
      <c r="C9985" s="513">
        <v>16.210999999999999</v>
      </c>
    </row>
    <row r="9986" spans="1:3">
      <c r="A9986" s="285">
        <v>403353</v>
      </c>
      <c r="B9986" s="285" t="s">
        <v>18866</v>
      </c>
      <c r="C9986" s="513">
        <v>13.0848</v>
      </c>
    </row>
    <row r="9987" spans="1:3">
      <c r="A9987" s="285">
        <v>403355</v>
      </c>
      <c r="B9987" s="285" t="s">
        <v>18867</v>
      </c>
      <c r="C9987" s="513">
        <v>13.0848</v>
      </c>
    </row>
    <row r="9988" spans="1:3">
      <c r="A9988" s="285">
        <v>403357</v>
      </c>
      <c r="B9988" s="285" t="s">
        <v>18868</v>
      </c>
      <c r="C9988" s="513">
        <v>13.0848</v>
      </c>
    </row>
    <row r="9989" spans="1:3">
      <c r="A9989" s="285">
        <v>403358</v>
      </c>
      <c r="B9989" s="285" t="s">
        <v>18869</v>
      </c>
      <c r="C9989" s="513">
        <v>13.0848</v>
      </c>
    </row>
    <row r="9990" spans="1:3">
      <c r="A9990" s="285">
        <v>403359</v>
      </c>
      <c r="B9990" s="285" t="s">
        <v>18870</v>
      </c>
      <c r="C9990" s="513">
        <v>13.0848</v>
      </c>
    </row>
    <row r="9991" spans="1:3">
      <c r="A9991" s="285">
        <v>403360</v>
      </c>
      <c r="B9991" s="285" t="s">
        <v>18871</v>
      </c>
      <c r="C9991" s="513">
        <v>13.0848</v>
      </c>
    </row>
    <row r="9992" spans="1:3">
      <c r="A9992" s="285">
        <v>403361</v>
      </c>
      <c r="B9992" s="285" t="s">
        <v>18872</v>
      </c>
      <c r="C9992" s="513">
        <v>16.396599999999999</v>
      </c>
    </row>
    <row r="9993" spans="1:3">
      <c r="A9993" s="285">
        <v>403362</v>
      </c>
      <c r="B9993" s="285" t="s">
        <v>18873</v>
      </c>
      <c r="C9993" s="513">
        <v>23.113</v>
      </c>
    </row>
    <row r="9994" spans="1:3">
      <c r="A9994" s="285">
        <v>403363</v>
      </c>
      <c r="B9994" s="285" t="s">
        <v>18874</v>
      </c>
      <c r="C9994" s="513">
        <v>27.149799999999999</v>
      </c>
    </row>
    <row r="9995" spans="1:3">
      <c r="A9995" s="285">
        <v>403379</v>
      </c>
      <c r="B9995" s="285" t="s">
        <v>18875</v>
      </c>
      <c r="C9995" s="513">
        <v>29.574200000000001</v>
      </c>
    </row>
    <row r="9996" spans="1:3">
      <c r="A9996" s="285">
        <v>403380</v>
      </c>
      <c r="B9996" s="285" t="s">
        <v>18876</v>
      </c>
      <c r="C9996" s="513">
        <v>29.574200000000001</v>
      </c>
    </row>
    <row r="9997" spans="1:3">
      <c r="A9997" s="285">
        <v>403382</v>
      </c>
      <c r="B9997" s="285" t="s">
        <v>18877</v>
      </c>
      <c r="C9997" s="513">
        <v>29.574200000000001</v>
      </c>
    </row>
    <row r="9998" spans="1:3">
      <c r="A9998" s="285">
        <v>403383</v>
      </c>
      <c r="B9998" s="285" t="s">
        <v>18878</v>
      </c>
      <c r="C9998" s="513">
        <v>23.339200000000002</v>
      </c>
    </row>
    <row r="9999" spans="1:3">
      <c r="A9999" s="285">
        <v>403385</v>
      </c>
      <c r="B9999" s="285" t="s">
        <v>18879</v>
      </c>
      <c r="C9999" s="513">
        <v>23.339200000000002</v>
      </c>
    </row>
    <row r="10000" spans="1:3">
      <c r="A10000" s="285">
        <v>403387</v>
      </c>
      <c r="B10000" s="285" t="s">
        <v>18880</v>
      </c>
      <c r="C10000" s="513">
        <v>23.339200000000002</v>
      </c>
    </row>
    <row r="10001" spans="1:3">
      <c r="A10001" s="285">
        <v>403388</v>
      </c>
      <c r="B10001" s="285" t="s">
        <v>18881</v>
      </c>
      <c r="C10001" s="513">
        <v>23.339200000000002</v>
      </c>
    </row>
    <row r="10002" spans="1:3">
      <c r="A10002" s="285">
        <v>403389</v>
      </c>
      <c r="B10002" s="285" t="s">
        <v>18882</v>
      </c>
      <c r="C10002" s="513">
        <v>24.8994</v>
      </c>
    </row>
    <row r="10003" spans="1:3">
      <c r="A10003" s="285">
        <v>403390</v>
      </c>
      <c r="B10003" s="285" t="s">
        <v>18883</v>
      </c>
      <c r="C10003" s="513">
        <v>24.8994</v>
      </c>
    </row>
    <row r="10004" spans="1:3">
      <c r="A10004" s="285">
        <v>403391</v>
      </c>
      <c r="B10004" s="285" t="s">
        <v>18884</v>
      </c>
      <c r="C10004" s="513">
        <v>31.9</v>
      </c>
    </row>
    <row r="10005" spans="1:3">
      <c r="A10005" s="285">
        <v>403392</v>
      </c>
      <c r="B10005" s="285" t="s">
        <v>18885</v>
      </c>
      <c r="C10005" s="513">
        <v>44.636800000000001</v>
      </c>
    </row>
    <row r="10006" spans="1:3">
      <c r="A10006" s="285">
        <v>403393</v>
      </c>
      <c r="B10006" s="285" t="s">
        <v>18886</v>
      </c>
      <c r="C10006" s="513">
        <v>51.503999999999998</v>
      </c>
    </row>
    <row r="10007" spans="1:3">
      <c r="A10007" s="285">
        <v>403397</v>
      </c>
      <c r="B10007" s="285" t="s">
        <v>18887</v>
      </c>
      <c r="C10007" s="513">
        <v>48.383600000000001</v>
      </c>
    </row>
    <row r="10008" spans="1:3">
      <c r="A10008" s="285">
        <v>403398</v>
      </c>
      <c r="B10008" s="285" t="s">
        <v>18888</v>
      </c>
      <c r="C10008" s="513">
        <v>38.540999999999997</v>
      </c>
    </row>
    <row r="10009" spans="1:3">
      <c r="A10009" s="285">
        <v>403400</v>
      </c>
      <c r="B10009" s="285" t="s">
        <v>18889</v>
      </c>
      <c r="C10009" s="513">
        <v>37.7348</v>
      </c>
    </row>
    <row r="10010" spans="1:3">
      <c r="A10010" s="285">
        <v>403402</v>
      </c>
      <c r="B10010" s="285" t="s">
        <v>18890</v>
      </c>
      <c r="C10010" s="513">
        <v>37.7348</v>
      </c>
    </row>
    <row r="10011" spans="1:3">
      <c r="A10011" s="285">
        <v>403403</v>
      </c>
      <c r="B10011" s="285" t="s">
        <v>18891</v>
      </c>
      <c r="C10011" s="513">
        <v>37.7348</v>
      </c>
    </row>
    <row r="10012" spans="1:3">
      <c r="A10012" s="285">
        <v>403404</v>
      </c>
      <c r="B10012" s="285" t="s">
        <v>18892</v>
      </c>
      <c r="C10012" s="513">
        <v>37.7348</v>
      </c>
    </row>
    <row r="10013" spans="1:3">
      <c r="A10013" s="285">
        <v>403405</v>
      </c>
      <c r="B10013" s="285" t="s">
        <v>18893</v>
      </c>
      <c r="C10013" s="513">
        <v>37.7348</v>
      </c>
    </row>
    <row r="10014" spans="1:3">
      <c r="A10014" s="285">
        <v>403406</v>
      </c>
      <c r="B10014" s="285" t="s">
        <v>18894</v>
      </c>
      <c r="C10014" s="513">
        <v>47.368600000000001</v>
      </c>
    </row>
    <row r="10015" spans="1:3">
      <c r="A10015" s="285">
        <v>403407</v>
      </c>
      <c r="B10015" s="285" t="s">
        <v>18895</v>
      </c>
      <c r="C10015" s="513">
        <v>68.671999999999997</v>
      </c>
    </row>
    <row r="10016" spans="1:3">
      <c r="A10016" s="285">
        <v>403408</v>
      </c>
      <c r="B10016" s="285" t="s">
        <v>18896</v>
      </c>
      <c r="C10016" s="513">
        <v>74.355999999999995</v>
      </c>
    </row>
    <row r="10017" spans="1:3">
      <c r="A10017" s="285">
        <v>403412</v>
      </c>
      <c r="B10017" s="285" t="s">
        <v>18897</v>
      </c>
      <c r="C10017" s="513">
        <v>86.941999999999993</v>
      </c>
    </row>
    <row r="10018" spans="1:3">
      <c r="A10018" s="285">
        <v>403413</v>
      </c>
      <c r="B10018" s="285" t="s">
        <v>18898</v>
      </c>
      <c r="C10018" s="513">
        <v>67.86</v>
      </c>
    </row>
    <row r="10019" spans="1:3">
      <c r="A10019" s="285">
        <v>403415</v>
      </c>
      <c r="B10019" s="285" t="s">
        <v>18899</v>
      </c>
      <c r="C10019" s="513">
        <v>54.264800000000001</v>
      </c>
    </row>
    <row r="10020" spans="1:3">
      <c r="A10020" s="285">
        <v>403417</v>
      </c>
      <c r="B10020" s="285" t="s">
        <v>18900</v>
      </c>
      <c r="C10020" s="513">
        <v>54.264800000000001</v>
      </c>
    </row>
    <row r="10021" spans="1:3">
      <c r="A10021" s="285">
        <v>403418</v>
      </c>
      <c r="B10021" s="285" t="s">
        <v>18901</v>
      </c>
      <c r="C10021" s="513">
        <v>56.9908</v>
      </c>
    </row>
    <row r="10022" spans="1:3">
      <c r="A10022" s="285">
        <v>403419</v>
      </c>
      <c r="B10022" s="285" t="s">
        <v>18902</v>
      </c>
      <c r="C10022" s="513">
        <v>62.408000000000001</v>
      </c>
    </row>
    <row r="10023" spans="1:3">
      <c r="A10023" s="285">
        <v>403420</v>
      </c>
      <c r="B10023" s="285" t="s">
        <v>18903</v>
      </c>
      <c r="C10023" s="513">
        <v>65.134</v>
      </c>
    </row>
    <row r="10024" spans="1:3">
      <c r="A10024" s="285">
        <v>403421</v>
      </c>
      <c r="B10024" s="285" t="s">
        <v>18904</v>
      </c>
      <c r="C10024" s="513">
        <v>76.037999999999997</v>
      </c>
    </row>
    <row r="10025" spans="1:3">
      <c r="A10025" s="285">
        <v>403422</v>
      </c>
      <c r="B10025" s="285" t="s">
        <v>18905</v>
      </c>
      <c r="C10025" s="513">
        <v>92.394000000000005</v>
      </c>
    </row>
    <row r="10026" spans="1:3">
      <c r="A10026" s="285">
        <v>403423</v>
      </c>
      <c r="B10026" s="285" t="s">
        <v>18906</v>
      </c>
      <c r="C10026" s="513">
        <v>97.73</v>
      </c>
    </row>
    <row r="10027" spans="1:3">
      <c r="A10027" s="285">
        <v>403426</v>
      </c>
      <c r="B10027" s="285" t="s">
        <v>18907</v>
      </c>
      <c r="C10027" s="513">
        <v>13.6358</v>
      </c>
    </row>
    <row r="10028" spans="1:3">
      <c r="A10028" s="285">
        <v>403427</v>
      </c>
      <c r="B10028" s="285" t="s">
        <v>18908</v>
      </c>
      <c r="C10028" s="513">
        <v>13.6358</v>
      </c>
    </row>
    <row r="10029" spans="1:3">
      <c r="A10029" s="285">
        <v>403429</v>
      </c>
      <c r="B10029" s="285" t="s">
        <v>18909</v>
      </c>
      <c r="C10029" s="513">
        <v>13.6358</v>
      </c>
    </row>
    <row r="10030" spans="1:3">
      <c r="A10030" s="285">
        <v>403430</v>
      </c>
      <c r="B10030" s="285" t="s">
        <v>18910</v>
      </c>
      <c r="C10030" s="513">
        <v>10.793799999999999</v>
      </c>
    </row>
    <row r="10031" spans="1:3">
      <c r="A10031" s="285">
        <v>403432</v>
      </c>
      <c r="B10031" s="285" t="s">
        <v>18911</v>
      </c>
      <c r="C10031" s="513">
        <v>10.793799999999999</v>
      </c>
    </row>
    <row r="10032" spans="1:3">
      <c r="A10032" s="285">
        <v>403434</v>
      </c>
      <c r="B10032" s="285" t="s">
        <v>18912</v>
      </c>
      <c r="C10032" s="513">
        <v>10.793799999999999</v>
      </c>
    </row>
    <row r="10033" spans="1:3">
      <c r="A10033" s="285">
        <v>403435</v>
      </c>
      <c r="B10033" s="285" t="s">
        <v>18913</v>
      </c>
      <c r="C10033" s="513">
        <v>10.793799999999999</v>
      </c>
    </row>
    <row r="10034" spans="1:3">
      <c r="A10034" s="285">
        <v>403436</v>
      </c>
      <c r="B10034" s="285" t="s">
        <v>18914</v>
      </c>
      <c r="C10034" s="513">
        <v>10.793799999999999</v>
      </c>
    </row>
    <row r="10035" spans="1:3">
      <c r="A10035" s="285">
        <v>403437</v>
      </c>
      <c r="B10035" s="285" t="s">
        <v>18915</v>
      </c>
      <c r="C10035" s="513">
        <v>10.793799999999999</v>
      </c>
    </row>
    <row r="10036" spans="1:3">
      <c r="A10036" s="285">
        <v>403438</v>
      </c>
      <c r="B10036" s="285" t="s">
        <v>18916</v>
      </c>
      <c r="C10036" s="513">
        <v>13.6996</v>
      </c>
    </row>
    <row r="10037" spans="1:3">
      <c r="A10037" s="285">
        <v>403439</v>
      </c>
      <c r="B10037" s="285" t="s">
        <v>18917</v>
      </c>
      <c r="C10037" s="513">
        <v>18.675999999999998</v>
      </c>
    </row>
    <row r="10038" spans="1:3">
      <c r="A10038" s="285">
        <v>403440</v>
      </c>
      <c r="B10038" s="285" t="s">
        <v>18918</v>
      </c>
      <c r="C10038" s="513">
        <v>21.668800000000001</v>
      </c>
    </row>
    <row r="10039" spans="1:3">
      <c r="A10039" s="285">
        <v>403520</v>
      </c>
      <c r="B10039" s="285" t="s">
        <v>18919</v>
      </c>
      <c r="C10039" s="513">
        <v>27.851600000000001</v>
      </c>
    </row>
    <row r="10040" spans="1:3">
      <c r="A10040" s="285">
        <v>403521</v>
      </c>
      <c r="B10040" s="285" t="s">
        <v>18920</v>
      </c>
      <c r="C10040" s="513">
        <v>26.2334</v>
      </c>
    </row>
    <row r="10041" spans="1:3">
      <c r="A10041" s="285">
        <v>403523</v>
      </c>
      <c r="B10041" s="285" t="s">
        <v>18921</v>
      </c>
      <c r="C10041" s="513">
        <v>26.2334</v>
      </c>
    </row>
    <row r="10042" spans="1:3">
      <c r="A10042" s="285">
        <v>403524</v>
      </c>
      <c r="B10042" s="285" t="s">
        <v>18922</v>
      </c>
      <c r="C10042" s="513">
        <v>19.534400000000002</v>
      </c>
    </row>
    <row r="10043" spans="1:3">
      <c r="A10043" s="285">
        <v>403526</v>
      </c>
      <c r="B10043" s="285" t="s">
        <v>18923</v>
      </c>
      <c r="C10043" s="513">
        <v>19.180599999999998</v>
      </c>
    </row>
    <row r="10044" spans="1:3">
      <c r="A10044" s="285">
        <v>403528</v>
      </c>
      <c r="B10044" s="285" t="s">
        <v>18924</v>
      </c>
      <c r="C10044" s="513">
        <v>18.200399999999998</v>
      </c>
    </row>
    <row r="10045" spans="1:3">
      <c r="A10045" s="285">
        <v>403529</v>
      </c>
      <c r="B10045" s="285" t="s">
        <v>18925</v>
      </c>
      <c r="C10045" s="513">
        <v>18.200399999999998</v>
      </c>
    </row>
    <row r="10046" spans="1:3">
      <c r="A10046" s="285">
        <v>403530</v>
      </c>
      <c r="B10046" s="285" t="s">
        <v>18926</v>
      </c>
      <c r="C10046" s="513">
        <v>19.180599999999998</v>
      </c>
    </row>
    <row r="10047" spans="1:3">
      <c r="A10047" s="285">
        <v>403531</v>
      </c>
      <c r="B10047" s="285" t="s">
        <v>18927</v>
      </c>
      <c r="C10047" s="513">
        <v>19.180599999999998</v>
      </c>
    </row>
    <row r="10048" spans="1:3">
      <c r="A10048" s="285">
        <v>403532</v>
      </c>
      <c r="B10048" s="285" t="s">
        <v>18928</v>
      </c>
      <c r="C10048" s="513">
        <v>24.551400000000001</v>
      </c>
    </row>
    <row r="10049" spans="1:3">
      <c r="A10049" s="285">
        <v>403533</v>
      </c>
      <c r="B10049" s="285" t="s">
        <v>18929</v>
      </c>
      <c r="C10049" s="513">
        <v>42.102200000000003</v>
      </c>
    </row>
    <row r="10050" spans="1:3">
      <c r="A10050" s="285">
        <v>403534</v>
      </c>
      <c r="B10050" s="285" t="s">
        <v>18930</v>
      </c>
      <c r="C10050" s="513">
        <v>50.744199999999999</v>
      </c>
    </row>
    <row r="10051" spans="1:3">
      <c r="A10051" s="285">
        <v>403540</v>
      </c>
      <c r="B10051" s="285" t="s">
        <v>18931</v>
      </c>
      <c r="C10051" s="513">
        <v>40.878399999999999</v>
      </c>
    </row>
    <row r="10052" spans="1:3">
      <c r="A10052" s="285">
        <v>403541</v>
      </c>
      <c r="B10052" s="285" t="s">
        <v>18932</v>
      </c>
      <c r="C10052" s="513">
        <v>31.070599999999999</v>
      </c>
    </row>
    <row r="10053" spans="1:3">
      <c r="A10053" s="285">
        <v>403543</v>
      </c>
      <c r="B10053" s="285" t="s">
        <v>18933</v>
      </c>
      <c r="C10053" s="513">
        <v>31.070599999999999</v>
      </c>
    </row>
    <row r="10054" spans="1:3">
      <c r="A10054" s="285">
        <v>403545</v>
      </c>
      <c r="B10054" s="285" t="s">
        <v>18934</v>
      </c>
      <c r="C10054" s="513">
        <v>31.070599999999999</v>
      </c>
    </row>
    <row r="10055" spans="1:3">
      <c r="A10055" s="285">
        <v>403546</v>
      </c>
      <c r="B10055" s="285" t="s">
        <v>18935</v>
      </c>
      <c r="C10055" s="513">
        <v>31.070599999999999</v>
      </c>
    </row>
    <row r="10056" spans="1:3">
      <c r="A10056" s="285">
        <v>403547</v>
      </c>
      <c r="B10056" s="285" t="s">
        <v>18936</v>
      </c>
      <c r="C10056" s="513">
        <v>31.070599999999999</v>
      </c>
    </row>
    <row r="10057" spans="1:3">
      <c r="A10057" s="285">
        <v>403548</v>
      </c>
      <c r="B10057" s="285" t="s">
        <v>18937</v>
      </c>
      <c r="C10057" s="513">
        <v>31.743400000000001</v>
      </c>
    </row>
    <row r="10058" spans="1:3">
      <c r="A10058" s="285">
        <v>403549</v>
      </c>
      <c r="B10058" s="285" t="s">
        <v>18938</v>
      </c>
      <c r="C10058" s="513">
        <v>39.196399999999997</v>
      </c>
    </row>
    <row r="10059" spans="1:3">
      <c r="A10059" s="285">
        <v>403550</v>
      </c>
      <c r="B10059" s="285" t="s">
        <v>18939</v>
      </c>
      <c r="C10059" s="513">
        <v>61.073999999999998</v>
      </c>
    </row>
    <row r="10060" spans="1:3">
      <c r="A10060" s="285">
        <v>403551</v>
      </c>
      <c r="B10060" s="285" t="s">
        <v>18940</v>
      </c>
      <c r="C10060" s="513">
        <v>69.194000000000003</v>
      </c>
    </row>
    <row r="10061" spans="1:3">
      <c r="A10061" s="285">
        <v>403557</v>
      </c>
      <c r="B10061" s="285" t="s">
        <v>18941</v>
      </c>
      <c r="C10061" s="513">
        <v>55.395800000000001</v>
      </c>
    </row>
    <row r="10062" spans="1:3">
      <c r="A10062" s="285">
        <v>403558</v>
      </c>
      <c r="B10062" s="285" t="s">
        <v>18942</v>
      </c>
      <c r="C10062" s="513">
        <v>44.712200000000003</v>
      </c>
    </row>
    <row r="10063" spans="1:3">
      <c r="A10063" s="285">
        <v>403560</v>
      </c>
      <c r="B10063" s="285" t="s">
        <v>18943</v>
      </c>
      <c r="C10063" s="513">
        <v>43.546399999999998</v>
      </c>
    </row>
    <row r="10064" spans="1:3">
      <c r="A10064" s="285">
        <v>403562</v>
      </c>
      <c r="B10064" s="285" t="s">
        <v>18944</v>
      </c>
      <c r="C10064" s="513">
        <v>43.546399999999998</v>
      </c>
    </row>
    <row r="10065" spans="1:3">
      <c r="A10065" s="285">
        <v>403563</v>
      </c>
      <c r="B10065" s="285" t="s">
        <v>18945</v>
      </c>
      <c r="C10065" s="513">
        <v>43.546399999999998</v>
      </c>
    </row>
    <row r="10066" spans="1:3">
      <c r="A10066" s="285">
        <v>403564</v>
      </c>
      <c r="B10066" s="285" t="s">
        <v>18946</v>
      </c>
      <c r="C10066" s="513">
        <v>43.546399999999998</v>
      </c>
    </row>
    <row r="10067" spans="1:3">
      <c r="A10067" s="285">
        <v>403565</v>
      </c>
      <c r="B10067" s="285" t="s">
        <v>18947</v>
      </c>
      <c r="C10067" s="513">
        <v>43.546399999999998</v>
      </c>
    </row>
    <row r="10068" spans="1:3">
      <c r="A10068" s="285">
        <v>403566</v>
      </c>
      <c r="B10068" s="285" t="s">
        <v>18948</v>
      </c>
      <c r="C10068" s="513">
        <v>53.574599999999997</v>
      </c>
    </row>
    <row r="10069" spans="1:3">
      <c r="A10069" s="285">
        <v>403567</v>
      </c>
      <c r="B10069" s="285" t="s">
        <v>18949</v>
      </c>
      <c r="C10069" s="513">
        <v>88.218000000000004</v>
      </c>
    </row>
    <row r="10070" spans="1:3">
      <c r="A10070" s="285">
        <v>403568</v>
      </c>
      <c r="B10070" s="285" t="s">
        <v>18950</v>
      </c>
      <c r="C10070" s="513">
        <v>101.036</v>
      </c>
    </row>
    <row r="10071" spans="1:3">
      <c r="A10071" s="285">
        <v>403713</v>
      </c>
      <c r="B10071" s="285" t="s">
        <v>18951</v>
      </c>
      <c r="C10071" s="513">
        <v>20.369599999999998</v>
      </c>
    </row>
    <row r="10072" spans="1:3">
      <c r="A10072" s="285">
        <v>403714</v>
      </c>
      <c r="B10072" s="285" t="s">
        <v>18952</v>
      </c>
      <c r="C10072" s="513">
        <v>20.369599999999998</v>
      </c>
    </row>
    <row r="10073" spans="1:3">
      <c r="A10073" s="285">
        <v>403716</v>
      </c>
      <c r="B10073" s="285" t="s">
        <v>18953</v>
      </c>
      <c r="C10073" s="513">
        <v>20.369599999999998</v>
      </c>
    </row>
    <row r="10074" spans="1:3">
      <c r="A10074" s="285">
        <v>403717</v>
      </c>
      <c r="B10074" s="285" t="s">
        <v>18954</v>
      </c>
      <c r="C10074" s="513">
        <v>12.7484</v>
      </c>
    </row>
    <row r="10075" spans="1:3">
      <c r="A10075" s="285">
        <v>403719</v>
      </c>
      <c r="B10075" s="285" t="s">
        <v>18955</v>
      </c>
      <c r="C10075" s="513">
        <v>12.7484</v>
      </c>
    </row>
    <row r="10076" spans="1:3">
      <c r="A10076" s="285">
        <v>403721</v>
      </c>
      <c r="B10076" s="285" t="s">
        <v>18956</v>
      </c>
      <c r="C10076" s="513">
        <v>12.7484</v>
      </c>
    </row>
    <row r="10077" spans="1:3">
      <c r="A10077" s="285">
        <v>403722</v>
      </c>
      <c r="B10077" s="285" t="s">
        <v>18957</v>
      </c>
      <c r="C10077" s="513">
        <v>12.7484</v>
      </c>
    </row>
    <row r="10078" spans="1:3">
      <c r="A10078" s="285">
        <v>403723</v>
      </c>
      <c r="B10078" s="285" t="s">
        <v>18958</v>
      </c>
      <c r="C10078" s="513">
        <v>12.7484</v>
      </c>
    </row>
    <row r="10079" spans="1:3">
      <c r="A10079" s="285">
        <v>403724</v>
      </c>
      <c r="B10079" s="285" t="s">
        <v>18959</v>
      </c>
      <c r="C10079" s="513">
        <v>12.7484</v>
      </c>
    </row>
    <row r="10080" spans="1:3">
      <c r="A10080" s="285">
        <v>403725</v>
      </c>
      <c r="B10080" s="285" t="s">
        <v>18960</v>
      </c>
      <c r="C10080" s="513">
        <v>16.007999999999999</v>
      </c>
    </row>
    <row r="10081" spans="1:3">
      <c r="A10081" s="285">
        <v>403726</v>
      </c>
      <c r="B10081" s="285" t="s">
        <v>18961</v>
      </c>
      <c r="C10081" s="513">
        <v>22.5504</v>
      </c>
    </row>
    <row r="10082" spans="1:3">
      <c r="A10082" s="285">
        <v>403727</v>
      </c>
      <c r="B10082" s="285" t="s">
        <v>18962</v>
      </c>
      <c r="C10082" s="513">
        <v>26.523399999999999</v>
      </c>
    </row>
    <row r="10083" spans="1:3">
      <c r="A10083" s="285">
        <v>403730</v>
      </c>
      <c r="B10083" s="285" t="s">
        <v>18963</v>
      </c>
      <c r="C10083" s="513">
        <v>38.0944</v>
      </c>
    </row>
    <row r="10084" spans="1:3">
      <c r="A10084" s="285">
        <v>403731</v>
      </c>
      <c r="B10084" s="285" t="s">
        <v>18964</v>
      </c>
      <c r="C10084" s="513">
        <v>29.243600000000001</v>
      </c>
    </row>
    <row r="10085" spans="1:3">
      <c r="A10085" s="285">
        <v>403733</v>
      </c>
      <c r="B10085" s="285" t="s">
        <v>18965</v>
      </c>
      <c r="C10085" s="513">
        <v>29.243600000000001</v>
      </c>
    </row>
    <row r="10086" spans="1:3">
      <c r="A10086" s="285">
        <v>403734</v>
      </c>
      <c r="B10086" s="285" t="s">
        <v>18966</v>
      </c>
      <c r="C10086" s="513">
        <v>23.971399999999999</v>
      </c>
    </row>
    <row r="10087" spans="1:3">
      <c r="A10087" s="285">
        <v>403736</v>
      </c>
      <c r="B10087" s="285" t="s">
        <v>18967</v>
      </c>
      <c r="C10087" s="513">
        <v>23.971399999999999</v>
      </c>
    </row>
    <row r="10088" spans="1:3">
      <c r="A10088" s="285">
        <v>403738</v>
      </c>
      <c r="B10088" s="285" t="s">
        <v>18968</v>
      </c>
      <c r="C10088" s="513">
        <v>23.971399999999999</v>
      </c>
    </row>
    <row r="10089" spans="1:3">
      <c r="A10089" s="285">
        <v>403739</v>
      </c>
      <c r="B10089" s="285" t="s">
        <v>18969</v>
      </c>
      <c r="C10089" s="513">
        <v>23.971399999999999</v>
      </c>
    </row>
    <row r="10090" spans="1:3">
      <c r="A10090" s="285">
        <v>403740</v>
      </c>
      <c r="B10090" s="285" t="s">
        <v>18970</v>
      </c>
      <c r="C10090" s="513">
        <v>23.971399999999999</v>
      </c>
    </row>
    <row r="10091" spans="1:3">
      <c r="A10091" s="285">
        <v>403741</v>
      </c>
      <c r="B10091" s="285" t="s">
        <v>18971</v>
      </c>
      <c r="C10091" s="513">
        <v>23.971399999999999</v>
      </c>
    </row>
    <row r="10092" spans="1:3">
      <c r="A10092" s="285">
        <v>403742</v>
      </c>
      <c r="B10092" s="285" t="s">
        <v>18972</v>
      </c>
      <c r="C10092" s="513">
        <v>30.020800000000001</v>
      </c>
    </row>
    <row r="10093" spans="1:3">
      <c r="A10093" s="285">
        <v>403743</v>
      </c>
      <c r="B10093" s="285" t="s">
        <v>18973</v>
      </c>
      <c r="C10093" s="513">
        <v>43.296999999999997</v>
      </c>
    </row>
    <row r="10094" spans="1:3">
      <c r="A10094" s="285">
        <v>403744</v>
      </c>
      <c r="B10094" s="285" t="s">
        <v>18974</v>
      </c>
      <c r="C10094" s="513">
        <v>51.5852</v>
      </c>
    </row>
    <row r="10095" spans="1:3">
      <c r="A10095" s="285">
        <v>403750</v>
      </c>
      <c r="B10095" s="285" t="s">
        <v>18975</v>
      </c>
      <c r="C10095" s="513">
        <v>48.853400000000001</v>
      </c>
    </row>
    <row r="10096" spans="1:3">
      <c r="A10096" s="285">
        <v>403751</v>
      </c>
      <c r="B10096" s="285" t="s">
        <v>18976</v>
      </c>
      <c r="C10096" s="513">
        <v>38.8658</v>
      </c>
    </row>
    <row r="10097" spans="1:3">
      <c r="A10097" s="285">
        <v>403753</v>
      </c>
      <c r="B10097" s="285" t="s">
        <v>18977</v>
      </c>
      <c r="C10097" s="513">
        <v>38.8658</v>
      </c>
    </row>
    <row r="10098" spans="1:3">
      <c r="A10098" s="285">
        <v>403755</v>
      </c>
      <c r="B10098" s="285" t="s">
        <v>18978</v>
      </c>
      <c r="C10098" s="513">
        <v>38.8658</v>
      </c>
    </row>
    <row r="10099" spans="1:3">
      <c r="A10099" s="285">
        <v>403756</v>
      </c>
      <c r="B10099" s="285" t="s">
        <v>18979</v>
      </c>
      <c r="C10099" s="513">
        <v>38.8658</v>
      </c>
    </row>
    <row r="10100" spans="1:3">
      <c r="A10100" s="285">
        <v>403757</v>
      </c>
      <c r="B10100" s="285" t="s">
        <v>18980</v>
      </c>
      <c r="C10100" s="513">
        <v>38.8658</v>
      </c>
    </row>
    <row r="10101" spans="1:3">
      <c r="A10101" s="285">
        <v>403758</v>
      </c>
      <c r="B10101" s="285" t="s">
        <v>18981</v>
      </c>
      <c r="C10101" s="513">
        <v>38.8658</v>
      </c>
    </row>
    <row r="10102" spans="1:3">
      <c r="A10102" s="285">
        <v>403759</v>
      </c>
      <c r="B10102" s="285" t="s">
        <v>18982</v>
      </c>
      <c r="C10102" s="513">
        <v>48.592399999999998</v>
      </c>
    </row>
    <row r="10103" spans="1:3">
      <c r="A10103" s="285">
        <v>403760</v>
      </c>
      <c r="B10103" s="285" t="s">
        <v>18983</v>
      </c>
      <c r="C10103" s="513">
        <v>68.671999999999997</v>
      </c>
    </row>
    <row r="10104" spans="1:3">
      <c r="A10104" s="285">
        <v>403761</v>
      </c>
      <c r="B10104" s="285" t="s">
        <v>18984</v>
      </c>
      <c r="C10104" s="513">
        <v>74.936000000000007</v>
      </c>
    </row>
    <row r="10105" spans="1:3">
      <c r="A10105" s="285">
        <v>403767</v>
      </c>
      <c r="B10105" s="285" t="s">
        <v>18985</v>
      </c>
      <c r="C10105" s="513">
        <v>53.638399999999997</v>
      </c>
    </row>
    <row r="10106" spans="1:3">
      <c r="A10106" s="285">
        <v>403768</v>
      </c>
      <c r="B10106" s="285" t="s">
        <v>18986</v>
      </c>
      <c r="C10106" s="513">
        <v>53.638399999999997</v>
      </c>
    </row>
    <row r="10107" spans="1:3">
      <c r="A10107" s="285">
        <v>403770</v>
      </c>
      <c r="B10107" s="285" t="s">
        <v>18987</v>
      </c>
      <c r="C10107" s="513">
        <v>53.638399999999997</v>
      </c>
    </row>
    <row r="10108" spans="1:3">
      <c r="A10108" s="285">
        <v>403772</v>
      </c>
      <c r="B10108" s="285" t="s">
        <v>18988</v>
      </c>
      <c r="C10108" s="513">
        <v>53.638399999999997</v>
      </c>
    </row>
    <row r="10109" spans="1:3">
      <c r="A10109" s="285">
        <v>403773</v>
      </c>
      <c r="B10109" s="285" t="s">
        <v>18989</v>
      </c>
      <c r="C10109" s="513">
        <v>53.638399999999997</v>
      </c>
    </row>
    <row r="10110" spans="1:3">
      <c r="A10110" s="285">
        <v>403774</v>
      </c>
      <c r="B10110" s="285" t="s">
        <v>18990</v>
      </c>
      <c r="C10110" s="513">
        <v>53.638399999999997</v>
      </c>
    </row>
    <row r="10111" spans="1:3">
      <c r="A10111" s="285">
        <v>403775</v>
      </c>
      <c r="B10111" s="285" t="s">
        <v>18991</v>
      </c>
      <c r="C10111" s="513">
        <v>53.638399999999997</v>
      </c>
    </row>
    <row r="10112" spans="1:3">
      <c r="A10112" s="285">
        <v>403776</v>
      </c>
      <c r="B10112" s="285" t="s">
        <v>18992</v>
      </c>
      <c r="C10112" s="513">
        <v>65.134</v>
      </c>
    </row>
    <row r="10113" spans="1:3">
      <c r="A10113" s="285">
        <v>403777</v>
      </c>
      <c r="B10113" s="285" t="s">
        <v>18993</v>
      </c>
      <c r="C10113" s="513">
        <v>98.947999999999993</v>
      </c>
    </row>
    <row r="10114" spans="1:3">
      <c r="A10114" s="285">
        <v>403778</v>
      </c>
      <c r="B10114" s="285" t="s">
        <v>18994</v>
      </c>
      <c r="C10114" s="513">
        <v>111.07</v>
      </c>
    </row>
    <row r="10115" spans="1:3">
      <c r="A10115" s="285">
        <v>407425</v>
      </c>
      <c r="B10115" s="285" t="s">
        <v>18995</v>
      </c>
      <c r="C10115" s="513">
        <v>18.873200000000001</v>
      </c>
    </row>
    <row r="10116" spans="1:3">
      <c r="A10116" s="285">
        <v>407426</v>
      </c>
      <c r="B10116" s="285" t="s">
        <v>18996</v>
      </c>
      <c r="C10116" s="513">
        <v>18.873200000000001</v>
      </c>
    </row>
    <row r="10117" spans="1:3">
      <c r="A10117" s="285">
        <v>407427</v>
      </c>
      <c r="B10117" s="285" t="s">
        <v>18997</v>
      </c>
      <c r="C10117" s="513">
        <v>18.873200000000001</v>
      </c>
    </row>
    <row r="10118" spans="1:3">
      <c r="A10118" s="285">
        <v>407428</v>
      </c>
      <c r="B10118" s="285" t="s">
        <v>18998</v>
      </c>
      <c r="C10118" s="513">
        <v>18.873200000000001</v>
      </c>
    </row>
    <row r="10119" spans="1:3">
      <c r="A10119" s="285">
        <v>407429</v>
      </c>
      <c r="B10119" s="285" t="s">
        <v>18999</v>
      </c>
      <c r="C10119" s="513">
        <v>15.2134</v>
      </c>
    </row>
    <row r="10120" spans="1:3">
      <c r="A10120" s="285">
        <v>407430</v>
      </c>
      <c r="B10120" s="285" t="s">
        <v>19000</v>
      </c>
      <c r="C10120" s="513">
        <v>15.2134</v>
      </c>
    </row>
    <row r="10121" spans="1:3">
      <c r="A10121" s="285">
        <v>407432</v>
      </c>
      <c r="B10121" s="285" t="s">
        <v>19001</v>
      </c>
      <c r="C10121" s="513">
        <v>15.2134</v>
      </c>
    </row>
    <row r="10122" spans="1:3">
      <c r="A10122" s="285">
        <v>407433</v>
      </c>
      <c r="B10122" s="285" t="s">
        <v>19002</v>
      </c>
      <c r="C10122" s="513">
        <v>15.2134</v>
      </c>
    </row>
    <row r="10123" spans="1:3">
      <c r="A10123" s="285">
        <v>407434</v>
      </c>
      <c r="B10123" s="285" t="s">
        <v>19003</v>
      </c>
      <c r="C10123" s="513">
        <v>15.2134</v>
      </c>
    </row>
    <row r="10124" spans="1:3">
      <c r="A10124" s="285">
        <v>407435</v>
      </c>
      <c r="B10124" s="285" t="s">
        <v>19004</v>
      </c>
      <c r="C10124" s="513">
        <v>15.2134</v>
      </c>
    </row>
    <row r="10125" spans="1:3">
      <c r="A10125" s="285">
        <v>407436</v>
      </c>
      <c r="B10125" s="285" t="s">
        <v>19005</v>
      </c>
      <c r="C10125" s="513">
        <v>19.087800000000001</v>
      </c>
    </row>
    <row r="10126" spans="1:3">
      <c r="A10126" s="285">
        <v>407437</v>
      </c>
      <c r="B10126" s="285" t="s">
        <v>19006</v>
      </c>
      <c r="C10126" s="513">
        <v>26.911999999999999</v>
      </c>
    </row>
    <row r="10127" spans="1:3">
      <c r="A10127" s="285">
        <v>407438</v>
      </c>
      <c r="B10127" s="285" t="s">
        <v>19007</v>
      </c>
      <c r="C10127" s="513">
        <v>31.592600000000001</v>
      </c>
    </row>
    <row r="10128" spans="1:3">
      <c r="A10128" s="285">
        <v>407502</v>
      </c>
      <c r="B10128" s="285" t="s">
        <v>19008</v>
      </c>
      <c r="C10128" s="513">
        <v>38.471400000000003</v>
      </c>
    </row>
    <row r="10129" spans="1:3">
      <c r="A10129" s="285">
        <v>407503</v>
      </c>
      <c r="B10129" s="285" t="s">
        <v>19009</v>
      </c>
      <c r="C10129" s="513">
        <v>38.471400000000003</v>
      </c>
    </row>
    <row r="10130" spans="1:3">
      <c r="A10130" s="285">
        <v>407504</v>
      </c>
      <c r="B10130" s="285" t="s">
        <v>19010</v>
      </c>
      <c r="C10130" s="513">
        <v>38.471400000000003</v>
      </c>
    </row>
    <row r="10131" spans="1:3">
      <c r="A10131" s="285">
        <v>407505</v>
      </c>
      <c r="B10131" s="285" t="s">
        <v>19011</v>
      </c>
      <c r="C10131" s="513">
        <v>38.471400000000003</v>
      </c>
    </row>
    <row r="10132" spans="1:3">
      <c r="A10132" s="285">
        <v>407506</v>
      </c>
      <c r="B10132" s="285" t="s">
        <v>19012</v>
      </c>
      <c r="C10132" s="513">
        <v>30.351400000000002</v>
      </c>
    </row>
    <row r="10133" spans="1:3">
      <c r="A10133" s="285">
        <v>407507</v>
      </c>
      <c r="B10133" s="285" t="s">
        <v>19013</v>
      </c>
      <c r="C10133" s="513">
        <v>30.351400000000002</v>
      </c>
    </row>
    <row r="10134" spans="1:3">
      <c r="A10134" s="285">
        <v>407509</v>
      </c>
      <c r="B10134" s="285" t="s">
        <v>19014</v>
      </c>
      <c r="C10134" s="513">
        <v>30.351400000000002</v>
      </c>
    </row>
    <row r="10135" spans="1:3">
      <c r="A10135" s="285">
        <v>407510</v>
      </c>
      <c r="B10135" s="285" t="s">
        <v>19015</v>
      </c>
      <c r="C10135" s="513">
        <v>30.351400000000002</v>
      </c>
    </row>
    <row r="10136" spans="1:3">
      <c r="A10136" s="285">
        <v>407511</v>
      </c>
      <c r="B10136" s="285" t="s">
        <v>19016</v>
      </c>
      <c r="C10136" s="513">
        <v>32.3872</v>
      </c>
    </row>
    <row r="10137" spans="1:3">
      <c r="A10137" s="285">
        <v>407512</v>
      </c>
      <c r="B10137" s="285" t="s">
        <v>19017</v>
      </c>
      <c r="C10137" s="513">
        <v>32.3872</v>
      </c>
    </row>
    <row r="10138" spans="1:3">
      <c r="A10138" s="285">
        <v>407513</v>
      </c>
      <c r="B10138" s="285" t="s">
        <v>19018</v>
      </c>
      <c r="C10138" s="513">
        <v>41.504800000000003</v>
      </c>
    </row>
    <row r="10139" spans="1:3">
      <c r="A10139" s="285">
        <v>407514</v>
      </c>
      <c r="B10139" s="285" t="s">
        <v>19019</v>
      </c>
      <c r="C10139" s="513">
        <v>58.058</v>
      </c>
    </row>
    <row r="10140" spans="1:3">
      <c r="A10140" s="285">
        <v>407515</v>
      </c>
      <c r="B10140" s="285" t="s">
        <v>19020</v>
      </c>
      <c r="C10140" s="513">
        <v>66.932000000000002</v>
      </c>
    </row>
    <row r="10141" spans="1:3">
      <c r="A10141" s="285">
        <v>407554</v>
      </c>
      <c r="B10141" s="285" t="s">
        <v>19021</v>
      </c>
      <c r="C10141" s="513">
        <v>57.686799999999998</v>
      </c>
    </row>
    <row r="10142" spans="1:3">
      <c r="A10142" s="285">
        <v>407555</v>
      </c>
      <c r="B10142" s="285" t="s">
        <v>19022</v>
      </c>
      <c r="C10142" s="513">
        <v>57.686799999999998</v>
      </c>
    </row>
    <row r="10143" spans="1:3">
      <c r="A10143" s="285">
        <v>407556</v>
      </c>
      <c r="B10143" s="285" t="s">
        <v>19023</v>
      </c>
      <c r="C10143" s="513">
        <v>57.686799999999998</v>
      </c>
    </row>
    <row r="10144" spans="1:3">
      <c r="A10144" s="285">
        <v>407557</v>
      </c>
      <c r="B10144" s="285" t="s">
        <v>19024</v>
      </c>
      <c r="C10144" s="513">
        <v>57.686799999999998</v>
      </c>
    </row>
    <row r="10145" spans="1:3">
      <c r="A10145" s="285">
        <v>407558</v>
      </c>
      <c r="B10145" s="285" t="s">
        <v>19025</v>
      </c>
      <c r="C10145" s="513">
        <v>45.930199999999999</v>
      </c>
    </row>
    <row r="10146" spans="1:3">
      <c r="A10146" s="285">
        <v>407559</v>
      </c>
      <c r="B10146" s="285" t="s">
        <v>19026</v>
      </c>
      <c r="C10146" s="513">
        <v>44.978999999999999</v>
      </c>
    </row>
    <row r="10147" spans="1:3">
      <c r="A10147" s="285">
        <v>407561</v>
      </c>
      <c r="B10147" s="285" t="s">
        <v>19027</v>
      </c>
      <c r="C10147" s="513">
        <v>44.978999999999999</v>
      </c>
    </row>
    <row r="10148" spans="1:3">
      <c r="A10148" s="285">
        <v>407562</v>
      </c>
      <c r="B10148" s="285" t="s">
        <v>19028</v>
      </c>
      <c r="C10148" s="513">
        <v>44.978999999999999</v>
      </c>
    </row>
    <row r="10149" spans="1:3">
      <c r="A10149" s="285">
        <v>407563</v>
      </c>
      <c r="B10149" s="285" t="s">
        <v>19029</v>
      </c>
      <c r="C10149" s="513">
        <v>44.978999999999999</v>
      </c>
    </row>
    <row r="10150" spans="1:3">
      <c r="A10150" s="285">
        <v>407564</v>
      </c>
      <c r="B10150" s="285" t="s">
        <v>19030</v>
      </c>
      <c r="C10150" s="513">
        <v>44.978999999999999</v>
      </c>
    </row>
    <row r="10151" spans="1:3">
      <c r="A10151" s="285">
        <v>407565</v>
      </c>
      <c r="B10151" s="285" t="s">
        <v>19031</v>
      </c>
      <c r="C10151" s="513">
        <v>56.474600000000002</v>
      </c>
    </row>
    <row r="10152" spans="1:3">
      <c r="A10152" s="285">
        <v>407566</v>
      </c>
      <c r="B10152" s="285" t="s">
        <v>19032</v>
      </c>
      <c r="C10152" s="513">
        <v>81.953999999999994</v>
      </c>
    </row>
    <row r="10153" spans="1:3">
      <c r="A10153" s="285">
        <v>407567</v>
      </c>
      <c r="B10153" s="285" t="s">
        <v>19033</v>
      </c>
      <c r="C10153" s="513">
        <v>88.623999999999995</v>
      </c>
    </row>
    <row r="10154" spans="1:3">
      <c r="A10154" s="285">
        <v>407617</v>
      </c>
      <c r="B10154" s="285" t="s">
        <v>19034</v>
      </c>
      <c r="C10154" s="513">
        <v>98.774000000000001</v>
      </c>
    </row>
    <row r="10155" spans="1:3">
      <c r="A10155" s="285">
        <v>407618</v>
      </c>
      <c r="B10155" s="285" t="s">
        <v>19035</v>
      </c>
      <c r="C10155" s="513">
        <v>98.774000000000001</v>
      </c>
    </row>
    <row r="10156" spans="1:3">
      <c r="A10156" s="285">
        <v>407619</v>
      </c>
      <c r="B10156" s="285" t="s">
        <v>19036</v>
      </c>
      <c r="C10156" s="513">
        <v>98.774000000000001</v>
      </c>
    </row>
    <row r="10157" spans="1:3">
      <c r="A10157" s="285">
        <v>407620</v>
      </c>
      <c r="B10157" s="285" t="s">
        <v>19037</v>
      </c>
      <c r="C10157" s="513">
        <v>98.774000000000001</v>
      </c>
    </row>
    <row r="10158" spans="1:3">
      <c r="A10158" s="285">
        <v>407621</v>
      </c>
      <c r="B10158" s="285" t="s">
        <v>19038</v>
      </c>
      <c r="C10158" s="513">
        <v>77.14</v>
      </c>
    </row>
    <row r="10159" spans="1:3">
      <c r="A10159" s="285">
        <v>407622</v>
      </c>
      <c r="B10159" s="285" t="s">
        <v>19039</v>
      </c>
      <c r="C10159" s="513">
        <v>61.77</v>
      </c>
    </row>
    <row r="10160" spans="1:3">
      <c r="A10160" s="285">
        <v>407624</v>
      </c>
      <c r="B10160" s="285" t="s">
        <v>19040</v>
      </c>
      <c r="C10160" s="513">
        <v>61.77</v>
      </c>
    </row>
    <row r="10161" spans="1:3">
      <c r="A10161" s="285">
        <v>407625</v>
      </c>
      <c r="B10161" s="285" t="s">
        <v>19041</v>
      </c>
      <c r="C10161" s="513">
        <v>64.843999999999994</v>
      </c>
    </row>
    <row r="10162" spans="1:3">
      <c r="A10162" s="285">
        <v>407626</v>
      </c>
      <c r="B10162" s="285" t="s">
        <v>19042</v>
      </c>
      <c r="C10162" s="513">
        <v>70.992000000000004</v>
      </c>
    </row>
    <row r="10163" spans="1:3">
      <c r="A10163" s="285">
        <v>407627</v>
      </c>
      <c r="B10163" s="285" t="s">
        <v>19043</v>
      </c>
      <c r="C10163" s="513">
        <v>74.123999999999995</v>
      </c>
    </row>
    <row r="10164" spans="1:3">
      <c r="A10164" s="285">
        <v>407628</v>
      </c>
      <c r="B10164" s="285" t="s">
        <v>19044</v>
      </c>
      <c r="C10164" s="513">
        <v>86.42</v>
      </c>
    </row>
    <row r="10165" spans="1:3">
      <c r="A10165" s="285">
        <v>407629</v>
      </c>
      <c r="B10165" s="285" t="s">
        <v>19045</v>
      </c>
      <c r="C10165" s="513">
        <v>104.864</v>
      </c>
    </row>
    <row r="10166" spans="1:3">
      <c r="A10166" s="285">
        <v>407630</v>
      </c>
      <c r="B10166" s="285" t="s">
        <v>19046</v>
      </c>
      <c r="C10166" s="513">
        <v>111.244</v>
      </c>
    </row>
    <row r="10167" spans="1:3">
      <c r="A10167" s="285">
        <v>407662</v>
      </c>
      <c r="B10167" s="285" t="s">
        <v>19047</v>
      </c>
      <c r="C10167" s="513">
        <v>15.857200000000001</v>
      </c>
    </row>
    <row r="10168" spans="1:3">
      <c r="A10168" s="285">
        <v>407663</v>
      </c>
      <c r="B10168" s="285" t="s">
        <v>19048</v>
      </c>
      <c r="C10168" s="513">
        <v>15.857200000000001</v>
      </c>
    </row>
    <row r="10169" spans="1:3">
      <c r="A10169" s="285">
        <v>407664</v>
      </c>
      <c r="B10169" s="285" t="s">
        <v>19049</v>
      </c>
      <c r="C10169" s="513">
        <v>15.857200000000001</v>
      </c>
    </row>
    <row r="10170" spans="1:3">
      <c r="A10170" s="285">
        <v>407665</v>
      </c>
      <c r="B10170" s="285" t="s">
        <v>19050</v>
      </c>
      <c r="C10170" s="513">
        <v>15.857200000000001</v>
      </c>
    </row>
    <row r="10171" spans="1:3">
      <c r="A10171" s="285">
        <v>407666</v>
      </c>
      <c r="B10171" s="285" t="s">
        <v>19051</v>
      </c>
      <c r="C10171" s="513">
        <v>12.5512</v>
      </c>
    </row>
    <row r="10172" spans="1:3">
      <c r="A10172" s="285">
        <v>407668</v>
      </c>
      <c r="B10172" s="285" t="s">
        <v>19052</v>
      </c>
      <c r="C10172" s="513">
        <v>12.5512</v>
      </c>
    </row>
    <row r="10173" spans="1:3">
      <c r="A10173" s="285">
        <v>407670</v>
      </c>
      <c r="B10173" s="285" t="s">
        <v>19053</v>
      </c>
      <c r="C10173" s="513">
        <v>12.5512</v>
      </c>
    </row>
    <row r="10174" spans="1:3">
      <c r="A10174" s="285">
        <v>407671</v>
      </c>
      <c r="B10174" s="285" t="s">
        <v>19054</v>
      </c>
      <c r="C10174" s="513">
        <v>12.5512</v>
      </c>
    </row>
    <row r="10175" spans="1:3">
      <c r="A10175" s="285">
        <v>407672</v>
      </c>
      <c r="B10175" s="285" t="s">
        <v>19055</v>
      </c>
      <c r="C10175" s="513">
        <v>12.5512</v>
      </c>
    </row>
    <row r="10176" spans="1:3">
      <c r="A10176" s="285">
        <v>407673</v>
      </c>
      <c r="B10176" s="285" t="s">
        <v>19056</v>
      </c>
      <c r="C10176" s="513">
        <v>12.5512</v>
      </c>
    </row>
    <row r="10177" spans="1:3">
      <c r="A10177" s="285">
        <v>407674</v>
      </c>
      <c r="B10177" s="285" t="s">
        <v>19057</v>
      </c>
      <c r="C10177" s="513">
        <v>15.9442</v>
      </c>
    </row>
    <row r="10178" spans="1:3">
      <c r="A10178" s="285">
        <v>407675</v>
      </c>
      <c r="B10178" s="285" t="s">
        <v>19058</v>
      </c>
      <c r="C10178" s="513">
        <v>21.692</v>
      </c>
    </row>
    <row r="10179" spans="1:3">
      <c r="A10179" s="285">
        <v>407676</v>
      </c>
      <c r="B10179" s="285" t="s">
        <v>19059</v>
      </c>
      <c r="C10179" s="513">
        <v>25.212599999999998</v>
      </c>
    </row>
    <row r="10180" spans="1:3">
      <c r="A10180" s="285">
        <v>407792</v>
      </c>
      <c r="B10180" s="285" t="s">
        <v>19060</v>
      </c>
      <c r="C10180" s="513">
        <v>36.168799999999997</v>
      </c>
    </row>
    <row r="10181" spans="1:3">
      <c r="A10181" s="285">
        <v>407793</v>
      </c>
      <c r="B10181" s="285" t="s">
        <v>19061</v>
      </c>
      <c r="C10181" s="513">
        <v>34.063400000000001</v>
      </c>
    </row>
    <row r="10182" spans="1:3">
      <c r="A10182" s="285">
        <v>407794</v>
      </c>
      <c r="B10182" s="285" t="s">
        <v>19062</v>
      </c>
      <c r="C10182" s="513">
        <v>34.063400000000001</v>
      </c>
    </row>
    <row r="10183" spans="1:3">
      <c r="A10183" s="285">
        <v>407795</v>
      </c>
      <c r="B10183" s="285" t="s">
        <v>19063</v>
      </c>
      <c r="C10183" s="513">
        <v>34.063400000000001</v>
      </c>
    </row>
    <row r="10184" spans="1:3">
      <c r="A10184" s="285">
        <v>407796</v>
      </c>
      <c r="B10184" s="285" t="s">
        <v>19064</v>
      </c>
      <c r="C10184" s="513">
        <v>25.375</v>
      </c>
    </row>
    <row r="10185" spans="1:3">
      <c r="A10185" s="285">
        <v>407798</v>
      </c>
      <c r="B10185" s="285" t="s">
        <v>19065</v>
      </c>
      <c r="C10185" s="513">
        <v>25.189399999999999</v>
      </c>
    </row>
    <row r="10186" spans="1:3">
      <c r="A10186" s="285">
        <v>407800</v>
      </c>
      <c r="B10186" s="285" t="s">
        <v>19066</v>
      </c>
      <c r="C10186" s="513">
        <v>23.907599999999999</v>
      </c>
    </row>
    <row r="10187" spans="1:3">
      <c r="A10187" s="285">
        <v>407801</v>
      </c>
      <c r="B10187" s="285" t="s">
        <v>19067</v>
      </c>
      <c r="C10187" s="513">
        <v>23.907599999999999</v>
      </c>
    </row>
    <row r="10188" spans="1:3">
      <c r="A10188" s="285">
        <v>407802</v>
      </c>
      <c r="B10188" s="285" t="s">
        <v>19068</v>
      </c>
      <c r="C10188" s="513">
        <v>24.893599999999999</v>
      </c>
    </row>
    <row r="10189" spans="1:3">
      <c r="A10189" s="285">
        <v>407803</v>
      </c>
      <c r="B10189" s="285" t="s">
        <v>19069</v>
      </c>
      <c r="C10189" s="513">
        <v>24.893599999999999</v>
      </c>
    </row>
    <row r="10190" spans="1:3">
      <c r="A10190" s="285">
        <v>407804</v>
      </c>
      <c r="B10190" s="285" t="s">
        <v>19070</v>
      </c>
      <c r="C10190" s="513">
        <v>31.870999999999999</v>
      </c>
    </row>
    <row r="10191" spans="1:3">
      <c r="A10191" s="285">
        <v>407805</v>
      </c>
      <c r="B10191" s="285" t="s">
        <v>19071</v>
      </c>
      <c r="C10191" s="513">
        <v>54.664999999999999</v>
      </c>
    </row>
    <row r="10192" spans="1:3">
      <c r="A10192" s="285">
        <v>407806</v>
      </c>
      <c r="B10192" s="285" t="s">
        <v>19072</v>
      </c>
      <c r="C10192" s="513">
        <v>65.888000000000005</v>
      </c>
    </row>
    <row r="10193" spans="1:3">
      <c r="A10193" s="285">
        <v>407851</v>
      </c>
      <c r="B10193" s="285" t="s">
        <v>19073</v>
      </c>
      <c r="C10193" s="513">
        <v>48.6678</v>
      </c>
    </row>
    <row r="10194" spans="1:3">
      <c r="A10194" s="285">
        <v>407852</v>
      </c>
      <c r="B10194" s="285" t="s">
        <v>19074</v>
      </c>
      <c r="C10194" s="513">
        <v>48.6678</v>
      </c>
    </row>
    <row r="10195" spans="1:3">
      <c r="A10195" s="285">
        <v>407853</v>
      </c>
      <c r="B10195" s="285" t="s">
        <v>19075</v>
      </c>
      <c r="C10195" s="513">
        <v>48.6678</v>
      </c>
    </row>
    <row r="10196" spans="1:3">
      <c r="A10196" s="285">
        <v>407854</v>
      </c>
      <c r="B10196" s="285" t="s">
        <v>19076</v>
      </c>
      <c r="C10196" s="513">
        <v>48.6678</v>
      </c>
    </row>
    <row r="10197" spans="1:3">
      <c r="A10197" s="285">
        <v>407855</v>
      </c>
      <c r="B10197" s="285" t="s">
        <v>19077</v>
      </c>
      <c r="C10197" s="513">
        <v>36.992400000000004</v>
      </c>
    </row>
    <row r="10198" spans="1:3">
      <c r="A10198" s="285">
        <v>407857</v>
      </c>
      <c r="B10198" s="285" t="s">
        <v>19078</v>
      </c>
      <c r="C10198" s="513">
        <v>36.992400000000004</v>
      </c>
    </row>
    <row r="10199" spans="1:3">
      <c r="A10199" s="285">
        <v>407859</v>
      </c>
      <c r="B10199" s="285" t="s">
        <v>19079</v>
      </c>
      <c r="C10199" s="513">
        <v>36.992400000000004</v>
      </c>
    </row>
    <row r="10200" spans="1:3">
      <c r="A10200" s="285">
        <v>407860</v>
      </c>
      <c r="B10200" s="285" t="s">
        <v>19080</v>
      </c>
      <c r="C10200" s="513">
        <v>36.992400000000004</v>
      </c>
    </row>
    <row r="10201" spans="1:3">
      <c r="A10201" s="285">
        <v>407861</v>
      </c>
      <c r="B10201" s="285" t="s">
        <v>19081</v>
      </c>
      <c r="C10201" s="513">
        <v>36.992400000000004</v>
      </c>
    </row>
    <row r="10202" spans="1:3">
      <c r="A10202" s="285">
        <v>407862</v>
      </c>
      <c r="B10202" s="285" t="s">
        <v>19082</v>
      </c>
      <c r="C10202" s="513">
        <v>37.786999999999999</v>
      </c>
    </row>
    <row r="10203" spans="1:3">
      <c r="A10203" s="285">
        <v>407863</v>
      </c>
      <c r="B10203" s="285" t="s">
        <v>19083</v>
      </c>
      <c r="C10203" s="513">
        <v>46.6494</v>
      </c>
    </row>
    <row r="10204" spans="1:3">
      <c r="A10204" s="285">
        <v>407864</v>
      </c>
      <c r="B10204" s="285" t="s">
        <v>19084</v>
      </c>
      <c r="C10204" s="513">
        <v>72.790000000000006</v>
      </c>
    </row>
    <row r="10205" spans="1:3">
      <c r="A10205" s="285">
        <v>407865</v>
      </c>
      <c r="B10205" s="285" t="s">
        <v>19085</v>
      </c>
      <c r="C10205" s="513">
        <v>82.418000000000006</v>
      </c>
    </row>
    <row r="10206" spans="1:3">
      <c r="A10206" s="285">
        <v>407920</v>
      </c>
      <c r="B10206" s="285" t="s">
        <v>19086</v>
      </c>
      <c r="C10206" s="513">
        <v>62.93</v>
      </c>
    </row>
    <row r="10207" spans="1:3">
      <c r="A10207" s="285">
        <v>407921</v>
      </c>
      <c r="B10207" s="285" t="s">
        <v>19087</v>
      </c>
      <c r="C10207" s="513">
        <v>62.93</v>
      </c>
    </row>
    <row r="10208" spans="1:3">
      <c r="A10208" s="285">
        <v>407922</v>
      </c>
      <c r="B10208" s="285" t="s">
        <v>19088</v>
      </c>
      <c r="C10208" s="513">
        <v>62.93</v>
      </c>
    </row>
    <row r="10209" spans="1:3">
      <c r="A10209" s="285">
        <v>407923</v>
      </c>
      <c r="B10209" s="285" t="s">
        <v>19089</v>
      </c>
      <c r="C10209" s="513">
        <v>62.93</v>
      </c>
    </row>
    <row r="10210" spans="1:3">
      <c r="A10210" s="285">
        <v>407924</v>
      </c>
      <c r="B10210" s="285" t="s">
        <v>19090</v>
      </c>
      <c r="C10210" s="513">
        <v>50.935600000000001</v>
      </c>
    </row>
    <row r="10211" spans="1:3">
      <c r="A10211" s="285">
        <v>407926</v>
      </c>
      <c r="B10211" s="285" t="s">
        <v>19091</v>
      </c>
      <c r="C10211" s="513">
        <v>49.485599999999998</v>
      </c>
    </row>
    <row r="10212" spans="1:3">
      <c r="A10212" s="285">
        <v>407928</v>
      </c>
      <c r="B10212" s="285" t="s">
        <v>19092</v>
      </c>
      <c r="C10212" s="513">
        <v>49.485599999999998</v>
      </c>
    </row>
    <row r="10213" spans="1:3">
      <c r="A10213" s="285">
        <v>407929</v>
      </c>
      <c r="B10213" s="285" t="s">
        <v>19093</v>
      </c>
      <c r="C10213" s="513">
        <v>49.485599999999998</v>
      </c>
    </row>
    <row r="10214" spans="1:3">
      <c r="A10214" s="285">
        <v>407930</v>
      </c>
      <c r="B10214" s="285" t="s">
        <v>19094</v>
      </c>
      <c r="C10214" s="513">
        <v>50.935600000000001</v>
      </c>
    </row>
    <row r="10215" spans="1:3">
      <c r="A10215" s="285">
        <v>407931</v>
      </c>
      <c r="B10215" s="285" t="s">
        <v>19095</v>
      </c>
      <c r="C10215" s="513">
        <v>49.485599999999998</v>
      </c>
    </row>
    <row r="10216" spans="1:3">
      <c r="A10216" s="285">
        <v>407932</v>
      </c>
      <c r="B10216" s="285" t="s">
        <v>19096</v>
      </c>
      <c r="C10216" s="513">
        <v>60.841999999999999</v>
      </c>
    </row>
    <row r="10217" spans="1:3">
      <c r="A10217" s="285">
        <v>407933</v>
      </c>
      <c r="B10217" s="285" t="s">
        <v>19097</v>
      </c>
      <c r="C10217" s="513">
        <v>100.34</v>
      </c>
    </row>
    <row r="10218" spans="1:3">
      <c r="A10218" s="285">
        <v>407934</v>
      </c>
      <c r="B10218" s="285" t="s">
        <v>19098</v>
      </c>
      <c r="C10218" s="513">
        <v>114.724</v>
      </c>
    </row>
    <row r="10219" spans="1:3">
      <c r="A10219" s="285">
        <v>407963</v>
      </c>
      <c r="B10219" s="285" t="s">
        <v>19099</v>
      </c>
      <c r="C10219" s="513">
        <v>23.722000000000001</v>
      </c>
    </row>
    <row r="10220" spans="1:3">
      <c r="A10220" s="285">
        <v>407964</v>
      </c>
      <c r="B10220" s="285" t="s">
        <v>19100</v>
      </c>
      <c r="C10220" s="513">
        <v>23.722000000000001</v>
      </c>
    </row>
    <row r="10221" spans="1:3">
      <c r="A10221" s="285">
        <v>407965</v>
      </c>
      <c r="B10221" s="285" t="s">
        <v>19101</v>
      </c>
      <c r="C10221" s="513">
        <v>23.722000000000001</v>
      </c>
    </row>
    <row r="10222" spans="1:3">
      <c r="A10222" s="285">
        <v>407966</v>
      </c>
      <c r="B10222" s="285" t="s">
        <v>19102</v>
      </c>
      <c r="C10222" s="513">
        <v>23.722000000000001</v>
      </c>
    </row>
    <row r="10223" spans="1:3">
      <c r="A10223" s="285">
        <v>407967</v>
      </c>
      <c r="B10223" s="285" t="s">
        <v>19103</v>
      </c>
      <c r="C10223" s="513">
        <v>14.8132</v>
      </c>
    </row>
    <row r="10224" spans="1:3">
      <c r="A10224" s="285">
        <v>407969</v>
      </c>
      <c r="B10224" s="285" t="s">
        <v>19104</v>
      </c>
      <c r="C10224" s="513">
        <v>14.8306</v>
      </c>
    </row>
    <row r="10225" spans="1:3">
      <c r="A10225" s="285">
        <v>407971</v>
      </c>
      <c r="B10225" s="285" t="s">
        <v>19105</v>
      </c>
      <c r="C10225" s="513">
        <v>14.8306</v>
      </c>
    </row>
    <row r="10226" spans="1:3">
      <c r="A10226" s="285">
        <v>407972</v>
      </c>
      <c r="B10226" s="285" t="s">
        <v>19106</v>
      </c>
      <c r="C10226" s="513">
        <v>14.8132</v>
      </c>
    </row>
    <row r="10227" spans="1:3">
      <c r="A10227" s="285">
        <v>407973</v>
      </c>
      <c r="B10227" s="285" t="s">
        <v>19107</v>
      </c>
      <c r="C10227" s="513">
        <v>14.8132</v>
      </c>
    </row>
    <row r="10228" spans="1:3">
      <c r="A10228" s="285">
        <v>407974</v>
      </c>
      <c r="B10228" s="285" t="s">
        <v>19108</v>
      </c>
      <c r="C10228" s="513">
        <v>14.8132</v>
      </c>
    </row>
    <row r="10229" spans="1:3">
      <c r="A10229" s="285">
        <v>407975</v>
      </c>
      <c r="B10229" s="285" t="s">
        <v>19109</v>
      </c>
      <c r="C10229" s="513">
        <v>18.652799999999999</v>
      </c>
    </row>
    <row r="10230" spans="1:3">
      <c r="A10230" s="285">
        <v>407976</v>
      </c>
      <c r="B10230" s="285" t="s">
        <v>19110</v>
      </c>
      <c r="C10230" s="513">
        <v>26.256599999999999</v>
      </c>
    </row>
    <row r="10231" spans="1:3">
      <c r="A10231" s="285">
        <v>407977</v>
      </c>
      <c r="B10231" s="285" t="s">
        <v>19111</v>
      </c>
      <c r="C10231" s="513">
        <v>30.867599999999999</v>
      </c>
    </row>
    <row r="10232" spans="1:3">
      <c r="A10232" s="285">
        <v>408023</v>
      </c>
      <c r="B10232" s="285" t="s">
        <v>19112</v>
      </c>
      <c r="C10232" s="513">
        <v>49.561</v>
      </c>
    </row>
    <row r="10233" spans="1:3">
      <c r="A10233" s="285">
        <v>408024</v>
      </c>
      <c r="B10233" s="285" t="s">
        <v>19113</v>
      </c>
      <c r="C10233" s="513">
        <v>38.0306</v>
      </c>
    </row>
    <row r="10234" spans="1:3">
      <c r="A10234" s="285">
        <v>408025</v>
      </c>
      <c r="B10234" s="285" t="s">
        <v>19114</v>
      </c>
      <c r="C10234" s="513">
        <v>37.119999999999997</v>
      </c>
    </row>
    <row r="10235" spans="1:3">
      <c r="A10235" s="285">
        <v>408026</v>
      </c>
      <c r="B10235" s="285" t="s">
        <v>19115</v>
      </c>
      <c r="C10235" s="513">
        <v>38.0306</v>
      </c>
    </row>
    <row r="10236" spans="1:3">
      <c r="A10236" s="285">
        <v>408027</v>
      </c>
      <c r="B10236" s="285" t="s">
        <v>19116</v>
      </c>
      <c r="C10236" s="513">
        <v>31.1692</v>
      </c>
    </row>
    <row r="10237" spans="1:3">
      <c r="A10237" s="285">
        <v>408029</v>
      </c>
      <c r="B10237" s="285" t="s">
        <v>19117</v>
      </c>
      <c r="C10237" s="513">
        <v>31.1692</v>
      </c>
    </row>
    <row r="10238" spans="1:3">
      <c r="A10238" s="285">
        <v>408031</v>
      </c>
      <c r="B10238" s="285" t="s">
        <v>19118</v>
      </c>
      <c r="C10238" s="513">
        <v>31.1692</v>
      </c>
    </row>
    <row r="10239" spans="1:3">
      <c r="A10239" s="285">
        <v>408032</v>
      </c>
      <c r="B10239" s="285" t="s">
        <v>19119</v>
      </c>
      <c r="C10239" s="513">
        <v>31.1692</v>
      </c>
    </row>
    <row r="10240" spans="1:3">
      <c r="A10240" s="285">
        <v>408033</v>
      </c>
      <c r="B10240" s="285" t="s">
        <v>19120</v>
      </c>
      <c r="C10240" s="513">
        <v>31.1692</v>
      </c>
    </row>
    <row r="10241" spans="1:3">
      <c r="A10241" s="285">
        <v>408034</v>
      </c>
      <c r="B10241" s="285" t="s">
        <v>19121</v>
      </c>
      <c r="C10241" s="513">
        <v>31.1692</v>
      </c>
    </row>
    <row r="10242" spans="1:3">
      <c r="A10242" s="285">
        <v>408035</v>
      </c>
      <c r="B10242" s="285" t="s">
        <v>19122</v>
      </c>
      <c r="C10242" s="513">
        <v>39.051400000000001</v>
      </c>
    </row>
    <row r="10243" spans="1:3">
      <c r="A10243" s="285">
        <v>408036</v>
      </c>
      <c r="B10243" s="285" t="s">
        <v>19123</v>
      </c>
      <c r="C10243" s="513">
        <v>56.317999999999998</v>
      </c>
    </row>
    <row r="10244" spans="1:3">
      <c r="A10244" s="285">
        <v>408037</v>
      </c>
      <c r="B10244" s="285" t="s">
        <v>19124</v>
      </c>
      <c r="C10244" s="513">
        <v>67.105999999999995</v>
      </c>
    </row>
    <row r="10245" spans="1:3">
      <c r="A10245" s="285">
        <v>408081</v>
      </c>
      <c r="B10245" s="285" t="s">
        <v>19125</v>
      </c>
      <c r="C10245" s="513">
        <v>58.231999999999999</v>
      </c>
    </row>
    <row r="10246" spans="1:3">
      <c r="A10246" s="285">
        <v>408082</v>
      </c>
      <c r="B10246" s="285" t="s">
        <v>19126</v>
      </c>
      <c r="C10246" s="513">
        <v>58.231999999999999</v>
      </c>
    </row>
    <row r="10247" spans="1:3">
      <c r="A10247" s="285">
        <v>408083</v>
      </c>
      <c r="B10247" s="285" t="s">
        <v>19127</v>
      </c>
      <c r="C10247" s="513">
        <v>58.231999999999999</v>
      </c>
    </row>
    <row r="10248" spans="1:3">
      <c r="A10248" s="285">
        <v>408084</v>
      </c>
      <c r="B10248" s="285" t="s">
        <v>19128</v>
      </c>
      <c r="C10248" s="513">
        <v>58.231999999999999</v>
      </c>
    </row>
    <row r="10249" spans="1:3">
      <c r="A10249" s="285">
        <v>408085</v>
      </c>
      <c r="B10249" s="285" t="s">
        <v>19129</v>
      </c>
      <c r="C10249" s="513">
        <v>46.313000000000002</v>
      </c>
    </row>
    <row r="10250" spans="1:3">
      <c r="A10250" s="285">
        <v>408087</v>
      </c>
      <c r="B10250" s="285" t="s">
        <v>19130</v>
      </c>
      <c r="C10250" s="513">
        <v>46.313000000000002</v>
      </c>
    </row>
    <row r="10251" spans="1:3">
      <c r="A10251" s="285">
        <v>408089</v>
      </c>
      <c r="B10251" s="285" t="s">
        <v>19131</v>
      </c>
      <c r="C10251" s="513">
        <v>46.313000000000002</v>
      </c>
    </row>
    <row r="10252" spans="1:3">
      <c r="A10252" s="285">
        <v>408090</v>
      </c>
      <c r="B10252" s="285" t="s">
        <v>19132</v>
      </c>
      <c r="C10252" s="513">
        <v>46.313000000000002</v>
      </c>
    </row>
    <row r="10253" spans="1:3">
      <c r="A10253" s="285">
        <v>408091</v>
      </c>
      <c r="B10253" s="285" t="s">
        <v>19133</v>
      </c>
      <c r="C10253" s="513">
        <v>46.313000000000002</v>
      </c>
    </row>
    <row r="10254" spans="1:3">
      <c r="A10254" s="285">
        <v>408092</v>
      </c>
      <c r="B10254" s="285" t="s">
        <v>19134</v>
      </c>
      <c r="C10254" s="513">
        <v>46.313000000000002</v>
      </c>
    </row>
    <row r="10255" spans="1:3">
      <c r="A10255" s="285">
        <v>408093</v>
      </c>
      <c r="B10255" s="285" t="s">
        <v>19135</v>
      </c>
      <c r="C10255" s="513">
        <v>57.930399999999999</v>
      </c>
    </row>
    <row r="10256" spans="1:3">
      <c r="A10256" s="285">
        <v>408094</v>
      </c>
      <c r="B10256" s="285" t="s">
        <v>19136</v>
      </c>
      <c r="C10256" s="513">
        <v>81.837999999999994</v>
      </c>
    </row>
    <row r="10257" spans="1:3">
      <c r="A10257" s="285">
        <v>408095</v>
      </c>
      <c r="B10257" s="285" t="s">
        <v>19137</v>
      </c>
      <c r="C10257" s="513">
        <v>89.32</v>
      </c>
    </row>
    <row r="10258" spans="1:3">
      <c r="A10258" s="285">
        <v>408143</v>
      </c>
      <c r="B10258" s="285" t="s">
        <v>19138</v>
      </c>
      <c r="C10258" s="513">
        <v>61.015999999999998</v>
      </c>
    </row>
    <row r="10259" spans="1:3">
      <c r="A10259" s="285">
        <v>408145</v>
      </c>
      <c r="B10259" s="285" t="s">
        <v>19139</v>
      </c>
      <c r="C10259" s="513">
        <v>61.015999999999998</v>
      </c>
    </row>
    <row r="10260" spans="1:3">
      <c r="A10260" s="285">
        <v>408147</v>
      </c>
      <c r="B10260" s="285" t="s">
        <v>19140</v>
      </c>
      <c r="C10260" s="513">
        <v>61.015999999999998</v>
      </c>
    </row>
    <row r="10261" spans="1:3">
      <c r="A10261" s="285">
        <v>408148</v>
      </c>
      <c r="B10261" s="285" t="s">
        <v>19141</v>
      </c>
      <c r="C10261" s="513">
        <v>61.015999999999998</v>
      </c>
    </row>
    <row r="10262" spans="1:3">
      <c r="A10262" s="285">
        <v>408149</v>
      </c>
      <c r="B10262" s="285" t="s">
        <v>19142</v>
      </c>
      <c r="C10262" s="513">
        <v>61.015999999999998</v>
      </c>
    </row>
    <row r="10263" spans="1:3">
      <c r="A10263" s="285">
        <v>408150</v>
      </c>
      <c r="B10263" s="285" t="s">
        <v>19143</v>
      </c>
      <c r="C10263" s="513">
        <v>61.015999999999998</v>
      </c>
    </row>
    <row r="10264" spans="1:3">
      <c r="A10264" s="285">
        <v>408151</v>
      </c>
      <c r="B10264" s="285" t="s">
        <v>19144</v>
      </c>
      <c r="C10264" s="513">
        <v>74.182000000000002</v>
      </c>
    </row>
    <row r="10265" spans="1:3">
      <c r="A10265" s="285">
        <v>408152</v>
      </c>
      <c r="B10265" s="285" t="s">
        <v>19145</v>
      </c>
      <c r="C10265" s="513">
        <v>112.694</v>
      </c>
    </row>
    <row r="10266" spans="1:3">
      <c r="A10266" s="285">
        <v>408153</v>
      </c>
      <c r="B10266" s="285" t="s">
        <v>19146</v>
      </c>
      <c r="C10266" s="513">
        <v>126.38200000000001</v>
      </c>
    </row>
    <row r="10267" spans="1:3">
      <c r="A10267" s="285">
        <v>408865</v>
      </c>
      <c r="B10267" s="285" t="s">
        <v>19147</v>
      </c>
      <c r="C10267" s="513">
        <v>36.565199999999997</v>
      </c>
    </row>
    <row r="10268" spans="1:3">
      <c r="A10268" s="285">
        <v>408866</v>
      </c>
      <c r="B10268" s="285" t="s">
        <v>19148</v>
      </c>
      <c r="C10268" s="513">
        <v>36.565199999999997</v>
      </c>
    </row>
    <row r="10269" spans="1:3">
      <c r="A10269" s="285">
        <v>408867</v>
      </c>
      <c r="B10269" s="285" t="s">
        <v>19149</v>
      </c>
      <c r="C10269" s="513">
        <v>36.565199999999997</v>
      </c>
    </row>
    <row r="10270" spans="1:3">
      <c r="A10270" s="285">
        <v>408868</v>
      </c>
      <c r="B10270" s="285" t="s">
        <v>19150</v>
      </c>
      <c r="C10270" s="513">
        <v>36.565199999999997</v>
      </c>
    </row>
    <row r="10271" spans="1:3">
      <c r="A10271" s="285">
        <v>408869</v>
      </c>
      <c r="B10271" s="285" t="s">
        <v>19151</v>
      </c>
      <c r="C10271" s="513">
        <v>33.660899999999998</v>
      </c>
    </row>
    <row r="10272" spans="1:3">
      <c r="A10272" s="285">
        <v>408870</v>
      </c>
      <c r="B10272" s="285" t="s">
        <v>19152</v>
      </c>
      <c r="C10272" s="513">
        <v>33.660899999999998</v>
      </c>
    </row>
    <row r="10273" spans="1:3">
      <c r="A10273" s="285">
        <v>408872</v>
      </c>
      <c r="B10273" s="285" t="s">
        <v>19153</v>
      </c>
      <c r="C10273" s="513">
        <v>33.660899999999998</v>
      </c>
    </row>
    <row r="10274" spans="1:3">
      <c r="A10274" s="285">
        <v>408873</v>
      </c>
      <c r="B10274" s="285" t="s">
        <v>19154</v>
      </c>
      <c r="C10274" s="513">
        <v>33.660899999999998</v>
      </c>
    </row>
    <row r="10275" spans="1:3">
      <c r="A10275" s="285">
        <v>408874</v>
      </c>
      <c r="B10275" s="285" t="s">
        <v>19155</v>
      </c>
      <c r="C10275" s="513">
        <v>33.660899999999998</v>
      </c>
    </row>
    <row r="10276" spans="1:3">
      <c r="A10276" s="285">
        <v>408875</v>
      </c>
      <c r="B10276" s="285" t="s">
        <v>19156</v>
      </c>
      <c r="C10276" s="513">
        <v>33.660899999999998</v>
      </c>
    </row>
    <row r="10277" spans="1:3">
      <c r="A10277" s="285">
        <v>408876</v>
      </c>
      <c r="B10277" s="285" t="s">
        <v>19157</v>
      </c>
      <c r="C10277" s="513">
        <v>40.509</v>
      </c>
    </row>
    <row r="10278" spans="1:3">
      <c r="A10278" s="285">
        <v>408877</v>
      </c>
      <c r="B10278" s="285" t="s">
        <v>19158</v>
      </c>
      <c r="C10278" s="513">
        <v>53.5563</v>
      </c>
    </row>
    <row r="10279" spans="1:3">
      <c r="A10279" s="285">
        <v>408878</v>
      </c>
      <c r="B10279" s="285" t="s">
        <v>19159</v>
      </c>
      <c r="C10279" s="513">
        <v>62.779499999999999</v>
      </c>
    </row>
    <row r="10280" spans="1:3">
      <c r="A10280" s="285">
        <v>408935</v>
      </c>
      <c r="B10280" s="285" t="s">
        <v>19160</v>
      </c>
      <c r="C10280" s="513">
        <v>70.119</v>
      </c>
    </row>
    <row r="10281" spans="1:3">
      <c r="A10281" s="285">
        <v>408936</v>
      </c>
      <c r="B10281" s="285" t="s">
        <v>19161</v>
      </c>
      <c r="C10281" s="513">
        <v>70.119</v>
      </c>
    </row>
    <row r="10282" spans="1:3">
      <c r="A10282" s="285">
        <v>408937</v>
      </c>
      <c r="B10282" s="285" t="s">
        <v>19162</v>
      </c>
      <c r="C10282" s="513">
        <v>70.119</v>
      </c>
    </row>
    <row r="10283" spans="1:3">
      <c r="A10283" s="285">
        <v>408938</v>
      </c>
      <c r="B10283" s="285" t="s">
        <v>19163</v>
      </c>
      <c r="C10283" s="513">
        <v>70.119</v>
      </c>
    </row>
    <row r="10284" spans="1:3">
      <c r="A10284" s="285">
        <v>408939</v>
      </c>
      <c r="B10284" s="285" t="s">
        <v>19164</v>
      </c>
      <c r="C10284" s="513">
        <v>53.808300000000003</v>
      </c>
    </row>
    <row r="10285" spans="1:3">
      <c r="A10285" s="285">
        <v>408940</v>
      </c>
      <c r="B10285" s="285" t="s">
        <v>19165</v>
      </c>
      <c r="C10285" s="513">
        <v>53.6004</v>
      </c>
    </row>
    <row r="10286" spans="1:3">
      <c r="A10286" s="285">
        <v>408942</v>
      </c>
      <c r="B10286" s="285" t="s">
        <v>19166</v>
      </c>
      <c r="C10286" s="513">
        <v>53.6004</v>
      </c>
    </row>
    <row r="10287" spans="1:3">
      <c r="A10287" s="285">
        <v>408943</v>
      </c>
      <c r="B10287" s="285" t="s">
        <v>19167</v>
      </c>
      <c r="C10287" s="513">
        <v>53.6004</v>
      </c>
    </row>
    <row r="10288" spans="1:3">
      <c r="A10288" s="285">
        <v>408944</v>
      </c>
      <c r="B10288" s="285" t="s">
        <v>19168</v>
      </c>
      <c r="C10288" s="513">
        <v>53.6004</v>
      </c>
    </row>
    <row r="10289" spans="1:3">
      <c r="A10289" s="285">
        <v>408945</v>
      </c>
      <c r="B10289" s="285" t="s">
        <v>19169</v>
      </c>
      <c r="C10289" s="513">
        <v>53.6004</v>
      </c>
    </row>
    <row r="10290" spans="1:3">
      <c r="A10290" s="285">
        <v>408946</v>
      </c>
      <c r="B10290" s="285" t="s">
        <v>19170</v>
      </c>
      <c r="C10290" s="513">
        <v>69.174000000000007</v>
      </c>
    </row>
    <row r="10291" spans="1:3">
      <c r="A10291" s="285">
        <v>408947</v>
      </c>
      <c r="B10291" s="285" t="s">
        <v>19171</v>
      </c>
      <c r="C10291" s="513">
        <v>85.995000000000005</v>
      </c>
    </row>
    <row r="10292" spans="1:3">
      <c r="A10292" s="285">
        <v>408948</v>
      </c>
      <c r="B10292" s="285" t="s">
        <v>19172</v>
      </c>
      <c r="C10292" s="513">
        <v>99.350999999999999</v>
      </c>
    </row>
    <row r="10293" spans="1:3">
      <c r="A10293" s="285">
        <v>408984</v>
      </c>
      <c r="B10293" s="285" t="s">
        <v>19173</v>
      </c>
      <c r="C10293" s="513">
        <v>97.02</v>
      </c>
    </row>
    <row r="10294" spans="1:3">
      <c r="A10294" s="285">
        <v>408985</v>
      </c>
      <c r="B10294" s="285" t="s">
        <v>19174</v>
      </c>
      <c r="C10294" s="513">
        <v>97.02</v>
      </c>
    </row>
    <row r="10295" spans="1:3">
      <c r="A10295" s="285">
        <v>408986</v>
      </c>
      <c r="B10295" s="285" t="s">
        <v>19175</v>
      </c>
      <c r="C10295" s="513">
        <v>97.02</v>
      </c>
    </row>
    <row r="10296" spans="1:3">
      <c r="A10296" s="285">
        <v>408987</v>
      </c>
      <c r="B10296" s="285" t="s">
        <v>19176</v>
      </c>
      <c r="C10296" s="513">
        <v>97.02</v>
      </c>
    </row>
    <row r="10297" spans="1:3">
      <c r="A10297" s="285">
        <v>408988</v>
      </c>
      <c r="B10297" s="285" t="s">
        <v>19177</v>
      </c>
      <c r="C10297" s="513">
        <v>80.010000000000005</v>
      </c>
    </row>
    <row r="10298" spans="1:3">
      <c r="A10298" s="285">
        <v>408989</v>
      </c>
      <c r="B10298" s="285" t="s">
        <v>19178</v>
      </c>
      <c r="C10298" s="513">
        <v>80.010000000000005</v>
      </c>
    </row>
    <row r="10299" spans="1:3">
      <c r="A10299" s="285">
        <v>408991</v>
      </c>
      <c r="B10299" s="285" t="s">
        <v>19179</v>
      </c>
      <c r="C10299" s="513">
        <v>80.010000000000005</v>
      </c>
    </row>
    <row r="10300" spans="1:3">
      <c r="A10300" s="285">
        <v>408992</v>
      </c>
      <c r="B10300" s="285" t="s">
        <v>19180</v>
      </c>
      <c r="C10300" s="513">
        <v>80.010000000000005</v>
      </c>
    </row>
    <row r="10301" spans="1:3">
      <c r="A10301" s="285">
        <v>408993</v>
      </c>
      <c r="B10301" s="285" t="s">
        <v>19181</v>
      </c>
      <c r="C10301" s="513">
        <v>80.010000000000005</v>
      </c>
    </row>
    <row r="10302" spans="1:3">
      <c r="A10302" s="285">
        <v>408994</v>
      </c>
      <c r="B10302" s="285" t="s">
        <v>19182</v>
      </c>
      <c r="C10302" s="513">
        <v>80.010000000000005</v>
      </c>
    </row>
    <row r="10303" spans="1:3">
      <c r="A10303" s="285">
        <v>408995</v>
      </c>
      <c r="B10303" s="285" t="s">
        <v>19183</v>
      </c>
      <c r="C10303" s="513">
        <v>99.665999999999997</v>
      </c>
    </row>
    <row r="10304" spans="1:3">
      <c r="A10304" s="285">
        <v>408996</v>
      </c>
      <c r="B10304" s="285" t="s">
        <v>19184</v>
      </c>
      <c r="C10304" s="513">
        <v>131.10300000000001</v>
      </c>
    </row>
    <row r="10305" spans="1:3">
      <c r="A10305" s="285">
        <v>408997</v>
      </c>
      <c r="B10305" s="285" t="s">
        <v>19185</v>
      </c>
      <c r="C10305" s="513">
        <v>137.46600000000001</v>
      </c>
    </row>
    <row r="10306" spans="1:3">
      <c r="A10306" s="285">
        <v>409058</v>
      </c>
      <c r="B10306" s="285" t="s">
        <v>19186</v>
      </c>
      <c r="C10306" s="513">
        <v>133.81200000000001</v>
      </c>
    </row>
    <row r="10307" spans="1:3">
      <c r="A10307" s="285">
        <v>409059</v>
      </c>
      <c r="B10307" s="285" t="s">
        <v>19187</v>
      </c>
      <c r="C10307" s="513">
        <v>133.81200000000001</v>
      </c>
    </row>
    <row r="10308" spans="1:3">
      <c r="A10308" s="285">
        <v>409060</v>
      </c>
      <c r="B10308" s="285" t="s">
        <v>19188</v>
      </c>
      <c r="C10308" s="513">
        <v>133.81200000000001</v>
      </c>
    </row>
    <row r="10309" spans="1:3">
      <c r="A10309" s="285">
        <v>409061</v>
      </c>
      <c r="B10309" s="285" t="s">
        <v>19189</v>
      </c>
      <c r="C10309" s="513">
        <v>133.81200000000001</v>
      </c>
    </row>
    <row r="10310" spans="1:3">
      <c r="A10310" s="285">
        <v>409062</v>
      </c>
      <c r="B10310" s="285" t="s">
        <v>19190</v>
      </c>
      <c r="C10310" s="513">
        <v>104.328</v>
      </c>
    </row>
    <row r="10311" spans="1:3">
      <c r="A10311" s="285">
        <v>409063</v>
      </c>
      <c r="B10311" s="285" t="s">
        <v>19191</v>
      </c>
      <c r="C10311" s="513">
        <v>104.328</v>
      </c>
    </row>
    <row r="10312" spans="1:3">
      <c r="A10312" s="285">
        <v>409065</v>
      </c>
      <c r="B10312" s="285" t="s">
        <v>19192</v>
      </c>
      <c r="C10312" s="513">
        <v>104.328</v>
      </c>
    </row>
    <row r="10313" spans="1:3">
      <c r="A10313" s="285">
        <v>409066</v>
      </c>
      <c r="B10313" s="285" t="s">
        <v>19193</v>
      </c>
      <c r="C10313" s="513">
        <v>104.328</v>
      </c>
    </row>
    <row r="10314" spans="1:3">
      <c r="A10314" s="285">
        <v>409067</v>
      </c>
      <c r="B10314" s="285" t="s">
        <v>19194</v>
      </c>
      <c r="C10314" s="513">
        <v>104.328</v>
      </c>
    </row>
    <row r="10315" spans="1:3">
      <c r="A10315" s="285">
        <v>409068</v>
      </c>
      <c r="B10315" s="285" t="s">
        <v>19195</v>
      </c>
      <c r="C10315" s="513">
        <v>104.328</v>
      </c>
    </row>
    <row r="10316" spans="1:3">
      <c r="A10316" s="285">
        <v>409069</v>
      </c>
      <c r="B10316" s="285" t="s">
        <v>19196</v>
      </c>
      <c r="C10316" s="513">
        <v>132.74100000000001</v>
      </c>
    </row>
    <row r="10317" spans="1:3">
      <c r="A10317" s="285">
        <v>409070</v>
      </c>
      <c r="B10317" s="285" t="s">
        <v>19197</v>
      </c>
      <c r="C10317" s="513">
        <v>166.887</v>
      </c>
    </row>
    <row r="10318" spans="1:3">
      <c r="A10318" s="285">
        <v>409071</v>
      </c>
      <c r="B10318" s="285" t="s">
        <v>19198</v>
      </c>
      <c r="C10318" s="513">
        <v>184.71600000000001</v>
      </c>
    </row>
    <row r="10319" spans="1:3">
      <c r="A10319" s="285">
        <v>409107</v>
      </c>
      <c r="B10319" s="285" t="s">
        <v>19199</v>
      </c>
      <c r="C10319" s="513">
        <v>33.0687</v>
      </c>
    </row>
    <row r="10320" spans="1:3">
      <c r="A10320" s="285">
        <v>409108</v>
      </c>
      <c r="B10320" s="285" t="s">
        <v>19200</v>
      </c>
      <c r="C10320" s="513">
        <v>33.0687</v>
      </c>
    </row>
    <row r="10321" spans="1:3">
      <c r="A10321" s="285">
        <v>409109</v>
      </c>
      <c r="B10321" s="285" t="s">
        <v>19201</v>
      </c>
      <c r="C10321" s="513">
        <v>33.0687</v>
      </c>
    </row>
    <row r="10322" spans="1:3">
      <c r="A10322" s="285">
        <v>409110</v>
      </c>
      <c r="B10322" s="285" t="s">
        <v>19202</v>
      </c>
      <c r="C10322" s="513">
        <v>33.0687</v>
      </c>
    </row>
    <row r="10323" spans="1:3">
      <c r="A10323" s="285">
        <v>409111</v>
      </c>
      <c r="B10323" s="285" t="s">
        <v>19203</v>
      </c>
      <c r="C10323" s="513">
        <v>25.836300000000001</v>
      </c>
    </row>
    <row r="10324" spans="1:3">
      <c r="A10324" s="285">
        <v>409112</v>
      </c>
      <c r="B10324" s="285" t="s">
        <v>19204</v>
      </c>
      <c r="C10324" s="513">
        <v>20.676600000000001</v>
      </c>
    </row>
    <row r="10325" spans="1:3">
      <c r="A10325" s="285">
        <v>409114</v>
      </c>
      <c r="B10325" s="285" t="s">
        <v>19205</v>
      </c>
      <c r="C10325" s="513">
        <v>20.676600000000001</v>
      </c>
    </row>
    <row r="10326" spans="1:3">
      <c r="A10326" s="285">
        <v>409115</v>
      </c>
      <c r="B10326" s="285" t="s">
        <v>19206</v>
      </c>
      <c r="C10326" s="513">
        <v>21.703499999999998</v>
      </c>
    </row>
    <row r="10327" spans="1:3">
      <c r="A10327" s="285">
        <v>409116</v>
      </c>
      <c r="B10327" s="285" t="s">
        <v>19207</v>
      </c>
      <c r="C10327" s="513">
        <v>23.7699</v>
      </c>
    </row>
    <row r="10328" spans="1:3">
      <c r="A10328" s="285">
        <v>409117</v>
      </c>
      <c r="B10328" s="285" t="s">
        <v>19208</v>
      </c>
      <c r="C10328" s="513">
        <v>24.790500000000002</v>
      </c>
    </row>
    <row r="10329" spans="1:3">
      <c r="A10329" s="285">
        <v>409118</v>
      </c>
      <c r="B10329" s="285" t="s">
        <v>19209</v>
      </c>
      <c r="C10329" s="513">
        <v>28.917000000000002</v>
      </c>
    </row>
    <row r="10330" spans="1:3">
      <c r="A10330" s="285">
        <v>409119</v>
      </c>
      <c r="B10330" s="285" t="s">
        <v>19210</v>
      </c>
      <c r="C10330" s="513">
        <v>35.128799999999998</v>
      </c>
    </row>
    <row r="10331" spans="1:3">
      <c r="A10331" s="285">
        <v>409120</v>
      </c>
      <c r="B10331" s="285" t="s">
        <v>19211</v>
      </c>
      <c r="C10331" s="513">
        <v>37.1952</v>
      </c>
    </row>
    <row r="10332" spans="1:3">
      <c r="A10332" s="285">
        <v>409195</v>
      </c>
      <c r="B10332" s="285" t="s">
        <v>19212</v>
      </c>
      <c r="C10332" s="513">
        <v>59.371200000000002</v>
      </c>
    </row>
    <row r="10333" spans="1:3">
      <c r="A10333" s="285">
        <v>409196</v>
      </c>
      <c r="B10333" s="285" t="s">
        <v>19213</v>
      </c>
      <c r="C10333" s="513">
        <v>59.371200000000002</v>
      </c>
    </row>
    <row r="10334" spans="1:3">
      <c r="A10334" s="285">
        <v>409197</v>
      </c>
      <c r="B10334" s="285" t="s">
        <v>19214</v>
      </c>
      <c r="C10334" s="513">
        <v>59.371200000000002</v>
      </c>
    </row>
    <row r="10335" spans="1:3">
      <c r="A10335" s="285">
        <v>409198</v>
      </c>
      <c r="B10335" s="285" t="s">
        <v>19215</v>
      </c>
      <c r="C10335" s="513">
        <v>59.371200000000002</v>
      </c>
    </row>
    <row r="10336" spans="1:3">
      <c r="A10336" s="285">
        <v>409199</v>
      </c>
      <c r="B10336" s="285" t="s">
        <v>19216</v>
      </c>
      <c r="C10336" s="513">
        <v>48.617100000000001</v>
      </c>
    </row>
    <row r="10337" spans="1:3">
      <c r="A10337" s="285">
        <v>409200</v>
      </c>
      <c r="B10337" s="285" t="s">
        <v>19217</v>
      </c>
      <c r="C10337" s="513">
        <v>46.613700000000001</v>
      </c>
    </row>
    <row r="10338" spans="1:3">
      <c r="A10338" s="285">
        <v>409202</v>
      </c>
      <c r="B10338" s="285" t="s">
        <v>19218</v>
      </c>
      <c r="C10338" s="513">
        <v>46.613700000000001</v>
      </c>
    </row>
    <row r="10339" spans="1:3">
      <c r="A10339" s="285">
        <v>409203</v>
      </c>
      <c r="B10339" s="285" t="s">
        <v>19219</v>
      </c>
      <c r="C10339" s="513">
        <v>46.613700000000001</v>
      </c>
    </row>
    <row r="10340" spans="1:3">
      <c r="A10340" s="285">
        <v>409204</v>
      </c>
      <c r="B10340" s="285" t="s">
        <v>19220</v>
      </c>
      <c r="C10340" s="513">
        <v>46.613700000000001</v>
      </c>
    </row>
    <row r="10341" spans="1:3">
      <c r="A10341" s="285">
        <v>409205</v>
      </c>
      <c r="B10341" s="285" t="s">
        <v>19221</v>
      </c>
      <c r="C10341" s="513">
        <v>46.613700000000001</v>
      </c>
    </row>
    <row r="10342" spans="1:3">
      <c r="A10342" s="285">
        <v>409206</v>
      </c>
      <c r="B10342" s="285" t="s">
        <v>19222</v>
      </c>
      <c r="C10342" s="513">
        <v>57.852899999999998</v>
      </c>
    </row>
    <row r="10343" spans="1:3">
      <c r="A10343" s="285">
        <v>409207</v>
      </c>
      <c r="B10343" s="285" t="s">
        <v>19223</v>
      </c>
      <c r="C10343" s="513">
        <v>78.435000000000002</v>
      </c>
    </row>
    <row r="10344" spans="1:3">
      <c r="A10344" s="285">
        <v>409208</v>
      </c>
      <c r="B10344" s="285" t="s">
        <v>19224</v>
      </c>
      <c r="C10344" s="513">
        <v>90.72</v>
      </c>
    </row>
    <row r="10345" spans="1:3">
      <c r="A10345" s="285">
        <v>409247</v>
      </c>
      <c r="B10345" s="285" t="s">
        <v>19225</v>
      </c>
      <c r="C10345" s="513">
        <v>83.034000000000006</v>
      </c>
    </row>
    <row r="10346" spans="1:3">
      <c r="A10346" s="285">
        <v>409248</v>
      </c>
      <c r="B10346" s="285" t="s">
        <v>19226</v>
      </c>
      <c r="C10346" s="513">
        <v>83.034000000000006</v>
      </c>
    </row>
    <row r="10347" spans="1:3">
      <c r="A10347" s="285">
        <v>409249</v>
      </c>
      <c r="B10347" s="285" t="s">
        <v>19227</v>
      </c>
      <c r="C10347" s="513">
        <v>83.034000000000006</v>
      </c>
    </row>
    <row r="10348" spans="1:3">
      <c r="A10348" s="285">
        <v>409250</v>
      </c>
      <c r="B10348" s="285" t="s">
        <v>19228</v>
      </c>
      <c r="C10348" s="513">
        <v>83.034000000000006</v>
      </c>
    </row>
    <row r="10349" spans="1:3">
      <c r="A10349" s="285">
        <v>409251</v>
      </c>
      <c r="B10349" s="285" t="s">
        <v>19229</v>
      </c>
      <c r="C10349" s="513">
        <v>68.480999999999995</v>
      </c>
    </row>
    <row r="10350" spans="1:3">
      <c r="A10350" s="285">
        <v>409252</v>
      </c>
      <c r="B10350" s="285" t="s">
        <v>19230</v>
      </c>
      <c r="C10350" s="513">
        <v>68.480999999999995</v>
      </c>
    </row>
    <row r="10351" spans="1:3">
      <c r="A10351" s="285">
        <v>409254</v>
      </c>
      <c r="B10351" s="285" t="s">
        <v>19231</v>
      </c>
      <c r="C10351" s="513">
        <v>68.480999999999995</v>
      </c>
    </row>
    <row r="10352" spans="1:3">
      <c r="A10352" s="285">
        <v>409255</v>
      </c>
      <c r="B10352" s="285" t="s">
        <v>19232</v>
      </c>
      <c r="C10352" s="513">
        <v>68.480999999999995</v>
      </c>
    </row>
    <row r="10353" spans="1:3">
      <c r="A10353" s="285">
        <v>409256</v>
      </c>
      <c r="B10353" s="285" t="s">
        <v>19233</v>
      </c>
      <c r="C10353" s="513">
        <v>68.480999999999995</v>
      </c>
    </row>
    <row r="10354" spans="1:3">
      <c r="A10354" s="285">
        <v>409257</v>
      </c>
      <c r="B10354" s="285" t="s">
        <v>19234</v>
      </c>
      <c r="C10354" s="513">
        <v>68.480999999999995</v>
      </c>
    </row>
    <row r="10355" spans="1:3">
      <c r="A10355" s="285">
        <v>409258</v>
      </c>
      <c r="B10355" s="285" t="s">
        <v>19235</v>
      </c>
      <c r="C10355" s="513">
        <v>83.412000000000006</v>
      </c>
    </row>
    <row r="10356" spans="1:3">
      <c r="A10356" s="285">
        <v>409259</v>
      </c>
      <c r="B10356" s="285" t="s">
        <v>19236</v>
      </c>
      <c r="C10356" s="513">
        <v>109.872</v>
      </c>
    </row>
    <row r="10357" spans="1:3">
      <c r="A10357" s="285">
        <v>409260</v>
      </c>
      <c r="B10357" s="285" t="s">
        <v>19237</v>
      </c>
      <c r="C10357" s="513">
        <v>120.015</v>
      </c>
    </row>
    <row r="10358" spans="1:3">
      <c r="A10358" s="285">
        <v>409329</v>
      </c>
      <c r="B10358" s="285" t="s">
        <v>19238</v>
      </c>
      <c r="C10358" s="513">
        <v>111.636</v>
      </c>
    </row>
    <row r="10359" spans="1:3">
      <c r="A10359" s="285">
        <v>409330</v>
      </c>
      <c r="B10359" s="285" t="s">
        <v>19239</v>
      </c>
      <c r="C10359" s="513">
        <v>111.636</v>
      </c>
    </row>
    <row r="10360" spans="1:3">
      <c r="A10360" s="285">
        <v>409331</v>
      </c>
      <c r="B10360" s="285" t="s">
        <v>19240</v>
      </c>
      <c r="C10360" s="513">
        <v>111.636</v>
      </c>
    </row>
    <row r="10361" spans="1:3">
      <c r="A10361" s="285">
        <v>409332</v>
      </c>
      <c r="B10361" s="285" t="s">
        <v>19241</v>
      </c>
      <c r="C10361" s="513">
        <v>111.636</v>
      </c>
    </row>
    <row r="10362" spans="1:3">
      <c r="A10362" s="285">
        <v>409333</v>
      </c>
      <c r="B10362" s="285" t="s">
        <v>19242</v>
      </c>
      <c r="C10362" s="513">
        <v>90.593999999999994</v>
      </c>
    </row>
    <row r="10363" spans="1:3">
      <c r="A10363" s="285">
        <v>409334</v>
      </c>
      <c r="B10363" s="285" t="s">
        <v>19243</v>
      </c>
      <c r="C10363" s="513">
        <v>90.593999999999994</v>
      </c>
    </row>
    <row r="10364" spans="1:3">
      <c r="A10364" s="285">
        <v>409336</v>
      </c>
      <c r="B10364" s="285" t="s">
        <v>19244</v>
      </c>
      <c r="C10364" s="513">
        <v>90.593999999999994</v>
      </c>
    </row>
    <row r="10365" spans="1:3">
      <c r="A10365" s="285">
        <v>409337</v>
      </c>
      <c r="B10365" s="285" t="s">
        <v>19245</v>
      </c>
      <c r="C10365" s="513">
        <v>90.593999999999994</v>
      </c>
    </row>
    <row r="10366" spans="1:3">
      <c r="A10366" s="285">
        <v>409338</v>
      </c>
      <c r="B10366" s="285" t="s">
        <v>19246</v>
      </c>
      <c r="C10366" s="513">
        <v>90.593999999999994</v>
      </c>
    </row>
    <row r="10367" spans="1:3">
      <c r="A10367" s="285">
        <v>409339</v>
      </c>
      <c r="B10367" s="285" t="s">
        <v>19247</v>
      </c>
      <c r="C10367" s="513">
        <v>90.593999999999994</v>
      </c>
    </row>
    <row r="10368" spans="1:3">
      <c r="A10368" s="285">
        <v>409340</v>
      </c>
      <c r="B10368" s="285" t="s">
        <v>19248</v>
      </c>
      <c r="C10368" s="513">
        <v>111.636</v>
      </c>
    </row>
    <row r="10369" spans="1:3">
      <c r="A10369" s="285">
        <v>409341</v>
      </c>
      <c r="B10369" s="285" t="s">
        <v>19249</v>
      </c>
      <c r="C10369" s="513">
        <v>146.34899999999999</v>
      </c>
    </row>
    <row r="10370" spans="1:3">
      <c r="A10370" s="285">
        <v>409342</v>
      </c>
      <c r="B10370" s="285" t="s">
        <v>19250</v>
      </c>
      <c r="C10370" s="513">
        <v>154.917</v>
      </c>
    </row>
    <row r="10371" spans="1:3">
      <c r="A10371" s="285">
        <v>409425</v>
      </c>
      <c r="B10371" s="285" t="s">
        <v>19251</v>
      </c>
      <c r="C10371" s="513">
        <v>35.456400000000002</v>
      </c>
    </row>
    <row r="10372" spans="1:3">
      <c r="A10372" s="285">
        <v>409428</v>
      </c>
      <c r="B10372" s="285" t="s">
        <v>19252</v>
      </c>
      <c r="C10372" s="513">
        <v>28.356300000000001</v>
      </c>
    </row>
    <row r="10373" spans="1:3">
      <c r="A10373" s="285">
        <v>409430</v>
      </c>
      <c r="B10373" s="285" t="s">
        <v>19253</v>
      </c>
      <c r="C10373" s="513">
        <v>28.356300000000001</v>
      </c>
    </row>
    <row r="10374" spans="1:3">
      <c r="A10374" s="285">
        <v>409432</v>
      </c>
      <c r="B10374" s="285" t="s">
        <v>19254</v>
      </c>
      <c r="C10374" s="513">
        <v>28.356300000000001</v>
      </c>
    </row>
    <row r="10375" spans="1:3">
      <c r="A10375" s="285">
        <v>409433</v>
      </c>
      <c r="B10375" s="285" t="s">
        <v>19255</v>
      </c>
      <c r="C10375" s="513">
        <v>28.356300000000001</v>
      </c>
    </row>
    <row r="10376" spans="1:3">
      <c r="A10376" s="285">
        <v>409434</v>
      </c>
      <c r="B10376" s="285" t="s">
        <v>19256</v>
      </c>
      <c r="C10376" s="513">
        <v>28.356300000000001</v>
      </c>
    </row>
    <row r="10377" spans="1:3">
      <c r="A10377" s="285">
        <v>409435</v>
      </c>
      <c r="B10377" s="285" t="s">
        <v>19257</v>
      </c>
      <c r="C10377" s="513">
        <v>28.356300000000001</v>
      </c>
    </row>
    <row r="10378" spans="1:3">
      <c r="A10378" s="285">
        <v>409436</v>
      </c>
      <c r="B10378" s="285" t="s">
        <v>19258</v>
      </c>
      <c r="C10378" s="513">
        <v>31.3992</v>
      </c>
    </row>
    <row r="10379" spans="1:3">
      <c r="A10379" s="285">
        <v>409438</v>
      </c>
      <c r="B10379" s="285" t="s">
        <v>19259</v>
      </c>
      <c r="C10379" s="513">
        <v>51.6663</v>
      </c>
    </row>
    <row r="10380" spans="1:3">
      <c r="A10380" s="285">
        <v>409444</v>
      </c>
      <c r="B10380" s="285" t="s">
        <v>19260</v>
      </c>
      <c r="C10380" s="513">
        <v>67.599000000000004</v>
      </c>
    </row>
    <row r="10381" spans="1:3">
      <c r="A10381" s="285">
        <v>409447</v>
      </c>
      <c r="B10381" s="285" t="s">
        <v>19261</v>
      </c>
      <c r="C10381" s="513">
        <v>53.726399999999998</v>
      </c>
    </row>
    <row r="10382" spans="1:3">
      <c r="A10382" s="285">
        <v>409449</v>
      </c>
      <c r="B10382" s="285" t="s">
        <v>19262</v>
      </c>
      <c r="C10382" s="513">
        <v>53.726399999999998</v>
      </c>
    </row>
    <row r="10383" spans="1:3">
      <c r="A10383" s="285">
        <v>409451</v>
      </c>
      <c r="B10383" s="285" t="s">
        <v>19263</v>
      </c>
      <c r="C10383" s="513">
        <v>53.726399999999998</v>
      </c>
    </row>
    <row r="10384" spans="1:3">
      <c r="A10384" s="285">
        <v>409452</v>
      </c>
      <c r="B10384" s="285" t="s">
        <v>19264</v>
      </c>
      <c r="C10384" s="513">
        <v>53.726399999999998</v>
      </c>
    </row>
    <row r="10385" spans="1:3">
      <c r="A10385" s="285">
        <v>409453</v>
      </c>
      <c r="B10385" s="285" t="s">
        <v>19265</v>
      </c>
      <c r="C10385" s="513">
        <v>53.726399999999998</v>
      </c>
    </row>
    <row r="10386" spans="1:3">
      <c r="A10386" s="285">
        <v>409454</v>
      </c>
      <c r="B10386" s="285" t="s">
        <v>19266</v>
      </c>
      <c r="C10386" s="513">
        <v>53.726399999999998</v>
      </c>
    </row>
    <row r="10387" spans="1:3">
      <c r="A10387" s="285">
        <v>409455</v>
      </c>
      <c r="B10387" s="285" t="s">
        <v>19267</v>
      </c>
      <c r="C10387" s="513">
        <v>66.716999999999999</v>
      </c>
    </row>
    <row r="10388" spans="1:3">
      <c r="A10388" s="285">
        <v>409457</v>
      </c>
      <c r="B10388" s="285" t="s">
        <v>19268</v>
      </c>
      <c r="C10388" s="513">
        <v>98.972999999999999</v>
      </c>
    </row>
    <row r="10389" spans="1:3">
      <c r="A10389" s="285">
        <v>409492</v>
      </c>
      <c r="B10389" s="285" t="s">
        <v>19269</v>
      </c>
      <c r="C10389" s="513">
        <v>98.406000000000006</v>
      </c>
    </row>
    <row r="10390" spans="1:3">
      <c r="A10390" s="285">
        <v>409495</v>
      </c>
      <c r="B10390" s="285" t="s">
        <v>19270</v>
      </c>
      <c r="C10390" s="513">
        <v>78.372</v>
      </c>
    </row>
    <row r="10391" spans="1:3">
      <c r="A10391" s="285">
        <v>409497</v>
      </c>
      <c r="B10391" s="285" t="s">
        <v>19271</v>
      </c>
      <c r="C10391" s="513">
        <v>78.372</v>
      </c>
    </row>
    <row r="10392" spans="1:3">
      <c r="A10392" s="285">
        <v>409499</v>
      </c>
      <c r="B10392" s="285" t="s">
        <v>19272</v>
      </c>
      <c r="C10392" s="513">
        <v>78.372</v>
      </c>
    </row>
    <row r="10393" spans="1:3">
      <c r="A10393" s="285">
        <v>409500</v>
      </c>
      <c r="B10393" s="285" t="s">
        <v>19273</v>
      </c>
      <c r="C10393" s="513">
        <v>78.372</v>
      </c>
    </row>
    <row r="10394" spans="1:3">
      <c r="A10394" s="285">
        <v>409501</v>
      </c>
      <c r="B10394" s="285" t="s">
        <v>19274</v>
      </c>
      <c r="C10394" s="513">
        <v>78.372</v>
      </c>
    </row>
    <row r="10395" spans="1:3">
      <c r="A10395" s="285">
        <v>409502</v>
      </c>
      <c r="B10395" s="285" t="s">
        <v>19275</v>
      </c>
      <c r="C10395" s="513">
        <v>78.372</v>
      </c>
    </row>
    <row r="10396" spans="1:3">
      <c r="A10396" s="285">
        <v>409503</v>
      </c>
      <c r="B10396" s="285" t="s">
        <v>19276</v>
      </c>
      <c r="C10396" s="513">
        <v>97.838999999999999</v>
      </c>
    </row>
    <row r="10397" spans="1:3">
      <c r="A10397" s="285">
        <v>409505</v>
      </c>
      <c r="B10397" s="285" t="s">
        <v>19277</v>
      </c>
      <c r="C10397" s="513">
        <v>139.923</v>
      </c>
    </row>
    <row r="10398" spans="1:3">
      <c r="A10398" s="285">
        <v>409526</v>
      </c>
      <c r="B10398" s="285" t="s">
        <v>19278</v>
      </c>
      <c r="C10398" s="513">
        <v>134.19</v>
      </c>
    </row>
    <row r="10399" spans="1:3">
      <c r="A10399" s="285">
        <v>409529</v>
      </c>
      <c r="B10399" s="285" t="s">
        <v>19279</v>
      </c>
      <c r="C10399" s="513">
        <v>105.021</v>
      </c>
    </row>
    <row r="10400" spans="1:3">
      <c r="A10400" s="285">
        <v>409531</v>
      </c>
      <c r="B10400" s="285" t="s">
        <v>19280</v>
      </c>
      <c r="C10400" s="513">
        <v>102.06</v>
      </c>
    </row>
    <row r="10401" spans="1:3">
      <c r="A10401" s="285">
        <v>409533</v>
      </c>
      <c r="B10401" s="285" t="s">
        <v>19281</v>
      </c>
      <c r="C10401" s="513">
        <v>102.06</v>
      </c>
    </row>
    <row r="10402" spans="1:3">
      <c r="A10402" s="285">
        <v>409534</v>
      </c>
      <c r="B10402" s="285" t="s">
        <v>19282</v>
      </c>
      <c r="C10402" s="513">
        <v>102.06</v>
      </c>
    </row>
    <row r="10403" spans="1:3">
      <c r="A10403" s="285">
        <v>409535</v>
      </c>
      <c r="B10403" s="285" t="s">
        <v>19283</v>
      </c>
      <c r="C10403" s="513">
        <v>102.06</v>
      </c>
    </row>
    <row r="10404" spans="1:3">
      <c r="A10404" s="285">
        <v>409536</v>
      </c>
      <c r="B10404" s="285" t="s">
        <v>19284</v>
      </c>
      <c r="C10404" s="513">
        <v>102.06</v>
      </c>
    </row>
    <row r="10405" spans="1:3">
      <c r="A10405" s="285">
        <v>409537</v>
      </c>
      <c r="B10405" s="285" t="s">
        <v>19285</v>
      </c>
      <c r="C10405" s="513">
        <v>127.953</v>
      </c>
    </row>
    <row r="10406" spans="1:3">
      <c r="A10406" s="285">
        <v>409539</v>
      </c>
      <c r="B10406" s="285" t="s">
        <v>19286</v>
      </c>
      <c r="C10406" s="513">
        <v>188.49600000000001</v>
      </c>
    </row>
    <row r="10407" spans="1:3">
      <c r="A10407" s="285">
        <v>411550</v>
      </c>
      <c r="B10407" s="285" t="s">
        <v>19287</v>
      </c>
      <c r="C10407" s="513">
        <v>155.364</v>
      </c>
    </row>
    <row r="10408" spans="1:3">
      <c r="A10408" s="285">
        <v>411554</v>
      </c>
      <c r="B10408" s="285" t="s">
        <v>19288</v>
      </c>
      <c r="C10408" s="513">
        <v>129.55799999999999</v>
      </c>
    </row>
    <row r="10409" spans="1:3">
      <c r="A10409" s="285">
        <v>411555</v>
      </c>
      <c r="B10409" s="285" t="s">
        <v>18790</v>
      </c>
      <c r="C10409" s="513">
        <v>108.768</v>
      </c>
    </row>
    <row r="10410" spans="1:3">
      <c r="A10410" s="285">
        <v>411556</v>
      </c>
      <c r="B10410" s="285" t="s">
        <v>19289</v>
      </c>
      <c r="C10410" s="513">
        <v>124.608</v>
      </c>
    </row>
    <row r="10411" spans="1:3">
      <c r="A10411" s="285">
        <v>411557</v>
      </c>
      <c r="B10411" s="285" t="s">
        <v>19290</v>
      </c>
      <c r="C10411" s="513">
        <v>274.428</v>
      </c>
    </row>
    <row r="10412" spans="1:3">
      <c r="A10412" s="285">
        <v>411569</v>
      </c>
      <c r="B10412" s="285" t="s">
        <v>19291</v>
      </c>
      <c r="C10412" s="513">
        <v>109.36199999999999</v>
      </c>
    </row>
    <row r="10413" spans="1:3">
      <c r="A10413" s="285">
        <v>411570</v>
      </c>
      <c r="B10413" s="285" t="s">
        <v>19292</v>
      </c>
      <c r="C10413" s="513">
        <v>103.68600000000001</v>
      </c>
    </row>
    <row r="10414" spans="1:3">
      <c r="A10414" s="285">
        <v>411571</v>
      </c>
      <c r="B10414" s="285" t="s">
        <v>19293</v>
      </c>
      <c r="C10414" s="513">
        <v>109.23</v>
      </c>
    </row>
    <row r="10415" spans="1:3">
      <c r="A10415" s="285">
        <v>411572</v>
      </c>
      <c r="B10415" s="285" t="s">
        <v>19294</v>
      </c>
      <c r="C10415" s="513">
        <v>159.06</v>
      </c>
    </row>
    <row r="10416" spans="1:3">
      <c r="A10416" s="285">
        <v>411584</v>
      </c>
      <c r="B10416" s="285" t="s">
        <v>19293</v>
      </c>
      <c r="C10416" s="513">
        <v>163.81200000000001</v>
      </c>
    </row>
    <row r="10417" spans="1:3">
      <c r="A10417" s="285">
        <v>411590</v>
      </c>
      <c r="B10417" s="285" t="s">
        <v>19288</v>
      </c>
      <c r="C10417" s="513">
        <v>146.19</v>
      </c>
    </row>
    <row r="10418" spans="1:3">
      <c r="A10418" s="285">
        <v>411592</v>
      </c>
      <c r="B10418" s="285" t="s">
        <v>19289</v>
      </c>
      <c r="C10418" s="513">
        <v>172.12799999999999</v>
      </c>
    </row>
    <row r="10419" spans="1:3">
      <c r="A10419" s="285">
        <v>411595</v>
      </c>
      <c r="B10419" s="285" t="s">
        <v>19295</v>
      </c>
      <c r="C10419" s="513">
        <v>135.23400000000001</v>
      </c>
    </row>
    <row r="10420" spans="1:3">
      <c r="A10420" s="285">
        <v>411596</v>
      </c>
      <c r="B10420" s="285" t="s">
        <v>19296</v>
      </c>
      <c r="C10420" s="513">
        <v>132</v>
      </c>
    </row>
    <row r="10421" spans="1:3">
      <c r="A10421" s="285">
        <v>411597</v>
      </c>
      <c r="B10421" s="285" t="s">
        <v>19297</v>
      </c>
      <c r="C10421" s="513">
        <v>159.25800000000001</v>
      </c>
    </row>
    <row r="10422" spans="1:3">
      <c r="A10422" s="285">
        <v>411760</v>
      </c>
      <c r="B10422" s="285" t="s">
        <v>19298</v>
      </c>
      <c r="C10422" s="513">
        <v>114.18</v>
      </c>
    </row>
    <row r="10423" spans="1:3">
      <c r="A10423" s="285">
        <v>411761</v>
      </c>
      <c r="B10423" s="285" t="s">
        <v>19299</v>
      </c>
      <c r="C10423" s="513">
        <v>185.988</v>
      </c>
    </row>
    <row r="10424" spans="1:3">
      <c r="A10424" s="285">
        <v>411762</v>
      </c>
      <c r="B10424" s="285" t="s">
        <v>19300</v>
      </c>
      <c r="C10424" s="513">
        <v>235.95</v>
      </c>
    </row>
    <row r="10425" spans="1:3">
      <c r="A10425" s="285">
        <v>411763</v>
      </c>
      <c r="B10425" s="285" t="s">
        <v>19301</v>
      </c>
      <c r="C10425" s="513">
        <v>261.096</v>
      </c>
    </row>
    <row r="10426" spans="1:3">
      <c r="A10426" s="285">
        <v>411767</v>
      </c>
      <c r="B10426" s="285" t="s">
        <v>19302</v>
      </c>
      <c r="C10426" s="513">
        <v>208.29599999999999</v>
      </c>
    </row>
    <row r="10427" spans="1:3">
      <c r="A10427" s="285">
        <v>411770</v>
      </c>
      <c r="B10427" s="285" t="s">
        <v>19303</v>
      </c>
      <c r="C10427" s="513">
        <v>129.03</v>
      </c>
    </row>
    <row r="10428" spans="1:3">
      <c r="A10428" s="285">
        <v>411771</v>
      </c>
      <c r="B10428" s="285" t="s">
        <v>19304</v>
      </c>
      <c r="C10428" s="513">
        <v>190.80600000000001</v>
      </c>
    </row>
    <row r="10429" spans="1:3">
      <c r="A10429" s="285">
        <v>411772</v>
      </c>
      <c r="B10429" s="285" t="s">
        <v>19305</v>
      </c>
      <c r="C10429" s="513">
        <v>209.946</v>
      </c>
    </row>
    <row r="10430" spans="1:3">
      <c r="A10430" s="285">
        <v>411773</v>
      </c>
      <c r="B10430" s="285" t="s">
        <v>19306</v>
      </c>
      <c r="C10430" s="513">
        <v>228.03</v>
      </c>
    </row>
    <row r="10431" spans="1:3">
      <c r="A10431" s="285">
        <v>411780</v>
      </c>
      <c r="B10431" s="285" t="s">
        <v>19307</v>
      </c>
      <c r="C10431" s="513">
        <v>104.61</v>
      </c>
    </row>
    <row r="10432" spans="1:3">
      <c r="A10432" s="285">
        <v>411781</v>
      </c>
      <c r="B10432" s="285" t="s">
        <v>19308</v>
      </c>
      <c r="C10432" s="513">
        <v>168.36600000000001</v>
      </c>
    </row>
    <row r="10433" spans="1:3">
      <c r="A10433" s="285">
        <v>411782</v>
      </c>
      <c r="B10433" s="285" t="s">
        <v>19309</v>
      </c>
      <c r="C10433" s="513">
        <v>201.56399999999999</v>
      </c>
    </row>
    <row r="10434" spans="1:3">
      <c r="A10434" s="285">
        <v>411783</v>
      </c>
      <c r="B10434" s="285" t="s">
        <v>19310</v>
      </c>
      <c r="C10434" s="513">
        <v>209.74799999999999</v>
      </c>
    </row>
    <row r="10435" spans="1:3">
      <c r="A10435" s="285">
        <v>411787</v>
      </c>
      <c r="B10435" s="285" t="s">
        <v>19311</v>
      </c>
      <c r="C10435" s="513">
        <v>177.93600000000001</v>
      </c>
    </row>
    <row r="10436" spans="1:3">
      <c r="A10436" s="285">
        <v>411790</v>
      </c>
      <c r="B10436" s="285" t="s">
        <v>19312</v>
      </c>
      <c r="C10436" s="513">
        <v>129.822</v>
      </c>
    </row>
    <row r="10437" spans="1:3">
      <c r="A10437" s="285">
        <v>411791</v>
      </c>
      <c r="B10437" s="285" t="s">
        <v>19313</v>
      </c>
      <c r="C10437" s="513">
        <v>194.37</v>
      </c>
    </row>
    <row r="10438" spans="1:3">
      <c r="A10438" s="285">
        <v>411792</v>
      </c>
      <c r="B10438" s="285" t="s">
        <v>19314</v>
      </c>
      <c r="C10438" s="513">
        <v>207.37200000000001</v>
      </c>
    </row>
    <row r="10439" spans="1:3">
      <c r="A10439" s="285">
        <v>411793</v>
      </c>
      <c r="B10439" s="285" t="s">
        <v>19315</v>
      </c>
      <c r="C10439" s="513">
        <v>234.3</v>
      </c>
    </row>
    <row r="10440" spans="1:3">
      <c r="A10440" s="285">
        <v>411800</v>
      </c>
      <c r="B10440" s="285" t="s">
        <v>19307</v>
      </c>
      <c r="C10440" s="513">
        <v>132</v>
      </c>
    </row>
    <row r="10441" spans="1:3">
      <c r="A10441" s="285">
        <v>411801</v>
      </c>
      <c r="B10441" s="285" t="s">
        <v>19308</v>
      </c>
      <c r="C10441" s="513">
        <v>182.82</v>
      </c>
    </row>
    <row r="10442" spans="1:3">
      <c r="A10442" s="285">
        <v>411806</v>
      </c>
      <c r="B10442" s="285" t="s">
        <v>19311</v>
      </c>
      <c r="C10442" s="513">
        <v>190.608</v>
      </c>
    </row>
    <row r="10443" spans="1:3">
      <c r="A10443" s="285">
        <v>411814</v>
      </c>
      <c r="B10443" s="285" t="s">
        <v>19316</v>
      </c>
      <c r="C10443" s="513">
        <v>160.71</v>
      </c>
    </row>
    <row r="10444" spans="1:3">
      <c r="A10444" s="285">
        <v>411815</v>
      </c>
      <c r="B10444" s="285" t="s">
        <v>19317</v>
      </c>
      <c r="C10444" s="513">
        <v>137.214</v>
      </c>
    </row>
    <row r="10445" spans="1:3">
      <c r="A10445" s="285">
        <v>411816</v>
      </c>
      <c r="B10445" s="285" t="s">
        <v>19318</v>
      </c>
      <c r="C10445" s="513">
        <v>249.15</v>
      </c>
    </row>
    <row r="10446" spans="1:3">
      <c r="A10446" s="285">
        <v>411817</v>
      </c>
      <c r="B10446" s="285" t="s">
        <v>19302</v>
      </c>
      <c r="C10446" s="513">
        <v>258.786</v>
      </c>
    </row>
    <row r="10447" spans="1:3">
      <c r="A10447" s="285">
        <v>411910</v>
      </c>
      <c r="B10447" s="285" t="s">
        <v>19319</v>
      </c>
      <c r="C10447" s="513">
        <v>143.74799999999999</v>
      </c>
    </row>
    <row r="10448" spans="1:3">
      <c r="A10448" s="285">
        <v>411911</v>
      </c>
      <c r="B10448" s="285" t="s">
        <v>19295</v>
      </c>
      <c r="C10448" s="513">
        <v>119.922</v>
      </c>
    </row>
    <row r="10449" spans="1:3">
      <c r="A10449" s="285">
        <v>411912</v>
      </c>
      <c r="B10449" s="285" t="s">
        <v>19296</v>
      </c>
      <c r="C10449" s="513">
        <v>50.019500000000001</v>
      </c>
    </row>
    <row r="10450" spans="1:3">
      <c r="A10450" s="285">
        <v>411913</v>
      </c>
      <c r="B10450" s="285" t="s">
        <v>19297</v>
      </c>
      <c r="C10450" s="513">
        <v>59.829000000000001</v>
      </c>
    </row>
    <row r="10451" spans="1:3">
      <c r="A10451" s="285">
        <v>411914</v>
      </c>
      <c r="B10451" s="285" t="s">
        <v>19320</v>
      </c>
      <c r="C10451" s="513">
        <v>254.1</v>
      </c>
    </row>
    <row r="10452" spans="1:3">
      <c r="A10452" s="285">
        <v>411922</v>
      </c>
      <c r="B10452" s="285" t="s">
        <v>19321</v>
      </c>
      <c r="C10452" s="513">
        <v>47.640999999999998</v>
      </c>
    </row>
    <row r="10453" spans="1:3">
      <c r="A10453" s="285">
        <v>411923</v>
      </c>
      <c r="B10453" s="285" t="s">
        <v>19322</v>
      </c>
      <c r="C10453" s="513">
        <v>52.317999999999998</v>
      </c>
    </row>
    <row r="10454" spans="1:3">
      <c r="A10454" s="285">
        <v>411924</v>
      </c>
      <c r="B10454" s="285" t="s">
        <v>19323</v>
      </c>
      <c r="C10454" s="513">
        <v>147.24600000000001</v>
      </c>
    </row>
    <row r="10455" spans="1:3">
      <c r="A10455" s="285">
        <v>411927</v>
      </c>
      <c r="B10455" s="285" t="s">
        <v>19321</v>
      </c>
      <c r="C10455" s="513">
        <v>117.348</v>
      </c>
    </row>
    <row r="10456" spans="1:3">
      <c r="A10456" s="285">
        <v>411928</v>
      </c>
      <c r="B10456" s="285" t="s">
        <v>19322</v>
      </c>
      <c r="C10456" s="513">
        <v>151.47</v>
      </c>
    </row>
    <row r="10457" spans="1:3">
      <c r="A10457" s="285">
        <v>411931</v>
      </c>
      <c r="B10457" s="285" t="s">
        <v>19316</v>
      </c>
      <c r="C10457" s="513">
        <v>140.91</v>
      </c>
    </row>
    <row r="10458" spans="1:3">
      <c r="A10458" s="285">
        <v>411932</v>
      </c>
      <c r="B10458" s="285" t="s">
        <v>19317</v>
      </c>
      <c r="C10458" s="513">
        <v>52.610999999999997</v>
      </c>
    </row>
    <row r="10459" spans="1:3">
      <c r="A10459" s="285">
        <v>411933</v>
      </c>
      <c r="B10459" s="285" t="s">
        <v>19318</v>
      </c>
      <c r="C10459" s="513">
        <v>89.17</v>
      </c>
    </row>
    <row r="10460" spans="1:3">
      <c r="A10460" s="285">
        <v>411936</v>
      </c>
      <c r="B10460" s="285" t="s">
        <v>19324</v>
      </c>
      <c r="C10460" s="513">
        <v>115.038</v>
      </c>
    </row>
    <row r="10461" spans="1:3">
      <c r="A10461" s="285">
        <v>411937</v>
      </c>
      <c r="B10461" s="285" t="s">
        <v>19325</v>
      </c>
      <c r="C10461" s="513">
        <v>118.14</v>
      </c>
    </row>
    <row r="10462" spans="1:3">
      <c r="A10462" s="285">
        <v>411938</v>
      </c>
      <c r="B10462" s="285" t="s">
        <v>19326</v>
      </c>
      <c r="C10462" s="513">
        <v>174.9</v>
      </c>
    </row>
    <row r="10463" spans="1:3">
      <c r="A10463" s="285">
        <v>411942</v>
      </c>
      <c r="B10463" s="285" t="s">
        <v>19327</v>
      </c>
      <c r="C10463" s="513">
        <v>48.599499999999999</v>
      </c>
    </row>
    <row r="10464" spans="1:3">
      <c r="A10464" s="285">
        <v>411943</v>
      </c>
      <c r="B10464" s="285" t="s">
        <v>19328</v>
      </c>
      <c r="C10464" s="513">
        <v>81.510999999999996</v>
      </c>
    </row>
    <row r="10465" spans="1:3">
      <c r="A10465" s="285">
        <v>411947</v>
      </c>
      <c r="B10465" s="285" t="s">
        <v>19327</v>
      </c>
      <c r="C10465" s="513">
        <v>118.008</v>
      </c>
    </row>
    <row r="10466" spans="1:3">
      <c r="A10466" s="285">
        <v>411948</v>
      </c>
      <c r="B10466" s="285" t="s">
        <v>19328</v>
      </c>
      <c r="C10466" s="513">
        <v>169.22399999999999</v>
      </c>
    </row>
    <row r="10467" spans="1:3">
      <c r="A10467" s="285">
        <v>78747</v>
      </c>
      <c r="B10467" s="285" t="s">
        <v>19329</v>
      </c>
      <c r="C10467" s="513">
        <v>40.9604</v>
      </c>
    </row>
    <row r="10468" spans="1:3">
      <c r="A10468" s="285">
        <v>665722</v>
      </c>
      <c r="B10468" s="285" t="s">
        <v>19330</v>
      </c>
      <c r="C10468" s="513">
        <v>39.57</v>
      </c>
    </row>
    <row r="10469" spans="1:3">
      <c r="A10469" s="285">
        <v>51796</v>
      </c>
      <c r="B10469" s="285" t="s">
        <v>19331</v>
      </c>
      <c r="C10469" s="513">
        <v>22.411999999999999</v>
      </c>
    </row>
    <row r="10470" spans="1:3">
      <c r="A10470" s="285">
        <v>51797</v>
      </c>
      <c r="B10470" s="285" t="s">
        <v>19332</v>
      </c>
      <c r="C10470" s="513">
        <v>35.807200000000002</v>
      </c>
    </row>
    <row r="10471" spans="1:3">
      <c r="A10471" s="285">
        <v>89360</v>
      </c>
      <c r="B10471" s="285" t="s">
        <v>19333</v>
      </c>
      <c r="C10471" s="513">
        <v>9.1</v>
      </c>
    </row>
    <row r="10472" spans="1:3">
      <c r="A10472" s="285">
        <v>605230</v>
      </c>
      <c r="B10472" s="285" t="s">
        <v>19334</v>
      </c>
      <c r="C10472" s="513">
        <v>11.005000000000001</v>
      </c>
    </row>
    <row r="10473" spans="1:3">
      <c r="A10473" s="285">
        <v>661433</v>
      </c>
      <c r="B10473" s="285" t="s">
        <v>19335</v>
      </c>
      <c r="C10473" s="513">
        <v>106.8</v>
      </c>
    </row>
    <row r="10474" spans="1:3">
      <c r="A10474" s="285">
        <v>665714</v>
      </c>
      <c r="B10474" s="285" t="s">
        <v>19336</v>
      </c>
      <c r="C10474" s="513">
        <v>46.195</v>
      </c>
    </row>
    <row r="10475" spans="1:3">
      <c r="A10475" s="285">
        <v>666485</v>
      </c>
      <c r="B10475" s="285" t="s">
        <v>19337</v>
      </c>
      <c r="C10475" s="513">
        <v>11.7537</v>
      </c>
    </row>
    <row r="10476" spans="1:3">
      <c r="A10476" s="285">
        <v>637830</v>
      </c>
      <c r="B10476" s="285" t="s">
        <v>19338</v>
      </c>
      <c r="C10476" s="513">
        <v>12.382999999999999</v>
      </c>
    </row>
    <row r="10477" spans="1:3">
      <c r="A10477" s="285">
        <v>637840</v>
      </c>
      <c r="B10477" s="285" t="s">
        <v>19339</v>
      </c>
      <c r="C10477" s="513">
        <v>18.735499999999998</v>
      </c>
    </row>
    <row r="10478" spans="1:3">
      <c r="A10478" s="285">
        <v>20794</v>
      </c>
      <c r="B10478" s="285" t="s">
        <v>19340</v>
      </c>
      <c r="C10478" s="513">
        <v>91.771500000000003</v>
      </c>
    </row>
    <row r="10479" spans="1:3">
      <c r="A10479" s="285">
        <v>77897</v>
      </c>
      <c r="B10479" s="285" t="s">
        <v>19341</v>
      </c>
      <c r="C10479" s="513">
        <v>135.48500000000001</v>
      </c>
    </row>
    <row r="10480" spans="1:3">
      <c r="A10480" s="285">
        <v>637700</v>
      </c>
      <c r="B10480" s="285" t="s">
        <v>19342</v>
      </c>
      <c r="C10480" s="513">
        <v>6.4960000000000004</v>
      </c>
    </row>
    <row r="10481" spans="1:3">
      <c r="A10481" s="285">
        <v>637703</v>
      </c>
      <c r="B10481" s="285" t="s">
        <v>19343</v>
      </c>
      <c r="C10481" s="513">
        <v>46.97</v>
      </c>
    </row>
    <row r="10482" spans="1:3">
      <c r="A10482" s="285">
        <v>637705</v>
      </c>
      <c r="B10482" s="285" t="s">
        <v>19344</v>
      </c>
      <c r="C10482" s="513">
        <v>63.384999999999998</v>
      </c>
    </row>
    <row r="10483" spans="1:3">
      <c r="A10483" s="285">
        <v>637707</v>
      </c>
      <c r="B10483" s="285" t="s">
        <v>19345</v>
      </c>
      <c r="C10483" s="513">
        <v>63.384999999999998</v>
      </c>
    </row>
    <row r="10484" spans="1:3">
      <c r="A10484" s="285">
        <v>637708</v>
      </c>
      <c r="B10484" s="285" t="s">
        <v>19346</v>
      </c>
      <c r="C10484" s="513">
        <v>6.4749999999999996</v>
      </c>
    </row>
    <row r="10485" spans="1:3">
      <c r="A10485" s="285">
        <v>637710</v>
      </c>
      <c r="B10485" s="285" t="s">
        <v>19347</v>
      </c>
      <c r="C10485" s="513">
        <v>6.8810000000000002</v>
      </c>
    </row>
    <row r="10486" spans="1:3">
      <c r="A10486" s="285">
        <v>637711</v>
      </c>
      <c r="B10486" s="285" t="s">
        <v>19348</v>
      </c>
      <c r="C10486" s="513">
        <v>6.7060000000000004</v>
      </c>
    </row>
    <row r="10487" spans="1:3">
      <c r="A10487" s="285">
        <v>637713</v>
      </c>
      <c r="B10487" s="285" t="s">
        <v>19349</v>
      </c>
      <c r="C10487" s="513">
        <v>50.435000000000002</v>
      </c>
    </row>
    <row r="10488" spans="1:3">
      <c r="A10488" s="285">
        <v>637715</v>
      </c>
      <c r="B10488" s="285" t="s">
        <v>19350</v>
      </c>
      <c r="C10488" s="513">
        <v>65.064999999999998</v>
      </c>
    </row>
    <row r="10489" spans="1:3">
      <c r="A10489" s="285">
        <v>637717</v>
      </c>
      <c r="B10489" s="285" t="s">
        <v>19351</v>
      </c>
      <c r="C10489" s="513">
        <v>65.064999999999998</v>
      </c>
    </row>
    <row r="10490" spans="1:3">
      <c r="A10490" s="285">
        <v>637718</v>
      </c>
      <c r="B10490" s="285" t="s">
        <v>19352</v>
      </c>
      <c r="C10490" s="513">
        <v>7.8330000000000002</v>
      </c>
    </row>
    <row r="10491" spans="1:3">
      <c r="A10491" s="285">
        <v>637720</v>
      </c>
      <c r="B10491" s="285" t="s">
        <v>19353</v>
      </c>
      <c r="C10491" s="513">
        <v>8.8164999999999996</v>
      </c>
    </row>
    <row r="10492" spans="1:3">
      <c r="A10492" s="285">
        <v>637721</v>
      </c>
      <c r="B10492" s="285" t="s">
        <v>19354</v>
      </c>
      <c r="C10492" s="513">
        <v>8.5854999999999997</v>
      </c>
    </row>
    <row r="10493" spans="1:3">
      <c r="A10493" s="285">
        <v>637723</v>
      </c>
      <c r="B10493" s="285" t="s">
        <v>19355</v>
      </c>
      <c r="C10493" s="513">
        <v>52.5</v>
      </c>
    </row>
    <row r="10494" spans="1:3">
      <c r="A10494" s="285">
        <v>637725</v>
      </c>
      <c r="B10494" s="285" t="s">
        <v>19356</v>
      </c>
      <c r="C10494" s="513">
        <v>67.62</v>
      </c>
    </row>
    <row r="10495" spans="1:3">
      <c r="A10495" s="285">
        <v>637727</v>
      </c>
      <c r="B10495" s="285" t="s">
        <v>19357</v>
      </c>
      <c r="C10495" s="513">
        <v>67.62</v>
      </c>
    </row>
    <row r="10496" spans="1:3">
      <c r="A10496" s="285">
        <v>637728</v>
      </c>
      <c r="B10496" s="285" t="s">
        <v>19358</v>
      </c>
      <c r="C10496" s="513">
        <v>8.3755000000000006</v>
      </c>
    </row>
    <row r="10497" spans="1:3">
      <c r="A10497" s="285">
        <v>637730</v>
      </c>
      <c r="B10497" s="285" t="s">
        <v>18791</v>
      </c>
      <c r="C10497" s="513">
        <v>10.577</v>
      </c>
    </row>
    <row r="10498" spans="1:3">
      <c r="A10498" s="285">
        <v>637733</v>
      </c>
      <c r="B10498" s="285" t="s">
        <v>19359</v>
      </c>
      <c r="C10498" s="513">
        <v>57.68</v>
      </c>
    </row>
    <row r="10499" spans="1:3">
      <c r="A10499" s="285">
        <v>637735</v>
      </c>
      <c r="B10499" s="285" t="s">
        <v>19360</v>
      </c>
      <c r="C10499" s="513">
        <v>74.584999999999994</v>
      </c>
    </row>
    <row r="10500" spans="1:3">
      <c r="A10500" s="285">
        <v>637737</v>
      </c>
      <c r="B10500" s="285" t="s">
        <v>19361</v>
      </c>
      <c r="C10500" s="513">
        <v>74.584999999999994</v>
      </c>
    </row>
    <row r="10501" spans="1:3">
      <c r="A10501" s="285">
        <v>637738</v>
      </c>
      <c r="B10501" s="285" t="s">
        <v>19362</v>
      </c>
      <c r="C10501" s="513">
        <v>10.339</v>
      </c>
    </row>
    <row r="10502" spans="1:3">
      <c r="A10502" s="285">
        <v>637740</v>
      </c>
      <c r="B10502" s="285" t="s">
        <v>18820</v>
      </c>
      <c r="C10502" s="513">
        <v>16.075500000000002</v>
      </c>
    </row>
    <row r="10503" spans="1:3">
      <c r="A10503" s="285">
        <v>637743</v>
      </c>
      <c r="B10503" s="285" t="s">
        <v>19363</v>
      </c>
      <c r="C10503" s="513">
        <v>64.260000000000005</v>
      </c>
    </row>
    <row r="10504" spans="1:3">
      <c r="A10504" s="285">
        <v>637745</v>
      </c>
      <c r="B10504" s="285" t="s">
        <v>19364</v>
      </c>
      <c r="C10504" s="513">
        <v>82.004999999999995</v>
      </c>
    </row>
    <row r="10505" spans="1:3">
      <c r="A10505" s="285">
        <v>637747</v>
      </c>
      <c r="B10505" s="285" t="s">
        <v>19365</v>
      </c>
      <c r="C10505" s="513">
        <v>82.004999999999995</v>
      </c>
    </row>
    <row r="10506" spans="1:3">
      <c r="A10506" s="285">
        <v>637748</v>
      </c>
      <c r="B10506" s="285" t="s">
        <v>19366</v>
      </c>
      <c r="C10506" s="513">
        <v>12.852</v>
      </c>
    </row>
    <row r="10507" spans="1:3">
      <c r="A10507" s="285">
        <v>637750</v>
      </c>
      <c r="B10507" s="285" t="s">
        <v>19367</v>
      </c>
      <c r="C10507" s="513">
        <v>21.6965</v>
      </c>
    </row>
    <row r="10508" spans="1:3">
      <c r="A10508" s="285">
        <v>637751</v>
      </c>
      <c r="B10508" s="285" t="s">
        <v>19367</v>
      </c>
      <c r="C10508" s="513">
        <v>21.6965</v>
      </c>
    </row>
    <row r="10509" spans="1:3">
      <c r="A10509" s="285">
        <v>637753</v>
      </c>
      <c r="B10509" s="285" t="s">
        <v>19368</v>
      </c>
      <c r="C10509" s="513">
        <v>70.349999999999994</v>
      </c>
    </row>
    <row r="10510" spans="1:3">
      <c r="A10510" s="285">
        <v>637755</v>
      </c>
      <c r="B10510" s="285" t="s">
        <v>19369</v>
      </c>
      <c r="C10510" s="513">
        <v>90.265000000000001</v>
      </c>
    </row>
    <row r="10511" spans="1:3">
      <c r="A10511" s="285">
        <v>637757</v>
      </c>
      <c r="B10511" s="285" t="s">
        <v>19370</v>
      </c>
      <c r="C10511" s="513">
        <v>90.265000000000001</v>
      </c>
    </row>
    <row r="10512" spans="1:3">
      <c r="A10512" s="285">
        <v>637758</v>
      </c>
      <c r="B10512" s="285" t="s">
        <v>19371</v>
      </c>
      <c r="C10512" s="513">
        <v>15.3055</v>
      </c>
    </row>
    <row r="10513" spans="1:3">
      <c r="A10513" s="285">
        <v>637765</v>
      </c>
      <c r="B10513" s="285" t="s">
        <v>19372</v>
      </c>
      <c r="C10513" s="513">
        <v>16.632000000000001</v>
      </c>
    </row>
    <row r="10514" spans="1:3">
      <c r="A10514" s="285">
        <v>637766</v>
      </c>
      <c r="B10514" s="285" t="s">
        <v>19373</v>
      </c>
      <c r="C10514" s="513">
        <v>3.3736000000000002</v>
      </c>
    </row>
    <row r="10515" spans="1:3">
      <c r="A10515" s="285">
        <v>637767</v>
      </c>
      <c r="B10515" s="285" t="s">
        <v>19374</v>
      </c>
      <c r="C10515" s="513">
        <v>4.4240000000000004</v>
      </c>
    </row>
    <row r="10516" spans="1:3">
      <c r="A10516" s="285">
        <v>637768</v>
      </c>
      <c r="B10516" s="285" t="s">
        <v>19375</v>
      </c>
      <c r="C10516" s="513">
        <v>5.1905000000000001</v>
      </c>
    </row>
    <row r="10517" spans="1:3">
      <c r="A10517" s="285">
        <v>637771</v>
      </c>
      <c r="B10517" s="285" t="s">
        <v>19376</v>
      </c>
      <c r="C10517" s="513">
        <v>5.0049999999999999</v>
      </c>
    </row>
    <row r="10518" spans="1:3">
      <c r="A10518" s="285">
        <v>637772</v>
      </c>
      <c r="B10518" s="285" t="s">
        <v>19377</v>
      </c>
      <c r="C10518" s="513">
        <v>5.7645</v>
      </c>
    </row>
    <row r="10519" spans="1:3">
      <c r="A10519" s="285">
        <v>637773</v>
      </c>
      <c r="B10519" s="285" t="s">
        <v>19378</v>
      </c>
      <c r="C10519" s="513">
        <v>6.7130000000000001</v>
      </c>
    </row>
    <row r="10520" spans="1:3">
      <c r="A10520" s="285">
        <v>637774</v>
      </c>
      <c r="B10520" s="285" t="s">
        <v>19379</v>
      </c>
      <c r="C10520" s="513">
        <v>10.548999999999999</v>
      </c>
    </row>
    <row r="10521" spans="1:3">
      <c r="A10521" s="285">
        <v>637775</v>
      </c>
      <c r="B10521" s="285" t="s">
        <v>19380</v>
      </c>
      <c r="C10521" s="513">
        <v>11.371499999999999</v>
      </c>
    </row>
    <row r="10522" spans="1:3">
      <c r="A10522" s="285">
        <v>637781</v>
      </c>
      <c r="B10522" s="285" t="s">
        <v>19381</v>
      </c>
      <c r="C10522" s="513">
        <v>5.9184999999999999</v>
      </c>
    </row>
    <row r="10523" spans="1:3">
      <c r="A10523" s="285">
        <v>637782</v>
      </c>
      <c r="B10523" s="285" t="s">
        <v>19382</v>
      </c>
      <c r="C10523" s="513">
        <v>6.8810000000000002</v>
      </c>
    </row>
    <row r="10524" spans="1:3">
      <c r="A10524" s="285">
        <v>637783</v>
      </c>
      <c r="B10524" s="285" t="s">
        <v>19383</v>
      </c>
      <c r="C10524" s="513">
        <v>8.4139999999999997</v>
      </c>
    </row>
    <row r="10525" spans="1:3">
      <c r="A10525" s="285">
        <v>637784</v>
      </c>
      <c r="B10525" s="285" t="s">
        <v>19384</v>
      </c>
      <c r="C10525" s="513">
        <v>10.3705</v>
      </c>
    </row>
    <row r="10526" spans="1:3">
      <c r="A10526" s="285">
        <v>637785</v>
      </c>
      <c r="B10526" s="285" t="s">
        <v>19385</v>
      </c>
      <c r="C10526" s="513">
        <v>15.428000000000001</v>
      </c>
    </row>
    <row r="10527" spans="1:3">
      <c r="A10527" s="285">
        <v>637790</v>
      </c>
      <c r="B10527" s="285" t="s">
        <v>19386</v>
      </c>
      <c r="C10527" s="513">
        <v>1.8942000000000001</v>
      </c>
    </row>
    <row r="10528" spans="1:3">
      <c r="A10528" s="285">
        <v>637793</v>
      </c>
      <c r="B10528" s="285" t="s">
        <v>19387</v>
      </c>
      <c r="C10528" s="513">
        <v>3.7519999999999998</v>
      </c>
    </row>
    <row r="10529" spans="1:3">
      <c r="A10529" s="285">
        <v>637800</v>
      </c>
      <c r="B10529" s="285" t="s">
        <v>19388</v>
      </c>
      <c r="C10529" s="513">
        <v>6.9509999999999996</v>
      </c>
    </row>
    <row r="10530" spans="1:3">
      <c r="A10530" s="285">
        <v>637801</v>
      </c>
      <c r="B10530" s="285" t="s">
        <v>19388</v>
      </c>
      <c r="C10530" s="513">
        <v>6.9509999999999996</v>
      </c>
    </row>
    <row r="10531" spans="1:3">
      <c r="A10531" s="285">
        <v>637803</v>
      </c>
      <c r="B10531" s="285" t="s">
        <v>19389</v>
      </c>
      <c r="C10531" s="513">
        <v>47.494999999999997</v>
      </c>
    </row>
    <row r="10532" spans="1:3">
      <c r="A10532" s="285">
        <v>637805</v>
      </c>
      <c r="B10532" s="285" t="s">
        <v>19390</v>
      </c>
      <c r="C10532" s="513">
        <v>66.290000000000006</v>
      </c>
    </row>
    <row r="10533" spans="1:3">
      <c r="A10533" s="285">
        <v>637807</v>
      </c>
      <c r="B10533" s="285" t="s">
        <v>19391</v>
      </c>
      <c r="C10533" s="513">
        <v>66.325000000000003</v>
      </c>
    </row>
    <row r="10534" spans="1:3">
      <c r="A10534" s="285">
        <v>637808</v>
      </c>
      <c r="B10534" s="285" t="s">
        <v>19392</v>
      </c>
      <c r="C10534" s="513">
        <v>7.21</v>
      </c>
    </row>
    <row r="10535" spans="1:3">
      <c r="A10535" s="285">
        <v>637810</v>
      </c>
      <c r="B10535" s="285" t="s">
        <v>19393</v>
      </c>
      <c r="C10535" s="513">
        <v>8.0045000000000002</v>
      </c>
    </row>
    <row r="10536" spans="1:3">
      <c r="A10536" s="285">
        <v>637813</v>
      </c>
      <c r="B10536" s="285" t="s">
        <v>19394</v>
      </c>
      <c r="C10536" s="513">
        <v>50.61</v>
      </c>
    </row>
    <row r="10537" spans="1:3">
      <c r="A10537" s="285">
        <v>637815</v>
      </c>
      <c r="B10537" s="285" t="s">
        <v>19395</v>
      </c>
      <c r="C10537" s="513">
        <v>68.635000000000005</v>
      </c>
    </row>
    <row r="10538" spans="1:3">
      <c r="A10538" s="285">
        <v>637817</v>
      </c>
      <c r="B10538" s="285" t="s">
        <v>19396</v>
      </c>
      <c r="C10538" s="513">
        <v>68.635000000000005</v>
      </c>
    </row>
    <row r="10539" spans="1:3">
      <c r="A10539" s="285">
        <v>637818</v>
      </c>
      <c r="B10539" s="285" t="s">
        <v>19397</v>
      </c>
      <c r="C10539" s="513">
        <v>9.548</v>
      </c>
    </row>
    <row r="10540" spans="1:3">
      <c r="A10540" s="285">
        <v>637820</v>
      </c>
      <c r="B10540" s="285" t="s">
        <v>19398</v>
      </c>
      <c r="C10540" s="513">
        <v>10.297000000000001</v>
      </c>
    </row>
    <row r="10541" spans="1:3">
      <c r="A10541" s="285">
        <v>637823</v>
      </c>
      <c r="B10541" s="285" t="s">
        <v>19399</v>
      </c>
      <c r="C10541" s="513">
        <v>52.78</v>
      </c>
    </row>
    <row r="10542" spans="1:3">
      <c r="A10542" s="285">
        <v>637825</v>
      </c>
      <c r="B10542" s="285" t="s">
        <v>19400</v>
      </c>
      <c r="C10542" s="513">
        <v>70.454999999999998</v>
      </c>
    </row>
    <row r="10543" spans="1:3">
      <c r="A10543" s="285">
        <v>637827</v>
      </c>
      <c r="B10543" s="285" t="s">
        <v>19401</v>
      </c>
      <c r="C10543" s="513">
        <v>70.454999999999998</v>
      </c>
    </row>
    <row r="10544" spans="1:3">
      <c r="A10544" s="285">
        <v>637828</v>
      </c>
      <c r="B10544" s="285" t="s">
        <v>19402</v>
      </c>
      <c r="C10544" s="513">
        <v>10.230499999999999</v>
      </c>
    </row>
    <row r="10545" spans="1:3">
      <c r="A10545" s="285">
        <v>637833</v>
      </c>
      <c r="B10545" s="285" t="s">
        <v>19403</v>
      </c>
      <c r="C10545" s="513">
        <v>58.03</v>
      </c>
    </row>
    <row r="10546" spans="1:3">
      <c r="A10546" s="285">
        <v>637835</v>
      </c>
      <c r="B10546" s="285" t="s">
        <v>19404</v>
      </c>
      <c r="C10546" s="513">
        <v>77.454999999999998</v>
      </c>
    </row>
    <row r="10547" spans="1:3">
      <c r="A10547" s="285">
        <v>637837</v>
      </c>
      <c r="B10547" s="285" t="s">
        <v>19405</v>
      </c>
      <c r="C10547" s="513">
        <v>77.454999999999998</v>
      </c>
    </row>
    <row r="10548" spans="1:3">
      <c r="A10548" s="285">
        <v>637838</v>
      </c>
      <c r="B10548" s="285" t="s">
        <v>19406</v>
      </c>
      <c r="C10548" s="513">
        <v>12.641999999999999</v>
      </c>
    </row>
    <row r="10549" spans="1:3">
      <c r="A10549" s="285">
        <v>637843</v>
      </c>
      <c r="B10549" s="285" t="s">
        <v>19407</v>
      </c>
      <c r="C10549" s="513">
        <v>72.17</v>
      </c>
    </row>
    <row r="10550" spans="1:3">
      <c r="A10550" s="285">
        <v>637845</v>
      </c>
      <c r="B10550" s="285" t="s">
        <v>19408</v>
      </c>
      <c r="C10550" s="513">
        <v>83.02</v>
      </c>
    </row>
    <row r="10551" spans="1:3">
      <c r="A10551" s="285">
        <v>637847</v>
      </c>
      <c r="B10551" s="285" t="s">
        <v>19409</v>
      </c>
      <c r="C10551" s="513">
        <v>83.02</v>
      </c>
    </row>
    <row r="10552" spans="1:3">
      <c r="A10552" s="285">
        <v>637848</v>
      </c>
      <c r="B10552" s="285" t="s">
        <v>19410</v>
      </c>
      <c r="C10552" s="513">
        <v>15.862</v>
      </c>
    </row>
    <row r="10553" spans="1:3">
      <c r="A10553" s="285">
        <v>637850</v>
      </c>
      <c r="B10553" s="285" t="s">
        <v>19411</v>
      </c>
      <c r="C10553" s="513">
        <v>25.273499999999999</v>
      </c>
    </row>
    <row r="10554" spans="1:3">
      <c r="A10554" s="285">
        <v>637851</v>
      </c>
      <c r="B10554" s="285" t="s">
        <v>19411</v>
      </c>
      <c r="C10554" s="513">
        <v>25.273499999999999</v>
      </c>
    </row>
    <row r="10555" spans="1:3">
      <c r="A10555" s="285">
        <v>637853</v>
      </c>
      <c r="B10555" s="285" t="s">
        <v>19412</v>
      </c>
      <c r="C10555" s="513">
        <v>107.27500000000001</v>
      </c>
    </row>
    <row r="10556" spans="1:3">
      <c r="A10556" s="285">
        <v>637855</v>
      </c>
      <c r="B10556" s="285" t="s">
        <v>19413</v>
      </c>
      <c r="C10556" s="513">
        <v>123.44499999999999</v>
      </c>
    </row>
    <row r="10557" spans="1:3">
      <c r="A10557" s="285">
        <v>637857</v>
      </c>
      <c r="B10557" s="285" t="s">
        <v>19414</v>
      </c>
      <c r="C10557" s="513">
        <v>123.44499999999999</v>
      </c>
    </row>
    <row r="10558" spans="1:3">
      <c r="A10558" s="285">
        <v>637858</v>
      </c>
      <c r="B10558" s="285" t="s">
        <v>19415</v>
      </c>
      <c r="C10558" s="513">
        <v>22.323</v>
      </c>
    </row>
    <row r="10559" spans="1:3">
      <c r="A10559" s="285">
        <v>637860</v>
      </c>
      <c r="B10559" s="285" t="s">
        <v>19416</v>
      </c>
      <c r="C10559" s="513">
        <v>11.823</v>
      </c>
    </row>
    <row r="10560" spans="1:3">
      <c r="A10560" s="285">
        <v>637870</v>
      </c>
      <c r="B10560" s="285" t="s">
        <v>19417</v>
      </c>
      <c r="C10560" s="513">
        <v>18.486999999999998</v>
      </c>
    </row>
    <row r="10561" spans="1:3">
      <c r="A10561" s="285">
        <v>637871</v>
      </c>
      <c r="B10561" s="285" t="s">
        <v>19418</v>
      </c>
      <c r="C10561" s="513">
        <v>20.695499999999999</v>
      </c>
    </row>
    <row r="10562" spans="1:3">
      <c r="A10562" s="285">
        <v>637872</v>
      </c>
      <c r="B10562" s="285" t="s">
        <v>19419</v>
      </c>
      <c r="C10562" s="513">
        <v>21.532</v>
      </c>
    </row>
    <row r="10563" spans="1:3">
      <c r="A10563" s="285">
        <v>637873</v>
      </c>
      <c r="B10563" s="285" t="s">
        <v>19420</v>
      </c>
      <c r="C10563" s="513">
        <v>21.976500000000001</v>
      </c>
    </row>
    <row r="10564" spans="1:3">
      <c r="A10564" s="285">
        <v>637874</v>
      </c>
      <c r="B10564" s="285" t="s">
        <v>19421</v>
      </c>
      <c r="C10564" s="513">
        <v>24.846499999999999</v>
      </c>
    </row>
    <row r="10565" spans="1:3">
      <c r="A10565" s="285">
        <v>637875</v>
      </c>
      <c r="B10565" s="285" t="s">
        <v>19422</v>
      </c>
      <c r="C10565" s="513">
        <v>28.224</v>
      </c>
    </row>
    <row r="10566" spans="1:3">
      <c r="A10566" s="285">
        <v>637890</v>
      </c>
      <c r="B10566" s="285" t="s">
        <v>19423</v>
      </c>
      <c r="C10566" s="513">
        <v>2.2603</v>
      </c>
    </row>
    <row r="10567" spans="1:3">
      <c r="A10567" s="285">
        <v>637891</v>
      </c>
      <c r="B10567" s="285" t="s">
        <v>19424</v>
      </c>
      <c r="C10567" s="513">
        <v>2.6785000000000001</v>
      </c>
    </row>
    <row r="10568" spans="1:3">
      <c r="A10568" s="285">
        <v>637900</v>
      </c>
      <c r="B10568" s="285" t="s">
        <v>19425</v>
      </c>
      <c r="C10568" s="513">
        <v>17.328499999999998</v>
      </c>
    </row>
    <row r="10569" spans="1:3">
      <c r="A10569" s="285">
        <v>637903</v>
      </c>
      <c r="B10569" s="285" t="s">
        <v>19426</v>
      </c>
      <c r="C10569" s="513">
        <v>63.664999999999999</v>
      </c>
    </row>
    <row r="10570" spans="1:3">
      <c r="A10570" s="285">
        <v>637905</v>
      </c>
      <c r="B10570" s="285" t="s">
        <v>19427</v>
      </c>
      <c r="C10570" s="513">
        <v>80.569999999999993</v>
      </c>
    </row>
    <row r="10571" spans="1:3">
      <c r="A10571" s="285">
        <v>637907</v>
      </c>
      <c r="B10571" s="285" t="s">
        <v>19428</v>
      </c>
      <c r="C10571" s="513">
        <v>80.569999999999993</v>
      </c>
    </row>
    <row r="10572" spans="1:3">
      <c r="A10572" s="285">
        <v>637908</v>
      </c>
      <c r="B10572" s="285" t="s">
        <v>19429</v>
      </c>
      <c r="C10572" s="513">
        <v>14.196</v>
      </c>
    </row>
    <row r="10573" spans="1:3">
      <c r="A10573" s="285">
        <v>637910</v>
      </c>
      <c r="B10573" s="285" t="s">
        <v>19430</v>
      </c>
      <c r="C10573" s="513">
        <v>24.118500000000001</v>
      </c>
    </row>
    <row r="10574" spans="1:3">
      <c r="A10574" s="285">
        <v>637911</v>
      </c>
      <c r="B10574" s="285" t="s">
        <v>19431</v>
      </c>
      <c r="C10574" s="513">
        <v>23.523499999999999</v>
      </c>
    </row>
    <row r="10575" spans="1:3">
      <c r="A10575" s="285">
        <v>637913</v>
      </c>
      <c r="B10575" s="285" t="s">
        <v>19432</v>
      </c>
      <c r="C10575" s="513">
        <v>93.625</v>
      </c>
    </row>
    <row r="10576" spans="1:3">
      <c r="A10576" s="285">
        <v>637915</v>
      </c>
      <c r="B10576" s="285" t="s">
        <v>19433</v>
      </c>
      <c r="C10576" s="513">
        <v>105.77</v>
      </c>
    </row>
    <row r="10577" spans="1:3">
      <c r="A10577" s="285">
        <v>637917</v>
      </c>
      <c r="B10577" s="285" t="s">
        <v>19434</v>
      </c>
      <c r="C10577" s="513">
        <v>105.77</v>
      </c>
    </row>
    <row r="10578" spans="1:3">
      <c r="A10578" s="285">
        <v>637918</v>
      </c>
      <c r="B10578" s="285" t="s">
        <v>19435</v>
      </c>
      <c r="C10578" s="513">
        <v>16.695</v>
      </c>
    </row>
    <row r="10579" spans="1:3">
      <c r="A10579" s="285">
        <v>637920</v>
      </c>
      <c r="B10579" s="285" t="s">
        <v>19436</v>
      </c>
      <c r="C10579" s="513">
        <v>31.328499999999998</v>
      </c>
    </row>
    <row r="10580" spans="1:3">
      <c r="A10580" s="285">
        <v>637921</v>
      </c>
      <c r="B10580" s="285" t="s">
        <v>19436</v>
      </c>
      <c r="C10580" s="513">
        <v>31.328499999999998</v>
      </c>
    </row>
    <row r="10581" spans="1:3">
      <c r="A10581" s="285">
        <v>637923</v>
      </c>
      <c r="B10581" s="285" t="s">
        <v>19437</v>
      </c>
      <c r="C10581" s="513">
        <v>113.12</v>
      </c>
    </row>
    <row r="10582" spans="1:3">
      <c r="A10582" s="285">
        <v>637925</v>
      </c>
      <c r="B10582" s="285" t="s">
        <v>19438</v>
      </c>
      <c r="C10582" s="513">
        <v>130.06</v>
      </c>
    </row>
    <row r="10583" spans="1:3">
      <c r="A10583" s="285">
        <v>637927</v>
      </c>
      <c r="B10583" s="285" t="s">
        <v>19439</v>
      </c>
      <c r="C10583" s="513">
        <v>130.06</v>
      </c>
    </row>
    <row r="10584" spans="1:3">
      <c r="A10584" s="285">
        <v>637928</v>
      </c>
      <c r="B10584" s="285" t="s">
        <v>19440</v>
      </c>
      <c r="C10584" s="513">
        <v>19.330500000000001</v>
      </c>
    </row>
    <row r="10585" spans="1:3">
      <c r="A10585" s="285">
        <v>637930</v>
      </c>
      <c r="B10585" s="285" t="s">
        <v>19441</v>
      </c>
      <c r="C10585" s="513">
        <v>38.08</v>
      </c>
    </row>
    <row r="10586" spans="1:3">
      <c r="A10586" s="285">
        <v>637931</v>
      </c>
      <c r="B10586" s="285" t="s">
        <v>19441</v>
      </c>
      <c r="C10586" s="513">
        <v>38.08</v>
      </c>
    </row>
    <row r="10587" spans="1:3">
      <c r="A10587" s="285">
        <v>637933</v>
      </c>
      <c r="B10587" s="285" t="s">
        <v>19442</v>
      </c>
      <c r="C10587" s="513">
        <v>124.425</v>
      </c>
    </row>
    <row r="10588" spans="1:3">
      <c r="A10588" s="285">
        <v>637935</v>
      </c>
      <c r="B10588" s="285" t="s">
        <v>19443</v>
      </c>
      <c r="C10588" s="513">
        <v>143.04499999999999</v>
      </c>
    </row>
    <row r="10589" spans="1:3">
      <c r="A10589" s="285">
        <v>637937</v>
      </c>
      <c r="B10589" s="285" t="s">
        <v>19444</v>
      </c>
      <c r="C10589" s="513">
        <v>143.04499999999999</v>
      </c>
    </row>
    <row r="10590" spans="1:3">
      <c r="A10590" s="285">
        <v>637938</v>
      </c>
      <c r="B10590" s="285" t="s">
        <v>19445</v>
      </c>
      <c r="C10590" s="513">
        <v>22.603000000000002</v>
      </c>
    </row>
    <row r="10591" spans="1:3">
      <c r="A10591" s="285">
        <v>637940</v>
      </c>
      <c r="B10591" s="285" t="s">
        <v>19446</v>
      </c>
      <c r="C10591" s="513">
        <v>43.68</v>
      </c>
    </row>
    <row r="10592" spans="1:3">
      <c r="A10592" s="285">
        <v>637941</v>
      </c>
      <c r="B10592" s="285" t="s">
        <v>19446</v>
      </c>
      <c r="C10592" s="513">
        <v>43.68</v>
      </c>
    </row>
    <row r="10593" spans="1:3">
      <c r="A10593" s="285">
        <v>637943</v>
      </c>
      <c r="B10593" s="285" t="s">
        <v>19447</v>
      </c>
      <c r="C10593" s="513">
        <v>136.85</v>
      </c>
    </row>
    <row r="10594" spans="1:3">
      <c r="A10594" s="285">
        <v>637945</v>
      </c>
      <c r="B10594" s="285" t="s">
        <v>19448</v>
      </c>
      <c r="C10594" s="513">
        <v>157.88499999999999</v>
      </c>
    </row>
    <row r="10595" spans="1:3">
      <c r="A10595" s="285">
        <v>637947</v>
      </c>
      <c r="B10595" s="285" t="s">
        <v>19449</v>
      </c>
      <c r="C10595" s="513">
        <v>157.88499999999999</v>
      </c>
    </row>
    <row r="10596" spans="1:3">
      <c r="A10596" s="285">
        <v>637948</v>
      </c>
      <c r="B10596" s="285" t="s">
        <v>19449</v>
      </c>
      <c r="C10596" s="513">
        <v>24.696000000000002</v>
      </c>
    </row>
    <row r="10597" spans="1:3">
      <c r="A10597" s="285">
        <v>637952</v>
      </c>
      <c r="B10597" s="285" t="s">
        <v>19450</v>
      </c>
      <c r="C10597" s="513">
        <v>3.1654</v>
      </c>
    </row>
    <row r="10598" spans="1:3">
      <c r="A10598" s="285">
        <v>637954</v>
      </c>
      <c r="B10598" s="285" t="s">
        <v>19451</v>
      </c>
      <c r="C10598" s="513">
        <v>0.31819999999999998</v>
      </c>
    </row>
    <row r="10599" spans="1:3">
      <c r="A10599" s="285">
        <v>637955</v>
      </c>
      <c r="B10599" s="285" t="s">
        <v>19452</v>
      </c>
      <c r="C10599" s="513">
        <v>2.6852</v>
      </c>
    </row>
    <row r="10600" spans="1:3">
      <c r="A10600" s="285">
        <v>637956</v>
      </c>
      <c r="B10600" s="285" t="s">
        <v>19453</v>
      </c>
      <c r="C10600" s="513">
        <v>4.2140000000000004</v>
      </c>
    </row>
    <row r="10601" spans="1:3">
      <c r="A10601" s="285">
        <v>637960</v>
      </c>
      <c r="B10601" s="285" t="s">
        <v>19454</v>
      </c>
      <c r="C10601" s="513">
        <v>12.641999999999999</v>
      </c>
    </row>
    <row r="10602" spans="1:3">
      <c r="A10602" s="285">
        <v>637963</v>
      </c>
      <c r="B10602" s="285" t="s">
        <v>19455</v>
      </c>
      <c r="C10602" s="513">
        <v>23.3415</v>
      </c>
    </row>
    <row r="10603" spans="1:3">
      <c r="A10603" s="285">
        <v>637964</v>
      </c>
      <c r="B10603" s="285" t="s">
        <v>19456</v>
      </c>
      <c r="C10603" s="513">
        <v>27.93</v>
      </c>
    </row>
    <row r="10604" spans="1:3">
      <c r="A10604" s="285">
        <v>637970</v>
      </c>
      <c r="B10604" s="285" t="s">
        <v>19457</v>
      </c>
      <c r="C10604" s="513">
        <v>24.100999999999999</v>
      </c>
    </row>
    <row r="10605" spans="1:3">
      <c r="A10605" s="285">
        <v>637971</v>
      </c>
      <c r="B10605" s="285" t="s">
        <v>19458</v>
      </c>
      <c r="C10605" s="513">
        <v>29.021999999999998</v>
      </c>
    </row>
    <row r="10606" spans="1:3">
      <c r="A10606" s="285">
        <v>637972</v>
      </c>
      <c r="B10606" s="285" t="s">
        <v>19459</v>
      </c>
      <c r="C10606" s="513">
        <v>31.2515</v>
      </c>
    </row>
    <row r="10607" spans="1:3">
      <c r="A10607" s="285">
        <v>637973</v>
      </c>
      <c r="B10607" s="285" t="s">
        <v>19460</v>
      </c>
      <c r="C10607" s="513">
        <v>34.643000000000001</v>
      </c>
    </row>
    <row r="10608" spans="1:3">
      <c r="A10608" s="285">
        <v>637974</v>
      </c>
      <c r="B10608" s="285" t="s">
        <v>19461</v>
      </c>
      <c r="C10608" s="513">
        <v>38.85</v>
      </c>
    </row>
    <row r="10609" spans="1:3">
      <c r="A10609" s="285">
        <v>637976</v>
      </c>
      <c r="B10609" s="285" t="s">
        <v>19462</v>
      </c>
      <c r="C10609" s="513">
        <v>10.230499999999999</v>
      </c>
    </row>
    <row r="10610" spans="1:3">
      <c r="A10610" s="285">
        <v>637977</v>
      </c>
      <c r="B10610" s="285" t="s">
        <v>19463</v>
      </c>
      <c r="C10610" s="513">
        <v>11.417</v>
      </c>
    </row>
    <row r="10611" spans="1:3">
      <c r="A10611" s="285">
        <v>637978</v>
      </c>
      <c r="B10611" s="285" t="s">
        <v>19464</v>
      </c>
      <c r="C10611" s="513">
        <v>21.132999999999999</v>
      </c>
    </row>
    <row r="10612" spans="1:3">
      <c r="A10612" s="285">
        <v>637979</v>
      </c>
      <c r="B10612" s="285" t="s">
        <v>19465</v>
      </c>
      <c r="C10612" s="513">
        <v>23.681000000000001</v>
      </c>
    </row>
    <row r="10613" spans="1:3">
      <c r="A10613" s="285">
        <v>637980</v>
      </c>
      <c r="B10613" s="285" t="s">
        <v>19466</v>
      </c>
      <c r="C10613" s="513">
        <v>26.064499999999999</v>
      </c>
    </row>
    <row r="10614" spans="1:3">
      <c r="A10614" s="285">
        <v>637981</v>
      </c>
      <c r="B10614" s="285" t="s">
        <v>19467</v>
      </c>
      <c r="C10614" s="513">
        <v>27.450500000000002</v>
      </c>
    </row>
    <row r="10615" spans="1:3">
      <c r="A10615" s="285">
        <v>637983</v>
      </c>
      <c r="B10615" s="285" t="s">
        <v>19468</v>
      </c>
      <c r="C10615" s="513">
        <v>20.622</v>
      </c>
    </row>
    <row r="10616" spans="1:3">
      <c r="A10616" s="285">
        <v>637984</v>
      </c>
      <c r="B10616" s="285" t="s">
        <v>19469</v>
      </c>
      <c r="C10616" s="513">
        <v>22.0395</v>
      </c>
    </row>
    <row r="10617" spans="1:3">
      <c r="A10617" s="285">
        <v>637985</v>
      </c>
      <c r="B10617" s="285" t="s">
        <v>19470</v>
      </c>
      <c r="C10617" s="513">
        <v>6.1669999999999998</v>
      </c>
    </row>
    <row r="10618" spans="1:3">
      <c r="A10618" s="285">
        <v>637986</v>
      </c>
      <c r="B10618" s="285" t="s">
        <v>19471</v>
      </c>
      <c r="C10618" s="513">
        <v>29.952999999999999</v>
      </c>
    </row>
    <row r="10619" spans="1:3">
      <c r="A10619" s="285">
        <v>637987</v>
      </c>
      <c r="B10619" s="285" t="s">
        <v>19472</v>
      </c>
      <c r="C10619" s="513">
        <v>0.62439999999999996</v>
      </c>
    </row>
    <row r="10620" spans="1:3">
      <c r="A10620" s="285">
        <v>637988</v>
      </c>
      <c r="B10620" s="285" t="s">
        <v>19473</v>
      </c>
      <c r="C10620" s="513">
        <v>11.949</v>
      </c>
    </row>
    <row r="10621" spans="1:3">
      <c r="A10621" s="285">
        <v>637990</v>
      </c>
      <c r="B10621" s="285" t="s">
        <v>19474</v>
      </c>
      <c r="C10621" s="513">
        <v>5.9779999999999998</v>
      </c>
    </row>
    <row r="10622" spans="1:3">
      <c r="A10622" s="285">
        <v>637993</v>
      </c>
      <c r="B10622" s="285" t="s">
        <v>19475</v>
      </c>
      <c r="C10622" s="513">
        <v>4.8789999999999996</v>
      </c>
    </row>
    <row r="10623" spans="1:3">
      <c r="A10623" s="285">
        <v>637994</v>
      </c>
      <c r="B10623" s="285" t="s">
        <v>19476</v>
      </c>
      <c r="C10623" s="513">
        <v>4.8440000000000003</v>
      </c>
    </row>
    <row r="10624" spans="1:3">
      <c r="A10624" s="285">
        <v>637995</v>
      </c>
      <c r="B10624" s="285" t="s">
        <v>19477</v>
      </c>
      <c r="C10624" s="513">
        <v>5.3479999999999999</v>
      </c>
    </row>
    <row r="10625" spans="1:3">
      <c r="A10625" s="285">
        <v>637996</v>
      </c>
      <c r="B10625" s="285" t="s">
        <v>19478</v>
      </c>
      <c r="C10625" s="513">
        <v>6.5170000000000003</v>
      </c>
    </row>
    <row r="10626" spans="1:3">
      <c r="A10626" s="285">
        <v>637997</v>
      </c>
      <c r="B10626" s="285" t="s">
        <v>19479</v>
      </c>
      <c r="C10626" s="513">
        <v>8.4314999999999998</v>
      </c>
    </row>
    <row r="10627" spans="1:3">
      <c r="A10627" s="285">
        <v>637998</v>
      </c>
      <c r="B10627" s="285" t="s">
        <v>19480</v>
      </c>
      <c r="C10627" s="513">
        <v>9.2155000000000005</v>
      </c>
    </row>
    <row r="10628" spans="1:3">
      <c r="A10628" s="285">
        <v>410402</v>
      </c>
      <c r="B10628" s="285" t="s">
        <v>19481</v>
      </c>
      <c r="C10628" s="513">
        <v>134.73330000000001</v>
      </c>
    </row>
    <row r="10629" spans="1:3">
      <c r="A10629" s="285">
        <v>410410</v>
      </c>
      <c r="B10629" s="285" t="s">
        <v>19482</v>
      </c>
      <c r="C10629" s="513">
        <v>138.5547</v>
      </c>
    </row>
    <row r="10630" spans="1:3">
      <c r="A10630" s="285">
        <v>410411</v>
      </c>
      <c r="B10630" s="285" t="s">
        <v>19483</v>
      </c>
      <c r="C10630" s="513">
        <v>177.8109</v>
      </c>
    </row>
    <row r="10631" spans="1:3">
      <c r="A10631" s="285">
        <v>410414</v>
      </c>
      <c r="B10631" s="285" t="s">
        <v>19484</v>
      </c>
      <c r="C10631" s="513">
        <v>130.85400000000001</v>
      </c>
    </row>
    <row r="10632" spans="1:3">
      <c r="A10632" s="285">
        <v>410424</v>
      </c>
      <c r="B10632" s="285" t="s">
        <v>19485</v>
      </c>
      <c r="C10632" s="513">
        <v>131.5488</v>
      </c>
    </row>
    <row r="10633" spans="1:3">
      <c r="A10633" s="285">
        <v>410426</v>
      </c>
      <c r="B10633" s="285" t="s">
        <v>19486</v>
      </c>
      <c r="C10633" s="513">
        <v>255.74430000000001</v>
      </c>
    </row>
    <row r="10634" spans="1:3">
      <c r="A10634" s="285">
        <v>410428</v>
      </c>
      <c r="B10634" s="285" t="s">
        <v>19487</v>
      </c>
      <c r="C10634" s="513">
        <v>117.1896</v>
      </c>
    </row>
    <row r="10635" spans="1:3">
      <c r="A10635" s="285">
        <v>410429</v>
      </c>
      <c r="B10635" s="285" t="s">
        <v>19488</v>
      </c>
      <c r="C10635" s="513">
        <v>181.63229999999999</v>
      </c>
    </row>
    <row r="10636" spans="1:3">
      <c r="A10636" s="285">
        <v>410431</v>
      </c>
      <c r="B10636" s="285" t="s">
        <v>19489</v>
      </c>
      <c r="C10636" s="513">
        <v>106.88339999999999</v>
      </c>
    </row>
    <row r="10637" spans="1:3">
      <c r="A10637" s="285">
        <v>410432</v>
      </c>
      <c r="B10637" s="285" t="s">
        <v>19490</v>
      </c>
      <c r="C10637" s="513">
        <v>132.41730000000001</v>
      </c>
    </row>
    <row r="10638" spans="1:3">
      <c r="A10638" s="285">
        <v>410435</v>
      </c>
      <c r="B10638" s="285" t="s">
        <v>19491</v>
      </c>
      <c r="C10638" s="513">
        <v>221.06219999999999</v>
      </c>
    </row>
    <row r="10639" spans="1:3">
      <c r="A10639" s="285">
        <v>410472</v>
      </c>
      <c r="B10639" s="285" t="s">
        <v>19492</v>
      </c>
      <c r="C10639" s="513">
        <v>186.61170000000001</v>
      </c>
    </row>
    <row r="10640" spans="1:3">
      <c r="A10640" s="285">
        <v>410475</v>
      </c>
      <c r="B10640" s="285" t="s">
        <v>19493</v>
      </c>
      <c r="C10640" s="513">
        <v>155.69309999999999</v>
      </c>
    </row>
    <row r="10641" spans="1:3">
      <c r="A10641" s="285">
        <v>410477</v>
      </c>
      <c r="B10641" s="285" t="s">
        <v>19494</v>
      </c>
      <c r="C10641" s="513">
        <v>163.91489999999999</v>
      </c>
    </row>
    <row r="10642" spans="1:3">
      <c r="A10642" s="285">
        <v>410480</v>
      </c>
      <c r="B10642" s="285" t="s">
        <v>19495</v>
      </c>
      <c r="C10642" s="513">
        <v>224.76779999999999</v>
      </c>
    </row>
    <row r="10643" spans="1:3">
      <c r="A10643" s="285">
        <v>410483</v>
      </c>
      <c r="B10643" s="285" t="s">
        <v>19496</v>
      </c>
      <c r="C10643" s="513">
        <v>160.2672</v>
      </c>
    </row>
    <row r="10644" spans="1:3">
      <c r="A10644" s="285">
        <v>410500</v>
      </c>
      <c r="B10644" s="285" t="s">
        <v>19497</v>
      </c>
      <c r="C10644" s="513">
        <v>198.77070000000001</v>
      </c>
    </row>
    <row r="10645" spans="1:3">
      <c r="A10645" s="285">
        <v>410508</v>
      </c>
      <c r="B10645" s="285" t="s">
        <v>19498</v>
      </c>
      <c r="C10645" s="513">
        <v>214.98269999999999</v>
      </c>
    </row>
    <row r="10646" spans="1:3">
      <c r="A10646" s="285">
        <v>410509</v>
      </c>
      <c r="B10646" s="285" t="s">
        <v>19499</v>
      </c>
      <c r="C10646" s="513">
        <v>242.07990000000001</v>
      </c>
    </row>
    <row r="10647" spans="1:3">
      <c r="A10647" s="285">
        <v>410512</v>
      </c>
      <c r="B10647" s="285" t="s">
        <v>19500</v>
      </c>
      <c r="C10647" s="513">
        <v>162.64109999999999</v>
      </c>
    </row>
    <row r="10648" spans="1:3">
      <c r="A10648" s="285">
        <v>410520</v>
      </c>
      <c r="B10648" s="285" t="s">
        <v>19501</v>
      </c>
      <c r="C10648" s="513">
        <v>146.83439999999999</v>
      </c>
    </row>
    <row r="10649" spans="1:3">
      <c r="A10649" s="285">
        <v>410521</v>
      </c>
      <c r="B10649" s="285" t="s">
        <v>19502</v>
      </c>
      <c r="C10649" s="513">
        <v>162.58320000000001</v>
      </c>
    </row>
    <row r="10650" spans="1:3">
      <c r="A10650" s="285">
        <v>410523</v>
      </c>
      <c r="B10650" s="285" t="s">
        <v>19503</v>
      </c>
      <c r="C10650" s="513">
        <v>306.92790000000002</v>
      </c>
    </row>
    <row r="10651" spans="1:3">
      <c r="A10651" s="285">
        <v>410525</v>
      </c>
      <c r="B10651" s="285" t="s">
        <v>19504</v>
      </c>
      <c r="C10651" s="513">
        <v>147.4134</v>
      </c>
    </row>
    <row r="10652" spans="1:3">
      <c r="A10652" s="285">
        <v>410526</v>
      </c>
      <c r="B10652" s="285" t="s">
        <v>19505</v>
      </c>
      <c r="C10652" s="513">
        <v>236.8689</v>
      </c>
    </row>
    <row r="10653" spans="1:3">
      <c r="A10653" s="285">
        <v>410528</v>
      </c>
      <c r="B10653" s="285" t="s">
        <v>19506</v>
      </c>
      <c r="C10653" s="513">
        <v>121.2426</v>
      </c>
    </row>
    <row r="10654" spans="1:3">
      <c r="A10654" s="285">
        <v>410529</v>
      </c>
      <c r="B10654" s="285" t="s">
        <v>19507</v>
      </c>
      <c r="C10654" s="513">
        <v>169.5891</v>
      </c>
    </row>
    <row r="10655" spans="1:3">
      <c r="A10655" s="285">
        <v>410531</v>
      </c>
      <c r="B10655" s="285" t="s">
        <v>19508</v>
      </c>
      <c r="C10655" s="513">
        <v>190.7226</v>
      </c>
    </row>
    <row r="10656" spans="1:3">
      <c r="A10656" s="285">
        <v>410534</v>
      </c>
      <c r="B10656" s="285" t="s">
        <v>19509</v>
      </c>
      <c r="C10656" s="513">
        <v>266.45580000000001</v>
      </c>
    </row>
    <row r="10657" spans="1:3">
      <c r="A10657" s="285">
        <v>410546</v>
      </c>
      <c r="B10657" s="285" t="s">
        <v>19510</v>
      </c>
      <c r="C10657" s="513">
        <v>240.285</v>
      </c>
    </row>
    <row r="10658" spans="1:3">
      <c r="A10658" s="285">
        <v>410657</v>
      </c>
      <c r="B10658" s="285" t="s">
        <v>19511</v>
      </c>
      <c r="C10658" s="513">
        <v>506.33550000000002</v>
      </c>
    </row>
    <row r="10659" spans="1:3">
      <c r="A10659" s="285">
        <v>410658</v>
      </c>
      <c r="B10659" s="285" t="s">
        <v>19512</v>
      </c>
      <c r="C10659" s="513">
        <v>632.84699999999998</v>
      </c>
    </row>
    <row r="10660" spans="1:3">
      <c r="A10660" s="285">
        <v>410659</v>
      </c>
      <c r="B10660" s="285" t="s">
        <v>19513</v>
      </c>
      <c r="C10660" s="513">
        <v>663.53399999999999</v>
      </c>
    </row>
    <row r="10661" spans="1:3">
      <c r="A10661" s="285">
        <v>67686</v>
      </c>
      <c r="B10661" s="285" t="s">
        <v>19514</v>
      </c>
      <c r="C10661" s="513">
        <v>4.5585000000000004</v>
      </c>
    </row>
    <row r="10662" spans="1:3">
      <c r="A10662" s="285">
        <v>605202</v>
      </c>
      <c r="B10662" s="285" t="s">
        <v>19515</v>
      </c>
      <c r="C10662" s="513">
        <v>50.0092</v>
      </c>
    </row>
    <row r="10663" spans="1:3">
      <c r="A10663" s="285">
        <v>67688</v>
      </c>
      <c r="B10663" s="285" t="s">
        <v>19516</v>
      </c>
      <c r="C10663" s="513">
        <v>4.5585000000000004</v>
      </c>
    </row>
    <row r="10664" spans="1:3">
      <c r="A10664" s="285">
        <v>411059</v>
      </c>
      <c r="B10664" s="285" t="s">
        <v>19517</v>
      </c>
      <c r="C10664" s="513">
        <v>194.14</v>
      </c>
    </row>
    <row r="10665" spans="1:3">
      <c r="A10665" s="285">
        <v>412626</v>
      </c>
      <c r="B10665" s="285" t="s">
        <v>19518</v>
      </c>
      <c r="C10665" s="513">
        <v>189.286</v>
      </c>
    </row>
    <row r="10666" spans="1:3">
      <c r="A10666" s="285">
        <v>27743</v>
      </c>
      <c r="B10666" s="285" t="s">
        <v>19519</v>
      </c>
      <c r="C10666" s="513">
        <v>107.502</v>
      </c>
    </row>
    <row r="10667" spans="1:3">
      <c r="A10667" s="285">
        <v>666987</v>
      </c>
      <c r="B10667" s="285" t="s">
        <v>19520</v>
      </c>
      <c r="C10667" s="513">
        <v>2.1827999999999999</v>
      </c>
    </row>
    <row r="10668" spans="1:3">
      <c r="A10668" s="285">
        <v>76509</v>
      </c>
      <c r="B10668" s="285" t="s">
        <v>19521</v>
      </c>
      <c r="C10668" s="513">
        <v>12.459199999999999</v>
      </c>
    </row>
    <row r="10669" spans="1:3">
      <c r="A10669" s="285">
        <v>664514</v>
      </c>
      <c r="B10669" s="285" t="s">
        <v>19522</v>
      </c>
      <c r="C10669" s="513">
        <v>14.835000000000001</v>
      </c>
    </row>
    <row r="10670" spans="1:3">
      <c r="A10670" s="285">
        <v>142191</v>
      </c>
      <c r="B10670" s="285" t="s">
        <v>19523</v>
      </c>
      <c r="C10670" s="513">
        <v>6702.6</v>
      </c>
    </row>
    <row r="10671" spans="1:3">
      <c r="A10671" s="285">
        <v>75767</v>
      </c>
      <c r="B10671" s="285" t="s">
        <v>19524</v>
      </c>
      <c r="C10671" s="513">
        <v>7.9485000000000001</v>
      </c>
    </row>
    <row r="10672" spans="1:3">
      <c r="A10672" s="285">
        <v>611706</v>
      </c>
      <c r="B10672" s="285" t="s">
        <v>19525</v>
      </c>
      <c r="C10672" s="513">
        <v>9.8559999999999999</v>
      </c>
    </row>
    <row r="10673" spans="1:3">
      <c r="A10673" s="285">
        <v>664731</v>
      </c>
      <c r="B10673" s="285" t="s">
        <v>19526</v>
      </c>
      <c r="C10673" s="513">
        <v>3.2685</v>
      </c>
    </row>
    <row r="10674" spans="1:3">
      <c r="A10674" s="285">
        <v>27427</v>
      </c>
      <c r="B10674" s="285" t="s">
        <v>19527</v>
      </c>
      <c r="C10674" s="513">
        <v>76.665000000000006</v>
      </c>
    </row>
    <row r="10675" spans="1:3">
      <c r="A10675" s="285">
        <v>666473</v>
      </c>
      <c r="B10675" s="285" t="s">
        <v>19528</v>
      </c>
      <c r="C10675" s="513">
        <v>1.4543999999999999</v>
      </c>
    </row>
    <row r="10676" spans="1:3">
      <c r="A10676" s="285">
        <v>142549</v>
      </c>
      <c r="B10676" s="285" t="s">
        <v>19529</v>
      </c>
      <c r="C10676" s="513">
        <v>3543.6</v>
      </c>
    </row>
    <row r="10677" spans="1:3">
      <c r="A10677" s="285">
        <v>405023</v>
      </c>
      <c r="B10677" s="285" t="s">
        <v>19530</v>
      </c>
      <c r="C10677" s="513">
        <v>61.431899999999999</v>
      </c>
    </row>
    <row r="10678" spans="1:3">
      <c r="A10678" s="285">
        <v>20833</v>
      </c>
      <c r="B10678" s="285" t="s">
        <v>19531</v>
      </c>
      <c r="C10678" s="513">
        <v>135.02279999999999</v>
      </c>
    </row>
    <row r="10679" spans="1:3">
      <c r="A10679" s="285">
        <v>310122</v>
      </c>
      <c r="B10679" s="285" t="s">
        <v>19532</v>
      </c>
      <c r="C10679" s="513">
        <v>1731</v>
      </c>
    </row>
    <row r="10680" spans="1:3">
      <c r="A10680" s="285">
        <v>310123</v>
      </c>
      <c r="B10680" s="285" t="s">
        <v>19533</v>
      </c>
      <c r="C10680" s="513">
        <v>1876.2</v>
      </c>
    </row>
    <row r="10681" spans="1:3">
      <c r="A10681" s="285">
        <v>310125</v>
      </c>
      <c r="B10681" s="285" t="s">
        <v>19534</v>
      </c>
      <c r="C10681" s="513">
        <v>2191.8000000000002</v>
      </c>
    </row>
    <row r="10682" spans="1:3">
      <c r="A10682" s="285">
        <v>666439</v>
      </c>
      <c r="B10682" s="285" t="s">
        <v>19535</v>
      </c>
      <c r="C10682" s="513">
        <v>6.5948000000000002</v>
      </c>
    </row>
    <row r="10683" spans="1:3">
      <c r="A10683" s="285">
        <v>54034</v>
      </c>
      <c r="B10683" s="285" t="s">
        <v>19536</v>
      </c>
      <c r="C10683" s="513">
        <v>31.561299999999999</v>
      </c>
    </row>
    <row r="10684" spans="1:3">
      <c r="A10684" s="285">
        <v>54058</v>
      </c>
      <c r="B10684" s="285" t="s">
        <v>19537</v>
      </c>
      <c r="C10684" s="513">
        <v>102.5988</v>
      </c>
    </row>
    <row r="10685" spans="1:3">
      <c r="A10685" s="285">
        <v>406250</v>
      </c>
      <c r="B10685" s="285" t="s">
        <v>19538</v>
      </c>
      <c r="C10685" s="513">
        <v>14.578200000000001</v>
      </c>
    </row>
    <row r="10686" spans="1:3">
      <c r="A10686" s="285">
        <v>406252</v>
      </c>
      <c r="B10686" s="285" t="s">
        <v>19539</v>
      </c>
      <c r="C10686" s="513">
        <v>17.986499999999999</v>
      </c>
    </row>
    <row r="10687" spans="1:3">
      <c r="A10687" s="285">
        <v>406256</v>
      </c>
      <c r="B10687" s="285" t="s">
        <v>19538</v>
      </c>
      <c r="C10687" s="513">
        <v>20.134799999999998</v>
      </c>
    </row>
    <row r="10688" spans="1:3">
      <c r="A10688" s="285">
        <v>406264</v>
      </c>
      <c r="B10688" s="285" t="s">
        <v>19540</v>
      </c>
      <c r="C10688" s="513">
        <v>23.001300000000001</v>
      </c>
    </row>
    <row r="10689" spans="1:3">
      <c r="A10689" s="285">
        <v>46575</v>
      </c>
      <c r="B10689" s="285" t="s">
        <v>19541</v>
      </c>
      <c r="C10689" s="513">
        <v>35.411999999999999</v>
      </c>
    </row>
    <row r="10690" spans="1:3">
      <c r="A10690" s="285">
        <v>146623</v>
      </c>
      <c r="B10690" s="285" t="s">
        <v>19542</v>
      </c>
      <c r="C10690" s="513">
        <v>214.08</v>
      </c>
    </row>
    <row r="10691" spans="1:3">
      <c r="A10691" s="285">
        <v>27710</v>
      </c>
      <c r="B10691" s="285" t="s">
        <v>19543</v>
      </c>
      <c r="C10691" s="513">
        <v>30.101700000000001</v>
      </c>
    </row>
    <row r="10692" spans="1:3">
      <c r="A10692" s="285">
        <v>662560</v>
      </c>
      <c r="B10692" s="285" t="s">
        <v>19544</v>
      </c>
      <c r="C10692" s="513">
        <v>656.4</v>
      </c>
    </row>
    <row r="10693" spans="1:3">
      <c r="A10693" s="285">
        <v>27510</v>
      </c>
      <c r="B10693" s="285" t="s">
        <v>19545</v>
      </c>
      <c r="C10693" s="513">
        <v>29.2239</v>
      </c>
    </row>
    <row r="10694" spans="1:3">
      <c r="A10694" s="285">
        <v>46486</v>
      </c>
      <c r="B10694" s="285" t="s">
        <v>19546</v>
      </c>
      <c r="C10694" s="513">
        <v>29.530799999999999</v>
      </c>
    </row>
    <row r="10695" spans="1:3">
      <c r="A10695" s="285" t="e">
        <v>#VALUE!</v>
      </c>
      <c r="B10695" s="285" t="s">
        <v>19547</v>
      </c>
      <c r="C10695" s="513">
        <v>91.86</v>
      </c>
    </row>
    <row r="10696" spans="1:3">
      <c r="A10696" s="285" t="e">
        <v>#VALUE!</v>
      </c>
      <c r="B10696" s="285" t="s">
        <v>19548</v>
      </c>
      <c r="C10696" s="513">
        <v>167.16</v>
      </c>
    </row>
    <row r="10697" spans="1:3">
      <c r="A10697" s="285" t="e">
        <v>#VALUE!</v>
      </c>
      <c r="B10697" s="285" t="s">
        <v>19549</v>
      </c>
      <c r="C10697" s="513">
        <v>230.16</v>
      </c>
    </row>
    <row r="10698" spans="1:3">
      <c r="A10698" s="285" t="e">
        <v>#VALUE!</v>
      </c>
      <c r="B10698" s="285" t="s">
        <v>19550</v>
      </c>
      <c r="C10698" s="513">
        <v>304.2</v>
      </c>
    </row>
    <row r="10699" spans="1:3">
      <c r="A10699" s="285" t="e">
        <v>#VALUE!</v>
      </c>
      <c r="B10699" s="285" t="s">
        <v>19551</v>
      </c>
      <c r="C10699" s="513">
        <v>10.8</v>
      </c>
    </row>
    <row r="10700" spans="1:3">
      <c r="A10700" s="285" t="e">
        <v>#VALUE!</v>
      </c>
      <c r="B10700" s="285" t="s">
        <v>19552</v>
      </c>
      <c r="C10700" s="513">
        <v>14.916</v>
      </c>
    </row>
    <row r="10701" spans="1:3">
      <c r="A10701" s="285">
        <v>20225</v>
      </c>
      <c r="B10701" s="285" t="s">
        <v>19553</v>
      </c>
      <c r="C10701" s="513">
        <v>45.636800000000001</v>
      </c>
    </row>
    <row r="10702" spans="1:3">
      <c r="A10702" s="285">
        <v>20325</v>
      </c>
      <c r="B10702" s="285" t="s">
        <v>19553</v>
      </c>
      <c r="C10702" s="513">
        <v>45.034599999999998</v>
      </c>
    </row>
    <row r="10703" spans="1:3">
      <c r="A10703" s="285">
        <v>88070</v>
      </c>
      <c r="B10703" s="285" t="s">
        <v>19554</v>
      </c>
      <c r="C10703" s="513">
        <v>84.302400000000006</v>
      </c>
    </row>
    <row r="10704" spans="1:3">
      <c r="A10704" s="285">
        <v>88071</v>
      </c>
      <c r="B10704" s="285" t="s">
        <v>19555</v>
      </c>
      <c r="C10704" s="513">
        <v>36.002200000000002</v>
      </c>
    </row>
    <row r="10705" spans="1:3">
      <c r="A10705" s="285">
        <v>142548</v>
      </c>
      <c r="B10705" s="285" t="s">
        <v>19556</v>
      </c>
      <c r="C10705" s="513">
        <v>3088.2</v>
      </c>
    </row>
    <row r="10706" spans="1:3">
      <c r="A10706" s="285">
        <v>142536</v>
      </c>
      <c r="B10706" s="285" t="s">
        <v>19557</v>
      </c>
      <c r="C10706" s="513">
        <v>4476.6000000000004</v>
      </c>
    </row>
    <row r="10707" spans="1:3">
      <c r="A10707" s="285">
        <v>638036</v>
      </c>
      <c r="B10707" s="285" t="s">
        <v>19558</v>
      </c>
      <c r="C10707" s="513">
        <v>3.976</v>
      </c>
    </row>
    <row r="10708" spans="1:3">
      <c r="A10708" s="285">
        <v>88073</v>
      </c>
      <c r="B10708" s="285" t="s">
        <v>19559</v>
      </c>
      <c r="C10708" s="513">
        <v>94.724400000000003</v>
      </c>
    </row>
    <row r="10709" spans="1:3">
      <c r="A10709" s="285">
        <v>666468</v>
      </c>
      <c r="B10709" s="285" t="s">
        <v>19560</v>
      </c>
      <c r="C10709" s="513">
        <v>1.9442999999999999</v>
      </c>
    </row>
    <row r="10710" spans="1:3">
      <c r="A10710" s="285">
        <v>386671</v>
      </c>
      <c r="B10710" s="285" t="s">
        <v>19561</v>
      </c>
      <c r="C10710" s="513">
        <v>0.1268</v>
      </c>
    </row>
    <row r="10711" spans="1:3">
      <c r="A10711" s="285">
        <v>666479</v>
      </c>
      <c r="B10711" s="285" t="s">
        <v>19562</v>
      </c>
      <c r="C10711" s="513">
        <v>2.4474</v>
      </c>
    </row>
    <row r="10712" spans="1:3">
      <c r="A10712" s="285">
        <v>310902</v>
      </c>
      <c r="B10712" s="285" t="s">
        <v>19563</v>
      </c>
      <c r="C10712" s="513">
        <v>66.3</v>
      </c>
    </row>
    <row r="10713" spans="1:3">
      <c r="A10713" s="285">
        <v>417308</v>
      </c>
      <c r="B10713" s="285" t="s">
        <v>19564</v>
      </c>
      <c r="C10713" s="513">
        <v>51.726599999999998</v>
      </c>
    </row>
    <row r="10714" spans="1:3">
      <c r="A10714" s="285">
        <v>410907</v>
      </c>
      <c r="B10714" s="285" t="s">
        <v>19565</v>
      </c>
      <c r="C10714" s="513">
        <v>215.96799999999999</v>
      </c>
    </row>
    <row r="10715" spans="1:3">
      <c r="A10715" s="285">
        <v>410918</v>
      </c>
      <c r="B10715" s="285" t="s">
        <v>19566</v>
      </c>
      <c r="C10715" s="513">
        <v>196.38399999999999</v>
      </c>
    </row>
    <row r="10716" spans="1:3">
      <c r="A10716" s="285">
        <v>410919</v>
      </c>
      <c r="B10716" s="285" t="s">
        <v>19567</v>
      </c>
      <c r="C10716" s="513">
        <v>176.52799999999999</v>
      </c>
    </row>
    <row r="10717" spans="1:3">
      <c r="A10717" s="285">
        <v>410921</v>
      </c>
      <c r="B10717" s="285" t="s">
        <v>19568</v>
      </c>
      <c r="C10717" s="513">
        <v>176.52799999999999</v>
      </c>
    </row>
    <row r="10718" spans="1:3">
      <c r="A10718" s="285">
        <v>410922</v>
      </c>
      <c r="B10718" s="285" t="s">
        <v>19569</v>
      </c>
      <c r="C10718" s="513">
        <v>176.52799999999999</v>
      </c>
    </row>
    <row r="10719" spans="1:3">
      <c r="A10719" s="285">
        <v>410923</v>
      </c>
      <c r="B10719" s="285" t="s">
        <v>19570</v>
      </c>
      <c r="C10719" s="513">
        <v>189.44800000000001</v>
      </c>
    </row>
    <row r="10720" spans="1:3">
      <c r="A10720" s="285">
        <v>410924</v>
      </c>
      <c r="B10720" s="285" t="s">
        <v>19571</v>
      </c>
      <c r="C10720" s="513">
        <v>232.28800000000001</v>
      </c>
    </row>
    <row r="10721" spans="1:3">
      <c r="A10721" s="285">
        <v>410925</v>
      </c>
      <c r="B10721" s="285" t="s">
        <v>19572</v>
      </c>
      <c r="C10721" s="513">
        <v>232.28800000000001</v>
      </c>
    </row>
    <row r="10722" spans="1:3">
      <c r="A10722" s="285">
        <v>410947</v>
      </c>
      <c r="B10722" s="285" t="s">
        <v>19573</v>
      </c>
      <c r="C10722" s="513">
        <v>253.91200000000001</v>
      </c>
    </row>
    <row r="10723" spans="1:3">
      <c r="A10723" s="285">
        <v>410962</v>
      </c>
      <c r="B10723" s="285" t="s">
        <v>19574</v>
      </c>
      <c r="C10723" s="513">
        <v>230.86</v>
      </c>
    </row>
    <row r="10724" spans="1:3">
      <c r="A10724" s="285">
        <v>410963</v>
      </c>
      <c r="B10724" s="285" t="s">
        <v>19575</v>
      </c>
      <c r="C10724" s="513">
        <v>207.74</v>
      </c>
    </row>
    <row r="10725" spans="1:3">
      <c r="A10725" s="285">
        <v>410965</v>
      </c>
      <c r="B10725" s="285" t="s">
        <v>19576</v>
      </c>
      <c r="C10725" s="513">
        <v>207.74</v>
      </c>
    </row>
    <row r="10726" spans="1:3">
      <c r="A10726" s="285">
        <v>410966</v>
      </c>
      <c r="B10726" s="285" t="s">
        <v>19577</v>
      </c>
      <c r="C10726" s="513">
        <v>207.74</v>
      </c>
    </row>
    <row r="10727" spans="1:3">
      <c r="A10727" s="285">
        <v>410967</v>
      </c>
      <c r="B10727" s="285" t="s">
        <v>19578</v>
      </c>
      <c r="C10727" s="513">
        <v>222.904</v>
      </c>
    </row>
    <row r="10728" spans="1:3">
      <c r="A10728" s="285">
        <v>410968</v>
      </c>
      <c r="B10728" s="285" t="s">
        <v>19579</v>
      </c>
      <c r="C10728" s="513">
        <v>273.428</v>
      </c>
    </row>
    <row r="10729" spans="1:3">
      <c r="A10729" s="285">
        <v>410969</v>
      </c>
      <c r="B10729" s="285" t="s">
        <v>19580</v>
      </c>
      <c r="C10729" s="513">
        <v>273.428</v>
      </c>
    </row>
    <row r="10730" spans="1:3">
      <c r="A10730" s="285">
        <v>410995</v>
      </c>
      <c r="B10730" s="285" t="s">
        <v>19581</v>
      </c>
      <c r="C10730" s="513">
        <v>202.096</v>
      </c>
    </row>
    <row r="10731" spans="1:3">
      <c r="A10731" s="285">
        <v>411007</v>
      </c>
      <c r="B10731" s="285" t="s">
        <v>19582</v>
      </c>
      <c r="C10731" s="513">
        <v>196.316</v>
      </c>
    </row>
    <row r="10732" spans="1:3">
      <c r="A10732" s="285">
        <v>411010</v>
      </c>
      <c r="B10732" s="285" t="s">
        <v>19583</v>
      </c>
      <c r="C10732" s="513">
        <v>183.53200000000001</v>
      </c>
    </row>
    <row r="10733" spans="1:3">
      <c r="A10733" s="285">
        <v>411011</v>
      </c>
      <c r="B10733" s="285" t="s">
        <v>19584</v>
      </c>
      <c r="C10733" s="513">
        <v>164.76400000000001</v>
      </c>
    </row>
    <row r="10734" spans="1:3">
      <c r="A10734" s="285">
        <v>411013</v>
      </c>
      <c r="B10734" s="285" t="s">
        <v>19585</v>
      </c>
      <c r="C10734" s="513">
        <v>164.76400000000001</v>
      </c>
    </row>
    <row r="10735" spans="1:3">
      <c r="A10735" s="285">
        <v>411014</v>
      </c>
      <c r="B10735" s="285" t="s">
        <v>19586</v>
      </c>
      <c r="C10735" s="513">
        <v>164.76400000000001</v>
      </c>
    </row>
    <row r="10736" spans="1:3">
      <c r="A10736" s="285">
        <v>411015</v>
      </c>
      <c r="B10736" s="285" t="s">
        <v>19587</v>
      </c>
      <c r="C10736" s="513">
        <v>176.93600000000001</v>
      </c>
    </row>
    <row r="10737" spans="1:3">
      <c r="A10737" s="285">
        <v>411016</v>
      </c>
      <c r="B10737" s="285" t="s">
        <v>19588</v>
      </c>
      <c r="C10737" s="513">
        <v>217.05600000000001</v>
      </c>
    </row>
    <row r="10738" spans="1:3">
      <c r="A10738" s="285">
        <v>411017</v>
      </c>
      <c r="B10738" s="285" t="s">
        <v>19589</v>
      </c>
      <c r="C10738" s="513">
        <v>217.05600000000001</v>
      </c>
    </row>
    <row r="10739" spans="1:3">
      <c r="A10739" s="285">
        <v>411033</v>
      </c>
      <c r="B10739" s="285" t="s">
        <v>19590</v>
      </c>
      <c r="C10739" s="513">
        <v>157.488</v>
      </c>
    </row>
    <row r="10740" spans="1:3">
      <c r="A10740" s="285">
        <v>411035</v>
      </c>
      <c r="B10740" s="285" t="s">
        <v>19591</v>
      </c>
      <c r="C10740" s="513">
        <v>157.488</v>
      </c>
    </row>
    <row r="10741" spans="1:3">
      <c r="A10741" s="285">
        <v>411043</v>
      </c>
      <c r="B10741" s="285" t="s">
        <v>19581</v>
      </c>
      <c r="C10741" s="513">
        <v>237.38800000000001</v>
      </c>
    </row>
    <row r="10742" spans="1:3">
      <c r="A10742" s="285">
        <v>411058</v>
      </c>
      <c r="B10742" s="285" t="s">
        <v>19592</v>
      </c>
      <c r="C10742" s="513">
        <v>215.83199999999999</v>
      </c>
    </row>
    <row r="10743" spans="1:3">
      <c r="A10743" s="285">
        <v>411061</v>
      </c>
      <c r="B10743" s="285" t="s">
        <v>19593</v>
      </c>
      <c r="C10743" s="513">
        <v>194.14</v>
      </c>
    </row>
    <row r="10744" spans="1:3">
      <c r="A10744" s="285">
        <v>411062</v>
      </c>
      <c r="B10744" s="285" t="s">
        <v>19594</v>
      </c>
      <c r="C10744" s="513">
        <v>194.14</v>
      </c>
    </row>
    <row r="10745" spans="1:3">
      <c r="A10745" s="285">
        <v>411063</v>
      </c>
      <c r="B10745" s="285" t="s">
        <v>19595</v>
      </c>
      <c r="C10745" s="513">
        <v>208.148</v>
      </c>
    </row>
    <row r="10746" spans="1:3">
      <c r="A10746" s="285">
        <v>411064</v>
      </c>
      <c r="B10746" s="285" t="s">
        <v>19596</v>
      </c>
      <c r="C10746" s="513">
        <v>255.476</v>
      </c>
    </row>
    <row r="10747" spans="1:3">
      <c r="A10747" s="285">
        <v>411065</v>
      </c>
      <c r="B10747" s="285" t="s">
        <v>19597</v>
      </c>
      <c r="C10747" s="513">
        <v>255.476</v>
      </c>
    </row>
    <row r="10748" spans="1:3">
      <c r="A10748" s="285">
        <v>411081</v>
      </c>
      <c r="B10748" s="285" t="s">
        <v>19598</v>
      </c>
      <c r="C10748" s="513">
        <v>185.3</v>
      </c>
    </row>
    <row r="10749" spans="1:3">
      <c r="A10749" s="285">
        <v>411083</v>
      </c>
      <c r="B10749" s="285" t="s">
        <v>19599</v>
      </c>
      <c r="C10749" s="513">
        <v>185.3</v>
      </c>
    </row>
    <row r="10750" spans="1:3">
      <c r="A10750" s="285">
        <v>411084</v>
      </c>
      <c r="B10750" s="285" t="s">
        <v>19600</v>
      </c>
      <c r="C10750" s="513">
        <v>185.3</v>
      </c>
    </row>
    <row r="10751" spans="1:3">
      <c r="A10751" s="285">
        <v>411102</v>
      </c>
      <c r="B10751" s="285" t="s">
        <v>19601</v>
      </c>
      <c r="C10751" s="513">
        <v>221.68</v>
      </c>
    </row>
    <row r="10752" spans="1:3">
      <c r="A10752" s="285">
        <v>411103</v>
      </c>
      <c r="B10752" s="285" t="s">
        <v>19602</v>
      </c>
      <c r="C10752" s="513">
        <v>214.404</v>
      </c>
    </row>
    <row r="10753" spans="1:3">
      <c r="A10753" s="285">
        <v>411105</v>
      </c>
      <c r="B10753" s="285" t="s">
        <v>19603</v>
      </c>
      <c r="C10753" s="513">
        <v>214.404</v>
      </c>
    </row>
    <row r="10754" spans="1:3">
      <c r="A10754" s="285">
        <v>411106</v>
      </c>
      <c r="B10754" s="285" t="s">
        <v>19604</v>
      </c>
      <c r="C10754" s="513">
        <v>214.404</v>
      </c>
    </row>
    <row r="10755" spans="1:3">
      <c r="A10755" s="285">
        <v>411107</v>
      </c>
      <c r="B10755" s="285" t="s">
        <v>19605</v>
      </c>
      <c r="C10755" s="513">
        <v>224.4</v>
      </c>
    </row>
    <row r="10756" spans="1:3">
      <c r="A10756" s="285">
        <v>411108</v>
      </c>
      <c r="B10756" s="285" t="s">
        <v>19606</v>
      </c>
      <c r="C10756" s="513">
        <v>270.36799999999999</v>
      </c>
    </row>
    <row r="10757" spans="1:3">
      <c r="A10757" s="285">
        <v>411109</v>
      </c>
      <c r="B10757" s="285" t="s">
        <v>19607</v>
      </c>
      <c r="C10757" s="513">
        <v>270.36799999999999</v>
      </c>
    </row>
    <row r="10758" spans="1:3">
      <c r="A10758" s="285">
        <v>411223</v>
      </c>
      <c r="B10758" s="285" t="s">
        <v>19608</v>
      </c>
      <c r="C10758" s="513">
        <v>615.74</v>
      </c>
    </row>
    <row r="10759" spans="1:3">
      <c r="A10759" s="285">
        <v>411224</v>
      </c>
      <c r="B10759" s="285" t="s">
        <v>19609</v>
      </c>
      <c r="C10759" s="513">
        <v>339.45600000000002</v>
      </c>
    </row>
    <row r="10760" spans="1:3">
      <c r="A10760" s="285">
        <v>411225</v>
      </c>
      <c r="B10760" s="285" t="s">
        <v>19610</v>
      </c>
      <c r="C10760" s="513">
        <v>339.45600000000002</v>
      </c>
    </row>
    <row r="10761" spans="1:3">
      <c r="A10761" s="285">
        <v>411226</v>
      </c>
      <c r="B10761" s="285" t="s">
        <v>19611</v>
      </c>
      <c r="C10761" s="513">
        <v>353.80399999999997</v>
      </c>
    </row>
    <row r="10762" spans="1:3">
      <c r="A10762" s="285">
        <v>411227</v>
      </c>
      <c r="B10762" s="285" t="s">
        <v>19612</v>
      </c>
      <c r="C10762" s="513">
        <v>353.80399999999997</v>
      </c>
    </row>
    <row r="10763" spans="1:3">
      <c r="A10763" s="285">
        <v>411228</v>
      </c>
      <c r="B10763" s="285" t="s">
        <v>19613</v>
      </c>
      <c r="C10763" s="513">
        <v>311.16800000000001</v>
      </c>
    </row>
    <row r="10764" spans="1:3">
      <c r="A10764" s="285">
        <v>411229</v>
      </c>
      <c r="B10764" s="285" t="s">
        <v>19614</v>
      </c>
      <c r="C10764" s="513">
        <v>311.16800000000001</v>
      </c>
    </row>
    <row r="10765" spans="1:3">
      <c r="A10765" s="285">
        <v>411230</v>
      </c>
      <c r="B10765" s="285" t="s">
        <v>19615</v>
      </c>
      <c r="C10765" s="513">
        <v>311.16800000000001</v>
      </c>
    </row>
    <row r="10766" spans="1:3">
      <c r="A10766" s="285">
        <v>411231</v>
      </c>
      <c r="B10766" s="285" t="s">
        <v>19616</v>
      </c>
      <c r="C10766" s="513">
        <v>324.49599999999998</v>
      </c>
    </row>
    <row r="10767" spans="1:3">
      <c r="A10767" s="285">
        <v>411232</v>
      </c>
      <c r="B10767" s="285" t="s">
        <v>19617</v>
      </c>
      <c r="C10767" s="513">
        <v>324.49599999999998</v>
      </c>
    </row>
    <row r="10768" spans="1:3">
      <c r="A10768" s="285">
        <v>411233</v>
      </c>
      <c r="B10768" s="285" t="s">
        <v>19618</v>
      </c>
      <c r="C10768" s="513">
        <v>317.15199999999999</v>
      </c>
    </row>
    <row r="10769" spans="1:3">
      <c r="A10769" s="285">
        <v>411234</v>
      </c>
      <c r="B10769" s="285" t="s">
        <v>19619</v>
      </c>
      <c r="C10769" s="513">
        <v>317.15199999999999</v>
      </c>
    </row>
    <row r="10770" spans="1:3">
      <c r="A10770" s="285">
        <v>411235</v>
      </c>
      <c r="B10770" s="285" t="s">
        <v>19620</v>
      </c>
      <c r="C10770" s="513">
        <v>317.15199999999999</v>
      </c>
    </row>
    <row r="10771" spans="1:3">
      <c r="A10771" s="285">
        <v>411236</v>
      </c>
      <c r="B10771" s="285" t="s">
        <v>19621</v>
      </c>
      <c r="C10771" s="513">
        <v>330.75200000000001</v>
      </c>
    </row>
    <row r="10772" spans="1:3">
      <c r="A10772" s="285">
        <v>411237</v>
      </c>
      <c r="B10772" s="285" t="s">
        <v>19622</v>
      </c>
      <c r="C10772" s="513">
        <v>330.75200000000001</v>
      </c>
    </row>
    <row r="10773" spans="1:3">
      <c r="A10773" s="285">
        <v>411238</v>
      </c>
      <c r="B10773" s="285" t="s">
        <v>19623</v>
      </c>
      <c r="C10773" s="513">
        <v>290.97199999999998</v>
      </c>
    </row>
    <row r="10774" spans="1:3">
      <c r="A10774" s="285">
        <v>411239</v>
      </c>
      <c r="B10774" s="285" t="s">
        <v>19624</v>
      </c>
      <c r="C10774" s="513">
        <v>290.97199999999998</v>
      </c>
    </row>
    <row r="10775" spans="1:3">
      <c r="A10775" s="285">
        <v>411240</v>
      </c>
      <c r="B10775" s="285" t="s">
        <v>19625</v>
      </c>
      <c r="C10775" s="513">
        <v>290.97199999999998</v>
      </c>
    </row>
    <row r="10776" spans="1:3">
      <c r="A10776" s="285">
        <v>411241</v>
      </c>
      <c r="B10776" s="285" t="s">
        <v>19626</v>
      </c>
      <c r="C10776" s="513">
        <v>303.27999999999997</v>
      </c>
    </row>
    <row r="10777" spans="1:3">
      <c r="A10777" s="285">
        <v>411242</v>
      </c>
      <c r="B10777" s="285" t="s">
        <v>19627</v>
      </c>
      <c r="C10777" s="513">
        <v>303.27999999999997</v>
      </c>
    </row>
    <row r="10778" spans="1:3">
      <c r="A10778" s="285">
        <v>411244</v>
      </c>
      <c r="B10778" s="285" t="s">
        <v>19628</v>
      </c>
      <c r="C10778" s="513">
        <v>352.44400000000002</v>
      </c>
    </row>
    <row r="10779" spans="1:3">
      <c r="A10779" s="285">
        <v>411245</v>
      </c>
      <c r="B10779" s="285" t="s">
        <v>19629</v>
      </c>
      <c r="C10779" s="513">
        <v>352.44400000000002</v>
      </c>
    </row>
    <row r="10780" spans="1:3">
      <c r="A10780" s="285">
        <v>411246</v>
      </c>
      <c r="B10780" s="285" t="s">
        <v>19630</v>
      </c>
      <c r="C10780" s="513">
        <v>366.99599999999998</v>
      </c>
    </row>
    <row r="10781" spans="1:3">
      <c r="A10781" s="285">
        <v>411247</v>
      </c>
      <c r="B10781" s="285" t="s">
        <v>19631</v>
      </c>
      <c r="C10781" s="513">
        <v>366.99599999999998</v>
      </c>
    </row>
    <row r="10782" spans="1:3">
      <c r="A10782" s="285">
        <v>412220</v>
      </c>
      <c r="B10782" s="285" t="s">
        <v>19632</v>
      </c>
      <c r="C10782" s="513">
        <v>59.115900000000003</v>
      </c>
    </row>
    <row r="10783" spans="1:3">
      <c r="A10783" s="285">
        <v>412221</v>
      </c>
      <c r="B10783" s="285" t="s">
        <v>19633</v>
      </c>
      <c r="C10783" s="513">
        <v>99.472200000000001</v>
      </c>
    </row>
    <row r="10784" spans="1:3">
      <c r="A10784" s="285">
        <v>412223</v>
      </c>
      <c r="B10784" s="285" t="s">
        <v>19634</v>
      </c>
      <c r="C10784" s="513">
        <v>204.6765</v>
      </c>
    </row>
    <row r="10785" spans="1:3">
      <c r="A10785" s="285">
        <v>412230</v>
      </c>
      <c r="B10785" s="285" t="s">
        <v>19635</v>
      </c>
      <c r="C10785" s="513">
        <v>54.026499999999999</v>
      </c>
    </row>
    <row r="10786" spans="1:3">
      <c r="A10786" s="285">
        <v>412232</v>
      </c>
      <c r="B10786" s="285" t="s">
        <v>19636</v>
      </c>
      <c r="C10786" s="513">
        <v>167.62049999999999</v>
      </c>
    </row>
    <row r="10787" spans="1:3">
      <c r="A10787" s="285">
        <v>412233</v>
      </c>
      <c r="B10787" s="285" t="s">
        <v>19637</v>
      </c>
      <c r="C10787" s="513">
        <v>215.9091</v>
      </c>
    </row>
    <row r="10788" spans="1:3">
      <c r="A10788" s="285">
        <v>412241</v>
      </c>
      <c r="B10788" s="285" t="s">
        <v>19638</v>
      </c>
      <c r="C10788" s="513">
        <v>113.5998</v>
      </c>
    </row>
    <row r="10789" spans="1:3">
      <c r="A10789" s="285">
        <v>412242</v>
      </c>
      <c r="B10789" s="285" t="s">
        <v>19636</v>
      </c>
      <c r="C10789" s="513">
        <v>173.9316</v>
      </c>
    </row>
    <row r="10790" spans="1:3">
      <c r="A10790" s="285">
        <v>412243</v>
      </c>
      <c r="B10790" s="285" t="s">
        <v>19637</v>
      </c>
      <c r="C10790" s="513">
        <v>216.25649999999999</v>
      </c>
    </row>
    <row r="10791" spans="1:3">
      <c r="A10791" s="285">
        <v>412251</v>
      </c>
      <c r="B10791" s="285" t="s">
        <v>19639</v>
      </c>
      <c r="C10791" s="513">
        <v>177.17400000000001</v>
      </c>
    </row>
    <row r="10792" spans="1:3">
      <c r="A10792" s="285">
        <v>412252</v>
      </c>
      <c r="B10792" s="285" t="s">
        <v>19640</v>
      </c>
      <c r="C10792" s="513">
        <v>250.88069999999999</v>
      </c>
    </row>
    <row r="10793" spans="1:3">
      <c r="A10793" s="285">
        <v>412253</v>
      </c>
      <c r="B10793" s="285" t="s">
        <v>19641</v>
      </c>
      <c r="C10793" s="513">
        <v>346.12619999999998</v>
      </c>
    </row>
    <row r="10794" spans="1:3">
      <c r="A10794" s="285">
        <v>412257</v>
      </c>
      <c r="B10794" s="285" t="s">
        <v>19642</v>
      </c>
      <c r="C10794" s="513">
        <v>272.99849999999998</v>
      </c>
    </row>
    <row r="10795" spans="1:3">
      <c r="A10795" s="285">
        <v>412271</v>
      </c>
      <c r="B10795" s="285" t="s">
        <v>19643</v>
      </c>
      <c r="C10795" s="513">
        <v>197.7285</v>
      </c>
    </row>
    <row r="10796" spans="1:3">
      <c r="A10796" s="285">
        <v>412272</v>
      </c>
      <c r="B10796" s="285" t="s">
        <v>19644</v>
      </c>
      <c r="C10796" s="513">
        <v>320.01330000000002</v>
      </c>
    </row>
    <row r="10797" spans="1:3">
      <c r="A10797" s="285">
        <v>412273</v>
      </c>
      <c r="B10797" s="285" t="s">
        <v>19645</v>
      </c>
      <c r="C10797" s="513">
        <v>358.57470000000001</v>
      </c>
    </row>
    <row r="10798" spans="1:3">
      <c r="A10798" s="285">
        <v>412277</v>
      </c>
      <c r="B10798" s="285" t="s">
        <v>19646</v>
      </c>
      <c r="C10798" s="513">
        <v>377.3922</v>
      </c>
    </row>
    <row r="10799" spans="1:3">
      <c r="A10799" s="285">
        <v>412280</v>
      </c>
      <c r="B10799" s="285" t="s">
        <v>19647</v>
      </c>
      <c r="C10799" s="513">
        <v>229.16820000000001</v>
      </c>
    </row>
    <row r="10800" spans="1:3">
      <c r="A10800" s="285">
        <v>412281</v>
      </c>
      <c r="B10800" s="285" t="s">
        <v>19648</v>
      </c>
      <c r="C10800" s="513">
        <v>467.25299999999999</v>
      </c>
    </row>
    <row r="10801" spans="1:3">
      <c r="A10801" s="285">
        <v>412282</v>
      </c>
      <c r="B10801" s="285" t="s">
        <v>19649</v>
      </c>
      <c r="C10801" s="513">
        <v>699.43200000000002</v>
      </c>
    </row>
    <row r="10802" spans="1:3">
      <c r="A10802" s="285">
        <v>412283</v>
      </c>
      <c r="B10802" s="285" t="s">
        <v>19650</v>
      </c>
      <c r="C10802" s="513">
        <v>891.08100000000002</v>
      </c>
    </row>
    <row r="10803" spans="1:3">
      <c r="A10803" s="285">
        <v>412284</v>
      </c>
      <c r="B10803" s="285" t="s">
        <v>19651</v>
      </c>
      <c r="C10803" s="513">
        <v>198.71279999999999</v>
      </c>
    </row>
    <row r="10804" spans="1:3">
      <c r="A10804" s="285">
        <v>412285</v>
      </c>
      <c r="B10804" s="285" t="s">
        <v>19652</v>
      </c>
      <c r="C10804" s="513">
        <v>198.71279999999999</v>
      </c>
    </row>
    <row r="10805" spans="1:3">
      <c r="A10805" s="285">
        <v>412286</v>
      </c>
      <c r="B10805" s="285" t="s">
        <v>19653</v>
      </c>
      <c r="C10805" s="513">
        <v>200.9709</v>
      </c>
    </row>
    <row r="10806" spans="1:3">
      <c r="A10806" s="285">
        <v>412297</v>
      </c>
      <c r="B10806" s="285" t="s">
        <v>19654</v>
      </c>
      <c r="C10806" s="513">
        <v>46.377899999999997</v>
      </c>
    </row>
    <row r="10807" spans="1:3">
      <c r="A10807" s="285">
        <v>412299</v>
      </c>
      <c r="B10807" s="285" t="s">
        <v>19655</v>
      </c>
      <c r="C10807" s="513">
        <v>48.5839</v>
      </c>
    </row>
    <row r="10808" spans="1:3">
      <c r="A10808" s="285">
        <v>412301</v>
      </c>
      <c r="B10808" s="285" t="s">
        <v>19656</v>
      </c>
      <c r="C10808" s="513">
        <v>49.933</v>
      </c>
    </row>
    <row r="10809" spans="1:3">
      <c r="A10809" s="285">
        <v>412302</v>
      </c>
      <c r="B10809" s="285" t="s">
        <v>19657</v>
      </c>
      <c r="C10809" s="513">
        <v>80.133600000000001</v>
      </c>
    </row>
    <row r="10810" spans="1:3">
      <c r="A10810" s="285">
        <v>412303</v>
      </c>
      <c r="B10810" s="285" t="s">
        <v>19658</v>
      </c>
      <c r="C10810" s="513">
        <v>91.481999999999999</v>
      </c>
    </row>
    <row r="10811" spans="1:3">
      <c r="A10811" s="285">
        <v>412310</v>
      </c>
      <c r="B10811" s="285" t="s">
        <v>19659</v>
      </c>
      <c r="C10811" s="513">
        <v>14.7529</v>
      </c>
    </row>
    <row r="10812" spans="1:3">
      <c r="A10812" s="285">
        <v>412106</v>
      </c>
      <c r="B10812" s="285" t="s">
        <v>19660</v>
      </c>
      <c r="C10812" s="513">
        <v>38.378</v>
      </c>
    </row>
    <row r="10813" spans="1:3">
      <c r="A10813" s="285">
        <v>22248</v>
      </c>
      <c r="B10813" s="285" t="s">
        <v>19661</v>
      </c>
      <c r="C10813" s="513">
        <v>154.29900000000001</v>
      </c>
    </row>
    <row r="10814" spans="1:3">
      <c r="A10814" s="285">
        <v>146605</v>
      </c>
      <c r="B10814" s="285" t="s">
        <v>19662</v>
      </c>
      <c r="C10814" s="513">
        <v>89.1</v>
      </c>
    </row>
    <row r="10815" spans="1:3">
      <c r="A10815" s="285">
        <v>142190</v>
      </c>
      <c r="B10815" s="285" t="s">
        <v>19663</v>
      </c>
      <c r="C10815" s="513">
        <v>5830.2</v>
      </c>
    </row>
    <row r="10816" spans="1:3">
      <c r="A10816" s="285">
        <v>142208</v>
      </c>
      <c r="B10816" s="285" t="s">
        <v>19664</v>
      </c>
      <c r="C10816" s="513">
        <v>3400.2</v>
      </c>
    </row>
    <row r="10817" spans="1:3">
      <c r="A10817" s="285">
        <v>142209</v>
      </c>
      <c r="B10817" s="285" t="s">
        <v>19665</v>
      </c>
      <c r="C10817" s="513">
        <v>4635</v>
      </c>
    </row>
    <row r="10818" spans="1:3">
      <c r="A10818" s="285">
        <v>142537</v>
      </c>
      <c r="B10818" s="285" t="s">
        <v>19666</v>
      </c>
      <c r="C10818" s="513">
        <v>4776</v>
      </c>
    </row>
    <row r="10819" spans="1:3">
      <c r="A10819" s="285">
        <v>142538</v>
      </c>
      <c r="B10819" s="285" t="s">
        <v>19667</v>
      </c>
      <c r="C10819" s="513">
        <v>5694.6</v>
      </c>
    </row>
    <row r="10820" spans="1:3">
      <c r="A10820" s="285">
        <v>142539</v>
      </c>
      <c r="B10820" s="285" t="s">
        <v>19668</v>
      </c>
      <c r="C10820" s="513">
        <v>6447</v>
      </c>
    </row>
    <row r="10821" spans="1:3">
      <c r="A10821" s="285">
        <v>142559</v>
      </c>
      <c r="B10821" s="285" t="s">
        <v>19669</v>
      </c>
      <c r="C10821" s="513">
        <v>2053.1999999999998</v>
      </c>
    </row>
    <row r="10822" spans="1:3">
      <c r="A10822" s="285">
        <v>142560</v>
      </c>
      <c r="B10822" s="285" t="s">
        <v>19670</v>
      </c>
      <c r="C10822" s="513">
        <v>2178.6</v>
      </c>
    </row>
    <row r="10823" spans="1:3">
      <c r="A10823" s="285">
        <v>142561</v>
      </c>
      <c r="B10823" s="285" t="s">
        <v>19671</v>
      </c>
      <c r="C10823" s="513">
        <v>2698.2</v>
      </c>
    </row>
    <row r="10824" spans="1:3">
      <c r="A10824" s="285">
        <v>142562</v>
      </c>
      <c r="B10824" s="285" t="s">
        <v>19672</v>
      </c>
      <c r="C10824" s="513">
        <v>3592.8</v>
      </c>
    </row>
    <row r="10825" spans="1:3">
      <c r="A10825" s="285">
        <v>142563</v>
      </c>
      <c r="B10825" s="285" t="s">
        <v>19673</v>
      </c>
      <c r="C10825" s="513">
        <v>3883.2</v>
      </c>
    </row>
    <row r="10826" spans="1:3">
      <c r="A10826" s="285">
        <v>142828</v>
      </c>
      <c r="B10826" s="285" t="s">
        <v>19556</v>
      </c>
      <c r="C10826" s="513">
        <v>3057.6</v>
      </c>
    </row>
    <row r="10827" spans="1:3">
      <c r="A10827" s="285">
        <v>142829</v>
      </c>
      <c r="B10827" s="285" t="s">
        <v>19529</v>
      </c>
      <c r="C10827" s="513">
        <v>3801.6</v>
      </c>
    </row>
    <row r="10828" spans="1:3">
      <c r="A10828" s="285">
        <v>142830</v>
      </c>
      <c r="B10828" s="285" t="s">
        <v>19557</v>
      </c>
      <c r="C10828" s="513">
        <v>4562.3999999999996</v>
      </c>
    </row>
    <row r="10829" spans="1:3">
      <c r="A10829" s="285">
        <v>142831</v>
      </c>
      <c r="B10829" s="285" t="s">
        <v>19666</v>
      </c>
      <c r="C10829" s="513">
        <v>5103.6000000000004</v>
      </c>
    </row>
    <row r="10830" spans="1:3">
      <c r="A10830" s="285">
        <v>142832</v>
      </c>
      <c r="B10830" s="285" t="s">
        <v>19667</v>
      </c>
      <c r="C10830" s="513">
        <v>5986.8</v>
      </c>
    </row>
    <row r="10831" spans="1:3">
      <c r="A10831" s="285">
        <v>142833</v>
      </c>
      <c r="B10831" s="285" t="s">
        <v>19668</v>
      </c>
      <c r="C10831" s="513">
        <v>6949.8</v>
      </c>
    </row>
    <row r="10832" spans="1:3">
      <c r="A10832" s="285">
        <v>142834</v>
      </c>
      <c r="B10832" s="285" t="s">
        <v>19674</v>
      </c>
      <c r="C10832" s="513">
        <v>7444.8</v>
      </c>
    </row>
    <row r="10833" spans="1:3">
      <c r="A10833" s="285">
        <v>142835</v>
      </c>
      <c r="B10833" s="285" t="s">
        <v>19675</v>
      </c>
      <c r="C10833" s="513">
        <v>9274.2000000000007</v>
      </c>
    </row>
    <row r="10834" spans="1:3">
      <c r="A10834" s="285">
        <v>142836</v>
      </c>
      <c r="B10834" s="285" t="s">
        <v>19676</v>
      </c>
      <c r="C10834" s="513">
        <v>12192.6</v>
      </c>
    </row>
    <row r="10835" spans="1:3">
      <c r="A10835" s="285">
        <v>142837</v>
      </c>
      <c r="B10835" s="285" t="s">
        <v>19677</v>
      </c>
      <c r="C10835" s="513">
        <v>14455.8</v>
      </c>
    </row>
    <row r="10836" spans="1:3">
      <c r="A10836" s="285">
        <v>142838</v>
      </c>
      <c r="B10836" s="285" t="s">
        <v>19678</v>
      </c>
      <c r="C10836" s="513">
        <v>18373.2</v>
      </c>
    </row>
    <row r="10837" spans="1:3">
      <c r="A10837" s="285">
        <v>142839</v>
      </c>
      <c r="B10837" s="285" t="s">
        <v>19679</v>
      </c>
      <c r="C10837" s="513">
        <v>20053.8</v>
      </c>
    </row>
    <row r="10838" spans="1:3">
      <c r="A10838" s="285">
        <v>142860</v>
      </c>
      <c r="B10838" s="285" t="s">
        <v>19557</v>
      </c>
      <c r="C10838" s="513">
        <v>7272</v>
      </c>
    </row>
    <row r="10839" spans="1:3">
      <c r="A10839" s="285">
        <v>142861</v>
      </c>
      <c r="B10839" s="285" t="s">
        <v>19666</v>
      </c>
      <c r="C10839" s="513">
        <v>7858.8</v>
      </c>
    </row>
    <row r="10840" spans="1:3">
      <c r="A10840" s="285">
        <v>142862</v>
      </c>
      <c r="B10840" s="285" t="s">
        <v>19667</v>
      </c>
      <c r="C10840" s="513">
        <v>9358.7999999999993</v>
      </c>
    </row>
    <row r="10841" spans="1:3">
      <c r="A10841" s="285">
        <v>142863</v>
      </c>
      <c r="B10841" s="285" t="s">
        <v>19668</v>
      </c>
      <c r="C10841" s="513">
        <v>11111.4</v>
      </c>
    </row>
    <row r="10842" spans="1:3">
      <c r="A10842" s="285">
        <v>142864</v>
      </c>
      <c r="B10842" s="285" t="s">
        <v>19674</v>
      </c>
      <c r="C10842" s="513">
        <v>12422.4</v>
      </c>
    </row>
    <row r="10843" spans="1:3">
      <c r="A10843" s="285">
        <v>146601</v>
      </c>
      <c r="B10843" s="285" t="s">
        <v>19680</v>
      </c>
      <c r="C10843" s="513">
        <v>95.16</v>
      </c>
    </row>
    <row r="10844" spans="1:3">
      <c r="A10844" s="285">
        <v>146602</v>
      </c>
      <c r="B10844" s="285" t="s">
        <v>19681</v>
      </c>
      <c r="C10844" s="513">
        <v>116.34</v>
      </c>
    </row>
    <row r="10845" spans="1:3">
      <c r="A10845" s="285">
        <v>146603</v>
      </c>
      <c r="B10845" s="285" t="s">
        <v>19682</v>
      </c>
      <c r="C10845" s="513">
        <v>143.46</v>
      </c>
    </row>
    <row r="10846" spans="1:3">
      <c r="A10846" s="285">
        <v>146606</v>
      </c>
      <c r="B10846" s="285" t="s">
        <v>19683</v>
      </c>
      <c r="C10846" s="513">
        <v>108.24</v>
      </c>
    </row>
    <row r="10847" spans="1:3">
      <c r="A10847" s="285">
        <v>146607</v>
      </c>
      <c r="B10847" s="285" t="s">
        <v>19684</v>
      </c>
      <c r="C10847" s="513">
        <v>130.91999999999999</v>
      </c>
    </row>
    <row r="10848" spans="1:3">
      <c r="A10848" s="285">
        <v>146609</v>
      </c>
      <c r="B10848" s="285" t="s">
        <v>19685</v>
      </c>
      <c r="C10848" s="513">
        <v>143.46</v>
      </c>
    </row>
    <row r="10849" spans="1:3">
      <c r="A10849" s="285">
        <v>146613</v>
      </c>
      <c r="B10849" s="285" t="s">
        <v>19686</v>
      </c>
      <c r="C10849" s="513">
        <v>179.82</v>
      </c>
    </row>
    <row r="10850" spans="1:3">
      <c r="A10850" s="285">
        <v>146614</v>
      </c>
      <c r="B10850" s="285" t="s">
        <v>19687</v>
      </c>
      <c r="C10850" s="513">
        <v>241.2</v>
      </c>
    </row>
    <row r="10851" spans="1:3">
      <c r="A10851" s="285">
        <v>146622</v>
      </c>
      <c r="B10851" s="285" t="s">
        <v>19688</v>
      </c>
      <c r="C10851" s="513">
        <v>147.96</v>
      </c>
    </row>
    <row r="10852" spans="1:3">
      <c r="A10852" s="285">
        <v>146624</v>
      </c>
      <c r="B10852" s="285" t="s">
        <v>19689</v>
      </c>
      <c r="C10852" s="513">
        <v>307.5</v>
      </c>
    </row>
    <row r="10853" spans="1:3">
      <c r="A10853" s="285">
        <v>146625</v>
      </c>
      <c r="B10853" s="285" t="s">
        <v>19690</v>
      </c>
      <c r="C10853" s="513">
        <v>447.06</v>
      </c>
    </row>
    <row r="10854" spans="1:3">
      <c r="A10854" s="285">
        <v>146626</v>
      </c>
      <c r="B10854" s="285" t="s">
        <v>19691</v>
      </c>
      <c r="C10854" s="513">
        <v>691.2</v>
      </c>
    </row>
    <row r="10855" spans="1:3">
      <c r="A10855" s="285">
        <v>146636</v>
      </c>
      <c r="B10855" s="285" t="s">
        <v>19692</v>
      </c>
      <c r="C10855" s="513">
        <v>705</v>
      </c>
    </row>
    <row r="10856" spans="1:3">
      <c r="A10856" s="285">
        <v>146639</v>
      </c>
      <c r="B10856" s="285" t="s">
        <v>19693</v>
      </c>
      <c r="C10856" s="513">
        <v>757.2</v>
      </c>
    </row>
    <row r="10857" spans="1:3">
      <c r="A10857" s="285">
        <v>146642</v>
      </c>
      <c r="B10857" s="285" t="s">
        <v>19694</v>
      </c>
      <c r="C10857" s="513">
        <v>246.78</v>
      </c>
    </row>
    <row r="10858" spans="1:3">
      <c r="A10858" s="285">
        <v>146643</v>
      </c>
      <c r="B10858" s="285" t="s">
        <v>19695</v>
      </c>
      <c r="C10858" s="513">
        <v>320.10000000000002</v>
      </c>
    </row>
    <row r="10859" spans="1:3">
      <c r="A10859" s="285">
        <v>146644</v>
      </c>
      <c r="B10859" s="285" t="s">
        <v>19696</v>
      </c>
      <c r="C10859" s="513">
        <v>442.62</v>
      </c>
    </row>
    <row r="10860" spans="1:3">
      <c r="A10860" s="285">
        <v>146654</v>
      </c>
      <c r="B10860" s="285" t="s">
        <v>19697</v>
      </c>
      <c r="C10860" s="513">
        <v>303.12</v>
      </c>
    </row>
    <row r="10861" spans="1:3">
      <c r="A10861" s="285">
        <v>146663</v>
      </c>
      <c r="B10861" s="285" t="s">
        <v>19698</v>
      </c>
      <c r="C10861" s="513">
        <v>262.26</v>
      </c>
    </row>
    <row r="10862" spans="1:3">
      <c r="A10862" s="285">
        <v>146664</v>
      </c>
      <c r="B10862" s="285" t="s">
        <v>19699</v>
      </c>
      <c r="C10862" s="513">
        <v>373.68</v>
      </c>
    </row>
    <row r="10863" spans="1:3">
      <c r="A10863" s="285">
        <v>146665</v>
      </c>
      <c r="B10863" s="285" t="s">
        <v>19700</v>
      </c>
      <c r="C10863" s="513">
        <v>515.04</v>
      </c>
    </row>
    <row r="10864" spans="1:3">
      <c r="A10864" s="285">
        <v>146682</v>
      </c>
      <c r="B10864" s="285" t="s">
        <v>19701</v>
      </c>
      <c r="C10864" s="513">
        <v>288.54000000000002</v>
      </c>
    </row>
    <row r="10865" spans="1:3">
      <c r="A10865" s="285">
        <v>146683</v>
      </c>
      <c r="B10865" s="285" t="s">
        <v>19702</v>
      </c>
      <c r="C10865" s="513">
        <v>396.18</v>
      </c>
    </row>
    <row r="10866" spans="1:3">
      <c r="A10866" s="285">
        <v>146684</v>
      </c>
      <c r="B10866" s="285" t="s">
        <v>19703</v>
      </c>
      <c r="C10866" s="513">
        <v>528.78</v>
      </c>
    </row>
    <row r="10867" spans="1:3">
      <c r="A10867" s="285">
        <v>146690</v>
      </c>
      <c r="B10867" s="285" t="s">
        <v>19704</v>
      </c>
      <c r="C10867" s="513">
        <v>242.16</v>
      </c>
    </row>
    <row r="10868" spans="1:3">
      <c r="A10868" s="285">
        <v>146693</v>
      </c>
      <c r="B10868" s="285" t="s">
        <v>19705</v>
      </c>
      <c r="C10868" s="513">
        <v>232.92</v>
      </c>
    </row>
    <row r="10869" spans="1:3">
      <c r="A10869" s="285">
        <v>146698</v>
      </c>
      <c r="B10869" s="285" t="s">
        <v>19706</v>
      </c>
      <c r="C10869" s="513">
        <v>151.5</v>
      </c>
    </row>
    <row r="10870" spans="1:3">
      <c r="A10870" s="285">
        <v>76503</v>
      </c>
      <c r="B10870" s="285" t="s">
        <v>19707</v>
      </c>
      <c r="C10870" s="513">
        <v>8.1796000000000006</v>
      </c>
    </row>
    <row r="10871" spans="1:3">
      <c r="A10871" s="285">
        <v>86009</v>
      </c>
      <c r="B10871" s="285" t="s">
        <v>19708</v>
      </c>
      <c r="C10871" s="513">
        <v>13.823700000000001</v>
      </c>
    </row>
    <row r="10872" spans="1:3">
      <c r="A10872" s="285">
        <v>662642</v>
      </c>
      <c r="B10872" s="285" t="s">
        <v>19709</v>
      </c>
      <c r="C10872" s="513">
        <v>150.6</v>
      </c>
    </row>
    <row r="10873" spans="1:3">
      <c r="A10873" s="285">
        <v>662434</v>
      </c>
      <c r="B10873" s="285" t="s">
        <v>19710</v>
      </c>
      <c r="C10873" s="513">
        <v>178.56</v>
      </c>
    </row>
    <row r="10874" spans="1:3">
      <c r="A10874" s="285">
        <v>80122</v>
      </c>
      <c r="B10874" s="285" t="s">
        <v>19711</v>
      </c>
      <c r="C10874" s="513">
        <v>3.9689999999999999</v>
      </c>
    </row>
    <row r="10875" spans="1:3">
      <c r="A10875" s="285">
        <v>80123</v>
      </c>
      <c r="B10875" s="285" t="s">
        <v>19712</v>
      </c>
      <c r="C10875" s="513">
        <v>5.4249999999999998</v>
      </c>
    </row>
    <row r="10876" spans="1:3">
      <c r="A10876" s="285">
        <v>409851</v>
      </c>
      <c r="B10876" s="285" t="s">
        <v>19713</v>
      </c>
      <c r="C10876" s="513">
        <v>211.93199999999999</v>
      </c>
    </row>
    <row r="10877" spans="1:3">
      <c r="A10877" s="285">
        <v>46546</v>
      </c>
      <c r="B10877" s="285" t="s">
        <v>19714</v>
      </c>
      <c r="C10877" s="513">
        <v>69.108000000000004</v>
      </c>
    </row>
    <row r="10878" spans="1:3">
      <c r="A10878" s="285">
        <v>310599</v>
      </c>
      <c r="B10878" s="285" t="s">
        <v>19715</v>
      </c>
      <c r="C10878" s="513">
        <v>490.8</v>
      </c>
    </row>
    <row r="10879" spans="1:3">
      <c r="A10879" s="285">
        <v>386631</v>
      </c>
      <c r="B10879" s="285" t="s">
        <v>19716</v>
      </c>
      <c r="C10879" s="513">
        <v>0.4375</v>
      </c>
    </row>
    <row r="10880" spans="1:3">
      <c r="A10880" s="285">
        <v>386633</v>
      </c>
      <c r="B10880" s="285" t="s">
        <v>19717</v>
      </c>
      <c r="C10880" s="513">
        <v>0.75390000000000001</v>
      </c>
    </row>
    <row r="10881" spans="1:3">
      <c r="A10881" s="285">
        <v>386634</v>
      </c>
      <c r="B10881" s="285" t="s">
        <v>19718</v>
      </c>
      <c r="C10881" s="513">
        <v>0.82569999999999999</v>
      </c>
    </row>
    <row r="10882" spans="1:3">
      <c r="A10882" s="285">
        <v>42583</v>
      </c>
      <c r="B10882" s="285" t="s">
        <v>19719</v>
      </c>
      <c r="C10882" s="513">
        <v>2577.6</v>
      </c>
    </row>
    <row r="10883" spans="1:3">
      <c r="A10883" s="285">
        <v>42581</v>
      </c>
      <c r="B10883" s="285" t="s">
        <v>19720</v>
      </c>
      <c r="C10883" s="513">
        <v>1833</v>
      </c>
    </row>
    <row r="10884" spans="1:3">
      <c r="A10884" s="285">
        <v>422005</v>
      </c>
      <c r="B10884" s="285" t="s">
        <v>19721</v>
      </c>
      <c r="C10884" s="513">
        <v>1599.42</v>
      </c>
    </row>
    <row r="10885" spans="1:3">
      <c r="A10885" s="285">
        <v>406480</v>
      </c>
      <c r="B10885" s="285" t="s">
        <v>19722</v>
      </c>
      <c r="C10885" s="513">
        <v>35.005200000000002</v>
      </c>
    </row>
    <row r="10886" spans="1:3">
      <c r="A10886" s="285">
        <v>406490</v>
      </c>
      <c r="B10886" s="285" t="s">
        <v>19723</v>
      </c>
      <c r="C10886" s="513">
        <v>91.573999999999998</v>
      </c>
    </row>
    <row r="10887" spans="1:3">
      <c r="A10887" s="285">
        <v>22281</v>
      </c>
      <c r="B10887" s="285" t="s">
        <v>19724</v>
      </c>
      <c r="C10887" s="513">
        <v>4.0647000000000002</v>
      </c>
    </row>
    <row r="10888" spans="1:3">
      <c r="A10888" s="285">
        <v>665197</v>
      </c>
      <c r="B10888" s="285" t="s">
        <v>19725</v>
      </c>
      <c r="C10888" s="513">
        <v>0.1986</v>
      </c>
    </row>
    <row r="10889" spans="1:3">
      <c r="A10889" s="285">
        <v>665119</v>
      </c>
      <c r="B10889" s="285" t="s">
        <v>19726</v>
      </c>
      <c r="C10889" s="513">
        <v>38.755000000000003</v>
      </c>
    </row>
    <row r="10890" spans="1:3">
      <c r="A10890" s="285">
        <v>666940</v>
      </c>
      <c r="B10890" s="285" t="s">
        <v>19727</v>
      </c>
      <c r="C10890" s="513">
        <v>7.0579999999999998</v>
      </c>
    </row>
    <row r="10891" spans="1:3">
      <c r="A10891" s="285">
        <v>666941</v>
      </c>
      <c r="B10891" s="285" t="s">
        <v>19728</v>
      </c>
      <c r="C10891" s="513">
        <v>7.0232999999999999</v>
      </c>
    </row>
    <row r="10892" spans="1:3">
      <c r="A10892" s="285">
        <v>409542</v>
      </c>
      <c r="B10892" s="285" t="s">
        <v>19729</v>
      </c>
      <c r="C10892" s="513">
        <v>521.89200000000005</v>
      </c>
    </row>
    <row r="10893" spans="1:3">
      <c r="A10893" s="285">
        <v>46423</v>
      </c>
      <c r="B10893" s="285" t="s">
        <v>19730</v>
      </c>
      <c r="C10893" s="513">
        <v>26.7592</v>
      </c>
    </row>
    <row r="10894" spans="1:3">
      <c r="A10894" s="285">
        <v>310045</v>
      </c>
      <c r="B10894" s="285" t="s">
        <v>19731</v>
      </c>
      <c r="C10894" s="513">
        <v>655.20000000000005</v>
      </c>
    </row>
    <row r="10895" spans="1:3">
      <c r="A10895" s="285">
        <v>646403</v>
      </c>
      <c r="B10895" s="285" t="s">
        <v>19732</v>
      </c>
      <c r="C10895" s="513">
        <v>89.024000000000001</v>
      </c>
    </row>
    <row r="10896" spans="1:3">
      <c r="A10896" s="285">
        <v>646400</v>
      </c>
      <c r="B10896" s="285" t="s">
        <v>19733</v>
      </c>
      <c r="C10896" s="513">
        <v>83.408000000000001</v>
      </c>
    </row>
    <row r="10897" spans="1:3">
      <c r="A10897" s="285">
        <v>646342</v>
      </c>
      <c r="B10897" s="285" t="s">
        <v>19734</v>
      </c>
      <c r="C10897" s="513">
        <v>58.188000000000002</v>
      </c>
    </row>
    <row r="10898" spans="1:3">
      <c r="A10898" s="285">
        <v>422002</v>
      </c>
      <c r="B10898" s="285" t="s">
        <v>19735</v>
      </c>
      <c r="C10898" s="513">
        <v>1458.51</v>
      </c>
    </row>
    <row r="10899" spans="1:3">
      <c r="A10899" s="285">
        <v>422004</v>
      </c>
      <c r="B10899" s="285" t="s">
        <v>19736</v>
      </c>
      <c r="C10899" s="513">
        <v>1967.25</v>
      </c>
    </row>
    <row r="10900" spans="1:3">
      <c r="A10900" s="285">
        <v>47545</v>
      </c>
      <c r="B10900" s="285" t="s">
        <v>19737</v>
      </c>
      <c r="C10900" s="513">
        <v>347.88</v>
      </c>
    </row>
    <row r="10901" spans="1:3">
      <c r="A10901" s="285">
        <v>19944</v>
      </c>
      <c r="B10901" s="285" t="s">
        <v>19738</v>
      </c>
      <c r="C10901" s="513">
        <v>19.2286</v>
      </c>
    </row>
    <row r="10902" spans="1:3">
      <c r="A10902" s="285">
        <v>404430</v>
      </c>
      <c r="B10902" s="285" t="s">
        <v>19739</v>
      </c>
      <c r="C10902" s="513">
        <v>75.385800000000003</v>
      </c>
    </row>
    <row r="10903" spans="1:3">
      <c r="A10903" s="285">
        <v>404450</v>
      </c>
      <c r="B10903" s="285" t="s">
        <v>19740</v>
      </c>
      <c r="C10903" s="513">
        <v>119.2161</v>
      </c>
    </row>
    <row r="10904" spans="1:3">
      <c r="A10904" s="285">
        <v>404451</v>
      </c>
      <c r="B10904" s="285" t="s">
        <v>19741</v>
      </c>
      <c r="C10904" s="513">
        <v>119.2161</v>
      </c>
    </row>
    <row r="10905" spans="1:3">
      <c r="A10905" s="285">
        <v>404453</v>
      </c>
      <c r="B10905" s="285" t="s">
        <v>19742</v>
      </c>
      <c r="C10905" s="513">
        <v>215.50380000000001</v>
      </c>
    </row>
    <row r="10906" spans="1:3">
      <c r="A10906" s="285">
        <v>405240</v>
      </c>
      <c r="B10906" s="285" t="s">
        <v>19743</v>
      </c>
      <c r="C10906" s="513">
        <v>36.245399999999997</v>
      </c>
    </row>
    <row r="10907" spans="1:3">
      <c r="A10907" s="285">
        <v>405242</v>
      </c>
      <c r="B10907" s="285" t="s">
        <v>19744</v>
      </c>
      <c r="C10907" s="513">
        <v>11.3947</v>
      </c>
    </row>
    <row r="10908" spans="1:3">
      <c r="A10908" s="285">
        <v>4616</v>
      </c>
      <c r="B10908" s="285" t="s">
        <v>14801</v>
      </c>
      <c r="C10908" s="513">
        <v>2.8157000000000001</v>
      </c>
    </row>
    <row r="10909" spans="1:3">
      <c r="A10909" s="285">
        <v>405246</v>
      </c>
      <c r="B10909" s="285" t="s">
        <v>19745</v>
      </c>
      <c r="C10909" s="513">
        <v>11.157299999999999</v>
      </c>
    </row>
    <row r="10910" spans="1:3">
      <c r="A10910" s="285">
        <v>414025</v>
      </c>
      <c r="B10910" s="285" t="s">
        <v>19746</v>
      </c>
      <c r="C10910" s="513">
        <v>360.06200000000001</v>
      </c>
    </row>
    <row r="10911" spans="1:3">
      <c r="A10911" s="285">
        <v>53949</v>
      </c>
      <c r="B10911" s="285" t="s">
        <v>19747</v>
      </c>
      <c r="C10911" s="513">
        <v>12.632899999999999</v>
      </c>
    </row>
    <row r="10912" spans="1:3">
      <c r="A10912" s="285">
        <v>77028</v>
      </c>
      <c r="B10912" s="285" t="s">
        <v>19748</v>
      </c>
      <c r="C10912" s="513">
        <v>26.274999999999999</v>
      </c>
    </row>
    <row r="10913" spans="1:3">
      <c r="A10913" s="285">
        <v>665895</v>
      </c>
      <c r="B10913" s="285" t="s">
        <v>19749</v>
      </c>
      <c r="C10913" s="513">
        <v>1.8280000000000001</v>
      </c>
    </row>
    <row r="10914" spans="1:3">
      <c r="A10914" s="285">
        <v>90475</v>
      </c>
      <c r="B10914" s="285" t="s">
        <v>19750</v>
      </c>
      <c r="C10914" s="513">
        <v>218.119</v>
      </c>
    </row>
    <row r="10915" spans="1:3">
      <c r="A10915" s="285">
        <v>417304</v>
      </c>
      <c r="B10915" s="285" t="s">
        <v>19751</v>
      </c>
      <c r="C10915" s="513">
        <v>49.234200000000001</v>
      </c>
    </row>
    <row r="10916" spans="1:3">
      <c r="A10916" s="285">
        <v>417310</v>
      </c>
      <c r="B10916" s="285" t="s">
        <v>19752</v>
      </c>
      <c r="C10916" s="513">
        <v>61.572200000000002</v>
      </c>
    </row>
    <row r="10917" spans="1:3">
      <c r="A10917" s="285">
        <v>53469</v>
      </c>
      <c r="B10917" s="285" t="s">
        <v>19753</v>
      </c>
      <c r="C10917" s="513">
        <v>134.0385</v>
      </c>
    </row>
    <row r="10918" spans="1:3">
      <c r="A10918" s="285">
        <v>406431</v>
      </c>
      <c r="B10918" s="285" t="s">
        <v>19754</v>
      </c>
      <c r="C10918" s="513">
        <v>11.8978</v>
      </c>
    </row>
    <row r="10919" spans="1:3">
      <c r="A10919" s="285">
        <v>77898</v>
      </c>
      <c r="B10919" s="285" t="s">
        <v>19755</v>
      </c>
      <c r="C10919" s="513">
        <v>169.297</v>
      </c>
    </row>
    <row r="10920" spans="1:3">
      <c r="A10920" s="285">
        <v>646404</v>
      </c>
      <c r="B10920" s="285" t="s">
        <v>19756</v>
      </c>
      <c r="C10920" s="513">
        <v>116.376</v>
      </c>
    </row>
    <row r="10921" spans="1:3">
      <c r="A10921" s="285">
        <v>646421</v>
      </c>
      <c r="B10921" s="285" t="s">
        <v>19757</v>
      </c>
      <c r="C10921" s="513">
        <v>65</v>
      </c>
    </row>
    <row r="10922" spans="1:3">
      <c r="A10922" s="285">
        <v>646425</v>
      </c>
      <c r="B10922" s="285" t="s">
        <v>19758</v>
      </c>
      <c r="C10922" s="513">
        <v>21.616399999999999</v>
      </c>
    </row>
    <row r="10923" spans="1:3">
      <c r="A10923" s="285">
        <v>646431</v>
      </c>
      <c r="B10923" s="285" t="s">
        <v>19759</v>
      </c>
      <c r="C10923" s="513">
        <v>168.32400000000001</v>
      </c>
    </row>
    <row r="10924" spans="1:3">
      <c r="A10924" s="285">
        <v>93987</v>
      </c>
      <c r="B10924" s="285" t="s">
        <v>19760</v>
      </c>
      <c r="C10924" s="513">
        <v>2.3027000000000002</v>
      </c>
    </row>
    <row r="10925" spans="1:3">
      <c r="A10925" s="285">
        <v>23762</v>
      </c>
      <c r="B10925" s="285" t="s">
        <v>19761</v>
      </c>
      <c r="C10925" s="513">
        <v>28.899000000000001</v>
      </c>
    </row>
    <row r="10926" spans="1:3">
      <c r="A10926" s="285">
        <v>20442</v>
      </c>
      <c r="B10926" s="285" t="s">
        <v>19762</v>
      </c>
      <c r="C10926" s="513">
        <v>174.51060000000001</v>
      </c>
    </row>
    <row r="10927" spans="1:3">
      <c r="A10927" s="285">
        <v>20627</v>
      </c>
      <c r="B10927" s="285" t="s">
        <v>19763</v>
      </c>
      <c r="C10927" s="513">
        <v>53.076900000000002</v>
      </c>
    </row>
    <row r="10928" spans="1:3">
      <c r="A10928" s="285">
        <v>89639</v>
      </c>
      <c r="B10928" s="285" t="s">
        <v>19764</v>
      </c>
      <c r="C10928" s="513">
        <v>69.016800000000003</v>
      </c>
    </row>
    <row r="10929" spans="1:3">
      <c r="A10929" s="285">
        <v>406434</v>
      </c>
      <c r="B10929" s="285" t="s">
        <v>19765</v>
      </c>
      <c r="C10929" s="513">
        <v>15.0784</v>
      </c>
    </row>
    <row r="10930" spans="1:3">
      <c r="A10930" s="285">
        <v>666476</v>
      </c>
      <c r="B10930" s="285" t="s">
        <v>19766</v>
      </c>
      <c r="C10930" s="513">
        <v>1.0098</v>
      </c>
    </row>
    <row r="10931" spans="1:3">
      <c r="A10931" s="285">
        <v>406286</v>
      </c>
      <c r="B10931" s="285" t="s">
        <v>19767</v>
      </c>
      <c r="C10931" s="513">
        <v>32.9679</v>
      </c>
    </row>
    <row r="10932" spans="1:3">
      <c r="A10932" s="285">
        <v>605111</v>
      </c>
      <c r="B10932" s="285" t="s">
        <v>19768</v>
      </c>
      <c r="C10932" s="513">
        <v>465.12400000000002</v>
      </c>
    </row>
    <row r="10933" spans="1:3">
      <c r="A10933" s="285">
        <v>422036</v>
      </c>
      <c r="B10933" s="285" t="s">
        <v>19769</v>
      </c>
      <c r="C10933" s="513">
        <v>2691.32</v>
      </c>
    </row>
    <row r="10934" spans="1:3">
      <c r="A10934" s="285">
        <v>386674</v>
      </c>
      <c r="B10934" s="285" t="s">
        <v>19770</v>
      </c>
      <c r="C10934" s="513">
        <v>0.2049</v>
      </c>
    </row>
    <row r="10935" spans="1:3">
      <c r="A10935" s="285">
        <v>666475</v>
      </c>
      <c r="B10935" s="285" t="s">
        <v>19771</v>
      </c>
      <c r="C10935" s="513">
        <v>1.0098</v>
      </c>
    </row>
    <row r="10936" spans="1:3">
      <c r="A10936" s="285">
        <v>422217</v>
      </c>
      <c r="B10936" s="285" t="s">
        <v>19772</v>
      </c>
      <c r="C10936" s="513">
        <v>605.36400000000003</v>
      </c>
    </row>
    <row r="10937" spans="1:3">
      <c r="A10937" s="285">
        <v>422248</v>
      </c>
      <c r="B10937" s="285" t="s">
        <v>19773</v>
      </c>
      <c r="C10937" s="513">
        <v>119.133</v>
      </c>
    </row>
    <row r="10938" spans="1:3">
      <c r="A10938" s="285">
        <v>387422</v>
      </c>
      <c r="B10938" s="285" t="s">
        <v>19774</v>
      </c>
      <c r="C10938" s="513">
        <v>2.0091000000000001</v>
      </c>
    </row>
    <row r="10939" spans="1:3">
      <c r="A10939" s="285">
        <v>310873</v>
      </c>
      <c r="B10939" s="285" t="s">
        <v>19775</v>
      </c>
      <c r="C10939" s="513">
        <v>1978.2</v>
      </c>
    </row>
    <row r="10940" spans="1:3">
      <c r="A10940" s="285">
        <v>409820</v>
      </c>
      <c r="B10940" s="285" t="s">
        <v>19776</v>
      </c>
      <c r="C10940" s="513">
        <v>73.08</v>
      </c>
    </row>
    <row r="10941" spans="1:3">
      <c r="A10941" s="285">
        <v>666938</v>
      </c>
      <c r="B10941" s="285" t="s">
        <v>19777</v>
      </c>
      <c r="C10941" s="513">
        <v>6.12</v>
      </c>
    </row>
    <row r="10942" spans="1:3">
      <c r="A10942" s="285">
        <v>666939</v>
      </c>
      <c r="B10942" s="285" t="s">
        <v>19778</v>
      </c>
      <c r="C10942" s="513">
        <v>6.0968999999999998</v>
      </c>
    </row>
    <row r="10943" spans="1:3">
      <c r="A10943" s="285">
        <v>78705</v>
      </c>
      <c r="B10943" s="285" t="s">
        <v>19779</v>
      </c>
      <c r="C10943" s="513">
        <v>16.085000000000001</v>
      </c>
    </row>
    <row r="10944" spans="1:3">
      <c r="A10944" s="285">
        <v>75725</v>
      </c>
      <c r="B10944" s="285" t="s">
        <v>19780</v>
      </c>
      <c r="C10944" s="513">
        <v>7.7279999999999998</v>
      </c>
    </row>
    <row r="10945" spans="1:3">
      <c r="A10945" s="285">
        <v>310600</v>
      </c>
      <c r="B10945" s="285" t="s">
        <v>19781</v>
      </c>
      <c r="C10945" s="513">
        <v>490.8</v>
      </c>
    </row>
    <row r="10946" spans="1:3">
      <c r="A10946" s="285">
        <v>46469</v>
      </c>
      <c r="B10946" s="285" t="s">
        <v>19782</v>
      </c>
      <c r="C10946" s="513">
        <v>52.676000000000002</v>
      </c>
    </row>
    <row r="10947" spans="1:3">
      <c r="A10947" s="285">
        <v>422085</v>
      </c>
      <c r="B10947" s="285" t="s">
        <v>19783</v>
      </c>
      <c r="C10947" s="513">
        <v>2984.73</v>
      </c>
    </row>
    <row r="10948" spans="1:3">
      <c r="A10948" s="285">
        <v>611710</v>
      </c>
      <c r="B10948" s="285" t="s">
        <v>19784</v>
      </c>
      <c r="C10948" s="513">
        <v>44.344999999999999</v>
      </c>
    </row>
    <row r="10949" spans="1:3">
      <c r="A10949" s="285">
        <v>78628</v>
      </c>
      <c r="B10949" s="285" t="s">
        <v>19785</v>
      </c>
      <c r="C10949" s="513">
        <v>24.398399999999999</v>
      </c>
    </row>
    <row r="10950" spans="1:3">
      <c r="A10950" s="285">
        <v>603828</v>
      </c>
      <c r="B10950" s="285" t="s">
        <v>19786</v>
      </c>
      <c r="C10950" s="513">
        <v>20.65</v>
      </c>
    </row>
    <row r="10951" spans="1:3">
      <c r="A10951" s="285">
        <v>20688</v>
      </c>
      <c r="B10951" s="285" t="s">
        <v>19787</v>
      </c>
      <c r="C10951" s="513">
        <v>410.0478</v>
      </c>
    </row>
    <row r="10952" spans="1:3">
      <c r="A10952" s="285">
        <v>20837</v>
      </c>
      <c r="B10952" s="285" t="s">
        <v>17267</v>
      </c>
      <c r="C10952" s="513">
        <v>103.9884</v>
      </c>
    </row>
    <row r="10953" spans="1:3">
      <c r="A10953" s="285">
        <v>404550</v>
      </c>
      <c r="B10953" s="285" t="s">
        <v>19788</v>
      </c>
      <c r="C10953" s="513">
        <v>130.1592</v>
      </c>
    </row>
    <row r="10954" spans="1:3">
      <c r="A10954" s="285">
        <v>404551</v>
      </c>
      <c r="B10954" s="285" t="s">
        <v>19789</v>
      </c>
      <c r="C10954" s="513">
        <v>287.18400000000003</v>
      </c>
    </row>
    <row r="10955" spans="1:3">
      <c r="A10955" s="285">
        <v>404553</v>
      </c>
      <c r="B10955" s="285" t="s">
        <v>19790</v>
      </c>
      <c r="C10955" s="513">
        <v>264.13979999999998</v>
      </c>
    </row>
    <row r="10956" spans="1:3">
      <c r="A10956" s="285">
        <v>406543</v>
      </c>
      <c r="B10956" s="285" t="s">
        <v>19722</v>
      </c>
      <c r="C10956" s="513">
        <v>50.579599999999999</v>
      </c>
    </row>
    <row r="10957" spans="1:3">
      <c r="A10957" s="285">
        <v>406481</v>
      </c>
      <c r="B10957" s="285" t="s">
        <v>19791</v>
      </c>
      <c r="C10957" s="513">
        <v>63.302</v>
      </c>
    </row>
    <row r="10958" spans="1:3">
      <c r="A10958" s="285">
        <v>406489</v>
      </c>
      <c r="B10958" s="285" t="s">
        <v>19792</v>
      </c>
      <c r="C10958" s="513">
        <v>79.298000000000002</v>
      </c>
    </row>
    <row r="10959" spans="1:3">
      <c r="A10959" s="285">
        <v>4689</v>
      </c>
      <c r="B10959" s="285" t="s">
        <v>19793</v>
      </c>
      <c r="C10959" s="513">
        <v>690.16800000000001</v>
      </c>
    </row>
    <row r="10960" spans="1:3">
      <c r="A10960" s="285">
        <v>422000</v>
      </c>
      <c r="B10960" s="285" t="s">
        <v>19794</v>
      </c>
      <c r="C10960" s="513">
        <v>1323.09</v>
      </c>
    </row>
    <row r="10961" spans="1:3">
      <c r="A10961" s="285">
        <v>416826</v>
      </c>
      <c r="B10961" s="285" t="s">
        <v>19795</v>
      </c>
      <c r="C10961" s="513">
        <v>27.831800000000001</v>
      </c>
    </row>
    <row r="10962" spans="1:3">
      <c r="A10962" s="285">
        <v>422007</v>
      </c>
      <c r="B10962" s="285" t="s">
        <v>19796</v>
      </c>
      <c r="C10962" s="513">
        <v>1750.09</v>
      </c>
    </row>
    <row r="10963" spans="1:3">
      <c r="A10963" s="285">
        <v>422218</v>
      </c>
      <c r="B10963" s="285" t="s">
        <v>19797</v>
      </c>
      <c r="C10963" s="513">
        <v>742.98</v>
      </c>
    </row>
    <row r="10964" spans="1:3">
      <c r="A10964" s="285">
        <v>422235</v>
      </c>
      <c r="B10964" s="285" t="s">
        <v>19798</v>
      </c>
      <c r="C10964" s="513">
        <v>45.9452</v>
      </c>
    </row>
    <row r="10965" spans="1:3">
      <c r="A10965" s="285">
        <v>416080</v>
      </c>
      <c r="B10965" s="285" t="s">
        <v>19799</v>
      </c>
      <c r="C10965" s="513">
        <v>27.831800000000001</v>
      </c>
    </row>
    <row r="10966" spans="1:3">
      <c r="A10966" s="285">
        <v>416081</v>
      </c>
      <c r="B10966" s="285" t="s">
        <v>19800</v>
      </c>
      <c r="C10966" s="513">
        <v>52.904600000000002</v>
      </c>
    </row>
    <row r="10967" spans="1:3">
      <c r="A10967" s="285">
        <v>416086</v>
      </c>
      <c r="B10967" s="285" t="s">
        <v>19801</v>
      </c>
      <c r="C10967" s="513">
        <v>27.831800000000001</v>
      </c>
    </row>
    <row r="10968" spans="1:3">
      <c r="A10968" s="285">
        <v>416089</v>
      </c>
      <c r="B10968" s="285" t="s">
        <v>19802</v>
      </c>
      <c r="C10968" s="513">
        <v>29.2454</v>
      </c>
    </row>
    <row r="10969" spans="1:3">
      <c r="A10969" s="285">
        <v>416090</v>
      </c>
      <c r="B10969" s="285" t="s">
        <v>19803</v>
      </c>
      <c r="C10969" s="513">
        <v>31.706800000000001</v>
      </c>
    </row>
    <row r="10970" spans="1:3">
      <c r="A10970" s="285">
        <v>416091</v>
      </c>
      <c r="B10970" s="285" t="s">
        <v>19804</v>
      </c>
      <c r="C10970" s="513">
        <v>60.232999999999997</v>
      </c>
    </row>
    <row r="10971" spans="1:3">
      <c r="A10971" s="285">
        <v>416096</v>
      </c>
      <c r="B10971" s="285" t="s">
        <v>19805</v>
      </c>
      <c r="C10971" s="513">
        <v>31.706800000000001</v>
      </c>
    </row>
    <row r="10972" spans="1:3">
      <c r="A10972" s="285">
        <v>416099</v>
      </c>
      <c r="B10972" s="285" t="s">
        <v>19806</v>
      </c>
      <c r="C10972" s="513">
        <v>33.300199999999997</v>
      </c>
    </row>
    <row r="10973" spans="1:3">
      <c r="A10973" s="285">
        <v>416100</v>
      </c>
      <c r="B10973" s="285" t="s">
        <v>19807</v>
      </c>
      <c r="C10973" s="513">
        <v>42.414200000000001</v>
      </c>
    </row>
    <row r="10974" spans="1:3">
      <c r="A10974" s="285">
        <v>416101</v>
      </c>
      <c r="B10974" s="285" t="s">
        <v>19808</v>
      </c>
      <c r="C10974" s="513">
        <v>80.475999999999999</v>
      </c>
    </row>
    <row r="10975" spans="1:3">
      <c r="A10975" s="285">
        <v>416106</v>
      </c>
      <c r="B10975" s="285" t="s">
        <v>19809</v>
      </c>
      <c r="C10975" s="513">
        <v>42.414200000000001</v>
      </c>
    </row>
    <row r="10976" spans="1:3">
      <c r="A10976" s="285">
        <v>416109</v>
      </c>
      <c r="B10976" s="285" t="s">
        <v>19810</v>
      </c>
      <c r="C10976" s="513">
        <v>44.522199999999998</v>
      </c>
    </row>
    <row r="10977" spans="1:3">
      <c r="A10977" s="285">
        <v>416110</v>
      </c>
      <c r="B10977" s="285" t="s">
        <v>19811</v>
      </c>
      <c r="C10977" s="513">
        <v>58.249000000000002</v>
      </c>
    </row>
    <row r="10978" spans="1:3">
      <c r="A10978" s="285">
        <v>416111</v>
      </c>
      <c r="B10978" s="285" t="s">
        <v>19812</v>
      </c>
      <c r="C10978" s="513">
        <v>94.674000000000007</v>
      </c>
    </row>
    <row r="10979" spans="1:3">
      <c r="A10979" s="285">
        <v>416116</v>
      </c>
      <c r="B10979" s="285" t="s">
        <v>19813</v>
      </c>
      <c r="C10979" s="513">
        <v>58.249000000000002</v>
      </c>
    </row>
    <row r="10980" spans="1:3">
      <c r="A10980" s="285">
        <v>416119</v>
      </c>
      <c r="B10980" s="285" t="s">
        <v>19814</v>
      </c>
      <c r="C10980" s="513">
        <v>61.181600000000003</v>
      </c>
    </row>
    <row r="10981" spans="1:3">
      <c r="A10981" s="285">
        <v>416120</v>
      </c>
      <c r="B10981" s="285" t="s">
        <v>19815</v>
      </c>
      <c r="C10981" s="513">
        <v>85.622</v>
      </c>
    </row>
    <row r="10982" spans="1:3">
      <c r="A10982" s="285">
        <v>416121</v>
      </c>
      <c r="B10982" s="285" t="s">
        <v>19816</v>
      </c>
      <c r="C10982" s="513">
        <v>122.45</v>
      </c>
    </row>
    <row r="10983" spans="1:3">
      <c r="A10983" s="285">
        <v>416126</v>
      </c>
      <c r="B10983" s="285" t="s">
        <v>19817</v>
      </c>
      <c r="C10983" s="513">
        <v>85.622</v>
      </c>
    </row>
    <row r="10984" spans="1:3">
      <c r="A10984" s="285">
        <v>416129</v>
      </c>
      <c r="B10984" s="285" t="s">
        <v>19818</v>
      </c>
      <c r="C10984" s="513">
        <v>89.837999999999994</v>
      </c>
    </row>
    <row r="10985" spans="1:3">
      <c r="A10985" s="285">
        <v>416130</v>
      </c>
      <c r="B10985" s="285" t="s">
        <v>19819</v>
      </c>
      <c r="C10985" s="513">
        <v>103.044</v>
      </c>
    </row>
    <row r="10986" spans="1:3">
      <c r="A10986" s="285">
        <v>416131</v>
      </c>
      <c r="B10986" s="285" t="s">
        <v>19820</v>
      </c>
      <c r="C10986" s="513">
        <v>130.82</v>
      </c>
    </row>
    <row r="10987" spans="1:3">
      <c r="A10987" s="285">
        <v>416136</v>
      </c>
      <c r="B10987" s="285" t="s">
        <v>19821</v>
      </c>
      <c r="C10987" s="513">
        <v>103.044</v>
      </c>
    </row>
    <row r="10988" spans="1:3">
      <c r="A10988" s="285">
        <v>416139</v>
      </c>
      <c r="B10988" s="285" t="s">
        <v>19822</v>
      </c>
      <c r="C10988" s="513">
        <v>105.834</v>
      </c>
    </row>
    <row r="10989" spans="1:3">
      <c r="A10989" s="285">
        <v>416150</v>
      </c>
      <c r="B10989" s="285" t="s">
        <v>19823</v>
      </c>
      <c r="C10989" s="513">
        <v>115.816</v>
      </c>
    </row>
    <row r="10990" spans="1:3">
      <c r="A10990" s="285">
        <v>416151</v>
      </c>
      <c r="B10990" s="285" t="s">
        <v>19824</v>
      </c>
      <c r="C10990" s="513">
        <v>220.1</v>
      </c>
    </row>
    <row r="10991" spans="1:3">
      <c r="A10991" s="285">
        <v>416156</v>
      </c>
      <c r="B10991" s="285" t="s">
        <v>19825</v>
      </c>
      <c r="C10991" s="513">
        <v>115.816</v>
      </c>
    </row>
    <row r="10992" spans="1:3">
      <c r="A10992" s="285">
        <v>416159</v>
      </c>
      <c r="B10992" s="285" t="s">
        <v>19826</v>
      </c>
      <c r="C10992" s="513">
        <v>121.64400000000001</v>
      </c>
    </row>
    <row r="10993" spans="1:3">
      <c r="A10993" s="285">
        <v>416170</v>
      </c>
      <c r="B10993" s="285" t="s">
        <v>19827</v>
      </c>
      <c r="C10993" s="513">
        <v>164.17599999999999</v>
      </c>
    </row>
    <row r="10994" spans="1:3">
      <c r="A10994" s="285">
        <v>416171</v>
      </c>
      <c r="B10994" s="285" t="s">
        <v>19828</v>
      </c>
      <c r="C10994" s="513">
        <v>278.31799999999998</v>
      </c>
    </row>
    <row r="10995" spans="1:3">
      <c r="A10995" s="285">
        <v>416176</v>
      </c>
      <c r="B10995" s="285" t="s">
        <v>19829</v>
      </c>
      <c r="C10995" s="513">
        <v>164.17599999999999</v>
      </c>
    </row>
    <row r="10996" spans="1:3">
      <c r="A10996" s="285">
        <v>416179</v>
      </c>
      <c r="B10996" s="285" t="s">
        <v>19830</v>
      </c>
      <c r="C10996" s="513">
        <v>172.54599999999999</v>
      </c>
    </row>
    <row r="10997" spans="1:3">
      <c r="A10997" s="285">
        <v>416190</v>
      </c>
      <c r="B10997" s="285" t="s">
        <v>19831</v>
      </c>
      <c r="C10997" s="513">
        <v>222.70400000000001</v>
      </c>
    </row>
    <row r="10998" spans="1:3">
      <c r="A10998" s="285">
        <v>416191</v>
      </c>
      <c r="B10998" s="285" t="s">
        <v>19832</v>
      </c>
      <c r="C10998" s="513">
        <v>306.21800000000002</v>
      </c>
    </row>
    <row r="10999" spans="1:3">
      <c r="A10999" s="285">
        <v>416196</v>
      </c>
      <c r="B10999" s="285" t="s">
        <v>19833</v>
      </c>
      <c r="C10999" s="513">
        <v>222.70400000000001</v>
      </c>
    </row>
    <row r="11000" spans="1:3">
      <c r="A11000" s="285">
        <v>416199</v>
      </c>
      <c r="B11000" s="285" t="s">
        <v>19834</v>
      </c>
      <c r="C11000" s="513">
        <v>233.92599999999999</v>
      </c>
    </row>
    <row r="11001" spans="1:3">
      <c r="A11001" s="285">
        <v>416210</v>
      </c>
      <c r="B11001" s="285" t="s">
        <v>19835</v>
      </c>
      <c r="C11001" s="513">
        <v>278.31799999999998</v>
      </c>
    </row>
    <row r="11002" spans="1:3">
      <c r="A11002" s="285">
        <v>416211</v>
      </c>
      <c r="B11002" s="285" t="s">
        <v>19836</v>
      </c>
      <c r="C11002" s="513">
        <v>417.75599999999997</v>
      </c>
    </row>
    <row r="11003" spans="1:3">
      <c r="A11003" s="285">
        <v>416216</v>
      </c>
      <c r="B11003" s="285" t="s">
        <v>19837</v>
      </c>
      <c r="C11003" s="513">
        <v>278.31799999999998</v>
      </c>
    </row>
    <row r="11004" spans="1:3">
      <c r="A11004" s="285">
        <v>416219</v>
      </c>
      <c r="B11004" s="285" t="s">
        <v>19838</v>
      </c>
      <c r="C11004" s="513">
        <v>292.45400000000001</v>
      </c>
    </row>
    <row r="11005" spans="1:3">
      <c r="A11005" s="285">
        <v>416230</v>
      </c>
      <c r="B11005" s="285" t="s">
        <v>19839</v>
      </c>
      <c r="C11005" s="513">
        <v>304.048</v>
      </c>
    </row>
    <row r="11006" spans="1:3">
      <c r="A11006" s="285">
        <v>416231</v>
      </c>
      <c r="B11006" s="285" t="s">
        <v>19840</v>
      </c>
      <c r="C11006" s="513">
        <v>361.89400000000001</v>
      </c>
    </row>
    <row r="11007" spans="1:3">
      <c r="A11007" s="285">
        <v>416236</v>
      </c>
      <c r="B11007" s="285" t="s">
        <v>19841</v>
      </c>
      <c r="C11007" s="513">
        <v>304.048</v>
      </c>
    </row>
    <row r="11008" spans="1:3">
      <c r="A11008" s="285">
        <v>416239</v>
      </c>
      <c r="B11008" s="285" t="s">
        <v>19842</v>
      </c>
      <c r="C11008" s="513">
        <v>319.42399999999998</v>
      </c>
    </row>
    <row r="11009" spans="1:3">
      <c r="A11009" s="285">
        <v>416250</v>
      </c>
      <c r="B11009" s="285" t="s">
        <v>19843</v>
      </c>
      <c r="C11009" s="513">
        <v>398.41199999999998</v>
      </c>
    </row>
    <row r="11010" spans="1:3">
      <c r="A11010" s="285">
        <v>416251</v>
      </c>
      <c r="B11010" s="285" t="s">
        <v>19844</v>
      </c>
      <c r="C11010" s="513">
        <v>417.75599999999997</v>
      </c>
    </row>
    <row r="11011" spans="1:3">
      <c r="A11011" s="285">
        <v>416256</v>
      </c>
      <c r="B11011" s="285" t="s">
        <v>19845</v>
      </c>
      <c r="C11011" s="513">
        <v>398.41199999999998</v>
      </c>
    </row>
    <row r="11012" spans="1:3">
      <c r="A11012" s="285">
        <v>416259</v>
      </c>
      <c r="B11012" s="285" t="s">
        <v>19846</v>
      </c>
      <c r="C11012" s="513">
        <v>418.19</v>
      </c>
    </row>
    <row r="11013" spans="1:3">
      <c r="A11013" s="285">
        <v>416270</v>
      </c>
      <c r="B11013" s="285" t="s">
        <v>19847</v>
      </c>
      <c r="C11013" s="513">
        <v>398.41199999999998</v>
      </c>
    </row>
    <row r="11014" spans="1:3">
      <c r="A11014" s="285">
        <v>416271</v>
      </c>
      <c r="B11014" s="285" t="s">
        <v>19848</v>
      </c>
      <c r="C11014" s="513">
        <v>417.75599999999997</v>
      </c>
    </row>
    <row r="11015" spans="1:3">
      <c r="A11015" s="285">
        <v>416276</v>
      </c>
      <c r="B11015" s="285" t="s">
        <v>19849</v>
      </c>
      <c r="C11015" s="513">
        <v>398.41199999999998</v>
      </c>
    </row>
    <row r="11016" spans="1:3">
      <c r="A11016" s="285">
        <v>416279</v>
      </c>
      <c r="B11016" s="285" t="s">
        <v>19850</v>
      </c>
      <c r="C11016" s="513">
        <v>418.19</v>
      </c>
    </row>
    <row r="11017" spans="1:3">
      <c r="A11017" s="285">
        <v>416280</v>
      </c>
      <c r="B11017" s="285" t="s">
        <v>19851</v>
      </c>
      <c r="C11017" s="513">
        <v>501.084</v>
      </c>
    </row>
    <row r="11018" spans="1:3">
      <c r="A11018" s="285">
        <v>416286</v>
      </c>
      <c r="B11018" s="285" t="s">
        <v>19852</v>
      </c>
      <c r="C11018" s="513">
        <v>501.084</v>
      </c>
    </row>
    <row r="11019" spans="1:3">
      <c r="A11019" s="285">
        <v>416289</v>
      </c>
      <c r="B11019" s="285" t="s">
        <v>19853</v>
      </c>
      <c r="C11019" s="513">
        <v>501.084</v>
      </c>
    </row>
    <row r="11020" spans="1:3">
      <c r="A11020" s="285">
        <v>416290</v>
      </c>
      <c r="B11020" s="285" t="s">
        <v>19854</v>
      </c>
      <c r="C11020" s="513">
        <v>612.62199999999996</v>
      </c>
    </row>
    <row r="11021" spans="1:3">
      <c r="A11021" s="285">
        <v>416296</v>
      </c>
      <c r="B11021" s="285" t="s">
        <v>19855</v>
      </c>
      <c r="C11021" s="513">
        <v>612.62199999999996</v>
      </c>
    </row>
    <row r="11022" spans="1:3">
      <c r="A11022" s="285">
        <v>416299</v>
      </c>
      <c r="B11022" s="285" t="s">
        <v>19856</v>
      </c>
      <c r="C11022" s="513">
        <v>612.62199999999996</v>
      </c>
    </row>
    <row r="11023" spans="1:3">
      <c r="A11023" s="285">
        <v>416306</v>
      </c>
      <c r="B11023" s="285" t="s">
        <v>19857</v>
      </c>
      <c r="C11023" s="513">
        <v>779.96</v>
      </c>
    </row>
    <row r="11024" spans="1:3">
      <c r="A11024" s="285">
        <v>416309</v>
      </c>
      <c r="B11024" s="285" t="s">
        <v>19858</v>
      </c>
      <c r="C11024" s="513">
        <v>779.96</v>
      </c>
    </row>
    <row r="11025" spans="1:3">
      <c r="A11025" s="285">
        <v>416316</v>
      </c>
      <c r="B11025" s="285" t="s">
        <v>19859</v>
      </c>
      <c r="C11025" s="513">
        <v>946.74</v>
      </c>
    </row>
    <row r="11026" spans="1:3">
      <c r="A11026" s="285">
        <v>416319</v>
      </c>
      <c r="B11026" s="285" t="s">
        <v>19860</v>
      </c>
      <c r="C11026" s="513">
        <v>946.74</v>
      </c>
    </row>
    <row r="11027" spans="1:3">
      <c r="A11027" s="285">
        <v>416326</v>
      </c>
      <c r="B11027" s="285" t="s">
        <v>19861</v>
      </c>
      <c r="C11027" s="513">
        <v>1114.76</v>
      </c>
    </row>
    <row r="11028" spans="1:3">
      <c r="A11028" s="285">
        <v>416329</v>
      </c>
      <c r="B11028" s="285" t="s">
        <v>19862</v>
      </c>
      <c r="C11028" s="513">
        <v>1114.76</v>
      </c>
    </row>
    <row r="11029" spans="1:3">
      <c r="A11029" s="285">
        <v>416336</v>
      </c>
      <c r="B11029" s="285" t="s">
        <v>19863</v>
      </c>
      <c r="C11029" s="513">
        <v>1810.4</v>
      </c>
    </row>
    <row r="11030" spans="1:3">
      <c r="A11030" s="285">
        <v>416339</v>
      </c>
      <c r="B11030" s="285" t="s">
        <v>19864</v>
      </c>
      <c r="C11030" s="513">
        <v>1810.4</v>
      </c>
    </row>
    <row r="11031" spans="1:3">
      <c r="A11031" s="285">
        <v>416346</v>
      </c>
      <c r="B11031" s="285" t="s">
        <v>19865</v>
      </c>
      <c r="C11031" s="513">
        <v>2645.54</v>
      </c>
    </row>
    <row r="11032" spans="1:3">
      <c r="A11032" s="285">
        <v>416349</v>
      </c>
      <c r="B11032" s="285" t="s">
        <v>19866</v>
      </c>
      <c r="C11032" s="513">
        <v>2645.54</v>
      </c>
    </row>
    <row r="11033" spans="1:3">
      <c r="A11033" s="285">
        <v>416356</v>
      </c>
      <c r="B11033" s="285" t="s">
        <v>19867</v>
      </c>
      <c r="C11033" s="513">
        <v>3202.3</v>
      </c>
    </row>
    <row r="11034" spans="1:3">
      <c r="A11034" s="285">
        <v>416359</v>
      </c>
      <c r="B11034" s="285" t="s">
        <v>19868</v>
      </c>
      <c r="C11034" s="513">
        <v>3202.3</v>
      </c>
    </row>
    <row r="11035" spans="1:3">
      <c r="A11035" s="285">
        <v>416426</v>
      </c>
      <c r="B11035" s="285" t="s">
        <v>19869</v>
      </c>
      <c r="C11035" s="513">
        <v>64.046000000000006</v>
      </c>
    </row>
    <row r="11036" spans="1:3">
      <c r="A11036" s="285">
        <v>416436</v>
      </c>
      <c r="B11036" s="285" t="s">
        <v>19870</v>
      </c>
      <c r="C11036" s="513">
        <v>119.66</v>
      </c>
    </row>
    <row r="11037" spans="1:3">
      <c r="A11037" s="285">
        <v>416446</v>
      </c>
      <c r="B11037" s="285" t="s">
        <v>19871</v>
      </c>
      <c r="C11037" s="513">
        <v>272.98599999999999</v>
      </c>
    </row>
    <row r="11038" spans="1:3">
      <c r="A11038" s="285">
        <v>416456</v>
      </c>
      <c r="B11038" s="285" t="s">
        <v>19872</v>
      </c>
      <c r="C11038" s="513">
        <v>272.98599999999999</v>
      </c>
    </row>
    <row r="11039" spans="1:3">
      <c r="A11039" s="285">
        <v>416466</v>
      </c>
      <c r="B11039" s="285" t="s">
        <v>19873</v>
      </c>
      <c r="C11039" s="513">
        <v>334.18</v>
      </c>
    </row>
    <row r="11040" spans="1:3">
      <c r="A11040" s="285">
        <v>416476</v>
      </c>
      <c r="B11040" s="285" t="s">
        <v>19874</v>
      </c>
      <c r="C11040" s="513">
        <v>361.89400000000001</v>
      </c>
    </row>
    <row r="11041" spans="1:3">
      <c r="A11041" s="285">
        <v>416486</v>
      </c>
      <c r="B11041" s="285" t="s">
        <v>19875</v>
      </c>
      <c r="C11041" s="513">
        <v>445.47</v>
      </c>
    </row>
    <row r="11042" spans="1:3">
      <c r="A11042" s="285">
        <v>416496</v>
      </c>
      <c r="B11042" s="285" t="s">
        <v>19876</v>
      </c>
      <c r="C11042" s="513">
        <v>808.48</v>
      </c>
    </row>
    <row r="11043" spans="1:3">
      <c r="A11043" s="285">
        <v>416506</v>
      </c>
      <c r="B11043" s="285" t="s">
        <v>19877</v>
      </c>
      <c r="C11043" s="513">
        <v>918.84</v>
      </c>
    </row>
    <row r="11044" spans="1:3">
      <c r="A11044" s="285">
        <v>416516</v>
      </c>
      <c r="B11044" s="285" t="s">
        <v>19878</v>
      </c>
      <c r="C11044" s="513">
        <v>2227.04</v>
      </c>
    </row>
    <row r="11045" spans="1:3">
      <c r="A11045" s="285">
        <v>416526</v>
      </c>
      <c r="B11045" s="285" t="s">
        <v>19879</v>
      </c>
      <c r="C11045" s="513">
        <v>3202.3</v>
      </c>
    </row>
    <row r="11046" spans="1:3">
      <c r="A11046" s="285">
        <v>416591</v>
      </c>
      <c r="B11046" s="285" t="s">
        <v>19880</v>
      </c>
      <c r="C11046" s="513">
        <v>9.5294000000000008</v>
      </c>
    </row>
    <row r="11047" spans="1:3">
      <c r="A11047" s="285">
        <v>416592</v>
      </c>
      <c r="B11047" s="285" t="s">
        <v>19880</v>
      </c>
      <c r="C11047" s="513">
        <v>9.5294000000000008</v>
      </c>
    </row>
    <row r="11048" spans="1:3">
      <c r="A11048" s="285">
        <v>416594</v>
      </c>
      <c r="B11048" s="285" t="s">
        <v>19881</v>
      </c>
      <c r="C11048" s="513">
        <v>9.5294000000000008</v>
      </c>
    </row>
    <row r="11049" spans="1:3">
      <c r="A11049" s="285">
        <v>416596</v>
      </c>
      <c r="B11049" s="285" t="s">
        <v>19882</v>
      </c>
      <c r="C11049" s="513">
        <v>24.18</v>
      </c>
    </row>
    <row r="11050" spans="1:3">
      <c r="A11050" s="285">
        <v>416598</v>
      </c>
      <c r="B11050" s="285" t="s">
        <v>19883</v>
      </c>
      <c r="C11050" s="513">
        <v>24.18</v>
      </c>
    </row>
    <row r="11051" spans="1:3">
      <c r="A11051" s="285">
        <v>416660</v>
      </c>
      <c r="B11051" s="285" t="s">
        <v>19884</v>
      </c>
      <c r="C11051" s="513">
        <v>38.179600000000001</v>
      </c>
    </row>
    <row r="11052" spans="1:3">
      <c r="A11052" s="285">
        <v>416661</v>
      </c>
      <c r="B11052" s="285" t="s">
        <v>19885</v>
      </c>
      <c r="C11052" s="513">
        <v>38.179600000000001</v>
      </c>
    </row>
    <row r="11053" spans="1:3">
      <c r="A11053" s="285">
        <v>416662</v>
      </c>
      <c r="B11053" s="285" t="s">
        <v>19886</v>
      </c>
      <c r="C11053" s="513">
        <v>38.179600000000001</v>
      </c>
    </row>
    <row r="11054" spans="1:3">
      <c r="A11054" s="285">
        <v>416663</v>
      </c>
      <c r="B11054" s="285" t="s">
        <v>19887</v>
      </c>
      <c r="C11054" s="513">
        <v>38.179600000000001</v>
      </c>
    </row>
    <row r="11055" spans="1:3">
      <c r="A11055" s="285">
        <v>416664</v>
      </c>
      <c r="B11055" s="285" t="s">
        <v>19888</v>
      </c>
      <c r="C11055" s="513">
        <v>38.179600000000001</v>
      </c>
    </row>
    <row r="11056" spans="1:3">
      <c r="A11056" s="285">
        <v>416665</v>
      </c>
      <c r="B11056" s="285" t="s">
        <v>19889</v>
      </c>
      <c r="C11056" s="513">
        <v>38.179600000000001</v>
      </c>
    </row>
    <row r="11057" spans="1:3">
      <c r="A11057" s="285">
        <v>416666</v>
      </c>
      <c r="B11057" s="285" t="s">
        <v>19890</v>
      </c>
      <c r="C11057" s="513">
        <v>38.179600000000001</v>
      </c>
    </row>
    <row r="11058" spans="1:3">
      <c r="A11058" s="285">
        <v>416667</v>
      </c>
      <c r="B11058" s="285" t="s">
        <v>19891</v>
      </c>
      <c r="C11058" s="513">
        <v>38.179600000000001</v>
      </c>
    </row>
    <row r="11059" spans="1:3">
      <c r="A11059" s="285">
        <v>416668</v>
      </c>
      <c r="B11059" s="285" t="s">
        <v>19892</v>
      </c>
      <c r="C11059" s="513">
        <v>39.773000000000003</v>
      </c>
    </row>
    <row r="11060" spans="1:3">
      <c r="A11060" s="285">
        <v>416669</v>
      </c>
      <c r="B11060" s="285" t="s">
        <v>19893</v>
      </c>
      <c r="C11060" s="513">
        <v>39.773000000000003</v>
      </c>
    </row>
    <row r="11061" spans="1:3">
      <c r="A11061" s="285">
        <v>416670</v>
      </c>
      <c r="B11061" s="285" t="s">
        <v>19894</v>
      </c>
      <c r="C11061" s="513">
        <v>39.773000000000003</v>
      </c>
    </row>
    <row r="11062" spans="1:3">
      <c r="A11062" s="285">
        <v>416671</v>
      </c>
      <c r="B11062" s="285" t="s">
        <v>19895</v>
      </c>
      <c r="C11062" s="513">
        <v>39.773000000000003</v>
      </c>
    </row>
    <row r="11063" spans="1:3">
      <c r="A11063" s="285">
        <v>416672</v>
      </c>
      <c r="B11063" s="285" t="s">
        <v>19896</v>
      </c>
      <c r="C11063" s="513">
        <v>39.773000000000003</v>
      </c>
    </row>
    <row r="11064" spans="1:3">
      <c r="A11064" s="285">
        <v>416673</v>
      </c>
      <c r="B11064" s="285" t="s">
        <v>19897</v>
      </c>
      <c r="C11064" s="513">
        <v>39.773000000000003</v>
      </c>
    </row>
    <row r="11065" spans="1:3">
      <c r="A11065" s="285">
        <v>416674</v>
      </c>
      <c r="B11065" s="285" t="s">
        <v>19898</v>
      </c>
      <c r="C11065" s="513">
        <v>41.353999999999999</v>
      </c>
    </row>
    <row r="11066" spans="1:3">
      <c r="A11066" s="285">
        <v>416675</v>
      </c>
      <c r="B11066" s="285" t="s">
        <v>19899</v>
      </c>
      <c r="C11066" s="513">
        <v>41.353999999999999</v>
      </c>
    </row>
    <row r="11067" spans="1:3">
      <c r="A11067" s="285">
        <v>416676</v>
      </c>
      <c r="B11067" s="285" t="s">
        <v>19900</v>
      </c>
      <c r="C11067" s="513">
        <v>66.835999999999999</v>
      </c>
    </row>
    <row r="11068" spans="1:3">
      <c r="A11068" s="285">
        <v>416677</v>
      </c>
      <c r="B11068" s="285" t="s">
        <v>19901</v>
      </c>
      <c r="C11068" s="513">
        <v>66.835999999999999</v>
      </c>
    </row>
    <row r="11069" spans="1:3">
      <c r="A11069" s="285">
        <v>416703</v>
      </c>
      <c r="B11069" s="285" t="s">
        <v>19902</v>
      </c>
      <c r="C11069" s="513">
        <v>57.287999999999997</v>
      </c>
    </row>
    <row r="11070" spans="1:3">
      <c r="A11070" s="285">
        <v>416704</v>
      </c>
      <c r="B11070" s="285" t="s">
        <v>19903</v>
      </c>
      <c r="C11070" s="513">
        <v>57.287999999999997</v>
      </c>
    </row>
    <row r="11071" spans="1:3">
      <c r="A11071" s="285">
        <v>416705</v>
      </c>
      <c r="B11071" s="285" t="s">
        <v>19904</v>
      </c>
      <c r="C11071" s="513">
        <v>66.835999999999999</v>
      </c>
    </row>
    <row r="11072" spans="1:3">
      <c r="A11072" s="285">
        <v>416706</v>
      </c>
      <c r="B11072" s="285" t="s">
        <v>19905</v>
      </c>
      <c r="C11072" s="513">
        <v>66.835999999999999</v>
      </c>
    </row>
    <row r="11073" spans="1:3">
      <c r="A11073" s="285">
        <v>416707</v>
      </c>
      <c r="B11073" s="285" t="s">
        <v>19906</v>
      </c>
      <c r="C11073" s="513">
        <v>66.835999999999999</v>
      </c>
    </row>
    <row r="11074" spans="1:3">
      <c r="A11074" s="285">
        <v>416708</v>
      </c>
      <c r="B11074" s="285" t="s">
        <v>19907</v>
      </c>
      <c r="C11074" s="513">
        <v>77.995999999999995</v>
      </c>
    </row>
    <row r="11075" spans="1:3">
      <c r="A11075" s="285">
        <v>416709</v>
      </c>
      <c r="B11075" s="285" t="s">
        <v>19908</v>
      </c>
      <c r="C11075" s="513">
        <v>95.293999999999997</v>
      </c>
    </row>
    <row r="11076" spans="1:3">
      <c r="A11076" s="285">
        <v>416710</v>
      </c>
      <c r="B11076" s="285" t="s">
        <v>19909</v>
      </c>
      <c r="C11076" s="513">
        <v>95.293999999999997</v>
      </c>
    </row>
    <row r="11077" spans="1:3">
      <c r="A11077" s="285">
        <v>416743</v>
      </c>
      <c r="B11077" s="285" t="s">
        <v>19910</v>
      </c>
      <c r="C11077" s="513">
        <v>76.384</v>
      </c>
    </row>
    <row r="11078" spans="1:3">
      <c r="A11078" s="285">
        <v>416744</v>
      </c>
      <c r="B11078" s="285" t="s">
        <v>19911</v>
      </c>
      <c r="C11078" s="513">
        <v>76.384</v>
      </c>
    </row>
    <row r="11079" spans="1:3">
      <c r="A11079" s="285">
        <v>416745</v>
      </c>
      <c r="B11079" s="285" t="s">
        <v>19912</v>
      </c>
      <c r="C11079" s="513">
        <v>76.384</v>
      </c>
    </row>
    <row r="11080" spans="1:3">
      <c r="A11080" s="285">
        <v>416746</v>
      </c>
      <c r="B11080" s="285" t="s">
        <v>19913</v>
      </c>
      <c r="C11080" s="513">
        <v>101.928</v>
      </c>
    </row>
    <row r="11081" spans="1:3">
      <c r="A11081" s="285">
        <v>416747</v>
      </c>
      <c r="B11081" s="285" t="s">
        <v>19914</v>
      </c>
      <c r="C11081" s="513">
        <v>101.928</v>
      </c>
    </row>
    <row r="11082" spans="1:3">
      <c r="A11082" s="285">
        <v>416748</v>
      </c>
      <c r="B11082" s="285" t="s">
        <v>19915</v>
      </c>
      <c r="C11082" s="513">
        <v>108.31399999999999</v>
      </c>
    </row>
    <row r="11083" spans="1:3">
      <c r="A11083" s="285">
        <v>416749</v>
      </c>
      <c r="B11083" s="285" t="s">
        <v>19916</v>
      </c>
      <c r="C11083" s="513">
        <v>124.124</v>
      </c>
    </row>
    <row r="11084" spans="1:3">
      <c r="A11084" s="285">
        <v>416750</v>
      </c>
      <c r="B11084" s="285" t="s">
        <v>19917</v>
      </c>
      <c r="C11084" s="513">
        <v>133.858</v>
      </c>
    </row>
    <row r="11085" spans="1:3">
      <c r="A11085" s="285">
        <v>416751</v>
      </c>
      <c r="B11085" s="285" t="s">
        <v>19918</v>
      </c>
      <c r="C11085" s="513">
        <v>143.096</v>
      </c>
    </row>
    <row r="11086" spans="1:3">
      <c r="A11086" s="285">
        <v>416770</v>
      </c>
      <c r="B11086" s="285" t="s">
        <v>19919</v>
      </c>
      <c r="C11086" s="513">
        <v>111.476</v>
      </c>
    </row>
    <row r="11087" spans="1:3">
      <c r="A11087" s="285">
        <v>416771</v>
      </c>
      <c r="B11087" s="285" t="s">
        <v>19920</v>
      </c>
      <c r="C11087" s="513">
        <v>117.86199999999999</v>
      </c>
    </row>
    <row r="11088" spans="1:3">
      <c r="A11088" s="285">
        <v>416772</v>
      </c>
      <c r="B11088" s="285" t="s">
        <v>19921</v>
      </c>
      <c r="C11088" s="513">
        <v>120.962</v>
      </c>
    </row>
    <row r="11089" spans="1:3">
      <c r="A11089" s="285">
        <v>416773</v>
      </c>
      <c r="B11089" s="285" t="s">
        <v>19922</v>
      </c>
      <c r="C11089" s="513">
        <v>152.64400000000001</v>
      </c>
    </row>
    <row r="11090" spans="1:3">
      <c r="A11090" s="285">
        <v>416774</v>
      </c>
      <c r="B11090" s="285" t="s">
        <v>19923</v>
      </c>
      <c r="C11090" s="513">
        <v>159.03</v>
      </c>
    </row>
    <row r="11091" spans="1:3">
      <c r="A11091" s="285">
        <v>416775</v>
      </c>
      <c r="B11091" s="285" t="s">
        <v>19924</v>
      </c>
      <c r="C11091" s="513">
        <v>318.18400000000003</v>
      </c>
    </row>
    <row r="11092" spans="1:3">
      <c r="A11092" s="285">
        <v>416780</v>
      </c>
      <c r="B11092" s="285" t="s">
        <v>19925</v>
      </c>
      <c r="C11092" s="513">
        <v>165.66399999999999</v>
      </c>
    </row>
    <row r="11093" spans="1:3">
      <c r="A11093" s="285">
        <v>416781</v>
      </c>
      <c r="B11093" s="285" t="s">
        <v>19926</v>
      </c>
      <c r="C11093" s="513">
        <v>165.66399999999999</v>
      </c>
    </row>
    <row r="11094" spans="1:3">
      <c r="A11094" s="285">
        <v>416782</v>
      </c>
      <c r="B11094" s="285" t="s">
        <v>19927</v>
      </c>
      <c r="C11094" s="513">
        <v>175.08799999999999</v>
      </c>
    </row>
    <row r="11095" spans="1:3">
      <c r="A11095" s="285">
        <v>416783</v>
      </c>
      <c r="B11095" s="285" t="s">
        <v>19928</v>
      </c>
      <c r="C11095" s="513">
        <v>190.96</v>
      </c>
    </row>
    <row r="11096" spans="1:3">
      <c r="A11096" s="285">
        <v>416784</v>
      </c>
      <c r="B11096" s="285" t="s">
        <v>19929</v>
      </c>
      <c r="C11096" s="513">
        <v>194.06</v>
      </c>
    </row>
    <row r="11097" spans="1:3">
      <c r="A11097" s="285">
        <v>416786</v>
      </c>
      <c r="B11097" s="285" t="s">
        <v>19930</v>
      </c>
      <c r="C11097" s="513">
        <v>254.44800000000001</v>
      </c>
    </row>
    <row r="11098" spans="1:3">
      <c r="A11098" s="285">
        <v>416787</v>
      </c>
      <c r="B11098" s="285" t="s">
        <v>19931</v>
      </c>
      <c r="C11098" s="513">
        <v>260.95800000000003</v>
      </c>
    </row>
    <row r="11099" spans="1:3">
      <c r="A11099" s="285">
        <v>416788</v>
      </c>
      <c r="B11099" s="285" t="s">
        <v>19932</v>
      </c>
      <c r="C11099" s="513">
        <v>267.22000000000003</v>
      </c>
    </row>
    <row r="11100" spans="1:3">
      <c r="A11100" s="285">
        <v>416789</v>
      </c>
      <c r="B11100" s="285" t="s">
        <v>19933</v>
      </c>
      <c r="C11100" s="513">
        <v>270.38200000000001</v>
      </c>
    </row>
    <row r="11101" spans="1:3">
      <c r="A11101" s="285">
        <v>416790</v>
      </c>
      <c r="B11101" s="285" t="s">
        <v>19934</v>
      </c>
      <c r="C11101" s="513">
        <v>280.05399999999997</v>
      </c>
    </row>
    <row r="11102" spans="1:3">
      <c r="A11102" s="285">
        <v>416791</v>
      </c>
      <c r="B11102" s="285" t="s">
        <v>19935</v>
      </c>
      <c r="C11102" s="513">
        <v>286.37799999999999</v>
      </c>
    </row>
    <row r="11103" spans="1:3">
      <c r="A11103" s="285">
        <v>416792</v>
      </c>
      <c r="B11103" s="285" t="s">
        <v>19936</v>
      </c>
      <c r="C11103" s="513">
        <v>392.02600000000001</v>
      </c>
    </row>
    <row r="11104" spans="1:3">
      <c r="A11104" s="285">
        <v>416793</v>
      </c>
      <c r="B11104" s="285" t="s">
        <v>19937</v>
      </c>
      <c r="C11104" s="513">
        <v>457.37400000000002</v>
      </c>
    </row>
    <row r="11105" spans="1:3">
      <c r="A11105" s="285">
        <v>416794</v>
      </c>
      <c r="B11105" s="285" t="s">
        <v>19938</v>
      </c>
      <c r="C11105" s="513">
        <v>522.72199999999998</v>
      </c>
    </row>
    <row r="11106" spans="1:3">
      <c r="A11106" s="285">
        <v>416795</v>
      </c>
      <c r="B11106" s="285" t="s">
        <v>19939</v>
      </c>
      <c r="C11106" s="513">
        <v>489.86200000000002</v>
      </c>
    </row>
    <row r="11107" spans="1:3">
      <c r="A11107" s="285">
        <v>416800</v>
      </c>
      <c r="B11107" s="285" t="s">
        <v>19940</v>
      </c>
      <c r="C11107" s="513">
        <v>27.831800000000001</v>
      </c>
    </row>
    <row r="11108" spans="1:3">
      <c r="A11108" s="285">
        <v>416801</v>
      </c>
      <c r="B11108" s="285" t="s">
        <v>19941</v>
      </c>
      <c r="C11108" s="513">
        <v>52.904600000000002</v>
      </c>
    </row>
    <row r="11109" spans="1:3">
      <c r="A11109" s="285">
        <v>416806</v>
      </c>
      <c r="B11109" s="285" t="s">
        <v>19942</v>
      </c>
      <c r="C11109" s="513">
        <v>27.831800000000001</v>
      </c>
    </row>
    <row r="11110" spans="1:3">
      <c r="A11110" s="285">
        <v>416809</v>
      </c>
      <c r="B11110" s="285" t="s">
        <v>19943</v>
      </c>
      <c r="C11110" s="513">
        <v>29.2454</v>
      </c>
    </row>
    <row r="11111" spans="1:3">
      <c r="A11111" s="285">
        <v>416810</v>
      </c>
      <c r="B11111" s="285" t="s">
        <v>19944</v>
      </c>
      <c r="C11111" s="513">
        <v>27.831800000000001</v>
      </c>
    </row>
    <row r="11112" spans="1:3">
      <c r="A11112" s="285">
        <v>416811</v>
      </c>
      <c r="B11112" s="285" t="s">
        <v>19945</v>
      </c>
      <c r="C11112" s="513">
        <v>52.904600000000002</v>
      </c>
    </row>
    <row r="11113" spans="1:3">
      <c r="A11113" s="285">
        <v>416816</v>
      </c>
      <c r="B11113" s="285" t="s">
        <v>19946</v>
      </c>
      <c r="C11113" s="513">
        <v>27.831800000000001</v>
      </c>
    </row>
    <row r="11114" spans="1:3">
      <c r="A11114" s="285">
        <v>416819</v>
      </c>
      <c r="B11114" s="285" t="s">
        <v>19947</v>
      </c>
      <c r="C11114" s="513">
        <v>29.2454</v>
      </c>
    </row>
    <row r="11115" spans="1:3">
      <c r="A11115" s="285">
        <v>416820</v>
      </c>
      <c r="B11115" s="285" t="s">
        <v>19948</v>
      </c>
      <c r="C11115" s="513">
        <v>27.831800000000001</v>
      </c>
    </row>
    <row r="11116" spans="1:3">
      <c r="A11116" s="285">
        <v>416821</v>
      </c>
      <c r="B11116" s="285" t="s">
        <v>19949</v>
      </c>
      <c r="C11116" s="513">
        <v>52.904600000000002</v>
      </c>
    </row>
    <row r="11117" spans="1:3">
      <c r="A11117" s="285">
        <v>416829</v>
      </c>
      <c r="B11117" s="285" t="s">
        <v>19950</v>
      </c>
      <c r="C11117" s="513">
        <v>29.2454</v>
      </c>
    </row>
    <row r="11118" spans="1:3">
      <c r="A11118" s="285">
        <v>416840</v>
      </c>
      <c r="B11118" s="285" t="s">
        <v>19951</v>
      </c>
      <c r="C11118" s="513">
        <v>1.6702999999999999</v>
      </c>
    </row>
    <row r="11119" spans="1:3">
      <c r="A11119" s="285">
        <v>416841</v>
      </c>
      <c r="B11119" s="285" t="s">
        <v>19951</v>
      </c>
      <c r="C11119" s="513">
        <v>6.6836000000000002</v>
      </c>
    </row>
    <row r="11120" spans="1:3">
      <c r="A11120" s="285">
        <v>416842</v>
      </c>
      <c r="B11120" s="285" t="s">
        <v>19952</v>
      </c>
      <c r="C11120" s="513">
        <v>20.788599999999999</v>
      </c>
    </row>
    <row r="11121" spans="1:3">
      <c r="A11121" s="285">
        <v>416843</v>
      </c>
      <c r="B11121" s="285" t="s">
        <v>19953</v>
      </c>
      <c r="C11121" s="513">
        <v>31.1798</v>
      </c>
    </row>
    <row r="11122" spans="1:3">
      <c r="A11122" s="285">
        <v>416844</v>
      </c>
      <c r="B11122" s="285" t="s">
        <v>19954</v>
      </c>
      <c r="C11122" s="513">
        <v>41.558599999999998</v>
      </c>
    </row>
    <row r="11123" spans="1:3">
      <c r="A11123" s="285">
        <v>416845</v>
      </c>
      <c r="B11123" s="285" t="s">
        <v>19955</v>
      </c>
      <c r="C11123" s="513">
        <v>22.847000000000001</v>
      </c>
    </row>
    <row r="11124" spans="1:3">
      <c r="A11124" s="285">
        <v>416846</v>
      </c>
      <c r="B11124" s="285" t="s">
        <v>19956</v>
      </c>
      <c r="C11124" s="513">
        <v>34.292200000000001</v>
      </c>
    </row>
    <row r="11125" spans="1:3">
      <c r="A11125" s="285">
        <v>416847</v>
      </c>
      <c r="B11125" s="285" t="s">
        <v>19957</v>
      </c>
      <c r="C11125" s="513">
        <v>45.737400000000001</v>
      </c>
    </row>
    <row r="11126" spans="1:3">
      <c r="A11126" s="285">
        <v>416849</v>
      </c>
      <c r="B11126" s="285" t="s">
        <v>19958</v>
      </c>
      <c r="C11126" s="513">
        <v>6.9626000000000001</v>
      </c>
    </row>
    <row r="11127" spans="1:3">
      <c r="A11127" s="285">
        <v>416850</v>
      </c>
      <c r="B11127" s="285" t="s">
        <v>19959</v>
      </c>
      <c r="C11127" s="513">
        <v>6.9626000000000001</v>
      </c>
    </row>
    <row r="11128" spans="1:3">
      <c r="A11128" s="285">
        <v>416851</v>
      </c>
      <c r="B11128" s="285" t="s">
        <v>19959</v>
      </c>
      <c r="C11128" s="513">
        <v>6.9626000000000001</v>
      </c>
    </row>
    <row r="11129" spans="1:3">
      <c r="A11129" s="285">
        <v>416852</v>
      </c>
      <c r="B11129" s="285" t="s">
        <v>19959</v>
      </c>
      <c r="C11129" s="513">
        <v>6.9626000000000001</v>
      </c>
    </row>
    <row r="11130" spans="1:3">
      <c r="A11130" s="285">
        <v>416853</v>
      </c>
      <c r="B11130" s="285" t="s">
        <v>19959</v>
      </c>
      <c r="C11130" s="513">
        <v>12.5364</v>
      </c>
    </row>
    <row r="11131" spans="1:3">
      <c r="A11131" s="285">
        <v>416854</v>
      </c>
      <c r="B11131" s="285" t="s">
        <v>19959</v>
      </c>
      <c r="C11131" s="513">
        <v>12.5364</v>
      </c>
    </row>
    <row r="11132" spans="1:3">
      <c r="A11132" s="285">
        <v>416855</v>
      </c>
      <c r="B11132" s="285" t="s">
        <v>19959</v>
      </c>
      <c r="C11132" s="513">
        <v>12.5364</v>
      </c>
    </row>
    <row r="11133" spans="1:3">
      <c r="A11133" s="285">
        <v>416856</v>
      </c>
      <c r="B11133" s="285" t="s">
        <v>19959</v>
      </c>
      <c r="C11133" s="513">
        <v>12.5364</v>
      </c>
    </row>
    <row r="11134" spans="1:3">
      <c r="A11134" s="285">
        <v>416857</v>
      </c>
      <c r="B11134" s="285" t="s">
        <v>19959</v>
      </c>
      <c r="C11134" s="513">
        <v>12.5364</v>
      </c>
    </row>
    <row r="11135" spans="1:3">
      <c r="A11135" s="285">
        <v>416858</v>
      </c>
      <c r="B11135" s="285" t="s">
        <v>19958</v>
      </c>
      <c r="C11135" s="513">
        <v>9.7525999999999993</v>
      </c>
    </row>
    <row r="11136" spans="1:3">
      <c r="A11136" s="285">
        <v>416859</v>
      </c>
      <c r="B11136" s="285" t="s">
        <v>19958</v>
      </c>
      <c r="C11136" s="513">
        <v>9.7525999999999993</v>
      </c>
    </row>
    <row r="11137" spans="1:3">
      <c r="A11137" s="285">
        <v>416870</v>
      </c>
      <c r="B11137" s="285" t="s">
        <v>19960</v>
      </c>
      <c r="C11137" s="513">
        <v>65.41</v>
      </c>
    </row>
    <row r="11138" spans="1:3">
      <c r="A11138" s="285">
        <v>416871</v>
      </c>
      <c r="B11138" s="285" t="s">
        <v>19960</v>
      </c>
      <c r="C11138" s="513">
        <v>65.41</v>
      </c>
    </row>
    <row r="11139" spans="1:3">
      <c r="A11139" s="285">
        <v>416872</v>
      </c>
      <c r="B11139" s="285" t="s">
        <v>19961</v>
      </c>
      <c r="C11139" s="513">
        <v>65.41</v>
      </c>
    </row>
    <row r="11140" spans="1:3">
      <c r="A11140" s="285">
        <v>416873</v>
      </c>
      <c r="B11140" s="285" t="s">
        <v>19961</v>
      </c>
      <c r="C11140" s="513">
        <v>65.41</v>
      </c>
    </row>
    <row r="11141" spans="1:3">
      <c r="A11141" s="285">
        <v>416874</v>
      </c>
      <c r="B11141" s="285" t="s">
        <v>19962</v>
      </c>
      <c r="C11141" s="513">
        <v>38.985599999999998</v>
      </c>
    </row>
    <row r="11142" spans="1:3">
      <c r="A11142" s="285">
        <v>416879</v>
      </c>
      <c r="B11142" s="285" t="s">
        <v>19963</v>
      </c>
      <c r="C11142" s="513">
        <v>26.455400000000001</v>
      </c>
    </row>
    <row r="11143" spans="1:3">
      <c r="A11143" s="285">
        <v>416880</v>
      </c>
      <c r="B11143" s="285" t="s">
        <v>19963</v>
      </c>
      <c r="C11143" s="513">
        <v>16.7028</v>
      </c>
    </row>
    <row r="11144" spans="1:3">
      <c r="A11144" s="285">
        <v>416882</v>
      </c>
      <c r="B11144" s="285" t="s">
        <v>19964</v>
      </c>
      <c r="C11144" s="513">
        <v>19.486599999999999</v>
      </c>
    </row>
    <row r="11145" spans="1:3">
      <c r="A11145" s="285">
        <v>416883</v>
      </c>
      <c r="B11145" s="285" t="s">
        <v>19965</v>
      </c>
      <c r="C11145" s="513">
        <v>20.893999999999998</v>
      </c>
    </row>
    <row r="11146" spans="1:3">
      <c r="A11146" s="285">
        <v>416884</v>
      </c>
      <c r="B11146" s="285" t="s">
        <v>19966</v>
      </c>
      <c r="C11146" s="513">
        <v>27.831800000000001</v>
      </c>
    </row>
    <row r="11147" spans="1:3">
      <c r="A11147" s="285">
        <v>416885</v>
      </c>
      <c r="B11147" s="285" t="s">
        <v>19967</v>
      </c>
      <c r="C11147" s="513">
        <v>44.546999999999997</v>
      </c>
    </row>
    <row r="11148" spans="1:3">
      <c r="A11148" s="285">
        <v>416887</v>
      </c>
      <c r="B11148" s="285" t="s">
        <v>19963</v>
      </c>
      <c r="C11148" s="513">
        <v>44.546999999999997</v>
      </c>
    </row>
    <row r="11149" spans="1:3">
      <c r="A11149" s="285">
        <v>416888</v>
      </c>
      <c r="B11149" s="285" t="s">
        <v>19963</v>
      </c>
      <c r="C11149" s="513">
        <v>835.14</v>
      </c>
    </row>
    <row r="11150" spans="1:3">
      <c r="A11150" s="285">
        <v>416889</v>
      </c>
      <c r="B11150" s="285" t="s">
        <v>19968</v>
      </c>
      <c r="C11150" s="513">
        <v>975.26</v>
      </c>
    </row>
    <row r="11151" spans="1:3">
      <c r="A11151" s="285">
        <v>416890</v>
      </c>
      <c r="B11151" s="285" t="s">
        <v>19969</v>
      </c>
      <c r="C11151" s="513">
        <v>50.108400000000003</v>
      </c>
    </row>
    <row r="11152" spans="1:3">
      <c r="A11152" s="285">
        <v>416891</v>
      </c>
      <c r="B11152" s="285" t="s">
        <v>19970</v>
      </c>
      <c r="C11152" s="513">
        <v>55.694600000000001</v>
      </c>
    </row>
    <row r="11153" spans="1:3">
      <c r="A11153" s="285">
        <v>416892</v>
      </c>
      <c r="B11153" s="285" t="s">
        <v>19971</v>
      </c>
      <c r="C11153" s="513">
        <v>95.293999999999997</v>
      </c>
    </row>
    <row r="11154" spans="1:3">
      <c r="A11154" s="285">
        <v>416893</v>
      </c>
      <c r="B11154" s="285" t="s">
        <v>19971</v>
      </c>
      <c r="C11154" s="513">
        <v>111.476</v>
      </c>
    </row>
    <row r="11155" spans="1:3">
      <c r="A11155" s="285">
        <v>416894</v>
      </c>
      <c r="B11155" s="285" t="s">
        <v>19971</v>
      </c>
      <c r="C11155" s="513">
        <v>127.286</v>
      </c>
    </row>
    <row r="11156" spans="1:3">
      <c r="A11156" s="285">
        <v>416895</v>
      </c>
      <c r="B11156" s="285" t="s">
        <v>19972</v>
      </c>
      <c r="C11156" s="513">
        <v>11.147600000000001</v>
      </c>
    </row>
    <row r="11157" spans="1:3">
      <c r="A11157" s="285">
        <v>416896</v>
      </c>
      <c r="B11157" s="285" t="s">
        <v>19972</v>
      </c>
      <c r="C11157" s="513">
        <v>11.147600000000001</v>
      </c>
    </row>
    <row r="11158" spans="1:3">
      <c r="A11158" s="285">
        <v>416897</v>
      </c>
      <c r="B11158" s="285" t="s">
        <v>19972</v>
      </c>
      <c r="C11158" s="513">
        <v>11.147600000000001</v>
      </c>
    </row>
    <row r="11159" spans="1:3">
      <c r="A11159" s="285">
        <v>416898</v>
      </c>
      <c r="B11159" s="285" t="s">
        <v>19972</v>
      </c>
      <c r="C11159" s="513">
        <v>11.147600000000001</v>
      </c>
    </row>
    <row r="11160" spans="1:3">
      <c r="A11160" s="285">
        <v>421079</v>
      </c>
      <c r="B11160" s="285" t="s">
        <v>19973</v>
      </c>
      <c r="C11160" s="513">
        <v>10.650600000000001</v>
      </c>
    </row>
    <row r="11161" spans="1:3">
      <c r="A11161" s="285">
        <v>421080</v>
      </c>
      <c r="B11161" s="285" t="s">
        <v>19974</v>
      </c>
      <c r="C11161" s="513">
        <v>12.151199999999999</v>
      </c>
    </row>
    <row r="11162" spans="1:3">
      <c r="A11162" s="285">
        <v>421081</v>
      </c>
      <c r="B11162" s="285" t="s">
        <v>19975</v>
      </c>
      <c r="C11162" s="513">
        <v>7.4054000000000002</v>
      </c>
    </row>
    <row r="11163" spans="1:3">
      <c r="A11163" s="285">
        <v>421082</v>
      </c>
      <c r="B11163" s="285" t="s">
        <v>19976</v>
      </c>
      <c r="C11163" s="513">
        <v>21.264600000000002</v>
      </c>
    </row>
    <row r="11164" spans="1:3">
      <c r="A11164" s="285">
        <v>421083</v>
      </c>
      <c r="B11164" s="285" t="s">
        <v>19977</v>
      </c>
      <c r="C11164" s="513">
        <v>99.491</v>
      </c>
    </row>
    <row r="11165" spans="1:3">
      <c r="A11165" s="285">
        <v>421084</v>
      </c>
      <c r="B11165" s="285" t="s">
        <v>19978</v>
      </c>
      <c r="C11165" s="513">
        <v>6.8563999999999998</v>
      </c>
    </row>
    <row r="11166" spans="1:3">
      <c r="A11166" s="285">
        <v>422001</v>
      </c>
      <c r="B11166" s="285" t="s">
        <v>19979</v>
      </c>
      <c r="C11166" s="513">
        <v>1458.51</v>
      </c>
    </row>
    <row r="11167" spans="1:3">
      <c r="A11167" s="285">
        <v>422003</v>
      </c>
      <c r="B11167" s="285" t="s">
        <v>19980</v>
      </c>
      <c r="C11167" s="513">
        <v>1967.25</v>
      </c>
    </row>
    <row r="11168" spans="1:3">
      <c r="A11168" s="285">
        <v>422006</v>
      </c>
      <c r="B11168" s="285" t="s">
        <v>19981</v>
      </c>
      <c r="C11168" s="513">
        <v>1764.73</v>
      </c>
    </row>
    <row r="11169" spans="1:3">
      <c r="A11169" s="285">
        <v>422008</v>
      </c>
      <c r="B11169" s="285" t="s">
        <v>19982</v>
      </c>
      <c r="C11169" s="513">
        <v>2343.0100000000002</v>
      </c>
    </row>
    <row r="11170" spans="1:3">
      <c r="A11170" s="285">
        <v>422009</v>
      </c>
      <c r="B11170" s="285" t="s">
        <v>19983</v>
      </c>
      <c r="C11170" s="513">
        <v>2343.0100000000002</v>
      </c>
    </row>
    <row r="11171" spans="1:3">
      <c r="A11171" s="285">
        <v>422014</v>
      </c>
      <c r="B11171" s="285" t="s">
        <v>19984</v>
      </c>
      <c r="C11171" s="513">
        <v>1391.41</v>
      </c>
    </row>
    <row r="11172" spans="1:3">
      <c r="A11172" s="285">
        <v>422015</v>
      </c>
      <c r="B11172" s="285" t="s">
        <v>19985</v>
      </c>
      <c r="C11172" s="513">
        <v>1535.98</v>
      </c>
    </row>
    <row r="11173" spans="1:3">
      <c r="A11173" s="285">
        <v>422016</v>
      </c>
      <c r="B11173" s="285" t="s">
        <v>19986</v>
      </c>
      <c r="C11173" s="513">
        <v>1535.98</v>
      </c>
    </row>
    <row r="11174" spans="1:3">
      <c r="A11174" s="285">
        <v>422017</v>
      </c>
      <c r="B11174" s="285" t="s">
        <v>19987</v>
      </c>
      <c r="C11174" s="513">
        <v>2070.34</v>
      </c>
    </row>
    <row r="11175" spans="1:3">
      <c r="A11175" s="285">
        <v>422018</v>
      </c>
      <c r="B11175" s="285" t="s">
        <v>19988</v>
      </c>
      <c r="C11175" s="513">
        <v>2070.34</v>
      </c>
    </row>
    <row r="11176" spans="1:3">
      <c r="A11176" s="285">
        <v>422019</v>
      </c>
      <c r="B11176" s="285" t="s">
        <v>19989</v>
      </c>
      <c r="C11176" s="513">
        <v>1685.43</v>
      </c>
    </row>
    <row r="11177" spans="1:3">
      <c r="A11177" s="285">
        <v>422020</v>
      </c>
      <c r="B11177" s="285" t="s">
        <v>19990</v>
      </c>
      <c r="C11177" s="513">
        <v>1858.06</v>
      </c>
    </row>
    <row r="11178" spans="1:3">
      <c r="A11178" s="285">
        <v>422021</v>
      </c>
      <c r="B11178" s="285" t="s">
        <v>19991</v>
      </c>
      <c r="C11178" s="513">
        <v>1844.03</v>
      </c>
    </row>
    <row r="11179" spans="1:3">
      <c r="A11179" s="285">
        <v>422022</v>
      </c>
      <c r="B11179" s="285" t="s">
        <v>19992</v>
      </c>
      <c r="C11179" s="513">
        <v>2465.0100000000002</v>
      </c>
    </row>
    <row r="11180" spans="1:3">
      <c r="A11180" s="285">
        <v>422023</v>
      </c>
      <c r="B11180" s="285" t="s">
        <v>19993</v>
      </c>
      <c r="C11180" s="513">
        <v>2465.0100000000002</v>
      </c>
    </row>
    <row r="11181" spans="1:3">
      <c r="A11181" s="285">
        <v>422028</v>
      </c>
      <c r="B11181" s="285" t="s">
        <v>19994</v>
      </c>
      <c r="C11181" s="513">
        <v>1521.34</v>
      </c>
    </row>
    <row r="11182" spans="1:3">
      <c r="A11182" s="285">
        <v>422029</v>
      </c>
      <c r="B11182" s="285" t="s">
        <v>19995</v>
      </c>
      <c r="C11182" s="513">
        <v>1678.72</v>
      </c>
    </row>
    <row r="11183" spans="1:3">
      <c r="A11183" s="285">
        <v>422030</v>
      </c>
      <c r="B11183" s="285" t="s">
        <v>19996</v>
      </c>
      <c r="C11183" s="513">
        <v>1678.72</v>
      </c>
    </row>
    <row r="11184" spans="1:3">
      <c r="A11184" s="285">
        <v>422031</v>
      </c>
      <c r="B11184" s="285" t="s">
        <v>19997</v>
      </c>
      <c r="C11184" s="513">
        <v>2263.71</v>
      </c>
    </row>
    <row r="11185" spans="1:3">
      <c r="A11185" s="285">
        <v>422032</v>
      </c>
      <c r="B11185" s="285" t="s">
        <v>19998</v>
      </c>
      <c r="C11185" s="513">
        <v>2263.71</v>
      </c>
    </row>
    <row r="11186" spans="1:3">
      <c r="A11186" s="285">
        <v>422033</v>
      </c>
      <c r="B11186" s="285" t="s">
        <v>19999</v>
      </c>
      <c r="C11186" s="513">
        <v>1840.98</v>
      </c>
    </row>
    <row r="11187" spans="1:3">
      <c r="A11187" s="285">
        <v>422034</v>
      </c>
      <c r="B11187" s="285" t="s">
        <v>20000</v>
      </c>
      <c r="C11187" s="513">
        <v>2029.47</v>
      </c>
    </row>
    <row r="11188" spans="1:3">
      <c r="A11188" s="285">
        <v>422035</v>
      </c>
      <c r="B11188" s="285" t="s">
        <v>20001</v>
      </c>
      <c r="C11188" s="513">
        <v>2011.78</v>
      </c>
    </row>
    <row r="11189" spans="1:3">
      <c r="A11189" s="285">
        <v>422037</v>
      </c>
      <c r="B11189" s="285" t="s">
        <v>20002</v>
      </c>
      <c r="C11189" s="513">
        <v>2691.32</v>
      </c>
    </row>
    <row r="11190" spans="1:3">
      <c r="A11190" s="285">
        <v>422042</v>
      </c>
      <c r="B11190" s="285" t="s">
        <v>20003</v>
      </c>
      <c r="C11190" s="513">
        <v>1671.4</v>
      </c>
    </row>
    <row r="11191" spans="1:3">
      <c r="A11191" s="285">
        <v>422043</v>
      </c>
      <c r="B11191" s="285" t="s">
        <v>20004</v>
      </c>
      <c r="C11191" s="513">
        <v>1845.86</v>
      </c>
    </row>
    <row r="11192" spans="1:3">
      <c r="A11192" s="285">
        <v>422044</v>
      </c>
      <c r="B11192" s="285" t="s">
        <v>20005</v>
      </c>
      <c r="C11192" s="513">
        <v>1845.86</v>
      </c>
    </row>
    <row r="11193" spans="1:3">
      <c r="A11193" s="285">
        <v>422045</v>
      </c>
      <c r="B11193" s="285" t="s">
        <v>20006</v>
      </c>
      <c r="C11193" s="513">
        <v>2488.8000000000002</v>
      </c>
    </row>
    <row r="11194" spans="1:3">
      <c r="A11194" s="285">
        <v>422046</v>
      </c>
      <c r="B11194" s="285" t="s">
        <v>20007</v>
      </c>
      <c r="C11194" s="513">
        <v>2488.8000000000002</v>
      </c>
    </row>
    <row r="11195" spans="1:3">
      <c r="A11195" s="285">
        <v>422047</v>
      </c>
      <c r="B11195" s="285" t="s">
        <v>20008</v>
      </c>
      <c r="C11195" s="513">
        <v>2023.37</v>
      </c>
    </row>
    <row r="11196" spans="1:3">
      <c r="A11196" s="285">
        <v>422048</v>
      </c>
      <c r="B11196" s="285" t="s">
        <v>20009</v>
      </c>
      <c r="C11196" s="513">
        <v>2233.21</v>
      </c>
    </row>
    <row r="11197" spans="1:3">
      <c r="A11197" s="285">
        <v>422049</v>
      </c>
      <c r="B11197" s="285" t="s">
        <v>20010</v>
      </c>
      <c r="C11197" s="513">
        <v>2214.91</v>
      </c>
    </row>
    <row r="11198" spans="1:3">
      <c r="A11198" s="285">
        <v>422050</v>
      </c>
      <c r="B11198" s="285" t="s">
        <v>20011</v>
      </c>
      <c r="C11198" s="513">
        <v>2962.16</v>
      </c>
    </row>
    <row r="11199" spans="1:3">
      <c r="A11199" s="285">
        <v>422051</v>
      </c>
      <c r="B11199" s="285" t="s">
        <v>20012</v>
      </c>
      <c r="C11199" s="513">
        <v>2962.16</v>
      </c>
    </row>
    <row r="11200" spans="1:3">
      <c r="A11200" s="285">
        <v>422056</v>
      </c>
      <c r="B11200" s="285" t="s">
        <v>20013</v>
      </c>
      <c r="C11200" s="513">
        <v>1456.07</v>
      </c>
    </row>
    <row r="11201" spans="1:3">
      <c r="A11201" s="285">
        <v>422057</v>
      </c>
      <c r="B11201" s="285" t="s">
        <v>20014</v>
      </c>
      <c r="C11201" s="513">
        <v>1629.92</v>
      </c>
    </row>
    <row r="11202" spans="1:3">
      <c r="A11202" s="285">
        <v>422058</v>
      </c>
      <c r="B11202" s="285" t="s">
        <v>20015</v>
      </c>
      <c r="C11202" s="513">
        <v>1618.33</v>
      </c>
    </row>
    <row r="11203" spans="1:3">
      <c r="A11203" s="285">
        <v>422059</v>
      </c>
      <c r="B11203" s="285" t="s">
        <v>20016</v>
      </c>
      <c r="C11203" s="513">
        <v>2197.2199999999998</v>
      </c>
    </row>
    <row r="11204" spans="1:3">
      <c r="A11204" s="285">
        <v>422060</v>
      </c>
      <c r="B11204" s="285" t="s">
        <v>20017</v>
      </c>
      <c r="C11204" s="513">
        <v>2181.9699999999998</v>
      </c>
    </row>
    <row r="11205" spans="1:3">
      <c r="A11205" s="285">
        <v>422061</v>
      </c>
      <c r="B11205" s="285" t="s">
        <v>20018</v>
      </c>
      <c r="C11205" s="513">
        <v>1762.29</v>
      </c>
    </row>
    <row r="11206" spans="1:3">
      <c r="A11206" s="285">
        <v>422062</v>
      </c>
      <c r="B11206" s="285" t="s">
        <v>20019</v>
      </c>
      <c r="C11206" s="513">
        <v>1971.52</v>
      </c>
    </row>
    <row r="11207" spans="1:3">
      <c r="A11207" s="285">
        <v>422063</v>
      </c>
      <c r="B11207" s="285" t="s">
        <v>20020</v>
      </c>
      <c r="C11207" s="513">
        <v>1941.63</v>
      </c>
    </row>
    <row r="11208" spans="1:3">
      <c r="A11208" s="285">
        <v>422064</v>
      </c>
      <c r="B11208" s="285" t="s">
        <v>20021</v>
      </c>
      <c r="C11208" s="513">
        <v>2613.85</v>
      </c>
    </row>
    <row r="11209" spans="1:3">
      <c r="A11209" s="285">
        <v>422065</v>
      </c>
      <c r="B11209" s="285" t="s">
        <v>20022</v>
      </c>
      <c r="C11209" s="513">
        <v>2596.16</v>
      </c>
    </row>
    <row r="11210" spans="1:3">
      <c r="A11210" s="285">
        <v>422066</v>
      </c>
      <c r="B11210" s="285" t="s">
        <v>20023</v>
      </c>
      <c r="C11210" s="513">
        <v>1532.32</v>
      </c>
    </row>
    <row r="11211" spans="1:3">
      <c r="A11211" s="285">
        <v>422067</v>
      </c>
      <c r="B11211" s="285" t="s">
        <v>20024</v>
      </c>
      <c r="C11211" s="513">
        <v>1713.49</v>
      </c>
    </row>
    <row r="11212" spans="1:3">
      <c r="A11212" s="285">
        <v>422068</v>
      </c>
      <c r="B11212" s="285" t="s">
        <v>20025</v>
      </c>
      <c r="C11212" s="513">
        <v>1703.73</v>
      </c>
    </row>
    <row r="11213" spans="1:3">
      <c r="A11213" s="285">
        <v>422069</v>
      </c>
      <c r="B11213" s="285" t="s">
        <v>20026</v>
      </c>
      <c r="C11213" s="513">
        <v>2312.5100000000002</v>
      </c>
    </row>
    <row r="11214" spans="1:3">
      <c r="A11214" s="285">
        <v>422070</v>
      </c>
      <c r="B11214" s="285" t="s">
        <v>20027</v>
      </c>
      <c r="C11214" s="513">
        <v>2297.2600000000002</v>
      </c>
    </row>
    <row r="11215" spans="1:3">
      <c r="A11215" s="285">
        <v>422071</v>
      </c>
      <c r="B11215" s="285" t="s">
        <v>20028</v>
      </c>
      <c r="C11215" s="513">
        <v>1855.62</v>
      </c>
    </row>
    <row r="11216" spans="1:3">
      <c r="A11216" s="285">
        <v>422072</v>
      </c>
      <c r="B11216" s="285" t="s">
        <v>20029</v>
      </c>
      <c r="C11216" s="513">
        <v>2073.39</v>
      </c>
    </row>
    <row r="11217" spans="1:3">
      <c r="A11217" s="285">
        <v>422073</v>
      </c>
      <c r="B11217" s="285" t="s">
        <v>20030</v>
      </c>
      <c r="C11217" s="513">
        <v>2042.28</v>
      </c>
    </row>
    <row r="11218" spans="1:3">
      <c r="A11218" s="285">
        <v>422074</v>
      </c>
      <c r="B11218" s="285" t="s">
        <v>20031</v>
      </c>
      <c r="C11218" s="513">
        <v>2751.71</v>
      </c>
    </row>
    <row r="11219" spans="1:3">
      <c r="A11219" s="285">
        <v>422075</v>
      </c>
      <c r="B11219" s="285" t="s">
        <v>20032</v>
      </c>
      <c r="C11219" s="513">
        <v>2734.02</v>
      </c>
    </row>
    <row r="11220" spans="1:3">
      <c r="A11220" s="285">
        <v>422076</v>
      </c>
      <c r="B11220" s="285" t="s">
        <v>20033</v>
      </c>
      <c r="C11220" s="513">
        <v>1674.45</v>
      </c>
    </row>
    <row r="11221" spans="1:3">
      <c r="A11221" s="285">
        <v>422077</v>
      </c>
      <c r="B11221" s="285" t="s">
        <v>20034</v>
      </c>
      <c r="C11221" s="513">
        <v>1873.31</v>
      </c>
    </row>
    <row r="11222" spans="1:3">
      <c r="A11222" s="285">
        <v>422078</v>
      </c>
      <c r="B11222" s="285" t="s">
        <v>20035</v>
      </c>
      <c r="C11222" s="513">
        <v>1859.28</v>
      </c>
    </row>
    <row r="11223" spans="1:3">
      <c r="A11223" s="285">
        <v>422079</v>
      </c>
      <c r="B11223" s="285" t="s">
        <v>20036</v>
      </c>
      <c r="C11223" s="513">
        <v>2525.4</v>
      </c>
    </row>
    <row r="11224" spans="1:3">
      <c r="A11224" s="285">
        <v>422080</v>
      </c>
      <c r="B11224" s="285" t="s">
        <v>20037</v>
      </c>
      <c r="C11224" s="513">
        <v>2508.9299999999998</v>
      </c>
    </row>
    <row r="11225" spans="1:3">
      <c r="A11225" s="285">
        <v>422081</v>
      </c>
      <c r="B11225" s="285" t="s">
        <v>20038</v>
      </c>
      <c r="C11225" s="513">
        <v>2026.42</v>
      </c>
    </row>
    <row r="11226" spans="1:3">
      <c r="A11226" s="285">
        <v>422082</v>
      </c>
      <c r="B11226" s="285" t="s">
        <v>20039</v>
      </c>
      <c r="C11226" s="513">
        <v>2266.7600000000002</v>
      </c>
    </row>
    <row r="11227" spans="1:3">
      <c r="A11227" s="285">
        <v>422083</v>
      </c>
      <c r="B11227" s="285" t="s">
        <v>20040</v>
      </c>
      <c r="C11227" s="513">
        <v>2233.21</v>
      </c>
    </row>
    <row r="11228" spans="1:3">
      <c r="A11228" s="285">
        <v>422084</v>
      </c>
      <c r="B11228" s="285" t="s">
        <v>20041</v>
      </c>
      <c r="C11228" s="513">
        <v>3005.47</v>
      </c>
    </row>
    <row r="11229" spans="1:3">
      <c r="A11229" s="285">
        <v>422086</v>
      </c>
      <c r="B11229" s="285" t="s">
        <v>20042</v>
      </c>
      <c r="C11229" s="513">
        <v>1843.42</v>
      </c>
    </row>
    <row r="11230" spans="1:3">
      <c r="A11230" s="285">
        <v>422087</v>
      </c>
      <c r="B11230" s="285" t="s">
        <v>20043</v>
      </c>
      <c r="C11230" s="513">
        <v>2059.9699999999998</v>
      </c>
    </row>
    <row r="11231" spans="1:3">
      <c r="A11231" s="285">
        <v>422088</v>
      </c>
      <c r="B11231" s="285" t="s">
        <v>20044</v>
      </c>
      <c r="C11231" s="513">
        <v>2047.16</v>
      </c>
    </row>
    <row r="11232" spans="1:3">
      <c r="A11232" s="285">
        <v>422089</v>
      </c>
      <c r="B11232" s="285" t="s">
        <v>20045</v>
      </c>
      <c r="C11232" s="513">
        <v>2777.33</v>
      </c>
    </row>
    <row r="11233" spans="1:3">
      <c r="A11233" s="285">
        <v>422090</v>
      </c>
      <c r="B11233" s="285" t="s">
        <v>20046</v>
      </c>
      <c r="C11233" s="513">
        <v>2759.64</v>
      </c>
    </row>
    <row r="11234" spans="1:3">
      <c r="A11234" s="285">
        <v>422091</v>
      </c>
      <c r="B11234" s="285" t="s">
        <v>20047</v>
      </c>
      <c r="C11234" s="513">
        <v>2228.33</v>
      </c>
    </row>
    <row r="11235" spans="1:3">
      <c r="A11235" s="285">
        <v>422092</v>
      </c>
      <c r="B11235" s="285" t="s">
        <v>20048</v>
      </c>
      <c r="C11235" s="513">
        <v>2493.6799999999998</v>
      </c>
    </row>
    <row r="11236" spans="1:3">
      <c r="A11236" s="285">
        <v>422093</v>
      </c>
      <c r="B11236" s="285" t="s">
        <v>20049</v>
      </c>
      <c r="C11236" s="513">
        <v>2454.64</v>
      </c>
    </row>
    <row r="11237" spans="1:3">
      <c r="A11237" s="285">
        <v>422094</v>
      </c>
      <c r="B11237" s="285" t="s">
        <v>20050</v>
      </c>
      <c r="C11237" s="513">
        <v>3305.59</v>
      </c>
    </row>
    <row r="11238" spans="1:3">
      <c r="A11238" s="285">
        <v>422095</v>
      </c>
      <c r="B11238" s="285" t="s">
        <v>20051</v>
      </c>
      <c r="C11238" s="513">
        <v>3284.85</v>
      </c>
    </row>
    <row r="11239" spans="1:3">
      <c r="A11239" s="285">
        <v>422096</v>
      </c>
      <c r="B11239" s="285" t="s">
        <v>20052</v>
      </c>
      <c r="C11239" s="513">
        <v>1529.27</v>
      </c>
    </row>
    <row r="11240" spans="1:3">
      <c r="A11240" s="285">
        <v>422097</v>
      </c>
      <c r="B11240" s="285" t="s">
        <v>20053</v>
      </c>
      <c r="C11240" s="513">
        <v>1699.46</v>
      </c>
    </row>
    <row r="11241" spans="1:3">
      <c r="A11241" s="285">
        <v>422098</v>
      </c>
      <c r="B11241" s="285" t="s">
        <v>20054</v>
      </c>
      <c r="C11241" s="513">
        <v>1699.46</v>
      </c>
    </row>
    <row r="11242" spans="1:3">
      <c r="A11242" s="285">
        <v>422099</v>
      </c>
      <c r="B11242" s="285" t="s">
        <v>20055</v>
      </c>
      <c r="C11242" s="513">
        <v>2290.5500000000002</v>
      </c>
    </row>
    <row r="11243" spans="1:3">
      <c r="A11243" s="285">
        <v>422100</v>
      </c>
      <c r="B11243" s="285" t="s">
        <v>20056</v>
      </c>
      <c r="C11243" s="513">
        <v>2290.5500000000002</v>
      </c>
    </row>
    <row r="11244" spans="1:3">
      <c r="A11244" s="285">
        <v>422101</v>
      </c>
      <c r="B11244" s="285" t="s">
        <v>20057</v>
      </c>
      <c r="C11244" s="513">
        <v>1850.13</v>
      </c>
    </row>
    <row r="11245" spans="1:3">
      <c r="A11245" s="285">
        <v>422102</v>
      </c>
      <c r="B11245" s="285" t="s">
        <v>20058</v>
      </c>
      <c r="C11245" s="513">
        <v>2054.48</v>
      </c>
    </row>
    <row r="11246" spans="1:3">
      <c r="A11246" s="285">
        <v>422103</v>
      </c>
      <c r="B11246" s="285" t="s">
        <v>20059</v>
      </c>
      <c r="C11246" s="513">
        <v>2038.62</v>
      </c>
    </row>
    <row r="11247" spans="1:3">
      <c r="A11247" s="285">
        <v>422104</v>
      </c>
      <c r="B11247" s="285" t="s">
        <v>20060</v>
      </c>
      <c r="C11247" s="513">
        <v>2726.09</v>
      </c>
    </row>
    <row r="11248" spans="1:3">
      <c r="A11248" s="285">
        <v>422105</v>
      </c>
      <c r="B11248" s="285" t="s">
        <v>20061</v>
      </c>
      <c r="C11248" s="513">
        <v>2726.09</v>
      </c>
    </row>
    <row r="11249" spans="1:3">
      <c r="A11249" s="285">
        <v>422106</v>
      </c>
      <c r="B11249" s="285" t="s">
        <v>20062</v>
      </c>
      <c r="C11249" s="513">
        <v>1609.79</v>
      </c>
    </row>
    <row r="11250" spans="1:3">
      <c r="A11250" s="285">
        <v>422107</v>
      </c>
      <c r="B11250" s="285" t="s">
        <v>20063</v>
      </c>
      <c r="C11250" s="513">
        <v>1787.91</v>
      </c>
    </row>
    <row r="11251" spans="1:3">
      <c r="A11251" s="285">
        <v>422108</v>
      </c>
      <c r="B11251" s="285" t="s">
        <v>20064</v>
      </c>
      <c r="C11251" s="513">
        <v>1787.91</v>
      </c>
    </row>
    <row r="11252" spans="1:3">
      <c r="A11252" s="285">
        <v>422109</v>
      </c>
      <c r="B11252" s="285" t="s">
        <v>20065</v>
      </c>
      <c r="C11252" s="513">
        <v>2410.11</v>
      </c>
    </row>
    <row r="11253" spans="1:3">
      <c r="A11253" s="285">
        <v>422110</v>
      </c>
      <c r="B11253" s="285" t="s">
        <v>20066</v>
      </c>
      <c r="C11253" s="513">
        <v>2410.11</v>
      </c>
    </row>
    <row r="11254" spans="1:3">
      <c r="A11254" s="285">
        <v>422111</v>
      </c>
      <c r="B11254" s="285" t="s">
        <v>20067</v>
      </c>
      <c r="C11254" s="513">
        <v>1946.51</v>
      </c>
    </row>
    <row r="11255" spans="1:3">
      <c r="A11255" s="285">
        <v>422112</v>
      </c>
      <c r="B11255" s="285" t="s">
        <v>20068</v>
      </c>
      <c r="C11255" s="513">
        <v>2162.4499999999998</v>
      </c>
    </row>
    <row r="11256" spans="1:3">
      <c r="A11256" s="285">
        <v>422113</v>
      </c>
      <c r="B11256" s="285" t="s">
        <v>20069</v>
      </c>
      <c r="C11256" s="513">
        <v>2145.98</v>
      </c>
    </row>
    <row r="11257" spans="1:3">
      <c r="A11257" s="285">
        <v>422114</v>
      </c>
      <c r="B11257" s="285" t="s">
        <v>20070</v>
      </c>
      <c r="C11257" s="513">
        <v>2868.22</v>
      </c>
    </row>
    <row r="11258" spans="1:3">
      <c r="A11258" s="285">
        <v>422115</v>
      </c>
      <c r="B11258" s="285" t="s">
        <v>20071</v>
      </c>
      <c r="C11258" s="513">
        <v>2868.22</v>
      </c>
    </row>
    <row r="11259" spans="1:3">
      <c r="A11259" s="285">
        <v>422116</v>
      </c>
      <c r="B11259" s="285" t="s">
        <v>20072</v>
      </c>
      <c r="C11259" s="513">
        <v>1757.41</v>
      </c>
    </row>
    <row r="11260" spans="1:3">
      <c r="A11260" s="285">
        <v>422117</v>
      </c>
      <c r="B11260" s="285" t="s">
        <v>20073</v>
      </c>
      <c r="C11260" s="513">
        <v>1952.61</v>
      </c>
    </row>
    <row r="11261" spans="1:3">
      <c r="A11261" s="285">
        <v>422118</v>
      </c>
      <c r="B11261" s="285" t="s">
        <v>20074</v>
      </c>
      <c r="C11261" s="513">
        <v>1952.61</v>
      </c>
    </row>
    <row r="11262" spans="1:3">
      <c r="A11262" s="285">
        <v>422119</v>
      </c>
      <c r="B11262" s="285" t="s">
        <v>20075</v>
      </c>
      <c r="C11262" s="513">
        <v>2633.98</v>
      </c>
    </row>
    <row r="11263" spans="1:3">
      <c r="A11263" s="285">
        <v>422120</v>
      </c>
      <c r="B11263" s="285" t="s">
        <v>20076</v>
      </c>
      <c r="C11263" s="513">
        <v>2633.98</v>
      </c>
    </row>
    <row r="11264" spans="1:3">
      <c r="A11264" s="285">
        <v>422121</v>
      </c>
      <c r="B11264" s="285" t="s">
        <v>20077</v>
      </c>
      <c r="C11264" s="513">
        <v>2126.46</v>
      </c>
    </row>
    <row r="11265" spans="1:3">
      <c r="A11265" s="285">
        <v>422122</v>
      </c>
      <c r="B11265" s="285" t="s">
        <v>20078</v>
      </c>
      <c r="C11265" s="513">
        <v>2365.58</v>
      </c>
    </row>
    <row r="11266" spans="1:3">
      <c r="A11266" s="285">
        <v>422123</v>
      </c>
      <c r="B11266" s="285" t="s">
        <v>20079</v>
      </c>
      <c r="C11266" s="513">
        <v>2344.23</v>
      </c>
    </row>
    <row r="11267" spans="1:3">
      <c r="A11267" s="285">
        <v>422124</v>
      </c>
      <c r="B11267" s="285" t="s">
        <v>20080</v>
      </c>
      <c r="C11267" s="513">
        <v>3132.96</v>
      </c>
    </row>
    <row r="11268" spans="1:3">
      <c r="A11268" s="285">
        <v>422125</v>
      </c>
      <c r="B11268" s="285" t="s">
        <v>20081</v>
      </c>
      <c r="C11268" s="513">
        <v>3132.96</v>
      </c>
    </row>
    <row r="11269" spans="1:3">
      <c r="A11269" s="285">
        <v>422126</v>
      </c>
      <c r="B11269" s="285" t="s">
        <v>20082</v>
      </c>
      <c r="C11269" s="513">
        <v>1935.53</v>
      </c>
    </row>
    <row r="11270" spans="1:3">
      <c r="A11270" s="285">
        <v>422127</v>
      </c>
      <c r="B11270" s="285" t="s">
        <v>20083</v>
      </c>
      <c r="C11270" s="513">
        <v>2148.42</v>
      </c>
    </row>
    <row r="11271" spans="1:3">
      <c r="A11271" s="285">
        <v>422128</v>
      </c>
      <c r="B11271" s="285" t="s">
        <v>20084</v>
      </c>
      <c r="C11271" s="513">
        <v>2148.42</v>
      </c>
    </row>
    <row r="11272" spans="1:3">
      <c r="A11272" s="285">
        <v>422129</v>
      </c>
      <c r="B11272" s="285" t="s">
        <v>20085</v>
      </c>
      <c r="C11272" s="513">
        <v>2896.28</v>
      </c>
    </row>
    <row r="11273" spans="1:3">
      <c r="A11273" s="285">
        <v>422130</v>
      </c>
      <c r="B11273" s="285" t="s">
        <v>20086</v>
      </c>
      <c r="C11273" s="513">
        <v>2896.28</v>
      </c>
    </row>
    <row r="11274" spans="1:3">
      <c r="A11274" s="285">
        <v>422131</v>
      </c>
      <c r="B11274" s="285" t="s">
        <v>20087</v>
      </c>
      <c r="C11274" s="513">
        <v>2341.79</v>
      </c>
    </row>
    <row r="11275" spans="1:3">
      <c r="A11275" s="285">
        <v>422132</v>
      </c>
      <c r="B11275" s="285" t="s">
        <v>20088</v>
      </c>
      <c r="C11275" s="513">
        <v>2599.21</v>
      </c>
    </row>
    <row r="11276" spans="1:3">
      <c r="A11276" s="285">
        <v>422133</v>
      </c>
      <c r="B11276" s="285" t="s">
        <v>20089</v>
      </c>
      <c r="C11276" s="513">
        <v>2578.4699999999998</v>
      </c>
    </row>
    <row r="11277" spans="1:3">
      <c r="A11277" s="285">
        <v>422134</v>
      </c>
      <c r="B11277" s="285" t="s">
        <v>20090</v>
      </c>
      <c r="C11277" s="513">
        <v>3448.33</v>
      </c>
    </row>
    <row r="11278" spans="1:3">
      <c r="A11278" s="285">
        <v>422135</v>
      </c>
      <c r="B11278" s="285" t="s">
        <v>20091</v>
      </c>
      <c r="C11278" s="513">
        <v>3448.33</v>
      </c>
    </row>
    <row r="11279" spans="1:3">
      <c r="A11279" s="285">
        <v>422216</v>
      </c>
      <c r="B11279" s="285" t="s">
        <v>20092</v>
      </c>
      <c r="C11279" s="513">
        <v>550.46400000000006</v>
      </c>
    </row>
    <row r="11280" spans="1:3">
      <c r="A11280" s="285">
        <v>422219</v>
      </c>
      <c r="B11280" s="285" t="s">
        <v>20093</v>
      </c>
      <c r="C11280" s="513">
        <v>817.4</v>
      </c>
    </row>
    <row r="11281" spans="1:3">
      <c r="A11281" s="285">
        <v>422220</v>
      </c>
      <c r="B11281" s="285" t="s">
        <v>20094</v>
      </c>
      <c r="C11281" s="513">
        <v>134.749</v>
      </c>
    </row>
    <row r="11282" spans="1:3">
      <c r="A11282" s="285">
        <v>422221</v>
      </c>
      <c r="B11282" s="285" t="s">
        <v>20095</v>
      </c>
      <c r="C11282" s="513">
        <v>177.93700000000001</v>
      </c>
    </row>
    <row r="11283" spans="1:3">
      <c r="A11283" s="285">
        <v>422222</v>
      </c>
      <c r="B11283" s="285" t="s">
        <v>20096</v>
      </c>
      <c r="C11283" s="513">
        <v>415.77600000000001</v>
      </c>
    </row>
    <row r="11284" spans="1:3">
      <c r="A11284" s="285">
        <v>422223</v>
      </c>
      <c r="B11284" s="285" t="s">
        <v>20097</v>
      </c>
      <c r="C11284" s="513">
        <v>514.35199999999998</v>
      </c>
    </row>
    <row r="11285" spans="1:3">
      <c r="A11285" s="285">
        <v>422224</v>
      </c>
      <c r="B11285" s="285" t="s">
        <v>20098</v>
      </c>
      <c r="C11285" s="513">
        <v>576.14499999999998</v>
      </c>
    </row>
    <row r="11286" spans="1:3">
      <c r="A11286" s="285">
        <v>422225</v>
      </c>
      <c r="B11286" s="285" t="s">
        <v>20099</v>
      </c>
      <c r="C11286" s="513">
        <v>762.5</v>
      </c>
    </row>
    <row r="11287" spans="1:3">
      <c r="A11287" s="285">
        <v>422226</v>
      </c>
      <c r="B11287" s="285" t="s">
        <v>20097</v>
      </c>
      <c r="C11287" s="513">
        <v>1047.98</v>
      </c>
    </row>
    <row r="11288" spans="1:3">
      <c r="A11288" s="285">
        <v>422227</v>
      </c>
      <c r="B11288" s="285" t="s">
        <v>20099</v>
      </c>
      <c r="C11288" s="513">
        <v>1047.98</v>
      </c>
    </row>
    <row r="11289" spans="1:3">
      <c r="A11289" s="285">
        <v>422228</v>
      </c>
      <c r="B11289" s="285" t="s">
        <v>20100</v>
      </c>
      <c r="C11289" s="513">
        <v>73.626999999999995</v>
      </c>
    </row>
    <row r="11290" spans="1:3">
      <c r="A11290" s="285">
        <v>422229</v>
      </c>
      <c r="B11290" s="285" t="s">
        <v>16539</v>
      </c>
      <c r="C11290" s="513">
        <v>42.3767</v>
      </c>
    </row>
    <row r="11291" spans="1:3">
      <c r="A11291" s="285">
        <v>422230</v>
      </c>
      <c r="B11291" s="285" t="s">
        <v>20101</v>
      </c>
      <c r="C11291" s="513">
        <v>68.686000000000007</v>
      </c>
    </row>
    <row r="11292" spans="1:3">
      <c r="A11292" s="285">
        <v>422231</v>
      </c>
      <c r="B11292" s="285" t="s">
        <v>20102</v>
      </c>
      <c r="C11292" s="513">
        <v>649.04</v>
      </c>
    </row>
    <row r="11293" spans="1:3">
      <c r="A11293" s="285">
        <v>422232</v>
      </c>
      <c r="B11293" s="285" t="s">
        <v>20103</v>
      </c>
      <c r="C11293" s="513">
        <v>666.73</v>
      </c>
    </row>
    <row r="11294" spans="1:3">
      <c r="A11294" s="285">
        <v>422233</v>
      </c>
      <c r="B11294" s="285" t="s">
        <v>20103</v>
      </c>
      <c r="C11294" s="513">
        <v>719.8</v>
      </c>
    </row>
    <row r="11295" spans="1:3">
      <c r="A11295" s="285">
        <v>422234</v>
      </c>
      <c r="B11295" s="285" t="s">
        <v>20104</v>
      </c>
      <c r="C11295" s="513">
        <v>45.9452</v>
      </c>
    </row>
    <row r="11296" spans="1:3">
      <c r="A11296" s="285">
        <v>422239</v>
      </c>
      <c r="B11296" s="285" t="s">
        <v>20105</v>
      </c>
      <c r="C11296" s="513">
        <v>84.668000000000006</v>
      </c>
    </row>
    <row r="11297" spans="1:3">
      <c r="A11297" s="285">
        <v>422242</v>
      </c>
      <c r="B11297" s="285" t="s">
        <v>20106</v>
      </c>
      <c r="C11297" s="513">
        <v>82.227999999999994</v>
      </c>
    </row>
    <row r="11298" spans="1:3">
      <c r="A11298" s="285">
        <v>422243</v>
      </c>
      <c r="B11298" s="285" t="s">
        <v>20107</v>
      </c>
      <c r="C11298" s="513">
        <v>82.227999999999994</v>
      </c>
    </row>
    <row r="11299" spans="1:3">
      <c r="A11299" s="285">
        <v>422244</v>
      </c>
      <c r="B11299" s="285" t="s">
        <v>20108</v>
      </c>
      <c r="C11299" s="513">
        <v>120.23099999999999</v>
      </c>
    </row>
    <row r="11300" spans="1:3">
      <c r="A11300" s="285">
        <v>422245</v>
      </c>
      <c r="B11300" s="285" t="s">
        <v>20109</v>
      </c>
      <c r="C11300" s="513">
        <v>120.23099999999999</v>
      </c>
    </row>
    <row r="11301" spans="1:3">
      <c r="A11301" s="285">
        <v>422249</v>
      </c>
      <c r="B11301" s="285" t="s">
        <v>20110</v>
      </c>
      <c r="C11301" s="513">
        <v>119.133</v>
      </c>
    </row>
    <row r="11302" spans="1:3">
      <c r="A11302" s="285">
        <v>422251</v>
      </c>
      <c r="B11302" s="285" t="s">
        <v>20111</v>
      </c>
      <c r="C11302" s="513">
        <v>1680.55</v>
      </c>
    </row>
    <row r="11303" spans="1:3">
      <c r="A11303" s="285">
        <v>422252</v>
      </c>
      <c r="B11303" s="285" t="s">
        <v>20112</v>
      </c>
      <c r="C11303" s="513">
        <v>1680.55</v>
      </c>
    </row>
    <row r="11304" spans="1:3">
      <c r="A11304" s="285">
        <v>422253</v>
      </c>
      <c r="B11304" s="285" t="s">
        <v>20113</v>
      </c>
      <c r="C11304" s="513">
        <v>2068.5100000000002</v>
      </c>
    </row>
    <row r="11305" spans="1:3">
      <c r="A11305" s="285">
        <v>422254</v>
      </c>
      <c r="B11305" s="285" t="s">
        <v>20114</v>
      </c>
      <c r="C11305" s="513">
        <v>2315.56</v>
      </c>
    </row>
    <row r="11306" spans="1:3">
      <c r="A11306" s="285">
        <v>422256</v>
      </c>
      <c r="B11306" s="285" t="s">
        <v>20115</v>
      </c>
      <c r="C11306" s="513">
        <v>2073.39</v>
      </c>
    </row>
    <row r="11307" spans="1:3">
      <c r="A11307" s="285">
        <v>422257</v>
      </c>
      <c r="B11307" s="285" t="s">
        <v>20116</v>
      </c>
      <c r="C11307" s="513">
        <v>2073.39</v>
      </c>
    </row>
    <row r="11308" spans="1:3">
      <c r="A11308" s="285">
        <v>422258</v>
      </c>
      <c r="B11308" s="285" t="s">
        <v>20117</v>
      </c>
      <c r="C11308" s="513">
        <v>2602.2600000000002</v>
      </c>
    </row>
    <row r="11309" spans="1:3">
      <c r="A11309" s="285">
        <v>422259</v>
      </c>
      <c r="B11309" s="285" t="s">
        <v>20118</v>
      </c>
      <c r="C11309" s="513">
        <v>2890.79</v>
      </c>
    </row>
    <row r="11310" spans="1:3">
      <c r="A11310" s="285">
        <v>422263</v>
      </c>
      <c r="B11310" s="285" t="s">
        <v>20119</v>
      </c>
      <c r="C11310" s="513">
        <v>1766.56</v>
      </c>
    </row>
    <row r="11311" spans="1:3">
      <c r="A11311" s="285">
        <v>422264</v>
      </c>
      <c r="B11311" s="285" t="s">
        <v>20120</v>
      </c>
      <c r="C11311" s="513">
        <v>1766.56</v>
      </c>
    </row>
    <row r="11312" spans="1:3">
      <c r="A11312" s="285">
        <v>422265</v>
      </c>
      <c r="B11312" s="285" t="s">
        <v>20121</v>
      </c>
      <c r="C11312" s="513">
        <v>2177.6999999999998</v>
      </c>
    </row>
    <row r="11313" spans="1:3">
      <c r="A11313" s="285">
        <v>422266</v>
      </c>
      <c r="B11313" s="285" t="s">
        <v>20122</v>
      </c>
      <c r="C11313" s="513">
        <v>2436.9499999999998</v>
      </c>
    </row>
    <row r="11314" spans="1:3">
      <c r="A11314" s="285">
        <v>422268</v>
      </c>
      <c r="B11314" s="285" t="s">
        <v>20123</v>
      </c>
      <c r="C11314" s="513">
        <v>2181.36</v>
      </c>
    </row>
    <row r="11315" spans="1:3">
      <c r="A11315" s="285">
        <v>422269</v>
      </c>
      <c r="B11315" s="285" t="s">
        <v>20124</v>
      </c>
      <c r="C11315" s="513">
        <v>2181.36</v>
      </c>
    </row>
    <row r="11316" spans="1:3">
      <c r="A11316" s="285">
        <v>422270</v>
      </c>
      <c r="B11316" s="285" t="s">
        <v>20125</v>
      </c>
      <c r="C11316" s="513">
        <v>2739.51</v>
      </c>
    </row>
    <row r="11317" spans="1:3">
      <c r="A11317" s="285">
        <v>422271</v>
      </c>
      <c r="B11317" s="285" t="s">
        <v>20126</v>
      </c>
      <c r="C11317" s="513">
        <v>3042.68</v>
      </c>
    </row>
    <row r="11318" spans="1:3">
      <c r="A11318" s="285">
        <v>422275</v>
      </c>
      <c r="B11318" s="285" t="s">
        <v>20127</v>
      </c>
      <c r="C11318" s="513">
        <v>2032.52</v>
      </c>
    </row>
    <row r="11319" spans="1:3">
      <c r="A11319" s="285">
        <v>422276</v>
      </c>
      <c r="B11319" s="285" t="s">
        <v>20128</v>
      </c>
      <c r="C11319" s="513">
        <v>2032.52</v>
      </c>
    </row>
    <row r="11320" spans="1:3">
      <c r="A11320" s="285">
        <v>422277</v>
      </c>
      <c r="B11320" s="285" t="s">
        <v>20129</v>
      </c>
      <c r="C11320" s="513">
        <v>2504.0500000000002</v>
      </c>
    </row>
    <row r="11321" spans="1:3">
      <c r="A11321" s="285">
        <v>422278</v>
      </c>
      <c r="B11321" s="285" t="s">
        <v>20130</v>
      </c>
      <c r="C11321" s="513">
        <v>2802.95</v>
      </c>
    </row>
    <row r="11322" spans="1:3">
      <c r="A11322" s="285">
        <v>422280</v>
      </c>
      <c r="B11322" s="285" t="s">
        <v>20131</v>
      </c>
      <c r="C11322" s="513">
        <v>2508.9299999999998</v>
      </c>
    </row>
    <row r="11323" spans="1:3">
      <c r="A11323" s="285">
        <v>422281</v>
      </c>
      <c r="B11323" s="285" t="s">
        <v>20132</v>
      </c>
      <c r="C11323" s="513">
        <v>2508.9299999999998</v>
      </c>
    </row>
    <row r="11324" spans="1:3">
      <c r="A11324" s="285">
        <v>422282</v>
      </c>
      <c r="B11324" s="285" t="s">
        <v>20133</v>
      </c>
      <c r="C11324" s="513">
        <v>3150.65</v>
      </c>
    </row>
    <row r="11325" spans="1:3">
      <c r="A11325" s="285">
        <v>422283</v>
      </c>
      <c r="B11325" s="285" t="s">
        <v>20134</v>
      </c>
      <c r="C11325" s="513">
        <v>3499.57</v>
      </c>
    </row>
    <row r="11326" spans="1:3">
      <c r="A11326" s="285">
        <v>422287</v>
      </c>
      <c r="B11326" s="285" t="s">
        <v>20135</v>
      </c>
      <c r="C11326" s="513">
        <v>2235.65</v>
      </c>
    </row>
    <row r="11327" spans="1:3">
      <c r="A11327" s="285">
        <v>422288</v>
      </c>
      <c r="B11327" s="285" t="s">
        <v>20136</v>
      </c>
      <c r="C11327" s="513">
        <v>2235.65</v>
      </c>
    </row>
    <row r="11328" spans="1:3">
      <c r="A11328" s="285">
        <v>422289</v>
      </c>
      <c r="B11328" s="285" t="s">
        <v>20137</v>
      </c>
      <c r="C11328" s="513">
        <v>2756.59</v>
      </c>
    </row>
    <row r="11329" spans="1:3">
      <c r="A11329" s="285">
        <v>422290</v>
      </c>
      <c r="B11329" s="285" t="s">
        <v>20138</v>
      </c>
      <c r="C11329" s="513">
        <v>3084.16</v>
      </c>
    </row>
    <row r="11330" spans="1:3">
      <c r="A11330" s="285">
        <v>422292</v>
      </c>
      <c r="B11330" s="285" t="s">
        <v>20139</v>
      </c>
      <c r="C11330" s="513">
        <v>2759.64</v>
      </c>
    </row>
    <row r="11331" spans="1:3">
      <c r="A11331" s="285">
        <v>422293</v>
      </c>
      <c r="B11331" s="285" t="s">
        <v>20140</v>
      </c>
      <c r="C11331" s="513">
        <v>2759.64</v>
      </c>
    </row>
    <row r="11332" spans="1:3">
      <c r="A11332" s="285">
        <v>422294</v>
      </c>
      <c r="B11332" s="285" t="s">
        <v>20141</v>
      </c>
      <c r="C11332" s="513">
        <v>3462.36</v>
      </c>
    </row>
    <row r="11333" spans="1:3">
      <c r="A11333" s="285">
        <v>422295</v>
      </c>
      <c r="B11333" s="285" t="s">
        <v>20142</v>
      </c>
      <c r="C11333" s="513">
        <v>3846.05</v>
      </c>
    </row>
    <row r="11334" spans="1:3">
      <c r="A11334" s="285">
        <v>422299</v>
      </c>
      <c r="B11334" s="285" t="s">
        <v>20143</v>
      </c>
      <c r="C11334" s="513">
        <v>1870.87</v>
      </c>
    </row>
    <row r="11335" spans="1:3">
      <c r="A11335" s="285">
        <v>422300</v>
      </c>
      <c r="B11335" s="285" t="s">
        <v>20144</v>
      </c>
      <c r="C11335" s="513">
        <v>1870.87</v>
      </c>
    </row>
    <row r="11336" spans="1:3">
      <c r="A11336" s="285">
        <v>422301</v>
      </c>
      <c r="B11336" s="285" t="s">
        <v>20145</v>
      </c>
      <c r="C11336" s="513">
        <v>2304.58</v>
      </c>
    </row>
    <row r="11337" spans="1:3">
      <c r="A11337" s="285">
        <v>422302</v>
      </c>
      <c r="B11337" s="285" t="s">
        <v>20146</v>
      </c>
      <c r="C11337" s="513">
        <v>2580.3000000000002</v>
      </c>
    </row>
    <row r="11338" spans="1:3">
      <c r="A11338" s="285">
        <v>422303</v>
      </c>
      <c r="B11338" s="285" t="s">
        <v>20147</v>
      </c>
      <c r="C11338" s="513">
        <v>3084.77</v>
      </c>
    </row>
    <row r="11339" spans="1:3">
      <c r="A11339" s="285">
        <v>422305</v>
      </c>
      <c r="B11339" s="285" t="s">
        <v>20148</v>
      </c>
      <c r="C11339" s="513">
        <v>2307.63</v>
      </c>
    </row>
    <row r="11340" spans="1:3">
      <c r="A11340" s="285">
        <v>422306</v>
      </c>
      <c r="B11340" s="285" t="s">
        <v>20149</v>
      </c>
      <c r="C11340" s="513">
        <v>2307.63</v>
      </c>
    </row>
    <row r="11341" spans="1:3">
      <c r="A11341" s="285">
        <v>422307</v>
      </c>
      <c r="B11341" s="285" t="s">
        <v>20150</v>
      </c>
      <c r="C11341" s="513">
        <v>2901.16</v>
      </c>
    </row>
    <row r="11342" spans="1:3">
      <c r="A11342" s="285">
        <v>422308</v>
      </c>
      <c r="B11342" s="285" t="s">
        <v>20151</v>
      </c>
      <c r="C11342" s="513">
        <v>3219.58</v>
      </c>
    </row>
    <row r="11343" spans="1:3">
      <c r="A11343" s="285">
        <v>422309</v>
      </c>
      <c r="B11343" s="285" t="s">
        <v>20152</v>
      </c>
      <c r="C11343" s="513">
        <v>3556.3</v>
      </c>
    </row>
    <row r="11344" spans="1:3">
      <c r="A11344" s="285">
        <v>422311</v>
      </c>
      <c r="B11344" s="285" t="s">
        <v>20153</v>
      </c>
      <c r="C11344" s="513">
        <v>1967.86</v>
      </c>
    </row>
    <row r="11345" spans="1:3">
      <c r="A11345" s="285">
        <v>422312</v>
      </c>
      <c r="B11345" s="285" t="s">
        <v>20154</v>
      </c>
      <c r="C11345" s="513">
        <v>1967.86</v>
      </c>
    </row>
    <row r="11346" spans="1:3">
      <c r="A11346" s="285">
        <v>422313</v>
      </c>
      <c r="B11346" s="285" t="s">
        <v>20155</v>
      </c>
      <c r="C11346" s="513">
        <v>2426.58</v>
      </c>
    </row>
    <row r="11347" spans="1:3">
      <c r="A11347" s="285">
        <v>422314</v>
      </c>
      <c r="B11347" s="285" t="s">
        <v>20156</v>
      </c>
      <c r="C11347" s="513">
        <v>2713.89</v>
      </c>
    </row>
    <row r="11348" spans="1:3">
      <c r="A11348" s="285">
        <v>422315</v>
      </c>
      <c r="B11348" s="285" t="s">
        <v>20157</v>
      </c>
      <c r="C11348" s="513">
        <v>3243.98</v>
      </c>
    </row>
    <row r="11349" spans="1:3">
      <c r="A11349" s="285">
        <v>422317</v>
      </c>
      <c r="B11349" s="285" t="s">
        <v>20158</v>
      </c>
      <c r="C11349" s="513">
        <v>2430.85</v>
      </c>
    </row>
    <row r="11350" spans="1:3">
      <c r="A11350" s="285">
        <v>422318</v>
      </c>
      <c r="B11350" s="285" t="s">
        <v>20159</v>
      </c>
      <c r="C11350" s="513">
        <v>2430.85</v>
      </c>
    </row>
    <row r="11351" spans="1:3">
      <c r="A11351" s="285">
        <v>422319</v>
      </c>
      <c r="B11351" s="285" t="s">
        <v>20160</v>
      </c>
      <c r="C11351" s="513">
        <v>3053.66</v>
      </c>
    </row>
    <row r="11352" spans="1:3">
      <c r="A11352" s="285">
        <v>422320</v>
      </c>
      <c r="B11352" s="285" t="s">
        <v>20161</v>
      </c>
      <c r="C11352" s="513">
        <v>3389.77</v>
      </c>
    </row>
    <row r="11353" spans="1:3">
      <c r="A11353" s="285">
        <v>422321</v>
      </c>
      <c r="B11353" s="285" t="s">
        <v>20162</v>
      </c>
      <c r="C11353" s="513">
        <v>3742.96</v>
      </c>
    </row>
    <row r="11354" spans="1:3">
      <c r="A11354" s="285">
        <v>422323</v>
      </c>
      <c r="B11354" s="285" t="s">
        <v>20163</v>
      </c>
      <c r="C11354" s="513">
        <v>2264.9299999999998</v>
      </c>
    </row>
    <row r="11355" spans="1:3">
      <c r="A11355" s="285">
        <v>422324</v>
      </c>
      <c r="B11355" s="285" t="s">
        <v>20164</v>
      </c>
      <c r="C11355" s="513">
        <v>2264.9299999999998</v>
      </c>
    </row>
    <row r="11356" spans="1:3">
      <c r="A11356" s="285">
        <v>422325</v>
      </c>
      <c r="B11356" s="285" t="s">
        <v>20165</v>
      </c>
      <c r="C11356" s="513">
        <v>2789.53</v>
      </c>
    </row>
    <row r="11357" spans="1:3">
      <c r="A11357" s="285">
        <v>422326</v>
      </c>
      <c r="B11357" s="285" t="s">
        <v>20166</v>
      </c>
      <c r="C11357" s="513">
        <v>3121.37</v>
      </c>
    </row>
    <row r="11358" spans="1:3">
      <c r="A11358" s="285">
        <v>422327</v>
      </c>
      <c r="B11358" s="285" t="s">
        <v>20167</v>
      </c>
      <c r="C11358" s="513">
        <v>3731.98</v>
      </c>
    </row>
    <row r="11359" spans="1:3">
      <c r="A11359" s="285">
        <v>422329</v>
      </c>
      <c r="B11359" s="285" t="s">
        <v>20168</v>
      </c>
      <c r="C11359" s="513">
        <v>2795.02</v>
      </c>
    </row>
    <row r="11360" spans="1:3">
      <c r="A11360" s="285">
        <v>422330</v>
      </c>
      <c r="B11360" s="285" t="s">
        <v>20169</v>
      </c>
      <c r="C11360" s="513">
        <v>2795.02</v>
      </c>
    </row>
    <row r="11361" spans="1:3">
      <c r="A11361" s="285">
        <v>422331</v>
      </c>
      <c r="B11361" s="285" t="s">
        <v>20170</v>
      </c>
      <c r="C11361" s="513">
        <v>3511.16</v>
      </c>
    </row>
    <row r="11362" spans="1:3">
      <c r="A11362" s="285">
        <v>422332</v>
      </c>
      <c r="B11362" s="285" t="s">
        <v>20171</v>
      </c>
      <c r="C11362" s="513">
        <v>3897.29</v>
      </c>
    </row>
    <row r="11363" spans="1:3">
      <c r="A11363" s="285">
        <v>422333</v>
      </c>
      <c r="B11363" s="285" t="s">
        <v>20172</v>
      </c>
      <c r="C11363" s="513">
        <v>4304.7700000000004</v>
      </c>
    </row>
    <row r="11364" spans="1:3">
      <c r="A11364" s="285">
        <v>422335</v>
      </c>
      <c r="B11364" s="285" t="s">
        <v>20173</v>
      </c>
      <c r="C11364" s="513">
        <v>2490.02</v>
      </c>
    </row>
    <row r="11365" spans="1:3">
      <c r="A11365" s="285">
        <v>422336</v>
      </c>
      <c r="B11365" s="285" t="s">
        <v>20174</v>
      </c>
      <c r="C11365" s="513">
        <v>2490.02</v>
      </c>
    </row>
    <row r="11366" spans="1:3">
      <c r="A11366" s="285">
        <v>422337</v>
      </c>
      <c r="B11366" s="285" t="s">
        <v>20175</v>
      </c>
      <c r="C11366" s="513">
        <v>3069.52</v>
      </c>
    </row>
    <row r="11367" spans="1:3">
      <c r="A11367" s="285">
        <v>422338</v>
      </c>
      <c r="B11367" s="285" t="s">
        <v>20176</v>
      </c>
      <c r="C11367" s="513">
        <v>3433.08</v>
      </c>
    </row>
    <row r="11368" spans="1:3">
      <c r="A11368" s="285">
        <v>422341</v>
      </c>
      <c r="B11368" s="285" t="s">
        <v>20177</v>
      </c>
      <c r="C11368" s="513">
        <v>3075.01</v>
      </c>
    </row>
    <row r="11369" spans="1:3">
      <c r="A11369" s="285">
        <v>422342</v>
      </c>
      <c r="B11369" s="285" t="s">
        <v>20178</v>
      </c>
      <c r="C11369" s="513">
        <v>3020.72</v>
      </c>
    </row>
    <row r="11370" spans="1:3">
      <c r="A11370" s="285">
        <v>422343</v>
      </c>
      <c r="B11370" s="285" t="s">
        <v>20179</v>
      </c>
      <c r="C11370" s="513">
        <v>3861.3</v>
      </c>
    </row>
    <row r="11371" spans="1:3">
      <c r="A11371" s="285">
        <v>422344</v>
      </c>
      <c r="B11371" s="285" t="s">
        <v>20180</v>
      </c>
      <c r="C11371" s="513">
        <v>4288.91</v>
      </c>
    </row>
    <row r="11372" spans="1:3">
      <c r="A11372" s="285">
        <v>422347</v>
      </c>
      <c r="B11372" s="285" t="s">
        <v>20181</v>
      </c>
      <c r="C11372" s="513">
        <v>2056.31</v>
      </c>
    </row>
    <row r="11373" spans="1:3">
      <c r="A11373" s="285">
        <v>422348</v>
      </c>
      <c r="B11373" s="285" t="s">
        <v>20182</v>
      </c>
      <c r="C11373" s="513">
        <v>2056.31</v>
      </c>
    </row>
    <row r="11374" spans="1:3">
      <c r="A11374" s="285">
        <v>422349</v>
      </c>
      <c r="B11374" s="285" t="s">
        <v>20183</v>
      </c>
      <c r="C11374" s="513">
        <v>2535.16</v>
      </c>
    </row>
    <row r="11375" spans="1:3">
      <c r="A11375" s="285">
        <v>422350</v>
      </c>
      <c r="B11375" s="285" t="s">
        <v>20184</v>
      </c>
      <c r="C11375" s="513">
        <v>2837.11</v>
      </c>
    </row>
    <row r="11376" spans="1:3">
      <c r="A11376" s="285">
        <v>422351</v>
      </c>
      <c r="B11376" s="285" t="s">
        <v>20185</v>
      </c>
      <c r="C11376" s="513">
        <v>3390.99</v>
      </c>
    </row>
    <row r="11377" spans="1:3">
      <c r="A11377" s="285">
        <v>422353</v>
      </c>
      <c r="B11377" s="285" t="s">
        <v>20186</v>
      </c>
      <c r="C11377" s="513">
        <v>2539.4299999999998</v>
      </c>
    </row>
    <row r="11378" spans="1:3">
      <c r="A11378" s="285">
        <v>422354</v>
      </c>
      <c r="B11378" s="285" t="s">
        <v>20187</v>
      </c>
      <c r="C11378" s="513">
        <v>2539.4299999999998</v>
      </c>
    </row>
    <row r="11379" spans="1:3">
      <c r="A11379" s="285">
        <v>422355</v>
      </c>
      <c r="B11379" s="285" t="s">
        <v>20188</v>
      </c>
      <c r="C11379" s="513">
        <v>3189.69</v>
      </c>
    </row>
    <row r="11380" spans="1:3">
      <c r="A11380" s="285">
        <v>422356</v>
      </c>
      <c r="B11380" s="285" t="s">
        <v>20189</v>
      </c>
      <c r="C11380" s="513">
        <v>3542.88</v>
      </c>
    </row>
    <row r="11381" spans="1:3">
      <c r="A11381" s="285">
        <v>422357</v>
      </c>
      <c r="B11381" s="285" t="s">
        <v>20190</v>
      </c>
      <c r="C11381" s="513">
        <v>3913.15</v>
      </c>
    </row>
    <row r="11382" spans="1:3">
      <c r="A11382" s="285">
        <v>422359</v>
      </c>
      <c r="B11382" s="285" t="s">
        <v>20191</v>
      </c>
      <c r="C11382" s="513">
        <v>2164.89</v>
      </c>
    </row>
    <row r="11383" spans="1:3">
      <c r="A11383" s="285">
        <v>422360</v>
      </c>
      <c r="B11383" s="285" t="s">
        <v>20192</v>
      </c>
      <c r="C11383" s="513">
        <v>2164.89</v>
      </c>
    </row>
    <row r="11384" spans="1:3">
      <c r="A11384" s="285">
        <v>422361</v>
      </c>
      <c r="B11384" s="285" t="s">
        <v>20193</v>
      </c>
      <c r="C11384" s="513">
        <v>2671.8</v>
      </c>
    </row>
    <row r="11385" spans="1:3">
      <c r="A11385" s="285">
        <v>422362</v>
      </c>
      <c r="B11385" s="285" t="s">
        <v>20194</v>
      </c>
      <c r="C11385" s="513">
        <v>2986.56</v>
      </c>
    </row>
    <row r="11386" spans="1:3">
      <c r="A11386" s="285">
        <v>422363</v>
      </c>
      <c r="B11386" s="285" t="s">
        <v>20195</v>
      </c>
      <c r="C11386" s="513">
        <v>3570.33</v>
      </c>
    </row>
    <row r="11387" spans="1:3">
      <c r="A11387" s="285">
        <v>422365</v>
      </c>
      <c r="B11387" s="285" t="s">
        <v>20196</v>
      </c>
      <c r="C11387" s="513">
        <v>2675.46</v>
      </c>
    </row>
    <row r="11388" spans="1:3">
      <c r="A11388" s="285">
        <v>422366</v>
      </c>
      <c r="B11388" s="285" t="s">
        <v>20197</v>
      </c>
      <c r="C11388" s="513">
        <v>2675.46</v>
      </c>
    </row>
    <row r="11389" spans="1:3">
      <c r="A11389" s="285">
        <v>422367</v>
      </c>
      <c r="B11389" s="285" t="s">
        <v>20198</v>
      </c>
      <c r="C11389" s="513">
        <v>3359.27</v>
      </c>
    </row>
    <row r="11390" spans="1:3">
      <c r="A11390" s="285">
        <v>422368</v>
      </c>
      <c r="B11390" s="285" t="s">
        <v>20199</v>
      </c>
      <c r="C11390" s="513">
        <v>3729.54</v>
      </c>
    </row>
    <row r="11391" spans="1:3">
      <c r="A11391" s="285">
        <v>422369</v>
      </c>
      <c r="B11391" s="285" t="s">
        <v>20200</v>
      </c>
      <c r="C11391" s="513">
        <v>4117.5</v>
      </c>
    </row>
    <row r="11392" spans="1:3">
      <c r="A11392" s="285">
        <v>422371</v>
      </c>
      <c r="B11392" s="285" t="s">
        <v>20201</v>
      </c>
      <c r="C11392" s="513">
        <v>2490.02</v>
      </c>
    </row>
    <row r="11393" spans="1:3">
      <c r="A11393" s="285">
        <v>422372</v>
      </c>
      <c r="B11393" s="285" t="s">
        <v>20202</v>
      </c>
      <c r="C11393" s="513">
        <v>2490.02</v>
      </c>
    </row>
    <row r="11394" spans="1:3">
      <c r="A11394" s="285">
        <v>422373</v>
      </c>
      <c r="B11394" s="285" t="s">
        <v>20203</v>
      </c>
      <c r="C11394" s="513">
        <v>3069.52</v>
      </c>
    </row>
    <row r="11395" spans="1:3">
      <c r="A11395" s="285">
        <v>422374</v>
      </c>
      <c r="B11395" s="285" t="s">
        <v>20204</v>
      </c>
      <c r="C11395" s="513">
        <v>3433.08</v>
      </c>
    </row>
    <row r="11396" spans="1:3">
      <c r="A11396" s="285">
        <v>422375</v>
      </c>
      <c r="B11396" s="285" t="s">
        <v>20205</v>
      </c>
      <c r="C11396" s="513">
        <v>4104.6899999999996</v>
      </c>
    </row>
    <row r="11397" spans="1:3">
      <c r="A11397" s="285">
        <v>422377</v>
      </c>
      <c r="B11397" s="285" t="s">
        <v>20206</v>
      </c>
      <c r="C11397" s="513">
        <v>3075.01</v>
      </c>
    </row>
    <row r="11398" spans="1:3">
      <c r="A11398" s="285">
        <v>422378</v>
      </c>
      <c r="B11398" s="285" t="s">
        <v>20207</v>
      </c>
      <c r="C11398" s="513">
        <v>3075.01</v>
      </c>
    </row>
    <row r="11399" spans="1:3">
      <c r="A11399" s="285">
        <v>422379</v>
      </c>
      <c r="B11399" s="285" t="s">
        <v>20208</v>
      </c>
      <c r="C11399" s="513">
        <v>3861.3</v>
      </c>
    </row>
    <row r="11400" spans="1:3">
      <c r="A11400" s="285">
        <v>422380</v>
      </c>
      <c r="B11400" s="285" t="s">
        <v>20209</v>
      </c>
      <c r="C11400" s="513">
        <v>4288.91</v>
      </c>
    </row>
    <row r="11401" spans="1:3">
      <c r="A11401" s="285">
        <v>422381</v>
      </c>
      <c r="B11401" s="285" t="s">
        <v>20210</v>
      </c>
      <c r="C11401" s="513">
        <v>4735.43</v>
      </c>
    </row>
    <row r="11402" spans="1:3">
      <c r="A11402" s="285">
        <v>422383</v>
      </c>
      <c r="B11402" s="285" t="s">
        <v>20211</v>
      </c>
      <c r="C11402" s="513">
        <v>2737.68</v>
      </c>
    </row>
    <row r="11403" spans="1:3">
      <c r="A11403" s="285">
        <v>422384</v>
      </c>
      <c r="B11403" s="285" t="s">
        <v>20212</v>
      </c>
      <c r="C11403" s="513">
        <v>2737.68</v>
      </c>
    </row>
    <row r="11404" spans="1:3">
      <c r="A11404" s="285">
        <v>422385</v>
      </c>
      <c r="B11404" s="285" t="s">
        <v>20213</v>
      </c>
      <c r="C11404" s="513">
        <v>3375.13</v>
      </c>
    </row>
    <row r="11405" spans="1:3">
      <c r="A11405" s="285">
        <v>422386</v>
      </c>
      <c r="B11405" s="285" t="s">
        <v>20214</v>
      </c>
      <c r="C11405" s="513">
        <v>3776.51</v>
      </c>
    </row>
    <row r="11406" spans="1:3">
      <c r="A11406" s="285">
        <v>422389</v>
      </c>
      <c r="B11406" s="285" t="s">
        <v>20215</v>
      </c>
      <c r="C11406" s="513">
        <v>3381.84</v>
      </c>
    </row>
    <row r="11407" spans="1:3">
      <c r="A11407" s="285">
        <v>422390</v>
      </c>
      <c r="B11407" s="285" t="s">
        <v>20216</v>
      </c>
      <c r="C11407" s="513">
        <v>3381.84</v>
      </c>
    </row>
    <row r="11408" spans="1:3">
      <c r="A11408" s="285">
        <v>422391</v>
      </c>
      <c r="B11408" s="285" t="s">
        <v>20217</v>
      </c>
      <c r="C11408" s="513">
        <v>4248.04</v>
      </c>
    </row>
    <row r="11409" spans="1:3">
      <c r="A11409" s="285">
        <v>422392</v>
      </c>
      <c r="B11409" s="285" t="s">
        <v>20218</v>
      </c>
      <c r="C11409" s="513">
        <v>4717.13</v>
      </c>
    </row>
    <row r="11410" spans="1:3">
      <c r="A11410" s="285">
        <v>422490</v>
      </c>
      <c r="B11410" s="285" t="s">
        <v>20219</v>
      </c>
      <c r="C11410" s="513">
        <v>824.72</v>
      </c>
    </row>
    <row r="11411" spans="1:3">
      <c r="A11411" s="285">
        <v>422491</v>
      </c>
      <c r="B11411" s="285" t="s">
        <v>20220</v>
      </c>
      <c r="C11411" s="513">
        <v>1100.44</v>
      </c>
    </row>
    <row r="11412" spans="1:3">
      <c r="A11412" s="285">
        <v>422492</v>
      </c>
      <c r="B11412" s="285" t="s">
        <v>20221</v>
      </c>
      <c r="C11412" s="513">
        <v>1379.21</v>
      </c>
    </row>
    <row r="11413" spans="1:3">
      <c r="A11413" s="285">
        <v>422493</v>
      </c>
      <c r="B11413" s="285" t="s">
        <v>20222</v>
      </c>
      <c r="C11413" s="513">
        <v>1581.12</v>
      </c>
    </row>
    <row r="11414" spans="1:3">
      <c r="A11414" s="285">
        <v>422494</v>
      </c>
      <c r="B11414" s="285" t="s">
        <v>20223</v>
      </c>
      <c r="C11414" s="513">
        <v>949.16</v>
      </c>
    </row>
    <row r="11415" spans="1:3">
      <c r="A11415" s="285">
        <v>422495</v>
      </c>
      <c r="B11415" s="285" t="s">
        <v>20224</v>
      </c>
      <c r="C11415" s="513">
        <v>1265.75</v>
      </c>
    </row>
    <row r="11416" spans="1:3">
      <c r="A11416" s="285">
        <v>422496</v>
      </c>
      <c r="B11416" s="285" t="s">
        <v>20225</v>
      </c>
      <c r="C11416" s="513">
        <v>1586.61</v>
      </c>
    </row>
    <row r="11417" spans="1:3">
      <c r="A11417" s="285">
        <v>422497</v>
      </c>
      <c r="B11417" s="285" t="s">
        <v>20226</v>
      </c>
      <c r="C11417" s="513">
        <v>1820.24</v>
      </c>
    </row>
    <row r="11418" spans="1:3">
      <c r="A11418" s="285">
        <v>422498</v>
      </c>
      <c r="B11418" s="285" t="s">
        <v>20227</v>
      </c>
      <c r="C11418" s="513">
        <v>1310.89</v>
      </c>
    </row>
    <row r="11419" spans="1:3">
      <c r="A11419" s="285">
        <v>422499</v>
      </c>
      <c r="B11419" s="285" t="s">
        <v>20228</v>
      </c>
      <c r="C11419" s="513">
        <v>1456.07</v>
      </c>
    </row>
    <row r="11420" spans="1:3">
      <c r="A11420" s="285">
        <v>422500</v>
      </c>
      <c r="B11420" s="285" t="s">
        <v>20229</v>
      </c>
      <c r="C11420" s="513">
        <v>1456.07</v>
      </c>
    </row>
    <row r="11421" spans="1:3">
      <c r="A11421" s="285">
        <v>422501</v>
      </c>
      <c r="B11421" s="285" t="s">
        <v>20230</v>
      </c>
      <c r="C11421" s="513">
        <v>1964.81</v>
      </c>
    </row>
    <row r="11422" spans="1:3">
      <c r="A11422" s="285">
        <v>422502</v>
      </c>
      <c r="B11422" s="285" t="s">
        <v>20231</v>
      </c>
      <c r="C11422" s="513">
        <v>1964.81</v>
      </c>
    </row>
    <row r="11423" spans="1:3">
      <c r="A11423" s="285">
        <v>422503</v>
      </c>
      <c r="B11423" s="285" t="s">
        <v>20232</v>
      </c>
      <c r="C11423" s="513">
        <v>1586.61</v>
      </c>
    </row>
    <row r="11424" spans="1:3">
      <c r="A11424" s="285">
        <v>422504</v>
      </c>
      <c r="B11424" s="285" t="s">
        <v>20233</v>
      </c>
      <c r="C11424" s="513">
        <v>1762.29</v>
      </c>
    </row>
    <row r="11425" spans="1:3">
      <c r="A11425" s="285">
        <v>422505</v>
      </c>
      <c r="B11425" s="285" t="s">
        <v>20234</v>
      </c>
      <c r="C11425" s="513">
        <v>1746.43</v>
      </c>
    </row>
    <row r="11426" spans="1:3">
      <c r="A11426" s="285">
        <v>422506</v>
      </c>
      <c r="B11426" s="285" t="s">
        <v>20235</v>
      </c>
      <c r="C11426" s="513">
        <v>2337.52</v>
      </c>
    </row>
    <row r="11427" spans="1:3">
      <c r="A11427" s="285">
        <v>422507</v>
      </c>
      <c r="B11427" s="285" t="s">
        <v>20236</v>
      </c>
      <c r="C11427" s="513">
        <v>2337.52</v>
      </c>
    </row>
    <row r="11428" spans="1:3">
      <c r="A11428" s="285">
        <v>422508</v>
      </c>
      <c r="B11428" s="285" t="s">
        <v>20237</v>
      </c>
      <c r="C11428" s="513">
        <v>1379.21</v>
      </c>
    </row>
    <row r="11429" spans="1:3">
      <c r="A11429" s="285">
        <v>422509</v>
      </c>
      <c r="B11429" s="285" t="s">
        <v>20238</v>
      </c>
      <c r="C11429" s="513">
        <v>1532.32</v>
      </c>
    </row>
    <row r="11430" spans="1:3">
      <c r="A11430" s="285">
        <v>422510</v>
      </c>
      <c r="B11430" s="285" t="s">
        <v>20239</v>
      </c>
      <c r="C11430" s="513">
        <v>1532.32</v>
      </c>
    </row>
    <row r="11431" spans="1:3">
      <c r="A11431" s="285">
        <v>422511</v>
      </c>
      <c r="B11431" s="285" t="s">
        <v>20240</v>
      </c>
      <c r="C11431" s="513">
        <v>2066.6799999999998</v>
      </c>
    </row>
    <row r="11432" spans="1:3">
      <c r="A11432" s="285">
        <v>422512</v>
      </c>
      <c r="B11432" s="285" t="s">
        <v>20241</v>
      </c>
      <c r="C11432" s="513">
        <v>2066.6799999999998</v>
      </c>
    </row>
    <row r="11433" spans="1:3">
      <c r="A11433" s="285">
        <v>422513</v>
      </c>
      <c r="B11433" s="285" t="s">
        <v>20242</v>
      </c>
      <c r="C11433" s="513">
        <v>1668.35</v>
      </c>
    </row>
    <row r="11434" spans="1:3">
      <c r="A11434" s="285">
        <v>422514</v>
      </c>
      <c r="B11434" s="285" t="s">
        <v>20243</v>
      </c>
      <c r="C11434" s="513">
        <v>1855.62</v>
      </c>
    </row>
    <row r="11435" spans="1:3">
      <c r="A11435" s="285">
        <v>422515</v>
      </c>
      <c r="B11435" s="285" t="s">
        <v>20244</v>
      </c>
      <c r="C11435" s="513">
        <v>1840.98</v>
      </c>
    </row>
    <row r="11436" spans="1:3">
      <c r="A11436" s="285">
        <v>422516</v>
      </c>
      <c r="B11436" s="285" t="s">
        <v>20245</v>
      </c>
      <c r="C11436" s="513">
        <v>2458.91</v>
      </c>
    </row>
    <row r="11437" spans="1:3">
      <c r="A11437" s="285">
        <v>422517</v>
      </c>
      <c r="B11437" s="285" t="s">
        <v>20246</v>
      </c>
      <c r="C11437" s="513">
        <v>2458.91</v>
      </c>
    </row>
    <row r="11438" spans="1:3">
      <c r="A11438" s="285">
        <v>422518</v>
      </c>
      <c r="B11438" s="285" t="s">
        <v>20247</v>
      </c>
      <c r="C11438" s="513">
        <v>1507.92</v>
      </c>
    </row>
    <row r="11439" spans="1:3">
      <c r="A11439" s="285">
        <v>422519</v>
      </c>
      <c r="B11439" s="285" t="s">
        <v>20248</v>
      </c>
      <c r="C11439" s="513">
        <v>1674.45</v>
      </c>
    </row>
    <row r="11440" spans="1:3">
      <c r="A11440" s="285">
        <v>422520</v>
      </c>
      <c r="B11440" s="285" t="s">
        <v>20249</v>
      </c>
      <c r="C11440" s="513">
        <v>1674.45</v>
      </c>
    </row>
    <row r="11441" spans="1:3">
      <c r="A11441" s="285">
        <v>422521</v>
      </c>
      <c r="B11441" s="285" t="s">
        <v>20250</v>
      </c>
      <c r="C11441" s="513">
        <v>2257.61</v>
      </c>
    </row>
    <row r="11442" spans="1:3">
      <c r="A11442" s="285">
        <v>422522</v>
      </c>
      <c r="B11442" s="285" t="s">
        <v>20251</v>
      </c>
      <c r="C11442" s="513">
        <v>2257.61</v>
      </c>
    </row>
    <row r="11443" spans="1:3">
      <c r="A11443" s="285">
        <v>422523</v>
      </c>
      <c r="B11443" s="285" t="s">
        <v>20252</v>
      </c>
      <c r="C11443" s="513">
        <v>1822.07</v>
      </c>
    </row>
    <row r="11444" spans="1:3">
      <c r="A11444" s="285">
        <v>422524</v>
      </c>
      <c r="B11444" s="285" t="s">
        <v>20253</v>
      </c>
      <c r="C11444" s="513">
        <v>2025.81</v>
      </c>
    </row>
    <row r="11445" spans="1:3">
      <c r="A11445" s="285">
        <v>422525</v>
      </c>
      <c r="B11445" s="285" t="s">
        <v>20254</v>
      </c>
      <c r="C11445" s="513">
        <v>2009.34</v>
      </c>
    </row>
    <row r="11446" spans="1:3">
      <c r="A11446" s="285">
        <v>422526</v>
      </c>
      <c r="B11446" s="285" t="s">
        <v>20255</v>
      </c>
      <c r="C11446" s="513">
        <v>2685.83</v>
      </c>
    </row>
    <row r="11447" spans="1:3">
      <c r="A11447" s="285">
        <v>422527</v>
      </c>
      <c r="B11447" s="285" t="s">
        <v>20256</v>
      </c>
      <c r="C11447" s="513">
        <v>2685.83</v>
      </c>
    </row>
    <row r="11448" spans="1:3">
      <c r="A11448" s="285">
        <v>422528</v>
      </c>
      <c r="B11448" s="285" t="s">
        <v>20257</v>
      </c>
      <c r="C11448" s="513">
        <v>1656.76</v>
      </c>
    </row>
    <row r="11449" spans="1:3">
      <c r="A11449" s="285">
        <v>422529</v>
      </c>
      <c r="B11449" s="285" t="s">
        <v>20258</v>
      </c>
      <c r="C11449" s="513">
        <v>1843.42</v>
      </c>
    </row>
    <row r="11450" spans="1:3">
      <c r="A11450" s="285">
        <v>422530</v>
      </c>
      <c r="B11450" s="285" t="s">
        <v>20259</v>
      </c>
      <c r="C11450" s="513">
        <v>1843.42</v>
      </c>
    </row>
    <row r="11451" spans="1:3">
      <c r="A11451" s="285">
        <v>422531</v>
      </c>
      <c r="B11451" s="285" t="s">
        <v>20260</v>
      </c>
      <c r="C11451" s="513">
        <v>2482.6999999999998</v>
      </c>
    </row>
    <row r="11452" spans="1:3">
      <c r="A11452" s="285">
        <v>422532</v>
      </c>
      <c r="B11452" s="285" t="s">
        <v>20261</v>
      </c>
      <c r="C11452" s="513">
        <v>2482.6999999999998</v>
      </c>
    </row>
    <row r="11453" spans="1:3">
      <c r="A11453" s="285">
        <v>422533</v>
      </c>
      <c r="B11453" s="285" t="s">
        <v>20262</v>
      </c>
      <c r="C11453" s="513">
        <v>2006.9</v>
      </c>
    </row>
    <row r="11454" spans="1:3">
      <c r="A11454" s="285">
        <v>422534</v>
      </c>
      <c r="B11454" s="285" t="s">
        <v>20263</v>
      </c>
      <c r="C11454" s="513">
        <v>2227.7199999999998</v>
      </c>
    </row>
    <row r="11455" spans="1:3">
      <c r="A11455" s="285">
        <v>422535</v>
      </c>
      <c r="B11455" s="285" t="s">
        <v>20264</v>
      </c>
      <c r="C11455" s="513">
        <v>2211.25</v>
      </c>
    </row>
    <row r="11456" spans="1:3">
      <c r="A11456" s="285">
        <v>422536</v>
      </c>
      <c r="B11456" s="285" t="s">
        <v>20265</v>
      </c>
      <c r="C11456" s="513">
        <v>2955.45</v>
      </c>
    </row>
    <row r="11457" spans="1:3">
      <c r="A11457" s="285">
        <v>422537</v>
      </c>
      <c r="B11457" s="285" t="s">
        <v>20266</v>
      </c>
      <c r="C11457" s="513">
        <v>2955.45</v>
      </c>
    </row>
    <row r="11458" spans="1:3">
      <c r="A11458" s="285">
        <v>422539</v>
      </c>
      <c r="B11458" s="285" t="s">
        <v>20267</v>
      </c>
      <c r="C11458" s="513">
        <v>1675.06</v>
      </c>
    </row>
    <row r="11459" spans="1:3">
      <c r="A11459" s="285">
        <v>422540</v>
      </c>
      <c r="B11459" s="285" t="s">
        <v>20268</v>
      </c>
      <c r="C11459" s="513">
        <v>1675.06</v>
      </c>
    </row>
    <row r="11460" spans="1:3">
      <c r="A11460" s="285">
        <v>422541</v>
      </c>
      <c r="B11460" s="285" t="s">
        <v>20269</v>
      </c>
      <c r="C11460" s="513">
        <v>2064.85</v>
      </c>
    </row>
    <row r="11461" spans="1:3">
      <c r="A11461" s="285">
        <v>422542</v>
      </c>
      <c r="B11461" s="285" t="s">
        <v>20270</v>
      </c>
      <c r="C11461" s="513">
        <v>2309.46</v>
      </c>
    </row>
    <row r="11462" spans="1:3">
      <c r="A11462" s="285">
        <v>422543</v>
      </c>
      <c r="B11462" s="285" t="s">
        <v>20271</v>
      </c>
      <c r="C11462" s="513">
        <v>2762.08</v>
      </c>
    </row>
    <row r="11463" spans="1:3">
      <c r="A11463" s="285">
        <v>422545</v>
      </c>
      <c r="B11463" s="285" t="s">
        <v>20272</v>
      </c>
      <c r="C11463" s="513">
        <v>2067.9</v>
      </c>
    </row>
    <row r="11464" spans="1:3">
      <c r="A11464" s="285">
        <v>422546</v>
      </c>
      <c r="B11464" s="285" t="s">
        <v>20273</v>
      </c>
      <c r="C11464" s="513">
        <v>2067.9</v>
      </c>
    </row>
    <row r="11465" spans="1:3">
      <c r="A11465" s="285">
        <v>422547</v>
      </c>
      <c r="B11465" s="285" t="s">
        <v>20274</v>
      </c>
      <c r="C11465" s="513">
        <v>2597.38</v>
      </c>
    </row>
    <row r="11466" spans="1:3">
      <c r="A11466" s="285">
        <v>422548</v>
      </c>
      <c r="B11466" s="285" t="s">
        <v>20275</v>
      </c>
      <c r="C11466" s="513">
        <v>2884.08</v>
      </c>
    </row>
    <row r="11467" spans="1:3">
      <c r="A11467" s="285">
        <v>422549</v>
      </c>
      <c r="B11467" s="285" t="s">
        <v>20276</v>
      </c>
      <c r="C11467" s="513">
        <v>3186.03</v>
      </c>
    </row>
    <row r="11468" spans="1:3">
      <c r="A11468" s="285">
        <v>422551</v>
      </c>
      <c r="B11468" s="285" t="s">
        <v>20277</v>
      </c>
      <c r="C11468" s="513">
        <v>1763.51</v>
      </c>
    </row>
    <row r="11469" spans="1:3">
      <c r="A11469" s="285">
        <v>422552</v>
      </c>
      <c r="B11469" s="285" t="s">
        <v>20278</v>
      </c>
      <c r="C11469" s="513">
        <v>1763.51</v>
      </c>
    </row>
    <row r="11470" spans="1:3">
      <c r="A11470" s="285">
        <v>422553</v>
      </c>
      <c r="B11470" s="285" t="s">
        <v>20279</v>
      </c>
      <c r="C11470" s="513">
        <v>2175.2600000000002</v>
      </c>
    </row>
    <row r="11471" spans="1:3">
      <c r="A11471" s="285">
        <v>422554</v>
      </c>
      <c r="B11471" s="285" t="s">
        <v>20280</v>
      </c>
      <c r="C11471" s="513">
        <v>2432.6799999999998</v>
      </c>
    </row>
    <row r="11472" spans="1:3">
      <c r="A11472" s="285">
        <v>422555</v>
      </c>
      <c r="B11472" s="285" t="s">
        <v>20281</v>
      </c>
      <c r="C11472" s="513">
        <v>2907.87</v>
      </c>
    </row>
    <row r="11473" spans="1:3">
      <c r="A11473" s="285">
        <v>422557</v>
      </c>
      <c r="B11473" s="285" t="s">
        <v>20282</v>
      </c>
      <c r="C11473" s="513">
        <v>2177.6999999999998</v>
      </c>
    </row>
    <row r="11474" spans="1:3">
      <c r="A11474" s="285">
        <v>422558</v>
      </c>
      <c r="B11474" s="285" t="s">
        <v>20283</v>
      </c>
      <c r="C11474" s="513">
        <v>2177.6999999999998</v>
      </c>
    </row>
    <row r="11475" spans="1:3">
      <c r="A11475" s="285">
        <v>422559</v>
      </c>
      <c r="B11475" s="285" t="s">
        <v>20284</v>
      </c>
      <c r="C11475" s="513">
        <v>2735.24</v>
      </c>
    </row>
    <row r="11476" spans="1:3">
      <c r="A11476" s="285">
        <v>422560</v>
      </c>
      <c r="B11476" s="285" t="s">
        <v>20285</v>
      </c>
      <c r="C11476" s="513">
        <v>3037.19</v>
      </c>
    </row>
    <row r="11477" spans="1:3">
      <c r="A11477" s="285">
        <v>422561</v>
      </c>
      <c r="B11477" s="285" t="s">
        <v>20286</v>
      </c>
      <c r="C11477" s="513">
        <v>3352.56</v>
      </c>
    </row>
    <row r="11478" spans="1:3">
      <c r="A11478" s="285">
        <v>422563</v>
      </c>
      <c r="B11478" s="285" t="s">
        <v>20287</v>
      </c>
      <c r="C11478" s="513">
        <v>2028.86</v>
      </c>
    </row>
    <row r="11479" spans="1:3">
      <c r="A11479" s="285">
        <v>422564</v>
      </c>
      <c r="B11479" s="285" t="s">
        <v>20288</v>
      </c>
      <c r="C11479" s="513">
        <v>2028.86</v>
      </c>
    </row>
    <row r="11480" spans="1:3">
      <c r="A11480" s="285">
        <v>422565</v>
      </c>
      <c r="B11480" s="285" t="s">
        <v>20289</v>
      </c>
      <c r="C11480" s="513">
        <v>2499.17</v>
      </c>
    </row>
    <row r="11481" spans="1:3">
      <c r="A11481" s="285">
        <v>422566</v>
      </c>
      <c r="B11481" s="285" t="s">
        <v>20290</v>
      </c>
      <c r="C11481" s="513">
        <v>2795.02</v>
      </c>
    </row>
    <row r="11482" spans="1:3">
      <c r="A11482" s="285">
        <v>422567</v>
      </c>
      <c r="B11482" s="285" t="s">
        <v>20291</v>
      </c>
      <c r="C11482" s="513">
        <v>3344.02</v>
      </c>
    </row>
    <row r="11483" spans="1:3">
      <c r="A11483" s="285">
        <v>422569</v>
      </c>
      <c r="B11483" s="285" t="s">
        <v>20292</v>
      </c>
      <c r="C11483" s="513">
        <v>2503.44</v>
      </c>
    </row>
    <row r="11484" spans="1:3">
      <c r="A11484" s="285">
        <v>422570</v>
      </c>
      <c r="B11484" s="285" t="s">
        <v>20293</v>
      </c>
      <c r="C11484" s="513">
        <v>2503.44</v>
      </c>
    </row>
    <row r="11485" spans="1:3">
      <c r="A11485" s="285">
        <v>422571</v>
      </c>
      <c r="B11485" s="285" t="s">
        <v>20294</v>
      </c>
      <c r="C11485" s="513">
        <v>3145.16</v>
      </c>
    </row>
    <row r="11486" spans="1:3">
      <c r="A11486" s="285">
        <v>422572</v>
      </c>
      <c r="B11486" s="285" t="s">
        <v>20295</v>
      </c>
      <c r="C11486" s="513">
        <v>3492.25</v>
      </c>
    </row>
    <row r="11487" spans="1:3">
      <c r="A11487" s="285">
        <v>422573</v>
      </c>
      <c r="B11487" s="285" t="s">
        <v>20296</v>
      </c>
      <c r="C11487" s="513">
        <v>3855.2</v>
      </c>
    </row>
    <row r="11488" spans="1:3">
      <c r="A11488" s="285">
        <v>422575</v>
      </c>
      <c r="B11488" s="285" t="s">
        <v>20297</v>
      </c>
      <c r="C11488" s="513">
        <v>2230.16</v>
      </c>
    </row>
    <row r="11489" spans="1:3">
      <c r="A11489" s="285">
        <v>422576</v>
      </c>
      <c r="B11489" s="285" t="s">
        <v>20298</v>
      </c>
      <c r="C11489" s="513">
        <v>2230.16</v>
      </c>
    </row>
    <row r="11490" spans="1:3">
      <c r="A11490" s="285">
        <v>422577</v>
      </c>
      <c r="B11490" s="285" t="s">
        <v>20299</v>
      </c>
      <c r="C11490" s="513">
        <v>2749.27</v>
      </c>
    </row>
    <row r="11491" spans="1:3">
      <c r="A11491" s="285">
        <v>422578</v>
      </c>
      <c r="B11491" s="285" t="s">
        <v>20300</v>
      </c>
      <c r="C11491" s="513">
        <v>3076.23</v>
      </c>
    </row>
    <row r="11492" spans="1:3">
      <c r="A11492" s="285">
        <v>422581</v>
      </c>
      <c r="B11492" s="285" t="s">
        <v>20301</v>
      </c>
      <c r="C11492" s="513">
        <v>2754.76</v>
      </c>
    </row>
    <row r="11493" spans="1:3">
      <c r="A11493" s="285">
        <v>422582</v>
      </c>
      <c r="B11493" s="285" t="s">
        <v>20302</v>
      </c>
      <c r="C11493" s="513">
        <v>2754.76</v>
      </c>
    </row>
    <row r="11494" spans="1:3">
      <c r="A11494" s="285">
        <v>422583</v>
      </c>
      <c r="B11494" s="285" t="s">
        <v>20303</v>
      </c>
      <c r="C11494" s="513">
        <v>3458.09</v>
      </c>
    </row>
    <row r="11495" spans="1:3">
      <c r="A11495" s="285">
        <v>422584</v>
      </c>
      <c r="B11495" s="285" t="s">
        <v>20304</v>
      </c>
      <c r="C11495" s="513">
        <v>3840.56</v>
      </c>
    </row>
    <row r="11496" spans="1:3">
      <c r="A11496" s="285">
        <v>422586</v>
      </c>
      <c r="B11496" s="285" t="s">
        <v>20305</v>
      </c>
      <c r="C11496" s="513">
        <v>2536.9899999999998</v>
      </c>
    </row>
    <row r="11497" spans="1:3">
      <c r="A11497" s="285">
        <v>422587</v>
      </c>
      <c r="B11497" s="285" t="s">
        <v>20306</v>
      </c>
      <c r="C11497" s="513">
        <v>2849.31</v>
      </c>
    </row>
    <row r="11498" spans="1:3">
      <c r="A11498" s="285">
        <v>422588</v>
      </c>
      <c r="B11498" s="285" t="s">
        <v>20307</v>
      </c>
      <c r="C11498" s="513">
        <v>2698.03</v>
      </c>
    </row>
    <row r="11499" spans="1:3">
      <c r="A11499" s="285">
        <v>422589</v>
      </c>
      <c r="B11499" s="285" t="s">
        <v>20308</v>
      </c>
      <c r="C11499" s="513">
        <v>3162.85</v>
      </c>
    </row>
    <row r="11500" spans="1:3">
      <c r="A11500" s="285">
        <v>422590</v>
      </c>
      <c r="B11500" s="285" t="s">
        <v>20309</v>
      </c>
      <c r="C11500" s="513">
        <v>57.4193</v>
      </c>
    </row>
    <row r="11501" spans="1:3">
      <c r="A11501" s="285">
        <v>422591</v>
      </c>
      <c r="B11501" s="285" t="s">
        <v>20310</v>
      </c>
      <c r="C11501" s="513">
        <v>74.298000000000002</v>
      </c>
    </row>
    <row r="11502" spans="1:3">
      <c r="A11502" s="285">
        <v>422593</v>
      </c>
      <c r="B11502" s="285" t="s">
        <v>20311</v>
      </c>
      <c r="C11502" s="513">
        <v>432.06299999999999</v>
      </c>
    </row>
    <row r="11503" spans="1:3">
      <c r="A11503" s="285">
        <v>422594</v>
      </c>
      <c r="B11503" s="285" t="s">
        <v>20312</v>
      </c>
      <c r="C11503" s="513">
        <v>460.85500000000002</v>
      </c>
    </row>
    <row r="11504" spans="1:3">
      <c r="A11504" s="285">
        <v>431102</v>
      </c>
      <c r="B11504" s="285" t="s">
        <v>20313</v>
      </c>
      <c r="C11504" s="513">
        <v>141.422</v>
      </c>
    </row>
    <row r="11505" spans="1:3">
      <c r="A11505" s="285">
        <v>431103</v>
      </c>
      <c r="B11505" s="285" t="s">
        <v>20314</v>
      </c>
      <c r="C11505" s="513">
        <v>160.642</v>
      </c>
    </row>
    <row r="11506" spans="1:3">
      <c r="A11506" s="285">
        <v>431104</v>
      </c>
      <c r="B11506" s="285" t="s">
        <v>20315</v>
      </c>
      <c r="C11506" s="513">
        <v>231.50800000000001</v>
      </c>
    </row>
    <row r="11507" spans="1:3">
      <c r="A11507" s="285">
        <v>431105</v>
      </c>
      <c r="B11507" s="285" t="s">
        <v>20316</v>
      </c>
      <c r="C11507" s="513">
        <v>279.74400000000003</v>
      </c>
    </row>
    <row r="11508" spans="1:3">
      <c r="A11508" s="285">
        <v>431106</v>
      </c>
      <c r="B11508" s="285" t="s">
        <v>20317</v>
      </c>
      <c r="C11508" s="513">
        <v>397.85399999999998</v>
      </c>
    </row>
    <row r="11509" spans="1:3">
      <c r="A11509" s="285">
        <v>431107</v>
      </c>
      <c r="B11509" s="285" t="s">
        <v>20318</v>
      </c>
      <c r="C11509" s="513">
        <v>483.786</v>
      </c>
    </row>
    <row r="11510" spans="1:3">
      <c r="A11510" s="285">
        <v>431108</v>
      </c>
      <c r="B11510" s="285" t="s">
        <v>20319</v>
      </c>
      <c r="C11510" s="513">
        <v>590.42600000000004</v>
      </c>
    </row>
    <row r="11511" spans="1:3">
      <c r="A11511" s="285">
        <v>431109</v>
      </c>
      <c r="B11511" s="285" t="s">
        <v>20320</v>
      </c>
      <c r="C11511" s="513">
        <v>881.64</v>
      </c>
    </row>
    <row r="11512" spans="1:3">
      <c r="A11512" s="285">
        <v>431110</v>
      </c>
      <c r="B11512" s="285" t="s">
        <v>20321</v>
      </c>
      <c r="C11512" s="513">
        <v>1040.98</v>
      </c>
    </row>
    <row r="11513" spans="1:3">
      <c r="A11513" s="285">
        <v>431111</v>
      </c>
      <c r="B11513" s="285" t="s">
        <v>20322</v>
      </c>
      <c r="C11513" s="513">
        <v>1660.98</v>
      </c>
    </row>
    <row r="11514" spans="1:3">
      <c r="A11514" s="285">
        <v>431112</v>
      </c>
      <c r="B11514" s="285" t="s">
        <v>20323</v>
      </c>
      <c r="C11514" s="513">
        <v>1773.82</v>
      </c>
    </row>
    <row r="11515" spans="1:3">
      <c r="A11515" s="285">
        <v>431113</v>
      </c>
      <c r="B11515" s="285" t="s">
        <v>20324</v>
      </c>
      <c r="C11515" s="513">
        <v>2148.92</v>
      </c>
    </row>
    <row r="11516" spans="1:3">
      <c r="A11516" s="285">
        <v>431122</v>
      </c>
      <c r="B11516" s="285" t="s">
        <v>20325</v>
      </c>
      <c r="C11516" s="513">
        <v>158.1</v>
      </c>
    </row>
    <row r="11517" spans="1:3">
      <c r="A11517" s="285">
        <v>431123</v>
      </c>
      <c r="B11517" s="285" t="s">
        <v>20326</v>
      </c>
      <c r="C11517" s="513">
        <v>179.92400000000001</v>
      </c>
    </row>
    <row r="11518" spans="1:3">
      <c r="A11518" s="285">
        <v>431124</v>
      </c>
      <c r="B11518" s="285" t="s">
        <v>20327</v>
      </c>
      <c r="C11518" s="513">
        <v>309.87599999999998</v>
      </c>
    </row>
    <row r="11519" spans="1:3">
      <c r="A11519" s="285">
        <v>431125</v>
      </c>
      <c r="B11519" s="285" t="s">
        <v>20328</v>
      </c>
      <c r="C11519" s="513">
        <v>358.05</v>
      </c>
    </row>
    <row r="11520" spans="1:3">
      <c r="A11520" s="285">
        <v>431126</v>
      </c>
      <c r="B11520" s="285" t="s">
        <v>20329</v>
      </c>
      <c r="C11520" s="513">
        <v>442.06</v>
      </c>
    </row>
    <row r="11521" spans="1:3">
      <c r="A11521" s="285">
        <v>431127</v>
      </c>
      <c r="B11521" s="285" t="s">
        <v>20330</v>
      </c>
      <c r="C11521" s="513">
        <v>528.73599999999999</v>
      </c>
    </row>
    <row r="11522" spans="1:3">
      <c r="A11522" s="285">
        <v>431128</v>
      </c>
      <c r="B11522" s="285" t="s">
        <v>20331</v>
      </c>
      <c r="C11522" s="513">
        <v>693.78</v>
      </c>
    </row>
    <row r="11523" spans="1:3">
      <c r="A11523" s="285">
        <v>431129</v>
      </c>
      <c r="B11523" s="285" t="s">
        <v>20332</v>
      </c>
      <c r="C11523" s="513">
        <v>1032.92</v>
      </c>
    </row>
    <row r="11524" spans="1:3">
      <c r="A11524" s="285">
        <v>431130</v>
      </c>
      <c r="B11524" s="285" t="s">
        <v>20333</v>
      </c>
      <c r="C11524" s="513">
        <v>1391.9</v>
      </c>
    </row>
    <row r="11525" spans="1:3">
      <c r="A11525" s="285">
        <v>431131</v>
      </c>
      <c r="B11525" s="285" t="s">
        <v>20334</v>
      </c>
      <c r="C11525" s="513">
        <v>1755.84</v>
      </c>
    </row>
    <row r="11526" spans="1:3">
      <c r="A11526" s="285">
        <v>431132</v>
      </c>
      <c r="B11526" s="285" t="s">
        <v>20335</v>
      </c>
      <c r="C11526" s="513">
        <v>2411.8000000000002</v>
      </c>
    </row>
    <row r="11527" spans="1:3">
      <c r="A11527" s="285">
        <v>431133</v>
      </c>
      <c r="B11527" s="285" t="s">
        <v>20336</v>
      </c>
      <c r="C11527" s="513">
        <v>2723.04</v>
      </c>
    </row>
    <row r="11528" spans="1:3">
      <c r="A11528" s="285">
        <v>431140</v>
      </c>
      <c r="B11528" s="285" t="s">
        <v>20337</v>
      </c>
      <c r="C11528" s="513">
        <v>18.817</v>
      </c>
    </row>
    <row r="11529" spans="1:3">
      <c r="A11529" s="285">
        <v>431141</v>
      </c>
      <c r="B11529" s="285" t="s">
        <v>20338</v>
      </c>
      <c r="C11529" s="513">
        <v>47.213000000000001</v>
      </c>
    </row>
    <row r="11530" spans="1:3">
      <c r="A11530" s="285">
        <v>431142</v>
      </c>
      <c r="B11530" s="285" t="s">
        <v>20339</v>
      </c>
      <c r="C11530" s="513">
        <v>51.943600000000004</v>
      </c>
    </row>
    <row r="11531" spans="1:3">
      <c r="A11531" s="285">
        <v>431143</v>
      </c>
      <c r="B11531" s="285" t="s">
        <v>20340</v>
      </c>
      <c r="C11531" s="513">
        <v>61.373800000000003</v>
      </c>
    </row>
    <row r="11532" spans="1:3">
      <c r="A11532" s="285">
        <v>431144</v>
      </c>
      <c r="B11532" s="285" t="s">
        <v>20341</v>
      </c>
      <c r="C11532" s="513">
        <v>70.866</v>
      </c>
    </row>
    <row r="11533" spans="1:3">
      <c r="A11533" s="285">
        <v>431145</v>
      </c>
      <c r="B11533" s="285" t="s">
        <v>20342</v>
      </c>
      <c r="C11533" s="513">
        <v>9.4054000000000002</v>
      </c>
    </row>
    <row r="11534" spans="1:3">
      <c r="A11534" s="285">
        <v>431146</v>
      </c>
      <c r="B11534" s="285" t="s">
        <v>20343</v>
      </c>
      <c r="C11534" s="513">
        <v>33.139000000000003</v>
      </c>
    </row>
    <row r="11535" spans="1:3">
      <c r="A11535" s="285">
        <v>431147</v>
      </c>
      <c r="B11535" s="285" t="s">
        <v>20344</v>
      </c>
      <c r="C11535" s="513">
        <v>37.795200000000001</v>
      </c>
    </row>
    <row r="11536" spans="1:3">
      <c r="A11536" s="285">
        <v>431148</v>
      </c>
      <c r="B11536" s="285" t="s">
        <v>20345</v>
      </c>
      <c r="C11536" s="513">
        <v>42.556800000000003</v>
      </c>
    </row>
    <row r="11537" spans="1:3">
      <c r="A11537" s="285">
        <v>431149</v>
      </c>
      <c r="B11537" s="285" t="s">
        <v>20346</v>
      </c>
      <c r="C11537" s="513">
        <v>47.213000000000001</v>
      </c>
    </row>
    <row r="11538" spans="1:3">
      <c r="A11538" s="285">
        <v>431150</v>
      </c>
      <c r="B11538" s="285" t="s">
        <v>20347</v>
      </c>
      <c r="C11538" s="513">
        <v>14.142200000000001</v>
      </c>
    </row>
    <row r="11539" spans="1:3">
      <c r="A11539" s="285">
        <v>431151</v>
      </c>
      <c r="B11539" s="285" t="s">
        <v>20348</v>
      </c>
      <c r="C11539" s="513">
        <v>18.817</v>
      </c>
    </row>
    <row r="11540" spans="1:3">
      <c r="A11540" s="285">
        <v>431155</v>
      </c>
      <c r="B11540" s="285" t="s">
        <v>20349</v>
      </c>
      <c r="C11540" s="513">
        <v>9.4054000000000002</v>
      </c>
    </row>
    <row r="11541" spans="1:3">
      <c r="A11541" s="285">
        <v>431156</v>
      </c>
      <c r="B11541" s="285" t="s">
        <v>20350</v>
      </c>
      <c r="C11541" s="513">
        <v>18.817</v>
      </c>
    </row>
    <row r="11542" spans="1:3">
      <c r="A11542" s="285">
        <v>431157</v>
      </c>
      <c r="B11542" s="285" t="s">
        <v>20349</v>
      </c>
      <c r="C11542" s="513">
        <v>9.4054000000000002</v>
      </c>
    </row>
    <row r="11543" spans="1:3">
      <c r="A11543" s="285">
        <v>431158</v>
      </c>
      <c r="B11543" s="285" t="s">
        <v>20350</v>
      </c>
      <c r="C11543" s="513">
        <v>18.817</v>
      </c>
    </row>
    <row r="11544" spans="1:3">
      <c r="A11544" s="285">
        <v>431160</v>
      </c>
      <c r="B11544" s="285" t="s">
        <v>20351</v>
      </c>
      <c r="C11544" s="513">
        <v>37.795200000000001</v>
      </c>
    </row>
    <row r="11545" spans="1:3">
      <c r="A11545" s="285">
        <v>431161</v>
      </c>
      <c r="B11545" s="285" t="s">
        <v>20352</v>
      </c>
      <c r="C11545" s="513">
        <v>42.556800000000003</v>
      </c>
    </row>
    <row r="11546" spans="1:3">
      <c r="A11546" s="285">
        <v>431162</v>
      </c>
      <c r="B11546" s="285" t="s">
        <v>20353</v>
      </c>
      <c r="C11546" s="513">
        <v>47.213000000000001</v>
      </c>
    </row>
    <row r="11547" spans="1:3">
      <c r="A11547" s="285">
        <v>431165</v>
      </c>
      <c r="B11547" s="285" t="s">
        <v>20354</v>
      </c>
      <c r="C11547" s="513">
        <v>47.213000000000001</v>
      </c>
    </row>
    <row r="11548" spans="1:3">
      <c r="A11548" s="285">
        <v>431166</v>
      </c>
      <c r="B11548" s="285" t="s">
        <v>20355</v>
      </c>
      <c r="C11548" s="513">
        <v>56.630800000000001</v>
      </c>
    </row>
    <row r="11549" spans="1:3">
      <c r="A11549" s="285">
        <v>431167</v>
      </c>
      <c r="B11549" s="285" t="s">
        <v>20356</v>
      </c>
      <c r="C11549" s="513">
        <v>103.292</v>
      </c>
    </row>
    <row r="11550" spans="1:3">
      <c r="A11550" s="285">
        <v>431170</v>
      </c>
      <c r="B11550" s="285" t="s">
        <v>20357</v>
      </c>
      <c r="C11550" s="513">
        <v>123.194</v>
      </c>
    </row>
    <row r="11551" spans="1:3">
      <c r="A11551" s="285">
        <v>431171</v>
      </c>
      <c r="B11551" s="285" t="s">
        <v>20358</v>
      </c>
      <c r="C11551" s="513">
        <v>165.602</v>
      </c>
    </row>
    <row r="11552" spans="1:3">
      <c r="A11552" s="285">
        <v>431172</v>
      </c>
      <c r="B11552" s="285" t="s">
        <v>20359</v>
      </c>
      <c r="C11552" s="513">
        <v>188.17</v>
      </c>
    </row>
    <row r="11553" spans="1:3">
      <c r="A11553" s="285">
        <v>431173</v>
      </c>
      <c r="B11553" s="285" t="s">
        <v>20360</v>
      </c>
      <c r="C11553" s="513">
        <v>199.14400000000001</v>
      </c>
    </row>
    <row r="11554" spans="1:3">
      <c r="A11554" s="285">
        <v>431174</v>
      </c>
      <c r="B11554" s="285" t="s">
        <v>20361</v>
      </c>
      <c r="C11554" s="513">
        <v>208.13399999999999</v>
      </c>
    </row>
    <row r="11555" spans="1:3">
      <c r="A11555" s="285">
        <v>431175</v>
      </c>
      <c r="B11555" s="285" t="s">
        <v>20362</v>
      </c>
      <c r="C11555" s="513">
        <v>188.17</v>
      </c>
    </row>
    <row r="11556" spans="1:3">
      <c r="A11556" s="285">
        <v>431176</v>
      </c>
      <c r="B11556" s="285" t="s">
        <v>20363</v>
      </c>
      <c r="C11556" s="513">
        <v>259.77999999999997</v>
      </c>
    </row>
    <row r="11557" spans="1:3">
      <c r="A11557" s="285">
        <v>431177</v>
      </c>
      <c r="B11557" s="285" t="s">
        <v>20364</v>
      </c>
      <c r="C11557" s="513">
        <v>273.17200000000003</v>
      </c>
    </row>
    <row r="11558" spans="1:3">
      <c r="A11558" s="285">
        <v>431178</v>
      </c>
      <c r="B11558" s="285" t="s">
        <v>20365</v>
      </c>
      <c r="C11558" s="513">
        <v>289.10599999999999</v>
      </c>
    </row>
    <row r="11559" spans="1:3">
      <c r="A11559" s="285">
        <v>431179</v>
      </c>
      <c r="B11559" s="285" t="s">
        <v>20366</v>
      </c>
      <c r="C11559" s="513">
        <v>306.34199999999998</v>
      </c>
    </row>
    <row r="11560" spans="1:3">
      <c r="A11560" s="285">
        <v>404839</v>
      </c>
      <c r="B11560" s="285" t="s">
        <v>20367</v>
      </c>
      <c r="C11560" s="513">
        <v>10.149900000000001</v>
      </c>
    </row>
    <row r="11561" spans="1:3">
      <c r="A11561" s="285">
        <v>638031</v>
      </c>
      <c r="B11561" s="285" t="s">
        <v>20368</v>
      </c>
      <c r="C11561" s="513">
        <v>10.023999999999999</v>
      </c>
    </row>
    <row r="11562" spans="1:3">
      <c r="A11562" s="285">
        <v>638032</v>
      </c>
      <c r="B11562" s="285" t="s">
        <v>20369</v>
      </c>
      <c r="C11562" s="513">
        <v>10.206</v>
      </c>
    </row>
    <row r="11563" spans="1:3">
      <c r="A11563" s="285">
        <v>638033</v>
      </c>
      <c r="B11563" s="285" t="s">
        <v>20370</v>
      </c>
      <c r="C11563" s="513">
        <v>10.650499999999999</v>
      </c>
    </row>
    <row r="11564" spans="1:3">
      <c r="A11564" s="285">
        <v>638035</v>
      </c>
      <c r="B11564" s="285" t="s">
        <v>20371</v>
      </c>
      <c r="C11564" s="513">
        <v>4.0075000000000003</v>
      </c>
    </row>
    <row r="11565" spans="1:3">
      <c r="A11565" s="285">
        <v>406400</v>
      </c>
      <c r="B11565" s="285" t="s">
        <v>20372</v>
      </c>
      <c r="C11565" s="513">
        <v>7.9298000000000002</v>
      </c>
    </row>
    <row r="11566" spans="1:3">
      <c r="A11566" s="285">
        <v>406401</v>
      </c>
      <c r="B11566" s="285" t="s">
        <v>20373</v>
      </c>
      <c r="C11566" s="513">
        <v>8.0724</v>
      </c>
    </row>
    <row r="11567" spans="1:3">
      <c r="A11567" s="285">
        <v>406403</v>
      </c>
      <c r="B11567" s="285" t="s">
        <v>20374</v>
      </c>
      <c r="C11567" s="513">
        <v>9.1264000000000003</v>
      </c>
    </row>
    <row r="11568" spans="1:3">
      <c r="A11568" s="285">
        <v>406404</v>
      </c>
      <c r="B11568" s="285" t="s">
        <v>20373</v>
      </c>
      <c r="C11568" s="513">
        <v>15.853400000000001</v>
      </c>
    </row>
    <row r="11569" spans="1:3">
      <c r="A11569" s="285">
        <v>406406</v>
      </c>
      <c r="B11569" s="285" t="s">
        <v>20374</v>
      </c>
      <c r="C11569" s="513">
        <v>20.714200000000002</v>
      </c>
    </row>
    <row r="11570" spans="1:3">
      <c r="A11570" s="285">
        <v>406411</v>
      </c>
      <c r="B11570" s="285" t="s">
        <v>20375</v>
      </c>
      <c r="C11570" s="513">
        <v>11.8606</v>
      </c>
    </row>
    <row r="11571" spans="1:3">
      <c r="A11571" s="285">
        <v>406412</v>
      </c>
      <c r="B11571" s="285" t="s">
        <v>20376</v>
      </c>
      <c r="C11571" s="513">
        <v>20.236799999999999</v>
      </c>
    </row>
    <row r="11572" spans="1:3">
      <c r="A11572" s="285">
        <v>406432</v>
      </c>
      <c r="B11572" s="285" t="s">
        <v>20377</v>
      </c>
      <c r="C11572" s="513">
        <v>12.3566</v>
      </c>
    </row>
    <row r="11573" spans="1:3">
      <c r="A11573" s="285">
        <v>406436</v>
      </c>
      <c r="B11573" s="285" t="s">
        <v>20377</v>
      </c>
      <c r="C11573" s="513">
        <v>19.350200000000001</v>
      </c>
    </row>
    <row r="11574" spans="1:3">
      <c r="A11574" s="285">
        <v>406438</v>
      </c>
      <c r="B11574" s="285" t="s">
        <v>19765</v>
      </c>
      <c r="C11574" s="513">
        <v>24.9984</v>
      </c>
    </row>
    <row r="11575" spans="1:3">
      <c r="A11575" s="285">
        <v>406440</v>
      </c>
      <c r="B11575" s="285" t="s">
        <v>20378</v>
      </c>
      <c r="C11575" s="513">
        <v>18.2714</v>
      </c>
    </row>
    <row r="11576" spans="1:3">
      <c r="A11576" s="285">
        <v>406441</v>
      </c>
      <c r="B11576" s="285" t="s">
        <v>20379</v>
      </c>
      <c r="C11576" s="513">
        <v>30.330400000000001</v>
      </c>
    </row>
    <row r="11577" spans="1:3">
      <c r="A11577" s="285">
        <v>406457</v>
      </c>
      <c r="B11577" s="285" t="s">
        <v>20380</v>
      </c>
      <c r="C11577" s="513">
        <v>17.973800000000001</v>
      </c>
    </row>
    <row r="11578" spans="1:3">
      <c r="A11578" s="285">
        <v>406459</v>
      </c>
      <c r="B11578" s="285" t="s">
        <v>20381</v>
      </c>
      <c r="C11578" s="513">
        <v>20.677</v>
      </c>
    </row>
    <row r="11579" spans="1:3">
      <c r="A11579" s="285">
        <v>406460</v>
      </c>
      <c r="B11579" s="285" t="s">
        <v>20382</v>
      </c>
      <c r="C11579" s="513">
        <v>25.773399999999999</v>
      </c>
    </row>
    <row r="11580" spans="1:3">
      <c r="A11580" s="285">
        <v>406461</v>
      </c>
      <c r="B11580" s="285" t="s">
        <v>20383</v>
      </c>
      <c r="C11580" s="513">
        <v>46.183799999999998</v>
      </c>
    </row>
    <row r="11581" spans="1:3">
      <c r="A11581" s="285">
        <v>406469</v>
      </c>
      <c r="B11581" s="285" t="s">
        <v>20384</v>
      </c>
      <c r="C11581" s="513">
        <v>61.07</v>
      </c>
    </row>
    <row r="11582" spans="1:3">
      <c r="A11582" s="285">
        <v>406470</v>
      </c>
      <c r="B11582" s="285" t="s">
        <v>20385</v>
      </c>
      <c r="C11582" s="513">
        <v>77.81</v>
      </c>
    </row>
    <row r="11583" spans="1:3">
      <c r="A11583" s="285">
        <v>406477</v>
      </c>
      <c r="B11583" s="285" t="s">
        <v>20386</v>
      </c>
      <c r="C11583" s="513">
        <v>24.9984</v>
      </c>
    </row>
    <row r="11584" spans="1:3">
      <c r="A11584" s="285">
        <v>406479</v>
      </c>
      <c r="B11584" s="285" t="s">
        <v>20387</v>
      </c>
      <c r="C11584" s="513">
        <v>27.713999999999999</v>
      </c>
    </row>
    <row r="11585" spans="1:3">
      <c r="A11585" s="285">
        <v>406527</v>
      </c>
      <c r="B11585" s="285" t="s">
        <v>20378</v>
      </c>
      <c r="C11585" s="513">
        <v>31.117799999999999</v>
      </c>
    </row>
    <row r="11586" spans="1:3">
      <c r="A11586" s="285">
        <v>406528</v>
      </c>
      <c r="B11586" s="285" t="s">
        <v>20379</v>
      </c>
      <c r="C11586" s="513">
        <v>43.660400000000003</v>
      </c>
    </row>
    <row r="11587" spans="1:3">
      <c r="A11587" s="285">
        <v>406535</v>
      </c>
      <c r="B11587" s="285" t="s">
        <v>20382</v>
      </c>
      <c r="C11587" s="513">
        <v>47.027000000000001</v>
      </c>
    </row>
    <row r="11588" spans="1:3">
      <c r="A11588" s="285">
        <v>406536</v>
      </c>
      <c r="B11588" s="285" t="s">
        <v>20383</v>
      </c>
      <c r="C11588" s="513">
        <v>61.491599999999998</v>
      </c>
    </row>
    <row r="11589" spans="1:3">
      <c r="A11589" s="285">
        <v>406544</v>
      </c>
      <c r="B11589" s="285" t="s">
        <v>19791</v>
      </c>
      <c r="C11589" s="513">
        <v>76.941999999999993</v>
      </c>
    </row>
    <row r="11590" spans="1:3">
      <c r="A11590" s="285">
        <v>406546</v>
      </c>
      <c r="B11590" s="285" t="s">
        <v>19792</v>
      </c>
      <c r="C11590" s="513">
        <v>98.084000000000003</v>
      </c>
    </row>
    <row r="11591" spans="1:3">
      <c r="A11591" s="285">
        <v>406547</v>
      </c>
      <c r="B11591" s="285" t="s">
        <v>19723</v>
      </c>
      <c r="C11591" s="513">
        <v>119.78400000000001</v>
      </c>
    </row>
    <row r="11592" spans="1:3">
      <c r="A11592" s="285">
        <v>417300</v>
      </c>
      <c r="B11592" s="285" t="s">
        <v>20388</v>
      </c>
      <c r="C11592" s="513">
        <v>49.234200000000001</v>
      </c>
    </row>
    <row r="11593" spans="1:3">
      <c r="A11593" s="285">
        <v>417301</v>
      </c>
      <c r="B11593" s="285" t="s">
        <v>20389</v>
      </c>
      <c r="C11593" s="513">
        <v>49.234200000000001</v>
      </c>
    </row>
    <row r="11594" spans="1:3">
      <c r="A11594" s="285">
        <v>417302</v>
      </c>
      <c r="B11594" s="285" t="s">
        <v>20390</v>
      </c>
      <c r="C11594" s="513">
        <v>49.234200000000001</v>
      </c>
    </row>
    <row r="11595" spans="1:3">
      <c r="A11595" s="285">
        <v>417303</v>
      </c>
      <c r="B11595" s="285" t="s">
        <v>20391</v>
      </c>
      <c r="C11595" s="513">
        <v>49.234200000000001</v>
      </c>
    </row>
    <row r="11596" spans="1:3">
      <c r="A11596" s="285">
        <v>417305</v>
      </c>
      <c r="B11596" s="285" t="s">
        <v>20392</v>
      </c>
      <c r="C11596" s="513">
        <v>51.726599999999998</v>
      </c>
    </row>
    <row r="11597" spans="1:3">
      <c r="A11597" s="285">
        <v>417306</v>
      </c>
      <c r="B11597" s="285" t="s">
        <v>20393</v>
      </c>
      <c r="C11597" s="513">
        <v>51.726599999999998</v>
      </c>
    </row>
    <row r="11598" spans="1:3">
      <c r="A11598" s="285">
        <v>417307</v>
      </c>
      <c r="B11598" s="285" t="s">
        <v>20394</v>
      </c>
      <c r="C11598" s="513">
        <v>51.726599999999998</v>
      </c>
    </row>
    <row r="11599" spans="1:3">
      <c r="A11599" s="285">
        <v>417309</v>
      </c>
      <c r="B11599" s="285" t="s">
        <v>20395</v>
      </c>
      <c r="C11599" s="513">
        <v>51.726599999999998</v>
      </c>
    </row>
    <row r="11600" spans="1:3">
      <c r="A11600" s="285">
        <v>417311</v>
      </c>
      <c r="B11600" s="285" t="s">
        <v>20396</v>
      </c>
      <c r="C11600" s="513">
        <v>61.572200000000002</v>
      </c>
    </row>
    <row r="11601" spans="1:3">
      <c r="A11601" s="285">
        <v>417312</v>
      </c>
      <c r="B11601" s="285" t="s">
        <v>20397</v>
      </c>
      <c r="C11601" s="513">
        <v>61.572200000000002</v>
      </c>
    </row>
    <row r="11602" spans="1:3">
      <c r="A11602" s="285">
        <v>417313</v>
      </c>
      <c r="B11602" s="285" t="s">
        <v>20398</v>
      </c>
      <c r="C11602" s="513">
        <v>64.046000000000006</v>
      </c>
    </row>
    <row r="11603" spans="1:3">
      <c r="A11603" s="285">
        <v>417314</v>
      </c>
      <c r="B11603" s="285" t="s">
        <v>20399</v>
      </c>
      <c r="C11603" s="513">
        <v>73.841999999999999</v>
      </c>
    </row>
    <row r="11604" spans="1:3">
      <c r="A11604" s="285">
        <v>417315</v>
      </c>
      <c r="B11604" s="285" t="s">
        <v>20400</v>
      </c>
      <c r="C11604" s="513">
        <v>93.558000000000007</v>
      </c>
    </row>
    <row r="11605" spans="1:3">
      <c r="A11605" s="285">
        <v>417320</v>
      </c>
      <c r="B11605" s="285" t="s">
        <v>20401</v>
      </c>
      <c r="C11605" s="513">
        <v>61.572200000000002</v>
      </c>
    </row>
    <row r="11606" spans="1:3">
      <c r="A11606" s="285">
        <v>417321</v>
      </c>
      <c r="B11606" s="285" t="s">
        <v>20402</v>
      </c>
      <c r="C11606" s="513">
        <v>61.572200000000002</v>
      </c>
    </row>
    <row r="11607" spans="1:3">
      <c r="A11607" s="285">
        <v>417322</v>
      </c>
      <c r="B11607" s="285" t="s">
        <v>20403</v>
      </c>
      <c r="C11607" s="513">
        <v>61.572200000000002</v>
      </c>
    </row>
    <row r="11608" spans="1:3">
      <c r="A11608" s="285">
        <v>417323</v>
      </c>
      <c r="B11608" s="285" t="s">
        <v>20404</v>
      </c>
      <c r="C11608" s="513">
        <v>64.046000000000006</v>
      </c>
    </row>
    <row r="11609" spans="1:3">
      <c r="A11609" s="285">
        <v>417324</v>
      </c>
      <c r="B11609" s="285" t="s">
        <v>20405</v>
      </c>
      <c r="C11609" s="513">
        <v>64.046000000000006</v>
      </c>
    </row>
    <row r="11610" spans="1:3">
      <c r="A11610" s="285">
        <v>417325</v>
      </c>
      <c r="B11610" s="285" t="s">
        <v>20406</v>
      </c>
      <c r="C11610" s="513">
        <v>64.046000000000006</v>
      </c>
    </row>
    <row r="11611" spans="1:3">
      <c r="A11611" s="285">
        <v>417326</v>
      </c>
      <c r="B11611" s="285" t="s">
        <v>20407</v>
      </c>
      <c r="C11611" s="513">
        <v>64.046000000000006</v>
      </c>
    </row>
    <row r="11612" spans="1:3">
      <c r="A11612" s="285">
        <v>417327</v>
      </c>
      <c r="B11612" s="285" t="s">
        <v>20408</v>
      </c>
      <c r="C11612" s="513">
        <v>64.046000000000006</v>
      </c>
    </row>
    <row r="11613" spans="1:3">
      <c r="A11613" s="285">
        <v>417328</v>
      </c>
      <c r="B11613" s="285" t="s">
        <v>20409</v>
      </c>
      <c r="C11613" s="513">
        <v>64.046000000000006</v>
      </c>
    </row>
    <row r="11614" spans="1:3">
      <c r="A11614" s="285">
        <v>417329</v>
      </c>
      <c r="B11614" s="285" t="s">
        <v>20410</v>
      </c>
      <c r="C11614" s="513">
        <v>64.046000000000006</v>
      </c>
    </row>
    <row r="11615" spans="1:3">
      <c r="A11615" s="285">
        <v>417330</v>
      </c>
      <c r="B11615" s="285" t="s">
        <v>20411</v>
      </c>
      <c r="C11615" s="513">
        <v>67.951999999999998</v>
      </c>
    </row>
    <row r="11616" spans="1:3">
      <c r="A11616" s="285">
        <v>417331</v>
      </c>
      <c r="B11616" s="285" t="s">
        <v>20412</v>
      </c>
      <c r="C11616" s="513">
        <v>71.361999999999995</v>
      </c>
    </row>
    <row r="11617" spans="1:3">
      <c r="A11617" s="285">
        <v>417332</v>
      </c>
      <c r="B11617" s="285" t="s">
        <v>20413</v>
      </c>
      <c r="C11617" s="513">
        <v>73.841999999999999</v>
      </c>
    </row>
    <row r="11618" spans="1:3">
      <c r="A11618" s="285">
        <v>417333</v>
      </c>
      <c r="B11618" s="285" t="s">
        <v>20414</v>
      </c>
      <c r="C11618" s="513">
        <v>78.802000000000007</v>
      </c>
    </row>
    <row r="11619" spans="1:3">
      <c r="A11619" s="285">
        <v>417334</v>
      </c>
      <c r="B11619" s="285" t="s">
        <v>20415</v>
      </c>
      <c r="C11619" s="513">
        <v>98.394000000000005</v>
      </c>
    </row>
    <row r="11620" spans="1:3">
      <c r="A11620" s="285">
        <v>417335</v>
      </c>
      <c r="B11620" s="285" t="s">
        <v>20416</v>
      </c>
      <c r="C11620" s="513">
        <v>137.88800000000001</v>
      </c>
    </row>
    <row r="11621" spans="1:3">
      <c r="A11621" s="285">
        <v>417340</v>
      </c>
      <c r="B11621" s="285" t="s">
        <v>20417</v>
      </c>
      <c r="C11621" s="513">
        <v>59.085999999999999</v>
      </c>
    </row>
    <row r="11622" spans="1:3">
      <c r="A11622" s="285">
        <v>417341</v>
      </c>
      <c r="B11622" s="285" t="s">
        <v>20418</v>
      </c>
      <c r="C11622" s="513">
        <v>59.085999999999999</v>
      </c>
    </row>
    <row r="11623" spans="1:3">
      <c r="A11623" s="285">
        <v>417342</v>
      </c>
      <c r="B11623" s="285" t="s">
        <v>20419</v>
      </c>
      <c r="C11623" s="513">
        <v>49.234200000000001</v>
      </c>
    </row>
    <row r="11624" spans="1:3">
      <c r="A11624" s="285">
        <v>417343</v>
      </c>
      <c r="B11624" s="285" t="s">
        <v>20420</v>
      </c>
      <c r="C11624" s="513">
        <v>49.234200000000001</v>
      </c>
    </row>
    <row r="11625" spans="1:3">
      <c r="A11625" s="285">
        <v>417344</v>
      </c>
      <c r="B11625" s="285" t="s">
        <v>20421</v>
      </c>
      <c r="C11625" s="513">
        <v>49.234200000000001</v>
      </c>
    </row>
    <row r="11626" spans="1:3">
      <c r="A11626" s="285">
        <v>417345</v>
      </c>
      <c r="B11626" s="285" t="s">
        <v>20422</v>
      </c>
      <c r="C11626" s="513">
        <v>49.234200000000001</v>
      </c>
    </row>
    <row r="11627" spans="1:3">
      <c r="A11627" s="285">
        <v>417346</v>
      </c>
      <c r="B11627" s="285" t="s">
        <v>20423</v>
      </c>
      <c r="C11627" s="513">
        <v>49.234200000000001</v>
      </c>
    </row>
    <row r="11628" spans="1:3">
      <c r="A11628" s="285">
        <v>417347</v>
      </c>
      <c r="B11628" s="285" t="s">
        <v>20424</v>
      </c>
      <c r="C11628" s="513">
        <v>49.234200000000001</v>
      </c>
    </row>
    <row r="11629" spans="1:3">
      <c r="A11629" s="285">
        <v>417348</v>
      </c>
      <c r="B11629" s="285" t="s">
        <v>20425</v>
      </c>
      <c r="C11629" s="513">
        <v>49.234200000000001</v>
      </c>
    </row>
    <row r="11630" spans="1:3">
      <c r="A11630" s="285">
        <v>417349</v>
      </c>
      <c r="B11630" s="285" t="s">
        <v>20426</v>
      </c>
      <c r="C11630" s="513">
        <v>49.234200000000001</v>
      </c>
    </row>
    <row r="11631" spans="1:3">
      <c r="A11631" s="285">
        <v>417350</v>
      </c>
      <c r="B11631" s="285" t="s">
        <v>20427</v>
      </c>
      <c r="C11631" s="513">
        <v>51.726599999999998</v>
      </c>
    </row>
    <row r="11632" spans="1:3">
      <c r="A11632" s="285">
        <v>417351</v>
      </c>
      <c r="B11632" s="285" t="s">
        <v>20428</v>
      </c>
      <c r="C11632" s="513">
        <v>51.726599999999998</v>
      </c>
    </row>
    <row r="11633" spans="1:3">
      <c r="A11633" s="285">
        <v>417352</v>
      </c>
      <c r="B11633" s="285" t="s">
        <v>20429</v>
      </c>
      <c r="C11633" s="513">
        <v>64.046000000000006</v>
      </c>
    </row>
    <row r="11634" spans="1:3">
      <c r="A11634" s="285">
        <v>417353</v>
      </c>
      <c r="B11634" s="285" t="s">
        <v>20430</v>
      </c>
      <c r="C11634" s="513">
        <v>64.046000000000006</v>
      </c>
    </row>
    <row r="11635" spans="1:3">
      <c r="A11635" s="285">
        <v>417354</v>
      </c>
      <c r="B11635" s="285" t="s">
        <v>20431</v>
      </c>
      <c r="C11635" s="513">
        <v>64.046000000000006</v>
      </c>
    </row>
    <row r="11636" spans="1:3">
      <c r="A11636" s="285">
        <v>417355</v>
      </c>
      <c r="B11636" s="285" t="s">
        <v>20432</v>
      </c>
      <c r="C11636" s="513">
        <v>118.358</v>
      </c>
    </row>
    <row r="11637" spans="1:3">
      <c r="A11637" s="285">
        <v>417364</v>
      </c>
      <c r="B11637" s="285" t="s">
        <v>20433</v>
      </c>
      <c r="C11637" s="513">
        <v>137.88800000000001</v>
      </c>
    </row>
    <row r="11638" spans="1:3">
      <c r="A11638" s="285">
        <v>417365</v>
      </c>
      <c r="B11638" s="285" t="s">
        <v>20434</v>
      </c>
      <c r="C11638" s="513">
        <v>137.88800000000001</v>
      </c>
    </row>
    <row r="11639" spans="1:3">
      <c r="A11639" s="285">
        <v>417366</v>
      </c>
      <c r="B11639" s="285" t="s">
        <v>20435</v>
      </c>
      <c r="C11639" s="513">
        <v>147.74600000000001</v>
      </c>
    </row>
    <row r="11640" spans="1:3">
      <c r="A11640" s="285">
        <v>417367</v>
      </c>
      <c r="B11640" s="285" t="s">
        <v>20436</v>
      </c>
      <c r="C11640" s="513">
        <v>147.74600000000001</v>
      </c>
    </row>
    <row r="11641" spans="1:3">
      <c r="A11641" s="285">
        <v>417368</v>
      </c>
      <c r="B11641" s="285" t="s">
        <v>20437</v>
      </c>
      <c r="C11641" s="513">
        <v>147.74600000000001</v>
      </c>
    </row>
    <row r="11642" spans="1:3">
      <c r="A11642" s="285">
        <v>417375</v>
      </c>
      <c r="B11642" s="285" t="s">
        <v>20438</v>
      </c>
      <c r="C11642" s="513">
        <v>221.65</v>
      </c>
    </row>
    <row r="11643" spans="1:3">
      <c r="A11643" s="285">
        <v>417376</v>
      </c>
      <c r="B11643" s="285" t="s">
        <v>20439</v>
      </c>
      <c r="C11643" s="513">
        <v>246.38800000000001</v>
      </c>
    </row>
    <row r="11644" spans="1:3">
      <c r="A11644" s="285">
        <v>417377</v>
      </c>
      <c r="B11644" s="285" t="s">
        <v>20440</v>
      </c>
      <c r="C11644" s="513">
        <v>280.798</v>
      </c>
    </row>
    <row r="11645" spans="1:3">
      <c r="A11645" s="285">
        <v>417378</v>
      </c>
      <c r="B11645" s="285" t="s">
        <v>20441</v>
      </c>
      <c r="C11645" s="513">
        <v>295.61599999999999</v>
      </c>
    </row>
    <row r="11646" spans="1:3">
      <c r="A11646" s="285">
        <v>417379</v>
      </c>
      <c r="B11646" s="285" t="s">
        <v>20442</v>
      </c>
      <c r="C11646" s="513">
        <v>305.41199999999998</v>
      </c>
    </row>
    <row r="11647" spans="1:3">
      <c r="A11647" s="285">
        <v>417400</v>
      </c>
      <c r="B11647" s="285" t="s">
        <v>20443</v>
      </c>
      <c r="C11647" s="513">
        <v>9.8393999999999995</v>
      </c>
    </row>
    <row r="11648" spans="1:3">
      <c r="A11648" s="285">
        <v>417401</v>
      </c>
      <c r="B11648" s="285" t="s">
        <v>20443</v>
      </c>
      <c r="C11648" s="513">
        <v>9.8393999999999995</v>
      </c>
    </row>
    <row r="11649" spans="1:3">
      <c r="A11649" s="285">
        <v>417403</v>
      </c>
      <c r="B11649" s="285" t="s">
        <v>20444</v>
      </c>
      <c r="C11649" s="513">
        <v>9.2441999999999993</v>
      </c>
    </row>
    <row r="11650" spans="1:3">
      <c r="A11650" s="285">
        <v>417404</v>
      </c>
      <c r="B11650" s="285" t="s">
        <v>20444</v>
      </c>
      <c r="C11650" s="513">
        <v>8.8659999999999997</v>
      </c>
    </row>
    <row r="11651" spans="1:3">
      <c r="A11651" s="285">
        <v>417406</v>
      </c>
      <c r="B11651" s="285" t="s">
        <v>20445</v>
      </c>
      <c r="C11651" s="513">
        <v>13.2866</v>
      </c>
    </row>
    <row r="11652" spans="1:3">
      <c r="A11652" s="285">
        <v>417407</v>
      </c>
      <c r="B11652" s="285" t="s">
        <v>20446</v>
      </c>
      <c r="C11652" s="513">
        <v>14.291</v>
      </c>
    </row>
    <row r="11653" spans="1:3">
      <c r="A11653" s="285">
        <v>417408</v>
      </c>
      <c r="B11653" s="285" t="s">
        <v>20445</v>
      </c>
      <c r="C11653" s="513">
        <v>14.7746</v>
      </c>
    </row>
    <row r="11654" spans="1:3">
      <c r="A11654" s="285">
        <v>417410</v>
      </c>
      <c r="B11654" s="285" t="s">
        <v>20447</v>
      </c>
      <c r="C11654" s="513">
        <v>29.561599999999999</v>
      </c>
    </row>
    <row r="11655" spans="1:3">
      <c r="A11655" s="285">
        <v>417412</v>
      </c>
      <c r="B11655" s="285" t="s">
        <v>20448</v>
      </c>
      <c r="C11655" s="513">
        <v>29.561599999999999</v>
      </c>
    </row>
    <row r="11656" spans="1:3">
      <c r="A11656" s="285">
        <v>417413</v>
      </c>
      <c r="B11656" s="285" t="s">
        <v>20449</v>
      </c>
      <c r="C11656" s="513">
        <v>29.561599999999999</v>
      </c>
    </row>
    <row r="11657" spans="1:3">
      <c r="A11657" s="285">
        <v>417420</v>
      </c>
      <c r="B11657" s="285" t="s">
        <v>20450</v>
      </c>
      <c r="C11657" s="513">
        <v>24.6388</v>
      </c>
    </row>
    <row r="11658" spans="1:3">
      <c r="A11658" s="285">
        <v>417422</v>
      </c>
      <c r="B11658" s="285" t="s">
        <v>20451</v>
      </c>
      <c r="C11658" s="513">
        <v>24.6388</v>
      </c>
    </row>
    <row r="11659" spans="1:3">
      <c r="A11659" s="285">
        <v>417423</v>
      </c>
      <c r="B11659" s="285" t="s">
        <v>20452</v>
      </c>
      <c r="C11659" s="513">
        <v>24.6388</v>
      </c>
    </row>
    <row r="11660" spans="1:3">
      <c r="A11660" s="285">
        <v>417448</v>
      </c>
      <c r="B11660" s="285" t="s">
        <v>20453</v>
      </c>
      <c r="C11660" s="513">
        <v>7.44</v>
      </c>
    </row>
    <row r="11661" spans="1:3">
      <c r="A11661" s="285">
        <v>417449</v>
      </c>
      <c r="B11661" s="285" t="s">
        <v>20454</v>
      </c>
      <c r="C11661" s="513">
        <v>7.44</v>
      </c>
    </row>
    <row r="11662" spans="1:3">
      <c r="A11662" s="285">
        <v>417450</v>
      </c>
      <c r="B11662" s="285" t="s">
        <v>20455</v>
      </c>
      <c r="C11662" s="513">
        <v>7.7624000000000004</v>
      </c>
    </row>
    <row r="11663" spans="1:3">
      <c r="A11663" s="285">
        <v>417451</v>
      </c>
      <c r="B11663" s="285" t="s">
        <v>20456</v>
      </c>
      <c r="C11663" s="513">
        <v>7.44</v>
      </c>
    </row>
    <row r="11664" spans="1:3">
      <c r="A11664" s="285">
        <v>417452</v>
      </c>
      <c r="B11664" s="285" t="s">
        <v>20457</v>
      </c>
      <c r="C11664" s="513">
        <v>8.9217999999999993</v>
      </c>
    </row>
    <row r="11665" spans="1:3">
      <c r="A11665" s="285">
        <v>417453</v>
      </c>
      <c r="B11665" s="285" t="s">
        <v>20458</v>
      </c>
      <c r="C11665" s="513">
        <v>8.9217999999999993</v>
      </c>
    </row>
    <row r="11666" spans="1:3">
      <c r="A11666" s="285">
        <v>417454</v>
      </c>
      <c r="B11666" s="285" t="s">
        <v>20459</v>
      </c>
      <c r="C11666" s="513">
        <v>8.9217999999999993</v>
      </c>
    </row>
    <row r="11667" spans="1:3">
      <c r="A11667" s="285">
        <v>417455</v>
      </c>
      <c r="B11667" s="285" t="s">
        <v>20460</v>
      </c>
      <c r="C11667" s="513">
        <v>8.9217999999999993</v>
      </c>
    </row>
    <row r="11668" spans="1:3">
      <c r="A11668" s="285">
        <v>417456</v>
      </c>
      <c r="B11668" s="285" t="s">
        <v>20461</v>
      </c>
      <c r="C11668" s="513">
        <v>10.85</v>
      </c>
    </row>
    <row r="11669" spans="1:3">
      <c r="A11669" s="285">
        <v>417457</v>
      </c>
      <c r="B11669" s="285" t="s">
        <v>20462</v>
      </c>
      <c r="C11669" s="513">
        <v>10.85</v>
      </c>
    </row>
    <row r="11670" spans="1:3">
      <c r="A11670" s="285">
        <v>417458</v>
      </c>
      <c r="B11670" s="285" t="s">
        <v>20463</v>
      </c>
      <c r="C11670" s="513">
        <v>14.7746</v>
      </c>
    </row>
    <row r="11671" spans="1:3">
      <c r="A11671" s="285">
        <v>417459</v>
      </c>
      <c r="B11671" s="285" t="s">
        <v>20464</v>
      </c>
      <c r="C11671" s="513">
        <v>14.7746</v>
      </c>
    </row>
    <row r="11672" spans="1:3">
      <c r="A11672" s="285">
        <v>417460</v>
      </c>
      <c r="B11672" s="285" t="s">
        <v>20465</v>
      </c>
      <c r="C11672" s="513">
        <v>9.2441999999999993</v>
      </c>
    </row>
    <row r="11673" spans="1:3">
      <c r="A11673" s="285">
        <v>417461</v>
      </c>
      <c r="B11673" s="285" t="s">
        <v>20466</v>
      </c>
      <c r="C11673" s="513">
        <v>17.236000000000001</v>
      </c>
    </row>
    <row r="11674" spans="1:3">
      <c r="A11674" s="285">
        <v>417462</v>
      </c>
      <c r="B11674" s="285" t="s">
        <v>20467</v>
      </c>
      <c r="C11674" s="513">
        <v>18.228000000000002</v>
      </c>
    </row>
    <row r="11675" spans="1:3">
      <c r="A11675" s="285">
        <v>417463</v>
      </c>
      <c r="B11675" s="285" t="s">
        <v>20468</v>
      </c>
      <c r="C11675" s="513">
        <v>34.484400000000001</v>
      </c>
    </row>
    <row r="11676" spans="1:3">
      <c r="A11676" s="285">
        <v>417464</v>
      </c>
      <c r="B11676" s="285" t="s">
        <v>20468</v>
      </c>
      <c r="C11676" s="513">
        <v>36.945799999999998</v>
      </c>
    </row>
    <row r="11677" spans="1:3">
      <c r="A11677" s="285">
        <v>417465</v>
      </c>
      <c r="B11677" s="285" t="s">
        <v>20468</v>
      </c>
      <c r="C11677" s="513">
        <v>36.945799999999998</v>
      </c>
    </row>
    <row r="11678" spans="1:3">
      <c r="A11678" s="285">
        <v>417471</v>
      </c>
      <c r="B11678" s="285" t="s">
        <v>20469</v>
      </c>
      <c r="C11678" s="513">
        <v>8.8659999999999997</v>
      </c>
    </row>
    <row r="11679" spans="1:3">
      <c r="A11679" s="285">
        <v>417472</v>
      </c>
      <c r="B11679" s="285" t="s">
        <v>20469</v>
      </c>
      <c r="C11679" s="513">
        <v>14.7746</v>
      </c>
    </row>
    <row r="11680" spans="1:3">
      <c r="A11680" s="285">
        <v>417473</v>
      </c>
      <c r="B11680" s="285" t="s">
        <v>20470</v>
      </c>
      <c r="C11680" s="513">
        <v>14.7746</v>
      </c>
    </row>
    <row r="11681" spans="1:3">
      <c r="A11681" s="285">
        <v>417474</v>
      </c>
      <c r="B11681" s="285" t="s">
        <v>20470</v>
      </c>
      <c r="C11681" s="513">
        <v>14.7746</v>
      </c>
    </row>
    <row r="11682" spans="1:3">
      <c r="A11682" s="285">
        <v>417475</v>
      </c>
      <c r="B11682" s="285" t="s">
        <v>20471</v>
      </c>
      <c r="C11682" s="513">
        <v>14.7746</v>
      </c>
    </row>
    <row r="11683" spans="1:3">
      <c r="A11683" s="285">
        <v>417476</v>
      </c>
      <c r="B11683" s="285" t="s">
        <v>20472</v>
      </c>
      <c r="C11683" s="513">
        <v>17.738199999999999</v>
      </c>
    </row>
    <row r="11684" spans="1:3">
      <c r="A11684" s="285">
        <v>417479</v>
      </c>
      <c r="B11684" s="285" t="s">
        <v>20473</v>
      </c>
      <c r="C11684" s="513">
        <v>1.4775</v>
      </c>
    </row>
    <row r="11685" spans="1:3">
      <c r="A11685" s="285">
        <v>417480</v>
      </c>
      <c r="B11685" s="285" t="s">
        <v>20474</v>
      </c>
      <c r="C11685" s="513">
        <v>22.164999999999999</v>
      </c>
    </row>
    <row r="11686" spans="1:3">
      <c r="A11686" s="285">
        <v>417481</v>
      </c>
      <c r="B11686" s="285" t="s">
        <v>20475</v>
      </c>
      <c r="C11686" s="513">
        <v>22.164999999999999</v>
      </c>
    </row>
    <row r="11687" spans="1:3">
      <c r="A11687" s="285">
        <v>410401</v>
      </c>
      <c r="B11687" s="285" t="s">
        <v>20476</v>
      </c>
      <c r="C11687" s="513">
        <v>160.78829999999999</v>
      </c>
    </row>
    <row r="11688" spans="1:3">
      <c r="A11688" s="285">
        <v>661451</v>
      </c>
      <c r="B11688" s="285" t="s">
        <v>20477</v>
      </c>
      <c r="C11688" s="513">
        <v>678</v>
      </c>
    </row>
    <row r="11689" spans="1:3">
      <c r="A11689" s="285">
        <v>662452</v>
      </c>
      <c r="B11689" s="285" t="s">
        <v>20478</v>
      </c>
      <c r="C11689" s="513">
        <v>1258.2</v>
      </c>
    </row>
    <row r="11690" spans="1:3">
      <c r="A11690" s="285">
        <v>605121</v>
      </c>
      <c r="B11690" s="285" t="s">
        <v>20479</v>
      </c>
      <c r="C11690" s="513">
        <v>44.6462</v>
      </c>
    </row>
    <row r="11691" spans="1:3">
      <c r="A11691" s="285">
        <v>605132</v>
      </c>
      <c r="B11691" s="285" t="s">
        <v>20480</v>
      </c>
      <c r="C11691" s="513">
        <v>15.2644</v>
      </c>
    </row>
    <row r="11692" spans="1:3">
      <c r="A11692" s="285">
        <v>406307</v>
      </c>
      <c r="B11692" s="285" t="s">
        <v>20481</v>
      </c>
      <c r="C11692" s="513">
        <v>3.3403</v>
      </c>
    </row>
    <row r="11693" spans="1:3">
      <c r="A11693" s="285">
        <v>387424</v>
      </c>
      <c r="B11693" s="285" t="s">
        <v>20482</v>
      </c>
      <c r="C11693" s="513">
        <v>5.3724999999999996</v>
      </c>
    </row>
    <row r="11694" spans="1:3">
      <c r="A11694" s="285">
        <v>412165</v>
      </c>
      <c r="B11694" s="285" t="s">
        <v>20483</v>
      </c>
      <c r="C11694" s="513">
        <v>207.20400000000001</v>
      </c>
    </row>
    <row r="11695" spans="1:3">
      <c r="A11695" s="285">
        <v>638000</v>
      </c>
      <c r="B11695" s="285" t="s">
        <v>20484</v>
      </c>
      <c r="C11695" s="513">
        <v>0.45669999999999999</v>
      </c>
    </row>
    <row r="11696" spans="1:3">
      <c r="A11696" s="285">
        <v>23767</v>
      </c>
      <c r="B11696" s="285" t="s">
        <v>20485</v>
      </c>
      <c r="C11696" s="513">
        <v>37.010100000000001</v>
      </c>
    </row>
    <row r="11697" spans="1:3">
      <c r="A11697" s="285">
        <v>24218</v>
      </c>
      <c r="B11697" s="285" t="s">
        <v>16497</v>
      </c>
      <c r="C11697" s="513">
        <v>39.957000000000001</v>
      </c>
    </row>
    <row r="11698" spans="1:3">
      <c r="A11698" s="285">
        <v>310131</v>
      </c>
      <c r="B11698" s="285" t="s">
        <v>20486</v>
      </c>
      <c r="C11698" s="513">
        <v>3048.6</v>
      </c>
    </row>
    <row r="11699" spans="1:3">
      <c r="A11699" s="285">
        <v>310745</v>
      </c>
      <c r="B11699" s="285" t="s">
        <v>20487</v>
      </c>
      <c r="C11699" s="513">
        <v>2646.6</v>
      </c>
    </row>
    <row r="11700" spans="1:3">
      <c r="A11700" s="285">
        <v>646520</v>
      </c>
      <c r="B11700" s="285" t="s">
        <v>20488</v>
      </c>
      <c r="C11700" s="513">
        <v>26.3432</v>
      </c>
    </row>
    <row r="11701" spans="1:3">
      <c r="A11701" s="285">
        <v>412163</v>
      </c>
      <c r="B11701" s="285" t="s">
        <v>20489</v>
      </c>
      <c r="C11701" s="513">
        <v>122.202</v>
      </c>
    </row>
    <row r="11702" spans="1:3">
      <c r="A11702" s="285">
        <v>50670</v>
      </c>
      <c r="B11702" s="285" t="s">
        <v>20490</v>
      </c>
      <c r="C11702" s="513">
        <v>14.4634</v>
      </c>
    </row>
    <row r="11703" spans="1:3">
      <c r="A11703" s="285">
        <v>310954</v>
      </c>
      <c r="B11703" s="285" t="s">
        <v>20491</v>
      </c>
      <c r="C11703" s="513">
        <v>224.34</v>
      </c>
    </row>
    <row r="11704" spans="1:3">
      <c r="A11704" s="285">
        <v>666965</v>
      </c>
      <c r="B11704" s="285" t="s">
        <v>20492</v>
      </c>
      <c r="C11704" s="513">
        <v>0.89510000000000001</v>
      </c>
    </row>
    <row r="11705" spans="1:3">
      <c r="A11705" s="285">
        <v>412124</v>
      </c>
      <c r="B11705" s="285" t="s">
        <v>20493</v>
      </c>
      <c r="C11705" s="513">
        <v>50.046399999999998</v>
      </c>
    </row>
    <row r="11706" spans="1:3">
      <c r="A11706" s="285">
        <v>32600</v>
      </c>
      <c r="B11706" s="285" t="s">
        <v>20494</v>
      </c>
      <c r="C11706" s="513">
        <v>21.418800000000001</v>
      </c>
    </row>
    <row r="11707" spans="1:3">
      <c r="A11707" s="285">
        <v>32601</v>
      </c>
      <c r="B11707" s="285" t="s">
        <v>20495</v>
      </c>
      <c r="C11707" s="513">
        <v>24.247599999999998</v>
      </c>
    </row>
    <row r="11708" spans="1:3">
      <c r="A11708" s="285">
        <v>32602</v>
      </c>
      <c r="B11708" s="285" t="s">
        <v>20496</v>
      </c>
      <c r="C11708" s="513">
        <v>25.339600000000001</v>
      </c>
    </row>
    <row r="11709" spans="1:3">
      <c r="A11709" s="285">
        <v>32603</v>
      </c>
      <c r="B11709" s="285" t="s">
        <v>20497</v>
      </c>
      <c r="C11709" s="513">
        <v>29.801200000000001</v>
      </c>
    </row>
    <row r="11710" spans="1:3">
      <c r="A11710" s="285">
        <v>32604</v>
      </c>
      <c r="B11710" s="285" t="s">
        <v>20498</v>
      </c>
      <c r="C11710" s="513">
        <v>31.454799999999999</v>
      </c>
    </row>
    <row r="11711" spans="1:3">
      <c r="A11711" s="285">
        <v>32605</v>
      </c>
      <c r="B11711" s="285" t="s">
        <v>20499</v>
      </c>
      <c r="C11711" s="513">
        <v>32.458399999999997</v>
      </c>
    </row>
    <row r="11712" spans="1:3">
      <c r="A11712" s="285">
        <v>32608</v>
      </c>
      <c r="B11712" s="285" t="s">
        <v>20500</v>
      </c>
      <c r="C11712" s="513">
        <v>31.382000000000001</v>
      </c>
    </row>
    <row r="11713" spans="1:3">
      <c r="A11713" s="285">
        <v>32610</v>
      </c>
      <c r="B11713" s="285" t="s">
        <v>20501</v>
      </c>
      <c r="C11713" s="513">
        <v>22.9892</v>
      </c>
    </row>
    <row r="11714" spans="1:3">
      <c r="A11714" s="285">
        <v>32611</v>
      </c>
      <c r="B11714" s="285" t="s">
        <v>20502</v>
      </c>
      <c r="C11714" s="513">
        <v>25.22</v>
      </c>
    </row>
    <row r="11715" spans="1:3">
      <c r="A11715" s="285">
        <v>32614</v>
      </c>
      <c r="B11715" s="285" t="s">
        <v>20503</v>
      </c>
      <c r="C11715" s="513">
        <v>25.693200000000001</v>
      </c>
    </row>
    <row r="11716" spans="1:3">
      <c r="A11716" s="285">
        <v>32615</v>
      </c>
      <c r="B11716" s="285" t="s">
        <v>20504</v>
      </c>
      <c r="C11716" s="513">
        <v>23.353200000000001</v>
      </c>
    </row>
    <row r="11717" spans="1:3">
      <c r="A11717" s="285">
        <v>32616</v>
      </c>
      <c r="B11717" s="285" t="s">
        <v>20505</v>
      </c>
      <c r="C11717" s="513">
        <v>26.254799999999999</v>
      </c>
    </row>
    <row r="11718" spans="1:3">
      <c r="A11718" s="285">
        <v>32624</v>
      </c>
      <c r="B11718" s="285" t="s">
        <v>20506</v>
      </c>
      <c r="C11718" s="513">
        <v>80.652000000000001</v>
      </c>
    </row>
    <row r="11719" spans="1:3">
      <c r="A11719" s="285">
        <v>32626</v>
      </c>
      <c r="B11719" s="285" t="s">
        <v>20507</v>
      </c>
      <c r="C11719" s="513">
        <v>72.488</v>
      </c>
    </row>
    <row r="11720" spans="1:3">
      <c r="A11720" s="285">
        <v>32628</v>
      </c>
      <c r="B11720" s="285" t="s">
        <v>20508</v>
      </c>
      <c r="C11720" s="513">
        <v>18.688800000000001</v>
      </c>
    </row>
    <row r="11721" spans="1:3">
      <c r="A11721" s="285">
        <v>32629</v>
      </c>
      <c r="B11721" s="285" t="s">
        <v>20509</v>
      </c>
      <c r="C11721" s="513">
        <v>29.2136</v>
      </c>
    </row>
    <row r="11722" spans="1:3">
      <c r="A11722" s="285">
        <v>32630</v>
      </c>
      <c r="B11722" s="285" t="s">
        <v>20510</v>
      </c>
      <c r="C11722" s="513">
        <v>14.918799999999999</v>
      </c>
    </row>
    <row r="11723" spans="1:3">
      <c r="A11723" s="285">
        <v>32631</v>
      </c>
      <c r="B11723" s="285" t="s">
        <v>20511</v>
      </c>
      <c r="C11723" s="513">
        <v>17.68</v>
      </c>
    </row>
    <row r="11724" spans="1:3">
      <c r="A11724" s="285">
        <v>32632</v>
      </c>
      <c r="B11724" s="285" t="s">
        <v>20512</v>
      </c>
      <c r="C11724" s="513">
        <v>19.7028</v>
      </c>
    </row>
    <row r="11725" spans="1:3">
      <c r="A11725" s="285">
        <v>32633</v>
      </c>
      <c r="B11725" s="285" t="s">
        <v>20513</v>
      </c>
      <c r="C11725" s="513">
        <v>15.625999999999999</v>
      </c>
    </row>
    <row r="11726" spans="1:3">
      <c r="A11726" s="285">
        <v>32634</v>
      </c>
      <c r="B11726" s="285" t="s">
        <v>20514</v>
      </c>
      <c r="C11726" s="513">
        <v>16.6816</v>
      </c>
    </row>
    <row r="11727" spans="1:3">
      <c r="A11727" s="285">
        <v>32635</v>
      </c>
      <c r="B11727" s="285" t="s">
        <v>20515</v>
      </c>
      <c r="C11727" s="513">
        <v>18.688800000000001</v>
      </c>
    </row>
    <row r="11728" spans="1:3">
      <c r="A11728" s="285">
        <v>32636</v>
      </c>
      <c r="B11728" s="285" t="s">
        <v>20516</v>
      </c>
      <c r="C11728" s="513">
        <v>21.1328</v>
      </c>
    </row>
    <row r="11729" spans="1:3">
      <c r="A11729" s="285">
        <v>32637</v>
      </c>
      <c r="B11729" s="285" t="s">
        <v>20517</v>
      </c>
      <c r="C11729" s="513">
        <v>26.332799999999999</v>
      </c>
    </row>
    <row r="11730" spans="1:3">
      <c r="A11730" s="285">
        <v>32744</v>
      </c>
      <c r="B11730" s="285" t="s">
        <v>20518</v>
      </c>
      <c r="C11730" s="513">
        <v>25.589200000000002</v>
      </c>
    </row>
    <row r="11731" spans="1:3">
      <c r="A11731" s="285">
        <v>33100</v>
      </c>
      <c r="B11731" s="285" t="s">
        <v>20519</v>
      </c>
      <c r="C11731" s="513">
        <v>6.0683999999999996</v>
      </c>
    </row>
    <row r="11732" spans="1:3">
      <c r="A11732" s="285">
        <v>46341</v>
      </c>
      <c r="B11732" s="285" t="s">
        <v>20520</v>
      </c>
      <c r="C11732" s="513">
        <v>994.76</v>
      </c>
    </row>
    <row r="11733" spans="1:3">
      <c r="A11733" s="285">
        <v>46342</v>
      </c>
      <c r="B11733" s="285" t="s">
        <v>20521</v>
      </c>
      <c r="C11733" s="513">
        <v>1071.72</v>
      </c>
    </row>
    <row r="11734" spans="1:3">
      <c r="A11734" s="285">
        <v>46343</v>
      </c>
      <c r="B11734" s="285" t="s">
        <v>20522</v>
      </c>
      <c r="C11734" s="513">
        <v>1160.6400000000001</v>
      </c>
    </row>
    <row r="11735" spans="1:3">
      <c r="A11735" s="285">
        <v>46395</v>
      </c>
      <c r="B11735" s="285" t="s">
        <v>20523</v>
      </c>
      <c r="C11735" s="513">
        <v>241.904</v>
      </c>
    </row>
    <row r="11736" spans="1:3">
      <c r="A11736" s="285">
        <v>46396</v>
      </c>
      <c r="B11736" s="285" t="s">
        <v>20524</v>
      </c>
      <c r="C11736" s="513">
        <v>415.16800000000001</v>
      </c>
    </row>
    <row r="11737" spans="1:3">
      <c r="A11737" s="285">
        <v>46397</v>
      </c>
      <c r="B11737" s="285" t="s">
        <v>20525</v>
      </c>
      <c r="C11737" s="513">
        <v>123.292</v>
      </c>
    </row>
    <row r="11738" spans="1:3">
      <c r="A11738" s="285">
        <v>46406</v>
      </c>
      <c r="B11738" s="285" t="s">
        <v>20526</v>
      </c>
      <c r="C11738" s="513">
        <v>845</v>
      </c>
    </row>
    <row r="11739" spans="1:3">
      <c r="A11739" s="285">
        <v>46407</v>
      </c>
      <c r="B11739" s="285" t="s">
        <v>20526</v>
      </c>
      <c r="C11739" s="513">
        <v>956.28</v>
      </c>
    </row>
    <row r="11740" spans="1:3">
      <c r="A11740" s="285">
        <v>46415</v>
      </c>
      <c r="B11740" s="285" t="s">
        <v>20527</v>
      </c>
      <c r="C11740" s="513">
        <v>118.508</v>
      </c>
    </row>
    <row r="11741" spans="1:3">
      <c r="A11741" s="285">
        <v>46416</v>
      </c>
      <c r="B11741" s="285" t="s">
        <v>20527</v>
      </c>
      <c r="C11741" s="513">
        <v>140.55600000000001</v>
      </c>
    </row>
    <row r="11742" spans="1:3">
      <c r="A11742" s="285">
        <v>46418</v>
      </c>
      <c r="B11742" s="285" t="s">
        <v>20528</v>
      </c>
      <c r="C11742" s="513">
        <v>104.104</v>
      </c>
    </row>
    <row r="11743" spans="1:3">
      <c r="A11743" s="285">
        <v>46419</v>
      </c>
      <c r="B11743" s="285" t="s">
        <v>20528</v>
      </c>
      <c r="C11743" s="513">
        <v>104.104</v>
      </c>
    </row>
    <row r="11744" spans="1:3">
      <c r="A11744" s="285">
        <v>46425</v>
      </c>
      <c r="B11744" s="285" t="s">
        <v>20529</v>
      </c>
      <c r="C11744" s="513">
        <v>363.37599999999998</v>
      </c>
    </row>
    <row r="11745" spans="1:3">
      <c r="A11745" s="285">
        <v>46426</v>
      </c>
      <c r="B11745" s="285" t="s">
        <v>20529</v>
      </c>
      <c r="C11745" s="513">
        <v>741</v>
      </c>
    </row>
    <row r="11746" spans="1:3">
      <c r="A11746" s="285">
        <v>46427</v>
      </c>
      <c r="B11746" s="285" t="s">
        <v>20529</v>
      </c>
      <c r="C11746" s="513">
        <v>1004.12</v>
      </c>
    </row>
    <row r="11747" spans="1:3">
      <c r="A11747" s="285">
        <v>46430</v>
      </c>
      <c r="B11747" s="285" t="s">
        <v>20530</v>
      </c>
      <c r="C11747" s="513">
        <v>162.03200000000001</v>
      </c>
    </row>
    <row r="11748" spans="1:3">
      <c r="A11748" s="285">
        <v>46431</v>
      </c>
      <c r="B11748" s="285" t="s">
        <v>20530</v>
      </c>
      <c r="C11748" s="513">
        <v>164.268</v>
      </c>
    </row>
    <row r="11749" spans="1:3">
      <c r="A11749" s="285">
        <v>46432</v>
      </c>
      <c r="B11749" s="285" t="s">
        <v>20530</v>
      </c>
      <c r="C11749" s="513">
        <v>172.43199999999999</v>
      </c>
    </row>
    <row r="11750" spans="1:3">
      <c r="A11750" s="285">
        <v>46434</v>
      </c>
      <c r="B11750" s="285" t="s">
        <v>20530</v>
      </c>
      <c r="C11750" s="513">
        <v>164.268</v>
      </c>
    </row>
    <row r="11751" spans="1:3">
      <c r="A11751" s="285">
        <v>46435</v>
      </c>
      <c r="B11751" s="285" t="s">
        <v>20530</v>
      </c>
      <c r="C11751" s="513">
        <v>172.43199999999999</v>
      </c>
    </row>
    <row r="11752" spans="1:3">
      <c r="A11752" s="285">
        <v>46436</v>
      </c>
      <c r="B11752" s="285" t="s">
        <v>20530</v>
      </c>
      <c r="C11752" s="513">
        <v>180.38800000000001</v>
      </c>
    </row>
    <row r="11753" spans="1:3">
      <c r="A11753" s="285">
        <v>46438</v>
      </c>
      <c r="B11753" s="285" t="s">
        <v>20531</v>
      </c>
      <c r="C11753" s="513">
        <v>22.531600000000001</v>
      </c>
    </row>
    <row r="11754" spans="1:3">
      <c r="A11754" s="285">
        <v>46439</v>
      </c>
      <c r="B11754" s="285" t="s">
        <v>20531</v>
      </c>
      <c r="C11754" s="513">
        <v>30.456399999999999</v>
      </c>
    </row>
    <row r="11755" spans="1:3">
      <c r="A11755" s="285">
        <v>46440</v>
      </c>
      <c r="B11755" s="285" t="s">
        <v>20531</v>
      </c>
      <c r="C11755" s="513">
        <v>32.052799999999998</v>
      </c>
    </row>
    <row r="11756" spans="1:3">
      <c r="A11756" s="285">
        <v>46470</v>
      </c>
      <c r="B11756" s="285" t="s">
        <v>20532</v>
      </c>
      <c r="C11756" s="513">
        <v>94.536000000000001</v>
      </c>
    </row>
    <row r="11757" spans="1:3">
      <c r="A11757" s="285">
        <v>46478</v>
      </c>
      <c r="B11757" s="285" t="s">
        <v>20533</v>
      </c>
      <c r="C11757" s="513">
        <v>31.2624</v>
      </c>
    </row>
    <row r="11758" spans="1:3">
      <c r="A11758" s="285">
        <v>46479</v>
      </c>
      <c r="B11758" s="285" t="s">
        <v>20534</v>
      </c>
      <c r="C11758" s="513">
        <v>36.592399999999998</v>
      </c>
    </row>
    <row r="11759" spans="1:3">
      <c r="A11759" s="285">
        <v>46482</v>
      </c>
      <c r="B11759" s="285" t="s">
        <v>20535</v>
      </c>
      <c r="C11759" s="513">
        <v>78.936000000000007</v>
      </c>
    </row>
    <row r="11760" spans="1:3">
      <c r="A11760" s="285">
        <v>46484</v>
      </c>
      <c r="B11760" s="285" t="s">
        <v>20536</v>
      </c>
      <c r="C11760" s="513">
        <v>105.196</v>
      </c>
    </row>
    <row r="11761" spans="1:3">
      <c r="A11761" s="285">
        <v>46498</v>
      </c>
      <c r="B11761" s="285" t="s">
        <v>20537</v>
      </c>
      <c r="C11761" s="513">
        <v>86.891999999999996</v>
      </c>
    </row>
    <row r="11762" spans="1:3">
      <c r="A11762" s="285">
        <v>46499</v>
      </c>
      <c r="B11762" s="285" t="s">
        <v>20538</v>
      </c>
      <c r="C11762" s="513">
        <v>103.896</v>
      </c>
    </row>
    <row r="11763" spans="1:3">
      <c r="A11763" s="285">
        <v>46547</v>
      </c>
      <c r="B11763" s="285" t="s">
        <v>20539</v>
      </c>
      <c r="C11763" s="513">
        <v>42.525599999999997</v>
      </c>
    </row>
    <row r="11764" spans="1:3">
      <c r="A11764" s="285">
        <v>46570</v>
      </c>
      <c r="B11764" s="285" t="s">
        <v>20540</v>
      </c>
      <c r="C11764" s="513">
        <v>93.028000000000006</v>
      </c>
    </row>
    <row r="11765" spans="1:3">
      <c r="A11765" s="285">
        <v>46571</v>
      </c>
      <c r="B11765" s="285" t="s">
        <v>20541</v>
      </c>
      <c r="C11765" s="513">
        <v>104.208</v>
      </c>
    </row>
    <row r="11766" spans="1:3">
      <c r="A11766" s="285">
        <v>46576</v>
      </c>
      <c r="B11766" s="285" t="s">
        <v>20542</v>
      </c>
      <c r="C11766" s="513">
        <v>47.278399999999998</v>
      </c>
    </row>
    <row r="11767" spans="1:3">
      <c r="A11767" s="285">
        <v>51502</v>
      </c>
      <c r="B11767" s="285" t="s">
        <v>20543</v>
      </c>
      <c r="C11767" s="513">
        <v>27.898</v>
      </c>
    </row>
    <row r="11768" spans="1:3">
      <c r="A11768" s="285">
        <v>51503</v>
      </c>
      <c r="B11768" s="285" t="s">
        <v>20544</v>
      </c>
      <c r="C11768" s="513">
        <v>17.966000000000001</v>
      </c>
    </row>
    <row r="11769" spans="1:3">
      <c r="A11769" s="285">
        <v>51504</v>
      </c>
      <c r="B11769" s="285" t="s">
        <v>20545</v>
      </c>
      <c r="C11769" s="513">
        <v>25.687999999999999</v>
      </c>
    </row>
    <row r="11770" spans="1:3">
      <c r="A11770" s="285">
        <v>51505</v>
      </c>
      <c r="B11770" s="285" t="s">
        <v>20546</v>
      </c>
      <c r="C11770" s="513">
        <v>33.056399999999996</v>
      </c>
    </row>
    <row r="11771" spans="1:3">
      <c r="A11771" s="285">
        <v>51514</v>
      </c>
      <c r="B11771" s="285" t="s">
        <v>20547</v>
      </c>
      <c r="C11771" s="513">
        <v>36.8628</v>
      </c>
    </row>
    <row r="11772" spans="1:3">
      <c r="A11772" s="285">
        <v>51523</v>
      </c>
      <c r="B11772" s="285" t="s">
        <v>20548</v>
      </c>
      <c r="C11772" s="513">
        <v>30.721599999999999</v>
      </c>
    </row>
    <row r="11773" spans="1:3">
      <c r="A11773" s="285">
        <v>51524</v>
      </c>
      <c r="B11773" s="285" t="s">
        <v>20549</v>
      </c>
      <c r="C11773" s="513">
        <v>50.819600000000001</v>
      </c>
    </row>
    <row r="11774" spans="1:3">
      <c r="A11774" s="285">
        <v>51525</v>
      </c>
      <c r="B11774" s="285" t="s">
        <v>20550</v>
      </c>
      <c r="C11774" s="513">
        <v>62.503999999999998</v>
      </c>
    </row>
    <row r="11775" spans="1:3">
      <c r="A11775" s="285">
        <v>51758</v>
      </c>
      <c r="B11775" s="285" t="s">
        <v>20551</v>
      </c>
      <c r="C11775" s="513">
        <v>36.8264</v>
      </c>
    </row>
    <row r="11776" spans="1:3">
      <c r="A11776" s="285">
        <v>51786</v>
      </c>
      <c r="B11776" s="285" t="s">
        <v>20552</v>
      </c>
      <c r="C11776" s="513">
        <v>24.840399999999999</v>
      </c>
    </row>
    <row r="11777" spans="1:3">
      <c r="A11777" s="285">
        <v>51787</v>
      </c>
      <c r="B11777" s="285" t="s">
        <v>20553</v>
      </c>
      <c r="C11777" s="513">
        <v>35.463999999999999</v>
      </c>
    </row>
    <row r="11778" spans="1:3">
      <c r="A11778" s="285">
        <v>51788</v>
      </c>
      <c r="B11778" s="285" t="s">
        <v>20554</v>
      </c>
      <c r="C11778" s="513">
        <v>46.285200000000003</v>
      </c>
    </row>
    <row r="11779" spans="1:3">
      <c r="A11779" s="285">
        <v>51855</v>
      </c>
      <c r="B11779" s="285" t="s">
        <v>20555</v>
      </c>
      <c r="C11779" s="513">
        <v>7.1967999999999996</v>
      </c>
    </row>
    <row r="11780" spans="1:3">
      <c r="A11780" s="285">
        <v>51875</v>
      </c>
      <c r="B11780" s="285" t="s">
        <v>20556</v>
      </c>
      <c r="C11780" s="513">
        <v>14.9032</v>
      </c>
    </row>
    <row r="11781" spans="1:3">
      <c r="A11781" s="285">
        <v>51876</v>
      </c>
      <c r="B11781" s="285" t="s">
        <v>20557</v>
      </c>
      <c r="C11781" s="513">
        <v>20.014800000000001</v>
      </c>
    </row>
    <row r="11782" spans="1:3">
      <c r="A11782" s="285">
        <v>51877</v>
      </c>
      <c r="B11782" s="285" t="s">
        <v>20558</v>
      </c>
      <c r="C11782" s="513">
        <v>30.024799999999999</v>
      </c>
    </row>
    <row r="11783" spans="1:3">
      <c r="A11783" s="285">
        <v>51883</v>
      </c>
      <c r="B11783" s="285" t="s">
        <v>20559</v>
      </c>
      <c r="C11783" s="513">
        <v>13.426399999999999</v>
      </c>
    </row>
    <row r="11784" spans="1:3">
      <c r="A11784" s="285">
        <v>51884</v>
      </c>
      <c r="B11784" s="285" t="s">
        <v>20560</v>
      </c>
      <c r="C11784" s="513">
        <v>17.992000000000001</v>
      </c>
    </row>
    <row r="11785" spans="1:3">
      <c r="A11785" s="285">
        <v>51885</v>
      </c>
      <c r="B11785" s="285" t="s">
        <v>20561</v>
      </c>
      <c r="C11785" s="513">
        <v>27.013999999999999</v>
      </c>
    </row>
    <row r="11786" spans="1:3">
      <c r="A11786" s="285">
        <v>413050</v>
      </c>
      <c r="B11786" s="285" t="s">
        <v>18802</v>
      </c>
      <c r="C11786" s="513">
        <v>24.159199999999998</v>
      </c>
    </row>
    <row r="11787" spans="1:3">
      <c r="A11787" s="285">
        <v>413205</v>
      </c>
      <c r="B11787" s="285" t="s">
        <v>20562</v>
      </c>
      <c r="C11787" s="513">
        <v>54.287999999999997</v>
      </c>
    </row>
    <row r="11788" spans="1:3">
      <c r="A11788" s="285">
        <v>646337</v>
      </c>
      <c r="B11788" s="285" t="s">
        <v>20563</v>
      </c>
      <c r="C11788" s="513">
        <v>35.651200000000003</v>
      </c>
    </row>
    <row r="11789" spans="1:3">
      <c r="A11789" s="285">
        <v>646340</v>
      </c>
      <c r="B11789" s="285" t="s">
        <v>20564</v>
      </c>
      <c r="C11789" s="513">
        <v>32.609200000000001</v>
      </c>
    </row>
    <row r="11790" spans="1:3">
      <c r="A11790" s="285">
        <v>646341</v>
      </c>
      <c r="B11790" s="285" t="s">
        <v>20564</v>
      </c>
      <c r="C11790" s="513">
        <v>45.265999999999998</v>
      </c>
    </row>
    <row r="11791" spans="1:3">
      <c r="A11791" s="285">
        <v>646401</v>
      </c>
      <c r="B11791" s="285" t="s">
        <v>20565</v>
      </c>
      <c r="C11791" s="513">
        <v>98.227999999999994</v>
      </c>
    </row>
    <row r="11792" spans="1:3">
      <c r="A11792" s="285">
        <v>646402</v>
      </c>
      <c r="B11792" s="285" t="s">
        <v>20565</v>
      </c>
      <c r="C11792" s="513">
        <v>108.992</v>
      </c>
    </row>
    <row r="11793" spans="1:3">
      <c r="A11793" s="285">
        <v>646420</v>
      </c>
      <c r="B11793" s="285" t="s">
        <v>20566</v>
      </c>
      <c r="C11793" s="513">
        <v>54.027999999999999</v>
      </c>
    </row>
    <row r="11794" spans="1:3">
      <c r="A11794" s="285">
        <v>646428</v>
      </c>
      <c r="B11794" s="285" t="s">
        <v>20567</v>
      </c>
      <c r="C11794" s="513">
        <v>70.668000000000006</v>
      </c>
    </row>
    <row r="11795" spans="1:3">
      <c r="A11795" s="285">
        <v>646430</v>
      </c>
      <c r="B11795" s="285" t="s">
        <v>20568</v>
      </c>
      <c r="C11795" s="513">
        <v>125.788</v>
      </c>
    </row>
    <row r="11796" spans="1:3">
      <c r="A11796" s="285">
        <v>646501</v>
      </c>
      <c r="B11796" s="285" t="s">
        <v>20569</v>
      </c>
      <c r="C11796" s="513">
        <v>31.860399999999998</v>
      </c>
    </row>
    <row r="11797" spans="1:3">
      <c r="A11797" s="285">
        <v>646502</v>
      </c>
      <c r="B11797" s="285" t="s">
        <v>20569</v>
      </c>
      <c r="C11797" s="513">
        <v>34.631999999999998</v>
      </c>
    </row>
    <row r="11798" spans="1:3">
      <c r="A11798" s="285">
        <v>646505</v>
      </c>
      <c r="B11798" s="285" t="s">
        <v>20569</v>
      </c>
      <c r="C11798" s="513">
        <v>55.9</v>
      </c>
    </row>
    <row r="11799" spans="1:3">
      <c r="A11799" s="285">
        <v>646506</v>
      </c>
      <c r="B11799" s="285" t="s">
        <v>20569</v>
      </c>
      <c r="C11799" s="513">
        <v>64.792000000000002</v>
      </c>
    </row>
    <row r="11800" spans="1:3">
      <c r="A11800" s="285">
        <v>646507</v>
      </c>
      <c r="B11800" s="285" t="s">
        <v>20569</v>
      </c>
      <c r="C11800" s="513">
        <v>75.608000000000004</v>
      </c>
    </row>
    <row r="11801" spans="1:3">
      <c r="A11801" s="285">
        <v>646508</v>
      </c>
      <c r="B11801" s="285" t="s">
        <v>20570</v>
      </c>
      <c r="C11801" s="513">
        <v>129.376</v>
      </c>
    </row>
    <row r="11802" spans="1:3">
      <c r="A11802" s="285">
        <v>646509</v>
      </c>
      <c r="B11802" s="285" t="s">
        <v>20570</v>
      </c>
      <c r="C11802" s="513">
        <v>139.98400000000001</v>
      </c>
    </row>
    <row r="11803" spans="1:3">
      <c r="A11803" s="285">
        <v>646510</v>
      </c>
      <c r="B11803" s="285" t="s">
        <v>20570</v>
      </c>
      <c r="C11803" s="513">
        <v>165.20400000000001</v>
      </c>
    </row>
    <row r="11804" spans="1:3">
      <c r="A11804" s="285">
        <v>646521</v>
      </c>
      <c r="B11804" s="285" t="s">
        <v>20571</v>
      </c>
      <c r="C11804" s="513">
        <v>32.921199999999999</v>
      </c>
    </row>
    <row r="11805" spans="1:3">
      <c r="A11805" s="285">
        <v>603822</v>
      </c>
      <c r="B11805" s="285" t="s">
        <v>20572</v>
      </c>
      <c r="C11805" s="513">
        <v>20.65</v>
      </c>
    </row>
    <row r="11806" spans="1:3">
      <c r="A11806" s="285">
        <v>386673</v>
      </c>
      <c r="B11806" s="285" t="s">
        <v>20573</v>
      </c>
      <c r="C11806" s="513">
        <v>0.13039999999999999</v>
      </c>
    </row>
    <row r="11807" spans="1:3">
      <c r="A11807" s="285">
        <v>310918</v>
      </c>
      <c r="B11807" s="285" t="s">
        <v>20574</v>
      </c>
      <c r="C11807" s="513">
        <v>1710</v>
      </c>
    </row>
    <row r="11808" spans="1:3">
      <c r="A11808" s="285">
        <v>310947</v>
      </c>
      <c r="B11808" s="285" t="s">
        <v>20575</v>
      </c>
      <c r="C11808" s="513">
        <v>220.56</v>
      </c>
    </row>
    <row r="11809" spans="1:3">
      <c r="A11809" s="285">
        <v>310921</v>
      </c>
      <c r="B11809" s="285" t="s">
        <v>20576</v>
      </c>
      <c r="C11809" s="513">
        <v>285.77999999999997</v>
      </c>
    </row>
    <row r="11810" spans="1:3">
      <c r="A11810" s="285">
        <v>36785</v>
      </c>
      <c r="B11810" s="285" t="s">
        <v>20577</v>
      </c>
      <c r="C11810" s="513">
        <v>15.516</v>
      </c>
    </row>
    <row r="11811" spans="1:3">
      <c r="A11811" s="285">
        <v>27728</v>
      </c>
      <c r="B11811" s="285" t="s">
        <v>20578</v>
      </c>
      <c r="C11811" s="513">
        <v>59.109000000000002</v>
      </c>
    </row>
    <row r="11812" spans="1:3">
      <c r="A11812" s="285">
        <v>387421</v>
      </c>
      <c r="B11812" s="285" t="s">
        <v>20579</v>
      </c>
      <c r="C11812" s="513">
        <v>2.9615999999999998</v>
      </c>
    </row>
    <row r="11813" spans="1:3">
      <c r="A11813" s="285">
        <v>387423</v>
      </c>
      <c r="B11813" s="285" t="s">
        <v>20580</v>
      </c>
      <c r="C11813" s="513">
        <v>2.7496999999999998</v>
      </c>
    </row>
    <row r="11814" spans="1:3">
      <c r="A11814" s="285">
        <v>386632</v>
      </c>
      <c r="B11814" s="285" t="s">
        <v>20581</v>
      </c>
      <c r="C11814" s="513">
        <v>0.44669999999999999</v>
      </c>
    </row>
    <row r="11815" spans="1:3">
      <c r="A11815" s="285">
        <v>397660</v>
      </c>
      <c r="B11815" s="285" t="s">
        <v>18645</v>
      </c>
      <c r="C11815" s="513">
        <v>8.2349999999999994</v>
      </c>
    </row>
    <row r="11816" spans="1:3">
      <c r="A11816" s="285">
        <v>397651</v>
      </c>
      <c r="B11816" s="285" t="s">
        <v>18638</v>
      </c>
      <c r="C11816" s="513">
        <v>7.6050000000000004</v>
      </c>
    </row>
    <row r="11817" spans="1:3">
      <c r="A11817" s="285">
        <v>422623</v>
      </c>
      <c r="B11817" s="285" t="s">
        <v>20582</v>
      </c>
      <c r="C11817" s="513">
        <v>119.804</v>
      </c>
    </row>
    <row r="11818" spans="1:3">
      <c r="A11818" s="285">
        <v>409751</v>
      </c>
      <c r="B11818" s="285" t="s">
        <v>20583</v>
      </c>
      <c r="C11818" s="513">
        <v>615.95100000000002</v>
      </c>
    </row>
    <row r="11819" spans="1:3">
      <c r="A11819" s="285">
        <v>310342</v>
      </c>
      <c r="B11819" s="285" t="s">
        <v>20584</v>
      </c>
      <c r="C11819" s="513">
        <v>1570.8</v>
      </c>
    </row>
    <row r="11820" spans="1:3">
      <c r="A11820" s="285">
        <v>310777</v>
      </c>
      <c r="B11820" s="285" t="s">
        <v>20585</v>
      </c>
      <c r="C11820" s="513">
        <v>1164.5999999999999</v>
      </c>
    </row>
    <row r="11821" spans="1:3">
      <c r="A11821" s="285">
        <v>310784</v>
      </c>
      <c r="B11821" s="285" t="s">
        <v>20586</v>
      </c>
      <c r="C11821" s="513">
        <v>2433.6</v>
      </c>
    </row>
    <row r="11822" spans="1:3">
      <c r="A11822" s="285">
        <v>310860</v>
      </c>
      <c r="B11822" s="285" t="s">
        <v>20587</v>
      </c>
      <c r="C11822" s="513">
        <v>121.14</v>
      </c>
    </row>
    <row r="11823" spans="1:3">
      <c r="A11823" s="285">
        <v>386672</v>
      </c>
      <c r="B11823" s="285" t="s">
        <v>20588</v>
      </c>
      <c r="C11823" s="513">
        <v>0.13039999999999999</v>
      </c>
    </row>
    <row r="11824" spans="1:3">
      <c r="A11824" s="285">
        <v>666470</v>
      </c>
      <c r="B11824" s="285" t="s">
        <v>20589</v>
      </c>
      <c r="C11824" s="513">
        <v>2.0057</v>
      </c>
    </row>
    <row r="11825" spans="1:3">
      <c r="A11825" s="285">
        <v>138023</v>
      </c>
      <c r="B11825" s="285" t="s">
        <v>20590</v>
      </c>
      <c r="C11825" s="513">
        <v>34.339199999999998</v>
      </c>
    </row>
    <row r="11826" spans="1:3">
      <c r="A11826" s="285">
        <v>406293</v>
      </c>
      <c r="B11826" s="285" t="s">
        <v>20591</v>
      </c>
      <c r="C11826" s="513">
        <v>290.745</v>
      </c>
    </row>
    <row r="11827" spans="1:3">
      <c r="A11827" s="285">
        <v>410413</v>
      </c>
      <c r="B11827" s="285" t="s">
        <v>20592</v>
      </c>
      <c r="C11827" s="513">
        <v>120.48990000000001</v>
      </c>
    </row>
    <row r="11828" spans="1:3">
      <c r="A11828" s="285">
        <v>31587</v>
      </c>
      <c r="B11828" s="285" t="s">
        <v>20593</v>
      </c>
      <c r="C11828" s="513">
        <v>0.34839999999999999</v>
      </c>
    </row>
    <row r="11829" spans="1:3">
      <c r="A11829" s="285">
        <v>310880</v>
      </c>
      <c r="B11829" s="285" t="s">
        <v>20594</v>
      </c>
      <c r="C11829" s="513">
        <v>105.06</v>
      </c>
    </row>
    <row r="11830" spans="1:3">
      <c r="A11830" s="285">
        <v>410533</v>
      </c>
      <c r="B11830" s="285" t="s">
        <v>20595</v>
      </c>
      <c r="C11830" s="513">
        <v>269.9298</v>
      </c>
    </row>
    <row r="11831" spans="1:3">
      <c r="A11831" s="285">
        <v>310762</v>
      </c>
      <c r="B11831" s="285" t="s">
        <v>20596</v>
      </c>
      <c r="C11831" s="513">
        <v>7080</v>
      </c>
    </row>
    <row r="11832" spans="1:3">
      <c r="A11832" s="285">
        <v>310444</v>
      </c>
      <c r="B11832" s="285" t="s">
        <v>20597</v>
      </c>
      <c r="C11832" s="513">
        <v>12201</v>
      </c>
    </row>
    <row r="11833" spans="1:3">
      <c r="A11833" s="285">
        <v>310046</v>
      </c>
      <c r="B11833" s="285" t="s">
        <v>20598</v>
      </c>
      <c r="C11833" s="513">
        <v>886.8</v>
      </c>
    </row>
    <row r="11834" spans="1:3">
      <c r="A11834" s="285">
        <v>310047</v>
      </c>
      <c r="B11834" s="285" t="s">
        <v>20599</v>
      </c>
      <c r="C11834" s="513">
        <v>1158</v>
      </c>
    </row>
    <row r="11835" spans="1:3">
      <c r="A11835" s="285">
        <v>310048</v>
      </c>
      <c r="B11835" s="285" t="s">
        <v>20600</v>
      </c>
      <c r="C11835" s="513">
        <v>1576.2</v>
      </c>
    </row>
    <row r="11836" spans="1:3">
      <c r="A11836" s="285">
        <v>310121</v>
      </c>
      <c r="B11836" s="285" t="s">
        <v>20601</v>
      </c>
      <c r="C11836" s="513">
        <v>1543.8</v>
      </c>
    </row>
    <row r="11837" spans="1:3">
      <c r="A11837" s="285">
        <v>310128</v>
      </c>
      <c r="B11837" s="285" t="s">
        <v>20602</v>
      </c>
      <c r="C11837" s="513">
        <v>2964</v>
      </c>
    </row>
    <row r="11838" spans="1:3">
      <c r="A11838" s="285">
        <v>310129</v>
      </c>
      <c r="B11838" s="285" t="s">
        <v>20603</v>
      </c>
      <c r="C11838" s="513">
        <v>3202.8</v>
      </c>
    </row>
    <row r="11839" spans="1:3">
      <c r="A11839" s="285">
        <v>310135</v>
      </c>
      <c r="B11839" s="285" t="s">
        <v>20604</v>
      </c>
      <c r="C11839" s="513">
        <v>3627.6</v>
      </c>
    </row>
    <row r="11840" spans="1:3">
      <c r="A11840" s="285">
        <v>310155</v>
      </c>
      <c r="B11840" s="285" t="s">
        <v>20605</v>
      </c>
      <c r="C11840" s="513">
        <v>547.02</v>
      </c>
    </row>
    <row r="11841" spans="1:3">
      <c r="A11841" s="285">
        <v>310157</v>
      </c>
      <c r="B11841" s="285" t="s">
        <v>20606</v>
      </c>
      <c r="C11841" s="513">
        <v>964.8</v>
      </c>
    </row>
    <row r="11842" spans="1:3">
      <c r="A11842" s="285">
        <v>310159</v>
      </c>
      <c r="B11842" s="285" t="s">
        <v>20607</v>
      </c>
      <c r="C11842" s="513">
        <v>1341</v>
      </c>
    </row>
    <row r="11843" spans="1:3">
      <c r="A11843" s="285">
        <v>310343</v>
      </c>
      <c r="B11843" s="285" t="s">
        <v>20608</v>
      </c>
      <c r="C11843" s="513">
        <v>2254.1999999999998</v>
      </c>
    </row>
    <row r="11844" spans="1:3">
      <c r="A11844" s="285">
        <v>310345</v>
      </c>
      <c r="B11844" s="285" t="s">
        <v>20609</v>
      </c>
      <c r="C11844" s="513">
        <v>4033.2</v>
      </c>
    </row>
    <row r="11845" spans="1:3">
      <c r="A11845" s="285">
        <v>310351</v>
      </c>
      <c r="B11845" s="285" t="s">
        <v>20610</v>
      </c>
      <c r="C11845" s="513">
        <v>1420.8</v>
      </c>
    </row>
    <row r="11846" spans="1:3">
      <c r="A11846" s="285">
        <v>310353</v>
      </c>
      <c r="B11846" s="285" t="s">
        <v>20608</v>
      </c>
      <c r="C11846" s="513">
        <v>1776</v>
      </c>
    </row>
    <row r="11847" spans="1:3">
      <c r="A11847" s="285">
        <v>310355</v>
      </c>
      <c r="B11847" s="285" t="s">
        <v>20611</v>
      </c>
      <c r="C11847" s="513">
        <v>2291.4</v>
      </c>
    </row>
    <row r="11848" spans="1:3">
      <c r="A11848" s="285">
        <v>310357</v>
      </c>
      <c r="B11848" s="285" t="s">
        <v>20609</v>
      </c>
      <c r="C11848" s="513">
        <v>2696.4</v>
      </c>
    </row>
    <row r="11849" spans="1:3">
      <c r="A11849" s="285">
        <v>310360</v>
      </c>
      <c r="B11849" s="285" t="s">
        <v>20612</v>
      </c>
      <c r="C11849" s="513">
        <v>2964</v>
      </c>
    </row>
    <row r="11850" spans="1:3">
      <c r="A11850" s="285">
        <v>310363</v>
      </c>
      <c r="B11850" s="285" t="s">
        <v>20613</v>
      </c>
      <c r="C11850" s="513">
        <v>3370.8</v>
      </c>
    </row>
    <row r="11851" spans="1:3">
      <c r="A11851" s="285">
        <v>310366</v>
      </c>
      <c r="B11851" s="285" t="s">
        <v>20614</v>
      </c>
      <c r="C11851" s="513">
        <v>3772.8</v>
      </c>
    </row>
    <row r="11852" spans="1:3">
      <c r="A11852" s="285">
        <v>310369</v>
      </c>
      <c r="B11852" s="285" t="s">
        <v>20615</v>
      </c>
      <c r="C11852" s="513">
        <v>4045.2</v>
      </c>
    </row>
    <row r="11853" spans="1:3">
      <c r="A11853" s="285">
        <v>310372</v>
      </c>
      <c r="B11853" s="285" t="s">
        <v>20616</v>
      </c>
      <c r="C11853" s="513">
        <v>4447.2</v>
      </c>
    </row>
    <row r="11854" spans="1:3">
      <c r="A11854" s="285">
        <v>310397</v>
      </c>
      <c r="B11854" s="285" t="s">
        <v>20617</v>
      </c>
      <c r="C11854" s="513">
        <v>8830.7999999999993</v>
      </c>
    </row>
    <row r="11855" spans="1:3">
      <c r="A11855" s="285">
        <v>310402</v>
      </c>
      <c r="B11855" s="285" t="s">
        <v>20618</v>
      </c>
      <c r="C11855" s="513">
        <v>14160.6</v>
      </c>
    </row>
    <row r="11856" spans="1:3">
      <c r="A11856" s="285">
        <v>310403</v>
      </c>
      <c r="B11856" s="285" t="s">
        <v>20619</v>
      </c>
      <c r="C11856" s="513">
        <v>9834</v>
      </c>
    </row>
    <row r="11857" spans="1:3">
      <c r="A11857" s="285">
        <v>310407</v>
      </c>
      <c r="B11857" s="285" t="s">
        <v>20620</v>
      </c>
      <c r="C11857" s="513">
        <v>15118.8</v>
      </c>
    </row>
    <row r="11858" spans="1:3">
      <c r="A11858" s="285">
        <v>310409</v>
      </c>
      <c r="B11858" s="285" t="s">
        <v>20621</v>
      </c>
      <c r="C11858" s="513">
        <v>11401.2</v>
      </c>
    </row>
    <row r="11859" spans="1:3">
      <c r="A11859" s="285">
        <v>310413</v>
      </c>
      <c r="B11859" s="285" t="s">
        <v>20622</v>
      </c>
      <c r="C11859" s="513">
        <v>17401.2</v>
      </c>
    </row>
    <row r="11860" spans="1:3">
      <c r="A11860" s="285">
        <v>310414</v>
      </c>
      <c r="B11860" s="285" t="s">
        <v>20623</v>
      </c>
      <c r="C11860" s="513">
        <v>10824</v>
      </c>
    </row>
    <row r="11861" spans="1:3">
      <c r="A11861" s="285">
        <v>310415</v>
      </c>
      <c r="B11861" s="285" t="s">
        <v>20624</v>
      </c>
      <c r="C11861" s="513">
        <v>15786.6</v>
      </c>
    </row>
    <row r="11862" spans="1:3">
      <c r="A11862" s="285">
        <v>310417</v>
      </c>
      <c r="B11862" s="285" t="s">
        <v>20625</v>
      </c>
      <c r="C11862" s="513">
        <v>20197.8</v>
      </c>
    </row>
    <row r="11863" spans="1:3">
      <c r="A11863" s="285">
        <v>310418</v>
      </c>
      <c r="B11863" s="285" t="s">
        <v>20626</v>
      </c>
      <c r="C11863" s="513">
        <v>14841.6</v>
      </c>
    </row>
    <row r="11864" spans="1:3">
      <c r="A11864" s="285">
        <v>310419</v>
      </c>
      <c r="B11864" s="285" t="s">
        <v>20627</v>
      </c>
      <c r="C11864" s="513">
        <v>17559</v>
      </c>
    </row>
    <row r="11865" spans="1:3">
      <c r="A11865" s="285">
        <v>310420</v>
      </c>
      <c r="B11865" s="285" t="s">
        <v>20628</v>
      </c>
      <c r="C11865" s="513">
        <v>24860.400000000001</v>
      </c>
    </row>
    <row r="11866" spans="1:3">
      <c r="A11866" s="285">
        <v>310422</v>
      </c>
      <c r="B11866" s="285" t="s">
        <v>20629</v>
      </c>
      <c r="C11866" s="513">
        <v>3411.6</v>
      </c>
    </row>
    <row r="11867" spans="1:3">
      <c r="A11867" s="285">
        <v>310423</v>
      </c>
      <c r="B11867" s="285" t="s">
        <v>20630</v>
      </c>
      <c r="C11867" s="513">
        <v>4365.6000000000004</v>
      </c>
    </row>
    <row r="11868" spans="1:3">
      <c r="A11868" s="285">
        <v>310424</v>
      </c>
      <c r="B11868" s="285" t="s">
        <v>20631</v>
      </c>
      <c r="C11868" s="513">
        <v>3853.8</v>
      </c>
    </row>
    <row r="11869" spans="1:3">
      <c r="A11869" s="285">
        <v>310425</v>
      </c>
      <c r="B11869" s="285" t="s">
        <v>20632</v>
      </c>
      <c r="C11869" s="513">
        <v>4566</v>
      </c>
    </row>
    <row r="11870" spans="1:3">
      <c r="A11870" s="285">
        <v>310426</v>
      </c>
      <c r="B11870" s="285" t="s">
        <v>20633</v>
      </c>
      <c r="C11870" s="513">
        <v>4566</v>
      </c>
    </row>
    <row r="11871" spans="1:3">
      <c r="A11871" s="285">
        <v>310427</v>
      </c>
      <c r="B11871" s="285" t="s">
        <v>20634</v>
      </c>
      <c r="C11871" s="513">
        <v>5335.8</v>
      </c>
    </row>
    <row r="11872" spans="1:3">
      <c r="A11872" s="285">
        <v>310431</v>
      </c>
      <c r="B11872" s="285" t="s">
        <v>20635</v>
      </c>
      <c r="C11872" s="513">
        <v>4240.2</v>
      </c>
    </row>
    <row r="11873" spans="1:3">
      <c r="A11873" s="285">
        <v>310432</v>
      </c>
      <c r="B11873" s="285" t="s">
        <v>20636</v>
      </c>
      <c r="C11873" s="513">
        <v>8413</v>
      </c>
    </row>
    <row r="11874" spans="1:3">
      <c r="A11874" s="285">
        <v>310433</v>
      </c>
      <c r="B11874" s="285" t="s">
        <v>20637</v>
      </c>
      <c r="C11874" s="513">
        <v>4580.3999999999996</v>
      </c>
    </row>
    <row r="11875" spans="1:3">
      <c r="A11875" s="285">
        <v>310434</v>
      </c>
      <c r="B11875" s="285" t="s">
        <v>20638</v>
      </c>
      <c r="C11875" s="513">
        <v>4986.6000000000004</v>
      </c>
    </row>
    <row r="11876" spans="1:3">
      <c r="A11876" s="285">
        <v>310442</v>
      </c>
      <c r="B11876" s="285" t="s">
        <v>20639</v>
      </c>
      <c r="C11876" s="513">
        <v>9122.4</v>
      </c>
    </row>
    <row r="11877" spans="1:3">
      <c r="A11877" s="285">
        <v>310443</v>
      </c>
      <c r="B11877" s="285" t="s">
        <v>20640</v>
      </c>
      <c r="C11877" s="513">
        <v>10046.4</v>
      </c>
    </row>
    <row r="11878" spans="1:3">
      <c r="A11878" s="285">
        <v>310445</v>
      </c>
      <c r="B11878" s="285" t="s">
        <v>20641</v>
      </c>
      <c r="C11878" s="513">
        <v>12488.4</v>
      </c>
    </row>
    <row r="11879" spans="1:3">
      <c r="A11879" s="285">
        <v>310446</v>
      </c>
      <c r="B11879" s="285" t="s">
        <v>20642</v>
      </c>
      <c r="C11879" s="513">
        <v>13944</v>
      </c>
    </row>
    <row r="11880" spans="1:3">
      <c r="A11880" s="285">
        <v>310447</v>
      </c>
      <c r="B11880" s="285" t="s">
        <v>20643</v>
      </c>
      <c r="C11880" s="513">
        <v>13863.6</v>
      </c>
    </row>
    <row r="11881" spans="1:3">
      <c r="A11881" s="285">
        <v>310448</v>
      </c>
      <c r="B11881" s="285" t="s">
        <v>20644</v>
      </c>
      <c r="C11881" s="513">
        <v>14446.2</v>
      </c>
    </row>
    <row r="11882" spans="1:3">
      <c r="A11882" s="285">
        <v>310598</v>
      </c>
      <c r="B11882" s="285" t="s">
        <v>20645</v>
      </c>
      <c r="C11882" s="513">
        <v>490.8</v>
      </c>
    </row>
    <row r="11883" spans="1:3">
      <c r="A11883" s="285">
        <v>310740</v>
      </c>
      <c r="B11883" s="285" t="s">
        <v>20646</v>
      </c>
      <c r="C11883" s="513">
        <v>540.29999999999995</v>
      </c>
    </row>
    <row r="11884" spans="1:3">
      <c r="A11884" s="285">
        <v>310741</v>
      </c>
      <c r="B11884" s="285" t="s">
        <v>20647</v>
      </c>
      <c r="C11884" s="513">
        <v>639.6</v>
      </c>
    </row>
    <row r="11885" spans="1:3">
      <c r="A11885" s="285">
        <v>310742</v>
      </c>
      <c r="B11885" s="285" t="s">
        <v>20648</v>
      </c>
      <c r="C11885" s="513">
        <v>1148.4000000000001</v>
      </c>
    </row>
    <row r="11886" spans="1:3">
      <c r="A11886" s="285">
        <v>310743</v>
      </c>
      <c r="B11886" s="285" t="s">
        <v>20649</v>
      </c>
      <c r="C11886" s="513">
        <v>2069.4</v>
      </c>
    </row>
    <row r="11887" spans="1:3">
      <c r="A11887" s="285">
        <v>310744</v>
      </c>
      <c r="B11887" s="285" t="s">
        <v>20650</v>
      </c>
      <c r="C11887" s="513">
        <v>1470.6</v>
      </c>
    </row>
    <row r="11888" spans="1:3">
      <c r="A11888" s="285">
        <v>310760</v>
      </c>
      <c r="B11888" s="285" t="s">
        <v>20651</v>
      </c>
      <c r="C11888" s="513">
        <v>4014.6</v>
      </c>
    </row>
    <row r="11889" spans="1:3">
      <c r="A11889" s="285">
        <v>310761</v>
      </c>
      <c r="B11889" s="285" t="s">
        <v>20652</v>
      </c>
      <c r="C11889" s="513">
        <v>5547.6</v>
      </c>
    </row>
    <row r="11890" spans="1:3">
      <c r="A11890" s="285">
        <v>310764</v>
      </c>
      <c r="B11890" s="285" t="s">
        <v>20653</v>
      </c>
      <c r="C11890" s="513">
        <v>11082.6</v>
      </c>
    </row>
    <row r="11891" spans="1:3">
      <c r="A11891" s="285">
        <v>310775</v>
      </c>
      <c r="B11891" s="285" t="s">
        <v>20654</v>
      </c>
      <c r="C11891" s="513">
        <v>802.2</v>
      </c>
    </row>
    <row r="11892" spans="1:3">
      <c r="A11892" s="285">
        <v>310776</v>
      </c>
      <c r="B11892" s="285" t="s">
        <v>20655</v>
      </c>
      <c r="C11892" s="513">
        <v>1638</v>
      </c>
    </row>
    <row r="11893" spans="1:3">
      <c r="A11893" s="285">
        <v>310778</v>
      </c>
      <c r="B11893" s="285" t="s">
        <v>20656</v>
      </c>
      <c r="C11893" s="513">
        <v>1345.2</v>
      </c>
    </row>
    <row r="11894" spans="1:3">
      <c r="A11894" s="285">
        <v>310779</v>
      </c>
      <c r="B11894" s="285" t="s">
        <v>20657</v>
      </c>
      <c r="C11894" s="513">
        <v>1527</v>
      </c>
    </row>
    <row r="11895" spans="1:3">
      <c r="A11895" s="285">
        <v>310780</v>
      </c>
      <c r="B11895" s="285" t="s">
        <v>20658</v>
      </c>
      <c r="C11895" s="513">
        <v>1710.6</v>
      </c>
    </row>
    <row r="11896" spans="1:3">
      <c r="A11896" s="285">
        <v>310781</v>
      </c>
      <c r="B11896" s="285" t="s">
        <v>20659</v>
      </c>
      <c r="C11896" s="513">
        <v>1890</v>
      </c>
    </row>
    <row r="11897" spans="1:3">
      <c r="A11897" s="285">
        <v>310782</v>
      </c>
      <c r="B11897" s="285" t="s">
        <v>20660</v>
      </c>
      <c r="C11897" s="513">
        <v>2071.1999999999998</v>
      </c>
    </row>
    <row r="11898" spans="1:3">
      <c r="A11898" s="285">
        <v>310783</v>
      </c>
      <c r="B11898" s="285" t="s">
        <v>20661</v>
      </c>
      <c r="C11898" s="513">
        <v>2254.1999999999998</v>
      </c>
    </row>
    <row r="11899" spans="1:3">
      <c r="A11899" s="285">
        <v>310785</v>
      </c>
      <c r="B11899" s="285" t="s">
        <v>20662</v>
      </c>
      <c r="C11899" s="513">
        <v>350.88</v>
      </c>
    </row>
    <row r="11900" spans="1:3">
      <c r="A11900" s="285">
        <v>310786</v>
      </c>
      <c r="B11900" s="285" t="s">
        <v>20663</v>
      </c>
      <c r="C11900" s="513">
        <v>1152.5999999999999</v>
      </c>
    </row>
    <row r="11901" spans="1:3">
      <c r="A11901" s="285">
        <v>310787</v>
      </c>
      <c r="B11901" s="285" t="s">
        <v>20664</v>
      </c>
      <c r="C11901" s="513">
        <v>1336.2</v>
      </c>
    </row>
    <row r="11902" spans="1:3">
      <c r="A11902" s="285">
        <v>310788</v>
      </c>
      <c r="B11902" s="285" t="s">
        <v>20665</v>
      </c>
      <c r="C11902" s="513">
        <v>1517.4</v>
      </c>
    </row>
    <row r="11903" spans="1:3">
      <c r="A11903" s="285">
        <v>310789</v>
      </c>
      <c r="B11903" s="285" t="s">
        <v>20666</v>
      </c>
      <c r="C11903" s="513">
        <v>1696.8</v>
      </c>
    </row>
    <row r="11904" spans="1:3">
      <c r="A11904" s="285">
        <v>310790</v>
      </c>
      <c r="B11904" s="285" t="s">
        <v>20667</v>
      </c>
      <c r="C11904" s="513">
        <v>1879.8</v>
      </c>
    </row>
    <row r="11905" spans="1:3">
      <c r="A11905" s="285">
        <v>310791</v>
      </c>
      <c r="B11905" s="285" t="s">
        <v>20668</v>
      </c>
      <c r="C11905" s="513">
        <v>2059.8000000000002</v>
      </c>
    </row>
    <row r="11906" spans="1:3">
      <c r="A11906" s="285">
        <v>310792</v>
      </c>
      <c r="B11906" s="285" t="s">
        <v>20669</v>
      </c>
      <c r="C11906" s="513">
        <v>2241</v>
      </c>
    </row>
    <row r="11907" spans="1:3">
      <c r="A11907" s="285">
        <v>310793</v>
      </c>
      <c r="B11907" s="285" t="s">
        <v>20670</v>
      </c>
      <c r="C11907" s="513">
        <v>2422.1999999999998</v>
      </c>
    </row>
    <row r="11908" spans="1:3">
      <c r="A11908" s="285">
        <v>310794</v>
      </c>
      <c r="B11908" s="285" t="s">
        <v>20671</v>
      </c>
      <c r="C11908" s="513">
        <v>2604</v>
      </c>
    </row>
    <row r="11909" spans="1:3">
      <c r="A11909" s="285">
        <v>310795</v>
      </c>
      <c r="B11909" s="285" t="s">
        <v>20672</v>
      </c>
      <c r="C11909" s="513">
        <v>2785.8</v>
      </c>
    </row>
    <row r="11910" spans="1:3">
      <c r="A11910" s="285">
        <v>310805</v>
      </c>
      <c r="B11910" s="285" t="s">
        <v>20673</v>
      </c>
      <c r="C11910" s="513">
        <v>2338.1999999999998</v>
      </c>
    </row>
    <row r="11911" spans="1:3">
      <c r="A11911" s="285">
        <v>310806</v>
      </c>
      <c r="B11911" s="285" t="s">
        <v>20674</v>
      </c>
      <c r="C11911" s="513">
        <v>3212.4</v>
      </c>
    </row>
    <row r="11912" spans="1:3">
      <c r="A11912" s="285">
        <v>310835</v>
      </c>
      <c r="B11912" s="285" t="s">
        <v>20675</v>
      </c>
      <c r="C11912" s="513">
        <v>742.2</v>
      </c>
    </row>
    <row r="11913" spans="1:3">
      <c r="A11913" s="285">
        <v>310851</v>
      </c>
      <c r="B11913" s="285" t="s">
        <v>20676</v>
      </c>
      <c r="C11913" s="513">
        <v>1285.8</v>
      </c>
    </row>
    <row r="11914" spans="1:3">
      <c r="A11914" s="285">
        <v>310854</v>
      </c>
      <c r="B11914" s="285" t="s">
        <v>20677</v>
      </c>
      <c r="C11914" s="513">
        <v>289.44</v>
      </c>
    </row>
    <row r="11915" spans="1:3">
      <c r="A11915" s="285">
        <v>310857</v>
      </c>
      <c r="B11915" s="285" t="s">
        <v>20678</v>
      </c>
      <c r="C11915" s="513">
        <v>181.32</v>
      </c>
    </row>
    <row r="11916" spans="1:3">
      <c r="A11916" s="285">
        <v>310858</v>
      </c>
      <c r="B11916" s="285" t="s">
        <v>20679</v>
      </c>
      <c r="C11916" s="513">
        <v>181.32</v>
      </c>
    </row>
    <row r="11917" spans="1:3">
      <c r="A11917" s="285">
        <v>310859</v>
      </c>
      <c r="B11917" s="285" t="s">
        <v>20680</v>
      </c>
      <c r="C11917" s="513">
        <v>738.6</v>
      </c>
    </row>
    <row r="11918" spans="1:3">
      <c r="A11918" s="285">
        <v>310861</v>
      </c>
      <c r="B11918" s="285" t="s">
        <v>20681</v>
      </c>
      <c r="C11918" s="513">
        <v>108.18</v>
      </c>
    </row>
    <row r="11919" spans="1:3">
      <c r="A11919" s="285">
        <v>310864</v>
      </c>
      <c r="B11919" s="285" t="s">
        <v>20682</v>
      </c>
      <c r="C11919" s="513">
        <v>837.6</v>
      </c>
    </row>
    <row r="11920" spans="1:3">
      <c r="A11920" s="285">
        <v>310869</v>
      </c>
      <c r="B11920" s="285" t="s">
        <v>20683</v>
      </c>
      <c r="C11920" s="513">
        <v>1214.4000000000001</v>
      </c>
    </row>
    <row r="11921" spans="1:3">
      <c r="A11921" s="285">
        <v>310871</v>
      </c>
      <c r="B11921" s="285" t="s">
        <v>20684</v>
      </c>
      <c r="C11921" s="513">
        <v>1677.6</v>
      </c>
    </row>
    <row r="11922" spans="1:3">
      <c r="A11922" s="285">
        <v>310879</v>
      </c>
      <c r="B11922" s="285" t="s">
        <v>20685</v>
      </c>
      <c r="C11922" s="513">
        <v>79.5</v>
      </c>
    </row>
    <row r="11923" spans="1:3">
      <c r="A11923" s="285">
        <v>310888</v>
      </c>
      <c r="B11923" s="285" t="s">
        <v>20686</v>
      </c>
      <c r="C11923" s="513">
        <v>1257.5999999999999</v>
      </c>
    </row>
    <row r="11924" spans="1:3">
      <c r="A11924" s="285">
        <v>310889</v>
      </c>
      <c r="B11924" s="285" t="s">
        <v>20687</v>
      </c>
      <c r="C11924" s="513">
        <v>2286</v>
      </c>
    </row>
    <row r="11925" spans="1:3">
      <c r="A11925" s="285">
        <v>310891</v>
      </c>
      <c r="B11925" s="285" t="s">
        <v>20688</v>
      </c>
      <c r="C11925" s="513">
        <v>1716</v>
      </c>
    </row>
    <row r="11926" spans="1:3">
      <c r="A11926" s="285">
        <v>310892</v>
      </c>
      <c r="B11926" s="285" t="s">
        <v>20689</v>
      </c>
      <c r="C11926" s="513">
        <v>3315</v>
      </c>
    </row>
    <row r="11927" spans="1:3">
      <c r="A11927" s="285">
        <v>310893</v>
      </c>
      <c r="B11927" s="285" t="s">
        <v>20690</v>
      </c>
      <c r="C11927" s="513">
        <v>5148</v>
      </c>
    </row>
    <row r="11928" spans="1:3">
      <c r="A11928" s="285">
        <v>310897</v>
      </c>
      <c r="B11928" s="285" t="s">
        <v>20691</v>
      </c>
      <c r="C11928" s="513">
        <v>189</v>
      </c>
    </row>
    <row r="11929" spans="1:3">
      <c r="A11929" s="285">
        <v>310898</v>
      </c>
      <c r="B11929" s="285" t="s">
        <v>20692</v>
      </c>
      <c r="C11929" s="513">
        <v>331.5</v>
      </c>
    </row>
    <row r="11930" spans="1:3">
      <c r="A11930" s="285">
        <v>310900</v>
      </c>
      <c r="B11930" s="285" t="s">
        <v>20693</v>
      </c>
      <c r="C11930" s="513">
        <v>169.38</v>
      </c>
    </row>
    <row r="11931" spans="1:3">
      <c r="A11931" s="285">
        <v>310901</v>
      </c>
      <c r="B11931" s="285" t="s">
        <v>20694</v>
      </c>
      <c r="C11931" s="513">
        <v>343.02</v>
      </c>
    </row>
    <row r="11932" spans="1:3">
      <c r="A11932" s="285">
        <v>310903</v>
      </c>
      <c r="B11932" s="285" t="s">
        <v>20695</v>
      </c>
      <c r="C11932" s="513">
        <v>136.91999999999999</v>
      </c>
    </row>
    <row r="11933" spans="1:3">
      <c r="A11933" s="285">
        <v>387342</v>
      </c>
      <c r="B11933" s="285" t="s">
        <v>20696</v>
      </c>
      <c r="C11933" s="513">
        <v>2.5169000000000001</v>
      </c>
    </row>
    <row r="11934" spans="1:3">
      <c r="A11934" s="285">
        <v>387343</v>
      </c>
      <c r="B11934" s="285" t="s">
        <v>20697</v>
      </c>
      <c r="C11934" s="513">
        <v>3.0137</v>
      </c>
    </row>
    <row r="11935" spans="1:3">
      <c r="A11935" s="285">
        <v>387344</v>
      </c>
      <c r="B11935" s="285" t="s">
        <v>20698</v>
      </c>
      <c r="C11935" s="513">
        <v>3.3675000000000002</v>
      </c>
    </row>
    <row r="11936" spans="1:3">
      <c r="A11936" s="285">
        <v>387345</v>
      </c>
      <c r="B11936" s="285" t="s">
        <v>20699</v>
      </c>
      <c r="C11936" s="513">
        <v>4.7281000000000004</v>
      </c>
    </row>
    <row r="11937" spans="1:3">
      <c r="A11937" s="285">
        <v>387346</v>
      </c>
      <c r="B11937" s="285" t="s">
        <v>20700</v>
      </c>
      <c r="C11937" s="513">
        <v>6.7743000000000002</v>
      </c>
    </row>
    <row r="11938" spans="1:3">
      <c r="A11938" s="285">
        <v>387347</v>
      </c>
      <c r="B11938" s="285" t="s">
        <v>20701</v>
      </c>
      <c r="C11938" s="513">
        <v>9.3161000000000005</v>
      </c>
    </row>
    <row r="11939" spans="1:3">
      <c r="A11939" s="285">
        <v>387348</v>
      </c>
      <c r="B11939" s="285" t="s">
        <v>20702</v>
      </c>
      <c r="C11939" s="513">
        <v>11.0357</v>
      </c>
    </row>
    <row r="11940" spans="1:3">
      <c r="A11940" s="285">
        <v>387350</v>
      </c>
      <c r="B11940" s="285" t="s">
        <v>20703</v>
      </c>
      <c r="C11940" s="513">
        <v>14.139200000000001</v>
      </c>
    </row>
    <row r="11941" spans="1:3">
      <c r="A11941" s="285">
        <v>386622</v>
      </c>
      <c r="B11941" s="285" t="s">
        <v>20704</v>
      </c>
      <c r="C11941" s="513">
        <v>0.29780000000000001</v>
      </c>
    </row>
    <row r="11942" spans="1:3">
      <c r="A11942" s="285">
        <v>386623</v>
      </c>
      <c r="B11942" s="285" t="s">
        <v>20705</v>
      </c>
      <c r="C11942" s="513">
        <v>0.29780000000000001</v>
      </c>
    </row>
    <row r="11943" spans="1:3">
      <c r="A11943" s="285">
        <v>406292</v>
      </c>
      <c r="B11943" s="285" t="s">
        <v>20706</v>
      </c>
      <c r="C11943" s="513">
        <v>318.71699999999998</v>
      </c>
    </row>
    <row r="11944" spans="1:3">
      <c r="A11944" s="285">
        <v>138071</v>
      </c>
      <c r="B11944" s="285" t="s">
        <v>20707</v>
      </c>
      <c r="C11944" s="513">
        <v>34.339199999999998</v>
      </c>
    </row>
    <row r="11945" spans="1:3">
      <c r="A11945" s="285">
        <v>412860</v>
      </c>
      <c r="B11945" s="285" t="s">
        <v>20708</v>
      </c>
      <c r="C11945" s="513">
        <v>44.571800000000003</v>
      </c>
    </row>
    <row r="11946" spans="1:3">
      <c r="A11946" s="285">
        <v>406288</v>
      </c>
      <c r="B11946" s="285" t="s">
        <v>20709</v>
      </c>
      <c r="C11946" s="513">
        <v>188.74799999999999</v>
      </c>
    </row>
    <row r="11947" spans="1:3">
      <c r="A11947" s="285">
        <v>310915</v>
      </c>
      <c r="B11947" s="285" t="s">
        <v>20710</v>
      </c>
      <c r="C11947" s="513">
        <v>182.34</v>
      </c>
    </row>
    <row r="11948" spans="1:3">
      <c r="A11948" s="285">
        <v>40510</v>
      </c>
      <c r="B11948" s="285" t="s">
        <v>20711</v>
      </c>
      <c r="C11948" s="513">
        <v>253.96</v>
      </c>
    </row>
    <row r="11949" spans="1:3">
      <c r="A11949" s="285">
        <v>27725</v>
      </c>
      <c r="B11949" s="285" t="s">
        <v>20712</v>
      </c>
      <c r="C11949" s="513">
        <v>41.085599999999999</v>
      </c>
    </row>
    <row r="11950" spans="1:3">
      <c r="A11950" s="285">
        <v>409793</v>
      </c>
      <c r="B11950" s="285" t="s">
        <v>20713</v>
      </c>
      <c r="C11950" s="513">
        <v>116.80200000000001</v>
      </c>
    </row>
    <row r="11951" spans="1:3">
      <c r="A11951" s="285">
        <v>410474</v>
      </c>
      <c r="B11951" s="285" t="s">
        <v>20714</v>
      </c>
      <c r="C11951" s="513">
        <v>136.12289999999999</v>
      </c>
    </row>
    <row r="11952" spans="1:3">
      <c r="A11952" s="285">
        <v>666985</v>
      </c>
      <c r="B11952" s="285" t="s">
        <v>20715</v>
      </c>
      <c r="C11952" s="513">
        <v>1.1655</v>
      </c>
    </row>
    <row r="11953" spans="1:3">
      <c r="A11953" s="285" t="e">
        <v>#VALUE!</v>
      </c>
      <c r="B11953" s="285" t="s">
        <v>20716</v>
      </c>
      <c r="C11953" s="513">
        <v>24.755500000000001</v>
      </c>
    </row>
    <row r="11954" spans="1:3">
      <c r="A11954" s="285">
        <v>409890</v>
      </c>
      <c r="B11954" s="285" t="s">
        <v>20717</v>
      </c>
      <c r="C11954" s="513">
        <v>215.08199999999999</v>
      </c>
    </row>
    <row r="11955" spans="1:3">
      <c r="A11955" s="285">
        <v>76508</v>
      </c>
      <c r="B11955" s="285" t="s">
        <v>20718</v>
      </c>
      <c r="C11955" s="513">
        <v>13.0572</v>
      </c>
    </row>
    <row r="11956" spans="1:3">
      <c r="A11956" s="285">
        <v>382037</v>
      </c>
      <c r="B11956" s="285" t="s">
        <v>20719</v>
      </c>
      <c r="C11956" s="513">
        <v>15.7141</v>
      </c>
    </row>
    <row r="11957" spans="1:3">
      <c r="A11957" s="285">
        <v>661440</v>
      </c>
      <c r="B11957" s="285" t="s">
        <v>20720</v>
      </c>
      <c r="C11957" s="513">
        <v>135.72</v>
      </c>
    </row>
    <row r="11958" spans="1:3">
      <c r="A11958" s="285">
        <v>412125</v>
      </c>
      <c r="B11958" s="285" t="s">
        <v>20721</v>
      </c>
      <c r="C11958" s="513">
        <v>50.046399999999998</v>
      </c>
    </row>
    <row r="11959" spans="1:3">
      <c r="A11959" s="285">
        <v>382923</v>
      </c>
      <c r="B11959" s="285" t="s">
        <v>20722</v>
      </c>
      <c r="C11959" s="513">
        <v>1.2569999999999999</v>
      </c>
    </row>
    <row r="11960" spans="1:3">
      <c r="A11960" s="285">
        <v>660960</v>
      </c>
      <c r="B11960" s="285" t="s">
        <v>20723</v>
      </c>
      <c r="C11960" s="513">
        <v>26.123999999999999</v>
      </c>
    </row>
    <row r="11961" spans="1:3">
      <c r="A11961" s="285">
        <v>138093</v>
      </c>
      <c r="B11961" s="285" t="s">
        <v>20724</v>
      </c>
      <c r="C11961" s="513">
        <v>7.6383999999999999</v>
      </c>
    </row>
    <row r="11962" spans="1:3">
      <c r="A11962" s="285">
        <v>412900</v>
      </c>
      <c r="B11962" s="285" t="s">
        <v>20725</v>
      </c>
      <c r="C11962" s="513">
        <v>10.0572</v>
      </c>
    </row>
    <row r="11963" spans="1:3">
      <c r="A11963" s="285">
        <v>412901</v>
      </c>
      <c r="B11963" s="285" t="s">
        <v>20726</v>
      </c>
      <c r="C11963" s="513">
        <v>22.8184</v>
      </c>
    </row>
    <row r="11964" spans="1:3">
      <c r="A11964" s="285">
        <v>412902</v>
      </c>
      <c r="B11964" s="285" t="s">
        <v>20727</v>
      </c>
      <c r="C11964" s="513">
        <v>10.6189</v>
      </c>
    </row>
    <row r="11965" spans="1:3">
      <c r="A11965" s="285">
        <v>412903</v>
      </c>
      <c r="B11965" s="285" t="s">
        <v>20728</v>
      </c>
      <c r="C11965" s="513">
        <v>23.814299999999999</v>
      </c>
    </row>
    <row r="11966" spans="1:3">
      <c r="A11966" s="285">
        <v>412904</v>
      </c>
      <c r="B11966" s="285" t="s">
        <v>20729</v>
      </c>
      <c r="C11966" s="513">
        <v>12.6975</v>
      </c>
    </row>
    <row r="11967" spans="1:3">
      <c r="A11967" s="285">
        <v>412908</v>
      </c>
      <c r="B11967" s="285" t="s">
        <v>20730</v>
      </c>
      <c r="C11967" s="513">
        <v>9.6867000000000001</v>
      </c>
    </row>
    <row r="11968" spans="1:3">
      <c r="A11968" s="285">
        <v>412909</v>
      </c>
      <c r="B11968" s="285" t="s">
        <v>20731</v>
      </c>
      <c r="C11968" s="513">
        <v>9.6867000000000001</v>
      </c>
    </row>
    <row r="11969" spans="1:3">
      <c r="A11969" s="285">
        <v>412910</v>
      </c>
      <c r="B11969" s="285" t="s">
        <v>20732</v>
      </c>
      <c r="C11969" s="513">
        <v>13.4617</v>
      </c>
    </row>
    <row r="11970" spans="1:3">
      <c r="A11970" s="285">
        <v>412911</v>
      </c>
      <c r="B11970" s="285" t="s">
        <v>20733</v>
      </c>
      <c r="C11970" s="513">
        <v>12.431100000000001</v>
      </c>
    </row>
    <row r="11971" spans="1:3">
      <c r="A11971" s="285">
        <v>412912</v>
      </c>
      <c r="B11971" s="285" t="s">
        <v>20734</v>
      </c>
      <c r="C11971" s="513">
        <v>13.936500000000001</v>
      </c>
    </row>
    <row r="11972" spans="1:3">
      <c r="A11972" s="285">
        <v>412913</v>
      </c>
      <c r="B11972" s="285" t="s">
        <v>20735</v>
      </c>
      <c r="C11972" s="513">
        <v>13.936500000000001</v>
      </c>
    </row>
    <row r="11973" spans="1:3">
      <c r="A11973" s="285">
        <v>412914</v>
      </c>
      <c r="B11973" s="285" t="s">
        <v>20734</v>
      </c>
      <c r="C11973" s="513">
        <v>13.068</v>
      </c>
    </row>
    <row r="11974" spans="1:3">
      <c r="A11974" s="285">
        <v>412915</v>
      </c>
      <c r="B11974" s="285" t="s">
        <v>20735</v>
      </c>
      <c r="C11974" s="513">
        <v>13.068</v>
      </c>
    </row>
    <row r="11975" spans="1:3">
      <c r="A11975" s="285">
        <v>412916</v>
      </c>
      <c r="B11975" s="285" t="s">
        <v>20736</v>
      </c>
      <c r="C11975" s="513">
        <v>17.891100000000002</v>
      </c>
    </row>
    <row r="11976" spans="1:3">
      <c r="A11976" s="285">
        <v>412921</v>
      </c>
      <c r="B11976" s="285" t="s">
        <v>20737</v>
      </c>
      <c r="C11976" s="513">
        <v>10.5494</v>
      </c>
    </row>
    <row r="11977" spans="1:3">
      <c r="A11977" s="285">
        <v>412922</v>
      </c>
      <c r="B11977" s="285" t="s">
        <v>20738</v>
      </c>
      <c r="C11977" s="513">
        <v>10.5494</v>
      </c>
    </row>
    <row r="11978" spans="1:3">
      <c r="A11978" s="285">
        <v>412923</v>
      </c>
      <c r="B11978" s="285" t="s">
        <v>20739</v>
      </c>
      <c r="C11978" s="513">
        <v>10.5494</v>
      </c>
    </row>
    <row r="11979" spans="1:3">
      <c r="A11979" s="285">
        <v>412924</v>
      </c>
      <c r="B11979" s="285" t="s">
        <v>20740</v>
      </c>
      <c r="C11979" s="513">
        <v>10.5494</v>
      </c>
    </row>
    <row r="11980" spans="1:3">
      <c r="A11980" s="285">
        <v>412925</v>
      </c>
      <c r="B11980" s="285" t="s">
        <v>20741</v>
      </c>
      <c r="C11980" s="513">
        <v>10.5494</v>
      </c>
    </row>
    <row r="11981" spans="1:3">
      <c r="A11981" s="285">
        <v>412926</v>
      </c>
      <c r="B11981" s="285" t="s">
        <v>20737</v>
      </c>
      <c r="C11981" s="513">
        <v>10.410399999999999</v>
      </c>
    </row>
    <row r="11982" spans="1:3">
      <c r="A11982" s="285">
        <v>412927</v>
      </c>
      <c r="B11982" s="285" t="s">
        <v>20738</v>
      </c>
      <c r="C11982" s="513">
        <v>10.410399999999999</v>
      </c>
    </row>
    <row r="11983" spans="1:3">
      <c r="A11983" s="285">
        <v>412928</v>
      </c>
      <c r="B11983" s="285" t="s">
        <v>20739</v>
      </c>
      <c r="C11983" s="513">
        <v>10.410399999999999</v>
      </c>
    </row>
    <row r="11984" spans="1:3">
      <c r="A11984" s="285">
        <v>412929</v>
      </c>
      <c r="B11984" s="285" t="s">
        <v>20740</v>
      </c>
      <c r="C11984" s="513">
        <v>10.410399999999999</v>
      </c>
    </row>
    <row r="11985" spans="1:3">
      <c r="A11985" s="285">
        <v>412930</v>
      </c>
      <c r="B11985" s="285" t="s">
        <v>20741</v>
      </c>
      <c r="C11985" s="513">
        <v>10.410399999999999</v>
      </c>
    </row>
    <row r="11986" spans="1:3">
      <c r="A11986" s="285">
        <v>412931</v>
      </c>
      <c r="B11986" s="285" t="s">
        <v>20742</v>
      </c>
      <c r="C11986" s="513">
        <v>12.7554</v>
      </c>
    </row>
    <row r="11987" spans="1:3">
      <c r="A11987" s="285">
        <v>412932</v>
      </c>
      <c r="B11987" s="285" t="s">
        <v>20743</v>
      </c>
      <c r="C11987" s="513">
        <v>20.8035</v>
      </c>
    </row>
    <row r="11988" spans="1:3">
      <c r="A11988" s="285">
        <v>412933</v>
      </c>
      <c r="B11988" s="285" t="s">
        <v>20744</v>
      </c>
      <c r="C11988" s="513">
        <v>20.8035</v>
      </c>
    </row>
    <row r="11989" spans="1:3">
      <c r="A11989" s="285">
        <v>412934</v>
      </c>
      <c r="B11989" s="285" t="s">
        <v>20745</v>
      </c>
      <c r="C11989" s="513">
        <v>20.8035</v>
      </c>
    </row>
    <row r="11990" spans="1:3">
      <c r="A11990" s="285">
        <v>666989</v>
      </c>
      <c r="B11990" s="285" t="s">
        <v>20746</v>
      </c>
      <c r="C11990" s="513">
        <v>2.7513999999999998</v>
      </c>
    </row>
    <row r="11991" spans="1:3">
      <c r="A11991" s="285">
        <v>382925</v>
      </c>
      <c r="B11991" s="285" t="s">
        <v>20747</v>
      </c>
      <c r="C11991" s="513">
        <v>2.3386</v>
      </c>
    </row>
    <row r="11992" spans="1:3">
      <c r="A11992" s="285">
        <v>412103</v>
      </c>
      <c r="B11992" s="285" t="s">
        <v>20748</v>
      </c>
      <c r="C11992" s="513">
        <v>29.815799999999999</v>
      </c>
    </row>
    <row r="11993" spans="1:3">
      <c r="A11993" s="285" t="e">
        <v>#VALUE!</v>
      </c>
      <c r="B11993" s="285" t="s">
        <v>19547</v>
      </c>
      <c r="C11993" s="513">
        <v>73.5</v>
      </c>
    </row>
    <row r="11994" spans="1:3">
      <c r="A11994" s="285" t="e">
        <v>#VALUE!</v>
      </c>
      <c r="B11994" s="285" t="s">
        <v>19548</v>
      </c>
      <c r="C11994" s="513">
        <v>133.80000000000001</v>
      </c>
    </row>
    <row r="11995" spans="1:3">
      <c r="A11995" s="285" t="e">
        <v>#VALUE!</v>
      </c>
      <c r="B11995" s="285" t="s">
        <v>19549</v>
      </c>
      <c r="C11995" s="513">
        <v>184.02</v>
      </c>
    </row>
    <row r="11996" spans="1:3">
      <c r="A11996" s="285" t="e">
        <v>#VALUE!</v>
      </c>
      <c r="B11996" s="285" t="s">
        <v>20749</v>
      </c>
      <c r="C11996" s="513">
        <v>166.02</v>
      </c>
    </row>
    <row r="11997" spans="1:3">
      <c r="A11997" s="285">
        <v>410177</v>
      </c>
      <c r="B11997" s="285" t="s">
        <v>18069</v>
      </c>
      <c r="C11997" s="513">
        <v>509.41800000000001</v>
      </c>
    </row>
    <row r="11998" spans="1:3">
      <c r="A11998" s="285">
        <v>410178</v>
      </c>
      <c r="B11998" s="285" t="s">
        <v>20750</v>
      </c>
      <c r="C11998" s="513">
        <v>529.89300000000003</v>
      </c>
    </row>
    <row r="11999" spans="1:3">
      <c r="A11999" s="285">
        <v>20311</v>
      </c>
      <c r="B11999" s="285" t="s">
        <v>20751</v>
      </c>
      <c r="C11999" s="513">
        <v>49.678199999999997</v>
      </c>
    </row>
    <row r="12000" spans="1:3">
      <c r="A12000" s="285">
        <v>412123</v>
      </c>
      <c r="B12000" s="285" t="s">
        <v>20493</v>
      </c>
      <c r="C12000" s="513">
        <v>44.416800000000002</v>
      </c>
    </row>
    <row r="12001" spans="1:3">
      <c r="A12001" s="285">
        <v>665122</v>
      </c>
      <c r="B12001" s="285" t="s">
        <v>20752</v>
      </c>
      <c r="C12001" s="513">
        <v>39.274999999999999</v>
      </c>
    </row>
    <row r="12002" spans="1:3">
      <c r="A12002" s="285">
        <v>77836</v>
      </c>
      <c r="B12002" s="285" t="s">
        <v>20753</v>
      </c>
      <c r="C12002" s="513">
        <v>34.2318</v>
      </c>
    </row>
    <row r="12003" spans="1:3">
      <c r="A12003" s="285">
        <v>138025</v>
      </c>
      <c r="B12003" s="285" t="s">
        <v>20754</v>
      </c>
      <c r="C12003" s="513">
        <v>36.254399999999997</v>
      </c>
    </row>
    <row r="12004" spans="1:3">
      <c r="A12004" s="285">
        <v>36554</v>
      </c>
      <c r="B12004" s="285" t="s">
        <v>20755</v>
      </c>
      <c r="C12004" s="513">
        <v>128.94</v>
      </c>
    </row>
    <row r="12005" spans="1:3">
      <c r="A12005" s="285">
        <v>382025</v>
      </c>
      <c r="B12005" s="285" t="s">
        <v>20756</v>
      </c>
      <c r="C12005" s="513">
        <v>4.1752000000000002</v>
      </c>
    </row>
    <row r="12006" spans="1:3">
      <c r="A12006" s="285">
        <v>382924</v>
      </c>
      <c r="B12006" s="285" t="s">
        <v>20757</v>
      </c>
      <c r="C12006" s="513">
        <v>1.5077</v>
      </c>
    </row>
    <row r="12007" spans="1:3">
      <c r="A12007" s="285">
        <v>76677</v>
      </c>
      <c r="B12007" s="285" t="s">
        <v>20758</v>
      </c>
      <c r="C12007" s="513">
        <v>55.6374</v>
      </c>
    </row>
    <row r="12008" spans="1:3">
      <c r="A12008" s="285">
        <v>382028</v>
      </c>
      <c r="B12008" s="285" t="s">
        <v>20759</v>
      </c>
      <c r="C12008" s="513">
        <v>5.2873999999999999</v>
      </c>
    </row>
    <row r="12009" spans="1:3">
      <c r="A12009" s="285">
        <v>88072</v>
      </c>
      <c r="B12009" s="285" t="s">
        <v>20760</v>
      </c>
      <c r="C12009" s="513">
        <v>45.5152</v>
      </c>
    </row>
    <row r="12010" spans="1:3">
      <c r="A12010" s="285">
        <v>20209</v>
      </c>
      <c r="B12010" s="285" t="s">
        <v>20761</v>
      </c>
      <c r="C12010" s="513">
        <v>42.006399999999999</v>
      </c>
    </row>
    <row r="12011" spans="1:3">
      <c r="A12011" s="285">
        <v>20309</v>
      </c>
      <c r="B12011" s="285" t="s">
        <v>20751</v>
      </c>
      <c r="C12011" s="513">
        <v>49.498699999999999</v>
      </c>
    </row>
    <row r="12012" spans="1:3">
      <c r="A12012" s="285">
        <v>20618</v>
      </c>
      <c r="B12012" s="285" t="s">
        <v>20762</v>
      </c>
      <c r="C12012" s="513">
        <v>53.783299999999997</v>
      </c>
    </row>
    <row r="12013" spans="1:3">
      <c r="A12013" s="285">
        <v>666986</v>
      </c>
      <c r="B12013" s="285" t="s">
        <v>20763</v>
      </c>
      <c r="C12013" s="513">
        <v>0.97389999999999999</v>
      </c>
    </row>
    <row r="12014" spans="1:3">
      <c r="A12014" s="285">
        <v>661452</v>
      </c>
      <c r="B12014" s="285" t="s">
        <v>20764</v>
      </c>
      <c r="C12014" s="513">
        <v>768</v>
      </c>
    </row>
    <row r="12015" spans="1:3">
      <c r="A12015" s="285">
        <v>661453</v>
      </c>
      <c r="B12015" s="285" t="s">
        <v>20765</v>
      </c>
      <c r="C12015" s="513">
        <v>1216.8</v>
      </c>
    </row>
    <row r="12016" spans="1:3">
      <c r="A12016" s="285">
        <v>412166</v>
      </c>
      <c r="B12016" s="285" t="s">
        <v>20766</v>
      </c>
      <c r="C12016" s="513">
        <v>389.48399999999998</v>
      </c>
    </row>
    <row r="12017" spans="1:3">
      <c r="A12017" s="285">
        <v>414282</v>
      </c>
      <c r="B12017" s="285" t="s">
        <v>20767</v>
      </c>
      <c r="C12017" s="513">
        <v>159.982</v>
      </c>
    </row>
    <row r="12018" spans="1:3">
      <c r="A12018" s="285">
        <v>414283</v>
      </c>
      <c r="B12018" s="285" t="s">
        <v>20768</v>
      </c>
      <c r="C12018" s="513">
        <v>186.55</v>
      </c>
    </row>
    <row r="12019" spans="1:3">
      <c r="A12019" s="285">
        <v>664703</v>
      </c>
      <c r="B12019" s="285" t="s">
        <v>20769</v>
      </c>
      <c r="C12019" s="513">
        <v>19.055</v>
      </c>
    </row>
    <row r="12020" spans="1:3">
      <c r="A12020" s="285">
        <v>409855</v>
      </c>
      <c r="B12020" s="285" t="s">
        <v>20770</v>
      </c>
      <c r="C12020" s="513">
        <v>586.71900000000005</v>
      </c>
    </row>
    <row r="12021" spans="1:3">
      <c r="A12021" s="285">
        <v>382915</v>
      </c>
      <c r="B12021" s="285" t="s">
        <v>20771</v>
      </c>
      <c r="C12021" s="513">
        <v>1.5778000000000001</v>
      </c>
    </row>
    <row r="12022" spans="1:3">
      <c r="A12022" s="285">
        <v>410036</v>
      </c>
      <c r="B12022" s="285" t="s">
        <v>20772</v>
      </c>
      <c r="C12022" s="513">
        <v>393.87599999999998</v>
      </c>
    </row>
    <row r="12023" spans="1:3">
      <c r="A12023" s="285">
        <v>27772</v>
      </c>
      <c r="B12023" s="285" t="s">
        <v>20773</v>
      </c>
      <c r="C12023" s="513">
        <v>59.109000000000002</v>
      </c>
    </row>
    <row r="12024" spans="1:3">
      <c r="A12024" s="285">
        <v>27770</v>
      </c>
      <c r="B12024" s="285" t="s">
        <v>20774</v>
      </c>
      <c r="C12024" s="513">
        <v>50.177100000000003</v>
      </c>
    </row>
    <row r="12025" spans="1:3">
      <c r="A12025" s="285">
        <v>27560</v>
      </c>
      <c r="B12025" s="285" t="s">
        <v>20775</v>
      </c>
      <c r="C12025" s="513">
        <v>47.161799999999999</v>
      </c>
    </row>
    <row r="12026" spans="1:3">
      <c r="A12026" s="285">
        <v>20918</v>
      </c>
      <c r="B12026" s="285" t="s">
        <v>20776</v>
      </c>
      <c r="C12026" s="513">
        <v>63.863700000000001</v>
      </c>
    </row>
    <row r="12027" spans="1:3">
      <c r="A12027" s="285">
        <v>27562</v>
      </c>
      <c r="B12027" s="285" t="s">
        <v>20777</v>
      </c>
      <c r="C12027" s="513">
        <v>34.5306</v>
      </c>
    </row>
    <row r="12028" spans="1:3">
      <c r="A12028" s="285">
        <v>661672</v>
      </c>
      <c r="B12028" s="285" t="s">
        <v>18765</v>
      </c>
      <c r="C12028" s="513">
        <v>3.2262</v>
      </c>
    </row>
    <row r="12029" spans="1:3">
      <c r="A12029" s="285" t="e">
        <v>#VALUE!</v>
      </c>
      <c r="B12029" s="285" t="s">
        <v>20778</v>
      </c>
      <c r="C12029" s="513">
        <v>19.803000000000001</v>
      </c>
    </row>
    <row r="12030" spans="1:3">
      <c r="A12030" s="285">
        <v>27408</v>
      </c>
      <c r="B12030" s="285" t="s">
        <v>20779</v>
      </c>
      <c r="C12030" s="513">
        <v>32.1708</v>
      </c>
    </row>
    <row r="12031" spans="1:3">
      <c r="A12031" s="285">
        <v>78458</v>
      </c>
      <c r="B12031" s="285" t="s">
        <v>20780</v>
      </c>
      <c r="C12031" s="513">
        <v>57.35</v>
      </c>
    </row>
    <row r="12032" spans="1:3">
      <c r="A12032" s="285">
        <v>661651</v>
      </c>
      <c r="B12032" s="285" t="s">
        <v>20781</v>
      </c>
      <c r="C12032" s="513">
        <v>18.167999999999999</v>
      </c>
    </row>
    <row r="12033" spans="1:3">
      <c r="A12033" s="285">
        <v>89279</v>
      </c>
      <c r="B12033" s="285" t="s">
        <v>20782</v>
      </c>
      <c r="C12033" s="513">
        <v>2.3959999999999999</v>
      </c>
    </row>
    <row r="12034" spans="1:3">
      <c r="A12034" s="285">
        <v>409821</v>
      </c>
      <c r="B12034" s="285" t="s">
        <v>20783</v>
      </c>
      <c r="C12034" s="513">
        <v>74.528999999999996</v>
      </c>
    </row>
    <row r="12035" spans="1:3">
      <c r="A12035" s="285">
        <v>409850</v>
      </c>
      <c r="B12035" s="285" t="s">
        <v>20784</v>
      </c>
      <c r="C12035" s="513">
        <v>160.27199999999999</v>
      </c>
    </row>
    <row r="12036" spans="1:3">
      <c r="A12036" s="285">
        <v>404540</v>
      </c>
      <c r="B12036" s="285" t="s">
        <v>20785</v>
      </c>
      <c r="C12036" s="513">
        <v>109.9521</v>
      </c>
    </row>
    <row r="12037" spans="1:3">
      <c r="A12037" s="285">
        <v>404541</v>
      </c>
      <c r="B12037" s="285" t="s">
        <v>20786</v>
      </c>
      <c r="C12037" s="513">
        <v>249.54900000000001</v>
      </c>
    </row>
    <row r="12038" spans="1:3">
      <c r="A12038" s="285">
        <v>404561</v>
      </c>
      <c r="B12038" s="285" t="s">
        <v>19789</v>
      </c>
      <c r="C12038" s="513">
        <v>330.20370000000003</v>
      </c>
    </row>
    <row r="12039" spans="1:3">
      <c r="A12039" s="285">
        <v>78486</v>
      </c>
      <c r="B12039" s="285" t="s">
        <v>20787</v>
      </c>
      <c r="C12039" s="513">
        <v>85.95</v>
      </c>
    </row>
    <row r="12040" spans="1:3">
      <c r="A12040" s="285">
        <v>78485</v>
      </c>
      <c r="B12040" s="285" t="s">
        <v>20788</v>
      </c>
      <c r="C12040" s="513">
        <v>70.3</v>
      </c>
    </row>
    <row r="12041" spans="1:3">
      <c r="A12041" s="285">
        <v>404433</v>
      </c>
      <c r="B12041" s="285" t="s">
        <v>20789</v>
      </c>
      <c r="C12041" s="513">
        <v>190.95419999999999</v>
      </c>
    </row>
    <row r="12042" spans="1:3">
      <c r="A12042" s="285">
        <v>404460</v>
      </c>
      <c r="B12042" s="285" t="s">
        <v>20790</v>
      </c>
      <c r="C12042" s="513">
        <v>212.55090000000001</v>
      </c>
    </row>
    <row r="12043" spans="1:3">
      <c r="A12043" s="285">
        <v>404461</v>
      </c>
      <c r="B12043" s="285" t="s">
        <v>20791</v>
      </c>
      <c r="C12043" s="513">
        <v>212.55090000000001</v>
      </c>
    </row>
    <row r="12044" spans="1:3">
      <c r="A12044" s="285">
        <v>404462</v>
      </c>
      <c r="B12044" s="285" t="s">
        <v>20792</v>
      </c>
      <c r="C12044" s="513">
        <v>59.637</v>
      </c>
    </row>
    <row r="12045" spans="1:3">
      <c r="A12045" s="285">
        <v>404465</v>
      </c>
      <c r="B12045" s="285" t="s">
        <v>20793</v>
      </c>
      <c r="C12045" s="513">
        <v>244.917</v>
      </c>
    </row>
    <row r="12046" spans="1:3">
      <c r="A12046" s="285">
        <v>404489</v>
      </c>
      <c r="B12046" s="285" t="s">
        <v>20794</v>
      </c>
      <c r="C12046" s="513">
        <v>51.965200000000003</v>
      </c>
    </row>
    <row r="12047" spans="1:3">
      <c r="A12047" s="285">
        <v>404552</v>
      </c>
      <c r="B12047" s="285" t="s">
        <v>20795</v>
      </c>
      <c r="C12047" s="513">
        <v>459.49439999999998</v>
      </c>
    </row>
    <row r="12048" spans="1:3">
      <c r="A12048" s="285">
        <v>23935</v>
      </c>
      <c r="B12048" s="285" t="s">
        <v>20796</v>
      </c>
      <c r="C12048" s="513">
        <v>9.8096999999999994</v>
      </c>
    </row>
    <row r="12049" spans="1:3">
      <c r="A12049" s="285">
        <v>662433</v>
      </c>
      <c r="B12049" s="285" t="s">
        <v>20797</v>
      </c>
      <c r="C12049" s="513">
        <v>164.7</v>
      </c>
    </row>
    <row r="12050" spans="1:3">
      <c r="A12050" s="285">
        <v>78403</v>
      </c>
      <c r="B12050" s="285" t="s">
        <v>20798</v>
      </c>
      <c r="C12050" s="513">
        <v>161</v>
      </c>
    </row>
    <row r="12051" spans="1:3">
      <c r="A12051" s="285">
        <v>22146</v>
      </c>
      <c r="B12051" s="285" t="s">
        <v>20799</v>
      </c>
      <c r="C12051" s="513">
        <v>97.299000000000007</v>
      </c>
    </row>
    <row r="12052" spans="1:3">
      <c r="A12052" s="285">
        <v>409735</v>
      </c>
      <c r="B12052" s="285" t="s">
        <v>20800</v>
      </c>
      <c r="C12052" s="513">
        <v>156.99600000000001</v>
      </c>
    </row>
    <row r="12053" spans="1:3">
      <c r="A12053" s="285">
        <v>23982</v>
      </c>
      <c r="B12053" s="285" t="s">
        <v>20801</v>
      </c>
      <c r="C12053" s="513">
        <v>10.3398</v>
      </c>
    </row>
    <row r="12054" spans="1:3">
      <c r="A12054" s="285">
        <v>23770</v>
      </c>
      <c r="B12054" s="285" t="s">
        <v>20802</v>
      </c>
      <c r="C12054" s="513">
        <v>10.374000000000001</v>
      </c>
    </row>
    <row r="12055" spans="1:3">
      <c r="A12055" s="285">
        <v>666575</v>
      </c>
      <c r="B12055" s="285" t="s">
        <v>20803</v>
      </c>
      <c r="C12055" s="513">
        <v>15.4998</v>
      </c>
    </row>
    <row r="12056" spans="1:3">
      <c r="A12056" s="285">
        <v>666414</v>
      </c>
      <c r="B12056" s="285" t="s">
        <v>20804</v>
      </c>
      <c r="C12056" s="513">
        <v>3.8098000000000001</v>
      </c>
    </row>
    <row r="12057" spans="1:3">
      <c r="A12057" s="285">
        <v>404370</v>
      </c>
      <c r="B12057" s="285" t="s">
        <v>20805</v>
      </c>
      <c r="C12057" s="513">
        <v>1562.721</v>
      </c>
    </row>
    <row r="12058" spans="1:3">
      <c r="A12058" s="285">
        <v>404685</v>
      </c>
      <c r="B12058" s="285" t="s">
        <v>20806</v>
      </c>
      <c r="C12058" s="513">
        <v>85.5762</v>
      </c>
    </row>
    <row r="12059" spans="1:3">
      <c r="A12059" s="285">
        <v>404674</v>
      </c>
      <c r="B12059" s="285" t="s">
        <v>20807</v>
      </c>
      <c r="C12059" s="513">
        <v>73.243499999999997</v>
      </c>
    </row>
    <row r="12060" spans="1:3">
      <c r="A12060" s="285">
        <v>404670</v>
      </c>
      <c r="B12060" s="285" t="s">
        <v>20808</v>
      </c>
      <c r="C12060" s="513">
        <v>56.4467</v>
      </c>
    </row>
    <row r="12061" spans="1:3">
      <c r="A12061" s="285">
        <v>404623</v>
      </c>
      <c r="B12061" s="285" t="s">
        <v>20809</v>
      </c>
      <c r="C12061" s="513">
        <v>705.22199999999998</v>
      </c>
    </row>
    <row r="12062" spans="1:3">
      <c r="A12062" s="285">
        <v>404510</v>
      </c>
      <c r="B12062" s="285" t="s">
        <v>20810</v>
      </c>
      <c r="C12062" s="513">
        <v>22.743099999999998</v>
      </c>
    </row>
    <row r="12063" spans="1:3">
      <c r="A12063" s="285">
        <v>404511</v>
      </c>
      <c r="B12063" s="285" t="s">
        <v>20810</v>
      </c>
      <c r="C12063" s="513">
        <v>22.743099999999998</v>
      </c>
    </row>
    <row r="12064" spans="1:3">
      <c r="A12064" s="285">
        <v>404512</v>
      </c>
      <c r="B12064" s="285" t="s">
        <v>20810</v>
      </c>
      <c r="C12064" s="513">
        <v>22.743099999999998</v>
      </c>
    </row>
    <row r="12065" spans="1:3">
      <c r="A12065" s="285">
        <v>404671</v>
      </c>
      <c r="B12065" s="285" t="s">
        <v>20811</v>
      </c>
      <c r="C12065" s="513">
        <v>73.475099999999998</v>
      </c>
    </row>
    <row r="12066" spans="1:3">
      <c r="A12066" s="285">
        <v>404627</v>
      </c>
      <c r="B12066" s="285" t="s">
        <v>20812</v>
      </c>
      <c r="C12066" s="513">
        <v>789.75599999999997</v>
      </c>
    </row>
    <row r="12067" spans="1:3">
      <c r="A12067" s="285">
        <v>20802</v>
      </c>
      <c r="B12067" s="285" t="s">
        <v>20813</v>
      </c>
      <c r="C12067" s="513">
        <v>1098.3630000000001</v>
      </c>
    </row>
    <row r="12068" spans="1:3">
      <c r="A12068" s="285">
        <v>20813</v>
      </c>
      <c r="B12068" s="285" t="s">
        <v>20814</v>
      </c>
      <c r="C12068" s="513">
        <v>39.314100000000003</v>
      </c>
    </row>
    <row r="12069" spans="1:3">
      <c r="A12069" s="285">
        <v>21110</v>
      </c>
      <c r="B12069" s="285" t="s">
        <v>20815</v>
      </c>
      <c r="C12069" s="513">
        <v>53.018999999999998</v>
      </c>
    </row>
    <row r="12070" spans="1:3">
      <c r="A12070" s="285">
        <v>138069</v>
      </c>
      <c r="B12070" s="285" t="s">
        <v>20816</v>
      </c>
      <c r="C12070" s="513">
        <v>33.891199999999998</v>
      </c>
    </row>
    <row r="12071" spans="1:3">
      <c r="A12071" s="285">
        <v>404513</v>
      </c>
      <c r="B12071" s="285" t="s">
        <v>20810</v>
      </c>
      <c r="C12071" s="513">
        <v>22.743099999999998</v>
      </c>
    </row>
    <row r="12072" spans="1:3">
      <c r="A12072" s="285">
        <v>404621</v>
      </c>
      <c r="B12072" s="285" t="s">
        <v>20817</v>
      </c>
      <c r="C12072" s="513">
        <v>541.7124</v>
      </c>
    </row>
    <row r="12073" spans="1:3">
      <c r="A12073" s="285">
        <v>666946</v>
      </c>
      <c r="B12073" s="285" t="s">
        <v>20818</v>
      </c>
      <c r="C12073" s="513">
        <v>10.1846</v>
      </c>
    </row>
    <row r="12074" spans="1:3">
      <c r="A12074" s="285">
        <v>666949</v>
      </c>
      <c r="B12074" s="285" t="s">
        <v>20819</v>
      </c>
      <c r="C12074" s="513">
        <v>11.3368</v>
      </c>
    </row>
    <row r="12075" spans="1:3">
      <c r="A12075" s="285">
        <v>666953</v>
      </c>
      <c r="B12075" s="285" t="s">
        <v>20820</v>
      </c>
      <c r="C12075" s="513">
        <v>26.906099999999999</v>
      </c>
    </row>
    <row r="12076" spans="1:3">
      <c r="A12076" s="285">
        <v>666474</v>
      </c>
      <c r="B12076" s="285" t="s">
        <v>20821</v>
      </c>
      <c r="C12076" s="513">
        <v>1.4543999999999999</v>
      </c>
    </row>
    <row r="12077" spans="1:3">
      <c r="A12077" s="285">
        <v>666482</v>
      </c>
      <c r="B12077" s="285" t="s">
        <v>20822</v>
      </c>
      <c r="C12077" s="513">
        <v>5.5693999999999999</v>
      </c>
    </row>
    <row r="12078" spans="1:3">
      <c r="A12078" s="285">
        <v>665822</v>
      </c>
      <c r="B12078" s="285" t="s">
        <v>20752</v>
      </c>
      <c r="C12078" s="513">
        <v>39.57</v>
      </c>
    </row>
    <row r="12079" spans="1:3">
      <c r="A12079" s="285">
        <v>665814</v>
      </c>
      <c r="B12079" s="285" t="s">
        <v>20823</v>
      </c>
      <c r="C12079" s="513">
        <v>46.195</v>
      </c>
    </row>
    <row r="12080" spans="1:3">
      <c r="A12080" s="285">
        <v>30068</v>
      </c>
      <c r="B12080" s="285" t="s">
        <v>20824</v>
      </c>
      <c r="C12080" s="513">
        <v>151.62</v>
      </c>
    </row>
    <row r="12081" spans="1:3">
      <c r="A12081" s="285">
        <v>410605</v>
      </c>
      <c r="B12081" s="285" t="s">
        <v>20825</v>
      </c>
      <c r="C12081" s="513">
        <v>343.2312</v>
      </c>
    </row>
    <row r="12082" spans="1:3">
      <c r="A12082" s="285">
        <v>410608</v>
      </c>
      <c r="B12082" s="285" t="s">
        <v>20826</v>
      </c>
      <c r="C12082" s="513">
        <v>257.3655</v>
      </c>
    </row>
    <row r="12083" spans="1:3">
      <c r="A12083" s="285">
        <v>666993</v>
      </c>
      <c r="B12083" s="285" t="s">
        <v>20827</v>
      </c>
      <c r="C12083" s="513">
        <v>5.0297999999999998</v>
      </c>
    </row>
    <row r="12084" spans="1:3">
      <c r="A12084" s="285">
        <v>404382</v>
      </c>
      <c r="B12084" s="285" t="s">
        <v>20828</v>
      </c>
      <c r="C12084" s="513">
        <v>911.92499999999995</v>
      </c>
    </row>
    <row r="12085" spans="1:3">
      <c r="A12085" s="285">
        <v>409282</v>
      </c>
      <c r="B12085" s="285" t="s">
        <v>20829</v>
      </c>
      <c r="C12085" s="513">
        <v>343.66500000000002</v>
      </c>
    </row>
    <row r="12086" spans="1:3">
      <c r="A12086" s="285">
        <v>409506</v>
      </c>
      <c r="B12086" s="285" t="s">
        <v>18743</v>
      </c>
      <c r="C12086" s="513">
        <v>266.30099999999999</v>
      </c>
    </row>
    <row r="12087" spans="1:3">
      <c r="A12087" s="285">
        <v>409508</v>
      </c>
      <c r="B12087" s="285" t="s">
        <v>20830</v>
      </c>
      <c r="C12087" s="513">
        <v>412.27199999999999</v>
      </c>
    </row>
    <row r="12088" spans="1:3">
      <c r="A12088" s="285">
        <v>36577</v>
      </c>
      <c r="B12088" s="285" t="s">
        <v>20831</v>
      </c>
      <c r="C12088" s="513">
        <v>35.357999999999997</v>
      </c>
    </row>
    <row r="12089" spans="1:3">
      <c r="A12089" s="285">
        <v>409781</v>
      </c>
      <c r="B12089" s="285" t="s">
        <v>20832</v>
      </c>
      <c r="C12089" s="513">
        <v>95.192999999999998</v>
      </c>
    </row>
    <row r="12090" spans="1:3">
      <c r="A12090" s="285">
        <v>409782</v>
      </c>
      <c r="B12090" s="285" t="s">
        <v>20833</v>
      </c>
      <c r="C12090" s="513">
        <v>97.02</v>
      </c>
    </row>
    <row r="12091" spans="1:3">
      <c r="A12091" s="285">
        <v>409783</v>
      </c>
      <c r="B12091" s="285" t="s">
        <v>20834</v>
      </c>
      <c r="C12091" s="513">
        <v>99.477000000000004</v>
      </c>
    </row>
    <row r="12092" spans="1:3">
      <c r="A12092" s="285">
        <v>409784</v>
      </c>
      <c r="B12092" s="285" t="s">
        <v>20835</v>
      </c>
      <c r="C12092" s="513">
        <v>189.94499999999999</v>
      </c>
    </row>
    <row r="12093" spans="1:3">
      <c r="A12093" s="285">
        <v>21113</v>
      </c>
      <c r="B12093" s="285" t="s">
        <v>20836</v>
      </c>
      <c r="C12093" s="513">
        <v>75.733199999999997</v>
      </c>
    </row>
    <row r="12094" spans="1:3">
      <c r="A12094" s="285">
        <v>404381</v>
      </c>
      <c r="B12094" s="285" t="s">
        <v>20837</v>
      </c>
      <c r="C12094" s="513">
        <v>954.77099999999996</v>
      </c>
    </row>
    <row r="12095" spans="1:3">
      <c r="A12095" s="285">
        <v>404542</v>
      </c>
      <c r="B12095" s="285" t="s">
        <v>20838</v>
      </c>
      <c r="C12095" s="513">
        <v>399.51</v>
      </c>
    </row>
    <row r="12096" spans="1:3">
      <c r="A12096" s="285">
        <v>404490</v>
      </c>
      <c r="B12096" s="285" t="s">
        <v>20839</v>
      </c>
      <c r="C12096" s="513">
        <v>51.965200000000003</v>
      </c>
    </row>
    <row r="12097" spans="1:3">
      <c r="A12097" s="285">
        <v>404455</v>
      </c>
      <c r="B12097" s="285" t="s">
        <v>20840</v>
      </c>
      <c r="C12097" s="513">
        <v>198.77070000000001</v>
      </c>
    </row>
    <row r="12098" spans="1:3">
      <c r="A12098" s="285">
        <v>86131</v>
      </c>
      <c r="B12098" s="285" t="s">
        <v>20841</v>
      </c>
      <c r="C12098" s="513">
        <v>4.6321000000000003</v>
      </c>
    </row>
    <row r="12099" spans="1:3">
      <c r="A12099" s="285">
        <v>41379</v>
      </c>
      <c r="B12099" s="285" t="s">
        <v>20842</v>
      </c>
      <c r="C12099" s="513">
        <v>5.6448</v>
      </c>
    </row>
    <row r="12100" spans="1:3">
      <c r="A12100" s="285">
        <v>412162</v>
      </c>
      <c r="B12100" s="285" t="s">
        <v>20843</v>
      </c>
      <c r="C12100" s="513">
        <v>122.202</v>
      </c>
    </row>
    <row r="12101" spans="1:3">
      <c r="A12101" s="285">
        <v>404470</v>
      </c>
      <c r="B12101" s="285" t="s">
        <v>20790</v>
      </c>
      <c r="C12101" s="513">
        <v>249.8964</v>
      </c>
    </row>
    <row r="12102" spans="1:3">
      <c r="A12102" s="285">
        <v>404471</v>
      </c>
      <c r="B12102" s="285" t="s">
        <v>20791</v>
      </c>
      <c r="C12102" s="513">
        <v>249.8964</v>
      </c>
    </row>
    <row r="12103" spans="1:3">
      <c r="A12103" s="285">
        <v>404475</v>
      </c>
      <c r="B12103" s="285" t="s">
        <v>20844</v>
      </c>
      <c r="C12103" s="513">
        <v>369.57569999999998</v>
      </c>
    </row>
    <row r="12104" spans="1:3">
      <c r="A12104" s="285">
        <v>404463</v>
      </c>
      <c r="B12104" s="285" t="s">
        <v>20845</v>
      </c>
      <c r="C12104" s="513">
        <v>244.917</v>
      </c>
    </row>
    <row r="12105" spans="1:3">
      <c r="A12105" s="285">
        <v>404516</v>
      </c>
      <c r="B12105" s="285" t="s">
        <v>20846</v>
      </c>
      <c r="C12105" s="513">
        <v>137.68620000000001</v>
      </c>
    </row>
    <row r="12106" spans="1:3">
      <c r="A12106" s="285">
        <v>404441</v>
      </c>
      <c r="B12106" s="285" t="s">
        <v>20847</v>
      </c>
      <c r="C12106" s="513">
        <v>179.43209999999999</v>
      </c>
    </row>
    <row r="12107" spans="1:3">
      <c r="A12107" s="285">
        <v>33600</v>
      </c>
      <c r="B12107" s="285" t="s">
        <v>20848</v>
      </c>
      <c r="C12107" s="513">
        <v>0.35099999999999998</v>
      </c>
    </row>
    <row r="12108" spans="1:3">
      <c r="A12108" s="285">
        <v>27406</v>
      </c>
      <c r="B12108" s="285" t="s">
        <v>20849</v>
      </c>
      <c r="C12108" s="513">
        <v>24.093900000000001</v>
      </c>
    </row>
    <row r="12109" spans="1:3">
      <c r="A12109" s="285">
        <v>664509</v>
      </c>
      <c r="B12109" s="285" t="s">
        <v>20850</v>
      </c>
      <c r="C12109" s="513">
        <v>7.32</v>
      </c>
    </row>
    <row r="12110" spans="1:3">
      <c r="A12110" s="285">
        <v>661720</v>
      </c>
      <c r="B12110" s="285" t="s">
        <v>20851</v>
      </c>
      <c r="C12110" s="513">
        <v>8.5739999999999998</v>
      </c>
    </row>
    <row r="12111" spans="1:3">
      <c r="A12111" s="285" t="e">
        <v>#VALUE!</v>
      </c>
      <c r="B12111" s="285" t="s">
        <v>20852</v>
      </c>
      <c r="C12111" s="513">
        <v>1.9865999999999999</v>
      </c>
    </row>
    <row r="12112" spans="1:3">
      <c r="A12112" s="285" t="e">
        <v>#VALUE!</v>
      </c>
      <c r="B12112" s="285" t="s">
        <v>20853</v>
      </c>
      <c r="C12112" s="513">
        <v>1.9865999999999999</v>
      </c>
    </row>
    <row r="12113" spans="1:3">
      <c r="A12113" s="285" t="e">
        <v>#VALUE!</v>
      </c>
      <c r="B12113" s="285" t="s">
        <v>20854</v>
      </c>
      <c r="C12113" s="513">
        <v>2.3675999999999999</v>
      </c>
    </row>
    <row r="12114" spans="1:3">
      <c r="A12114" s="285" t="e">
        <v>#VALUE!</v>
      </c>
      <c r="B12114" s="285" t="s">
        <v>20855</v>
      </c>
      <c r="C12114" s="513">
        <v>2.3675999999999999</v>
      </c>
    </row>
    <row r="12115" spans="1:3">
      <c r="A12115" s="285" t="e">
        <v>#VALUE!</v>
      </c>
      <c r="B12115" s="285" t="s">
        <v>20856</v>
      </c>
      <c r="C12115" s="513">
        <v>1.7394000000000001</v>
      </c>
    </row>
    <row r="12116" spans="1:3">
      <c r="A12116" s="285" t="e">
        <v>#VALUE!</v>
      </c>
      <c r="B12116" s="285" t="s">
        <v>20857</v>
      </c>
      <c r="C12116" s="513">
        <v>1.7891999999999999</v>
      </c>
    </row>
    <row r="12117" spans="1:3">
      <c r="A12117" s="285" t="e">
        <v>#VALUE!</v>
      </c>
      <c r="B12117" s="285" t="s">
        <v>20858</v>
      </c>
      <c r="C12117" s="513">
        <v>70.44</v>
      </c>
    </row>
    <row r="12118" spans="1:3">
      <c r="A12118" s="285" t="e">
        <v>#VALUE!</v>
      </c>
      <c r="B12118" s="285" t="s">
        <v>20859</v>
      </c>
      <c r="C12118" s="513">
        <v>6.15</v>
      </c>
    </row>
    <row r="12119" spans="1:3">
      <c r="A12119" s="285" t="e">
        <v>#VALUE!</v>
      </c>
      <c r="B12119" s="285" t="s">
        <v>20860</v>
      </c>
      <c r="C12119" s="513">
        <v>86.82</v>
      </c>
    </row>
    <row r="12120" spans="1:3">
      <c r="A12120" s="285" t="e">
        <v>#VALUE!</v>
      </c>
      <c r="B12120" s="285" t="s">
        <v>20861</v>
      </c>
      <c r="C12120" s="513">
        <v>138.30000000000001</v>
      </c>
    </row>
    <row r="12121" spans="1:3">
      <c r="A12121" s="285" t="e">
        <v>#VALUE!</v>
      </c>
      <c r="B12121" s="285" t="s">
        <v>20862</v>
      </c>
      <c r="C12121" s="513">
        <v>132.12</v>
      </c>
    </row>
    <row r="12122" spans="1:3">
      <c r="A12122" s="285" t="e">
        <v>#VALUE!</v>
      </c>
      <c r="B12122" s="285" t="s">
        <v>20863</v>
      </c>
      <c r="C12122" s="513">
        <v>242.88</v>
      </c>
    </row>
    <row r="12123" spans="1:3">
      <c r="A12123" s="285" t="e">
        <v>#VALUE!</v>
      </c>
      <c r="B12123" s="285" t="s">
        <v>20864</v>
      </c>
      <c r="C12123" s="513">
        <v>112.74</v>
      </c>
    </row>
    <row r="12124" spans="1:3">
      <c r="A12124" s="285" t="e">
        <v>#VALUE!</v>
      </c>
      <c r="B12124" s="285" t="s">
        <v>20865</v>
      </c>
      <c r="C12124" s="513">
        <v>247.68</v>
      </c>
    </row>
    <row r="12125" spans="1:3">
      <c r="A12125" s="285" t="e">
        <v>#VALUE!</v>
      </c>
      <c r="B12125" s="285" t="s">
        <v>20866</v>
      </c>
      <c r="C12125" s="513">
        <v>111.66</v>
      </c>
    </row>
    <row r="12126" spans="1:3">
      <c r="A12126" s="285" t="e">
        <v>#VALUE!</v>
      </c>
      <c r="B12126" s="285" t="s">
        <v>20867</v>
      </c>
      <c r="C12126" s="513">
        <v>145.19999999999999</v>
      </c>
    </row>
    <row r="12127" spans="1:3">
      <c r="A12127" s="285" t="e">
        <v>#VALUE!</v>
      </c>
      <c r="B12127" s="285" t="s">
        <v>20868</v>
      </c>
      <c r="C12127" s="513">
        <v>133.02000000000001</v>
      </c>
    </row>
    <row r="12128" spans="1:3">
      <c r="A12128" s="285" t="e">
        <v>#VALUE!</v>
      </c>
      <c r="B12128" s="285" t="s">
        <v>20869</v>
      </c>
      <c r="C12128" s="513">
        <v>101.7</v>
      </c>
    </row>
    <row r="12129" spans="1:3">
      <c r="A12129" s="285" t="e">
        <v>#VALUE!</v>
      </c>
      <c r="B12129" s="285" t="s">
        <v>20870</v>
      </c>
      <c r="C12129" s="513">
        <v>132.30000000000001</v>
      </c>
    </row>
    <row r="12130" spans="1:3">
      <c r="A12130" s="285" t="e">
        <v>#VALUE!</v>
      </c>
      <c r="B12130" s="285" t="s">
        <v>20871</v>
      </c>
      <c r="C12130" s="513">
        <v>130.97999999999999</v>
      </c>
    </row>
    <row r="12131" spans="1:3">
      <c r="A12131" s="285" t="e">
        <v>#VALUE!</v>
      </c>
      <c r="B12131" s="285" t="s">
        <v>20872</v>
      </c>
      <c r="C12131" s="513">
        <v>163.62</v>
      </c>
    </row>
    <row r="12132" spans="1:3">
      <c r="A12132" s="285" t="e">
        <v>#VALUE!</v>
      </c>
      <c r="B12132" s="285" t="s">
        <v>20873</v>
      </c>
      <c r="C12132" s="513">
        <v>157.80000000000001</v>
      </c>
    </row>
    <row r="12133" spans="1:3">
      <c r="A12133" s="285" t="e">
        <v>#VALUE!</v>
      </c>
      <c r="B12133" s="285" t="s">
        <v>20874</v>
      </c>
      <c r="C12133" s="513">
        <v>97.86</v>
      </c>
    </row>
    <row r="12134" spans="1:3">
      <c r="A12134" s="285" t="e">
        <v>#VALUE!</v>
      </c>
      <c r="B12134" s="285" t="s">
        <v>20875</v>
      </c>
      <c r="C12134" s="513">
        <v>64.02</v>
      </c>
    </row>
    <row r="12135" spans="1:3">
      <c r="A12135" s="285" t="e">
        <v>#VALUE!</v>
      </c>
      <c r="B12135" s="285" t="s">
        <v>19550</v>
      </c>
      <c r="C12135" s="513">
        <v>243.24</v>
      </c>
    </row>
    <row r="12136" spans="1:3">
      <c r="A12136" s="285" t="e">
        <v>#VALUE!</v>
      </c>
      <c r="B12136" s="285" t="s">
        <v>20876</v>
      </c>
      <c r="C12136" s="513">
        <v>174.72</v>
      </c>
    </row>
    <row r="12137" spans="1:3">
      <c r="A12137" s="285" t="e">
        <v>#VALUE!</v>
      </c>
      <c r="B12137" s="285" t="s">
        <v>20877</v>
      </c>
      <c r="C12137" s="513">
        <v>109.14</v>
      </c>
    </row>
    <row r="12138" spans="1:3">
      <c r="A12138" s="285" t="e">
        <v>#VALUE!</v>
      </c>
      <c r="B12138" s="285" t="s">
        <v>20860</v>
      </c>
      <c r="C12138" s="513">
        <v>86.82</v>
      </c>
    </row>
    <row r="12139" spans="1:3">
      <c r="A12139" s="285" t="e">
        <v>#VALUE!</v>
      </c>
      <c r="B12139" s="285" t="s">
        <v>20861</v>
      </c>
      <c r="C12139" s="513">
        <v>138.30000000000001</v>
      </c>
    </row>
    <row r="12140" spans="1:3">
      <c r="A12140" s="285" t="e">
        <v>#VALUE!</v>
      </c>
      <c r="B12140" s="285" t="s">
        <v>20862</v>
      </c>
      <c r="C12140" s="513">
        <v>132.12</v>
      </c>
    </row>
    <row r="12141" spans="1:3">
      <c r="A12141" s="285" t="e">
        <v>#VALUE!</v>
      </c>
      <c r="B12141" s="285" t="s">
        <v>20863</v>
      </c>
      <c r="C12141" s="513">
        <v>242.88</v>
      </c>
    </row>
    <row r="12142" spans="1:3">
      <c r="A12142" s="285" t="e">
        <v>#VALUE!</v>
      </c>
      <c r="B12142" s="285" t="s">
        <v>20864</v>
      </c>
      <c r="C12142" s="513">
        <v>112.74</v>
      </c>
    </row>
    <row r="12143" spans="1:3">
      <c r="A12143" s="285" t="e">
        <v>#VALUE!</v>
      </c>
      <c r="B12143" s="285" t="s">
        <v>20865</v>
      </c>
      <c r="C12143" s="513">
        <v>247.68</v>
      </c>
    </row>
    <row r="12144" spans="1:3">
      <c r="A12144" s="285" t="e">
        <v>#VALUE!</v>
      </c>
      <c r="B12144" s="285" t="s">
        <v>20866</v>
      </c>
      <c r="C12144" s="513">
        <v>111.66</v>
      </c>
    </row>
    <row r="12145" spans="1:3">
      <c r="A12145" s="285" t="e">
        <v>#VALUE!</v>
      </c>
      <c r="B12145" s="285" t="s">
        <v>20867</v>
      </c>
      <c r="C12145" s="513">
        <v>145.19999999999999</v>
      </c>
    </row>
    <row r="12146" spans="1:3">
      <c r="A12146" s="285" t="e">
        <v>#VALUE!</v>
      </c>
      <c r="B12146" s="285" t="s">
        <v>20868</v>
      </c>
      <c r="C12146" s="513">
        <v>133.02000000000001</v>
      </c>
    </row>
    <row r="12147" spans="1:3">
      <c r="A12147" s="285" t="e">
        <v>#VALUE!</v>
      </c>
      <c r="B12147" s="285" t="s">
        <v>20869</v>
      </c>
      <c r="C12147" s="513">
        <v>101.7</v>
      </c>
    </row>
    <row r="12148" spans="1:3">
      <c r="A12148" s="285" t="e">
        <v>#VALUE!</v>
      </c>
      <c r="B12148" s="285" t="s">
        <v>20870</v>
      </c>
      <c r="C12148" s="513">
        <v>116.16</v>
      </c>
    </row>
    <row r="12149" spans="1:3">
      <c r="A12149" s="285" t="e">
        <v>#VALUE!</v>
      </c>
      <c r="B12149" s="285" t="s">
        <v>20871</v>
      </c>
      <c r="C12149" s="513">
        <v>130.97999999999999</v>
      </c>
    </row>
    <row r="12150" spans="1:3">
      <c r="A12150" s="285" t="e">
        <v>#VALUE!</v>
      </c>
      <c r="B12150" s="285" t="s">
        <v>20872</v>
      </c>
      <c r="C12150" s="513">
        <v>163.62</v>
      </c>
    </row>
    <row r="12151" spans="1:3">
      <c r="A12151" s="285" t="e">
        <v>#VALUE!</v>
      </c>
      <c r="B12151" s="285" t="s">
        <v>20873</v>
      </c>
      <c r="C12151" s="513">
        <v>157.80000000000001</v>
      </c>
    </row>
    <row r="12152" spans="1:3">
      <c r="A12152" s="285" t="e">
        <v>#VALUE!</v>
      </c>
      <c r="B12152" s="285" t="s">
        <v>20874</v>
      </c>
      <c r="C12152" s="513">
        <v>97.86</v>
      </c>
    </row>
    <row r="12153" spans="1:3">
      <c r="A12153" s="285" t="e">
        <v>#VALUE!</v>
      </c>
      <c r="B12153" s="285" t="s">
        <v>20875</v>
      </c>
      <c r="C12153" s="513">
        <v>64.02</v>
      </c>
    </row>
    <row r="12154" spans="1:3">
      <c r="A12154" s="285" t="e">
        <v>#VALUE!</v>
      </c>
      <c r="B12154" s="285" t="s">
        <v>19547</v>
      </c>
      <c r="C12154" s="513">
        <v>73.5</v>
      </c>
    </row>
    <row r="12155" spans="1:3">
      <c r="A12155" s="285" t="e">
        <v>#VALUE!</v>
      </c>
      <c r="B12155" s="285" t="s">
        <v>19548</v>
      </c>
      <c r="C12155" s="513">
        <v>133.80000000000001</v>
      </c>
    </row>
    <row r="12156" spans="1:3">
      <c r="A12156" s="285" t="e">
        <v>#VALUE!</v>
      </c>
      <c r="B12156" s="285" t="s">
        <v>19549</v>
      </c>
      <c r="C12156" s="513">
        <v>184.02</v>
      </c>
    </row>
    <row r="12157" spans="1:3">
      <c r="A12157" s="285" t="e">
        <v>#VALUE!</v>
      </c>
      <c r="B12157" s="285" t="s">
        <v>19550</v>
      </c>
      <c r="C12157" s="513">
        <v>243.24</v>
      </c>
    </row>
    <row r="12158" spans="1:3">
      <c r="A12158" s="285" t="e">
        <v>#VALUE!</v>
      </c>
      <c r="B12158" s="285" t="s">
        <v>20749</v>
      </c>
      <c r="C12158" s="513">
        <v>166.02</v>
      </c>
    </row>
    <row r="12159" spans="1:3">
      <c r="A12159" s="285" t="e">
        <v>#VALUE!</v>
      </c>
      <c r="B12159" s="285" t="s">
        <v>20876</v>
      </c>
      <c r="C12159" s="513">
        <v>174.72</v>
      </c>
    </row>
    <row r="12160" spans="1:3">
      <c r="A12160" s="285" t="e">
        <v>#VALUE!</v>
      </c>
      <c r="B12160" s="285" t="s">
        <v>20877</v>
      </c>
      <c r="C12160" s="513">
        <v>109.14</v>
      </c>
    </row>
    <row r="12161" spans="1:3">
      <c r="A12161" s="285" t="e">
        <v>#VALUE!</v>
      </c>
      <c r="B12161" s="285" t="s">
        <v>20878</v>
      </c>
      <c r="C12161" s="513">
        <v>211.86</v>
      </c>
    </row>
    <row r="12162" spans="1:3">
      <c r="A12162" s="285" t="e">
        <v>#VALUE!</v>
      </c>
      <c r="B12162" s="285" t="s">
        <v>20879</v>
      </c>
      <c r="C12162" s="513">
        <v>217.14</v>
      </c>
    </row>
    <row r="12163" spans="1:3">
      <c r="A12163" s="285" t="e">
        <v>#VALUE!</v>
      </c>
      <c r="B12163" s="285" t="s">
        <v>20880</v>
      </c>
      <c r="C12163" s="513">
        <v>336.6</v>
      </c>
    </row>
    <row r="12164" spans="1:3">
      <c r="A12164" s="285" t="e">
        <v>#VALUE!</v>
      </c>
      <c r="B12164" s="285" t="s">
        <v>20860</v>
      </c>
      <c r="C12164" s="513">
        <v>108.24</v>
      </c>
    </row>
    <row r="12165" spans="1:3">
      <c r="A12165" s="285" t="e">
        <v>#VALUE!</v>
      </c>
      <c r="B12165" s="285" t="s">
        <v>20861</v>
      </c>
      <c r="C12165" s="513">
        <v>172.8</v>
      </c>
    </row>
    <row r="12166" spans="1:3">
      <c r="A12166" s="285" t="e">
        <v>#VALUE!</v>
      </c>
      <c r="B12166" s="285" t="s">
        <v>20862</v>
      </c>
      <c r="C12166" s="513">
        <v>165</v>
      </c>
    </row>
    <row r="12167" spans="1:3">
      <c r="A12167" s="285" t="e">
        <v>#VALUE!</v>
      </c>
      <c r="B12167" s="285" t="s">
        <v>20863</v>
      </c>
      <c r="C12167" s="513">
        <v>303.72000000000003</v>
      </c>
    </row>
    <row r="12168" spans="1:3">
      <c r="A12168" s="285" t="e">
        <v>#VALUE!</v>
      </c>
      <c r="B12168" s="285" t="s">
        <v>20864</v>
      </c>
      <c r="C12168" s="513">
        <v>140.82</v>
      </c>
    </row>
    <row r="12169" spans="1:3">
      <c r="A12169" s="285" t="e">
        <v>#VALUE!</v>
      </c>
      <c r="B12169" s="285" t="s">
        <v>20865</v>
      </c>
      <c r="C12169" s="513">
        <v>309.54000000000002</v>
      </c>
    </row>
    <row r="12170" spans="1:3">
      <c r="A12170" s="285" t="e">
        <v>#VALUE!</v>
      </c>
      <c r="B12170" s="285" t="s">
        <v>20866</v>
      </c>
      <c r="C12170" s="513">
        <v>139.62</v>
      </c>
    </row>
    <row r="12171" spans="1:3">
      <c r="A12171" s="285" t="e">
        <v>#VALUE!</v>
      </c>
      <c r="B12171" s="285" t="s">
        <v>20867</v>
      </c>
      <c r="C12171" s="513">
        <v>181.5</v>
      </c>
    </row>
    <row r="12172" spans="1:3">
      <c r="A12172" s="285" t="e">
        <v>#VALUE!</v>
      </c>
      <c r="B12172" s="285" t="s">
        <v>20868</v>
      </c>
      <c r="C12172" s="513">
        <v>166.26</v>
      </c>
    </row>
    <row r="12173" spans="1:3">
      <c r="A12173" s="285" t="e">
        <v>#VALUE!</v>
      </c>
      <c r="B12173" s="285" t="s">
        <v>20869</v>
      </c>
      <c r="C12173" s="513">
        <v>127.26</v>
      </c>
    </row>
    <row r="12174" spans="1:3">
      <c r="A12174" s="285" t="e">
        <v>#VALUE!</v>
      </c>
      <c r="B12174" s="285" t="s">
        <v>20870</v>
      </c>
      <c r="C12174" s="513">
        <v>165.24</v>
      </c>
    </row>
    <row r="12175" spans="1:3">
      <c r="A12175" s="285" t="e">
        <v>#VALUE!</v>
      </c>
      <c r="B12175" s="285" t="s">
        <v>20871</v>
      </c>
      <c r="C12175" s="513">
        <v>163.74</v>
      </c>
    </row>
    <row r="12176" spans="1:3">
      <c r="A12176" s="285" t="e">
        <v>#VALUE!</v>
      </c>
      <c r="B12176" s="285" t="s">
        <v>20872</v>
      </c>
      <c r="C12176" s="513">
        <v>163.62</v>
      </c>
    </row>
    <row r="12177" spans="1:3">
      <c r="A12177" s="285" t="e">
        <v>#VALUE!</v>
      </c>
      <c r="B12177" s="285" t="s">
        <v>20873</v>
      </c>
      <c r="C12177" s="513">
        <v>157.80000000000001</v>
      </c>
    </row>
    <row r="12178" spans="1:3">
      <c r="A12178" s="285" t="e">
        <v>#VALUE!</v>
      </c>
      <c r="B12178" s="285" t="s">
        <v>20874</v>
      </c>
      <c r="C12178" s="513">
        <v>122.22</v>
      </c>
    </row>
    <row r="12179" spans="1:3">
      <c r="A12179" s="285" t="e">
        <v>#VALUE!</v>
      </c>
      <c r="B12179" s="285" t="s">
        <v>20875</v>
      </c>
      <c r="C12179" s="513">
        <v>80.040000000000006</v>
      </c>
    </row>
    <row r="12180" spans="1:3">
      <c r="A12180" s="285" t="e">
        <v>#VALUE!</v>
      </c>
      <c r="B12180" s="285" t="s">
        <v>20749</v>
      </c>
      <c r="C12180" s="513">
        <v>207.42</v>
      </c>
    </row>
    <row r="12181" spans="1:3">
      <c r="A12181" s="285" t="e">
        <v>#VALUE!</v>
      </c>
      <c r="B12181" s="285" t="s">
        <v>20876</v>
      </c>
      <c r="C12181" s="513">
        <v>218.52</v>
      </c>
    </row>
    <row r="12182" spans="1:3">
      <c r="A12182" s="285" t="e">
        <v>#VALUE!</v>
      </c>
      <c r="B12182" s="285" t="s">
        <v>20877</v>
      </c>
      <c r="C12182" s="513">
        <v>136.32</v>
      </c>
    </row>
    <row r="12183" spans="1:3">
      <c r="A12183" s="285" t="e">
        <v>#VALUE!</v>
      </c>
      <c r="B12183" s="285" t="s">
        <v>20878</v>
      </c>
      <c r="C12183" s="513">
        <v>264.89999999999998</v>
      </c>
    </row>
    <row r="12184" spans="1:3">
      <c r="A12184" s="285" t="e">
        <v>#VALUE!</v>
      </c>
      <c r="B12184" s="285" t="s">
        <v>20879</v>
      </c>
      <c r="C12184" s="513">
        <v>271.56</v>
      </c>
    </row>
    <row r="12185" spans="1:3">
      <c r="A12185" s="285" t="e">
        <v>#VALUE!</v>
      </c>
      <c r="B12185" s="285" t="s">
        <v>20880</v>
      </c>
      <c r="C12185" s="513">
        <v>420.6</v>
      </c>
    </row>
    <row r="12186" spans="1:3">
      <c r="A12186" s="285" t="e">
        <v>#VALUE!</v>
      </c>
      <c r="B12186" s="285" t="s">
        <v>20860</v>
      </c>
      <c r="C12186" s="513">
        <v>123.96</v>
      </c>
    </row>
    <row r="12187" spans="1:3">
      <c r="A12187" s="285" t="e">
        <v>#VALUE!</v>
      </c>
      <c r="B12187" s="285" t="s">
        <v>20861</v>
      </c>
      <c r="C12187" s="513">
        <v>159.24</v>
      </c>
    </row>
    <row r="12188" spans="1:3">
      <c r="A12188" s="285" t="e">
        <v>#VALUE!</v>
      </c>
      <c r="B12188" s="285" t="s">
        <v>20862</v>
      </c>
      <c r="C12188" s="513">
        <v>247.86</v>
      </c>
    </row>
    <row r="12189" spans="1:3">
      <c r="A12189" s="285" t="e">
        <v>#VALUE!</v>
      </c>
      <c r="B12189" s="285" t="s">
        <v>20863</v>
      </c>
      <c r="C12189" s="513">
        <v>283.14</v>
      </c>
    </row>
    <row r="12190" spans="1:3">
      <c r="A12190" s="285" t="e">
        <v>#VALUE!</v>
      </c>
      <c r="B12190" s="285" t="s">
        <v>20864</v>
      </c>
      <c r="C12190" s="513">
        <v>141.54</v>
      </c>
    </row>
    <row r="12191" spans="1:3">
      <c r="A12191" s="285" t="e">
        <v>#VALUE!</v>
      </c>
      <c r="B12191" s="285" t="s">
        <v>20865</v>
      </c>
      <c r="C12191" s="513">
        <v>318.54000000000002</v>
      </c>
    </row>
    <row r="12192" spans="1:3">
      <c r="A12192" s="285" t="e">
        <v>#VALUE!</v>
      </c>
      <c r="B12192" s="285" t="s">
        <v>20866</v>
      </c>
      <c r="C12192" s="513">
        <v>123.96</v>
      </c>
    </row>
    <row r="12193" spans="1:3">
      <c r="A12193" s="285" t="e">
        <v>#VALUE!</v>
      </c>
      <c r="B12193" s="285" t="s">
        <v>20867</v>
      </c>
      <c r="C12193" s="513">
        <v>141.54</v>
      </c>
    </row>
    <row r="12194" spans="1:3">
      <c r="A12194" s="285" t="e">
        <v>#VALUE!</v>
      </c>
      <c r="B12194" s="285" t="s">
        <v>20868</v>
      </c>
      <c r="C12194" s="513">
        <v>159.24</v>
      </c>
    </row>
    <row r="12195" spans="1:3">
      <c r="A12195" s="285" t="e">
        <v>#VALUE!</v>
      </c>
      <c r="B12195" s="285" t="s">
        <v>20869</v>
      </c>
      <c r="C12195" s="513">
        <v>123.96</v>
      </c>
    </row>
    <row r="12196" spans="1:3">
      <c r="A12196" s="285" t="e">
        <v>#VALUE!</v>
      </c>
      <c r="B12196" s="285" t="s">
        <v>20870</v>
      </c>
      <c r="C12196" s="513">
        <v>141.54</v>
      </c>
    </row>
    <row r="12197" spans="1:3">
      <c r="A12197" s="285" t="e">
        <v>#VALUE!</v>
      </c>
      <c r="B12197" s="285" t="s">
        <v>20881</v>
      </c>
      <c r="C12197" s="513">
        <v>157.80000000000001</v>
      </c>
    </row>
    <row r="12198" spans="1:3">
      <c r="A12198" s="285" t="e">
        <v>#VALUE!</v>
      </c>
      <c r="B12198" s="285" t="s">
        <v>20871</v>
      </c>
      <c r="C12198" s="513">
        <v>185.82</v>
      </c>
    </row>
    <row r="12199" spans="1:3">
      <c r="A12199" s="285" t="e">
        <v>#VALUE!</v>
      </c>
      <c r="B12199" s="285" t="s">
        <v>20872</v>
      </c>
      <c r="C12199" s="513">
        <v>163.62</v>
      </c>
    </row>
    <row r="12200" spans="1:3">
      <c r="A12200" s="285" t="e">
        <v>#VALUE!</v>
      </c>
      <c r="B12200" s="285" t="s">
        <v>20873</v>
      </c>
      <c r="C12200" s="513">
        <v>157.80000000000001</v>
      </c>
    </row>
    <row r="12201" spans="1:3">
      <c r="A12201" s="285" t="e">
        <v>#VALUE!</v>
      </c>
      <c r="B12201" s="285" t="s">
        <v>20874</v>
      </c>
      <c r="C12201" s="513">
        <v>146.1</v>
      </c>
    </row>
    <row r="12202" spans="1:3">
      <c r="A12202" s="285" t="e">
        <v>#VALUE!</v>
      </c>
      <c r="B12202" s="285" t="s">
        <v>20875</v>
      </c>
      <c r="C12202" s="513">
        <v>113.94</v>
      </c>
    </row>
    <row r="12203" spans="1:3">
      <c r="A12203" s="285" t="e">
        <v>#VALUE!</v>
      </c>
      <c r="B12203" s="285" t="s">
        <v>19547</v>
      </c>
      <c r="C12203" s="513">
        <v>118.56</v>
      </c>
    </row>
    <row r="12204" spans="1:3">
      <c r="A12204" s="285" t="e">
        <v>#VALUE!</v>
      </c>
      <c r="B12204" s="285" t="s">
        <v>19548</v>
      </c>
      <c r="C12204" s="513">
        <v>236.7</v>
      </c>
    </row>
    <row r="12205" spans="1:3">
      <c r="A12205" s="285" t="e">
        <v>#VALUE!</v>
      </c>
      <c r="B12205" s="285" t="s">
        <v>19549</v>
      </c>
      <c r="C12205" s="513">
        <v>354.96</v>
      </c>
    </row>
    <row r="12206" spans="1:3">
      <c r="A12206" s="285" t="e">
        <v>#VALUE!</v>
      </c>
      <c r="B12206" s="285" t="s">
        <v>19550</v>
      </c>
      <c r="C12206" s="513">
        <v>378.42</v>
      </c>
    </row>
    <row r="12207" spans="1:3">
      <c r="A12207" s="285" t="e">
        <v>#VALUE!</v>
      </c>
      <c r="B12207" s="285" t="s">
        <v>20749</v>
      </c>
      <c r="C12207" s="513">
        <v>264.48</v>
      </c>
    </row>
    <row r="12208" spans="1:3">
      <c r="A12208" s="285" t="e">
        <v>#VALUE!</v>
      </c>
      <c r="B12208" s="285" t="s">
        <v>20876</v>
      </c>
      <c r="C12208" s="513">
        <v>232.2</v>
      </c>
    </row>
    <row r="12209" spans="1:3">
      <c r="A12209" s="285" t="e">
        <v>#VALUE!</v>
      </c>
      <c r="B12209" s="285" t="s">
        <v>20882</v>
      </c>
      <c r="C12209" s="513">
        <v>166.44</v>
      </c>
    </row>
    <row r="12210" spans="1:3">
      <c r="A12210" s="285" t="e">
        <v>#VALUE!</v>
      </c>
      <c r="B12210" s="285" t="s">
        <v>20877</v>
      </c>
      <c r="C12210" s="513">
        <v>141.54</v>
      </c>
    </row>
    <row r="12211" spans="1:3">
      <c r="A12211" s="285" t="e">
        <v>#VALUE!</v>
      </c>
      <c r="B12211" s="285" t="s">
        <v>20883</v>
      </c>
      <c r="C12211" s="513">
        <v>217.02</v>
      </c>
    </row>
    <row r="12212" spans="1:3">
      <c r="A12212" s="285" t="e">
        <v>#VALUE!</v>
      </c>
      <c r="B12212" s="285" t="s">
        <v>20884</v>
      </c>
      <c r="C12212" s="513">
        <v>217.02</v>
      </c>
    </row>
    <row r="12213" spans="1:3">
      <c r="A12213" s="285" t="e">
        <v>#VALUE!</v>
      </c>
      <c r="B12213" s="285" t="s">
        <v>20885</v>
      </c>
      <c r="C12213" s="513">
        <v>217.02</v>
      </c>
    </row>
    <row r="12214" spans="1:3">
      <c r="A12214" s="285" t="e">
        <v>#VALUE!</v>
      </c>
      <c r="B12214" s="285" t="s">
        <v>20886</v>
      </c>
      <c r="C12214" s="513">
        <v>217.02</v>
      </c>
    </row>
    <row r="12215" spans="1:3">
      <c r="A12215" s="285" t="e">
        <v>#VALUE!</v>
      </c>
      <c r="B12215" s="285" t="s">
        <v>20887</v>
      </c>
      <c r="C12215" s="513">
        <v>217.02</v>
      </c>
    </row>
    <row r="12216" spans="1:3">
      <c r="A12216" s="285" t="e">
        <v>#VALUE!</v>
      </c>
      <c r="B12216" s="285" t="s">
        <v>20888</v>
      </c>
      <c r="C12216" s="513">
        <v>217.02</v>
      </c>
    </row>
    <row r="12217" spans="1:3">
      <c r="A12217" s="285" t="e">
        <v>#VALUE!</v>
      </c>
      <c r="B12217" s="285" t="s">
        <v>20889</v>
      </c>
      <c r="C12217" s="513">
        <v>217.02</v>
      </c>
    </row>
    <row r="12218" spans="1:3">
      <c r="A12218" s="285" t="e">
        <v>#VALUE!</v>
      </c>
      <c r="B12218" s="285" t="s">
        <v>20890</v>
      </c>
      <c r="C12218" s="513">
        <v>217.02</v>
      </c>
    </row>
    <row r="12219" spans="1:3">
      <c r="A12219" s="285" t="e">
        <v>#VALUE!</v>
      </c>
      <c r="B12219" s="285" t="s">
        <v>20860</v>
      </c>
      <c r="C12219" s="513">
        <v>109.14</v>
      </c>
    </row>
    <row r="12220" spans="1:3">
      <c r="A12220" s="285" t="e">
        <v>#VALUE!</v>
      </c>
      <c r="B12220" s="285" t="s">
        <v>20861</v>
      </c>
      <c r="C12220" s="513">
        <v>140.22</v>
      </c>
    </row>
    <row r="12221" spans="1:3">
      <c r="A12221" s="285" t="e">
        <v>#VALUE!</v>
      </c>
      <c r="B12221" s="285" t="s">
        <v>20862</v>
      </c>
      <c r="C12221" s="513">
        <v>218.04</v>
      </c>
    </row>
    <row r="12222" spans="1:3">
      <c r="A12222" s="285" t="e">
        <v>#VALUE!</v>
      </c>
      <c r="B12222" s="285" t="s">
        <v>20863</v>
      </c>
      <c r="C12222" s="513">
        <v>249.36</v>
      </c>
    </row>
    <row r="12223" spans="1:3">
      <c r="A12223" s="285" t="e">
        <v>#VALUE!</v>
      </c>
      <c r="B12223" s="285" t="s">
        <v>20864</v>
      </c>
      <c r="C12223" s="513">
        <v>124.56</v>
      </c>
    </row>
    <row r="12224" spans="1:3">
      <c r="A12224" s="285" t="e">
        <v>#VALUE!</v>
      </c>
      <c r="B12224" s="285" t="s">
        <v>20865</v>
      </c>
      <c r="C12224" s="513">
        <v>280.5</v>
      </c>
    </row>
    <row r="12225" spans="1:3">
      <c r="A12225" s="285" t="e">
        <v>#VALUE!</v>
      </c>
      <c r="B12225" s="285" t="s">
        <v>20866</v>
      </c>
      <c r="C12225" s="513">
        <v>109.14</v>
      </c>
    </row>
    <row r="12226" spans="1:3">
      <c r="A12226" s="285" t="e">
        <v>#VALUE!</v>
      </c>
      <c r="B12226" s="285" t="s">
        <v>20867</v>
      </c>
      <c r="C12226" s="513">
        <v>124.56</v>
      </c>
    </row>
    <row r="12227" spans="1:3">
      <c r="A12227" s="285" t="e">
        <v>#VALUE!</v>
      </c>
      <c r="B12227" s="285" t="s">
        <v>20868</v>
      </c>
      <c r="C12227" s="513">
        <v>140.22</v>
      </c>
    </row>
    <row r="12228" spans="1:3">
      <c r="A12228" s="285" t="e">
        <v>#VALUE!</v>
      </c>
      <c r="B12228" s="285" t="s">
        <v>20869</v>
      </c>
      <c r="C12228" s="513">
        <v>109.14</v>
      </c>
    </row>
    <row r="12229" spans="1:3">
      <c r="A12229" s="285" t="e">
        <v>#VALUE!</v>
      </c>
      <c r="B12229" s="285" t="s">
        <v>20870</v>
      </c>
      <c r="C12229" s="513">
        <v>124.56</v>
      </c>
    </row>
    <row r="12230" spans="1:3">
      <c r="A12230" s="285" t="e">
        <v>#VALUE!</v>
      </c>
      <c r="B12230" s="285" t="s">
        <v>20881</v>
      </c>
      <c r="C12230" s="513">
        <v>157.80000000000001</v>
      </c>
    </row>
    <row r="12231" spans="1:3">
      <c r="A12231" s="285" t="e">
        <v>#VALUE!</v>
      </c>
      <c r="B12231" s="285" t="s">
        <v>20871</v>
      </c>
      <c r="C12231" s="513">
        <v>163.62</v>
      </c>
    </row>
    <row r="12232" spans="1:3">
      <c r="A12232" s="285" t="e">
        <v>#VALUE!</v>
      </c>
      <c r="B12232" s="285" t="s">
        <v>20872</v>
      </c>
      <c r="C12232" s="513">
        <v>163.62</v>
      </c>
    </row>
    <row r="12233" spans="1:3">
      <c r="A12233" s="285" t="e">
        <v>#VALUE!</v>
      </c>
      <c r="B12233" s="285" t="s">
        <v>20873</v>
      </c>
      <c r="C12233" s="513">
        <v>157.80000000000001</v>
      </c>
    </row>
    <row r="12234" spans="1:3">
      <c r="A12234" s="285" t="e">
        <v>#VALUE!</v>
      </c>
      <c r="B12234" s="285" t="s">
        <v>20874</v>
      </c>
      <c r="C12234" s="513">
        <v>128.52000000000001</v>
      </c>
    </row>
    <row r="12235" spans="1:3">
      <c r="A12235" s="285" t="e">
        <v>#VALUE!</v>
      </c>
      <c r="B12235" s="285" t="s">
        <v>20875</v>
      </c>
      <c r="C12235" s="513">
        <v>100.32</v>
      </c>
    </row>
    <row r="12236" spans="1:3">
      <c r="A12236" s="285" t="e">
        <v>#VALUE!</v>
      </c>
      <c r="B12236" s="285" t="s">
        <v>19547</v>
      </c>
      <c r="C12236" s="513">
        <v>104.22</v>
      </c>
    </row>
    <row r="12237" spans="1:3">
      <c r="A12237" s="285" t="e">
        <v>#VALUE!</v>
      </c>
      <c r="B12237" s="285" t="s">
        <v>19548</v>
      </c>
      <c r="C12237" s="513">
        <v>208.38</v>
      </c>
    </row>
    <row r="12238" spans="1:3">
      <c r="A12238" s="285" t="e">
        <v>#VALUE!</v>
      </c>
      <c r="B12238" s="285" t="s">
        <v>19549</v>
      </c>
      <c r="C12238" s="513">
        <v>312.36</v>
      </c>
    </row>
    <row r="12239" spans="1:3">
      <c r="A12239" s="285" t="e">
        <v>#VALUE!</v>
      </c>
      <c r="B12239" s="285" t="s">
        <v>19550</v>
      </c>
      <c r="C12239" s="513">
        <v>333.06</v>
      </c>
    </row>
    <row r="12240" spans="1:3">
      <c r="A12240" s="285" t="e">
        <v>#VALUE!</v>
      </c>
      <c r="B12240" s="285" t="s">
        <v>20749</v>
      </c>
      <c r="C12240" s="513">
        <v>232.74</v>
      </c>
    </row>
    <row r="12241" spans="1:3">
      <c r="A12241" s="285" t="e">
        <v>#VALUE!</v>
      </c>
      <c r="B12241" s="285" t="s">
        <v>20876</v>
      </c>
      <c r="C12241" s="513">
        <v>204.48</v>
      </c>
    </row>
    <row r="12242" spans="1:3">
      <c r="A12242" s="285" t="e">
        <v>#VALUE!</v>
      </c>
      <c r="B12242" s="285" t="s">
        <v>20882</v>
      </c>
      <c r="C12242" s="513">
        <v>166.44</v>
      </c>
    </row>
    <row r="12243" spans="1:3">
      <c r="A12243" s="285" t="e">
        <v>#VALUE!</v>
      </c>
      <c r="B12243" s="285" t="s">
        <v>20877</v>
      </c>
      <c r="C12243" s="513">
        <v>124.56</v>
      </c>
    </row>
    <row r="12244" spans="1:3">
      <c r="A12244" s="285" t="e">
        <v>#VALUE!</v>
      </c>
      <c r="B12244" s="285" t="s">
        <v>20883</v>
      </c>
      <c r="C12244" s="513">
        <v>217.02</v>
      </c>
    </row>
    <row r="12245" spans="1:3">
      <c r="A12245" s="285" t="e">
        <v>#VALUE!</v>
      </c>
      <c r="B12245" s="285" t="s">
        <v>20884</v>
      </c>
      <c r="C12245" s="513">
        <v>217.02</v>
      </c>
    </row>
    <row r="12246" spans="1:3">
      <c r="A12246" s="285" t="e">
        <v>#VALUE!</v>
      </c>
      <c r="B12246" s="285" t="s">
        <v>20885</v>
      </c>
      <c r="C12246" s="513">
        <v>217.02</v>
      </c>
    </row>
    <row r="12247" spans="1:3">
      <c r="A12247" s="285" t="e">
        <v>#VALUE!</v>
      </c>
      <c r="B12247" s="285" t="s">
        <v>20886</v>
      </c>
      <c r="C12247" s="513">
        <v>217.02</v>
      </c>
    </row>
    <row r="12248" spans="1:3">
      <c r="A12248" s="285" t="e">
        <v>#VALUE!</v>
      </c>
      <c r="B12248" s="285" t="s">
        <v>20887</v>
      </c>
      <c r="C12248" s="513">
        <v>217.02</v>
      </c>
    </row>
    <row r="12249" spans="1:3">
      <c r="A12249" s="285" t="e">
        <v>#VALUE!</v>
      </c>
      <c r="B12249" s="285" t="s">
        <v>20888</v>
      </c>
      <c r="C12249" s="513">
        <v>217.02</v>
      </c>
    </row>
    <row r="12250" spans="1:3">
      <c r="A12250" s="285" t="e">
        <v>#VALUE!</v>
      </c>
      <c r="B12250" s="285" t="s">
        <v>20889</v>
      </c>
      <c r="C12250" s="513">
        <v>217.02</v>
      </c>
    </row>
    <row r="12251" spans="1:3">
      <c r="A12251" s="285" t="e">
        <v>#VALUE!</v>
      </c>
      <c r="B12251" s="285" t="s">
        <v>20890</v>
      </c>
      <c r="C12251" s="513">
        <v>217.02</v>
      </c>
    </row>
    <row r="12252" spans="1:3">
      <c r="A12252" s="285" t="e">
        <v>#VALUE!</v>
      </c>
      <c r="B12252" s="285" t="s">
        <v>20891</v>
      </c>
      <c r="C12252" s="513">
        <v>233.28</v>
      </c>
    </row>
    <row r="12253" spans="1:3">
      <c r="A12253" s="285" t="e">
        <v>#VALUE!</v>
      </c>
      <c r="B12253" s="285" t="s">
        <v>20892</v>
      </c>
      <c r="C12253" s="513">
        <v>237.78</v>
      </c>
    </row>
    <row r="12254" spans="1:3">
      <c r="A12254" s="285" t="e">
        <v>#VALUE!</v>
      </c>
      <c r="B12254" s="285" t="s">
        <v>20880</v>
      </c>
      <c r="C12254" s="513">
        <v>401.52</v>
      </c>
    </row>
    <row r="12255" spans="1:3">
      <c r="A12255" s="285" t="e">
        <v>#VALUE!</v>
      </c>
      <c r="B12255" s="285" t="s">
        <v>20860</v>
      </c>
      <c r="C12255" s="513">
        <v>123.96</v>
      </c>
    </row>
    <row r="12256" spans="1:3">
      <c r="A12256" s="285" t="e">
        <v>#VALUE!</v>
      </c>
      <c r="B12256" s="285" t="s">
        <v>20861</v>
      </c>
      <c r="C12256" s="513">
        <v>159.24</v>
      </c>
    </row>
    <row r="12257" spans="1:3">
      <c r="A12257" s="285" t="e">
        <v>#VALUE!</v>
      </c>
      <c r="B12257" s="285" t="s">
        <v>20862</v>
      </c>
      <c r="C12257" s="513">
        <v>247.86</v>
      </c>
    </row>
    <row r="12258" spans="1:3">
      <c r="A12258" s="285" t="e">
        <v>#VALUE!</v>
      </c>
      <c r="B12258" s="285" t="s">
        <v>20863</v>
      </c>
      <c r="C12258" s="513">
        <v>283.14</v>
      </c>
    </row>
    <row r="12259" spans="1:3">
      <c r="A12259" s="285" t="e">
        <v>#VALUE!</v>
      </c>
      <c r="B12259" s="285" t="s">
        <v>20864</v>
      </c>
      <c r="C12259" s="513">
        <v>141.54</v>
      </c>
    </row>
    <row r="12260" spans="1:3">
      <c r="A12260" s="285" t="e">
        <v>#VALUE!</v>
      </c>
      <c r="B12260" s="285" t="s">
        <v>20865</v>
      </c>
      <c r="C12260" s="513">
        <v>318.54000000000002</v>
      </c>
    </row>
    <row r="12261" spans="1:3">
      <c r="A12261" s="285" t="e">
        <v>#VALUE!</v>
      </c>
      <c r="B12261" s="285" t="s">
        <v>20866</v>
      </c>
      <c r="C12261" s="513">
        <v>123.96</v>
      </c>
    </row>
    <row r="12262" spans="1:3">
      <c r="A12262" s="285" t="e">
        <v>#VALUE!</v>
      </c>
      <c r="B12262" s="285" t="s">
        <v>20867</v>
      </c>
      <c r="C12262" s="513">
        <v>141.54</v>
      </c>
    </row>
    <row r="12263" spans="1:3">
      <c r="A12263" s="285" t="e">
        <v>#VALUE!</v>
      </c>
      <c r="B12263" s="285" t="s">
        <v>20868</v>
      </c>
      <c r="C12263" s="513">
        <v>159.24</v>
      </c>
    </row>
    <row r="12264" spans="1:3">
      <c r="A12264" s="285" t="e">
        <v>#VALUE!</v>
      </c>
      <c r="B12264" s="285" t="s">
        <v>20869</v>
      </c>
      <c r="C12264" s="513">
        <v>123.96</v>
      </c>
    </row>
    <row r="12265" spans="1:3">
      <c r="A12265" s="285" t="e">
        <v>#VALUE!</v>
      </c>
      <c r="B12265" s="285" t="s">
        <v>20870</v>
      </c>
      <c r="C12265" s="513">
        <v>141.54</v>
      </c>
    </row>
    <row r="12266" spans="1:3">
      <c r="A12266" s="285" t="e">
        <v>#VALUE!</v>
      </c>
      <c r="B12266" s="285" t="s">
        <v>20881</v>
      </c>
      <c r="C12266" s="513">
        <v>157.80000000000001</v>
      </c>
    </row>
    <row r="12267" spans="1:3">
      <c r="A12267" s="285" t="e">
        <v>#VALUE!</v>
      </c>
      <c r="B12267" s="285" t="s">
        <v>20871</v>
      </c>
      <c r="C12267" s="513">
        <v>185.82</v>
      </c>
    </row>
    <row r="12268" spans="1:3">
      <c r="A12268" s="285" t="e">
        <v>#VALUE!</v>
      </c>
      <c r="B12268" s="285" t="s">
        <v>20872</v>
      </c>
      <c r="C12268" s="513">
        <v>163.62</v>
      </c>
    </row>
    <row r="12269" spans="1:3">
      <c r="A12269" s="285" t="e">
        <v>#VALUE!</v>
      </c>
      <c r="B12269" s="285" t="s">
        <v>20873</v>
      </c>
      <c r="C12269" s="513">
        <v>157.80000000000001</v>
      </c>
    </row>
    <row r="12270" spans="1:3">
      <c r="A12270" s="285" t="e">
        <v>#VALUE!</v>
      </c>
      <c r="B12270" s="285" t="s">
        <v>20874</v>
      </c>
      <c r="C12270" s="513">
        <v>146.1</v>
      </c>
    </row>
    <row r="12271" spans="1:3">
      <c r="A12271" s="285" t="e">
        <v>#VALUE!</v>
      </c>
      <c r="B12271" s="285" t="s">
        <v>20875</v>
      </c>
      <c r="C12271" s="513">
        <v>113.94</v>
      </c>
    </row>
    <row r="12272" spans="1:3">
      <c r="A12272" s="285" t="e">
        <v>#VALUE!</v>
      </c>
      <c r="B12272" s="285" t="s">
        <v>19547</v>
      </c>
      <c r="C12272" s="513">
        <v>118.56</v>
      </c>
    </row>
    <row r="12273" spans="1:3">
      <c r="A12273" s="285" t="e">
        <v>#VALUE!</v>
      </c>
      <c r="B12273" s="285" t="s">
        <v>19548</v>
      </c>
      <c r="C12273" s="513">
        <v>236.7</v>
      </c>
    </row>
    <row r="12274" spans="1:3">
      <c r="A12274" s="285" t="e">
        <v>#VALUE!</v>
      </c>
      <c r="B12274" s="285" t="s">
        <v>19549</v>
      </c>
      <c r="C12274" s="513">
        <v>354.96</v>
      </c>
    </row>
    <row r="12275" spans="1:3">
      <c r="A12275" s="285" t="e">
        <v>#VALUE!</v>
      </c>
      <c r="B12275" s="285" t="s">
        <v>19550</v>
      </c>
      <c r="C12275" s="513">
        <v>378.42</v>
      </c>
    </row>
    <row r="12276" spans="1:3">
      <c r="A12276" s="285" t="e">
        <v>#VALUE!</v>
      </c>
      <c r="B12276" s="285" t="s">
        <v>20749</v>
      </c>
      <c r="C12276" s="513">
        <v>261.42</v>
      </c>
    </row>
    <row r="12277" spans="1:3">
      <c r="A12277" s="285" t="e">
        <v>#VALUE!</v>
      </c>
      <c r="B12277" s="285" t="s">
        <v>20876</v>
      </c>
      <c r="C12277" s="513">
        <v>232.2</v>
      </c>
    </row>
    <row r="12278" spans="1:3">
      <c r="A12278" s="285" t="e">
        <v>#VALUE!</v>
      </c>
      <c r="B12278" s="285" t="s">
        <v>20882</v>
      </c>
      <c r="C12278" s="513">
        <v>166.44</v>
      </c>
    </row>
    <row r="12279" spans="1:3">
      <c r="A12279" s="285" t="e">
        <v>#VALUE!</v>
      </c>
      <c r="B12279" s="285" t="s">
        <v>20877</v>
      </c>
      <c r="C12279" s="513">
        <v>141.54</v>
      </c>
    </row>
    <row r="12280" spans="1:3">
      <c r="A12280" s="285" t="e">
        <v>#VALUE!</v>
      </c>
      <c r="B12280" s="285" t="s">
        <v>20883</v>
      </c>
      <c r="C12280" s="513">
        <v>235.62</v>
      </c>
    </row>
    <row r="12281" spans="1:3">
      <c r="A12281" s="285" t="e">
        <v>#VALUE!</v>
      </c>
      <c r="B12281" s="285" t="s">
        <v>20884</v>
      </c>
      <c r="C12281" s="513">
        <v>235.62</v>
      </c>
    </row>
    <row r="12282" spans="1:3">
      <c r="A12282" s="285" t="e">
        <v>#VALUE!</v>
      </c>
      <c r="B12282" s="285" t="s">
        <v>20885</v>
      </c>
      <c r="C12282" s="513">
        <v>235.62</v>
      </c>
    </row>
    <row r="12283" spans="1:3">
      <c r="A12283" s="285" t="e">
        <v>#VALUE!</v>
      </c>
      <c r="B12283" s="285" t="s">
        <v>20886</v>
      </c>
      <c r="C12283" s="513">
        <v>235.62</v>
      </c>
    </row>
    <row r="12284" spans="1:3">
      <c r="A12284" s="285" t="e">
        <v>#VALUE!</v>
      </c>
      <c r="B12284" s="285" t="s">
        <v>20887</v>
      </c>
      <c r="C12284" s="513">
        <v>235.62</v>
      </c>
    </row>
    <row r="12285" spans="1:3">
      <c r="A12285" s="285" t="e">
        <v>#VALUE!</v>
      </c>
      <c r="B12285" s="285" t="s">
        <v>20888</v>
      </c>
      <c r="C12285" s="513">
        <v>235.62</v>
      </c>
    </row>
    <row r="12286" spans="1:3">
      <c r="A12286" s="285" t="e">
        <v>#VALUE!</v>
      </c>
      <c r="B12286" s="285" t="s">
        <v>20889</v>
      </c>
      <c r="C12286" s="513">
        <v>235.62</v>
      </c>
    </row>
    <row r="12287" spans="1:3">
      <c r="A12287" s="285" t="e">
        <v>#VALUE!</v>
      </c>
      <c r="B12287" s="285" t="s">
        <v>20890</v>
      </c>
      <c r="C12287" s="513">
        <v>235.62</v>
      </c>
    </row>
    <row r="12288" spans="1:3">
      <c r="A12288" s="285" t="e">
        <v>#VALUE!</v>
      </c>
      <c r="B12288" s="285" t="s">
        <v>20891</v>
      </c>
      <c r="C12288" s="513">
        <v>233.28</v>
      </c>
    </row>
    <row r="12289" spans="1:3">
      <c r="A12289" s="285" t="e">
        <v>#VALUE!</v>
      </c>
      <c r="B12289" s="285" t="s">
        <v>20893</v>
      </c>
      <c r="C12289" s="513">
        <v>233.28</v>
      </c>
    </row>
    <row r="12290" spans="1:3">
      <c r="A12290" s="285" t="e">
        <v>#VALUE!</v>
      </c>
      <c r="B12290" s="285" t="s">
        <v>20880</v>
      </c>
      <c r="C12290" s="513">
        <v>395.64</v>
      </c>
    </row>
    <row r="12291" spans="1:3">
      <c r="A12291" s="285" t="e">
        <v>#VALUE!</v>
      </c>
      <c r="B12291" s="285" t="s">
        <v>20860</v>
      </c>
      <c r="C12291" s="513">
        <v>123.96</v>
      </c>
    </row>
    <row r="12292" spans="1:3">
      <c r="A12292" s="285" t="e">
        <v>#VALUE!</v>
      </c>
      <c r="B12292" s="285" t="s">
        <v>20861</v>
      </c>
      <c r="C12292" s="513">
        <v>159.24</v>
      </c>
    </row>
    <row r="12293" spans="1:3">
      <c r="A12293" s="285" t="e">
        <v>#VALUE!</v>
      </c>
      <c r="B12293" s="285" t="s">
        <v>20862</v>
      </c>
      <c r="C12293" s="513">
        <v>247.86</v>
      </c>
    </row>
    <row r="12294" spans="1:3">
      <c r="A12294" s="285" t="e">
        <v>#VALUE!</v>
      </c>
      <c r="B12294" s="285" t="s">
        <v>20863</v>
      </c>
      <c r="C12294" s="513">
        <v>283.14</v>
      </c>
    </row>
    <row r="12295" spans="1:3">
      <c r="A12295" s="285" t="e">
        <v>#VALUE!</v>
      </c>
      <c r="B12295" s="285" t="s">
        <v>20864</v>
      </c>
      <c r="C12295" s="513">
        <v>141.54</v>
      </c>
    </row>
    <row r="12296" spans="1:3">
      <c r="A12296" s="285" t="e">
        <v>#VALUE!</v>
      </c>
      <c r="B12296" s="285" t="s">
        <v>20865</v>
      </c>
      <c r="C12296" s="513">
        <v>318.54000000000002</v>
      </c>
    </row>
    <row r="12297" spans="1:3">
      <c r="A12297" s="285" t="e">
        <v>#VALUE!</v>
      </c>
      <c r="B12297" s="285" t="s">
        <v>20866</v>
      </c>
      <c r="C12297" s="513">
        <v>123.96</v>
      </c>
    </row>
    <row r="12298" spans="1:3">
      <c r="A12298" s="285" t="e">
        <v>#VALUE!</v>
      </c>
      <c r="B12298" s="285" t="s">
        <v>20867</v>
      </c>
      <c r="C12298" s="513">
        <v>141.54</v>
      </c>
    </row>
    <row r="12299" spans="1:3">
      <c r="A12299" s="285" t="e">
        <v>#VALUE!</v>
      </c>
      <c r="B12299" s="285" t="s">
        <v>20868</v>
      </c>
      <c r="C12299" s="513">
        <v>159.24</v>
      </c>
    </row>
    <row r="12300" spans="1:3">
      <c r="A12300" s="285" t="e">
        <v>#VALUE!</v>
      </c>
      <c r="B12300" s="285" t="s">
        <v>20869</v>
      </c>
      <c r="C12300" s="513">
        <v>123.96</v>
      </c>
    </row>
    <row r="12301" spans="1:3">
      <c r="A12301" s="285" t="e">
        <v>#VALUE!</v>
      </c>
      <c r="B12301" s="285" t="s">
        <v>20870</v>
      </c>
      <c r="C12301" s="513">
        <v>141.54</v>
      </c>
    </row>
    <row r="12302" spans="1:3">
      <c r="A12302" s="285" t="e">
        <v>#VALUE!</v>
      </c>
      <c r="B12302" s="285" t="s">
        <v>20881</v>
      </c>
      <c r="C12302" s="513">
        <v>157.80000000000001</v>
      </c>
    </row>
    <row r="12303" spans="1:3">
      <c r="A12303" s="285" t="e">
        <v>#VALUE!</v>
      </c>
      <c r="B12303" s="285" t="s">
        <v>20871</v>
      </c>
      <c r="C12303" s="513">
        <v>185.82</v>
      </c>
    </row>
    <row r="12304" spans="1:3">
      <c r="A12304" s="285" t="e">
        <v>#VALUE!</v>
      </c>
      <c r="B12304" s="285" t="s">
        <v>20872</v>
      </c>
      <c r="C12304" s="513">
        <v>163.62</v>
      </c>
    </row>
    <row r="12305" spans="1:3">
      <c r="A12305" s="285" t="e">
        <v>#VALUE!</v>
      </c>
      <c r="B12305" s="285" t="s">
        <v>20873</v>
      </c>
      <c r="C12305" s="513">
        <v>157.80000000000001</v>
      </c>
    </row>
    <row r="12306" spans="1:3">
      <c r="A12306" s="285" t="e">
        <v>#VALUE!</v>
      </c>
      <c r="B12306" s="285" t="s">
        <v>20874</v>
      </c>
      <c r="C12306" s="513">
        <v>146.1</v>
      </c>
    </row>
    <row r="12307" spans="1:3">
      <c r="A12307" s="285" t="e">
        <v>#VALUE!</v>
      </c>
      <c r="B12307" s="285" t="s">
        <v>20875</v>
      </c>
      <c r="C12307" s="513">
        <v>113.94</v>
      </c>
    </row>
    <row r="12308" spans="1:3">
      <c r="A12308" s="285" t="e">
        <v>#VALUE!</v>
      </c>
      <c r="B12308" s="285" t="s">
        <v>19547</v>
      </c>
      <c r="C12308" s="513">
        <v>118.56</v>
      </c>
    </row>
    <row r="12309" spans="1:3">
      <c r="A12309" s="285" t="e">
        <v>#VALUE!</v>
      </c>
      <c r="B12309" s="285" t="s">
        <v>19548</v>
      </c>
      <c r="C12309" s="513">
        <v>236.7</v>
      </c>
    </row>
    <row r="12310" spans="1:3">
      <c r="A12310" s="285" t="e">
        <v>#VALUE!</v>
      </c>
      <c r="B12310" s="285" t="s">
        <v>19549</v>
      </c>
      <c r="C12310" s="513">
        <v>354.96</v>
      </c>
    </row>
    <row r="12311" spans="1:3">
      <c r="A12311" s="285" t="e">
        <v>#VALUE!</v>
      </c>
      <c r="B12311" s="285" t="s">
        <v>19550</v>
      </c>
      <c r="C12311" s="513">
        <v>378.42</v>
      </c>
    </row>
    <row r="12312" spans="1:3">
      <c r="A12312" s="285" t="e">
        <v>#VALUE!</v>
      </c>
      <c r="B12312" s="285" t="s">
        <v>20749</v>
      </c>
      <c r="C12312" s="513">
        <v>264.48</v>
      </c>
    </row>
    <row r="12313" spans="1:3">
      <c r="A12313" s="285" t="e">
        <v>#VALUE!</v>
      </c>
      <c r="B12313" s="285" t="s">
        <v>20876</v>
      </c>
      <c r="C12313" s="513">
        <v>232.2</v>
      </c>
    </row>
    <row r="12314" spans="1:3">
      <c r="A12314" s="285" t="e">
        <v>#VALUE!</v>
      </c>
      <c r="B12314" s="285" t="s">
        <v>20882</v>
      </c>
      <c r="C12314" s="513">
        <v>166.44</v>
      </c>
    </row>
    <row r="12315" spans="1:3">
      <c r="A12315" s="285" t="e">
        <v>#VALUE!</v>
      </c>
      <c r="B12315" s="285" t="s">
        <v>20877</v>
      </c>
      <c r="C12315" s="513">
        <v>141.54</v>
      </c>
    </row>
    <row r="12316" spans="1:3">
      <c r="A12316" s="285" t="e">
        <v>#VALUE!</v>
      </c>
      <c r="B12316" s="285" t="s">
        <v>20883</v>
      </c>
      <c r="C12316" s="513">
        <v>227.04</v>
      </c>
    </row>
    <row r="12317" spans="1:3">
      <c r="A12317" s="285" t="e">
        <v>#VALUE!</v>
      </c>
      <c r="B12317" s="285" t="s">
        <v>20884</v>
      </c>
      <c r="C12317" s="513">
        <v>227.04</v>
      </c>
    </row>
    <row r="12318" spans="1:3">
      <c r="A12318" s="285" t="e">
        <v>#VALUE!</v>
      </c>
      <c r="B12318" s="285" t="s">
        <v>20885</v>
      </c>
      <c r="C12318" s="513">
        <v>227.04</v>
      </c>
    </row>
    <row r="12319" spans="1:3">
      <c r="A12319" s="285" t="e">
        <v>#VALUE!</v>
      </c>
      <c r="B12319" s="285" t="s">
        <v>20886</v>
      </c>
      <c r="C12319" s="513">
        <v>227.04</v>
      </c>
    </row>
    <row r="12320" spans="1:3">
      <c r="A12320" s="285" t="e">
        <v>#VALUE!</v>
      </c>
      <c r="B12320" s="285" t="s">
        <v>20887</v>
      </c>
      <c r="C12320" s="513">
        <v>227.04</v>
      </c>
    </row>
    <row r="12321" spans="1:3">
      <c r="A12321" s="285" t="e">
        <v>#VALUE!</v>
      </c>
      <c r="B12321" s="285" t="s">
        <v>20888</v>
      </c>
      <c r="C12321" s="513">
        <v>227.04</v>
      </c>
    </row>
    <row r="12322" spans="1:3">
      <c r="A12322" s="285" t="e">
        <v>#VALUE!</v>
      </c>
      <c r="B12322" s="285" t="s">
        <v>20889</v>
      </c>
      <c r="C12322" s="513">
        <v>227.04</v>
      </c>
    </row>
    <row r="12323" spans="1:3">
      <c r="A12323" s="285" t="e">
        <v>#VALUE!</v>
      </c>
      <c r="B12323" s="285" t="s">
        <v>20890</v>
      </c>
      <c r="C12323" s="513">
        <v>227.04</v>
      </c>
    </row>
    <row r="12324" spans="1:3">
      <c r="A12324" s="285" t="e">
        <v>#VALUE!</v>
      </c>
      <c r="B12324" s="285" t="s">
        <v>20891</v>
      </c>
      <c r="C12324" s="513">
        <v>233.28</v>
      </c>
    </row>
    <row r="12325" spans="1:3">
      <c r="A12325" s="285" t="e">
        <v>#VALUE!</v>
      </c>
      <c r="B12325" s="285" t="s">
        <v>20893</v>
      </c>
      <c r="C12325" s="513">
        <v>233.28</v>
      </c>
    </row>
    <row r="12326" spans="1:3">
      <c r="A12326" s="285" t="e">
        <v>#VALUE!</v>
      </c>
      <c r="B12326" s="285" t="s">
        <v>20880</v>
      </c>
      <c r="C12326" s="513">
        <v>395.64</v>
      </c>
    </row>
    <row r="12327" spans="1:3">
      <c r="A12327" s="285" t="e">
        <v>#VALUE!</v>
      </c>
      <c r="B12327" s="285" t="s">
        <v>20860</v>
      </c>
      <c r="C12327" s="513">
        <v>154.91999999999999</v>
      </c>
    </row>
    <row r="12328" spans="1:3">
      <c r="A12328" s="285" t="e">
        <v>#VALUE!</v>
      </c>
      <c r="B12328" s="285" t="s">
        <v>20861</v>
      </c>
      <c r="C12328" s="513">
        <v>199.02</v>
      </c>
    </row>
    <row r="12329" spans="1:3">
      <c r="A12329" s="285" t="e">
        <v>#VALUE!</v>
      </c>
      <c r="B12329" s="285" t="s">
        <v>20862</v>
      </c>
      <c r="C12329" s="513">
        <v>309.72000000000003</v>
      </c>
    </row>
    <row r="12330" spans="1:3">
      <c r="A12330" s="285" t="e">
        <v>#VALUE!</v>
      </c>
      <c r="B12330" s="285" t="s">
        <v>20863</v>
      </c>
      <c r="C12330" s="513">
        <v>354.06</v>
      </c>
    </row>
    <row r="12331" spans="1:3">
      <c r="A12331" s="285" t="e">
        <v>#VALUE!</v>
      </c>
      <c r="B12331" s="285" t="s">
        <v>20864</v>
      </c>
      <c r="C12331" s="513">
        <v>176.88</v>
      </c>
    </row>
    <row r="12332" spans="1:3">
      <c r="A12332" s="285" t="e">
        <v>#VALUE!</v>
      </c>
      <c r="B12332" s="285" t="s">
        <v>20865</v>
      </c>
      <c r="C12332" s="513">
        <v>398.34</v>
      </c>
    </row>
    <row r="12333" spans="1:3">
      <c r="A12333" s="285" t="e">
        <v>#VALUE!</v>
      </c>
      <c r="B12333" s="285" t="s">
        <v>20866</v>
      </c>
      <c r="C12333" s="513">
        <v>154.91999999999999</v>
      </c>
    </row>
    <row r="12334" spans="1:3">
      <c r="A12334" s="285" t="e">
        <v>#VALUE!</v>
      </c>
      <c r="B12334" s="285" t="s">
        <v>20867</v>
      </c>
      <c r="C12334" s="513">
        <v>176.88</v>
      </c>
    </row>
    <row r="12335" spans="1:3">
      <c r="A12335" s="285" t="e">
        <v>#VALUE!</v>
      </c>
      <c r="B12335" s="285" t="s">
        <v>20868</v>
      </c>
      <c r="C12335" s="513">
        <v>199.02</v>
      </c>
    </row>
    <row r="12336" spans="1:3">
      <c r="A12336" s="285" t="e">
        <v>#VALUE!</v>
      </c>
      <c r="B12336" s="285" t="s">
        <v>20869</v>
      </c>
      <c r="C12336" s="513">
        <v>154.91999999999999</v>
      </c>
    </row>
    <row r="12337" spans="1:3">
      <c r="A12337" s="285" t="e">
        <v>#VALUE!</v>
      </c>
      <c r="B12337" s="285" t="s">
        <v>20870</v>
      </c>
      <c r="C12337" s="513">
        <v>176.88</v>
      </c>
    </row>
    <row r="12338" spans="1:3">
      <c r="A12338" s="285" t="e">
        <v>#VALUE!</v>
      </c>
      <c r="B12338" s="285" t="s">
        <v>20881</v>
      </c>
      <c r="C12338" s="513">
        <v>173.46</v>
      </c>
    </row>
    <row r="12339" spans="1:3">
      <c r="A12339" s="285" t="e">
        <v>#VALUE!</v>
      </c>
      <c r="B12339" s="285" t="s">
        <v>20871</v>
      </c>
      <c r="C12339" s="513">
        <v>232.2</v>
      </c>
    </row>
    <row r="12340" spans="1:3">
      <c r="A12340" s="285" t="e">
        <v>#VALUE!</v>
      </c>
      <c r="B12340" s="285" t="s">
        <v>20872</v>
      </c>
      <c r="C12340" s="513">
        <v>163.62</v>
      </c>
    </row>
    <row r="12341" spans="1:3">
      <c r="A12341" s="285" t="e">
        <v>#VALUE!</v>
      </c>
      <c r="B12341" s="285" t="s">
        <v>20873</v>
      </c>
      <c r="C12341" s="513">
        <v>157.80000000000001</v>
      </c>
    </row>
    <row r="12342" spans="1:3">
      <c r="A12342" s="285" t="e">
        <v>#VALUE!</v>
      </c>
      <c r="B12342" s="285" t="s">
        <v>20874</v>
      </c>
      <c r="C12342" s="513">
        <v>182.7</v>
      </c>
    </row>
    <row r="12343" spans="1:3">
      <c r="A12343" s="285" t="e">
        <v>#VALUE!</v>
      </c>
      <c r="B12343" s="285" t="s">
        <v>20875</v>
      </c>
      <c r="C12343" s="513">
        <v>142.62</v>
      </c>
    </row>
    <row r="12344" spans="1:3">
      <c r="A12344" s="285" t="e">
        <v>#VALUE!</v>
      </c>
      <c r="B12344" s="285" t="s">
        <v>19547</v>
      </c>
      <c r="C12344" s="513">
        <v>148.08000000000001</v>
      </c>
    </row>
    <row r="12345" spans="1:3">
      <c r="A12345" s="285" t="e">
        <v>#VALUE!</v>
      </c>
      <c r="B12345" s="285" t="s">
        <v>19548</v>
      </c>
      <c r="C12345" s="513">
        <v>295.86</v>
      </c>
    </row>
    <row r="12346" spans="1:3">
      <c r="A12346" s="285" t="e">
        <v>#VALUE!</v>
      </c>
      <c r="B12346" s="285" t="s">
        <v>19549</v>
      </c>
      <c r="C12346" s="513">
        <v>443.94</v>
      </c>
    </row>
    <row r="12347" spans="1:3">
      <c r="A12347" s="285" t="e">
        <v>#VALUE!</v>
      </c>
      <c r="B12347" s="285" t="s">
        <v>19550</v>
      </c>
      <c r="C12347" s="513">
        <v>472.98</v>
      </c>
    </row>
    <row r="12348" spans="1:3">
      <c r="A12348" s="285" t="e">
        <v>#VALUE!</v>
      </c>
      <c r="B12348" s="285" t="s">
        <v>20749</v>
      </c>
      <c r="C12348" s="513">
        <v>330.48</v>
      </c>
    </row>
    <row r="12349" spans="1:3">
      <c r="A12349" s="285" t="e">
        <v>#VALUE!</v>
      </c>
      <c r="B12349" s="285" t="s">
        <v>20876</v>
      </c>
      <c r="C12349" s="513">
        <v>290.52</v>
      </c>
    </row>
    <row r="12350" spans="1:3">
      <c r="A12350" s="285" t="e">
        <v>#VALUE!</v>
      </c>
      <c r="B12350" s="285" t="s">
        <v>20882</v>
      </c>
      <c r="C12350" s="513">
        <v>173.94</v>
      </c>
    </row>
    <row r="12351" spans="1:3">
      <c r="A12351" s="285" t="e">
        <v>#VALUE!</v>
      </c>
      <c r="B12351" s="285" t="s">
        <v>20877</v>
      </c>
      <c r="C12351" s="513">
        <v>176.88</v>
      </c>
    </row>
    <row r="12352" spans="1:3">
      <c r="A12352" s="285" t="e">
        <v>#VALUE!</v>
      </c>
      <c r="B12352" s="285" t="s">
        <v>20883</v>
      </c>
      <c r="C12352" s="513">
        <v>317.33999999999997</v>
      </c>
    </row>
    <row r="12353" spans="1:3">
      <c r="A12353" s="285" t="e">
        <v>#VALUE!</v>
      </c>
      <c r="B12353" s="285" t="s">
        <v>20884</v>
      </c>
      <c r="C12353" s="513">
        <v>317.33999999999997</v>
      </c>
    </row>
    <row r="12354" spans="1:3">
      <c r="A12354" s="285" t="e">
        <v>#VALUE!</v>
      </c>
      <c r="B12354" s="285" t="s">
        <v>20885</v>
      </c>
      <c r="C12354" s="513">
        <v>317.33999999999997</v>
      </c>
    </row>
    <row r="12355" spans="1:3">
      <c r="A12355" s="285" t="e">
        <v>#VALUE!</v>
      </c>
      <c r="B12355" s="285" t="s">
        <v>20886</v>
      </c>
      <c r="C12355" s="513">
        <v>317.33999999999997</v>
      </c>
    </row>
    <row r="12356" spans="1:3">
      <c r="A12356" s="285" t="e">
        <v>#VALUE!</v>
      </c>
      <c r="B12356" s="285" t="s">
        <v>20887</v>
      </c>
      <c r="C12356" s="513">
        <v>317.33999999999997</v>
      </c>
    </row>
    <row r="12357" spans="1:3">
      <c r="A12357" s="285" t="e">
        <v>#VALUE!</v>
      </c>
      <c r="B12357" s="285" t="s">
        <v>20888</v>
      </c>
      <c r="C12357" s="513">
        <v>317.33999999999997</v>
      </c>
    </row>
    <row r="12358" spans="1:3">
      <c r="A12358" s="285" t="e">
        <v>#VALUE!</v>
      </c>
      <c r="B12358" s="285" t="s">
        <v>20889</v>
      </c>
      <c r="C12358" s="513">
        <v>317.33999999999997</v>
      </c>
    </row>
    <row r="12359" spans="1:3">
      <c r="A12359" s="285" t="e">
        <v>#VALUE!</v>
      </c>
      <c r="B12359" s="285" t="s">
        <v>20890</v>
      </c>
      <c r="C12359" s="513">
        <v>317.33999999999997</v>
      </c>
    </row>
    <row r="12360" spans="1:3">
      <c r="A12360" s="285" t="e">
        <v>#VALUE!</v>
      </c>
      <c r="B12360" s="285" t="s">
        <v>20891</v>
      </c>
      <c r="C12360" s="513">
        <v>343.8</v>
      </c>
    </row>
    <row r="12361" spans="1:3">
      <c r="A12361" s="285" t="e">
        <v>#VALUE!</v>
      </c>
      <c r="B12361" s="285" t="s">
        <v>20893</v>
      </c>
      <c r="C12361" s="513">
        <v>343.8</v>
      </c>
    </row>
    <row r="12362" spans="1:3">
      <c r="A12362" s="285" t="e">
        <v>#VALUE!</v>
      </c>
      <c r="B12362" s="285" t="s">
        <v>20894</v>
      </c>
      <c r="C12362" s="513">
        <v>588.54</v>
      </c>
    </row>
    <row r="12363" spans="1:3">
      <c r="A12363" s="285" t="e">
        <v>#VALUE!</v>
      </c>
      <c r="B12363" s="285" t="s">
        <v>20860</v>
      </c>
      <c r="C12363" s="513">
        <v>109.14</v>
      </c>
    </row>
    <row r="12364" spans="1:3">
      <c r="A12364" s="285" t="e">
        <v>#VALUE!</v>
      </c>
      <c r="B12364" s="285" t="s">
        <v>20861</v>
      </c>
      <c r="C12364" s="513">
        <v>140.22</v>
      </c>
    </row>
    <row r="12365" spans="1:3">
      <c r="A12365" s="285" t="e">
        <v>#VALUE!</v>
      </c>
      <c r="B12365" s="285" t="s">
        <v>20862</v>
      </c>
      <c r="C12365" s="513">
        <v>218.04</v>
      </c>
    </row>
    <row r="12366" spans="1:3">
      <c r="A12366" s="285" t="e">
        <v>#VALUE!</v>
      </c>
      <c r="B12366" s="285" t="s">
        <v>20863</v>
      </c>
      <c r="C12366" s="513">
        <v>249.36</v>
      </c>
    </row>
    <row r="12367" spans="1:3">
      <c r="A12367" s="285" t="e">
        <v>#VALUE!</v>
      </c>
      <c r="B12367" s="285" t="s">
        <v>20864</v>
      </c>
      <c r="C12367" s="513">
        <v>124.56</v>
      </c>
    </row>
    <row r="12368" spans="1:3">
      <c r="A12368" s="285" t="e">
        <v>#VALUE!</v>
      </c>
      <c r="B12368" s="285" t="s">
        <v>20865</v>
      </c>
      <c r="C12368" s="513">
        <v>280.5</v>
      </c>
    </row>
    <row r="12369" spans="1:3">
      <c r="A12369" s="285" t="e">
        <v>#VALUE!</v>
      </c>
      <c r="B12369" s="285" t="s">
        <v>20866</v>
      </c>
      <c r="C12369" s="513">
        <v>109.14</v>
      </c>
    </row>
    <row r="12370" spans="1:3">
      <c r="A12370" s="285" t="e">
        <v>#VALUE!</v>
      </c>
      <c r="B12370" s="285" t="s">
        <v>20867</v>
      </c>
      <c r="C12370" s="513">
        <v>124.56</v>
      </c>
    </row>
    <row r="12371" spans="1:3">
      <c r="A12371" s="285" t="e">
        <v>#VALUE!</v>
      </c>
      <c r="B12371" s="285" t="s">
        <v>20868</v>
      </c>
      <c r="C12371" s="513">
        <v>159.24</v>
      </c>
    </row>
    <row r="12372" spans="1:3">
      <c r="A12372" s="285" t="e">
        <v>#VALUE!</v>
      </c>
      <c r="B12372" s="285" t="s">
        <v>20869</v>
      </c>
      <c r="C12372" s="513">
        <v>109.14</v>
      </c>
    </row>
    <row r="12373" spans="1:3">
      <c r="A12373" s="285" t="e">
        <v>#VALUE!</v>
      </c>
      <c r="B12373" s="285" t="s">
        <v>20870</v>
      </c>
      <c r="C12373" s="513">
        <v>124.56</v>
      </c>
    </row>
    <row r="12374" spans="1:3">
      <c r="A12374" s="285" t="e">
        <v>#VALUE!</v>
      </c>
      <c r="B12374" s="285" t="s">
        <v>20881</v>
      </c>
      <c r="C12374" s="513">
        <v>157.80000000000001</v>
      </c>
    </row>
    <row r="12375" spans="1:3">
      <c r="A12375" s="285" t="e">
        <v>#VALUE!</v>
      </c>
      <c r="B12375" s="285" t="s">
        <v>20871</v>
      </c>
      <c r="C12375" s="513">
        <v>163.62</v>
      </c>
    </row>
    <row r="12376" spans="1:3">
      <c r="A12376" s="285" t="e">
        <v>#VALUE!</v>
      </c>
      <c r="B12376" s="285" t="s">
        <v>20872</v>
      </c>
      <c r="C12376" s="513">
        <v>163.62</v>
      </c>
    </row>
    <row r="12377" spans="1:3">
      <c r="A12377" s="285" t="e">
        <v>#VALUE!</v>
      </c>
      <c r="B12377" s="285" t="s">
        <v>20873</v>
      </c>
      <c r="C12377" s="513">
        <v>157.80000000000001</v>
      </c>
    </row>
    <row r="12378" spans="1:3">
      <c r="A12378" s="285" t="e">
        <v>#VALUE!</v>
      </c>
      <c r="B12378" s="285" t="s">
        <v>20874</v>
      </c>
      <c r="C12378" s="513">
        <v>128.52000000000001</v>
      </c>
    </row>
    <row r="12379" spans="1:3">
      <c r="A12379" s="285" t="e">
        <v>#VALUE!</v>
      </c>
      <c r="B12379" s="285" t="s">
        <v>20875</v>
      </c>
      <c r="C12379" s="513">
        <v>100.32</v>
      </c>
    </row>
    <row r="12380" spans="1:3">
      <c r="A12380" s="285" t="e">
        <v>#VALUE!</v>
      </c>
      <c r="B12380" s="285" t="s">
        <v>19547</v>
      </c>
      <c r="C12380" s="513">
        <v>104.22</v>
      </c>
    </row>
    <row r="12381" spans="1:3">
      <c r="A12381" s="285" t="e">
        <v>#VALUE!</v>
      </c>
      <c r="B12381" s="285" t="s">
        <v>19548</v>
      </c>
      <c r="C12381" s="513">
        <v>208.38</v>
      </c>
    </row>
    <row r="12382" spans="1:3">
      <c r="A12382" s="285" t="e">
        <v>#VALUE!</v>
      </c>
      <c r="B12382" s="285" t="s">
        <v>19549</v>
      </c>
      <c r="C12382" s="513">
        <v>312.36</v>
      </c>
    </row>
    <row r="12383" spans="1:3">
      <c r="A12383" s="285" t="e">
        <v>#VALUE!</v>
      </c>
      <c r="B12383" s="285" t="s">
        <v>19550</v>
      </c>
      <c r="C12383" s="513">
        <v>333.06</v>
      </c>
    </row>
    <row r="12384" spans="1:3">
      <c r="A12384" s="285" t="e">
        <v>#VALUE!</v>
      </c>
      <c r="B12384" s="285" t="s">
        <v>20749</v>
      </c>
      <c r="C12384" s="513">
        <v>232.74</v>
      </c>
    </row>
    <row r="12385" spans="1:3">
      <c r="A12385" s="285" t="e">
        <v>#VALUE!</v>
      </c>
      <c r="B12385" s="285" t="s">
        <v>20876</v>
      </c>
      <c r="C12385" s="513">
        <v>204.48</v>
      </c>
    </row>
    <row r="12386" spans="1:3">
      <c r="A12386" s="285" t="e">
        <v>#VALUE!</v>
      </c>
      <c r="B12386" s="285" t="s">
        <v>20882</v>
      </c>
      <c r="C12386" s="513">
        <v>166.44</v>
      </c>
    </row>
    <row r="12387" spans="1:3">
      <c r="A12387" s="285" t="e">
        <v>#VALUE!</v>
      </c>
      <c r="B12387" s="285" t="s">
        <v>20877</v>
      </c>
      <c r="C12387" s="513">
        <v>124.56</v>
      </c>
    </row>
    <row r="12388" spans="1:3">
      <c r="A12388" s="285" t="e">
        <v>#VALUE!</v>
      </c>
      <c r="B12388" s="285" t="s">
        <v>20883</v>
      </c>
      <c r="C12388" s="513">
        <v>224.64</v>
      </c>
    </row>
    <row r="12389" spans="1:3">
      <c r="A12389" s="285" t="e">
        <v>#VALUE!</v>
      </c>
      <c r="B12389" s="285" t="s">
        <v>20884</v>
      </c>
      <c r="C12389" s="513">
        <v>224.64</v>
      </c>
    </row>
    <row r="12390" spans="1:3">
      <c r="A12390" s="285" t="e">
        <v>#VALUE!</v>
      </c>
      <c r="B12390" s="285" t="s">
        <v>20885</v>
      </c>
      <c r="C12390" s="513">
        <v>224.64</v>
      </c>
    </row>
    <row r="12391" spans="1:3">
      <c r="A12391" s="285" t="e">
        <v>#VALUE!</v>
      </c>
      <c r="B12391" s="285" t="s">
        <v>20886</v>
      </c>
      <c r="C12391" s="513">
        <v>224.64</v>
      </c>
    </row>
    <row r="12392" spans="1:3">
      <c r="A12392" s="285" t="e">
        <v>#VALUE!</v>
      </c>
      <c r="B12392" s="285" t="s">
        <v>20887</v>
      </c>
      <c r="C12392" s="513">
        <v>224.64</v>
      </c>
    </row>
    <row r="12393" spans="1:3">
      <c r="A12393" s="285" t="e">
        <v>#VALUE!</v>
      </c>
      <c r="B12393" s="285" t="s">
        <v>20888</v>
      </c>
      <c r="C12393" s="513">
        <v>223.86</v>
      </c>
    </row>
    <row r="12394" spans="1:3">
      <c r="A12394" s="285" t="e">
        <v>#VALUE!</v>
      </c>
      <c r="B12394" s="285" t="s">
        <v>20889</v>
      </c>
      <c r="C12394" s="513">
        <v>224.64</v>
      </c>
    </row>
    <row r="12395" spans="1:3">
      <c r="A12395" s="285" t="e">
        <v>#VALUE!</v>
      </c>
      <c r="B12395" s="285" t="s">
        <v>20890</v>
      </c>
      <c r="C12395" s="513">
        <v>224.64</v>
      </c>
    </row>
    <row r="12396" spans="1:3">
      <c r="A12396" s="285" t="e">
        <v>#VALUE!</v>
      </c>
      <c r="B12396" s="285" t="s">
        <v>20860</v>
      </c>
      <c r="C12396" s="513">
        <v>109.14</v>
      </c>
    </row>
    <row r="12397" spans="1:3">
      <c r="A12397" s="285" t="e">
        <v>#VALUE!</v>
      </c>
      <c r="B12397" s="285" t="s">
        <v>20861</v>
      </c>
      <c r="C12397" s="513">
        <v>140.22</v>
      </c>
    </row>
    <row r="12398" spans="1:3">
      <c r="A12398" s="285" t="e">
        <v>#VALUE!</v>
      </c>
      <c r="B12398" s="285" t="s">
        <v>20862</v>
      </c>
      <c r="C12398" s="513">
        <v>218.04</v>
      </c>
    </row>
    <row r="12399" spans="1:3">
      <c r="A12399" s="285" t="e">
        <v>#VALUE!</v>
      </c>
      <c r="B12399" s="285" t="s">
        <v>20863</v>
      </c>
      <c r="C12399" s="513">
        <v>249.36</v>
      </c>
    </row>
    <row r="12400" spans="1:3">
      <c r="A12400" s="285" t="e">
        <v>#VALUE!</v>
      </c>
      <c r="B12400" s="285" t="s">
        <v>20864</v>
      </c>
      <c r="C12400" s="513">
        <v>124.56</v>
      </c>
    </row>
    <row r="12401" spans="1:3">
      <c r="A12401" s="285" t="e">
        <v>#VALUE!</v>
      </c>
      <c r="B12401" s="285" t="s">
        <v>20865</v>
      </c>
      <c r="C12401" s="513">
        <v>280.5</v>
      </c>
    </row>
    <row r="12402" spans="1:3">
      <c r="A12402" s="285" t="e">
        <v>#VALUE!</v>
      </c>
      <c r="B12402" s="285" t="s">
        <v>20866</v>
      </c>
      <c r="C12402" s="513">
        <v>109.14</v>
      </c>
    </row>
    <row r="12403" spans="1:3">
      <c r="A12403" s="285" t="e">
        <v>#VALUE!</v>
      </c>
      <c r="B12403" s="285" t="s">
        <v>20867</v>
      </c>
      <c r="C12403" s="513">
        <v>124.56</v>
      </c>
    </row>
    <row r="12404" spans="1:3">
      <c r="A12404" s="285" t="e">
        <v>#VALUE!</v>
      </c>
      <c r="B12404" s="285" t="s">
        <v>20868</v>
      </c>
      <c r="C12404" s="513">
        <v>140.22</v>
      </c>
    </row>
    <row r="12405" spans="1:3">
      <c r="A12405" s="285" t="e">
        <v>#VALUE!</v>
      </c>
      <c r="B12405" s="285" t="s">
        <v>20869</v>
      </c>
      <c r="C12405" s="513">
        <v>109.14</v>
      </c>
    </row>
    <row r="12406" spans="1:3">
      <c r="A12406" s="285" t="e">
        <v>#VALUE!</v>
      </c>
      <c r="B12406" s="285" t="s">
        <v>20870</v>
      </c>
      <c r="C12406" s="513">
        <v>124.56</v>
      </c>
    </row>
    <row r="12407" spans="1:3">
      <c r="A12407" s="285" t="e">
        <v>#VALUE!</v>
      </c>
      <c r="B12407" s="285" t="s">
        <v>20881</v>
      </c>
      <c r="C12407" s="513">
        <v>157.80000000000001</v>
      </c>
    </row>
    <row r="12408" spans="1:3">
      <c r="A12408" s="285" t="e">
        <v>#VALUE!</v>
      </c>
      <c r="B12408" s="285" t="s">
        <v>20871</v>
      </c>
      <c r="C12408" s="513">
        <v>163.62</v>
      </c>
    </row>
    <row r="12409" spans="1:3">
      <c r="A12409" s="285" t="e">
        <v>#VALUE!</v>
      </c>
      <c r="B12409" s="285" t="s">
        <v>20872</v>
      </c>
      <c r="C12409" s="513">
        <v>163.62</v>
      </c>
    </row>
    <row r="12410" spans="1:3">
      <c r="A12410" s="285" t="e">
        <v>#VALUE!</v>
      </c>
      <c r="B12410" s="285" t="s">
        <v>20873</v>
      </c>
      <c r="C12410" s="513">
        <v>157.80000000000001</v>
      </c>
    </row>
    <row r="12411" spans="1:3">
      <c r="A12411" s="285" t="e">
        <v>#VALUE!</v>
      </c>
      <c r="B12411" s="285" t="s">
        <v>20874</v>
      </c>
      <c r="C12411" s="513">
        <v>128.52000000000001</v>
      </c>
    </row>
    <row r="12412" spans="1:3">
      <c r="A12412" s="285" t="e">
        <v>#VALUE!</v>
      </c>
      <c r="B12412" s="285" t="s">
        <v>20875</v>
      </c>
      <c r="C12412" s="513">
        <v>100.32</v>
      </c>
    </row>
    <row r="12413" spans="1:3">
      <c r="A12413" s="285" t="e">
        <v>#VALUE!</v>
      </c>
      <c r="B12413" s="285" t="s">
        <v>19547</v>
      </c>
      <c r="C12413" s="513">
        <v>104.22</v>
      </c>
    </row>
    <row r="12414" spans="1:3">
      <c r="A12414" s="285" t="e">
        <v>#VALUE!</v>
      </c>
      <c r="B12414" s="285" t="s">
        <v>19548</v>
      </c>
      <c r="C12414" s="513">
        <v>208.38</v>
      </c>
    </row>
    <row r="12415" spans="1:3">
      <c r="A12415" s="285" t="e">
        <v>#VALUE!</v>
      </c>
      <c r="B12415" s="285" t="s">
        <v>19549</v>
      </c>
      <c r="C12415" s="513">
        <v>312.36</v>
      </c>
    </row>
    <row r="12416" spans="1:3">
      <c r="A12416" s="285" t="e">
        <v>#VALUE!</v>
      </c>
      <c r="B12416" s="285" t="s">
        <v>19550</v>
      </c>
      <c r="C12416" s="513">
        <v>333.06</v>
      </c>
    </row>
    <row r="12417" spans="1:3">
      <c r="A12417" s="285" t="e">
        <v>#VALUE!</v>
      </c>
      <c r="B12417" s="285" t="s">
        <v>20749</v>
      </c>
      <c r="C12417" s="513">
        <v>232.74</v>
      </c>
    </row>
    <row r="12418" spans="1:3">
      <c r="A12418" s="285" t="e">
        <v>#VALUE!</v>
      </c>
      <c r="B12418" s="285" t="s">
        <v>20876</v>
      </c>
      <c r="C12418" s="513">
        <v>204.48</v>
      </c>
    </row>
    <row r="12419" spans="1:3">
      <c r="A12419" s="285" t="e">
        <v>#VALUE!</v>
      </c>
      <c r="B12419" s="285" t="s">
        <v>20882</v>
      </c>
      <c r="C12419" s="513">
        <v>166.44</v>
      </c>
    </row>
    <row r="12420" spans="1:3">
      <c r="A12420" s="285" t="e">
        <v>#VALUE!</v>
      </c>
      <c r="B12420" s="285" t="s">
        <v>20877</v>
      </c>
      <c r="C12420" s="513">
        <v>124.56</v>
      </c>
    </row>
    <row r="12421" spans="1:3">
      <c r="A12421" s="285" t="e">
        <v>#VALUE!</v>
      </c>
      <c r="B12421" s="285" t="s">
        <v>20883</v>
      </c>
      <c r="C12421" s="513">
        <v>224.64</v>
      </c>
    </row>
    <row r="12422" spans="1:3">
      <c r="A12422" s="285" t="e">
        <v>#VALUE!</v>
      </c>
      <c r="B12422" s="285" t="s">
        <v>20895</v>
      </c>
      <c r="C12422" s="513">
        <v>224.64</v>
      </c>
    </row>
    <row r="12423" spans="1:3">
      <c r="A12423" s="285" t="e">
        <v>#VALUE!</v>
      </c>
      <c r="B12423" s="285" t="s">
        <v>20886</v>
      </c>
      <c r="C12423" s="513">
        <v>224.64</v>
      </c>
    </row>
    <row r="12424" spans="1:3">
      <c r="A12424" s="285" t="e">
        <v>#VALUE!</v>
      </c>
      <c r="B12424" s="285" t="s">
        <v>20888</v>
      </c>
      <c r="C12424" s="513">
        <v>224.64</v>
      </c>
    </row>
    <row r="12425" spans="1:3">
      <c r="A12425" s="285" t="e">
        <v>#VALUE!</v>
      </c>
      <c r="B12425" s="285" t="s">
        <v>20896</v>
      </c>
      <c r="C12425" s="513">
        <v>224.64</v>
      </c>
    </row>
    <row r="12426" spans="1:3">
      <c r="A12426" s="285">
        <v>382042</v>
      </c>
      <c r="B12426" s="285" t="s">
        <v>20897</v>
      </c>
      <c r="C12426" s="513">
        <v>4.3632999999999997</v>
      </c>
    </row>
    <row r="12427" spans="1:3">
      <c r="A12427" s="285">
        <v>450012</v>
      </c>
      <c r="B12427" s="285" t="s">
        <v>20898</v>
      </c>
      <c r="C12427" s="513">
        <v>28.094999999999999</v>
      </c>
    </row>
    <row r="12428" spans="1:3">
      <c r="A12428" s="285">
        <v>33579</v>
      </c>
      <c r="B12428" s="285" t="s">
        <v>20899</v>
      </c>
      <c r="C12428" s="513">
        <v>83.563999999999993</v>
      </c>
    </row>
    <row r="12429" spans="1:3">
      <c r="A12429" s="285">
        <v>664803</v>
      </c>
      <c r="B12429" s="285" t="s">
        <v>20769</v>
      </c>
      <c r="C12429" s="513">
        <v>19.055</v>
      </c>
    </row>
    <row r="12430" spans="1:3">
      <c r="A12430" s="285">
        <v>664748</v>
      </c>
      <c r="B12430" s="285" t="s">
        <v>20900</v>
      </c>
      <c r="C12430" s="513">
        <v>6.585</v>
      </c>
    </row>
    <row r="12431" spans="1:3">
      <c r="A12431" s="285">
        <v>412107</v>
      </c>
      <c r="B12431" s="285" t="s">
        <v>20901</v>
      </c>
      <c r="C12431" s="513">
        <v>38.402799999999999</v>
      </c>
    </row>
    <row r="12432" spans="1:3">
      <c r="A12432" s="285">
        <v>409847</v>
      </c>
      <c r="B12432" s="285" t="s">
        <v>20902</v>
      </c>
      <c r="C12432" s="513">
        <v>129.21299999999999</v>
      </c>
    </row>
    <row r="12433" spans="1:3">
      <c r="A12433" s="285">
        <v>409848</v>
      </c>
      <c r="B12433" s="285" t="s">
        <v>20903</v>
      </c>
      <c r="C12433" s="513">
        <v>132.489</v>
      </c>
    </row>
    <row r="12434" spans="1:3">
      <c r="A12434" s="285">
        <v>23876</v>
      </c>
      <c r="B12434" s="285" t="s">
        <v>20904</v>
      </c>
      <c r="C12434" s="513">
        <v>16.467300000000002</v>
      </c>
    </row>
    <row r="12435" spans="1:3">
      <c r="A12435" s="285">
        <v>138074</v>
      </c>
      <c r="B12435" s="285" t="s">
        <v>20707</v>
      </c>
      <c r="C12435" s="513">
        <v>48.2104</v>
      </c>
    </row>
    <row r="12436" spans="1:3">
      <c r="A12436" s="285">
        <v>50114</v>
      </c>
      <c r="B12436" s="285" t="s">
        <v>20905</v>
      </c>
      <c r="C12436" s="513">
        <v>5.5930999999999997</v>
      </c>
    </row>
    <row r="12437" spans="1:3">
      <c r="A12437" s="285">
        <v>387492</v>
      </c>
      <c r="B12437" s="285" t="s">
        <v>20906</v>
      </c>
      <c r="C12437" s="513">
        <v>5.4981999999999998</v>
      </c>
    </row>
    <row r="12438" spans="1:3">
      <c r="A12438" s="285">
        <v>382327</v>
      </c>
      <c r="B12438" s="285" t="s">
        <v>20907</v>
      </c>
      <c r="C12438" s="513">
        <v>11.255800000000001</v>
      </c>
    </row>
    <row r="12439" spans="1:3">
      <c r="A12439" s="285">
        <v>386625</v>
      </c>
      <c r="B12439" s="285" t="s">
        <v>20908</v>
      </c>
      <c r="C12439" s="513">
        <v>0.34539999999999998</v>
      </c>
    </row>
    <row r="12440" spans="1:3">
      <c r="A12440" s="285">
        <v>50107</v>
      </c>
      <c r="B12440" s="285" t="s">
        <v>20909</v>
      </c>
      <c r="C12440" s="513">
        <v>3.0310999999999999</v>
      </c>
    </row>
    <row r="12441" spans="1:3">
      <c r="A12441" s="285">
        <v>666488</v>
      </c>
      <c r="B12441" s="285" t="s">
        <v>20910</v>
      </c>
      <c r="C12441" s="513">
        <v>15.8993</v>
      </c>
    </row>
    <row r="12442" spans="1:3">
      <c r="A12442" s="285">
        <v>386677</v>
      </c>
      <c r="B12442" s="285" t="s">
        <v>20911</v>
      </c>
      <c r="C12442" s="513">
        <v>0.77239999999999998</v>
      </c>
    </row>
    <row r="12443" spans="1:3">
      <c r="A12443" s="285">
        <v>382326</v>
      </c>
      <c r="B12443" s="285" t="s">
        <v>20912</v>
      </c>
      <c r="C12443" s="513">
        <v>11.0473</v>
      </c>
    </row>
    <row r="12444" spans="1:3">
      <c r="A12444" s="285">
        <v>409849</v>
      </c>
      <c r="B12444" s="285" t="s">
        <v>20913</v>
      </c>
      <c r="C12444" s="513">
        <v>134.631</v>
      </c>
    </row>
    <row r="12445" spans="1:3">
      <c r="A12445" s="285">
        <v>77828</v>
      </c>
      <c r="B12445" s="285" t="s">
        <v>20914</v>
      </c>
      <c r="C12445" s="513">
        <v>173.93199999999999</v>
      </c>
    </row>
    <row r="12446" spans="1:3">
      <c r="A12446" s="285">
        <v>50676</v>
      </c>
      <c r="B12446" s="285" t="s">
        <v>20915</v>
      </c>
      <c r="C12446" s="513">
        <v>9.7735000000000003</v>
      </c>
    </row>
    <row r="12447" spans="1:3">
      <c r="A12447" s="285">
        <v>50677</v>
      </c>
      <c r="B12447" s="285" t="s">
        <v>20915</v>
      </c>
      <c r="C12447" s="513">
        <v>9.7735000000000003</v>
      </c>
    </row>
    <row r="12448" spans="1:3">
      <c r="A12448" s="285">
        <v>50678</v>
      </c>
      <c r="B12448" s="285" t="s">
        <v>20916</v>
      </c>
      <c r="C12448" s="513">
        <v>12.749599999999999</v>
      </c>
    </row>
    <row r="12449" spans="1:3">
      <c r="A12449" s="285">
        <v>50680</v>
      </c>
      <c r="B12449" s="285" t="s">
        <v>20917</v>
      </c>
      <c r="C12449" s="513">
        <v>9.1770999999999994</v>
      </c>
    </row>
    <row r="12450" spans="1:3">
      <c r="A12450" s="285">
        <v>50681</v>
      </c>
      <c r="B12450" s="285" t="s">
        <v>20917</v>
      </c>
      <c r="C12450" s="513">
        <v>9.1770999999999994</v>
      </c>
    </row>
    <row r="12451" spans="1:3">
      <c r="A12451" s="285">
        <v>50682</v>
      </c>
      <c r="B12451" s="285" t="s">
        <v>20918</v>
      </c>
      <c r="C12451" s="513">
        <v>7.2664</v>
      </c>
    </row>
    <row r="12452" spans="1:3">
      <c r="A12452" s="285">
        <v>48944</v>
      </c>
      <c r="B12452" s="285" t="s">
        <v>20919</v>
      </c>
      <c r="C12452" s="513">
        <v>24.102399999999999</v>
      </c>
    </row>
    <row r="12453" spans="1:3">
      <c r="A12453" s="285">
        <v>48945</v>
      </c>
      <c r="B12453" s="285" t="s">
        <v>20920</v>
      </c>
      <c r="C12453" s="513">
        <v>27.512799999999999</v>
      </c>
    </row>
    <row r="12454" spans="1:3">
      <c r="A12454" s="285">
        <v>48946</v>
      </c>
      <c r="B12454" s="285" t="s">
        <v>20921</v>
      </c>
      <c r="C12454" s="513">
        <v>29.724799999999998</v>
      </c>
    </row>
    <row r="12455" spans="1:3">
      <c r="A12455" s="285">
        <v>92111</v>
      </c>
      <c r="B12455" s="285" t="s">
        <v>20922</v>
      </c>
      <c r="C12455" s="513">
        <v>67.686499999999995</v>
      </c>
    </row>
    <row r="12456" spans="1:3">
      <c r="A12456" s="285">
        <v>386676</v>
      </c>
      <c r="B12456" s="285" t="s">
        <v>20923</v>
      </c>
      <c r="C12456" s="513">
        <v>0.65139999999999998</v>
      </c>
    </row>
    <row r="12457" spans="1:3">
      <c r="A12457" s="285">
        <v>410583</v>
      </c>
      <c r="B12457" s="285" t="s">
        <v>20924</v>
      </c>
      <c r="C12457" s="513">
        <v>273.40379999999999</v>
      </c>
    </row>
    <row r="12458" spans="1:3">
      <c r="A12458" s="285">
        <v>410010</v>
      </c>
      <c r="B12458" s="285" t="s">
        <v>20925</v>
      </c>
      <c r="C12458" s="513">
        <v>221.256</v>
      </c>
    </row>
    <row r="12459" spans="1:3">
      <c r="A12459" s="285">
        <v>410007</v>
      </c>
      <c r="B12459" s="285" t="s">
        <v>20926</v>
      </c>
      <c r="C12459" s="513">
        <v>204.93899999999999</v>
      </c>
    </row>
    <row r="12460" spans="1:3">
      <c r="A12460" s="285">
        <v>410025</v>
      </c>
      <c r="B12460" s="285" t="s">
        <v>20927</v>
      </c>
      <c r="C12460" s="513">
        <v>329.11200000000002</v>
      </c>
    </row>
    <row r="12461" spans="1:3">
      <c r="A12461" s="285">
        <v>78609</v>
      </c>
      <c r="B12461" s="285" t="s">
        <v>20928</v>
      </c>
      <c r="C12461" s="513">
        <v>12.7</v>
      </c>
    </row>
    <row r="12462" spans="1:3">
      <c r="A12462" s="285">
        <v>48972</v>
      </c>
      <c r="B12462" s="285" t="s">
        <v>20929</v>
      </c>
      <c r="C12462" s="513">
        <v>8.0079999999999991</v>
      </c>
    </row>
    <row r="12463" spans="1:3">
      <c r="A12463" s="285">
        <v>88061</v>
      </c>
      <c r="B12463" s="285" t="s">
        <v>20930</v>
      </c>
      <c r="C12463" s="513">
        <v>123.0954</v>
      </c>
    </row>
    <row r="12464" spans="1:3">
      <c r="A12464" s="285">
        <v>88062</v>
      </c>
      <c r="B12464" s="285" t="s">
        <v>20931</v>
      </c>
      <c r="C12464" s="513">
        <v>116.20529999999999</v>
      </c>
    </row>
    <row r="12465" spans="1:3">
      <c r="A12465" s="285">
        <v>88064</v>
      </c>
      <c r="B12465" s="285" t="s">
        <v>20932</v>
      </c>
      <c r="C12465" s="513">
        <v>143.8236</v>
      </c>
    </row>
    <row r="12466" spans="1:3">
      <c r="A12466" s="285">
        <v>88069</v>
      </c>
      <c r="B12466" s="285" t="s">
        <v>20933</v>
      </c>
      <c r="C12466" s="513">
        <v>25.8813</v>
      </c>
    </row>
    <row r="12467" spans="1:3">
      <c r="A12467" s="285">
        <v>404457</v>
      </c>
      <c r="B12467" s="285" t="s">
        <v>20934</v>
      </c>
      <c r="C12467" s="513">
        <v>148.803</v>
      </c>
    </row>
    <row r="12468" spans="1:3">
      <c r="A12468" s="285">
        <v>605112</v>
      </c>
      <c r="B12468" s="285" t="s">
        <v>20935</v>
      </c>
      <c r="C12468" s="513">
        <v>551.98599999999999</v>
      </c>
    </row>
    <row r="12469" spans="1:3">
      <c r="A12469" s="285">
        <v>661623</v>
      </c>
      <c r="B12469" s="285" t="s">
        <v>20936</v>
      </c>
      <c r="C12469" s="513">
        <v>78.599999999999994</v>
      </c>
    </row>
    <row r="12470" spans="1:3">
      <c r="A12470" s="285">
        <v>410173</v>
      </c>
      <c r="B12470" s="285" t="s">
        <v>20713</v>
      </c>
      <c r="C12470" s="513">
        <v>463.995</v>
      </c>
    </row>
    <row r="12471" spans="1:3">
      <c r="A12471" s="285">
        <v>386637</v>
      </c>
      <c r="B12471" s="285" t="s">
        <v>20937</v>
      </c>
      <c r="C12471" s="513">
        <v>6.7106000000000003</v>
      </c>
    </row>
    <row r="12472" spans="1:3">
      <c r="A12472" s="285">
        <v>78457</v>
      </c>
      <c r="B12472" s="285" t="s">
        <v>20938</v>
      </c>
      <c r="C12472" s="513">
        <v>59.959200000000003</v>
      </c>
    </row>
    <row r="12473" spans="1:3">
      <c r="A12473" s="285">
        <v>19949</v>
      </c>
      <c r="B12473" s="285" t="s">
        <v>20939</v>
      </c>
      <c r="C12473" s="513">
        <v>52.069499999999998</v>
      </c>
    </row>
    <row r="12474" spans="1:3">
      <c r="A12474" s="285">
        <v>410039</v>
      </c>
      <c r="B12474" s="285" t="s">
        <v>20940</v>
      </c>
      <c r="C12474" s="513">
        <v>417.31200000000001</v>
      </c>
    </row>
    <row r="12475" spans="1:3">
      <c r="A12475" s="285">
        <v>660965</v>
      </c>
      <c r="B12475" s="285" t="s">
        <v>20941</v>
      </c>
      <c r="C12475" s="513">
        <v>26.123999999999999</v>
      </c>
    </row>
    <row r="12476" spans="1:3">
      <c r="A12476" s="285">
        <v>412053</v>
      </c>
      <c r="B12476" s="285" t="s">
        <v>20942</v>
      </c>
      <c r="C12476" s="513">
        <v>347.32400000000001</v>
      </c>
    </row>
    <row r="12477" spans="1:3">
      <c r="A12477" s="285">
        <v>138048</v>
      </c>
      <c r="B12477" s="285" t="s">
        <v>20943</v>
      </c>
      <c r="C12477" s="513">
        <v>40.219200000000001</v>
      </c>
    </row>
    <row r="12478" spans="1:3">
      <c r="A12478" s="285">
        <v>412132</v>
      </c>
      <c r="B12478" s="285" t="s">
        <v>20944</v>
      </c>
      <c r="C12478" s="513">
        <v>66.712000000000003</v>
      </c>
    </row>
    <row r="12479" spans="1:3">
      <c r="A12479" s="285">
        <v>412055</v>
      </c>
      <c r="B12479" s="285" t="s">
        <v>20945</v>
      </c>
      <c r="C12479" s="513">
        <v>106.33</v>
      </c>
    </row>
    <row r="12480" spans="1:3">
      <c r="A12480" s="285">
        <v>664591</v>
      </c>
      <c r="B12480" s="285" t="s">
        <v>17735</v>
      </c>
      <c r="C12480" s="513">
        <v>3.6480000000000001</v>
      </c>
    </row>
    <row r="12481" spans="1:3">
      <c r="A12481" s="285">
        <v>414033</v>
      </c>
      <c r="B12481" s="285" t="s">
        <v>20946</v>
      </c>
      <c r="C12481" s="513">
        <v>73.144000000000005</v>
      </c>
    </row>
    <row r="12482" spans="1:3">
      <c r="A12482" s="285">
        <v>414034</v>
      </c>
      <c r="B12482" s="285" t="s">
        <v>20947</v>
      </c>
      <c r="C12482" s="513">
        <v>119.146</v>
      </c>
    </row>
    <row r="12483" spans="1:3">
      <c r="A12483" s="285">
        <v>386285</v>
      </c>
      <c r="B12483" s="285" t="s">
        <v>20948</v>
      </c>
      <c r="C12483" s="513">
        <v>2.2946</v>
      </c>
    </row>
    <row r="12484" spans="1:3">
      <c r="A12484" s="285">
        <v>20848</v>
      </c>
      <c r="B12484" s="285" t="s">
        <v>20949</v>
      </c>
      <c r="C12484" s="513">
        <v>238.31639999999999</v>
      </c>
    </row>
    <row r="12485" spans="1:3">
      <c r="A12485" s="285">
        <v>20863</v>
      </c>
      <c r="B12485" s="285" t="s">
        <v>17653</v>
      </c>
      <c r="C12485" s="513">
        <v>719.11800000000005</v>
      </c>
    </row>
    <row r="12486" spans="1:3">
      <c r="A12486" s="285">
        <v>406291</v>
      </c>
      <c r="B12486" s="285" t="s">
        <v>20950</v>
      </c>
      <c r="C12486" s="513">
        <v>169.84800000000001</v>
      </c>
    </row>
    <row r="12487" spans="1:3">
      <c r="A12487" s="285">
        <v>404613</v>
      </c>
      <c r="B12487" s="285" t="s">
        <v>20951</v>
      </c>
      <c r="C12487" s="513">
        <v>568.23059999999998</v>
      </c>
    </row>
    <row r="12488" spans="1:3">
      <c r="A12488" s="285">
        <v>404617</v>
      </c>
      <c r="B12488" s="285" t="s">
        <v>20952</v>
      </c>
      <c r="C12488" s="513">
        <v>740.54100000000005</v>
      </c>
    </row>
    <row r="12489" spans="1:3">
      <c r="A12489" s="285">
        <v>404500</v>
      </c>
      <c r="B12489" s="285" t="s">
        <v>20953</v>
      </c>
      <c r="C12489" s="513">
        <v>169.41540000000001</v>
      </c>
    </row>
    <row r="12490" spans="1:3">
      <c r="A12490" s="285">
        <v>404367</v>
      </c>
      <c r="B12490" s="285" t="s">
        <v>20954</v>
      </c>
      <c r="C12490" s="513">
        <v>1562.721</v>
      </c>
    </row>
    <row r="12491" spans="1:3">
      <c r="A12491" s="285">
        <v>26156</v>
      </c>
      <c r="B12491" s="285" t="s">
        <v>20955</v>
      </c>
      <c r="C12491" s="513">
        <v>477.214</v>
      </c>
    </row>
    <row r="12492" spans="1:3">
      <c r="A12492" s="285">
        <v>661624</v>
      </c>
      <c r="B12492" s="285" t="s">
        <v>20956</v>
      </c>
      <c r="C12492" s="513">
        <v>92.76</v>
      </c>
    </row>
    <row r="12493" spans="1:3">
      <c r="A12493" s="285">
        <v>661434</v>
      </c>
      <c r="B12493" s="285" t="s">
        <v>20957</v>
      </c>
      <c r="C12493" s="513">
        <v>132.47999999999999</v>
      </c>
    </row>
    <row r="12494" spans="1:3">
      <c r="A12494" s="285">
        <v>20838</v>
      </c>
      <c r="B12494" s="285" t="s">
        <v>20958</v>
      </c>
      <c r="C12494" s="513">
        <v>133.749</v>
      </c>
    </row>
    <row r="12495" spans="1:3">
      <c r="A12495" s="285">
        <v>26063</v>
      </c>
      <c r="B12495" s="285" t="s">
        <v>20959</v>
      </c>
      <c r="C12495" s="513">
        <v>1628.7</v>
      </c>
    </row>
    <row r="12496" spans="1:3">
      <c r="A12496" s="285">
        <v>410041</v>
      </c>
      <c r="B12496" s="285" t="s">
        <v>20960</v>
      </c>
      <c r="C12496" s="513">
        <v>468.02699999999999</v>
      </c>
    </row>
    <row r="12497" spans="1:3">
      <c r="A12497" s="285">
        <v>23523</v>
      </c>
      <c r="B12497" s="285" t="s">
        <v>20961</v>
      </c>
      <c r="C12497" s="513">
        <v>41.011499999999998</v>
      </c>
    </row>
    <row r="12498" spans="1:3">
      <c r="A12498" s="285">
        <v>27503</v>
      </c>
      <c r="B12498" s="285" t="s">
        <v>20962</v>
      </c>
      <c r="C12498" s="513">
        <v>31.065000000000001</v>
      </c>
    </row>
    <row r="12499" spans="1:3">
      <c r="A12499" s="285">
        <v>410462</v>
      </c>
      <c r="B12499" s="285" t="s">
        <v>20963</v>
      </c>
      <c r="C12499" s="513">
        <v>291.58440000000002</v>
      </c>
    </row>
    <row r="12500" spans="1:3">
      <c r="A12500" s="285">
        <v>412052</v>
      </c>
      <c r="B12500" s="285" t="s">
        <v>20964</v>
      </c>
      <c r="C12500" s="513">
        <v>292.57799999999997</v>
      </c>
    </row>
    <row r="12501" spans="1:3">
      <c r="A12501" s="285">
        <v>382341</v>
      </c>
      <c r="B12501" s="285" t="s">
        <v>20965</v>
      </c>
      <c r="C12501" s="513">
        <v>7.8570000000000002</v>
      </c>
    </row>
    <row r="12502" spans="1:3">
      <c r="A12502" s="285">
        <v>382342</v>
      </c>
      <c r="B12502" s="285" t="s">
        <v>20965</v>
      </c>
      <c r="C12502" s="513">
        <v>9.0556000000000001</v>
      </c>
    </row>
    <row r="12503" spans="1:3">
      <c r="A12503" s="285">
        <v>382343</v>
      </c>
      <c r="B12503" s="285" t="s">
        <v>20966</v>
      </c>
      <c r="C12503" s="513">
        <v>9.0266000000000002</v>
      </c>
    </row>
    <row r="12504" spans="1:3">
      <c r="A12504" s="285">
        <v>382345</v>
      </c>
      <c r="B12504" s="285" t="s">
        <v>20967</v>
      </c>
      <c r="C12504" s="513">
        <v>11.354200000000001</v>
      </c>
    </row>
    <row r="12505" spans="1:3">
      <c r="A12505" s="285">
        <v>382347</v>
      </c>
      <c r="B12505" s="285" t="s">
        <v>20968</v>
      </c>
      <c r="C12505" s="513">
        <v>33.582000000000001</v>
      </c>
    </row>
    <row r="12506" spans="1:3">
      <c r="A12506" s="285">
        <v>27711</v>
      </c>
      <c r="B12506" s="285" t="s">
        <v>20969</v>
      </c>
      <c r="C12506" s="513">
        <v>33.031500000000001</v>
      </c>
    </row>
    <row r="12507" spans="1:3">
      <c r="A12507" s="285">
        <v>412101</v>
      </c>
      <c r="B12507" s="285" t="s">
        <v>20970</v>
      </c>
      <c r="C12507" s="513">
        <v>28.191400000000002</v>
      </c>
    </row>
    <row r="12508" spans="1:3">
      <c r="A12508" s="285">
        <v>406289</v>
      </c>
      <c r="B12508" s="285" t="s">
        <v>20971</v>
      </c>
      <c r="C12508" s="513">
        <v>264.15899999999999</v>
      </c>
    </row>
    <row r="12509" spans="1:3">
      <c r="A12509" s="285">
        <v>664794</v>
      </c>
      <c r="B12509" s="285" t="s">
        <v>20972</v>
      </c>
      <c r="C12509" s="513">
        <v>20.385000000000002</v>
      </c>
    </row>
    <row r="12510" spans="1:3">
      <c r="A12510" s="285">
        <v>387425</v>
      </c>
      <c r="B12510" s="285" t="s">
        <v>20973</v>
      </c>
      <c r="C12510" s="513">
        <v>7.5674999999999999</v>
      </c>
    </row>
    <row r="12511" spans="1:3">
      <c r="A12511" s="285">
        <v>422682</v>
      </c>
      <c r="B12511" s="285" t="s">
        <v>20974</v>
      </c>
      <c r="C12511" s="513">
        <v>890.6</v>
      </c>
    </row>
    <row r="12512" spans="1:3">
      <c r="A12512" s="285">
        <v>422683</v>
      </c>
      <c r="B12512" s="285" t="s">
        <v>20975</v>
      </c>
      <c r="C12512" s="513">
        <v>1434.72</v>
      </c>
    </row>
    <row r="12513" spans="1:3">
      <c r="A12513" s="285">
        <v>422686</v>
      </c>
      <c r="B12513" s="285" t="s">
        <v>20976</v>
      </c>
      <c r="C12513" s="513">
        <v>408.517</v>
      </c>
    </row>
    <row r="12514" spans="1:3">
      <c r="A12514" s="285">
        <v>422687</v>
      </c>
      <c r="B12514" s="285" t="s">
        <v>20977</v>
      </c>
      <c r="C12514" s="513">
        <v>184.22</v>
      </c>
    </row>
    <row r="12515" spans="1:3">
      <c r="A12515" s="285">
        <v>422688</v>
      </c>
      <c r="B12515" s="285" t="s">
        <v>20978</v>
      </c>
      <c r="C12515" s="513">
        <v>461.221</v>
      </c>
    </row>
    <row r="12516" spans="1:3">
      <c r="A12516" s="285">
        <v>422689</v>
      </c>
      <c r="B12516" s="285" t="s">
        <v>20979</v>
      </c>
      <c r="C12516" s="513">
        <v>191.113</v>
      </c>
    </row>
    <row r="12517" spans="1:3">
      <c r="A12517" s="285">
        <v>422690</v>
      </c>
      <c r="B12517" s="285" t="s">
        <v>20980</v>
      </c>
      <c r="C12517" s="513">
        <v>122.30500000000001</v>
      </c>
    </row>
    <row r="12518" spans="1:3">
      <c r="A12518" s="285">
        <v>422691</v>
      </c>
      <c r="B12518" s="285" t="s">
        <v>20981</v>
      </c>
      <c r="C12518" s="513">
        <v>134.38300000000001</v>
      </c>
    </row>
    <row r="12519" spans="1:3">
      <c r="A12519" s="285">
        <v>422692</v>
      </c>
      <c r="B12519" s="285" t="s">
        <v>20982</v>
      </c>
      <c r="C12519" s="513">
        <v>167.75</v>
      </c>
    </row>
    <row r="12520" spans="1:3">
      <c r="A12520" s="285">
        <v>20953</v>
      </c>
      <c r="B12520" s="285" t="s">
        <v>20983</v>
      </c>
      <c r="C12520" s="513">
        <v>27.647200000000002</v>
      </c>
    </row>
    <row r="12521" spans="1:3">
      <c r="A12521" s="285">
        <v>404452</v>
      </c>
      <c r="B12521" s="285" t="s">
        <v>20984</v>
      </c>
      <c r="C12521" s="513">
        <v>149.15039999999999</v>
      </c>
    </row>
    <row r="12522" spans="1:3">
      <c r="A12522" s="285">
        <v>414035</v>
      </c>
      <c r="B12522" s="285" t="s">
        <v>20985</v>
      </c>
      <c r="C12522" s="513">
        <v>126.444</v>
      </c>
    </row>
    <row r="12523" spans="1:3">
      <c r="A12523" s="285">
        <v>665717</v>
      </c>
      <c r="B12523" s="285" t="s">
        <v>17756</v>
      </c>
      <c r="C12523" s="513">
        <v>56.8</v>
      </c>
    </row>
    <row r="12524" spans="1:3">
      <c r="A12524" s="285">
        <v>409786</v>
      </c>
      <c r="B12524" s="285" t="s">
        <v>20986</v>
      </c>
      <c r="C12524" s="513">
        <v>251.11799999999999</v>
      </c>
    </row>
    <row r="12525" spans="1:3">
      <c r="A12525" s="285">
        <v>664802</v>
      </c>
      <c r="B12525" s="285" t="s">
        <v>20987</v>
      </c>
      <c r="C12525" s="513">
        <v>5.9349999999999996</v>
      </c>
    </row>
    <row r="12526" spans="1:3">
      <c r="A12526" s="285">
        <v>664804</v>
      </c>
      <c r="B12526" s="285" t="s">
        <v>20988</v>
      </c>
      <c r="C12526" s="513">
        <v>4.9960000000000004</v>
      </c>
    </row>
    <row r="12527" spans="1:3">
      <c r="A12527" s="285">
        <v>397031</v>
      </c>
      <c r="B12527" s="285" t="s">
        <v>20989</v>
      </c>
      <c r="C12527" s="513">
        <v>2.2403</v>
      </c>
    </row>
    <row r="12528" spans="1:3">
      <c r="A12528" s="285">
        <v>397032</v>
      </c>
      <c r="B12528" s="285" t="s">
        <v>20990</v>
      </c>
      <c r="C12528" s="513">
        <v>4.1303000000000001</v>
      </c>
    </row>
    <row r="12529" spans="1:3">
      <c r="A12529" s="285">
        <v>397033</v>
      </c>
      <c r="B12529" s="285" t="s">
        <v>20991</v>
      </c>
      <c r="C12529" s="513">
        <v>6.6435000000000004</v>
      </c>
    </row>
    <row r="12530" spans="1:3">
      <c r="A12530" s="285">
        <v>397657</v>
      </c>
      <c r="B12530" s="285" t="s">
        <v>20992</v>
      </c>
      <c r="C12530" s="513">
        <v>9.0075000000000003</v>
      </c>
    </row>
    <row r="12531" spans="1:3">
      <c r="A12531" s="285">
        <v>397669</v>
      </c>
      <c r="B12531" s="285" t="s">
        <v>20993</v>
      </c>
      <c r="C12531" s="513">
        <v>24.232500000000002</v>
      </c>
    </row>
    <row r="12532" spans="1:3">
      <c r="A12532" s="285">
        <v>397688</v>
      </c>
      <c r="B12532" s="285" t="s">
        <v>20994</v>
      </c>
      <c r="C12532" s="513">
        <v>17.16</v>
      </c>
    </row>
    <row r="12533" spans="1:3">
      <c r="A12533" s="285">
        <v>20964</v>
      </c>
      <c r="B12533" s="285" t="s">
        <v>20995</v>
      </c>
      <c r="C12533" s="513">
        <v>37.716099999999997</v>
      </c>
    </row>
    <row r="12534" spans="1:3">
      <c r="A12534" s="285">
        <v>665006</v>
      </c>
      <c r="B12534" s="285" t="s">
        <v>20996</v>
      </c>
      <c r="C12534" s="513">
        <v>1.1895</v>
      </c>
    </row>
    <row r="12535" spans="1:3">
      <c r="A12535" s="285">
        <v>386630</v>
      </c>
      <c r="B12535" s="285" t="s">
        <v>20997</v>
      </c>
      <c r="C12535" s="513">
        <v>3.4659</v>
      </c>
    </row>
    <row r="12536" spans="1:3">
      <c r="A12536" s="285">
        <v>410636</v>
      </c>
      <c r="B12536" s="285" t="s">
        <v>20998</v>
      </c>
      <c r="C12536" s="513">
        <v>364.36470000000003</v>
      </c>
    </row>
    <row r="12537" spans="1:3">
      <c r="A12537" s="285">
        <v>412119</v>
      </c>
      <c r="B12537" s="285" t="s">
        <v>20999</v>
      </c>
      <c r="C12537" s="513">
        <v>44.987200000000001</v>
      </c>
    </row>
    <row r="12538" spans="1:3">
      <c r="A12538" s="285">
        <v>409559</v>
      </c>
      <c r="B12538" s="285" t="s">
        <v>21000</v>
      </c>
      <c r="C12538" s="513">
        <v>85.995000000000005</v>
      </c>
    </row>
    <row r="12539" spans="1:3">
      <c r="A12539" s="285">
        <v>409560</v>
      </c>
      <c r="B12539" s="285" t="s">
        <v>21001</v>
      </c>
      <c r="C12539" s="513">
        <v>85.995000000000005</v>
      </c>
    </row>
    <row r="12540" spans="1:3">
      <c r="A12540" s="285">
        <v>408967</v>
      </c>
      <c r="B12540" s="285" t="s">
        <v>21002</v>
      </c>
      <c r="C12540" s="513">
        <v>178.60499999999999</v>
      </c>
    </row>
    <row r="12541" spans="1:3">
      <c r="A12541" s="285">
        <v>409015</v>
      </c>
      <c r="B12541" s="285" t="s">
        <v>21003</v>
      </c>
      <c r="C12541" s="513">
        <v>279.78300000000002</v>
      </c>
    </row>
    <row r="12542" spans="1:3">
      <c r="A12542" s="285">
        <v>409016</v>
      </c>
      <c r="B12542" s="285" t="s">
        <v>21004</v>
      </c>
      <c r="C12542" s="513">
        <v>334.78199999999998</v>
      </c>
    </row>
    <row r="12543" spans="1:3">
      <c r="A12543" s="285">
        <v>409090</v>
      </c>
      <c r="B12543" s="285" t="s">
        <v>21005</v>
      </c>
      <c r="C12543" s="513">
        <v>447.86700000000002</v>
      </c>
    </row>
    <row r="12544" spans="1:3">
      <c r="A12544" s="285">
        <v>409230</v>
      </c>
      <c r="B12544" s="285" t="s">
        <v>21006</v>
      </c>
      <c r="C12544" s="513">
        <v>219.93299999999999</v>
      </c>
    </row>
    <row r="12545" spans="1:3">
      <c r="A12545" s="285">
        <v>409458</v>
      </c>
      <c r="B12545" s="285" t="s">
        <v>21007</v>
      </c>
      <c r="C12545" s="513">
        <v>147.86099999999999</v>
      </c>
    </row>
    <row r="12546" spans="1:3">
      <c r="A12546" s="285">
        <v>409459</v>
      </c>
      <c r="B12546" s="285" t="s">
        <v>21008</v>
      </c>
      <c r="C12546" s="513">
        <v>176.77799999999999</v>
      </c>
    </row>
    <row r="12547" spans="1:3">
      <c r="A12547" s="285">
        <v>409460</v>
      </c>
      <c r="B12547" s="285" t="s">
        <v>21009</v>
      </c>
      <c r="C12547" s="513">
        <v>228.75299999999999</v>
      </c>
    </row>
    <row r="12548" spans="1:3">
      <c r="A12548" s="285">
        <v>409561</v>
      </c>
      <c r="B12548" s="285" t="s">
        <v>21010</v>
      </c>
      <c r="C12548" s="513">
        <v>85.995000000000005</v>
      </c>
    </row>
    <row r="12549" spans="1:3">
      <c r="A12549" s="285">
        <v>409562</v>
      </c>
      <c r="B12549" s="285" t="s">
        <v>21011</v>
      </c>
      <c r="C12549" s="513">
        <v>85.995000000000005</v>
      </c>
    </row>
    <row r="12550" spans="1:3">
      <c r="A12550" s="285">
        <v>409563</v>
      </c>
      <c r="B12550" s="285" t="s">
        <v>21012</v>
      </c>
      <c r="C12550" s="513">
        <v>85.995000000000005</v>
      </c>
    </row>
    <row r="12551" spans="1:3">
      <c r="A12551" s="285">
        <v>409565</v>
      </c>
      <c r="B12551" s="285" t="s">
        <v>21013</v>
      </c>
      <c r="C12551" s="513">
        <v>67.094999999999999</v>
      </c>
    </row>
    <row r="12552" spans="1:3">
      <c r="A12552" s="285">
        <v>409566</v>
      </c>
      <c r="B12552" s="285" t="s">
        <v>21014</v>
      </c>
      <c r="C12552" s="513">
        <v>67.094999999999999</v>
      </c>
    </row>
    <row r="12553" spans="1:3">
      <c r="A12553" s="285">
        <v>409567</v>
      </c>
      <c r="B12553" s="285" t="s">
        <v>21015</v>
      </c>
      <c r="C12553" s="513">
        <v>66.275999999999996</v>
      </c>
    </row>
    <row r="12554" spans="1:3">
      <c r="A12554" s="285">
        <v>409568</v>
      </c>
      <c r="B12554" s="285" t="s">
        <v>21016</v>
      </c>
      <c r="C12554" s="513">
        <v>68.355000000000004</v>
      </c>
    </row>
    <row r="12555" spans="1:3">
      <c r="A12555" s="285">
        <v>409569</v>
      </c>
      <c r="B12555" s="285" t="s">
        <v>21017</v>
      </c>
      <c r="C12555" s="513">
        <v>69.741</v>
      </c>
    </row>
    <row r="12556" spans="1:3">
      <c r="A12556" s="285">
        <v>409570</v>
      </c>
      <c r="B12556" s="285" t="s">
        <v>21018</v>
      </c>
      <c r="C12556" s="513">
        <v>71.504999999999995</v>
      </c>
    </row>
    <row r="12557" spans="1:3">
      <c r="A12557" s="285">
        <v>409571</v>
      </c>
      <c r="B12557" s="285" t="s">
        <v>21019</v>
      </c>
      <c r="C12557" s="513">
        <v>72.828000000000003</v>
      </c>
    </row>
    <row r="12558" spans="1:3">
      <c r="A12558" s="285">
        <v>409572</v>
      </c>
      <c r="B12558" s="285" t="s">
        <v>21020</v>
      </c>
      <c r="C12558" s="513">
        <v>75.725999999999999</v>
      </c>
    </row>
    <row r="12559" spans="1:3">
      <c r="A12559" s="285">
        <v>409573</v>
      </c>
      <c r="B12559" s="285" t="s">
        <v>21021</v>
      </c>
      <c r="C12559" s="513">
        <v>80.262</v>
      </c>
    </row>
    <row r="12560" spans="1:3">
      <c r="A12560" s="285">
        <v>409715</v>
      </c>
      <c r="B12560" s="285" t="s">
        <v>21022</v>
      </c>
      <c r="C12560" s="513">
        <v>61.979399999999998</v>
      </c>
    </row>
    <row r="12561" spans="1:3">
      <c r="A12561" s="285">
        <v>409716</v>
      </c>
      <c r="B12561" s="285" t="s">
        <v>21023</v>
      </c>
      <c r="C12561" s="513">
        <v>63.945</v>
      </c>
    </row>
    <row r="12562" spans="1:3">
      <c r="A12562" s="285">
        <v>409717</v>
      </c>
      <c r="B12562" s="285" t="s">
        <v>21024</v>
      </c>
      <c r="C12562" s="513">
        <v>65.268000000000001</v>
      </c>
    </row>
    <row r="12563" spans="1:3">
      <c r="A12563" s="285">
        <v>409718</v>
      </c>
      <c r="B12563" s="285" t="s">
        <v>21025</v>
      </c>
      <c r="C12563" s="513">
        <v>66.906000000000006</v>
      </c>
    </row>
    <row r="12564" spans="1:3">
      <c r="A12564" s="285">
        <v>409719</v>
      </c>
      <c r="B12564" s="285" t="s">
        <v>21026</v>
      </c>
      <c r="C12564" s="513">
        <v>68.040000000000006</v>
      </c>
    </row>
    <row r="12565" spans="1:3">
      <c r="A12565" s="285">
        <v>409720</v>
      </c>
      <c r="B12565" s="285" t="s">
        <v>21027</v>
      </c>
      <c r="C12565" s="513">
        <v>88.515000000000001</v>
      </c>
    </row>
    <row r="12566" spans="1:3">
      <c r="A12566" s="285">
        <v>409721</v>
      </c>
      <c r="B12566" s="285" t="s">
        <v>21028</v>
      </c>
      <c r="C12566" s="513">
        <v>93.744</v>
      </c>
    </row>
    <row r="12567" spans="1:3">
      <c r="A12567" s="285">
        <v>409722</v>
      </c>
      <c r="B12567" s="285" t="s">
        <v>21029</v>
      </c>
      <c r="C12567" s="513">
        <v>100.29600000000001</v>
      </c>
    </row>
    <row r="12568" spans="1:3">
      <c r="A12568" s="285">
        <v>409728</v>
      </c>
      <c r="B12568" s="285" t="s">
        <v>21030</v>
      </c>
      <c r="C12568" s="513">
        <v>96.768000000000001</v>
      </c>
    </row>
    <row r="12569" spans="1:3">
      <c r="A12569" s="285">
        <v>409729</v>
      </c>
      <c r="B12569" s="285" t="s">
        <v>21031</v>
      </c>
      <c r="C12569" s="513">
        <v>99.792000000000002</v>
      </c>
    </row>
    <row r="12570" spans="1:3">
      <c r="A12570" s="285">
        <v>409730</v>
      </c>
      <c r="B12570" s="285" t="s">
        <v>21032</v>
      </c>
      <c r="C12570" s="513">
        <v>101.934</v>
      </c>
    </row>
    <row r="12571" spans="1:3">
      <c r="A12571" s="285">
        <v>409731</v>
      </c>
      <c r="B12571" s="285" t="s">
        <v>21033</v>
      </c>
      <c r="C12571" s="513">
        <v>104.58</v>
      </c>
    </row>
    <row r="12572" spans="1:3">
      <c r="A12572" s="285">
        <v>409732</v>
      </c>
      <c r="B12572" s="285" t="s">
        <v>21034</v>
      </c>
      <c r="C12572" s="513">
        <v>132.86699999999999</v>
      </c>
    </row>
    <row r="12573" spans="1:3">
      <c r="A12573" s="285">
        <v>409733</v>
      </c>
      <c r="B12573" s="285" t="s">
        <v>21035</v>
      </c>
      <c r="C12573" s="513">
        <v>138.22200000000001</v>
      </c>
    </row>
    <row r="12574" spans="1:3">
      <c r="A12574" s="285">
        <v>409734</v>
      </c>
      <c r="B12574" s="285" t="s">
        <v>21036</v>
      </c>
      <c r="C12574" s="513">
        <v>146.53800000000001</v>
      </c>
    </row>
    <row r="12575" spans="1:3">
      <c r="A12575" s="285">
        <v>409741</v>
      </c>
      <c r="B12575" s="285" t="s">
        <v>21037</v>
      </c>
      <c r="C12575" s="513">
        <v>122.78700000000001</v>
      </c>
    </row>
    <row r="12576" spans="1:3">
      <c r="A12576" s="285">
        <v>409742</v>
      </c>
      <c r="B12576" s="285" t="s">
        <v>21038</v>
      </c>
      <c r="C12576" s="513">
        <v>126.378</v>
      </c>
    </row>
    <row r="12577" spans="1:3">
      <c r="A12577" s="285">
        <v>409743</v>
      </c>
      <c r="B12577" s="285" t="s">
        <v>21039</v>
      </c>
      <c r="C12577" s="513">
        <v>129.21299999999999</v>
      </c>
    </row>
    <row r="12578" spans="1:3">
      <c r="A12578" s="285">
        <v>409746</v>
      </c>
      <c r="B12578" s="285" t="s">
        <v>21040</v>
      </c>
      <c r="C12578" s="513">
        <v>175.077</v>
      </c>
    </row>
    <row r="12579" spans="1:3">
      <c r="A12579" s="285">
        <v>409747</v>
      </c>
      <c r="B12579" s="285" t="s">
        <v>21041</v>
      </c>
      <c r="C12579" s="513">
        <v>185.59800000000001</v>
      </c>
    </row>
    <row r="12580" spans="1:3">
      <c r="A12580" s="285">
        <v>409749</v>
      </c>
      <c r="B12580" s="285" t="s">
        <v>21042</v>
      </c>
      <c r="C12580" s="513">
        <v>397.90800000000002</v>
      </c>
    </row>
    <row r="12581" spans="1:3">
      <c r="A12581" s="285">
        <v>409750</v>
      </c>
      <c r="B12581" s="285" t="s">
        <v>21043</v>
      </c>
      <c r="C12581" s="513">
        <v>476.59500000000003</v>
      </c>
    </row>
    <row r="12582" spans="1:3">
      <c r="A12582" s="285">
        <v>409772</v>
      </c>
      <c r="B12582" s="285" t="s">
        <v>21044</v>
      </c>
      <c r="C12582" s="513">
        <v>168.65100000000001</v>
      </c>
    </row>
    <row r="12583" spans="1:3">
      <c r="A12583" s="285">
        <v>409773</v>
      </c>
      <c r="B12583" s="285" t="s">
        <v>21045</v>
      </c>
      <c r="C12583" s="513">
        <v>174.25800000000001</v>
      </c>
    </row>
    <row r="12584" spans="1:3">
      <c r="A12584" s="285">
        <v>409774</v>
      </c>
      <c r="B12584" s="285" t="s">
        <v>21046</v>
      </c>
      <c r="C12584" s="513">
        <v>176.65199999999999</v>
      </c>
    </row>
    <row r="12585" spans="1:3">
      <c r="A12585" s="285">
        <v>409775</v>
      </c>
      <c r="B12585" s="285" t="s">
        <v>21047</v>
      </c>
      <c r="C12585" s="513">
        <v>191.39400000000001</v>
      </c>
    </row>
    <row r="12586" spans="1:3">
      <c r="A12586" s="285">
        <v>409776</v>
      </c>
      <c r="B12586" s="285" t="s">
        <v>21048</v>
      </c>
      <c r="C12586" s="513">
        <v>203.74199999999999</v>
      </c>
    </row>
    <row r="12587" spans="1:3">
      <c r="A12587" s="285">
        <v>409777</v>
      </c>
      <c r="B12587" s="285" t="s">
        <v>21049</v>
      </c>
      <c r="C12587" s="513">
        <v>263.529</v>
      </c>
    </row>
    <row r="12588" spans="1:3">
      <c r="A12588" s="285">
        <v>409779</v>
      </c>
      <c r="B12588" s="285" t="s">
        <v>21050</v>
      </c>
      <c r="C12588" s="513">
        <v>121.212</v>
      </c>
    </row>
    <row r="12589" spans="1:3">
      <c r="A12589" s="285">
        <v>409780</v>
      </c>
      <c r="B12589" s="285" t="s">
        <v>21051</v>
      </c>
      <c r="C12589" s="513">
        <v>92.168999999999997</v>
      </c>
    </row>
    <row r="12590" spans="1:3">
      <c r="A12590" s="285">
        <v>409788</v>
      </c>
      <c r="B12590" s="285" t="s">
        <v>21052</v>
      </c>
      <c r="C12590" s="513">
        <v>282.61799999999999</v>
      </c>
    </row>
    <row r="12591" spans="1:3">
      <c r="A12591" s="285">
        <v>409792</v>
      </c>
      <c r="B12591" s="285" t="s">
        <v>21053</v>
      </c>
      <c r="C12591" s="513">
        <v>153.78299999999999</v>
      </c>
    </row>
    <row r="12592" spans="1:3">
      <c r="A12592" s="285">
        <v>409818</v>
      </c>
      <c r="B12592" s="285" t="s">
        <v>21054</v>
      </c>
      <c r="C12592" s="513">
        <v>65.268000000000001</v>
      </c>
    </row>
    <row r="12593" spans="1:3">
      <c r="A12593" s="285">
        <v>409819</v>
      </c>
      <c r="B12593" s="285" t="s">
        <v>21055</v>
      </c>
      <c r="C12593" s="513">
        <v>70.811999999999998</v>
      </c>
    </row>
    <row r="12594" spans="1:3">
      <c r="A12594" s="285">
        <v>409822</v>
      </c>
      <c r="B12594" s="285" t="s">
        <v>21056</v>
      </c>
      <c r="C12594" s="513">
        <v>76.418999999999997</v>
      </c>
    </row>
    <row r="12595" spans="1:3">
      <c r="A12595" s="285">
        <v>409823</v>
      </c>
      <c r="B12595" s="285" t="s">
        <v>21057</v>
      </c>
      <c r="C12595" s="513">
        <v>68.040000000000006</v>
      </c>
    </row>
    <row r="12596" spans="1:3">
      <c r="A12596" s="285">
        <v>409824</v>
      </c>
      <c r="B12596" s="285" t="s">
        <v>21058</v>
      </c>
      <c r="C12596" s="513">
        <v>80.891999999999996</v>
      </c>
    </row>
    <row r="12597" spans="1:3">
      <c r="A12597" s="285">
        <v>409831</v>
      </c>
      <c r="B12597" s="285" t="s">
        <v>21059</v>
      </c>
      <c r="C12597" s="513">
        <v>101.934</v>
      </c>
    </row>
    <row r="12598" spans="1:3">
      <c r="A12598" s="285">
        <v>409832</v>
      </c>
      <c r="B12598" s="285" t="s">
        <v>21060</v>
      </c>
      <c r="C12598" s="513">
        <v>110.628</v>
      </c>
    </row>
    <row r="12599" spans="1:3">
      <c r="A12599" s="285">
        <v>409833</v>
      </c>
      <c r="B12599" s="285" t="s">
        <v>21061</v>
      </c>
      <c r="C12599" s="513">
        <v>99.792000000000002</v>
      </c>
    </row>
    <row r="12600" spans="1:3">
      <c r="A12600" s="285">
        <v>409834</v>
      </c>
      <c r="B12600" s="285" t="s">
        <v>21062</v>
      </c>
      <c r="C12600" s="513">
        <v>101.934</v>
      </c>
    </row>
    <row r="12601" spans="1:3">
      <c r="A12601" s="285">
        <v>409835</v>
      </c>
      <c r="B12601" s="285" t="s">
        <v>21063</v>
      </c>
      <c r="C12601" s="513">
        <v>104.58</v>
      </c>
    </row>
    <row r="12602" spans="1:3">
      <c r="A12602" s="285">
        <v>409836</v>
      </c>
      <c r="B12602" s="285" t="s">
        <v>21064</v>
      </c>
      <c r="C12602" s="513">
        <v>106.47</v>
      </c>
    </row>
    <row r="12603" spans="1:3">
      <c r="A12603" s="285">
        <v>409837</v>
      </c>
      <c r="B12603" s="285" t="s">
        <v>21065</v>
      </c>
      <c r="C12603" s="513">
        <v>126.315</v>
      </c>
    </row>
    <row r="12604" spans="1:3">
      <c r="A12604" s="285">
        <v>409838</v>
      </c>
      <c r="B12604" s="285" t="s">
        <v>21066</v>
      </c>
      <c r="C12604" s="513">
        <v>167.39099999999999</v>
      </c>
    </row>
    <row r="12605" spans="1:3">
      <c r="A12605" s="285">
        <v>409841</v>
      </c>
      <c r="B12605" s="285" t="s">
        <v>21067</v>
      </c>
      <c r="C12605" s="513">
        <v>358.21800000000002</v>
      </c>
    </row>
    <row r="12606" spans="1:3">
      <c r="A12606" s="285">
        <v>409842</v>
      </c>
      <c r="B12606" s="285" t="s">
        <v>21068</v>
      </c>
      <c r="C12606" s="513">
        <v>401.37299999999999</v>
      </c>
    </row>
    <row r="12607" spans="1:3">
      <c r="A12607" s="285">
        <v>409844</v>
      </c>
      <c r="B12607" s="285" t="s">
        <v>21069</v>
      </c>
      <c r="C12607" s="513">
        <v>129.21299999999999</v>
      </c>
    </row>
    <row r="12608" spans="1:3">
      <c r="A12608" s="285">
        <v>409845</v>
      </c>
      <c r="B12608" s="285" t="s">
        <v>21070</v>
      </c>
      <c r="C12608" s="513">
        <v>140.11199999999999</v>
      </c>
    </row>
    <row r="12609" spans="1:3">
      <c r="A12609" s="285">
        <v>409846</v>
      </c>
      <c r="B12609" s="285" t="s">
        <v>21071</v>
      </c>
      <c r="C12609" s="513">
        <v>126.378</v>
      </c>
    </row>
    <row r="12610" spans="1:3">
      <c r="A12610" s="285">
        <v>409853</v>
      </c>
      <c r="B12610" s="285" t="s">
        <v>21072</v>
      </c>
      <c r="C12610" s="513">
        <v>379.07100000000003</v>
      </c>
    </row>
    <row r="12611" spans="1:3">
      <c r="A12611" s="285">
        <v>409854</v>
      </c>
      <c r="B12611" s="285" t="s">
        <v>21073</v>
      </c>
      <c r="C12611" s="513">
        <v>453.726</v>
      </c>
    </row>
    <row r="12612" spans="1:3">
      <c r="A12612" s="285">
        <v>409866</v>
      </c>
      <c r="B12612" s="285" t="s">
        <v>21074</v>
      </c>
      <c r="C12612" s="513">
        <v>103.194</v>
      </c>
    </row>
    <row r="12613" spans="1:3">
      <c r="A12613" s="285">
        <v>409867</v>
      </c>
      <c r="B12613" s="285" t="s">
        <v>21075</v>
      </c>
      <c r="C12613" s="513">
        <v>103.194</v>
      </c>
    </row>
    <row r="12614" spans="1:3">
      <c r="A12614" s="285">
        <v>409868</v>
      </c>
      <c r="B12614" s="285" t="s">
        <v>21076</v>
      </c>
      <c r="C12614" s="513">
        <v>103.194</v>
      </c>
    </row>
    <row r="12615" spans="1:3">
      <c r="A12615" s="285">
        <v>409869</v>
      </c>
      <c r="B12615" s="285" t="s">
        <v>21077</v>
      </c>
      <c r="C12615" s="513">
        <v>103.194</v>
      </c>
    </row>
    <row r="12616" spans="1:3">
      <c r="A12616" s="285">
        <v>409870</v>
      </c>
      <c r="B12616" s="285" t="s">
        <v>21078</v>
      </c>
      <c r="C12616" s="513">
        <v>108.54900000000001</v>
      </c>
    </row>
    <row r="12617" spans="1:3">
      <c r="A12617" s="285">
        <v>409871</v>
      </c>
      <c r="B12617" s="285" t="s">
        <v>21079</v>
      </c>
      <c r="C12617" s="513">
        <v>106.911</v>
      </c>
    </row>
    <row r="12618" spans="1:3">
      <c r="A12618" s="285">
        <v>409872</v>
      </c>
      <c r="B12618" s="285" t="s">
        <v>21080</v>
      </c>
      <c r="C12618" s="513">
        <v>106.911</v>
      </c>
    </row>
    <row r="12619" spans="1:3">
      <c r="A12619" s="285">
        <v>409873</v>
      </c>
      <c r="B12619" s="285" t="s">
        <v>21081</v>
      </c>
      <c r="C12619" s="513">
        <v>111.95099999999999</v>
      </c>
    </row>
    <row r="12620" spans="1:3">
      <c r="A12620" s="285">
        <v>409876</v>
      </c>
      <c r="B12620" s="285" t="s">
        <v>21082</v>
      </c>
      <c r="C12620" s="513">
        <v>161.21700000000001</v>
      </c>
    </row>
    <row r="12621" spans="1:3">
      <c r="A12621" s="285">
        <v>409877</v>
      </c>
      <c r="B12621" s="285" t="s">
        <v>21083</v>
      </c>
      <c r="C12621" s="513">
        <v>161.21700000000001</v>
      </c>
    </row>
    <row r="12622" spans="1:3">
      <c r="A12622" s="285">
        <v>409878</v>
      </c>
      <c r="B12622" s="285" t="s">
        <v>21084</v>
      </c>
      <c r="C12622" s="513">
        <v>161.21700000000001</v>
      </c>
    </row>
    <row r="12623" spans="1:3">
      <c r="A12623" s="285">
        <v>409879</v>
      </c>
      <c r="B12623" s="285" t="s">
        <v>21085</v>
      </c>
      <c r="C12623" s="513">
        <v>161.21700000000001</v>
      </c>
    </row>
    <row r="12624" spans="1:3">
      <c r="A12624" s="285">
        <v>409880</v>
      </c>
      <c r="B12624" s="285" t="s">
        <v>21086</v>
      </c>
      <c r="C12624" s="513">
        <v>169.785</v>
      </c>
    </row>
    <row r="12625" spans="1:3">
      <c r="A12625" s="285">
        <v>409881</v>
      </c>
      <c r="B12625" s="285" t="s">
        <v>21087</v>
      </c>
      <c r="C12625" s="513">
        <v>166.82400000000001</v>
      </c>
    </row>
    <row r="12626" spans="1:3">
      <c r="A12626" s="285">
        <v>409882</v>
      </c>
      <c r="B12626" s="285" t="s">
        <v>21088</v>
      </c>
      <c r="C12626" s="513">
        <v>166.82400000000001</v>
      </c>
    </row>
    <row r="12627" spans="1:3">
      <c r="A12627" s="285">
        <v>409883</v>
      </c>
      <c r="B12627" s="285" t="s">
        <v>21089</v>
      </c>
      <c r="C12627" s="513">
        <v>175.14</v>
      </c>
    </row>
    <row r="12628" spans="1:3">
      <c r="A12628" s="285">
        <v>409884</v>
      </c>
      <c r="B12628" s="285" t="s">
        <v>21090</v>
      </c>
      <c r="C12628" s="513">
        <v>182.07</v>
      </c>
    </row>
    <row r="12629" spans="1:3">
      <c r="A12629" s="285">
        <v>409885</v>
      </c>
      <c r="B12629" s="285" t="s">
        <v>21091</v>
      </c>
      <c r="C12629" s="513">
        <v>204.81299999999999</v>
      </c>
    </row>
    <row r="12630" spans="1:3">
      <c r="A12630" s="285">
        <v>409886</v>
      </c>
      <c r="B12630" s="285" t="s">
        <v>21092</v>
      </c>
      <c r="C12630" s="513">
        <v>204.49799999999999</v>
      </c>
    </row>
    <row r="12631" spans="1:3">
      <c r="A12631" s="285">
        <v>409887</v>
      </c>
      <c r="B12631" s="285" t="s">
        <v>21093</v>
      </c>
      <c r="C12631" s="513">
        <v>204.49799999999999</v>
      </c>
    </row>
    <row r="12632" spans="1:3">
      <c r="A12632" s="285">
        <v>409888</v>
      </c>
      <c r="B12632" s="285" t="s">
        <v>21094</v>
      </c>
      <c r="C12632" s="513">
        <v>204.49799999999999</v>
      </c>
    </row>
    <row r="12633" spans="1:3">
      <c r="A12633" s="285">
        <v>409889</v>
      </c>
      <c r="B12633" s="285" t="s">
        <v>21095</v>
      </c>
      <c r="C12633" s="513">
        <v>204.49799999999999</v>
      </c>
    </row>
    <row r="12634" spans="1:3">
      <c r="A12634" s="285">
        <v>409891</v>
      </c>
      <c r="B12634" s="285" t="s">
        <v>21096</v>
      </c>
      <c r="C12634" s="513">
        <v>211.49100000000001</v>
      </c>
    </row>
    <row r="12635" spans="1:3">
      <c r="A12635" s="285">
        <v>409892</v>
      </c>
      <c r="B12635" s="285" t="s">
        <v>21097</v>
      </c>
      <c r="C12635" s="513">
        <v>211.49100000000001</v>
      </c>
    </row>
    <row r="12636" spans="1:3">
      <c r="A12636" s="285">
        <v>409894</v>
      </c>
      <c r="B12636" s="285" t="s">
        <v>21098</v>
      </c>
      <c r="C12636" s="513">
        <v>230.517</v>
      </c>
    </row>
    <row r="12637" spans="1:3">
      <c r="A12637" s="285">
        <v>410011</v>
      </c>
      <c r="B12637" s="285" t="s">
        <v>21099</v>
      </c>
      <c r="C12637" s="513">
        <v>225.036</v>
      </c>
    </row>
    <row r="12638" spans="1:3">
      <c r="A12638" s="285">
        <v>410013</v>
      </c>
      <c r="B12638" s="285" t="s">
        <v>21100</v>
      </c>
      <c r="C12638" s="513">
        <v>235.74600000000001</v>
      </c>
    </row>
    <row r="12639" spans="1:3">
      <c r="A12639" s="285">
        <v>410014</v>
      </c>
      <c r="B12639" s="285" t="s">
        <v>21101</v>
      </c>
      <c r="C12639" s="513">
        <v>238.89599999999999</v>
      </c>
    </row>
    <row r="12640" spans="1:3">
      <c r="A12640" s="285">
        <v>410015</v>
      </c>
      <c r="B12640" s="285" t="s">
        <v>21102</v>
      </c>
      <c r="C12640" s="513">
        <v>265.98599999999999</v>
      </c>
    </row>
    <row r="12641" spans="1:3">
      <c r="A12641" s="285">
        <v>410020</v>
      </c>
      <c r="B12641" s="285" t="s">
        <v>21103</v>
      </c>
      <c r="C12641" s="513">
        <v>320.10300000000001</v>
      </c>
    </row>
    <row r="12642" spans="1:3">
      <c r="A12642" s="285">
        <v>410021</v>
      </c>
      <c r="B12642" s="285" t="s">
        <v>21104</v>
      </c>
      <c r="C12642" s="513">
        <v>297.48599999999999</v>
      </c>
    </row>
    <row r="12643" spans="1:3">
      <c r="A12643" s="285">
        <v>410022</v>
      </c>
      <c r="B12643" s="285" t="s">
        <v>21105</v>
      </c>
      <c r="C12643" s="513">
        <v>303.471</v>
      </c>
    </row>
    <row r="12644" spans="1:3">
      <c r="A12644" s="285">
        <v>410023</v>
      </c>
      <c r="B12644" s="285" t="s">
        <v>21106</v>
      </c>
      <c r="C12644" s="513">
        <v>311.03100000000001</v>
      </c>
    </row>
    <row r="12645" spans="1:3">
      <c r="A12645" s="285">
        <v>410024</v>
      </c>
      <c r="B12645" s="285" t="s">
        <v>21107</v>
      </c>
      <c r="C12645" s="513">
        <v>316.38600000000002</v>
      </c>
    </row>
    <row r="12646" spans="1:3">
      <c r="A12646" s="285">
        <v>410026</v>
      </c>
      <c r="B12646" s="285" t="s">
        <v>21108</v>
      </c>
      <c r="C12646" s="513">
        <v>329.49</v>
      </c>
    </row>
    <row r="12647" spans="1:3">
      <c r="A12647" s="285">
        <v>410028</v>
      </c>
      <c r="B12647" s="285" t="s">
        <v>21109</v>
      </c>
      <c r="C12647" s="513">
        <v>369.43200000000002</v>
      </c>
    </row>
    <row r="12648" spans="1:3">
      <c r="A12648" s="285">
        <v>410097</v>
      </c>
      <c r="B12648" s="285" t="s">
        <v>21110</v>
      </c>
      <c r="C12648" s="513">
        <v>268.63200000000001</v>
      </c>
    </row>
    <row r="12649" spans="1:3">
      <c r="A12649" s="285">
        <v>410098</v>
      </c>
      <c r="B12649" s="285" t="s">
        <v>21111</v>
      </c>
      <c r="C12649" s="513">
        <v>277.01100000000002</v>
      </c>
    </row>
    <row r="12650" spans="1:3">
      <c r="A12650" s="285">
        <v>410099</v>
      </c>
      <c r="B12650" s="285" t="s">
        <v>21112</v>
      </c>
      <c r="C12650" s="513">
        <v>282.68099999999998</v>
      </c>
    </row>
    <row r="12651" spans="1:3">
      <c r="A12651" s="285">
        <v>410100</v>
      </c>
      <c r="B12651" s="285" t="s">
        <v>21113</v>
      </c>
      <c r="C12651" s="513">
        <v>294.65100000000001</v>
      </c>
    </row>
    <row r="12652" spans="1:3">
      <c r="A12652" s="285">
        <v>410101</v>
      </c>
      <c r="B12652" s="285" t="s">
        <v>21114</v>
      </c>
      <c r="C12652" s="513">
        <v>299.62799999999999</v>
      </c>
    </row>
    <row r="12653" spans="1:3">
      <c r="A12653" s="285">
        <v>410102</v>
      </c>
      <c r="B12653" s="285" t="s">
        <v>21115</v>
      </c>
      <c r="C12653" s="513">
        <v>306.81</v>
      </c>
    </row>
    <row r="12654" spans="1:3">
      <c r="A12654" s="285">
        <v>410121</v>
      </c>
      <c r="B12654" s="285" t="s">
        <v>21116</v>
      </c>
      <c r="C12654" s="513">
        <v>487.24200000000002</v>
      </c>
    </row>
    <row r="12655" spans="1:3">
      <c r="A12655" s="285">
        <v>410122</v>
      </c>
      <c r="B12655" s="285" t="s">
        <v>21117</v>
      </c>
      <c r="C12655" s="513">
        <v>502.61399999999998</v>
      </c>
    </row>
    <row r="12656" spans="1:3">
      <c r="A12656" s="285">
        <v>410123</v>
      </c>
      <c r="B12656" s="285" t="s">
        <v>21118</v>
      </c>
      <c r="C12656" s="513">
        <v>512.88300000000004</v>
      </c>
    </row>
    <row r="12657" spans="1:3">
      <c r="A12657" s="285">
        <v>410124</v>
      </c>
      <c r="B12657" s="285" t="s">
        <v>21119</v>
      </c>
      <c r="C12657" s="513">
        <v>525.86099999999999</v>
      </c>
    </row>
    <row r="12658" spans="1:3">
      <c r="A12658" s="285">
        <v>410125</v>
      </c>
      <c r="B12658" s="285" t="s">
        <v>21120</v>
      </c>
      <c r="C12658" s="513">
        <v>534.93299999999999</v>
      </c>
    </row>
    <row r="12659" spans="1:3">
      <c r="A12659" s="285">
        <v>410126</v>
      </c>
      <c r="B12659" s="285" t="s">
        <v>21121</v>
      </c>
      <c r="C12659" s="513">
        <v>556.60500000000002</v>
      </c>
    </row>
    <row r="12660" spans="1:3">
      <c r="A12660" s="285">
        <v>410127</v>
      </c>
      <c r="B12660" s="285" t="s">
        <v>21122</v>
      </c>
      <c r="C12660" s="513">
        <v>562.90499999999997</v>
      </c>
    </row>
    <row r="12661" spans="1:3">
      <c r="A12661" s="285">
        <v>410128</v>
      </c>
      <c r="B12661" s="285" t="s">
        <v>21123</v>
      </c>
      <c r="C12661" s="513">
        <v>573.42600000000004</v>
      </c>
    </row>
    <row r="12662" spans="1:3">
      <c r="A12662" s="285">
        <v>410149</v>
      </c>
      <c r="B12662" s="285" t="s">
        <v>21124</v>
      </c>
      <c r="C12662" s="513">
        <v>269.262</v>
      </c>
    </row>
    <row r="12663" spans="1:3">
      <c r="A12663" s="285">
        <v>410150</v>
      </c>
      <c r="B12663" s="285" t="s">
        <v>21125</v>
      </c>
      <c r="C12663" s="513">
        <v>280.60199999999998</v>
      </c>
    </row>
    <row r="12664" spans="1:3">
      <c r="A12664" s="285">
        <v>410151</v>
      </c>
      <c r="B12664" s="285" t="s">
        <v>21126</v>
      </c>
      <c r="C12664" s="513">
        <v>285.57900000000001</v>
      </c>
    </row>
    <row r="12665" spans="1:3">
      <c r="A12665" s="285">
        <v>410152</v>
      </c>
      <c r="B12665" s="285" t="s">
        <v>21127</v>
      </c>
      <c r="C12665" s="513">
        <v>292.06799999999998</v>
      </c>
    </row>
    <row r="12666" spans="1:3">
      <c r="A12666" s="285">
        <v>410153</v>
      </c>
      <c r="B12666" s="285" t="s">
        <v>21128</v>
      </c>
      <c r="C12666" s="513">
        <v>296.66699999999997</v>
      </c>
    </row>
    <row r="12667" spans="1:3">
      <c r="A12667" s="285">
        <v>410154</v>
      </c>
      <c r="B12667" s="285" t="s">
        <v>21129</v>
      </c>
      <c r="C12667" s="513">
        <v>303.59699999999998</v>
      </c>
    </row>
    <row r="12668" spans="1:3">
      <c r="A12668" s="285">
        <v>410160</v>
      </c>
      <c r="B12668" s="285" t="s">
        <v>21130</v>
      </c>
      <c r="C12668" s="513">
        <v>366.34500000000003</v>
      </c>
    </row>
    <row r="12669" spans="1:3">
      <c r="A12669" s="285">
        <v>410161</v>
      </c>
      <c r="B12669" s="285" t="s">
        <v>21131</v>
      </c>
      <c r="C12669" s="513">
        <v>378</v>
      </c>
    </row>
    <row r="12670" spans="1:3">
      <c r="A12670" s="285">
        <v>410162</v>
      </c>
      <c r="B12670" s="285" t="s">
        <v>21132</v>
      </c>
      <c r="C12670" s="513">
        <v>385.43400000000003</v>
      </c>
    </row>
    <row r="12671" spans="1:3">
      <c r="A12671" s="285">
        <v>410163</v>
      </c>
      <c r="B12671" s="285" t="s">
        <v>21133</v>
      </c>
      <c r="C12671" s="513">
        <v>395.262</v>
      </c>
    </row>
    <row r="12672" spans="1:3">
      <c r="A12672" s="285">
        <v>410164</v>
      </c>
      <c r="B12672" s="285" t="s">
        <v>21134</v>
      </c>
      <c r="C12672" s="513">
        <v>402.255</v>
      </c>
    </row>
    <row r="12673" spans="1:3">
      <c r="A12673" s="285">
        <v>410165</v>
      </c>
      <c r="B12673" s="285" t="s">
        <v>21135</v>
      </c>
      <c r="C12673" s="513">
        <v>418.50900000000001</v>
      </c>
    </row>
    <row r="12674" spans="1:3">
      <c r="A12674" s="285">
        <v>410166</v>
      </c>
      <c r="B12674" s="285" t="s">
        <v>21136</v>
      </c>
      <c r="C12674" s="513">
        <v>443.52</v>
      </c>
    </row>
    <row r="12675" spans="1:3">
      <c r="A12675" s="285">
        <v>410167</v>
      </c>
      <c r="B12675" s="285" t="s">
        <v>21137</v>
      </c>
      <c r="C12675" s="513">
        <v>452.65499999999997</v>
      </c>
    </row>
    <row r="12676" spans="1:3">
      <c r="A12676" s="285">
        <v>410174</v>
      </c>
      <c r="B12676" s="285" t="s">
        <v>21138</v>
      </c>
      <c r="C12676" s="513">
        <v>478.67399999999998</v>
      </c>
    </row>
    <row r="12677" spans="1:3">
      <c r="A12677" s="285">
        <v>410179</v>
      </c>
      <c r="B12677" s="285" t="s">
        <v>21139</v>
      </c>
      <c r="C12677" s="513">
        <v>536.25599999999997</v>
      </c>
    </row>
    <row r="12678" spans="1:3">
      <c r="A12678" s="285">
        <v>410199</v>
      </c>
      <c r="B12678" s="285" t="s">
        <v>21140</v>
      </c>
      <c r="C12678" s="513">
        <v>255.654</v>
      </c>
    </row>
    <row r="12679" spans="1:3">
      <c r="A12679" s="285">
        <v>410200</v>
      </c>
      <c r="B12679" s="285" t="s">
        <v>21141</v>
      </c>
      <c r="C12679" s="513">
        <v>263.97000000000003</v>
      </c>
    </row>
    <row r="12680" spans="1:3">
      <c r="A12680" s="285">
        <v>410201</v>
      </c>
      <c r="B12680" s="285" t="s">
        <v>21142</v>
      </c>
      <c r="C12680" s="513">
        <v>269.262</v>
      </c>
    </row>
    <row r="12681" spans="1:3">
      <c r="A12681" s="285">
        <v>410202</v>
      </c>
      <c r="B12681" s="285" t="s">
        <v>21143</v>
      </c>
      <c r="C12681" s="513">
        <v>275.94</v>
      </c>
    </row>
    <row r="12682" spans="1:3">
      <c r="A12682" s="285">
        <v>410203</v>
      </c>
      <c r="B12682" s="285" t="s">
        <v>21144</v>
      </c>
      <c r="C12682" s="513">
        <v>280.791</v>
      </c>
    </row>
    <row r="12683" spans="1:3">
      <c r="A12683" s="285">
        <v>410204</v>
      </c>
      <c r="B12683" s="285" t="s">
        <v>21145</v>
      </c>
      <c r="C12683" s="513">
        <v>292.06799999999998</v>
      </c>
    </row>
    <row r="12684" spans="1:3">
      <c r="A12684" s="285">
        <v>410212</v>
      </c>
      <c r="B12684" s="285" t="s">
        <v>21146</v>
      </c>
      <c r="C12684" s="513">
        <v>399.60899999999998</v>
      </c>
    </row>
    <row r="12685" spans="1:3">
      <c r="A12685" s="285">
        <v>410213</v>
      </c>
      <c r="B12685" s="285" t="s">
        <v>21147</v>
      </c>
      <c r="C12685" s="513">
        <v>412.27199999999999</v>
      </c>
    </row>
    <row r="12686" spans="1:3">
      <c r="A12686" s="285">
        <v>410214</v>
      </c>
      <c r="B12686" s="285" t="s">
        <v>21148</v>
      </c>
      <c r="C12686" s="513">
        <v>420.77699999999999</v>
      </c>
    </row>
    <row r="12687" spans="1:3">
      <c r="A12687" s="285">
        <v>410215</v>
      </c>
      <c r="B12687" s="285" t="s">
        <v>21149</v>
      </c>
      <c r="C12687" s="513">
        <v>431.10899999999998</v>
      </c>
    </row>
    <row r="12688" spans="1:3">
      <c r="A12688" s="285">
        <v>410216</v>
      </c>
      <c r="B12688" s="285" t="s">
        <v>21150</v>
      </c>
      <c r="C12688" s="513">
        <v>438.73200000000003</v>
      </c>
    </row>
    <row r="12689" spans="1:3">
      <c r="A12689" s="285">
        <v>410217</v>
      </c>
      <c r="B12689" s="285" t="s">
        <v>21151</v>
      </c>
      <c r="C12689" s="513">
        <v>456.37200000000001</v>
      </c>
    </row>
    <row r="12690" spans="1:3">
      <c r="A12690" s="285">
        <v>410218</v>
      </c>
      <c r="B12690" s="285" t="s">
        <v>21152</v>
      </c>
      <c r="C12690" s="513">
        <v>483.77699999999999</v>
      </c>
    </row>
    <row r="12691" spans="1:3">
      <c r="A12691" s="285">
        <v>410219</v>
      </c>
      <c r="B12691" s="285" t="s">
        <v>21153</v>
      </c>
      <c r="C12691" s="513">
        <v>517.29300000000001</v>
      </c>
    </row>
    <row r="12692" spans="1:3">
      <c r="A12692" s="285">
        <v>410225</v>
      </c>
      <c r="B12692" s="285" t="s">
        <v>21154</v>
      </c>
      <c r="C12692" s="513">
        <v>506.07900000000001</v>
      </c>
    </row>
    <row r="12693" spans="1:3">
      <c r="A12693" s="285">
        <v>410226</v>
      </c>
      <c r="B12693" s="285" t="s">
        <v>21155</v>
      </c>
      <c r="C12693" s="513">
        <v>522.39599999999996</v>
      </c>
    </row>
    <row r="12694" spans="1:3">
      <c r="A12694" s="285">
        <v>410227</v>
      </c>
      <c r="B12694" s="285" t="s">
        <v>21156</v>
      </c>
      <c r="C12694" s="513">
        <v>532.91700000000003</v>
      </c>
    </row>
    <row r="12695" spans="1:3">
      <c r="A12695" s="285">
        <v>410228</v>
      </c>
      <c r="B12695" s="285" t="s">
        <v>21157</v>
      </c>
      <c r="C12695" s="513">
        <v>546.14700000000005</v>
      </c>
    </row>
    <row r="12696" spans="1:3">
      <c r="A12696" s="285">
        <v>410229</v>
      </c>
      <c r="B12696" s="285" t="s">
        <v>21158</v>
      </c>
      <c r="C12696" s="513">
        <v>555.84900000000005</v>
      </c>
    </row>
    <row r="12697" spans="1:3">
      <c r="A12697" s="285">
        <v>410230</v>
      </c>
      <c r="B12697" s="285" t="s">
        <v>21159</v>
      </c>
      <c r="C12697" s="513">
        <v>578.27700000000004</v>
      </c>
    </row>
    <row r="12698" spans="1:3">
      <c r="A12698" s="285">
        <v>410231</v>
      </c>
      <c r="B12698" s="285" t="s">
        <v>21160</v>
      </c>
      <c r="C12698" s="513">
        <v>612.86400000000003</v>
      </c>
    </row>
    <row r="12699" spans="1:3">
      <c r="A12699" s="285">
        <v>410246</v>
      </c>
      <c r="B12699" s="285" t="s">
        <v>21161</v>
      </c>
      <c r="C12699" s="513">
        <v>182.07</v>
      </c>
    </row>
    <row r="12700" spans="1:3">
      <c r="A12700" s="285">
        <v>410247</v>
      </c>
      <c r="B12700" s="285" t="s">
        <v>21162</v>
      </c>
      <c r="C12700" s="513">
        <v>182.07</v>
      </c>
    </row>
    <row r="12701" spans="1:3">
      <c r="A12701" s="285">
        <v>410248</v>
      </c>
      <c r="B12701" s="285" t="s">
        <v>21163</v>
      </c>
      <c r="C12701" s="513">
        <v>182.07</v>
      </c>
    </row>
    <row r="12702" spans="1:3">
      <c r="A12702" s="285">
        <v>410249</v>
      </c>
      <c r="B12702" s="285" t="s">
        <v>21164</v>
      </c>
      <c r="C12702" s="513">
        <v>182.07</v>
      </c>
    </row>
    <row r="12703" spans="1:3">
      <c r="A12703" s="285">
        <v>410250</v>
      </c>
      <c r="B12703" s="285" t="s">
        <v>21165</v>
      </c>
      <c r="C12703" s="513">
        <v>191.45699999999999</v>
      </c>
    </row>
    <row r="12704" spans="1:3">
      <c r="A12704" s="285">
        <v>410251</v>
      </c>
      <c r="B12704" s="285" t="s">
        <v>21166</v>
      </c>
      <c r="C12704" s="513">
        <v>191.45699999999999</v>
      </c>
    </row>
    <row r="12705" spans="1:3">
      <c r="A12705" s="285">
        <v>410252</v>
      </c>
      <c r="B12705" s="285" t="s">
        <v>21167</v>
      </c>
      <c r="C12705" s="513">
        <v>191.45699999999999</v>
      </c>
    </row>
    <row r="12706" spans="1:3">
      <c r="A12706" s="285">
        <v>410253</v>
      </c>
      <c r="B12706" s="285" t="s">
        <v>21168</v>
      </c>
      <c r="C12706" s="513">
        <v>201.285</v>
      </c>
    </row>
    <row r="12707" spans="1:3">
      <c r="A12707" s="285">
        <v>410254</v>
      </c>
      <c r="B12707" s="285" t="s">
        <v>21169</v>
      </c>
      <c r="C12707" s="513">
        <v>204.49799999999999</v>
      </c>
    </row>
    <row r="12708" spans="1:3">
      <c r="A12708" s="285">
        <v>410255</v>
      </c>
      <c r="B12708" s="285" t="s">
        <v>21170</v>
      </c>
      <c r="C12708" s="513">
        <v>230.07599999999999</v>
      </c>
    </row>
    <row r="12709" spans="1:3">
      <c r="A12709" s="285">
        <v>410256</v>
      </c>
      <c r="B12709" s="285" t="s">
        <v>21171</v>
      </c>
      <c r="C12709" s="513">
        <v>230.643</v>
      </c>
    </row>
    <row r="12710" spans="1:3">
      <c r="A12710" s="285">
        <v>410257</v>
      </c>
      <c r="B12710" s="285" t="s">
        <v>21172</v>
      </c>
      <c r="C12710" s="513">
        <v>230.643</v>
      </c>
    </row>
    <row r="12711" spans="1:3">
      <c r="A12711" s="285">
        <v>410258</v>
      </c>
      <c r="B12711" s="285" t="s">
        <v>21173</v>
      </c>
      <c r="C12711" s="513">
        <v>230.643</v>
      </c>
    </row>
    <row r="12712" spans="1:3">
      <c r="A12712" s="285">
        <v>410259</v>
      </c>
      <c r="B12712" s="285" t="s">
        <v>21174</v>
      </c>
      <c r="C12712" s="513">
        <v>230.643</v>
      </c>
    </row>
    <row r="12713" spans="1:3">
      <c r="A12713" s="285">
        <v>410260</v>
      </c>
      <c r="B12713" s="285" t="s">
        <v>21175</v>
      </c>
      <c r="C12713" s="513">
        <v>242.67599999999999</v>
      </c>
    </row>
    <row r="12714" spans="1:3">
      <c r="A12714" s="285">
        <v>410261</v>
      </c>
      <c r="B12714" s="285" t="s">
        <v>21176</v>
      </c>
      <c r="C12714" s="513">
        <v>242.67599999999999</v>
      </c>
    </row>
    <row r="12715" spans="1:3">
      <c r="A12715" s="285">
        <v>410262</v>
      </c>
      <c r="B12715" s="285" t="s">
        <v>21177</v>
      </c>
      <c r="C12715" s="513">
        <v>242.67599999999999</v>
      </c>
    </row>
    <row r="12716" spans="1:3">
      <c r="A12716" s="285">
        <v>410263</v>
      </c>
      <c r="B12716" s="285" t="s">
        <v>21178</v>
      </c>
      <c r="C12716" s="513">
        <v>254.96100000000001</v>
      </c>
    </row>
    <row r="12717" spans="1:3">
      <c r="A12717" s="285">
        <v>410264</v>
      </c>
      <c r="B12717" s="285" t="s">
        <v>21179</v>
      </c>
      <c r="C12717" s="513">
        <v>258.99299999999999</v>
      </c>
    </row>
    <row r="12718" spans="1:3">
      <c r="A12718" s="285">
        <v>410265</v>
      </c>
      <c r="B12718" s="285" t="s">
        <v>21180</v>
      </c>
      <c r="C12718" s="513">
        <v>291.375</v>
      </c>
    </row>
    <row r="12719" spans="1:3">
      <c r="A12719" s="285">
        <v>412102</v>
      </c>
      <c r="B12719" s="285" t="s">
        <v>21181</v>
      </c>
      <c r="C12719" s="513">
        <v>28.216200000000001</v>
      </c>
    </row>
    <row r="12720" spans="1:3">
      <c r="A12720" s="285">
        <v>412104</v>
      </c>
      <c r="B12720" s="285" t="s">
        <v>21182</v>
      </c>
      <c r="C12720" s="513">
        <v>29.853000000000002</v>
      </c>
    </row>
    <row r="12721" spans="1:3">
      <c r="A12721" s="285">
        <v>412105</v>
      </c>
      <c r="B12721" s="285" t="s">
        <v>21183</v>
      </c>
      <c r="C12721" s="513">
        <v>36.1646</v>
      </c>
    </row>
    <row r="12722" spans="1:3">
      <c r="A12722" s="285">
        <v>412112</v>
      </c>
      <c r="B12722" s="285" t="s">
        <v>21184</v>
      </c>
      <c r="C12722" s="513">
        <v>38.917400000000001</v>
      </c>
    </row>
    <row r="12723" spans="1:3">
      <c r="A12723" s="285">
        <v>412114</v>
      </c>
      <c r="B12723" s="285" t="s">
        <v>21185</v>
      </c>
      <c r="C12723" s="513">
        <v>38.917400000000001</v>
      </c>
    </row>
    <row r="12724" spans="1:3">
      <c r="A12724" s="285">
        <v>412116</v>
      </c>
      <c r="B12724" s="285" t="s">
        <v>21186</v>
      </c>
      <c r="C12724" s="513">
        <v>41.478000000000002</v>
      </c>
    </row>
    <row r="12725" spans="1:3">
      <c r="A12725" s="285">
        <v>412117</v>
      </c>
      <c r="B12725" s="285" t="s">
        <v>21187</v>
      </c>
      <c r="C12725" s="513">
        <v>42.897799999999997</v>
      </c>
    </row>
    <row r="12726" spans="1:3">
      <c r="A12726" s="285">
        <v>412126</v>
      </c>
      <c r="B12726" s="285" t="s">
        <v>21185</v>
      </c>
      <c r="C12726" s="513">
        <v>50.046399999999998</v>
      </c>
    </row>
    <row r="12727" spans="1:3">
      <c r="A12727" s="285">
        <v>412131</v>
      </c>
      <c r="B12727" s="285" t="s">
        <v>20999</v>
      </c>
      <c r="C12727" s="513">
        <v>66.712000000000003</v>
      </c>
    </row>
    <row r="12728" spans="1:3">
      <c r="A12728" s="285">
        <v>412133</v>
      </c>
      <c r="B12728" s="285" t="s">
        <v>21188</v>
      </c>
      <c r="C12728" s="513">
        <v>66.712000000000003</v>
      </c>
    </row>
    <row r="12729" spans="1:3">
      <c r="A12729" s="285">
        <v>412136</v>
      </c>
      <c r="B12729" s="285" t="s">
        <v>21189</v>
      </c>
      <c r="C12729" s="513">
        <v>78.367999999999995</v>
      </c>
    </row>
    <row r="12730" spans="1:3">
      <c r="A12730" s="285">
        <v>412138</v>
      </c>
      <c r="B12730" s="285" t="s">
        <v>21190</v>
      </c>
      <c r="C12730" s="513">
        <v>86.427999999999997</v>
      </c>
    </row>
    <row r="12731" spans="1:3">
      <c r="A12731" s="285">
        <v>412139</v>
      </c>
      <c r="B12731" s="285" t="s">
        <v>21191</v>
      </c>
      <c r="C12731" s="513">
        <v>86.427999999999997</v>
      </c>
    </row>
    <row r="12732" spans="1:3">
      <c r="A12732" s="285">
        <v>412142</v>
      </c>
      <c r="B12732" s="285" t="s">
        <v>21192</v>
      </c>
      <c r="C12732" s="513">
        <v>93</v>
      </c>
    </row>
    <row r="12733" spans="1:3">
      <c r="A12733" s="285">
        <v>412146</v>
      </c>
      <c r="B12733" s="285" t="s">
        <v>21193</v>
      </c>
      <c r="C12733" s="513">
        <v>95.418000000000006</v>
      </c>
    </row>
    <row r="12734" spans="1:3">
      <c r="A12734" s="285">
        <v>412147</v>
      </c>
      <c r="B12734" s="285" t="s">
        <v>21194</v>
      </c>
      <c r="C12734" s="513">
        <v>97.712000000000003</v>
      </c>
    </row>
    <row r="12735" spans="1:3">
      <c r="A12735" s="285">
        <v>412149</v>
      </c>
      <c r="B12735" s="285" t="s">
        <v>21195</v>
      </c>
      <c r="C12735" s="513">
        <v>114.824</v>
      </c>
    </row>
    <row r="12736" spans="1:3">
      <c r="A12736" s="285">
        <v>412150</v>
      </c>
      <c r="B12736" s="285" t="s">
        <v>21196</v>
      </c>
      <c r="C12736" s="513">
        <v>95.418000000000006</v>
      </c>
    </row>
    <row r="12737" spans="1:3">
      <c r="A12737" s="285">
        <v>412151</v>
      </c>
      <c r="B12737" s="285" t="s">
        <v>21197</v>
      </c>
      <c r="C12737" s="513">
        <v>97.712000000000003</v>
      </c>
    </row>
    <row r="12738" spans="1:3">
      <c r="A12738" s="285">
        <v>412152</v>
      </c>
      <c r="B12738" s="285" t="s">
        <v>21198</v>
      </c>
      <c r="C12738" s="513">
        <v>125.798</v>
      </c>
    </row>
    <row r="12739" spans="1:3">
      <c r="A12739" s="285">
        <v>412153</v>
      </c>
      <c r="B12739" s="285" t="s">
        <v>21199</v>
      </c>
      <c r="C12739" s="513">
        <v>160.084</v>
      </c>
    </row>
    <row r="12740" spans="1:3">
      <c r="A12740" s="285">
        <v>412154</v>
      </c>
      <c r="B12740" s="285" t="s">
        <v>21200</v>
      </c>
      <c r="C12740" s="513">
        <v>160.084</v>
      </c>
    </row>
    <row r="12741" spans="1:3">
      <c r="A12741" s="285">
        <v>412157</v>
      </c>
      <c r="B12741" s="285" t="s">
        <v>21201</v>
      </c>
      <c r="C12741" s="513">
        <v>155.124</v>
      </c>
    </row>
    <row r="12742" spans="1:3">
      <c r="A12742" s="285">
        <v>412158</v>
      </c>
      <c r="B12742" s="285" t="s">
        <v>21202</v>
      </c>
      <c r="C12742" s="513">
        <v>199.64</v>
      </c>
    </row>
    <row r="12743" spans="1:3">
      <c r="A12743" s="285">
        <v>412164</v>
      </c>
      <c r="B12743" s="285" t="s">
        <v>21203</v>
      </c>
      <c r="C12743" s="513">
        <v>207.20400000000001</v>
      </c>
    </row>
    <row r="12744" spans="1:3">
      <c r="A12744" s="285">
        <v>412167</v>
      </c>
      <c r="B12744" s="285" t="s">
        <v>21204</v>
      </c>
      <c r="C12744" s="513">
        <v>400.39600000000002</v>
      </c>
    </row>
    <row r="12745" spans="1:3">
      <c r="A12745" s="285">
        <v>412168</v>
      </c>
      <c r="B12745" s="285" t="s">
        <v>21205</v>
      </c>
      <c r="C12745" s="513">
        <v>410.87400000000002</v>
      </c>
    </row>
    <row r="12746" spans="1:3">
      <c r="A12746" s="285">
        <v>412169</v>
      </c>
      <c r="B12746" s="285" t="s">
        <v>21206</v>
      </c>
      <c r="C12746" s="513">
        <v>430.9</v>
      </c>
    </row>
    <row r="12747" spans="1:3">
      <c r="A12747" s="285">
        <v>138073</v>
      </c>
      <c r="B12747" s="285" t="s">
        <v>20707</v>
      </c>
      <c r="C12747" s="513">
        <v>40.219200000000001</v>
      </c>
    </row>
    <row r="12748" spans="1:3">
      <c r="A12748" s="285">
        <v>75772</v>
      </c>
      <c r="B12748" s="285" t="s">
        <v>21207</v>
      </c>
      <c r="C12748" s="513">
        <v>11.613</v>
      </c>
    </row>
    <row r="12749" spans="1:3">
      <c r="A12749" s="285">
        <v>78746</v>
      </c>
      <c r="B12749" s="285" t="s">
        <v>21208</v>
      </c>
      <c r="C12749" s="513">
        <v>34.928400000000003</v>
      </c>
    </row>
    <row r="12750" spans="1:3">
      <c r="A12750" s="285">
        <v>410493</v>
      </c>
      <c r="B12750" s="285" t="s">
        <v>21209</v>
      </c>
      <c r="C12750" s="513">
        <v>308.72280000000001</v>
      </c>
    </row>
    <row r="12751" spans="1:3">
      <c r="A12751" s="285">
        <v>48941</v>
      </c>
      <c r="B12751" s="285" t="s">
        <v>21210</v>
      </c>
      <c r="C12751" s="513">
        <v>24.527999999999999</v>
      </c>
    </row>
    <row r="12752" spans="1:3">
      <c r="A12752" s="285">
        <v>48942</v>
      </c>
      <c r="B12752" s="285" t="s">
        <v>21211</v>
      </c>
      <c r="C12752" s="513">
        <v>28.6496</v>
      </c>
    </row>
    <row r="12753" spans="1:3">
      <c r="A12753" s="285">
        <v>48943</v>
      </c>
      <c r="B12753" s="285" t="s">
        <v>21212</v>
      </c>
      <c r="C12753" s="513">
        <v>30.105599999999999</v>
      </c>
    </row>
    <row r="12754" spans="1:3">
      <c r="A12754" s="285">
        <v>661680</v>
      </c>
      <c r="B12754" s="285" t="s">
        <v>21213</v>
      </c>
      <c r="C12754" s="513">
        <v>3.2262</v>
      </c>
    </row>
    <row r="12755" spans="1:3">
      <c r="A12755" s="285">
        <v>382926</v>
      </c>
      <c r="B12755" s="285" t="s">
        <v>21214</v>
      </c>
      <c r="C12755" s="513">
        <v>4.1555</v>
      </c>
    </row>
    <row r="12756" spans="1:3">
      <c r="A12756" s="285">
        <v>19930</v>
      </c>
      <c r="B12756" s="285" t="s">
        <v>21215</v>
      </c>
      <c r="C12756" s="513">
        <v>1.5847</v>
      </c>
    </row>
    <row r="12757" spans="1:3">
      <c r="A12757" s="285">
        <v>406280</v>
      </c>
      <c r="B12757" s="285" t="s">
        <v>21216</v>
      </c>
      <c r="C12757" s="513">
        <v>47.741399999999999</v>
      </c>
    </row>
    <row r="12758" spans="1:3">
      <c r="A12758" s="285">
        <v>412051</v>
      </c>
      <c r="B12758" s="285" t="s">
        <v>21217</v>
      </c>
      <c r="C12758" s="513">
        <v>245.27199999999999</v>
      </c>
    </row>
    <row r="12759" spans="1:3">
      <c r="A12759" s="285">
        <v>404444</v>
      </c>
      <c r="B12759" s="285" t="s">
        <v>21218</v>
      </c>
      <c r="C12759" s="513">
        <v>168.77850000000001</v>
      </c>
    </row>
    <row r="12760" spans="1:3">
      <c r="A12760" s="285">
        <v>404443</v>
      </c>
      <c r="B12760" s="285" t="s">
        <v>21219</v>
      </c>
      <c r="C12760" s="513">
        <v>147.00810000000001</v>
      </c>
    </row>
    <row r="12761" spans="1:3">
      <c r="A12761" s="285">
        <v>410471</v>
      </c>
      <c r="B12761" s="285" t="s">
        <v>21220</v>
      </c>
      <c r="C12761" s="513">
        <v>181.63229999999999</v>
      </c>
    </row>
    <row r="12762" spans="1:3">
      <c r="A12762" s="285">
        <v>410576</v>
      </c>
      <c r="B12762" s="285" t="s">
        <v>21221</v>
      </c>
      <c r="C12762" s="513">
        <v>303.68549999999999</v>
      </c>
    </row>
    <row r="12763" spans="1:3">
      <c r="A12763" s="285">
        <v>138095</v>
      </c>
      <c r="B12763" s="285" t="s">
        <v>21222</v>
      </c>
      <c r="C12763" s="513">
        <v>10.1416</v>
      </c>
    </row>
    <row r="12764" spans="1:3">
      <c r="A12764" s="285">
        <v>40528</v>
      </c>
      <c r="B12764" s="285" t="s">
        <v>21223</v>
      </c>
      <c r="C12764" s="513">
        <v>42.688800000000001</v>
      </c>
    </row>
    <row r="12765" spans="1:3">
      <c r="A12765" s="285">
        <v>310931</v>
      </c>
      <c r="B12765" s="285" t="s">
        <v>21224</v>
      </c>
      <c r="C12765" s="513">
        <v>408.66</v>
      </c>
    </row>
    <row r="12766" spans="1:3">
      <c r="A12766" s="285">
        <v>666456</v>
      </c>
      <c r="B12766" s="285" t="s">
        <v>21225</v>
      </c>
      <c r="C12766" s="513">
        <v>0.99409999999999998</v>
      </c>
    </row>
    <row r="12767" spans="1:3">
      <c r="A12767" s="285">
        <v>77283</v>
      </c>
      <c r="B12767" s="285" t="s">
        <v>21226</v>
      </c>
      <c r="C12767" s="513">
        <v>19.664999999999999</v>
      </c>
    </row>
    <row r="12768" spans="1:3">
      <c r="A12768" s="285">
        <v>350293</v>
      </c>
      <c r="B12768" s="285" t="s">
        <v>21227</v>
      </c>
      <c r="C12768" s="513">
        <v>1309.2</v>
      </c>
    </row>
    <row r="12769" spans="1:3">
      <c r="A12769" s="285">
        <v>396634</v>
      </c>
      <c r="B12769" s="285" t="s">
        <v>21228</v>
      </c>
      <c r="C12769" s="513">
        <v>29.745000000000001</v>
      </c>
    </row>
    <row r="12770" spans="1:3">
      <c r="A12770" s="285">
        <v>138012</v>
      </c>
      <c r="B12770" s="285" t="s">
        <v>21229</v>
      </c>
      <c r="C12770" s="513">
        <v>33.700800000000001</v>
      </c>
    </row>
    <row r="12771" spans="1:3">
      <c r="A12771" s="285">
        <v>41921</v>
      </c>
      <c r="B12771" s="285" t="s">
        <v>21230</v>
      </c>
      <c r="C12771" s="513">
        <v>223.83199999999999</v>
      </c>
    </row>
    <row r="12772" spans="1:3">
      <c r="A12772" s="285">
        <v>666442</v>
      </c>
      <c r="B12772" s="285" t="s">
        <v>21231</v>
      </c>
      <c r="C12772" s="513">
        <v>10.613099999999999</v>
      </c>
    </row>
    <row r="12773" spans="1:3">
      <c r="A12773" s="285">
        <v>666448</v>
      </c>
      <c r="B12773" s="285" t="s">
        <v>21232</v>
      </c>
      <c r="C12773" s="513">
        <v>30.6465</v>
      </c>
    </row>
    <row r="12774" spans="1:3">
      <c r="A12774" s="285">
        <v>666955</v>
      </c>
      <c r="B12774" s="285" t="s">
        <v>21233</v>
      </c>
      <c r="C12774" s="513">
        <v>32.522399999999998</v>
      </c>
    </row>
    <row r="12775" spans="1:3">
      <c r="A12775" s="285">
        <v>666704</v>
      </c>
      <c r="B12775" s="285" t="s">
        <v>21234</v>
      </c>
      <c r="C12775" s="513">
        <v>4.1502999999999997</v>
      </c>
    </row>
    <row r="12776" spans="1:3">
      <c r="A12776" s="285">
        <v>666570</v>
      </c>
      <c r="B12776" s="285" t="s">
        <v>21235</v>
      </c>
      <c r="C12776" s="513">
        <v>3.2841</v>
      </c>
    </row>
    <row r="12777" spans="1:3">
      <c r="A12777" s="285">
        <v>666963</v>
      </c>
      <c r="B12777" s="285" t="s">
        <v>21236</v>
      </c>
      <c r="C12777" s="513">
        <v>0.48630000000000001</v>
      </c>
    </row>
    <row r="12778" spans="1:3">
      <c r="A12778" s="285">
        <v>666712</v>
      </c>
      <c r="B12778" s="285" t="s">
        <v>21237</v>
      </c>
      <c r="C12778" s="513">
        <v>23.7332</v>
      </c>
    </row>
    <row r="12779" spans="1:3">
      <c r="A12779" s="285">
        <v>666880</v>
      </c>
      <c r="B12779" s="285" t="s">
        <v>21238</v>
      </c>
      <c r="C12779" s="513">
        <v>22.772099999999998</v>
      </c>
    </row>
    <row r="12780" spans="1:3">
      <c r="A12780" s="285">
        <v>666969</v>
      </c>
      <c r="B12780" s="285" t="s">
        <v>21239</v>
      </c>
      <c r="C12780" s="513">
        <v>1.7237</v>
      </c>
    </row>
    <row r="12781" spans="1:3">
      <c r="A12781" s="285">
        <v>666991</v>
      </c>
      <c r="B12781" s="285" t="s">
        <v>21240</v>
      </c>
      <c r="C12781" s="513">
        <v>3.8022999999999998</v>
      </c>
    </row>
    <row r="12782" spans="1:3">
      <c r="A12782" s="285">
        <v>397627</v>
      </c>
      <c r="B12782" s="285" t="s">
        <v>21241</v>
      </c>
      <c r="C12782" s="513">
        <v>78.45</v>
      </c>
    </row>
    <row r="12783" spans="1:3">
      <c r="A12783" s="285">
        <v>396608</v>
      </c>
      <c r="B12783" s="285" t="s">
        <v>21242</v>
      </c>
      <c r="C12783" s="513">
        <v>15.03</v>
      </c>
    </row>
    <row r="12784" spans="1:3">
      <c r="A12784" s="285">
        <v>397625</v>
      </c>
      <c r="B12784" s="285" t="s">
        <v>21243</v>
      </c>
      <c r="C12784" s="513">
        <v>16.785</v>
      </c>
    </row>
    <row r="12785" spans="1:3">
      <c r="A12785" s="285">
        <v>397626</v>
      </c>
      <c r="B12785" s="285" t="s">
        <v>21244</v>
      </c>
      <c r="C12785" s="513">
        <v>19.094999999999999</v>
      </c>
    </row>
    <row r="12786" spans="1:3">
      <c r="A12786" s="285">
        <v>414261</v>
      </c>
      <c r="B12786" s="285" t="s">
        <v>21245</v>
      </c>
      <c r="C12786" s="513">
        <v>82.41</v>
      </c>
    </row>
    <row r="12787" spans="1:3">
      <c r="A12787" s="285">
        <v>20749</v>
      </c>
      <c r="B12787" s="285" t="s">
        <v>21246</v>
      </c>
      <c r="C12787" s="513">
        <v>40.385199999999998</v>
      </c>
    </row>
    <row r="12788" spans="1:3">
      <c r="A12788" s="285">
        <v>20790</v>
      </c>
      <c r="B12788" s="285" t="s">
        <v>21247</v>
      </c>
      <c r="C12788" s="513">
        <v>89.2239</v>
      </c>
    </row>
    <row r="12789" spans="1:3">
      <c r="A12789" s="285">
        <v>36796</v>
      </c>
      <c r="B12789" s="285" t="s">
        <v>21248</v>
      </c>
      <c r="C12789" s="513">
        <v>12.66</v>
      </c>
    </row>
    <row r="12790" spans="1:3">
      <c r="A12790" s="285">
        <v>397624</v>
      </c>
      <c r="B12790" s="285" t="s">
        <v>21249</v>
      </c>
      <c r="C12790" s="513">
        <v>18.03</v>
      </c>
    </row>
    <row r="12791" spans="1:3">
      <c r="A12791" s="285">
        <v>397109</v>
      </c>
      <c r="B12791" s="285" t="s">
        <v>21250</v>
      </c>
      <c r="C12791" s="513">
        <v>8.2349999999999994</v>
      </c>
    </row>
    <row r="12792" spans="1:3">
      <c r="A12792" s="285">
        <v>21106</v>
      </c>
      <c r="B12792" s="285" t="s">
        <v>18057</v>
      </c>
      <c r="C12792" s="513">
        <v>115.51049999999999</v>
      </c>
    </row>
    <row r="12793" spans="1:3">
      <c r="A12793" s="285">
        <v>404383</v>
      </c>
      <c r="B12793" s="285" t="s">
        <v>21251</v>
      </c>
      <c r="C12793" s="513">
        <v>911.92499999999995</v>
      </c>
    </row>
    <row r="12794" spans="1:3">
      <c r="A12794" s="285">
        <v>404473</v>
      </c>
      <c r="B12794" s="285" t="s">
        <v>21252</v>
      </c>
      <c r="C12794" s="513">
        <v>209.77170000000001</v>
      </c>
    </row>
    <row r="12795" spans="1:3">
      <c r="A12795" s="285">
        <v>404486</v>
      </c>
      <c r="B12795" s="285" t="s">
        <v>21253</v>
      </c>
      <c r="C12795" s="513">
        <v>212.9562</v>
      </c>
    </row>
    <row r="12796" spans="1:3">
      <c r="A12796" s="285">
        <v>666981</v>
      </c>
      <c r="B12796" s="285" t="s">
        <v>21254</v>
      </c>
      <c r="C12796" s="513">
        <v>0.9415</v>
      </c>
    </row>
    <row r="12797" spans="1:3">
      <c r="A12797" s="285">
        <v>414800</v>
      </c>
      <c r="B12797" s="285" t="s">
        <v>21255</v>
      </c>
      <c r="C12797" s="513">
        <v>1.3161</v>
      </c>
    </row>
    <row r="12798" spans="1:3">
      <c r="A12798" s="285">
        <v>414801</v>
      </c>
      <c r="B12798" s="285" t="s">
        <v>21256</v>
      </c>
      <c r="C12798" s="513">
        <v>1.4387000000000001</v>
      </c>
    </row>
    <row r="12799" spans="1:3">
      <c r="A12799" s="285">
        <v>405247</v>
      </c>
      <c r="B12799" s="285" t="s">
        <v>21257</v>
      </c>
      <c r="C12799" s="513">
        <v>10.7926</v>
      </c>
    </row>
    <row r="12800" spans="1:3">
      <c r="A12800" s="285">
        <v>405248</v>
      </c>
      <c r="B12800" s="285" t="s">
        <v>21258</v>
      </c>
      <c r="C12800" s="513">
        <v>10.7926</v>
      </c>
    </row>
    <row r="12801" spans="1:3">
      <c r="A12801" s="285">
        <v>405249</v>
      </c>
      <c r="B12801" s="285" t="s">
        <v>21259</v>
      </c>
      <c r="C12801" s="513">
        <v>10.7926</v>
      </c>
    </row>
    <row r="12802" spans="1:3">
      <c r="A12802" s="285">
        <v>48948</v>
      </c>
      <c r="B12802" s="285" t="s">
        <v>21260</v>
      </c>
      <c r="C12802" s="513">
        <v>29.058399999999999</v>
      </c>
    </row>
    <row r="12803" spans="1:3">
      <c r="A12803" s="285">
        <v>412950</v>
      </c>
      <c r="B12803" s="285" t="s">
        <v>21261</v>
      </c>
      <c r="C12803" s="513">
        <v>4.0842999999999998</v>
      </c>
    </row>
    <row r="12804" spans="1:3">
      <c r="A12804" s="285">
        <v>605205</v>
      </c>
      <c r="B12804" s="285" t="s">
        <v>21262</v>
      </c>
      <c r="C12804" s="513">
        <v>263.31400000000002</v>
      </c>
    </row>
    <row r="12805" spans="1:3">
      <c r="A12805" s="285">
        <v>412951</v>
      </c>
      <c r="B12805" s="285" t="s">
        <v>21263</v>
      </c>
      <c r="C12805" s="513">
        <v>0.82850000000000001</v>
      </c>
    </row>
    <row r="12806" spans="1:3">
      <c r="A12806" s="285">
        <v>555504</v>
      </c>
      <c r="B12806" s="285" t="s">
        <v>21264</v>
      </c>
      <c r="C12806" s="513">
        <v>55.575200000000002</v>
      </c>
    </row>
    <row r="12807" spans="1:3">
      <c r="A12807" s="285">
        <v>555505</v>
      </c>
      <c r="B12807" s="285" t="s">
        <v>21264</v>
      </c>
      <c r="C12807" s="513">
        <v>57.557899999999997</v>
      </c>
    </row>
    <row r="12808" spans="1:3">
      <c r="A12808" s="285">
        <v>555506</v>
      </c>
      <c r="B12808" s="285" t="s">
        <v>21264</v>
      </c>
      <c r="C12808" s="513">
        <v>61.337600000000002</v>
      </c>
    </row>
    <row r="12809" spans="1:3">
      <c r="A12809" s="285">
        <v>555508</v>
      </c>
      <c r="B12809" s="285" t="s">
        <v>21265</v>
      </c>
      <c r="C12809" s="513">
        <v>57.557899999999997</v>
      </c>
    </row>
    <row r="12810" spans="1:3">
      <c r="A12810" s="285">
        <v>555509</v>
      </c>
      <c r="B12810" s="285" t="s">
        <v>21265</v>
      </c>
      <c r="C12810" s="513">
        <v>61.337600000000002</v>
      </c>
    </row>
    <row r="12811" spans="1:3">
      <c r="A12811" s="285">
        <v>555514</v>
      </c>
      <c r="B12811" s="285" t="s">
        <v>21266</v>
      </c>
      <c r="C12811" s="513">
        <v>74.275999999999996</v>
      </c>
    </row>
    <row r="12812" spans="1:3">
      <c r="A12812" s="285">
        <v>555518</v>
      </c>
      <c r="B12812" s="285" t="s">
        <v>21267</v>
      </c>
      <c r="C12812" s="513">
        <v>70.502300000000005</v>
      </c>
    </row>
    <row r="12813" spans="1:3">
      <c r="A12813" s="285">
        <v>555519</v>
      </c>
      <c r="B12813" s="285" t="s">
        <v>21267</v>
      </c>
      <c r="C12813" s="513">
        <v>71.340900000000005</v>
      </c>
    </row>
    <row r="12814" spans="1:3">
      <c r="A12814" s="285">
        <v>555524</v>
      </c>
      <c r="B12814" s="285" t="s">
        <v>21268</v>
      </c>
      <c r="C12814" s="513">
        <v>41.923999999999999</v>
      </c>
    </row>
    <row r="12815" spans="1:3">
      <c r="A12815" s="285">
        <v>555525</v>
      </c>
      <c r="B12815" s="285" t="s">
        <v>21268</v>
      </c>
      <c r="C12815" s="513">
        <v>45.188600000000001</v>
      </c>
    </row>
    <row r="12816" spans="1:3">
      <c r="A12816" s="285">
        <v>555526</v>
      </c>
      <c r="B12816" s="285" t="s">
        <v>21268</v>
      </c>
      <c r="C12816" s="513">
        <v>45.877400000000002</v>
      </c>
    </row>
    <row r="12817" spans="1:3">
      <c r="A12817" s="285">
        <v>555528</v>
      </c>
      <c r="B12817" s="285" t="s">
        <v>21269</v>
      </c>
      <c r="C12817" s="513">
        <v>45.188600000000001</v>
      </c>
    </row>
    <row r="12818" spans="1:3">
      <c r="A12818" s="285">
        <v>555529</v>
      </c>
      <c r="B12818" s="285" t="s">
        <v>21269</v>
      </c>
      <c r="C12818" s="513">
        <v>48.608899999999998</v>
      </c>
    </row>
    <row r="12819" spans="1:3">
      <c r="A12819" s="285">
        <v>555532</v>
      </c>
      <c r="B12819" s="285" t="s">
        <v>21270</v>
      </c>
      <c r="C12819" s="513">
        <v>50.933</v>
      </c>
    </row>
    <row r="12820" spans="1:3">
      <c r="A12820" s="285">
        <v>555554</v>
      </c>
      <c r="B12820" s="285" t="s">
        <v>21271</v>
      </c>
      <c r="C12820" s="513">
        <v>60.1995</v>
      </c>
    </row>
    <row r="12821" spans="1:3">
      <c r="A12821" s="285">
        <v>555555</v>
      </c>
      <c r="B12821" s="285" t="s">
        <v>21271</v>
      </c>
      <c r="C12821" s="513">
        <v>62.2361</v>
      </c>
    </row>
    <row r="12822" spans="1:3">
      <c r="A12822" s="285">
        <v>555556</v>
      </c>
      <c r="B12822" s="285" t="s">
        <v>21271</v>
      </c>
      <c r="C12822" s="513">
        <v>65.590500000000006</v>
      </c>
    </row>
    <row r="12823" spans="1:3">
      <c r="A12823" s="285">
        <v>555558</v>
      </c>
      <c r="B12823" s="285" t="s">
        <v>21272</v>
      </c>
      <c r="C12823" s="513">
        <v>62.2361</v>
      </c>
    </row>
    <row r="12824" spans="1:3">
      <c r="A12824" s="285">
        <v>555559</v>
      </c>
      <c r="B12824" s="285" t="s">
        <v>21272</v>
      </c>
      <c r="C12824" s="513">
        <v>65.590500000000006</v>
      </c>
    </row>
    <row r="12825" spans="1:3">
      <c r="A12825" s="285">
        <v>555562</v>
      </c>
      <c r="B12825" s="285" t="s">
        <v>21273</v>
      </c>
      <c r="C12825" s="513">
        <v>82.961500000000001</v>
      </c>
    </row>
    <row r="12826" spans="1:3">
      <c r="A12826" s="285">
        <v>555584</v>
      </c>
      <c r="B12826" s="285" t="s">
        <v>21274</v>
      </c>
      <c r="C12826" s="513">
        <v>45.727699999999999</v>
      </c>
    </row>
    <row r="12827" spans="1:3">
      <c r="A12827" s="285">
        <v>555585</v>
      </c>
      <c r="B12827" s="285" t="s">
        <v>21274</v>
      </c>
      <c r="C12827" s="513">
        <v>46.0032</v>
      </c>
    </row>
    <row r="12828" spans="1:3">
      <c r="A12828" s="285">
        <v>555586</v>
      </c>
      <c r="B12828" s="285" t="s">
        <v>21274</v>
      </c>
      <c r="C12828" s="513">
        <v>49.291699999999999</v>
      </c>
    </row>
    <row r="12829" spans="1:3">
      <c r="A12829" s="285">
        <v>555588</v>
      </c>
      <c r="B12829" s="285" t="s">
        <v>21275</v>
      </c>
      <c r="C12829" s="513">
        <v>46.0032</v>
      </c>
    </row>
    <row r="12830" spans="1:3">
      <c r="A12830" s="285">
        <v>555589</v>
      </c>
      <c r="B12830" s="285" t="s">
        <v>21275</v>
      </c>
      <c r="C12830" s="513">
        <v>49.291699999999999</v>
      </c>
    </row>
    <row r="12831" spans="1:3">
      <c r="A12831" s="285">
        <v>555592</v>
      </c>
      <c r="B12831" s="285" t="s">
        <v>21276</v>
      </c>
      <c r="C12831" s="513">
        <v>52.250799999999998</v>
      </c>
    </row>
    <row r="12832" spans="1:3">
      <c r="A12832" s="285">
        <v>555608</v>
      </c>
      <c r="B12832" s="285" t="s">
        <v>21277</v>
      </c>
      <c r="C12832" s="513">
        <v>110.99469999999999</v>
      </c>
    </row>
    <row r="12833" spans="1:3">
      <c r="A12833" s="285">
        <v>555609</v>
      </c>
      <c r="B12833" s="285" t="s">
        <v>21277</v>
      </c>
      <c r="C12833" s="513">
        <v>129.50380000000001</v>
      </c>
    </row>
    <row r="12834" spans="1:3">
      <c r="A12834" s="285">
        <v>555618</v>
      </c>
      <c r="B12834" s="285" t="s">
        <v>21278</v>
      </c>
      <c r="C12834" s="513">
        <v>158.73500000000001</v>
      </c>
    </row>
    <row r="12835" spans="1:3">
      <c r="A12835" s="285">
        <v>555619</v>
      </c>
      <c r="B12835" s="285" t="s">
        <v>21278</v>
      </c>
      <c r="C12835" s="513">
        <v>182.99449999999999</v>
      </c>
    </row>
    <row r="12836" spans="1:3">
      <c r="A12836" s="285">
        <v>555628</v>
      </c>
      <c r="B12836" s="285" t="s">
        <v>21279</v>
      </c>
      <c r="C12836" s="513">
        <v>87.453999999999994</v>
      </c>
    </row>
    <row r="12837" spans="1:3">
      <c r="A12837" s="285">
        <v>555629</v>
      </c>
      <c r="B12837" s="285" t="s">
        <v>21279</v>
      </c>
      <c r="C12837" s="513">
        <v>111.11450000000001</v>
      </c>
    </row>
    <row r="12838" spans="1:3">
      <c r="A12838" s="285">
        <v>555658</v>
      </c>
      <c r="B12838" s="285" t="s">
        <v>21280</v>
      </c>
      <c r="C12838" s="513">
        <v>167.95959999999999</v>
      </c>
    </row>
    <row r="12839" spans="1:3">
      <c r="A12839" s="285">
        <v>555659</v>
      </c>
      <c r="B12839" s="285" t="s">
        <v>21280</v>
      </c>
      <c r="C12839" s="513">
        <v>197.43039999999999</v>
      </c>
    </row>
    <row r="12840" spans="1:3">
      <c r="A12840" s="285">
        <v>555688</v>
      </c>
      <c r="B12840" s="285" t="s">
        <v>21281</v>
      </c>
      <c r="C12840" s="513">
        <v>82.901600000000002</v>
      </c>
    </row>
    <row r="12841" spans="1:3">
      <c r="A12841" s="285">
        <v>555689</v>
      </c>
      <c r="B12841" s="285" t="s">
        <v>21281</v>
      </c>
      <c r="C12841" s="513">
        <v>84.219399999999993</v>
      </c>
    </row>
    <row r="12842" spans="1:3">
      <c r="A12842" s="285">
        <v>605852</v>
      </c>
      <c r="B12842" s="285" t="s">
        <v>21282</v>
      </c>
      <c r="C12842" s="513">
        <v>285.51</v>
      </c>
    </row>
    <row r="12843" spans="1:3">
      <c r="A12843" s="285">
        <v>666519</v>
      </c>
      <c r="B12843" s="285" t="s">
        <v>21283</v>
      </c>
      <c r="C12843" s="513">
        <v>1.9644999999999999</v>
      </c>
    </row>
    <row r="12844" spans="1:3">
      <c r="A12844" s="285">
        <v>666520</v>
      </c>
      <c r="B12844" s="285" t="s">
        <v>21284</v>
      </c>
      <c r="C12844" s="513">
        <v>2.0369000000000002</v>
      </c>
    </row>
    <row r="12845" spans="1:3">
      <c r="A12845" s="285">
        <v>666527</v>
      </c>
      <c r="B12845" s="285" t="s">
        <v>21285</v>
      </c>
      <c r="C12845" s="513">
        <v>2.0253000000000001</v>
      </c>
    </row>
    <row r="12846" spans="1:3">
      <c r="A12846" s="285">
        <v>666528</v>
      </c>
      <c r="B12846" s="285" t="s">
        <v>21286</v>
      </c>
      <c r="C12846" s="513">
        <v>2.1509999999999998</v>
      </c>
    </row>
    <row r="12847" spans="1:3">
      <c r="A12847" s="285">
        <v>666530</v>
      </c>
      <c r="B12847" s="285" t="s">
        <v>21287</v>
      </c>
      <c r="C12847" s="513">
        <v>2.1509999999999998</v>
      </c>
    </row>
    <row r="12848" spans="1:3">
      <c r="A12848" s="285">
        <v>666531</v>
      </c>
      <c r="B12848" s="285" t="s">
        <v>21288</v>
      </c>
      <c r="C12848" s="513">
        <v>2.1619999999999999</v>
      </c>
    </row>
    <row r="12849" spans="1:3">
      <c r="A12849" s="285">
        <v>666542</v>
      </c>
      <c r="B12849" s="285" t="s">
        <v>21289</v>
      </c>
      <c r="C12849" s="513">
        <v>12.361599999999999</v>
      </c>
    </row>
    <row r="12850" spans="1:3">
      <c r="A12850" s="285">
        <v>666514</v>
      </c>
      <c r="B12850" s="285" t="s">
        <v>21290</v>
      </c>
      <c r="C12850" s="513">
        <v>2.1827999999999999</v>
      </c>
    </row>
    <row r="12851" spans="1:3">
      <c r="A12851" s="285">
        <v>666515</v>
      </c>
      <c r="B12851" s="285" t="s">
        <v>21291</v>
      </c>
      <c r="C12851" s="513">
        <v>2.1423000000000001</v>
      </c>
    </row>
    <row r="12852" spans="1:3">
      <c r="A12852" s="285">
        <v>666518</v>
      </c>
      <c r="B12852" s="285" t="s">
        <v>21292</v>
      </c>
      <c r="C12852" s="513">
        <v>1.986</v>
      </c>
    </row>
    <row r="12853" spans="1:3">
      <c r="A12853" s="285">
        <v>666535</v>
      </c>
      <c r="B12853" s="285" t="s">
        <v>21293</v>
      </c>
      <c r="C12853" s="513">
        <v>4.5498000000000003</v>
      </c>
    </row>
    <row r="12854" spans="1:3">
      <c r="A12854" s="285">
        <v>666536</v>
      </c>
      <c r="B12854" s="285" t="s">
        <v>21294</v>
      </c>
      <c r="C12854" s="513">
        <v>4.5498000000000003</v>
      </c>
    </row>
    <row r="12855" spans="1:3">
      <c r="A12855" s="285">
        <v>666539</v>
      </c>
      <c r="B12855" s="285" t="s">
        <v>21295</v>
      </c>
      <c r="C12855" s="513">
        <v>6.5137</v>
      </c>
    </row>
    <row r="12856" spans="1:3">
      <c r="A12856" s="285">
        <v>666545</v>
      </c>
      <c r="B12856" s="285" t="s">
        <v>21296</v>
      </c>
      <c r="C12856" s="513">
        <v>15.777699999999999</v>
      </c>
    </row>
    <row r="12857" spans="1:3">
      <c r="A12857" s="285">
        <v>666546</v>
      </c>
      <c r="B12857" s="285" t="s">
        <v>21297</v>
      </c>
      <c r="C12857" s="513">
        <v>15.777699999999999</v>
      </c>
    </row>
    <row r="12858" spans="1:3">
      <c r="A12858" s="285">
        <v>666565</v>
      </c>
      <c r="B12858" s="285" t="s">
        <v>21298</v>
      </c>
      <c r="C12858" s="513">
        <v>4.5724</v>
      </c>
    </row>
    <row r="12859" spans="1:3">
      <c r="A12859" s="285">
        <v>666566</v>
      </c>
      <c r="B12859" s="285" t="s">
        <v>21299</v>
      </c>
      <c r="C12859" s="513">
        <v>4.3535000000000004</v>
      </c>
    </row>
    <row r="12860" spans="1:3">
      <c r="A12860" s="285">
        <v>666568</v>
      </c>
      <c r="B12860" s="285" t="s">
        <v>21300</v>
      </c>
      <c r="C12860" s="513">
        <v>3.2736999999999998</v>
      </c>
    </row>
    <row r="12861" spans="1:3">
      <c r="A12861" s="285">
        <v>666569</v>
      </c>
      <c r="B12861" s="285" t="s">
        <v>21301</v>
      </c>
      <c r="C12861" s="513">
        <v>3.1589999999999998</v>
      </c>
    </row>
    <row r="12862" spans="1:3">
      <c r="A12862" s="285">
        <v>666571</v>
      </c>
      <c r="B12862" s="285" t="s">
        <v>21302</v>
      </c>
      <c r="C12862" s="513">
        <v>4.9458000000000002</v>
      </c>
    </row>
    <row r="12863" spans="1:3">
      <c r="A12863" s="285">
        <v>666573</v>
      </c>
      <c r="B12863" s="285" t="s">
        <v>21303</v>
      </c>
      <c r="C12863" s="513">
        <v>9.5360999999999994</v>
      </c>
    </row>
    <row r="12864" spans="1:3">
      <c r="A12864" s="285">
        <v>666577</v>
      </c>
      <c r="B12864" s="285" t="s">
        <v>21304</v>
      </c>
      <c r="C12864" s="513">
        <v>4.6146000000000003</v>
      </c>
    </row>
    <row r="12865" spans="1:3">
      <c r="A12865" s="285">
        <v>666578</v>
      </c>
      <c r="B12865" s="285" t="s">
        <v>21305</v>
      </c>
      <c r="C12865" s="513">
        <v>4.6018999999999997</v>
      </c>
    </row>
    <row r="12866" spans="1:3">
      <c r="A12866" s="285">
        <v>666579</v>
      </c>
      <c r="B12866" s="285" t="s">
        <v>21306</v>
      </c>
      <c r="C12866" s="513">
        <v>4.3025000000000002</v>
      </c>
    </row>
    <row r="12867" spans="1:3">
      <c r="A12867" s="285">
        <v>666582</v>
      </c>
      <c r="B12867" s="285" t="s">
        <v>21307</v>
      </c>
      <c r="C12867" s="513">
        <v>4.3025000000000002</v>
      </c>
    </row>
    <row r="12868" spans="1:3">
      <c r="A12868" s="285">
        <v>666583</v>
      </c>
      <c r="B12868" s="285" t="s">
        <v>21308</v>
      </c>
      <c r="C12868" s="513">
        <v>4.2609000000000004</v>
      </c>
    </row>
    <row r="12869" spans="1:3">
      <c r="A12869" s="285">
        <v>666584</v>
      </c>
      <c r="B12869" s="285" t="s">
        <v>21309</v>
      </c>
      <c r="C12869" s="513">
        <v>4.5919999999999996</v>
      </c>
    </row>
    <row r="12870" spans="1:3">
      <c r="A12870" s="285">
        <v>666585</v>
      </c>
      <c r="B12870" s="285" t="s">
        <v>21310</v>
      </c>
      <c r="C12870" s="513">
        <v>4.4680999999999997</v>
      </c>
    </row>
    <row r="12871" spans="1:3">
      <c r="A12871" s="285">
        <v>666588</v>
      </c>
      <c r="B12871" s="285" t="s">
        <v>21311</v>
      </c>
      <c r="C12871" s="513">
        <v>7.5153999999999996</v>
      </c>
    </row>
    <row r="12872" spans="1:3">
      <c r="A12872" s="285">
        <v>666589</v>
      </c>
      <c r="B12872" s="285" t="s">
        <v>21312</v>
      </c>
      <c r="C12872" s="513">
        <v>7.8281000000000001</v>
      </c>
    </row>
    <row r="12873" spans="1:3">
      <c r="A12873" s="285">
        <v>666591</v>
      </c>
      <c r="B12873" s="285" t="s">
        <v>21313</v>
      </c>
      <c r="C12873" s="513">
        <v>11.111000000000001</v>
      </c>
    </row>
    <row r="12874" spans="1:3">
      <c r="A12874" s="285">
        <v>666698</v>
      </c>
      <c r="B12874" s="285" t="s">
        <v>21314</v>
      </c>
      <c r="C12874" s="513">
        <v>3.5829</v>
      </c>
    </row>
    <row r="12875" spans="1:3">
      <c r="A12875" s="285">
        <v>666699</v>
      </c>
      <c r="B12875" s="285" t="s">
        <v>21315</v>
      </c>
      <c r="C12875" s="513">
        <v>3.7664</v>
      </c>
    </row>
    <row r="12876" spans="1:3">
      <c r="A12876" s="285">
        <v>666702</v>
      </c>
      <c r="B12876" s="285" t="s">
        <v>21316</v>
      </c>
      <c r="C12876" s="513">
        <v>3.9493999999999998</v>
      </c>
    </row>
    <row r="12877" spans="1:3">
      <c r="A12877" s="285">
        <v>666703</v>
      </c>
      <c r="B12877" s="285" t="s">
        <v>21317</v>
      </c>
      <c r="C12877" s="513">
        <v>3.9493999999999998</v>
      </c>
    </row>
    <row r="12878" spans="1:3">
      <c r="A12878" s="285">
        <v>666705</v>
      </c>
      <c r="B12878" s="285" t="s">
        <v>21318</v>
      </c>
      <c r="C12878" s="513">
        <v>4.1502999999999997</v>
      </c>
    </row>
    <row r="12879" spans="1:3">
      <c r="A12879" s="285">
        <v>666708</v>
      </c>
      <c r="B12879" s="285" t="s">
        <v>21319</v>
      </c>
      <c r="C12879" s="513">
        <v>8.0885999999999996</v>
      </c>
    </row>
    <row r="12880" spans="1:3">
      <c r="A12880" s="285">
        <v>666710</v>
      </c>
      <c r="B12880" s="285" t="s">
        <v>21320</v>
      </c>
      <c r="C12880" s="513">
        <v>12.5122</v>
      </c>
    </row>
    <row r="12881" spans="1:3">
      <c r="A12881" s="285">
        <v>666715</v>
      </c>
      <c r="B12881" s="285" t="s">
        <v>21321</v>
      </c>
      <c r="C12881" s="513">
        <v>25.2502</v>
      </c>
    </row>
    <row r="12882" spans="1:3">
      <c r="A12882" s="285">
        <v>666735</v>
      </c>
      <c r="B12882" s="285" t="s">
        <v>21322</v>
      </c>
      <c r="C12882" s="513">
        <v>3.9493999999999998</v>
      </c>
    </row>
    <row r="12883" spans="1:3">
      <c r="A12883" s="285">
        <v>666738</v>
      </c>
      <c r="B12883" s="285" t="s">
        <v>21323</v>
      </c>
      <c r="C12883" s="513">
        <v>4.1803999999999997</v>
      </c>
    </row>
    <row r="12884" spans="1:3">
      <c r="A12884" s="285">
        <v>666739</v>
      </c>
      <c r="B12884" s="285" t="s">
        <v>21324</v>
      </c>
      <c r="C12884" s="513">
        <v>4.1803999999999997</v>
      </c>
    </row>
    <row r="12885" spans="1:3">
      <c r="A12885" s="285">
        <v>666745</v>
      </c>
      <c r="B12885" s="285" t="s">
        <v>21325</v>
      </c>
      <c r="C12885" s="513">
        <v>4.4292999999999996</v>
      </c>
    </row>
    <row r="12886" spans="1:3">
      <c r="A12886" s="285">
        <v>666746</v>
      </c>
      <c r="B12886" s="285" t="s">
        <v>21326</v>
      </c>
      <c r="C12886" s="513">
        <v>4.4292999999999996</v>
      </c>
    </row>
    <row r="12887" spans="1:3">
      <c r="A12887" s="285">
        <v>666747</v>
      </c>
      <c r="B12887" s="285" t="s">
        <v>21327</v>
      </c>
      <c r="C12887" s="513">
        <v>4.6974</v>
      </c>
    </row>
    <row r="12888" spans="1:3">
      <c r="A12888" s="285">
        <v>666748</v>
      </c>
      <c r="B12888" s="285" t="s">
        <v>21328</v>
      </c>
      <c r="C12888" s="513">
        <v>4.6974</v>
      </c>
    </row>
    <row r="12889" spans="1:3">
      <c r="A12889" s="285">
        <v>666751</v>
      </c>
      <c r="B12889" s="285" t="s">
        <v>21329</v>
      </c>
      <c r="C12889" s="513">
        <v>8.2276000000000007</v>
      </c>
    </row>
    <row r="12890" spans="1:3">
      <c r="A12890" s="285">
        <v>666752</v>
      </c>
      <c r="B12890" s="285" t="s">
        <v>21330</v>
      </c>
      <c r="C12890" s="513">
        <v>8.2276000000000007</v>
      </c>
    </row>
    <row r="12891" spans="1:3">
      <c r="A12891" s="285">
        <v>666755</v>
      </c>
      <c r="B12891" s="285" t="s">
        <v>21331</v>
      </c>
      <c r="C12891" s="513">
        <v>12.373200000000001</v>
      </c>
    </row>
    <row r="12892" spans="1:3">
      <c r="A12892" s="285">
        <v>666759</v>
      </c>
      <c r="B12892" s="285" t="s">
        <v>21332</v>
      </c>
      <c r="C12892" s="513">
        <v>25.2502</v>
      </c>
    </row>
    <row r="12893" spans="1:3">
      <c r="A12893" s="285">
        <v>666882</v>
      </c>
      <c r="B12893" s="285" t="s">
        <v>21333</v>
      </c>
      <c r="C12893" s="513">
        <v>24.1906</v>
      </c>
    </row>
    <row r="12894" spans="1:3">
      <c r="A12894" s="285">
        <v>666937</v>
      </c>
      <c r="B12894" s="285" t="s">
        <v>21334</v>
      </c>
      <c r="C12894" s="513">
        <v>2.9384000000000001</v>
      </c>
    </row>
    <row r="12895" spans="1:3">
      <c r="A12895" s="285">
        <v>666942</v>
      </c>
      <c r="B12895" s="285" t="s">
        <v>21335</v>
      </c>
      <c r="C12895" s="513">
        <v>9.2987000000000002</v>
      </c>
    </row>
    <row r="12896" spans="1:3">
      <c r="A12896" s="285">
        <v>666948</v>
      </c>
      <c r="B12896" s="285" t="s">
        <v>21336</v>
      </c>
      <c r="C12896" s="513">
        <v>10.0862</v>
      </c>
    </row>
    <row r="12897" spans="1:3">
      <c r="A12897" s="285">
        <v>666951</v>
      </c>
      <c r="B12897" s="285" t="s">
        <v>21337</v>
      </c>
      <c r="C12897" s="513">
        <v>16.518899999999999</v>
      </c>
    </row>
    <row r="12898" spans="1:3">
      <c r="A12898" s="285">
        <v>666957</v>
      </c>
      <c r="B12898" s="285" t="s">
        <v>21338</v>
      </c>
      <c r="C12898" s="513">
        <v>40.703699999999998</v>
      </c>
    </row>
    <row r="12899" spans="1:3">
      <c r="A12899" s="285">
        <v>666959</v>
      </c>
      <c r="B12899" s="285" t="s">
        <v>21339</v>
      </c>
      <c r="C12899" s="513">
        <v>0.59</v>
      </c>
    </row>
    <row r="12900" spans="1:3">
      <c r="A12900" s="285">
        <v>666960</v>
      </c>
      <c r="B12900" s="285" t="s">
        <v>21340</v>
      </c>
      <c r="C12900" s="513">
        <v>0.48630000000000001</v>
      </c>
    </row>
    <row r="12901" spans="1:3">
      <c r="A12901" s="285">
        <v>666962</v>
      </c>
      <c r="B12901" s="285" t="s">
        <v>21341</v>
      </c>
      <c r="C12901" s="513">
        <v>0.48630000000000001</v>
      </c>
    </row>
    <row r="12902" spans="1:3">
      <c r="A12902" s="285">
        <v>666967</v>
      </c>
      <c r="B12902" s="285" t="s">
        <v>21342</v>
      </c>
      <c r="C12902" s="513">
        <v>1.0711999999999999</v>
      </c>
    </row>
    <row r="12903" spans="1:3">
      <c r="A12903" s="285">
        <v>666971</v>
      </c>
      <c r="B12903" s="285" t="s">
        <v>21343</v>
      </c>
      <c r="C12903" s="513">
        <v>2.1196999999999999</v>
      </c>
    </row>
    <row r="12904" spans="1:3">
      <c r="A12904" s="285">
        <v>666982</v>
      </c>
      <c r="B12904" s="285" t="s">
        <v>21344</v>
      </c>
      <c r="C12904" s="513">
        <v>0.93569999999999998</v>
      </c>
    </row>
    <row r="12905" spans="1:3">
      <c r="A12905" s="285">
        <v>666984</v>
      </c>
      <c r="B12905" s="285" t="s">
        <v>21345</v>
      </c>
      <c r="C12905" s="513">
        <v>0.96</v>
      </c>
    </row>
    <row r="12906" spans="1:3">
      <c r="A12906" s="285">
        <v>382921</v>
      </c>
      <c r="B12906" s="285" t="s">
        <v>21346</v>
      </c>
      <c r="C12906" s="513">
        <v>1.1111</v>
      </c>
    </row>
    <row r="12907" spans="1:3">
      <c r="A12907" s="285">
        <v>404458</v>
      </c>
      <c r="B12907" s="285" t="s">
        <v>21347</v>
      </c>
      <c r="C12907" s="513">
        <v>250.01220000000001</v>
      </c>
    </row>
    <row r="12908" spans="1:3">
      <c r="A12908" s="285">
        <v>404440</v>
      </c>
      <c r="B12908" s="285" t="s">
        <v>21348</v>
      </c>
      <c r="C12908" s="513">
        <v>93.218999999999994</v>
      </c>
    </row>
    <row r="12909" spans="1:3">
      <c r="A12909" s="285">
        <v>79258</v>
      </c>
      <c r="B12909" s="285" t="s">
        <v>21349</v>
      </c>
      <c r="C12909" s="513">
        <v>72.8</v>
      </c>
    </row>
    <row r="12910" spans="1:3">
      <c r="A12910" s="285">
        <v>404543</v>
      </c>
      <c r="B12910" s="285" t="s">
        <v>21350</v>
      </c>
      <c r="C12910" s="513">
        <v>229.6893</v>
      </c>
    </row>
    <row r="12911" spans="1:3">
      <c r="A12911" s="285">
        <v>27433</v>
      </c>
      <c r="B12911" s="285" t="s">
        <v>20578</v>
      </c>
      <c r="C12911" s="513">
        <v>36.970199999999998</v>
      </c>
    </row>
    <row r="12912" spans="1:3">
      <c r="A12912" s="285">
        <v>21122</v>
      </c>
      <c r="B12912" s="285" t="s">
        <v>21351</v>
      </c>
      <c r="C12912" s="513">
        <v>151.52430000000001</v>
      </c>
    </row>
    <row r="12913" spans="1:3">
      <c r="A12913" s="285">
        <v>406285</v>
      </c>
      <c r="B12913" s="285" t="s">
        <v>21352</v>
      </c>
      <c r="C12913" s="513">
        <v>28.413</v>
      </c>
    </row>
    <row r="12914" spans="1:3">
      <c r="A12914" s="285">
        <v>27436</v>
      </c>
      <c r="B12914" s="285" t="s">
        <v>21353</v>
      </c>
      <c r="C12914" s="513">
        <v>32.1708</v>
      </c>
    </row>
    <row r="12915" spans="1:3">
      <c r="A12915" s="285">
        <v>404495</v>
      </c>
      <c r="B12915" s="285" t="s">
        <v>21354</v>
      </c>
      <c r="C12915" s="513">
        <v>117.4791</v>
      </c>
    </row>
    <row r="12916" spans="1:3">
      <c r="A12916" s="285">
        <v>660962</v>
      </c>
      <c r="B12916" s="285" t="s">
        <v>21355</v>
      </c>
      <c r="C12916" s="513">
        <v>36.03</v>
      </c>
    </row>
    <row r="12917" spans="1:3">
      <c r="A12917" s="285">
        <v>20764</v>
      </c>
      <c r="B12917" s="285" t="s">
        <v>21356</v>
      </c>
      <c r="C12917" s="513">
        <v>43.077599999999997</v>
      </c>
    </row>
    <row r="12918" spans="1:3">
      <c r="A12918" s="285">
        <v>636108</v>
      </c>
      <c r="B12918" s="285" t="s">
        <v>21357</v>
      </c>
      <c r="C12918" s="513">
        <v>13.8508</v>
      </c>
    </row>
    <row r="12919" spans="1:3">
      <c r="A12919" s="285">
        <v>77826</v>
      </c>
      <c r="B12919" s="285" t="s">
        <v>21358</v>
      </c>
      <c r="C12919" s="513">
        <v>97.173000000000002</v>
      </c>
    </row>
    <row r="12920" spans="1:3">
      <c r="A12920" s="285">
        <v>22270</v>
      </c>
      <c r="B12920" s="285" t="s">
        <v>21359</v>
      </c>
      <c r="C12920" s="513">
        <v>2.2743000000000002</v>
      </c>
    </row>
    <row r="12921" spans="1:3">
      <c r="A12921" s="285">
        <v>23501</v>
      </c>
      <c r="B12921" s="285" t="s">
        <v>21360</v>
      </c>
      <c r="C12921" s="513">
        <v>14.8428</v>
      </c>
    </row>
    <row r="12922" spans="1:3">
      <c r="A12922" s="285">
        <v>23505</v>
      </c>
      <c r="B12922" s="285" t="s">
        <v>21361</v>
      </c>
      <c r="C12922" s="513">
        <v>16.752300000000002</v>
      </c>
    </row>
    <row r="12923" spans="1:3">
      <c r="A12923" s="285">
        <v>412952</v>
      </c>
      <c r="B12923" s="285" t="s">
        <v>21362</v>
      </c>
      <c r="C12923" s="513">
        <v>0.75729999999999997</v>
      </c>
    </row>
    <row r="12924" spans="1:3">
      <c r="A12924" s="285">
        <v>404659</v>
      </c>
      <c r="B12924" s="285" t="s">
        <v>21363</v>
      </c>
      <c r="C12924" s="513">
        <v>266.45580000000001</v>
      </c>
    </row>
    <row r="12925" spans="1:3">
      <c r="A12925" s="285">
        <v>404687</v>
      </c>
      <c r="B12925" s="285" t="s">
        <v>21364</v>
      </c>
      <c r="C12925" s="513">
        <v>162.58320000000001</v>
      </c>
    </row>
    <row r="12926" spans="1:3">
      <c r="A12926" s="285">
        <v>404688</v>
      </c>
      <c r="B12926" s="285" t="s">
        <v>21364</v>
      </c>
      <c r="C12926" s="513">
        <v>171.1524</v>
      </c>
    </row>
    <row r="12927" spans="1:3">
      <c r="A12927" s="285">
        <v>404672</v>
      </c>
      <c r="B12927" s="285" t="s">
        <v>21365</v>
      </c>
      <c r="C12927" s="513">
        <v>72.432900000000004</v>
      </c>
    </row>
    <row r="12928" spans="1:3">
      <c r="A12928" s="285">
        <v>404494</v>
      </c>
      <c r="B12928" s="285" t="s">
        <v>21366</v>
      </c>
      <c r="C12928" s="513">
        <v>102.54089999999999</v>
      </c>
    </row>
    <row r="12929" spans="1:3">
      <c r="A12929" s="285" t="e">
        <v>#VALUE!</v>
      </c>
      <c r="B12929" s="285" t="s">
        <v>21367</v>
      </c>
      <c r="C12929" s="513">
        <v>56.331600000000002</v>
      </c>
    </row>
    <row r="12930" spans="1:3">
      <c r="A12930" s="285">
        <v>337400</v>
      </c>
      <c r="B12930" s="285" t="s">
        <v>21368</v>
      </c>
      <c r="C12930" s="513">
        <v>13.317</v>
      </c>
    </row>
    <row r="12931" spans="1:3">
      <c r="A12931" s="285">
        <v>382916</v>
      </c>
      <c r="B12931" s="285" t="s">
        <v>21369</v>
      </c>
      <c r="C12931" s="513">
        <v>2.3559999999999999</v>
      </c>
    </row>
    <row r="12932" spans="1:3">
      <c r="A12932" s="285">
        <v>21066</v>
      </c>
      <c r="B12932" s="285" t="s">
        <v>21370</v>
      </c>
      <c r="C12932" s="513">
        <v>463.4316</v>
      </c>
    </row>
    <row r="12933" spans="1:3">
      <c r="A12933" s="285">
        <v>21069</v>
      </c>
      <c r="B12933" s="285" t="s">
        <v>21371</v>
      </c>
      <c r="C12933" s="513">
        <v>73.475099999999998</v>
      </c>
    </row>
    <row r="12934" spans="1:3">
      <c r="A12934" s="285">
        <v>2671</v>
      </c>
      <c r="B12934" s="285" t="s">
        <v>21372</v>
      </c>
      <c r="C12934" s="513">
        <v>72.6066</v>
      </c>
    </row>
    <row r="12935" spans="1:3">
      <c r="A12935" s="285">
        <v>3953</v>
      </c>
      <c r="B12935" s="285" t="s">
        <v>21373</v>
      </c>
      <c r="C12935" s="513">
        <v>267.67169999999999</v>
      </c>
    </row>
    <row r="12936" spans="1:3">
      <c r="A12936" s="285">
        <v>24602</v>
      </c>
      <c r="B12936" s="285" t="s">
        <v>21374</v>
      </c>
      <c r="C12936" s="513">
        <v>9.3308999999999997</v>
      </c>
    </row>
    <row r="12937" spans="1:3">
      <c r="A12937" s="285">
        <v>24603</v>
      </c>
      <c r="B12937" s="285" t="s">
        <v>21375</v>
      </c>
      <c r="C12937" s="513">
        <v>9.3308999999999997</v>
      </c>
    </row>
    <row r="12938" spans="1:3">
      <c r="A12938" s="285">
        <v>24604</v>
      </c>
      <c r="B12938" s="285" t="s">
        <v>21376</v>
      </c>
      <c r="C12938" s="513">
        <v>9.3308999999999997</v>
      </c>
    </row>
    <row r="12939" spans="1:3">
      <c r="A12939" s="285">
        <v>24606</v>
      </c>
      <c r="B12939" s="285" t="s">
        <v>21377</v>
      </c>
      <c r="C12939" s="513">
        <v>9.5816999999999997</v>
      </c>
    </row>
    <row r="12940" spans="1:3">
      <c r="A12940" s="285">
        <v>24610</v>
      </c>
      <c r="B12940" s="285" t="s">
        <v>21378</v>
      </c>
      <c r="C12940" s="513">
        <v>10.505100000000001</v>
      </c>
    </row>
    <row r="12941" spans="1:3">
      <c r="A12941" s="285">
        <v>36050</v>
      </c>
      <c r="B12941" s="285" t="s">
        <v>21379</v>
      </c>
      <c r="C12941" s="513">
        <v>14.5756</v>
      </c>
    </row>
    <row r="12942" spans="1:3">
      <c r="A12942" s="285">
        <v>50470</v>
      </c>
      <c r="B12942" s="285" t="s">
        <v>21380</v>
      </c>
      <c r="C12942" s="513">
        <v>11.713200000000001</v>
      </c>
    </row>
    <row r="12943" spans="1:3">
      <c r="A12943" s="285">
        <v>59052</v>
      </c>
      <c r="B12943" s="285" t="s">
        <v>21381</v>
      </c>
      <c r="C12943" s="513">
        <v>192.99700000000001</v>
      </c>
    </row>
    <row r="12944" spans="1:3">
      <c r="A12944" s="285">
        <v>59053</v>
      </c>
      <c r="B12944" s="285" t="s">
        <v>21382</v>
      </c>
      <c r="C12944" s="513">
        <v>270.18</v>
      </c>
    </row>
    <row r="12945" spans="1:3">
      <c r="A12945" s="285">
        <v>59056</v>
      </c>
      <c r="B12945" s="285" t="s">
        <v>21383</v>
      </c>
      <c r="C12945" s="513">
        <v>212.273</v>
      </c>
    </row>
    <row r="12946" spans="1:3">
      <c r="A12946" s="285">
        <v>59843</v>
      </c>
      <c r="B12946" s="285" t="s">
        <v>21384</v>
      </c>
      <c r="C12946" s="513">
        <v>51.825499999999998</v>
      </c>
    </row>
    <row r="12947" spans="1:3">
      <c r="A12947" s="285">
        <v>59848</v>
      </c>
      <c r="B12947" s="285" t="s">
        <v>21384</v>
      </c>
      <c r="C12947" s="513">
        <v>196.05269999999999</v>
      </c>
    </row>
    <row r="12948" spans="1:3">
      <c r="A12948" s="285">
        <v>94272</v>
      </c>
      <c r="B12948" s="285" t="s">
        <v>21385</v>
      </c>
      <c r="C12948" s="513">
        <v>33.495100000000001</v>
      </c>
    </row>
    <row r="12949" spans="1:3">
      <c r="A12949" s="285">
        <v>337202</v>
      </c>
      <c r="B12949" s="285" t="s">
        <v>21386</v>
      </c>
      <c r="C12949" s="513">
        <v>160.67250000000001</v>
      </c>
    </row>
    <row r="12950" spans="1:3">
      <c r="A12950" s="285">
        <v>33147</v>
      </c>
      <c r="B12950" s="285" t="s">
        <v>21387</v>
      </c>
      <c r="C12950" s="513">
        <v>5.9279999999999999</v>
      </c>
    </row>
    <row r="12951" spans="1:3">
      <c r="A12951" s="285">
        <v>51722</v>
      </c>
      <c r="B12951" s="285" t="s">
        <v>21388</v>
      </c>
      <c r="C12951" s="513">
        <v>17.706</v>
      </c>
    </row>
    <row r="12952" spans="1:3">
      <c r="A12952" s="285">
        <v>51732</v>
      </c>
      <c r="B12952" s="285" t="s">
        <v>21389</v>
      </c>
      <c r="C12952" s="513">
        <v>13.722799999999999</v>
      </c>
    </row>
    <row r="12953" spans="1:3">
      <c r="A12953" s="285">
        <v>51733</v>
      </c>
      <c r="B12953" s="285" t="s">
        <v>21390</v>
      </c>
      <c r="C12953" s="513">
        <v>14.9032</v>
      </c>
    </row>
    <row r="12954" spans="1:3">
      <c r="A12954" s="285">
        <v>3951</v>
      </c>
      <c r="B12954" s="285" t="s">
        <v>21391</v>
      </c>
      <c r="C12954" s="513">
        <v>122.0532</v>
      </c>
    </row>
    <row r="12955" spans="1:3">
      <c r="A12955" s="285">
        <v>3971</v>
      </c>
      <c r="B12955" s="285" t="s">
        <v>21391</v>
      </c>
      <c r="C12955" s="513">
        <v>140.29169999999999</v>
      </c>
    </row>
    <row r="12956" spans="1:3">
      <c r="A12956" s="285">
        <v>3973</v>
      </c>
      <c r="B12956" s="285" t="s">
        <v>21373</v>
      </c>
      <c r="C12956" s="513">
        <v>307.85430000000002</v>
      </c>
    </row>
    <row r="12957" spans="1:3">
      <c r="A12957" s="285">
        <v>20779</v>
      </c>
      <c r="B12957" s="285" t="s">
        <v>21392</v>
      </c>
      <c r="C12957" s="513">
        <v>120.25830000000001</v>
      </c>
    </row>
    <row r="12958" spans="1:3">
      <c r="A12958" s="285">
        <v>20780</v>
      </c>
      <c r="B12958" s="285" t="s">
        <v>21393</v>
      </c>
      <c r="C12958" s="513">
        <v>223.37819999999999</v>
      </c>
    </row>
    <row r="12959" spans="1:3">
      <c r="A12959" s="285">
        <v>20781</v>
      </c>
      <c r="B12959" s="285" t="s">
        <v>21394</v>
      </c>
      <c r="C12959" s="513">
        <v>259.56569999999999</v>
      </c>
    </row>
    <row r="12960" spans="1:3">
      <c r="A12960" s="285">
        <v>21060</v>
      </c>
      <c r="B12960" s="285" t="s">
        <v>21370</v>
      </c>
      <c r="C12960" s="513">
        <v>94.434899999999999</v>
      </c>
    </row>
    <row r="12961" spans="1:3">
      <c r="A12961" s="285">
        <v>21061</v>
      </c>
      <c r="B12961" s="285" t="s">
        <v>21395</v>
      </c>
      <c r="C12961" s="513">
        <v>132.35939999999999</v>
      </c>
    </row>
    <row r="12962" spans="1:3">
      <c r="A12962" s="285">
        <v>21062</v>
      </c>
      <c r="B12962" s="285" t="s">
        <v>21396</v>
      </c>
      <c r="C12962" s="513">
        <v>72.259200000000007</v>
      </c>
    </row>
    <row r="12963" spans="1:3">
      <c r="A12963" s="285">
        <v>21063</v>
      </c>
      <c r="B12963" s="285" t="s">
        <v>21397</v>
      </c>
      <c r="C12963" s="513">
        <v>75.385800000000003</v>
      </c>
    </row>
    <row r="12964" spans="1:3">
      <c r="A12964" s="285">
        <v>21064</v>
      </c>
      <c r="B12964" s="285" t="s">
        <v>21371</v>
      </c>
      <c r="C12964" s="513">
        <v>77.412300000000002</v>
      </c>
    </row>
    <row r="12965" spans="1:3">
      <c r="A12965" s="285">
        <v>21065</v>
      </c>
      <c r="B12965" s="285" t="s">
        <v>21398</v>
      </c>
      <c r="C12965" s="513">
        <v>85.113</v>
      </c>
    </row>
    <row r="12966" spans="1:3">
      <c r="A12966" s="285">
        <v>21067</v>
      </c>
      <c r="B12966" s="285" t="s">
        <v>21371</v>
      </c>
      <c r="C12966" s="513">
        <v>91.134600000000006</v>
      </c>
    </row>
    <row r="12967" spans="1:3">
      <c r="A12967" s="285">
        <v>21068</v>
      </c>
      <c r="B12967" s="285" t="s">
        <v>21371</v>
      </c>
      <c r="C12967" s="513">
        <v>78.801900000000003</v>
      </c>
    </row>
    <row r="12968" spans="1:3">
      <c r="A12968" s="285">
        <v>21080</v>
      </c>
      <c r="B12968" s="285" t="s">
        <v>21399</v>
      </c>
      <c r="C12968" s="513">
        <v>61.895099999999999</v>
      </c>
    </row>
    <row r="12969" spans="1:3">
      <c r="A12969" s="285">
        <v>21081</v>
      </c>
      <c r="B12969" s="285" t="s">
        <v>21399</v>
      </c>
      <c r="C12969" s="513">
        <v>59.868600000000001</v>
      </c>
    </row>
    <row r="12970" spans="1:3">
      <c r="A12970" s="285">
        <v>21082</v>
      </c>
      <c r="B12970" s="285" t="s">
        <v>21400</v>
      </c>
      <c r="C12970" s="513">
        <v>30.756499999999999</v>
      </c>
    </row>
    <row r="12971" spans="1:3">
      <c r="A12971" s="285">
        <v>21083</v>
      </c>
      <c r="B12971" s="285" t="s">
        <v>21401</v>
      </c>
      <c r="C12971" s="513">
        <v>39.192500000000003</v>
      </c>
    </row>
    <row r="12972" spans="1:3">
      <c r="A12972" s="285">
        <v>21084</v>
      </c>
      <c r="B12972" s="285" t="s">
        <v>21402</v>
      </c>
      <c r="C12972" s="513">
        <v>92.871600000000001</v>
      </c>
    </row>
    <row r="12973" spans="1:3">
      <c r="A12973" s="285">
        <v>21085</v>
      </c>
      <c r="B12973" s="285" t="s">
        <v>21402</v>
      </c>
      <c r="C12973" s="513">
        <v>100.8618</v>
      </c>
    </row>
    <row r="12974" spans="1:3">
      <c r="A12974" s="285">
        <v>21086</v>
      </c>
      <c r="B12974" s="285" t="s">
        <v>21403</v>
      </c>
      <c r="C12974" s="513">
        <v>106.18859999999999</v>
      </c>
    </row>
    <row r="12975" spans="1:3">
      <c r="A12975" s="285">
        <v>21087</v>
      </c>
      <c r="B12975" s="285" t="s">
        <v>21403</v>
      </c>
      <c r="C12975" s="513">
        <v>116.90009999999999</v>
      </c>
    </row>
    <row r="12976" spans="1:3">
      <c r="A12976" s="285">
        <v>21088</v>
      </c>
      <c r="B12976" s="285" t="s">
        <v>21403</v>
      </c>
      <c r="C12976" s="513">
        <v>104.6832</v>
      </c>
    </row>
    <row r="12977" spans="1:3">
      <c r="A12977" s="285">
        <v>21089</v>
      </c>
      <c r="B12977" s="285" t="s">
        <v>21403</v>
      </c>
      <c r="C12977" s="513">
        <v>130.50659999999999</v>
      </c>
    </row>
    <row r="12978" spans="1:3">
      <c r="A12978" s="285">
        <v>24600</v>
      </c>
      <c r="B12978" s="285" t="s">
        <v>21404</v>
      </c>
      <c r="C12978" s="513">
        <v>9.3308999999999997</v>
      </c>
    </row>
    <row r="12979" spans="1:3">
      <c r="A12979" s="285">
        <v>24601</v>
      </c>
      <c r="B12979" s="285" t="s">
        <v>21405</v>
      </c>
      <c r="C12979" s="513">
        <v>9.3308999999999997</v>
      </c>
    </row>
    <row r="12980" spans="1:3">
      <c r="A12980" s="285">
        <v>24605</v>
      </c>
      <c r="B12980" s="285" t="s">
        <v>21406</v>
      </c>
      <c r="C12980" s="513">
        <v>9.5816999999999997</v>
      </c>
    </row>
    <row r="12981" spans="1:3">
      <c r="A12981" s="285">
        <v>24607</v>
      </c>
      <c r="B12981" s="285" t="s">
        <v>21407</v>
      </c>
      <c r="C12981" s="513">
        <v>9.5816999999999997</v>
      </c>
    </row>
    <row r="12982" spans="1:3">
      <c r="A12982" s="285">
        <v>24608</v>
      </c>
      <c r="B12982" s="285" t="s">
        <v>21408</v>
      </c>
      <c r="C12982" s="513">
        <v>9.5816999999999997</v>
      </c>
    </row>
    <row r="12983" spans="1:3">
      <c r="A12983" s="285">
        <v>24609</v>
      </c>
      <c r="B12983" s="285" t="s">
        <v>21409</v>
      </c>
      <c r="C12983" s="513">
        <v>9.5816999999999997</v>
      </c>
    </row>
    <row r="12984" spans="1:3">
      <c r="A12984" s="285">
        <v>24611</v>
      </c>
      <c r="B12984" s="285" t="s">
        <v>21410</v>
      </c>
      <c r="C12984" s="513">
        <v>10.505100000000001</v>
      </c>
    </row>
    <row r="12985" spans="1:3">
      <c r="A12985" s="285">
        <v>24612</v>
      </c>
      <c r="B12985" s="285" t="s">
        <v>21411</v>
      </c>
      <c r="C12985" s="513">
        <v>10.505100000000001</v>
      </c>
    </row>
    <row r="12986" spans="1:3">
      <c r="A12986" s="285">
        <v>24613</v>
      </c>
      <c r="B12986" s="285" t="s">
        <v>21412</v>
      </c>
      <c r="C12986" s="513">
        <v>10.505100000000001</v>
      </c>
    </row>
    <row r="12987" spans="1:3">
      <c r="A12987" s="285">
        <v>24614</v>
      </c>
      <c r="B12987" s="285" t="s">
        <v>21413</v>
      </c>
      <c r="C12987" s="513">
        <v>10.505100000000001</v>
      </c>
    </row>
    <row r="12988" spans="1:3">
      <c r="A12988" s="285">
        <v>28000</v>
      </c>
      <c r="B12988" s="285" t="s">
        <v>21414</v>
      </c>
      <c r="C12988" s="513">
        <v>2921.29</v>
      </c>
    </row>
    <row r="12989" spans="1:3">
      <c r="A12989" s="285">
        <v>28001</v>
      </c>
      <c r="B12989" s="285" t="s">
        <v>21415</v>
      </c>
      <c r="C12989" s="513">
        <v>3068.3</v>
      </c>
    </row>
    <row r="12990" spans="1:3">
      <c r="A12990" s="285">
        <v>28002</v>
      </c>
      <c r="B12990" s="285" t="s">
        <v>21416</v>
      </c>
      <c r="C12990" s="513">
        <v>3215.31</v>
      </c>
    </row>
    <row r="12991" spans="1:3">
      <c r="A12991" s="285">
        <v>28003</v>
      </c>
      <c r="B12991" s="285" t="s">
        <v>21417</v>
      </c>
      <c r="C12991" s="513">
        <v>3359.27</v>
      </c>
    </row>
    <row r="12992" spans="1:3">
      <c r="A12992" s="285">
        <v>28004</v>
      </c>
      <c r="B12992" s="285" t="s">
        <v>21418</v>
      </c>
      <c r="C12992" s="513">
        <v>3506.28</v>
      </c>
    </row>
    <row r="12993" spans="1:3">
      <c r="A12993" s="285">
        <v>28006</v>
      </c>
      <c r="B12993" s="285" t="s">
        <v>21419</v>
      </c>
      <c r="C12993" s="513">
        <v>3799.08</v>
      </c>
    </row>
    <row r="12994" spans="1:3">
      <c r="A12994" s="285">
        <v>28007</v>
      </c>
      <c r="B12994" s="285" t="s">
        <v>21420</v>
      </c>
      <c r="C12994" s="513">
        <v>3988.79</v>
      </c>
    </row>
    <row r="12995" spans="1:3">
      <c r="A12995" s="285">
        <v>28008</v>
      </c>
      <c r="B12995" s="285" t="s">
        <v>21421</v>
      </c>
      <c r="C12995" s="513">
        <v>4179.1099999999997</v>
      </c>
    </row>
    <row r="12996" spans="1:3">
      <c r="A12996" s="285">
        <v>28009</v>
      </c>
      <c r="B12996" s="285" t="s">
        <v>21422</v>
      </c>
      <c r="C12996" s="513">
        <v>4368.82</v>
      </c>
    </row>
    <row r="12997" spans="1:3">
      <c r="A12997" s="285">
        <v>28010</v>
      </c>
      <c r="B12997" s="285" t="s">
        <v>21423</v>
      </c>
      <c r="C12997" s="513">
        <v>4558.53</v>
      </c>
    </row>
    <row r="12998" spans="1:3">
      <c r="A12998" s="285">
        <v>28024</v>
      </c>
      <c r="B12998" s="285" t="s">
        <v>21424</v>
      </c>
      <c r="C12998" s="513">
        <v>3215.31</v>
      </c>
    </row>
    <row r="12999" spans="1:3">
      <c r="A12999" s="285">
        <v>28025</v>
      </c>
      <c r="B12999" s="285" t="s">
        <v>21425</v>
      </c>
      <c r="C12999" s="513">
        <v>3375.74</v>
      </c>
    </row>
    <row r="13000" spans="1:3">
      <c r="A13000" s="285">
        <v>28026</v>
      </c>
      <c r="B13000" s="285" t="s">
        <v>21426</v>
      </c>
      <c r="C13000" s="513">
        <v>3534.95</v>
      </c>
    </row>
    <row r="13001" spans="1:3">
      <c r="A13001" s="285">
        <v>28027</v>
      </c>
      <c r="B13001" s="285" t="s">
        <v>21427</v>
      </c>
      <c r="C13001" s="513">
        <v>3696.6</v>
      </c>
    </row>
    <row r="13002" spans="1:3">
      <c r="A13002" s="285">
        <v>28028</v>
      </c>
      <c r="B13002" s="285" t="s">
        <v>21428</v>
      </c>
      <c r="C13002" s="513">
        <v>3857.03</v>
      </c>
    </row>
    <row r="13003" spans="1:3">
      <c r="A13003" s="285">
        <v>28030</v>
      </c>
      <c r="B13003" s="285" t="s">
        <v>21429</v>
      </c>
      <c r="C13003" s="513">
        <v>4179.1099999999997</v>
      </c>
    </row>
    <row r="13004" spans="1:3">
      <c r="A13004" s="285">
        <v>28031</v>
      </c>
      <c r="B13004" s="285" t="s">
        <v>21430</v>
      </c>
      <c r="C13004" s="513">
        <v>4387.12</v>
      </c>
    </row>
    <row r="13005" spans="1:3">
      <c r="A13005" s="285">
        <v>28032</v>
      </c>
      <c r="B13005" s="285" t="s">
        <v>21431</v>
      </c>
      <c r="C13005" s="513">
        <v>4596.3500000000004</v>
      </c>
    </row>
    <row r="13006" spans="1:3">
      <c r="A13006" s="285">
        <v>28033</v>
      </c>
      <c r="B13006" s="285" t="s">
        <v>21432</v>
      </c>
      <c r="C13006" s="513">
        <v>4805.58</v>
      </c>
    </row>
    <row r="13007" spans="1:3">
      <c r="A13007" s="285">
        <v>28034</v>
      </c>
      <c r="B13007" s="285" t="s">
        <v>21433</v>
      </c>
      <c r="C13007" s="513">
        <v>5014.2</v>
      </c>
    </row>
    <row r="13008" spans="1:3">
      <c r="A13008" s="285">
        <v>28050</v>
      </c>
      <c r="B13008" s="285" t="s">
        <v>21434</v>
      </c>
      <c r="C13008" s="513">
        <v>2812.1</v>
      </c>
    </row>
    <row r="13009" spans="1:3">
      <c r="A13009" s="285">
        <v>28051</v>
      </c>
      <c r="B13009" s="285" t="s">
        <v>21435</v>
      </c>
      <c r="C13009" s="513">
        <v>2940.2</v>
      </c>
    </row>
    <row r="13010" spans="1:3">
      <c r="A13010" s="285">
        <v>28052</v>
      </c>
      <c r="B13010" s="285" t="s">
        <v>21436</v>
      </c>
      <c r="C13010" s="513">
        <v>3068.3</v>
      </c>
    </row>
    <row r="13011" spans="1:3">
      <c r="A13011" s="285">
        <v>28056</v>
      </c>
      <c r="B13011" s="285" t="s">
        <v>21437</v>
      </c>
      <c r="C13011" s="513">
        <v>3655.73</v>
      </c>
    </row>
    <row r="13012" spans="1:3">
      <c r="A13012" s="285">
        <v>28057</v>
      </c>
      <c r="B13012" s="285" t="s">
        <v>21438</v>
      </c>
      <c r="C13012" s="513">
        <v>3822.87</v>
      </c>
    </row>
    <row r="13013" spans="1:3">
      <c r="A13013" s="285">
        <v>28058</v>
      </c>
      <c r="B13013" s="285" t="s">
        <v>21439</v>
      </c>
      <c r="C13013" s="513">
        <v>3988.79</v>
      </c>
    </row>
    <row r="13014" spans="1:3">
      <c r="A13014" s="285">
        <v>28120</v>
      </c>
      <c r="B13014" s="285" t="s">
        <v>21440</v>
      </c>
      <c r="C13014" s="513">
        <v>705.77</v>
      </c>
    </row>
    <row r="13015" spans="1:3">
      <c r="A13015" s="285">
        <v>28121</v>
      </c>
      <c r="B13015" s="285" t="s">
        <v>21441</v>
      </c>
      <c r="C13015" s="513">
        <v>705.77</v>
      </c>
    </row>
    <row r="13016" spans="1:3">
      <c r="A13016" s="285">
        <v>28123</v>
      </c>
      <c r="B13016" s="285" t="s">
        <v>21442</v>
      </c>
      <c r="C13016" s="513">
        <v>705.77</v>
      </c>
    </row>
    <row r="13017" spans="1:3">
      <c r="A13017" s="285">
        <v>28126</v>
      </c>
      <c r="B13017" s="285" t="s">
        <v>21443</v>
      </c>
      <c r="C13017" s="513">
        <v>235.33799999999999</v>
      </c>
    </row>
    <row r="13018" spans="1:3">
      <c r="A13018" s="285">
        <v>28127</v>
      </c>
      <c r="B13018" s="285" t="s">
        <v>21444</v>
      </c>
      <c r="C13018" s="513">
        <v>235.33799999999999</v>
      </c>
    </row>
    <row r="13019" spans="1:3">
      <c r="A13019" s="285">
        <v>28129</v>
      </c>
      <c r="B13019" s="285" t="s">
        <v>21445</v>
      </c>
      <c r="C13019" s="513">
        <v>235.33799999999999</v>
      </c>
    </row>
    <row r="13020" spans="1:3">
      <c r="A13020" s="285">
        <v>28131</v>
      </c>
      <c r="B13020" s="285" t="s">
        <v>18203</v>
      </c>
      <c r="C13020" s="513">
        <v>235.33799999999999</v>
      </c>
    </row>
    <row r="13021" spans="1:3">
      <c r="A13021" s="285">
        <v>28132</v>
      </c>
      <c r="B13021" s="285" t="s">
        <v>18204</v>
      </c>
      <c r="C13021" s="513">
        <v>235.33799999999999</v>
      </c>
    </row>
    <row r="13022" spans="1:3">
      <c r="A13022" s="285">
        <v>28134</v>
      </c>
      <c r="B13022" s="285" t="s">
        <v>21446</v>
      </c>
      <c r="C13022" s="513">
        <v>235.33799999999999</v>
      </c>
    </row>
    <row r="13023" spans="1:3">
      <c r="A13023" s="285">
        <v>28136</v>
      </c>
      <c r="B13023" s="285" t="s">
        <v>21447</v>
      </c>
      <c r="C13023" s="513">
        <v>235.33799999999999</v>
      </c>
    </row>
    <row r="13024" spans="1:3">
      <c r="A13024" s="285">
        <v>28137</v>
      </c>
      <c r="B13024" s="285" t="s">
        <v>21448</v>
      </c>
      <c r="C13024" s="513">
        <v>235.33799999999999</v>
      </c>
    </row>
    <row r="13025" spans="1:3">
      <c r="A13025" s="285">
        <v>28139</v>
      </c>
      <c r="B13025" s="285" t="s">
        <v>21449</v>
      </c>
      <c r="C13025" s="513">
        <v>235.33799999999999</v>
      </c>
    </row>
    <row r="13026" spans="1:3">
      <c r="A13026" s="285">
        <v>28142</v>
      </c>
      <c r="B13026" s="285" t="s">
        <v>21450</v>
      </c>
      <c r="C13026" s="513">
        <v>392.23</v>
      </c>
    </row>
    <row r="13027" spans="1:3">
      <c r="A13027" s="285">
        <v>28144</v>
      </c>
      <c r="B13027" s="285" t="s">
        <v>21451</v>
      </c>
      <c r="C13027" s="513">
        <v>392.23</v>
      </c>
    </row>
    <row r="13028" spans="1:3">
      <c r="A13028" s="285">
        <v>28146</v>
      </c>
      <c r="B13028" s="285" t="s">
        <v>21452</v>
      </c>
      <c r="C13028" s="513">
        <v>392.23</v>
      </c>
    </row>
    <row r="13029" spans="1:3">
      <c r="A13029" s="285">
        <v>28149</v>
      </c>
      <c r="B13029" s="285" t="s">
        <v>21453</v>
      </c>
      <c r="C13029" s="513">
        <v>78.445999999999998</v>
      </c>
    </row>
    <row r="13030" spans="1:3">
      <c r="A13030" s="285">
        <v>28150</v>
      </c>
      <c r="B13030" s="285" t="s">
        <v>21454</v>
      </c>
      <c r="C13030" s="513">
        <v>101.87</v>
      </c>
    </row>
    <row r="13031" spans="1:3">
      <c r="A13031" s="285">
        <v>28151</v>
      </c>
      <c r="B13031" s="285" t="s">
        <v>21453</v>
      </c>
      <c r="C13031" s="513">
        <v>78.445999999999998</v>
      </c>
    </row>
    <row r="13032" spans="1:3">
      <c r="A13032" s="285">
        <v>28152</v>
      </c>
      <c r="B13032" s="285" t="s">
        <v>21454</v>
      </c>
      <c r="C13032" s="513">
        <v>101.87</v>
      </c>
    </row>
    <row r="13033" spans="1:3">
      <c r="A13033" s="285">
        <v>28155</v>
      </c>
      <c r="B13033" s="285" t="s">
        <v>21455</v>
      </c>
      <c r="C13033" s="513">
        <v>275.41500000000002</v>
      </c>
    </row>
    <row r="13034" spans="1:3">
      <c r="A13034" s="285">
        <v>28156</v>
      </c>
      <c r="B13034" s="285" t="s">
        <v>21456</v>
      </c>
      <c r="C13034" s="513">
        <v>367.03699999999998</v>
      </c>
    </row>
    <row r="13035" spans="1:3">
      <c r="A13035" s="285">
        <v>28159</v>
      </c>
      <c r="B13035" s="285" t="s">
        <v>21457</v>
      </c>
      <c r="C13035" s="513">
        <v>624.64</v>
      </c>
    </row>
    <row r="13036" spans="1:3">
      <c r="A13036" s="285">
        <v>28160</v>
      </c>
      <c r="B13036" s="285" t="s">
        <v>21458</v>
      </c>
      <c r="C13036" s="513">
        <v>822.28</v>
      </c>
    </row>
    <row r="13037" spans="1:3">
      <c r="A13037" s="285">
        <v>28164</v>
      </c>
      <c r="B13037" s="285" t="s">
        <v>21459</v>
      </c>
      <c r="C13037" s="513">
        <v>549.06100000000004</v>
      </c>
    </row>
    <row r="13038" spans="1:3">
      <c r="A13038" s="285">
        <v>28165</v>
      </c>
      <c r="B13038" s="285" t="s">
        <v>21460</v>
      </c>
      <c r="C13038" s="513">
        <v>784.46</v>
      </c>
    </row>
    <row r="13039" spans="1:3">
      <c r="A13039" s="285">
        <v>28166</v>
      </c>
      <c r="B13039" s="285" t="s">
        <v>21461</v>
      </c>
      <c r="C13039" s="513">
        <v>1018.7</v>
      </c>
    </row>
    <row r="13040" spans="1:3">
      <c r="A13040" s="285">
        <v>28170</v>
      </c>
      <c r="B13040" s="285" t="s">
        <v>21462</v>
      </c>
      <c r="C13040" s="513">
        <v>55.869900000000001</v>
      </c>
    </row>
    <row r="13041" spans="1:3">
      <c r="A13041" s="285">
        <v>28171</v>
      </c>
      <c r="B13041" s="285" t="s">
        <v>21463</v>
      </c>
      <c r="C13041" s="513">
        <v>549.06100000000004</v>
      </c>
    </row>
    <row r="13042" spans="1:3">
      <c r="A13042" s="285">
        <v>28172</v>
      </c>
      <c r="B13042" s="285" t="s">
        <v>21464</v>
      </c>
      <c r="C13042" s="513">
        <v>235.33799999999999</v>
      </c>
    </row>
    <row r="13043" spans="1:3">
      <c r="A13043" s="285">
        <v>28173</v>
      </c>
      <c r="B13043" s="285" t="s">
        <v>21465</v>
      </c>
      <c r="C13043" s="513">
        <v>165.31</v>
      </c>
    </row>
    <row r="13044" spans="1:3">
      <c r="A13044" s="285">
        <v>28174</v>
      </c>
      <c r="B13044" s="285" t="s">
        <v>21466</v>
      </c>
      <c r="C13044" s="513">
        <v>235.33799999999999</v>
      </c>
    </row>
    <row r="13045" spans="1:3">
      <c r="A13045" s="285">
        <v>28175</v>
      </c>
      <c r="B13045" s="285" t="s">
        <v>21467</v>
      </c>
      <c r="C13045" s="513">
        <v>235.33799999999999</v>
      </c>
    </row>
    <row r="13046" spans="1:3">
      <c r="A13046" s="285">
        <v>28177</v>
      </c>
      <c r="B13046" s="285" t="s">
        <v>21468</v>
      </c>
      <c r="C13046" s="513">
        <v>214.232</v>
      </c>
    </row>
    <row r="13047" spans="1:3">
      <c r="A13047" s="285">
        <v>28178</v>
      </c>
      <c r="B13047" s="285" t="s">
        <v>21469</v>
      </c>
      <c r="C13047" s="513">
        <v>223.626</v>
      </c>
    </row>
    <row r="13048" spans="1:3">
      <c r="A13048" s="285">
        <v>28179</v>
      </c>
      <c r="B13048" s="285" t="s">
        <v>21469</v>
      </c>
      <c r="C13048" s="513">
        <v>223.626</v>
      </c>
    </row>
    <row r="13049" spans="1:3">
      <c r="A13049" s="285">
        <v>28180</v>
      </c>
      <c r="B13049" s="285" t="s">
        <v>21469</v>
      </c>
      <c r="C13049" s="513">
        <v>223.626</v>
      </c>
    </row>
    <row r="13050" spans="1:3">
      <c r="A13050" s="285">
        <v>28181</v>
      </c>
      <c r="B13050" s="285" t="s">
        <v>21470</v>
      </c>
      <c r="C13050" s="513">
        <v>223.626</v>
      </c>
    </row>
    <row r="13051" spans="1:3">
      <c r="A13051" s="285">
        <v>28182</v>
      </c>
      <c r="B13051" s="285" t="s">
        <v>21469</v>
      </c>
      <c r="C13051" s="513">
        <v>223.626</v>
      </c>
    </row>
    <row r="13052" spans="1:3">
      <c r="A13052" s="285">
        <v>28183</v>
      </c>
      <c r="B13052" s="285" t="s">
        <v>21470</v>
      </c>
      <c r="C13052" s="513">
        <v>223.626</v>
      </c>
    </row>
    <row r="13053" spans="1:3">
      <c r="A13053" s="285">
        <v>28184</v>
      </c>
      <c r="B13053" s="285" t="s">
        <v>21471</v>
      </c>
      <c r="C13053" s="513">
        <v>235.33799999999999</v>
      </c>
    </row>
    <row r="13054" spans="1:3">
      <c r="A13054" s="285">
        <v>28187</v>
      </c>
      <c r="B13054" s="285" t="s">
        <v>21472</v>
      </c>
      <c r="C13054" s="513">
        <v>155.245</v>
      </c>
    </row>
    <row r="13055" spans="1:3">
      <c r="A13055" s="285">
        <v>28188</v>
      </c>
      <c r="B13055" s="285" t="s">
        <v>21473</v>
      </c>
      <c r="C13055" s="513">
        <v>138.83600000000001</v>
      </c>
    </row>
    <row r="13056" spans="1:3">
      <c r="A13056" s="285">
        <v>28190</v>
      </c>
      <c r="B13056" s="285" t="s">
        <v>21474</v>
      </c>
      <c r="C13056" s="513">
        <v>358.92399999999998</v>
      </c>
    </row>
    <row r="13057" spans="1:3">
      <c r="A13057" s="285">
        <v>28199</v>
      </c>
      <c r="B13057" s="285" t="s">
        <v>21475</v>
      </c>
      <c r="C13057" s="513">
        <v>906.46</v>
      </c>
    </row>
    <row r="13058" spans="1:3">
      <c r="A13058" s="285">
        <v>28818</v>
      </c>
      <c r="B13058" s="285" t="s">
        <v>21476</v>
      </c>
      <c r="C13058" s="513">
        <v>67.221999999999994</v>
      </c>
    </row>
    <row r="13059" spans="1:3">
      <c r="A13059" s="285">
        <v>28819</v>
      </c>
      <c r="B13059" s="285" t="s">
        <v>21477</v>
      </c>
      <c r="C13059" s="513">
        <v>103.029</v>
      </c>
    </row>
    <row r="13060" spans="1:3">
      <c r="A13060" s="285">
        <v>28917</v>
      </c>
      <c r="B13060" s="285" t="s">
        <v>21478</v>
      </c>
      <c r="C13060" s="513">
        <v>79.117000000000004</v>
      </c>
    </row>
    <row r="13061" spans="1:3">
      <c r="A13061" s="285">
        <v>36084</v>
      </c>
      <c r="B13061" s="285" t="s">
        <v>21479</v>
      </c>
      <c r="C13061" s="513">
        <v>47.145400000000002</v>
      </c>
    </row>
    <row r="13062" spans="1:3">
      <c r="A13062" s="285">
        <v>36085</v>
      </c>
      <c r="B13062" s="285" t="s">
        <v>21480</v>
      </c>
      <c r="C13062" s="513">
        <v>207.61109999999999</v>
      </c>
    </row>
    <row r="13063" spans="1:3">
      <c r="A13063" s="285">
        <v>36315</v>
      </c>
      <c r="B13063" s="285" t="s">
        <v>21481</v>
      </c>
      <c r="C13063" s="513">
        <v>73.740600000000001</v>
      </c>
    </row>
    <row r="13064" spans="1:3">
      <c r="A13064" s="285">
        <v>36316</v>
      </c>
      <c r="B13064" s="285" t="s">
        <v>21482</v>
      </c>
      <c r="C13064" s="513">
        <v>94.252499999999998</v>
      </c>
    </row>
    <row r="13065" spans="1:3">
      <c r="A13065" s="285">
        <v>36317</v>
      </c>
      <c r="B13065" s="285" t="s">
        <v>21483</v>
      </c>
      <c r="C13065" s="513">
        <v>108.56610000000001</v>
      </c>
    </row>
    <row r="13066" spans="1:3">
      <c r="A13066" s="285">
        <v>36318</v>
      </c>
      <c r="B13066" s="285" t="s">
        <v>21484</v>
      </c>
      <c r="C13066" s="513">
        <v>124.86060000000001</v>
      </c>
    </row>
    <row r="13067" spans="1:3">
      <c r="A13067" s="285">
        <v>36319</v>
      </c>
      <c r="B13067" s="285" t="s">
        <v>21485</v>
      </c>
      <c r="C13067" s="513">
        <v>151.76249999999999</v>
      </c>
    </row>
    <row r="13068" spans="1:3">
      <c r="A13068" s="285">
        <v>36320</v>
      </c>
      <c r="B13068" s="285" t="s">
        <v>21486</v>
      </c>
      <c r="C13068" s="513">
        <v>169.46279999999999</v>
      </c>
    </row>
    <row r="13069" spans="1:3">
      <c r="A13069" s="285">
        <v>36321</v>
      </c>
      <c r="B13069" s="285" t="s">
        <v>21487</v>
      </c>
      <c r="C13069" s="513">
        <v>185.31</v>
      </c>
    </row>
    <row r="13070" spans="1:3">
      <c r="A13070" s="285">
        <v>36322</v>
      </c>
      <c r="B13070" s="285" t="s">
        <v>21488</v>
      </c>
      <c r="C13070" s="513">
        <v>196.30080000000001</v>
      </c>
    </row>
    <row r="13071" spans="1:3">
      <c r="A13071" s="285">
        <v>36323</v>
      </c>
      <c r="B13071" s="285" t="s">
        <v>21489</v>
      </c>
      <c r="C13071" s="513">
        <v>214.51230000000001</v>
      </c>
    </row>
    <row r="13072" spans="1:3">
      <c r="A13072" s="285">
        <v>36567</v>
      </c>
      <c r="B13072" s="285" t="s">
        <v>21490</v>
      </c>
      <c r="C13072" s="513">
        <v>114.95610000000001</v>
      </c>
    </row>
    <row r="13073" spans="1:3">
      <c r="A13073" s="285">
        <v>36568</v>
      </c>
      <c r="B13073" s="285" t="s">
        <v>21491</v>
      </c>
      <c r="C13073" s="513">
        <v>121.34610000000001</v>
      </c>
    </row>
    <row r="13074" spans="1:3">
      <c r="A13074" s="285">
        <v>36910</v>
      </c>
      <c r="B13074" s="285" t="s">
        <v>21492</v>
      </c>
      <c r="C13074" s="513">
        <v>121.2183</v>
      </c>
    </row>
    <row r="13075" spans="1:3">
      <c r="A13075" s="285">
        <v>36911</v>
      </c>
      <c r="B13075" s="285" t="s">
        <v>21493</v>
      </c>
      <c r="C13075" s="513">
        <v>136.8099</v>
      </c>
    </row>
    <row r="13076" spans="1:3">
      <c r="A13076" s="285">
        <v>36912</v>
      </c>
      <c r="B13076" s="285" t="s">
        <v>21494</v>
      </c>
      <c r="C13076" s="513">
        <v>139.17420000000001</v>
      </c>
    </row>
    <row r="13077" spans="1:3">
      <c r="A13077" s="285">
        <v>36913</v>
      </c>
      <c r="B13077" s="285" t="s">
        <v>21495</v>
      </c>
      <c r="C13077" s="513">
        <v>177.83369999999999</v>
      </c>
    </row>
    <row r="13078" spans="1:3">
      <c r="A13078" s="285">
        <v>36917</v>
      </c>
      <c r="B13078" s="285" t="s">
        <v>21496</v>
      </c>
      <c r="C13078" s="513">
        <v>146.0754</v>
      </c>
    </row>
    <row r="13079" spans="1:3">
      <c r="A13079" s="285">
        <v>36918</v>
      </c>
      <c r="B13079" s="285" t="s">
        <v>21497</v>
      </c>
      <c r="C13079" s="513">
        <v>186.65190000000001</v>
      </c>
    </row>
    <row r="13080" spans="1:3">
      <c r="A13080" s="285">
        <v>36919</v>
      </c>
      <c r="B13080" s="285" t="s">
        <v>21498</v>
      </c>
      <c r="C13080" s="513">
        <v>229.78440000000001</v>
      </c>
    </row>
    <row r="13081" spans="1:3">
      <c r="A13081" s="285">
        <v>36920</v>
      </c>
      <c r="B13081" s="285" t="s">
        <v>21499</v>
      </c>
      <c r="C13081" s="513">
        <v>265.12110000000001</v>
      </c>
    </row>
    <row r="13082" spans="1:3">
      <c r="A13082" s="285">
        <v>36921</v>
      </c>
      <c r="B13082" s="285" t="s">
        <v>21500</v>
      </c>
      <c r="C13082" s="513">
        <v>281.73509999999999</v>
      </c>
    </row>
    <row r="13083" spans="1:3">
      <c r="A13083" s="285">
        <v>36925</v>
      </c>
      <c r="B13083" s="285" t="s">
        <v>21501</v>
      </c>
      <c r="C13083" s="513">
        <v>195.53399999999999</v>
      </c>
    </row>
    <row r="13084" spans="1:3">
      <c r="A13084" s="285">
        <v>36926</v>
      </c>
      <c r="B13084" s="285" t="s">
        <v>21502</v>
      </c>
      <c r="C13084" s="513">
        <v>238.09139999999999</v>
      </c>
    </row>
    <row r="13085" spans="1:3">
      <c r="A13085" s="285">
        <v>36927</v>
      </c>
      <c r="B13085" s="285" t="s">
        <v>21503</v>
      </c>
      <c r="C13085" s="513">
        <v>170.74080000000001</v>
      </c>
    </row>
    <row r="13086" spans="1:3">
      <c r="A13086" s="285">
        <v>36928</v>
      </c>
      <c r="B13086" s="285" t="s">
        <v>21504</v>
      </c>
      <c r="C13086" s="513">
        <v>209.40029999999999</v>
      </c>
    </row>
    <row r="13087" spans="1:3">
      <c r="A13087" s="285">
        <v>36929</v>
      </c>
      <c r="B13087" s="285" t="s">
        <v>21505</v>
      </c>
      <c r="C13087" s="513">
        <v>257.64479999999998</v>
      </c>
    </row>
    <row r="13088" spans="1:3">
      <c r="A13088" s="285">
        <v>36930</v>
      </c>
      <c r="B13088" s="285" t="s">
        <v>21506</v>
      </c>
      <c r="C13088" s="513">
        <v>295.15410000000003</v>
      </c>
    </row>
    <row r="13089" spans="1:3">
      <c r="A13089" s="285">
        <v>36931</v>
      </c>
      <c r="B13089" s="285" t="s">
        <v>21507</v>
      </c>
      <c r="C13089" s="513">
        <v>374.90129999999999</v>
      </c>
    </row>
    <row r="13090" spans="1:3">
      <c r="A13090" s="285">
        <v>36932</v>
      </c>
      <c r="B13090" s="285" t="s">
        <v>21508</v>
      </c>
      <c r="C13090" s="513">
        <v>416.69189999999998</v>
      </c>
    </row>
    <row r="13091" spans="1:3">
      <c r="A13091" s="285">
        <v>36933</v>
      </c>
      <c r="B13091" s="285" t="s">
        <v>21509</v>
      </c>
      <c r="C13091" s="513">
        <v>509.09129999999999</v>
      </c>
    </row>
    <row r="13092" spans="1:3">
      <c r="A13092" s="285">
        <v>36936</v>
      </c>
      <c r="B13092" s="285" t="s">
        <v>21510</v>
      </c>
      <c r="C13092" s="513">
        <v>269.97750000000002</v>
      </c>
    </row>
    <row r="13093" spans="1:3">
      <c r="A13093" s="285">
        <v>36937</v>
      </c>
      <c r="B13093" s="285" t="s">
        <v>21511</v>
      </c>
      <c r="C13093" s="513">
        <v>443.1465</v>
      </c>
    </row>
    <row r="13094" spans="1:3">
      <c r="A13094" s="285">
        <v>36938</v>
      </c>
      <c r="B13094" s="285" t="s">
        <v>21512</v>
      </c>
      <c r="C13094" s="513">
        <v>492.41340000000002</v>
      </c>
    </row>
    <row r="13095" spans="1:3">
      <c r="A13095" s="285">
        <v>36939</v>
      </c>
      <c r="B13095" s="285" t="s">
        <v>21513</v>
      </c>
      <c r="C13095" s="513">
        <v>601.93799999999999</v>
      </c>
    </row>
    <row r="13096" spans="1:3">
      <c r="A13096" s="285">
        <v>36940</v>
      </c>
      <c r="B13096" s="285" t="s">
        <v>21514</v>
      </c>
      <c r="C13096" s="513">
        <v>330.81029999999998</v>
      </c>
    </row>
    <row r="13097" spans="1:3">
      <c r="A13097" s="285">
        <v>36941</v>
      </c>
      <c r="B13097" s="285" t="s">
        <v>21515</v>
      </c>
      <c r="C13097" s="513">
        <v>416.11680000000001</v>
      </c>
    </row>
    <row r="13098" spans="1:3">
      <c r="A13098" s="285">
        <v>36942</v>
      </c>
      <c r="B13098" s="285" t="s">
        <v>21516</v>
      </c>
      <c r="C13098" s="513">
        <v>590.69159999999999</v>
      </c>
    </row>
    <row r="13099" spans="1:3">
      <c r="A13099" s="285">
        <v>36943</v>
      </c>
      <c r="B13099" s="285" t="s">
        <v>21517</v>
      </c>
      <c r="C13099" s="513">
        <v>722.07</v>
      </c>
    </row>
    <row r="13100" spans="1:3">
      <c r="A13100" s="285">
        <v>36944</v>
      </c>
      <c r="B13100" s="285" t="s">
        <v>21518</v>
      </c>
      <c r="C13100" s="513">
        <v>599.31809999999996</v>
      </c>
    </row>
    <row r="13101" spans="1:3">
      <c r="A13101" s="285">
        <v>36945</v>
      </c>
      <c r="B13101" s="285" t="s">
        <v>21519</v>
      </c>
      <c r="C13101" s="513">
        <v>813.447</v>
      </c>
    </row>
    <row r="13102" spans="1:3">
      <c r="A13102" s="285">
        <v>36946</v>
      </c>
      <c r="B13102" s="285" t="s">
        <v>21520</v>
      </c>
      <c r="C13102" s="513">
        <v>1054.3499999999999</v>
      </c>
    </row>
    <row r="13103" spans="1:3">
      <c r="A13103" s="285">
        <v>36947</v>
      </c>
      <c r="B13103" s="285" t="s">
        <v>21521</v>
      </c>
      <c r="C13103" s="513">
        <v>491.77440000000001</v>
      </c>
    </row>
    <row r="13104" spans="1:3">
      <c r="A13104" s="285">
        <v>36948</v>
      </c>
      <c r="B13104" s="285" t="s">
        <v>21522</v>
      </c>
      <c r="C13104" s="513">
        <v>546.47280000000001</v>
      </c>
    </row>
    <row r="13105" spans="1:3">
      <c r="A13105" s="285">
        <v>36949</v>
      </c>
      <c r="B13105" s="285" t="s">
        <v>21523</v>
      </c>
      <c r="C13105" s="513">
        <v>667.755</v>
      </c>
    </row>
    <row r="13106" spans="1:3">
      <c r="A13106" s="285">
        <v>36950</v>
      </c>
      <c r="B13106" s="285" t="s">
        <v>21524</v>
      </c>
      <c r="C13106" s="513">
        <v>1133.586</v>
      </c>
    </row>
    <row r="13107" spans="1:3">
      <c r="A13107" s="285">
        <v>36951</v>
      </c>
      <c r="B13107" s="285" t="s">
        <v>21525</v>
      </c>
      <c r="C13107" s="513">
        <v>121.09050000000001</v>
      </c>
    </row>
    <row r="13108" spans="1:3">
      <c r="A13108" s="285">
        <v>36955</v>
      </c>
      <c r="B13108" s="285" t="s">
        <v>21526</v>
      </c>
      <c r="C13108" s="513">
        <v>137.64060000000001</v>
      </c>
    </row>
    <row r="13109" spans="1:3">
      <c r="A13109" s="285">
        <v>36956</v>
      </c>
      <c r="B13109" s="285" t="s">
        <v>21527</v>
      </c>
      <c r="C13109" s="513">
        <v>1170.6479999999999</v>
      </c>
    </row>
    <row r="13110" spans="1:3">
      <c r="A13110" s="285">
        <v>36957</v>
      </c>
      <c r="B13110" s="285" t="s">
        <v>21528</v>
      </c>
      <c r="C13110" s="513">
        <v>175.91669999999999</v>
      </c>
    </row>
    <row r="13111" spans="1:3">
      <c r="A13111" s="285">
        <v>36959</v>
      </c>
      <c r="B13111" s="285" t="s">
        <v>21529</v>
      </c>
      <c r="C13111" s="513">
        <v>215.34299999999999</v>
      </c>
    </row>
    <row r="13112" spans="1:3">
      <c r="A13112" s="285">
        <v>36960</v>
      </c>
      <c r="B13112" s="285" t="s">
        <v>21530</v>
      </c>
      <c r="C13112" s="513">
        <v>1465.2270000000001</v>
      </c>
    </row>
    <row r="13113" spans="1:3">
      <c r="A13113" s="285">
        <v>36962</v>
      </c>
      <c r="B13113" s="285" t="s">
        <v>21531</v>
      </c>
      <c r="C13113" s="513">
        <v>225.6309</v>
      </c>
    </row>
    <row r="13114" spans="1:3">
      <c r="A13114" s="285">
        <v>36964</v>
      </c>
      <c r="B13114" s="285" t="s">
        <v>21532</v>
      </c>
      <c r="C13114" s="513">
        <v>333.30239999999998</v>
      </c>
    </row>
    <row r="13115" spans="1:3">
      <c r="A13115" s="285">
        <v>36968</v>
      </c>
      <c r="B13115" s="285" t="s">
        <v>21533</v>
      </c>
      <c r="C13115" s="513">
        <v>541.42470000000003</v>
      </c>
    </row>
    <row r="13116" spans="1:3">
      <c r="A13116" s="285">
        <v>36972</v>
      </c>
      <c r="B13116" s="285" t="s">
        <v>21534</v>
      </c>
      <c r="C13116" s="513">
        <v>575.67510000000004</v>
      </c>
    </row>
    <row r="13117" spans="1:3">
      <c r="A13117" s="285">
        <v>36974</v>
      </c>
      <c r="B13117" s="285" t="s">
        <v>21535</v>
      </c>
      <c r="C13117" s="513">
        <v>369.9171</v>
      </c>
    </row>
    <row r="13118" spans="1:3">
      <c r="A13118" s="285">
        <v>36975</v>
      </c>
      <c r="B13118" s="285" t="s">
        <v>21536</v>
      </c>
      <c r="C13118" s="513">
        <v>143.58330000000001</v>
      </c>
    </row>
    <row r="13119" spans="1:3">
      <c r="A13119" s="285">
        <v>36976</v>
      </c>
      <c r="B13119" s="285" t="s">
        <v>21537</v>
      </c>
      <c r="C13119" s="513">
        <v>228.762</v>
      </c>
    </row>
    <row r="13120" spans="1:3">
      <c r="A13120" s="285">
        <v>36977</v>
      </c>
      <c r="B13120" s="285" t="s">
        <v>21538</v>
      </c>
      <c r="C13120" s="513">
        <v>239.36940000000001</v>
      </c>
    </row>
    <row r="13121" spans="1:3">
      <c r="A13121" s="285">
        <v>36978</v>
      </c>
      <c r="B13121" s="285" t="s">
        <v>21539</v>
      </c>
      <c r="C13121" s="513">
        <v>481.29480000000001</v>
      </c>
    </row>
    <row r="13122" spans="1:3">
      <c r="A13122" s="285">
        <v>36979</v>
      </c>
      <c r="B13122" s="285" t="s">
        <v>21540</v>
      </c>
      <c r="C13122" s="513">
        <v>569.09339999999997</v>
      </c>
    </row>
    <row r="13123" spans="1:3">
      <c r="A13123" s="285">
        <v>36980</v>
      </c>
      <c r="B13123" s="285" t="s">
        <v>21541</v>
      </c>
      <c r="C13123" s="513">
        <v>639.63900000000001</v>
      </c>
    </row>
    <row r="13124" spans="1:3">
      <c r="A13124" s="285">
        <v>36981</v>
      </c>
      <c r="B13124" s="285" t="s">
        <v>21542</v>
      </c>
      <c r="C13124" s="513">
        <v>820.476</v>
      </c>
    </row>
    <row r="13125" spans="1:3">
      <c r="A13125" s="285">
        <v>52019</v>
      </c>
      <c r="B13125" s="285" t="s">
        <v>21543</v>
      </c>
      <c r="C13125" s="513">
        <v>16.1311</v>
      </c>
    </row>
    <row r="13126" spans="1:3">
      <c r="A13126" s="285">
        <v>52020</v>
      </c>
      <c r="B13126" s="285" t="s">
        <v>21543</v>
      </c>
      <c r="C13126" s="513">
        <v>16.1311</v>
      </c>
    </row>
    <row r="13127" spans="1:3">
      <c r="A13127" s="285">
        <v>52119</v>
      </c>
      <c r="B13127" s="285" t="s">
        <v>21544</v>
      </c>
      <c r="C13127" s="513">
        <v>6.5890000000000004</v>
      </c>
    </row>
    <row r="13128" spans="1:3">
      <c r="A13128" s="285">
        <v>52218</v>
      </c>
      <c r="B13128" s="285" t="s">
        <v>21543</v>
      </c>
      <c r="C13128" s="513">
        <v>17.957999999999998</v>
      </c>
    </row>
    <row r="13129" spans="1:3">
      <c r="A13129" s="285">
        <v>52219</v>
      </c>
      <c r="B13129" s="285" t="s">
        <v>21543</v>
      </c>
      <c r="C13129" s="513">
        <v>17.957999999999998</v>
      </c>
    </row>
    <row r="13130" spans="1:3">
      <c r="A13130" s="285">
        <v>52720</v>
      </c>
      <c r="B13130" s="285" t="s">
        <v>21543</v>
      </c>
      <c r="C13130" s="513">
        <v>23.972000000000001</v>
      </c>
    </row>
    <row r="13131" spans="1:3">
      <c r="A13131" s="285">
        <v>54035</v>
      </c>
      <c r="B13131" s="285" t="s">
        <v>21545</v>
      </c>
      <c r="C13131" s="513">
        <v>32.673000000000002</v>
      </c>
    </row>
    <row r="13132" spans="1:3">
      <c r="A13132" s="285">
        <v>54690</v>
      </c>
      <c r="B13132" s="285" t="s">
        <v>21546</v>
      </c>
      <c r="C13132" s="513">
        <v>39.157800000000002</v>
      </c>
    </row>
    <row r="13133" spans="1:3">
      <c r="A13133" s="285">
        <v>54691</v>
      </c>
      <c r="B13133" s="285" t="s">
        <v>21546</v>
      </c>
      <c r="C13133" s="513">
        <v>47.240600000000001</v>
      </c>
    </row>
    <row r="13134" spans="1:3">
      <c r="A13134" s="285">
        <v>54692</v>
      </c>
      <c r="B13134" s="285" t="s">
        <v>21546</v>
      </c>
      <c r="C13134" s="513">
        <v>56.799900000000001</v>
      </c>
    </row>
    <row r="13135" spans="1:3">
      <c r="A13135" s="285">
        <v>54699</v>
      </c>
      <c r="B13135" s="285" t="s">
        <v>21547</v>
      </c>
      <c r="C13135" s="513">
        <v>18.638000000000002</v>
      </c>
    </row>
    <row r="13136" spans="1:3">
      <c r="A13136" s="285">
        <v>59054</v>
      </c>
      <c r="B13136" s="285" t="s">
        <v>21381</v>
      </c>
      <c r="C13136" s="513">
        <v>521.005</v>
      </c>
    </row>
    <row r="13137" spans="1:3">
      <c r="A13137" s="285">
        <v>59059</v>
      </c>
      <c r="B13137" s="285" t="s">
        <v>21548</v>
      </c>
      <c r="C13137" s="513">
        <v>289.45600000000002</v>
      </c>
    </row>
    <row r="13138" spans="1:3">
      <c r="A13138" s="285">
        <v>59849</v>
      </c>
      <c r="B13138" s="285" t="s">
        <v>21384</v>
      </c>
      <c r="C13138" s="513">
        <v>134.53540000000001</v>
      </c>
    </row>
    <row r="13139" spans="1:3">
      <c r="A13139" s="285">
        <v>59850</v>
      </c>
      <c r="B13139" s="285" t="s">
        <v>21384</v>
      </c>
      <c r="C13139" s="513">
        <v>83.320899999999995</v>
      </c>
    </row>
    <row r="13140" spans="1:3">
      <c r="A13140" s="285">
        <v>67663</v>
      </c>
      <c r="B13140" s="285" t="s">
        <v>21549</v>
      </c>
      <c r="C13140" s="513">
        <v>4.5585000000000004</v>
      </c>
    </row>
    <row r="13141" spans="1:3">
      <c r="A13141" s="285">
        <v>73400</v>
      </c>
      <c r="B13141" s="285" t="s">
        <v>21550</v>
      </c>
      <c r="C13141" s="513">
        <v>31.9434</v>
      </c>
    </row>
    <row r="13142" spans="1:3">
      <c r="A13142" s="285">
        <v>73401</v>
      </c>
      <c r="B13142" s="285" t="s">
        <v>21550</v>
      </c>
      <c r="C13142" s="513">
        <v>39.314100000000003</v>
      </c>
    </row>
    <row r="13143" spans="1:3">
      <c r="A13143" s="285">
        <v>73402</v>
      </c>
      <c r="B13143" s="285" t="s">
        <v>21550</v>
      </c>
      <c r="C13143" s="513">
        <v>46.534199999999998</v>
      </c>
    </row>
    <row r="13144" spans="1:3">
      <c r="A13144" s="285">
        <v>73403</v>
      </c>
      <c r="B13144" s="285" t="s">
        <v>21550</v>
      </c>
      <c r="C13144" s="513">
        <v>36.349600000000002</v>
      </c>
    </row>
    <row r="13145" spans="1:3">
      <c r="A13145" s="285">
        <v>73404</v>
      </c>
      <c r="B13145" s="285" t="s">
        <v>21550</v>
      </c>
      <c r="C13145" s="513">
        <v>43.089199999999998</v>
      </c>
    </row>
    <row r="13146" spans="1:3">
      <c r="A13146" s="285">
        <v>73405</v>
      </c>
      <c r="B13146" s="285" t="s">
        <v>21551</v>
      </c>
      <c r="C13146" s="513">
        <v>43.303400000000003</v>
      </c>
    </row>
    <row r="13147" spans="1:3">
      <c r="A13147" s="285">
        <v>73406</v>
      </c>
      <c r="B13147" s="285" t="s">
        <v>21552</v>
      </c>
      <c r="C13147" s="513">
        <v>53.7196</v>
      </c>
    </row>
    <row r="13148" spans="1:3">
      <c r="A13148" s="285">
        <v>73409</v>
      </c>
      <c r="B13148" s="285" t="s">
        <v>21553</v>
      </c>
      <c r="C13148" s="513">
        <v>106.0149</v>
      </c>
    </row>
    <row r="13149" spans="1:3">
      <c r="A13149" s="285">
        <v>73413</v>
      </c>
      <c r="B13149" s="285" t="s">
        <v>21552</v>
      </c>
      <c r="C13149" s="513">
        <v>92.929500000000004</v>
      </c>
    </row>
    <row r="13150" spans="1:3">
      <c r="A13150" s="285">
        <v>73414</v>
      </c>
      <c r="B13150" s="285" t="s">
        <v>21554</v>
      </c>
      <c r="C13150" s="513">
        <v>123.5586</v>
      </c>
    </row>
    <row r="13151" spans="1:3">
      <c r="A13151" s="285">
        <v>73419</v>
      </c>
      <c r="B13151" s="285" t="s">
        <v>21551</v>
      </c>
      <c r="C13151" s="513">
        <v>56.933100000000003</v>
      </c>
    </row>
    <row r="13152" spans="1:3">
      <c r="A13152" s="285">
        <v>73435</v>
      </c>
      <c r="B13152" s="285" t="s">
        <v>21555</v>
      </c>
      <c r="C13152" s="513">
        <v>57.326799999999999</v>
      </c>
    </row>
    <row r="13153" spans="1:3">
      <c r="A13153" s="285">
        <v>73436</v>
      </c>
      <c r="B13153" s="285" t="s">
        <v>21556</v>
      </c>
      <c r="C13153" s="513">
        <v>65.137500000000003</v>
      </c>
    </row>
    <row r="13154" spans="1:3">
      <c r="A13154" s="285">
        <v>73445</v>
      </c>
      <c r="B13154" s="285" t="s">
        <v>21553</v>
      </c>
      <c r="C13154" s="513">
        <v>145.15530000000001</v>
      </c>
    </row>
    <row r="13155" spans="1:3">
      <c r="A13155" s="285">
        <v>73450</v>
      </c>
      <c r="B13155" s="285" t="s">
        <v>21555</v>
      </c>
      <c r="C13155" s="513">
        <v>36.008000000000003</v>
      </c>
    </row>
    <row r="13156" spans="1:3">
      <c r="A13156" s="285">
        <v>73451</v>
      </c>
      <c r="B13156" s="285" t="s">
        <v>21556</v>
      </c>
      <c r="C13156" s="513">
        <v>42.122199999999999</v>
      </c>
    </row>
    <row r="13157" spans="1:3">
      <c r="A13157" s="285">
        <v>73454</v>
      </c>
      <c r="B13157" s="285" t="s">
        <v>21557</v>
      </c>
      <c r="C13157" s="513">
        <v>50.089300000000001</v>
      </c>
    </row>
    <row r="13158" spans="1:3">
      <c r="A13158" s="285">
        <v>73455</v>
      </c>
      <c r="B13158" s="285" t="s">
        <v>21552</v>
      </c>
      <c r="C13158" s="513">
        <v>62.4741</v>
      </c>
    </row>
    <row r="13159" spans="1:3">
      <c r="A13159" s="285">
        <v>73465</v>
      </c>
      <c r="B13159" s="285" t="s">
        <v>21553</v>
      </c>
      <c r="C13159" s="513">
        <v>97.272000000000006</v>
      </c>
    </row>
    <row r="13160" spans="1:3">
      <c r="A13160" s="285">
        <v>73470</v>
      </c>
      <c r="B13160" s="285" t="s">
        <v>21558</v>
      </c>
      <c r="C13160" s="513">
        <v>5.7199</v>
      </c>
    </row>
    <row r="13161" spans="1:3">
      <c r="A13161" s="285">
        <v>73471</v>
      </c>
      <c r="B13161" s="285" t="s">
        <v>21558</v>
      </c>
      <c r="C13161" s="513">
        <v>6.8842999999999996</v>
      </c>
    </row>
    <row r="13162" spans="1:3">
      <c r="A13162" s="285">
        <v>73472</v>
      </c>
      <c r="B13162" s="285" t="s">
        <v>21558</v>
      </c>
      <c r="C13162" s="513">
        <v>15.934100000000001</v>
      </c>
    </row>
    <row r="13163" spans="1:3">
      <c r="A13163" s="285">
        <v>73488</v>
      </c>
      <c r="B13163" s="285" t="s">
        <v>21559</v>
      </c>
      <c r="C13163" s="513">
        <v>59.1738</v>
      </c>
    </row>
    <row r="13164" spans="1:3">
      <c r="A13164" s="285">
        <v>73495</v>
      </c>
      <c r="B13164" s="285" t="s">
        <v>21560</v>
      </c>
      <c r="C13164" s="513">
        <v>38.358800000000002</v>
      </c>
    </row>
    <row r="13165" spans="1:3">
      <c r="A13165" s="285">
        <v>73496</v>
      </c>
      <c r="B13165" s="285" t="s">
        <v>21561</v>
      </c>
      <c r="C13165" s="513">
        <v>53.8123</v>
      </c>
    </row>
    <row r="13166" spans="1:3">
      <c r="A13166" s="285">
        <v>77015</v>
      </c>
      <c r="B13166" s="285" t="s">
        <v>21562</v>
      </c>
      <c r="C13166" s="513">
        <v>23.07</v>
      </c>
    </row>
    <row r="13167" spans="1:3">
      <c r="A13167" s="285">
        <v>77134</v>
      </c>
      <c r="B13167" s="285" t="s">
        <v>21563</v>
      </c>
      <c r="C13167" s="513">
        <v>8.7100000000000009</v>
      </c>
    </row>
    <row r="13168" spans="1:3">
      <c r="A13168" s="285">
        <v>77136</v>
      </c>
      <c r="B13168" s="285" t="s">
        <v>21564</v>
      </c>
      <c r="C13168" s="513">
        <v>13.57</v>
      </c>
    </row>
    <row r="13169" spans="1:3">
      <c r="A13169" s="285">
        <v>77590</v>
      </c>
      <c r="B13169" s="285" t="s">
        <v>21565</v>
      </c>
      <c r="C13169" s="513">
        <v>24.21</v>
      </c>
    </row>
    <row r="13170" spans="1:3">
      <c r="A13170" s="285">
        <v>77592</v>
      </c>
      <c r="B13170" s="285" t="s">
        <v>21566</v>
      </c>
      <c r="C13170" s="513">
        <v>24.21</v>
      </c>
    </row>
    <row r="13171" spans="1:3">
      <c r="A13171" s="285">
        <v>77595</v>
      </c>
      <c r="B13171" s="285" t="s">
        <v>21567</v>
      </c>
      <c r="C13171" s="513">
        <v>31.6</v>
      </c>
    </row>
    <row r="13172" spans="1:3">
      <c r="A13172" s="285">
        <v>77598</v>
      </c>
      <c r="B13172" s="285" t="s">
        <v>21568</v>
      </c>
      <c r="C13172" s="513">
        <v>53.75</v>
      </c>
    </row>
    <row r="13173" spans="1:3">
      <c r="A13173" s="285">
        <v>78450</v>
      </c>
      <c r="B13173" s="285" t="s">
        <v>21569</v>
      </c>
      <c r="C13173" s="513">
        <v>34.384999999999998</v>
      </c>
    </row>
    <row r="13174" spans="1:3">
      <c r="A13174" s="285">
        <v>78459</v>
      </c>
      <c r="B13174" s="285" t="s">
        <v>21570</v>
      </c>
      <c r="C13174" s="513">
        <v>65.75</v>
      </c>
    </row>
    <row r="13175" spans="1:3">
      <c r="A13175" s="285">
        <v>78748</v>
      </c>
      <c r="B13175" s="285" t="s">
        <v>21571</v>
      </c>
      <c r="C13175" s="513">
        <v>124.15</v>
      </c>
    </row>
    <row r="13176" spans="1:3">
      <c r="A13176" s="285">
        <v>79153</v>
      </c>
      <c r="B13176" s="285" t="s">
        <v>21572</v>
      </c>
      <c r="C13176" s="513">
        <v>2.2355</v>
      </c>
    </row>
    <row r="13177" spans="1:3">
      <c r="A13177" s="285">
        <v>79215</v>
      </c>
      <c r="B13177" s="285" t="s">
        <v>21562</v>
      </c>
      <c r="C13177" s="513">
        <v>24.66</v>
      </c>
    </row>
    <row r="13178" spans="1:3">
      <c r="A13178" s="285">
        <v>79247</v>
      </c>
      <c r="B13178" s="285" t="s">
        <v>21570</v>
      </c>
      <c r="C13178" s="513">
        <v>63.6</v>
      </c>
    </row>
    <row r="13179" spans="1:3">
      <c r="A13179" s="285">
        <v>79344</v>
      </c>
      <c r="B13179" s="285" t="s">
        <v>21563</v>
      </c>
      <c r="C13179" s="513">
        <v>10.57</v>
      </c>
    </row>
    <row r="13180" spans="1:3">
      <c r="A13180" s="285">
        <v>79346</v>
      </c>
      <c r="B13180" s="285" t="s">
        <v>21564</v>
      </c>
      <c r="C13180" s="513">
        <v>16.434999999999999</v>
      </c>
    </row>
    <row r="13181" spans="1:3">
      <c r="A13181" s="285">
        <v>79390</v>
      </c>
      <c r="B13181" s="285" t="s">
        <v>21565</v>
      </c>
      <c r="C13181" s="513">
        <v>26.164999999999999</v>
      </c>
    </row>
    <row r="13182" spans="1:3">
      <c r="A13182" s="285">
        <v>79392</v>
      </c>
      <c r="B13182" s="285" t="s">
        <v>21566</v>
      </c>
      <c r="C13182" s="513">
        <v>26.164999999999999</v>
      </c>
    </row>
    <row r="13183" spans="1:3">
      <c r="A13183" s="285">
        <v>79395</v>
      </c>
      <c r="B13183" s="285" t="s">
        <v>21567</v>
      </c>
      <c r="C13183" s="513">
        <v>33.164999999999999</v>
      </c>
    </row>
    <row r="13184" spans="1:3">
      <c r="A13184" s="285">
        <v>80024</v>
      </c>
      <c r="B13184" s="285" t="s">
        <v>21573</v>
      </c>
      <c r="C13184" s="513">
        <v>6.6449999999999996</v>
      </c>
    </row>
    <row r="13185" spans="1:3">
      <c r="A13185" s="285">
        <v>80032</v>
      </c>
      <c r="B13185" s="285" t="s">
        <v>21574</v>
      </c>
      <c r="C13185" s="513">
        <v>4.9245000000000001</v>
      </c>
    </row>
    <row r="13186" spans="1:3">
      <c r="A13186" s="285">
        <v>80033</v>
      </c>
      <c r="B13186" s="285" t="s">
        <v>21575</v>
      </c>
      <c r="C13186" s="513">
        <v>6.22</v>
      </c>
    </row>
    <row r="13187" spans="1:3">
      <c r="A13187" s="285">
        <v>80034</v>
      </c>
      <c r="B13187" s="285" t="s">
        <v>21576</v>
      </c>
      <c r="C13187" s="513">
        <v>8.3650000000000002</v>
      </c>
    </row>
    <row r="13188" spans="1:3">
      <c r="A13188" s="285">
        <v>94250</v>
      </c>
      <c r="B13188" s="285" t="s">
        <v>21577</v>
      </c>
      <c r="C13188" s="513">
        <v>13.3691</v>
      </c>
    </row>
    <row r="13189" spans="1:3">
      <c r="A13189" s="285">
        <v>94252</v>
      </c>
      <c r="B13189" s="285" t="s">
        <v>21578</v>
      </c>
      <c r="C13189" s="513">
        <v>20.073899999999998</v>
      </c>
    </row>
    <row r="13190" spans="1:3">
      <c r="A13190" s="285">
        <v>94253</v>
      </c>
      <c r="B13190" s="285" t="s">
        <v>21579</v>
      </c>
      <c r="C13190" s="513">
        <v>20.073899999999998</v>
      </c>
    </row>
    <row r="13191" spans="1:3">
      <c r="A13191" s="285">
        <v>94254</v>
      </c>
      <c r="B13191" s="285" t="s">
        <v>21580</v>
      </c>
      <c r="C13191" s="513">
        <v>20.073899999999998</v>
      </c>
    </row>
    <row r="13192" spans="1:3">
      <c r="A13192" s="285">
        <v>94270</v>
      </c>
      <c r="B13192" s="285" t="s">
        <v>21581</v>
      </c>
      <c r="C13192" s="513">
        <v>26.784500000000001</v>
      </c>
    </row>
    <row r="13193" spans="1:3">
      <c r="A13193" s="285">
        <v>94271</v>
      </c>
      <c r="B13193" s="285" t="s">
        <v>21582</v>
      </c>
      <c r="C13193" s="513">
        <v>26.784500000000001</v>
      </c>
    </row>
    <row r="13194" spans="1:3">
      <c r="A13194" s="285">
        <v>94278</v>
      </c>
      <c r="B13194" s="285" t="s">
        <v>21583</v>
      </c>
      <c r="C13194" s="513">
        <v>10.005100000000001</v>
      </c>
    </row>
    <row r="13195" spans="1:3">
      <c r="A13195" s="285">
        <v>94279</v>
      </c>
      <c r="B13195" s="285" t="s">
        <v>21584</v>
      </c>
      <c r="C13195" s="513">
        <v>13.317</v>
      </c>
    </row>
    <row r="13196" spans="1:3">
      <c r="A13196" s="285">
        <v>94280</v>
      </c>
      <c r="B13196" s="285" t="s">
        <v>21585</v>
      </c>
      <c r="C13196" s="513">
        <v>18.869599999999998</v>
      </c>
    </row>
    <row r="13197" spans="1:3">
      <c r="A13197" s="285">
        <v>146701</v>
      </c>
      <c r="B13197" s="285" t="s">
        <v>21586</v>
      </c>
      <c r="C13197" s="513">
        <v>63.426000000000002</v>
      </c>
    </row>
    <row r="13198" spans="1:3">
      <c r="A13198" s="285">
        <v>146711</v>
      </c>
      <c r="B13198" s="285" t="s">
        <v>21587</v>
      </c>
      <c r="C13198" s="513">
        <v>59.185200000000002</v>
      </c>
    </row>
    <row r="13199" spans="1:3">
      <c r="A13199" s="285">
        <v>146712</v>
      </c>
      <c r="B13199" s="285" t="s">
        <v>21588</v>
      </c>
      <c r="C13199" s="513">
        <v>75.391999999999996</v>
      </c>
    </row>
    <row r="13200" spans="1:3">
      <c r="A13200" s="285">
        <v>146721</v>
      </c>
      <c r="B13200" s="285" t="s">
        <v>21589</v>
      </c>
      <c r="C13200" s="513">
        <v>48.502600000000001</v>
      </c>
    </row>
    <row r="13201" spans="1:3">
      <c r="A13201" s="285">
        <v>146722</v>
      </c>
      <c r="B13201" s="285" t="s">
        <v>21590</v>
      </c>
      <c r="C13201" s="513">
        <v>59.755600000000001</v>
      </c>
    </row>
    <row r="13202" spans="1:3">
      <c r="A13202" s="285">
        <v>146723</v>
      </c>
      <c r="B13202" s="285" t="s">
        <v>21591</v>
      </c>
      <c r="C13202" s="513">
        <v>75.391999999999996</v>
      </c>
    </row>
    <row r="13203" spans="1:3">
      <c r="A13203" s="285">
        <v>146724</v>
      </c>
      <c r="B13203" s="285" t="s">
        <v>21592</v>
      </c>
      <c r="C13203" s="513">
        <v>105.77200000000001</v>
      </c>
    </row>
    <row r="13204" spans="1:3">
      <c r="A13204" s="285">
        <v>337203</v>
      </c>
      <c r="B13204" s="285" t="s">
        <v>21593</v>
      </c>
      <c r="C13204" s="513">
        <v>184.75890000000001</v>
      </c>
    </row>
    <row r="13205" spans="1:3">
      <c r="A13205" s="285">
        <v>337204</v>
      </c>
      <c r="B13205" s="285" t="s">
        <v>21594</v>
      </c>
      <c r="C13205" s="513">
        <v>208.96109999999999</v>
      </c>
    </row>
    <row r="13206" spans="1:3">
      <c r="A13206" s="285">
        <v>337205</v>
      </c>
      <c r="B13206" s="285" t="s">
        <v>21595</v>
      </c>
      <c r="C13206" s="513">
        <v>232.93170000000001</v>
      </c>
    </row>
    <row r="13207" spans="1:3">
      <c r="A13207" s="285">
        <v>337206</v>
      </c>
      <c r="B13207" s="285" t="s">
        <v>21596</v>
      </c>
      <c r="C13207" s="513">
        <v>272.99849999999998</v>
      </c>
    </row>
    <row r="13208" spans="1:3">
      <c r="A13208" s="285">
        <v>337207</v>
      </c>
      <c r="B13208" s="285" t="s">
        <v>21597</v>
      </c>
      <c r="C13208" s="513">
        <v>305.1909</v>
      </c>
    </row>
    <row r="13209" spans="1:3">
      <c r="A13209" s="285">
        <v>337208</v>
      </c>
      <c r="B13209" s="285" t="s">
        <v>21598</v>
      </c>
      <c r="C13209" s="513">
        <v>337.38330000000002</v>
      </c>
    </row>
    <row r="13210" spans="1:3">
      <c r="A13210" s="285">
        <v>337214</v>
      </c>
      <c r="B13210" s="285" t="s">
        <v>21599</v>
      </c>
      <c r="C13210" s="513">
        <v>256.90230000000003</v>
      </c>
    </row>
    <row r="13211" spans="1:3">
      <c r="A13211" s="285">
        <v>337215</v>
      </c>
      <c r="B13211" s="285" t="s">
        <v>21600</v>
      </c>
      <c r="C13211" s="513">
        <v>289.15260000000001</v>
      </c>
    </row>
    <row r="13212" spans="1:3">
      <c r="A13212" s="285">
        <v>337216</v>
      </c>
      <c r="B13212" s="285" t="s">
        <v>21601</v>
      </c>
      <c r="C13212" s="513">
        <v>321.17129999999997</v>
      </c>
    </row>
    <row r="13213" spans="1:3">
      <c r="A13213" s="285">
        <v>337217</v>
      </c>
      <c r="B13213" s="285" t="s">
        <v>21602</v>
      </c>
      <c r="C13213" s="513">
        <v>353.36369999999999</v>
      </c>
    </row>
    <row r="13214" spans="1:3">
      <c r="A13214" s="285">
        <v>337218</v>
      </c>
      <c r="B13214" s="285" t="s">
        <v>21603</v>
      </c>
      <c r="C13214" s="513">
        <v>385.61399999999998</v>
      </c>
    </row>
    <row r="13215" spans="1:3">
      <c r="A13215" s="285">
        <v>337222</v>
      </c>
      <c r="B13215" s="285" t="s">
        <v>21604</v>
      </c>
      <c r="C13215" s="513">
        <v>192.7491</v>
      </c>
    </row>
    <row r="13216" spans="1:3">
      <c r="A13216" s="285">
        <v>337223</v>
      </c>
      <c r="B13216" s="285" t="s">
        <v>21605</v>
      </c>
      <c r="C13216" s="513">
        <v>221.58330000000001</v>
      </c>
    </row>
    <row r="13217" spans="1:3">
      <c r="A13217" s="285">
        <v>337224</v>
      </c>
      <c r="B13217" s="285" t="s">
        <v>21606</v>
      </c>
      <c r="C13217" s="513">
        <v>250.70699999999999</v>
      </c>
    </row>
    <row r="13218" spans="1:3">
      <c r="A13218" s="285">
        <v>337225</v>
      </c>
      <c r="B13218" s="285" t="s">
        <v>21607</v>
      </c>
      <c r="C13218" s="513">
        <v>279.5412</v>
      </c>
    </row>
    <row r="13219" spans="1:3">
      <c r="A13219" s="285">
        <v>337226</v>
      </c>
      <c r="B13219" s="285" t="s">
        <v>21608</v>
      </c>
      <c r="C13219" s="513">
        <v>327.59820000000002</v>
      </c>
    </row>
    <row r="13220" spans="1:3">
      <c r="A13220" s="285">
        <v>337227</v>
      </c>
      <c r="B13220" s="285" t="s">
        <v>21609</v>
      </c>
      <c r="C13220" s="513">
        <v>366.21749999999997</v>
      </c>
    </row>
    <row r="13221" spans="1:3">
      <c r="A13221" s="285">
        <v>337228</v>
      </c>
      <c r="B13221" s="285" t="s">
        <v>21610</v>
      </c>
      <c r="C13221" s="513">
        <v>404.77890000000002</v>
      </c>
    </row>
    <row r="13222" spans="1:3">
      <c r="A13222" s="285">
        <v>337234</v>
      </c>
      <c r="B13222" s="285" t="s">
        <v>21611</v>
      </c>
      <c r="C13222" s="513">
        <v>308.37540000000001</v>
      </c>
    </row>
    <row r="13223" spans="1:3">
      <c r="A13223" s="285">
        <v>337235</v>
      </c>
      <c r="B13223" s="285" t="s">
        <v>21612</v>
      </c>
      <c r="C13223" s="513">
        <v>346.99470000000002</v>
      </c>
    </row>
    <row r="13224" spans="1:3">
      <c r="A13224" s="285">
        <v>337236</v>
      </c>
      <c r="B13224" s="285" t="s">
        <v>21613</v>
      </c>
      <c r="C13224" s="513">
        <v>385.61399999999998</v>
      </c>
    </row>
    <row r="13225" spans="1:3">
      <c r="A13225" s="285">
        <v>337237</v>
      </c>
      <c r="B13225" s="285" t="s">
        <v>21614</v>
      </c>
      <c r="C13225" s="513">
        <v>424.11750000000001</v>
      </c>
    </row>
    <row r="13226" spans="1:3">
      <c r="A13226" s="285">
        <v>337238</v>
      </c>
      <c r="B13226" s="285" t="s">
        <v>21615</v>
      </c>
      <c r="C13226" s="513">
        <v>462.6789</v>
      </c>
    </row>
    <row r="13227" spans="1:3">
      <c r="A13227" s="285">
        <v>337252</v>
      </c>
      <c r="B13227" s="285" t="s">
        <v>21616</v>
      </c>
      <c r="C13227" s="513">
        <v>56.805700000000002</v>
      </c>
    </row>
    <row r="13228" spans="1:3">
      <c r="A13228" s="285">
        <v>337253</v>
      </c>
      <c r="B13228" s="285" t="s">
        <v>21617</v>
      </c>
      <c r="C13228" s="513">
        <v>65.311199999999999</v>
      </c>
    </row>
    <row r="13229" spans="1:3">
      <c r="A13229" s="285">
        <v>337254</v>
      </c>
      <c r="B13229" s="285" t="s">
        <v>21618</v>
      </c>
      <c r="C13229" s="513">
        <v>73.880399999999995</v>
      </c>
    </row>
    <row r="13230" spans="1:3">
      <c r="A13230" s="285">
        <v>337255</v>
      </c>
      <c r="B13230" s="285" t="s">
        <v>21619</v>
      </c>
      <c r="C13230" s="513">
        <v>82.333799999999997</v>
      </c>
    </row>
    <row r="13231" spans="1:3">
      <c r="A13231" s="285">
        <v>337256</v>
      </c>
      <c r="B13231" s="285" t="s">
        <v>21620</v>
      </c>
      <c r="C13231" s="513">
        <v>96.577200000000005</v>
      </c>
    </row>
    <row r="13232" spans="1:3">
      <c r="A13232" s="285">
        <v>337257</v>
      </c>
      <c r="B13232" s="285" t="s">
        <v>21621</v>
      </c>
      <c r="C13232" s="513">
        <v>107.9256</v>
      </c>
    </row>
    <row r="13233" spans="1:3">
      <c r="A13233" s="285">
        <v>337258</v>
      </c>
      <c r="B13233" s="285" t="s">
        <v>21622</v>
      </c>
      <c r="C13233" s="513">
        <v>119.3319</v>
      </c>
    </row>
    <row r="13234" spans="1:3">
      <c r="A13234" s="285">
        <v>337264</v>
      </c>
      <c r="B13234" s="285" t="s">
        <v>21623</v>
      </c>
      <c r="C13234" s="513">
        <v>90.960899999999995</v>
      </c>
    </row>
    <row r="13235" spans="1:3">
      <c r="A13235" s="285">
        <v>337265</v>
      </c>
      <c r="B13235" s="285" t="s">
        <v>21624</v>
      </c>
      <c r="C13235" s="513">
        <v>102.2514</v>
      </c>
    </row>
    <row r="13236" spans="1:3">
      <c r="A13236" s="285">
        <v>337266</v>
      </c>
      <c r="B13236" s="285" t="s">
        <v>21625</v>
      </c>
      <c r="C13236" s="513">
        <v>113.65770000000001</v>
      </c>
    </row>
    <row r="13237" spans="1:3">
      <c r="A13237" s="285">
        <v>337267</v>
      </c>
      <c r="B13237" s="285" t="s">
        <v>21626</v>
      </c>
      <c r="C13237" s="513">
        <v>125.0061</v>
      </c>
    </row>
    <row r="13238" spans="1:3">
      <c r="A13238" s="285">
        <v>337268</v>
      </c>
      <c r="B13238" s="285" t="s">
        <v>21627</v>
      </c>
      <c r="C13238" s="513">
        <v>136.41239999999999</v>
      </c>
    </row>
    <row r="13239" spans="1:3">
      <c r="A13239" s="285">
        <v>337272</v>
      </c>
      <c r="B13239" s="285" t="s">
        <v>21628</v>
      </c>
      <c r="C13239" s="513">
        <v>90.960899999999995</v>
      </c>
    </row>
    <row r="13240" spans="1:3">
      <c r="A13240" s="285">
        <v>337273</v>
      </c>
      <c r="B13240" s="285" t="s">
        <v>21629</v>
      </c>
      <c r="C13240" s="513">
        <v>104.3937</v>
      </c>
    </row>
    <row r="13241" spans="1:3">
      <c r="A13241" s="285">
        <v>337274</v>
      </c>
      <c r="B13241" s="285" t="s">
        <v>21630</v>
      </c>
      <c r="C13241" s="513">
        <v>118.1739</v>
      </c>
    </row>
    <row r="13242" spans="1:3">
      <c r="A13242" s="285">
        <v>337275</v>
      </c>
      <c r="B13242" s="285" t="s">
        <v>21631</v>
      </c>
      <c r="C13242" s="513">
        <v>131.8383</v>
      </c>
    </row>
    <row r="13243" spans="1:3">
      <c r="A13243" s="285">
        <v>337276</v>
      </c>
      <c r="B13243" s="285" t="s">
        <v>21632</v>
      </c>
      <c r="C13243" s="513">
        <v>154.5351</v>
      </c>
    </row>
    <row r="13244" spans="1:3">
      <c r="A13244" s="285">
        <v>337277</v>
      </c>
      <c r="B13244" s="285" t="s">
        <v>21633</v>
      </c>
      <c r="C13244" s="513">
        <v>172.7157</v>
      </c>
    </row>
    <row r="13245" spans="1:3">
      <c r="A13245" s="285">
        <v>337278</v>
      </c>
      <c r="B13245" s="285" t="s">
        <v>21634</v>
      </c>
      <c r="C13245" s="513">
        <v>191.07</v>
      </c>
    </row>
    <row r="13246" spans="1:3">
      <c r="A13246" s="285">
        <v>337284</v>
      </c>
      <c r="B13246" s="285" t="s">
        <v>21630</v>
      </c>
      <c r="C13246" s="513">
        <v>145.44479999999999</v>
      </c>
    </row>
    <row r="13247" spans="1:3">
      <c r="A13247" s="285">
        <v>337285</v>
      </c>
      <c r="B13247" s="285" t="s">
        <v>21631</v>
      </c>
      <c r="C13247" s="513">
        <v>163.62540000000001</v>
      </c>
    </row>
    <row r="13248" spans="1:3">
      <c r="A13248" s="285">
        <v>337404</v>
      </c>
      <c r="B13248" s="285" t="s">
        <v>21635</v>
      </c>
      <c r="C13248" s="513">
        <v>4.5450999999999997</v>
      </c>
    </row>
    <row r="13249" spans="1:3">
      <c r="A13249" s="285">
        <v>337520</v>
      </c>
      <c r="B13249" s="285" t="s">
        <v>21636</v>
      </c>
      <c r="C13249" s="513">
        <v>99.298500000000004</v>
      </c>
    </row>
    <row r="13250" spans="1:3">
      <c r="A13250" s="285">
        <v>337521</v>
      </c>
      <c r="B13250" s="285" t="s">
        <v>21637</v>
      </c>
      <c r="C13250" s="513">
        <v>105.72539999999999</v>
      </c>
    </row>
    <row r="13251" spans="1:3">
      <c r="A13251" s="285">
        <v>337522</v>
      </c>
      <c r="B13251" s="285" t="s">
        <v>21638</v>
      </c>
      <c r="C13251" s="513">
        <v>140.81280000000001</v>
      </c>
    </row>
    <row r="13252" spans="1:3">
      <c r="A13252" s="285">
        <v>337523</v>
      </c>
      <c r="B13252" s="285" t="s">
        <v>21639</v>
      </c>
      <c r="C13252" s="513">
        <v>152.5086</v>
      </c>
    </row>
    <row r="13253" spans="1:3">
      <c r="A13253" s="285">
        <v>337531</v>
      </c>
      <c r="B13253" s="285" t="s">
        <v>21640</v>
      </c>
      <c r="C13253" s="513">
        <v>124.83240000000001</v>
      </c>
    </row>
    <row r="13254" spans="1:3">
      <c r="A13254" s="285">
        <v>337532</v>
      </c>
      <c r="B13254" s="285" t="s">
        <v>21641</v>
      </c>
      <c r="C13254" s="513">
        <v>166.40459999999999</v>
      </c>
    </row>
    <row r="13255" spans="1:3">
      <c r="A13255" s="285">
        <v>337533</v>
      </c>
      <c r="B13255" s="285" t="s">
        <v>21642</v>
      </c>
      <c r="C13255" s="513">
        <v>180.3006</v>
      </c>
    </row>
    <row r="13256" spans="1:3">
      <c r="A13256" s="285">
        <v>337540</v>
      </c>
      <c r="B13256" s="285" t="s">
        <v>21643</v>
      </c>
      <c r="C13256" s="513">
        <v>135.2544</v>
      </c>
    </row>
    <row r="13257" spans="1:3">
      <c r="A13257" s="285">
        <v>337541</v>
      </c>
      <c r="B13257" s="285" t="s">
        <v>21644</v>
      </c>
      <c r="C13257" s="513">
        <v>143.93940000000001</v>
      </c>
    </row>
    <row r="13258" spans="1:3">
      <c r="A13258" s="285">
        <v>337542</v>
      </c>
      <c r="B13258" s="285" t="s">
        <v>21645</v>
      </c>
      <c r="C13258" s="513">
        <v>192.05430000000001</v>
      </c>
    </row>
    <row r="13259" spans="1:3">
      <c r="A13259" s="285">
        <v>337543</v>
      </c>
      <c r="B13259" s="285" t="s">
        <v>21646</v>
      </c>
      <c r="C13259" s="513">
        <v>208.0926</v>
      </c>
    </row>
    <row r="13260" spans="1:3">
      <c r="A13260" s="285">
        <v>337550</v>
      </c>
      <c r="B13260" s="285" t="s">
        <v>21647</v>
      </c>
      <c r="C13260" s="513">
        <v>153.435</v>
      </c>
    </row>
    <row r="13261" spans="1:3">
      <c r="A13261" s="285">
        <v>337551</v>
      </c>
      <c r="B13261" s="285" t="s">
        <v>21648</v>
      </c>
      <c r="C13261" s="513">
        <v>163.27799999999999</v>
      </c>
    </row>
    <row r="13262" spans="1:3">
      <c r="A13262" s="285">
        <v>337552</v>
      </c>
      <c r="B13262" s="285" t="s">
        <v>21649</v>
      </c>
      <c r="C13262" s="513">
        <v>217.5882</v>
      </c>
    </row>
    <row r="13263" spans="1:3">
      <c r="A13263" s="285">
        <v>337553</v>
      </c>
      <c r="B13263" s="285" t="s">
        <v>21650</v>
      </c>
      <c r="C13263" s="513">
        <v>235.7688</v>
      </c>
    </row>
    <row r="13264" spans="1:3">
      <c r="A13264" s="285">
        <v>337560</v>
      </c>
      <c r="B13264" s="285" t="s">
        <v>21651</v>
      </c>
      <c r="C13264" s="513">
        <v>171.38399999999999</v>
      </c>
    </row>
    <row r="13265" spans="1:3">
      <c r="A13265" s="285">
        <v>337561</v>
      </c>
      <c r="B13265" s="285" t="s">
        <v>21652</v>
      </c>
      <c r="C13265" s="513">
        <v>182.44290000000001</v>
      </c>
    </row>
    <row r="13266" spans="1:3">
      <c r="A13266" s="285">
        <v>337562</v>
      </c>
      <c r="B13266" s="285" t="s">
        <v>21653</v>
      </c>
      <c r="C13266" s="513">
        <v>243.18</v>
      </c>
    </row>
    <row r="13267" spans="1:3">
      <c r="A13267" s="285">
        <v>337563</v>
      </c>
      <c r="B13267" s="285" t="s">
        <v>21654</v>
      </c>
      <c r="C13267" s="513">
        <v>263.38709999999998</v>
      </c>
    </row>
    <row r="13268" spans="1:3">
      <c r="A13268" s="285">
        <v>337570</v>
      </c>
      <c r="B13268" s="285" t="s">
        <v>21655</v>
      </c>
      <c r="C13268" s="513">
        <v>175.84229999999999</v>
      </c>
    </row>
    <row r="13269" spans="1:3">
      <c r="A13269" s="285">
        <v>337571</v>
      </c>
      <c r="B13269" s="285" t="s">
        <v>21656</v>
      </c>
      <c r="C13269" s="513">
        <v>187.1328</v>
      </c>
    </row>
    <row r="13270" spans="1:3">
      <c r="A13270" s="285">
        <v>337572</v>
      </c>
      <c r="B13270" s="285" t="s">
        <v>21657</v>
      </c>
      <c r="C13270" s="513">
        <v>249.66480000000001</v>
      </c>
    </row>
    <row r="13271" spans="1:3">
      <c r="A13271" s="285">
        <v>337573</v>
      </c>
      <c r="B13271" s="285" t="s">
        <v>21658</v>
      </c>
      <c r="C13271" s="513">
        <v>270.50880000000001</v>
      </c>
    </row>
    <row r="13272" spans="1:3">
      <c r="A13272" s="285">
        <v>337580</v>
      </c>
      <c r="B13272" s="285" t="s">
        <v>21659</v>
      </c>
      <c r="C13272" s="513">
        <v>180.4743</v>
      </c>
    </row>
    <row r="13273" spans="1:3">
      <c r="A13273" s="285">
        <v>337581</v>
      </c>
      <c r="B13273" s="285" t="s">
        <v>21660</v>
      </c>
      <c r="C13273" s="513">
        <v>192.05430000000001</v>
      </c>
    </row>
    <row r="13274" spans="1:3">
      <c r="A13274" s="285">
        <v>337582</v>
      </c>
      <c r="B13274" s="285" t="s">
        <v>21661</v>
      </c>
      <c r="C13274" s="513">
        <v>255.9759</v>
      </c>
    </row>
    <row r="13275" spans="1:3">
      <c r="A13275" s="285">
        <v>337583</v>
      </c>
      <c r="B13275" s="285" t="s">
        <v>21662</v>
      </c>
      <c r="C13275" s="513">
        <v>277.34100000000001</v>
      </c>
    </row>
    <row r="13276" spans="1:3">
      <c r="A13276" s="285">
        <v>337590</v>
      </c>
      <c r="B13276" s="285" t="s">
        <v>21663</v>
      </c>
      <c r="C13276" s="513">
        <v>185.85900000000001</v>
      </c>
    </row>
    <row r="13277" spans="1:3">
      <c r="A13277" s="285">
        <v>337591</v>
      </c>
      <c r="B13277" s="285" t="s">
        <v>21664</v>
      </c>
      <c r="C13277" s="513">
        <v>197.78639999999999</v>
      </c>
    </row>
    <row r="13278" spans="1:3">
      <c r="A13278" s="285">
        <v>337592</v>
      </c>
      <c r="B13278" s="285" t="s">
        <v>21665</v>
      </c>
      <c r="C13278" s="513">
        <v>263.61869999999999</v>
      </c>
    </row>
    <row r="13279" spans="1:3">
      <c r="A13279" s="285">
        <v>337593</v>
      </c>
      <c r="B13279" s="285" t="s">
        <v>21666</v>
      </c>
      <c r="C13279" s="513">
        <v>285.67860000000002</v>
      </c>
    </row>
    <row r="13280" spans="1:3">
      <c r="A13280" s="285">
        <v>337601</v>
      </c>
      <c r="B13280" s="285" t="s">
        <v>21667</v>
      </c>
      <c r="C13280" s="513">
        <v>211.16130000000001</v>
      </c>
    </row>
    <row r="13281" spans="1:3">
      <c r="A13281" s="285">
        <v>337602</v>
      </c>
      <c r="B13281" s="285" t="s">
        <v>21668</v>
      </c>
      <c r="C13281" s="513">
        <v>281.62560000000002</v>
      </c>
    </row>
    <row r="13282" spans="1:3">
      <c r="A13282" s="285">
        <v>337603</v>
      </c>
      <c r="B13282" s="285" t="s">
        <v>21669</v>
      </c>
      <c r="C13282" s="513">
        <v>305.13299999999998</v>
      </c>
    </row>
    <row r="13283" spans="1:3">
      <c r="A13283" s="285">
        <v>337610</v>
      </c>
      <c r="B13283" s="285" t="s">
        <v>21670</v>
      </c>
      <c r="C13283" s="513">
        <v>216.60390000000001</v>
      </c>
    </row>
    <row r="13284" spans="1:3">
      <c r="A13284" s="285">
        <v>337611</v>
      </c>
      <c r="B13284" s="285" t="s">
        <v>21671</v>
      </c>
      <c r="C13284" s="513">
        <v>230.38409999999999</v>
      </c>
    </row>
    <row r="13285" spans="1:3">
      <c r="A13285" s="285">
        <v>337612</v>
      </c>
      <c r="B13285" s="285" t="s">
        <v>21672</v>
      </c>
      <c r="C13285" s="513">
        <v>307.15949999999998</v>
      </c>
    </row>
    <row r="13286" spans="1:3">
      <c r="A13286" s="285">
        <v>337613</v>
      </c>
      <c r="B13286" s="285" t="s">
        <v>21673</v>
      </c>
      <c r="C13286" s="513">
        <v>332.80919999999998</v>
      </c>
    </row>
    <row r="13287" spans="1:3">
      <c r="A13287" s="285">
        <v>337620</v>
      </c>
      <c r="B13287" s="285" t="s">
        <v>21674</v>
      </c>
      <c r="C13287" s="513">
        <v>234.6687</v>
      </c>
    </row>
    <row r="13288" spans="1:3">
      <c r="A13288" s="285">
        <v>337621</v>
      </c>
      <c r="B13288" s="285" t="s">
        <v>21675</v>
      </c>
      <c r="C13288" s="513">
        <v>249.66480000000001</v>
      </c>
    </row>
    <row r="13289" spans="1:3">
      <c r="A13289" s="285">
        <v>337622</v>
      </c>
      <c r="B13289" s="285" t="s">
        <v>21676</v>
      </c>
      <c r="C13289" s="513">
        <v>332.80919999999998</v>
      </c>
    </row>
    <row r="13290" spans="1:3">
      <c r="A13290" s="285">
        <v>337623</v>
      </c>
      <c r="B13290" s="285" t="s">
        <v>21677</v>
      </c>
      <c r="C13290" s="513">
        <v>360.60120000000001</v>
      </c>
    </row>
    <row r="13291" spans="1:3">
      <c r="A13291" s="285">
        <v>337640</v>
      </c>
      <c r="B13291" s="285" t="s">
        <v>21678</v>
      </c>
      <c r="C13291" s="513">
        <v>71.159099999999995</v>
      </c>
    </row>
    <row r="13292" spans="1:3">
      <c r="A13292" s="285">
        <v>337641</v>
      </c>
      <c r="B13292" s="285" t="s">
        <v>21679</v>
      </c>
      <c r="C13292" s="513">
        <v>60.216000000000001</v>
      </c>
    </row>
    <row r="13293" spans="1:3">
      <c r="A13293" s="285">
        <v>337642</v>
      </c>
      <c r="B13293" s="285" t="s">
        <v>21680</v>
      </c>
      <c r="C13293" s="513">
        <v>72.259200000000007</v>
      </c>
    </row>
    <row r="13294" spans="1:3">
      <c r="A13294" s="285">
        <v>337643</v>
      </c>
      <c r="B13294" s="285" t="s">
        <v>21681</v>
      </c>
      <c r="C13294" s="513">
        <v>78.280799999999999</v>
      </c>
    </row>
    <row r="13295" spans="1:3">
      <c r="A13295" s="285">
        <v>337650</v>
      </c>
      <c r="B13295" s="285" t="s">
        <v>21682</v>
      </c>
      <c r="C13295" s="513">
        <v>83.028599999999997</v>
      </c>
    </row>
    <row r="13296" spans="1:3">
      <c r="A13296" s="285">
        <v>337651</v>
      </c>
      <c r="B13296" s="285" t="s">
        <v>21679</v>
      </c>
      <c r="C13296" s="513">
        <v>70.232699999999994</v>
      </c>
    </row>
    <row r="13297" spans="1:3">
      <c r="A13297" s="285">
        <v>337652</v>
      </c>
      <c r="B13297" s="285" t="s">
        <v>21680</v>
      </c>
      <c r="C13297" s="513">
        <v>84.302400000000006</v>
      </c>
    </row>
    <row r="13298" spans="1:3">
      <c r="A13298" s="285">
        <v>337653</v>
      </c>
      <c r="B13298" s="285" t="s">
        <v>21681</v>
      </c>
      <c r="C13298" s="513">
        <v>91.308300000000003</v>
      </c>
    </row>
    <row r="13299" spans="1:3">
      <c r="A13299" s="285">
        <v>337660</v>
      </c>
      <c r="B13299" s="285" t="s">
        <v>21683</v>
      </c>
      <c r="C13299" s="513">
        <v>94.550700000000006</v>
      </c>
    </row>
    <row r="13300" spans="1:3">
      <c r="A13300" s="285">
        <v>337661</v>
      </c>
      <c r="B13300" s="285" t="s">
        <v>21679</v>
      </c>
      <c r="C13300" s="513">
        <v>80.191500000000005</v>
      </c>
    </row>
    <row r="13301" spans="1:3">
      <c r="A13301" s="285">
        <v>337662</v>
      </c>
      <c r="B13301" s="285" t="s">
        <v>21680</v>
      </c>
      <c r="C13301" s="513">
        <v>96.345600000000005</v>
      </c>
    </row>
    <row r="13302" spans="1:3">
      <c r="A13302" s="285">
        <v>337663</v>
      </c>
      <c r="B13302" s="285" t="s">
        <v>21681</v>
      </c>
      <c r="C13302" s="513">
        <v>104.2779</v>
      </c>
    </row>
    <row r="13303" spans="1:3">
      <c r="A13303" s="285">
        <v>337670</v>
      </c>
      <c r="B13303" s="285" t="s">
        <v>21684</v>
      </c>
      <c r="C13303" s="513">
        <v>106.1307</v>
      </c>
    </row>
    <row r="13304" spans="1:3">
      <c r="A13304" s="285">
        <v>337671</v>
      </c>
      <c r="B13304" s="285" t="s">
        <v>21679</v>
      </c>
      <c r="C13304" s="513">
        <v>90.381900000000002</v>
      </c>
    </row>
    <row r="13305" spans="1:3">
      <c r="A13305" s="285">
        <v>337672</v>
      </c>
      <c r="B13305" s="285" t="s">
        <v>21680</v>
      </c>
      <c r="C13305" s="513">
        <v>108.3888</v>
      </c>
    </row>
    <row r="13306" spans="1:3">
      <c r="A13306" s="285">
        <v>337673</v>
      </c>
      <c r="B13306" s="285" t="s">
        <v>21681</v>
      </c>
      <c r="C13306" s="513">
        <v>117.4212</v>
      </c>
    </row>
    <row r="13307" spans="1:3">
      <c r="A13307" s="285">
        <v>337680</v>
      </c>
      <c r="B13307" s="285" t="s">
        <v>21685</v>
      </c>
      <c r="C13307" s="513">
        <v>125.5851</v>
      </c>
    </row>
    <row r="13308" spans="1:3">
      <c r="A13308" s="285">
        <v>337681</v>
      </c>
      <c r="B13308" s="285" t="s">
        <v>21679</v>
      </c>
      <c r="C13308" s="513">
        <v>95.303399999999996</v>
      </c>
    </row>
    <row r="13309" spans="1:3">
      <c r="A13309" s="285">
        <v>337682</v>
      </c>
      <c r="B13309" s="285" t="s">
        <v>21680</v>
      </c>
      <c r="C13309" s="513">
        <v>114.4104</v>
      </c>
    </row>
    <row r="13310" spans="1:3">
      <c r="A13310" s="285">
        <v>337683</v>
      </c>
      <c r="B13310" s="285" t="s">
        <v>21681</v>
      </c>
      <c r="C13310" s="513">
        <v>123.90600000000001</v>
      </c>
    </row>
    <row r="13311" spans="1:3">
      <c r="A13311" s="285">
        <v>337690</v>
      </c>
      <c r="B13311" s="285" t="s">
        <v>21686</v>
      </c>
      <c r="C13311" s="513">
        <v>129.92760000000001</v>
      </c>
    </row>
    <row r="13312" spans="1:3">
      <c r="A13312" s="285">
        <v>337691</v>
      </c>
      <c r="B13312" s="285" t="s">
        <v>21679</v>
      </c>
      <c r="C13312" s="513">
        <v>97.793099999999995</v>
      </c>
    </row>
    <row r="13313" spans="1:3">
      <c r="A13313" s="285">
        <v>337692</v>
      </c>
      <c r="B13313" s="285" t="s">
        <v>21680</v>
      </c>
      <c r="C13313" s="513">
        <v>117.4212</v>
      </c>
    </row>
    <row r="13314" spans="1:3">
      <c r="A13314" s="285">
        <v>337693</v>
      </c>
      <c r="B13314" s="285" t="s">
        <v>21681</v>
      </c>
      <c r="C13314" s="513">
        <v>127.09050000000001</v>
      </c>
    </row>
    <row r="13315" spans="1:3">
      <c r="A13315" s="285">
        <v>337701</v>
      </c>
      <c r="B13315" s="285" t="s">
        <v>21679</v>
      </c>
      <c r="C13315" s="513">
        <v>100.3986</v>
      </c>
    </row>
    <row r="13316" spans="1:3">
      <c r="A13316" s="285">
        <v>337702</v>
      </c>
      <c r="B13316" s="285" t="s">
        <v>21680</v>
      </c>
      <c r="C13316" s="513">
        <v>120.3741</v>
      </c>
    </row>
    <row r="13317" spans="1:3">
      <c r="A13317" s="285">
        <v>337703</v>
      </c>
      <c r="B13317" s="285" t="s">
        <v>21681</v>
      </c>
      <c r="C13317" s="513">
        <v>130.4487</v>
      </c>
    </row>
    <row r="13318" spans="1:3">
      <c r="A13318" s="285">
        <v>337711</v>
      </c>
      <c r="B13318" s="285" t="s">
        <v>21679</v>
      </c>
      <c r="C13318" s="513">
        <v>103.2936</v>
      </c>
    </row>
    <row r="13319" spans="1:3">
      <c r="A13319" s="285">
        <v>337712</v>
      </c>
      <c r="B13319" s="285" t="s">
        <v>21680</v>
      </c>
      <c r="C13319" s="513">
        <v>124.0797</v>
      </c>
    </row>
    <row r="13320" spans="1:3">
      <c r="A13320" s="285">
        <v>337713</v>
      </c>
      <c r="B13320" s="285" t="s">
        <v>21681</v>
      </c>
      <c r="C13320" s="513">
        <v>134.328</v>
      </c>
    </row>
    <row r="13321" spans="1:3">
      <c r="A13321" s="285">
        <v>337720</v>
      </c>
      <c r="B13321" s="285" t="s">
        <v>21687</v>
      </c>
      <c r="C13321" s="513">
        <v>146.02379999999999</v>
      </c>
    </row>
    <row r="13322" spans="1:3">
      <c r="A13322" s="285">
        <v>337721</v>
      </c>
      <c r="B13322" s="285" t="s">
        <v>21679</v>
      </c>
      <c r="C13322" s="513">
        <v>110.3574</v>
      </c>
    </row>
    <row r="13323" spans="1:3">
      <c r="A13323" s="285">
        <v>337722</v>
      </c>
      <c r="B13323" s="285" t="s">
        <v>21680</v>
      </c>
      <c r="C13323" s="513">
        <v>132.35939999999999</v>
      </c>
    </row>
    <row r="13324" spans="1:3">
      <c r="A13324" s="285">
        <v>337723</v>
      </c>
      <c r="B13324" s="285" t="s">
        <v>21681</v>
      </c>
      <c r="C13324" s="513">
        <v>143.5341</v>
      </c>
    </row>
    <row r="13325" spans="1:3">
      <c r="A13325" s="285">
        <v>337730</v>
      </c>
      <c r="B13325" s="285" t="s">
        <v>21688</v>
      </c>
      <c r="C13325" s="513">
        <v>159.5145</v>
      </c>
    </row>
    <row r="13326" spans="1:3">
      <c r="A13326" s="285">
        <v>337731</v>
      </c>
      <c r="B13326" s="285" t="s">
        <v>21679</v>
      </c>
      <c r="C13326" s="513">
        <v>120.3741</v>
      </c>
    </row>
    <row r="13327" spans="1:3">
      <c r="A13327" s="285">
        <v>337732</v>
      </c>
      <c r="B13327" s="285" t="s">
        <v>21680</v>
      </c>
      <c r="C13327" s="513">
        <v>144.34469999999999</v>
      </c>
    </row>
    <row r="13328" spans="1:3">
      <c r="A13328" s="285">
        <v>337733</v>
      </c>
      <c r="B13328" s="285" t="s">
        <v>21681</v>
      </c>
      <c r="C13328" s="513">
        <v>156.5616</v>
      </c>
    </row>
    <row r="13329" spans="1:3">
      <c r="A13329" s="285">
        <v>337740</v>
      </c>
      <c r="B13329" s="285" t="s">
        <v>21689</v>
      </c>
      <c r="C13329" s="513">
        <v>172.48410000000001</v>
      </c>
    </row>
    <row r="13330" spans="1:3">
      <c r="A13330" s="285">
        <v>337741</v>
      </c>
      <c r="B13330" s="285" t="s">
        <v>21679</v>
      </c>
      <c r="C13330" s="513">
        <v>130.4487</v>
      </c>
    </row>
    <row r="13331" spans="1:3">
      <c r="A13331" s="285">
        <v>337742</v>
      </c>
      <c r="B13331" s="285" t="s">
        <v>21680</v>
      </c>
      <c r="C13331" s="513">
        <v>156.5616</v>
      </c>
    </row>
    <row r="13332" spans="1:3">
      <c r="A13332" s="285">
        <v>337743</v>
      </c>
      <c r="B13332" s="285" t="s">
        <v>21681</v>
      </c>
      <c r="C13332" s="513">
        <v>169.5891</v>
      </c>
    </row>
    <row r="13333" spans="1:3">
      <c r="A13333" s="285">
        <v>337862</v>
      </c>
      <c r="B13333" s="285" t="s">
        <v>21690</v>
      </c>
      <c r="C13333" s="513">
        <v>35.405799999999999</v>
      </c>
    </row>
    <row r="13334" spans="1:3">
      <c r="A13334" s="285">
        <v>337863</v>
      </c>
      <c r="B13334" s="285" t="s">
        <v>21690</v>
      </c>
      <c r="C13334" s="513">
        <v>41.305900000000001</v>
      </c>
    </row>
    <row r="13335" spans="1:3">
      <c r="A13335" s="285">
        <v>337864</v>
      </c>
      <c r="B13335" s="285" t="s">
        <v>21690</v>
      </c>
      <c r="C13335" s="513">
        <v>47.217399999999998</v>
      </c>
    </row>
    <row r="13336" spans="1:3">
      <c r="A13336" s="285">
        <v>337865</v>
      </c>
      <c r="B13336" s="285" t="s">
        <v>21690</v>
      </c>
      <c r="C13336" s="513">
        <v>53.128999999999998</v>
      </c>
    </row>
    <row r="13337" spans="1:3">
      <c r="A13337" s="285">
        <v>337866</v>
      </c>
      <c r="B13337" s="285" t="s">
        <v>21690</v>
      </c>
      <c r="C13337" s="513">
        <v>56.070399999999999</v>
      </c>
    </row>
    <row r="13338" spans="1:3">
      <c r="A13338" s="285">
        <v>337867</v>
      </c>
      <c r="B13338" s="285" t="s">
        <v>21690</v>
      </c>
      <c r="C13338" s="513">
        <v>57.546799999999998</v>
      </c>
    </row>
    <row r="13339" spans="1:3">
      <c r="A13339" s="285">
        <v>337868</v>
      </c>
      <c r="B13339" s="285" t="s">
        <v>21690</v>
      </c>
      <c r="C13339" s="513">
        <v>59.000100000000003</v>
      </c>
    </row>
    <row r="13340" spans="1:3">
      <c r="A13340" s="285">
        <v>337869</v>
      </c>
      <c r="B13340" s="285" t="s">
        <v>21690</v>
      </c>
      <c r="C13340" s="513">
        <v>60.795000000000002</v>
      </c>
    </row>
    <row r="13341" spans="1:3">
      <c r="A13341" s="285">
        <v>337870</v>
      </c>
      <c r="B13341" s="285" t="s">
        <v>21690</v>
      </c>
      <c r="C13341" s="513">
        <v>64.905900000000003</v>
      </c>
    </row>
    <row r="13342" spans="1:3">
      <c r="A13342" s="285">
        <v>337871</v>
      </c>
      <c r="B13342" s="285" t="s">
        <v>21690</v>
      </c>
      <c r="C13342" s="513">
        <v>70.811700000000002</v>
      </c>
    </row>
    <row r="13343" spans="1:3">
      <c r="A13343" s="285">
        <v>337872</v>
      </c>
      <c r="B13343" s="285" t="s">
        <v>21690</v>
      </c>
      <c r="C13343" s="513">
        <v>76.717500000000001</v>
      </c>
    </row>
    <row r="13344" spans="1:3">
      <c r="A13344" s="285">
        <v>337949</v>
      </c>
      <c r="B13344" s="285" t="s">
        <v>21691</v>
      </c>
      <c r="C13344" s="513">
        <v>15.673500000000001</v>
      </c>
    </row>
    <row r="13345" spans="1:3">
      <c r="A13345" s="285">
        <v>337950</v>
      </c>
      <c r="B13345" s="285" t="s">
        <v>21692</v>
      </c>
      <c r="C13345" s="513">
        <v>9.4086999999999996</v>
      </c>
    </row>
    <row r="13346" spans="1:3">
      <c r="A13346" s="285">
        <v>337952</v>
      </c>
      <c r="B13346" s="285" t="s">
        <v>21693</v>
      </c>
      <c r="C13346" s="513">
        <v>17.694199999999999</v>
      </c>
    </row>
    <row r="13347" spans="1:3">
      <c r="A13347" s="285">
        <v>337960</v>
      </c>
      <c r="B13347" s="285" t="s">
        <v>21694</v>
      </c>
      <c r="C13347" s="513">
        <v>17.694199999999999</v>
      </c>
    </row>
    <row r="13348" spans="1:3">
      <c r="A13348" s="285">
        <v>337961</v>
      </c>
      <c r="B13348" s="285" t="s">
        <v>21695</v>
      </c>
      <c r="C13348" s="513">
        <v>20.652899999999999</v>
      </c>
    </row>
    <row r="13349" spans="1:3">
      <c r="A13349" s="285">
        <v>337962</v>
      </c>
      <c r="B13349" s="285" t="s">
        <v>21696</v>
      </c>
      <c r="C13349" s="513">
        <v>23.605799999999999</v>
      </c>
    </row>
    <row r="13350" spans="1:3">
      <c r="A13350" s="285">
        <v>337963</v>
      </c>
      <c r="B13350" s="285" t="s">
        <v>21697</v>
      </c>
      <c r="C13350" s="513">
        <v>26.564499999999999</v>
      </c>
    </row>
    <row r="13351" spans="1:3">
      <c r="A13351" s="285">
        <v>337964</v>
      </c>
      <c r="B13351" s="285" t="s">
        <v>21698</v>
      </c>
      <c r="C13351" s="513">
        <v>28.041</v>
      </c>
    </row>
    <row r="13352" spans="1:3">
      <c r="A13352" s="285">
        <v>337965</v>
      </c>
      <c r="B13352" s="285" t="s">
        <v>21699</v>
      </c>
      <c r="C13352" s="513">
        <v>28.764700000000001</v>
      </c>
    </row>
    <row r="13353" spans="1:3">
      <c r="A13353" s="285">
        <v>337966</v>
      </c>
      <c r="B13353" s="285" t="s">
        <v>21700</v>
      </c>
      <c r="C13353" s="513">
        <v>29.511600000000001</v>
      </c>
    </row>
    <row r="13354" spans="1:3">
      <c r="A13354" s="285">
        <v>337967</v>
      </c>
      <c r="B13354" s="285" t="s">
        <v>21701</v>
      </c>
      <c r="C13354" s="513">
        <v>30.3917</v>
      </c>
    </row>
    <row r="13355" spans="1:3">
      <c r="A13355" s="285">
        <v>337968</v>
      </c>
      <c r="B13355" s="285" t="s">
        <v>21702</v>
      </c>
      <c r="C13355" s="513">
        <v>32.447200000000002</v>
      </c>
    </row>
    <row r="13356" spans="1:3">
      <c r="A13356" s="285">
        <v>337969</v>
      </c>
      <c r="B13356" s="285" t="s">
        <v>21703</v>
      </c>
      <c r="C13356" s="513">
        <v>35.405799999999999</v>
      </c>
    </row>
    <row r="13357" spans="1:3">
      <c r="A13357" s="285">
        <v>337970</v>
      </c>
      <c r="B13357" s="285" t="s">
        <v>21704</v>
      </c>
      <c r="C13357" s="513">
        <v>38.3703</v>
      </c>
    </row>
    <row r="13358" spans="1:3">
      <c r="A13358" s="285">
        <v>337972</v>
      </c>
      <c r="B13358" s="285" t="s">
        <v>21705</v>
      </c>
      <c r="C13358" s="513">
        <v>29.511600000000001</v>
      </c>
    </row>
    <row r="13359" spans="1:3">
      <c r="A13359" s="285">
        <v>337973</v>
      </c>
      <c r="B13359" s="285" t="s">
        <v>21706</v>
      </c>
      <c r="C13359" s="513">
        <v>35.405799999999999</v>
      </c>
    </row>
    <row r="13360" spans="1:3">
      <c r="A13360" s="285">
        <v>337974</v>
      </c>
      <c r="B13360" s="285" t="s">
        <v>21707</v>
      </c>
      <c r="C13360" s="513">
        <v>38.3703</v>
      </c>
    </row>
    <row r="13361" spans="1:3">
      <c r="A13361" s="285">
        <v>338061</v>
      </c>
      <c r="B13361" s="285" t="s">
        <v>21708</v>
      </c>
      <c r="C13361" s="513">
        <v>84.881399999999999</v>
      </c>
    </row>
    <row r="13362" spans="1:3">
      <c r="A13362" s="285">
        <v>338062</v>
      </c>
      <c r="B13362" s="285" t="s">
        <v>21709</v>
      </c>
      <c r="C13362" s="513">
        <v>102.07769999999999</v>
      </c>
    </row>
    <row r="13363" spans="1:3">
      <c r="A13363" s="285">
        <v>338063</v>
      </c>
      <c r="B13363" s="285" t="s">
        <v>21709</v>
      </c>
      <c r="C13363" s="513">
        <v>114.58410000000001</v>
      </c>
    </row>
    <row r="13364" spans="1:3">
      <c r="A13364" s="285">
        <v>338071</v>
      </c>
      <c r="B13364" s="285" t="s">
        <v>21710</v>
      </c>
      <c r="C13364" s="513">
        <v>87.660600000000002</v>
      </c>
    </row>
    <row r="13365" spans="1:3">
      <c r="A13365" s="285">
        <v>338072</v>
      </c>
      <c r="B13365" s="285" t="s">
        <v>21709</v>
      </c>
      <c r="C13365" s="513">
        <v>106.65179999999999</v>
      </c>
    </row>
    <row r="13366" spans="1:3">
      <c r="A13366" s="285">
        <v>338073</v>
      </c>
      <c r="B13366" s="285" t="s">
        <v>21709</v>
      </c>
      <c r="C13366" s="513">
        <v>120.5478</v>
      </c>
    </row>
    <row r="13367" spans="1:3">
      <c r="A13367" s="285">
        <v>338081</v>
      </c>
      <c r="B13367" s="285" t="s">
        <v>21711</v>
      </c>
      <c r="C13367" s="513">
        <v>85.981499999999997</v>
      </c>
    </row>
    <row r="13368" spans="1:3">
      <c r="A13368" s="285">
        <v>338091</v>
      </c>
      <c r="B13368" s="285" t="s">
        <v>21711</v>
      </c>
      <c r="C13368" s="513">
        <v>88.934399999999997</v>
      </c>
    </row>
    <row r="13369" spans="1:3">
      <c r="A13369" s="285">
        <v>338200</v>
      </c>
      <c r="B13369" s="285" t="s">
        <v>21712</v>
      </c>
      <c r="C13369" s="513">
        <v>18.817499999999999</v>
      </c>
    </row>
    <row r="13370" spans="1:3">
      <c r="A13370" s="285">
        <v>338202</v>
      </c>
      <c r="B13370" s="285" t="s">
        <v>21713</v>
      </c>
      <c r="C13370" s="513">
        <v>15.059799999999999</v>
      </c>
    </row>
    <row r="13371" spans="1:3">
      <c r="A13371" s="285">
        <v>338203</v>
      </c>
      <c r="B13371" s="285" t="s">
        <v>21713</v>
      </c>
      <c r="C13371" s="513">
        <v>20.0566</v>
      </c>
    </row>
    <row r="13372" spans="1:3">
      <c r="A13372" s="285">
        <v>338204</v>
      </c>
      <c r="B13372" s="285" t="s">
        <v>21713</v>
      </c>
      <c r="C13372" s="513">
        <v>22.581</v>
      </c>
    </row>
    <row r="13373" spans="1:3">
      <c r="A13373" s="285">
        <v>338205</v>
      </c>
      <c r="B13373" s="285" t="s">
        <v>21714</v>
      </c>
      <c r="C13373" s="513">
        <v>11.8116</v>
      </c>
    </row>
    <row r="13374" spans="1:3">
      <c r="A13374" s="285">
        <v>338206</v>
      </c>
      <c r="B13374" s="285" t="s">
        <v>21714</v>
      </c>
      <c r="C13374" s="513">
        <v>12.431100000000001</v>
      </c>
    </row>
    <row r="13375" spans="1:3">
      <c r="A13375" s="285">
        <v>338220</v>
      </c>
      <c r="B13375" s="285" t="s">
        <v>21715</v>
      </c>
      <c r="C13375" s="513">
        <v>8.8529</v>
      </c>
    </row>
    <row r="13376" spans="1:3">
      <c r="A13376" s="285">
        <v>338223</v>
      </c>
      <c r="B13376" s="285" t="s">
        <v>21716</v>
      </c>
      <c r="C13376" s="513">
        <v>10.624700000000001</v>
      </c>
    </row>
    <row r="13377" spans="1:3">
      <c r="A13377" s="285">
        <v>338226</v>
      </c>
      <c r="B13377" s="285" t="s">
        <v>21717</v>
      </c>
      <c r="C13377" s="513">
        <v>11.5047</v>
      </c>
    </row>
    <row r="13378" spans="1:3">
      <c r="A13378" s="285">
        <v>338240</v>
      </c>
      <c r="B13378" s="285" t="s">
        <v>21718</v>
      </c>
      <c r="C13378" s="513">
        <v>8.7718000000000007</v>
      </c>
    </row>
    <row r="13379" spans="1:3">
      <c r="A13379" s="285">
        <v>338251</v>
      </c>
      <c r="B13379" s="285" t="s">
        <v>21719</v>
      </c>
      <c r="C13379" s="513">
        <v>11.284700000000001</v>
      </c>
    </row>
    <row r="13380" spans="1:3">
      <c r="A13380" s="285">
        <v>338252</v>
      </c>
      <c r="B13380" s="285" t="s">
        <v>21720</v>
      </c>
      <c r="C13380" s="513">
        <v>13.5312</v>
      </c>
    </row>
    <row r="13381" spans="1:3">
      <c r="A13381" s="285">
        <v>338253</v>
      </c>
      <c r="B13381" s="285" t="s">
        <v>21721</v>
      </c>
      <c r="C13381" s="513">
        <v>14.6776</v>
      </c>
    </row>
    <row r="13382" spans="1:3">
      <c r="A13382" s="285">
        <v>338261</v>
      </c>
      <c r="B13382" s="285" t="s">
        <v>21722</v>
      </c>
      <c r="C13382" s="513">
        <v>12.031599999999999</v>
      </c>
    </row>
    <row r="13383" spans="1:3">
      <c r="A13383" s="285">
        <v>338262</v>
      </c>
      <c r="B13383" s="285" t="s">
        <v>21723</v>
      </c>
      <c r="C13383" s="513">
        <v>14.4345</v>
      </c>
    </row>
    <row r="13384" spans="1:3">
      <c r="A13384" s="285">
        <v>338263</v>
      </c>
      <c r="B13384" s="285" t="s">
        <v>21724</v>
      </c>
      <c r="C13384" s="513">
        <v>15.650399999999999</v>
      </c>
    </row>
    <row r="13385" spans="1:3">
      <c r="A13385" s="285">
        <v>338271</v>
      </c>
      <c r="B13385" s="285" t="s">
        <v>21725</v>
      </c>
      <c r="C13385" s="513">
        <v>13.5312</v>
      </c>
    </row>
    <row r="13386" spans="1:3">
      <c r="A13386" s="285">
        <v>338272</v>
      </c>
      <c r="B13386" s="285" t="s">
        <v>21726</v>
      </c>
      <c r="C13386" s="513">
        <v>16.252500000000001</v>
      </c>
    </row>
    <row r="13387" spans="1:3">
      <c r="A13387" s="285">
        <v>338273</v>
      </c>
      <c r="B13387" s="285" t="s">
        <v>21727</v>
      </c>
      <c r="C13387" s="513">
        <v>17.601600000000001</v>
      </c>
    </row>
    <row r="13388" spans="1:3">
      <c r="A13388" s="285">
        <v>338300</v>
      </c>
      <c r="B13388" s="285" t="s">
        <v>21728</v>
      </c>
      <c r="C13388" s="513">
        <v>14.156499999999999</v>
      </c>
    </row>
    <row r="13389" spans="1:3">
      <c r="A13389" s="285">
        <v>338301</v>
      </c>
      <c r="B13389" s="285" t="s">
        <v>21729</v>
      </c>
      <c r="C13389" s="513">
        <v>14.156499999999999</v>
      </c>
    </row>
    <row r="13390" spans="1:3">
      <c r="A13390" s="285">
        <v>338303</v>
      </c>
      <c r="B13390" s="285" t="s">
        <v>21730</v>
      </c>
      <c r="C13390" s="513">
        <v>16.999400000000001</v>
      </c>
    </row>
    <row r="13391" spans="1:3">
      <c r="A13391" s="285">
        <v>338304</v>
      </c>
      <c r="B13391" s="285" t="s">
        <v>21731</v>
      </c>
      <c r="C13391" s="513">
        <v>16.999400000000001</v>
      </c>
    </row>
    <row r="13392" spans="1:3">
      <c r="A13392" s="285">
        <v>338306</v>
      </c>
      <c r="B13392" s="285" t="s">
        <v>21732</v>
      </c>
      <c r="C13392" s="513">
        <v>18.406400000000001</v>
      </c>
    </row>
    <row r="13393" spans="1:3">
      <c r="A13393" s="285">
        <v>338307</v>
      </c>
      <c r="B13393" s="285" t="s">
        <v>21733</v>
      </c>
      <c r="C13393" s="513">
        <v>18.406400000000001</v>
      </c>
    </row>
    <row r="13394" spans="1:3">
      <c r="A13394" s="285">
        <v>338350</v>
      </c>
      <c r="B13394" s="285" t="s">
        <v>21734</v>
      </c>
      <c r="C13394" s="513">
        <v>15.059799999999999</v>
      </c>
    </row>
    <row r="13395" spans="1:3">
      <c r="A13395" s="285">
        <v>338351</v>
      </c>
      <c r="B13395" s="285" t="s">
        <v>21735</v>
      </c>
      <c r="C13395" s="513">
        <v>15.059799999999999</v>
      </c>
    </row>
    <row r="13396" spans="1:3">
      <c r="A13396" s="285">
        <v>338353</v>
      </c>
      <c r="B13396" s="285" t="s">
        <v>21736</v>
      </c>
      <c r="C13396" s="513">
        <v>18.0532</v>
      </c>
    </row>
    <row r="13397" spans="1:3">
      <c r="A13397" s="285">
        <v>338354</v>
      </c>
      <c r="B13397" s="285" t="s">
        <v>21737</v>
      </c>
      <c r="C13397" s="513">
        <v>18.0532</v>
      </c>
    </row>
    <row r="13398" spans="1:3">
      <c r="A13398" s="285">
        <v>338356</v>
      </c>
      <c r="B13398" s="285" t="s">
        <v>21738</v>
      </c>
      <c r="C13398" s="513">
        <v>19.552800000000001</v>
      </c>
    </row>
    <row r="13399" spans="1:3">
      <c r="A13399" s="285">
        <v>338357</v>
      </c>
      <c r="B13399" s="285" t="s">
        <v>21739</v>
      </c>
      <c r="C13399" s="513">
        <v>19.552800000000001</v>
      </c>
    </row>
    <row r="13400" spans="1:3">
      <c r="A13400" s="285">
        <v>338400</v>
      </c>
      <c r="B13400" s="285" t="s">
        <v>21740</v>
      </c>
      <c r="C13400" s="513">
        <v>14.156499999999999</v>
      </c>
    </row>
    <row r="13401" spans="1:3">
      <c r="A13401" s="285">
        <v>338401</v>
      </c>
      <c r="B13401" s="285" t="s">
        <v>21741</v>
      </c>
      <c r="C13401" s="513">
        <v>14.156499999999999</v>
      </c>
    </row>
    <row r="13402" spans="1:3">
      <c r="A13402" s="285">
        <v>338403</v>
      </c>
      <c r="B13402" s="285" t="s">
        <v>21742</v>
      </c>
      <c r="C13402" s="513">
        <v>16.999400000000001</v>
      </c>
    </row>
    <row r="13403" spans="1:3">
      <c r="A13403" s="285">
        <v>338404</v>
      </c>
      <c r="B13403" s="285" t="s">
        <v>21743</v>
      </c>
      <c r="C13403" s="513">
        <v>16.999400000000001</v>
      </c>
    </row>
    <row r="13404" spans="1:3">
      <c r="A13404" s="285">
        <v>338406</v>
      </c>
      <c r="B13404" s="285" t="s">
        <v>21744</v>
      </c>
      <c r="C13404" s="513">
        <v>18.406400000000001</v>
      </c>
    </row>
    <row r="13405" spans="1:3">
      <c r="A13405" s="285">
        <v>338407</v>
      </c>
      <c r="B13405" s="285" t="s">
        <v>21745</v>
      </c>
      <c r="C13405" s="513">
        <v>18.406400000000001</v>
      </c>
    </row>
    <row r="13406" spans="1:3">
      <c r="A13406" s="285">
        <v>338450</v>
      </c>
      <c r="B13406" s="285" t="s">
        <v>21746</v>
      </c>
      <c r="C13406" s="513">
        <v>15.059799999999999</v>
      </c>
    </row>
    <row r="13407" spans="1:3">
      <c r="A13407" s="285">
        <v>338451</v>
      </c>
      <c r="B13407" s="285" t="s">
        <v>21747</v>
      </c>
      <c r="C13407" s="513">
        <v>15.059799999999999</v>
      </c>
    </row>
    <row r="13408" spans="1:3">
      <c r="A13408" s="285">
        <v>338453</v>
      </c>
      <c r="B13408" s="285" t="s">
        <v>21748</v>
      </c>
      <c r="C13408" s="513">
        <v>18.0532</v>
      </c>
    </row>
    <row r="13409" spans="1:3">
      <c r="A13409" s="285">
        <v>338454</v>
      </c>
      <c r="B13409" s="285" t="s">
        <v>21749</v>
      </c>
      <c r="C13409" s="513">
        <v>18.0532</v>
      </c>
    </row>
    <row r="13410" spans="1:3">
      <c r="A13410" s="285">
        <v>338456</v>
      </c>
      <c r="B13410" s="285" t="s">
        <v>21750</v>
      </c>
      <c r="C13410" s="513">
        <v>19.552800000000001</v>
      </c>
    </row>
    <row r="13411" spans="1:3">
      <c r="A13411" s="285">
        <v>338457</v>
      </c>
      <c r="B13411" s="285" t="s">
        <v>21751</v>
      </c>
      <c r="C13411" s="513">
        <v>19.552800000000001</v>
      </c>
    </row>
    <row r="13412" spans="1:3">
      <c r="A13412" s="285">
        <v>338700</v>
      </c>
      <c r="B13412" s="285" t="s">
        <v>21752</v>
      </c>
      <c r="C13412" s="513">
        <v>21.243500000000001</v>
      </c>
    </row>
    <row r="13413" spans="1:3">
      <c r="A13413" s="285">
        <v>338701</v>
      </c>
      <c r="B13413" s="285" t="s">
        <v>21753</v>
      </c>
      <c r="C13413" s="513">
        <v>21.243500000000001</v>
      </c>
    </row>
    <row r="13414" spans="1:3">
      <c r="A13414" s="285">
        <v>338703</v>
      </c>
      <c r="B13414" s="285" t="s">
        <v>21754</v>
      </c>
      <c r="C13414" s="513">
        <v>25.504899999999999</v>
      </c>
    </row>
    <row r="13415" spans="1:3">
      <c r="A13415" s="285">
        <v>338704</v>
      </c>
      <c r="B13415" s="285" t="s">
        <v>21755</v>
      </c>
      <c r="C13415" s="513">
        <v>25.504899999999999</v>
      </c>
    </row>
    <row r="13416" spans="1:3">
      <c r="A13416" s="285">
        <v>338706</v>
      </c>
      <c r="B13416" s="285" t="s">
        <v>21756</v>
      </c>
      <c r="C13416" s="513">
        <v>27.618300000000001</v>
      </c>
    </row>
    <row r="13417" spans="1:3">
      <c r="A13417" s="285">
        <v>338707</v>
      </c>
      <c r="B13417" s="285" t="s">
        <v>21757</v>
      </c>
      <c r="C13417" s="513">
        <v>27.618300000000001</v>
      </c>
    </row>
    <row r="13418" spans="1:3">
      <c r="A13418" s="285">
        <v>338720</v>
      </c>
      <c r="B13418" s="285" t="s">
        <v>21758</v>
      </c>
      <c r="C13418" s="513">
        <v>21.243500000000001</v>
      </c>
    </row>
    <row r="13419" spans="1:3">
      <c r="A13419" s="285">
        <v>338721</v>
      </c>
      <c r="B13419" s="285" t="s">
        <v>21759</v>
      </c>
      <c r="C13419" s="513">
        <v>21.243500000000001</v>
      </c>
    </row>
    <row r="13420" spans="1:3">
      <c r="A13420" s="285">
        <v>338724</v>
      </c>
      <c r="B13420" s="285" t="s">
        <v>21755</v>
      </c>
      <c r="C13420" s="513">
        <v>25.504899999999999</v>
      </c>
    </row>
    <row r="13421" spans="1:3">
      <c r="A13421" s="285">
        <v>338725</v>
      </c>
      <c r="B13421" s="285" t="s">
        <v>21760</v>
      </c>
      <c r="C13421" s="513">
        <v>25.504899999999999</v>
      </c>
    </row>
    <row r="13422" spans="1:3">
      <c r="A13422" s="285">
        <v>338727</v>
      </c>
      <c r="B13422" s="285" t="s">
        <v>21757</v>
      </c>
      <c r="C13422" s="513">
        <v>27.618300000000001</v>
      </c>
    </row>
    <row r="13423" spans="1:3">
      <c r="A13423" s="285">
        <v>338728</v>
      </c>
      <c r="B13423" s="285" t="s">
        <v>21760</v>
      </c>
      <c r="C13423" s="513">
        <v>27.618300000000001</v>
      </c>
    </row>
    <row r="13424" spans="1:3">
      <c r="A13424" s="285">
        <v>338750</v>
      </c>
      <c r="B13424" s="285" t="s">
        <v>21761</v>
      </c>
      <c r="C13424" s="513">
        <v>22.581</v>
      </c>
    </row>
    <row r="13425" spans="1:3">
      <c r="A13425" s="285">
        <v>338751</v>
      </c>
      <c r="B13425" s="285" t="s">
        <v>21762</v>
      </c>
      <c r="C13425" s="513">
        <v>22.581</v>
      </c>
    </row>
    <row r="13426" spans="1:3">
      <c r="A13426" s="285">
        <v>338753</v>
      </c>
      <c r="B13426" s="285" t="s">
        <v>21763</v>
      </c>
      <c r="C13426" s="513">
        <v>27.085599999999999</v>
      </c>
    </row>
    <row r="13427" spans="1:3">
      <c r="A13427" s="285">
        <v>338754</v>
      </c>
      <c r="B13427" s="285" t="s">
        <v>21764</v>
      </c>
      <c r="C13427" s="513">
        <v>27.085599999999999</v>
      </c>
    </row>
    <row r="13428" spans="1:3">
      <c r="A13428" s="285">
        <v>338756</v>
      </c>
      <c r="B13428" s="285" t="s">
        <v>21765</v>
      </c>
      <c r="C13428" s="513">
        <v>29.337900000000001</v>
      </c>
    </row>
    <row r="13429" spans="1:3">
      <c r="A13429" s="285">
        <v>338757</v>
      </c>
      <c r="B13429" s="285" t="s">
        <v>21766</v>
      </c>
      <c r="C13429" s="513">
        <v>29.337900000000001</v>
      </c>
    </row>
    <row r="13430" spans="1:3">
      <c r="A13430" s="285">
        <v>338758</v>
      </c>
      <c r="B13430" s="285" t="s">
        <v>21767</v>
      </c>
      <c r="C13430" s="513">
        <v>29.337900000000001</v>
      </c>
    </row>
    <row r="13431" spans="1:3">
      <c r="A13431" s="285">
        <v>338770</v>
      </c>
      <c r="B13431" s="285" t="s">
        <v>21768</v>
      </c>
      <c r="C13431" s="513">
        <v>22.581</v>
      </c>
    </row>
    <row r="13432" spans="1:3">
      <c r="A13432" s="285">
        <v>338771</v>
      </c>
      <c r="B13432" s="285" t="s">
        <v>21769</v>
      </c>
      <c r="C13432" s="513">
        <v>22.581</v>
      </c>
    </row>
    <row r="13433" spans="1:3">
      <c r="A13433" s="285">
        <v>338774</v>
      </c>
      <c r="B13433" s="285" t="s">
        <v>21764</v>
      </c>
      <c r="C13433" s="513">
        <v>27.085599999999999</v>
      </c>
    </row>
    <row r="13434" spans="1:3">
      <c r="A13434" s="285">
        <v>338775</v>
      </c>
      <c r="B13434" s="285" t="s">
        <v>21770</v>
      </c>
      <c r="C13434" s="513">
        <v>27.085599999999999</v>
      </c>
    </row>
    <row r="13435" spans="1:3">
      <c r="A13435" s="285">
        <v>338777</v>
      </c>
      <c r="B13435" s="285" t="s">
        <v>21766</v>
      </c>
      <c r="C13435" s="513">
        <v>29.337900000000001</v>
      </c>
    </row>
    <row r="13436" spans="1:3">
      <c r="A13436" s="285">
        <v>338778</v>
      </c>
      <c r="B13436" s="285" t="s">
        <v>21771</v>
      </c>
      <c r="C13436" s="513">
        <v>29.337900000000001</v>
      </c>
    </row>
    <row r="13437" spans="1:3">
      <c r="A13437" s="285">
        <v>339020</v>
      </c>
      <c r="B13437" s="285" t="s">
        <v>21772</v>
      </c>
      <c r="C13437" s="513">
        <v>30.814399999999999</v>
      </c>
    </row>
    <row r="13438" spans="1:3">
      <c r="A13438" s="285">
        <v>339022</v>
      </c>
      <c r="B13438" s="285" t="s">
        <v>21773</v>
      </c>
      <c r="C13438" s="513">
        <v>32.603499999999997</v>
      </c>
    </row>
    <row r="13439" spans="1:3">
      <c r="A13439" s="285">
        <v>339024</v>
      </c>
      <c r="B13439" s="285" t="s">
        <v>21774</v>
      </c>
      <c r="C13439" s="513">
        <v>37.293399999999998</v>
      </c>
    </row>
    <row r="13440" spans="1:3">
      <c r="A13440" s="285">
        <v>339050</v>
      </c>
      <c r="B13440" s="285" t="s">
        <v>21775</v>
      </c>
      <c r="C13440" s="513">
        <v>45.845199999999998</v>
      </c>
    </row>
    <row r="13441" spans="1:3">
      <c r="A13441" s="285">
        <v>339052</v>
      </c>
      <c r="B13441" s="285" t="s">
        <v>21776</v>
      </c>
      <c r="C13441" s="513">
        <v>50.112400000000001</v>
      </c>
    </row>
    <row r="13442" spans="1:3">
      <c r="A13442" s="285">
        <v>339054</v>
      </c>
      <c r="B13442" s="285" t="s">
        <v>21777</v>
      </c>
      <c r="C13442" s="513">
        <v>54.709699999999998</v>
      </c>
    </row>
    <row r="13443" spans="1:3">
      <c r="A13443" s="285">
        <v>339250</v>
      </c>
      <c r="B13443" s="285" t="s">
        <v>21778</v>
      </c>
      <c r="C13443" s="513">
        <v>29.511600000000001</v>
      </c>
    </row>
    <row r="13444" spans="1:3">
      <c r="A13444" s="285">
        <v>339260</v>
      </c>
      <c r="B13444" s="285" t="s">
        <v>21779</v>
      </c>
      <c r="C13444" s="513">
        <v>17.694199999999999</v>
      </c>
    </row>
    <row r="13445" spans="1:3">
      <c r="A13445" s="285">
        <v>339261</v>
      </c>
      <c r="B13445" s="285" t="s">
        <v>21780</v>
      </c>
      <c r="C13445" s="513">
        <v>21.243500000000001</v>
      </c>
    </row>
    <row r="13446" spans="1:3">
      <c r="A13446" s="285">
        <v>339262</v>
      </c>
      <c r="B13446" s="285" t="s">
        <v>21781</v>
      </c>
      <c r="C13446" s="513">
        <v>23.0152</v>
      </c>
    </row>
    <row r="13447" spans="1:3">
      <c r="A13447" s="285">
        <v>339270</v>
      </c>
      <c r="B13447" s="285" t="s">
        <v>21782</v>
      </c>
      <c r="C13447" s="513">
        <v>18.817499999999999</v>
      </c>
    </row>
    <row r="13448" spans="1:3">
      <c r="A13448" s="285">
        <v>339271</v>
      </c>
      <c r="B13448" s="285" t="s">
        <v>21783</v>
      </c>
      <c r="C13448" s="513">
        <v>22.581</v>
      </c>
    </row>
    <row r="13449" spans="1:3">
      <c r="A13449" s="285">
        <v>339272</v>
      </c>
      <c r="B13449" s="285" t="s">
        <v>21784</v>
      </c>
      <c r="C13449" s="513">
        <v>24.439599999999999</v>
      </c>
    </row>
    <row r="13450" spans="1:3">
      <c r="A13450" s="285">
        <v>339300</v>
      </c>
      <c r="B13450" s="285" t="s">
        <v>21785</v>
      </c>
      <c r="C13450" s="513">
        <v>18.817499999999999</v>
      </c>
    </row>
    <row r="13451" spans="1:3">
      <c r="A13451" s="285">
        <v>339301</v>
      </c>
      <c r="B13451" s="285" t="s">
        <v>21786</v>
      </c>
      <c r="C13451" s="513">
        <v>22.581</v>
      </c>
    </row>
    <row r="13452" spans="1:3">
      <c r="A13452" s="285">
        <v>339302</v>
      </c>
      <c r="B13452" s="285" t="s">
        <v>21787</v>
      </c>
      <c r="C13452" s="513">
        <v>24.439599999999999</v>
      </c>
    </row>
    <row r="13453" spans="1:3">
      <c r="A13453" s="285">
        <v>339320</v>
      </c>
      <c r="B13453" s="285" t="s">
        <v>21788</v>
      </c>
      <c r="C13453" s="513">
        <v>17.694199999999999</v>
      </c>
    </row>
    <row r="13454" spans="1:3">
      <c r="A13454" s="285">
        <v>339321</v>
      </c>
      <c r="B13454" s="285" t="s">
        <v>21789</v>
      </c>
      <c r="C13454" s="513">
        <v>21.243500000000001</v>
      </c>
    </row>
    <row r="13455" spans="1:3">
      <c r="A13455" s="285">
        <v>339322</v>
      </c>
      <c r="B13455" s="285" t="s">
        <v>21790</v>
      </c>
      <c r="C13455" s="513">
        <v>23.0152</v>
      </c>
    </row>
    <row r="13456" spans="1:3">
      <c r="A13456" s="285">
        <v>339330</v>
      </c>
      <c r="B13456" s="285" t="s">
        <v>21791</v>
      </c>
      <c r="C13456" s="513">
        <v>18.817499999999999</v>
      </c>
    </row>
    <row r="13457" spans="1:3">
      <c r="A13457" s="285">
        <v>339331</v>
      </c>
      <c r="B13457" s="285" t="s">
        <v>21792</v>
      </c>
      <c r="C13457" s="513">
        <v>22.581</v>
      </c>
    </row>
    <row r="13458" spans="1:3">
      <c r="A13458" s="285">
        <v>339332</v>
      </c>
      <c r="B13458" s="285" t="s">
        <v>21793</v>
      </c>
      <c r="C13458" s="513">
        <v>24.439599999999999</v>
      </c>
    </row>
    <row r="13459" spans="1:3">
      <c r="A13459" s="285">
        <v>339350</v>
      </c>
      <c r="B13459" s="285" t="s">
        <v>21794</v>
      </c>
      <c r="C13459" s="513">
        <v>21.243500000000001</v>
      </c>
    </row>
    <row r="13460" spans="1:3">
      <c r="A13460" s="285">
        <v>339351</v>
      </c>
      <c r="B13460" s="285" t="s">
        <v>21795</v>
      </c>
      <c r="C13460" s="513">
        <v>25.504899999999999</v>
      </c>
    </row>
    <row r="13461" spans="1:3">
      <c r="A13461" s="285">
        <v>339352</v>
      </c>
      <c r="B13461" s="285" t="s">
        <v>21796</v>
      </c>
      <c r="C13461" s="513">
        <v>27.618300000000001</v>
      </c>
    </row>
    <row r="13462" spans="1:3">
      <c r="A13462" s="285">
        <v>339360</v>
      </c>
      <c r="B13462" s="285" t="s">
        <v>21797</v>
      </c>
      <c r="C13462" s="513">
        <v>22.581</v>
      </c>
    </row>
    <row r="13463" spans="1:3">
      <c r="A13463" s="285">
        <v>339361</v>
      </c>
      <c r="B13463" s="285" t="s">
        <v>21798</v>
      </c>
      <c r="C13463" s="513">
        <v>27.085599999999999</v>
      </c>
    </row>
    <row r="13464" spans="1:3">
      <c r="A13464" s="285">
        <v>339362</v>
      </c>
      <c r="B13464" s="285" t="s">
        <v>21799</v>
      </c>
      <c r="C13464" s="513">
        <v>29.337900000000001</v>
      </c>
    </row>
    <row r="13465" spans="1:3">
      <c r="A13465" s="285">
        <v>339381</v>
      </c>
      <c r="B13465" s="285" t="s">
        <v>21800</v>
      </c>
      <c r="C13465" s="513">
        <v>25.504899999999999</v>
      </c>
    </row>
    <row r="13466" spans="1:3">
      <c r="A13466" s="285">
        <v>339382</v>
      </c>
      <c r="B13466" s="285" t="s">
        <v>21801</v>
      </c>
      <c r="C13466" s="513">
        <v>27.618300000000001</v>
      </c>
    </row>
    <row r="13467" spans="1:3">
      <c r="A13467" s="285">
        <v>339391</v>
      </c>
      <c r="B13467" s="285" t="s">
        <v>21802</v>
      </c>
      <c r="C13467" s="513">
        <v>27.085599999999999</v>
      </c>
    </row>
    <row r="13468" spans="1:3">
      <c r="A13468" s="285">
        <v>339392</v>
      </c>
      <c r="B13468" s="285" t="s">
        <v>21803</v>
      </c>
      <c r="C13468" s="513">
        <v>29.337900000000001</v>
      </c>
    </row>
    <row r="13469" spans="1:3">
      <c r="A13469" s="285">
        <v>339460</v>
      </c>
      <c r="B13469" s="285" t="s">
        <v>21804</v>
      </c>
      <c r="C13469" s="513">
        <v>22.581</v>
      </c>
    </row>
    <row r="13470" spans="1:3">
      <c r="A13470" s="285">
        <v>339461</v>
      </c>
      <c r="B13470" s="285" t="s">
        <v>21805</v>
      </c>
      <c r="C13470" s="513">
        <v>27.085599999999999</v>
      </c>
    </row>
    <row r="13471" spans="1:3">
      <c r="A13471" s="285">
        <v>339462</v>
      </c>
      <c r="B13471" s="285" t="s">
        <v>21806</v>
      </c>
      <c r="C13471" s="513">
        <v>29.337900000000001</v>
      </c>
    </row>
    <row r="13472" spans="1:3">
      <c r="A13472" s="285">
        <v>339471</v>
      </c>
      <c r="B13472" s="285" t="s">
        <v>21807</v>
      </c>
      <c r="C13472" s="513">
        <v>22.581</v>
      </c>
    </row>
    <row r="13473" spans="1:3">
      <c r="A13473" s="285">
        <v>339473</v>
      </c>
      <c r="B13473" s="285" t="s">
        <v>21808</v>
      </c>
      <c r="C13473" s="513">
        <v>27.085599999999999</v>
      </c>
    </row>
    <row r="13474" spans="1:3">
      <c r="A13474" s="285">
        <v>339475</v>
      </c>
      <c r="B13474" s="285" t="s">
        <v>21809</v>
      </c>
      <c r="C13474" s="513">
        <v>29.337900000000001</v>
      </c>
    </row>
    <row r="13475" spans="1:3">
      <c r="A13475" s="285">
        <v>339540</v>
      </c>
      <c r="B13475" s="285" t="s">
        <v>21810</v>
      </c>
      <c r="C13475" s="513">
        <v>20.0566</v>
      </c>
    </row>
    <row r="13476" spans="1:3">
      <c r="A13476" s="285">
        <v>339541</v>
      </c>
      <c r="B13476" s="285" t="s">
        <v>21811</v>
      </c>
      <c r="C13476" s="513">
        <v>22.581</v>
      </c>
    </row>
    <row r="13477" spans="1:3">
      <c r="A13477" s="285">
        <v>339542</v>
      </c>
      <c r="B13477" s="285" t="s">
        <v>21812</v>
      </c>
      <c r="C13477" s="513">
        <v>26.327100000000002</v>
      </c>
    </row>
    <row r="13478" spans="1:3">
      <c r="A13478" s="285">
        <v>339543</v>
      </c>
      <c r="B13478" s="285" t="s">
        <v>21813</v>
      </c>
      <c r="C13478" s="513">
        <v>30.096399999999999</v>
      </c>
    </row>
    <row r="13479" spans="1:3">
      <c r="A13479" s="285">
        <v>339544</v>
      </c>
      <c r="B13479" s="285" t="s">
        <v>21814</v>
      </c>
      <c r="C13479" s="513">
        <v>24.068999999999999</v>
      </c>
    </row>
    <row r="13480" spans="1:3">
      <c r="A13480" s="285">
        <v>339545</v>
      </c>
      <c r="B13480" s="285" t="s">
        <v>21815</v>
      </c>
      <c r="C13480" s="513">
        <v>27.085599999999999</v>
      </c>
    </row>
    <row r="13481" spans="1:3">
      <c r="A13481" s="285">
        <v>339546</v>
      </c>
      <c r="B13481" s="285" t="s">
        <v>21816</v>
      </c>
      <c r="C13481" s="513">
        <v>31.601800000000001</v>
      </c>
    </row>
    <row r="13482" spans="1:3">
      <c r="A13482" s="285">
        <v>339547</v>
      </c>
      <c r="B13482" s="285" t="s">
        <v>21817</v>
      </c>
      <c r="C13482" s="513">
        <v>36.112200000000001</v>
      </c>
    </row>
    <row r="13483" spans="1:3">
      <c r="A13483" s="285">
        <v>339548</v>
      </c>
      <c r="B13483" s="285" t="s">
        <v>21818</v>
      </c>
      <c r="C13483" s="513">
        <v>26.0839</v>
      </c>
    </row>
    <row r="13484" spans="1:3">
      <c r="A13484" s="285">
        <v>339549</v>
      </c>
      <c r="B13484" s="285" t="s">
        <v>21819</v>
      </c>
      <c r="C13484" s="513">
        <v>29.337900000000001</v>
      </c>
    </row>
    <row r="13485" spans="1:3">
      <c r="A13485" s="285">
        <v>339550</v>
      </c>
      <c r="B13485" s="285" t="s">
        <v>21820</v>
      </c>
      <c r="C13485" s="513">
        <v>34.230499999999999</v>
      </c>
    </row>
    <row r="13486" spans="1:3">
      <c r="A13486" s="285">
        <v>339551</v>
      </c>
      <c r="B13486" s="285" t="s">
        <v>21821</v>
      </c>
      <c r="C13486" s="513">
        <v>39.117199999999997</v>
      </c>
    </row>
    <row r="13487" spans="1:3">
      <c r="A13487" s="285">
        <v>339580</v>
      </c>
      <c r="B13487" s="285" t="s">
        <v>21822</v>
      </c>
      <c r="C13487" s="513">
        <v>12.031599999999999</v>
      </c>
    </row>
    <row r="13488" spans="1:3">
      <c r="A13488" s="285">
        <v>339581</v>
      </c>
      <c r="B13488" s="285" t="s">
        <v>21823</v>
      </c>
      <c r="C13488" s="513">
        <v>13.5312</v>
      </c>
    </row>
    <row r="13489" spans="1:3">
      <c r="A13489" s="285">
        <v>339582</v>
      </c>
      <c r="B13489" s="285" t="s">
        <v>21824</v>
      </c>
      <c r="C13489" s="513">
        <v>15.7951</v>
      </c>
    </row>
    <row r="13490" spans="1:3">
      <c r="A13490" s="285">
        <v>339583</v>
      </c>
      <c r="B13490" s="285" t="s">
        <v>21825</v>
      </c>
      <c r="C13490" s="513">
        <v>18.0532</v>
      </c>
    </row>
    <row r="13491" spans="1:3">
      <c r="A13491" s="285">
        <v>339584</v>
      </c>
      <c r="B13491" s="285" t="s">
        <v>21826</v>
      </c>
      <c r="C13491" s="513">
        <v>14.4345</v>
      </c>
    </row>
    <row r="13492" spans="1:3">
      <c r="A13492" s="285">
        <v>339585</v>
      </c>
      <c r="B13492" s="285" t="s">
        <v>21827</v>
      </c>
      <c r="C13492" s="513">
        <v>16.252500000000001</v>
      </c>
    </row>
    <row r="13493" spans="1:3">
      <c r="A13493" s="285">
        <v>339586</v>
      </c>
      <c r="B13493" s="285" t="s">
        <v>21828</v>
      </c>
      <c r="C13493" s="513">
        <v>18.950700000000001</v>
      </c>
    </row>
    <row r="13494" spans="1:3">
      <c r="A13494" s="285">
        <v>339587</v>
      </c>
      <c r="B13494" s="285" t="s">
        <v>21829</v>
      </c>
      <c r="C13494" s="513">
        <v>21.6662</v>
      </c>
    </row>
    <row r="13495" spans="1:3">
      <c r="A13495" s="285">
        <v>339588</v>
      </c>
      <c r="B13495" s="285" t="s">
        <v>21830</v>
      </c>
      <c r="C13495" s="513">
        <v>15.650399999999999</v>
      </c>
    </row>
    <row r="13496" spans="1:3">
      <c r="A13496" s="285">
        <v>339589</v>
      </c>
      <c r="B13496" s="285" t="s">
        <v>21831</v>
      </c>
      <c r="C13496" s="513">
        <v>17.601600000000001</v>
      </c>
    </row>
    <row r="13497" spans="1:3">
      <c r="A13497" s="285">
        <v>339590</v>
      </c>
      <c r="B13497" s="285" t="s">
        <v>21832</v>
      </c>
      <c r="C13497" s="513">
        <v>20.537099999999999</v>
      </c>
    </row>
    <row r="13498" spans="1:3">
      <c r="A13498" s="285">
        <v>339591</v>
      </c>
      <c r="B13498" s="285" t="s">
        <v>21833</v>
      </c>
      <c r="C13498" s="513">
        <v>23.4727</v>
      </c>
    </row>
    <row r="13499" spans="1:3">
      <c r="A13499" s="285">
        <v>339592</v>
      </c>
      <c r="B13499" s="285" t="s">
        <v>21834</v>
      </c>
      <c r="C13499" s="513">
        <v>7.5212000000000003</v>
      </c>
    </row>
    <row r="13500" spans="1:3">
      <c r="A13500" s="285">
        <v>339593</v>
      </c>
      <c r="B13500" s="285" t="s">
        <v>21835</v>
      </c>
      <c r="C13500" s="513">
        <v>10.149900000000001</v>
      </c>
    </row>
    <row r="13501" spans="1:3">
      <c r="A13501" s="285">
        <v>339594</v>
      </c>
      <c r="B13501" s="285" t="s">
        <v>21836</v>
      </c>
      <c r="C13501" s="513">
        <v>11.284700000000001</v>
      </c>
    </row>
    <row r="13502" spans="1:3">
      <c r="A13502" s="285">
        <v>339595</v>
      </c>
      <c r="B13502" s="285" t="s">
        <v>21837</v>
      </c>
      <c r="C13502" s="513">
        <v>9.0381999999999998</v>
      </c>
    </row>
    <row r="13503" spans="1:3">
      <c r="A13503" s="285">
        <v>339596</v>
      </c>
      <c r="B13503" s="285" t="s">
        <v>21838</v>
      </c>
      <c r="C13503" s="513">
        <v>12.1937</v>
      </c>
    </row>
    <row r="13504" spans="1:3">
      <c r="A13504" s="285">
        <v>339597</v>
      </c>
      <c r="B13504" s="285" t="s">
        <v>21839</v>
      </c>
      <c r="C13504" s="513">
        <v>13.5312</v>
      </c>
    </row>
    <row r="13505" spans="1:3">
      <c r="A13505" s="285">
        <v>339598</v>
      </c>
      <c r="B13505" s="285" t="s">
        <v>21840</v>
      </c>
      <c r="C13505" s="513">
        <v>9.7792999999999992</v>
      </c>
    </row>
    <row r="13506" spans="1:3">
      <c r="A13506" s="285">
        <v>339599</v>
      </c>
      <c r="B13506" s="285" t="s">
        <v>21841</v>
      </c>
      <c r="C13506" s="513">
        <v>13.195399999999999</v>
      </c>
    </row>
    <row r="13507" spans="1:3">
      <c r="A13507" s="285">
        <v>339600</v>
      </c>
      <c r="B13507" s="285" t="s">
        <v>21842</v>
      </c>
      <c r="C13507" s="513">
        <v>14.6776</v>
      </c>
    </row>
    <row r="13508" spans="1:3">
      <c r="A13508" s="285">
        <v>339702</v>
      </c>
      <c r="B13508" s="285" t="s">
        <v>21843</v>
      </c>
      <c r="C13508" s="513">
        <v>81.465299999999999</v>
      </c>
    </row>
    <row r="13509" spans="1:3">
      <c r="A13509" s="285">
        <v>339721</v>
      </c>
      <c r="B13509" s="285" t="s">
        <v>21844</v>
      </c>
      <c r="C13509" s="513">
        <v>31.3413</v>
      </c>
    </row>
    <row r="13510" spans="1:3">
      <c r="A13510" s="285">
        <v>339900</v>
      </c>
      <c r="B13510" s="285" t="s">
        <v>21845</v>
      </c>
      <c r="C13510" s="513">
        <v>14.365</v>
      </c>
    </row>
    <row r="13511" spans="1:3">
      <c r="A13511" s="285">
        <v>339901</v>
      </c>
      <c r="B13511" s="285" t="s">
        <v>21846</v>
      </c>
      <c r="C13511" s="513">
        <v>37.884</v>
      </c>
    </row>
    <row r="13512" spans="1:3">
      <c r="A13512" s="285">
        <v>339906</v>
      </c>
      <c r="B13512" s="285" t="s">
        <v>21847</v>
      </c>
      <c r="C13512" s="513">
        <v>30.970700000000001</v>
      </c>
    </row>
    <row r="13513" spans="1:3">
      <c r="A13513" s="285">
        <v>412068</v>
      </c>
      <c r="B13513" s="285" t="s">
        <v>21848</v>
      </c>
      <c r="C13513" s="513">
        <v>79.380899999999997</v>
      </c>
    </row>
    <row r="13514" spans="1:3">
      <c r="A13514" s="285">
        <v>412069</v>
      </c>
      <c r="B13514" s="285" t="s">
        <v>21849</v>
      </c>
      <c r="C13514" s="513">
        <v>87.660600000000002</v>
      </c>
    </row>
    <row r="13515" spans="1:3">
      <c r="A13515" s="285">
        <v>412074</v>
      </c>
      <c r="B13515" s="285" t="s">
        <v>21850</v>
      </c>
      <c r="C13515" s="513">
        <v>297.20069999999998</v>
      </c>
    </row>
    <row r="13516" spans="1:3">
      <c r="A13516" s="285">
        <v>412075</v>
      </c>
      <c r="B13516" s="285" t="s">
        <v>21851</v>
      </c>
      <c r="C13516" s="513">
        <v>323.31360000000001</v>
      </c>
    </row>
    <row r="13517" spans="1:3">
      <c r="A13517" s="285">
        <v>412200</v>
      </c>
      <c r="B13517" s="285" t="s">
        <v>21852</v>
      </c>
      <c r="C13517" s="513">
        <v>117.0159</v>
      </c>
    </row>
    <row r="13518" spans="1:3">
      <c r="A13518" s="285">
        <v>412918</v>
      </c>
      <c r="B13518" s="285" t="s">
        <v>21853</v>
      </c>
      <c r="C13518" s="513">
        <v>15.146599999999999</v>
      </c>
    </row>
    <row r="13519" spans="1:3">
      <c r="A13519" s="285">
        <v>412919</v>
      </c>
      <c r="B13519" s="285" t="s">
        <v>21854</v>
      </c>
      <c r="C13519" s="513">
        <v>15.146599999999999</v>
      </c>
    </row>
    <row r="13520" spans="1:3">
      <c r="A13520" s="285">
        <v>412920</v>
      </c>
      <c r="B13520" s="285" t="s">
        <v>21855</v>
      </c>
      <c r="C13520" s="513">
        <v>14.197100000000001</v>
      </c>
    </row>
    <row r="13521" spans="1:3">
      <c r="A13521" s="285">
        <v>412940</v>
      </c>
      <c r="B13521" s="285" t="s">
        <v>21856</v>
      </c>
      <c r="C13521" s="513">
        <v>14.197100000000001</v>
      </c>
    </row>
    <row r="13522" spans="1:3">
      <c r="A13522" s="285">
        <v>412941</v>
      </c>
      <c r="B13522" s="285" t="s">
        <v>21857</v>
      </c>
      <c r="C13522" s="513">
        <v>19.506499999999999</v>
      </c>
    </row>
    <row r="13523" spans="1:3">
      <c r="A13523" s="285">
        <v>414901</v>
      </c>
      <c r="B13523" s="285" t="s">
        <v>21858</v>
      </c>
      <c r="C13523" s="513">
        <v>37.912999999999997</v>
      </c>
    </row>
    <row r="13524" spans="1:3">
      <c r="A13524" s="285">
        <v>414902</v>
      </c>
      <c r="B13524" s="285" t="s">
        <v>21859</v>
      </c>
      <c r="C13524" s="513">
        <v>56.773400000000002</v>
      </c>
    </row>
    <row r="13525" spans="1:3">
      <c r="A13525" s="285">
        <v>414903</v>
      </c>
      <c r="B13525" s="285" t="s">
        <v>21860</v>
      </c>
      <c r="C13525" s="513">
        <v>75.64</v>
      </c>
    </row>
    <row r="13526" spans="1:3">
      <c r="A13526" s="285">
        <v>414907</v>
      </c>
      <c r="B13526" s="285" t="s">
        <v>21861</v>
      </c>
      <c r="C13526" s="513">
        <v>104.842</v>
      </c>
    </row>
    <row r="13527" spans="1:3">
      <c r="A13527" s="285">
        <v>414908</v>
      </c>
      <c r="B13527" s="285" t="s">
        <v>21862</v>
      </c>
      <c r="C13527" s="513">
        <v>113.646</v>
      </c>
    </row>
    <row r="13528" spans="1:3">
      <c r="A13528" s="285">
        <v>414909</v>
      </c>
      <c r="B13528" s="285" t="s">
        <v>21863</v>
      </c>
      <c r="C13528" s="513">
        <v>65.099999999999994</v>
      </c>
    </row>
    <row r="13529" spans="1:3">
      <c r="A13529" s="285">
        <v>414910</v>
      </c>
      <c r="B13529" s="285" t="s">
        <v>21864</v>
      </c>
      <c r="C13529" s="513">
        <v>36.883800000000001</v>
      </c>
    </row>
    <row r="13530" spans="1:3">
      <c r="A13530" s="285">
        <v>414914</v>
      </c>
      <c r="B13530" s="285" t="s">
        <v>21865</v>
      </c>
      <c r="C13530" s="513">
        <v>39.748199999999997</v>
      </c>
    </row>
    <row r="13531" spans="1:3">
      <c r="A13531" s="285">
        <v>414919</v>
      </c>
      <c r="B13531" s="285" t="s">
        <v>21866</v>
      </c>
      <c r="C13531" s="513">
        <v>283.89800000000002</v>
      </c>
    </row>
    <row r="13532" spans="1:3">
      <c r="A13532" s="285">
        <v>414920</v>
      </c>
      <c r="B13532" s="285" t="s">
        <v>21867</v>
      </c>
      <c r="C13532" s="513">
        <v>340.69</v>
      </c>
    </row>
    <row r="13533" spans="1:3">
      <c r="A13533" s="285">
        <v>414923</v>
      </c>
      <c r="B13533" s="285" t="s">
        <v>21868</v>
      </c>
      <c r="C13533" s="513">
        <v>340.69</v>
      </c>
    </row>
    <row r="13534" spans="1:3">
      <c r="A13534" s="285">
        <v>414926</v>
      </c>
      <c r="B13534" s="285" t="s">
        <v>21869</v>
      </c>
      <c r="C13534" s="513">
        <v>110.36</v>
      </c>
    </row>
    <row r="13535" spans="1:3">
      <c r="A13535" s="285">
        <v>414929</v>
      </c>
      <c r="B13535" s="285" t="s">
        <v>21870</v>
      </c>
      <c r="C13535" s="513">
        <v>56.773400000000002</v>
      </c>
    </row>
    <row r="13536" spans="1:3">
      <c r="A13536" s="285">
        <v>414930</v>
      </c>
      <c r="B13536" s="285" t="s">
        <v>21871</v>
      </c>
      <c r="C13536" s="513">
        <v>100.812</v>
      </c>
    </row>
    <row r="13537" spans="1:3">
      <c r="A13537" s="285">
        <v>414931</v>
      </c>
      <c r="B13537" s="285" t="s">
        <v>21872</v>
      </c>
      <c r="C13537" s="513">
        <v>148.05600000000001</v>
      </c>
    </row>
    <row r="13538" spans="1:3">
      <c r="A13538" s="285">
        <v>414932</v>
      </c>
      <c r="B13538" s="285" t="s">
        <v>21873</v>
      </c>
      <c r="C13538" s="513">
        <v>110.36</v>
      </c>
    </row>
    <row r="13539" spans="1:3">
      <c r="A13539" s="285">
        <v>414936</v>
      </c>
      <c r="B13539" s="285" t="s">
        <v>21874</v>
      </c>
      <c r="C13539" s="513">
        <v>283.154</v>
      </c>
    </row>
    <row r="13540" spans="1:3">
      <c r="A13540" s="285">
        <v>414940</v>
      </c>
      <c r="B13540" s="285" t="s">
        <v>21875</v>
      </c>
      <c r="C13540" s="513">
        <v>179.98599999999999</v>
      </c>
    </row>
    <row r="13541" spans="1:3">
      <c r="A13541" s="285">
        <v>414945</v>
      </c>
      <c r="B13541" s="285" t="s">
        <v>21876</v>
      </c>
      <c r="C13541" s="513">
        <v>68.075999999999993</v>
      </c>
    </row>
    <row r="13542" spans="1:3">
      <c r="A13542" s="285">
        <v>416876</v>
      </c>
      <c r="B13542" s="285" t="s">
        <v>19962</v>
      </c>
      <c r="C13542" s="513">
        <v>42.891599999999997</v>
      </c>
    </row>
    <row r="13543" spans="1:3">
      <c r="A13543" s="285">
        <v>417402</v>
      </c>
      <c r="B13543" s="285" t="s">
        <v>21877</v>
      </c>
      <c r="C13543" s="513">
        <v>9.6782000000000004</v>
      </c>
    </row>
    <row r="13544" spans="1:3">
      <c r="A13544" s="285">
        <v>417405</v>
      </c>
      <c r="B13544" s="285" t="s">
        <v>21877</v>
      </c>
      <c r="C13544" s="513">
        <v>8.7110000000000003</v>
      </c>
    </row>
    <row r="13545" spans="1:3">
      <c r="A13545" s="285">
        <v>417430</v>
      </c>
      <c r="B13545" s="285" t="s">
        <v>21878</v>
      </c>
      <c r="C13545" s="513">
        <v>27.5776</v>
      </c>
    </row>
    <row r="13546" spans="1:3">
      <c r="A13546" s="285">
        <v>417432</v>
      </c>
      <c r="B13546" s="285" t="s">
        <v>21879</v>
      </c>
      <c r="C13546" s="513">
        <v>27.5776</v>
      </c>
    </row>
    <row r="13547" spans="1:3">
      <c r="A13547" s="285">
        <v>417433</v>
      </c>
      <c r="B13547" s="285" t="s">
        <v>21880</v>
      </c>
      <c r="C13547" s="513">
        <v>27.5776</v>
      </c>
    </row>
    <row r="13548" spans="1:3">
      <c r="A13548" s="285">
        <v>421093</v>
      </c>
      <c r="B13548" s="285" t="s">
        <v>21881</v>
      </c>
      <c r="C13548" s="513">
        <v>25.400400000000001</v>
      </c>
    </row>
    <row r="13549" spans="1:3">
      <c r="A13549" s="285">
        <v>32441</v>
      </c>
      <c r="B13549" s="285" t="s">
        <v>21882</v>
      </c>
      <c r="C13549" s="513">
        <v>236.08</v>
      </c>
    </row>
    <row r="13550" spans="1:3">
      <c r="A13550" s="285">
        <v>32442</v>
      </c>
      <c r="B13550" s="285" t="s">
        <v>21882</v>
      </c>
      <c r="C13550" s="513">
        <v>279.084</v>
      </c>
    </row>
    <row r="13551" spans="1:3">
      <c r="A13551" s="285">
        <v>32443</v>
      </c>
      <c r="B13551" s="285" t="s">
        <v>21882</v>
      </c>
      <c r="C13551" s="513">
        <v>325.46800000000002</v>
      </c>
    </row>
    <row r="13552" spans="1:3">
      <c r="A13552" s="285">
        <v>32444</v>
      </c>
      <c r="B13552" s="285" t="s">
        <v>21882</v>
      </c>
      <c r="C13552" s="513">
        <v>371.95600000000002</v>
      </c>
    </row>
    <row r="13553" spans="1:3">
      <c r="A13553" s="285">
        <v>32445</v>
      </c>
      <c r="B13553" s="285" t="s">
        <v>21882</v>
      </c>
      <c r="C13553" s="513">
        <v>418.70400000000001</v>
      </c>
    </row>
    <row r="13554" spans="1:3">
      <c r="A13554" s="285">
        <v>32451</v>
      </c>
      <c r="B13554" s="285" t="s">
        <v>21883</v>
      </c>
      <c r="C13554" s="513">
        <v>257.50400000000002</v>
      </c>
    </row>
    <row r="13555" spans="1:3">
      <c r="A13555" s="285">
        <v>32452</v>
      </c>
      <c r="B13555" s="285" t="s">
        <v>21883</v>
      </c>
      <c r="C13555" s="513">
        <v>275.392</v>
      </c>
    </row>
    <row r="13556" spans="1:3">
      <c r="A13556" s="285">
        <v>32453</v>
      </c>
      <c r="B13556" s="285" t="s">
        <v>21883</v>
      </c>
      <c r="C13556" s="513">
        <v>293.27999999999997</v>
      </c>
    </row>
    <row r="13557" spans="1:3">
      <c r="A13557" s="285">
        <v>32454</v>
      </c>
      <c r="B13557" s="285" t="s">
        <v>21883</v>
      </c>
      <c r="C13557" s="513">
        <v>311.22000000000003</v>
      </c>
    </row>
    <row r="13558" spans="1:3">
      <c r="A13558" s="285">
        <v>32455</v>
      </c>
      <c r="B13558" s="285" t="s">
        <v>21883</v>
      </c>
      <c r="C13558" s="513">
        <v>329.16</v>
      </c>
    </row>
    <row r="13559" spans="1:3">
      <c r="A13559" s="285">
        <v>32671</v>
      </c>
      <c r="B13559" s="285" t="s">
        <v>21884</v>
      </c>
      <c r="C13559" s="513">
        <v>58.915999999999997</v>
      </c>
    </row>
    <row r="13560" spans="1:3">
      <c r="A13560" s="285">
        <v>32799</v>
      </c>
      <c r="B13560" s="285" t="s">
        <v>21885</v>
      </c>
      <c r="C13560" s="513">
        <v>1.4060999999999999</v>
      </c>
    </row>
    <row r="13561" spans="1:3">
      <c r="A13561" s="285">
        <v>33154</v>
      </c>
      <c r="B13561" s="285" t="s">
        <v>21886</v>
      </c>
      <c r="C13561" s="513">
        <v>8.1796000000000006</v>
      </c>
    </row>
    <row r="13562" spans="1:3">
      <c r="A13562" s="285">
        <v>33480</v>
      </c>
      <c r="B13562" s="285" t="s">
        <v>21887</v>
      </c>
      <c r="C13562" s="513">
        <v>6.1984000000000004</v>
      </c>
    </row>
    <row r="13563" spans="1:3">
      <c r="A13563" s="285">
        <v>51734</v>
      </c>
      <c r="B13563" s="285" t="s">
        <v>21888</v>
      </c>
      <c r="C13563" s="513">
        <v>20.945599999999999</v>
      </c>
    </row>
    <row r="13564" spans="1:3">
      <c r="A13564" s="285">
        <v>51735</v>
      </c>
      <c r="B13564" s="285" t="s">
        <v>21889</v>
      </c>
      <c r="C13564" s="513">
        <v>49.831600000000002</v>
      </c>
    </row>
    <row r="13565" spans="1:3">
      <c r="A13565" s="285">
        <v>51736</v>
      </c>
      <c r="B13565" s="285" t="s">
        <v>21889</v>
      </c>
      <c r="C13565" s="513">
        <v>117.05200000000001</v>
      </c>
    </row>
    <row r="13566" spans="1:3">
      <c r="A13566" s="285">
        <v>51814</v>
      </c>
      <c r="B13566" s="285" t="s">
        <v>21890</v>
      </c>
      <c r="C13566" s="513">
        <v>2.5750000000000002</v>
      </c>
    </row>
    <row r="13567" spans="1:3">
      <c r="A13567" s="285">
        <v>51815</v>
      </c>
      <c r="B13567" s="285" t="s">
        <v>21891</v>
      </c>
      <c r="C13567" s="513">
        <v>4.2774999999999999</v>
      </c>
    </row>
    <row r="13568" spans="1:3">
      <c r="A13568" s="285">
        <v>51816</v>
      </c>
      <c r="B13568" s="285" t="s">
        <v>21892</v>
      </c>
      <c r="C13568" s="513">
        <v>4.9425999999999997</v>
      </c>
    </row>
    <row r="13569" spans="1:3">
      <c r="A13569" s="285">
        <v>51817</v>
      </c>
      <c r="B13569" s="285" t="s">
        <v>21893</v>
      </c>
      <c r="C13569" s="513">
        <v>2.3243999999999998</v>
      </c>
    </row>
    <row r="13570" spans="1:3">
      <c r="A13570" s="285">
        <v>51890</v>
      </c>
      <c r="B13570" s="285" t="s">
        <v>21894</v>
      </c>
      <c r="C13570" s="513">
        <v>115.024</v>
      </c>
    </row>
    <row r="13571" spans="1:3">
      <c r="A13571" s="285">
        <v>76502</v>
      </c>
      <c r="B13571" s="285" t="s">
        <v>21895</v>
      </c>
      <c r="C13571" s="513">
        <v>14.2324</v>
      </c>
    </row>
    <row r="13572" spans="1:3">
      <c r="A13572" s="285">
        <v>76507</v>
      </c>
      <c r="B13572" s="285" t="s">
        <v>21896</v>
      </c>
      <c r="C13572" s="513">
        <v>9.0584000000000007</v>
      </c>
    </row>
    <row r="13573" spans="1:3">
      <c r="A13573" s="285">
        <v>76526</v>
      </c>
      <c r="B13573" s="285" t="s">
        <v>21897</v>
      </c>
      <c r="C13573" s="513">
        <v>13.691599999999999</v>
      </c>
    </row>
    <row r="13574" spans="1:3">
      <c r="A13574" s="285">
        <v>76527</v>
      </c>
      <c r="B13574" s="285" t="s">
        <v>21898</v>
      </c>
      <c r="C13574" s="513">
        <v>13.691599999999999</v>
      </c>
    </row>
    <row r="13575" spans="1:3">
      <c r="A13575" s="285">
        <v>76532</v>
      </c>
      <c r="B13575" s="285" t="s">
        <v>21899</v>
      </c>
      <c r="C13575" s="513">
        <v>22.724</v>
      </c>
    </row>
    <row r="13576" spans="1:3">
      <c r="A13576" s="285">
        <v>76587</v>
      </c>
      <c r="B13576" s="285" t="s">
        <v>21900</v>
      </c>
      <c r="C13576" s="513">
        <v>4.8209</v>
      </c>
    </row>
    <row r="13577" spans="1:3">
      <c r="A13577" s="285">
        <v>76588</v>
      </c>
      <c r="B13577" s="285" t="s">
        <v>21901</v>
      </c>
      <c r="C13577" s="513">
        <v>5.8760000000000003</v>
      </c>
    </row>
    <row r="13578" spans="1:3">
      <c r="A13578" s="285">
        <v>76589</v>
      </c>
      <c r="B13578" s="285" t="s">
        <v>21902</v>
      </c>
      <c r="C13578" s="513">
        <v>10.082800000000001</v>
      </c>
    </row>
    <row r="13579" spans="1:3">
      <c r="A13579" s="285">
        <v>76590</v>
      </c>
      <c r="B13579" s="285" t="s">
        <v>21903</v>
      </c>
      <c r="C13579" s="513">
        <v>22.214400000000001</v>
      </c>
    </row>
    <row r="13580" spans="1:3">
      <c r="A13580" s="285">
        <v>78614</v>
      </c>
      <c r="B13580" s="285" t="s">
        <v>21904</v>
      </c>
      <c r="C13580" s="513">
        <v>14.1128</v>
      </c>
    </row>
    <row r="13581" spans="1:3">
      <c r="A13581" s="285">
        <v>78629</v>
      </c>
      <c r="B13581" s="285" t="s">
        <v>19785</v>
      </c>
      <c r="C13581" s="513">
        <v>24.7988</v>
      </c>
    </row>
    <row r="13582" spans="1:3">
      <c r="A13582" s="285">
        <v>78799</v>
      </c>
      <c r="B13582" s="285" t="s">
        <v>21905</v>
      </c>
      <c r="C13582" s="513">
        <v>77.584000000000003</v>
      </c>
    </row>
    <row r="13583" spans="1:3">
      <c r="A13583" s="285">
        <v>310170</v>
      </c>
      <c r="B13583" s="285" t="s">
        <v>21906</v>
      </c>
      <c r="C13583" s="513">
        <v>751.8</v>
      </c>
    </row>
    <row r="13584" spans="1:3">
      <c r="A13584" s="285">
        <v>310171</v>
      </c>
      <c r="B13584" s="285" t="s">
        <v>21907</v>
      </c>
      <c r="C13584" s="513">
        <v>1325.4</v>
      </c>
    </row>
    <row r="13585" spans="1:3">
      <c r="A13585" s="285">
        <v>310172</v>
      </c>
      <c r="B13585" s="285" t="s">
        <v>21908</v>
      </c>
      <c r="C13585" s="513">
        <v>1842.6</v>
      </c>
    </row>
    <row r="13586" spans="1:3">
      <c r="A13586" s="285">
        <v>310173</v>
      </c>
      <c r="B13586" s="285" t="s">
        <v>21909</v>
      </c>
      <c r="C13586" s="513">
        <v>2667.6</v>
      </c>
    </row>
    <row r="13587" spans="1:3">
      <c r="A13587" s="285">
        <v>310174</v>
      </c>
      <c r="B13587" s="285" t="s">
        <v>21910</v>
      </c>
      <c r="C13587" s="513">
        <v>3540</v>
      </c>
    </row>
    <row r="13588" spans="1:3">
      <c r="A13588" s="285">
        <v>310175</v>
      </c>
      <c r="B13588" s="285" t="s">
        <v>21909</v>
      </c>
      <c r="C13588" s="513">
        <v>2065.1999999999998</v>
      </c>
    </row>
    <row r="13589" spans="1:3">
      <c r="A13589" s="285">
        <v>310176</v>
      </c>
      <c r="B13589" s="285" t="s">
        <v>21910</v>
      </c>
      <c r="C13589" s="513">
        <v>2532</v>
      </c>
    </row>
    <row r="13590" spans="1:3">
      <c r="A13590" s="285">
        <v>310177</v>
      </c>
      <c r="B13590" s="285" t="s">
        <v>21911</v>
      </c>
      <c r="C13590" s="513">
        <v>3579</v>
      </c>
    </row>
    <row r="13591" spans="1:3">
      <c r="A13591" s="285">
        <v>310178</v>
      </c>
      <c r="B13591" s="285" t="s">
        <v>21912</v>
      </c>
      <c r="C13591" s="513">
        <v>3959.4</v>
      </c>
    </row>
    <row r="13592" spans="1:3">
      <c r="A13592" s="285">
        <v>310334</v>
      </c>
      <c r="B13592" s="285" t="s">
        <v>21913</v>
      </c>
      <c r="C13592" s="513">
        <v>2122.1999999999998</v>
      </c>
    </row>
    <row r="13593" spans="1:3">
      <c r="A13593" s="285">
        <v>310335</v>
      </c>
      <c r="B13593" s="285" t="s">
        <v>21914</v>
      </c>
      <c r="C13593" s="513">
        <v>2758.2</v>
      </c>
    </row>
    <row r="13594" spans="1:3">
      <c r="A13594" s="285">
        <v>310337</v>
      </c>
      <c r="B13594" s="285" t="s">
        <v>21915</v>
      </c>
      <c r="C13594" s="513">
        <v>4164</v>
      </c>
    </row>
    <row r="13595" spans="1:3">
      <c r="A13595" s="285">
        <v>310379</v>
      </c>
      <c r="B13595" s="285" t="s">
        <v>21913</v>
      </c>
      <c r="C13595" s="513">
        <v>2122.1999999999998</v>
      </c>
    </row>
    <row r="13596" spans="1:3">
      <c r="A13596" s="285">
        <v>310380</v>
      </c>
      <c r="B13596" s="285" t="s">
        <v>21913</v>
      </c>
      <c r="C13596" s="513">
        <v>1776</v>
      </c>
    </row>
    <row r="13597" spans="1:3">
      <c r="A13597" s="285">
        <v>310381</v>
      </c>
      <c r="B13597" s="285" t="s">
        <v>21914</v>
      </c>
      <c r="C13597" s="513">
        <v>2758.2</v>
      </c>
    </row>
    <row r="13598" spans="1:3">
      <c r="A13598" s="285">
        <v>310382</v>
      </c>
      <c r="B13598" s="285" t="s">
        <v>21914</v>
      </c>
      <c r="C13598" s="513">
        <v>2275.1999999999998</v>
      </c>
    </row>
    <row r="13599" spans="1:3">
      <c r="A13599" s="285">
        <v>310383</v>
      </c>
      <c r="B13599" s="285" t="s">
        <v>21916</v>
      </c>
      <c r="C13599" s="513">
        <v>3202.8</v>
      </c>
    </row>
    <row r="13600" spans="1:3">
      <c r="A13600" s="285">
        <v>310384</v>
      </c>
      <c r="B13600" s="285" t="s">
        <v>21916</v>
      </c>
      <c r="C13600" s="513">
        <v>2758.2</v>
      </c>
    </row>
    <row r="13601" spans="1:3">
      <c r="A13601" s="285">
        <v>310385</v>
      </c>
      <c r="B13601" s="285" t="s">
        <v>21915</v>
      </c>
      <c r="C13601" s="513">
        <v>4164</v>
      </c>
    </row>
    <row r="13602" spans="1:3">
      <c r="A13602" s="285">
        <v>310386</v>
      </c>
      <c r="B13602" s="285" t="s">
        <v>21915</v>
      </c>
      <c r="C13602" s="513">
        <v>3415.2</v>
      </c>
    </row>
    <row r="13603" spans="1:3">
      <c r="A13603" s="285">
        <v>310387</v>
      </c>
      <c r="B13603" s="285" t="s">
        <v>21913</v>
      </c>
      <c r="C13603" s="513">
        <v>2350.8000000000002</v>
      </c>
    </row>
    <row r="13604" spans="1:3">
      <c r="A13604" s="285">
        <v>310388</v>
      </c>
      <c r="B13604" s="285" t="s">
        <v>21913</v>
      </c>
      <c r="C13604" s="513">
        <v>2578.8000000000002</v>
      </c>
    </row>
    <row r="13605" spans="1:3">
      <c r="A13605" s="285">
        <v>310389</v>
      </c>
      <c r="B13605" s="285" t="s">
        <v>21913</v>
      </c>
      <c r="C13605" s="513">
        <v>2809.8</v>
      </c>
    </row>
    <row r="13606" spans="1:3">
      <c r="A13606" s="285">
        <v>310390</v>
      </c>
      <c r="B13606" s="285" t="s">
        <v>21914</v>
      </c>
      <c r="C13606" s="513">
        <v>2594.4</v>
      </c>
    </row>
    <row r="13607" spans="1:3">
      <c r="A13607" s="285">
        <v>310392</v>
      </c>
      <c r="B13607" s="285" t="s">
        <v>21916</v>
      </c>
      <c r="C13607" s="513">
        <v>2845.8</v>
      </c>
    </row>
    <row r="13608" spans="1:3">
      <c r="A13608" s="285">
        <v>310468</v>
      </c>
      <c r="B13608" s="285" t="s">
        <v>21917</v>
      </c>
      <c r="C13608" s="513">
        <v>5943</v>
      </c>
    </row>
    <row r="13609" spans="1:3">
      <c r="A13609" s="285">
        <v>310469</v>
      </c>
      <c r="B13609" s="285" t="s">
        <v>21917</v>
      </c>
      <c r="C13609" s="513">
        <v>5199</v>
      </c>
    </row>
    <row r="13610" spans="1:3">
      <c r="A13610" s="285">
        <v>310471</v>
      </c>
      <c r="B13610" s="285" t="s">
        <v>21917</v>
      </c>
      <c r="C13610" s="513">
        <v>6066</v>
      </c>
    </row>
    <row r="13611" spans="1:3">
      <c r="A13611" s="285">
        <v>310472</v>
      </c>
      <c r="B13611" s="285" t="s">
        <v>21917</v>
      </c>
      <c r="C13611" s="513">
        <v>6562.2</v>
      </c>
    </row>
    <row r="13612" spans="1:3">
      <c r="A13612" s="285">
        <v>310473</v>
      </c>
      <c r="B13612" s="285" t="s">
        <v>21917</v>
      </c>
      <c r="C13612" s="513">
        <v>7156.8</v>
      </c>
    </row>
    <row r="13613" spans="1:3">
      <c r="A13613" s="285">
        <v>310660</v>
      </c>
      <c r="B13613" s="285" t="s">
        <v>21906</v>
      </c>
      <c r="C13613" s="513">
        <v>820.2</v>
      </c>
    </row>
    <row r="13614" spans="1:3">
      <c r="A13614" s="285">
        <v>310661</v>
      </c>
      <c r="B13614" s="285" t="s">
        <v>21907</v>
      </c>
      <c r="C13614" s="513">
        <v>820.2</v>
      </c>
    </row>
    <row r="13615" spans="1:3">
      <c r="A13615" s="285">
        <v>310662</v>
      </c>
      <c r="B13615" s="285" t="s">
        <v>21908</v>
      </c>
      <c r="C13615" s="513">
        <v>915</v>
      </c>
    </row>
    <row r="13616" spans="1:3">
      <c r="A13616" s="285">
        <v>310663</v>
      </c>
      <c r="B13616" s="285" t="s">
        <v>21918</v>
      </c>
      <c r="C13616" s="513">
        <v>1173</v>
      </c>
    </row>
    <row r="13617" spans="1:3">
      <c r="A13617" s="285">
        <v>310664</v>
      </c>
      <c r="B13617" s="285" t="s">
        <v>21919</v>
      </c>
      <c r="C13617" s="513">
        <v>1296.5999999999999</v>
      </c>
    </row>
    <row r="13618" spans="1:3">
      <c r="A13618" s="285">
        <v>310665</v>
      </c>
      <c r="B13618" s="285" t="s">
        <v>21906</v>
      </c>
      <c r="C13618" s="513">
        <v>437.46</v>
      </c>
    </row>
    <row r="13619" spans="1:3">
      <c r="A13619" s="285">
        <v>310666</v>
      </c>
      <c r="B13619" s="285" t="s">
        <v>21907</v>
      </c>
      <c r="C13619" s="513">
        <v>452.88</v>
      </c>
    </row>
    <row r="13620" spans="1:3">
      <c r="A13620" s="285">
        <v>310667</v>
      </c>
      <c r="B13620" s="285" t="s">
        <v>21908</v>
      </c>
      <c r="C13620" s="513">
        <v>484.68</v>
      </c>
    </row>
    <row r="13621" spans="1:3">
      <c r="A13621" s="285">
        <v>310668</v>
      </c>
      <c r="B13621" s="285" t="s">
        <v>21909</v>
      </c>
      <c r="C13621" s="513">
        <v>596.76</v>
      </c>
    </row>
    <row r="13622" spans="1:3">
      <c r="A13622" s="285">
        <v>310669</v>
      </c>
      <c r="B13622" s="285" t="s">
        <v>21911</v>
      </c>
      <c r="C13622" s="513">
        <v>660</v>
      </c>
    </row>
    <row r="13623" spans="1:3">
      <c r="A13623" s="285">
        <v>310796</v>
      </c>
      <c r="B13623" s="285" t="s">
        <v>21920</v>
      </c>
      <c r="C13623" s="513">
        <v>753.6</v>
      </c>
    </row>
    <row r="13624" spans="1:3">
      <c r="A13624" s="285">
        <v>310797</v>
      </c>
      <c r="B13624" s="285" t="s">
        <v>21921</v>
      </c>
      <c r="C13624" s="513">
        <v>805.2</v>
      </c>
    </row>
    <row r="13625" spans="1:3">
      <c r="A13625" s="285">
        <v>310798</v>
      </c>
      <c r="B13625" s="285" t="s">
        <v>21922</v>
      </c>
      <c r="C13625" s="513">
        <v>857.4</v>
      </c>
    </row>
    <row r="13626" spans="1:3">
      <c r="A13626" s="285">
        <v>310800</v>
      </c>
      <c r="B13626" s="285" t="s">
        <v>21923</v>
      </c>
      <c r="C13626" s="513">
        <v>1204.2</v>
      </c>
    </row>
    <row r="13627" spans="1:3">
      <c r="A13627" s="285">
        <v>310801</v>
      </c>
      <c r="B13627" s="285" t="s">
        <v>21923</v>
      </c>
      <c r="C13627" s="513">
        <v>1434.6</v>
      </c>
    </row>
    <row r="13628" spans="1:3">
      <c r="A13628" s="285">
        <v>310802</v>
      </c>
      <c r="B13628" s="285" t="s">
        <v>21923</v>
      </c>
      <c r="C13628" s="513">
        <v>1661.4</v>
      </c>
    </row>
    <row r="13629" spans="1:3">
      <c r="A13629" s="285">
        <v>310803</v>
      </c>
      <c r="B13629" s="285" t="s">
        <v>21923</v>
      </c>
      <c r="C13629" s="513">
        <v>1890</v>
      </c>
    </row>
    <row r="13630" spans="1:3">
      <c r="A13630" s="285">
        <v>310804</v>
      </c>
      <c r="B13630" s="285" t="s">
        <v>21923</v>
      </c>
      <c r="C13630" s="513">
        <v>583.98</v>
      </c>
    </row>
    <row r="13631" spans="1:3">
      <c r="A13631" s="285">
        <v>310911</v>
      </c>
      <c r="B13631" s="285" t="s">
        <v>21924</v>
      </c>
      <c r="C13631" s="513">
        <v>182.64</v>
      </c>
    </row>
    <row r="13632" spans="1:3">
      <c r="A13632" s="285">
        <v>310912</v>
      </c>
      <c r="B13632" s="285" t="s">
        <v>21924</v>
      </c>
      <c r="C13632" s="513">
        <v>193.74</v>
      </c>
    </row>
    <row r="13633" spans="1:3">
      <c r="A13633" s="285">
        <v>310913</v>
      </c>
      <c r="B13633" s="285" t="s">
        <v>21925</v>
      </c>
      <c r="C13633" s="513">
        <v>79.44</v>
      </c>
    </row>
    <row r="13634" spans="1:3">
      <c r="A13634" s="285">
        <v>310914</v>
      </c>
      <c r="B13634" s="285" t="s">
        <v>21925</v>
      </c>
      <c r="C13634" s="513">
        <v>66.540000000000006</v>
      </c>
    </row>
    <row r="13635" spans="1:3">
      <c r="A13635" s="285">
        <v>310930</v>
      </c>
      <c r="B13635" s="285" t="s">
        <v>21926</v>
      </c>
      <c r="C13635" s="513">
        <v>570.48</v>
      </c>
    </row>
    <row r="13636" spans="1:3">
      <c r="A13636" s="285">
        <v>310932</v>
      </c>
      <c r="B13636" s="285" t="s">
        <v>21927</v>
      </c>
      <c r="C13636" s="513">
        <v>538.44000000000005</v>
      </c>
    </row>
    <row r="13637" spans="1:3">
      <c r="A13637" s="285">
        <v>310933</v>
      </c>
      <c r="B13637" s="285" t="s">
        <v>21927</v>
      </c>
      <c r="C13637" s="513">
        <v>373.02</v>
      </c>
    </row>
    <row r="13638" spans="1:3">
      <c r="A13638" s="285">
        <v>310934</v>
      </c>
      <c r="B13638" s="285" t="s">
        <v>21927</v>
      </c>
      <c r="C13638" s="513">
        <v>836.4</v>
      </c>
    </row>
    <row r="13639" spans="1:3">
      <c r="A13639" s="285">
        <v>310935</v>
      </c>
      <c r="B13639" s="285" t="s">
        <v>21926</v>
      </c>
      <c r="C13639" s="513">
        <v>836.4</v>
      </c>
    </row>
    <row r="13640" spans="1:3">
      <c r="A13640" s="285">
        <v>310963</v>
      </c>
      <c r="B13640" s="285" t="s">
        <v>21928</v>
      </c>
      <c r="C13640" s="513">
        <v>518.4</v>
      </c>
    </row>
    <row r="13641" spans="1:3">
      <c r="A13641" s="285">
        <v>310973</v>
      </c>
      <c r="B13641" s="285" t="s">
        <v>21929</v>
      </c>
      <c r="C13641" s="513">
        <v>381</v>
      </c>
    </row>
    <row r="13642" spans="1:3">
      <c r="A13642" s="285">
        <v>350291</v>
      </c>
      <c r="B13642" s="285" t="s">
        <v>21930</v>
      </c>
      <c r="C13642" s="513">
        <v>1232.4000000000001</v>
      </c>
    </row>
    <row r="13643" spans="1:3">
      <c r="A13643" s="285">
        <v>350294</v>
      </c>
      <c r="B13643" s="285" t="s">
        <v>21930</v>
      </c>
      <c r="C13643" s="513">
        <v>1699.8</v>
      </c>
    </row>
    <row r="13644" spans="1:3">
      <c r="A13644" s="285">
        <v>350295</v>
      </c>
      <c r="B13644" s="285" t="s">
        <v>21930</v>
      </c>
      <c r="C13644" s="513">
        <v>2127</v>
      </c>
    </row>
    <row r="13645" spans="1:3">
      <c r="A13645" s="285">
        <v>350296</v>
      </c>
      <c r="B13645" s="285" t="s">
        <v>21930</v>
      </c>
      <c r="C13645" s="513">
        <v>2350.1999999999998</v>
      </c>
    </row>
    <row r="13646" spans="1:3">
      <c r="A13646" s="285">
        <v>350297</v>
      </c>
      <c r="B13646" s="285" t="s">
        <v>21930</v>
      </c>
      <c r="C13646" s="513">
        <v>5229.6000000000004</v>
      </c>
    </row>
    <row r="13647" spans="1:3">
      <c r="A13647" s="285">
        <v>350298</v>
      </c>
      <c r="B13647" s="285" t="s">
        <v>21930</v>
      </c>
      <c r="C13647" s="513">
        <v>7184.4</v>
      </c>
    </row>
    <row r="13648" spans="1:3">
      <c r="A13648" s="285">
        <v>350371</v>
      </c>
      <c r="B13648" s="285" t="s">
        <v>21930</v>
      </c>
      <c r="C13648" s="513">
        <v>1232.4000000000001</v>
      </c>
    </row>
    <row r="13649" spans="1:3">
      <c r="A13649" s="285">
        <v>350372</v>
      </c>
      <c r="B13649" s="285" t="s">
        <v>21930</v>
      </c>
      <c r="C13649" s="513">
        <v>1216.2</v>
      </c>
    </row>
    <row r="13650" spans="1:3">
      <c r="A13650" s="285">
        <v>350373</v>
      </c>
      <c r="B13650" s="285" t="s">
        <v>21930</v>
      </c>
      <c r="C13650" s="513">
        <v>1309.2</v>
      </c>
    </row>
    <row r="13651" spans="1:3">
      <c r="A13651" s="285">
        <v>350374</v>
      </c>
      <c r="B13651" s="285" t="s">
        <v>21930</v>
      </c>
      <c r="C13651" s="513">
        <v>1699.8</v>
      </c>
    </row>
    <row r="13652" spans="1:3">
      <c r="A13652" s="285">
        <v>350375</v>
      </c>
      <c r="B13652" s="285" t="s">
        <v>21930</v>
      </c>
      <c r="C13652" s="513">
        <v>2127</v>
      </c>
    </row>
    <row r="13653" spans="1:3">
      <c r="A13653" s="285">
        <v>350376</v>
      </c>
      <c r="B13653" s="285" t="s">
        <v>21930</v>
      </c>
      <c r="C13653" s="513">
        <v>2350.1999999999998</v>
      </c>
    </row>
    <row r="13654" spans="1:3">
      <c r="A13654" s="285">
        <v>350377</v>
      </c>
      <c r="B13654" s="285" t="s">
        <v>21930</v>
      </c>
      <c r="C13654" s="513">
        <v>5229.6000000000004</v>
      </c>
    </row>
    <row r="13655" spans="1:3">
      <c r="A13655" s="285">
        <v>350378</v>
      </c>
      <c r="B13655" s="285" t="s">
        <v>21930</v>
      </c>
      <c r="C13655" s="513">
        <v>7184.4</v>
      </c>
    </row>
    <row r="13656" spans="1:3">
      <c r="A13656" s="285">
        <v>350379</v>
      </c>
      <c r="B13656" s="285" t="s">
        <v>21930</v>
      </c>
      <c r="C13656" s="513">
        <v>1232.4000000000001</v>
      </c>
    </row>
    <row r="13657" spans="1:3">
      <c r="A13657" s="285">
        <v>350380</v>
      </c>
      <c r="B13657" s="285" t="s">
        <v>21930</v>
      </c>
      <c r="C13657" s="513">
        <v>1216.2</v>
      </c>
    </row>
    <row r="13658" spans="1:3">
      <c r="A13658" s="285">
        <v>350381</v>
      </c>
      <c r="B13658" s="285" t="s">
        <v>21930</v>
      </c>
      <c r="C13658" s="513">
        <v>1309.2</v>
      </c>
    </row>
    <row r="13659" spans="1:3">
      <c r="A13659" s="285">
        <v>350382</v>
      </c>
      <c r="B13659" s="285" t="s">
        <v>21930</v>
      </c>
      <c r="C13659" s="513">
        <v>1699.8</v>
      </c>
    </row>
    <row r="13660" spans="1:3">
      <c r="A13660" s="285">
        <v>350383</v>
      </c>
      <c r="B13660" s="285" t="s">
        <v>21930</v>
      </c>
      <c r="C13660" s="513">
        <v>2127</v>
      </c>
    </row>
    <row r="13661" spans="1:3">
      <c r="A13661" s="285">
        <v>350384</v>
      </c>
      <c r="B13661" s="285" t="s">
        <v>21930</v>
      </c>
      <c r="C13661" s="513">
        <v>2350.1999999999998</v>
      </c>
    </row>
    <row r="13662" spans="1:3">
      <c r="A13662" s="285">
        <v>350385</v>
      </c>
      <c r="B13662" s="285" t="s">
        <v>21930</v>
      </c>
      <c r="C13662" s="513">
        <v>5229.6000000000004</v>
      </c>
    </row>
    <row r="13663" spans="1:3">
      <c r="A13663" s="285">
        <v>350386</v>
      </c>
      <c r="B13663" s="285" t="s">
        <v>21930</v>
      </c>
      <c r="C13663" s="513">
        <v>7184.4</v>
      </c>
    </row>
    <row r="13664" spans="1:3">
      <c r="A13664" s="285">
        <v>646200</v>
      </c>
      <c r="B13664" s="285" t="s">
        <v>21931</v>
      </c>
      <c r="C13664" s="513">
        <v>240.65600000000001</v>
      </c>
    </row>
    <row r="13665" spans="1:3">
      <c r="A13665" s="285">
        <v>646201</v>
      </c>
      <c r="B13665" s="285" t="s">
        <v>21932</v>
      </c>
      <c r="C13665" s="513">
        <v>275.65199999999999</v>
      </c>
    </row>
    <row r="13666" spans="1:3">
      <c r="A13666" s="285">
        <v>646202</v>
      </c>
      <c r="B13666" s="285" t="s">
        <v>21933</v>
      </c>
      <c r="C13666" s="513">
        <v>314.33999999999997</v>
      </c>
    </row>
    <row r="13667" spans="1:3">
      <c r="A13667" s="285">
        <v>646203</v>
      </c>
      <c r="B13667" s="285" t="s">
        <v>21934</v>
      </c>
      <c r="C13667" s="513">
        <v>360.98399999999998</v>
      </c>
    </row>
    <row r="13668" spans="1:3">
      <c r="A13668" s="285">
        <v>646204</v>
      </c>
      <c r="B13668" s="285" t="s">
        <v>21935</v>
      </c>
      <c r="C13668" s="513">
        <v>386.464</v>
      </c>
    </row>
    <row r="13669" spans="1:3">
      <c r="A13669" s="285">
        <v>646205</v>
      </c>
      <c r="B13669" s="285" t="s">
        <v>21936</v>
      </c>
      <c r="C13669" s="513">
        <v>419.38</v>
      </c>
    </row>
    <row r="13670" spans="1:3">
      <c r="A13670" s="285">
        <v>646210</v>
      </c>
      <c r="B13670" s="285" t="s">
        <v>21931</v>
      </c>
      <c r="C13670" s="513">
        <v>350.012</v>
      </c>
    </row>
    <row r="13671" spans="1:3">
      <c r="A13671" s="285">
        <v>646211</v>
      </c>
      <c r="B13671" s="285" t="s">
        <v>21932</v>
      </c>
      <c r="C13671" s="513">
        <v>385.00799999999998</v>
      </c>
    </row>
    <row r="13672" spans="1:3">
      <c r="A13672" s="285">
        <v>646212</v>
      </c>
      <c r="B13672" s="285" t="s">
        <v>21933</v>
      </c>
      <c r="C13672" s="513">
        <v>427.33600000000001</v>
      </c>
    </row>
    <row r="13673" spans="1:3">
      <c r="A13673" s="285">
        <v>646213</v>
      </c>
      <c r="B13673" s="285" t="s">
        <v>21934</v>
      </c>
      <c r="C13673" s="513">
        <v>480.53199999999998</v>
      </c>
    </row>
    <row r="13674" spans="1:3">
      <c r="A13674" s="285">
        <v>646214</v>
      </c>
      <c r="B13674" s="285" t="s">
        <v>21935</v>
      </c>
      <c r="C13674" s="513">
        <v>499.512</v>
      </c>
    </row>
    <row r="13675" spans="1:3">
      <c r="A13675" s="285">
        <v>646215</v>
      </c>
      <c r="B13675" s="285" t="s">
        <v>21936</v>
      </c>
      <c r="C13675" s="513">
        <v>517.66</v>
      </c>
    </row>
    <row r="13676" spans="1:3">
      <c r="A13676" s="285">
        <v>646221</v>
      </c>
      <c r="B13676" s="285" t="s">
        <v>21932</v>
      </c>
      <c r="C13676" s="513">
        <v>480.53199999999998</v>
      </c>
    </row>
    <row r="13677" spans="1:3">
      <c r="A13677" s="285">
        <v>646222</v>
      </c>
      <c r="B13677" s="285" t="s">
        <v>21933</v>
      </c>
      <c r="C13677" s="513">
        <v>503.15199999999999</v>
      </c>
    </row>
    <row r="13678" spans="1:3">
      <c r="A13678" s="285">
        <v>646223</v>
      </c>
      <c r="B13678" s="285" t="s">
        <v>21934</v>
      </c>
      <c r="C13678" s="513">
        <v>528.84</v>
      </c>
    </row>
    <row r="13679" spans="1:3">
      <c r="A13679" s="285">
        <v>646224</v>
      </c>
      <c r="B13679" s="285" t="s">
        <v>21935</v>
      </c>
      <c r="C13679" s="513">
        <v>543.4</v>
      </c>
    </row>
    <row r="13680" spans="1:3">
      <c r="A13680" s="285">
        <v>646225</v>
      </c>
      <c r="B13680" s="285" t="s">
        <v>21936</v>
      </c>
      <c r="C13680" s="513">
        <v>554.32000000000005</v>
      </c>
    </row>
    <row r="13681" spans="1:3">
      <c r="A13681" s="285">
        <v>646230</v>
      </c>
      <c r="B13681" s="285" t="s">
        <v>21937</v>
      </c>
      <c r="C13681" s="513">
        <v>228.28</v>
      </c>
    </row>
    <row r="13682" spans="1:3">
      <c r="A13682" s="285">
        <v>646238</v>
      </c>
      <c r="B13682" s="285" t="s">
        <v>21938</v>
      </c>
      <c r="C13682" s="513">
        <v>102.752</v>
      </c>
    </row>
    <row r="13683" spans="1:3">
      <c r="A13683" s="285">
        <v>646242</v>
      </c>
      <c r="B13683" s="285" t="s">
        <v>21939</v>
      </c>
      <c r="C13683" s="513">
        <v>20.779199999999999</v>
      </c>
    </row>
    <row r="13684" spans="1:3">
      <c r="A13684" s="285">
        <v>646243</v>
      </c>
      <c r="B13684" s="285" t="s">
        <v>21939</v>
      </c>
      <c r="C13684" s="513">
        <v>22.568000000000001</v>
      </c>
    </row>
    <row r="13685" spans="1:3">
      <c r="A13685" s="285">
        <v>646244</v>
      </c>
      <c r="B13685" s="285" t="s">
        <v>21939</v>
      </c>
      <c r="C13685" s="513">
        <v>25.500800000000002</v>
      </c>
    </row>
    <row r="13686" spans="1:3">
      <c r="A13686" s="285">
        <v>646245</v>
      </c>
      <c r="B13686" s="285" t="s">
        <v>21939</v>
      </c>
      <c r="C13686" s="513">
        <v>28.480399999999999</v>
      </c>
    </row>
    <row r="13687" spans="1:3">
      <c r="A13687" s="285">
        <v>646248</v>
      </c>
      <c r="B13687" s="285" t="s">
        <v>21940</v>
      </c>
      <c r="C13687" s="513">
        <v>55.432000000000002</v>
      </c>
    </row>
    <row r="13688" spans="1:3">
      <c r="A13688" s="285">
        <v>646250</v>
      </c>
      <c r="B13688" s="285" t="s">
        <v>21931</v>
      </c>
      <c r="C13688" s="513">
        <v>240.65600000000001</v>
      </c>
    </row>
    <row r="13689" spans="1:3">
      <c r="A13689" s="285">
        <v>646251</v>
      </c>
      <c r="B13689" s="285" t="s">
        <v>21932</v>
      </c>
      <c r="C13689" s="513">
        <v>275.65199999999999</v>
      </c>
    </row>
    <row r="13690" spans="1:3">
      <c r="A13690" s="285">
        <v>646252</v>
      </c>
      <c r="B13690" s="285" t="s">
        <v>21933</v>
      </c>
      <c r="C13690" s="513">
        <v>314.33999999999997</v>
      </c>
    </row>
    <row r="13691" spans="1:3">
      <c r="A13691" s="285">
        <v>646253</v>
      </c>
      <c r="B13691" s="285" t="s">
        <v>21934</v>
      </c>
      <c r="C13691" s="513">
        <v>360.98399999999998</v>
      </c>
    </row>
    <row r="13692" spans="1:3">
      <c r="A13692" s="285">
        <v>646254</v>
      </c>
      <c r="B13692" s="285" t="s">
        <v>21935</v>
      </c>
      <c r="C13692" s="513">
        <v>386.464</v>
      </c>
    </row>
    <row r="13693" spans="1:3">
      <c r="A13693" s="285">
        <v>646255</v>
      </c>
      <c r="B13693" s="285" t="s">
        <v>21936</v>
      </c>
      <c r="C13693" s="513">
        <v>419.38</v>
      </c>
    </row>
    <row r="13694" spans="1:3">
      <c r="A13694" s="285">
        <v>646260</v>
      </c>
      <c r="B13694" s="285" t="s">
        <v>21931</v>
      </c>
      <c r="C13694" s="513">
        <v>350.012</v>
      </c>
    </row>
    <row r="13695" spans="1:3">
      <c r="A13695" s="285">
        <v>646261</v>
      </c>
      <c r="B13695" s="285" t="s">
        <v>21932</v>
      </c>
      <c r="C13695" s="513">
        <v>385.00799999999998</v>
      </c>
    </row>
    <row r="13696" spans="1:3">
      <c r="A13696" s="285">
        <v>646262</v>
      </c>
      <c r="B13696" s="285" t="s">
        <v>21933</v>
      </c>
      <c r="C13696" s="513">
        <v>427.33600000000001</v>
      </c>
    </row>
    <row r="13697" spans="1:3">
      <c r="A13697" s="285">
        <v>646263</v>
      </c>
      <c r="B13697" s="285" t="s">
        <v>21934</v>
      </c>
      <c r="C13697" s="513">
        <v>480.53199999999998</v>
      </c>
    </row>
    <row r="13698" spans="1:3">
      <c r="A13698" s="285">
        <v>646264</v>
      </c>
      <c r="B13698" s="285" t="s">
        <v>21935</v>
      </c>
      <c r="C13698" s="513">
        <v>499.512</v>
      </c>
    </row>
    <row r="13699" spans="1:3">
      <c r="A13699" s="285">
        <v>646265</v>
      </c>
      <c r="B13699" s="285" t="s">
        <v>21936</v>
      </c>
      <c r="C13699" s="513">
        <v>517.66</v>
      </c>
    </row>
    <row r="13700" spans="1:3">
      <c r="A13700" s="285">
        <v>646343</v>
      </c>
      <c r="B13700" s="285" t="s">
        <v>21941</v>
      </c>
      <c r="C13700" s="513">
        <v>60.631999999999998</v>
      </c>
    </row>
    <row r="13701" spans="1:3">
      <c r="A13701" s="285">
        <v>646415</v>
      </c>
      <c r="B13701" s="285" t="s">
        <v>21942</v>
      </c>
      <c r="C13701" s="513">
        <v>43.472000000000001</v>
      </c>
    </row>
    <row r="13702" spans="1:3">
      <c r="A13702" s="285">
        <v>646416</v>
      </c>
      <c r="B13702" s="285" t="s">
        <v>21943</v>
      </c>
      <c r="C13702" s="513">
        <v>62.868000000000002</v>
      </c>
    </row>
    <row r="13703" spans="1:3">
      <c r="A13703" s="285">
        <v>646422</v>
      </c>
      <c r="B13703" s="285" t="s">
        <v>21944</v>
      </c>
      <c r="C13703" s="513">
        <v>99.268000000000001</v>
      </c>
    </row>
    <row r="13704" spans="1:3">
      <c r="A13704" s="285">
        <v>646426</v>
      </c>
      <c r="B13704" s="285" t="s">
        <v>21945</v>
      </c>
      <c r="C13704" s="513">
        <v>222.196</v>
      </c>
    </row>
    <row r="13705" spans="1:3">
      <c r="A13705" s="285">
        <v>646427</v>
      </c>
      <c r="B13705" s="285" t="s">
        <v>21945</v>
      </c>
      <c r="C13705" s="513">
        <v>243.048</v>
      </c>
    </row>
    <row r="13706" spans="1:3">
      <c r="A13706" s="285">
        <v>646750</v>
      </c>
      <c r="B13706" s="285" t="s">
        <v>21946</v>
      </c>
      <c r="C13706" s="513">
        <v>538.72</v>
      </c>
    </row>
    <row r="13707" spans="1:3">
      <c r="A13707" s="285">
        <v>646751</v>
      </c>
      <c r="B13707" s="285" t="s">
        <v>21947</v>
      </c>
      <c r="C13707" s="513">
        <v>645.32000000000005</v>
      </c>
    </row>
    <row r="13708" spans="1:3">
      <c r="A13708" s="285">
        <v>646755</v>
      </c>
      <c r="B13708" s="285" t="s">
        <v>21948</v>
      </c>
      <c r="C13708" s="513">
        <v>618.79999999999995</v>
      </c>
    </row>
    <row r="13709" spans="1:3">
      <c r="A13709" s="285">
        <v>646756</v>
      </c>
      <c r="B13709" s="285" t="s">
        <v>21949</v>
      </c>
      <c r="C13709" s="513">
        <v>683.28</v>
      </c>
    </row>
    <row r="13710" spans="1:3">
      <c r="A13710" s="285">
        <v>646760</v>
      </c>
      <c r="B13710" s="285" t="s">
        <v>21950</v>
      </c>
      <c r="C13710" s="513">
        <v>672.88</v>
      </c>
    </row>
    <row r="13711" spans="1:3">
      <c r="A13711" s="285">
        <v>646761</v>
      </c>
      <c r="B13711" s="285" t="s">
        <v>21951</v>
      </c>
      <c r="C13711" s="513">
        <v>741.52</v>
      </c>
    </row>
    <row r="13712" spans="1:3">
      <c r="A13712" s="285">
        <v>646762</v>
      </c>
      <c r="B13712" s="285" t="s">
        <v>21952</v>
      </c>
      <c r="C13712" s="513">
        <v>1019.72</v>
      </c>
    </row>
    <row r="13713" spans="1:3">
      <c r="A13713" s="285">
        <v>646763</v>
      </c>
      <c r="B13713" s="285" t="s">
        <v>21953</v>
      </c>
      <c r="C13713" s="513">
        <v>736.32</v>
      </c>
    </row>
    <row r="13714" spans="1:3">
      <c r="A13714" s="285">
        <v>646764</v>
      </c>
      <c r="B13714" s="285" t="s">
        <v>21954</v>
      </c>
      <c r="C13714" s="513">
        <v>813.8</v>
      </c>
    </row>
    <row r="13715" spans="1:3">
      <c r="A13715" s="285">
        <v>646765</v>
      </c>
      <c r="B13715" s="285" t="s">
        <v>21955</v>
      </c>
      <c r="C13715" s="513">
        <v>900.12</v>
      </c>
    </row>
    <row r="13716" spans="1:3">
      <c r="A13716" s="285">
        <v>646766</v>
      </c>
      <c r="B13716" s="285" t="s">
        <v>21956</v>
      </c>
      <c r="C13716" s="513">
        <v>863.72</v>
      </c>
    </row>
    <row r="13717" spans="1:3">
      <c r="A13717" s="285">
        <v>646767</v>
      </c>
      <c r="B13717" s="285" t="s">
        <v>21954</v>
      </c>
      <c r="C13717" s="513">
        <v>1144.52</v>
      </c>
    </row>
    <row r="13718" spans="1:3">
      <c r="A13718" s="285">
        <v>646768</v>
      </c>
      <c r="B13718" s="285" t="s">
        <v>21955</v>
      </c>
      <c r="C13718" s="513">
        <v>900.64</v>
      </c>
    </row>
    <row r="13719" spans="1:3">
      <c r="A13719" s="285">
        <v>646770</v>
      </c>
      <c r="B13719" s="285" t="s">
        <v>21957</v>
      </c>
      <c r="C13719" s="513">
        <v>690.56</v>
      </c>
    </row>
    <row r="13720" spans="1:3">
      <c r="A13720" s="285">
        <v>646773</v>
      </c>
      <c r="B13720" s="285" t="s">
        <v>21958</v>
      </c>
      <c r="C13720" s="513">
        <v>927.16</v>
      </c>
    </row>
    <row r="13721" spans="1:3">
      <c r="A13721" s="285">
        <v>646774</v>
      </c>
      <c r="B13721" s="285" t="s">
        <v>21959</v>
      </c>
      <c r="C13721" s="513">
        <v>1035.32</v>
      </c>
    </row>
    <row r="13722" spans="1:3">
      <c r="A13722" s="285">
        <v>646775</v>
      </c>
      <c r="B13722" s="285" t="s">
        <v>21946</v>
      </c>
      <c r="C13722" s="513">
        <v>538.72</v>
      </c>
    </row>
    <row r="13723" spans="1:3">
      <c r="A13723" s="285">
        <v>646776</v>
      </c>
      <c r="B13723" s="285" t="s">
        <v>21947</v>
      </c>
      <c r="C13723" s="513">
        <v>646.88</v>
      </c>
    </row>
    <row r="13724" spans="1:3">
      <c r="A13724" s="285">
        <v>646780</v>
      </c>
      <c r="B13724" s="285" t="s">
        <v>21948</v>
      </c>
      <c r="C13724" s="513">
        <v>608.91999999999996</v>
      </c>
    </row>
    <row r="13725" spans="1:3">
      <c r="A13725" s="285">
        <v>646781</v>
      </c>
      <c r="B13725" s="285" t="s">
        <v>21949</v>
      </c>
      <c r="C13725" s="513">
        <v>683.28</v>
      </c>
    </row>
    <row r="13726" spans="1:3">
      <c r="A13726" s="285">
        <v>646785</v>
      </c>
      <c r="B13726" s="285" t="s">
        <v>21950</v>
      </c>
      <c r="C13726" s="513">
        <v>672.88</v>
      </c>
    </row>
    <row r="13727" spans="1:3">
      <c r="A13727" s="285">
        <v>646786</v>
      </c>
      <c r="B13727" s="285" t="s">
        <v>21951</v>
      </c>
      <c r="C13727" s="513">
        <v>730.08</v>
      </c>
    </row>
    <row r="13728" spans="1:3">
      <c r="A13728" s="285">
        <v>646787</v>
      </c>
      <c r="B13728" s="285" t="s">
        <v>21960</v>
      </c>
      <c r="C13728" s="513">
        <v>894.4</v>
      </c>
    </row>
    <row r="13729" spans="1:3">
      <c r="A13729" s="285">
        <v>646788</v>
      </c>
      <c r="B13729" s="285" t="s">
        <v>21956</v>
      </c>
      <c r="C13729" s="513">
        <v>731.12</v>
      </c>
    </row>
    <row r="13730" spans="1:3">
      <c r="A13730" s="285">
        <v>646789</v>
      </c>
      <c r="B13730" s="285" t="s">
        <v>21954</v>
      </c>
      <c r="C13730" s="513">
        <v>812.24</v>
      </c>
    </row>
    <row r="13731" spans="1:3">
      <c r="A13731" s="285">
        <v>646790</v>
      </c>
      <c r="B13731" s="285" t="s">
        <v>21955</v>
      </c>
      <c r="C13731" s="513">
        <v>880.36</v>
      </c>
    </row>
    <row r="13732" spans="1:3">
      <c r="A13732" s="285">
        <v>646795</v>
      </c>
      <c r="B13732" s="285" t="s">
        <v>21957</v>
      </c>
      <c r="C13732" s="513">
        <v>686.92</v>
      </c>
    </row>
    <row r="13733" spans="1:3">
      <c r="A13733" s="285">
        <v>646798</v>
      </c>
      <c r="B13733" s="285" t="s">
        <v>21958</v>
      </c>
      <c r="C13733" s="513">
        <v>906.36</v>
      </c>
    </row>
    <row r="13734" spans="1:3">
      <c r="A13734" s="285">
        <v>646799</v>
      </c>
      <c r="B13734" s="285" t="s">
        <v>21959</v>
      </c>
      <c r="C13734" s="513">
        <v>995.8</v>
      </c>
    </row>
    <row r="13735" spans="1:3">
      <c r="A13735" s="285">
        <v>646800</v>
      </c>
      <c r="B13735" s="285" t="s">
        <v>21961</v>
      </c>
      <c r="C13735" s="513">
        <v>40.331200000000003</v>
      </c>
    </row>
    <row r="13736" spans="1:3">
      <c r="A13736" s="285">
        <v>646801</v>
      </c>
      <c r="B13736" s="285" t="s">
        <v>21962</v>
      </c>
      <c r="C13736" s="513">
        <v>36.228400000000001</v>
      </c>
    </row>
    <row r="13737" spans="1:3">
      <c r="A13737" s="285">
        <v>646805</v>
      </c>
      <c r="B13737" s="285" t="s">
        <v>21963</v>
      </c>
      <c r="C13737" s="513">
        <v>39.322400000000002</v>
      </c>
    </row>
    <row r="13738" spans="1:3">
      <c r="A13738" s="285">
        <v>646806</v>
      </c>
      <c r="B13738" s="285" t="s">
        <v>21964</v>
      </c>
      <c r="C13738" s="513">
        <v>44.454799999999999</v>
      </c>
    </row>
    <row r="13739" spans="1:3">
      <c r="A13739" s="285">
        <v>646807</v>
      </c>
      <c r="B13739" s="285" t="s">
        <v>21965</v>
      </c>
      <c r="C13739" s="513">
        <v>43.186</v>
      </c>
    </row>
    <row r="13740" spans="1:3">
      <c r="A13740" s="285">
        <v>646809</v>
      </c>
      <c r="B13740" s="285" t="s">
        <v>21966</v>
      </c>
      <c r="C13740" s="513">
        <v>52.415999999999997</v>
      </c>
    </row>
    <row r="13741" spans="1:3">
      <c r="A13741" s="285">
        <v>646810</v>
      </c>
      <c r="B13741" s="285" t="s">
        <v>21967</v>
      </c>
      <c r="C13741" s="513">
        <v>49.030799999999999</v>
      </c>
    </row>
    <row r="13742" spans="1:3">
      <c r="A13742" s="285">
        <v>646811</v>
      </c>
      <c r="B13742" s="285" t="s">
        <v>21967</v>
      </c>
      <c r="C13742" s="513">
        <v>76.44</v>
      </c>
    </row>
    <row r="13743" spans="1:3">
      <c r="A13743" s="285">
        <v>646812</v>
      </c>
      <c r="B13743" s="285" t="s">
        <v>21968</v>
      </c>
      <c r="C13743" s="513">
        <v>47.049599999999998</v>
      </c>
    </row>
    <row r="13744" spans="1:3">
      <c r="A13744" s="285">
        <v>646813</v>
      </c>
      <c r="B13744" s="285" t="s">
        <v>21969</v>
      </c>
      <c r="C13744" s="513">
        <v>54.6</v>
      </c>
    </row>
    <row r="13745" spans="1:3">
      <c r="A13745" s="285">
        <v>646814</v>
      </c>
      <c r="B13745" s="285" t="s">
        <v>21970</v>
      </c>
      <c r="C13745" s="513">
        <v>66.352000000000004</v>
      </c>
    </row>
    <row r="13746" spans="1:3">
      <c r="A13746" s="285">
        <v>646815</v>
      </c>
      <c r="B13746" s="285" t="s">
        <v>21971</v>
      </c>
      <c r="C13746" s="513">
        <v>91.052000000000007</v>
      </c>
    </row>
    <row r="13747" spans="1:3">
      <c r="A13747" s="285">
        <v>646820</v>
      </c>
      <c r="B13747" s="285" t="s">
        <v>21972</v>
      </c>
      <c r="C13747" s="513">
        <v>61.671999999999997</v>
      </c>
    </row>
    <row r="13748" spans="1:3">
      <c r="A13748" s="285">
        <v>646821</v>
      </c>
      <c r="B13748" s="285" t="s">
        <v>21973</v>
      </c>
      <c r="C13748" s="513">
        <v>49.218000000000004</v>
      </c>
    </row>
    <row r="13749" spans="1:3">
      <c r="A13749" s="285">
        <v>646822</v>
      </c>
      <c r="B13749" s="285" t="s">
        <v>21974</v>
      </c>
      <c r="C13749" s="513">
        <v>62.295999999999999</v>
      </c>
    </row>
    <row r="13750" spans="1:3">
      <c r="A13750" s="285">
        <v>646823</v>
      </c>
      <c r="B13750" s="285" t="s">
        <v>21975</v>
      </c>
      <c r="C13750" s="513">
        <v>62.295999999999999</v>
      </c>
    </row>
    <row r="13751" spans="1:3">
      <c r="A13751" s="285">
        <v>646830</v>
      </c>
      <c r="B13751" s="285" t="s">
        <v>21976</v>
      </c>
      <c r="C13751" s="513">
        <v>80.548000000000002</v>
      </c>
    </row>
    <row r="13752" spans="1:3">
      <c r="A13752" s="285">
        <v>646831</v>
      </c>
      <c r="B13752" s="285" t="s">
        <v>21977</v>
      </c>
      <c r="C13752" s="513">
        <v>80.548000000000002</v>
      </c>
    </row>
    <row r="13753" spans="1:3">
      <c r="A13753" s="285">
        <v>646835</v>
      </c>
      <c r="B13753" s="285" t="s">
        <v>21978</v>
      </c>
      <c r="C13753" s="513">
        <v>111.384</v>
      </c>
    </row>
    <row r="13754" spans="1:3">
      <c r="A13754" s="285">
        <v>646836</v>
      </c>
      <c r="B13754" s="285" t="s">
        <v>21977</v>
      </c>
      <c r="C13754" s="513">
        <v>111.384</v>
      </c>
    </row>
    <row r="13755" spans="1:3">
      <c r="A13755" s="285">
        <v>646850</v>
      </c>
      <c r="B13755" s="285" t="s">
        <v>21979</v>
      </c>
      <c r="C13755" s="513">
        <v>111.22799999999999</v>
      </c>
    </row>
    <row r="13756" spans="1:3">
      <c r="A13756" s="285">
        <v>646851</v>
      </c>
      <c r="B13756" s="285" t="s">
        <v>21980</v>
      </c>
      <c r="C13756" s="513">
        <v>136.65600000000001</v>
      </c>
    </row>
    <row r="13757" spans="1:3">
      <c r="A13757" s="285">
        <v>646852</v>
      </c>
      <c r="B13757" s="285" t="s">
        <v>21979</v>
      </c>
      <c r="C13757" s="513">
        <v>111.22799999999999</v>
      </c>
    </row>
    <row r="13758" spans="1:3">
      <c r="A13758" s="285">
        <v>646853</v>
      </c>
      <c r="B13758" s="285" t="s">
        <v>21981</v>
      </c>
      <c r="C13758" s="513">
        <v>176.38399999999999</v>
      </c>
    </row>
    <row r="13759" spans="1:3">
      <c r="A13759" s="285">
        <v>646854</v>
      </c>
      <c r="B13759" s="285" t="s">
        <v>21982</v>
      </c>
      <c r="C13759" s="513">
        <v>136.65600000000001</v>
      </c>
    </row>
    <row r="13760" spans="1:3">
      <c r="A13760" s="285">
        <v>646856</v>
      </c>
      <c r="B13760" s="285" t="s">
        <v>21983</v>
      </c>
      <c r="C13760" s="513">
        <v>105.56</v>
      </c>
    </row>
    <row r="13761" spans="1:3">
      <c r="A13761" s="285">
        <v>646857</v>
      </c>
      <c r="B13761" s="285" t="s">
        <v>21984</v>
      </c>
      <c r="C13761" s="513">
        <v>136.03200000000001</v>
      </c>
    </row>
    <row r="13762" spans="1:3">
      <c r="A13762" s="285">
        <v>646860</v>
      </c>
      <c r="B13762" s="285" t="s">
        <v>21985</v>
      </c>
      <c r="C13762" s="513">
        <v>114.036</v>
      </c>
    </row>
    <row r="13763" spans="1:3">
      <c r="A13763" s="285">
        <v>646861</v>
      </c>
      <c r="B13763" s="285" t="s">
        <v>21985</v>
      </c>
      <c r="C13763" s="513">
        <v>199.524</v>
      </c>
    </row>
    <row r="13764" spans="1:3">
      <c r="A13764" s="285">
        <v>646870</v>
      </c>
      <c r="B13764" s="285" t="s">
        <v>21986</v>
      </c>
      <c r="C13764" s="513">
        <v>196.196</v>
      </c>
    </row>
    <row r="13765" spans="1:3">
      <c r="A13765" s="285">
        <v>646890</v>
      </c>
      <c r="B13765" s="285" t="s">
        <v>21987</v>
      </c>
      <c r="C13765" s="513">
        <v>10.504</v>
      </c>
    </row>
    <row r="13766" spans="1:3">
      <c r="A13766" s="285">
        <v>646892</v>
      </c>
      <c r="B13766" s="285" t="s">
        <v>21988</v>
      </c>
      <c r="C13766" s="513">
        <v>10.504</v>
      </c>
    </row>
    <row r="13767" spans="1:3">
      <c r="A13767" s="285">
        <v>646894</v>
      </c>
      <c r="B13767" s="285" t="s">
        <v>21989</v>
      </c>
      <c r="C13767" s="513">
        <v>10.504</v>
      </c>
    </row>
    <row r="13768" spans="1:3">
      <c r="A13768" s="285">
        <v>646895</v>
      </c>
      <c r="B13768" s="285" t="s">
        <v>21990</v>
      </c>
      <c r="C13768" s="513">
        <v>10.504</v>
      </c>
    </row>
    <row r="13769" spans="1:3">
      <c r="A13769" s="285">
        <v>646897</v>
      </c>
      <c r="B13769" s="285" t="s">
        <v>21991</v>
      </c>
      <c r="C13769" s="513">
        <v>31.9176</v>
      </c>
    </row>
    <row r="13770" spans="1:3">
      <c r="A13770" s="285">
        <v>646898</v>
      </c>
      <c r="B13770" s="285" t="s">
        <v>21992</v>
      </c>
      <c r="C13770" s="513">
        <v>37.814399999999999</v>
      </c>
    </row>
    <row r="13771" spans="1:3">
      <c r="A13771" s="285">
        <v>646899</v>
      </c>
      <c r="B13771" s="285" t="s">
        <v>21993</v>
      </c>
      <c r="C13771" s="513">
        <v>42.707599999999999</v>
      </c>
    </row>
    <row r="13772" spans="1:3">
      <c r="A13772" s="285">
        <v>980223</v>
      </c>
      <c r="B13772" s="285" t="s">
        <v>21994</v>
      </c>
      <c r="C13772" s="513">
        <v>103.16800000000001</v>
      </c>
    </row>
    <row r="13773" spans="1:3">
      <c r="A13773" s="285">
        <v>980497</v>
      </c>
      <c r="B13773" s="285" t="s">
        <v>21995</v>
      </c>
      <c r="C13773" s="513">
        <v>20.1448</v>
      </c>
    </row>
    <row r="13774" spans="1:3">
      <c r="A13774" s="285" t="e">
        <v>#VALUE!</v>
      </c>
      <c r="B13774" s="285" t="s">
        <v>21996</v>
      </c>
      <c r="C13774" s="513">
        <v>173.55</v>
      </c>
    </row>
    <row r="13775" spans="1:3">
      <c r="A13775" s="285">
        <v>410560</v>
      </c>
      <c r="B13775" s="285" t="s">
        <v>21997</v>
      </c>
      <c r="C13775" s="513">
        <v>349.8897</v>
      </c>
    </row>
    <row r="13776" spans="1:3">
      <c r="A13776" s="285">
        <v>23811</v>
      </c>
      <c r="B13776" s="285" t="s">
        <v>21998</v>
      </c>
      <c r="C13776" s="513">
        <v>6.8456999999999999</v>
      </c>
    </row>
    <row r="13777" spans="1:3">
      <c r="A13777" s="285">
        <v>23812</v>
      </c>
      <c r="B13777" s="285" t="s">
        <v>21999</v>
      </c>
      <c r="C13777" s="513">
        <v>6.8456999999999999</v>
      </c>
    </row>
    <row r="13778" spans="1:3">
      <c r="A13778" s="285">
        <v>605124</v>
      </c>
      <c r="B13778" s="285" t="s">
        <v>20479</v>
      </c>
      <c r="C13778" s="513">
        <v>44.6462</v>
      </c>
    </row>
    <row r="13779" spans="1:3">
      <c r="A13779" s="285">
        <v>605128</v>
      </c>
      <c r="B13779" s="285" t="s">
        <v>22000</v>
      </c>
      <c r="C13779" s="513">
        <v>19.914400000000001</v>
      </c>
    </row>
    <row r="13780" spans="1:3">
      <c r="A13780" s="285">
        <v>605123</v>
      </c>
      <c r="B13780" s="285" t="s">
        <v>22001</v>
      </c>
      <c r="C13780" s="513">
        <v>39.8474</v>
      </c>
    </row>
    <row r="13781" spans="1:3">
      <c r="A13781" s="285">
        <v>605101</v>
      </c>
      <c r="B13781" s="285" t="s">
        <v>19768</v>
      </c>
      <c r="C13781" s="513">
        <v>417.13600000000002</v>
      </c>
    </row>
    <row r="13782" spans="1:3">
      <c r="A13782" s="285">
        <v>605100</v>
      </c>
      <c r="B13782" s="285" t="s">
        <v>22002</v>
      </c>
      <c r="C13782" s="513">
        <v>187.364</v>
      </c>
    </row>
    <row r="13783" spans="1:3">
      <c r="A13783" s="285">
        <v>404622</v>
      </c>
      <c r="B13783" s="285" t="s">
        <v>22003</v>
      </c>
      <c r="C13783" s="513">
        <v>570.19920000000002</v>
      </c>
    </row>
    <row r="13784" spans="1:3">
      <c r="A13784" s="285">
        <v>23728</v>
      </c>
      <c r="B13784" s="285" t="s">
        <v>22004</v>
      </c>
      <c r="C13784" s="513">
        <v>27.833100000000002</v>
      </c>
    </row>
    <row r="13785" spans="1:3">
      <c r="A13785" s="285">
        <v>382346</v>
      </c>
      <c r="B13785" s="285" t="s">
        <v>22005</v>
      </c>
      <c r="C13785" s="513">
        <v>31.787099999999999</v>
      </c>
    </row>
    <row r="13786" spans="1:3">
      <c r="A13786" s="285">
        <v>22233</v>
      </c>
      <c r="B13786" s="285" t="s">
        <v>22006</v>
      </c>
      <c r="C13786" s="513">
        <v>3.5373999999999999</v>
      </c>
    </row>
    <row r="13787" spans="1:3">
      <c r="A13787" s="285">
        <v>22234</v>
      </c>
      <c r="B13787" s="285" t="s">
        <v>22007</v>
      </c>
      <c r="C13787" s="513">
        <v>4.7497999999999996</v>
      </c>
    </row>
    <row r="13788" spans="1:3">
      <c r="A13788" s="285">
        <v>22236</v>
      </c>
      <c r="B13788" s="285" t="s">
        <v>22008</v>
      </c>
      <c r="C13788" s="513">
        <v>3.1116000000000001</v>
      </c>
    </row>
    <row r="13789" spans="1:3">
      <c r="A13789" s="285">
        <v>386675</v>
      </c>
      <c r="B13789" s="285" t="s">
        <v>22009</v>
      </c>
      <c r="C13789" s="513">
        <v>0.25130000000000002</v>
      </c>
    </row>
    <row r="13790" spans="1:3">
      <c r="A13790" s="285">
        <v>664882</v>
      </c>
      <c r="B13790" s="285" t="s">
        <v>22010</v>
      </c>
      <c r="C13790" s="513">
        <v>6.12</v>
      </c>
    </row>
    <row r="13791" spans="1:3">
      <c r="A13791" s="285">
        <v>20366</v>
      </c>
      <c r="B13791" s="285" t="s">
        <v>22011</v>
      </c>
      <c r="C13791" s="513">
        <v>67.164000000000001</v>
      </c>
    </row>
    <row r="13792" spans="1:3">
      <c r="A13792" s="285">
        <v>664782</v>
      </c>
      <c r="B13792" s="285" t="s">
        <v>22010</v>
      </c>
      <c r="C13792" s="513">
        <v>6.12</v>
      </c>
    </row>
    <row r="13793" spans="1:3">
      <c r="A13793" s="285">
        <v>27712</v>
      </c>
      <c r="B13793" s="285" t="s">
        <v>22012</v>
      </c>
      <c r="C13793" s="513">
        <v>36.508499999999998</v>
      </c>
    </row>
    <row r="13794" spans="1:3">
      <c r="A13794" s="285">
        <v>32220</v>
      </c>
      <c r="B13794" s="285" t="s">
        <v>22013</v>
      </c>
      <c r="C13794" s="513">
        <v>5.1651999999999996</v>
      </c>
    </row>
    <row r="13795" spans="1:3">
      <c r="A13795" s="285">
        <v>382997</v>
      </c>
      <c r="B13795" s="285" t="s">
        <v>22014</v>
      </c>
      <c r="C13795" s="513">
        <v>16.113600000000002</v>
      </c>
    </row>
    <row r="13796" spans="1:3">
      <c r="A13796" s="285">
        <v>406295</v>
      </c>
      <c r="B13796" s="285" t="s">
        <v>22015</v>
      </c>
      <c r="C13796" s="513">
        <v>264.15899999999999</v>
      </c>
    </row>
    <row r="13797" spans="1:3">
      <c r="A13797" s="285">
        <v>648906</v>
      </c>
      <c r="B13797" s="285" t="s">
        <v>22016</v>
      </c>
      <c r="C13797" s="513">
        <v>5.4844999999999997</v>
      </c>
    </row>
    <row r="13798" spans="1:3">
      <c r="A13798" s="285">
        <v>20608</v>
      </c>
      <c r="B13798" s="285" t="s">
        <v>22017</v>
      </c>
      <c r="C13798" s="513">
        <v>41.190100000000001</v>
      </c>
    </row>
    <row r="13799" spans="1:3">
      <c r="A13799" s="285">
        <v>20905</v>
      </c>
      <c r="B13799" s="285" t="s">
        <v>22018</v>
      </c>
      <c r="C13799" s="513">
        <v>48.578099999999999</v>
      </c>
    </row>
    <row r="13800" spans="1:3">
      <c r="A13800" s="285">
        <v>52018</v>
      </c>
      <c r="B13800" s="285" t="s">
        <v>22019</v>
      </c>
      <c r="C13800" s="513">
        <v>15.436199999999999</v>
      </c>
    </row>
    <row r="13801" spans="1:3">
      <c r="A13801" s="285">
        <v>41520</v>
      </c>
      <c r="B13801" s="285" t="s">
        <v>22020</v>
      </c>
      <c r="C13801" s="513">
        <v>123.8481</v>
      </c>
    </row>
    <row r="13802" spans="1:3">
      <c r="A13802" s="285">
        <v>26067</v>
      </c>
      <c r="B13802" s="285" t="s">
        <v>22021</v>
      </c>
      <c r="C13802" s="513">
        <v>1714.1</v>
      </c>
    </row>
    <row r="13803" spans="1:3">
      <c r="A13803" s="285">
        <v>661605</v>
      </c>
      <c r="B13803" s="285" t="s">
        <v>22022</v>
      </c>
      <c r="C13803" s="513">
        <v>52.655999999999999</v>
      </c>
    </row>
    <row r="13804" spans="1:3">
      <c r="A13804" s="285">
        <v>77824</v>
      </c>
      <c r="B13804" s="285" t="s">
        <v>22023</v>
      </c>
      <c r="C13804" s="513">
        <v>110.212</v>
      </c>
    </row>
    <row r="13805" spans="1:3">
      <c r="A13805" s="285">
        <v>406310</v>
      </c>
      <c r="B13805" s="285" t="s">
        <v>22024</v>
      </c>
      <c r="C13805" s="513">
        <v>13.3749</v>
      </c>
    </row>
    <row r="13806" spans="1:3">
      <c r="A13806" s="285">
        <v>26136</v>
      </c>
      <c r="B13806" s="285" t="s">
        <v>22025</v>
      </c>
      <c r="C13806" s="513">
        <v>794.22</v>
      </c>
    </row>
    <row r="13807" spans="1:3">
      <c r="A13807" s="285">
        <v>666441</v>
      </c>
      <c r="B13807" s="285" t="s">
        <v>22026</v>
      </c>
      <c r="C13807" s="513">
        <v>7.9264999999999999</v>
      </c>
    </row>
    <row r="13808" spans="1:3">
      <c r="A13808" s="285">
        <v>412065</v>
      </c>
      <c r="B13808" s="285" t="s">
        <v>22027</v>
      </c>
      <c r="C13808" s="513">
        <v>304.048</v>
      </c>
    </row>
    <row r="13809" spans="1:3">
      <c r="A13809" s="285">
        <v>19936</v>
      </c>
      <c r="B13809" s="285" t="s">
        <v>22028</v>
      </c>
      <c r="C13809" s="513">
        <v>2.9401999999999999</v>
      </c>
    </row>
    <row r="13810" spans="1:3">
      <c r="A13810" s="285">
        <v>32019</v>
      </c>
      <c r="B13810" s="285" t="s">
        <v>13606</v>
      </c>
      <c r="C13810" s="513">
        <v>0.18190000000000001</v>
      </c>
    </row>
    <row r="13811" spans="1:3">
      <c r="A13811" s="285">
        <v>38003</v>
      </c>
      <c r="B13811" s="285" t="s">
        <v>22029</v>
      </c>
      <c r="C13811" s="513">
        <v>101.416</v>
      </c>
    </row>
    <row r="13812" spans="1:3">
      <c r="A13812" s="285">
        <v>75729</v>
      </c>
      <c r="B13812" s="285" t="s">
        <v>22030</v>
      </c>
      <c r="C13812" s="513">
        <v>6.8460000000000001</v>
      </c>
    </row>
    <row r="13813" spans="1:3">
      <c r="A13813" s="285">
        <v>98051</v>
      </c>
      <c r="B13813" s="285" t="s">
        <v>22031</v>
      </c>
      <c r="C13813" s="513">
        <v>13.9878</v>
      </c>
    </row>
    <row r="13814" spans="1:3">
      <c r="A13814" s="285">
        <v>414629</v>
      </c>
      <c r="B13814" s="285" t="s">
        <v>22032</v>
      </c>
      <c r="C13814" s="513">
        <v>8.9708000000000006</v>
      </c>
    </row>
    <row r="13815" spans="1:3">
      <c r="A13815" s="285">
        <v>422246</v>
      </c>
      <c r="B13815" s="285" t="s">
        <v>22033</v>
      </c>
      <c r="C13815" s="513">
        <v>118.95</v>
      </c>
    </row>
    <row r="13816" spans="1:3">
      <c r="A13816" s="285">
        <v>22249</v>
      </c>
      <c r="B13816" s="285" t="s">
        <v>22034</v>
      </c>
      <c r="C13816" s="513">
        <v>176.81399999999999</v>
      </c>
    </row>
    <row r="13817" spans="1:3">
      <c r="A13817" s="285">
        <v>404474</v>
      </c>
      <c r="B13817" s="285" t="s">
        <v>22035</v>
      </c>
      <c r="C13817" s="513">
        <v>249.54900000000001</v>
      </c>
    </row>
    <row r="13818" spans="1:3">
      <c r="A13818" s="285" t="e">
        <v>#VALUE!</v>
      </c>
      <c r="B13818" s="285" t="s">
        <v>22036</v>
      </c>
      <c r="C13818" s="513">
        <v>93.688000000000002</v>
      </c>
    </row>
    <row r="13819" spans="1:3">
      <c r="A13819" s="285">
        <v>50115</v>
      </c>
      <c r="B13819" s="285" t="s">
        <v>22037</v>
      </c>
      <c r="C13819" s="513">
        <v>7.3358999999999996</v>
      </c>
    </row>
    <row r="13820" spans="1:3">
      <c r="A13820" s="285">
        <v>661658</v>
      </c>
      <c r="B13820" s="285" t="s">
        <v>22038</v>
      </c>
      <c r="C13820" s="513">
        <v>66</v>
      </c>
    </row>
    <row r="13821" spans="1:3">
      <c r="A13821" s="285">
        <v>31581</v>
      </c>
      <c r="B13821" s="285" t="s">
        <v>20593</v>
      </c>
      <c r="C13821" s="513">
        <v>0.3301</v>
      </c>
    </row>
    <row r="13822" spans="1:3">
      <c r="A13822" s="285">
        <v>404493</v>
      </c>
      <c r="B13822" s="285" t="s">
        <v>22039</v>
      </c>
      <c r="C13822" s="513">
        <v>92.64</v>
      </c>
    </row>
    <row r="13823" spans="1:3">
      <c r="A13823" s="285">
        <v>339754</v>
      </c>
      <c r="B13823" s="285" t="s">
        <v>22040</v>
      </c>
      <c r="C13823" s="513">
        <v>3.6419000000000001</v>
      </c>
    </row>
    <row r="13824" spans="1:3">
      <c r="A13824" s="285">
        <v>339756</v>
      </c>
      <c r="B13824" s="285" t="s">
        <v>22041</v>
      </c>
      <c r="C13824" s="513">
        <v>2.7404000000000002</v>
      </c>
    </row>
    <row r="13825" spans="1:3">
      <c r="A13825" s="285">
        <v>406313</v>
      </c>
      <c r="B13825" s="285" t="s">
        <v>22042</v>
      </c>
      <c r="C13825" s="513">
        <v>22.264199999999999</v>
      </c>
    </row>
    <row r="13826" spans="1:3">
      <c r="A13826" s="285">
        <v>337980</v>
      </c>
      <c r="B13826" s="285" t="s">
        <v>22043</v>
      </c>
      <c r="C13826" s="513">
        <v>36.639099999999999</v>
      </c>
    </row>
    <row r="13827" spans="1:3">
      <c r="A13827" s="285">
        <v>339710</v>
      </c>
      <c r="B13827" s="285" t="s">
        <v>22044</v>
      </c>
      <c r="C13827" s="513">
        <v>11.000999999999999</v>
      </c>
    </row>
    <row r="13828" spans="1:3">
      <c r="A13828" s="285">
        <v>54060</v>
      </c>
      <c r="B13828" s="285" t="s">
        <v>22045</v>
      </c>
      <c r="C13828" s="513">
        <v>2.653</v>
      </c>
    </row>
    <row r="13829" spans="1:3">
      <c r="A13829" s="285">
        <v>40149</v>
      </c>
      <c r="B13829" s="285" t="s">
        <v>22046</v>
      </c>
      <c r="C13829" s="513">
        <v>3.1924999999999999</v>
      </c>
    </row>
    <row r="13830" spans="1:3">
      <c r="A13830" s="285">
        <v>337851</v>
      </c>
      <c r="B13830" s="285" t="s">
        <v>22047</v>
      </c>
      <c r="C13830" s="513">
        <v>234.08969999999999</v>
      </c>
    </row>
    <row r="13831" spans="1:3">
      <c r="A13831" s="285">
        <v>337853</v>
      </c>
      <c r="B13831" s="285" t="s">
        <v>22048</v>
      </c>
      <c r="C13831" s="513">
        <v>271.08780000000002</v>
      </c>
    </row>
    <row r="13832" spans="1:3">
      <c r="A13832" s="285">
        <v>22722</v>
      </c>
      <c r="B13832" s="285" t="s">
        <v>22049</v>
      </c>
      <c r="C13832" s="513">
        <v>47.020800000000001</v>
      </c>
    </row>
    <row r="13833" spans="1:3">
      <c r="A13833" s="285">
        <v>11020</v>
      </c>
      <c r="B13833" s="285" t="s">
        <v>22050</v>
      </c>
      <c r="C13833" s="513">
        <v>28.325500000000002</v>
      </c>
    </row>
    <row r="13834" spans="1:3">
      <c r="A13834" s="285">
        <v>665222</v>
      </c>
      <c r="B13834" s="285" t="s">
        <v>20752</v>
      </c>
      <c r="C13834" s="513">
        <v>39.274999999999999</v>
      </c>
    </row>
    <row r="13835" spans="1:3">
      <c r="A13835" s="285">
        <v>404454</v>
      </c>
      <c r="B13835" s="285" t="s">
        <v>22051</v>
      </c>
      <c r="C13835" s="513">
        <v>364.42259999999999</v>
      </c>
    </row>
    <row r="13836" spans="1:3">
      <c r="A13836" s="285">
        <v>648905</v>
      </c>
      <c r="B13836" s="285" t="s">
        <v>22052</v>
      </c>
      <c r="C13836" s="513">
        <v>3.4066000000000001</v>
      </c>
    </row>
    <row r="13837" spans="1:3">
      <c r="A13837" s="285">
        <v>77899</v>
      </c>
      <c r="B13837" s="285" t="s">
        <v>22053</v>
      </c>
      <c r="C13837" s="513">
        <v>41.801499999999997</v>
      </c>
    </row>
    <row r="13838" spans="1:3">
      <c r="A13838" s="285">
        <v>38847</v>
      </c>
      <c r="B13838" s="285" t="s">
        <v>22054</v>
      </c>
      <c r="C13838" s="513">
        <v>0.18629999999999999</v>
      </c>
    </row>
    <row r="13839" spans="1:3">
      <c r="A13839" s="285">
        <v>38848</v>
      </c>
      <c r="B13839" s="285" t="s">
        <v>22055</v>
      </c>
      <c r="C13839" s="513">
        <v>7.0999999999999994E-2</v>
      </c>
    </row>
    <row r="13840" spans="1:3">
      <c r="A13840" s="285">
        <v>27438</v>
      </c>
      <c r="B13840" s="285" t="s">
        <v>22056</v>
      </c>
      <c r="C13840" s="513">
        <v>47.88</v>
      </c>
    </row>
    <row r="13841" spans="1:3">
      <c r="A13841" s="285">
        <v>339757</v>
      </c>
      <c r="B13841" s="285" t="s">
        <v>22057</v>
      </c>
      <c r="C13841" s="513">
        <v>41.971699999999998</v>
      </c>
    </row>
    <row r="13842" spans="1:3">
      <c r="A13842" s="285">
        <v>22225</v>
      </c>
      <c r="B13842" s="285" t="s">
        <v>22058</v>
      </c>
      <c r="C13842" s="513">
        <v>16.701000000000001</v>
      </c>
    </row>
    <row r="13843" spans="1:3">
      <c r="A13843" s="285">
        <v>1973</v>
      </c>
      <c r="B13843" s="285" t="s">
        <v>22059</v>
      </c>
      <c r="C13843" s="513">
        <v>6.4329000000000001</v>
      </c>
    </row>
    <row r="13844" spans="1:3">
      <c r="A13844" s="285">
        <v>397668</v>
      </c>
      <c r="B13844" s="285" t="s">
        <v>18644</v>
      </c>
      <c r="C13844" s="513">
        <v>10.785</v>
      </c>
    </row>
    <row r="13845" spans="1:3">
      <c r="A13845" s="285">
        <v>397656</v>
      </c>
      <c r="B13845" s="285" t="s">
        <v>22060</v>
      </c>
      <c r="C13845" s="513">
        <v>14.5725</v>
      </c>
    </row>
    <row r="13846" spans="1:3">
      <c r="A13846" s="285">
        <v>664777</v>
      </c>
      <c r="B13846" s="285" t="s">
        <v>22061</v>
      </c>
      <c r="C13846" s="513">
        <v>11.025</v>
      </c>
    </row>
    <row r="13847" spans="1:3">
      <c r="A13847" s="285">
        <v>47481</v>
      </c>
      <c r="B13847" s="285" t="s">
        <v>22062</v>
      </c>
      <c r="C13847" s="513">
        <v>255.54</v>
      </c>
    </row>
    <row r="13848" spans="1:3">
      <c r="A13848" s="285">
        <v>337288</v>
      </c>
      <c r="B13848" s="285" t="s">
        <v>22063</v>
      </c>
      <c r="C13848" s="513">
        <v>222.50970000000001</v>
      </c>
    </row>
    <row r="13849" spans="1:3">
      <c r="A13849" s="285">
        <v>20690</v>
      </c>
      <c r="B13849" s="285" t="s">
        <v>16572</v>
      </c>
      <c r="C13849" s="513">
        <v>60.852899999999998</v>
      </c>
    </row>
    <row r="13850" spans="1:3">
      <c r="A13850" s="285">
        <v>89379</v>
      </c>
      <c r="B13850" s="285" t="s">
        <v>22064</v>
      </c>
      <c r="C13850" s="513">
        <v>4.625</v>
      </c>
    </row>
    <row r="13851" spans="1:3">
      <c r="A13851" s="285" t="e">
        <v>#VALUE!</v>
      </c>
      <c r="B13851" s="285" t="s">
        <v>22065</v>
      </c>
      <c r="C13851" s="513">
        <v>11.228</v>
      </c>
    </row>
    <row r="13852" spans="1:3">
      <c r="A13852" s="285" t="e">
        <v>#VALUE!</v>
      </c>
      <c r="B13852" s="285" t="s">
        <v>22066</v>
      </c>
      <c r="C13852" s="513">
        <v>5.992</v>
      </c>
    </row>
    <row r="13853" spans="1:3">
      <c r="A13853" s="285" t="e">
        <v>#VALUE!</v>
      </c>
      <c r="B13853" s="285" t="s">
        <v>22067</v>
      </c>
      <c r="C13853" s="513">
        <v>29.96</v>
      </c>
    </row>
    <row r="13854" spans="1:3">
      <c r="A13854" s="285" t="e">
        <v>#VALUE!</v>
      </c>
      <c r="B13854" s="285" t="s">
        <v>22068</v>
      </c>
      <c r="C13854" s="513">
        <v>125.83199999999999</v>
      </c>
    </row>
    <row r="13855" spans="1:3">
      <c r="A13855" s="285" t="e">
        <v>#VALUE!</v>
      </c>
      <c r="B13855" s="285" t="s">
        <v>22069</v>
      </c>
      <c r="C13855" s="513">
        <v>141.624</v>
      </c>
    </row>
    <row r="13856" spans="1:3">
      <c r="A13856" s="285" t="e">
        <v>#VALUE!</v>
      </c>
      <c r="B13856" s="285" t="s">
        <v>22070</v>
      </c>
      <c r="C13856" s="513">
        <v>18.720800000000001</v>
      </c>
    </row>
    <row r="13857" spans="1:3">
      <c r="A13857" s="285" t="e">
        <v>#VALUE!</v>
      </c>
      <c r="B13857" s="285" t="s">
        <v>22071</v>
      </c>
      <c r="C13857" s="513">
        <v>125.83199999999999</v>
      </c>
    </row>
    <row r="13858" spans="1:3">
      <c r="A13858" s="285" t="e">
        <v>#VALUE!</v>
      </c>
      <c r="B13858" s="285" t="s">
        <v>22072</v>
      </c>
      <c r="C13858" s="513">
        <v>141.624</v>
      </c>
    </row>
    <row r="13859" spans="1:3">
      <c r="A13859" s="285" t="e">
        <v>#VALUE!</v>
      </c>
      <c r="B13859" s="285" t="s">
        <v>22073</v>
      </c>
      <c r="C13859" s="513">
        <v>198.19800000000001</v>
      </c>
    </row>
    <row r="13860" spans="1:3">
      <c r="A13860" s="285" t="e">
        <v>#VALUE!</v>
      </c>
      <c r="B13860" s="285" t="s">
        <v>22074</v>
      </c>
      <c r="C13860" s="513">
        <v>125.83199999999999</v>
      </c>
    </row>
    <row r="13861" spans="1:3">
      <c r="A13861" s="285" t="e">
        <v>#VALUE!</v>
      </c>
      <c r="B13861" s="285" t="s">
        <v>22075</v>
      </c>
      <c r="C13861" s="513">
        <v>144.59200000000001</v>
      </c>
    </row>
    <row r="13862" spans="1:3">
      <c r="A13862" s="285" t="e">
        <v>#VALUE!</v>
      </c>
      <c r="B13862" s="285" t="s">
        <v>22076</v>
      </c>
      <c r="C13862" s="513">
        <v>125.83199999999999</v>
      </c>
    </row>
    <row r="13863" spans="1:3">
      <c r="A13863" s="285" t="e">
        <v>#VALUE!</v>
      </c>
      <c r="B13863" s="285" t="s">
        <v>22077</v>
      </c>
      <c r="C13863" s="513">
        <v>144.59200000000001</v>
      </c>
    </row>
    <row r="13864" spans="1:3">
      <c r="A13864" s="285" t="e">
        <v>#VALUE!</v>
      </c>
      <c r="B13864" s="285" t="s">
        <v>22078</v>
      </c>
      <c r="C13864" s="513">
        <v>115.304</v>
      </c>
    </row>
    <row r="13865" spans="1:3">
      <c r="A13865" s="285" t="e">
        <v>#VALUE!</v>
      </c>
      <c r="B13865" s="285" t="s">
        <v>22079</v>
      </c>
      <c r="C13865" s="513">
        <v>135.52000000000001</v>
      </c>
    </row>
    <row r="13866" spans="1:3">
      <c r="A13866" s="285" t="e">
        <v>#VALUE!</v>
      </c>
      <c r="B13866" s="285" t="s">
        <v>22080</v>
      </c>
      <c r="C13866" s="513">
        <v>109.36799999999999</v>
      </c>
    </row>
    <row r="13867" spans="1:3">
      <c r="A13867" s="285" t="e">
        <v>#VALUE!</v>
      </c>
      <c r="B13867" s="285" t="s">
        <v>22081</v>
      </c>
      <c r="C13867" s="513">
        <v>133.22399999999999</v>
      </c>
    </row>
    <row r="13868" spans="1:3">
      <c r="A13868" s="285" t="e">
        <v>#VALUE!</v>
      </c>
      <c r="B13868" s="285" t="s">
        <v>22082</v>
      </c>
      <c r="C13868" s="513">
        <v>74.872</v>
      </c>
    </row>
    <row r="13869" spans="1:3">
      <c r="A13869" s="285" t="e">
        <v>#VALUE!</v>
      </c>
      <c r="B13869" s="285" t="s">
        <v>22083</v>
      </c>
      <c r="C13869" s="513">
        <v>96.656000000000006</v>
      </c>
    </row>
    <row r="13870" spans="1:3">
      <c r="A13870" s="285" t="e">
        <v>#VALUE!</v>
      </c>
      <c r="B13870" s="285" t="s">
        <v>22084</v>
      </c>
      <c r="C13870" s="513">
        <v>82.992000000000004</v>
      </c>
    </row>
    <row r="13871" spans="1:3">
      <c r="A13871" s="285" t="e">
        <v>#VALUE!</v>
      </c>
      <c r="B13871" s="285" t="s">
        <v>22085</v>
      </c>
      <c r="C13871" s="513">
        <v>82.992000000000004</v>
      </c>
    </row>
    <row r="13872" spans="1:3">
      <c r="A13872" s="285" t="e">
        <v>#VALUE!</v>
      </c>
      <c r="B13872" s="285" t="s">
        <v>22086</v>
      </c>
      <c r="C13872" s="513">
        <v>65.912000000000006</v>
      </c>
    </row>
    <row r="13873" spans="1:3">
      <c r="A13873" s="285" t="e">
        <v>#VALUE!</v>
      </c>
      <c r="B13873" s="285" t="s">
        <v>22087</v>
      </c>
      <c r="C13873" s="513">
        <v>79.463999999999999</v>
      </c>
    </row>
    <row r="13874" spans="1:3">
      <c r="A13874" s="285" t="e">
        <v>#VALUE!</v>
      </c>
      <c r="B13874" s="285" t="s">
        <v>22088</v>
      </c>
      <c r="C13874" s="513">
        <v>103.376</v>
      </c>
    </row>
    <row r="13875" spans="1:3">
      <c r="A13875" s="285" t="e">
        <v>#VALUE!</v>
      </c>
      <c r="B13875" s="285" t="s">
        <v>22089</v>
      </c>
      <c r="C13875" s="513">
        <v>88.424000000000007</v>
      </c>
    </row>
    <row r="13876" spans="1:3">
      <c r="A13876" s="285" t="e">
        <v>#VALUE!</v>
      </c>
      <c r="B13876" s="285" t="s">
        <v>22090</v>
      </c>
      <c r="C13876" s="513">
        <v>79.463999999999999</v>
      </c>
    </row>
    <row r="13877" spans="1:3">
      <c r="A13877" s="285" t="e">
        <v>#VALUE!</v>
      </c>
      <c r="B13877" s="285" t="s">
        <v>22091</v>
      </c>
      <c r="C13877" s="513">
        <v>103.376</v>
      </c>
    </row>
    <row r="13878" spans="1:3">
      <c r="A13878" s="285" t="e">
        <v>#VALUE!</v>
      </c>
      <c r="B13878" s="285" t="s">
        <v>22092</v>
      </c>
      <c r="C13878" s="513">
        <v>89.88</v>
      </c>
    </row>
    <row r="13879" spans="1:3">
      <c r="A13879" s="285" t="e">
        <v>#VALUE!</v>
      </c>
      <c r="B13879" s="285" t="s">
        <v>22093</v>
      </c>
      <c r="C13879" s="513">
        <v>125.19</v>
      </c>
    </row>
    <row r="13880" spans="1:3">
      <c r="A13880" s="285" t="e">
        <v>#VALUE!</v>
      </c>
      <c r="B13880" s="285" t="s">
        <v>22094</v>
      </c>
      <c r="C13880" s="513">
        <v>6.7367999999999997</v>
      </c>
    </row>
    <row r="13881" spans="1:3">
      <c r="A13881" s="285" t="e">
        <v>#VALUE!</v>
      </c>
      <c r="B13881" s="285" t="s">
        <v>22095</v>
      </c>
      <c r="C13881" s="513">
        <v>60.311999999999998</v>
      </c>
    </row>
    <row r="13882" spans="1:3">
      <c r="A13882" s="285" t="e">
        <v>#VALUE!</v>
      </c>
      <c r="B13882" s="285" t="s">
        <v>22096</v>
      </c>
      <c r="C13882" s="513">
        <v>74.144000000000005</v>
      </c>
    </row>
    <row r="13883" spans="1:3">
      <c r="A13883" s="285" t="e">
        <v>#VALUE!</v>
      </c>
      <c r="B13883" s="285" t="s">
        <v>22096</v>
      </c>
      <c r="C13883" s="513">
        <v>80.864000000000004</v>
      </c>
    </row>
    <row r="13884" spans="1:3">
      <c r="A13884" s="285" t="e">
        <v>#VALUE!</v>
      </c>
      <c r="B13884" s="285" t="s">
        <v>22097</v>
      </c>
      <c r="C13884" s="513">
        <v>82.32</v>
      </c>
    </row>
    <row r="13885" spans="1:3">
      <c r="A13885" s="285" t="e">
        <v>#VALUE!</v>
      </c>
      <c r="B13885" s="285" t="s">
        <v>22098</v>
      </c>
      <c r="C13885" s="513">
        <v>79.463999999999999</v>
      </c>
    </row>
    <row r="13886" spans="1:3">
      <c r="A13886" s="285" t="e">
        <v>#VALUE!</v>
      </c>
      <c r="B13886" s="285" t="s">
        <v>22099</v>
      </c>
      <c r="C13886" s="513">
        <v>82.32</v>
      </c>
    </row>
    <row r="13887" spans="1:3">
      <c r="A13887" s="285" t="e">
        <v>#VALUE!</v>
      </c>
      <c r="B13887" s="285" t="s">
        <v>22100</v>
      </c>
      <c r="C13887" s="513">
        <v>82.32</v>
      </c>
    </row>
    <row r="13888" spans="1:3">
      <c r="A13888" s="285" t="e">
        <v>#VALUE!</v>
      </c>
      <c r="B13888" s="285" t="s">
        <v>22101</v>
      </c>
      <c r="C13888" s="513">
        <v>87.528000000000006</v>
      </c>
    </row>
    <row r="13889" spans="1:3">
      <c r="A13889" s="285" t="e">
        <v>#VALUE!</v>
      </c>
      <c r="B13889" s="285" t="s">
        <v>22102</v>
      </c>
      <c r="C13889" s="513">
        <v>87.528000000000006</v>
      </c>
    </row>
    <row r="13890" spans="1:3">
      <c r="A13890" s="285" t="e">
        <v>#VALUE!</v>
      </c>
      <c r="B13890" s="285" t="s">
        <v>22103</v>
      </c>
      <c r="C13890" s="513">
        <v>72.688000000000002</v>
      </c>
    </row>
    <row r="13891" spans="1:3">
      <c r="A13891" s="285" t="e">
        <v>#VALUE!</v>
      </c>
      <c r="B13891" s="285" t="s">
        <v>22104</v>
      </c>
      <c r="C13891" s="513">
        <v>80.864000000000004</v>
      </c>
    </row>
    <row r="13892" spans="1:3">
      <c r="A13892" s="285" t="e">
        <v>#VALUE!</v>
      </c>
      <c r="B13892" s="285" t="s">
        <v>22105</v>
      </c>
      <c r="C13892" s="513">
        <v>80.864000000000004</v>
      </c>
    </row>
    <row r="13893" spans="1:3">
      <c r="A13893" s="285" t="e">
        <v>#VALUE!</v>
      </c>
      <c r="B13893" s="285" t="s">
        <v>22106</v>
      </c>
      <c r="C13893" s="513">
        <v>65.912000000000006</v>
      </c>
    </row>
    <row r="13894" spans="1:3">
      <c r="A13894" s="285" t="e">
        <v>#VALUE!</v>
      </c>
      <c r="B13894" s="285" t="s">
        <v>22107</v>
      </c>
      <c r="C13894" s="513">
        <v>75.823999999999998</v>
      </c>
    </row>
    <row r="13895" spans="1:3">
      <c r="A13895" s="285" t="e">
        <v>#VALUE!</v>
      </c>
      <c r="B13895" s="285" t="s">
        <v>22108</v>
      </c>
      <c r="C13895" s="513">
        <v>88.424000000000007</v>
      </c>
    </row>
    <row r="13896" spans="1:3">
      <c r="A13896" s="285" t="e">
        <v>#VALUE!</v>
      </c>
      <c r="B13896" s="285" t="s">
        <v>22109</v>
      </c>
      <c r="C13896" s="513">
        <v>67.2</v>
      </c>
    </row>
    <row r="13897" spans="1:3">
      <c r="A13897" s="285" t="e">
        <v>#VALUE!</v>
      </c>
      <c r="B13897" s="285" t="s">
        <v>22110</v>
      </c>
      <c r="C13897" s="513">
        <v>71.12</v>
      </c>
    </row>
    <row r="13898" spans="1:3">
      <c r="A13898" s="285" t="e">
        <v>#VALUE!</v>
      </c>
      <c r="B13898" s="285" t="s">
        <v>22111</v>
      </c>
      <c r="C13898" s="513">
        <v>82.32</v>
      </c>
    </row>
    <row r="13899" spans="1:3">
      <c r="A13899" s="285" t="e">
        <v>#VALUE!</v>
      </c>
      <c r="B13899" s="285" t="s">
        <v>22109</v>
      </c>
      <c r="C13899" s="513">
        <v>58.576000000000001</v>
      </c>
    </row>
    <row r="13900" spans="1:3">
      <c r="A13900" s="285" t="e">
        <v>#VALUE!</v>
      </c>
      <c r="B13900" s="285" t="s">
        <v>22112</v>
      </c>
      <c r="C13900" s="513">
        <v>74.144000000000005</v>
      </c>
    </row>
    <row r="13901" spans="1:3">
      <c r="A13901" s="285" t="e">
        <v>#VALUE!</v>
      </c>
      <c r="B13901" s="285" t="s">
        <v>22113</v>
      </c>
      <c r="C13901" s="513">
        <v>5.2422000000000004</v>
      </c>
    </row>
    <row r="13902" spans="1:3">
      <c r="A13902" s="285" t="e">
        <v>#VALUE!</v>
      </c>
      <c r="B13902" s="285" t="s">
        <v>22114</v>
      </c>
      <c r="C13902" s="513">
        <v>6.7367999999999997</v>
      </c>
    </row>
    <row r="13903" spans="1:3">
      <c r="A13903" s="285" t="e">
        <v>#VALUE!</v>
      </c>
      <c r="B13903" s="285" t="s">
        <v>22115</v>
      </c>
      <c r="C13903" s="513">
        <v>5.992</v>
      </c>
    </row>
    <row r="13904" spans="1:3">
      <c r="A13904" s="285" t="e">
        <v>#VALUE!</v>
      </c>
      <c r="B13904" s="285" t="s">
        <v>22116</v>
      </c>
      <c r="C13904" s="513">
        <v>17.22</v>
      </c>
    </row>
    <row r="13905" spans="1:3">
      <c r="A13905" s="285" t="e">
        <v>#VALUE!</v>
      </c>
      <c r="B13905" s="285" t="s">
        <v>22117</v>
      </c>
      <c r="C13905" s="513">
        <v>102.592</v>
      </c>
    </row>
    <row r="13906" spans="1:3">
      <c r="A13906" s="285" t="e">
        <v>#VALUE!</v>
      </c>
      <c r="B13906" s="285" t="s">
        <v>22118</v>
      </c>
      <c r="C13906" s="513">
        <v>103.376</v>
      </c>
    </row>
    <row r="13907" spans="1:3">
      <c r="A13907" s="285" t="e">
        <v>#VALUE!</v>
      </c>
      <c r="B13907" s="285" t="s">
        <v>22119</v>
      </c>
      <c r="C13907" s="513">
        <v>110.096</v>
      </c>
    </row>
    <row r="13908" spans="1:3">
      <c r="A13908" s="285" t="e">
        <v>#VALUE!</v>
      </c>
      <c r="B13908" s="285" t="s">
        <v>22120</v>
      </c>
      <c r="C13908" s="513">
        <v>102.592</v>
      </c>
    </row>
    <row r="13909" spans="1:3">
      <c r="A13909" s="285" t="e">
        <v>#VALUE!</v>
      </c>
      <c r="B13909" s="285" t="s">
        <v>22121</v>
      </c>
      <c r="C13909" s="513">
        <v>113.12</v>
      </c>
    </row>
    <row r="13910" spans="1:3">
      <c r="A13910" s="285" t="e">
        <v>#VALUE!</v>
      </c>
      <c r="B13910" s="285" t="s">
        <v>22122</v>
      </c>
      <c r="C13910" s="513">
        <v>113.12</v>
      </c>
    </row>
    <row r="13911" spans="1:3">
      <c r="A13911" s="285" t="e">
        <v>#VALUE!</v>
      </c>
      <c r="B13911" s="285" t="s">
        <v>22122</v>
      </c>
      <c r="C13911" s="513">
        <v>113.12</v>
      </c>
    </row>
    <row r="13912" spans="1:3">
      <c r="A13912" s="285" t="e">
        <v>#VALUE!</v>
      </c>
      <c r="B13912" s="285" t="s">
        <v>22123</v>
      </c>
      <c r="C13912" s="513">
        <v>169.02600000000001</v>
      </c>
    </row>
    <row r="13913" spans="1:3">
      <c r="A13913" s="285" t="e">
        <v>#VALUE!</v>
      </c>
      <c r="B13913" s="285" t="s">
        <v>22124</v>
      </c>
      <c r="C13913" s="513">
        <v>105.616</v>
      </c>
    </row>
    <row r="13914" spans="1:3">
      <c r="A13914" s="285" t="e">
        <v>#VALUE!</v>
      </c>
      <c r="B13914" s="285" t="s">
        <v>22125</v>
      </c>
      <c r="C13914" s="513">
        <v>113.12</v>
      </c>
    </row>
    <row r="13915" spans="1:3">
      <c r="A13915" s="285" t="e">
        <v>#VALUE!</v>
      </c>
      <c r="B13915" s="285" t="s">
        <v>22125</v>
      </c>
      <c r="C13915" s="513">
        <v>113.12</v>
      </c>
    </row>
    <row r="13916" spans="1:3">
      <c r="A13916" s="285" t="e">
        <v>#VALUE!</v>
      </c>
      <c r="B13916" s="285" t="s">
        <v>22126</v>
      </c>
      <c r="C13916" s="513">
        <v>113.12</v>
      </c>
    </row>
    <row r="13917" spans="1:3">
      <c r="A13917" s="285" t="e">
        <v>#VALUE!</v>
      </c>
      <c r="B13917" s="285" t="s">
        <v>22127</v>
      </c>
      <c r="C13917" s="513">
        <v>113.12</v>
      </c>
    </row>
    <row r="13918" spans="1:3">
      <c r="A13918" s="285" t="e">
        <v>#VALUE!</v>
      </c>
      <c r="B13918" s="285" t="s">
        <v>22128</v>
      </c>
      <c r="C13918" s="513">
        <v>110.824</v>
      </c>
    </row>
    <row r="13919" spans="1:3">
      <c r="A13919" s="285" t="e">
        <v>#VALUE!</v>
      </c>
      <c r="B13919" s="285" t="s">
        <v>22129</v>
      </c>
      <c r="C13919" s="513">
        <v>110.824</v>
      </c>
    </row>
    <row r="13920" spans="1:3">
      <c r="A13920" s="285" t="e">
        <v>#VALUE!</v>
      </c>
      <c r="B13920" s="285" t="s">
        <v>22130</v>
      </c>
      <c r="C13920" s="513">
        <v>105.616</v>
      </c>
    </row>
    <row r="13921" spans="1:3">
      <c r="A13921" s="285" t="e">
        <v>#VALUE!</v>
      </c>
      <c r="B13921" s="285" t="s">
        <v>22131</v>
      </c>
      <c r="C13921" s="513">
        <v>86.912000000000006</v>
      </c>
    </row>
    <row r="13922" spans="1:3">
      <c r="A13922" s="285" t="e">
        <v>#VALUE!</v>
      </c>
      <c r="B13922" s="285" t="s">
        <v>22132</v>
      </c>
      <c r="C13922" s="513">
        <v>86.912000000000006</v>
      </c>
    </row>
    <row r="13923" spans="1:3">
      <c r="A13923" s="285" t="e">
        <v>#VALUE!</v>
      </c>
      <c r="B13923" s="285" t="s">
        <v>22133</v>
      </c>
      <c r="C13923" s="513">
        <v>71.12</v>
      </c>
    </row>
    <row r="13924" spans="1:3">
      <c r="A13924" s="285" t="e">
        <v>#VALUE!</v>
      </c>
      <c r="B13924" s="285" t="s">
        <v>22134</v>
      </c>
      <c r="C13924" s="513">
        <v>19.476800000000001</v>
      </c>
    </row>
    <row r="13925" spans="1:3">
      <c r="A13925" s="285" t="e">
        <v>#VALUE!</v>
      </c>
      <c r="B13925" s="285" t="s">
        <v>22135</v>
      </c>
      <c r="C13925" s="513">
        <v>19.476800000000001</v>
      </c>
    </row>
    <row r="13926" spans="1:3">
      <c r="A13926" s="285" t="e">
        <v>#VALUE!</v>
      </c>
      <c r="B13926" s="285" t="s">
        <v>22136</v>
      </c>
      <c r="C13926" s="513">
        <v>134.792</v>
      </c>
    </row>
    <row r="13927" spans="1:3">
      <c r="A13927" s="285">
        <v>310938</v>
      </c>
      <c r="B13927" s="285" t="s">
        <v>22137</v>
      </c>
      <c r="C13927" s="513">
        <v>269.27999999999997</v>
      </c>
    </row>
    <row r="13928" spans="1:3">
      <c r="A13928" s="285">
        <v>414947</v>
      </c>
      <c r="B13928" s="285" t="s">
        <v>22138</v>
      </c>
      <c r="C13928" s="513">
        <v>1090.58</v>
      </c>
    </row>
    <row r="13929" spans="1:3">
      <c r="A13929" s="285">
        <v>337772</v>
      </c>
      <c r="B13929" s="285" t="s">
        <v>22139</v>
      </c>
      <c r="C13929" s="513">
        <v>131.3751</v>
      </c>
    </row>
    <row r="13930" spans="1:3">
      <c r="A13930" s="285">
        <v>662440</v>
      </c>
      <c r="B13930" s="285" t="s">
        <v>22140</v>
      </c>
      <c r="C13930" s="513">
        <v>187.02</v>
      </c>
    </row>
    <row r="13931" spans="1:3">
      <c r="A13931" s="285">
        <v>387631</v>
      </c>
      <c r="B13931" s="285" t="s">
        <v>22141</v>
      </c>
      <c r="C13931" s="513">
        <v>13.9771</v>
      </c>
    </row>
    <row r="13932" spans="1:3">
      <c r="A13932" s="285">
        <v>661603</v>
      </c>
      <c r="B13932" s="285" t="s">
        <v>22142</v>
      </c>
      <c r="C13932" s="513">
        <v>50.933999999999997</v>
      </c>
    </row>
    <row r="13933" spans="1:3">
      <c r="A13933" s="285">
        <v>450022</v>
      </c>
      <c r="B13933" s="285" t="s">
        <v>22143</v>
      </c>
      <c r="C13933" s="513">
        <v>17.11</v>
      </c>
    </row>
    <row r="13934" spans="1:3">
      <c r="A13934" s="285">
        <v>79207</v>
      </c>
      <c r="B13934" s="285" t="s">
        <v>22144</v>
      </c>
      <c r="C13934" s="513">
        <v>57.4</v>
      </c>
    </row>
    <row r="13935" spans="1:3">
      <c r="A13935" s="285">
        <v>382032</v>
      </c>
      <c r="B13935" s="285" t="s">
        <v>22145</v>
      </c>
      <c r="C13935" s="513">
        <v>26.541399999999999</v>
      </c>
    </row>
    <row r="13936" spans="1:3">
      <c r="A13936" s="285">
        <v>27716</v>
      </c>
      <c r="B13936" s="285" t="s">
        <v>22146</v>
      </c>
      <c r="C13936" s="513">
        <v>45.343499999999999</v>
      </c>
    </row>
    <row r="13937" spans="1:3">
      <c r="A13937" s="285">
        <v>5800</v>
      </c>
      <c r="B13937" s="285" t="s">
        <v>22147</v>
      </c>
      <c r="C13937" s="513">
        <v>8.1349</v>
      </c>
    </row>
    <row r="13938" spans="1:3">
      <c r="A13938" s="285">
        <v>27418</v>
      </c>
      <c r="B13938" s="285" t="s">
        <v>22148</v>
      </c>
      <c r="C13938" s="513">
        <v>48.427199999999999</v>
      </c>
    </row>
    <row r="13939" spans="1:3">
      <c r="A13939" s="285">
        <v>386626</v>
      </c>
      <c r="B13939" s="285" t="s">
        <v>22149</v>
      </c>
      <c r="C13939" s="513">
        <v>0.52070000000000005</v>
      </c>
    </row>
    <row r="13940" spans="1:3">
      <c r="A13940" s="285">
        <v>34205</v>
      </c>
      <c r="B13940" s="285" t="s">
        <v>22150</v>
      </c>
      <c r="C13940" s="513">
        <v>1.7341</v>
      </c>
    </row>
    <row r="13941" spans="1:3">
      <c r="A13941" s="285">
        <v>34203</v>
      </c>
      <c r="B13941" s="285" t="s">
        <v>22150</v>
      </c>
      <c r="C13941" s="513">
        <v>1.3786</v>
      </c>
    </row>
    <row r="13942" spans="1:3">
      <c r="A13942" s="285">
        <v>32222</v>
      </c>
      <c r="B13942" s="285" t="s">
        <v>22151</v>
      </c>
      <c r="C13942" s="513">
        <v>5.1651999999999996</v>
      </c>
    </row>
    <row r="13943" spans="1:3">
      <c r="A13943" s="285">
        <v>27767</v>
      </c>
      <c r="B13943" s="285" t="s">
        <v>22152</v>
      </c>
      <c r="C13943" s="513">
        <v>36.508499999999998</v>
      </c>
    </row>
    <row r="13944" spans="1:3">
      <c r="A13944" s="285" t="e">
        <v>#VALUE!</v>
      </c>
      <c r="B13944" s="285" t="s">
        <v>22153</v>
      </c>
      <c r="C13944" s="513">
        <v>110.096</v>
      </c>
    </row>
    <row r="13945" spans="1:3">
      <c r="A13945" s="285">
        <v>20619</v>
      </c>
      <c r="B13945" s="285" t="s">
        <v>22154</v>
      </c>
      <c r="C13945" s="513">
        <v>63.979500000000002</v>
      </c>
    </row>
    <row r="13946" spans="1:3">
      <c r="A13946" s="285">
        <v>20919</v>
      </c>
      <c r="B13946" s="285" t="s">
        <v>22155</v>
      </c>
      <c r="C13946" s="513">
        <v>67.337699999999998</v>
      </c>
    </row>
    <row r="13947" spans="1:3">
      <c r="A13947" s="285">
        <v>338201</v>
      </c>
      <c r="B13947" s="285" t="s">
        <v>22156</v>
      </c>
      <c r="C13947" s="513">
        <v>12.118499999999999</v>
      </c>
    </row>
    <row r="13948" spans="1:3">
      <c r="A13948" s="285">
        <v>661662</v>
      </c>
      <c r="B13948" s="285" t="s">
        <v>22157</v>
      </c>
      <c r="C13948" s="513">
        <v>68.94</v>
      </c>
    </row>
    <row r="13949" spans="1:3">
      <c r="A13949" s="285">
        <v>339715</v>
      </c>
      <c r="B13949" s="285" t="s">
        <v>22158</v>
      </c>
      <c r="C13949" s="513">
        <v>30.5944</v>
      </c>
    </row>
    <row r="13950" spans="1:3">
      <c r="A13950" s="285">
        <v>63721</v>
      </c>
      <c r="B13950" s="285" t="s">
        <v>22159</v>
      </c>
      <c r="C13950" s="513">
        <v>3.2019000000000002</v>
      </c>
    </row>
    <row r="13951" spans="1:3">
      <c r="A13951" s="285">
        <v>11022</v>
      </c>
      <c r="B13951" s="285" t="s">
        <v>22160</v>
      </c>
      <c r="C13951" s="513">
        <v>55.72</v>
      </c>
    </row>
    <row r="13952" spans="1:3">
      <c r="A13952" s="285">
        <v>40509</v>
      </c>
      <c r="B13952" s="285" t="s">
        <v>22161</v>
      </c>
      <c r="C13952" s="513">
        <v>1011.36</v>
      </c>
    </row>
    <row r="13953" spans="1:3">
      <c r="A13953" s="285">
        <v>55241</v>
      </c>
      <c r="B13953" s="285" t="s">
        <v>22162</v>
      </c>
      <c r="C13953" s="513">
        <v>17.299099999999999</v>
      </c>
    </row>
    <row r="13954" spans="1:3">
      <c r="A13954" s="285">
        <v>56477</v>
      </c>
      <c r="B13954" s="285" t="s">
        <v>22163</v>
      </c>
      <c r="C13954" s="513">
        <v>14.8672</v>
      </c>
    </row>
    <row r="13955" spans="1:3">
      <c r="A13955" s="285">
        <v>56478</v>
      </c>
      <c r="B13955" s="285" t="s">
        <v>22164</v>
      </c>
      <c r="C13955" s="513">
        <v>16.574300000000001</v>
      </c>
    </row>
    <row r="13956" spans="1:3">
      <c r="A13956" s="285">
        <v>56523</v>
      </c>
      <c r="B13956" s="285" t="s">
        <v>22165</v>
      </c>
      <c r="C13956" s="513">
        <v>17.287099999999999</v>
      </c>
    </row>
    <row r="13957" spans="1:3">
      <c r="A13957" s="285">
        <v>56528</v>
      </c>
      <c r="B13957" s="285" t="s">
        <v>22164</v>
      </c>
      <c r="C13957" s="513">
        <v>21.084800000000001</v>
      </c>
    </row>
    <row r="13958" spans="1:3">
      <c r="A13958" s="285">
        <v>57300</v>
      </c>
      <c r="B13958" s="285" t="s">
        <v>22166</v>
      </c>
      <c r="C13958" s="513">
        <v>27.901399999999999</v>
      </c>
    </row>
    <row r="13959" spans="1:3">
      <c r="A13959" s="285">
        <v>57302</v>
      </c>
      <c r="B13959" s="285" t="s">
        <v>22167</v>
      </c>
      <c r="C13959" s="513">
        <v>34.274799999999999</v>
      </c>
    </row>
    <row r="13960" spans="1:3">
      <c r="A13960" s="285">
        <v>57320</v>
      </c>
      <c r="B13960" s="285" t="s">
        <v>22166</v>
      </c>
      <c r="C13960" s="513">
        <v>30.3933</v>
      </c>
    </row>
    <row r="13961" spans="1:3">
      <c r="A13961" s="285">
        <v>57322</v>
      </c>
      <c r="B13961" s="285" t="s">
        <v>22167</v>
      </c>
      <c r="C13961" s="513">
        <v>38.144300000000001</v>
      </c>
    </row>
    <row r="13962" spans="1:3">
      <c r="A13962" s="285">
        <v>77424</v>
      </c>
      <c r="B13962" s="285" t="s">
        <v>22168</v>
      </c>
      <c r="C13962" s="513">
        <v>19.934999999999999</v>
      </c>
    </row>
    <row r="13963" spans="1:3">
      <c r="A13963" s="285">
        <v>79296</v>
      </c>
      <c r="B13963" s="285" t="s">
        <v>22169</v>
      </c>
      <c r="C13963" s="513">
        <v>21.105</v>
      </c>
    </row>
    <row r="13964" spans="1:3">
      <c r="A13964" s="285">
        <v>339753</v>
      </c>
      <c r="B13964" s="285" t="s">
        <v>22170</v>
      </c>
      <c r="C13964" s="513">
        <v>7.9786000000000001</v>
      </c>
    </row>
    <row r="13965" spans="1:3">
      <c r="A13965" s="285">
        <v>397621</v>
      </c>
      <c r="B13965" s="285" t="s">
        <v>21228</v>
      </c>
      <c r="C13965" s="513">
        <v>35.077500000000001</v>
      </c>
    </row>
    <row r="13966" spans="1:3">
      <c r="A13966" s="285">
        <v>405026</v>
      </c>
      <c r="B13966" s="285" t="s">
        <v>22171</v>
      </c>
      <c r="C13966" s="513">
        <v>113.71559999999999</v>
      </c>
    </row>
    <row r="13967" spans="1:3">
      <c r="A13967" s="285">
        <v>410486</v>
      </c>
      <c r="B13967" s="285" t="s">
        <v>22172</v>
      </c>
      <c r="C13967" s="513">
        <v>343.2312</v>
      </c>
    </row>
    <row r="13968" spans="1:3">
      <c r="A13968" s="285">
        <v>500576</v>
      </c>
      <c r="B13968" s="285" t="s">
        <v>22173</v>
      </c>
      <c r="C13968" s="513">
        <v>77.935000000000002</v>
      </c>
    </row>
    <row r="13969" spans="1:3">
      <c r="A13969" s="285">
        <v>661640</v>
      </c>
      <c r="B13969" s="285" t="s">
        <v>22174</v>
      </c>
      <c r="C13969" s="513">
        <v>110.88</v>
      </c>
    </row>
    <row r="13970" spans="1:3">
      <c r="A13970" s="285">
        <v>661690</v>
      </c>
      <c r="B13970" s="285" t="s">
        <v>22175</v>
      </c>
      <c r="C13970" s="513">
        <v>3.2262</v>
      </c>
    </row>
    <row r="13971" spans="1:3">
      <c r="A13971" s="285">
        <v>664381</v>
      </c>
      <c r="B13971" s="285" t="s">
        <v>17733</v>
      </c>
      <c r="C13971" s="513">
        <v>13.305</v>
      </c>
    </row>
    <row r="13972" spans="1:3">
      <c r="A13972" s="285">
        <v>50105</v>
      </c>
      <c r="B13972" s="285" t="s">
        <v>22176</v>
      </c>
      <c r="C13972" s="513">
        <v>3.0310999999999999</v>
      </c>
    </row>
    <row r="13973" spans="1:3">
      <c r="A13973" s="285">
        <v>23793</v>
      </c>
      <c r="B13973" s="285" t="s">
        <v>22177</v>
      </c>
      <c r="C13973" s="513">
        <v>18.1602</v>
      </c>
    </row>
    <row r="13974" spans="1:3">
      <c r="A13974" s="285">
        <v>638034</v>
      </c>
      <c r="B13974" s="285" t="s">
        <v>22178</v>
      </c>
      <c r="C13974" s="513">
        <v>11.8055</v>
      </c>
    </row>
    <row r="13975" spans="1:3">
      <c r="A13975" s="285">
        <v>337286</v>
      </c>
      <c r="B13975" s="285" t="s">
        <v>22179</v>
      </c>
      <c r="C13975" s="513">
        <v>180.70590000000001</v>
      </c>
    </row>
    <row r="13976" spans="1:3">
      <c r="A13976" s="285" t="e">
        <v>#VALUE!</v>
      </c>
      <c r="B13976" s="285" t="s">
        <v>22180</v>
      </c>
      <c r="C13976" s="513">
        <v>2.9584999999999999</v>
      </c>
    </row>
    <row r="13977" spans="1:3">
      <c r="A13977" s="285">
        <v>337287</v>
      </c>
      <c r="B13977" s="285" t="s">
        <v>22181</v>
      </c>
      <c r="C13977" s="513">
        <v>205.19759999999999</v>
      </c>
    </row>
    <row r="13978" spans="1:3">
      <c r="A13978" s="285">
        <v>605120</v>
      </c>
      <c r="B13978" s="285" t="s">
        <v>22001</v>
      </c>
      <c r="C13978" s="513">
        <v>40.188400000000001</v>
      </c>
    </row>
    <row r="13979" spans="1:3">
      <c r="A13979" s="285">
        <v>605134</v>
      </c>
      <c r="B13979" s="285" t="s">
        <v>22182</v>
      </c>
      <c r="C13979" s="513">
        <v>104.22199999999999</v>
      </c>
    </row>
    <row r="13980" spans="1:3">
      <c r="A13980" s="285">
        <v>605137</v>
      </c>
      <c r="B13980" s="285" t="s">
        <v>22183</v>
      </c>
      <c r="C13980" s="513">
        <v>104.22199999999999</v>
      </c>
    </row>
    <row r="13981" spans="1:3">
      <c r="A13981" s="285">
        <v>404481</v>
      </c>
      <c r="B13981" s="285" t="s">
        <v>22184</v>
      </c>
      <c r="C13981" s="513">
        <v>313.58640000000003</v>
      </c>
    </row>
    <row r="13982" spans="1:3">
      <c r="A13982" s="285">
        <v>404487</v>
      </c>
      <c r="B13982" s="285" t="s">
        <v>22185</v>
      </c>
      <c r="C13982" s="513">
        <v>179.77950000000001</v>
      </c>
    </row>
    <row r="13983" spans="1:3">
      <c r="A13983" s="285">
        <v>27546</v>
      </c>
      <c r="B13983" s="285" t="s">
        <v>22186</v>
      </c>
      <c r="C13983" s="513">
        <v>27.884399999999999</v>
      </c>
    </row>
    <row r="13984" spans="1:3">
      <c r="A13984" s="285" t="e">
        <v>#VALUE!</v>
      </c>
      <c r="B13984" s="285" t="s">
        <v>22187</v>
      </c>
      <c r="C13984" s="513">
        <v>119.78400000000001</v>
      </c>
    </row>
    <row r="13985" spans="1:3">
      <c r="A13985" s="285">
        <v>32100</v>
      </c>
      <c r="B13985" s="285" t="s">
        <v>22188</v>
      </c>
      <c r="C13985" s="513">
        <v>89.492000000000004</v>
      </c>
    </row>
    <row r="13986" spans="1:3">
      <c r="A13986" s="285">
        <v>32102</v>
      </c>
      <c r="B13986" s="285" t="s">
        <v>22189</v>
      </c>
      <c r="C13986" s="513">
        <v>166.29599999999999</v>
      </c>
    </row>
    <row r="13987" spans="1:3">
      <c r="A13987" s="285">
        <v>32104</v>
      </c>
      <c r="B13987" s="285" t="s">
        <v>22190</v>
      </c>
      <c r="C13987" s="513">
        <v>265.096</v>
      </c>
    </row>
    <row r="13988" spans="1:3">
      <c r="A13988" s="285">
        <v>32113</v>
      </c>
      <c r="B13988" s="285" t="s">
        <v>22191</v>
      </c>
      <c r="C13988" s="513">
        <v>23.613199999999999</v>
      </c>
    </row>
    <row r="13989" spans="1:3">
      <c r="A13989" s="285">
        <v>32114</v>
      </c>
      <c r="B13989" s="285" t="s">
        <v>22192</v>
      </c>
      <c r="C13989" s="513">
        <v>42.421599999999998</v>
      </c>
    </row>
    <row r="13990" spans="1:3">
      <c r="A13990" s="285">
        <v>32120</v>
      </c>
      <c r="B13990" s="285" t="s">
        <v>22193</v>
      </c>
      <c r="C13990" s="513">
        <v>16.052399999999999</v>
      </c>
    </row>
    <row r="13991" spans="1:3">
      <c r="A13991" s="285">
        <v>32121</v>
      </c>
      <c r="B13991" s="285" t="s">
        <v>22194</v>
      </c>
      <c r="C13991" s="513">
        <v>28.776800000000001</v>
      </c>
    </row>
    <row r="13992" spans="1:3">
      <c r="A13992" s="285">
        <v>32129</v>
      </c>
      <c r="B13992" s="285" t="s">
        <v>22195</v>
      </c>
      <c r="C13992" s="513">
        <v>4.7439999999999998</v>
      </c>
    </row>
    <row r="13993" spans="1:3">
      <c r="A13993" s="285">
        <v>32130</v>
      </c>
      <c r="B13993" s="285" t="s">
        <v>22196</v>
      </c>
      <c r="C13993" s="513">
        <v>7.9767999999999999</v>
      </c>
    </row>
    <row r="13994" spans="1:3">
      <c r="A13994" s="285">
        <v>32141</v>
      </c>
      <c r="B13994" s="285" t="s">
        <v>22197</v>
      </c>
      <c r="C13994" s="513">
        <v>22.271599999999999</v>
      </c>
    </row>
    <row r="13995" spans="1:3">
      <c r="A13995" s="285">
        <v>32161</v>
      </c>
      <c r="B13995" s="285" t="s">
        <v>22198</v>
      </c>
      <c r="C13995" s="513">
        <v>100.828</v>
      </c>
    </row>
    <row r="13996" spans="1:3">
      <c r="A13996" s="285">
        <v>32162</v>
      </c>
      <c r="B13996" s="285" t="s">
        <v>22199</v>
      </c>
      <c r="C13996" s="513">
        <v>114.86799999999999</v>
      </c>
    </row>
    <row r="13997" spans="1:3">
      <c r="A13997" s="285">
        <v>32231</v>
      </c>
      <c r="B13997" s="285" t="s">
        <v>22200</v>
      </c>
      <c r="C13997" s="513">
        <v>8.5592000000000006</v>
      </c>
    </row>
    <row r="13998" spans="1:3">
      <c r="A13998" s="285">
        <v>33750</v>
      </c>
      <c r="B13998" s="285" t="s">
        <v>22201</v>
      </c>
      <c r="C13998" s="513">
        <v>148.148</v>
      </c>
    </row>
    <row r="13999" spans="1:3">
      <c r="A13999" s="285">
        <v>33751</v>
      </c>
      <c r="B13999" s="285" t="s">
        <v>22202</v>
      </c>
      <c r="C13999" s="513">
        <v>167.38800000000001</v>
      </c>
    </row>
    <row r="14000" spans="1:3">
      <c r="A14000" s="285">
        <v>33753</v>
      </c>
      <c r="B14000" s="285" t="s">
        <v>22203</v>
      </c>
      <c r="C14000" s="513">
        <v>30.461600000000001</v>
      </c>
    </row>
    <row r="14001" spans="1:3">
      <c r="A14001" s="285">
        <v>33754</v>
      </c>
      <c r="B14001" s="285" t="s">
        <v>22204</v>
      </c>
      <c r="C14001" s="513">
        <v>34.309600000000003</v>
      </c>
    </row>
    <row r="14002" spans="1:3">
      <c r="A14002" s="285">
        <v>33755</v>
      </c>
      <c r="B14002" s="285" t="s">
        <v>22205</v>
      </c>
      <c r="C14002" s="513">
        <v>4.9015000000000004</v>
      </c>
    </row>
    <row r="14003" spans="1:3">
      <c r="A14003" s="285">
        <v>33756</v>
      </c>
      <c r="B14003" s="285" t="s">
        <v>22206</v>
      </c>
      <c r="C14003" s="513">
        <v>24.502400000000002</v>
      </c>
    </row>
    <row r="14004" spans="1:3">
      <c r="A14004" s="285">
        <v>33757</v>
      </c>
      <c r="B14004" s="285" t="s">
        <v>22207</v>
      </c>
      <c r="C14004" s="513">
        <v>3.0446</v>
      </c>
    </row>
    <row r="14005" spans="1:3">
      <c r="A14005" s="285">
        <v>33759</v>
      </c>
      <c r="B14005" s="285" t="s">
        <v>22208</v>
      </c>
      <c r="C14005" s="513">
        <v>11.663600000000001</v>
      </c>
    </row>
    <row r="14006" spans="1:3">
      <c r="A14006" s="285">
        <v>33760</v>
      </c>
      <c r="B14006" s="285" t="s">
        <v>22209</v>
      </c>
      <c r="C14006" s="513">
        <v>186.47200000000001</v>
      </c>
    </row>
    <row r="14007" spans="1:3">
      <c r="A14007" s="285">
        <v>33761</v>
      </c>
      <c r="B14007" s="285" t="s">
        <v>22210</v>
      </c>
      <c r="C14007" s="513">
        <v>213.56399999999999</v>
      </c>
    </row>
    <row r="14008" spans="1:3">
      <c r="A14008" s="285">
        <v>33762</v>
      </c>
      <c r="B14008" s="285" t="s">
        <v>22211</v>
      </c>
      <c r="C14008" s="513">
        <v>238.108</v>
      </c>
    </row>
    <row r="14009" spans="1:3">
      <c r="A14009" s="285">
        <v>33763</v>
      </c>
      <c r="B14009" s="285" t="s">
        <v>22212</v>
      </c>
      <c r="C14009" s="513">
        <v>42.010800000000003</v>
      </c>
    </row>
    <row r="14010" spans="1:3">
      <c r="A14010" s="285">
        <v>33764</v>
      </c>
      <c r="B14010" s="285" t="s">
        <v>22213</v>
      </c>
      <c r="C14010" s="513">
        <v>47.611199999999997</v>
      </c>
    </row>
    <row r="14011" spans="1:3">
      <c r="A14011" s="285">
        <v>33765</v>
      </c>
      <c r="B14011" s="285" t="s">
        <v>22214</v>
      </c>
      <c r="C14011" s="513">
        <v>54.963999999999999</v>
      </c>
    </row>
    <row r="14012" spans="1:3">
      <c r="A14012" s="285">
        <v>33770</v>
      </c>
      <c r="B14012" s="285" t="s">
        <v>22215</v>
      </c>
      <c r="C14012" s="513">
        <v>251.42</v>
      </c>
    </row>
    <row r="14013" spans="1:3">
      <c r="A14013" s="285">
        <v>33772</v>
      </c>
      <c r="B14013" s="285" t="s">
        <v>22216</v>
      </c>
      <c r="C14013" s="513">
        <v>259.22000000000003</v>
      </c>
    </row>
    <row r="14014" spans="1:3">
      <c r="A14014" s="285">
        <v>33773</v>
      </c>
      <c r="B14014" s="285" t="s">
        <v>22217</v>
      </c>
      <c r="C14014" s="513">
        <v>58.811999999999998</v>
      </c>
    </row>
    <row r="14015" spans="1:3">
      <c r="A14015" s="285">
        <v>33775</v>
      </c>
      <c r="B14015" s="285" t="s">
        <v>22218</v>
      </c>
      <c r="C14015" s="513">
        <v>64.427999999999997</v>
      </c>
    </row>
    <row r="14016" spans="1:3">
      <c r="A14016" s="285">
        <v>33790</v>
      </c>
      <c r="B14016" s="285" t="s">
        <v>22219</v>
      </c>
      <c r="C14016" s="513">
        <v>58.811999999999998</v>
      </c>
    </row>
    <row r="14017" spans="1:3">
      <c r="A14017" s="285">
        <v>33791</v>
      </c>
      <c r="B14017" s="285" t="s">
        <v>22220</v>
      </c>
      <c r="C14017" s="513">
        <v>40.617199999999997</v>
      </c>
    </row>
    <row r="14018" spans="1:3">
      <c r="A14018" s="285">
        <v>33792</v>
      </c>
      <c r="B14018" s="285" t="s">
        <v>22221</v>
      </c>
      <c r="C14018" s="513">
        <v>78.415999999999997</v>
      </c>
    </row>
    <row r="14019" spans="1:3">
      <c r="A14019" s="285">
        <v>33793</v>
      </c>
      <c r="B14019" s="285" t="s">
        <v>22222</v>
      </c>
      <c r="C14019" s="513">
        <v>91.052000000000007</v>
      </c>
    </row>
    <row r="14020" spans="1:3">
      <c r="A14020" s="285">
        <v>33794</v>
      </c>
      <c r="B14020" s="285" t="s">
        <v>22223</v>
      </c>
      <c r="C14020" s="513">
        <v>119.08</v>
      </c>
    </row>
    <row r="14021" spans="1:3">
      <c r="A14021" s="285">
        <v>33795</v>
      </c>
      <c r="B14021" s="285" t="s">
        <v>22224</v>
      </c>
      <c r="C14021" s="513">
        <v>7.2072000000000003</v>
      </c>
    </row>
    <row r="14022" spans="1:3">
      <c r="A14022" s="285">
        <v>27755</v>
      </c>
      <c r="B14022" s="285" t="s">
        <v>22225</v>
      </c>
      <c r="C14022" s="513">
        <v>53.238</v>
      </c>
    </row>
    <row r="14023" spans="1:3">
      <c r="A14023" s="285">
        <v>27461</v>
      </c>
      <c r="B14023" s="285" t="s">
        <v>22186</v>
      </c>
      <c r="C14023" s="513">
        <v>24.567</v>
      </c>
    </row>
    <row r="14024" spans="1:3">
      <c r="A14024" s="285">
        <v>382324</v>
      </c>
      <c r="B14024" s="285" t="s">
        <v>22226</v>
      </c>
      <c r="C14024" s="513">
        <v>8.8470999999999993</v>
      </c>
    </row>
    <row r="14025" spans="1:3">
      <c r="A14025" s="285">
        <v>337981</v>
      </c>
      <c r="B14025" s="285" t="s">
        <v>22227</v>
      </c>
      <c r="C14025" s="513">
        <v>39.597799999999999</v>
      </c>
    </row>
    <row r="14026" spans="1:3">
      <c r="A14026" s="285">
        <v>21121</v>
      </c>
      <c r="B14026" s="285" t="s">
        <v>22228</v>
      </c>
      <c r="C14026" s="513">
        <v>151.52430000000001</v>
      </c>
    </row>
    <row r="14027" spans="1:3">
      <c r="A14027" s="285">
        <v>310084</v>
      </c>
      <c r="B14027" s="285" t="s">
        <v>22229</v>
      </c>
      <c r="C14027" s="513">
        <v>133.08000000000001</v>
      </c>
    </row>
    <row r="14028" spans="1:3">
      <c r="A14028" s="285">
        <v>310083</v>
      </c>
      <c r="B14028" s="285" t="s">
        <v>22230</v>
      </c>
      <c r="C14028" s="513">
        <v>105.9</v>
      </c>
    </row>
    <row r="14029" spans="1:3">
      <c r="A14029" s="285">
        <v>404612</v>
      </c>
      <c r="B14029" s="285" t="s">
        <v>22231</v>
      </c>
      <c r="C14029" s="513">
        <v>516.17849999999999</v>
      </c>
    </row>
    <row r="14030" spans="1:3">
      <c r="A14030" s="285" t="e">
        <v>#VALUE!</v>
      </c>
      <c r="B14030" s="285" t="s">
        <v>22232</v>
      </c>
      <c r="C14030" s="513">
        <v>205.452</v>
      </c>
    </row>
    <row r="14031" spans="1:3">
      <c r="A14031" s="285">
        <v>48888</v>
      </c>
      <c r="B14031" s="285" t="s">
        <v>22233</v>
      </c>
      <c r="C14031" s="513">
        <v>385.16399999999999</v>
      </c>
    </row>
    <row r="14032" spans="1:3">
      <c r="A14032" s="285">
        <v>661659</v>
      </c>
      <c r="B14032" s="285" t="s">
        <v>22234</v>
      </c>
      <c r="C14032" s="513">
        <v>73.44</v>
      </c>
    </row>
    <row r="14033" spans="1:3">
      <c r="A14033" s="285">
        <v>387426</v>
      </c>
      <c r="B14033" s="285" t="s">
        <v>22235</v>
      </c>
      <c r="C14033" s="513">
        <v>7.2084999999999999</v>
      </c>
    </row>
    <row r="14034" spans="1:3">
      <c r="A14034" s="285" t="e">
        <v>#VALUE!</v>
      </c>
      <c r="B14034" s="285" t="s">
        <v>22236</v>
      </c>
      <c r="C14034" s="513">
        <v>545.13900000000001</v>
      </c>
    </row>
    <row r="14035" spans="1:3">
      <c r="A14035" s="285">
        <v>27541</v>
      </c>
      <c r="B14035" s="285" t="s">
        <v>20962</v>
      </c>
      <c r="C14035" s="513">
        <v>23.130600000000001</v>
      </c>
    </row>
    <row r="14036" spans="1:3">
      <c r="A14036" s="285">
        <v>21070</v>
      </c>
      <c r="B14036" s="285" t="s">
        <v>22237</v>
      </c>
      <c r="C14036" s="513">
        <v>56.516199999999998</v>
      </c>
    </row>
    <row r="14037" spans="1:3">
      <c r="A14037" s="285">
        <v>21071</v>
      </c>
      <c r="B14037" s="285" t="s">
        <v>22238</v>
      </c>
      <c r="C14037" s="513">
        <v>60.737099999999998</v>
      </c>
    </row>
    <row r="14038" spans="1:3">
      <c r="A14038" s="285">
        <v>21072</v>
      </c>
      <c r="B14038" s="285" t="s">
        <v>22239</v>
      </c>
      <c r="C14038" s="513">
        <v>56.516199999999998</v>
      </c>
    </row>
    <row r="14039" spans="1:3">
      <c r="A14039" s="285">
        <v>21073</v>
      </c>
      <c r="B14039" s="285" t="s">
        <v>22240</v>
      </c>
      <c r="C14039" s="513">
        <v>365.7543</v>
      </c>
    </row>
    <row r="14040" spans="1:3">
      <c r="A14040" s="285">
        <v>21074</v>
      </c>
      <c r="B14040" s="285" t="s">
        <v>22241</v>
      </c>
      <c r="C14040" s="513">
        <v>96.924599999999998</v>
      </c>
    </row>
    <row r="14041" spans="1:3">
      <c r="A14041" s="285">
        <v>21075</v>
      </c>
      <c r="B14041" s="285" t="s">
        <v>22242</v>
      </c>
      <c r="C14041" s="513">
        <v>70.232699999999994</v>
      </c>
    </row>
    <row r="14042" spans="1:3">
      <c r="A14042" s="285">
        <v>21076</v>
      </c>
      <c r="B14042" s="285" t="s">
        <v>22243</v>
      </c>
      <c r="C14042" s="513">
        <v>132.6489</v>
      </c>
    </row>
    <row r="14043" spans="1:3">
      <c r="A14043" s="285">
        <v>28157</v>
      </c>
      <c r="B14043" s="285" t="s">
        <v>22244</v>
      </c>
      <c r="C14043" s="513">
        <v>366.42700000000002</v>
      </c>
    </row>
    <row r="14044" spans="1:3">
      <c r="A14044" s="285">
        <v>28158</v>
      </c>
      <c r="B14044" s="285" t="s">
        <v>22245</v>
      </c>
      <c r="C14044" s="513">
        <v>487.69499999999999</v>
      </c>
    </row>
    <row r="14045" spans="1:3">
      <c r="A14045" s="285">
        <v>337405</v>
      </c>
      <c r="B14045" s="285" t="s">
        <v>22246</v>
      </c>
      <c r="C14045" s="513">
        <v>8.1464999999999996</v>
      </c>
    </row>
    <row r="14046" spans="1:3">
      <c r="A14046" s="285">
        <v>337700</v>
      </c>
      <c r="B14046" s="285" t="s">
        <v>22247</v>
      </c>
      <c r="C14046" s="513">
        <v>136.41239999999999</v>
      </c>
    </row>
    <row r="14047" spans="1:3">
      <c r="A14047" s="285">
        <v>337710</v>
      </c>
      <c r="B14047" s="285" t="s">
        <v>22248</v>
      </c>
      <c r="C14047" s="513">
        <v>141.10230000000001</v>
      </c>
    </row>
    <row r="14048" spans="1:3">
      <c r="A14048" s="285">
        <v>337751</v>
      </c>
      <c r="B14048" s="285" t="s">
        <v>22249</v>
      </c>
      <c r="C14048" s="513">
        <v>100.3407</v>
      </c>
    </row>
    <row r="14049" spans="1:3">
      <c r="A14049" s="285">
        <v>337752</v>
      </c>
      <c r="B14049" s="285" t="s">
        <v>22250</v>
      </c>
      <c r="C14049" s="513">
        <v>111.5154</v>
      </c>
    </row>
    <row r="14050" spans="1:3">
      <c r="A14050" s="285">
        <v>337753</v>
      </c>
      <c r="B14050" s="285" t="s">
        <v>22251</v>
      </c>
      <c r="C14050" s="513">
        <v>121.3584</v>
      </c>
    </row>
    <row r="14051" spans="1:3">
      <c r="A14051" s="285">
        <v>337761</v>
      </c>
      <c r="B14051" s="285" t="s">
        <v>22252</v>
      </c>
      <c r="C14051" s="513">
        <v>110.93640000000001</v>
      </c>
    </row>
    <row r="14052" spans="1:3">
      <c r="A14052" s="285">
        <v>337762</v>
      </c>
      <c r="B14052" s="285" t="s">
        <v>22253</v>
      </c>
      <c r="C14052" s="513">
        <v>118.116</v>
      </c>
    </row>
    <row r="14053" spans="1:3">
      <c r="A14053" s="285">
        <v>337763</v>
      </c>
      <c r="B14053" s="285" t="s">
        <v>22254</v>
      </c>
      <c r="C14053" s="513">
        <v>128.5959</v>
      </c>
    </row>
    <row r="14054" spans="1:3">
      <c r="A14054" s="285">
        <v>337771</v>
      </c>
      <c r="B14054" s="285" t="s">
        <v>22255</v>
      </c>
      <c r="C14054" s="513">
        <v>123.327</v>
      </c>
    </row>
    <row r="14055" spans="1:3">
      <c r="A14055" s="285">
        <v>337773</v>
      </c>
      <c r="B14055" s="285" t="s">
        <v>22256</v>
      </c>
      <c r="C14055" s="513">
        <v>143.01300000000001</v>
      </c>
    </row>
    <row r="14056" spans="1:3">
      <c r="A14056" s="285">
        <v>337781</v>
      </c>
      <c r="B14056" s="285" t="s">
        <v>22257</v>
      </c>
      <c r="C14056" s="513">
        <v>136.8177</v>
      </c>
    </row>
    <row r="14057" spans="1:3">
      <c r="A14057" s="285">
        <v>337782</v>
      </c>
      <c r="B14057" s="285" t="s">
        <v>22258</v>
      </c>
      <c r="C14057" s="513">
        <v>154.88249999999999</v>
      </c>
    </row>
    <row r="14058" spans="1:3">
      <c r="A14058" s="285">
        <v>337783</v>
      </c>
      <c r="B14058" s="285" t="s">
        <v>22259</v>
      </c>
      <c r="C14058" s="513">
        <v>168.60480000000001</v>
      </c>
    </row>
    <row r="14059" spans="1:3">
      <c r="A14059" s="285">
        <v>337791</v>
      </c>
      <c r="B14059" s="285" t="s">
        <v>22260</v>
      </c>
      <c r="C14059" s="513">
        <v>161.88839999999999</v>
      </c>
    </row>
    <row r="14060" spans="1:3">
      <c r="A14060" s="285">
        <v>337792</v>
      </c>
      <c r="B14060" s="285" t="s">
        <v>22261</v>
      </c>
      <c r="C14060" s="513">
        <v>172.2525</v>
      </c>
    </row>
    <row r="14061" spans="1:3">
      <c r="A14061" s="285">
        <v>337793</v>
      </c>
      <c r="B14061" s="285" t="s">
        <v>22262</v>
      </c>
      <c r="C14061" s="513">
        <v>187.36439999999999</v>
      </c>
    </row>
    <row r="14062" spans="1:3">
      <c r="A14062" s="285">
        <v>337801</v>
      </c>
      <c r="B14062" s="285" t="s">
        <v>22263</v>
      </c>
      <c r="C14062" s="513">
        <v>184.6431</v>
      </c>
    </row>
    <row r="14063" spans="1:3">
      <c r="A14063" s="285">
        <v>337802</v>
      </c>
      <c r="B14063" s="285" t="s">
        <v>22264</v>
      </c>
      <c r="C14063" s="513">
        <v>196.57050000000001</v>
      </c>
    </row>
    <row r="14064" spans="1:3">
      <c r="A14064" s="285">
        <v>337803</v>
      </c>
      <c r="B14064" s="285" t="s">
        <v>22265</v>
      </c>
      <c r="C14064" s="513">
        <v>213.8826</v>
      </c>
    </row>
    <row r="14065" spans="1:3">
      <c r="A14065" s="285">
        <v>337811</v>
      </c>
      <c r="B14065" s="285" t="s">
        <v>22266</v>
      </c>
      <c r="C14065" s="513">
        <v>193.965</v>
      </c>
    </row>
    <row r="14066" spans="1:3">
      <c r="A14066" s="285">
        <v>337812</v>
      </c>
      <c r="B14066" s="285" t="s">
        <v>22267</v>
      </c>
      <c r="C14066" s="513">
        <v>206.4135</v>
      </c>
    </row>
    <row r="14067" spans="1:3">
      <c r="A14067" s="285">
        <v>337813</v>
      </c>
      <c r="B14067" s="285" t="s">
        <v>22268</v>
      </c>
      <c r="C14067" s="513">
        <v>224.47829999999999</v>
      </c>
    </row>
    <row r="14068" spans="1:3">
      <c r="A14068" s="285">
        <v>337821</v>
      </c>
      <c r="B14068" s="285" t="s">
        <v>22269</v>
      </c>
      <c r="C14068" s="513">
        <v>203.7501</v>
      </c>
    </row>
    <row r="14069" spans="1:3">
      <c r="A14069" s="285">
        <v>337822</v>
      </c>
      <c r="B14069" s="285" t="s">
        <v>22270</v>
      </c>
      <c r="C14069" s="513">
        <v>216.89340000000001</v>
      </c>
    </row>
    <row r="14070" spans="1:3">
      <c r="A14070" s="285">
        <v>337823</v>
      </c>
      <c r="B14070" s="285" t="s">
        <v>22271</v>
      </c>
      <c r="C14070" s="513">
        <v>235.9425</v>
      </c>
    </row>
    <row r="14071" spans="1:3">
      <c r="A14071" s="285">
        <v>337831</v>
      </c>
      <c r="B14071" s="285" t="s">
        <v>22272</v>
      </c>
      <c r="C14071" s="513">
        <v>213.072</v>
      </c>
    </row>
    <row r="14072" spans="1:3">
      <c r="A14072" s="285">
        <v>337832</v>
      </c>
      <c r="B14072" s="285" t="s">
        <v>22273</v>
      </c>
      <c r="C14072" s="513">
        <v>226.85220000000001</v>
      </c>
    </row>
    <row r="14073" spans="1:3">
      <c r="A14073" s="285">
        <v>337833</v>
      </c>
      <c r="B14073" s="285" t="s">
        <v>22274</v>
      </c>
      <c r="C14073" s="513">
        <v>246.7698</v>
      </c>
    </row>
    <row r="14074" spans="1:3">
      <c r="A14074" s="285">
        <v>337841</v>
      </c>
      <c r="B14074" s="285" t="s">
        <v>22275</v>
      </c>
      <c r="C14074" s="513">
        <v>223.89930000000001</v>
      </c>
    </row>
    <row r="14075" spans="1:3">
      <c r="A14075" s="285">
        <v>337842</v>
      </c>
      <c r="B14075" s="285" t="s">
        <v>22276</v>
      </c>
      <c r="C14075" s="513">
        <v>238.43219999999999</v>
      </c>
    </row>
    <row r="14076" spans="1:3">
      <c r="A14076" s="285">
        <v>337843</v>
      </c>
      <c r="B14076" s="285" t="s">
        <v>22277</v>
      </c>
      <c r="C14076" s="513">
        <v>259.50779999999997</v>
      </c>
    </row>
    <row r="14077" spans="1:3">
      <c r="A14077" s="285">
        <v>337852</v>
      </c>
      <c r="B14077" s="285" t="s">
        <v>22278</v>
      </c>
      <c r="C14077" s="513">
        <v>249.1437</v>
      </c>
    </row>
    <row r="14078" spans="1:3">
      <c r="A14078" s="285">
        <v>337882</v>
      </c>
      <c r="B14078" s="285" t="s">
        <v>22279</v>
      </c>
      <c r="C14078" s="513">
        <v>47.570599999999999</v>
      </c>
    </row>
    <row r="14079" spans="1:3">
      <c r="A14079" s="285">
        <v>337884</v>
      </c>
      <c r="B14079" s="285" t="s">
        <v>22280</v>
      </c>
      <c r="C14079" s="513">
        <v>56.307699999999997</v>
      </c>
    </row>
    <row r="14080" spans="1:3">
      <c r="A14080" s="285">
        <v>337886</v>
      </c>
      <c r="B14080" s="285" t="s">
        <v>22281</v>
      </c>
      <c r="C14080" s="513">
        <v>61.663499999999999</v>
      </c>
    </row>
    <row r="14081" spans="1:3">
      <c r="A14081" s="285">
        <v>337888</v>
      </c>
      <c r="B14081" s="285" t="s">
        <v>22282</v>
      </c>
      <c r="C14081" s="513">
        <v>70.869600000000005</v>
      </c>
    </row>
    <row r="14082" spans="1:3">
      <c r="A14082" s="285">
        <v>337890</v>
      </c>
      <c r="B14082" s="285" t="s">
        <v>22283</v>
      </c>
      <c r="C14082" s="513">
        <v>78.5124</v>
      </c>
    </row>
    <row r="14083" spans="1:3">
      <c r="A14083" s="285">
        <v>337892</v>
      </c>
      <c r="B14083" s="285" t="s">
        <v>22284</v>
      </c>
      <c r="C14083" s="513">
        <v>85.5762</v>
      </c>
    </row>
    <row r="14084" spans="1:3">
      <c r="A14084" s="285">
        <v>337894</v>
      </c>
      <c r="B14084" s="285" t="s">
        <v>22285</v>
      </c>
      <c r="C14084" s="513">
        <v>95.071799999999996</v>
      </c>
    </row>
    <row r="14085" spans="1:3">
      <c r="A14085" s="285">
        <v>337896</v>
      </c>
      <c r="B14085" s="285" t="s">
        <v>22286</v>
      </c>
      <c r="C14085" s="513">
        <v>102.7146</v>
      </c>
    </row>
    <row r="14086" spans="1:3">
      <c r="A14086" s="285">
        <v>337898</v>
      </c>
      <c r="B14086" s="285" t="s">
        <v>22287</v>
      </c>
      <c r="C14086" s="513">
        <v>108.44670000000001</v>
      </c>
    </row>
    <row r="14087" spans="1:3">
      <c r="A14087" s="285">
        <v>337900</v>
      </c>
      <c r="B14087" s="285" t="s">
        <v>22288</v>
      </c>
      <c r="C14087" s="513">
        <v>114.8736</v>
      </c>
    </row>
    <row r="14088" spans="1:3">
      <c r="A14088" s="285">
        <v>337902</v>
      </c>
      <c r="B14088" s="285" t="s">
        <v>22289</v>
      </c>
      <c r="C14088" s="513">
        <v>122.6322</v>
      </c>
    </row>
    <row r="14089" spans="1:3">
      <c r="A14089" s="285">
        <v>337912</v>
      </c>
      <c r="B14089" s="285" t="s">
        <v>22290</v>
      </c>
      <c r="C14089" s="513">
        <v>46.215800000000002</v>
      </c>
    </row>
    <row r="14090" spans="1:3">
      <c r="A14090" s="285">
        <v>337913</v>
      </c>
      <c r="B14090" s="285" t="s">
        <v>22291</v>
      </c>
      <c r="C14090" s="513">
        <v>55.028199999999998</v>
      </c>
    </row>
    <row r="14091" spans="1:3">
      <c r="A14091" s="285">
        <v>337914</v>
      </c>
      <c r="B14091" s="285" t="s">
        <v>22292</v>
      </c>
      <c r="C14091" s="513">
        <v>59.115900000000003</v>
      </c>
    </row>
    <row r="14092" spans="1:3">
      <c r="A14092" s="285">
        <v>337915</v>
      </c>
      <c r="B14092" s="285" t="s">
        <v>22293</v>
      </c>
      <c r="C14092" s="513">
        <v>67.164000000000001</v>
      </c>
    </row>
    <row r="14093" spans="1:3">
      <c r="A14093" s="285">
        <v>337916</v>
      </c>
      <c r="B14093" s="285" t="s">
        <v>22294</v>
      </c>
      <c r="C14093" s="513">
        <v>76.601699999999994</v>
      </c>
    </row>
    <row r="14094" spans="1:3">
      <c r="A14094" s="285">
        <v>337917</v>
      </c>
      <c r="B14094" s="285" t="s">
        <v>22295</v>
      </c>
      <c r="C14094" s="513">
        <v>83.202299999999994</v>
      </c>
    </row>
    <row r="14095" spans="1:3">
      <c r="A14095" s="285">
        <v>337918</v>
      </c>
      <c r="B14095" s="285" t="s">
        <v>22296</v>
      </c>
      <c r="C14095" s="513">
        <v>87.718500000000006</v>
      </c>
    </row>
    <row r="14096" spans="1:3">
      <c r="A14096" s="285">
        <v>337919</v>
      </c>
      <c r="B14096" s="285" t="s">
        <v>22297</v>
      </c>
      <c r="C14096" s="513">
        <v>94.550700000000006</v>
      </c>
    </row>
    <row r="14097" spans="1:3">
      <c r="A14097" s="285">
        <v>337920</v>
      </c>
      <c r="B14097" s="285" t="s">
        <v>22298</v>
      </c>
      <c r="C14097" s="513">
        <v>98.893199999999993</v>
      </c>
    </row>
    <row r="14098" spans="1:3">
      <c r="A14098" s="285">
        <v>337921</v>
      </c>
      <c r="B14098" s="285" t="s">
        <v>22299</v>
      </c>
      <c r="C14098" s="513">
        <v>103.2936</v>
      </c>
    </row>
    <row r="14099" spans="1:3">
      <c r="A14099" s="285">
        <v>337922</v>
      </c>
      <c r="B14099" s="285" t="s">
        <v>22300</v>
      </c>
      <c r="C14099" s="513">
        <v>109.7205</v>
      </c>
    </row>
    <row r="14100" spans="1:3">
      <c r="A14100" s="285">
        <v>337932</v>
      </c>
      <c r="B14100" s="285" t="s">
        <v>22301</v>
      </c>
      <c r="C14100" s="513">
        <v>198.9444</v>
      </c>
    </row>
    <row r="14101" spans="1:3">
      <c r="A14101" s="285">
        <v>337933</v>
      </c>
      <c r="B14101" s="285" t="s">
        <v>22302</v>
      </c>
      <c r="C14101" s="513">
        <v>206.2398</v>
      </c>
    </row>
    <row r="14102" spans="1:3">
      <c r="A14102" s="285">
        <v>337934</v>
      </c>
      <c r="B14102" s="285" t="s">
        <v>22303</v>
      </c>
      <c r="C14102" s="513">
        <v>213.47730000000001</v>
      </c>
    </row>
    <row r="14103" spans="1:3">
      <c r="A14103" s="285">
        <v>337935</v>
      </c>
      <c r="B14103" s="285" t="s">
        <v>22304</v>
      </c>
      <c r="C14103" s="513">
        <v>220.59899999999999</v>
      </c>
    </row>
    <row r="14104" spans="1:3">
      <c r="A14104" s="285">
        <v>337936</v>
      </c>
      <c r="B14104" s="285" t="s">
        <v>22305</v>
      </c>
      <c r="C14104" s="513">
        <v>228.0102</v>
      </c>
    </row>
    <row r="14105" spans="1:3">
      <c r="A14105" s="285">
        <v>337937</v>
      </c>
      <c r="B14105" s="285" t="s">
        <v>22306</v>
      </c>
      <c r="C14105" s="513">
        <v>235.1319</v>
      </c>
    </row>
    <row r="14106" spans="1:3">
      <c r="A14106" s="285">
        <v>337938</v>
      </c>
      <c r="B14106" s="285" t="s">
        <v>22307</v>
      </c>
      <c r="C14106" s="513">
        <v>242.48519999999999</v>
      </c>
    </row>
    <row r="14107" spans="1:3">
      <c r="A14107" s="285">
        <v>337939</v>
      </c>
      <c r="B14107" s="285" t="s">
        <v>22308</v>
      </c>
      <c r="C14107" s="513">
        <v>249.66480000000001</v>
      </c>
    </row>
    <row r="14108" spans="1:3">
      <c r="A14108" s="285">
        <v>337940</v>
      </c>
      <c r="B14108" s="285" t="s">
        <v>22309</v>
      </c>
      <c r="C14108" s="513">
        <v>256.84440000000001</v>
      </c>
    </row>
    <row r="14109" spans="1:3">
      <c r="A14109" s="285">
        <v>337941</v>
      </c>
      <c r="B14109" s="285" t="s">
        <v>22310</v>
      </c>
      <c r="C14109" s="513">
        <v>264.13979999999998</v>
      </c>
    </row>
    <row r="14110" spans="1:3">
      <c r="A14110" s="285">
        <v>337942</v>
      </c>
      <c r="B14110" s="285" t="s">
        <v>22311</v>
      </c>
      <c r="C14110" s="513">
        <v>272.41950000000003</v>
      </c>
    </row>
    <row r="14111" spans="1:3">
      <c r="A14111" s="285">
        <v>337951</v>
      </c>
      <c r="B14111" s="285" t="s">
        <v>22312</v>
      </c>
      <c r="C14111" s="513">
        <v>27.363499999999998</v>
      </c>
    </row>
    <row r="14112" spans="1:3">
      <c r="A14112" s="285">
        <v>337954</v>
      </c>
      <c r="B14112" s="285" t="s">
        <v>22313</v>
      </c>
      <c r="C14112" s="513">
        <v>26.853999999999999</v>
      </c>
    </row>
    <row r="14113" spans="1:3">
      <c r="A14113" s="285">
        <v>337971</v>
      </c>
      <c r="B14113" s="285" t="s">
        <v>22314</v>
      </c>
      <c r="C14113" s="513">
        <v>31.265999999999998</v>
      </c>
    </row>
    <row r="14114" spans="1:3">
      <c r="A14114" s="285">
        <v>337983</v>
      </c>
      <c r="B14114" s="285" t="s">
        <v>22315</v>
      </c>
      <c r="C14114" s="513">
        <v>35.915399999999998</v>
      </c>
    </row>
    <row r="14115" spans="1:3">
      <c r="A14115" s="285">
        <v>338000</v>
      </c>
      <c r="B14115" s="285" t="s">
        <v>22316</v>
      </c>
      <c r="C14115" s="513">
        <v>484.79669999999999</v>
      </c>
    </row>
    <row r="14116" spans="1:3">
      <c r="A14116" s="285">
        <v>338004</v>
      </c>
      <c r="B14116" s="285" t="s">
        <v>22317</v>
      </c>
      <c r="C14116" s="513">
        <v>631.68899999999996</v>
      </c>
    </row>
    <row r="14117" spans="1:3">
      <c r="A14117" s="285">
        <v>338008</v>
      </c>
      <c r="B14117" s="285" t="s">
        <v>22318</v>
      </c>
      <c r="C14117" s="513">
        <v>685.53599999999994</v>
      </c>
    </row>
    <row r="14118" spans="1:3">
      <c r="A14118" s="285">
        <v>338020</v>
      </c>
      <c r="B14118" s="285" t="s">
        <v>22319</v>
      </c>
      <c r="C14118" s="513">
        <v>524.68979999999999</v>
      </c>
    </row>
    <row r="14119" spans="1:3">
      <c r="A14119" s="285">
        <v>338024</v>
      </c>
      <c r="B14119" s="285" t="s">
        <v>22320</v>
      </c>
      <c r="C14119" s="513">
        <v>637.47900000000004</v>
      </c>
    </row>
    <row r="14120" spans="1:3">
      <c r="A14120" s="285">
        <v>338028</v>
      </c>
      <c r="B14120" s="285" t="s">
        <v>22321</v>
      </c>
      <c r="C14120" s="513">
        <v>691.90499999999997</v>
      </c>
    </row>
    <row r="14121" spans="1:3">
      <c r="A14121" s="285">
        <v>338080</v>
      </c>
      <c r="B14121" s="285" t="s">
        <v>22322</v>
      </c>
      <c r="C14121" s="513">
        <v>83.549700000000001</v>
      </c>
    </row>
    <row r="14122" spans="1:3">
      <c r="A14122" s="285">
        <v>338090</v>
      </c>
      <c r="B14122" s="285" t="s">
        <v>22323</v>
      </c>
      <c r="C14122" s="513">
        <v>86.502600000000001</v>
      </c>
    </row>
    <row r="14123" spans="1:3">
      <c r="A14123" s="285">
        <v>338100</v>
      </c>
      <c r="B14123" s="285" t="s">
        <v>22324</v>
      </c>
      <c r="C14123" s="513">
        <v>123.6165</v>
      </c>
    </row>
    <row r="14124" spans="1:3">
      <c r="A14124" s="285">
        <v>338110</v>
      </c>
      <c r="B14124" s="285" t="s">
        <v>22325</v>
      </c>
      <c r="C14124" s="513">
        <v>128.71170000000001</v>
      </c>
    </row>
    <row r="14125" spans="1:3">
      <c r="A14125" s="285">
        <v>338120</v>
      </c>
      <c r="B14125" s="285" t="s">
        <v>22326</v>
      </c>
      <c r="C14125" s="513">
        <v>238.20060000000001</v>
      </c>
    </row>
    <row r="14126" spans="1:3">
      <c r="A14126" s="285">
        <v>338121</v>
      </c>
      <c r="B14126" s="285" t="s">
        <v>22327</v>
      </c>
      <c r="C14126" s="513">
        <v>387.69839999999999</v>
      </c>
    </row>
    <row r="14127" spans="1:3">
      <c r="A14127" s="285">
        <v>338122</v>
      </c>
      <c r="B14127" s="285" t="s">
        <v>22328</v>
      </c>
      <c r="C14127" s="513">
        <v>435.98700000000002</v>
      </c>
    </row>
    <row r="14128" spans="1:3">
      <c r="A14128" s="285">
        <v>338130</v>
      </c>
      <c r="B14128" s="285" t="s">
        <v>22329</v>
      </c>
      <c r="C14128" s="513">
        <v>248.21729999999999</v>
      </c>
    </row>
    <row r="14129" spans="1:3">
      <c r="A14129" s="285">
        <v>338131</v>
      </c>
      <c r="B14129" s="285" t="s">
        <v>22330</v>
      </c>
      <c r="C14129" s="513">
        <v>404.142</v>
      </c>
    </row>
    <row r="14130" spans="1:3">
      <c r="A14130" s="285">
        <v>338132</v>
      </c>
      <c r="B14130" s="285" t="s">
        <v>22331</v>
      </c>
      <c r="C14130" s="513">
        <v>454.28339999999997</v>
      </c>
    </row>
    <row r="14131" spans="1:3">
      <c r="A14131" s="285">
        <v>338143</v>
      </c>
      <c r="B14131" s="285" t="s">
        <v>22332</v>
      </c>
      <c r="C14131" s="513">
        <v>186.26429999999999</v>
      </c>
    </row>
    <row r="14132" spans="1:3">
      <c r="A14132" s="285">
        <v>338146</v>
      </c>
      <c r="B14132" s="285" t="s">
        <v>22333</v>
      </c>
      <c r="C14132" s="513">
        <v>72.490799999999993</v>
      </c>
    </row>
    <row r="14133" spans="1:3">
      <c r="A14133" s="285">
        <v>338147</v>
      </c>
      <c r="B14133" s="285" t="s">
        <v>22334</v>
      </c>
      <c r="C14133" s="513">
        <v>89.513400000000004</v>
      </c>
    </row>
    <row r="14134" spans="1:3">
      <c r="A14134" s="285">
        <v>338150</v>
      </c>
      <c r="B14134" s="285" t="s">
        <v>22335</v>
      </c>
      <c r="C14134" s="513">
        <v>126.62730000000001</v>
      </c>
    </row>
    <row r="14135" spans="1:3">
      <c r="A14135" s="285">
        <v>338153</v>
      </c>
      <c r="B14135" s="285" t="s">
        <v>22336</v>
      </c>
      <c r="C14135" s="513">
        <v>202.01310000000001</v>
      </c>
    </row>
    <row r="14136" spans="1:3">
      <c r="A14136" s="285">
        <v>338160</v>
      </c>
      <c r="B14136" s="285" t="s">
        <v>22337</v>
      </c>
      <c r="C14136" s="513">
        <v>140.92859999999999</v>
      </c>
    </row>
    <row r="14137" spans="1:3">
      <c r="A14137" s="285">
        <v>338161</v>
      </c>
      <c r="B14137" s="285" t="s">
        <v>22338</v>
      </c>
      <c r="C14137" s="513">
        <v>143.6499</v>
      </c>
    </row>
    <row r="14138" spans="1:3">
      <c r="A14138" s="285">
        <v>338162</v>
      </c>
      <c r="B14138" s="285" t="s">
        <v>22339</v>
      </c>
      <c r="C14138" s="513">
        <v>145.3869</v>
      </c>
    </row>
    <row r="14139" spans="1:3">
      <c r="A14139" s="285">
        <v>338163</v>
      </c>
      <c r="B14139" s="285" t="s">
        <v>22340</v>
      </c>
      <c r="C14139" s="513">
        <v>144.40260000000001</v>
      </c>
    </row>
    <row r="14140" spans="1:3">
      <c r="A14140" s="285">
        <v>338164</v>
      </c>
      <c r="B14140" s="285" t="s">
        <v>22341</v>
      </c>
      <c r="C14140" s="513">
        <v>147.12389999999999</v>
      </c>
    </row>
    <row r="14141" spans="1:3">
      <c r="A14141" s="285">
        <v>338165</v>
      </c>
      <c r="B14141" s="285" t="s">
        <v>22342</v>
      </c>
      <c r="C14141" s="513">
        <v>148.97669999999999</v>
      </c>
    </row>
    <row r="14142" spans="1:3">
      <c r="A14142" s="285">
        <v>338170</v>
      </c>
      <c r="B14142" s="285" t="s">
        <v>22343</v>
      </c>
      <c r="C14142" s="513">
        <v>193.27019999999999</v>
      </c>
    </row>
    <row r="14143" spans="1:3">
      <c r="A14143" s="285">
        <v>338171</v>
      </c>
      <c r="B14143" s="285" t="s">
        <v>22344</v>
      </c>
      <c r="C14143" s="513">
        <v>216.6618</v>
      </c>
    </row>
    <row r="14144" spans="1:3">
      <c r="A14144" s="285">
        <v>338172</v>
      </c>
      <c r="B14144" s="285" t="s">
        <v>22345</v>
      </c>
      <c r="C14144" s="513">
        <v>201.20249999999999</v>
      </c>
    </row>
    <row r="14145" spans="1:3">
      <c r="A14145" s="285">
        <v>338173</v>
      </c>
      <c r="B14145" s="285" t="s">
        <v>22346</v>
      </c>
      <c r="C14145" s="513">
        <v>227.547</v>
      </c>
    </row>
    <row r="14146" spans="1:3">
      <c r="A14146" s="285">
        <v>338174</v>
      </c>
      <c r="B14146" s="285" t="s">
        <v>22347</v>
      </c>
      <c r="C14146" s="513">
        <v>81.581100000000006</v>
      </c>
    </row>
    <row r="14147" spans="1:3">
      <c r="A14147" s="285">
        <v>338180</v>
      </c>
      <c r="B14147" s="285" t="s">
        <v>22348</v>
      </c>
      <c r="C14147" s="513">
        <v>85.5762</v>
      </c>
    </row>
    <row r="14148" spans="1:3">
      <c r="A14148" s="285">
        <v>338241</v>
      </c>
      <c r="B14148" s="285" t="s">
        <v>22349</v>
      </c>
      <c r="C14148" s="513">
        <v>9.0033999999999992</v>
      </c>
    </row>
    <row r="14149" spans="1:3">
      <c r="A14149" s="285">
        <v>338242</v>
      </c>
      <c r="B14149" s="285" t="s">
        <v>22350</v>
      </c>
      <c r="C14149" s="513">
        <v>8.8818999999999999</v>
      </c>
    </row>
    <row r="14150" spans="1:3">
      <c r="A14150" s="285">
        <v>338243</v>
      </c>
      <c r="B14150" s="285" t="s">
        <v>22351</v>
      </c>
      <c r="C14150" s="513">
        <v>7.4574999999999996</v>
      </c>
    </row>
    <row r="14151" spans="1:3">
      <c r="A14151" s="285">
        <v>338244</v>
      </c>
      <c r="B14151" s="285" t="s">
        <v>22352</v>
      </c>
      <c r="C14151" s="513">
        <v>10.173</v>
      </c>
    </row>
    <row r="14152" spans="1:3">
      <c r="A14152" s="285">
        <v>338245</v>
      </c>
      <c r="B14152" s="285" t="s">
        <v>22353</v>
      </c>
      <c r="C14152" s="513">
        <v>14.567600000000001</v>
      </c>
    </row>
    <row r="14153" spans="1:3">
      <c r="A14153" s="285">
        <v>338281</v>
      </c>
      <c r="B14153" s="285" t="s">
        <v>22354</v>
      </c>
      <c r="C14153" s="513">
        <v>30.316400000000002</v>
      </c>
    </row>
    <row r="14154" spans="1:3">
      <c r="A14154" s="285">
        <v>338282</v>
      </c>
      <c r="B14154" s="285" t="s">
        <v>22355</v>
      </c>
      <c r="C14154" s="513">
        <v>33.686199999999999</v>
      </c>
    </row>
    <row r="14155" spans="1:3">
      <c r="A14155" s="285">
        <v>338283</v>
      </c>
      <c r="B14155" s="285" t="s">
        <v>22356</v>
      </c>
      <c r="C14155" s="513">
        <v>37.588700000000003</v>
      </c>
    </row>
    <row r="14156" spans="1:3">
      <c r="A14156" s="285">
        <v>338320</v>
      </c>
      <c r="B14156" s="285" t="s">
        <v>22357</v>
      </c>
      <c r="C14156" s="513">
        <v>41.722700000000003</v>
      </c>
    </row>
    <row r="14157" spans="1:3">
      <c r="A14157" s="285">
        <v>338321</v>
      </c>
      <c r="B14157" s="285" t="s">
        <v>22358</v>
      </c>
      <c r="C14157" s="513">
        <v>44.750900000000001</v>
      </c>
    </row>
    <row r="14158" spans="1:3">
      <c r="A14158" s="285">
        <v>338323</v>
      </c>
      <c r="B14158" s="285" t="s">
        <v>22359</v>
      </c>
      <c r="C14158" s="513">
        <v>41.826999999999998</v>
      </c>
    </row>
    <row r="14159" spans="1:3">
      <c r="A14159" s="285">
        <v>338324</v>
      </c>
      <c r="B14159" s="285" t="s">
        <v>22360</v>
      </c>
      <c r="C14159" s="513">
        <v>45.208300000000001</v>
      </c>
    </row>
    <row r="14160" spans="1:3">
      <c r="A14160" s="285">
        <v>338325</v>
      </c>
      <c r="B14160" s="285" t="s">
        <v>22361</v>
      </c>
      <c r="C14160" s="513">
        <v>47.999099999999999</v>
      </c>
    </row>
    <row r="14161" spans="1:3">
      <c r="A14161" s="285">
        <v>338326</v>
      </c>
      <c r="B14161" s="285" t="s">
        <v>22362</v>
      </c>
      <c r="C14161" s="513">
        <v>45.804699999999997</v>
      </c>
    </row>
    <row r="14162" spans="1:3">
      <c r="A14162" s="285">
        <v>338327</v>
      </c>
      <c r="B14162" s="285" t="s">
        <v>22363</v>
      </c>
      <c r="C14162" s="513">
        <v>46.951099999999997</v>
      </c>
    </row>
    <row r="14163" spans="1:3">
      <c r="A14163" s="285">
        <v>338328</v>
      </c>
      <c r="B14163" s="285" t="s">
        <v>22364</v>
      </c>
      <c r="C14163" s="513">
        <v>52.665799999999997</v>
      </c>
    </row>
    <row r="14164" spans="1:3">
      <c r="A14164" s="285">
        <v>338420</v>
      </c>
      <c r="B14164" s="285" t="s">
        <v>22365</v>
      </c>
      <c r="C14164" s="513">
        <v>45.225700000000003</v>
      </c>
    </row>
    <row r="14165" spans="1:3">
      <c r="A14165" s="285">
        <v>338421</v>
      </c>
      <c r="B14165" s="285" t="s">
        <v>22366</v>
      </c>
      <c r="C14165" s="513">
        <v>45.717799999999997</v>
      </c>
    </row>
    <row r="14166" spans="1:3">
      <c r="A14166" s="285">
        <v>338423</v>
      </c>
      <c r="B14166" s="285" t="s">
        <v>22367</v>
      </c>
      <c r="C14166" s="513">
        <v>47.032200000000003</v>
      </c>
    </row>
    <row r="14167" spans="1:3">
      <c r="A14167" s="285">
        <v>338424</v>
      </c>
      <c r="B14167" s="285" t="s">
        <v>22368</v>
      </c>
      <c r="C14167" s="513">
        <v>49.325000000000003</v>
      </c>
    </row>
    <row r="14168" spans="1:3">
      <c r="A14168" s="285">
        <v>338425</v>
      </c>
      <c r="B14168" s="285" t="s">
        <v>22369</v>
      </c>
      <c r="C14168" s="513">
        <v>49.921399999999998</v>
      </c>
    </row>
    <row r="14169" spans="1:3">
      <c r="A14169" s="285">
        <v>338426</v>
      </c>
      <c r="B14169" s="285" t="s">
        <v>22370</v>
      </c>
      <c r="C14169" s="513">
        <v>52.741100000000003</v>
      </c>
    </row>
    <row r="14170" spans="1:3">
      <c r="A14170" s="285">
        <v>338427</v>
      </c>
      <c r="B14170" s="285" t="s">
        <v>22371</v>
      </c>
      <c r="C14170" s="513">
        <v>52.671599999999998</v>
      </c>
    </row>
    <row r="14171" spans="1:3">
      <c r="A14171" s="285">
        <v>338428</v>
      </c>
      <c r="B14171" s="285" t="s">
        <v>22372</v>
      </c>
      <c r="C14171" s="513">
        <v>61.953000000000003</v>
      </c>
    </row>
    <row r="14172" spans="1:3">
      <c r="A14172" s="285">
        <v>338861</v>
      </c>
      <c r="B14172" s="285" t="s">
        <v>22373</v>
      </c>
      <c r="C14172" s="513">
        <v>76.254300000000001</v>
      </c>
    </row>
    <row r="14173" spans="1:3">
      <c r="A14173" s="285">
        <v>338862</v>
      </c>
      <c r="B14173" s="285" t="s">
        <v>22374</v>
      </c>
      <c r="C14173" s="513">
        <v>79.496700000000004</v>
      </c>
    </row>
    <row r="14174" spans="1:3">
      <c r="A14174" s="285">
        <v>338863</v>
      </c>
      <c r="B14174" s="285" t="s">
        <v>22375</v>
      </c>
      <c r="C14174" s="513">
        <v>78.454499999999996</v>
      </c>
    </row>
    <row r="14175" spans="1:3">
      <c r="A14175" s="285">
        <v>338864</v>
      </c>
      <c r="B14175" s="285" t="s">
        <v>22376</v>
      </c>
      <c r="C14175" s="513">
        <v>82.449600000000004</v>
      </c>
    </row>
    <row r="14176" spans="1:3">
      <c r="A14176" s="285">
        <v>338870</v>
      </c>
      <c r="B14176" s="285" t="s">
        <v>22377</v>
      </c>
      <c r="C14176" s="513">
        <v>77.701800000000006</v>
      </c>
    </row>
    <row r="14177" spans="1:3">
      <c r="A14177" s="285">
        <v>338872</v>
      </c>
      <c r="B14177" s="285" t="s">
        <v>22378</v>
      </c>
      <c r="C14177" s="513">
        <v>94.492800000000003</v>
      </c>
    </row>
    <row r="14178" spans="1:3">
      <c r="A14178" s="285">
        <v>338874</v>
      </c>
      <c r="B14178" s="285" t="s">
        <v>22379</v>
      </c>
      <c r="C14178" s="513">
        <v>97.214100000000002</v>
      </c>
    </row>
    <row r="14179" spans="1:3">
      <c r="A14179" s="285">
        <v>338902</v>
      </c>
      <c r="B14179" s="285" t="s">
        <v>22380</v>
      </c>
      <c r="C14179" s="513">
        <v>44.733499999999999</v>
      </c>
    </row>
    <row r="14180" spans="1:3">
      <c r="A14180" s="285">
        <v>338904</v>
      </c>
      <c r="B14180" s="285" t="s">
        <v>22381</v>
      </c>
      <c r="C14180" s="513">
        <v>47.564799999999998</v>
      </c>
    </row>
    <row r="14181" spans="1:3">
      <c r="A14181" s="285">
        <v>338920</v>
      </c>
      <c r="B14181" s="285" t="s">
        <v>22382</v>
      </c>
      <c r="C14181" s="513">
        <v>46.991599999999998</v>
      </c>
    </row>
    <row r="14182" spans="1:3">
      <c r="A14182" s="285">
        <v>338922</v>
      </c>
      <c r="B14182" s="285" t="s">
        <v>22383</v>
      </c>
      <c r="C14182" s="513">
        <v>48.682299999999998</v>
      </c>
    </row>
    <row r="14183" spans="1:3">
      <c r="A14183" s="285">
        <v>338924</v>
      </c>
      <c r="B14183" s="285" t="s">
        <v>22384</v>
      </c>
      <c r="C14183" s="513">
        <v>54.512900000000002</v>
      </c>
    </row>
    <row r="14184" spans="1:3">
      <c r="A14184" s="285">
        <v>338942</v>
      </c>
      <c r="B14184" s="285" t="s">
        <v>22385</v>
      </c>
      <c r="C14184" s="513">
        <v>36.245399999999997</v>
      </c>
    </row>
    <row r="14185" spans="1:3">
      <c r="A14185" s="285">
        <v>338944</v>
      </c>
      <c r="B14185" s="285" t="s">
        <v>22386</v>
      </c>
      <c r="C14185" s="513">
        <v>39.221499999999999</v>
      </c>
    </row>
    <row r="14186" spans="1:3">
      <c r="A14186" s="285">
        <v>339002</v>
      </c>
      <c r="B14186" s="285" t="s">
        <v>22387</v>
      </c>
      <c r="C14186" s="513">
        <v>50.477200000000003</v>
      </c>
    </row>
    <row r="14187" spans="1:3">
      <c r="A14187" s="285">
        <v>339014</v>
      </c>
      <c r="B14187" s="285" t="s">
        <v>22388</v>
      </c>
      <c r="C14187" s="513">
        <v>56.591500000000003</v>
      </c>
    </row>
    <row r="14188" spans="1:3">
      <c r="A14188" s="285">
        <v>339041</v>
      </c>
      <c r="B14188" s="285" t="s">
        <v>22389</v>
      </c>
      <c r="C14188" s="513">
        <v>44.912999999999997</v>
      </c>
    </row>
    <row r="14189" spans="1:3">
      <c r="A14189" s="285">
        <v>339043</v>
      </c>
      <c r="B14189" s="285" t="s">
        <v>22390</v>
      </c>
      <c r="C14189" s="513">
        <v>50.222499999999997</v>
      </c>
    </row>
    <row r="14190" spans="1:3">
      <c r="A14190" s="285">
        <v>339365</v>
      </c>
      <c r="B14190" s="285" t="s">
        <v>22391</v>
      </c>
      <c r="C14190" s="513">
        <v>34.357900000000001</v>
      </c>
    </row>
    <row r="14191" spans="1:3">
      <c r="A14191" s="285">
        <v>339366</v>
      </c>
      <c r="B14191" s="285" t="s">
        <v>22392</v>
      </c>
      <c r="C14191" s="513">
        <v>28.978899999999999</v>
      </c>
    </row>
    <row r="14192" spans="1:3">
      <c r="A14192" s="285">
        <v>339395</v>
      </c>
      <c r="B14192" s="285" t="s">
        <v>22393</v>
      </c>
      <c r="C14192" s="513">
        <v>36.4133</v>
      </c>
    </row>
    <row r="14193" spans="1:3">
      <c r="A14193" s="285">
        <v>339396</v>
      </c>
      <c r="B14193" s="285" t="s">
        <v>22394</v>
      </c>
      <c r="C14193" s="513">
        <v>34.045200000000001</v>
      </c>
    </row>
    <row r="14194" spans="1:3">
      <c r="A14194" s="285">
        <v>339450</v>
      </c>
      <c r="B14194" s="285" t="s">
        <v>22395</v>
      </c>
      <c r="C14194" s="513">
        <v>72.375</v>
      </c>
    </row>
    <row r="14195" spans="1:3">
      <c r="A14195" s="285">
        <v>339451</v>
      </c>
      <c r="B14195" s="285" t="s">
        <v>22396</v>
      </c>
      <c r="C14195" s="513">
        <v>60.042299999999997</v>
      </c>
    </row>
    <row r="14196" spans="1:3">
      <c r="A14196" s="285">
        <v>339454</v>
      </c>
      <c r="B14196" s="285" t="s">
        <v>22397</v>
      </c>
      <c r="C14196" s="513">
        <v>141.0444</v>
      </c>
    </row>
    <row r="14197" spans="1:3">
      <c r="A14197" s="285">
        <v>339455</v>
      </c>
      <c r="B14197" s="285" t="s">
        <v>22398</v>
      </c>
      <c r="C14197" s="513">
        <v>166.28880000000001</v>
      </c>
    </row>
    <row r="14198" spans="1:3">
      <c r="A14198" s="285">
        <v>339521</v>
      </c>
      <c r="B14198" s="285" t="s">
        <v>22399</v>
      </c>
      <c r="C14198" s="513">
        <v>51.305199999999999</v>
      </c>
    </row>
    <row r="14199" spans="1:3">
      <c r="A14199" s="285">
        <v>339522</v>
      </c>
      <c r="B14199" s="285" t="s">
        <v>22400</v>
      </c>
      <c r="C14199" s="513">
        <v>60.563400000000001</v>
      </c>
    </row>
    <row r="14200" spans="1:3">
      <c r="A14200" s="285">
        <v>339533</v>
      </c>
      <c r="B14200" s="285" t="s">
        <v>22401</v>
      </c>
      <c r="C14200" s="513">
        <v>85.5762</v>
      </c>
    </row>
    <row r="14201" spans="1:3">
      <c r="A14201" s="285">
        <v>339535</v>
      </c>
      <c r="B14201" s="285" t="s">
        <v>22402</v>
      </c>
      <c r="C14201" s="513">
        <v>89.513400000000004</v>
      </c>
    </row>
    <row r="14202" spans="1:3">
      <c r="A14202" s="285">
        <v>339560</v>
      </c>
      <c r="B14202" s="285" t="s">
        <v>22403</v>
      </c>
      <c r="C14202" s="513">
        <v>28.069900000000001</v>
      </c>
    </row>
    <row r="14203" spans="1:3">
      <c r="A14203" s="285">
        <v>339561</v>
      </c>
      <c r="B14203" s="285" t="s">
        <v>22404</v>
      </c>
      <c r="C14203" s="513">
        <v>35.226399999999998</v>
      </c>
    </row>
    <row r="14204" spans="1:3">
      <c r="A14204" s="285">
        <v>339562</v>
      </c>
      <c r="B14204" s="285" t="s">
        <v>22405</v>
      </c>
      <c r="C14204" s="513">
        <v>51.334099999999999</v>
      </c>
    </row>
    <row r="14205" spans="1:3">
      <c r="A14205" s="285">
        <v>339563</v>
      </c>
      <c r="B14205" s="285" t="s">
        <v>22406</v>
      </c>
      <c r="C14205" s="513">
        <v>56.747799999999998</v>
      </c>
    </row>
    <row r="14206" spans="1:3">
      <c r="A14206" s="285">
        <v>339564</v>
      </c>
      <c r="B14206" s="285" t="s">
        <v>22407</v>
      </c>
      <c r="C14206" s="513">
        <v>33.981499999999997</v>
      </c>
    </row>
    <row r="14207" spans="1:3">
      <c r="A14207" s="285">
        <v>339565</v>
      </c>
      <c r="B14207" s="285" t="s">
        <v>22408</v>
      </c>
      <c r="C14207" s="513">
        <v>40.738399999999999</v>
      </c>
    </row>
    <row r="14208" spans="1:3">
      <c r="A14208" s="285">
        <v>339566</v>
      </c>
      <c r="B14208" s="285" t="s">
        <v>22409</v>
      </c>
      <c r="C14208" s="513">
        <v>45.266199999999998</v>
      </c>
    </row>
    <row r="14209" spans="1:3">
      <c r="A14209" s="285">
        <v>339567</v>
      </c>
      <c r="B14209" s="285" t="s">
        <v>22410</v>
      </c>
      <c r="C14209" s="513">
        <v>60.910800000000002</v>
      </c>
    </row>
    <row r="14210" spans="1:3">
      <c r="A14210" s="285">
        <v>339568</v>
      </c>
      <c r="B14210" s="285" t="s">
        <v>22411</v>
      </c>
      <c r="C14210" s="513">
        <v>38.960900000000002</v>
      </c>
    </row>
    <row r="14211" spans="1:3">
      <c r="A14211" s="285">
        <v>339569</v>
      </c>
      <c r="B14211" s="285" t="s">
        <v>22412</v>
      </c>
      <c r="C14211" s="513">
        <v>50.170299999999997</v>
      </c>
    </row>
    <row r="14212" spans="1:3">
      <c r="A14212" s="285">
        <v>339570</v>
      </c>
      <c r="B14212" s="285" t="s">
        <v>22413</v>
      </c>
      <c r="C14212" s="513">
        <v>54.588099999999997</v>
      </c>
    </row>
    <row r="14213" spans="1:3">
      <c r="A14213" s="285">
        <v>339571</v>
      </c>
      <c r="B14213" s="285" t="s">
        <v>22414</v>
      </c>
      <c r="C14213" s="513">
        <v>76.0227</v>
      </c>
    </row>
    <row r="14214" spans="1:3">
      <c r="A14214" s="285">
        <v>339610</v>
      </c>
      <c r="B14214" s="285" t="s">
        <v>22415</v>
      </c>
      <c r="C14214" s="513">
        <v>41.219000000000001</v>
      </c>
    </row>
    <row r="14215" spans="1:3">
      <c r="A14215" s="285">
        <v>339611</v>
      </c>
      <c r="B14215" s="285" t="s">
        <v>22416</v>
      </c>
      <c r="C14215" s="513">
        <v>41.352200000000003</v>
      </c>
    </row>
    <row r="14216" spans="1:3">
      <c r="A14216" s="285">
        <v>339612</v>
      </c>
      <c r="B14216" s="285" t="s">
        <v>22417</v>
      </c>
      <c r="C14216" s="513">
        <v>44.930399999999999</v>
      </c>
    </row>
    <row r="14217" spans="1:3">
      <c r="A14217" s="285">
        <v>339613</v>
      </c>
      <c r="B14217" s="285" t="s">
        <v>22418</v>
      </c>
      <c r="C14217" s="513">
        <v>48.670699999999997</v>
      </c>
    </row>
    <row r="14218" spans="1:3">
      <c r="A14218" s="285">
        <v>339614</v>
      </c>
      <c r="B14218" s="285" t="s">
        <v>22419</v>
      </c>
      <c r="C14218" s="513">
        <v>46.667400000000001</v>
      </c>
    </row>
    <row r="14219" spans="1:3">
      <c r="A14219" s="285">
        <v>339620</v>
      </c>
      <c r="B14219" s="285" t="s">
        <v>22420</v>
      </c>
      <c r="C14219" s="513">
        <v>37.1023</v>
      </c>
    </row>
    <row r="14220" spans="1:3">
      <c r="A14220" s="285">
        <v>339621</v>
      </c>
      <c r="B14220" s="285" t="s">
        <v>22421</v>
      </c>
      <c r="C14220" s="513">
        <v>37.733400000000003</v>
      </c>
    </row>
    <row r="14221" spans="1:3">
      <c r="A14221" s="285">
        <v>339622</v>
      </c>
      <c r="B14221" s="285" t="s">
        <v>22422</v>
      </c>
      <c r="C14221" s="513">
        <v>42.921300000000002</v>
      </c>
    </row>
    <row r="14222" spans="1:3">
      <c r="A14222" s="285">
        <v>339713</v>
      </c>
      <c r="B14222" s="285" t="s">
        <v>22423</v>
      </c>
      <c r="C14222" s="513">
        <v>32.765599999999999</v>
      </c>
    </row>
    <row r="14223" spans="1:3">
      <c r="A14223" s="285">
        <v>339716</v>
      </c>
      <c r="B14223" s="285" t="s">
        <v>22424</v>
      </c>
      <c r="C14223" s="513">
        <v>40.194200000000002</v>
      </c>
    </row>
    <row r="14224" spans="1:3">
      <c r="A14224" s="285">
        <v>339717</v>
      </c>
      <c r="B14224" s="285" t="s">
        <v>22424</v>
      </c>
      <c r="C14224" s="513">
        <v>54.848700000000001</v>
      </c>
    </row>
    <row r="14225" spans="1:3">
      <c r="A14225" s="285">
        <v>339718</v>
      </c>
      <c r="B14225" s="285" t="s">
        <v>22425</v>
      </c>
      <c r="C14225" s="513">
        <v>54.848700000000001</v>
      </c>
    </row>
    <row r="14226" spans="1:3">
      <c r="A14226" s="285">
        <v>339737</v>
      </c>
      <c r="B14226" s="285" t="s">
        <v>22426</v>
      </c>
      <c r="C14226" s="513">
        <v>38.723500000000001</v>
      </c>
    </row>
    <row r="14227" spans="1:3">
      <c r="A14227" s="285">
        <v>339751</v>
      </c>
      <c r="B14227" s="285" t="s">
        <v>22427</v>
      </c>
      <c r="C14227" s="513">
        <v>23.148399999999999</v>
      </c>
    </row>
    <row r="14228" spans="1:3">
      <c r="A14228" s="285">
        <v>339755</v>
      </c>
      <c r="B14228" s="285" t="s">
        <v>22428</v>
      </c>
      <c r="C14228" s="513">
        <v>1.8295999999999999</v>
      </c>
    </row>
    <row r="14229" spans="1:3">
      <c r="A14229" s="285">
        <v>339758</v>
      </c>
      <c r="B14229" s="285" t="s">
        <v>22429</v>
      </c>
      <c r="C14229" s="513">
        <v>14.2781</v>
      </c>
    </row>
    <row r="14230" spans="1:3">
      <c r="A14230" s="285">
        <v>339920</v>
      </c>
      <c r="B14230" s="285" t="s">
        <v>22430</v>
      </c>
      <c r="C14230" s="513">
        <v>72.490799999999993</v>
      </c>
    </row>
    <row r="14231" spans="1:3">
      <c r="A14231" s="285">
        <v>339921</v>
      </c>
      <c r="B14231" s="285" t="s">
        <v>22431</v>
      </c>
      <c r="C14231" s="513">
        <v>75.617400000000004</v>
      </c>
    </row>
    <row r="14232" spans="1:3">
      <c r="A14232" s="285">
        <v>339922</v>
      </c>
      <c r="B14232" s="285" t="s">
        <v>22432</v>
      </c>
      <c r="C14232" s="513">
        <v>79.322999999999993</v>
      </c>
    </row>
    <row r="14233" spans="1:3">
      <c r="A14233" s="285">
        <v>339923</v>
      </c>
      <c r="B14233" s="285" t="s">
        <v>22433</v>
      </c>
      <c r="C14233" s="513">
        <v>57.668399999999998</v>
      </c>
    </row>
    <row r="14234" spans="1:3">
      <c r="A14234" s="285">
        <v>339924</v>
      </c>
      <c r="B14234" s="285" t="s">
        <v>22434</v>
      </c>
      <c r="C14234" s="513">
        <v>15.1524</v>
      </c>
    </row>
    <row r="14235" spans="1:3">
      <c r="A14235" s="285">
        <v>339925</v>
      </c>
      <c r="B14235" s="285" t="s">
        <v>22431</v>
      </c>
      <c r="C14235" s="513">
        <v>92.292599999999993</v>
      </c>
    </row>
    <row r="14236" spans="1:3">
      <c r="A14236" s="285">
        <v>339926</v>
      </c>
      <c r="B14236" s="285" t="s">
        <v>22432</v>
      </c>
      <c r="C14236" s="513">
        <v>96.808800000000005</v>
      </c>
    </row>
    <row r="14237" spans="1:3">
      <c r="A14237" s="285">
        <v>339927</v>
      </c>
      <c r="B14237" s="285" t="s">
        <v>22433</v>
      </c>
      <c r="C14237" s="513">
        <v>81.06</v>
      </c>
    </row>
    <row r="14238" spans="1:3">
      <c r="A14238" s="285">
        <v>339929</v>
      </c>
      <c r="B14238" s="285" t="s">
        <v>22435</v>
      </c>
      <c r="C14238" s="513">
        <v>70.927499999999995</v>
      </c>
    </row>
    <row r="14239" spans="1:3">
      <c r="A14239" s="285">
        <v>339930</v>
      </c>
      <c r="B14239" s="285" t="s">
        <v>22436</v>
      </c>
      <c r="C14239" s="513">
        <v>60.273899999999998</v>
      </c>
    </row>
    <row r="14240" spans="1:3">
      <c r="A14240" s="285">
        <v>339931</v>
      </c>
      <c r="B14240" s="285" t="s">
        <v>22437</v>
      </c>
      <c r="C14240" s="513">
        <v>76.138499999999993</v>
      </c>
    </row>
    <row r="14241" spans="1:3">
      <c r="A14241" s="285">
        <v>339932</v>
      </c>
      <c r="B14241" s="285" t="s">
        <v>22438</v>
      </c>
      <c r="C14241" s="513">
        <v>78.917699999999996</v>
      </c>
    </row>
    <row r="14242" spans="1:3">
      <c r="A14242" s="285">
        <v>339933</v>
      </c>
      <c r="B14242" s="285" t="s">
        <v>22439</v>
      </c>
      <c r="C14242" s="513">
        <v>83.318100000000001</v>
      </c>
    </row>
    <row r="14243" spans="1:3">
      <c r="A14243" s="285">
        <v>339936</v>
      </c>
      <c r="B14243" s="285" t="s">
        <v>22440</v>
      </c>
      <c r="C14243" s="513">
        <v>13.7744</v>
      </c>
    </row>
    <row r="14244" spans="1:3">
      <c r="A14244" s="285">
        <v>339937</v>
      </c>
      <c r="B14244" s="285" t="s">
        <v>22440</v>
      </c>
      <c r="C14244" s="513">
        <v>14.9787</v>
      </c>
    </row>
    <row r="14245" spans="1:3">
      <c r="A14245" s="285">
        <v>339938</v>
      </c>
      <c r="B14245" s="285" t="s">
        <v>22440</v>
      </c>
      <c r="C14245" s="513">
        <v>13.594900000000001</v>
      </c>
    </row>
    <row r="14246" spans="1:3">
      <c r="A14246" s="285">
        <v>339939</v>
      </c>
      <c r="B14246" s="285" t="s">
        <v>22440</v>
      </c>
      <c r="C14246" s="513">
        <v>14.567600000000001</v>
      </c>
    </row>
    <row r="14247" spans="1:3">
      <c r="A14247" s="285">
        <v>339940</v>
      </c>
      <c r="B14247" s="285" t="s">
        <v>22434</v>
      </c>
      <c r="C14247" s="513">
        <v>8.8239999999999998</v>
      </c>
    </row>
    <row r="14248" spans="1:3">
      <c r="A14248" s="285">
        <v>404432</v>
      </c>
      <c r="B14248" s="285" t="s">
        <v>22441</v>
      </c>
      <c r="C14248" s="513">
        <v>143.12880000000001</v>
      </c>
    </row>
    <row r="14249" spans="1:3">
      <c r="A14249" s="285">
        <v>422800</v>
      </c>
      <c r="B14249" s="285" t="s">
        <v>22442</v>
      </c>
      <c r="C14249" s="513">
        <v>102.907</v>
      </c>
    </row>
    <row r="14250" spans="1:3">
      <c r="A14250" s="285">
        <v>422801</v>
      </c>
      <c r="B14250" s="285" t="s">
        <v>22443</v>
      </c>
      <c r="C14250" s="513">
        <v>102.907</v>
      </c>
    </row>
    <row r="14251" spans="1:3">
      <c r="A14251" s="285">
        <v>422802</v>
      </c>
      <c r="B14251" s="285" t="s">
        <v>22442</v>
      </c>
      <c r="C14251" s="513">
        <v>140.727</v>
      </c>
    </row>
    <row r="14252" spans="1:3">
      <c r="A14252" s="285">
        <v>422803</v>
      </c>
      <c r="B14252" s="285" t="s">
        <v>22443</v>
      </c>
      <c r="C14252" s="513">
        <v>140.727</v>
      </c>
    </row>
    <row r="14253" spans="1:3">
      <c r="A14253" s="285">
        <v>422804</v>
      </c>
      <c r="B14253" s="285" t="s">
        <v>22442</v>
      </c>
      <c r="C14253" s="513">
        <v>147.559</v>
      </c>
    </row>
    <row r="14254" spans="1:3">
      <c r="A14254" s="285">
        <v>422805</v>
      </c>
      <c r="B14254" s="285" t="s">
        <v>22443</v>
      </c>
      <c r="C14254" s="513">
        <v>147.559</v>
      </c>
    </row>
    <row r="14255" spans="1:3">
      <c r="A14255" s="285">
        <v>605151</v>
      </c>
      <c r="B14255" s="285" t="s">
        <v>22444</v>
      </c>
      <c r="C14255" s="513">
        <v>13.577500000000001</v>
      </c>
    </row>
    <row r="14256" spans="1:3">
      <c r="A14256" s="285">
        <v>605161</v>
      </c>
      <c r="B14256" s="285" t="s">
        <v>22445</v>
      </c>
      <c r="C14256" s="513">
        <v>1.9790000000000001</v>
      </c>
    </row>
    <row r="14257" spans="1:3">
      <c r="A14257" s="285">
        <v>605164</v>
      </c>
      <c r="B14257" s="285" t="s">
        <v>22446</v>
      </c>
      <c r="C14257" s="513">
        <v>30.629100000000001</v>
      </c>
    </row>
    <row r="14258" spans="1:3">
      <c r="A14258" s="285">
        <v>605165</v>
      </c>
      <c r="B14258" s="285" t="s">
        <v>22447</v>
      </c>
      <c r="C14258" s="513">
        <v>5.3581000000000003</v>
      </c>
    </row>
    <row r="14259" spans="1:3">
      <c r="A14259" s="285">
        <v>27726</v>
      </c>
      <c r="B14259" s="285" t="s">
        <v>22186</v>
      </c>
      <c r="C14259" s="513">
        <v>47.019300000000001</v>
      </c>
    </row>
    <row r="14260" spans="1:3">
      <c r="A14260" s="285">
        <v>412656</v>
      </c>
      <c r="B14260" s="285" t="s">
        <v>17879</v>
      </c>
      <c r="C14260" s="513">
        <v>148.18</v>
      </c>
    </row>
    <row r="14261" spans="1:3">
      <c r="A14261" s="285">
        <v>3710</v>
      </c>
      <c r="B14261" s="285" t="s">
        <v>22448</v>
      </c>
      <c r="C14261" s="513">
        <v>88.287999999999997</v>
      </c>
    </row>
    <row r="14262" spans="1:3">
      <c r="A14262" s="285">
        <v>23507</v>
      </c>
      <c r="B14262" s="285" t="s">
        <v>22449</v>
      </c>
      <c r="C14262" s="513">
        <v>26.636099999999999</v>
      </c>
    </row>
    <row r="14263" spans="1:3">
      <c r="A14263" s="285">
        <v>27402</v>
      </c>
      <c r="B14263" s="285" t="s">
        <v>22450</v>
      </c>
      <c r="C14263" s="513">
        <v>21.893699999999999</v>
      </c>
    </row>
    <row r="14264" spans="1:3">
      <c r="A14264" s="285">
        <v>27760</v>
      </c>
      <c r="B14264" s="285" t="s">
        <v>22451</v>
      </c>
      <c r="C14264" s="513">
        <v>75.924000000000007</v>
      </c>
    </row>
    <row r="14265" spans="1:3">
      <c r="A14265" s="285">
        <v>50190</v>
      </c>
      <c r="B14265" s="285" t="s">
        <v>22452</v>
      </c>
      <c r="C14265" s="513">
        <v>3.0461</v>
      </c>
    </row>
    <row r="14266" spans="1:3">
      <c r="A14266" s="285">
        <v>138068</v>
      </c>
      <c r="B14266" s="285" t="s">
        <v>20816</v>
      </c>
      <c r="C14266" s="513">
        <v>38.948</v>
      </c>
    </row>
    <row r="14267" spans="1:3">
      <c r="A14267" s="285">
        <v>664797</v>
      </c>
      <c r="B14267" s="285" t="s">
        <v>22453</v>
      </c>
      <c r="C14267" s="513">
        <v>47.445</v>
      </c>
    </row>
    <row r="14268" spans="1:3">
      <c r="A14268" s="285">
        <v>382922</v>
      </c>
      <c r="B14268" s="285" t="s">
        <v>22454</v>
      </c>
      <c r="C14268" s="513">
        <v>1.2488999999999999</v>
      </c>
    </row>
    <row r="14269" spans="1:3">
      <c r="A14269" s="285">
        <v>660973</v>
      </c>
      <c r="B14269" s="285" t="s">
        <v>22455</v>
      </c>
      <c r="C14269" s="513">
        <v>47.497500000000002</v>
      </c>
    </row>
    <row r="14270" spans="1:3">
      <c r="A14270" s="285">
        <v>78282</v>
      </c>
      <c r="B14270" s="285" t="s">
        <v>22456</v>
      </c>
      <c r="C14270" s="513">
        <v>105.22199999999999</v>
      </c>
    </row>
    <row r="14271" spans="1:3">
      <c r="A14271" s="285">
        <v>32142</v>
      </c>
      <c r="B14271" s="285" t="s">
        <v>22457</v>
      </c>
      <c r="C14271" s="513">
        <v>575.64</v>
      </c>
    </row>
    <row r="14272" spans="1:3">
      <c r="A14272" s="285">
        <v>3515</v>
      </c>
      <c r="B14272" s="285" t="s">
        <v>22458</v>
      </c>
      <c r="C14272" s="513">
        <v>102.3</v>
      </c>
    </row>
    <row r="14273" spans="1:3">
      <c r="A14273" s="285">
        <v>20966</v>
      </c>
      <c r="B14273" s="285" t="s">
        <v>22459</v>
      </c>
      <c r="C14273" s="513">
        <v>43.4482</v>
      </c>
    </row>
    <row r="14274" spans="1:3">
      <c r="A14274" s="285">
        <v>20954</v>
      </c>
      <c r="B14274" s="285" t="s">
        <v>22460</v>
      </c>
      <c r="C14274" s="513">
        <v>29.3611</v>
      </c>
    </row>
    <row r="14275" spans="1:3">
      <c r="A14275" s="285" t="e">
        <v>#VALUE!</v>
      </c>
      <c r="B14275" s="285" t="s">
        <v>22461</v>
      </c>
      <c r="C14275" s="513">
        <v>75.599999999999994</v>
      </c>
    </row>
    <row r="14276" spans="1:3">
      <c r="A14276" s="285">
        <v>397653</v>
      </c>
      <c r="B14276" s="285" t="s">
        <v>22462</v>
      </c>
      <c r="C14276" s="513">
        <v>12.0525</v>
      </c>
    </row>
    <row r="14277" spans="1:3">
      <c r="A14277" s="285">
        <v>404371</v>
      </c>
      <c r="B14277" s="285" t="s">
        <v>22463</v>
      </c>
      <c r="C14277" s="513">
        <v>1590.5129999999999</v>
      </c>
    </row>
    <row r="14278" spans="1:3">
      <c r="A14278" s="285">
        <v>32164</v>
      </c>
      <c r="B14278" s="285" t="s">
        <v>22464</v>
      </c>
      <c r="C14278" s="513">
        <v>106.184</v>
      </c>
    </row>
    <row r="14279" spans="1:3">
      <c r="A14279" s="285">
        <v>32131</v>
      </c>
      <c r="B14279" s="285" t="s">
        <v>22465</v>
      </c>
      <c r="C14279" s="513">
        <v>5.5848000000000004</v>
      </c>
    </row>
    <row r="14280" spans="1:3">
      <c r="A14280" s="285">
        <v>32123</v>
      </c>
      <c r="B14280" s="285" t="s">
        <v>22466</v>
      </c>
      <c r="C14280" s="513">
        <v>18.771999999999998</v>
      </c>
    </row>
    <row r="14281" spans="1:3">
      <c r="A14281" s="285">
        <v>337982</v>
      </c>
      <c r="B14281" s="285" t="s">
        <v>22467</v>
      </c>
      <c r="C14281" s="513">
        <v>44.930399999999999</v>
      </c>
    </row>
    <row r="14282" spans="1:3">
      <c r="A14282" s="285">
        <v>77884</v>
      </c>
      <c r="B14282" s="285" t="s">
        <v>22468</v>
      </c>
      <c r="C14282" s="513">
        <v>56.752099999999999</v>
      </c>
    </row>
    <row r="14283" spans="1:3">
      <c r="A14283" s="285">
        <v>32240</v>
      </c>
      <c r="B14283" s="285" t="s">
        <v>22469</v>
      </c>
      <c r="C14283" s="513">
        <v>6.4635999999999996</v>
      </c>
    </row>
    <row r="14284" spans="1:3">
      <c r="A14284" s="285">
        <v>27513</v>
      </c>
      <c r="B14284" s="285" t="s">
        <v>22470</v>
      </c>
      <c r="C14284" s="513">
        <v>36.970199999999998</v>
      </c>
    </row>
    <row r="14285" spans="1:3">
      <c r="A14285" s="285" t="e">
        <v>#VALUE!</v>
      </c>
      <c r="B14285" s="285" t="s">
        <v>22471</v>
      </c>
      <c r="C14285" s="513">
        <v>117.488</v>
      </c>
    </row>
    <row r="14286" spans="1:3">
      <c r="A14286" s="285">
        <v>27403</v>
      </c>
      <c r="B14286" s="285" t="s">
        <v>22472</v>
      </c>
      <c r="C14286" s="513">
        <v>24.567</v>
      </c>
    </row>
    <row r="14287" spans="1:3">
      <c r="A14287" s="285" t="e">
        <v>#VALUE!</v>
      </c>
      <c r="B14287" s="285" t="s">
        <v>22232</v>
      </c>
      <c r="C14287" s="513">
        <v>123.648</v>
      </c>
    </row>
    <row r="14288" spans="1:3">
      <c r="A14288" s="285">
        <v>21120</v>
      </c>
      <c r="B14288" s="285" t="s">
        <v>22473</v>
      </c>
      <c r="C14288" s="513">
        <v>151.52430000000001</v>
      </c>
    </row>
    <row r="14289" spans="1:3">
      <c r="A14289" s="285">
        <v>310182</v>
      </c>
      <c r="B14289" s="285" t="s">
        <v>22474</v>
      </c>
      <c r="C14289" s="513">
        <v>157.86000000000001</v>
      </c>
    </row>
    <row r="14290" spans="1:3">
      <c r="A14290" s="285" t="e">
        <v>#VALUE!</v>
      </c>
      <c r="B14290" s="285" t="s">
        <v>22475</v>
      </c>
      <c r="C14290" s="513">
        <v>80.08</v>
      </c>
    </row>
    <row r="14291" spans="1:3">
      <c r="A14291" s="285">
        <v>412669</v>
      </c>
      <c r="B14291" s="285" t="s">
        <v>22476</v>
      </c>
      <c r="C14291" s="513">
        <v>127.47199999999999</v>
      </c>
    </row>
    <row r="14292" spans="1:3">
      <c r="A14292" s="285">
        <v>52124</v>
      </c>
      <c r="B14292" s="285" t="s">
        <v>22477</v>
      </c>
      <c r="C14292" s="513">
        <v>6.1577000000000002</v>
      </c>
    </row>
    <row r="14293" spans="1:3">
      <c r="A14293" s="285" t="e">
        <v>#VALUE!</v>
      </c>
      <c r="B14293" s="285" t="s">
        <v>22478</v>
      </c>
      <c r="C14293" s="513">
        <v>447.678</v>
      </c>
    </row>
    <row r="14294" spans="1:3">
      <c r="A14294" s="285">
        <v>406314</v>
      </c>
      <c r="B14294" s="285" t="s">
        <v>22479</v>
      </c>
      <c r="C14294" s="513">
        <v>78.245999999999995</v>
      </c>
    </row>
    <row r="14295" spans="1:3">
      <c r="A14295" s="285">
        <v>387493</v>
      </c>
      <c r="B14295" s="285" t="s">
        <v>22480</v>
      </c>
      <c r="C14295" s="513">
        <v>7.6660000000000004</v>
      </c>
    </row>
    <row r="14296" spans="1:3">
      <c r="A14296" s="285">
        <v>387494</v>
      </c>
      <c r="B14296" s="285" t="s">
        <v>22481</v>
      </c>
      <c r="C14296" s="513">
        <v>10.613099999999999</v>
      </c>
    </row>
    <row r="14297" spans="1:3">
      <c r="A14297" s="285">
        <v>387491</v>
      </c>
      <c r="B14297" s="285" t="s">
        <v>22482</v>
      </c>
      <c r="C14297" s="513">
        <v>4.9672000000000001</v>
      </c>
    </row>
    <row r="14298" spans="1:3">
      <c r="A14298" s="285">
        <v>24041</v>
      </c>
      <c r="B14298" s="285" t="s">
        <v>22483</v>
      </c>
      <c r="C14298" s="513">
        <v>12.625500000000001</v>
      </c>
    </row>
    <row r="14299" spans="1:3">
      <c r="A14299" s="285">
        <v>23001</v>
      </c>
      <c r="B14299" s="285" t="s">
        <v>22484</v>
      </c>
      <c r="C14299" s="513">
        <v>10.4709</v>
      </c>
    </row>
    <row r="14300" spans="1:3">
      <c r="A14300" s="285">
        <v>22932</v>
      </c>
      <c r="B14300" s="285" t="s">
        <v>22485</v>
      </c>
      <c r="C14300" s="513">
        <v>8.4930000000000003</v>
      </c>
    </row>
    <row r="14301" spans="1:3">
      <c r="A14301" s="285">
        <v>23516</v>
      </c>
      <c r="B14301" s="285" t="s">
        <v>22486</v>
      </c>
      <c r="C14301" s="513">
        <v>28.8477</v>
      </c>
    </row>
    <row r="14302" spans="1:3">
      <c r="A14302" s="285">
        <v>27430</v>
      </c>
      <c r="B14302" s="285" t="s">
        <v>20712</v>
      </c>
      <c r="C14302" s="513">
        <v>19.2774</v>
      </c>
    </row>
    <row r="14303" spans="1:3">
      <c r="A14303" s="285">
        <v>27511</v>
      </c>
      <c r="B14303" s="285" t="s">
        <v>22487</v>
      </c>
      <c r="C14303" s="513">
        <v>36.970199999999998</v>
      </c>
    </row>
    <row r="14304" spans="1:3">
      <c r="A14304" s="285">
        <v>27717</v>
      </c>
      <c r="B14304" s="285" t="s">
        <v>22488</v>
      </c>
      <c r="C14304" s="513">
        <v>50.3994</v>
      </c>
    </row>
    <row r="14305" spans="1:3">
      <c r="A14305" s="285">
        <v>310180</v>
      </c>
      <c r="B14305" s="285" t="s">
        <v>22489</v>
      </c>
      <c r="C14305" s="513">
        <v>139.02000000000001</v>
      </c>
    </row>
    <row r="14306" spans="1:3">
      <c r="A14306" s="285">
        <v>310189</v>
      </c>
      <c r="B14306" s="285" t="s">
        <v>22490</v>
      </c>
      <c r="C14306" s="513">
        <v>261.06</v>
      </c>
    </row>
    <row r="14307" spans="1:3">
      <c r="A14307" s="285">
        <v>410584</v>
      </c>
      <c r="B14307" s="285" t="s">
        <v>22491</v>
      </c>
      <c r="C14307" s="513">
        <v>453.6465</v>
      </c>
    </row>
    <row r="14308" spans="1:3">
      <c r="A14308" s="285">
        <v>310188</v>
      </c>
      <c r="B14308" s="285" t="s">
        <v>22492</v>
      </c>
      <c r="C14308" s="513">
        <v>225.42</v>
      </c>
    </row>
    <row r="14309" spans="1:3">
      <c r="A14309" s="285">
        <v>660971</v>
      </c>
      <c r="B14309" s="285" t="s">
        <v>22493</v>
      </c>
      <c r="C14309" s="513">
        <v>47.497500000000002</v>
      </c>
    </row>
    <row r="14310" spans="1:3">
      <c r="A14310" s="285">
        <v>337992</v>
      </c>
      <c r="B14310" s="285" t="s">
        <v>22494</v>
      </c>
      <c r="C14310" s="513">
        <v>67.511399999999995</v>
      </c>
    </row>
    <row r="14311" spans="1:3">
      <c r="A14311" s="285">
        <v>23712</v>
      </c>
      <c r="B14311" s="285" t="s">
        <v>22495</v>
      </c>
      <c r="C14311" s="513">
        <v>11.194800000000001</v>
      </c>
    </row>
    <row r="14312" spans="1:3">
      <c r="A14312" s="285">
        <v>23711</v>
      </c>
      <c r="B14312" s="285" t="s">
        <v>22496</v>
      </c>
      <c r="C14312" s="513">
        <v>11.194800000000001</v>
      </c>
    </row>
    <row r="14313" spans="1:3">
      <c r="A14313" s="285">
        <v>78281</v>
      </c>
      <c r="B14313" s="285" t="s">
        <v>22497</v>
      </c>
      <c r="C14313" s="513">
        <v>66.175200000000004</v>
      </c>
    </row>
    <row r="14314" spans="1:3">
      <c r="A14314" s="285">
        <v>78284</v>
      </c>
      <c r="B14314" s="285" t="s">
        <v>22498</v>
      </c>
      <c r="C14314" s="513">
        <v>155.22</v>
      </c>
    </row>
    <row r="14315" spans="1:3">
      <c r="A14315" s="285">
        <v>310183</v>
      </c>
      <c r="B14315" s="285" t="s">
        <v>22499</v>
      </c>
      <c r="C14315" s="513">
        <v>170.76</v>
      </c>
    </row>
    <row r="14316" spans="1:3">
      <c r="A14316" s="285">
        <v>20441</v>
      </c>
      <c r="B14316" s="285" t="s">
        <v>22500</v>
      </c>
      <c r="C14316" s="513">
        <v>161.6568</v>
      </c>
    </row>
    <row r="14317" spans="1:3">
      <c r="A14317" s="285">
        <v>981096</v>
      </c>
      <c r="B14317" s="285" t="s">
        <v>22501</v>
      </c>
      <c r="C14317" s="513">
        <v>337.48</v>
      </c>
    </row>
    <row r="14318" spans="1:3">
      <c r="A14318" s="285">
        <v>59841</v>
      </c>
      <c r="B14318" s="285" t="s">
        <v>22502</v>
      </c>
      <c r="C14318" s="513">
        <v>65.590500000000006</v>
      </c>
    </row>
    <row r="14319" spans="1:3">
      <c r="A14319" s="285">
        <v>32013</v>
      </c>
      <c r="B14319" s="285" t="s">
        <v>22503</v>
      </c>
      <c r="C14319" s="513">
        <v>7.6499999999999999E-2</v>
      </c>
    </row>
    <row r="14320" spans="1:3">
      <c r="A14320" s="285">
        <v>310186</v>
      </c>
      <c r="B14320" s="285" t="s">
        <v>22504</v>
      </c>
      <c r="C14320" s="513">
        <v>208.5</v>
      </c>
    </row>
    <row r="14321" spans="1:3">
      <c r="A14321" s="285">
        <v>414948</v>
      </c>
      <c r="B14321" s="285" t="s">
        <v>22505</v>
      </c>
      <c r="C14321" s="513">
        <v>1248.68</v>
      </c>
    </row>
    <row r="14322" spans="1:3">
      <c r="A14322" s="285">
        <v>338001</v>
      </c>
      <c r="B14322" s="285" t="s">
        <v>22506</v>
      </c>
      <c r="C14322" s="513">
        <v>499.50330000000002</v>
      </c>
    </row>
    <row r="14323" spans="1:3">
      <c r="A14323" s="285">
        <v>338002</v>
      </c>
      <c r="B14323" s="285" t="s">
        <v>22507</v>
      </c>
      <c r="C14323" s="513">
        <v>544.78110000000004</v>
      </c>
    </row>
    <row r="14324" spans="1:3">
      <c r="A14324" s="285">
        <v>338003</v>
      </c>
      <c r="B14324" s="285" t="s">
        <v>22508</v>
      </c>
      <c r="C14324" s="513">
        <v>548.60249999999996</v>
      </c>
    </row>
    <row r="14325" spans="1:3">
      <c r="A14325" s="285">
        <v>338101</v>
      </c>
      <c r="B14325" s="285" t="s">
        <v>22509</v>
      </c>
      <c r="C14325" s="513">
        <v>148.97669999999999</v>
      </c>
    </row>
    <row r="14326" spans="1:3">
      <c r="A14326" s="285">
        <v>338102</v>
      </c>
      <c r="B14326" s="285" t="s">
        <v>22509</v>
      </c>
      <c r="C14326" s="513">
        <v>242.48519999999999</v>
      </c>
    </row>
    <row r="14327" spans="1:3">
      <c r="A14327" s="285">
        <v>338103</v>
      </c>
      <c r="B14327" s="285" t="s">
        <v>22509</v>
      </c>
      <c r="C14327" s="513">
        <v>272.41950000000003</v>
      </c>
    </row>
    <row r="14328" spans="1:3">
      <c r="A14328" s="285">
        <v>338155</v>
      </c>
      <c r="B14328" s="285" t="s">
        <v>22510</v>
      </c>
      <c r="C14328" s="513">
        <v>95.1297</v>
      </c>
    </row>
    <row r="14329" spans="1:3">
      <c r="A14329" s="285">
        <v>338156</v>
      </c>
      <c r="B14329" s="285" t="s">
        <v>22511</v>
      </c>
      <c r="C14329" s="513">
        <v>64.500600000000006</v>
      </c>
    </row>
    <row r="14330" spans="1:3">
      <c r="A14330" s="285">
        <v>52220</v>
      </c>
      <c r="B14330" s="285" t="s">
        <v>22512</v>
      </c>
      <c r="C14330" s="513">
        <v>17.957999999999998</v>
      </c>
    </row>
    <row r="14331" spans="1:3">
      <c r="A14331" s="285">
        <v>57723</v>
      </c>
      <c r="B14331" s="285" t="s">
        <v>22513</v>
      </c>
      <c r="C14331" s="513">
        <v>12.7887</v>
      </c>
    </row>
    <row r="14332" spans="1:3">
      <c r="A14332" s="285">
        <v>605135</v>
      </c>
      <c r="B14332" s="285" t="s">
        <v>22514</v>
      </c>
      <c r="C14332" s="513">
        <v>110.98</v>
      </c>
    </row>
    <row r="14333" spans="1:3">
      <c r="A14333" s="285">
        <v>605138</v>
      </c>
      <c r="B14333" s="285" t="s">
        <v>22515</v>
      </c>
      <c r="C14333" s="513">
        <v>110.98</v>
      </c>
    </row>
    <row r="14334" spans="1:3">
      <c r="A14334" s="285">
        <v>412057</v>
      </c>
      <c r="B14334" s="285" t="s">
        <v>22516</v>
      </c>
      <c r="C14334" s="513">
        <v>134.35400000000001</v>
      </c>
    </row>
    <row r="14335" spans="1:3">
      <c r="A14335" s="285">
        <v>338011</v>
      </c>
      <c r="B14335" s="285" t="s">
        <v>22517</v>
      </c>
      <c r="C14335" s="513">
        <v>783.38699999999994</v>
      </c>
    </row>
    <row r="14336" spans="1:3">
      <c r="A14336" s="285">
        <v>338010</v>
      </c>
      <c r="B14336" s="285" t="s">
        <v>22518</v>
      </c>
      <c r="C14336" s="513">
        <v>736.48800000000006</v>
      </c>
    </row>
    <row r="14337" spans="1:3">
      <c r="A14337" s="285">
        <v>338009</v>
      </c>
      <c r="B14337" s="285" t="s">
        <v>22519</v>
      </c>
      <c r="C14337" s="513">
        <v>708.69600000000003</v>
      </c>
    </row>
    <row r="14338" spans="1:3">
      <c r="A14338" s="285">
        <v>338812</v>
      </c>
      <c r="B14338" s="285" t="s">
        <v>22520</v>
      </c>
      <c r="C14338" s="513">
        <v>65.079599999999999</v>
      </c>
    </row>
    <row r="14339" spans="1:3">
      <c r="A14339" s="285">
        <v>338852</v>
      </c>
      <c r="B14339" s="285" t="s">
        <v>22521</v>
      </c>
      <c r="C14339" s="513">
        <v>68.206199999999995</v>
      </c>
    </row>
    <row r="14340" spans="1:3">
      <c r="A14340" s="285">
        <v>19947</v>
      </c>
      <c r="B14340" s="285" t="s">
        <v>22522</v>
      </c>
      <c r="C14340" s="513">
        <v>42.3307</v>
      </c>
    </row>
    <row r="14341" spans="1:3">
      <c r="A14341" s="285">
        <v>21102</v>
      </c>
      <c r="B14341" s="285" t="s">
        <v>22523</v>
      </c>
      <c r="C14341" s="513">
        <v>98.256299999999996</v>
      </c>
    </row>
    <row r="14342" spans="1:3">
      <c r="A14342" s="285">
        <v>21112</v>
      </c>
      <c r="B14342" s="285" t="s">
        <v>18462</v>
      </c>
      <c r="C14342" s="513">
        <v>83.028599999999997</v>
      </c>
    </row>
    <row r="14343" spans="1:3">
      <c r="A14343" s="285">
        <v>310185</v>
      </c>
      <c r="B14343" s="285" t="s">
        <v>22524</v>
      </c>
      <c r="C14343" s="513">
        <v>191.94</v>
      </c>
    </row>
    <row r="14344" spans="1:3">
      <c r="A14344" s="285">
        <v>137536</v>
      </c>
      <c r="B14344" s="285" t="s">
        <v>22525</v>
      </c>
      <c r="C14344" s="513">
        <v>38.316600000000001</v>
      </c>
    </row>
    <row r="14345" spans="1:3">
      <c r="A14345" s="285">
        <v>137537</v>
      </c>
      <c r="B14345" s="285" t="s">
        <v>22526</v>
      </c>
      <c r="C14345" s="513">
        <v>50.091299999999997</v>
      </c>
    </row>
    <row r="14346" spans="1:3">
      <c r="A14346" s="285">
        <v>137538</v>
      </c>
      <c r="B14346" s="285" t="s">
        <v>22527</v>
      </c>
      <c r="C14346" s="513">
        <v>61.9101</v>
      </c>
    </row>
    <row r="14347" spans="1:3">
      <c r="A14347" s="285">
        <v>137539</v>
      </c>
      <c r="B14347" s="285" t="s">
        <v>22528</v>
      </c>
      <c r="C14347" s="513">
        <v>93.680999999999997</v>
      </c>
    </row>
    <row r="14348" spans="1:3">
      <c r="A14348" s="285">
        <v>20797</v>
      </c>
      <c r="B14348" s="285" t="s">
        <v>22529</v>
      </c>
      <c r="C14348" s="513">
        <v>96.924599999999998</v>
      </c>
    </row>
    <row r="14349" spans="1:3">
      <c r="A14349" s="285">
        <v>21213</v>
      </c>
      <c r="B14349" s="285" t="s">
        <v>22530</v>
      </c>
      <c r="C14349" s="513">
        <v>48.450699999999998</v>
      </c>
    </row>
    <row r="14350" spans="1:3">
      <c r="A14350" s="285">
        <v>412059</v>
      </c>
      <c r="B14350" s="285" t="s">
        <v>22516</v>
      </c>
      <c r="C14350" s="513">
        <v>63.116</v>
      </c>
    </row>
    <row r="14351" spans="1:3">
      <c r="A14351" s="285">
        <v>661691</v>
      </c>
      <c r="B14351" s="285" t="s">
        <v>22531</v>
      </c>
      <c r="C14351" s="513">
        <v>3.2262</v>
      </c>
    </row>
    <row r="14352" spans="1:3">
      <c r="A14352" s="285">
        <v>421078</v>
      </c>
      <c r="B14352" s="285" t="s">
        <v>22532</v>
      </c>
      <c r="C14352" s="513">
        <v>92.293000000000006</v>
      </c>
    </row>
    <row r="14353" spans="1:3">
      <c r="A14353" s="285">
        <v>64888</v>
      </c>
      <c r="B14353" s="285" t="s">
        <v>22533</v>
      </c>
      <c r="C14353" s="513">
        <v>36.2044</v>
      </c>
    </row>
    <row r="14354" spans="1:3">
      <c r="A14354" s="285">
        <v>741101</v>
      </c>
      <c r="B14354" s="285" t="s">
        <v>22534</v>
      </c>
      <c r="C14354" s="513">
        <v>1.1881999999999999</v>
      </c>
    </row>
    <row r="14355" spans="1:3">
      <c r="A14355" s="285">
        <v>741102</v>
      </c>
      <c r="B14355" s="285" t="s">
        <v>22535</v>
      </c>
      <c r="C14355" s="513">
        <v>2.3763999999999998</v>
      </c>
    </row>
    <row r="14356" spans="1:3">
      <c r="A14356" s="285">
        <v>741103</v>
      </c>
      <c r="B14356" s="285" t="s">
        <v>22536</v>
      </c>
      <c r="C14356" s="513">
        <v>3.9154</v>
      </c>
    </row>
    <row r="14357" spans="1:3">
      <c r="A14357" s="285">
        <v>741105</v>
      </c>
      <c r="B14357" s="285" t="s">
        <v>22537</v>
      </c>
      <c r="C14357" s="513">
        <v>7.8434999999999997</v>
      </c>
    </row>
    <row r="14358" spans="1:3">
      <c r="A14358" s="285">
        <v>741108</v>
      </c>
      <c r="B14358" s="285" t="s">
        <v>22538</v>
      </c>
      <c r="C14358" s="513">
        <v>2.3763999999999998</v>
      </c>
    </row>
    <row r="14359" spans="1:3">
      <c r="A14359" s="285">
        <v>741109</v>
      </c>
      <c r="B14359" s="285" t="s">
        <v>22539</v>
      </c>
      <c r="C14359" s="513">
        <v>3.9154</v>
      </c>
    </row>
    <row r="14360" spans="1:3">
      <c r="A14360" s="285">
        <v>741131</v>
      </c>
      <c r="B14360" s="285" t="s">
        <v>22534</v>
      </c>
      <c r="C14360" s="513">
        <v>2.9672999999999998</v>
      </c>
    </row>
    <row r="14361" spans="1:3">
      <c r="A14361" s="285">
        <v>741132</v>
      </c>
      <c r="B14361" s="285" t="s">
        <v>22535</v>
      </c>
      <c r="C14361" s="513">
        <v>5.9333</v>
      </c>
    </row>
    <row r="14362" spans="1:3">
      <c r="A14362" s="285">
        <v>741133</v>
      </c>
      <c r="B14362" s="285" t="s">
        <v>22536</v>
      </c>
      <c r="C14362" s="513">
        <v>9.7775999999999996</v>
      </c>
    </row>
    <row r="14363" spans="1:3">
      <c r="A14363" s="285">
        <v>741134</v>
      </c>
      <c r="B14363" s="285" t="s">
        <v>22540</v>
      </c>
      <c r="C14363" s="513">
        <v>14.011200000000001</v>
      </c>
    </row>
    <row r="14364" spans="1:3">
      <c r="A14364" s="285">
        <v>741135</v>
      </c>
      <c r="B14364" s="285" t="s">
        <v>22537</v>
      </c>
      <c r="C14364" s="513">
        <v>19.5867</v>
      </c>
    </row>
    <row r="14365" spans="1:3">
      <c r="A14365" s="285">
        <v>741138</v>
      </c>
      <c r="B14365" s="285" t="s">
        <v>22538</v>
      </c>
      <c r="C14365" s="513">
        <v>5.9333</v>
      </c>
    </row>
    <row r="14366" spans="1:3">
      <c r="A14366" s="285">
        <v>741139</v>
      </c>
      <c r="B14366" s="285" t="s">
        <v>22539</v>
      </c>
      <c r="C14366" s="513">
        <v>9.7775999999999996</v>
      </c>
    </row>
    <row r="14367" spans="1:3">
      <c r="A14367" s="285">
        <v>741151</v>
      </c>
      <c r="B14367" s="285" t="s">
        <v>22534</v>
      </c>
      <c r="C14367" s="513">
        <v>2.9672999999999998</v>
      </c>
    </row>
    <row r="14368" spans="1:3">
      <c r="A14368" s="285">
        <v>741152</v>
      </c>
      <c r="B14368" s="285" t="s">
        <v>22535</v>
      </c>
      <c r="C14368" s="513">
        <v>5.9333</v>
      </c>
    </row>
    <row r="14369" spans="1:3">
      <c r="A14369" s="285">
        <v>741153</v>
      </c>
      <c r="B14369" s="285" t="s">
        <v>22536</v>
      </c>
      <c r="C14369" s="513">
        <v>9.7775999999999996</v>
      </c>
    </row>
    <row r="14370" spans="1:3">
      <c r="A14370" s="285">
        <v>741154</v>
      </c>
      <c r="B14370" s="285" t="s">
        <v>22540</v>
      </c>
      <c r="C14370" s="513">
        <v>14.011200000000001</v>
      </c>
    </row>
    <row r="14371" spans="1:3">
      <c r="A14371" s="285">
        <v>741155</v>
      </c>
      <c r="B14371" s="285" t="s">
        <v>22537</v>
      </c>
      <c r="C14371" s="513">
        <v>19.5867</v>
      </c>
    </row>
    <row r="14372" spans="1:3">
      <c r="A14372" s="285">
        <v>741158</v>
      </c>
      <c r="B14372" s="285" t="s">
        <v>22538</v>
      </c>
      <c r="C14372" s="513">
        <v>5.9333</v>
      </c>
    </row>
    <row r="14373" spans="1:3">
      <c r="A14373" s="285">
        <v>741159</v>
      </c>
      <c r="B14373" s="285" t="s">
        <v>22539</v>
      </c>
      <c r="C14373" s="513">
        <v>9.7775999999999996</v>
      </c>
    </row>
    <row r="14374" spans="1:3">
      <c r="A14374" s="285">
        <v>741520</v>
      </c>
      <c r="B14374" s="285" t="s">
        <v>22541</v>
      </c>
      <c r="C14374" s="513">
        <v>5.0967000000000002</v>
      </c>
    </row>
    <row r="14375" spans="1:3">
      <c r="A14375" s="285">
        <v>741521</v>
      </c>
      <c r="B14375" s="285" t="s">
        <v>22542</v>
      </c>
      <c r="C14375" s="513">
        <v>3.4222000000000001</v>
      </c>
    </row>
    <row r="14376" spans="1:3">
      <c r="A14376" s="285">
        <v>741522</v>
      </c>
      <c r="B14376" s="285" t="s">
        <v>22543</v>
      </c>
      <c r="C14376" s="513">
        <v>10.1997</v>
      </c>
    </row>
    <row r="14377" spans="1:3">
      <c r="A14377" s="285">
        <v>741523</v>
      </c>
      <c r="B14377" s="285" t="s">
        <v>22544</v>
      </c>
      <c r="C14377" s="513">
        <v>15.283799999999999</v>
      </c>
    </row>
    <row r="14378" spans="1:3">
      <c r="A14378" s="285">
        <v>741530</v>
      </c>
      <c r="B14378" s="285" t="s">
        <v>22545</v>
      </c>
      <c r="C14378" s="513">
        <v>5.0967000000000002</v>
      </c>
    </row>
    <row r="14379" spans="1:3">
      <c r="A14379" s="285">
        <v>741532</v>
      </c>
      <c r="B14379" s="285" t="s">
        <v>22546</v>
      </c>
      <c r="C14379" s="513">
        <v>10.1997</v>
      </c>
    </row>
    <row r="14380" spans="1:3">
      <c r="A14380" s="285">
        <v>741533</v>
      </c>
      <c r="B14380" s="285" t="s">
        <v>22547</v>
      </c>
      <c r="C14380" s="513">
        <v>15.283799999999999</v>
      </c>
    </row>
    <row r="14381" spans="1:3">
      <c r="A14381" s="285">
        <v>741535</v>
      </c>
      <c r="B14381" s="285" t="s">
        <v>22548</v>
      </c>
      <c r="C14381" s="513">
        <v>34.946100000000001</v>
      </c>
    </row>
    <row r="14382" spans="1:3">
      <c r="A14382" s="285">
        <v>741536</v>
      </c>
      <c r="B14382" s="285" t="s">
        <v>22549</v>
      </c>
      <c r="C14382" s="513">
        <v>29.849399999999999</v>
      </c>
    </row>
    <row r="14383" spans="1:3">
      <c r="A14383" s="285">
        <v>741537</v>
      </c>
      <c r="B14383" s="285" t="s">
        <v>22550</v>
      </c>
      <c r="C14383" s="513">
        <v>23.776199999999999</v>
      </c>
    </row>
    <row r="14384" spans="1:3">
      <c r="A14384" s="285">
        <v>741540</v>
      </c>
      <c r="B14384" s="285" t="s">
        <v>22551</v>
      </c>
      <c r="C14384" s="513">
        <v>4.5523999999999996</v>
      </c>
    </row>
    <row r="14385" spans="1:3">
      <c r="A14385" s="285">
        <v>741541</v>
      </c>
      <c r="B14385" s="285" t="s">
        <v>22552</v>
      </c>
      <c r="C14385" s="513">
        <v>4.7028999999999996</v>
      </c>
    </row>
    <row r="14386" spans="1:3">
      <c r="A14386" s="285">
        <v>741542</v>
      </c>
      <c r="B14386" s="285" t="s">
        <v>22553</v>
      </c>
      <c r="C14386" s="513">
        <v>8.9207999999999998</v>
      </c>
    </row>
    <row r="14387" spans="1:3">
      <c r="A14387" s="285">
        <v>741543</v>
      </c>
      <c r="B14387" s="285" t="s">
        <v>22554</v>
      </c>
      <c r="C14387" s="513">
        <v>6.6276000000000002</v>
      </c>
    </row>
    <row r="14388" spans="1:3">
      <c r="A14388" s="285">
        <v>741545</v>
      </c>
      <c r="B14388" s="285" t="s">
        <v>22555</v>
      </c>
      <c r="C14388" s="513">
        <v>7.56</v>
      </c>
    </row>
    <row r="14389" spans="1:3">
      <c r="A14389" s="285">
        <v>741546</v>
      </c>
      <c r="B14389" s="285" t="s">
        <v>22556</v>
      </c>
      <c r="C14389" s="513">
        <v>7.0749000000000004</v>
      </c>
    </row>
    <row r="14390" spans="1:3">
      <c r="A14390" s="285">
        <v>741547</v>
      </c>
      <c r="B14390" s="285" t="s">
        <v>22557</v>
      </c>
      <c r="C14390" s="513">
        <v>5.4621000000000004</v>
      </c>
    </row>
    <row r="14391" spans="1:3">
      <c r="A14391" s="285">
        <v>741548</v>
      </c>
      <c r="B14391" s="285" t="s">
        <v>22558</v>
      </c>
      <c r="C14391" s="513">
        <v>5.6120000000000001</v>
      </c>
    </row>
    <row r="14392" spans="1:3">
      <c r="A14392" s="285">
        <v>741549</v>
      </c>
      <c r="B14392" s="285" t="s">
        <v>22559</v>
      </c>
      <c r="C14392" s="513">
        <v>10.5336</v>
      </c>
    </row>
    <row r="14393" spans="1:3">
      <c r="A14393" s="285">
        <v>741550</v>
      </c>
      <c r="B14393" s="285" t="s">
        <v>22560</v>
      </c>
      <c r="C14393" s="513">
        <v>5.8124000000000002</v>
      </c>
    </row>
    <row r="14394" spans="1:3">
      <c r="A14394" s="285">
        <v>741551</v>
      </c>
      <c r="B14394" s="285" t="s">
        <v>22561</v>
      </c>
      <c r="C14394" s="513">
        <v>10.5336</v>
      </c>
    </row>
    <row r="14395" spans="1:3">
      <c r="A14395" s="285">
        <v>741552</v>
      </c>
      <c r="B14395" s="285" t="s">
        <v>22562</v>
      </c>
      <c r="C14395" s="513">
        <v>6.9047999999999998</v>
      </c>
    </row>
    <row r="14396" spans="1:3">
      <c r="A14396" s="285">
        <v>741553</v>
      </c>
      <c r="B14396" s="285" t="s">
        <v>22563</v>
      </c>
      <c r="C14396" s="513">
        <v>43.778700000000001</v>
      </c>
    </row>
    <row r="14397" spans="1:3">
      <c r="A14397" s="285">
        <v>741557</v>
      </c>
      <c r="B14397" s="285" t="s">
        <v>22564</v>
      </c>
      <c r="C14397" s="513">
        <v>10.7919</v>
      </c>
    </row>
    <row r="14398" spans="1:3">
      <c r="A14398" s="285">
        <v>741559</v>
      </c>
      <c r="B14398" s="285" t="s">
        <v>22565</v>
      </c>
      <c r="C14398" s="513">
        <v>10.7919</v>
      </c>
    </row>
    <row r="14399" spans="1:3">
      <c r="A14399" s="285">
        <v>741560</v>
      </c>
      <c r="B14399" s="285" t="s">
        <v>22566</v>
      </c>
      <c r="C14399" s="513">
        <v>76.86</v>
      </c>
    </row>
    <row r="14400" spans="1:3">
      <c r="A14400" s="285">
        <v>741561</v>
      </c>
      <c r="B14400" s="285" t="s">
        <v>22567</v>
      </c>
      <c r="C14400" s="513">
        <v>76.733999999999995</v>
      </c>
    </row>
    <row r="14401" spans="1:3">
      <c r="A14401" s="285">
        <v>741562</v>
      </c>
      <c r="B14401" s="285" t="s">
        <v>22568</v>
      </c>
      <c r="C14401" s="513">
        <v>66.843000000000004</v>
      </c>
    </row>
    <row r="14402" spans="1:3">
      <c r="A14402" s="285">
        <v>741563</v>
      </c>
      <c r="B14402" s="285" t="s">
        <v>22569</v>
      </c>
      <c r="C14402" s="513">
        <v>64.322999999999993</v>
      </c>
    </row>
    <row r="14403" spans="1:3">
      <c r="A14403" s="285">
        <v>741570</v>
      </c>
      <c r="B14403" s="285" t="s">
        <v>22570</v>
      </c>
      <c r="C14403" s="513">
        <v>11.4345</v>
      </c>
    </row>
    <row r="14404" spans="1:3">
      <c r="A14404" s="285">
        <v>741571</v>
      </c>
      <c r="B14404" s="285" t="s">
        <v>22571</v>
      </c>
      <c r="C14404" s="513">
        <v>20.2986</v>
      </c>
    </row>
    <row r="14405" spans="1:3">
      <c r="A14405" s="285">
        <v>741572</v>
      </c>
      <c r="B14405" s="285" t="s">
        <v>22572</v>
      </c>
      <c r="C14405" s="513">
        <v>16.071300000000001</v>
      </c>
    </row>
    <row r="14406" spans="1:3">
      <c r="A14406" s="285">
        <v>741573</v>
      </c>
      <c r="B14406" s="285" t="s">
        <v>22573</v>
      </c>
      <c r="C14406" s="513">
        <v>19.3599</v>
      </c>
    </row>
    <row r="14407" spans="1:3">
      <c r="A14407" s="285">
        <v>741574</v>
      </c>
      <c r="B14407" s="285" t="s">
        <v>22574</v>
      </c>
      <c r="C14407" s="513">
        <v>10.6533</v>
      </c>
    </row>
    <row r="14408" spans="1:3">
      <c r="A14408" s="285">
        <v>741575</v>
      </c>
      <c r="B14408" s="285" t="s">
        <v>22575</v>
      </c>
      <c r="C14408" s="513">
        <v>7.1567999999999996</v>
      </c>
    </row>
    <row r="14409" spans="1:3">
      <c r="A14409" s="285">
        <v>741580</v>
      </c>
      <c r="B14409" s="285" t="s">
        <v>22576</v>
      </c>
      <c r="C14409" s="513">
        <v>2.6120000000000001</v>
      </c>
    </row>
    <row r="14410" spans="1:3">
      <c r="A14410" s="285">
        <v>741581</v>
      </c>
      <c r="B14410" s="285" t="s">
        <v>22577</v>
      </c>
      <c r="C14410" s="513">
        <v>2.835</v>
      </c>
    </row>
    <row r="14411" spans="1:3">
      <c r="A14411" s="285">
        <v>741620</v>
      </c>
      <c r="B14411" s="285" t="s">
        <v>22541</v>
      </c>
      <c r="C14411" s="513">
        <v>7.5537000000000001</v>
      </c>
    </row>
    <row r="14412" spans="1:3">
      <c r="A14412" s="285">
        <v>741621</v>
      </c>
      <c r="B14412" s="285" t="s">
        <v>22542</v>
      </c>
      <c r="C14412" s="513">
        <v>5.7694999999999999</v>
      </c>
    </row>
    <row r="14413" spans="1:3">
      <c r="A14413" s="285">
        <v>741622</v>
      </c>
      <c r="B14413" s="285" t="s">
        <v>22543</v>
      </c>
      <c r="C14413" s="513">
        <v>15.1074</v>
      </c>
    </row>
    <row r="14414" spans="1:3">
      <c r="A14414" s="285">
        <v>741623</v>
      </c>
      <c r="B14414" s="285" t="s">
        <v>22544</v>
      </c>
      <c r="C14414" s="513">
        <v>22.661100000000001</v>
      </c>
    </row>
    <row r="14415" spans="1:3">
      <c r="A14415" s="285">
        <v>741630</v>
      </c>
      <c r="B14415" s="285" t="s">
        <v>22545</v>
      </c>
      <c r="C14415" s="513">
        <v>7.5537000000000001</v>
      </c>
    </row>
    <row r="14416" spans="1:3">
      <c r="A14416" s="285">
        <v>741632</v>
      </c>
      <c r="B14416" s="285" t="s">
        <v>22546</v>
      </c>
      <c r="C14416" s="513">
        <v>15.1074</v>
      </c>
    </row>
    <row r="14417" spans="1:3">
      <c r="A14417" s="285">
        <v>741633</v>
      </c>
      <c r="B14417" s="285" t="s">
        <v>22547</v>
      </c>
      <c r="C14417" s="513">
        <v>22.661100000000001</v>
      </c>
    </row>
    <row r="14418" spans="1:3">
      <c r="A14418" s="285">
        <v>741634</v>
      </c>
      <c r="B14418" s="285" t="s">
        <v>22578</v>
      </c>
      <c r="C14418" s="513">
        <v>32.148899999999998</v>
      </c>
    </row>
    <row r="14419" spans="1:3">
      <c r="A14419" s="285">
        <v>741635</v>
      </c>
      <c r="B14419" s="285" t="s">
        <v>22579</v>
      </c>
      <c r="C14419" s="513">
        <v>37.308599999999998</v>
      </c>
    </row>
    <row r="14420" spans="1:3">
      <c r="A14420" s="285">
        <v>741636</v>
      </c>
      <c r="B14420" s="285" t="s">
        <v>22549</v>
      </c>
      <c r="C14420" s="513">
        <v>32.148899999999998</v>
      </c>
    </row>
    <row r="14421" spans="1:3">
      <c r="A14421" s="285">
        <v>741637</v>
      </c>
      <c r="B14421" s="285" t="s">
        <v>22550</v>
      </c>
      <c r="C14421" s="513">
        <v>26.957699999999999</v>
      </c>
    </row>
    <row r="14422" spans="1:3">
      <c r="A14422" s="285">
        <v>741640</v>
      </c>
      <c r="B14422" s="285" t="s">
        <v>22551</v>
      </c>
      <c r="C14422" s="513">
        <v>6.1418999999999997</v>
      </c>
    </row>
    <row r="14423" spans="1:3">
      <c r="A14423" s="285">
        <v>741641</v>
      </c>
      <c r="B14423" s="285" t="s">
        <v>22552</v>
      </c>
      <c r="C14423" s="513">
        <v>6.5519999999999996</v>
      </c>
    </row>
    <row r="14424" spans="1:3">
      <c r="A14424" s="285">
        <v>741642</v>
      </c>
      <c r="B14424" s="285" t="s">
        <v>22553</v>
      </c>
      <c r="C14424" s="513">
        <v>12.1905</v>
      </c>
    </row>
    <row r="14425" spans="1:3">
      <c r="A14425" s="285">
        <v>741643</v>
      </c>
      <c r="B14425" s="285" t="s">
        <v>22554</v>
      </c>
      <c r="C14425" s="513">
        <v>9.5004000000000008</v>
      </c>
    </row>
    <row r="14426" spans="1:3">
      <c r="A14426" s="285">
        <v>741645</v>
      </c>
      <c r="B14426" s="285" t="s">
        <v>22555</v>
      </c>
      <c r="C14426" s="513">
        <v>9.1476000000000006</v>
      </c>
    </row>
    <row r="14427" spans="1:3">
      <c r="A14427" s="285">
        <v>741646</v>
      </c>
      <c r="B14427" s="285" t="s">
        <v>22556</v>
      </c>
      <c r="C14427" s="513">
        <v>11.774699999999999</v>
      </c>
    </row>
    <row r="14428" spans="1:3">
      <c r="A14428" s="285">
        <v>741647</v>
      </c>
      <c r="B14428" s="285" t="s">
        <v>22557</v>
      </c>
      <c r="C14428" s="513">
        <v>7.0496999999999996</v>
      </c>
    </row>
    <row r="14429" spans="1:3">
      <c r="A14429" s="285">
        <v>741648</v>
      </c>
      <c r="B14429" s="285" t="s">
        <v>22558</v>
      </c>
      <c r="C14429" s="513">
        <v>7.4592000000000001</v>
      </c>
    </row>
    <row r="14430" spans="1:3">
      <c r="A14430" s="285">
        <v>741649</v>
      </c>
      <c r="B14430" s="285" t="s">
        <v>22559</v>
      </c>
      <c r="C14430" s="513">
        <v>13.797000000000001</v>
      </c>
    </row>
    <row r="14431" spans="1:3">
      <c r="A14431" s="285">
        <v>741650</v>
      </c>
      <c r="B14431" s="285" t="s">
        <v>22560</v>
      </c>
      <c r="C14431" s="513">
        <v>11.610900000000001</v>
      </c>
    </row>
    <row r="14432" spans="1:3">
      <c r="A14432" s="285">
        <v>741651</v>
      </c>
      <c r="B14432" s="285" t="s">
        <v>22561</v>
      </c>
      <c r="C14432" s="513">
        <v>13.797000000000001</v>
      </c>
    </row>
    <row r="14433" spans="1:3">
      <c r="A14433" s="285">
        <v>741652</v>
      </c>
      <c r="B14433" s="285" t="s">
        <v>22562</v>
      </c>
      <c r="C14433" s="513">
        <v>11.7432</v>
      </c>
    </row>
    <row r="14434" spans="1:3">
      <c r="A14434" s="285">
        <v>741653</v>
      </c>
      <c r="B14434" s="285" t="s">
        <v>22563</v>
      </c>
      <c r="C14434" s="513">
        <v>46.216799999999999</v>
      </c>
    </row>
    <row r="14435" spans="1:3">
      <c r="A14435" s="285">
        <v>741654</v>
      </c>
      <c r="B14435" s="285" t="s">
        <v>22580</v>
      </c>
      <c r="C14435" s="513">
        <v>5.8936999999999999</v>
      </c>
    </row>
    <row r="14436" spans="1:3">
      <c r="A14436" s="285">
        <v>741657</v>
      </c>
      <c r="B14436" s="285" t="s">
        <v>22564</v>
      </c>
      <c r="C14436" s="513">
        <v>14.319900000000001</v>
      </c>
    </row>
    <row r="14437" spans="1:3">
      <c r="A14437" s="285">
        <v>741658</v>
      </c>
      <c r="B14437" s="285" t="s">
        <v>22581</v>
      </c>
      <c r="C14437" s="513">
        <v>29.3202</v>
      </c>
    </row>
    <row r="14438" spans="1:3">
      <c r="A14438" s="285">
        <v>741659</v>
      </c>
      <c r="B14438" s="285" t="s">
        <v>22565</v>
      </c>
      <c r="C14438" s="513">
        <v>14.319900000000001</v>
      </c>
    </row>
    <row r="14439" spans="1:3">
      <c r="A14439" s="285">
        <v>741660</v>
      </c>
      <c r="B14439" s="285" t="s">
        <v>22566</v>
      </c>
      <c r="C14439" s="513">
        <v>79.820999999999998</v>
      </c>
    </row>
    <row r="14440" spans="1:3">
      <c r="A14440" s="285">
        <v>741661</v>
      </c>
      <c r="B14440" s="285" t="s">
        <v>22567</v>
      </c>
      <c r="C14440" s="513">
        <v>79.694999999999993</v>
      </c>
    </row>
    <row r="14441" spans="1:3">
      <c r="A14441" s="285">
        <v>741662</v>
      </c>
      <c r="B14441" s="285" t="s">
        <v>22568</v>
      </c>
      <c r="C14441" s="513">
        <v>69.741</v>
      </c>
    </row>
    <row r="14442" spans="1:3">
      <c r="A14442" s="285">
        <v>741663</v>
      </c>
      <c r="B14442" s="285" t="s">
        <v>22569</v>
      </c>
      <c r="C14442" s="513">
        <v>67.158000000000001</v>
      </c>
    </row>
    <row r="14443" spans="1:3">
      <c r="A14443" s="285">
        <v>741670</v>
      </c>
      <c r="B14443" s="285" t="s">
        <v>22570</v>
      </c>
      <c r="C14443" s="513">
        <v>18.3078</v>
      </c>
    </row>
    <row r="14444" spans="1:3">
      <c r="A14444" s="285">
        <v>741671</v>
      </c>
      <c r="B14444" s="285" t="s">
        <v>22571</v>
      </c>
      <c r="C14444" s="513">
        <v>25.420500000000001</v>
      </c>
    </row>
    <row r="14445" spans="1:3">
      <c r="A14445" s="285">
        <v>741672</v>
      </c>
      <c r="B14445" s="285" t="s">
        <v>22572</v>
      </c>
      <c r="C14445" s="513">
        <v>17.822700000000001</v>
      </c>
    </row>
    <row r="14446" spans="1:3">
      <c r="A14446" s="285">
        <v>741673</v>
      </c>
      <c r="B14446" s="285" t="s">
        <v>22573</v>
      </c>
      <c r="C14446" s="513">
        <v>22.837499999999999</v>
      </c>
    </row>
    <row r="14447" spans="1:3">
      <c r="A14447" s="285">
        <v>741674</v>
      </c>
      <c r="B14447" s="285" t="s">
        <v>22574</v>
      </c>
      <c r="C14447" s="513">
        <v>13.463100000000001</v>
      </c>
    </row>
    <row r="14448" spans="1:3">
      <c r="A14448" s="285">
        <v>741675</v>
      </c>
      <c r="B14448" s="285" t="s">
        <v>22575</v>
      </c>
      <c r="C14448" s="513">
        <v>12.0519</v>
      </c>
    </row>
    <row r="14449" spans="1:3">
      <c r="A14449" s="285">
        <v>741680</v>
      </c>
      <c r="B14449" s="285" t="s">
        <v>22576</v>
      </c>
      <c r="C14449" s="513">
        <v>5.7619999999999996</v>
      </c>
    </row>
    <row r="14450" spans="1:3">
      <c r="A14450" s="285">
        <v>741681</v>
      </c>
      <c r="B14450" s="285" t="s">
        <v>22577</v>
      </c>
      <c r="C14450" s="513">
        <v>6.2130999999999998</v>
      </c>
    </row>
    <row r="14451" spans="1:3">
      <c r="A14451" s="285">
        <v>741720</v>
      </c>
      <c r="B14451" s="285" t="s">
        <v>22541</v>
      </c>
      <c r="C14451" s="513">
        <v>7.5537000000000001</v>
      </c>
    </row>
    <row r="14452" spans="1:3">
      <c r="A14452" s="285">
        <v>741721</v>
      </c>
      <c r="B14452" s="285" t="s">
        <v>22542</v>
      </c>
      <c r="C14452" s="513">
        <v>5.7694999999999999</v>
      </c>
    </row>
    <row r="14453" spans="1:3">
      <c r="A14453" s="285">
        <v>741722</v>
      </c>
      <c r="B14453" s="285" t="s">
        <v>22543</v>
      </c>
      <c r="C14453" s="513">
        <v>15.1074</v>
      </c>
    </row>
    <row r="14454" spans="1:3">
      <c r="A14454" s="285">
        <v>741723</v>
      </c>
      <c r="B14454" s="285" t="s">
        <v>22544</v>
      </c>
      <c r="C14454" s="513">
        <v>22.661100000000001</v>
      </c>
    </row>
    <row r="14455" spans="1:3">
      <c r="A14455" s="285">
        <v>741730</v>
      </c>
      <c r="B14455" s="285" t="s">
        <v>22545</v>
      </c>
      <c r="C14455" s="513">
        <v>7.5537000000000001</v>
      </c>
    </row>
    <row r="14456" spans="1:3">
      <c r="A14456" s="285">
        <v>741732</v>
      </c>
      <c r="B14456" s="285" t="s">
        <v>22546</v>
      </c>
      <c r="C14456" s="513">
        <v>15.1074</v>
      </c>
    </row>
    <row r="14457" spans="1:3">
      <c r="A14457" s="285">
        <v>741733</v>
      </c>
      <c r="B14457" s="285" t="s">
        <v>22547</v>
      </c>
      <c r="C14457" s="513">
        <v>22.661100000000001</v>
      </c>
    </row>
    <row r="14458" spans="1:3">
      <c r="A14458" s="285">
        <v>741735</v>
      </c>
      <c r="B14458" s="285" t="s">
        <v>22579</v>
      </c>
      <c r="C14458" s="513">
        <v>37.308599999999998</v>
      </c>
    </row>
    <row r="14459" spans="1:3">
      <c r="A14459" s="285">
        <v>741736</v>
      </c>
      <c r="B14459" s="285" t="s">
        <v>22549</v>
      </c>
      <c r="C14459" s="513">
        <v>32.148899999999998</v>
      </c>
    </row>
    <row r="14460" spans="1:3">
      <c r="A14460" s="285">
        <v>741737</v>
      </c>
      <c r="B14460" s="285" t="s">
        <v>22550</v>
      </c>
      <c r="C14460" s="513">
        <v>26.957699999999999</v>
      </c>
    </row>
    <row r="14461" spans="1:3">
      <c r="A14461" s="285">
        <v>741740</v>
      </c>
      <c r="B14461" s="285" t="s">
        <v>22551</v>
      </c>
      <c r="C14461" s="513">
        <v>6.1418999999999997</v>
      </c>
    </row>
    <row r="14462" spans="1:3">
      <c r="A14462" s="285">
        <v>741741</v>
      </c>
      <c r="B14462" s="285" t="s">
        <v>22552</v>
      </c>
      <c r="C14462" s="513">
        <v>6.5519999999999996</v>
      </c>
    </row>
    <row r="14463" spans="1:3">
      <c r="A14463" s="285">
        <v>741742</v>
      </c>
      <c r="B14463" s="285" t="s">
        <v>22553</v>
      </c>
      <c r="C14463" s="513">
        <v>12.1905</v>
      </c>
    </row>
    <row r="14464" spans="1:3">
      <c r="A14464" s="285">
        <v>741743</v>
      </c>
      <c r="B14464" s="285" t="s">
        <v>22554</v>
      </c>
      <c r="C14464" s="513">
        <v>9.5004000000000008</v>
      </c>
    </row>
    <row r="14465" spans="1:3">
      <c r="A14465" s="285">
        <v>741745</v>
      </c>
      <c r="B14465" s="285" t="s">
        <v>22555</v>
      </c>
      <c r="C14465" s="513">
        <v>9.1476000000000006</v>
      </c>
    </row>
    <row r="14466" spans="1:3">
      <c r="A14466" s="285">
        <v>741746</v>
      </c>
      <c r="B14466" s="285" t="s">
        <v>22556</v>
      </c>
      <c r="C14466" s="513">
        <v>11.774699999999999</v>
      </c>
    </row>
    <row r="14467" spans="1:3">
      <c r="A14467" s="285">
        <v>741747</v>
      </c>
      <c r="B14467" s="285" t="s">
        <v>22557</v>
      </c>
      <c r="C14467" s="513">
        <v>7.0496999999999996</v>
      </c>
    </row>
    <row r="14468" spans="1:3">
      <c r="A14468" s="285">
        <v>741748</v>
      </c>
      <c r="B14468" s="285" t="s">
        <v>22558</v>
      </c>
      <c r="C14468" s="513">
        <v>7.4592000000000001</v>
      </c>
    </row>
    <row r="14469" spans="1:3">
      <c r="A14469" s="285">
        <v>741749</v>
      </c>
      <c r="B14469" s="285" t="s">
        <v>22559</v>
      </c>
      <c r="C14469" s="513">
        <v>13.797000000000001</v>
      </c>
    </row>
    <row r="14470" spans="1:3">
      <c r="A14470" s="285">
        <v>741750</v>
      </c>
      <c r="B14470" s="285" t="s">
        <v>22560</v>
      </c>
      <c r="C14470" s="513">
        <v>11.610900000000001</v>
      </c>
    </row>
    <row r="14471" spans="1:3">
      <c r="A14471" s="285">
        <v>741751</v>
      </c>
      <c r="B14471" s="285" t="s">
        <v>22561</v>
      </c>
      <c r="C14471" s="513">
        <v>13.797000000000001</v>
      </c>
    </row>
    <row r="14472" spans="1:3">
      <c r="A14472" s="285">
        <v>741752</v>
      </c>
      <c r="B14472" s="285" t="s">
        <v>22562</v>
      </c>
      <c r="C14472" s="513">
        <v>11.7432</v>
      </c>
    </row>
    <row r="14473" spans="1:3">
      <c r="A14473" s="285">
        <v>741753</v>
      </c>
      <c r="B14473" s="285" t="s">
        <v>22563</v>
      </c>
      <c r="C14473" s="513">
        <v>46.216799999999999</v>
      </c>
    </row>
    <row r="14474" spans="1:3">
      <c r="A14474" s="285">
        <v>741754</v>
      </c>
      <c r="B14474" s="285" t="s">
        <v>22580</v>
      </c>
      <c r="C14474" s="513">
        <v>5.8936999999999999</v>
      </c>
    </row>
    <row r="14475" spans="1:3">
      <c r="A14475" s="285">
        <v>741757</v>
      </c>
      <c r="B14475" s="285" t="s">
        <v>22564</v>
      </c>
      <c r="C14475" s="513">
        <v>14.319900000000001</v>
      </c>
    </row>
    <row r="14476" spans="1:3">
      <c r="A14476" s="285">
        <v>741758</v>
      </c>
      <c r="B14476" s="285" t="s">
        <v>22581</v>
      </c>
      <c r="C14476" s="513">
        <v>29.3202</v>
      </c>
    </row>
    <row r="14477" spans="1:3">
      <c r="A14477" s="285">
        <v>741759</v>
      </c>
      <c r="B14477" s="285" t="s">
        <v>22565</v>
      </c>
      <c r="C14477" s="513">
        <v>14.319900000000001</v>
      </c>
    </row>
    <row r="14478" spans="1:3">
      <c r="A14478" s="285">
        <v>741760</v>
      </c>
      <c r="B14478" s="285" t="s">
        <v>22566</v>
      </c>
      <c r="C14478" s="513">
        <v>79.820999999999998</v>
      </c>
    </row>
    <row r="14479" spans="1:3">
      <c r="A14479" s="285">
        <v>741761</v>
      </c>
      <c r="B14479" s="285" t="s">
        <v>22567</v>
      </c>
      <c r="C14479" s="513">
        <v>79.694999999999993</v>
      </c>
    </row>
    <row r="14480" spans="1:3">
      <c r="A14480" s="285">
        <v>741762</v>
      </c>
      <c r="B14480" s="285" t="s">
        <v>22568</v>
      </c>
      <c r="C14480" s="513">
        <v>69.741</v>
      </c>
    </row>
    <row r="14481" spans="1:3">
      <c r="A14481" s="285">
        <v>741763</v>
      </c>
      <c r="B14481" s="285" t="s">
        <v>22569</v>
      </c>
      <c r="C14481" s="513">
        <v>67.158000000000001</v>
      </c>
    </row>
    <row r="14482" spans="1:3">
      <c r="A14482" s="285">
        <v>741770</v>
      </c>
      <c r="B14482" s="285" t="s">
        <v>22570</v>
      </c>
      <c r="C14482" s="513">
        <v>18.3078</v>
      </c>
    </row>
    <row r="14483" spans="1:3">
      <c r="A14483" s="285">
        <v>741771</v>
      </c>
      <c r="B14483" s="285" t="s">
        <v>22571</v>
      </c>
      <c r="C14483" s="513">
        <v>25.420500000000001</v>
      </c>
    </row>
    <row r="14484" spans="1:3">
      <c r="A14484" s="285">
        <v>741772</v>
      </c>
      <c r="B14484" s="285" t="s">
        <v>22572</v>
      </c>
      <c r="C14484" s="513">
        <v>17.822700000000001</v>
      </c>
    </row>
    <row r="14485" spans="1:3">
      <c r="A14485" s="285">
        <v>741773</v>
      </c>
      <c r="B14485" s="285" t="s">
        <v>22573</v>
      </c>
      <c r="C14485" s="513">
        <v>22.837499999999999</v>
      </c>
    </row>
    <row r="14486" spans="1:3">
      <c r="A14486" s="285">
        <v>741774</v>
      </c>
      <c r="B14486" s="285" t="s">
        <v>22574</v>
      </c>
      <c r="C14486" s="513">
        <v>13.463100000000001</v>
      </c>
    </row>
    <row r="14487" spans="1:3">
      <c r="A14487" s="285">
        <v>741775</v>
      </c>
      <c r="B14487" s="285" t="s">
        <v>22575</v>
      </c>
      <c r="C14487" s="513">
        <v>12.0519</v>
      </c>
    </row>
    <row r="14488" spans="1:3">
      <c r="A14488" s="285">
        <v>741780</v>
      </c>
      <c r="B14488" s="285" t="s">
        <v>22576</v>
      </c>
      <c r="C14488" s="513">
        <v>5.7619999999999996</v>
      </c>
    </row>
    <row r="14489" spans="1:3">
      <c r="A14489" s="285">
        <v>741781</v>
      </c>
      <c r="B14489" s="285" t="s">
        <v>22577</v>
      </c>
      <c r="C14489" s="513">
        <v>6.2130999999999998</v>
      </c>
    </row>
    <row r="14490" spans="1:3">
      <c r="A14490" s="285">
        <v>741801</v>
      </c>
      <c r="B14490" s="285" t="s">
        <v>22582</v>
      </c>
      <c r="C14490" s="513">
        <v>40.965499999999999</v>
      </c>
    </row>
    <row r="14491" spans="1:3">
      <c r="A14491" s="285">
        <v>741803</v>
      </c>
      <c r="B14491" s="285" t="s">
        <v>22582</v>
      </c>
      <c r="C14491" s="513">
        <v>40.965499999999999</v>
      </c>
    </row>
    <row r="14492" spans="1:3">
      <c r="A14492" s="285">
        <v>741807</v>
      </c>
      <c r="B14492" s="285" t="s">
        <v>22583</v>
      </c>
      <c r="C14492" s="513">
        <v>54.302700000000002</v>
      </c>
    </row>
    <row r="14493" spans="1:3">
      <c r="A14493" s="285">
        <v>741808</v>
      </c>
      <c r="B14493" s="285" t="s">
        <v>22582</v>
      </c>
      <c r="C14493" s="513">
        <v>40.965499999999999</v>
      </c>
    </row>
    <row r="14494" spans="1:3">
      <c r="A14494" s="285">
        <v>741810</v>
      </c>
      <c r="B14494" s="285" t="s">
        <v>22583</v>
      </c>
      <c r="C14494" s="513">
        <v>43.826700000000002</v>
      </c>
    </row>
    <row r="14495" spans="1:3">
      <c r="A14495" s="285">
        <v>741813</v>
      </c>
      <c r="B14495" s="285" t="s">
        <v>22582</v>
      </c>
      <c r="C14495" s="513">
        <v>40.965499999999999</v>
      </c>
    </row>
    <row r="14496" spans="1:3">
      <c r="A14496" s="285">
        <v>741820</v>
      </c>
      <c r="B14496" s="285" t="s">
        <v>22584</v>
      </c>
      <c r="C14496" s="513">
        <v>108.5749</v>
      </c>
    </row>
    <row r="14497" spans="1:3">
      <c r="A14497" s="285">
        <v>741822</v>
      </c>
      <c r="B14497" s="285" t="s">
        <v>22584</v>
      </c>
      <c r="C14497" s="513">
        <v>80.038700000000006</v>
      </c>
    </row>
    <row r="14498" spans="1:3">
      <c r="A14498" s="285">
        <v>741826</v>
      </c>
      <c r="B14498" s="285" t="s">
        <v>22584</v>
      </c>
      <c r="C14498" s="513">
        <v>90.491799999999998</v>
      </c>
    </row>
    <row r="14499" spans="1:3">
      <c r="A14499" s="285">
        <v>741831</v>
      </c>
      <c r="B14499" s="285" t="s">
        <v>22582</v>
      </c>
      <c r="C14499" s="513">
        <v>42.880600000000001</v>
      </c>
    </row>
    <row r="14500" spans="1:3">
      <c r="A14500" s="285">
        <v>741833</v>
      </c>
      <c r="B14500" s="285" t="s">
        <v>22582</v>
      </c>
      <c r="C14500" s="513">
        <v>42.880600000000001</v>
      </c>
    </row>
    <row r="14501" spans="1:3">
      <c r="A14501" s="285">
        <v>741837</v>
      </c>
      <c r="B14501" s="285" t="s">
        <v>22583</v>
      </c>
      <c r="C14501" s="513">
        <v>57.164000000000001</v>
      </c>
    </row>
    <row r="14502" spans="1:3">
      <c r="A14502" s="285">
        <v>741838</v>
      </c>
      <c r="B14502" s="285" t="s">
        <v>22582</v>
      </c>
      <c r="C14502" s="513">
        <v>42.880600000000001</v>
      </c>
    </row>
    <row r="14503" spans="1:3">
      <c r="A14503" s="285">
        <v>741840</v>
      </c>
      <c r="B14503" s="285" t="s">
        <v>22583</v>
      </c>
      <c r="C14503" s="513">
        <v>45.734200000000001</v>
      </c>
    </row>
    <row r="14504" spans="1:3">
      <c r="A14504" s="285">
        <v>741843</v>
      </c>
      <c r="B14504" s="285" t="s">
        <v>22582</v>
      </c>
      <c r="C14504" s="513">
        <v>42.880600000000001</v>
      </c>
    </row>
    <row r="14505" spans="1:3">
      <c r="A14505" s="285">
        <v>741861</v>
      </c>
      <c r="B14505" s="285" t="s">
        <v>22582</v>
      </c>
      <c r="C14505" s="513">
        <v>42.880600000000001</v>
      </c>
    </row>
    <row r="14506" spans="1:3">
      <c r="A14506" s="285">
        <v>741863</v>
      </c>
      <c r="B14506" s="285" t="s">
        <v>22582</v>
      </c>
      <c r="C14506" s="513">
        <v>42.880600000000001</v>
      </c>
    </row>
    <row r="14507" spans="1:3">
      <c r="A14507" s="285">
        <v>741867</v>
      </c>
      <c r="B14507" s="285" t="s">
        <v>22583</v>
      </c>
      <c r="C14507" s="513">
        <v>57.164000000000001</v>
      </c>
    </row>
    <row r="14508" spans="1:3">
      <c r="A14508" s="285">
        <v>741868</v>
      </c>
      <c r="B14508" s="285" t="s">
        <v>22582</v>
      </c>
      <c r="C14508" s="513">
        <v>42.880600000000001</v>
      </c>
    </row>
    <row r="14509" spans="1:3">
      <c r="A14509" s="285">
        <v>741870</v>
      </c>
      <c r="B14509" s="285" t="s">
        <v>22583</v>
      </c>
      <c r="C14509" s="513">
        <v>45.734200000000001</v>
      </c>
    </row>
    <row r="14510" spans="1:3">
      <c r="A14510" s="285">
        <v>741873</v>
      </c>
      <c r="B14510" s="285" t="s">
        <v>22582</v>
      </c>
      <c r="C14510" s="513">
        <v>42.880600000000001</v>
      </c>
    </row>
    <row r="14511" spans="1:3">
      <c r="A14511" s="285">
        <v>741900</v>
      </c>
      <c r="B14511" s="285" t="s">
        <v>22585</v>
      </c>
      <c r="C14511" s="513">
        <v>106.5911</v>
      </c>
    </row>
    <row r="14512" spans="1:3">
      <c r="A14512" s="285">
        <v>741905</v>
      </c>
      <c r="B14512" s="285" t="s">
        <v>22586</v>
      </c>
      <c r="C14512" s="513">
        <v>114.3737</v>
      </c>
    </row>
    <row r="14513" spans="1:3">
      <c r="A14513" s="285">
        <v>741911</v>
      </c>
      <c r="B14513" s="285" t="s">
        <v>22587</v>
      </c>
      <c r="C14513" s="513">
        <v>36.2044</v>
      </c>
    </row>
    <row r="14514" spans="1:3">
      <c r="A14514" s="285">
        <v>741930</v>
      </c>
      <c r="B14514" s="285" t="s">
        <v>22585</v>
      </c>
      <c r="C14514" s="513">
        <v>111.0928</v>
      </c>
    </row>
    <row r="14515" spans="1:3">
      <c r="A14515" s="285">
        <v>741935</v>
      </c>
      <c r="B14515" s="285" t="s">
        <v>22586</v>
      </c>
      <c r="C14515" s="513">
        <v>120.0962</v>
      </c>
    </row>
    <row r="14516" spans="1:3">
      <c r="A14516" s="285">
        <v>741941</v>
      </c>
      <c r="B14516" s="285" t="s">
        <v>22587</v>
      </c>
      <c r="C14516" s="513">
        <v>38.111899999999999</v>
      </c>
    </row>
    <row r="14517" spans="1:3">
      <c r="A14517" s="285">
        <v>741960</v>
      </c>
      <c r="B14517" s="285" t="s">
        <v>22585</v>
      </c>
      <c r="C14517" s="513">
        <v>111.0928</v>
      </c>
    </row>
    <row r="14518" spans="1:3">
      <c r="A14518" s="285">
        <v>741971</v>
      </c>
      <c r="B14518" s="285" t="s">
        <v>22587</v>
      </c>
      <c r="C14518" s="513">
        <v>38.111899999999999</v>
      </c>
    </row>
    <row r="14519" spans="1:3">
      <c r="A14519" s="285">
        <v>414949</v>
      </c>
      <c r="B14519" s="285" t="s">
        <v>22588</v>
      </c>
      <c r="C14519" s="513">
        <v>2178.6799999999998</v>
      </c>
    </row>
    <row r="14520" spans="1:3">
      <c r="A14520" s="285">
        <v>57738</v>
      </c>
      <c r="B14520" s="285" t="s">
        <v>22589</v>
      </c>
      <c r="C14520" s="513">
        <v>55.856699999999996</v>
      </c>
    </row>
    <row r="14521" spans="1:3">
      <c r="A14521" s="285">
        <v>64871</v>
      </c>
      <c r="B14521" s="285" t="s">
        <v>22590</v>
      </c>
      <c r="C14521" s="513">
        <v>9.5298999999999996</v>
      </c>
    </row>
    <row r="14522" spans="1:3">
      <c r="A14522" s="285">
        <v>741104</v>
      </c>
      <c r="B14522" s="285" t="s">
        <v>22540</v>
      </c>
      <c r="C14522" s="513">
        <v>5.6120000000000001</v>
      </c>
    </row>
    <row r="14523" spans="1:3">
      <c r="A14523" s="285">
        <v>741534</v>
      </c>
      <c r="B14523" s="285" t="s">
        <v>22578</v>
      </c>
      <c r="C14523" s="513">
        <v>29.849399999999999</v>
      </c>
    </row>
    <row r="14524" spans="1:3">
      <c r="A14524" s="285">
        <v>741544</v>
      </c>
      <c r="B14524" s="285" t="s">
        <v>22591</v>
      </c>
      <c r="C14524" s="513">
        <v>6.7788000000000004</v>
      </c>
    </row>
    <row r="14525" spans="1:3">
      <c r="A14525" s="285">
        <v>741554</v>
      </c>
      <c r="B14525" s="285" t="s">
        <v>22580</v>
      </c>
      <c r="C14525" s="513">
        <v>4.3029000000000002</v>
      </c>
    </row>
    <row r="14526" spans="1:3">
      <c r="A14526" s="285">
        <v>741644</v>
      </c>
      <c r="B14526" s="285" t="s">
        <v>22591</v>
      </c>
      <c r="C14526" s="513">
        <v>9.9036000000000008</v>
      </c>
    </row>
    <row r="14527" spans="1:3">
      <c r="A14527" s="285">
        <v>741734</v>
      </c>
      <c r="B14527" s="285" t="s">
        <v>22578</v>
      </c>
      <c r="C14527" s="513">
        <v>32.148899999999998</v>
      </c>
    </row>
    <row r="14528" spans="1:3">
      <c r="A14528" s="285">
        <v>741744</v>
      </c>
      <c r="B14528" s="285" t="s">
        <v>22591</v>
      </c>
      <c r="C14528" s="513">
        <v>9.9036000000000008</v>
      </c>
    </row>
    <row r="14529" spans="1:3">
      <c r="A14529" s="285">
        <v>41380</v>
      </c>
      <c r="B14529" s="285" t="s">
        <v>22592</v>
      </c>
      <c r="C14529" s="513">
        <v>14.543200000000001</v>
      </c>
    </row>
    <row r="14530" spans="1:3">
      <c r="A14530" s="285">
        <v>41387</v>
      </c>
      <c r="B14530" s="285" t="s">
        <v>22593</v>
      </c>
      <c r="C14530" s="513">
        <v>123.648</v>
      </c>
    </row>
    <row r="14531" spans="1:3">
      <c r="A14531" s="285">
        <v>404611</v>
      </c>
      <c r="B14531" s="285" t="s">
        <v>22594</v>
      </c>
      <c r="C14531" s="513">
        <v>513.2835</v>
      </c>
    </row>
    <row r="14532" spans="1:3">
      <c r="A14532" s="285">
        <v>41383</v>
      </c>
      <c r="B14532" s="285" t="s">
        <v>22595</v>
      </c>
      <c r="C14532" s="513">
        <v>70.447199999999995</v>
      </c>
    </row>
    <row r="14533" spans="1:3">
      <c r="A14533" s="285">
        <v>310191</v>
      </c>
      <c r="B14533" s="285" t="s">
        <v>22490</v>
      </c>
      <c r="C14533" s="513">
        <v>282.89999999999998</v>
      </c>
    </row>
    <row r="14534" spans="1:3">
      <c r="A14534" s="285">
        <v>310192</v>
      </c>
      <c r="B14534" s="285" t="s">
        <v>22596</v>
      </c>
      <c r="C14534" s="513">
        <v>297.42</v>
      </c>
    </row>
    <row r="14535" spans="1:3">
      <c r="A14535" s="285">
        <v>310194</v>
      </c>
      <c r="B14535" s="285" t="s">
        <v>22596</v>
      </c>
      <c r="C14535" s="513">
        <v>320.33999999999997</v>
      </c>
    </row>
    <row r="14536" spans="1:3">
      <c r="A14536" s="285">
        <v>32106</v>
      </c>
      <c r="B14536" s="285" t="s">
        <v>22597</v>
      </c>
      <c r="C14536" s="513">
        <v>207.68799999999999</v>
      </c>
    </row>
    <row r="14537" spans="1:3">
      <c r="A14537" s="285">
        <v>32110</v>
      </c>
      <c r="B14537" s="285" t="s">
        <v>22598</v>
      </c>
      <c r="C14537" s="513">
        <v>19.869199999999999</v>
      </c>
    </row>
    <row r="14538" spans="1:3">
      <c r="A14538" s="285">
        <v>32111</v>
      </c>
      <c r="B14538" s="285" t="s">
        <v>22599</v>
      </c>
      <c r="C14538" s="513">
        <v>35.3964</v>
      </c>
    </row>
    <row r="14539" spans="1:3">
      <c r="A14539" s="285">
        <v>32112</v>
      </c>
      <c r="B14539" s="285" t="s">
        <v>22600</v>
      </c>
      <c r="C14539" s="513">
        <v>20.087599999999998</v>
      </c>
    </row>
    <row r="14540" spans="1:3">
      <c r="A14540" s="285">
        <v>32115</v>
      </c>
      <c r="B14540" s="285" t="s">
        <v>22601</v>
      </c>
      <c r="C14540" s="513">
        <v>79.819999999999993</v>
      </c>
    </row>
    <row r="14541" spans="1:3">
      <c r="A14541" s="285">
        <v>32116</v>
      </c>
      <c r="B14541" s="285" t="s">
        <v>22602</v>
      </c>
      <c r="C14541" s="513">
        <v>39.39</v>
      </c>
    </row>
    <row r="14542" spans="1:3">
      <c r="A14542" s="285">
        <v>32117</v>
      </c>
      <c r="B14542" s="285" t="s">
        <v>22603</v>
      </c>
      <c r="C14542" s="513">
        <v>21.917999999999999</v>
      </c>
    </row>
    <row r="14543" spans="1:3">
      <c r="A14543" s="285">
        <v>32124</v>
      </c>
      <c r="B14543" s="285" t="s">
        <v>22604</v>
      </c>
      <c r="C14543" s="513">
        <v>33.7376</v>
      </c>
    </row>
    <row r="14544" spans="1:3">
      <c r="A14544" s="285">
        <v>32125</v>
      </c>
      <c r="B14544" s="285" t="s">
        <v>22604</v>
      </c>
      <c r="C14544" s="513">
        <v>61.723999999999997</v>
      </c>
    </row>
    <row r="14545" spans="1:3">
      <c r="A14545" s="285">
        <v>32127</v>
      </c>
      <c r="B14545" s="285" t="s">
        <v>22603</v>
      </c>
      <c r="C14545" s="513">
        <v>17.9816</v>
      </c>
    </row>
    <row r="14546" spans="1:3">
      <c r="A14546" s="285">
        <v>32128</v>
      </c>
      <c r="B14546" s="285" t="s">
        <v>22605</v>
      </c>
      <c r="C14546" s="513">
        <v>11.814399999999999</v>
      </c>
    </row>
    <row r="14547" spans="1:3">
      <c r="A14547" s="285">
        <v>32132</v>
      </c>
      <c r="B14547" s="285" t="s">
        <v>22606</v>
      </c>
      <c r="C14547" s="513">
        <v>11.871600000000001</v>
      </c>
    </row>
    <row r="14548" spans="1:3">
      <c r="A14548" s="285">
        <v>32133</v>
      </c>
      <c r="B14548" s="285" t="s">
        <v>22607</v>
      </c>
      <c r="C14548" s="513">
        <v>123.032</v>
      </c>
    </row>
    <row r="14549" spans="1:3">
      <c r="A14549" s="285">
        <v>32134</v>
      </c>
      <c r="B14549" s="285" t="s">
        <v>22607</v>
      </c>
      <c r="C14549" s="513">
        <v>123.032</v>
      </c>
    </row>
    <row r="14550" spans="1:3">
      <c r="A14550" s="285">
        <v>32143</v>
      </c>
      <c r="B14550" s="285" t="s">
        <v>22608</v>
      </c>
      <c r="C14550" s="513">
        <v>448.29199999999997</v>
      </c>
    </row>
    <row r="14551" spans="1:3">
      <c r="A14551" s="285">
        <v>32144</v>
      </c>
      <c r="B14551" s="285" t="s">
        <v>22608</v>
      </c>
      <c r="C14551" s="513">
        <v>717.6</v>
      </c>
    </row>
    <row r="14552" spans="1:3">
      <c r="A14552" s="285">
        <v>32145</v>
      </c>
      <c r="B14552" s="285" t="s">
        <v>22608</v>
      </c>
      <c r="C14552" s="513">
        <v>561.6</v>
      </c>
    </row>
    <row r="14553" spans="1:3">
      <c r="A14553" s="285">
        <v>32146</v>
      </c>
      <c r="B14553" s="285" t="s">
        <v>22609</v>
      </c>
      <c r="C14553" s="513">
        <v>31.6524</v>
      </c>
    </row>
    <row r="14554" spans="1:3">
      <c r="A14554" s="285">
        <v>32150</v>
      </c>
      <c r="B14554" s="285" t="s">
        <v>22610</v>
      </c>
      <c r="C14554" s="513">
        <v>1019.72</v>
      </c>
    </row>
    <row r="14555" spans="1:3">
      <c r="A14555" s="285">
        <v>32151</v>
      </c>
      <c r="B14555" s="285" t="s">
        <v>22610</v>
      </c>
      <c r="C14555" s="513">
        <v>931.32</v>
      </c>
    </row>
    <row r="14556" spans="1:3">
      <c r="A14556" s="285">
        <v>32152</v>
      </c>
      <c r="B14556" s="285" t="s">
        <v>22611</v>
      </c>
      <c r="C14556" s="513">
        <v>1502.28</v>
      </c>
    </row>
    <row r="14557" spans="1:3">
      <c r="A14557" s="285">
        <v>32153</v>
      </c>
      <c r="B14557" s="285" t="s">
        <v>22612</v>
      </c>
      <c r="C14557" s="513">
        <v>1888.64</v>
      </c>
    </row>
    <row r="14558" spans="1:3">
      <c r="A14558" s="285">
        <v>32154</v>
      </c>
      <c r="B14558" s="285" t="s">
        <v>22613</v>
      </c>
      <c r="C14558" s="513">
        <v>118.196</v>
      </c>
    </row>
    <row r="14559" spans="1:3">
      <c r="A14559" s="285">
        <v>32155</v>
      </c>
      <c r="B14559" s="285" t="s">
        <v>22614</v>
      </c>
      <c r="C14559" s="513">
        <v>454.79199999999997</v>
      </c>
    </row>
    <row r="14560" spans="1:3">
      <c r="A14560" s="285">
        <v>32156</v>
      </c>
      <c r="B14560" s="285" t="s">
        <v>22615</v>
      </c>
      <c r="C14560" s="513">
        <v>142.84399999999999</v>
      </c>
    </row>
    <row r="14561" spans="1:3">
      <c r="A14561" s="285">
        <v>32157</v>
      </c>
      <c r="B14561" s="285" t="s">
        <v>22615</v>
      </c>
      <c r="C14561" s="513">
        <v>148.304</v>
      </c>
    </row>
    <row r="14562" spans="1:3">
      <c r="A14562" s="285">
        <v>32158</v>
      </c>
      <c r="B14562" s="285" t="s">
        <v>22616</v>
      </c>
      <c r="C14562" s="513">
        <v>138.21600000000001</v>
      </c>
    </row>
    <row r="14563" spans="1:3">
      <c r="A14563" s="285">
        <v>32163</v>
      </c>
      <c r="B14563" s="285" t="s">
        <v>22617</v>
      </c>
      <c r="C14563" s="513">
        <v>96.823999999999998</v>
      </c>
    </row>
    <row r="14564" spans="1:3">
      <c r="A14564" s="285">
        <v>32165</v>
      </c>
      <c r="B14564" s="285" t="s">
        <v>22617</v>
      </c>
      <c r="C14564" s="513">
        <v>123.968</v>
      </c>
    </row>
    <row r="14565" spans="1:3">
      <c r="A14565" s="285">
        <v>32166</v>
      </c>
      <c r="B14565" s="285" t="s">
        <v>22617</v>
      </c>
      <c r="C14565" s="513">
        <v>102.85599999999999</v>
      </c>
    </row>
    <row r="14566" spans="1:3">
      <c r="A14566" s="285">
        <v>32167</v>
      </c>
      <c r="B14566" s="285" t="s">
        <v>22617</v>
      </c>
      <c r="C14566" s="513">
        <v>166.29599999999999</v>
      </c>
    </row>
    <row r="14567" spans="1:3">
      <c r="A14567" s="285">
        <v>32171</v>
      </c>
      <c r="B14567" s="285" t="s">
        <v>22618</v>
      </c>
      <c r="C14567" s="513">
        <v>199.68</v>
      </c>
    </row>
    <row r="14568" spans="1:3">
      <c r="A14568" s="285">
        <v>32172</v>
      </c>
      <c r="B14568" s="285" t="s">
        <v>22618</v>
      </c>
      <c r="C14568" s="513">
        <v>158.964</v>
      </c>
    </row>
    <row r="14569" spans="1:3">
      <c r="A14569" s="285">
        <v>32173</v>
      </c>
      <c r="B14569" s="285" t="s">
        <v>22618</v>
      </c>
      <c r="C14569" s="513">
        <v>208.572</v>
      </c>
    </row>
    <row r="14570" spans="1:3">
      <c r="A14570" s="285">
        <v>32174</v>
      </c>
      <c r="B14570" s="285" t="s">
        <v>22618</v>
      </c>
      <c r="C14570" s="513">
        <v>171.964</v>
      </c>
    </row>
    <row r="14571" spans="1:3">
      <c r="A14571" s="285">
        <v>32221</v>
      </c>
      <c r="B14571" s="285" t="s">
        <v>22619</v>
      </c>
      <c r="C14571" s="513">
        <v>5.7564000000000002</v>
      </c>
    </row>
    <row r="14572" spans="1:3">
      <c r="A14572" s="285">
        <v>32223</v>
      </c>
      <c r="B14572" s="285" t="s">
        <v>22619</v>
      </c>
      <c r="C14572" s="513">
        <v>5.694</v>
      </c>
    </row>
    <row r="14573" spans="1:3">
      <c r="A14573" s="285">
        <v>32224</v>
      </c>
      <c r="B14573" s="285" t="s">
        <v>22619</v>
      </c>
      <c r="C14573" s="513">
        <v>6.3284000000000002</v>
      </c>
    </row>
    <row r="14574" spans="1:3">
      <c r="A14574" s="285">
        <v>32232</v>
      </c>
      <c r="B14574" s="285" t="s">
        <v>22619</v>
      </c>
      <c r="C14574" s="513">
        <v>8.1379999999999999</v>
      </c>
    </row>
    <row r="14575" spans="1:3">
      <c r="A14575" s="285">
        <v>32233</v>
      </c>
      <c r="B14575" s="285" t="s">
        <v>22619</v>
      </c>
      <c r="C14575" s="513">
        <v>8.5592000000000006</v>
      </c>
    </row>
    <row r="14576" spans="1:3">
      <c r="A14576" s="285">
        <v>32234</v>
      </c>
      <c r="B14576" s="285" t="s">
        <v>22619</v>
      </c>
      <c r="C14576" s="513">
        <v>9.4743999999999993</v>
      </c>
    </row>
    <row r="14577" spans="1:3">
      <c r="A14577" s="285">
        <v>32241</v>
      </c>
      <c r="B14577" s="285" t="s">
        <v>22620</v>
      </c>
      <c r="C14577" s="513">
        <v>6.4635999999999996</v>
      </c>
    </row>
    <row r="14578" spans="1:3">
      <c r="A14578" s="285">
        <v>32242</v>
      </c>
      <c r="B14578" s="285" t="s">
        <v>22620</v>
      </c>
      <c r="C14578" s="513">
        <v>7.2176</v>
      </c>
    </row>
    <row r="14579" spans="1:3">
      <c r="A14579" s="285">
        <v>32243</v>
      </c>
      <c r="B14579" s="285" t="s">
        <v>22620</v>
      </c>
      <c r="C14579" s="513">
        <v>7.2176</v>
      </c>
    </row>
    <row r="14580" spans="1:3">
      <c r="A14580" s="285">
        <v>32244</v>
      </c>
      <c r="B14580" s="285" t="s">
        <v>22620</v>
      </c>
      <c r="C14580" s="513">
        <v>6.8224</v>
      </c>
    </row>
    <row r="14581" spans="1:3">
      <c r="A14581" s="285">
        <v>32245</v>
      </c>
      <c r="B14581" s="285" t="s">
        <v>22620</v>
      </c>
      <c r="C14581" s="513">
        <v>7.1448</v>
      </c>
    </row>
    <row r="14582" spans="1:3">
      <c r="A14582" s="285">
        <v>32246</v>
      </c>
      <c r="B14582" s="285" t="s">
        <v>22620</v>
      </c>
      <c r="C14582" s="513">
        <v>7.1448</v>
      </c>
    </row>
    <row r="14583" spans="1:3">
      <c r="A14583" s="285">
        <v>32247</v>
      </c>
      <c r="B14583" s="285" t="s">
        <v>22620</v>
      </c>
      <c r="C14583" s="513">
        <v>7.9196</v>
      </c>
    </row>
    <row r="14584" spans="1:3">
      <c r="A14584" s="285">
        <v>32248</v>
      </c>
      <c r="B14584" s="285" t="s">
        <v>22620</v>
      </c>
      <c r="C14584" s="513">
        <v>7.9196</v>
      </c>
    </row>
    <row r="14585" spans="1:3">
      <c r="A14585" s="285">
        <v>32249</v>
      </c>
      <c r="B14585" s="285" t="s">
        <v>22620</v>
      </c>
      <c r="C14585" s="513">
        <v>7.4880000000000004</v>
      </c>
    </row>
    <row r="14586" spans="1:3">
      <c r="A14586" s="285">
        <v>32270</v>
      </c>
      <c r="B14586" s="285" t="s">
        <v>22621</v>
      </c>
      <c r="C14586" s="513">
        <v>2250.04</v>
      </c>
    </row>
    <row r="14587" spans="1:3">
      <c r="A14587" s="285">
        <v>32271</v>
      </c>
      <c r="B14587" s="285" t="s">
        <v>22622</v>
      </c>
      <c r="C14587" s="513">
        <v>285.68799999999999</v>
      </c>
    </row>
    <row r="14588" spans="1:3">
      <c r="A14588" s="285">
        <v>32272</v>
      </c>
      <c r="B14588" s="285" t="s">
        <v>22623</v>
      </c>
      <c r="C14588" s="513">
        <v>317.61599999999999</v>
      </c>
    </row>
    <row r="14589" spans="1:3">
      <c r="A14589" s="285">
        <v>32273</v>
      </c>
      <c r="B14589" s="285" t="s">
        <v>22622</v>
      </c>
      <c r="C14589" s="513">
        <v>272.48</v>
      </c>
    </row>
    <row r="14590" spans="1:3">
      <c r="A14590" s="285">
        <v>32274</v>
      </c>
      <c r="B14590" s="285" t="s">
        <v>22623</v>
      </c>
      <c r="C14590" s="513">
        <v>297.024</v>
      </c>
    </row>
    <row r="14591" spans="1:3">
      <c r="A14591" s="285">
        <v>32275</v>
      </c>
      <c r="B14591" s="285" t="s">
        <v>22624</v>
      </c>
      <c r="C14591" s="513">
        <v>388.90800000000002</v>
      </c>
    </row>
    <row r="14592" spans="1:3">
      <c r="A14592" s="285">
        <v>32278</v>
      </c>
      <c r="B14592" s="285" t="s">
        <v>22625</v>
      </c>
      <c r="C14592" s="513">
        <v>29.692</v>
      </c>
    </row>
    <row r="14593" spans="1:3">
      <c r="A14593" s="285">
        <v>32280</v>
      </c>
      <c r="B14593" s="285" t="s">
        <v>22626</v>
      </c>
      <c r="C14593" s="513">
        <v>1022.84</v>
      </c>
    </row>
    <row r="14594" spans="1:3">
      <c r="A14594" s="285">
        <v>32281</v>
      </c>
      <c r="B14594" s="285" t="s">
        <v>22627</v>
      </c>
      <c r="C14594" s="513">
        <v>194.636</v>
      </c>
    </row>
    <row r="14595" spans="1:3">
      <c r="A14595" s="285">
        <v>32282</v>
      </c>
      <c r="B14595" s="285" t="s">
        <v>22627</v>
      </c>
      <c r="C14595" s="513">
        <v>194.636</v>
      </c>
    </row>
    <row r="14596" spans="1:3">
      <c r="A14596" s="285">
        <v>32283</v>
      </c>
      <c r="B14596" s="285" t="s">
        <v>22627</v>
      </c>
      <c r="C14596" s="513">
        <v>224.9</v>
      </c>
    </row>
    <row r="14597" spans="1:3">
      <c r="A14597" s="285">
        <v>32284</v>
      </c>
      <c r="B14597" s="285" t="s">
        <v>22628</v>
      </c>
      <c r="C14597" s="513">
        <v>377.988</v>
      </c>
    </row>
    <row r="14598" spans="1:3">
      <c r="A14598" s="285">
        <v>32285</v>
      </c>
      <c r="B14598" s="285" t="s">
        <v>22628</v>
      </c>
      <c r="C14598" s="513">
        <v>377.988</v>
      </c>
    </row>
    <row r="14599" spans="1:3">
      <c r="A14599" s="285">
        <v>32686</v>
      </c>
      <c r="B14599" s="285" t="s">
        <v>22629</v>
      </c>
      <c r="C14599" s="513">
        <v>13.6084</v>
      </c>
    </row>
    <row r="14600" spans="1:3">
      <c r="A14600" s="285">
        <v>32687</v>
      </c>
      <c r="B14600" s="285" t="s">
        <v>22630</v>
      </c>
      <c r="C14600" s="513">
        <v>16.530799999999999</v>
      </c>
    </row>
    <row r="14601" spans="1:3">
      <c r="A14601" s="285">
        <v>32688</v>
      </c>
      <c r="B14601" s="285" t="s">
        <v>22631</v>
      </c>
      <c r="C14601" s="513">
        <v>19.442799999999998</v>
      </c>
    </row>
    <row r="14602" spans="1:3">
      <c r="A14602" s="285">
        <v>32689</v>
      </c>
      <c r="B14602" s="285" t="s">
        <v>22632</v>
      </c>
      <c r="C14602" s="513">
        <v>25.277200000000001</v>
      </c>
    </row>
    <row r="14603" spans="1:3">
      <c r="A14603" s="285">
        <v>32692</v>
      </c>
      <c r="B14603" s="285" t="s">
        <v>22633</v>
      </c>
      <c r="C14603" s="513">
        <v>33.061599999999999</v>
      </c>
    </row>
    <row r="14604" spans="1:3">
      <c r="A14604" s="285">
        <v>32695</v>
      </c>
      <c r="B14604" s="285" t="s">
        <v>22634</v>
      </c>
      <c r="C14604" s="513">
        <v>16.333200000000001</v>
      </c>
    </row>
    <row r="14605" spans="1:3">
      <c r="A14605" s="285">
        <v>32697</v>
      </c>
      <c r="B14605" s="285" t="s">
        <v>22635</v>
      </c>
      <c r="C14605" s="513">
        <v>23.337599999999998</v>
      </c>
    </row>
    <row r="14606" spans="1:3">
      <c r="A14606" s="285">
        <v>32698</v>
      </c>
      <c r="B14606" s="285" t="s">
        <v>22636</v>
      </c>
      <c r="C14606" s="513">
        <v>30.331600000000002</v>
      </c>
    </row>
    <row r="14607" spans="1:3">
      <c r="A14607" s="285">
        <v>32699</v>
      </c>
      <c r="B14607" s="285" t="s">
        <v>22637</v>
      </c>
      <c r="C14607" s="513">
        <v>39.660400000000003</v>
      </c>
    </row>
    <row r="14608" spans="1:3">
      <c r="A14608" s="285">
        <v>33758</v>
      </c>
      <c r="B14608" s="285" t="s">
        <v>22638</v>
      </c>
      <c r="C14608" s="513">
        <v>26.920400000000001</v>
      </c>
    </row>
    <row r="14609" spans="1:3">
      <c r="A14609" s="285" t="e">
        <v>#VALUE!</v>
      </c>
      <c r="B14609" s="285" t="s">
        <v>22639</v>
      </c>
      <c r="C14609" s="513">
        <v>37.2684</v>
      </c>
    </row>
    <row r="14610" spans="1:3">
      <c r="A14610" s="285">
        <v>52195</v>
      </c>
      <c r="B14610" s="285" t="s">
        <v>22640</v>
      </c>
      <c r="C14610" s="513">
        <v>6.4272999999999998</v>
      </c>
    </row>
    <row r="14611" spans="1:3">
      <c r="A14611" s="285">
        <v>414037</v>
      </c>
      <c r="B14611" s="285" t="s">
        <v>22641</v>
      </c>
      <c r="C14611" s="513">
        <v>270.60000000000002</v>
      </c>
    </row>
    <row r="14612" spans="1:3">
      <c r="A14612" s="285">
        <v>137527</v>
      </c>
      <c r="B14612" s="285" t="s">
        <v>22526</v>
      </c>
      <c r="C14612" s="513">
        <v>46.046700000000001</v>
      </c>
    </row>
    <row r="14613" spans="1:3">
      <c r="A14613" s="285">
        <v>414263</v>
      </c>
      <c r="B14613" s="285" t="s">
        <v>22642</v>
      </c>
      <c r="C14613" s="513">
        <v>108.732</v>
      </c>
    </row>
    <row r="14614" spans="1:3">
      <c r="A14614" s="285">
        <v>337955</v>
      </c>
      <c r="B14614" s="285" t="s">
        <v>22643</v>
      </c>
      <c r="C14614" s="513">
        <v>28.2668</v>
      </c>
    </row>
    <row r="14615" spans="1:3">
      <c r="A14615" s="285">
        <v>337957</v>
      </c>
      <c r="B14615" s="285" t="s">
        <v>22644</v>
      </c>
      <c r="C14615" s="513">
        <v>41.8733</v>
      </c>
    </row>
    <row r="14616" spans="1:3">
      <c r="A14616" s="285">
        <v>50385</v>
      </c>
      <c r="B14616" s="285" t="s">
        <v>22645</v>
      </c>
      <c r="C14616" s="513">
        <v>4.0906000000000002</v>
      </c>
    </row>
    <row r="14617" spans="1:3">
      <c r="A14617" s="285">
        <v>339701</v>
      </c>
      <c r="B14617" s="285" t="s">
        <v>22646</v>
      </c>
      <c r="C14617" s="513">
        <v>251.98079999999999</v>
      </c>
    </row>
    <row r="14618" spans="1:3">
      <c r="A14618" s="285">
        <v>27778</v>
      </c>
      <c r="B14618" s="285" t="s">
        <v>22647</v>
      </c>
      <c r="C14618" s="513">
        <v>63.098999999999997</v>
      </c>
    </row>
    <row r="14619" spans="1:3">
      <c r="A14619" s="285">
        <v>31997</v>
      </c>
      <c r="B14619" s="285" t="s">
        <v>22648</v>
      </c>
      <c r="C14619" s="513">
        <v>52.518999999999998</v>
      </c>
    </row>
    <row r="14620" spans="1:3">
      <c r="A14620" s="285">
        <v>406290</v>
      </c>
      <c r="B14620" s="285" t="s">
        <v>22649</v>
      </c>
      <c r="C14620" s="513">
        <v>185.03100000000001</v>
      </c>
    </row>
    <row r="14621" spans="1:3">
      <c r="A14621" s="285">
        <v>27451</v>
      </c>
      <c r="B14621" s="285" t="s">
        <v>22650</v>
      </c>
      <c r="C14621" s="513">
        <v>77.349000000000004</v>
      </c>
    </row>
    <row r="14622" spans="1:3">
      <c r="A14622" s="285">
        <v>137526</v>
      </c>
      <c r="B14622" s="285" t="s">
        <v>22651</v>
      </c>
      <c r="C14622" s="513">
        <v>35.229599999999998</v>
      </c>
    </row>
    <row r="14623" spans="1:3">
      <c r="A14623" s="285">
        <v>137528</v>
      </c>
      <c r="B14623" s="285" t="s">
        <v>22652</v>
      </c>
      <c r="C14623" s="513">
        <v>56.920499999999997</v>
      </c>
    </row>
    <row r="14624" spans="1:3">
      <c r="A14624" s="285">
        <v>137529</v>
      </c>
      <c r="B14624" s="285" t="s">
        <v>22653</v>
      </c>
      <c r="C14624" s="513">
        <v>86.120999999999995</v>
      </c>
    </row>
    <row r="14625" spans="1:3">
      <c r="A14625" s="285">
        <v>134100</v>
      </c>
      <c r="B14625" s="285" t="s">
        <v>22654</v>
      </c>
      <c r="C14625" s="513">
        <v>7.6482000000000001</v>
      </c>
    </row>
    <row r="14626" spans="1:3">
      <c r="A14626" s="285">
        <v>134805</v>
      </c>
      <c r="B14626" s="285" t="s">
        <v>22655</v>
      </c>
      <c r="C14626" s="513">
        <v>8.2215000000000007</v>
      </c>
    </row>
    <row r="14627" spans="1:3">
      <c r="A14627" s="285">
        <v>414424</v>
      </c>
      <c r="B14627" s="285" t="s">
        <v>22656</v>
      </c>
      <c r="C14627" s="513">
        <v>136.36600000000001</v>
      </c>
    </row>
    <row r="14628" spans="1:3">
      <c r="A14628" s="285">
        <v>33749</v>
      </c>
      <c r="B14628" s="285" t="s">
        <v>22657</v>
      </c>
      <c r="C14628" s="513">
        <v>11.596</v>
      </c>
    </row>
    <row r="14629" spans="1:3">
      <c r="A14629" s="285">
        <v>405224</v>
      </c>
      <c r="B14629" s="285" t="s">
        <v>22658</v>
      </c>
      <c r="C14629" s="513">
        <v>10.5204</v>
      </c>
    </row>
    <row r="14630" spans="1:3">
      <c r="A14630" s="285">
        <v>27732</v>
      </c>
      <c r="B14630" s="285" t="s">
        <v>22659</v>
      </c>
      <c r="C14630" s="513">
        <v>61.959000000000003</v>
      </c>
    </row>
    <row r="14631" spans="1:3">
      <c r="A14631" s="285">
        <v>27416</v>
      </c>
      <c r="B14631" s="285" t="s">
        <v>22660</v>
      </c>
      <c r="C14631" s="513">
        <v>34.456499999999998</v>
      </c>
    </row>
    <row r="14632" spans="1:3">
      <c r="A14632" s="285">
        <v>33788</v>
      </c>
      <c r="B14632" s="285" t="s">
        <v>22661</v>
      </c>
      <c r="C14632" s="513">
        <v>2.3504</v>
      </c>
    </row>
    <row r="14633" spans="1:3">
      <c r="A14633" s="285" t="e">
        <v>#VALUE!</v>
      </c>
      <c r="B14633" s="285" t="s">
        <v>22662</v>
      </c>
      <c r="C14633" s="513">
        <v>71.847999999999999</v>
      </c>
    </row>
    <row r="14634" spans="1:3">
      <c r="A14634" s="285" t="e">
        <v>#VALUE!</v>
      </c>
      <c r="B14634" s="285" t="s">
        <v>22662</v>
      </c>
      <c r="C14634" s="513">
        <v>71.847999999999999</v>
      </c>
    </row>
    <row r="14635" spans="1:3">
      <c r="A14635" s="285" t="e">
        <v>#VALUE!</v>
      </c>
      <c r="B14635" s="285" t="s">
        <v>22662</v>
      </c>
      <c r="C14635" s="513">
        <v>59.192</v>
      </c>
    </row>
    <row r="14636" spans="1:3">
      <c r="A14636" s="285" t="e">
        <v>#VALUE!</v>
      </c>
      <c r="B14636" s="285" t="s">
        <v>22663</v>
      </c>
      <c r="C14636" s="513">
        <v>127.288</v>
      </c>
    </row>
    <row r="14637" spans="1:3">
      <c r="A14637" s="285" t="e">
        <v>#VALUE!</v>
      </c>
      <c r="B14637" s="285" t="s">
        <v>22664</v>
      </c>
      <c r="C14637" s="513">
        <v>58.408000000000001</v>
      </c>
    </row>
    <row r="14638" spans="1:3">
      <c r="A14638" s="285" t="e">
        <v>#VALUE!</v>
      </c>
      <c r="B14638" s="285" t="s">
        <v>22665</v>
      </c>
      <c r="C14638" s="513">
        <v>78.736000000000004</v>
      </c>
    </row>
    <row r="14639" spans="1:3">
      <c r="A14639" s="285" t="e">
        <v>#VALUE!</v>
      </c>
      <c r="B14639" s="285" t="s">
        <v>22665</v>
      </c>
      <c r="C14639" s="513">
        <v>81.703999999999994</v>
      </c>
    </row>
    <row r="14640" spans="1:3">
      <c r="A14640" s="285" t="e">
        <v>#VALUE!</v>
      </c>
      <c r="B14640" s="285" t="s">
        <v>22666</v>
      </c>
      <c r="C14640" s="513">
        <v>78.736000000000004</v>
      </c>
    </row>
    <row r="14641" spans="1:3">
      <c r="A14641" s="285" t="e">
        <v>#VALUE!</v>
      </c>
      <c r="B14641" s="285" t="s">
        <v>22666</v>
      </c>
      <c r="C14641" s="513">
        <v>81.703999999999994</v>
      </c>
    </row>
    <row r="14642" spans="1:3">
      <c r="A14642" s="285" t="e">
        <v>#VALUE!</v>
      </c>
      <c r="B14642" s="285" t="s">
        <v>22667</v>
      </c>
      <c r="C14642" s="513">
        <v>63.671999999999997</v>
      </c>
    </row>
    <row r="14643" spans="1:3">
      <c r="A14643" s="285" t="e">
        <v>#VALUE!</v>
      </c>
      <c r="B14643" s="285" t="s">
        <v>22667</v>
      </c>
      <c r="C14643" s="513">
        <v>69.608000000000004</v>
      </c>
    </row>
    <row r="14644" spans="1:3">
      <c r="A14644" s="285" t="e">
        <v>#VALUE!</v>
      </c>
      <c r="B14644" s="285" t="s">
        <v>22668</v>
      </c>
      <c r="C14644" s="513">
        <v>156.52000000000001</v>
      </c>
    </row>
    <row r="14645" spans="1:3">
      <c r="A14645" s="285" t="e">
        <v>#VALUE!</v>
      </c>
      <c r="B14645" s="285" t="s">
        <v>22668</v>
      </c>
      <c r="C14645" s="513">
        <v>156.52000000000001</v>
      </c>
    </row>
    <row r="14646" spans="1:3">
      <c r="A14646" s="285" t="e">
        <v>#VALUE!</v>
      </c>
      <c r="B14646" s="285" t="s">
        <v>22668</v>
      </c>
      <c r="C14646" s="513">
        <v>136.36000000000001</v>
      </c>
    </row>
    <row r="14647" spans="1:3">
      <c r="A14647" s="285" t="e">
        <v>#VALUE!</v>
      </c>
      <c r="B14647" s="285" t="s">
        <v>22668</v>
      </c>
      <c r="C14647" s="513">
        <v>146.10400000000001</v>
      </c>
    </row>
    <row r="14648" spans="1:3">
      <c r="A14648" s="285" t="e">
        <v>#VALUE!</v>
      </c>
      <c r="B14648" s="285" t="s">
        <v>22668</v>
      </c>
      <c r="C14648" s="513">
        <v>94.415999999999997</v>
      </c>
    </row>
    <row r="14649" spans="1:3">
      <c r="A14649" s="285" t="e">
        <v>#VALUE!</v>
      </c>
      <c r="B14649" s="285" t="s">
        <v>22668</v>
      </c>
      <c r="C14649" s="513">
        <v>94.415999999999997</v>
      </c>
    </row>
    <row r="14650" spans="1:3">
      <c r="A14650" s="285" t="e">
        <v>#VALUE!</v>
      </c>
      <c r="B14650" s="285" t="s">
        <v>22668</v>
      </c>
      <c r="C14650" s="513">
        <v>89.207999999999998</v>
      </c>
    </row>
    <row r="14651" spans="1:3">
      <c r="A14651" s="285" t="e">
        <v>#VALUE!</v>
      </c>
      <c r="B14651" s="285" t="s">
        <v>22669</v>
      </c>
      <c r="C14651" s="513">
        <v>6.7367999999999997</v>
      </c>
    </row>
    <row r="14652" spans="1:3">
      <c r="A14652" s="285" t="e">
        <v>#VALUE!</v>
      </c>
      <c r="B14652" s="285" t="s">
        <v>22670</v>
      </c>
      <c r="C14652" s="513">
        <v>112.28</v>
      </c>
    </row>
    <row r="14653" spans="1:3">
      <c r="A14653" s="285" t="e">
        <v>#VALUE!</v>
      </c>
      <c r="B14653" s="285" t="s">
        <v>22671</v>
      </c>
      <c r="C14653" s="513">
        <v>112.28</v>
      </c>
    </row>
    <row r="14654" spans="1:3">
      <c r="A14654" s="285" t="e">
        <v>#VALUE!</v>
      </c>
      <c r="B14654" s="285" t="s">
        <v>22672</v>
      </c>
      <c r="C14654" s="513">
        <v>125.83199999999999</v>
      </c>
    </row>
    <row r="14655" spans="1:3">
      <c r="A14655" s="285" t="e">
        <v>#VALUE!</v>
      </c>
      <c r="B14655" s="285" t="s">
        <v>22673</v>
      </c>
      <c r="C14655" s="513">
        <v>96.656000000000006</v>
      </c>
    </row>
    <row r="14656" spans="1:3">
      <c r="A14656" s="285" t="e">
        <v>#VALUE!</v>
      </c>
      <c r="B14656" s="285" t="s">
        <v>22674</v>
      </c>
      <c r="C14656" s="513">
        <v>88.424000000000007</v>
      </c>
    </row>
    <row r="14657" spans="1:3">
      <c r="A14657" s="285" t="e">
        <v>#VALUE!</v>
      </c>
      <c r="B14657" s="285" t="s">
        <v>22674</v>
      </c>
      <c r="C14657" s="513">
        <v>88.424000000000007</v>
      </c>
    </row>
    <row r="14658" spans="1:3">
      <c r="A14658" s="285" t="e">
        <v>#VALUE!</v>
      </c>
      <c r="B14658" s="285" t="s">
        <v>22675</v>
      </c>
      <c r="C14658" s="513">
        <v>106.34399999999999</v>
      </c>
    </row>
    <row r="14659" spans="1:3">
      <c r="A14659" s="285" t="e">
        <v>#VALUE!</v>
      </c>
      <c r="B14659" s="285" t="s">
        <v>22675</v>
      </c>
      <c r="C14659" s="513">
        <v>106.34399999999999</v>
      </c>
    </row>
    <row r="14660" spans="1:3">
      <c r="A14660" s="285" t="e">
        <v>#VALUE!</v>
      </c>
      <c r="B14660" s="285" t="s">
        <v>22675</v>
      </c>
      <c r="C14660" s="513">
        <v>106.34399999999999</v>
      </c>
    </row>
    <row r="14661" spans="1:3">
      <c r="A14661" s="285" t="e">
        <v>#VALUE!</v>
      </c>
      <c r="B14661" s="285" t="s">
        <v>22675</v>
      </c>
      <c r="C14661" s="513">
        <v>106.34399999999999</v>
      </c>
    </row>
    <row r="14662" spans="1:3">
      <c r="A14662" s="285" t="e">
        <v>#VALUE!</v>
      </c>
      <c r="B14662" s="285" t="s">
        <v>22676</v>
      </c>
      <c r="C14662" s="513">
        <v>87.528000000000006</v>
      </c>
    </row>
    <row r="14663" spans="1:3">
      <c r="A14663" s="285" t="e">
        <v>#VALUE!</v>
      </c>
      <c r="B14663" s="285" t="s">
        <v>22676</v>
      </c>
      <c r="C14663" s="513">
        <v>87.528000000000006</v>
      </c>
    </row>
    <row r="14664" spans="1:3">
      <c r="A14664" s="285" t="e">
        <v>#VALUE!</v>
      </c>
      <c r="B14664" s="285" t="s">
        <v>22677</v>
      </c>
      <c r="C14664" s="513">
        <v>94.415999999999997</v>
      </c>
    </row>
    <row r="14665" spans="1:3">
      <c r="A14665" s="285" t="e">
        <v>#VALUE!</v>
      </c>
      <c r="B14665" s="285" t="s">
        <v>22677</v>
      </c>
      <c r="C14665" s="513">
        <v>94.415999999999997</v>
      </c>
    </row>
    <row r="14666" spans="1:3">
      <c r="A14666" s="285" t="e">
        <v>#VALUE!</v>
      </c>
      <c r="B14666" s="285" t="s">
        <v>22677</v>
      </c>
      <c r="C14666" s="513">
        <v>82.992000000000004</v>
      </c>
    </row>
    <row r="14667" spans="1:3">
      <c r="A14667" s="285" t="e">
        <v>#VALUE!</v>
      </c>
      <c r="B14667" s="285" t="s">
        <v>22678</v>
      </c>
      <c r="C14667" s="513">
        <v>76.775999999999996</v>
      </c>
    </row>
    <row r="14668" spans="1:3">
      <c r="A14668" s="285" t="e">
        <v>#VALUE!</v>
      </c>
      <c r="B14668" s="285" t="s">
        <v>22678</v>
      </c>
      <c r="C14668" s="513">
        <v>76.775999999999996</v>
      </c>
    </row>
    <row r="14669" spans="1:3">
      <c r="A14669" s="285" t="e">
        <v>#VALUE!</v>
      </c>
      <c r="B14669" s="285" t="s">
        <v>22679</v>
      </c>
      <c r="C14669" s="513">
        <v>94.415999999999997</v>
      </c>
    </row>
    <row r="14670" spans="1:3">
      <c r="A14670" s="285" t="e">
        <v>#VALUE!</v>
      </c>
      <c r="B14670" s="285" t="s">
        <v>22679</v>
      </c>
      <c r="C14670" s="513">
        <v>97.328000000000003</v>
      </c>
    </row>
    <row r="14671" spans="1:3">
      <c r="A14671" s="285" t="e">
        <v>#VALUE!</v>
      </c>
      <c r="B14671" s="285" t="s">
        <v>22679</v>
      </c>
      <c r="C14671" s="513">
        <v>94.415999999999997</v>
      </c>
    </row>
    <row r="14672" spans="1:3">
      <c r="A14672" s="285" t="e">
        <v>#VALUE!</v>
      </c>
      <c r="B14672" s="285" t="s">
        <v>22679</v>
      </c>
      <c r="C14672" s="513">
        <v>94.415999999999997</v>
      </c>
    </row>
    <row r="14673" spans="1:3">
      <c r="A14673" s="285" t="e">
        <v>#VALUE!</v>
      </c>
      <c r="B14673" s="285" t="s">
        <v>22680</v>
      </c>
      <c r="C14673" s="513">
        <v>128.01599999999999</v>
      </c>
    </row>
    <row r="14674" spans="1:3">
      <c r="A14674" s="285" t="e">
        <v>#VALUE!</v>
      </c>
      <c r="B14674" s="285" t="s">
        <v>22680</v>
      </c>
      <c r="C14674" s="513">
        <v>135.52000000000001</v>
      </c>
    </row>
    <row r="14675" spans="1:3">
      <c r="A14675" s="285" t="e">
        <v>#VALUE!</v>
      </c>
      <c r="B14675" s="285" t="s">
        <v>22680</v>
      </c>
      <c r="C14675" s="513">
        <v>109.36799999999999</v>
      </c>
    </row>
    <row r="14676" spans="1:3">
      <c r="A14676" s="285" t="e">
        <v>#VALUE!</v>
      </c>
      <c r="B14676" s="285" t="s">
        <v>22680</v>
      </c>
      <c r="C14676" s="513">
        <v>116.816</v>
      </c>
    </row>
    <row r="14677" spans="1:3">
      <c r="A14677" s="285" t="e">
        <v>#VALUE!</v>
      </c>
      <c r="B14677" s="285" t="s">
        <v>22681</v>
      </c>
      <c r="C14677" s="513">
        <v>150.584</v>
      </c>
    </row>
    <row r="14678" spans="1:3">
      <c r="A14678" s="285" t="e">
        <v>#VALUE!</v>
      </c>
      <c r="B14678" s="285" t="s">
        <v>22681</v>
      </c>
      <c r="C14678" s="513">
        <v>142.29599999999999</v>
      </c>
    </row>
    <row r="14679" spans="1:3">
      <c r="A14679" s="285" t="e">
        <v>#VALUE!</v>
      </c>
      <c r="B14679" s="285" t="s">
        <v>22682</v>
      </c>
      <c r="C14679" s="513">
        <v>150.584</v>
      </c>
    </row>
    <row r="14680" spans="1:3">
      <c r="A14680" s="285" t="e">
        <v>#VALUE!</v>
      </c>
      <c r="B14680" s="285" t="s">
        <v>22682</v>
      </c>
      <c r="C14680" s="513">
        <v>127.288</v>
      </c>
    </row>
    <row r="14681" spans="1:3">
      <c r="A14681" s="285" t="e">
        <v>#VALUE!</v>
      </c>
      <c r="B14681" s="285" t="s">
        <v>22681</v>
      </c>
      <c r="C14681" s="513">
        <v>127.288</v>
      </c>
    </row>
    <row r="14682" spans="1:3">
      <c r="A14682" s="285" t="e">
        <v>#VALUE!</v>
      </c>
      <c r="B14682" s="285" t="s">
        <v>22683</v>
      </c>
      <c r="C14682" s="513">
        <v>123.648</v>
      </c>
    </row>
    <row r="14683" spans="1:3">
      <c r="A14683" s="285" t="e">
        <v>#VALUE!</v>
      </c>
      <c r="B14683" s="285" t="s">
        <v>22684</v>
      </c>
      <c r="C14683" s="513">
        <v>117.488</v>
      </c>
    </row>
    <row r="14684" spans="1:3">
      <c r="A14684" s="285" t="e">
        <v>#VALUE!</v>
      </c>
      <c r="B14684" s="285" t="s">
        <v>22684</v>
      </c>
      <c r="C14684" s="513">
        <v>117.488</v>
      </c>
    </row>
    <row r="14685" spans="1:3">
      <c r="A14685" s="285" t="e">
        <v>#VALUE!</v>
      </c>
      <c r="B14685" s="285" t="s">
        <v>22685</v>
      </c>
      <c r="C14685" s="513">
        <v>113.904</v>
      </c>
    </row>
    <row r="14686" spans="1:3">
      <c r="A14686" s="285" t="e">
        <v>#VALUE!</v>
      </c>
      <c r="B14686" s="285" t="s">
        <v>22686</v>
      </c>
      <c r="C14686" s="513">
        <v>113.904</v>
      </c>
    </row>
    <row r="14687" spans="1:3">
      <c r="A14687" s="285" t="e">
        <v>#VALUE!</v>
      </c>
      <c r="B14687" s="285" t="s">
        <v>22687</v>
      </c>
      <c r="C14687" s="513">
        <v>123.648</v>
      </c>
    </row>
    <row r="14688" spans="1:3">
      <c r="A14688" s="285" t="e">
        <v>#VALUE!</v>
      </c>
      <c r="B14688" s="285" t="s">
        <v>22687</v>
      </c>
      <c r="C14688" s="513">
        <v>123.648</v>
      </c>
    </row>
    <row r="14689" spans="1:3">
      <c r="A14689" s="285" t="e">
        <v>#VALUE!</v>
      </c>
      <c r="B14689" s="285" t="s">
        <v>22687</v>
      </c>
      <c r="C14689" s="513">
        <v>123.648</v>
      </c>
    </row>
    <row r="14690" spans="1:3">
      <c r="A14690" s="285" t="e">
        <v>#VALUE!</v>
      </c>
      <c r="B14690" s="285" t="s">
        <v>22687</v>
      </c>
      <c r="C14690" s="513">
        <v>123.648</v>
      </c>
    </row>
    <row r="14691" spans="1:3">
      <c r="A14691" s="285" t="e">
        <v>#VALUE!</v>
      </c>
      <c r="B14691" s="285" t="s">
        <v>22688</v>
      </c>
      <c r="C14691" s="513">
        <v>102.592</v>
      </c>
    </row>
    <row r="14692" spans="1:3">
      <c r="A14692" s="285" t="e">
        <v>#VALUE!</v>
      </c>
      <c r="B14692" s="285" t="s">
        <v>22689</v>
      </c>
      <c r="C14692" s="513">
        <v>113.12</v>
      </c>
    </row>
    <row r="14693" spans="1:3">
      <c r="A14693" s="285" t="e">
        <v>#VALUE!</v>
      </c>
      <c r="B14693" s="285" t="s">
        <v>22690</v>
      </c>
      <c r="C14693" s="513">
        <v>121.352</v>
      </c>
    </row>
    <row r="14694" spans="1:3">
      <c r="A14694" s="285" t="e">
        <v>#VALUE!</v>
      </c>
      <c r="B14694" s="285" t="s">
        <v>22691</v>
      </c>
      <c r="C14694" s="513">
        <v>131.096</v>
      </c>
    </row>
    <row r="14695" spans="1:3">
      <c r="A14695" s="285" t="e">
        <v>#VALUE!</v>
      </c>
      <c r="B14695" s="285" t="s">
        <v>22691</v>
      </c>
      <c r="C14695" s="513">
        <v>131.768</v>
      </c>
    </row>
    <row r="14696" spans="1:3">
      <c r="A14696" s="285" t="e">
        <v>#VALUE!</v>
      </c>
      <c r="B14696" s="285" t="s">
        <v>22691</v>
      </c>
      <c r="C14696" s="513">
        <v>131.768</v>
      </c>
    </row>
    <row r="14697" spans="1:3">
      <c r="A14697" s="285" t="e">
        <v>#VALUE!</v>
      </c>
      <c r="B14697" s="285" t="s">
        <v>22690</v>
      </c>
      <c r="C14697" s="513">
        <v>121.352</v>
      </c>
    </row>
    <row r="14698" spans="1:3">
      <c r="A14698" s="285" t="e">
        <v>#VALUE!</v>
      </c>
      <c r="B14698" s="285" t="s">
        <v>22691</v>
      </c>
      <c r="C14698" s="513">
        <v>138.6</v>
      </c>
    </row>
    <row r="14699" spans="1:3">
      <c r="A14699" s="285" t="e">
        <v>#VALUE!</v>
      </c>
      <c r="B14699" s="285" t="s">
        <v>22692</v>
      </c>
      <c r="C14699" s="513">
        <v>21.352799999999998</v>
      </c>
    </row>
    <row r="14700" spans="1:3">
      <c r="A14700" s="285">
        <v>3954</v>
      </c>
      <c r="B14700" s="285" t="s">
        <v>22693</v>
      </c>
      <c r="C14700" s="513">
        <v>77.122799999999998</v>
      </c>
    </row>
    <row r="14701" spans="1:3">
      <c r="A14701" s="285">
        <v>5811</v>
      </c>
      <c r="B14701" s="285" t="s">
        <v>22694</v>
      </c>
      <c r="C14701" s="513">
        <v>7.2084999999999999</v>
      </c>
    </row>
    <row r="14702" spans="1:3">
      <c r="A14702" s="285">
        <v>5814</v>
      </c>
      <c r="B14702" s="285" t="s">
        <v>22694</v>
      </c>
      <c r="C14702" s="513">
        <v>7.5617000000000001</v>
      </c>
    </row>
    <row r="14703" spans="1:3">
      <c r="A14703" s="285">
        <v>5821</v>
      </c>
      <c r="B14703" s="285" t="s">
        <v>22695</v>
      </c>
      <c r="C14703" s="513">
        <v>11.2615</v>
      </c>
    </row>
    <row r="14704" spans="1:3">
      <c r="A14704" s="285">
        <v>21094</v>
      </c>
      <c r="B14704" s="285" t="s">
        <v>22696</v>
      </c>
      <c r="C14704" s="513">
        <v>1016.724</v>
      </c>
    </row>
    <row r="14705" spans="1:3">
      <c r="A14705" s="285">
        <v>21095</v>
      </c>
      <c r="B14705" s="285" t="s">
        <v>22697</v>
      </c>
      <c r="C14705" s="513">
        <v>1032.357</v>
      </c>
    </row>
    <row r="14706" spans="1:3">
      <c r="A14706" s="285">
        <v>21096</v>
      </c>
      <c r="B14706" s="285" t="s">
        <v>22696</v>
      </c>
      <c r="C14706" s="513">
        <v>1012.671</v>
      </c>
    </row>
    <row r="14707" spans="1:3">
      <c r="A14707" s="285">
        <v>21097</v>
      </c>
      <c r="B14707" s="285" t="s">
        <v>22697</v>
      </c>
      <c r="C14707" s="513">
        <v>1324.752</v>
      </c>
    </row>
    <row r="14708" spans="1:3">
      <c r="A14708" s="285">
        <v>21098</v>
      </c>
      <c r="B14708" s="285" t="s">
        <v>22696</v>
      </c>
      <c r="C14708" s="513">
        <v>1123.8389999999999</v>
      </c>
    </row>
    <row r="14709" spans="1:3">
      <c r="A14709" s="285">
        <v>21099</v>
      </c>
      <c r="B14709" s="285" t="s">
        <v>22697</v>
      </c>
      <c r="C14709" s="513">
        <v>1471.818</v>
      </c>
    </row>
    <row r="14710" spans="1:3">
      <c r="A14710" s="285">
        <v>41375</v>
      </c>
      <c r="B14710" s="285" t="s">
        <v>22698</v>
      </c>
      <c r="C14710" s="513">
        <v>18.9056</v>
      </c>
    </row>
    <row r="14711" spans="1:3">
      <c r="A14711" s="285">
        <v>41376</v>
      </c>
      <c r="B14711" s="285" t="s">
        <v>22699</v>
      </c>
      <c r="C14711" s="513">
        <v>64.736000000000004</v>
      </c>
    </row>
    <row r="14712" spans="1:3">
      <c r="A14712" s="285">
        <v>41377</v>
      </c>
      <c r="B14712" s="285" t="s">
        <v>22699</v>
      </c>
      <c r="C14712" s="513">
        <v>80.751999999999995</v>
      </c>
    </row>
    <row r="14713" spans="1:3">
      <c r="A14713" s="285">
        <v>41381</v>
      </c>
      <c r="B14713" s="285" t="s">
        <v>22700</v>
      </c>
      <c r="C14713" s="513">
        <v>18.9056</v>
      </c>
    </row>
    <row r="14714" spans="1:3">
      <c r="A14714" s="285">
        <v>41382</v>
      </c>
      <c r="B14714" s="285" t="s">
        <v>22700</v>
      </c>
      <c r="C14714" s="513">
        <v>66.191999999999993</v>
      </c>
    </row>
    <row r="14715" spans="1:3">
      <c r="A14715" s="285">
        <v>41384</v>
      </c>
      <c r="B14715" s="285" t="s">
        <v>22698</v>
      </c>
      <c r="C14715" s="513">
        <v>71.903999999999996</v>
      </c>
    </row>
    <row r="14716" spans="1:3">
      <c r="A14716" s="285">
        <v>41388</v>
      </c>
      <c r="B14716" s="285" t="s">
        <v>22701</v>
      </c>
      <c r="C14716" s="513">
        <v>123.648</v>
      </c>
    </row>
    <row r="14717" spans="1:3">
      <c r="A14717" s="285">
        <v>41389</v>
      </c>
      <c r="B14717" s="285" t="s">
        <v>22702</v>
      </c>
      <c r="C14717" s="513">
        <v>136.75200000000001</v>
      </c>
    </row>
    <row r="14718" spans="1:3">
      <c r="A14718" s="285">
        <v>41390</v>
      </c>
      <c r="B14718" s="285" t="s">
        <v>22703</v>
      </c>
      <c r="C14718" s="513">
        <v>109.08799999999999</v>
      </c>
    </row>
    <row r="14719" spans="1:3">
      <c r="A14719" s="285">
        <v>41391</v>
      </c>
      <c r="B14719" s="285" t="s">
        <v>22593</v>
      </c>
      <c r="C14719" s="513">
        <v>109.08799999999999</v>
      </c>
    </row>
    <row r="14720" spans="1:3">
      <c r="A14720" s="285">
        <v>41392</v>
      </c>
      <c r="B14720" s="285" t="s">
        <v>22704</v>
      </c>
      <c r="C14720" s="513">
        <v>174.49600000000001</v>
      </c>
    </row>
    <row r="14721" spans="1:3">
      <c r="A14721" s="285">
        <v>41393</v>
      </c>
      <c r="B14721" s="285" t="s">
        <v>22705</v>
      </c>
      <c r="C14721" s="513">
        <v>174.49600000000001</v>
      </c>
    </row>
    <row r="14722" spans="1:3">
      <c r="A14722" s="285">
        <v>41394</v>
      </c>
      <c r="B14722" s="285" t="s">
        <v>22706</v>
      </c>
      <c r="C14722" s="513">
        <v>174.49600000000001</v>
      </c>
    </row>
    <row r="14723" spans="1:3">
      <c r="A14723" s="285">
        <v>41395</v>
      </c>
      <c r="B14723" s="285" t="s">
        <v>22593</v>
      </c>
      <c r="C14723" s="513">
        <v>185.47200000000001</v>
      </c>
    </row>
    <row r="14724" spans="1:3">
      <c r="A14724" s="285">
        <v>41396</v>
      </c>
      <c r="B14724" s="285" t="s">
        <v>22707</v>
      </c>
      <c r="C14724" s="513">
        <v>160.77600000000001</v>
      </c>
    </row>
    <row r="14725" spans="1:3">
      <c r="A14725" s="285">
        <v>41397</v>
      </c>
      <c r="B14725" s="285" t="s">
        <v>22708</v>
      </c>
      <c r="C14725" s="513">
        <v>160.77600000000001</v>
      </c>
    </row>
    <row r="14726" spans="1:3">
      <c r="A14726" s="285">
        <v>41398</v>
      </c>
      <c r="B14726" s="285" t="s">
        <v>22709</v>
      </c>
      <c r="C14726" s="513">
        <v>123.648</v>
      </c>
    </row>
    <row r="14727" spans="1:3">
      <c r="A14727" s="285">
        <v>50410</v>
      </c>
      <c r="B14727" s="285" t="s">
        <v>22710</v>
      </c>
      <c r="C14727" s="513">
        <v>31.092300000000002</v>
      </c>
    </row>
    <row r="14728" spans="1:3">
      <c r="A14728" s="285">
        <v>50411</v>
      </c>
      <c r="B14728" s="285" t="s">
        <v>22710</v>
      </c>
      <c r="C14728" s="513">
        <v>31.092300000000002</v>
      </c>
    </row>
    <row r="14729" spans="1:3">
      <c r="A14729" s="285">
        <v>50692</v>
      </c>
      <c r="B14729" s="285" t="s">
        <v>22711</v>
      </c>
      <c r="C14729" s="513">
        <v>4.9256000000000002</v>
      </c>
    </row>
    <row r="14730" spans="1:3">
      <c r="A14730" s="285">
        <v>50693</v>
      </c>
      <c r="B14730" s="285" t="s">
        <v>22712</v>
      </c>
      <c r="C14730" s="513">
        <v>15.3782</v>
      </c>
    </row>
    <row r="14731" spans="1:3">
      <c r="A14731" s="285">
        <v>58936</v>
      </c>
      <c r="B14731" s="285" t="s">
        <v>22713</v>
      </c>
      <c r="C14731" s="513">
        <v>676.87</v>
      </c>
    </row>
    <row r="14732" spans="1:3">
      <c r="A14732" s="285">
        <v>79221</v>
      </c>
      <c r="B14732" s="285" t="s">
        <v>22714</v>
      </c>
      <c r="C14732" s="513">
        <v>13.68</v>
      </c>
    </row>
    <row r="14733" spans="1:3">
      <c r="A14733" s="285">
        <v>88000</v>
      </c>
      <c r="B14733" s="285" t="s">
        <v>22715</v>
      </c>
      <c r="C14733" s="513">
        <v>25.232800000000001</v>
      </c>
    </row>
    <row r="14734" spans="1:3">
      <c r="A14734" s="285">
        <v>88001</v>
      </c>
      <c r="B14734" s="285" t="s">
        <v>22715</v>
      </c>
      <c r="C14734" s="513">
        <v>30.154299999999999</v>
      </c>
    </row>
    <row r="14735" spans="1:3">
      <c r="A14735" s="285">
        <v>88002</v>
      </c>
      <c r="B14735" s="285" t="s">
        <v>22716</v>
      </c>
      <c r="C14735" s="513">
        <v>36.430700000000002</v>
      </c>
    </row>
    <row r="14736" spans="1:3">
      <c r="A14736" s="285">
        <v>88003</v>
      </c>
      <c r="B14736" s="285" t="s">
        <v>22717</v>
      </c>
      <c r="C14736" s="513">
        <v>95.708699999999993</v>
      </c>
    </row>
    <row r="14737" spans="1:3">
      <c r="A14737" s="285">
        <v>88004</v>
      </c>
      <c r="B14737" s="285" t="s">
        <v>22717</v>
      </c>
      <c r="C14737" s="513">
        <v>101.15130000000001</v>
      </c>
    </row>
    <row r="14738" spans="1:3">
      <c r="A14738" s="285">
        <v>88005</v>
      </c>
      <c r="B14738" s="285" t="s">
        <v>22718</v>
      </c>
      <c r="C14738" s="513">
        <v>108.3888</v>
      </c>
    </row>
    <row r="14739" spans="1:3">
      <c r="A14739" s="285">
        <v>88006</v>
      </c>
      <c r="B14739" s="285" t="s">
        <v>22717</v>
      </c>
      <c r="C14739" s="513">
        <v>114.1788</v>
      </c>
    </row>
    <row r="14740" spans="1:3">
      <c r="A14740" s="285">
        <v>88007</v>
      </c>
      <c r="B14740" s="285" t="s">
        <v>22717</v>
      </c>
      <c r="C14740" s="513">
        <v>126.85890000000001</v>
      </c>
    </row>
    <row r="14741" spans="1:3">
      <c r="A14741" s="285">
        <v>88008</v>
      </c>
      <c r="B14741" s="285" t="s">
        <v>22718</v>
      </c>
      <c r="C14741" s="513">
        <v>143.93940000000001</v>
      </c>
    </row>
    <row r="14742" spans="1:3">
      <c r="A14742" s="285">
        <v>88015</v>
      </c>
      <c r="B14742" s="285" t="s">
        <v>22719</v>
      </c>
      <c r="C14742" s="513">
        <v>18.7712</v>
      </c>
    </row>
    <row r="14743" spans="1:3">
      <c r="A14743" s="285">
        <v>88016</v>
      </c>
      <c r="B14743" s="285" t="s">
        <v>22719</v>
      </c>
      <c r="C14743" s="513">
        <v>20.6935</v>
      </c>
    </row>
    <row r="14744" spans="1:3">
      <c r="A14744" s="285">
        <v>88017</v>
      </c>
      <c r="B14744" s="285" t="s">
        <v>22719</v>
      </c>
      <c r="C14744" s="513">
        <v>23.5885</v>
      </c>
    </row>
    <row r="14745" spans="1:3">
      <c r="A14745" s="285">
        <v>88020</v>
      </c>
      <c r="B14745" s="285" t="s">
        <v>22720</v>
      </c>
      <c r="C14745" s="513">
        <v>39.493600000000001</v>
      </c>
    </row>
    <row r="14746" spans="1:3">
      <c r="A14746" s="285">
        <v>88021</v>
      </c>
      <c r="B14746" s="285" t="s">
        <v>22720</v>
      </c>
      <c r="C14746" s="513">
        <v>44.762500000000003</v>
      </c>
    </row>
    <row r="14747" spans="1:3">
      <c r="A14747" s="285">
        <v>88022</v>
      </c>
      <c r="B14747" s="285" t="s">
        <v>22720</v>
      </c>
      <c r="C14747" s="513">
        <v>50.031399999999998</v>
      </c>
    </row>
    <row r="14748" spans="1:3">
      <c r="A14748" s="285">
        <v>88023</v>
      </c>
      <c r="B14748" s="285" t="s">
        <v>22721</v>
      </c>
      <c r="C14748" s="513">
        <v>36.859099999999998</v>
      </c>
    </row>
    <row r="14749" spans="1:3">
      <c r="A14749" s="285">
        <v>88024</v>
      </c>
      <c r="B14749" s="285" t="s">
        <v>22721</v>
      </c>
      <c r="C14749" s="513">
        <v>37.965000000000003</v>
      </c>
    </row>
    <row r="14750" spans="1:3">
      <c r="A14750" s="285">
        <v>88025</v>
      </c>
      <c r="B14750" s="285" t="s">
        <v>22721</v>
      </c>
      <c r="C14750" s="513">
        <v>39.273600000000002</v>
      </c>
    </row>
    <row r="14751" spans="1:3">
      <c r="A14751" s="285">
        <v>88026</v>
      </c>
      <c r="B14751" s="285" t="s">
        <v>22722</v>
      </c>
      <c r="C14751" s="513">
        <v>8.4245000000000001</v>
      </c>
    </row>
    <row r="14752" spans="1:3">
      <c r="A14752" s="285">
        <v>88027</v>
      </c>
      <c r="B14752" s="285" t="s">
        <v>22722</v>
      </c>
      <c r="C14752" s="513">
        <v>9.3914000000000009</v>
      </c>
    </row>
    <row r="14753" spans="1:3">
      <c r="A14753" s="285">
        <v>88028</v>
      </c>
      <c r="B14753" s="285" t="s">
        <v>22722</v>
      </c>
      <c r="C14753" s="513">
        <v>11.2326</v>
      </c>
    </row>
    <row r="14754" spans="1:3">
      <c r="A14754" s="285">
        <v>88036</v>
      </c>
      <c r="B14754" s="285" t="s">
        <v>22723</v>
      </c>
      <c r="C14754" s="513">
        <v>18.308</v>
      </c>
    </row>
    <row r="14755" spans="1:3">
      <c r="A14755" s="285">
        <v>88037</v>
      </c>
      <c r="B14755" s="285" t="s">
        <v>22723</v>
      </c>
      <c r="C14755" s="513">
        <v>20.340299999999999</v>
      </c>
    </row>
    <row r="14756" spans="1:3">
      <c r="A14756" s="285">
        <v>88038</v>
      </c>
      <c r="B14756" s="285" t="s">
        <v>22723</v>
      </c>
      <c r="C14756" s="513">
        <v>24.416399999999999</v>
      </c>
    </row>
    <row r="14757" spans="1:3">
      <c r="A14757" s="285">
        <v>88039</v>
      </c>
      <c r="B14757" s="285" t="s">
        <v>22724</v>
      </c>
      <c r="C14757" s="513">
        <v>17.254200000000001</v>
      </c>
    </row>
    <row r="14758" spans="1:3">
      <c r="A14758" s="285">
        <v>88040</v>
      </c>
      <c r="B14758" s="285" t="s">
        <v>22725</v>
      </c>
      <c r="C14758" s="513">
        <v>19.240200000000002</v>
      </c>
    </row>
    <row r="14759" spans="1:3">
      <c r="A14759" s="285">
        <v>88041</v>
      </c>
      <c r="B14759" s="285" t="s">
        <v>22726</v>
      </c>
      <c r="C14759" s="513">
        <v>23.200500000000002</v>
      </c>
    </row>
    <row r="14760" spans="1:3">
      <c r="A14760" s="285">
        <v>88042</v>
      </c>
      <c r="B14760" s="285" t="s">
        <v>22727</v>
      </c>
      <c r="C14760" s="513">
        <v>9.3277000000000001</v>
      </c>
    </row>
    <row r="14761" spans="1:3">
      <c r="A14761" s="285">
        <v>88043</v>
      </c>
      <c r="B14761" s="285" t="s">
        <v>22728</v>
      </c>
      <c r="C14761" s="513">
        <v>10.3757</v>
      </c>
    </row>
    <row r="14762" spans="1:3">
      <c r="A14762" s="285">
        <v>88044</v>
      </c>
      <c r="B14762" s="285" t="s">
        <v>22729</v>
      </c>
      <c r="C14762" s="513">
        <v>12.1937</v>
      </c>
    </row>
    <row r="14763" spans="1:3">
      <c r="A14763" s="285">
        <v>88045</v>
      </c>
      <c r="B14763" s="285" t="s">
        <v>22730</v>
      </c>
      <c r="C14763" s="513">
        <v>27.658799999999999</v>
      </c>
    </row>
    <row r="14764" spans="1:3">
      <c r="A14764" s="285">
        <v>88046</v>
      </c>
      <c r="B14764" s="285" t="s">
        <v>22730</v>
      </c>
      <c r="C14764" s="513">
        <v>30.739100000000001</v>
      </c>
    </row>
    <row r="14765" spans="1:3">
      <c r="A14765" s="285">
        <v>88047</v>
      </c>
      <c r="B14765" s="285" t="s">
        <v>22730</v>
      </c>
      <c r="C14765" s="513">
        <v>36.888100000000001</v>
      </c>
    </row>
    <row r="14766" spans="1:3">
      <c r="A14766" s="285">
        <v>88048</v>
      </c>
      <c r="B14766" s="285" t="s">
        <v>22731</v>
      </c>
      <c r="C14766" s="513">
        <v>41.491100000000003</v>
      </c>
    </row>
    <row r="14767" spans="1:3">
      <c r="A14767" s="285">
        <v>88049</v>
      </c>
      <c r="B14767" s="285" t="s">
        <v>22731</v>
      </c>
      <c r="C14767" s="513">
        <v>46.111600000000003</v>
      </c>
    </row>
    <row r="14768" spans="1:3">
      <c r="A14768" s="285">
        <v>88050</v>
      </c>
      <c r="B14768" s="285" t="s">
        <v>22731</v>
      </c>
      <c r="C14768" s="513">
        <v>55.323399999999999</v>
      </c>
    </row>
    <row r="14769" spans="1:3">
      <c r="A14769" s="285">
        <v>88075</v>
      </c>
      <c r="B14769" s="285" t="s">
        <v>22732</v>
      </c>
      <c r="C14769" s="513">
        <v>212.43510000000001</v>
      </c>
    </row>
    <row r="14770" spans="1:3">
      <c r="A14770" s="285">
        <v>88080</v>
      </c>
      <c r="B14770" s="285" t="s">
        <v>22733</v>
      </c>
      <c r="C14770" s="513">
        <v>88.876499999999993</v>
      </c>
    </row>
    <row r="14771" spans="1:3">
      <c r="A14771" s="285">
        <v>88081</v>
      </c>
      <c r="B14771" s="285" t="s">
        <v>22734</v>
      </c>
      <c r="C14771" s="513">
        <v>25.302299999999999</v>
      </c>
    </row>
    <row r="14772" spans="1:3">
      <c r="A14772" s="285">
        <v>88082</v>
      </c>
      <c r="B14772" s="285" t="s">
        <v>22734</v>
      </c>
      <c r="C14772" s="513">
        <v>28.127800000000001</v>
      </c>
    </row>
    <row r="14773" spans="1:3">
      <c r="A14773" s="285">
        <v>88083</v>
      </c>
      <c r="B14773" s="285" t="s">
        <v>22735</v>
      </c>
      <c r="C14773" s="513">
        <v>32.528199999999998</v>
      </c>
    </row>
    <row r="14774" spans="1:3">
      <c r="A14774" s="285">
        <v>88085</v>
      </c>
      <c r="B14774" s="285" t="s">
        <v>22736</v>
      </c>
      <c r="C14774" s="513">
        <v>65.948099999999997</v>
      </c>
    </row>
    <row r="14775" spans="1:3">
      <c r="A14775" s="285">
        <v>88086</v>
      </c>
      <c r="B14775" s="285" t="s">
        <v>22737</v>
      </c>
      <c r="C14775" s="513">
        <v>11.1515</v>
      </c>
    </row>
    <row r="14776" spans="1:3">
      <c r="A14776" s="285">
        <v>88088</v>
      </c>
      <c r="B14776" s="285" t="s">
        <v>22738</v>
      </c>
      <c r="C14776" s="513">
        <v>16.246700000000001</v>
      </c>
    </row>
    <row r="14777" spans="1:3">
      <c r="A14777" s="285">
        <v>88089</v>
      </c>
      <c r="B14777" s="285" t="s">
        <v>22739</v>
      </c>
      <c r="C14777" s="513">
        <v>24.0517</v>
      </c>
    </row>
    <row r="14778" spans="1:3">
      <c r="A14778" s="285">
        <v>88090</v>
      </c>
      <c r="B14778" s="285" t="s">
        <v>22740</v>
      </c>
      <c r="C14778" s="513">
        <v>64.326899999999995</v>
      </c>
    </row>
    <row r="14779" spans="1:3">
      <c r="A14779" s="285">
        <v>88091</v>
      </c>
      <c r="B14779" s="285" t="s">
        <v>22741</v>
      </c>
      <c r="C14779" s="513">
        <v>64.905900000000003</v>
      </c>
    </row>
    <row r="14780" spans="1:3">
      <c r="A14780" s="285">
        <v>88092</v>
      </c>
      <c r="B14780" s="285" t="s">
        <v>22742</v>
      </c>
      <c r="C14780" s="513">
        <v>65.427000000000007</v>
      </c>
    </row>
    <row r="14781" spans="1:3">
      <c r="A14781" s="285">
        <v>88095</v>
      </c>
      <c r="B14781" s="285" t="s">
        <v>22743</v>
      </c>
      <c r="C14781" s="513">
        <v>7.8570000000000002</v>
      </c>
    </row>
    <row r="14782" spans="1:3">
      <c r="A14782" s="285">
        <v>88098</v>
      </c>
      <c r="B14782" s="285" t="s">
        <v>22744</v>
      </c>
      <c r="C14782" s="513">
        <v>20.560300000000002</v>
      </c>
    </row>
    <row r="14783" spans="1:3">
      <c r="A14783" s="285">
        <v>88099</v>
      </c>
      <c r="B14783" s="285" t="s">
        <v>22745</v>
      </c>
      <c r="C14783" s="513">
        <v>16.4436</v>
      </c>
    </row>
    <row r="14784" spans="1:3">
      <c r="A14784" s="285">
        <v>88103</v>
      </c>
      <c r="B14784" s="285" t="s">
        <v>22717</v>
      </c>
      <c r="C14784" s="513">
        <v>56.585700000000003</v>
      </c>
    </row>
    <row r="14785" spans="1:3">
      <c r="A14785" s="285">
        <v>88104</v>
      </c>
      <c r="B14785" s="285" t="s">
        <v>22717</v>
      </c>
      <c r="C14785" s="513">
        <v>60.389699999999998</v>
      </c>
    </row>
    <row r="14786" spans="1:3">
      <c r="A14786" s="285">
        <v>88105</v>
      </c>
      <c r="B14786" s="285" t="s">
        <v>22718</v>
      </c>
      <c r="C14786" s="513">
        <v>64.037400000000005</v>
      </c>
    </row>
    <row r="14787" spans="1:3">
      <c r="A14787" s="285">
        <v>88106</v>
      </c>
      <c r="B14787" s="285" t="s">
        <v>22717</v>
      </c>
      <c r="C14787" s="513">
        <v>69.4221</v>
      </c>
    </row>
    <row r="14788" spans="1:3">
      <c r="A14788" s="285">
        <v>88107</v>
      </c>
      <c r="B14788" s="285" t="s">
        <v>22717</v>
      </c>
      <c r="C14788" s="513">
        <v>77.122799999999998</v>
      </c>
    </row>
    <row r="14789" spans="1:3">
      <c r="A14789" s="285">
        <v>88108</v>
      </c>
      <c r="B14789" s="285" t="s">
        <v>22718</v>
      </c>
      <c r="C14789" s="513">
        <v>92.582099999999997</v>
      </c>
    </row>
    <row r="14790" spans="1:3">
      <c r="A14790" s="285">
        <v>88120</v>
      </c>
      <c r="B14790" s="285" t="s">
        <v>22746</v>
      </c>
      <c r="C14790" s="513">
        <v>92.234700000000004</v>
      </c>
    </row>
    <row r="14791" spans="1:3">
      <c r="A14791" s="285">
        <v>88121</v>
      </c>
      <c r="B14791" s="285" t="s">
        <v>22746</v>
      </c>
      <c r="C14791" s="513">
        <v>95.650800000000004</v>
      </c>
    </row>
    <row r="14792" spans="1:3">
      <c r="A14792" s="285">
        <v>88122</v>
      </c>
      <c r="B14792" s="285" t="s">
        <v>22746</v>
      </c>
      <c r="C14792" s="513">
        <v>98.372100000000003</v>
      </c>
    </row>
    <row r="14793" spans="1:3">
      <c r="A14793" s="285">
        <v>88123</v>
      </c>
      <c r="B14793" s="285" t="s">
        <v>22747</v>
      </c>
      <c r="C14793" s="513">
        <v>103.00409999999999</v>
      </c>
    </row>
    <row r="14794" spans="1:3">
      <c r="A14794" s="285">
        <v>88124</v>
      </c>
      <c r="B14794" s="285" t="s">
        <v>22747</v>
      </c>
      <c r="C14794" s="513">
        <v>110.47320000000001</v>
      </c>
    </row>
    <row r="14795" spans="1:3">
      <c r="A14795" s="285">
        <v>88125</v>
      </c>
      <c r="B14795" s="285" t="s">
        <v>22747</v>
      </c>
      <c r="C14795" s="513">
        <v>117.1317</v>
      </c>
    </row>
    <row r="14796" spans="1:3">
      <c r="A14796" s="285">
        <v>88126</v>
      </c>
      <c r="B14796" s="285" t="s">
        <v>22748</v>
      </c>
      <c r="C14796" s="513">
        <v>72.722399999999993</v>
      </c>
    </row>
    <row r="14797" spans="1:3">
      <c r="A14797" s="285">
        <v>88127</v>
      </c>
      <c r="B14797" s="285" t="s">
        <v>22749</v>
      </c>
      <c r="C14797" s="513">
        <v>72.722399999999993</v>
      </c>
    </row>
    <row r="14798" spans="1:3">
      <c r="A14798" s="285">
        <v>88139</v>
      </c>
      <c r="B14798" s="285" t="s">
        <v>22750</v>
      </c>
      <c r="C14798" s="513">
        <v>99.819599999999994</v>
      </c>
    </row>
    <row r="14799" spans="1:3">
      <c r="A14799" s="285">
        <v>88140</v>
      </c>
      <c r="B14799" s="285" t="s">
        <v>22725</v>
      </c>
      <c r="C14799" s="513">
        <v>105.378</v>
      </c>
    </row>
    <row r="14800" spans="1:3">
      <c r="A14800" s="285">
        <v>88141</v>
      </c>
      <c r="B14800" s="285" t="s">
        <v>22726</v>
      </c>
      <c r="C14800" s="513">
        <v>112.905</v>
      </c>
    </row>
    <row r="14801" spans="1:3">
      <c r="A14801" s="285">
        <v>88142</v>
      </c>
      <c r="B14801" s="285" t="s">
        <v>22751</v>
      </c>
      <c r="C14801" s="513">
        <v>13.1607</v>
      </c>
    </row>
    <row r="14802" spans="1:3">
      <c r="A14802" s="285">
        <v>88144</v>
      </c>
      <c r="B14802" s="285" t="s">
        <v>22752</v>
      </c>
      <c r="C14802" s="513">
        <v>32.817700000000002</v>
      </c>
    </row>
    <row r="14803" spans="1:3">
      <c r="A14803" s="285">
        <v>88145</v>
      </c>
      <c r="B14803" s="285" t="s">
        <v>22753</v>
      </c>
      <c r="C14803" s="513">
        <v>36.268599999999999</v>
      </c>
    </row>
    <row r="14804" spans="1:3">
      <c r="A14804" s="285">
        <v>88146</v>
      </c>
      <c r="B14804" s="285" t="s">
        <v>22753</v>
      </c>
      <c r="C14804" s="513">
        <v>40.2926</v>
      </c>
    </row>
    <row r="14805" spans="1:3">
      <c r="A14805" s="285">
        <v>88147</v>
      </c>
      <c r="B14805" s="285" t="s">
        <v>22753</v>
      </c>
      <c r="C14805" s="513">
        <v>47.593800000000002</v>
      </c>
    </row>
    <row r="14806" spans="1:3">
      <c r="A14806" s="285">
        <v>88148</v>
      </c>
      <c r="B14806" s="285" t="s">
        <v>22754</v>
      </c>
      <c r="C14806" s="513">
        <v>54.402799999999999</v>
      </c>
    </row>
    <row r="14807" spans="1:3">
      <c r="A14807" s="285">
        <v>88149</v>
      </c>
      <c r="B14807" s="285" t="s">
        <v>22754</v>
      </c>
      <c r="C14807" s="513">
        <v>60.447600000000001</v>
      </c>
    </row>
    <row r="14808" spans="1:3">
      <c r="A14808" s="285">
        <v>88150</v>
      </c>
      <c r="B14808" s="285" t="s">
        <v>22754</v>
      </c>
      <c r="C14808" s="513">
        <v>72.548699999999997</v>
      </c>
    </row>
    <row r="14809" spans="1:3">
      <c r="A14809" s="285">
        <v>310081</v>
      </c>
      <c r="B14809" s="285" t="s">
        <v>22755</v>
      </c>
      <c r="C14809" s="513">
        <v>102.36</v>
      </c>
    </row>
    <row r="14810" spans="1:3">
      <c r="A14810" s="285">
        <v>310082</v>
      </c>
      <c r="B14810" s="285" t="s">
        <v>22756</v>
      </c>
      <c r="C14810" s="513">
        <v>129.96</v>
      </c>
    </row>
    <row r="14811" spans="1:3">
      <c r="A14811" s="285">
        <v>310184</v>
      </c>
      <c r="B14811" s="285" t="s">
        <v>22757</v>
      </c>
      <c r="C14811" s="513">
        <v>212.52</v>
      </c>
    </row>
    <row r="14812" spans="1:3">
      <c r="A14812" s="285">
        <v>310187</v>
      </c>
      <c r="B14812" s="285" t="s">
        <v>22758</v>
      </c>
      <c r="C14812" s="513">
        <v>281.94</v>
      </c>
    </row>
    <row r="14813" spans="1:3">
      <c r="A14813" s="285">
        <v>310190</v>
      </c>
      <c r="B14813" s="285" t="s">
        <v>22759</v>
      </c>
      <c r="C14813" s="513">
        <v>367.2</v>
      </c>
    </row>
    <row r="14814" spans="1:3">
      <c r="A14814" s="285">
        <v>310193</v>
      </c>
      <c r="B14814" s="285" t="s">
        <v>22760</v>
      </c>
      <c r="C14814" s="513">
        <v>389.76</v>
      </c>
    </row>
    <row r="14815" spans="1:3">
      <c r="A14815" s="285">
        <v>337410</v>
      </c>
      <c r="B14815" s="285" t="s">
        <v>22761</v>
      </c>
      <c r="C14815" s="513">
        <v>71.448599999999999</v>
      </c>
    </row>
    <row r="14816" spans="1:3">
      <c r="A14816" s="285">
        <v>337956</v>
      </c>
      <c r="B14816" s="285" t="s">
        <v>22762</v>
      </c>
      <c r="C14816" s="513">
        <v>35.319000000000003</v>
      </c>
    </row>
    <row r="14817" spans="1:3">
      <c r="A14817" s="285">
        <v>337986</v>
      </c>
      <c r="B14817" s="285" t="s">
        <v>22763</v>
      </c>
      <c r="C14817" s="513">
        <v>42.805500000000002</v>
      </c>
    </row>
    <row r="14818" spans="1:3">
      <c r="A14818" s="285">
        <v>337987</v>
      </c>
      <c r="B14818" s="285" t="s">
        <v>22764</v>
      </c>
      <c r="C14818" s="513">
        <v>43.783999999999999</v>
      </c>
    </row>
    <row r="14819" spans="1:3">
      <c r="A14819" s="285">
        <v>337988</v>
      </c>
      <c r="B14819" s="285" t="s">
        <v>22765</v>
      </c>
      <c r="C14819" s="513">
        <v>50.841999999999999</v>
      </c>
    </row>
    <row r="14820" spans="1:3">
      <c r="A14820" s="285">
        <v>337989</v>
      </c>
      <c r="B14820" s="285" t="s">
        <v>22766</v>
      </c>
      <c r="C14820" s="513">
        <v>60.389699999999998</v>
      </c>
    </row>
    <row r="14821" spans="1:3">
      <c r="A14821" s="285">
        <v>337990</v>
      </c>
      <c r="B14821" s="285" t="s">
        <v>22767</v>
      </c>
      <c r="C14821" s="513">
        <v>64.847999999999999</v>
      </c>
    </row>
    <row r="14822" spans="1:3">
      <c r="A14822" s="285">
        <v>337991</v>
      </c>
      <c r="B14822" s="285" t="s">
        <v>22768</v>
      </c>
      <c r="C14822" s="513">
        <v>66.295500000000004</v>
      </c>
    </row>
    <row r="14823" spans="1:3">
      <c r="A14823" s="285">
        <v>337993</v>
      </c>
      <c r="B14823" s="285" t="s">
        <v>22769</v>
      </c>
      <c r="C14823" s="513">
        <v>69.016800000000003</v>
      </c>
    </row>
    <row r="14824" spans="1:3">
      <c r="A14824" s="285">
        <v>337994</v>
      </c>
      <c r="B14824" s="285" t="s">
        <v>22770</v>
      </c>
      <c r="C14824" s="513">
        <v>74.054100000000005</v>
      </c>
    </row>
    <row r="14825" spans="1:3">
      <c r="A14825" s="285">
        <v>337995</v>
      </c>
      <c r="B14825" s="285" t="s">
        <v>22771</v>
      </c>
      <c r="C14825" s="513">
        <v>138.43889999999999</v>
      </c>
    </row>
    <row r="14826" spans="1:3">
      <c r="A14826" s="285">
        <v>337996</v>
      </c>
      <c r="B14826" s="285" t="s">
        <v>22772</v>
      </c>
      <c r="C14826" s="513">
        <v>141.0444</v>
      </c>
    </row>
    <row r="14827" spans="1:3">
      <c r="A14827" s="285">
        <v>338650</v>
      </c>
      <c r="B14827" s="285" t="s">
        <v>22773</v>
      </c>
      <c r="C14827" s="513">
        <v>20.699200000000001</v>
      </c>
    </row>
    <row r="14828" spans="1:3">
      <c r="A14828" s="285">
        <v>338651</v>
      </c>
      <c r="B14828" s="285" t="s">
        <v>22774</v>
      </c>
      <c r="C14828" s="513">
        <v>21.202999999999999</v>
      </c>
    </row>
    <row r="14829" spans="1:3">
      <c r="A14829" s="285">
        <v>338653</v>
      </c>
      <c r="B14829" s="285" t="s">
        <v>22775</v>
      </c>
      <c r="C14829" s="513">
        <v>21.741399999999999</v>
      </c>
    </row>
    <row r="14830" spans="1:3">
      <c r="A14830" s="285">
        <v>338654</v>
      </c>
      <c r="B14830" s="285" t="s">
        <v>22776</v>
      </c>
      <c r="C14830" s="513">
        <v>22.476800000000001</v>
      </c>
    </row>
    <row r="14831" spans="1:3">
      <c r="A14831" s="285">
        <v>338656</v>
      </c>
      <c r="B14831" s="285" t="s">
        <v>22777</v>
      </c>
      <c r="C14831" s="513">
        <v>23.924299999999999</v>
      </c>
    </row>
    <row r="14832" spans="1:3">
      <c r="A14832" s="285">
        <v>338657</v>
      </c>
      <c r="B14832" s="285" t="s">
        <v>22778</v>
      </c>
      <c r="C14832" s="513">
        <v>24.896999999999998</v>
      </c>
    </row>
    <row r="14833" spans="1:3">
      <c r="A14833" s="285">
        <v>338671</v>
      </c>
      <c r="B14833" s="285" t="s">
        <v>22779</v>
      </c>
      <c r="C14833" s="513">
        <v>24.538</v>
      </c>
    </row>
    <row r="14834" spans="1:3">
      <c r="A14834" s="285">
        <v>338674</v>
      </c>
      <c r="B14834" s="285" t="s">
        <v>22780</v>
      </c>
      <c r="C14834" s="513">
        <v>29.2453</v>
      </c>
    </row>
    <row r="14835" spans="1:3">
      <c r="A14835" s="285">
        <v>338677</v>
      </c>
      <c r="B14835" s="285" t="s">
        <v>22781</v>
      </c>
      <c r="C14835" s="513">
        <v>31.3355</v>
      </c>
    </row>
    <row r="14836" spans="1:3">
      <c r="A14836" s="285">
        <v>339941</v>
      </c>
      <c r="B14836" s="285" t="s">
        <v>22782</v>
      </c>
      <c r="C14836" s="513">
        <v>7.6196000000000002</v>
      </c>
    </row>
    <row r="14837" spans="1:3">
      <c r="A14837" s="285">
        <v>339942</v>
      </c>
      <c r="B14837" s="285" t="s">
        <v>22783</v>
      </c>
      <c r="C14837" s="513">
        <v>9.0440000000000005</v>
      </c>
    </row>
    <row r="14838" spans="1:3">
      <c r="A14838" s="285">
        <v>339943</v>
      </c>
      <c r="B14838" s="285" t="s">
        <v>22784</v>
      </c>
      <c r="C14838" s="513">
        <v>9.5419</v>
      </c>
    </row>
    <row r="14839" spans="1:3">
      <c r="A14839" s="285">
        <v>387922</v>
      </c>
      <c r="B14839" s="285" t="s">
        <v>22785</v>
      </c>
      <c r="C14839" s="513">
        <v>9.1424000000000003</v>
      </c>
    </row>
    <row r="14840" spans="1:3">
      <c r="A14840" s="285">
        <v>510201</v>
      </c>
      <c r="B14840" s="285" t="s">
        <v>22786</v>
      </c>
      <c r="C14840" s="513">
        <v>2.9477000000000002</v>
      </c>
    </row>
    <row r="14841" spans="1:3">
      <c r="A14841" s="285">
        <v>510202</v>
      </c>
      <c r="B14841" s="285" t="s">
        <v>22787</v>
      </c>
      <c r="C14841" s="513">
        <v>5.4039999999999999</v>
      </c>
    </row>
    <row r="14842" spans="1:3">
      <c r="A14842" s="285">
        <v>510203</v>
      </c>
      <c r="B14842" s="285" t="s">
        <v>22788</v>
      </c>
      <c r="C14842" s="513">
        <v>2.9477000000000002</v>
      </c>
    </row>
    <row r="14843" spans="1:3">
      <c r="A14843" s="285">
        <v>653000</v>
      </c>
      <c r="B14843" s="285" t="s">
        <v>22789</v>
      </c>
      <c r="C14843" s="513">
        <v>58.38</v>
      </c>
    </row>
    <row r="14844" spans="1:3">
      <c r="A14844" s="285">
        <v>653001</v>
      </c>
      <c r="B14844" s="285" t="s">
        <v>22789</v>
      </c>
      <c r="C14844" s="513">
        <v>72.03</v>
      </c>
    </row>
    <row r="14845" spans="1:3">
      <c r="A14845" s="285">
        <v>653002</v>
      </c>
      <c r="B14845" s="285" t="s">
        <v>22789</v>
      </c>
      <c r="C14845" s="513">
        <v>71.295000000000002</v>
      </c>
    </row>
    <row r="14846" spans="1:3">
      <c r="A14846" s="285">
        <v>653003</v>
      </c>
      <c r="B14846" s="285" t="s">
        <v>22789</v>
      </c>
      <c r="C14846" s="513">
        <v>61.424999999999997</v>
      </c>
    </row>
    <row r="14847" spans="1:3">
      <c r="A14847" s="285">
        <v>653004</v>
      </c>
      <c r="B14847" s="285" t="s">
        <v>22789</v>
      </c>
      <c r="C14847" s="513">
        <v>75.81</v>
      </c>
    </row>
    <row r="14848" spans="1:3">
      <c r="A14848" s="285">
        <v>653005</v>
      </c>
      <c r="B14848" s="285" t="s">
        <v>22789</v>
      </c>
      <c r="C14848" s="513">
        <v>75.144999999999996</v>
      </c>
    </row>
    <row r="14849" spans="1:3">
      <c r="A14849" s="285">
        <v>653006</v>
      </c>
      <c r="B14849" s="285" t="s">
        <v>22790</v>
      </c>
      <c r="C14849" s="513">
        <v>369.6</v>
      </c>
    </row>
    <row r="14850" spans="1:3">
      <c r="A14850" s="285">
        <v>653007</v>
      </c>
      <c r="B14850" s="285" t="s">
        <v>22790</v>
      </c>
      <c r="C14850" s="513">
        <v>447.65</v>
      </c>
    </row>
    <row r="14851" spans="1:3">
      <c r="A14851" s="285">
        <v>653008</v>
      </c>
      <c r="B14851" s="285" t="s">
        <v>22790</v>
      </c>
      <c r="C14851" s="513">
        <v>443.45</v>
      </c>
    </row>
    <row r="14852" spans="1:3">
      <c r="A14852" s="285">
        <v>653010</v>
      </c>
      <c r="B14852" s="285" t="s">
        <v>22789</v>
      </c>
      <c r="C14852" s="513">
        <v>132.44</v>
      </c>
    </row>
    <row r="14853" spans="1:3">
      <c r="A14853" s="285">
        <v>653011</v>
      </c>
      <c r="B14853" s="285" t="s">
        <v>22789</v>
      </c>
      <c r="C14853" s="513">
        <v>147.17500000000001</v>
      </c>
    </row>
    <row r="14854" spans="1:3">
      <c r="A14854" s="285">
        <v>653012</v>
      </c>
      <c r="B14854" s="285" t="s">
        <v>22789</v>
      </c>
      <c r="C14854" s="513">
        <v>145.88</v>
      </c>
    </row>
    <row r="14855" spans="1:3">
      <c r="A14855" s="285">
        <v>653013</v>
      </c>
      <c r="B14855" s="285" t="s">
        <v>22789</v>
      </c>
      <c r="C14855" s="513">
        <v>156.69499999999999</v>
      </c>
    </row>
    <row r="14856" spans="1:3">
      <c r="A14856" s="285">
        <v>653014</v>
      </c>
      <c r="B14856" s="285" t="s">
        <v>22789</v>
      </c>
      <c r="C14856" s="513">
        <v>174.26499999999999</v>
      </c>
    </row>
    <row r="14857" spans="1:3">
      <c r="A14857" s="285">
        <v>653015</v>
      </c>
      <c r="B14857" s="285" t="s">
        <v>22789</v>
      </c>
      <c r="C14857" s="513">
        <v>172.76</v>
      </c>
    </row>
    <row r="14858" spans="1:3">
      <c r="A14858" s="285">
        <v>653020</v>
      </c>
      <c r="B14858" s="285" t="s">
        <v>22791</v>
      </c>
      <c r="C14858" s="513">
        <v>66.325000000000003</v>
      </c>
    </row>
    <row r="14859" spans="1:3">
      <c r="A14859" s="285">
        <v>653021</v>
      </c>
      <c r="B14859" s="285" t="s">
        <v>22791</v>
      </c>
      <c r="C14859" s="513">
        <v>80.010000000000005</v>
      </c>
    </row>
    <row r="14860" spans="1:3">
      <c r="A14860" s="285">
        <v>653022</v>
      </c>
      <c r="B14860" s="285" t="s">
        <v>22791</v>
      </c>
      <c r="C14860" s="513">
        <v>79.31</v>
      </c>
    </row>
    <row r="14861" spans="1:3">
      <c r="A14861" s="285">
        <v>653023</v>
      </c>
      <c r="B14861" s="285" t="s">
        <v>22791</v>
      </c>
      <c r="C14861" s="513">
        <v>69.754999999999995</v>
      </c>
    </row>
    <row r="14862" spans="1:3">
      <c r="A14862" s="285">
        <v>653024</v>
      </c>
      <c r="B14862" s="285" t="s">
        <v>22791</v>
      </c>
      <c r="C14862" s="513">
        <v>84.174999999999997</v>
      </c>
    </row>
    <row r="14863" spans="1:3">
      <c r="A14863" s="285">
        <v>653025</v>
      </c>
      <c r="B14863" s="285" t="s">
        <v>22791</v>
      </c>
      <c r="C14863" s="513">
        <v>83.44</v>
      </c>
    </row>
    <row r="14864" spans="1:3">
      <c r="A14864" s="285">
        <v>653026</v>
      </c>
      <c r="B14864" s="285" t="s">
        <v>22790</v>
      </c>
      <c r="C14864" s="513">
        <v>420.7</v>
      </c>
    </row>
    <row r="14865" spans="1:3">
      <c r="A14865" s="285">
        <v>653027</v>
      </c>
      <c r="B14865" s="285" t="s">
        <v>22790</v>
      </c>
      <c r="C14865" s="513">
        <v>508.9</v>
      </c>
    </row>
    <row r="14866" spans="1:3">
      <c r="A14866" s="285">
        <v>653028</v>
      </c>
      <c r="B14866" s="285" t="s">
        <v>22790</v>
      </c>
      <c r="C14866" s="513">
        <v>458.85</v>
      </c>
    </row>
    <row r="14867" spans="1:3">
      <c r="A14867" s="285">
        <v>653029</v>
      </c>
      <c r="B14867" s="285" t="s">
        <v>22792</v>
      </c>
      <c r="C14867" s="513">
        <v>647.15</v>
      </c>
    </row>
    <row r="14868" spans="1:3">
      <c r="A14868" s="285">
        <v>653030</v>
      </c>
      <c r="B14868" s="285" t="s">
        <v>22791</v>
      </c>
      <c r="C14868" s="513">
        <v>179.2</v>
      </c>
    </row>
    <row r="14869" spans="1:3">
      <c r="A14869" s="285">
        <v>653031</v>
      </c>
      <c r="B14869" s="285" t="s">
        <v>22791</v>
      </c>
      <c r="C14869" s="513">
        <v>238.49</v>
      </c>
    </row>
    <row r="14870" spans="1:3">
      <c r="A14870" s="285">
        <v>653032</v>
      </c>
      <c r="B14870" s="285" t="s">
        <v>22791</v>
      </c>
      <c r="C14870" s="513">
        <v>236.53</v>
      </c>
    </row>
    <row r="14871" spans="1:3">
      <c r="A14871" s="285">
        <v>653033</v>
      </c>
      <c r="B14871" s="285" t="s">
        <v>22791</v>
      </c>
      <c r="C14871" s="513">
        <v>224.035</v>
      </c>
    </row>
    <row r="14872" spans="1:3">
      <c r="A14872" s="285">
        <v>653034</v>
      </c>
      <c r="B14872" s="285" t="s">
        <v>22791</v>
      </c>
      <c r="C14872" s="513">
        <v>298.2</v>
      </c>
    </row>
    <row r="14873" spans="1:3">
      <c r="A14873" s="285">
        <v>653035</v>
      </c>
      <c r="B14873" s="285" t="s">
        <v>22791</v>
      </c>
      <c r="C14873" s="513">
        <v>295.68</v>
      </c>
    </row>
    <row r="14874" spans="1:3">
      <c r="A14874" s="285">
        <v>653040</v>
      </c>
      <c r="B14874" s="285" t="s">
        <v>22793</v>
      </c>
      <c r="C14874" s="513">
        <v>74.935000000000002</v>
      </c>
    </row>
    <row r="14875" spans="1:3">
      <c r="A14875" s="285">
        <v>653041</v>
      </c>
      <c r="B14875" s="285" t="s">
        <v>22793</v>
      </c>
      <c r="C14875" s="513">
        <v>100.55500000000001</v>
      </c>
    </row>
    <row r="14876" spans="1:3">
      <c r="A14876" s="285">
        <v>653042</v>
      </c>
      <c r="B14876" s="285" t="s">
        <v>22793</v>
      </c>
      <c r="C14876" s="513">
        <v>101.71</v>
      </c>
    </row>
    <row r="14877" spans="1:3">
      <c r="A14877" s="285">
        <v>653043</v>
      </c>
      <c r="B14877" s="285" t="s">
        <v>22793</v>
      </c>
      <c r="C14877" s="513">
        <v>78.89</v>
      </c>
    </row>
    <row r="14878" spans="1:3">
      <c r="A14878" s="285">
        <v>653044</v>
      </c>
      <c r="B14878" s="285" t="s">
        <v>22793</v>
      </c>
      <c r="C14878" s="513">
        <v>105.84</v>
      </c>
    </row>
    <row r="14879" spans="1:3">
      <c r="A14879" s="285">
        <v>653045</v>
      </c>
      <c r="B14879" s="285" t="s">
        <v>22793</v>
      </c>
      <c r="C14879" s="513">
        <v>107.1</v>
      </c>
    </row>
    <row r="14880" spans="1:3">
      <c r="A14880" s="285">
        <v>653050</v>
      </c>
      <c r="B14880" s="285" t="s">
        <v>22794</v>
      </c>
      <c r="C14880" s="513">
        <v>216.86</v>
      </c>
    </row>
    <row r="14881" spans="1:3">
      <c r="A14881" s="285">
        <v>653051</v>
      </c>
      <c r="B14881" s="285" t="s">
        <v>22793</v>
      </c>
      <c r="C14881" s="513">
        <v>262.39499999999998</v>
      </c>
    </row>
    <row r="14882" spans="1:3">
      <c r="A14882" s="285">
        <v>653052</v>
      </c>
      <c r="B14882" s="285" t="s">
        <v>22793</v>
      </c>
      <c r="C14882" s="513">
        <v>260.19</v>
      </c>
    </row>
    <row r="14883" spans="1:3">
      <c r="A14883" s="285">
        <v>653054</v>
      </c>
      <c r="B14883" s="285" t="s">
        <v>22795</v>
      </c>
      <c r="C14883" s="513">
        <v>172.83</v>
      </c>
    </row>
    <row r="14884" spans="1:3">
      <c r="A14884" s="285">
        <v>653055</v>
      </c>
      <c r="B14884" s="285" t="s">
        <v>22796</v>
      </c>
      <c r="C14884" s="513">
        <v>88.375</v>
      </c>
    </row>
    <row r="14885" spans="1:3">
      <c r="A14885" s="285">
        <v>653056</v>
      </c>
      <c r="B14885" s="285" t="s">
        <v>22797</v>
      </c>
      <c r="C14885" s="513">
        <v>28.941500000000001</v>
      </c>
    </row>
    <row r="14886" spans="1:3">
      <c r="A14886" s="285">
        <v>653057</v>
      </c>
      <c r="B14886" s="285" t="s">
        <v>22798</v>
      </c>
      <c r="C14886" s="513">
        <v>8.2774999999999999</v>
      </c>
    </row>
    <row r="14887" spans="1:3">
      <c r="A14887" s="285">
        <v>653058</v>
      </c>
      <c r="B14887" s="285" t="s">
        <v>22799</v>
      </c>
      <c r="C14887" s="513">
        <v>4.2279999999999998</v>
      </c>
    </row>
    <row r="14888" spans="1:3">
      <c r="A14888" s="285">
        <v>653059</v>
      </c>
      <c r="B14888" s="285" t="s">
        <v>22800</v>
      </c>
      <c r="C14888" s="513">
        <v>11.599</v>
      </c>
    </row>
    <row r="14889" spans="1:3">
      <c r="A14889" s="285">
        <v>653060</v>
      </c>
      <c r="B14889" s="285" t="s">
        <v>22801</v>
      </c>
      <c r="C14889" s="513">
        <v>102.41</v>
      </c>
    </row>
    <row r="14890" spans="1:3">
      <c r="A14890" s="285">
        <v>653061</v>
      </c>
      <c r="B14890" s="285" t="s">
        <v>22801</v>
      </c>
      <c r="C14890" s="513">
        <v>112.63</v>
      </c>
    </row>
    <row r="14891" spans="1:3">
      <c r="A14891" s="285">
        <v>653062</v>
      </c>
      <c r="B14891" s="285" t="s">
        <v>22801</v>
      </c>
      <c r="C14891" s="513">
        <v>122.88500000000001</v>
      </c>
    </row>
    <row r="14892" spans="1:3">
      <c r="A14892" s="285">
        <v>653063</v>
      </c>
      <c r="B14892" s="285" t="s">
        <v>22801</v>
      </c>
      <c r="C14892" s="513">
        <v>118.265</v>
      </c>
    </row>
    <row r="14893" spans="1:3">
      <c r="A14893" s="285">
        <v>653064</v>
      </c>
      <c r="B14893" s="285" t="s">
        <v>22801</v>
      </c>
      <c r="C14893" s="513">
        <v>130.06</v>
      </c>
    </row>
    <row r="14894" spans="1:3">
      <c r="A14894" s="285">
        <v>653065</v>
      </c>
      <c r="B14894" s="285" t="s">
        <v>22801</v>
      </c>
      <c r="C14894" s="513">
        <v>141.92500000000001</v>
      </c>
    </row>
    <row r="14895" spans="1:3">
      <c r="A14895" s="285">
        <v>653066</v>
      </c>
      <c r="B14895" s="285" t="s">
        <v>22802</v>
      </c>
      <c r="C14895" s="513">
        <v>11.186</v>
      </c>
    </row>
    <row r="14896" spans="1:3">
      <c r="A14896" s="285">
        <v>653067</v>
      </c>
      <c r="B14896" s="285" t="s">
        <v>22803</v>
      </c>
      <c r="C14896" s="513">
        <v>12.057499999999999</v>
      </c>
    </row>
    <row r="14897" spans="1:3">
      <c r="A14897" s="285">
        <v>653068</v>
      </c>
      <c r="B14897" s="285" t="s">
        <v>22804</v>
      </c>
      <c r="C14897" s="513">
        <v>13.1005</v>
      </c>
    </row>
    <row r="14898" spans="1:3">
      <c r="A14898" s="285">
        <v>653075</v>
      </c>
      <c r="B14898" s="285" t="s">
        <v>22805</v>
      </c>
      <c r="C14898" s="513">
        <v>5.0540000000000003</v>
      </c>
    </row>
    <row r="14899" spans="1:3">
      <c r="A14899" s="285">
        <v>653076</v>
      </c>
      <c r="B14899" s="285" t="s">
        <v>22806</v>
      </c>
      <c r="C14899" s="513">
        <v>44.204999999999998</v>
      </c>
    </row>
    <row r="14900" spans="1:3">
      <c r="A14900" s="285">
        <v>653079</v>
      </c>
      <c r="B14900" s="285" t="s">
        <v>22807</v>
      </c>
      <c r="C14900" s="513">
        <v>3.0569000000000002</v>
      </c>
    </row>
    <row r="14901" spans="1:3">
      <c r="A14901" s="285">
        <v>653080</v>
      </c>
      <c r="B14901" s="285" t="s">
        <v>22808</v>
      </c>
      <c r="C14901" s="513">
        <v>141.435</v>
      </c>
    </row>
    <row r="14902" spans="1:3">
      <c r="A14902" s="285">
        <v>653083</v>
      </c>
      <c r="B14902" s="285" t="s">
        <v>22809</v>
      </c>
      <c r="C14902" s="513">
        <v>139.965</v>
      </c>
    </row>
    <row r="14903" spans="1:3">
      <c r="A14903" s="285">
        <v>653084</v>
      </c>
      <c r="B14903" s="285" t="s">
        <v>22810</v>
      </c>
      <c r="C14903" s="513">
        <v>176.995</v>
      </c>
    </row>
    <row r="14904" spans="1:3">
      <c r="A14904" s="285">
        <v>653086</v>
      </c>
      <c r="B14904" s="285" t="s">
        <v>22811</v>
      </c>
      <c r="C14904" s="513">
        <v>113.435</v>
      </c>
    </row>
    <row r="14905" spans="1:3">
      <c r="A14905" s="285">
        <v>653087</v>
      </c>
      <c r="B14905" s="285" t="s">
        <v>22811</v>
      </c>
      <c r="C14905" s="513">
        <v>119.35</v>
      </c>
    </row>
    <row r="14906" spans="1:3">
      <c r="A14906" s="285">
        <v>653088</v>
      </c>
      <c r="B14906" s="285" t="s">
        <v>22812</v>
      </c>
      <c r="C14906" s="513">
        <v>80.394999999999996</v>
      </c>
    </row>
    <row r="14907" spans="1:3">
      <c r="A14907" s="285">
        <v>653102</v>
      </c>
      <c r="B14907" s="285" t="s">
        <v>22813</v>
      </c>
      <c r="C14907" s="513">
        <v>128.38</v>
      </c>
    </row>
    <row r="14908" spans="1:3">
      <c r="A14908" s="285">
        <v>653105</v>
      </c>
      <c r="B14908" s="285" t="s">
        <v>22813</v>
      </c>
      <c r="C14908" s="513">
        <v>135.065</v>
      </c>
    </row>
    <row r="14909" spans="1:3">
      <c r="A14909" s="285">
        <v>653112</v>
      </c>
      <c r="B14909" s="285" t="s">
        <v>22813</v>
      </c>
      <c r="C14909" s="513">
        <v>263.2</v>
      </c>
    </row>
    <row r="14910" spans="1:3">
      <c r="A14910" s="285">
        <v>653115</v>
      </c>
      <c r="B14910" s="285" t="s">
        <v>22813</v>
      </c>
      <c r="C14910" s="513">
        <v>329.10500000000002</v>
      </c>
    </row>
    <row r="14911" spans="1:3">
      <c r="A14911" s="285">
        <v>653122</v>
      </c>
      <c r="B14911" s="285" t="s">
        <v>22814</v>
      </c>
      <c r="C14911" s="513">
        <v>142.59</v>
      </c>
    </row>
    <row r="14912" spans="1:3">
      <c r="A14912" s="285">
        <v>653125</v>
      </c>
      <c r="B14912" s="285" t="s">
        <v>22814</v>
      </c>
      <c r="C14912" s="513">
        <v>150.11500000000001</v>
      </c>
    </row>
    <row r="14913" spans="1:3">
      <c r="A14913" s="285">
        <v>653132</v>
      </c>
      <c r="B14913" s="285" t="s">
        <v>22814</v>
      </c>
      <c r="C14913" s="513">
        <v>392</v>
      </c>
    </row>
    <row r="14914" spans="1:3">
      <c r="A14914" s="285">
        <v>653135</v>
      </c>
      <c r="B14914" s="285" t="s">
        <v>22814</v>
      </c>
      <c r="C14914" s="513">
        <v>443.1</v>
      </c>
    </row>
    <row r="14915" spans="1:3">
      <c r="A14915" s="285">
        <v>653169</v>
      </c>
      <c r="B14915" s="285" t="s">
        <v>22815</v>
      </c>
      <c r="C14915" s="513">
        <v>9.6494999999999997</v>
      </c>
    </row>
    <row r="14916" spans="1:3">
      <c r="A14916" s="285">
        <v>653178</v>
      </c>
      <c r="B14916" s="285" t="s">
        <v>22816</v>
      </c>
      <c r="C14916" s="513">
        <v>2.4958</v>
      </c>
    </row>
    <row r="14917" spans="1:3">
      <c r="A14917" s="285">
        <v>653179</v>
      </c>
      <c r="B14917" s="285" t="s">
        <v>22817</v>
      </c>
      <c r="C14917" s="513">
        <v>2.4979</v>
      </c>
    </row>
    <row r="14918" spans="1:3">
      <c r="A14918" s="285">
        <v>653180</v>
      </c>
      <c r="B14918" s="285" t="s">
        <v>22808</v>
      </c>
      <c r="C14918" s="513">
        <v>149.44999999999999</v>
      </c>
    </row>
    <row r="14919" spans="1:3">
      <c r="A14919" s="285">
        <v>653183</v>
      </c>
      <c r="B14919" s="285" t="s">
        <v>22818</v>
      </c>
      <c r="C14919" s="513">
        <v>147.91</v>
      </c>
    </row>
    <row r="14920" spans="1:3">
      <c r="A14920" s="285">
        <v>741830</v>
      </c>
      <c r="B14920" s="285" t="s">
        <v>22585</v>
      </c>
      <c r="C14920" s="513">
        <v>111.0928</v>
      </c>
    </row>
    <row r="14921" spans="1:3">
      <c r="A14921" s="285">
        <v>741860</v>
      </c>
      <c r="B14921" s="285" t="s">
        <v>22585</v>
      </c>
      <c r="C14921" s="513">
        <v>111.0928</v>
      </c>
    </row>
    <row r="14922" spans="1:3">
      <c r="A14922" s="285">
        <v>776181</v>
      </c>
      <c r="B14922" s="285" t="s">
        <v>22819</v>
      </c>
      <c r="C14922" s="513">
        <v>3.4045000000000001</v>
      </c>
    </row>
    <row r="14923" spans="1:3">
      <c r="A14923" s="285">
        <v>776182</v>
      </c>
      <c r="B14923" s="285" t="s">
        <v>22820</v>
      </c>
      <c r="C14923" s="513">
        <v>4.7723000000000004</v>
      </c>
    </row>
    <row r="14924" spans="1:3">
      <c r="A14924" s="285">
        <v>776183</v>
      </c>
      <c r="B14924" s="285" t="s">
        <v>22821</v>
      </c>
      <c r="C14924" s="513">
        <v>7.1567999999999996</v>
      </c>
    </row>
    <row r="14925" spans="1:3">
      <c r="A14925" s="285">
        <v>809000000600</v>
      </c>
      <c r="B14925" s="285" t="s">
        <v>22822</v>
      </c>
      <c r="C14925" s="513">
        <v>470.04</v>
      </c>
    </row>
    <row r="14926" spans="1:3">
      <c r="A14926" s="285">
        <v>809000000640</v>
      </c>
      <c r="B14926" s="285" t="s">
        <v>22823</v>
      </c>
      <c r="C14926" s="513">
        <v>687</v>
      </c>
    </row>
    <row r="14927" spans="1:3">
      <c r="A14927" s="285">
        <v>809000000660</v>
      </c>
      <c r="B14927" s="285" t="s">
        <v>22824</v>
      </c>
      <c r="C14927" s="513">
        <v>1855.8</v>
      </c>
    </row>
    <row r="14928" spans="1:3">
      <c r="A14928" s="285">
        <v>809000000680</v>
      </c>
      <c r="B14928" s="285" t="s">
        <v>22825</v>
      </c>
      <c r="C14928" s="513">
        <v>1622.4</v>
      </c>
    </row>
    <row r="14929" spans="1:3">
      <c r="A14929" s="285">
        <v>809000000700</v>
      </c>
      <c r="B14929" s="285" t="s">
        <v>22826</v>
      </c>
      <c r="C14929" s="513">
        <v>819</v>
      </c>
    </row>
    <row r="14930" spans="1:3">
      <c r="A14930" s="285">
        <v>809000000710</v>
      </c>
      <c r="B14930" s="285" t="s">
        <v>22827</v>
      </c>
      <c r="C14930" s="513">
        <v>850.2</v>
      </c>
    </row>
    <row r="14931" spans="1:3">
      <c r="A14931" s="285">
        <v>809000000720</v>
      </c>
      <c r="B14931" s="285" t="s">
        <v>22828</v>
      </c>
      <c r="C14931" s="513">
        <v>934.8</v>
      </c>
    </row>
    <row r="14932" spans="1:3">
      <c r="A14932" s="285">
        <v>809000000760</v>
      </c>
      <c r="B14932" s="285" t="s">
        <v>22829</v>
      </c>
      <c r="C14932" s="513">
        <v>1430.4</v>
      </c>
    </row>
    <row r="14933" spans="1:3">
      <c r="A14933" s="285">
        <v>8496101</v>
      </c>
      <c r="B14933" s="285" t="s">
        <v>22830</v>
      </c>
      <c r="C14933" s="513">
        <v>48.680799999999998</v>
      </c>
    </row>
    <row r="14934" spans="1:3">
      <c r="A14934" s="285">
        <v>8496102</v>
      </c>
      <c r="B14934" s="285" t="s">
        <v>22830</v>
      </c>
      <c r="C14934" s="513">
        <v>48.680799999999998</v>
      </c>
    </row>
    <row r="14935" spans="1:3">
      <c r="A14935" s="285">
        <v>980307</v>
      </c>
      <c r="B14935" s="285" t="s">
        <v>22831</v>
      </c>
      <c r="C14935" s="513">
        <v>15.2219</v>
      </c>
    </row>
    <row r="14936" spans="1:3">
      <c r="A14936" s="285">
        <v>980900</v>
      </c>
      <c r="B14936" s="285" t="s">
        <v>22832</v>
      </c>
      <c r="C14936" s="513">
        <v>13.391999999999999</v>
      </c>
    </row>
    <row r="14937" spans="1:3">
      <c r="A14937" s="285">
        <v>405241</v>
      </c>
      <c r="B14937" s="285" t="s">
        <v>22833</v>
      </c>
      <c r="C14937" s="513">
        <v>51.5715</v>
      </c>
    </row>
    <row r="14938" spans="1:3">
      <c r="A14938" s="285">
        <v>27443</v>
      </c>
      <c r="B14938" s="285" t="s">
        <v>22834</v>
      </c>
      <c r="C14938" s="513">
        <v>53.488799999999998</v>
      </c>
    </row>
    <row r="14939" spans="1:3">
      <c r="A14939" s="285">
        <v>48408</v>
      </c>
      <c r="B14939" s="285" t="s">
        <v>22835</v>
      </c>
      <c r="C14939" s="513">
        <v>548.81500000000005</v>
      </c>
    </row>
    <row r="14940" spans="1:3">
      <c r="A14940" s="285">
        <v>48412</v>
      </c>
      <c r="B14940" s="285" t="s">
        <v>22835</v>
      </c>
      <c r="C14940" s="513">
        <v>721.90499999999997</v>
      </c>
    </row>
    <row r="14941" spans="1:3">
      <c r="A14941" s="285">
        <v>48773</v>
      </c>
      <c r="B14941" s="285" t="s">
        <v>22836</v>
      </c>
      <c r="C14941" s="513">
        <v>209.76</v>
      </c>
    </row>
    <row r="14942" spans="1:3">
      <c r="A14942" s="285">
        <v>48778</v>
      </c>
      <c r="B14942" s="285" t="s">
        <v>22837</v>
      </c>
      <c r="C14942" s="513">
        <v>63.84</v>
      </c>
    </row>
    <row r="14943" spans="1:3">
      <c r="A14943" s="285">
        <v>62694</v>
      </c>
      <c r="B14943" s="285" t="s">
        <v>22838</v>
      </c>
      <c r="C14943" s="513">
        <v>88.92</v>
      </c>
    </row>
    <row r="14944" spans="1:3">
      <c r="A14944" s="285">
        <v>48771</v>
      </c>
      <c r="B14944" s="285" t="s">
        <v>22839</v>
      </c>
      <c r="C14944" s="513">
        <v>189.33500000000001</v>
      </c>
    </row>
    <row r="14945" spans="1:3">
      <c r="A14945" s="285">
        <v>48772</v>
      </c>
      <c r="B14945" s="285" t="s">
        <v>22840</v>
      </c>
      <c r="C14945" s="513">
        <v>269.42</v>
      </c>
    </row>
    <row r="14946" spans="1:3">
      <c r="A14946" s="285">
        <v>89594</v>
      </c>
      <c r="B14946" s="285" t="s">
        <v>22841</v>
      </c>
      <c r="C14946" s="513">
        <v>3.3355000000000001</v>
      </c>
    </row>
    <row r="14947" spans="1:3">
      <c r="A14947" s="285">
        <v>397132</v>
      </c>
      <c r="B14947" s="285" t="s">
        <v>22842</v>
      </c>
      <c r="C14947" s="513">
        <v>13.68</v>
      </c>
    </row>
    <row r="14948" spans="1:3">
      <c r="A14948" s="285">
        <v>605249</v>
      </c>
      <c r="B14948" s="285" t="s">
        <v>22843</v>
      </c>
      <c r="C14948" s="513">
        <v>6.4665999999999997</v>
      </c>
    </row>
    <row r="14949" spans="1:3">
      <c r="A14949" s="285">
        <v>414092</v>
      </c>
      <c r="B14949" s="285" t="s">
        <v>22844</v>
      </c>
      <c r="C14949" s="513">
        <v>137.10400000000001</v>
      </c>
    </row>
    <row r="14950" spans="1:3">
      <c r="A14950" s="285">
        <v>414093</v>
      </c>
      <c r="B14950" s="285" t="s">
        <v>22845</v>
      </c>
      <c r="C14950" s="513">
        <v>198.768</v>
      </c>
    </row>
    <row r="14951" spans="1:3">
      <c r="A14951" s="285">
        <v>741812</v>
      </c>
      <c r="B14951" s="285" t="s">
        <v>22846</v>
      </c>
      <c r="C14951" s="513">
        <v>51.380400000000002</v>
      </c>
    </row>
    <row r="14952" spans="1:3">
      <c r="A14952" s="285">
        <v>1972</v>
      </c>
      <c r="B14952" s="285" t="s">
        <v>22059</v>
      </c>
      <c r="C14952" s="513">
        <v>5.9383999999999997</v>
      </c>
    </row>
    <row r="14953" spans="1:3">
      <c r="A14953" s="285">
        <v>4624</v>
      </c>
      <c r="B14953" s="285" t="s">
        <v>22847</v>
      </c>
      <c r="C14953" s="513">
        <v>2.9464999999999999</v>
      </c>
    </row>
    <row r="14954" spans="1:3">
      <c r="A14954" s="285">
        <v>9819</v>
      </c>
      <c r="B14954" s="285" t="s">
        <v>22848</v>
      </c>
      <c r="C14954" s="513">
        <v>41.862400000000001</v>
      </c>
    </row>
    <row r="14955" spans="1:3">
      <c r="A14955" s="285">
        <v>11024</v>
      </c>
      <c r="B14955" s="285" t="s">
        <v>22849</v>
      </c>
      <c r="C14955" s="513">
        <v>78.504999999999995</v>
      </c>
    </row>
    <row r="14956" spans="1:3">
      <c r="A14956" s="285">
        <v>11616</v>
      </c>
      <c r="B14956" s="285" t="s">
        <v>22850</v>
      </c>
      <c r="C14956" s="513">
        <v>1.5627</v>
      </c>
    </row>
    <row r="14957" spans="1:3">
      <c r="A14957" s="285">
        <v>11716</v>
      </c>
      <c r="B14957" s="285" t="s">
        <v>22851</v>
      </c>
      <c r="C14957" s="513">
        <v>2.6223000000000001</v>
      </c>
    </row>
    <row r="14958" spans="1:3">
      <c r="A14958" s="285">
        <v>12620</v>
      </c>
      <c r="B14958" s="285" t="s">
        <v>22852</v>
      </c>
      <c r="C14958" s="513">
        <v>1.1880999999999999</v>
      </c>
    </row>
    <row r="14959" spans="1:3">
      <c r="A14959" s="285">
        <v>15230</v>
      </c>
      <c r="B14959" s="285" t="s">
        <v>22853</v>
      </c>
      <c r="C14959" s="513">
        <v>3.1501999999999999</v>
      </c>
    </row>
    <row r="14960" spans="1:3">
      <c r="A14960" s="285">
        <v>15262</v>
      </c>
      <c r="B14960" s="285" t="s">
        <v>22854</v>
      </c>
      <c r="C14960" s="513">
        <v>4.1669999999999998</v>
      </c>
    </row>
    <row r="14961" spans="1:3">
      <c r="A14961" s="285">
        <v>16082</v>
      </c>
      <c r="B14961" s="285" t="s">
        <v>22855</v>
      </c>
      <c r="C14961" s="513">
        <v>2.6951000000000001</v>
      </c>
    </row>
    <row r="14962" spans="1:3">
      <c r="A14962" s="285">
        <v>20244</v>
      </c>
      <c r="B14962" s="285" t="s">
        <v>22856</v>
      </c>
      <c r="C14962" s="513">
        <v>40.252099999999999</v>
      </c>
    </row>
    <row r="14963" spans="1:3">
      <c r="A14963" s="285">
        <v>20246</v>
      </c>
      <c r="B14963" s="285" t="s">
        <v>22857</v>
      </c>
      <c r="C14963" s="513">
        <v>40.159399999999998</v>
      </c>
    </row>
    <row r="14964" spans="1:3">
      <c r="A14964" s="285">
        <v>20248</v>
      </c>
      <c r="B14964" s="285" t="s">
        <v>22858</v>
      </c>
      <c r="C14964" s="513">
        <v>25.667100000000001</v>
      </c>
    </row>
    <row r="14965" spans="1:3">
      <c r="A14965" s="285">
        <v>20249</v>
      </c>
      <c r="B14965" s="285" t="s">
        <v>22859</v>
      </c>
      <c r="C14965" s="513">
        <v>45.104100000000003</v>
      </c>
    </row>
    <row r="14966" spans="1:3">
      <c r="A14966" s="285">
        <v>20336</v>
      </c>
      <c r="B14966" s="285" t="s">
        <v>22860</v>
      </c>
      <c r="C14966" s="513">
        <v>59.058</v>
      </c>
    </row>
    <row r="14967" spans="1:3">
      <c r="A14967" s="285">
        <v>20338</v>
      </c>
      <c r="B14967" s="285" t="s">
        <v>22861</v>
      </c>
      <c r="C14967" s="513">
        <v>61.837200000000003</v>
      </c>
    </row>
    <row r="14968" spans="1:3">
      <c r="A14968" s="285">
        <v>20663</v>
      </c>
      <c r="B14968" s="285" t="s">
        <v>22862</v>
      </c>
      <c r="C14968" s="513">
        <v>160.4409</v>
      </c>
    </row>
    <row r="14969" spans="1:3">
      <c r="A14969" s="285">
        <v>20669</v>
      </c>
      <c r="B14969" s="285" t="s">
        <v>22862</v>
      </c>
      <c r="C14969" s="513">
        <v>186.26429999999999</v>
      </c>
    </row>
    <row r="14970" spans="1:3">
      <c r="A14970" s="285">
        <v>20671</v>
      </c>
      <c r="B14970" s="285" t="s">
        <v>22863</v>
      </c>
      <c r="C14970" s="513">
        <v>50.5062</v>
      </c>
    </row>
    <row r="14971" spans="1:3">
      <c r="A14971" s="285">
        <v>20673</v>
      </c>
      <c r="B14971" s="285" t="s">
        <v>22864</v>
      </c>
      <c r="C14971" s="513">
        <v>50.297699999999999</v>
      </c>
    </row>
    <row r="14972" spans="1:3">
      <c r="A14972" s="285">
        <v>20681</v>
      </c>
      <c r="B14972" s="285" t="s">
        <v>22865</v>
      </c>
      <c r="C14972" s="513">
        <v>52.272100000000002</v>
      </c>
    </row>
    <row r="14973" spans="1:3">
      <c r="A14973" s="285">
        <v>20683</v>
      </c>
      <c r="B14973" s="285" t="s">
        <v>22864</v>
      </c>
      <c r="C14973" s="513">
        <v>52.075299999999999</v>
      </c>
    </row>
    <row r="14974" spans="1:3">
      <c r="A14974" s="285">
        <v>20738</v>
      </c>
      <c r="B14974" s="285" t="s">
        <v>22866</v>
      </c>
      <c r="C14974" s="513">
        <v>463.72109999999998</v>
      </c>
    </row>
    <row r="14975" spans="1:3">
      <c r="A14975" s="285">
        <v>20759</v>
      </c>
      <c r="B14975" s="285" t="s">
        <v>21246</v>
      </c>
      <c r="C14975" s="513">
        <v>43.077599999999997</v>
      </c>
    </row>
    <row r="14976" spans="1:3">
      <c r="A14976" s="285">
        <v>20761</v>
      </c>
      <c r="B14976" s="285" t="s">
        <v>22867</v>
      </c>
      <c r="C14976" s="513">
        <v>94.434899999999999</v>
      </c>
    </row>
    <row r="14977" spans="1:3">
      <c r="A14977" s="285">
        <v>20769</v>
      </c>
      <c r="B14977" s="285" t="s">
        <v>21356</v>
      </c>
      <c r="C14977" s="513">
        <v>45.688899999999997</v>
      </c>
    </row>
    <row r="14978" spans="1:3">
      <c r="A14978" s="285">
        <v>20791</v>
      </c>
      <c r="B14978" s="285" t="s">
        <v>21247</v>
      </c>
      <c r="C14978" s="513">
        <v>94.434899999999999</v>
      </c>
    </row>
    <row r="14979" spans="1:3">
      <c r="A14979" s="285">
        <v>20795</v>
      </c>
      <c r="B14979" s="285" t="s">
        <v>22868</v>
      </c>
      <c r="C14979" s="513">
        <v>94.434899999999999</v>
      </c>
    </row>
    <row r="14980" spans="1:3">
      <c r="A14980" s="285">
        <v>20803</v>
      </c>
      <c r="B14980" s="285" t="s">
        <v>22869</v>
      </c>
      <c r="C14980" s="513">
        <v>1211.268</v>
      </c>
    </row>
    <row r="14981" spans="1:3">
      <c r="A14981" s="285">
        <v>20805</v>
      </c>
      <c r="B14981" s="285" t="s">
        <v>22870</v>
      </c>
      <c r="C14981" s="513">
        <v>53.783299999999997</v>
      </c>
    </row>
    <row r="14982" spans="1:3">
      <c r="A14982" s="285">
        <v>20829</v>
      </c>
      <c r="B14982" s="285" t="s">
        <v>17267</v>
      </c>
      <c r="C14982" s="513">
        <v>321.34500000000003</v>
      </c>
    </row>
    <row r="14983" spans="1:3">
      <c r="A14983" s="285">
        <v>20836</v>
      </c>
      <c r="B14983" s="285" t="s">
        <v>22871</v>
      </c>
      <c r="C14983" s="513">
        <v>141.21809999999999</v>
      </c>
    </row>
    <row r="14984" spans="1:3">
      <c r="A14984" s="285">
        <v>20839</v>
      </c>
      <c r="B14984" s="285" t="s">
        <v>17267</v>
      </c>
      <c r="C14984" s="513">
        <v>165.94139999999999</v>
      </c>
    </row>
    <row r="14985" spans="1:3">
      <c r="A14985" s="285">
        <v>20849</v>
      </c>
      <c r="B14985" s="285" t="s">
        <v>20949</v>
      </c>
      <c r="C14985" s="513">
        <v>292.91609999999997</v>
      </c>
    </row>
    <row r="14986" spans="1:3">
      <c r="A14986" s="285">
        <v>20869</v>
      </c>
      <c r="B14986" s="285" t="s">
        <v>22872</v>
      </c>
      <c r="C14986" s="513">
        <v>116.2632</v>
      </c>
    </row>
    <row r="14987" spans="1:3">
      <c r="A14987" s="285">
        <v>20952</v>
      </c>
      <c r="B14987" s="285" t="s">
        <v>22873</v>
      </c>
      <c r="C14987" s="513">
        <v>18.719100000000001</v>
      </c>
    </row>
    <row r="14988" spans="1:3">
      <c r="A14988" s="285">
        <v>20955</v>
      </c>
      <c r="B14988" s="285" t="s">
        <v>22874</v>
      </c>
      <c r="C14988" s="513">
        <v>31.161799999999999</v>
      </c>
    </row>
    <row r="14989" spans="1:3">
      <c r="A14989" s="285">
        <v>20956</v>
      </c>
      <c r="B14989" s="285" t="s">
        <v>22875</v>
      </c>
      <c r="C14989" s="513">
        <v>34.687899999999999</v>
      </c>
    </row>
    <row r="14990" spans="1:3">
      <c r="A14990" s="285">
        <v>20965</v>
      </c>
      <c r="B14990" s="285" t="s">
        <v>22876</v>
      </c>
      <c r="C14990" s="513">
        <v>53.916499999999999</v>
      </c>
    </row>
    <row r="14991" spans="1:3">
      <c r="A14991" s="285">
        <v>20967</v>
      </c>
      <c r="B14991" s="285" t="s">
        <v>22877</v>
      </c>
      <c r="C14991" s="513">
        <v>52.943800000000003</v>
      </c>
    </row>
    <row r="14992" spans="1:3">
      <c r="A14992" s="285">
        <v>21050</v>
      </c>
      <c r="B14992" s="285" t="s">
        <v>22878</v>
      </c>
      <c r="C14992" s="513">
        <v>34.5779</v>
      </c>
    </row>
    <row r="14993" spans="1:3">
      <c r="A14993" s="285">
        <v>21051</v>
      </c>
      <c r="B14993" s="285" t="s">
        <v>22879</v>
      </c>
      <c r="C14993" s="513">
        <v>91.7136</v>
      </c>
    </row>
    <row r="14994" spans="1:3">
      <c r="A14994" s="285">
        <v>21052</v>
      </c>
      <c r="B14994" s="285" t="s">
        <v>22880</v>
      </c>
      <c r="C14994" s="513">
        <v>100.1091</v>
      </c>
    </row>
    <row r="14995" spans="1:3">
      <c r="A14995" s="285">
        <v>21053</v>
      </c>
      <c r="B14995" s="285" t="s">
        <v>22881</v>
      </c>
      <c r="C14995" s="513">
        <v>79.265100000000004</v>
      </c>
    </row>
    <row r="14996" spans="1:3">
      <c r="A14996" s="285">
        <v>21054</v>
      </c>
      <c r="B14996" s="285" t="s">
        <v>22878</v>
      </c>
      <c r="C14996" s="513">
        <v>23.293199999999999</v>
      </c>
    </row>
    <row r="14997" spans="1:3">
      <c r="A14997" s="285">
        <v>21055</v>
      </c>
      <c r="B14997" s="285" t="s">
        <v>22882</v>
      </c>
      <c r="C14997" s="513">
        <v>97.966800000000006</v>
      </c>
    </row>
    <row r="14998" spans="1:3">
      <c r="A14998" s="285">
        <v>21057</v>
      </c>
      <c r="B14998" s="285" t="s">
        <v>22883</v>
      </c>
      <c r="C14998" s="513">
        <v>13.525399999999999</v>
      </c>
    </row>
    <row r="14999" spans="1:3">
      <c r="A14999" s="285">
        <v>21103</v>
      </c>
      <c r="B14999" s="285" t="s">
        <v>22523</v>
      </c>
      <c r="C14999" s="513">
        <v>138.43889999999999</v>
      </c>
    </row>
    <row r="15000" spans="1:3">
      <c r="A15000" s="285">
        <v>21104</v>
      </c>
      <c r="B15000" s="285" t="s">
        <v>22523</v>
      </c>
      <c r="C15000" s="513">
        <v>138.43889999999999</v>
      </c>
    </row>
    <row r="15001" spans="1:3">
      <c r="A15001" s="285">
        <v>21105</v>
      </c>
      <c r="B15001" s="285" t="s">
        <v>22884</v>
      </c>
      <c r="C15001" s="513">
        <v>153.435</v>
      </c>
    </row>
    <row r="15002" spans="1:3">
      <c r="A15002" s="285">
        <v>21115</v>
      </c>
      <c r="B15002" s="285" t="s">
        <v>18742</v>
      </c>
      <c r="C15002" s="513">
        <v>90.439800000000005</v>
      </c>
    </row>
    <row r="15003" spans="1:3">
      <c r="A15003" s="285">
        <v>21116</v>
      </c>
      <c r="B15003" s="285" t="s">
        <v>22885</v>
      </c>
      <c r="C15003" s="513">
        <v>96.924599999999998</v>
      </c>
    </row>
    <row r="15004" spans="1:3">
      <c r="A15004" s="285">
        <v>21123</v>
      </c>
      <c r="B15004" s="285" t="s">
        <v>22886</v>
      </c>
      <c r="C15004" s="513">
        <v>182.09549999999999</v>
      </c>
    </row>
    <row r="15005" spans="1:3">
      <c r="A15005" s="285">
        <v>21124</v>
      </c>
      <c r="B15005" s="285" t="s">
        <v>22887</v>
      </c>
      <c r="C15005" s="513">
        <v>182.09549999999999</v>
      </c>
    </row>
    <row r="15006" spans="1:3">
      <c r="A15006" s="285">
        <v>21125</v>
      </c>
      <c r="B15006" s="285" t="s">
        <v>22888</v>
      </c>
      <c r="C15006" s="513">
        <v>151.52430000000001</v>
      </c>
    </row>
    <row r="15007" spans="1:3">
      <c r="A15007" s="285">
        <v>21127</v>
      </c>
      <c r="B15007" s="285" t="s">
        <v>22889</v>
      </c>
      <c r="C15007" s="513">
        <v>151.52430000000001</v>
      </c>
    </row>
    <row r="15008" spans="1:3">
      <c r="A15008" s="285">
        <v>21128</v>
      </c>
      <c r="B15008" s="285" t="s">
        <v>22890</v>
      </c>
      <c r="C15008" s="513">
        <v>151.52430000000001</v>
      </c>
    </row>
    <row r="15009" spans="1:3">
      <c r="A15009" s="285">
        <v>21129</v>
      </c>
      <c r="B15009" s="285" t="s">
        <v>22891</v>
      </c>
      <c r="C15009" s="513">
        <v>182.09549999999999</v>
      </c>
    </row>
    <row r="15010" spans="1:3">
      <c r="A15010" s="285">
        <v>21130</v>
      </c>
      <c r="B15010" s="285" t="s">
        <v>22892</v>
      </c>
      <c r="C15010" s="513">
        <v>792.072</v>
      </c>
    </row>
    <row r="15011" spans="1:3">
      <c r="A15011" s="285">
        <v>21131</v>
      </c>
      <c r="B15011" s="285" t="s">
        <v>22893</v>
      </c>
      <c r="C15011" s="513">
        <v>900.34500000000003</v>
      </c>
    </row>
    <row r="15012" spans="1:3">
      <c r="A15012" s="285">
        <v>21132</v>
      </c>
      <c r="B15012" s="285" t="s">
        <v>22894</v>
      </c>
      <c r="C15012" s="513">
        <v>1054.9380000000001</v>
      </c>
    </row>
    <row r="15013" spans="1:3">
      <c r="A15013" s="285">
        <v>21133</v>
      </c>
      <c r="B15013" s="285" t="s">
        <v>22895</v>
      </c>
      <c r="C15013" s="513">
        <v>1054.9380000000001</v>
      </c>
    </row>
    <row r="15014" spans="1:3">
      <c r="A15014" s="285">
        <v>21134</v>
      </c>
      <c r="B15014" s="285" t="s">
        <v>22896</v>
      </c>
      <c r="C15014" s="513">
        <v>1376.2829999999999</v>
      </c>
    </row>
    <row r="15015" spans="1:3">
      <c r="A15015" s="285">
        <v>21135</v>
      </c>
      <c r="B15015" s="285" t="s">
        <v>22897</v>
      </c>
      <c r="C15015" s="513">
        <v>1589.934</v>
      </c>
    </row>
    <row r="15016" spans="1:3">
      <c r="A15016" s="285">
        <v>21136</v>
      </c>
      <c r="B15016" s="285" t="s">
        <v>15691</v>
      </c>
      <c r="C15016" s="513">
        <v>524.92139999999995</v>
      </c>
    </row>
    <row r="15017" spans="1:3">
      <c r="A15017" s="285">
        <v>21137</v>
      </c>
      <c r="B15017" s="285" t="s">
        <v>22898</v>
      </c>
      <c r="C15017" s="513">
        <v>367.02809999999999</v>
      </c>
    </row>
    <row r="15018" spans="1:3">
      <c r="A15018" s="285">
        <v>21138</v>
      </c>
      <c r="B15018" s="285" t="s">
        <v>22899</v>
      </c>
      <c r="C15018" s="513">
        <v>343.17329999999998</v>
      </c>
    </row>
    <row r="15019" spans="1:3">
      <c r="A15019" s="285">
        <v>21139</v>
      </c>
      <c r="B15019" s="285" t="s">
        <v>22900</v>
      </c>
      <c r="C15019" s="513">
        <v>161.30940000000001</v>
      </c>
    </row>
    <row r="15020" spans="1:3">
      <c r="A15020" s="285">
        <v>21140</v>
      </c>
      <c r="B15020" s="285" t="s">
        <v>22899</v>
      </c>
      <c r="C15020" s="513">
        <v>449.65140000000002</v>
      </c>
    </row>
    <row r="15021" spans="1:3">
      <c r="A15021" s="285">
        <v>21141</v>
      </c>
      <c r="B15021" s="285" t="s">
        <v>22901</v>
      </c>
      <c r="C15021" s="513">
        <v>397.54140000000001</v>
      </c>
    </row>
    <row r="15022" spans="1:3">
      <c r="A15022" s="285">
        <v>21142</v>
      </c>
      <c r="B15022" s="285" t="s">
        <v>22902</v>
      </c>
      <c r="C15022" s="513">
        <v>52.961100000000002</v>
      </c>
    </row>
    <row r="15023" spans="1:3">
      <c r="A15023" s="285">
        <v>21143</v>
      </c>
      <c r="B15023" s="285" t="s">
        <v>22903</v>
      </c>
      <c r="C15023" s="513">
        <v>60.389699999999998</v>
      </c>
    </row>
    <row r="15024" spans="1:3">
      <c r="A15024" s="285">
        <v>21144</v>
      </c>
      <c r="B15024" s="285" t="s">
        <v>22904</v>
      </c>
      <c r="C15024" s="513">
        <v>47.877499999999998</v>
      </c>
    </row>
    <row r="15025" spans="1:3">
      <c r="A15025" s="285">
        <v>21145</v>
      </c>
      <c r="B15025" s="285" t="s">
        <v>22905</v>
      </c>
      <c r="C15025" s="513">
        <v>79.670400000000001</v>
      </c>
    </row>
    <row r="15026" spans="1:3">
      <c r="A15026" s="285">
        <v>21146</v>
      </c>
      <c r="B15026" s="285" t="s">
        <v>22906</v>
      </c>
      <c r="C15026" s="513">
        <v>1054.9380000000001</v>
      </c>
    </row>
    <row r="15027" spans="1:3">
      <c r="A15027" s="285">
        <v>21147</v>
      </c>
      <c r="B15027" s="285" t="s">
        <v>22907</v>
      </c>
      <c r="C15027" s="513">
        <v>176.30549999999999</v>
      </c>
    </row>
    <row r="15028" spans="1:3">
      <c r="A15028" s="285">
        <v>21148</v>
      </c>
      <c r="B15028" s="285" t="s">
        <v>22908</v>
      </c>
      <c r="C15028" s="513">
        <v>156.50370000000001</v>
      </c>
    </row>
    <row r="15029" spans="1:3">
      <c r="A15029" s="285">
        <v>21149</v>
      </c>
      <c r="B15029" s="285" t="s">
        <v>22909</v>
      </c>
      <c r="C15029" s="513">
        <v>250.0701</v>
      </c>
    </row>
    <row r="15030" spans="1:3">
      <c r="A15030" s="285">
        <v>21208</v>
      </c>
      <c r="B15030" s="285" t="s">
        <v>22910</v>
      </c>
      <c r="C15030" s="513">
        <v>94.434899999999999</v>
      </c>
    </row>
    <row r="15031" spans="1:3">
      <c r="A15031" s="285">
        <v>21211</v>
      </c>
      <c r="B15031" s="285" t="s">
        <v>22911</v>
      </c>
      <c r="C15031" s="513">
        <v>46.9801</v>
      </c>
    </row>
    <row r="15032" spans="1:3">
      <c r="A15032" s="285">
        <v>22109</v>
      </c>
      <c r="B15032" s="285" t="s">
        <v>16265</v>
      </c>
      <c r="C15032" s="513">
        <v>43.32</v>
      </c>
    </row>
    <row r="15033" spans="1:3">
      <c r="A15033" s="285">
        <v>22132</v>
      </c>
      <c r="B15033" s="285" t="s">
        <v>16265</v>
      </c>
      <c r="C15033" s="513">
        <v>34.182899999999997</v>
      </c>
    </row>
    <row r="15034" spans="1:3">
      <c r="A15034" s="285">
        <v>22134</v>
      </c>
      <c r="B15034" s="285" t="s">
        <v>16265</v>
      </c>
      <c r="C15034" s="513">
        <v>42.2712</v>
      </c>
    </row>
    <row r="15035" spans="1:3">
      <c r="A15035" s="285">
        <v>22141</v>
      </c>
      <c r="B15035" s="285" t="s">
        <v>16265</v>
      </c>
      <c r="C15035" s="513">
        <v>39.4497</v>
      </c>
    </row>
    <row r="15036" spans="1:3">
      <c r="A15036" s="285">
        <v>22154</v>
      </c>
      <c r="B15036" s="285" t="s">
        <v>16265</v>
      </c>
      <c r="C15036" s="513">
        <v>79.343999999999994</v>
      </c>
    </row>
    <row r="15037" spans="1:3">
      <c r="A15037" s="285">
        <v>22177</v>
      </c>
      <c r="B15037" s="285" t="s">
        <v>16265</v>
      </c>
      <c r="C15037" s="513">
        <v>155.43899999999999</v>
      </c>
    </row>
    <row r="15038" spans="1:3">
      <c r="A15038" s="285">
        <v>22224</v>
      </c>
      <c r="B15038" s="285" t="s">
        <v>22058</v>
      </c>
      <c r="C15038" s="513">
        <v>28.2378</v>
      </c>
    </row>
    <row r="15039" spans="1:3">
      <c r="A15039" s="285">
        <v>22227</v>
      </c>
      <c r="B15039" s="285" t="s">
        <v>22058</v>
      </c>
      <c r="C15039" s="513">
        <v>17.5503</v>
      </c>
    </row>
    <row r="15040" spans="1:3">
      <c r="A15040" s="285">
        <v>22238</v>
      </c>
      <c r="B15040" s="285" t="s">
        <v>22058</v>
      </c>
      <c r="C15040" s="513">
        <v>3.3391000000000002</v>
      </c>
    </row>
    <row r="15041" spans="1:3">
      <c r="A15041" s="285">
        <v>22247</v>
      </c>
      <c r="B15041" s="285" t="s">
        <v>22034</v>
      </c>
      <c r="C15041" s="513">
        <v>65.322000000000003</v>
      </c>
    </row>
    <row r="15042" spans="1:3">
      <c r="A15042" s="285">
        <v>22268</v>
      </c>
      <c r="B15042" s="285" t="s">
        <v>22058</v>
      </c>
      <c r="C15042" s="513">
        <v>9.5190000000000001</v>
      </c>
    </row>
    <row r="15043" spans="1:3">
      <c r="A15043" s="285">
        <v>22271</v>
      </c>
      <c r="B15043" s="285" t="s">
        <v>22912</v>
      </c>
      <c r="C15043" s="513">
        <v>2.2743000000000002</v>
      </c>
    </row>
    <row r="15044" spans="1:3">
      <c r="A15044" s="285">
        <v>22282</v>
      </c>
      <c r="B15044" s="285" t="s">
        <v>22913</v>
      </c>
      <c r="C15044" s="513">
        <v>4.0647000000000002</v>
      </c>
    </row>
    <row r="15045" spans="1:3">
      <c r="A15045" s="285">
        <v>22920</v>
      </c>
      <c r="B15045" s="285" t="s">
        <v>22914</v>
      </c>
      <c r="C15045" s="513">
        <v>8.4930000000000003</v>
      </c>
    </row>
    <row r="15046" spans="1:3">
      <c r="A15046" s="285">
        <v>22921</v>
      </c>
      <c r="B15046" s="285" t="s">
        <v>22915</v>
      </c>
      <c r="C15046" s="513">
        <v>8.4930000000000003</v>
      </c>
    </row>
    <row r="15047" spans="1:3">
      <c r="A15047" s="285">
        <v>22922</v>
      </c>
      <c r="B15047" s="285" t="s">
        <v>22916</v>
      </c>
      <c r="C15047" s="513">
        <v>8.4930000000000003</v>
      </c>
    </row>
    <row r="15048" spans="1:3">
      <c r="A15048" s="285">
        <v>22923</v>
      </c>
      <c r="B15048" s="285" t="s">
        <v>22917</v>
      </c>
      <c r="C15048" s="513">
        <v>8.4930000000000003</v>
      </c>
    </row>
    <row r="15049" spans="1:3">
      <c r="A15049" s="285">
        <v>22924</v>
      </c>
      <c r="B15049" s="285" t="s">
        <v>22918</v>
      </c>
      <c r="C15049" s="513">
        <v>8.4930000000000003</v>
      </c>
    </row>
    <row r="15050" spans="1:3">
      <c r="A15050" s="285">
        <v>22930</v>
      </c>
      <c r="B15050" s="285" t="s">
        <v>22919</v>
      </c>
      <c r="C15050" s="513">
        <v>8.4930000000000003</v>
      </c>
    </row>
    <row r="15051" spans="1:3">
      <c r="A15051" s="285">
        <v>22931</v>
      </c>
      <c r="B15051" s="285" t="s">
        <v>22920</v>
      </c>
      <c r="C15051" s="513">
        <v>8.4930000000000003</v>
      </c>
    </row>
    <row r="15052" spans="1:3">
      <c r="A15052" s="285">
        <v>22933</v>
      </c>
      <c r="B15052" s="285" t="s">
        <v>22921</v>
      </c>
      <c r="C15052" s="513">
        <v>8.4930000000000003</v>
      </c>
    </row>
    <row r="15053" spans="1:3">
      <c r="A15053" s="285">
        <v>22934</v>
      </c>
      <c r="B15053" s="285" t="s">
        <v>22922</v>
      </c>
      <c r="C15053" s="513">
        <v>8.4930000000000003</v>
      </c>
    </row>
    <row r="15054" spans="1:3">
      <c r="A15054" s="285">
        <v>22943</v>
      </c>
      <c r="B15054" s="285" t="s">
        <v>22923</v>
      </c>
      <c r="C15054" s="513">
        <v>12.882</v>
      </c>
    </row>
    <row r="15055" spans="1:3">
      <c r="A15055" s="285">
        <v>22950</v>
      </c>
      <c r="B15055" s="285" t="s">
        <v>22924</v>
      </c>
      <c r="C15055" s="513">
        <v>5.3967999999999998</v>
      </c>
    </row>
    <row r="15056" spans="1:3">
      <c r="A15056" s="285">
        <v>22951</v>
      </c>
      <c r="B15056" s="285" t="s">
        <v>22925</v>
      </c>
      <c r="C15056" s="513">
        <v>6.0876000000000001</v>
      </c>
    </row>
    <row r="15057" spans="1:3">
      <c r="A15057" s="285">
        <v>22952</v>
      </c>
      <c r="B15057" s="285" t="s">
        <v>22926</v>
      </c>
      <c r="C15057" s="513">
        <v>5.7455999999999996</v>
      </c>
    </row>
    <row r="15058" spans="1:3">
      <c r="A15058" s="285">
        <v>22954</v>
      </c>
      <c r="B15058" s="285" t="s">
        <v>22927</v>
      </c>
      <c r="C15058" s="513">
        <v>44.482799999999997</v>
      </c>
    </row>
    <row r="15059" spans="1:3">
      <c r="A15059" s="285">
        <v>22955</v>
      </c>
      <c r="B15059" s="285" t="s">
        <v>22928</v>
      </c>
      <c r="C15059" s="513">
        <v>44.482799999999997</v>
      </c>
    </row>
    <row r="15060" spans="1:3">
      <c r="A15060" s="285">
        <v>22980</v>
      </c>
      <c r="B15060" s="285" t="s">
        <v>22929</v>
      </c>
      <c r="C15060" s="513">
        <v>19.744800000000001</v>
      </c>
    </row>
    <row r="15061" spans="1:3">
      <c r="A15061" s="285">
        <v>22981</v>
      </c>
      <c r="B15061" s="285" t="s">
        <v>22930</v>
      </c>
      <c r="C15061" s="513">
        <v>19.744800000000001</v>
      </c>
    </row>
    <row r="15062" spans="1:3">
      <c r="A15062" s="285">
        <v>22990</v>
      </c>
      <c r="B15062" s="285" t="s">
        <v>22931</v>
      </c>
      <c r="C15062" s="513">
        <v>26.7273</v>
      </c>
    </row>
    <row r="15063" spans="1:3">
      <c r="A15063" s="285">
        <v>22991</v>
      </c>
      <c r="B15063" s="285" t="s">
        <v>22932</v>
      </c>
      <c r="C15063" s="513">
        <v>26.7273</v>
      </c>
    </row>
    <row r="15064" spans="1:3">
      <c r="A15064" s="285">
        <v>22992</v>
      </c>
      <c r="B15064" s="285" t="s">
        <v>22933</v>
      </c>
      <c r="C15064" s="513">
        <v>26.7273</v>
      </c>
    </row>
    <row r="15065" spans="1:3">
      <c r="A15065" s="285">
        <v>23004</v>
      </c>
      <c r="B15065" s="285" t="s">
        <v>22934</v>
      </c>
      <c r="C15065" s="513">
        <v>13.611599999999999</v>
      </c>
    </row>
    <row r="15066" spans="1:3">
      <c r="A15066" s="285">
        <v>23006</v>
      </c>
      <c r="B15066" s="285" t="s">
        <v>22935</v>
      </c>
      <c r="C15066" s="513">
        <v>13.611599999999999</v>
      </c>
    </row>
    <row r="15067" spans="1:3">
      <c r="A15067" s="285">
        <v>23007</v>
      </c>
      <c r="B15067" s="285" t="s">
        <v>22936</v>
      </c>
      <c r="C15067" s="513">
        <v>13.611599999999999</v>
      </c>
    </row>
    <row r="15068" spans="1:3">
      <c r="A15068" s="285">
        <v>23502</v>
      </c>
      <c r="B15068" s="285" t="s">
        <v>22937</v>
      </c>
      <c r="C15068" s="513">
        <v>15.806100000000001</v>
      </c>
    </row>
    <row r="15069" spans="1:3">
      <c r="A15069" s="285">
        <v>23503</v>
      </c>
      <c r="B15069" s="285" t="s">
        <v>22938</v>
      </c>
      <c r="C15069" s="513">
        <v>20.622599999999998</v>
      </c>
    </row>
    <row r="15070" spans="1:3">
      <c r="A15070" s="285">
        <v>23506</v>
      </c>
      <c r="B15070" s="285" t="s">
        <v>22939</v>
      </c>
      <c r="C15070" s="513">
        <v>22.834199999999999</v>
      </c>
    </row>
    <row r="15071" spans="1:3">
      <c r="A15071" s="285">
        <v>23508</v>
      </c>
      <c r="B15071" s="285" t="s">
        <v>22940</v>
      </c>
      <c r="C15071" s="513">
        <v>35.157600000000002</v>
      </c>
    </row>
    <row r="15072" spans="1:3">
      <c r="A15072" s="285">
        <v>23514</v>
      </c>
      <c r="B15072" s="285" t="s">
        <v>22940</v>
      </c>
      <c r="C15072" s="513">
        <v>37.671300000000002</v>
      </c>
    </row>
    <row r="15073" spans="1:3">
      <c r="A15073" s="285">
        <v>23515</v>
      </c>
      <c r="B15073" s="285" t="s">
        <v>22941</v>
      </c>
      <c r="C15073" s="513">
        <v>23.216100000000001</v>
      </c>
    </row>
    <row r="15074" spans="1:3">
      <c r="A15074" s="285">
        <v>23517</v>
      </c>
      <c r="B15074" s="285" t="s">
        <v>20961</v>
      </c>
      <c r="C15074" s="513">
        <v>47.332799999999999</v>
      </c>
    </row>
    <row r="15075" spans="1:3">
      <c r="A15075" s="285">
        <v>23521</v>
      </c>
      <c r="B15075" s="285" t="s">
        <v>22941</v>
      </c>
      <c r="C15075" s="513">
        <v>19.6707</v>
      </c>
    </row>
    <row r="15076" spans="1:3">
      <c r="A15076" s="285">
        <v>23522</v>
      </c>
      <c r="B15076" s="285" t="s">
        <v>22942</v>
      </c>
      <c r="C15076" s="513">
        <v>28.984500000000001</v>
      </c>
    </row>
    <row r="15077" spans="1:3">
      <c r="A15077" s="285">
        <v>23526</v>
      </c>
      <c r="B15077" s="285" t="s">
        <v>22942</v>
      </c>
      <c r="C15077" s="513">
        <v>48.427199999999999</v>
      </c>
    </row>
    <row r="15078" spans="1:3">
      <c r="A15078" s="285">
        <v>23527</v>
      </c>
      <c r="B15078" s="285" t="s">
        <v>22943</v>
      </c>
      <c r="C15078" s="513">
        <v>29.081399999999999</v>
      </c>
    </row>
    <row r="15079" spans="1:3">
      <c r="A15079" s="285">
        <v>23528</v>
      </c>
      <c r="B15079" s="285" t="s">
        <v>22943</v>
      </c>
      <c r="C15079" s="513">
        <v>29.2239</v>
      </c>
    </row>
    <row r="15080" spans="1:3">
      <c r="A15080" s="285">
        <v>23717</v>
      </c>
      <c r="B15080" s="285" t="s">
        <v>20485</v>
      </c>
      <c r="C15080" s="513">
        <v>18.570599999999999</v>
      </c>
    </row>
    <row r="15081" spans="1:3">
      <c r="A15081" s="285">
        <v>23756</v>
      </c>
      <c r="B15081" s="285" t="s">
        <v>22944</v>
      </c>
      <c r="C15081" s="513">
        <v>23.352900000000002</v>
      </c>
    </row>
    <row r="15082" spans="1:3">
      <c r="A15082" s="285">
        <v>23757</v>
      </c>
      <c r="B15082" s="285" t="s">
        <v>22945</v>
      </c>
      <c r="C15082" s="513">
        <v>23.352900000000002</v>
      </c>
    </row>
    <row r="15083" spans="1:3">
      <c r="A15083" s="285">
        <v>23763</v>
      </c>
      <c r="B15083" s="285" t="s">
        <v>22946</v>
      </c>
      <c r="C15083" s="513">
        <v>28.899000000000001</v>
      </c>
    </row>
    <row r="15084" spans="1:3">
      <c r="A15084" s="285">
        <v>23766</v>
      </c>
      <c r="B15084" s="285" t="s">
        <v>20485</v>
      </c>
      <c r="C15084" s="513">
        <v>30.614699999999999</v>
      </c>
    </row>
    <row r="15085" spans="1:3">
      <c r="A15085" s="285">
        <v>23773</v>
      </c>
      <c r="B15085" s="285" t="s">
        <v>22177</v>
      </c>
      <c r="C15085" s="513">
        <v>10.374000000000001</v>
      </c>
    </row>
    <row r="15086" spans="1:3">
      <c r="A15086" s="285">
        <v>23780</v>
      </c>
      <c r="B15086" s="285" t="s">
        <v>20802</v>
      </c>
      <c r="C15086" s="513">
        <v>13.2639</v>
      </c>
    </row>
    <row r="15087" spans="1:3">
      <c r="A15087" s="285">
        <v>23781</v>
      </c>
      <c r="B15087" s="285" t="s">
        <v>22947</v>
      </c>
      <c r="C15087" s="513">
        <v>13.2639</v>
      </c>
    </row>
    <row r="15088" spans="1:3">
      <c r="A15088" s="285">
        <v>23782</v>
      </c>
      <c r="B15088" s="285" t="s">
        <v>22948</v>
      </c>
      <c r="C15088" s="513">
        <v>13.2639</v>
      </c>
    </row>
    <row r="15089" spans="1:3">
      <c r="A15089" s="285">
        <v>23783</v>
      </c>
      <c r="B15089" s="285" t="s">
        <v>22177</v>
      </c>
      <c r="C15089" s="513">
        <v>13.2639</v>
      </c>
    </row>
    <row r="15090" spans="1:3">
      <c r="A15090" s="285">
        <v>23784</v>
      </c>
      <c r="B15090" s="285" t="s">
        <v>22949</v>
      </c>
      <c r="C15090" s="513">
        <v>13.2639</v>
      </c>
    </row>
    <row r="15091" spans="1:3">
      <c r="A15091" s="285">
        <v>23826</v>
      </c>
      <c r="B15091" s="285" t="s">
        <v>22950</v>
      </c>
      <c r="C15091" s="513">
        <v>5.0564999999999998</v>
      </c>
    </row>
    <row r="15092" spans="1:3">
      <c r="A15092" s="285">
        <v>23851</v>
      </c>
      <c r="B15092" s="285" t="s">
        <v>22951</v>
      </c>
      <c r="C15092" s="513">
        <v>10.2828</v>
      </c>
    </row>
    <row r="15093" spans="1:3">
      <c r="A15093" s="285">
        <v>23852</v>
      </c>
      <c r="B15093" s="285" t="s">
        <v>22952</v>
      </c>
      <c r="C15093" s="513">
        <v>10.2828</v>
      </c>
    </row>
    <row r="15094" spans="1:3">
      <c r="A15094" s="285">
        <v>23856</v>
      </c>
      <c r="B15094" s="285" t="s">
        <v>22953</v>
      </c>
      <c r="C15094" s="513">
        <v>10.2828</v>
      </c>
    </row>
    <row r="15095" spans="1:3">
      <c r="A15095" s="285">
        <v>23894</v>
      </c>
      <c r="B15095" s="285" t="s">
        <v>22954</v>
      </c>
      <c r="C15095" s="513">
        <v>23.193300000000001</v>
      </c>
    </row>
    <row r="15096" spans="1:3">
      <c r="A15096" s="285">
        <v>23901</v>
      </c>
      <c r="B15096" s="285" t="s">
        <v>22955</v>
      </c>
      <c r="C15096" s="513">
        <v>7.1307</v>
      </c>
    </row>
    <row r="15097" spans="1:3">
      <c r="A15097" s="285">
        <v>23902</v>
      </c>
      <c r="B15097" s="285" t="s">
        <v>22955</v>
      </c>
      <c r="C15097" s="513">
        <v>7.1307</v>
      </c>
    </row>
    <row r="15098" spans="1:3">
      <c r="A15098" s="285">
        <v>23908</v>
      </c>
      <c r="B15098" s="285" t="s">
        <v>22955</v>
      </c>
      <c r="C15098" s="513">
        <v>7.1820000000000004</v>
      </c>
    </row>
    <row r="15099" spans="1:3">
      <c r="A15099" s="285">
        <v>23909</v>
      </c>
      <c r="B15099" s="285" t="s">
        <v>22955</v>
      </c>
      <c r="C15099" s="513">
        <v>9.234</v>
      </c>
    </row>
    <row r="15100" spans="1:3">
      <c r="A15100" s="285">
        <v>23921</v>
      </c>
      <c r="B15100" s="285" t="s">
        <v>22956</v>
      </c>
      <c r="C15100" s="513">
        <v>7.1307</v>
      </c>
    </row>
    <row r="15101" spans="1:3">
      <c r="A15101" s="285">
        <v>23922</v>
      </c>
      <c r="B15101" s="285" t="s">
        <v>22956</v>
      </c>
      <c r="C15101" s="513">
        <v>7.1307</v>
      </c>
    </row>
    <row r="15102" spans="1:3">
      <c r="A15102" s="285">
        <v>23926</v>
      </c>
      <c r="B15102" s="285" t="s">
        <v>22956</v>
      </c>
      <c r="C15102" s="513">
        <v>9.234</v>
      </c>
    </row>
    <row r="15103" spans="1:3">
      <c r="A15103" s="285">
        <v>23929</v>
      </c>
      <c r="B15103" s="285" t="s">
        <v>22957</v>
      </c>
      <c r="C15103" s="513">
        <v>7.1820000000000004</v>
      </c>
    </row>
    <row r="15104" spans="1:3">
      <c r="A15104" s="285">
        <v>23931</v>
      </c>
      <c r="B15104" s="285" t="s">
        <v>22958</v>
      </c>
      <c r="C15104" s="513">
        <v>9.7584</v>
      </c>
    </row>
    <row r="15105" spans="1:3">
      <c r="A15105" s="285">
        <v>23941</v>
      </c>
      <c r="B15105" s="285" t="s">
        <v>22959</v>
      </c>
      <c r="C15105" s="513">
        <v>9.7584</v>
      </c>
    </row>
    <row r="15106" spans="1:3">
      <c r="A15106" s="285">
        <v>23942</v>
      </c>
      <c r="B15106" s="285" t="s">
        <v>22959</v>
      </c>
      <c r="C15106" s="513">
        <v>9.7584</v>
      </c>
    </row>
    <row r="15107" spans="1:3">
      <c r="A15107" s="285">
        <v>23943</v>
      </c>
      <c r="B15107" s="285" t="s">
        <v>22959</v>
      </c>
      <c r="C15107" s="513">
        <v>9.7584</v>
      </c>
    </row>
    <row r="15108" spans="1:3">
      <c r="A15108" s="285">
        <v>23962</v>
      </c>
      <c r="B15108" s="285" t="s">
        <v>22960</v>
      </c>
      <c r="C15108" s="513">
        <v>26.601900000000001</v>
      </c>
    </row>
    <row r="15109" spans="1:3">
      <c r="A15109" s="285">
        <v>23964</v>
      </c>
      <c r="B15109" s="285" t="s">
        <v>22961</v>
      </c>
      <c r="C15109" s="513">
        <v>24.732299999999999</v>
      </c>
    </row>
    <row r="15110" spans="1:3">
      <c r="A15110" s="285">
        <v>23971</v>
      </c>
      <c r="B15110" s="285" t="s">
        <v>22962</v>
      </c>
      <c r="C15110" s="513">
        <v>10.214399999999999</v>
      </c>
    </row>
    <row r="15111" spans="1:3">
      <c r="A15111" s="285">
        <v>23977</v>
      </c>
      <c r="B15111" s="285" t="s">
        <v>22963</v>
      </c>
      <c r="C15111" s="513">
        <v>7.8716999999999997</v>
      </c>
    </row>
    <row r="15112" spans="1:3">
      <c r="A15112" s="285">
        <v>23984</v>
      </c>
      <c r="B15112" s="285" t="s">
        <v>20801</v>
      </c>
      <c r="C15112" s="513">
        <v>14.5578</v>
      </c>
    </row>
    <row r="15113" spans="1:3">
      <c r="A15113" s="285">
        <v>23989</v>
      </c>
      <c r="B15113" s="285" t="s">
        <v>22964</v>
      </c>
      <c r="C15113" s="513">
        <v>50.73</v>
      </c>
    </row>
    <row r="15114" spans="1:3">
      <c r="A15114" s="285">
        <v>24021</v>
      </c>
      <c r="B15114" s="285" t="s">
        <v>22965</v>
      </c>
      <c r="C15114" s="513">
        <v>9.9351000000000003</v>
      </c>
    </row>
    <row r="15115" spans="1:3">
      <c r="A15115" s="285">
        <v>24026</v>
      </c>
      <c r="B15115" s="285" t="s">
        <v>22951</v>
      </c>
      <c r="C15115" s="513">
        <v>12.0954</v>
      </c>
    </row>
    <row r="15116" spans="1:3">
      <c r="A15116" s="285">
        <v>24035</v>
      </c>
      <c r="B15116" s="285" t="s">
        <v>22955</v>
      </c>
      <c r="C15116" s="513">
        <v>12.562799999999999</v>
      </c>
    </row>
    <row r="15117" spans="1:3">
      <c r="A15117" s="285">
        <v>24036</v>
      </c>
      <c r="B15117" s="285" t="s">
        <v>22955</v>
      </c>
      <c r="C15117" s="513">
        <v>12.562799999999999</v>
      </c>
    </row>
    <row r="15118" spans="1:3">
      <c r="A15118" s="285">
        <v>24040</v>
      </c>
      <c r="B15118" s="285" t="s">
        <v>22966</v>
      </c>
      <c r="C15118" s="513">
        <v>18.1602</v>
      </c>
    </row>
    <row r="15119" spans="1:3">
      <c r="A15119" s="285">
        <v>24049</v>
      </c>
      <c r="B15119" s="285" t="s">
        <v>22967</v>
      </c>
      <c r="C15119" s="513">
        <v>18.1602</v>
      </c>
    </row>
    <row r="15120" spans="1:3">
      <c r="A15120" s="285">
        <v>24051</v>
      </c>
      <c r="B15120" s="285" t="s">
        <v>22956</v>
      </c>
      <c r="C15120" s="513">
        <v>14.5578</v>
      </c>
    </row>
    <row r="15121" spans="1:3">
      <c r="A15121" s="285">
        <v>24054</v>
      </c>
      <c r="B15121" s="285" t="s">
        <v>22956</v>
      </c>
      <c r="C15121" s="513">
        <v>16.376100000000001</v>
      </c>
    </row>
    <row r="15122" spans="1:3">
      <c r="A15122" s="285">
        <v>24056</v>
      </c>
      <c r="B15122" s="285" t="s">
        <v>22956</v>
      </c>
      <c r="C15122" s="513">
        <v>16.376100000000001</v>
      </c>
    </row>
    <row r="15123" spans="1:3">
      <c r="A15123" s="285">
        <v>24057</v>
      </c>
      <c r="B15123" s="285" t="s">
        <v>22956</v>
      </c>
      <c r="C15123" s="513">
        <v>18.057600000000001</v>
      </c>
    </row>
    <row r="15124" spans="1:3">
      <c r="A15124" s="285">
        <v>24058</v>
      </c>
      <c r="B15124" s="285" t="s">
        <v>22956</v>
      </c>
      <c r="C15124" s="513">
        <v>18.057600000000001</v>
      </c>
    </row>
    <row r="15125" spans="1:3">
      <c r="A15125" s="285">
        <v>24071</v>
      </c>
      <c r="B15125" s="285" t="s">
        <v>22968</v>
      </c>
      <c r="C15125" s="513">
        <v>13.8681</v>
      </c>
    </row>
    <row r="15126" spans="1:3">
      <c r="A15126" s="285">
        <v>24186</v>
      </c>
      <c r="B15126" s="285" t="s">
        <v>22969</v>
      </c>
      <c r="C15126" s="513">
        <v>2.5518999999999998</v>
      </c>
    </row>
    <row r="15127" spans="1:3">
      <c r="A15127" s="285">
        <v>24189</v>
      </c>
      <c r="B15127" s="285" t="s">
        <v>22970</v>
      </c>
      <c r="C15127" s="513">
        <v>0.32879999999999998</v>
      </c>
    </row>
    <row r="15128" spans="1:3">
      <c r="A15128" s="285">
        <v>24191</v>
      </c>
      <c r="B15128" s="285" t="s">
        <v>22971</v>
      </c>
      <c r="C15128" s="513">
        <v>0.92910000000000004</v>
      </c>
    </row>
    <row r="15129" spans="1:3">
      <c r="A15129" s="285">
        <v>24192</v>
      </c>
      <c r="B15129" s="285" t="s">
        <v>22972</v>
      </c>
      <c r="C15129" s="513">
        <v>0.92910000000000004</v>
      </c>
    </row>
    <row r="15130" spans="1:3">
      <c r="A15130" s="285">
        <v>24193</v>
      </c>
      <c r="B15130" s="285" t="s">
        <v>22973</v>
      </c>
      <c r="C15130" s="513">
        <v>0.92910000000000004</v>
      </c>
    </row>
    <row r="15131" spans="1:3">
      <c r="A15131" s="285">
        <v>24196</v>
      </c>
      <c r="B15131" s="285" t="s">
        <v>22974</v>
      </c>
      <c r="C15131" s="513">
        <v>3.3504999999999998</v>
      </c>
    </row>
    <row r="15132" spans="1:3">
      <c r="A15132" s="285">
        <v>24333</v>
      </c>
      <c r="B15132" s="285" t="s">
        <v>22975</v>
      </c>
      <c r="C15132" s="513">
        <v>0.96389999999999998</v>
      </c>
    </row>
    <row r="15133" spans="1:3">
      <c r="A15133" s="285">
        <v>24339</v>
      </c>
      <c r="B15133" s="285" t="s">
        <v>22976</v>
      </c>
      <c r="C15133" s="513">
        <v>0.96389999999999998</v>
      </c>
    </row>
    <row r="15134" spans="1:3">
      <c r="A15134" s="285">
        <v>26119</v>
      </c>
      <c r="B15134" s="285" t="s">
        <v>22977</v>
      </c>
      <c r="C15134" s="513">
        <v>1617.1469999999999</v>
      </c>
    </row>
    <row r="15135" spans="1:3">
      <c r="A15135" s="285">
        <v>26137</v>
      </c>
      <c r="B15135" s="285" t="s">
        <v>22978</v>
      </c>
      <c r="C15135" s="513">
        <v>576.84799999999996</v>
      </c>
    </row>
    <row r="15136" spans="1:3">
      <c r="A15136" s="285">
        <v>26293</v>
      </c>
      <c r="B15136" s="285" t="s">
        <v>22979</v>
      </c>
      <c r="C15136" s="513">
        <v>99.43</v>
      </c>
    </row>
    <row r="15137" spans="1:3">
      <c r="A15137" s="285">
        <v>26405</v>
      </c>
      <c r="B15137" s="285" t="s">
        <v>16540</v>
      </c>
      <c r="C15137" s="513">
        <v>567.66600000000005</v>
      </c>
    </row>
    <row r="15138" spans="1:3">
      <c r="A15138" s="285">
        <v>26410</v>
      </c>
      <c r="B15138" s="285" t="s">
        <v>16540</v>
      </c>
      <c r="C15138" s="513">
        <v>519.17100000000005</v>
      </c>
    </row>
    <row r="15139" spans="1:3">
      <c r="A15139" s="285">
        <v>27400</v>
      </c>
      <c r="B15139" s="285" t="s">
        <v>22980</v>
      </c>
      <c r="C15139" s="513">
        <v>16.1082</v>
      </c>
    </row>
    <row r="15140" spans="1:3">
      <c r="A15140" s="285">
        <v>27401</v>
      </c>
      <c r="B15140" s="285" t="s">
        <v>22981</v>
      </c>
      <c r="C15140" s="513">
        <v>19.2774</v>
      </c>
    </row>
    <row r="15141" spans="1:3">
      <c r="A15141" s="285">
        <v>27407</v>
      </c>
      <c r="B15141" s="285" t="s">
        <v>22982</v>
      </c>
      <c r="C15141" s="513">
        <v>28.4373</v>
      </c>
    </row>
    <row r="15142" spans="1:3">
      <c r="A15142" s="285">
        <v>27411</v>
      </c>
      <c r="B15142" s="285" t="s">
        <v>22983</v>
      </c>
      <c r="C15142" s="513">
        <v>26.311199999999999</v>
      </c>
    </row>
    <row r="15143" spans="1:3">
      <c r="A15143" s="285">
        <v>27412</v>
      </c>
      <c r="B15143" s="285" t="s">
        <v>22984</v>
      </c>
      <c r="C15143" s="513">
        <v>31.7547</v>
      </c>
    </row>
    <row r="15144" spans="1:3">
      <c r="A15144" s="285">
        <v>27413</v>
      </c>
      <c r="B15144" s="285" t="s">
        <v>22985</v>
      </c>
      <c r="C15144" s="513">
        <v>35.636400000000002</v>
      </c>
    </row>
    <row r="15145" spans="1:3">
      <c r="A15145" s="285">
        <v>27417</v>
      </c>
      <c r="B15145" s="285" t="s">
        <v>22986</v>
      </c>
      <c r="C15145" s="513">
        <v>42.892499999999998</v>
      </c>
    </row>
    <row r="15146" spans="1:3">
      <c r="A15146" s="285">
        <v>27421</v>
      </c>
      <c r="B15146" s="285" t="s">
        <v>22987</v>
      </c>
      <c r="C15146" s="513">
        <v>53.238</v>
      </c>
    </row>
    <row r="15147" spans="1:3">
      <c r="A15147" s="285">
        <v>27422</v>
      </c>
      <c r="B15147" s="285" t="s">
        <v>22988</v>
      </c>
      <c r="C15147" s="513">
        <v>68.570999999999998</v>
      </c>
    </row>
    <row r="15148" spans="1:3">
      <c r="A15148" s="285">
        <v>27423</v>
      </c>
      <c r="B15148" s="285" t="s">
        <v>22989</v>
      </c>
      <c r="C15148" s="513">
        <v>77.349000000000004</v>
      </c>
    </row>
    <row r="15149" spans="1:3">
      <c r="A15149" s="285">
        <v>27426</v>
      </c>
      <c r="B15149" s="285" t="s">
        <v>22990</v>
      </c>
      <c r="C15149" s="513">
        <v>59.508000000000003</v>
      </c>
    </row>
    <row r="15150" spans="1:3">
      <c r="A15150" s="285">
        <v>27428</v>
      </c>
      <c r="B15150" s="285" t="s">
        <v>22991</v>
      </c>
      <c r="C15150" s="513">
        <v>89.319000000000003</v>
      </c>
    </row>
    <row r="15151" spans="1:3">
      <c r="A15151" s="285">
        <v>27431</v>
      </c>
      <c r="B15151" s="285" t="s">
        <v>22186</v>
      </c>
      <c r="C15151" s="513">
        <v>24.567</v>
      </c>
    </row>
    <row r="15152" spans="1:3">
      <c r="A15152" s="285">
        <v>27432</v>
      </c>
      <c r="B15152" s="285" t="s">
        <v>22225</v>
      </c>
      <c r="C15152" s="513">
        <v>31.065000000000001</v>
      </c>
    </row>
    <row r="15153" spans="1:3">
      <c r="A15153" s="285">
        <v>27435</v>
      </c>
      <c r="B15153" s="285" t="s">
        <v>22992</v>
      </c>
      <c r="C15153" s="513">
        <v>24.093900000000001</v>
      </c>
    </row>
    <row r="15154" spans="1:3">
      <c r="A15154" s="285">
        <v>27437</v>
      </c>
      <c r="B15154" s="285" t="s">
        <v>22659</v>
      </c>
      <c r="C15154" s="513">
        <v>39.808799999999998</v>
      </c>
    </row>
    <row r="15155" spans="1:3">
      <c r="A15155" s="285">
        <v>27441</v>
      </c>
      <c r="B15155" s="285" t="s">
        <v>22993</v>
      </c>
      <c r="C15155" s="513">
        <v>35.636400000000002</v>
      </c>
    </row>
    <row r="15156" spans="1:3">
      <c r="A15156" s="285">
        <v>27442</v>
      </c>
      <c r="B15156" s="285" t="s">
        <v>22994</v>
      </c>
      <c r="C15156" s="513">
        <v>44.488500000000002</v>
      </c>
    </row>
    <row r="15157" spans="1:3">
      <c r="A15157" s="285">
        <v>27446</v>
      </c>
      <c r="B15157" s="285" t="s">
        <v>22995</v>
      </c>
      <c r="C15157" s="513">
        <v>48.427199999999999</v>
      </c>
    </row>
    <row r="15158" spans="1:3">
      <c r="A15158" s="285">
        <v>27447</v>
      </c>
      <c r="B15158" s="285" t="s">
        <v>22996</v>
      </c>
      <c r="C15158" s="513">
        <v>61.844999999999999</v>
      </c>
    </row>
    <row r="15159" spans="1:3">
      <c r="A15159" s="285">
        <v>27452</v>
      </c>
      <c r="B15159" s="285" t="s">
        <v>22997</v>
      </c>
      <c r="C15159" s="513">
        <v>96.387</v>
      </c>
    </row>
    <row r="15160" spans="1:3">
      <c r="A15160" s="285">
        <v>27453</v>
      </c>
      <c r="B15160" s="285" t="s">
        <v>22998</v>
      </c>
      <c r="C15160" s="513">
        <v>120.042</v>
      </c>
    </row>
    <row r="15161" spans="1:3">
      <c r="A15161" s="285">
        <v>27456</v>
      </c>
      <c r="B15161" s="285" t="s">
        <v>22999</v>
      </c>
      <c r="C15161" s="513">
        <v>89.319000000000003</v>
      </c>
    </row>
    <row r="15162" spans="1:3">
      <c r="A15162" s="285">
        <v>27457</v>
      </c>
      <c r="B15162" s="285" t="s">
        <v>23000</v>
      </c>
      <c r="C15162" s="513">
        <v>116.166</v>
      </c>
    </row>
    <row r="15163" spans="1:3">
      <c r="A15163" s="285">
        <v>27458</v>
      </c>
      <c r="B15163" s="285" t="s">
        <v>23001</v>
      </c>
      <c r="C15163" s="513">
        <v>139.935</v>
      </c>
    </row>
    <row r="15164" spans="1:3">
      <c r="A15164" s="285">
        <v>27460</v>
      </c>
      <c r="B15164" s="285" t="s">
        <v>20712</v>
      </c>
      <c r="C15164" s="513">
        <v>19.106400000000001</v>
      </c>
    </row>
    <row r="15165" spans="1:3">
      <c r="A15165" s="285">
        <v>27462</v>
      </c>
      <c r="B15165" s="285" t="s">
        <v>22225</v>
      </c>
      <c r="C15165" s="513">
        <v>31.065000000000001</v>
      </c>
    </row>
    <row r="15166" spans="1:3">
      <c r="A15166" s="285">
        <v>27463</v>
      </c>
      <c r="B15166" s="285" t="s">
        <v>20578</v>
      </c>
      <c r="C15166" s="513">
        <v>36.970199999999998</v>
      </c>
    </row>
    <row r="15167" spans="1:3">
      <c r="A15167" s="285">
        <v>27466</v>
      </c>
      <c r="B15167" s="285" t="s">
        <v>21353</v>
      </c>
      <c r="C15167" s="513">
        <v>32.1708</v>
      </c>
    </row>
    <row r="15168" spans="1:3">
      <c r="A15168" s="285">
        <v>27467</v>
      </c>
      <c r="B15168" s="285" t="s">
        <v>22659</v>
      </c>
      <c r="C15168" s="513">
        <v>39.808799999999998</v>
      </c>
    </row>
    <row r="15169" spans="1:3">
      <c r="A15169" s="285">
        <v>27468</v>
      </c>
      <c r="B15169" s="285" t="s">
        <v>22056</v>
      </c>
      <c r="C15169" s="513">
        <v>47.88</v>
      </c>
    </row>
    <row r="15170" spans="1:3">
      <c r="A15170" s="285">
        <v>27471</v>
      </c>
      <c r="B15170" s="285" t="s">
        <v>22993</v>
      </c>
      <c r="C15170" s="513">
        <v>35.630699999999997</v>
      </c>
    </row>
    <row r="15171" spans="1:3">
      <c r="A15171" s="285">
        <v>27472</v>
      </c>
      <c r="B15171" s="285" t="s">
        <v>22994</v>
      </c>
      <c r="C15171" s="513">
        <v>44.488500000000002</v>
      </c>
    </row>
    <row r="15172" spans="1:3">
      <c r="A15172" s="285">
        <v>27476</v>
      </c>
      <c r="B15172" s="285" t="s">
        <v>22995</v>
      </c>
      <c r="C15172" s="513">
        <v>48.427199999999999</v>
      </c>
    </row>
    <row r="15173" spans="1:3">
      <c r="A15173" s="285">
        <v>27477</v>
      </c>
      <c r="B15173" s="285" t="s">
        <v>22996</v>
      </c>
      <c r="C15173" s="513">
        <v>61.844999999999999</v>
      </c>
    </row>
    <row r="15174" spans="1:3">
      <c r="A15174" s="285">
        <v>27478</v>
      </c>
      <c r="B15174" s="285" t="s">
        <v>22056</v>
      </c>
      <c r="C15174" s="513">
        <v>77.349000000000004</v>
      </c>
    </row>
    <row r="15175" spans="1:3">
      <c r="A15175" s="285">
        <v>27481</v>
      </c>
      <c r="B15175" s="285" t="s">
        <v>22650</v>
      </c>
      <c r="C15175" s="513">
        <v>77.349000000000004</v>
      </c>
    </row>
    <row r="15176" spans="1:3">
      <c r="A15176" s="285">
        <v>27482</v>
      </c>
      <c r="B15176" s="285" t="s">
        <v>22997</v>
      </c>
      <c r="C15176" s="513">
        <v>96.387</v>
      </c>
    </row>
    <row r="15177" spans="1:3">
      <c r="A15177" s="285">
        <v>27483</v>
      </c>
      <c r="B15177" s="285" t="s">
        <v>22998</v>
      </c>
      <c r="C15177" s="513">
        <v>120.042</v>
      </c>
    </row>
    <row r="15178" spans="1:3">
      <c r="A15178" s="285">
        <v>27486</v>
      </c>
      <c r="B15178" s="285" t="s">
        <v>22999</v>
      </c>
      <c r="C15178" s="513">
        <v>89.319000000000003</v>
      </c>
    </row>
    <row r="15179" spans="1:3">
      <c r="A15179" s="285">
        <v>27487</v>
      </c>
      <c r="B15179" s="285" t="s">
        <v>23000</v>
      </c>
      <c r="C15179" s="513">
        <v>116.166</v>
      </c>
    </row>
    <row r="15180" spans="1:3">
      <c r="A15180" s="285">
        <v>27488</v>
      </c>
      <c r="B15180" s="285" t="s">
        <v>23001</v>
      </c>
      <c r="C15180" s="513">
        <v>139.935</v>
      </c>
    </row>
    <row r="15181" spans="1:3">
      <c r="A15181" s="285">
        <v>27490</v>
      </c>
      <c r="B15181" s="285" t="s">
        <v>20712</v>
      </c>
      <c r="C15181" s="513">
        <v>19.2774</v>
      </c>
    </row>
    <row r="15182" spans="1:3">
      <c r="A15182" s="285">
        <v>27491</v>
      </c>
      <c r="B15182" s="285" t="s">
        <v>22186</v>
      </c>
      <c r="C15182" s="513">
        <v>24.567</v>
      </c>
    </row>
    <row r="15183" spans="1:3">
      <c r="A15183" s="285">
        <v>27492</v>
      </c>
      <c r="B15183" s="285" t="s">
        <v>22225</v>
      </c>
      <c r="C15183" s="513">
        <v>31.065000000000001</v>
      </c>
    </row>
    <row r="15184" spans="1:3">
      <c r="A15184" s="285">
        <v>27493</v>
      </c>
      <c r="B15184" s="285" t="s">
        <v>20578</v>
      </c>
      <c r="C15184" s="513">
        <v>36.970199999999998</v>
      </c>
    </row>
    <row r="15185" spans="1:3">
      <c r="A15185" s="285">
        <v>27495</v>
      </c>
      <c r="B15185" s="285" t="s">
        <v>22993</v>
      </c>
      <c r="C15185" s="513">
        <v>35.636400000000002</v>
      </c>
    </row>
    <row r="15186" spans="1:3">
      <c r="A15186" s="285">
        <v>27496</v>
      </c>
      <c r="B15186" s="285" t="s">
        <v>22650</v>
      </c>
      <c r="C15186" s="513">
        <v>77.349000000000004</v>
      </c>
    </row>
    <row r="15187" spans="1:3">
      <c r="A15187" s="285">
        <v>27497</v>
      </c>
      <c r="B15187" s="285" t="s">
        <v>22999</v>
      </c>
      <c r="C15187" s="513">
        <v>89.319000000000003</v>
      </c>
    </row>
    <row r="15188" spans="1:3">
      <c r="A15188" s="285">
        <v>27499</v>
      </c>
      <c r="B15188" s="285" t="s">
        <v>23002</v>
      </c>
      <c r="C15188" s="513">
        <v>28.4373</v>
      </c>
    </row>
    <row r="15189" spans="1:3">
      <c r="A15189" s="285">
        <v>27501</v>
      </c>
      <c r="B15189" s="285" t="s">
        <v>23003</v>
      </c>
      <c r="C15189" s="513">
        <v>42.892499999999998</v>
      </c>
    </row>
    <row r="15190" spans="1:3">
      <c r="A15190" s="285">
        <v>27502</v>
      </c>
      <c r="B15190" s="285" t="s">
        <v>23004</v>
      </c>
      <c r="C15190" s="513">
        <v>21.893699999999999</v>
      </c>
    </row>
    <row r="15191" spans="1:3">
      <c r="A15191" s="285">
        <v>27504</v>
      </c>
      <c r="B15191" s="285" t="s">
        <v>23005</v>
      </c>
      <c r="C15191" s="513">
        <v>43.758899999999997</v>
      </c>
    </row>
    <row r="15192" spans="1:3">
      <c r="A15192" s="285">
        <v>27505</v>
      </c>
      <c r="B15192" s="285" t="s">
        <v>23006</v>
      </c>
      <c r="C15192" s="513">
        <v>86.183999999999997</v>
      </c>
    </row>
    <row r="15193" spans="1:3">
      <c r="A15193" s="285">
        <v>27506</v>
      </c>
      <c r="B15193" s="285" t="s">
        <v>23007</v>
      </c>
      <c r="C15193" s="513">
        <v>96.387</v>
      </c>
    </row>
    <row r="15194" spans="1:3">
      <c r="A15194" s="285">
        <v>27507</v>
      </c>
      <c r="B15194" s="285" t="s">
        <v>23008</v>
      </c>
      <c r="C15194" s="513">
        <v>116.166</v>
      </c>
    </row>
    <row r="15195" spans="1:3">
      <c r="A15195" s="285">
        <v>27512</v>
      </c>
      <c r="B15195" s="285" t="s">
        <v>22470</v>
      </c>
      <c r="C15195" s="513">
        <v>36.970199999999998</v>
      </c>
    </row>
    <row r="15196" spans="1:3">
      <c r="A15196" s="285">
        <v>27514</v>
      </c>
      <c r="B15196" s="285" t="s">
        <v>23009</v>
      </c>
      <c r="C15196" s="513">
        <v>36.651000000000003</v>
      </c>
    </row>
    <row r="15197" spans="1:3">
      <c r="A15197" s="285">
        <v>27515</v>
      </c>
      <c r="B15197" s="285" t="s">
        <v>23010</v>
      </c>
      <c r="C15197" s="513">
        <v>47.88</v>
      </c>
    </row>
    <row r="15198" spans="1:3">
      <c r="A15198" s="285">
        <v>27516</v>
      </c>
      <c r="B15198" s="285" t="s">
        <v>23011</v>
      </c>
      <c r="C15198" s="513">
        <v>47.88</v>
      </c>
    </row>
    <row r="15199" spans="1:3">
      <c r="A15199" s="285">
        <v>27517</v>
      </c>
      <c r="B15199" s="285" t="s">
        <v>23011</v>
      </c>
      <c r="C15199" s="513">
        <v>47.88</v>
      </c>
    </row>
    <row r="15200" spans="1:3">
      <c r="A15200" s="285">
        <v>27518</v>
      </c>
      <c r="B15200" s="285" t="s">
        <v>23012</v>
      </c>
      <c r="C15200" s="513">
        <v>40.777799999999999</v>
      </c>
    </row>
    <row r="15201" spans="1:3">
      <c r="A15201" s="285">
        <v>27519</v>
      </c>
      <c r="B15201" s="285" t="s">
        <v>23013</v>
      </c>
      <c r="C15201" s="513">
        <v>53.488799999999998</v>
      </c>
    </row>
    <row r="15202" spans="1:3">
      <c r="A15202" s="285">
        <v>27520</v>
      </c>
      <c r="B15202" s="285" t="s">
        <v>23014</v>
      </c>
      <c r="C15202" s="513">
        <v>53.488799999999998</v>
      </c>
    </row>
    <row r="15203" spans="1:3">
      <c r="A15203" s="285">
        <v>27521</v>
      </c>
      <c r="B15203" s="285" t="s">
        <v>23014</v>
      </c>
      <c r="C15203" s="513">
        <v>53.488799999999998</v>
      </c>
    </row>
    <row r="15204" spans="1:3">
      <c r="A15204" s="285">
        <v>27522</v>
      </c>
      <c r="B15204" s="285" t="s">
        <v>23015</v>
      </c>
      <c r="C15204" s="513">
        <v>57.683999999999997</v>
      </c>
    </row>
    <row r="15205" spans="1:3">
      <c r="A15205" s="285">
        <v>27523</v>
      </c>
      <c r="B15205" s="285" t="s">
        <v>23016</v>
      </c>
      <c r="C15205" s="513">
        <v>77.349000000000004</v>
      </c>
    </row>
    <row r="15206" spans="1:3">
      <c r="A15206" s="285">
        <v>27524</v>
      </c>
      <c r="B15206" s="285" t="s">
        <v>23017</v>
      </c>
      <c r="C15206" s="513">
        <v>77.349000000000004</v>
      </c>
    </row>
    <row r="15207" spans="1:3">
      <c r="A15207" s="285">
        <v>27525</v>
      </c>
      <c r="B15207" s="285" t="s">
        <v>23017</v>
      </c>
      <c r="C15207" s="513">
        <v>77.349000000000004</v>
      </c>
    </row>
    <row r="15208" spans="1:3">
      <c r="A15208" s="285">
        <v>27526</v>
      </c>
      <c r="B15208" s="285" t="s">
        <v>23018</v>
      </c>
      <c r="C15208" s="513">
        <v>88.463999999999999</v>
      </c>
    </row>
    <row r="15209" spans="1:3">
      <c r="A15209" s="285">
        <v>27527</v>
      </c>
      <c r="B15209" s="285" t="s">
        <v>23019</v>
      </c>
      <c r="C15209" s="513">
        <v>120.042</v>
      </c>
    </row>
    <row r="15210" spans="1:3">
      <c r="A15210" s="285">
        <v>27528</v>
      </c>
      <c r="B15210" s="285" t="s">
        <v>23020</v>
      </c>
      <c r="C15210" s="513">
        <v>120.042</v>
      </c>
    </row>
    <row r="15211" spans="1:3">
      <c r="A15211" s="285">
        <v>27529</v>
      </c>
      <c r="B15211" s="285" t="s">
        <v>23020</v>
      </c>
      <c r="C15211" s="513">
        <v>120.042</v>
      </c>
    </row>
    <row r="15212" spans="1:3">
      <c r="A15212" s="285">
        <v>27530</v>
      </c>
      <c r="B15212" s="285" t="s">
        <v>23021</v>
      </c>
      <c r="C15212" s="513">
        <v>104.253</v>
      </c>
    </row>
    <row r="15213" spans="1:3">
      <c r="A15213" s="285">
        <v>27531</v>
      </c>
      <c r="B15213" s="285" t="s">
        <v>23022</v>
      </c>
      <c r="C15213" s="513">
        <v>139.935</v>
      </c>
    </row>
    <row r="15214" spans="1:3">
      <c r="A15214" s="285">
        <v>27534</v>
      </c>
      <c r="B15214" s="285" t="s">
        <v>23023</v>
      </c>
      <c r="C15214" s="513">
        <v>43.758899999999997</v>
      </c>
    </row>
    <row r="15215" spans="1:3">
      <c r="A15215" s="285">
        <v>27535</v>
      </c>
      <c r="B15215" s="285" t="s">
        <v>23023</v>
      </c>
      <c r="C15215" s="513">
        <v>43.758899999999997</v>
      </c>
    </row>
    <row r="15216" spans="1:3">
      <c r="A15216" s="285">
        <v>27542</v>
      </c>
      <c r="B15216" s="285" t="s">
        <v>22450</v>
      </c>
      <c r="C15216" s="513">
        <v>25.450500000000002</v>
      </c>
    </row>
    <row r="15217" spans="1:3">
      <c r="A15217" s="285">
        <v>27543</v>
      </c>
      <c r="B15217" s="285" t="s">
        <v>23024</v>
      </c>
      <c r="C15217" s="513">
        <v>28.140899999999998</v>
      </c>
    </row>
    <row r="15218" spans="1:3">
      <c r="A15218" s="285">
        <v>27545</v>
      </c>
      <c r="B15218" s="285" t="s">
        <v>20712</v>
      </c>
      <c r="C15218" s="513">
        <v>22.834199999999999</v>
      </c>
    </row>
    <row r="15219" spans="1:3">
      <c r="A15219" s="285">
        <v>27547</v>
      </c>
      <c r="B15219" s="285" t="s">
        <v>22225</v>
      </c>
      <c r="C15219" s="513">
        <v>34.5306</v>
      </c>
    </row>
    <row r="15220" spans="1:3">
      <c r="A15220" s="285">
        <v>27548</v>
      </c>
      <c r="B15220" s="285" t="s">
        <v>20578</v>
      </c>
      <c r="C15220" s="513">
        <v>40.4529</v>
      </c>
    </row>
    <row r="15221" spans="1:3">
      <c r="A15221" s="285">
        <v>27550</v>
      </c>
      <c r="B15221" s="285" t="s">
        <v>20712</v>
      </c>
      <c r="C15221" s="513">
        <v>22.834199999999999</v>
      </c>
    </row>
    <row r="15222" spans="1:3">
      <c r="A15222" s="285">
        <v>27551</v>
      </c>
      <c r="B15222" s="285" t="s">
        <v>22186</v>
      </c>
      <c r="C15222" s="513">
        <v>27.884399999999999</v>
      </c>
    </row>
    <row r="15223" spans="1:3">
      <c r="A15223" s="285">
        <v>27552</v>
      </c>
      <c r="B15223" s="285" t="s">
        <v>22225</v>
      </c>
      <c r="C15223" s="513">
        <v>34.519199999999998</v>
      </c>
    </row>
    <row r="15224" spans="1:3">
      <c r="A15224" s="285">
        <v>27553</v>
      </c>
      <c r="B15224" s="285" t="s">
        <v>20578</v>
      </c>
      <c r="C15224" s="513">
        <v>40.4529</v>
      </c>
    </row>
    <row r="15225" spans="1:3">
      <c r="A15225" s="285">
        <v>27554</v>
      </c>
      <c r="B15225" s="285" t="s">
        <v>23004</v>
      </c>
      <c r="C15225" s="513">
        <v>25.119900000000001</v>
      </c>
    </row>
    <row r="15226" spans="1:3">
      <c r="A15226" s="285">
        <v>27555</v>
      </c>
      <c r="B15226" s="285" t="s">
        <v>20962</v>
      </c>
      <c r="C15226" s="513">
        <v>34.695900000000002</v>
      </c>
    </row>
    <row r="15227" spans="1:3">
      <c r="A15227" s="285">
        <v>27556</v>
      </c>
      <c r="B15227" s="285" t="s">
        <v>23005</v>
      </c>
      <c r="C15227" s="513">
        <v>47.332799999999999</v>
      </c>
    </row>
    <row r="15228" spans="1:3">
      <c r="A15228" s="285">
        <v>27558</v>
      </c>
      <c r="B15228" s="285" t="s">
        <v>20775</v>
      </c>
      <c r="C15228" s="513">
        <v>34.5306</v>
      </c>
    </row>
    <row r="15229" spans="1:3">
      <c r="A15229" s="285">
        <v>27561</v>
      </c>
      <c r="B15229" s="285" t="s">
        <v>20777</v>
      </c>
      <c r="C15229" s="513">
        <v>27.884399999999999</v>
      </c>
    </row>
    <row r="15230" spans="1:3">
      <c r="A15230" s="285">
        <v>27565</v>
      </c>
      <c r="B15230" s="285" t="s">
        <v>23025</v>
      </c>
      <c r="C15230" s="513">
        <v>20.9361</v>
      </c>
    </row>
    <row r="15231" spans="1:3">
      <c r="A15231" s="285">
        <v>27566</v>
      </c>
      <c r="B15231" s="285" t="s">
        <v>23026</v>
      </c>
      <c r="C15231" s="513">
        <v>23.786100000000001</v>
      </c>
    </row>
    <row r="15232" spans="1:3">
      <c r="A15232" s="285">
        <v>27567</v>
      </c>
      <c r="B15232" s="285" t="s">
        <v>23027</v>
      </c>
      <c r="C15232" s="513">
        <v>26.311199999999999</v>
      </c>
    </row>
    <row r="15233" spans="1:3">
      <c r="A15233" s="285">
        <v>27569</v>
      </c>
      <c r="B15233" s="285" t="s">
        <v>23028</v>
      </c>
      <c r="C15233" s="513">
        <v>26.311199999999999</v>
      </c>
    </row>
    <row r="15234" spans="1:3">
      <c r="A15234" s="285">
        <v>27570</v>
      </c>
      <c r="B15234" s="285" t="s">
        <v>23029</v>
      </c>
      <c r="C15234" s="513">
        <v>32.712299999999999</v>
      </c>
    </row>
    <row r="15235" spans="1:3">
      <c r="A15235" s="285">
        <v>27571</v>
      </c>
      <c r="B15235" s="285" t="s">
        <v>23030</v>
      </c>
      <c r="C15235" s="513">
        <v>38.788499999999999</v>
      </c>
    </row>
    <row r="15236" spans="1:3">
      <c r="A15236" s="285">
        <v>27572</v>
      </c>
      <c r="B15236" s="285" t="s">
        <v>23031</v>
      </c>
      <c r="C15236" s="513">
        <v>20.861999999999998</v>
      </c>
    </row>
    <row r="15237" spans="1:3">
      <c r="A15237" s="285">
        <v>27573</v>
      </c>
      <c r="B15237" s="285" t="s">
        <v>23028</v>
      </c>
      <c r="C15237" s="513">
        <v>26.4024</v>
      </c>
    </row>
    <row r="15238" spans="1:3">
      <c r="A15238" s="285">
        <v>27574</v>
      </c>
      <c r="B15238" s="285" t="s">
        <v>23029</v>
      </c>
      <c r="C15238" s="513">
        <v>32.712299999999999</v>
      </c>
    </row>
    <row r="15239" spans="1:3">
      <c r="A15239" s="285">
        <v>27575</v>
      </c>
      <c r="B15239" s="285" t="s">
        <v>23030</v>
      </c>
      <c r="C15239" s="513">
        <v>38.788499999999999</v>
      </c>
    </row>
    <row r="15240" spans="1:3">
      <c r="A15240" s="285">
        <v>27576</v>
      </c>
      <c r="B15240" s="285" t="s">
        <v>23032</v>
      </c>
      <c r="C15240" s="513">
        <v>23.7804</v>
      </c>
    </row>
    <row r="15241" spans="1:3">
      <c r="A15241" s="285">
        <v>27577</v>
      </c>
      <c r="B15241" s="285" t="s">
        <v>23033</v>
      </c>
      <c r="C15241" s="513">
        <v>32.712299999999999</v>
      </c>
    </row>
    <row r="15242" spans="1:3">
      <c r="A15242" s="285">
        <v>27580</v>
      </c>
      <c r="B15242" s="285" t="s">
        <v>23034</v>
      </c>
      <c r="C15242" s="513">
        <v>37.523099999999999</v>
      </c>
    </row>
    <row r="15243" spans="1:3">
      <c r="A15243" s="285">
        <v>27582</v>
      </c>
      <c r="B15243" s="285" t="s">
        <v>23035</v>
      </c>
      <c r="C15243" s="513">
        <v>50.011800000000001</v>
      </c>
    </row>
    <row r="15244" spans="1:3">
      <c r="A15244" s="285">
        <v>27583</v>
      </c>
      <c r="B15244" s="285" t="s">
        <v>23036</v>
      </c>
      <c r="C15244" s="513">
        <v>34.758600000000001</v>
      </c>
    </row>
    <row r="15245" spans="1:3">
      <c r="A15245" s="285">
        <v>27713</v>
      </c>
      <c r="B15245" s="285" t="s">
        <v>23024</v>
      </c>
      <c r="C15245" s="513">
        <v>39.176099999999998</v>
      </c>
    </row>
    <row r="15246" spans="1:3">
      <c r="A15246" s="285">
        <v>27718</v>
      </c>
      <c r="B15246" s="285" t="s">
        <v>23037</v>
      </c>
      <c r="C15246" s="513">
        <v>57.683999999999997</v>
      </c>
    </row>
    <row r="15247" spans="1:3">
      <c r="A15247" s="285">
        <v>27721</v>
      </c>
      <c r="B15247" s="285" t="s">
        <v>22983</v>
      </c>
      <c r="C15247" s="513">
        <v>48.905999999999999</v>
      </c>
    </row>
    <row r="15248" spans="1:3">
      <c r="A15248" s="285">
        <v>27722</v>
      </c>
      <c r="B15248" s="285" t="s">
        <v>22984</v>
      </c>
      <c r="C15248" s="513">
        <v>53.403300000000002</v>
      </c>
    </row>
    <row r="15249" spans="1:3">
      <c r="A15249" s="285">
        <v>27723</v>
      </c>
      <c r="B15249" s="285" t="s">
        <v>22985</v>
      </c>
      <c r="C15249" s="513">
        <v>57</v>
      </c>
    </row>
    <row r="15250" spans="1:3">
      <c r="A15250" s="285">
        <v>27727</v>
      </c>
      <c r="B15250" s="285" t="s">
        <v>22225</v>
      </c>
      <c r="C15250" s="513">
        <v>53.238</v>
      </c>
    </row>
    <row r="15251" spans="1:3">
      <c r="A15251" s="285">
        <v>27731</v>
      </c>
      <c r="B15251" s="285" t="s">
        <v>21353</v>
      </c>
      <c r="C15251" s="513">
        <v>53.403300000000002</v>
      </c>
    </row>
    <row r="15252" spans="1:3">
      <c r="A15252" s="285">
        <v>27733</v>
      </c>
      <c r="B15252" s="285" t="s">
        <v>22056</v>
      </c>
      <c r="C15252" s="513">
        <v>70.11</v>
      </c>
    </row>
    <row r="15253" spans="1:3">
      <c r="A15253" s="285">
        <v>27736</v>
      </c>
      <c r="B15253" s="285" t="s">
        <v>22993</v>
      </c>
      <c r="C15253" s="513">
        <v>57</v>
      </c>
    </row>
    <row r="15254" spans="1:3">
      <c r="A15254" s="285">
        <v>27737</v>
      </c>
      <c r="B15254" s="285" t="s">
        <v>22994</v>
      </c>
      <c r="C15254" s="513">
        <v>66.575999999999993</v>
      </c>
    </row>
    <row r="15255" spans="1:3">
      <c r="A15255" s="285">
        <v>27738</v>
      </c>
      <c r="B15255" s="285" t="s">
        <v>22451</v>
      </c>
      <c r="C15255" s="513">
        <v>75.924000000000007</v>
      </c>
    </row>
    <row r="15256" spans="1:3">
      <c r="A15256" s="285">
        <v>27741</v>
      </c>
      <c r="B15256" s="285" t="s">
        <v>22995</v>
      </c>
      <c r="C15256" s="513">
        <v>68.228999999999999</v>
      </c>
    </row>
    <row r="15257" spans="1:3">
      <c r="A15257" s="285">
        <v>27742</v>
      </c>
      <c r="B15257" s="285" t="s">
        <v>22996</v>
      </c>
      <c r="C15257" s="513">
        <v>81.396000000000001</v>
      </c>
    </row>
    <row r="15258" spans="1:3">
      <c r="A15258" s="285">
        <v>27746</v>
      </c>
      <c r="B15258" s="285" t="s">
        <v>22650</v>
      </c>
      <c r="C15258" s="513">
        <v>132.63900000000001</v>
      </c>
    </row>
    <row r="15259" spans="1:3">
      <c r="A15259" s="285">
        <v>27747</v>
      </c>
      <c r="B15259" s="285" t="s">
        <v>22997</v>
      </c>
      <c r="C15259" s="513">
        <v>158.06100000000001</v>
      </c>
    </row>
    <row r="15260" spans="1:3">
      <c r="A15260" s="285">
        <v>27748</v>
      </c>
      <c r="B15260" s="285" t="s">
        <v>22998</v>
      </c>
      <c r="C15260" s="513">
        <v>183.19800000000001</v>
      </c>
    </row>
    <row r="15261" spans="1:3">
      <c r="A15261" s="285">
        <v>27751</v>
      </c>
      <c r="B15261" s="285" t="s">
        <v>22999</v>
      </c>
      <c r="C15261" s="513">
        <v>143.75399999999999</v>
      </c>
    </row>
    <row r="15262" spans="1:3">
      <c r="A15262" s="285">
        <v>27752</v>
      </c>
      <c r="B15262" s="285" t="s">
        <v>23000</v>
      </c>
      <c r="C15262" s="513">
        <v>176.18700000000001</v>
      </c>
    </row>
    <row r="15263" spans="1:3">
      <c r="A15263" s="285">
        <v>27753</v>
      </c>
      <c r="B15263" s="285" t="s">
        <v>23001</v>
      </c>
      <c r="C15263" s="513">
        <v>204.63</v>
      </c>
    </row>
    <row r="15264" spans="1:3">
      <c r="A15264" s="285">
        <v>27756</v>
      </c>
      <c r="B15264" s="285" t="s">
        <v>20578</v>
      </c>
      <c r="C15264" s="513">
        <v>59.109000000000002</v>
      </c>
    </row>
    <row r="15265" spans="1:3">
      <c r="A15265" s="285">
        <v>27758</v>
      </c>
      <c r="B15265" s="285" t="s">
        <v>22056</v>
      </c>
      <c r="C15265" s="513">
        <v>70.11</v>
      </c>
    </row>
    <row r="15266" spans="1:3">
      <c r="A15266" s="285">
        <v>27762</v>
      </c>
      <c r="B15266" s="285" t="s">
        <v>23038</v>
      </c>
      <c r="C15266" s="513">
        <v>107.502</v>
      </c>
    </row>
    <row r="15267" spans="1:3">
      <c r="A15267" s="285">
        <v>27764</v>
      </c>
      <c r="B15267" s="285" t="s">
        <v>22998</v>
      </c>
      <c r="C15267" s="513">
        <v>183.19800000000001</v>
      </c>
    </row>
    <row r="15268" spans="1:3">
      <c r="A15268" s="285">
        <v>27766</v>
      </c>
      <c r="B15268" s="285" t="s">
        <v>23001</v>
      </c>
      <c r="C15268" s="513">
        <v>204.63</v>
      </c>
    </row>
    <row r="15269" spans="1:3">
      <c r="A15269" s="285">
        <v>27768</v>
      </c>
      <c r="B15269" s="285" t="s">
        <v>22152</v>
      </c>
      <c r="C15269" s="513">
        <v>44.078099999999999</v>
      </c>
    </row>
    <row r="15270" spans="1:3">
      <c r="A15270" s="285">
        <v>27769</v>
      </c>
      <c r="B15270" s="285" t="s">
        <v>23039</v>
      </c>
      <c r="C15270" s="513">
        <v>53.238</v>
      </c>
    </row>
    <row r="15271" spans="1:3">
      <c r="A15271" s="285">
        <v>27773</v>
      </c>
      <c r="B15271" s="285" t="s">
        <v>23040</v>
      </c>
      <c r="C15271" s="513">
        <v>59.109000000000002</v>
      </c>
    </row>
    <row r="15272" spans="1:3">
      <c r="A15272" s="285">
        <v>27775</v>
      </c>
      <c r="B15272" s="285" t="s">
        <v>23041</v>
      </c>
      <c r="C15272" s="513">
        <v>58.767000000000003</v>
      </c>
    </row>
    <row r="15273" spans="1:3">
      <c r="A15273" s="285">
        <v>27776</v>
      </c>
      <c r="B15273" s="285" t="s">
        <v>23042</v>
      </c>
      <c r="C15273" s="513">
        <v>70.11</v>
      </c>
    </row>
    <row r="15274" spans="1:3">
      <c r="A15274" s="285">
        <v>27777</v>
      </c>
      <c r="B15274" s="285" t="s">
        <v>23043</v>
      </c>
      <c r="C15274" s="513">
        <v>70.11</v>
      </c>
    </row>
    <row r="15275" spans="1:3">
      <c r="A15275" s="285">
        <v>27779</v>
      </c>
      <c r="B15275" s="285" t="s">
        <v>23044</v>
      </c>
      <c r="C15275" s="513">
        <v>75.924000000000007</v>
      </c>
    </row>
    <row r="15276" spans="1:3">
      <c r="A15276" s="285">
        <v>27780</v>
      </c>
      <c r="B15276" s="285" t="s">
        <v>23045</v>
      </c>
      <c r="C15276" s="513">
        <v>75.924000000000007</v>
      </c>
    </row>
    <row r="15277" spans="1:3">
      <c r="A15277" s="285">
        <v>27781</v>
      </c>
      <c r="B15277" s="285" t="s">
        <v>23046</v>
      </c>
      <c r="C15277" s="513">
        <v>77.349000000000004</v>
      </c>
    </row>
    <row r="15278" spans="1:3">
      <c r="A15278" s="285">
        <v>27782</v>
      </c>
      <c r="B15278" s="285" t="s">
        <v>23046</v>
      </c>
      <c r="C15278" s="513">
        <v>107.502</v>
      </c>
    </row>
    <row r="15279" spans="1:3">
      <c r="A15279" s="285">
        <v>27783</v>
      </c>
      <c r="B15279" s="285" t="s">
        <v>23047</v>
      </c>
      <c r="C15279" s="513">
        <v>107.502</v>
      </c>
    </row>
    <row r="15280" spans="1:3">
      <c r="A15280" s="285">
        <v>27784</v>
      </c>
      <c r="B15280" s="285" t="s">
        <v>23048</v>
      </c>
      <c r="C15280" s="513">
        <v>146.88900000000001</v>
      </c>
    </row>
    <row r="15281" spans="1:3">
      <c r="A15281" s="285">
        <v>27785</v>
      </c>
      <c r="B15281" s="285" t="s">
        <v>23048</v>
      </c>
      <c r="C15281" s="513">
        <v>183.19800000000001</v>
      </c>
    </row>
    <row r="15282" spans="1:3">
      <c r="A15282" s="285">
        <v>30071</v>
      </c>
      <c r="B15282" s="285" t="s">
        <v>23049</v>
      </c>
      <c r="C15282" s="513">
        <v>26.638500000000001</v>
      </c>
    </row>
    <row r="15283" spans="1:3">
      <c r="A15283" s="285">
        <v>31374</v>
      </c>
      <c r="B15283" s="285" t="s">
        <v>23050</v>
      </c>
      <c r="C15283" s="513">
        <v>0.54579999999999995</v>
      </c>
    </row>
    <row r="15284" spans="1:3">
      <c r="A15284" s="285">
        <v>31820</v>
      </c>
      <c r="B15284" s="285" t="s">
        <v>23051</v>
      </c>
      <c r="C15284" s="513">
        <v>4.19E-2</v>
      </c>
    </row>
    <row r="15285" spans="1:3">
      <c r="A15285" s="285">
        <v>31821</v>
      </c>
      <c r="B15285" s="285" t="s">
        <v>23052</v>
      </c>
      <c r="C15285" s="513">
        <v>6.3600000000000004E-2</v>
      </c>
    </row>
    <row r="15286" spans="1:3">
      <c r="A15286" s="285">
        <v>31823</v>
      </c>
      <c r="B15286" s="285" t="s">
        <v>23053</v>
      </c>
      <c r="C15286" s="513">
        <v>7.2800000000000004E-2</v>
      </c>
    </row>
    <row r="15287" spans="1:3">
      <c r="A15287" s="285">
        <v>31824</v>
      </c>
      <c r="B15287" s="285" t="s">
        <v>23054</v>
      </c>
      <c r="C15287" s="513">
        <v>8.3599999999999994E-2</v>
      </c>
    </row>
    <row r="15288" spans="1:3">
      <c r="A15288" s="285">
        <v>31825</v>
      </c>
      <c r="B15288" s="285" t="s">
        <v>23055</v>
      </c>
      <c r="C15288" s="513">
        <v>0.1709</v>
      </c>
    </row>
    <row r="15289" spans="1:3">
      <c r="A15289" s="285">
        <v>31826</v>
      </c>
      <c r="B15289" s="285" t="s">
        <v>23056</v>
      </c>
      <c r="C15289" s="513">
        <v>0.18629999999999999</v>
      </c>
    </row>
    <row r="15290" spans="1:3">
      <c r="A15290" s="285">
        <v>31827</v>
      </c>
      <c r="B15290" s="285" t="s">
        <v>23057</v>
      </c>
      <c r="C15290" s="513">
        <v>0.10249999999999999</v>
      </c>
    </row>
    <row r="15291" spans="1:3">
      <c r="A15291" s="285">
        <v>31828</v>
      </c>
      <c r="B15291" s="285" t="s">
        <v>23058</v>
      </c>
      <c r="C15291" s="513">
        <v>0.18079999999999999</v>
      </c>
    </row>
    <row r="15292" spans="1:3">
      <c r="A15292" s="285">
        <v>31829</v>
      </c>
      <c r="B15292" s="285" t="s">
        <v>23059</v>
      </c>
      <c r="C15292" s="513">
        <v>0.20599999999999999</v>
      </c>
    </row>
    <row r="15293" spans="1:3">
      <c r="A15293" s="285">
        <v>31831</v>
      </c>
      <c r="B15293" s="285" t="s">
        <v>23060</v>
      </c>
      <c r="C15293" s="513">
        <v>0.34960000000000002</v>
      </c>
    </row>
    <row r="15294" spans="1:3">
      <c r="A15294" s="285">
        <v>31832</v>
      </c>
      <c r="B15294" s="285" t="s">
        <v>23061</v>
      </c>
      <c r="C15294" s="513">
        <v>0.80500000000000005</v>
      </c>
    </row>
    <row r="15295" spans="1:3">
      <c r="A15295" s="285">
        <v>31833</v>
      </c>
      <c r="B15295" s="285" t="s">
        <v>23062</v>
      </c>
      <c r="C15295" s="513">
        <v>0.1779</v>
      </c>
    </row>
    <row r="15296" spans="1:3">
      <c r="A15296" s="285">
        <v>31905</v>
      </c>
      <c r="B15296" s="285" t="s">
        <v>23063</v>
      </c>
      <c r="C15296" s="513">
        <v>0.18859999999999999</v>
      </c>
    </row>
    <row r="15297" spans="1:3">
      <c r="A15297" s="285">
        <v>32058</v>
      </c>
      <c r="B15297" s="285" t="s">
        <v>23064</v>
      </c>
      <c r="C15297" s="513">
        <v>0.4143</v>
      </c>
    </row>
    <row r="15298" spans="1:3">
      <c r="A15298" s="285">
        <v>34021</v>
      </c>
      <c r="B15298" s="285" t="s">
        <v>23065</v>
      </c>
      <c r="C15298" s="513">
        <v>7.5444000000000004</v>
      </c>
    </row>
    <row r="15299" spans="1:3">
      <c r="A15299" s="285">
        <v>34022</v>
      </c>
      <c r="B15299" s="285" t="s">
        <v>23066</v>
      </c>
      <c r="C15299" s="513">
        <v>8.3839000000000006</v>
      </c>
    </row>
    <row r="15300" spans="1:3">
      <c r="A15300" s="285">
        <v>34207</v>
      </c>
      <c r="B15300" s="285" t="s">
        <v>22150</v>
      </c>
      <c r="C15300" s="513">
        <v>3.0948000000000002</v>
      </c>
    </row>
    <row r="15301" spans="1:3">
      <c r="A15301" s="285">
        <v>34209</v>
      </c>
      <c r="B15301" s="285" t="s">
        <v>22150</v>
      </c>
      <c r="C15301" s="513">
        <v>6.7164000000000001</v>
      </c>
    </row>
    <row r="15302" spans="1:3">
      <c r="A15302" s="285">
        <v>34223</v>
      </c>
      <c r="B15302" s="285" t="s">
        <v>23067</v>
      </c>
      <c r="C15302" s="513">
        <v>1.3774</v>
      </c>
    </row>
    <row r="15303" spans="1:3">
      <c r="A15303" s="285">
        <v>34227</v>
      </c>
      <c r="B15303" s="285" t="s">
        <v>22150</v>
      </c>
      <c r="C15303" s="513">
        <v>3.0958999999999999</v>
      </c>
    </row>
    <row r="15304" spans="1:3">
      <c r="A15304" s="285">
        <v>34890</v>
      </c>
      <c r="B15304" s="285" t="s">
        <v>23068</v>
      </c>
      <c r="C15304" s="513">
        <v>46.908999999999999</v>
      </c>
    </row>
    <row r="15305" spans="1:3">
      <c r="A15305" s="285">
        <v>35671</v>
      </c>
      <c r="B15305" s="285" t="s">
        <v>23069</v>
      </c>
      <c r="C15305" s="513">
        <v>30.295000000000002</v>
      </c>
    </row>
    <row r="15306" spans="1:3">
      <c r="A15306" s="285">
        <v>36008</v>
      </c>
      <c r="B15306" s="285" t="s">
        <v>23070</v>
      </c>
      <c r="C15306" s="513">
        <v>151.63470000000001</v>
      </c>
    </row>
    <row r="15307" spans="1:3">
      <c r="A15307" s="285">
        <v>36034</v>
      </c>
      <c r="B15307" s="285" t="s">
        <v>23071</v>
      </c>
      <c r="C15307" s="513">
        <v>183.393</v>
      </c>
    </row>
    <row r="15308" spans="1:3">
      <c r="A15308" s="285">
        <v>36043</v>
      </c>
      <c r="B15308" s="285" t="s">
        <v>23072</v>
      </c>
      <c r="C15308" s="513">
        <v>293.30099999999999</v>
      </c>
    </row>
    <row r="15309" spans="1:3">
      <c r="A15309" s="285">
        <v>36047</v>
      </c>
      <c r="B15309" s="285" t="s">
        <v>23071</v>
      </c>
      <c r="C15309" s="513">
        <v>277.1343</v>
      </c>
    </row>
    <row r="15310" spans="1:3">
      <c r="A15310" s="285">
        <v>36200</v>
      </c>
      <c r="B15310" s="285" t="s">
        <v>23073</v>
      </c>
      <c r="C15310" s="513">
        <v>8.3886000000000003</v>
      </c>
    </row>
    <row r="15311" spans="1:3">
      <c r="A15311" s="285">
        <v>36201</v>
      </c>
      <c r="B15311" s="285" t="s">
        <v>23074</v>
      </c>
      <c r="C15311" s="513">
        <v>12.493</v>
      </c>
    </row>
    <row r="15312" spans="1:3">
      <c r="A15312" s="285">
        <v>36203</v>
      </c>
      <c r="B15312" s="285" t="s">
        <v>23075</v>
      </c>
      <c r="C15312" s="513">
        <v>19.759399999999999</v>
      </c>
    </row>
    <row r="15313" spans="1:3">
      <c r="A15313" s="285">
        <v>36211</v>
      </c>
      <c r="B15313" s="285" t="s">
        <v>23076</v>
      </c>
      <c r="C15313" s="513">
        <v>15.3078</v>
      </c>
    </row>
    <row r="15314" spans="1:3">
      <c r="A15314" s="285">
        <v>36340</v>
      </c>
      <c r="B15314" s="285" t="s">
        <v>23077</v>
      </c>
      <c r="C15314" s="513">
        <v>277.58159999999998</v>
      </c>
    </row>
    <row r="15315" spans="1:3">
      <c r="A15315" s="285">
        <v>36553</v>
      </c>
      <c r="B15315" s="285" t="s">
        <v>23078</v>
      </c>
      <c r="C15315" s="513">
        <v>117.1926</v>
      </c>
    </row>
    <row r="15316" spans="1:3">
      <c r="A15316" s="285">
        <v>36560</v>
      </c>
      <c r="B15316" s="285" t="s">
        <v>23079</v>
      </c>
      <c r="C15316" s="513">
        <v>182.75399999999999</v>
      </c>
    </row>
    <row r="15317" spans="1:3">
      <c r="A15317" s="285">
        <v>36561</v>
      </c>
      <c r="B15317" s="285" t="s">
        <v>23080</v>
      </c>
      <c r="C15317" s="513">
        <v>186.14070000000001</v>
      </c>
    </row>
    <row r="15318" spans="1:3">
      <c r="A15318" s="285">
        <v>36563</v>
      </c>
      <c r="B15318" s="285" t="s">
        <v>23081</v>
      </c>
      <c r="C15318" s="513">
        <v>188.24940000000001</v>
      </c>
    </row>
    <row r="15319" spans="1:3">
      <c r="A15319" s="285">
        <v>36702</v>
      </c>
      <c r="B15319" s="285" t="s">
        <v>23082</v>
      </c>
      <c r="C15319" s="513">
        <v>1.0701000000000001</v>
      </c>
    </row>
    <row r="15320" spans="1:3">
      <c r="A15320" s="285">
        <v>37010</v>
      </c>
      <c r="B15320" s="285" t="s">
        <v>23083</v>
      </c>
      <c r="C15320" s="513">
        <v>5.9051999999999998</v>
      </c>
    </row>
    <row r="15321" spans="1:3">
      <c r="A15321" s="285">
        <v>37312</v>
      </c>
      <c r="B15321" s="285" t="s">
        <v>15954</v>
      </c>
      <c r="C15321" s="513">
        <v>310.45979999999997</v>
      </c>
    </row>
    <row r="15322" spans="1:3">
      <c r="A15322" s="285">
        <v>37313</v>
      </c>
      <c r="B15322" s="285" t="s">
        <v>15954</v>
      </c>
      <c r="C15322" s="513">
        <v>293.61090000000002</v>
      </c>
    </row>
    <row r="15323" spans="1:3">
      <c r="A15323" s="285">
        <v>37351</v>
      </c>
      <c r="B15323" s="285" t="s">
        <v>23084</v>
      </c>
      <c r="C15323" s="513">
        <v>177.75299999999999</v>
      </c>
    </row>
    <row r="15324" spans="1:3">
      <c r="A15324" s="285">
        <v>38748</v>
      </c>
      <c r="B15324" s="285" t="s">
        <v>23085</v>
      </c>
      <c r="C15324" s="513">
        <v>0.33460000000000001</v>
      </c>
    </row>
    <row r="15325" spans="1:3">
      <c r="A15325" s="285">
        <v>38881</v>
      </c>
      <c r="B15325" s="285" t="s">
        <v>23086</v>
      </c>
      <c r="C15325" s="513">
        <v>0.36380000000000001</v>
      </c>
    </row>
    <row r="15326" spans="1:3">
      <c r="A15326" s="285">
        <v>40671</v>
      </c>
      <c r="B15326" s="285" t="s">
        <v>23087</v>
      </c>
      <c r="C15326" s="513">
        <v>136.36000000000001</v>
      </c>
    </row>
    <row r="15327" spans="1:3">
      <c r="A15327" s="285">
        <v>40672</v>
      </c>
      <c r="B15327" s="285" t="s">
        <v>23088</v>
      </c>
      <c r="C15327" s="513">
        <v>134.06399999999999</v>
      </c>
    </row>
    <row r="15328" spans="1:3">
      <c r="A15328" s="285">
        <v>41365</v>
      </c>
      <c r="B15328" s="285" t="s">
        <v>23089</v>
      </c>
      <c r="C15328" s="513">
        <v>13.7928</v>
      </c>
    </row>
    <row r="15329" spans="1:3">
      <c r="A15329" s="285">
        <v>42666</v>
      </c>
      <c r="B15329" s="285" t="s">
        <v>23090</v>
      </c>
      <c r="C15329" s="513">
        <v>633.6</v>
      </c>
    </row>
    <row r="15330" spans="1:3">
      <c r="A15330" s="285">
        <v>47062</v>
      </c>
      <c r="B15330" s="285" t="s">
        <v>23091</v>
      </c>
      <c r="C15330" s="513">
        <v>191.7</v>
      </c>
    </row>
    <row r="15331" spans="1:3">
      <c r="A15331" s="285">
        <v>47064</v>
      </c>
      <c r="B15331" s="285" t="s">
        <v>23091</v>
      </c>
      <c r="C15331" s="513">
        <v>510.6</v>
      </c>
    </row>
    <row r="15332" spans="1:3">
      <c r="A15332" s="285">
        <v>47373</v>
      </c>
      <c r="B15332" s="285" t="s">
        <v>23092</v>
      </c>
      <c r="C15332" s="513">
        <v>25.2788</v>
      </c>
    </row>
    <row r="15333" spans="1:3">
      <c r="A15333" s="285">
        <v>47429</v>
      </c>
      <c r="B15333" s="285" t="s">
        <v>23093</v>
      </c>
      <c r="C15333" s="513">
        <v>206.34</v>
      </c>
    </row>
    <row r="15334" spans="1:3">
      <c r="A15334" s="285">
        <v>47546</v>
      </c>
      <c r="B15334" s="285" t="s">
        <v>23094</v>
      </c>
      <c r="C15334" s="513">
        <v>383.46390000000002</v>
      </c>
    </row>
    <row r="15335" spans="1:3">
      <c r="A15335" s="285">
        <v>47547</v>
      </c>
      <c r="B15335" s="285" t="s">
        <v>23095</v>
      </c>
      <c r="C15335" s="513">
        <v>468.57870000000003</v>
      </c>
    </row>
    <row r="15336" spans="1:3">
      <c r="A15336" s="285">
        <v>47548</v>
      </c>
      <c r="B15336" s="285" t="s">
        <v>23096</v>
      </c>
      <c r="C15336" s="513">
        <v>494.07479999999998</v>
      </c>
    </row>
    <row r="15337" spans="1:3">
      <c r="A15337" s="285">
        <v>47549</v>
      </c>
      <c r="B15337" s="285" t="s">
        <v>23097</v>
      </c>
      <c r="C15337" s="513">
        <v>692.67600000000004</v>
      </c>
    </row>
    <row r="15338" spans="1:3">
      <c r="A15338" s="285">
        <v>48974</v>
      </c>
      <c r="B15338" s="285" t="s">
        <v>23098</v>
      </c>
      <c r="C15338" s="513">
        <v>26.504799999999999</v>
      </c>
    </row>
    <row r="15339" spans="1:3">
      <c r="A15339" s="285">
        <v>49557</v>
      </c>
      <c r="B15339" s="285" t="s">
        <v>23099</v>
      </c>
      <c r="C15339" s="513">
        <v>43.827300000000001</v>
      </c>
    </row>
    <row r="15340" spans="1:3">
      <c r="A15340" s="285">
        <v>49683</v>
      </c>
      <c r="B15340" s="285" t="s">
        <v>23100</v>
      </c>
      <c r="C15340" s="513">
        <v>203.91800000000001</v>
      </c>
    </row>
    <row r="15341" spans="1:3">
      <c r="A15341" s="285">
        <v>50100</v>
      </c>
      <c r="B15341" s="285" t="s">
        <v>23101</v>
      </c>
      <c r="C15341" s="513">
        <v>1.8133999999999999</v>
      </c>
    </row>
    <row r="15342" spans="1:3">
      <c r="A15342" s="285">
        <v>50101</v>
      </c>
      <c r="B15342" s="285" t="s">
        <v>23102</v>
      </c>
      <c r="C15342" s="513">
        <v>2.2037</v>
      </c>
    </row>
    <row r="15343" spans="1:3">
      <c r="A15343" s="285">
        <v>50102</v>
      </c>
      <c r="B15343" s="285" t="s">
        <v>23103</v>
      </c>
      <c r="C15343" s="513">
        <v>3.1861999999999999</v>
      </c>
    </row>
    <row r="15344" spans="1:3">
      <c r="A15344" s="285">
        <v>50103</v>
      </c>
      <c r="B15344" s="285" t="s">
        <v>23104</v>
      </c>
      <c r="C15344" s="513">
        <v>3.0310999999999999</v>
      </c>
    </row>
    <row r="15345" spans="1:3">
      <c r="A15345" s="285">
        <v>50104</v>
      </c>
      <c r="B15345" s="285" t="s">
        <v>23105</v>
      </c>
      <c r="C15345" s="513">
        <v>3.3368000000000002</v>
      </c>
    </row>
    <row r="15346" spans="1:3">
      <c r="A15346" s="285">
        <v>50106</v>
      </c>
      <c r="B15346" s="285" t="s">
        <v>23106</v>
      </c>
      <c r="C15346" s="513">
        <v>3.3368000000000002</v>
      </c>
    </row>
    <row r="15347" spans="1:3">
      <c r="A15347" s="285">
        <v>50108</v>
      </c>
      <c r="B15347" s="285" t="s">
        <v>23107</v>
      </c>
      <c r="C15347" s="513">
        <v>3.3368000000000002</v>
      </c>
    </row>
    <row r="15348" spans="1:3">
      <c r="A15348" s="285">
        <v>50117</v>
      </c>
      <c r="B15348" s="285" t="s">
        <v>23108</v>
      </c>
      <c r="C15348" s="513">
        <v>7.4344000000000001</v>
      </c>
    </row>
    <row r="15349" spans="1:3">
      <c r="A15349" s="285">
        <v>50330</v>
      </c>
      <c r="B15349" s="285" t="s">
        <v>23109</v>
      </c>
      <c r="C15349" s="513">
        <v>2.8296000000000001</v>
      </c>
    </row>
    <row r="15350" spans="1:3">
      <c r="A15350" s="285">
        <v>50377</v>
      </c>
      <c r="B15350" s="285" t="s">
        <v>23110</v>
      </c>
      <c r="C15350" s="513">
        <v>26.020299999999999</v>
      </c>
    </row>
    <row r="15351" spans="1:3">
      <c r="A15351" s="285">
        <v>51155</v>
      </c>
      <c r="B15351" s="285" t="s">
        <v>23111</v>
      </c>
      <c r="C15351" s="513">
        <v>39.4861</v>
      </c>
    </row>
    <row r="15352" spans="1:3">
      <c r="A15352" s="285">
        <v>51175</v>
      </c>
      <c r="B15352" s="285" t="s">
        <v>23112</v>
      </c>
      <c r="C15352" s="513">
        <v>49.549300000000002</v>
      </c>
    </row>
    <row r="15353" spans="1:3">
      <c r="A15353" s="285">
        <v>52105</v>
      </c>
      <c r="B15353" s="285" t="s">
        <v>23113</v>
      </c>
      <c r="C15353" s="513">
        <v>22.198899999999998</v>
      </c>
    </row>
    <row r="15354" spans="1:3">
      <c r="A15354" s="285">
        <v>52359</v>
      </c>
      <c r="B15354" s="285" t="s">
        <v>23114</v>
      </c>
      <c r="C15354" s="513">
        <v>35.999899999999997</v>
      </c>
    </row>
    <row r="15355" spans="1:3">
      <c r="A15355" s="285">
        <v>52854</v>
      </c>
      <c r="B15355" s="285" t="s">
        <v>23115</v>
      </c>
      <c r="C15355" s="513">
        <v>71.999799999999993</v>
      </c>
    </row>
    <row r="15356" spans="1:3">
      <c r="A15356" s="285">
        <v>52918</v>
      </c>
      <c r="B15356" s="285" t="s">
        <v>23116</v>
      </c>
      <c r="C15356" s="513">
        <v>27.104700000000001</v>
      </c>
    </row>
    <row r="15357" spans="1:3">
      <c r="A15357" s="285">
        <v>52936</v>
      </c>
      <c r="B15357" s="285" t="s">
        <v>23117</v>
      </c>
      <c r="C15357" s="513">
        <v>31.639199999999999</v>
      </c>
    </row>
    <row r="15358" spans="1:3">
      <c r="A15358" s="285">
        <v>52942</v>
      </c>
      <c r="B15358" s="285" t="s">
        <v>23118</v>
      </c>
      <c r="C15358" s="513">
        <v>29.2851</v>
      </c>
    </row>
    <row r="15359" spans="1:3">
      <c r="A15359" s="285">
        <v>53006</v>
      </c>
      <c r="B15359" s="285" t="s">
        <v>23119</v>
      </c>
      <c r="C15359" s="513">
        <v>46.206899999999997</v>
      </c>
    </row>
    <row r="15360" spans="1:3">
      <c r="A15360" s="285">
        <v>53077</v>
      </c>
      <c r="B15360" s="285" t="s">
        <v>23120</v>
      </c>
      <c r="C15360" s="513">
        <v>58.354599999999998</v>
      </c>
    </row>
    <row r="15361" spans="1:3">
      <c r="A15361" s="285">
        <v>53090</v>
      </c>
      <c r="B15361" s="285" t="s">
        <v>23121</v>
      </c>
      <c r="C15361" s="513">
        <v>35.113399999999999</v>
      </c>
    </row>
    <row r="15362" spans="1:3">
      <c r="A15362" s="285">
        <v>53407</v>
      </c>
      <c r="B15362" s="285" t="s">
        <v>23122</v>
      </c>
      <c r="C15362" s="513">
        <v>142.31819999999999</v>
      </c>
    </row>
    <row r="15363" spans="1:3">
      <c r="A15363" s="285">
        <v>53408</v>
      </c>
      <c r="B15363" s="285" t="s">
        <v>23122</v>
      </c>
      <c r="C15363" s="513">
        <v>138.8442</v>
      </c>
    </row>
    <row r="15364" spans="1:3">
      <c r="A15364" s="285">
        <v>53601</v>
      </c>
      <c r="B15364" s="285" t="s">
        <v>23123</v>
      </c>
      <c r="C15364" s="513">
        <v>225.76310000000001</v>
      </c>
    </row>
    <row r="15365" spans="1:3">
      <c r="A15365" s="285">
        <v>53622</v>
      </c>
      <c r="B15365" s="285" t="s">
        <v>23124</v>
      </c>
      <c r="C15365" s="513">
        <v>89.610399999999998</v>
      </c>
    </row>
    <row r="15366" spans="1:3">
      <c r="A15366" s="285">
        <v>53642</v>
      </c>
      <c r="B15366" s="285" t="s">
        <v>23125</v>
      </c>
      <c r="C15366" s="513">
        <v>92.725200000000001</v>
      </c>
    </row>
    <row r="15367" spans="1:3">
      <c r="A15367" s="285">
        <v>53672</v>
      </c>
      <c r="B15367" s="285" t="s">
        <v>23126</v>
      </c>
      <c r="C15367" s="513">
        <v>123.39400000000001</v>
      </c>
    </row>
    <row r="15368" spans="1:3">
      <c r="A15368" s="285">
        <v>53692</v>
      </c>
      <c r="B15368" s="285" t="s">
        <v>23127</v>
      </c>
      <c r="C15368" s="513">
        <v>140.58529999999999</v>
      </c>
    </row>
    <row r="15369" spans="1:3">
      <c r="A15369" s="285">
        <v>53706</v>
      </c>
      <c r="B15369" s="285" t="s">
        <v>23128</v>
      </c>
      <c r="C15369" s="513">
        <v>300.81779999999998</v>
      </c>
    </row>
    <row r="15370" spans="1:3">
      <c r="A15370" s="285">
        <v>53722</v>
      </c>
      <c r="B15370" s="285" t="s">
        <v>23129</v>
      </c>
      <c r="C15370" s="513">
        <v>158.49539999999999</v>
      </c>
    </row>
    <row r="15371" spans="1:3">
      <c r="A15371" s="285">
        <v>53812</v>
      </c>
      <c r="B15371" s="285" t="s">
        <v>23130</v>
      </c>
      <c r="C15371" s="513">
        <v>261.76299999999998</v>
      </c>
    </row>
    <row r="15372" spans="1:3">
      <c r="A15372" s="285">
        <v>54062</v>
      </c>
      <c r="B15372" s="285" t="s">
        <v>23131</v>
      </c>
      <c r="C15372" s="513">
        <v>2.653</v>
      </c>
    </row>
    <row r="15373" spans="1:3">
      <c r="A15373" s="285">
        <v>54063</v>
      </c>
      <c r="B15373" s="285" t="s">
        <v>23132</v>
      </c>
      <c r="C15373" s="513">
        <v>10.6015</v>
      </c>
    </row>
    <row r="15374" spans="1:3">
      <c r="A15374" s="285">
        <v>54065</v>
      </c>
      <c r="B15374" s="285" t="s">
        <v>23133</v>
      </c>
      <c r="C15374" s="513">
        <v>27.792000000000002</v>
      </c>
    </row>
    <row r="15375" spans="1:3">
      <c r="A15375" s="285">
        <v>57730</v>
      </c>
      <c r="B15375" s="285" t="s">
        <v>23134</v>
      </c>
      <c r="C15375" s="513">
        <v>57.3902</v>
      </c>
    </row>
    <row r="15376" spans="1:3">
      <c r="A15376" s="285">
        <v>57744</v>
      </c>
      <c r="B15376" s="285" t="s">
        <v>23135</v>
      </c>
      <c r="C15376" s="513">
        <v>516.51769999999999</v>
      </c>
    </row>
    <row r="15377" spans="1:3">
      <c r="A15377" s="285">
        <v>57745</v>
      </c>
      <c r="B15377" s="285" t="s">
        <v>23136</v>
      </c>
      <c r="C15377" s="513">
        <v>38.102400000000003</v>
      </c>
    </row>
    <row r="15378" spans="1:3">
      <c r="A15378" s="285">
        <v>58918</v>
      </c>
      <c r="B15378" s="285" t="s">
        <v>23137</v>
      </c>
      <c r="C15378" s="513">
        <v>338.3152</v>
      </c>
    </row>
    <row r="15379" spans="1:3">
      <c r="A15379" s="285">
        <v>58926</v>
      </c>
      <c r="B15379" s="285" t="s">
        <v>23138</v>
      </c>
      <c r="C15379" s="513">
        <v>288.53829999999999</v>
      </c>
    </row>
    <row r="15380" spans="1:3">
      <c r="A15380" s="285">
        <v>58927</v>
      </c>
      <c r="B15380" s="285" t="s">
        <v>23139</v>
      </c>
      <c r="C15380" s="513">
        <v>266.13569999999999</v>
      </c>
    </row>
    <row r="15381" spans="1:3">
      <c r="A15381" s="285">
        <v>58964</v>
      </c>
      <c r="B15381" s="285" t="s">
        <v>23140</v>
      </c>
      <c r="C15381" s="513">
        <v>2535.567</v>
      </c>
    </row>
    <row r="15382" spans="1:3">
      <c r="A15382" s="285">
        <v>59209</v>
      </c>
      <c r="B15382" s="285" t="s">
        <v>23141</v>
      </c>
      <c r="C15382" s="513">
        <v>235.10749999999999</v>
      </c>
    </row>
    <row r="15383" spans="1:3">
      <c r="A15383" s="285">
        <v>59214</v>
      </c>
      <c r="B15383" s="285" t="s">
        <v>23142</v>
      </c>
      <c r="C15383" s="513">
        <v>285.84280000000001</v>
      </c>
    </row>
    <row r="15384" spans="1:3">
      <c r="A15384" s="285">
        <v>59219</v>
      </c>
      <c r="B15384" s="285" t="s">
        <v>23143</v>
      </c>
      <c r="C15384" s="513">
        <v>350.35509999999999</v>
      </c>
    </row>
    <row r="15385" spans="1:3">
      <c r="A15385" s="285">
        <v>59234</v>
      </c>
      <c r="B15385" s="285" t="s">
        <v>23141</v>
      </c>
      <c r="C15385" s="513">
        <v>419.35989999999998</v>
      </c>
    </row>
    <row r="15386" spans="1:3">
      <c r="A15386" s="285">
        <v>59249</v>
      </c>
      <c r="B15386" s="285" t="s">
        <v>23144</v>
      </c>
      <c r="C15386" s="513">
        <v>277.09739999999999</v>
      </c>
    </row>
    <row r="15387" spans="1:3">
      <c r="A15387" s="285">
        <v>59259</v>
      </c>
      <c r="B15387" s="285" t="s">
        <v>23145</v>
      </c>
      <c r="C15387" s="513">
        <v>333.10390000000001</v>
      </c>
    </row>
    <row r="15388" spans="1:3">
      <c r="A15388" s="285">
        <v>59261</v>
      </c>
      <c r="B15388" s="285" t="s">
        <v>23146</v>
      </c>
      <c r="C15388" s="513">
        <v>240.01929999999999</v>
      </c>
    </row>
    <row r="15389" spans="1:3">
      <c r="A15389" s="285">
        <v>59264</v>
      </c>
      <c r="B15389" s="285" t="s">
        <v>23147</v>
      </c>
      <c r="C15389" s="513">
        <v>286.86110000000002</v>
      </c>
    </row>
    <row r="15390" spans="1:3">
      <c r="A15390" s="285">
        <v>59284</v>
      </c>
      <c r="B15390" s="285" t="s">
        <v>23148</v>
      </c>
      <c r="C15390" s="513">
        <v>851.77800000000002</v>
      </c>
    </row>
    <row r="15391" spans="1:3">
      <c r="A15391" s="285">
        <v>59289</v>
      </c>
      <c r="B15391" s="285" t="s">
        <v>23149</v>
      </c>
      <c r="C15391" s="513">
        <v>1054.24</v>
      </c>
    </row>
    <row r="15392" spans="1:3">
      <c r="A15392" s="285">
        <v>59326</v>
      </c>
      <c r="B15392" s="285" t="s">
        <v>23150</v>
      </c>
      <c r="C15392" s="513">
        <v>90.209400000000002</v>
      </c>
    </row>
    <row r="15393" spans="1:3">
      <c r="A15393" s="285">
        <v>59336</v>
      </c>
      <c r="B15393" s="285" t="s">
        <v>23151</v>
      </c>
      <c r="C15393" s="513">
        <v>155.68010000000001</v>
      </c>
    </row>
    <row r="15394" spans="1:3">
      <c r="A15394" s="285">
        <v>59346</v>
      </c>
      <c r="B15394" s="285" t="s">
        <v>23152</v>
      </c>
      <c r="C15394" s="513">
        <v>90.988100000000003</v>
      </c>
    </row>
    <row r="15395" spans="1:3">
      <c r="A15395" s="285">
        <v>59347</v>
      </c>
      <c r="B15395" s="285" t="s">
        <v>23153</v>
      </c>
      <c r="C15395" s="513">
        <v>80.266000000000005</v>
      </c>
    </row>
    <row r="15396" spans="1:3">
      <c r="A15396" s="285">
        <v>59387</v>
      </c>
      <c r="B15396" s="285" t="s">
        <v>23154</v>
      </c>
      <c r="C15396" s="513">
        <v>106.6819</v>
      </c>
    </row>
    <row r="15397" spans="1:3">
      <c r="A15397" s="285">
        <v>59477</v>
      </c>
      <c r="B15397" s="285" t="s">
        <v>23155</v>
      </c>
      <c r="C15397" s="513">
        <v>91.766800000000003</v>
      </c>
    </row>
    <row r="15398" spans="1:3">
      <c r="A15398" s="285">
        <v>59608</v>
      </c>
      <c r="B15398" s="285" t="s">
        <v>23156</v>
      </c>
      <c r="C15398" s="513">
        <v>469.61599999999999</v>
      </c>
    </row>
    <row r="15399" spans="1:3">
      <c r="A15399" s="285">
        <v>59659</v>
      </c>
      <c r="B15399" s="285" t="s">
        <v>23157</v>
      </c>
      <c r="C15399" s="513">
        <v>1336.9680000000001</v>
      </c>
    </row>
    <row r="15400" spans="1:3">
      <c r="A15400" s="285">
        <v>59842</v>
      </c>
      <c r="B15400" s="285" t="s">
        <v>22502</v>
      </c>
      <c r="C15400" s="513">
        <v>155.68010000000001</v>
      </c>
    </row>
    <row r="15401" spans="1:3">
      <c r="A15401" s="285">
        <v>59844</v>
      </c>
      <c r="B15401" s="285" t="s">
        <v>23158</v>
      </c>
      <c r="C15401" s="513">
        <v>202.40209999999999</v>
      </c>
    </row>
    <row r="15402" spans="1:3">
      <c r="A15402" s="285">
        <v>59863</v>
      </c>
      <c r="B15402" s="285" t="s">
        <v>23159</v>
      </c>
      <c r="C15402" s="513">
        <v>1316.6020000000001</v>
      </c>
    </row>
    <row r="15403" spans="1:3">
      <c r="A15403" s="285">
        <v>59872</v>
      </c>
      <c r="B15403" s="285" t="s">
        <v>23160</v>
      </c>
      <c r="C15403" s="513">
        <v>510.52769999999998</v>
      </c>
    </row>
    <row r="15404" spans="1:3">
      <c r="A15404" s="285">
        <v>59873</v>
      </c>
      <c r="B15404" s="285" t="s">
        <v>23161</v>
      </c>
      <c r="C15404" s="513">
        <v>509.4495</v>
      </c>
    </row>
    <row r="15405" spans="1:3">
      <c r="A15405" s="285">
        <v>60052</v>
      </c>
      <c r="B15405" s="285" t="s">
        <v>23162</v>
      </c>
      <c r="C15405" s="513">
        <v>8.1692</v>
      </c>
    </row>
    <row r="15406" spans="1:3">
      <c r="A15406" s="285">
        <v>60894</v>
      </c>
      <c r="B15406" s="285" t="s">
        <v>23163</v>
      </c>
      <c r="C15406" s="513">
        <v>281.39999999999998</v>
      </c>
    </row>
    <row r="15407" spans="1:3">
      <c r="A15407" s="285">
        <v>60910</v>
      </c>
      <c r="B15407" s="285" t="s">
        <v>23164</v>
      </c>
      <c r="C15407" s="513">
        <v>57.427500000000002</v>
      </c>
    </row>
    <row r="15408" spans="1:3">
      <c r="A15408" s="285">
        <v>62687</v>
      </c>
      <c r="B15408" s="285" t="s">
        <v>23165</v>
      </c>
      <c r="C15408" s="513">
        <v>22.59</v>
      </c>
    </row>
    <row r="15409" spans="1:3">
      <c r="A15409" s="285">
        <v>62688</v>
      </c>
      <c r="B15409" s="285" t="s">
        <v>23166</v>
      </c>
      <c r="C15409" s="513">
        <v>4.2756999999999996</v>
      </c>
    </row>
    <row r="15410" spans="1:3">
      <c r="A15410" s="285">
        <v>62692</v>
      </c>
      <c r="B15410" s="285" t="s">
        <v>23167</v>
      </c>
      <c r="C15410" s="513">
        <v>150.375</v>
      </c>
    </row>
    <row r="15411" spans="1:3">
      <c r="A15411" s="285">
        <v>62699</v>
      </c>
      <c r="B15411" s="285" t="s">
        <v>23168</v>
      </c>
      <c r="C15411" s="513">
        <v>27.022500000000001</v>
      </c>
    </row>
    <row r="15412" spans="1:3">
      <c r="A15412" s="285">
        <v>63726</v>
      </c>
      <c r="B15412" s="285" t="s">
        <v>23169</v>
      </c>
      <c r="C15412" s="513">
        <v>13.9192</v>
      </c>
    </row>
    <row r="15413" spans="1:3">
      <c r="A15413" s="285">
        <v>63727</v>
      </c>
      <c r="B15413" s="285" t="s">
        <v>23170</v>
      </c>
      <c r="C15413" s="513">
        <v>18.5975</v>
      </c>
    </row>
    <row r="15414" spans="1:3">
      <c r="A15414" s="285">
        <v>69647</v>
      </c>
      <c r="B15414" s="285" t="s">
        <v>23171</v>
      </c>
      <c r="C15414" s="513">
        <v>3.2364999999999999</v>
      </c>
    </row>
    <row r="15415" spans="1:3">
      <c r="A15415" s="285">
        <v>77290</v>
      </c>
      <c r="B15415" s="285" t="s">
        <v>23172</v>
      </c>
      <c r="C15415" s="513">
        <v>14.654999999999999</v>
      </c>
    </row>
    <row r="15416" spans="1:3">
      <c r="A15416" s="285">
        <v>77291</v>
      </c>
      <c r="B15416" s="285" t="s">
        <v>23172</v>
      </c>
      <c r="C15416" s="513">
        <v>18.535</v>
      </c>
    </row>
    <row r="15417" spans="1:3">
      <c r="A15417" s="285">
        <v>78840</v>
      </c>
      <c r="B15417" s="285" t="s">
        <v>23173</v>
      </c>
      <c r="C15417" s="513">
        <v>8.6649999999999991</v>
      </c>
    </row>
    <row r="15418" spans="1:3">
      <c r="A15418" s="285">
        <v>79249</v>
      </c>
      <c r="B15418" s="285" t="s">
        <v>23174</v>
      </c>
      <c r="C15418" s="513">
        <v>11.855</v>
      </c>
    </row>
    <row r="15419" spans="1:3">
      <c r="A15419" s="285">
        <v>80030</v>
      </c>
      <c r="B15419" s="285" t="s">
        <v>23175</v>
      </c>
      <c r="C15419" s="513">
        <v>0.62549999999999994</v>
      </c>
    </row>
    <row r="15420" spans="1:3">
      <c r="A15420" s="285">
        <v>80129</v>
      </c>
      <c r="B15420" s="285" t="s">
        <v>23176</v>
      </c>
      <c r="C15420" s="513">
        <v>13.154999999999999</v>
      </c>
    </row>
    <row r="15421" spans="1:3">
      <c r="A15421" s="285">
        <v>80297</v>
      </c>
      <c r="B15421" s="285" t="s">
        <v>23177</v>
      </c>
      <c r="C15421" s="513">
        <v>1.1399999999999999</v>
      </c>
    </row>
    <row r="15422" spans="1:3">
      <c r="A15422" s="285">
        <v>86014</v>
      </c>
      <c r="B15422" s="285" t="s">
        <v>23178</v>
      </c>
      <c r="C15422" s="513">
        <v>42.6629</v>
      </c>
    </row>
    <row r="15423" spans="1:3">
      <c r="A15423" s="285">
        <v>89349</v>
      </c>
      <c r="B15423" s="285" t="s">
        <v>23179</v>
      </c>
      <c r="C15423" s="513">
        <v>34.020000000000003</v>
      </c>
    </row>
    <row r="15424" spans="1:3">
      <c r="A15424" s="285">
        <v>93972</v>
      </c>
      <c r="B15424" s="285" t="s">
        <v>23180</v>
      </c>
      <c r="C15424" s="513">
        <v>2.7050999999999998</v>
      </c>
    </row>
    <row r="15425" spans="1:3">
      <c r="A15425" s="285">
        <v>93973</v>
      </c>
      <c r="B15425" s="285" t="s">
        <v>23180</v>
      </c>
      <c r="C15425" s="513">
        <v>2.7050999999999998</v>
      </c>
    </row>
    <row r="15426" spans="1:3">
      <c r="A15426" s="285">
        <v>93975</v>
      </c>
      <c r="B15426" s="285" t="s">
        <v>23180</v>
      </c>
      <c r="C15426" s="513">
        <v>4.7234999999999996</v>
      </c>
    </row>
    <row r="15427" spans="1:3">
      <c r="A15427" s="285">
        <v>93976</v>
      </c>
      <c r="B15427" s="285" t="s">
        <v>23181</v>
      </c>
      <c r="C15427" s="513">
        <v>4.7234999999999996</v>
      </c>
    </row>
    <row r="15428" spans="1:3">
      <c r="A15428" s="285">
        <v>93988</v>
      </c>
      <c r="B15428" s="285" t="s">
        <v>23182</v>
      </c>
      <c r="C15428" s="513">
        <v>2.5851999999999999</v>
      </c>
    </row>
    <row r="15429" spans="1:3">
      <c r="A15429" s="285">
        <v>93989</v>
      </c>
      <c r="B15429" s="285" t="s">
        <v>23183</v>
      </c>
      <c r="C15429" s="513">
        <v>3.5781999999999998</v>
      </c>
    </row>
    <row r="15430" spans="1:3">
      <c r="A15430" s="285">
        <v>93990</v>
      </c>
      <c r="B15430" s="285" t="s">
        <v>23180</v>
      </c>
      <c r="C15430" s="513">
        <v>3.4224999999999999</v>
      </c>
    </row>
    <row r="15431" spans="1:3">
      <c r="A15431" s="285">
        <v>93991</v>
      </c>
      <c r="B15431" s="285" t="s">
        <v>23184</v>
      </c>
      <c r="C15431" s="513">
        <v>3.7305000000000001</v>
      </c>
    </row>
    <row r="15432" spans="1:3">
      <c r="A15432" s="285">
        <v>93994</v>
      </c>
      <c r="B15432" s="285" t="s">
        <v>23180</v>
      </c>
      <c r="C15432" s="513">
        <v>3.4224999999999999</v>
      </c>
    </row>
    <row r="15433" spans="1:3">
      <c r="A15433" s="285">
        <v>95510</v>
      </c>
      <c r="B15433" s="285" t="s">
        <v>23185</v>
      </c>
      <c r="C15433" s="513">
        <v>1.6342000000000001</v>
      </c>
    </row>
    <row r="15434" spans="1:3">
      <c r="A15434" s="285">
        <v>95516</v>
      </c>
      <c r="B15434" s="285" t="s">
        <v>23186</v>
      </c>
      <c r="C15434" s="513">
        <v>8.2308000000000003</v>
      </c>
    </row>
    <row r="15435" spans="1:3">
      <c r="A15435" s="285">
        <v>95517</v>
      </c>
      <c r="B15435" s="285" t="s">
        <v>23187</v>
      </c>
      <c r="C15435" s="513">
        <v>16.837800000000001</v>
      </c>
    </row>
    <row r="15436" spans="1:3">
      <c r="A15436" s="285">
        <v>95518</v>
      </c>
      <c r="B15436" s="285" t="s">
        <v>23188</v>
      </c>
      <c r="C15436" s="513">
        <v>24.2592</v>
      </c>
    </row>
    <row r="15437" spans="1:3">
      <c r="A15437" s="285">
        <v>98023</v>
      </c>
      <c r="B15437" s="285" t="s">
        <v>23189</v>
      </c>
      <c r="C15437" s="513">
        <v>1.2113</v>
      </c>
    </row>
    <row r="15438" spans="1:3">
      <c r="A15438" s="285">
        <v>98025</v>
      </c>
      <c r="B15438" s="285" t="s">
        <v>23190</v>
      </c>
      <c r="C15438" s="513">
        <v>1.7208000000000001</v>
      </c>
    </row>
    <row r="15439" spans="1:3">
      <c r="A15439" s="285">
        <v>98026</v>
      </c>
      <c r="B15439" s="285" t="s">
        <v>23191</v>
      </c>
      <c r="C15439" s="513">
        <v>2.7063999999999999</v>
      </c>
    </row>
    <row r="15440" spans="1:3">
      <c r="A15440" s="285">
        <v>98027</v>
      </c>
      <c r="B15440" s="285" t="s">
        <v>23192</v>
      </c>
      <c r="C15440" s="513">
        <v>8.7039000000000009</v>
      </c>
    </row>
    <row r="15441" spans="1:3">
      <c r="A15441" s="285">
        <v>98055</v>
      </c>
      <c r="B15441" s="285" t="s">
        <v>23193</v>
      </c>
      <c r="C15441" s="513">
        <v>7.0053000000000001</v>
      </c>
    </row>
    <row r="15442" spans="1:3">
      <c r="A15442" s="285">
        <v>25412</v>
      </c>
      <c r="B15442" s="285" t="s">
        <v>16529</v>
      </c>
      <c r="C15442" s="513">
        <v>18.4526</v>
      </c>
    </row>
    <row r="15443" spans="1:3">
      <c r="A15443" s="285" t="e">
        <v>#VALUE!</v>
      </c>
      <c r="B15443" s="285" t="s">
        <v>23194</v>
      </c>
      <c r="C15443" s="513">
        <v>7.7157</v>
      </c>
    </row>
    <row r="15444" spans="1:3">
      <c r="A15444" s="285">
        <v>26003</v>
      </c>
      <c r="B15444" s="285" t="s">
        <v>23195</v>
      </c>
      <c r="C15444" s="513">
        <v>7.4890999999999996</v>
      </c>
    </row>
    <row r="15445" spans="1:3">
      <c r="A15445" s="285">
        <v>26005</v>
      </c>
      <c r="B15445" s="285" t="s">
        <v>23196</v>
      </c>
      <c r="C15445" s="513">
        <v>7.3437999999999999</v>
      </c>
    </row>
    <row r="15446" spans="1:3">
      <c r="A15446" s="285">
        <v>338005</v>
      </c>
      <c r="B15446" s="285" t="s">
        <v>23197</v>
      </c>
      <c r="C15446" s="513">
        <v>643.84799999999996</v>
      </c>
    </row>
    <row r="15447" spans="1:3">
      <c r="A15447" s="285">
        <v>338006</v>
      </c>
      <c r="B15447" s="285" t="s">
        <v>23198</v>
      </c>
      <c r="C15447" s="513">
        <v>667.00800000000004</v>
      </c>
    </row>
    <row r="15448" spans="1:3">
      <c r="A15448" s="285">
        <v>338007</v>
      </c>
      <c r="B15448" s="285" t="s">
        <v>23199</v>
      </c>
      <c r="C15448" s="513">
        <v>706.38</v>
      </c>
    </row>
    <row r="15449" spans="1:3">
      <c r="A15449" s="285">
        <v>338021</v>
      </c>
      <c r="B15449" s="285" t="s">
        <v>23200</v>
      </c>
      <c r="C15449" s="513">
        <v>540.43859999999995</v>
      </c>
    </row>
    <row r="15450" spans="1:3">
      <c r="A15450" s="285">
        <v>338022</v>
      </c>
      <c r="B15450" s="285" t="s">
        <v>23201</v>
      </c>
      <c r="C15450" s="513">
        <v>559.19820000000004</v>
      </c>
    </row>
    <row r="15451" spans="1:3">
      <c r="A15451" s="285">
        <v>338023</v>
      </c>
      <c r="B15451" s="285" t="s">
        <v>23202</v>
      </c>
      <c r="C15451" s="513">
        <v>592.89599999999996</v>
      </c>
    </row>
    <row r="15452" spans="1:3">
      <c r="A15452" s="285">
        <v>338025</v>
      </c>
      <c r="B15452" s="285" t="s">
        <v>23203</v>
      </c>
      <c r="C15452" s="513">
        <v>649.63800000000003</v>
      </c>
    </row>
    <row r="15453" spans="1:3">
      <c r="A15453" s="285">
        <v>338026</v>
      </c>
      <c r="B15453" s="285" t="s">
        <v>23204</v>
      </c>
      <c r="C15453" s="513">
        <v>672.21900000000005</v>
      </c>
    </row>
    <row r="15454" spans="1:3">
      <c r="A15454" s="285">
        <v>338027</v>
      </c>
      <c r="B15454" s="285" t="s">
        <v>23205</v>
      </c>
      <c r="C15454" s="513">
        <v>712.17</v>
      </c>
    </row>
    <row r="15455" spans="1:3">
      <c r="A15455" s="285">
        <v>338029</v>
      </c>
      <c r="B15455" s="285" t="s">
        <v>23206</v>
      </c>
      <c r="C15455" s="513">
        <v>714.48599999999999</v>
      </c>
    </row>
    <row r="15456" spans="1:3">
      <c r="A15456" s="285">
        <v>338030</v>
      </c>
      <c r="B15456" s="285" t="s">
        <v>23207</v>
      </c>
      <c r="C15456" s="513">
        <v>741.69899999999996</v>
      </c>
    </row>
    <row r="15457" spans="1:3">
      <c r="A15457" s="285">
        <v>338031</v>
      </c>
      <c r="B15457" s="285" t="s">
        <v>23208</v>
      </c>
      <c r="C15457" s="513">
        <v>789.17700000000002</v>
      </c>
    </row>
    <row r="15458" spans="1:3">
      <c r="A15458" s="285">
        <v>338111</v>
      </c>
      <c r="B15458" s="285" t="s">
        <v>23209</v>
      </c>
      <c r="C15458" s="513">
        <v>155.11410000000001</v>
      </c>
    </row>
    <row r="15459" spans="1:3">
      <c r="A15459" s="285">
        <v>338112</v>
      </c>
      <c r="B15459" s="285" t="s">
        <v>23209</v>
      </c>
      <c r="C15459" s="513">
        <v>252.5598</v>
      </c>
    </row>
    <row r="15460" spans="1:3">
      <c r="A15460" s="285">
        <v>338113</v>
      </c>
      <c r="B15460" s="285" t="s">
        <v>23209</v>
      </c>
      <c r="C15460" s="513">
        <v>283.88369999999998</v>
      </c>
    </row>
    <row r="15461" spans="1:3">
      <c r="A15461" s="285">
        <v>338157</v>
      </c>
      <c r="B15461" s="285" t="s">
        <v>23210</v>
      </c>
      <c r="C15461" s="513">
        <v>107.05710000000001</v>
      </c>
    </row>
    <row r="15462" spans="1:3">
      <c r="A15462" s="285">
        <v>338158</v>
      </c>
      <c r="B15462" s="285" t="s">
        <v>23211</v>
      </c>
      <c r="C15462" s="513">
        <v>67.569299999999998</v>
      </c>
    </row>
    <row r="15463" spans="1:3">
      <c r="A15463" s="285">
        <v>338801</v>
      </c>
      <c r="B15463" s="285" t="s">
        <v>23212</v>
      </c>
      <c r="C15463" s="513">
        <v>59.637</v>
      </c>
    </row>
    <row r="15464" spans="1:3">
      <c r="A15464" s="285">
        <v>338802</v>
      </c>
      <c r="B15464" s="285" t="s">
        <v>23213</v>
      </c>
      <c r="C15464" s="513">
        <v>67.627200000000002</v>
      </c>
    </row>
    <row r="15465" spans="1:3">
      <c r="A15465" s="285">
        <v>338803</v>
      </c>
      <c r="B15465" s="285" t="s">
        <v>23212</v>
      </c>
      <c r="C15465" s="513">
        <v>77.817599999999999</v>
      </c>
    </row>
    <row r="15466" spans="1:3">
      <c r="A15466" s="285">
        <v>338804</v>
      </c>
      <c r="B15466" s="285" t="s">
        <v>23213</v>
      </c>
      <c r="C15466" s="513">
        <v>79.612499999999997</v>
      </c>
    </row>
    <row r="15467" spans="1:3">
      <c r="A15467" s="285">
        <v>338810</v>
      </c>
      <c r="B15467" s="285" t="s">
        <v>23212</v>
      </c>
      <c r="C15467" s="513">
        <v>59.347499999999997</v>
      </c>
    </row>
    <row r="15468" spans="1:3">
      <c r="A15468" s="285">
        <v>338814</v>
      </c>
      <c r="B15468" s="285" t="s">
        <v>23213</v>
      </c>
      <c r="C15468" s="513">
        <v>76.833299999999994</v>
      </c>
    </row>
    <row r="15469" spans="1:3">
      <c r="A15469" s="285">
        <v>338841</v>
      </c>
      <c r="B15469" s="285" t="s">
        <v>23214</v>
      </c>
      <c r="C15469" s="513">
        <v>66.527100000000004</v>
      </c>
    </row>
    <row r="15470" spans="1:3">
      <c r="A15470" s="285">
        <v>338842</v>
      </c>
      <c r="B15470" s="285" t="s">
        <v>23215</v>
      </c>
      <c r="C15470" s="513">
        <v>69.769499999999994</v>
      </c>
    </row>
    <row r="15471" spans="1:3">
      <c r="A15471" s="285">
        <v>338843</v>
      </c>
      <c r="B15471" s="285" t="s">
        <v>23216</v>
      </c>
      <c r="C15471" s="513">
        <v>68.9589</v>
      </c>
    </row>
    <row r="15472" spans="1:3">
      <c r="A15472" s="285">
        <v>338844</v>
      </c>
      <c r="B15472" s="285" t="s">
        <v>23217</v>
      </c>
      <c r="C15472" s="513">
        <v>72.838200000000001</v>
      </c>
    </row>
    <row r="15473" spans="1:3">
      <c r="A15473" s="285">
        <v>338850</v>
      </c>
      <c r="B15473" s="285" t="s">
        <v>23218</v>
      </c>
      <c r="C15473" s="513">
        <v>64.616399999999999</v>
      </c>
    </row>
    <row r="15474" spans="1:3">
      <c r="A15474" s="285">
        <v>338854</v>
      </c>
      <c r="B15474" s="285" t="s">
        <v>23217</v>
      </c>
      <c r="C15474" s="513">
        <v>71.159099999999995</v>
      </c>
    </row>
    <row r="15475" spans="1:3">
      <c r="A15475" s="285">
        <v>339101</v>
      </c>
      <c r="B15475" s="285" t="s">
        <v>23219</v>
      </c>
      <c r="C15475" s="513">
        <v>64.500600000000006</v>
      </c>
    </row>
    <row r="15476" spans="1:3">
      <c r="A15476" s="285">
        <v>339103</v>
      </c>
      <c r="B15476" s="285" t="s">
        <v>23220</v>
      </c>
      <c r="C15476" s="513">
        <v>72.6066</v>
      </c>
    </row>
    <row r="15477" spans="1:3">
      <c r="A15477" s="285">
        <v>339105</v>
      </c>
      <c r="B15477" s="285" t="s">
        <v>23221</v>
      </c>
      <c r="C15477" s="513">
        <v>78.222899999999996</v>
      </c>
    </row>
    <row r="15478" spans="1:3">
      <c r="A15478" s="285">
        <v>339120</v>
      </c>
      <c r="B15478" s="285" t="s">
        <v>23222</v>
      </c>
      <c r="C15478" s="513">
        <v>57.355699999999999</v>
      </c>
    </row>
    <row r="15479" spans="1:3">
      <c r="A15479" s="285">
        <v>339123</v>
      </c>
      <c r="B15479" s="285" t="s">
        <v>23223</v>
      </c>
      <c r="C15479" s="513">
        <v>64.905900000000003</v>
      </c>
    </row>
    <row r="15480" spans="1:3">
      <c r="A15480" s="285">
        <v>339125</v>
      </c>
      <c r="B15480" s="285" t="s">
        <v>23224</v>
      </c>
      <c r="C15480" s="513">
        <v>72.375</v>
      </c>
    </row>
    <row r="15481" spans="1:3">
      <c r="A15481" s="285">
        <v>339130</v>
      </c>
      <c r="B15481" s="285" t="s">
        <v>23225</v>
      </c>
      <c r="C15481" s="513">
        <v>57.355699999999999</v>
      </c>
    </row>
    <row r="15482" spans="1:3">
      <c r="A15482" s="285">
        <v>339133</v>
      </c>
      <c r="B15482" s="285" t="s">
        <v>23226</v>
      </c>
      <c r="C15482" s="513">
        <v>64.905900000000003</v>
      </c>
    </row>
    <row r="15483" spans="1:3">
      <c r="A15483" s="285">
        <v>339135</v>
      </c>
      <c r="B15483" s="285" t="s">
        <v>23227</v>
      </c>
      <c r="C15483" s="513">
        <v>72.375</v>
      </c>
    </row>
    <row r="15484" spans="1:3">
      <c r="A15484" s="285">
        <v>339143</v>
      </c>
      <c r="B15484" s="285" t="s">
        <v>23228</v>
      </c>
      <c r="C15484" s="513">
        <v>81.581100000000006</v>
      </c>
    </row>
    <row r="15485" spans="1:3">
      <c r="A15485" s="285">
        <v>339145</v>
      </c>
      <c r="B15485" s="285" t="s">
        <v>23229</v>
      </c>
      <c r="C15485" s="513">
        <v>94.029600000000002</v>
      </c>
    </row>
    <row r="15486" spans="1:3">
      <c r="A15486" s="285">
        <v>339163</v>
      </c>
      <c r="B15486" s="285" t="s">
        <v>23230</v>
      </c>
      <c r="C15486" s="513">
        <v>69.306299999999993</v>
      </c>
    </row>
    <row r="15487" spans="1:3">
      <c r="A15487" s="285">
        <v>339165</v>
      </c>
      <c r="B15487" s="285" t="s">
        <v>23231</v>
      </c>
      <c r="C15487" s="513">
        <v>76.891199999999998</v>
      </c>
    </row>
    <row r="15488" spans="1:3">
      <c r="A15488" s="285">
        <v>339185</v>
      </c>
      <c r="B15488" s="285" t="s">
        <v>23232</v>
      </c>
      <c r="C15488" s="513">
        <v>126.0483</v>
      </c>
    </row>
    <row r="15489" spans="1:3">
      <c r="A15489" s="285">
        <v>339205</v>
      </c>
      <c r="B15489" s="285" t="s">
        <v>23233</v>
      </c>
      <c r="C15489" s="513">
        <v>76.891199999999998</v>
      </c>
    </row>
    <row r="15490" spans="1:3">
      <c r="A15490" s="285">
        <v>339452</v>
      </c>
      <c r="B15490" s="285" t="s">
        <v>23234</v>
      </c>
      <c r="C15490" s="513">
        <v>73.185599999999994</v>
      </c>
    </row>
    <row r="15491" spans="1:3">
      <c r="A15491" s="285">
        <v>339453</v>
      </c>
      <c r="B15491" s="285" t="s">
        <v>23235</v>
      </c>
      <c r="C15491" s="513">
        <v>115.8579</v>
      </c>
    </row>
    <row r="15492" spans="1:3">
      <c r="A15492" s="285">
        <v>339457</v>
      </c>
      <c r="B15492" s="285" t="s">
        <v>23236</v>
      </c>
      <c r="C15492" s="513">
        <v>36.4191</v>
      </c>
    </row>
    <row r="15493" spans="1:3">
      <c r="A15493" s="285">
        <v>339481</v>
      </c>
      <c r="B15493" s="285" t="s">
        <v>23237</v>
      </c>
      <c r="C15493" s="513">
        <v>37.276000000000003</v>
      </c>
    </row>
    <row r="15494" spans="1:3">
      <c r="A15494" s="285">
        <v>339482</v>
      </c>
      <c r="B15494" s="285" t="s">
        <v>23238</v>
      </c>
      <c r="C15494" s="513">
        <v>43.731900000000003</v>
      </c>
    </row>
    <row r="15495" spans="1:3">
      <c r="A15495" s="285">
        <v>339493</v>
      </c>
      <c r="B15495" s="285" t="s">
        <v>23239</v>
      </c>
      <c r="C15495" s="513">
        <v>68.669399999999996</v>
      </c>
    </row>
    <row r="15496" spans="1:3">
      <c r="A15496" s="285">
        <v>339495</v>
      </c>
      <c r="B15496" s="285" t="s">
        <v>23240</v>
      </c>
      <c r="C15496" s="513">
        <v>71.853899999999996</v>
      </c>
    </row>
    <row r="15497" spans="1:3">
      <c r="A15497" s="285">
        <v>339700</v>
      </c>
      <c r="B15497" s="285" t="s">
        <v>23241</v>
      </c>
      <c r="C15497" s="513">
        <v>168.0258</v>
      </c>
    </row>
    <row r="15498" spans="1:3">
      <c r="A15498" s="285">
        <v>339711</v>
      </c>
      <c r="B15498" s="285" t="s">
        <v>23242</v>
      </c>
      <c r="C15498" s="513">
        <v>11.5974</v>
      </c>
    </row>
    <row r="15499" spans="1:3">
      <c r="A15499" s="285">
        <v>339712</v>
      </c>
      <c r="B15499" s="285" t="s">
        <v>23243</v>
      </c>
      <c r="C15499" s="513">
        <v>32.765599999999999</v>
      </c>
    </row>
    <row r="15500" spans="1:3">
      <c r="A15500" s="285">
        <v>339730</v>
      </c>
      <c r="B15500" s="285" t="s">
        <v>23244</v>
      </c>
      <c r="C15500" s="513">
        <v>18.475899999999999</v>
      </c>
    </row>
    <row r="15501" spans="1:3">
      <c r="A15501" s="285">
        <v>339731</v>
      </c>
      <c r="B15501" s="285" t="s">
        <v>23245</v>
      </c>
      <c r="C15501" s="513">
        <v>19.882899999999999</v>
      </c>
    </row>
    <row r="15502" spans="1:3">
      <c r="A15502" s="285">
        <v>339734</v>
      </c>
      <c r="B15502" s="285" t="s">
        <v>23246</v>
      </c>
      <c r="C15502" s="513">
        <v>19.882899999999999</v>
      </c>
    </row>
    <row r="15503" spans="1:3">
      <c r="A15503" s="285">
        <v>339735</v>
      </c>
      <c r="B15503" s="285" t="s">
        <v>23246</v>
      </c>
      <c r="C15503" s="513">
        <v>29.841699999999999</v>
      </c>
    </row>
    <row r="15504" spans="1:3">
      <c r="A15504" s="285">
        <v>339736</v>
      </c>
      <c r="B15504" s="285" t="s">
        <v>23246</v>
      </c>
      <c r="C15504" s="513">
        <v>35.915399999999998</v>
      </c>
    </row>
    <row r="15505" spans="1:3">
      <c r="A15505" s="285">
        <v>339902</v>
      </c>
      <c r="B15505" s="285" t="s">
        <v>23247</v>
      </c>
      <c r="C15505" s="513">
        <v>37.669699999999999</v>
      </c>
    </row>
    <row r="15506" spans="1:3">
      <c r="A15506" s="285">
        <v>339903</v>
      </c>
      <c r="B15506" s="285" t="s">
        <v>23248</v>
      </c>
      <c r="C15506" s="513">
        <v>34.907899999999998</v>
      </c>
    </row>
    <row r="15507" spans="1:3">
      <c r="A15507" s="285">
        <v>339904</v>
      </c>
      <c r="B15507" s="285" t="s">
        <v>23247</v>
      </c>
      <c r="C15507" s="513">
        <v>28.6373</v>
      </c>
    </row>
    <row r="15508" spans="1:3">
      <c r="A15508" s="285">
        <v>339905</v>
      </c>
      <c r="B15508" s="285" t="s">
        <v>23249</v>
      </c>
      <c r="C15508" s="513">
        <v>28.6373</v>
      </c>
    </row>
    <row r="15509" spans="1:3">
      <c r="A15509" s="285">
        <v>381203</v>
      </c>
      <c r="B15509" s="285" t="s">
        <v>23250</v>
      </c>
      <c r="C15509" s="513">
        <v>2.9072</v>
      </c>
    </row>
    <row r="15510" spans="1:3">
      <c r="A15510" s="285">
        <v>381205</v>
      </c>
      <c r="B15510" s="285" t="s">
        <v>23251</v>
      </c>
      <c r="C15510" s="513">
        <v>3.6303000000000001</v>
      </c>
    </row>
    <row r="15511" spans="1:3">
      <c r="A15511" s="285">
        <v>381208</v>
      </c>
      <c r="B15511" s="285" t="s">
        <v>23252</v>
      </c>
      <c r="C15511" s="513">
        <v>6.3632</v>
      </c>
    </row>
    <row r="15512" spans="1:3">
      <c r="A15512" s="285">
        <v>381209</v>
      </c>
      <c r="B15512" s="285" t="s">
        <v>23252</v>
      </c>
      <c r="C15512" s="513">
        <v>6.3285</v>
      </c>
    </row>
    <row r="15513" spans="1:3">
      <c r="A15513" s="285">
        <v>381521</v>
      </c>
      <c r="B15513" s="285" t="s">
        <v>23253</v>
      </c>
      <c r="C15513" s="513">
        <v>0.52100000000000002</v>
      </c>
    </row>
    <row r="15514" spans="1:3">
      <c r="A15514" s="285">
        <v>381525</v>
      </c>
      <c r="B15514" s="285" t="s">
        <v>23254</v>
      </c>
      <c r="C15514" s="513">
        <v>0.60329999999999995</v>
      </c>
    </row>
    <row r="15515" spans="1:3">
      <c r="A15515" s="285">
        <v>381623</v>
      </c>
      <c r="B15515" s="285" t="s">
        <v>23255</v>
      </c>
      <c r="C15515" s="513">
        <v>0.85809999999999997</v>
      </c>
    </row>
    <row r="15516" spans="1:3">
      <c r="A15516" s="285">
        <v>381624</v>
      </c>
      <c r="B15516" s="285" t="s">
        <v>23256</v>
      </c>
      <c r="C15516" s="513">
        <v>0.88360000000000005</v>
      </c>
    </row>
    <row r="15517" spans="1:3">
      <c r="A15517" s="285">
        <v>381626</v>
      </c>
      <c r="B15517" s="285" t="s">
        <v>23257</v>
      </c>
      <c r="C15517" s="513">
        <v>0.93679999999999997</v>
      </c>
    </row>
    <row r="15518" spans="1:3">
      <c r="A15518" s="285">
        <v>381627</v>
      </c>
      <c r="B15518" s="285" t="s">
        <v>23258</v>
      </c>
      <c r="C15518" s="513">
        <v>0.88360000000000005</v>
      </c>
    </row>
    <row r="15519" spans="1:3">
      <c r="A15519" s="285">
        <v>381628</v>
      </c>
      <c r="B15519" s="285" t="s">
        <v>23259</v>
      </c>
      <c r="C15519" s="513">
        <v>0.93389999999999995</v>
      </c>
    </row>
    <row r="15520" spans="1:3">
      <c r="A15520" s="285">
        <v>381629</v>
      </c>
      <c r="B15520" s="285" t="s">
        <v>23260</v>
      </c>
      <c r="C15520" s="513">
        <v>0.95189999999999997</v>
      </c>
    </row>
    <row r="15521" spans="1:3">
      <c r="A15521" s="285">
        <v>381695</v>
      </c>
      <c r="B15521" s="285" t="s">
        <v>23261</v>
      </c>
      <c r="C15521" s="513">
        <v>1.8447</v>
      </c>
    </row>
    <row r="15522" spans="1:3">
      <c r="A15522" s="285">
        <v>382005</v>
      </c>
      <c r="B15522" s="285" t="s">
        <v>23262</v>
      </c>
      <c r="C15522" s="513">
        <v>5.3563000000000001</v>
      </c>
    </row>
    <row r="15523" spans="1:3">
      <c r="A15523" s="285">
        <v>382006</v>
      </c>
      <c r="B15523" s="285" t="s">
        <v>23262</v>
      </c>
      <c r="C15523" s="513">
        <v>3.8087</v>
      </c>
    </row>
    <row r="15524" spans="1:3">
      <c r="A15524" s="285">
        <v>382022</v>
      </c>
      <c r="B15524" s="285" t="s">
        <v>23263</v>
      </c>
      <c r="C15524" s="513">
        <v>1.5123</v>
      </c>
    </row>
    <row r="15525" spans="1:3">
      <c r="A15525" s="285">
        <v>382023</v>
      </c>
      <c r="B15525" s="285" t="s">
        <v>23264</v>
      </c>
      <c r="C15525" s="513">
        <v>3.7345999999999999</v>
      </c>
    </row>
    <row r="15526" spans="1:3">
      <c r="A15526" s="285">
        <v>382033</v>
      </c>
      <c r="B15526" s="285" t="s">
        <v>23263</v>
      </c>
      <c r="C15526" s="513">
        <v>14.515499999999999</v>
      </c>
    </row>
    <row r="15527" spans="1:3">
      <c r="A15527" s="285">
        <v>382034</v>
      </c>
      <c r="B15527" s="285" t="s">
        <v>23263</v>
      </c>
      <c r="C15527" s="513">
        <v>23.322099999999999</v>
      </c>
    </row>
    <row r="15528" spans="1:3">
      <c r="A15528" s="285">
        <v>382049</v>
      </c>
      <c r="B15528" s="285" t="s">
        <v>23265</v>
      </c>
      <c r="C15528" s="513">
        <v>29.8474</v>
      </c>
    </row>
    <row r="15529" spans="1:3">
      <c r="A15529" s="285">
        <v>382150</v>
      </c>
      <c r="B15529" s="285" t="s">
        <v>23266</v>
      </c>
      <c r="C15529" s="513">
        <v>1.0189999999999999</v>
      </c>
    </row>
    <row r="15530" spans="1:3">
      <c r="A15530" s="285">
        <v>382152</v>
      </c>
      <c r="B15530" s="285" t="s">
        <v>23267</v>
      </c>
      <c r="C15530" s="513">
        <v>1.0931999999999999</v>
      </c>
    </row>
    <row r="15531" spans="1:3">
      <c r="A15531" s="285">
        <v>382154</v>
      </c>
      <c r="B15531" s="285" t="s">
        <v>23268</v>
      </c>
      <c r="C15531" s="513">
        <v>1.2512000000000001</v>
      </c>
    </row>
    <row r="15532" spans="1:3">
      <c r="A15532" s="285">
        <v>382156</v>
      </c>
      <c r="B15532" s="285" t="s">
        <v>23269</v>
      </c>
      <c r="C15532" s="513">
        <v>2.5065</v>
      </c>
    </row>
    <row r="15533" spans="1:3">
      <c r="A15533" s="285">
        <v>382322</v>
      </c>
      <c r="B15533" s="285" t="s">
        <v>23270</v>
      </c>
      <c r="C15533" s="513">
        <v>8.0596999999999994</v>
      </c>
    </row>
    <row r="15534" spans="1:3">
      <c r="A15534" s="285">
        <v>382323</v>
      </c>
      <c r="B15534" s="285" t="s">
        <v>22226</v>
      </c>
      <c r="C15534" s="513">
        <v>7.8570000000000002</v>
      </c>
    </row>
    <row r="15535" spans="1:3">
      <c r="A15535" s="285">
        <v>382328</v>
      </c>
      <c r="B15535" s="285" t="s">
        <v>23271</v>
      </c>
      <c r="C15535" s="513">
        <v>16.374099999999999</v>
      </c>
    </row>
    <row r="15536" spans="1:3">
      <c r="A15536" s="285">
        <v>382329</v>
      </c>
      <c r="B15536" s="285" t="s">
        <v>23272</v>
      </c>
      <c r="C15536" s="513">
        <v>30.629100000000001</v>
      </c>
    </row>
    <row r="15537" spans="1:3">
      <c r="A15537" s="285">
        <v>382330</v>
      </c>
      <c r="B15537" s="285" t="s">
        <v>23273</v>
      </c>
      <c r="C15537" s="513">
        <v>43.233899999999998</v>
      </c>
    </row>
    <row r="15538" spans="1:3">
      <c r="A15538" s="285">
        <v>382331</v>
      </c>
      <c r="B15538" s="285" t="s">
        <v>23274</v>
      </c>
      <c r="C15538" s="513">
        <v>55.937199999999997</v>
      </c>
    </row>
    <row r="15539" spans="1:3">
      <c r="A15539" s="285">
        <v>382332</v>
      </c>
      <c r="B15539" s="285" t="s">
        <v>23275</v>
      </c>
      <c r="C15539" s="513">
        <v>112.55759999999999</v>
      </c>
    </row>
    <row r="15540" spans="1:3">
      <c r="A15540" s="285">
        <v>382344</v>
      </c>
      <c r="B15540" s="285" t="s">
        <v>20966</v>
      </c>
      <c r="C15540" s="513">
        <v>9.9183000000000003</v>
      </c>
    </row>
    <row r="15541" spans="1:3">
      <c r="A15541" s="285">
        <v>382348</v>
      </c>
      <c r="B15541" s="285" t="s">
        <v>20968</v>
      </c>
      <c r="C15541" s="513">
        <v>56.099299999999999</v>
      </c>
    </row>
    <row r="15542" spans="1:3">
      <c r="A15542" s="285">
        <v>382349</v>
      </c>
      <c r="B15542" s="285" t="s">
        <v>23276</v>
      </c>
      <c r="C15542" s="513">
        <v>73.301400000000001</v>
      </c>
    </row>
    <row r="15543" spans="1:3">
      <c r="A15543" s="285">
        <v>382911</v>
      </c>
      <c r="B15543" s="285" t="s">
        <v>23277</v>
      </c>
      <c r="C15543" s="513">
        <v>0.94610000000000005</v>
      </c>
    </row>
    <row r="15544" spans="1:3">
      <c r="A15544" s="285">
        <v>382912</v>
      </c>
      <c r="B15544" s="285" t="s">
        <v>23278</v>
      </c>
      <c r="C15544" s="513">
        <v>1.2685999999999999</v>
      </c>
    </row>
    <row r="15545" spans="1:3">
      <c r="A15545" s="285">
        <v>382913</v>
      </c>
      <c r="B15545" s="285" t="s">
        <v>23279</v>
      </c>
      <c r="C15545" s="513">
        <v>1.2685999999999999</v>
      </c>
    </row>
    <row r="15546" spans="1:3">
      <c r="A15546" s="285">
        <v>382914</v>
      </c>
      <c r="B15546" s="285" t="s">
        <v>23280</v>
      </c>
      <c r="C15546" s="513">
        <v>1.55</v>
      </c>
    </row>
    <row r="15547" spans="1:3">
      <c r="A15547" s="285">
        <v>382917</v>
      </c>
      <c r="B15547" s="285" t="s">
        <v>23281</v>
      </c>
      <c r="C15547" s="513">
        <v>4.3327</v>
      </c>
    </row>
    <row r="15548" spans="1:3">
      <c r="A15548" s="285">
        <v>382929</v>
      </c>
      <c r="B15548" s="285" t="s">
        <v>23282</v>
      </c>
      <c r="C15548" s="513">
        <v>7.9264999999999999</v>
      </c>
    </row>
    <row r="15549" spans="1:3">
      <c r="A15549" s="285">
        <v>384160</v>
      </c>
      <c r="B15549" s="285" t="s">
        <v>23283</v>
      </c>
      <c r="C15549" s="513">
        <v>2.2968999999999999</v>
      </c>
    </row>
    <row r="15550" spans="1:3">
      <c r="A15550" s="285">
        <v>386320</v>
      </c>
      <c r="B15550" s="285" t="s">
        <v>23263</v>
      </c>
      <c r="C15550" s="513">
        <v>14.2608</v>
      </c>
    </row>
    <row r="15551" spans="1:3">
      <c r="A15551" s="285">
        <v>386384</v>
      </c>
      <c r="B15551" s="285" t="s">
        <v>23263</v>
      </c>
      <c r="C15551" s="513">
        <v>3.4502999999999999</v>
      </c>
    </row>
    <row r="15552" spans="1:3">
      <c r="A15552" s="285">
        <v>386385</v>
      </c>
      <c r="B15552" s="285" t="s">
        <v>23284</v>
      </c>
      <c r="C15552" s="513">
        <v>3.0872000000000002</v>
      </c>
    </row>
    <row r="15553" spans="1:3">
      <c r="A15553" s="285">
        <v>386420</v>
      </c>
      <c r="B15553" s="285" t="s">
        <v>23263</v>
      </c>
      <c r="C15553" s="513">
        <v>11.1921</v>
      </c>
    </row>
    <row r="15554" spans="1:3">
      <c r="A15554" s="285">
        <v>386426</v>
      </c>
      <c r="B15554" s="285" t="s">
        <v>23285</v>
      </c>
      <c r="C15554" s="513">
        <v>10.0167</v>
      </c>
    </row>
    <row r="15555" spans="1:3">
      <c r="A15555" s="285">
        <v>386473</v>
      </c>
      <c r="B15555" s="285" t="s">
        <v>23263</v>
      </c>
      <c r="C15555" s="513">
        <v>2.1469</v>
      </c>
    </row>
    <row r="15556" spans="1:3">
      <c r="A15556" s="285">
        <v>386621</v>
      </c>
      <c r="B15556" s="285" t="s">
        <v>23286</v>
      </c>
      <c r="C15556" s="513">
        <v>0.22889999999999999</v>
      </c>
    </row>
    <row r="15557" spans="1:3">
      <c r="A15557" s="285">
        <v>386624</v>
      </c>
      <c r="B15557" s="285" t="s">
        <v>23287</v>
      </c>
      <c r="C15557" s="513">
        <v>0.33360000000000001</v>
      </c>
    </row>
    <row r="15558" spans="1:3">
      <c r="A15558" s="285">
        <v>386628</v>
      </c>
      <c r="B15558" s="285" t="s">
        <v>23288</v>
      </c>
      <c r="C15558" s="513">
        <v>1.2582</v>
      </c>
    </row>
    <row r="15559" spans="1:3">
      <c r="A15559" s="285">
        <v>386629</v>
      </c>
      <c r="B15559" s="285" t="s">
        <v>23289</v>
      </c>
      <c r="C15559" s="513">
        <v>3.0333999999999999</v>
      </c>
    </row>
    <row r="15560" spans="1:3">
      <c r="A15560" s="285">
        <v>386661</v>
      </c>
      <c r="B15560" s="285" t="s">
        <v>23290</v>
      </c>
      <c r="C15560" s="513">
        <v>0.13619999999999999</v>
      </c>
    </row>
    <row r="15561" spans="1:3">
      <c r="A15561" s="285">
        <v>386662</v>
      </c>
      <c r="B15561" s="285" t="s">
        <v>23291</v>
      </c>
      <c r="C15561" s="513">
        <v>0.13500000000000001</v>
      </c>
    </row>
    <row r="15562" spans="1:3">
      <c r="A15562" s="285">
        <v>386663</v>
      </c>
      <c r="B15562" s="285" t="s">
        <v>23292</v>
      </c>
      <c r="C15562" s="513">
        <v>0.1201</v>
      </c>
    </row>
    <row r="15563" spans="1:3">
      <c r="A15563" s="285">
        <v>386664</v>
      </c>
      <c r="B15563" s="285" t="s">
        <v>23293</v>
      </c>
      <c r="C15563" s="513">
        <v>0.14410000000000001</v>
      </c>
    </row>
    <row r="15564" spans="1:3">
      <c r="A15564" s="285">
        <v>386665</v>
      </c>
      <c r="B15564" s="285" t="s">
        <v>23294</v>
      </c>
      <c r="C15564" s="513">
        <v>0.14829999999999999</v>
      </c>
    </row>
    <row r="15565" spans="1:3">
      <c r="A15565" s="285">
        <v>386666</v>
      </c>
      <c r="B15565" s="285" t="s">
        <v>23295</v>
      </c>
      <c r="C15565" s="513">
        <v>0.20680000000000001</v>
      </c>
    </row>
    <row r="15566" spans="1:3">
      <c r="A15566" s="285">
        <v>386667</v>
      </c>
      <c r="B15566" s="285" t="s">
        <v>23296</v>
      </c>
      <c r="C15566" s="513">
        <v>0.25750000000000001</v>
      </c>
    </row>
    <row r="15567" spans="1:3">
      <c r="A15567" s="285">
        <v>386668</v>
      </c>
      <c r="B15567" s="285" t="s">
        <v>23297</v>
      </c>
      <c r="C15567" s="513">
        <v>0.70120000000000005</v>
      </c>
    </row>
    <row r="15568" spans="1:3">
      <c r="A15568" s="285">
        <v>386669</v>
      </c>
      <c r="B15568" s="285" t="s">
        <v>23298</v>
      </c>
      <c r="C15568" s="513">
        <v>0.79379999999999995</v>
      </c>
    </row>
    <row r="15569" spans="1:3">
      <c r="A15569" s="285">
        <v>386670</v>
      </c>
      <c r="B15569" s="285" t="s">
        <v>23299</v>
      </c>
      <c r="C15569" s="513">
        <v>0.91020000000000001</v>
      </c>
    </row>
    <row r="15570" spans="1:3">
      <c r="A15570" s="285">
        <v>386678</v>
      </c>
      <c r="B15570" s="285" t="s">
        <v>23300</v>
      </c>
      <c r="C15570" s="513">
        <v>0.79959999999999998</v>
      </c>
    </row>
    <row r="15571" spans="1:3">
      <c r="A15571" s="285">
        <v>386827</v>
      </c>
      <c r="B15571" s="285" t="s">
        <v>23263</v>
      </c>
      <c r="C15571" s="513">
        <v>3.0247000000000002</v>
      </c>
    </row>
    <row r="15572" spans="1:3">
      <c r="A15572" s="285">
        <v>387195</v>
      </c>
      <c r="B15572" s="285" t="s">
        <v>23301</v>
      </c>
      <c r="C15572" s="513">
        <v>13.3344</v>
      </c>
    </row>
    <row r="15573" spans="1:3">
      <c r="A15573" s="285">
        <v>387197</v>
      </c>
      <c r="B15573" s="285" t="s">
        <v>23302</v>
      </c>
      <c r="C15573" s="513">
        <v>19.8018</v>
      </c>
    </row>
    <row r="15574" spans="1:3">
      <c r="A15574" s="285">
        <v>387324</v>
      </c>
      <c r="B15574" s="285" t="s">
        <v>23303</v>
      </c>
      <c r="C15574" s="513">
        <v>4.4020999999999999</v>
      </c>
    </row>
    <row r="15575" spans="1:3">
      <c r="A15575" s="285">
        <v>387361</v>
      </c>
      <c r="B15575" s="285" t="s">
        <v>23304</v>
      </c>
      <c r="C15575" s="513">
        <v>4.5666000000000002</v>
      </c>
    </row>
    <row r="15576" spans="1:3">
      <c r="A15576" s="285">
        <v>387363</v>
      </c>
      <c r="B15576" s="285" t="s">
        <v>23305</v>
      </c>
      <c r="C15576" s="513">
        <v>8.6617999999999995</v>
      </c>
    </row>
    <row r="15577" spans="1:3">
      <c r="A15577" s="285">
        <v>387364</v>
      </c>
      <c r="B15577" s="285" t="s">
        <v>23263</v>
      </c>
      <c r="C15577" s="513">
        <v>11.255800000000001</v>
      </c>
    </row>
    <row r="15578" spans="1:3">
      <c r="A15578" s="285">
        <v>387365</v>
      </c>
      <c r="B15578" s="285" t="s">
        <v>23263</v>
      </c>
      <c r="C15578" s="513">
        <v>15.731400000000001</v>
      </c>
    </row>
    <row r="15579" spans="1:3">
      <c r="A15579" s="285">
        <v>387427</v>
      </c>
      <c r="B15579" s="285" t="s">
        <v>23306</v>
      </c>
      <c r="C15579" s="513">
        <v>12.8712</v>
      </c>
    </row>
    <row r="15580" spans="1:3">
      <c r="A15580" s="285">
        <v>387428</v>
      </c>
      <c r="B15580" s="285" t="s">
        <v>23307</v>
      </c>
      <c r="C15580" s="513">
        <v>16.206199999999999</v>
      </c>
    </row>
    <row r="15581" spans="1:3">
      <c r="A15581" s="285">
        <v>387490</v>
      </c>
      <c r="B15581" s="285" t="s">
        <v>23308</v>
      </c>
      <c r="C15581" s="513">
        <v>4.1670999999999996</v>
      </c>
    </row>
    <row r="15582" spans="1:3">
      <c r="A15582" s="285">
        <v>387495</v>
      </c>
      <c r="B15582" s="285" t="s">
        <v>23309</v>
      </c>
      <c r="C15582" s="513">
        <v>15.8993</v>
      </c>
    </row>
    <row r="15583" spans="1:3">
      <c r="A15583" s="285">
        <v>387496</v>
      </c>
      <c r="B15583" s="285" t="s">
        <v>23310</v>
      </c>
      <c r="C15583" s="513">
        <v>17.653700000000001</v>
      </c>
    </row>
    <row r="15584" spans="1:3">
      <c r="A15584" s="285">
        <v>387497</v>
      </c>
      <c r="B15584" s="285" t="s">
        <v>23311</v>
      </c>
      <c r="C15584" s="513">
        <v>23.16</v>
      </c>
    </row>
    <row r="15585" spans="1:3">
      <c r="A15585" s="285">
        <v>387676</v>
      </c>
      <c r="B15585" s="285" t="s">
        <v>23312</v>
      </c>
      <c r="C15585" s="513">
        <v>36.662300000000002</v>
      </c>
    </row>
    <row r="15586" spans="1:3">
      <c r="A15586" s="285">
        <v>387754</v>
      </c>
      <c r="B15586" s="285" t="s">
        <v>23313</v>
      </c>
      <c r="C15586" s="513">
        <v>9.1308000000000007</v>
      </c>
    </row>
    <row r="15587" spans="1:3">
      <c r="A15587" s="285">
        <v>387792</v>
      </c>
      <c r="B15587" s="285" t="s">
        <v>23314</v>
      </c>
      <c r="C15587" s="513">
        <v>11.0589</v>
      </c>
    </row>
    <row r="15588" spans="1:3">
      <c r="A15588" s="285">
        <v>387793</v>
      </c>
      <c r="B15588" s="285" t="s">
        <v>23314</v>
      </c>
      <c r="C15588" s="513">
        <v>11.4758</v>
      </c>
    </row>
    <row r="15589" spans="1:3">
      <c r="A15589" s="285">
        <v>387794</v>
      </c>
      <c r="B15589" s="285" t="s">
        <v>23314</v>
      </c>
      <c r="C15589" s="513">
        <v>17.207899999999999</v>
      </c>
    </row>
    <row r="15590" spans="1:3">
      <c r="A15590" s="285">
        <v>396535</v>
      </c>
      <c r="B15590" s="285" t="s">
        <v>23315</v>
      </c>
      <c r="C15590" s="513">
        <v>6.8639999999999999</v>
      </c>
    </row>
    <row r="15591" spans="1:3">
      <c r="A15591" s="285">
        <v>396543</v>
      </c>
      <c r="B15591" s="285" t="s">
        <v>23316</v>
      </c>
      <c r="C15591" s="513">
        <v>16.642499999999998</v>
      </c>
    </row>
    <row r="15592" spans="1:3">
      <c r="A15592" s="285">
        <v>396607</v>
      </c>
      <c r="B15592" s="285" t="s">
        <v>23317</v>
      </c>
      <c r="C15592" s="513">
        <v>13.987500000000001</v>
      </c>
    </row>
    <row r="15593" spans="1:3">
      <c r="A15593" s="285">
        <v>396611</v>
      </c>
      <c r="B15593" s="285" t="s">
        <v>18638</v>
      </c>
      <c r="C15593" s="513">
        <v>6.3368000000000002</v>
      </c>
    </row>
    <row r="15594" spans="1:3">
      <c r="A15594" s="285">
        <v>396612</v>
      </c>
      <c r="B15594" s="285" t="s">
        <v>18639</v>
      </c>
      <c r="C15594" s="513">
        <v>12.157500000000001</v>
      </c>
    </row>
    <row r="15595" spans="1:3">
      <c r="A15595" s="285">
        <v>396613</v>
      </c>
      <c r="B15595" s="285" t="s">
        <v>18640</v>
      </c>
      <c r="C15595" s="513">
        <v>15.532500000000001</v>
      </c>
    </row>
    <row r="15596" spans="1:3">
      <c r="A15596" s="285">
        <v>396614</v>
      </c>
      <c r="B15596" s="285" t="s">
        <v>18641</v>
      </c>
      <c r="C15596" s="513">
        <v>10.057499999999999</v>
      </c>
    </row>
    <row r="15597" spans="1:3">
      <c r="A15597" s="285">
        <v>396615</v>
      </c>
      <c r="B15597" s="285" t="s">
        <v>18642</v>
      </c>
      <c r="C15597" s="513">
        <v>7.5075000000000003</v>
      </c>
    </row>
    <row r="15598" spans="1:3">
      <c r="A15598" s="285">
        <v>396617</v>
      </c>
      <c r="B15598" s="285" t="s">
        <v>23317</v>
      </c>
      <c r="C15598" s="513">
        <v>13.987500000000001</v>
      </c>
    </row>
    <row r="15599" spans="1:3">
      <c r="A15599" s="285">
        <v>396618</v>
      </c>
      <c r="B15599" s="285" t="s">
        <v>21242</v>
      </c>
      <c r="C15599" s="513">
        <v>15.03</v>
      </c>
    </row>
    <row r="15600" spans="1:3">
      <c r="A15600" s="285">
        <v>396619</v>
      </c>
      <c r="B15600" s="285" t="s">
        <v>21228</v>
      </c>
      <c r="C15600" s="513">
        <v>29.745000000000001</v>
      </c>
    </row>
    <row r="15601" spans="1:3">
      <c r="A15601" s="285">
        <v>396620</v>
      </c>
      <c r="B15601" s="285" t="s">
        <v>21241</v>
      </c>
      <c r="C15601" s="513">
        <v>71.31</v>
      </c>
    </row>
    <row r="15602" spans="1:3">
      <c r="A15602" s="285">
        <v>396622</v>
      </c>
      <c r="B15602" s="285" t="s">
        <v>18643</v>
      </c>
      <c r="C15602" s="513">
        <v>57.997500000000002</v>
      </c>
    </row>
    <row r="15603" spans="1:3">
      <c r="A15603" s="285">
        <v>396629</v>
      </c>
      <c r="B15603" s="285" t="s">
        <v>18644</v>
      </c>
      <c r="C15603" s="513">
        <v>8.9849999999999994</v>
      </c>
    </row>
    <row r="15604" spans="1:3">
      <c r="A15604" s="285">
        <v>396630</v>
      </c>
      <c r="B15604" s="285" t="s">
        <v>23318</v>
      </c>
      <c r="C15604" s="513">
        <v>15.907500000000001</v>
      </c>
    </row>
    <row r="15605" spans="1:3">
      <c r="A15605" s="285">
        <v>396631</v>
      </c>
      <c r="B15605" s="285" t="s">
        <v>23318</v>
      </c>
      <c r="C15605" s="513">
        <v>15.907500000000001</v>
      </c>
    </row>
    <row r="15606" spans="1:3">
      <c r="A15606" s="285">
        <v>396635</v>
      </c>
      <c r="B15606" s="285" t="s">
        <v>21241</v>
      </c>
      <c r="C15606" s="513">
        <v>71.31</v>
      </c>
    </row>
    <row r="15607" spans="1:3">
      <c r="A15607" s="285">
        <v>396648</v>
      </c>
      <c r="B15607" s="285" t="s">
        <v>18645</v>
      </c>
      <c r="C15607" s="513">
        <v>6.8624999999999998</v>
      </c>
    </row>
    <row r="15608" spans="1:3">
      <c r="A15608" s="285">
        <v>396652</v>
      </c>
      <c r="B15608" s="285" t="s">
        <v>18646</v>
      </c>
      <c r="C15608" s="513">
        <v>16.642499999999998</v>
      </c>
    </row>
    <row r="15609" spans="1:3">
      <c r="A15609" s="285">
        <v>396660</v>
      </c>
      <c r="B15609" s="285" t="s">
        <v>18647</v>
      </c>
      <c r="C15609" s="513">
        <v>5.3452999999999999</v>
      </c>
    </row>
    <row r="15610" spans="1:3">
      <c r="A15610" s="285">
        <v>396665</v>
      </c>
      <c r="B15610" s="285" t="s">
        <v>23319</v>
      </c>
      <c r="C15610" s="513">
        <v>10.484999999999999</v>
      </c>
    </row>
    <row r="15611" spans="1:3">
      <c r="A15611" s="285">
        <v>396669</v>
      </c>
      <c r="B15611" s="285" t="s">
        <v>23320</v>
      </c>
      <c r="C15611" s="513">
        <v>14.2875</v>
      </c>
    </row>
    <row r="15612" spans="1:3">
      <c r="A15612" s="285">
        <v>396670</v>
      </c>
      <c r="B15612" s="285" t="s">
        <v>23321</v>
      </c>
      <c r="C15612" s="513">
        <v>11.414999999999999</v>
      </c>
    </row>
    <row r="15613" spans="1:3">
      <c r="A15613" s="285">
        <v>396672</v>
      </c>
      <c r="B15613" s="285" t="s">
        <v>23320</v>
      </c>
      <c r="C15613" s="513">
        <v>14.2875</v>
      </c>
    </row>
    <row r="15614" spans="1:3">
      <c r="A15614" s="285">
        <v>396673</v>
      </c>
      <c r="B15614" s="285" t="s">
        <v>23321</v>
      </c>
      <c r="C15614" s="513">
        <v>11.414999999999999</v>
      </c>
    </row>
    <row r="15615" spans="1:3">
      <c r="A15615" s="285">
        <v>396678</v>
      </c>
      <c r="B15615" s="285" t="s">
        <v>18648</v>
      </c>
      <c r="C15615" s="513">
        <v>20.212499999999999</v>
      </c>
    </row>
    <row r="15616" spans="1:3">
      <c r="A15616" s="285">
        <v>396682</v>
      </c>
      <c r="B15616" s="285" t="s">
        <v>23322</v>
      </c>
      <c r="C15616" s="513">
        <v>21.195</v>
      </c>
    </row>
    <row r="15617" spans="1:3">
      <c r="A15617" s="285">
        <v>396686</v>
      </c>
      <c r="B15617" s="285" t="s">
        <v>18649</v>
      </c>
      <c r="C15617" s="513">
        <v>13.282500000000001</v>
      </c>
    </row>
    <row r="15618" spans="1:3">
      <c r="A15618" s="285">
        <v>396689</v>
      </c>
      <c r="B15618" s="285" t="s">
        <v>23323</v>
      </c>
      <c r="C15618" s="513">
        <v>20.212499999999999</v>
      </c>
    </row>
    <row r="15619" spans="1:3">
      <c r="A15619" s="285">
        <v>396691</v>
      </c>
      <c r="B15619" s="285" t="s">
        <v>23324</v>
      </c>
      <c r="C15619" s="513">
        <v>8.0775000000000006</v>
      </c>
    </row>
    <row r="15620" spans="1:3">
      <c r="A15620" s="285">
        <v>396694</v>
      </c>
      <c r="B15620" s="285" t="s">
        <v>23325</v>
      </c>
      <c r="C15620" s="513">
        <v>25.4175</v>
      </c>
    </row>
    <row r="15621" spans="1:3">
      <c r="A15621" s="285">
        <v>396695</v>
      </c>
      <c r="B15621" s="285" t="s">
        <v>23324</v>
      </c>
      <c r="C15621" s="513">
        <v>8.0775000000000006</v>
      </c>
    </row>
    <row r="15622" spans="1:3">
      <c r="A15622" s="285">
        <v>396698</v>
      </c>
      <c r="B15622" s="285" t="s">
        <v>23325</v>
      </c>
      <c r="C15622" s="513">
        <v>25.4175</v>
      </c>
    </row>
    <row r="15623" spans="1:3">
      <c r="A15623" s="285">
        <v>397041</v>
      </c>
      <c r="B15623" s="285" t="s">
        <v>23326</v>
      </c>
      <c r="C15623" s="513">
        <v>2.2403</v>
      </c>
    </row>
    <row r="15624" spans="1:3">
      <c r="A15624" s="285">
        <v>397042</v>
      </c>
      <c r="B15624" s="285" t="s">
        <v>23327</v>
      </c>
      <c r="C15624" s="513">
        <v>4.1303000000000001</v>
      </c>
    </row>
    <row r="15625" spans="1:3">
      <c r="A15625" s="285">
        <v>397043</v>
      </c>
      <c r="B15625" s="285" t="s">
        <v>23328</v>
      </c>
      <c r="C15625" s="513">
        <v>6.6435000000000004</v>
      </c>
    </row>
    <row r="15626" spans="1:3">
      <c r="A15626" s="285">
        <v>397100</v>
      </c>
      <c r="B15626" s="285" t="s">
        <v>18638</v>
      </c>
      <c r="C15626" s="513">
        <v>7.6050000000000004</v>
      </c>
    </row>
    <row r="15627" spans="1:3">
      <c r="A15627" s="285">
        <v>397102</v>
      </c>
      <c r="B15627" s="285" t="s">
        <v>22060</v>
      </c>
      <c r="C15627" s="513">
        <v>14.5725</v>
      </c>
    </row>
    <row r="15628" spans="1:3">
      <c r="A15628" s="285">
        <v>397103</v>
      </c>
      <c r="B15628" s="285" t="s">
        <v>23329</v>
      </c>
      <c r="C15628" s="513">
        <v>18.637499999999999</v>
      </c>
    </row>
    <row r="15629" spans="1:3">
      <c r="A15629" s="285">
        <v>397107</v>
      </c>
      <c r="B15629" s="285" t="s">
        <v>23330</v>
      </c>
      <c r="C15629" s="513">
        <v>12.0525</v>
      </c>
    </row>
    <row r="15630" spans="1:3">
      <c r="A15630" s="285">
        <v>397108</v>
      </c>
      <c r="B15630" s="285" t="s">
        <v>23331</v>
      </c>
      <c r="C15630" s="513">
        <v>9.0075000000000003</v>
      </c>
    </row>
    <row r="15631" spans="1:3">
      <c r="A15631" s="285">
        <v>397110</v>
      </c>
      <c r="B15631" s="285" t="s">
        <v>23332</v>
      </c>
      <c r="C15631" s="513">
        <v>19.965</v>
      </c>
    </row>
    <row r="15632" spans="1:3">
      <c r="A15632" s="285">
        <v>397117</v>
      </c>
      <c r="B15632" s="285" t="s">
        <v>23333</v>
      </c>
      <c r="C15632" s="513">
        <v>9.69</v>
      </c>
    </row>
    <row r="15633" spans="1:3">
      <c r="A15633" s="285">
        <v>397119</v>
      </c>
      <c r="B15633" s="285" t="s">
        <v>23334</v>
      </c>
      <c r="C15633" s="513">
        <v>17.16</v>
      </c>
    </row>
    <row r="15634" spans="1:3">
      <c r="A15634" s="285">
        <v>397122</v>
      </c>
      <c r="B15634" s="285" t="s">
        <v>18644</v>
      </c>
      <c r="C15634" s="513">
        <v>10.785</v>
      </c>
    </row>
    <row r="15635" spans="1:3">
      <c r="A15635" s="285">
        <v>397123</v>
      </c>
      <c r="B15635" s="285" t="s">
        <v>23335</v>
      </c>
      <c r="C15635" s="513">
        <v>24.232500000000002</v>
      </c>
    </row>
    <row r="15636" spans="1:3">
      <c r="A15636" s="285">
        <v>397125</v>
      </c>
      <c r="B15636" s="285" t="s">
        <v>23336</v>
      </c>
      <c r="C15636" s="513">
        <v>16.785</v>
      </c>
    </row>
    <row r="15637" spans="1:3">
      <c r="A15637" s="285">
        <v>397126</v>
      </c>
      <c r="B15637" s="285" t="s">
        <v>21244</v>
      </c>
      <c r="C15637" s="513">
        <v>19.094999999999999</v>
      </c>
    </row>
    <row r="15638" spans="1:3">
      <c r="A15638" s="285">
        <v>397127</v>
      </c>
      <c r="B15638" s="285" t="s">
        <v>21241</v>
      </c>
      <c r="C15638" s="513">
        <v>78.45</v>
      </c>
    </row>
    <row r="15639" spans="1:3">
      <c r="A15639" s="285">
        <v>397129</v>
      </c>
      <c r="B15639" s="285" t="s">
        <v>23337</v>
      </c>
      <c r="C15639" s="513">
        <v>63.802500000000002</v>
      </c>
    </row>
    <row r="15640" spans="1:3">
      <c r="A15640" s="285">
        <v>397130</v>
      </c>
      <c r="B15640" s="285" t="s">
        <v>23338</v>
      </c>
      <c r="C15640" s="513">
        <v>18.03</v>
      </c>
    </row>
    <row r="15641" spans="1:3">
      <c r="A15641" s="285">
        <v>397131</v>
      </c>
      <c r="B15641" s="285" t="s">
        <v>23339</v>
      </c>
      <c r="C15641" s="513">
        <v>6.4147999999999996</v>
      </c>
    </row>
    <row r="15642" spans="1:3">
      <c r="A15642" s="285">
        <v>397133</v>
      </c>
      <c r="B15642" s="285" t="s">
        <v>21228</v>
      </c>
      <c r="C15642" s="513">
        <v>35.077500000000001</v>
      </c>
    </row>
    <row r="15643" spans="1:3">
      <c r="A15643" s="285">
        <v>397559</v>
      </c>
      <c r="B15643" s="285" t="s">
        <v>23315</v>
      </c>
      <c r="C15643" s="513">
        <v>8.2349999999999994</v>
      </c>
    </row>
    <row r="15644" spans="1:3">
      <c r="A15644" s="285">
        <v>397586</v>
      </c>
      <c r="B15644" s="285" t="s">
        <v>23316</v>
      </c>
      <c r="C15644" s="513">
        <v>19.965</v>
      </c>
    </row>
    <row r="15645" spans="1:3">
      <c r="A15645" s="285">
        <v>397622</v>
      </c>
      <c r="B15645" s="285" t="s">
        <v>22842</v>
      </c>
      <c r="C15645" s="513">
        <v>13.68</v>
      </c>
    </row>
    <row r="15646" spans="1:3">
      <c r="A15646" s="285">
        <v>397623</v>
      </c>
      <c r="B15646" s="285" t="s">
        <v>23339</v>
      </c>
      <c r="C15646" s="513">
        <v>6.4147999999999996</v>
      </c>
    </row>
    <row r="15647" spans="1:3">
      <c r="A15647" s="285">
        <v>397661</v>
      </c>
      <c r="B15647" s="285" t="s">
        <v>23332</v>
      </c>
      <c r="C15647" s="513">
        <v>19.965</v>
      </c>
    </row>
    <row r="15648" spans="1:3">
      <c r="A15648" s="285">
        <v>397664</v>
      </c>
      <c r="B15648" s="285" t="s">
        <v>23340</v>
      </c>
      <c r="C15648" s="513">
        <v>30.51</v>
      </c>
    </row>
    <row r="15649" spans="1:3">
      <c r="A15649" s="285">
        <v>397670</v>
      </c>
      <c r="B15649" s="285" t="s">
        <v>18649</v>
      </c>
      <c r="C15649" s="513">
        <v>15.93</v>
      </c>
    </row>
    <row r="15650" spans="1:3">
      <c r="A15650" s="285">
        <v>397687</v>
      </c>
      <c r="B15650" s="285" t="s">
        <v>23333</v>
      </c>
      <c r="C15650" s="513">
        <v>9.69</v>
      </c>
    </row>
    <row r="15651" spans="1:3">
      <c r="A15651" s="285">
        <v>397808</v>
      </c>
      <c r="B15651" s="285" t="s">
        <v>23341</v>
      </c>
      <c r="C15651" s="513">
        <v>11.805</v>
      </c>
    </row>
    <row r="15652" spans="1:3">
      <c r="A15652" s="285">
        <v>397809</v>
      </c>
      <c r="B15652" s="285" t="s">
        <v>23341</v>
      </c>
      <c r="C15652" s="513">
        <v>11.805</v>
      </c>
    </row>
    <row r="15653" spans="1:3">
      <c r="A15653" s="285">
        <v>397863</v>
      </c>
      <c r="B15653" s="285" t="s">
        <v>18651</v>
      </c>
      <c r="C15653" s="513">
        <v>4.7107000000000001</v>
      </c>
    </row>
    <row r="15654" spans="1:3">
      <c r="A15654" s="285">
        <v>397864</v>
      </c>
      <c r="B15654" s="285" t="s">
        <v>18652</v>
      </c>
      <c r="C15654" s="513">
        <v>8.5950000000000006</v>
      </c>
    </row>
    <row r="15655" spans="1:3">
      <c r="A15655" s="285">
        <v>397872</v>
      </c>
      <c r="B15655" s="285" t="s">
        <v>23342</v>
      </c>
      <c r="C15655" s="513">
        <v>1.722</v>
      </c>
    </row>
    <row r="15656" spans="1:3">
      <c r="A15656" s="285">
        <v>397873</v>
      </c>
      <c r="B15656" s="285" t="s">
        <v>23343</v>
      </c>
      <c r="C15656" s="513">
        <v>3.1778</v>
      </c>
    </row>
    <row r="15657" spans="1:3">
      <c r="A15657" s="285">
        <v>397874</v>
      </c>
      <c r="B15657" s="285" t="s">
        <v>23344</v>
      </c>
      <c r="C15657" s="513">
        <v>5.1105</v>
      </c>
    </row>
    <row r="15658" spans="1:3">
      <c r="A15658" s="285">
        <v>404300</v>
      </c>
      <c r="B15658" s="285" t="s">
        <v>23345</v>
      </c>
      <c r="C15658" s="513">
        <v>1316.067</v>
      </c>
    </row>
    <row r="15659" spans="1:3">
      <c r="A15659" s="285">
        <v>404301</v>
      </c>
      <c r="B15659" s="285" t="s">
        <v>23346</v>
      </c>
      <c r="C15659" s="513">
        <v>1840.6410000000001</v>
      </c>
    </row>
    <row r="15660" spans="1:3">
      <c r="A15660" s="285">
        <v>404302</v>
      </c>
      <c r="B15660" s="285" t="s">
        <v>23347</v>
      </c>
      <c r="C15660" s="513">
        <v>2233.7820000000002</v>
      </c>
    </row>
    <row r="15661" spans="1:3">
      <c r="A15661" s="285">
        <v>404303</v>
      </c>
      <c r="B15661" s="285" t="s">
        <v>23345</v>
      </c>
      <c r="C15661" s="513">
        <v>2637.924</v>
      </c>
    </row>
    <row r="15662" spans="1:3">
      <c r="A15662" s="285">
        <v>404304</v>
      </c>
      <c r="B15662" s="285" t="s">
        <v>23346</v>
      </c>
      <c r="C15662" s="513">
        <v>3542.9009999999998</v>
      </c>
    </row>
    <row r="15663" spans="1:3">
      <c r="A15663" s="285">
        <v>404305</v>
      </c>
      <c r="B15663" s="285" t="s">
        <v>23347</v>
      </c>
      <c r="C15663" s="513">
        <v>7901.0339999999997</v>
      </c>
    </row>
    <row r="15664" spans="1:3">
      <c r="A15664" s="285">
        <v>404360</v>
      </c>
      <c r="B15664" s="285" t="s">
        <v>23348</v>
      </c>
      <c r="C15664" s="513">
        <v>2599.1309999999999</v>
      </c>
    </row>
    <row r="15665" spans="1:3">
      <c r="A15665" s="285">
        <v>404361</v>
      </c>
      <c r="B15665" s="285" t="s">
        <v>23349</v>
      </c>
      <c r="C15665" s="513">
        <v>2436.4319999999998</v>
      </c>
    </row>
    <row r="15666" spans="1:3">
      <c r="A15666" s="285">
        <v>404362</v>
      </c>
      <c r="B15666" s="285" t="s">
        <v>22463</v>
      </c>
      <c r="C15666" s="513">
        <v>2611.8690000000001</v>
      </c>
    </row>
    <row r="15667" spans="1:3">
      <c r="A15667" s="285">
        <v>404363</v>
      </c>
      <c r="B15667" s="285" t="s">
        <v>20954</v>
      </c>
      <c r="C15667" s="513">
        <v>2550.4949999999999</v>
      </c>
    </row>
    <row r="15668" spans="1:3">
      <c r="A15668" s="285">
        <v>404364</v>
      </c>
      <c r="B15668" s="285" t="s">
        <v>23348</v>
      </c>
      <c r="C15668" s="513">
        <v>1590.5129999999999</v>
      </c>
    </row>
    <row r="15669" spans="1:3">
      <c r="A15669" s="285">
        <v>404365</v>
      </c>
      <c r="B15669" s="285" t="s">
        <v>23349</v>
      </c>
      <c r="C15669" s="513">
        <v>1562.721</v>
      </c>
    </row>
    <row r="15670" spans="1:3">
      <c r="A15670" s="285">
        <v>404368</v>
      </c>
      <c r="B15670" s="285" t="s">
        <v>23348</v>
      </c>
      <c r="C15670" s="513">
        <v>1590.5129999999999</v>
      </c>
    </row>
    <row r="15671" spans="1:3">
      <c r="A15671" s="285">
        <v>404369</v>
      </c>
      <c r="B15671" s="285" t="s">
        <v>23349</v>
      </c>
      <c r="C15671" s="513">
        <v>1492.662</v>
      </c>
    </row>
    <row r="15672" spans="1:3">
      <c r="A15672" s="285">
        <v>404380</v>
      </c>
      <c r="B15672" s="285" t="s">
        <v>20837</v>
      </c>
      <c r="C15672" s="513">
        <v>954.77099999999996</v>
      </c>
    </row>
    <row r="15673" spans="1:3">
      <c r="A15673" s="285">
        <v>404384</v>
      </c>
      <c r="B15673" s="285" t="s">
        <v>23350</v>
      </c>
      <c r="C15673" s="513">
        <v>954.77099999999996</v>
      </c>
    </row>
    <row r="15674" spans="1:3">
      <c r="A15674" s="285">
        <v>404464</v>
      </c>
      <c r="B15674" s="285" t="s">
        <v>23351</v>
      </c>
      <c r="C15674" s="513">
        <v>464.41590000000002</v>
      </c>
    </row>
    <row r="15675" spans="1:3">
      <c r="A15675" s="285">
        <v>404472</v>
      </c>
      <c r="B15675" s="285" t="s">
        <v>23352</v>
      </c>
      <c r="C15675" s="513">
        <v>411.5532</v>
      </c>
    </row>
    <row r="15676" spans="1:3">
      <c r="A15676" s="285">
        <v>404476</v>
      </c>
      <c r="B15676" s="285" t="s">
        <v>23353</v>
      </c>
      <c r="C15676" s="513">
        <v>580.73699999999997</v>
      </c>
    </row>
    <row r="15677" spans="1:3">
      <c r="A15677" s="285">
        <v>404477</v>
      </c>
      <c r="B15677" s="285" t="s">
        <v>23354</v>
      </c>
      <c r="C15677" s="513">
        <v>399.51</v>
      </c>
    </row>
    <row r="15678" spans="1:3">
      <c r="A15678" s="285">
        <v>404502</v>
      </c>
      <c r="B15678" s="285" t="s">
        <v>23355</v>
      </c>
      <c r="C15678" s="513">
        <v>219.441</v>
      </c>
    </row>
    <row r="15679" spans="1:3">
      <c r="A15679" s="285">
        <v>404517</v>
      </c>
      <c r="B15679" s="285" t="s">
        <v>23356</v>
      </c>
      <c r="C15679" s="513">
        <v>51.091000000000001</v>
      </c>
    </row>
    <row r="15680" spans="1:3">
      <c r="A15680" s="285">
        <v>404518</v>
      </c>
      <c r="B15680" s="285" t="s">
        <v>23356</v>
      </c>
      <c r="C15680" s="513">
        <v>51.091000000000001</v>
      </c>
    </row>
    <row r="15681" spans="1:3">
      <c r="A15681" s="285">
        <v>404519</v>
      </c>
      <c r="B15681" s="285" t="s">
        <v>23356</v>
      </c>
      <c r="C15681" s="513">
        <v>51.091000000000001</v>
      </c>
    </row>
    <row r="15682" spans="1:3">
      <c r="A15682" s="285">
        <v>404520</v>
      </c>
      <c r="B15682" s="285" t="s">
        <v>23356</v>
      </c>
      <c r="C15682" s="513">
        <v>51.091000000000001</v>
      </c>
    </row>
    <row r="15683" spans="1:3">
      <c r="A15683" s="285">
        <v>404522</v>
      </c>
      <c r="B15683" s="285" t="s">
        <v>23357</v>
      </c>
      <c r="C15683" s="513">
        <v>71.101200000000006</v>
      </c>
    </row>
    <row r="15684" spans="1:3">
      <c r="A15684" s="285">
        <v>404530</v>
      </c>
      <c r="B15684" s="285" t="s">
        <v>23358</v>
      </c>
      <c r="C15684" s="513">
        <v>456.30990000000003</v>
      </c>
    </row>
    <row r="15685" spans="1:3">
      <c r="A15685" s="285">
        <v>404531</v>
      </c>
      <c r="B15685" s="285" t="s">
        <v>23359</v>
      </c>
      <c r="C15685" s="513">
        <v>449.30399999999997</v>
      </c>
    </row>
    <row r="15686" spans="1:3">
      <c r="A15686" s="285">
        <v>404545</v>
      </c>
      <c r="B15686" s="285" t="s">
        <v>23360</v>
      </c>
      <c r="C15686" s="513">
        <v>469.04790000000003</v>
      </c>
    </row>
    <row r="15687" spans="1:3">
      <c r="A15687" s="285">
        <v>404546</v>
      </c>
      <c r="B15687" s="285" t="s">
        <v>23360</v>
      </c>
      <c r="C15687" s="513">
        <v>560.87729999999999</v>
      </c>
    </row>
    <row r="15688" spans="1:3">
      <c r="A15688" s="285">
        <v>404602</v>
      </c>
      <c r="B15688" s="285" t="s">
        <v>23361</v>
      </c>
      <c r="C15688" s="513">
        <v>1274.9580000000001</v>
      </c>
    </row>
    <row r="15689" spans="1:3">
      <c r="A15689" s="285">
        <v>404610</v>
      </c>
      <c r="B15689" s="285" t="s">
        <v>23362</v>
      </c>
      <c r="C15689" s="513">
        <v>427.70729999999998</v>
      </c>
    </row>
    <row r="15690" spans="1:3">
      <c r="A15690" s="285">
        <v>404616</v>
      </c>
      <c r="B15690" s="285" t="s">
        <v>23363</v>
      </c>
      <c r="C15690" s="513">
        <v>679.16700000000003</v>
      </c>
    </row>
    <row r="15691" spans="1:3">
      <c r="A15691" s="285">
        <v>404620</v>
      </c>
      <c r="B15691" s="285" t="s">
        <v>23364</v>
      </c>
      <c r="C15691" s="513">
        <v>456.19409999999999</v>
      </c>
    </row>
    <row r="15692" spans="1:3">
      <c r="A15692" s="285">
        <v>404626</v>
      </c>
      <c r="B15692" s="285" t="s">
        <v>23365</v>
      </c>
      <c r="C15692" s="513">
        <v>759.64800000000002</v>
      </c>
    </row>
    <row r="15693" spans="1:3">
      <c r="A15693" s="285">
        <v>404631</v>
      </c>
      <c r="B15693" s="285" t="s">
        <v>23366</v>
      </c>
      <c r="C15693" s="513">
        <v>595.79100000000005</v>
      </c>
    </row>
    <row r="15694" spans="1:3">
      <c r="A15694" s="285">
        <v>404633</v>
      </c>
      <c r="B15694" s="285" t="s">
        <v>20809</v>
      </c>
      <c r="C15694" s="513">
        <v>775.86</v>
      </c>
    </row>
    <row r="15695" spans="1:3">
      <c r="A15695" s="285">
        <v>404636</v>
      </c>
      <c r="B15695" s="285" t="s">
        <v>23365</v>
      </c>
      <c r="C15695" s="513">
        <v>836.07600000000002</v>
      </c>
    </row>
    <row r="15696" spans="1:3">
      <c r="A15696" s="285">
        <v>404637</v>
      </c>
      <c r="B15696" s="285" t="s">
        <v>20812</v>
      </c>
      <c r="C15696" s="513">
        <v>868.5</v>
      </c>
    </row>
    <row r="15697" spans="1:3">
      <c r="A15697" s="285">
        <v>404640</v>
      </c>
      <c r="B15697" s="285" t="s">
        <v>23367</v>
      </c>
      <c r="C15697" s="513">
        <v>639.21600000000001</v>
      </c>
    </row>
    <row r="15698" spans="1:3">
      <c r="A15698" s="285">
        <v>404642</v>
      </c>
      <c r="B15698" s="285" t="s">
        <v>23368</v>
      </c>
      <c r="C15698" s="513">
        <v>797.28300000000002</v>
      </c>
    </row>
    <row r="15699" spans="1:3">
      <c r="A15699" s="285">
        <v>404651</v>
      </c>
      <c r="B15699" s="285" t="s">
        <v>23369</v>
      </c>
      <c r="C15699" s="513">
        <v>833.18100000000004</v>
      </c>
    </row>
    <row r="15700" spans="1:3">
      <c r="A15700" s="285">
        <v>404653</v>
      </c>
      <c r="B15700" s="285" t="s">
        <v>23370</v>
      </c>
      <c r="C15700" s="513">
        <v>1081.5719999999999</v>
      </c>
    </row>
    <row r="15701" spans="1:3">
      <c r="A15701" s="285">
        <v>404656</v>
      </c>
      <c r="B15701" s="285" t="s">
        <v>23371</v>
      </c>
      <c r="C15701" s="513">
        <v>1176.528</v>
      </c>
    </row>
    <row r="15702" spans="1:3">
      <c r="A15702" s="285">
        <v>404657</v>
      </c>
      <c r="B15702" s="285" t="s">
        <v>23372</v>
      </c>
      <c r="C15702" s="513">
        <v>1214.742</v>
      </c>
    </row>
    <row r="15703" spans="1:3">
      <c r="A15703" s="285">
        <v>404665</v>
      </c>
      <c r="B15703" s="285" t="s">
        <v>23373</v>
      </c>
      <c r="C15703" s="513">
        <v>804.81</v>
      </c>
    </row>
    <row r="15704" spans="1:3">
      <c r="A15704" s="285">
        <v>404666</v>
      </c>
      <c r="B15704" s="285" t="s">
        <v>23374</v>
      </c>
      <c r="C15704" s="513">
        <v>1024.83</v>
      </c>
    </row>
    <row r="15705" spans="1:3">
      <c r="A15705" s="285">
        <v>404667</v>
      </c>
      <c r="B15705" s="285" t="s">
        <v>23375</v>
      </c>
      <c r="C15705" s="513">
        <v>1439.394</v>
      </c>
    </row>
    <row r="15706" spans="1:3">
      <c r="A15706" s="285">
        <v>404668</v>
      </c>
      <c r="B15706" s="285" t="s">
        <v>23376</v>
      </c>
      <c r="C15706" s="513">
        <v>461.92619999999999</v>
      </c>
    </row>
    <row r="15707" spans="1:3">
      <c r="A15707" s="285">
        <v>404673</v>
      </c>
      <c r="B15707" s="285" t="s">
        <v>23377</v>
      </c>
      <c r="C15707" s="513">
        <v>80.480999999999995</v>
      </c>
    </row>
    <row r="15708" spans="1:3">
      <c r="A15708" s="285">
        <v>404675</v>
      </c>
      <c r="B15708" s="285" t="s">
        <v>23378</v>
      </c>
      <c r="C15708" s="513">
        <v>56.4467</v>
      </c>
    </row>
    <row r="15709" spans="1:3">
      <c r="A15709" s="285">
        <v>404683</v>
      </c>
      <c r="B15709" s="285" t="s">
        <v>23377</v>
      </c>
      <c r="C15709" s="513">
        <v>90.439800000000005</v>
      </c>
    </row>
    <row r="15710" spans="1:3">
      <c r="A15710" s="285">
        <v>404690</v>
      </c>
      <c r="B15710" s="285" t="s">
        <v>23379</v>
      </c>
      <c r="C15710" s="513">
        <v>564.81449999999995</v>
      </c>
    </row>
    <row r="15711" spans="1:3">
      <c r="A15711" s="285">
        <v>404691</v>
      </c>
      <c r="B15711" s="285" t="s">
        <v>23380</v>
      </c>
      <c r="C15711" s="513">
        <v>691.90499999999997</v>
      </c>
    </row>
    <row r="15712" spans="1:3">
      <c r="A15712" s="285">
        <v>404994</v>
      </c>
      <c r="B15712" s="285" t="s">
        <v>23381</v>
      </c>
      <c r="C15712" s="513">
        <v>0.84299999999999997</v>
      </c>
    </row>
    <row r="15713" spans="1:3">
      <c r="A15713" s="285">
        <v>404995</v>
      </c>
      <c r="B15713" s="285" t="s">
        <v>23382</v>
      </c>
      <c r="C15713" s="513">
        <v>0.93220000000000003</v>
      </c>
    </row>
    <row r="15714" spans="1:3">
      <c r="A15714" s="285">
        <v>406300</v>
      </c>
      <c r="B15714" s="285" t="s">
        <v>23383</v>
      </c>
      <c r="C15714" s="513">
        <v>19.865500000000001</v>
      </c>
    </row>
    <row r="15715" spans="1:3">
      <c r="A15715" s="285">
        <v>406305</v>
      </c>
      <c r="B15715" s="285" t="s">
        <v>23384</v>
      </c>
      <c r="C15715" s="513">
        <v>7.7930999999999999</v>
      </c>
    </row>
    <row r="15716" spans="1:3">
      <c r="A15716" s="285">
        <v>406306</v>
      </c>
      <c r="B15716" s="285" t="s">
        <v>23385</v>
      </c>
      <c r="C15716" s="513">
        <v>13.910399999999999</v>
      </c>
    </row>
    <row r="15717" spans="1:3">
      <c r="A15717" s="285">
        <v>406308</v>
      </c>
      <c r="B15717" s="285" t="s">
        <v>23386</v>
      </c>
      <c r="C15717" s="513">
        <v>51.583100000000002</v>
      </c>
    </row>
    <row r="15718" spans="1:3">
      <c r="A15718" s="285">
        <v>406311</v>
      </c>
      <c r="B15718" s="285" t="s">
        <v>23387</v>
      </c>
      <c r="C15718" s="513">
        <v>25.596900000000002</v>
      </c>
    </row>
    <row r="15719" spans="1:3">
      <c r="A15719" s="285">
        <v>406315</v>
      </c>
      <c r="B15719" s="285" t="s">
        <v>23388</v>
      </c>
      <c r="C15719" s="513">
        <v>90.971999999999994</v>
      </c>
    </row>
    <row r="15720" spans="1:3">
      <c r="A15720" s="285">
        <v>406316</v>
      </c>
      <c r="B15720" s="285" t="s">
        <v>23389</v>
      </c>
      <c r="C15720" s="513">
        <v>98.972999999999999</v>
      </c>
    </row>
    <row r="15721" spans="1:3">
      <c r="A15721" s="285">
        <v>406319</v>
      </c>
      <c r="B15721" s="285" t="s">
        <v>23390</v>
      </c>
      <c r="C15721" s="513">
        <v>187.929</v>
      </c>
    </row>
    <row r="15722" spans="1:3">
      <c r="A15722" s="285">
        <v>406320</v>
      </c>
      <c r="B15722" s="285" t="s">
        <v>23391</v>
      </c>
      <c r="C15722" s="513">
        <v>187.929</v>
      </c>
    </row>
    <row r="15723" spans="1:3">
      <c r="A15723" s="285">
        <v>410457</v>
      </c>
      <c r="B15723" s="285" t="s">
        <v>23392</v>
      </c>
      <c r="C15723" s="513">
        <v>273.40379999999999</v>
      </c>
    </row>
    <row r="15724" spans="1:3">
      <c r="A15724" s="285">
        <v>410489</v>
      </c>
      <c r="B15724" s="285" t="s">
        <v>20826</v>
      </c>
      <c r="C15724" s="513">
        <v>257.3655</v>
      </c>
    </row>
    <row r="15725" spans="1:3">
      <c r="A15725" s="285">
        <v>412058</v>
      </c>
      <c r="B15725" s="285" t="s">
        <v>23393</v>
      </c>
      <c r="C15725" s="513">
        <v>154.93799999999999</v>
      </c>
    </row>
    <row r="15726" spans="1:3">
      <c r="A15726" s="285">
        <v>412060</v>
      </c>
      <c r="B15726" s="285" t="s">
        <v>23394</v>
      </c>
      <c r="C15726" s="513">
        <v>102.61</v>
      </c>
    </row>
    <row r="15727" spans="1:3">
      <c r="A15727" s="285">
        <v>412643</v>
      </c>
      <c r="B15727" s="285" t="s">
        <v>23395</v>
      </c>
      <c r="C15727" s="513">
        <v>157.16999999999999</v>
      </c>
    </row>
    <row r="15728" spans="1:3">
      <c r="A15728" s="285">
        <v>414036</v>
      </c>
      <c r="B15728" s="285" t="s">
        <v>23396</v>
      </c>
      <c r="C15728" s="513">
        <v>195.488</v>
      </c>
    </row>
    <row r="15729" spans="1:3">
      <c r="A15729" s="285">
        <v>414038</v>
      </c>
      <c r="B15729" s="285" t="s">
        <v>23397</v>
      </c>
      <c r="C15729" s="513">
        <v>419.34800000000001</v>
      </c>
    </row>
    <row r="15730" spans="1:3">
      <c r="A15730" s="285">
        <v>414221</v>
      </c>
      <c r="B15730" s="285" t="s">
        <v>23398</v>
      </c>
      <c r="C15730" s="513">
        <v>112.914</v>
      </c>
    </row>
    <row r="15731" spans="1:3">
      <c r="A15731" s="285">
        <v>414223</v>
      </c>
      <c r="B15731" s="285" t="s">
        <v>23399</v>
      </c>
      <c r="C15731" s="513">
        <v>112.914</v>
      </c>
    </row>
    <row r="15732" spans="1:3">
      <c r="A15732" s="285">
        <v>414224</v>
      </c>
      <c r="B15732" s="285" t="s">
        <v>23400</v>
      </c>
      <c r="C15732" s="513">
        <v>116.85</v>
      </c>
    </row>
    <row r="15733" spans="1:3">
      <c r="A15733" s="285">
        <v>414262</v>
      </c>
      <c r="B15733" s="285" t="s">
        <v>23401</v>
      </c>
      <c r="C15733" s="513">
        <v>87.165999999999997</v>
      </c>
    </row>
    <row r="15734" spans="1:3">
      <c r="A15734" s="285">
        <v>414281</v>
      </c>
      <c r="B15734" s="285" t="s">
        <v>23402</v>
      </c>
      <c r="C15734" s="513">
        <v>130.298</v>
      </c>
    </row>
    <row r="15735" spans="1:3">
      <c r="A15735" s="285">
        <v>414425</v>
      </c>
      <c r="B15735" s="285" t="s">
        <v>23403</v>
      </c>
      <c r="C15735" s="513">
        <v>125.46</v>
      </c>
    </row>
    <row r="15736" spans="1:3">
      <c r="A15736" s="285">
        <v>414426</v>
      </c>
      <c r="B15736" s="285" t="s">
        <v>23404</v>
      </c>
      <c r="C15736" s="513">
        <v>125.46</v>
      </c>
    </row>
    <row r="15737" spans="1:3">
      <c r="A15737" s="285">
        <v>414427</v>
      </c>
      <c r="B15737" s="285" t="s">
        <v>23405</v>
      </c>
      <c r="C15737" s="513">
        <v>125.46</v>
      </c>
    </row>
    <row r="15738" spans="1:3">
      <c r="A15738" s="285">
        <v>414428</v>
      </c>
      <c r="B15738" s="285" t="s">
        <v>23406</v>
      </c>
      <c r="C15738" s="513">
        <v>125.46</v>
      </c>
    </row>
    <row r="15739" spans="1:3">
      <c r="A15739" s="285">
        <v>414429</v>
      </c>
      <c r="B15739" s="285" t="s">
        <v>23407</v>
      </c>
      <c r="C15739" s="513">
        <v>136.36600000000001</v>
      </c>
    </row>
    <row r="15740" spans="1:3">
      <c r="A15740" s="285">
        <v>414446</v>
      </c>
      <c r="B15740" s="285" t="s">
        <v>23408</v>
      </c>
      <c r="C15740" s="513">
        <v>204.83600000000001</v>
      </c>
    </row>
    <row r="15741" spans="1:3">
      <c r="A15741" s="285">
        <v>414447</v>
      </c>
      <c r="B15741" s="285" t="s">
        <v>23409</v>
      </c>
      <c r="C15741" s="513">
        <v>204.83600000000001</v>
      </c>
    </row>
    <row r="15742" spans="1:3">
      <c r="A15742" s="285">
        <v>414448</v>
      </c>
      <c r="B15742" s="285" t="s">
        <v>23410</v>
      </c>
      <c r="C15742" s="513">
        <v>204.83600000000001</v>
      </c>
    </row>
    <row r="15743" spans="1:3">
      <c r="A15743" s="285">
        <v>414449</v>
      </c>
      <c r="B15743" s="285" t="s">
        <v>23411</v>
      </c>
      <c r="C15743" s="513">
        <v>204.83600000000001</v>
      </c>
    </row>
    <row r="15744" spans="1:3">
      <c r="A15744" s="285">
        <v>414628</v>
      </c>
      <c r="B15744" s="285" t="s">
        <v>23412</v>
      </c>
      <c r="C15744" s="513">
        <v>8.9708000000000006</v>
      </c>
    </row>
    <row r="15745" spans="1:3">
      <c r="A15745" s="285">
        <v>414630</v>
      </c>
      <c r="B15745" s="285" t="s">
        <v>23413</v>
      </c>
      <c r="C15745" s="513">
        <v>8.9708000000000006</v>
      </c>
    </row>
    <row r="15746" spans="1:3">
      <c r="A15746" s="285">
        <v>414802</v>
      </c>
      <c r="B15746" s="285" t="s">
        <v>23414</v>
      </c>
      <c r="C15746" s="513">
        <v>2.5861000000000001</v>
      </c>
    </row>
    <row r="15747" spans="1:3">
      <c r="A15747" s="285">
        <v>414803</v>
      </c>
      <c r="B15747" s="285" t="s">
        <v>23415</v>
      </c>
      <c r="C15747" s="513">
        <v>3.3704000000000001</v>
      </c>
    </row>
    <row r="15748" spans="1:3">
      <c r="A15748" s="285">
        <v>414804</v>
      </c>
      <c r="B15748" s="285" t="s">
        <v>23416</v>
      </c>
      <c r="C15748" s="513">
        <v>13.8567</v>
      </c>
    </row>
    <row r="15749" spans="1:3">
      <c r="A15749" s="285">
        <v>417477</v>
      </c>
      <c r="B15749" s="285" t="s">
        <v>23417</v>
      </c>
      <c r="C15749" s="513">
        <v>9.8393999999999995</v>
      </c>
    </row>
    <row r="15750" spans="1:3">
      <c r="A15750" s="285">
        <v>421076</v>
      </c>
      <c r="B15750" s="285" t="s">
        <v>23418</v>
      </c>
      <c r="C15750" s="513">
        <v>72.406999999999996</v>
      </c>
    </row>
    <row r="15751" spans="1:3">
      <c r="A15751" s="285">
        <v>421077</v>
      </c>
      <c r="B15751" s="285" t="s">
        <v>23419</v>
      </c>
      <c r="C15751" s="513">
        <v>72.406999999999996</v>
      </c>
    </row>
    <row r="15752" spans="1:3">
      <c r="A15752" s="285">
        <v>421094</v>
      </c>
      <c r="B15752" s="285" t="s">
        <v>23420</v>
      </c>
      <c r="C15752" s="513">
        <v>34.123399999999997</v>
      </c>
    </row>
    <row r="15753" spans="1:3">
      <c r="A15753" s="285">
        <v>422236</v>
      </c>
      <c r="B15753" s="285" t="s">
        <v>23421</v>
      </c>
      <c r="C15753" s="513">
        <v>45.670699999999997</v>
      </c>
    </row>
    <row r="15754" spans="1:3">
      <c r="A15754" s="285">
        <v>422237</v>
      </c>
      <c r="B15754" s="285" t="s">
        <v>23422</v>
      </c>
      <c r="C15754" s="513">
        <v>49.470999999999997</v>
      </c>
    </row>
    <row r="15755" spans="1:3">
      <c r="A15755" s="285">
        <v>422238</v>
      </c>
      <c r="B15755" s="285" t="s">
        <v>23423</v>
      </c>
      <c r="C15755" s="513">
        <v>161.65</v>
      </c>
    </row>
    <row r="15756" spans="1:3">
      <c r="A15756" s="285">
        <v>422592</v>
      </c>
      <c r="B15756" s="285" t="s">
        <v>23424</v>
      </c>
      <c r="C15756" s="513">
        <v>101.26</v>
      </c>
    </row>
    <row r="15757" spans="1:3">
      <c r="A15757" s="285">
        <v>422595</v>
      </c>
      <c r="B15757" s="285" t="s">
        <v>23425</v>
      </c>
      <c r="C15757" s="513">
        <v>135.054</v>
      </c>
    </row>
    <row r="15758" spans="1:3">
      <c r="A15758" s="285">
        <v>450014</v>
      </c>
      <c r="B15758" s="285" t="s">
        <v>23426</v>
      </c>
      <c r="C15758" s="513">
        <v>30.625</v>
      </c>
    </row>
    <row r="15759" spans="1:3">
      <c r="A15759" s="285">
        <v>572257</v>
      </c>
      <c r="B15759" s="285" t="s">
        <v>23427</v>
      </c>
      <c r="C15759" s="513">
        <v>63.561399999999999</v>
      </c>
    </row>
    <row r="15760" spans="1:3">
      <c r="A15760" s="285">
        <v>605102</v>
      </c>
      <c r="B15760" s="285" t="s">
        <v>20935</v>
      </c>
      <c r="C15760" s="513">
        <v>461.46600000000001</v>
      </c>
    </row>
    <row r="15761" spans="1:3">
      <c r="A15761" s="285">
        <v>605103</v>
      </c>
      <c r="B15761" s="285" t="s">
        <v>23428</v>
      </c>
      <c r="C15761" s="513">
        <v>830.8</v>
      </c>
    </row>
    <row r="15762" spans="1:3">
      <c r="A15762" s="285">
        <v>605113</v>
      </c>
      <c r="B15762" s="285" t="s">
        <v>23428</v>
      </c>
      <c r="C15762" s="513">
        <v>994.48</v>
      </c>
    </row>
    <row r="15763" spans="1:3">
      <c r="A15763" s="285">
        <v>605122</v>
      </c>
      <c r="B15763" s="285" t="s">
        <v>23429</v>
      </c>
      <c r="C15763" s="513">
        <v>50.145600000000002</v>
      </c>
    </row>
    <row r="15764" spans="1:3">
      <c r="A15764" s="285">
        <v>605126</v>
      </c>
      <c r="B15764" s="285" t="s">
        <v>23430</v>
      </c>
      <c r="C15764" s="513">
        <v>19.914400000000001</v>
      </c>
    </row>
    <row r="15765" spans="1:3">
      <c r="A15765" s="285">
        <v>605127</v>
      </c>
      <c r="B15765" s="285" t="s">
        <v>23431</v>
      </c>
      <c r="C15765" s="513">
        <v>21.098600000000001</v>
      </c>
    </row>
    <row r="15766" spans="1:3">
      <c r="A15766" s="285">
        <v>605129</v>
      </c>
      <c r="B15766" s="285" t="s">
        <v>23432</v>
      </c>
      <c r="C15766" s="513">
        <v>20.497199999999999</v>
      </c>
    </row>
    <row r="15767" spans="1:3">
      <c r="A15767" s="285">
        <v>605133</v>
      </c>
      <c r="B15767" s="285" t="s">
        <v>23433</v>
      </c>
      <c r="C15767" s="513">
        <v>35.036200000000001</v>
      </c>
    </row>
    <row r="15768" spans="1:3">
      <c r="A15768" s="285">
        <v>605136</v>
      </c>
      <c r="B15768" s="285" t="s">
        <v>23434</v>
      </c>
      <c r="C15768" s="513">
        <v>117.428</v>
      </c>
    </row>
    <row r="15769" spans="1:3">
      <c r="A15769" s="285">
        <v>605139</v>
      </c>
      <c r="B15769" s="285" t="s">
        <v>23435</v>
      </c>
      <c r="C15769" s="513">
        <v>117.428</v>
      </c>
    </row>
    <row r="15770" spans="1:3">
      <c r="A15770" s="285">
        <v>605153</v>
      </c>
      <c r="B15770" s="285" t="s">
        <v>23436</v>
      </c>
      <c r="C15770" s="513">
        <v>360.25380000000001</v>
      </c>
    </row>
    <row r="15771" spans="1:3">
      <c r="A15771" s="285">
        <v>605200</v>
      </c>
      <c r="B15771" s="285" t="s">
        <v>23437</v>
      </c>
      <c r="C15771" s="513">
        <v>45.731200000000001</v>
      </c>
    </row>
    <row r="15772" spans="1:3">
      <c r="A15772" s="285">
        <v>605207</v>
      </c>
      <c r="B15772" s="285" t="s">
        <v>23438</v>
      </c>
      <c r="C15772" s="513">
        <v>333.25</v>
      </c>
    </row>
    <row r="15773" spans="1:3">
      <c r="A15773" s="285">
        <v>605209</v>
      </c>
      <c r="B15773" s="285" t="s">
        <v>23439</v>
      </c>
      <c r="C15773" s="513">
        <v>433.69</v>
      </c>
    </row>
    <row r="15774" spans="1:3">
      <c r="A15774" s="285">
        <v>605222</v>
      </c>
      <c r="B15774" s="285" t="s">
        <v>23440</v>
      </c>
      <c r="C15774" s="513">
        <v>6.1125999999999996</v>
      </c>
    </row>
    <row r="15775" spans="1:3">
      <c r="A15775" s="285">
        <v>605223</v>
      </c>
      <c r="B15775" s="285" t="s">
        <v>23441</v>
      </c>
      <c r="C15775" s="513">
        <v>17.236000000000001</v>
      </c>
    </row>
    <row r="15776" spans="1:3">
      <c r="A15776" s="285">
        <v>605224</v>
      </c>
      <c r="B15776" s="285" t="s">
        <v>23442</v>
      </c>
      <c r="C15776" s="513">
        <v>19.809000000000001</v>
      </c>
    </row>
    <row r="15777" spans="1:3">
      <c r="A15777" s="285">
        <v>605225</v>
      </c>
      <c r="B15777" s="285" t="s">
        <v>23443</v>
      </c>
      <c r="C15777" s="513">
        <v>21.141999999999999</v>
      </c>
    </row>
    <row r="15778" spans="1:3">
      <c r="A15778" s="285">
        <v>605231</v>
      </c>
      <c r="B15778" s="285" t="s">
        <v>23444</v>
      </c>
      <c r="C15778" s="513">
        <v>6.4665999999999997</v>
      </c>
    </row>
    <row r="15779" spans="1:3">
      <c r="A15779" s="285">
        <v>605233</v>
      </c>
      <c r="B15779" s="285" t="s">
        <v>23445</v>
      </c>
      <c r="C15779" s="513">
        <v>10.347799999999999</v>
      </c>
    </row>
    <row r="15780" spans="1:3">
      <c r="A15780" s="285">
        <v>605246</v>
      </c>
      <c r="B15780" s="285" t="s">
        <v>23446</v>
      </c>
      <c r="C15780" s="513">
        <v>19.0092</v>
      </c>
    </row>
    <row r="15781" spans="1:3">
      <c r="A15781" s="285">
        <v>605850</v>
      </c>
      <c r="B15781" s="285" t="s">
        <v>23447</v>
      </c>
      <c r="C15781" s="513">
        <v>112.468</v>
      </c>
    </row>
    <row r="15782" spans="1:3">
      <c r="A15782" s="285">
        <v>605851</v>
      </c>
      <c r="B15782" s="285" t="s">
        <v>23448</v>
      </c>
      <c r="C15782" s="513">
        <v>271.43599999999998</v>
      </c>
    </row>
    <row r="15783" spans="1:3">
      <c r="A15783" s="285">
        <v>605853</v>
      </c>
      <c r="B15783" s="285" t="s">
        <v>23449</v>
      </c>
      <c r="C15783" s="513">
        <v>334.36599999999999</v>
      </c>
    </row>
    <row r="15784" spans="1:3">
      <c r="A15784" s="285">
        <v>605860</v>
      </c>
      <c r="B15784" s="285" t="s">
        <v>23450</v>
      </c>
      <c r="C15784" s="513">
        <v>2093.7399999999998</v>
      </c>
    </row>
    <row r="15785" spans="1:3">
      <c r="A15785" s="285">
        <v>605866</v>
      </c>
      <c r="B15785" s="285" t="s">
        <v>23451</v>
      </c>
      <c r="C15785" s="513">
        <v>21.234999999999999</v>
      </c>
    </row>
    <row r="15786" spans="1:3">
      <c r="A15786" s="285">
        <v>605867</v>
      </c>
      <c r="B15786" s="285" t="s">
        <v>23451</v>
      </c>
      <c r="C15786" s="513">
        <v>25.209199999999999</v>
      </c>
    </row>
    <row r="15787" spans="1:3">
      <c r="A15787" s="285">
        <v>605870</v>
      </c>
      <c r="B15787" s="285" t="s">
        <v>23452</v>
      </c>
      <c r="C15787" s="513">
        <v>91.573999999999998</v>
      </c>
    </row>
    <row r="15788" spans="1:3">
      <c r="A15788" s="285">
        <v>605871</v>
      </c>
      <c r="B15788" s="285" t="s">
        <v>23453</v>
      </c>
      <c r="C15788" s="513">
        <v>91.573999999999998</v>
      </c>
    </row>
    <row r="15789" spans="1:3">
      <c r="A15789" s="285">
        <v>605873</v>
      </c>
      <c r="B15789" s="285" t="s">
        <v>23454</v>
      </c>
      <c r="C15789" s="513">
        <v>139.25200000000001</v>
      </c>
    </row>
    <row r="15790" spans="1:3">
      <c r="A15790" s="285">
        <v>605874</v>
      </c>
      <c r="B15790" s="285" t="s">
        <v>23455</v>
      </c>
      <c r="C15790" s="513">
        <v>139.25200000000001</v>
      </c>
    </row>
    <row r="15791" spans="1:3">
      <c r="A15791" s="285">
        <v>605875</v>
      </c>
      <c r="B15791" s="285" t="s">
        <v>23456</v>
      </c>
      <c r="C15791" s="513">
        <v>139.25200000000001</v>
      </c>
    </row>
    <row r="15792" spans="1:3">
      <c r="A15792" s="285">
        <v>605876</v>
      </c>
      <c r="B15792" s="285" t="s">
        <v>23457</v>
      </c>
      <c r="C15792" s="513">
        <v>139.25200000000001</v>
      </c>
    </row>
    <row r="15793" spans="1:3">
      <c r="A15793" s="285">
        <v>605877</v>
      </c>
      <c r="B15793" s="285" t="s">
        <v>23458</v>
      </c>
      <c r="C15793" s="513">
        <v>200.26</v>
      </c>
    </row>
    <row r="15794" spans="1:3">
      <c r="A15794" s="285">
        <v>605880</v>
      </c>
      <c r="B15794" s="285" t="s">
        <v>23459</v>
      </c>
      <c r="C15794" s="513">
        <v>35.154000000000003</v>
      </c>
    </row>
    <row r="15795" spans="1:3">
      <c r="A15795" s="285">
        <v>636103</v>
      </c>
      <c r="B15795" s="285" t="s">
        <v>23460</v>
      </c>
      <c r="C15795" s="513">
        <v>13.125400000000001</v>
      </c>
    </row>
    <row r="15796" spans="1:3">
      <c r="A15796" s="285">
        <v>636121</v>
      </c>
      <c r="B15796" s="285" t="s">
        <v>23461</v>
      </c>
      <c r="C15796" s="513">
        <v>27.187000000000001</v>
      </c>
    </row>
    <row r="15797" spans="1:3">
      <c r="A15797" s="285">
        <v>653575</v>
      </c>
      <c r="B15797" s="285" t="s">
        <v>23462</v>
      </c>
      <c r="C15797" s="513">
        <v>544.72320000000002</v>
      </c>
    </row>
    <row r="15798" spans="1:3">
      <c r="A15798" s="285">
        <v>660961</v>
      </c>
      <c r="B15798" s="285" t="s">
        <v>23463</v>
      </c>
      <c r="C15798" s="513">
        <v>52.545000000000002</v>
      </c>
    </row>
    <row r="15799" spans="1:3">
      <c r="A15799" s="285">
        <v>660974</v>
      </c>
      <c r="B15799" s="285" t="s">
        <v>23464</v>
      </c>
      <c r="C15799" s="513">
        <v>58.68</v>
      </c>
    </row>
    <row r="15800" spans="1:3">
      <c r="A15800" s="285">
        <v>661606</v>
      </c>
      <c r="B15800" s="285" t="s">
        <v>23465</v>
      </c>
      <c r="C15800" s="513">
        <v>72.66</v>
      </c>
    </row>
    <row r="15801" spans="1:3">
      <c r="A15801" s="285">
        <v>661607</v>
      </c>
      <c r="B15801" s="285" t="s">
        <v>23466</v>
      </c>
      <c r="C15801" s="513">
        <v>77.94</v>
      </c>
    </row>
    <row r="15802" spans="1:3">
      <c r="A15802" s="285">
        <v>661608</v>
      </c>
      <c r="B15802" s="285" t="s">
        <v>23467</v>
      </c>
      <c r="C15802" s="513">
        <v>70.44</v>
      </c>
    </row>
    <row r="15803" spans="1:3">
      <c r="A15803" s="285">
        <v>661610</v>
      </c>
      <c r="B15803" s="285" t="s">
        <v>23468</v>
      </c>
      <c r="C15803" s="513">
        <v>68.94</v>
      </c>
    </row>
    <row r="15804" spans="1:3">
      <c r="A15804" s="285">
        <v>661642</v>
      </c>
      <c r="B15804" s="285" t="s">
        <v>23469</v>
      </c>
      <c r="C15804" s="513">
        <v>122.4</v>
      </c>
    </row>
    <row r="15805" spans="1:3">
      <c r="A15805" s="285">
        <v>661663</v>
      </c>
      <c r="B15805" s="285" t="s">
        <v>23470</v>
      </c>
      <c r="C15805" s="513">
        <v>92.7</v>
      </c>
    </row>
    <row r="15806" spans="1:3">
      <c r="A15806" s="285">
        <v>661688</v>
      </c>
      <c r="B15806" s="285" t="s">
        <v>22175</v>
      </c>
      <c r="C15806" s="513">
        <v>4.0327999999999999</v>
      </c>
    </row>
    <row r="15807" spans="1:3">
      <c r="A15807" s="285">
        <v>662640</v>
      </c>
      <c r="B15807" s="285" t="s">
        <v>22174</v>
      </c>
      <c r="C15807" s="513">
        <v>140.88</v>
      </c>
    </row>
    <row r="15808" spans="1:3">
      <c r="A15808" s="285">
        <v>664740</v>
      </c>
      <c r="B15808" s="285" t="s">
        <v>23471</v>
      </c>
      <c r="C15808" s="513">
        <v>25.68</v>
      </c>
    </row>
    <row r="15809" spans="1:3">
      <c r="A15809" s="285">
        <v>664783</v>
      </c>
      <c r="B15809" s="285" t="s">
        <v>23472</v>
      </c>
      <c r="C15809" s="513">
        <v>8.93</v>
      </c>
    </row>
    <row r="15810" spans="1:3">
      <c r="A15810" s="285">
        <v>664793</v>
      </c>
      <c r="B15810" s="285" t="s">
        <v>23473</v>
      </c>
      <c r="C15810" s="513">
        <v>32.865000000000002</v>
      </c>
    </row>
    <row r="15811" spans="1:3">
      <c r="A15811" s="285">
        <v>664831</v>
      </c>
      <c r="B15811" s="285" t="s">
        <v>23474</v>
      </c>
      <c r="C15811" s="513">
        <v>3.2685</v>
      </c>
    </row>
    <row r="15812" spans="1:3">
      <c r="A15812" s="285">
        <v>664883</v>
      </c>
      <c r="B15812" s="285" t="s">
        <v>23472</v>
      </c>
      <c r="C15812" s="513">
        <v>8.93</v>
      </c>
    </row>
    <row r="15813" spans="1:3">
      <c r="A15813" s="285">
        <v>665214</v>
      </c>
      <c r="B15813" s="285" t="s">
        <v>20823</v>
      </c>
      <c r="C15813" s="513">
        <v>45.92</v>
      </c>
    </row>
    <row r="15814" spans="1:3">
      <c r="A15814" s="285">
        <v>666150</v>
      </c>
      <c r="B15814" s="285" t="s">
        <v>23475</v>
      </c>
      <c r="C15814" s="513">
        <v>7.0117000000000003</v>
      </c>
    </row>
    <row r="15815" spans="1:3">
      <c r="A15815" s="285">
        <v>666151</v>
      </c>
      <c r="B15815" s="285" t="s">
        <v>23476</v>
      </c>
      <c r="C15815" s="513">
        <v>8.7255000000000003</v>
      </c>
    </row>
    <row r="15816" spans="1:3">
      <c r="A15816" s="285">
        <v>666152</v>
      </c>
      <c r="B15816" s="285" t="s">
        <v>23477</v>
      </c>
      <c r="C15816" s="513">
        <v>9.6056000000000008</v>
      </c>
    </row>
    <row r="15817" spans="1:3">
      <c r="A15817" s="285">
        <v>666153</v>
      </c>
      <c r="B15817" s="285" t="s">
        <v>23478</v>
      </c>
      <c r="C15817" s="513">
        <v>13.4038</v>
      </c>
    </row>
    <row r="15818" spans="1:3">
      <c r="A15818" s="285">
        <v>666154</v>
      </c>
      <c r="B15818" s="285" t="s">
        <v>23479</v>
      </c>
      <c r="C15818" s="513">
        <v>17.873699999999999</v>
      </c>
    </row>
    <row r="15819" spans="1:3">
      <c r="A15819" s="285">
        <v>666155</v>
      </c>
      <c r="B15819" s="285" t="s">
        <v>23480</v>
      </c>
      <c r="C15819" s="513">
        <v>26.176600000000001</v>
      </c>
    </row>
    <row r="15820" spans="1:3">
      <c r="A15820" s="285">
        <v>666156</v>
      </c>
      <c r="B15820" s="285" t="s">
        <v>23481</v>
      </c>
      <c r="C15820" s="513">
        <v>30.136900000000001</v>
      </c>
    </row>
    <row r="15821" spans="1:3">
      <c r="A15821" s="285">
        <v>666157</v>
      </c>
      <c r="B15821" s="285" t="s">
        <v>23482</v>
      </c>
      <c r="C15821" s="513">
        <v>38.630899999999997</v>
      </c>
    </row>
    <row r="15822" spans="1:3">
      <c r="A15822" s="285">
        <v>666444</v>
      </c>
      <c r="B15822" s="285" t="s">
        <v>23483</v>
      </c>
      <c r="C15822" s="513">
        <v>16.518899999999999</v>
      </c>
    </row>
    <row r="15823" spans="1:3">
      <c r="A15823" s="285">
        <v>666446</v>
      </c>
      <c r="B15823" s="285" t="s">
        <v>23484</v>
      </c>
      <c r="C15823" s="513">
        <v>22.222000000000001</v>
      </c>
    </row>
    <row r="15824" spans="1:3">
      <c r="A15824" s="285">
        <v>666450</v>
      </c>
      <c r="B15824" s="285" t="s">
        <v>23485</v>
      </c>
      <c r="C15824" s="513">
        <v>34.821100000000001</v>
      </c>
    </row>
    <row r="15825" spans="1:3">
      <c r="A15825" s="285">
        <v>694670</v>
      </c>
      <c r="B15825" s="285" t="s">
        <v>23486</v>
      </c>
      <c r="C15825" s="513">
        <v>14.567600000000001</v>
      </c>
    </row>
    <row r="15826" spans="1:3">
      <c r="A15826" s="285">
        <v>699812</v>
      </c>
      <c r="B15826" s="285" t="s">
        <v>23487</v>
      </c>
      <c r="C15826" s="513">
        <v>19.988800000000001</v>
      </c>
    </row>
    <row r="15827" spans="1:3">
      <c r="A15827" s="285">
        <v>33796</v>
      </c>
      <c r="B15827" s="285" t="s">
        <v>23488</v>
      </c>
      <c r="C15827" s="513">
        <v>40.3416</v>
      </c>
    </row>
    <row r="15828" spans="1:3">
      <c r="A15828" s="285">
        <v>50412</v>
      </c>
      <c r="B15828" s="285" t="s">
        <v>23489</v>
      </c>
      <c r="C15828" s="513">
        <v>21.272500000000001</v>
      </c>
    </row>
    <row r="15829" spans="1:3">
      <c r="A15829" s="285">
        <v>62520</v>
      </c>
      <c r="B15829" s="285" t="s">
        <v>23490</v>
      </c>
      <c r="C15829" s="513">
        <v>196.02</v>
      </c>
    </row>
    <row r="15830" spans="1:3">
      <c r="A15830" s="285">
        <v>92004</v>
      </c>
      <c r="B15830" s="285" t="s">
        <v>23491</v>
      </c>
      <c r="C15830" s="513">
        <v>1.0914999999999999</v>
      </c>
    </row>
    <row r="15831" spans="1:3">
      <c r="A15831" s="285">
        <v>310480</v>
      </c>
      <c r="B15831" s="285" t="s">
        <v>23492</v>
      </c>
      <c r="C15831" s="513">
        <v>15768.6</v>
      </c>
    </row>
    <row r="15832" spans="1:3">
      <c r="A15832" s="285">
        <v>310481</v>
      </c>
      <c r="B15832" s="285" t="s">
        <v>23493</v>
      </c>
      <c r="C15832" s="513">
        <v>20272.2</v>
      </c>
    </row>
    <row r="15833" spans="1:3">
      <c r="A15833" s="285">
        <v>310675</v>
      </c>
      <c r="B15833" s="285" t="s">
        <v>23494</v>
      </c>
      <c r="C15833" s="513">
        <v>4505.3999999999996</v>
      </c>
    </row>
    <row r="15834" spans="1:3">
      <c r="A15834" s="285">
        <v>310676</v>
      </c>
      <c r="B15834" s="285" t="s">
        <v>23495</v>
      </c>
      <c r="C15834" s="513">
        <v>112.62</v>
      </c>
    </row>
    <row r="15835" spans="1:3">
      <c r="A15835" s="285">
        <v>310677</v>
      </c>
      <c r="B15835" s="285" t="s">
        <v>23496</v>
      </c>
      <c r="C15835" s="513">
        <v>563.88</v>
      </c>
    </row>
    <row r="15836" spans="1:3">
      <c r="A15836" s="285">
        <v>310678</v>
      </c>
      <c r="B15836" s="285" t="s">
        <v>23497</v>
      </c>
      <c r="C15836" s="513">
        <v>1915.2</v>
      </c>
    </row>
    <row r="15837" spans="1:3">
      <c r="A15837" s="285">
        <v>310679</v>
      </c>
      <c r="B15837" s="285" t="s">
        <v>23497</v>
      </c>
      <c r="C15837" s="513">
        <v>2139.6</v>
      </c>
    </row>
    <row r="15838" spans="1:3">
      <c r="A15838" s="285">
        <v>310962</v>
      </c>
      <c r="B15838" s="285" t="s">
        <v>23497</v>
      </c>
      <c r="C15838" s="513">
        <v>2578.1999999999998</v>
      </c>
    </row>
    <row r="15839" spans="1:3">
      <c r="A15839" s="285">
        <v>311020</v>
      </c>
      <c r="B15839" s="285" t="s">
        <v>23498</v>
      </c>
      <c r="C15839" s="513">
        <v>4926.6000000000004</v>
      </c>
    </row>
    <row r="15840" spans="1:3">
      <c r="A15840" s="285">
        <v>311021</v>
      </c>
      <c r="B15840" s="285" t="s">
        <v>23499</v>
      </c>
      <c r="C15840" s="513">
        <v>6544.2</v>
      </c>
    </row>
    <row r="15841" spans="1:3">
      <c r="A15841" s="285">
        <v>311022</v>
      </c>
      <c r="B15841" s="285" t="s">
        <v>23500</v>
      </c>
      <c r="C15841" s="513">
        <v>7059.6</v>
      </c>
    </row>
    <row r="15842" spans="1:3">
      <c r="A15842" s="285">
        <v>311023</v>
      </c>
      <c r="B15842" s="285" t="s">
        <v>23501</v>
      </c>
      <c r="C15842" s="513">
        <v>8352</v>
      </c>
    </row>
    <row r="15843" spans="1:3">
      <c r="A15843" s="285">
        <v>311024</v>
      </c>
      <c r="B15843" s="285" t="s">
        <v>23502</v>
      </c>
      <c r="C15843" s="513">
        <v>5487.6</v>
      </c>
    </row>
    <row r="15844" spans="1:3">
      <c r="A15844" s="285">
        <v>311025</v>
      </c>
      <c r="B15844" s="285" t="s">
        <v>23503</v>
      </c>
      <c r="C15844" s="513">
        <v>7048.8</v>
      </c>
    </row>
    <row r="15845" spans="1:3">
      <c r="A15845" s="285">
        <v>311026</v>
      </c>
      <c r="B15845" s="285" t="s">
        <v>23504</v>
      </c>
      <c r="C15845" s="513">
        <v>7565.4</v>
      </c>
    </row>
    <row r="15846" spans="1:3">
      <c r="A15846" s="285">
        <v>311027</v>
      </c>
      <c r="B15846" s="285" t="s">
        <v>23505</v>
      </c>
      <c r="C15846" s="513">
        <v>8850.6</v>
      </c>
    </row>
    <row r="15847" spans="1:3">
      <c r="A15847" s="285">
        <v>311028</v>
      </c>
      <c r="B15847" s="285" t="s">
        <v>23506</v>
      </c>
      <c r="C15847" s="513">
        <v>5559</v>
      </c>
    </row>
    <row r="15848" spans="1:3">
      <c r="A15848" s="285">
        <v>311029</v>
      </c>
      <c r="B15848" s="285" t="s">
        <v>23507</v>
      </c>
      <c r="C15848" s="513">
        <v>7119.6</v>
      </c>
    </row>
    <row r="15849" spans="1:3">
      <c r="A15849" s="285">
        <v>311030</v>
      </c>
      <c r="B15849" s="285" t="s">
        <v>23508</v>
      </c>
      <c r="C15849" s="513">
        <v>7638</v>
      </c>
    </row>
    <row r="15850" spans="1:3">
      <c r="A15850" s="285">
        <v>311031</v>
      </c>
      <c r="B15850" s="285" t="s">
        <v>23509</v>
      </c>
      <c r="C15850" s="513">
        <v>9008.4</v>
      </c>
    </row>
    <row r="15851" spans="1:3">
      <c r="A15851" s="285">
        <v>311032</v>
      </c>
      <c r="B15851" s="285" t="s">
        <v>23510</v>
      </c>
      <c r="C15851" s="513">
        <v>6047.4</v>
      </c>
    </row>
    <row r="15852" spans="1:3">
      <c r="A15852" s="285">
        <v>311033</v>
      </c>
      <c r="B15852" s="285" t="s">
        <v>23511</v>
      </c>
      <c r="C15852" s="513">
        <v>8136.6</v>
      </c>
    </row>
    <row r="15853" spans="1:3">
      <c r="A15853" s="285">
        <v>311034</v>
      </c>
      <c r="B15853" s="285" t="s">
        <v>23512</v>
      </c>
      <c r="C15853" s="513">
        <v>9436.7999999999993</v>
      </c>
    </row>
    <row r="15854" spans="1:3">
      <c r="A15854" s="285">
        <v>311036</v>
      </c>
      <c r="B15854" s="285" t="s">
        <v>23513</v>
      </c>
      <c r="C15854" s="513">
        <v>7887.6</v>
      </c>
    </row>
    <row r="15855" spans="1:3">
      <c r="A15855" s="285">
        <v>311037</v>
      </c>
      <c r="B15855" s="285" t="s">
        <v>23514</v>
      </c>
      <c r="C15855" s="513">
        <v>11079.6</v>
      </c>
    </row>
    <row r="15856" spans="1:3">
      <c r="A15856" s="285">
        <v>311038</v>
      </c>
      <c r="B15856" s="285" t="s">
        <v>23515</v>
      </c>
      <c r="C15856" s="513">
        <v>12091.2</v>
      </c>
    </row>
    <row r="15857" spans="1:3">
      <c r="A15857" s="285">
        <v>311039</v>
      </c>
      <c r="B15857" s="285" t="s">
        <v>23516</v>
      </c>
      <c r="C15857" s="513">
        <v>14178</v>
      </c>
    </row>
    <row r="15858" spans="1:3">
      <c r="A15858" s="285">
        <v>311040</v>
      </c>
      <c r="B15858" s="285" t="s">
        <v>23517</v>
      </c>
      <c r="C15858" s="513">
        <v>9540</v>
      </c>
    </row>
    <row r="15859" spans="1:3">
      <c r="A15859" s="285">
        <v>311041</v>
      </c>
      <c r="B15859" s="285" t="s">
        <v>23518</v>
      </c>
      <c r="C15859" s="513">
        <v>13664.4</v>
      </c>
    </row>
    <row r="15860" spans="1:3">
      <c r="A15860" s="285">
        <v>311042</v>
      </c>
      <c r="B15860" s="285" t="s">
        <v>23519</v>
      </c>
      <c r="C15860" s="513">
        <v>15748.2</v>
      </c>
    </row>
    <row r="15861" spans="1:3">
      <c r="A15861" s="285">
        <v>694812</v>
      </c>
      <c r="B15861" s="285" t="s">
        <v>23489</v>
      </c>
      <c r="C15861" s="513">
        <v>20.681899999999999</v>
      </c>
    </row>
    <row r="15862" spans="1:3">
      <c r="A15862" s="285" t="e">
        <v>#VALUE!</v>
      </c>
      <c r="B15862" s="285" t="s">
        <v>23520</v>
      </c>
      <c r="C15862" s="513">
        <v>60.982399999999998</v>
      </c>
    </row>
    <row r="15863" spans="1:3">
      <c r="A15863" s="285" t="e">
        <v>#VALUE!</v>
      </c>
      <c r="B15863" s="285" t="s">
        <v>23521</v>
      </c>
      <c r="C15863" s="513">
        <v>214.7</v>
      </c>
    </row>
    <row r="15864" spans="1:3">
      <c r="A15864" s="285" t="e">
        <v>#VALUE!</v>
      </c>
      <c r="B15864" s="285" t="s">
        <v>23522</v>
      </c>
      <c r="C15864" s="513">
        <v>81.319999999999993</v>
      </c>
    </row>
    <row r="15865" spans="1:3">
      <c r="A15865" s="285" t="e">
        <v>#VALUE!</v>
      </c>
      <c r="B15865" s="285" t="s">
        <v>23523</v>
      </c>
      <c r="C15865" s="513">
        <v>149.036</v>
      </c>
    </row>
    <row r="15866" spans="1:3">
      <c r="A15866" s="285" t="e">
        <v>#VALUE!</v>
      </c>
      <c r="B15866" s="285" t="s">
        <v>23524</v>
      </c>
      <c r="C15866" s="513">
        <v>135.50800000000001</v>
      </c>
    </row>
    <row r="15867" spans="1:3">
      <c r="A15867" s="285" t="e">
        <v>#VALUE!</v>
      </c>
      <c r="B15867" s="285" t="s">
        <v>23525</v>
      </c>
      <c r="C15867" s="513">
        <v>149.036</v>
      </c>
    </row>
    <row r="15868" spans="1:3">
      <c r="A15868" s="285">
        <v>132048</v>
      </c>
      <c r="B15868" s="285" t="s">
        <v>23526</v>
      </c>
      <c r="C15868" s="513">
        <v>394.05599999999998</v>
      </c>
    </row>
    <row r="15869" spans="1:3">
      <c r="A15869" s="285">
        <v>132050</v>
      </c>
      <c r="B15869" s="285" t="s">
        <v>23526</v>
      </c>
      <c r="C15869" s="513">
        <v>426.34800000000001</v>
      </c>
    </row>
    <row r="15870" spans="1:3">
      <c r="A15870" s="285">
        <v>48775</v>
      </c>
      <c r="B15870" s="285" t="s">
        <v>23527</v>
      </c>
      <c r="C15870" s="513">
        <v>128.25</v>
      </c>
    </row>
    <row r="15871" spans="1:3">
      <c r="A15871" s="285" t="e">
        <v>#VALUE!</v>
      </c>
      <c r="B15871" s="285" t="s">
        <v>23528</v>
      </c>
      <c r="C15871" s="513">
        <v>26.18</v>
      </c>
    </row>
    <row r="15872" spans="1:3">
      <c r="A15872" s="285">
        <v>34020</v>
      </c>
      <c r="B15872" s="285" t="s">
        <v>23529</v>
      </c>
      <c r="C15872" s="513">
        <v>6.4905999999999997</v>
      </c>
    </row>
    <row r="15873" spans="1:3">
      <c r="A15873" s="285">
        <v>62600</v>
      </c>
      <c r="B15873" s="285" t="s">
        <v>23530</v>
      </c>
      <c r="C15873" s="513">
        <v>910.8</v>
      </c>
    </row>
    <row r="15874" spans="1:3">
      <c r="A15874" s="285" t="e">
        <v>#VALUE!</v>
      </c>
      <c r="B15874" s="285" t="s">
        <v>23531</v>
      </c>
      <c r="C15874" s="513">
        <v>951.6</v>
      </c>
    </row>
    <row r="15875" spans="1:3">
      <c r="A15875" s="285" t="e">
        <v>#VALUE!</v>
      </c>
      <c r="B15875" s="285" t="s">
        <v>23532</v>
      </c>
      <c r="C15875" s="513">
        <v>4.83</v>
      </c>
    </row>
    <row r="15876" spans="1:3">
      <c r="A15876" s="285">
        <v>89750</v>
      </c>
      <c r="B15876" s="285" t="s">
        <v>23533</v>
      </c>
      <c r="C15876" s="513">
        <v>29.7044</v>
      </c>
    </row>
    <row r="15877" spans="1:3">
      <c r="A15877" s="285" t="e">
        <v>#VALUE!</v>
      </c>
      <c r="B15877" s="285" t="s">
        <v>23534</v>
      </c>
      <c r="C15877" s="513">
        <v>5.1449999999999996</v>
      </c>
    </row>
    <row r="15878" spans="1:3">
      <c r="A15878" s="285" t="e">
        <v>#VALUE!</v>
      </c>
      <c r="B15878" s="285" t="s">
        <v>23534</v>
      </c>
      <c r="C15878" s="513">
        <v>5.46</v>
      </c>
    </row>
    <row r="15879" spans="1:3">
      <c r="A15879" s="285" t="e">
        <v>#VALUE!</v>
      </c>
      <c r="B15879" s="285" t="s">
        <v>23535</v>
      </c>
      <c r="C15879" s="513">
        <v>3.5335000000000001</v>
      </c>
    </row>
    <row r="15880" spans="1:3">
      <c r="A15880" s="285" t="e">
        <v>#VALUE!</v>
      </c>
      <c r="B15880" s="285" t="s">
        <v>23536</v>
      </c>
      <c r="C15880" s="513">
        <v>2.6389999999999998</v>
      </c>
    </row>
    <row r="15881" spans="1:3">
      <c r="A15881" s="285" t="e">
        <v>#VALUE!</v>
      </c>
      <c r="B15881" s="285" t="s">
        <v>23537</v>
      </c>
      <c r="C15881" s="513">
        <v>81.319999999999993</v>
      </c>
    </row>
    <row r="15882" spans="1:3">
      <c r="A15882" s="285" t="e">
        <v>#VALUE!</v>
      </c>
      <c r="B15882" s="285" t="s">
        <v>23538</v>
      </c>
      <c r="C15882" s="513">
        <v>67.928799999999995</v>
      </c>
    </row>
    <row r="15883" spans="1:3">
      <c r="A15883" s="285">
        <v>30090</v>
      </c>
      <c r="B15883" s="285" t="s">
        <v>23539</v>
      </c>
      <c r="C15883" s="513">
        <v>8.9495000000000005</v>
      </c>
    </row>
    <row r="15884" spans="1:3">
      <c r="A15884" s="285">
        <v>30088</v>
      </c>
      <c r="B15884" s="285" t="s">
        <v>23540</v>
      </c>
      <c r="C15884" s="513">
        <v>8.9495000000000005</v>
      </c>
    </row>
    <row r="15885" spans="1:3">
      <c r="A15885" s="285" t="e">
        <v>#VALUE!</v>
      </c>
      <c r="B15885" s="285" t="s">
        <v>23541</v>
      </c>
      <c r="C15885" s="513">
        <v>8.9350000000000005</v>
      </c>
    </row>
    <row r="15886" spans="1:3">
      <c r="A15886" s="285" t="e">
        <v>#VALUE!</v>
      </c>
      <c r="B15886" s="285" t="s">
        <v>23542</v>
      </c>
      <c r="C15886" s="513">
        <v>8.2149999999999999</v>
      </c>
    </row>
    <row r="15887" spans="1:3">
      <c r="A15887" s="285">
        <v>572100</v>
      </c>
      <c r="B15887" s="285" t="s">
        <v>23543</v>
      </c>
      <c r="C15887" s="513">
        <v>4.3441000000000001</v>
      </c>
    </row>
    <row r="15888" spans="1:3">
      <c r="A15888" s="285" t="e">
        <v>#VALUE!</v>
      </c>
      <c r="B15888" s="285" t="s">
        <v>23544</v>
      </c>
      <c r="C15888" s="513">
        <v>41.459600000000002</v>
      </c>
    </row>
    <row r="15889" spans="1:3">
      <c r="A15889" s="285" t="e">
        <v>#VALUE!</v>
      </c>
      <c r="B15889" s="285" t="s">
        <v>23545</v>
      </c>
      <c r="C15889" s="513">
        <v>9.2149999999999999</v>
      </c>
    </row>
    <row r="15890" spans="1:3">
      <c r="A15890" s="285">
        <v>646240</v>
      </c>
      <c r="B15890" s="285" t="s">
        <v>23546</v>
      </c>
      <c r="C15890" s="513">
        <v>91.415999999999997</v>
      </c>
    </row>
    <row r="15891" spans="1:3">
      <c r="A15891" s="285" t="e">
        <v>#VALUE!</v>
      </c>
      <c r="B15891" s="285" t="s">
        <v>23547</v>
      </c>
      <c r="C15891" s="513">
        <v>41.459600000000002</v>
      </c>
    </row>
    <row r="15892" spans="1:3">
      <c r="A15892" s="285">
        <v>79342</v>
      </c>
      <c r="B15892" s="285" t="s">
        <v>23548</v>
      </c>
      <c r="C15892" s="513">
        <v>4.8525</v>
      </c>
    </row>
    <row r="15893" spans="1:3">
      <c r="A15893" s="285" t="e">
        <v>#VALUE!</v>
      </c>
      <c r="B15893" s="285" t="s">
        <v>23549</v>
      </c>
      <c r="C15893" s="513">
        <v>13.755000000000001</v>
      </c>
    </row>
    <row r="15894" spans="1:3">
      <c r="A15894" s="285">
        <v>88508</v>
      </c>
      <c r="B15894" s="285" t="s">
        <v>23550</v>
      </c>
      <c r="C15894" s="513">
        <v>20.149999999999999</v>
      </c>
    </row>
    <row r="15895" spans="1:3">
      <c r="A15895" s="285">
        <v>57709</v>
      </c>
      <c r="B15895" s="285" t="s">
        <v>23551</v>
      </c>
      <c r="C15895" s="513">
        <v>86.016400000000004</v>
      </c>
    </row>
    <row r="15896" spans="1:3">
      <c r="A15896" s="285" t="e">
        <v>#VALUE!</v>
      </c>
      <c r="B15896" s="285" t="s">
        <v>23552</v>
      </c>
      <c r="C15896" s="513">
        <v>5.68</v>
      </c>
    </row>
    <row r="15897" spans="1:3">
      <c r="A15897" s="285" t="e">
        <v>#VALUE!</v>
      </c>
      <c r="B15897" s="285" t="s">
        <v>23553</v>
      </c>
      <c r="C15897" s="513">
        <v>4.2934999999999999</v>
      </c>
    </row>
    <row r="15898" spans="1:3">
      <c r="A15898" s="285" t="e">
        <v>#VALUE!</v>
      </c>
      <c r="B15898" s="285" t="s">
        <v>23554</v>
      </c>
      <c r="C15898" s="513">
        <v>4.532</v>
      </c>
    </row>
    <row r="15899" spans="1:3">
      <c r="A15899" s="285">
        <v>981097</v>
      </c>
      <c r="B15899" s="285" t="s">
        <v>23555</v>
      </c>
      <c r="C15899" s="513">
        <v>458.27600000000001</v>
      </c>
    </row>
    <row r="15900" spans="1:3">
      <c r="A15900" s="285" t="e">
        <v>#VALUE!</v>
      </c>
      <c r="B15900" s="285" t="s">
        <v>23556</v>
      </c>
      <c r="C15900" s="513">
        <v>1.1479999999999999</v>
      </c>
    </row>
    <row r="15901" spans="1:3">
      <c r="A15901" s="285" t="e">
        <v>#VALUE!</v>
      </c>
      <c r="B15901" s="285" t="s">
        <v>23557</v>
      </c>
      <c r="C15901" s="513">
        <v>2.8915000000000002</v>
      </c>
    </row>
    <row r="15902" spans="1:3">
      <c r="A15902" s="285" t="e">
        <v>#VALUE!</v>
      </c>
      <c r="B15902" s="285" t="s">
        <v>23558</v>
      </c>
      <c r="C15902" s="513">
        <v>4.83</v>
      </c>
    </row>
    <row r="15903" spans="1:3">
      <c r="A15903" s="285">
        <v>412213</v>
      </c>
      <c r="B15903" s="285" t="s">
        <v>23559</v>
      </c>
      <c r="C15903" s="513">
        <v>214.86689999999999</v>
      </c>
    </row>
    <row r="15904" spans="1:3">
      <c r="A15904" s="285">
        <v>36384</v>
      </c>
      <c r="B15904" s="285" t="s">
        <v>23560</v>
      </c>
      <c r="C15904" s="513">
        <v>86.9679</v>
      </c>
    </row>
    <row r="15905" spans="1:3">
      <c r="A15905" s="285">
        <v>36379</v>
      </c>
      <c r="B15905" s="285" t="s">
        <v>23561</v>
      </c>
      <c r="C15905" s="513">
        <v>27.202200000000001</v>
      </c>
    </row>
    <row r="15906" spans="1:3">
      <c r="A15906" s="285">
        <v>89768</v>
      </c>
      <c r="B15906" s="285" t="s">
        <v>23562</v>
      </c>
      <c r="C15906" s="513">
        <v>72.334500000000006</v>
      </c>
    </row>
    <row r="15907" spans="1:3">
      <c r="A15907" s="285" t="e">
        <v>#VALUE!</v>
      </c>
      <c r="B15907" s="285" t="s">
        <v>23563</v>
      </c>
      <c r="C15907" s="513">
        <v>2.8915000000000002</v>
      </c>
    </row>
    <row r="15908" spans="1:3">
      <c r="A15908" s="285">
        <v>33799</v>
      </c>
      <c r="B15908" s="285" t="s">
        <v>23564</v>
      </c>
      <c r="C15908" s="513">
        <v>21.158799999999999</v>
      </c>
    </row>
    <row r="15909" spans="1:3">
      <c r="A15909" s="285">
        <v>33798</v>
      </c>
      <c r="B15909" s="285" t="s">
        <v>23565</v>
      </c>
      <c r="C15909" s="513">
        <v>16.182400000000001</v>
      </c>
    </row>
    <row r="15910" spans="1:3">
      <c r="A15910" s="285" t="e">
        <v>#VALUE!</v>
      </c>
      <c r="B15910" s="285" t="s">
        <v>23566</v>
      </c>
      <c r="C15910" s="513">
        <v>2.2183000000000002</v>
      </c>
    </row>
    <row r="15911" spans="1:3">
      <c r="A15911" s="285" t="e">
        <v>#VALUE!</v>
      </c>
      <c r="B15911" s="285" t="s">
        <v>23567</v>
      </c>
      <c r="C15911" s="513">
        <v>3.4689000000000001</v>
      </c>
    </row>
    <row r="15912" spans="1:3">
      <c r="A15912" s="285">
        <v>3974</v>
      </c>
      <c r="B15912" s="285" t="s">
        <v>23568</v>
      </c>
      <c r="C15912" s="513">
        <v>69.537899999999993</v>
      </c>
    </row>
    <row r="15913" spans="1:3">
      <c r="A15913" s="285">
        <v>26148</v>
      </c>
      <c r="B15913" s="285" t="s">
        <v>23569</v>
      </c>
      <c r="C15913" s="513">
        <v>1445.184</v>
      </c>
    </row>
    <row r="15914" spans="1:3">
      <c r="A15914" s="285">
        <v>28035</v>
      </c>
      <c r="B15914" s="285" t="s">
        <v>23570</v>
      </c>
      <c r="C15914" s="513">
        <v>92.659000000000006</v>
      </c>
    </row>
    <row r="15915" spans="1:3">
      <c r="A15915" s="285">
        <v>28041</v>
      </c>
      <c r="B15915" s="285" t="s">
        <v>23571</v>
      </c>
      <c r="C15915" s="513">
        <v>120.902</v>
      </c>
    </row>
    <row r="15916" spans="1:3">
      <c r="A15916" s="285">
        <v>28047</v>
      </c>
      <c r="B15916" s="285" t="s">
        <v>21434</v>
      </c>
      <c r="C15916" s="513">
        <v>2530.2800000000002</v>
      </c>
    </row>
    <row r="15917" spans="1:3">
      <c r="A15917" s="285">
        <v>28053</v>
      </c>
      <c r="B15917" s="285" t="s">
        <v>21435</v>
      </c>
      <c r="C15917" s="513">
        <v>2646.18</v>
      </c>
    </row>
    <row r="15918" spans="1:3">
      <c r="A15918" s="285">
        <v>28059</v>
      </c>
      <c r="B15918" s="285" t="s">
        <v>21436</v>
      </c>
      <c r="C15918" s="513">
        <v>2761.47</v>
      </c>
    </row>
    <row r="15919" spans="1:3">
      <c r="A15919" s="285">
        <v>28065</v>
      </c>
      <c r="B15919" s="285" t="s">
        <v>21437</v>
      </c>
      <c r="C15919" s="513">
        <v>3290.34</v>
      </c>
    </row>
    <row r="15920" spans="1:3">
      <c r="A15920" s="285">
        <v>28071</v>
      </c>
      <c r="B15920" s="285" t="s">
        <v>21414</v>
      </c>
      <c r="C15920" s="513">
        <v>2629.1</v>
      </c>
    </row>
    <row r="15921" spans="1:3">
      <c r="A15921" s="285">
        <v>28072</v>
      </c>
      <c r="B15921" s="285" t="s">
        <v>21415</v>
      </c>
      <c r="C15921" s="513">
        <v>2761.47</v>
      </c>
    </row>
    <row r="15922" spans="1:3">
      <c r="A15922" s="285">
        <v>28073</v>
      </c>
      <c r="B15922" s="285" t="s">
        <v>21416</v>
      </c>
      <c r="C15922" s="513">
        <v>2893.23</v>
      </c>
    </row>
    <row r="15923" spans="1:3">
      <c r="A15923" s="285">
        <v>28074</v>
      </c>
      <c r="B15923" s="285" t="s">
        <v>21417</v>
      </c>
      <c r="C15923" s="513">
        <v>3023.77</v>
      </c>
    </row>
    <row r="15924" spans="1:3">
      <c r="A15924" s="285">
        <v>28075</v>
      </c>
      <c r="B15924" s="285" t="s">
        <v>21418</v>
      </c>
      <c r="C15924" s="513">
        <v>3155.53</v>
      </c>
    </row>
    <row r="15925" spans="1:3">
      <c r="A15925" s="285">
        <v>28076</v>
      </c>
      <c r="B15925" s="285" t="s">
        <v>21419</v>
      </c>
      <c r="C15925" s="513">
        <v>3417.83</v>
      </c>
    </row>
    <row r="15926" spans="1:3">
      <c r="A15926" s="285">
        <v>28077</v>
      </c>
      <c r="B15926" s="285" t="s">
        <v>21420</v>
      </c>
      <c r="C15926" s="513">
        <v>3589.85</v>
      </c>
    </row>
    <row r="15927" spans="1:3">
      <c r="A15927" s="285">
        <v>28078</v>
      </c>
      <c r="B15927" s="285" t="s">
        <v>21421</v>
      </c>
      <c r="C15927" s="513">
        <v>3760.04</v>
      </c>
    </row>
    <row r="15928" spans="1:3">
      <c r="A15928" s="285">
        <v>28079</v>
      </c>
      <c r="B15928" s="285" t="s">
        <v>21422</v>
      </c>
      <c r="C15928" s="513">
        <v>3932.06</v>
      </c>
    </row>
    <row r="15929" spans="1:3">
      <c r="A15929" s="285">
        <v>28080</v>
      </c>
      <c r="B15929" s="285" t="s">
        <v>21423</v>
      </c>
      <c r="C15929" s="513">
        <v>4103.47</v>
      </c>
    </row>
    <row r="15930" spans="1:3">
      <c r="A15930" s="285">
        <v>28081</v>
      </c>
      <c r="B15930" s="285" t="s">
        <v>21424</v>
      </c>
      <c r="C15930" s="513">
        <v>2893.23</v>
      </c>
    </row>
    <row r="15931" spans="1:3">
      <c r="A15931" s="285">
        <v>28082</v>
      </c>
      <c r="B15931" s="285" t="s">
        <v>21425</v>
      </c>
      <c r="C15931" s="513">
        <v>3037.8</v>
      </c>
    </row>
    <row r="15932" spans="1:3">
      <c r="A15932" s="285">
        <v>28083</v>
      </c>
      <c r="B15932" s="285" t="s">
        <v>21426</v>
      </c>
      <c r="C15932" s="513">
        <v>3181.76</v>
      </c>
    </row>
    <row r="15933" spans="1:3">
      <c r="A15933" s="285">
        <v>28084</v>
      </c>
      <c r="B15933" s="285" t="s">
        <v>21427</v>
      </c>
      <c r="C15933" s="513">
        <v>3328.16</v>
      </c>
    </row>
    <row r="15934" spans="1:3">
      <c r="A15934" s="285">
        <v>28085</v>
      </c>
      <c r="B15934" s="285" t="s">
        <v>21428</v>
      </c>
      <c r="C15934" s="513">
        <v>3470.9</v>
      </c>
    </row>
    <row r="15935" spans="1:3">
      <c r="A15935" s="285">
        <v>28086</v>
      </c>
      <c r="B15935" s="285" t="s">
        <v>21429</v>
      </c>
      <c r="C15935" s="513">
        <v>3760.04</v>
      </c>
    </row>
    <row r="15936" spans="1:3">
      <c r="A15936" s="285">
        <v>28087</v>
      </c>
      <c r="B15936" s="285" t="s">
        <v>21430</v>
      </c>
      <c r="C15936" s="513">
        <v>3947.92</v>
      </c>
    </row>
    <row r="15937" spans="1:3">
      <c r="A15937" s="285">
        <v>28088</v>
      </c>
      <c r="B15937" s="285" t="s">
        <v>21431</v>
      </c>
      <c r="C15937" s="513">
        <v>4137.0200000000004</v>
      </c>
    </row>
    <row r="15938" spans="1:3">
      <c r="A15938" s="285">
        <v>28089</v>
      </c>
      <c r="B15938" s="285" t="s">
        <v>21432</v>
      </c>
      <c r="C15938" s="513">
        <v>4323.07</v>
      </c>
    </row>
    <row r="15939" spans="1:3">
      <c r="A15939" s="285">
        <v>28090</v>
      </c>
      <c r="B15939" s="285" t="s">
        <v>21433</v>
      </c>
      <c r="C15939" s="513">
        <v>4511.5600000000004</v>
      </c>
    </row>
    <row r="15940" spans="1:3">
      <c r="A15940" s="285">
        <v>28091</v>
      </c>
      <c r="B15940" s="285" t="s">
        <v>21438</v>
      </c>
      <c r="C15940" s="513">
        <v>3441.62</v>
      </c>
    </row>
    <row r="15941" spans="1:3">
      <c r="A15941" s="285">
        <v>28092</v>
      </c>
      <c r="B15941" s="285" t="s">
        <v>21439</v>
      </c>
      <c r="C15941" s="513">
        <v>3589.85</v>
      </c>
    </row>
    <row r="15942" spans="1:3">
      <c r="A15942" s="285">
        <v>28093</v>
      </c>
      <c r="B15942" s="285" t="s">
        <v>23572</v>
      </c>
      <c r="C15942" s="513">
        <v>3957.07</v>
      </c>
    </row>
    <row r="15943" spans="1:3">
      <c r="A15943" s="285">
        <v>28094</v>
      </c>
      <c r="B15943" s="285" t="s">
        <v>23573</v>
      </c>
      <c r="C15943" s="513">
        <v>4162.03</v>
      </c>
    </row>
    <row r="15944" spans="1:3">
      <c r="A15944" s="285">
        <v>28095</v>
      </c>
      <c r="B15944" s="285" t="s">
        <v>23574</v>
      </c>
      <c r="C15944" s="513">
        <v>4366.38</v>
      </c>
    </row>
    <row r="15945" spans="1:3">
      <c r="A15945" s="285">
        <v>28096</v>
      </c>
      <c r="B15945" s="285" t="s">
        <v>23575</v>
      </c>
      <c r="C15945" s="513">
        <v>4570.12</v>
      </c>
    </row>
    <row r="15946" spans="1:3">
      <c r="A15946" s="285">
        <v>28097</v>
      </c>
      <c r="B15946" s="285" t="s">
        <v>23576</v>
      </c>
      <c r="C15946" s="513">
        <v>4774.47</v>
      </c>
    </row>
    <row r="15947" spans="1:3">
      <c r="A15947" s="285">
        <v>28098</v>
      </c>
      <c r="B15947" s="285" t="s">
        <v>23577</v>
      </c>
      <c r="C15947" s="513">
        <v>4932.46</v>
      </c>
    </row>
    <row r="15948" spans="1:3">
      <c r="A15948" s="285">
        <v>28099</v>
      </c>
      <c r="B15948" s="285" t="s">
        <v>23578</v>
      </c>
      <c r="C15948" s="513">
        <v>5199.03</v>
      </c>
    </row>
    <row r="15949" spans="1:3">
      <c r="A15949" s="285">
        <v>28100</v>
      </c>
      <c r="B15949" s="285" t="s">
        <v>23579</v>
      </c>
      <c r="C15949" s="513">
        <v>5464.99</v>
      </c>
    </row>
    <row r="15950" spans="1:3">
      <c r="A15950" s="285">
        <v>28101</v>
      </c>
      <c r="B15950" s="285" t="s">
        <v>23580</v>
      </c>
      <c r="C15950" s="513">
        <v>4309.04</v>
      </c>
    </row>
    <row r="15951" spans="1:3">
      <c r="A15951" s="285">
        <v>28102</v>
      </c>
      <c r="B15951" s="285" t="s">
        <v>23581</v>
      </c>
      <c r="C15951" s="513">
        <v>4629.29</v>
      </c>
    </row>
    <row r="15952" spans="1:3">
      <c r="A15952" s="285">
        <v>28103</v>
      </c>
      <c r="B15952" s="285" t="s">
        <v>23582</v>
      </c>
      <c r="C15952" s="513">
        <v>5369.83</v>
      </c>
    </row>
    <row r="15953" spans="1:3">
      <c r="A15953" s="285">
        <v>28104</v>
      </c>
      <c r="B15953" s="285" t="s">
        <v>23583</v>
      </c>
      <c r="C15953" s="513">
        <v>5786.46</v>
      </c>
    </row>
    <row r="15954" spans="1:3">
      <c r="A15954" s="285">
        <v>28105</v>
      </c>
      <c r="B15954" s="285" t="s">
        <v>23580</v>
      </c>
      <c r="C15954" s="513">
        <v>5002</v>
      </c>
    </row>
    <row r="15955" spans="1:3">
      <c r="A15955" s="285">
        <v>28106</v>
      </c>
      <c r="B15955" s="285" t="s">
        <v>23581</v>
      </c>
      <c r="C15955" s="513">
        <v>5450.35</v>
      </c>
    </row>
    <row r="15956" spans="1:3">
      <c r="A15956" s="285">
        <v>28107</v>
      </c>
      <c r="B15956" s="285" t="s">
        <v>23582</v>
      </c>
      <c r="C15956" s="513">
        <v>7207.15</v>
      </c>
    </row>
    <row r="15957" spans="1:3">
      <c r="A15957" s="285">
        <v>28108</v>
      </c>
      <c r="B15957" s="285" t="s">
        <v>23583</v>
      </c>
      <c r="C15957" s="513">
        <v>7793.97</v>
      </c>
    </row>
    <row r="15958" spans="1:3">
      <c r="A15958" s="285">
        <v>28118</v>
      </c>
      <c r="B15958" s="285" t="s">
        <v>23584</v>
      </c>
      <c r="C15958" s="513">
        <v>5730.34</v>
      </c>
    </row>
    <row r="15959" spans="1:3">
      <c r="A15959" s="285">
        <v>28119</v>
      </c>
      <c r="B15959" s="285" t="s">
        <v>23585</v>
      </c>
      <c r="C15959" s="513">
        <v>5996.3</v>
      </c>
    </row>
    <row r="15960" spans="1:3">
      <c r="A15960" s="285">
        <v>28147</v>
      </c>
      <c r="B15960" s="285" t="s">
        <v>23570</v>
      </c>
      <c r="C15960" s="513">
        <v>71.308999999999997</v>
      </c>
    </row>
    <row r="15961" spans="1:3">
      <c r="A15961" s="285">
        <v>28148</v>
      </c>
      <c r="B15961" s="285" t="s">
        <v>23571</v>
      </c>
      <c r="C15961" s="513">
        <v>93.147000000000006</v>
      </c>
    </row>
    <row r="15962" spans="1:3">
      <c r="A15962" s="285">
        <v>28153</v>
      </c>
      <c r="B15962" s="285" t="s">
        <v>23586</v>
      </c>
      <c r="C15962" s="513">
        <v>732</v>
      </c>
    </row>
    <row r="15963" spans="1:3">
      <c r="A15963" s="285">
        <v>28154</v>
      </c>
      <c r="B15963" s="285" t="s">
        <v>23587</v>
      </c>
      <c r="C15963" s="513">
        <v>986.98</v>
      </c>
    </row>
    <row r="15964" spans="1:3">
      <c r="A15964" s="285">
        <v>28167</v>
      </c>
      <c r="B15964" s="285" t="s">
        <v>23588</v>
      </c>
      <c r="C15964" s="513">
        <v>596.15300000000002</v>
      </c>
    </row>
    <row r="15965" spans="1:3">
      <c r="A15965" s="285">
        <v>28168</v>
      </c>
      <c r="B15965" s="285" t="s">
        <v>23589</v>
      </c>
      <c r="C15965" s="513">
        <v>774.7</v>
      </c>
    </row>
    <row r="15966" spans="1:3">
      <c r="A15966" s="285">
        <v>28871</v>
      </c>
      <c r="B15966" s="285" t="s">
        <v>23590</v>
      </c>
      <c r="C15966" s="513">
        <v>239.547</v>
      </c>
    </row>
    <row r="15967" spans="1:3">
      <c r="A15967" s="285">
        <v>28906</v>
      </c>
      <c r="B15967" s="285" t="s">
        <v>23590</v>
      </c>
      <c r="C15967" s="513">
        <v>239.547</v>
      </c>
    </row>
    <row r="15968" spans="1:3">
      <c r="A15968" s="285">
        <v>33782</v>
      </c>
      <c r="B15968" s="285" t="s">
        <v>23591</v>
      </c>
      <c r="C15968" s="513">
        <v>1337.96</v>
      </c>
    </row>
    <row r="15969" spans="1:3">
      <c r="A15969" s="285">
        <v>33785</v>
      </c>
      <c r="B15969" s="285" t="s">
        <v>23592</v>
      </c>
      <c r="C15969" s="513">
        <v>302.64</v>
      </c>
    </row>
    <row r="15970" spans="1:3">
      <c r="A15970" s="285">
        <v>33797</v>
      </c>
      <c r="B15970" s="285" t="s">
        <v>23593</v>
      </c>
      <c r="C15970" s="513">
        <v>42.993600000000001</v>
      </c>
    </row>
    <row r="15971" spans="1:3">
      <c r="A15971" s="285">
        <v>37384</v>
      </c>
      <c r="B15971" s="285" t="s">
        <v>23594</v>
      </c>
      <c r="C15971" s="513">
        <v>31.387599999999999</v>
      </c>
    </row>
    <row r="15972" spans="1:3">
      <c r="A15972" s="285" t="e">
        <v>#VALUE!</v>
      </c>
      <c r="B15972" s="285" t="s">
        <v>23595</v>
      </c>
      <c r="C15972" s="513">
        <v>4.4424999999999999</v>
      </c>
    </row>
    <row r="15973" spans="1:3">
      <c r="A15973" s="285" t="e">
        <v>#VALUE!</v>
      </c>
      <c r="B15973" s="285" t="s">
        <v>23595</v>
      </c>
      <c r="C15973" s="513">
        <v>4.4424999999999999</v>
      </c>
    </row>
    <row r="15974" spans="1:3">
      <c r="A15974" s="285" t="e">
        <v>#VALUE!</v>
      </c>
      <c r="B15974" s="285" t="s">
        <v>23596</v>
      </c>
      <c r="C15974" s="513">
        <v>4.4424999999999999</v>
      </c>
    </row>
    <row r="15975" spans="1:3">
      <c r="A15975" s="285" t="e">
        <v>#VALUE!</v>
      </c>
      <c r="B15975" s="285" t="s">
        <v>23595</v>
      </c>
      <c r="C15975" s="513">
        <v>4.4424999999999999</v>
      </c>
    </row>
    <row r="15976" spans="1:3">
      <c r="A15976" s="285" t="e">
        <v>#VALUE!</v>
      </c>
      <c r="B15976" s="285" t="s">
        <v>23597</v>
      </c>
      <c r="C15976" s="513">
        <v>4.4424999999999999</v>
      </c>
    </row>
    <row r="15977" spans="1:3">
      <c r="A15977" s="285" t="e">
        <v>#VALUE!</v>
      </c>
      <c r="B15977" s="285" t="s">
        <v>23598</v>
      </c>
      <c r="C15977" s="513">
        <v>19.047599999999999</v>
      </c>
    </row>
    <row r="15978" spans="1:3">
      <c r="A15978" s="285" t="e">
        <v>#VALUE!</v>
      </c>
      <c r="B15978" s="285" t="s">
        <v>23599</v>
      </c>
      <c r="C15978" s="513">
        <v>41.511600000000001</v>
      </c>
    </row>
    <row r="15979" spans="1:3">
      <c r="A15979" s="285" t="e">
        <v>#VALUE!</v>
      </c>
      <c r="B15979" s="285" t="s">
        <v>23600</v>
      </c>
      <c r="C15979" s="513">
        <v>30.654</v>
      </c>
    </row>
    <row r="15980" spans="1:3">
      <c r="A15980" s="285" t="e">
        <v>#VALUE!</v>
      </c>
      <c r="B15980" s="285" t="s">
        <v>23601</v>
      </c>
      <c r="C15980" s="513">
        <v>61.268999999999998</v>
      </c>
    </row>
    <row r="15981" spans="1:3">
      <c r="A15981" s="285" t="e">
        <v>#VALUE!</v>
      </c>
      <c r="B15981" s="285" t="s">
        <v>23602</v>
      </c>
      <c r="C15981" s="513">
        <v>113.49</v>
      </c>
    </row>
    <row r="15982" spans="1:3">
      <c r="A15982" s="285" t="e">
        <v>#VALUE!</v>
      </c>
      <c r="B15982" s="285" t="s">
        <v>23603</v>
      </c>
      <c r="C15982" s="513">
        <v>33.017400000000002</v>
      </c>
    </row>
    <row r="15983" spans="1:3">
      <c r="A15983" s="285" t="e">
        <v>#VALUE!</v>
      </c>
      <c r="B15983" s="285" t="s">
        <v>23604</v>
      </c>
      <c r="C15983" s="513">
        <v>9.2850000000000001</v>
      </c>
    </row>
    <row r="15984" spans="1:3">
      <c r="A15984" s="285" t="e">
        <v>#VALUE!</v>
      </c>
      <c r="B15984" s="285" t="s">
        <v>23605</v>
      </c>
      <c r="C15984" s="513">
        <v>8.0500000000000007</v>
      </c>
    </row>
    <row r="15985" spans="1:3">
      <c r="A15985" s="285" t="e">
        <v>#VALUE!</v>
      </c>
      <c r="B15985" s="285" t="s">
        <v>23606</v>
      </c>
      <c r="C15985" s="513">
        <v>5.6349999999999998</v>
      </c>
    </row>
    <row r="15986" spans="1:3">
      <c r="A15986" s="285" t="e">
        <v>#VALUE!</v>
      </c>
      <c r="B15986" s="285" t="s">
        <v>23607</v>
      </c>
      <c r="C15986" s="513">
        <v>7.6749999999999998</v>
      </c>
    </row>
    <row r="15987" spans="1:3">
      <c r="A15987" s="285" t="e">
        <v>#VALUE!</v>
      </c>
      <c r="B15987" s="285" t="s">
        <v>23608</v>
      </c>
      <c r="C15987" s="513">
        <v>10.17</v>
      </c>
    </row>
    <row r="15988" spans="1:3">
      <c r="A15988" s="285" t="e">
        <v>#VALUE!</v>
      </c>
      <c r="B15988" s="285" t="s">
        <v>23609</v>
      </c>
      <c r="C15988" s="513">
        <v>7.45</v>
      </c>
    </row>
    <row r="15989" spans="1:3">
      <c r="A15989" s="285" t="e">
        <v>#VALUE!</v>
      </c>
      <c r="B15989" s="285" t="s">
        <v>23610</v>
      </c>
      <c r="C15989" s="513">
        <v>9.9849999999999994</v>
      </c>
    </row>
    <row r="15990" spans="1:3">
      <c r="A15990" s="285" t="e">
        <v>#VALUE!</v>
      </c>
      <c r="B15990" s="285" t="s">
        <v>23611</v>
      </c>
      <c r="C15990" s="513">
        <v>1.1924999999999999</v>
      </c>
    </row>
    <row r="15991" spans="1:3">
      <c r="A15991" s="285" t="e">
        <v>#VALUE!</v>
      </c>
      <c r="B15991" s="285" t="s">
        <v>23612</v>
      </c>
      <c r="C15991" s="513">
        <v>9.26</v>
      </c>
    </row>
    <row r="15992" spans="1:3">
      <c r="A15992" s="285" t="e">
        <v>#VALUE!</v>
      </c>
      <c r="B15992" s="285" t="s">
        <v>23613</v>
      </c>
      <c r="C15992" s="513">
        <v>12.37</v>
      </c>
    </row>
    <row r="15993" spans="1:3">
      <c r="A15993" s="285" t="e">
        <v>#VALUE!</v>
      </c>
      <c r="B15993" s="285" t="s">
        <v>23614</v>
      </c>
      <c r="C15993" s="513">
        <v>16.024999999999999</v>
      </c>
    </row>
    <row r="15994" spans="1:3">
      <c r="A15994" s="285" t="e">
        <v>#VALUE!</v>
      </c>
      <c r="B15994" s="285" t="s">
        <v>23615</v>
      </c>
      <c r="C15994" s="513">
        <v>19.844999999999999</v>
      </c>
    </row>
    <row r="15995" spans="1:3">
      <c r="A15995" s="285" t="e">
        <v>#VALUE!</v>
      </c>
      <c r="B15995" s="285" t="s">
        <v>23616</v>
      </c>
      <c r="C15995" s="513">
        <v>4.83</v>
      </c>
    </row>
    <row r="15996" spans="1:3">
      <c r="A15996" s="285" t="e">
        <v>#VALUE!</v>
      </c>
      <c r="B15996" s="285" t="s">
        <v>23612</v>
      </c>
      <c r="C15996" s="513">
        <v>5.46</v>
      </c>
    </row>
    <row r="15997" spans="1:3">
      <c r="A15997" s="285" t="e">
        <v>#VALUE!</v>
      </c>
      <c r="B15997" s="285" t="s">
        <v>23617</v>
      </c>
      <c r="C15997" s="513">
        <v>12.255000000000001</v>
      </c>
    </row>
    <row r="15998" spans="1:3">
      <c r="A15998" s="285" t="e">
        <v>#VALUE!</v>
      </c>
      <c r="B15998" s="285" t="s">
        <v>23618</v>
      </c>
      <c r="C15998" s="513">
        <v>15.955</v>
      </c>
    </row>
    <row r="15999" spans="1:3">
      <c r="A15999" s="285" t="e">
        <v>#VALUE!</v>
      </c>
      <c r="B15999" s="285" t="s">
        <v>23619</v>
      </c>
      <c r="C15999" s="513">
        <v>20.805</v>
      </c>
    </row>
    <row r="16000" spans="1:3">
      <c r="A16000" s="285" t="e">
        <v>#VALUE!</v>
      </c>
      <c r="B16000" s="285" t="s">
        <v>23620</v>
      </c>
      <c r="C16000" s="513">
        <v>24.614999999999998</v>
      </c>
    </row>
    <row r="16001" spans="1:3">
      <c r="A16001" s="285" t="e">
        <v>#VALUE!</v>
      </c>
      <c r="B16001" s="285" t="s">
        <v>23621</v>
      </c>
      <c r="C16001" s="513">
        <v>8.5350000000000001</v>
      </c>
    </row>
    <row r="16002" spans="1:3">
      <c r="A16002" s="285" t="e">
        <v>#VALUE!</v>
      </c>
      <c r="B16002" s="285" t="s">
        <v>23621</v>
      </c>
      <c r="C16002" s="513">
        <v>8.84</v>
      </c>
    </row>
    <row r="16003" spans="1:3">
      <c r="A16003" s="285">
        <v>77135</v>
      </c>
      <c r="B16003" s="285" t="s">
        <v>23622</v>
      </c>
      <c r="C16003" s="513">
        <v>11.67</v>
      </c>
    </row>
    <row r="16004" spans="1:3">
      <c r="A16004" s="285" t="e">
        <v>#VALUE!</v>
      </c>
      <c r="B16004" s="285" t="s">
        <v>23613</v>
      </c>
      <c r="C16004" s="513">
        <v>10.395</v>
      </c>
    </row>
    <row r="16005" spans="1:3">
      <c r="A16005" s="285" t="e">
        <v>#VALUE!</v>
      </c>
      <c r="B16005" s="285" t="s">
        <v>23614</v>
      </c>
      <c r="C16005" s="513">
        <v>13.955</v>
      </c>
    </row>
    <row r="16006" spans="1:3">
      <c r="A16006" s="285" t="e">
        <v>#VALUE!</v>
      </c>
      <c r="B16006" s="285" t="s">
        <v>23615</v>
      </c>
      <c r="C16006" s="513">
        <v>18.035</v>
      </c>
    </row>
    <row r="16007" spans="1:3">
      <c r="A16007" s="285" t="e">
        <v>#VALUE!</v>
      </c>
      <c r="B16007" s="285" t="s">
        <v>23621</v>
      </c>
      <c r="C16007" s="513">
        <v>10.84</v>
      </c>
    </row>
    <row r="16008" spans="1:3">
      <c r="A16008" s="285" t="e">
        <v>#VALUE!</v>
      </c>
      <c r="B16008" s="285" t="s">
        <v>23618</v>
      </c>
      <c r="C16008" s="513">
        <v>12.525</v>
      </c>
    </row>
    <row r="16009" spans="1:3">
      <c r="A16009" s="285" t="e">
        <v>#VALUE!</v>
      </c>
      <c r="B16009" s="285" t="s">
        <v>23619</v>
      </c>
      <c r="C16009" s="513">
        <v>15.654999999999999</v>
      </c>
    </row>
    <row r="16010" spans="1:3">
      <c r="A16010" s="285" t="e">
        <v>#VALUE!</v>
      </c>
      <c r="B16010" s="285" t="s">
        <v>23612</v>
      </c>
      <c r="C16010" s="513">
        <v>7.4850000000000003</v>
      </c>
    </row>
    <row r="16011" spans="1:3">
      <c r="A16011" s="285" t="e">
        <v>#VALUE!</v>
      </c>
      <c r="B16011" s="285" t="s">
        <v>23612</v>
      </c>
      <c r="C16011" s="513">
        <v>5.46</v>
      </c>
    </row>
    <row r="16012" spans="1:3">
      <c r="A16012" s="285" t="e">
        <v>#VALUE!</v>
      </c>
      <c r="B16012" s="285" t="s">
        <v>23613</v>
      </c>
      <c r="C16012" s="513">
        <v>11.02</v>
      </c>
    </row>
    <row r="16013" spans="1:3">
      <c r="A16013" s="285" t="e">
        <v>#VALUE!</v>
      </c>
      <c r="B16013" s="285" t="s">
        <v>23623</v>
      </c>
      <c r="C16013" s="513">
        <v>6.19</v>
      </c>
    </row>
    <row r="16014" spans="1:3">
      <c r="A16014" s="285" t="e">
        <v>#VALUE!</v>
      </c>
      <c r="B16014" s="285" t="s">
        <v>23623</v>
      </c>
      <c r="C16014" s="513">
        <v>11.06</v>
      </c>
    </row>
    <row r="16015" spans="1:3">
      <c r="A16015" s="285" t="e">
        <v>#VALUE!</v>
      </c>
      <c r="B16015" s="285" t="s">
        <v>23613</v>
      </c>
      <c r="C16015" s="513">
        <v>11.02</v>
      </c>
    </row>
    <row r="16016" spans="1:3">
      <c r="A16016" s="285" t="e">
        <v>#VALUE!</v>
      </c>
      <c r="B16016" s="285" t="s">
        <v>23614</v>
      </c>
      <c r="C16016" s="513">
        <v>18.59</v>
      </c>
    </row>
    <row r="16017" spans="1:3">
      <c r="A16017" s="285" t="e">
        <v>#VALUE!</v>
      </c>
      <c r="B16017" s="285" t="s">
        <v>23615</v>
      </c>
      <c r="C16017" s="513">
        <v>19.605</v>
      </c>
    </row>
    <row r="16018" spans="1:3">
      <c r="A16018" s="285" t="e">
        <v>#VALUE!</v>
      </c>
      <c r="B16018" s="285" t="s">
        <v>23623</v>
      </c>
      <c r="C16018" s="513">
        <v>8.4949999999999992</v>
      </c>
    </row>
    <row r="16019" spans="1:3">
      <c r="A16019" s="285" t="e">
        <v>#VALUE!</v>
      </c>
      <c r="B16019" s="285" t="s">
        <v>23612</v>
      </c>
      <c r="C16019" s="513">
        <v>5.46</v>
      </c>
    </row>
    <row r="16020" spans="1:3">
      <c r="A16020" s="285" t="e">
        <v>#VALUE!</v>
      </c>
      <c r="B16020" s="285" t="s">
        <v>23614</v>
      </c>
      <c r="C16020" s="513">
        <v>20.29</v>
      </c>
    </row>
    <row r="16021" spans="1:3">
      <c r="A16021" s="285" t="e">
        <v>#VALUE!</v>
      </c>
      <c r="B16021" s="285" t="s">
        <v>23613</v>
      </c>
      <c r="C16021" s="513">
        <v>12.02</v>
      </c>
    </row>
    <row r="16022" spans="1:3">
      <c r="A16022" s="285" t="e">
        <v>#VALUE!</v>
      </c>
      <c r="B16022" s="285" t="s">
        <v>23621</v>
      </c>
      <c r="C16022" s="513">
        <v>10.87</v>
      </c>
    </row>
    <row r="16023" spans="1:3">
      <c r="A16023" s="285" t="e">
        <v>#VALUE!</v>
      </c>
      <c r="B16023" s="285" t="s">
        <v>23612</v>
      </c>
      <c r="C16023" s="513">
        <v>5.46</v>
      </c>
    </row>
    <row r="16024" spans="1:3">
      <c r="A16024" s="285" t="e">
        <v>#VALUE!</v>
      </c>
      <c r="B16024" s="285" t="s">
        <v>23612</v>
      </c>
      <c r="C16024" s="513">
        <v>5.46</v>
      </c>
    </row>
    <row r="16025" spans="1:3">
      <c r="A16025" s="285" t="e">
        <v>#VALUE!</v>
      </c>
      <c r="B16025" s="285" t="s">
        <v>23624</v>
      </c>
      <c r="C16025" s="513">
        <v>24.195</v>
      </c>
    </row>
    <row r="16026" spans="1:3">
      <c r="A16026" s="285">
        <v>77589</v>
      </c>
      <c r="B16026" s="285" t="s">
        <v>23625</v>
      </c>
      <c r="C16026" s="513">
        <v>18.3</v>
      </c>
    </row>
    <row r="16027" spans="1:3">
      <c r="A16027" s="285" t="e">
        <v>#VALUE!</v>
      </c>
      <c r="B16027" s="285" t="s">
        <v>23626</v>
      </c>
      <c r="C16027" s="513">
        <v>62.696399999999997</v>
      </c>
    </row>
    <row r="16028" spans="1:3">
      <c r="A16028" s="285" t="e">
        <v>#VALUE!</v>
      </c>
      <c r="B16028" s="285" t="s">
        <v>23627</v>
      </c>
      <c r="C16028" s="513">
        <v>62.977200000000003</v>
      </c>
    </row>
    <row r="16029" spans="1:3">
      <c r="A16029" s="285" t="e">
        <v>#VALUE!</v>
      </c>
      <c r="B16029" s="285" t="s">
        <v>23628</v>
      </c>
      <c r="C16029" s="513">
        <v>53.203800000000001</v>
      </c>
    </row>
    <row r="16030" spans="1:3">
      <c r="A16030" s="285" t="e">
        <v>#VALUE!</v>
      </c>
      <c r="B16030" s="285" t="s">
        <v>23628</v>
      </c>
      <c r="C16030" s="513">
        <v>106.392</v>
      </c>
    </row>
    <row r="16031" spans="1:3">
      <c r="A16031" s="285" t="e">
        <v>#VALUE!</v>
      </c>
      <c r="B16031" s="285" t="s">
        <v>23629</v>
      </c>
      <c r="C16031" s="513">
        <v>64.919399999999996</v>
      </c>
    </row>
    <row r="16032" spans="1:3">
      <c r="A16032" s="285" t="e">
        <v>#VALUE!</v>
      </c>
      <c r="B16032" s="285" t="s">
        <v>23630</v>
      </c>
      <c r="C16032" s="513">
        <v>5.92</v>
      </c>
    </row>
    <row r="16033" spans="1:3">
      <c r="A16033" s="285" t="e">
        <v>#VALUE!</v>
      </c>
      <c r="B16033" s="285" t="s">
        <v>23630</v>
      </c>
      <c r="C16033" s="513">
        <v>6.0549999999999997</v>
      </c>
    </row>
    <row r="16034" spans="1:3">
      <c r="A16034" s="285" t="e">
        <v>#VALUE!</v>
      </c>
      <c r="B16034" s="285" t="s">
        <v>23631</v>
      </c>
      <c r="C16034" s="513">
        <v>7.0149999999999997</v>
      </c>
    </row>
    <row r="16035" spans="1:3">
      <c r="A16035" s="285" t="e">
        <v>#VALUE!</v>
      </c>
      <c r="B16035" s="285" t="s">
        <v>23631</v>
      </c>
      <c r="C16035" s="513">
        <v>7.34</v>
      </c>
    </row>
    <row r="16036" spans="1:3">
      <c r="A16036" s="285" t="e">
        <v>#VALUE!</v>
      </c>
      <c r="B16036" s="285" t="s">
        <v>23632</v>
      </c>
      <c r="C16036" s="513">
        <v>2.58</v>
      </c>
    </row>
    <row r="16037" spans="1:3">
      <c r="A16037" s="285" t="e">
        <v>#VALUE!</v>
      </c>
      <c r="B16037" s="285" t="s">
        <v>23633</v>
      </c>
      <c r="C16037" s="513">
        <v>5.5449999999999999</v>
      </c>
    </row>
    <row r="16038" spans="1:3">
      <c r="A16038" s="285" t="e">
        <v>#VALUE!</v>
      </c>
      <c r="B16038" s="285" t="s">
        <v>23634</v>
      </c>
      <c r="C16038" s="513">
        <v>5.5</v>
      </c>
    </row>
    <row r="16039" spans="1:3">
      <c r="A16039" s="285" t="e">
        <v>#VALUE!</v>
      </c>
      <c r="B16039" s="285" t="s">
        <v>23633</v>
      </c>
      <c r="C16039" s="513">
        <v>5.5449999999999999</v>
      </c>
    </row>
    <row r="16040" spans="1:3">
      <c r="A16040" s="285" t="e">
        <v>#VALUE!</v>
      </c>
      <c r="B16040" s="285" t="s">
        <v>23635</v>
      </c>
      <c r="C16040" s="513">
        <v>8.4700000000000006</v>
      </c>
    </row>
    <row r="16041" spans="1:3">
      <c r="A16041" s="285" t="e">
        <v>#VALUE!</v>
      </c>
      <c r="B16041" s="285" t="s">
        <v>23636</v>
      </c>
      <c r="C16041" s="513">
        <v>25.195</v>
      </c>
    </row>
    <row r="16042" spans="1:3">
      <c r="A16042" s="285" t="e">
        <v>#VALUE!</v>
      </c>
      <c r="B16042" s="285" t="s">
        <v>23637</v>
      </c>
      <c r="C16042" s="513">
        <v>2.4295</v>
      </c>
    </row>
    <row r="16043" spans="1:3">
      <c r="A16043" s="285" t="e">
        <v>#VALUE!</v>
      </c>
      <c r="B16043" s="285" t="s">
        <v>23638</v>
      </c>
      <c r="C16043" s="513">
        <v>2.5935000000000001</v>
      </c>
    </row>
    <row r="16044" spans="1:3">
      <c r="A16044" s="285" t="e">
        <v>#VALUE!</v>
      </c>
      <c r="B16044" s="285" t="s">
        <v>23634</v>
      </c>
      <c r="C16044" s="513">
        <v>2.8624999999999998</v>
      </c>
    </row>
    <row r="16045" spans="1:3">
      <c r="A16045" s="285" t="e">
        <v>#VALUE!</v>
      </c>
      <c r="B16045" s="285" t="s">
        <v>23639</v>
      </c>
      <c r="C16045" s="513">
        <v>4.8155000000000001</v>
      </c>
    </row>
    <row r="16046" spans="1:3">
      <c r="A16046" s="285" t="e">
        <v>#VALUE!</v>
      </c>
      <c r="B16046" s="285" t="s">
        <v>23635</v>
      </c>
      <c r="C16046" s="513">
        <v>4.3970000000000002</v>
      </c>
    </row>
    <row r="16047" spans="1:3">
      <c r="A16047" s="285" t="e">
        <v>#VALUE!</v>
      </c>
      <c r="B16047" s="285" t="s">
        <v>23640</v>
      </c>
      <c r="C16047" s="513">
        <v>4.9645000000000001</v>
      </c>
    </row>
    <row r="16048" spans="1:3">
      <c r="A16048" s="285" t="e">
        <v>#VALUE!</v>
      </c>
      <c r="B16048" s="285" t="s">
        <v>23641</v>
      </c>
      <c r="C16048" s="513">
        <v>4.83</v>
      </c>
    </row>
    <row r="16049" spans="1:3">
      <c r="A16049" s="285" t="e">
        <v>#VALUE!</v>
      </c>
      <c r="B16049" s="285" t="s">
        <v>23639</v>
      </c>
      <c r="C16049" s="513">
        <v>4.8155000000000001</v>
      </c>
    </row>
    <row r="16050" spans="1:3">
      <c r="A16050" s="285" t="e">
        <v>#VALUE!</v>
      </c>
      <c r="B16050" s="285" t="s">
        <v>23642</v>
      </c>
      <c r="C16050" s="513">
        <v>23.074999999999999</v>
      </c>
    </row>
    <row r="16051" spans="1:3">
      <c r="A16051" s="285" t="e">
        <v>#VALUE!</v>
      </c>
      <c r="B16051" s="285" t="s">
        <v>23643</v>
      </c>
      <c r="C16051" s="513">
        <v>14.255000000000001</v>
      </c>
    </row>
    <row r="16052" spans="1:3">
      <c r="A16052" s="285" t="e">
        <v>#VALUE!</v>
      </c>
      <c r="B16052" s="285" t="s">
        <v>23644</v>
      </c>
      <c r="C16052" s="513">
        <v>20.385000000000002</v>
      </c>
    </row>
    <row r="16053" spans="1:3">
      <c r="A16053" s="285" t="e">
        <v>#VALUE!</v>
      </c>
      <c r="B16053" s="285" t="s">
        <v>23645</v>
      </c>
      <c r="C16053" s="513">
        <v>18.664999999999999</v>
      </c>
    </row>
    <row r="16054" spans="1:3">
      <c r="A16054" s="285" t="e">
        <v>#VALUE!</v>
      </c>
      <c r="B16054" s="285" t="s">
        <v>23646</v>
      </c>
      <c r="C16054" s="513">
        <v>20.855</v>
      </c>
    </row>
    <row r="16055" spans="1:3">
      <c r="A16055" s="285" t="e">
        <v>#VALUE!</v>
      </c>
      <c r="B16055" s="285" t="s">
        <v>23647</v>
      </c>
      <c r="C16055" s="513">
        <v>2.8915000000000002</v>
      </c>
    </row>
    <row r="16056" spans="1:3">
      <c r="A16056" s="285" t="e">
        <v>#VALUE!</v>
      </c>
      <c r="B16056" s="285" t="s">
        <v>23648</v>
      </c>
      <c r="C16056" s="513">
        <v>4.83</v>
      </c>
    </row>
    <row r="16057" spans="1:3">
      <c r="A16057" s="285" t="e">
        <v>#VALUE!</v>
      </c>
      <c r="B16057" s="285" t="s">
        <v>23649</v>
      </c>
      <c r="C16057" s="513">
        <v>33.375</v>
      </c>
    </row>
    <row r="16058" spans="1:3">
      <c r="A16058" s="285" t="e">
        <v>#VALUE!</v>
      </c>
      <c r="B16058" s="285" t="s">
        <v>23650</v>
      </c>
      <c r="C16058" s="513">
        <v>35.645000000000003</v>
      </c>
    </row>
    <row r="16059" spans="1:3">
      <c r="A16059" s="285" t="e">
        <v>#VALUE!</v>
      </c>
      <c r="B16059" s="285" t="s">
        <v>23651</v>
      </c>
      <c r="C16059" s="513">
        <v>42.86</v>
      </c>
    </row>
    <row r="16060" spans="1:3">
      <c r="A16060" s="285" t="e">
        <v>#VALUE!</v>
      </c>
      <c r="B16060" s="285" t="s">
        <v>23652</v>
      </c>
      <c r="C16060" s="513">
        <v>38.03</v>
      </c>
    </row>
    <row r="16061" spans="1:3">
      <c r="A16061" s="285" t="e">
        <v>#VALUE!</v>
      </c>
      <c r="B16061" s="285" t="s">
        <v>23653</v>
      </c>
      <c r="C16061" s="513">
        <v>45.87</v>
      </c>
    </row>
    <row r="16062" spans="1:3">
      <c r="A16062" s="285" t="e">
        <v>#VALUE!</v>
      </c>
      <c r="B16062" s="285" t="s">
        <v>23654</v>
      </c>
      <c r="C16062" s="513">
        <v>49.13</v>
      </c>
    </row>
    <row r="16063" spans="1:3">
      <c r="A16063" s="285" t="e">
        <v>#VALUE!</v>
      </c>
      <c r="B16063" s="285" t="s">
        <v>23655</v>
      </c>
      <c r="C16063" s="513">
        <v>5.7549999999999999</v>
      </c>
    </row>
    <row r="16064" spans="1:3">
      <c r="A16064" s="285" t="e">
        <v>#VALUE!</v>
      </c>
      <c r="B16064" s="285" t="s">
        <v>23656</v>
      </c>
      <c r="C16064" s="513">
        <v>8.3699999999999992</v>
      </c>
    </row>
    <row r="16065" spans="1:3">
      <c r="A16065" s="285" t="e">
        <v>#VALUE!</v>
      </c>
      <c r="B16065" s="285" t="s">
        <v>23657</v>
      </c>
      <c r="C16065" s="513">
        <v>5.25</v>
      </c>
    </row>
    <row r="16066" spans="1:3">
      <c r="A16066" s="285" t="e">
        <v>#VALUE!</v>
      </c>
      <c r="B16066" s="285" t="s">
        <v>23658</v>
      </c>
      <c r="C16066" s="513">
        <v>8.3949999999999996</v>
      </c>
    </row>
    <row r="16067" spans="1:3">
      <c r="A16067" s="285" t="e">
        <v>#VALUE!</v>
      </c>
      <c r="B16067" s="285" t="s">
        <v>23659</v>
      </c>
      <c r="C16067" s="513">
        <v>9.84</v>
      </c>
    </row>
    <row r="16068" spans="1:3">
      <c r="A16068" s="285" t="e">
        <v>#VALUE!</v>
      </c>
      <c r="B16068" s="285" t="s">
        <v>23655</v>
      </c>
      <c r="C16068" s="513">
        <v>5.7549999999999999</v>
      </c>
    </row>
    <row r="16069" spans="1:3">
      <c r="A16069" s="285" t="e">
        <v>#VALUE!</v>
      </c>
      <c r="B16069" s="285" t="s">
        <v>23660</v>
      </c>
      <c r="C16069" s="513">
        <v>23.395</v>
      </c>
    </row>
    <row r="16070" spans="1:3">
      <c r="A16070" s="285" t="e">
        <v>#VALUE!</v>
      </c>
      <c r="B16070" s="285" t="s">
        <v>23661</v>
      </c>
      <c r="C16070" s="513">
        <v>24.625</v>
      </c>
    </row>
    <row r="16071" spans="1:3">
      <c r="A16071" s="285" t="e">
        <v>#VALUE!</v>
      </c>
      <c r="B16071" s="285" t="s">
        <v>23630</v>
      </c>
      <c r="C16071" s="513">
        <v>5.0250000000000004</v>
      </c>
    </row>
    <row r="16072" spans="1:3">
      <c r="A16072" s="285" t="e">
        <v>#VALUE!</v>
      </c>
      <c r="B16072" s="285" t="s">
        <v>23630</v>
      </c>
      <c r="C16072" s="513">
        <v>5.56</v>
      </c>
    </row>
    <row r="16073" spans="1:3">
      <c r="A16073" s="285" t="e">
        <v>#VALUE!</v>
      </c>
      <c r="B16073" s="285" t="s">
        <v>23662</v>
      </c>
      <c r="C16073" s="513">
        <v>22.24</v>
      </c>
    </row>
    <row r="16074" spans="1:3">
      <c r="A16074" s="285" t="e">
        <v>#VALUE!</v>
      </c>
      <c r="B16074" s="285" t="s">
        <v>23663</v>
      </c>
      <c r="C16074" s="513">
        <v>6.77</v>
      </c>
    </row>
    <row r="16075" spans="1:3">
      <c r="A16075" s="285" t="e">
        <v>#VALUE!</v>
      </c>
      <c r="B16075" s="285" t="s">
        <v>23664</v>
      </c>
      <c r="C16075" s="513">
        <v>10.255000000000001</v>
      </c>
    </row>
    <row r="16076" spans="1:3">
      <c r="A16076" s="285" t="e">
        <v>#VALUE!</v>
      </c>
      <c r="B16076" s="285" t="s">
        <v>23665</v>
      </c>
      <c r="C16076" s="513">
        <v>15.955</v>
      </c>
    </row>
    <row r="16077" spans="1:3">
      <c r="A16077" s="285" t="e">
        <v>#VALUE!</v>
      </c>
      <c r="B16077" s="285" t="s">
        <v>23663</v>
      </c>
      <c r="C16077" s="513">
        <v>7.1150000000000002</v>
      </c>
    </row>
    <row r="16078" spans="1:3">
      <c r="A16078" s="285" t="e">
        <v>#VALUE!</v>
      </c>
      <c r="B16078" s="285" t="s">
        <v>23666</v>
      </c>
      <c r="C16078" s="513">
        <v>7.45</v>
      </c>
    </row>
    <row r="16079" spans="1:3">
      <c r="A16079" s="285" t="e">
        <v>#VALUE!</v>
      </c>
      <c r="B16079" s="285" t="s">
        <v>23667</v>
      </c>
      <c r="C16079" s="513">
        <v>11.505000000000001</v>
      </c>
    </row>
    <row r="16080" spans="1:3">
      <c r="A16080" s="285" t="e">
        <v>#VALUE!</v>
      </c>
      <c r="B16080" s="285" t="s">
        <v>23668</v>
      </c>
      <c r="C16080" s="513">
        <v>2.2959999999999998</v>
      </c>
    </row>
    <row r="16081" spans="1:3">
      <c r="A16081" s="285" t="e">
        <v>#VALUE!</v>
      </c>
      <c r="B16081" s="285" t="s">
        <v>23669</v>
      </c>
      <c r="C16081" s="513">
        <v>11.02</v>
      </c>
    </row>
    <row r="16082" spans="1:3">
      <c r="A16082" s="285" t="e">
        <v>#VALUE!</v>
      </c>
      <c r="B16082" s="285" t="s">
        <v>23670</v>
      </c>
      <c r="C16082" s="513">
        <v>25.42</v>
      </c>
    </row>
    <row r="16083" spans="1:3">
      <c r="A16083" s="285" t="e">
        <v>#VALUE!</v>
      </c>
      <c r="B16083" s="285" t="s">
        <v>23630</v>
      </c>
      <c r="C16083" s="513">
        <v>5.0250000000000004</v>
      </c>
    </row>
    <row r="16084" spans="1:3">
      <c r="A16084" s="285" t="e">
        <v>#VALUE!</v>
      </c>
      <c r="B16084" s="285" t="s">
        <v>23630</v>
      </c>
      <c r="C16084" s="513">
        <v>5.56</v>
      </c>
    </row>
    <row r="16085" spans="1:3">
      <c r="A16085" s="285" t="e">
        <v>#VALUE!</v>
      </c>
      <c r="B16085" s="285" t="s">
        <v>23631</v>
      </c>
      <c r="C16085" s="513">
        <v>6.77</v>
      </c>
    </row>
    <row r="16086" spans="1:3">
      <c r="A16086" s="285" t="e">
        <v>#VALUE!</v>
      </c>
      <c r="B16086" s="285" t="s">
        <v>23631</v>
      </c>
      <c r="C16086" s="513">
        <v>7.1150000000000002</v>
      </c>
    </row>
    <row r="16087" spans="1:3">
      <c r="A16087" s="285" t="e">
        <v>#VALUE!</v>
      </c>
      <c r="B16087" s="285" t="s">
        <v>23666</v>
      </c>
      <c r="C16087" s="513">
        <v>5.46</v>
      </c>
    </row>
    <row r="16088" spans="1:3">
      <c r="A16088" s="285" t="e">
        <v>#VALUE!</v>
      </c>
      <c r="B16088" s="285" t="s">
        <v>23671</v>
      </c>
      <c r="C16088" s="513">
        <v>11.02</v>
      </c>
    </row>
    <row r="16089" spans="1:3">
      <c r="A16089" s="285" t="e">
        <v>#VALUE!</v>
      </c>
      <c r="B16089" s="285" t="s">
        <v>23672</v>
      </c>
      <c r="C16089" s="513">
        <v>41.459600000000002</v>
      </c>
    </row>
    <row r="16090" spans="1:3">
      <c r="A16090" s="285" t="e">
        <v>#VALUE!</v>
      </c>
      <c r="B16090" s="285" t="s">
        <v>23624</v>
      </c>
      <c r="C16090" s="513">
        <v>26.18</v>
      </c>
    </row>
    <row r="16091" spans="1:3">
      <c r="A16091" s="285" t="e">
        <v>#VALUE!</v>
      </c>
      <c r="B16091" s="285" t="s">
        <v>23673</v>
      </c>
      <c r="C16091" s="513">
        <v>3.2789999999999999</v>
      </c>
    </row>
    <row r="16092" spans="1:3">
      <c r="A16092" s="285" t="e">
        <v>#VALUE!</v>
      </c>
      <c r="B16092" s="285" t="s">
        <v>23674</v>
      </c>
      <c r="C16092" s="513">
        <v>2.6389999999999998</v>
      </c>
    </row>
    <row r="16093" spans="1:3">
      <c r="A16093" s="285" t="e">
        <v>#VALUE!</v>
      </c>
      <c r="B16093" s="285" t="s">
        <v>23675</v>
      </c>
      <c r="C16093" s="513">
        <v>5.2050000000000001</v>
      </c>
    </row>
    <row r="16094" spans="1:3">
      <c r="A16094" s="285" t="e">
        <v>#VALUE!</v>
      </c>
      <c r="B16094" s="285" t="s">
        <v>23676</v>
      </c>
      <c r="C16094" s="513">
        <v>5.7549999999999999</v>
      </c>
    </row>
    <row r="16095" spans="1:3">
      <c r="A16095" s="285" t="e">
        <v>#VALUE!</v>
      </c>
      <c r="B16095" s="285" t="s">
        <v>23677</v>
      </c>
      <c r="C16095" s="513">
        <v>8.3699999999999992</v>
      </c>
    </row>
    <row r="16096" spans="1:3">
      <c r="A16096" s="285" t="e">
        <v>#VALUE!</v>
      </c>
      <c r="B16096" s="285" t="s">
        <v>23678</v>
      </c>
      <c r="C16096" s="513">
        <v>13</v>
      </c>
    </row>
    <row r="16097" spans="1:3">
      <c r="A16097" s="285" t="e">
        <v>#VALUE!</v>
      </c>
      <c r="B16097" s="285" t="s">
        <v>23679</v>
      </c>
      <c r="C16097" s="513">
        <v>13</v>
      </c>
    </row>
    <row r="16098" spans="1:3">
      <c r="A16098" s="285" t="e">
        <v>#VALUE!</v>
      </c>
      <c r="B16098" s="285" t="s">
        <v>23680</v>
      </c>
      <c r="C16098" s="513">
        <v>5.25</v>
      </c>
    </row>
    <row r="16099" spans="1:3">
      <c r="A16099" s="285" t="e">
        <v>#VALUE!</v>
      </c>
      <c r="B16099" s="285" t="s">
        <v>23681</v>
      </c>
      <c r="C16099" s="513">
        <v>6.5</v>
      </c>
    </row>
    <row r="16100" spans="1:3">
      <c r="A16100" s="285" t="e">
        <v>#VALUE!</v>
      </c>
      <c r="B16100" s="285" t="s">
        <v>23682</v>
      </c>
      <c r="C16100" s="513">
        <v>8.3949999999999996</v>
      </c>
    </row>
    <row r="16101" spans="1:3">
      <c r="A16101" s="285" t="e">
        <v>#VALUE!</v>
      </c>
      <c r="B16101" s="285" t="s">
        <v>23683</v>
      </c>
      <c r="C16101" s="513">
        <v>9.84</v>
      </c>
    </row>
    <row r="16102" spans="1:3">
      <c r="A16102" s="285" t="e">
        <v>#VALUE!</v>
      </c>
      <c r="B16102" s="285" t="s">
        <v>23676</v>
      </c>
      <c r="C16102" s="513">
        <v>5.7549999999999999</v>
      </c>
    </row>
    <row r="16103" spans="1:3">
      <c r="A16103" s="285" t="e">
        <v>#VALUE!</v>
      </c>
      <c r="B16103" s="285" t="s">
        <v>23677</v>
      </c>
      <c r="C16103" s="513">
        <v>8.3699999999999992</v>
      </c>
    </row>
    <row r="16104" spans="1:3">
      <c r="A16104" s="285" t="e">
        <v>#VALUE!</v>
      </c>
      <c r="B16104" s="285" t="s">
        <v>23681</v>
      </c>
      <c r="C16104" s="513">
        <v>6.5</v>
      </c>
    </row>
    <row r="16105" spans="1:3">
      <c r="A16105" s="285" t="e">
        <v>#VALUE!</v>
      </c>
      <c r="B16105" s="285" t="s">
        <v>23684</v>
      </c>
      <c r="C16105" s="513">
        <v>26</v>
      </c>
    </row>
    <row r="16106" spans="1:3">
      <c r="A16106" s="285" t="e">
        <v>#VALUE!</v>
      </c>
      <c r="B16106" s="285" t="s">
        <v>23685</v>
      </c>
      <c r="C16106" s="513">
        <v>19.844999999999999</v>
      </c>
    </row>
    <row r="16107" spans="1:3">
      <c r="A16107" s="285" t="e">
        <v>#VALUE!</v>
      </c>
      <c r="B16107" s="285" t="s">
        <v>23686</v>
      </c>
      <c r="C16107" s="513">
        <v>23.484999999999999</v>
      </c>
    </row>
    <row r="16108" spans="1:3">
      <c r="A16108" s="285" t="e">
        <v>#VALUE!</v>
      </c>
      <c r="B16108" s="285" t="s">
        <v>23687</v>
      </c>
      <c r="C16108" s="513">
        <v>23.395</v>
      </c>
    </row>
    <row r="16109" spans="1:3">
      <c r="A16109" s="285" t="e">
        <v>#VALUE!</v>
      </c>
      <c r="B16109" s="285" t="s">
        <v>23688</v>
      </c>
      <c r="C16109" s="513">
        <v>24.625</v>
      </c>
    </row>
    <row r="16110" spans="1:3">
      <c r="A16110" s="285" t="e">
        <v>#VALUE!</v>
      </c>
      <c r="B16110" s="285" t="s">
        <v>23689</v>
      </c>
      <c r="C16110" s="513">
        <v>19.414999999999999</v>
      </c>
    </row>
    <row r="16111" spans="1:3">
      <c r="A16111" s="285">
        <v>79389</v>
      </c>
      <c r="B16111" s="285" t="s">
        <v>23625</v>
      </c>
      <c r="C16111" s="513">
        <v>20.92</v>
      </c>
    </row>
    <row r="16112" spans="1:3">
      <c r="A16112" s="285" t="e">
        <v>#VALUE!</v>
      </c>
      <c r="B16112" s="285" t="s">
        <v>23672</v>
      </c>
      <c r="C16112" s="513">
        <v>39.915199999999999</v>
      </c>
    </row>
    <row r="16113" spans="1:3">
      <c r="A16113" s="285" t="e">
        <v>#VALUE!</v>
      </c>
      <c r="B16113" s="285" t="s">
        <v>23690</v>
      </c>
      <c r="C16113" s="513">
        <v>7.27</v>
      </c>
    </row>
    <row r="16114" spans="1:3">
      <c r="A16114" s="285" t="e">
        <v>#VALUE!</v>
      </c>
      <c r="B16114" s="285" t="s">
        <v>23690</v>
      </c>
      <c r="C16114" s="513">
        <v>7.27</v>
      </c>
    </row>
    <row r="16115" spans="1:3">
      <c r="A16115" s="285">
        <v>80294</v>
      </c>
      <c r="B16115" s="285" t="s">
        <v>23691</v>
      </c>
      <c r="C16115" s="513">
        <v>4.8150000000000004</v>
      </c>
    </row>
    <row r="16116" spans="1:3">
      <c r="A16116" s="285">
        <v>80295</v>
      </c>
      <c r="B16116" s="285" t="s">
        <v>23691</v>
      </c>
      <c r="C16116" s="513">
        <v>5.09</v>
      </c>
    </row>
    <row r="16117" spans="1:3">
      <c r="A16117" s="285">
        <v>88240</v>
      </c>
      <c r="B16117" s="285" t="s">
        <v>23692</v>
      </c>
      <c r="C16117" s="513">
        <v>175.26</v>
      </c>
    </row>
    <row r="16118" spans="1:3">
      <c r="A16118" s="285">
        <v>89752</v>
      </c>
      <c r="B16118" s="285" t="s">
        <v>23693</v>
      </c>
      <c r="C16118" s="513">
        <v>65.710300000000004</v>
      </c>
    </row>
    <row r="16119" spans="1:3">
      <c r="A16119" s="285">
        <v>89760</v>
      </c>
      <c r="B16119" s="285" t="s">
        <v>23694</v>
      </c>
      <c r="C16119" s="513">
        <v>34.190899999999999</v>
      </c>
    </row>
    <row r="16120" spans="1:3">
      <c r="A16120" s="285">
        <v>89770</v>
      </c>
      <c r="B16120" s="285" t="s">
        <v>23695</v>
      </c>
      <c r="C16120" s="513">
        <v>34.190899999999999</v>
      </c>
    </row>
    <row r="16121" spans="1:3">
      <c r="A16121" s="285">
        <v>132001</v>
      </c>
      <c r="B16121" s="285" t="s">
        <v>23696</v>
      </c>
      <c r="C16121" s="513">
        <v>275.60000000000002</v>
      </c>
    </row>
    <row r="16122" spans="1:3">
      <c r="A16122" s="285">
        <v>132002</v>
      </c>
      <c r="B16122" s="285" t="s">
        <v>23696</v>
      </c>
      <c r="C16122" s="513">
        <v>291.72000000000003</v>
      </c>
    </row>
    <row r="16123" spans="1:3">
      <c r="A16123" s="285">
        <v>132003</v>
      </c>
      <c r="B16123" s="285" t="s">
        <v>23696</v>
      </c>
      <c r="C16123" s="513">
        <v>307.83999999999997</v>
      </c>
    </row>
    <row r="16124" spans="1:3">
      <c r="A16124" s="285">
        <v>132004</v>
      </c>
      <c r="B16124" s="285" t="s">
        <v>23696</v>
      </c>
      <c r="C16124" s="513">
        <v>323.95999999999998</v>
      </c>
    </row>
    <row r="16125" spans="1:3">
      <c r="A16125" s="285">
        <v>132005</v>
      </c>
      <c r="B16125" s="285" t="s">
        <v>23696</v>
      </c>
      <c r="C16125" s="513">
        <v>336.23200000000003</v>
      </c>
    </row>
    <row r="16126" spans="1:3">
      <c r="A16126" s="285">
        <v>132006</v>
      </c>
      <c r="B16126" s="285" t="s">
        <v>23696</v>
      </c>
      <c r="C16126" s="513">
        <v>356.30399999999997</v>
      </c>
    </row>
    <row r="16127" spans="1:3">
      <c r="A16127" s="285">
        <v>132007</v>
      </c>
      <c r="B16127" s="285" t="s">
        <v>23696</v>
      </c>
      <c r="C16127" s="513">
        <v>372.42399999999998</v>
      </c>
    </row>
    <row r="16128" spans="1:3">
      <c r="A16128" s="285">
        <v>132008</v>
      </c>
      <c r="B16128" s="285" t="s">
        <v>23696</v>
      </c>
      <c r="C16128" s="513">
        <v>388.54399999999998</v>
      </c>
    </row>
    <row r="16129" spans="1:3">
      <c r="A16129" s="285">
        <v>132009</v>
      </c>
      <c r="B16129" s="285" t="s">
        <v>23696</v>
      </c>
      <c r="C16129" s="513">
        <v>404.76799999999997</v>
      </c>
    </row>
    <row r="16130" spans="1:3">
      <c r="A16130" s="285">
        <v>132010</v>
      </c>
      <c r="B16130" s="285" t="s">
        <v>23696</v>
      </c>
      <c r="C16130" s="513">
        <v>420.83600000000001</v>
      </c>
    </row>
    <row r="16131" spans="1:3">
      <c r="A16131" s="285">
        <v>132012</v>
      </c>
      <c r="B16131" s="285" t="s">
        <v>23696</v>
      </c>
      <c r="C16131" s="513">
        <v>448.13600000000002</v>
      </c>
    </row>
    <row r="16132" spans="1:3">
      <c r="A16132" s="285">
        <v>132014</v>
      </c>
      <c r="B16132" s="285" t="s">
        <v>23696</v>
      </c>
      <c r="C16132" s="513">
        <v>485.88799999999998</v>
      </c>
    </row>
    <row r="16133" spans="1:3">
      <c r="A16133" s="285">
        <v>132016</v>
      </c>
      <c r="B16133" s="285" t="s">
        <v>23696</v>
      </c>
      <c r="C16133" s="513">
        <v>518.23199999999997</v>
      </c>
    </row>
    <row r="16134" spans="1:3">
      <c r="A16134" s="285">
        <v>132018</v>
      </c>
      <c r="B16134" s="285" t="s">
        <v>23696</v>
      </c>
      <c r="C16134" s="513">
        <v>550.67999999999995</v>
      </c>
    </row>
    <row r="16135" spans="1:3">
      <c r="A16135" s="285">
        <v>132020</v>
      </c>
      <c r="B16135" s="285" t="s">
        <v>23696</v>
      </c>
      <c r="C16135" s="513">
        <v>583.44000000000005</v>
      </c>
    </row>
    <row r="16136" spans="1:3">
      <c r="A16136" s="285">
        <v>132021</v>
      </c>
      <c r="B16136" s="285" t="s">
        <v>23697</v>
      </c>
      <c r="C16136" s="513">
        <v>344.13600000000002</v>
      </c>
    </row>
    <row r="16137" spans="1:3">
      <c r="A16137" s="285">
        <v>132022</v>
      </c>
      <c r="B16137" s="285" t="s">
        <v>23697</v>
      </c>
      <c r="C16137" s="513">
        <v>373.1</v>
      </c>
    </row>
    <row r="16138" spans="1:3">
      <c r="A16138" s="285">
        <v>132023</v>
      </c>
      <c r="B16138" s="285" t="s">
        <v>23697</v>
      </c>
      <c r="C16138" s="513">
        <v>402.012</v>
      </c>
    </row>
    <row r="16139" spans="1:3">
      <c r="A16139" s="285">
        <v>132024</v>
      </c>
      <c r="B16139" s="285" t="s">
        <v>23697</v>
      </c>
      <c r="C16139" s="513">
        <v>430.92399999999998</v>
      </c>
    </row>
    <row r="16140" spans="1:3">
      <c r="A16140" s="285">
        <v>132025</v>
      </c>
      <c r="B16140" s="285" t="s">
        <v>23697</v>
      </c>
      <c r="C16140" s="513">
        <v>459.94</v>
      </c>
    </row>
    <row r="16141" spans="1:3">
      <c r="A16141" s="285">
        <v>132026</v>
      </c>
      <c r="B16141" s="285" t="s">
        <v>23697</v>
      </c>
      <c r="C16141" s="513">
        <v>488.95600000000002</v>
      </c>
    </row>
    <row r="16142" spans="1:3">
      <c r="A16142" s="285">
        <v>132027</v>
      </c>
      <c r="B16142" s="285" t="s">
        <v>23697</v>
      </c>
      <c r="C16142" s="513">
        <v>517.97199999999998</v>
      </c>
    </row>
    <row r="16143" spans="1:3">
      <c r="A16143" s="285">
        <v>132028</v>
      </c>
      <c r="B16143" s="285" t="s">
        <v>23697</v>
      </c>
      <c r="C16143" s="513">
        <v>547.04</v>
      </c>
    </row>
    <row r="16144" spans="1:3">
      <c r="A16144" s="285">
        <v>132029</v>
      </c>
      <c r="B16144" s="285" t="s">
        <v>23697</v>
      </c>
      <c r="C16144" s="513">
        <v>576.16</v>
      </c>
    </row>
    <row r="16145" spans="1:3">
      <c r="A16145" s="285">
        <v>132030</v>
      </c>
      <c r="B16145" s="285" t="s">
        <v>23697</v>
      </c>
      <c r="C16145" s="513">
        <v>604.76</v>
      </c>
    </row>
    <row r="16146" spans="1:3">
      <c r="A16146" s="285">
        <v>132032</v>
      </c>
      <c r="B16146" s="285" t="s">
        <v>23697</v>
      </c>
      <c r="C16146" s="513">
        <v>663</v>
      </c>
    </row>
    <row r="16147" spans="1:3">
      <c r="A16147" s="285">
        <v>132034</v>
      </c>
      <c r="B16147" s="285" t="s">
        <v>23697</v>
      </c>
      <c r="C16147" s="513">
        <v>721.24</v>
      </c>
    </row>
    <row r="16148" spans="1:3">
      <c r="A16148" s="285">
        <v>132036</v>
      </c>
      <c r="B16148" s="285" t="s">
        <v>23697</v>
      </c>
      <c r="C16148" s="513">
        <v>777.4</v>
      </c>
    </row>
    <row r="16149" spans="1:3">
      <c r="A16149" s="285">
        <v>132038</v>
      </c>
      <c r="B16149" s="285" t="s">
        <v>23697</v>
      </c>
      <c r="C16149" s="513">
        <v>836.16</v>
      </c>
    </row>
    <row r="16150" spans="1:3">
      <c r="A16150" s="285">
        <v>132040</v>
      </c>
      <c r="B16150" s="285" t="s">
        <v>23697</v>
      </c>
      <c r="C16150" s="513">
        <v>893.88</v>
      </c>
    </row>
    <row r="16151" spans="1:3">
      <c r="A16151" s="285">
        <v>132041</v>
      </c>
      <c r="B16151" s="285" t="s">
        <v>23696</v>
      </c>
      <c r="C16151" s="513">
        <v>281.16399999999999</v>
      </c>
    </row>
    <row r="16152" spans="1:3">
      <c r="A16152" s="285">
        <v>132042</v>
      </c>
      <c r="B16152" s="285" t="s">
        <v>23696</v>
      </c>
      <c r="C16152" s="513">
        <v>297.18</v>
      </c>
    </row>
    <row r="16153" spans="1:3">
      <c r="A16153" s="285">
        <v>132043</v>
      </c>
      <c r="B16153" s="285" t="s">
        <v>23696</v>
      </c>
      <c r="C16153" s="513">
        <v>313.35199999999998</v>
      </c>
    </row>
    <row r="16154" spans="1:3">
      <c r="A16154" s="285">
        <v>132044</v>
      </c>
      <c r="B16154" s="285" t="s">
        <v>23696</v>
      </c>
      <c r="C16154" s="513">
        <v>329.47199999999998</v>
      </c>
    </row>
    <row r="16155" spans="1:3">
      <c r="A16155" s="285">
        <v>132045</v>
      </c>
      <c r="B16155" s="285" t="s">
        <v>23696</v>
      </c>
      <c r="C16155" s="513">
        <v>345.64400000000001</v>
      </c>
    </row>
    <row r="16156" spans="1:3">
      <c r="A16156" s="285">
        <v>132046</v>
      </c>
      <c r="B16156" s="285" t="s">
        <v>23696</v>
      </c>
      <c r="C16156" s="513">
        <v>361.81599999999997</v>
      </c>
    </row>
    <row r="16157" spans="1:3">
      <c r="A16157" s="285">
        <v>132047</v>
      </c>
      <c r="B16157" s="285" t="s">
        <v>23696</v>
      </c>
      <c r="C16157" s="513">
        <v>377.93599999999998</v>
      </c>
    </row>
    <row r="16158" spans="1:3">
      <c r="A16158" s="285">
        <v>132049</v>
      </c>
      <c r="B16158" s="285" t="s">
        <v>23696</v>
      </c>
      <c r="C16158" s="513">
        <v>410.17599999999999</v>
      </c>
    </row>
    <row r="16159" spans="1:3">
      <c r="A16159" s="285">
        <v>132052</v>
      </c>
      <c r="B16159" s="285" t="s">
        <v>23696</v>
      </c>
      <c r="C16159" s="513">
        <v>458.952</v>
      </c>
    </row>
    <row r="16160" spans="1:3">
      <c r="A16160" s="285">
        <v>132054</v>
      </c>
      <c r="B16160" s="285" t="s">
        <v>23696</v>
      </c>
      <c r="C16160" s="513">
        <v>491.19200000000001</v>
      </c>
    </row>
    <row r="16161" spans="1:3">
      <c r="A16161" s="285">
        <v>132056</v>
      </c>
      <c r="B16161" s="285" t="s">
        <v>23696</v>
      </c>
      <c r="C16161" s="513">
        <v>523.64</v>
      </c>
    </row>
    <row r="16162" spans="1:3">
      <c r="A16162" s="285">
        <v>132058</v>
      </c>
      <c r="B16162" s="285" t="s">
        <v>23696</v>
      </c>
      <c r="C16162" s="513">
        <v>555.88</v>
      </c>
    </row>
    <row r="16163" spans="1:3">
      <c r="A16163" s="285">
        <v>132060</v>
      </c>
      <c r="B16163" s="285" t="s">
        <v>23696</v>
      </c>
      <c r="C16163" s="513">
        <v>588.12</v>
      </c>
    </row>
    <row r="16164" spans="1:3">
      <c r="A16164" s="285">
        <v>132061</v>
      </c>
      <c r="B16164" s="285" t="s">
        <v>23697</v>
      </c>
      <c r="C16164" s="513">
        <v>345.38400000000001</v>
      </c>
    </row>
    <row r="16165" spans="1:3">
      <c r="A16165" s="285">
        <v>132062</v>
      </c>
      <c r="B16165" s="285" t="s">
        <v>23697</v>
      </c>
      <c r="C16165" s="513">
        <v>378.45600000000002</v>
      </c>
    </row>
    <row r="16166" spans="1:3">
      <c r="A16166" s="285">
        <v>132063</v>
      </c>
      <c r="B16166" s="285" t="s">
        <v>23697</v>
      </c>
      <c r="C16166" s="513">
        <v>407.47199999999998</v>
      </c>
    </row>
    <row r="16167" spans="1:3">
      <c r="A16167" s="285">
        <v>132064</v>
      </c>
      <c r="B16167" s="285" t="s">
        <v>23697</v>
      </c>
      <c r="C16167" s="513">
        <v>436.488</v>
      </c>
    </row>
    <row r="16168" spans="1:3">
      <c r="A16168" s="285">
        <v>132065</v>
      </c>
      <c r="B16168" s="285" t="s">
        <v>23697</v>
      </c>
      <c r="C16168" s="513">
        <v>459.94</v>
      </c>
    </row>
    <row r="16169" spans="1:3">
      <c r="A16169" s="285">
        <v>132066</v>
      </c>
      <c r="B16169" s="285" t="s">
        <v>23697</v>
      </c>
      <c r="C16169" s="513">
        <v>494.31200000000001</v>
      </c>
    </row>
    <row r="16170" spans="1:3">
      <c r="A16170" s="285">
        <v>132067</v>
      </c>
      <c r="B16170" s="285" t="s">
        <v>23697</v>
      </c>
      <c r="C16170" s="513">
        <v>517.29600000000005</v>
      </c>
    </row>
    <row r="16171" spans="1:3">
      <c r="A16171" s="285">
        <v>132068</v>
      </c>
      <c r="B16171" s="285" t="s">
        <v>23697</v>
      </c>
      <c r="C16171" s="513">
        <v>552.24</v>
      </c>
    </row>
    <row r="16172" spans="1:3">
      <c r="A16172" s="285">
        <v>132069</v>
      </c>
      <c r="B16172" s="285" t="s">
        <v>23697</v>
      </c>
      <c r="C16172" s="513">
        <v>574.6</v>
      </c>
    </row>
    <row r="16173" spans="1:3">
      <c r="A16173" s="285">
        <v>132070</v>
      </c>
      <c r="B16173" s="285" t="s">
        <v>23697</v>
      </c>
      <c r="C16173" s="513">
        <v>603.20000000000005</v>
      </c>
    </row>
    <row r="16174" spans="1:3">
      <c r="A16174" s="285">
        <v>132072</v>
      </c>
      <c r="B16174" s="285" t="s">
        <v>23697</v>
      </c>
      <c r="C16174" s="513">
        <v>667.68</v>
      </c>
    </row>
    <row r="16175" spans="1:3">
      <c r="A16175" s="285">
        <v>132074</v>
      </c>
      <c r="B16175" s="285" t="s">
        <v>23697</v>
      </c>
      <c r="C16175" s="513">
        <v>725.92</v>
      </c>
    </row>
    <row r="16176" spans="1:3">
      <c r="A16176" s="285">
        <v>132076</v>
      </c>
      <c r="B16176" s="285" t="s">
        <v>23697</v>
      </c>
      <c r="C16176" s="513">
        <v>784.16</v>
      </c>
    </row>
    <row r="16177" spans="1:3">
      <c r="A16177" s="285">
        <v>132078</v>
      </c>
      <c r="B16177" s="285" t="s">
        <v>23697</v>
      </c>
      <c r="C16177" s="513">
        <v>841.88</v>
      </c>
    </row>
    <row r="16178" spans="1:3">
      <c r="A16178" s="285">
        <v>132080</v>
      </c>
      <c r="B16178" s="285" t="s">
        <v>23697</v>
      </c>
      <c r="C16178" s="513">
        <v>899.08</v>
      </c>
    </row>
    <row r="16179" spans="1:3">
      <c r="A16179" s="285">
        <v>310330</v>
      </c>
      <c r="B16179" s="285" t="s">
        <v>23698</v>
      </c>
      <c r="C16179" s="513">
        <v>221.7</v>
      </c>
    </row>
    <row r="16180" spans="1:3">
      <c r="A16180" s="285">
        <v>310331</v>
      </c>
      <c r="B16180" s="285" t="s">
        <v>23699</v>
      </c>
      <c r="C16180" s="513">
        <v>209.1</v>
      </c>
    </row>
    <row r="16181" spans="1:3">
      <c r="A16181" s="285">
        <v>310877</v>
      </c>
      <c r="B16181" s="285" t="s">
        <v>23700</v>
      </c>
      <c r="C16181" s="513">
        <v>243.96</v>
      </c>
    </row>
    <row r="16182" spans="1:3">
      <c r="A16182" s="285">
        <v>311010</v>
      </c>
      <c r="B16182" s="285" t="s">
        <v>23701</v>
      </c>
      <c r="C16182" s="513">
        <v>63.48</v>
      </c>
    </row>
    <row r="16183" spans="1:3">
      <c r="A16183" s="285">
        <v>311035</v>
      </c>
      <c r="B16183" s="285" t="s">
        <v>23702</v>
      </c>
      <c r="C16183" s="513">
        <v>10439.4</v>
      </c>
    </row>
    <row r="16184" spans="1:3">
      <c r="A16184" s="285">
        <v>337406</v>
      </c>
      <c r="B16184" s="285" t="s">
        <v>23703</v>
      </c>
      <c r="C16184" s="513">
        <v>48.051200000000001</v>
      </c>
    </row>
    <row r="16185" spans="1:3">
      <c r="A16185" s="285">
        <v>337407</v>
      </c>
      <c r="B16185" s="285" t="s">
        <v>23704</v>
      </c>
      <c r="C16185" s="513">
        <v>23.408999999999999</v>
      </c>
    </row>
    <row r="16186" spans="1:3">
      <c r="A16186" s="285">
        <v>337979</v>
      </c>
      <c r="B16186" s="285" t="s">
        <v>23705</v>
      </c>
      <c r="C16186" s="513">
        <v>36.4191</v>
      </c>
    </row>
    <row r="16187" spans="1:3">
      <c r="A16187" s="285">
        <v>338040</v>
      </c>
      <c r="B16187" s="285" t="s">
        <v>23706</v>
      </c>
      <c r="C16187" s="513">
        <v>1826.1659999999999</v>
      </c>
    </row>
    <row r="16188" spans="1:3">
      <c r="A16188" s="285">
        <v>338041</v>
      </c>
      <c r="B16188" s="285" t="s">
        <v>23706</v>
      </c>
      <c r="C16188" s="513">
        <v>2745.0390000000002</v>
      </c>
    </row>
    <row r="16189" spans="1:3">
      <c r="A16189" s="285">
        <v>338042</v>
      </c>
      <c r="B16189" s="285" t="s">
        <v>23706</v>
      </c>
      <c r="C16189" s="513">
        <v>3046.1190000000001</v>
      </c>
    </row>
    <row r="16190" spans="1:3">
      <c r="A16190" s="285">
        <v>338050</v>
      </c>
      <c r="B16190" s="285" t="s">
        <v>23706</v>
      </c>
      <c r="C16190" s="513">
        <v>1828.482</v>
      </c>
    </row>
    <row r="16191" spans="1:3">
      <c r="A16191" s="285">
        <v>338051</v>
      </c>
      <c r="B16191" s="285" t="s">
        <v>23706</v>
      </c>
      <c r="C16191" s="513">
        <v>2912.9490000000001</v>
      </c>
    </row>
    <row r="16192" spans="1:3">
      <c r="A16192" s="285">
        <v>338052</v>
      </c>
      <c r="B16192" s="285" t="s">
        <v>23706</v>
      </c>
      <c r="C16192" s="513">
        <v>3053.6460000000002</v>
      </c>
    </row>
    <row r="16193" spans="1:3">
      <c r="A16193" s="285">
        <v>338060</v>
      </c>
      <c r="B16193" s="285" t="s">
        <v>23707</v>
      </c>
      <c r="C16193" s="513">
        <v>147.29759999999999</v>
      </c>
    </row>
    <row r="16194" spans="1:3">
      <c r="A16194" s="285">
        <v>338070</v>
      </c>
      <c r="B16194" s="285" t="s">
        <v>23708</v>
      </c>
      <c r="C16194" s="513">
        <v>189.44880000000001</v>
      </c>
    </row>
    <row r="16195" spans="1:3">
      <c r="A16195" s="285">
        <v>338210</v>
      </c>
      <c r="B16195" s="285" t="s">
        <v>23709</v>
      </c>
      <c r="C16195" s="513">
        <v>91.829400000000007</v>
      </c>
    </row>
    <row r="16196" spans="1:3">
      <c r="A16196" s="285">
        <v>338211</v>
      </c>
      <c r="B16196" s="285" t="s">
        <v>23710</v>
      </c>
      <c r="C16196" s="513">
        <v>131.8383</v>
      </c>
    </row>
    <row r="16197" spans="1:3">
      <c r="A16197" s="285">
        <v>338212</v>
      </c>
      <c r="B16197" s="285" t="s">
        <v>23711</v>
      </c>
      <c r="C16197" s="513">
        <v>138.43889999999999</v>
      </c>
    </row>
    <row r="16198" spans="1:3">
      <c r="A16198" s="285">
        <v>338380</v>
      </c>
      <c r="B16198" s="285" t="s">
        <v>23712</v>
      </c>
      <c r="C16198" s="513">
        <v>49.440800000000003</v>
      </c>
    </row>
    <row r="16199" spans="1:3">
      <c r="A16199" s="285">
        <v>338381</v>
      </c>
      <c r="B16199" s="285" t="s">
        <v>23713</v>
      </c>
      <c r="C16199" s="513">
        <v>54.061199999999999</v>
      </c>
    </row>
    <row r="16200" spans="1:3">
      <c r="A16200" s="285">
        <v>338382</v>
      </c>
      <c r="B16200" s="285" t="s">
        <v>23714</v>
      </c>
      <c r="C16200" s="513">
        <v>62.2425</v>
      </c>
    </row>
    <row r="16201" spans="1:3">
      <c r="A16201" s="285">
        <v>338386</v>
      </c>
      <c r="B16201" s="285" t="s">
        <v>23715</v>
      </c>
      <c r="C16201" s="513">
        <v>42.197499999999998</v>
      </c>
    </row>
    <row r="16202" spans="1:3">
      <c r="A16202" s="285">
        <v>338387</v>
      </c>
      <c r="B16202" s="285" t="s">
        <v>23716</v>
      </c>
      <c r="C16202" s="513">
        <v>44.258800000000001</v>
      </c>
    </row>
    <row r="16203" spans="1:3">
      <c r="A16203" s="285">
        <v>338388</v>
      </c>
      <c r="B16203" s="285" t="s">
        <v>23717</v>
      </c>
      <c r="C16203" s="513">
        <v>78.570300000000003</v>
      </c>
    </row>
    <row r="16204" spans="1:3">
      <c r="A16204" s="285">
        <v>338389</v>
      </c>
      <c r="B16204" s="285" t="s">
        <v>23715</v>
      </c>
      <c r="C16204" s="513">
        <v>71.564400000000006</v>
      </c>
    </row>
    <row r="16205" spans="1:3">
      <c r="A16205" s="285">
        <v>338390</v>
      </c>
      <c r="B16205" s="285" t="s">
        <v>23716</v>
      </c>
      <c r="C16205" s="513">
        <v>43.8187</v>
      </c>
    </row>
    <row r="16206" spans="1:3">
      <c r="A16206" s="285">
        <v>338391</v>
      </c>
      <c r="B16206" s="285" t="s">
        <v>23717</v>
      </c>
      <c r="C16206" s="513">
        <v>48.300199999999997</v>
      </c>
    </row>
    <row r="16207" spans="1:3">
      <c r="A16207" s="285">
        <v>338392</v>
      </c>
      <c r="B16207" s="285" t="s">
        <v>23718</v>
      </c>
      <c r="C16207" s="513">
        <v>49.898200000000003</v>
      </c>
    </row>
    <row r="16208" spans="1:3">
      <c r="A16208" s="285">
        <v>338393</v>
      </c>
      <c r="B16208" s="285" t="s">
        <v>23719</v>
      </c>
      <c r="C16208" s="513">
        <v>70.985399999999998</v>
      </c>
    </row>
    <row r="16209" spans="1:3">
      <c r="A16209" s="285">
        <v>338394</v>
      </c>
      <c r="B16209" s="285" t="s">
        <v>23720</v>
      </c>
      <c r="C16209" s="513">
        <v>74.980500000000006</v>
      </c>
    </row>
    <row r="16210" spans="1:3">
      <c r="A16210" s="285">
        <v>338480</v>
      </c>
      <c r="B16210" s="285" t="s">
        <v>23721</v>
      </c>
      <c r="C16210" s="513">
        <v>98.487899999999996</v>
      </c>
    </row>
    <row r="16211" spans="1:3">
      <c r="A16211" s="285">
        <v>338481</v>
      </c>
      <c r="B16211" s="285" t="s">
        <v>23722</v>
      </c>
      <c r="C16211" s="513">
        <v>132.24359999999999</v>
      </c>
    </row>
    <row r="16212" spans="1:3">
      <c r="A16212" s="285">
        <v>338482</v>
      </c>
      <c r="B16212" s="285" t="s">
        <v>23721</v>
      </c>
      <c r="C16212" s="513">
        <v>107.9256</v>
      </c>
    </row>
    <row r="16213" spans="1:3">
      <c r="A16213" s="285">
        <v>338483</v>
      </c>
      <c r="B16213" s="285" t="s">
        <v>23722</v>
      </c>
      <c r="C16213" s="513">
        <v>121.9374</v>
      </c>
    </row>
    <row r="16214" spans="1:3">
      <c r="A16214" s="285">
        <v>338484</v>
      </c>
      <c r="B16214" s="285" t="s">
        <v>23723</v>
      </c>
      <c r="C16214" s="513">
        <v>74.459400000000002</v>
      </c>
    </row>
    <row r="16215" spans="1:3">
      <c r="A16215" s="285">
        <v>338485</v>
      </c>
      <c r="B16215" s="285" t="s">
        <v>23724</v>
      </c>
      <c r="C16215" s="513">
        <v>75.675299999999993</v>
      </c>
    </row>
    <row r="16216" spans="1:3">
      <c r="A16216" s="285">
        <v>338600</v>
      </c>
      <c r="B16216" s="285" t="s">
        <v>23725</v>
      </c>
      <c r="C16216" s="513">
        <v>34.543100000000003</v>
      </c>
    </row>
    <row r="16217" spans="1:3">
      <c r="A16217" s="285">
        <v>338601</v>
      </c>
      <c r="B16217" s="285" t="s">
        <v>23726</v>
      </c>
      <c r="C16217" s="513">
        <v>36.280099999999997</v>
      </c>
    </row>
    <row r="16218" spans="1:3">
      <c r="A16218" s="285">
        <v>338603</v>
      </c>
      <c r="B16218" s="285" t="s">
        <v>23727</v>
      </c>
      <c r="C16218" s="513">
        <v>36.442300000000003</v>
      </c>
    </row>
    <row r="16219" spans="1:3">
      <c r="A16219" s="285">
        <v>338604</v>
      </c>
      <c r="B16219" s="285" t="s">
        <v>23728</v>
      </c>
      <c r="C16219" s="513">
        <v>48.334899999999998</v>
      </c>
    </row>
    <row r="16220" spans="1:3">
      <c r="A16220" s="285">
        <v>338606</v>
      </c>
      <c r="B16220" s="285" t="s">
        <v>23729</v>
      </c>
      <c r="C16220" s="513">
        <v>37.507599999999996</v>
      </c>
    </row>
    <row r="16221" spans="1:3">
      <c r="A16221" s="285">
        <v>338607</v>
      </c>
      <c r="B16221" s="285" t="s">
        <v>23730</v>
      </c>
      <c r="C16221" s="513">
        <v>39.991500000000002</v>
      </c>
    </row>
    <row r="16222" spans="1:3">
      <c r="A16222" s="285">
        <v>338620</v>
      </c>
      <c r="B16222" s="285" t="s">
        <v>23725</v>
      </c>
      <c r="C16222" s="513">
        <v>36.424900000000001</v>
      </c>
    </row>
    <row r="16223" spans="1:3">
      <c r="A16223" s="285">
        <v>338621</v>
      </c>
      <c r="B16223" s="285" t="s">
        <v>23726</v>
      </c>
      <c r="C16223" s="513">
        <v>35.764800000000001</v>
      </c>
    </row>
    <row r="16224" spans="1:3">
      <c r="A16224" s="285">
        <v>338623</v>
      </c>
      <c r="B16224" s="285" t="s">
        <v>23727</v>
      </c>
      <c r="C16224" s="513">
        <v>47.599600000000002</v>
      </c>
    </row>
    <row r="16225" spans="1:3">
      <c r="A16225" s="285">
        <v>338624</v>
      </c>
      <c r="B16225" s="285" t="s">
        <v>23728</v>
      </c>
      <c r="C16225" s="513">
        <v>47.929600000000001</v>
      </c>
    </row>
    <row r="16226" spans="1:3">
      <c r="A16226" s="285">
        <v>338626</v>
      </c>
      <c r="B16226" s="285" t="s">
        <v>23729</v>
      </c>
      <c r="C16226" s="513">
        <v>41.792200000000001</v>
      </c>
    </row>
    <row r="16227" spans="1:3">
      <c r="A16227" s="285">
        <v>338627</v>
      </c>
      <c r="B16227" s="285" t="s">
        <v>23730</v>
      </c>
      <c r="C16227" s="513">
        <v>41.792200000000001</v>
      </c>
    </row>
    <row r="16228" spans="1:3">
      <c r="A16228" s="285">
        <v>339060</v>
      </c>
      <c r="B16228" s="285" t="s">
        <v>23731</v>
      </c>
      <c r="C16228" s="513">
        <v>41.722700000000003</v>
      </c>
    </row>
    <row r="16229" spans="1:3">
      <c r="A16229" s="285">
        <v>339061</v>
      </c>
      <c r="B16229" s="285" t="s">
        <v>23732</v>
      </c>
      <c r="C16229" s="513">
        <v>56.921500000000002</v>
      </c>
    </row>
    <row r="16230" spans="1:3">
      <c r="A16230" s="285">
        <v>339062</v>
      </c>
      <c r="B16230" s="285" t="s">
        <v>23733</v>
      </c>
      <c r="C16230" s="513">
        <v>41.230600000000003</v>
      </c>
    </row>
    <row r="16231" spans="1:3">
      <c r="A16231" s="285">
        <v>339063</v>
      </c>
      <c r="B16231" s="285" t="s">
        <v>23734</v>
      </c>
      <c r="C16231" s="513">
        <v>51.5715</v>
      </c>
    </row>
    <row r="16232" spans="1:3">
      <c r="A16232" s="285">
        <v>339064</v>
      </c>
      <c r="B16232" s="285" t="s">
        <v>23735</v>
      </c>
      <c r="C16232" s="513">
        <v>37.831899999999997</v>
      </c>
    </row>
    <row r="16233" spans="1:3">
      <c r="A16233" s="285">
        <v>339065</v>
      </c>
      <c r="B16233" s="285" t="s">
        <v>23736</v>
      </c>
      <c r="C16233" s="513">
        <v>51.253100000000003</v>
      </c>
    </row>
    <row r="16234" spans="1:3">
      <c r="A16234" s="285">
        <v>339066</v>
      </c>
      <c r="B16234" s="285" t="s">
        <v>23737</v>
      </c>
      <c r="C16234" s="513">
        <v>47.5533</v>
      </c>
    </row>
    <row r="16235" spans="1:3">
      <c r="A16235" s="285">
        <v>339067</v>
      </c>
      <c r="B16235" s="285" t="s">
        <v>23738</v>
      </c>
      <c r="C16235" s="513">
        <v>62.2425</v>
      </c>
    </row>
    <row r="16236" spans="1:3">
      <c r="A16236" s="285">
        <v>339068</v>
      </c>
      <c r="B16236" s="285" t="s">
        <v>23739</v>
      </c>
      <c r="C16236" s="513">
        <v>58.536900000000003</v>
      </c>
    </row>
    <row r="16237" spans="1:3">
      <c r="A16237" s="285">
        <v>339069</v>
      </c>
      <c r="B16237" s="285" t="s">
        <v>23740</v>
      </c>
      <c r="C16237" s="513">
        <v>98.487899999999996</v>
      </c>
    </row>
    <row r="16238" spans="1:3">
      <c r="A16238" s="285">
        <v>339070</v>
      </c>
      <c r="B16238" s="285" t="s">
        <v>23741</v>
      </c>
      <c r="C16238" s="513">
        <v>86.386799999999994</v>
      </c>
    </row>
    <row r="16239" spans="1:3">
      <c r="A16239" s="285">
        <v>339071</v>
      </c>
      <c r="B16239" s="285" t="s">
        <v>23742</v>
      </c>
      <c r="C16239" s="513">
        <v>60.505499999999998</v>
      </c>
    </row>
    <row r="16240" spans="1:3">
      <c r="A16240" s="285">
        <v>339080</v>
      </c>
      <c r="B16240" s="285" t="s">
        <v>23743</v>
      </c>
      <c r="C16240" s="513">
        <v>77.585999999999999</v>
      </c>
    </row>
    <row r="16241" spans="1:3">
      <c r="A16241" s="285">
        <v>339081</v>
      </c>
      <c r="B16241" s="285" t="s">
        <v>23744</v>
      </c>
      <c r="C16241" s="513">
        <v>81.002099999999999</v>
      </c>
    </row>
    <row r="16242" spans="1:3">
      <c r="A16242" s="285">
        <v>339082</v>
      </c>
      <c r="B16242" s="285" t="s">
        <v>23745</v>
      </c>
      <c r="C16242" s="513">
        <v>123.6165</v>
      </c>
    </row>
    <row r="16243" spans="1:3">
      <c r="A16243" s="285">
        <v>339083</v>
      </c>
      <c r="B16243" s="285" t="s">
        <v>23743</v>
      </c>
      <c r="C16243" s="513">
        <v>77.933400000000006</v>
      </c>
    </row>
    <row r="16244" spans="1:3">
      <c r="A16244" s="285">
        <v>339084</v>
      </c>
      <c r="B16244" s="285" t="s">
        <v>23744</v>
      </c>
      <c r="C16244" s="513">
        <v>79.033500000000004</v>
      </c>
    </row>
    <row r="16245" spans="1:3">
      <c r="A16245" s="285">
        <v>339085</v>
      </c>
      <c r="B16245" s="285" t="s">
        <v>23745</v>
      </c>
      <c r="C16245" s="513">
        <v>125.8746</v>
      </c>
    </row>
    <row r="16246" spans="1:3">
      <c r="A16246" s="285">
        <v>339616</v>
      </c>
      <c r="B16246" s="285" t="s">
        <v>23746</v>
      </c>
      <c r="C16246" s="513">
        <v>24.358499999999999</v>
      </c>
    </row>
    <row r="16247" spans="1:3">
      <c r="A16247" s="285">
        <v>339624</v>
      </c>
      <c r="B16247" s="285" t="s">
        <v>23747</v>
      </c>
      <c r="C16247" s="513">
        <v>30.959099999999999</v>
      </c>
    </row>
    <row r="16248" spans="1:3">
      <c r="A16248" s="285">
        <v>405255</v>
      </c>
      <c r="B16248" s="285" t="s">
        <v>23748</v>
      </c>
      <c r="C16248" s="513">
        <v>5.9405000000000001</v>
      </c>
    </row>
    <row r="16249" spans="1:3">
      <c r="A16249" s="285">
        <v>412008</v>
      </c>
      <c r="B16249" s="285" t="s">
        <v>23749</v>
      </c>
      <c r="C16249" s="513">
        <v>7.6890999999999998</v>
      </c>
    </row>
    <row r="16250" spans="1:3">
      <c r="A16250" s="285">
        <v>412030</v>
      </c>
      <c r="B16250" s="285" t="s">
        <v>23750</v>
      </c>
      <c r="C16250" s="513">
        <v>133.749</v>
      </c>
    </row>
    <row r="16251" spans="1:3">
      <c r="A16251" s="285">
        <v>412031</v>
      </c>
      <c r="B16251" s="285" t="s">
        <v>23750</v>
      </c>
      <c r="C16251" s="513">
        <v>147.47130000000001</v>
      </c>
    </row>
    <row r="16252" spans="1:3">
      <c r="A16252" s="285">
        <v>412040</v>
      </c>
      <c r="B16252" s="285" t="s">
        <v>23751</v>
      </c>
      <c r="C16252" s="513">
        <v>234.08969999999999</v>
      </c>
    </row>
    <row r="16253" spans="1:3">
      <c r="A16253" s="285">
        <v>412041</v>
      </c>
      <c r="B16253" s="285" t="s">
        <v>23751</v>
      </c>
      <c r="C16253" s="513">
        <v>278.03579999999999</v>
      </c>
    </row>
    <row r="16254" spans="1:3">
      <c r="A16254" s="285">
        <v>412042</v>
      </c>
      <c r="B16254" s="285" t="s">
        <v>23752</v>
      </c>
      <c r="C16254" s="513">
        <v>269.35079999999999</v>
      </c>
    </row>
    <row r="16255" spans="1:3">
      <c r="A16255" s="285">
        <v>412043</v>
      </c>
      <c r="B16255" s="285" t="s">
        <v>23752</v>
      </c>
      <c r="C16255" s="513">
        <v>323.95049999999998</v>
      </c>
    </row>
    <row r="16256" spans="1:3">
      <c r="A16256" s="285">
        <v>412080</v>
      </c>
      <c r="B16256" s="285" t="s">
        <v>23753</v>
      </c>
      <c r="C16256" s="513">
        <v>130.9119</v>
      </c>
    </row>
    <row r="16257" spans="1:3">
      <c r="A16257" s="285">
        <v>412081</v>
      </c>
      <c r="B16257" s="285" t="s">
        <v>23753</v>
      </c>
      <c r="C16257" s="513">
        <v>157.14060000000001</v>
      </c>
    </row>
    <row r="16258" spans="1:3">
      <c r="A16258" s="285">
        <v>412082</v>
      </c>
      <c r="B16258" s="285" t="s">
        <v>23754</v>
      </c>
      <c r="C16258" s="513">
        <v>150.71369999999999</v>
      </c>
    </row>
    <row r="16259" spans="1:3">
      <c r="A16259" s="285">
        <v>412083</v>
      </c>
      <c r="B16259" s="285" t="s">
        <v>23754</v>
      </c>
      <c r="C16259" s="513">
        <v>180.7638</v>
      </c>
    </row>
    <row r="16260" spans="1:3">
      <c r="A16260" s="285">
        <v>412090</v>
      </c>
      <c r="B16260" s="285" t="s">
        <v>23755</v>
      </c>
      <c r="C16260" s="513">
        <v>212.89830000000001</v>
      </c>
    </row>
    <row r="16261" spans="1:3">
      <c r="A16261" s="285">
        <v>412091</v>
      </c>
      <c r="B16261" s="285" t="s">
        <v>23756</v>
      </c>
      <c r="C16261" s="513">
        <v>255.45480000000001</v>
      </c>
    </row>
    <row r="16262" spans="1:3">
      <c r="A16262" s="285">
        <v>412092</v>
      </c>
      <c r="B16262" s="285" t="s">
        <v>23757</v>
      </c>
      <c r="C16262" s="513">
        <v>244.7433</v>
      </c>
    </row>
    <row r="16263" spans="1:3">
      <c r="A16263" s="285">
        <v>412093</v>
      </c>
      <c r="B16263" s="285" t="s">
        <v>23757</v>
      </c>
      <c r="C16263" s="513">
        <v>293.66879999999998</v>
      </c>
    </row>
    <row r="16264" spans="1:3">
      <c r="A16264" s="285">
        <v>412212</v>
      </c>
      <c r="B16264" s="285" t="s">
        <v>23758</v>
      </c>
      <c r="C16264" s="513">
        <v>106.3623</v>
      </c>
    </row>
    <row r="16265" spans="1:3">
      <c r="A16265" s="285">
        <v>412216</v>
      </c>
      <c r="B16265" s="285" t="s">
        <v>23759</v>
      </c>
      <c r="C16265" s="513">
        <v>121.4742</v>
      </c>
    </row>
    <row r="16266" spans="1:3">
      <c r="A16266" s="285">
        <v>412217</v>
      </c>
      <c r="B16266" s="285" t="s">
        <v>23760</v>
      </c>
      <c r="C16266" s="513">
        <v>224.94149999999999</v>
      </c>
    </row>
    <row r="16267" spans="1:3">
      <c r="A16267" s="285">
        <v>412226</v>
      </c>
      <c r="B16267" s="285" t="s">
        <v>23761</v>
      </c>
      <c r="C16267" s="513">
        <v>106.18859999999999</v>
      </c>
    </row>
    <row r="16268" spans="1:3">
      <c r="A16268" s="285">
        <v>412227</v>
      </c>
      <c r="B16268" s="285" t="s">
        <v>23762</v>
      </c>
      <c r="C16268" s="513">
        <v>218.5146</v>
      </c>
    </row>
    <row r="16269" spans="1:3">
      <c r="A16269" s="285">
        <v>412240</v>
      </c>
      <c r="B16269" s="285" t="s">
        <v>23763</v>
      </c>
      <c r="C16269" s="513">
        <v>66.353399999999993</v>
      </c>
    </row>
    <row r="16270" spans="1:3">
      <c r="A16270" s="285">
        <v>412246</v>
      </c>
      <c r="B16270" s="285" t="s">
        <v>23764</v>
      </c>
      <c r="C16270" s="513">
        <v>121.18470000000001</v>
      </c>
    </row>
    <row r="16271" spans="1:3">
      <c r="A16271" s="285">
        <v>412247</v>
      </c>
      <c r="B16271" s="285" t="s">
        <v>23765</v>
      </c>
      <c r="C16271" s="513">
        <v>230.90520000000001</v>
      </c>
    </row>
    <row r="16272" spans="1:3">
      <c r="A16272" s="285">
        <v>412270</v>
      </c>
      <c r="B16272" s="285" t="s">
        <v>23766</v>
      </c>
      <c r="C16272" s="513">
        <v>115.221</v>
      </c>
    </row>
    <row r="16273" spans="1:3">
      <c r="A16273" s="285">
        <v>412276</v>
      </c>
      <c r="B16273" s="285" t="s">
        <v>23767</v>
      </c>
      <c r="C16273" s="513">
        <v>211.10339999999999</v>
      </c>
    </row>
    <row r="16274" spans="1:3">
      <c r="A16274" s="285">
        <v>412680</v>
      </c>
      <c r="B16274" s="285" t="s">
        <v>23768</v>
      </c>
      <c r="C16274" s="513">
        <v>157.852</v>
      </c>
    </row>
    <row r="16275" spans="1:3">
      <c r="A16275" s="285">
        <v>412704</v>
      </c>
      <c r="B16275" s="285" t="s">
        <v>23768</v>
      </c>
      <c r="C16275" s="513">
        <v>257.98200000000003</v>
      </c>
    </row>
    <row r="16276" spans="1:3">
      <c r="A16276" s="285">
        <v>412705</v>
      </c>
      <c r="B16276" s="285" t="s">
        <v>23769</v>
      </c>
      <c r="C16276" s="513">
        <v>312.29399999999998</v>
      </c>
    </row>
    <row r="16277" spans="1:3">
      <c r="A16277" s="285">
        <v>412706</v>
      </c>
      <c r="B16277" s="285" t="s">
        <v>23770</v>
      </c>
      <c r="C16277" s="513">
        <v>97.897999999999996</v>
      </c>
    </row>
    <row r="16278" spans="1:3">
      <c r="A16278" s="285">
        <v>412707</v>
      </c>
      <c r="B16278" s="285" t="s">
        <v>23771</v>
      </c>
      <c r="C16278" s="513">
        <v>139.00399999999999</v>
      </c>
    </row>
    <row r="16279" spans="1:3">
      <c r="A16279" s="285">
        <v>414155</v>
      </c>
      <c r="B16279" s="285" t="s">
        <v>23772</v>
      </c>
      <c r="C16279" s="513">
        <v>203.44200000000001</v>
      </c>
    </row>
    <row r="16280" spans="1:3">
      <c r="A16280" s="285">
        <v>414156</v>
      </c>
      <c r="B16280" s="285" t="s">
        <v>23773</v>
      </c>
      <c r="C16280" s="513">
        <v>208.52600000000001</v>
      </c>
    </row>
    <row r="16281" spans="1:3">
      <c r="A16281" s="285">
        <v>414185</v>
      </c>
      <c r="B16281" s="285" t="s">
        <v>23774</v>
      </c>
      <c r="C16281" s="513">
        <v>88.067999999999998</v>
      </c>
    </row>
    <row r="16282" spans="1:3">
      <c r="A16282" s="285">
        <v>414186</v>
      </c>
      <c r="B16282" s="285" t="s">
        <v>23774</v>
      </c>
      <c r="C16282" s="513">
        <v>93.07</v>
      </c>
    </row>
    <row r="16283" spans="1:3">
      <c r="A16283" s="285">
        <v>414918</v>
      </c>
      <c r="B16283" s="285" t="s">
        <v>23775</v>
      </c>
      <c r="C16283" s="513">
        <v>331.51400000000001</v>
      </c>
    </row>
    <row r="16284" spans="1:3">
      <c r="A16284" s="285">
        <v>414921</v>
      </c>
      <c r="B16284" s="285" t="s">
        <v>23776</v>
      </c>
      <c r="C16284" s="513">
        <v>357.36799999999999</v>
      </c>
    </row>
    <row r="16285" spans="1:3">
      <c r="A16285" s="285">
        <v>414922</v>
      </c>
      <c r="B16285" s="285" t="s">
        <v>23777</v>
      </c>
      <c r="C16285" s="513">
        <v>406.286</v>
      </c>
    </row>
    <row r="16286" spans="1:3">
      <c r="A16286" s="285">
        <v>414924</v>
      </c>
      <c r="B16286" s="285" t="s">
        <v>23778</v>
      </c>
      <c r="C16286" s="513">
        <v>414.53199999999998</v>
      </c>
    </row>
    <row r="16287" spans="1:3">
      <c r="A16287" s="285">
        <v>414925</v>
      </c>
      <c r="B16287" s="285" t="s">
        <v>23779</v>
      </c>
      <c r="C16287" s="513">
        <v>439.33199999999999</v>
      </c>
    </row>
    <row r="16288" spans="1:3">
      <c r="A16288" s="285">
        <v>414927</v>
      </c>
      <c r="B16288" s="285" t="s">
        <v>23780</v>
      </c>
      <c r="C16288" s="513">
        <v>460.04</v>
      </c>
    </row>
    <row r="16289" spans="1:3">
      <c r="A16289" s="285">
        <v>420160</v>
      </c>
      <c r="B16289" s="285" t="s">
        <v>23781</v>
      </c>
      <c r="C16289" s="513">
        <v>66.733999999999995</v>
      </c>
    </row>
    <row r="16290" spans="1:3">
      <c r="A16290" s="285">
        <v>420161</v>
      </c>
      <c r="B16290" s="285" t="s">
        <v>23781</v>
      </c>
      <c r="C16290" s="513">
        <v>80.153999999999996</v>
      </c>
    </row>
    <row r="16291" spans="1:3">
      <c r="A16291" s="285">
        <v>420162</v>
      </c>
      <c r="B16291" s="285" t="s">
        <v>23782</v>
      </c>
      <c r="C16291" s="513">
        <v>82.739099999999993</v>
      </c>
    </row>
    <row r="16292" spans="1:3">
      <c r="A16292" s="285">
        <v>420163</v>
      </c>
      <c r="B16292" s="285" t="s">
        <v>23782</v>
      </c>
      <c r="C16292" s="513">
        <v>92.929500000000004</v>
      </c>
    </row>
    <row r="16293" spans="1:3">
      <c r="A16293" s="285">
        <v>420164</v>
      </c>
      <c r="B16293" s="285" t="s">
        <v>23783</v>
      </c>
      <c r="C16293" s="513">
        <v>145.119</v>
      </c>
    </row>
    <row r="16294" spans="1:3">
      <c r="A16294" s="285">
        <v>420165</v>
      </c>
      <c r="B16294" s="285" t="s">
        <v>23783</v>
      </c>
      <c r="C16294" s="513">
        <v>145.119</v>
      </c>
    </row>
    <row r="16295" spans="1:3">
      <c r="A16295" s="285">
        <v>420166</v>
      </c>
      <c r="B16295" s="285" t="s">
        <v>23783</v>
      </c>
      <c r="C16295" s="513">
        <v>122.488</v>
      </c>
    </row>
    <row r="16296" spans="1:3">
      <c r="A16296" s="285">
        <v>420167</v>
      </c>
      <c r="B16296" s="285" t="s">
        <v>23783</v>
      </c>
      <c r="C16296" s="513">
        <v>234.667</v>
      </c>
    </row>
    <row r="16297" spans="1:3">
      <c r="A16297" s="285">
        <v>420168</v>
      </c>
      <c r="B16297" s="285" t="s">
        <v>23783</v>
      </c>
      <c r="C16297" s="513">
        <v>234.667</v>
      </c>
    </row>
    <row r="16298" spans="1:3">
      <c r="A16298" s="285">
        <v>420169</v>
      </c>
      <c r="B16298" s="285" t="s">
        <v>23783</v>
      </c>
      <c r="C16298" s="513">
        <v>211.97499999999999</v>
      </c>
    </row>
    <row r="16299" spans="1:3">
      <c r="A16299" s="285">
        <v>420170</v>
      </c>
      <c r="B16299" s="285" t="s">
        <v>23784</v>
      </c>
      <c r="C16299" s="513">
        <v>222.7413</v>
      </c>
    </row>
    <row r="16300" spans="1:3">
      <c r="A16300" s="285">
        <v>420171</v>
      </c>
      <c r="B16300" s="285" t="s">
        <v>23784</v>
      </c>
      <c r="C16300" s="513">
        <v>222.7413</v>
      </c>
    </row>
    <row r="16301" spans="1:3">
      <c r="A16301" s="285">
        <v>420172</v>
      </c>
      <c r="B16301" s="285" t="s">
        <v>23784</v>
      </c>
      <c r="C16301" s="513">
        <v>201.20249999999999</v>
      </c>
    </row>
    <row r="16302" spans="1:3">
      <c r="A16302" s="285">
        <v>420173</v>
      </c>
      <c r="B16302" s="285" t="s">
        <v>23781</v>
      </c>
      <c r="C16302" s="513">
        <v>66.733999999999995</v>
      </c>
    </row>
    <row r="16303" spans="1:3">
      <c r="A16303" s="285">
        <v>420174</v>
      </c>
      <c r="B16303" s="285" t="s">
        <v>23781</v>
      </c>
      <c r="C16303" s="513">
        <v>80.153999999999996</v>
      </c>
    </row>
    <row r="16304" spans="1:3">
      <c r="A16304" s="285">
        <v>420175</v>
      </c>
      <c r="B16304" s="285" t="s">
        <v>23782</v>
      </c>
      <c r="C16304" s="513">
        <v>82.739099999999993</v>
      </c>
    </row>
    <row r="16305" spans="1:3">
      <c r="A16305" s="285">
        <v>420176</v>
      </c>
      <c r="B16305" s="285" t="s">
        <v>23782</v>
      </c>
      <c r="C16305" s="513">
        <v>92.929500000000004</v>
      </c>
    </row>
    <row r="16306" spans="1:3">
      <c r="A16306" s="285">
        <v>421098</v>
      </c>
      <c r="B16306" s="285" t="s">
        <v>23785</v>
      </c>
      <c r="C16306" s="513">
        <v>114.619</v>
      </c>
    </row>
    <row r="16307" spans="1:3">
      <c r="A16307" s="285">
        <v>422630</v>
      </c>
      <c r="B16307" s="285" t="s">
        <v>23786</v>
      </c>
      <c r="C16307" s="513">
        <v>953.61300000000006</v>
      </c>
    </row>
    <row r="16308" spans="1:3">
      <c r="A16308" s="285">
        <v>741525</v>
      </c>
      <c r="B16308" s="285" t="s">
        <v>23787</v>
      </c>
      <c r="C16308" s="513">
        <v>5.0979999999999999</v>
      </c>
    </row>
    <row r="16309" spans="1:3">
      <c r="A16309" s="285">
        <v>741625</v>
      </c>
      <c r="B16309" s="285" t="s">
        <v>23788</v>
      </c>
      <c r="C16309" s="513">
        <v>7.5473999999999997</v>
      </c>
    </row>
    <row r="16310" spans="1:3">
      <c r="A16310" s="285">
        <v>741725</v>
      </c>
      <c r="B16310" s="285" t="s">
        <v>23789</v>
      </c>
      <c r="C16310" s="513">
        <v>7.5473999999999997</v>
      </c>
    </row>
    <row r="16311" spans="1:3">
      <c r="A16311" s="285" t="e">
        <v>#VALUE!</v>
      </c>
      <c r="B16311" s="285" t="s">
        <v>23790</v>
      </c>
      <c r="C16311" s="513">
        <v>9.2149999999999999</v>
      </c>
    </row>
    <row r="16312" spans="1:3">
      <c r="A16312" s="285">
        <v>69653</v>
      </c>
      <c r="B16312" s="285" t="s">
        <v>23791</v>
      </c>
      <c r="C16312" s="513">
        <v>1.0571999999999999</v>
      </c>
    </row>
    <row r="16313" spans="1:3">
      <c r="A16313" s="285">
        <v>36208</v>
      </c>
      <c r="B16313" s="285" t="s">
        <v>23792</v>
      </c>
      <c r="C16313" s="513">
        <v>22.382000000000001</v>
      </c>
    </row>
    <row r="16314" spans="1:3">
      <c r="A16314" s="285">
        <v>36213</v>
      </c>
      <c r="B16314" s="285" t="s">
        <v>23793</v>
      </c>
      <c r="C16314" s="513">
        <v>28.836200000000002</v>
      </c>
    </row>
    <row r="16315" spans="1:3">
      <c r="A16315" s="285">
        <v>981086</v>
      </c>
      <c r="B16315" s="285" t="s">
        <v>23794</v>
      </c>
      <c r="C16315" s="513">
        <v>149.084</v>
      </c>
    </row>
    <row r="16316" spans="1:3">
      <c r="A16316" s="285">
        <v>412170</v>
      </c>
      <c r="B16316" s="285" t="s">
        <v>23795</v>
      </c>
      <c r="C16316" s="513">
        <v>53.4634</v>
      </c>
    </row>
    <row r="16317" spans="1:3">
      <c r="A16317" s="285">
        <v>310878</v>
      </c>
      <c r="B16317" s="285" t="s">
        <v>23700</v>
      </c>
      <c r="C16317" s="513">
        <v>314.10000000000002</v>
      </c>
    </row>
    <row r="16318" spans="1:3">
      <c r="A16318" s="285" t="e">
        <v>#VALUE!</v>
      </c>
      <c r="B16318" s="285" t="s">
        <v>23796</v>
      </c>
      <c r="C16318" s="513">
        <v>11.102</v>
      </c>
    </row>
    <row r="16319" spans="1:3">
      <c r="A16319" s="285">
        <v>36381</v>
      </c>
      <c r="B16319" s="285" t="s">
        <v>23797</v>
      </c>
      <c r="C16319" s="513">
        <v>184.86269999999999</v>
      </c>
    </row>
    <row r="16320" spans="1:3">
      <c r="A16320" s="285">
        <v>23709</v>
      </c>
      <c r="B16320" s="285" t="s">
        <v>22495</v>
      </c>
      <c r="C16320" s="513">
        <v>8.6183999999999994</v>
      </c>
    </row>
    <row r="16321" spans="1:3">
      <c r="A16321" s="285">
        <v>26603</v>
      </c>
      <c r="B16321" s="285" t="s">
        <v>23798</v>
      </c>
      <c r="C16321" s="513">
        <v>208.315</v>
      </c>
    </row>
    <row r="16322" spans="1:3">
      <c r="A16322" s="285" t="e">
        <v>#VALUE!</v>
      </c>
      <c r="B16322" s="285" t="s">
        <v>23799</v>
      </c>
      <c r="C16322" s="513">
        <v>5.992</v>
      </c>
    </row>
    <row r="16323" spans="1:3">
      <c r="A16323" s="285" t="e">
        <v>#VALUE!</v>
      </c>
      <c r="B16323" s="285" t="s">
        <v>23800</v>
      </c>
      <c r="C16323" s="513">
        <v>60.311999999999998</v>
      </c>
    </row>
    <row r="16324" spans="1:3">
      <c r="A16324" s="285">
        <v>32101</v>
      </c>
      <c r="B16324" s="285" t="s">
        <v>23801</v>
      </c>
      <c r="C16324" s="513">
        <v>90.116</v>
      </c>
    </row>
    <row r="16325" spans="1:3">
      <c r="A16325" s="285">
        <v>32136</v>
      </c>
      <c r="B16325" s="285" t="s">
        <v>23802</v>
      </c>
      <c r="C16325" s="513">
        <v>18.808399999999999</v>
      </c>
    </row>
    <row r="16326" spans="1:3">
      <c r="A16326" s="285">
        <v>32137</v>
      </c>
      <c r="B16326" s="285" t="s">
        <v>23803</v>
      </c>
      <c r="C16326" s="513">
        <v>34.652799999999999</v>
      </c>
    </row>
    <row r="16327" spans="1:3">
      <c r="A16327" s="285">
        <v>32148</v>
      </c>
      <c r="B16327" s="285" t="s">
        <v>23804</v>
      </c>
      <c r="C16327" s="513">
        <v>317.2</v>
      </c>
    </row>
    <row r="16328" spans="1:3">
      <c r="A16328" s="285">
        <v>32149</v>
      </c>
      <c r="B16328" s="285" t="s">
        <v>23805</v>
      </c>
      <c r="C16328" s="513">
        <v>396.55200000000002</v>
      </c>
    </row>
    <row r="16329" spans="1:3">
      <c r="A16329" s="285">
        <v>32180</v>
      </c>
      <c r="B16329" s="285" t="s">
        <v>23806</v>
      </c>
      <c r="C16329" s="513">
        <v>63.44</v>
      </c>
    </row>
    <row r="16330" spans="1:3">
      <c r="A16330" s="285">
        <v>32181</v>
      </c>
      <c r="B16330" s="285" t="s">
        <v>23807</v>
      </c>
      <c r="C16330" s="513">
        <v>69.888000000000005</v>
      </c>
    </row>
    <row r="16331" spans="1:3">
      <c r="A16331" s="285">
        <v>32182</v>
      </c>
      <c r="B16331" s="285" t="s">
        <v>23808</v>
      </c>
      <c r="C16331" s="513">
        <v>104.468</v>
      </c>
    </row>
    <row r="16332" spans="1:3">
      <c r="A16332" s="285">
        <v>32183</v>
      </c>
      <c r="B16332" s="285" t="s">
        <v>23809</v>
      </c>
      <c r="C16332" s="513">
        <v>116.48</v>
      </c>
    </row>
    <row r="16333" spans="1:3">
      <c r="A16333" s="285">
        <v>32184</v>
      </c>
      <c r="B16333" s="285" t="s">
        <v>23810</v>
      </c>
      <c r="C16333" s="513">
        <v>74.932000000000002</v>
      </c>
    </row>
    <row r="16334" spans="1:3">
      <c r="A16334" s="285">
        <v>32185</v>
      </c>
      <c r="B16334" s="285" t="s">
        <v>23811</v>
      </c>
      <c r="C16334" s="513">
        <v>82.367999999999995</v>
      </c>
    </row>
    <row r="16335" spans="1:3">
      <c r="A16335" s="285">
        <v>32186</v>
      </c>
      <c r="B16335" s="285" t="s">
        <v>23812</v>
      </c>
      <c r="C16335" s="513">
        <v>125.008</v>
      </c>
    </row>
    <row r="16336" spans="1:3">
      <c r="A16336" s="285">
        <v>32187</v>
      </c>
      <c r="B16336" s="285" t="s">
        <v>23813</v>
      </c>
      <c r="C16336" s="513">
        <v>139.77600000000001</v>
      </c>
    </row>
    <row r="16337" spans="1:3">
      <c r="A16337" s="285">
        <v>32190</v>
      </c>
      <c r="B16337" s="285" t="s">
        <v>23814</v>
      </c>
      <c r="C16337" s="513">
        <v>989.56</v>
      </c>
    </row>
    <row r="16338" spans="1:3">
      <c r="A16338" s="285">
        <v>32191</v>
      </c>
      <c r="B16338" s="285" t="s">
        <v>23815</v>
      </c>
      <c r="C16338" s="513">
        <v>1441.44</v>
      </c>
    </row>
    <row r="16339" spans="1:3">
      <c r="A16339" s="285">
        <v>32192</v>
      </c>
      <c r="B16339" s="285" t="s">
        <v>23816</v>
      </c>
      <c r="C16339" s="513">
        <v>1813.76</v>
      </c>
    </row>
    <row r="16340" spans="1:3">
      <c r="A16340" s="285">
        <v>32193</v>
      </c>
      <c r="B16340" s="285" t="s">
        <v>23817</v>
      </c>
      <c r="C16340" s="513">
        <v>319.12400000000002</v>
      </c>
    </row>
    <row r="16341" spans="1:3">
      <c r="A16341" s="285">
        <v>32194</v>
      </c>
      <c r="B16341" s="285" t="s">
        <v>23817</v>
      </c>
      <c r="C16341" s="513">
        <v>437.52800000000002</v>
      </c>
    </row>
    <row r="16342" spans="1:3">
      <c r="A16342" s="285">
        <v>32195</v>
      </c>
      <c r="B16342" s="285" t="s">
        <v>23818</v>
      </c>
      <c r="C16342" s="513">
        <v>129.68799999999999</v>
      </c>
    </row>
    <row r="16343" spans="1:3">
      <c r="A16343" s="285">
        <v>32196</v>
      </c>
      <c r="B16343" s="285" t="s">
        <v>23818</v>
      </c>
      <c r="C16343" s="513">
        <v>142.53200000000001</v>
      </c>
    </row>
    <row r="16344" spans="1:3">
      <c r="A16344" s="285">
        <v>32197</v>
      </c>
      <c r="B16344" s="285" t="s">
        <v>23819</v>
      </c>
      <c r="C16344" s="513">
        <v>131.61199999999999</v>
      </c>
    </row>
    <row r="16345" spans="1:3">
      <c r="A16345" s="285">
        <v>32198</v>
      </c>
      <c r="B16345" s="285" t="s">
        <v>23820</v>
      </c>
      <c r="C16345" s="513">
        <v>131.61199999999999</v>
      </c>
    </row>
    <row r="16346" spans="1:3">
      <c r="A16346" s="285">
        <v>32199</v>
      </c>
      <c r="B16346" s="285" t="s">
        <v>23821</v>
      </c>
      <c r="C16346" s="513">
        <v>131.61199999999999</v>
      </c>
    </row>
    <row r="16347" spans="1:3">
      <c r="A16347" s="285">
        <v>33490</v>
      </c>
      <c r="B16347" s="285" t="s">
        <v>23822</v>
      </c>
      <c r="C16347" s="513">
        <v>700.96</v>
      </c>
    </row>
    <row r="16348" spans="1:3">
      <c r="A16348" s="285">
        <v>33492</v>
      </c>
      <c r="B16348" s="285" t="s">
        <v>23823</v>
      </c>
      <c r="C16348" s="513">
        <v>1500.72</v>
      </c>
    </row>
    <row r="16349" spans="1:3">
      <c r="A16349" s="285">
        <v>33742</v>
      </c>
      <c r="B16349" s="285" t="s">
        <v>23824</v>
      </c>
      <c r="C16349" s="513">
        <v>6.0891999999999999</v>
      </c>
    </row>
    <row r="16350" spans="1:3">
      <c r="A16350" s="285">
        <v>33743</v>
      </c>
      <c r="B16350" s="285" t="s">
        <v>23825</v>
      </c>
      <c r="C16350" s="513">
        <v>9.49</v>
      </c>
    </row>
    <row r="16351" spans="1:3">
      <c r="A16351" s="285">
        <v>33748</v>
      </c>
      <c r="B16351" s="285" t="s">
        <v>23826</v>
      </c>
      <c r="C16351" s="513">
        <v>6.7704000000000004</v>
      </c>
    </row>
    <row r="16352" spans="1:3">
      <c r="A16352" s="285">
        <v>33766</v>
      </c>
      <c r="B16352" s="285" t="s">
        <v>23827</v>
      </c>
      <c r="C16352" s="513">
        <v>5.9176000000000002</v>
      </c>
    </row>
    <row r="16353" spans="1:3">
      <c r="A16353" s="285">
        <v>37303</v>
      </c>
      <c r="B16353" s="285" t="s">
        <v>23828</v>
      </c>
      <c r="C16353" s="513">
        <v>29.801100000000002</v>
      </c>
    </row>
    <row r="16354" spans="1:3">
      <c r="A16354" s="285">
        <v>37304</v>
      </c>
      <c r="B16354" s="285" t="s">
        <v>23829</v>
      </c>
      <c r="C16354" s="513">
        <v>27.583600000000001</v>
      </c>
    </row>
    <row r="16355" spans="1:3">
      <c r="A16355" s="285">
        <v>37305</v>
      </c>
      <c r="B16355" s="285" t="s">
        <v>23830</v>
      </c>
      <c r="C16355" s="513">
        <v>30.692799999999998</v>
      </c>
    </row>
    <row r="16356" spans="1:3">
      <c r="A16356" s="285">
        <v>37306</v>
      </c>
      <c r="B16356" s="285" t="s">
        <v>23831</v>
      </c>
      <c r="C16356" s="513">
        <v>28.301500000000001</v>
      </c>
    </row>
    <row r="16357" spans="1:3">
      <c r="A16357" s="285">
        <v>37352</v>
      </c>
      <c r="B16357" s="285" t="s">
        <v>23832</v>
      </c>
      <c r="C16357" s="513">
        <v>236.00040000000001</v>
      </c>
    </row>
    <row r="16358" spans="1:3">
      <c r="A16358" s="285">
        <v>37353</v>
      </c>
      <c r="B16358" s="285" t="s">
        <v>23832</v>
      </c>
      <c r="C16358" s="513">
        <v>270.39299999999997</v>
      </c>
    </row>
    <row r="16359" spans="1:3">
      <c r="A16359" s="285">
        <v>37363</v>
      </c>
      <c r="B16359" s="285" t="s">
        <v>23833</v>
      </c>
      <c r="C16359" s="513">
        <v>319.9554</v>
      </c>
    </row>
    <row r="16360" spans="1:3">
      <c r="A16360" s="285">
        <v>37387</v>
      </c>
      <c r="B16360" s="285" t="s">
        <v>13668</v>
      </c>
      <c r="C16360" s="513">
        <v>40.547400000000003</v>
      </c>
    </row>
    <row r="16361" spans="1:3">
      <c r="A16361" s="285">
        <v>48774</v>
      </c>
      <c r="B16361" s="285" t="s">
        <v>23834</v>
      </c>
      <c r="C16361" s="513">
        <v>227.43</v>
      </c>
    </row>
    <row r="16362" spans="1:3">
      <c r="A16362" s="285">
        <v>51738</v>
      </c>
      <c r="B16362" s="285" t="s">
        <v>23835</v>
      </c>
      <c r="C16362" s="513">
        <v>673.4</v>
      </c>
    </row>
    <row r="16363" spans="1:3">
      <c r="A16363" s="285" t="e">
        <v>#VALUE!</v>
      </c>
      <c r="B16363" s="285" t="s">
        <v>23836</v>
      </c>
      <c r="C16363" s="513">
        <v>10.87</v>
      </c>
    </row>
    <row r="16364" spans="1:3">
      <c r="A16364" s="285">
        <v>78913</v>
      </c>
      <c r="B16364" s="285" t="s">
        <v>23837</v>
      </c>
      <c r="C16364" s="513">
        <v>150.072</v>
      </c>
    </row>
    <row r="16365" spans="1:3">
      <c r="A16365" s="285" t="e">
        <v>#VALUE!</v>
      </c>
      <c r="B16365" s="285" t="s">
        <v>23838</v>
      </c>
      <c r="C16365" s="513">
        <v>11.809200000000001</v>
      </c>
    </row>
    <row r="16366" spans="1:3">
      <c r="A16366" s="285" t="e">
        <v>#VALUE!</v>
      </c>
      <c r="B16366" s="285" t="s">
        <v>23839</v>
      </c>
      <c r="C16366" s="513">
        <v>13.951599999999999</v>
      </c>
    </row>
    <row r="16367" spans="1:3">
      <c r="A16367" s="285" t="e">
        <v>#VALUE!</v>
      </c>
      <c r="B16367" s="285" t="s">
        <v>23840</v>
      </c>
      <c r="C16367" s="513">
        <v>11.38</v>
      </c>
    </row>
    <row r="16368" spans="1:3">
      <c r="A16368" s="285">
        <v>89761</v>
      </c>
      <c r="B16368" s="285" t="s">
        <v>23841</v>
      </c>
      <c r="C16368" s="513">
        <v>42.328000000000003</v>
      </c>
    </row>
    <row r="16369" spans="1:3">
      <c r="A16369" s="285">
        <v>89771</v>
      </c>
      <c r="B16369" s="285" t="s">
        <v>23841</v>
      </c>
      <c r="C16369" s="513">
        <v>42.328000000000003</v>
      </c>
    </row>
    <row r="16370" spans="1:3">
      <c r="A16370" s="285">
        <v>415938</v>
      </c>
      <c r="B16370" s="285" t="s">
        <v>23842</v>
      </c>
      <c r="C16370" s="513">
        <v>70.808000000000007</v>
      </c>
    </row>
    <row r="16371" spans="1:3">
      <c r="A16371" s="285">
        <v>415967</v>
      </c>
      <c r="B16371" s="285" t="s">
        <v>23843</v>
      </c>
      <c r="C16371" s="513">
        <v>211.072</v>
      </c>
    </row>
    <row r="16372" spans="1:3">
      <c r="A16372" s="285">
        <v>980056</v>
      </c>
      <c r="B16372" s="285" t="s">
        <v>23844</v>
      </c>
      <c r="C16372" s="513">
        <v>270.3</v>
      </c>
    </row>
    <row r="16373" spans="1:3">
      <c r="A16373" s="285">
        <v>980057</v>
      </c>
      <c r="B16373" s="285" t="s">
        <v>23845</v>
      </c>
      <c r="C16373" s="513">
        <v>311.39999999999998</v>
      </c>
    </row>
    <row r="16374" spans="1:3">
      <c r="A16374" s="285" t="e">
        <v>#VALUE!</v>
      </c>
      <c r="B16374" s="285" t="s">
        <v>23846</v>
      </c>
      <c r="C16374" s="513">
        <v>982.2</v>
      </c>
    </row>
    <row r="16375" spans="1:3">
      <c r="A16375" s="285" t="e">
        <v>#VALUE!</v>
      </c>
      <c r="B16375" s="285" t="s">
        <v>23847</v>
      </c>
      <c r="C16375" s="513">
        <v>453.18</v>
      </c>
    </row>
    <row r="16376" spans="1:3">
      <c r="A16376" s="285" t="e">
        <v>#VALUE!</v>
      </c>
      <c r="B16376" s="285" t="s">
        <v>23848</v>
      </c>
      <c r="C16376" s="513">
        <v>1.6738999999999999</v>
      </c>
    </row>
    <row r="16377" spans="1:3">
      <c r="A16377" s="285">
        <v>386881</v>
      </c>
      <c r="B16377" s="285" t="s">
        <v>23849</v>
      </c>
      <c r="C16377" s="513">
        <v>5.2600000000000001E-2</v>
      </c>
    </row>
    <row r="16378" spans="1:3">
      <c r="A16378" s="285">
        <v>386882</v>
      </c>
      <c r="B16378" s="285" t="s">
        <v>23850</v>
      </c>
      <c r="C16378" s="513">
        <v>6.0100000000000001E-2</v>
      </c>
    </row>
    <row r="16379" spans="1:3">
      <c r="A16379" s="285">
        <v>386883</v>
      </c>
      <c r="B16379" s="285" t="s">
        <v>23851</v>
      </c>
      <c r="C16379" s="513">
        <v>6.7599999999999993E-2</v>
      </c>
    </row>
    <row r="16380" spans="1:3">
      <c r="A16380" s="285">
        <v>386884</v>
      </c>
      <c r="B16380" s="285" t="s">
        <v>23852</v>
      </c>
      <c r="C16380" s="513">
        <v>0.1125</v>
      </c>
    </row>
    <row r="16381" spans="1:3">
      <c r="A16381" s="285">
        <v>386885</v>
      </c>
      <c r="B16381" s="285" t="s">
        <v>23853</v>
      </c>
      <c r="C16381" s="513">
        <v>0.1951</v>
      </c>
    </row>
    <row r="16382" spans="1:3">
      <c r="A16382" s="285">
        <v>386886</v>
      </c>
      <c r="B16382" s="285" t="s">
        <v>23854</v>
      </c>
      <c r="C16382" s="513">
        <v>0.27010000000000001</v>
      </c>
    </row>
    <row r="16383" spans="1:3">
      <c r="A16383" s="285">
        <v>386887</v>
      </c>
      <c r="B16383" s="285" t="s">
        <v>23855</v>
      </c>
      <c r="C16383" s="513">
        <v>0.34510000000000002</v>
      </c>
    </row>
    <row r="16384" spans="1:3">
      <c r="A16384" s="285">
        <v>386888</v>
      </c>
      <c r="B16384" s="285" t="s">
        <v>23856</v>
      </c>
      <c r="C16384" s="513">
        <v>0.42770000000000002</v>
      </c>
    </row>
    <row r="16385" spans="1:3">
      <c r="A16385" s="285" t="e">
        <v>#VALUE!</v>
      </c>
      <c r="B16385" s="285" t="s">
        <v>23857</v>
      </c>
      <c r="C16385" s="513">
        <v>215.46</v>
      </c>
    </row>
    <row r="16386" spans="1:3">
      <c r="A16386" s="285">
        <v>51551</v>
      </c>
      <c r="B16386" s="285" t="s">
        <v>23858</v>
      </c>
      <c r="C16386" s="513">
        <v>7.32</v>
      </c>
    </row>
    <row r="16387" spans="1:3">
      <c r="A16387" s="285">
        <v>51552</v>
      </c>
      <c r="B16387" s="285" t="s">
        <v>23859</v>
      </c>
      <c r="C16387" s="513">
        <v>10.368</v>
      </c>
    </row>
    <row r="16388" spans="1:3">
      <c r="A16388" s="285">
        <v>89751</v>
      </c>
      <c r="B16388" s="285" t="s">
        <v>23860</v>
      </c>
      <c r="C16388" s="513">
        <v>29.7044</v>
      </c>
    </row>
    <row r="16389" spans="1:3">
      <c r="A16389" s="285" t="e">
        <v>#VALUE!</v>
      </c>
      <c r="B16389" s="285" t="s">
        <v>23861</v>
      </c>
      <c r="C16389" s="513">
        <v>242.59200000000001</v>
      </c>
    </row>
    <row r="16390" spans="1:3">
      <c r="A16390" s="285">
        <v>387567</v>
      </c>
      <c r="B16390" s="285" t="s">
        <v>23862</v>
      </c>
      <c r="C16390" s="513">
        <v>21.9499</v>
      </c>
    </row>
    <row r="16391" spans="1:3">
      <c r="A16391" s="285">
        <v>33762</v>
      </c>
      <c r="B16391" s="285" t="s">
        <v>23863</v>
      </c>
      <c r="C16391" s="513">
        <v>238.108</v>
      </c>
    </row>
    <row r="16392" spans="1:3">
      <c r="A16392" s="285">
        <v>741455</v>
      </c>
      <c r="B16392" s="285" t="s">
        <v>23864</v>
      </c>
      <c r="C16392" s="513">
        <v>56.807099999999998</v>
      </c>
    </row>
    <row r="16393" spans="1:3">
      <c r="A16393" s="285">
        <v>32175</v>
      </c>
      <c r="B16393" s="285" t="s">
        <v>23865</v>
      </c>
      <c r="C16393" s="513">
        <v>36.9148</v>
      </c>
    </row>
    <row r="16394" spans="1:3">
      <c r="A16394" s="285">
        <v>387562</v>
      </c>
      <c r="B16394" s="285" t="s">
        <v>23866</v>
      </c>
      <c r="C16394" s="513">
        <v>5.3354999999999997</v>
      </c>
    </row>
    <row r="16395" spans="1:3">
      <c r="A16395" s="285">
        <v>387563</v>
      </c>
      <c r="B16395" s="285" t="s">
        <v>23867</v>
      </c>
      <c r="C16395" s="513">
        <v>7.4691000000000001</v>
      </c>
    </row>
    <row r="16396" spans="1:3">
      <c r="A16396" s="285">
        <v>387565</v>
      </c>
      <c r="B16396" s="285" t="s">
        <v>23868</v>
      </c>
      <c r="C16396" s="513">
        <v>14.8629</v>
      </c>
    </row>
    <row r="16397" spans="1:3">
      <c r="A16397" s="285">
        <v>64875</v>
      </c>
      <c r="B16397" s="285" t="s">
        <v>23869</v>
      </c>
      <c r="C16397" s="513">
        <v>63.825000000000003</v>
      </c>
    </row>
    <row r="16398" spans="1:3">
      <c r="A16398" s="285">
        <v>386874</v>
      </c>
      <c r="B16398" s="285" t="s">
        <v>23870</v>
      </c>
      <c r="C16398" s="513">
        <v>6.3700000000000007E-2</v>
      </c>
    </row>
    <row r="16399" spans="1:3">
      <c r="A16399" s="285">
        <v>386875</v>
      </c>
      <c r="B16399" s="285" t="s">
        <v>23871</v>
      </c>
      <c r="C16399" s="513">
        <v>0.1051</v>
      </c>
    </row>
    <row r="16400" spans="1:3">
      <c r="A16400" s="285">
        <v>387564</v>
      </c>
      <c r="B16400" s="285" t="s">
        <v>23872</v>
      </c>
      <c r="C16400" s="513">
        <v>9.9762000000000004</v>
      </c>
    </row>
    <row r="16401" spans="1:3">
      <c r="A16401" s="285">
        <v>412721</v>
      </c>
      <c r="B16401" s="285" t="s">
        <v>23873</v>
      </c>
      <c r="C16401" s="513">
        <v>123.566</v>
      </c>
    </row>
    <row r="16402" spans="1:3">
      <c r="A16402" s="285">
        <v>741814</v>
      </c>
      <c r="B16402" s="285" t="s">
        <v>23874</v>
      </c>
      <c r="C16402" s="513">
        <v>58.117699999999999</v>
      </c>
    </row>
    <row r="16403" spans="1:3">
      <c r="A16403" s="285">
        <v>32020</v>
      </c>
      <c r="B16403" s="285" t="s">
        <v>23875</v>
      </c>
      <c r="C16403" s="513">
        <v>0.18559999999999999</v>
      </c>
    </row>
    <row r="16404" spans="1:3">
      <c r="A16404" s="285">
        <v>741576</v>
      </c>
      <c r="B16404" s="285" t="s">
        <v>23876</v>
      </c>
      <c r="C16404" s="513">
        <v>22.2453</v>
      </c>
    </row>
    <row r="16405" spans="1:3">
      <c r="A16405" s="285">
        <v>741676</v>
      </c>
      <c r="B16405" s="285" t="s">
        <v>23877</v>
      </c>
      <c r="C16405" s="513">
        <v>26.6175</v>
      </c>
    </row>
    <row r="16406" spans="1:3">
      <c r="A16406" s="285">
        <v>741776</v>
      </c>
      <c r="B16406" s="285" t="s">
        <v>23878</v>
      </c>
      <c r="C16406" s="513">
        <v>26.6175</v>
      </c>
    </row>
    <row r="16407" spans="1:3">
      <c r="A16407" s="285" t="e">
        <v>#VALUE!</v>
      </c>
      <c r="B16407" s="285" t="s">
        <v>23879</v>
      </c>
      <c r="C16407" s="513">
        <v>3.5897000000000001</v>
      </c>
    </row>
    <row r="16408" spans="1:3">
      <c r="A16408" s="285" t="e">
        <v>#VALUE!</v>
      </c>
      <c r="B16408" s="285" t="s">
        <v>23880</v>
      </c>
      <c r="C16408" s="513">
        <v>3.5897000000000001</v>
      </c>
    </row>
    <row r="16409" spans="1:3">
      <c r="A16409" s="285">
        <v>387560</v>
      </c>
      <c r="B16409" s="285" t="s">
        <v>23881</v>
      </c>
      <c r="C16409" s="513">
        <v>3.8862000000000001</v>
      </c>
    </row>
    <row r="16410" spans="1:3">
      <c r="A16410" s="285">
        <v>34221</v>
      </c>
      <c r="B16410" s="285" t="s">
        <v>23882</v>
      </c>
      <c r="C16410" s="513">
        <v>1.1099000000000001</v>
      </c>
    </row>
    <row r="16411" spans="1:3">
      <c r="A16411" s="285" t="e">
        <v>#VALUE!</v>
      </c>
      <c r="B16411" s="285" t="s">
        <v>23883</v>
      </c>
      <c r="C16411" s="513">
        <v>31.32</v>
      </c>
    </row>
    <row r="16412" spans="1:3">
      <c r="A16412" s="285">
        <v>49471</v>
      </c>
      <c r="B16412" s="285" t="s">
        <v>23884</v>
      </c>
      <c r="C16412" s="513">
        <v>4.2474999999999996</v>
      </c>
    </row>
    <row r="16413" spans="1:3">
      <c r="A16413" s="285">
        <v>58944</v>
      </c>
      <c r="B16413" s="285" t="s">
        <v>23885</v>
      </c>
      <c r="C16413" s="513">
        <v>333.52319999999997</v>
      </c>
    </row>
    <row r="16414" spans="1:3">
      <c r="A16414" s="285">
        <v>49488</v>
      </c>
      <c r="B16414" s="285" t="s">
        <v>23886</v>
      </c>
      <c r="C16414" s="513">
        <v>5.9116</v>
      </c>
    </row>
    <row r="16415" spans="1:3">
      <c r="A16415" s="285">
        <v>49409</v>
      </c>
      <c r="B16415" s="285" t="s">
        <v>23887</v>
      </c>
      <c r="C16415" s="513">
        <v>20.704999999999998</v>
      </c>
    </row>
    <row r="16416" spans="1:3">
      <c r="A16416" s="285">
        <v>694590</v>
      </c>
      <c r="B16416" s="285" t="s">
        <v>23888</v>
      </c>
      <c r="C16416" s="513">
        <v>2.3008999999999999</v>
      </c>
    </row>
    <row r="16417" spans="1:3">
      <c r="A16417" s="285">
        <v>694591</v>
      </c>
      <c r="B16417" s="285" t="s">
        <v>23889</v>
      </c>
      <c r="C16417" s="513">
        <v>13.166499999999999</v>
      </c>
    </row>
    <row r="16418" spans="1:3">
      <c r="A16418" s="285">
        <v>49402</v>
      </c>
      <c r="B16418" s="285" t="s">
        <v>23890</v>
      </c>
      <c r="C16418" s="513">
        <v>36.065899999999999</v>
      </c>
    </row>
    <row r="16419" spans="1:3">
      <c r="A16419" s="285">
        <v>49404</v>
      </c>
      <c r="B16419" s="285" t="s">
        <v>23891</v>
      </c>
      <c r="C16419" s="513">
        <v>18.302199999999999</v>
      </c>
    </row>
    <row r="16420" spans="1:3">
      <c r="A16420" s="285">
        <v>49406</v>
      </c>
      <c r="B16420" s="285" t="s">
        <v>23892</v>
      </c>
      <c r="C16420" s="513">
        <v>26.865600000000001</v>
      </c>
    </row>
    <row r="16421" spans="1:3">
      <c r="A16421" s="285">
        <v>49408</v>
      </c>
      <c r="B16421" s="285" t="s">
        <v>23891</v>
      </c>
      <c r="C16421" s="513">
        <v>14.1218</v>
      </c>
    </row>
    <row r="16422" spans="1:3">
      <c r="A16422" s="285">
        <v>49410</v>
      </c>
      <c r="B16422" s="285" t="s">
        <v>23893</v>
      </c>
      <c r="C16422" s="513">
        <v>19.680199999999999</v>
      </c>
    </row>
    <row r="16423" spans="1:3">
      <c r="A16423" s="285">
        <v>49412</v>
      </c>
      <c r="B16423" s="285" t="s">
        <v>23894</v>
      </c>
      <c r="C16423" s="513">
        <v>37.8782</v>
      </c>
    </row>
    <row r="16424" spans="1:3">
      <c r="A16424" s="285">
        <v>49414</v>
      </c>
      <c r="B16424" s="285" t="s">
        <v>23895</v>
      </c>
      <c r="C16424" s="513">
        <v>13.594900000000001</v>
      </c>
    </row>
    <row r="16425" spans="1:3">
      <c r="A16425" s="285">
        <v>49416</v>
      </c>
      <c r="B16425" s="285" t="s">
        <v>23896</v>
      </c>
      <c r="C16425" s="513">
        <v>20.386600000000001</v>
      </c>
    </row>
    <row r="16426" spans="1:3">
      <c r="A16426" s="285">
        <v>49418</v>
      </c>
      <c r="B16426" s="285" t="s">
        <v>23897</v>
      </c>
      <c r="C16426" s="513">
        <v>16.565200000000001</v>
      </c>
    </row>
    <row r="16427" spans="1:3">
      <c r="A16427" s="285">
        <v>49420</v>
      </c>
      <c r="B16427" s="285" t="s">
        <v>23896</v>
      </c>
      <c r="C16427" s="513">
        <v>23.999500000000001</v>
      </c>
    </row>
    <row r="16428" spans="1:3">
      <c r="A16428" s="285">
        <v>49422</v>
      </c>
      <c r="B16428" s="285" t="s">
        <v>23896</v>
      </c>
      <c r="C16428" s="513">
        <v>13.594900000000001</v>
      </c>
    </row>
    <row r="16429" spans="1:3">
      <c r="A16429" s="285">
        <v>49424</v>
      </c>
      <c r="B16429" s="285" t="s">
        <v>23896</v>
      </c>
      <c r="C16429" s="513">
        <v>20.351800000000001</v>
      </c>
    </row>
    <row r="16430" spans="1:3">
      <c r="A16430" s="285">
        <v>49426</v>
      </c>
      <c r="B16430" s="285" t="s">
        <v>23898</v>
      </c>
      <c r="C16430" s="513">
        <v>16.565200000000001</v>
      </c>
    </row>
    <row r="16431" spans="1:3">
      <c r="A16431" s="285">
        <v>49428</v>
      </c>
      <c r="B16431" s="285" t="s">
        <v>23899</v>
      </c>
      <c r="C16431" s="513">
        <v>23.999500000000001</v>
      </c>
    </row>
    <row r="16432" spans="1:3">
      <c r="A16432" s="285">
        <v>49431</v>
      </c>
      <c r="B16432" s="285" t="s">
        <v>23900</v>
      </c>
      <c r="C16432" s="513">
        <v>2.1943999999999999</v>
      </c>
    </row>
    <row r="16433" spans="1:3">
      <c r="A16433" s="285">
        <v>49432</v>
      </c>
      <c r="B16433" s="285" t="s">
        <v>23900</v>
      </c>
      <c r="C16433" s="513">
        <v>2.1943999999999999</v>
      </c>
    </row>
    <row r="16434" spans="1:3">
      <c r="A16434" s="285">
        <v>49440</v>
      </c>
      <c r="B16434" s="285" t="s">
        <v>23901</v>
      </c>
      <c r="C16434" s="513">
        <v>15.077199999999999</v>
      </c>
    </row>
    <row r="16435" spans="1:3">
      <c r="A16435" s="285">
        <v>49441</v>
      </c>
      <c r="B16435" s="285" t="s">
        <v>23898</v>
      </c>
      <c r="C16435" s="513">
        <v>17.977900000000002</v>
      </c>
    </row>
    <row r="16436" spans="1:3">
      <c r="A16436" s="285">
        <v>49443</v>
      </c>
      <c r="B16436" s="285" t="s">
        <v>23902</v>
      </c>
      <c r="C16436" s="513">
        <v>7.5038</v>
      </c>
    </row>
    <row r="16437" spans="1:3">
      <c r="A16437" s="285">
        <v>49445</v>
      </c>
      <c r="B16437" s="285" t="s">
        <v>23902</v>
      </c>
      <c r="C16437" s="513">
        <v>7.5038</v>
      </c>
    </row>
    <row r="16438" spans="1:3">
      <c r="A16438" s="285">
        <v>49447</v>
      </c>
      <c r="B16438" s="285" t="s">
        <v>23903</v>
      </c>
      <c r="C16438" s="513">
        <v>9.3102999999999998</v>
      </c>
    </row>
    <row r="16439" spans="1:3">
      <c r="A16439" s="285">
        <v>49449</v>
      </c>
      <c r="B16439" s="285" t="s">
        <v>23903</v>
      </c>
      <c r="C16439" s="513">
        <v>9.3102999999999998</v>
      </c>
    </row>
    <row r="16440" spans="1:3">
      <c r="A16440" s="285">
        <v>49451</v>
      </c>
      <c r="B16440" s="285" t="s">
        <v>23899</v>
      </c>
      <c r="C16440" s="513">
        <v>11.1515</v>
      </c>
    </row>
    <row r="16441" spans="1:3">
      <c r="A16441" s="285">
        <v>49453</v>
      </c>
      <c r="B16441" s="285" t="s">
        <v>23899</v>
      </c>
      <c r="C16441" s="513">
        <v>11.1515</v>
      </c>
    </row>
    <row r="16442" spans="1:3">
      <c r="A16442" s="285">
        <v>49455</v>
      </c>
      <c r="B16442" s="285" t="s">
        <v>23898</v>
      </c>
      <c r="C16442" s="513">
        <v>12.245799999999999</v>
      </c>
    </row>
    <row r="16443" spans="1:3">
      <c r="A16443" s="285">
        <v>49457</v>
      </c>
      <c r="B16443" s="285" t="s">
        <v>23898</v>
      </c>
      <c r="C16443" s="513">
        <v>12.245799999999999</v>
      </c>
    </row>
    <row r="16444" spans="1:3">
      <c r="A16444" s="285">
        <v>49458</v>
      </c>
      <c r="B16444" s="285" t="s">
        <v>23902</v>
      </c>
      <c r="C16444" s="513">
        <v>10.3352</v>
      </c>
    </row>
    <row r="16445" spans="1:3">
      <c r="A16445" s="285">
        <v>49459</v>
      </c>
      <c r="B16445" s="285" t="s">
        <v>23903</v>
      </c>
      <c r="C16445" s="513">
        <v>12.848000000000001</v>
      </c>
    </row>
    <row r="16446" spans="1:3">
      <c r="A16446" s="285">
        <v>49460</v>
      </c>
      <c r="B16446" s="285" t="s">
        <v>23903</v>
      </c>
      <c r="C16446" s="513">
        <v>12.9001</v>
      </c>
    </row>
    <row r="16447" spans="1:3">
      <c r="A16447" s="285">
        <v>49461</v>
      </c>
      <c r="B16447" s="285" t="s">
        <v>23899</v>
      </c>
      <c r="C16447" s="513">
        <v>15.401400000000001</v>
      </c>
    </row>
    <row r="16448" spans="1:3">
      <c r="A16448" s="285">
        <v>49462</v>
      </c>
      <c r="B16448" s="285" t="s">
        <v>23898</v>
      </c>
      <c r="C16448" s="513">
        <v>16.953099999999999</v>
      </c>
    </row>
    <row r="16449" spans="1:3">
      <c r="A16449" s="285">
        <v>49463</v>
      </c>
      <c r="B16449" s="285" t="s">
        <v>23898</v>
      </c>
      <c r="C16449" s="513">
        <v>16.953099999999999</v>
      </c>
    </row>
    <row r="16450" spans="1:3">
      <c r="A16450" s="285">
        <v>49464</v>
      </c>
      <c r="B16450" s="285" t="s">
        <v>23902</v>
      </c>
      <c r="C16450" s="513">
        <v>6.0157999999999996</v>
      </c>
    </row>
    <row r="16451" spans="1:3">
      <c r="A16451" s="285">
        <v>49465</v>
      </c>
      <c r="B16451" s="285" t="s">
        <v>23903</v>
      </c>
      <c r="C16451" s="513">
        <v>7.2259000000000002</v>
      </c>
    </row>
    <row r="16452" spans="1:3">
      <c r="A16452" s="285">
        <v>49466</v>
      </c>
      <c r="B16452" s="285" t="s">
        <v>23903</v>
      </c>
      <c r="C16452" s="513">
        <v>7.2259000000000002</v>
      </c>
    </row>
    <row r="16453" spans="1:3">
      <c r="A16453" s="285">
        <v>49467</v>
      </c>
      <c r="B16453" s="285" t="s">
        <v>23899</v>
      </c>
      <c r="C16453" s="513">
        <v>8.6038999999999994</v>
      </c>
    </row>
    <row r="16454" spans="1:3">
      <c r="A16454" s="285">
        <v>49468</v>
      </c>
      <c r="B16454" s="285" t="s">
        <v>23898</v>
      </c>
      <c r="C16454" s="513">
        <v>9.4550999999999998</v>
      </c>
    </row>
    <row r="16455" spans="1:3">
      <c r="A16455" s="285">
        <v>49469</v>
      </c>
      <c r="B16455" s="285" t="s">
        <v>23898</v>
      </c>
      <c r="C16455" s="513">
        <v>9.4550999999999998</v>
      </c>
    </row>
    <row r="16456" spans="1:3">
      <c r="A16456" s="285">
        <v>49473</v>
      </c>
      <c r="B16456" s="285" t="s">
        <v>23904</v>
      </c>
      <c r="C16456" s="513">
        <v>4.2474999999999996</v>
      </c>
    </row>
    <row r="16457" spans="1:3">
      <c r="A16457" s="285">
        <v>49476</v>
      </c>
      <c r="B16457" s="285" t="s">
        <v>23905</v>
      </c>
      <c r="C16457" s="513">
        <v>5.5926</v>
      </c>
    </row>
    <row r="16458" spans="1:3">
      <c r="A16458" s="285">
        <v>49478</v>
      </c>
      <c r="B16458" s="285" t="s">
        <v>23905</v>
      </c>
      <c r="C16458" s="513">
        <v>5.5926</v>
      </c>
    </row>
    <row r="16459" spans="1:3">
      <c r="A16459" s="285">
        <v>49481</v>
      </c>
      <c r="B16459" s="285" t="s">
        <v>23906</v>
      </c>
      <c r="C16459" s="513">
        <v>6.8669000000000002</v>
      </c>
    </row>
    <row r="16460" spans="1:3">
      <c r="A16460" s="285">
        <v>49483</v>
      </c>
      <c r="B16460" s="285" t="s">
        <v>23906</v>
      </c>
      <c r="C16460" s="513">
        <v>6.8669000000000002</v>
      </c>
    </row>
    <row r="16461" spans="1:3">
      <c r="A16461" s="285">
        <v>49485</v>
      </c>
      <c r="B16461" s="285" t="s">
        <v>23907</v>
      </c>
      <c r="C16461" s="513">
        <v>7.4344000000000001</v>
      </c>
    </row>
    <row r="16462" spans="1:3">
      <c r="A16462" s="285">
        <v>49487</v>
      </c>
      <c r="B16462" s="285" t="s">
        <v>23907</v>
      </c>
      <c r="C16462" s="513">
        <v>7.4344000000000001</v>
      </c>
    </row>
    <row r="16463" spans="1:3">
      <c r="A16463" s="285">
        <v>49489</v>
      </c>
      <c r="B16463" s="285" t="s">
        <v>23904</v>
      </c>
      <c r="C16463" s="513">
        <v>5.9116</v>
      </c>
    </row>
    <row r="16464" spans="1:3">
      <c r="A16464" s="285">
        <v>49490</v>
      </c>
      <c r="B16464" s="285" t="s">
        <v>23905</v>
      </c>
      <c r="C16464" s="513">
        <v>7.3590999999999998</v>
      </c>
    </row>
    <row r="16465" spans="1:3">
      <c r="A16465" s="285">
        <v>49491</v>
      </c>
      <c r="B16465" s="285" t="s">
        <v>23905</v>
      </c>
      <c r="C16465" s="513">
        <v>7.3590999999999998</v>
      </c>
    </row>
    <row r="16466" spans="1:3">
      <c r="A16466" s="285">
        <v>49492</v>
      </c>
      <c r="B16466" s="285" t="s">
        <v>23906</v>
      </c>
      <c r="C16466" s="513">
        <v>9.2003000000000004</v>
      </c>
    </row>
    <row r="16467" spans="1:3">
      <c r="A16467" s="285">
        <v>49493</v>
      </c>
      <c r="B16467" s="285" t="s">
        <v>23906</v>
      </c>
      <c r="C16467" s="513">
        <v>9.2003000000000004</v>
      </c>
    </row>
    <row r="16468" spans="1:3">
      <c r="A16468" s="285">
        <v>49494</v>
      </c>
      <c r="B16468" s="285" t="s">
        <v>23907</v>
      </c>
      <c r="C16468" s="513">
        <v>9.6981999999999999</v>
      </c>
    </row>
    <row r="16469" spans="1:3">
      <c r="A16469" s="285">
        <v>49495</v>
      </c>
      <c r="B16469" s="285" t="s">
        <v>23907</v>
      </c>
      <c r="C16469" s="513">
        <v>9.6981999999999999</v>
      </c>
    </row>
    <row r="16470" spans="1:3">
      <c r="A16470" s="285">
        <v>49496</v>
      </c>
      <c r="B16470" s="285" t="s">
        <v>23904</v>
      </c>
      <c r="C16470" s="513">
        <v>3.1150000000000002</v>
      </c>
    </row>
    <row r="16471" spans="1:3">
      <c r="A16471" s="285">
        <v>49497</v>
      </c>
      <c r="B16471" s="285" t="s">
        <v>23905</v>
      </c>
      <c r="C16471" s="513">
        <v>4.1768999999999998</v>
      </c>
    </row>
    <row r="16472" spans="1:3">
      <c r="A16472" s="285">
        <v>49498</v>
      </c>
      <c r="B16472" s="285" t="s">
        <v>23906</v>
      </c>
      <c r="C16472" s="513">
        <v>4.9557000000000002</v>
      </c>
    </row>
    <row r="16473" spans="1:3">
      <c r="A16473" s="285">
        <v>49499</v>
      </c>
      <c r="B16473" s="285" t="s">
        <v>23907</v>
      </c>
      <c r="C16473" s="513">
        <v>5.3452999999999999</v>
      </c>
    </row>
    <row r="16474" spans="1:3">
      <c r="A16474" s="285">
        <v>694500</v>
      </c>
      <c r="B16474" s="285" t="s">
        <v>23890</v>
      </c>
      <c r="C16474" s="513">
        <v>35.394300000000001</v>
      </c>
    </row>
    <row r="16475" spans="1:3">
      <c r="A16475" s="285">
        <v>694501</v>
      </c>
      <c r="B16475" s="285" t="s">
        <v>23891</v>
      </c>
      <c r="C16475" s="513">
        <v>17.769500000000001</v>
      </c>
    </row>
    <row r="16476" spans="1:3">
      <c r="A16476" s="285">
        <v>694502</v>
      </c>
      <c r="B16476" s="285" t="s">
        <v>23908</v>
      </c>
      <c r="C16476" s="513">
        <v>26.298200000000001</v>
      </c>
    </row>
    <row r="16477" spans="1:3">
      <c r="A16477" s="285">
        <v>694503</v>
      </c>
      <c r="B16477" s="285" t="s">
        <v>23909</v>
      </c>
      <c r="C16477" s="513">
        <v>13.809200000000001</v>
      </c>
    </row>
    <row r="16478" spans="1:3">
      <c r="A16478" s="285">
        <v>694504</v>
      </c>
      <c r="B16478" s="285" t="s">
        <v>23908</v>
      </c>
      <c r="C16478" s="513">
        <v>20.351800000000001</v>
      </c>
    </row>
    <row r="16479" spans="1:3">
      <c r="A16479" s="285">
        <v>694505</v>
      </c>
      <c r="B16479" s="285" t="s">
        <v>23910</v>
      </c>
      <c r="C16479" s="513">
        <v>19.182300000000001</v>
      </c>
    </row>
    <row r="16480" spans="1:3">
      <c r="A16480" s="285">
        <v>694506</v>
      </c>
      <c r="B16480" s="285" t="s">
        <v>23890</v>
      </c>
      <c r="C16480" s="513">
        <v>35.394300000000001</v>
      </c>
    </row>
    <row r="16481" spans="1:3">
      <c r="A16481" s="285">
        <v>694507</v>
      </c>
      <c r="B16481" s="285" t="s">
        <v>23911</v>
      </c>
      <c r="C16481" s="513">
        <v>11.325200000000001</v>
      </c>
    </row>
    <row r="16482" spans="1:3">
      <c r="A16482" s="285">
        <v>694508</v>
      </c>
      <c r="B16482" s="285" t="s">
        <v>23912</v>
      </c>
      <c r="C16482" s="513">
        <v>16.9879</v>
      </c>
    </row>
    <row r="16483" spans="1:3">
      <c r="A16483" s="285">
        <v>694509</v>
      </c>
      <c r="B16483" s="285" t="s">
        <v>23913</v>
      </c>
      <c r="C16483" s="513">
        <v>13.809200000000001</v>
      </c>
    </row>
    <row r="16484" spans="1:3">
      <c r="A16484" s="285">
        <v>694510</v>
      </c>
      <c r="B16484" s="285" t="s">
        <v>23914</v>
      </c>
      <c r="C16484" s="513">
        <v>20.0334</v>
      </c>
    </row>
    <row r="16485" spans="1:3">
      <c r="A16485" s="285">
        <v>694511</v>
      </c>
      <c r="B16485" s="285" t="s">
        <v>23911</v>
      </c>
      <c r="C16485" s="513">
        <v>11.325200000000001</v>
      </c>
    </row>
    <row r="16486" spans="1:3">
      <c r="A16486" s="285">
        <v>36382</v>
      </c>
      <c r="B16486" s="285" t="s">
        <v>23915</v>
      </c>
      <c r="C16486" s="513">
        <v>209.40029999999999</v>
      </c>
    </row>
    <row r="16487" spans="1:3">
      <c r="A16487" s="285">
        <v>694512</v>
      </c>
      <c r="B16487" s="285" t="s">
        <v>23916</v>
      </c>
      <c r="C16487" s="513">
        <v>16.9879</v>
      </c>
    </row>
    <row r="16488" spans="1:3">
      <c r="A16488" s="285">
        <v>694513</v>
      </c>
      <c r="B16488" s="285" t="s">
        <v>23917</v>
      </c>
      <c r="C16488" s="513">
        <v>13.809200000000001</v>
      </c>
    </row>
    <row r="16489" spans="1:3">
      <c r="A16489" s="285">
        <v>694514</v>
      </c>
      <c r="B16489" s="285" t="s">
        <v>23918</v>
      </c>
      <c r="C16489" s="513">
        <v>20.0334</v>
      </c>
    </row>
    <row r="16490" spans="1:3">
      <c r="A16490" s="285">
        <v>694515</v>
      </c>
      <c r="B16490" s="285" t="s">
        <v>23919</v>
      </c>
      <c r="C16490" s="513">
        <v>32.105600000000003</v>
      </c>
    </row>
    <row r="16491" spans="1:3">
      <c r="A16491" s="285">
        <v>694516</v>
      </c>
      <c r="B16491" s="285" t="s">
        <v>23900</v>
      </c>
      <c r="C16491" s="513">
        <v>1.9819</v>
      </c>
    </row>
    <row r="16492" spans="1:3">
      <c r="A16492" s="285">
        <v>694517</v>
      </c>
      <c r="B16492" s="285" t="s">
        <v>23920</v>
      </c>
      <c r="C16492" s="513">
        <v>1.9819</v>
      </c>
    </row>
    <row r="16493" spans="1:3">
      <c r="A16493" s="285">
        <v>694520</v>
      </c>
      <c r="B16493" s="285" t="s">
        <v>23920</v>
      </c>
      <c r="C16493" s="513">
        <v>2.69</v>
      </c>
    </row>
    <row r="16494" spans="1:3">
      <c r="A16494" s="285">
        <v>694521</v>
      </c>
      <c r="B16494" s="285" t="s">
        <v>23921</v>
      </c>
      <c r="C16494" s="513">
        <v>4.8137999999999996</v>
      </c>
    </row>
    <row r="16495" spans="1:3">
      <c r="A16495" s="285">
        <v>694522</v>
      </c>
      <c r="B16495" s="285" t="s">
        <v>23922</v>
      </c>
      <c r="C16495" s="513">
        <v>13.2765</v>
      </c>
    </row>
    <row r="16496" spans="1:3">
      <c r="A16496" s="285">
        <v>694523</v>
      </c>
      <c r="B16496" s="285" t="s">
        <v>23922</v>
      </c>
      <c r="C16496" s="513">
        <v>2.9731999999999998</v>
      </c>
    </row>
    <row r="16497" spans="1:3">
      <c r="A16497" s="285">
        <v>694524</v>
      </c>
      <c r="B16497" s="285" t="s">
        <v>23923</v>
      </c>
      <c r="C16497" s="513">
        <v>14.585000000000001</v>
      </c>
    </row>
    <row r="16498" spans="1:3">
      <c r="A16498" s="285">
        <v>694525</v>
      </c>
      <c r="B16498" s="285" t="s">
        <v>23924</v>
      </c>
      <c r="C16498" s="513">
        <v>14.758699999999999</v>
      </c>
    </row>
    <row r="16499" spans="1:3">
      <c r="A16499" s="285">
        <v>694526</v>
      </c>
      <c r="B16499" s="285" t="s">
        <v>23925</v>
      </c>
      <c r="C16499" s="513">
        <v>17.630500000000001</v>
      </c>
    </row>
    <row r="16500" spans="1:3">
      <c r="A16500" s="285">
        <v>694527</v>
      </c>
      <c r="B16500" s="285" t="s">
        <v>23926</v>
      </c>
      <c r="C16500" s="513">
        <v>7.2896000000000001</v>
      </c>
    </row>
    <row r="16501" spans="1:3">
      <c r="A16501" s="285">
        <v>694528</v>
      </c>
      <c r="B16501" s="285" t="s">
        <v>23927</v>
      </c>
      <c r="C16501" s="513">
        <v>7.2896000000000001</v>
      </c>
    </row>
    <row r="16502" spans="1:3">
      <c r="A16502" s="285">
        <v>694529</v>
      </c>
      <c r="B16502" s="285" t="s">
        <v>23928</v>
      </c>
      <c r="C16502" s="513">
        <v>9.0960999999999999</v>
      </c>
    </row>
    <row r="16503" spans="1:3">
      <c r="A16503" s="285">
        <v>694530</v>
      </c>
      <c r="B16503" s="285" t="s">
        <v>23928</v>
      </c>
      <c r="C16503" s="513">
        <v>9.0960999999999999</v>
      </c>
    </row>
    <row r="16504" spans="1:3">
      <c r="A16504" s="285">
        <v>694531</v>
      </c>
      <c r="B16504" s="285" t="s">
        <v>23929</v>
      </c>
      <c r="C16504" s="513">
        <v>10.9026</v>
      </c>
    </row>
    <row r="16505" spans="1:3">
      <c r="A16505" s="285">
        <v>694532</v>
      </c>
      <c r="B16505" s="285" t="s">
        <v>23930</v>
      </c>
      <c r="C16505" s="513">
        <v>10.9026</v>
      </c>
    </row>
    <row r="16506" spans="1:3">
      <c r="A16506" s="285">
        <v>694533</v>
      </c>
      <c r="B16506" s="285" t="s">
        <v>23931</v>
      </c>
      <c r="C16506" s="513">
        <v>11.9969</v>
      </c>
    </row>
    <row r="16507" spans="1:3">
      <c r="A16507" s="285">
        <v>694534</v>
      </c>
      <c r="B16507" s="285" t="s">
        <v>23932</v>
      </c>
      <c r="C16507" s="513">
        <v>11.9969</v>
      </c>
    </row>
    <row r="16508" spans="1:3">
      <c r="A16508" s="285">
        <v>694535</v>
      </c>
      <c r="B16508" s="285" t="s">
        <v>23926</v>
      </c>
      <c r="C16508" s="513">
        <v>10.1267</v>
      </c>
    </row>
    <row r="16509" spans="1:3">
      <c r="A16509" s="285">
        <v>694536</v>
      </c>
      <c r="B16509" s="285" t="s">
        <v>23928</v>
      </c>
      <c r="C16509" s="513">
        <v>12.633800000000001</v>
      </c>
    </row>
    <row r="16510" spans="1:3">
      <c r="A16510" s="285">
        <v>694537</v>
      </c>
      <c r="B16510" s="285" t="s">
        <v>23928</v>
      </c>
      <c r="C16510" s="513">
        <v>12.633800000000001</v>
      </c>
    </row>
    <row r="16511" spans="1:3">
      <c r="A16511" s="285">
        <v>694538</v>
      </c>
      <c r="B16511" s="285" t="s">
        <v>23929</v>
      </c>
      <c r="C16511" s="513">
        <v>15.187200000000001</v>
      </c>
    </row>
    <row r="16512" spans="1:3">
      <c r="A16512" s="285">
        <v>694539</v>
      </c>
      <c r="B16512" s="285" t="s">
        <v>23932</v>
      </c>
      <c r="C16512" s="513">
        <v>16.6694</v>
      </c>
    </row>
    <row r="16513" spans="1:3">
      <c r="A16513" s="285">
        <v>694540</v>
      </c>
      <c r="B16513" s="285" t="s">
        <v>23932</v>
      </c>
      <c r="C16513" s="513">
        <v>16.6694</v>
      </c>
    </row>
    <row r="16514" spans="1:3">
      <c r="A16514" s="285">
        <v>694541</v>
      </c>
      <c r="B16514" s="285" t="s">
        <v>23926</v>
      </c>
      <c r="C16514" s="513">
        <v>11.9679</v>
      </c>
    </row>
    <row r="16515" spans="1:3">
      <c r="A16515" s="285">
        <v>694542</v>
      </c>
      <c r="B16515" s="285" t="s">
        <v>23929</v>
      </c>
      <c r="C16515" s="513">
        <v>17.873699999999999</v>
      </c>
    </row>
    <row r="16516" spans="1:3">
      <c r="A16516" s="285">
        <v>694543</v>
      </c>
      <c r="B16516" s="285" t="s">
        <v>23926</v>
      </c>
      <c r="C16516" s="513">
        <v>5.6284999999999998</v>
      </c>
    </row>
    <row r="16517" spans="1:3">
      <c r="A16517" s="285">
        <v>694544</v>
      </c>
      <c r="B16517" s="285" t="s">
        <v>23928</v>
      </c>
      <c r="C16517" s="513">
        <v>7.0117000000000003</v>
      </c>
    </row>
    <row r="16518" spans="1:3">
      <c r="A16518" s="285">
        <v>694545</v>
      </c>
      <c r="B16518" s="285" t="s">
        <v>23928</v>
      </c>
      <c r="C16518" s="513">
        <v>7.0117000000000003</v>
      </c>
    </row>
    <row r="16519" spans="1:3">
      <c r="A16519" s="285">
        <v>694546</v>
      </c>
      <c r="B16519" s="285" t="s">
        <v>23929</v>
      </c>
      <c r="C16519" s="513">
        <v>8.4245000000000001</v>
      </c>
    </row>
    <row r="16520" spans="1:3">
      <c r="A16520" s="285">
        <v>694547</v>
      </c>
      <c r="B16520" s="285" t="s">
        <v>23932</v>
      </c>
      <c r="C16520" s="513">
        <v>9.2408000000000001</v>
      </c>
    </row>
    <row r="16521" spans="1:3">
      <c r="A16521" s="285">
        <v>694548</v>
      </c>
      <c r="B16521" s="285" t="s">
        <v>23932</v>
      </c>
      <c r="C16521" s="513">
        <v>9.2408000000000001</v>
      </c>
    </row>
    <row r="16522" spans="1:3">
      <c r="A16522" s="285">
        <v>694549</v>
      </c>
      <c r="B16522" s="285" t="s">
        <v>23933</v>
      </c>
      <c r="C16522" s="513">
        <v>4.1768999999999998</v>
      </c>
    </row>
    <row r="16523" spans="1:3">
      <c r="A16523" s="285">
        <v>694550</v>
      </c>
      <c r="B16523" s="285" t="s">
        <v>23934</v>
      </c>
      <c r="C16523" s="513">
        <v>4.1768999999999998</v>
      </c>
    </row>
    <row r="16524" spans="1:3">
      <c r="A16524" s="285">
        <v>694551</v>
      </c>
      <c r="B16524" s="285" t="s">
        <v>23933</v>
      </c>
      <c r="C16524" s="513">
        <v>4.1768999999999998</v>
      </c>
    </row>
    <row r="16525" spans="1:3">
      <c r="A16525" s="285">
        <v>694552</v>
      </c>
      <c r="B16525" s="285" t="s">
        <v>23935</v>
      </c>
      <c r="C16525" s="513">
        <v>5.5571999999999999</v>
      </c>
    </row>
    <row r="16526" spans="1:3">
      <c r="A16526" s="285">
        <v>694553</v>
      </c>
      <c r="B16526" s="285" t="s">
        <v>23935</v>
      </c>
      <c r="C16526" s="513">
        <v>5.5571999999999999</v>
      </c>
    </row>
    <row r="16527" spans="1:3">
      <c r="A16527" s="285">
        <v>694554</v>
      </c>
      <c r="B16527" s="285" t="s">
        <v>23935</v>
      </c>
      <c r="C16527" s="513">
        <v>5.5571999999999999</v>
      </c>
    </row>
    <row r="16528" spans="1:3">
      <c r="A16528" s="285">
        <v>694555</v>
      </c>
      <c r="B16528" s="285" t="s">
        <v>23936</v>
      </c>
      <c r="C16528" s="513">
        <v>6.6932</v>
      </c>
    </row>
    <row r="16529" spans="1:3">
      <c r="A16529" s="285">
        <v>694556</v>
      </c>
      <c r="B16529" s="285" t="s">
        <v>23936</v>
      </c>
      <c r="C16529" s="513">
        <v>6.6932</v>
      </c>
    </row>
    <row r="16530" spans="1:3">
      <c r="A16530" s="285">
        <v>694557</v>
      </c>
      <c r="B16530" s="285" t="s">
        <v>23937</v>
      </c>
      <c r="C16530" s="513">
        <v>7.2549000000000001</v>
      </c>
    </row>
    <row r="16531" spans="1:3">
      <c r="A16531" s="285">
        <v>694558</v>
      </c>
      <c r="B16531" s="285" t="s">
        <v>23937</v>
      </c>
      <c r="C16531" s="513">
        <v>7.2549000000000001</v>
      </c>
    </row>
    <row r="16532" spans="1:3">
      <c r="A16532" s="285">
        <v>694559</v>
      </c>
      <c r="B16532" s="285" t="s">
        <v>23933</v>
      </c>
      <c r="C16532" s="513">
        <v>5.8421000000000003</v>
      </c>
    </row>
    <row r="16533" spans="1:3">
      <c r="A16533" s="285">
        <v>694560</v>
      </c>
      <c r="B16533" s="285" t="s">
        <v>23933</v>
      </c>
      <c r="C16533" s="513">
        <v>5.8421000000000003</v>
      </c>
    </row>
    <row r="16534" spans="1:3">
      <c r="A16534" s="285">
        <v>694561</v>
      </c>
      <c r="B16534" s="285" t="s">
        <v>23935</v>
      </c>
      <c r="C16534" s="513">
        <v>7.7180999999999997</v>
      </c>
    </row>
    <row r="16535" spans="1:3">
      <c r="A16535" s="285">
        <v>694562</v>
      </c>
      <c r="B16535" s="285" t="s">
        <v>23935</v>
      </c>
      <c r="C16535" s="513">
        <v>7.7180999999999997</v>
      </c>
    </row>
    <row r="16536" spans="1:3">
      <c r="A16536" s="285">
        <v>694563</v>
      </c>
      <c r="B16536" s="285" t="s">
        <v>23936</v>
      </c>
      <c r="C16536" s="513">
        <v>9.3102999999999998</v>
      </c>
    </row>
    <row r="16537" spans="1:3">
      <c r="A16537" s="285">
        <v>694564</v>
      </c>
      <c r="B16537" s="285" t="s">
        <v>23936</v>
      </c>
      <c r="C16537" s="513">
        <v>9.3102999999999998</v>
      </c>
    </row>
    <row r="16538" spans="1:3">
      <c r="A16538" s="285">
        <v>694565</v>
      </c>
      <c r="B16538" s="285" t="s">
        <v>23937</v>
      </c>
      <c r="C16538" s="513">
        <v>10.1267</v>
      </c>
    </row>
    <row r="16539" spans="1:3">
      <c r="A16539" s="285">
        <v>694566</v>
      </c>
      <c r="B16539" s="285" t="s">
        <v>23937</v>
      </c>
      <c r="C16539" s="513">
        <v>10.1267</v>
      </c>
    </row>
    <row r="16540" spans="1:3">
      <c r="A16540" s="285">
        <v>694567</v>
      </c>
      <c r="B16540" s="285" t="s">
        <v>23933</v>
      </c>
      <c r="C16540" s="513">
        <v>6.8669000000000002</v>
      </c>
    </row>
    <row r="16541" spans="1:3">
      <c r="A16541" s="285">
        <v>694568</v>
      </c>
      <c r="B16541" s="285" t="s">
        <v>23933</v>
      </c>
      <c r="C16541" s="513">
        <v>6.8669000000000002</v>
      </c>
    </row>
    <row r="16542" spans="1:3">
      <c r="A16542" s="285">
        <v>694569</v>
      </c>
      <c r="B16542" s="285" t="s">
        <v>23935</v>
      </c>
      <c r="C16542" s="513">
        <v>9.1365999999999996</v>
      </c>
    </row>
    <row r="16543" spans="1:3">
      <c r="A16543" s="285">
        <v>694570</v>
      </c>
      <c r="B16543" s="285" t="s">
        <v>23935</v>
      </c>
      <c r="C16543" s="513">
        <v>9.1365999999999996</v>
      </c>
    </row>
    <row r="16544" spans="1:3">
      <c r="A16544" s="285">
        <v>694571</v>
      </c>
      <c r="B16544" s="285" t="s">
        <v>23936</v>
      </c>
      <c r="C16544" s="513">
        <v>10.9778</v>
      </c>
    </row>
    <row r="16545" spans="1:3">
      <c r="A16545" s="285">
        <v>694572</v>
      </c>
      <c r="B16545" s="285" t="s">
        <v>23937</v>
      </c>
      <c r="C16545" s="513">
        <v>11.9274</v>
      </c>
    </row>
    <row r="16546" spans="1:3">
      <c r="A16546" s="285">
        <v>694573</v>
      </c>
      <c r="B16546" s="285" t="s">
        <v>23933</v>
      </c>
      <c r="C16546" s="513">
        <v>3.2216</v>
      </c>
    </row>
    <row r="16547" spans="1:3">
      <c r="A16547" s="285">
        <v>694574</v>
      </c>
      <c r="B16547" s="285" t="s">
        <v>23933</v>
      </c>
      <c r="C16547" s="513">
        <v>3.2216</v>
      </c>
    </row>
    <row r="16548" spans="1:3">
      <c r="A16548" s="285">
        <v>694575</v>
      </c>
      <c r="B16548" s="285" t="s">
        <v>23935</v>
      </c>
      <c r="C16548" s="513">
        <v>4.2834000000000003</v>
      </c>
    </row>
    <row r="16549" spans="1:3">
      <c r="A16549" s="285">
        <v>694576</v>
      </c>
      <c r="B16549" s="285" t="s">
        <v>23935</v>
      </c>
      <c r="C16549" s="513">
        <v>4.2834000000000003</v>
      </c>
    </row>
    <row r="16550" spans="1:3">
      <c r="A16550" s="285">
        <v>694577</v>
      </c>
      <c r="B16550" s="285" t="s">
        <v>23936</v>
      </c>
      <c r="C16550" s="513">
        <v>5.1327999999999996</v>
      </c>
    </row>
    <row r="16551" spans="1:3">
      <c r="A16551" s="285">
        <v>694578</v>
      </c>
      <c r="B16551" s="285" t="s">
        <v>23936</v>
      </c>
      <c r="C16551" s="513">
        <v>5.1327999999999996</v>
      </c>
    </row>
    <row r="16552" spans="1:3">
      <c r="A16552" s="285">
        <v>694579</v>
      </c>
      <c r="B16552" s="285" t="s">
        <v>23937</v>
      </c>
      <c r="C16552" s="513">
        <v>5.5926</v>
      </c>
    </row>
    <row r="16553" spans="1:3">
      <c r="A16553" s="285">
        <v>694580</v>
      </c>
      <c r="B16553" s="285" t="s">
        <v>23937</v>
      </c>
      <c r="C16553" s="513">
        <v>5.5926</v>
      </c>
    </row>
    <row r="16554" spans="1:3">
      <c r="A16554" s="285" t="e">
        <v>#VALUE!</v>
      </c>
      <c r="B16554" s="285" t="s">
        <v>23938</v>
      </c>
      <c r="C16554" s="513">
        <v>418.12400000000002</v>
      </c>
    </row>
    <row r="16555" spans="1:3">
      <c r="A16555" s="285">
        <v>412181</v>
      </c>
      <c r="B16555" s="285" t="s">
        <v>23939</v>
      </c>
      <c r="C16555" s="513">
        <v>62.649900000000002</v>
      </c>
    </row>
    <row r="16556" spans="1:3">
      <c r="A16556" s="285">
        <v>412171</v>
      </c>
      <c r="B16556" s="285" t="s">
        <v>23940</v>
      </c>
      <c r="C16556" s="513">
        <v>80.191299999999998</v>
      </c>
    </row>
    <row r="16557" spans="1:3">
      <c r="A16557" s="285">
        <v>413101</v>
      </c>
      <c r="B16557" s="285" t="s">
        <v>23941</v>
      </c>
      <c r="C16557" s="513">
        <v>10.3757</v>
      </c>
    </row>
    <row r="16558" spans="1:3">
      <c r="A16558" s="285">
        <v>413103</v>
      </c>
      <c r="B16558" s="285" t="s">
        <v>23942</v>
      </c>
      <c r="C16558" s="513">
        <v>11.398400000000001</v>
      </c>
    </row>
    <row r="16559" spans="1:3">
      <c r="A16559" s="285" t="e">
        <v>#VALUE!</v>
      </c>
      <c r="B16559" s="285" t="s">
        <v>23943</v>
      </c>
      <c r="C16559" s="513">
        <v>298.3</v>
      </c>
    </row>
    <row r="16560" spans="1:3">
      <c r="A16560" s="285" t="e">
        <v>#VALUE!</v>
      </c>
      <c r="B16560" s="285" t="s">
        <v>23944</v>
      </c>
      <c r="C16560" s="513">
        <v>75.255200000000002</v>
      </c>
    </row>
    <row r="16561" spans="1:3">
      <c r="A16561" s="285" t="e">
        <v>#VALUE!</v>
      </c>
      <c r="B16561" s="285" t="s">
        <v>23945</v>
      </c>
      <c r="C16561" s="513">
        <v>111.72</v>
      </c>
    </row>
    <row r="16562" spans="1:3">
      <c r="A16562" s="285">
        <v>10302</v>
      </c>
      <c r="B16562" s="285" t="s">
        <v>23946</v>
      </c>
      <c r="C16562" s="513">
        <v>1.7890999999999999</v>
      </c>
    </row>
    <row r="16563" spans="1:3">
      <c r="A16563" s="285">
        <v>17055</v>
      </c>
      <c r="B16563" s="285" t="s">
        <v>23947</v>
      </c>
      <c r="C16563" s="513">
        <v>23.316299999999998</v>
      </c>
    </row>
    <row r="16564" spans="1:3">
      <c r="A16564" s="285">
        <v>21402</v>
      </c>
      <c r="B16564" s="285" t="s">
        <v>23948</v>
      </c>
      <c r="C16564" s="513">
        <v>21.011900000000001</v>
      </c>
    </row>
    <row r="16565" spans="1:3">
      <c r="A16565" s="285">
        <v>22101</v>
      </c>
      <c r="B16565" s="285" t="s">
        <v>23949</v>
      </c>
      <c r="C16565" s="513">
        <v>30.398099999999999</v>
      </c>
    </row>
    <row r="16566" spans="1:3">
      <c r="A16566" s="285">
        <v>22265</v>
      </c>
      <c r="B16566" s="285" t="s">
        <v>23950</v>
      </c>
      <c r="C16566" s="513">
        <v>9.5760000000000005</v>
      </c>
    </row>
    <row r="16567" spans="1:3">
      <c r="A16567" s="285">
        <v>22490</v>
      </c>
      <c r="B16567" s="285" t="s">
        <v>23951</v>
      </c>
      <c r="C16567" s="513">
        <v>39.968400000000003</v>
      </c>
    </row>
    <row r="16568" spans="1:3">
      <c r="A16568" s="285">
        <v>31971</v>
      </c>
      <c r="B16568" s="285" t="s">
        <v>23952</v>
      </c>
      <c r="C16568" s="513">
        <v>0.1598</v>
      </c>
    </row>
    <row r="16569" spans="1:3">
      <c r="A16569" s="285">
        <v>32023</v>
      </c>
      <c r="B16569" s="285" t="s">
        <v>23953</v>
      </c>
      <c r="C16569" s="513">
        <v>0.22589999999999999</v>
      </c>
    </row>
    <row r="16570" spans="1:3">
      <c r="A16570" s="285">
        <v>32103</v>
      </c>
      <c r="B16570" s="285" t="s">
        <v>23954</v>
      </c>
      <c r="C16570" s="513">
        <v>19.531199999999998</v>
      </c>
    </row>
    <row r="16571" spans="1:3">
      <c r="A16571" s="285">
        <v>32178</v>
      </c>
      <c r="B16571" s="285" t="s">
        <v>23955</v>
      </c>
      <c r="C16571" s="513">
        <v>17.789200000000001</v>
      </c>
    </row>
    <row r="16572" spans="1:3">
      <c r="A16572" s="285">
        <v>32540</v>
      </c>
      <c r="B16572" s="285" t="s">
        <v>23956</v>
      </c>
      <c r="C16572" s="513">
        <v>3.5562999999999998</v>
      </c>
    </row>
    <row r="16573" spans="1:3">
      <c r="A16573" s="285">
        <v>32541</v>
      </c>
      <c r="B16573" s="285" t="s">
        <v>23957</v>
      </c>
      <c r="C16573" s="513">
        <v>5.0579999999999998</v>
      </c>
    </row>
    <row r="16574" spans="1:3">
      <c r="A16574" s="285">
        <v>32542</v>
      </c>
      <c r="B16574" s="285" t="s">
        <v>23958</v>
      </c>
      <c r="C16574" s="513">
        <v>8.0703999999999994</v>
      </c>
    </row>
    <row r="16575" spans="1:3">
      <c r="A16575" s="285">
        <v>32546</v>
      </c>
      <c r="B16575" s="285" t="s">
        <v>23959</v>
      </c>
      <c r="C16575" s="513">
        <v>3.6909999999999998</v>
      </c>
    </row>
    <row r="16576" spans="1:3">
      <c r="A16576" s="285">
        <v>32547</v>
      </c>
      <c r="B16576" s="285" t="s">
        <v>23960</v>
      </c>
      <c r="C16576" s="513">
        <v>5.226</v>
      </c>
    </row>
    <row r="16577" spans="1:3">
      <c r="A16577" s="285">
        <v>32548</v>
      </c>
      <c r="B16577" s="285" t="s">
        <v>23961</v>
      </c>
      <c r="C16577" s="513">
        <v>7.3944000000000001</v>
      </c>
    </row>
    <row r="16578" spans="1:3">
      <c r="A16578" s="285">
        <v>32787</v>
      </c>
      <c r="B16578" s="285" t="s">
        <v>23962</v>
      </c>
      <c r="C16578" s="513">
        <v>0.96099999999999997</v>
      </c>
    </row>
    <row r="16579" spans="1:3">
      <c r="A16579" s="285">
        <v>32798</v>
      </c>
      <c r="B16579" s="285" t="s">
        <v>23963</v>
      </c>
      <c r="C16579" s="513">
        <v>2.7622</v>
      </c>
    </row>
    <row r="16580" spans="1:3">
      <c r="A16580" s="285">
        <v>32828</v>
      </c>
      <c r="B16580" s="285" t="s">
        <v>23962</v>
      </c>
      <c r="C16580" s="513">
        <v>1.1544000000000001</v>
      </c>
    </row>
    <row r="16581" spans="1:3">
      <c r="A16581" s="285">
        <v>33493</v>
      </c>
      <c r="B16581" s="285" t="s">
        <v>23964</v>
      </c>
      <c r="C16581" s="513">
        <v>43.758000000000003</v>
      </c>
    </row>
    <row r="16582" spans="1:3">
      <c r="A16582" s="285">
        <v>33494</v>
      </c>
      <c r="B16582" s="285" t="s">
        <v>23965</v>
      </c>
      <c r="C16582" s="513">
        <v>145.91200000000001</v>
      </c>
    </row>
    <row r="16583" spans="1:3">
      <c r="A16583" s="285">
        <v>33523</v>
      </c>
      <c r="B16583" s="285" t="s">
        <v>23966</v>
      </c>
      <c r="C16583" s="513">
        <v>34.075600000000001</v>
      </c>
    </row>
    <row r="16584" spans="1:3">
      <c r="A16584" s="285">
        <v>34334</v>
      </c>
      <c r="B16584" s="285" t="s">
        <v>23967</v>
      </c>
      <c r="C16584" s="513">
        <v>1.8140000000000001</v>
      </c>
    </row>
    <row r="16585" spans="1:3">
      <c r="A16585" s="285">
        <v>34335</v>
      </c>
      <c r="B16585" s="285" t="s">
        <v>23968</v>
      </c>
      <c r="C16585" s="513">
        <v>2.7033999999999998</v>
      </c>
    </row>
    <row r="16586" spans="1:3">
      <c r="A16586" s="285">
        <v>35500</v>
      </c>
      <c r="B16586" s="285" t="s">
        <v>23969</v>
      </c>
      <c r="C16586" s="513">
        <v>118.5984</v>
      </c>
    </row>
    <row r="16587" spans="1:3">
      <c r="A16587" s="285">
        <v>35508</v>
      </c>
      <c r="B16587" s="285" t="s">
        <v>23970</v>
      </c>
      <c r="C16587" s="513">
        <v>208.56960000000001</v>
      </c>
    </row>
    <row r="16588" spans="1:3">
      <c r="A16588" s="285">
        <v>36635</v>
      </c>
      <c r="B16588" s="285" t="s">
        <v>23971</v>
      </c>
      <c r="C16588" s="513">
        <v>85.385999999999996</v>
      </c>
    </row>
    <row r="16589" spans="1:3">
      <c r="A16589" s="285">
        <v>46491</v>
      </c>
      <c r="B16589" s="285" t="s">
        <v>23972</v>
      </c>
      <c r="C16589" s="513">
        <v>55.795999999999999</v>
      </c>
    </row>
    <row r="16590" spans="1:3">
      <c r="A16590" s="285">
        <v>47063</v>
      </c>
      <c r="B16590" s="285" t="s">
        <v>23973</v>
      </c>
      <c r="C16590" s="513">
        <v>274.02</v>
      </c>
    </row>
    <row r="16591" spans="1:3">
      <c r="A16591" s="285">
        <v>50183</v>
      </c>
      <c r="B16591" s="285" t="s">
        <v>23974</v>
      </c>
      <c r="C16591" s="513">
        <v>1.8290999999999999</v>
      </c>
    </row>
    <row r="16592" spans="1:3">
      <c r="A16592" s="285">
        <v>50184</v>
      </c>
      <c r="B16592" s="285" t="s">
        <v>23975</v>
      </c>
      <c r="C16592" s="513">
        <v>1.8290999999999999</v>
      </c>
    </row>
    <row r="16593" spans="1:3">
      <c r="A16593" s="285">
        <v>51851</v>
      </c>
      <c r="B16593" s="285" t="s">
        <v>23976</v>
      </c>
      <c r="C16593" s="513">
        <v>7.3372000000000002</v>
      </c>
    </row>
    <row r="16594" spans="1:3">
      <c r="A16594" s="285">
        <v>52705</v>
      </c>
      <c r="B16594" s="285" t="s">
        <v>23977</v>
      </c>
      <c r="C16594" s="513">
        <v>175.5669</v>
      </c>
    </row>
    <row r="16595" spans="1:3">
      <c r="A16595" s="285">
        <v>52883</v>
      </c>
      <c r="B16595" s="285" t="s">
        <v>23978</v>
      </c>
      <c r="C16595" s="513">
        <v>24.325399999999998</v>
      </c>
    </row>
    <row r="16596" spans="1:3">
      <c r="A16596" s="285">
        <v>52893</v>
      </c>
      <c r="B16596" s="285" t="s">
        <v>23979</v>
      </c>
      <c r="C16596" s="513">
        <v>72.598799999999997</v>
      </c>
    </row>
    <row r="16597" spans="1:3">
      <c r="A16597" s="285">
        <v>52906</v>
      </c>
      <c r="B16597" s="285" t="s">
        <v>23980</v>
      </c>
      <c r="C16597" s="513">
        <v>191.68</v>
      </c>
    </row>
    <row r="16598" spans="1:3">
      <c r="A16598" s="285">
        <v>52907</v>
      </c>
      <c r="B16598" s="285" t="s">
        <v>23980</v>
      </c>
      <c r="C16598" s="513">
        <v>241.51679999999999</v>
      </c>
    </row>
    <row r="16599" spans="1:3">
      <c r="A16599" s="285">
        <v>58058</v>
      </c>
      <c r="B16599" s="285" t="s">
        <v>23981</v>
      </c>
      <c r="C16599" s="513">
        <v>19.0242</v>
      </c>
    </row>
    <row r="16600" spans="1:3">
      <c r="A16600" s="285">
        <v>59207</v>
      </c>
      <c r="B16600" s="285" t="s">
        <v>23982</v>
      </c>
      <c r="C16600" s="513">
        <v>224.8646</v>
      </c>
    </row>
    <row r="16601" spans="1:3">
      <c r="A16601" s="285">
        <v>61080</v>
      </c>
      <c r="B16601" s="285" t="s">
        <v>23983</v>
      </c>
      <c r="C16601" s="513">
        <v>41.868000000000002</v>
      </c>
    </row>
    <row r="16602" spans="1:3">
      <c r="A16602" s="285">
        <v>69733</v>
      </c>
      <c r="B16602" s="285" t="s">
        <v>23984</v>
      </c>
      <c r="C16602" s="513">
        <v>9.9684000000000008</v>
      </c>
    </row>
    <row r="16603" spans="1:3">
      <c r="A16603" s="285">
        <v>86042</v>
      </c>
      <c r="B16603" s="285" t="s">
        <v>23985</v>
      </c>
      <c r="C16603" s="513">
        <v>25.275600000000001</v>
      </c>
    </row>
    <row r="16604" spans="1:3">
      <c r="A16604" s="285">
        <v>89371</v>
      </c>
      <c r="B16604" s="285" t="s">
        <v>23986</v>
      </c>
      <c r="C16604" s="513">
        <v>7.08</v>
      </c>
    </row>
    <row r="16605" spans="1:3">
      <c r="A16605" s="285">
        <v>89373</v>
      </c>
      <c r="B16605" s="285" t="s">
        <v>23987</v>
      </c>
      <c r="C16605" s="513">
        <v>8.2100000000000009</v>
      </c>
    </row>
    <row r="16606" spans="1:3">
      <c r="A16606" s="285">
        <v>89374</v>
      </c>
      <c r="B16606" s="285" t="s">
        <v>23988</v>
      </c>
      <c r="C16606" s="513">
        <v>12.695</v>
      </c>
    </row>
    <row r="16607" spans="1:3">
      <c r="A16607" s="285">
        <v>89375</v>
      </c>
      <c r="B16607" s="285" t="s">
        <v>23989</v>
      </c>
      <c r="C16607" s="513">
        <v>14.69</v>
      </c>
    </row>
    <row r="16608" spans="1:3">
      <c r="A16608" s="285">
        <v>95513</v>
      </c>
      <c r="B16608" s="285" t="s">
        <v>23990</v>
      </c>
      <c r="C16608" s="513">
        <v>2.6049000000000002</v>
      </c>
    </row>
    <row r="16609" spans="1:3">
      <c r="A16609" s="285">
        <v>98056</v>
      </c>
      <c r="B16609" s="285" t="s">
        <v>23991</v>
      </c>
      <c r="C16609" s="513">
        <v>7.8489000000000004</v>
      </c>
    </row>
    <row r="16610" spans="1:3">
      <c r="A16610" s="285">
        <v>311050</v>
      </c>
      <c r="B16610" s="285" t="s">
        <v>23992</v>
      </c>
      <c r="C16610" s="513">
        <v>5325.6</v>
      </c>
    </row>
    <row r="16611" spans="1:3">
      <c r="A16611" s="285">
        <v>311051</v>
      </c>
      <c r="B16611" s="285" t="s">
        <v>23993</v>
      </c>
      <c r="C16611" s="513">
        <v>5735.4</v>
      </c>
    </row>
    <row r="16612" spans="1:3">
      <c r="A16612" s="285">
        <v>311052</v>
      </c>
      <c r="B16612" s="285" t="s">
        <v>23994</v>
      </c>
      <c r="C16612" s="513">
        <v>5934.6</v>
      </c>
    </row>
    <row r="16613" spans="1:3">
      <c r="A16613" s="285">
        <v>311053</v>
      </c>
      <c r="B16613" s="285" t="s">
        <v>23995</v>
      </c>
      <c r="C16613" s="513">
        <v>6441.6</v>
      </c>
    </row>
    <row r="16614" spans="1:3">
      <c r="A16614" s="285">
        <v>311087</v>
      </c>
      <c r="B16614" s="285" t="s">
        <v>23996</v>
      </c>
      <c r="C16614" s="513">
        <v>9922.7999999999993</v>
      </c>
    </row>
    <row r="16615" spans="1:3">
      <c r="A16615" s="285">
        <v>311088</v>
      </c>
      <c r="B16615" s="285" t="s">
        <v>23997</v>
      </c>
      <c r="C16615" s="513">
        <v>13003.2</v>
      </c>
    </row>
    <row r="16616" spans="1:3">
      <c r="A16616" s="285">
        <v>311089</v>
      </c>
      <c r="B16616" s="285" t="s">
        <v>23998</v>
      </c>
      <c r="C16616" s="513">
        <v>14684.4</v>
      </c>
    </row>
    <row r="16617" spans="1:3">
      <c r="A16617" s="285">
        <v>311092</v>
      </c>
      <c r="B16617" s="285" t="s">
        <v>23999</v>
      </c>
      <c r="C16617" s="513">
        <v>268.38</v>
      </c>
    </row>
    <row r="16618" spans="1:3">
      <c r="A16618" s="285">
        <v>382979</v>
      </c>
      <c r="B16618" s="285" t="s">
        <v>24000</v>
      </c>
      <c r="C16618" s="513">
        <v>5.8711000000000002</v>
      </c>
    </row>
    <row r="16619" spans="1:3">
      <c r="A16619" s="285">
        <v>386871</v>
      </c>
      <c r="B16619" s="285" t="s">
        <v>24001</v>
      </c>
      <c r="C16619" s="513">
        <v>5.2600000000000001E-2</v>
      </c>
    </row>
    <row r="16620" spans="1:3">
      <c r="A16620" s="285">
        <v>386872</v>
      </c>
      <c r="B16620" s="285" t="s">
        <v>24002</v>
      </c>
      <c r="C16620" s="513">
        <v>6.0100000000000001E-2</v>
      </c>
    </row>
    <row r="16621" spans="1:3">
      <c r="A16621" s="285">
        <v>386873</v>
      </c>
      <c r="B16621" s="285" t="s">
        <v>24003</v>
      </c>
      <c r="C16621" s="513">
        <v>6.1400000000000003E-2</v>
      </c>
    </row>
    <row r="16622" spans="1:3">
      <c r="A16622" s="285">
        <v>386876</v>
      </c>
      <c r="B16622" s="285" t="s">
        <v>24004</v>
      </c>
      <c r="C16622" s="513">
        <v>0.12</v>
      </c>
    </row>
    <row r="16623" spans="1:3">
      <c r="A16623" s="285">
        <v>386877</v>
      </c>
      <c r="B16623" s="285" t="s">
        <v>24005</v>
      </c>
      <c r="C16623" s="513">
        <v>0.2026</v>
      </c>
    </row>
    <row r="16624" spans="1:3">
      <c r="A16624" s="285">
        <v>386878</v>
      </c>
      <c r="B16624" s="285" t="s">
        <v>24006</v>
      </c>
      <c r="C16624" s="513">
        <v>0.32269999999999999</v>
      </c>
    </row>
    <row r="16625" spans="1:3">
      <c r="A16625" s="285">
        <v>386879</v>
      </c>
      <c r="B16625" s="285" t="s">
        <v>24007</v>
      </c>
      <c r="C16625" s="513">
        <v>0.3977</v>
      </c>
    </row>
    <row r="16626" spans="1:3">
      <c r="A16626" s="285">
        <v>386880</v>
      </c>
      <c r="B16626" s="285" t="s">
        <v>24008</v>
      </c>
      <c r="C16626" s="513">
        <v>0.52529999999999999</v>
      </c>
    </row>
    <row r="16627" spans="1:3">
      <c r="A16627" s="285">
        <v>387561</v>
      </c>
      <c r="B16627" s="285" t="s">
        <v>24009</v>
      </c>
      <c r="C16627" s="513">
        <v>4.7640000000000002</v>
      </c>
    </row>
    <row r="16628" spans="1:3">
      <c r="A16628" s="285">
        <v>387566</v>
      </c>
      <c r="B16628" s="285" t="s">
        <v>24010</v>
      </c>
      <c r="C16628" s="513">
        <v>17.485800000000001</v>
      </c>
    </row>
    <row r="16629" spans="1:3">
      <c r="A16629" s="285">
        <v>407475</v>
      </c>
      <c r="B16629" s="285" t="s">
        <v>24011</v>
      </c>
      <c r="C16629" s="513">
        <v>16.825700000000001</v>
      </c>
    </row>
    <row r="16630" spans="1:3">
      <c r="A16630" s="285">
        <v>412720</v>
      </c>
      <c r="B16630" s="285" t="s">
        <v>24012</v>
      </c>
      <c r="C16630" s="513">
        <v>89.713999999999999</v>
      </c>
    </row>
    <row r="16631" spans="1:3">
      <c r="A16631" s="285">
        <v>412722</v>
      </c>
      <c r="B16631" s="285" t="s">
        <v>24013</v>
      </c>
      <c r="C16631" s="513">
        <v>175.89400000000001</v>
      </c>
    </row>
    <row r="16632" spans="1:3">
      <c r="A16632" s="285">
        <v>412723</v>
      </c>
      <c r="B16632" s="285" t="s">
        <v>24014</v>
      </c>
      <c r="C16632" s="513">
        <v>180.29599999999999</v>
      </c>
    </row>
    <row r="16633" spans="1:3">
      <c r="A16633" s="285">
        <v>412724</v>
      </c>
      <c r="B16633" s="285" t="s">
        <v>24015</v>
      </c>
      <c r="C16633" s="513">
        <v>224.99799999999999</v>
      </c>
    </row>
    <row r="16634" spans="1:3">
      <c r="A16634" s="285">
        <v>412725</v>
      </c>
      <c r="B16634" s="285" t="s">
        <v>24016</v>
      </c>
      <c r="C16634" s="513">
        <v>264.55399999999997</v>
      </c>
    </row>
    <row r="16635" spans="1:3">
      <c r="A16635" s="285">
        <v>412726</v>
      </c>
      <c r="B16635" s="285" t="s">
        <v>24016</v>
      </c>
      <c r="C16635" s="513">
        <v>335.73</v>
      </c>
    </row>
    <row r="16636" spans="1:3">
      <c r="A16636" s="285">
        <v>413102</v>
      </c>
      <c r="B16636" s="285" t="s">
        <v>24017</v>
      </c>
      <c r="C16636" s="513">
        <v>10.3636</v>
      </c>
    </row>
    <row r="16637" spans="1:3">
      <c r="A16637" s="285">
        <v>413104</v>
      </c>
      <c r="B16637" s="285" t="s">
        <v>24018</v>
      </c>
      <c r="C16637" s="513">
        <v>12.464399999999999</v>
      </c>
    </row>
    <row r="16638" spans="1:3">
      <c r="A16638" s="285">
        <v>413121</v>
      </c>
      <c r="B16638" s="285" t="s">
        <v>24019</v>
      </c>
      <c r="C16638" s="513">
        <v>134.21199999999999</v>
      </c>
    </row>
    <row r="16639" spans="1:3">
      <c r="A16639" s="285">
        <v>413179</v>
      </c>
      <c r="B16639" s="285" t="s">
        <v>24020</v>
      </c>
      <c r="C16639" s="513">
        <v>7.67</v>
      </c>
    </row>
    <row r="16640" spans="1:3">
      <c r="A16640" s="285">
        <v>413180</v>
      </c>
      <c r="B16640" s="285" t="s">
        <v>24021</v>
      </c>
      <c r="C16640" s="513">
        <v>7.67</v>
      </c>
    </row>
    <row r="16641" spans="1:3">
      <c r="A16641" s="285">
        <v>413181</v>
      </c>
      <c r="B16641" s="285" t="s">
        <v>24022</v>
      </c>
      <c r="C16641" s="513">
        <v>7.8259999999999996</v>
      </c>
    </row>
    <row r="16642" spans="1:3">
      <c r="A16642" s="285">
        <v>413182</v>
      </c>
      <c r="B16642" s="285" t="s">
        <v>24023</v>
      </c>
      <c r="C16642" s="513">
        <v>8.7827999999999999</v>
      </c>
    </row>
    <row r="16643" spans="1:3">
      <c r="A16643" s="285">
        <v>413183</v>
      </c>
      <c r="B16643" s="285" t="s">
        <v>24024</v>
      </c>
      <c r="C16643" s="513">
        <v>9.7447999999999997</v>
      </c>
    </row>
    <row r="16644" spans="1:3">
      <c r="A16644" s="285">
        <v>413184</v>
      </c>
      <c r="B16644" s="285" t="s">
        <v>24025</v>
      </c>
      <c r="C16644" s="513">
        <v>10.701599999999999</v>
      </c>
    </row>
    <row r="16645" spans="1:3">
      <c r="A16645" s="285">
        <v>415968</v>
      </c>
      <c r="B16645" s="285" t="s">
        <v>24026</v>
      </c>
      <c r="C16645" s="513">
        <v>211.072</v>
      </c>
    </row>
    <row r="16646" spans="1:3">
      <c r="A16646" s="285">
        <v>421092</v>
      </c>
      <c r="B16646" s="285" t="s">
        <v>24027</v>
      </c>
      <c r="C16646" s="513">
        <v>29.078700000000001</v>
      </c>
    </row>
    <row r="16647" spans="1:3">
      <c r="A16647" s="285">
        <v>423000</v>
      </c>
      <c r="B16647" s="285" t="s">
        <v>24028</v>
      </c>
      <c r="C16647" s="513">
        <v>380.21300000000002</v>
      </c>
    </row>
    <row r="16648" spans="1:3">
      <c r="A16648" s="285">
        <v>423001</v>
      </c>
      <c r="B16648" s="285" t="s">
        <v>24029</v>
      </c>
      <c r="C16648" s="513">
        <v>380.21300000000002</v>
      </c>
    </row>
    <row r="16649" spans="1:3">
      <c r="A16649" s="285">
        <v>423002</v>
      </c>
      <c r="B16649" s="285" t="s">
        <v>24030</v>
      </c>
      <c r="C16649" s="513">
        <v>401.25799999999998</v>
      </c>
    </row>
    <row r="16650" spans="1:3">
      <c r="A16650" s="285">
        <v>423003</v>
      </c>
      <c r="B16650" s="285" t="s">
        <v>24031</v>
      </c>
      <c r="C16650" s="513">
        <v>422.48599999999999</v>
      </c>
    </row>
    <row r="16651" spans="1:3">
      <c r="A16651" s="285">
        <v>423004</v>
      </c>
      <c r="B16651" s="285" t="s">
        <v>24032</v>
      </c>
      <c r="C16651" s="513">
        <v>422.48599999999999</v>
      </c>
    </row>
    <row r="16652" spans="1:3">
      <c r="A16652" s="285">
        <v>423005</v>
      </c>
      <c r="B16652" s="285" t="s">
        <v>24033</v>
      </c>
      <c r="C16652" s="513">
        <v>422.48599999999999</v>
      </c>
    </row>
    <row r="16653" spans="1:3">
      <c r="A16653" s="285">
        <v>423006</v>
      </c>
      <c r="B16653" s="285" t="s">
        <v>24034</v>
      </c>
      <c r="C16653" s="513">
        <v>422.48599999999999</v>
      </c>
    </row>
    <row r="16654" spans="1:3">
      <c r="A16654" s="285">
        <v>423007</v>
      </c>
      <c r="B16654" s="285" t="s">
        <v>24035</v>
      </c>
      <c r="C16654" s="513">
        <v>464.69799999999998</v>
      </c>
    </row>
    <row r="16655" spans="1:3">
      <c r="A16655" s="285">
        <v>423008</v>
      </c>
      <c r="B16655" s="285" t="s">
        <v>24036</v>
      </c>
      <c r="C16655" s="513">
        <v>507.03199999999998</v>
      </c>
    </row>
    <row r="16656" spans="1:3">
      <c r="A16656" s="285">
        <v>423009</v>
      </c>
      <c r="B16656" s="285" t="s">
        <v>24037</v>
      </c>
      <c r="C16656" s="513">
        <v>549.24400000000003</v>
      </c>
    </row>
    <row r="16657" spans="1:3">
      <c r="A16657" s="285">
        <v>423010</v>
      </c>
      <c r="B16657" s="285" t="s">
        <v>24038</v>
      </c>
      <c r="C16657" s="513">
        <v>633.79</v>
      </c>
    </row>
    <row r="16658" spans="1:3">
      <c r="A16658" s="285">
        <v>423011</v>
      </c>
      <c r="B16658" s="285" t="s">
        <v>24039</v>
      </c>
      <c r="C16658" s="513">
        <v>802.76</v>
      </c>
    </row>
    <row r="16659" spans="1:3">
      <c r="A16659" s="285">
        <v>423012</v>
      </c>
      <c r="B16659" s="285" t="s">
        <v>24040</v>
      </c>
      <c r="C16659" s="513">
        <v>802.76</v>
      </c>
    </row>
    <row r="16660" spans="1:3">
      <c r="A16660" s="285">
        <v>423015</v>
      </c>
      <c r="B16660" s="285" t="s">
        <v>24041</v>
      </c>
      <c r="C16660" s="513">
        <v>494.34399999999999</v>
      </c>
    </row>
    <row r="16661" spans="1:3">
      <c r="A16661" s="285">
        <v>423016</v>
      </c>
      <c r="B16661" s="285" t="s">
        <v>24042</v>
      </c>
      <c r="C16661" s="513">
        <v>494.34399999999999</v>
      </c>
    </row>
    <row r="16662" spans="1:3">
      <c r="A16662" s="285">
        <v>423017</v>
      </c>
      <c r="B16662" s="285" t="s">
        <v>24043</v>
      </c>
      <c r="C16662" s="513">
        <v>521.79399999999998</v>
      </c>
    </row>
    <row r="16663" spans="1:3">
      <c r="A16663" s="285">
        <v>423018</v>
      </c>
      <c r="B16663" s="285" t="s">
        <v>24044</v>
      </c>
      <c r="C16663" s="513">
        <v>549.24400000000003</v>
      </c>
    </row>
    <row r="16664" spans="1:3">
      <c r="A16664" s="285">
        <v>423019</v>
      </c>
      <c r="B16664" s="285" t="s">
        <v>24045</v>
      </c>
      <c r="C16664" s="513">
        <v>549.24400000000003</v>
      </c>
    </row>
    <row r="16665" spans="1:3">
      <c r="A16665" s="285">
        <v>423020</v>
      </c>
      <c r="B16665" s="285" t="s">
        <v>24046</v>
      </c>
      <c r="C16665" s="513">
        <v>549.24400000000003</v>
      </c>
    </row>
    <row r="16666" spans="1:3">
      <c r="A16666" s="285">
        <v>423021</v>
      </c>
      <c r="B16666" s="285" t="s">
        <v>24047</v>
      </c>
      <c r="C16666" s="513">
        <v>549.24400000000003</v>
      </c>
    </row>
    <row r="16667" spans="1:3">
      <c r="A16667" s="285">
        <v>423022</v>
      </c>
      <c r="B16667" s="285" t="s">
        <v>24048</v>
      </c>
      <c r="C16667" s="513">
        <v>604.20500000000004</v>
      </c>
    </row>
    <row r="16668" spans="1:3">
      <c r="A16668" s="285">
        <v>423023</v>
      </c>
      <c r="B16668" s="285" t="s">
        <v>24049</v>
      </c>
      <c r="C16668" s="513">
        <v>658.8</v>
      </c>
    </row>
    <row r="16669" spans="1:3">
      <c r="A16669" s="285">
        <v>423024</v>
      </c>
      <c r="B16669" s="285" t="s">
        <v>24050</v>
      </c>
      <c r="C16669" s="513">
        <v>713.7</v>
      </c>
    </row>
    <row r="16670" spans="1:3">
      <c r="A16670" s="285">
        <v>423025</v>
      </c>
      <c r="B16670" s="285" t="s">
        <v>24051</v>
      </c>
      <c r="C16670" s="513">
        <v>824.72</v>
      </c>
    </row>
    <row r="16671" spans="1:3">
      <c r="A16671" s="285">
        <v>423026</v>
      </c>
      <c r="B16671" s="285" t="s">
        <v>24052</v>
      </c>
      <c r="C16671" s="513">
        <v>1043.71</v>
      </c>
    </row>
    <row r="16672" spans="1:3">
      <c r="A16672" s="285">
        <v>423027</v>
      </c>
      <c r="B16672" s="285" t="s">
        <v>24053</v>
      </c>
      <c r="C16672" s="513">
        <v>1043.71</v>
      </c>
    </row>
    <row r="16673" spans="1:3">
      <c r="A16673" s="285">
        <v>423045</v>
      </c>
      <c r="B16673" s="285" t="s">
        <v>24054</v>
      </c>
      <c r="C16673" s="513">
        <v>949.77</v>
      </c>
    </row>
    <row r="16674" spans="1:3">
      <c r="A16674" s="285">
        <v>423046</v>
      </c>
      <c r="B16674" s="285" t="s">
        <v>24055</v>
      </c>
      <c r="C16674" s="513">
        <v>949.77</v>
      </c>
    </row>
    <row r="16675" spans="1:3">
      <c r="A16675" s="285">
        <v>423047</v>
      </c>
      <c r="B16675" s="285" t="s">
        <v>24056</v>
      </c>
      <c r="C16675" s="513">
        <v>1002.84</v>
      </c>
    </row>
    <row r="16676" spans="1:3">
      <c r="A16676" s="285">
        <v>423048</v>
      </c>
      <c r="B16676" s="285" t="s">
        <v>24057</v>
      </c>
      <c r="C16676" s="513">
        <v>1055.3</v>
      </c>
    </row>
    <row r="16677" spans="1:3">
      <c r="A16677" s="285">
        <v>423049</v>
      </c>
      <c r="B16677" s="285" t="s">
        <v>24058</v>
      </c>
      <c r="C16677" s="513">
        <v>1055.3</v>
      </c>
    </row>
    <row r="16678" spans="1:3">
      <c r="A16678" s="285">
        <v>423050</v>
      </c>
      <c r="B16678" s="285" t="s">
        <v>24059</v>
      </c>
      <c r="C16678" s="513">
        <v>1055.3</v>
      </c>
    </row>
    <row r="16679" spans="1:3">
      <c r="A16679" s="285">
        <v>423051</v>
      </c>
      <c r="B16679" s="285" t="s">
        <v>24060</v>
      </c>
      <c r="C16679" s="513">
        <v>1055.3</v>
      </c>
    </row>
    <row r="16680" spans="1:3">
      <c r="A16680" s="285">
        <v>423052</v>
      </c>
      <c r="B16680" s="285" t="s">
        <v>24061</v>
      </c>
      <c r="C16680" s="513">
        <v>1160.83</v>
      </c>
    </row>
    <row r="16681" spans="1:3">
      <c r="A16681" s="285">
        <v>423053</v>
      </c>
      <c r="B16681" s="285" t="s">
        <v>24062</v>
      </c>
      <c r="C16681" s="513">
        <v>1267.58</v>
      </c>
    </row>
    <row r="16682" spans="1:3">
      <c r="A16682" s="285">
        <v>423054</v>
      </c>
      <c r="B16682" s="285" t="s">
        <v>24063</v>
      </c>
      <c r="C16682" s="513">
        <v>1373.72</v>
      </c>
    </row>
    <row r="16683" spans="1:3">
      <c r="A16683" s="285">
        <v>423055</v>
      </c>
      <c r="B16683" s="285" t="s">
        <v>24064</v>
      </c>
      <c r="C16683" s="513">
        <v>1584.17</v>
      </c>
    </row>
    <row r="16684" spans="1:3">
      <c r="A16684" s="285">
        <v>423056</v>
      </c>
      <c r="B16684" s="285" t="s">
        <v>24065</v>
      </c>
      <c r="C16684" s="513">
        <v>2007.51</v>
      </c>
    </row>
    <row r="16685" spans="1:3">
      <c r="A16685" s="285">
        <v>423057</v>
      </c>
      <c r="B16685" s="285" t="s">
        <v>24066</v>
      </c>
      <c r="C16685" s="513">
        <v>2007.51</v>
      </c>
    </row>
    <row r="16686" spans="1:3">
      <c r="A16686" s="285">
        <v>423060</v>
      </c>
      <c r="B16686" s="285" t="s">
        <v>24067</v>
      </c>
      <c r="C16686" s="513">
        <v>456.28</v>
      </c>
    </row>
    <row r="16687" spans="1:3">
      <c r="A16687" s="285">
        <v>423061</v>
      </c>
      <c r="B16687" s="285" t="s">
        <v>24068</v>
      </c>
      <c r="C16687" s="513">
        <v>456.28</v>
      </c>
    </row>
    <row r="16688" spans="1:3">
      <c r="A16688" s="285">
        <v>423062</v>
      </c>
      <c r="B16688" s="285" t="s">
        <v>24069</v>
      </c>
      <c r="C16688" s="513">
        <v>481.65600000000001</v>
      </c>
    </row>
    <row r="16689" spans="1:3">
      <c r="A16689" s="285">
        <v>423063</v>
      </c>
      <c r="B16689" s="285" t="s">
        <v>24070</v>
      </c>
      <c r="C16689" s="513">
        <v>507.03199999999998</v>
      </c>
    </row>
    <row r="16690" spans="1:3">
      <c r="A16690" s="285">
        <v>423064</v>
      </c>
      <c r="B16690" s="285" t="s">
        <v>24071</v>
      </c>
      <c r="C16690" s="513">
        <v>507.03199999999998</v>
      </c>
    </row>
    <row r="16691" spans="1:3">
      <c r="A16691" s="285">
        <v>423065</v>
      </c>
      <c r="B16691" s="285" t="s">
        <v>24072</v>
      </c>
      <c r="C16691" s="513">
        <v>507.03199999999998</v>
      </c>
    </row>
    <row r="16692" spans="1:3">
      <c r="A16692" s="285">
        <v>423066</v>
      </c>
      <c r="B16692" s="285" t="s">
        <v>24073</v>
      </c>
      <c r="C16692" s="513">
        <v>507.03199999999998</v>
      </c>
    </row>
    <row r="16693" spans="1:3">
      <c r="A16693" s="285">
        <v>423067</v>
      </c>
      <c r="B16693" s="285" t="s">
        <v>24074</v>
      </c>
      <c r="C16693" s="513">
        <v>557.601</v>
      </c>
    </row>
    <row r="16694" spans="1:3">
      <c r="A16694" s="285">
        <v>423068</v>
      </c>
      <c r="B16694" s="285" t="s">
        <v>24075</v>
      </c>
      <c r="C16694" s="513">
        <v>608.35299999999995</v>
      </c>
    </row>
    <row r="16695" spans="1:3">
      <c r="A16695" s="285">
        <v>423069</v>
      </c>
      <c r="B16695" s="285" t="s">
        <v>24076</v>
      </c>
      <c r="C16695" s="513">
        <v>658.8</v>
      </c>
    </row>
    <row r="16696" spans="1:3">
      <c r="A16696" s="285">
        <v>423070</v>
      </c>
      <c r="B16696" s="285" t="s">
        <v>24077</v>
      </c>
      <c r="C16696" s="513">
        <v>760.06</v>
      </c>
    </row>
    <row r="16697" spans="1:3">
      <c r="A16697" s="285">
        <v>423071</v>
      </c>
      <c r="B16697" s="285" t="s">
        <v>24078</v>
      </c>
      <c r="C16697" s="513">
        <v>963.19</v>
      </c>
    </row>
    <row r="16698" spans="1:3">
      <c r="A16698" s="285">
        <v>423072</v>
      </c>
      <c r="B16698" s="285" t="s">
        <v>24079</v>
      </c>
      <c r="C16698" s="513">
        <v>963.19</v>
      </c>
    </row>
    <row r="16699" spans="1:3">
      <c r="A16699" s="285">
        <v>423075</v>
      </c>
      <c r="B16699" s="285" t="s">
        <v>24080</v>
      </c>
      <c r="C16699" s="513">
        <v>593.16399999999999</v>
      </c>
    </row>
    <row r="16700" spans="1:3">
      <c r="A16700" s="285">
        <v>423076</v>
      </c>
      <c r="B16700" s="285" t="s">
        <v>24081</v>
      </c>
      <c r="C16700" s="513">
        <v>593.16399999999999</v>
      </c>
    </row>
    <row r="16701" spans="1:3">
      <c r="A16701" s="285">
        <v>423077</v>
      </c>
      <c r="B16701" s="285" t="s">
        <v>24082</v>
      </c>
      <c r="C16701" s="513">
        <v>625.86</v>
      </c>
    </row>
    <row r="16702" spans="1:3">
      <c r="A16702" s="285">
        <v>423078</v>
      </c>
      <c r="B16702" s="285" t="s">
        <v>24083</v>
      </c>
      <c r="C16702" s="513">
        <v>658.8</v>
      </c>
    </row>
    <row r="16703" spans="1:3">
      <c r="A16703" s="285">
        <v>423079</v>
      </c>
      <c r="B16703" s="285" t="s">
        <v>24084</v>
      </c>
      <c r="C16703" s="513">
        <v>658.8</v>
      </c>
    </row>
    <row r="16704" spans="1:3">
      <c r="A16704" s="285">
        <v>423080</v>
      </c>
      <c r="B16704" s="285" t="s">
        <v>24085</v>
      </c>
      <c r="C16704" s="513">
        <v>658.8</v>
      </c>
    </row>
    <row r="16705" spans="1:3">
      <c r="A16705" s="285">
        <v>423081</v>
      </c>
      <c r="B16705" s="285" t="s">
        <v>24086</v>
      </c>
      <c r="C16705" s="513">
        <v>658.8</v>
      </c>
    </row>
    <row r="16706" spans="1:3">
      <c r="A16706" s="285">
        <v>423082</v>
      </c>
      <c r="B16706" s="285" t="s">
        <v>24087</v>
      </c>
      <c r="C16706" s="513">
        <v>724.68</v>
      </c>
    </row>
    <row r="16707" spans="1:3">
      <c r="A16707" s="285">
        <v>423083</v>
      </c>
      <c r="B16707" s="285" t="s">
        <v>24088</v>
      </c>
      <c r="C16707" s="513">
        <v>791.17</v>
      </c>
    </row>
    <row r="16708" spans="1:3">
      <c r="A16708" s="285">
        <v>423084</v>
      </c>
      <c r="B16708" s="285" t="s">
        <v>24089</v>
      </c>
      <c r="C16708" s="513">
        <v>857.05</v>
      </c>
    </row>
    <row r="16709" spans="1:3">
      <c r="A16709" s="285">
        <v>423085</v>
      </c>
      <c r="B16709" s="285" t="s">
        <v>24090</v>
      </c>
      <c r="C16709" s="513">
        <v>988.81</v>
      </c>
    </row>
    <row r="16710" spans="1:3">
      <c r="A16710" s="285">
        <v>423086</v>
      </c>
      <c r="B16710" s="285" t="s">
        <v>24091</v>
      </c>
      <c r="C16710" s="513">
        <v>1252.33</v>
      </c>
    </row>
    <row r="16711" spans="1:3">
      <c r="A16711" s="285">
        <v>423087</v>
      </c>
      <c r="B16711" s="285" t="s">
        <v>24092</v>
      </c>
      <c r="C16711" s="513">
        <v>1252.33</v>
      </c>
    </row>
    <row r="16712" spans="1:3">
      <c r="A16712" s="285">
        <v>423105</v>
      </c>
      <c r="B16712" s="285" t="s">
        <v>24054</v>
      </c>
      <c r="C16712" s="513">
        <v>1140.7</v>
      </c>
    </row>
    <row r="16713" spans="1:3">
      <c r="A16713" s="285">
        <v>423106</v>
      </c>
      <c r="B16713" s="285" t="s">
        <v>24055</v>
      </c>
      <c r="C16713" s="513">
        <v>1140.7</v>
      </c>
    </row>
    <row r="16714" spans="1:3">
      <c r="A16714" s="285">
        <v>423107</v>
      </c>
      <c r="B16714" s="285" t="s">
        <v>24056</v>
      </c>
      <c r="C16714" s="513">
        <v>1204.1400000000001</v>
      </c>
    </row>
    <row r="16715" spans="1:3">
      <c r="A16715" s="285">
        <v>423108</v>
      </c>
      <c r="B16715" s="285" t="s">
        <v>24057</v>
      </c>
      <c r="C16715" s="513">
        <v>1267.58</v>
      </c>
    </row>
    <row r="16716" spans="1:3">
      <c r="A16716" s="285">
        <v>423109</v>
      </c>
      <c r="B16716" s="285" t="s">
        <v>24058</v>
      </c>
      <c r="C16716" s="513">
        <v>1267.58</v>
      </c>
    </row>
    <row r="16717" spans="1:3">
      <c r="A16717" s="285">
        <v>423110</v>
      </c>
      <c r="B16717" s="285" t="s">
        <v>24059</v>
      </c>
      <c r="C16717" s="513">
        <v>1267.58</v>
      </c>
    </row>
    <row r="16718" spans="1:3">
      <c r="A16718" s="285">
        <v>423111</v>
      </c>
      <c r="B16718" s="285" t="s">
        <v>24060</v>
      </c>
      <c r="C16718" s="513">
        <v>1267.58</v>
      </c>
    </row>
    <row r="16719" spans="1:3">
      <c r="A16719" s="285">
        <v>423112</v>
      </c>
      <c r="B16719" s="285" t="s">
        <v>24061</v>
      </c>
      <c r="C16719" s="513">
        <v>1393.85</v>
      </c>
    </row>
    <row r="16720" spans="1:3">
      <c r="A16720" s="285">
        <v>423113</v>
      </c>
      <c r="B16720" s="285" t="s">
        <v>24062</v>
      </c>
      <c r="C16720" s="513">
        <v>1521.34</v>
      </c>
    </row>
    <row r="16721" spans="1:3">
      <c r="A16721" s="285">
        <v>423114</v>
      </c>
      <c r="B16721" s="285" t="s">
        <v>24063</v>
      </c>
      <c r="C16721" s="513">
        <v>1648.22</v>
      </c>
    </row>
    <row r="16722" spans="1:3">
      <c r="A16722" s="285">
        <v>423115</v>
      </c>
      <c r="B16722" s="285" t="s">
        <v>24064</v>
      </c>
      <c r="C16722" s="513">
        <v>1901.37</v>
      </c>
    </row>
    <row r="16723" spans="1:3">
      <c r="A16723" s="285">
        <v>423116</v>
      </c>
      <c r="B16723" s="285" t="s">
        <v>24065</v>
      </c>
      <c r="C16723" s="513">
        <v>2407.67</v>
      </c>
    </row>
    <row r="16724" spans="1:3">
      <c r="A16724" s="285">
        <v>423117</v>
      </c>
      <c r="B16724" s="285" t="s">
        <v>24066</v>
      </c>
      <c r="C16724" s="513">
        <v>2407.67</v>
      </c>
    </row>
    <row r="16725" spans="1:3">
      <c r="A16725" s="285">
        <v>423120</v>
      </c>
      <c r="B16725" s="285" t="s">
        <v>24093</v>
      </c>
      <c r="C16725" s="513">
        <v>456.28</v>
      </c>
    </row>
    <row r="16726" spans="1:3">
      <c r="A16726" s="285">
        <v>423121</v>
      </c>
      <c r="B16726" s="285" t="s">
        <v>24094</v>
      </c>
      <c r="C16726" s="513">
        <v>456.28</v>
      </c>
    </row>
    <row r="16727" spans="1:3">
      <c r="A16727" s="285">
        <v>423122</v>
      </c>
      <c r="B16727" s="285" t="s">
        <v>24095</v>
      </c>
      <c r="C16727" s="513">
        <v>481.65600000000001</v>
      </c>
    </row>
    <row r="16728" spans="1:3">
      <c r="A16728" s="285">
        <v>423123</v>
      </c>
      <c r="B16728" s="285" t="s">
        <v>24096</v>
      </c>
      <c r="C16728" s="513">
        <v>507.03199999999998</v>
      </c>
    </row>
    <row r="16729" spans="1:3">
      <c r="A16729" s="285">
        <v>423124</v>
      </c>
      <c r="B16729" s="285" t="s">
        <v>24097</v>
      </c>
      <c r="C16729" s="513">
        <v>507.03199999999998</v>
      </c>
    </row>
    <row r="16730" spans="1:3">
      <c r="A16730" s="285">
        <v>423125</v>
      </c>
      <c r="B16730" s="285" t="s">
        <v>24098</v>
      </c>
      <c r="C16730" s="513">
        <v>507.03199999999998</v>
      </c>
    </row>
    <row r="16731" spans="1:3">
      <c r="A16731" s="285">
        <v>423126</v>
      </c>
      <c r="B16731" s="285" t="s">
        <v>24099</v>
      </c>
      <c r="C16731" s="513">
        <v>507.03199999999998</v>
      </c>
    </row>
    <row r="16732" spans="1:3">
      <c r="A16732" s="285">
        <v>423127</v>
      </c>
      <c r="B16732" s="285" t="s">
        <v>24100</v>
      </c>
      <c r="C16732" s="513">
        <v>557.601</v>
      </c>
    </row>
    <row r="16733" spans="1:3">
      <c r="A16733" s="285">
        <v>423128</v>
      </c>
      <c r="B16733" s="285" t="s">
        <v>24101</v>
      </c>
      <c r="C16733" s="513">
        <v>608.35299999999995</v>
      </c>
    </row>
    <row r="16734" spans="1:3">
      <c r="A16734" s="285">
        <v>423129</v>
      </c>
      <c r="B16734" s="285" t="s">
        <v>24102</v>
      </c>
      <c r="C16734" s="513">
        <v>658.8</v>
      </c>
    </row>
    <row r="16735" spans="1:3">
      <c r="A16735" s="285">
        <v>423130</v>
      </c>
      <c r="B16735" s="285" t="s">
        <v>24103</v>
      </c>
      <c r="C16735" s="513">
        <v>760.06</v>
      </c>
    </row>
    <row r="16736" spans="1:3">
      <c r="A16736" s="285">
        <v>423131</v>
      </c>
      <c r="B16736" s="285" t="s">
        <v>24104</v>
      </c>
      <c r="C16736" s="513">
        <v>963.19</v>
      </c>
    </row>
    <row r="16737" spans="1:3">
      <c r="A16737" s="285">
        <v>423132</v>
      </c>
      <c r="B16737" s="285" t="s">
        <v>24105</v>
      </c>
      <c r="C16737" s="513">
        <v>963.19</v>
      </c>
    </row>
    <row r="16738" spans="1:3">
      <c r="A16738" s="285">
        <v>423135</v>
      </c>
      <c r="B16738" s="285" t="s">
        <v>24106</v>
      </c>
      <c r="C16738" s="513">
        <v>593.16399999999999</v>
      </c>
    </row>
    <row r="16739" spans="1:3">
      <c r="A16739" s="285">
        <v>423136</v>
      </c>
      <c r="B16739" s="285" t="s">
        <v>24107</v>
      </c>
      <c r="C16739" s="513">
        <v>593.16399999999999</v>
      </c>
    </row>
    <row r="16740" spans="1:3">
      <c r="A16740" s="285">
        <v>423137</v>
      </c>
      <c r="B16740" s="285" t="s">
        <v>24108</v>
      </c>
      <c r="C16740" s="513">
        <v>625.86</v>
      </c>
    </row>
    <row r="16741" spans="1:3">
      <c r="A16741" s="285">
        <v>423138</v>
      </c>
      <c r="B16741" s="285" t="s">
        <v>24109</v>
      </c>
      <c r="C16741" s="513">
        <v>658.8</v>
      </c>
    </row>
    <row r="16742" spans="1:3">
      <c r="A16742" s="285">
        <v>423139</v>
      </c>
      <c r="B16742" s="285" t="s">
        <v>24110</v>
      </c>
      <c r="C16742" s="513">
        <v>658.8</v>
      </c>
    </row>
    <row r="16743" spans="1:3">
      <c r="A16743" s="285">
        <v>423140</v>
      </c>
      <c r="B16743" s="285" t="s">
        <v>24111</v>
      </c>
      <c r="C16743" s="513">
        <v>658.8</v>
      </c>
    </row>
    <row r="16744" spans="1:3">
      <c r="A16744" s="285">
        <v>423141</v>
      </c>
      <c r="B16744" s="285" t="s">
        <v>24112</v>
      </c>
      <c r="C16744" s="513">
        <v>658.8</v>
      </c>
    </row>
    <row r="16745" spans="1:3">
      <c r="A16745" s="285">
        <v>423142</v>
      </c>
      <c r="B16745" s="285" t="s">
        <v>24113</v>
      </c>
      <c r="C16745" s="513">
        <v>724.68</v>
      </c>
    </row>
    <row r="16746" spans="1:3">
      <c r="A16746" s="285">
        <v>423143</v>
      </c>
      <c r="B16746" s="285" t="s">
        <v>24114</v>
      </c>
      <c r="C16746" s="513">
        <v>791.17</v>
      </c>
    </row>
    <row r="16747" spans="1:3">
      <c r="A16747" s="285">
        <v>423144</v>
      </c>
      <c r="B16747" s="285" t="s">
        <v>24115</v>
      </c>
      <c r="C16747" s="513">
        <v>857.05</v>
      </c>
    </row>
    <row r="16748" spans="1:3">
      <c r="A16748" s="285">
        <v>423145</v>
      </c>
      <c r="B16748" s="285" t="s">
        <v>24116</v>
      </c>
      <c r="C16748" s="513">
        <v>988.81</v>
      </c>
    </row>
    <row r="16749" spans="1:3">
      <c r="A16749" s="285">
        <v>423146</v>
      </c>
      <c r="B16749" s="285" t="s">
        <v>24117</v>
      </c>
      <c r="C16749" s="513">
        <v>1252.33</v>
      </c>
    </row>
    <row r="16750" spans="1:3">
      <c r="A16750" s="285">
        <v>423147</v>
      </c>
      <c r="B16750" s="285" t="s">
        <v>24118</v>
      </c>
      <c r="C16750" s="513">
        <v>1252.33</v>
      </c>
    </row>
    <row r="16751" spans="1:3">
      <c r="A16751" s="285">
        <v>423150</v>
      </c>
      <c r="B16751" s="285" t="s">
        <v>24119</v>
      </c>
      <c r="C16751" s="513">
        <v>517.21900000000005</v>
      </c>
    </row>
    <row r="16752" spans="1:3">
      <c r="A16752" s="285">
        <v>423151</v>
      </c>
      <c r="B16752" s="285" t="s">
        <v>24120</v>
      </c>
      <c r="C16752" s="513">
        <v>517.21900000000005</v>
      </c>
    </row>
    <row r="16753" spans="1:3">
      <c r="A16753" s="285">
        <v>423152</v>
      </c>
      <c r="B16753" s="285" t="s">
        <v>24121</v>
      </c>
      <c r="C16753" s="513">
        <v>545.82799999999997</v>
      </c>
    </row>
    <row r="16754" spans="1:3">
      <c r="A16754" s="285">
        <v>423153</v>
      </c>
      <c r="B16754" s="285" t="s">
        <v>24122</v>
      </c>
      <c r="C16754" s="513">
        <v>574.62</v>
      </c>
    </row>
    <row r="16755" spans="1:3">
      <c r="A16755" s="285">
        <v>423154</v>
      </c>
      <c r="B16755" s="285" t="s">
        <v>24123</v>
      </c>
      <c r="C16755" s="513">
        <v>574.62</v>
      </c>
    </row>
    <row r="16756" spans="1:3">
      <c r="A16756" s="285">
        <v>423155</v>
      </c>
      <c r="B16756" s="285" t="s">
        <v>24124</v>
      </c>
      <c r="C16756" s="513">
        <v>574.62</v>
      </c>
    </row>
    <row r="16757" spans="1:3">
      <c r="A16757" s="285">
        <v>423156</v>
      </c>
      <c r="B16757" s="285" t="s">
        <v>24125</v>
      </c>
      <c r="C16757" s="513">
        <v>574.62</v>
      </c>
    </row>
    <row r="16758" spans="1:3">
      <c r="A16758" s="285">
        <v>423157</v>
      </c>
      <c r="B16758" s="285" t="s">
        <v>24126</v>
      </c>
      <c r="C16758" s="513">
        <v>631.96</v>
      </c>
    </row>
    <row r="16759" spans="1:3">
      <c r="A16759" s="285">
        <v>423158</v>
      </c>
      <c r="B16759" s="285" t="s">
        <v>24127</v>
      </c>
      <c r="C16759" s="513">
        <v>689.3</v>
      </c>
    </row>
    <row r="16760" spans="1:3">
      <c r="A16760" s="285">
        <v>423159</v>
      </c>
      <c r="B16760" s="285" t="s">
        <v>24128</v>
      </c>
      <c r="C16760" s="513">
        <v>746.64</v>
      </c>
    </row>
    <row r="16761" spans="1:3">
      <c r="A16761" s="285">
        <v>423160</v>
      </c>
      <c r="B16761" s="285" t="s">
        <v>24129</v>
      </c>
      <c r="C16761" s="513">
        <v>861.93</v>
      </c>
    </row>
    <row r="16762" spans="1:3">
      <c r="A16762" s="285">
        <v>423161</v>
      </c>
      <c r="B16762" s="285" t="s">
        <v>24130</v>
      </c>
      <c r="C16762" s="513">
        <v>1090.68</v>
      </c>
    </row>
    <row r="16763" spans="1:3">
      <c r="A16763" s="285">
        <v>423162</v>
      </c>
      <c r="B16763" s="285" t="s">
        <v>24131</v>
      </c>
      <c r="C16763" s="513">
        <v>1090.68</v>
      </c>
    </row>
    <row r="16764" spans="1:3">
      <c r="A16764" s="285">
        <v>423165</v>
      </c>
      <c r="B16764" s="285" t="s">
        <v>24132</v>
      </c>
      <c r="C16764" s="513">
        <v>672.22</v>
      </c>
    </row>
    <row r="16765" spans="1:3">
      <c r="A16765" s="285">
        <v>423166</v>
      </c>
      <c r="B16765" s="285" t="s">
        <v>24133</v>
      </c>
      <c r="C16765" s="513">
        <v>672.22</v>
      </c>
    </row>
    <row r="16766" spans="1:3">
      <c r="A16766" s="285">
        <v>423167</v>
      </c>
      <c r="B16766" s="285" t="s">
        <v>24134</v>
      </c>
      <c r="C16766" s="513">
        <v>710.04</v>
      </c>
    </row>
    <row r="16767" spans="1:3">
      <c r="A16767" s="285">
        <v>423168</v>
      </c>
      <c r="B16767" s="285" t="s">
        <v>24135</v>
      </c>
      <c r="C16767" s="513">
        <v>746.64</v>
      </c>
    </row>
    <row r="16768" spans="1:3">
      <c r="A16768" s="285">
        <v>423169</v>
      </c>
      <c r="B16768" s="285" t="s">
        <v>24136</v>
      </c>
      <c r="C16768" s="513">
        <v>746.64</v>
      </c>
    </row>
    <row r="16769" spans="1:3">
      <c r="A16769" s="285">
        <v>423170</v>
      </c>
      <c r="B16769" s="285" t="s">
        <v>24137</v>
      </c>
      <c r="C16769" s="513">
        <v>746.64</v>
      </c>
    </row>
    <row r="16770" spans="1:3">
      <c r="A16770" s="285">
        <v>423171</v>
      </c>
      <c r="B16770" s="285" t="s">
        <v>24138</v>
      </c>
      <c r="C16770" s="513">
        <v>746.64</v>
      </c>
    </row>
    <row r="16771" spans="1:3">
      <c r="A16771" s="285">
        <v>423172</v>
      </c>
      <c r="B16771" s="285" t="s">
        <v>24139</v>
      </c>
      <c r="C16771" s="513">
        <v>821.67</v>
      </c>
    </row>
    <row r="16772" spans="1:3">
      <c r="A16772" s="285">
        <v>423173</v>
      </c>
      <c r="B16772" s="285" t="s">
        <v>24140</v>
      </c>
      <c r="C16772" s="513">
        <v>896.7</v>
      </c>
    </row>
    <row r="16773" spans="1:3">
      <c r="A16773" s="285">
        <v>423174</v>
      </c>
      <c r="B16773" s="285" t="s">
        <v>24141</v>
      </c>
      <c r="C16773" s="513">
        <v>971.12</v>
      </c>
    </row>
    <row r="16774" spans="1:3">
      <c r="A16774" s="285">
        <v>423175</v>
      </c>
      <c r="B16774" s="285" t="s">
        <v>24142</v>
      </c>
      <c r="C16774" s="513">
        <v>1120.57</v>
      </c>
    </row>
    <row r="16775" spans="1:3">
      <c r="A16775" s="285">
        <v>423176</v>
      </c>
      <c r="B16775" s="285" t="s">
        <v>24143</v>
      </c>
      <c r="C16775" s="513">
        <v>1419.47</v>
      </c>
    </row>
    <row r="16776" spans="1:3">
      <c r="A16776" s="285">
        <v>423177</v>
      </c>
      <c r="B16776" s="285" t="s">
        <v>24144</v>
      </c>
      <c r="C16776" s="513">
        <v>1419.47</v>
      </c>
    </row>
    <row r="16777" spans="1:3">
      <c r="A16777" s="285">
        <v>423180</v>
      </c>
      <c r="B16777" s="285" t="s">
        <v>24145</v>
      </c>
      <c r="C16777" s="513">
        <v>493.97800000000001</v>
      </c>
    </row>
    <row r="16778" spans="1:3">
      <c r="A16778" s="285">
        <v>423181</v>
      </c>
      <c r="B16778" s="285" t="s">
        <v>24146</v>
      </c>
      <c r="C16778" s="513">
        <v>642.33000000000004</v>
      </c>
    </row>
    <row r="16779" spans="1:3">
      <c r="A16779" s="285">
        <v>423183</v>
      </c>
      <c r="B16779" s="285" t="s">
        <v>24147</v>
      </c>
      <c r="C16779" s="513">
        <v>642.33000000000004</v>
      </c>
    </row>
    <row r="16780" spans="1:3">
      <c r="A16780" s="285">
        <v>423184</v>
      </c>
      <c r="B16780" s="285" t="s">
        <v>24148</v>
      </c>
      <c r="C16780" s="513">
        <v>241.011</v>
      </c>
    </row>
    <row r="16781" spans="1:3">
      <c r="A16781" s="285">
        <v>423185</v>
      </c>
      <c r="B16781" s="285" t="s">
        <v>24149</v>
      </c>
      <c r="C16781" s="513">
        <v>313.35700000000003</v>
      </c>
    </row>
    <row r="16782" spans="1:3">
      <c r="A16782" s="285">
        <v>423187</v>
      </c>
      <c r="B16782" s="285" t="s">
        <v>24150</v>
      </c>
      <c r="C16782" s="513">
        <v>313.35700000000003</v>
      </c>
    </row>
    <row r="16783" spans="1:3">
      <c r="A16783" s="285">
        <v>423200</v>
      </c>
      <c r="B16783" s="285" t="s">
        <v>24151</v>
      </c>
      <c r="C16783" s="513">
        <v>650.26</v>
      </c>
    </row>
    <row r="16784" spans="1:3">
      <c r="A16784" s="285">
        <v>423201</v>
      </c>
      <c r="B16784" s="285" t="s">
        <v>24152</v>
      </c>
      <c r="C16784" s="513">
        <v>780.8</v>
      </c>
    </row>
    <row r="16785" spans="1:3">
      <c r="A16785" s="285">
        <v>423202</v>
      </c>
      <c r="B16785" s="285" t="s">
        <v>24152</v>
      </c>
      <c r="C16785" s="513">
        <v>974.17</v>
      </c>
    </row>
    <row r="16786" spans="1:3">
      <c r="A16786" s="285">
        <v>423203</v>
      </c>
      <c r="B16786" s="285" t="s">
        <v>24153</v>
      </c>
      <c r="C16786" s="513">
        <v>1234.6400000000001</v>
      </c>
    </row>
    <row r="16787" spans="1:3">
      <c r="A16787" s="285">
        <v>423205</v>
      </c>
      <c r="B16787" s="285" t="s">
        <v>24154</v>
      </c>
      <c r="C16787" s="513">
        <v>844.85</v>
      </c>
    </row>
    <row r="16788" spans="1:3">
      <c r="A16788" s="285">
        <v>423206</v>
      </c>
      <c r="B16788" s="285" t="s">
        <v>24155</v>
      </c>
      <c r="C16788" s="513">
        <v>1014.43</v>
      </c>
    </row>
    <row r="16789" spans="1:3">
      <c r="A16789" s="285">
        <v>423207</v>
      </c>
      <c r="B16789" s="285" t="s">
        <v>24155</v>
      </c>
      <c r="C16789" s="513">
        <v>1267.58</v>
      </c>
    </row>
    <row r="16790" spans="1:3">
      <c r="A16790" s="285">
        <v>423208</v>
      </c>
      <c r="B16790" s="285" t="s">
        <v>24156</v>
      </c>
      <c r="C16790" s="513">
        <v>1604.91</v>
      </c>
    </row>
    <row r="16791" spans="1:3">
      <c r="A16791" s="285">
        <v>423215</v>
      </c>
      <c r="B16791" s="285" t="s">
        <v>24157</v>
      </c>
      <c r="C16791" s="513">
        <v>844.85</v>
      </c>
    </row>
    <row r="16792" spans="1:3">
      <c r="A16792" s="285">
        <v>423216</v>
      </c>
      <c r="B16792" s="285" t="s">
        <v>24157</v>
      </c>
      <c r="C16792" s="513">
        <v>1014.43</v>
      </c>
    </row>
    <row r="16793" spans="1:3">
      <c r="A16793" s="285">
        <v>423217</v>
      </c>
      <c r="B16793" s="285" t="s">
        <v>24157</v>
      </c>
      <c r="C16793" s="513">
        <v>1267.58</v>
      </c>
    </row>
    <row r="16794" spans="1:3">
      <c r="A16794" s="285">
        <v>423218</v>
      </c>
      <c r="B16794" s="285" t="s">
        <v>24157</v>
      </c>
      <c r="C16794" s="513">
        <v>1604.91</v>
      </c>
    </row>
    <row r="16795" spans="1:3">
      <c r="A16795" s="285">
        <v>423220</v>
      </c>
      <c r="B16795" s="285" t="s">
        <v>24151</v>
      </c>
      <c r="C16795" s="513">
        <v>780.8</v>
      </c>
    </row>
    <row r="16796" spans="1:3">
      <c r="A16796" s="285">
        <v>423221</v>
      </c>
      <c r="B16796" s="285" t="s">
        <v>24152</v>
      </c>
      <c r="C16796" s="513">
        <v>936.35</v>
      </c>
    </row>
    <row r="16797" spans="1:3">
      <c r="A16797" s="285">
        <v>423222</v>
      </c>
      <c r="B16797" s="285" t="s">
        <v>24152</v>
      </c>
      <c r="C16797" s="513">
        <v>1169.98</v>
      </c>
    </row>
    <row r="16798" spans="1:3">
      <c r="A16798" s="285">
        <v>423223</v>
      </c>
      <c r="B16798" s="285" t="s">
        <v>24153</v>
      </c>
      <c r="C16798" s="513">
        <v>1482.3</v>
      </c>
    </row>
    <row r="16799" spans="1:3">
      <c r="A16799" s="285">
        <v>423225</v>
      </c>
      <c r="B16799" s="285" t="s">
        <v>24154</v>
      </c>
      <c r="C16799" s="513">
        <v>1014.43</v>
      </c>
    </row>
    <row r="16800" spans="1:3">
      <c r="A16800" s="285">
        <v>423226</v>
      </c>
      <c r="B16800" s="285" t="s">
        <v>24155</v>
      </c>
      <c r="C16800" s="513">
        <v>1216.95</v>
      </c>
    </row>
    <row r="16801" spans="1:3">
      <c r="A16801" s="285">
        <v>423227</v>
      </c>
      <c r="B16801" s="285" t="s">
        <v>24155</v>
      </c>
      <c r="C16801" s="513">
        <v>1521.34</v>
      </c>
    </row>
    <row r="16802" spans="1:3">
      <c r="A16802" s="285">
        <v>423228</v>
      </c>
      <c r="B16802" s="285" t="s">
        <v>24156</v>
      </c>
      <c r="C16802" s="513">
        <v>1926.38</v>
      </c>
    </row>
    <row r="16803" spans="1:3">
      <c r="A16803" s="285">
        <v>423235</v>
      </c>
      <c r="B16803" s="285" t="s">
        <v>24157</v>
      </c>
      <c r="C16803" s="513">
        <v>1014.43</v>
      </c>
    </row>
    <row r="16804" spans="1:3">
      <c r="A16804" s="285">
        <v>423236</v>
      </c>
      <c r="B16804" s="285" t="s">
        <v>24157</v>
      </c>
      <c r="C16804" s="513">
        <v>1216.95</v>
      </c>
    </row>
    <row r="16805" spans="1:3">
      <c r="A16805" s="285">
        <v>423237</v>
      </c>
      <c r="B16805" s="285" t="s">
        <v>24157</v>
      </c>
      <c r="C16805" s="513">
        <v>1521.34</v>
      </c>
    </row>
    <row r="16806" spans="1:3">
      <c r="A16806" s="285">
        <v>423238</v>
      </c>
      <c r="B16806" s="285" t="s">
        <v>24157</v>
      </c>
      <c r="C16806" s="513">
        <v>1926.38</v>
      </c>
    </row>
    <row r="16807" spans="1:3">
      <c r="A16807" s="285">
        <v>423240</v>
      </c>
      <c r="B16807" s="285" t="s">
        <v>24151</v>
      </c>
      <c r="C16807" s="513">
        <v>780.8</v>
      </c>
    </row>
    <row r="16808" spans="1:3">
      <c r="A16808" s="285">
        <v>423241</v>
      </c>
      <c r="B16808" s="285" t="s">
        <v>24152</v>
      </c>
      <c r="C16808" s="513">
        <v>936.35</v>
      </c>
    </row>
    <row r="16809" spans="1:3">
      <c r="A16809" s="285">
        <v>423242</v>
      </c>
      <c r="B16809" s="285" t="s">
        <v>24152</v>
      </c>
      <c r="C16809" s="513">
        <v>1169.98</v>
      </c>
    </row>
    <row r="16810" spans="1:3">
      <c r="A16810" s="285">
        <v>423243</v>
      </c>
      <c r="B16810" s="285" t="s">
        <v>24153</v>
      </c>
      <c r="C16810" s="513">
        <v>1482.3</v>
      </c>
    </row>
    <row r="16811" spans="1:3">
      <c r="A16811" s="285">
        <v>423245</v>
      </c>
      <c r="B16811" s="285" t="s">
        <v>24154</v>
      </c>
      <c r="C16811" s="513">
        <v>1014.43</v>
      </c>
    </row>
    <row r="16812" spans="1:3">
      <c r="A16812" s="285">
        <v>423246</v>
      </c>
      <c r="B16812" s="285" t="s">
        <v>24155</v>
      </c>
      <c r="C16812" s="513">
        <v>1216.95</v>
      </c>
    </row>
    <row r="16813" spans="1:3">
      <c r="A16813" s="285">
        <v>423247</v>
      </c>
      <c r="B16813" s="285" t="s">
        <v>24155</v>
      </c>
      <c r="C16813" s="513">
        <v>1521.34</v>
      </c>
    </row>
    <row r="16814" spans="1:3">
      <c r="A16814" s="285">
        <v>423248</v>
      </c>
      <c r="B16814" s="285" t="s">
        <v>24156</v>
      </c>
      <c r="C16814" s="513">
        <v>1926.38</v>
      </c>
    </row>
    <row r="16815" spans="1:3">
      <c r="A16815" s="285">
        <v>423250</v>
      </c>
      <c r="B16815" s="285" t="s">
        <v>24151</v>
      </c>
      <c r="C16815" s="513">
        <v>884.5</v>
      </c>
    </row>
    <row r="16816" spans="1:3">
      <c r="A16816" s="285">
        <v>423251</v>
      </c>
      <c r="B16816" s="285" t="s">
        <v>24152</v>
      </c>
      <c r="C16816" s="513">
        <v>1060.79</v>
      </c>
    </row>
    <row r="16817" spans="1:3">
      <c r="A16817" s="285">
        <v>423252</v>
      </c>
      <c r="B16817" s="285" t="s">
        <v>24152</v>
      </c>
      <c r="C16817" s="513">
        <v>1326.14</v>
      </c>
    </row>
    <row r="16818" spans="1:3">
      <c r="A16818" s="285">
        <v>423253</v>
      </c>
      <c r="B16818" s="285" t="s">
        <v>24153</v>
      </c>
      <c r="C16818" s="513">
        <v>1679.33</v>
      </c>
    </row>
    <row r="16819" spans="1:3">
      <c r="A16819" s="285">
        <v>423255</v>
      </c>
      <c r="B16819" s="285" t="s">
        <v>24154</v>
      </c>
      <c r="C16819" s="513">
        <v>1149.24</v>
      </c>
    </row>
    <row r="16820" spans="1:3">
      <c r="A16820" s="285">
        <v>423256</v>
      </c>
      <c r="B16820" s="285" t="s">
        <v>24155</v>
      </c>
      <c r="C16820" s="513">
        <v>1379.21</v>
      </c>
    </row>
    <row r="16821" spans="1:3">
      <c r="A16821" s="285">
        <v>423257</v>
      </c>
      <c r="B16821" s="285" t="s">
        <v>24155</v>
      </c>
      <c r="C16821" s="513">
        <v>1724.47</v>
      </c>
    </row>
    <row r="16822" spans="1:3">
      <c r="A16822" s="285">
        <v>423258</v>
      </c>
      <c r="B16822" s="285" t="s">
        <v>24156</v>
      </c>
      <c r="C16822" s="513">
        <v>2183.8000000000002</v>
      </c>
    </row>
    <row r="16823" spans="1:3">
      <c r="A16823" s="285">
        <v>423600</v>
      </c>
      <c r="B16823" s="285" t="s">
        <v>24158</v>
      </c>
      <c r="C16823" s="513">
        <v>271.14499999999998</v>
      </c>
    </row>
    <row r="16824" spans="1:3">
      <c r="A16824" s="285">
        <v>423601</v>
      </c>
      <c r="B16824" s="285" t="s">
        <v>24159</v>
      </c>
      <c r="C16824" s="513">
        <v>271.14499999999998</v>
      </c>
    </row>
    <row r="16825" spans="1:3">
      <c r="A16825" s="285">
        <v>423602</v>
      </c>
      <c r="B16825" s="285" t="s">
        <v>24160</v>
      </c>
      <c r="C16825" s="513">
        <v>286.21199999999999</v>
      </c>
    </row>
    <row r="16826" spans="1:3">
      <c r="A16826" s="285">
        <v>423603</v>
      </c>
      <c r="B16826" s="285" t="s">
        <v>24161</v>
      </c>
      <c r="C16826" s="513">
        <v>301.279</v>
      </c>
    </row>
    <row r="16827" spans="1:3">
      <c r="A16827" s="285">
        <v>423604</v>
      </c>
      <c r="B16827" s="285" t="s">
        <v>24162</v>
      </c>
      <c r="C16827" s="513">
        <v>301.279</v>
      </c>
    </row>
    <row r="16828" spans="1:3">
      <c r="A16828" s="285">
        <v>423605</v>
      </c>
      <c r="B16828" s="285" t="s">
        <v>24163</v>
      </c>
      <c r="C16828" s="513">
        <v>301.279</v>
      </c>
    </row>
    <row r="16829" spans="1:3">
      <c r="A16829" s="285">
        <v>423606</v>
      </c>
      <c r="B16829" s="285" t="s">
        <v>24164</v>
      </c>
      <c r="C16829" s="513">
        <v>301.279</v>
      </c>
    </row>
    <row r="16830" spans="1:3">
      <c r="A16830" s="285">
        <v>423607</v>
      </c>
      <c r="B16830" s="285" t="s">
        <v>24165</v>
      </c>
      <c r="C16830" s="513">
        <v>331.47399999999999</v>
      </c>
    </row>
    <row r="16831" spans="1:3">
      <c r="A16831" s="285">
        <v>423608</v>
      </c>
      <c r="B16831" s="285" t="s">
        <v>24166</v>
      </c>
      <c r="C16831" s="513">
        <v>361.54700000000003</v>
      </c>
    </row>
    <row r="16832" spans="1:3">
      <c r="A16832" s="285">
        <v>423609</v>
      </c>
      <c r="B16832" s="285" t="s">
        <v>24167</v>
      </c>
      <c r="C16832" s="513">
        <v>391.68099999999998</v>
      </c>
    </row>
    <row r="16833" spans="1:3">
      <c r="A16833" s="285">
        <v>423610</v>
      </c>
      <c r="B16833" s="285" t="s">
        <v>24168</v>
      </c>
      <c r="C16833" s="513">
        <v>352.58</v>
      </c>
    </row>
    <row r="16834" spans="1:3">
      <c r="A16834" s="285">
        <v>423611</v>
      </c>
      <c r="B16834" s="285" t="s">
        <v>24169</v>
      </c>
      <c r="C16834" s="513">
        <v>352.58</v>
      </c>
    </row>
    <row r="16835" spans="1:3">
      <c r="A16835" s="285">
        <v>423612</v>
      </c>
      <c r="B16835" s="285" t="s">
        <v>24170</v>
      </c>
      <c r="C16835" s="513">
        <v>372.161</v>
      </c>
    </row>
    <row r="16836" spans="1:3">
      <c r="A16836" s="285">
        <v>423613</v>
      </c>
      <c r="B16836" s="285" t="s">
        <v>24171</v>
      </c>
      <c r="C16836" s="513">
        <v>391.68099999999998</v>
      </c>
    </row>
    <row r="16837" spans="1:3">
      <c r="A16837" s="285">
        <v>423614</v>
      </c>
      <c r="B16837" s="285" t="s">
        <v>24172</v>
      </c>
      <c r="C16837" s="513">
        <v>391.68099999999998</v>
      </c>
    </row>
    <row r="16838" spans="1:3">
      <c r="A16838" s="285">
        <v>423615</v>
      </c>
      <c r="B16838" s="285" t="s">
        <v>24173</v>
      </c>
      <c r="C16838" s="513">
        <v>391.68099999999998</v>
      </c>
    </row>
    <row r="16839" spans="1:3">
      <c r="A16839" s="285">
        <v>423616</v>
      </c>
      <c r="B16839" s="285" t="s">
        <v>24174</v>
      </c>
      <c r="C16839" s="513">
        <v>391.68099999999998</v>
      </c>
    </row>
    <row r="16840" spans="1:3">
      <c r="A16840" s="285">
        <v>423617</v>
      </c>
      <c r="B16840" s="285" t="s">
        <v>24175</v>
      </c>
      <c r="C16840" s="513">
        <v>430.904</v>
      </c>
    </row>
    <row r="16841" spans="1:3">
      <c r="A16841" s="285">
        <v>423618</v>
      </c>
      <c r="B16841" s="285" t="s">
        <v>24176</v>
      </c>
      <c r="C16841" s="513">
        <v>470.06599999999997</v>
      </c>
    </row>
    <row r="16842" spans="1:3">
      <c r="A16842" s="285">
        <v>423619</v>
      </c>
      <c r="B16842" s="285" t="s">
        <v>24177</v>
      </c>
      <c r="C16842" s="513">
        <v>509.16699999999997</v>
      </c>
    </row>
    <row r="16843" spans="1:3">
      <c r="A16843" s="285">
        <v>423630</v>
      </c>
      <c r="B16843" s="285" t="s">
        <v>24178</v>
      </c>
      <c r="C16843" s="513">
        <v>678.32</v>
      </c>
    </row>
    <row r="16844" spans="1:3">
      <c r="A16844" s="285">
        <v>423631</v>
      </c>
      <c r="B16844" s="285" t="s">
        <v>24179</v>
      </c>
      <c r="C16844" s="513">
        <v>678.32</v>
      </c>
    </row>
    <row r="16845" spans="1:3">
      <c r="A16845" s="285">
        <v>423632</v>
      </c>
      <c r="B16845" s="285" t="s">
        <v>24180</v>
      </c>
      <c r="C16845" s="513">
        <v>715.53</v>
      </c>
    </row>
    <row r="16846" spans="1:3">
      <c r="A16846" s="285">
        <v>423633</v>
      </c>
      <c r="B16846" s="285" t="s">
        <v>24181</v>
      </c>
      <c r="C16846" s="513">
        <v>753.35</v>
      </c>
    </row>
    <row r="16847" spans="1:3">
      <c r="A16847" s="285">
        <v>423634</v>
      </c>
      <c r="B16847" s="285" t="s">
        <v>24182</v>
      </c>
      <c r="C16847" s="513">
        <v>753.35</v>
      </c>
    </row>
    <row r="16848" spans="1:3">
      <c r="A16848" s="285">
        <v>423635</v>
      </c>
      <c r="B16848" s="285" t="s">
        <v>24183</v>
      </c>
      <c r="C16848" s="513">
        <v>753.35</v>
      </c>
    </row>
    <row r="16849" spans="1:3">
      <c r="A16849" s="285">
        <v>423636</v>
      </c>
      <c r="B16849" s="285" t="s">
        <v>24184</v>
      </c>
      <c r="C16849" s="513">
        <v>753.35</v>
      </c>
    </row>
    <row r="16850" spans="1:3">
      <c r="A16850" s="285">
        <v>423637</v>
      </c>
      <c r="B16850" s="285" t="s">
        <v>24185</v>
      </c>
      <c r="C16850" s="513">
        <v>827.77</v>
      </c>
    </row>
    <row r="16851" spans="1:3">
      <c r="A16851" s="285">
        <v>423638</v>
      </c>
      <c r="B16851" s="285" t="s">
        <v>24186</v>
      </c>
      <c r="C16851" s="513">
        <v>904.02</v>
      </c>
    </row>
    <row r="16852" spans="1:3">
      <c r="A16852" s="285">
        <v>423639</v>
      </c>
      <c r="B16852" s="285" t="s">
        <v>24187</v>
      </c>
      <c r="C16852" s="513">
        <v>979.05</v>
      </c>
    </row>
    <row r="16853" spans="1:3">
      <c r="A16853" s="285">
        <v>423640</v>
      </c>
      <c r="B16853" s="285" t="s">
        <v>24188</v>
      </c>
      <c r="C16853" s="513">
        <v>325.31299999999999</v>
      </c>
    </row>
    <row r="16854" spans="1:3">
      <c r="A16854" s="285">
        <v>423641</v>
      </c>
      <c r="B16854" s="285" t="s">
        <v>24189</v>
      </c>
      <c r="C16854" s="513">
        <v>325.31299999999999</v>
      </c>
    </row>
    <row r="16855" spans="1:3">
      <c r="A16855" s="285">
        <v>423642</v>
      </c>
      <c r="B16855" s="285" t="s">
        <v>24190</v>
      </c>
      <c r="C16855" s="513">
        <v>343.43</v>
      </c>
    </row>
    <row r="16856" spans="1:3">
      <c r="A16856" s="285">
        <v>423643</v>
      </c>
      <c r="B16856" s="285" t="s">
        <v>24191</v>
      </c>
      <c r="C16856" s="513">
        <v>361.54700000000003</v>
      </c>
    </row>
    <row r="16857" spans="1:3">
      <c r="A16857" s="285">
        <v>423644</v>
      </c>
      <c r="B16857" s="285" t="s">
        <v>24192</v>
      </c>
      <c r="C16857" s="513">
        <v>361.54700000000003</v>
      </c>
    </row>
    <row r="16858" spans="1:3">
      <c r="A16858" s="285">
        <v>423645</v>
      </c>
      <c r="B16858" s="285" t="s">
        <v>24193</v>
      </c>
      <c r="C16858" s="513">
        <v>361.54700000000003</v>
      </c>
    </row>
    <row r="16859" spans="1:3">
      <c r="A16859" s="285">
        <v>423646</v>
      </c>
      <c r="B16859" s="285" t="s">
        <v>24194</v>
      </c>
      <c r="C16859" s="513">
        <v>361.54700000000003</v>
      </c>
    </row>
    <row r="16860" spans="1:3">
      <c r="A16860" s="285">
        <v>423647</v>
      </c>
      <c r="B16860" s="285" t="s">
        <v>24195</v>
      </c>
      <c r="C16860" s="513">
        <v>397.72</v>
      </c>
    </row>
    <row r="16861" spans="1:3">
      <c r="A16861" s="285">
        <v>423648</v>
      </c>
      <c r="B16861" s="285" t="s">
        <v>24196</v>
      </c>
      <c r="C16861" s="513">
        <v>433.89299999999997</v>
      </c>
    </row>
    <row r="16862" spans="1:3">
      <c r="A16862" s="285">
        <v>423649</v>
      </c>
      <c r="B16862" s="285" t="s">
        <v>24197</v>
      </c>
      <c r="C16862" s="513">
        <v>470.06599999999997</v>
      </c>
    </row>
    <row r="16863" spans="1:3">
      <c r="A16863" s="285">
        <v>423650</v>
      </c>
      <c r="B16863" s="285" t="s">
        <v>24198</v>
      </c>
      <c r="C16863" s="513">
        <v>423.03500000000003</v>
      </c>
    </row>
    <row r="16864" spans="1:3">
      <c r="A16864" s="285">
        <v>423651</v>
      </c>
      <c r="B16864" s="285" t="s">
        <v>24199</v>
      </c>
      <c r="C16864" s="513">
        <v>423.03500000000003</v>
      </c>
    </row>
    <row r="16865" spans="1:3">
      <c r="A16865" s="285">
        <v>423652</v>
      </c>
      <c r="B16865" s="285" t="s">
        <v>24200</v>
      </c>
      <c r="C16865" s="513">
        <v>446.58100000000002</v>
      </c>
    </row>
    <row r="16866" spans="1:3">
      <c r="A16866" s="285">
        <v>423653</v>
      </c>
      <c r="B16866" s="285" t="s">
        <v>24201</v>
      </c>
      <c r="C16866" s="513">
        <v>470.06599999999997</v>
      </c>
    </row>
    <row r="16867" spans="1:3">
      <c r="A16867" s="285">
        <v>423654</v>
      </c>
      <c r="B16867" s="285" t="s">
        <v>24202</v>
      </c>
      <c r="C16867" s="513">
        <v>470.06599999999997</v>
      </c>
    </row>
    <row r="16868" spans="1:3">
      <c r="A16868" s="285">
        <v>423655</v>
      </c>
      <c r="B16868" s="285" t="s">
        <v>24203</v>
      </c>
      <c r="C16868" s="513">
        <v>470.06599999999997</v>
      </c>
    </row>
    <row r="16869" spans="1:3">
      <c r="A16869" s="285">
        <v>423656</v>
      </c>
      <c r="B16869" s="285" t="s">
        <v>24204</v>
      </c>
      <c r="C16869" s="513">
        <v>470.06599999999997</v>
      </c>
    </row>
    <row r="16870" spans="1:3">
      <c r="A16870" s="285">
        <v>423657</v>
      </c>
      <c r="B16870" s="285" t="s">
        <v>24205</v>
      </c>
      <c r="C16870" s="513">
        <v>516.91399999999999</v>
      </c>
    </row>
    <row r="16871" spans="1:3">
      <c r="A16871" s="285">
        <v>423658</v>
      </c>
      <c r="B16871" s="285" t="s">
        <v>24206</v>
      </c>
      <c r="C16871" s="513">
        <v>564.00599999999997</v>
      </c>
    </row>
    <row r="16872" spans="1:3">
      <c r="A16872" s="285">
        <v>423659</v>
      </c>
      <c r="B16872" s="285" t="s">
        <v>24207</v>
      </c>
      <c r="C16872" s="513">
        <v>611.22</v>
      </c>
    </row>
    <row r="16873" spans="1:3">
      <c r="A16873" s="285">
        <v>423670</v>
      </c>
      <c r="B16873" s="285" t="s">
        <v>24178</v>
      </c>
      <c r="C16873" s="513">
        <v>813.13</v>
      </c>
    </row>
    <row r="16874" spans="1:3">
      <c r="A16874" s="285">
        <v>423671</v>
      </c>
      <c r="B16874" s="285" t="s">
        <v>24179</v>
      </c>
      <c r="C16874" s="513">
        <v>813.13</v>
      </c>
    </row>
    <row r="16875" spans="1:3">
      <c r="A16875" s="285">
        <v>423672</v>
      </c>
      <c r="B16875" s="285" t="s">
        <v>24180</v>
      </c>
      <c r="C16875" s="513">
        <v>858.88</v>
      </c>
    </row>
    <row r="16876" spans="1:3">
      <c r="A16876" s="285">
        <v>423673</v>
      </c>
      <c r="B16876" s="285" t="s">
        <v>24181</v>
      </c>
      <c r="C16876" s="513">
        <v>904.02</v>
      </c>
    </row>
    <row r="16877" spans="1:3">
      <c r="A16877" s="285">
        <v>423674</v>
      </c>
      <c r="B16877" s="285" t="s">
        <v>24182</v>
      </c>
      <c r="C16877" s="513">
        <v>904.02</v>
      </c>
    </row>
    <row r="16878" spans="1:3">
      <c r="A16878" s="285">
        <v>423675</v>
      </c>
      <c r="B16878" s="285" t="s">
        <v>24183</v>
      </c>
      <c r="C16878" s="513">
        <v>904.02</v>
      </c>
    </row>
    <row r="16879" spans="1:3">
      <c r="A16879" s="285">
        <v>423676</v>
      </c>
      <c r="B16879" s="285" t="s">
        <v>24184</v>
      </c>
      <c r="C16879" s="513">
        <v>904.02</v>
      </c>
    </row>
    <row r="16880" spans="1:3">
      <c r="A16880" s="285">
        <v>423677</v>
      </c>
      <c r="B16880" s="285" t="s">
        <v>24185</v>
      </c>
      <c r="C16880" s="513">
        <v>994.3</v>
      </c>
    </row>
    <row r="16881" spans="1:3">
      <c r="A16881" s="285">
        <v>423678</v>
      </c>
      <c r="B16881" s="285" t="s">
        <v>24186</v>
      </c>
      <c r="C16881" s="513">
        <v>1083.3599999999999</v>
      </c>
    </row>
    <row r="16882" spans="1:3">
      <c r="A16882" s="285">
        <v>423679</v>
      </c>
      <c r="B16882" s="285" t="s">
        <v>24187</v>
      </c>
      <c r="C16882" s="513">
        <v>1174.8599999999999</v>
      </c>
    </row>
    <row r="16883" spans="1:3">
      <c r="A16883" s="285">
        <v>423680</v>
      </c>
      <c r="B16883" s="285" t="s">
        <v>24208</v>
      </c>
      <c r="C16883" s="513">
        <v>325.31299999999999</v>
      </c>
    </row>
    <row r="16884" spans="1:3">
      <c r="A16884" s="285">
        <v>423681</v>
      </c>
      <c r="B16884" s="285" t="s">
        <v>24209</v>
      </c>
      <c r="C16884" s="513">
        <v>325.31299999999999</v>
      </c>
    </row>
    <row r="16885" spans="1:3">
      <c r="A16885" s="285">
        <v>423682</v>
      </c>
      <c r="B16885" s="285" t="s">
        <v>24210</v>
      </c>
      <c r="C16885" s="513">
        <v>343.43</v>
      </c>
    </row>
    <row r="16886" spans="1:3">
      <c r="A16886" s="285">
        <v>423683</v>
      </c>
      <c r="B16886" s="285" t="s">
        <v>24211</v>
      </c>
      <c r="C16886" s="513">
        <v>361.54700000000003</v>
      </c>
    </row>
    <row r="16887" spans="1:3">
      <c r="A16887" s="285">
        <v>423684</v>
      </c>
      <c r="B16887" s="285" t="s">
        <v>24212</v>
      </c>
      <c r="C16887" s="513">
        <v>361.54700000000003</v>
      </c>
    </row>
    <row r="16888" spans="1:3">
      <c r="A16888" s="285">
        <v>423685</v>
      </c>
      <c r="B16888" s="285" t="s">
        <v>24213</v>
      </c>
      <c r="C16888" s="513">
        <v>361.54700000000003</v>
      </c>
    </row>
    <row r="16889" spans="1:3">
      <c r="A16889" s="285">
        <v>423686</v>
      </c>
      <c r="B16889" s="285" t="s">
        <v>24214</v>
      </c>
      <c r="C16889" s="513">
        <v>361.54700000000003</v>
      </c>
    </row>
    <row r="16890" spans="1:3">
      <c r="A16890" s="285">
        <v>423687</v>
      </c>
      <c r="B16890" s="285" t="s">
        <v>24215</v>
      </c>
      <c r="C16890" s="513">
        <v>397.72</v>
      </c>
    </row>
    <row r="16891" spans="1:3">
      <c r="A16891" s="285">
        <v>423688</v>
      </c>
      <c r="B16891" s="285" t="s">
        <v>24216</v>
      </c>
      <c r="C16891" s="513">
        <v>433.89299999999997</v>
      </c>
    </row>
    <row r="16892" spans="1:3">
      <c r="A16892" s="285">
        <v>423689</v>
      </c>
      <c r="B16892" s="285" t="s">
        <v>24217</v>
      </c>
      <c r="C16892" s="513">
        <v>470.06599999999997</v>
      </c>
    </row>
    <row r="16893" spans="1:3">
      <c r="A16893" s="285">
        <v>423690</v>
      </c>
      <c r="B16893" s="285" t="s">
        <v>24218</v>
      </c>
      <c r="C16893" s="513">
        <v>423.03500000000003</v>
      </c>
    </row>
    <row r="16894" spans="1:3">
      <c r="A16894" s="285">
        <v>423691</v>
      </c>
      <c r="B16894" s="285" t="s">
        <v>24219</v>
      </c>
      <c r="C16894" s="513">
        <v>423.03500000000003</v>
      </c>
    </row>
    <row r="16895" spans="1:3">
      <c r="A16895" s="285">
        <v>423692</v>
      </c>
      <c r="B16895" s="285" t="s">
        <v>24220</v>
      </c>
      <c r="C16895" s="513">
        <v>446.58100000000002</v>
      </c>
    </row>
    <row r="16896" spans="1:3">
      <c r="A16896" s="285">
        <v>423693</v>
      </c>
      <c r="B16896" s="285" t="s">
        <v>24221</v>
      </c>
      <c r="C16896" s="513">
        <v>470.06599999999997</v>
      </c>
    </row>
    <row r="16897" spans="1:3">
      <c r="A16897" s="285">
        <v>423694</v>
      </c>
      <c r="B16897" s="285" t="s">
        <v>24222</v>
      </c>
      <c r="C16897" s="513">
        <v>470.06599999999997</v>
      </c>
    </row>
    <row r="16898" spans="1:3">
      <c r="A16898" s="285">
        <v>423695</v>
      </c>
      <c r="B16898" s="285" t="s">
        <v>24223</v>
      </c>
      <c r="C16898" s="513">
        <v>470.06599999999997</v>
      </c>
    </row>
    <row r="16899" spans="1:3">
      <c r="A16899" s="285">
        <v>423696</v>
      </c>
      <c r="B16899" s="285" t="s">
        <v>24224</v>
      </c>
      <c r="C16899" s="513">
        <v>470.06599999999997</v>
      </c>
    </row>
    <row r="16900" spans="1:3">
      <c r="A16900" s="285">
        <v>423697</v>
      </c>
      <c r="B16900" s="285" t="s">
        <v>24225</v>
      </c>
      <c r="C16900" s="513">
        <v>516.91399999999999</v>
      </c>
    </row>
    <row r="16901" spans="1:3">
      <c r="A16901" s="285">
        <v>423698</v>
      </c>
      <c r="B16901" s="285" t="s">
        <v>24226</v>
      </c>
      <c r="C16901" s="513">
        <v>564.00599999999997</v>
      </c>
    </row>
    <row r="16902" spans="1:3">
      <c r="A16902" s="285">
        <v>423699</v>
      </c>
      <c r="B16902" s="285" t="s">
        <v>24227</v>
      </c>
      <c r="C16902" s="513">
        <v>611.22</v>
      </c>
    </row>
    <row r="16903" spans="1:3">
      <c r="A16903" s="285">
        <v>423700</v>
      </c>
      <c r="B16903" s="285" t="s">
        <v>24228</v>
      </c>
      <c r="C16903" s="513">
        <v>368.68400000000003</v>
      </c>
    </row>
    <row r="16904" spans="1:3">
      <c r="A16904" s="285">
        <v>423701</v>
      </c>
      <c r="B16904" s="285" t="s">
        <v>24229</v>
      </c>
      <c r="C16904" s="513">
        <v>368.68400000000003</v>
      </c>
    </row>
    <row r="16905" spans="1:3">
      <c r="A16905" s="285">
        <v>423702</v>
      </c>
      <c r="B16905" s="285" t="s">
        <v>24230</v>
      </c>
      <c r="C16905" s="513">
        <v>389.24099999999999</v>
      </c>
    </row>
    <row r="16906" spans="1:3">
      <c r="A16906" s="285">
        <v>423703</v>
      </c>
      <c r="B16906" s="285" t="s">
        <v>24231</v>
      </c>
      <c r="C16906" s="513">
        <v>409.73700000000002</v>
      </c>
    </row>
    <row r="16907" spans="1:3">
      <c r="A16907" s="285">
        <v>423704</v>
      </c>
      <c r="B16907" s="285" t="s">
        <v>24232</v>
      </c>
      <c r="C16907" s="513">
        <v>409.73700000000002</v>
      </c>
    </row>
    <row r="16908" spans="1:3">
      <c r="A16908" s="285">
        <v>423705</v>
      </c>
      <c r="B16908" s="285" t="s">
        <v>24233</v>
      </c>
      <c r="C16908" s="513">
        <v>409.73700000000002</v>
      </c>
    </row>
    <row r="16909" spans="1:3">
      <c r="A16909" s="285">
        <v>423706</v>
      </c>
      <c r="B16909" s="285" t="s">
        <v>24234</v>
      </c>
      <c r="C16909" s="513">
        <v>409.73700000000002</v>
      </c>
    </row>
    <row r="16910" spans="1:3">
      <c r="A16910" s="285">
        <v>423707</v>
      </c>
      <c r="B16910" s="285" t="s">
        <v>24235</v>
      </c>
      <c r="C16910" s="513">
        <v>450.66800000000001</v>
      </c>
    </row>
    <row r="16911" spans="1:3">
      <c r="A16911" s="285">
        <v>423708</v>
      </c>
      <c r="B16911" s="285" t="s">
        <v>24236</v>
      </c>
      <c r="C16911" s="513">
        <v>491.78199999999998</v>
      </c>
    </row>
    <row r="16912" spans="1:3">
      <c r="A16912" s="285">
        <v>423709</v>
      </c>
      <c r="B16912" s="285" t="s">
        <v>24237</v>
      </c>
      <c r="C16912" s="513">
        <v>532.71299999999997</v>
      </c>
    </row>
    <row r="16913" spans="1:3">
      <c r="A16913" s="285">
        <v>423710</v>
      </c>
      <c r="B16913" s="285" t="s">
        <v>24238</v>
      </c>
      <c r="C16913" s="513">
        <v>479.399</v>
      </c>
    </row>
    <row r="16914" spans="1:3">
      <c r="A16914" s="285">
        <v>423711</v>
      </c>
      <c r="B16914" s="285" t="s">
        <v>24239</v>
      </c>
      <c r="C16914" s="513">
        <v>479.399</v>
      </c>
    </row>
    <row r="16915" spans="1:3">
      <c r="A16915" s="285">
        <v>423712</v>
      </c>
      <c r="B16915" s="285" t="s">
        <v>24240</v>
      </c>
      <c r="C16915" s="513">
        <v>505.995</v>
      </c>
    </row>
    <row r="16916" spans="1:3">
      <c r="A16916" s="285">
        <v>423713</v>
      </c>
      <c r="B16916" s="285" t="s">
        <v>24241</v>
      </c>
      <c r="C16916" s="513">
        <v>532.71299999999997</v>
      </c>
    </row>
    <row r="16917" spans="1:3">
      <c r="A16917" s="285">
        <v>423714</v>
      </c>
      <c r="B16917" s="285" t="s">
        <v>24242</v>
      </c>
      <c r="C16917" s="513">
        <v>532.71299999999997</v>
      </c>
    </row>
    <row r="16918" spans="1:3">
      <c r="A16918" s="285">
        <v>423715</v>
      </c>
      <c r="B16918" s="285" t="s">
        <v>24243</v>
      </c>
      <c r="C16918" s="513">
        <v>532.71299999999997</v>
      </c>
    </row>
    <row r="16919" spans="1:3">
      <c r="A16919" s="285">
        <v>423716</v>
      </c>
      <c r="B16919" s="285" t="s">
        <v>24244</v>
      </c>
      <c r="C16919" s="513">
        <v>532.71299999999997</v>
      </c>
    </row>
    <row r="16920" spans="1:3">
      <c r="A16920" s="285">
        <v>423717</v>
      </c>
      <c r="B16920" s="285" t="s">
        <v>24245</v>
      </c>
      <c r="C16920" s="513">
        <v>585.90499999999997</v>
      </c>
    </row>
    <row r="16921" spans="1:3">
      <c r="A16921" s="285">
        <v>423718</v>
      </c>
      <c r="B16921" s="285" t="s">
        <v>24246</v>
      </c>
      <c r="C16921" s="513">
        <v>639.28</v>
      </c>
    </row>
    <row r="16922" spans="1:3">
      <c r="A16922" s="285">
        <v>423719</v>
      </c>
      <c r="B16922" s="285" t="s">
        <v>24247</v>
      </c>
      <c r="C16922" s="513">
        <v>692.35</v>
      </c>
    </row>
    <row r="16923" spans="1:3">
      <c r="A16923" s="285">
        <v>603856</v>
      </c>
      <c r="B16923" s="285" t="s">
        <v>24248</v>
      </c>
      <c r="C16923" s="513">
        <v>3.9095</v>
      </c>
    </row>
    <row r="16924" spans="1:3">
      <c r="A16924" s="285">
        <v>646000</v>
      </c>
      <c r="B16924" s="285" t="s">
        <v>24249</v>
      </c>
      <c r="C16924" s="513">
        <v>46.7012</v>
      </c>
    </row>
    <row r="16925" spans="1:3">
      <c r="A16925" s="285">
        <v>646001</v>
      </c>
      <c r="B16925" s="285" t="s">
        <v>24250</v>
      </c>
      <c r="C16925" s="513">
        <v>78.884</v>
      </c>
    </row>
    <row r="16926" spans="1:3">
      <c r="A16926" s="285">
        <v>646002</v>
      </c>
      <c r="B16926" s="285" t="s">
        <v>24251</v>
      </c>
      <c r="C16926" s="513">
        <v>35.422400000000003</v>
      </c>
    </row>
    <row r="16927" spans="1:3">
      <c r="A16927" s="285">
        <v>694810</v>
      </c>
      <c r="B16927" s="285" t="s">
        <v>24252</v>
      </c>
      <c r="C16927" s="513">
        <v>28.284199999999998</v>
      </c>
    </row>
    <row r="16928" spans="1:3">
      <c r="A16928" s="285">
        <v>694811</v>
      </c>
      <c r="B16928" s="285" t="s">
        <v>24253</v>
      </c>
      <c r="C16928" s="513">
        <v>28.284199999999998</v>
      </c>
    </row>
    <row r="16929" spans="1:3">
      <c r="A16929" s="285" t="e">
        <v>#VALUE!</v>
      </c>
      <c r="B16929" s="285" t="s">
        <v>24254</v>
      </c>
      <c r="C16929" s="513">
        <v>34.297199999999997</v>
      </c>
    </row>
    <row r="16930" spans="1:3">
      <c r="A16930" s="285" t="e">
        <v>#VALUE!</v>
      </c>
      <c r="B16930" s="285" t="s">
        <v>24255</v>
      </c>
      <c r="C16930" s="513">
        <v>34.952399999999997</v>
      </c>
    </row>
    <row r="16931" spans="1:3">
      <c r="A16931" s="285">
        <v>741538</v>
      </c>
      <c r="B16931" s="285" t="s">
        <v>24256</v>
      </c>
      <c r="C16931" s="513">
        <v>41.8005</v>
      </c>
    </row>
    <row r="16932" spans="1:3">
      <c r="A16932" s="285">
        <v>741638</v>
      </c>
      <c r="B16932" s="285" t="s">
        <v>24256</v>
      </c>
      <c r="C16932" s="513">
        <v>42.966000000000001</v>
      </c>
    </row>
    <row r="16933" spans="1:3">
      <c r="A16933" s="285">
        <v>741738</v>
      </c>
      <c r="B16933" s="285" t="s">
        <v>24256</v>
      </c>
      <c r="C16933" s="513">
        <v>43.003799999999998</v>
      </c>
    </row>
    <row r="16934" spans="1:3">
      <c r="A16934" s="285">
        <v>953500</v>
      </c>
      <c r="B16934" s="285" t="s">
        <v>24257</v>
      </c>
      <c r="C16934" s="513">
        <v>25042.799999999999</v>
      </c>
    </row>
    <row r="16935" spans="1:3">
      <c r="A16935" s="285">
        <v>953501</v>
      </c>
      <c r="B16935" s="285" t="s">
        <v>24258</v>
      </c>
      <c r="C16935" s="513">
        <v>26968.2</v>
      </c>
    </row>
    <row r="16936" spans="1:3">
      <c r="A16936" s="285">
        <v>953502</v>
      </c>
      <c r="B16936" s="285" t="s">
        <v>24259</v>
      </c>
      <c r="C16936" s="513">
        <v>39463.199999999997</v>
      </c>
    </row>
    <row r="16937" spans="1:3">
      <c r="A16937" s="285">
        <v>953503</v>
      </c>
      <c r="B16937" s="285" t="s">
        <v>24260</v>
      </c>
      <c r="C16937" s="513">
        <v>46926</v>
      </c>
    </row>
    <row r="16938" spans="1:3">
      <c r="A16938" s="285">
        <v>953516</v>
      </c>
      <c r="B16938" s="285" t="s">
        <v>24261</v>
      </c>
      <c r="C16938" s="513">
        <v>208.68</v>
      </c>
    </row>
    <row r="16939" spans="1:3">
      <c r="A16939" s="285">
        <v>953517</v>
      </c>
      <c r="B16939" s="285" t="s">
        <v>24262</v>
      </c>
      <c r="C16939" s="513">
        <v>119.28</v>
      </c>
    </row>
    <row r="16940" spans="1:3">
      <c r="A16940" s="285">
        <v>960430</v>
      </c>
      <c r="B16940" s="285" t="s">
        <v>24263</v>
      </c>
      <c r="C16940" s="513">
        <v>18393</v>
      </c>
    </row>
    <row r="16941" spans="1:3">
      <c r="A16941" s="285">
        <v>960431</v>
      </c>
      <c r="B16941" s="285" t="s">
        <v>24264</v>
      </c>
      <c r="C16941" s="513">
        <v>20139.599999999999</v>
      </c>
    </row>
    <row r="16942" spans="1:3">
      <c r="A16942" s="285">
        <v>960432</v>
      </c>
      <c r="B16942" s="285" t="s">
        <v>24265</v>
      </c>
      <c r="C16942" s="513">
        <v>21499.8</v>
      </c>
    </row>
    <row r="16943" spans="1:3">
      <c r="A16943" s="285">
        <v>960433</v>
      </c>
      <c r="B16943" s="285" t="s">
        <v>24266</v>
      </c>
      <c r="C16943" s="513">
        <v>26118</v>
      </c>
    </row>
    <row r="16944" spans="1:3">
      <c r="A16944" s="285">
        <v>960434</v>
      </c>
      <c r="B16944" s="285" t="s">
        <v>24267</v>
      </c>
      <c r="C16944" s="513">
        <v>29688.6</v>
      </c>
    </row>
    <row r="16945" spans="1:3">
      <c r="A16945" s="285">
        <v>960435</v>
      </c>
      <c r="B16945" s="285" t="s">
        <v>24268</v>
      </c>
      <c r="C16945" s="513">
        <v>30685.8</v>
      </c>
    </row>
    <row r="16946" spans="1:3">
      <c r="A16946" s="285">
        <v>960436</v>
      </c>
      <c r="B16946" s="285" t="s">
        <v>24269</v>
      </c>
      <c r="C16946" s="513">
        <v>42326.400000000001</v>
      </c>
    </row>
    <row r="16947" spans="1:3">
      <c r="A16947" s="285">
        <v>960437</v>
      </c>
      <c r="B16947" s="285" t="s">
        <v>24270</v>
      </c>
      <c r="C16947" s="513">
        <v>58985.4</v>
      </c>
    </row>
    <row r="16948" spans="1:3">
      <c r="A16948" s="285">
        <v>960438</v>
      </c>
      <c r="B16948" s="285" t="s">
        <v>24271</v>
      </c>
      <c r="C16948" s="513">
        <v>61766.400000000001</v>
      </c>
    </row>
    <row r="16949" spans="1:3">
      <c r="A16949" s="285">
        <v>960439</v>
      </c>
      <c r="B16949" s="285" t="s">
        <v>24272</v>
      </c>
      <c r="C16949" s="513">
        <v>81181.2</v>
      </c>
    </row>
    <row r="16950" spans="1:3">
      <c r="A16950" s="285">
        <v>960569</v>
      </c>
      <c r="B16950" s="285" t="s">
        <v>24273</v>
      </c>
      <c r="C16950" s="513">
        <v>12582</v>
      </c>
    </row>
    <row r="16951" spans="1:3">
      <c r="A16951" s="285">
        <v>960570</v>
      </c>
      <c r="B16951" s="285" t="s">
        <v>24274</v>
      </c>
      <c r="C16951" s="513">
        <v>14472</v>
      </c>
    </row>
    <row r="16952" spans="1:3">
      <c r="A16952" s="285">
        <v>960571</v>
      </c>
      <c r="B16952" s="285" t="s">
        <v>24275</v>
      </c>
      <c r="C16952" s="513">
        <v>16369.2</v>
      </c>
    </row>
    <row r="16953" spans="1:3">
      <c r="A16953" s="285">
        <v>960572</v>
      </c>
      <c r="B16953" s="285" t="s">
        <v>24276</v>
      </c>
      <c r="C16953" s="513">
        <v>20492.400000000001</v>
      </c>
    </row>
    <row r="16954" spans="1:3">
      <c r="A16954" s="285">
        <v>960587</v>
      </c>
      <c r="B16954" s="285" t="s">
        <v>24277</v>
      </c>
      <c r="C16954" s="513">
        <v>798</v>
      </c>
    </row>
    <row r="16955" spans="1:3">
      <c r="A16955" s="285">
        <v>960588</v>
      </c>
      <c r="B16955" s="285" t="s">
        <v>24278</v>
      </c>
      <c r="C16955" s="513">
        <v>857.4</v>
      </c>
    </row>
    <row r="16956" spans="1:3">
      <c r="A16956" s="285">
        <v>960589</v>
      </c>
      <c r="B16956" s="285" t="s">
        <v>24279</v>
      </c>
      <c r="C16956" s="513">
        <v>857.4</v>
      </c>
    </row>
    <row r="16957" spans="1:3">
      <c r="A16957" s="285">
        <v>960590</v>
      </c>
      <c r="B16957" s="285" t="s">
        <v>24280</v>
      </c>
      <c r="C16957" s="513">
        <v>1062.5999999999999</v>
      </c>
    </row>
    <row r="16958" spans="1:3">
      <c r="A16958" s="285">
        <v>980695</v>
      </c>
      <c r="B16958" s="285" t="s">
        <v>24281</v>
      </c>
      <c r="C16958" s="513">
        <v>19.841999999999999</v>
      </c>
    </row>
    <row r="16959" spans="1:3">
      <c r="A16959" s="285">
        <v>980696</v>
      </c>
      <c r="B16959" s="285" t="s">
        <v>24282</v>
      </c>
      <c r="C16959" s="513">
        <v>38.814</v>
      </c>
    </row>
    <row r="16960" spans="1:3">
      <c r="A16960" s="285">
        <v>980697</v>
      </c>
      <c r="B16960" s="285" t="s">
        <v>24281</v>
      </c>
      <c r="C16960" s="513">
        <v>72.900000000000006</v>
      </c>
    </row>
    <row r="16961" spans="1:3">
      <c r="A16961" s="285">
        <v>980698</v>
      </c>
      <c r="B16961" s="285" t="s">
        <v>24282</v>
      </c>
      <c r="C16961" s="513">
        <v>59.904000000000003</v>
      </c>
    </row>
    <row r="16962" spans="1:3">
      <c r="A16962" s="285">
        <v>980699</v>
      </c>
      <c r="B16962" s="285" t="s">
        <v>24282</v>
      </c>
      <c r="C16962" s="513">
        <v>94.38</v>
      </c>
    </row>
    <row r="16963" spans="1:3">
      <c r="A16963" s="285">
        <v>980949</v>
      </c>
      <c r="B16963" s="285" t="s">
        <v>24283</v>
      </c>
      <c r="C16963" s="513">
        <v>21.203600000000002</v>
      </c>
    </row>
    <row r="16964" spans="1:3">
      <c r="A16964" s="285">
        <v>980950</v>
      </c>
      <c r="B16964" s="285" t="s">
        <v>24284</v>
      </c>
      <c r="C16964" s="513">
        <v>42.999699999999997</v>
      </c>
    </row>
    <row r="16965" spans="1:3">
      <c r="A16965" s="285">
        <v>980951</v>
      </c>
      <c r="B16965" s="285" t="s">
        <v>24285</v>
      </c>
      <c r="C16965" s="513">
        <v>80.501000000000005</v>
      </c>
    </row>
    <row r="16966" spans="1:3">
      <c r="A16966" s="285">
        <v>980952</v>
      </c>
      <c r="B16966" s="285" t="s">
        <v>24286</v>
      </c>
      <c r="C16966" s="513">
        <v>67.260599999999997</v>
      </c>
    </row>
    <row r="16967" spans="1:3">
      <c r="A16967" s="285">
        <v>980953</v>
      </c>
      <c r="B16967" s="285" t="s">
        <v>24287</v>
      </c>
      <c r="C16967" s="513">
        <v>18.865200000000002</v>
      </c>
    </row>
    <row r="16968" spans="1:3">
      <c r="A16968" s="285">
        <v>980954</v>
      </c>
      <c r="B16968" s="285" t="s">
        <v>24288</v>
      </c>
      <c r="C16968" s="513">
        <v>112.654</v>
      </c>
    </row>
    <row r="16969" spans="1:3">
      <c r="A16969" s="285">
        <v>980957</v>
      </c>
      <c r="B16969" s="285" t="s">
        <v>24289</v>
      </c>
      <c r="C16969" s="513">
        <v>285.19</v>
      </c>
    </row>
    <row r="16970" spans="1:3">
      <c r="A16970" s="285">
        <v>980958</v>
      </c>
      <c r="B16970" s="285" t="s">
        <v>24290</v>
      </c>
      <c r="C16970" s="513">
        <v>356.053</v>
      </c>
    </row>
    <row r="16971" spans="1:3">
      <c r="A16971" s="285">
        <v>980959</v>
      </c>
      <c r="B16971" s="285" t="s">
        <v>24291</v>
      </c>
      <c r="C16971" s="513">
        <v>163.68799999999999</v>
      </c>
    </row>
    <row r="16972" spans="1:3">
      <c r="A16972" s="285">
        <v>980960</v>
      </c>
      <c r="B16972" s="285" t="s">
        <v>24292</v>
      </c>
      <c r="C16972" s="513">
        <v>46.554699999999997</v>
      </c>
    </row>
    <row r="16973" spans="1:3">
      <c r="A16973" s="285">
        <v>981093</v>
      </c>
      <c r="B16973" s="285" t="s">
        <v>24293</v>
      </c>
      <c r="C16973" s="513">
        <v>339.82</v>
      </c>
    </row>
    <row r="16974" spans="1:3">
      <c r="A16974" s="285">
        <v>51545</v>
      </c>
      <c r="B16974" s="285" t="s">
        <v>24294</v>
      </c>
      <c r="C16974" s="513">
        <v>3.2675999999999998</v>
      </c>
    </row>
    <row r="16975" spans="1:3">
      <c r="A16975" s="285">
        <v>51546</v>
      </c>
      <c r="B16975" s="285" t="s">
        <v>24295</v>
      </c>
      <c r="C16975" s="513">
        <v>4.9470000000000001</v>
      </c>
    </row>
    <row r="16976" spans="1:3">
      <c r="A16976" s="285">
        <v>51548</v>
      </c>
      <c r="B16976" s="285" t="s">
        <v>24296</v>
      </c>
      <c r="C16976" s="513">
        <v>8.8979999999999997</v>
      </c>
    </row>
    <row r="16977" spans="1:3">
      <c r="A16977" s="285">
        <v>51549</v>
      </c>
      <c r="B16977" s="285" t="s">
        <v>24297</v>
      </c>
      <c r="C16977" s="513">
        <v>12.353999999999999</v>
      </c>
    </row>
    <row r="16978" spans="1:3">
      <c r="A16978" s="285">
        <v>51550</v>
      </c>
      <c r="B16978" s="285" t="s">
        <v>24298</v>
      </c>
      <c r="C16978" s="513">
        <v>4.8365999999999998</v>
      </c>
    </row>
    <row r="16979" spans="1:3">
      <c r="A16979" s="285">
        <v>51553</v>
      </c>
      <c r="B16979" s="285" t="s">
        <v>24299</v>
      </c>
      <c r="C16979" s="513">
        <v>13.343999999999999</v>
      </c>
    </row>
    <row r="16980" spans="1:3">
      <c r="A16980" s="285">
        <v>51554</v>
      </c>
      <c r="B16980" s="285" t="s">
        <v>24300</v>
      </c>
      <c r="C16980" s="513">
        <v>18.521999999999998</v>
      </c>
    </row>
    <row r="16981" spans="1:3">
      <c r="A16981" s="285">
        <v>412191</v>
      </c>
      <c r="B16981" s="285" t="s">
        <v>24301</v>
      </c>
      <c r="C16981" s="513">
        <v>138.71340000000001</v>
      </c>
    </row>
    <row r="16982" spans="1:3">
      <c r="A16982" s="285" t="e">
        <v>#VALUE!</v>
      </c>
      <c r="B16982" s="285" t="s">
        <v>24302</v>
      </c>
      <c r="C16982" s="513">
        <v>15.934100000000001</v>
      </c>
    </row>
    <row r="16983" spans="1:3">
      <c r="A16983" s="285" t="e">
        <v>#VALUE!</v>
      </c>
      <c r="B16983" s="285" t="s">
        <v>24303</v>
      </c>
      <c r="C16983" s="513">
        <v>145.6</v>
      </c>
    </row>
    <row r="16984" spans="1:3">
      <c r="A16984" s="285" t="e">
        <v>#VALUE!</v>
      </c>
      <c r="B16984" s="285" t="s">
        <v>24304</v>
      </c>
      <c r="C16984" s="513">
        <v>99.567999999999998</v>
      </c>
    </row>
    <row r="16985" spans="1:3">
      <c r="A16985" s="285" t="e">
        <v>#VALUE!</v>
      </c>
      <c r="B16985" s="285" t="s">
        <v>24305</v>
      </c>
      <c r="C16985" s="513">
        <v>116.872</v>
      </c>
    </row>
    <row r="16986" spans="1:3">
      <c r="A16986" s="285">
        <v>1956</v>
      </c>
      <c r="B16986" s="285" t="s">
        <v>24306</v>
      </c>
      <c r="C16986" s="513">
        <v>27.288799999999998</v>
      </c>
    </row>
    <row r="16987" spans="1:3">
      <c r="A16987" s="285" t="e">
        <v>#VALUE!</v>
      </c>
      <c r="B16987" s="285" t="s">
        <v>24307</v>
      </c>
      <c r="C16987" s="513">
        <v>8.625</v>
      </c>
    </row>
    <row r="16988" spans="1:3">
      <c r="A16988" s="285">
        <v>51870</v>
      </c>
      <c r="B16988" s="285" t="s">
        <v>24308</v>
      </c>
      <c r="C16988" s="513">
        <v>6.9108000000000001</v>
      </c>
    </row>
    <row r="16989" spans="1:3">
      <c r="A16989" s="285">
        <v>51871</v>
      </c>
      <c r="B16989" s="285" t="s">
        <v>24309</v>
      </c>
      <c r="C16989" s="513">
        <v>8.7515999999999998</v>
      </c>
    </row>
    <row r="16990" spans="1:3">
      <c r="A16990" s="285">
        <v>51872</v>
      </c>
      <c r="B16990" s="285" t="s">
        <v>24310</v>
      </c>
      <c r="C16990" s="513">
        <v>9.9892000000000003</v>
      </c>
    </row>
    <row r="16991" spans="1:3">
      <c r="A16991" s="285">
        <v>51873</v>
      </c>
      <c r="B16991" s="285" t="s">
        <v>24311</v>
      </c>
      <c r="C16991" s="513">
        <v>12.8492</v>
      </c>
    </row>
    <row r="16992" spans="1:3">
      <c r="A16992" s="285">
        <v>417372</v>
      </c>
      <c r="B16992" s="285" t="s">
        <v>24312</v>
      </c>
      <c r="C16992" s="513">
        <v>221.65</v>
      </c>
    </row>
    <row r="16993" spans="1:3">
      <c r="A16993" s="285">
        <v>417370</v>
      </c>
      <c r="B16993" s="285" t="s">
        <v>24313</v>
      </c>
      <c r="C16993" s="513">
        <v>221.65</v>
      </c>
    </row>
    <row r="16994" spans="1:3">
      <c r="A16994" s="285">
        <v>417373</v>
      </c>
      <c r="B16994" s="285" t="s">
        <v>24314</v>
      </c>
      <c r="C16994" s="513">
        <v>221.65</v>
      </c>
    </row>
    <row r="16995" spans="1:3">
      <c r="A16995" s="285" t="e">
        <v>#VALUE!</v>
      </c>
      <c r="B16995" s="285" t="s">
        <v>24315</v>
      </c>
      <c r="C16995" s="513">
        <v>24.886399999999998</v>
      </c>
    </row>
    <row r="16996" spans="1:3">
      <c r="A16996" s="285">
        <v>400400</v>
      </c>
      <c r="B16996" s="285" t="s">
        <v>24316</v>
      </c>
      <c r="C16996" s="513">
        <v>16.339400000000001</v>
      </c>
    </row>
    <row r="16997" spans="1:3">
      <c r="A16997" s="285">
        <v>400401</v>
      </c>
      <c r="B16997" s="285" t="s">
        <v>24317</v>
      </c>
      <c r="C16997" s="513">
        <v>16.623100000000001</v>
      </c>
    </row>
    <row r="16998" spans="1:3">
      <c r="A16998" s="285">
        <v>400402</v>
      </c>
      <c r="B16998" s="285" t="s">
        <v>24318</v>
      </c>
      <c r="C16998" s="513">
        <v>18.325299999999999</v>
      </c>
    </row>
    <row r="16999" spans="1:3">
      <c r="A16999" s="285">
        <v>400403</v>
      </c>
      <c r="B16999" s="285" t="s">
        <v>24319</v>
      </c>
      <c r="C16999" s="513">
        <v>23.009499999999999</v>
      </c>
    </row>
    <row r="17000" spans="1:3">
      <c r="A17000" s="285">
        <v>400404</v>
      </c>
      <c r="B17000" s="285" t="s">
        <v>24320</v>
      </c>
      <c r="C17000" s="513">
        <v>22.019400000000001</v>
      </c>
    </row>
    <row r="17001" spans="1:3">
      <c r="A17001" s="285">
        <v>400405</v>
      </c>
      <c r="B17001" s="285" t="s">
        <v>24321</v>
      </c>
      <c r="C17001" s="513">
        <v>20.878699999999998</v>
      </c>
    </row>
    <row r="17002" spans="1:3">
      <c r="A17002" s="285">
        <v>400406</v>
      </c>
      <c r="B17002" s="285" t="s">
        <v>24322</v>
      </c>
      <c r="C17002" s="513">
        <v>22.019400000000001</v>
      </c>
    </row>
    <row r="17003" spans="1:3">
      <c r="A17003" s="285">
        <v>400407</v>
      </c>
      <c r="B17003" s="285" t="s">
        <v>24323</v>
      </c>
      <c r="C17003" s="513">
        <v>26.564499999999999</v>
      </c>
    </row>
    <row r="17004" spans="1:3">
      <c r="A17004" s="285">
        <v>400408</v>
      </c>
      <c r="B17004" s="285" t="s">
        <v>24324</v>
      </c>
      <c r="C17004" s="513">
        <v>25.499199999999998</v>
      </c>
    </row>
    <row r="17005" spans="1:3">
      <c r="A17005" s="285">
        <v>400409</v>
      </c>
      <c r="B17005" s="285" t="s">
        <v>24325</v>
      </c>
      <c r="C17005" s="513">
        <v>35.446399999999997</v>
      </c>
    </row>
    <row r="17006" spans="1:3">
      <c r="A17006" s="285">
        <v>400410</v>
      </c>
      <c r="B17006" s="285" t="s">
        <v>24326</v>
      </c>
      <c r="C17006" s="513">
        <v>39.921999999999997</v>
      </c>
    </row>
    <row r="17007" spans="1:3">
      <c r="A17007" s="285">
        <v>400411</v>
      </c>
      <c r="B17007" s="285" t="s">
        <v>24327</v>
      </c>
      <c r="C17007" s="513">
        <v>84.534000000000006</v>
      </c>
    </row>
    <row r="17008" spans="1:3">
      <c r="A17008" s="285" t="e">
        <v>#VALUE!</v>
      </c>
      <c r="B17008" s="285" t="s">
        <v>24328</v>
      </c>
      <c r="C17008" s="513">
        <v>475.74</v>
      </c>
    </row>
    <row r="17009" spans="1:3">
      <c r="A17009" s="285">
        <v>58002</v>
      </c>
      <c r="B17009" s="285" t="s">
        <v>24329</v>
      </c>
      <c r="C17009" s="513">
        <v>989.87</v>
      </c>
    </row>
    <row r="17010" spans="1:3">
      <c r="A17010" s="285">
        <v>58015</v>
      </c>
      <c r="B17010" s="285" t="s">
        <v>24330</v>
      </c>
      <c r="C17010" s="513">
        <v>2910.36</v>
      </c>
    </row>
    <row r="17011" spans="1:3">
      <c r="A17011" s="285">
        <v>67694</v>
      </c>
      <c r="B17011" s="285" t="s">
        <v>24331</v>
      </c>
      <c r="C17011" s="513">
        <v>48.694699999999997</v>
      </c>
    </row>
    <row r="17012" spans="1:3">
      <c r="A17012" s="285">
        <v>422681</v>
      </c>
      <c r="B17012" s="285" t="s">
        <v>24332</v>
      </c>
      <c r="C17012" s="513">
        <v>548.13930000000005</v>
      </c>
    </row>
    <row r="17013" spans="1:3">
      <c r="A17013" s="285">
        <v>78281</v>
      </c>
      <c r="B17013" s="285" t="s">
        <v>24333</v>
      </c>
      <c r="C17013" s="513">
        <v>66.175200000000004</v>
      </c>
    </row>
    <row r="17014" spans="1:3">
      <c r="A17014" s="285">
        <v>58014</v>
      </c>
      <c r="B17014" s="285" t="s">
        <v>24334</v>
      </c>
      <c r="C17014" s="513">
        <v>1874.67</v>
      </c>
    </row>
    <row r="17015" spans="1:3">
      <c r="A17015" s="285" t="e">
        <v>#VALUE!</v>
      </c>
      <c r="B17015" s="285" t="s">
        <v>24335</v>
      </c>
      <c r="C17015" s="513">
        <v>295.56400000000002</v>
      </c>
    </row>
    <row r="17016" spans="1:3">
      <c r="A17016" s="285" t="e">
        <v>#VALUE!</v>
      </c>
      <c r="B17016" s="285" t="s">
        <v>24335</v>
      </c>
      <c r="C17016" s="513">
        <v>241.98400000000001</v>
      </c>
    </row>
    <row r="17017" spans="1:3">
      <c r="A17017" s="285" t="e">
        <v>#VALUE!</v>
      </c>
      <c r="B17017" s="285" t="s">
        <v>24336</v>
      </c>
      <c r="C17017" s="513">
        <v>157.09200000000001</v>
      </c>
    </row>
    <row r="17018" spans="1:3">
      <c r="A17018" s="285">
        <v>1766</v>
      </c>
      <c r="B17018" s="285" t="s">
        <v>17221</v>
      </c>
      <c r="C17018" s="513">
        <v>14.1843</v>
      </c>
    </row>
    <row r="17019" spans="1:3">
      <c r="A17019" s="285">
        <v>4953</v>
      </c>
      <c r="B17019" s="285" t="s">
        <v>24337</v>
      </c>
      <c r="C17019" s="513">
        <v>39.673099999999998</v>
      </c>
    </row>
    <row r="17020" spans="1:3">
      <c r="A17020" s="285">
        <v>4954</v>
      </c>
      <c r="B17020" s="285" t="s">
        <v>24337</v>
      </c>
      <c r="C17020" s="513">
        <v>46.470500000000001</v>
      </c>
    </row>
    <row r="17021" spans="1:3">
      <c r="A17021" s="285">
        <v>4999</v>
      </c>
      <c r="B17021" s="285" t="s">
        <v>24338</v>
      </c>
      <c r="C17021" s="513">
        <v>1.0943000000000001</v>
      </c>
    </row>
    <row r="17022" spans="1:3">
      <c r="A17022" s="285">
        <v>12420</v>
      </c>
      <c r="B17022" s="285" t="s">
        <v>24339</v>
      </c>
      <c r="C17022" s="513">
        <v>1.964</v>
      </c>
    </row>
    <row r="17023" spans="1:3">
      <c r="A17023" s="285">
        <v>17065</v>
      </c>
      <c r="B17023" s="285" t="s">
        <v>24340</v>
      </c>
      <c r="C17023" s="513">
        <v>25.4876</v>
      </c>
    </row>
    <row r="17024" spans="1:3">
      <c r="A17024" s="285">
        <v>17560</v>
      </c>
      <c r="B17024" s="285" t="s">
        <v>24341</v>
      </c>
      <c r="C17024" s="513">
        <v>27.4678</v>
      </c>
    </row>
    <row r="17025" spans="1:3">
      <c r="A17025" s="285">
        <v>17565</v>
      </c>
      <c r="B17025" s="285" t="s">
        <v>24342</v>
      </c>
      <c r="C17025" s="513">
        <v>27.4678</v>
      </c>
    </row>
    <row r="17026" spans="1:3">
      <c r="A17026" s="285">
        <v>17570</v>
      </c>
      <c r="B17026" s="285" t="s">
        <v>24343</v>
      </c>
      <c r="C17026" s="513">
        <v>29.199000000000002</v>
      </c>
    </row>
    <row r="17027" spans="1:3">
      <c r="A17027" s="285">
        <v>17575</v>
      </c>
      <c r="B17027" s="285" t="s">
        <v>24344</v>
      </c>
      <c r="C17027" s="513">
        <v>30.125399999999999</v>
      </c>
    </row>
    <row r="17028" spans="1:3">
      <c r="A17028" s="285">
        <v>21300</v>
      </c>
      <c r="B17028" s="285" t="s">
        <v>24345</v>
      </c>
      <c r="C17028" s="513">
        <v>44.988300000000002</v>
      </c>
    </row>
    <row r="17029" spans="1:3">
      <c r="A17029" s="285">
        <v>21301</v>
      </c>
      <c r="B17029" s="285" t="s">
        <v>24346</v>
      </c>
      <c r="C17029" s="513">
        <v>46.285299999999999</v>
      </c>
    </row>
    <row r="17030" spans="1:3">
      <c r="A17030" s="285">
        <v>21302</v>
      </c>
      <c r="B17030" s="285" t="s">
        <v>24347</v>
      </c>
      <c r="C17030" s="513">
        <v>45.185200000000002</v>
      </c>
    </row>
    <row r="17031" spans="1:3">
      <c r="A17031" s="285">
        <v>21303</v>
      </c>
      <c r="B17031" s="285" t="s">
        <v>24348</v>
      </c>
      <c r="C17031" s="513">
        <v>40.75</v>
      </c>
    </row>
    <row r="17032" spans="1:3">
      <c r="A17032" s="285">
        <v>21304</v>
      </c>
      <c r="B17032" s="285" t="s">
        <v>24349</v>
      </c>
      <c r="C17032" s="513">
        <v>48.404400000000003</v>
      </c>
    </row>
    <row r="17033" spans="1:3">
      <c r="A17033" s="285">
        <v>21305</v>
      </c>
      <c r="B17033" s="285" t="s">
        <v>24349</v>
      </c>
      <c r="C17033" s="513">
        <v>63.168900000000001</v>
      </c>
    </row>
    <row r="17034" spans="1:3">
      <c r="A17034" s="285">
        <v>21306</v>
      </c>
      <c r="B17034" s="285" t="s">
        <v>24349</v>
      </c>
      <c r="C17034" s="513">
        <v>62.8215</v>
      </c>
    </row>
    <row r="17035" spans="1:3">
      <c r="A17035" s="285">
        <v>21307</v>
      </c>
      <c r="B17035" s="285" t="s">
        <v>24349</v>
      </c>
      <c r="C17035" s="513">
        <v>49.741900000000001</v>
      </c>
    </row>
    <row r="17036" spans="1:3">
      <c r="A17036" s="285">
        <v>21308</v>
      </c>
      <c r="B17036" s="285" t="s">
        <v>24350</v>
      </c>
      <c r="C17036" s="513">
        <v>44.559800000000003</v>
      </c>
    </row>
    <row r="17037" spans="1:3">
      <c r="A17037" s="285">
        <v>21309</v>
      </c>
      <c r="B17037" s="285" t="s">
        <v>24350</v>
      </c>
      <c r="C17037" s="513">
        <v>59.579099999999997</v>
      </c>
    </row>
    <row r="17038" spans="1:3">
      <c r="A17038" s="285">
        <v>21310</v>
      </c>
      <c r="B17038" s="285" t="s">
        <v>24351</v>
      </c>
      <c r="C17038" s="513">
        <v>55.5608</v>
      </c>
    </row>
    <row r="17039" spans="1:3">
      <c r="A17039" s="285">
        <v>21311</v>
      </c>
      <c r="B17039" s="285" t="s">
        <v>24351</v>
      </c>
      <c r="C17039" s="513">
        <v>53.169600000000003</v>
      </c>
    </row>
    <row r="17040" spans="1:3">
      <c r="A17040" s="285">
        <v>21312</v>
      </c>
      <c r="B17040" s="285" t="s">
        <v>24351</v>
      </c>
      <c r="C17040" s="513">
        <v>42.984999999999999</v>
      </c>
    </row>
    <row r="17041" spans="1:3">
      <c r="A17041" s="285">
        <v>21313</v>
      </c>
      <c r="B17041" s="285" t="s">
        <v>24352</v>
      </c>
      <c r="C17041" s="513">
        <v>38.433999999999997</v>
      </c>
    </row>
    <row r="17042" spans="1:3">
      <c r="A17042" s="285">
        <v>32054</v>
      </c>
      <c r="B17042" s="285" t="s">
        <v>23064</v>
      </c>
      <c r="C17042" s="513">
        <v>0.10299999999999999</v>
      </c>
    </row>
    <row r="17043" spans="1:3">
      <c r="A17043" s="285">
        <v>33703</v>
      </c>
      <c r="B17043" s="285" t="s">
        <v>24353</v>
      </c>
      <c r="C17043" s="513">
        <v>37.5</v>
      </c>
    </row>
    <row r="17044" spans="1:3">
      <c r="A17044" s="285">
        <v>33704</v>
      </c>
      <c r="B17044" s="285" t="s">
        <v>24353</v>
      </c>
      <c r="C17044" s="513">
        <v>41.25</v>
      </c>
    </row>
    <row r="17045" spans="1:3">
      <c r="A17045" s="285">
        <v>34231</v>
      </c>
      <c r="B17045" s="285" t="s">
        <v>24354</v>
      </c>
      <c r="C17045" s="513">
        <v>2.3895</v>
      </c>
    </row>
    <row r="17046" spans="1:3">
      <c r="A17046" s="285">
        <v>34232</v>
      </c>
      <c r="B17046" s="285" t="s">
        <v>24355</v>
      </c>
      <c r="C17046" s="513">
        <v>2.9731999999999998</v>
      </c>
    </row>
    <row r="17047" spans="1:3">
      <c r="A17047" s="285">
        <v>39850</v>
      </c>
      <c r="B17047" s="285" t="s">
        <v>24356</v>
      </c>
      <c r="C17047" s="513">
        <v>12.023999999999999</v>
      </c>
    </row>
    <row r="17048" spans="1:3">
      <c r="A17048" s="285">
        <v>39851</v>
      </c>
      <c r="B17048" s="285" t="s">
        <v>24357</v>
      </c>
      <c r="C17048" s="513">
        <v>7.08</v>
      </c>
    </row>
    <row r="17049" spans="1:3">
      <c r="A17049" s="285">
        <v>39852</v>
      </c>
      <c r="B17049" s="285" t="s">
        <v>24357</v>
      </c>
      <c r="C17049" s="513">
        <v>10.236000000000001</v>
      </c>
    </row>
    <row r="17050" spans="1:3">
      <c r="A17050" s="285">
        <v>39853</v>
      </c>
      <c r="B17050" s="285" t="s">
        <v>24357</v>
      </c>
      <c r="C17050" s="513">
        <v>12.81</v>
      </c>
    </row>
    <row r="17051" spans="1:3">
      <c r="A17051" s="285">
        <v>39854</v>
      </c>
      <c r="B17051" s="285" t="s">
        <v>24357</v>
      </c>
      <c r="C17051" s="513">
        <v>29.616</v>
      </c>
    </row>
    <row r="17052" spans="1:3">
      <c r="A17052" s="285">
        <v>39855</v>
      </c>
      <c r="B17052" s="285" t="s">
        <v>24357</v>
      </c>
      <c r="C17052" s="513">
        <v>47.735999999999997</v>
      </c>
    </row>
    <row r="17053" spans="1:3">
      <c r="A17053" s="285">
        <v>39856</v>
      </c>
      <c r="B17053" s="285" t="s">
        <v>24358</v>
      </c>
      <c r="C17053" s="513">
        <v>16.739999999999998</v>
      </c>
    </row>
    <row r="17054" spans="1:3">
      <c r="A17054" s="285">
        <v>39857</v>
      </c>
      <c r="B17054" s="285" t="s">
        <v>24359</v>
      </c>
      <c r="C17054" s="513">
        <v>4.6955999999999998</v>
      </c>
    </row>
    <row r="17055" spans="1:3">
      <c r="A17055" s="285">
        <v>39858</v>
      </c>
      <c r="B17055" s="285" t="s">
        <v>24360</v>
      </c>
      <c r="C17055" s="513">
        <v>8.8859999999999992</v>
      </c>
    </row>
    <row r="17056" spans="1:3">
      <c r="A17056" s="285">
        <v>39859</v>
      </c>
      <c r="B17056" s="285" t="s">
        <v>24361</v>
      </c>
      <c r="C17056" s="513">
        <v>5.9214000000000002</v>
      </c>
    </row>
    <row r="17057" spans="1:3">
      <c r="A17057" s="285">
        <v>39860</v>
      </c>
      <c r="B17057" s="285" t="s">
        <v>24362</v>
      </c>
      <c r="C17057" s="513">
        <v>10.95</v>
      </c>
    </row>
    <row r="17058" spans="1:3">
      <c r="A17058" s="285">
        <v>39861</v>
      </c>
      <c r="B17058" s="285" t="s">
        <v>24363</v>
      </c>
      <c r="C17058" s="513">
        <v>5.6243999999999996</v>
      </c>
    </row>
    <row r="17059" spans="1:3">
      <c r="A17059" s="285">
        <v>39862</v>
      </c>
      <c r="B17059" s="285" t="s">
        <v>24364</v>
      </c>
      <c r="C17059" s="513">
        <v>11.843999999999999</v>
      </c>
    </row>
    <row r="17060" spans="1:3">
      <c r="A17060" s="285">
        <v>39863</v>
      </c>
      <c r="B17060" s="285" t="s">
        <v>24365</v>
      </c>
      <c r="C17060" s="513">
        <v>17.777999999999999</v>
      </c>
    </row>
    <row r="17061" spans="1:3">
      <c r="A17061" s="285">
        <v>39864</v>
      </c>
      <c r="B17061" s="285" t="s">
        <v>24366</v>
      </c>
      <c r="C17061" s="513">
        <v>8.5380000000000003</v>
      </c>
    </row>
    <row r="17062" spans="1:3">
      <c r="A17062" s="285">
        <v>39865</v>
      </c>
      <c r="B17062" s="285" t="s">
        <v>24367</v>
      </c>
      <c r="C17062" s="513">
        <v>10.95</v>
      </c>
    </row>
    <row r="17063" spans="1:3">
      <c r="A17063" s="285">
        <v>39866</v>
      </c>
      <c r="B17063" s="285" t="s">
        <v>24368</v>
      </c>
      <c r="C17063" s="513">
        <v>47.118000000000002</v>
      </c>
    </row>
    <row r="17064" spans="1:3">
      <c r="A17064" s="285">
        <v>39867</v>
      </c>
      <c r="B17064" s="285" t="s">
        <v>24369</v>
      </c>
      <c r="C17064" s="513">
        <v>5.2961999999999998</v>
      </c>
    </row>
    <row r="17065" spans="1:3">
      <c r="A17065" s="285">
        <v>39868</v>
      </c>
      <c r="B17065" s="285" t="s">
        <v>24369</v>
      </c>
      <c r="C17065" s="513">
        <v>7.9379999999999997</v>
      </c>
    </row>
    <row r="17066" spans="1:3">
      <c r="A17066" s="285">
        <v>39869</v>
      </c>
      <c r="B17066" s="285" t="s">
        <v>24370</v>
      </c>
      <c r="C17066" s="513">
        <v>4.5</v>
      </c>
    </row>
    <row r="17067" spans="1:3">
      <c r="A17067" s="285">
        <v>39870</v>
      </c>
      <c r="B17067" s="285" t="s">
        <v>24370</v>
      </c>
      <c r="C17067" s="513">
        <v>6.8879999999999999</v>
      </c>
    </row>
    <row r="17068" spans="1:3">
      <c r="A17068" s="285">
        <v>39871</v>
      </c>
      <c r="B17068" s="285" t="s">
        <v>24370</v>
      </c>
      <c r="C17068" s="513">
        <v>4.5</v>
      </c>
    </row>
    <row r="17069" spans="1:3">
      <c r="A17069" s="285">
        <v>39872</v>
      </c>
      <c r="B17069" s="285" t="s">
        <v>24370</v>
      </c>
      <c r="C17069" s="513">
        <v>6.8879999999999999</v>
      </c>
    </row>
    <row r="17070" spans="1:3">
      <c r="A17070" s="285">
        <v>39873</v>
      </c>
      <c r="B17070" s="285" t="s">
        <v>24371</v>
      </c>
      <c r="C17070" s="513">
        <v>7.6319999999999997</v>
      </c>
    </row>
    <row r="17071" spans="1:3">
      <c r="A17071" s="285">
        <v>39874</v>
      </c>
      <c r="B17071" s="285" t="s">
        <v>24372</v>
      </c>
      <c r="C17071" s="513">
        <v>5.2961999999999998</v>
      </c>
    </row>
    <row r="17072" spans="1:3">
      <c r="A17072" s="285">
        <v>39875</v>
      </c>
      <c r="B17072" s="285" t="s">
        <v>24372</v>
      </c>
      <c r="C17072" s="513">
        <v>7.9379999999999997</v>
      </c>
    </row>
    <row r="17073" spans="1:3">
      <c r="A17073" s="285">
        <v>39876</v>
      </c>
      <c r="B17073" s="285" t="s">
        <v>24372</v>
      </c>
      <c r="C17073" s="513">
        <v>11.91</v>
      </c>
    </row>
    <row r="17074" spans="1:3">
      <c r="A17074" s="285">
        <v>39877</v>
      </c>
      <c r="B17074" s="285" t="s">
        <v>24372</v>
      </c>
      <c r="C17074" s="513">
        <v>17.861999999999998</v>
      </c>
    </row>
    <row r="17075" spans="1:3">
      <c r="A17075" s="285">
        <v>39878</v>
      </c>
      <c r="B17075" s="285" t="s">
        <v>24372</v>
      </c>
      <c r="C17075" s="513">
        <v>26.808</v>
      </c>
    </row>
    <row r="17076" spans="1:3">
      <c r="A17076" s="285">
        <v>39879</v>
      </c>
      <c r="B17076" s="285" t="s">
        <v>24372</v>
      </c>
      <c r="C17076" s="513">
        <v>40.218000000000004</v>
      </c>
    </row>
    <row r="17077" spans="1:3">
      <c r="A17077" s="285">
        <v>47392</v>
      </c>
      <c r="B17077" s="285" t="s">
        <v>24373</v>
      </c>
      <c r="C17077" s="513">
        <v>1225.2</v>
      </c>
    </row>
    <row r="17078" spans="1:3">
      <c r="A17078" s="285">
        <v>49399</v>
      </c>
      <c r="B17078" s="285" t="s">
        <v>24374</v>
      </c>
      <c r="C17078" s="513">
        <v>37.171799999999998</v>
      </c>
    </row>
    <row r="17079" spans="1:3">
      <c r="A17079" s="285">
        <v>49750</v>
      </c>
      <c r="B17079" s="285" t="s">
        <v>24375</v>
      </c>
      <c r="C17079" s="513">
        <v>72.353999999999999</v>
      </c>
    </row>
    <row r="17080" spans="1:3">
      <c r="A17080" s="285">
        <v>49752</v>
      </c>
      <c r="B17080" s="285" t="s">
        <v>22448</v>
      </c>
      <c r="C17080" s="513">
        <v>77.872</v>
      </c>
    </row>
    <row r="17081" spans="1:3">
      <c r="A17081" s="285">
        <v>50315</v>
      </c>
      <c r="B17081" s="285" t="s">
        <v>24376</v>
      </c>
      <c r="C17081" s="513">
        <v>1.7862</v>
      </c>
    </row>
    <row r="17082" spans="1:3">
      <c r="A17082" s="285">
        <v>51540</v>
      </c>
      <c r="B17082" s="285" t="s">
        <v>24377</v>
      </c>
      <c r="C17082" s="513">
        <v>3.5604</v>
      </c>
    </row>
    <row r="17083" spans="1:3">
      <c r="A17083" s="285">
        <v>51541</v>
      </c>
      <c r="B17083" s="285" t="s">
        <v>24377</v>
      </c>
      <c r="C17083" s="513">
        <v>5.3844000000000003</v>
      </c>
    </row>
    <row r="17084" spans="1:3">
      <c r="A17084" s="285">
        <v>51542</v>
      </c>
      <c r="B17084" s="285" t="s">
        <v>24377</v>
      </c>
      <c r="C17084" s="513">
        <v>7.4580000000000002</v>
      </c>
    </row>
    <row r="17085" spans="1:3">
      <c r="A17085" s="285">
        <v>51543</v>
      </c>
      <c r="B17085" s="285" t="s">
        <v>24377</v>
      </c>
      <c r="C17085" s="513">
        <v>9.5879999999999992</v>
      </c>
    </row>
    <row r="17086" spans="1:3">
      <c r="A17086" s="285">
        <v>51544</v>
      </c>
      <c r="B17086" s="285" t="s">
        <v>24377</v>
      </c>
      <c r="C17086" s="513">
        <v>13.314</v>
      </c>
    </row>
    <row r="17087" spans="1:3">
      <c r="A17087" s="285">
        <v>51547</v>
      </c>
      <c r="B17087" s="285" t="s">
        <v>24377</v>
      </c>
      <c r="C17087" s="513">
        <v>6.9240000000000004</v>
      </c>
    </row>
    <row r="17088" spans="1:3">
      <c r="A17088" s="285">
        <v>51818</v>
      </c>
      <c r="B17088" s="285" t="s">
        <v>24378</v>
      </c>
      <c r="C17088" s="513">
        <v>1.8755999999999999</v>
      </c>
    </row>
    <row r="17089" spans="1:3">
      <c r="A17089" s="285">
        <v>52192</v>
      </c>
      <c r="B17089" s="285" t="s">
        <v>24379</v>
      </c>
      <c r="C17089" s="513">
        <v>42.175600000000003</v>
      </c>
    </row>
    <row r="17090" spans="1:3">
      <c r="A17090" s="285">
        <v>52193</v>
      </c>
      <c r="B17090" s="285" t="s">
        <v>24380</v>
      </c>
      <c r="C17090" s="513">
        <v>42.175600000000003</v>
      </c>
    </row>
    <row r="17091" spans="1:3">
      <c r="A17091" s="285">
        <v>52194</v>
      </c>
      <c r="B17091" s="285" t="s">
        <v>24381</v>
      </c>
      <c r="C17091" s="513">
        <v>55.137900000000002</v>
      </c>
    </row>
    <row r="17092" spans="1:3">
      <c r="A17092" s="285">
        <v>52424</v>
      </c>
      <c r="B17092" s="285" t="s">
        <v>24382</v>
      </c>
      <c r="C17092" s="513">
        <v>24.1936</v>
      </c>
    </row>
    <row r="17093" spans="1:3">
      <c r="A17093" s="285">
        <v>54003</v>
      </c>
      <c r="B17093" s="285" t="s">
        <v>24383</v>
      </c>
      <c r="C17093" s="513">
        <v>11.7074</v>
      </c>
    </row>
    <row r="17094" spans="1:3">
      <c r="A17094" s="285">
        <v>54011</v>
      </c>
      <c r="B17094" s="285" t="s">
        <v>24384</v>
      </c>
      <c r="C17094" s="513">
        <v>47.541699999999999</v>
      </c>
    </row>
    <row r="17095" spans="1:3">
      <c r="A17095" s="285">
        <v>54013</v>
      </c>
      <c r="B17095" s="285" t="s">
        <v>24385</v>
      </c>
      <c r="C17095" s="513">
        <v>104.5095</v>
      </c>
    </row>
    <row r="17096" spans="1:3">
      <c r="A17096" s="285">
        <v>58000</v>
      </c>
      <c r="B17096" s="285" t="s">
        <v>24386</v>
      </c>
      <c r="C17096" s="513">
        <v>736.20100000000002</v>
      </c>
    </row>
    <row r="17097" spans="1:3">
      <c r="A17097" s="285">
        <v>58001</v>
      </c>
      <c r="B17097" s="285" t="s">
        <v>24387</v>
      </c>
      <c r="C17097" s="513">
        <v>831.08</v>
      </c>
    </row>
    <row r="17098" spans="1:3">
      <c r="A17098" s="285">
        <v>58003</v>
      </c>
      <c r="B17098" s="285" t="s">
        <v>24388</v>
      </c>
      <c r="C17098" s="513">
        <v>831.08</v>
      </c>
    </row>
    <row r="17099" spans="1:3">
      <c r="A17099" s="285">
        <v>58010</v>
      </c>
      <c r="B17099" s="285" t="s">
        <v>24389</v>
      </c>
      <c r="C17099" s="513">
        <v>1338.26</v>
      </c>
    </row>
    <row r="17100" spans="1:3">
      <c r="A17100" s="285">
        <v>58011</v>
      </c>
      <c r="B17100" s="285" t="s">
        <v>24390</v>
      </c>
      <c r="C17100" s="513">
        <v>2105.35</v>
      </c>
    </row>
    <row r="17101" spans="1:3">
      <c r="A17101" s="285">
        <v>58012</v>
      </c>
      <c r="B17101" s="285" t="s">
        <v>24391</v>
      </c>
      <c r="C17101" s="513">
        <v>1538.92</v>
      </c>
    </row>
    <row r="17102" spans="1:3">
      <c r="A17102" s="285">
        <v>58013</v>
      </c>
      <c r="B17102" s="285" t="s">
        <v>24392</v>
      </c>
      <c r="C17102" s="513">
        <v>2407.92</v>
      </c>
    </row>
    <row r="17103" spans="1:3">
      <c r="A17103" s="285">
        <v>59005</v>
      </c>
      <c r="B17103" s="285" t="s">
        <v>24386</v>
      </c>
      <c r="C17103" s="513">
        <v>1040.43</v>
      </c>
    </row>
    <row r="17104" spans="1:3">
      <c r="A17104" s="285">
        <v>59006</v>
      </c>
      <c r="B17104" s="285" t="s">
        <v>24387</v>
      </c>
      <c r="C17104" s="513">
        <v>1134.44</v>
      </c>
    </row>
    <row r="17105" spans="1:3">
      <c r="A17105" s="285">
        <v>59007</v>
      </c>
      <c r="B17105" s="285" t="s">
        <v>24393</v>
      </c>
      <c r="C17105" s="513">
        <v>1293.23</v>
      </c>
    </row>
    <row r="17106" spans="1:3">
      <c r="A17106" s="285">
        <v>59008</v>
      </c>
      <c r="B17106" s="285" t="s">
        <v>24388</v>
      </c>
      <c r="C17106" s="513">
        <v>1134.44</v>
      </c>
    </row>
    <row r="17107" spans="1:3">
      <c r="A17107" s="285">
        <v>59009</v>
      </c>
      <c r="B17107" s="285" t="s">
        <v>24394</v>
      </c>
      <c r="C17107" s="513">
        <v>1247.4100000000001</v>
      </c>
    </row>
    <row r="17108" spans="1:3">
      <c r="A17108" s="285">
        <v>62427</v>
      </c>
      <c r="B17108" s="285" t="s">
        <v>24395</v>
      </c>
      <c r="C17108" s="513">
        <v>34.97</v>
      </c>
    </row>
    <row r="17109" spans="1:3">
      <c r="A17109" s="285">
        <v>67687</v>
      </c>
      <c r="B17109" s="285" t="s">
        <v>24396</v>
      </c>
      <c r="C17109" s="513">
        <v>4.5585000000000004</v>
      </c>
    </row>
    <row r="17110" spans="1:3">
      <c r="A17110" s="285">
        <v>79225</v>
      </c>
      <c r="B17110" s="285" t="s">
        <v>24397</v>
      </c>
      <c r="C17110" s="513">
        <v>23.795000000000002</v>
      </c>
    </row>
    <row r="17111" spans="1:3">
      <c r="A17111" s="285">
        <v>79228</v>
      </c>
      <c r="B17111" s="285" t="s">
        <v>24398</v>
      </c>
      <c r="C17111" s="513">
        <v>28.895</v>
      </c>
    </row>
    <row r="17112" spans="1:3">
      <c r="A17112" s="285">
        <v>84901</v>
      </c>
      <c r="B17112" s="285" t="s">
        <v>24399</v>
      </c>
      <c r="C17112" s="513">
        <v>1.9396</v>
      </c>
    </row>
    <row r="17113" spans="1:3">
      <c r="A17113" s="285">
        <v>89246</v>
      </c>
      <c r="B17113" s="285" t="s">
        <v>24400</v>
      </c>
      <c r="C17113" s="513">
        <v>3.0274999999999999</v>
      </c>
    </row>
    <row r="17114" spans="1:3">
      <c r="A17114" s="285">
        <v>89256</v>
      </c>
      <c r="B17114" s="285" t="s">
        <v>24400</v>
      </c>
      <c r="C17114" s="513">
        <v>4.5190000000000001</v>
      </c>
    </row>
    <row r="17115" spans="1:3">
      <c r="A17115" s="285">
        <v>89350</v>
      </c>
      <c r="B17115" s="285" t="s">
        <v>24401</v>
      </c>
      <c r="C17115" s="513">
        <v>51.6</v>
      </c>
    </row>
    <row r="17116" spans="1:3">
      <c r="A17116" s="285">
        <v>311086</v>
      </c>
      <c r="B17116" s="285" t="s">
        <v>24402</v>
      </c>
      <c r="C17116" s="513">
        <v>87.72</v>
      </c>
    </row>
    <row r="17117" spans="1:3">
      <c r="A17117" s="285">
        <v>311094</v>
      </c>
      <c r="B17117" s="285" t="s">
        <v>24403</v>
      </c>
      <c r="C17117" s="513">
        <v>1105.2</v>
      </c>
    </row>
    <row r="17118" spans="1:3">
      <c r="A17118" s="285">
        <v>311096</v>
      </c>
      <c r="B17118" s="285" t="s">
        <v>24404</v>
      </c>
      <c r="C17118" s="513">
        <v>3355.2</v>
      </c>
    </row>
    <row r="17119" spans="1:3">
      <c r="A17119" s="285">
        <v>311097</v>
      </c>
      <c r="B17119" s="285" t="s">
        <v>24405</v>
      </c>
      <c r="C17119" s="513">
        <v>3604.2</v>
      </c>
    </row>
    <row r="17120" spans="1:3">
      <c r="A17120" s="285">
        <v>311098</v>
      </c>
      <c r="B17120" s="285" t="s">
        <v>24406</v>
      </c>
      <c r="C17120" s="513">
        <v>153.06</v>
      </c>
    </row>
    <row r="17121" spans="1:3">
      <c r="A17121" s="285">
        <v>311099</v>
      </c>
      <c r="B17121" s="285" t="s">
        <v>24407</v>
      </c>
      <c r="C17121" s="513">
        <v>157.80000000000001</v>
      </c>
    </row>
    <row r="17122" spans="1:3">
      <c r="A17122" s="285">
        <v>311101</v>
      </c>
      <c r="B17122" s="285" t="s">
        <v>24408</v>
      </c>
      <c r="C17122" s="513">
        <v>4268.3999999999996</v>
      </c>
    </row>
    <row r="17123" spans="1:3">
      <c r="A17123" s="285">
        <v>311102</v>
      </c>
      <c r="B17123" s="285" t="s">
        <v>24409</v>
      </c>
      <c r="C17123" s="513">
        <v>3977.4</v>
      </c>
    </row>
    <row r="17124" spans="1:3">
      <c r="A17124" s="285">
        <v>311103</v>
      </c>
      <c r="B17124" s="285" t="s">
        <v>24409</v>
      </c>
      <c r="C17124" s="513">
        <v>5101.8</v>
      </c>
    </row>
    <row r="17125" spans="1:3">
      <c r="A17125" s="285">
        <v>311104</v>
      </c>
      <c r="B17125" s="285" t="s">
        <v>24410</v>
      </c>
      <c r="C17125" s="513">
        <v>3977.4</v>
      </c>
    </row>
    <row r="17126" spans="1:3">
      <c r="A17126" s="285">
        <v>311105</v>
      </c>
      <c r="B17126" s="285" t="s">
        <v>24410</v>
      </c>
      <c r="C17126" s="513">
        <v>5227.2</v>
      </c>
    </row>
    <row r="17127" spans="1:3">
      <c r="A17127" s="285">
        <v>311106</v>
      </c>
      <c r="B17127" s="285" t="s">
        <v>24411</v>
      </c>
      <c r="C17127" s="513">
        <v>157.80000000000001</v>
      </c>
    </row>
    <row r="17128" spans="1:3">
      <c r="A17128" s="285">
        <v>338500</v>
      </c>
      <c r="B17128" s="285" t="s">
        <v>24412</v>
      </c>
      <c r="C17128" s="513">
        <v>33.373600000000003</v>
      </c>
    </row>
    <row r="17129" spans="1:3">
      <c r="A17129" s="285">
        <v>338501</v>
      </c>
      <c r="B17129" s="285" t="s">
        <v>24413</v>
      </c>
      <c r="C17129" s="513">
        <v>35.0411</v>
      </c>
    </row>
    <row r="17130" spans="1:3">
      <c r="A17130" s="285">
        <v>338503</v>
      </c>
      <c r="B17130" s="285" t="s">
        <v>24414</v>
      </c>
      <c r="C17130" s="513">
        <v>34.931100000000001</v>
      </c>
    </row>
    <row r="17131" spans="1:3">
      <c r="A17131" s="285">
        <v>338504</v>
      </c>
      <c r="B17131" s="285" t="s">
        <v>24415</v>
      </c>
      <c r="C17131" s="513">
        <v>36.5291</v>
      </c>
    </row>
    <row r="17132" spans="1:3">
      <c r="A17132" s="285">
        <v>338506</v>
      </c>
      <c r="B17132" s="285" t="s">
        <v>24416</v>
      </c>
      <c r="C17132" s="513">
        <v>36.245399999999997</v>
      </c>
    </row>
    <row r="17133" spans="1:3">
      <c r="A17133" s="285">
        <v>338507</v>
      </c>
      <c r="B17133" s="285" t="s">
        <v>24417</v>
      </c>
      <c r="C17133" s="513">
        <v>36.135399999999997</v>
      </c>
    </row>
    <row r="17134" spans="1:3">
      <c r="A17134" s="285">
        <v>338521</v>
      </c>
      <c r="B17134" s="285" t="s">
        <v>24418</v>
      </c>
      <c r="C17134" s="513">
        <v>34.8095</v>
      </c>
    </row>
    <row r="17135" spans="1:3">
      <c r="A17135" s="285">
        <v>338523</v>
      </c>
      <c r="B17135" s="285" t="s">
        <v>24414</v>
      </c>
      <c r="C17135" s="513">
        <v>35.515900000000002</v>
      </c>
    </row>
    <row r="17136" spans="1:3">
      <c r="A17136" s="285">
        <v>338524</v>
      </c>
      <c r="B17136" s="285" t="s">
        <v>24415</v>
      </c>
      <c r="C17136" s="513">
        <v>34.230499999999999</v>
      </c>
    </row>
    <row r="17137" spans="1:3">
      <c r="A17137" s="285">
        <v>338526</v>
      </c>
      <c r="B17137" s="285" t="s">
        <v>24416</v>
      </c>
      <c r="C17137" s="513">
        <v>37.113900000000001</v>
      </c>
    </row>
    <row r="17138" spans="1:3">
      <c r="A17138" s="285">
        <v>338527</v>
      </c>
      <c r="B17138" s="285" t="s">
        <v>24417</v>
      </c>
      <c r="C17138" s="513">
        <v>37.339700000000001</v>
      </c>
    </row>
    <row r="17139" spans="1:3">
      <c r="A17139" s="285">
        <v>338550</v>
      </c>
      <c r="B17139" s="285" t="s">
        <v>24419</v>
      </c>
      <c r="C17139" s="513">
        <v>28.214700000000001</v>
      </c>
    </row>
    <row r="17140" spans="1:3">
      <c r="A17140" s="285">
        <v>338551</v>
      </c>
      <c r="B17140" s="285" t="s">
        <v>24420</v>
      </c>
      <c r="C17140" s="513">
        <v>28.95</v>
      </c>
    </row>
    <row r="17141" spans="1:3">
      <c r="A17141" s="285">
        <v>338553</v>
      </c>
      <c r="B17141" s="285" t="s">
        <v>24421</v>
      </c>
      <c r="C17141" s="513">
        <v>28.591000000000001</v>
      </c>
    </row>
    <row r="17142" spans="1:3">
      <c r="A17142" s="285">
        <v>338554</v>
      </c>
      <c r="B17142" s="285" t="s">
        <v>24422</v>
      </c>
      <c r="C17142" s="513">
        <v>22.806799999999999</v>
      </c>
    </row>
    <row r="17143" spans="1:3">
      <c r="A17143" s="285">
        <v>338556</v>
      </c>
      <c r="B17143" s="285" t="s">
        <v>24423</v>
      </c>
      <c r="C17143" s="513">
        <v>23.663699999999999</v>
      </c>
    </row>
    <row r="17144" spans="1:3">
      <c r="A17144" s="285">
        <v>338557</v>
      </c>
      <c r="B17144" s="285" t="s">
        <v>24424</v>
      </c>
      <c r="C17144" s="513">
        <v>25.9971</v>
      </c>
    </row>
    <row r="17145" spans="1:3">
      <c r="A17145" s="285">
        <v>338571</v>
      </c>
      <c r="B17145" s="285" t="s">
        <v>24425</v>
      </c>
      <c r="C17145" s="513">
        <v>40.946899999999999</v>
      </c>
    </row>
    <row r="17146" spans="1:3">
      <c r="A17146" s="285">
        <v>338573</v>
      </c>
      <c r="B17146" s="285" t="s">
        <v>24421</v>
      </c>
      <c r="C17146" s="513">
        <v>46.667400000000001</v>
      </c>
    </row>
    <row r="17147" spans="1:3">
      <c r="A17147" s="285">
        <v>338574</v>
      </c>
      <c r="B17147" s="285" t="s">
        <v>24422</v>
      </c>
      <c r="C17147" s="513">
        <v>41.491100000000003</v>
      </c>
    </row>
    <row r="17148" spans="1:3">
      <c r="A17148" s="285">
        <v>338576</v>
      </c>
      <c r="B17148" s="285" t="s">
        <v>24423</v>
      </c>
      <c r="C17148" s="513">
        <v>54.8371</v>
      </c>
    </row>
    <row r="17149" spans="1:3">
      <c r="A17149" s="285">
        <v>338577</v>
      </c>
      <c r="B17149" s="285" t="s">
        <v>24424</v>
      </c>
      <c r="C17149" s="513">
        <v>49.573999999999998</v>
      </c>
    </row>
    <row r="17150" spans="1:3">
      <c r="A17150" s="285">
        <v>422684</v>
      </c>
      <c r="B17150" s="285" t="s">
        <v>24426</v>
      </c>
      <c r="C17150" s="513">
        <v>3622.8029999999999</v>
      </c>
    </row>
    <row r="17151" spans="1:3">
      <c r="A17151" s="285">
        <v>423800</v>
      </c>
      <c r="B17151" s="285" t="s">
        <v>24427</v>
      </c>
      <c r="C17151" s="513">
        <v>76.494</v>
      </c>
    </row>
    <row r="17152" spans="1:3">
      <c r="A17152" s="285">
        <v>423801</v>
      </c>
      <c r="B17152" s="285" t="s">
        <v>24428</v>
      </c>
      <c r="C17152" s="513">
        <v>80.459000000000003</v>
      </c>
    </row>
    <row r="17153" spans="1:3">
      <c r="A17153" s="285">
        <v>423802</v>
      </c>
      <c r="B17153" s="285" t="s">
        <v>24429</v>
      </c>
      <c r="C17153" s="513">
        <v>101.01600000000001</v>
      </c>
    </row>
    <row r="17154" spans="1:3">
      <c r="A17154" s="285">
        <v>423803</v>
      </c>
      <c r="B17154" s="285" t="s">
        <v>24430</v>
      </c>
      <c r="C17154" s="513">
        <v>113.155</v>
      </c>
    </row>
    <row r="17155" spans="1:3">
      <c r="A17155" s="285">
        <v>423804</v>
      </c>
      <c r="B17155" s="285" t="s">
        <v>24431</v>
      </c>
      <c r="C17155" s="513">
        <v>29.395900000000001</v>
      </c>
    </row>
    <row r="17156" spans="1:3">
      <c r="A17156" s="285">
        <v>423805</v>
      </c>
      <c r="B17156" s="285" t="s">
        <v>24432</v>
      </c>
      <c r="C17156" s="513">
        <v>91.256</v>
      </c>
    </row>
    <row r="17157" spans="1:3">
      <c r="A17157" s="285">
        <v>423806</v>
      </c>
      <c r="B17157" s="285" t="s">
        <v>24433</v>
      </c>
      <c r="C17157" s="513">
        <v>41.736199999999997</v>
      </c>
    </row>
    <row r="17158" spans="1:3">
      <c r="A17158" s="285">
        <v>423821</v>
      </c>
      <c r="B17158" s="285" t="s">
        <v>24434</v>
      </c>
      <c r="C17158" s="513">
        <v>84.850999999999999</v>
      </c>
    </row>
    <row r="17159" spans="1:3">
      <c r="A17159" s="285">
        <v>423822</v>
      </c>
      <c r="B17159" s="285" t="s">
        <v>24435</v>
      </c>
      <c r="C17159" s="513">
        <v>104.98099999999999</v>
      </c>
    </row>
    <row r="17160" spans="1:3">
      <c r="A17160" s="285">
        <v>423823</v>
      </c>
      <c r="B17160" s="285" t="s">
        <v>24436</v>
      </c>
      <c r="C17160" s="513">
        <v>14.652200000000001</v>
      </c>
    </row>
    <row r="17161" spans="1:3">
      <c r="A17161" s="285">
        <v>423824</v>
      </c>
      <c r="B17161" s="285" t="s">
        <v>24436</v>
      </c>
      <c r="C17161" s="513">
        <v>16.817699999999999</v>
      </c>
    </row>
    <row r="17162" spans="1:3">
      <c r="A17162" s="285">
        <v>423825</v>
      </c>
      <c r="B17162" s="285" t="s">
        <v>24437</v>
      </c>
      <c r="C17162" s="513">
        <v>46.927300000000002</v>
      </c>
    </row>
    <row r="17163" spans="1:3">
      <c r="A17163" s="285">
        <v>423826</v>
      </c>
      <c r="B17163" s="285" t="s">
        <v>24437</v>
      </c>
      <c r="C17163" s="513">
        <v>45.097299999999997</v>
      </c>
    </row>
    <row r="17164" spans="1:3">
      <c r="A17164" s="285">
        <v>423827</v>
      </c>
      <c r="B17164" s="285" t="s">
        <v>24438</v>
      </c>
      <c r="C17164" s="513">
        <v>28.840800000000002</v>
      </c>
    </row>
    <row r="17165" spans="1:3">
      <c r="A17165" s="285">
        <v>423828</v>
      </c>
      <c r="B17165" s="285" t="s">
        <v>24438</v>
      </c>
      <c r="C17165" s="513">
        <v>61.853999999999999</v>
      </c>
    </row>
    <row r="17166" spans="1:3">
      <c r="A17166" s="285">
        <v>423829</v>
      </c>
      <c r="B17166" s="285" t="s">
        <v>24438</v>
      </c>
      <c r="C17166" s="513">
        <v>194.16300000000001</v>
      </c>
    </row>
    <row r="17167" spans="1:3">
      <c r="A17167" s="285">
        <v>423830</v>
      </c>
      <c r="B17167" s="285" t="s">
        <v>24439</v>
      </c>
      <c r="C17167" s="513">
        <v>11.8218</v>
      </c>
    </row>
    <row r="17168" spans="1:3">
      <c r="A17168" s="285">
        <v>423831</v>
      </c>
      <c r="B17168" s="285" t="s">
        <v>24440</v>
      </c>
      <c r="C17168" s="513">
        <v>15.3659</v>
      </c>
    </row>
    <row r="17169" spans="1:3">
      <c r="A17169" s="285">
        <v>423834</v>
      </c>
      <c r="B17169" s="285" t="s">
        <v>24441</v>
      </c>
      <c r="C17169" s="513">
        <v>3.2092000000000001</v>
      </c>
    </row>
    <row r="17170" spans="1:3">
      <c r="A17170" s="285">
        <v>423835</v>
      </c>
      <c r="B17170" s="285" t="s">
        <v>24442</v>
      </c>
      <c r="C17170" s="513">
        <v>3.7374999999999998</v>
      </c>
    </row>
    <row r="17171" spans="1:3">
      <c r="A17171" s="285">
        <v>423840</v>
      </c>
      <c r="B17171" s="285" t="s">
        <v>24443</v>
      </c>
      <c r="C17171" s="513">
        <v>459.14699999999999</v>
      </c>
    </row>
    <row r="17172" spans="1:3">
      <c r="A17172" s="285">
        <v>423841</v>
      </c>
      <c r="B17172" s="285" t="s">
        <v>24444</v>
      </c>
      <c r="C17172" s="513">
        <v>452.92500000000001</v>
      </c>
    </row>
    <row r="17173" spans="1:3">
      <c r="A17173" s="285">
        <v>423842</v>
      </c>
      <c r="B17173" s="285" t="s">
        <v>24445</v>
      </c>
      <c r="C17173" s="513">
        <v>492.697</v>
      </c>
    </row>
    <row r="17174" spans="1:3">
      <c r="A17174" s="285">
        <v>423843</v>
      </c>
      <c r="B17174" s="285" t="s">
        <v>24446</v>
      </c>
      <c r="C17174" s="513">
        <v>489.64699999999999</v>
      </c>
    </row>
    <row r="17175" spans="1:3">
      <c r="A17175" s="285">
        <v>423845</v>
      </c>
      <c r="B17175" s="285" t="s">
        <v>24447</v>
      </c>
      <c r="C17175" s="513">
        <v>44.279899999999998</v>
      </c>
    </row>
    <row r="17176" spans="1:3">
      <c r="A17176" s="285">
        <v>423846</v>
      </c>
      <c r="B17176" s="285" t="s">
        <v>24448</v>
      </c>
      <c r="C17176" s="513">
        <v>31.402799999999999</v>
      </c>
    </row>
    <row r="17177" spans="1:3">
      <c r="A17177" s="285">
        <v>423850</v>
      </c>
      <c r="B17177" s="285" t="s">
        <v>24449</v>
      </c>
      <c r="C17177" s="513">
        <v>220.637</v>
      </c>
    </row>
    <row r="17178" spans="1:3">
      <c r="A17178" s="285">
        <v>423851</v>
      </c>
      <c r="B17178" s="285" t="s">
        <v>24449</v>
      </c>
      <c r="C17178" s="513">
        <v>283.04000000000002</v>
      </c>
    </row>
    <row r="17179" spans="1:3">
      <c r="A17179" s="285">
        <v>423852</v>
      </c>
      <c r="B17179" s="285" t="s">
        <v>24450</v>
      </c>
      <c r="C17179" s="513">
        <v>137.982</v>
      </c>
    </row>
    <row r="17180" spans="1:3">
      <c r="A17180" s="285">
        <v>423853</v>
      </c>
      <c r="B17180" s="285" t="s">
        <v>24450</v>
      </c>
      <c r="C17180" s="513">
        <v>178.24199999999999</v>
      </c>
    </row>
    <row r="17181" spans="1:3">
      <c r="A17181" s="285">
        <v>423855</v>
      </c>
      <c r="B17181" s="285" t="s">
        <v>24451</v>
      </c>
      <c r="C17181" s="513">
        <v>120.23099999999999</v>
      </c>
    </row>
    <row r="17182" spans="1:3">
      <c r="A17182" s="285">
        <v>423856</v>
      </c>
      <c r="B17182" s="285" t="s">
        <v>24451</v>
      </c>
      <c r="C17182" s="513">
        <v>21.691600000000001</v>
      </c>
    </row>
    <row r="17183" spans="1:3">
      <c r="A17183" s="285">
        <v>423860</v>
      </c>
      <c r="B17183" s="285" t="s">
        <v>24452</v>
      </c>
      <c r="C17183" s="513">
        <v>455.06</v>
      </c>
    </row>
    <row r="17184" spans="1:3">
      <c r="A17184" s="285">
        <v>423861</v>
      </c>
      <c r="B17184" s="285" t="s">
        <v>24452</v>
      </c>
      <c r="C17184" s="513">
        <v>456.15800000000002</v>
      </c>
    </row>
    <row r="17185" spans="1:3">
      <c r="A17185" s="285">
        <v>423862</v>
      </c>
      <c r="B17185" s="285" t="s">
        <v>24453</v>
      </c>
      <c r="C17185" s="513">
        <v>28.651700000000002</v>
      </c>
    </row>
    <row r="17186" spans="1:3">
      <c r="A17186" s="285">
        <v>423863</v>
      </c>
      <c r="B17186" s="285" t="s">
        <v>24454</v>
      </c>
      <c r="C17186" s="513">
        <v>18.495200000000001</v>
      </c>
    </row>
    <row r="17187" spans="1:3">
      <c r="A17187" s="285">
        <v>423864</v>
      </c>
      <c r="B17187" s="285" t="s">
        <v>24455</v>
      </c>
      <c r="C17187" s="513">
        <v>33.9831</v>
      </c>
    </row>
    <row r="17188" spans="1:3">
      <c r="A17188" s="285">
        <v>423870</v>
      </c>
      <c r="B17188" s="285" t="s">
        <v>24427</v>
      </c>
      <c r="C17188" s="513">
        <v>65.147999999999996</v>
      </c>
    </row>
    <row r="17189" spans="1:3">
      <c r="A17189" s="285">
        <v>423871</v>
      </c>
      <c r="B17189" s="285" t="s">
        <v>24428</v>
      </c>
      <c r="C17189" s="513">
        <v>68.075999999999993</v>
      </c>
    </row>
    <row r="17190" spans="1:3">
      <c r="A17190" s="285">
        <v>423872</v>
      </c>
      <c r="B17190" s="285" t="s">
        <v>24429</v>
      </c>
      <c r="C17190" s="513">
        <v>88.876999999999995</v>
      </c>
    </row>
    <row r="17191" spans="1:3">
      <c r="A17191" s="285">
        <v>423873</v>
      </c>
      <c r="B17191" s="285" t="s">
        <v>24456</v>
      </c>
      <c r="C17191" s="513">
        <v>99.918000000000006</v>
      </c>
    </row>
    <row r="17192" spans="1:3">
      <c r="A17192" s="285">
        <v>423874</v>
      </c>
      <c r="B17192" s="285" t="s">
        <v>24457</v>
      </c>
      <c r="C17192" s="513">
        <v>9.2354000000000003</v>
      </c>
    </row>
    <row r="17193" spans="1:3">
      <c r="A17193" s="285">
        <v>423875</v>
      </c>
      <c r="B17193" s="285" t="s">
        <v>24458</v>
      </c>
      <c r="C17193" s="513">
        <v>11.974299999999999</v>
      </c>
    </row>
    <row r="17194" spans="1:3">
      <c r="A17194" s="285">
        <v>423876</v>
      </c>
      <c r="B17194" s="285" t="s">
        <v>24457</v>
      </c>
      <c r="C17194" s="513">
        <v>46.329500000000003</v>
      </c>
    </row>
    <row r="17195" spans="1:3">
      <c r="A17195" s="285">
        <v>423877</v>
      </c>
      <c r="B17195" s="285" t="s">
        <v>24458</v>
      </c>
      <c r="C17195" s="513">
        <v>58.151299999999999</v>
      </c>
    </row>
    <row r="17196" spans="1:3">
      <c r="A17196" s="285">
        <v>423880</v>
      </c>
      <c r="B17196" s="285" t="s">
        <v>24459</v>
      </c>
      <c r="C17196" s="513">
        <v>141.03200000000001</v>
      </c>
    </row>
    <row r="17197" spans="1:3">
      <c r="A17197" s="285">
        <v>423881</v>
      </c>
      <c r="B17197" s="285" t="s">
        <v>24459</v>
      </c>
      <c r="C17197" s="513">
        <v>141.03200000000001</v>
      </c>
    </row>
    <row r="17198" spans="1:3">
      <c r="A17198" s="285">
        <v>423882</v>
      </c>
      <c r="B17198" s="285" t="s">
        <v>24459</v>
      </c>
      <c r="C17198" s="513">
        <v>141.03200000000001</v>
      </c>
    </row>
    <row r="17199" spans="1:3">
      <c r="A17199" s="285">
        <v>423883</v>
      </c>
      <c r="B17199" s="285" t="s">
        <v>24460</v>
      </c>
      <c r="C17199" s="513">
        <v>132.309</v>
      </c>
    </row>
    <row r="17200" spans="1:3">
      <c r="A17200" s="285">
        <v>423888</v>
      </c>
      <c r="B17200" s="285" t="s">
        <v>24461</v>
      </c>
      <c r="C17200" s="513">
        <v>2.6589999999999998</v>
      </c>
    </row>
    <row r="17201" spans="1:3">
      <c r="A17201" s="285">
        <v>423889</v>
      </c>
      <c r="B17201" s="285" t="s">
        <v>24462</v>
      </c>
      <c r="C17201" s="513">
        <v>3.3904000000000001</v>
      </c>
    </row>
    <row r="17202" spans="1:3">
      <c r="A17202" s="285">
        <v>423891</v>
      </c>
      <c r="B17202" s="285" t="s">
        <v>24463</v>
      </c>
      <c r="C17202" s="513">
        <v>74.42</v>
      </c>
    </row>
    <row r="17203" spans="1:3">
      <c r="A17203" s="285">
        <v>423892</v>
      </c>
      <c r="B17203" s="285" t="s">
        <v>24464</v>
      </c>
      <c r="C17203" s="513">
        <v>93.451999999999998</v>
      </c>
    </row>
    <row r="17204" spans="1:3">
      <c r="A17204" s="285">
        <v>423893</v>
      </c>
      <c r="B17204" s="285" t="s">
        <v>24436</v>
      </c>
      <c r="C17204" s="513">
        <v>15.792899999999999</v>
      </c>
    </row>
    <row r="17205" spans="1:3">
      <c r="A17205" s="285">
        <v>423894</v>
      </c>
      <c r="B17205" s="285" t="s">
        <v>24436</v>
      </c>
      <c r="C17205" s="513">
        <v>18.080400000000001</v>
      </c>
    </row>
    <row r="17206" spans="1:3">
      <c r="A17206" s="285">
        <v>433000</v>
      </c>
      <c r="B17206" s="285" t="s">
        <v>24465</v>
      </c>
      <c r="C17206" s="513">
        <v>96.489000000000004</v>
      </c>
    </row>
    <row r="17207" spans="1:3">
      <c r="A17207" s="285">
        <v>433001</v>
      </c>
      <c r="B17207" s="285" t="s">
        <v>24466</v>
      </c>
      <c r="C17207" s="513">
        <v>116.17019999999999</v>
      </c>
    </row>
    <row r="17208" spans="1:3">
      <c r="A17208" s="285">
        <v>433002</v>
      </c>
      <c r="B17208" s="285" t="s">
        <v>24467</v>
      </c>
      <c r="C17208" s="513">
        <v>125.9469</v>
      </c>
    </row>
    <row r="17209" spans="1:3">
      <c r="A17209" s="285">
        <v>433003</v>
      </c>
      <c r="B17209" s="285" t="s">
        <v>24468</v>
      </c>
      <c r="C17209" s="513">
        <v>143.19990000000001</v>
      </c>
    </row>
    <row r="17210" spans="1:3">
      <c r="A17210" s="285">
        <v>433004</v>
      </c>
      <c r="B17210" s="285" t="s">
        <v>24469</v>
      </c>
      <c r="C17210" s="513">
        <v>167.73750000000001</v>
      </c>
    </row>
    <row r="17211" spans="1:3">
      <c r="A17211" s="285">
        <v>433005</v>
      </c>
      <c r="B17211" s="285" t="s">
        <v>24470</v>
      </c>
      <c r="C17211" s="513">
        <v>197.19540000000001</v>
      </c>
    </row>
    <row r="17212" spans="1:3">
      <c r="A17212" s="285">
        <v>433010</v>
      </c>
      <c r="B17212" s="285" t="s">
        <v>24465</v>
      </c>
      <c r="C17212" s="513">
        <v>109.2051</v>
      </c>
    </row>
    <row r="17213" spans="1:3">
      <c r="A17213" s="285">
        <v>433011</v>
      </c>
      <c r="B17213" s="285" t="s">
        <v>24466</v>
      </c>
      <c r="C17213" s="513">
        <v>130.03649999999999</v>
      </c>
    </row>
    <row r="17214" spans="1:3">
      <c r="A17214" s="285">
        <v>433012</v>
      </c>
      <c r="B17214" s="285" t="s">
        <v>24467</v>
      </c>
      <c r="C17214" s="513">
        <v>141.09119999999999</v>
      </c>
    </row>
    <row r="17215" spans="1:3">
      <c r="A17215" s="285">
        <v>433013</v>
      </c>
      <c r="B17215" s="285" t="s">
        <v>24468</v>
      </c>
      <c r="C17215" s="513">
        <v>162.7533</v>
      </c>
    </row>
    <row r="17216" spans="1:3">
      <c r="A17216" s="285">
        <v>433014</v>
      </c>
      <c r="B17216" s="285" t="s">
        <v>24469</v>
      </c>
      <c r="C17216" s="513">
        <v>195.4701</v>
      </c>
    </row>
    <row r="17217" spans="1:3">
      <c r="A17217" s="285">
        <v>433015</v>
      </c>
      <c r="B17217" s="285" t="s">
        <v>24470</v>
      </c>
      <c r="C17217" s="513">
        <v>227.3562</v>
      </c>
    </row>
    <row r="17218" spans="1:3">
      <c r="A17218" s="285">
        <v>433020</v>
      </c>
      <c r="B17218" s="285" t="s">
        <v>24471</v>
      </c>
      <c r="C17218" s="513">
        <v>69.906599999999997</v>
      </c>
    </row>
    <row r="17219" spans="1:3">
      <c r="A17219" s="285">
        <v>433021</v>
      </c>
      <c r="B17219" s="285" t="s">
        <v>24471</v>
      </c>
      <c r="C17219" s="513">
        <v>81.792000000000002</v>
      </c>
    </row>
    <row r="17220" spans="1:3">
      <c r="A17220" s="285">
        <v>433022</v>
      </c>
      <c r="B17220" s="285" t="s">
        <v>24471</v>
      </c>
      <c r="C17220" s="513">
        <v>98.917199999999994</v>
      </c>
    </row>
    <row r="17221" spans="1:3">
      <c r="A17221" s="285">
        <v>433023</v>
      </c>
      <c r="B17221" s="285" t="s">
        <v>24471</v>
      </c>
      <c r="C17221" s="513">
        <v>103.9014</v>
      </c>
    </row>
    <row r="17222" spans="1:3">
      <c r="A17222" s="285">
        <v>433024</v>
      </c>
      <c r="B17222" s="285" t="s">
        <v>24471</v>
      </c>
      <c r="C17222" s="513">
        <v>118.6623</v>
      </c>
    </row>
    <row r="17223" spans="1:3">
      <c r="A17223" s="285">
        <v>433025</v>
      </c>
      <c r="B17223" s="285" t="s">
        <v>24471</v>
      </c>
      <c r="C17223" s="513">
        <v>134.12610000000001</v>
      </c>
    </row>
    <row r="17224" spans="1:3">
      <c r="A17224" s="285">
        <v>433030</v>
      </c>
      <c r="B17224" s="285" t="s">
        <v>24472</v>
      </c>
      <c r="C17224" s="513">
        <v>80.961299999999994</v>
      </c>
    </row>
    <row r="17225" spans="1:3">
      <c r="A17225" s="285">
        <v>433031</v>
      </c>
      <c r="B17225" s="285" t="s">
        <v>24472</v>
      </c>
      <c r="C17225" s="513">
        <v>94.891499999999994</v>
      </c>
    </row>
    <row r="17226" spans="1:3">
      <c r="A17226" s="285">
        <v>433032</v>
      </c>
      <c r="B17226" s="285" t="s">
        <v>24472</v>
      </c>
      <c r="C17226" s="513">
        <v>110.48309999999999</v>
      </c>
    </row>
    <row r="17227" spans="1:3">
      <c r="A17227" s="285">
        <v>433033</v>
      </c>
      <c r="B17227" s="285" t="s">
        <v>24472</v>
      </c>
      <c r="C17227" s="513">
        <v>114.50879999999999</v>
      </c>
    </row>
    <row r="17228" spans="1:3">
      <c r="A17228" s="285">
        <v>433034</v>
      </c>
      <c r="B17228" s="285" t="s">
        <v>24472</v>
      </c>
      <c r="C17228" s="513">
        <v>130.03649999999999</v>
      </c>
    </row>
    <row r="17229" spans="1:3">
      <c r="A17229" s="285">
        <v>433035</v>
      </c>
      <c r="B17229" s="285" t="s">
        <v>24472</v>
      </c>
      <c r="C17229" s="513">
        <v>148.887</v>
      </c>
    </row>
    <row r="17230" spans="1:3">
      <c r="A17230" s="285">
        <v>433045</v>
      </c>
      <c r="B17230" s="285" t="s">
        <v>24473</v>
      </c>
      <c r="C17230" s="513">
        <v>89.971199999999996</v>
      </c>
    </row>
    <row r="17231" spans="1:3">
      <c r="A17231" s="285">
        <v>433046</v>
      </c>
      <c r="B17231" s="285" t="s">
        <v>24473</v>
      </c>
      <c r="C17231" s="513">
        <v>106.2657</v>
      </c>
    </row>
    <row r="17232" spans="1:3">
      <c r="A17232" s="285">
        <v>433050</v>
      </c>
      <c r="B17232" s="285" t="s">
        <v>24474</v>
      </c>
      <c r="C17232" s="513">
        <v>41.713900000000002</v>
      </c>
    </row>
    <row r="17233" spans="1:3">
      <c r="A17233" s="285">
        <v>433051</v>
      </c>
      <c r="B17233" s="285" t="s">
        <v>24474</v>
      </c>
      <c r="C17233" s="513">
        <v>44.161299999999997</v>
      </c>
    </row>
    <row r="17234" spans="1:3">
      <c r="A17234" s="285">
        <v>433052</v>
      </c>
      <c r="B17234" s="285" t="s">
        <v>24474</v>
      </c>
      <c r="C17234" s="513">
        <v>51.522599999999997</v>
      </c>
    </row>
    <row r="17235" spans="1:3">
      <c r="A17235" s="285">
        <v>433053</v>
      </c>
      <c r="B17235" s="285" t="s">
        <v>24475</v>
      </c>
      <c r="C17235" s="513">
        <v>32.716799999999999</v>
      </c>
    </row>
    <row r="17236" spans="1:3">
      <c r="A17236" s="285">
        <v>433054</v>
      </c>
      <c r="B17236" s="285" t="s">
        <v>24476</v>
      </c>
      <c r="C17236" s="513">
        <v>36.799999999999997</v>
      </c>
    </row>
    <row r="17237" spans="1:3">
      <c r="A17237" s="285">
        <v>433055</v>
      </c>
      <c r="B17237" s="285" t="s">
        <v>24476</v>
      </c>
      <c r="C17237" s="513">
        <v>41.713900000000002</v>
      </c>
    </row>
    <row r="17238" spans="1:3">
      <c r="A17238" s="285">
        <v>433060</v>
      </c>
      <c r="B17238" s="285" t="s">
        <v>24474</v>
      </c>
      <c r="C17238" s="513">
        <v>50.710999999999999</v>
      </c>
    </row>
    <row r="17239" spans="1:3">
      <c r="A17239" s="285">
        <v>433061</v>
      </c>
      <c r="B17239" s="285" t="s">
        <v>24474</v>
      </c>
      <c r="C17239" s="513">
        <v>53.982700000000001</v>
      </c>
    </row>
    <row r="17240" spans="1:3">
      <c r="A17240" s="285">
        <v>433062</v>
      </c>
      <c r="B17240" s="285" t="s">
        <v>24474</v>
      </c>
      <c r="C17240" s="513">
        <v>70.353899999999996</v>
      </c>
    </row>
    <row r="17241" spans="1:3">
      <c r="A17241" s="285">
        <v>433063</v>
      </c>
      <c r="B17241" s="285" t="s">
        <v>24475</v>
      </c>
      <c r="C17241" s="513">
        <v>40.0717</v>
      </c>
    </row>
    <row r="17242" spans="1:3">
      <c r="A17242" s="285">
        <v>433064</v>
      </c>
      <c r="B17242" s="285" t="s">
        <v>24476</v>
      </c>
      <c r="C17242" s="513">
        <v>43.758699999999997</v>
      </c>
    </row>
    <row r="17243" spans="1:3">
      <c r="A17243" s="285">
        <v>433065</v>
      </c>
      <c r="B17243" s="285" t="s">
        <v>24476</v>
      </c>
      <c r="C17243" s="513">
        <v>47.433</v>
      </c>
    </row>
    <row r="17244" spans="1:3">
      <c r="A17244" s="285">
        <v>433070</v>
      </c>
      <c r="B17244" s="285" t="s">
        <v>24477</v>
      </c>
      <c r="C17244" s="513">
        <v>29.854099999999999</v>
      </c>
    </row>
    <row r="17245" spans="1:3">
      <c r="A17245" s="285">
        <v>433071</v>
      </c>
      <c r="B17245" s="285" t="s">
        <v>24477</v>
      </c>
      <c r="C17245" s="513">
        <v>33.125799999999998</v>
      </c>
    </row>
    <row r="17246" spans="1:3">
      <c r="A17246" s="285">
        <v>433072</v>
      </c>
      <c r="B17246" s="285" t="s">
        <v>24477</v>
      </c>
      <c r="C17246" s="513">
        <v>39.260199999999998</v>
      </c>
    </row>
    <row r="17247" spans="1:3">
      <c r="A17247" s="285">
        <v>433073</v>
      </c>
      <c r="B17247" s="285" t="s">
        <v>24478</v>
      </c>
      <c r="C17247" s="513">
        <v>44.161299999999997</v>
      </c>
    </row>
    <row r="17248" spans="1:3">
      <c r="A17248" s="285">
        <v>433074</v>
      </c>
      <c r="B17248" s="285" t="s">
        <v>24479</v>
      </c>
      <c r="C17248" s="513">
        <v>49.682299999999998</v>
      </c>
    </row>
    <row r="17249" spans="1:3">
      <c r="A17249" s="285">
        <v>433075</v>
      </c>
      <c r="B17249" s="285" t="s">
        <v>24479</v>
      </c>
      <c r="C17249" s="513">
        <v>58.065899999999999</v>
      </c>
    </row>
    <row r="17250" spans="1:3">
      <c r="A17250" s="285">
        <v>433076</v>
      </c>
      <c r="B17250" s="285" t="s">
        <v>24477</v>
      </c>
      <c r="C17250" s="513">
        <v>38.4422</v>
      </c>
    </row>
    <row r="17251" spans="1:3">
      <c r="A17251" s="285">
        <v>433077</v>
      </c>
      <c r="B17251" s="285" t="s">
        <v>24477</v>
      </c>
      <c r="C17251" s="513">
        <v>41.713900000000002</v>
      </c>
    </row>
    <row r="17252" spans="1:3">
      <c r="A17252" s="285">
        <v>433078</v>
      </c>
      <c r="B17252" s="285" t="s">
        <v>24477</v>
      </c>
      <c r="C17252" s="513">
        <v>46.615099999999998</v>
      </c>
    </row>
    <row r="17253" spans="1:3">
      <c r="A17253" s="285">
        <v>433080</v>
      </c>
      <c r="B17253" s="285" t="s">
        <v>24478</v>
      </c>
      <c r="C17253" s="513">
        <v>51.937899999999999</v>
      </c>
    </row>
    <row r="17254" spans="1:3">
      <c r="A17254" s="285">
        <v>433081</v>
      </c>
      <c r="B17254" s="285" t="s">
        <v>24479</v>
      </c>
      <c r="C17254" s="513">
        <v>54.794199999999996</v>
      </c>
    </row>
    <row r="17255" spans="1:3">
      <c r="A17255" s="285">
        <v>433082</v>
      </c>
      <c r="B17255" s="285" t="s">
        <v>24479</v>
      </c>
      <c r="C17255" s="513">
        <v>63.388800000000003</v>
      </c>
    </row>
    <row r="17256" spans="1:3">
      <c r="A17256" s="285">
        <v>433083</v>
      </c>
      <c r="B17256" s="285" t="s">
        <v>24477</v>
      </c>
      <c r="C17256" s="513">
        <v>42.320999999999998</v>
      </c>
    </row>
    <row r="17257" spans="1:3">
      <c r="A17257" s="285">
        <v>433084</v>
      </c>
      <c r="B17257" s="285" t="s">
        <v>24477</v>
      </c>
      <c r="C17257" s="513">
        <v>45.7971</v>
      </c>
    </row>
    <row r="17258" spans="1:3">
      <c r="A17258" s="285">
        <v>433085</v>
      </c>
      <c r="B17258" s="285" t="s">
        <v>24477</v>
      </c>
      <c r="C17258" s="513">
        <v>50.295699999999997</v>
      </c>
    </row>
    <row r="17259" spans="1:3">
      <c r="A17259" s="285">
        <v>433090</v>
      </c>
      <c r="B17259" s="285" t="s">
        <v>24478</v>
      </c>
      <c r="C17259" s="513">
        <v>60.117100000000001</v>
      </c>
    </row>
    <row r="17260" spans="1:3">
      <c r="A17260" s="285">
        <v>433091</v>
      </c>
      <c r="B17260" s="285" t="s">
        <v>24479</v>
      </c>
      <c r="C17260" s="513">
        <v>62.967100000000002</v>
      </c>
    </row>
    <row r="17261" spans="1:3">
      <c r="A17261" s="285">
        <v>433092</v>
      </c>
      <c r="B17261" s="285" t="s">
        <v>24479</v>
      </c>
      <c r="C17261" s="513">
        <v>76.040999999999997</v>
      </c>
    </row>
    <row r="17262" spans="1:3">
      <c r="A17262" s="285">
        <v>433093</v>
      </c>
      <c r="B17262" s="285" t="s">
        <v>24477</v>
      </c>
      <c r="C17262" s="513">
        <v>50.710999999999999</v>
      </c>
    </row>
    <row r="17263" spans="1:3">
      <c r="A17263" s="285">
        <v>433094</v>
      </c>
      <c r="B17263" s="285" t="s">
        <v>24477</v>
      </c>
      <c r="C17263" s="513">
        <v>53.982700000000001</v>
      </c>
    </row>
    <row r="17264" spans="1:3">
      <c r="A17264" s="285">
        <v>433095</v>
      </c>
      <c r="B17264" s="285" t="s">
        <v>24477</v>
      </c>
      <c r="C17264" s="513">
        <v>64.219499999999996</v>
      </c>
    </row>
    <row r="17265" spans="1:3">
      <c r="A17265" s="285">
        <v>433099</v>
      </c>
      <c r="B17265" s="285" t="s">
        <v>24480</v>
      </c>
      <c r="C17265" s="513">
        <v>44.985599999999998</v>
      </c>
    </row>
    <row r="17266" spans="1:3">
      <c r="A17266" s="285">
        <v>625014</v>
      </c>
      <c r="B17266" s="285" t="s">
        <v>24461</v>
      </c>
      <c r="C17266" s="513">
        <v>39.046100000000003</v>
      </c>
    </row>
    <row r="17267" spans="1:3">
      <c r="A17267" s="285">
        <v>625018</v>
      </c>
      <c r="B17267" s="285" t="s">
        <v>24462</v>
      </c>
      <c r="C17267" s="513">
        <v>49.690600000000003</v>
      </c>
    </row>
    <row r="17268" spans="1:3">
      <c r="A17268" s="285">
        <v>660426</v>
      </c>
      <c r="B17268" s="285" t="s">
        <v>24481</v>
      </c>
      <c r="C17268" s="513">
        <v>133.5</v>
      </c>
    </row>
    <row r="17269" spans="1:3">
      <c r="A17269" s="285">
        <v>660427</v>
      </c>
      <c r="B17269" s="285" t="s">
        <v>24482</v>
      </c>
      <c r="C17269" s="513">
        <v>146.85</v>
      </c>
    </row>
    <row r="17270" spans="1:3">
      <c r="A17270" s="285">
        <v>660428</v>
      </c>
      <c r="B17270" s="285" t="s">
        <v>24483</v>
      </c>
      <c r="C17270" s="513">
        <v>182.25</v>
      </c>
    </row>
    <row r="17271" spans="1:3">
      <c r="A17271" s="285">
        <v>660429</v>
      </c>
      <c r="B17271" s="285" t="s">
        <v>24484</v>
      </c>
      <c r="C17271" s="513">
        <v>209.47499999999999</v>
      </c>
    </row>
    <row r="17272" spans="1:3">
      <c r="A17272" s="285">
        <v>660621</v>
      </c>
      <c r="B17272" s="285" t="s">
        <v>24485</v>
      </c>
      <c r="C17272" s="513">
        <v>102.825</v>
      </c>
    </row>
    <row r="17273" spans="1:3">
      <c r="A17273" s="285">
        <v>660623</v>
      </c>
      <c r="B17273" s="285" t="s">
        <v>24486</v>
      </c>
      <c r="C17273" s="513">
        <v>113.1</v>
      </c>
    </row>
    <row r="17274" spans="1:3">
      <c r="A17274" s="285">
        <v>660624</v>
      </c>
      <c r="B17274" s="285" t="s">
        <v>24487</v>
      </c>
      <c r="C17274" s="513">
        <v>135.67500000000001</v>
      </c>
    </row>
    <row r="17275" spans="1:3">
      <c r="A17275" s="285">
        <v>660625</v>
      </c>
      <c r="B17275" s="285" t="s">
        <v>24488</v>
      </c>
      <c r="C17275" s="513">
        <v>156.07499999999999</v>
      </c>
    </row>
    <row r="17276" spans="1:3">
      <c r="A17276" s="285">
        <v>661426</v>
      </c>
      <c r="B17276" s="285" t="s">
        <v>24481</v>
      </c>
      <c r="C17276" s="513">
        <v>115.575</v>
      </c>
    </row>
    <row r="17277" spans="1:3">
      <c r="A17277" s="285">
        <v>661427</v>
      </c>
      <c r="B17277" s="285" t="s">
        <v>24482</v>
      </c>
      <c r="C17277" s="513">
        <v>127.05</v>
      </c>
    </row>
    <row r="17278" spans="1:3">
      <c r="A17278" s="285">
        <v>661428</v>
      </c>
      <c r="B17278" s="285" t="s">
        <v>24489</v>
      </c>
      <c r="C17278" s="513">
        <v>157.72499999999999</v>
      </c>
    </row>
    <row r="17279" spans="1:3">
      <c r="A17279" s="285">
        <v>661429</v>
      </c>
      <c r="B17279" s="285" t="s">
        <v>24490</v>
      </c>
      <c r="C17279" s="513">
        <v>161.55000000000001</v>
      </c>
    </row>
    <row r="17280" spans="1:3">
      <c r="A17280" s="285">
        <v>661625</v>
      </c>
      <c r="B17280" s="285" t="s">
        <v>24488</v>
      </c>
      <c r="C17280" s="513">
        <v>133.27500000000001</v>
      </c>
    </row>
    <row r="17281" spans="1:3">
      <c r="A17281" s="285">
        <v>661635</v>
      </c>
      <c r="B17281" s="285" t="s">
        <v>24491</v>
      </c>
      <c r="C17281" s="513">
        <v>141.82499999999999</v>
      </c>
    </row>
    <row r="17282" spans="1:3">
      <c r="A17282" s="285">
        <v>741255</v>
      </c>
      <c r="B17282" s="285" t="s">
        <v>24492</v>
      </c>
      <c r="C17282" s="513">
        <v>53.871299999999998</v>
      </c>
    </row>
    <row r="17283" spans="1:3">
      <c r="A17283" s="285" t="e">
        <v>#VALUE!</v>
      </c>
      <c r="B17283" s="285" t="s">
        <v>24493</v>
      </c>
      <c r="C17283" s="513">
        <v>83.828000000000003</v>
      </c>
    </row>
    <row r="17284" spans="1:3">
      <c r="A17284" s="285" t="e">
        <v>#VALUE!</v>
      </c>
      <c r="B17284" s="285" t="s">
        <v>24494</v>
      </c>
      <c r="C17284" s="513">
        <v>8.19</v>
      </c>
    </row>
    <row r="17285" spans="1:3">
      <c r="A17285" s="285">
        <v>601026</v>
      </c>
      <c r="B17285" s="285" t="s">
        <v>24495</v>
      </c>
      <c r="C17285" s="513">
        <v>5.7202999999999999</v>
      </c>
    </row>
    <row r="17286" spans="1:3">
      <c r="A17286" s="285">
        <v>54617</v>
      </c>
      <c r="B17286" s="285" t="s">
        <v>24496</v>
      </c>
      <c r="C17286" s="513">
        <v>102.6567</v>
      </c>
    </row>
    <row r="17287" spans="1:3">
      <c r="A17287" s="285">
        <v>32519</v>
      </c>
      <c r="B17287" s="285" t="s">
        <v>24497</v>
      </c>
      <c r="C17287" s="513">
        <v>6.5</v>
      </c>
    </row>
    <row r="17288" spans="1:3">
      <c r="A17288" s="285" t="e">
        <v>#VALUE!</v>
      </c>
      <c r="B17288" s="285" t="s">
        <v>24498</v>
      </c>
      <c r="C17288" s="513">
        <v>840</v>
      </c>
    </row>
    <row r="17289" spans="1:3">
      <c r="A17289" s="285">
        <v>311062</v>
      </c>
      <c r="B17289" s="285" t="s">
        <v>24499</v>
      </c>
      <c r="C17289" s="513">
        <v>529.86</v>
      </c>
    </row>
    <row r="17290" spans="1:3">
      <c r="A17290" s="285">
        <v>311063</v>
      </c>
      <c r="B17290" s="285" t="s">
        <v>24500</v>
      </c>
      <c r="C17290" s="513">
        <v>688.8</v>
      </c>
    </row>
    <row r="17291" spans="1:3">
      <c r="A17291" s="285">
        <v>54614</v>
      </c>
      <c r="B17291" s="285" t="s">
        <v>24501</v>
      </c>
      <c r="C17291" s="513">
        <v>92.871600000000001</v>
      </c>
    </row>
    <row r="17292" spans="1:3">
      <c r="A17292" s="285">
        <v>741258</v>
      </c>
      <c r="B17292" s="285" t="s">
        <v>24502</v>
      </c>
      <c r="C17292" s="513">
        <v>5.4539</v>
      </c>
    </row>
    <row r="17293" spans="1:3">
      <c r="A17293" s="285">
        <v>411957</v>
      </c>
      <c r="B17293" s="285" t="s">
        <v>24503</v>
      </c>
      <c r="C17293" s="513">
        <v>390.91500000000002</v>
      </c>
    </row>
    <row r="17294" spans="1:3">
      <c r="A17294" s="285">
        <v>411961</v>
      </c>
      <c r="B17294" s="285" t="s">
        <v>24504</v>
      </c>
      <c r="C17294" s="513">
        <v>255.71700000000001</v>
      </c>
    </row>
    <row r="17295" spans="1:3">
      <c r="A17295" s="285">
        <v>411972</v>
      </c>
      <c r="B17295" s="285" t="s">
        <v>24505</v>
      </c>
      <c r="C17295" s="513">
        <v>371.51100000000002</v>
      </c>
    </row>
    <row r="17296" spans="1:3">
      <c r="A17296" s="285">
        <v>654701</v>
      </c>
      <c r="B17296" s="285" t="s">
        <v>24506</v>
      </c>
      <c r="C17296" s="513">
        <v>71.274900000000002</v>
      </c>
    </row>
    <row r="17297" spans="1:3">
      <c r="A17297" s="285" t="e">
        <v>#VALUE!</v>
      </c>
      <c r="B17297" s="285" t="s">
        <v>24506</v>
      </c>
      <c r="C17297" s="513">
        <v>69.248400000000004</v>
      </c>
    </row>
    <row r="17298" spans="1:3">
      <c r="A17298" s="285">
        <v>654702</v>
      </c>
      <c r="B17298" s="285" t="s">
        <v>24507</v>
      </c>
      <c r="C17298" s="513">
        <v>71.274900000000002</v>
      </c>
    </row>
    <row r="17299" spans="1:3">
      <c r="A17299" s="285" t="e">
        <v>#VALUE!</v>
      </c>
      <c r="B17299" s="285" t="s">
        <v>24507</v>
      </c>
      <c r="C17299" s="513">
        <v>69.248400000000004</v>
      </c>
    </row>
    <row r="17300" spans="1:3">
      <c r="A17300" s="285">
        <v>654703</v>
      </c>
      <c r="B17300" s="285" t="s">
        <v>24508</v>
      </c>
      <c r="C17300" s="513">
        <v>74.401499999999999</v>
      </c>
    </row>
    <row r="17301" spans="1:3">
      <c r="A17301" s="285" t="e">
        <v>#VALUE!</v>
      </c>
      <c r="B17301" s="285" t="s">
        <v>24508</v>
      </c>
      <c r="C17301" s="513">
        <v>72.375</v>
      </c>
    </row>
    <row r="17302" spans="1:3">
      <c r="A17302" s="285">
        <v>654704</v>
      </c>
      <c r="B17302" s="285" t="s">
        <v>24509</v>
      </c>
      <c r="C17302" s="513">
        <v>84.012900000000002</v>
      </c>
    </row>
    <row r="17303" spans="1:3">
      <c r="A17303" s="285" t="e">
        <v>#VALUE!</v>
      </c>
      <c r="B17303" s="285" t="s">
        <v>24509</v>
      </c>
      <c r="C17303" s="513">
        <v>81.9285</v>
      </c>
    </row>
    <row r="17304" spans="1:3">
      <c r="A17304" s="285">
        <v>654705</v>
      </c>
      <c r="B17304" s="285" t="s">
        <v>24506</v>
      </c>
      <c r="C17304" s="513">
        <v>61.953000000000003</v>
      </c>
    </row>
    <row r="17305" spans="1:3">
      <c r="A17305" s="285" t="e">
        <v>#VALUE!</v>
      </c>
      <c r="B17305" s="285" t="s">
        <v>24506</v>
      </c>
      <c r="C17305" s="513">
        <v>59.868600000000001</v>
      </c>
    </row>
    <row r="17306" spans="1:3">
      <c r="A17306" s="285">
        <v>654707</v>
      </c>
      <c r="B17306" s="285" t="s">
        <v>24507</v>
      </c>
      <c r="C17306" s="513">
        <v>61.953000000000003</v>
      </c>
    </row>
    <row r="17307" spans="1:3">
      <c r="A17307" s="285" t="e">
        <v>#VALUE!</v>
      </c>
      <c r="B17307" s="285" t="s">
        <v>24507</v>
      </c>
      <c r="C17307" s="513">
        <v>59.868600000000001</v>
      </c>
    </row>
    <row r="17308" spans="1:3">
      <c r="A17308" s="285">
        <v>654708</v>
      </c>
      <c r="B17308" s="285" t="s">
        <v>24508</v>
      </c>
      <c r="C17308" s="513">
        <v>65.079599999999999</v>
      </c>
    </row>
    <row r="17309" spans="1:3">
      <c r="A17309" s="285" t="e">
        <v>#VALUE!</v>
      </c>
      <c r="B17309" s="285" t="s">
        <v>24508</v>
      </c>
      <c r="C17309" s="513">
        <v>62.995199999999997</v>
      </c>
    </row>
    <row r="17310" spans="1:3">
      <c r="A17310" s="285">
        <v>654720</v>
      </c>
      <c r="B17310" s="285" t="s">
        <v>24510</v>
      </c>
      <c r="C17310" s="513">
        <v>23.061599999999999</v>
      </c>
    </row>
    <row r="17311" spans="1:3">
      <c r="A17311" s="285" t="e">
        <v>#VALUE!</v>
      </c>
      <c r="B17311" s="285" t="s">
        <v>24511</v>
      </c>
      <c r="C17311" s="513">
        <v>23.061599999999999</v>
      </c>
    </row>
    <row r="17312" spans="1:3">
      <c r="A17312" s="285">
        <v>654721</v>
      </c>
      <c r="B17312" s="285" t="s">
        <v>24512</v>
      </c>
      <c r="C17312" s="513">
        <v>23.061599999999999</v>
      </c>
    </row>
    <row r="17313" spans="1:3">
      <c r="A17313" s="285" t="e">
        <v>#VALUE!</v>
      </c>
      <c r="B17313" s="285" t="s">
        <v>24513</v>
      </c>
      <c r="C17313" s="513">
        <v>23.061599999999999</v>
      </c>
    </row>
    <row r="17314" spans="1:3">
      <c r="A17314" s="285">
        <v>654722</v>
      </c>
      <c r="B17314" s="285" t="s">
        <v>24514</v>
      </c>
      <c r="C17314" s="513">
        <v>25.302299999999999</v>
      </c>
    </row>
    <row r="17315" spans="1:3">
      <c r="A17315" s="285" t="e">
        <v>#VALUE!</v>
      </c>
      <c r="B17315" s="285" t="s">
        <v>24515</v>
      </c>
      <c r="C17315" s="513">
        <v>25.302299999999999</v>
      </c>
    </row>
    <row r="17316" spans="1:3">
      <c r="A17316" s="285">
        <v>654723</v>
      </c>
      <c r="B17316" s="285" t="s">
        <v>24516</v>
      </c>
      <c r="C17316" s="513">
        <v>30.5365</v>
      </c>
    </row>
    <row r="17317" spans="1:3">
      <c r="A17317" s="285" t="e">
        <v>#VALUE!</v>
      </c>
      <c r="B17317" s="285" t="s">
        <v>24517</v>
      </c>
      <c r="C17317" s="513">
        <v>30.5365</v>
      </c>
    </row>
    <row r="17318" spans="1:3">
      <c r="A17318" s="285">
        <v>654730</v>
      </c>
      <c r="B17318" s="285" t="s">
        <v>24510</v>
      </c>
      <c r="C17318" s="513">
        <v>43.9114</v>
      </c>
    </row>
    <row r="17319" spans="1:3">
      <c r="A17319" s="285" t="e">
        <v>#VALUE!</v>
      </c>
      <c r="B17319" s="285" t="s">
        <v>24518</v>
      </c>
      <c r="C17319" s="513">
        <v>43.9114</v>
      </c>
    </row>
    <row r="17320" spans="1:3">
      <c r="A17320" s="285">
        <v>654731</v>
      </c>
      <c r="B17320" s="285" t="s">
        <v>24512</v>
      </c>
      <c r="C17320" s="513">
        <v>43.9114</v>
      </c>
    </row>
    <row r="17321" spans="1:3">
      <c r="A17321" s="285" t="e">
        <v>#VALUE!</v>
      </c>
      <c r="B17321" s="285" t="s">
        <v>24519</v>
      </c>
      <c r="C17321" s="513">
        <v>43.9114</v>
      </c>
    </row>
    <row r="17322" spans="1:3">
      <c r="A17322" s="285">
        <v>654732</v>
      </c>
      <c r="B17322" s="285" t="s">
        <v>24514</v>
      </c>
      <c r="C17322" s="513">
        <v>46.152099999999997</v>
      </c>
    </row>
    <row r="17323" spans="1:3">
      <c r="A17323" s="285" t="e">
        <v>#VALUE!</v>
      </c>
      <c r="B17323" s="285" t="s">
        <v>24520</v>
      </c>
      <c r="C17323" s="513">
        <v>46.152099999999997</v>
      </c>
    </row>
    <row r="17324" spans="1:3">
      <c r="A17324" s="285">
        <v>654733</v>
      </c>
      <c r="B17324" s="285" t="s">
        <v>24517</v>
      </c>
      <c r="C17324" s="513">
        <v>51.386200000000002</v>
      </c>
    </row>
    <row r="17325" spans="1:3">
      <c r="A17325" s="285" t="e">
        <v>#VALUE!</v>
      </c>
      <c r="B17325" s="285" t="s">
        <v>24516</v>
      </c>
      <c r="C17325" s="513">
        <v>51.386200000000002</v>
      </c>
    </row>
    <row r="17326" spans="1:3">
      <c r="A17326" s="285">
        <v>654739</v>
      </c>
      <c r="B17326" s="285" t="s">
        <v>24521</v>
      </c>
      <c r="C17326" s="513">
        <v>1.5662</v>
      </c>
    </row>
    <row r="17327" spans="1:3">
      <c r="A17327" s="285">
        <v>654740</v>
      </c>
      <c r="B17327" s="285" t="s">
        <v>24522</v>
      </c>
      <c r="C17327" s="513">
        <v>65.484899999999996</v>
      </c>
    </row>
    <row r="17328" spans="1:3">
      <c r="A17328" s="285">
        <v>654741</v>
      </c>
      <c r="B17328" s="285" t="s">
        <v>24522</v>
      </c>
      <c r="C17328" s="513">
        <v>75.906899999999993</v>
      </c>
    </row>
    <row r="17329" spans="1:3">
      <c r="A17329" s="285">
        <v>654742</v>
      </c>
      <c r="B17329" s="285" t="s">
        <v>24522</v>
      </c>
      <c r="C17329" s="513">
        <v>93.392700000000005</v>
      </c>
    </row>
    <row r="17330" spans="1:3">
      <c r="A17330" s="285">
        <v>654743</v>
      </c>
      <c r="B17330" s="285" t="s">
        <v>24523</v>
      </c>
      <c r="C17330" s="513">
        <v>65.484899999999996</v>
      </c>
    </row>
    <row r="17331" spans="1:3">
      <c r="A17331" s="285">
        <v>654744</v>
      </c>
      <c r="B17331" s="285" t="s">
        <v>24523</v>
      </c>
      <c r="C17331" s="513">
        <v>75.906899999999993</v>
      </c>
    </row>
    <row r="17332" spans="1:3">
      <c r="A17332" s="285">
        <v>654745</v>
      </c>
      <c r="B17332" s="285" t="s">
        <v>24523</v>
      </c>
      <c r="C17332" s="513">
        <v>93.392700000000005</v>
      </c>
    </row>
    <row r="17333" spans="1:3">
      <c r="A17333" s="285">
        <v>654755</v>
      </c>
      <c r="B17333" s="285" t="s">
        <v>24524</v>
      </c>
      <c r="C17333" s="513">
        <v>31.121200000000002</v>
      </c>
    </row>
    <row r="17334" spans="1:3">
      <c r="A17334" s="285">
        <v>654756</v>
      </c>
      <c r="B17334" s="285" t="s">
        <v>24524</v>
      </c>
      <c r="C17334" s="513">
        <v>27.0625</v>
      </c>
    </row>
    <row r="17335" spans="1:3">
      <c r="A17335" s="285">
        <v>654757</v>
      </c>
      <c r="B17335" s="285" t="s">
        <v>24524</v>
      </c>
      <c r="C17335" s="513">
        <v>27.0625</v>
      </c>
    </row>
    <row r="17336" spans="1:3">
      <c r="A17336" s="285">
        <v>654759</v>
      </c>
      <c r="B17336" s="285" t="s">
        <v>24524</v>
      </c>
      <c r="C17336" s="513">
        <v>34.5837</v>
      </c>
    </row>
    <row r="17337" spans="1:3">
      <c r="A17337" s="285">
        <v>654760</v>
      </c>
      <c r="B17337" s="285" t="s">
        <v>24524</v>
      </c>
      <c r="C17337" s="513">
        <v>30.0733</v>
      </c>
    </row>
    <row r="17338" spans="1:3">
      <c r="A17338" s="285">
        <v>654761</v>
      </c>
      <c r="B17338" s="285" t="s">
        <v>24524</v>
      </c>
      <c r="C17338" s="513">
        <v>30.0733</v>
      </c>
    </row>
    <row r="17339" spans="1:3">
      <c r="A17339" s="285">
        <v>654763</v>
      </c>
      <c r="B17339" s="285" t="s">
        <v>24524</v>
      </c>
      <c r="C17339" s="513">
        <v>38.040300000000002</v>
      </c>
    </row>
    <row r="17340" spans="1:3">
      <c r="A17340" s="285">
        <v>654764</v>
      </c>
      <c r="B17340" s="285" t="s">
        <v>24524</v>
      </c>
      <c r="C17340" s="513">
        <v>33.078299999999999</v>
      </c>
    </row>
    <row r="17341" spans="1:3">
      <c r="A17341" s="285">
        <v>654765</v>
      </c>
      <c r="B17341" s="285" t="s">
        <v>24524</v>
      </c>
      <c r="C17341" s="513">
        <v>33.078299999999999</v>
      </c>
    </row>
    <row r="17342" spans="1:3">
      <c r="A17342" s="285">
        <v>654770</v>
      </c>
      <c r="B17342" s="285" t="s">
        <v>24525</v>
      </c>
      <c r="C17342" s="513">
        <v>66.816599999999994</v>
      </c>
    </row>
    <row r="17343" spans="1:3">
      <c r="A17343" s="285">
        <v>654771</v>
      </c>
      <c r="B17343" s="285" t="s">
        <v>24525</v>
      </c>
      <c r="C17343" s="513">
        <v>80.538899999999998</v>
      </c>
    </row>
    <row r="17344" spans="1:3">
      <c r="A17344" s="285">
        <v>654772</v>
      </c>
      <c r="B17344" s="285" t="s">
        <v>24525</v>
      </c>
      <c r="C17344" s="513">
        <v>111.5733</v>
      </c>
    </row>
    <row r="17345" spans="1:3">
      <c r="A17345" s="285">
        <v>654773</v>
      </c>
      <c r="B17345" s="285" t="s">
        <v>24526</v>
      </c>
      <c r="C17345" s="513">
        <v>66.816599999999994</v>
      </c>
    </row>
    <row r="17346" spans="1:3">
      <c r="A17346" s="285">
        <v>654774</v>
      </c>
      <c r="B17346" s="285" t="s">
        <v>24526</v>
      </c>
      <c r="C17346" s="513">
        <v>80.538899999999998</v>
      </c>
    </row>
    <row r="17347" spans="1:3">
      <c r="A17347" s="285">
        <v>654775</v>
      </c>
      <c r="B17347" s="285" t="s">
        <v>24526</v>
      </c>
      <c r="C17347" s="513">
        <v>110.8785</v>
      </c>
    </row>
    <row r="17348" spans="1:3">
      <c r="A17348" s="285">
        <v>654776</v>
      </c>
      <c r="B17348" s="285" t="s">
        <v>24527</v>
      </c>
      <c r="C17348" s="513">
        <v>70.232699999999994</v>
      </c>
    </row>
    <row r="17349" spans="1:3">
      <c r="A17349" s="285">
        <v>654777</v>
      </c>
      <c r="B17349" s="285" t="s">
        <v>24527</v>
      </c>
      <c r="C17349" s="513">
        <v>90.903000000000006</v>
      </c>
    </row>
    <row r="17350" spans="1:3">
      <c r="A17350" s="285">
        <v>654778</v>
      </c>
      <c r="B17350" s="285" t="s">
        <v>24527</v>
      </c>
      <c r="C17350" s="513">
        <v>115.9158</v>
      </c>
    </row>
    <row r="17351" spans="1:3">
      <c r="A17351" s="285">
        <v>654792</v>
      </c>
      <c r="B17351" s="285" t="s">
        <v>24528</v>
      </c>
      <c r="C17351" s="513">
        <v>90.903000000000006</v>
      </c>
    </row>
    <row r="17352" spans="1:3">
      <c r="A17352" s="285">
        <v>654799</v>
      </c>
      <c r="B17352" s="285" t="s">
        <v>24529</v>
      </c>
      <c r="C17352" s="513">
        <v>3.8521000000000001</v>
      </c>
    </row>
    <row r="17353" spans="1:3">
      <c r="A17353" s="285">
        <v>654800</v>
      </c>
      <c r="B17353" s="285" t="s">
        <v>24530</v>
      </c>
      <c r="C17353" s="513">
        <v>59.2896</v>
      </c>
    </row>
    <row r="17354" spans="1:3">
      <c r="A17354" s="285">
        <v>654801</v>
      </c>
      <c r="B17354" s="285" t="s">
        <v>24530</v>
      </c>
      <c r="C17354" s="513">
        <v>51.548400000000001</v>
      </c>
    </row>
    <row r="17355" spans="1:3">
      <c r="A17355" s="285">
        <v>654802</v>
      </c>
      <c r="B17355" s="285" t="s">
        <v>24530</v>
      </c>
      <c r="C17355" s="513">
        <v>51.548400000000001</v>
      </c>
    </row>
    <row r="17356" spans="1:3">
      <c r="A17356" s="285">
        <v>654803</v>
      </c>
      <c r="B17356" s="285" t="s">
        <v>24530</v>
      </c>
      <c r="C17356" s="513">
        <v>46.389499999999998</v>
      </c>
    </row>
    <row r="17357" spans="1:3">
      <c r="A17357" s="285">
        <v>654804</v>
      </c>
      <c r="B17357" s="285" t="s">
        <v>24531</v>
      </c>
      <c r="C17357" s="513">
        <v>118.5213</v>
      </c>
    </row>
    <row r="17358" spans="1:3">
      <c r="A17358" s="285">
        <v>654805</v>
      </c>
      <c r="B17358" s="285" t="s">
        <v>24532</v>
      </c>
      <c r="C17358" s="513">
        <v>103.1199</v>
      </c>
    </row>
    <row r="17359" spans="1:3">
      <c r="A17359" s="285">
        <v>654806</v>
      </c>
      <c r="B17359" s="285" t="s">
        <v>24532</v>
      </c>
      <c r="C17359" s="513">
        <v>103.1199</v>
      </c>
    </row>
    <row r="17360" spans="1:3">
      <c r="A17360" s="285">
        <v>654807</v>
      </c>
      <c r="B17360" s="285" t="s">
        <v>24532</v>
      </c>
      <c r="C17360" s="513">
        <v>92.755799999999994</v>
      </c>
    </row>
    <row r="17361" spans="1:3">
      <c r="A17361" s="285">
        <v>654808</v>
      </c>
      <c r="B17361" s="285" t="s">
        <v>24533</v>
      </c>
      <c r="C17361" s="513">
        <v>100.8039</v>
      </c>
    </row>
    <row r="17362" spans="1:3">
      <c r="A17362" s="285">
        <v>654809</v>
      </c>
      <c r="B17362" s="285" t="s">
        <v>24533</v>
      </c>
      <c r="C17362" s="513">
        <v>87.660600000000002</v>
      </c>
    </row>
    <row r="17363" spans="1:3">
      <c r="A17363" s="285">
        <v>654810</v>
      </c>
      <c r="B17363" s="285" t="s">
        <v>24533</v>
      </c>
      <c r="C17363" s="513">
        <v>87.660600000000002</v>
      </c>
    </row>
    <row r="17364" spans="1:3">
      <c r="A17364" s="285">
        <v>654811</v>
      </c>
      <c r="B17364" s="285" t="s">
        <v>24533</v>
      </c>
      <c r="C17364" s="513">
        <v>78.859800000000007</v>
      </c>
    </row>
    <row r="17365" spans="1:3">
      <c r="A17365" s="285">
        <v>654812</v>
      </c>
      <c r="B17365" s="285" t="s">
        <v>24534</v>
      </c>
      <c r="C17365" s="513">
        <v>107.52030000000001</v>
      </c>
    </row>
    <row r="17366" spans="1:3">
      <c r="A17366" s="285">
        <v>654814</v>
      </c>
      <c r="B17366" s="285" t="s">
        <v>24535</v>
      </c>
      <c r="C17366" s="513">
        <v>96.114000000000004</v>
      </c>
    </row>
    <row r="17367" spans="1:3">
      <c r="A17367" s="285">
        <v>654816</v>
      </c>
      <c r="B17367" s="285" t="s">
        <v>24535</v>
      </c>
      <c r="C17367" s="513">
        <v>103.8147</v>
      </c>
    </row>
    <row r="17368" spans="1:3">
      <c r="A17368" s="285">
        <v>654817</v>
      </c>
      <c r="B17368" s="285" t="s">
        <v>24536</v>
      </c>
      <c r="C17368" s="513">
        <v>96.114000000000004</v>
      </c>
    </row>
    <row r="17369" spans="1:3">
      <c r="A17369" s="285">
        <v>654818</v>
      </c>
      <c r="B17369" s="285" t="s">
        <v>24537</v>
      </c>
      <c r="C17369" s="513">
        <v>186.3801</v>
      </c>
    </row>
    <row r="17370" spans="1:3">
      <c r="A17370" s="285">
        <v>654819</v>
      </c>
      <c r="B17370" s="285" t="s">
        <v>24538</v>
      </c>
      <c r="C17370" s="513">
        <v>170.92080000000001</v>
      </c>
    </row>
    <row r="17371" spans="1:3">
      <c r="A17371" s="285">
        <v>654820</v>
      </c>
      <c r="B17371" s="285" t="s">
        <v>24539</v>
      </c>
      <c r="C17371" s="513">
        <v>161.48310000000001</v>
      </c>
    </row>
    <row r="17372" spans="1:3">
      <c r="A17372" s="285">
        <v>654821</v>
      </c>
      <c r="B17372" s="285" t="s">
        <v>24535</v>
      </c>
      <c r="C17372" s="513">
        <v>152.0454</v>
      </c>
    </row>
    <row r="17373" spans="1:3">
      <c r="A17373" s="285">
        <v>654827</v>
      </c>
      <c r="B17373" s="285" t="s">
        <v>24535</v>
      </c>
      <c r="C17373" s="513">
        <v>109.9521</v>
      </c>
    </row>
    <row r="17374" spans="1:3">
      <c r="A17374" s="285">
        <v>654850</v>
      </c>
      <c r="B17374" s="285" t="s">
        <v>24540</v>
      </c>
      <c r="C17374" s="513">
        <v>236.5215</v>
      </c>
    </row>
    <row r="17375" spans="1:3">
      <c r="A17375" s="285">
        <v>654851</v>
      </c>
      <c r="B17375" s="285" t="s">
        <v>24540</v>
      </c>
      <c r="C17375" s="513">
        <v>252.73349999999999</v>
      </c>
    </row>
    <row r="17376" spans="1:3">
      <c r="A17376" s="285">
        <v>654852</v>
      </c>
      <c r="B17376" s="285" t="s">
        <v>24540</v>
      </c>
      <c r="C17376" s="513">
        <v>254.7021</v>
      </c>
    </row>
    <row r="17377" spans="1:3">
      <c r="A17377" s="285">
        <v>654853</v>
      </c>
      <c r="B17377" s="285" t="s">
        <v>24540</v>
      </c>
      <c r="C17377" s="513">
        <v>310.1703</v>
      </c>
    </row>
    <row r="17378" spans="1:3">
      <c r="A17378" s="285">
        <v>654860</v>
      </c>
      <c r="B17378" s="285" t="s">
        <v>24541</v>
      </c>
      <c r="C17378" s="513">
        <v>94.203299999999999</v>
      </c>
    </row>
    <row r="17379" spans="1:3">
      <c r="A17379" s="285">
        <v>654861</v>
      </c>
      <c r="B17379" s="285" t="s">
        <v>24541</v>
      </c>
      <c r="C17379" s="513">
        <v>142.83930000000001</v>
      </c>
    </row>
    <row r="17380" spans="1:3">
      <c r="A17380" s="285">
        <v>654864</v>
      </c>
      <c r="B17380" s="285" t="s">
        <v>24541</v>
      </c>
      <c r="C17380" s="513">
        <v>138.03360000000001</v>
      </c>
    </row>
    <row r="17381" spans="1:3">
      <c r="A17381" s="285">
        <v>654870</v>
      </c>
      <c r="B17381" s="285" t="s">
        <v>24542</v>
      </c>
      <c r="C17381" s="513">
        <v>65.079599999999999</v>
      </c>
    </row>
    <row r="17382" spans="1:3">
      <c r="A17382" s="285">
        <v>654871</v>
      </c>
      <c r="B17382" s="285" t="s">
        <v>24542</v>
      </c>
      <c r="C17382" s="513">
        <v>54.246499999999997</v>
      </c>
    </row>
    <row r="17383" spans="1:3">
      <c r="A17383" s="285">
        <v>654872</v>
      </c>
      <c r="B17383" s="285" t="s">
        <v>24542</v>
      </c>
      <c r="C17383" s="513">
        <v>54.246499999999997</v>
      </c>
    </row>
    <row r="17384" spans="1:3">
      <c r="A17384" s="285">
        <v>654873</v>
      </c>
      <c r="B17384" s="285" t="s">
        <v>24543</v>
      </c>
      <c r="C17384" s="513">
        <v>85.460400000000007</v>
      </c>
    </row>
    <row r="17385" spans="1:3">
      <c r="A17385" s="285">
        <v>654874</v>
      </c>
      <c r="B17385" s="285" t="s">
        <v>24543</v>
      </c>
      <c r="C17385" s="513">
        <v>71.159099999999995</v>
      </c>
    </row>
    <row r="17386" spans="1:3">
      <c r="A17386" s="285">
        <v>654875</v>
      </c>
      <c r="B17386" s="285" t="s">
        <v>24543</v>
      </c>
      <c r="C17386" s="513">
        <v>71.159099999999995</v>
      </c>
    </row>
    <row r="17387" spans="1:3">
      <c r="A17387" s="285">
        <v>654880</v>
      </c>
      <c r="B17387" s="285" t="s">
        <v>24544</v>
      </c>
      <c r="C17387" s="513">
        <v>113.71559999999999</v>
      </c>
    </row>
    <row r="17388" spans="1:3">
      <c r="A17388" s="285">
        <v>654881</v>
      </c>
      <c r="B17388" s="285" t="s">
        <v>24545</v>
      </c>
      <c r="C17388" s="513">
        <v>155.40360000000001</v>
      </c>
    </row>
    <row r="17389" spans="1:3">
      <c r="A17389" s="285">
        <v>654882</v>
      </c>
      <c r="B17389" s="285" t="s">
        <v>24545</v>
      </c>
      <c r="C17389" s="513">
        <v>155.40360000000001</v>
      </c>
    </row>
    <row r="17390" spans="1:3">
      <c r="A17390" s="285">
        <v>654883</v>
      </c>
      <c r="B17390" s="285" t="s">
        <v>24546</v>
      </c>
      <c r="C17390" s="513">
        <v>131.89619999999999</v>
      </c>
    </row>
    <row r="17391" spans="1:3">
      <c r="A17391" s="285">
        <v>654900</v>
      </c>
      <c r="B17391" s="285" t="s">
        <v>24547</v>
      </c>
      <c r="C17391" s="513">
        <v>60.042299999999997</v>
      </c>
    </row>
    <row r="17392" spans="1:3">
      <c r="A17392" s="285">
        <v>654901</v>
      </c>
      <c r="B17392" s="285" t="s">
        <v>24548</v>
      </c>
      <c r="C17392" s="513">
        <v>60.042299999999997</v>
      </c>
    </row>
    <row r="17393" spans="1:3">
      <c r="A17393" s="285">
        <v>654902</v>
      </c>
      <c r="B17393" s="285" t="s">
        <v>24547</v>
      </c>
      <c r="C17393" s="513">
        <v>100.6302</v>
      </c>
    </row>
    <row r="17394" spans="1:3">
      <c r="A17394" s="285">
        <v>654903</v>
      </c>
      <c r="B17394" s="285" t="s">
        <v>24548</v>
      </c>
      <c r="C17394" s="513">
        <v>100.6302</v>
      </c>
    </row>
    <row r="17395" spans="1:3">
      <c r="A17395" s="285">
        <v>654904</v>
      </c>
      <c r="B17395" s="285" t="s">
        <v>24547</v>
      </c>
      <c r="C17395" s="513">
        <v>79.728300000000004</v>
      </c>
    </row>
    <row r="17396" spans="1:3">
      <c r="A17396" s="285">
        <v>654905</v>
      </c>
      <c r="B17396" s="285" t="s">
        <v>24548</v>
      </c>
      <c r="C17396" s="513">
        <v>79.728300000000004</v>
      </c>
    </row>
    <row r="17397" spans="1:3">
      <c r="A17397" s="285">
        <v>654918</v>
      </c>
      <c r="B17397" s="285" t="s">
        <v>24547</v>
      </c>
      <c r="C17397" s="513">
        <v>80.886300000000006</v>
      </c>
    </row>
    <row r="17398" spans="1:3">
      <c r="A17398" s="285">
        <v>654920</v>
      </c>
      <c r="B17398" s="285" t="s">
        <v>24548</v>
      </c>
      <c r="C17398" s="513">
        <v>80.886300000000006</v>
      </c>
    </row>
    <row r="17399" spans="1:3">
      <c r="A17399" s="285">
        <v>654922</v>
      </c>
      <c r="B17399" s="285" t="s">
        <v>24549</v>
      </c>
      <c r="C17399" s="513">
        <v>88.065899999999999</v>
      </c>
    </row>
    <row r="17400" spans="1:3">
      <c r="A17400" s="285">
        <v>654923</v>
      </c>
      <c r="B17400" s="285" t="s">
        <v>24550</v>
      </c>
      <c r="C17400" s="513">
        <v>88.065899999999999</v>
      </c>
    </row>
    <row r="17401" spans="1:3">
      <c r="A17401" s="285">
        <v>654930</v>
      </c>
      <c r="B17401" s="285" t="s">
        <v>24551</v>
      </c>
      <c r="C17401" s="513">
        <v>36.025399999999998</v>
      </c>
    </row>
    <row r="17402" spans="1:3">
      <c r="A17402" s="285">
        <v>654931</v>
      </c>
      <c r="B17402" s="285" t="s">
        <v>24551</v>
      </c>
      <c r="C17402" s="513">
        <v>50.430900000000001</v>
      </c>
    </row>
    <row r="17403" spans="1:3">
      <c r="A17403" s="285">
        <v>654932</v>
      </c>
      <c r="B17403" s="285" t="s">
        <v>24551</v>
      </c>
      <c r="C17403" s="513">
        <v>11.527900000000001</v>
      </c>
    </row>
    <row r="17404" spans="1:3">
      <c r="A17404" s="285">
        <v>654933</v>
      </c>
      <c r="B17404" s="285" t="s">
        <v>24551</v>
      </c>
      <c r="C17404" s="513">
        <v>11.527900000000001</v>
      </c>
    </row>
    <row r="17405" spans="1:3">
      <c r="A17405" s="285">
        <v>654934</v>
      </c>
      <c r="B17405" s="285" t="s">
        <v>24551</v>
      </c>
      <c r="C17405" s="513">
        <v>46.829500000000003</v>
      </c>
    </row>
    <row r="17406" spans="1:3">
      <c r="A17406" s="285">
        <v>654935</v>
      </c>
      <c r="B17406" s="285" t="s">
        <v>24551</v>
      </c>
      <c r="C17406" s="513">
        <v>65.600700000000003</v>
      </c>
    </row>
    <row r="17407" spans="1:3">
      <c r="A17407" s="285">
        <v>654936</v>
      </c>
      <c r="B17407" s="285" t="s">
        <v>24551</v>
      </c>
      <c r="C17407" s="513">
        <v>14.984500000000001</v>
      </c>
    </row>
    <row r="17408" spans="1:3">
      <c r="A17408" s="285">
        <v>654937</v>
      </c>
      <c r="B17408" s="285" t="s">
        <v>24551</v>
      </c>
      <c r="C17408" s="513">
        <v>14.984500000000001</v>
      </c>
    </row>
    <row r="17409" spans="1:3">
      <c r="A17409" s="285">
        <v>654938</v>
      </c>
      <c r="B17409" s="285" t="s">
        <v>24552</v>
      </c>
      <c r="C17409" s="513">
        <v>24.9954</v>
      </c>
    </row>
    <row r="17410" spans="1:3">
      <c r="A17410" s="285">
        <v>654970</v>
      </c>
      <c r="B17410" s="285" t="s">
        <v>24553</v>
      </c>
      <c r="C17410" s="513">
        <v>55.2134</v>
      </c>
    </row>
    <row r="17411" spans="1:3">
      <c r="A17411" s="285">
        <v>654971</v>
      </c>
      <c r="B17411" s="285" t="s">
        <v>24553</v>
      </c>
      <c r="C17411" s="513">
        <v>74.054100000000005</v>
      </c>
    </row>
    <row r="17412" spans="1:3">
      <c r="A17412" s="285">
        <v>654972</v>
      </c>
      <c r="B17412" s="285" t="s">
        <v>24553</v>
      </c>
      <c r="C17412" s="513">
        <v>31.433900000000001</v>
      </c>
    </row>
    <row r="17413" spans="1:3">
      <c r="A17413" s="285">
        <v>654973</v>
      </c>
      <c r="B17413" s="285" t="s">
        <v>24553</v>
      </c>
      <c r="C17413" s="513">
        <v>50.291899999999998</v>
      </c>
    </row>
    <row r="17414" spans="1:3">
      <c r="A17414" s="285">
        <v>654980</v>
      </c>
      <c r="B17414" s="285" t="s">
        <v>24554</v>
      </c>
      <c r="C17414" s="513">
        <v>111.4575</v>
      </c>
    </row>
    <row r="17415" spans="1:3">
      <c r="A17415" s="285">
        <v>654981</v>
      </c>
      <c r="B17415" s="285" t="s">
        <v>24554</v>
      </c>
      <c r="C17415" s="513">
        <v>136.47030000000001</v>
      </c>
    </row>
    <row r="17416" spans="1:3">
      <c r="A17416" s="285">
        <v>654986</v>
      </c>
      <c r="B17416" s="285" t="s">
        <v>24555</v>
      </c>
      <c r="C17416" s="513">
        <v>8.7718000000000007</v>
      </c>
    </row>
    <row r="17417" spans="1:3">
      <c r="A17417" s="285">
        <v>654987</v>
      </c>
      <c r="B17417" s="285" t="s">
        <v>24555</v>
      </c>
      <c r="C17417" s="513">
        <v>11.2789</v>
      </c>
    </row>
    <row r="17418" spans="1:3">
      <c r="A17418" s="285">
        <v>654990</v>
      </c>
      <c r="B17418" s="285" t="s">
        <v>24556</v>
      </c>
      <c r="C17418" s="513">
        <v>48.236499999999999</v>
      </c>
    </row>
    <row r="17419" spans="1:3">
      <c r="A17419" s="285">
        <v>654991</v>
      </c>
      <c r="B17419" s="285" t="s">
        <v>24556</v>
      </c>
      <c r="C17419" s="513">
        <v>48.236499999999999</v>
      </c>
    </row>
    <row r="17420" spans="1:3">
      <c r="A17420" s="285">
        <v>654992</v>
      </c>
      <c r="B17420" s="285" t="s">
        <v>24557</v>
      </c>
      <c r="C17420" s="513">
        <v>48.236499999999999</v>
      </c>
    </row>
    <row r="17421" spans="1:3">
      <c r="A17421" s="285">
        <v>654993</v>
      </c>
      <c r="B17421" s="285" t="s">
        <v>24557</v>
      </c>
      <c r="C17421" s="513">
        <v>48.236499999999999</v>
      </c>
    </row>
    <row r="17422" spans="1:3">
      <c r="A17422" s="285">
        <v>411966</v>
      </c>
      <c r="B17422" s="285" t="s">
        <v>24558</v>
      </c>
      <c r="C17422" s="513">
        <v>337.05</v>
      </c>
    </row>
    <row r="17423" spans="1:3">
      <c r="A17423" s="285" t="e">
        <v>#VALUE!</v>
      </c>
      <c r="B17423" s="285" t="s">
        <v>24559</v>
      </c>
      <c r="C17423" s="513">
        <v>9.3391999999999999</v>
      </c>
    </row>
    <row r="17424" spans="1:3">
      <c r="A17424" s="285">
        <v>601021</v>
      </c>
      <c r="B17424" s="285" t="s">
        <v>24560</v>
      </c>
      <c r="C17424" s="513">
        <v>2.1553</v>
      </c>
    </row>
    <row r="17425" spans="1:3">
      <c r="A17425" s="285">
        <v>54610</v>
      </c>
      <c r="B17425" s="285" t="s">
        <v>24561</v>
      </c>
      <c r="C17425" s="513">
        <v>69.364199999999997</v>
      </c>
    </row>
    <row r="17426" spans="1:3">
      <c r="A17426" s="285" t="e">
        <v>#VALUE!</v>
      </c>
      <c r="B17426" s="285" t="s">
        <v>24562</v>
      </c>
      <c r="C17426" s="513">
        <v>7.5087999999999999</v>
      </c>
    </row>
    <row r="17427" spans="1:3">
      <c r="A17427" s="285" t="e">
        <v>#VALUE!</v>
      </c>
      <c r="B17427" s="285" t="s">
        <v>24563</v>
      </c>
      <c r="C17427" s="513">
        <v>6.8171999999999997</v>
      </c>
    </row>
    <row r="17428" spans="1:3">
      <c r="A17428" s="285" t="e">
        <v>#VALUE!</v>
      </c>
      <c r="B17428" s="285" t="s">
        <v>24564</v>
      </c>
      <c r="C17428" s="513">
        <v>2.7248000000000001</v>
      </c>
    </row>
    <row r="17429" spans="1:3">
      <c r="A17429" s="285" t="e">
        <v>#VALUE!</v>
      </c>
      <c r="B17429" s="285" t="s">
        <v>24565</v>
      </c>
      <c r="C17429" s="513">
        <v>2.8079999999999998</v>
      </c>
    </row>
    <row r="17430" spans="1:3">
      <c r="A17430" s="285" t="e">
        <v>#VALUE!</v>
      </c>
      <c r="B17430" s="285" t="s">
        <v>24566</v>
      </c>
      <c r="C17430" s="513">
        <v>36.238799999999998</v>
      </c>
    </row>
    <row r="17431" spans="1:3">
      <c r="A17431" s="285" t="e">
        <v>#VALUE!</v>
      </c>
      <c r="B17431" s="285" t="s">
        <v>24567</v>
      </c>
      <c r="C17431" s="513">
        <v>8.9751999999999992</v>
      </c>
    </row>
    <row r="17432" spans="1:3">
      <c r="A17432" s="285" t="e">
        <v>#VALUE!</v>
      </c>
      <c r="B17432" s="285" t="s">
        <v>24568</v>
      </c>
      <c r="C17432" s="513">
        <v>96.927999999999997</v>
      </c>
    </row>
    <row r="17433" spans="1:3">
      <c r="A17433" s="285" t="e">
        <v>#VALUE!</v>
      </c>
      <c r="B17433" s="285" t="s">
        <v>24569</v>
      </c>
      <c r="C17433" s="513">
        <v>3.5880000000000001</v>
      </c>
    </row>
    <row r="17434" spans="1:3">
      <c r="A17434" s="285" t="e">
        <v>#VALUE!</v>
      </c>
      <c r="B17434" s="285" t="s">
        <v>24570</v>
      </c>
      <c r="C17434" s="513">
        <v>7.1811999999999996</v>
      </c>
    </row>
    <row r="17435" spans="1:3">
      <c r="A17435" s="285" t="e">
        <v>#VALUE!</v>
      </c>
      <c r="B17435" s="285" t="s">
        <v>24571</v>
      </c>
      <c r="C17435" s="513">
        <v>7.54</v>
      </c>
    </row>
    <row r="17436" spans="1:3">
      <c r="A17436" s="285" t="e">
        <v>#VALUE!</v>
      </c>
      <c r="B17436" s="285" t="s">
        <v>24572</v>
      </c>
      <c r="C17436" s="513">
        <v>32.203600000000002</v>
      </c>
    </row>
    <row r="17437" spans="1:3">
      <c r="A17437" s="285" t="e">
        <v>#VALUE!</v>
      </c>
      <c r="B17437" s="285" t="s">
        <v>24573</v>
      </c>
      <c r="C17437" s="513">
        <v>74.828000000000003</v>
      </c>
    </row>
    <row r="17438" spans="1:3">
      <c r="A17438" s="285" t="e">
        <v>#VALUE!</v>
      </c>
      <c r="B17438" s="285" t="s">
        <v>24574</v>
      </c>
      <c r="C17438" s="513">
        <v>45.401200000000003</v>
      </c>
    </row>
    <row r="17439" spans="1:3">
      <c r="A17439" s="285" t="e">
        <v>#VALUE!</v>
      </c>
      <c r="B17439" s="285" t="s">
        <v>24575</v>
      </c>
      <c r="C17439" s="513">
        <v>14.648400000000001</v>
      </c>
    </row>
    <row r="17440" spans="1:3">
      <c r="A17440" s="285" t="e">
        <v>#VALUE!</v>
      </c>
      <c r="B17440" s="285" t="s">
        <v>24576</v>
      </c>
      <c r="C17440" s="513">
        <v>25.7972</v>
      </c>
    </row>
    <row r="17441" spans="1:3">
      <c r="A17441" s="285" t="e">
        <v>#VALUE!</v>
      </c>
      <c r="B17441" s="285" t="s">
        <v>24577</v>
      </c>
      <c r="C17441" s="513">
        <v>6.1048</v>
      </c>
    </row>
    <row r="17442" spans="1:3">
      <c r="A17442" s="285" t="e">
        <v>#VALUE!</v>
      </c>
      <c r="B17442" s="285" t="s">
        <v>24578</v>
      </c>
      <c r="C17442" s="513">
        <v>8.8659999999999997</v>
      </c>
    </row>
    <row r="17443" spans="1:3">
      <c r="A17443" s="285" t="e">
        <v>#VALUE!</v>
      </c>
      <c r="B17443" s="285" t="s">
        <v>24578</v>
      </c>
      <c r="C17443" s="513">
        <v>11.845599999999999</v>
      </c>
    </row>
    <row r="17444" spans="1:3">
      <c r="A17444" s="285" t="e">
        <v>#VALUE!</v>
      </c>
      <c r="B17444" s="285" t="s">
        <v>24579</v>
      </c>
      <c r="C17444" s="513">
        <v>8.9751999999999992</v>
      </c>
    </row>
    <row r="17445" spans="1:3">
      <c r="A17445" s="285" t="e">
        <v>#VALUE!</v>
      </c>
      <c r="B17445" s="285" t="s">
        <v>24580</v>
      </c>
      <c r="C17445" s="513">
        <v>12.5632</v>
      </c>
    </row>
    <row r="17446" spans="1:3">
      <c r="A17446" s="285" t="e">
        <v>#VALUE!</v>
      </c>
      <c r="B17446" s="285" t="s">
        <v>24581</v>
      </c>
      <c r="C17446" s="513">
        <v>5.3872</v>
      </c>
    </row>
    <row r="17447" spans="1:3">
      <c r="A17447" s="285" t="e">
        <v>#VALUE!</v>
      </c>
      <c r="B17447" s="285" t="s">
        <v>24582</v>
      </c>
      <c r="C17447" s="513">
        <v>8.9751999999999992</v>
      </c>
    </row>
    <row r="17448" spans="1:3">
      <c r="A17448" s="285" t="e">
        <v>#VALUE!</v>
      </c>
      <c r="B17448" s="285" t="s">
        <v>24583</v>
      </c>
      <c r="C17448" s="513">
        <v>47.351199999999999</v>
      </c>
    </row>
    <row r="17449" spans="1:3">
      <c r="A17449" s="285" t="e">
        <v>#VALUE!</v>
      </c>
      <c r="B17449" s="285" t="s">
        <v>24584</v>
      </c>
      <c r="C17449" s="513">
        <v>61.048000000000002</v>
      </c>
    </row>
    <row r="17450" spans="1:3">
      <c r="A17450" s="285" t="e">
        <v>#VALUE!</v>
      </c>
      <c r="B17450" s="285" t="s">
        <v>24585</v>
      </c>
      <c r="C17450" s="513">
        <v>8.6164000000000005</v>
      </c>
    </row>
    <row r="17451" spans="1:3">
      <c r="A17451" s="285" t="e">
        <v>#VALUE!</v>
      </c>
      <c r="B17451" s="285" t="s">
        <v>24586</v>
      </c>
      <c r="C17451" s="513">
        <v>12.786799999999999</v>
      </c>
    </row>
    <row r="17452" spans="1:3">
      <c r="A17452" s="285" t="e">
        <v>#VALUE!</v>
      </c>
      <c r="B17452" s="285" t="s">
        <v>24587</v>
      </c>
      <c r="C17452" s="513">
        <v>15.2568</v>
      </c>
    </row>
    <row r="17453" spans="1:3">
      <c r="A17453" s="285" t="e">
        <v>#VALUE!</v>
      </c>
      <c r="B17453" s="285" t="s">
        <v>24588</v>
      </c>
      <c r="C17453" s="513">
        <v>15.2568</v>
      </c>
    </row>
    <row r="17454" spans="1:3">
      <c r="A17454" s="285" t="e">
        <v>#VALUE!</v>
      </c>
      <c r="B17454" s="285" t="s">
        <v>24589</v>
      </c>
      <c r="C17454" s="513">
        <v>4.3056000000000001</v>
      </c>
    </row>
    <row r="17455" spans="1:3">
      <c r="A17455" s="285" t="e">
        <v>#VALUE!</v>
      </c>
      <c r="B17455" s="285" t="s">
        <v>24590</v>
      </c>
      <c r="C17455" s="513">
        <v>6.7859999999999996</v>
      </c>
    </row>
    <row r="17456" spans="1:3">
      <c r="A17456" s="285" t="e">
        <v>#VALUE!</v>
      </c>
      <c r="B17456" s="285" t="s">
        <v>24585</v>
      </c>
      <c r="C17456" s="513">
        <v>6.3907999999999996</v>
      </c>
    </row>
    <row r="17457" spans="1:3">
      <c r="A17457" s="285" t="e">
        <v>#VALUE!</v>
      </c>
      <c r="B17457" s="285" t="s">
        <v>24591</v>
      </c>
      <c r="C17457" s="513">
        <v>10.410399999999999</v>
      </c>
    </row>
    <row r="17458" spans="1:3">
      <c r="A17458" s="285" t="e">
        <v>#VALUE!</v>
      </c>
      <c r="B17458" s="285" t="s">
        <v>24592</v>
      </c>
      <c r="C17458" s="513">
        <v>29.078399999999998</v>
      </c>
    </row>
    <row r="17459" spans="1:3">
      <c r="A17459" s="285" t="e">
        <v>#VALUE!</v>
      </c>
      <c r="B17459" s="285" t="s">
        <v>24593</v>
      </c>
      <c r="C17459" s="513">
        <v>49.847200000000001</v>
      </c>
    </row>
    <row r="17460" spans="1:3">
      <c r="A17460" s="285" t="e">
        <v>#VALUE!</v>
      </c>
      <c r="B17460" s="285" t="s">
        <v>24594</v>
      </c>
      <c r="C17460" s="513">
        <v>41.537599999999998</v>
      </c>
    </row>
    <row r="17461" spans="1:3">
      <c r="A17461" s="285" t="e">
        <v>#VALUE!</v>
      </c>
      <c r="B17461" s="285" t="s">
        <v>24595</v>
      </c>
      <c r="C17461" s="513">
        <v>8.7411999999999992</v>
      </c>
    </row>
    <row r="17462" spans="1:3">
      <c r="A17462" s="285" t="e">
        <v>#VALUE!</v>
      </c>
      <c r="B17462" s="285" t="s">
        <v>24596</v>
      </c>
      <c r="C17462" s="513">
        <v>4.03</v>
      </c>
    </row>
    <row r="17463" spans="1:3">
      <c r="A17463" s="285" t="e">
        <v>#VALUE!</v>
      </c>
      <c r="B17463" s="285" t="s">
        <v>24597</v>
      </c>
      <c r="C17463" s="513">
        <v>4.7683999999999997</v>
      </c>
    </row>
    <row r="17464" spans="1:3">
      <c r="A17464" s="285" t="e">
        <v>#VALUE!</v>
      </c>
      <c r="B17464" s="285" t="s">
        <v>24598</v>
      </c>
      <c r="C17464" s="513">
        <v>13.509600000000001</v>
      </c>
    </row>
    <row r="17465" spans="1:3">
      <c r="A17465" s="285" t="e">
        <v>#VALUE!</v>
      </c>
      <c r="B17465" s="285" t="s">
        <v>24599</v>
      </c>
      <c r="C17465" s="513">
        <v>18.782399999999999</v>
      </c>
    </row>
    <row r="17466" spans="1:3">
      <c r="A17466" s="285" t="e">
        <v>#VALUE!</v>
      </c>
      <c r="B17466" s="285" t="s">
        <v>24600</v>
      </c>
      <c r="C17466" s="513">
        <v>16.530799999999999</v>
      </c>
    </row>
    <row r="17467" spans="1:3">
      <c r="A17467" s="285" t="e">
        <v>#VALUE!</v>
      </c>
      <c r="B17467" s="285" t="s">
        <v>24601</v>
      </c>
      <c r="C17467" s="513">
        <v>9.8124000000000002</v>
      </c>
    </row>
    <row r="17468" spans="1:3">
      <c r="A17468" s="285" t="e">
        <v>#VALUE!</v>
      </c>
      <c r="B17468" s="285" t="s">
        <v>24602</v>
      </c>
      <c r="C17468" s="513">
        <v>9.8124000000000002</v>
      </c>
    </row>
    <row r="17469" spans="1:3">
      <c r="A17469" s="285" t="e">
        <v>#VALUE!</v>
      </c>
      <c r="B17469" s="285" t="s">
        <v>24603</v>
      </c>
      <c r="C17469" s="513">
        <v>14.861599999999999</v>
      </c>
    </row>
    <row r="17470" spans="1:3">
      <c r="A17470" s="285" t="e">
        <v>#VALUE!</v>
      </c>
      <c r="B17470" s="285" t="s">
        <v>24604</v>
      </c>
      <c r="C17470" s="513">
        <v>7.9923999999999999</v>
      </c>
    </row>
    <row r="17471" spans="1:3">
      <c r="A17471" s="285" t="e">
        <v>#VALUE!</v>
      </c>
      <c r="B17471" s="285" t="s">
        <v>24605</v>
      </c>
      <c r="C17471" s="513">
        <v>17.092400000000001</v>
      </c>
    </row>
    <row r="17472" spans="1:3">
      <c r="A17472" s="285" t="e">
        <v>#VALUE!</v>
      </c>
      <c r="B17472" s="285" t="s">
        <v>24606</v>
      </c>
      <c r="C17472" s="513">
        <v>6.7808000000000002</v>
      </c>
    </row>
    <row r="17473" spans="1:3">
      <c r="A17473" s="285" t="e">
        <v>#VALUE!</v>
      </c>
      <c r="B17473" s="285" t="s">
        <v>24606</v>
      </c>
      <c r="C17473" s="513">
        <v>5.9176000000000002</v>
      </c>
    </row>
    <row r="17474" spans="1:3">
      <c r="A17474" s="285" t="e">
        <v>#VALUE!</v>
      </c>
      <c r="B17474" s="285" t="s">
        <v>24607</v>
      </c>
      <c r="C17474" s="513">
        <v>28.116399999999999</v>
      </c>
    </row>
    <row r="17475" spans="1:3">
      <c r="A17475" s="285" t="e">
        <v>#VALUE!</v>
      </c>
      <c r="B17475" s="285" t="s">
        <v>24606</v>
      </c>
      <c r="C17475" s="513">
        <v>5.0907999999999998</v>
      </c>
    </row>
    <row r="17476" spans="1:3">
      <c r="A17476" s="285" t="e">
        <v>#VALUE!</v>
      </c>
      <c r="B17476" s="285" t="s">
        <v>24608</v>
      </c>
      <c r="C17476" s="513">
        <v>10.727600000000001</v>
      </c>
    </row>
    <row r="17477" spans="1:3">
      <c r="A17477" s="285" t="e">
        <v>#VALUE!</v>
      </c>
      <c r="B17477" s="285" t="s">
        <v>24606</v>
      </c>
      <c r="C17477" s="513">
        <v>5.3247999999999998</v>
      </c>
    </row>
    <row r="17478" spans="1:3">
      <c r="A17478" s="285" t="e">
        <v>#VALUE!</v>
      </c>
      <c r="B17478" s="285" t="s">
        <v>24609</v>
      </c>
      <c r="C17478" s="513">
        <v>5.9176000000000002</v>
      </c>
    </row>
    <row r="17479" spans="1:3">
      <c r="A17479" s="285" t="e">
        <v>#VALUE!</v>
      </c>
      <c r="B17479" s="285" t="s">
        <v>24610</v>
      </c>
      <c r="C17479" s="513">
        <v>5.9176000000000002</v>
      </c>
    </row>
    <row r="17480" spans="1:3">
      <c r="A17480" s="285" t="e">
        <v>#VALUE!</v>
      </c>
      <c r="B17480" s="285" t="s">
        <v>24611</v>
      </c>
      <c r="C17480" s="513">
        <v>5.9176000000000002</v>
      </c>
    </row>
    <row r="17481" spans="1:3">
      <c r="A17481" s="285" t="e">
        <v>#VALUE!</v>
      </c>
      <c r="B17481" s="285" t="s">
        <v>24612</v>
      </c>
      <c r="C17481" s="513">
        <v>5.9176000000000002</v>
      </c>
    </row>
    <row r="17482" spans="1:3">
      <c r="A17482" s="285" t="e">
        <v>#VALUE!</v>
      </c>
      <c r="B17482" s="285" t="s">
        <v>24613</v>
      </c>
      <c r="C17482" s="513">
        <v>0.57720000000000005</v>
      </c>
    </row>
    <row r="17483" spans="1:3">
      <c r="A17483" s="285" t="e">
        <v>#VALUE!</v>
      </c>
      <c r="B17483" s="285" t="s">
        <v>24614</v>
      </c>
      <c r="C17483" s="513">
        <v>3.9312</v>
      </c>
    </row>
    <row r="17484" spans="1:3">
      <c r="A17484" s="285" t="e">
        <v>#VALUE!</v>
      </c>
      <c r="B17484" s="285" t="s">
        <v>24615</v>
      </c>
      <c r="C17484" s="513">
        <v>0.6552</v>
      </c>
    </row>
    <row r="17485" spans="1:3">
      <c r="A17485" s="285" t="e">
        <v>#VALUE!</v>
      </c>
      <c r="B17485" s="285" t="s">
        <v>24616</v>
      </c>
      <c r="C17485" s="513">
        <v>1.0347999999999999</v>
      </c>
    </row>
    <row r="17486" spans="1:3">
      <c r="A17486" s="285" t="e">
        <v>#VALUE!</v>
      </c>
      <c r="B17486" s="285" t="s">
        <v>24617</v>
      </c>
      <c r="C17486" s="513">
        <v>1.2532000000000001</v>
      </c>
    </row>
    <row r="17487" spans="1:3">
      <c r="A17487" s="285" t="e">
        <v>#VALUE!</v>
      </c>
      <c r="B17487" s="285" t="s">
        <v>24618</v>
      </c>
      <c r="C17487" s="513">
        <v>4.3836000000000004</v>
      </c>
    </row>
    <row r="17488" spans="1:3">
      <c r="A17488" s="285" t="e">
        <v>#VALUE!</v>
      </c>
      <c r="B17488" s="285" t="s">
        <v>24619</v>
      </c>
      <c r="C17488" s="513">
        <v>8.7672000000000008</v>
      </c>
    </row>
    <row r="17489" spans="1:3">
      <c r="A17489" s="285" t="e">
        <v>#VALUE!</v>
      </c>
      <c r="B17489" s="285" t="s">
        <v>24566</v>
      </c>
      <c r="C17489" s="513">
        <v>38.412399999999998</v>
      </c>
    </row>
    <row r="17490" spans="1:3">
      <c r="A17490" s="285" t="e">
        <v>#VALUE!</v>
      </c>
      <c r="B17490" s="285" t="s">
        <v>24620</v>
      </c>
      <c r="C17490" s="513">
        <v>2.2151999999999998</v>
      </c>
    </row>
    <row r="17491" spans="1:3">
      <c r="A17491" s="285" t="e">
        <v>#VALUE!</v>
      </c>
      <c r="B17491" s="285" t="s">
        <v>24621</v>
      </c>
      <c r="C17491" s="513">
        <v>4.4356</v>
      </c>
    </row>
    <row r="17492" spans="1:3">
      <c r="A17492" s="285" t="e">
        <v>#VALUE!</v>
      </c>
      <c r="B17492" s="285" t="s">
        <v>24622</v>
      </c>
      <c r="C17492" s="513">
        <v>7.8676000000000004</v>
      </c>
    </row>
    <row r="17493" spans="1:3">
      <c r="A17493" s="285" t="e">
        <v>#VALUE!</v>
      </c>
      <c r="B17493" s="285" t="s">
        <v>24620</v>
      </c>
      <c r="C17493" s="513">
        <v>2.2151999999999998</v>
      </c>
    </row>
    <row r="17494" spans="1:3">
      <c r="A17494" s="285" t="e">
        <v>#VALUE!</v>
      </c>
      <c r="B17494" s="285" t="s">
        <v>24618</v>
      </c>
      <c r="C17494" s="513">
        <v>4.6332000000000004</v>
      </c>
    </row>
    <row r="17495" spans="1:3">
      <c r="A17495" s="285" t="e">
        <v>#VALUE!</v>
      </c>
      <c r="B17495" s="285" t="s">
        <v>24569</v>
      </c>
      <c r="C17495" s="513">
        <v>3.8064</v>
      </c>
    </row>
    <row r="17496" spans="1:3">
      <c r="A17496" s="285" t="e">
        <v>#VALUE!</v>
      </c>
      <c r="B17496" s="285" t="s">
        <v>24623</v>
      </c>
      <c r="C17496" s="513">
        <v>7.6128</v>
      </c>
    </row>
    <row r="17497" spans="1:3">
      <c r="A17497" s="285" t="e">
        <v>#VALUE!</v>
      </c>
      <c r="B17497" s="285" t="s">
        <v>24571</v>
      </c>
      <c r="C17497" s="513">
        <v>7.9923999999999999</v>
      </c>
    </row>
    <row r="17498" spans="1:3">
      <c r="A17498" s="285" t="e">
        <v>#VALUE!</v>
      </c>
      <c r="B17498" s="285" t="s">
        <v>24585</v>
      </c>
      <c r="C17498" s="513">
        <v>9.1207999999999991</v>
      </c>
    </row>
    <row r="17499" spans="1:3">
      <c r="A17499" s="285" t="e">
        <v>#VALUE!</v>
      </c>
      <c r="B17499" s="285" t="s">
        <v>24567</v>
      </c>
      <c r="C17499" s="513">
        <v>9.5107999999999997</v>
      </c>
    </row>
    <row r="17500" spans="1:3">
      <c r="A17500" s="285" t="e">
        <v>#VALUE!</v>
      </c>
      <c r="B17500" s="285" t="s">
        <v>24575</v>
      </c>
      <c r="C17500" s="513">
        <v>15.527200000000001</v>
      </c>
    </row>
    <row r="17501" spans="1:3">
      <c r="A17501" s="285" t="e">
        <v>#VALUE!</v>
      </c>
      <c r="B17501" s="285" t="s">
        <v>24624</v>
      </c>
      <c r="C17501" s="513">
        <v>4.2119999999999997</v>
      </c>
    </row>
    <row r="17502" spans="1:3">
      <c r="A17502" s="285" t="e">
        <v>#VALUE!</v>
      </c>
      <c r="B17502" s="285" t="s">
        <v>24624</v>
      </c>
      <c r="C17502" s="513">
        <v>14.3208</v>
      </c>
    </row>
    <row r="17503" spans="1:3">
      <c r="A17503" s="285" t="e">
        <v>#VALUE!</v>
      </c>
      <c r="B17503" s="285" t="s">
        <v>24578</v>
      </c>
      <c r="C17503" s="513">
        <v>9.4016000000000002</v>
      </c>
    </row>
    <row r="17504" spans="1:3">
      <c r="A17504" s="285" t="e">
        <v>#VALUE!</v>
      </c>
      <c r="B17504" s="285" t="s">
        <v>24578</v>
      </c>
      <c r="C17504" s="513">
        <v>12.558</v>
      </c>
    </row>
    <row r="17505" spans="1:3">
      <c r="A17505" s="285" t="e">
        <v>#VALUE!</v>
      </c>
      <c r="B17505" s="285" t="s">
        <v>24625</v>
      </c>
      <c r="C17505" s="513">
        <v>5.7096</v>
      </c>
    </row>
    <row r="17506" spans="1:3">
      <c r="A17506" s="285" t="e">
        <v>#VALUE!</v>
      </c>
      <c r="B17506" s="285" t="s">
        <v>24617</v>
      </c>
      <c r="C17506" s="513">
        <v>2.2568000000000001</v>
      </c>
    </row>
    <row r="17507" spans="1:3">
      <c r="A17507" s="285" t="e">
        <v>#VALUE!</v>
      </c>
      <c r="B17507" s="285" t="s">
        <v>24626</v>
      </c>
      <c r="C17507" s="513">
        <v>16.172000000000001</v>
      </c>
    </row>
    <row r="17508" spans="1:3">
      <c r="A17508" s="285" t="e">
        <v>#VALUE!</v>
      </c>
      <c r="B17508" s="285" t="s">
        <v>24589</v>
      </c>
      <c r="C17508" s="513">
        <v>4.5655999999999999</v>
      </c>
    </row>
    <row r="17509" spans="1:3">
      <c r="A17509" s="285" t="e">
        <v>#VALUE!</v>
      </c>
      <c r="B17509" s="285" t="s">
        <v>24590</v>
      </c>
      <c r="C17509" s="513">
        <v>7.1916000000000002</v>
      </c>
    </row>
    <row r="17510" spans="1:3">
      <c r="A17510" s="285" t="e">
        <v>#VALUE!</v>
      </c>
      <c r="B17510" s="285" t="s">
        <v>24627</v>
      </c>
      <c r="C17510" s="513">
        <v>6.7755999999999998</v>
      </c>
    </row>
    <row r="17511" spans="1:3">
      <c r="A17511" s="285" t="e">
        <v>#VALUE!</v>
      </c>
      <c r="B17511" s="285" t="s">
        <v>24591</v>
      </c>
      <c r="C17511" s="513">
        <v>11.0344</v>
      </c>
    </row>
    <row r="17512" spans="1:3">
      <c r="A17512" s="285" t="e">
        <v>#VALUE!</v>
      </c>
      <c r="B17512" s="285" t="s">
        <v>24586</v>
      </c>
      <c r="C17512" s="513">
        <v>13.5512</v>
      </c>
    </row>
    <row r="17513" spans="1:3">
      <c r="A17513" s="285" t="e">
        <v>#VALUE!</v>
      </c>
      <c r="B17513" s="285" t="s">
        <v>24588</v>
      </c>
      <c r="C17513" s="513">
        <v>16.172000000000001</v>
      </c>
    </row>
    <row r="17514" spans="1:3">
      <c r="A17514" s="285" t="e">
        <v>#VALUE!</v>
      </c>
      <c r="B17514" s="285" t="s">
        <v>24601</v>
      </c>
      <c r="C17514" s="513">
        <v>10.405200000000001</v>
      </c>
    </row>
    <row r="17515" spans="1:3">
      <c r="A17515" s="285" t="e">
        <v>#VALUE!</v>
      </c>
      <c r="B17515" s="285" t="s">
        <v>24628</v>
      </c>
      <c r="C17515" s="513">
        <v>10.405200000000001</v>
      </c>
    </row>
    <row r="17516" spans="1:3">
      <c r="A17516" s="285" t="e">
        <v>#VALUE!</v>
      </c>
      <c r="B17516" s="285" t="s">
        <v>24603</v>
      </c>
      <c r="C17516" s="513">
        <v>15.7508</v>
      </c>
    </row>
    <row r="17517" spans="1:3">
      <c r="A17517" s="285" t="e">
        <v>#VALUE!</v>
      </c>
      <c r="B17517" s="285" t="s">
        <v>24617</v>
      </c>
      <c r="C17517" s="513">
        <v>1.2532000000000001</v>
      </c>
    </row>
    <row r="17518" spans="1:3">
      <c r="A17518" s="285" t="e">
        <v>#VALUE!</v>
      </c>
      <c r="B17518" s="285" t="s">
        <v>24617</v>
      </c>
      <c r="C17518" s="513">
        <v>2.2568000000000001</v>
      </c>
    </row>
    <row r="17519" spans="1:3">
      <c r="A17519" s="285" t="e">
        <v>#VALUE!</v>
      </c>
      <c r="B17519" s="285" t="s">
        <v>24629</v>
      </c>
      <c r="C17519" s="513">
        <v>2.1943999999999999</v>
      </c>
    </row>
    <row r="17520" spans="1:3">
      <c r="A17520" s="285" t="e">
        <v>#VALUE!</v>
      </c>
      <c r="B17520" s="285" t="s">
        <v>24629</v>
      </c>
      <c r="C17520" s="513">
        <v>2.3296000000000001</v>
      </c>
    </row>
    <row r="17521" spans="1:3">
      <c r="A17521" s="285" t="e">
        <v>#VALUE!</v>
      </c>
      <c r="B17521" s="285" t="s">
        <v>24629</v>
      </c>
      <c r="C17521" s="513">
        <v>2.1943999999999999</v>
      </c>
    </row>
    <row r="17522" spans="1:3">
      <c r="A17522" s="285" t="e">
        <v>#VALUE!</v>
      </c>
      <c r="B17522" s="285" t="s">
        <v>24630</v>
      </c>
      <c r="C17522" s="513">
        <v>1.3311999999999999</v>
      </c>
    </row>
    <row r="17523" spans="1:3">
      <c r="A17523" s="285" t="e">
        <v>#VALUE!</v>
      </c>
      <c r="B17523" s="285" t="s">
        <v>24618</v>
      </c>
      <c r="C17523" s="513">
        <v>4.6332000000000004</v>
      </c>
    </row>
    <row r="17524" spans="1:3">
      <c r="A17524" s="285" t="e">
        <v>#VALUE!</v>
      </c>
      <c r="B17524" s="285" t="s">
        <v>24631</v>
      </c>
      <c r="C17524" s="513">
        <v>2.4283999999999999</v>
      </c>
    </row>
    <row r="17525" spans="1:3">
      <c r="A17525" s="285" t="e">
        <v>#VALUE!</v>
      </c>
      <c r="B17525" s="285" t="s">
        <v>24631</v>
      </c>
      <c r="C17525" s="513">
        <v>2.5739999999999998</v>
      </c>
    </row>
    <row r="17526" spans="1:3">
      <c r="A17526" s="285" t="e">
        <v>#VALUE!</v>
      </c>
      <c r="B17526" s="285" t="s">
        <v>24618</v>
      </c>
      <c r="C17526" s="513">
        <v>4.3836000000000004</v>
      </c>
    </row>
    <row r="17527" spans="1:3">
      <c r="A17527" s="285" t="e">
        <v>#VALUE!</v>
      </c>
      <c r="B17527" s="285" t="s">
        <v>24631</v>
      </c>
      <c r="C17527" s="513">
        <v>2.4283999999999999</v>
      </c>
    </row>
    <row r="17528" spans="1:3">
      <c r="A17528" s="285" t="e">
        <v>#VALUE!</v>
      </c>
      <c r="B17528" s="285" t="s">
        <v>24619</v>
      </c>
      <c r="C17528" s="513">
        <v>8.7672000000000008</v>
      </c>
    </row>
    <row r="17529" spans="1:3">
      <c r="A17529" s="285" t="e">
        <v>#VALUE!</v>
      </c>
      <c r="B17529" s="285" t="s">
        <v>24620</v>
      </c>
      <c r="C17529" s="513">
        <v>2.2151999999999998</v>
      </c>
    </row>
    <row r="17530" spans="1:3">
      <c r="A17530" s="285" t="e">
        <v>#VALUE!</v>
      </c>
      <c r="B17530" s="285" t="s">
        <v>24620</v>
      </c>
      <c r="C17530" s="513">
        <v>2.2151999999999998</v>
      </c>
    </row>
    <row r="17531" spans="1:3">
      <c r="A17531" s="285" t="e">
        <v>#VALUE!</v>
      </c>
      <c r="B17531" s="285" t="s">
        <v>24621</v>
      </c>
      <c r="C17531" s="513">
        <v>4.4356</v>
      </c>
    </row>
    <row r="17532" spans="1:3">
      <c r="A17532" s="285" t="e">
        <v>#VALUE!</v>
      </c>
      <c r="B17532" s="285" t="s">
        <v>24617</v>
      </c>
      <c r="C17532" s="513">
        <v>2.3919999999999999</v>
      </c>
    </row>
    <row r="17533" spans="1:3">
      <c r="A17533" s="285" t="e">
        <v>#VALUE!</v>
      </c>
      <c r="B17533" s="285" t="s">
        <v>24622</v>
      </c>
      <c r="C17533" s="513">
        <v>7.8676000000000004</v>
      </c>
    </row>
    <row r="17534" spans="1:3">
      <c r="A17534" s="285" t="e">
        <v>#VALUE!</v>
      </c>
      <c r="B17534" s="285" t="s">
        <v>24619</v>
      </c>
      <c r="C17534" s="513">
        <v>9.2924000000000007</v>
      </c>
    </row>
    <row r="17535" spans="1:3">
      <c r="A17535" s="285" t="e">
        <v>#VALUE!</v>
      </c>
      <c r="B17535" s="285" t="s">
        <v>24617</v>
      </c>
      <c r="C17535" s="513">
        <v>1.3260000000000001</v>
      </c>
    </row>
    <row r="17536" spans="1:3">
      <c r="A17536" s="285" t="e">
        <v>#VALUE!</v>
      </c>
      <c r="B17536" s="285" t="s">
        <v>24618</v>
      </c>
      <c r="C17536" s="513">
        <v>4.6487999999999996</v>
      </c>
    </row>
    <row r="17537" spans="1:3">
      <c r="A17537" s="285" t="e">
        <v>#VALUE!</v>
      </c>
      <c r="B17537" s="285" t="s">
        <v>24620</v>
      </c>
      <c r="C17537" s="513">
        <v>2.3504</v>
      </c>
    </row>
    <row r="17538" spans="1:3">
      <c r="A17538" s="285" t="e">
        <v>#VALUE!</v>
      </c>
      <c r="B17538" s="285" t="s">
        <v>24620</v>
      </c>
      <c r="C17538" s="513">
        <v>2.3504</v>
      </c>
    </row>
    <row r="17539" spans="1:3">
      <c r="A17539" s="285" t="e">
        <v>#VALUE!</v>
      </c>
      <c r="B17539" s="285" t="s">
        <v>24621</v>
      </c>
      <c r="C17539" s="513">
        <v>4.7008000000000001</v>
      </c>
    </row>
    <row r="17540" spans="1:3">
      <c r="A17540" s="285" t="e">
        <v>#VALUE!</v>
      </c>
      <c r="B17540" s="285" t="s">
        <v>24606</v>
      </c>
      <c r="C17540" s="513">
        <v>6.2763999999999998</v>
      </c>
    </row>
    <row r="17541" spans="1:3">
      <c r="A17541" s="285" t="e">
        <v>#VALUE!</v>
      </c>
      <c r="B17541" s="285" t="s">
        <v>24622</v>
      </c>
      <c r="C17541" s="513">
        <v>8.3407999999999998</v>
      </c>
    </row>
    <row r="17542" spans="1:3">
      <c r="A17542" s="285" t="e">
        <v>#VALUE!</v>
      </c>
      <c r="B17542" s="285" t="s">
        <v>24632</v>
      </c>
      <c r="C17542" s="513">
        <v>41.537599999999998</v>
      </c>
    </row>
    <row r="17543" spans="1:3">
      <c r="A17543" s="285" t="e">
        <v>#VALUE!</v>
      </c>
      <c r="B17543" s="285" t="s">
        <v>24633</v>
      </c>
      <c r="C17543" s="513">
        <v>36.550800000000002</v>
      </c>
    </row>
    <row r="17544" spans="1:3">
      <c r="A17544" s="285" t="e">
        <v>#VALUE!</v>
      </c>
      <c r="B17544" s="285" t="s">
        <v>24569</v>
      </c>
      <c r="C17544" s="513">
        <v>4.7060000000000004</v>
      </c>
    </row>
    <row r="17545" spans="1:3">
      <c r="A17545" s="285" t="e">
        <v>#VALUE!</v>
      </c>
      <c r="B17545" s="285" t="s">
        <v>24623</v>
      </c>
      <c r="C17545" s="513">
        <v>8.2992000000000008</v>
      </c>
    </row>
    <row r="17546" spans="1:3">
      <c r="A17546" s="285" t="e">
        <v>#VALUE!</v>
      </c>
      <c r="B17546" s="285" t="s">
        <v>24571</v>
      </c>
      <c r="C17546" s="513">
        <v>8.6579999999999995</v>
      </c>
    </row>
    <row r="17547" spans="1:3">
      <c r="A17547" s="285" t="e">
        <v>#VALUE!</v>
      </c>
      <c r="B17547" s="285" t="s">
        <v>24578</v>
      </c>
      <c r="C17547" s="513">
        <v>9.984</v>
      </c>
    </row>
    <row r="17548" spans="1:3">
      <c r="A17548" s="285" t="e">
        <v>#VALUE!</v>
      </c>
      <c r="B17548" s="285" t="s">
        <v>24575</v>
      </c>
      <c r="C17548" s="513">
        <v>30.315999999999999</v>
      </c>
    </row>
    <row r="17549" spans="1:3">
      <c r="A17549" s="285" t="e">
        <v>#VALUE!</v>
      </c>
      <c r="B17549" s="285" t="s">
        <v>24567</v>
      </c>
      <c r="C17549" s="513">
        <v>10.0932</v>
      </c>
    </row>
    <row r="17550" spans="1:3">
      <c r="A17550" s="285" t="e">
        <v>#VALUE!</v>
      </c>
      <c r="B17550" s="285" t="s">
        <v>24589</v>
      </c>
      <c r="C17550" s="513">
        <v>5.4236000000000004</v>
      </c>
    </row>
    <row r="17551" spans="1:3">
      <c r="A17551" s="285" t="e">
        <v>#VALUE!</v>
      </c>
      <c r="B17551" s="285" t="s">
        <v>24623</v>
      </c>
      <c r="C17551" s="513">
        <v>8.2992000000000008</v>
      </c>
    </row>
    <row r="17552" spans="1:3">
      <c r="A17552" s="285" t="e">
        <v>#VALUE!</v>
      </c>
      <c r="B17552" s="285" t="s">
        <v>24634</v>
      </c>
      <c r="C17552" s="513">
        <v>7.5087999999999999</v>
      </c>
    </row>
    <row r="17553" spans="1:3">
      <c r="A17553" s="285" t="e">
        <v>#VALUE!</v>
      </c>
      <c r="B17553" s="285" t="s">
        <v>24635</v>
      </c>
      <c r="C17553" s="513">
        <v>24.2424</v>
      </c>
    </row>
    <row r="17554" spans="1:3">
      <c r="A17554" s="285" t="e">
        <v>#VALUE!</v>
      </c>
      <c r="B17554" s="285" t="s">
        <v>24636</v>
      </c>
      <c r="C17554" s="513">
        <v>5.0907999999999998</v>
      </c>
    </row>
    <row r="17555" spans="1:3">
      <c r="A17555" s="285" t="e">
        <v>#VALUE!</v>
      </c>
      <c r="B17555" s="285" t="s">
        <v>24571</v>
      </c>
      <c r="C17555" s="513">
        <v>8.6579999999999995</v>
      </c>
    </row>
    <row r="17556" spans="1:3">
      <c r="A17556" s="285" t="e">
        <v>#VALUE!</v>
      </c>
      <c r="B17556" s="285" t="s">
        <v>24637</v>
      </c>
      <c r="C17556" s="513">
        <v>41.417999999999999</v>
      </c>
    </row>
    <row r="17557" spans="1:3">
      <c r="A17557" s="285" t="e">
        <v>#VALUE!</v>
      </c>
      <c r="B17557" s="285" t="s">
        <v>24569</v>
      </c>
      <c r="C17557" s="513">
        <v>4.9244000000000003</v>
      </c>
    </row>
    <row r="17558" spans="1:3">
      <c r="A17558" s="285" t="e">
        <v>#VALUE!</v>
      </c>
      <c r="B17558" s="285" t="s">
        <v>24578</v>
      </c>
      <c r="C17558" s="513">
        <v>10.519600000000001</v>
      </c>
    </row>
    <row r="17559" spans="1:3">
      <c r="A17559" s="285" t="e">
        <v>#VALUE!</v>
      </c>
      <c r="B17559" s="285" t="s">
        <v>24589</v>
      </c>
      <c r="C17559" s="513">
        <v>5.6836000000000002</v>
      </c>
    </row>
    <row r="17560" spans="1:3">
      <c r="A17560" s="285" t="e">
        <v>#VALUE!</v>
      </c>
      <c r="B17560" s="285" t="s">
        <v>24569</v>
      </c>
      <c r="C17560" s="513">
        <v>4.7060000000000004</v>
      </c>
    </row>
    <row r="17561" spans="1:3">
      <c r="A17561" s="285" t="e">
        <v>#VALUE!</v>
      </c>
      <c r="B17561" s="285" t="s">
        <v>24634</v>
      </c>
      <c r="C17561" s="513">
        <v>7.8936000000000002</v>
      </c>
    </row>
    <row r="17562" spans="1:3">
      <c r="A17562" s="285" t="e">
        <v>#VALUE!</v>
      </c>
      <c r="B17562" s="285" t="s">
        <v>24638</v>
      </c>
      <c r="C17562" s="513">
        <v>30.726800000000001</v>
      </c>
    </row>
    <row r="17563" spans="1:3">
      <c r="A17563" s="285" t="e">
        <v>#VALUE!</v>
      </c>
      <c r="B17563" s="285" t="s">
        <v>24639</v>
      </c>
      <c r="C17563" s="513">
        <v>10.930400000000001</v>
      </c>
    </row>
    <row r="17564" spans="1:3">
      <c r="A17564" s="285" t="e">
        <v>#VALUE!</v>
      </c>
      <c r="B17564" s="285" t="s">
        <v>24578</v>
      </c>
      <c r="C17564" s="513">
        <v>9.984</v>
      </c>
    </row>
    <row r="17565" spans="1:3">
      <c r="A17565" s="285" t="e">
        <v>#VALUE!</v>
      </c>
      <c r="B17565" s="285" t="s">
        <v>24636</v>
      </c>
      <c r="C17565" s="513">
        <v>5.33</v>
      </c>
    </row>
    <row r="17566" spans="1:3">
      <c r="A17566" s="285" t="e">
        <v>#VALUE!</v>
      </c>
      <c r="B17566" s="285" t="s">
        <v>24634</v>
      </c>
      <c r="C17566" s="513">
        <v>7.5087999999999999</v>
      </c>
    </row>
    <row r="17567" spans="1:3">
      <c r="A17567" s="285" t="e">
        <v>#VALUE!</v>
      </c>
      <c r="B17567" s="285" t="s">
        <v>24640</v>
      </c>
      <c r="C17567" s="513">
        <v>40.045200000000001</v>
      </c>
    </row>
    <row r="17568" spans="1:3">
      <c r="A17568" s="285" t="e">
        <v>#VALUE!</v>
      </c>
      <c r="B17568" s="285" t="s">
        <v>24641</v>
      </c>
      <c r="C17568" s="513">
        <v>5.0907999999999998</v>
      </c>
    </row>
    <row r="17569" spans="1:3">
      <c r="A17569" s="285" t="e">
        <v>#VALUE!</v>
      </c>
      <c r="B17569" s="285" t="s">
        <v>24639</v>
      </c>
      <c r="C17569" s="513">
        <v>10.930400000000001</v>
      </c>
    </row>
    <row r="17570" spans="1:3">
      <c r="A17570" s="285" t="e">
        <v>#VALUE!</v>
      </c>
      <c r="B17570" s="285" t="s">
        <v>24567</v>
      </c>
      <c r="C17570" s="513">
        <v>10.0932</v>
      </c>
    </row>
    <row r="17571" spans="1:3">
      <c r="A17571" s="285" t="e">
        <v>#VALUE!</v>
      </c>
      <c r="B17571" s="285" t="s">
        <v>24589</v>
      </c>
      <c r="C17571" s="513">
        <v>5.4236000000000004</v>
      </c>
    </row>
    <row r="17572" spans="1:3">
      <c r="A17572" s="285" t="e">
        <v>#VALUE!</v>
      </c>
      <c r="B17572" s="285" t="s">
        <v>24636</v>
      </c>
      <c r="C17572" s="513">
        <v>5.0907999999999998</v>
      </c>
    </row>
    <row r="17573" spans="1:3">
      <c r="A17573" s="285" t="e">
        <v>#VALUE!</v>
      </c>
      <c r="B17573" s="285" t="s">
        <v>24642</v>
      </c>
      <c r="C17573" s="513">
        <v>0.61880000000000002</v>
      </c>
    </row>
    <row r="17574" spans="1:3">
      <c r="A17574" s="285" t="e">
        <v>#VALUE!</v>
      </c>
      <c r="B17574" s="285" t="s">
        <v>24643</v>
      </c>
      <c r="C17574" s="513">
        <v>1.4144000000000001</v>
      </c>
    </row>
    <row r="17575" spans="1:3">
      <c r="A17575" s="285" t="e">
        <v>#VALUE!</v>
      </c>
      <c r="B17575" s="285" t="s">
        <v>24567</v>
      </c>
      <c r="C17575" s="513">
        <v>8.9751999999999992</v>
      </c>
    </row>
    <row r="17576" spans="1:3">
      <c r="A17576" s="285" t="e">
        <v>#VALUE!</v>
      </c>
      <c r="B17576" s="285" t="s">
        <v>24569</v>
      </c>
      <c r="C17576" s="513">
        <v>3.5880000000000001</v>
      </c>
    </row>
    <row r="17577" spans="1:3">
      <c r="A17577" s="285" t="e">
        <v>#VALUE!</v>
      </c>
      <c r="B17577" s="285" t="s">
        <v>24623</v>
      </c>
      <c r="C17577" s="513">
        <v>7.1811999999999996</v>
      </c>
    </row>
    <row r="17578" spans="1:3">
      <c r="A17578" s="285" t="e">
        <v>#VALUE!</v>
      </c>
      <c r="B17578" s="285" t="s">
        <v>24571</v>
      </c>
      <c r="C17578" s="513">
        <v>7.54</v>
      </c>
    </row>
    <row r="17579" spans="1:3">
      <c r="A17579" s="285" t="e">
        <v>#VALUE!</v>
      </c>
      <c r="B17579" s="285" t="s">
        <v>24566</v>
      </c>
      <c r="C17579" s="513">
        <v>36.238799999999998</v>
      </c>
    </row>
    <row r="17580" spans="1:3">
      <c r="A17580" s="285" t="e">
        <v>#VALUE!</v>
      </c>
      <c r="B17580" s="285" t="s">
        <v>24578</v>
      </c>
      <c r="C17580" s="513">
        <v>8.8659999999999997</v>
      </c>
    </row>
    <row r="17581" spans="1:3">
      <c r="A17581" s="285" t="e">
        <v>#VALUE!</v>
      </c>
      <c r="B17581" s="285" t="s">
        <v>24578</v>
      </c>
      <c r="C17581" s="513">
        <v>11.845599999999999</v>
      </c>
    </row>
    <row r="17582" spans="1:3">
      <c r="A17582" s="285" t="e">
        <v>#VALUE!</v>
      </c>
      <c r="B17582" s="285" t="s">
        <v>24641</v>
      </c>
      <c r="C17582" s="513">
        <v>3.9727999999999999</v>
      </c>
    </row>
    <row r="17583" spans="1:3">
      <c r="A17583" s="285" t="e">
        <v>#VALUE!</v>
      </c>
      <c r="B17583" s="285" t="s">
        <v>24589</v>
      </c>
      <c r="C17583" s="513">
        <v>4.3056000000000001</v>
      </c>
    </row>
    <row r="17584" spans="1:3">
      <c r="A17584" s="285" t="e">
        <v>#VALUE!</v>
      </c>
      <c r="B17584" s="285" t="s">
        <v>24644</v>
      </c>
      <c r="C17584" s="513">
        <v>7.4880000000000004</v>
      </c>
    </row>
    <row r="17585" spans="1:3">
      <c r="A17585" s="285" t="e">
        <v>#VALUE!</v>
      </c>
      <c r="B17585" s="285" t="s">
        <v>24627</v>
      </c>
      <c r="C17585" s="513">
        <v>6.3907999999999996</v>
      </c>
    </row>
    <row r="17586" spans="1:3">
      <c r="A17586" s="285" t="e">
        <v>#VALUE!</v>
      </c>
      <c r="B17586" s="285" t="s">
        <v>24591</v>
      </c>
      <c r="C17586" s="513">
        <v>10.410399999999999</v>
      </c>
    </row>
    <row r="17587" spans="1:3">
      <c r="A17587" s="285" t="e">
        <v>#VALUE!</v>
      </c>
      <c r="B17587" s="285" t="s">
        <v>24578</v>
      </c>
      <c r="C17587" s="513">
        <v>12.766</v>
      </c>
    </row>
    <row r="17588" spans="1:3">
      <c r="A17588" s="285" t="e">
        <v>#VALUE!</v>
      </c>
      <c r="B17588" s="285" t="s">
        <v>24585</v>
      </c>
      <c r="C17588" s="513">
        <v>8.6164000000000005</v>
      </c>
    </row>
    <row r="17589" spans="1:3">
      <c r="A17589" s="285" t="e">
        <v>#VALUE!</v>
      </c>
      <c r="B17589" s="285" t="s">
        <v>24589</v>
      </c>
      <c r="C17589" s="513">
        <v>8.2056000000000004</v>
      </c>
    </row>
    <row r="17590" spans="1:3">
      <c r="A17590" s="285" t="e">
        <v>#VALUE!</v>
      </c>
      <c r="B17590" s="285" t="s">
        <v>24645</v>
      </c>
      <c r="C17590" s="513">
        <v>10.675599999999999</v>
      </c>
    </row>
    <row r="17591" spans="1:3">
      <c r="A17591" s="285" t="e">
        <v>#VALUE!</v>
      </c>
      <c r="B17591" s="285" t="s">
        <v>24646</v>
      </c>
      <c r="C17591" s="513">
        <v>14.3104</v>
      </c>
    </row>
    <row r="17592" spans="1:3">
      <c r="A17592" s="285" t="e">
        <v>#VALUE!</v>
      </c>
      <c r="B17592" s="285" t="s">
        <v>24625</v>
      </c>
      <c r="C17592" s="513">
        <v>5.3872</v>
      </c>
    </row>
    <row r="17593" spans="1:3">
      <c r="A17593" s="285" t="e">
        <v>#VALUE!</v>
      </c>
      <c r="B17593" s="285" t="s">
        <v>24647</v>
      </c>
      <c r="C17593" s="513">
        <v>7.8727999999999998</v>
      </c>
    </row>
    <row r="17594" spans="1:3">
      <c r="A17594" s="285" t="e">
        <v>#VALUE!</v>
      </c>
      <c r="B17594" s="285" t="s">
        <v>24645</v>
      </c>
      <c r="C17594" s="513">
        <v>10.290800000000001</v>
      </c>
    </row>
    <row r="17595" spans="1:3">
      <c r="A17595" s="285" t="e">
        <v>#VALUE!</v>
      </c>
      <c r="B17595" s="285" t="s">
        <v>24586</v>
      </c>
      <c r="C17595" s="513">
        <v>12.786799999999999</v>
      </c>
    </row>
    <row r="17596" spans="1:3">
      <c r="A17596" s="285" t="e">
        <v>#VALUE!</v>
      </c>
      <c r="B17596" s="285" t="s">
        <v>24648</v>
      </c>
      <c r="C17596" s="513">
        <v>4.7683999999999997</v>
      </c>
    </row>
    <row r="17597" spans="1:3">
      <c r="A17597" s="285" t="e">
        <v>#VALUE!</v>
      </c>
      <c r="B17597" s="285" t="s">
        <v>24590</v>
      </c>
      <c r="C17597" s="513">
        <v>6.7859999999999996</v>
      </c>
    </row>
    <row r="17598" spans="1:3">
      <c r="A17598" s="285" t="e">
        <v>#VALUE!</v>
      </c>
      <c r="B17598" s="285" t="s">
        <v>24649</v>
      </c>
      <c r="C17598" s="513">
        <v>9.8124000000000002</v>
      </c>
    </row>
    <row r="17599" spans="1:3">
      <c r="A17599" s="285" t="e">
        <v>#VALUE!</v>
      </c>
      <c r="B17599" s="285" t="s">
        <v>24649</v>
      </c>
      <c r="C17599" s="513">
        <v>9.8124000000000002</v>
      </c>
    </row>
    <row r="17600" spans="1:3">
      <c r="A17600" s="285" t="e">
        <v>#VALUE!</v>
      </c>
      <c r="B17600" s="285" t="s">
        <v>24650</v>
      </c>
      <c r="C17600" s="513">
        <v>14.861599999999999</v>
      </c>
    </row>
    <row r="17601" spans="1:3">
      <c r="A17601" s="285" t="e">
        <v>#VALUE!</v>
      </c>
      <c r="B17601" s="285" t="s">
        <v>24606</v>
      </c>
      <c r="C17601" s="513">
        <v>6.7808000000000002</v>
      </c>
    </row>
    <row r="17602" spans="1:3">
      <c r="A17602" s="285" t="e">
        <v>#VALUE!</v>
      </c>
      <c r="B17602" s="285" t="s">
        <v>24617</v>
      </c>
      <c r="C17602" s="513">
        <v>2.2568000000000001</v>
      </c>
    </row>
    <row r="17603" spans="1:3">
      <c r="A17603" s="285" t="e">
        <v>#VALUE!</v>
      </c>
      <c r="B17603" s="285" t="s">
        <v>24651</v>
      </c>
      <c r="C17603" s="513">
        <v>12.6412</v>
      </c>
    </row>
    <row r="17604" spans="1:3">
      <c r="A17604" s="285" t="e">
        <v>#VALUE!</v>
      </c>
      <c r="B17604" s="285" t="s">
        <v>24652</v>
      </c>
      <c r="C17604" s="513">
        <v>17.212</v>
      </c>
    </row>
    <row r="17605" spans="1:3">
      <c r="A17605" s="285" t="e">
        <v>#VALUE!</v>
      </c>
      <c r="B17605" s="285" t="s">
        <v>24653</v>
      </c>
      <c r="C17605" s="513">
        <v>64.22</v>
      </c>
    </row>
    <row r="17606" spans="1:3">
      <c r="A17606" s="285" t="e">
        <v>#VALUE!</v>
      </c>
      <c r="B17606" s="285" t="s">
        <v>24644</v>
      </c>
      <c r="C17606" s="513">
        <v>14.82</v>
      </c>
    </row>
    <row r="17607" spans="1:3">
      <c r="A17607" s="285" t="e">
        <v>#VALUE!</v>
      </c>
      <c r="B17607" s="285" t="s">
        <v>24646</v>
      </c>
      <c r="C17607" s="513">
        <v>14.3104</v>
      </c>
    </row>
    <row r="17608" spans="1:3">
      <c r="A17608" s="285" t="e">
        <v>#VALUE!</v>
      </c>
      <c r="B17608" s="285" t="s">
        <v>24654</v>
      </c>
      <c r="C17608" s="513">
        <v>7.8727999999999998</v>
      </c>
    </row>
    <row r="17609" spans="1:3">
      <c r="A17609" s="285" t="e">
        <v>#VALUE!</v>
      </c>
      <c r="B17609" s="285" t="s">
        <v>24646</v>
      </c>
      <c r="C17609" s="513">
        <v>14.9344</v>
      </c>
    </row>
    <row r="17610" spans="1:3">
      <c r="A17610" s="285" t="e">
        <v>#VALUE!</v>
      </c>
      <c r="B17610" s="285" t="s">
        <v>24618</v>
      </c>
      <c r="C17610" s="513">
        <v>4.9139999999999997</v>
      </c>
    </row>
    <row r="17611" spans="1:3">
      <c r="A17611" s="285" t="e">
        <v>#VALUE!</v>
      </c>
      <c r="B17611" s="285" t="s">
        <v>24647</v>
      </c>
      <c r="C17611" s="513">
        <v>8.1120000000000001</v>
      </c>
    </row>
    <row r="17612" spans="1:3">
      <c r="A17612" s="285" t="e">
        <v>#VALUE!</v>
      </c>
      <c r="B17612" s="285" t="s">
        <v>24655</v>
      </c>
      <c r="C17612" s="513">
        <v>12.6412</v>
      </c>
    </row>
    <row r="17613" spans="1:3">
      <c r="A17613" s="285" t="e">
        <v>#VALUE!</v>
      </c>
      <c r="B17613" s="285" t="s">
        <v>24606</v>
      </c>
      <c r="C17613" s="513">
        <v>5.9176000000000002</v>
      </c>
    </row>
    <row r="17614" spans="1:3">
      <c r="A17614" s="285" t="e">
        <v>#VALUE!</v>
      </c>
      <c r="B17614" s="285" t="s">
        <v>24644</v>
      </c>
      <c r="C17614" s="513">
        <v>7.4880000000000004</v>
      </c>
    </row>
    <row r="17615" spans="1:3">
      <c r="A17615" s="285" t="e">
        <v>#VALUE!</v>
      </c>
      <c r="B17615" s="285" t="s">
        <v>24640</v>
      </c>
      <c r="C17615" s="513">
        <v>37.18</v>
      </c>
    </row>
    <row r="17616" spans="1:3">
      <c r="A17616" s="285" t="e">
        <v>#VALUE!</v>
      </c>
      <c r="B17616" s="285" t="s">
        <v>24651</v>
      </c>
      <c r="C17616" s="513">
        <v>13.166399999999999</v>
      </c>
    </row>
    <row r="17617" spans="1:3">
      <c r="A17617" s="285" t="e">
        <v>#VALUE!</v>
      </c>
      <c r="B17617" s="285" t="s">
        <v>24652</v>
      </c>
      <c r="C17617" s="513">
        <v>18.0076</v>
      </c>
    </row>
    <row r="17618" spans="1:3">
      <c r="A17618" s="285" t="e">
        <v>#VALUE!</v>
      </c>
      <c r="B17618" s="285" t="s">
        <v>24656</v>
      </c>
      <c r="C17618" s="513">
        <v>3.9727999999999999</v>
      </c>
    </row>
    <row r="17619" spans="1:3">
      <c r="A17619" s="285" t="e">
        <v>#VALUE!</v>
      </c>
      <c r="B17619" s="285" t="s">
        <v>24657</v>
      </c>
      <c r="C17619" s="513">
        <v>15.2568</v>
      </c>
    </row>
    <row r="17620" spans="1:3">
      <c r="A17620" s="285" t="e">
        <v>#VALUE!</v>
      </c>
      <c r="B17620" s="285" t="s">
        <v>24652</v>
      </c>
      <c r="C17620" s="513">
        <v>17.212</v>
      </c>
    </row>
    <row r="17621" spans="1:3">
      <c r="A17621" s="285">
        <v>70000</v>
      </c>
      <c r="B17621" s="285" t="s">
        <v>24658</v>
      </c>
      <c r="C17621" s="513">
        <v>5.6836000000000002</v>
      </c>
    </row>
    <row r="17622" spans="1:3">
      <c r="A17622" s="285">
        <v>70002</v>
      </c>
      <c r="B17622" s="285" t="s">
        <v>24659</v>
      </c>
      <c r="C17622" s="513">
        <v>12.256399999999999</v>
      </c>
    </row>
    <row r="17623" spans="1:3">
      <c r="A17623" s="285">
        <v>70003</v>
      </c>
      <c r="B17623" s="285" t="s">
        <v>24660</v>
      </c>
      <c r="C17623" s="513">
        <v>6.1619999999999999</v>
      </c>
    </row>
    <row r="17624" spans="1:3">
      <c r="A17624" s="285">
        <v>70005</v>
      </c>
      <c r="B17624" s="285" t="s">
        <v>24661</v>
      </c>
      <c r="C17624" s="513">
        <v>13.4368</v>
      </c>
    </row>
    <row r="17625" spans="1:3">
      <c r="A17625" s="285">
        <v>70009</v>
      </c>
      <c r="B17625" s="285" t="s">
        <v>24662</v>
      </c>
      <c r="C17625" s="513">
        <v>6.5780000000000003</v>
      </c>
    </row>
    <row r="17626" spans="1:3">
      <c r="A17626" s="285">
        <v>70010</v>
      </c>
      <c r="B17626" s="285" t="s">
        <v>24663</v>
      </c>
      <c r="C17626" s="513">
        <v>9.1728000000000005</v>
      </c>
    </row>
    <row r="17627" spans="1:3">
      <c r="A17627" s="285">
        <v>70012</v>
      </c>
      <c r="B17627" s="285" t="s">
        <v>24664</v>
      </c>
      <c r="C17627" s="513">
        <v>13.4992</v>
      </c>
    </row>
    <row r="17628" spans="1:3">
      <c r="A17628" s="285">
        <v>70013</v>
      </c>
      <c r="B17628" s="285" t="s">
        <v>24661</v>
      </c>
      <c r="C17628" s="513">
        <v>13.4368</v>
      </c>
    </row>
    <row r="17629" spans="1:3">
      <c r="A17629" s="285">
        <v>70014</v>
      </c>
      <c r="B17629" s="285" t="s">
        <v>24665</v>
      </c>
      <c r="C17629" s="513">
        <v>19.723600000000001</v>
      </c>
    </row>
    <row r="17630" spans="1:3">
      <c r="A17630" s="285">
        <v>70018</v>
      </c>
      <c r="B17630" s="285" t="s">
        <v>24661</v>
      </c>
      <c r="C17630" s="513">
        <v>14.17</v>
      </c>
    </row>
    <row r="17631" spans="1:3">
      <c r="A17631" s="285">
        <v>70019</v>
      </c>
      <c r="B17631" s="285" t="s">
        <v>24666</v>
      </c>
      <c r="C17631" s="513">
        <v>16.062799999999999</v>
      </c>
    </row>
    <row r="17632" spans="1:3">
      <c r="A17632" s="285">
        <v>70020</v>
      </c>
      <c r="B17632" s="285" t="s">
        <v>24667</v>
      </c>
      <c r="C17632" s="513">
        <v>7.9196</v>
      </c>
    </row>
    <row r="17633" spans="1:3">
      <c r="A17633" s="285">
        <v>70021</v>
      </c>
      <c r="B17633" s="285" t="s">
        <v>24668</v>
      </c>
      <c r="C17633" s="513">
        <v>15.522</v>
      </c>
    </row>
    <row r="17634" spans="1:3">
      <c r="A17634" s="285">
        <v>70022</v>
      </c>
      <c r="B17634" s="285" t="s">
        <v>24658</v>
      </c>
      <c r="C17634" s="513">
        <v>5.9539999999999997</v>
      </c>
    </row>
    <row r="17635" spans="1:3">
      <c r="A17635" s="285">
        <v>70024</v>
      </c>
      <c r="B17635" s="285" t="s">
        <v>24660</v>
      </c>
      <c r="C17635" s="513">
        <v>6.4584000000000001</v>
      </c>
    </row>
    <row r="17636" spans="1:3">
      <c r="A17636" s="285">
        <v>70026</v>
      </c>
      <c r="B17636" s="285" t="s">
        <v>24658</v>
      </c>
      <c r="C17636" s="513">
        <v>5.6836000000000002</v>
      </c>
    </row>
    <row r="17637" spans="1:3">
      <c r="A17637" s="285">
        <v>70027</v>
      </c>
      <c r="B17637" s="285" t="s">
        <v>24660</v>
      </c>
      <c r="C17637" s="513">
        <v>6.1619999999999999</v>
      </c>
    </row>
    <row r="17638" spans="1:3">
      <c r="A17638" s="285">
        <v>70060</v>
      </c>
      <c r="B17638" s="285" t="s">
        <v>24669</v>
      </c>
      <c r="C17638" s="513">
        <v>6.5780000000000003</v>
      </c>
    </row>
    <row r="17639" spans="1:3">
      <c r="A17639" s="285">
        <v>70061</v>
      </c>
      <c r="B17639" s="285" t="s">
        <v>24663</v>
      </c>
      <c r="C17639" s="513">
        <v>9.1728000000000005</v>
      </c>
    </row>
    <row r="17640" spans="1:3">
      <c r="A17640" s="285">
        <v>70062</v>
      </c>
      <c r="B17640" s="285" t="s">
        <v>24670</v>
      </c>
      <c r="C17640" s="513">
        <v>12.256399999999999</v>
      </c>
    </row>
    <row r="17641" spans="1:3">
      <c r="A17641" s="285">
        <v>70064</v>
      </c>
      <c r="B17641" s="285" t="s">
        <v>24661</v>
      </c>
      <c r="C17641" s="513">
        <v>13.4368</v>
      </c>
    </row>
    <row r="17642" spans="1:3">
      <c r="A17642" s="285">
        <v>70065</v>
      </c>
      <c r="B17642" s="285" t="s">
        <v>24661</v>
      </c>
      <c r="C17642" s="513">
        <v>13.4368</v>
      </c>
    </row>
    <row r="17643" spans="1:3">
      <c r="A17643" s="285">
        <v>70066</v>
      </c>
      <c r="B17643" s="285" t="s">
        <v>24665</v>
      </c>
      <c r="C17643" s="513">
        <v>19.723600000000001</v>
      </c>
    </row>
    <row r="17644" spans="1:3">
      <c r="A17644" s="285">
        <v>70067</v>
      </c>
      <c r="B17644" s="285" t="s">
        <v>24664</v>
      </c>
      <c r="C17644" s="513">
        <v>13.4992</v>
      </c>
    </row>
    <row r="17645" spans="1:3">
      <c r="A17645" s="285">
        <v>70077</v>
      </c>
      <c r="B17645" s="285" t="s">
        <v>24671</v>
      </c>
      <c r="C17645" s="513">
        <v>6.1619999999999999</v>
      </c>
    </row>
    <row r="17646" spans="1:3">
      <c r="A17646" s="285">
        <v>70084</v>
      </c>
      <c r="B17646" s="285" t="s">
        <v>24672</v>
      </c>
      <c r="C17646" s="513">
        <v>8.32</v>
      </c>
    </row>
    <row r="17647" spans="1:3">
      <c r="A17647" s="285">
        <v>70085</v>
      </c>
      <c r="B17647" s="285" t="s">
        <v>24672</v>
      </c>
      <c r="C17647" s="513">
        <v>7.9196</v>
      </c>
    </row>
    <row r="17648" spans="1:3">
      <c r="A17648" s="285">
        <v>70086</v>
      </c>
      <c r="B17648" s="285" t="s">
        <v>24673</v>
      </c>
      <c r="C17648" s="513">
        <v>16.38</v>
      </c>
    </row>
    <row r="17649" spans="1:3">
      <c r="A17649" s="285">
        <v>70087</v>
      </c>
      <c r="B17649" s="285" t="s">
        <v>24674</v>
      </c>
      <c r="C17649" s="513">
        <v>15.522</v>
      </c>
    </row>
    <row r="17650" spans="1:3">
      <c r="A17650" s="285">
        <v>70096</v>
      </c>
      <c r="B17650" s="285" t="s">
        <v>24664</v>
      </c>
      <c r="C17650" s="513">
        <v>14.247999999999999</v>
      </c>
    </row>
    <row r="17651" spans="1:3">
      <c r="A17651" s="285">
        <v>70098</v>
      </c>
      <c r="B17651" s="285" t="s">
        <v>24675</v>
      </c>
      <c r="C17651" s="513">
        <v>16.952000000000002</v>
      </c>
    </row>
    <row r="17652" spans="1:3">
      <c r="A17652" s="285">
        <v>70099</v>
      </c>
      <c r="B17652" s="285" t="s">
        <v>24675</v>
      </c>
      <c r="C17652" s="513">
        <v>16.062799999999999</v>
      </c>
    </row>
    <row r="17653" spans="1:3">
      <c r="A17653" s="285">
        <v>54603</v>
      </c>
      <c r="B17653" s="285" t="s">
        <v>24676</v>
      </c>
      <c r="C17653" s="513">
        <v>68.9589</v>
      </c>
    </row>
    <row r="17654" spans="1:3">
      <c r="A17654" s="285" t="e">
        <v>#VALUE!</v>
      </c>
      <c r="B17654" s="285" t="s">
        <v>24677</v>
      </c>
      <c r="C17654" s="513">
        <v>5.4950000000000001</v>
      </c>
    </row>
    <row r="17655" spans="1:3">
      <c r="A17655" s="285">
        <v>412033</v>
      </c>
      <c r="B17655" s="285" t="s">
        <v>24678</v>
      </c>
      <c r="C17655" s="513">
        <v>113.1366</v>
      </c>
    </row>
    <row r="17656" spans="1:3">
      <c r="A17656" s="285">
        <v>601027</v>
      </c>
      <c r="B17656" s="285" t="s">
        <v>24679</v>
      </c>
      <c r="C17656" s="513">
        <v>0.6583</v>
      </c>
    </row>
    <row r="17657" spans="1:3">
      <c r="A17657" s="285">
        <v>601028</v>
      </c>
      <c r="B17657" s="285" t="s">
        <v>24680</v>
      </c>
      <c r="C17657" s="513">
        <v>1.2152000000000001</v>
      </c>
    </row>
    <row r="17658" spans="1:3">
      <c r="A17658" s="285">
        <v>601029</v>
      </c>
      <c r="B17658" s="285" t="s">
        <v>24681</v>
      </c>
      <c r="C17658" s="513">
        <v>1.758</v>
      </c>
    </row>
    <row r="17659" spans="1:3">
      <c r="A17659" s="285">
        <v>601030</v>
      </c>
      <c r="B17659" s="285" t="s">
        <v>24682</v>
      </c>
      <c r="C17659" s="513">
        <v>1.8631</v>
      </c>
    </row>
    <row r="17660" spans="1:3">
      <c r="A17660" s="285">
        <v>349320</v>
      </c>
      <c r="B17660" s="285" t="s">
        <v>24683</v>
      </c>
      <c r="C17660" s="513">
        <v>1567.36</v>
      </c>
    </row>
    <row r="17661" spans="1:3">
      <c r="A17661" s="285">
        <v>381586</v>
      </c>
      <c r="B17661" s="285" t="s">
        <v>24684</v>
      </c>
      <c r="C17661" s="513">
        <v>0.3972</v>
      </c>
    </row>
    <row r="17662" spans="1:3">
      <c r="A17662" s="285" t="e">
        <v>#VALUE!</v>
      </c>
      <c r="B17662" s="285" t="s">
        <v>24685</v>
      </c>
      <c r="C17662" s="513">
        <v>37.897599999999997</v>
      </c>
    </row>
    <row r="17663" spans="1:3">
      <c r="A17663" s="285">
        <v>54602</v>
      </c>
      <c r="B17663" s="285" t="s">
        <v>24686</v>
      </c>
      <c r="C17663" s="513">
        <v>55.126600000000003</v>
      </c>
    </row>
    <row r="17664" spans="1:3">
      <c r="A17664" s="285">
        <v>601022</v>
      </c>
      <c r="B17664" s="285" t="s">
        <v>24679</v>
      </c>
      <c r="C17664" s="513">
        <v>0.60450000000000004</v>
      </c>
    </row>
    <row r="17665" spans="1:3">
      <c r="A17665" s="285">
        <v>601024</v>
      </c>
      <c r="B17665" s="285" t="s">
        <v>24681</v>
      </c>
      <c r="C17665" s="513">
        <v>1.7055</v>
      </c>
    </row>
    <row r="17666" spans="1:3">
      <c r="A17666" s="285" t="e">
        <v>#VALUE!</v>
      </c>
      <c r="B17666" s="285" t="s">
        <v>24687</v>
      </c>
      <c r="C17666" s="513">
        <v>1.6698999999999999</v>
      </c>
    </row>
    <row r="17667" spans="1:3">
      <c r="A17667" s="285" t="e">
        <v>#VALUE!</v>
      </c>
      <c r="B17667" s="285" t="s">
        <v>24688</v>
      </c>
      <c r="C17667" s="513">
        <v>133</v>
      </c>
    </row>
    <row r="17668" spans="1:3">
      <c r="A17668" s="285" t="e">
        <v>#VALUE!</v>
      </c>
      <c r="B17668" s="285" t="s">
        <v>24689</v>
      </c>
      <c r="C17668" s="513">
        <v>133</v>
      </c>
    </row>
    <row r="17669" spans="1:3">
      <c r="A17669" s="285">
        <v>21314</v>
      </c>
      <c r="B17669" s="285" t="s">
        <v>24352</v>
      </c>
      <c r="C17669" s="513">
        <v>38.978299999999997</v>
      </c>
    </row>
    <row r="17670" spans="1:3">
      <c r="A17670" s="285">
        <v>28185</v>
      </c>
      <c r="B17670" s="285" t="s">
        <v>24690</v>
      </c>
      <c r="C17670" s="513">
        <v>188.429</v>
      </c>
    </row>
    <row r="17671" spans="1:3">
      <c r="A17671" s="285">
        <v>28186</v>
      </c>
      <c r="B17671" s="285" t="s">
        <v>24691</v>
      </c>
      <c r="C17671" s="513">
        <v>250.52699999999999</v>
      </c>
    </row>
    <row r="17672" spans="1:3">
      <c r="A17672" s="285">
        <v>28817</v>
      </c>
      <c r="B17672" s="285" t="s">
        <v>24692</v>
      </c>
      <c r="C17672" s="513">
        <v>111.813</v>
      </c>
    </row>
    <row r="17673" spans="1:3">
      <c r="A17673" s="285">
        <v>51737</v>
      </c>
      <c r="B17673" s="285" t="s">
        <v>24693</v>
      </c>
      <c r="C17673" s="513">
        <v>4.4724000000000004</v>
      </c>
    </row>
    <row r="17674" spans="1:3">
      <c r="A17674" s="285">
        <v>54605</v>
      </c>
      <c r="B17674" s="285" t="s">
        <v>24686</v>
      </c>
      <c r="C17674" s="513">
        <v>78.917699999999996</v>
      </c>
    </row>
    <row r="17675" spans="1:3">
      <c r="A17675" s="285">
        <v>54606</v>
      </c>
      <c r="B17675" s="285" t="s">
        <v>24694</v>
      </c>
      <c r="C17675" s="513">
        <v>77.064899999999994</v>
      </c>
    </row>
    <row r="17676" spans="1:3">
      <c r="A17676" s="285">
        <v>54607</v>
      </c>
      <c r="B17676" s="285" t="s">
        <v>24695</v>
      </c>
      <c r="C17676" s="513">
        <v>93.624300000000005</v>
      </c>
    </row>
    <row r="17677" spans="1:3">
      <c r="A17677" s="285">
        <v>54612</v>
      </c>
      <c r="B17677" s="285" t="s">
        <v>24696</v>
      </c>
      <c r="C17677" s="513">
        <v>166.8099</v>
      </c>
    </row>
    <row r="17678" spans="1:3">
      <c r="A17678" s="285">
        <v>61797</v>
      </c>
      <c r="B17678" s="285" t="s">
        <v>24697</v>
      </c>
      <c r="C17678" s="513">
        <v>38.625</v>
      </c>
    </row>
    <row r="17679" spans="1:3">
      <c r="A17679" s="285">
        <v>62242</v>
      </c>
      <c r="B17679" s="285" t="s">
        <v>24698</v>
      </c>
      <c r="C17679" s="513">
        <v>63.44</v>
      </c>
    </row>
    <row r="17680" spans="1:3">
      <c r="A17680" s="285" t="e">
        <v>#VALUE!</v>
      </c>
      <c r="B17680" s="285" t="s">
        <v>24699</v>
      </c>
      <c r="C17680" s="513">
        <v>10.87</v>
      </c>
    </row>
    <row r="17681" spans="1:3">
      <c r="A17681" s="285" t="e">
        <v>#VALUE!</v>
      </c>
      <c r="B17681" s="285" t="s">
        <v>24700</v>
      </c>
      <c r="C17681" s="513">
        <v>20.46</v>
      </c>
    </row>
    <row r="17682" spans="1:3">
      <c r="A17682" s="285" t="e">
        <v>#VALUE!</v>
      </c>
      <c r="B17682" s="285" t="s">
        <v>24700</v>
      </c>
      <c r="C17682" s="513">
        <v>28.515000000000001</v>
      </c>
    </row>
    <row r="17683" spans="1:3">
      <c r="A17683" s="285" t="e">
        <v>#VALUE!</v>
      </c>
      <c r="B17683" s="285" t="s">
        <v>24701</v>
      </c>
      <c r="C17683" s="513">
        <v>48.704999999999998</v>
      </c>
    </row>
    <row r="17684" spans="1:3">
      <c r="A17684" s="285" t="e">
        <v>#VALUE!</v>
      </c>
      <c r="B17684" s="285" t="s">
        <v>24702</v>
      </c>
      <c r="C17684" s="513">
        <v>27.664999999999999</v>
      </c>
    </row>
    <row r="17685" spans="1:3">
      <c r="A17685" s="285" t="e">
        <v>#VALUE!</v>
      </c>
      <c r="B17685" s="285" t="s">
        <v>24702</v>
      </c>
      <c r="C17685" s="513">
        <v>27.664999999999999</v>
      </c>
    </row>
    <row r="17686" spans="1:3">
      <c r="A17686" s="285" t="e">
        <v>#VALUE!</v>
      </c>
      <c r="B17686" s="285" t="s">
        <v>24702</v>
      </c>
      <c r="C17686" s="513">
        <v>27.664999999999999</v>
      </c>
    </row>
    <row r="17687" spans="1:3">
      <c r="A17687" s="285" t="e">
        <v>#VALUE!</v>
      </c>
      <c r="B17687" s="285" t="s">
        <v>24703</v>
      </c>
      <c r="C17687" s="513">
        <v>165.35</v>
      </c>
    </row>
    <row r="17688" spans="1:3">
      <c r="A17688" s="285" t="e">
        <v>#VALUE!</v>
      </c>
      <c r="B17688" s="285" t="s">
        <v>24703</v>
      </c>
      <c r="C17688" s="513">
        <v>165.35</v>
      </c>
    </row>
    <row r="17689" spans="1:3">
      <c r="A17689" s="285" t="e">
        <v>#VALUE!</v>
      </c>
      <c r="B17689" s="285" t="s">
        <v>24704</v>
      </c>
      <c r="C17689" s="513">
        <v>50.2</v>
      </c>
    </row>
    <row r="17690" spans="1:3">
      <c r="A17690" s="285" t="e">
        <v>#VALUE!</v>
      </c>
      <c r="B17690" s="285" t="s">
        <v>24705</v>
      </c>
      <c r="C17690" s="513">
        <v>13</v>
      </c>
    </row>
    <row r="17691" spans="1:3">
      <c r="A17691" s="285" t="e">
        <v>#VALUE!</v>
      </c>
      <c r="B17691" s="285" t="s">
        <v>24706</v>
      </c>
      <c r="C17691" s="513">
        <v>13</v>
      </c>
    </row>
    <row r="17692" spans="1:3">
      <c r="A17692" s="285" t="e">
        <v>#VALUE!</v>
      </c>
      <c r="B17692" s="285" t="s">
        <v>24707</v>
      </c>
      <c r="C17692" s="513">
        <v>3.2789999999999999</v>
      </c>
    </row>
    <row r="17693" spans="1:3">
      <c r="A17693" s="285" t="e">
        <v>#VALUE!</v>
      </c>
      <c r="B17693" s="285" t="s">
        <v>24708</v>
      </c>
      <c r="C17693" s="513">
        <v>57.4</v>
      </c>
    </row>
    <row r="17694" spans="1:3">
      <c r="A17694" s="285" t="e">
        <v>#VALUE!</v>
      </c>
      <c r="B17694" s="285" t="s">
        <v>24709</v>
      </c>
      <c r="C17694" s="513">
        <v>28.895</v>
      </c>
    </row>
    <row r="17695" spans="1:3">
      <c r="A17695" s="285" t="e">
        <v>#VALUE!</v>
      </c>
      <c r="B17695" s="285" t="s">
        <v>17802</v>
      </c>
      <c r="C17695" s="513">
        <v>47.674999999999997</v>
      </c>
    </row>
    <row r="17696" spans="1:3">
      <c r="A17696" s="285" t="e">
        <v>#VALUE!</v>
      </c>
      <c r="B17696" s="285" t="s">
        <v>24710</v>
      </c>
      <c r="C17696" s="513">
        <v>72.8</v>
      </c>
    </row>
    <row r="17697" spans="1:3">
      <c r="A17697" s="285" t="e">
        <v>#VALUE!</v>
      </c>
      <c r="B17697" s="285" t="s">
        <v>24711</v>
      </c>
      <c r="C17697" s="513">
        <v>63.6</v>
      </c>
    </row>
    <row r="17698" spans="1:3">
      <c r="A17698" s="285" t="e">
        <v>#VALUE!</v>
      </c>
      <c r="B17698" s="285" t="s">
        <v>24712</v>
      </c>
      <c r="C17698" s="513">
        <v>12.199199999999999</v>
      </c>
    </row>
    <row r="17699" spans="1:3">
      <c r="A17699" s="285" t="e">
        <v>#VALUE!</v>
      </c>
      <c r="B17699" s="285" t="s">
        <v>24713</v>
      </c>
      <c r="C17699" s="513">
        <v>32.604999999999997</v>
      </c>
    </row>
    <row r="17700" spans="1:3">
      <c r="A17700" s="285" t="e">
        <v>#VALUE!</v>
      </c>
      <c r="B17700" s="285" t="s">
        <v>21565</v>
      </c>
      <c r="C17700" s="513">
        <v>20.92</v>
      </c>
    </row>
    <row r="17701" spans="1:3">
      <c r="A17701" s="285" t="e">
        <v>#VALUE!</v>
      </c>
      <c r="B17701" s="285" t="s">
        <v>24714</v>
      </c>
      <c r="C17701" s="513">
        <v>26.164999999999999</v>
      </c>
    </row>
    <row r="17702" spans="1:3">
      <c r="A17702" s="285" t="e">
        <v>#VALUE!</v>
      </c>
      <c r="B17702" s="285" t="s">
        <v>24715</v>
      </c>
      <c r="C17702" s="513">
        <v>11.38</v>
      </c>
    </row>
    <row r="17703" spans="1:3">
      <c r="A17703" s="285" t="e">
        <v>#VALUE!</v>
      </c>
      <c r="B17703" s="285" t="s">
        <v>24716</v>
      </c>
      <c r="C17703" s="513">
        <v>8.74</v>
      </c>
    </row>
    <row r="17704" spans="1:3">
      <c r="A17704" s="285" t="e">
        <v>#VALUE!</v>
      </c>
      <c r="B17704" s="285" t="s">
        <v>24717</v>
      </c>
      <c r="C17704" s="513">
        <v>10.34</v>
      </c>
    </row>
    <row r="17705" spans="1:3">
      <c r="A17705" s="285" t="e">
        <v>#VALUE!</v>
      </c>
      <c r="B17705" s="285" t="s">
        <v>24717</v>
      </c>
      <c r="C17705" s="513">
        <v>12.03</v>
      </c>
    </row>
    <row r="17706" spans="1:3">
      <c r="A17706" s="285" t="e">
        <v>#VALUE!</v>
      </c>
      <c r="B17706" s="285" t="s">
        <v>24718</v>
      </c>
      <c r="C17706" s="513">
        <v>45.534999999999997</v>
      </c>
    </row>
    <row r="17707" spans="1:3">
      <c r="A17707" s="285" t="e">
        <v>#VALUE!</v>
      </c>
      <c r="B17707" s="285" t="s">
        <v>24719</v>
      </c>
      <c r="C17707" s="513">
        <v>35.369999999999997</v>
      </c>
    </row>
    <row r="17708" spans="1:3">
      <c r="A17708" s="285" t="e">
        <v>#VALUE!</v>
      </c>
      <c r="B17708" s="285" t="s">
        <v>24720</v>
      </c>
      <c r="C17708" s="513">
        <v>39.14</v>
      </c>
    </row>
    <row r="17709" spans="1:3">
      <c r="A17709" s="285">
        <v>91261</v>
      </c>
      <c r="B17709" s="285" t="s">
        <v>24721</v>
      </c>
      <c r="C17709" s="513">
        <v>27.956499999999998</v>
      </c>
    </row>
    <row r="17710" spans="1:3">
      <c r="A17710" s="285">
        <v>91270</v>
      </c>
      <c r="B17710" s="285" t="s">
        <v>24722</v>
      </c>
      <c r="C17710" s="513">
        <v>29.8935</v>
      </c>
    </row>
    <row r="17711" spans="1:3">
      <c r="A17711" s="285">
        <v>91271</v>
      </c>
      <c r="B17711" s="285" t="s">
        <v>24722</v>
      </c>
      <c r="C17711" s="513">
        <v>41.671500000000002</v>
      </c>
    </row>
    <row r="17712" spans="1:3">
      <c r="A17712" s="285">
        <v>91930</v>
      </c>
      <c r="B17712" s="285" t="s">
        <v>24723</v>
      </c>
      <c r="C17712" s="513">
        <v>1.3178000000000001</v>
      </c>
    </row>
    <row r="17713" spans="1:3">
      <c r="A17713" s="285">
        <v>91932</v>
      </c>
      <c r="B17713" s="285" t="s">
        <v>24724</v>
      </c>
      <c r="C17713" s="513">
        <v>2.4161999999999999</v>
      </c>
    </row>
    <row r="17714" spans="1:3">
      <c r="A17714" s="285" t="e">
        <v>#VALUE!</v>
      </c>
      <c r="B17714" s="285" t="s">
        <v>24725</v>
      </c>
      <c r="C17714" s="513">
        <v>57.57</v>
      </c>
    </row>
    <row r="17715" spans="1:3">
      <c r="A17715" s="285" t="e">
        <v>#VALUE!</v>
      </c>
      <c r="B17715" s="285" t="s">
        <v>24725</v>
      </c>
      <c r="C17715" s="513">
        <v>53.22</v>
      </c>
    </row>
    <row r="17716" spans="1:3">
      <c r="A17716" s="285" t="e">
        <v>#VALUE!</v>
      </c>
      <c r="B17716" s="285" t="s">
        <v>24725</v>
      </c>
      <c r="C17716" s="513">
        <v>94.92</v>
      </c>
    </row>
    <row r="17717" spans="1:3">
      <c r="A17717" s="285" t="e">
        <v>#VALUE!</v>
      </c>
      <c r="B17717" s="285" t="s">
        <v>24725</v>
      </c>
      <c r="C17717" s="513">
        <v>90</v>
      </c>
    </row>
    <row r="17718" spans="1:3">
      <c r="A17718" s="285" t="e">
        <v>#VALUE!</v>
      </c>
      <c r="B17718" s="285" t="s">
        <v>24725</v>
      </c>
      <c r="C17718" s="513">
        <v>98.7</v>
      </c>
    </row>
    <row r="17719" spans="1:3">
      <c r="A17719" s="285" t="e">
        <v>#VALUE!</v>
      </c>
      <c r="B17719" s="285" t="s">
        <v>24725</v>
      </c>
      <c r="C17719" s="513">
        <v>173.34</v>
      </c>
    </row>
    <row r="17720" spans="1:3">
      <c r="A17720" s="285" t="e">
        <v>#VALUE!</v>
      </c>
      <c r="B17720" s="285" t="s">
        <v>24725</v>
      </c>
      <c r="C17720" s="513">
        <v>94.92</v>
      </c>
    </row>
    <row r="17721" spans="1:3">
      <c r="A17721" s="285" t="e">
        <v>#VALUE!</v>
      </c>
      <c r="B17721" s="285" t="s">
        <v>24725</v>
      </c>
      <c r="C17721" s="513">
        <v>94.92</v>
      </c>
    </row>
    <row r="17722" spans="1:3">
      <c r="A17722" s="285" t="e">
        <v>#VALUE!</v>
      </c>
      <c r="B17722" s="285" t="s">
        <v>24725</v>
      </c>
      <c r="C17722" s="513">
        <v>98.7</v>
      </c>
    </row>
    <row r="17723" spans="1:3">
      <c r="A17723" s="285" t="e">
        <v>#VALUE!</v>
      </c>
      <c r="B17723" s="285" t="s">
        <v>24725</v>
      </c>
      <c r="C17723" s="513">
        <v>57.57</v>
      </c>
    </row>
    <row r="17724" spans="1:3">
      <c r="A17724" s="285" t="e">
        <v>#VALUE!</v>
      </c>
      <c r="B17724" s="285" t="s">
        <v>24725</v>
      </c>
      <c r="C17724" s="513">
        <v>53.22</v>
      </c>
    </row>
    <row r="17725" spans="1:3">
      <c r="A17725" s="285" t="e">
        <v>#VALUE!</v>
      </c>
      <c r="B17725" s="285" t="s">
        <v>24725</v>
      </c>
      <c r="C17725" s="513">
        <v>297.95999999999998</v>
      </c>
    </row>
    <row r="17726" spans="1:3">
      <c r="A17726" s="285" t="e">
        <v>#VALUE!</v>
      </c>
      <c r="B17726" s="285" t="s">
        <v>24725</v>
      </c>
      <c r="C17726" s="513">
        <v>297.95999999999998</v>
      </c>
    </row>
    <row r="17727" spans="1:3">
      <c r="A17727" s="285" t="e">
        <v>#VALUE!</v>
      </c>
      <c r="B17727" s="285" t="s">
        <v>24725</v>
      </c>
      <c r="C17727" s="513">
        <v>409.98</v>
      </c>
    </row>
    <row r="17728" spans="1:3">
      <c r="A17728" s="285" t="e">
        <v>#VALUE!</v>
      </c>
      <c r="B17728" s="285" t="s">
        <v>24725</v>
      </c>
      <c r="C17728" s="513">
        <v>409.98</v>
      </c>
    </row>
    <row r="17729" spans="1:3">
      <c r="A17729" s="285" t="e">
        <v>#VALUE!</v>
      </c>
      <c r="B17729" s="285" t="s">
        <v>24725</v>
      </c>
      <c r="C17729" s="513">
        <v>158.82</v>
      </c>
    </row>
    <row r="17730" spans="1:3">
      <c r="A17730" s="285" t="e">
        <v>#VALUE!</v>
      </c>
      <c r="B17730" s="285" t="s">
        <v>24725</v>
      </c>
      <c r="C17730" s="513">
        <v>270.77999999999997</v>
      </c>
    </row>
    <row r="17731" spans="1:3">
      <c r="A17731" s="285" t="e">
        <v>#VALUE!</v>
      </c>
      <c r="B17731" s="285" t="s">
        <v>24725</v>
      </c>
      <c r="C17731" s="513">
        <v>317.58</v>
      </c>
    </row>
    <row r="17732" spans="1:3">
      <c r="A17732" s="285" t="e">
        <v>#VALUE!</v>
      </c>
      <c r="B17732" s="285" t="s">
        <v>24725</v>
      </c>
      <c r="C17732" s="513">
        <v>643.20000000000005</v>
      </c>
    </row>
    <row r="17733" spans="1:3">
      <c r="A17733" s="285" t="e">
        <v>#VALUE!</v>
      </c>
      <c r="B17733" s="285" t="s">
        <v>24725</v>
      </c>
      <c r="C17733" s="513">
        <v>643.20000000000005</v>
      </c>
    </row>
    <row r="17734" spans="1:3">
      <c r="A17734" s="285" t="e">
        <v>#VALUE!</v>
      </c>
      <c r="B17734" s="285" t="s">
        <v>24725</v>
      </c>
      <c r="C17734" s="513">
        <v>57.57</v>
      </c>
    </row>
    <row r="17735" spans="1:3">
      <c r="A17735" s="285" t="e">
        <v>#VALUE!</v>
      </c>
      <c r="B17735" s="285" t="s">
        <v>24725</v>
      </c>
      <c r="C17735" s="513">
        <v>57.57</v>
      </c>
    </row>
    <row r="17736" spans="1:3">
      <c r="A17736" s="285" t="e">
        <v>#VALUE!</v>
      </c>
      <c r="B17736" s="285" t="s">
        <v>24725</v>
      </c>
      <c r="C17736" s="513">
        <v>53.22</v>
      </c>
    </row>
    <row r="17737" spans="1:3">
      <c r="A17737" s="285" t="e">
        <v>#VALUE!</v>
      </c>
      <c r="B17737" s="285" t="s">
        <v>24725</v>
      </c>
      <c r="C17737" s="513">
        <v>57.57</v>
      </c>
    </row>
    <row r="17738" spans="1:3">
      <c r="A17738" s="285" t="e">
        <v>#VALUE!</v>
      </c>
      <c r="B17738" s="285" t="s">
        <v>24725</v>
      </c>
      <c r="C17738" s="513">
        <v>98.7</v>
      </c>
    </row>
    <row r="17739" spans="1:3">
      <c r="A17739" s="285" t="e">
        <v>#VALUE!</v>
      </c>
      <c r="B17739" s="285" t="s">
        <v>24725</v>
      </c>
      <c r="C17739" s="513">
        <v>98.7</v>
      </c>
    </row>
    <row r="17740" spans="1:3">
      <c r="A17740" s="285" t="e">
        <v>#VALUE!</v>
      </c>
      <c r="B17740" s="285" t="s">
        <v>24725</v>
      </c>
      <c r="C17740" s="513">
        <v>102.48</v>
      </c>
    </row>
    <row r="17741" spans="1:3">
      <c r="A17741" s="285" t="e">
        <v>#VALUE!</v>
      </c>
      <c r="B17741" s="285" t="s">
        <v>24725</v>
      </c>
      <c r="C17741" s="513">
        <v>505.32</v>
      </c>
    </row>
    <row r="17742" spans="1:3">
      <c r="A17742" s="285" t="e">
        <v>#VALUE!</v>
      </c>
      <c r="B17742" s="285" t="s">
        <v>24725</v>
      </c>
      <c r="C17742" s="513">
        <v>824.4</v>
      </c>
    </row>
    <row r="17743" spans="1:3">
      <c r="A17743" s="285" t="e">
        <v>#VALUE!</v>
      </c>
      <c r="B17743" s="285" t="s">
        <v>24725</v>
      </c>
      <c r="C17743" s="513">
        <v>685.8</v>
      </c>
    </row>
    <row r="17744" spans="1:3">
      <c r="A17744" s="285" t="e">
        <v>#VALUE!</v>
      </c>
      <c r="B17744" s="285" t="s">
        <v>24725</v>
      </c>
      <c r="C17744" s="513">
        <v>1250.4000000000001</v>
      </c>
    </row>
    <row r="17745" spans="1:3">
      <c r="A17745" s="285" t="e">
        <v>#VALUE!</v>
      </c>
      <c r="B17745" s="285" t="s">
        <v>24725</v>
      </c>
      <c r="C17745" s="513">
        <v>1250.4000000000001</v>
      </c>
    </row>
    <row r="17746" spans="1:3">
      <c r="A17746" s="285" t="e">
        <v>#VALUE!</v>
      </c>
      <c r="B17746" s="285" t="s">
        <v>24725</v>
      </c>
      <c r="C17746" s="513">
        <v>446.64</v>
      </c>
    </row>
    <row r="17747" spans="1:3">
      <c r="A17747" s="285" t="e">
        <v>#VALUE!</v>
      </c>
      <c r="B17747" s="285" t="s">
        <v>24725</v>
      </c>
      <c r="C17747" s="513">
        <v>270.77999999999997</v>
      </c>
    </row>
    <row r="17748" spans="1:3">
      <c r="A17748" s="285" t="e">
        <v>#VALUE!</v>
      </c>
      <c r="B17748" s="285" t="s">
        <v>24725</v>
      </c>
      <c r="C17748" s="513">
        <v>139.86000000000001</v>
      </c>
    </row>
    <row r="17749" spans="1:3">
      <c r="A17749" s="285" t="e">
        <v>#VALUE!</v>
      </c>
      <c r="B17749" s="285" t="s">
        <v>24725</v>
      </c>
      <c r="C17749" s="513">
        <v>251.82</v>
      </c>
    </row>
    <row r="17750" spans="1:3">
      <c r="A17750" s="285" t="e">
        <v>#VALUE!</v>
      </c>
      <c r="B17750" s="285" t="s">
        <v>24725</v>
      </c>
      <c r="C17750" s="513">
        <v>255.6</v>
      </c>
    </row>
    <row r="17751" spans="1:3">
      <c r="A17751" s="285" t="e">
        <v>#VALUE!</v>
      </c>
      <c r="B17751" s="285" t="s">
        <v>24725</v>
      </c>
      <c r="C17751" s="513">
        <v>596.46</v>
      </c>
    </row>
    <row r="17752" spans="1:3">
      <c r="A17752" s="285" t="e">
        <v>#VALUE!</v>
      </c>
      <c r="B17752" s="285" t="s">
        <v>24725</v>
      </c>
      <c r="C17752" s="513">
        <v>596.46</v>
      </c>
    </row>
    <row r="17753" spans="1:3">
      <c r="A17753" s="285" t="e">
        <v>#VALUE!</v>
      </c>
      <c r="B17753" s="285" t="s">
        <v>24725</v>
      </c>
      <c r="C17753" s="513">
        <v>61.38</v>
      </c>
    </row>
    <row r="17754" spans="1:3">
      <c r="A17754" s="285" t="e">
        <v>#VALUE!</v>
      </c>
      <c r="B17754" s="285" t="s">
        <v>24725</v>
      </c>
      <c r="C17754" s="513">
        <v>61.38</v>
      </c>
    </row>
    <row r="17755" spans="1:3">
      <c r="A17755" s="285" t="e">
        <v>#VALUE!</v>
      </c>
      <c r="B17755" s="285" t="s">
        <v>24725</v>
      </c>
      <c r="C17755" s="513">
        <v>61.38</v>
      </c>
    </row>
    <row r="17756" spans="1:3">
      <c r="A17756" s="285" t="e">
        <v>#VALUE!</v>
      </c>
      <c r="B17756" s="285" t="s">
        <v>24725</v>
      </c>
      <c r="C17756" s="513">
        <v>61.38</v>
      </c>
    </row>
    <row r="17757" spans="1:3">
      <c r="A17757" s="285" t="e">
        <v>#VALUE!</v>
      </c>
      <c r="B17757" s="285" t="s">
        <v>24725</v>
      </c>
      <c r="C17757" s="513">
        <v>61.38</v>
      </c>
    </row>
    <row r="17758" spans="1:3">
      <c r="A17758" s="285" t="e">
        <v>#VALUE!</v>
      </c>
      <c r="B17758" s="285" t="s">
        <v>24725</v>
      </c>
      <c r="C17758" s="513">
        <v>61.38</v>
      </c>
    </row>
    <row r="17759" spans="1:3">
      <c r="A17759" s="285" t="e">
        <v>#VALUE!</v>
      </c>
      <c r="B17759" s="285" t="s">
        <v>24725</v>
      </c>
      <c r="C17759" s="513">
        <v>98.7</v>
      </c>
    </row>
    <row r="17760" spans="1:3">
      <c r="A17760" s="285" t="e">
        <v>#VALUE!</v>
      </c>
      <c r="B17760" s="285" t="s">
        <v>24725</v>
      </c>
      <c r="C17760" s="513">
        <v>98.7</v>
      </c>
    </row>
    <row r="17761" spans="1:3">
      <c r="A17761" s="285" t="e">
        <v>#VALUE!</v>
      </c>
      <c r="B17761" s="285" t="s">
        <v>24725</v>
      </c>
      <c r="C17761" s="513">
        <v>98.7</v>
      </c>
    </row>
    <row r="17762" spans="1:3">
      <c r="A17762" s="285" t="e">
        <v>#VALUE!</v>
      </c>
      <c r="B17762" s="285" t="s">
        <v>24725</v>
      </c>
      <c r="C17762" s="513">
        <v>98.7</v>
      </c>
    </row>
    <row r="17763" spans="1:3">
      <c r="A17763" s="285" t="e">
        <v>#VALUE!</v>
      </c>
      <c r="B17763" s="285" t="s">
        <v>24725</v>
      </c>
      <c r="C17763" s="513">
        <v>102.48</v>
      </c>
    </row>
    <row r="17764" spans="1:3">
      <c r="A17764" s="285" t="e">
        <v>#VALUE!</v>
      </c>
      <c r="B17764" s="285" t="s">
        <v>24725</v>
      </c>
      <c r="C17764" s="513">
        <v>57.57</v>
      </c>
    </row>
    <row r="17765" spans="1:3">
      <c r="A17765" s="285" t="e">
        <v>#VALUE!</v>
      </c>
      <c r="B17765" s="285" t="s">
        <v>24725</v>
      </c>
      <c r="C17765" s="513">
        <v>57.57</v>
      </c>
    </row>
    <row r="17766" spans="1:3">
      <c r="A17766" s="285" t="e">
        <v>#VALUE!</v>
      </c>
      <c r="B17766" s="285" t="s">
        <v>24725</v>
      </c>
      <c r="C17766" s="513">
        <v>57.57</v>
      </c>
    </row>
    <row r="17767" spans="1:3">
      <c r="A17767" s="285" t="e">
        <v>#VALUE!</v>
      </c>
      <c r="B17767" s="285" t="s">
        <v>24725</v>
      </c>
      <c r="C17767" s="513">
        <v>479.58</v>
      </c>
    </row>
    <row r="17768" spans="1:3">
      <c r="A17768" s="285" t="e">
        <v>#VALUE!</v>
      </c>
      <c r="B17768" s="285" t="s">
        <v>24725</v>
      </c>
      <c r="C17768" s="513">
        <v>479.58</v>
      </c>
    </row>
    <row r="17769" spans="1:3">
      <c r="A17769" s="285" t="e">
        <v>#VALUE!</v>
      </c>
      <c r="B17769" s="285" t="s">
        <v>24725</v>
      </c>
      <c r="C17769" s="513">
        <v>596.46</v>
      </c>
    </row>
    <row r="17770" spans="1:3">
      <c r="A17770" s="285" t="e">
        <v>#VALUE!</v>
      </c>
      <c r="B17770" s="285" t="s">
        <v>24725</v>
      </c>
      <c r="C17770" s="513">
        <v>824.4</v>
      </c>
    </row>
    <row r="17771" spans="1:3">
      <c r="A17771" s="285" t="e">
        <v>#VALUE!</v>
      </c>
      <c r="B17771" s="285" t="s">
        <v>24725</v>
      </c>
      <c r="C17771" s="513">
        <v>1143.5999999999999</v>
      </c>
    </row>
    <row r="17772" spans="1:3">
      <c r="A17772" s="285" t="e">
        <v>#VALUE!</v>
      </c>
      <c r="B17772" s="285" t="s">
        <v>24725</v>
      </c>
      <c r="C17772" s="513">
        <v>2102.4</v>
      </c>
    </row>
    <row r="17773" spans="1:3">
      <c r="A17773" s="285" t="e">
        <v>#VALUE!</v>
      </c>
      <c r="B17773" s="285" t="s">
        <v>24725</v>
      </c>
      <c r="C17773" s="513">
        <v>1250.4000000000001</v>
      </c>
    </row>
    <row r="17774" spans="1:3">
      <c r="A17774" s="285" t="e">
        <v>#VALUE!</v>
      </c>
      <c r="B17774" s="285" t="s">
        <v>24725</v>
      </c>
      <c r="C17774" s="513">
        <v>2320.8000000000002</v>
      </c>
    </row>
    <row r="17775" spans="1:3">
      <c r="A17775" s="285" t="e">
        <v>#VALUE!</v>
      </c>
      <c r="B17775" s="285" t="s">
        <v>24725</v>
      </c>
      <c r="C17775" s="513">
        <v>840</v>
      </c>
    </row>
    <row r="17776" spans="1:3">
      <c r="A17776" s="285" t="e">
        <v>#VALUE!</v>
      </c>
      <c r="B17776" s="285" t="s">
        <v>24725</v>
      </c>
      <c r="C17776" s="513">
        <v>494.76</v>
      </c>
    </row>
    <row r="17777" spans="1:3">
      <c r="A17777" s="285" t="e">
        <v>#VALUE!</v>
      </c>
      <c r="B17777" s="285" t="s">
        <v>24725</v>
      </c>
      <c r="C17777" s="513">
        <v>494.76</v>
      </c>
    </row>
    <row r="17778" spans="1:3">
      <c r="A17778" s="285" t="e">
        <v>#VALUE!</v>
      </c>
      <c r="B17778" s="285" t="s">
        <v>24725</v>
      </c>
      <c r="C17778" s="513">
        <v>541.55999999999995</v>
      </c>
    </row>
    <row r="17779" spans="1:3">
      <c r="A17779" s="285" t="e">
        <v>#VALUE!</v>
      </c>
      <c r="B17779" s="285" t="s">
        <v>24725</v>
      </c>
      <c r="C17779" s="513">
        <v>205.62</v>
      </c>
    </row>
    <row r="17780" spans="1:3">
      <c r="A17780" s="285" t="e">
        <v>#VALUE!</v>
      </c>
      <c r="B17780" s="285" t="s">
        <v>24725</v>
      </c>
      <c r="C17780" s="513">
        <v>205.62</v>
      </c>
    </row>
    <row r="17781" spans="1:3">
      <c r="A17781" s="285">
        <v>311060</v>
      </c>
      <c r="B17781" s="285" t="s">
        <v>24726</v>
      </c>
      <c r="C17781" s="513">
        <v>351.48</v>
      </c>
    </row>
    <row r="17782" spans="1:3">
      <c r="A17782" s="285">
        <v>311061</v>
      </c>
      <c r="B17782" s="285" t="s">
        <v>24727</v>
      </c>
      <c r="C17782" s="513">
        <v>415.02</v>
      </c>
    </row>
    <row r="17783" spans="1:3">
      <c r="A17783" s="285">
        <v>311064</v>
      </c>
      <c r="B17783" s="285" t="s">
        <v>24728</v>
      </c>
      <c r="C17783" s="513">
        <v>927</v>
      </c>
    </row>
    <row r="17784" spans="1:3">
      <c r="A17784" s="285">
        <v>381558</v>
      </c>
      <c r="B17784" s="285" t="s">
        <v>24729</v>
      </c>
      <c r="C17784" s="513">
        <v>0.71189999999999998</v>
      </c>
    </row>
    <row r="17785" spans="1:3">
      <c r="A17785" s="285">
        <v>381559</v>
      </c>
      <c r="B17785" s="285" t="s">
        <v>24723</v>
      </c>
      <c r="C17785" s="513">
        <v>0.7843</v>
      </c>
    </row>
    <row r="17786" spans="1:3">
      <c r="A17786" s="285">
        <v>381561</v>
      </c>
      <c r="B17786" s="285" t="s">
        <v>24724</v>
      </c>
      <c r="C17786" s="513">
        <v>1.3002</v>
      </c>
    </row>
    <row r="17787" spans="1:3">
      <c r="A17787" s="285">
        <v>381562</v>
      </c>
      <c r="B17787" s="285" t="s">
        <v>24730</v>
      </c>
      <c r="C17787" s="513">
        <v>2.3347000000000002</v>
      </c>
    </row>
    <row r="17788" spans="1:3">
      <c r="A17788" s="285">
        <v>381563</v>
      </c>
      <c r="B17788" s="285" t="s">
        <v>24731</v>
      </c>
      <c r="C17788" s="513">
        <v>4.2988999999999997</v>
      </c>
    </row>
    <row r="17789" spans="1:3">
      <c r="A17789" s="285">
        <v>381564</v>
      </c>
      <c r="B17789" s="285" t="s">
        <v>24732</v>
      </c>
      <c r="C17789" s="513">
        <v>4.8746</v>
      </c>
    </row>
    <row r="17790" spans="1:3">
      <c r="A17790" s="285">
        <v>381565</v>
      </c>
      <c r="B17790" s="285" t="s">
        <v>24733</v>
      </c>
      <c r="C17790" s="513">
        <v>6.7716000000000003</v>
      </c>
    </row>
    <row r="17791" spans="1:3">
      <c r="A17791" s="285">
        <v>381576</v>
      </c>
      <c r="B17791" s="285" t="s">
        <v>24729</v>
      </c>
      <c r="C17791" s="513">
        <v>0.71189999999999998</v>
      </c>
    </row>
    <row r="17792" spans="1:3">
      <c r="A17792" s="285">
        <v>381577</v>
      </c>
      <c r="B17792" s="285" t="s">
        <v>24723</v>
      </c>
      <c r="C17792" s="513">
        <v>0.7843</v>
      </c>
    </row>
    <row r="17793" spans="1:3">
      <c r="A17793" s="285">
        <v>381579</v>
      </c>
      <c r="B17793" s="285" t="s">
        <v>24724</v>
      </c>
      <c r="C17793" s="513">
        <v>1.3002</v>
      </c>
    </row>
    <row r="17794" spans="1:3">
      <c r="A17794" s="285">
        <v>381580</v>
      </c>
      <c r="B17794" s="285" t="s">
        <v>24730</v>
      </c>
      <c r="C17794" s="513">
        <v>2.3347000000000002</v>
      </c>
    </row>
    <row r="17795" spans="1:3">
      <c r="A17795" s="285">
        <v>381581</v>
      </c>
      <c r="B17795" s="285" t="s">
        <v>24731</v>
      </c>
      <c r="C17795" s="513">
        <v>4.2988999999999997</v>
      </c>
    </row>
    <row r="17796" spans="1:3">
      <c r="A17796" s="285">
        <v>381582</v>
      </c>
      <c r="B17796" s="285" t="s">
        <v>24732</v>
      </c>
      <c r="C17796" s="513">
        <v>4.8746</v>
      </c>
    </row>
    <row r="17797" spans="1:3">
      <c r="A17797" s="285">
        <v>381583</v>
      </c>
      <c r="B17797" s="285" t="s">
        <v>24733</v>
      </c>
      <c r="C17797" s="513">
        <v>6.7716000000000003</v>
      </c>
    </row>
    <row r="17798" spans="1:3">
      <c r="A17798" s="285">
        <v>381585</v>
      </c>
      <c r="B17798" s="285" t="s">
        <v>24734</v>
      </c>
      <c r="C17798" s="513">
        <v>0.36409999999999998</v>
      </c>
    </row>
    <row r="17799" spans="1:3">
      <c r="A17799" s="285">
        <v>381587</v>
      </c>
      <c r="B17799" s="285" t="s">
        <v>24735</v>
      </c>
      <c r="C17799" s="513">
        <v>0.45669999999999999</v>
      </c>
    </row>
    <row r="17800" spans="1:3">
      <c r="A17800" s="285">
        <v>381588</v>
      </c>
      <c r="B17800" s="285" t="s">
        <v>24736</v>
      </c>
      <c r="C17800" s="513">
        <v>0.4899</v>
      </c>
    </row>
    <row r="17801" spans="1:3">
      <c r="A17801" s="285">
        <v>381589</v>
      </c>
      <c r="B17801" s="285" t="s">
        <v>24737</v>
      </c>
      <c r="C17801" s="513">
        <v>0.8276</v>
      </c>
    </row>
    <row r="17802" spans="1:3">
      <c r="A17802" s="285">
        <v>381591</v>
      </c>
      <c r="B17802" s="285" t="s">
        <v>24738</v>
      </c>
      <c r="C17802" s="513">
        <v>2.9788000000000001</v>
      </c>
    </row>
    <row r="17803" spans="1:3">
      <c r="A17803" s="285">
        <v>381592</v>
      </c>
      <c r="B17803" s="285" t="s">
        <v>24739</v>
      </c>
      <c r="C17803" s="513">
        <v>6.6120000000000001</v>
      </c>
    </row>
    <row r="17804" spans="1:3">
      <c r="A17804" s="285">
        <v>381593</v>
      </c>
      <c r="B17804" s="285" t="s">
        <v>24740</v>
      </c>
      <c r="C17804" s="513">
        <v>9.8666999999999998</v>
      </c>
    </row>
    <row r="17805" spans="1:3">
      <c r="A17805" s="285">
        <v>381594</v>
      </c>
      <c r="B17805" s="285" t="s">
        <v>24741</v>
      </c>
      <c r="C17805" s="513">
        <v>0.91369999999999996</v>
      </c>
    </row>
    <row r="17806" spans="1:3">
      <c r="A17806" s="285">
        <v>381596</v>
      </c>
      <c r="B17806" s="285" t="s">
        <v>24741</v>
      </c>
      <c r="C17806" s="513">
        <v>0.91369999999999996</v>
      </c>
    </row>
    <row r="17807" spans="1:3">
      <c r="A17807" s="285">
        <v>404609</v>
      </c>
      <c r="B17807" s="285" t="s">
        <v>24742</v>
      </c>
      <c r="C17807" s="513">
        <v>621.846</v>
      </c>
    </row>
    <row r="17808" spans="1:3">
      <c r="A17808" s="285">
        <v>411956</v>
      </c>
      <c r="B17808" s="285" t="s">
        <v>24504</v>
      </c>
      <c r="C17808" s="513">
        <v>275.31</v>
      </c>
    </row>
    <row r="17809" spans="1:3">
      <c r="A17809" s="285">
        <v>411962</v>
      </c>
      <c r="B17809" s="285" t="s">
        <v>24503</v>
      </c>
      <c r="C17809" s="513">
        <v>328.29300000000001</v>
      </c>
    </row>
    <row r="17810" spans="1:3">
      <c r="A17810" s="285">
        <v>412731</v>
      </c>
      <c r="B17810" s="285" t="s">
        <v>24743</v>
      </c>
      <c r="C17810" s="513">
        <v>116.25</v>
      </c>
    </row>
    <row r="17811" spans="1:3">
      <c r="A17811" s="285">
        <v>412732</v>
      </c>
      <c r="B17811" s="285" t="s">
        <v>24744</v>
      </c>
      <c r="C17811" s="513">
        <v>158.03800000000001</v>
      </c>
    </row>
    <row r="17812" spans="1:3">
      <c r="A17812" s="285">
        <v>412733</v>
      </c>
      <c r="B17812" s="285" t="s">
        <v>24745</v>
      </c>
      <c r="C17812" s="513">
        <v>243.16399999999999</v>
      </c>
    </row>
    <row r="17813" spans="1:3">
      <c r="A17813" s="285">
        <v>414915</v>
      </c>
      <c r="B17813" s="285" t="s">
        <v>24746</v>
      </c>
      <c r="C17813" s="513">
        <v>56.035600000000002</v>
      </c>
    </row>
    <row r="17814" spans="1:3">
      <c r="A17814" s="285">
        <v>414916</v>
      </c>
      <c r="B17814" s="285" t="s">
        <v>24747</v>
      </c>
      <c r="C17814" s="513">
        <v>61.311799999999998</v>
      </c>
    </row>
    <row r="17815" spans="1:3">
      <c r="A17815" s="285">
        <v>421021</v>
      </c>
      <c r="B17815" s="285" t="s">
        <v>24748</v>
      </c>
      <c r="C17815" s="513">
        <v>138.10400000000001</v>
      </c>
    </row>
    <row r="17816" spans="1:3">
      <c r="A17816" s="285">
        <v>571820</v>
      </c>
      <c r="B17816" s="285" t="s">
        <v>24749</v>
      </c>
      <c r="C17816" s="513">
        <v>16.7361</v>
      </c>
    </row>
    <row r="17817" spans="1:3">
      <c r="A17817" s="285">
        <v>601017</v>
      </c>
      <c r="B17817" s="285" t="s">
        <v>24750</v>
      </c>
      <c r="C17817" s="513">
        <v>3.7029999999999998</v>
      </c>
    </row>
    <row r="17818" spans="1:3">
      <c r="A17818" s="285">
        <v>601019</v>
      </c>
      <c r="B17818" s="285" t="s">
        <v>24751</v>
      </c>
      <c r="C17818" s="513">
        <v>2.2427999999999999</v>
      </c>
    </row>
    <row r="17819" spans="1:3">
      <c r="A17819" s="285">
        <v>601020</v>
      </c>
      <c r="B17819" s="285" t="s">
        <v>24752</v>
      </c>
      <c r="C17819" s="513">
        <v>2.0369999999999999</v>
      </c>
    </row>
    <row r="17820" spans="1:3">
      <c r="A17820" s="285">
        <v>601023</v>
      </c>
      <c r="B17820" s="285" t="s">
        <v>24753</v>
      </c>
      <c r="C17820" s="513">
        <v>1.0878000000000001</v>
      </c>
    </row>
    <row r="17821" spans="1:3">
      <c r="A17821" s="285">
        <v>601025</v>
      </c>
      <c r="B17821" s="285" t="s">
        <v>24754</v>
      </c>
      <c r="C17821" s="513">
        <v>1.758</v>
      </c>
    </row>
    <row r="17822" spans="1:3">
      <c r="A17822" s="285">
        <v>646003</v>
      </c>
      <c r="B17822" s="285" t="s">
        <v>24755</v>
      </c>
      <c r="C17822" s="513">
        <v>57.927999999999997</v>
      </c>
    </row>
    <row r="17823" spans="1:3">
      <c r="A17823" s="285">
        <v>646004</v>
      </c>
      <c r="B17823" s="285" t="s">
        <v>24756</v>
      </c>
      <c r="C17823" s="513">
        <v>26.660399999999999</v>
      </c>
    </row>
    <row r="17824" spans="1:3">
      <c r="A17824" s="285">
        <v>646910</v>
      </c>
      <c r="B17824" s="285" t="s">
        <v>24757</v>
      </c>
      <c r="C17824" s="513">
        <v>331.44799999999998</v>
      </c>
    </row>
    <row r="17825" spans="1:3">
      <c r="A17825" s="285">
        <v>55281</v>
      </c>
      <c r="B17825" s="285" t="s">
        <v>24758</v>
      </c>
      <c r="C17825" s="513">
        <v>10.6203</v>
      </c>
    </row>
    <row r="17826" spans="1:3">
      <c r="A17826" s="285">
        <v>981082</v>
      </c>
      <c r="B17826" s="285" t="s">
        <v>24759</v>
      </c>
      <c r="C17826" s="513">
        <v>14.013999999999999</v>
      </c>
    </row>
    <row r="17827" spans="1:3">
      <c r="A17827" s="356" t="s">
        <v>6256</v>
      </c>
      <c r="B17827" s="356" t="s">
        <v>24760</v>
      </c>
      <c r="C17827" s="357">
        <v>4.95</v>
      </c>
    </row>
    <row r="17828" spans="1:3">
      <c r="A17828" s="356" t="s">
        <v>6259</v>
      </c>
      <c r="B17828" s="358" t="s">
        <v>24761</v>
      </c>
      <c r="C17828" s="357">
        <v>5.35</v>
      </c>
    </row>
    <row r="17829" spans="1:3">
      <c r="A17829" s="2"/>
      <c r="B17829" s="2"/>
      <c r="C17829" s="7"/>
    </row>
    <row r="17830" spans="1:3">
      <c r="A17830" s="49"/>
      <c r="B17830" s="15" t="s">
        <v>24762</v>
      </c>
      <c r="C17830" s="16"/>
    </row>
    <row r="17831" spans="1:3">
      <c r="A17831" s="2"/>
      <c r="B17831" s="2"/>
      <c r="C17831" s="7"/>
    </row>
    <row r="17832" spans="1:3">
      <c r="A17832" s="2"/>
      <c r="B17832" s="2"/>
      <c r="C17832" s="7"/>
    </row>
    <row r="17833" spans="1:3">
      <c r="A17833" s="2"/>
      <c r="B17833" s="2"/>
    </row>
    <row r="17834" spans="1:3">
      <c r="A17834" s="2" t="s">
        <v>24763</v>
      </c>
      <c r="B17834" s="2" t="s">
        <v>24764</v>
      </c>
      <c r="C17834">
        <v>7.92</v>
      </c>
    </row>
    <row r="17835" spans="1:3">
      <c r="A17835" s="2" t="s">
        <v>24765</v>
      </c>
      <c r="B17835" s="2" t="s">
        <v>24764</v>
      </c>
      <c r="C17835">
        <v>7.9751999999999992</v>
      </c>
    </row>
    <row r="17836" spans="1:3">
      <c r="A17836" s="2" t="s">
        <v>24766</v>
      </c>
      <c r="B17836" s="2" t="s">
        <v>24764</v>
      </c>
      <c r="C17836">
        <v>7.92</v>
      </c>
    </row>
    <row r="17837" spans="1:3">
      <c r="A17837" s="2" t="s">
        <v>24767</v>
      </c>
      <c r="B17837" s="2" t="s">
        <v>24768</v>
      </c>
      <c r="C17837">
        <v>0.65999999999999992</v>
      </c>
    </row>
    <row r="17838" spans="1:3">
      <c r="A17838" s="2" t="s">
        <v>24769</v>
      </c>
      <c r="B17838" s="2" t="s">
        <v>24764</v>
      </c>
      <c r="C17838">
        <v>4.3224</v>
      </c>
    </row>
    <row r="17839" spans="1:3">
      <c r="A17839" s="2" t="s">
        <v>24770</v>
      </c>
      <c r="B17839" s="2" t="s">
        <v>24764</v>
      </c>
      <c r="C17839">
        <v>5.7072000000000003</v>
      </c>
    </row>
    <row r="17840" spans="1:3">
      <c r="A17840" s="2" t="s">
        <v>24771</v>
      </c>
      <c r="B17840" s="2" t="s">
        <v>24764</v>
      </c>
      <c r="C17840">
        <v>13.089599999999999</v>
      </c>
    </row>
    <row r="17841" spans="1:3">
      <c r="A17841" s="2" t="s">
        <v>24772</v>
      </c>
      <c r="B17841" s="2" t="s">
        <v>24773</v>
      </c>
      <c r="C17841">
        <v>19.024799999999999</v>
      </c>
    </row>
    <row r="17842" spans="1:3">
      <c r="A17842" s="2" t="s">
        <v>24774</v>
      </c>
      <c r="B17842" s="2" t="s">
        <v>24775</v>
      </c>
      <c r="C17842">
        <v>26.049600000000002</v>
      </c>
    </row>
    <row r="17843" spans="1:3">
      <c r="A17843" s="2" t="s">
        <v>24776</v>
      </c>
      <c r="B17843" s="2" t="s">
        <v>24777</v>
      </c>
      <c r="C17843">
        <v>0.66959999999999997</v>
      </c>
    </row>
    <row r="17844" spans="1:3">
      <c r="A17844" s="2" t="s">
        <v>24778</v>
      </c>
      <c r="B17844" s="2" t="s">
        <v>24779</v>
      </c>
      <c r="C17844">
        <v>9.1200000000000003E-2</v>
      </c>
    </row>
    <row r="17845" spans="1:3">
      <c r="A17845" s="2" t="s">
        <v>24780</v>
      </c>
      <c r="B17845" s="2" t="s">
        <v>24781</v>
      </c>
      <c r="C17845">
        <v>9.1200000000000003E-2</v>
      </c>
    </row>
    <row r="17846" spans="1:3">
      <c r="A17846" s="2" t="s">
        <v>24782</v>
      </c>
      <c r="B17846" s="2" t="s">
        <v>24779</v>
      </c>
      <c r="C17846">
        <v>9.1200000000000003E-2</v>
      </c>
    </row>
    <row r="17847" spans="1:3">
      <c r="A17847" s="2" t="s">
        <v>24783</v>
      </c>
      <c r="B17847" s="2" t="s">
        <v>24781</v>
      </c>
      <c r="C17847">
        <v>9.1200000000000003E-2</v>
      </c>
    </row>
    <row r="17848" spans="1:3">
      <c r="A17848" s="2" t="s">
        <v>24784</v>
      </c>
      <c r="B17848" s="2" t="s">
        <v>24785</v>
      </c>
      <c r="C17848">
        <v>2.3567999999999998</v>
      </c>
    </row>
    <row r="17849" spans="1:3">
      <c r="A17849" s="2" t="s">
        <v>24786</v>
      </c>
      <c r="B17849" s="2" t="s">
        <v>24787</v>
      </c>
      <c r="C17849">
        <v>2.6903999999999999</v>
      </c>
    </row>
    <row r="17850" spans="1:3">
      <c r="A17850" s="2" t="s">
        <v>24788</v>
      </c>
      <c r="B17850" s="2" t="s">
        <v>24789</v>
      </c>
      <c r="C17850">
        <v>3.3504</v>
      </c>
    </row>
    <row r="17851" spans="1:3">
      <c r="A17851" s="2" t="s">
        <v>24790</v>
      </c>
      <c r="B17851" s="2" t="s">
        <v>24791</v>
      </c>
      <c r="C17851">
        <v>2.1671999999999998</v>
      </c>
    </row>
    <row r="17852" spans="1:3">
      <c r="A17852" s="2" t="s">
        <v>24792</v>
      </c>
      <c r="B17852" s="2" t="s">
        <v>24791</v>
      </c>
      <c r="C17852">
        <v>2.5392000000000001</v>
      </c>
    </row>
    <row r="17853" spans="1:3">
      <c r="A17853" s="2" t="s">
        <v>24793</v>
      </c>
      <c r="B17853" s="2" t="s">
        <v>24791</v>
      </c>
      <c r="C17853">
        <v>1.8239999999999998</v>
      </c>
    </row>
    <row r="17854" spans="1:3">
      <c r="A17854" s="2" t="s">
        <v>24794</v>
      </c>
      <c r="B17854" s="2" t="s">
        <v>24795</v>
      </c>
      <c r="C17854">
        <v>0.6167999999999999</v>
      </c>
    </row>
    <row r="17855" spans="1:3">
      <c r="A17855" s="2" t="s">
        <v>24796</v>
      </c>
      <c r="B17855" s="2" t="s">
        <v>24797</v>
      </c>
      <c r="C17855">
        <v>0.75600000000000001</v>
      </c>
    </row>
    <row r="17856" spans="1:3">
      <c r="A17856" s="2" t="s">
        <v>24798</v>
      </c>
      <c r="B17856" s="2" t="s">
        <v>24799</v>
      </c>
      <c r="C17856">
        <v>0.94079999999999997</v>
      </c>
    </row>
    <row r="17857" spans="1:3">
      <c r="A17857" s="2" t="s">
        <v>24800</v>
      </c>
      <c r="B17857" s="2" t="s">
        <v>24801</v>
      </c>
      <c r="C17857">
        <v>0.85199999999999998</v>
      </c>
    </row>
    <row r="17858" spans="1:3">
      <c r="A17858" s="2" t="s">
        <v>24802</v>
      </c>
      <c r="B17858" s="2" t="s">
        <v>24803</v>
      </c>
      <c r="C17858">
        <v>1.1303999999999998</v>
      </c>
    </row>
    <row r="17859" spans="1:3">
      <c r="A17859" s="2" t="s">
        <v>24804</v>
      </c>
      <c r="B17859" s="2" t="s">
        <v>24805</v>
      </c>
      <c r="C17859">
        <v>0.99359999999999993</v>
      </c>
    </row>
    <row r="17860" spans="1:3">
      <c r="A17860" s="2" t="s">
        <v>24806</v>
      </c>
      <c r="B17860" s="2" t="s">
        <v>24807</v>
      </c>
      <c r="C17860">
        <v>1.1807999999999998</v>
      </c>
    </row>
    <row r="17861" spans="1:3">
      <c r="A17861" s="2" t="s">
        <v>24808</v>
      </c>
      <c r="B17861" s="2" t="s">
        <v>24809</v>
      </c>
      <c r="C17861">
        <v>0.94079999999999997</v>
      </c>
    </row>
    <row r="17862" spans="1:3">
      <c r="A17862" s="2" t="s">
        <v>24810</v>
      </c>
      <c r="B17862" s="2" t="s">
        <v>24811</v>
      </c>
      <c r="C17862">
        <v>1.2263999999999999</v>
      </c>
    </row>
    <row r="17863" spans="1:3">
      <c r="A17863" s="2" t="s">
        <v>24812</v>
      </c>
      <c r="B17863" s="2" t="s">
        <v>24813</v>
      </c>
      <c r="C17863">
        <v>2.496</v>
      </c>
    </row>
    <row r="17864" spans="1:3">
      <c r="A17864" s="2" t="s">
        <v>24814</v>
      </c>
      <c r="B17864" s="2" t="s">
        <v>24815</v>
      </c>
      <c r="C17864">
        <v>1.464</v>
      </c>
    </row>
    <row r="17865" spans="1:3">
      <c r="A17865" s="2" t="s">
        <v>24816</v>
      </c>
      <c r="B17865" s="2" t="s">
        <v>24817</v>
      </c>
      <c r="C17865">
        <v>1.7447999999999999</v>
      </c>
    </row>
    <row r="17866" spans="1:3">
      <c r="A17866" s="2" t="s">
        <v>24818</v>
      </c>
      <c r="B17866" s="2" t="s">
        <v>24819</v>
      </c>
      <c r="C17866">
        <v>2.5512000000000001</v>
      </c>
    </row>
    <row r="17867" spans="1:3">
      <c r="A17867" s="2" t="s">
        <v>24820</v>
      </c>
      <c r="B17867" s="2" t="s">
        <v>24821</v>
      </c>
      <c r="C17867">
        <v>2.5512000000000001</v>
      </c>
    </row>
    <row r="17868" spans="1:3">
      <c r="A17868" s="2" t="s">
        <v>24822</v>
      </c>
      <c r="B17868" s="2" t="s">
        <v>24823</v>
      </c>
      <c r="C17868">
        <v>2.6903999999999999</v>
      </c>
    </row>
    <row r="17869" spans="1:3">
      <c r="A17869" s="2" t="s">
        <v>24824</v>
      </c>
      <c r="B17869" s="2" t="s">
        <v>24825</v>
      </c>
      <c r="C17869">
        <v>4.2456000000000005</v>
      </c>
    </row>
    <row r="17870" spans="1:3">
      <c r="A17870" s="2" t="s">
        <v>24826</v>
      </c>
      <c r="B17870" s="2" t="s">
        <v>24827</v>
      </c>
      <c r="C17870">
        <v>2.0783999999999998</v>
      </c>
    </row>
    <row r="17871" spans="1:3">
      <c r="A17871" s="2" t="s">
        <v>24828</v>
      </c>
      <c r="B17871" s="2" t="s">
        <v>24829</v>
      </c>
      <c r="C17871">
        <v>1.8431999999999999</v>
      </c>
    </row>
    <row r="17872" spans="1:3">
      <c r="A17872" s="2" t="s">
        <v>24830</v>
      </c>
      <c r="B17872" s="2" t="s">
        <v>24831</v>
      </c>
      <c r="C17872">
        <v>1.4159999999999999</v>
      </c>
    </row>
    <row r="17873" spans="1:3">
      <c r="A17873" s="2" t="s">
        <v>24832</v>
      </c>
      <c r="B17873" s="2" t="s">
        <v>24833</v>
      </c>
      <c r="C17873">
        <v>1.4159999999999999</v>
      </c>
    </row>
    <row r="17874" spans="1:3">
      <c r="A17874" s="2" t="s">
        <v>24834</v>
      </c>
      <c r="B17874" s="2" t="s">
        <v>24835</v>
      </c>
      <c r="C17874">
        <v>2.496</v>
      </c>
    </row>
    <row r="17875" spans="1:3">
      <c r="A17875" s="2" t="s">
        <v>24836</v>
      </c>
      <c r="B17875" s="2" t="s">
        <v>24837</v>
      </c>
      <c r="C17875">
        <v>1.7447999999999999</v>
      </c>
    </row>
    <row r="17876" spans="1:3">
      <c r="A17876" s="2" t="s">
        <v>24838</v>
      </c>
      <c r="B17876" s="2" t="s">
        <v>24839</v>
      </c>
      <c r="C17876">
        <v>1.6968000000000001</v>
      </c>
    </row>
    <row r="17877" spans="1:3">
      <c r="A17877" s="2" t="s">
        <v>24840</v>
      </c>
      <c r="B17877" s="2" t="s">
        <v>24841</v>
      </c>
      <c r="C17877">
        <v>1.8864000000000001</v>
      </c>
    </row>
    <row r="17878" spans="1:3">
      <c r="A17878" s="2" t="s">
        <v>24842</v>
      </c>
      <c r="B17878" s="2" t="s">
        <v>24843</v>
      </c>
      <c r="C17878">
        <v>2.7816000000000001</v>
      </c>
    </row>
    <row r="17879" spans="1:3">
      <c r="A17879" s="2" t="s">
        <v>24844</v>
      </c>
      <c r="B17879" s="2" t="s">
        <v>24845</v>
      </c>
      <c r="C17879">
        <v>3.8688000000000002</v>
      </c>
    </row>
    <row r="17880" spans="1:3">
      <c r="A17880" s="2" t="s">
        <v>24846</v>
      </c>
      <c r="B17880" s="2" t="s">
        <v>24847</v>
      </c>
      <c r="C17880">
        <v>10.898399999999999</v>
      </c>
    </row>
    <row r="17881" spans="1:3">
      <c r="A17881" s="2" t="s">
        <v>24848</v>
      </c>
      <c r="B17881" s="2" t="s">
        <v>24849</v>
      </c>
      <c r="C17881">
        <v>49.732799999999997</v>
      </c>
    </row>
    <row r="17882" spans="1:3">
      <c r="A17882" s="2" t="s">
        <v>24850</v>
      </c>
      <c r="B17882" s="2" t="s">
        <v>24849</v>
      </c>
      <c r="C17882">
        <v>57.091199999999994</v>
      </c>
    </row>
    <row r="17883" spans="1:3">
      <c r="A17883" s="2" t="s">
        <v>24851</v>
      </c>
      <c r="B17883" s="2" t="s">
        <v>24849</v>
      </c>
      <c r="C17883">
        <v>54.705599999999997</v>
      </c>
    </row>
    <row r="17884" spans="1:3">
      <c r="A17884" s="2" t="s">
        <v>24852</v>
      </c>
      <c r="B17884" s="2" t="s">
        <v>24853</v>
      </c>
      <c r="C17884">
        <v>1.0415999999999999</v>
      </c>
    </row>
    <row r="17885" spans="1:3">
      <c r="A17885" s="2" t="s">
        <v>24854</v>
      </c>
      <c r="B17885" s="2" t="s">
        <v>24855</v>
      </c>
      <c r="C17885">
        <v>2.0423999999999998</v>
      </c>
    </row>
    <row r="17886" spans="1:3">
      <c r="A17886" s="2" t="s">
        <v>24856</v>
      </c>
      <c r="B17886" s="2" t="s">
        <v>24853</v>
      </c>
      <c r="C17886">
        <v>4.8840000000000003</v>
      </c>
    </row>
    <row r="17887" spans="1:3">
      <c r="A17887" s="2" t="s">
        <v>24857</v>
      </c>
      <c r="B17887" s="2" t="s">
        <v>24853</v>
      </c>
      <c r="C17887">
        <v>1.2527999999999999</v>
      </c>
    </row>
    <row r="17888" spans="1:3">
      <c r="A17888" s="2" t="s">
        <v>24858</v>
      </c>
      <c r="B17888" s="2" t="s">
        <v>24859</v>
      </c>
      <c r="C17888">
        <v>0.67199999999999993</v>
      </c>
    </row>
    <row r="17889" spans="1:3">
      <c r="A17889" s="2" t="s">
        <v>24860</v>
      </c>
      <c r="B17889" s="2" t="s">
        <v>24861</v>
      </c>
      <c r="C17889">
        <v>0.15359999999999999</v>
      </c>
    </row>
    <row r="17890" spans="1:3">
      <c r="A17890" s="2" t="s">
        <v>24862</v>
      </c>
      <c r="B17890" s="2" t="s">
        <v>24861</v>
      </c>
      <c r="C17890">
        <v>0.2112</v>
      </c>
    </row>
    <row r="17891" spans="1:3">
      <c r="A17891" s="2" t="s">
        <v>24863</v>
      </c>
      <c r="B17891" s="2" t="s">
        <v>24864</v>
      </c>
      <c r="C17891">
        <v>9.7080000000000002</v>
      </c>
    </row>
    <row r="17892" spans="1:3">
      <c r="A17892" s="2" t="s">
        <v>24865</v>
      </c>
      <c r="B17892" s="2" t="s">
        <v>24864</v>
      </c>
      <c r="C17892">
        <v>10.6128</v>
      </c>
    </row>
    <row r="17893" spans="1:3">
      <c r="A17893" s="2" t="s">
        <v>24866</v>
      </c>
      <c r="B17893" s="2" t="s">
        <v>24864</v>
      </c>
      <c r="C17893">
        <v>16.356000000000002</v>
      </c>
    </row>
    <row r="17894" spans="1:3">
      <c r="A17894" s="2" t="s">
        <v>24867</v>
      </c>
      <c r="B17894" s="2" t="s">
        <v>24864</v>
      </c>
      <c r="C17894">
        <v>23.589600000000001</v>
      </c>
    </row>
    <row r="17895" spans="1:3">
      <c r="A17895" s="2" t="s">
        <v>24868</v>
      </c>
      <c r="B17895" s="2" t="s">
        <v>24864</v>
      </c>
      <c r="C17895">
        <v>27.052799999999998</v>
      </c>
    </row>
    <row r="17896" spans="1:3">
      <c r="A17896" s="2" t="s">
        <v>24869</v>
      </c>
      <c r="B17896" s="2" t="s">
        <v>24864</v>
      </c>
      <c r="C17896">
        <v>28.540800000000001</v>
      </c>
    </row>
    <row r="17897" spans="1:3">
      <c r="A17897" s="2" t="s">
        <v>24870</v>
      </c>
      <c r="B17897" s="2" t="s">
        <v>24864</v>
      </c>
      <c r="C17897">
        <v>5.9063999999999997</v>
      </c>
    </row>
    <row r="17898" spans="1:3">
      <c r="A17898" s="2" t="s">
        <v>24871</v>
      </c>
      <c r="B17898" s="2" t="s">
        <v>24864</v>
      </c>
      <c r="C17898">
        <v>6.3120000000000003</v>
      </c>
    </row>
    <row r="17899" spans="1:3">
      <c r="A17899" s="2" t="s">
        <v>24872</v>
      </c>
      <c r="B17899" s="2" t="s">
        <v>24864</v>
      </c>
      <c r="C17899">
        <v>6.7271999999999998</v>
      </c>
    </row>
    <row r="17900" spans="1:3">
      <c r="A17900" s="2" t="s">
        <v>24873</v>
      </c>
      <c r="B17900" s="2" t="s">
        <v>24864</v>
      </c>
      <c r="C17900">
        <v>7.0224000000000002</v>
      </c>
    </row>
    <row r="17901" spans="1:3">
      <c r="A17901" s="2" t="s">
        <v>24874</v>
      </c>
      <c r="B17901" s="2" t="s">
        <v>24864</v>
      </c>
      <c r="C17901">
        <v>7.6127999999999991</v>
      </c>
    </row>
    <row r="17902" spans="1:3">
      <c r="A17902" s="2" t="s">
        <v>24875</v>
      </c>
      <c r="B17902" s="2" t="s">
        <v>24864</v>
      </c>
      <c r="C17902">
        <v>11.808</v>
      </c>
    </row>
    <row r="17903" spans="1:3">
      <c r="A17903" s="2" t="s">
        <v>24876</v>
      </c>
      <c r="B17903" s="2" t="s">
        <v>24864</v>
      </c>
      <c r="C17903">
        <v>16.996799999999997</v>
      </c>
    </row>
    <row r="17904" spans="1:3">
      <c r="A17904" s="2" t="s">
        <v>24877</v>
      </c>
      <c r="B17904" s="2" t="s">
        <v>24864</v>
      </c>
      <c r="C17904">
        <v>19.461600000000001</v>
      </c>
    </row>
    <row r="17905" spans="1:3">
      <c r="A17905" s="2" t="s">
        <v>24878</v>
      </c>
      <c r="B17905" s="2" t="s">
        <v>24864</v>
      </c>
      <c r="C17905">
        <v>20.5608</v>
      </c>
    </row>
    <row r="17906" spans="1:3">
      <c r="A17906" s="2" t="s">
        <v>24879</v>
      </c>
      <c r="B17906" s="2" t="s">
        <v>24864</v>
      </c>
      <c r="C17906">
        <v>6.5615999999999994</v>
      </c>
    </row>
    <row r="17907" spans="1:3">
      <c r="A17907" s="2" t="s">
        <v>24880</v>
      </c>
      <c r="B17907" s="2" t="s">
        <v>24864</v>
      </c>
      <c r="C17907">
        <v>7.0175999999999989</v>
      </c>
    </row>
    <row r="17908" spans="1:3">
      <c r="A17908" s="2" t="s">
        <v>24881</v>
      </c>
      <c r="B17908" s="2" t="s">
        <v>24864</v>
      </c>
      <c r="C17908">
        <v>7.4711999999999996</v>
      </c>
    </row>
    <row r="17909" spans="1:3">
      <c r="A17909" s="2" t="s">
        <v>24882</v>
      </c>
      <c r="B17909" s="2" t="s">
        <v>24864</v>
      </c>
      <c r="C17909">
        <v>7.8023999999999996</v>
      </c>
    </row>
    <row r="17910" spans="1:3">
      <c r="A17910" s="2" t="s">
        <v>24883</v>
      </c>
      <c r="B17910" s="2" t="s">
        <v>24864</v>
      </c>
      <c r="C17910">
        <v>8.4599999999999991</v>
      </c>
    </row>
    <row r="17911" spans="1:3">
      <c r="A17911" s="2" t="s">
        <v>24884</v>
      </c>
      <c r="B17911" s="2" t="s">
        <v>24864</v>
      </c>
      <c r="C17911">
        <v>13.120799999999999</v>
      </c>
    </row>
    <row r="17912" spans="1:3">
      <c r="A17912" s="2" t="s">
        <v>24885</v>
      </c>
      <c r="B17912" s="2" t="s">
        <v>24864</v>
      </c>
      <c r="C17912">
        <v>18.878399999999999</v>
      </c>
    </row>
    <row r="17913" spans="1:3">
      <c r="A17913" s="2" t="s">
        <v>24886</v>
      </c>
      <c r="B17913" s="2" t="s">
        <v>24864</v>
      </c>
      <c r="C17913">
        <v>21.623999999999999</v>
      </c>
    </row>
    <row r="17914" spans="1:3">
      <c r="A17914" s="2" t="s">
        <v>24887</v>
      </c>
      <c r="B17914" s="2" t="s">
        <v>24864</v>
      </c>
      <c r="C17914">
        <v>22.840799999999998</v>
      </c>
    </row>
    <row r="17915" spans="1:3">
      <c r="A17915" s="2" t="s">
        <v>24888</v>
      </c>
      <c r="B17915" s="2" t="s">
        <v>24864</v>
      </c>
      <c r="C17915">
        <v>8.2151999999999994</v>
      </c>
    </row>
    <row r="17916" spans="1:3">
      <c r="A17916" s="2" t="s">
        <v>24889</v>
      </c>
      <c r="B17916" s="2" t="s">
        <v>24864</v>
      </c>
      <c r="C17916">
        <v>8.5823999999999998</v>
      </c>
    </row>
    <row r="17917" spans="1:3">
      <c r="A17917" s="2" t="s">
        <v>24890</v>
      </c>
      <c r="B17917" s="2" t="s">
        <v>24864</v>
      </c>
      <c r="C17917">
        <v>9.3071999999999999</v>
      </c>
    </row>
    <row r="17918" spans="1:3">
      <c r="A17918" s="2" t="s">
        <v>24891</v>
      </c>
      <c r="B17918" s="2" t="s">
        <v>24864</v>
      </c>
      <c r="C17918">
        <v>14.4312</v>
      </c>
    </row>
    <row r="17919" spans="1:3">
      <c r="A17919" s="2" t="s">
        <v>24892</v>
      </c>
      <c r="B17919" s="2" t="s">
        <v>24864</v>
      </c>
      <c r="C17919">
        <v>20.769600000000001</v>
      </c>
    </row>
    <row r="17920" spans="1:3">
      <c r="A17920" s="2" t="s">
        <v>24893</v>
      </c>
      <c r="B17920" s="2" t="s">
        <v>24864</v>
      </c>
      <c r="C17920">
        <v>23.7864</v>
      </c>
    </row>
    <row r="17921" spans="1:3">
      <c r="A17921" s="2" t="s">
        <v>24894</v>
      </c>
      <c r="B17921" s="2" t="s">
        <v>24864</v>
      </c>
      <c r="C17921">
        <v>25.123200000000001</v>
      </c>
    </row>
    <row r="17922" spans="1:3">
      <c r="A17922" s="2" t="s">
        <v>24895</v>
      </c>
      <c r="B17922" s="2" t="s">
        <v>24864</v>
      </c>
      <c r="C17922">
        <v>15.2592</v>
      </c>
    </row>
    <row r="17923" spans="1:3">
      <c r="A17923" s="2" t="s">
        <v>24896</v>
      </c>
      <c r="B17923" s="2" t="s">
        <v>24864</v>
      </c>
      <c r="C17923">
        <v>17.371199999999998</v>
      </c>
    </row>
    <row r="17924" spans="1:3">
      <c r="A17924" s="2" t="s">
        <v>24897</v>
      </c>
      <c r="B17924" s="2" t="s">
        <v>24864</v>
      </c>
      <c r="C17924">
        <v>19.7256</v>
      </c>
    </row>
    <row r="17925" spans="1:3">
      <c r="A17925" s="2" t="s">
        <v>24898</v>
      </c>
      <c r="B17925" s="2" t="s">
        <v>24864</v>
      </c>
      <c r="C17925">
        <v>22.327199999999998</v>
      </c>
    </row>
    <row r="17926" spans="1:3">
      <c r="A17926" s="2" t="s">
        <v>24899</v>
      </c>
      <c r="B17926" s="2" t="s">
        <v>24864</v>
      </c>
      <c r="C17926">
        <v>11.968799999999998</v>
      </c>
    </row>
    <row r="17927" spans="1:3">
      <c r="A17927" s="2" t="s">
        <v>24900</v>
      </c>
      <c r="B17927" s="2" t="s">
        <v>24864</v>
      </c>
      <c r="C17927">
        <v>13.464</v>
      </c>
    </row>
    <row r="17928" spans="1:3">
      <c r="A17928" s="2" t="s">
        <v>24901</v>
      </c>
      <c r="B17928" s="2" t="s">
        <v>24864</v>
      </c>
      <c r="C17928">
        <v>15.316799999999999</v>
      </c>
    </row>
    <row r="17929" spans="1:3">
      <c r="A17929" s="2" t="s">
        <v>24902</v>
      </c>
      <c r="B17929" s="2" t="s">
        <v>24864</v>
      </c>
      <c r="C17929">
        <v>17.423999999999999</v>
      </c>
    </row>
    <row r="17930" spans="1:3">
      <c r="A17930" s="2" t="s">
        <v>24903</v>
      </c>
      <c r="B17930" s="2" t="s">
        <v>24864</v>
      </c>
      <c r="C17930">
        <v>19.7256</v>
      </c>
    </row>
    <row r="17931" spans="1:3">
      <c r="A17931" s="2" t="s">
        <v>24904</v>
      </c>
      <c r="B17931" s="2" t="s">
        <v>24864</v>
      </c>
      <c r="C17931">
        <v>12.784800000000001</v>
      </c>
    </row>
    <row r="17932" spans="1:3">
      <c r="A17932" s="2" t="s">
        <v>24905</v>
      </c>
      <c r="B17932" s="2" t="s">
        <v>24864</v>
      </c>
      <c r="C17932">
        <v>14.3904</v>
      </c>
    </row>
    <row r="17933" spans="1:3">
      <c r="A17933" s="2" t="s">
        <v>24906</v>
      </c>
      <c r="B17933" s="2" t="s">
        <v>24864</v>
      </c>
      <c r="C17933">
        <v>16.365600000000001</v>
      </c>
    </row>
    <row r="17934" spans="1:3">
      <c r="A17934" s="2" t="s">
        <v>24907</v>
      </c>
      <c r="B17934" s="2" t="s">
        <v>24864</v>
      </c>
      <c r="C17934">
        <v>18.549600000000002</v>
      </c>
    </row>
    <row r="17935" spans="1:3">
      <c r="A17935" s="2" t="s">
        <v>24908</v>
      </c>
      <c r="B17935" s="2" t="s">
        <v>24864</v>
      </c>
      <c r="C17935">
        <v>21.021599999999999</v>
      </c>
    </row>
    <row r="17936" spans="1:3">
      <c r="A17936" s="2" t="s">
        <v>24909</v>
      </c>
      <c r="B17936" s="2" t="s">
        <v>24910</v>
      </c>
      <c r="C17936">
        <v>0.98159999999999992</v>
      </c>
    </row>
    <row r="17937" spans="1:3">
      <c r="A17937" s="2" t="s">
        <v>24911</v>
      </c>
      <c r="B17937" s="2" t="s">
        <v>24912</v>
      </c>
      <c r="C17937">
        <v>8.7576000000000001</v>
      </c>
    </row>
    <row r="17938" spans="1:3">
      <c r="A17938" s="2" t="s">
        <v>24913</v>
      </c>
      <c r="B17938" s="2" t="s">
        <v>24912</v>
      </c>
      <c r="C17938">
        <v>4.4736000000000002</v>
      </c>
    </row>
    <row r="17939" spans="1:3">
      <c r="A17939" s="2" t="s">
        <v>24914</v>
      </c>
      <c r="B17939" s="2" t="s">
        <v>24912</v>
      </c>
      <c r="C17939">
        <v>5.6159999999999997</v>
      </c>
    </row>
    <row r="17940" spans="1:3">
      <c r="A17940" s="2" t="s">
        <v>24915</v>
      </c>
      <c r="B17940" s="2" t="s">
        <v>24912</v>
      </c>
      <c r="C17940">
        <v>7.0175999999999989</v>
      </c>
    </row>
    <row r="17941" spans="1:3">
      <c r="A17941" s="2" t="s">
        <v>24916</v>
      </c>
      <c r="B17941" s="2" t="s">
        <v>24917</v>
      </c>
      <c r="C17941">
        <v>9.6000000000000002E-2</v>
      </c>
    </row>
    <row r="17942" spans="1:3">
      <c r="A17942" s="2" t="s">
        <v>24918</v>
      </c>
      <c r="B17942" s="2" t="s">
        <v>24917</v>
      </c>
      <c r="C17942">
        <v>0.1152</v>
      </c>
    </row>
    <row r="17943" spans="1:3">
      <c r="A17943" s="2" t="s">
        <v>6738</v>
      </c>
      <c r="B17943" s="2" t="s">
        <v>24917</v>
      </c>
      <c r="C17943">
        <v>0.13919999999999999</v>
      </c>
    </row>
    <row r="17944" spans="1:3">
      <c r="A17944" s="2" t="s">
        <v>24919</v>
      </c>
      <c r="B17944" s="2" t="s">
        <v>24917</v>
      </c>
      <c r="C17944">
        <v>0.49440000000000001</v>
      </c>
    </row>
    <row r="17945" spans="1:3">
      <c r="A17945" s="2" t="s">
        <v>24920</v>
      </c>
      <c r="B17945" s="2" t="s">
        <v>24917</v>
      </c>
      <c r="C17945">
        <v>0.33359999999999995</v>
      </c>
    </row>
    <row r="17946" spans="1:3">
      <c r="A17946" s="2" t="s">
        <v>24921</v>
      </c>
      <c r="B17946" s="2" t="s">
        <v>24917</v>
      </c>
      <c r="C17946">
        <v>0.33359999999999995</v>
      </c>
    </row>
    <row r="17947" spans="1:3">
      <c r="A17947" s="2" t="s">
        <v>24922</v>
      </c>
      <c r="B17947" s="2" t="s">
        <v>24917</v>
      </c>
      <c r="C17947">
        <v>0.35039999999999999</v>
      </c>
    </row>
    <row r="17948" spans="1:3">
      <c r="A17948" s="2" t="s">
        <v>24923</v>
      </c>
      <c r="B17948" s="2" t="s">
        <v>24917</v>
      </c>
      <c r="C17948">
        <v>0.372</v>
      </c>
    </row>
    <row r="17949" spans="1:3">
      <c r="A17949" s="2" t="s">
        <v>24924</v>
      </c>
      <c r="B17949" s="2" t="s">
        <v>24917</v>
      </c>
      <c r="C17949">
        <v>4.8000000000000001E-2</v>
      </c>
    </row>
    <row r="17950" spans="1:3">
      <c r="A17950" s="2" t="s">
        <v>24925</v>
      </c>
      <c r="B17950" s="2" t="s">
        <v>24917</v>
      </c>
      <c r="C17950">
        <v>6.4799999999999996E-2</v>
      </c>
    </row>
    <row r="17951" spans="1:3">
      <c r="A17951" s="2" t="s">
        <v>24926</v>
      </c>
      <c r="B17951" s="2" t="s">
        <v>24917</v>
      </c>
      <c r="C17951">
        <v>7.1999999999999995E-2</v>
      </c>
    </row>
    <row r="17952" spans="1:3">
      <c r="A17952" s="2" t="s">
        <v>24927</v>
      </c>
      <c r="B17952" s="2" t="s">
        <v>24917</v>
      </c>
      <c r="C17952">
        <v>8.3999999999999991E-2</v>
      </c>
    </row>
    <row r="17953" spans="1:3">
      <c r="A17953" s="2" t="s">
        <v>6444</v>
      </c>
      <c r="B17953" s="2" t="s">
        <v>24917</v>
      </c>
      <c r="C17953">
        <v>9.6000000000000002E-2</v>
      </c>
    </row>
    <row r="17954" spans="1:3">
      <c r="A17954" s="2" t="s">
        <v>24928</v>
      </c>
      <c r="B17954" s="2" t="s">
        <v>24917</v>
      </c>
      <c r="C17954">
        <v>0.108</v>
      </c>
    </row>
    <row r="17955" spans="1:3">
      <c r="A17955" s="2" t="s">
        <v>24929</v>
      </c>
      <c r="B17955" s="2" t="s">
        <v>24917</v>
      </c>
      <c r="C17955">
        <v>0.13919999999999999</v>
      </c>
    </row>
    <row r="17956" spans="1:3">
      <c r="A17956" s="2" t="s">
        <v>24930</v>
      </c>
      <c r="B17956" s="2" t="s">
        <v>24931</v>
      </c>
      <c r="C17956">
        <v>13.7592</v>
      </c>
    </row>
    <row r="17957" spans="1:3">
      <c r="A17957" s="2" t="s">
        <v>24932</v>
      </c>
      <c r="B17957" s="2" t="s">
        <v>24931</v>
      </c>
      <c r="C17957">
        <v>14.767199999999999</v>
      </c>
    </row>
    <row r="17958" spans="1:3">
      <c r="A17958" s="2" t="s">
        <v>24933</v>
      </c>
      <c r="B17958" s="2" t="s">
        <v>24931</v>
      </c>
      <c r="C17958">
        <v>20.951999999999998</v>
      </c>
    </row>
    <row r="17959" spans="1:3">
      <c r="A17959" s="2" t="s">
        <v>24934</v>
      </c>
      <c r="B17959" s="2" t="s">
        <v>24931</v>
      </c>
      <c r="C17959">
        <v>27.7272</v>
      </c>
    </row>
    <row r="17960" spans="1:3">
      <c r="A17960" s="2" t="s">
        <v>24935</v>
      </c>
      <c r="B17960" s="2" t="s">
        <v>24931</v>
      </c>
      <c r="C17960">
        <v>30.544799999999999</v>
      </c>
    </row>
    <row r="17961" spans="1:3">
      <c r="A17961" s="2" t="s">
        <v>24936</v>
      </c>
      <c r="B17961" s="2" t="s">
        <v>24931</v>
      </c>
      <c r="C17961">
        <v>40.041600000000003</v>
      </c>
    </row>
    <row r="17962" spans="1:3">
      <c r="A17962" s="2" t="s">
        <v>24937</v>
      </c>
      <c r="B17962" s="2" t="s">
        <v>24931</v>
      </c>
      <c r="C17962">
        <v>7.5671999999999997</v>
      </c>
    </row>
    <row r="17963" spans="1:3">
      <c r="A17963" s="2" t="s">
        <v>24938</v>
      </c>
      <c r="B17963" s="2" t="s">
        <v>24931</v>
      </c>
      <c r="C17963">
        <v>7.7687999999999988</v>
      </c>
    </row>
    <row r="17964" spans="1:3">
      <c r="A17964" s="2" t="s">
        <v>24939</v>
      </c>
      <c r="B17964" s="2" t="s">
        <v>24931</v>
      </c>
      <c r="C17964">
        <v>7.9631999999999996</v>
      </c>
    </row>
    <row r="17965" spans="1:3">
      <c r="A17965" s="2" t="s">
        <v>24940</v>
      </c>
      <c r="B17965" s="2" t="s">
        <v>24931</v>
      </c>
      <c r="C17965">
        <v>8.4071999999999996</v>
      </c>
    </row>
    <row r="17966" spans="1:3">
      <c r="A17966" s="2" t="s">
        <v>24941</v>
      </c>
      <c r="B17966" s="2" t="s">
        <v>24931</v>
      </c>
      <c r="C17966">
        <v>9.0312000000000001</v>
      </c>
    </row>
    <row r="17967" spans="1:3">
      <c r="A17967" s="2" t="s">
        <v>24942</v>
      </c>
      <c r="B17967" s="2" t="s">
        <v>24931</v>
      </c>
      <c r="C17967">
        <v>13.356</v>
      </c>
    </row>
    <row r="17968" spans="1:3">
      <c r="A17968" s="2" t="s">
        <v>24943</v>
      </c>
      <c r="B17968" s="2" t="s">
        <v>24931</v>
      </c>
      <c r="C17968">
        <v>17.258399999999998</v>
      </c>
    </row>
    <row r="17969" spans="1:3">
      <c r="A17969" s="2" t="s">
        <v>24944</v>
      </c>
      <c r="B17969" s="2" t="s">
        <v>24931</v>
      </c>
      <c r="C17969">
        <v>19.893599999999999</v>
      </c>
    </row>
    <row r="17970" spans="1:3">
      <c r="A17970" s="2" t="s">
        <v>24945</v>
      </c>
      <c r="B17970" s="2" t="s">
        <v>24931</v>
      </c>
      <c r="C17970">
        <v>26.066399999999998</v>
      </c>
    </row>
    <row r="17971" spans="1:3">
      <c r="A17971" s="2" t="s">
        <v>24946</v>
      </c>
      <c r="B17971" s="2" t="s">
        <v>24931</v>
      </c>
      <c r="C17971">
        <v>8.4071999999999996</v>
      </c>
    </row>
    <row r="17972" spans="1:3">
      <c r="A17972" s="2" t="s">
        <v>24947</v>
      </c>
      <c r="B17972" s="2" t="s">
        <v>24931</v>
      </c>
      <c r="C17972">
        <v>8.6303999999999998</v>
      </c>
    </row>
    <row r="17973" spans="1:3">
      <c r="A17973" s="2" t="s">
        <v>24948</v>
      </c>
      <c r="B17973" s="2" t="s">
        <v>24931</v>
      </c>
      <c r="C17973">
        <v>8.8536000000000001</v>
      </c>
    </row>
    <row r="17974" spans="1:3">
      <c r="A17974" s="2" t="s">
        <v>24949</v>
      </c>
      <c r="B17974" s="2" t="s">
        <v>24931</v>
      </c>
      <c r="C17974">
        <v>9.3407999999999998</v>
      </c>
    </row>
    <row r="17975" spans="1:3">
      <c r="A17975" s="2" t="s">
        <v>24950</v>
      </c>
      <c r="B17975" s="2" t="s">
        <v>24931</v>
      </c>
      <c r="C17975">
        <v>10.031999999999998</v>
      </c>
    </row>
    <row r="17976" spans="1:3">
      <c r="A17976" s="2" t="s">
        <v>24951</v>
      </c>
      <c r="B17976" s="2" t="s">
        <v>24931</v>
      </c>
      <c r="C17976">
        <v>14.8416</v>
      </c>
    </row>
    <row r="17977" spans="1:3">
      <c r="A17977" s="2" t="s">
        <v>24952</v>
      </c>
      <c r="B17977" s="2" t="s">
        <v>24931</v>
      </c>
      <c r="C17977">
        <v>19.176000000000002</v>
      </c>
    </row>
    <row r="17978" spans="1:3">
      <c r="A17978" s="2" t="s">
        <v>24953</v>
      </c>
      <c r="B17978" s="2" t="s">
        <v>24931</v>
      </c>
      <c r="C17978">
        <v>22.103999999999999</v>
      </c>
    </row>
    <row r="17979" spans="1:3">
      <c r="A17979" s="2" t="s">
        <v>24954</v>
      </c>
      <c r="B17979" s="2" t="s">
        <v>24931</v>
      </c>
      <c r="C17979">
        <v>28.965599999999998</v>
      </c>
    </row>
    <row r="17980" spans="1:3">
      <c r="A17980" s="2" t="s">
        <v>24955</v>
      </c>
      <c r="B17980" s="2" t="s">
        <v>24931</v>
      </c>
      <c r="C17980">
        <v>10.365599999999999</v>
      </c>
    </row>
    <row r="17981" spans="1:3">
      <c r="A17981" s="2" t="s">
        <v>24956</v>
      </c>
      <c r="B17981" s="2" t="s">
        <v>24931</v>
      </c>
      <c r="C17981">
        <v>11.016</v>
      </c>
    </row>
    <row r="17982" spans="1:3">
      <c r="A17982" s="2" t="s">
        <v>24957</v>
      </c>
      <c r="B17982" s="2" t="s">
        <v>24931</v>
      </c>
      <c r="C17982">
        <v>11.8368</v>
      </c>
    </row>
    <row r="17983" spans="1:3">
      <c r="A17983" s="2" t="s">
        <v>24958</v>
      </c>
      <c r="B17983" s="2" t="s">
        <v>24931</v>
      </c>
      <c r="C17983">
        <v>16.763999999999999</v>
      </c>
    </row>
    <row r="17984" spans="1:3">
      <c r="A17984" s="2" t="s">
        <v>24959</v>
      </c>
      <c r="B17984" s="2" t="s">
        <v>24931</v>
      </c>
      <c r="C17984">
        <v>22.183199999999999</v>
      </c>
    </row>
    <row r="17985" spans="1:3">
      <c r="A17985" s="2" t="s">
        <v>24960</v>
      </c>
      <c r="B17985" s="2" t="s">
        <v>24931</v>
      </c>
      <c r="C17985">
        <v>24.4344</v>
      </c>
    </row>
    <row r="17986" spans="1:3">
      <c r="A17986" s="2" t="s">
        <v>24961</v>
      </c>
      <c r="B17986" s="2" t="s">
        <v>24931</v>
      </c>
      <c r="C17986">
        <v>32.035199999999996</v>
      </c>
    </row>
    <row r="17987" spans="1:3">
      <c r="A17987" s="2" t="s">
        <v>24962</v>
      </c>
      <c r="B17987" s="2" t="s">
        <v>24963</v>
      </c>
      <c r="C17987">
        <v>86.128799999999998</v>
      </c>
    </row>
    <row r="17988" spans="1:3">
      <c r="A17988" s="2" t="s">
        <v>24964</v>
      </c>
      <c r="B17988" s="2" t="s">
        <v>24965</v>
      </c>
      <c r="C17988">
        <v>15.583200000000001</v>
      </c>
    </row>
    <row r="17989" spans="1:3">
      <c r="A17989" s="2" t="s">
        <v>24966</v>
      </c>
      <c r="B17989" s="2" t="s">
        <v>24965</v>
      </c>
      <c r="C17989">
        <v>15.583200000000001</v>
      </c>
    </row>
    <row r="17990" spans="1:3">
      <c r="A17990" s="2" t="s">
        <v>24967</v>
      </c>
      <c r="B17990" s="2" t="s">
        <v>24968</v>
      </c>
      <c r="C17990">
        <v>83.594399999999993</v>
      </c>
    </row>
    <row r="17991" spans="1:3">
      <c r="A17991" s="2" t="s">
        <v>6422</v>
      </c>
      <c r="B17991" s="2" t="s">
        <v>24969</v>
      </c>
      <c r="C17991">
        <v>87.916799999999995</v>
      </c>
    </row>
    <row r="17992" spans="1:3">
      <c r="A17992" s="2" t="s">
        <v>24970</v>
      </c>
      <c r="B17992" s="2" t="s">
        <v>24971</v>
      </c>
      <c r="C17992">
        <v>182.10239999999999</v>
      </c>
    </row>
    <row r="17993" spans="1:3">
      <c r="A17993" s="2" t="s">
        <v>24972</v>
      </c>
      <c r="B17993" s="2" t="s">
        <v>24973</v>
      </c>
      <c r="C17993">
        <v>10.521600000000001</v>
      </c>
    </row>
    <row r="17994" spans="1:3">
      <c r="A17994" s="2" t="s">
        <v>24974</v>
      </c>
      <c r="B17994" s="2" t="s">
        <v>24973</v>
      </c>
      <c r="C17994">
        <v>30.573599999999999</v>
      </c>
    </row>
    <row r="17995" spans="1:3">
      <c r="A17995" s="2" t="s">
        <v>24975</v>
      </c>
      <c r="B17995" s="2" t="s">
        <v>24976</v>
      </c>
      <c r="C17995">
        <v>13.557600000000001</v>
      </c>
    </row>
    <row r="17996" spans="1:3">
      <c r="A17996" s="2" t="s">
        <v>24977</v>
      </c>
      <c r="B17996" s="2" t="s">
        <v>24976</v>
      </c>
      <c r="C17996">
        <v>13.557600000000001</v>
      </c>
    </row>
    <row r="17997" spans="1:3">
      <c r="A17997" s="2" t="s">
        <v>24978</v>
      </c>
      <c r="B17997" s="2" t="s">
        <v>24979</v>
      </c>
      <c r="C17997">
        <v>14.2704</v>
      </c>
    </row>
    <row r="17998" spans="1:3">
      <c r="A17998" s="2" t="s">
        <v>6416</v>
      </c>
      <c r="B17998" s="2" t="s">
        <v>24979</v>
      </c>
      <c r="C17998">
        <v>14.2704</v>
      </c>
    </row>
    <row r="17999" spans="1:3">
      <c r="A17999" s="2" t="s">
        <v>24980</v>
      </c>
      <c r="B17999" s="2" t="s">
        <v>24981</v>
      </c>
      <c r="C17999">
        <v>2.4815999999999998</v>
      </c>
    </row>
    <row r="18000" spans="1:3">
      <c r="A18000" s="2" t="s">
        <v>24982</v>
      </c>
      <c r="B18000" s="2" t="s">
        <v>24981</v>
      </c>
      <c r="C18000">
        <v>2.7479999999999998</v>
      </c>
    </row>
    <row r="18001" spans="1:3">
      <c r="A18001" s="2" t="s">
        <v>24983</v>
      </c>
      <c r="B18001" s="2" t="s">
        <v>24981</v>
      </c>
      <c r="C18001">
        <v>3.2591999999999999</v>
      </c>
    </row>
    <row r="18002" spans="1:3">
      <c r="A18002" s="2" t="s">
        <v>24984</v>
      </c>
      <c r="B18002" s="2" t="s">
        <v>24981</v>
      </c>
      <c r="C18002">
        <v>3.6431999999999998</v>
      </c>
    </row>
    <row r="18003" spans="1:3">
      <c r="A18003" s="2" t="s">
        <v>24985</v>
      </c>
      <c r="B18003" s="2" t="s">
        <v>24981</v>
      </c>
      <c r="C18003">
        <v>4.3247999999999998</v>
      </c>
    </row>
    <row r="18004" spans="1:3">
      <c r="A18004" s="2" t="s">
        <v>24986</v>
      </c>
      <c r="B18004" s="2" t="s">
        <v>24981</v>
      </c>
      <c r="C18004">
        <v>4.8216000000000001</v>
      </c>
    </row>
    <row r="18005" spans="1:3">
      <c r="A18005" s="2" t="s">
        <v>24987</v>
      </c>
      <c r="B18005" s="2" t="s">
        <v>24981</v>
      </c>
      <c r="C18005">
        <v>6.1391999999999998</v>
      </c>
    </row>
    <row r="18006" spans="1:3">
      <c r="A18006" s="2" t="s">
        <v>24988</v>
      </c>
      <c r="B18006" s="2" t="s">
        <v>24981</v>
      </c>
      <c r="C18006">
        <v>2.4815999999999998</v>
      </c>
    </row>
    <row r="18007" spans="1:3">
      <c r="A18007" s="2" t="s">
        <v>24989</v>
      </c>
      <c r="B18007" s="2" t="s">
        <v>24981</v>
      </c>
      <c r="C18007">
        <v>2.7479999999999998</v>
      </c>
    </row>
    <row r="18008" spans="1:3">
      <c r="A18008" s="2" t="s">
        <v>24990</v>
      </c>
      <c r="B18008" s="2" t="s">
        <v>24981</v>
      </c>
      <c r="C18008">
        <v>3.2591999999999999</v>
      </c>
    </row>
    <row r="18009" spans="1:3">
      <c r="A18009" s="2" t="s">
        <v>24991</v>
      </c>
      <c r="B18009" s="2" t="s">
        <v>24981</v>
      </c>
      <c r="C18009">
        <v>3.6431999999999998</v>
      </c>
    </row>
    <row r="18010" spans="1:3">
      <c r="A18010" s="2" t="s">
        <v>24992</v>
      </c>
      <c r="B18010" s="2" t="s">
        <v>24981</v>
      </c>
      <c r="C18010">
        <v>4.3247999999999998</v>
      </c>
    </row>
    <row r="18011" spans="1:3">
      <c r="A18011" s="2" t="s">
        <v>24993</v>
      </c>
      <c r="B18011" s="2" t="s">
        <v>24981</v>
      </c>
      <c r="C18011">
        <v>4.8216000000000001</v>
      </c>
    </row>
    <row r="18012" spans="1:3">
      <c r="A18012" s="2" t="s">
        <v>24994</v>
      </c>
      <c r="B18012" s="2" t="s">
        <v>24981</v>
      </c>
      <c r="C18012">
        <v>6.1391999999999998</v>
      </c>
    </row>
    <row r="18013" spans="1:3">
      <c r="A18013" s="2" t="s">
        <v>24995</v>
      </c>
      <c r="B18013" s="2" t="s">
        <v>24996</v>
      </c>
      <c r="C18013">
        <v>1.7976000000000001</v>
      </c>
    </row>
    <row r="18014" spans="1:3">
      <c r="A18014" s="2" t="s">
        <v>24997</v>
      </c>
      <c r="B18014" s="2" t="s">
        <v>24996</v>
      </c>
      <c r="C18014">
        <v>2.0304000000000002</v>
      </c>
    </row>
    <row r="18015" spans="1:3">
      <c r="A18015" s="2" t="s">
        <v>24998</v>
      </c>
      <c r="B18015" s="2" t="s">
        <v>24999</v>
      </c>
      <c r="C18015">
        <v>36.988799999999998</v>
      </c>
    </row>
    <row r="18016" spans="1:3">
      <c r="A18016" s="2" t="s">
        <v>6596</v>
      </c>
      <c r="B18016" s="2" t="s">
        <v>25000</v>
      </c>
      <c r="C18016">
        <v>0.36719999999999997</v>
      </c>
    </row>
    <row r="18017" spans="1:3">
      <c r="A18017" s="2" t="s">
        <v>25001</v>
      </c>
      <c r="B18017" s="2" t="s">
        <v>25002</v>
      </c>
      <c r="C18017">
        <v>3.4223999999999997</v>
      </c>
    </row>
    <row r="18018" spans="1:3">
      <c r="A18018" s="2" t="s">
        <v>25003</v>
      </c>
      <c r="B18018" s="2" t="s">
        <v>25002</v>
      </c>
      <c r="C18018">
        <v>5.2343999999999999</v>
      </c>
    </row>
    <row r="18019" spans="1:3">
      <c r="A18019" s="2" t="s">
        <v>25004</v>
      </c>
      <c r="B18019" s="2" t="s">
        <v>25002</v>
      </c>
      <c r="C18019">
        <v>7.0655999999999999</v>
      </c>
    </row>
    <row r="18020" spans="1:3">
      <c r="A18020" s="2" t="s">
        <v>25005</v>
      </c>
      <c r="B18020" s="2" t="s">
        <v>25002</v>
      </c>
      <c r="C18020">
        <v>8.8583999999999996</v>
      </c>
    </row>
    <row r="18021" spans="1:3">
      <c r="A18021" s="2" t="s">
        <v>25006</v>
      </c>
      <c r="B18021" s="2" t="s">
        <v>25002</v>
      </c>
      <c r="C18021">
        <v>10.68</v>
      </c>
    </row>
    <row r="18022" spans="1:3">
      <c r="A18022" s="2" t="s">
        <v>25007</v>
      </c>
      <c r="B18022" s="2" t="s">
        <v>25008</v>
      </c>
      <c r="C18022">
        <v>4.2240000000000002</v>
      </c>
    </row>
    <row r="18023" spans="1:3">
      <c r="A18023" s="2" t="s">
        <v>25009</v>
      </c>
      <c r="B18023" s="2" t="s">
        <v>25008</v>
      </c>
      <c r="C18023">
        <v>4.3319999999999999</v>
      </c>
    </row>
    <row r="18024" spans="1:3">
      <c r="A18024" s="2" t="s">
        <v>25010</v>
      </c>
      <c r="B18024" s="2" t="s">
        <v>25011</v>
      </c>
      <c r="C18024">
        <v>5.1095999999999995</v>
      </c>
    </row>
    <row r="18025" spans="1:3">
      <c r="A18025" s="2" t="s">
        <v>25012</v>
      </c>
      <c r="B18025" s="2" t="s">
        <v>25013</v>
      </c>
      <c r="C18025">
        <v>5.2224000000000004</v>
      </c>
    </row>
    <row r="18026" spans="1:3">
      <c r="A18026" s="2" t="s">
        <v>25014</v>
      </c>
      <c r="B18026" s="2" t="s">
        <v>25013</v>
      </c>
      <c r="C18026">
        <v>5.64</v>
      </c>
    </row>
    <row r="18027" spans="1:3">
      <c r="A18027" s="2" t="s">
        <v>25015</v>
      </c>
      <c r="B18027" s="2" t="s">
        <v>25016</v>
      </c>
      <c r="C18027">
        <v>1.8599999999999999</v>
      </c>
    </row>
    <row r="18028" spans="1:3">
      <c r="A18028" s="2" t="s">
        <v>25017</v>
      </c>
      <c r="B18028" s="2" t="s">
        <v>25016</v>
      </c>
      <c r="C18028">
        <v>2.3904000000000001</v>
      </c>
    </row>
    <row r="18029" spans="1:3">
      <c r="A18029" s="2" t="s">
        <v>25018</v>
      </c>
      <c r="B18029" s="2" t="s">
        <v>25016</v>
      </c>
      <c r="C18029">
        <v>1.7231999999999998</v>
      </c>
    </row>
    <row r="18030" spans="1:3">
      <c r="A18030" s="2" t="s">
        <v>25019</v>
      </c>
      <c r="B18030" s="2" t="s">
        <v>25020</v>
      </c>
      <c r="C18030">
        <v>1.2647999999999999</v>
      </c>
    </row>
    <row r="18031" spans="1:3">
      <c r="A18031" s="2" t="s">
        <v>25021</v>
      </c>
      <c r="B18031" s="2" t="s">
        <v>24931</v>
      </c>
      <c r="C18031">
        <v>65.412000000000006</v>
      </c>
    </row>
    <row r="18032" spans="1:3">
      <c r="A18032" s="2" t="s">
        <v>25022</v>
      </c>
      <c r="B18032" s="2" t="s">
        <v>24931</v>
      </c>
      <c r="C18032">
        <v>68.056799999999996</v>
      </c>
    </row>
    <row r="18033" spans="1:3">
      <c r="A18033" s="2" t="s">
        <v>25023</v>
      </c>
      <c r="B18033" s="2" t="s">
        <v>24931</v>
      </c>
      <c r="C18033">
        <v>70.9392</v>
      </c>
    </row>
    <row r="18034" spans="1:3">
      <c r="A18034" s="2" t="s">
        <v>25024</v>
      </c>
      <c r="B18034" s="2" t="s">
        <v>24931</v>
      </c>
      <c r="C18034">
        <v>74.080799999999996</v>
      </c>
    </row>
    <row r="18035" spans="1:3">
      <c r="A18035" s="2" t="s">
        <v>25025</v>
      </c>
      <c r="B18035" s="2" t="s">
        <v>24931</v>
      </c>
      <c r="C18035">
        <v>60.268799999999999</v>
      </c>
    </row>
    <row r="18036" spans="1:3">
      <c r="A18036" s="2" t="s">
        <v>25026</v>
      </c>
      <c r="B18036" s="2" t="s">
        <v>24931</v>
      </c>
      <c r="C18036">
        <v>62.407199999999989</v>
      </c>
    </row>
    <row r="18037" spans="1:3">
      <c r="A18037" s="2" t="s">
        <v>25027</v>
      </c>
      <c r="B18037" s="2" t="s">
        <v>24931</v>
      </c>
      <c r="C18037">
        <v>64.766400000000004</v>
      </c>
    </row>
    <row r="18038" spans="1:3">
      <c r="A18038" s="2" t="s">
        <v>25028</v>
      </c>
      <c r="B18038" s="2" t="s">
        <v>24931</v>
      </c>
      <c r="C18038">
        <v>67.387199999999993</v>
      </c>
    </row>
    <row r="18039" spans="1:3">
      <c r="A18039" s="2" t="s">
        <v>25029</v>
      </c>
      <c r="B18039" s="2" t="s">
        <v>24931</v>
      </c>
      <c r="C18039">
        <v>70.305599999999998</v>
      </c>
    </row>
    <row r="18040" spans="1:3">
      <c r="A18040" s="2" t="s">
        <v>25030</v>
      </c>
      <c r="B18040" s="2" t="s">
        <v>24931</v>
      </c>
      <c r="C18040">
        <v>61.694400000000002</v>
      </c>
    </row>
    <row r="18041" spans="1:3">
      <c r="A18041" s="2" t="s">
        <v>25031</v>
      </c>
      <c r="B18041" s="2" t="s">
        <v>24931</v>
      </c>
      <c r="C18041">
        <v>63.832800000000006</v>
      </c>
    </row>
    <row r="18042" spans="1:3">
      <c r="A18042" s="2" t="s">
        <v>25032</v>
      </c>
      <c r="B18042" s="2" t="s">
        <v>24931</v>
      </c>
      <c r="C18042">
        <v>66.398400000000009</v>
      </c>
    </row>
    <row r="18043" spans="1:3">
      <c r="A18043" s="2" t="s">
        <v>25033</v>
      </c>
      <c r="B18043" s="2" t="s">
        <v>24931</v>
      </c>
      <c r="C18043">
        <v>69.167999999999992</v>
      </c>
    </row>
    <row r="18044" spans="1:3">
      <c r="A18044" s="2" t="s">
        <v>25034</v>
      </c>
      <c r="B18044" s="2" t="s">
        <v>24931</v>
      </c>
      <c r="C18044">
        <v>72.2136</v>
      </c>
    </row>
    <row r="18045" spans="1:3">
      <c r="A18045" s="2" t="s">
        <v>25035</v>
      </c>
      <c r="B18045" s="2" t="s">
        <v>25036</v>
      </c>
      <c r="C18045">
        <v>0.58320000000000005</v>
      </c>
    </row>
    <row r="18046" spans="1:3">
      <c r="A18046" s="2" t="s">
        <v>25037</v>
      </c>
      <c r="B18046" s="2" t="s">
        <v>25036</v>
      </c>
      <c r="C18046">
        <v>0.60960000000000003</v>
      </c>
    </row>
    <row r="18047" spans="1:3">
      <c r="A18047" s="2" t="s">
        <v>25038</v>
      </c>
      <c r="B18047" s="2" t="s">
        <v>25039</v>
      </c>
      <c r="C18047">
        <v>0.49919999999999998</v>
      </c>
    </row>
    <row r="18048" spans="1:3">
      <c r="A18048" s="2" t="s">
        <v>25040</v>
      </c>
      <c r="B18048" s="2" t="s">
        <v>25036</v>
      </c>
      <c r="C18048">
        <v>0.60960000000000003</v>
      </c>
    </row>
    <row r="18049" spans="1:3">
      <c r="A18049" s="2" t="s">
        <v>25041</v>
      </c>
      <c r="B18049" s="2" t="s">
        <v>25039</v>
      </c>
      <c r="C18049">
        <v>0.52559999999999996</v>
      </c>
    </row>
    <row r="18050" spans="1:3">
      <c r="A18050" s="2" t="s">
        <v>25042</v>
      </c>
      <c r="B18050" s="2" t="s">
        <v>25036</v>
      </c>
      <c r="C18050">
        <v>0.64079999999999993</v>
      </c>
    </row>
    <row r="18051" spans="1:3">
      <c r="A18051" s="2" t="s">
        <v>25043</v>
      </c>
      <c r="B18051" s="2" t="s">
        <v>25039</v>
      </c>
      <c r="C18051">
        <v>0.55679999999999996</v>
      </c>
    </row>
    <row r="18052" spans="1:3">
      <c r="A18052" s="2" t="s">
        <v>25044</v>
      </c>
      <c r="B18052" s="2" t="s">
        <v>25036</v>
      </c>
      <c r="C18052">
        <v>0.69359999999999999</v>
      </c>
    </row>
    <row r="18053" spans="1:3">
      <c r="A18053" s="2" t="s">
        <v>25045</v>
      </c>
      <c r="B18053" s="2" t="s">
        <v>25039</v>
      </c>
      <c r="C18053">
        <v>0.60960000000000003</v>
      </c>
    </row>
    <row r="18054" spans="1:3">
      <c r="A18054" s="2" t="s">
        <v>25046</v>
      </c>
      <c r="B18054" s="2" t="s">
        <v>25036</v>
      </c>
      <c r="C18054">
        <v>0.80639999999999989</v>
      </c>
    </row>
    <row r="18055" spans="1:3">
      <c r="A18055" s="2" t="s">
        <v>25047</v>
      </c>
      <c r="B18055" s="2" t="s">
        <v>25039</v>
      </c>
      <c r="C18055">
        <v>0.64079999999999993</v>
      </c>
    </row>
    <row r="18056" spans="1:3">
      <c r="A18056" s="2" t="s">
        <v>25048</v>
      </c>
      <c r="B18056" s="2" t="s">
        <v>25036</v>
      </c>
      <c r="C18056">
        <v>0.89039999999999997</v>
      </c>
    </row>
    <row r="18057" spans="1:3">
      <c r="A18057" s="2" t="s">
        <v>25049</v>
      </c>
      <c r="B18057" s="2" t="s">
        <v>25039</v>
      </c>
      <c r="C18057">
        <v>0.72239999999999993</v>
      </c>
    </row>
    <row r="18058" spans="1:3">
      <c r="A18058" s="2" t="s">
        <v>25050</v>
      </c>
      <c r="B18058" s="2" t="s">
        <v>25036</v>
      </c>
      <c r="C18058">
        <v>0.89039999999999997</v>
      </c>
    </row>
    <row r="18059" spans="1:3">
      <c r="A18059" s="2" t="s">
        <v>25051</v>
      </c>
      <c r="B18059" s="2" t="s">
        <v>25039</v>
      </c>
      <c r="C18059">
        <v>0.80639999999999989</v>
      </c>
    </row>
    <row r="18060" spans="1:3">
      <c r="A18060" s="2" t="s">
        <v>25052</v>
      </c>
      <c r="B18060" s="2" t="s">
        <v>25036</v>
      </c>
      <c r="C18060">
        <v>0.91679999999999995</v>
      </c>
    </row>
    <row r="18061" spans="1:3">
      <c r="A18061" s="2" t="s">
        <v>25053</v>
      </c>
      <c r="B18061" s="2" t="s">
        <v>25039</v>
      </c>
      <c r="C18061">
        <v>0.83279999999999998</v>
      </c>
    </row>
    <row r="18062" spans="1:3">
      <c r="A18062" s="2" t="s">
        <v>25054</v>
      </c>
      <c r="B18062" s="2" t="s">
        <v>25036</v>
      </c>
      <c r="C18062">
        <v>1.1399999999999999</v>
      </c>
    </row>
    <row r="18063" spans="1:3">
      <c r="A18063" s="2" t="s">
        <v>25055</v>
      </c>
      <c r="B18063" s="2" t="s">
        <v>25039</v>
      </c>
      <c r="C18063">
        <v>0.89039999999999997</v>
      </c>
    </row>
    <row r="18064" spans="1:3">
      <c r="A18064" s="2" t="s">
        <v>25056</v>
      </c>
      <c r="B18064" s="2" t="s">
        <v>25036</v>
      </c>
      <c r="C18064">
        <v>1.1399999999999999</v>
      </c>
    </row>
    <row r="18065" spans="1:3">
      <c r="A18065" s="2" t="s">
        <v>25057</v>
      </c>
      <c r="B18065" s="2" t="s">
        <v>25039</v>
      </c>
      <c r="C18065">
        <v>0.91679999999999995</v>
      </c>
    </row>
    <row r="18066" spans="1:3">
      <c r="A18066" s="2" t="s">
        <v>25058</v>
      </c>
      <c r="B18066" s="2" t="s">
        <v>25036</v>
      </c>
      <c r="C18066">
        <v>1.7231999999999998</v>
      </c>
    </row>
    <row r="18067" spans="1:3">
      <c r="A18067" s="2" t="s">
        <v>25059</v>
      </c>
      <c r="B18067" s="2" t="s">
        <v>25039</v>
      </c>
      <c r="C18067">
        <v>1.0823999999999998</v>
      </c>
    </row>
    <row r="18068" spans="1:3">
      <c r="A18068" s="2" t="s">
        <v>25060</v>
      </c>
      <c r="B18068" s="2" t="s">
        <v>25039</v>
      </c>
      <c r="C18068">
        <v>1.3895999999999999</v>
      </c>
    </row>
    <row r="18069" spans="1:3">
      <c r="A18069" s="2" t="s">
        <v>25061</v>
      </c>
      <c r="B18069" s="2" t="s">
        <v>25036</v>
      </c>
      <c r="C18069">
        <v>1.776</v>
      </c>
    </row>
    <row r="18070" spans="1:3">
      <c r="A18070" s="2" t="s">
        <v>25062</v>
      </c>
      <c r="B18070" s="2" t="s">
        <v>25039</v>
      </c>
      <c r="C18070">
        <v>1.5</v>
      </c>
    </row>
    <row r="18071" spans="1:3">
      <c r="A18071" s="2" t="s">
        <v>25063</v>
      </c>
      <c r="B18071" s="2" t="s">
        <v>25036</v>
      </c>
      <c r="C18071">
        <v>1.9176</v>
      </c>
    </row>
    <row r="18072" spans="1:3">
      <c r="A18072" s="2" t="s">
        <v>25064</v>
      </c>
      <c r="B18072" s="2" t="s">
        <v>25039</v>
      </c>
      <c r="C18072">
        <v>1.5839999999999999</v>
      </c>
    </row>
    <row r="18073" spans="1:3">
      <c r="A18073" s="2" t="s">
        <v>25065</v>
      </c>
      <c r="B18073" s="2" t="s">
        <v>25036</v>
      </c>
      <c r="C18073">
        <v>1.9728000000000001</v>
      </c>
    </row>
    <row r="18074" spans="1:3">
      <c r="A18074" s="2" t="s">
        <v>25066</v>
      </c>
      <c r="B18074" s="2" t="s">
        <v>25039</v>
      </c>
      <c r="C18074">
        <v>1.776</v>
      </c>
    </row>
    <row r="18075" spans="1:3">
      <c r="A18075" s="2" t="s">
        <v>25067</v>
      </c>
      <c r="B18075" s="2" t="s">
        <v>25036</v>
      </c>
      <c r="C18075">
        <v>2.2223999999999999</v>
      </c>
    </row>
    <row r="18076" spans="1:3">
      <c r="A18076" s="2" t="s">
        <v>25068</v>
      </c>
      <c r="B18076" s="2" t="s">
        <v>25039</v>
      </c>
      <c r="C18076">
        <v>1.8599999999999999</v>
      </c>
    </row>
    <row r="18077" spans="1:3">
      <c r="A18077" s="2" t="s">
        <v>25069</v>
      </c>
      <c r="B18077" s="2" t="s">
        <v>25036</v>
      </c>
      <c r="C18077">
        <v>2.3592</v>
      </c>
    </row>
    <row r="18078" spans="1:3">
      <c r="A18078" s="2" t="s">
        <v>25070</v>
      </c>
      <c r="B18078" s="2" t="s">
        <v>25039</v>
      </c>
      <c r="C18078">
        <v>1.9728000000000001</v>
      </c>
    </row>
    <row r="18079" spans="1:3">
      <c r="A18079" s="2" t="s">
        <v>25071</v>
      </c>
      <c r="B18079" s="2" t="s">
        <v>25036</v>
      </c>
      <c r="C18079">
        <v>2.4432</v>
      </c>
    </row>
    <row r="18080" spans="1:3">
      <c r="A18080" s="2" t="s">
        <v>25072</v>
      </c>
      <c r="B18080" s="2" t="s">
        <v>25039</v>
      </c>
      <c r="C18080">
        <v>2.0568</v>
      </c>
    </row>
    <row r="18081" spans="1:3">
      <c r="A18081" s="2" t="s">
        <v>25073</v>
      </c>
      <c r="B18081" s="2" t="s">
        <v>25036</v>
      </c>
      <c r="C18081">
        <v>2.7504</v>
      </c>
    </row>
    <row r="18082" spans="1:3">
      <c r="A18082" s="2" t="s">
        <v>25074</v>
      </c>
      <c r="B18082" s="2" t="s">
        <v>25039</v>
      </c>
      <c r="C18082">
        <v>2.1095999999999999</v>
      </c>
    </row>
    <row r="18083" spans="1:3">
      <c r="A18083" s="2" t="s">
        <v>25075</v>
      </c>
      <c r="B18083" s="2" t="s">
        <v>25036</v>
      </c>
      <c r="C18083">
        <v>2.8895999999999997</v>
      </c>
    </row>
    <row r="18084" spans="1:3">
      <c r="A18084" s="2" t="s">
        <v>25076</v>
      </c>
      <c r="B18084" s="2" t="s">
        <v>25039</v>
      </c>
      <c r="C18084">
        <v>2.1936</v>
      </c>
    </row>
    <row r="18085" spans="1:3">
      <c r="A18085" s="2" t="s">
        <v>25077</v>
      </c>
      <c r="B18085" s="2" t="s">
        <v>25036</v>
      </c>
      <c r="C18085">
        <v>3.2231999999999998</v>
      </c>
    </row>
    <row r="18086" spans="1:3">
      <c r="A18086" s="2" t="s">
        <v>25078</v>
      </c>
      <c r="B18086" s="2" t="s">
        <v>25039</v>
      </c>
      <c r="C18086">
        <v>2.7504</v>
      </c>
    </row>
    <row r="18087" spans="1:3">
      <c r="A18087" s="2" t="s">
        <v>25079</v>
      </c>
      <c r="B18087" s="2" t="s">
        <v>25036</v>
      </c>
      <c r="C18087">
        <v>3.6671999999999998</v>
      </c>
    </row>
    <row r="18088" spans="1:3">
      <c r="A18088" s="2" t="s">
        <v>25080</v>
      </c>
      <c r="B18088" s="2" t="s">
        <v>25039</v>
      </c>
      <c r="C18088">
        <v>3.0839999999999996</v>
      </c>
    </row>
    <row r="18089" spans="1:3">
      <c r="A18089" s="2" t="s">
        <v>25081</v>
      </c>
      <c r="B18089" s="2" t="s">
        <v>25036</v>
      </c>
      <c r="C18089">
        <v>4.0007999999999999</v>
      </c>
    </row>
    <row r="18090" spans="1:3">
      <c r="A18090" s="2" t="s">
        <v>25082</v>
      </c>
      <c r="B18090" s="2" t="s">
        <v>25039</v>
      </c>
      <c r="C18090">
        <v>3.2759999999999998</v>
      </c>
    </row>
    <row r="18091" spans="1:3">
      <c r="A18091" s="2" t="s">
        <v>25083</v>
      </c>
      <c r="B18091" s="2" t="s">
        <v>25036</v>
      </c>
      <c r="C18091">
        <v>4.4159999999999995</v>
      </c>
    </row>
    <row r="18092" spans="1:3">
      <c r="A18092" s="2" t="s">
        <v>25084</v>
      </c>
      <c r="B18092" s="2" t="s">
        <v>25039</v>
      </c>
      <c r="C18092">
        <v>3.5255999999999998</v>
      </c>
    </row>
    <row r="18093" spans="1:3">
      <c r="A18093" s="2" t="s">
        <v>25085</v>
      </c>
      <c r="B18093" s="2" t="s">
        <v>25086</v>
      </c>
      <c r="C18093">
        <v>0.4728</v>
      </c>
    </row>
    <row r="18094" spans="1:3">
      <c r="A18094" s="2" t="s">
        <v>25087</v>
      </c>
      <c r="B18094" s="2" t="s">
        <v>25086</v>
      </c>
      <c r="C18094">
        <v>0.60960000000000003</v>
      </c>
    </row>
    <row r="18095" spans="1:3">
      <c r="A18095" s="2" t="s">
        <v>25088</v>
      </c>
      <c r="B18095" s="2" t="s">
        <v>25089</v>
      </c>
      <c r="C18095">
        <v>0.69359999999999999</v>
      </c>
    </row>
    <row r="18096" spans="1:3">
      <c r="A18096" s="2" t="s">
        <v>25090</v>
      </c>
      <c r="B18096" s="2" t="s">
        <v>25089</v>
      </c>
      <c r="C18096">
        <v>0.74880000000000002</v>
      </c>
    </row>
    <row r="18097" spans="1:3">
      <c r="A18097" s="2" t="s">
        <v>25091</v>
      </c>
      <c r="B18097" s="2" t="s">
        <v>25086</v>
      </c>
      <c r="C18097">
        <v>0.64079999999999993</v>
      </c>
    </row>
    <row r="18098" spans="1:3">
      <c r="A18098" s="2" t="s">
        <v>25092</v>
      </c>
      <c r="B18098" s="2" t="s">
        <v>25086</v>
      </c>
      <c r="C18098">
        <v>0.69359999999999999</v>
      </c>
    </row>
    <row r="18099" spans="1:3">
      <c r="A18099" s="2" t="s">
        <v>25093</v>
      </c>
      <c r="B18099" s="2" t="s">
        <v>25089</v>
      </c>
      <c r="C18099">
        <v>0.85919999999999996</v>
      </c>
    </row>
    <row r="18100" spans="1:3">
      <c r="A18100" s="2" t="s">
        <v>25094</v>
      </c>
      <c r="B18100" s="2" t="s">
        <v>25086</v>
      </c>
      <c r="C18100">
        <v>0.72239999999999993</v>
      </c>
    </row>
    <row r="18101" spans="1:3">
      <c r="A18101" s="2" t="s">
        <v>25095</v>
      </c>
      <c r="B18101" s="2" t="s">
        <v>25089</v>
      </c>
      <c r="C18101">
        <v>0.97199999999999998</v>
      </c>
    </row>
    <row r="18102" spans="1:3">
      <c r="A18102" s="2" t="s">
        <v>25096</v>
      </c>
      <c r="B18102" s="2" t="s">
        <v>25086</v>
      </c>
      <c r="C18102">
        <v>0.85919999999999996</v>
      </c>
    </row>
    <row r="18103" spans="1:3">
      <c r="A18103" s="2" t="s">
        <v>25097</v>
      </c>
      <c r="B18103" s="2" t="s">
        <v>25089</v>
      </c>
      <c r="C18103">
        <v>1.1112</v>
      </c>
    </row>
    <row r="18104" spans="1:3">
      <c r="A18104" s="2" t="s">
        <v>25098</v>
      </c>
      <c r="B18104" s="2" t="s">
        <v>25086</v>
      </c>
      <c r="C18104">
        <v>0.89039999999999997</v>
      </c>
    </row>
    <row r="18105" spans="1:3">
      <c r="A18105" s="2" t="s">
        <v>25099</v>
      </c>
      <c r="B18105" s="2" t="s">
        <v>25089</v>
      </c>
      <c r="C18105">
        <v>1.1927999999999999</v>
      </c>
    </row>
    <row r="18106" spans="1:3">
      <c r="A18106" s="2" t="s">
        <v>25100</v>
      </c>
      <c r="B18106" s="2" t="s">
        <v>25089</v>
      </c>
      <c r="C18106">
        <v>1.3343999999999998</v>
      </c>
    </row>
    <row r="18107" spans="1:3">
      <c r="A18107" s="2" t="s">
        <v>25101</v>
      </c>
      <c r="B18107" s="2" t="s">
        <v>25086</v>
      </c>
      <c r="C18107">
        <v>1.056</v>
      </c>
    </row>
    <row r="18108" spans="1:3">
      <c r="A18108" s="2" t="s">
        <v>25102</v>
      </c>
      <c r="B18108" s="2" t="s">
        <v>25089</v>
      </c>
      <c r="C18108">
        <v>1.4159999999999999</v>
      </c>
    </row>
    <row r="18109" spans="1:3">
      <c r="A18109" s="2" t="s">
        <v>25103</v>
      </c>
      <c r="B18109" s="2" t="s">
        <v>25089</v>
      </c>
      <c r="C18109">
        <v>2.472</v>
      </c>
    </row>
    <row r="18110" spans="1:3">
      <c r="A18110" s="2" t="s">
        <v>25104</v>
      </c>
      <c r="B18110" s="2" t="s">
        <v>25086</v>
      </c>
      <c r="C18110">
        <v>1.9991999999999999</v>
      </c>
    </row>
    <row r="18111" spans="1:3">
      <c r="A18111" s="2" t="s">
        <v>25105</v>
      </c>
      <c r="B18111" s="2" t="s">
        <v>25089</v>
      </c>
      <c r="C18111">
        <v>2.6928000000000001</v>
      </c>
    </row>
    <row r="18112" spans="1:3">
      <c r="A18112" s="2" t="s">
        <v>25106</v>
      </c>
      <c r="B18112" s="2" t="s">
        <v>25089</v>
      </c>
      <c r="C18112">
        <v>2.6928000000000001</v>
      </c>
    </row>
    <row r="18113" spans="1:3">
      <c r="A18113" s="2" t="s">
        <v>25107</v>
      </c>
      <c r="B18113" s="2" t="s">
        <v>25086</v>
      </c>
      <c r="C18113">
        <v>2.1095999999999999</v>
      </c>
    </row>
    <row r="18114" spans="1:3">
      <c r="A18114" s="2" t="s">
        <v>25108</v>
      </c>
      <c r="B18114" s="2" t="s">
        <v>25086</v>
      </c>
      <c r="C18114">
        <v>2.3904000000000001</v>
      </c>
    </row>
    <row r="18115" spans="1:3">
      <c r="A18115" s="2" t="s">
        <v>25109</v>
      </c>
      <c r="B18115" s="2" t="s">
        <v>25089</v>
      </c>
      <c r="C18115">
        <v>2.8895999999999997</v>
      </c>
    </row>
    <row r="18116" spans="1:3">
      <c r="A18116" s="2" t="s">
        <v>25110</v>
      </c>
      <c r="B18116" s="2" t="s">
        <v>25089</v>
      </c>
      <c r="C18116">
        <v>3.1656</v>
      </c>
    </row>
    <row r="18117" spans="1:3">
      <c r="A18117" s="2" t="s">
        <v>25111</v>
      </c>
      <c r="B18117" s="2" t="s">
        <v>25086</v>
      </c>
      <c r="C18117">
        <v>2.4167999999999998</v>
      </c>
    </row>
    <row r="18118" spans="1:3">
      <c r="A18118" s="2" t="s">
        <v>25112</v>
      </c>
      <c r="B18118" s="2" t="s">
        <v>25089</v>
      </c>
      <c r="C18118">
        <v>3.4175999999999997</v>
      </c>
    </row>
    <row r="18119" spans="1:3">
      <c r="A18119" s="2" t="s">
        <v>25113</v>
      </c>
      <c r="B18119" s="2" t="s">
        <v>25086</v>
      </c>
      <c r="C18119">
        <v>2.472</v>
      </c>
    </row>
    <row r="18120" spans="1:3">
      <c r="A18120" s="2" t="s">
        <v>25114</v>
      </c>
      <c r="B18120" s="2" t="s">
        <v>25086</v>
      </c>
      <c r="C18120">
        <v>2.6928000000000001</v>
      </c>
    </row>
    <row r="18121" spans="1:3">
      <c r="A18121" s="2" t="s">
        <v>25115</v>
      </c>
      <c r="B18121" s="2" t="s">
        <v>25086</v>
      </c>
      <c r="C18121">
        <v>2.8319999999999999</v>
      </c>
    </row>
    <row r="18122" spans="1:3">
      <c r="A18122" s="2" t="s">
        <v>25116</v>
      </c>
      <c r="B18122" s="2" t="s">
        <v>25089</v>
      </c>
      <c r="C18122">
        <v>3.8328000000000002</v>
      </c>
    </row>
    <row r="18123" spans="1:3">
      <c r="A18123" s="2" t="s">
        <v>25117</v>
      </c>
      <c r="B18123" s="2" t="s">
        <v>25089</v>
      </c>
      <c r="C18123">
        <v>4.0559999999999992</v>
      </c>
    </row>
    <row r="18124" spans="1:3">
      <c r="A18124" s="2" t="s">
        <v>25118</v>
      </c>
      <c r="B18124" s="2" t="s">
        <v>25086</v>
      </c>
      <c r="C18124">
        <v>2.9159999999999999</v>
      </c>
    </row>
    <row r="18125" spans="1:3">
      <c r="A18125" s="2" t="s">
        <v>25119</v>
      </c>
      <c r="B18125" s="2" t="s">
        <v>25089</v>
      </c>
      <c r="C18125">
        <v>5.7767999999999997</v>
      </c>
    </row>
    <row r="18126" spans="1:3">
      <c r="A18126" s="2" t="s">
        <v>25120</v>
      </c>
      <c r="B18126" s="2" t="s">
        <v>25086</v>
      </c>
      <c r="C18126">
        <v>4.5552000000000001</v>
      </c>
    </row>
    <row r="18127" spans="1:3">
      <c r="A18127" s="2" t="s">
        <v>25121</v>
      </c>
      <c r="B18127" s="2" t="s">
        <v>25089</v>
      </c>
      <c r="C18127">
        <v>6.2495999999999992</v>
      </c>
    </row>
    <row r="18128" spans="1:3">
      <c r="A18128" s="2" t="s">
        <v>25122</v>
      </c>
      <c r="B18128" s="2" t="s">
        <v>25086</v>
      </c>
      <c r="C18128">
        <v>4.7759999999999998</v>
      </c>
    </row>
    <row r="18129" spans="1:3">
      <c r="A18129" s="2" t="s">
        <v>25123</v>
      </c>
      <c r="B18129" s="2" t="s">
        <v>25089</v>
      </c>
      <c r="C18129">
        <v>6.8903999999999996</v>
      </c>
    </row>
    <row r="18130" spans="1:3">
      <c r="A18130" s="2" t="s">
        <v>25124</v>
      </c>
      <c r="B18130" s="2" t="s">
        <v>25086</v>
      </c>
      <c r="C18130">
        <v>5.9159999999999995</v>
      </c>
    </row>
    <row r="18131" spans="1:3">
      <c r="A18131" s="2" t="s">
        <v>25125</v>
      </c>
      <c r="B18131" s="2" t="s">
        <v>25086</v>
      </c>
      <c r="C18131">
        <v>6.4991999999999992</v>
      </c>
    </row>
    <row r="18132" spans="1:3">
      <c r="A18132" s="2" t="s">
        <v>25126</v>
      </c>
      <c r="B18132" s="2" t="s">
        <v>25089</v>
      </c>
      <c r="C18132">
        <v>7.8071999999999999</v>
      </c>
    </row>
    <row r="18133" spans="1:3">
      <c r="A18133" s="2" t="s">
        <v>25127</v>
      </c>
      <c r="B18133" s="2" t="s">
        <v>25089</v>
      </c>
      <c r="C18133">
        <v>8.6087999999999987</v>
      </c>
    </row>
    <row r="18134" spans="1:3">
      <c r="A18134" s="2" t="s">
        <v>25128</v>
      </c>
      <c r="B18134" s="2" t="s">
        <v>25089</v>
      </c>
      <c r="C18134">
        <v>8.3327999999999989</v>
      </c>
    </row>
    <row r="18135" spans="1:3">
      <c r="A18135" s="2" t="s">
        <v>25129</v>
      </c>
      <c r="B18135" s="2" t="s">
        <v>25086</v>
      </c>
      <c r="C18135">
        <v>7.1663999999999994</v>
      </c>
    </row>
    <row r="18136" spans="1:3">
      <c r="A18136" s="2" t="s">
        <v>25130</v>
      </c>
      <c r="B18136" s="2" t="s">
        <v>25089</v>
      </c>
      <c r="C18136">
        <v>10.776</v>
      </c>
    </row>
    <row r="18137" spans="1:3">
      <c r="A18137" s="2" t="s">
        <v>25131</v>
      </c>
      <c r="B18137" s="2" t="s">
        <v>25086</v>
      </c>
      <c r="C18137">
        <v>9.4992000000000001</v>
      </c>
    </row>
    <row r="18138" spans="1:3">
      <c r="A18138" s="2" t="s">
        <v>25132</v>
      </c>
      <c r="B18138" s="2" t="s">
        <v>25089</v>
      </c>
      <c r="C18138">
        <v>15.7752</v>
      </c>
    </row>
    <row r="18139" spans="1:3">
      <c r="A18139" s="2" t="s">
        <v>25133</v>
      </c>
      <c r="B18139" s="2" t="s">
        <v>25086</v>
      </c>
      <c r="C18139">
        <v>13.972799999999999</v>
      </c>
    </row>
    <row r="18140" spans="1:3">
      <c r="A18140" s="2" t="s">
        <v>25134</v>
      </c>
      <c r="B18140" s="2" t="s">
        <v>25089</v>
      </c>
      <c r="C18140">
        <v>19.2744</v>
      </c>
    </row>
    <row r="18141" spans="1:3">
      <c r="A18141" s="2" t="s">
        <v>25135</v>
      </c>
      <c r="B18141" s="2" t="s">
        <v>25086</v>
      </c>
      <c r="C18141">
        <v>17.666399999999999</v>
      </c>
    </row>
    <row r="18142" spans="1:3">
      <c r="A18142" s="2" t="s">
        <v>25136</v>
      </c>
      <c r="B18142" s="2" t="s">
        <v>25089</v>
      </c>
      <c r="C18142">
        <v>20.916</v>
      </c>
    </row>
    <row r="18143" spans="1:3">
      <c r="A18143" s="2" t="s">
        <v>25137</v>
      </c>
      <c r="B18143" s="2" t="s">
        <v>25086</v>
      </c>
      <c r="C18143">
        <v>19.665599999999998</v>
      </c>
    </row>
    <row r="18144" spans="1:3">
      <c r="A18144" s="2" t="s">
        <v>25138</v>
      </c>
      <c r="B18144" s="2" t="s">
        <v>25086</v>
      </c>
      <c r="C18144">
        <v>20.916</v>
      </c>
    </row>
    <row r="18145" spans="1:3">
      <c r="A18145" s="2" t="s">
        <v>25139</v>
      </c>
      <c r="B18145" s="2" t="s">
        <v>25089</v>
      </c>
      <c r="C18145">
        <v>21.887999999999998</v>
      </c>
    </row>
    <row r="18146" spans="1:3">
      <c r="A18146" s="2" t="s">
        <v>25140</v>
      </c>
      <c r="B18146" s="2" t="s">
        <v>25089</v>
      </c>
      <c r="C18146">
        <v>22.442399999999999</v>
      </c>
    </row>
    <row r="18147" spans="1:3">
      <c r="A18147" s="2" t="s">
        <v>25141</v>
      </c>
      <c r="B18147" s="2" t="s">
        <v>25086</v>
      </c>
      <c r="C18147">
        <v>21.139199999999999</v>
      </c>
    </row>
    <row r="18148" spans="1:3">
      <c r="A18148" s="2" t="s">
        <v>25142</v>
      </c>
      <c r="B18148" s="2" t="s">
        <v>25089</v>
      </c>
      <c r="C18148">
        <v>25.776</v>
      </c>
    </row>
    <row r="18149" spans="1:3">
      <c r="A18149" s="2" t="s">
        <v>25143</v>
      </c>
      <c r="B18149" s="2" t="s">
        <v>25086</v>
      </c>
      <c r="C18149">
        <v>24.055199999999999</v>
      </c>
    </row>
    <row r="18150" spans="1:3">
      <c r="A18150" s="2" t="s">
        <v>25144</v>
      </c>
      <c r="B18150" s="2" t="s">
        <v>25145</v>
      </c>
      <c r="C18150">
        <v>3.1391999999999998</v>
      </c>
    </row>
    <row r="18151" spans="1:3">
      <c r="A18151" s="2" t="s">
        <v>25146</v>
      </c>
      <c r="B18151" s="2" t="s">
        <v>25145</v>
      </c>
      <c r="C18151">
        <v>4.1399999999999997</v>
      </c>
    </row>
    <row r="18152" spans="1:3">
      <c r="A18152" s="2" t="s">
        <v>25147</v>
      </c>
      <c r="B18152" s="2" t="s">
        <v>25145</v>
      </c>
      <c r="C18152">
        <v>5.0255999999999998</v>
      </c>
    </row>
    <row r="18153" spans="1:3">
      <c r="A18153" s="2" t="s">
        <v>25148</v>
      </c>
      <c r="B18153" s="2" t="s">
        <v>25145</v>
      </c>
      <c r="C18153">
        <v>5.2775999999999996</v>
      </c>
    </row>
    <row r="18154" spans="1:3">
      <c r="A18154" s="2" t="s">
        <v>25149</v>
      </c>
      <c r="B18154" s="2" t="s">
        <v>25145</v>
      </c>
      <c r="C18154">
        <v>6.2231999999999994</v>
      </c>
    </row>
    <row r="18155" spans="1:3">
      <c r="A18155" s="2" t="s">
        <v>25150</v>
      </c>
      <c r="B18155" s="2" t="s">
        <v>25145</v>
      </c>
      <c r="C18155">
        <v>12.6648</v>
      </c>
    </row>
    <row r="18156" spans="1:3">
      <c r="A18156" s="2" t="s">
        <v>25151</v>
      </c>
      <c r="B18156" s="2" t="s">
        <v>25145</v>
      </c>
      <c r="C18156">
        <v>17.666399999999999</v>
      </c>
    </row>
    <row r="18157" spans="1:3">
      <c r="A18157" s="2" t="s">
        <v>25152</v>
      </c>
      <c r="B18157" s="2" t="s">
        <v>25153</v>
      </c>
      <c r="C18157">
        <v>3.0552000000000001</v>
      </c>
    </row>
    <row r="18158" spans="1:3">
      <c r="A18158" s="2" t="s">
        <v>25154</v>
      </c>
      <c r="B18158" s="2" t="s">
        <v>25153</v>
      </c>
      <c r="C18158">
        <v>3.1391999999999998</v>
      </c>
    </row>
    <row r="18159" spans="1:3">
      <c r="A18159" s="2" t="s">
        <v>25155</v>
      </c>
      <c r="B18159" s="2" t="s">
        <v>25153</v>
      </c>
      <c r="C18159">
        <v>3.3887999999999998</v>
      </c>
    </row>
    <row r="18160" spans="1:3">
      <c r="A18160" s="2" t="s">
        <v>25156</v>
      </c>
      <c r="B18160" s="2" t="s">
        <v>25153</v>
      </c>
      <c r="C18160">
        <v>3.6095999999999995</v>
      </c>
    </row>
    <row r="18161" spans="1:3">
      <c r="A18161" s="2" t="s">
        <v>25157</v>
      </c>
      <c r="B18161" s="2" t="s">
        <v>25153</v>
      </c>
      <c r="C18161">
        <v>3.8063999999999996</v>
      </c>
    </row>
    <row r="18162" spans="1:3">
      <c r="A18162" s="2" t="s">
        <v>25158</v>
      </c>
      <c r="B18162" s="2" t="s">
        <v>25153</v>
      </c>
      <c r="C18162">
        <v>5.8895999999999997</v>
      </c>
    </row>
    <row r="18163" spans="1:3">
      <c r="A18163" s="2" t="s">
        <v>25159</v>
      </c>
      <c r="B18163" s="2" t="s">
        <v>25153</v>
      </c>
      <c r="C18163">
        <v>6.444</v>
      </c>
    </row>
    <row r="18164" spans="1:3">
      <c r="A18164" s="2" t="s">
        <v>25160</v>
      </c>
      <c r="B18164" s="2" t="s">
        <v>25153</v>
      </c>
      <c r="C18164">
        <v>10.555199999999999</v>
      </c>
    </row>
    <row r="18165" spans="1:3">
      <c r="A18165" s="2" t="s">
        <v>25161</v>
      </c>
      <c r="B18165" s="2" t="s">
        <v>25153</v>
      </c>
      <c r="C18165">
        <v>11.666399999999999</v>
      </c>
    </row>
    <row r="18166" spans="1:3">
      <c r="A18166" s="2" t="s">
        <v>25162</v>
      </c>
      <c r="B18166" s="2" t="s">
        <v>25163</v>
      </c>
      <c r="C18166">
        <v>8.6087999999999987</v>
      </c>
    </row>
    <row r="18167" spans="1:3">
      <c r="A18167" s="2" t="s">
        <v>25164</v>
      </c>
      <c r="B18167" s="2" t="s">
        <v>25165</v>
      </c>
      <c r="C18167">
        <v>9.5567999999999991</v>
      </c>
    </row>
    <row r="18168" spans="1:3">
      <c r="A18168" s="2" t="s">
        <v>25166</v>
      </c>
      <c r="B18168" s="2" t="s">
        <v>25167</v>
      </c>
      <c r="C18168">
        <v>2.556</v>
      </c>
    </row>
    <row r="18169" spans="1:3">
      <c r="A18169" s="2" t="s">
        <v>25168</v>
      </c>
      <c r="B18169" s="2" t="s">
        <v>25169</v>
      </c>
      <c r="C18169">
        <v>5.0831999999999997</v>
      </c>
    </row>
    <row r="18170" spans="1:3">
      <c r="A18170" s="2" t="s">
        <v>25170</v>
      </c>
      <c r="B18170" s="2" t="s">
        <v>25171</v>
      </c>
      <c r="C18170">
        <v>6.0552000000000001</v>
      </c>
    </row>
    <row r="18171" spans="1:3">
      <c r="A18171" s="2" t="s">
        <v>25172</v>
      </c>
      <c r="B18171" s="2" t="s">
        <v>25163</v>
      </c>
      <c r="C18171">
        <v>8.6087999999999987</v>
      </c>
    </row>
    <row r="18172" spans="1:3">
      <c r="A18172" s="2" t="s">
        <v>25173</v>
      </c>
      <c r="B18172" s="2" t="s">
        <v>25165</v>
      </c>
      <c r="C18172">
        <v>9.5567999999999991</v>
      </c>
    </row>
    <row r="18173" spans="1:3">
      <c r="A18173" s="2" t="s">
        <v>25174</v>
      </c>
      <c r="B18173" s="2" t="s">
        <v>25167</v>
      </c>
      <c r="C18173">
        <v>2.6663999999999999</v>
      </c>
    </row>
    <row r="18174" spans="1:3">
      <c r="A18174" s="2" t="s">
        <v>25175</v>
      </c>
      <c r="B18174" s="2" t="s">
        <v>25169</v>
      </c>
      <c r="C18174">
        <v>5.1936</v>
      </c>
    </row>
    <row r="18175" spans="1:3">
      <c r="A18175" s="2" t="s">
        <v>25176</v>
      </c>
      <c r="B18175" s="2" t="s">
        <v>25171</v>
      </c>
      <c r="C18175">
        <v>6.1391999999999998</v>
      </c>
    </row>
    <row r="18176" spans="1:3">
      <c r="A18176" s="2" t="s">
        <v>25177</v>
      </c>
      <c r="B18176" s="2" t="s">
        <v>25163</v>
      </c>
      <c r="C18176">
        <v>8.6663999999999994</v>
      </c>
    </row>
    <row r="18177" spans="1:3">
      <c r="A18177" s="2" t="s">
        <v>25178</v>
      </c>
      <c r="B18177" s="2" t="s">
        <v>25165</v>
      </c>
      <c r="C18177">
        <v>9.5567999999999991</v>
      </c>
    </row>
    <row r="18178" spans="1:3">
      <c r="A18178" s="2" t="s">
        <v>25179</v>
      </c>
      <c r="B18178" s="2" t="s">
        <v>25163</v>
      </c>
      <c r="C18178">
        <v>8.7767999999999997</v>
      </c>
    </row>
    <row r="18179" spans="1:3">
      <c r="A18179" s="2" t="s">
        <v>25180</v>
      </c>
      <c r="B18179" s="2" t="s">
        <v>25165</v>
      </c>
      <c r="C18179">
        <v>9.7751999999999981</v>
      </c>
    </row>
    <row r="18180" spans="1:3">
      <c r="A18180" s="2" t="s">
        <v>25181</v>
      </c>
      <c r="B18180" s="2" t="s">
        <v>25182</v>
      </c>
      <c r="C18180">
        <v>13.691999999999998</v>
      </c>
    </row>
    <row r="18181" spans="1:3">
      <c r="A18181" s="2" t="s">
        <v>25183</v>
      </c>
      <c r="B18181" s="2" t="s">
        <v>25167</v>
      </c>
      <c r="C18181">
        <v>2.8607999999999998</v>
      </c>
    </row>
    <row r="18182" spans="1:3">
      <c r="A18182" s="2" t="s">
        <v>25184</v>
      </c>
      <c r="B18182" s="2" t="s">
        <v>25185</v>
      </c>
      <c r="C18182">
        <v>3.6408</v>
      </c>
    </row>
    <row r="18183" spans="1:3">
      <c r="A18183" s="2" t="s">
        <v>25186</v>
      </c>
      <c r="B18183" s="2" t="s">
        <v>25187</v>
      </c>
      <c r="C18183">
        <v>5.7240000000000002</v>
      </c>
    </row>
    <row r="18184" spans="1:3">
      <c r="A18184" s="2" t="s">
        <v>25188</v>
      </c>
      <c r="B18184" s="2" t="s">
        <v>25189</v>
      </c>
      <c r="C18184">
        <v>7.7231999999999994</v>
      </c>
    </row>
    <row r="18185" spans="1:3">
      <c r="A18185" s="2" t="s">
        <v>25190</v>
      </c>
      <c r="B18185" s="2" t="s">
        <v>25169</v>
      </c>
      <c r="C18185">
        <v>5.4719999999999995</v>
      </c>
    </row>
    <row r="18186" spans="1:3">
      <c r="A18186" s="2" t="s">
        <v>25191</v>
      </c>
      <c r="B18186" s="2" t="s">
        <v>25171</v>
      </c>
      <c r="C18186">
        <v>6.6672000000000002</v>
      </c>
    </row>
    <row r="18187" spans="1:3">
      <c r="A18187" s="2" t="s">
        <v>25192</v>
      </c>
      <c r="B18187" s="2" t="s">
        <v>25193</v>
      </c>
      <c r="C18187">
        <v>7.1663999999999994</v>
      </c>
    </row>
    <row r="18188" spans="1:3">
      <c r="A18188" s="2" t="s">
        <v>25194</v>
      </c>
      <c r="B18188" s="2" t="s">
        <v>25163</v>
      </c>
      <c r="C18188">
        <v>8.7767999999999997</v>
      </c>
    </row>
    <row r="18189" spans="1:3">
      <c r="A18189" s="2" t="s">
        <v>25195</v>
      </c>
      <c r="B18189" s="2" t="s">
        <v>25165</v>
      </c>
      <c r="C18189">
        <v>9.8903999999999996</v>
      </c>
    </row>
    <row r="18190" spans="1:3">
      <c r="A18190" s="2" t="s">
        <v>25196</v>
      </c>
      <c r="B18190" s="2" t="s">
        <v>25182</v>
      </c>
      <c r="C18190">
        <v>13.691999999999998</v>
      </c>
    </row>
    <row r="18191" spans="1:3">
      <c r="A18191" s="2" t="s">
        <v>25197</v>
      </c>
      <c r="B18191" s="2" t="s">
        <v>25167</v>
      </c>
      <c r="C18191">
        <v>2.8607999999999998</v>
      </c>
    </row>
    <row r="18192" spans="1:3">
      <c r="A18192" s="2" t="s">
        <v>25198</v>
      </c>
      <c r="B18192" s="2" t="s">
        <v>25185</v>
      </c>
      <c r="C18192">
        <v>3.7223999999999999</v>
      </c>
    </row>
    <row r="18193" spans="1:3">
      <c r="A18193" s="2" t="s">
        <v>25199</v>
      </c>
      <c r="B18193" s="2" t="s">
        <v>25187</v>
      </c>
      <c r="C18193">
        <v>5.8056000000000001</v>
      </c>
    </row>
    <row r="18194" spans="1:3">
      <c r="A18194" s="2" t="s">
        <v>25200</v>
      </c>
      <c r="B18194" s="2" t="s">
        <v>25189</v>
      </c>
      <c r="C18194">
        <v>7.8887999999999989</v>
      </c>
    </row>
    <row r="18195" spans="1:3">
      <c r="A18195" s="2" t="s">
        <v>25201</v>
      </c>
      <c r="B18195" s="2" t="s">
        <v>25169</v>
      </c>
      <c r="C18195">
        <v>5.64</v>
      </c>
    </row>
    <row r="18196" spans="1:3">
      <c r="A18196" s="2" t="s">
        <v>25202</v>
      </c>
      <c r="B18196" s="2" t="s">
        <v>25171</v>
      </c>
      <c r="C18196">
        <v>6.7224000000000004</v>
      </c>
    </row>
    <row r="18197" spans="1:3">
      <c r="A18197" s="2" t="s">
        <v>25203</v>
      </c>
      <c r="B18197" s="2" t="s">
        <v>25193</v>
      </c>
      <c r="C18197">
        <v>7.2215999999999996</v>
      </c>
    </row>
    <row r="18198" spans="1:3">
      <c r="A18198" s="2" t="s">
        <v>25204</v>
      </c>
      <c r="B18198" s="2" t="s">
        <v>25163</v>
      </c>
      <c r="C18198">
        <v>9.9431999999999992</v>
      </c>
    </row>
    <row r="18199" spans="1:3">
      <c r="A18199" s="2" t="s">
        <v>25205</v>
      </c>
      <c r="B18199" s="2" t="s">
        <v>25165</v>
      </c>
      <c r="C18199">
        <v>10.8048</v>
      </c>
    </row>
    <row r="18200" spans="1:3">
      <c r="A18200" s="2" t="s">
        <v>25206</v>
      </c>
      <c r="B18200" s="2" t="s">
        <v>25182</v>
      </c>
      <c r="C18200">
        <v>14.8896</v>
      </c>
    </row>
    <row r="18201" spans="1:3">
      <c r="A18201" s="2" t="s">
        <v>25207</v>
      </c>
      <c r="B18201" s="2" t="s">
        <v>25167</v>
      </c>
      <c r="C18201">
        <v>3.0263999999999998</v>
      </c>
    </row>
    <row r="18202" spans="1:3">
      <c r="A18202" s="2" t="s">
        <v>25208</v>
      </c>
      <c r="B18202" s="2" t="s">
        <v>25185</v>
      </c>
      <c r="C18202">
        <v>3.8063999999999996</v>
      </c>
    </row>
    <row r="18203" spans="1:3">
      <c r="A18203" s="2" t="s">
        <v>25209</v>
      </c>
      <c r="B18203" s="2" t="s">
        <v>25187</v>
      </c>
      <c r="C18203">
        <v>6</v>
      </c>
    </row>
    <row r="18204" spans="1:3">
      <c r="A18204" s="2" t="s">
        <v>25210</v>
      </c>
      <c r="B18204" s="2" t="s">
        <v>25189</v>
      </c>
      <c r="C18204">
        <v>8.4719999999999995</v>
      </c>
    </row>
    <row r="18205" spans="1:3">
      <c r="A18205" s="2" t="s">
        <v>25211</v>
      </c>
      <c r="B18205" s="2" t="s">
        <v>25169</v>
      </c>
      <c r="C18205">
        <v>6.0552000000000001</v>
      </c>
    </row>
    <row r="18206" spans="1:3">
      <c r="A18206" s="2" t="s">
        <v>25212</v>
      </c>
      <c r="B18206" s="2" t="s">
        <v>25171</v>
      </c>
      <c r="C18206">
        <v>7.2215999999999996</v>
      </c>
    </row>
    <row r="18207" spans="1:3">
      <c r="A18207" s="2" t="s">
        <v>25213</v>
      </c>
      <c r="B18207" s="2" t="s">
        <v>25193</v>
      </c>
      <c r="C18207">
        <v>8.3327999999999989</v>
      </c>
    </row>
    <row r="18208" spans="1:3">
      <c r="A18208" s="2" t="s">
        <v>25214</v>
      </c>
      <c r="B18208" s="2" t="s">
        <v>25163</v>
      </c>
      <c r="C18208">
        <v>9.9431999999999992</v>
      </c>
    </row>
    <row r="18209" spans="1:3">
      <c r="A18209" s="2" t="s">
        <v>25215</v>
      </c>
      <c r="B18209" s="2" t="s">
        <v>25165</v>
      </c>
      <c r="C18209">
        <v>10.8048</v>
      </c>
    </row>
    <row r="18210" spans="1:3">
      <c r="A18210" s="2" t="s">
        <v>25216</v>
      </c>
      <c r="B18210" s="2" t="s">
        <v>25182</v>
      </c>
      <c r="C18210">
        <v>14.8896</v>
      </c>
    </row>
    <row r="18211" spans="1:3">
      <c r="A18211" s="2" t="s">
        <v>25217</v>
      </c>
      <c r="B18211" s="2" t="s">
        <v>25169</v>
      </c>
      <c r="C18211">
        <v>6.5831999999999997</v>
      </c>
    </row>
    <row r="18212" spans="1:3">
      <c r="A18212" s="2" t="s">
        <v>25218</v>
      </c>
      <c r="B18212" s="2" t="s">
        <v>25171</v>
      </c>
      <c r="C18212">
        <v>7.5263999999999998</v>
      </c>
    </row>
    <row r="18213" spans="1:3">
      <c r="A18213" s="2" t="s">
        <v>25219</v>
      </c>
      <c r="B18213" s="2" t="s">
        <v>25193</v>
      </c>
      <c r="C18213">
        <v>8.3903999999999996</v>
      </c>
    </row>
    <row r="18214" spans="1:3">
      <c r="A18214" s="2" t="s">
        <v>25220</v>
      </c>
      <c r="B18214" s="2" t="s">
        <v>25163</v>
      </c>
      <c r="C18214">
        <v>11.056799999999999</v>
      </c>
    </row>
    <row r="18215" spans="1:3">
      <c r="A18215" s="2" t="s">
        <v>25221</v>
      </c>
      <c r="B18215" s="2" t="s">
        <v>25165</v>
      </c>
      <c r="C18215">
        <v>13.247999999999999</v>
      </c>
    </row>
    <row r="18216" spans="1:3">
      <c r="A18216" s="2" t="s">
        <v>25222</v>
      </c>
      <c r="B18216" s="2" t="s">
        <v>25182</v>
      </c>
      <c r="C18216">
        <v>16.723200000000002</v>
      </c>
    </row>
    <row r="18217" spans="1:3">
      <c r="A18217" s="2" t="s">
        <v>25223</v>
      </c>
      <c r="B18217" s="2" t="s">
        <v>25167</v>
      </c>
      <c r="C18217">
        <v>3.5831999999999997</v>
      </c>
    </row>
    <row r="18218" spans="1:3">
      <c r="A18218" s="2" t="s">
        <v>25224</v>
      </c>
      <c r="B18218" s="2" t="s">
        <v>25185</v>
      </c>
      <c r="C18218">
        <v>4.3056000000000001</v>
      </c>
    </row>
    <row r="18219" spans="1:3">
      <c r="A18219" s="2" t="s">
        <v>25225</v>
      </c>
      <c r="B18219" s="2" t="s">
        <v>25187</v>
      </c>
      <c r="C18219">
        <v>6.2759999999999998</v>
      </c>
    </row>
    <row r="18220" spans="1:3">
      <c r="A18220" s="2" t="s">
        <v>25226</v>
      </c>
      <c r="B18220" s="2" t="s">
        <v>25189</v>
      </c>
      <c r="C18220">
        <v>8.9735999999999994</v>
      </c>
    </row>
    <row r="18221" spans="1:3">
      <c r="A18221" s="2" t="s">
        <v>25227</v>
      </c>
      <c r="B18221" s="2" t="s">
        <v>25169</v>
      </c>
      <c r="C18221">
        <v>7.0823999999999998</v>
      </c>
    </row>
    <row r="18222" spans="1:3">
      <c r="A18222" s="2" t="s">
        <v>25228</v>
      </c>
      <c r="B18222" s="2" t="s">
        <v>25171</v>
      </c>
      <c r="C18222">
        <v>8.3903999999999996</v>
      </c>
    </row>
    <row r="18223" spans="1:3">
      <c r="A18223" s="2" t="s">
        <v>25229</v>
      </c>
      <c r="B18223" s="2" t="s">
        <v>25193</v>
      </c>
      <c r="C18223">
        <v>9.4440000000000008</v>
      </c>
    </row>
    <row r="18224" spans="1:3">
      <c r="A18224" s="2" t="s">
        <v>25230</v>
      </c>
      <c r="B18224" s="2" t="s">
        <v>25163</v>
      </c>
      <c r="C18224">
        <v>11.1648</v>
      </c>
    </row>
    <row r="18225" spans="1:3">
      <c r="A18225" s="2" t="s">
        <v>25231</v>
      </c>
      <c r="B18225" s="2" t="s">
        <v>25165</v>
      </c>
      <c r="C18225">
        <v>13.247999999999999</v>
      </c>
    </row>
    <row r="18226" spans="1:3">
      <c r="A18226" s="2" t="s">
        <v>25232</v>
      </c>
      <c r="B18226" s="2" t="s">
        <v>25182</v>
      </c>
      <c r="C18226">
        <v>16.831199999999999</v>
      </c>
    </row>
    <row r="18227" spans="1:3">
      <c r="A18227" s="2" t="s">
        <v>25233</v>
      </c>
      <c r="B18227" s="2" t="s">
        <v>25169</v>
      </c>
      <c r="C18227">
        <v>7.4159999999999995</v>
      </c>
    </row>
    <row r="18228" spans="1:3">
      <c r="A18228" s="2" t="s">
        <v>25234</v>
      </c>
      <c r="B18228" s="2" t="s">
        <v>25171</v>
      </c>
      <c r="C18228">
        <v>8.8055999999999983</v>
      </c>
    </row>
    <row r="18229" spans="1:3">
      <c r="A18229" s="2" t="s">
        <v>25235</v>
      </c>
      <c r="B18229" s="2" t="s">
        <v>25163</v>
      </c>
      <c r="C18229">
        <v>11.973599999999999</v>
      </c>
    </row>
    <row r="18230" spans="1:3">
      <c r="A18230" s="2" t="s">
        <v>25236</v>
      </c>
      <c r="B18230" s="2" t="s">
        <v>25165</v>
      </c>
      <c r="C18230">
        <v>14.4168</v>
      </c>
    </row>
    <row r="18231" spans="1:3">
      <c r="A18231" s="2" t="s">
        <v>25237</v>
      </c>
      <c r="B18231" s="2" t="s">
        <v>25182</v>
      </c>
      <c r="C18231">
        <v>18.914400000000001</v>
      </c>
    </row>
    <row r="18232" spans="1:3">
      <c r="A18232" s="2" t="s">
        <v>25238</v>
      </c>
      <c r="B18232" s="2" t="s">
        <v>25167</v>
      </c>
      <c r="C18232">
        <v>3.6671999999999998</v>
      </c>
    </row>
    <row r="18233" spans="1:3">
      <c r="A18233" s="2" t="s">
        <v>25239</v>
      </c>
      <c r="B18233" s="2" t="s">
        <v>25185</v>
      </c>
      <c r="C18233">
        <v>5.4168000000000003</v>
      </c>
    </row>
    <row r="18234" spans="1:3">
      <c r="A18234" s="2" t="s">
        <v>25240</v>
      </c>
      <c r="B18234" s="2" t="s">
        <v>25187</v>
      </c>
      <c r="C18234">
        <v>6.5831999999999997</v>
      </c>
    </row>
    <row r="18235" spans="1:3">
      <c r="A18235" s="2" t="s">
        <v>25241</v>
      </c>
      <c r="B18235" s="2" t="s">
        <v>25189</v>
      </c>
      <c r="C18235">
        <v>9.4440000000000008</v>
      </c>
    </row>
    <row r="18236" spans="1:3">
      <c r="A18236" s="2" t="s">
        <v>25242</v>
      </c>
      <c r="B18236" s="2" t="s">
        <v>25169</v>
      </c>
      <c r="C18236">
        <v>7.4736000000000002</v>
      </c>
    </row>
    <row r="18237" spans="1:3">
      <c r="A18237" s="2" t="s">
        <v>25243</v>
      </c>
      <c r="B18237" s="2" t="s">
        <v>25171</v>
      </c>
      <c r="C18237">
        <v>9.36</v>
      </c>
    </row>
    <row r="18238" spans="1:3">
      <c r="A18238" s="2" t="s">
        <v>25244</v>
      </c>
      <c r="B18238" s="2" t="s">
        <v>25193</v>
      </c>
      <c r="C18238">
        <v>10.2768</v>
      </c>
    </row>
    <row r="18239" spans="1:3">
      <c r="A18239" s="2" t="s">
        <v>25245</v>
      </c>
      <c r="B18239" s="2" t="s">
        <v>25163</v>
      </c>
      <c r="C18239">
        <v>11.973599999999999</v>
      </c>
    </row>
    <row r="18240" spans="1:3">
      <c r="A18240" s="2" t="s">
        <v>25246</v>
      </c>
      <c r="B18240" s="2" t="s">
        <v>25165</v>
      </c>
      <c r="C18240">
        <v>14.805599999999998</v>
      </c>
    </row>
    <row r="18241" spans="1:3">
      <c r="A18241" s="2" t="s">
        <v>25247</v>
      </c>
      <c r="B18241" s="2" t="s">
        <v>25182</v>
      </c>
      <c r="C18241">
        <v>19.4712</v>
      </c>
    </row>
    <row r="18242" spans="1:3">
      <c r="A18242" s="2" t="s">
        <v>25248</v>
      </c>
      <c r="B18242" s="2" t="s">
        <v>25163</v>
      </c>
      <c r="C18242">
        <v>12.139199999999999</v>
      </c>
    </row>
    <row r="18243" spans="1:3">
      <c r="A18243" s="2" t="s">
        <v>25249</v>
      </c>
      <c r="B18243" s="2" t="s">
        <v>25165</v>
      </c>
      <c r="C18243">
        <v>14.831999999999999</v>
      </c>
    </row>
    <row r="18244" spans="1:3">
      <c r="A18244" s="2" t="s">
        <v>25250</v>
      </c>
      <c r="B18244" s="2" t="s">
        <v>25182</v>
      </c>
      <c r="C18244">
        <v>20.1096</v>
      </c>
    </row>
    <row r="18245" spans="1:3">
      <c r="A18245" s="2" t="s">
        <v>25251</v>
      </c>
      <c r="B18245" s="2" t="s">
        <v>25167</v>
      </c>
      <c r="C18245">
        <v>4.1927999999999992</v>
      </c>
    </row>
    <row r="18246" spans="1:3">
      <c r="A18246" s="2" t="s">
        <v>25252</v>
      </c>
      <c r="B18246" s="2" t="s">
        <v>25185</v>
      </c>
      <c r="C18246">
        <v>5.6663999999999994</v>
      </c>
    </row>
    <row r="18247" spans="1:3">
      <c r="A18247" s="2" t="s">
        <v>25253</v>
      </c>
      <c r="B18247" s="2" t="s">
        <v>25187</v>
      </c>
      <c r="C18247">
        <v>6.9984000000000002</v>
      </c>
    </row>
    <row r="18248" spans="1:3">
      <c r="A18248" s="2" t="s">
        <v>25254</v>
      </c>
      <c r="B18248" s="2" t="s">
        <v>25189</v>
      </c>
      <c r="C18248">
        <v>10.139999999999999</v>
      </c>
    </row>
    <row r="18249" spans="1:3">
      <c r="A18249" s="2" t="s">
        <v>25255</v>
      </c>
      <c r="B18249" s="2" t="s">
        <v>25169</v>
      </c>
      <c r="C18249">
        <v>8.3327999999999989</v>
      </c>
    </row>
    <row r="18250" spans="1:3">
      <c r="A18250" s="2" t="s">
        <v>25256</v>
      </c>
      <c r="B18250" s="2" t="s">
        <v>25171</v>
      </c>
      <c r="C18250">
        <v>10.027200000000001</v>
      </c>
    </row>
    <row r="18251" spans="1:3">
      <c r="A18251" s="2" t="s">
        <v>25257</v>
      </c>
      <c r="B18251" s="2" t="s">
        <v>25193</v>
      </c>
      <c r="C18251">
        <v>10.915199999999999</v>
      </c>
    </row>
    <row r="18252" spans="1:3">
      <c r="A18252" s="2" t="s">
        <v>25258</v>
      </c>
      <c r="B18252" s="2" t="s">
        <v>25163</v>
      </c>
      <c r="C18252">
        <v>12.888</v>
      </c>
    </row>
    <row r="18253" spans="1:3">
      <c r="A18253" s="2" t="s">
        <v>25259</v>
      </c>
      <c r="B18253" s="2" t="s">
        <v>25165</v>
      </c>
      <c r="C18253">
        <v>14.831999999999999</v>
      </c>
    </row>
    <row r="18254" spans="1:3">
      <c r="A18254" s="2" t="s">
        <v>25260</v>
      </c>
      <c r="B18254" s="2" t="s">
        <v>25182</v>
      </c>
      <c r="C18254">
        <v>20.1096</v>
      </c>
    </row>
    <row r="18255" spans="1:3">
      <c r="A18255" s="2" t="s">
        <v>25261</v>
      </c>
      <c r="B18255" s="2" t="s">
        <v>25163</v>
      </c>
      <c r="C18255">
        <v>13.415999999999999</v>
      </c>
    </row>
    <row r="18256" spans="1:3">
      <c r="A18256" s="2" t="s">
        <v>25262</v>
      </c>
      <c r="B18256" s="2" t="s">
        <v>25165</v>
      </c>
      <c r="C18256">
        <v>15.36</v>
      </c>
    </row>
    <row r="18257" spans="1:3">
      <c r="A18257" s="2" t="s">
        <v>25263</v>
      </c>
      <c r="B18257" s="2" t="s">
        <v>25182</v>
      </c>
      <c r="C18257">
        <v>21.691199999999998</v>
      </c>
    </row>
    <row r="18258" spans="1:3">
      <c r="A18258" s="2" t="s">
        <v>25264</v>
      </c>
      <c r="B18258" s="2" t="s">
        <v>25167</v>
      </c>
      <c r="C18258">
        <v>4.8887999999999998</v>
      </c>
    </row>
    <row r="18259" spans="1:3">
      <c r="A18259" s="2" t="s">
        <v>25265</v>
      </c>
      <c r="B18259" s="2" t="s">
        <v>25185</v>
      </c>
      <c r="C18259">
        <v>6.2495999999999992</v>
      </c>
    </row>
    <row r="18260" spans="1:3">
      <c r="A18260" s="2" t="s">
        <v>25266</v>
      </c>
      <c r="B18260" s="2" t="s">
        <v>25187</v>
      </c>
      <c r="C18260">
        <v>7.0271999999999997</v>
      </c>
    </row>
    <row r="18261" spans="1:3">
      <c r="A18261" s="2" t="s">
        <v>25267</v>
      </c>
      <c r="B18261" s="2" t="s">
        <v>25268</v>
      </c>
      <c r="C18261">
        <v>12.556799999999999</v>
      </c>
    </row>
    <row r="18262" spans="1:3">
      <c r="A18262" s="2" t="s">
        <v>25269</v>
      </c>
      <c r="B18262" s="2" t="s">
        <v>25169</v>
      </c>
      <c r="C18262">
        <v>8.9159999999999986</v>
      </c>
    </row>
    <row r="18263" spans="1:3">
      <c r="A18263" s="2" t="s">
        <v>25270</v>
      </c>
      <c r="B18263" s="2" t="s">
        <v>25171</v>
      </c>
      <c r="C18263">
        <v>10.5</v>
      </c>
    </row>
    <row r="18264" spans="1:3">
      <c r="A18264" s="2" t="s">
        <v>25271</v>
      </c>
      <c r="B18264" s="2" t="s">
        <v>25193</v>
      </c>
      <c r="C18264">
        <v>11.555999999999999</v>
      </c>
    </row>
    <row r="18265" spans="1:3">
      <c r="A18265" s="2" t="s">
        <v>25272</v>
      </c>
      <c r="B18265" s="2" t="s">
        <v>25163</v>
      </c>
      <c r="C18265">
        <v>13.915199999999999</v>
      </c>
    </row>
    <row r="18266" spans="1:3">
      <c r="A18266" s="2" t="s">
        <v>25273</v>
      </c>
      <c r="B18266" s="2" t="s">
        <v>25165</v>
      </c>
      <c r="C18266">
        <v>16.108800000000002</v>
      </c>
    </row>
    <row r="18267" spans="1:3">
      <c r="A18267" s="2" t="s">
        <v>25274</v>
      </c>
      <c r="B18267" s="2" t="s">
        <v>25182</v>
      </c>
      <c r="C18267">
        <v>22.776</v>
      </c>
    </row>
    <row r="18268" spans="1:3">
      <c r="A18268" s="2" t="s">
        <v>25275</v>
      </c>
      <c r="B18268" s="2" t="s">
        <v>25167</v>
      </c>
      <c r="C18268">
        <v>5.0831999999999997</v>
      </c>
    </row>
    <row r="18269" spans="1:3">
      <c r="A18269" s="2" t="s">
        <v>25276</v>
      </c>
      <c r="B18269" s="2" t="s">
        <v>25185</v>
      </c>
      <c r="C18269">
        <v>6.444</v>
      </c>
    </row>
    <row r="18270" spans="1:3">
      <c r="A18270" s="2" t="s">
        <v>25277</v>
      </c>
      <c r="B18270" s="2" t="s">
        <v>25187</v>
      </c>
      <c r="C18270">
        <v>7.4159999999999995</v>
      </c>
    </row>
    <row r="18271" spans="1:3">
      <c r="A18271" s="2" t="s">
        <v>25278</v>
      </c>
      <c r="B18271" s="2" t="s">
        <v>25189</v>
      </c>
      <c r="C18271">
        <v>13.055999999999999</v>
      </c>
    </row>
    <row r="18272" spans="1:3">
      <c r="A18272" s="2" t="s">
        <v>25279</v>
      </c>
      <c r="B18272" s="2" t="s">
        <v>25169</v>
      </c>
      <c r="C18272">
        <v>9.6936</v>
      </c>
    </row>
    <row r="18273" spans="1:3">
      <c r="A18273" s="2" t="s">
        <v>25280</v>
      </c>
      <c r="B18273" s="2" t="s">
        <v>25171</v>
      </c>
      <c r="C18273">
        <v>11.3592</v>
      </c>
    </row>
    <row r="18274" spans="1:3">
      <c r="A18274" s="2" t="s">
        <v>25281</v>
      </c>
      <c r="B18274" s="2" t="s">
        <v>25193</v>
      </c>
      <c r="C18274">
        <v>11.805599999999998</v>
      </c>
    </row>
    <row r="18275" spans="1:3">
      <c r="A18275" s="2" t="s">
        <v>25282</v>
      </c>
      <c r="B18275" s="2" t="s">
        <v>25163</v>
      </c>
      <c r="C18275">
        <v>13.915199999999999</v>
      </c>
    </row>
    <row r="18276" spans="1:3">
      <c r="A18276" s="2" t="s">
        <v>25283</v>
      </c>
      <c r="B18276" s="2" t="s">
        <v>25165</v>
      </c>
      <c r="C18276">
        <v>16.108800000000002</v>
      </c>
    </row>
    <row r="18277" spans="1:3">
      <c r="A18277" s="2" t="s">
        <v>25284</v>
      </c>
      <c r="B18277" s="2" t="s">
        <v>25182</v>
      </c>
      <c r="C18277">
        <v>22.831199999999999</v>
      </c>
    </row>
    <row r="18278" spans="1:3">
      <c r="A18278" s="2" t="s">
        <v>25285</v>
      </c>
      <c r="B18278" s="2" t="s">
        <v>25185</v>
      </c>
      <c r="C18278">
        <v>6.5831999999999997</v>
      </c>
    </row>
    <row r="18279" spans="1:3">
      <c r="A18279" s="2" t="s">
        <v>25286</v>
      </c>
      <c r="B18279" s="2" t="s">
        <v>25187</v>
      </c>
      <c r="C18279">
        <v>7.8599999999999994</v>
      </c>
    </row>
    <row r="18280" spans="1:3">
      <c r="A18280" s="2" t="s">
        <v>25287</v>
      </c>
      <c r="B18280" s="2" t="s">
        <v>25189</v>
      </c>
      <c r="C18280">
        <v>12.832799999999999</v>
      </c>
    </row>
    <row r="18281" spans="1:3">
      <c r="A18281" s="2" t="s">
        <v>25288</v>
      </c>
      <c r="B18281" s="2" t="s">
        <v>25163</v>
      </c>
      <c r="C18281">
        <v>16.831199999999999</v>
      </c>
    </row>
    <row r="18282" spans="1:3">
      <c r="A18282" s="2" t="s">
        <v>25289</v>
      </c>
      <c r="B18282" s="2" t="s">
        <v>25165</v>
      </c>
      <c r="C18282">
        <v>19.497599999999998</v>
      </c>
    </row>
    <row r="18283" spans="1:3">
      <c r="A18283" s="2" t="s">
        <v>25290</v>
      </c>
      <c r="B18283" s="2" t="s">
        <v>25182</v>
      </c>
      <c r="C18283">
        <v>27.5808</v>
      </c>
    </row>
    <row r="18284" spans="1:3">
      <c r="A18284" s="2" t="s">
        <v>25291</v>
      </c>
      <c r="B18284" s="2" t="s">
        <v>25167</v>
      </c>
      <c r="C18284">
        <v>6.3887999999999998</v>
      </c>
    </row>
    <row r="18285" spans="1:3">
      <c r="A18285" s="2" t="s">
        <v>25292</v>
      </c>
      <c r="B18285" s="2" t="s">
        <v>25185</v>
      </c>
      <c r="C18285">
        <v>7.1663999999999994</v>
      </c>
    </row>
    <row r="18286" spans="1:3">
      <c r="A18286" s="2" t="s">
        <v>25293</v>
      </c>
      <c r="B18286" s="2" t="s">
        <v>25187</v>
      </c>
      <c r="C18286">
        <v>8.6663999999999994</v>
      </c>
    </row>
    <row r="18287" spans="1:3">
      <c r="A18287" s="2" t="s">
        <v>25294</v>
      </c>
      <c r="B18287" s="2" t="s">
        <v>25189</v>
      </c>
      <c r="C18287">
        <v>13.915199999999999</v>
      </c>
    </row>
    <row r="18288" spans="1:3">
      <c r="A18288" s="2" t="s">
        <v>25295</v>
      </c>
      <c r="B18288" s="2" t="s">
        <v>25169</v>
      </c>
      <c r="C18288">
        <v>10.749599999999999</v>
      </c>
    </row>
    <row r="18289" spans="1:3">
      <c r="A18289" s="2" t="s">
        <v>25296</v>
      </c>
      <c r="B18289" s="2" t="s">
        <v>25171</v>
      </c>
      <c r="C18289">
        <v>12.998399999999998</v>
      </c>
    </row>
    <row r="18290" spans="1:3">
      <c r="A18290" s="2" t="s">
        <v>25297</v>
      </c>
      <c r="B18290" s="2" t="s">
        <v>25268</v>
      </c>
      <c r="C18290">
        <v>13.247999999999999</v>
      </c>
    </row>
    <row r="18291" spans="1:3">
      <c r="A18291" s="2" t="s">
        <v>25298</v>
      </c>
      <c r="B18291" s="2" t="s">
        <v>25163</v>
      </c>
      <c r="C18291">
        <v>16.831199999999999</v>
      </c>
    </row>
    <row r="18292" spans="1:3">
      <c r="A18292" s="2" t="s">
        <v>25299</v>
      </c>
      <c r="B18292" s="2" t="s">
        <v>25165</v>
      </c>
      <c r="C18292">
        <v>19.941600000000001</v>
      </c>
    </row>
    <row r="18293" spans="1:3">
      <c r="A18293" s="2" t="s">
        <v>25300</v>
      </c>
      <c r="B18293" s="2" t="s">
        <v>25182</v>
      </c>
      <c r="C18293">
        <v>28.941600000000001</v>
      </c>
    </row>
    <row r="18294" spans="1:3">
      <c r="A18294" s="2" t="s">
        <v>25301</v>
      </c>
      <c r="B18294" s="2" t="s">
        <v>25167</v>
      </c>
      <c r="C18294">
        <v>6.5255999999999998</v>
      </c>
    </row>
    <row r="18295" spans="1:3">
      <c r="A18295" s="2" t="s">
        <v>25302</v>
      </c>
      <c r="B18295" s="2" t="s">
        <v>25185</v>
      </c>
      <c r="C18295">
        <v>7.3056000000000001</v>
      </c>
    </row>
    <row r="18296" spans="1:3">
      <c r="A18296" s="2" t="s">
        <v>25303</v>
      </c>
      <c r="B18296" s="2" t="s">
        <v>25187</v>
      </c>
      <c r="C18296">
        <v>9.1391999999999989</v>
      </c>
    </row>
    <row r="18297" spans="1:3">
      <c r="A18297" s="2" t="s">
        <v>25304</v>
      </c>
      <c r="B18297" s="2" t="s">
        <v>25189</v>
      </c>
      <c r="C18297">
        <v>14.222399999999999</v>
      </c>
    </row>
    <row r="18298" spans="1:3">
      <c r="A18298" s="2" t="s">
        <v>25305</v>
      </c>
      <c r="B18298" s="2" t="s">
        <v>25169</v>
      </c>
      <c r="C18298">
        <v>11.1936</v>
      </c>
    </row>
    <row r="18299" spans="1:3">
      <c r="A18299" s="2" t="s">
        <v>25306</v>
      </c>
      <c r="B18299" s="2" t="s">
        <v>25171</v>
      </c>
      <c r="C18299">
        <v>13.1928</v>
      </c>
    </row>
    <row r="18300" spans="1:3">
      <c r="A18300" s="2" t="s">
        <v>25307</v>
      </c>
      <c r="B18300" s="2" t="s">
        <v>25193</v>
      </c>
      <c r="C18300">
        <v>13.999199999999998</v>
      </c>
    </row>
    <row r="18301" spans="1:3">
      <c r="A18301" s="2" t="s">
        <v>25308</v>
      </c>
      <c r="B18301" s="2" t="s">
        <v>25163</v>
      </c>
      <c r="C18301">
        <v>16.941600000000001</v>
      </c>
    </row>
    <row r="18302" spans="1:3">
      <c r="A18302" s="2" t="s">
        <v>25309</v>
      </c>
      <c r="B18302" s="2" t="s">
        <v>25165</v>
      </c>
      <c r="C18302">
        <v>20.054400000000001</v>
      </c>
    </row>
    <row r="18303" spans="1:3">
      <c r="A18303" s="2" t="s">
        <v>25310</v>
      </c>
      <c r="B18303" s="2" t="s">
        <v>25182</v>
      </c>
      <c r="C18303">
        <v>29.5824</v>
      </c>
    </row>
    <row r="18304" spans="1:3">
      <c r="A18304" s="2" t="s">
        <v>25311</v>
      </c>
      <c r="B18304" s="2" t="s">
        <v>25169</v>
      </c>
      <c r="C18304">
        <v>11.639999999999999</v>
      </c>
    </row>
    <row r="18305" spans="1:3">
      <c r="A18305" s="2" t="s">
        <v>25312</v>
      </c>
      <c r="B18305" s="2" t="s">
        <v>25171</v>
      </c>
      <c r="C18305">
        <v>13.639199999999999</v>
      </c>
    </row>
    <row r="18306" spans="1:3">
      <c r="A18306" s="2" t="s">
        <v>25313</v>
      </c>
      <c r="B18306" s="2" t="s">
        <v>25193</v>
      </c>
      <c r="C18306">
        <v>15</v>
      </c>
    </row>
    <row r="18307" spans="1:3">
      <c r="A18307" s="2" t="s">
        <v>25314</v>
      </c>
      <c r="B18307" s="2" t="s">
        <v>25163</v>
      </c>
      <c r="C18307">
        <v>18.499199999999998</v>
      </c>
    </row>
    <row r="18308" spans="1:3">
      <c r="A18308" s="2" t="s">
        <v>25315</v>
      </c>
      <c r="B18308" s="2" t="s">
        <v>25165</v>
      </c>
      <c r="C18308">
        <v>22.720800000000001</v>
      </c>
    </row>
    <row r="18309" spans="1:3">
      <c r="A18309" s="2" t="s">
        <v>25316</v>
      </c>
      <c r="B18309" s="2" t="s">
        <v>25182</v>
      </c>
      <c r="C18309">
        <v>33.554400000000001</v>
      </c>
    </row>
    <row r="18310" spans="1:3">
      <c r="A18310" s="2" t="s">
        <v>25317</v>
      </c>
      <c r="B18310" s="2" t="s">
        <v>25167</v>
      </c>
      <c r="C18310">
        <v>9.1391999999999989</v>
      </c>
    </row>
    <row r="18311" spans="1:3">
      <c r="A18311" s="2" t="s">
        <v>25318</v>
      </c>
      <c r="B18311" s="2" t="s">
        <v>25185</v>
      </c>
      <c r="C18311">
        <v>10.442399999999999</v>
      </c>
    </row>
    <row r="18312" spans="1:3">
      <c r="A18312" s="2" t="s">
        <v>25319</v>
      </c>
      <c r="B18312" s="2" t="s">
        <v>25187</v>
      </c>
      <c r="C18312">
        <v>13.3896</v>
      </c>
    </row>
    <row r="18313" spans="1:3">
      <c r="A18313" s="2" t="s">
        <v>25320</v>
      </c>
      <c r="B18313" s="2" t="s">
        <v>25189</v>
      </c>
      <c r="C18313">
        <v>20.556000000000001</v>
      </c>
    </row>
    <row r="18314" spans="1:3">
      <c r="A18314" s="2" t="s">
        <v>25321</v>
      </c>
      <c r="B18314" s="2" t="s">
        <v>25169</v>
      </c>
      <c r="C18314">
        <v>12.638399999999999</v>
      </c>
    </row>
    <row r="18315" spans="1:3">
      <c r="A18315" s="2" t="s">
        <v>25322</v>
      </c>
      <c r="B18315" s="2" t="s">
        <v>25171</v>
      </c>
      <c r="C18315">
        <v>15.499199999999998</v>
      </c>
    </row>
    <row r="18316" spans="1:3">
      <c r="A18316" s="2" t="s">
        <v>25323</v>
      </c>
      <c r="B18316" s="2" t="s">
        <v>25193</v>
      </c>
      <c r="C18316">
        <v>16.389600000000002</v>
      </c>
    </row>
    <row r="18317" spans="1:3">
      <c r="A18317" s="2" t="s">
        <v>25324</v>
      </c>
      <c r="B18317" s="2" t="s">
        <v>25163</v>
      </c>
      <c r="C18317">
        <v>18.914400000000001</v>
      </c>
    </row>
    <row r="18318" spans="1:3">
      <c r="A18318" s="2" t="s">
        <v>25325</v>
      </c>
      <c r="B18318" s="2" t="s">
        <v>25165</v>
      </c>
      <c r="C18318">
        <v>22.526399999999999</v>
      </c>
    </row>
    <row r="18319" spans="1:3">
      <c r="A18319" s="2" t="s">
        <v>25326</v>
      </c>
      <c r="B18319" s="2" t="s">
        <v>25182</v>
      </c>
      <c r="C18319">
        <v>33.388800000000003</v>
      </c>
    </row>
    <row r="18320" spans="1:3">
      <c r="A18320" s="2" t="s">
        <v>25327</v>
      </c>
      <c r="B18320" s="2" t="s">
        <v>25163</v>
      </c>
      <c r="C18320">
        <v>21.304799999999997</v>
      </c>
    </row>
    <row r="18321" spans="1:3">
      <c r="A18321" s="2" t="s">
        <v>25328</v>
      </c>
      <c r="B18321" s="2" t="s">
        <v>25165</v>
      </c>
      <c r="C18321">
        <v>26.8584</v>
      </c>
    </row>
    <row r="18322" spans="1:3">
      <c r="A18322" s="2" t="s">
        <v>25329</v>
      </c>
      <c r="B18322" s="2" t="s">
        <v>25182</v>
      </c>
      <c r="C18322">
        <v>39.055199999999999</v>
      </c>
    </row>
    <row r="18323" spans="1:3">
      <c r="A18323" s="2" t="s">
        <v>25330</v>
      </c>
      <c r="B18323" s="2" t="s">
        <v>25167</v>
      </c>
      <c r="C18323">
        <v>9.9983999999999984</v>
      </c>
    </row>
    <row r="18324" spans="1:3">
      <c r="A18324" s="2" t="s">
        <v>25331</v>
      </c>
      <c r="B18324" s="2" t="s">
        <v>25185</v>
      </c>
      <c r="C18324">
        <v>11.750399999999999</v>
      </c>
    </row>
    <row r="18325" spans="1:3">
      <c r="A18325" s="2" t="s">
        <v>25332</v>
      </c>
      <c r="B18325" s="2" t="s">
        <v>25187</v>
      </c>
      <c r="C18325">
        <v>16.14</v>
      </c>
    </row>
    <row r="18326" spans="1:3">
      <c r="A18326" s="2" t="s">
        <v>25333</v>
      </c>
      <c r="B18326" s="2" t="s">
        <v>25189</v>
      </c>
      <c r="C18326">
        <v>24.525599999999997</v>
      </c>
    </row>
    <row r="18327" spans="1:3">
      <c r="A18327" s="2" t="s">
        <v>25334</v>
      </c>
      <c r="B18327" s="2" t="s">
        <v>25169</v>
      </c>
      <c r="C18327">
        <v>13.972799999999999</v>
      </c>
    </row>
    <row r="18328" spans="1:3">
      <c r="A18328" s="2" t="s">
        <v>25335</v>
      </c>
      <c r="B18328" s="2" t="s">
        <v>25171</v>
      </c>
      <c r="C18328">
        <v>18.441600000000001</v>
      </c>
    </row>
    <row r="18329" spans="1:3">
      <c r="A18329" s="2" t="s">
        <v>25336</v>
      </c>
      <c r="B18329" s="2" t="s">
        <v>25193</v>
      </c>
      <c r="C18329">
        <v>19.831199999999999</v>
      </c>
    </row>
    <row r="18330" spans="1:3">
      <c r="A18330" s="2" t="s">
        <v>25337</v>
      </c>
      <c r="B18330" s="2" t="s">
        <v>25163</v>
      </c>
      <c r="C18330">
        <v>28.416</v>
      </c>
    </row>
    <row r="18331" spans="1:3">
      <c r="A18331" s="2" t="s">
        <v>25338</v>
      </c>
      <c r="B18331" s="2" t="s">
        <v>25165</v>
      </c>
      <c r="C18331">
        <v>30.3888</v>
      </c>
    </row>
    <row r="18332" spans="1:3">
      <c r="A18332" s="2" t="s">
        <v>25339</v>
      </c>
      <c r="B18332" s="2" t="s">
        <v>25182</v>
      </c>
      <c r="C18332">
        <v>45.273599999999995</v>
      </c>
    </row>
    <row r="18333" spans="1:3">
      <c r="A18333" s="2" t="s">
        <v>25340</v>
      </c>
      <c r="B18333" s="2" t="s">
        <v>25163</v>
      </c>
      <c r="C18333">
        <v>28.691999999999997</v>
      </c>
    </row>
    <row r="18334" spans="1:3">
      <c r="A18334" s="2" t="s">
        <v>25341</v>
      </c>
      <c r="B18334" s="2" t="s">
        <v>25165</v>
      </c>
      <c r="C18334">
        <v>30.3888</v>
      </c>
    </row>
    <row r="18335" spans="1:3">
      <c r="A18335" s="2" t="s">
        <v>25342</v>
      </c>
      <c r="B18335" s="2" t="s">
        <v>25182</v>
      </c>
      <c r="C18335">
        <v>45.580799999999996</v>
      </c>
    </row>
    <row r="18336" spans="1:3">
      <c r="A18336" s="2" t="s">
        <v>25343</v>
      </c>
      <c r="B18336" s="2" t="s">
        <v>25167</v>
      </c>
      <c r="C18336">
        <v>11.6928</v>
      </c>
    </row>
    <row r="18337" spans="1:3">
      <c r="A18337" s="2" t="s">
        <v>25344</v>
      </c>
      <c r="B18337" s="2" t="s">
        <v>25185</v>
      </c>
      <c r="C18337">
        <v>16.442399999999999</v>
      </c>
    </row>
    <row r="18338" spans="1:3">
      <c r="A18338" s="2" t="s">
        <v>25345</v>
      </c>
      <c r="B18338" s="2" t="s">
        <v>25187</v>
      </c>
      <c r="C18338">
        <v>18.276</v>
      </c>
    </row>
    <row r="18339" spans="1:3">
      <c r="A18339" s="2" t="s">
        <v>25346</v>
      </c>
      <c r="B18339" s="2" t="s">
        <v>25189</v>
      </c>
      <c r="C18339">
        <v>25.999199999999998</v>
      </c>
    </row>
    <row r="18340" spans="1:3">
      <c r="A18340" s="2" t="s">
        <v>25347</v>
      </c>
      <c r="B18340" s="2" t="s">
        <v>25163</v>
      </c>
      <c r="C18340">
        <v>30.136799999999997</v>
      </c>
    </row>
    <row r="18341" spans="1:3">
      <c r="A18341" s="2" t="s">
        <v>25348</v>
      </c>
      <c r="B18341" s="2" t="s">
        <v>25165</v>
      </c>
      <c r="C18341">
        <v>33.775199999999998</v>
      </c>
    </row>
    <row r="18342" spans="1:3">
      <c r="A18342" s="2" t="s">
        <v>25349</v>
      </c>
      <c r="B18342" s="2" t="s">
        <v>25182</v>
      </c>
      <c r="C18342">
        <v>51.4392</v>
      </c>
    </row>
    <row r="18343" spans="1:3">
      <c r="A18343" s="2" t="s">
        <v>25350</v>
      </c>
      <c r="B18343" s="2" t="s">
        <v>25167</v>
      </c>
      <c r="C18343">
        <v>12.6648</v>
      </c>
    </row>
    <row r="18344" spans="1:3">
      <c r="A18344" s="2" t="s">
        <v>25351</v>
      </c>
      <c r="B18344" s="2" t="s">
        <v>25185</v>
      </c>
      <c r="C18344">
        <v>17.637599999999999</v>
      </c>
    </row>
    <row r="18345" spans="1:3">
      <c r="A18345" s="2" t="s">
        <v>25352</v>
      </c>
      <c r="B18345" s="2" t="s">
        <v>25187</v>
      </c>
      <c r="C18345">
        <v>22.056000000000001</v>
      </c>
    </row>
    <row r="18346" spans="1:3">
      <c r="A18346" s="2" t="s">
        <v>25353</v>
      </c>
      <c r="B18346" s="2" t="s">
        <v>25189</v>
      </c>
      <c r="C18346">
        <v>27.108000000000001</v>
      </c>
    </row>
    <row r="18347" spans="1:3">
      <c r="A18347" s="2" t="s">
        <v>25354</v>
      </c>
      <c r="B18347" s="2" t="s">
        <v>25163</v>
      </c>
      <c r="C18347">
        <v>34.332000000000001</v>
      </c>
    </row>
    <row r="18348" spans="1:3">
      <c r="A18348" s="2" t="s">
        <v>25355</v>
      </c>
      <c r="B18348" s="2" t="s">
        <v>25165</v>
      </c>
      <c r="C18348">
        <v>35.8872</v>
      </c>
    </row>
    <row r="18349" spans="1:3">
      <c r="A18349" s="2" t="s">
        <v>25356</v>
      </c>
      <c r="B18349" s="2" t="s">
        <v>25182</v>
      </c>
      <c r="C18349">
        <v>56.440799999999996</v>
      </c>
    </row>
    <row r="18350" spans="1:3">
      <c r="A18350" s="2" t="s">
        <v>25357</v>
      </c>
      <c r="B18350" s="2" t="s">
        <v>25163</v>
      </c>
      <c r="C18350">
        <v>35.997599999999998</v>
      </c>
    </row>
    <row r="18351" spans="1:3">
      <c r="A18351" s="2" t="s">
        <v>25358</v>
      </c>
      <c r="B18351" s="2" t="s">
        <v>25165</v>
      </c>
      <c r="C18351">
        <v>43.163999999999994</v>
      </c>
    </row>
    <row r="18352" spans="1:3">
      <c r="A18352" s="2" t="s">
        <v>25359</v>
      </c>
      <c r="B18352" s="2" t="s">
        <v>25182</v>
      </c>
      <c r="C18352">
        <v>63.578400000000002</v>
      </c>
    </row>
    <row r="18353" spans="1:3">
      <c r="A18353" s="2" t="s">
        <v>25360</v>
      </c>
      <c r="B18353" s="2" t="s">
        <v>25167</v>
      </c>
      <c r="C18353">
        <v>17.083200000000001</v>
      </c>
    </row>
    <row r="18354" spans="1:3">
      <c r="A18354" s="2" t="s">
        <v>25361</v>
      </c>
      <c r="B18354" s="2" t="s">
        <v>25185</v>
      </c>
      <c r="C18354">
        <v>22.0824</v>
      </c>
    </row>
    <row r="18355" spans="1:3">
      <c r="A18355" s="2" t="s">
        <v>25362</v>
      </c>
      <c r="B18355" s="2" t="s">
        <v>25187</v>
      </c>
      <c r="C18355">
        <v>27.415199999999999</v>
      </c>
    </row>
    <row r="18356" spans="1:3">
      <c r="A18356" s="2" t="s">
        <v>25363</v>
      </c>
      <c r="B18356" s="2" t="s">
        <v>25189</v>
      </c>
      <c r="C18356">
        <v>37.108800000000002</v>
      </c>
    </row>
    <row r="18357" spans="1:3">
      <c r="A18357" s="2" t="s">
        <v>25364</v>
      </c>
      <c r="B18357" s="2" t="s">
        <v>25163</v>
      </c>
      <c r="C18357">
        <v>36.192</v>
      </c>
    </row>
    <row r="18358" spans="1:3">
      <c r="A18358" s="2" t="s">
        <v>25365</v>
      </c>
      <c r="B18358" s="2" t="s">
        <v>25165</v>
      </c>
      <c r="C18358">
        <v>42.220799999999997</v>
      </c>
    </row>
    <row r="18359" spans="1:3">
      <c r="A18359" s="2" t="s">
        <v>25366</v>
      </c>
      <c r="B18359" s="2" t="s">
        <v>25182</v>
      </c>
      <c r="C18359">
        <v>63.578400000000002</v>
      </c>
    </row>
    <row r="18360" spans="1:3">
      <c r="A18360" s="2" t="s">
        <v>25367</v>
      </c>
      <c r="B18360" s="2" t="s">
        <v>25167</v>
      </c>
      <c r="C18360">
        <v>17.916</v>
      </c>
    </row>
    <row r="18361" spans="1:3">
      <c r="A18361" s="2" t="s">
        <v>25368</v>
      </c>
      <c r="B18361" s="2" t="s">
        <v>25185</v>
      </c>
      <c r="C18361">
        <v>26.0808</v>
      </c>
    </row>
    <row r="18362" spans="1:3">
      <c r="A18362" s="2" t="s">
        <v>25369</v>
      </c>
      <c r="B18362" s="2" t="s">
        <v>25187</v>
      </c>
      <c r="C18362">
        <v>28.915199999999999</v>
      </c>
    </row>
    <row r="18363" spans="1:3">
      <c r="A18363" s="2" t="s">
        <v>25370</v>
      </c>
      <c r="B18363" s="2" t="s">
        <v>25189</v>
      </c>
      <c r="C18363">
        <v>44.553599999999996</v>
      </c>
    </row>
    <row r="18364" spans="1:3">
      <c r="A18364" s="2" t="s">
        <v>25371</v>
      </c>
      <c r="B18364" s="2" t="s">
        <v>25163</v>
      </c>
      <c r="C18364">
        <v>39.107999999999997</v>
      </c>
    </row>
    <row r="18365" spans="1:3">
      <c r="A18365" s="2" t="s">
        <v>25372</v>
      </c>
      <c r="B18365" s="2" t="s">
        <v>25185</v>
      </c>
      <c r="C18365">
        <v>24.055199999999999</v>
      </c>
    </row>
    <row r="18366" spans="1:3">
      <c r="A18366" s="2" t="s">
        <v>25373</v>
      </c>
      <c r="B18366" s="2" t="s">
        <v>25187</v>
      </c>
      <c r="C18366">
        <v>29.414400000000001</v>
      </c>
    </row>
    <row r="18367" spans="1:3">
      <c r="A18367" s="2" t="s">
        <v>25374</v>
      </c>
      <c r="B18367" s="2" t="s">
        <v>25189</v>
      </c>
      <c r="C18367">
        <v>46.053599999999996</v>
      </c>
    </row>
    <row r="18368" spans="1:3">
      <c r="A18368" s="2" t="s">
        <v>25375</v>
      </c>
      <c r="B18368" s="2" t="s">
        <v>25165</v>
      </c>
      <c r="C18368">
        <v>44.829599999999999</v>
      </c>
    </row>
    <row r="18369" spans="1:3">
      <c r="A18369" s="2" t="s">
        <v>25376</v>
      </c>
      <c r="B18369" s="2" t="s">
        <v>25182</v>
      </c>
      <c r="C18369">
        <v>71.4696</v>
      </c>
    </row>
    <row r="18370" spans="1:3">
      <c r="A18370" s="2" t="s">
        <v>25377</v>
      </c>
      <c r="B18370" s="2" t="s">
        <v>25163</v>
      </c>
      <c r="C18370">
        <v>40.106400000000001</v>
      </c>
    </row>
    <row r="18371" spans="1:3">
      <c r="A18371" s="2" t="s">
        <v>25378</v>
      </c>
      <c r="B18371" s="2" t="s">
        <v>25165</v>
      </c>
      <c r="C18371">
        <v>46.773599999999995</v>
      </c>
    </row>
    <row r="18372" spans="1:3">
      <c r="A18372" s="2" t="s">
        <v>25379</v>
      </c>
      <c r="B18372" s="2" t="s">
        <v>25182</v>
      </c>
      <c r="C18372">
        <v>81.494399999999999</v>
      </c>
    </row>
    <row r="18373" spans="1:3">
      <c r="A18373" s="2" t="s">
        <v>25380</v>
      </c>
      <c r="B18373" s="2" t="s">
        <v>25163</v>
      </c>
      <c r="C18373">
        <v>40.9968</v>
      </c>
    </row>
    <row r="18374" spans="1:3">
      <c r="A18374" s="2" t="s">
        <v>25381</v>
      </c>
      <c r="B18374" s="2" t="s">
        <v>25165</v>
      </c>
      <c r="C18374">
        <v>46.773599999999995</v>
      </c>
    </row>
    <row r="18375" spans="1:3">
      <c r="A18375" s="2" t="s">
        <v>25382</v>
      </c>
      <c r="B18375" s="2" t="s">
        <v>25182</v>
      </c>
      <c r="C18375">
        <v>81.494399999999999</v>
      </c>
    </row>
    <row r="18376" spans="1:3">
      <c r="A18376" s="2" t="s">
        <v>25383</v>
      </c>
      <c r="B18376" s="2" t="s">
        <v>25185</v>
      </c>
      <c r="C18376">
        <v>27.108000000000001</v>
      </c>
    </row>
    <row r="18377" spans="1:3">
      <c r="A18377" s="2" t="s">
        <v>25384</v>
      </c>
      <c r="B18377" s="2" t="s">
        <v>25187</v>
      </c>
      <c r="C18377">
        <v>29.471999999999998</v>
      </c>
    </row>
    <row r="18378" spans="1:3">
      <c r="A18378" s="2" t="s">
        <v>25385</v>
      </c>
      <c r="B18378" s="2" t="s">
        <v>25189</v>
      </c>
      <c r="C18378">
        <v>53.94</v>
      </c>
    </row>
    <row r="18379" spans="1:3">
      <c r="A18379" s="2" t="s">
        <v>25386</v>
      </c>
      <c r="B18379" s="2" t="s">
        <v>25165</v>
      </c>
      <c r="C18379">
        <v>191.26560000000001</v>
      </c>
    </row>
    <row r="18380" spans="1:3">
      <c r="A18380" s="2" t="s">
        <v>25387</v>
      </c>
      <c r="B18380" s="2" t="s">
        <v>25182</v>
      </c>
      <c r="C18380">
        <v>226.67999999999998</v>
      </c>
    </row>
    <row r="18381" spans="1:3">
      <c r="A18381" s="2" t="s">
        <v>25388</v>
      </c>
      <c r="B18381" s="2" t="s">
        <v>25165</v>
      </c>
      <c r="C18381">
        <v>76.411199999999994</v>
      </c>
    </row>
    <row r="18382" spans="1:3">
      <c r="A18382" s="2" t="s">
        <v>25389</v>
      </c>
      <c r="B18382" s="2" t="s">
        <v>25182</v>
      </c>
      <c r="C18382">
        <v>162.9624</v>
      </c>
    </row>
    <row r="18383" spans="1:3">
      <c r="A18383" s="2" t="s">
        <v>25390</v>
      </c>
      <c r="B18383" s="2" t="s">
        <v>25165</v>
      </c>
      <c r="C18383">
        <v>76.411199999999994</v>
      </c>
    </row>
    <row r="18384" spans="1:3">
      <c r="A18384" s="2" t="s">
        <v>25391</v>
      </c>
      <c r="B18384" s="2" t="s">
        <v>25182</v>
      </c>
      <c r="C18384">
        <v>163.29599999999999</v>
      </c>
    </row>
    <row r="18385" spans="1:3">
      <c r="A18385" s="2" t="s">
        <v>25392</v>
      </c>
      <c r="B18385" s="2" t="s">
        <v>25187</v>
      </c>
      <c r="C18385">
        <v>61.08</v>
      </c>
    </row>
    <row r="18386" spans="1:3">
      <c r="A18386" s="2" t="s">
        <v>25393</v>
      </c>
      <c r="B18386" s="2" t="s">
        <v>25189</v>
      </c>
      <c r="C18386">
        <v>76.634399999999999</v>
      </c>
    </row>
    <row r="18387" spans="1:3">
      <c r="A18387" s="2" t="s">
        <v>25394</v>
      </c>
      <c r="B18387" s="2" t="s">
        <v>25165</v>
      </c>
      <c r="C18387">
        <v>225.87599999999998</v>
      </c>
    </row>
    <row r="18388" spans="1:3">
      <c r="A18388" s="2" t="s">
        <v>25395</v>
      </c>
      <c r="B18388" s="2" t="s">
        <v>25165</v>
      </c>
      <c r="C18388">
        <v>103.93679999999999</v>
      </c>
    </row>
    <row r="18389" spans="1:3">
      <c r="A18389" s="2" t="s">
        <v>25396</v>
      </c>
      <c r="B18389" s="2" t="s">
        <v>25165</v>
      </c>
      <c r="C18389">
        <v>104.2176</v>
      </c>
    </row>
    <row r="18390" spans="1:3">
      <c r="A18390" s="2" t="s">
        <v>25397</v>
      </c>
      <c r="B18390" s="2" t="s">
        <v>25187</v>
      </c>
      <c r="C18390">
        <v>77.495999999999995</v>
      </c>
    </row>
    <row r="18391" spans="1:3">
      <c r="A18391" s="2" t="s">
        <v>25398</v>
      </c>
      <c r="B18391" s="2" t="s">
        <v>25189</v>
      </c>
      <c r="C18391">
        <v>122.88239999999999</v>
      </c>
    </row>
    <row r="18392" spans="1:3">
      <c r="A18392" s="2" t="s">
        <v>25399</v>
      </c>
      <c r="B18392" s="2" t="s">
        <v>25189</v>
      </c>
      <c r="C18392">
        <v>138.35040000000001</v>
      </c>
    </row>
    <row r="18393" spans="1:3">
      <c r="A18393" s="2" t="s">
        <v>25400</v>
      </c>
      <c r="B18393" s="2" t="s">
        <v>25189</v>
      </c>
      <c r="C18393">
        <v>157.13040000000001</v>
      </c>
    </row>
    <row r="18394" spans="1:3">
      <c r="A18394" s="2" t="s">
        <v>25401</v>
      </c>
      <c r="B18394" s="2" t="s">
        <v>25402</v>
      </c>
      <c r="C18394">
        <v>0.51600000000000001</v>
      </c>
    </row>
    <row r="18395" spans="1:3">
      <c r="A18395" s="2" t="s">
        <v>25403</v>
      </c>
      <c r="B18395" s="2" t="s">
        <v>25402</v>
      </c>
      <c r="C18395">
        <v>0.53760000000000008</v>
      </c>
    </row>
    <row r="18396" spans="1:3">
      <c r="A18396" s="2" t="s">
        <v>25404</v>
      </c>
      <c r="B18396" s="2" t="s">
        <v>25402</v>
      </c>
      <c r="C18396">
        <v>0.55920000000000003</v>
      </c>
    </row>
    <row r="18397" spans="1:3">
      <c r="A18397" s="2" t="s">
        <v>25405</v>
      </c>
      <c r="B18397" s="2" t="s">
        <v>25402</v>
      </c>
      <c r="C18397">
        <v>0.6048</v>
      </c>
    </row>
    <row r="18398" spans="1:3">
      <c r="A18398" s="2" t="s">
        <v>25406</v>
      </c>
      <c r="B18398" s="2" t="s">
        <v>25402</v>
      </c>
      <c r="C18398">
        <v>0.67199999999999993</v>
      </c>
    </row>
    <row r="18399" spans="1:3">
      <c r="A18399" s="2" t="s">
        <v>25407</v>
      </c>
      <c r="B18399" s="2" t="s">
        <v>25402</v>
      </c>
      <c r="C18399">
        <v>0.78479999999999994</v>
      </c>
    </row>
    <row r="18400" spans="1:3">
      <c r="A18400" s="2" t="s">
        <v>25408</v>
      </c>
      <c r="B18400" s="2" t="s">
        <v>25402</v>
      </c>
      <c r="C18400">
        <v>0.82799999999999996</v>
      </c>
    </row>
    <row r="18401" spans="1:3">
      <c r="A18401" s="2" t="s">
        <v>25409</v>
      </c>
      <c r="B18401" s="2" t="s">
        <v>25402</v>
      </c>
      <c r="C18401">
        <v>0.8952</v>
      </c>
    </row>
    <row r="18402" spans="1:3">
      <c r="A18402" s="2" t="s">
        <v>25410</v>
      </c>
      <c r="B18402" s="2" t="s">
        <v>25402</v>
      </c>
      <c r="C18402">
        <v>0.94079999999999997</v>
      </c>
    </row>
    <row r="18403" spans="1:3">
      <c r="A18403" s="2" t="s">
        <v>25411</v>
      </c>
      <c r="B18403" s="2" t="s">
        <v>25412</v>
      </c>
      <c r="C18403">
        <v>14.7216</v>
      </c>
    </row>
    <row r="18404" spans="1:3">
      <c r="A18404" s="2" t="s">
        <v>25413</v>
      </c>
      <c r="B18404" s="2" t="s">
        <v>25412</v>
      </c>
      <c r="C18404">
        <v>16.331999999999997</v>
      </c>
    </row>
    <row r="18405" spans="1:3">
      <c r="A18405" s="2" t="s">
        <v>25414</v>
      </c>
      <c r="B18405" s="2" t="s">
        <v>25412</v>
      </c>
      <c r="C18405">
        <v>18.331199999999999</v>
      </c>
    </row>
    <row r="18406" spans="1:3">
      <c r="A18406" s="2" t="s">
        <v>25415</v>
      </c>
      <c r="B18406" s="2" t="s">
        <v>25412</v>
      </c>
      <c r="C18406">
        <v>20.138399999999997</v>
      </c>
    </row>
    <row r="18407" spans="1:3">
      <c r="A18407" s="2" t="s">
        <v>25416</v>
      </c>
      <c r="B18407" s="2" t="s">
        <v>25412</v>
      </c>
      <c r="C18407">
        <v>22.416</v>
      </c>
    </row>
    <row r="18408" spans="1:3">
      <c r="A18408" s="2" t="s">
        <v>25417</v>
      </c>
      <c r="B18408" s="2" t="s">
        <v>25412</v>
      </c>
      <c r="C18408">
        <v>31.665599999999998</v>
      </c>
    </row>
    <row r="18409" spans="1:3">
      <c r="A18409" s="2" t="s">
        <v>25418</v>
      </c>
      <c r="B18409" s="2" t="s">
        <v>25412</v>
      </c>
      <c r="C18409">
        <v>25.497599999999998</v>
      </c>
    </row>
    <row r="18410" spans="1:3">
      <c r="A18410" s="2" t="s">
        <v>25419</v>
      </c>
      <c r="B18410" s="2" t="s">
        <v>25412</v>
      </c>
      <c r="C18410">
        <v>32.637599999999999</v>
      </c>
    </row>
    <row r="18411" spans="1:3">
      <c r="A18411" s="2" t="s">
        <v>25420</v>
      </c>
      <c r="B18411" s="2" t="s">
        <v>25412</v>
      </c>
      <c r="C18411">
        <v>25.970399999999998</v>
      </c>
    </row>
    <row r="18412" spans="1:3">
      <c r="A18412" s="2" t="s">
        <v>25421</v>
      </c>
      <c r="B18412" s="2" t="s">
        <v>25412</v>
      </c>
      <c r="C18412">
        <v>26.303999999999998</v>
      </c>
    </row>
    <row r="18413" spans="1:3">
      <c r="A18413" s="2" t="s">
        <v>25422</v>
      </c>
      <c r="B18413" s="2" t="s">
        <v>25412</v>
      </c>
      <c r="C18413">
        <v>26.556000000000001</v>
      </c>
    </row>
    <row r="18414" spans="1:3">
      <c r="A18414" s="2" t="s">
        <v>25423</v>
      </c>
      <c r="B18414" s="2" t="s">
        <v>25412</v>
      </c>
      <c r="C18414">
        <v>32.440799999999996</v>
      </c>
    </row>
    <row r="18415" spans="1:3">
      <c r="A18415" s="2" t="s">
        <v>25424</v>
      </c>
      <c r="B18415" s="2" t="s">
        <v>25412</v>
      </c>
      <c r="C18415">
        <v>33.136799999999994</v>
      </c>
    </row>
    <row r="18416" spans="1:3">
      <c r="A18416" s="2" t="s">
        <v>25425</v>
      </c>
      <c r="B18416" s="2" t="s">
        <v>25412</v>
      </c>
      <c r="C18416">
        <v>33.748800000000003</v>
      </c>
    </row>
    <row r="18417" spans="1:3">
      <c r="A18417" s="2" t="s">
        <v>25426</v>
      </c>
      <c r="B18417" s="2" t="s">
        <v>25412</v>
      </c>
      <c r="C18417">
        <v>44.971199999999996</v>
      </c>
    </row>
    <row r="18418" spans="1:3">
      <c r="A18418" s="2" t="s">
        <v>25427</v>
      </c>
      <c r="B18418" s="2" t="s">
        <v>25412</v>
      </c>
      <c r="C18418">
        <v>44.387999999999998</v>
      </c>
    </row>
    <row r="18419" spans="1:3">
      <c r="A18419" s="2" t="s">
        <v>25428</v>
      </c>
      <c r="B18419" s="2" t="s">
        <v>25412</v>
      </c>
      <c r="C18419">
        <v>47.303999999999995</v>
      </c>
    </row>
    <row r="18420" spans="1:3">
      <c r="A18420" s="2" t="s">
        <v>25429</v>
      </c>
      <c r="B18420" s="2" t="s">
        <v>25412</v>
      </c>
      <c r="C18420">
        <v>48.189599999999999</v>
      </c>
    </row>
    <row r="18421" spans="1:3">
      <c r="A18421" s="2" t="s">
        <v>25430</v>
      </c>
      <c r="B18421" s="2" t="s">
        <v>25412</v>
      </c>
      <c r="C18421">
        <v>118.2984</v>
      </c>
    </row>
    <row r="18422" spans="1:3">
      <c r="A18422" s="2" t="s">
        <v>25431</v>
      </c>
      <c r="B18422" s="2" t="s">
        <v>25412</v>
      </c>
      <c r="C18422">
        <v>122.43599999999999</v>
      </c>
    </row>
    <row r="18423" spans="1:3">
      <c r="A18423" s="2" t="s">
        <v>25432</v>
      </c>
      <c r="B18423" s="2" t="s">
        <v>25412</v>
      </c>
      <c r="C18423">
        <v>14.275199999999998</v>
      </c>
    </row>
    <row r="18424" spans="1:3">
      <c r="A18424" s="2" t="s">
        <v>25433</v>
      </c>
      <c r="B18424" s="2" t="s">
        <v>25412</v>
      </c>
      <c r="C18424">
        <v>15.888</v>
      </c>
    </row>
    <row r="18425" spans="1:3">
      <c r="A18425" s="2" t="s">
        <v>25434</v>
      </c>
      <c r="B18425" s="2" t="s">
        <v>25412</v>
      </c>
      <c r="C18425">
        <v>17.889600000000002</v>
      </c>
    </row>
    <row r="18426" spans="1:3">
      <c r="A18426" s="2" t="s">
        <v>25435</v>
      </c>
      <c r="B18426" s="2" t="s">
        <v>25412</v>
      </c>
      <c r="C18426">
        <v>19.442399999999999</v>
      </c>
    </row>
    <row r="18427" spans="1:3">
      <c r="A18427" s="2" t="s">
        <v>25436</v>
      </c>
      <c r="B18427" s="2" t="s">
        <v>25412</v>
      </c>
      <c r="C18427">
        <v>21.7224</v>
      </c>
    </row>
    <row r="18428" spans="1:3">
      <c r="A18428" s="2" t="s">
        <v>25437</v>
      </c>
      <c r="B18428" s="2" t="s">
        <v>25412</v>
      </c>
      <c r="C18428">
        <v>30.470399999999998</v>
      </c>
    </row>
    <row r="18429" spans="1:3">
      <c r="A18429" s="2" t="s">
        <v>25438</v>
      </c>
      <c r="B18429" s="2" t="s">
        <v>25412</v>
      </c>
      <c r="C18429">
        <v>23.8584</v>
      </c>
    </row>
    <row r="18430" spans="1:3">
      <c r="A18430" s="2" t="s">
        <v>25439</v>
      </c>
      <c r="B18430" s="2" t="s">
        <v>25412</v>
      </c>
      <c r="C18430">
        <v>31.413599999999995</v>
      </c>
    </row>
    <row r="18431" spans="1:3">
      <c r="A18431" s="2" t="s">
        <v>25440</v>
      </c>
      <c r="B18431" s="2" t="s">
        <v>25412</v>
      </c>
      <c r="C18431">
        <v>25.2744</v>
      </c>
    </row>
    <row r="18432" spans="1:3">
      <c r="A18432" s="2" t="s">
        <v>25441</v>
      </c>
      <c r="B18432" s="2" t="s">
        <v>25412</v>
      </c>
      <c r="C18432">
        <v>25.608000000000001</v>
      </c>
    </row>
    <row r="18433" spans="1:3">
      <c r="A18433" s="2" t="s">
        <v>25442</v>
      </c>
      <c r="B18433" s="2" t="s">
        <v>25412</v>
      </c>
      <c r="C18433">
        <v>25.831199999999999</v>
      </c>
    </row>
    <row r="18434" spans="1:3">
      <c r="A18434" s="2" t="s">
        <v>25443</v>
      </c>
      <c r="B18434" s="2" t="s">
        <v>25412</v>
      </c>
      <c r="C18434">
        <v>31.773599999999995</v>
      </c>
    </row>
    <row r="18435" spans="1:3">
      <c r="A18435" s="2" t="s">
        <v>25444</v>
      </c>
      <c r="B18435" s="2" t="s">
        <v>25412</v>
      </c>
      <c r="C18435">
        <v>32.303999999999995</v>
      </c>
    </row>
    <row r="18436" spans="1:3">
      <c r="A18436" s="2" t="s">
        <v>25445</v>
      </c>
      <c r="B18436" s="2" t="s">
        <v>25412</v>
      </c>
      <c r="C18436">
        <v>33.055199999999999</v>
      </c>
    </row>
    <row r="18437" spans="1:3">
      <c r="A18437" s="2" t="s">
        <v>25446</v>
      </c>
      <c r="B18437" s="2" t="s">
        <v>25412</v>
      </c>
      <c r="C18437">
        <v>41.054400000000001</v>
      </c>
    </row>
    <row r="18438" spans="1:3">
      <c r="A18438" s="2" t="s">
        <v>25447</v>
      </c>
      <c r="B18438" s="2" t="s">
        <v>25412</v>
      </c>
      <c r="C18438">
        <v>42.554400000000001</v>
      </c>
    </row>
    <row r="18439" spans="1:3">
      <c r="A18439" s="2" t="s">
        <v>25448</v>
      </c>
      <c r="B18439" s="2" t="s">
        <v>25412</v>
      </c>
      <c r="C18439">
        <v>43.3872</v>
      </c>
    </row>
    <row r="18440" spans="1:3">
      <c r="A18440" s="2" t="s">
        <v>25449</v>
      </c>
      <c r="B18440" s="2" t="s">
        <v>25412</v>
      </c>
      <c r="C18440">
        <v>44.997599999999998</v>
      </c>
    </row>
    <row r="18441" spans="1:3">
      <c r="A18441" s="2" t="s">
        <v>25450</v>
      </c>
      <c r="B18441" s="2" t="s">
        <v>25412</v>
      </c>
      <c r="C18441">
        <v>73.02239999999999</v>
      </c>
    </row>
    <row r="18442" spans="1:3">
      <c r="A18442" s="2" t="s">
        <v>25451</v>
      </c>
      <c r="B18442" s="2" t="s">
        <v>25412</v>
      </c>
      <c r="C18442">
        <v>78.938400000000001</v>
      </c>
    </row>
    <row r="18443" spans="1:3">
      <c r="A18443" s="2" t="s">
        <v>25452</v>
      </c>
      <c r="B18443" s="2" t="s">
        <v>25412</v>
      </c>
      <c r="C18443">
        <v>81.827999999999989</v>
      </c>
    </row>
    <row r="18444" spans="1:3">
      <c r="A18444" s="2" t="s">
        <v>25453</v>
      </c>
      <c r="B18444" s="2" t="s">
        <v>25412</v>
      </c>
      <c r="C18444">
        <v>113.71679999999999</v>
      </c>
    </row>
    <row r="18445" spans="1:3">
      <c r="A18445" s="2" t="s">
        <v>25454</v>
      </c>
      <c r="B18445" s="2" t="s">
        <v>25412</v>
      </c>
      <c r="C18445">
        <v>117.63119999999999</v>
      </c>
    </row>
    <row r="18446" spans="1:3">
      <c r="A18446" s="2" t="s">
        <v>25455</v>
      </c>
      <c r="B18446" s="2" t="s">
        <v>25412</v>
      </c>
      <c r="C18446">
        <v>125.85119999999999</v>
      </c>
    </row>
    <row r="18447" spans="1:3">
      <c r="A18447" s="2" t="s">
        <v>25456</v>
      </c>
      <c r="B18447" s="2" t="s">
        <v>25457</v>
      </c>
      <c r="C18447">
        <v>19.692</v>
      </c>
    </row>
    <row r="18448" spans="1:3">
      <c r="A18448" s="2" t="s">
        <v>25458</v>
      </c>
      <c r="B18448" s="2" t="s">
        <v>25457</v>
      </c>
      <c r="C18448">
        <v>21.6096</v>
      </c>
    </row>
    <row r="18449" spans="1:3">
      <c r="A18449" s="2" t="s">
        <v>25459</v>
      </c>
      <c r="B18449" s="2" t="s">
        <v>25457</v>
      </c>
      <c r="C18449">
        <v>23.942399999999999</v>
      </c>
    </row>
    <row r="18450" spans="1:3">
      <c r="A18450" s="2" t="s">
        <v>25460</v>
      </c>
      <c r="B18450" s="2" t="s">
        <v>25457</v>
      </c>
      <c r="C18450">
        <v>26.359199999999998</v>
      </c>
    </row>
    <row r="18451" spans="1:3">
      <c r="A18451" s="2" t="s">
        <v>25461</v>
      </c>
      <c r="B18451" s="2" t="s">
        <v>25457</v>
      </c>
      <c r="C18451">
        <v>28.941600000000001</v>
      </c>
    </row>
    <row r="18452" spans="1:3">
      <c r="A18452" s="2" t="s">
        <v>25462</v>
      </c>
      <c r="B18452" s="2" t="s">
        <v>25457</v>
      </c>
      <c r="C18452">
        <v>32.5824</v>
      </c>
    </row>
    <row r="18453" spans="1:3">
      <c r="A18453" s="2" t="s">
        <v>25463</v>
      </c>
      <c r="B18453" s="2" t="s">
        <v>25457</v>
      </c>
      <c r="C18453">
        <v>33.273599999999995</v>
      </c>
    </row>
    <row r="18454" spans="1:3">
      <c r="A18454" s="2" t="s">
        <v>25464</v>
      </c>
      <c r="B18454" s="2" t="s">
        <v>25457</v>
      </c>
      <c r="C18454">
        <v>37.831199999999995</v>
      </c>
    </row>
    <row r="18455" spans="1:3">
      <c r="A18455" s="2" t="s">
        <v>25465</v>
      </c>
      <c r="B18455" s="2" t="s">
        <v>25457</v>
      </c>
      <c r="C18455">
        <v>39.163200000000003</v>
      </c>
    </row>
    <row r="18456" spans="1:3">
      <c r="A18456" s="2" t="s">
        <v>25466</v>
      </c>
      <c r="B18456" s="2" t="s">
        <v>25457</v>
      </c>
      <c r="C18456">
        <v>42.023999999999994</v>
      </c>
    </row>
    <row r="18457" spans="1:3">
      <c r="A18457" s="2" t="s">
        <v>25467</v>
      </c>
      <c r="B18457" s="2" t="s">
        <v>25457</v>
      </c>
      <c r="C18457">
        <v>43.247999999999998</v>
      </c>
    </row>
    <row r="18458" spans="1:3">
      <c r="A18458" s="2" t="s">
        <v>25468</v>
      </c>
      <c r="B18458" s="2" t="s">
        <v>25457</v>
      </c>
      <c r="C18458">
        <v>43.970399999999998</v>
      </c>
    </row>
    <row r="18459" spans="1:3">
      <c r="A18459" s="2" t="s">
        <v>25469</v>
      </c>
      <c r="B18459" s="2" t="s">
        <v>25457</v>
      </c>
      <c r="C18459">
        <v>49.552799999999998</v>
      </c>
    </row>
    <row r="18460" spans="1:3">
      <c r="A18460" s="2" t="s">
        <v>25470</v>
      </c>
      <c r="B18460" s="2" t="s">
        <v>25457</v>
      </c>
      <c r="C18460">
        <v>49.9392</v>
      </c>
    </row>
    <row r="18461" spans="1:3">
      <c r="A18461" s="2" t="s">
        <v>25471</v>
      </c>
      <c r="B18461" s="2" t="s">
        <v>25457</v>
      </c>
      <c r="C18461">
        <v>50.414400000000001</v>
      </c>
    </row>
    <row r="18462" spans="1:3">
      <c r="A18462" s="2" t="s">
        <v>25472</v>
      </c>
      <c r="B18462" s="2" t="s">
        <v>25457</v>
      </c>
      <c r="C18462">
        <v>50.553599999999996</v>
      </c>
    </row>
    <row r="18463" spans="1:3">
      <c r="A18463" s="2" t="s">
        <v>25473</v>
      </c>
      <c r="B18463" s="2" t="s">
        <v>25457</v>
      </c>
      <c r="C18463">
        <v>54.412799999999997</v>
      </c>
    </row>
    <row r="18464" spans="1:3">
      <c r="A18464" s="2" t="s">
        <v>25474</v>
      </c>
      <c r="B18464" s="2" t="s">
        <v>25457</v>
      </c>
      <c r="C18464">
        <v>122.9088</v>
      </c>
    </row>
    <row r="18465" spans="1:3">
      <c r="A18465" s="2" t="s">
        <v>25475</v>
      </c>
      <c r="B18465" s="2" t="s">
        <v>25457</v>
      </c>
      <c r="C18465">
        <v>126.408</v>
      </c>
    </row>
    <row r="18466" spans="1:3">
      <c r="A18466" s="2" t="s">
        <v>25476</v>
      </c>
      <c r="B18466" s="2" t="s">
        <v>25457</v>
      </c>
      <c r="C18466">
        <v>131.60159999999999</v>
      </c>
    </row>
    <row r="18467" spans="1:3">
      <c r="A18467" s="2" t="s">
        <v>25477</v>
      </c>
      <c r="B18467" s="2" t="s">
        <v>25457</v>
      </c>
      <c r="C18467">
        <v>135.74160000000001</v>
      </c>
    </row>
    <row r="18468" spans="1:3">
      <c r="A18468" s="2" t="s">
        <v>25478</v>
      </c>
      <c r="B18468" s="2" t="s">
        <v>25457</v>
      </c>
      <c r="C18468">
        <v>137.7672</v>
      </c>
    </row>
    <row r="18469" spans="1:3">
      <c r="A18469" s="2" t="s">
        <v>25479</v>
      </c>
      <c r="B18469" s="2" t="s">
        <v>25457</v>
      </c>
      <c r="C18469">
        <v>30.304799999999997</v>
      </c>
    </row>
    <row r="18470" spans="1:3">
      <c r="A18470" s="2" t="s">
        <v>25480</v>
      </c>
      <c r="B18470" s="2" t="s">
        <v>25457</v>
      </c>
      <c r="C18470">
        <v>32.330399999999997</v>
      </c>
    </row>
    <row r="18471" spans="1:3">
      <c r="A18471" s="2" t="s">
        <v>25481</v>
      </c>
      <c r="B18471" s="2" t="s">
        <v>25457</v>
      </c>
      <c r="C18471">
        <v>34.773599999999995</v>
      </c>
    </row>
    <row r="18472" spans="1:3">
      <c r="A18472" s="2" t="s">
        <v>25482</v>
      </c>
      <c r="B18472" s="2" t="s">
        <v>25457</v>
      </c>
      <c r="C18472">
        <v>35.608800000000002</v>
      </c>
    </row>
    <row r="18473" spans="1:3">
      <c r="A18473" s="2" t="s">
        <v>25483</v>
      </c>
      <c r="B18473" s="2" t="s">
        <v>25457</v>
      </c>
      <c r="C18473">
        <v>38.191199999999995</v>
      </c>
    </row>
    <row r="18474" spans="1:3">
      <c r="A18474" s="2" t="s">
        <v>25484</v>
      </c>
      <c r="B18474" s="2" t="s">
        <v>25457</v>
      </c>
      <c r="C18474">
        <v>41.829599999999999</v>
      </c>
    </row>
    <row r="18475" spans="1:3">
      <c r="A18475" s="2" t="s">
        <v>25485</v>
      </c>
      <c r="B18475" s="2" t="s">
        <v>25457</v>
      </c>
      <c r="C18475">
        <v>42.496799999999993</v>
      </c>
    </row>
    <row r="18476" spans="1:3">
      <c r="A18476" s="2" t="s">
        <v>25486</v>
      </c>
      <c r="B18476" s="2" t="s">
        <v>25457</v>
      </c>
      <c r="C18476">
        <v>47.080799999999996</v>
      </c>
    </row>
    <row r="18477" spans="1:3">
      <c r="A18477" s="2" t="s">
        <v>25487</v>
      </c>
      <c r="B18477" s="2" t="s">
        <v>25457</v>
      </c>
      <c r="C18477">
        <v>48.386400000000002</v>
      </c>
    </row>
    <row r="18478" spans="1:3">
      <c r="A18478" s="2" t="s">
        <v>25488</v>
      </c>
      <c r="B18478" s="2" t="s">
        <v>25457</v>
      </c>
      <c r="C18478">
        <v>50.7744</v>
      </c>
    </row>
    <row r="18479" spans="1:3">
      <c r="A18479" s="2" t="s">
        <v>25489</v>
      </c>
      <c r="B18479" s="2" t="s">
        <v>25457</v>
      </c>
      <c r="C18479">
        <v>51.940799999999996</v>
      </c>
    </row>
    <row r="18480" spans="1:3">
      <c r="A18480" s="2" t="s">
        <v>25490</v>
      </c>
      <c r="B18480" s="2" t="s">
        <v>25457</v>
      </c>
      <c r="C18480">
        <v>52.663199999999996</v>
      </c>
    </row>
    <row r="18481" spans="1:3">
      <c r="A18481" s="2" t="s">
        <v>25491</v>
      </c>
      <c r="B18481" s="2" t="s">
        <v>25457</v>
      </c>
      <c r="C18481">
        <v>56.496000000000002</v>
      </c>
    </row>
    <row r="18482" spans="1:3">
      <c r="A18482" s="2" t="s">
        <v>25492</v>
      </c>
      <c r="B18482" s="2" t="s">
        <v>25457</v>
      </c>
      <c r="C18482">
        <v>59.606400000000001</v>
      </c>
    </row>
    <row r="18483" spans="1:3">
      <c r="A18483" s="2" t="s">
        <v>25493</v>
      </c>
      <c r="B18483" s="2" t="s">
        <v>25457</v>
      </c>
      <c r="C18483">
        <v>59.135999999999996</v>
      </c>
    </row>
    <row r="18484" spans="1:3">
      <c r="A18484" s="2" t="s">
        <v>25494</v>
      </c>
      <c r="B18484" s="2" t="s">
        <v>25457</v>
      </c>
      <c r="C18484">
        <v>62.913599999999995</v>
      </c>
    </row>
    <row r="18485" spans="1:3">
      <c r="A18485" s="2" t="s">
        <v>25495</v>
      </c>
      <c r="B18485" s="2" t="s">
        <v>25457</v>
      </c>
      <c r="C18485">
        <v>125.38079999999998</v>
      </c>
    </row>
    <row r="18486" spans="1:3">
      <c r="A18486" s="2" t="s">
        <v>25496</v>
      </c>
      <c r="B18486" s="2" t="s">
        <v>25457</v>
      </c>
      <c r="C18486">
        <v>124.8528</v>
      </c>
    </row>
    <row r="18487" spans="1:3">
      <c r="A18487" s="2" t="s">
        <v>25497</v>
      </c>
      <c r="B18487" s="2" t="s">
        <v>25457</v>
      </c>
      <c r="C18487">
        <v>133.24079999999998</v>
      </c>
    </row>
    <row r="18488" spans="1:3">
      <c r="A18488" s="2" t="s">
        <v>25498</v>
      </c>
      <c r="B18488" s="2" t="s">
        <v>25457</v>
      </c>
      <c r="C18488">
        <v>143.68319999999997</v>
      </c>
    </row>
    <row r="18489" spans="1:3">
      <c r="A18489" s="2" t="s">
        <v>25499</v>
      </c>
      <c r="B18489" s="2" t="s">
        <v>25457</v>
      </c>
      <c r="C18489">
        <v>150.99119999999999</v>
      </c>
    </row>
    <row r="18490" spans="1:3">
      <c r="A18490" s="2" t="s">
        <v>25500</v>
      </c>
      <c r="B18490" s="2" t="s">
        <v>25501</v>
      </c>
      <c r="C18490">
        <v>1.0007999999999999</v>
      </c>
    </row>
    <row r="18491" spans="1:3">
      <c r="A18491" s="2" t="s">
        <v>25502</v>
      </c>
      <c r="B18491" s="2" t="s">
        <v>25501</v>
      </c>
      <c r="C18491">
        <v>1.056</v>
      </c>
    </row>
    <row r="18492" spans="1:3">
      <c r="A18492" s="2" t="s">
        <v>25503</v>
      </c>
      <c r="B18492" s="2" t="s">
        <v>25501</v>
      </c>
      <c r="C18492">
        <v>1.0823999999999998</v>
      </c>
    </row>
    <row r="18493" spans="1:3">
      <c r="A18493" s="2" t="s">
        <v>25504</v>
      </c>
      <c r="B18493" s="2" t="s">
        <v>25501</v>
      </c>
      <c r="C18493">
        <v>1.1399999999999999</v>
      </c>
    </row>
    <row r="18494" spans="1:3">
      <c r="A18494" s="2" t="s">
        <v>25505</v>
      </c>
      <c r="B18494" s="2" t="s">
        <v>25501</v>
      </c>
      <c r="C18494">
        <v>1.7231999999999998</v>
      </c>
    </row>
    <row r="18495" spans="1:3">
      <c r="A18495" s="2" t="s">
        <v>25506</v>
      </c>
      <c r="B18495" s="2" t="s">
        <v>25501</v>
      </c>
      <c r="C18495">
        <v>1.8888</v>
      </c>
    </row>
    <row r="18496" spans="1:3">
      <c r="A18496" s="2" t="s">
        <v>25507</v>
      </c>
      <c r="B18496" s="2" t="s">
        <v>25501</v>
      </c>
      <c r="C18496">
        <v>2.1671999999999998</v>
      </c>
    </row>
    <row r="18497" spans="1:3">
      <c r="A18497" s="2" t="s">
        <v>25508</v>
      </c>
      <c r="B18497" s="2" t="s">
        <v>25501</v>
      </c>
      <c r="C18497">
        <v>2.6928000000000001</v>
      </c>
    </row>
    <row r="18498" spans="1:3">
      <c r="A18498" s="2" t="s">
        <v>25509</v>
      </c>
      <c r="B18498" s="2" t="s">
        <v>25501</v>
      </c>
      <c r="C18498">
        <v>3.2231999999999998</v>
      </c>
    </row>
    <row r="18499" spans="1:3">
      <c r="A18499" s="2" t="s">
        <v>25510</v>
      </c>
      <c r="B18499" s="2" t="s">
        <v>25501</v>
      </c>
      <c r="C18499">
        <v>7.3608000000000002</v>
      </c>
    </row>
    <row r="18500" spans="1:3">
      <c r="A18500" s="2" t="s">
        <v>25511</v>
      </c>
      <c r="B18500" s="2" t="s">
        <v>25512</v>
      </c>
      <c r="C18500">
        <v>1.3152000000000001</v>
      </c>
    </row>
    <row r="18501" spans="1:3">
      <c r="A18501" s="2" t="s">
        <v>25513</v>
      </c>
      <c r="B18501" s="2" t="s">
        <v>25512</v>
      </c>
      <c r="C18501">
        <v>1.4231999999999998</v>
      </c>
    </row>
    <row r="18502" spans="1:3">
      <c r="A18502" s="2" t="s">
        <v>25514</v>
      </c>
      <c r="B18502" s="2" t="s">
        <v>25512</v>
      </c>
      <c r="C18502">
        <v>1.4783999999999999</v>
      </c>
    </row>
    <row r="18503" spans="1:3">
      <c r="A18503" s="2" t="s">
        <v>25515</v>
      </c>
      <c r="B18503" s="2" t="s">
        <v>25512</v>
      </c>
      <c r="C18503">
        <v>1.6056000000000001</v>
      </c>
    </row>
    <row r="18504" spans="1:3">
      <c r="A18504" s="2" t="s">
        <v>25516</v>
      </c>
      <c r="B18504" s="2" t="s">
        <v>25512</v>
      </c>
      <c r="C18504">
        <v>1.7231999999999998</v>
      </c>
    </row>
    <row r="18505" spans="1:3">
      <c r="A18505" s="2" t="s">
        <v>25517</v>
      </c>
      <c r="B18505" s="2" t="s">
        <v>25512</v>
      </c>
      <c r="C18505">
        <v>1.9655999999999998</v>
      </c>
    </row>
    <row r="18506" spans="1:3">
      <c r="A18506" s="2" t="s">
        <v>25518</v>
      </c>
      <c r="B18506" s="2" t="s">
        <v>25512</v>
      </c>
      <c r="C18506">
        <v>2.6471999999999998</v>
      </c>
    </row>
    <row r="18507" spans="1:3">
      <c r="A18507" s="2" t="s">
        <v>25519</v>
      </c>
      <c r="B18507" s="2" t="s">
        <v>25512</v>
      </c>
      <c r="C18507">
        <v>3.1512000000000002</v>
      </c>
    </row>
    <row r="18508" spans="1:3">
      <c r="A18508" s="2" t="s">
        <v>25520</v>
      </c>
      <c r="B18508" s="2" t="s">
        <v>25512</v>
      </c>
      <c r="C18508">
        <v>4.2935999999999996</v>
      </c>
    </row>
    <row r="18509" spans="1:3">
      <c r="A18509" s="2" t="s">
        <v>25521</v>
      </c>
      <c r="B18509" s="2" t="s">
        <v>25522</v>
      </c>
      <c r="C18509">
        <v>3.7536</v>
      </c>
    </row>
    <row r="18510" spans="1:3">
      <c r="A18510" s="2" t="s">
        <v>25523</v>
      </c>
      <c r="B18510" s="2" t="s">
        <v>25522</v>
      </c>
      <c r="C18510">
        <v>4.08</v>
      </c>
    </row>
    <row r="18511" spans="1:3">
      <c r="A18511" s="2" t="s">
        <v>25524</v>
      </c>
      <c r="B18511" s="2" t="s">
        <v>25522</v>
      </c>
      <c r="C18511">
        <v>4.8959999999999999</v>
      </c>
    </row>
    <row r="18512" spans="1:3">
      <c r="A18512" s="2" t="s">
        <v>25525</v>
      </c>
      <c r="B18512" s="2" t="s">
        <v>25522</v>
      </c>
      <c r="C18512">
        <v>7.4855999999999998</v>
      </c>
    </row>
    <row r="18513" spans="1:3">
      <c r="A18513" s="2" t="s">
        <v>25526</v>
      </c>
      <c r="B18513" s="2" t="s">
        <v>25522</v>
      </c>
      <c r="C18513">
        <v>9.2495999999999992</v>
      </c>
    </row>
    <row r="18514" spans="1:3">
      <c r="A18514" s="2" t="s">
        <v>6539</v>
      </c>
      <c r="B18514" s="2" t="s">
        <v>25527</v>
      </c>
      <c r="C18514">
        <v>0.18479999999999999</v>
      </c>
    </row>
    <row r="18515" spans="1:3">
      <c r="A18515" s="2" t="s">
        <v>25528</v>
      </c>
      <c r="B18515" s="2" t="s">
        <v>25529</v>
      </c>
      <c r="C18515">
        <v>1.5407999999999999</v>
      </c>
    </row>
    <row r="18516" spans="1:3">
      <c r="A18516" s="2" t="s">
        <v>25530</v>
      </c>
      <c r="B18516" s="2" t="s">
        <v>25531</v>
      </c>
      <c r="C18516">
        <v>3.2663999999999995</v>
      </c>
    </row>
    <row r="18517" spans="1:3">
      <c r="A18517" s="2" t="s">
        <v>25532</v>
      </c>
      <c r="B18517" s="2" t="s">
        <v>25531</v>
      </c>
      <c r="C18517">
        <v>3.48</v>
      </c>
    </row>
    <row r="18518" spans="1:3">
      <c r="A18518" s="2" t="s">
        <v>25533</v>
      </c>
      <c r="B18518" s="2" t="s">
        <v>25531</v>
      </c>
      <c r="C18518">
        <v>3.6791999999999998</v>
      </c>
    </row>
    <row r="18519" spans="1:3">
      <c r="A18519" s="2" t="s">
        <v>25534</v>
      </c>
      <c r="B18519" s="2" t="s">
        <v>25531</v>
      </c>
      <c r="C18519">
        <v>3.9504000000000001</v>
      </c>
    </row>
    <row r="18520" spans="1:3">
      <c r="A18520" s="2" t="s">
        <v>25535</v>
      </c>
      <c r="B18520" s="2" t="s">
        <v>25531</v>
      </c>
      <c r="C18520">
        <v>4.452</v>
      </c>
    </row>
    <row r="18521" spans="1:3">
      <c r="A18521" s="2" t="s">
        <v>25536</v>
      </c>
      <c r="B18521" s="2" t="s">
        <v>25537</v>
      </c>
      <c r="C18521">
        <v>2.6160000000000001</v>
      </c>
    </row>
    <row r="18522" spans="1:3">
      <c r="A18522" s="2" t="s">
        <v>25538</v>
      </c>
      <c r="B18522" s="2" t="s">
        <v>25537</v>
      </c>
      <c r="C18522">
        <v>2.7647999999999997</v>
      </c>
    </row>
    <row r="18523" spans="1:3">
      <c r="A18523" s="2" t="s">
        <v>25539</v>
      </c>
      <c r="B18523" s="2" t="s">
        <v>25537</v>
      </c>
      <c r="C18523">
        <v>3.0863999999999998</v>
      </c>
    </row>
    <row r="18524" spans="1:3">
      <c r="A18524" s="2" t="s">
        <v>25540</v>
      </c>
      <c r="B18524" s="2" t="s">
        <v>25537</v>
      </c>
      <c r="C18524">
        <v>3.3887999999999998</v>
      </c>
    </row>
    <row r="18525" spans="1:3">
      <c r="A18525" s="2" t="s">
        <v>25541</v>
      </c>
      <c r="B18525" s="2" t="s">
        <v>25537</v>
      </c>
      <c r="C18525">
        <v>2.9783999999999997</v>
      </c>
    </row>
    <row r="18526" spans="1:3">
      <c r="A18526" s="2" t="s">
        <v>25542</v>
      </c>
      <c r="B18526" s="2" t="s">
        <v>25537</v>
      </c>
      <c r="C18526">
        <v>3.1631999999999998</v>
      </c>
    </row>
    <row r="18527" spans="1:3">
      <c r="A18527" s="2" t="s">
        <v>25543</v>
      </c>
      <c r="B18527" s="2" t="s">
        <v>25537</v>
      </c>
      <c r="C18527">
        <v>3.3719999999999999</v>
      </c>
    </row>
    <row r="18528" spans="1:3">
      <c r="A18528" s="2" t="s">
        <v>25544</v>
      </c>
      <c r="B18528" s="2" t="s">
        <v>25537</v>
      </c>
      <c r="C18528">
        <v>3.5663999999999998</v>
      </c>
    </row>
    <row r="18529" spans="1:3">
      <c r="A18529" s="2" t="s">
        <v>25545</v>
      </c>
      <c r="B18529" s="2" t="s">
        <v>25537</v>
      </c>
      <c r="C18529">
        <v>3.8279999999999998</v>
      </c>
    </row>
    <row r="18530" spans="1:3">
      <c r="A18530" s="2" t="s">
        <v>25546</v>
      </c>
      <c r="B18530" s="2" t="s">
        <v>25537</v>
      </c>
      <c r="C18530">
        <v>4.3127999999999993</v>
      </c>
    </row>
    <row r="18531" spans="1:3">
      <c r="A18531" s="2" t="s">
        <v>6708</v>
      </c>
      <c r="B18531" s="2" t="s">
        <v>25547</v>
      </c>
      <c r="C18531">
        <v>7.1999999999999995E-2</v>
      </c>
    </row>
    <row r="18532" spans="1:3">
      <c r="A18532" s="2" t="s">
        <v>25548</v>
      </c>
      <c r="B18532" s="2" t="s">
        <v>25547</v>
      </c>
      <c r="C18532">
        <v>8.6399999999999991E-2</v>
      </c>
    </row>
    <row r="18533" spans="1:3">
      <c r="A18533" s="2" t="s">
        <v>25549</v>
      </c>
      <c r="B18533" s="2" t="s">
        <v>25547</v>
      </c>
      <c r="C18533">
        <v>1.44E-2</v>
      </c>
    </row>
    <row r="18534" spans="1:3">
      <c r="A18534" s="2" t="s">
        <v>25550</v>
      </c>
      <c r="B18534" s="2" t="s">
        <v>25547</v>
      </c>
      <c r="C18534">
        <v>4.8000000000000001E-2</v>
      </c>
    </row>
    <row r="18535" spans="1:3">
      <c r="A18535" s="2" t="s">
        <v>25551</v>
      </c>
      <c r="B18535" s="2" t="s">
        <v>25552</v>
      </c>
      <c r="C18535">
        <v>0.79679999999999995</v>
      </c>
    </row>
    <row r="18536" spans="1:3">
      <c r="A18536" s="2" t="s">
        <v>25553</v>
      </c>
      <c r="B18536" s="2" t="s">
        <v>25552</v>
      </c>
      <c r="C18536">
        <v>3.9767999999999999</v>
      </c>
    </row>
    <row r="18537" spans="1:3">
      <c r="A18537" s="2" t="s">
        <v>25554</v>
      </c>
      <c r="B18537" s="2" t="s">
        <v>25552</v>
      </c>
      <c r="C18537">
        <v>1.1952</v>
      </c>
    </row>
    <row r="18538" spans="1:3">
      <c r="A18538" s="2" t="s">
        <v>25555</v>
      </c>
      <c r="B18538" s="2" t="s">
        <v>25552</v>
      </c>
      <c r="C18538">
        <v>1.5264</v>
      </c>
    </row>
    <row r="18539" spans="1:3">
      <c r="A18539" s="2" t="s">
        <v>25556</v>
      </c>
      <c r="B18539" s="2" t="s">
        <v>25552</v>
      </c>
      <c r="C18539">
        <v>1.8743999999999998</v>
      </c>
    </row>
    <row r="18540" spans="1:3">
      <c r="A18540" s="2" t="s">
        <v>25557</v>
      </c>
      <c r="B18540" s="2" t="s">
        <v>25552</v>
      </c>
      <c r="C18540">
        <v>2.2776000000000001</v>
      </c>
    </row>
    <row r="18541" spans="1:3">
      <c r="A18541" s="2" t="s">
        <v>25558</v>
      </c>
      <c r="B18541" s="2" t="s">
        <v>25559</v>
      </c>
      <c r="C18541">
        <v>1.5264</v>
      </c>
    </row>
    <row r="18542" spans="1:3">
      <c r="A18542" s="2" t="s">
        <v>25560</v>
      </c>
      <c r="B18542" s="2" t="s">
        <v>25559</v>
      </c>
      <c r="C18542">
        <v>4.7856000000000005</v>
      </c>
    </row>
    <row r="18543" spans="1:3">
      <c r="A18543" s="2" t="s">
        <v>25561</v>
      </c>
      <c r="B18543" s="2" t="s">
        <v>25559</v>
      </c>
      <c r="C18543">
        <v>1.9368000000000001</v>
      </c>
    </row>
    <row r="18544" spans="1:3">
      <c r="A18544" s="2" t="s">
        <v>25562</v>
      </c>
      <c r="B18544" s="2" t="s">
        <v>25559</v>
      </c>
      <c r="C18544">
        <v>2.2776000000000001</v>
      </c>
    </row>
    <row r="18545" spans="1:3">
      <c r="A18545" s="2" t="s">
        <v>25563</v>
      </c>
      <c r="B18545" s="2" t="s">
        <v>25559</v>
      </c>
      <c r="C18545">
        <v>2.6087999999999996</v>
      </c>
    </row>
    <row r="18546" spans="1:3">
      <c r="A18546" s="2" t="s">
        <v>25564</v>
      </c>
      <c r="B18546" s="2" t="s">
        <v>25559</v>
      </c>
      <c r="C18546">
        <v>2.9592000000000001</v>
      </c>
    </row>
    <row r="18547" spans="1:3">
      <c r="A18547" s="2" t="s">
        <v>25565</v>
      </c>
      <c r="B18547" s="2" t="s">
        <v>25566</v>
      </c>
      <c r="C18547">
        <v>2.16</v>
      </c>
    </row>
    <row r="18548" spans="1:3">
      <c r="A18548" s="2" t="s">
        <v>25567</v>
      </c>
      <c r="B18548" s="2" t="s">
        <v>25566</v>
      </c>
      <c r="C18548">
        <v>6.9647999999999994</v>
      </c>
    </row>
    <row r="18549" spans="1:3">
      <c r="A18549" s="2" t="s">
        <v>25568</v>
      </c>
      <c r="B18549" s="2" t="s">
        <v>25569</v>
      </c>
      <c r="C18549">
        <v>4.4399999999999995</v>
      </c>
    </row>
    <row r="18550" spans="1:3">
      <c r="A18550" s="2" t="s">
        <v>25570</v>
      </c>
      <c r="B18550" s="2" t="s">
        <v>25569</v>
      </c>
      <c r="C18550">
        <v>4.8936000000000002</v>
      </c>
    </row>
    <row r="18551" spans="1:3">
      <c r="A18551" s="2" t="s">
        <v>25571</v>
      </c>
      <c r="B18551" s="2" t="s">
        <v>25569</v>
      </c>
      <c r="C18551">
        <v>5.3567999999999998</v>
      </c>
    </row>
    <row r="18552" spans="1:3">
      <c r="A18552" s="2" t="s">
        <v>25572</v>
      </c>
      <c r="B18552" s="2" t="s">
        <v>25573</v>
      </c>
      <c r="C18552">
        <v>8.3687999999999985</v>
      </c>
    </row>
    <row r="18553" spans="1:3">
      <c r="A18553" s="2" t="s">
        <v>25574</v>
      </c>
      <c r="B18553" s="2" t="s">
        <v>25566</v>
      </c>
      <c r="C18553">
        <v>2.5655999999999999</v>
      </c>
    </row>
    <row r="18554" spans="1:3">
      <c r="A18554" s="2" t="s">
        <v>25575</v>
      </c>
      <c r="B18554" s="2" t="s">
        <v>25566</v>
      </c>
      <c r="C18554">
        <v>2.8919999999999999</v>
      </c>
    </row>
    <row r="18555" spans="1:3">
      <c r="A18555" s="2" t="s">
        <v>25576</v>
      </c>
      <c r="B18555" s="2" t="s">
        <v>25569</v>
      </c>
      <c r="C18555">
        <v>4.5503999999999998</v>
      </c>
    </row>
    <row r="18556" spans="1:3">
      <c r="A18556" s="2" t="s">
        <v>25577</v>
      </c>
      <c r="B18556" s="2" t="s">
        <v>25569</v>
      </c>
      <c r="C18556">
        <v>5.0111999999999997</v>
      </c>
    </row>
    <row r="18557" spans="1:3">
      <c r="A18557" s="2" t="s">
        <v>25578</v>
      </c>
      <c r="B18557" s="2" t="s">
        <v>25569</v>
      </c>
      <c r="C18557">
        <v>5.3975999999999997</v>
      </c>
    </row>
    <row r="18558" spans="1:3">
      <c r="A18558" s="2" t="s">
        <v>25579</v>
      </c>
      <c r="B18558" s="2" t="s">
        <v>25573</v>
      </c>
      <c r="C18558">
        <v>8.428799999999999</v>
      </c>
    </row>
    <row r="18559" spans="1:3">
      <c r="A18559" s="2" t="s">
        <v>25580</v>
      </c>
      <c r="B18559" s="2" t="s">
        <v>25566</v>
      </c>
      <c r="C18559">
        <v>3.3144</v>
      </c>
    </row>
    <row r="18560" spans="1:3">
      <c r="A18560" s="2" t="s">
        <v>25581</v>
      </c>
      <c r="B18560" s="2" t="s">
        <v>25566</v>
      </c>
      <c r="C18560">
        <v>3.6479999999999997</v>
      </c>
    </row>
    <row r="18561" spans="1:3">
      <c r="A18561" s="2" t="s">
        <v>25582</v>
      </c>
      <c r="B18561" s="2" t="s">
        <v>25569</v>
      </c>
      <c r="C18561">
        <v>4.5503999999999998</v>
      </c>
    </row>
    <row r="18562" spans="1:3">
      <c r="A18562" s="2" t="s">
        <v>25583</v>
      </c>
      <c r="B18562" s="2" t="s">
        <v>25569</v>
      </c>
      <c r="C18562">
        <v>5.0711999999999993</v>
      </c>
    </row>
    <row r="18563" spans="1:3">
      <c r="A18563" s="2" t="s">
        <v>25584</v>
      </c>
      <c r="B18563" s="2" t="s">
        <v>25569</v>
      </c>
      <c r="C18563">
        <v>5.52</v>
      </c>
    </row>
    <row r="18564" spans="1:3">
      <c r="A18564" s="2" t="s">
        <v>25585</v>
      </c>
      <c r="B18564" s="2" t="s">
        <v>25573</v>
      </c>
      <c r="C18564">
        <v>8.5919999999999987</v>
      </c>
    </row>
    <row r="18565" spans="1:3">
      <c r="A18565" s="2" t="s">
        <v>25586</v>
      </c>
      <c r="B18565" s="2" t="s">
        <v>25569</v>
      </c>
      <c r="C18565">
        <v>4.6631999999999998</v>
      </c>
    </row>
    <row r="18566" spans="1:3">
      <c r="A18566" s="2" t="s">
        <v>25587</v>
      </c>
      <c r="B18566" s="2" t="s">
        <v>25569</v>
      </c>
      <c r="C18566">
        <v>5.1743999999999994</v>
      </c>
    </row>
    <row r="18567" spans="1:3">
      <c r="A18567" s="2" t="s">
        <v>25588</v>
      </c>
      <c r="B18567" s="2" t="s">
        <v>25569</v>
      </c>
      <c r="C18567">
        <v>5.6904000000000003</v>
      </c>
    </row>
    <row r="18568" spans="1:3">
      <c r="A18568" s="2" t="s">
        <v>25589</v>
      </c>
      <c r="B18568" s="2" t="s">
        <v>25573</v>
      </c>
      <c r="C18568">
        <v>8.8775999999999993</v>
      </c>
    </row>
    <row r="18569" spans="1:3">
      <c r="A18569" s="2" t="s">
        <v>25590</v>
      </c>
      <c r="B18569" s="2" t="s">
        <v>25591</v>
      </c>
      <c r="C18569">
        <v>1.4256</v>
      </c>
    </row>
    <row r="18570" spans="1:3">
      <c r="A18570" s="2" t="s">
        <v>25592</v>
      </c>
      <c r="B18570" s="2" t="s">
        <v>25591</v>
      </c>
      <c r="C18570">
        <v>4.6008000000000004</v>
      </c>
    </row>
    <row r="18571" spans="1:3">
      <c r="A18571" s="2" t="s">
        <v>25593</v>
      </c>
      <c r="B18571" s="2" t="s">
        <v>25591</v>
      </c>
      <c r="C18571">
        <v>1.7567999999999999</v>
      </c>
    </row>
    <row r="18572" spans="1:3">
      <c r="A18572" s="2" t="s">
        <v>25594</v>
      </c>
      <c r="B18572" s="2" t="s">
        <v>25591</v>
      </c>
      <c r="C18572">
        <v>2.16</v>
      </c>
    </row>
    <row r="18573" spans="1:3">
      <c r="A18573" s="2" t="s">
        <v>25595</v>
      </c>
      <c r="B18573" s="2" t="s">
        <v>25591</v>
      </c>
      <c r="C18573">
        <v>2.5079999999999996</v>
      </c>
    </row>
    <row r="18574" spans="1:3">
      <c r="A18574" s="2" t="s">
        <v>25596</v>
      </c>
      <c r="B18574" s="2" t="s">
        <v>25591</v>
      </c>
      <c r="C18574">
        <v>2.8512</v>
      </c>
    </row>
    <row r="18575" spans="1:3">
      <c r="A18575" s="2" t="s">
        <v>25597</v>
      </c>
      <c r="B18575" s="2" t="s">
        <v>25598</v>
      </c>
      <c r="C18575">
        <v>1.7711999999999999</v>
      </c>
    </row>
    <row r="18576" spans="1:3">
      <c r="A18576" s="2" t="s">
        <v>25599</v>
      </c>
      <c r="B18576" s="2" t="s">
        <v>25598</v>
      </c>
      <c r="C18576">
        <v>7.3919999999999995</v>
      </c>
    </row>
    <row r="18577" spans="1:3">
      <c r="A18577" s="2" t="s">
        <v>25600</v>
      </c>
      <c r="B18577" s="2" t="s">
        <v>25598</v>
      </c>
      <c r="C18577">
        <v>2.3855999999999997</v>
      </c>
    </row>
    <row r="18578" spans="1:3">
      <c r="A18578" s="2" t="s">
        <v>25601</v>
      </c>
      <c r="B18578" s="2" t="s">
        <v>25598</v>
      </c>
      <c r="C18578">
        <v>3.0144000000000002</v>
      </c>
    </row>
    <row r="18579" spans="1:3">
      <c r="A18579" s="2" t="s">
        <v>25602</v>
      </c>
      <c r="B18579" s="2" t="s">
        <v>25598</v>
      </c>
      <c r="C18579">
        <v>3.6479999999999997</v>
      </c>
    </row>
    <row r="18580" spans="1:3">
      <c r="A18580" s="2" t="s">
        <v>25603</v>
      </c>
      <c r="B18580" s="2" t="s">
        <v>25598</v>
      </c>
      <c r="C18580">
        <v>4.2575999999999992</v>
      </c>
    </row>
    <row r="18581" spans="1:3">
      <c r="A18581" s="2" t="s">
        <v>25604</v>
      </c>
      <c r="B18581" s="2" t="s">
        <v>25552</v>
      </c>
      <c r="C18581">
        <v>1.248</v>
      </c>
    </row>
    <row r="18582" spans="1:3">
      <c r="A18582" s="2" t="s">
        <v>25605</v>
      </c>
      <c r="B18582" s="2" t="s">
        <v>25552</v>
      </c>
      <c r="C18582">
        <v>6.8208000000000002</v>
      </c>
    </row>
    <row r="18583" spans="1:3">
      <c r="A18583" s="2" t="s">
        <v>25606</v>
      </c>
      <c r="B18583" s="2" t="s">
        <v>25552</v>
      </c>
      <c r="C18583">
        <v>1.8743999999999998</v>
      </c>
    </row>
    <row r="18584" spans="1:3">
      <c r="A18584" s="2" t="s">
        <v>25607</v>
      </c>
      <c r="B18584" s="2" t="s">
        <v>25552</v>
      </c>
      <c r="C18584">
        <v>2.5079999999999996</v>
      </c>
    </row>
    <row r="18585" spans="1:3">
      <c r="A18585" s="2" t="s">
        <v>25608</v>
      </c>
      <c r="B18585" s="2" t="s">
        <v>25552</v>
      </c>
      <c r="C18585">
        <v>3.1343999999999999</v>
      </c>
    </row>
    <row r="18586" spans="1:3">
      <c r="A18586" s="2" t="s">
        <v>25609</v>
      </c>
      <c r="B18586" s="2" t="s">
        <v>25552</v>
      </c>
      <c r="C18586">
        <v>3.7536</v>
      </c>
    </row>
    <row r="18587" spans="1:3">
      <c r="A18587" s="2" t="s">
        <v>25610</v>
      </c>
      <c r="B18587" s="2" t="s">
        <v>25611</v>
      </c>
      <c r="C18587">
        <v>2.5655999999999999</v>
      </c>
    </row>
    <row r="18588" spans="1:3">
      <c r="A18588" s="2" t="s">
        <v>25612</v>
      </c>
      <c r="B18588" s="2" t="s">
        <v>25611</v>
      </c>
      <c r="C18588">
        <v>8.1887999999999987</v>
      </c>
    </row>
    <row r="18589" spans="1:3">
      <c r="A18589" s="2" t="s">
        <v>25613</v>
      </c>
      <c r="B18589" s="2" t="s">
        <v>25611</v>
      </c>
      <c r="C18589">
        <v>3.1823999999999999</v>
      </c>
    </row>
    <row r="18590" spans="1:3">
      <c r="A18590" s="2" t="s">
        <v>25614</v>
      </c>
      <c r="B18590" s="2" t="s">
        <v>25611</v>
      </c>
      <c r="C18590">
        <v>3.8111999999999999</v>
      </c>
    </row>
    <row r="18591" spans="1:3">
      <c r="A18591" s="2" t="s">
        <v>25615</v>
      </c>
      <c r="B18591" s="2" t="s">
        <v>25611</v>
      </c>
      <c r="C18591">
        <v>4.4399999999999995</v>
      </c>
    </row>
    <row r="18592" spans="1:3">
      <c r="A18592" s="2" t="s">
        <v>25616</v>
      </c>
      <c r="B18592" s="2" t="s">
        <v>25611</v>
      </c>
      <c r="C18592">
        <v>5.0711999999999993</v>
      </c>
    </row>
    <row r="18593" spans="1:3">
      <c r="A18593" s="2" t="s">
        <v>25617</v>
      </c>
      <c r="B18593" s="2" t="s">
        <v>25566</v>
      </c>
      <c r="C18593">
        <v>2.5655999999999999</v>
      </c>
    </row>
    <row r="18594" spans="1:3">
      <c r="A18594" s="2" t="s">
        <v>25618</v>
      </c>
      <c r="B18594" s="2" t="s">
        <v>25566</v>
      </c>
      <c r="C18594">
        <v>8.1887999999999987</v>
      </c>
    </row>
    <row r="18595" spans="1:3">
      <c r="A18595" s="2" t="s">
        <v>25619</v>
      </c>
      <c r="B18595" s="2" t="s">
        <v>25569</v>
      </c>
      <c r="C18595">
        <v>4.5503999999999998</v>
      </c>
    </row>
    <row r="18596" spans="1:3">
      <c r="A18596" s="2" t="s">
        <v>25620</v>
      </c>
      <c r="B18596" s="2" t="s">
        <v>25569</v>
      </c>
      <c r="C18596">
        <v>5.2943999999999996</v>
      </c>
    </row>
    <row r="18597" spans="1:3">
      <c r="A18597" s="2" t="s">
        <v>25621</v>
      </c>
      <c r="B18597" s="2" t="s">
        <v>25569</v>
      </c>
      <c r="C18597">
        <v>5.9256000000000002</v>
      </c>
    </row>
    <row r="18598" spans="1:3">
      <c r="A18598" s="2" t="s">
        <v>25622</v>
      </c>
      <c r="B18598" s="2" t="s">
        <v>25573</v>
      </c>
      <c r="C18598">
        <v>10.411200000000001</v>
      </c>
    </row>
    <row r="18599" spans="1:3">
      <c r="A18599" s="2" t="s">
        <v>25623</v>
      </c>
      <c r="B18599" s="2" t="s">
        <v>25566</v>
      </c>
      <c r="C18599">
        <v>3.1991999999999998</v>
      </c>
    </row>
    <row r="18600" spans="1:3">
      <c r="A18600" s="2" t="s">
        <v>25624</v>
      </c>
      <c r="B18600" s="2" t="s">
        <v>25566</v>
      </c>
      <c r="C18600">
        <v>3.8111999999999999</v>
      </c>
    </row>
    <row r="18601" spans="1:3">
      <c r="A18601" s="2" t="s">
        <v>25625</v>
      </c>
      <c r="B18601" s="2" t="s">
        <v>25569</v>
      </c>
      <c r="C18601">
        <v>4.7856000000000005</v>
      </c>
    </row>
    <row r="18602" spans="1:3">
      <c r="A18602" s="2" t="s">
        <v>25626</v>
      </c>
      <c r="B18602" s="2" t="s">
        <v>25569</v>
      </c>
      <c r="C18602">
        <v>5.3975999999999997</v>
      </c>
    </row>
    <row r="18603" spans="1:3">
      <c r="A18603" s="2" t="s">
        <v>25627</v>
      </c>
      <c r="B18603" s="2" t="s">
        <v>25569</v>
      </c>
      <c r="C18603">
        <v>6.0263999999999998</v>
      </c>
    </row>
    <row r="18604" spans="1:3">
      <c r="A18604" s="2" t="s">
        <v>25628</v>
      </c>
      <c r="B18604" s="2" t="s">
        <v>25573</v>
      </c>
      <c r="C18604">
        <v>10.4664</v>
      </c>
    </row>
    <row r="18605" spans="1:3">
      <c r="A18605" s="2" t="s">
        <v>25629</v>
      </c>
      <c r="B18605" s="2" t="s">
        <v>25566</v>
      </c>
      <c r="C18605">
        <v>4.4399999999999995</v>
      </c>
    </row>
    <row r="18606" spans="1:3">
      <c r="A18606" s="2" t="s">
        <v>25630</v>
      </c>
      <c r="B18606" s="2" t="s">
        <v>25566</v>
      </c>
      <c r="C18606">
        <v>5.0711999999999993</v>
      </c>
    </row>
    <row r="18607" spans="1:3">
      <c r="A18607" s="2" t="s">
        <v>25631</v>
      </c>
      <c r="B18607" s="2" t="s">
        <v>25569</v>
      </c>
      <c r="C18607">
        <v>4.8936000000000002</v>
      </c>
    </row>
    <row r="18608" spans="1:3">
      <c r="A18608" s="2" t="s">
        <v>25632</v>
      </c>
      <c r="B18608" s="2" t="s">
        <v>25569</v>
      </c>
      <c r="C18608">
        <v>5.52</v>
      </c>
    </row>
    <row r="18609" spans="1:3">
      <c r="A18609" s="2" t="s">
        <v>25633</v>
      </c>
      <c r="B18609" s="2" t="s">
        <v>25569</v>
      </c>
      <c r="C18609">
        <v>6.1536</v>
      </c>
    </row>
    <row r="18610" spans="1:3">
      <c r="A18610" s="2" t="s">
        <v>25634</v>
      </c>
      <c r="B18610" s="2" t="s">
        <v>25573</v>
      </c>
      <c r="C18610">
        <v>10.6968</v>
      </c>
    </row>
    <row r="18611" spans="1:3">
      <c r="A18611" s="2" t="s">
        <v>25635</v>
      </c>
      <c r="B18611" s="2" t="s">
        <v>25569</v>
      </c>
      <c r="C18611">
        <v>5.1167999999999996</v>
      </c>
    </row>
    <row r="18612" spans="1:3">
      <c r="A18612" s="2" t="s">
        <v>25636</v>
      </c>
      <c r="B18612" s="2" t="s">
        <v>25569</v>
      </c>
      <c r="C18612">
        <v>5.6904000000000003</v>
      </c>
    </row>
    <row r="18613" spans="1:3">
      <c r="A18613" s="2" t="s">
        <v>25637</v>
      </c>
      <c r="B18613" s="2" t="s">
        <v>25569</v>
      </c>
      <c r="C18613">
        <v>6.2543999999999995</v>
      </c>
    </row>
    <row r="18614" spans="1:3">
      <c r="A18614" s="2" t="s">
        <v>25638</v>
      </c>
      <c r="B18614" s="2" t="s">
        <v>25573</v>
      </c>
      <c r="C18614">
        <v>11.102399999999999</v>
      </c>
    </row>
    <row r="18615" spans="1:3">
      <c r="A18615" s="2" t="s">
        <v>25639</v>
      </c>
      <c r="B18615" s="2" t="s">
        <v>25591</v>
      </c>
      <c r="C18615">
        <v>2.2776000000000001</v>
      </c>
    </row>
    <row r="18616" spans="1:3">
      <c r="A18616" s="2" t="s">
        <v>25640</v>
      </c>
      <c r="B18616" s="2" t="s">
        <v>25591</v>
      </c>
      <c r="C18616">
        <v>7.6151999999999997</v>
      </c>
    </row>
    <row r="18617" spans="1:3">
      <c r="A18617" s="2" t="s">
        <v>25641</v>
      </c>
      <c r="B18617" s="2" t="s">
        <v>25591</v>
      </c>
      <c r="C18617">
        <v>2.6687999999999996</v>
      </c>
    </row>
    <row r="18618" spans="1:3">
      <c r="A18618" s="2" t="s">
        <v>25642</v>
      </c>
      <c r="B18618" s="2" t="s">
        <v>25591</v>
      </c>
      <c r="C18618">
        <v>3.3024</v>
      </c>
    </row>
    <row r="18619" spans="1:3">
      <c r="A18619" s="2" t="s">
        <v>25643</v>
      </c>
      <c r="B18619" s="2" t="s">
        <v>25591</v>
      </c>
      <c r="C18619">
        <v>3.9288000000000003</v>
      </c>
    </row>
    <row r="18620" spans="1:3">
      <c r="A18620" s="2" t="s">
        <v>25644</v>
      </c>
      <c r="B18620" s="2" t="s">
        <v>25591</v>
      </c>
      <c r="C18620">
        <v>4.5503999999999998</v>
      </c>
    </row>
    <row r="18621" spans="1:3">
      <c r="A18621" s="2" t="s">
        <v>25645</v>
      </c>
      <c r="B18621" s="2" t="s">
        <v>25646</v>
      </c>
      <c r="C18621">
        <v>4.2143999999999995</v>
      </c>
    </row>
    <row r="18622" spans="1:3">
      <c r="A18622" s="2" t="s">
        <v>25647</v>
      </c>
      <c r="B18622" s="2" t="s">
        <v>25646</v>
      </c>
      <c r="C18622">
        <v>6.1536</v>
      </c>
    </row>
    <row r="18623" spans="1:3">
      <c r="A18623" s="2" t="s">
        <v>6718</v>
      </c>
      <c r="B18623" s="2" t="s">
        <v>25648</v>
      </c>
      <c r="C18623">
        <v>2.3279999999999998</v>
      </c>
    </row>
    <row r="18624" spans="1:3">
      <c r="A18624" s="2" t="s">
        <v>6546</v>
      </c>
      <c r="B18624" s="2" t="s">
        <v>25648</v>
      </c>
      <c r="C18624">
        <v>3.1823999999999999</v>
      </c>
    </row>
    <row r="18625" spans="1:3">
      <c r="A18625" s="2" t="s">
        <v>6550</v>
      </c>
      <c r="B18625" s="2" t="s">
        <v>25648</v>
      </c>
      <c r="C18625">
        <v>3.6215999999999999</v>
      </c>
    </row>
    <row r="18626" spans="1:3">
      <c r="A18626" s="2" t="s">
        <v>6553</v>
      </c>
      <c r="B18626" s="2" t="s">
        <v>25648</v>
      </c>
      <c r="C18626">
        <v>4.7472000000000003</v>
      </c>
    </row>
    <row r="18627" spans="1:3">
      <c r="A18627" s="2" t="s">
        <v>6556</v>
      </c>
      <c r="B18627" s="2" t="s">
        <v>25648</v>
      </c>
      <c r="C18627">
        <v>5.76</v>
      </c>
    </row>
    <row r="18628" spans="1:3">
      <c r="A18628" s="2" t="s">
        <v>6559</v>
      </c>
      <c r="B18628" s="2" t="s">
        <v>25648</v>
      </c>
      <c r="C18628">
        <v>6.6815999999999995</v>
      </c>
    </row>
    <row r="18629" spans="1:3">
      <c r="A18629" s="2" t="s">
        <v>6562</v>
      </c>
      <c r="B18629" s="2" t="s">
        <v>25648</v>
      </c>
      <c r="C18629">
        <v>7.7231999999999994</v>
      </c>
    </row>
    <row r="18630" spans="1:3">
      <c r="A18630" s="2" t="s">
        <v>6565</v>
      </c>
      <c r="B18630" s="2" t="s">
        <v>25648</v>
      </c>
      <c r="C18630">
        <v>11.428799999999999</v>
      </c>
    </row>
    <row r="18631" spans="1:3">
      <c r="A18631" s="2" t="s">
        <v>6568</v>
      </c>
      <c r="B18631" s="2" t="s">
        <v>25648</v>
      </c>
      <c r="C18631">
        <v>13.022399999999999</v>
      </c>
    </row>
    <row r="18632" spans="1:3">
      <c r="A18632" s="2" t="s">
        <v>6571</v>
      </c>
      <c r="B18632" s="2" t="s">
        <v>25648</v>
      </c>
      <c r="C18632">
        <v>15.544799999999999</v>
      </c>
    </row>
    <row r="18633" spans="1:3">
      <c r="A18633" s="2" t="s">
        <v>25649</v>
      </c>
      <c r="B18633" s="2" t="s">
        <v>25650</v>
      </c>
      <c r="C18633">
        <v>2.4671999999999996</v>
      </c>
    </row>
    <row r="18634" spans="1:3">
      <c r="A18634" s="2" t="s">
        <v>25651</v>
      </c>
      <c r="B18634" s="2" t="s">
        <v>25650</v>
      </c>
      <c r="C18634">
        <v>2.6471999999999998</v>
      </c>
    </row>
    <row r="18635" spans="1:3">
      <c r="A18635" s="2" t="s">
        <v>25652</v>
      </c>
      <c r="B18635" s="2" t="s">
        <v>25650</v>
      </c>
      <c r="C18635">
        <v>2.8344</v>
      </c>
    </row>
    <row r="18636" spans="1:3">
      <c r="A18636" s="2" t="s">
        <v>25653</v>
      </c>
      <c r="B18636" s="2" t="s">
        <v>25650</v>
      </c>
      <c r="C18636">
        <v>3.8952</v>
      </c>
    </row>
    <row r="18637" spans="1:3">
      <c r="A18637" s="2" t="s">
        <v>25654</v>
      </c>
      <c r="B18637" s="2" t="s">
        <v>25650</v>
      </c>
      <c r="C18637">
        <v>4.3487999999999998</v>
      </c>
    </row>
    <row r="18638" spans="1:3">
      <c r="A18638" s="2" t="s">
        <v>25655</v>
      </c>
      <c r="B18638" s="2" t="s">
        <v>25650</v>
      </c>
      <c r="C18638">
        <v>5.6352000000000002</v>
      </c>
    </row>
    <row r="18639" spans="1:3">
      <c r="A18639" s="2" t="s">
        <v>25656</v>
      </c>
      <c r="B18639" s="2" t="s">
        <v>25650</v>
      </c>
      <c r="C18639">
        <v>7.8023999999999996</v>
      </c>
    </row>
    <row r="18640" spans="1:3">
      <c r="A18640" s="2" t="s">
        <v>25657</v>
      </c>
      <c r="B18640" s="2" t="s">
        <v>25650</v>
      </c>
      <c r="C18640">
        <v>8.7408000000000001</v>
      </c>
    </row>
    <row r="18641" spans="1:3">
      <c r="A18641" s="2" t="s">
        <v>25658</v>
      </c>
      <c r="B18641" s="2" t="s">
        <v>25650</v>
      </c>
      <c r="C18641">
        <v>10.9056</v>
      </c>
    </row>
    <row r="18642" spans="1:3">
      <c r="A18642" s="2" t="s">
        <v>25659</v>
      </c>
      <c r="B18642" s="2" t="s">
        <v>25660</v>
      </c>
      <c r="C18642">
        <v>1.0031999999999999</v>
      </c>
    </row>
    <row r="18643" spans="1:3">
      <c r="A18643" s="2" t="s">
        <v>25661</v>
      </c>
      <c r="B18643" s="2" t="s">
        <v>25662</v>
      </c>
      <c r="C18643">
        <v>3.2255999999999996</v>
      </c>
    </row>
    <row r="18644" spans="1:3">
      <c r="A18644" s="2" t="s">
        <v>25663</v>
      </c>
      <c r="B18644" s="2" t="s">
        <v>25662</v>
      </c>
      <c r="C18644">
        <v>3.4223999999999997</v>
      </c>
    </row>
    <row r="18645" spans="1:3">
      <c r="A18645" s="2" t="s">
        <v>25664</v>
      </c>
      <c r="B18645" s="2" t="s">
        <v>25662</v>
      </c>
      <c r="C18645">
        <v>3.7151999999999998</v>
      </c>
    </row>
    <row r="18646" spans="1:3">
      <c r="A18646" s="2" t="s">
        <v>25665</v>
      </c>
      <c r="B18646" s="2" t="s">
        <v>25662</v>
      </c>
      <c r="C18646">
        <v>4.9391999999999996</v>
      </c>
    </row>
    <row r="18647" spans="1:3">
      <c r="A18647" s="2" t="s">
        <v>25666</v>
      </c>
      <c r="B18647" s="2" t="s">
        <v>25662</v>
      </c>
      <c r="C18647">
        <v>5.4527999999999999</v>
      </c>
    </row>
    <row r="18648" spans="1:3">
      <c r="A18648" s="2" t="s">
        <v>25667</v>
      </c>
      <c r="B18648" s="2" t="s">
        <v>25662</v>
      </c>
      <c r="C18648">
        <v>8.4599999999999991</v>
      </c>
    </row>
    <row r="18649" spans="1:3">
      <c r="A18649" s="2" t="s">
        <v>25668</v>
      </c>
      <c r="B18649" s="2" t="s">
        <v>25662</v>
      </c>
      <c r="C18649">
        <v>11.135999999999999</v>
      </c>
    </row>
    <row r="18650" spans="1:3">
      <c r="A18650" s="2" t="s">
        <v>25669</v>
      </c>
      <c r="B18650" s="2" t="s">
        <v>25662</v>
      </c>
      <c r="C18650">
        <v>12.319199999999999</v>
      </c>
    </row>
    <row r="18651" spans="1:3">
      <c r="A18651" s="2" t="s">
        <v>25670</v>
      </c>
      <c r="B18651" s="2" t="s">
        <v>25662</v>
      </c>
      <c r="C18651">
        <v>16.807199999999998</v>
      </c>
    </row>
    <row r="18652" spans="1:3">
      <c r="A18652" s="2" t="s">
        <v>25671</v>
      </c>
      <c r="B18652" s="2" t="s">
        <v>25672</v>
      </c>
      <c r="C18652">
        <v>27.24</v>
      </c>
    </row>
    <row r="18653" spans="1:3">
      <c r="A18653" s="2" t="s">
        <v>25673</v>
      </c>
      <c r="B18653" s="2" t="s">
        <v>25672</v>
      </c>
      <c r="C18653">
        <v>33.088799999999999</v>
      </c>
    </row>
    <row r="18654" spans="1:3">
      <c r="A18654" s="2" t="s">
        <v>25674</v>
      </c>
      <c r="B18654" s="2" t="s">
        <v>25672</v>
      </c>
      <c r="C18654">
        <v>38.159999999999997</v>
      </c>
    </row>
    <row r="18655" spans="1:3">
      <c r="A18655" s="2" t="s">
        <v>25675</v>
      </c>
      <c r="B18655" s="2" t="s">
        <v>25672</v>
      </c>
      <c r="C18655">
        <v>43.881599999999999</v>
      </c>
    </row>
    <row r="18656" spans="1:3">
      <c r="A18656" s="2" t="s">
        <v>25676</v>
      </c>
      <c r="B18656" s="2" t="s">
        <v>25672</v>
      </c>
      <c r="C18656">
        <v>52.447199999999995</v>
      </c>
    </row>
    <row r="18657" spans="1:3">
      <c r="A18657" s="2" t="s">
        <v>6547</v>
      </c>
      <c r="B18657" s="2" t="s">
        <v>25677</v>
      </c>
      <c r="C18657">
        <v>0.43919999999999998</v>
      </c>
    </row>
    <row r="18658" spans="1:3">
      <c r="A18658" s="2" t="s">
        <v>6719</v>
      </c>
      <c r="B18658" s="2" t="s">
        <v>25677</v>
      </c>
      <c r="C18658">
        <v>0.30719999999999997</v>
      </c>
    </row>
    <row r="18659" spans="1:3">
      <c r="A18659" s="2" t="s">
        <v>25678</v>
      </c>
      <c r="B18659" s="2" t="s">
        <v>25677</v>
      </c>
      <c r="C18659">
        <v>0.35039999999999999</v>
      </c>
    </row>
    <row r="18660" spans="1:3">
      <c r="A18660" s="2" t="s">
        <v>25679</v>
      </c>
      <c r="B18660" s="2" t="s">
        <v>25680</v>
      </c>
      <c r="C18660">
        <v>0.40799999999999997</v>
      </c>
    </row>
    <row r="18661" spans="1:3">
      <c r="A18661" s="2" t="s">
        <v>25681</v>
      </c>
      <c r="B18661" s="2" t="s">
        <v>25682</v>
      </c>
      <c r="C18661">
        <v>28.975200000000001</v>
      </c>
    </row>
    <row r="18662" spans="1:3">
      <c r="A18662" s="2" t="s">
        <v>25683</v>
      </c>
      <c r="B18662" s="2" t="s">
        <v>25682</v>
      </c>
      <c r="C18662">
        <v>33.175199999999997</v>
      </c>
    </row>
    <row r="18663" spans="1:3">
      <c r="A18663" s="2" t="s">
        <v>25684</v>
      </c>
      <c r="B18663" s="2" t="s">
        <v>25682</v>
      </c>
      <c r="C18663">
        <v>39.892800000000001</v>
      </c>
    </row>
    <row r="18664" spans="1:3">
      <c r="A18664" s="2" t="s">
        <v>25685</v>
      </c>
      <c r="B18664" s="2" t="s">
        <v>25682</v>
      </c>
      <c r="C18664">
        <v>42.979199999999999</v>
      </c>
    </row>
    <row r="18665" spans="1:3">
      <c r="A18665" s="2" t="s">
        <v>25686</v>
      </c>
      <c r="B18665" s="2" t="s">
        <v>25682</v>
      </c>
      <c r="C18665">
        <v>54.177599999999998</v>
      </c>
    </row>
    <row r="18666" spans="1:3">
      <c r="A18666" s="2" t="s">
        <v>25687</v>
      </c>
      <c r="B18666" s="2" t="s">
        <v>25688</v>
      </c>
      <c r="C18666">
        <v>7.5023999999999997</v>
      </c>
    </row>
    <row r="18667" spans="1:3">
      <c r="A18667" s="2" t="s">
        <v>25689</v>
      </c>
      <c r="B18667" s="2" t="s">
        <v>25688</v>
      </c>
      <c r="C18667">
        <v>9.218399999999999</v>
      </c>
    </row>
    <row r="18668" spans="1:3">
      <c r="A18668" s="2" t="s">
        <v>25690</v>
      </c>
      <c r="B18668" s="2" t="s">
        <v>25688</v>
      </c>
      <c r="C18668">
        <v>10.488</v>
      </c>
    </row>
    <row r="18669" spans="1:3">
      <c r="A18669" s="2" t="s">
        <v>25691</v>
      </c>
      <c r="B18669" s="2" t="s">
        <v>25688</v>
      </c>
      <c r="C18669">
        <v>11.752799999999999</v>
      </c>
    </row>
    <row r="18670" spans="1:3">
      <c r="A18670" s="2" t="s">
        <v>25692</v>
      </c>
      <c r="B18670" s="2" t="s">
        <v>25688</v>
      </c>
      <c r="C18670">
        <v>13.975199999999999</v>
      </c>
    </row>
    <row r="18671" spans="1:3">
      <c r="A18671" s="2" t="s">
        <v>25693</v>
      </c>
      <c r="B18671" s="2" t="s">
        <v>25694</v>
      </c>
      <c r="C18671">
        <v>6.5304000000000002</v>
      </c>
    </row>
    <row r="18672" spans="1:3">
      <c r="A18672" s="2" t="s">
        <v>25695</v>
      </c>
      <c r="B18672" s="2" t="s">
        <v>25694</v>
      </c>
      <c r="C18672">
        <v>7.9032</v>
      </c>
    </row>
    <row r="18673" spans="1:3">
      <c r="A18673" s="2" t="s">
        <v>25696</v>
      </c>
      <c r="B18673" s="2" t="s">
        <v>25694</v>
      </c>
      <c r="C18673">
        <v>9.2639999999999993</v>
      </c>
    </row>
    <row r="18674" spans="1:3">
      <c r="A18674" s="2" t="s">
        <v>25697</v>
      </c>
      <c r="B18674" s="2" t="s">
        <v>25694</v>
      </c>
      <c r="C18674">
        <v>10.1304</v>
      </c>
    </row>
    <row r="18675" spans="1:3">
      <c r="A18675" s="2" t="s">
        <v>25698</v>
      </c>
      <c r="B18675" s="2" t="s">
        <v>25694</v>
      </c>
      <c r="C18675">
        <v>11.779199999999999</v>
      </c>
    </row>
    <row r="18676" spans="1:3">
      <c r="A18676" s="2" t="s">
        <v>25699</v>
      </c>
      <c r="B18676" s="2" t="s">
        <v>25700</v>
      </c>
      <c r="C18676">
        <v>4.1904000000000003</v>
      </c>
    </row>
    <row r="18677" spans="1:3">
      <c r="A18677" s="2" t="s">
        <v>25701</v>
      </c>
      <c r="B18677" s="2" t="s">
        <v>25702</v>
      </c>
      <c r="C18677">
        <v>7.4279999999999999</v>
      </c>
    </row>
    <row r="18678" spans="1:3">
      <c r="A18678" s="2" t="s">
        <v>25703</v>
      </c>
      <c r="B18678" s="2" t="s">
        <v>25702</v>
      </c>
      <c r="C18678">
        <v>7.9008000000000003</v>
      </c>
    </row>
    <row r="18679" spans="1:3">
      <c r="A18679" s="2" t="s">
        <v>25704</v>
      </c>
      <c r="B18679" s="2" t="s">
        <v>25702</v>
      </c>
      <c r="C18679">
        <v>8.2536000000000005</v>
      </c>
    </row>
    <row r="18680" spans="1:3">
      <c r="A18680" s="2" t="s">
        <v>25705</v>
      </c>
      <c r="B18680" s="2" t="s">
        <v>25702</v>
      </c>
      <c r="C18680">
        <v>9.0071999999999992</v>
      </c>
    </row>
    <row r="18681" spans="1:3">
      <c r="A18681" s="2" t="s">
        <v>25706</v>
      </c>
      <c r="B18681" s="2" t="s">
        <v>25702</v>
      </c>
      <c r="C18681">
        <v>9.8448000000000011</v>
      </c>
    </row>
    <row r="18682" spans="1:3">
      <c r="A18682" s="2" t="s">
        <v>25707</v>
      </c>
      <c r="B18682" s="2" t="s">
        <v>25702</v>
      </c>
      <c r="C18682">
        <v>12.288</v>
      </c>
    </row>
    <row r="18683" spans="1:3">
      <c r="A18683" s="2" t="s">
        <v>25708</v>
      </c>
      <c r="B18683" s="2" t="s">
        <v>25702</v>
      </c>
      <c r="C18683">
        <v>15.827999999999999</v>
      </c>
    </row>
    <row r="18684" spans="1:3">
      <c r="A18684" s="2" t="s">
        <v>25709</v>
      </c>
      <c r="B18684" s="2" t="s">
        <v>25702</v>
      </c>
      <c r="C18684">
        <v>16.807199999999998</v>
      </c>
    </row>
    <row r="18685" spans="1:3">
      <c r="A18685" s="2" t="s">
        <v>25710</v>
      </c>
      <c r="B18685" s="2" t="s">
        <v>25702</v>
      </c>
      <c r="C18685">
        <v>21.153600000000001</v>
      </c>
    </row>
    <row r="18686" spans="1:3">
      <c r="A18686" s="2" t="s">
        <v>25711</v>
      </c>
      <c r="B18686" s="2" t="s">
        <v>25712</v>
      </c>
      <c r="C18686">
        <v>0.77039999999999997</v>
      </c>
    </row>
    <row r="18687" spans="1:3">
      <c r="A18687" s="2" t="s">
        <v>25713</v>
      </c>
      <c r="B18687" s="2" t="s">
        <v>25714</v>
      </c>
      <c r="C18687">
        <v>0.94079999999999997</v>
      </c>
    </row>
    <row r="18688" spans="1:3">
      <c r="A18688" s="2" t="s">
        <v>25715</v>
      </c>
      <c r="B18688" s="2" t="s">
        <v>25716</v>
      </c>
      <c r="C18688">
        <v>1.5167999999999999</v>
      </c>
    </row>
    <row r="18689" spans="1:3">
      <c r="A18689" s="2" t="s">
        <v>25717</v>
      </c>
      <c r="B18689" s="2" t="s">
        <v>25718</v>
      </c>
      <c r="C18689">
        <v>0.6863999999999999</v>
      </c>
    </row>
    <row r="18690" spans="1:3">
      <c r="A18690" s="2" t="s">
        <v>25719</v>
      </c>
      <c r="B18690" s="2" t="s">
        <v>25720</v>
      </c>
      <c r="C18690">
        <v>1.3415999999999999</v>
      </c>
    </row>
    <row r="18691" spans="1:3">
      <c r="A18691" s="2" t="s">
        <v>25721</v>
      </c>
      <c r="B18691" s="2" t="s">
        <v>25722</v>
      </c>
      <c r="C18691">
        <v>1.6272</v>
      </c>
    </row>
    <row r="18692" spans="1:3">
      <c r="A18692" s="2" t="s">
        <v>25723</v>
      </c>
      <c r="B18692" s="2" t="s">
        <v>25724</v>
      </c>
      <c r="C18692">
        <v>3.0528</v>
      </c>
    </row>
    <row r="18693" spans="1:3">
      <c r="A18693" s="2" t="s">
        <v>25725</v>
      </c>
      <c r="B18693" s="2" t="s">
        <v>25724</v>
      </c>
      <c r="C18693">
        <v>1.6703999999999999</v>
      </c>
    </row>
    <row r="18694" spans="1:3">
      <c r="A18694" s="2" t="s">
        <v>25726</v>
      </c>
      <c r="B18694" s="2" t="s">
        <v>25727</v>
      </c>
      <c r="C18694">
        <v>3.3263999999999996</v>
      </c>
    </row>
    <row r="18695" spans="1:3">
      <c r="A18695" s="2" t="s">
        <v>25728</v>
      </c>
      <c r="B18695" s="2" t="s">
        <v>25724</v>
      </c>
      <c r="C18695">
        <v>2.2056</v>
      </c>
    </row>
    <row r="18696" spans="1:3">
      <c r="A18696" s="2" t="s">
        <v>25729</v>
      </c>
      <c r="B18696" s="2" t="s">
        <v>25730</v>
      </c>
      <c r="C18696">
        <v>3.0960000000000001</v>
      </c>
    </row>
    <row r="18697" spans="1:3">
      <c r="A18697" s="2" t="s">
        <v>25731</v>
      </c>
      <c r="B18697" s="2" t="s">
        <v>25732</v>
      </c>
      <c r="C18697">
        <v>4.8239999999999998</v>
      </c>
    </row>
    <row r="18698" spans="1:3">
      <c r="A18698" s="2" t="s">
        <v>25733</v>
      </c>
      <c r="B18698" s="2" t="s">
        <v>25734</v>
      </c>
      <c r="C18698">
        <v>3.6239999999999997</v>
      </c>
    </row>
    <row r="18699" spans="1:3">
      <c r="A18699" s="2" t="s">
        <v>25735</v>
      </c>
      <c r="B18699" s="2" t="s">
        <v>25736</v>
      </c>
      <c r="C18699">
        <v>0.66479999999999995</v>
      </c>
    </row>
    <row r="18700" spans="1:3">
      <c r="A18700" s="2" t="s">
        <v>25737</v>
      </c>
      <c r="B18700" s="2" t="s">
        <v>25738</v>
      </c>
      <c r="C18700">
        <v>15.8352</v>
      </c>
    </row>
    <row r="18701" spans="1:3">
      <c r="A18701" s="2" t="s">
        <v>25739</v>
      </c>
      <c r="B18701" s="2" t="s">
        <v>25738</v>
      </c>
      <c r="C18701">
        <v>23.217599999999997</v>
      </c>
    </row>
    <row r="18702" spans="1:3">
      <c r="A18702" s="2" t="s">
        <v>25740</v>
      </c>
      <c r="B18702" s="2" t="s">
        <v>25738</v>
      </c>
      <c r="C18702">
        <v>32.8752</v>
      </c>
    </row>
    <row r="18703" spans="1:3">
      <c r="A18703" s="2" t="s">
        <v>25741</v>
      </c>
      <c r="B18703" s="2" t="s">
        <v>25738</v>
      </c>
      <c r="C18703">
        <v>80.827199999999991</v>
      </c>
    </row>
    <row r="18704" spans="1:3">
      <c r="A18704" s="2" t="s">
        <v>25742</v>
      </c>
      <c r="B18704" s="2" t="s">
        <v>25738</v>
      </c>
      <c r="C18704">
        <v>17.891999999999999</v>
      </c>
    </row>
    <row r="18705" spans="1:3">
      <c r="A18705" s="2" t="s">
        <v>25743</v>
      </c>
      <c r="B18705" s="2" t="s">
        <v>25738</v>
      </c>
      <c r="C18705">
        <v>25.348800000000001</v>
      </c>
    </row>
    <row r="18706" spans="1:3">
      <c r="A18706" s="2" t="s">
        <v>25744</v>
      </c>
      <c r="B18706" s="2" t="s">
        <v>25738</v>
      </c>
      <c r="C18706">
        <v>76.98</v>
      </c>
    </row>
    <row r="18707" spans="1:3">
      <c r="A18707" s="2" t="s">
        <v>25745</v>
      </c>
      <c r="B18707" s="2" t="s">
        <v>25746</v>
      </c>
      <c r="C18707">
        <v>1.7135999999999998</v>
      </c>
    </row>
    <row r="18708" spans="1:3">
      <c r="A18708" s="2" t="s">
        <v>25747</v>
      </c>
      <c r="B18708" s="2" t="s">
        <v>25746</v>
      </c>
      <c r="C18708">
        <v>1.3775999999999999</v>
      </c>
    </row>
    <row r="18709" spans="1:3">
      <c r="A18709" s="2" t="s">
        <v>25748</v>
      </c>
      <c r="B18709" s="2" t="s">
        <v>25746</v>
      </c>
      <c r="C18709">
        <v>1.8191999999999999</v>
      </c>
    </row>
    <row r="18710" spans="1:3">
      <c r="A18710" s="2" t="s">
        <v>25749</v>
      </c>
      <c r="B18710" s="2" t="s">
        <v>25746</v>
      </c>
      <c r="C18710">
        <v>1.8864000000000001</v>
      </c>
    </row>
    <row r="18711" spans="1:3">
      <c r="A18711" s="2" t="s">
        <v>25750</v>
      </c>
      <c r="B18711" s="2" t="s">
        <v>25746</v>
      </c>
      <c r="C18711">
        <v>2.0928</v>
      </c>
    </row>
    <row r="18712" spans="1:3">
      <c r="A18712" s="2" t="s">
        <v>25751</v>
      </c>
      <c r="B18712" s="2" t="s">
        <v>25746</v>
      </c>
      <c r="C18712">
        <v>2.4384000000000001</v>
      </c>
    </row>
    <row r="18713" spans="1:3">
      <c r="A18713" s="2" t="s">
        <v>25752</v>
      </c>
      <c r="B18713" s="2" t="s">
        <v>25746</v>
      </c>
      <c r="C18713">
        <v>2.7023999999999999</v>
      </c>
    </row>
    <row r="18714" spans="1:3">
      <c r="A18714" s="2" t="s">
        <v>25753</v>
      </c>
      <c r="B18714" s="2" t="s">
        <v>25746</v>
      </c>
      <c r="C18714">
        <v>3.5975999999999999</v>
      </c>
    </row>
    <row r="18715" spans="1:3">
      <c r="A18715" s="2" t="s">
        <v>6705</v>
      </c>
      <c r="B18715" s="2" t="s">
        <v>25746</v>
      </c>
      <c r="C18715">
        <v>3.7343999999999999</v>
      </c>
    </row>
    <row r="18716" spans="1:3">
      <c r="A18716" s="2" t="s">
        <v>6712</v>
      </c>
      <c r="B18716" s="2" t="s">
        <v>25746</v>
      </c>
      <c r="C18716">
        <v>4.1063999999999998</v>
      </c>
    </row>
    <row r="18717" spans="1:3">
      <c r="A18717" s="2" t="s">
        <v>25754</v>
      </c>
      <c r="B18717" s="2" t="s">
        <v>25755</v>
      </c>
      <c r="C18717">
        <v>197.94239999999999</v>
      </c>
    </row>
    <row r="18718" spans="1:3">
      <c r="A18718" s="2" t="s">
        <v>25756</v>
      </c>
      <c r="B18718" s="2" t="s">
        <v>25757</v>
      </c>
      <c r="C18718">
        <v>123.9888</v>
      </c>
    </row>
    <row r="18719" spans="1:3">
      <c r="A18719" s="2" t="s">
        <v>25758</v>
      </c>
      <c r="B18719" s="2" t="s">
        <v>25759</v>
      </c>
      <c r="C18719">
        <v>2.1215999999999999</v>
      </c>
    </row>
    <row r="18720" spans="1:3">
      <c r="A18720" s="2" t="s">
        <v>25760</v>
      </c>
      <c r="B18720" s="2" t="s">
        <v>25761</v>
      </c>
      <c r="C18720">
        <v>3.2255999999999996</v>
      </c>
    </row>
    <row r="18721" spans="1:3">
      <c r="A18721" s="2" t="s">
        <v>25762</v>
      </c>
      <c r="B18721" s="2" t="s">
        <v>25761</v>
      </c>
      <c r="C18721">
        <v>3.4223999999999997</v>
      </c>
    </row>
    <row r="18722" spans="1:3">
      <c r="A18722" s="2" t="s">
        <v>25763</v>
      </c>
      <c r="B18722" s="2" t="s">
        <v>25761</v>
      </c>
      <c r="C18722">
        <v>3.7151999999999998</v>
      </c>
    </row>
    <row r="18723" spans="1:3">
      <c r="A18723" s="2" t="s">
        <v>25764</v>
      </c>
      <c r="B18723" s="2" t="s">
        <v>25761</v>
      </c>
      <c r="C18723">
        <v>4.9391999999999996</v>
      </c>
    </row>
    <row r="18724" spans="1:3">
      <c r="A18724" s="2" t="s">
        <v>25765</v>
      </c>
      <c r="B18724" s="2" t="s">
        <v>25761</v>
      </c>
      <c r="C18724">
        <v>5.4527999999999999</v>
      </c>
    </row>
    <row r="18725" spans="1:3">
      <c r="A18725" s="2" t="s">
        <v>25766</v>
      </c>
      <c r="B18725" s="2" t="s">
        <v>25761</v>
      </c>
      <c r="C18725">
        <v>8.4599999999999991</v>
      </c>
    </row>
    <row r="18726" spans="1:3">
      <c r="A18726" s="2" t="s">
        <v>25767</v>
      </c>
      <c r="B18726" s="2" t="s">
        <v>25761</v>
      </c>
      <c r="C18726">
        <v>11.135999999999999</v>
      </c>
    </row>
    <row r="18727" spans="1:3">
      <c r="A18727" s="2" t="s">
        <v>25768</v>
      </c>
      <c r="B18727" s="2" t="s">
        <v>25761</v>
      </c>
      <c r="C18727">
        <v>12.319199999999999</v>
      </c>
    </row>
    <row r="18728" spans="1:3">
      <c r="A18728" s="2" t="s">
        <v>25769</v>
      </c>
      <c r="B18728" s="2" t="s">
        <v>25761</v>
      </c>
      <c r="C18728">
        <v>16.807199999999998</v>
      </c>
    </row>
    <row r="18729" spans="1:3">
      <c r="A18729" s="2" t="s">
        <v>25770</v>
      </c>
      <c r="B18729" s="2" t="s">
        <v>25771</v>
      </c>
      <c r="C18729">
        <v>4.2816000000000001</v>
      </c>
    </row>
    <row r="18730" spans="1:3">
      <c r="A18730" s="2" t="s">
        <v>25772</v>
      </c>
      <c r="B18730" s="2" t="s">
        <v>25771</v>
      </c>
      <c r="C18730">
        <v>4.524</v>
      </c>
    </row>
    <row r="18731" spans="1:3">
      <c r="A18731" s="2" t="s">
        <v>25773</v>
      </c>
      <c r="B18731" s="2" t="s">
        <v>25771</v>
      </c>
      <c r="C18731">
        <v>4.8239999999999998</v>
      </c>
    </row>
    <row r="18732" spans="1:3">
      <c r="A18732" s="2" t="s">
        <v>25774</v>
      </c>
      <c r="B18732" s="2" t="s">
        <v>25771</v>
      </c>
      <c r="C18732">
        <v>5.4527999999999999</v>
      </c>
    </row>
    <row r="18733" spans="1:3">
      <c r="A18733" s="2" t="s">
        <v>25775</v>
      </c>
      <c r="B18733" s="2" t="s">
        <v>25771</v>
      </c>
      <c r="C18733">
        <v>6.1295999999999999</v>
      </c>
    </row>
    <row r="18734" spans="1:3">
      <c r="A18734" s="2" t="s">
        <v>25776</v>
      </c>
      <c r="B18734" s="2" t="s">
        <v>25771</v>
      </c>
      <c r="C18734">
        <v>7.8023999999999996</v>
      </c>
    </row>
    <row r="18735" spans="1:3">
      <c r="A18735" s="2" t="s">
        <v>25777</v>
      </c>
      <c r="B18735" s="2" t="s">
        <v>25771</v>
      </c>
      <c r="C18735">
        <v>10.523999999999999</v>
      </c>
    </row>
    <row r="18736" spans="1:3">
      <c r="A18736" s="2" t="s">
        <v>25778</v>
      </c>
      <c r="B18736" s="2" t="s">
        <v>25771</v>
      </c>
      <c r="C18736">
        <v>12.103199999999999</v>
      </c>
    </row>
    <row r="18737" spans="1:3">
      <c r="A18737" s="2" t="s">
        <v>25779</v>
      </c>
      <c r="B18737" s="2" t="s">
        <v>25771</v>
      </c>
      <c r="C18737">
        <v>14.5176</v>
      </c>
    </row>
    <row r="18738" spans="1:3">
      <c r="A18738" s="2" t="s">
        <v>25780</v>
      </c>
      <c r="B18738" s="2" t="s">
        <v>25781</v>
      </c>
      <c r="C18738">
        <v>4.4303999999999997</v>
      </c>
    </row>
    <row r="18739" spans="1:3">
      <c r="A18739" s="2" t="s">
        <v>25782</v>
      </c>
      <c r="B18739" s="2" t="s">
        <v>25781</v>
      </c>
      <c r="C18739">
        <v>6.1440000000000001</v>
      </c>
    </row>
    <row r="18740" spans="1:3">
      <c r="A18740" s="2" t="s">
        <v>25783</v>
      </c>
      <c r="B18740" s="2" t="s">
        <v>25781</v>
      </c>
      <c r="C18740">
        <v>7.4256000000000002</v>
      </c>
    </row>
    <row r="18741" spans="1:3">
      <c r="A18741" s="2" t="s">
        <v>25784</v>
      </c>
      <c r="B18741" s="2" t="s">
        <v>25781</v>
      </c>
      <c r="C18741">
        <v>8.6855999999999991</v>
      </c>
    </row>
    <row r="18742" spans="1:3">
      <c r="A18742" s="2" t="s">
        <v>25785</v>
      </c>
      <c r="B18742" s="2" t="s">
        <v>25781</v>
      </c>
      <c r="C18742">
        <v>10.9056</v>
      </c>
    </row>
    <row r="18743" spans="1:3">
      <c r="A18743" s="2" t="s">
        <v>25786</v>
      </c>
      <c r="B18743" s="2" t="s">
        <v>25787</v>
      </c>
      <c r="C18743">
        <v>3.0167999999999999</v>
      </c>
    </row>
    <row r="18744" spans="1:3">
      <c r="A18744" s="2" t="s">
        <v>25788</v>
      </c>
      <c r="B18744" s="2" t="s">
        <v>25789</v>
      </c>
      <c r="C18744">
        <v>13.331999999999999</v>
      </c>
    </row>
    <row r="18745" spans="1:3">
      <c r="A18745" s="2" t="s">
        <v>25790</v>
      </c>
      <c r="B18745" s="2" t="s">
        <v>25789</v>
      </c>
      <c r="C18745">
        <v>13.833599999999999</v>
      </c>
    </row>
    <row r="18746" spans="1:3">
      <c r="A18746" s="2" t="s">
        <v>25791</v>
      </c>
      <c r="B18746" s="2" t="s">
        <v>25789</v>
      </c>
      <c r="C18746">
        <v>14.568</v>
      </c>
    </row>
    <row r="18747" spans="1:3">
      <c r="A18747" s="2" t="s">
        <v>25792</v>
      </c>
      <c r="B18747" s="2" t="s">
        <v>25789</v>
      </c>
      <c r="C18747">
        <v>15.465599999999998</v>
      </c>
    </row>
    <row r="18748" spans="1:3">
      <c r="A18748" s="2" t="s">
        <v>25793</v>
      </c>
      <c r="B18748" s="2" t="s">
        <v>25789</v>
      </c>
      <c r="C18748">
        <v>16.283999999999999</v>
      </c>
    </row>
    <row r="18749" spans="1:3">
      <c r="A18749" s="2" t="s">
        <v>25794</v>
      </c>
      <c r="B18749" s="2" t="s">
        <v>25795</v>
      </c>
      <c r="C18749">
        <v>9.8495999999999988</v>
      </c>
    </row>
    <row r="18750" spans="1:3">
      <c r="A18750" s="2" t="s">
        <v>25796</v>
      </c>
      <c r="B18750" s="2" t="s">
        <v>25797</v>
      </c>
      <c r="C18750">
        <v>2.8679999999999999</v>
      </c>
    </row>
    <row r="18751" spans="1:3">
      <c r="A18751" s="2" t="s">
        <v>25798</v>
      </c>
      <c r="B18751" s="2" t="s">
        <v>25799</v>
      </c>
      <c r="C18751">
        <v>3.2568000000000001</v>
      </c>
    </row>
    <row r="18752" spans="1:3">
      <c r="A18752" s="2" t="s">
        <v>25800</v>
      </c>
      <c r="B18752" s="2" t="s">
        <v>25799</v>
      </c>
      <c r="C18752">
        <v>4.6127999999999991</v>
      </c>
    </row>
    <row r="18753" spans="1:3">
      <c r="A18753" s="2" t="s">
        <v>25801</v>
      </c>
      <c r="B18753" s="2" t="s">
        <v>25802</v>
      </c>
      <c r="C18753">
        <v>22.372799999999998</v>
      </c>
    </row>
    <row r="18754" spans="1:3">
      <c r="A18754" s="2" t="s">
        <v>25803</v>
      </c>
      <c r="B18754" s="2" t="s">
        <v>25802</v>
      </c>
      <c r="C18754">
        <v>30.638399999999997</v>
      </c>
    </row>
    <row r="18755" spans="1:3">
      <c r="A18755" s="2" t="s">
        <v>25804</v>
      </c>
      <c r="B18755" s="2" t="s">
        <v>25802</v>
      </c>
      <c r="C18755">
        <v>44.231999999999999</v>
      </c>
    </row>
    <row r="18756" spans="1:3">
      <c r="A18756" s="2" t="s">
        <v>25805</v>
      </c>
      <c r="B18756" s="2" t="s">
        <v>25802</v>
      </c>
      <c r="C18756">
        <v>54.074399999999997</v>
      </c>
    </row>
    <row r="18757" spans="1:3">
      <c r="A18757" s="2" t="s">
        <v>25806</v>
      </c>
      <c r="B18757" s="2" t="s">
        <v>25802</v>
      </c>
      <c r="C18757">
        <v>61.343999999999994</v>
      </c>
    </row>
    <row r="18758" spans="1:3">
      <c r="A18758" s="2" t="s">
        <v>25807</v>
      </c>
      <c r="B18758" s="2" t="s">
        <v>25808</v>
      </c>
      <c r="C18758">
        <v>62.94</v>
      </c>
    </row>
    <row r="18759" spans="1:3">
      <c r="A18759" s="2" t="s">
        <v>25809</v>
      </c>
      <c r="B18759" s="2" t="s">
        <v>25808</v>
      </c>
      <c r="C18759">
        <v>82.742399999999989</v>
      </c>
    </row>
    <row r="18760" spans="1:3">
      <c r="A18760" s="2" t="s">
        <v>25810</v>
      </c>
      <c r="B18760" s="2" t="s">
        <v>25808</v>
      </c>
      <c r="C18760">
        <v>110.55359999999999</v>
      </c>
    </row>
    <row r="18761" spans="1:3">
      <c r="A18761" s="2" t="s">
        <v>25811</v>
      </c>
      <c r="B18761" s="2" t="s">
        <v>25808</v>
      </c>
      <c r="C18761">
        <v>130.0848</v>
      </c>
    </row>
    <row r="18762" spans="1:3">
      <c r="A18762" s="2" t="s">
        <v>25812</v>
      </c>
      <c r="B18762" s="2" t="s">
        <v>25808</v>
      </c>
      <c r="C18762">
        <v>157.3656</v>
      </c>
    </row>
    <row r="18763" spans="1:3">
      <c r="A18763" s="2" t="s">
        <v>25813</v>
      </c>
      <c r="B18763" s="2" t="s">
        <v>25802</v>
      </c>
      <c r="C18763">
        <v>23.52</v>
      </c>
    </row>
    <row r="18764" spans="1:3">
      <c r="A18764" s="2" t="s">
        <v>25814</v>
      </c>
      <c r="B18764" s="2" t="s">
        <v>25802</v>
      </c>
      <c r="C18764">
        <v>29.743200000000002</v>
      </c>
    </row>
    <row r="18765" spans="1:3">
      <c r="A18765" s="2" t="s">
        <v>25815</v>
      </c>
      <c r="B18765" s="2" t="s">
        <v>25802</v>
      </c>
      <c r="C18765">
        <v>43.072800000000001</v>
      </c>
    </row>
    <row r="18766" spans="1:3">
      <c r="A18766" s="2" t="s">
        <v>25816</v>
      </c>
      <c r="B18766" s="2" t="s">
        <v>25802</v>
      </c>
      <c r="C18766">
        <v>58.072800000000001</v>
      </c>
    </row>
    <row r="18767" spans="1:3">
      <c r="A18767" s="2" t="s">
        <v>25817</v>
      </c>
      <c r="B18767" s="2" t="s">
        <v>25802</v>
      </c>
      <c r="C18767">
        <v>59.925599999999996</v>
      </c>
    </row>
    <row r="18768" spans="1:3">
      <c r="A18768" s="2" t="s">
        <v>25818</v>
      </c>
      <c r="B18768" s="2" t="s">
        <v>25819</v>
      </c>
      <c r="C18768">
        <v>111.45359999999999</v>
      </c>
    </row>
    <row r="18769" spans="1:3">
      <c r="A18769" s="2" t="s">
        <v>25820</v>
      </c>
      <c r="B18769" s="2" t="s">
        <v>25819</v>
      </c>
      <c r="C18769">
        <v>143.57999999999998</v>
      </c>
    </row>
    <row r="18770" spans="1:3">
      <c r="A18770" s="2" t="s">
        <v>25821</v>
      </c>
      <c r="B18770" s="2" t="s">
        <v>25819</v>
      </c>
      <c r="C18770">
        <v>185.45519999999999</v>
      </c>
    </row>
    <row r="18771" spans="1:3">
      <c r="A18771" s="2" t="s">
        <v>25822</v>
      </c>
      <c r="B18771" s="2" t="s">
        <v>25819</v>
      </c>
      <c r="C18771">
        <v>199.8168</v>
      </c>
    </row>
    <row r="18772" spans="1:3">
      <c r="A18772" s="2" t="s">
        <v>25823</v>
      </c>
      <c r="B18772" s="2" t="s">
        <v>25819</v>
      </c>
      <c r="C18772">
        <v>284.7</v>
      </c>
    </row>
    <row r="18773" spans="1:3">
      <c r="A18773" s="2" t="s">
        <v>25824</v>
      </c>
      <c r="B18773" s="2" t="s">
        <v>25825</v>
      </c>
      <c r="C18773">
        <v>2.7071999999999998</v>
      </c>
    </row>
    <row r="18774" spans="1:3">
      <c r="A18774" s="2" t="s">
        <v>25826</v>
      </c>
      <c r="B18774" s="2" t="s">
        <v>25827</v>
      </c>
      <c r="C18774">
        <v>6.9479999999999995</v>
      </c>
    </row>
    <row r="18775" spans="1:3">
      <c r="A18775" s="2" t="s">
        <v>25828</v>
      </c>
      <c r="B18775" s="2" t="s">
        <v>25829</v>
      </c>
      <c r="C18775">
        <v>26.498399999999997</v>
      </c>
    </row>
    <row r="18776" spans="1:3">
      <c r="A18776" s="2" t="s">
        <v>25830</v>
      </c>
      <c r="B18776" s="2" t="s">
        <v>25831</v>
      </c>
      <c r="C18776">
        <v>18.3888</v>
      </c>
    </row>
    <row r="18777" spans="1:3">
      <c r="A18777" s="2" t="s">
        <v>25832</v>
      </c>
      <c r="B18777" s="2" t="s">
        <v>25833</v>
      </c>
      <c r="C18777">
        <v>21.043200000000002</v>
      </c>
    </row>
    <row r="18778" spans="1:3">
      <c r="A18778" s="2" t="s">
        <v>25834</v>
      </c>
      <c r="B18778" s="2" t="s">
        <v>25835</v>
      </c>
      <c r="C18778">
        <v>8.3951999999999991</v>
      </c>
    </row>
    <row r="18779" spans="1:3">
      <c r="A18779" s="2" t="s">
        <v>25836</v>
      </c>
      <c r="B18779" s="2" t="s">
        <v>25835</v>
      </c>
      <c r="C18779">
        <v>9.4512</v>
      </c>
    </row>
    <row r="18780" spans="1:3">
      <c r="A18780" s="2" t="s">
        <v>25837</v>
      </c>
      <c r="B18780" s="2" t="s">
        <v>25835</v>
      </c>
      <c r="C18780">
        <v>10.288799999999998</v>
      </c>
    </row>
    <row r="18781" spans="1:3">
      <c r="A18781" s="2" t="s">
        <v>25838</v>
      </c>
      <c r="B18781" s="2" t="s">
        <v>25835</v>
      </c>
      <c r="C18781">
        <v>10.835999999999999</v>
      </c>
    </row>
    <row r="18782" spans="1:3">
      <c r="A18782" s="2" t="s">
        <v>25839</v>
      </c>
      <c r="B18782" s="2" t="s">
        <v>25835</v>
      </c>
      <c r="C18782">
        <v>11.1744</v>
      </c>
    </row>
    <row r="18783" spans="1:3">
      <c r="A18783" s="2" t="s">
        <v>25840</v>
      </c>
      <c r="B18783" s="2" t="s">
        <v>25835</v>
      </c>
      <c r="C18783">
        <v>12.5328</v>
      </c>
    </row>
    <row r="18784" spans="1:3">
      <c r="A18784" s="2" t="s">
        <v>25841</v>
      </c>
      <c r="B18784" s="2" t="s">
        <v>25835</v>
      </c>
      <c r="C18784">
        <v>16.197599999999998</v>
      </c>
    </row>
    <row r="18785" spans="1:3">
      <c r="A18785" s="2" t="s">
        <v>25842</v>
      </c>
      <c r="B18785" s="2" t="s">
        <v>25835</v>
      </c>
      <c r="C18785">
        <v>17.7408</v>
      </c>
    </row>
    <row r="18786" spans="1:3">
      <c r="A18786" s="2" t="s">
        <v>25843</v>
      </c>
      <c r="B18786" s="2" t="s">
        <v>25844</v>
      </c>
      <c r="C18786">
        <v>33.962399999999995</v>
      </c>
    </row>
    <row r="18787" spans="1:3">
      <c r="A18787" s="2" t="s">
        <v>25845</v>
      </c>
      <c r="B18787" s="2" t="s">
        <v>25844</v>
      </c>
      <c r="C18787">
        <v>37.960799999999999</v>
      </c>
    </row>
    <row r="18788" spans="1:3">
      <c r="A18788" s="2" t="s">
        <v>25846</v>
      </c>
      <c r="B18788" s="2" t="s">
        <v>25844</v>
      </c>
      <c r="C18788">
        <v>48.410400000000003</v>
      </c>
    </row>
    <row r="18789" spans="1:3">
      <c r="A18789" s="2" t="s">
        <v>25847</v>
      </c>
      <c r="B18789" s="2" t="s">
        <v>25844</v>
      </c>
      <c r="C18789">
        <v>52.516799999999996</v>
      </c>
    </row>
    <row r="18790" spans="1:3">
      <c r="A18790" s="2" t="s">
        <v>25848</v>
      </c>
      <c r="B18790" s="2" t="s">
        <v>25849</v>
      </c>
      <c r="C18790">
        <v>49.356000000000002</v>
      </c>
    </row>
    <row r="18791" spans="1:3">
      <c r="A18791" s="2" t="s">
        <v>25850</v>
      </c>
      <c r="B18791" s="2" t="s">
        <v>25849</v>
      </c>
      <c r="C18791">
        <v>56.800799999999995</v>
      </c>
    </row>
    <row r="18792" spans="1:3">
      <c r="A18792" s="2" t="s">
        <v>25851</v>
      </c>
      <c r="B18792" s="2" t="s">
        <v>25849</v>
      </c>
      <c r="C18792">
        <v>67.075199999999995</v>
      </c>
    </row>
    <row r="18793" spans="1:3">
      <c r="A18793" s="2" t="s">
        <v>25852</v>
      </c>
      <c r="B18793" s="2" t="s">
        <v>25849</v>
      </c>
      <c r="C18793">
        <v>78.595200000000006</v>
      </c>
    </row>
    <row r="18794" spans="1:3">
      <c r="A18794" s="2" t="s">
        <v>25853</v>
      </c>
      <c r="B18794" s="2" t="s">
        <v>25849</v>
      </c>
      <c r="C18794">
        <v>17.563200000000002</v>
      </c>
    </row>
    <row r="18795" spans="1:3">
      <c r="A18795" s="2" t="s">
        <v>25854</v>
      </c>
      <c r="B18795" s="2" t="s">
        <v>25849</v>
      </c>
      <c r="C18795">
        <v>87.472800000000007</v>
      </c>
    </row>
    <row r="18796" spans="1:3">
      <c r="A18796" s="2" t="s">
        <v>25855</v>
      </c>
      <c r="B18796" s="2" t="s">
        <v>25849</v>
      </c>
      <c r="C18796">
        <v>25.058399999999999</v>
      </c>
    </row>
    <row r="18797" spans="1:3">
      <c r="A18797" s="2" t="s">
        <v>25856</v>
      </c>
      <c r="B18797" s="2" t="s">
        <v>25849</v>
      </c>
      <c r="C18797">
        <v>29.020799999999998</v>
      </c>
    </row>
    <row r="18798" spans="1:3">
      <c r="A18798" s="2" t="s">
        <v>25857</v>
      </c>
      <c r="B18798" s="2" t="s">
        <v>25849</v>
      </c>
      <c r="C18798">
        <v>32.824800000000003</v>
      </c>
    </row>
    <row r="18799" spans="1:3">
      <c r="A18799" s="2" t="s">
        <v>25858</v>
      </c>
      <c r="B18799" s="2" t="s">
        <v>25849</v>
      </c>
      <c r="C18799">
        <v>40.639200000000002</v>
      </c>
    </row>
    <row r="18800" spans="1:3">
      <c r="A18800" s="2" t="s">
        <v>25859</v>
      </c>
      <c r="B18800" s="2" t="s">
        <v>25860</v>
      </c>
      <c r="C18800">
        <v>21.093599999999999</v>
      </c>
    </row>
    <row r="18801" spans="1:3">
      <c r="A18801" s="2" t="s">
        <v>25861</v>
      </c>
      <c r="B18801" s="2" t="s">
        <v>25860</v>
      </c>
      <c r="C18801">
        <v>23.376000000000001</v>
      </c>
    </row>
    <row r="18802" spans="1:3">
      <c r="A18802" s="2" t="s">
        <v>25862</v>
      </c>
      <c r="B18802" s="2" t="s">
        <v>25860</v>
      </c>
      <c r="C18802">
        <v>9.9</v>
      </c>
    </row>
    <row r="18803" spans="1:3">
      <c r="A18803" s="2" t="s">
        <v>25863</v>
      </c>
      <c r="B18803" s="2" t="s">
        <v>25860</v>
      </c>
      <c r="C18803">
        <v>10.9224</v>
      </c>
    </row>
    <row r="18804" spans="1:3">
      <c r="A18804" s="2" t="s">
        <v>25864</v>
      </c>
      <c r="B18804" s="2" t="s">
        <v>25860</v>
      </c>
      <c r="C18804">
        <v>12.1776</v>
      </c>
    </row>
    <row r="18805" spans="1:3">
      <c r="A18805" s="2" t="s">
        <v>25865</v>
      </c>
      <c r="B18805" s="2" t="s">
        <v>25860</v>
      </c>
      <c r="C18805">
        <v>13.6272</v>
      </c>
    </row>
    <row r="18806" spans="1:3">
      <c r="A18806" s="2" t="s">
        <v>25866</v>
      </c>
      <c r="B18806" s="2" t="s">
        <v>25860</v>
      </c>
      <c r="C18806">
        <v>14.815199999999999</v>
      </c>
    </row>
    <row r="18807" spans="1:3">
      <c r="A18807" s="2" t="s">
        <v>25867</v>
      </c>
      <c r="B18807" s="2" t="s">
        <v>25860</v>
      </c>
      <c r="C18807">
        <v>17.162400000000002</v>
      </c>
    </row>
    <row r="18808" spans="1:3">
      <c r="A18808" s="2" t="s">
        <v>25868</v>
      </c>
      <c r="B18808" s="2" t="s">
        <v>25869</v>
      </c>
      <c r="C18808">
        <v>19.898399999999999</v>
      </c>
    </row>
    <row r="18809" spans="1:3">
      <c r="A18809" s="2" t="s">
        <v>25870</v>
      </c>
      <c r="B18809" s="2" t="s">
        <v>25869</v>
      </c>
      <c r="C18809">
        <v>22.135200000000001</v>
      </c>
    </row>
    <row r="18810" spans="1:3">
      <c r="A18810" s="2" t="s">
        <v>25871</v>
      </c>
      <c r="B18810" s="2" t="s">
        <v>25869</v>
      </c>
      <c r="C18810">
        <v>8.6904000000000003</v>
      </c>
    </row>
    <row r="18811" spans="1:3">
      <c r="A18811" s="2" t="s">
        <v>25872</v>
      </c>
      <c r="B18811" s="2" t="s">
        <v>25869</v>
      </c>
      <c r="C18811">
        <v>9.8376000000000001</v>
      </c>
    </row>
    <row r="18812" spans="1:3">
      <c r="A18812" s="2" t="s">
        <v>25873</v>
      </c>
      <c r="B18812" s="2" t="s">
        <v>25869</v>
      </c>
      <c r="C18812">
        <v>11.255999999999998</v>
      </c>
    </row>
    <row r="18813" spans="1:3">
      <c r="A18813" s="2" t="s">
        <v>25874</v>
      </c>
      <c r="B18813" s="2" t="s">
        <v>25869</v>
      </c>
      <c r="C18813">
        <v>12.784800000000001</v>
      </c>
    </row>
    <row r="18814" spans="1:3">
      <c r="A18814" s="2" t="s">
        <v>25875</v>
      </c>
      <c r="B18814" s="2" t="s">
        <v>25869</v>
      </c>
      <c r="C18814">
        <v>13.9968</v>
      </c>
    </row>
    <row r="18815" spans="1:3">
      <c r="A18815" s="2" t="s">
        <v>25876</v>
      </c>
      <c r="B18815" s="2" t="s">
        <v>25869</v>
      </c>
      <c r="C18815">
        <v>16.478399999999997</v>
      </c>
    </row>
    <row r="18816" spans="1:3">
      <c r="A18816" s="2" t="s">
        <v>25877</v>
      </c>
      <c r="B18816" s="2" t="s">
        <v>25860</v>
      </c>
      <c r="C18816">
        <v>36.849599999999995</v>
      </c>
    </row>
    <row r="18817" spans="1:3">
      <c r="A18817" s="2" t="s">
        <v>25878</v>
      </c>
      <c r="B18817" s="2" t="s">
        <v>25860</v>
      </c>
      <c r="C18817">
        <v>41.205599999999997</v>
      </c>
    </row>
    <row r="18818" spans="1:3">
      <c r="A18818" s="2" t="s">
        <v>25879</v>
      </c>
      <c r="B18818" s="2" t="s">
        <v>25860</v>
      </c>
      <c r="C18818">
        <v>48.707999999999998</v>
      </c>
    </row>
    <row r="18819" spans="1:3">
      <c r="A18819" s="2" t="s">
        <v>25880</v>
      </c>
      <c r="B18819" s="2" t="s">
        <v>25860</v>
      </c>
      <c r="C18819">
        <v>21.362400000000001</v>
      </c>
    </row>
    <row r="18820" spans="1:3">
      <c r="A18820" s="2" t="s">
        <v>25881</v>
      </c>
      <c r="B18820" s="2" t="s">
        <v>25860</v>
      </c>
      <c r="C18820">
        <v>22.931999999999999</v>
      </c>
    </row>
    <row r="18821" spans="1:3">
      <c r="A18821" s="2" t="s">
        <v>25882</v>
      </c>
      <c r="B18821" s="2" t="s">
        <v>25860</v>
      </c>
      <c r="C18821">
        <v>24.184799999999999</v>
      </c>
    </row>
    <row r="18822" spans="1:3">
      <c r="A18822" s="2" t="s">
        <v>25883</v>
      </c>
      <c r="B18822" s="2" t="s">
        <v>25860</v>
      </c>
      <c r="C18822">
        <v>26.301600000000001</v>
      </c>
    </row>
    <row r="18823" spans="1:3">
      <c r="A18823" s="2" t="s">
        <v>25884</v>
      </c>
      <c r="B18823" s="2" t="s">
        <v>25860</v>
      </c>
      <c r="C18823">
        <v>27.871199999999998</v>
      </c>
    </row>
    <row r="18824" spans="1:3">
      <c r="A18824" s="2" t="s">
        <v>25885</v>
      </c>
      <c r="B18824" s="2" t="s">
        <v>25860</v>
      </c>
      <c r="C18824">
        <v>32.102399999999996</v>
      </c>
    </row>
    <row r="18825" spans="1:3">
      <c r="A18825" s="2" t="s">
        <v>25886</v>
      </c>
      <c r="B18825" s="2" t="s">
        <v>25887</v>
      </c>
      <c r="C18825">
        <v>13.0176</v>
      </c>
    </row>
    <row r="18826" spans="1:3">
      <c r="A18826" s="2" t="s">
        <v>25888</v>
      </c>
      <c r="B18826" s="2" t="s">
        <v>25887</v>
      </c>
      <c r="C18826">
        <v>31.247999999999998</v>
      </c>
    </row>
    <row r="18827" spans="1:3">
      <c r="A18827" s="2" t="s">
        <v>25889</v>
      </c>
      <c r="B18827" s="2" t="s">
        <v>25890</v>
      </c>
      <c r="C18827">
        <v>6.0407999999999999</v>
      </c>
    </row>
    <row r="18828" spans="1:3">
      <c r="A18828" s="2" t="s">
        <v>25891</v>
      </c>
      <c r="B18828" s="2" t="s">
        <v>25892</v>
      </c>
      <c r="C18828">
        <v>3.1391999999999998</v>
      </c>
    </row>
    <row r="18829" spans="1:3">
      <c r="A18829" s="2" t="s">
        <v>25893</v>
      </c>
      <c r="B18829" s="2" t="s">
        <v>25894</v>
      </c>
      <c r="C18829">
        <v>84.782399999999996</v>
      </c>
    </row>
    <row r="18830" spans="1:3">
      <c r="A18830" s="2" t="s">
        <v>25895</v>
      </c>
      <c r="B18830" s="2" t="s">
        <v>25894</v>
      </c>
      <c r="C18830">
        <v>89.251199999999997</v>
      </c>
    </row>
    <row r="18831" spans="1:3">
      <c r="A18831" s="2" t="s">
        <v>25896</v>
      </c>
      <c r="B18831" s="2" t="s">
        <v>25894</v>
      </c>
      <c r="C18831">
        <v>104.0136</v>
      </c>
    </row>
    <row r="18832" spans="1:3">
      <c r="A18832" s="2" t="s">
        <v>25897</v>
      </c>
      <c r="B18832" s="2" t="s">
        <v>25894</v>
      </c>
      <c r="C18832">
        <v>110.58479999999999</v>
      </c>
    </row>
    <row r="18833" spans="1:3">
      <c r="A18833" s="2" t="s">
        <v>25898</v>
      </c>
      <c r="B18833" s="2" t="s">
        <v>25894</v>
      </c>
      <c r="C18833">
        <v>117.48719999999999</v>
      </c>
    </row>
    <row r="18834" spans="1:3">
      <c r="A18834" s="2" t="s">
        <v>25899</v>
      </c>
      <c r="B18834" s="2" t="s">
        <v>25900</v>
      </c>
      <c r="C18834">
        <v>44.090400000000002</v>
      </c>
    </row>
    <row r="18835" spans="1:3">
      <c r="A18835" s="2" t="s">
        <v>25901</v>
      </c>
      <c r="B18835" s="2" t="s">
        <v>25900</v>
      </c>
      <c r="C18835">
        <v>47.524799999999999</v>
      </c>
    </row>
    <row r="18836" spans="1:3">
      <c r="A18836" s="2" t="s">
        <v>25902</v>
      </c>
      <c r="B18836" s="2" t="s">
        <v>25900</v>
      </c>
      <c r="C18836">
        <v>51.854399999999998</v>
      </c>
    </row>
    <row r="18837" spans="1:3">
      <c r="A18837" s="2" t="s">
        <v>25903</v>
      </c>
      <c r="B18837" s="2" t="s">
        <v>25900</v>
      </c>
      <c r="C18837">
        <v>57.996000000000002</v>
      </c>
    </row>
    <row r="18838" spans="1:3">
      <c r="A18838" s="2" t="s">
        <v>25904</v>
      </c>
      <c r="B18838" s="2" t="s">
        <v>25900</v>
      </c>
      <c r="C18838">
        <v>59.647199999999998</v>
      </c>
    </row>
    <row r="18839" spans="1:3">
      <c r="A18839" s="2" t="s">
        <v>25905</v>
      </c>
      <c r="B18839" s="2" t="s">
        <v>25906</v>
      </c>
      <c r="C18839">
        <v>150.2928</v>
      </c>
    </row>
    <row r="18840" spans="1:3">
      <c r="A18840" s="2" t="s">
        <v>25907</v>
      </c>
      <c r="B18840" s="2" t="s">
        <v>25906</v>
      </c>
      <c r="C18840">
        <v>168.00959999999998</v>
      </c>
    </row>
    <row r="18841" spans="1:3">
      <c r="A18841" s="2" t="s">
        <v>25908</v>
      </c>
      <c r="B18841" s="2" t="s">
        <v>25906</v>
      </c>
      <c r="C18841">
        <v>176.13839999999999</v>
      </c>
    </row>
    <row r="18842" spans="1:3">
      <c r="A18842" s="2" t="s">
        <v>25909</v>
      </c>
      <c r="B18842" s="2" t="s">
        <v>25906</v>
      </c>
      <c r="C18842">
        <v>179.83680000000001</v>
      </c>
    </row>
    <row r="18843" spans="1:3">
      <c r="A18843" s="2" t="s">
        <v>25910</v>
      </c>
      <c r="B18843" s="2" t="s">
        <v>25906</v>
      </c>
      <c r="C18843">
        <v>187.98479999999998</v>
      </c>
    </row>
    <row r="18844" spans="1:3">
      <c r="A18844" s="2" t="s">
        <v>25911</v>
      </c>
      <c r="B18844" s="2" t="s">
        <v>25912</v>
      </c>
      <c r="C18844">
        <v>111.18239999999999</v>
      </c>
    </row>
    <row r="18845" spans="1:3">
      <c r="A18845" s="2" t="s">
        <v>25913</v>
      </c>
      <c r="B18845" s="2" t="s">
        <v>25912</v>
      </c>
      <c r="C18845">
        <v>113.1408</v>
      </c>
    </row>
    <row r="18846" spans="1:3">
      <c r="A18846" s="2" t="s">
        <v>25914</v>
      </c>
      <c r="B18846" s="2" t="s">
        <v>25912</v>
      </c>
      <c r="C18846">
        <v>115.5408</v>
      </c>
    </row>
    <row r="18847" spans="1:3">
      <c r="A18847" s="2" t="s">
        <v>25915</v>
      </c>
      <c r="B18847" s="2" t="s">
        <v>25912</v>
      </c>
      <c r="C18847">
        <v>123.22319999999998</v>
      </c>
    </row>
    <row r="18848" spans="1:3">
      <c r="A18848" s="2" t="s">
        <v>25916</v>
      </c>
      <c r="B18848" s="2" t="s">
        <v>25912</v>
      </c>
      <c r="C18848">
        <v>124.05359999999999</v>
      </c>
    </row>
    <row r="18849" spans="1:3">
      <c r="A18849" s="2" t="s">
        <v>25917</v>
      </c>
      <c r="B18849" s="2" t="s">
        <v>25918</v>
      </c>
      <c r="C18849">
        <v>331.67520000000002</v>
      </c>
    </row>
    <row r="18850" spans="1:3">
      <c r="A18850" s="2" t="s">
        <v>25919</v>
      </c>
      <c r="B18850" s="2" t="s">
        <v>25918</v>
      </c>
      <c r="C18850">
        <v>366.9624</v>
      </c>
    </row>
    <row r="18851" spans="1:3">
      <c r="A18851" s="2" t="s">
        <v>25920</v>
      </c>
      <c r="B18851" s="2" t="s">
        <v>25918</v>
      </c>
      <c r="C18851">
        <v>387.012</v>
      </c>
    </row>
    <row r="18852" spans="1:3">
      <c r="A18852" s="2" t="s">
        <v>25921</v>
      </c>
      <c r="B18852" s="2" t="s">
        <v>25918</v>
      </c>
      <c r="C18852">
        <v>407.14319999999998</v>
      </c>
    </row>
    <row r="18853" spans="1:3">
      <c r="A18853" s="2" t="s">
        <v>25922</v>
      </c>
      <c r="B18853" s="2" t="s">
        <v>25918</v>
      </c>
      <c r="C18853">
        <v>414.53039999999999</v>
      </c>
    </row>
    <row r="18854" spans="1:3">
      <c r="A18854" s="2" t="s">
        <v>25923</v>
      </c>
      <c r="B18854" s="2" t="s">
        <v>25924</v>
      </c>
      <c r="C18854">
        <v>10.9344</v>
      </c>
    </row>
    <row r="18855" spans="1:3">
      <c r="A18855" s="2" t="s">
        <v>25925</v>
      </c>
      <c r="B18855" s="2" t="s">
        <v>25926</v>
      </c>
      <c r="C18855">
        <v>29.229600000000001</v>
      </c>
    </row>
    <row r="18856" spans="1:3">
      <c r="A18856" s="2" t="s">
        <v>25927</v>
      </c>
      <c r="B18856" s="2" t="s">
        <v>25926</v>
      </c>
      <c r="C18856">
        <v>32.584800000000001</v>
      </c>
    </row>
    <row r="18857" spans="1:3">
      <c r="A18857" s="2" t="s">
        <v>25928</v>
      </c>
      <c r="B18857" s="2" t="s">
        <v>25926</v>
      </c>
      <c r="C18857">
        <v>37.2288</v>
      </c>
    </row>
    <row r="18858" spans="1:3">
      <c r="A18858" s="2" t="s">
        <v>25929</v>
      </c>
      <c r="B18858" s="2" t="s">
        <v>25926</v>
      </c>
      <c r="C18858">
        <v>43.970399999999998</v>
      </c>
    </row>
    <row r="18859" spans="1:3">
      <c r="A18859" s="2" t="s">
        <v>25930</v>
      </c>
      <c r="B18859" s="2" t="s">
        <v>25926</v>
      </c>
      <c r="C18859">
        <v>45.496799999999993</v>
      </c>
    </row>
    <row r="18860" spans="1:3">
      <c r="A18860" s="2" t="s">
        <v>25931</v>
      </c>
      <c r="B18860" s="2" t="s">
        <v>25932</v>
      </c>
      <c r="C18860">
        <v>70.924799999999991</v>
      </c>
    </row>
    <row r="18861" spans="1:3">
      <c r="A18861" s="2" t="s">
        <v>25933</v>
      </c>
      <c r="B18861" s="2" t="s">
        <v>25932</v>
      </c>
      <c r="C18861">
        <v>81.084000000000003</v>
      </c>
    </row>
    <row r="18862" spans="1:3">
      <c r="A18862" s="2" t="s">
        <v>25934</v>
      </c>
      <c r="B18862" s="2" t="s">
        <v>25932</v>
      </c>
      <c r="C18862">
        <v>86.373599999999996</v>
      </c>
    </row>
    <row r="18863" spans="1:3">
      <c r="A18863" s="2" t="s">
        <v>25935</v>
      </c>
      <c r="B18863" s="2" t="s">
        <v>25932</v>
      </c>
      <c r="C18863">
        <v>92.985599999999991</v>
      </c>
    </row>
    <row r="18864" spans="1:3">
      <c r="A18864" s="2" t="s">
        <v>25936</v>
      </c>
      <c r="B18864" s="2" t="s">
        <v>25932</v>
      </c>
      <c r="C18864">
        <v>103.8408</v>
      </c>
    </row>
    <row r="18865" spans="1:3">
      <c r="A18865" s="2" t="s">
        <v>25937</v>
      </c>
      <c r="B18865" s="2" t="s">
        <v>25938</v>
      </c>
      <c r="C18865">
        <v>30.876000000000001</v>
      </c>
    </row>
    <row r="18866" spans="1:3">
      <c r="A18866" s="2" t="s">
        <v>25939</v>
      </c>
      <c r="B18866" s="2" t="s">
        <v>25938</v>
      </c>
      <c r="C18866">
        <v>34.283999999999999</v>
      </c>
    </row>
    <row r="18867" spans="1:3">
      <c r="A18867" s="2" t="s">
        <v>25940</v>
      </c>
      <c r="B18867" s="2" t="s">
        <v>25938</v>
      </c>
      <c r="C18867">
        <v>38.505600000000001</v>
      </c>
    </row>
    <row r="18868" spans="1:3">
      <c r="A18868" s="2" t="s">
        <v>25941</v>
      </c>
      <c r="B18868" s="2" t="s">
        <v>25938</v>
      </c>
      <c r="C18868">
        <v>44.58</v>
      </c>
    </row>
    <row r="18869" spans="1:3">
      <c r="A18869" s="2" t="s">
        <v>25942</v>
      </c>
      <c r="B18869" s="2" t="s">
        <v>25938</v>
      </c>
      <c r="C18869">
        <v>46.127999999999993</v>
      </c>
    </row>
    <row r="18870" spans="1:3">
      <c r="A18870" s="2" t="s">
        <v>25943</v>
      </c>
      <c r="B18870" s="2" t="s">
        <v>25944</v>
      </c>
      <c r="C18870">
        <v>93.463200000000001</v>
      </c>
    </row>
    <row r="18871" spans="1:3">
      <c r="A18871" s="2" t="s">
        <v>25945</v>
      </c>
      <c r="B18871" s="2" t="s">
        <v>25944</v>
      </c>
      <c r="C18871">
        <v>97.831199999999995</v>
      </c>
    </row>
    <row r="18872" spans="1:3">
      <c r="A18872" s="2" t="s">
        <v>25946</v>
      </c>
      <c r="B18872" s="2" t="s">
        <v>25944</v>
      </c>
      <c r="C18872">
        <v>115.65119999999999</v>
      </c>
    </row>
    <row r="18873" spans="1:3">
      <c r="A18873" s="2" t="s">
        <v>25947</v>
      </c>
      <c r="B18873" s="2" t="s">
        <v>25944</v>
      </c>
      <c r="C18873">
        <v>119.19840000000001</v>
      </c>
    </row>
    <row r="18874" spans="1:3">
      <c r="A18874" s="2" t="s">
        <v>25948</v>
      </c>
      <c r="B18874" s="2" t="s">
        <v>25944</v>
      </c>
      <c r="C18874">
        <v>127.77119999999999</v>
      </c>
    </row>
    <row r="18875" spans="1:3">
      <c r="A18875" s="2" t="s">
        <v>25949</v>
      </c>
      <c r="B18875" s="2" t="s">
        <v>25950</v>
      </c>
      <c r="C18875">
        <v>62.356799999999993</v>
      </c>
    </row>
    <row r="18876" spans="1:3">
      <c r="A18876" s="2" t="s">
        <v>25951</v>
      </c>
      <c r="B18876" s="2" t="s">
        <v>25950</v>
      </c>
      <c r="C18876">
        <v>64.031999999999996</v>
      </c>
    </row>
    <row r="18877" spans="1:3">
      <c r="A18877" s="2" t="s">
        <v>25952</v>
      </c>
      <c r="B18877" s="2" t="s">
        <v>25950</v>
      </c>
      <c r="C18877">
        <v>65.707199999999986</v>
      </c>
    </row>
    <row r="18878" spans="1:3">
      <c r="A18878" s="2" t="s">
        <v>25953</v>
      </c>
      <c r="B18878" s="2" t="s">
        <v>25950</v>
      </c>
      <c r="C18878">
        <v>67.415999999999997</v>
      </c>
    </row>
    <row r="18879" spans="1:3">
      <c r="A18879" s="2" t="s">
        <v>25954</v>
      </c>
      <c r="B18879" s="2" t="s">
        <v>25950</v>
      </c>
      <c r="C18879">
        <v>69.088799999999992</v>
      </c>
    </row>
    <row r="18880" spans="1:3">
      <c r="A18880" s="2" t="s">
        <v>25955</v>
      </c>
      <c r="B18880" s="2" t="s">
        <v>25956</v>
      </c>
      <c r="C18880">
        <v>131.9736</v>
      </c>
    </row>
    <row r="18881" spans="1:3">
      <c r="A18881" s="2" t="s">
        <v>25957</v>
      </c>
      <c r="B18881" s="2" t="s">
        <v>25956</v>
      </c>
      <c r="C18881">
        <v>138.14879999999999</v>
      </c>
    </row>
    <row r="18882" spans="1:3">
      <c r="A18882" s="2" t="s">
        <v>25958</v>
      </c>
      <c r="B18882" s="2" t="s">
        <v>25956</v>
      </c>
      <c r="C18882">
        <v>180.61920000000001</v>
      </c>
    </row>
    <row r="18883" spans="1:3">
      <c r="A18883" s="2" t="s">
        <v>25959</v>
      </c>
      <c r="B18883" s="2" t="s">
        <v>25956</v>
      </c>
      <c r="C18883">
        <v>183.91919999999999</v>
      </c>
    </row>
    <row r="18884" spans="1:3">
      <c r="A18884" s="2" t="s">
        <v>25960</v>
      </c>
      <c r="B18884" s="2" t="s">
        <v>25956</v>
      </c>
      <c r="C18884">
        <v>196.0848</v>
      </c>
    </row>
    <row r="18885" spans="1:3">
      <c r="A18885" s="2" t="s">
        <v>25961</v>
      </c>
      <c r="B18885" s="2" t="s">
        <v>25962</v>
      </c>
      <c r="C18885">
        <v>8.0519999999999996</v>
      </c>
    </row>
    <row r="18886" spans="1:3">
      <c r="A18886" s="2" t="s">
        <v>25963</v>
      </c>
      <c r="B18886" s="2" t="s">
        <v>25964</v>
      </c>
      <c r="C18886">
        <v>32.152799999999999</v>
      </c>
    </row>
    <row r="18887" spans="1:3">
      <c r="A18887" s="2" t="s">
        <v>25965</v>
      </c>
      <c r="B18887" s="2" t="s">
        <v>25964</v>
      </c>
      <c r="C18887">
        <v>35.769599999999997</v>
      </c>
    </row>
    <row r="18888" spans="1:3">
      <c r="A18888" s="2" t="s">
        <v>25966</v>
      </c>
      <c r="B18888" s="2" t="s">
        <v>25964</v>
      </c>
      <c r="C18888">
        <v>37.461599999999997</v>
      </c>
    </row>
    <row r="18889" spans="1:3">
      <c r="A18889" s="2" t="s">
        <v>25967</v>
      </c>
      <c r="B18889" s="2" t="s">
        <v>25964</v>
      </c>
      <c r="C18889">
        <v>41.416799999999995</v>
      </c>
    </row>
    <row r="18890" spans="1:3">
      <c r="A18890" s="2" t="s">
        <v>25968</v>
      </c>
      <c r="B18890" s="2" t="s">
        <v>25969</v>
      </c>
      <c r="C18890">
        <v>32.152799999999999</v>
      </c>
    </row>
    <row r="18891" spans="1:3">
      <c r="A18891" s="2" t="s">
        <v>25970</v>
      </c>
      <c r="B18891" s="2" t="s">
        <v>25969</v>
      </c>
      <c r="C18891">
        <v>35.316000000000003</v>
      </c>
    </row>
    <row r="18892" spans="1:3">
      <c r="A18892" s="2" t="s">
        <v>25971</v>
      </c>
      <c r="B18892" s="2" t="s">
        <v>25969</v>
      </c>
      <c r="C18892">
        <v>37.461599999999997</v>
      </c>
    </row>
    <row r="18893" spans="1:3">
      <c r="A18893" s="2" t="s">
        <v>25972</v>
      </c>
      <c r="B18893" s="2" t="s">
        <v>25969</v>
      </c>
      <c r="C18893">
        <v>41.416799999999995</v>
      </c>
    </row>
    <row r="18894" spans="1:3">
      <c r="A18894" s="2" t="s">
        <v>25973</v>
      </c>
      <c r="B18894" s="2" t="s">
        <v>25974</v>
      </c>
      <c r="C18894">
        <v>5.0183999999999997</v>
      </c>
    </row>
    <row r="18895" spans="1:3">
      <c r="A18895" s="2" t="s">
        <v>25975</v>
      </c>
      <c r="B18895" s="2" t="s">
        <v>25974</v>
      </c>
      <c r="C18895">
        <v>5.9375999999999998</v>
      </c>
    </row>
    <row r="18896" spans="1:3">
      <c r="A18896" s="2" t="s">
        <v>25976</v>
      </c>
      <c r="B18896" s="2" t="s">
        <v>25974</v>
      </c>
      <c r="C18896">
        <v>6.5208000000000004</v>
      </c>
    </row>
    <row r="18897" spans="1:3">
      <c r="A18897" s="2" t="s">
        <v>25977</v>
      </c>
      <c r="B18897" s="2" t="s">
        <v>25974</v>
      </c>
      <c r="C18897">
        <v>7.8912000000000004</v>
      </c>
    </row>
    <row r="18898" spans="1:3">
      <c r="A18898" s="2" t="s">
        <v>25978</v>
      </c>
      <c r="B18898" s="2" t="s">
        <v>25979</v>
      </c>
      <c r="C18898">
        <v>8.8872</v>
      </c>
    </row>
    <row r="18899" spans="1:3">
      <c r="A18899" s="2" t="s">
        <v>25980</v>
      </c>
      <c r="B18899" s="2" t="s">
        <v>24764</v>
      </c>
      <c r="C18899">
        <v>13.0944</v>
      </c>
    </row>
    <row r="18900" spans="1:3">
      <c r="A18900" s="2" t="s">
        <v>25981</v>
      </c>
      <c r="B18900" s="2" t="s">
        <v>25982</v>
      </c>
      <c r="C18900">
        <v>35.968800000000002</v>
      </c>
    </row>
    <row r="18901" spans="1:3">
      <c r="A18901" s="2" t="s">
        <v>25983</v>
      </c>
      <c r="B18901" s="2" t="s">
        <v>25984</v>
      </c>
      <c r="C18901">
        <v>6.5591999999999997</v>
      </c>
    </row>
    <row r="18902" spans="1:3">
      <c r="A18902" s="2" t="s">
        <v>25985</v>
      </c>
      <c r="B18902" s="2" t="s">
        <v>25986</v>
      </c>
      <c r="C18902">
        <v>7.4687999999999999</v>
      </c>
    </row>
    <row r="18903" spans="1:3">
      <c r="A18903" s="2" t="s">
        <v>25987</v>
      </c>
      <c r="B18903" s="2" t="s">
        <v>24768</v>
      </c>
      <c r="C18903">
        <v>2.5920000000000001</v>
      </c>
    </row>
    <row r="18904" spans="1:3">
      <c r="A18904" s="2" t="s">
        <v>25988</v>
      </c>
      <c r="B18904" s="2" t="s">
        <v>24768</v>
      </c>
      <c r="C18904">
        <v>2.8439999999999999</v>
      </c>
    </row>
    <row r="18905" spans="1:3">
      <c r="A18905" s="2" t="s">
        <v>25989</v>
      </c>
      <c r="B18905" s="2" t="s">
        <v>24768</v>
      </c>
      <c r="C18905">
        <v>10.5768</v>
      </c>
    </row>
    <row r="18906" spans="1:3">
      <c r="A18906" s="2" t="s">
        <v>25990</v>
      </c>
      <c r="B18906" s="2" t="s">
        <v>24768</v>
      </c>
      <c r="C18906">
        <v>6.9215999999999998</v>
      </c>
    </row>
    <row r="18907" spans="1:3">
      <c r="A18907" s="2" t="s">
        <v>25991</v>
      </c>
      <c r="B18907" s="2" t="s">
        <v>25992</v>
      </c>
      <c r="C18907">
        <v>9.0119999999999987</v>
      </c>
    </row>
    <row r="18908" spans="1:3">
      <c r="A18908" s="2" t="s">
        <v>25993</v>
      </c>
      <c r="B18908" s="2" t="s">
        <v>25994</v>
      </c>
      <c r="C18908">
        <v>6.0552000000000001</v>
      </c>
    </row>
    <row r="18909" spans="1:3">
      <c r="A18909" s="2" t="s">
        <v>25995</v>
      </c>
      <c r="B18909" s="2" t="s">
        <v>25994</v>
      </c>
      <c r="C18909">
        <v>7.0968</v>
      </c>
    </row>
    <row r="18910" spans="1:3">
      <c r="A18910" s="2" t="s">
        <v>25996</v>
      </c>
      <c r="B18910" s="2" t="s">
        <v>25994</v>
      </c>
      <c r="C18910">
        <v>7.6895999999999995</v>
      </c>
    </row>
    <row r="18911" spans="1:3">
      <c r="A18911" s="2" t="s">
        <v>25997</v>
      </c>
      <c r="B18911" s="2" t="s">
        <v>25994</v>
      </c>
      <c r="C18911">
        <v>9.508799999999999</v>
      </c>
    </row>
    <row r="18912" spans="1:3">
      <c r="A18912" s="2" t="s">
        <v>25998</v>
      </c>
      <c r="B18912" s="2" t="s">
        <v>25994</v>
      </c>
      <c r="C18912">
        <v>10.8864</v>
      </c>
    </row>
    <row r="18913" spans="1:3">
      <c r="A18913" s="2" t="s">
        <v>25999</v>
      </c>
      <c r="B18913" s="2" t="s">
        <v>25994</v>
      </c>
      <c r="C18913">
        <v>13.068</v>
      </c>
    </row>
    <row r="18914" spans="1:3">
      <c r="A18914" s="2" t="s">
        <v>26000</v>
      </c>
      <c r="B18914" s="2" t="s">
        <v>25994</v>
      </c>
      <c r="C18914">
        <v>17.04</v>
      </c>
    </row>
    <row r="18915" spans="1:3">
      <c r="A18915" s="2" t="s">
        <v>26001</v>
      </c>
      <c r="B18915" s="2" t="s">
        <v>25994</v>
      </c>
      <c r="C18915">
        <v>18.808800000000002</v>
      </c>
    </row>
    <row r="18916" spans="1:3">
      <c r="A18916" s="2" t="s">
        <v>26002</v>
      </c>
      <c r="B18916" s="2" t="s">
        <v>25994</v>
      </c>
      <c r="C18916">
        <v>16.7136</v>
      </c>
    </row>
    <row r="18917" spans="1:3">
      <c r="A18917" s="2" t="s">
        <v>26003</v>
      </c>
      <c r="B18917" s="2" t="s">
        <v>25994</v>
      </c>
      <c r="C18917">
        <v>38.035199999999996</v>
      </c>
    </row>
    <row r="18918" spans="1:3">
      <c r="A18918" s="2" t="s">
        <v>26004</v>
      </c>
      <c r="B18918" s="2" t="s">
        <v>25994</v>
      </c>
      <c r="C18918">
        <v>19.451999999999998</v>
      </c>
    </row>
    <row r="18919" spans="1:3">
      <c r="A18919" s="2" t="s">
        <v>26005</v>
      </c>
      <c r="B18919" s="2" t="s">
        <v>25994</v>
      </c>
      <c r="C18919">
        <v>20.990399999999998</v>
      </c>
    </row>
    <row r="18920" spans="1:3">
      <c r="A18920" s="2" t="s">
        <v>26006</v>
      </c>
      <c r="B18920" s="2" t="s">
        <v>25994</v>
      </c>
      <c r="C18920">
        <v>22.5336</v>
      </c>
    </row>
    <row r="18921" spans="1:3">
      <c r="A18921" s="2" t="s">
        <v>26007</v>
      </c>
      <c r="B18921" s="2" t="s">
        <v>25994</v>
      </c>
      <c r="C18921">
        <v>24.083999999999996</v>
      </c>
    </row>
    <row r="18922" spans="1:3">
      <c r="A18922" s="2" t="s">
        <v>26008</v>
      </c>
      <c r="B18922" s="2" t="s">
        <v>25994</v>
      </c>
      <c r="C18922">
        <v>27.071999999999999</v>
      </c>
    </row>
    <row r="18923" spans="1:3">
      <c r="A18923" s="2" t="s">
        <v>26009</v>
      </c>
      <c r="B18923" s="2" t="s">
        <v>25994</v>
      </c>
      <c r="C18923">
        <v>32.601599999999998</v>
      </c>
    </row>
    <row r="18924" spans="1:3">
      <c r="A18924" s="2" t="s">
        <v>26010</v>
      </c>
      <c r="B18924" s="2" t="s">
        <v>26011</v>
      </c>
      <c r="C18924">
        <v>60.943199999999997</v>
      </c>
    </row>
    <row r="18925" spans="1:3">
      <c r="A18925" s="2" t="s">
        <v>26012</v>
      </c>
      <c r="B18925" s="2" t="s">
        <v>26011</v>
      </c>
      <c r="C18925">
        <v>38.076000000000001</v>
      </c>
    </row>
    <row r="18926" spans="1:3">
      <c r="A18926" s="2" t="s">
        <v>26013</v>
      </c>
      <c r="B18926" s="2" t="s">
        <v>26011</v>
      </c>
      <c r="C18926">
        <v>42.955199999999998</v>
      </c>
    </row>
    <row r="18927" spans="1:3">
      <c r="A18927" s="2" t="s">
        <v>26014</v>
      </c>
      <c r="B18927" s="2" t="s">
        <v>26011</v>
      </c>
      <c r="C18927">
        <v>51.964800000000004</v>
      </c>
    </row>
    <row r="18928" spans="1:3">
      <c r="A18928" s="2" t="s">
        <v>26015</v>
      </c>
      <c r="B18928" s="2" t="s">
        <v>26016</v>
      </c>
      <c r="C18928">
        <v>8.5272000000000006</v>
      </c>
    </row>
    <row r="18929" spans="1:3">
      <c r="A18929" s="2" t="s">
        <v>26017</v>
      </c>
      <c r="B18929" s="2" t="s">
        <v>26016</v>
      </c>
      <c r="C18929">
        <v>9.1776</v>
      </c>
    </row>
    <row r="18930" spans="1:3">
      <c r="A18930" s="2" t="s">
        <v>26018</v>
      </c>
      <c r="B18930" s="2" t="s">
        <v>26016</v>
      </c>
      <c r="C18930">
        <v>10.008000000000001</v>
      </c>
    </row>
    <row r="18931" spans="1:3">
      <c r="A18931" s="2" t="s">
        <v>26019</v>
      </c>
      <c r="B18931" s="2" t="s">
        <v>26020</v>
      </c>
      <c r="C18931">
        <v>3.5231999999999997</v>
      </c>
    </row>
    <row r="18932" spans="1:3">
      <c r="A18932" s="2" t="s">
        <v>26021</v>
      </c>
      <c r="B18932" s="2" t="s">
        <v>26022</v>
      </c>
      <c r="C18932">
        <v>4.9391999999999996</v>
      </c>
    </row>
    <row r="18933" spans="1:3">
      <c r="A18933" s="2" t="s">
        <v>26023</v>
      </c>
      <c r="B18933" s="2" t="s">
        <v>26022</v>
      </c>
      <c r="C18933">
        <v>5.4527999999999999</v>
      </c>
    </row>
    <row r="18934" spans="1:3">
      <c r="A18934" s="2" t="s">
        <v>26024</v>
      </c>
      <c r="B18934" s="2" t="s">
        <v>26022</v>
      </c>
      <c r="C18934">
        <v>8.4599999999999991</v>
      </c>
    </row>
    <row r="18935" spans="1:3">
      <c r="A18935" s="2" t="s">
        <v>26025</v>
      </c>
      <c r="B18935" s="2" t="s">
        <v>26022</v>
      </c>
      <c r="C18935">
        <v>11.135999999999999</v>
      </c>
    </row>
    <row r="18936" spans="1:3">
      <c r="A18936" s="2" t="s">
        <v>26026</v>
      </c>
      <c r="B18936" s="2" t="s">
        <v>26022</v>
      </c>
      <c r="C18936">
        <v>12.319199999999999</v>
      </c>
    </row>
    <row r="18937" spans="1:3">
      <c r="A18937" s="2" t="s">
        <v>26027</v>
      </c>
      <c r="B18937" s="2" t="s">
        <v>26022</v>
      </c>
      <c r="C18937">
        <v>16.807199999999998</v>
      </c>
    </row>
    <row r="18938" spans="1:3">
      <c r="A18938" s="2" t="s">
        <v>26028</v>
      </c>
      <c r="B18938" s="2" t="s">
        <v>26022</v>
      </c>
      <c r="C18938">
        <v>3.2255999999999996</v>
      </c>
    </row>
    <row r="18939" spans="1:3">
      <c r="A18939" s="2" t="s">
        <v>26029</v>
      </c>
      <c r="B18939" s="2" t="s">
        <v>26022</v>
      </c>
      <c r="C18939">
        <v>3.4223999999999997</v>
      </c>
    </row>
    <row r="18940" spans="1:3">
      <c r="A18940" s="2" t="s">
        <v>26030</v>
      </c>
      <c r="B18940" s="2" t="s">
        <v>26022</v>
      </c>
      <c r="C18940">
        <v>3.7151999999999998</v>
      </c>
    </row>
    <row r="18941" spans="1:3">
      <c r="A18941" s="2" t="s">
        <v>26031</v>
      </c>
      <c r="B18941" s="2" t="s">
        <v>26022</v>
      </c>
      <c r="C18941">
        <v>4.9391999999999996</v>
      </c>
    </row>
    <row r="18942" spans="1:3">
      <c r="A18942" s="2" t="s">
        <v>26032</v>
      </c>
      <c r="B18942" s="2" t="s">
        <v>26022</v>
      </c>
      <c r="C18942">
        <v>5.4527999999999999</v>
      </c>
    </row>
    <row r="18943" spans="1:3">
      <c r="A18943" s="2" t="s">
        <v>26033</v>
      </c>
      <c r="B18943" s="2" t="s">
        <v>26022</v>
      </c>
      <c r="C18943">
        <v>8.4599999999999991</v>
      </c>
    </row>
    <row r="18944" spans="1:3">
      <c r="A18944" s="2" t="s">
        <v>26034</v>
      </c>
      <c r="B18944" s="2" t="s">
        <v>26022</v>
      </c>
      <c r="C18944">
        <v>11.135999999999999</v>
      </c>
    </row>
    <row r="18945" spans="1:3">
      <c r="A18945" s="2" t="s">
        <v>26035</v>
      </c>
      <c r="B18945" s="2" t="s">
        <v>26022</v>
      </c>
      <c r="C18945">
        <v>12.319199999999999</v>
      </c>
    </row>
    <row r="18946" spans="1:3">
      <c r="A18946" s="2" t="s">
        <v>26036</v>
      </c>
      <c r="B18946" s="2" t="s">
        <v>26022</v>
      </c>
      <c r="C18946">
        <v>16.807199999999998</v>
      </c>
    </row>
    <row r="18947" spans="1:3">
      <c r="A18947" s="2" t="s">
        <v>26037</v>
      </c>
      <c r="B18947" s="2" t="s">
        <v>26022</v>
      </c>
      <c r="C18947">
        <v>3.2255999999999996</v>
      </c>
    </row>
    <row r="18948" spans="1:3">
      <c r="A18948" s="2" t="s">
        <v>26038</v>
      </c>
      <c r="B18948" s="2" t="s">
        <v>26022</v>
      </c>
      <c r="C18948">
        <v>3.4223999999999997</v>
      </c>
    </row>
    <row r="18949" spans="1:3">
      <c r="A18949" s="2" t="s">
        <v>26039</v>
      </c>
      <c r="B18949" s="2" t="s">
        <v>26022</v>
      </c>
      <c r="C18949">
        <v>3.7151999999999998</v>
      </c>
    </row>
    <row r="18950" spans="1:3">
      <c r="A18950" s="2" t="s">
        <v>26040</v>
      </c>
      <c r="B18950" s="2" t="s">
        <v>26022</v>
      </c>
      <c r="C18950">
        <v>4.9391999999999996</v>
      </c>
    </row>
    <row r="18951" spans="1:3">
      <c r="A18951" s="2" t="s">
        <v>26041</v>
      </c>
      <c r="B18951" s="2" t="s">
        <v>26022</v>
      </c>
      <c r="C18951">
        <v>5.4527999999999999</v>
      </c>
    </row>
    <row r="18952" spans="1:3">
      <c r="A18952" s="2" t="s">
        <v>26042</v>
      </c>
      <c r="B18952" s="2" t="s">
        <v>26022</v>
      </c>
      <c r="C18952">
        <v>8.4599999999999991</v>
      </c>
    </row>
    <row r="18953" spans="1:3">
      <c r="A18953" s="2" t="s">
        <v>26043</v>
      </c>
      <c r="B18953" s="2" t="s">
        <v>26022</v>
      </c>
      <c r="C18953">
        <v>11.135999999999999</v>
      </c>
    </row>
    <row r="18954" spans="1:3">
      <c r="A18954" s="2" t="s">
        <v>26044</v>
      </c>
      <c r="B18954" s="2" t="s">
        <v>26022</v>
      </c>
      <c r="C18954">
        <v>12.319199999999999</v>
      </c>
    </row>
    <row r="18955" spans="1:3">
      <c r="A18955" s="2" t="s">
        <v>26045</v>
      </c>
      <c r="B18955" s="2" t="s">
        <v>26022</v>
      </c>
      <c r="C18955">
        <v>16.807199999999998</v>
      </c>
    </row>
    <row r="18956" spans="1:3">
      <c r="A18956" s="2" t="s">
        <v>26046</v>
      </c>
      <c r="B18956" s="2" t="s">
        <v>26022</v>
      </c>
      <c r="C18956">
        <v>3.7151999999999998</v>
      </c>
    </row>
    <row r="18957" spans="1:3">
      <c r="A18957" s="2" t="s">
        <v>26047</v>
      </c>
      <c r="B18957" s="2" t="s">
        <v>26022</v>
      </c>
      <c r="C18957">
        <v>4.9391999999999996</v>
      </c>
    </row>
    <row r="18958" spans="1:3">
      <c r="A18958" s="2" t="s">
        <v>26048</v>
      </c>
      <c r="B18958" s="2" t="s">
        <v>26022</v>
      </c>
      <c r="C18958">
        <v>5.4527999999999999</v>
      </c>
    </row>
    <row r="18959" spans="1:3">
      <c r="A18959" s="2" t="s">
        <v>26049</v>
      </c>
      <c r="B18959" s="2" t="s">
        <v>26022</v>
      </c>
      <c r="C18959">
        <v>8.4599999999999991</v>
      </c>
    </row>
    <row r="18960" spans="1:3">
      <c r="A18960" s="2" t="s">
        <v>26050</v>
      </c>
      <c r="B18960" s="2" t="s">
        <v>26022</v>
      </c>
      <c r="C18960">
        <v>11.135999999999999</v>
      </c>
    </row>
    <row r="18961" spans="1:3">
      <c r="A18961" s="2" t="s">
        <v>26051</v>
      </c>
      <c r="B18961" s="2" t="s">
        <v>26022</v>
      </c>
      <c r="C18961">
        <v>12.319199999999999</v>
      </c>
    </row>
    <row r="18962" spans="1:3">
      <c r="A18962" s="2" t="s">
        <v>26052</v>
      </c>
      <c r="B18962" s="2" t="s">
        <v>26022</v>
      </c>
      <c r="C18962">
        <v>16.807199999999998</v>
      </c>
    </row>
    <row r="18963" spans="1:3">
      <c r="A18963" s="2" t="s">
        <v>6429</v>
      </c>
      <c r="B18963" s="2" t="s">
        <v>26053</v>
      </c>
      <c r="C18963">
        <v>130.02719999999999</v>
      </c>
    </row>
    <row r="18964" spans="1:3">
      <c r="A18964" s="2" t="s">
        <v>26054</v>
      </c>
      <c r="B18964" s="2" t="s">
        <v>26055</v>
      </c>
      <c r="C18964">
        <v>313.95839999999998</v>
      </c>
    </row>
    <row r="18965" spans="1:3">
      <c r="A18965" s="2" t="s">
        <v>26056</v>
      </c>
      <c r="B18965" s="2" t="s">
        <v>26057</v>
      </c>
      <c r="C18965">
        <v>3.2231999999999998</v>
      </c>
    </row>
    <row r="18966" spans="1:3">
      <c r="A18966" s="2" t="s">
        <v>26058</v>
      </c>
      <c r="B18966" s="2" t="s">
        <v>26057</v>
      </c>
      <c r="C18966">
        <v>3.7247999999999997</v>
      </c>
    </row>
    <row r="18967" spans="1:3">
      <c r="A18967" s="2" t="s">
        <v>26059</v>
      </c>
      <c r="B18967" s="2" t="s">
        <v>26057</v>
      </c>
      <c r="C18967">
        <v>4.1640000000000006</v>
      </c>
    </row>
    <row r="18968" spans="1:3">
      <c r="A18968" s="2" t="s">
        <v>26060</v>
      </c>
      <c r="B18968" s="2" t="s">
        <v>26057</v>
      </c>
      <c r="C18968">
        <v>4.6895999999999995</v>
      </c>
    </row>
    <row r="18969" spans="1:3">
      <c r="A18969" s="2" t="s">
        <v>26061</v>
      </c>
      <c r="B18969" s="2" t="s">
        <v>26057</v>
      </c>
      <c r="C18969">
        <v>5.1959999999999997</v>
      </c>
    </row>
    <row r="18970" spans="1:3">
      <c r="A18970" s="2" t="s">
        <v>26062</v>
      </c>
      <c r="B18970" s="2" t="s">
        <v>26057</v>
      </c>
      <c r="C18970">
        <v>7.3295999999999992</v>
      </c>
    </row>
    <row r="18971" spans="1:3">
      <c r="A18971" s="2" t="s">
        <v>26063</v>
      </c>
      <c r="B18971" s="2" t="s">
        <v>26064</v>
      </c>
      <c r="C18971">
        <v>0.5663999999999999</v>
      </c>
    </row>
    <row r="18972" spans="1:3">
      <c r="A18972" s="2" t="s">
        <v>26065</v>
      </c>
      <c r="B18972" s="2" t="s">
        <v>26066</v>
      </c>
      <c r="C18972">
        <v>3.5615999999999999</v>
      </c>
    </row>
    <row r="18973" spans="1:3">
      <c r="A18973" s="2" t="s">
        <v>26067</v>
      </c>
      <c r="B18973" s="2" t="s">
        <v>26066</v>
      </c>
      <c r="C18973">
        <v>3.6863999999999999</v>
      </c>
    </row>
    <row r="18974" spans="1:3">
      <c r="A18974" s="2" t="s">
        <v>26068</v>
      </c>
      <c r="B18974" s="2" t="s">
        <v>26066</v>
      </c>
      <c r="C18974">
        <v>4.2816000000000001</v>
      </c>
    </row>
    <row r="18975" spans="1:3">
      <c r="A18975" s="2" t="s">
        <v>26069</v>
      </c>
      <c r="B18975" s="2" t="s">
        <v>26066</v>
      </c>
      <c r="C18975">
        <v>4.9079999999999995</v>
      </c>
    </row>
    <row r="18976" spans="1:3">
      <c r="A18976" s="2" t="s">
        <v>26070</v>
      </c>
      <c r="B18976" s="2" t="s">
        <v>26066</v>
      </c>
      <c r="C18976">
        <v>5.52</v>
      </c>
    </row>
    <row r="18977" spans="1:3">
      <c r="A18977" s="2" t="s">
        <v>26071</v>
      </c>
      <c r="B18977" s="2" t="s">
        <v>26066</v>
      </c>
      <c r="C18977">
        <v>6.3599999999999994</v>
      </c>
    </row>
    <row r="18978" spans="1:3">
      <c r="A18978" s="2" t="s">
        <v>26072</v>
      </c>
      <c r="B18978" s="2" t="s">
        <v>26066</v>
      </c>
      <c r="C18978">
        <v>1.9991999999999999</v>
      </c>
    </row>
    <row r="18979" spans="1:3">
      <c r="A18979" s="2" t="s">
        <v>26073</v>
      </c>
      <c r="B18979" s="2" t="s">
        <v>26066</v>
      </c>
      <c r="C18979">
        <v>2.1215999999999999</v>
      </c>
    </row>
    <row r="18980" spans="1:3">
      <c r="A18980" s="2" t="s">
        <v>26074</v>
      </c>
      <c r="B18980" s="2" t="s">
        <v>26066</v>
      </c>
      <c r="C18980">
        <v>2.2199999999999998</v>
      </c>
    </row>
    <row r="18981" spans="1:3">
      <c r="A18981" s="2" t="s">
        <v>26075</v>
      </c>
      <c r="B18981" s="2" t="s">
        <v>26066</v>
      </c>
      <c r="C18981">
        <v>2.5535999999999999</v>
      </c>
    </row>
    <row r="18982" spans="1:3">
      <c r="A18982" s="2" t="s">
        <v>26076</v>
      </c>
      <c r="B18982" s="2" t="s">
        <v>26066</v>
      </c>
      <c r="C18982">
        <v>2.6471999999999998</v>
      </c>
    </row>
    <row r="18983" spans="1:3">
      <c r="A18983" s="2" t="s">
        <v>26077</v>
      </c>
      <c r="B18983" s="2" t="s">
        <v>26066</v>
      </c>
      <c r="C18983">
        <v>3.0791999999999997</v>
      </c>
    </row>
    <row r="18984" spans="1:3">
      <c r="A18984" s="2" t="s">
        <v>26078</v>
      </c>
      <c r="B18984" s="2" t="s">
        <v>26066</v>
      </c>
      <c r="C18984">
        <v>3.5423999999999998</v>
      </c>
    </row>
    <row r="18985" spans="1:3">
      <c r="A18985" s="2" t="s">
        <v>26079</v>
      </c>
      <c r="B18985" s="2" t="s">
        <v>26066</v>
      </c>
      <c r="C18985">
        <v>3.9743999999999997</v>
      </c>
    </row>
    <row r="18986" spans="1:3">
      <c r="A18986" s="2" t="s">
        <v>26080</v>
      </c>
      <c r="B18986" s="2" t="s">
        <v>26066</v>
      </c>
      <c r="C18986">
        <v>4.6079999999999997</v>
      </c>
    </row>
    <row r="18987" spans="1:3">
      <c r="A18987" s="2" t="s">
        <v>26081</v>
      </c>
      <c r="B18987" s="2" t="s">
        <v>26066</v>
      </c>
      <c r="C18987">
        <v>2.2199999999999998</v>
      </c>
    </row>
    <row r="18988" spans="1:3">
      <c r="A18988" s="2" t="s">
        <v>26082</v>
      </c>
      <c r="B18988" s="2" t="s">
        <v>26066</v>
      </c>
      <c r="C18988">
        <v>2.3663999999999996</v>
      </c>
    </row>
    <row r="18989" spans="1:3">
      <c r="A18989" s="2" t="s">
        <v>26083</v>
      </c>
      <c r="B18989" s="2" t="s">
        <v>26066</v>
      </c>
      <c r="C18989">
        <v>2.4671999999999996</v>
      </c>
    </row>
    <row r="18990" spans="1:3">
      <c r="A18990" s="2" t="s">
        <v>26084</v>
      </c>
      <c r="B18990" s="2" t="s">
        <v>26066</v>
      </c>
      <c r="C18990">
        <v>2.8344</v>
      </c>
    </row>
    <row r="18991" spans="1:3">
      <c r="A18991" s="2" t="s">
        <v>26085</v>
      </c>
      <c r="B18991" s="2" t="s">
        <v>26066</v>
      </c>
      <c r="C18991">
        <v>2.9471999999999996</v>
      </c>
    </row>
    <row r="18992" spans="1:3">
      <c r="A18992" s="2" t="s">
        <v>26086</v>
      </c>
      <c r="B18992" s="2" t="s">
        <v>26066</v>
      </c>
      <c r="C18992">
        <v>3.4223999999999997</v>
      </c>
    </row>
    <row r="18993" spans="1:3">
      <c r="A18993" s="2" t="s">
        <v>26087</v>
      </c>
      <c r="B18993" s="2" t="s">
        <v>26066</v>
      </c>
      <c r="C18993">
        <v>3.9383999999999997</v>
      </c>
    </row>
    <row r="18994" spans="1:3">
      <c r="A18994" s="2" t="s">
        <v>26088</v>
      </c>
      <c r="B18994" s="2" t="s">
        <v>26066</v>
      </c>
      <c r="C18994">
        <v>4.4112</v>
      </c>
    </row>
    <row r="18995" spans="1:3">
      <c r="A18995" s="2" t="s">
        <v>26089</v>
      </c>
      <c r="B18995" s="2" t="s">
        <v>26066</v>
      </c>
      <c r="C18995">
        <v>5.1215999999999999</v>
      </c>
    </row>
    <row r="18996" spans="1:3">
      <c r="A18996" s="2" t="s">
        <v>26090</v>
      </c>
      <c r="B18996" s="2" t="s">
        <v>26066</v>
      </c>
      <c r="C18996">
        <v>2.7168000000000001</v>
      </c>
    </row>
    <row r="18997" spans="1:3">
      <c r="A18997" s="2" t="s">
        <v>26091</v>
      </c>
      <c r="B18997" s="2" t="s">
        <v>26066</v>
      </c>
      <c r="C18997">
        <v>3.1175999999999999</v>
      </c>
    </row>
    <row r="18998" spans="1:3">
      <c r="A18998" s="2" t="s">
        <v>26092</v>
      </c>
      <c r="B18998" s="2" t="s">
        <v>26066</v>
      </c>
      <c r="C18998">
        <v>3.2376</v>
      </c>
    </row>
    <row r="18999" spans="1:3">
      <c r="A18999" s="2" t="s">
        <v>26093</v>
      </c>
      <c r="B18999" s="2" t="s">
        <v>26066</v>
      </c>
      <c r="C18999">
        <v>3.7655999999999996</v>
      </c>
    </row>
    <row r="19000" spans="1:3">
      <c r="A19000" s="2" t="s">
        <v>26094</v>
      </c>
      <c r="B19000" s="2" t="s">
        <v>26066</v>
      </c>
      <c r="C19000">
        <v>4.3368000000000002</v>
      </c>
    </row>
    <row r="19001" spans="1:3">
      <c r="A19001" s="2" t="s">
        <v>26095</v>
      </c>
      <c r="B19001" s="2" t="s">
        <v>26066</v>
      </c>
      <c r="C19001">
        <v>4.8503999999999996</v>
      </c>
    </row>
    <row r="19002" spans="1:3">
      <c r="A19002" s="2" t="s">
        <v>26096</v>
      </c>
      <c r="B19002" s="2" t="s">
        <v>26066</v>
      </c>
      <c r="C19002">
        <v>5.6352000000000002</v>
      </c>
    </row>
    <row r="19003" spans="1:3">
      <c r="A19003" s="2" t="s">
        <v>26097</v>
      </c>
      <c r="B19003" s="2" t="s">
        <v>26098</v>
      </c>
      <c r="C19003">
        <v>3.2447999999999997</v>
      </c>
    </row>
    <row r="19004" spans="1:3">
      <c r="A19004" s="2" t="s">
        <v>26099</v>
      </c>
      <c r="B19004" s="2" t="s">
        <v>26098</v>
      </c>
      <c r="C19004">
        <v>3.3984000000000001</v>
      </c>
    </row>
    <row r="19005" spans="1:3">
      <c r="A19005" s="2" t="s">
        <v>26100</v>
      </c>
      <c r="B19005" s="2" t="s">
        <v>26098</v>
      </c>
      <c r="C19005">
        <v>4.1495999999999995</v>
      </c>
    </row>
    <row r="19006" spans="1:3">
      <c r="A19006" s="2" t="s">
        <v>26101</v>
      </c>
      <c r="B19006" s="2" t="s">
        <v>26102</v>
      </c>
      <c r="C19006">
        <v>1.6368</v>
      </c>
    </row>
    <row r="19007" spans="1:3">
      <c r="A19007" s="2" t="s">
        <v>6640</v>
      </c>
      <c r="B19007" s="2" t="s">
        <v>26103</v>
      </c>
      <c r="C19007">
        <v>0.29759999999999998</v>
      </c>
    </row>
    <row r="19008" spans="1:3">
      <c r="A19008" s="2" t="s">
        <v>26104</v>
      </c>
      <c r="B19008" s="2" t="s">
        <v>26103</v>
      </c>
      <c r="C19008">
        <v>0.35759999999999997</v>
      </c>
    </row>
    <row r="19009" spans="1:3">
      <c r="A19009" s="2" t="s">
        <v>26105</v>
      </c>
      <c r="B19009" s="2" t="s">
        <v>26106</v>
      </c>
      <c r="C19009">
        <v>8.2560000000000002</v>
      </c>
    </row>
    <row r="19010" spans="1:3">
      <c r="A19010" s="2" t="s">
        <v>6768</v>
      </c>
      <c r="B19010" s="2" t="s">
        <v>26106</v>
      </c>
      <c r="C19010">
        <v>9.7631999999999994</v>
      </c>
    </row>
    <row r="19011" spans="1:3">
      <c r="A19011" s="2" t="s">
        <v>6764</v>
      </c>
      <c r="B19011" s="2" t="s">
        <v>26106</v>
      </c>
      <c r="C19011">
        <v>7.2624000000000004</v>
      </c>
    </row>
    <row r="19012" spans="1:3">
      <c r="A19012" s="2" t="s">
        <v>26107</v>
      </c>
      <c r="B19012" s="2" t="s">
        <v>26106</v>
      </c>
      <c r="C19012">
        <v>8.0975999999999999</v>
      </c>
    </row>
    <row r="19013" spans="1:3">
      <c r="A19013" s="2" t="s">
        <v>6629</v>
      </c>
      <c r="B19013" s="2" t="s">
        <v>25787</v>
      </c>
      <c r="C19013">
        <v>2.5679999999999996</v>
      </c>
    </row>
    <row r="19014" spans="1:3">
      <c r="A19014" s="2" t="s">
        <v>26108</v>
      </c>
      <c r="B19014" s="2" t="s">
        <v>25789</v>
      </c>
      <c r="C19014">
        <v>5.2656000000000001</v>
      </c>
    </row>
    <row r="19015" spans="1:3">
      <c r="A19015" s="2" t="s">
        <v>26109</v>
      </c>
      <c r="B19015" s="2" t="s">
        <v>25789</v>
      </c>
      <c r="C19015">
        <v>5.6088000000000005</v>
      </c>
    </row>
    <row r="19016" spans="1:3">
      <c r="A19016" s="2" t="s">
        <v>26110</v>
      </c>
      <c r="B19016" s="2" t="s">
        <v>25789</v>
      </c>
      <c r="C19016">
        <v>5.9159999999999995</v>
      </c>
    </row>
    <row r="19017" spans="1:3">
      <c r="A19017" s="2" t="s">
        <v>26111</v>
      </c>
      <c r="B19017" s="2" t="s">
        <v>25789</v>
      </c>
      <c r="C19017">
        <v>7.2383999999999995</v>
      </c>
    </row>
    <row r="19018" spans="1:3">
      <c r="A19018" s="2" t="s">
        <v>26112</v>
      </c>
      <c r="B19018" s="2" t="s">
        <v>25789</v>
      </c>
      <c r="C19018">
        <v>8.3423999999999996</v>
      </c>
    </row>
    <row r="19019" spans="1:3">
      <c r="A19019" s="2" t="s">
        <v>26113</v>
      </c>
      <c r="B19019" s="2" t="s">
        <v>25795</v>
      </c>
      <c r="C19019">
        <v>4.7496</v>
      </c>
    </row>
    <row r="19020" spans="1:3">
      <c r="A19020" s="2" t="s">
        <v>26114</v>
      </c>
      <c r="B19020" s="2" t="s">
        <v>24864</v>
      </c>
      <c r="C19020">
        <v>13.9536</v>
      </c>
    </row>
    <row r="19021" spans="1:3">
      <c r="A19021" s="2" t="s">
        <v>26115</v>
      </c>
      <c r="B19021" s="2" t="s">
        <v>24864</v>
      </c>
      <c r="C19021">
        <v>15.2928</v>
      </c>
    </row>
    <row r="19022" spans="1:3">
      <c r="A19022" s="2" t="s">
        <v>26116</v>
      </c>
      <c r="B19022" s="2" t="s">
        <v>24864</v>
      </c>
      <c r="C19022">
        <v>22.665599999999998</v>
      </c>
    </row>
    <row r="19023" spans="1:3">
      <c r="A19023" s="2" t="s">
        <v>26117</v>
      </c>
      <c r="B19023" s="2" t="s">
        <v>24864</v>
      </c>
      <c r="C19023">
        <v>32.627999999999993</v>
      </c>
    </row>
    <row r="19024" spans="1:3">
      <c r="A19024" s="2" t="s">
        <v>26118</v>
      </c>
      <c r="B19024" s="2" t="s">
        <v>24864</v>
      </c>
      <c r="C19024">
        <v>36.895199999999996</v>
      </c>
    </row>
    <row r="19025" spans="1:3">
      <c r="A19025" s="2" t="s">
        <v>26119</v>
      </c>
      <c r="B19025" s="2" t="s">
        <v>24864</v>
      </c>
      <c r="C19025">
        <v>39.587999999999994</v>
      </c>
    </row>
    <row r="19026" spans="1:3">
      <c r="A19026" s="2" t="s">
        <v>26120</v>
      </c>
      <c r="B19026" s="2" t="s">
        <v>24864</v>
      </c>
      <c r="C19026">
        <v>8.1167999999999996</v>
      </c>
    </row>
    <row r="19027" spans="1:3">
      <c r="A19027" s="2" t="s">
        <v>26121</v>
      </c>
      <c r="B19027" s="2" t="s">
        <v>24864</v>
      </c>
      <c r="C19027">
        <v>8.6255999999999986</v>
      </c>
    </row>
    <row r="19028" spans="1:3">
      <c r="A19028" s="2" t="s">
        <v>26122</v>
      </c>
      <c r="B19028" s="2" t="s">
        <v>24864</v>
      </c>
      <c r="C19028">
        <v>9.4151999999999987</v>
      </c>
    </row>
    <row r="19029" spans="1:3">
      <c r="A19029" s="2" t="s">
        <v>26123</v>
      </c>
      <c r="B19029" s="2" t="s">
        <v>24864</v>
      </c>
      <c r="C19029">
        <v>10.015199999999998</v>
      </c>
    </row>
    <row r="19030" spans="1:3">
      <c r="A19030" s="2" t="s">
        <v>26124</v>
      </c>
      <c r="B19030" s="2" t="s">
        <v>24864</v>
      </c>
      <c r="C19030">
        <v>11.016</v>
      </c>
    </row>
    <row r="19031" spans="1:3">
      <c r="A19031" s="2" t="s">
        <v>26125</v>
      </c>
      <c r="B19031" s="2" t="s">
        <v>24864</v>
      </c>
      <c r="C19031">
        <v>16.312799999999999</v>
      </c>
    </row>
    <row r="19032" spans="1:3">
      <c r="A19032" s="2" t="s">
        <v>26126</v>
      </c>
      <c r="B19032" s="2" t="s">
        <v>24864</v>
      </c>
      <c r="C19032">
        <v>23.500799999999998</v>
      </c>
    </row>
    <row r="19033" spans="1:3">
      <c r="A19033" s="2" t="s">
        <v>26127</v>
      </c>
      <c r="B19033" s="2" t="s">
        <v>24864</v>
      </c>
      <c r="C19033">
        <v>26.570399999999996</v>
      </c>
    </row>
    <row r="19034" spans="1:3">
      <c r="A19034" s="2" t="s">
        <v>26128</v>
      </c>
      <c r="B19034" s="2" t="s">
        <v>24864</v>
      </c>
      <c r="C19034">
        <v>28.485599999999998</v>
      </c>
    </row>
    <row r="19035" spans="1:3">
      <c r="A19035" s="2" t="s">
        <v>26129</v>
      </c>
      <c r="B19035" s="2" t="s">
        <v>24864</v>
      </c>
      <c r="C19035">
        <v>9.0144000000000002</v>
      </c>
    </row>
    <row r="19036" spans="1:3">
      <c r="A19036" s="2" t="s">
        <v>26130</v>
      </c>
      <c r="B19036" s="2" t="s">
        <v>24864</v>
      </c>
      <c r="C19036">
        <v>9.588000000000001</v>
      </c>
    </row>
    <row r="19037" spans="1:3">
      <c r="A19037" s="2" t="s">
        <v>26131</v>
      </c>
      <c r="B19037" s="2" t="s">
        <v>24864</v>
      </c>
      <c r="C19037">
        <v>10.456799999999999</v>
      </c>
    </row>
    <row r="19038" spans="1:3">
      <c r="A19038" s="2" t="s">
        <v>26132</v>
      </c>
      <c r="B19038" s="2" t="s">
        <v>24864</v>
      </c>
      <c r="C19038">
        <v>11.1264</v>
      </c>
    </row>
    <row r="19039" spans="1:3">
      <c r="A19039" s="2" t="s">
        <v>26133</v>
      </c>
      <c r="B19039" s="2" t="s">
        <v>24864</v>
      </c>
      <c r="C19039">
        <v>12.2448</v>
      </c>
    </row>
    <row r="19040" spans="1:3">
      <c r="A19040" s="2" t="s">
        <v>26134</v>
      </c>
      <c r="B19040" s="2" t="s">
        <v>24864</v>
      </c>
      <c r="C19040">
        <v>18.124799999999997</v>
      </c>
    </row>
    <row r="19041" spans="1:3">
      <c r="A19041" s="2" t="s">
        <v>26135</v>
      </c>
      <c r="B19041" s="2" t="s">
        <v>24864</v>
      </c>
      <c r="C19041">
        <v>26.119199999999999</v>
      </c>
    </row>
    <row r="19042" spans="1:3">
      <c r="A19042" s="2" t="s">
        <v>26136</v>
      </c>
      <c r="B19042" s="2" t="s">
        <v>24864</v>
      </c>
      <c r="C19042">
        <v>29.524799999999999</v>
      </c>
    </row>
    <row r="19043" spans="1:3">
      <c r="A19043" s="2" t="s">
        <v>26137</v>
      </c>
      <c r="B19043" s="2" t="s">
        <v>24864</v>
      </c>
      <c r="C19043">
        <v>31.651199999999999</v>
      </c>
    </row>
    <row r="19044" spans="1:3">
      <c r="A19044" s="2" t="s">
        <v>26138</v>
      </c>
      <c r="B19044" s="2" t="s">
        <v>24864</v>
      </c>
      <c r="C19044">
        <v>9.9144000000000005</v>
      </c>
    </row>
    <row r="19045" spans="1:3">
      <c r="A19045" s="2" t="s">
        <v>26139</v>
      </c>
      <c r="B19045" s="2" t="s">
        <v>24864</v>
      </c>
      <c r="C19045">
        <v>10.543199999999999</v>
      </c>
    </row>
    <row r="19046" spans="1:3">
      <c r="A19046" s="2" t="s">
        <v>26140</v>
      </c>
      <c r="B19046" s="2" t="s">
        <v>24864</v>
      </c>
      <c r="C19046">
        <v>11.508000000000001</v>
      </c>
    </row>
    <row r="19047" spans="1:3">
      <c r="A19047" s="2" t="s">
        <v>26141</v>
      </c>
      <c r="B19047" s="2" t="s">
        <v>24864</v>
      </c>
      <c r="C19047">
        <v>12.24</v>
      </c>
    </row>
    <row r="19048" spans="1:3">
      <c r="A19048" s="2" t="s">
        <v>26142</v>
      </c>
      <c r="B19048" s="2" t="s">
        <v>24864</v>
      </c>
      <c r="C19048">
        <v>13.468799999999998</v>
      </c>
    </row>
    <row r="19049" spans="1:3">
      <c r="A19049" s="2" t="s">
        <v>26143</v>
      </c>
      <c r="B19049" s="2" t="s">
        <v>24864</v>
      </c>
      <c r="C19049">
        <v>14.668799999999999</v>
      </c>
    </row>
    <row r="19050" spans="1:3">
      <c r="A19050" s="2" t="s">
        <v>26144</v>
      </c>
      <c r="B19050" s="2" t="s">
        <v>24864</v>
      </c>
      <c r="C19050">
        <v>19.9344</v>
      </c>
    </row>
    <row r="19051" spans="1:3">
      <c r="A19051" s="2" t="s">
        <v>26145</v>
      </c>
      <c r="B19051" s="2" t="s">
        <v>24864</v>
      </c>
      <c r="C19051">
        <v>26.483999999999998</v>
      </c>
    </row>
    <row r="19052" spans="1:3">
      <c r="A19052" s="2" t="s">
        <v>26146</v>
      </c>
      <c r="B19052" s="2" t="s">
        <v>24864</v>
      </c>
      <c r="C19052">
        <v>31.787999999999997</v>
      </c>
    </row>
    <row r="19053" spans="1:3">
      <c r="A19053" s="2" t="s">
        <v>26147</v>
      </c>
      <c r="B19053" s="2" t="s">
        <v>24864</v>
      </c>
      <c r="C19053">
        <v>37.574399999999997</v>
      </c>
    </row>
    <row r="19054" spans="1:3">
      <c r="A19054" s="2" t="s">
        <v>26148</v>
      </c>
      <c r="B19054" s="2" t="s">
        <v>24864</v>
      </c>
      <c r="C19054">
        <v>44.0976</v>
      </c>
    </row>
    <row r="19055" spans="1:3">
      <c r="A19055" s="2" t="s">
        <v>26149</v>
      </c>
      <c r="B19055" s="2" t="s">
        <v>24864</v>
      </c>
      <c r="C19055">
        <v>18.307199999999998</v>
      </c>
    </row>
    <row r="19056" spans="1:3">
      <c r="A19056" s="2" t="s">
        <v>26150</v>
      </c>
      <c r="B19056" s="2" t="s">
        <v>24864</v>
      </c>
      <c r="C19056">
        <v>22.053599999999999</v>
      </c>
    </row>
    <row r="19057" spans="1:3">
      <c r="A19057" s="2" t="s">
        <v>26151</v>
      </c>
      <c r="B19057" s="2" t="s">
        <v>24864</v>
      </c>
      <c r="C19057">
        <v>26.616</v>
      </c>
    </row>
    <row r="19058" spans="1:3">
      <c r="A19058" s="2" t="s">
        <v>26152</v>
      </c>
      <c r="B19058" s="2" t="s">
        <v>24864</v>
      </c>
      <c r="C19058">
        <v>31.787999999999997</v>
      </c>
    </row>
    <row r="19059" spans="1:3">
      <c r="A19059" s="2" t="s">
        <v>26153</v>
      </c>
      <c r="B19059" s="2" t="s">
        <v>24864</v>
      </c>
      <c r="C19059">
        <v>37.641599999999997</v>
      </c>
    </row>
    <row r="19060" spans="1:3">
      <c r="A19060" s="2" t="s">
        <v>26154</v>
      </c>
      <c r="B19060" s="2" t="s">
        <v>24864</v>
      </c>
      <c r="C19060">
        <v>20.2272</v>
      </c>
    </row>
    <row r="19061" spans="1:3">
      <c r="A19061" s="2" t="s">
        <v>26155</v>
      </c>
      <c r="B19061" s="2" t="s">
        <v>24864</v>
      </c>
      <c r="C19061">
        <v>24.2256</v>
      </c>
    </row>
    <row r="19062" spans="1:3">
      <c r="A19062" s="2" t="s">
        <v>26156</v>
      </c>
      <c r="B19062" s="2" t="s">
        <v>24864</v>
      </c>
      <c r="C19062">
        <v>29.198399999999999</v>
      </c>
    </row>
    <row r="19063" spans="1:3">
      <c r="A19063" s="2" t="s">
        <v>26157</v>
      </c>
      <c r="B19063" s="2" t="s">
        <v>24864</v>
      </c>
      <c r="C19063">
        <v>34.711199999999998</v>
      </c>
    </row>
    <row r="19064" spans="1:3">
      <c r="A19064" s="2" t="s">
        <v>26158</v>
      </c>
      <c r="B19064" s="2" t="s">
        <v>24864</v>
      </c>
      <c r="C19064">
        <v>40.835999999999999</v>
      </c>
    </row>
    <row r="19065" spans="1:3">
      <c r="A19065" s="2" t="s">
        <v>26159</v>
      </c>
      <c r="B19065" s="2" t="s">
        <v>24912</v>
      </c>
      <c r="C19065">
        <v>12.2448</v>
      </c>
    </row>
    <row r="19066" spans="1:3">
      <c r="A19066" s="2" t="s">
        <v>26160</v>
      </c>
      <c r="B19066" s="2" t="s">
        <v>24912</v>
      </c>
      <c r="C19066">
        <v>6.2568000000000001</v>
      </c>
    </row>
    <row r="19067" spans="1:3">
      <c r="A19067" s="2" t="s">
        <v>26161</v>
      </c>
      <c r="B19067" s="2" t="s">
        <v>24912</v>
      </c>
      <c r="C19067">
        <v>7.8480000000000008</v>
      </c>
    </row>
    <row r="19068" spans="1:3">
      <c r="A19068" s="2" t="s">
        <v>26162</v>
      </c>
      <c r="B19068" s="2" t="s">
        <v>24912</v>
      </c>
      <c r="C19068">
        <v>9.7896000000000001</v>
      </c>
    </row>
    <row r="19069" spans="1:3">
      <c r="A19069" s="2" t="s">
        <v>26163</v>
      </c>
      <c r="B19069" s="2" t="s">
        <v>24917</v>
      </c>
      <c r="C19069">
        <v>0.1704</v>
      </c>
    </row>
    <row r="19070" spans="1:3">
      <c r="A19070" s="2" t="s">
        <v>26164</v>
      </c>
      <c r="B19070" s="2" t="s">
        <v>24917</v>
      </c>
      <c r="C19070">
        <v>0.24479999999999999</v>
      </c>
    </row>
    <row r="19071" spans="1:3">
      <c r="A19071" s="2" t="s">
        <v>26165</v>
      </c>
      <c r="B19071" s="2" t="s">
        <v>24917</v>
      </c>
      <c r="C19071">
        <v>0.24959999999999999</v>
      </c>
    </row>
    <row r="19072" spans="1:3">
      <c r="A19072" s="2" t="s">
        <v>26166</v>
      </c>
      <c r="B19072" s="2" t="s">
        <v>24917</v>
      </c>
      <c r="C19072">
        <v>0.53280000000000005</v>
      </c>
    </row>
    <row r="19073" spans="1:3">
      <c r="A19073" s="2" t="s">
        <v>26167</v>
      </c>
      <c r="B19073" s="2" t="s">
        <v>24917</v>
      </c>
      <c r="C19073">
        <v>0.54479999999999995</v>
      </c>
    </row>
    <row r="19074" spans="1:3">
      <c r="A19074" s="2" t="s">
        <v>26168</v>
      </c>
      <c r="B19074" s="2" t="s">
        <v>24917</v>
      </c>
      <c r="C19074">
        <v>0.59279999999999999</v>
      </c>
    </row>
    <row r="19075" spans="1:3">
      <c r="A19075" s="2" t="s">
        <v>26169</v>
      </c>
      <c r="B19075" s="2" t="s">
        <v>24917</v>
      </c>
      <c r="C19075">
        <v>0.61919999999999997</v>
      </c>
    </row>
    <row r="19076" spans="1:3">
      <c r="A19076" s="2" t="s">
        <v>26170</v>
      </c>
      <c r="B19076" s="2" t="s">
        <v>24917</v>
      </c>
      <c r="C19076">
        <v>0.65760000000000007</v>
      </c>
    </row>
    <row r="19077" spans="1:3">
      <c r="A19077" s="2" t="s">
        <v>26171</v>
      </c>
      <c r="B19077" s="2" t="s">
        <v>24917</v>
      </c>
      <c r="C19077">
        <v>0.10079999999999999</v>
      </c>
    </row>
    <row r="19078" spans="1:3">
      <c r="A19078" s="2" t="s">
        <v>26172</v>
      </c>
      <c r="B19078" s="2" t="s">
        <v>24917</v>
      </c>
      <c r="C19078">
        <v>0.1104</v>
      </c>
    </row>
    <row r="19079" spans="1:3">
      <c r="A19079" s="2" t="s">
        <v>26173</v>
      </c>
      <c r="B19079" s="2" t="s">
        <v>24917</v>
      </c>
      <c r="C19079">
        <v>0.108</v>
      </c>
    </row>
    <row r="19080" spans="1:3">
      <c r="A19080" s="2" t="s">
        <v>26174</v>
      </c>
      <c r="B19080" s="2" t="s">
        <v>24917</v>
      </c>
      <c r="C19080">
        <v>0.12239999999999999</v>
      </c>
    </row>
    <row r="19081" spans="1:3">
      <c r="A19081" s="2" t="s">
        <v>6497</v>
      </c>
      <c r="B19081" s="2" t="s">
        <v>24917</v>
      </c>
      <c r="C19081">
        <v>0.14399999999999999</v>
      </c>
    </row>
    <row r="19082" spans="1:3">
      <c r="A19082" s="2" t="s">
        <v>26175</v>
      </c>
      <c r="B19082" s="2" t="s">
        <v>24917</v>
      </c>
      <c r="C19082">
        <v>0.15840000000000001</v>
      </c>
    </row>
    <row r="19083" spans="1:3">
      <c r="A19083" s="2" t="s">
        <v>26176</v>
      </c>
      <c r="B19083" s="2" t="s">
        <v>24917</v>
      </c>
      <c r="C19083">
        <v>0.27599999999999997</v>
      </c>
    </row>
    <row r="19084" spans="1:3">
      <c r="A19084" s="2" t="s">
        <v>26177</v>
      </c>
      <c r="B19084" s="2" t="s">
        <v>24931</v>
      </c>
      <c r="C19084">
        <v>20.0136</v>
      </c>
    </row>
    <row r="19085" spans="1:3">
      <c r="A19085" s="2" t="s">
        <v>26178</v>
      </c>
      <c r="B19085" s="2" t="s">
        <v>24931</v>
      </c>
      <c r="C19085">
        <v>22.994399999999999</v>
      </c>
    </row>
    <row r="19086" spans="1:3">
      <c r="A19086" s="2" t="s">
        <v>26179</v>
      </c>
      <c r="B19086" s="2" t="s">
        <v>24931</v>
      </c>
      <c r="C19086">
        <v>34.485599999999998</v>
      </c>
    </row>
    <row r="19087" spans="1:3">
      <c r="A19087" s="2" t="s">
        <v>26180</v>
      </c>
      <c r="B19087" s="2" t="s">
        <v>24931</v>
      </c>
      <c r="C19087">
        <v>45.880799999999994</v>
      </c>
    </row>
    <row r="19088" spans="1:3">
      <c r="A19088" s="2" t="s">
        <v>26181</v>
      </c>
      <c r="B19088" s="2" t="s">
        <v>24931</v>
      </c>
      <c r="C19088">
        <v>60.4176</v>
      </c>
    </row>
    <row r="19089" spans="1:3">
      <c r="A19089" s="2" t="s">
        <v>26182</v>
      </c>
      <c r="B19089" s="2" t="s">
        <v>24931</v>
      </c>
      <c r="C19089">
        <v>79.905599999999993</v>
      </c>
    </row>
    <row r="19090" spans="1:3">
      <c r="A19090" s="2" t="s">
        <v>26183</v>
      </c>
      <c r="B19090" s="2" t="s">
        <v>24931</v>
      </c>
      <c r="C19090">
        <v>11.198399999999999</v>
      </c>
    </row>
    <row r="19091" spans="1:3">
      <c r="A19091" s="2" t="s">
        <v>26184</v>
      </c>
      <c r="B19091" s="2" t="s">
        <v>24931</v>
      </c>
      <c r="C19091">
        <v>11.932799999999999</v>
      </c>
    </row>
    <row r="19092" spans="1:3">
      <c r="A19092" s="2" t="s">
        <v>26185</v>
      </c>
      <c r="B19092" s="2" t="s">
        <v>24931</v>
      </c>
      <c r="C19092">
        <v>12.592799999999999</v>
      </c>
    </row>
    <row r="19093" spans="1:3">
      <c r="A19093" s="2" t="s">
        <v>26186</v>
      </c>
      <c r="B19093" s="2" t="s">
        <v>24931</v>
      </c>
      <c r="C19093">
        <v>14.368799999999998</v>
      </c>
    </row>
    <row r="19094" spans="1:3">
      <c r="A19094" s="2" t="s">
        <v>26187</v>
      </c>
      <c r="B19094" s="2" t="s">
        <v>24931</v>
      </c>
      <c r="C19094">
        <v>16.555199999999999</v>
      </c>
    </row>
    <row r="19095" spans="1:3">
      <c r="A19095" s="2" t="s">
        <v>26188</v>
      </c>
      <c r="B19095" s="2" t="s">
        <v>24931</v>
      </c>
      <c r="C19095">
        <v>19.823999999999998</v>
      </c>
    </row>
    <row r="19096" spans="1:3">
      <c r="A19096" s="2" t="s">
        <v>26189</v>
      </c>
      <c r="B19096" s="2" t="s">
        <v>24931</v>
      </c>
      <c r="C19096">
        <v>24.825599999999998</v>
      </c>
    </row>
    <row r="19097" spans="1:3">
      <c r="A19097" s="2" t="s">
        <v>26190</v>
      </c>
      <c r="B19097" s="2" t="s">
        <v>24931</v>
      </c>
      <c r="C19097">
        <v>33.024000000000001</v>
      </c>
    </row>
    <row r="19098" spans="1:3">
      <c r="A19098" s="2" t="s">
        <v>26191</v>
      </c>
      <c r="B19098" s="2" t="s">
        <v>24931</v>
      </c>
      <c r="C19098">
        <v>43.480799999999995</v>
      </c>
    </row>
    <row r="19099" spans="1:3">
      <c r="A19099" s="2" t="s">
        <v>26192</v>
      </c>
      <c r="B19099" s="2" t="s">
        <v>24931</v>
      </c>
      <c r="C19099">
        <v>12.441600000000001</v>
      </c>
    </row>
    <row r="19100" spans="1:3">
      <c r="A19100" s="2" t="s">
        <v>26193</v>
      </c>
      <c r="B19100" s="2" t="s">
        <v>24931</v>
      </c>
      <c r="C19100">
        <v>13.250399999999999</v>
      </c>
    </row>
    <row r="19101" spans="1:3">
      <c r="A19101" s="2" t="s">
        <v>26194</v>
      </c>
      <c r="B19101" s="2" t="s">
        <v>24931</v>
      </c>
      <c r="C19101">
        <v>13.9968</v>
      </c>
    </row>
    <row r="19102" spans="1:3">
      <c r="A19102" s="2" t="s">
        <v>26195</v>
      </c>
      <c r="B19102" s="2" t="s">
        <v>24931</v>
      </c>
      <c r="C19102">
        <v>15.964799999999999</v>
      </c>
    </row>
    <row r="19103" spans="1:3">
      <c r="A19103" s="2" t="s">
        <v>26196</v>
      </c>
      <c r="B19103" s="2" t="s">
        <v>24931</v>
      </c>
      <c r="C19103">
        <v>18.3888</v>
      </c>
    </row>
    <row r="19104" spans="1:3">
      <c r="A19104" s="2" t="s">
        <v>26197</v>
      </c>
      <c r="B19104" s="2" t="s">
        <v>24931</v>
      </c>
      <c r="C19104">
        <v>27.5808</v>
      </c>
    </row>
    <row r="19105" spans="1:3">
      <c r="A19105" s="2" t="s">
        <v>26198</v>
      </c>
      <c r="B19105" s="2" t="s">
        <v>24931</v>
      </c>
      <c r="C19105">
        <v>36.688800000000001</v>
      </c>
    </row>
    <row r="19106" spans="1:3">
      <c r="A19106" s="2" t="s">
        <v>26199</v>
      </c>
      <c r="B19106" s="2" t="s">
        <v>24931</v>
      </c>
      <c r="C19106">
        <v>48.307200000000002</v>
      </c>
    </row>
    <row r="19107" spans="1:3">
      <c r="A19107" s="2" t="s">
        <v>26200</v>
      </c>
      <c r="B19107" s="2" t="s">
        <v>24931</v>
      </c>
      <c r="C19107">
        <v>63.945599999999999</v>
      </c>
    </row>
    <row r="19108" spans="1:3">
      <c r="A19108" s="2" t="s">
        <v>26201</v>
      </c>
      <c r="B19108" s="2" t="s">
        <v>24931</v>
      </c>
      <c r="C19108">
        <v>15.396000000000001</v>
      </c>
    </row>
    <row r="19109" spans="1:3">
      <c r="A19109" s="2" t="s">
        <v>26202</v>
      </c>
      <c r="B19109" s="2" t="s">
        <v>24931</v>
      </c>
      <c r="C19109">
        <v>17.558399999999999</v>
      </c>
    </row>
    <row r="19110" spans="1:3">
      <c r="A19110" s="2" t="s">
        <v>26203</v>
      </c>
      <c r="B19110" s="2" t="s">
        <v>24931</v>
      </c>
      <c r="C19110">
        <v>20.229600000000001</v>
      </c>
    </row>
    <row r="19111" spans="1:3">
      <c r="A19111" s="2" t="s">
        <v>26204</v>
      </c>
      <c r="B19111" s="2" t="s">
        <v>24931</v>
      </c>
      <c r="C19111">
        <v>30.335999999999999</v>
      </c>
    </row>
    <row r="19112" spans="1:3">
      <c r="A19112" s="2" t="s">
        <v>26205</v>
      </c>
      <c r="B19112" s="2" t="s">
        <v>24931</v>
      </c>
      <c r="C19112">
        <v>40.360799999999998</v>
      </c>
    </row>
    <row r="19113" spans="1:3">
      <c r="A19113" s="2" t="s">
        <v>26206</v>
      </c>
      <c r="B19113" s="2" t="s">
        <v>24931</v>
      </c>
      <c r="C19113">
        <v>53.138399999999997</v>
      </c>
    </row>
    <row r="19114" spans="1:3">
      <c r="A19114" s="2" t="s">
        <v>26207</v>
      </c>
      <c r="B19114" s="2" t="s">
        <v>24931</v>
      </c>
      <c r="C19114">
        <v>70.348799999999997</v>
      </c>
    </row>
    <row r="19115" spans="1:3">
      <c r="A19115" s="2" t="s">
        <v>26208</v>
      </c>
      <c r="B19115" s="2" t="s">
        <v>24981</v>
      </c>
      <c r="C19115">
        <v>3.4631999999999996</v>
      </c>
    </row>
    <row r="19116" spans="1:3">
      <c r="A19116" s="2" t="s">
        <v>26209</v>
      </c>
      <c r="B19116" s="2" t="s">
        <v>24981</v>
      </c>
      <c r="C19116">
        <v>3.9479999999999995</v>
      </c>
    </row>
    <row r="19117" spans="1:3">
      <c r="A19117" s="2" t="s">
        <v>26210</v>
      </c>
      <c r="B19117" s="2" t="s">
        <v>24981</v>
      </c>
      <c r="C19117">
        <v>5.1288</v>
      </c>
    </row>
    <row r="19118" spans="1:3">
      <c r="A19118" s="2" t="s">
        <v>26211</v>
      </c>
      <c r="B19118" s="2" t="s">
        <v>24981</v>
      </c>
      <c r="C19118">
        <v>6.0119999999999996</v>
      </c>
    </row>
    <row r="19119" spans="1:3">
      <c r="A19119" s="2" t="s">
        <v>26212</v>
      </c>
      <c r="B19119" s="2" t="s">
        <v>24981</v>
      </c>
      <c r="C19119">
        <v>7.2408000000000001</v>
      </c>
    </row>
    <row r="19120" spans="1:3">
      <c r="A19120" s="2" t="s">
        <v>26213</v>
      </c>
      <c r="B19120" s="2" t="s">
        <v>24981</v>
      </c>
      <c r="C19120">
        <v>8.2416</v>
      </c>
    </row>
    <row r="19121" spans="1:3">
      <c r="A19121" s="2" t="s">
        <v>26214</v>
      </c>
      <c r="B19121" s="2" t="s">
        <v>24981</v>
      </c>
      <c r="C19121">
        <v>10.559999999999999</v>
      </c>
    </row>
    <row r="19122" spans="1:3">
      <c r="A19122" s="2" t="s">
        <v>26215</v>
      </c>
      <c r="B19122" s="2" t="s">
        <v>24981</v>
      </c>
      <c r="C19122">
        <v>3.4631999999999996</v>
      </c>
    </row>
    <row r="19123" spans="1:3">
      <c r="A19123" s="2" t="s">
        <v>26216</v>
      </c>
      <c r="B19123" s="2" t="s">
        <v>24981</v>
      </c>
      <c r="C19123">
        <v>3.9479999999999995</v>
      </c>
    </row>
    <row r="19124" spans="1:3">
      <c r="A19124" s="2" t="s">
        <v>26217</v>
      </c>
      <c r="B19124" s="2" t="s">
        <v>24981</v>
      </c>
      <c r="C19124">
        <v>5.1288</v>
      </c>
    </row>
    <row r="19125" spans="1:3">
      <c r="A19125" s="2" t="s">
        <v>26218</v>
      </c>
      <c r="B19125" s="2" t="s">
        <v>24981</v>
      </c>
      <c r="C19125">
        <v>6.0119999999999996</v>
      </c>
    </row>
    <row r="19126" spans="1:3">
      <c r="A19126" s="2" t="s">
        <v>26219</v>
      </c>
      <c r="B19126" s="2" t="s">
        <v>24981</v>
      </c>
      <c r="C19126">
        <v>7.2408000000000001</v>
      </c>
    </row>
    <row r="19127" spans="1:3">
      <c r="A19127" s="2" t="s">
        <v>26220</v>
      </c>
      <c r="B19127" s="2" t="s">
        <v>24981</v>
      </c>
      <c r="C19127">
        <v>8.2416</v>
      </c>
    </row>
    <row r="19128" spans="1:3">
      <c r="A19128" s="2" t="s">
        <v>26221</v>
      </c>
      <c r="B19128" s="2" t="s">
        <v>24981</v>
      </c>
      <c r="C19128">
        <v>10.559999999999999</v>
      </c>
    </row>
    <row r="19129" spans="1:3">
      <c r="A19129" s="2" t="s">
        <v>6614</v>
      </c>
      <c r="B19129" s="2" t="s">
        <v>25000</v>
      </c>
      <c r="C19129">
        <v>0.44400000000000001</v>
      </c>
    </row>
    <row r="19130" spans="1:3">
      <c r="A19130" s="2" t="s">
        <v>26222</v>
      </c>
      <c r="B19130" s="2" t="s">
        <v>25797</v>
      </c>
      <c r="C19130">
        <v>2.5079999999999996</v>
      </c>
    </row>
    <row r="19131" spans="1:3">
      <c r="A19131" s="2" t="s">
        <v>26223</v>
      </c>
      <c r="B19131" s="2" t="s">
        <v>25799</v>
      </c>
      <c r="C19131">
        <v>2.8439999999999999</v>
      </c>
    </row>
    <row r="19132" spans="1:3">
      <c r="A19132" s="2" t="s">
        <v>26224</v>
      </c>
      <c r="B19132" s="2" t="s">
        <v>25799</v>
      </c>
      <c r="C19132">
        <v>4.0343999999999998</v>
      </c>
    </row>
    <row r="19133" spans="1:3">
      <c r="A19133" s="2" t="s">
        <v>26225</v>
      </c>
      <c r="B19133" s="2" t="s">
        <v>25002</v>
      </c>
      <c r="C19133">
        <v>9.911999999999999</v>
      </c>
    </row>
    <row r="19134" spans="1:3">
      <c r="A19134" s="2" t="s">
        <v>26226</v>
      </c>
      <c r="B19134" s="2" t="s">
        <v>25002</v>
      </c>
      <c r="C19134">
        <v>14.1576</v>
      </c>
    </row>
    <row r="19135" spans="1:3">
      <c r="A19135" s="2" t="s">
        <v>26227</v>
      </c>
      <c r="B19135" s="2" t="s">
        <v>25002</v>
      </c>
      <c r="C19135">
        <v>19.999199999999998</v>
      </c>
    </row>
    <row r="19136" spans="1:3">
      <c r="A19136" s="2" t="s">
        <v>26228</v>
      </c>
      <c r="B19136" s="2" t="s">
        <v>25002</v>
      </c>
      <c r="C19136">
        <v>24.715199999999999</v>
      </c>
    </row>
    <row r="19137" spans="1:3">
      <c r="A19137" s="2" t="s">
        <v>26229</v>
      </c>
      <c r="B19137" s="2" t="s">
        <v>25002</v>
      </c>
      <c r="C19137">
        <v>29.687999999999999</v>
      </c>
    </row>
    <row r="19138" spans="1:3">
      <c r="A19138" s="2" t="s">
        <v>26230</v>
      </c>
      <c r="B19138" s="2" t="s">
        <v>26231</v>
      </c>
      <c r="C19138">
        <v>1.7543999999999997</v>
      </c>
    </row>
    <row r="19139" spans="1:3">
      <c r="A19139" s="2" t="s">
        <v>26232</v>
      </c>
      <c r="B19139" s="2" t="s">
        <v>24931</v>
      </c>
      <c r="C19139">
        <v>88.317599999999999</v>
      </c>
    </row>
    <row r="19140" spans="1:3">
      <c r="A19140" s="2" t="s">
        <v>26233</v>
      </c>
      <c r="B19140" s="2" t="s">
        <v>24931</v>
      </c>
      <c r="C19140">
        <v>94.881599999999992</v>
      </c>
    </row>
    <row r="19141" spans="1:3">
      <c r="A19141" s="2" t="s">
        <v>26234</v>
      </c>
      <c r="B19141" s="2" t="s">
        <v>24931</v>
      </c>
      <c r="C19141">
        <v>102.08159999999999</v>
      </c>
    </row>
    <row r="19142" spans="1:3">
      <c r="A19142" s="2" t="s">
        <v>26235</v>
      </c>
      <c r="B19142" s="2" t="s">
        <v>24931</v>
      </c>
      <c r="C19142">
        <v>109.9776</v>
      </c>
    </row>
    <row r="19143" spans="1:3">
      <c r="A19143" s="2" t="s">
        <v>26236</v>
      </c>
      <c r="B19143" s="2" t="s">
        <v>24931</v>
      </c>
      <c r="C19143">
        <v>75.482399999999998</v>
      </c>
    </row>
    <row r="19144" spans="1:3">
      <c r="A19144" s="2" t="s">
        <v>26237</v>
      </c>
      <c r="B19144" s="2" t="s">
        <v>24931</v>
      </c>
      <c r="C19144">
        <v>80.779199999999989</v>
      </c>
    </row>
    <row r="19145" spans="1:3">
      <c r="A19145" s="2" t="s">
        <v>26238</v>
      </c>
      <c r="B19145" s="2" t="s">
        <v>24931</v>
      </c>
      <c r="C19145">
        <v>86.675999999999988</v>
      </c>
    </row>
    <row r="19146" spans="1:3">
      <c r="A19146" s="2" t="s">
        <v>26239</v>
      </c>
      <c r="B19146" s="2" t="s">
        <v>24931</v>
      </c>
      <c r="C19146">
        <v>93.249600000000001</v>
      </c>
    </row>
    <row r="19147" spans="1:3">
      <c r="A19147" s="2" t="s">
        <v>26240</v>
      </c>
      <c r="B19147" s="2" t="s">
        <v>24931</v>
      </c>
      <c r="C19147">
        <v>100.524</v>
      </c>
    </row>
    <row r="19148" spans="1:3">
      <c r="A19148" s="2" t="s">
        <v>26241</v>
      </c>
      <c r="B19148" s="2" t="s">
        <v>24931</v>
      </c>
      <c r="C19148">
        <v>78.981599999999986</v>
      </c>
    </row>
    <row r="19149" spans="1:3">
      <c r="A19149" s="2" t="s">
        <v>26242</v>
      </c>
      <c r="B19149" s="2" t="s">
        <v>24931</v>
      </c>
      <c r="C19149">
        <v>84.542400000000001</v>
      </c>
    </row>
    <row r="19150" spans="1:3">
      <c r="A19150" s="2" t="s">
        <v>26243</v>
      </c>
      <c r="B19150" s="2" t="s">
        <v>24931</v>
      </c>
      <c r="C19150">
        <v>90.768000000000001</v>
      </c>
    </row>
    <row r="19151" spans="1:3">
      <c r="A19151" s="2" t="s">
        <v>26244</v>
      </c>
      <c r="B19151" s="2" t="s">
        <v>24931</v>
      </c>
      <c r="C19151">
        <v>97.68719999999999</v>
      </c>
    </row>
    <row r="19152" spans="1:3">
      <c r="A19152" s="2" t="s">
        <v>26245</v>
      </c>
      <c r="B19152" s="2" t="s">
        <v>24931</v>
      </c>
      <c r="C19152">
        <v>105.2256</v>
      </c>
    </row>
    <row r="19153" spans="1:3">
      <c r="A19153" s="2" t="s">
        <v>26246</v>
      </c>
      <c r="B19153" s="2" t="s">
        <v>25089</v>
      </c>
      <c r="C19153">
        <v>1.3608</v>
      </c>
    </row>
    <row r="19154" spans="1:3">
      <c r="A19154" s="2" t="s">
        <v>26247</v>
      </c>
      <c r="B19154" s="2" t="s">
        <v>25089</v>
      </c>
      <c r="C19154">
        <v>1.4735999999999998</v>
      </c>
    </row>
    <row r="19155" spans="1:3">
      <c r="A19155" s="2" t="s">
        <v>26248</v>
      </c>
      <c r="B19155" s="2" t="s">
        <v>25089</v>
      </c>
      <c r="C19155">
        <v>1.7496</v>
      </c>
    </row>
    <row r="19156" spans="1:3">
      <c r="A19156" s="2" t="s">
        <v>26249</v>
      </c>
      <c r="B19156" s="2" t="s">
        <v>25089</v>
      </c>
      <c r="C19156">
        <v>1.9176</v>
      </c>
    </row>
    <row r="19157" spans="1:3">
      <c r="A19157" s="2" t="s">
        <v>26250</v>
      </c>
      <c r="B19157" s="2" t="s">
        <v>25089</v>
      </c>
      <c r="C19157">
        <v>2.0568</v>
      </c>
    </row>
    <row r="19158" spans="1:3">
      <c r="A19158" s="2" t="s">
        <v>26251</v>
      </c>
      <c r="B19158" s="2" t="s">
        <v>25089</v>
      </c>
      <c r="C19158">
        <v>2.1936</v>
      </c>
    </row>
    <row r="19159" spans="1:3">
      <c r="A19159" s="2" t="s">
        <v>26252</v>
      </c>
      <c r="B19159" s="2" t="s">
        <v>25089</v>
      </c>
      <c r="C19159">
        <v>2.3063999999999996</v>
      </c>
    </row>
    <row r="19160" spans="1:3">
      <c r="A19160" s="2" t="s">
        <v>26253</v>
      </c>
      <c r="B19160" s="2" t="s">
        <v>25089</v>
      </c>
      <c r="C19160">
        <v>4.1927999999999992</v>
      </c>
    </row>
    <row r="19161" spans="1:3">
      <c r="A19161" s="2" t="s">
        <v>26254</v>
      </c>
      <c r="B19161" s="2" t="s">
        <v>25089</v>
      </c>
      <c r="C19161">
        <v>4.5263999999999998</v>
      </c>
    </row>
    <row r="19162" spans="1:3">
      <c r="A19162" s="2" t="s">
        <v>26255</v>
      </c>
      <c r="B19162" s="2" t="s">
        <v>25089</v>
      </c>
      <c r="C19162">
        <v>4.8335999999999997</v>
      </c>
    </row>
    <row r="19163" spans="1:3">
      <c r="A19163" s="2" t="s">
        <v>26256</v>
      </c>
      <c r="B19163" s="2" t="s">
        <v>25089</v>
      </c>
      <c r="C19163">
        <v>5.2775999999999996</v>
      </c>
    </row>
    <row r="19164" spans="1:3">
      <c r="A19164" s="2" t="s">
        <v>26257</v>
      </c>
      <c r="B19164" s="2" t="s">
        <v>25089</v>
      </c>
      <c r="C19164">
        <v>6</v>
      </c>
    </row>
    <row r="19165" spans="1:3">
      <c r="A19165" s="2" t="s">
        <v>26258</v>
      </c>
      <c r="B19165" s="2" t="s">
        <v>25089</v>
      </c>
      <c r="C19165">
        <v>9.1919999999999984</v>
      </c>
    </row>
    <row r="19166" spans="1:3">
      <c r="A19166" s="2" t="s">
        <v>26259</v>
      </c>
      <c r="B19166" s="2" t="s">
        <v>25089</v>
      </c>
      <c r="C19166">
        <v>9.2232000000000003</v>
      </c>
    </row>
    <row r="19167" spans="1:3">
      <c r="A19167" s="2" t="s">
        <v>26260</v>
      </c>
      <c r="B19167" s="2" t="s">
        <v>25089</v>
      </c>
      <c r="C19167">
        <v>10.833600000000001</v>
      </c>
    </row>
    <row r="19168" spans="1:3">
      <c r="A19168" s="2" t="s">
        <v>26261</v>
      </c>
      <c r="B19168" s="2" t="s">
        <v>25089</v>
      </c>
      <c r="C19168">
        <v>12.1656</v>
      </c>
    </row>
    <row r="19169" spans="1:3">
      <c r="A19169" s="2" t="s">
        <v>26262</v>
      </c>
      <c r="B19169" s="2" t="s">
        <v>25089</v>
      </c>
      <c r="C19169">
        <v>12.609599999999999</v>
      </c>
    </row>
    <row r="19170" spans="1:3">
      <c r="A19170" s="2" t="s">
        <v>26263</v>
      </c>
      <c r="B19170" s="2" t="s">
        <v>25089</v>
      </c>
      <c r="C19170">
        <v>17.608799999999999</v>
      </c>
    </row>
    <row r="19171" spans="1:3">
      <c r="A19171" s="2" t="s">
        <v>26264</v>
      </c>
      <c r="B19171" s="2" t="s">
        <v>25089</v>
      </c>
      <c r="C19171">
        <v>26.332799999999999</v>
      </c>
    </row>
    <row r="19172" spans="1:3">
      <c r="A19172" s="2" t="s">
        <v>26265</v>
      </c>
      <c r="B19172" s="2" t="s">
        <v>25412</v>
      </c>
      <c r="C19172">
        <v>22.857599999999998</v>
      </c>
    </row>
    <row r="19173" spans="1:3">
      <c r="A19173" s="2" t="s">
        <v>26266</v>
      </c>
      <c r="B19173" s="2" t="s">
        <v>25412</v>
      </c>
      <c r="C19173">
        <v>25.442399999999999</v>
      </c>
    </row>
    <row r="19174" spans="1:3">
      <c r="A19174" s="2" t="s">
        <v>26267</v>
      </c>
      <c r="B19174" s="2" t="s">
        <v>25412</v>
      </c>
      <c r="C19174">
        <v>27.220800000000001</v>
      </c>
    </row>
    <row r="19175" spans="1:3">
      <c r="A19175" s="2" t="s">
        <v>26268</v>
      </c>
      <c r="B19175" s="2" t="s">
        <v>25412</v>
      </c>
      <c r="C19175">
        <v>29.608799999999999</v>
      </c>
    </row>
    <row r="19176" spans="1:3">
      <c r="A19176" s="2" t="s">
        <v>26269</v>
      </c>
      <c r="B19176" s="2" t="s">
        <v>25412</v>
      </c>
      <c r="C19176">
        <v>33.055199999999999</v>
      </c>
    </row>
    <row r="19177" spans="1:3">
      <c r="A19177" s="2" t="s">
        <v>26270</v>
      </c>
      <c r="B19177" s="2" t="s">
        <v>25412</v>
      </c>
      <c r="C19177">
        <v>37.773599999999995</v>
      </c>
    </row>
    <row r="19178" spans="1:3">
      <c r="A19178" s="2" t="s">
        <v>26271</v>
      </c>
      <c r="B19178" s="2" t="s">
        <v>25412</v>
      </c>
      <c r="C19178">
        <v>38.997599999999998</v>
      </c>
    </row>
    <row r="19179" spans="1:3">
      <c r="A19179" s="2" t="s">
        <v>26272</v>
      </c>
      <c r="B19179" s="2" t="s">
        <v>25412</v>
      </c>
      <c r="C19179">
        <v>39.331199999999995</v>
      </c>
    </row>
    <row r="19180" spans="1:3">
      <c r="A19180" s="2" t="s">
        <v>26273</v>
      </c>
      <c r="B19180" s="2" t="s">
        <v>25412</v>
      </c>
      <c r="C19180">
        <v>48.357599999999998</v>
      </c>
    </row>
    <row r="19181" spans="1:3">
      <c r="A19181" s="2" t="s">
        <v>26274</v>
      </c>
      <c r="B19181" s="2" t="s">
        <v>25412</v>
      </c>
      <c r="C19181">
        <v>50.330399999999997</v>
      </c>
    </row>
    <row r="19182" spans="1:3">
      <c r="A19182" s="2" t="s">
        <v>26275</v>
      </c>
      <c r="B19182" s="2" t="s">
        <v>25412</v>
      </c>
      <c r="C19182">
        <v>65.052000000000007</v>
      </c>
    </row>
    <row r="19183" spans="1:3">
      <c r="A19183" s="2" t="s">
        <v>26276</v>
      </c>
      <c r="B19183" s="2" t="s">
        <v>25412</v>
      </c>
      <c r="C19183">
        <v>67.384799999999998</v>
      </c>
    </row>
    <row r="19184" spans="1:3">
      <c r="A19184" s="2" t="s">
        <v>26277</v>
      </c>
      <c r="B19184" s="2" t="s">
        <v>25412</v>
      </c>
      <c r="C19184">
        <v>69.244799999999998</v>
      </c>
    </row>
    <row r="19185" spans="1:3">
      <c r="A19185" s="2" t="s">
        <v>26278</v>
      </c>
      <c r="B19185" s="2" t="s">
        <v>25412</v>
      </c>
      <c r="C19185">
        <v>111.852</v>
      </c>
    </row>
    <row r="19186" spans="1:3">
      <c r="A19186" s="2" t="s">
        <v>26279</v>
      </c>
      <c r="B19186" s="2" t="s">
        <v>25412</v>
      </c>
      <c r="C19186">
        <v>119.85359999999999</v>
      </c>
    </row>
    <row r="19187" spans="1:3">
      <c r="A19187" s="2" t="s">
        <v>26280</v>
      </c>
      <c r="B19187" s="2" t="s">
        <v>25412</v>
      </c>
      <c r="C19187">
        <v>123.85199999999999</v>
      </c>
    </row>
    <row r="19188" spans="1:3">
      <c r="A19188" s="2" t="s">
        <v>26281</v>
      </c>
      <c r="B19188" s="2" t="s">
        <v>25412</v>
      </c>
      <c r="C19188">
        <v>186.40559999999999</v>
      </c>
    </row>
    <row r="19189" spans="1:3">
      <c r="A19189" s="2" t="s">
        <v>26282</v>
      </c>
      <c r="B19189" s="2" t="s">
        <v>25412</v>
      </c>
      <c r="C19189">
        <v>206.0136</v>
      </c>
    </row>
    <row r="19190" spans="1:3">
      <c r="A19190" s="2" t="s">
        <v>26283</v>
      </c>
      <c r="B19190" s="2" t="s">
        <v>25457</v>
      </c>
      <c r="C19190">
        <v>66.856799999999993</v>
      </c>
    </row>
    <row r="19191" spans="1:3">
      <c r="A19191" s="2" t="s">
        <v>26284</v>
      </c>
      <c r="B19191" s="2" t="s">
        <v>25457</v>
      </c>
      <c r="C19191">
        <v>69.938400000000001</v>
      </c>
    </row>
    <row r="19192" spans="1:3">
      <c r="A19192" s="2" t="s">
        <v>26285</v>
      </c>
      <c r="B19192" s="2" t="s">
        <v>25457</v>
      </c>
      <c r="C19192">
        <v>79.718400000000003</v>
      </c>
    </row>
    <row r="19193" spans="1:3">
      <c r="A19193" s="2" t="s">
        <v>26286</v>
      </c>
      <c r="B19193" s="2" t="s">
        <v>25457</v>
      </c>
      <c r="C19193">
        <v>107.68559999999999</v>
      </c>
    </row>
    <row r="19194" spans="1:3">
      <c r="A19194" s="2" t="s">
        <v>26287</v>
      </c>
      <c r="B19194" s="2" t="s">
        <v>25457</v>
      </c>
      <c r="C19194">
        <v>80.412000000000006</v>
      </c>
    </row>
    <row r="19195" spans="1:3">
      <c r="A19195" s="2" t="s">
        <v>26288</v>
      </c>
      <c r="B19195" s="2" t="s">
        <v>25457</v>
      </c>
      <c r="C19195">
        <v>86.52239999999999</v>
      </c>
    </row>
    <row r="19196" spans="1:3">
      <c r="A19196" s="2" t="s">
        <v>26289</v>
      </c>
      <c r="B19196" s="2" t="s">
        <v>25457</v>
      </c>
      <c r="C19196">
        <v>238.54079999999999</v>
      </c>
    </row>
    <row r="19197" spans="1:3">
      <c r="A19197" s="2" t="s">
        <v>26290</v>
      </c>
      <c r="B19197" s="2" t="s">
        <v>25512</v>
      </c>
      <c r="C19197">
        <v>1.704</v>
      </c>
    </row>
    <row r="19198" spans="1:3">
      <c r="A19198" s="2" t="s">
        <v>26291</v>
      </c>
      <c r="B19198" s="2" t="s">
        <v>25512</v>
      </c>
      <c r="C19198">
        <v>1.8191999999999999</v>
      </c>
    </row>
    <row r="19199" spans="1:3">
      <c r="A19199" s="2" t="s">
        <v>26292</v>
      </c>
      <c r="B19199" s="2" t="s">
        <v>25512</v>
      </c>
      <c r="C19199">
        <v>1.8888</v>
      </c>
    </row>
    <row r="19200" spans="1:3">
      <c r="A19200" s="2" t="s">
        <v>26293</v>
      </c>
      <c r="B19200" s="2" t="s">
        <v>25512</v>
      </c>
      <c r="C19200">
        <v>2.1623999999999999</v>
      </c>
    </row>
    <row r="19201" spans="1:3">
      <c r="A19201" s="2" t="s">
        <v>26294</v>
      </c>
      <c r="B19201" s="2" t="s">
        <v>25512</v>
      </c>
      <c r="C19201">
        <v>2.4575999999999998</v>
      </c>
    </row>
    <row r="19202" spans="1:3">
      <c r="A19202" s="2" t="s">
        <v>26295</v>
      </c>
      <c r="B19202" s="2" t="s">
        <v>25512</v>
      </c>
      <c r="C19202">
        <v>2.9855999999999998</v>
      </c>
    </row>
    <row r="19203" spans="1:3">
      <c r="A19203" s="2" t="s">
        <v>26296</v>
      </c>
      <c r="B19203" s="2" t="s">
        <v>25512</v>
      </c>
      <c r="C19203">
        <v>3.9575999999999993</v>
      </c>
    </row>
    <row r="19204" spans="1:3">
      <c r="A19204" s="2" t="s">
        <v>26297</v>
      </c>
      <c r="B19204" s="2" t="s">
        <v>25512</v>
      </c>
      <c r="C19204">
        <v>5.0136000000000003</v>
      </c>
    </row>
    <row r="19205" spans="1:3">
      <c r="A19205" s="2" t="s">
        <v>26298</v>
      </c>
      <c r="B19205" s="2" t="s">
        <v>25512</v>
      </c>
      <c r="C19205">
        <v>6.5568</v>
      </c>
    </row>
    <row r="19206" spans="1:3">
      <c r="A19206" s="2" t="s">
        <v>26299</v>
      </c>
      <c r="B19206" s="2" t="s">
        <v>25537</v>
      </c>
      <c r="C19206">
        <v>4.0391999999999992</v>
      </c>
    </row>
    <row r="19207" spans="1:3">
      <c r="A19207" s="2" t="s">
        <v>26300</v>
      </c>
      <c r="B19207" s="2" t="s">
        <v>25537</v>
      </c>
      <c r="C19207">
        <v>4.2671999999999999</v>
      </c>
    </row>
    <row r="19208" spans="1:3">
      <c r="A19208" s="2" t="s">
        <v>26301</v>
      </c>
      <c r="B19208" s="2" t="s">
        <v>25537</v>
      </c>
      <c r="C19208">
        <v>4.7711999999999994</v>
      </c>
    </row>
    <row r="19209" spans="1:3">
      <c r="A19209" s="2" t="s">
        <v>26302</v>
      </c>
      <c r="B19209" s="2" t="s">
        <v>25537</v>
      </c>
      <c r="C19209">
        <v>5.2416</v>
      </c>
    </row>
    <row r="19210" spans="1:3">
      <c r="A19210" s="2" t="s">
        <v>26303</v>
      </c>
      <c r="B19210" s="2" t="s">
        <v>25537</v>
      </c>
      <c r="C19210">
        <v>4.5911999999999997</v>
      </c>
    </row>
    <row r="19211" spans="1:3">
      <c r="A19211" s="2" t="s">
        <v>26304</v>
      </c>
      <c r="B19211" s="2" t="s">
        <v>25537</v>
      </c>
      <c r="C19211">
        <v>4.8936000000000002</v>
      </c>
    </row>
    <row r="19212" spans="1:3">
      <c r="A19212" s="2" t="s">
        <v>26305</v>
      </c>
      <c r="B19212" s="2" t="s">
        <v>25537</v>
      </c>
      <c r="C19212">
        <v>5.2056000000000004</v>
      </c>
    </row>
    <row r="19213" spans="1:3">
      <c r="A19213" s="2" t="s">
        <v>26306</v>
      </c>
      <c r="B19213" s="2" t="s">
        <v>25537</v>
      </c>
      <c r="C19213">
        <v>5.5152000000000001</v>
      </c>
    </row>
    <row r="19214" spans="1:3">
      <c r="A19214" s="2" t="s">
        <v>26307</v>
      </c>
      <c r="B19214" s="2" t="s">
        <v>25537</v>
      </c>
      <c r="C19214">
        <v>5.9159999999999995</v>
      </c>
    </row>
    <row r="19215" spans="1:3">
      <c r="A19215" s="2" t="s">
        <v>26308</v>
      </c>
      <c r="B19215" s="2" t="s">
        <v>25537</v>
      </c>
      <c r="C19215">
        <v>6.66</v>
      </c>
    </row>
    <row r="19216" spans="1:3">
      <c r="A19216" s="2" t="s">
        <v>26309</v>
      </c>
      <c r="B19216" s="2" t="s">
        <v>25547</v>
      </c>
      <c r="C19216">
        <v>0.1032</v>
      </c>
    </row>
    <row r="19217" spans="1:3">
      <c r="A19217" s="2" t="s">
        <v>26310</v>
      </c>
      <c r="B19217" s="2" t="s">
        <v>25547</v>
      </c>
      <c r="C19217">
        <v>0.12720000000000001</v>
      </c>
    </row>
    <row r="19218" spans="1:3">
      <c r="A19218" s="2" t="s">
        <v>26311</v>
      </c>
      <c r="B19218" s="2" t="s">
        <v>25547</v>
      </c>
      <c r="C19218">
        <v>7.4399999999999994E-2</v>
      </c>
    </row>
    <row r="19219" spans="1:3">
      <c r="A19219" s="2" t="s">
        <v>26312</v>
      </c>
      <c r="B19219" s="2" t="s">
        <v>25547</v>
      </c>
      <c r="C19219">
        <v>6.9599999999999995E-2</v>
      </c>
    </row>
    <row r="19220" spans="1:3">
      <c r="A19220" s="2" t="s">
        <v>26313</v>
      </c>
      <c r="B19220" s="2" t="s">
        <v>25648</v>
      </c>
      <c r="C19220">
        <v>4.6223999999999998</v>
      </c>
    </row>
    <row r="19221" spans="1:3">
      <c r="A19221" s="2" t="s">
        <v>6573</v>
      </c>
      <c r="B19221" s="2" t="s">
        <v>25648</v>
      </c>
      <c r="C19221">
        <v>5.5655999999999999</v>
      </c>
    </row>
    <row r="19222" spans="1:3">
      <c r="A19222" s="2" t="s">
        <v>6575</v>
      </c>
      <c r="B19222" s="2" t="s">
        <v>25648</v>
      </c>
      <c r="C19222">
        <v>6.5735999999999999</v>
      </c>
    </row>
    <row r="19223" spans="1:3">
      <c r="A19223" s="2" t="s">
        <v>6577</v>
      </c>
      <c r="B19223" s="2" t="s">
        <v>25648</v>
      </c>
      <c r="C19223">
        <v>8.9304000000000006</v>
      </c>
    </row>
    <row r="19224" spans="1:3">
      <c r="A19224" s="2" t="s">
        <v>6579</v>
      </c>
      <c r="B19224" s="2" t="s">
        <v>25648</v>
      </c>
      <c r="C19224">
        <v>11.0808</v>
      </c>
    </row>
    <row r="19225" spans="1:3">
      <c r="A19225" s="2" t="s">
        <v>6581</v>
      </c>
      <c r="B19225" s="2" t="s">
        <v>25648</v>
      </c>
      <c r="C19225">
        <v>13.195199999999998</v>
      </c>
    </row>
    <row r="19226" spans="1:3">
      <c r="A19226" s="2" t="s">
        <v>6583</v>
      </c>
      <c r="B19226" s="2" t="s">
        <v>25648</v>
      </c>
      <c r="C19226">
        <v>15.4152</v>
      </c>
    </row>
    <row r="19227" spans="1:3">
      <c r="A19227" s="2" t="s">
        <v>6585</v>
      </c>
      <c r="B19227" s="2" t="s">
        <v>25648</v>
      </c>
      <c r="C19227">
        <v>21.331199999999999</v>
      </c>
    </row>
    <row r="19228" spans="1:3">
      <c r="A19228" s="2" t="s">
        <v>6587</v>
      </c>
      <c r="B19228" s="2" t="s">
        <v>25648</v>
      </c>
      <c r="C19228">
        <v>26.16</v>
      </c>
    </row>
    <row r="19229" spans="1:3">
      <c r="A19229" s="2" t="s">
        <v>6589</v>
      </c>
      <c r="B19229" s="2" t="s">
        <v>25648</v>
      </c>
      <c r="C19229">
        <v>31.166400000000003</v>
      </c>
    </row>
    <row r="19230" spans="1:3">
      <c r="A19230" s="2" t="s">
        <v>26314</v>
      </c>
      <c r="B19230" s="2" t="s">
        <v>25650</v>
      </c>
      <c r="C19230">
        <v>4.0943999999999994</v>
      </c>
    </row>
    <row r="19231" spans="1:3">
      <c r="A19231" s="2" t="s">
        <v>26315</v>
      </c>
      <c r="B19231" s="2" t="s">
        <v>25650</v>
      </c>
      <c r="C19231">
        <v>4.3440000000000003</v>
      </c>
    </row>
    <row r="19232" spans="1:3">
      <c r="A19232" s="2" t="s">
        <v>26316</v>
      </c>
      <c r="B19232" s="2" t="s">
        <v>25650</v>
      </c>
      <c r="C19232">
        <v>4.9224000000000006</v>
      </c>
    </row>
    <row r="19233" spans="1:3">
      <c r="A19233" s="2" t="s">
        <v>26317</v>
      </c>
      <c r="B19233" s="2" t="s">
        <v>25650</v>
      </c>
      <c r="C19233">
        <v>6.4607999999999999</v>
      </c>
    </row>
    <row r="19234" spans="1:3">
      <c r="A19234" s="2" t="s">
        <v>26318</v>
      </c>
      <c r="B19234" s="2" t="s">
        <v>25650</v>
      </c>
      <c r="C19234">
        <v>7.3319999999999999</v>
      </c>
    </row>
    <row r="19235" spans="1:3">
      <c r="A19235" s="2" t="s">
        <v>26319</v>
      </c>
      <c r="B19235" s="2" t="s">
        <v>25650</v>
      </c>
      <c r="C19235">
        <v>9.4055999999999997</v>
      </c>
    </row>
    <row r="19236" spans="1:3">
      <c r="A19236" s="2" t="s">
        <v>26320</v>
      </c>
      <c r="B19236" s="2" t="s">
        <v>25650</v>
      </c>
      <c r="C19236">
        <v>13.1736</v>
      </c>
    </row>
    <row r="19237" spans="1:3">
      <c r="A19237" s="2" t="s">
        <v>26321</v>
      </c>
      <c r="B19237" s="2" t="s">
        <v>25650</v>
      </c>
      <c r="C19237">
        <v>14.769599999999999</v>
      </c>
    </row>
    <row r="19238" spans="1:3">
      <c r="A19238" s="2" t="s">
        <v>26322</v>
      </c>
      <c r="B19238" s="2" t="s">
        <v>25650</v>
      </c>
      <c r="C19238">
        <v>17.9496</v>
      </c>
    </row>
    <row r="19239" spans="1:3">
      <c r="A19239" s="2" t="s">
        <v>26323</v>
      </c>
      <c r="B19239" s="2" t="s">
        <v>25662</v>
      </c>
      <c r="C19239">
        <v>5.2679999999999998</v>
      </c>
    </row>
    <row r="19240" spans="1:3">
      <c r="A19240" s="2" t="s">
        <v>26324</v>
      </c>
      <c r="B19240" s="2" t="s">
        <v>25662</v>
      </c>
      <c r="C19240">
        <v>5.5847999999999995</v>
      </c>
    </row>
    <row r="19241" spans="1:3">
      <c r="A19241" s="2" t="s">
        <v>26325</v>
      </c>
      <c r="B19241" s="2" t="s">
        <v>25662</v>
      </c>
      <c r="C19241">
        <v>6.2568000000000001</v>
      </c>
    </row>
    <row r="19242" spans="1:3">
      <c r="A19242" s="2" t="s">
        <v>26326</v>
      </c>
      <c r="B19242" s="2" t="s">
        <v>25662</v>
      </c>
      <c r="C19242">
        <v>8.7863999999999987</v>
      </c>
    </row>
    <row r="19243" spans="1:3">
      <c r="A19243" s="2" t="s">
        <v>26327</v>
      </c>
      <c r="B19243" s="2" t="s">
        <v>25662</v>
      </c>
      <c r="C19243">
        <v>10.706399999999999</v>
      </c>
    </row>
    <row r="19244" spans="1:3">
      <c r="A19244" s="2" t="s">
        <v>26328</v>
      </c>
      <c r="B19244" s="2" t="s">
        <v>25662</v>
      </c>
      <c r="C19244">
        <v>17.551199999999998</v>
      </c>
    </row>
    <row r="19245" spans="1:3">
      <c r="A19245" s="2" t="s">
        <v>26329</v>
      </c>
      <c r="B19245" s="2" t="s">
        <v>25662</v>
      </c>
      <c r="C19245">
        <v>23.258399999999998</v>
      </c>
    </row>
    <row r="19246" spans="1:3">
      <c r="A19246" s="2" t="s">
        <v>26330</v>
      </c>
      <c r="B19246" s="2" t="s">
        <v>25662</v>
      </c>
      <c r="C19246">
        <v>33.470399999999998</v>
      </c>
    </row>
    <row r="19247" spans="1:3">
      <c r="A19247" s="2" t="s">
        <v>26331</v>
      </c>
      <c r="B19247" s="2" t="s">
        <v>25662</v>
      </c>
      <c r="C19247">
        <v>45.407999999999994</v>
      </c>
    </row>
    <row r="19248" spans="1:3">
      <c r="A19248" s="2" t="s">
        <v>26332</v>
      </c>
      <c r="B19248" s="2" t="s">
        <v>25672</v>
      </c>
      <c r="C19248">
        <v>52.190399999999997</v>
      </c>
    </row>
    <row r="19249" spans="1:3">
      <c r="A19249" s="2" t="s">
        <v>26333</v>
      </c>
      <c r="B19249" s="2" t="s">
        <v>25672</v>
      </c>
      <c r="C19249">
        <v>56.140799999999992</v>
      </c>
    </row>
    <row r="19250" spans="1:3">
      <c r="A19250" s="2" t="s">
        <v>26334</v>
      </c>
      <c r="B19250" s="2" t="s">
        <v>25672</v>
      </c>
      <c r="C19250">
        <v>60.623999999999995</v>
      </c>
    </row>
    <row r="19251" spans="1:3">
      <c r="A19251" s="2" t="s">
        <v>26335</v>
      </c>
      <c r="B19251" s="2" t="s">
        <v>25672</v>
      </c>
      <c r="C19251">
        <v>65.392800000000008</v>
      </c>
    </row>
    <row r="19252" spans="1:3">
      <c r="A19252" s="2" t="s">
        <v>26336</v>
      </c>
      <c r="B19252" s="2" t="s">
        <v>25672</v>
      </c>
      <c r="C19252">
        <v>70.831199999999995</v>
      </c>
    </row>
    <row r="19253" spans="1:3">
      <c r="A19253" s="2" t="s">
        <v>26337</v>
      </c>
      <c r="B19253" s="2" t="s">
        <v>25682</v>
      </c>
      <c r="C19253">
        <v>56.231999999999999</v>
      </c>
    </row>
    <row r="19254" spans="1:3">
      <c r="A19254" s="2" t="s">
        <v>26338</v>
      </c>
      <c r="B19254" s="2" t="s">
        <v>25682</v>
      </c>
      <c r="C19254">
        <v>60.175199999999997</v>
      </c>
    </row>
    <row r="19255" spans="1:3">
      <c r="A19255" s="2" t="s">
        <v>26339</v>
      </c>
      <c r="B19255" s="2" t="s">
        <v>25682</v>
      </c>
      <c r="C19255">
        <v>64.667999999999992</v>
      </c>
    </row>
    <row r="19256" spans="1:3">
      <c r="A19256" s="2" t="s">
        <v>26340</v>
      </c>
      <c r="B19256" s="2" t="s">
        <v>25682</v>
      </c>
      <c r="C19256">
        <v>69.460800000000006</v>
      </c>
    </row>
    <row r="19257" spans="1:3">
      <c r="A19257" s="2" t="s">
        <v>26341</v>
      </c>
      <c r="B19257" s="2" t="s">
        <v>25682</v>
      </c>
      <c r="C19257">
        <v>74.889600000000002</v>
      </c>
    </row>
    <row r="19258" spans="1:3">
      <c r="A19258" s="2" t="s">
        <v>26342</v>
      </c>
      <c r="B19258" s="2" t="s">
        <v>25688</v>
      </c>
      <c r="C19258">
        <v>14.2416</v>
      </c>
    </row>
    <row r="19259" spans="1:3">
      <c r="A19259" s="2" t="s">
        <v>26343</v>
      </c>
      <c r="B19259" s="2" t="s">
        <v>25688</v>
      </c>
      <c r="C19259">
        <v>17.507999999999999</v>
      </c>
    </row>
    <row r="19260" spans="1:3">
      <c r="A19260" s="2" t="s">
        <v>26344</v>
      </c>
      <c r="B19260" s="2" t="s">
        <v>25688</v>
      </c>
      <c r="C19260">
        <v>20.805599999999998</v>
      </c>
    </row>
    <row r="19261" spans="1:3">
      <c r="A19261" s="2" t="s">
        <v>26345</v>
      </c>
      <c r="B19261" s="2" t="s">
        <v>25688</v>
      </c>
      <c r="C19261">
        <v>24.0792</v>
      </c>
    </row>
    <row r="19262" spans="1:3">
      <c r="A19262" s="2" t="s">
        <v>26346</v>
      </c>
      <c r="B19262" s="2" t="s">
        <v>25688</v>
      </c>
      <c r="C19262">
        <v>27.350399999999997</v>
      </c>
    </row>
    <row r="19263" spans="1:3">
      <c r="A19263" s="2" t="s">
        <v>26347</v>
      </c>
      <c r="B19263" s="2" t="s">
        <v>25802</v>
      </c>
      <c r="C19263">
        <v>10.346399999999999</v>
      </c>
    </row>
    <row r="19264" spans="1:3">
      <c r="A19264" s="2" t="s">
        <v>26348</v>
      </c>
      <c r="B19264" s="2" t="s">
        <v>25802</v>
      </c>
      <c r="C19264">
        <v>14.4072</v>
      </c>
    </row>
    <row r="19265" spans="1:3">
      <c r="A19265" s="2" t="s">
        <v>26349</v>
      </c>
      <c r="B19265" s="2" t="s">
        <v>25802</v>
      </c>
      <c r="C19265">
        <v>19.956</v>
      </c>
    </row>
    <row r="19266" spans="1:3">
      <c r="A19266" s="2" t="s">
        <v>26350</v>
      </c>
      <c r="B19266" s="2" t="s">
        <v>25802</v>
      </c>
      <c r="C19266">
        <v>24.456</v>
      </c>
    </row>
    <row r="19267" spans="1:3">
      <c r="A19267" s="2" t="s">
        <v>26351</v>
      </c>
      <c r="B19267" s="2" t="s">
        <v>25802</v>
      </c>
      <c r="C19267">
        <v>29.1648</v>
      </c>
    </row>
    <row r="19268" spans="1:3">
      <c r="A19268" s="2" t="s">
        <v>26352</v>
      </c>
      <c r="B19268" s="2" t="s">
        <v>25808</v>
      </c>
      <c r="C19268">
        <v>40.3416</v>
      </c>
    </row>
    <row r="19269" spans="1:3">
      <c r="A19269" s="2" t="s">
        <v>26353</v>
      </c>
      <c r="B19269" s="2" t="s">
        <v>25808</v>
      </c>
      <c r="C19269">
        <v>44.4696</v>
      </c>
    </row>
    <row r="19270" spans="1:3">
      <c r="A19270" s="3" t="s">
        <v>26354</v>
      </c>
      <c r="B19270" s="2" t="s">
        <v>25808</v>
      </c>
      <c r="C19270">
        <v>56.596799999999995</v>
      </c>
    </row>
    <row r="19271" spans="1:3">
      <c r="A19271" s="3" t="s">
        <v>26355</v>
      </c>
      <c r="B19271" s="2" t="s">
        <v>25808</v>
      </c>
      <c r="C19271">
        <v>71.20559999999999</v>
      </c>
    </row>
    <row r="19272" spans="1:3">
      <c r="A19272" s="3" t="s">
        <v>26356</v>
      </c>
      <c r="B19272" s="2" t="s">
        <v>25808</v>
      </c>
      <c r="C19272">
        <v>103.7184</v>
      </c>
    </row>
    <row r="19273" spans="1:3">
      <c r="A19273" s="3" t="s">
        <v>26357</v>
      </c>
      <c r="B19273" s="2" t="s">
        <v>25802</v>
      </c>
      <c r="C19273">
        <v>11.915999999999999</v>
      </c>
    </row>
    <row r="19274" spans="1:3">
      <c r="A19274" s="3" t="s">
        <v>26358</v>
      </c>
      <c r="B19274" s="2" t="s">
        <v>25802</v>
      </c>
      <c r="C19274">
        <v>16.564799999999998</v>
      </c>
    </row>
    <row r="19275" spans="1:3">
      <c r="A19275" s="3" t="s">
        <v>26359</v>
      </c>
      <c r="B19275" s="2" t="s">
        <v>25802</v>
      </c>
      <c r="C19275">
        <v>22.968</v>
      </c>
    </row>
    <row r="19276" spans="1:3">
      <c r="A19276" s="3" t="s">
        <v>26360</v>
      </c>
      <c r="B19276" s="2" t="s">
        <v>25802</v>
      </c>
      <c r="C19276">
        <v>28.14</v>
      </c>
    </row>
    <row r="19277" spans="1:3">
      <c r="A19277" s="3" t="s">
        <v>26361</v>
      </c>
      <c r="B19277" s="2" t="s">
        <v>25802</v>
      </c>
      <c r="C19277">
        <v>33.527999999999999</v>
      </c>
    </row>
    <row r="19278" spans="1:3">
      <c r="A19278" s="3" t="s">
        <v>26362</v>
      </c>
      <c r="B19278" s="2" t="s">
        <v>25819</v>
      </c>
      <c r="C19278">
        <v>48.376799999999996</v>
      </c>
    </row>
    <row r="19279" spans="1:3">
      <c r="A19279" s="3" t="s">
        <v>26363</v>
      </c>
      <c r="B19279" s="2" t="s">
        <v>25819</v>
      </c>
      <c r="C19279">
        <v>70.38</v>
      </c>
    </row>
    <row r="19280" spans="1:3">
      <c r="A19280" s="3" t="s">
        <v>26364</v>
      </c>
      <c r="B19280" s="2" t="s">
        <v>25819</v>
      </c>
      <c r="C19280">
        <v>97.759199999999993</v>
      </c>
    </row>
    <row r="19281" spans="1:3">
      <c r="A19281" s="3" t="s">
        <v>26365</v>
      </c>
      <c r="B19281" s="2" t="s">
        <v>25819</v>
      </c>
      <c r="C19281">
        <v>125.11680000000001</v>
      </c>
    </row>
    <row r="19282" spans="1:3">
      <c r="A19282" s="3" t="s">
        <v>26366</v>
      </c>
      <c r="B19282" s="2" t="s">
        <v>25819</v>
      </c>
      <c r="C19282">
        <v>139.11599999999999</v>
      </c>
    </row>
    <row r="19283" spans="1:3">
      <c r="A19283" s="3" t="s">
        <v>26367</v>
      </c>
      <c r="B19283" s="2" t="s">
        <v>25694</v>
      </c>
      <c r="C19283">
        <v>8.6039999999999992</v>
      </c>
    </row>
    <row r="19284" spans="1:3">
      <c r="A19284" s="3" t="s">
        <v>26368</v>
      </c>
      <c r="B19284" s="2" t="s">
        <v>25694</v>
      </c>
      <c r="C19284">
        <v>10.6416</v>
      </c>
    </row>
    <row r="19285" spans="1:3">
      <c r="A19285" s="3" t="s">
        <v>26369</v>
      </c>
      <c r="B19285" s="2" t="s">
        <v>25694</v>
      </c>
      <c r="C19285">
        <v>12.6792</v>
      </c>
    </row>
    <row r="19286" spans="1:3">
      <c r="A19286" s="3" t="s">
        <v>26370</v>
      </c>
      <c r="B19286" s="2" t="s">
        <v>25694</v>
      </c>
      <c r="C19286">
        <v>14.891999999999999</v>
      </c>
    </row>
    <row r="19287" spans="1:3">
      <c r="A19287" s="3" t="s">
        <v>26371</v>
      </c>
      <c r="B19287" s="2" t="s">
        <v>25694</v>
      </c>
      <c r="C19287">
        <v>16.514399999999998</v>
      </c>
    </row>
    <row r="19288" spans="1:3">
      <c r="A19288" s="3" t="s">
        <v>26372</v>
      </c>
      <c r="B19288" s="2" t="s">
        <v>25825</v>
      </c>
      <c r="C19288">
        <v>1.4016</v>
      </c>
    </row>
    <row r="19289" spans="1:3">
      <c r="A19289" s="3" t="s">
        <v>26373</v>
      </c>
      <c r="B19289" s="2" t="s">
        <v>25827</v>
      </c>
      <c r="C19289">
        <v>4.2863999999999995</v>
      </c>
    </row>
    <row r="19290" spans="1:3">
      <c r="A19290" s="3" t="s">
        <v>26374</v>
      </c>
      <c r="B19290" s="2" t="s">
        <v>25702</v>
      </c>
      <c r="C19290">
        <v>12.168000000000001</v>
      </c>
    </row>
    <row r="19291" spans="1:3">
      <c r="A19291" s="3" t="s">
        <v>26375</v>
      </c>
      <c r="B19291" s="2" t="s">
        <v>25702</v>
      </c>
      <c r="C19291">
        <v>12.911999999999999</v>
      </c>
    </row>
    <row r="19292" spans="1:3">
      <c r="A19292" s="3" t="s">
        <v>26376</v>
      </c>
      <c r="B19292" s="2" t="s">
        <v>25702</v>
      </c>
      <c r="C19292">
        <v>13.831200000000001</v>
      </c>
    </row>
    <row r="19293" spans="1:3">
      <c r="A19293" s="3" t="s">
        <v>26377</v>
      </c>
      <c r="B19293" s="2" t="s">
        <v>25702</v>
      </c>
      <c r="C19293">
        <v>16.334399999999999</v>
      </c>
    </row>
    <row r="19294" spans="1:3">
      <c r="A19294" s="3" t="s">
        <v>26378</v>
      </c>
      <c r="B19294" s="2" t="s">
        <v>25702</v>
      </c>
      <c r="C19294">
        <v>19.0944</v>
      </c>
    </row>
    <row r="19295" spans="1:3">
      <c r="A19295" s="3" t="s">
        <v>26379</v>
      </c>
      <c r="B19295" s="2" t="s">
        <v>25702</v>
      </c>
      <c r="C19295">
        <v>26.217599999999997</v>
      </c>
    </row>
    <row r="19296" spans="1:3">
      <c r="A19296" s="3" t="s">
        <v>26380</v>
      </c>
      <c r="B19296" s="2" t="s">
        <v>25702</v>
      </c>
      <c r="C19296">
        <v>37.1616</v>
      </c>
    </row>
    <row r="19297" spans="1:3">
      <c r="A19297" s="3" t="s">
        <v>26381</v>
      </c>
      <c r="B19297" s="2" t="s">
        <v>25702</v>
      </c>
      <c r="C19297">
        <v>45.407999999999994</v>
      </c>
    </row>
    <row r="19298" spans="1:3">
      <c r="A19298" s="3" t="s">
        <v>26382</v>
      </c>
      <c r="B19298" s="2" t="s">
        <v>25702</v>
      </c>
      <c r="C19298">
        <v>57.640799999999992</v>
      </c>
    </row>
    <row r="19299" spans="1:3">
      <c r="A19299" s="3" t="s">
        <v>26383</v>
      </c>
      <c r="B19299" s="2" t="s">
        <v>25746</v>
      </c>
      <c r="C19299">
        <v>2.4336000000000002</v>
      </c>
    </row>
    <row r="19300" spans="1:3">
      <c r="A19300" s="3" t="s">
        <v>26384</v>
      </c>
      <c r="B19300" s="2" t="s">
        <v>25746</v>
      </c>
      <c r="C19300">
        <v>1.8431999999999999</v>
      </c>
    </row>
    <row r="19301" spans="1:3">
      <c r="A19301" s="3" t="s">
        <v>26385</v>
      </c>
      <c r="B19301" s="2" t="s">
        <v>25746</v>
      </c>
      <c r="C19301">
        <v>2.6255999999999999</v>
      </c>
    </row>
    <row r="19302" spans="1:3">
      <c r="A19302" s="3" t="s">
        <v>26386</v>
      </c>
      <c r="B19302" s="2" t="s">
        <v>25746</v>
      </c>
      <c r="C19302">
        <v>2.9136000000000002</v>
      </c>
    </row>
    <row r="19303" spans="1:3">
      <c r="A19303" s="3" t="s">
        <v>26387</v>
      </c>
      <c r="B19303" s="2" t="s">
        <v>25746</v>
      </c>
      <c r="C19303">
        <v>3.3024</v>
      </c>
    </row>
    <row r="19304" spans="1:3">
      <c r="A19304" s="3" t="s">
        <v>26388</v>
      </c>
      <c r="B19304" s="2" t="s">
        <v>25746</v>
      </c>
      <c r="C19304">
        <v>3.8975999999999993</v>
      </c>
    </row>
    <row r="19305" spans="1:3">
      <c r="A19305" s="3" t="s">
        <v>26389</v>
      </c>
      <c r="B19305" s="2" t="s">
        <v>25746</v>
      </c>
      <c r="C19305">
        <v>4.4016000000000002</v>
      </c>
    </row>
    <row r="19306" spans="1:3">
      <c r="A19306" s="3" t="s">
        <v>26390</v>
      </c>
      <c r="B19306" s="2" t="s">
        <v>25746</v>
      </c>
      <c r="C19306">
        <v>7.3872</v>
      </c>
    </row>
    <row r="19307" spans="1:3">
      <c r="A19307" s="3" t="s">
        <v>26391</v>
      </c>
      <c r="B19307" s="2" t="s">
        <v>25746</v>
      </c>
      <c r="C19307">
        <v>8.1551999999999989</v>
      </c>
    </row>
    <row r="19308" spans="1:3">
      <c r="A19308" s="3" t="s">
        <v>26392</v>
      </c>
      <c r="B19308" s="2" t="s">
        <v>25746</v>
      </c>
      <c r="C19308">
        <v>9.4008000000000003</v>
      </c>
    </row>
    <row r="19309" spans="1:3">
      <c r="A19309" s="3" t="s">
        <v>26393</v>
      </c>
      <c r="B19309" s="2" t="s">
        <v>25759</v>
      </c>
      <c r="C19309">
        <v>6.7103999999999999</v>
      </c>
    </row>
    <row r="19310" spans="1:3">
      <c r="A19310" s="3" t="s">
        <v>26394</v>
      </c>
      <c r="B19310" s="2" t="s">
        <v>25759</v>
      </c>
      <c r="C19310">
        <v>2.9855999999999998</v>
      </c>
    </row>
    <row r="19311" spans="1:3">
      <c r="A19311" s="3" t="s">
        <v>26395</v>
      </c>
      <c r="B19311" s="2" t="s">
        <v>25759</v>
      </c>
      <c r="C19311">
        <v>4.0247999999999999</v>
      </c>
    </row>
    <row r="19312" spans="1:3">
      <c r="A19312" s="3" t="s">
        <v>26396</v>
      </c>
      <c r="B19312" s="2" t="s">
        <v>25761</v>
      </c>
      <c r="C19312">
        <v>4.6415999999999995</v>
      </c>
    </row>
    <row r="19313" spans="1:3">
      <c r="A19313" s="3" t="s">
        <v>26397</v>
      </c>
      <c r="B19313" s="2" t="s">
        <v>25761</v>
      </c>
      <c r="C19313">
        <v>4.9224000000000006</v>
      </c>
    </row>
    <row r="19314" spans="1:3">
      <c r="A19314" s="3" t="s">
        <v>26398</v>
      </c>
      <c r="B19314" s="2" t="s">
        <v>25761</v>
      </c>
      <c r="C19314">
        <v>5.6159999999999997</v>
      </c>
    </row>
    <row r="19315" spans="1:3">
      <c r="A19315" s="3" t="s">
        <v>26399</v>
      </c>
      <c r="B19315" s="2" t="s">
        <v>25761</v>
      </c>
      <c r="C19315">
        <v>7.5479999999999992</v>
      </c>
    </row>
    <row r="19316" spans="1:3">
      <c r="A19316" s="3" t="s">
        <v>26400</v>
      </c>
      <c r="B19316" s="2" t="s">
        <v>25761</v>
      </c>
      <c r="C19316">
        <v>8.8895999999999997</v>
      </c>
    </row>
    <row r="19317" spans="1:3">
      <c r="A19317" s="3" t="s">
        <v>26401</v>
      </c>
      <c r="B19317" s="2" t="s">
        <v>25761</v>
      </c>
      <c r="C19317">
        <v>13.6296</v>
      </c>
    </row>
    <row r="19318" spans="1:3">
      <c r="A19318" s="3" t="s">
        <v>26402</v>
      </c>
      <c r="B19318" s="2" t="s">
        <v>25761</v>
      </c>
      <c r="C19318">
        <v>18.72</v>
      </c>
    </row>
    <row r="19319" spans="1:3">
      <c r="A19319" s="3" t="s">
        <v>26403</v>
      </c>
      <c r="B19319" s="2" t="s">
        <v>25761</v>
      </c>
      <c r="C19319">
        <v>21.427199999999999</v>
      </c>
    </row>
    <row r="19320" spans="1:3">
      <c r="A19320" s="3" t="s">
        <v>26404</v>
      </c>
      <c r="B19320" s="2" t="s">
        <v>25761</v>
      </c>
      <c r="C19320">
        <v>27.983999999999998</v>
      </c>
    </row>
    <row r="19321" spans="1:3">
      <c r="A19321" s="3" t="s">
        <v>26405</v>
      </c>
      <c r="B19321" s="2" t="s">
        <v>25829</v>
      </c>
      <c r="C19321">
        <v>9.3743999999999996</v>
      </c>
    </row>
    <row r="19322" spans="1:3">
      <c r="A19322" s="3" t="s">
        <v>26406</v>
      </c>
      <c r="B19322" s="2" t="s">
        <v>25831</v>
      </c>
      <c r="C19322">
        <v>14.6808</v>
      </c>
    </row>
    <row r="19323" spans="1:3">
      <c r="A19323" s="3" t="s">
        <v>26407</v>
      </c>
      <c r="B19323" s="2" t="s">
        <v>25833</v>
      </c>
      <c r="C19323">
        <v>6.2615999999999996</v>
      </c>
    </row>
    <row r="19324" spans="1:3">
      <c r="A19324" s="3" t="s">
        <v>26408</v>
      </c>
      <c r="B19324" s="2" t="s">
        <v>25771</v>
      </c>
      <c r="C19324">
        <v>6.9527999999999999</v>
      </c>
    </row>
    <row r="19325" spans="1:3">
      <c r="A19325" s="3" t="s">
        <v>26409</v>
      </c>
      <c r="B19325" s="2" t="s">
        <v>25771</v>
      </c>
      <c r="C19325">
        <v>7.3967999999999998</v>
      </c>
    </row>
    <row r="19326" spans="1:3">
      <c r="A19326" s="3" t="s">
        <v>26410</v>
      </c>
      <c r="B19326" s="2" t="s">
        <v>25771</v>
      </c>
      <c r="C19326">
        <v>8.3016000000000005</v>
      </c>
    </row>
    <row r="19327" spans="1:3">
      <c r="A19327" s="3" t="s">
        <v>26411</v>
      </c>
      <c r="B19327" s="2" t="s">
        <v>25771</v>
      </c>
      <c r="C19327">
        <v>10.279199999999999</v>
      </c>
    </row>
    <row r="19328" spans="1:3">
      <c r="A19328" s="3" t="s">
        <v>26412</v>
      </c>
      <c r="B19328" s="2" t="s">
        <v>25771</v>
      </c>
      <c r="C19328">
        <v>12.564</v>
      </c>
    </row>
    <row r="19329" spans="1:3">
      <c r="A19329" s="3" t="s">
        <v>26413</v>
      </c>
      <c r="B19329" s="2" t="s">
        <v>25771</v>
      </c>
      <c r="C19329">
        <v>18.0792</v>
      </c>
    </row>
    <row r="19330" spans="1:3">
      <c r="A19330" s="3" t="s">
        <v>26414</v>
      </c>
      <c r="B19330" s="2" t="s">
        <v>25771</v>
      </c>
      <c r="C19330">
        <v>26.788799999999998</v>
      </c>
    </row>
    <row r="19331" spans="1:3">
      <c r="A19331" s="3" t="s">
        <v>26415</v>
      </c>
      <c r="B19331" s="2" t="s">
        <v>25771</v>
      </c>
      <c r="C19331">
        <v>35.0976</v>
      </c>
    </row>
    <row r="19332" spans="1:3">
      <c r="A19332" s="3" t="s">
        <v>26416</v>
      </c>
      <c r="B19332" s="2" t="s">
        <v>25771</v>
      </c>
      <c r="C19332">
        <v>45.004800000000003</v>
      </c>
    </row>
    <row r="19333" spans="1:3">
      <c r="A19333" s="3" t="s">
        <v>26417</v>
      </c>
      <c r="B19333" s="2" t="s">
        <v>25781</v>
      </c>
      <c r="C19333">
        <v>11.491200000000001</v>
      </c>
    </row>
    <row r="19334" spans="1:3">
      <c r="A19334" s="3" t="s">
        <v>26418</v>
      </c>
      <c r="B19334" s="2" t="s">
        <v>25781</v>
      </c>
      <c r="C19334">
        <v>14.7576</v>
      </c>
    </row>
    <row r="19335" spans="1:3">
      <c r="A19335" s="3" t="s">
        <v>26419</v>
      </c>
      <c r="B19335" s="2" t="s">
        <v>25781</v>
      </c>
      <c r="C19335">
        <v>18.050399999999996</v>
      </c>
    </row>
    <row r="19336" spans="1:3">
      <c r="A19336" s="3" t="s">
        <v>26420</v>
      </c>
      <c r="B19336" s="2" t="s">
        <v>25781</v>
      </c>
      <c r="C19336">
        <v>21.331199999999999</v>
      </c>
    </row>
    <row r="19337" spans="1:3">
      <c r="A19337" s="3" t="s">
        <v>26421</v>
      </c>
      <c r="B19337" s="2" t="s">
        <v>25781</v>
      </c>
      <c r="C19337">
        <v>24.599999999999998</v>
      </c>
    </row>
    <row r="19338" spans="1:3">
      <c r="A19338" s="3" t="s">
        <v>26422</v>
      </c>
      <c r="B19338" s="2" t="s">
        <v>26022</v>
      </c>
      <c r="C19338">
        <v>7.5479999999999992</v>
      </c>
    </row>
    <row r="19339" spans="1:3">
      <c r="A19339" s="3" t="s">
        <v>26423</v>
      </c>
      <c r="B19339" s="2" t="s">
        <v>26022</v>
      </c>
      <c r="C19339">
        <v>8.8895999999999997</v>
      </c>
    </row>
    <row r="19340" spans="1:3">
      <c r="A19340" s="3" t="s">
        <v>26424</v>
      </c>
      <c r="B19340" s="2" t="s">
        <v>26022</v>
      </c>
      <c r="C19340">
        <v>13.6296</v>
      </c>
    </row>
    <row r="19341" spans="1:3">
      <c r="A19341" s="3" t="s">
        <v>26425</v>
      </c>
      <c r="B19341" s="2" t="s">
        <v>26022</v>
      </c>
      <c r="C19341">
        <v>18.72</v>
      </c>
    </row>
    <row r="19342" spans="1:3">
      <c r="A19342" s="3" t="s">
        <v>26426</v>
      </c>
      <c r="B19342" s="2" t="s">
        <v>26022</v>
      </c>
      <c r="C19342">
        <v>21.427199999999999</v>
      </c>
    </row>
    <row r="19343" spans="1:3">
      <c r="A19343" s="3" t="s">
        <v>26427</v>
      </c>
      <c r="B19343" s="2" t="s">
        <v>26022</v>
      </c>
      <c r="C19343">
        <v>27.983999999999998</v>
      </c>
    </row>
    <row r="19344" spans="1:3">
      <c r="A19344" s="3" t="s">
        <v>26428</v>
      </c>
      <c r="B19344" s="2" t="s">
        <v>26022</v>
      </c>
      <c r="C19344">
        <v>4.6415999999999995</v>
      </c>
    </row>
    <row r="19345" spans="1:3">
      <c r="A19345" s="3" t="s">
        <v>26429</v>
      </c>
      <c r="B19345" s="2" t="s">
        <v>26022</v>
      </c>
      <c r="C19345">
        <v>4.9224000000000006</v>
      </c>
    </row>
    <row r="19346" spans="1:3">
      <c r="A19346" s="3" t="s">
        <v>26430</v>
      </c>
      <c r="B19346" s="2" t="s">
        <v>26022</v>
      </c>
      <c r="C19346">
        <v>5.6159999999999997</v>
      </c>
    </row>
    <row r="19347" spans="1:3">
      <c r="A19347" s="3" t="s">
        <v>26431</v>
      </c>
      <c r="B19347" s="2" t="s">
        <v>26022</v>
      </c>
      <c r="C19347">
        <v>7.5479999999999992</v>
      </c>
    </row>
    <row r="19348" spans="1:3">
      <c r="A19348" s="3" t="s">
        <v>26432</v>
      </c>
      <c r="B19348" s="2" t="s">
        <v>26022</v>
      </c>
      <c r="C19348">
        <v>8.8895999999999997</v>
      </c>
    </row>
    <row r="19349" spans="1:3">
      <c r="A19349" s="3" t="s">
        <v>26433</v>
      </c>
      <c r="B19349" s="2" t="s">
        <v>26022</v>
      </c>
      <c r="C19349">
        <v>13.6296</v>
      </c>
    </row>
    <row r="19350" spans="1:3">
      <c r="A19350" s="3" t="s">
        <v>26434</v>
      </c>
      <c r="B19350" s="2" t="s">
        <v>26022</v>
      </c>
      <c r="C19350">
        <v>18.72</v>
      </c>
    </row>
    <row r="19351" spans="1:3">
      <c r="A19351" s="3" t="s">
        <v>26435</v>
      </c>
      <c r="B19351" s="2" t="s">
        <v>26022</v>
      </c>
      <c r="C19351">
        <v>21.427199999999999</v>
      </c>
    </row>
    <row r="19352" spans="1:3">
      <c r="A19352" s="3" t="s">
        <v>26436</v>
      </c>
      <c r="B19352" s="2" t="s">
        <v>26022</v>
      </c>
      <c r="C19352">
        <v>27.983999999999998</v>
      </c>
    </row>
    <row r="19353" spans="1:3">
      <c r="A19353" s="3" t="s">
        <v>26437</v>
      </c>
      <c r="B19353" s="2" t="s">
        <v>26022</v>
      </c>
      <c r="C19353">
        <v>4.6415999999999995</v>
      </c>
    </row>
    <row r="19354" spans="1:3">
      <c r="A19354" s="3" t="s">
        <v>26438</v>
      </c>
      <c r="B19354" s="2" t="s">
        <v>26022</v>
      </c>
      <c r="C19354">
        <v>4.9224000000000006</v>
      </c>
    </row>
    <row r="19355" spans="1:3">
      <c r="A19355" s="3" t="s">
        <v>26439</v>
      </c>
      <c r="B19355" s="2" t="s">
        <v>26022</v>
      </c>
      <c r="C19355">
        <v>5.6159999999999997</v>
      </c>
    </row>
    <row r="19356" spans="1:3">
      <c r="A19356" s="3" t="s">
        <v>26440</v>
      </c>
      <c r="B19356" s="2" t="s">
        <v>26022</v>
      </c>
      <c r="C19356">
        <v>7.5479999999999992</v>
      </c>
    </row>
    <row r="19357" spans="1:3">
      <c r="A19357" s="3" t="s">
        <v>26441</v>
      </c>
      <c r="B19357" s="2" t="s">
        <v>26022</v>
      </c>
      <c r="C19357">
        <v>8.8895999999999997</v>
      </c>
    </row>
    <row r="19358" spans="1:3">
      <c r="A19358" s="3" t="s">
        <v>26442</v>
      </c>
      <c r="B19358" s="2" t="s">
        <v>26022</v>
      </c>
      <c r="C19358">
        <v>13.6296</v>
      </c>
    </row>
    <row r="19359" spans="1:3">
      <c r="A19359" s="3" t="s">
        <v>26443</v>
      </c>
      <c r="B19359" s="2" t="s">
        <v>26022</v>
      </c>
      <c r="C19359">
        <v>18.72</v>
      </c>
    </row>
    <row r="19360" spans="1:3">
      <c r="A19360" s="3" t="s">
        <v>26444</v>
      </c>
      <c r="B19360" s="2" t="s">
        <v>26022</v>
      </c>
      <c r="C19360">
        <v>21.427199999999999</v>
      </c>
    </row>
    <row r="19361" spans="1:3">
      <c r="A19361" s="3" t="s">
        <v>26445</v>
      </c>
      <c r="B19361" s="2" t="s">
        <v>26022</v>
      </c>
      <c r="C19361">
        <v>27.983999999999998</v>
      </c>
    </row>
    <row r="19362" spans="1:3">
      <c r="A19362" s="3" t="s">
        <v>26446</v>
      </c>
      <c r="B19362" s="2" t="s">
        <v>26022</v>
      </c>
      <c r="C19362">
        <v>5.6159999999999997</v>
      </c>
    </row>
    <row r="19363" spans="1:3">
      <c r="A19363" s="3" t="s">
        <v>26447</v>
      </c>
      <c r="B19363" s="2" t="s">
        <v>26022</v>
      </c>
      <c r="C19363">
        <v>7.5479999999999992</v>
      </c>
    </row>
    <row r="19364" spans="1:3">
      <c r="A19364" s="3" t="s">
        <v>26448</v>
      </c>
      <c r="B19364" s="2" t="s">
        <v>26022</v>
      </c>
      <c r="C19364">
        <v>8.8895999999999997</v>
      </c>
    </row>
    <row r="19365" spans="1:3">
      <c r="A19365" s="3" t="s">
        <v>26449</v>
      </c>
      <c r="B19365" s="2" t="s">
        <v>26022</v>
      </c>
      <c r="C19365">
        <v>13.6296</v>
      </c>
    </row>
    <row r="19366" spans="1:3">
      <c r="A19366" s="3" t="s">
        <v>26450</v>
      </c>
      <c r="B19366" s="2" t="s">
        <v>26022</v>
      </c>
      <c r="C19366">
        <v>18.72</v>
      </c>
    </row>
    <row r="19367" spans="1:3">
      <c r="A19367" s="3" t="s">
        <v>26451</v>
      </c>
      <c r="B19367" s="2" t="s">
        <v>26022</v>
      </c>
      <c r="C19367">
        <v>21.427199999999999</v>
      </c>
    </row>
    <row r="19368" spans="1:3">
      <c r="A19368" s="3" t="s">
        <v>26452</v>
      </c>
      <c r="B19368" s="2" t="s">
        <v>26022</v>
      </c>
      <c r="C19368">
        <v>27.983999999999998</v>
      </c>
    </row>
    <row r="19369" spans="1:3">
      <c r="A19369" s="3" t="s">
        <v>26453</v>
      </c>
      <c r="B19369" s="2" t="s">
        <v>26066</v>
      </c>
      <c r="C19369">
        <v>4.7687999999999997</v>
      </c>
    </row>
    <row r="19370" spans="1:3">
      <c r="A19370" s="3" t="s">
        <v>26454</v>
      </c>
      <c r="B19370" s="2" t="s">
        <v>26066</v>
      </c>
      <c r="C19370">
        <v>5.0136000000000003</v>
      </c>
    </row>
    <row r="19371" spans="1:3">
      <c r="A19371" s="3" t="s">
        <v>26455</v>
      </c>
      <c r="B19371" s="2" t="s">
        <v>26066</v>
      </c>
      <c r="C19371">
        <v>5.9663999999999993</v>
      </c>
    </row>
    <row r="19372" spans="1:3">
      <c r="A19372" s="3" t="s">
        <v>26456</v>
      </c>
      <c r="B19372" s="2" t="s">
        <v>26066</v>
      </c>
      <c r="C19372">
        <v>7.1520000000000001</v>
      </c>
    </row>
    <row r="19373" spans="1:3">
      <c r="A19373" s="3" t="s">
        <v>26457</v>
      </c>
      <c r="B19373" s="2" t="s">
        <v>26066</v>
      </c>
      <c r="C19373">
        <v>8.4168000000000003</v>
      </c>
    </row>
    <row r="19374" spans="1:3">
      <c r="A19374" s="3" t="s">
        <v>26458</v>
      </c>
      <c r="B19374" s="2" t="s">
        <v>26066</v>
      </c>
      <c r="C19374">
        <v>9.6576000000000004</v>
      </c>
    </row>
    <row r="19375" spans="1:3">
      <c r="A19375" s="3" t="s">
        <v>26459</v>
      </c>
      <c r="B19375" s="2" t="s">
        <v>26066</v>
      </c>
      <c r="C19375">
        <v>2.532</v>
      </c>
    </row>
    <row r="19376" spans="1:3">
      <c r="A19376" s="3" t="s">
        <v>26460</v>
      </c>
      <c r="B19376" s="2" t="s">
        <v>26066</v>
      </c>
      <c r="C19376">
        <v>2.7071999999999998</v>
      </c>
    </row>
    <row r="19377" spans="1:3">
      <c r="A19377" s="3" t="s">
        <v>26461</v>
      </c>
      <c r="B19377" s="2" t="s">
        <v>26066</v>
      </c>
      <c r="C19377">
        <v>2.9327999999999999</v>
      </c>
    </row>
    <row r="19378" spans="1:3">
      <c r="A19378" s="3" t="s">
        <v>26462</v>
      </c>
      <c r="B19378" s="2" t="s">
        <v>26066</v>
      </c>
      <c r="C19378">
        <v>3.4223999999999997</v>
      </c>
    </row>
    <row r="19379" spans="1:3">
      <c r="A19379" s="3" t="s">
        <v>26463</v>
      </c>
      <c r="B19379" s="2" t="s">
        <v>26066</v>
      </c>
      <c r="C19379">
        <v>3.6215999999999999</v>
      </c>
    </row>
    <row r="19380" spans="1:3">
      <c r="A19380" s="3" t="s">
        <v>26464</v>
      </c>
      <c r="B19380" s="2" t="s">
        <v>26066</v>
      </c>
      <c r="C19380">
        <v>4.2888000000000002</v>
      </c>
    </row>
    <row r="19381" spans="1:3">
      <c r="A19381" s="3" t="s">
        <v>26465</v>
      </c>
      <c r="B19381" s="2" t="s">
        <v>26066</v>
      </c>
      <c r="C19381">
        <v>5.1456</v>
      </c>
    </row>
    <row r="19382" spans="1:3">
      <c r="A19382" s="3" t="s">
        <v>26466</v>
      </c>
      <c r="B19382" s="2" t="s">
        <v>26066</v>
      </c>
      <c r="C19382">
        <v>6.0359999999999996</v>
      </c>
    </row>
    <row r="19383" spans="1:3">
      <c r="A19383" s="3" t="s">
        <v>26467</v>
      </c>
      <c r="B19383" s="2" t="s">
        <v>26066</v>
      </c>
      <c r="C19383">
        <v>6.9791999999999996</v>
      </c>
    </row>
    <row r="19384" spans="1:3">
      <c r="A19384" s="3" t="s">
        <v>26468</v>
      </c>
      <c r="B19384" s="2" t="s">
        <v>26066</v>
      </c>
      <c r="C19384">
        <v>2.8128000000000002</v>
      </c>
    </row>
    <row r="19385" spans="1:3">
      <c r="A19385" s="3" t="s">
        <v>26469</v>
      </c>
      <c r="B19385" s="2" t="s">
        <v>26066</v>
      </c>
      <c r="C19385">
        <v>3.0071999999999997</v>
      </c>
    </row>
    <row r="19386" spans="1:3">
      <c r="A19386" s="3" t="s">
        <v>26470</v>
      </c>
      <c r="B19386" s="2" t="s">
        <v>26066</v>
      </c>
      <c r="C19386">
        <v>3.2495999999999996</v>
      </c>
    </row>
    <row r="19387" spans="1:3">
      <c r="A19387" s="3" t="s">
        <v>26471</v>
      </c>
      <c r="B19387" s="2" t="s">
        <v>26066</v>
      </c>
      <c r="C19387">
        <v>3.7991999999999999</v>
      </c>
    </row>
    <row r="19388" spans="1:3">
      <c r="A19388" s="3" t="s">
        <v>26472</v>
      </c>
      <c r="B19388" s="2" t="s">
        <v>26066</v>
      </c>
      <c r="C19388">
        <v>4.0247999999999999</v>
      </c>
    </row>
    <row r="19389" spans="1:3">
      <c r="A19389" s="3" t="s">
        <v>26473</v>
      </c>
      <c r="B19389" s="2" t="s">
        <v>26066</v>
      </c>
      <c r="C19389">
        <v>4.7687999999999997</v>
      </c>
    </row>
    <row r="19390" spans="1:3">
      <c r="A19390" s="3" t="s">
        <v>26474</v>
      </c>
      <c r="B19390" s="2" t="s">
        <v>26066</v>
      </c>
      <c r="C19390">
        <v>5.719199999999999</v>
      </c>
    </row>
    <row r="19391" spans="1:3">
      <c r="A19391" s="3" t="s">
        <v>26475</v>
      </c>
      <c r="B19391" s="2" t="s">
        <v>26066</v>
      </c>
      <c r="C19391">
        <v>6.7103999999999999</v>
      </c>
    </row>
    <row r="19392" spans="1:3">
      <c r="A19392" s="3" t="s">
        <v>26476</v>
      </c>
      <c r="B19392" s="2" t="s">
        <v>26066</v>
      </c>
      <c r="C19392">
        <v>7.7472000000000003</v>
      </c>
    </row>
    <row r="19393" spans="1:3">
      <c r="A19393" s="3" t="s">
        <v>26477</v>
      </c>
      <c r="B19393" s="2" t="s">
        <v>26066</v>
      </c>
      <c r="C19393">
        <v>4.1783999999999999</v>
      </c>
    </row>
    <row r="19394" spans="1:3">
      <c r="A19394" s="3" t="s">
        <v>26478</v>
      </c>
      <c r="B19394" s="2" t="s">
        <v>26066</v>
      </c>
      <c r="C19394">
        <v>4.4231999999999996</v>
      </c>
    </row>
    <row r="19395" spans="1:3">
      <c r="A19395" s="3" t="s">
        <v>26479</v>
      </c>
      <c r="B19395" s="2" t="s">
        <v>26066</v>
      </c>
      <c r="C19395">
        <v>4.62</v>
      </c>
    </row>
    <row r="19396" spans="1:3">
      <c r="A19396" s="3" t="s">
        <v>26480</v>
      </c>
      <c r="B19396" s="2" t="s">
        <v>26066</v>
      </c>
      <c r="C19396">
        <v>5.2463999999999995</v>
      </c>
    </row>
    <row r="19397" spans="1:3">
      <c r="A19397" s="3" t="s">
        <v>26481</v>
      </c>
      <c r="B19397" s="2" t="s">
        <v>26066</v>
      </c>
      <c r="C19397">
        <v>6.2904</v>
      </c>
    </row>
    <row r="19398" spans="1:3">
      <c r="A19398" s="3" t="s">
        <v>26482</v>
      </c>
      <c r="B19398" s="2" t="s">
        <v>26066</v>
      </c>
      <c r="C19398">
        <v>7.3751999999999995</v>
      </c>
    </row>
    <row r="19399" spans="1:3">
      <c r="A19399" s="3" t="s">
        <v>26483</v>
      </c>
      <c r="B19399" s="2" t="s">
        <v>26066</v>
      </c>
      <c r="C19399">
        <v>8.5248000000000008</v>
      </c>
    </row>
    <row r="19400" spans="1:3">
      <c r="A19400" s="3" t="s">
        <v>26484</v>
      </c>
      <c r="B19400" s="2" t="s">
        <v>26103</v>
      </c>
      <c r="C19400">
        <v>0.52079999999999993</v>
      </c>
    </row>
    <row r="19401" spans="1:3">
      <c r="A19401" s="3" t="s">
        <v>26485</v>
      </c>
      <c r="B19401" s="2" t="s">
        <v>26103</v>
      </c>
      <c r="C19401">
        <v>0.60960000000000003</v>
      </c>
    </row>
    <row r="19402" spans="1:3">
      <c r="A19402" s="3" t="s">
        <v>26486</v>
      </c>
      <c r="B19402" s="2" t="s">
        <v>26106</v>
      </c>
      <c r="C19402">
        <v>12.585599999999999</v>
      </c>
    </row>
    <row r="19403" spans="1:3">
      <c r="A19403" s="3" t="s">
        <v>26487</v>
      </c>
      <c r="B19403" s="2" t="s">
        <v>26106</v>
      </c>
      <c r="C19403">
        <v>12.988799999999999</v>
      </c>
    </row>
    <row r="19404" spans="1:3">
      <c r="A19404" s="3" t="s">
        <v>26488</v>
      </c>
      <c r="B19404" s="2" t="s">
        <v>26106</v>
      </c>
      <c r="C19404">
        <v>9.4271999999999991</v>
      </c>
    </row>
    <row r="19405" spans="1:3">
      <c r="A19405" s="3" t="s">
        <v>26489</v>
      </c>
      <c r="B19405" s="2" t="s">
        <v>26106</v>
      </c>
      <c r="C19405">
        <v>11.244</v>
      </c>
    </row>
    <row r="19406" spans="1:3">
      <c r="A19406" s="3" t="s">
        <v>26490</v>
      </c>
      <c r="B19406" s="2" t="s">
        <v>25835</v>
      </c>
      <c r="C19406">
        <v>5.7575999999999992</v>
      </c>
    </row>
    <row r="19407" spans="1:3">
      <c r="A19407" s="3" t="s">
        <v>26491</v>
      </c>
      <c r="B19407" s="2" t="s">
        <v>25835</v>
      </c>
      <c r="C19407">
        <v>6.2088000000000001</v>
      </c>
    </row>
    <row r="19408" spans="1:3">
      <c r="A19408" s="3" t="s">
        <v>26492</v>
      </c>
      <c r="B19408" s="2" t="s">
        <v>25835</v>
      </c>
      <c r="C19408">
        <v>6.5688000000000004</v>
      </c>
    </row>
    <row r="19409" spans="1:3">
      <c r="A19409" s="3" t="s">
        <v>26493</v>
      </c>
      <c r="B19409" s="2" t="s">
        <v>25835</v>
      </c>
      <c r="C19409">
        <v>7.3391999999999991</v>
      </c>
    </row>
    <row r="19410" spans="1:3">
      <c r="A19410" s="3" t="s">
        <v>26494</v>
      </c>
      <c r="B19410" s="2" t="s">
        <v>25835</v>
      </c>
      <c r="C19410">
        <v>7.9487999999999994</v>
      </c>
    </row>
    <row r="19411" spans="1:3">
      <c r="A19411" s="3" t="s">
        <v>26495</v>
      </c>
      <c r="B19411" s="2" t="s">
        <v>25835</v>
      </c>
      <c r="C19411">
        <v>8.8295999999999992</v>
      </c>
    </row>
    <row r="19412" spans="1:3">
      <c r="A19412" s="3" t="s">
        <v>26496</v>
      </c>
      <c r="B19412" s="2" t="s">
        <v>25835</v>
      </c>
      <c r="C19412">
        <v>10.7136</v>
      </c>
    </row>
    <row r="19413" spans="1:3">
      <c r="A19413" s="3" t="s">
        <v>26497</v>
      </c>
      <c r="B19413" s="2" t="s">
        <v>25835</v>
      </c>
      <c r="C19413">
        <v>11.9208</v>
      </c>
    </row>
    <row r="19414" spans="1:3">
      <c r="A19414" s="3" t="s">
        <v>26498</v>
      </c>
      <c r="B19414" s="2" t="s">
        <v>25844</v>
      </c>
      <c r="C19414">
        <v>19.334399999999999</v>
      </c>
    </row>
    <row r="19415" spans="1:3">
      <c r="A19415" s="3" t="s">
        <v>26499</v>
      </c>
      <c r="B19415" s="2" t="s">
        <v>25844</v>
      </c>
      <c r="C19415">
        <v>22.267199999999999</v>
      </c>
    </row>
    <row r="19416" spans="1:3">
      <c r="A19416" s="3" t="s">
        <v>26500</v>
      </c>
      <c r="B19416" s="2" t="s">
        <v>25844</v>
      </c>
      <c r="C19416">
        <v>25.1496</v>
      </c>
    </row>
    <row r="19417" spans="1:3">
      <c r="A19417" s="3" t="s">
        <v>26501</v>
      </c>
      <c r="B19417" s="2" t="s">
        <v>25844</v>
      </c>
      <c r="C19417">
        <v>28.0824</v>
      </c>
    </row>
    <row r="19418" spans="1:3">
      <c r="A19418" s="3" t="s">
        <v>26502</v>
      </c>
      <c r="B19418" s="2" t="s">
        <v>25849</v>
      </c>
      <c r="C19418">
        <v>28.111199999999997</v>
      </c>
    </row>
    <row r="19419" spans="1:3">
      <c r="A19419" s="3" t="s">
        <v>26503</v>
      </c>
      <c r="B19419" s="2" t="s">
        <v>25849</v>
      </c>
      <c r="C19419">
        <v>32.608800000000002</v>
      </c>
    </row>
    <row r="19420" spans="1:3">
      <c r="A19420" s="3" t="s">
        <v>26504</v>
      </c>
      <c r="B19420" s="2" t="s">
        <v>25849</v>
      </c>
      <c r="C19420">
        <v>40.389599999999994</v>
      </c>
    </row>
    <row r="19421" spans="1:3">
      <c r="A19421" s="3" t="s">
        <v>26505</v>
      </c>
      <c r="B19421" s="2" t="s">
        <v>25849</v>
      </c>
      <c r="C19421">
        <v>44.58</v>
      </c>
    </row>
    <row r="19422" spans="1:3">
      <c r="A19422" s="3" t="s">
        <v>26506</v>
      </c>
      <c r="B19422" s="2" t="s">
        <v>25849</v>
      </c>
      <c r="C19422">
        <v>15.204000000000001</v>
      </c>
    </row>
    <row r="19423" spans="1:3">
      <c r="A19423" s="3" t="s">
        <v>26507</v>
      </c>
      <c r="B19423" s="2" t="s">
        <v>25849</v>
      </c>
      <c r="C19423">
        <v>47.0976</v>
      </c>
    </row>
    <row r="19424" spans="1:3">
      <c r="A19424" s="3" t="s">
        <v>26508</v>
      </c>
      <c r="B19424" s="2" t="s">
        <v>25849</v>
      </c>
      <c r="C19424">
        <v>18.055199999999999</v>
      </c>
    </row>
    <row r="19425" spans="1:3">
      <c r="A19425" s="3" t="s">
        <v>26509</v>
      </c>
      <c r="B19425" s="2" t="s">
        <v>25849</v>
      </c>
      <c r="C19425">
        <v>20.003999999999998</v>
      </c>
    </row>
    <row r="19426" spans="1:3">
      <c r="A19426" s="3" t="s">
        <v>26510</v>
      </c>
      <c r="B19426" s="2" t="s">
        <v>25849</v>
      </c>
      <c r="C19426">
        <v>22.694399999999998</v>
      </c>
    </row>
    <row r="19427" spans="1:3">
      <c r="A19427" s="3" t="s">
        <v>26511</v>
      </c>
      <c r="B19427" s="2" t="s">
        <v>25849</v>
      </c>
      <c r="C19427">
        <v>25.468800000000002</v>
      </c>
    </row>
    <row r="19428" spans="1:3">
      <c r="A19428" s="3" t="s">
        <v>26512</v>
      </c>
      <c r="B19428" s="2" t="s">
        <v>25860</v>
      </c>
      <c r="C19428">
        <v>16.86</v>
      </c>
    </row>
    <row r="19429" spans="1:3">
      <c r="A19429" s="3" t="s">
        <v>26513</v>
      </c>
      <c r="B19429" s="2" t="s">
        <v>25860</v>
      </c>
      <c r="C19429">
        <v>20.231999999999999</v>
      </c>
    </row>
    <row r="19430" spans="1:3">
      <c r="A19430" s="3" t="s">
        <v>26514</v>
      </c>
      <c r="B19430" s="2" t="s">
        <v>25860</v>
      </c>
      <c r="C19430">
        <v>6.7416</v>
      </c>
    </row>
    <row r="19431" spans="1:3">
      <c r="A19431" s="3" t="s">
        <v>26515</v>
      </c>
      <c r="B19431" s="2" t="s">
        <v>25860</v>
      </c>
      <c r="C19431">
        <v>7.9967999999999995</v>
      </c>
    </row>
    <row r="19432" spans="1:3">
      <c r="A19432" s="3" t="s">
        <v>26516</v>
      </c>
      <c r="B19432" s="2" t="s">
        <v>25860</v>
      </c>
      <c r="C19432">
        <v>9.2591999999999999</v>
      </c>
    </row>
    <row r="19433" spans="1:3">
      <c r="A19433" s="3" t="s">
        <v>26517</v>
      </c>
      <c r="B19433" s="2" t="s">
        <v>25860</v>
      </c>
      <c r="C19433">
        <v>10.6248</v>
      </c>
    </row>
    <row r="19434" spans="1:3">
      <c r="A19434" s="3" t="s">
        <v>26518</v>
      </c>
      <c r="B19434" s="2" t="s">
        <v>25860</v>
      </c>
      <c r="C19434">
        <v>11.918399999999998</v>
      </c>
    </row>
    <row r="19435" spans="1:3">
      <c r="A19435" s="3" t="s">
        <v>26519</v>
      </c>
      <c r="B19435" s="2" t="s">
        <v>25860</v>
      </c>
      <c r="C19435">
        <v>14.301600000000001</v>
      </c>
    </row>
    <row r="19436" spans="1:3">
      <c r="A19436" s="3" t="s">
        <v>26520</v>
      </c>
      <c r="B19436" s="2" t="s">
        <v>26521</v>
      </c>
      <c r="C19436">
        <v>12.3672</v>
      </c>
    </row>
    <row r="19437" spans="1:3">
      <c r="A19437" s="3" t="s">
        <v>26522</v>
      </c>
      <c r="B19437" s="2" t="s">
        <v>26521</v>
      </c>
      <c r="C19437">
        <v>15.6816</v>
      </c>
    </row>
    <row r="19438" spans="1:3">
      <c r="A19438" s="3" t="s">
        <v>26523</v>
      </c>
      <c r="B19438" s="2" t="s">
        <v>26521</v>
      </c>
      <c r="C19438">
        <v>19.036799999999996</v>
      </c>
    </row>
    <row r="19439" spans="1:3">
      <c r="A19439" s="3" t="s">
        <v>26524</v>
      </c>
      <c r="B19439" s="2" t="s">
        <v>26521</v>
      </c>
      <c r="C19439">
        <v>6.9959999999999996</v>
      </c>
    </row>
    <row r="19440" spans="1:3">
      <c r="A19440" s="3" t="s">
        <v>26525</v>
      </c>
      <c r="B19440" s="2" t="s">
        <v>26521</v>
      </c>
      <c r="C19440">
        <v>7.6391999999999989</v>
      </c>
    </row>
    <row r="19441" spans="1:3">
      <c r="A19441" s="3" t="s">
        <v>26526</v>
      </c>
      <c r="B19441" s="2" t="s">
        <v>26521</v>
      </c>
      <c r="C19441">
        <v>8.4455999999999989</v>
      </c>
    </row>
    <row r="19442" spans="1:3">
      <c r="A19442" s="3" t="s">
        <v>26527</v>
      </c>
      <c r="B19442" s="2" t="s">
        <v>26521</v>
      </c>
      <c r="C19442">
        <v>9.1151999999999997</v>
      </c>
    </row>
    <row r="19443" spans="1:3">
      <c r="A19443" s="3" t="s">
        <v>26528</v>
      </c>
      <c r="B19443" s="2" t="s">
        <v>26521</v>
      </c>
      <c r="C19443">
        <v>9.9480000000000004</v>
      </c>
    </row>
    <row r="19444" spans="1:3">
      <c r="A19444" s="3" t="s">
        <v>26529</v>
      </c>
      <c r="B19444" s="2" t="s">
        <v>26521</v>
      </c>
      <c r="C19444">
        <v>10.74</v>
      </c>
    </row>
    <row r="19445" spans="1:3">
      <c r="A19445" s="3" t="s">
        <v>26530</v>
      </c>
      <c r="B19445" s="2" t="s">
        <v>26521</v>
      </c>
      <c r="C19445">
        <v>11.4816</v>
      </c>
    </row>
    <row r="19446" spans="1:3">
      <c r="A19446" s="3" t="s">
        <v>26531</v>
      </c>
      <c r="B19446" s="2" t="s">
        <v>25869</v>
      </c>
      <c r="C19446">
        <v>10.4496</v>
      </c>
    </row>
    <row r="19447" spans="1:3">
      <c r="A19447" s="3" t="s">
        <v>26532</v>
      </c>
      <c r="B19447" s="2" t="s">
        <v>25869</v>
      </c>
      <c r="C19447">
        <v>12.4008</v>
      </c>
    </row>
    <row r="19448" spans="1:3">
      <c r="A19448" s="3" t="s">
        <v>26533</v>
      </c>
      <c r="B19448" s="2" t="s">
        <v>25869</v>
      </c>
      <c r="C19448">
        <v>4.5983999999999998</v>
      </c>
    </row>
    <row r="19449" spans="1:3">
      <c r="A19449" s="3" t="s">
        <v>26534</v>
      </c>
      <c r="B19449" s="2" t="s">
        <v>25869</v>
      </c>
      <c r="C19449">
        <v>5.4072000000000005</v>
      </c>
    </row>
    <row r="19450" spans="1:3">
      <c r="A19450" s="3" t="s">
        <v>26535</v>
      </c>
      <c r="B19450" s="2" t="s">
        <v>25869</v>
      </c>
      <c r="C19450">
        <v>6.048</v>
      </c>
    </row>
    <row r="19451" spans="1:3">
      <c r="A19451" s="3" t="s">
        <v>26536</v>
      </c>
      <c r="B19451" s="2" t="s">
        <v>25869</v>
      </c>
      <c r="C19451">
        <v>6.3527999999999993</v>
      </c>
    </row>
    <row r="19452" spans="1:3">
      <c r="A19452" s="3" t="s">
        <v>26537</v>
      </c>
      <c r="B19452" s="2" t="s">
        <v>25869</v>
      </c>
      <c r="C19452">
        <v>7.2072000000000003</v>
      </c>
    </row>
    <row r="19453" spans="1:3">
      <c r="A19453" s="3" t="s">
        <v>26538</v>
      </c>
      <c r="B19453" s="2" t="s">
        <v>25869</v>
      </c>
      <c r="C19453">
        <v>8.8704000000000001</v>
      </c>
    </row>
    <row r="19454" spans="1:3">
      <c r="A19454" s="3" t="s">
        <v>26539</v>
      </c>
      <c r="B19454" s="2" t="s">
        <v>25860</v>
      </c>
      <c r="C19454">
        <v>27.0336</v>
      </c>
    </row>
    <row r="19455" spans="1:3">
      <c r="A19455" s="3" t="s">
        <v>26540</v>
      </c>
      <c r="B19455" s="2" t="s">
        <v>25860</v>
      </c>
      <c r="C19455">
        <v>30.9528</v>
      </c>
    </row>
    <row r="19456" spans="1:3">
      <c r="A19456" s="3" t="s">
        <v>26541</v>
      </c>
      <c r="B19456" s="2" t="s">
        <v>25860</v>
      </c>
      <c r="C19456">
        <v>39.458399999999997</v>
      </c>
    </row>
    <row r="19457" spans="1:3">
      <c r="A19457" s="3" t="s">
        <v>26542</v>
      </c>
      <c r="B19457" s="2" t="s">
        <v>25860</v>
      </c>
      <c r="C19457">
        <v>11.368799999999998</v>
      </c>
    </row>
    <row r="19458" spans="1:3">
      <c r="A19458" s="3" t="s">
        <v>26543</v>
      </c>
      <c r="B19458" s="2" t="s">
        <v>25860</v>
      </c>
      <c r="C19458">
        <v>14.448</v>
      </c>
    </row>
    <row r="19459" spans="1:3">
      <c r="A19459" s="3" t="s">
        <v>26544</v>
      </c>
      <c r="B19459" s="2" t="s">
        <v>25860</v>
      </c>
      <c r="C19459">
        <v>14.8752</v>
      </c>
    </row>
    <row r="19460" spans="1:3">
      <c r="A19460" s="3" t="s">
        <v>26545</v>
      </c>
      <c r="B19460" s="2" t="s">
        <v>25860</v>
      </c>
      <c r="C19460">
        <v>16.852799999999998</v>
      </c>
    </row>
    <row r="19461" spans="1:3">
      <c r="A19461" s="3" t="s">
        <v>26546</v>
      </c>
      <c r="B19461" s="2" t="s">
        <v>25860</v>
      </c>
      <c r="C19461">
        <v>18.888000000000002</v>
      </c>
    </row>
    <row r="19462" spans="1:3">
      <c r="A19462" s="3" t="s">
        <v>26547</v>
      </c>
      <c r="B19462" s="2" t="s">
        <v>25860</v>
      </c>
      <c r="C19462">
        <v>22.948799999999999</v>
      </c>
    </row>
    <row r="19463" spans="1:3">
      <c r="A19463" s="3" t="s">
        <v>26548</v>
      </c>
      <c r="B19463" s="2" t="s">
        <v>26549</v>
      </c>
      <c r="C19463">
        <v>12.8568</v>
      </c>
    </row>
    <row r="19464" spans="1:3">
      <c r="A19464" s="3" t="s">
        <v>26550</v>
      </c>
      <c r="B19464" s="2" t="s">
        <v>26549</v>
      </c>
      <c r="C19464">
        <v>20.512799999999999</v>
      </c>
    </row>
    <row r="19465" spans="1:3">
      <c r="A19465" s="3" t="s">
        <v>26551</v>
      </c>
      <c r="B19465" s="2" t="s">
        <v>26549</v>
      </c>
      <c r="C19465">
        <v>24.4008</v>
      </c>
    </row>
    <row r="19466" spans="1:3">
      <c r="A19466" s="3" t="s">
        <v>26552</v>
      </c>
      <c r="B19466" s="2" t="s">
        <v>26549</v>
      </c>
      <c r="C19466">
        <v>7.5383999999999993</v>
      </c>
    </row>
    <row r="19467" spans="1:3">
      <c r="A19467" s="3" t="s">
        <v>26553</v>
      </c>
      <c r="B19467" s="2" t="s">
        <v>26549</v>
      </c>
      <c r="C19467">
        <v>7.6656000000000004</v>
      </c>
    </row>
    <row r="19468" spans="1:3">
      <c r="A19468" s="3" t="s">
        <v>26554</v>
      </c>
      <c r="B19468" s="2" t="s">
        <v>26549</v>
      </c>
      <c r="C19468">
        <v>10.048799999999998</v>
      </c>
    </row>
    <row r="19469" spans="1:3">
      <c r="A19469" s="3" t="s">
        <v>26555</v>
      </c>
      <c r="B19469" s="2" t="s">
        <v>26549</v>
      </c>
      <c r="C19469">
        <v>10.139999999999999</v>
      </c>
    </row>
    <row r="19470" spans="1:3">
      <c r="A19470" s="3" t="s">
        <v>26556</v>
      </c>
      <c r="B19470" s="2" t="s">
        <v>26549</v>
      </c>
      <c r="C19470">
        <v>10.3392</v>
      </c>
    </row>
    <row r="19471" spans="1:3">
      <c r="A19471" s="3" t="s">
        <v>26557</v>
      </c>
      <c r="B19471" s="2" t="s">
        <v>26549</v>
      </c>
      <c r="C19471">
        <v>11.196</v>
      </c>
    </row>
    <row r="19472" spans="1:3">
      <c r="A19472" s="3" t="s">
        <v>26558</v>
      </c>
      <c r="B19472" s="2" t="s">
        <v>26559</v>
      </c>
      <c r="C19472">
        <v>16.852799999999998</v>
      </c>
    </row>
    <row r="19473" spans="1:3">
      <c r="A19473" s="3" t="s">
        <v>26560</v>
      </c>
      <c r="B19473" s="2" t="s">
        <v>26559</v>
      </c>
      <c r="C19473">
        <v>22.608000000000001</v>
      </c>
    </row>
    <row r="19474" spans="1:3">
      <c r="A19474" s="3" t="s">
        <v>26561</v>
      </c>
      <c r="B19474" s="2" t="s">
        <v>26559</v>
      </c>
      <c r="C19474">
        <v>27.964799999999997</v>
      </c>
    </row>
    <row r="19475" spans="1:3">
      <c r="A19475" s="3" t="s">
        <v>26562</v>
      </c>
      <c r="B19475" s="2" t="s">
        <v>26559</v>
      </c>
      <c r="C19475">
        <v>8.0207999999999995</v>
      </c>
    </row>
    <row r="19476" spans="1:3">
      <c r="A19476" s="3" t="s">
        <v>26563</v>
      </c>
      <c r="B19476" s="2" t="s">
        <v>26559</v>
      </c>
      <c r="C19476">
        <v>9.1199999999999992</v>
      </c>
    </row>
    <row r="19477" spans="1:3">
      <c r="A19477" s="3" t="s">
        <v>26564</v>
      </c>
      <c r="B19477" s="2" t="s">
        <v>26559</v>
      </c>
      <c r="C19477">
        <v>10.3752</v>
      </c>
    </row>
    <row r="19478" spans="1:3">
      <c r="A19478" s="3" t="s">
        <v>26565</v>
      </c>
      <c r="B19478" s="2" t="s">
        <v>26559</v>
      </c>
      <c r="C19478">
        <v>10.968</v>
      </c>
    </row>
    <row r="19479" spans="1:3">
      <c r="A19479" s="3" t="s">
        <v>26566</v>
      </c>
      <c r="B19479" s="2" t="s">
        <v>26559</v>
      </c>
      <c r="C19479">
        <v>12.552</v>
      </c>
    </row>
    <row r="19480" spans="1:3">
      <c r="A19480" s="3" t="s">
        <v>26567</v>
      </c>
      <c r="B19480" s="2" t="s">
        <v>26559</v>
      </c>
      <c r="C19480">
        <v>15.247199999999999</v>
      </c>
    </row>
    <row r="19481" spans="1:3">
      <c r="A19481" s="3" t="s">
        <v>26568</v>
      </c>
      <c r="B19481" s="2" t="s">
        <v>26569</v>
      </c>
      <c r="C19481">
        <v>24.897599999999997</v>
      </c>
    </row>
    <row r="19482" spans="1:3">
      <c r="A19482" s="3" t="s">
        <v>26570</v>
      </c>
      <c r="B19482" s="2" t="s">
        <v>25887</v>
      </c>
      <c r="C19482">
        <v>11.2704</v>
      </c>
    </row>
    <row r="19483" spans="1:3">
      <c r="A19483" s="3" t="s">
        <v>26571</v>
      </c>
      <c r="B19483" s="2" t="s">
        <v>25887</v>
      </c>
      <c r="C19483">
        <v>25.795200000000001</v>
      </c>
    </row>
    <row r="19484" spans="1:3">
      <c r="A19484" s="3" t="s">
        <v>26572</v>
      </c>
      <c r="B19484" s="2" t="s">
        <v>26573</v>
      </c>
      <c r="C19484">
        <v>11.7456</v>
      </c>
    </row>
    <row r="19485" spans="1:3">
      <c r="A19485" s="3" t="s">
        <v>26574</v>
      </c>
      <c r="B19485" s="2" t="s">
        <v>26573</v>
      </c>
      <c r="C19485">
        <v>22.022400000000001</v>
      </c>
    </row>
    <row r="19486" spans="1:3">
      <c r="A19486" s="3" t="s">
        <v>26575</v>
      </c>
      <c r="B19486" s="2" t="s">
        <v>26573</v>
      </c>
      <c r="C19486">
        <v>25.005599999999998</v>
      </c>
    </row>
    <row r="19487" spans="1:3">
      <c r="A19487" s="3" t="s">
        <v>26576</v>
      </c>
      <c r="B19487" s="2" t="s">
        <v>26573</v>
      </c>
      <c r="C19487">
        <v>34.502399999999994</v>
      </c>
    </row>
    <row r="19488" spans="1:3">
      <c r="A19488" s="3" t="s">
        <v>26577</v>
      </c>
      <c r="B19488" s="2" t="s">
        <v>26573</v>
      </c>
      <c r="C19488">
        <v>34.907999999999994</v>
      </c>
    </row>
    <row r="19489" spans="1:3">
      <c r="A19489" s="3" t="s">
        <v>26578</v>
      </c>
      <c r="B19489" s="2" t="s">
        <v>26573</v>
      </c>
      <c r="C19489">
        <v>47.9664</v>
      </c>
    </row>
    <row r="19490" spans="1:3">
      <c r="A19490" s="3" t="s">
        <v>26579</v>
      </c>
      <c r="B19490" s="2" t="s">
        <v>26573</v>
      </c>
      <c r="C19490">
        <v>44.265599999999999</v>
      </c>
    </row>
    <row r="19491" spans="1:3">
      <c r="A19491" s="3" t="s">
        <v>26580</v>
      </c>
      <c r="B19491" s="2" t="s">
        <v>26573</v>
      </c>
      <c r="C19491">
        <v>60.297600000000003</v>
      </c>
    </row>
    <row r="19492" spans="1:3">
      <c r="A19492" s="3" t="s">
        <v>26581</v>
      </c>
      <c r="B19492" s="2" t="s">
        <v>26573</v>
      </c>
      <c r="C19492">
        <v>50.652000000000001</v>
      </c>
    </row>
    <row r="19493" spans="1:3">
      <c r="A19493" s="3" t="s">
        <v>26582</v>
      </c>
      <c r="B19493" s="2" t="s">
        <v>26573</v>
      </c>
      <c r="C19493">
        <v>69.153599999999997</v>
      </c>
    </row>
    <row r="19494" spans="1:3">
      <c r="A19494" s="3" t="s">
        <v>26583</v>
      </c>
      <c r="B19494" s="2" t="s">
        <v>26573</v>
      </c>
      <c r="C19494">
        <v>56.975999999999999</v>
      </c>
    </row>
    <row r="19495" spans="1:3">
      <c r="A19495" s="3" t="s">
        <v>26584</v>
      </c>
      <c r="B19495" s="2" t="s">
        <v>26573</v>
      </c>
      <c r="C19495">
        <v>78.1464</v>
      </c>
    </row>
    <row r="19496" spans="1:3">
      <c r="A19496" s="3" t="s">
        <v>26585</v>
      </c>
      <c r="B19496" s="2" t="s">
        <v>26573</v>
      </c>
      <c r="C19496">
        <v>5.1815999999999995</v>
      </c>
    </row>
    <row r="19497" spans="1:3">
      <c r="A19497" s="3" t="s">
        <v>26586</v>
      </c>
      <c r="B19497" s="2" t="s">
        <v>26573</v>
      </c>
      <c r="C19497">
        <v>6.3983999999999996</v>
      </c>
    </row>
    <row r="19498" spans="1:3">
      <c r="A19498" s="3" t="s">
        <v>26587</v>
      </c>
      <c r="B19498" s="2" t="s">
        <v>26573</v>
      </c>
      <c r="C19498">
        <v>18.616799999999998</v>
      </c>
    </row>
    <row r="19499" spans="1:3">
      <c r="A19499" s="3" t="s">
        <v>26588</v>
      </c>
      <c r="B19499" s="2" t="s">
        <v>26573</v>
      </c>
      <c r="C19499">
        <v>21.573599999999999</v>
      </c>
    </row>
    <row r="19500" spans="1:3">
      <c r="A19500" s="3" t="s">
        <v>26589</v>
      </c>
      <c r="B19500" s="2" t="s">
        <v>26573</v>
      </c>
      <c r="C19500">
        <v>6.3</v>
      </c>
    </row>
    <row r="19501" spans="1:3">
      <c r="A19501" s="3" t="s">
        <v>26590</v>
      </c>
      <c r="B19501" s="2" t="s">
        <v>26573</v>
      </c>
      <c r="C19501">
        <v>8.0280000000000005</v>
      </c>
    </row>
    <row r="19502" spans="1:3">
      <c r="A19502" s="3" t="s">
        <v>26591</v>
      </c>
      <c r="B19502" s="2" t="s">
        <v>26573</v>
      </c>
      <c r="C19502">
        <v>12.4056</v>
      </c>
    </row>
    <row r="19503" spans="1:3">
      <c r="A19503" s="3" t="s">
        <v>26592</v>
      </c>
      <c r="B19503" s="2" t="s">
        <v>26573</v>
      </c>
      <c r="C19503">
        <v>14.9976</v>
      </c>
    </row>
    <row r="19504" spans="1:3">
      <c r="A19504" s="3" t="s">
        <v>26593</v>
      </c>
      <c r="B19504" s="2" t="s">
        <v>26573</v>
      </c>
      <c r="C19504">
        <v>17.251199999999997</v>
      </c>
    </row>
    <row r="19505" spans="1:3">
      <c r="A19505" s="3" t="s">
        <v>26594</v>
      </c>
      <c r="B19505" s="2" t="s">
        <v>26573</v>
      </c>
      <c r="C19505">
        <v>23.191199999999998</v>
      </c>
    </row>
    <row r="19506" spans="1:3">
      <c r="A19506" s="3" t="s">
        <v>26595</v>
      </c>
      <c r="B19506" s="2" t="s">
        <v>26573</v>
      </c>
      <c r="C19506">
        <v>33.561599999999999</v>
      </c>
    </row>
    <row r="19507" spans="1:3">
      <c r="A19507" s="3" t="s">
        <v>26596</v>
      </c>
      <c r="B19507" s="2" t="s">
        <v>26573</v>
      </c>
      <c r="C19507">
        <v>34.183199999999999</v>
      </c>
    </row>
    <row r="19508" spans="1:3">
      <c r="A19508" s="3" t="s">
        <v>26597</v>
      </c>
      <c r="B19508" s="2" t="s">
        <v>26573</v>
      </c>
      <c r="C19508">
        <v>39.314399999999999</v>
      </c>
    </row>
    <row r="19509" spans="1:3">
      <c r="A19509" s="3" t="s">
        <v>26598</v>
      </c>
      <c r="B19509" s="2" t="s">
        <v>26573</v>
      </c>
      <c r="C19509">
        <v>12.998399999999998</v>
      </c>
    </row>
    <row r="19510" spans="1:3">
      <c r="A19510" s="3" t="s">
        <v>26599</v>
      </c>
      <c r="B19510" s="2" t="s">
        <v>26573</v>
      </c>
      <c r="C19510">
        <v>15.172799999999999</v>
      </c>
    </row>
    <row r="19511" spans="1:3">
      <c r="A19511" s="3" t="s">
        <v>26600</v>
      </c>
      <c r="B19511" s="2" t="s">
        <v>26573</v>
      </c>
      <c r="C19511">
        <v>17.308800000000002</v>
      </c>
    </row>
    <row r="19512" spans="1:3">
      <c r="A19512" s="3" t="s">
        <v>26601</v>
      </c>
      <c r="B19512" s="2" t="s">
        <v>26573</v>
      </c>
      <c r="C19512">
        <v>21.441600000000001</v>
      </c>
    </row>
    <row r="19513" spans="1:3">
      <c r="A19513" s="3" t="s">
        <v>26602</v>
      </c>
      <c r="B19513" s="2" t="s">
        <v>26573</v>
      </c>
      <c r="C19513">
        <v>24.710399999999996</v>
      </c>
    </row>
    <row r="19514" spans="1:3">
      <c r="A19514" s="3" t="s">
        <v>26603</v>
      </c>
      <c r="B19514" s="2" t="s">
        <v>26573</v>
      </c>
      <c r="C19514">
        <v>40.005600000000001</v>
      </c>
    </row>
    <row r="19515" spans="1:3">
      <c r="A19515" s="3" t="s">
        <v>26604</v>
      </c>
      <c r="B19515" s="2" t="s">
        <v>26573</v>
      </c>
      <c r="C19515">
        <v>45.842399999999998</v>
      </c>
    </row>
    <row r="19516" spans="1:3">
      <c r="A19516" s="3" t="s">
        <v>26605</v>
      </c>
      <c r="B19516" s="2" t="s">
        <v>26606</v>
      </c>
      <c r="C19516">
        <v>4.7088000000000001</v>
      </c>
    </row>
    <row r="19517" spans="1:3">
      <c r="A19517" s="3" t="s">
        <v>26607</v>
      </c>
      <c r="B19517" s="2" t="s">
        <v>26606</v>
      </c>
      <c r="C19517">
        <v>5.9472000000000005</v>
      </c>
    </row>
    <row r="19518" spans="1:3">
      <c r="A19518" s="3" t="s">
        <v>26608</v>
      </c>
      <c r="B19518" s="2" t="s">
        <v>26606</v>
      </c>
      <c r="C19518">
        <v>5.4072000000000005</v>
      </c>
    </row>
    <row r="19519" spans="1:3">
      <c r="A19519" s="3" t="s">
        <v>26609</v>
      </c>
      <c r="B19519" s="2" t="s">
        <v>26606</v>
      </c>
      <c r="C19519">
        <v>6.8279999999999994</v>
      </c>
    </row>
    <row r="19520" spans="1:3">
      <c r="A19520" s="3" t="s">
        <v>26610</v>
      </c>
      <c r="B19520" s="2" t="s">
        <v>26606</v>
      </c>
      <c r="C19520">
        <v>6.8136000000000001</v>
      </c>
    </row>
    <row r="19521" spans="1:3">
      <c r="A19521" s="3" t="s">
        <v>26611</v>
      </c>
      <c r="B19521" s="2" t="s">
        <v>26606</v>
      </c>
      <c r="C19521">
        <v>8.6760000000000002</v>
      </c>
    </row>
    <row r="19522" spans="1:3">
      <c r="A19522" s="3" t="s">
        <v>26612</v>
      </c>
      <c r="B19522" s="2" t="s">
        <v>26606</v>
      </c>
      <c r="C19522">
        <v>8.008799999999999</v>
      </c>
    </row>
    <row r="19523" spans="1:3">
      <c r="A19523" s="3" t="s">
        <v>26613</v>
      </c>
      <c r="B19523" s="2" t="s">
        <v>26606</v>
      </c>
      <c r="C19523">
        <v>10.248000000000001</v>
      </c>
    </row>
    <row r="19524" spans="1:3">
      <c r="A19524" s="3" t="s">
        <v>26614</v>
      </c>
      <c r="B19524" s="2" t="s">
        <v>26606</v>
      </c>
      <c r="C19524">
        <v>10.279199999999999</v>
      </c>
    </row>
    <row r="19525" spans="1:3">
      <c r="A19525" s="3" t="s">
        <v>26615</v>
      </c>
      <c r="B19525" s="2" t="s">
        <v>26606</v>
      </c>
      <c r="C19525">
        <v>13.3728</v>
      </c>
    </row>
    <row r="19526" spans="1:3">
      <c r="A19526" s="3" t="s">
        <v>26616</v>
      </c>
      <c r="B19526" s="2" t="s">
        <v>26606</v>
      </c>
      <c r="C19526">
        <v>8.1719999999999988</v>
      </c>
    </row>
    <row r="19527" spans="1:3">
      <c r="A19527" s="3" t="s">
        <v>26617</v>
      </c>
      <c r="B19527" s="2" t="s">
        <v>26606</v>
      </c>
      <c r="C19527">
        <v>7.3583999999999996</v>
      </c>
    </row>
    <row r="19528" spans="1:3">
      <c r="A19528" s="3" t="s">
        <v>26618</v>
      </c>
      <c r="B19528" s="2" t="s">
        <v>26606</v>
      </c>
      <c r="C19528">
        <v>8.7119999999999997</v>
      </c>
    </row>
    <row r="19529" spans="1:3">
      <c r="A19529" s="3" t="s">
        <v>26619</v>
      </c>
      <c r="B19529" s="2" t="s">
        <v>26606</v>
      </c>
      <c r="C19529">
        <v>8.7959999999999994</v>
      </c>
    </row>
    <row r="19530" spans="1:3">
      <c r="A19530" s="3" t="s">
        <v>26620</v>
      </c>
      <c r="B19530" s="2" t="s">
        <v>26606</v>
      </c>
      <c r="C19530">
        <v>10.4016</v>
      </c>
    </row>
    <row r="19531" spans="1:3">
      <c r="A19531" s="3" t="s">
        <v>26621</v>
      </c>
      <c r="B19531" s="2" t="s">
        <v>26606</v>
      </c>
      <c r="C19531">
        <v>10.475999999999999</v>
      </c>
    </row>
    <row r="19532" spans="1:3">
      <c r="A19532" s="3" t="s">
        <v>26622</v>
      </c>
      <c r="B19532" s="2" t="s">
        <v>26606</v>
      </c>
      <c r="C19532">
        <v>11.7264</v>
      </c>
    </row>
    <row r="19533" spans="1:3">
      <c r="A19533" s="3" t="s">
        <v>26623</v>
      </c>
      <c r="B19533" s="2" t="s">
        <v>26606</v>
      </c>
      <c r="C19533">
        <v>13.4712</v>
      </c>
    </row>
    <row r="19534" spans="1:3">
      <c r="A19534" s="3" t="s">
        <v>26624</v>
      </c>
      <c r="B19534" s="2" t="s">
        <v>26606</v>
      </c>
      <c r="C19534">
        <v>14.7912</v>
      </c>
    </row>
    <row r="19535" spans="1:3">
      <c r="A19535" s="3" t="s">
        <v>26625</v>
      </c>
      <c r="B19535" s="2" t="s">
        <v>26606</v>
      </c>
      <c r="C19535">
        <v>19.4328</v>
      </c>
    </row>
    <row r="19536" spans="1:3">
      <c r="A19536" s="3" t="s">
        <v>6533</v>
      </c>
      <c r="B19536" s="2" t="s">
        <v>26606</v>
      </c>
      <c r="C19536">
        <v>23.805599999999998</v>
      </c>
    </row>
    <row r="19537" spans="1:3">
      <c r="A19537" s="3" t="s">
        <v>6535</v>
      </c>
      <c r="B19537" s="2" t="s">
        <v>26606</v>
      </c>
      <c r="C19537">
        <v>30.235199999999999</v>
      </c>
    </row>
    <row r="19538" spans="1:3">
      <c r="A19538" s="3" t="s">
        <v>26626</v>
      </c>
      <c r="B19538" s="2" t="s">
        <v>26627</v>
      </c>
      <c r="C19538">
        <v>27.3432</v>
      </c>
    </row>
    <row r="19539" spans="1:3">
      <c r="A19539" s="3" t="s">
        <v>26628</v>
      </c>
      <c r="B19539" s="2" t="s">
        <v>26629</v>
      </c>
      <c r="C19539">
        <v>34.281599999999997</v>
      </c>
    </row>
    <row r="19540" spans="1:3">
      <c r="A19540" s="3" t="s">
        <v>26630</v>
      </c>
      <c r="B19540" s="2" t="s">
        <v>26629</v>
      </c>
      <c r="C19540">
        <v>34.281599999999997</v>
      </c>
    </row>
    <row r="19541" spans="1:3">
      <c r="A19541" s="3" t="s">
        <v>26631</v>
      </c>
      <c r="B19541" s="2" t="s">
        <v>26627</v>
      </c>
      <c r="C19541">
        <v>31.116</v>
      </c>
    </row>
    <row r="19542" spans="1:3">
      <c r="A19542" s="3" t="s">
        <v>26632</v>
      </c>
      <c r="B19542" s="2" t="s">
        <v>26629</v>
      </c>
      <c r="C19542">
        <v>38.056799999999996</v>
      </c>
    </row>
    <row r="19543" spans="1:3">
      <c r="A19543" s="3" t="s">
        <v>26633</v>
      </c>
      <c r="B19543" s="2" t="s">
        <v>26629</v>
      </c>
      <c r="C19543">
        <v>38.056799999999996</v>
      </c>
    </row>
    <row r="19544" spans="1:3">
      <c r="A19544" s="3" t="s">
        <v>26634</v>
      </c>
      <c r="B19544" s="2" t="s">
        <v>26629</v>
      </c>
      <c r="C19544">
        <v>44.752800000000001</v>
      </c>
    </row>
    <row r="19545" spans="1:3">
      <c r="A19545" s="3" t="s">
        <v>26635</v>
      </c>
      <c r="B19545" s="2" t="s">
        <v>26627</v>
      </c>
      <c r="C19545">
        <v>34.502399999999994</v>
      </c>
    </row>
    <row r="19546" spans="1:3">
      <c r="A19546" s="3" t="s">
        <v>26636</v>
      </c>
      <c r="B19546" s="2" t="s">
        <v>26629</v>
      </c>
      <c r="C19546">
        <v>41.447999999999993</v>
      </c>
    </row>
    <row r="19547" spans="1:3">
      <c r="A19547" s="3" t="s">
        <v>26637</v>
      </c>
      <c r="B19547" s="2" t="s">
        <v>26629</v>
      </c>
      <c r="C19547">
        <v>41.447999999999993</v>
      </c>
    </row>
    <row r="19548" spans="1:3">
      <c r="A19548" s="3" t="s">
        <v>26638</v>
      </c>
      <c r="B19548" s="2" t="s">
        <v>26629</v>
      </c>
      <c r="C19548">
        <v>48.141599999999997</v>
      </c>
    </row>
    <row r="19549" spans="1:3">
      <c r="A19549" s="3" t="s">
        <v>26639</v>
      </c>
      <c r="B19549" s="2" t="s">
        <v>26627</v>
      </c>
      <c r="C19549">
        <v>47.9664</v>
      </c>
    </row>
    <row r="19550" spans="1:3">
      <c r="A19550" s="3" t="s">
        <v>26640</v>
      </c>
      <c r="B19550" s="2" t="s">
        <v>26629</v>
      </c>
      <c r="C19550">
        <v>54.909599999999998</v>
      </c>
    </row>
    <row r="19551" spans="1:3">
      <c r="A19551" s="3" t="s">
        <v>26641</v>
      </c>
      <c r="B19551" s="2" t="s">
        <v>26629</v>
      </c>
      <c r="C19551">
        <v>54.909599999999998</v>
      </c>
    </row>
    <row r="19552" spans="1:3">
      <c r="A19552" s="3" t="s">
        <v>26642</v>
      </c>
      <c r="B19552" s="2" t="s">
        <v>26629</v>
      </c>
      <c r="C19552">
        <v>61.605599999999995</v>
      </c>
    </row>
    <row r="19553" spans="1:3">
      <c r="A19553" s="3" t="s">
        <v>26643</v>
      </c>
      <c r="B19553" s="2" t="s">
        <v>26627</v>
      </c>
      <c r="C19553">
        <v>60.309599999999996</v>
      </c>
    </row>
    <row r="19554" spans="1:3">
      <c r="A19554" s="3" t="s">
        <v>26644</v>
      </c>
      <c r="B19554" s="2" t="s">
        <v>26629</v>
      </c>
      <c r="C19554">
        <v>67.245599999999996</v>
      </c>
    </row>
    <row r="19555" spans="1:3">
      <c r="A19555" s="3" t="s">
        <v>26645</v>
      </c>
      <c r="B19555" s="2" t="s">
        <v>26629</v>
      </c>
      <c r="C19555">
        <v>67.245599999999996</v>
      </c>
    </row>
    <row r="19556" spans="1:3">
      <c r="A19556" s="3" t="s">
        <v>26646</v>
      </c>
      <c r="B19556" s="2" t="s">
        <v>26629</v>
      </c>
      <c r="C19556">
        <v>73.9392</v>
      </c>
    </row>
    <row r="19557" spans="1:3">
      <c r="A19557" s="3" t="s">
        <v>26647</v>
      </c>
      <c r="B19557" s="2" t="s">
        <v>26627</v>
      </c>
      <c r="C19557">
        <v>69.155999999999992</v>
      </c>
    </row>
    <row r="19558" spans="1:3">
      <c r="A19558" s="3" t="s">
        <v>26648</v>
      </c>
      <c r="B19558" s="2" t="s">
        <v>26629</v>
      </c>
      <c r="C19558">
        <v>76.096800000000002</v>
      </c>
    </row>
    <row r="19559" spans="1:3">
      <c r="A19559" s="3" t="s">
        <v>26649</v>
      </c>
      <c r="B19559" s="2" t="s">
        <v>26629</v>
      </c>
      <c r="C19559">
        <v>76.096800000000002</v>
      </c>
    </row>
    <row r="19560" spans="1:3">
      <c r="A19560" s="3" t="s">
        <v>26650</v>
      </c>
      <c r="B19560" s="2" t="s">
        <v>26629</v>
      </c>
      <c r="C19560">
        <v>82.790399999999991</v>
      </c>
    </row>
    <row r="19561" spans="1:3">
      <c r="A19561" s="3" t="s">
        <v>26651</v>
      </c>
      <c r="B19561" s="2" t="s">
        <v>26627</v>
      </c>
      <c r="C19561">
        <v>78.1464</v>
      </c>
    </row>
    <row r="19562" spans="1:3">
      <c r="A19562" s="3" t="s">
        <v>26652</v>
      </c>
      <c r="B19562" s="2" t="s">
        <v>26629</v>
      </c>
      <c r="C19562">
        <v>85.087199999999996</v>
      </c>
    </row>
    <row r="19563" spans="1:3">
      <c r="A19563" s="3" t="s">
        <v>26653</v>
      </c>
      <c r="B19563" s="2" t="s">
        <v>26629</v>
      </c>
      <c r="C19563">
        <v>85.087199999999996</v>
      </c>
    </row>
    <row r="19564" spans="1:3">
      <c r="A19564" s="3" t="s">
        <v>26654</v>
      </c>
      <c r="B19564" s="2" t="s">
        <v>26629</v>
      </c>
      <c r="C19564">
        <v>91.785600000000002</v>
      </c>
    </row>
    <row r="19565" spans="1:3">
      <c r="A19565" s="3" t="s">
        <v>26655</v>
      </c>
      <c r="B19565" s="2" t="s">
        <v>25890</v>
      </c>
      <c r="C19565">
        <v>3.2471999999999999</v>
      </c>
    </row>
    <row r="19566" spans="1:3">
      <c r="A19566" s="3" t="s">
        <v>26656</v>
      </c>
      <c r="B19566" s="2" t="s">
        <v>25892</v>
      </c>
      <c r="C19566">
        <v>2.5079999999999996</v>
      </c>
    </row>
    <row r="19567" spans="1:3">
      <c r="A19567" s="3" t="s">
        <v>6612</v>
      </c>
      <c r="B19567" s="2" t="s">
        <v>26657</v>
      </c>
      <c r="C19567">
        <v>16.574400000000001</v>
      </c>
    </row>
    <row r="19568" spans="1:3">
      <c r="A19568" s="3" t="s">
        <v>6617</v>
      </c>
      <c r="B19568" s="2" t="s">
        <v>26657</v>
      </c>
      <c r="C19568">
        <v>17.287199999999999</v>
      </c>
    </row>
    <row r="19569" spans="1:3">
      <c r="A19569" s="3" t="s">
        <v>6620</v>
      </c>
      <c r="B19569" s="2" t="s">
        <v>26657</v>
      </c>
      <c r="C19569">
        <v>18.465599999999998</v>
      </c>
    </row>
    <row r="19570" spans="1:3">
      <c r="A19570" s="3" t="s">
        <v>6623</v>
      </c>
      <c r="B19570" s="2" t="s">
        <v>26657</v>
      </c>
      <c r="C19570">
        <v>19.2</v>
      </c>
    </row>
    <row r="19571" spans="1:3">
      <c r="A19571" s="3" t="s">
        <v>6626</v>
      </c>
      <c r="B19571" s="2" t="s">
        <v>26657</v>
      </c>
      <c r="C19571">
        <v>20.2944</v>
      </c>
    </row>
    <row r="19572" spans="1:3">
      <c r="A19572" s="3" t="s">
        <v>26658</v>
      </c>
      <c r="B19572" s="2" t="s">
        <v>26659</v>
      </c>
      <c r="C19572">
        <v>49.389599999999994</v>
      </c>
    </row>
    <row r="19573" spans="1:3">
      <c r="A19573" s="3" t="s">
        <v>26660</v>
      </c>
      <c r="B19573" s="2" t="s">
        <v>26659</v>
      </c>
      <c r="C19573">
        <v>54.6432</v>
      </c>
    </row>
    <row r="19574" spans="1:3">
      <c r="A19574" s="3" t="s">
        <v>26661</v>
      </c>
      <c r="B19574" s="2" t="s">
        <v>26659</v>
      </c>
      <c r="C19574">
        <v>58.7592</v>
      </c>
    </row>
    <row r="19575" spans="1:3">
      <c r="A19575" s="3" t="s">
        <v>26662</v>
      </c>
      <c r="B19575" s="2" t="s">
        <v>26659</v>
      </c>
      <c r="C19575">
        <v>67.927199999999985</v>
      </c>
    </row>
    <row r="19576" spans="1:3">
      <c r="A19576" s="3" t="s">
        <v>26663</v>
      </c>
      <c r="B19576" s="2" t="s">
        <v>26659</v>
      </c>
      <c r="C19576">
        <v>73.807199999999995</v>
      </c>
    </row>
    <row r="19577" spans="1:3">
      <c r="A19577" s="3" t="s">
        <v>26664</v>
      </c>
      <c r="B19577" s="2" t="s">
        <v>25894</v>
      </c>
      <c r="C19577">
        <v>74.092799999999997</v>
      </c>
    </row>
    <row r="19578" spans="1:3">
      <c r="A19578" s="3" t="s">
        <v>26665</v>
      </c>
      <c r="B19578" s="2" t="s">
        <v>25894</v>
      </c>
      <c r="C19578">
        <v>77.997600000000006</v>
      </c>
    </row>
    <row r="19579" spans="1:3">
      <c r="A19579" s="3" t="s">
        <v>26666</v>
      </c>
      <c r="B19579" s="2" t="s">
        <v>25894</v>
      </c>
      <c r="C19579">
        <v>82.864799999999988</v>
      </c>
    </row>
    <row r="19580" spans="1:3">
      <c r="A19580" s="3" t="s">
        <v>26667</v>
      </c>
      <c r="B19580" s="2" t="s">
        <v>25894</v>
      </c>
      <c r="C19580">
        <v>94.876799999999989</v>
      </c>
    </row>
    <row r="19581" spans="1:3">
      <c r="A19581" s="3" t="s">
        <v>26668</v>
      </c>
      <c r="B19581" s="2" t="s">
        <v>25894</v>
      </c>
      <c r="C19581">
        <v>98.181599999999989</v>
      </c>
    </row>
    <row r="19582" spans="1:3">
      <c r="A19582" s="3" t="s">
        <v>26669</v>
      </c>
      <c r="B19582" s="2" t="s">
        <v>25900</v>
      </c>
      <c r="C19582">
        <v>21.475200000000001</v>
      </c>
    </row>
    <row r="19583" spans="1:3">
      <c r="A19583" s="3" t="s">
        <v>26670</v>
      </c>
      <c r="B19583" s="2" t="s">
        <v>25900</v>
      </c>
      <c r="C19583">
        <v>22.171199999999999</v>
      </c>
    </row>
    <row r="19584" spans="1:3">
      <c r="A19584" s="3" t="s">
        <v>26671</v>
      </c>
      <c r="B19584" s="2" t="s">
        <v>25900</v>
      </c>
      <c r="C19584">
        <v>24.064799999999998</v>
      </c>
    </row>
    <row r="19585" spans="1:3">
      <c r="A19585" s="3" t="s">
        <v>26672</v>
      </c>
      <c r="B19585" s="2" t="s">
        <v>25900</v>
      </c>
      <c r="C19585">
        <v>24.9</v>
      </c>
    </row>
    <row r="19586" spans="1:3">
      <c r="A19586" s="3" t="s">
        <v>26673</v>
      </c>
      <c r="B19586" s="2" t="s">
        <v>25900</v>
      </c>
      <c r="C19586">
        <v>25.783200000000001</v>
      </c>
    </row>
    <row r="19587" spans="1:3">
      <c r="A19587" s="3" t="s">
        <v>26674</v>
      </c>
      <c r="B19587" s="2" t="s">
        <v>25906</v>
      </c>
      <c r="C19587">
        <v>97.512</v>
      </c>
    </row>
    <row r="19588" spans="1:3">
      <c r="A19588" s="3" t="s">
        <v>26675</v>
      </c>
      <c r="B19588" s="2" t="s">
        <v>25906</v>
      </c>
      <c r="C19588">
        <v>102.72479999999999</v>
      </c>
    </row>
    <row r="19589" spans="1:3">
      <c r="A19589" s="3" t="s">
        <v>26676</v>
      </c>
      <c r="B19589" s="2" t="s">
        <v>25906</v>
      </c>
      <c r="C19589">
        <v>116.64239999999999</v>
      </c>
    </row>
    <row r="19590" spans="1:3">
      <c r="A19590" s="3" t="s">
        <v>26677</v>
      </c>
      <c r="B19590" s="2" t="s">
        <v>25906</v>
      </c>
      <c r="C19590">
        <v>121.09439999999999</v>
      </c>
    </row>
    <row r="19591" spans="1:3">
      <c r="A19591" s="3" t="s">
        <v>26678</v>
      </c>
      <c r="B19591" s="2" t="s">
        <v>25906</v>
      </c>
      <c r="C19591">
        <v>121.86479999999999</v>
      </c>
    </row>
    <row r="19592" spans="1:3">
      <c r="A19592" s="3" t="s">
        <v>26679</v>
      </c>
      <c r="B19592" s="2" t="s">
        <v>25912</v>
      </c>
      <c r="C19592">
        <v>81.645600000000002</v>
      </c>
    </row>
    <row r="19593" spans="1:3">
      <c r="A19593" s="3" t="s">
        <v>26680</v>
      </c>
      <c r="B19593" s="2" t="s">
        <v>25912</v>
      </c>
      <c r="C19593">
        <v>83.613599999999991</v>
      </c>
    </row>
    <row r="19594" spans="1:3">
      <c r="A19594" s="3" t="s">
        <v>26681</v>
      </c>
      <c r="B19594" s="2" t="s">
        <v>25912</v>
      </c>
      <c r="C19594">
        <v>87.844799999999992</v>
      </c>
    </row>
    <row r="19595" spans="1:3">
      <c r="A19595" s="3" t="s">
        <v>26682</v>
      </c>
      <c r="B19595" s="2" t="s">
        <v>25912</v>
      </c>
      <c r="C19595">
        <v>91.807199999999995</v>
      </c>
    </row>
    <row r="19596" spans="1:3">
      <c r="A19596" s="3" t="s">
        <v>26683</v>
      </c>
      <c r="B19596" s="2" t="s">
        <v>25912</v>
      </c>
      <c r="C19596">
        <v>96.981599999999986</v>
      </c>
    </row>
    <row r="19597" spans="1:3">
      <c r="A19597" s="3" t="s">
        <v>26684</v>
      </c>
      <c r="B19597" s="2" t="s">
        <v>25918</v>
      </c>
      <c r="C19597">
        <v>154.2912</v>
      </c>
    </row>
    <row r="19598" spans="1:3">
      <c r="A19598" s="3" t="s">
        <v>26685</v>
      </c>
      <c r="B19598" s="2" t="s">
        <v>25918</v>
      </c>
      <c r="C19598">
        <v>163.83359999999999</v>
      </c>
    </row>
    <row r="19599" spans="1:3">
      <c r="A19599" s="3" t="s">
        <v>26686</v>
      </c>
      <c r="B19599" s="2" t="s">
        <v>25918</v>
      </c>
      <c r="C19599">
        <v>166.7928</v>
      </c>
    </row>
    <row r="19600" spans="1:3">
      <c r="A19600" s="3" t="s">
        <v>26687</v>
      </c>
      <c r="B19600" s="2" t="s">
        <v>25918</v>
      </c>
      <c r="C19600">
        <v>172.96559999999999</v>
      </c>
    </row>
    <row r="19601" spans="1:3">
      <c r="A19601" s="3" t="s">
        <v>26688</v>
      </c>
      <c r="B19601" s="2" t="s">
        <v>25918</v>
      </c>
      <c r="C19601">
        <v>175.38479999999998</v>
      </c>
    </row>
    <row r="19602" spans="1:3">
      <c r="A19602" s="3" t="s">
        <v>26689</v>
      </c>
      <c r="B19602" s="2" t="s">
        <v>26657</v>
      </c>
      <c r="C19602">
        <v>23.296799999999998</v>
      </c>
    </row>
    <row r="19603" spans="1:3">
      <c r="A19603" s="3" t="s">
        <v>26690</v>
      </c>
      <c r="B19603" s="2" t="s">
        <v>26657</v>
      </c>
      <c r="C19603">
        <v>23.683199999999999</v>
      </c>
    </row>
    <row r="19604" spans="1:3">
      <c r="A19604" s="3" t="s">
        <v>26691</v>
      </c>
      <c r="B19604" s="2" t="s">
        <v>26657</v>
      </c>
      <c r="C19604">
        <v>24.861599999999999</v>
      </c>
    </row>
    <row r="19605" spans="1:3">
      <c r="A19605" s="3" t="s">
        <v>26692</v>
      </c>
      <c r="B19605" s="2" t="s">
        <v>26657</v>
      </c>
      <c r="C19605">
        <v>25.221599999999999</v>
      </c>
    </row>
    <row r="19606" spans="1:3">
      <c r="A19606" s="3" t="s">
        <v>26693</v>
      </c>
      <c r="B19606" s="2" t="s">
        <v>26657</v>
      </c>
      <c r="C19606">
        <v>26.483999999999998</v>
      </c>
    </row>
    <row r="19607" spans="1:3">
      <c r="A19607" s="3" t="s">
        <v>26694</v>
      </c>
      <c r="B19607" s="2" t="s">
        <v>26657</v>
      </c>
      <c r="C19607">
        <v>26.726399999999998</v>
      </c>
    </row>
    <row r="19608" spans="1:3">
      <c r="A19608" s="3" t="s">
        <v>26695</v>
      </c>
      <c r="B19608" s="2" t="s">
        <v>26657</v>
      </c>
      <c r="C19608">
        <v>28.063200000000002</v>
      </c>
    </row>
    <row r="19609" spans="1:3">
      <c r="A19609" s="3" t="s">
        <v>26696</v>
      </c>
      <c r="B19609" s="2" t="s">
        <v>26657</v>
      </c>
      <c r="C19609">
        <v>27.304799999999997</v>
      </c>
    </row>
    <row r="19610" spans="1:3">
      <c r="A19610" s="3" t="s">
        <v>26697</v>
      </c>
      <c r="B19610" s="2" t="s">
        <v>26657</v>
      </c>
      <c r="C19610">
        <v>27.883200000000002</v>
      </c>
    </row>
    <row r="19611" spans="1:3">
      <c r="A19611" s="3" t="s">
        <v>26698</v>
      </c>
      <c r="B19611" s="2" t="s">
        <v>26657</v>
      </c>
      <c r="C19611">
        <v>29.275199999999998</v>
      </c>
    </row>
    <row r="19612" spans="1:3">
      <c r="A19612" s="3" t="s">
        <v>26699</v>
      </c>
      <c r="B19612" s="2" t="s">
        <v>26657</v>
      </c>
      <c r="C19612">
        <v>29.020799999999998</v>
      </c>
    </row>
    <row r="19613" spans="1:3">
      <c r="A19613" s="3" t="s">
        <v>26700</v>
      </c>
      <c r="B19613" s="2" t="s">
        <v>26657</v>
      </c>
      <c r="C19613">
        <v>30.470399999999998</v>
      </c>
    </row>
    <row r="19614" spans="1:3">
      <c r="A19614" s="3" t="s">
        <v>26701</v>
      </c>
      <c r="B19614" s="2" t="s">
        <v>26657</v>
      </c>
      <c r="C19614">
        <v>31.171199999999999</v>
      </c>
    </row>
    <row r="19615" spans="1:3">
      <c r="A19615" s="3" t="s">
        <v>26702</v>
      </c>
      <c r="B19615" s="2" t="s">
        <v>26657</v>
      </c>
      <c r="C19615">
        <v>31.838399999999996</v>
      </c>
    </row>
    <row r="19616" spans="1:3">
      <c r="A19616" s="3" t="s">
        <v>26703</v>
      </c>
      <c r="B19616" s="2" t="s">
        <v>26657</v>
      </c>
      <c r="C19616">
        <v>33.170400000000001</v>
      </c>
    </row>
    <row r="19617" spans="1:3">
      <c r="A19617" s="3" t="s">
        <v>26704</v>
      </c>
      <c r="B19617" s="2" t="s">
        <v>26657</v>
      </c>
      <c r="C19617">
        <v>17.973600000000001</v>
      </c>
    </row>
    <row r="19618" spans="1:3">
      <c r="A19618" s="3" t="s">
        <v>26705</v>
      </c>
      <c r="B19618" s="2" t="s">
        <v>26657</v>
      </c>
      <c r="C19618">
        <v>18.263999999999999</v>
      </c>
    </row>
    <row r="19619" spans="1:3">
      <c r="A19619" s="3" t="s">
        <v>26706</v>
      </c>
      <c r="B19619" s="2" t="s">
        <v>26657</v>
      </c>
      <c r="C19619">
        <v>19.891199999999998</v>
      </c>
    </row>
    <row r="19620" spans="1:3">
      <c r="A19620" s="3" t="s">
        <v>26707</v>
      </c>
      <c r="B19620" s="2" t="s">
        <v>26657</v>
      </c>
      <c r="C19620">
        <v>21.307199999999998</v>
      </c>
    </row>
    <row r="19621" spans="1:3">
      <c r="A19621" s="3" t="s">
        <v>26708</v>
      </c>
      <c r="B19621" s="2" t="s">
        <v>26657</v>
      </c>
      <c r="C19621">
        <v>21.863999999999997</v>
      </c>
    </row>
    <row r="19622" spans="1:3">
      <c r="A19622" s="3" t="s">
        <v>26709</v>
      </c>
      <c r="B19622" s="2" t="s">
        <v>26657</v>
      </c>
      <c r="C19622">
        <v>22.4208</v>
      </c>
    </row>
    <row r="19623" spans="1:3">
      <c r="A19623" s="3" t="s">
        <v>26710</v>
      </c>
      <c r="B19623" s="2" t="s">
        <v>26657</v>
      </c>
      <c r="C19623">
        <v>23.570399999999999</v>
      </c>
    </row>
    <row r="19624" spans="1:3">
      <c r="A19624" s="3" t="s">
        <v>26711</v>
      </c>
      <c r="B19624" s="2" t="s">
        <v>26657</v>
      </c>
      <c r="C19624">
        <v>25.701599999999999</v>
      </c>
    </row>
    <row r="19625" spans="1:3">
      <c r="A19625" s="3" t="s">
        <v>26712</v>
      </c>
      <c r="B19625" s="2" t="s">
        <v>26657</v>
      </c>
      <c r="C19625">
        <v>26.359199999999998</v>
      </c>
    </row>
    <row r="19626" spans="1:3">
      <c r="A19626" s="3" t="s">
        <v>26713</v>
      </c>
      <c r="B19626" s="2" t="s">
        <v>26657</v>
      </c>
      <c r="C19626">
        <v>27.674399999999999</v>
      </c>
    </row>
    <row r="19627" spans="1:3">
      <c r="A19627" s="3" t="s">
        <v>26714</v>
      </c>
      <c r="B19627" s="2" t="s">
        <v>26715</v>
      </c>
      <c r="C19627">
        <v>2.0975999999999999</v>
      </c>
    </row>
    <row r="19628" spans="1:3">
      <c r="A19628" s="3" t="s">
        <v>26716</v>
      </c>
      <c r="B19628" s="2" t="s">
        <v>26717</v>
      </c>
      <c r="C19628">
        <v>6.6983999999999995</v>
      </c>
    </row>
    <row r="19629" spans="1:3">
      <c r="A19629" s="3" t="s">
        <v>26718</v>
      </c>
      <c r="B19629" s="2" t="s">
        <v>26717</v>
      </c>
      <c r="C19629">
        <v>4.6247999999999996</v>
      </c>
    </row>
    <row r="19630" spans="1:3">
      <c r="A19630" s="3" t="s">
        <v>26719</v>
      </c>
      <c r="B19630" s="2" t="s">
        <v>26717</v>
      </c>
      <c r="C19630">
        <v>6.0119999999999996</v>
      </c>
    </row>
    <row r="19631" spans="1:3">
      <c r="A19631" s="3" t="s">
        <v>26720</v>
      </c>
      <c r="B19631" s="2" t="s">
        <v>26721</v>
      </c>
      <c r="C19631">
        <v>6.6983999999999995</v>
      </c>
    </row>
    <row r="19632" spans="1:3">
      <c r="A19632" s="3" t="s">
        <v>26722</v>
      </c>
      <c r="B19632" s="2" t="s">
        <v>26721</v>
      </c>
      <c r="C19632">
        <v>4.6247999999999996</v>
      </c>
    </row>
    <row r="19633" spans="1:3">
      <c r="A19633" s="3" t="s">
        <v>26723</v>
      </c>
      <c r="B19633" s="2" t="s">
        <v>26721</v>
      </c>
      <c r="C19633">
        <v>6.0119999999999996</v>
      </c>
    </row>
    <row r="19634" spans="1:3">
      <c r="A19634" s="3" t="s">
        <v>26724</v>
      </c>
      <c r="B19634" s="2" t="s">
        <v>26725</v>
      </c>
      <c r="C19634">
        <v>47.392800000000001</v>
      </c>
    </row>
    <row r="19635" spans="1:3">
      <c r="A19635" s="3" t="s">
        <v>26726</v>
      </c>
      <c r="B19635" s="2" t="s">
        <v>26727</v>
      </c>
      <c r="C19635">
        <v>45.023999999999994</v>
      </c>
    </row>
    <row r="19636" spans="1:3">
      <c r="A19636" s="3" t="s">
        <v>26728</v>
      </c>
      <c r="B19636" s="2" t="s">
        <v>26725</v>
      </c>
      <c r="C19636">
        <v>48.748800000000003</v>
      </c>
    </row>
    <row r="19637" spans="1:3">
      <c r="A19637" s="3" t="s">
        <v>26729</v>
      </c>
      <c r="B19637" s="2" t="s">
        <v>26727</v>
      </c>
      <c r="C19637">
        <v>46.310400000000001</v>
      </c>
    </row>
    <row r="19638" spans="1:3">
      <c r="A19638" s="3" t="s">
        <v>26730</v>
      </c>
      <c r="B19638" s="2" t="s">
        <v>26725</v>
      </c>
      <c r="C19638">
        <v>51.799199999999999</v>
      </c>
    </row>
    <row r="19639" spans="1:3">
      <c r="A19639" s="3" t="s">
        <v>26731</v>
      </c>
      <c r="B19639" s="2" t="s">
        <v>26727</v>
      </c>
      <c r="C19639">
        <v>49.209599999999995</v>
      </c>
    </row>
    <row r="19640" spans="1:3">
      <c r="A19640" s="3" t="s">
        <v>26732</v>
      </c>
      <c r="B19640" s="2" t="s">
        <v>26725</v>
      </c>
      <c r="C19640">
        <v>62.186399999999999</v>
      </c>
    </row>
    <row r="19641" spans="1:3">
      <c r="A19641" s="3" t="s">
        <v>26733</v>
      </c>
      <c r="B19641" s="2" t="s">
        <v>26727</v>
      </c>
      <c r="C19641">
        <v>59.076000000000001</v>
      </c>
    </row>
    <row r="19642" spans="1:3">
      <c r="A19642" s="3" t="s">
        <v>26734</v>
      </c>
      <c r="B19642" s="2" t="s">
        <v>26725</v>
      </c>
      <c r="C19642">
        <v>64.202399999999997</v>
      </c>
    </row>
    <row r="19643" spans="1:3">
      <c r="A19643" s="3" t="s">
        <v>26735</v>
      </c>
      <c r="B19643" s="2" t="s">
        <v>26727</v>
      </c>
      <c r="C19643">
        <v>60.991199999999999</v>
      </c>
    </row>
    <row r="19644" spans="1:3">
      <c r="A19644" s="3" t="s">
        <v>26736</v>
      </c>
      <c r="B19644" s="2" t="s">
        <v>26725</v>
      </c>
      <c r="C19644">
        <v>66.215999999999994</v>
      </c>
    </row>
    <row r="19645" spans="1:3">
      <c r="A19645" s="3" t="s">
        <v>26737</v>
      </c>
      <c r="B19645" s="2" t="s">
        <v>26727</v>
      </c>
      <c r="C19645">
        <v>62.906399999999998</v>
      </c>
    </row>
    <row r="19646" spans="1:3">
      <c r="A19646" s="3" t="s">
        <v>26738</v>
      </c>
      <c r="B19646" s="2" t="s">
        <v>26725</v>
      </c>
      <c r="C19646">
        <v>69.811199999999999</v>
      </c>
    </row>
    <row r="19647" spans="1:3">
      <c r="A19647" s="3" t="s">
        <v>26739</v>
      </c>
      <c r="B19647" s="2" t="s">
        <v>26727</v>
      </c>
      <c r="C19647">
        <v>66.321599999999989</v>
      </c>
    </row>
    <row r="19648" spans="1:3">
      <c r="A19648" s="3" t="s">
        <v>26740</v>
      </c>
      <c r="B19648" s="2" t="s">
        <v>26725</v>
      </c>
      <c r="C19648">
        <v>35.64</v>
      </c>
    </row>
    <row r="19649" spans="1:3">
      <c r="A19649" s="3" t="s">
        <v>26741</v>
      </c>
      <c r="B19649" s="2" t="s">
        <v>26727</v>
      </c>
      <c r="C19649">
        <v>33.859200000000001</v>
      </c>
    </row>
    <row r="19650" spans="1:3">
      <c r="A19650" s="3" t="s">
        <v>26742</v>
      </c>
      <c r="B19650" s="2" t="s">
        <v>26725</v>
      </c>
      <c r="C19650">
        <v>36.691199999999995</v>
      </c>
    </row>
    <row r="19651" spans="1:3">
      <c r="A19651" s="3" t="s">
        <v>26743</v>
      </c>
      <c r="B19651" s="2" t="s">
        <v>26727</v>
      </c>
      <c r="C19651">
        <v>34.857599999999998</v>
      </c>
    </row>
    <row r="19652" spans="1:3">
      <c r="A19652" s="3" t="s">
        <v>26744</v>
      </c>
      <c r="B19652" s="2" t="s">
        <v>26725</v>
      </c>
      <c r="C19652">
        <v>38.517600000000002</v>
      </c>
    </row>
    <row r="19653" spans="1:3">
      <c r="A19653" s="3" t="s">
        <v>26745</v>
      </c>
      <c r="B19653" s="2" t="s">
        <v>26727</v>
      </c>
      <c r="C19653">
        <v>36.592799999999997</v>
      </c>
    </row>
    <row r="19654" spans="1:3">
      <c r="A19654" s="3" t="s">
        <v>26746</v>
      </c>
      <c r="B19654" s="2" t="s">
        <v>26725</v>
      </c>
      <c r="C19654">
        <v>47.409599999999998</v>
      </c>
    </row>
    <row r="19655" spans="1:3">
      <c r="A19655" s="3" t="s">
        <v>26747</v>
      </c>
      <c r="B19655" s="2" t="s">
        <v>26727</v>
      </c>
      <c r="C19655">
        <v>45.038399999999996</v>
      </c>
    </row>
    <row r="19656" spans="1:3">
      <c r="A19656" s="3" t="s">
        <v>26748</v>
      </c>
      <c r="B19656" s="2" t="s">
        <v>26725</v>
      </c>
      <c r="C19656">
        <v>48.794399999999996</v>
      </c>
    </row>
    <row r="19657" spans="1:3">
      <c r="A19657" s="3" t="s">
        <v>26749</v>
      </c>
      <c r="B19657" s="2" t="s">
        <v>26727</v>
      </c>
      <c r="C19657">
        <v>46.353599999999993</v>
      </c>
    </row>
    <row r="19658" spans="1:3">
      <c r="A19658" s="3" t="s">
        <v>26750</v>
      </c>
      <c r="B19658" s="2" t="s">
        <v>26725</v>
      </c>
      <c r="C19658">
        <v>50.174399999999999</v>
      </c>
    </row>
    <row r="19659" spans="1:3">
      <c r="A19659" s="3" t="s">
        <v>26751</v>
      </c>
      <c r="B19659" s="2" t="s">
        <v>26727</v>
      </c>
      <c r="C19659">
        <v>47.666400000000003</v>
      </c>
    </row>
    <row r="19660" spans="1:3">
      <c r="A19660" s="3" t="s">
        <v>26752</v>
      </c>
      <c r="B19660" s="2" t="s">
        <v>26725</v>
      </c>
      <c r="C19660">
        <v>52.907999999999994</v>
      </c>
    </row>
    <row r="19661" spans="1:3">
      <c r="A19661" s="3" t="s">
        <v>26753</v>
      </c>
      <c r="B19661" s="2" t="s">
        <v>26727</v>
      </c>
      <c r="C19661">
        <v>50.263199999999998</v>
      </c>
    </row>
    <row r="19662" spans="1:3">
      <c r="A19662" s="3" t="s">
        <v>26754</v>
      </c>
      <c r="B19662" s="2" t="s">
        <v>26725</v>
      </c>
      <c r="C19662">
        <v>43.019999999999996</v>
      </c>
    </row>
    <row r="19663" spans="1:3">
      <c r="A19663" s="3" t="s">
        <v>26755</v>
      </c>
      <c r="B19663" s="2" t="s">
        <v>26727</v>
      </c>
      <c r="C19663">
        <v>40.869599999999998</v>
      </c>
    </row>
    <row r="19664" spans="1:3">
      <c r="A19664" s="3" t="s">
        <v>26756</v>
      </c>
      <c r="B19664" s="2" t="s">
        <v>26725</v>
      </c>
      <c r="C19664">
        <v>46.363199999999999</v>
      </c>
    </row>
    <row r="19665" spans="1:3">
      <c r="A19665" s="3" t="s">
        <v>26757</v>
      </c>
      <c r="B19665" s="2" t="s">
        <v>26727</v>
      </c>
      <c r="C19665">
        <v>44.044800000000002</v>
      </c>
    </row>
    <row r="19666" spans="1:3">
      <c r="A19666" s="3" t="s">
        <v>26758</v>
      </c>
      <c r="B19666" s="2" t="s">
        <v>26725</v>
      </c>
      <c r="C19666">
        <v>48.707999999999998</v>
      </c>
    </row>
    <row r="19667" spans="1:3">
      <c r="A19667" s="3" t="s">
        <v>26759</v>
      </c>
      <c r="B19667" s="2" t="s">
        <v>26727</v>
      </c>
      <c r="C19667">
        <v>46.271999999999998</v>
      </c>
    </row>
    <row r="19668" spans="1:3">
      <c r="A19668" s="3" t="s">
        <v>26760</v>
      </c>
      <c r="B19668" s="2" t="s">
        <v>26725</v>
      </c>
      <c r="C19668">
        <v>59.397599999999997</v>
      </c>
    </row>
    <row r="19669" spans="1:3">
      <c r="A19669" s="3" t="s">
        <v>26761</v>
      </c>
      <c r="B19669" s="2" t="s">
        <v>26727</v>
      </c>
      <c r="C19669">
        <v>56.428800000000003</v>
      </c>
    </row>
    <row r="19670" spans="1:3">
      <c r="A19670" s="3" t="s">
        <v>26762</v>
      </c>
      <c r="B19670" s="2" t="s">
        <v>26725</v>
      </c>
      <c r="C19670">
        <v>61.067999999999998</v>
      </c>
    </row>
    <row r="19671" spans="1:3">
      <c r="A19671" s="3" t="s">
        <v>26763</v>
      </c>
      <c r="B19671" s="2" t="s">
        <v>26727</v>
      </c>
      <c r="C19671">
        <v>58.015199999999993</v>
      </c>
    </row>
    <row r="19672" spans="1:3">
      <c r="A19672" s="3" t="s">
        <v>26764</v>
      </c>
      <c r="B19672" s="2" t="s">
        <v>26725</v>
      </c>
      <c r="C19672">
        <v>62.73599999999999</v>
      </c>
    </row>
    <row r="19673" spans="1:3">
      <c r="A19673" s="3" t="s">
        <v>26765</v>
      </c>
      <c r="B19673" s="2" t="s">
        <v>26727</v>
      </c>
      <c r="C19673">
        <v>59.599200000000003</v>
      </c>
    </row>
    <row r="19674" spans="1:3">
      <c r="A19674" s="3" t="s">
        <v>26766</v>
      </c>
      <c r="B19674" s="2" t="s">
        <v>26725</v>
      </c>
      <c r="C19674">
        <v>66.640799999999999</v>
      </c>
    </row>
    <row r="19675" spans="1:3">
      <c r="A19675" s="3" t="s">
        <v>26767</v>
      </c>
      <c r="B19675" s="2" t="s">
        <v>26727</v>
      </c>
      <c r="C19675">
        <v>63.309600000000003</v>
      </c>
    </row>
    <row r="19676" spans="1:3">
      <c r="A19676" s="3" t="s">
        <v>26768</v>
      </c>
      <c r="B19676" s="2" t="s">
        <v>26769</v>
      </c>
      <c r="C19676">
        <v>0.92159999999999997</v>
      </c>
    </row>
    <row r="19677" spans="1:3">
      <c r="A19677" s="3" t="s">
        <v>26770</v>
      </c>
      <c r="B19677" s="2" t="s">
        <v>26769</v>
      </c>
      <c r="C19677">
        <v>1.2263999999999999</v>
      </c>
    </row>
    <row r="19678" spans="1:3">
      <c r="A19678" s="3" t="s">
        <v>26771</v>
      </c>
      <c r="B19678" s="2" t="s">
        <v>26772</v>
      </c>
      <c r="C19678">
        <v>0.69119999999999993</v>
      </c>
    </row>
    <row r="19679" spans="1:3">
      <c r="A19679" s="3" t="s">
        <v>26773</v>
      </c>
      <c r="B19679" s="2" t="s">
        <v>26774</v>
      </c>
      <c r="C19679">
        <v>4.3559999999999999</v>
      </c>
    </row>
    <row r="19680" spans="1:3">
      <c r="A19680" s="3" t="s">
        <v>26775</v>
      </c>
      <c r="B19680" s="2" t="s">
        <v>26774</v>
      </c>
      <c r="C19680">
        <v>3.06</v>
      </c>
    </row>
    <row r="19681" spans="1:3">
      <c r="A19681" s="3" t="s">
        <v>26776</v>
      </c>
      <c r="B19681" s="2" t="s">
        <v>26774</v>
      </c>
      <c r="C19681">
        <v>3.9263999999999997</v>
      </c>
    </row>
    <row r="19682" spans="1:3">
      <c r="A19682" s="3" t="s">
        <v>26777</v>
      </c>
      <c r="B19682" s="2" t="s">
        <v>26778</v>
      </c>
      <c r="C19682">
        <v>9.2159999999999993</v>
      </c>
    </row>
    <row r="19683" spans="1:3">
      <c r="A19683" s="3" t="s">
        <v>26779</v>
      </c>
      <c r="B19683" s="2" t="s">
        <v>26778</v>
      </c>
      <c r="C19683">
        <v>5.8487999999999998</v>
      </c>
    </row>
    <row r="19684" spans="1:3">
      <c r="A19684" s="3" t="s">
        <v>26780</v>
      </c>
      <c r="B19684" s="2" t="s">
        <v>26778</v>
      </c>
      <c r="C19684">
        <v>8.1</v>
      </c>
    </row>
    <row r="19685" spans="1:3">
      <c r="A19685" s="3" t="s">
        <v>26781</v>
      </c>
      <c r="B19685" s="2" t="s">
        <v>26782</v>
      </c>
      <c r="C19685">
        <v>13.346399999999999</v>
      </c>
    </row>
    <row r="19686" spans="1:3">
      <c r="A19686" s="3" t="s">
        <v>26783</v>
      </c>
      <c r="B19686" s="2" t="s">
        <v>26782</v>
      </c>
      <c r="C19686">
        <v>13.4544</v>
      </c>
    </row>
    <row r="19687" spans="1:3">
      <c r="A19687" s="3" t="s">
        <v>26784</v>
      </c>
      <c r="B19687" s="2" t="s">
        <v>26782</v>
      </c>
      <c r="C19687">
        <v>13.975199999999999</v>
      </c>
    </row>
    <row r="19688" spans="1:3">
      <c r="A19688" s="3" t="s">
        <v>26785</v>
      </c>
      <c r="B19688" s="2" t="s">
        <v>26782</v>
      </c>
      <c r="C19688">
        <v>14.1576</v>
      </c>
    </row>
    <row r="19689" spans="1:3">
      <c r="A19689" s="3" t="s">
        <v>26786</v>
      </c>
      <c r="B19689" s="2" t="s">
        <v>26782</v>
      </c>
      <c r="C19689">
        <v>15.316799999999999</v>
      </c>
    </row>
    <row r="19690" spans="1:3">
      <c r="A19690" s="3" t="s">
        <v>26787</v>
      </c>
      <c r="B19690" s="2" t="s">
        <v>26782</v>
      </c>
      <c r="C19690">
        <v>15.3888</v>
      </c>
    </row>
    <row r="19691" spans="1:3">
      <c r="A19691" s="3" t="s">
        <v>26788</v>
      </c>
      <c r="B19691" s="2" t="s">
        <v>26782</v>
      </c>
      <c r="C19691">
        <v>16.615200000000002</v>
      </c>
    </row>
    <row r="19692" spans="1:3">
      <c r="A19692" s="3" t="s">
        <v>26789</v>
      </c>
      <c r="B19692" s="2" t="s">
        <v>26782</v>
      </c>
      <c r="C19692">
        <v>16.723200000000002</v>
      </c>
    </row>
    <row r="19693" spans="1:3">
      <c r="A19693" s="3" t="s">
        <v>26790</v>
      </c>
      <c r="B19693" s="2" t="s">
        <v>26782</v>
      </c>
      <c r="C19693">
        <v>17.1096</v>
      </c>
    </row>
    <row r="19694" spans="1:3">
      <c r="A19694" s="3" t="s">
        <v>26791</v>
      </c>
      <c r="B19694" s="2" t="s">
        <v>26782</v>
      </c>
      <c r="C19694">
        <v>17.603999999999999</v>
      </c>
    </row>
    <row r="19695" spans="1:3">
      <c r="A19695" s="3" t="s">
        <v>26792</v>
      </c>
      <c r="B19695" s="2" t="s">
        <v>26782</v>
      </c>
      <c r="C19695">
        <v>17.543999999999997</v>
      </c>
    </row>
    <row r="19696" spans="1:3">
      <c r="A19696" s="3" t="s">
        <v>26793</v>
      </c>
      <c r="B19696" s="2" t="s">
        <v>26782</v>
      </c>
      <c r="C19696">
        <v>18.611999999999998</v>
      </c>
    </row>
    <row r="19697" spans="1:3">
      <c r="A19697" s="3" t="s">
        <v>26794</v>
      </c>
      <c r="B19697" s="2" t="s">
        <v>26782</v>
      </c>
      <c r="C19697">
        <v>18.683999999999997</v>
      </c>
    </row>
    <row r="19698" spans="1:3">
      <c r="A19698" s="3" t="s">
        <v>26795</v>
      </c>
      <c r="B19698" s="2" t="s">
        <v>26782</v>
      </c>
      <c r="C19698">
        <v>20.46</v>
      </c>
    </row>
    <row r="19699" spans="1:3">
      <c r="A19699" s="3" t="s">
        <v>26796</v>
      </c>
      <c r="B19699" s="2" t="s">
        <v>26782</v>
      </c>
      <c r="C19699">
        <v>21.038399999999999</v>
      </c>
    </row>
    <row r="19700" spans="1:3">
      <c r="A19700" s="3" t="s">
        <v>26797</v>
      </c>
      <c r="B19700" s="2" t="s">
        <v>26782</v>
      </c>
      <c r="C19700">
        <v>22.087199999999999</v>
      </c>
    </row>
    <row r="19701" spans="1:3">
      <c r="A19701" s="3" t="s">
        <v>26798</v>
      </c>
      <c r="B19701" s="2" t="s">
        <v>26782</v>
      </c>
      <c r="C19701">
        <v>22.192799999999998</v>
      </c>
    </row>
    <row r="19702" spans="1:3">
      <c r="A19702" s="3" t="s">
        <v>26799</v>
      </c>
      <c r="B19702" s="2" t="s">
        <v>26800</v>
      </c>
      <c r="C19702">
        <v>27.849599999999999</v>
      </c>
    </row>
    <row r="19703" spans="1:3">
      <c r="A19703" s="3" t="s">
        <v>26801</v>
      </c>
      <c r="B19703" s="2" t="s">
        <v>26800</v>
      </c>
      <c r="C19703">
        <v>29.817599999999999</v>
      </c>
    </row>
    <row r="19704" spans="1:3">
      <c r="A19704" s="3" t="s">
        <v>26802</v>
      </c>
      <c r="B19704" s="2" t="s">
        <v>26800</v>
      </c>
      <c r="C19704">
        <v>32.472000000000001</v>
      </c>
    </row>
    <row r="19705" spans="1:3">
      <c r="A19705" s="3" t="s">
        <v>26803</v>
      </c>
      <c r="B19705" s="2" t="s">
        <v>26800</v>
      </c>
      <c r="C19705">
        <v>35.195999999999998</v>
      </c>
    </row>
    <row r="19706" spans="1:3">
      <c r="A19706" s="3" t="s">
        <v>26804</v>
      </c>
      <c r="B19706" s="2" t="s">
        <v>26805</v>
      </c>
      <c r="C19706">
        <v>5.2127999999999997</v>
      </c>
    </row>
    <row r="19707" spans="1:3">
      <c r="A19707" s="3" t="s">
        <v>26806</v>
      </c>
      <c r="B19707" s="2" t="s">
        <v>26805</v>
      </c>
      <c r="C19707">
        <v>2.3784000000000001</v>
      </c>
    </row>
    <row r="19708" spans="1:3">
      <c r="A19708" s="3" t="s">
        <v>26807</v>
      </c>
      <c r="B19708" s="2" t="s">
        <v>26805</v>
      </c>
      <c r="C19708">
        <v>3.1847999999999996</v>
      </c>
    </row>
    <row r="19709" spans="1:3">
      <c r="A19709" s="3" t="s">
        <v>26808</v>
      </c>
      <c r="B19709" s="2" t="s">
        <v>26809</v>
      </c>
      <c r="C19709">
        <v>48.852000000000004</v>
      </c>
    </row>
    <row r="19710" spans="1:3">
      <c r="A19710" s="3" t="s">
        <v>26810</v>
      </c>
      <c r="B19710" s="2" t="s">
        <v>26811</v>
      </c>
      <c r="C19710">
        <v>46.408799999999999</v>
      </c>
    </row>
    <row r="19711" spans="1:3">
      <c r="A19711" s="3" t="s">
        <v>26812</v>
      </c>
      <c r="B19711" s="2" t="s">
        <v>26809</v>
      </c>
      <c r="C19711">
        <v>54.991199999999999</v>
      </c>
    </row>
    <row r="19712" spans="1:3">
      <c r="A19712" s="3" t="s">
        <v>26813</v>
      </c>
      <c r="B19712" s="2" t="s">
        <v>26811</v>
      </c>
      <c r="C19712">
        <v>52.240799999999993</v>
      </c>
    </row>
    <row r="19713" spans="1:3">
      <c r="A19713" s="3" t="s">
        <v>26814</v>
      </c>
      <c r="B19713" s="2" t="s">
        <v>26809</v>
      </c>
      <c r="C19713">
        <v>55.891199999999998</v>
      </c>
    </row>
    <row r="19714" spans="1:3">
      <c r="A19714" s="3" t="s">
        <v>26815</v>
      </c>
      <c r="B19714" s="2" t="s">
        <v>26811</v>
      </c>
      <c r="C19714">
        <v>53.0976</v>
      </c>
    </row>
    <row r="19715" spans="1:3">
      <c r="A19715" s="3" t="s">
        <v>26816</v>
      </c>
      <c r="B19715" s="2" t="s">
        <v>26809</v>
      </c>
      <c r="C19715">
        <v>56.683199999999999</v>
      </c>
    </row>
    <row r="19716" spans="1:3">
      <c r="A19716" s="3" t="s">
        <v>26817</v>
      </c>
      <c r="B19716" s="2" t="s">
        <v>26811</v>
      </c>
      <c r="C19716">
        <v>53.848799999999997</v>
      </c>
    </row>
    <row r="19717" spans="1:3">
      <c r="A19717" s="3" t="s">
        <v>26818</v>
      </c>
      <c r="B19717" s="2" t="s">
        <v>26809</v>
      </c>
      <c r="C19717">
        <v>57.151199999999996</v>
      </c>
    </row>
    <row r="19718" spans="1:3">
      <c r="A19718" s="3" t="s">
        <v>26819</v>
      </c>
      <c r="B19718" s="2" t="s">
        <v>26811</v>
      </c>
      <c r="C19718">
        <v>54.2928</v>
      </c>
    </row>
    <row r="19719" spans="1:3">
      <c r="A19719" s="3" t="s">
        <v>26820</v>
      </c>
      <c r="B19719" s="2" t="s">
        <v>26809</v>
      </c>
      <c r="C19719">
        <v>57.621600000000001</v>
      </c>
    </row>
    <row r="19720" spans="1:3">
      <c r="A19720" s="3" t="s">
        <v>26821</v>
      </c>
      <c r="B19720" s="2" t="s">
        <v>26811</v>
      </c>
      <c r="C19720">
        <v>54.741599999999998</v>
      </c>
    </row>
    <row r="19721" spans="1:3">
      <c r="A19721" s="3" t="s">
        <v>26822</v>
      </c>
      <c r="B19721" s="2" t="s">
        <v>26809</v>
      </c>
      <c r="C19721">
        <v>58.600799999999992</v>
      </c>
    </row>
    <row r="19722" spans="1:3">
      <c r="A19722" s="3" t="s">
        <v>26823</v>
      </c>
      <c r="B19722" s="2" t="s">
        <v>26811</v>
      </c>
      <c r="C19722">
        <v>55.670400000000001</v>
      </c>
    </row>
    <row r="19723" spans="1:3">
      <c r="A19723" s="3" t="s">
        <v>26824</v>
      </c>
      <c r="B19723" s="2" t="s">
        <v>26809</v>
      </c>
      <c r="C19723">
        <v>38.251199999999997</v>
      </c>
    </row>
    <row r="19724" spans="1:3">
      <c r="A19724" s="3" t="s">
        <v>26825</v>
      </c>
      <c r="B19724" s="2" t="s">
        <v>26811</v>
      </c>
      <c r="C19724">
        <v>36.3384</v>
      </c>
    </row>
    <row r="19725" spans="1:3">
      <c r="A19725" s="3" t="s">
        <v>26826</v>
      </c>
      <c r="B19725" s="2" t="s">
        <v>26809</v>
      </c>
      <c r="C19725">
        <v>38.714399999999998</v>
      </c>
    </row>
    <row r="19726" spans="1:3">
      <c r="A19726" s="3" t="s">
        <v>26827</v>
      </c>
      <c r="B19726" s="2" t="s">
        <v>26811</v>
      </c>
      <c r="C19726">
        <v>36.7776</v>
      </c>
    </row>
    <row r="19727" spans="1:3">
      <c r="A19727" s="3" t="s">
        <v>26828</v>
      </c>
      <c r="B19727" s="2" t="s">
        <v>26809</v>
      </c>
      <c r="C19727">
        <v>39.479999999999997</v>
      </c>
    </row>
    <row r="19728" spans="1:3">
      <c r="A19728" s="3" t="s">
        <v>26829</v>
      </c>
      <c r="B19728" s="2" t="s">
        <v>26811</v>
      </c>
      <c r="C19728">
        <v>37.507199999999997</v>
      </c>
    </row>
    <row r="19729" spans="1:3">
      <c r="A19729" s="3" t="s">
        <v>26830</v>
      </c>
      <c r="B19729" s="2" t="s">
        <v>26809</v>
      </c>
      <c r="C19729">
        <v>40.163999999999994</v>
      </c>
    </row>
    <row r="19730" spans="1:3">
      <c r="A19730" s="3" t="s">
        <v>26831</v>
      </c>
      <c r="B19730" s="2" t="s">
        <v>26811</v>
      </c>
      <c r="C19730">
        <v>38.155199999999994</v>
      </c>
    </row>
    <row r="19731" spans="1:3">
      <c r="A19731" s="3" t="s">
        <v>26832</v>
      </c>
      <c r="B19731" s="2" t="s">
        <v>26809</v>
      </c>
      <c r="C19731">
        <v>40.5672</v>
      </c>
    </row>
    <row r="19732" spans="1:3">
      <c r="A19732" s="3" t="s">
        <v>26833</v>
      </c>
      <c r="B19732" s="2" t="s">
        <v>26811</v>
      </c>
      <c r="C19732">
        <v>38.539200000000001</v>
      </c>
    </row>
    <row r="19733" spans="1:3">
      <c r="A19733" s="3" t="s">
        <v>26834</v>
      </c>
      <c r="B19733" s="2" t="s">
        <v>26809</v>
      </c>
      <c r="C19733">
        <v>40.965599999999995</v>
      </c>
    </row>
    <row r="19734" spans="1:3">
      <c r="A19734" s="3" t="s">
        <v>26835</v>
      </c>
      <c r="B19734" s="2" t="s">
        <v>26811</v>
      </c>
      <c r="C19734">
        <v>38.918399999999998</v>
      </c>
    </row>
    <row r="19735" spans="1:3">
      <c r="A19735" s="3" t="s">
        <v>26836</v>
      </c>
      <c r="B19735" s="2" t="s">
        <v>26809</v>
      </c>
      <c r="C19735">
        <v>41.798400000000001</v>
      </c>
    </row>
    <row r="19736" spans="1:3">
      <c r="A19736" s="3" t="s">
        <v>26837</v>
      </c>
      <c r="B19736" s="2" t="s">
        <v>26811</v>
      </c>
      <c r="C19736">
        <v>39.707999999999998</v>
      </c>
    </row>
    <row r="19737" spans="1:3">
      <c r="A19737" s="3" t="s">
        <v>26838</v>
      </c>
      <c r="B19737" s="2" t="s">
        <v>26809</v>
      </c>
      <c r="C19737">
        <v>43.660799999999995</v>
      </c>
    </row>
    <row r="19738" spans="1:3">
      <c r="A19738" s="3" t="s">
        <v>26839</v>
      </c>
      <c r="B19738" s="2" t="s">
        <v>26811</v>
      </c>
      <c r="C19738">
        <v>41.476799999999997</v>
      </c>
    </row>
    <row r="19739" spans="1:3">
      <c r="A19739" s="3" t="s">
        <v>26840</v>
      </c>
      <c r="B19739" s="2" t="s">
        <v>26809</v>
      </c>
      <c r="C19739">
        <v>45.48</v>
      </c>
    </row>
    <row r="19740" spans="1:3">
      <c r="A19740" s="3" t="s">
        <v>26841</v>
      </c>
      <c r="B19740" s="2" t="s">
        <v>26811</v>
      </c>
      <c r="C19740">
        <v>43.2072</v>
      </c>
    </row>
    <row r="19741" spans="1:3">
      <c r="A19741" s="3" t="s">
        <v>26842</v>
      </c>
      <c r="B19741" s="2" t="s">
        <v>26809</v>
      </c>
      <c r="C19741">
        <v>46.315199999999997</v>
      </c>
    </row>
    <row r="19742" spans="1:3">
      <c r="A19742" s="3" t="s">
        <v>26843</v>
      </c>
      <c r="B19742" s="2" t="s">
        <v>26811</v>
      </c>
      <c r="C19742">
        <v>43.999200000000002</v>
      </c>
    </row>
    <row r="19743" spans="1:3">
      <c r="A19743" s="3" t="s">
        <v>26844</v>
      </c>
      <c r="B19743" s="2" t="s">
        <v>26809</v>
      </c>
      <c r="C19743">
        <v>47.044800000000002</v>
      </c>
    </row>
    <row r="19744" spans="1:3">
      <c r="A19744" s="3" t="s">
        <v>26845</v>
      </c>
      <c r="B19744" s="2" t="s">
        <v>26811</v>
      </c>
      <c r="C19744">
        <v>44.692799999999998</v>
      </c>
    </row>
    <row r="19745" spans="1:3">
      <c r="A19745" s="3" t="s">
        <v>26846</v>
      </c>
      <c r="B19745" s="2" t="s">
        <v>26809</v>
      </c>
      <c r="C19745">
        <v>47.479199999999999</v>
      </c>
    </row>
    <row r="19746" spans="1:3">
      <c r="A19746" s="3" t="s">
        <v>26847</v>
      </c>
      <c r="B19746" s="2" t="s">
        <v>26811</v>
      </c>
      <c r="C19746">
        <v>45.105599999999995</v>
      </c>
    </row>
    <row r="19747" spans="1:3">
      <c r="A19747" s="3" t="s">
        <v>26848</v>
      </c>
      <c r="B19747" s="2" t="s">
        <v>26809</v>
      </c>
      <c r="C19747">
        <v>47.911199999999994</v>
      </c>
    </row>
    <row r="19748" spans="1:3">
      <c r="A19748" s="3" t="s">
        <v>26849</v>
      </c>
      <c r="B19748" s="2" t="s">
        <v>26811</v>
      </c>
      <c r="C19748">
        <v>45.515999999999998</v>
      </c>
    </row>
    <row r="19749" spans="1:3">
      <c r="A19749" s="3" t="s">
        <v>26850</v>
      </c>
      <c r="B19749" s="2" t="s">
        <v>26809</v>
      </c>
      <c r="C19749">
        <v>48.827999999999996</v>
      </c>
    </row>
    <row r="19750" spans="1:3">
      <c r="A19750" s="3" t="s">
        <v>26851</v>
      </c>
      <c r="B19750" s="2" t="s">
        <v>26811</v>
      </c>
      <c r="C19750">
        <v>46.3872</v>
      </c>
    </row>
    <row r="19751" spans="1:3">
      <c r="A19751" s="3" t="s">
        <v>26852</v>
      </c>
      <c r="B19751" s="2" t="s">
        <v>26853</v>
      </c>
      <c r="C19751">
        <v>59.812799999999996</v>
      </c>
    </row>
    <row r="19752" spans="1:3">
      <c r="A19752" s="3" t="s">
        <v>26854</v>
      </c>
      <c r="B19752" s="2" t="s">
        <v>26853</v>
      </c>
      <c r="C19752">
        <v>68.52</v>
      </c>
    </row>
    <row r="19753" spans="1:3">
      <c r="A19753" s="3" t="s">
        <v>26855</v>
      </c>
      <c r="B19753" s="2" t="s">
        <v>26853</v>
      </c>
      <c r="C19753">
        <v>73.310399999999987</v>
      </c>
    </row>
    <row r="19754" spans="1:3">
      <c r="A19754" s="3" t="s">
        <v>26856</v>
      </c>
      <c r="B19754" s="2" t="s">
        <v>26853</v>
      </c>
      <c r="C19754">
        <v>76.113599999999991</v>
      </c>
    </row>
    <row r="19755" spans="1:3">
      <c r="A19755" s="3" t="s">
        <v>26857</v>
      </c>
      <c r="B19755" s="2" t="s">
        <v>26853</v>
      </c>
      <c r="C19755">
        <v>83.685599999999994</v>
      </c>
    </row>
    <row r="19756" spans="1:3">
      <c r="A19756" s="3" t="s">
        <v>26858</v>
      </c>
      <c r="B19756" s="2" t="s">
        <v>26853</v>
      </c>
      <c r="C19756">
        <v>91.255200000000002</v>
      </c>
    </row>
    <row r="19757" spans="1:3">
      <c r="A19757" s="3" t="s">
        <v>26859</v>
      </c>
      <c r="B19757" s="2" t="s">
        <v>26853</v>
      </c>
      <c r="C19757">
        <v>95.217600000000004</v>
      </c>
    </row>
    <row r="19758" spans="1:3">
      <c r="A19758" s="3" t="s">
        <v>26860</v>
      </c>
      <c r="B19758" s="2" t="s">
        <v>26853</v>
      </c>
      <c r="C19758">
        <v>46.886400000000002</v>
      </c>
    </row>
    <row r="19759" spans="1:3">
      <c r="A19759" s="3" t="s">
        <v>26861</v>
      </c>
      <c r="B19759" s="2" t="s">
        <v>26853</v>
      </c>
      <c r="C19759">
        <v>51.623999999999995</v>
      </c>
    </row>
    <row r="19760" spans="1:3">
      <c r="A19760" s="3" t="s">
        <v>26862</v>
      </c>
      <c r="B19760" s="2" t="s">
        <v>26853</v>
      </c>
      <c r="C19760">
        <v>54.410400000000003</v>
      </c>
    </row>
    <row r="19761" spans="1:3">
      <c r="A19761" s="3" t="s">
        <v>26863</v>
      </c>
      <c r="B19761" s="2" t="s">
        <v>26853</v>
      </c>
      <c r="C19761">
        <v>56.978400000000001</v>
      </c>
    </row>
    <row r="19762" spans="1:3">
      <c r="A19762" s="3" t="s">
        <v>26864</v>
      </c>
      <c r="B19762" s="2" t="s">
        <v>26853</v>
      </c>
      <c r="C19762">
        <v>62.779199999999996</v>
      </c>
    </row>
    <row r="19763" spans="1:3">
      <c r="A19763" s="3" t="s">
        <v>26865</v>
      </c>
      <c r="B19763" s="2" t="s">
        <v>26853</v>
      </c>
      <c r="C19763">
        <v>68.575199999999995</v>
      </c>
    </row>
    <row r="19764" spans="1:3">
      <c r="A19764" s="3" t="s">
        <v>26866</v>
      </c>
      <c r="B19764" s="2" t="s">
        <v>26853</v>
      </c>
      <c r="C19764">
        <v>72.045599999999993</v>
      </c>
    </row>
    <row r="19765" spans="1:3">
      <c r="A19765" s="3" t="s">
        <v>26867</v>
      </c>
      <c r="B19765" s="2" t="s">
        <v>26853</v>
      </c>
      <c r="C19765">
        <v>55.845599999999997</v>
      </c>
    </row>
    <row r="19766" spans="1:3">
      <c r="A19766" s="3" t="s">
        <v>26868</v>
      </c>
      <c r="B19766" s="2" t="s">
        <v>26853</v>
      </c>
      <c r="C19766">
        <v>65.052000000000007</v>
      </c>
    </row>
    <row r="19767" spans="1:3">
      <c r="A19767" s="3" t="s">
        <v>26869</v>
      </c>
      <c r="B19767" s="2" t="s">
        <v>26853</v>
      </c>
      <c r="C19767">
        <v>69.263999999999996</v>
      </c>
    </row>
    <row r="19768" spans="1:3">
      <c r="A19768" s="3" t="s">
        <v>26870</v>
      </c>
      <c r="B19768" s="2" t="s">
        <v>26853</v>
      </c>
      <c r="C19768">
        <v>72.400800000000004</v>
      </c>
    </row>
    <row r="19769" spans="1:3">
      <c r="A19769" s="3" t="s">
        <v>26871</v>
      </c>
      <c r="B19769" s="2" t="s">
        <v>26853</v>
      </c>
      <c r="C19769">
        <v>79.240800000000007</v>
      </c>
    </row>
    <row r="19770" spans="1:3">
      <c r="A19770" s="3" t="s">
        <v>26872</v>
      </c>
      <c r="B19770" s="2" t="s">
        <v>26853</v>
      </c>
      <c r="C19770">
        <v>86.083200000000005</v>
      </c>
    </row>
    <row r="19771" spans="1:3">
      <c r="A19771" s="3" t="s">
        <v>26873</v>
      </c>
      <c r="B19771" s="2" t="s">
        <v>26853</v>
      </c>
      <c r="C19771">
        <v>90.400800000000004</v>
      </c>
    </row>
    <row r="19772" spans="1:3">
      <c r="A19772" s="3" t="s">
        <v>26874</v>
      </c>
      <c r="B19772" s="2" t="s">
        <v>26875</v>
      </c>
      <c r="C19772">
        <v>50.623199999999997</v>
      </c>
    </row>
    <row r="19773" spans="1:3">
      <c r="A19773" s="3" t="s">
        <v>26876</v>
      </c>
      <c r="B19773" s="2" t="s">
        <v>26877</v>
      </c>
      <c r="C19773">
        <v>48.091200000000001</v>
      </c>
    </row>
    <row r="19774" spans="1:3">
      <c r="A19774" s="3" t="s">
        <v>26878</v>
      </c>
      <c r="B19774" s="2" t="s">
        <v>26875</v>
      </c>
      <c r="C19774">
        <v>56.983199999999997</v>
      </c>
    </row>
    <row r="19775" spans="1:3">
      <c r="A19775" s="3" t="s">
        <v>26879</v>
      </c>
      <c r="B19775" s="2" t="s">
        <v>26877</v>
      </c>
      <c r="C19775">
        <v>54.134399999999999</v>
      </c>
    </row>
    <row r="19776" spans="1:3">
      <c r="A19776" s="3" t="s">
        <v>26880</v>
      </c>
      <c r="B19776" s="2" t="s">
        <v>26875</v>
      </c>
      <c r="C19776">
        <v>59.404800000000002</v>
      </c>
    </row>
    <row r="19777" spans="1:3">
      <c r="A19777" s="3" t="s">
        <v>26881</v>
      </c>
      <c r="B19777" s="2" t="s">
        <v>26877</v>
      </c>
      <c r="C19777">
        <v>56.433599999999991</v>
      </c>
    </row>
    <row r="19778" spans="1:3">
      <c r="A19778" s="3" t="s">
        <v>26882</v>
      </c>
      <c r="B19778" s="2" t="s">
        <v>26875</v>
      </c>
      <c r="C19778">
        <v>61.039200000000001</v>
      </c>
    </row>
    <row r="19779" spans="1:3">
      <c r="A19779" s="3" t="s">
        <v>26883</v>
      </c>
      <c r="B19779" s="2" t="s">
        <v>26877</v>
      </c>
      <c r="C19779">
        <v>57.986400000000003</v>
      </c>
    </row>
    <row r="19780" spans="1:3">
      <c r="A19780" s="3" t="s">
        <v>26884</v>
      </c>
      <c r="B19780" s="2" t="s">
        <v>26875</v>
      </c>
      <c r="C19780">
        <v>62.719199999999994</v>
      </c>
    </row>
    <row r="19781" spans="1:3">
      <c r="A19781" s="3" t="s">
        <v>26885</v>
      </c>
      <c r="B19781" s="2" t="s">
        <v>26877</v>
      </c>
      <c r="C19781">
        <v>59.582399999999993</v>
      </c>
    </row>
    <row r="19782" spans="1:3">
      <c r="A19782" s="3" t="s">
        <v>26886</v>
      </c>
      <c r="B19782" s="2" t="s">
        <v>26875</v>
      </c>
      <c r="C19782">
        <v>64.394400000000005</v>
      </c>
    </row>
    <row r="19783" spans="1:3">
      <c r="A19783" s="3" t="s">
        <v>26887</v>
      </c>
      <c r="B19783" s="2" t="s">
        <v>26877</v>
      </c>
      <c r="C19783">
        <v>61.173599999999993</v>
      </c>
    </row>
    <row r="19784" spans="1:3">
      <c r="A19784" s="3" t="s">
        <v>26888</v>
      </c>
      <c r="B19784" s="2" t="s">
        <v>26875</v>
      </c>
      <c r="C19784">
        <v>66.192000000000007</v>
      </c>
    </row>
    <row r="19785" spans="1:3">
      <c r="A19785" s="3" t="s">
        <v>26889</v>
      </c>
      <c r="B19785" s="2" t="s">
        <v>26877</v>
      </c>
      <c r="C19785">
        <v>62.882399999999997</v>
      </c>
    </row>
    <row r="19786" spans="1:3">
      <c r="A19786" s="3" t="s">
        <v>26890</v>
      </c>
      <c r="B19786" s="2" t="s">
        <v>26875</v>
      </c>
      <c r="C19786">
        <v>39.578399999999995</v>
      </c>
    </row>
    <row r="19787" spans="1:3">
      <c r="A19787" s="3" t="s">
        <v>26891</v>
      </c>
      <c r="B19787" s="2" t="s">
        <v>26877</v>
      </c>
      <c r="C19787">
        <v>37.598399999999998</v>
      </c>
    </row>
    <row r="19788" spans="1:3">
      <c r="A19788" s="3" t="s">
        <v>26892</v>
      </c>
      <c r="B19788" s="2" t="s">
        <v>26875</v>
      </c>
      <c r="C19788">
        <v>40.418399999999998</v>
      </c>
    </row>
    <row r="19789" spans="1:3">
      <c r="A19789" s="3" t="s">
        <v>26893</v>
      </c>
      <c r="B19789" s="2" t="s">
        <v>26877</v>
      </c>
      <c r="C19789">
        <v>38.397600000000004</v>
      </c>
    </row>
    <row r="19790" spans="1:3">
      <c r="A19790" s="3" t="s">
        <v>26894</v>
      </c>
      <c r="B19790" s="2" t="s">
        <v>26875</v>
      </c>
      <c r="C19790">
        <v>41.920799999999993</v>
      </c>
    </row>
    <row r="19791" spans="1:3">
      <c r="A19791" s="3" t="s">
        <v>26895</v>
      </c>
      <c r="B19791" s="2" t="s">
        <v>26877</v>
      </c>
      <c r="C19791">
        <v>39.825600000000001</v>
      </c>
    </row>
    <row r="19792" spans="1:3">
      <c r="A19792" s="3" t="s">
        <v>26896</v>
      </c>
      <c r="B19792" s="2" t="s">
        <v>26875</v>
      </c>
      <c r="C19792">
        <v>43.896000000000001</v>
      </c>
    </row>
    <row r="19793" spans="1:3">
      <c r="A19793" s="3" t="s">
        <v>26897</v>
      </c>
      <c r="B19793" s="2" t="s">
        <v>26877</v>
      </c>
      <c r="C19793">
        <v>41.702399999999997</v>
      </c>
    </row>
    <row r="19794" spans="1:3">
      <c r="A19794" s="3" t="s">
        <v>26898</v>
      </c>
      <c r="B19794" s="2" t="s">
        <v>26875</v>
      </c>
      <c r="C19794">
        <v>44.652000000000001</v>
      </c>
    </row>
    <row r="19795" spans="1:3">
      <c r="A19795" s="3" t="s">
        <v>26899</v>
      </c>
      <c r="B19795" s="2" t="s">
        <v>26877</v>
      </c>
      <c r="C19795">
        <v>42.42</v>
      </c>
    </row>
    <row r="19796" spans="1:3">
      <c r="A19796" s="3" t="s">
        <v>26900</v>
      </c>
      <c r="B19796" s="2" t="s">
        <v>26875</v>
      </c>
      <c r="C19796">
        <v>45.4056</v>
      </c>
    </row>
    <row r="19797" spans="1:3">
      <c r="A19797" s="3" t="s">
        <v>26901</v>
      </c>
      <c r="B19797" s="2" t="s">
        <v>26877</v>
      </c>
      <c r="C19797">
        <v>43.135199999999998</v>
      </c>
    </row>
    <row r="19798" spans="1:3">
      <c r="A19798" s="3" t="s">
        <v>26902</v>
      </c>
      <c r="B19798" s="2" t="s">
        <v>26875</v>
      </c>
      <c r="C19798">
        <v>46.941600000000001</v>
      </c>
    </row>
    <row r="19799" spans="1:3">
      <c r="A19799" s="3" t="s">
        <v>26903</v>
      </c>
      <c r="B19799" s="2" t="s">
        <v>26877</v>
      </c>
      <c r="C19799">
        <v>44.5944</v>
      </c>
    </row>
    <row r="19800" spans="1:3">
      <c r="A19800" s="3" t="s">
        <v>26904</v>
      </c>
      <c r="B19800" s="2" t="s">
        <v>26875</v>
      </c>
      <c r="C19800">
        <v>43.463999999999999</v>
      </c>
    </row>
    <row r="19801" spans="1:3">
      <c r="A19801" s="3" t="s">
        <v>26905</v>
      </c>
      <c r="B19801" s="2" t="s">
        <v>26877</v>
      </c>
      <c r="C19801">
        <v>41.292000000000002</v>
      </c>
    </row>
    <row r="19802" spans="1:3">
      <c r="A19802" s="3" t="s">
        <v>26906</v>
      </c>
      <c r="B19802" s="2" t="s">
        <v>26875</v>
      </c>
      <c r="C19802">
        <v>47.320799999999998</v>
      </c>
    </row>
    <row r="19803" spans="1:3">
      <c r="A19803" s="3" t="s">
        <v>26907</v>
      </c>
      <c r="B19803" s="2" t="s">
        <v>26877</v>
      </c>
      <c r="C19803">
        <v>44.9544</v>
      </c>
    </row>
    <row r="19804" spans="1:3">
      <c r="A19804" s="3" t="s">
        <v>26908</v>
      </c>
      <c r="B19804" s="2" t="s">
        <v>26875</v>
      </c>
      <c r="C19804">
        <v>48.950400000000002</v>
      </c>
    </row>
    <row r="19805" spans="1:3">
      <c r="A19805" s="3" t="s">
        <v>26909</v>
      </c>
      <c r="B19805" s="2" t="s">
        <v>26877</v>
      </c>
      <c r="C19805">
        <v>46.502399999999994</v>
      </c>
    </row>
    <row r="19806" spans="1:3">
      <c r="A19806" s="3" t="s">
        <v>26910</v>
      </c>
      <c r="B19806" s="2" t="s">
        <v>26875</v>
      </c>
      <c r="C19806">
        <v>51.0792</v>
      </c>
    </row>
    <row r="19807" spans="1:3">
      <c r="A19807" s="3" t="s">
        <v>26911</v>
      </c>
      <c r="B19807" s="2" t="s">
        <v>26877</v>
      </c>
      <c r="C19807">
        <v>48.525599999999997</v>
      </c>
    </row>
    <row r="19808" spans="1:3">
      <c r="A19808" s="3" t="s">
        <v>26912</v>
      </c>
      <c r="B19808" s="2" t="s">
        <v>26875</v>
      </c>
      <c r="C19808">
        <v>51.892800000000001</v>
      </c>
    </row>
    <row r="19809" spans="1:3">
      <c r="A19809" s="3" t="s">
        <v>26913</v>
      </c>
      <c r="B19809" s="2" t="s">
        <v>26877</v>
      </c>
      <c r="C19809">
        <v>49.298400000000001</v>
      </c>
    </row>
    <row r="19810" spans="1:3">
      <c r="A19810" s="3" t="s">
        <v>26914</v>
      </c>
      <c r="B19810" s="2" t="s">
        <v>26875</v>
      </c>
      <c r="C19810">
        <v>52.701599999999999</v>
      </c>
    </row>
    <row r="19811" spans="1:3">
      <c r="A19811" s="3" t="s">
        <v>26915</v>
      </c>
      <c r="B19811" s="2" t="s">
        <v>26877</v>
      </c>
      <c r="C19811">
        <v>50.066400000000002</v>
      </c>
    </row>
    <row r="19812" spans="1:3">
      <c r="A19812" s="3" t="s">
        <v>26916</v>
      </c>
      <c r="B19812" s="2" t="s">
        <v>26875</v>
      </c>
      <c r="C19812">
        <v>54.979199999999999</v>
      </c>
    </row>
    <row r="19813" spans="1:3">
      <c r="A19813" s="3" t="s">
        <v>26917</v>
      </c>
      <c r="B19813" s="2" t="s">
        <v>26877</v>
      </c>
      <c r="C19813">
        <v>52.231199999999994</v>
      </c>
    </row>
    <row r="19814" spans="1:3">
      <c r="A19814" s="3" t="s">
        <v>26918</v>
      </c>
      <c r="B19814" s="2" t="s">
        <v>26919</v>
      </c>
      <c r="C19814">
        <v>14.896799999999999</v>
      </c>
    </row>
    <row r="19815" spans="1:3">
      <c r="A19815" s="3" t="s">
        <v>26920</v>
      </c>
      <c r="B19815" s="2" t="s">
        <v>26919</v>
      </c>
      <c r="C19815">
        <v>9.4655999999999985</v>
      </c>
    </row>
    <row r="19816" spans="1:3">
      <c r="A19816" s="3" t="s">
        <v>26921</v>
      </c>
      <c r="B19816" s="2" t="s">
        <v>26919</v>
      </c>
      <c r="C19816">
        <v>12.7464</v>
      </c>
    </row>
    <row r="19817" spans="1:3">
      <c r="A19817" s="3" t="s">
        <v>26922</v>
      </c>
      <c r="B19817" s="2" t="s">
        <v>26923</v>
      </c>
      <c r="C19817">
        <v>60.933599999999991</v>
      </c>
    </row>
    <row r="19818" spans="1:3">
      <c r="A19818" s="3" t="s">
        <v>26924</v>
      </c>
      <c r="B19818" s="2" t="s">
        <v>26923</v>
      </c>
      <c r="C19818">
        <v>63.472800000000007</v>
      </c>
    </row>
    <row r="19819" spans="1:3">
      <c r="A19819" s="3" t="s">
        <v>26925</v>
      </c>
      <c r="B19819" s="2" t="s">
        <v>26923</v>
      </c>
      <c r="C19819">
        <v>65.013599999999997</v>
      </c>
    </row>
    <row r="19820" spans="1:3">
      <c r="A19820" s="3" t="s">
        <v>26926</v>
      </c>
      <c r="B19820" s="2" t="s">
        <v>26923</v>
      </c>
      <c r="C19820">
        <v>66.499199999999988</v>
      </c>
    </row>
    <row r="19821" spans="1:3">
      <c r="A19821" s="3" t="s">
        <v>26927</v>
      </c>
      <c r="B19821" s="2" t="s">
        <v>26923</v>
      </c>
      <c r="C19821">
        <v>67.070399999999992</v>
      </c>
    </row>
    <row r="19822" spans="1:3">
      <c r="A19822" s="3" t="s">
        <v>26928</v>
      </c>
      <c r="B19822" s="2" t="s">
        <v>26923</v>
      </c>
      <c r="C19822">
        <v>67.641599999999997</v>
      </c>
    </row>
    <row r="19823" spans="1:3">
      <c r="A19823" s="3" t="s">
        <v>26929</v>
      </c>
      <c r="B19823" s="2" t="s">
        <v>26923</v>
      </c>
      <c r="C19823">
        <v>68.781599999999997</v>
      </c>
    </row>
    <row r="19824" spans="1:3">
      <c r="A19824" s="3" t="s">
        <v>26930</v>
      </c>
      <c r="B19824" s="2" t="s">
        <v>26923</v>
      </c>
      <c r="C19824">
        <v>39.076799999999999</v>
      </c>
    </row>
    <row r="19825" spans="1:3">
      <c r="A19825" s="3" t="s">
        <v>26931</v>
      </c>
      <c r="B19825" s="2" t="s">
        <v>26923</v>
      </c>
      <c r="C19825">
        <v>39.693599999999996</v>
      </c>
    </row>
    <row r="19826" spans="1:3">
      <c r="A19826" s="3" t="s">
        <v>26932</v>
      </c>
      <c r="B19826" s="2" t="s">
        <v>26923</v>
      </c>
      <c r="C19826">
        <v>41.015999999999998</v>
      </c>
    </row>
    <row r="19827" spans="1:3">
      <c r="A19827" s="3" t="s">
        <v>26933</v>
      </c>
      <c r="B19827" s="2" t="s">
        <v>26923</v>
      </c>
      <c r="C19827">
        <v>42.297600000000003</v>
      </c>
    </row>
    <row r="19828" spans="1:3">
      <c r="A19828" s="3" t="s">
        <v>26934</v>
      </c>
      <c r="B19828" s="2" t="s">
        <v>26923</v>
      </c>
      <c r="C19828">
        <v>42.784800000000004</v>
      </c>
    </row>
    <row r="19829" spans="1:3">
      <c r="A19829" s="3" t="s">
        <v>26935</v>
      </c>
      <c r="B19829" s="2" t="s">
        <v>26923</v>
      </c>
      <c r="C19829">
        <v>43.2744</v>
      </c>
    </row>
    <row r="19830" spans="1:3">
      <c r="A19830" s="3" t="s">
        <v>26936</v>
      </c>
      <c r="B19830" s="2" t="s">
        <v>26923</v>
      </c>
      <c r="C19830">
        <v>44.251199999999997</v>
      </c>
    </row>
    <row r="19831" spans="1:3">
      <c r="A19831" s="3" t="s">
        <v>26937</v>
      </c>
      <c r="B19831" s="2" t="s">
        <v>26923</v>
      </c>
      <c r="C19831">
        <v>52.562399999999997</v>
      </c>
    </row>
    <row r="19832" spans="1:3">
      <c r="A19832" s="3" t="s">
        <v>26938</v>
      </c>
      <c r="B19832" s="2" t="s">
        <v>26923</v>
      </c>
      <c r="C19832">
        <v>53.4816</v>
      </c>
    </row>
    <row r="19833" spans="1:3">
      <c r="A19833" s="3" t="s">
        <v>26939</v>
      </c>
      <c r="B19833" s="2" t="s">
        <v>26923</v>
      </c>
      <c r="C19833">
        <v>55.108800000000002</v>
      </c>
    </row>
    <row r="19834" spans="1:3">
      <c r="A19834" s="3" t="s">
        <v>26940</v>
      </c>
      <c r="B19834" s="2" t="s">
        <v>26923</v>
      </c>
      <c r="C19834">
        <v>56.515199999999993</v>
      </c>
    </row>
    <row r="19835" spans="1:3">
      <c r="A19835" s="3" t="s">
        <v>26941</v>
      </c>
      <c r="B19835" s="2" t="s">
        <v>26923</v>
      </c>
      <c r="C19835">
        <v>57.0672</v>
      </c>
    </row>
    <row r="19836" spans="1:3">
      <c r="A19836" s="3" t="s">
        <v>26942</v>
      </c>
      <c r="B19836" s="2" t="s">
        <v>26923</v>
      </c>
      <c r="C19836">
        <v>57.619199999999999</v>
      </c>
    </row>
    <row r="19837" spans="1:3">
      <c r="A19837" s="3" t="s">
        <v>26943</v>
      </c>
      <c r="B19837" s="2" t="s">
        <v>26923</v>
      </c>
      <c r="C19837">
        <v>58.761600000000001</v>
      </c>
    </row>
    <row r="19838" spans="1:3">
      <c r="A19838" s="3" t="s">
        <v>26944</v>
      </c>
      <c r="B19838" s="2" t="s">
        <v>26945</v>
      </c>
      <c r="C19838">
        <v>6.06</v>
      </c>
    </row>
    <row r="19839" spans="1:3">
      <c r="A19839" s="3" t="s">
        <v>26946</v>
      </c>
      <c r="B19839" s="2" t="s">
        <v>26945</v>
      </c>
      <c r="C19839">
        <v>3.78</v>
      </c>
    </row>
    <row r="19840" spans="1:3">
      <c r="A19840" s="3" t="s">
        <v>26947</v>
      </c>
      <c r="B19840" s="2" t="s">
        <v>26945</v>
      </c>
      <c r="C19840">
        <v>5.2416</v>
      </c>
    </row>
    <row r="19841" spans="1:3">
      <c r="A19841" s="3" t="s">
        <v>26948</v>
      </c>
      <c r="B19841" s="2" t="s">
        <v>26949</v>
      </c>
      <c r="C19841">
        <v>79.427999999999997</v>
      </c>
    </row>
    <row r="19842" spans="1:3">
      <c r="A19842" s="3" t="s">
        <v>26950</v>
      </c>
      <c r="B19842" s="2" t="s">
        <v>26949</v>
      </c>
      <c r="C19842">
        <v>89.935199999999995</v>
      </c>
    </row>
    <row r="19843" spans="1:3">
      <c r="A19843" s="3" t="s">
        <v>26951</v>
      </c>
      <c r="B19843" s="2" t="s">
        <v>26949</v>
      </c>
      <c r="C19843">
        <v>111.17999999999999</v>
      </c>
    </row>
    <row r="19844" spans="1:3">
      <c r="A19844" s="3" t="s">
        <v>26952</v>
      </c>
      <c r="B19844" s="2" t="s">
        <v>26949</v>
      </c>
      <c r="C19844">
        <v>113.904</v>
      </c>
    </row>
    <row r="19845" spans="1:3">
      <c r="A19845" s="3" t="s">
        <v>26953</v>
      </c>
      <c r="B19845" s="2" t="s">
        <v>26949</v>
      </c>
      <c r="C19845">
        <v>127.00560000000002</v>
      </c>
    </row>
    <row r="19846" spans="1:3">
      <c r="A19846" s="3" t="s">
        <v>26954</v>
      </c>
      <c r="B19846" s="2" t="s">
        <v>26949</v>
      </c>
      <c r="C19846">
        <v>140.10719999999998</v>
      </c>
    </row>
    <row r="19847" spans="1:3">
      <c r="A19847" s="3" t="s">
        <v>26955</v>
      </c>
      <c r="B19847" s="2" t="s">
        <v>26949</v>
      </c>
      <c r="C19847">
        <v>144.79680000000002</v>
      </c>
    </row>
    <row r="19848" spans="1:3">
      <c r="A19848" s="3" t="s">
        <v>26956</v>
      </c>
      <c r="B19848" s="2" t="s">
        <v>26949</v>
      </c>
      <c r="C19848">
        <v>65.52</v>
      </c>
    </row>
    <row r="19849" spans="1:3">
      <c r="A19849" s="3" t="s">
        <v>26957</v>
      </c>
      <c r="B19849" s="2" t="s">
        <v>26949</v>
      </c>
      <c r="C19849">
        <v>66.2376</v>
      </c>
    </row>
    <row r="19850" spans="1:3">
      <c r="A19850" s="3" t="s">
        <v>26958</v>
      </c>
      <c r="B19850" s="2" t="s">
        <v>26949</v>
      </c>
      <c r="C19850">
        <v>81.144000000000005</v>
      </c>
    </row>
    <row r="19851" spans="1:3">
      <c r="A19851" s="3" t="s">
        <v>26959</v>
      </c>
      <c r="B19851" s="2" t="s">
        <v>26949</v>
      </c>
      <c r="C19851">
        <v>84.007199999999997</v>
      </c>
    </row>
    <row r="19852" spans="1:3">
      <c r="A19852" s="3" t="s">
        <v>26960</v>
      </c>
      <c r="B19852" s="2" t="s">
        <v>26949</v>
      </c>
      <c r="C19852">
        <v>89.884799999999998</v>
      </c>
    </row>
    <row r="19853" spans="1:3">
      <c r="A19853" s="3" t="s">
        <v>26961</v>
      </c>
      <c r="B19853" s="2" t="s">
        <v>26949</v>
      </c>
      <c r="C19853">
        <v>95.7624</v>
      </c>
    </row>
    <row r="19854" spans="1:3">
      <c r="A19854" s="3" t="s">
        <v>26962</v>
      </c>
      <c r="B19854" s="2" t="s">
        <v>26949</v>
      </c>
      <c r="C19854">
        <v>98.975999999999985</v>
      </c>
    </row>
    <row r="19855" spans="1:3">
      <c r="A19855" s="3" t="s">
        <v>26963</v>
      </c>
      <c r="B19855" s="2" t="s">
        <v>26949</v>
      </c>
      <c r="C19855">
        <v>74.949600000000004</v>
      </c>
    </row>
    <row r="19856" spans="1:3">
      <c r="A19856" s="3" t="s">
        <v>26964</v>
      </c>
      <c r="B19856" s="2" t="s">
        <v>26949</v>
      </c>
      <c r="C19856">
        <v>85.679999999999993</v>
      </c>
    </row>
    <row r="19857" spans="1:3">
      <c r="A19857" s="3" t="s">
        <v>26965</v>
      </c>
      <c r="B19857" s="2" t="s">
        <v>26949</v>
      </c>
      <c r="C19857">
        <v>106.3344</v>
      </c>
    </row>
    <row r="19858" spans="1:3">
      <c r="A19858" s="3" t="s">
        <v>26966</v>
      </c>
      <c r="B19858" s="2" t="s">
        <v>26949</v>
      </c>
      <c r="C19858">
        <v>109.6752</v>
      </c>
    </row>
    <row r="19859" spans="1:3">
      <c r="A19859" s="3" t="s">
        <v>26967</v>
      </c>
      <c r="B19859" s="2" t="s">
        <v>26949</v>
      </c>
      <c r="C19859">
        <v>116.532</v>
      </c>
    </row>
    <row r="19860" spans="1:3">
      <c r="A19860" s="3" t="s">
        <v>26968</v>
      </c>
      <c r="B19860" s="2" t="s">
        <v>26949</v>
      </c>
      <c r="C19860">
        <v>123.384</v>
      </c>
    </row>
    <row r="19861" spans="1:3">
      <c r="A19861" s="3" t="s">
        <v>26969</v>
      </c>
      <c r="B19861" s="2" t="s">
        <v>26949</v>
      </c>
      <c r="C19861">
        <v>127.44239999999999</v>
      </c>
    </row>
    <row r="19862" spans="1:3">
      <c r="A19862" s="3" t="s">
        <v>26970</v>
      </c>
      <c r="B19862" s="2" t="s">
        <v>26971</v>
      </c>
      <c r="C19862">
        <v>52.32</v>
      </c>
    </row>
    <row r="19863" spans="1:3">
      <c r="A19863" s="3" t="s">
        <v>26972</v>
      </c>
      <c r="B19863" s="2" t="s">
        <v>26971</v>
      </c>
      <c r="C19863">
        <v>26.162400000000002</v>
      </c>
    </row>
    <row r="19864" spans="1:3">
      <c r="A19864" s="3" t="s">
        <v>26973</v>
      </c>
      <c r="B19864" s="2" t="s">
        <v>26971</v>
      </c>
      <c r="C19864">
        <v>27.686399999999999</v>
      </c>
    </row>
    <row r="19865" spans="1:3">
      <c r="A19865" s="3" t="s">
        <v>26974</v>
      </c>
      <c r="B19865" s="2" t="s">
        <v>26971</v>
      </c>
      <c r="C19865">
        <v>29.224799999999998</v>
      </c>
    </row>
    <row r="19866" spans="1:3">
      <c r="A19866" s="3" t="s">
        <v>26975</v>
      </c>
      <c r="B19866" s="2" t="s">
        <v>26971</v>
      </c>
      <c r="C19866">
        <v>30.491999999999997</v>
      </c>
    </row>
    <row r="19867" spans="1:3">
      <c r="A19867" s="3" t="s">
        <v>26976</v>
      </c>
      <c r="B19867" s="2" t="s">
        <v>26971</v>
      </c>
      <c r="C19867">
        <v>31.756799999999998</v>
      </c>
    </row>
    <row r="19868" spans="1:3">
      <c r="A19868" s="3" t="s">
        <v>26977</v>
      </c>
      <c r="B19868" s="2" t="s">
        <v>26971</v>
      </c>
      <c r="C19868">
        <v>42.345599999999997</v>
      </c>
    </row>
    <row r="19869" spans="1:3">
      <c r="A19869" s="3" t="s">
        <v>26978</v>
      </c>
      <c r="B19869" s="2" t="s">
        <v>26979</v>
      </c>
      <c r="C19869">
        <v>8.299199999999999</v>
      </c>
    </row>
    <row r="19870" spans="1:3">
      <c r="A19870" s="3" t="s">
        <v>26980</v>
      </c>
      <c r="B19870" s="2" t="s">
        <v>26981</v>
      </c>
      <c r="C19870">
        <v>8.299199999999999</v>
      </c>
    </row>
    <row r="19871" spans="1:3">
      <c r="A19871" s="3" t="s">
        <v>26982</v>
      </c>
      <c r="B19871" s="2" t="s">
        <v>26983</v>
      </c>
      <c r="C19871">
        <v>80.584799999999987</v>
      </c>
    </row>
    <row r="19872" spans="1:3">
      <c r="A19872" s="3" t="s">
        <v>26984</v>
      </c>
      <c r="B19872" s="2" t="s">
        <v>26983</v>
      </c>
      <c r="C19872">
        <v>84.304799999999986</v>
      </c>
    </row>
    <row r="19873" spans="1:3">
      <c r="A19873" s="3" t="s">
        <v>26985</v>
      </c>
      <c r="B19873" s="2" t="s">
        <v>26983</v>
      </c>
      <c r="C19873">
        <v>98.361599999999996</v>
      </c>
    </row>
    <row r="19874" spans="1:3">
      <c r="A19874" s="3" t="s">
        <v>26986</v>
      </c>
      <c r="B19874" s="2" t="s">
        <v>26983</v>
      </c>
      <c r="C19874">
        <v>104.49359999999999</v>
      </c>
    </row>
    <row r="19875" spans="1:3">
      <c r="A19875" s="3" t="s">
        <v>26987</v>
      </c>
      <c r="B19875" s="2" t="s">
        <v>26983</v>
      </c>
      <c r="C19875">
        <v>109.9032</v>
      </c>
    </row>
    <row r="19876" spans="1:3">
      <c r="A19876" s="3" t="s">
        <v>26988</v>
      </c>
      <c r="B19876" s="2" t="s">
        <v>26989</v>
      </c>
      <c r="C19876">
        <v>13.379999999999999</v>
      </c>
    </row>
    <row r="19877" spans="1:3">
      <c r="A19877" s="3" t="s">
        <v>26990</v>
      </c>
      <c r="B19877" s="2" t="s">
        <v>26991</v>
      </c>
      <c r="C19877">
        <v>15.1656</v>
      </c>
    </row>
    <row r="19878" spans="1:3">
      <c r="A19878" s="3" t="s">
        <v>26992</v>
      </c>
      <c r="B19878" s="2" t="s">
        <v>26993</v>
      </c>
      <c r="C19878">
        <v>9.2951999999999995</v>
      </c>
    </row>
    <row r="19879" spans="1:3">
      <c r="A19879" s="3" t="s">
        <v>26994</v>
      </c>
      <c r="B19879" s="2" t="s">
        <v>26995</v>
      </c>
      <c r="C19879">
        <v>80.311199999999999</v>
      </c>
    </row>
    <row r="19880" spans="1:3">
      <c r="A19880" s="3" t="s">
        <v>26996</v>
      </c>
      <c r="B19880" s="2" t="s">
        <v>26995</v>
      </c>
      <c r="C19880">
        <v>81.429600000000008</v>
      </c>
    </row>
    <row r="19881" spans="1:3">
      <c r="A19881" s="3" t="s">
        <v>26997</v>
      </c>
      <c r="B19881" s="2" t="s">
        <v>26995</v>
      </c>
      <c r="C19881">
        <v>82.449600000000004</v>
      </c>
    </row>
    <row r="19882" spans="1:3">
      <c r="A19882" s="3" t="s">
        <v>26998</v>
      </c>
      <c r="B19882" s="2" t="s">
        <v>26995</v>
      </c>
      <c r="C19882">
        <v>83.620800000000003</v>
      </c>
    </row>
    <row r="19883" spans="1:3">
      <c r="A19883" s="3" t="s">
        <v>26999</v>
      </c>
      <c r="B19883" s="2" t="s">
        <v>26995</v>
      </c>
      <c r="C19883">
        <v>84.852000000000004</v>
      </c>
    </row>
    <row r="19884" spans="1:3">
      <c r="A19884" s="3" t="s">
        <v>27000</v>
      </c>
      <c r="B19884" s="2" t="s">
        <v>27001</v>
      </c>
      <c r="C19884">
        <v>127.2936</v>
      </c>
    </row>
    <row r="19885" spans="1:3">
      <c r="A19885" s="3" t="s">
        <v>27002</v>
      </c>
      <c r="B19885" s="2" t="s">
        <v>27001</v>
      </c>
      <c r="C19885">
        <v>151.33920000000001</v>
      </c>
    </row>
    <row r="19886" spans="1:3">
      <c r="A19886" s="3" t="s">
        <v>27003</v>
      </c>
      <c r="B19886" s="2" t="s">
        <v>27001</v>
      </c>
      <c r="C19886">
        <v>158.94</v>
      </c>
    </row>
    <row r="19887" spans="1:3">
      <c r="A19887" s="3" t="s">
        <v>27004</v>
      </c>
      <c r="B19887" s="2" t="s">
        <v>27001</v>
      </c>
      <c r="C19887">
        <v>182.8656</v>
      </c>
    </row>
    <row r="19888" spans="1:3">
      <c r="A19888" s="3" t="s">
        <v>27005</v>
      </c>
      <c r="B19888" s="2" t="s">
        <v>27001</v>
      </c>
      <c r="C19888">
        <v>191.38319999999999</v>
      </c>
    </row>
    <row r="19889" spans="1:3">
      <c r="A19889" s="3" t="s">
        <v>27006</v>
      </c>
      <c r="B19889" s="2" t="s">
        <v>27007</v>
      </c>
      <c r="C19889">
        <v>78.580799999999996</v>
      </c>
    </row>
    <row r="19890" spans="1:3">
      <c r="A19890" s="3" t="s">
        <v>27008</v>
      </c>
      <c r="B19890" s="2" t="s">
        <v>27007</v>
      </c>
      <c r="C19890">
        <v>79.98</v>
      </c>
    </row>
    <row r="19891" spans="1:3">
      <c r="A19891" s="3" t="s">
        <v>27009</v>
      </c>
      <c r="B19891" s="2" t="s">
        <v>27007</v>
      </c>
      <c r="C19891">
        <v>82.934399999999997</v>
      </c>
    </row>
    <row r="19892" spans="1:3">
      <c r="A19892" s="3" t="s">
        <v>27010</v>
      </c>
      <c r="B19892" s="2" t="s">
        <v>27007</v>
      </c>
      <c r="C19892">
        <v>84.33359999999999</v>
      </c>
    </row>
    <row r="19893" spans="1:3">
      <c r="A19893" s="3" t="s">
        <v>27011</v>
      </c>
      <c r="B19893" s="2" t="s">
        <v>27007</v>
      </c>
      <c r="C19893">
        <v>86.114400000000003</v>
      </c>
    </row>
    <row r="19894" spans="1:3">
      <c r="A19894" s="3" t="s">
        <v>27012</v>
      </c>
      <c r="B19894" s="2" t="s">
        <v>27013</v>
      </c>
      <c r="C19894">
        <v>23.5824</v>
      </c>
    </row>
    <row r="19895" spans="1:3">
      <c r="A19895" s="3" t="s">
        <v>27014</v>
      </c>
      <c r="B19895" s="2" t="s">
        <v>27015</v>
      </c>
      <c r="C19895">
        <v>110.0496</v>
      </c>
    </row>
    <row r="19896" spans="1:3">
      <c r="A19896" s="3" t="s">
        <v>27016</v>
      </c>
      <c r="B19896" s="2" t="s">
        <v>27015</v>
      </c>
      <c r="C19896">
        <v>112.6032</v>
      </c>
    </row>
    <row r="19897" spans="1:3">
      <c r="A19897" s="3" t="s">
        <v>27017</v>
      </c>
      <c r="B19897" s="2" t="s">
        <v>27015</v>
      </c>
      <c r="C19897">
        <v>115.14479999999999</v>
      </c>
    </row>
    <row r="19898" spans="1:3">
      <c r="A19898" s="3" t="s">
        <v>27018</v>
      </c>
      <c r="B19898" s="2" t="s">
        <v>27015</v>
      </c>
      <c r="C19898">
        <v>117.2448</v>
      </c>
    </row>
    <row r="19899" spans="1:3">
      <c r="A19899" s="3" t="s">
        <v>27019</v>
      </c>
      <c r="B19899" s="2" t="s">
        <v>27015</v>
      </c>
      <c r="C19899">
        <v>119.35919999999999</v>
      </c>
    </row>
    <row r="19900" spans="1:3">
      <c r="A19900" s="3" t="s">
        <v>27020</v>
      </c>
      <c r="B19900" s="2" t="s">
        <v>27021</v>
      </c>
      <c r="C19900">
        <v>8.9759999999999991</v>
      </c>
    </row>
    <row r="19901" spans="1:3">
      <c r="A19901" s="3" t="s">
        <v>27022</v>
      </c>
      <c r="B19901" s="2" t="s">
        <v>27023</v>
      </c>
      <c r="C19901">
        <v>180.16079999999999</v>
      </c>
    </row>
    <row r="19902" spans="1:3">
      <c r="A19902" s="3" t="s">
        <v>27024</v>
      </c>
      <c r="B19902" s="2" t="s">
        <v>27023</v>
      </c>
      <c r="C19902">
        <v>212.89920000000001</v>
      </c>
    </row>
    <row r="19903" spans="1:3">
      <c r="A19903" s="3" t="s">
        <v>27025</v>
      </c>
      <c r="B19903" s="2" t="s">
        <v>27023</v>
      </c>
      <c r="C19903">
        <v>220.26</v>
      </c>
    </row>
    <row r="19904" spans="1:3">
      <c r="A19904" s="3" t="s">
        <v>27026</v>
      </c>
      <c r="B19904" s="2" t="s">
        <v>27023</v>
      </c>
      <c r="C19904">
        <v>263.0616</v>
      </c>
    </row>
    <row r="19905" spans="1:3">
      <c r="A19905" s="3" t="s">
        <v>27027</v>
      </c>
      <c r="B19905" s="2" t="s">
        <v>27023</v>
      </c>
      <c r="C19905">
        <v>270.8184</v>
      </c>
    </row>
    <row r="19906" spans="1:3">
      <c r="A19906" s="3" t="s">
        <v>27028</v>
      </c>
      <c r="B19906" s="2" t="s">
        <v>25787</v>
      </c>
      <c r="C19906">
        <v>3.5423999999999998</v>
      </c>
    </row>
    <row r="19907" spans="1:3">
      <c r="A19907" s="3" t="s">
        <v>27029</v>
      </c>
      <c r="B19907" s="2" t="s">
        <v>27030</v>
      </c>
      <c r="C19907">
        <v>3.0743999999999998</v>
      </c>
    </row>
    <row r="19908" spans="1:3">
      <c r="A19908" s="3" t="s">
        <v>27031</v>
      </c>
      <c r="B19908" s="2" t="s">
        <v>25000</v>
      </c>
      <c r="C19908">
        <v>0.73199999999999998</v>
      </c>
    </row>
    <row r="19909" spans="1:3">
      <c r="A19909" s="3" t="s">
        <v>27032</v>
      </c>
      <c r="B19909" s="2" t="s">
        <v>25000</v>
      </c>
      <c r="C19909">
        <v>0.98159999999999992</v>
      </c>
    </row>
    <row r="19910" spans="1:3">
      <c r="A19910" s="3" t="s">
        <v>27033</v>
      </c>
      <c r="B19910" s="2" t="s">
        <v>27034</v>
      </c>
      <c r="C19910">
        <v>71.899199999999993</v>
      </c>
    </row>
    <row r="19911" spans="1:3">
      <c r="A19911" s="3" t="s">
        <v>27035</v>
      </c>
      <c r="B19911" s="2" t="s">
        <v>27034</v>
      </c>
      <c r="C19911">
        <v>78.868799999999993</v>
      </c>
    </row>
    <row r="19912" spans="1:3">
      <c r="A19912" s="3" t="s">
        <v>27036</v>
      </c>
      <c r="B19912" s="2" t="s">
        <v>27034</v>
      </c>
      <c r="C19912">
        <v>85.267199999999988</v>
      </c>
    </row>
    <row r="19913" spans="1:3">
      <c r="A19913" s="3" t="s">
        <v>27037</v>
      </c>
      <c r="B19913" s="2" t="s">
        <v>27034</v>
      </c>
      <c r="C19913">
        <v>100.5312</v>
      </c>
    </row>
    <row r="19914" spans="1:3">
      <c r="A19914" s="3" t="s">
        <v>27038</v>
      </c>
      <c r="B19914" s="2" t="s">
        <v>27034</v>
      </c>
      <c r="C19914">
        <v>114.2496</v>
      </c>
    </row>
    <row r="19915" spans="1:3">
      <c r="A19915" s="3" t="s">
        <v>27039</v>
      </c>
      <c r="B19915" s="2" t="s">
        <v>27040</v>
      </c>
      <c r="C19915">
        <v>40.111199999999997</v>
      </c>
    </row>
    <row r="19916" spans="1:3">
      <c r="A19916" s="3" t="s">
        <v>27041</v>
      </c>
      <c r="B19916" s="2" t="s">
        <v>27040</v>
      </c>
      <c r="C19916">
        <v>43.111199999999997</v>
      </c>
    </row>
    <row r="19917" spans="1:3">
      <c r="A19917" s="3" t="s">
        <v>27042</v>
      </c>
      <c r="B19917" s="2" t="s">
        <v>27040</v>
      </c>
      <c r="C19917">
        <v>48.187199999999997</v>
      </c>
    </row>
    <row r="19918" spans="1:3">
      <c r="A19918" s="3" t="s">
        <v>27043</v>
      </c>
      <c r="B19918" s="2" t="s">
        <v>27040</v>
      </c>
      <c r="C19918">
        <v>54.6312</v>
      </c>
    </row>
    <row r="19919" spans="1:3">
      <c r="A19919" s="3" t="s">
        <v>27044</v>
      </c>
      <c r="B19919" s="2" t="s">
        <v>27040</v>
      </c>
      <c r="C19919">
        <v>59.231999999999999</v>
      </c>
    </row>
    <row r="19920" spans="1:3">
      <c r="A19920" s="3" t="s">
        <v>27045</v>
      </c>
      <c r="B19920" s="2" t="s">
        <v>27046</v>
      </c>
      <c r="C19920">
        <v>85.610399999999998</v>
      </c>
    </row>
    <row r="19921" spans="1:3">
      <c r="A19921" s="3" t="s">
        <v>27047</v>
      </c>
      <c r="B19921" s="2" t="s">
        <v>27046</v>
      </c>
      <c r="C19921">
        <v>51.767999999999994</v>
      </c>
    </row>
    <row r="19922" spans="1:3">
      <c r="A19922" s="3" t="s">
        <v>27048</v>
      </c>
      <c r="B19922" s="2" t="s">
        <v>27046</v>
      </c>
      <c r="C19922">
        <v>53.762399999999992</v>
      </c>
    </row>
    <row r="19923" spans="1:3">
      <c r="A19923" s="3" t="s">
        <v>27049</v>
      </c>
      <c r="B19923" s="2" t="s">
        <v>27046</v>
      </c>
      <c r="C19923">
        <v>55.684800000000003</v>
      </c>
    </row>
    <row r="19924" spans="1:3">
      <c r="A19924" s="3" t="s">
        <v>27050</v>
      </c>
      <c r="B19924" s="2" t="s">
        <v>27046</v>
      </c>
      <c r="C19924">
        <v>57.309599999999996</v>
      </c>
    </row>
    <row r="19925" spans="1:3">
      <c r="A19925" s="3" t="s">
        <v>27051</v>
      </c>
      <c r="B19925" s="2" t="s">
        <v>27046</v>
      </c>
      <c r="C19925">
        <v>58.900799999999997</v>
      </c>
    </row>
    <row r="19926" spans="1:3">
      <c r="A19926" s="3" t="s">
        <v>27052</v>
      </c>
      <c r="B19926" s="2" t="s">
        <v>27046</v>
      </c>
      <c r="C19926">
        <v>78.532800000000009</v>
      </c>
    </row>
    <row r="19927" spans="1:3">
      <c r="A19927" s="3" t="s">
        <v>27053</v>
      </c>
      <c r="B19927" s="2" t="s">
        <v>27054</v>
      </c>
      <c r="C19927">
        <v>16.3032</v>
      </c>
    </row>
    <row r="19928" spans="1:3">
      <c r="A19928" s="3" t="s">
        <v>27055</v>
      </c>
      <c r="B19928" s="2" t="s">
        <v>27056</v>
      </c>
      <c r="C19928">
        <v>16.3032</v>
      </c>
    </row>
    <row r="19929" spans="1:3">
      <c r="A19929" s="3" t="s">
        <v>27057</v>
      </c>
      <c r="B19929" s="2" t="s">
        <v>27058</v>
      </c>
      <c r="C19929">
        <v>98.836799999999997</v>
      </c>
    </row>
    <row r="19930" spans="1:3">
      <c r="A19930" s="3" t="s">
        <v>27059</v>
      </c>
      <c r="B19930" s="2" t="s">
        <v>27058</v>
      </c>
      <c r="C19930">
        <v>103.35599999999999</v>
      </c>
    </row>
    <row r="19931" spans="1:3">
      <c r="A19931" s="3" t="s">
        <v>27060</v>
      </c>
      <c r="B19931" s="2" t="s">
        <v>27058</v>
      </c>
      <c r="C19931">
        <v>118.02719999999999</v>
      </c>
    </row>
    <row r="19932" spans="1:3">
      <c r="A19932" s="3" t="s">
        <v>27061</v>
      </c>
      <c r="B19932" s="2" t="s">
        <v>27058</v>
      </c>
      <c r="C19932">
        <v>124.584</v>
      </c>
    </row>
    <row r="19933" spans="1:3">
      <c r="A19933" s="3" t="s">
        <v>27062</v>
      </c>
      <c r="B19933" s="2" t="s">
        <v>27058</v>
      </c>
      <c r="C19933">
        <v>130.79759999999999</v>
      </c>
    </row>
    <row r="19934" spans="1:3">
      <c r="A19934" s="3" t="s">
        <v>27063</v>
      </c>
      <c r="B19934" s="2" t="s">
        <v>27064</v>
      </c>
      <c r="C19934">
        <v>16.660799999999998</v>
      </c>
    </row>
    <row r="19935" spans="1:3">
      <c r="A19935" s="3" t="s">
        <v>27065</v>
      </c>
      <c r="B19935" s="2" t="s">
        <v>27066</v>
      </c>
      <c r="C19935">
        <v>26.536799999999996</v>
      </c>
    </row>
    <row r="19936" spans="1:3">
      <c r="A19936" s="3" t="s">
        <v>27067</v>
      </c>
      <c r="B19936" s="2" t="s">
        <v>27068</v>
      </c>
      <c r="C19936">
        <v>17.2608</v>
      </c>
    </row>
    <row r="19937" spans="1:3">
      <c r="A19937" s="3" t="s">
        <v>27069</v>
      </c>
      <c r="B19937" s="2" t="s">
        <v>27070</v>
      </c>
      <c r="C19937">
        <v>85.339199999999991</v>
      </c>
    </row>
    <row r="19938" spans="1:3">
      <c r="A19938" s="3" t="s">
        <v>27071</v>
      </c>
      <c r="B19938" s="2" t="s">
        <v>27070</v>
      </c>
      <c r="C19938">
        <v>86.457599999999999</v>
      </c>
    </row>
    <row r="19939" spans="1:3">
      <c r="A19939" s="3" t="s">
        <v>27072</v>
      </c>
      <c r="B19939" s="2" t="s">
        <v>27070</v>
      </c>
      <c r="C19939">
        <v>87.470399999999998</v>
      </c>
    </row>
    <row r="19940" spans="1:3">
      <c r="A19940" s="3" t="s">
        <v>27073</v>
      </c>
      <c r="B19940" s="2" t="s">
        <v>27070</v>
      </c>
      <c r="C19940">
        <v>88.648799999999994</v>
      </c>
    </row>
    <row r="19941" spans="1:3">
      <c r="A19941" s="3" t="s">
        <v>27074</v>
      </c>
      <c r="B19941" s="2" t="s">
        <v>27070</v>
      </c>
      <c r="C19941">
        <v>89.875200000000007</v>
      </c>
    </row>
    <row r="19942" spans="1:3">
      <c r="A19942" s="3" t="s">
        <v>27075</v>
      </c>
      <c r="B19942" s="2" t="s">
        <v>27076</v>
      </c>
      <c r="C19942">
        <v>156.5592</v>
      </c>
    </row>
    <row r="19943" spans="1:3">
      <c r="A19943" s="3" t="s">
        <v>27077</v>
      </c>
      <c r="B19943" s="2" t="s">
        <v>27076</v>
      </c>
      <c r="C19943">
        <v>183.94560000000001</v>
      </c>
    </row>
    <row r="19944" spans="1:3">
      <c r="A19944" s="3" t="s">
        <v>27078</v>
      </c>
      <c r="B19944" s="2" t="s">
        <v>27076</v>
      </c>
      <c r="C19944">
        <v>191.35920000000002</v>
      </c>
    </row>
    <row r="19945" spans="1:3">
      <c r="A19945" s="3" t="s">
        <v>27079</v>
      </c>
      <c r="B19945" s="2" t="s">
        <v>27076</v>
      </c>
      <c r="C19945">
        <v>216.45599999999999</v>
      </c>
    </row>
    <row r="19946" spans="1:3">
      <c r="A19946" s="3" t="s">
        <v>27080</v>
      </c>
      <c r="B19946" s="2" t="s">
        <v>27076</v>
      </c>
      <c r="C19946">
        <v>225.77519999999998</v>
      </c>
    </row>
    <row r="19947" spans="1:3">
      <c r="A19947" s="3" t="s">
        <v>27081</v>
      </c>
      <c r="B19947" s="2" t="s">
        <v>27082</v>
      </c>
      <c r="C19947">
        <v>84.595200000000006</v>
      </c>
    </row>
    <row r="19948" spans="1:3">
      <c r="A19948" s="3" t="s">
        <v>27083</v>
      </c>
      <c r="B19948" s="2" t="s">
        <v>27082</v>
      </c>
      <c r="C19948">
        <v>85.992000000000004</v>
      </c>
    </row>
    <row r="19949" spans="1:3">
      <c r="A19949" s="3" t="s">
        <v>27084</v>
      </c>
      <c r="B19949" s="2" t="s">
        <v>27082</v>
      </c>
      <c r="C19949">
        <v>87.957599999999999</v>
      </c>
    </row>
    <row r="19950" spans="1:3">
      <c r="A19950" s="3" t="s">
        <v>27085</v>
      </c>
      <c r="B19950" s="2" t="s">
        <v>27082</v>
      </c>
      <c r="C19950">
        <v>89.704799999999992</v>
      </c>
    </row>
    <row r="19951" spans="1:3">
      <c r="A19951" s="3" t="s">
        <v>27086</v>
      </c>
      <c r="B19951" s="2" t="s">
        <v>27082</v>
      </c>
      <c r="C19951">
        <v>91.137599999999992</v>
      </c>
    </row>
    <row r="19952" spans="1:3">
      <c r="A19952" s="3" t="s">
        <v>27087</v>
      </c>
      <c r="B19952" s="2" t="s">
        <v>27088</v>
      </c>
      <c r="C19952">
        <v>28.896000000000001</v>
      </c>
    </row>
    <row r="19953" spans="1:3">
      <c r="A19953" s="3" t="s">
        <v>27089</v>
      </c>
      <c r="B19953" s="2" t="s">
        <v>27090</v>
      </c>
      <c r="C19953">
        <v>177.34079999999997</v>
      </c>
    </row>
    <row r="19954" spans="1:3">
      <c r="A19954" s="3" t="s">
        <v>27091</v>
      </c>
      <c r="B19954" s="2" t="s">
        <v>27090</v>
      </c>
      <c r="C19954">
        <v>179.83920000000001</v>
      </c>
    </row>
    <row r="19955" spans="1:3">
      <c r="A19955" s="3" t="s">
        <v>27092</v>
      </c>
      <c r="B19955" s="2" t="s">
        <v>27090</v>
      </c>
      <c r="C19955">
        <v>182.26319999999998</v>
      </c>
    </row>
    <row r="19956" spans="1:3">
      <c r="A19956" s="3" t="s">
        <v>27093</v>
      </c>
      <c r="B19956" s="2" t="s">
        <v>27090</v>
      </c>
      <c r="C19956">
        <v>184.30079999999998</v>
      </c>
    </row>
    <row r="19957" spans="1:3">
      <c r="A19957" s="3" t="s">
        <v>27094</v>
      </c>
      <c r="B19957" s="2" t="s">
        <v>27090</v>
      </c>
      <c r="C19957">
        <v>186.30239999999998</v>
      </c>
    </row>
    <row r="19958" spans="1:3">
      <c r="A19958" s="3" t="s">
        <v>27095</v>
      </c>
      <c r="B19958" s="2" t="s">
        <v>27096</v>
      </c>
      <c r="C19958">
        <v>17.543999999999997</v>
      </c>
    </row>
    <row r="19959" spans="1:3">
      <c r="A19959" s="3" t="s">
        <v>27097</v>
      </c>
      <c r="B19959" s="2" t="s">
        <v>27098</v>
      </c>
      <c r="C19959">
        <v>213.72719999999998</v>
      </c>
    </row>
    <row r="19960" spans="1:3">
      <c r="A19960" s="3" t="s">
        <v>27099</v>
      </c>
      <c r="B19960" s="2" t="s">
        <v>27098</v>
      </c>
      <c r="C19960">
        <v>253.52159999999998</v>
      </c>
    </row>
    <row r="19961" spans="1:3">
      <c r="A19961" s="3" t="s">
        <v>27100</v>
      </c>
      <c r="B19961" s="2" t="s">
        <v>27098</v>
      </c>
      <c r="C19961">
        <v>259.6728</v>
      </c>
    </row>
    <row r="19962" spans="1:3">
      <c r="A19962" s="3" t="s">
        <v>27101</v>
      </c>
      <c r="B19962" s="2" t="s">
        <v>27098</v>
      </c>
      <c r="C19962">
        <v>302.11679999999996</v>
      </c>
    </row>
    <row r="19963" spans="1:3">
      <c r="A19963" s="3" t="s">
        <v>27102</v>
      </c>
      <c r="B19963" s="2" t="s">
        <v>27098</v>
      </c>
      <c r="C19963">
        <v>310.2312</v>
      </c>
    </row>
    <row r="19964" spans="1:3">
      <c r="A19964" s="3" t="s">
        <v>27103</v>
      </c>
      <c r="B19964" s="2" t="s">
        <v>27104</v>
      </c>
      <c r="C19964">
        <v>91.315200000000004</v>
      </c>
    </row>
    <row r="19965" spans="1:3">
      <c r="A19965" s="3" t="s">
        <v>27105</v>
      </c>
      <c r="B19965" s="2" t="s">
        <v>27104</v>
      </c>
      <c r="C19965">
        <v>104.58</v>
      </c>
    </row>
    <row r="19966" spans="1:3">
      <c r="A19966" s="3" t="s">
        <v>27106</v>
      </c>
      <c r="B19966" s="2" t="s">
        <v>27104</v>
      </c>
      <c r="C19966">
        <v>117.6048</v>
      </c>
    </row>
    <row r="19967" spans="1:3">
      <c r="A19967" s="3" t="s">
        <v>27107</v>
      </c>
      <c r="B19967" s="2" t="s">
        <v>27104</v>
      </c>
      <c r="C19967">
        <v>136.22640000000001</v>
      </c>
    </row>
    <row r="19968" spans="1:3">
      <c r="A19968" s="3" t="s">
        <v>27108</v>
      </c>
      <c r="B19968" s="2" t="s">
        <v>27104</v>
      </c>
      <c r="C19968">
        <v>156.2448</v>
      </c>
    </row>
    <row r="19969" spans="1:3">
      <c r="A19969" s="3" t="s">
        <v>27109</v>
      </c>
      <c r="B19969" s="2" t="s">
        <v>27110</v>
      </c>
      <c r="C19969">
        <v>56.851199999999999</v>
      </c>
    </row>
    <row r="19970" spans="1:3">
      <c r="A19970" s="3" t="s">
        <v>27111</v>
      </c>
      <c r="B19970" s="2" t="s">
        <v>27110</v>
      </c>
      <c r="C19970">
        <v>36.866399999999999</v>
      </c>
    </row>
    <row r="19971" spans="1:3">
      <c r="A19971" s="3" t="s">
        <v>27112</v>
      </c>
      <c r="B19971" s="2" t="s">
        <v>27110</v>
      </c>
      <c r="C19971">
        <v>38.676000000000002</v>
      </c>
    </row>
    <row r="19972" spans="1:3">
      <c r="A19972" s="3" t="s">
        <v>27113</v>
      </c>
      <c r="B19972" s="2" t="s">
        <v>27110</v>
      </c>
      <c r="C19972">
        <v>40.44</v>
      </c>
    </row>
    <row r="19973" spans="1:3">
      <c r="A19973" s="3" t="s">
        <v>27114</v>
      </c>
      <c r="B19973" s="2" t="s">
        <v>27110</v>
      </c>
      <c r="C19973">
        <v>41.937600000000003</v>
      </c>
    </row>
    <row r="19974" spans="1:3">
      <c r="A19974" s="3" t="s">
        <v>27115</v>
      </c>
      <c r="B19974" s="2" t="s">
        <v>27110</v>
      </c>
      <c r="C19974">
        <v>43.3992</v>
      </c>
    </row>
    <row r="19975" spans="1:3">
      <c r="A19975" s="3" t="s">
        <v>27116</v>
      </c>
      <c r="B19975" s="2" t="s">
        <v>27110</v>
      </c>
      <c r="C19975">
        <v>49.907999999999994</v>
      </c>
    </row>
    <row r="19976" spans="1:3">
      <c r="A19976" s="3" t="s">
        <v>27117</v>
      </c>
      <c r="B19976" s="2" t="s">
        <v>27118</v>
      </c>
      <c r="C19976">
        <v>12.136799999999999</v>
      </c>
    </row>
    <row r="19977" spans="1:3">
      <c r="A19977" s="3" t="s">
        <v>27119</v>
      </c>
      <c r="B19977" s="2" t="s">
        <v>27120</v>
      </c>
      <c r="C19977">
        <v>12.136799999999999</v>
      </c>
    </row>
    <row r="19978" spans="1:3">
      <c r="A19978" s="3" t="s">
        <v>27121</v>
      </c>
      <c r="B19978" s="2" t="s">
        <v>27122</v>
      </c>
      <c r="C19978">
        <v>86.738399999999999</v>
      </c>
    </row>
    <row r="19979" spans="1:3">
      <c r="A19979" s="3" t="s">
        <v>27123</v>
      </c>
      <c r="B19979" s="2" t="s">
        <v>27122</v>
      </c>
      <c r="C19979">
        <v>90.727199999999996</v>
      </c>
    </row>
    <row r="19980" spans="1:3">
      <c r="A19980" s="3" t="s">
        <v>27124</v>
      </c>
      <c r="B19980" s="2" t="s">
        <v>27122</v>
      </c>
      <c r="C19980">
        <v>105.0552</v>
      </c>
    </row>
    <row r="19981" spans="1:3">
      <c r="A19981" s="3" t="s">
        <v>27125</v>
      </c>
      <c r="B19981" s="2" t="s">
        <v>27122</v>
      </c>
      <c r="C19981">
        <v>111.46080000000001</v>
      </c>
    </row>
    <row r="19982" spans="1:3">
      <c r="A19982" s="3" t="s">
        <v>27126</v>
      </c>
      <c r="B19982" s="2" t="s">
        <v>27122</v>
      </c>
      <c r="C19982">
        <v>117.14159999999998</v>
      </c>
    </row>
    <row r="19983" spans="1:3">
      <c r="A19983" s="3" t="s">
        <v>27127</v>
      </c>
      <c r="B19983" s="2" t="s">
        <v>27128</v>
      </c>
      <c r="C19983">
        <v>14.608799999999999</v>
      </c>
    </row>
    <row r="19984" spans="1:3">
      <c r="A19984" s="3" t="s">
        <v>27129</v>
      </c>
      <c r="B19984" s="2" t="s">
        <v>27130</v>
      </c>
      <c r="C19984">
        <v>21.0336</v>
      </c>
    </row>
    <row r="19985" spans="1:3">
      <c r="A19985" s="3" t="s">
        <v>27131</v>
      </c>
      <c r="B19985" s="2" t="s">
        <v>27132</v>
      </c>
      <c r="C19985">
        <v>10.2576</v>
      </c>
    </row>
    <row r="19986" spans="1:3">
      <c r="A19986" s="3" t="s">
        <v>27133</v>
      </c>
      <c r="B19986" s="2" t="s">
        <v>27134</v>
      </c>
      <c r="C19986">
        <v>82.125599999999991</v>
      </c>
    </row>
    <row r="19987" spans="1:3">
      <c r="A19987" s="3" t="s">
        <v>27135</v>
      </c>
      <c r="B19987" s="2" t="s">
        <v>27134</v>
      </c>
      <c r="C19987">
        <v>83.244</v>
      </c>
    </row>
    <row r="19988" spans="1:3">
      <c r="A19988" s="3" t="s">
        <v>27136</v>
      </c>
      <c r="B19988" s="2" t="s">
        <v>27134</v>
      </c>
      <c r="C19988">
        <v>84.261599999999987</v>
      </c>
    </row>
    <row r="19989" spans="1:3">
      <c r="A19989" s="3" t="s">
        <v>27137</v>
      </c>
      <c r="B19989" s="2" t="s">
        <v>27134</v>
      </c>
      <c r="C19989">
        <v>85.427999999999997</v>
      </c>
    </row>
    <row r="19990" spans="1:3">
      <c r="A19990" s="3" t="s">
        <v>27138</v>
      </c>
      <c r="B19990" s="2" t="s">
        <v>27134</v>
      </c>
      <c r="C19990">
        <v>86.661599999999993</v>
      </c>
    </row>
    <row r="19991" spans="1:3">
      <c r="A19991" s="3" t="s">
        <v>27139</v>
      </c>
      <c r="B19991" s="2" t="s">
        <v>27140</v>
      </c>
      <c r="C19991">
        <v>135.6936</v>
      </c>
    </row>
    <row r="19992" spans="1:3">
      <c r="A19992" s="3" t="s">
        <v>27141</v>
      </c>
      <c r="B19992" s="2" t="s">
        <v>27140</v>
      </c>
      <c r="C19992">
        <v>160.92959999999999</v>
      </c>
    </row>
    <row r="19993" spans="1:3">
      <c r="A19993" s="3" t="s">
        <v>27142</v>
      </c>
      <c r="B19993" s="2" t="s">
        <v>27140</v>
      </c>
      <c r="C19993">
        <v>167.87520000000001</v>
      </c>
    </row>
    <row r="19994" spans="1:3">
      <c r="A19994" s="3" t="s">
        <v>27143</v>
      </c>
      <c r="B19994" s="2" t="s">
        <v>27140</v>
      </c>
      <c r="C19994">
        <v>192.07199999999997</v>
      </c>
    </row>
    <row r="19995" spans="1:3">
      <c r="A19995" s="3" t="s">
        <v>27144</v>
      </c>
      <c r="B19995" s="2" t="s">
        <v>27140</v>
      </c>
      <c r="C19995">
        <v>200.8656</v>
      </c>
    </row>
    <row r="19996" spans="1:3">
      <c r="A19996" s="3" t="s">
        <v>27145</v>
      </c>
      <c r="B19996" s="2" t="s">
        <v>27146</v>
      </c>
      <c r="C19996">
        <v>80.4024</v>
      </c>
    </row>
    <row r="19997" spans="1:3">
      <c r="A19997" s="3" t="s">
        <v>27147</v>
      </c>
      <c r="B19997" s="2" t="s">
        <v>27146</v>
      </c>
      <c r="C19997">
        <v>82.778400000000005</v>
      </c>
    </row>
    <row r="19998" spans="1:3">
      <c r="A19998" s="3" t="s">
        <v>27148</v>
      </c>
      <c r="B19998" s="2" t="s">
        <v>27146</v>
      </c>
      <c r="C19998">
        <v>84.746399999999994</v>
      </c>
    </row>
    <row r="19999" spans="1:3">
      <c r="A19999" s="3" t="s">
        <v>27149</v>
      </c>
      <c r="B19999" s="2" t="s">
        <v>27146</v>
      </c>
      <c r="C19999">
        <v>86.140799999999999</v>
      </c>
    </row>
    <row r="20000" spans="1:3">
      <c r="A20000" s="3" t="s">
        <v>27150</v>
      </c>
      <c r="B20000" s="2" t="s">
        <v>27146</v>
      </c>
      <c r="C20000">
        <v>87.919199999999989</v>
      </c>
    </row>
    <row r="20001" spans="1:3">
      <c r="A20001" s="3" t="s">
        <v>27151</v>
      </c>
      <c r="B20001" s="2" t="s">
        <v>27152</v>
      </c>
      <c r="C20001">
        <v>25.38</v>
      </c>
    </row>
    <row r="20002" spans="1:3">
      <c r="A20002" s="3" t="s">
        <v>27153</v>
      </c>
      <c r="B20002" s="2" t="s">
        <v>27154</v>
      </c>
      <c r="C20002">
        <v>142.00560000000002</v>
      </c>
    </row>
    <row r="20003" spans="1:3">
      <c r="A20003" s="3" t="s">
        <v>27155</v>
      </c>
      <c r="B20003" s="2" t="s">
        <v>27154</v>
      </c>
      <c r="C20003">
        <v>144.54479999999998</v>
      </c>
    </row>
    <row r="20004" spans="1:3">
      <c r="A20004" s="3" t="s">
        <v>27156</v>
      </c>
      <c r="B20004" s="2" t="s">
        <v>27154</v>
      </c>
      <c r="C20004">
        <v>147.03119999999998</v>
      </c>
    </row>
    <row r="20005" spans="1:3">
      <c r="A20005" s="3" t="s">
        <v>27157</v>
      </c>
      <c r="B20005" s="2" t="s">
        <v>27154</v>
      </c>
      <c r="C20005">
        <v>149.1336</v>
      </c>
    </row>
    <row r="20006" spans="1:3">
      <c r="A20006" s="3" t="s">
        <v>27158</v>
      </c>
      <c r="B20006" s="2" t="s">
        <v>27154</v>
      </c>
      <c r="C20006">
        <v>151.1952</v>
      </c>
    </row>
    <row r="20007" spans="1:3">
      <c r="A20007" s="3" t="s">
        <v>27159</v>
      </c>
      <c r="B20007" s="2" t="s">
        <v>27160</v>
      </c>
      <c r="C20007">
        <v>13.444800000000001</v>
      </c>
    </row>
    <row r="20008" spans="1:3">
      <c r="A20008" s="3" t="s">
        <v>27161</v>
      </c>
      <c r="B20008" s="2" t="s">
        <v>27162</v>
      </c>
      <c r="C20008">
        <v>190.71599999999998</v>
      </c>
    </row>
    <row r="20009" spans="1:3">
      <c r="A20009" s="3" t="s">
        <v>27163</v>
      </c>
      <c r="B20009" s="2" t="s">
        <v>27162</v>
      </c>
      <c r="C20009">
        <v>232.43039999999999</v>
      </c>
    </row>
    <row r="20010" spans="1:3">
      <c r="A20010" s="3" t="s">
        <v>27164</v>
      </c>
      <c r="B20010" s="2" t="s">
        <v>27162</v>
      </c>
      <c r="C20010">
        <v>238.22639999999998</v>
      </c>
    </row>
    <row r="20011" spans="1:3">
      <c r="A20011" s="3" t="s">
        <v>27165</v>
      </c>
      <c r="B20011" s="2" t="s">
        <v>27162</v>
      </c>
      <c r="C20011">
        <v>281.03039999999999</v>
      </c>
    </row>
    <row r="20012" spans="1:3">
      <c r="A20012" s="3" t="s">
        <v>27166</v>
      </c>
      <c r="B20012" s="2" t="s">
        <v>27162</v>
      </c>
      <c r="C20012">
        <v>288.78479999999996</v>
      </c>
    </row>
    <row r="20013" spans="1:3">
      <c r="A20013" s="3" t="s">
        <v>27167</v>
      </c>
      <c r="B20013" s="2" t="s">
        <v>27168</v>
      </c>
      <c r="C20013">
        <v>6.66</v>
      </c>
    </row>
    <row r="20014" spans="1:3">
      <c r="A20014" s="3" t="s">
        <v>27169</v>
      </c>
      <c r="B20014" s="2" t="s">
        <v>27168</v>
      </c>
      <c r="C20014">
        <v>7.2959999999999994</v>
      </c>
    </row>
    <row r="20015" spans="1:3">
      <c r="A20015" s="3" t="s">
        <v>27170</v>
      </c>
      <c r="B20015" s="2" t="s">
        <v>27168</v>
      </c>
      <c r="C20015">
        <v>8.1432000000000002</v>
      </c>
    </row>
    <row r="20016" spans="1:3">
      <c r="A20016" s="3" t="s">
        <v>27171</v>
      </c>
      <c r="B20016" s="2" t="s">
        <v>27168</v>
      </c>
      <c r="C20016">
        <v>9.8064</v>
      </c>
    </row>
    <row r="20017" spans="1:3">
      <c r="A20017" s="3" t="s">
        <v>27172</v>
      </c>
      <c r="B20017" s="2" t="s">
        <v>25924</v>
      </c>
      <c r="C20017">
        <v>3.7055999999999996</v>
      </c>
    </row>
    <row r="20018" spans="1:3">
      <c r="A20018" s="3" t="s">
        <v>27173</v>
      </c>
      <c r="B20018" s="2" t="s">
        <v>27174</v>
      </c>
      <c r="C20018">
        <v>0.89280000000000004</v>
      </c>
    </row>
    <row r="20019" spans="1:3">
      <c r="A20019" s="3" t="s">
        <v>27175</v>
      </c>
      <c r="B20019" s="2" t="s">
        <v>27176</v>
      </c>
      <c r="C20019">
        <v>1.1568000000000001</v>
      </c>
    </row>
    <row r="20020" spans="1:3">
      <c r="A20020" s="3" t="s">
        <v>27177</v>
      </c>
      <c r="B20020" s="2" t="s">
        <v>27178</v>
      </c>
      <c r="C20020">
        <v>7.3704000000000001</v>
      </c>
    </row>
    <row r="20021" spans="1:3">
      <c r="A20021" s="3" t="s">
        <v>27179</v>
      </c>
      <c r="B20021" s="2" t="s">
        <v>27180</v>
      </c>
      <c r="C20021">
        <v>40.514400000000002</v>
      </c>
    </row>
    <row r="20022" spans="1:3">
      <c r="A20022" s="3" t="s">
        <v>27181</v>
      </c>
      <c r="B20022" s="2" t="s">
        <v>27180</v>
      </c>
      <c r="C20022">
        <v>44.409599999999998</v>
      </c>
    </row>
    <row r="20023" spans="1:3">
      <c r="A20023" s="3" t="s">
        <v>27182</v>
      </c>
      <c r="B20023" s="2" t="s">
        <v>27180</v>
      </c>
      <c r="C20023">
        <v>57.590400000000002</v>
      </c>
    </row>
    <row r="20024" spans="1:3">
      <c r="A20024" s="3" t="s">
        <v>27183</v>
      </c>
      <c r="B20024" s="2" t="s">
        <v>27180</v>
      </c>
      <c r="C20024">
        <v>87.196799999999996</v>
      </c>
    </row>
    <row r="20025" spans="1:3">
      <c r="A20025" s="3" t="s">
        <v>27184</v>
      </c>
      <c r="B20025" s="2" t="s">
        <v>27180</v>
      </c>
      <c r="C20025">
        <v>100.75919999999999</v>
      </c>
    </row>
    <row r="20026" spans="1:3">
      <c r="A20026" s="3" t="s">
        <v>27185</v>
      </c>
      <c r="B20026" s="2" t="s">
        <v>27180</v>
      </c>
      <c r="C20026">
        <v>125.41680000000001</v>
      </c>
    </row>
    <row r="20027" spans="1:3">
      <c r="A20027" s="3" t="s">
        <v>27186</v>
      </c>
      <c r="B20027" s="2" t="s">
        <v>27180</v>
      </c>
      <c r="C20027">
        <v>23.575199999999999</v>
      </c>
    </row>
    <row r="20028" spans="1:3">
      <c r="A20028" s="3" t="s">
        <v>27187</v>
      </c>
      <c r="B20028" s="2" t="s">
        <v>27180</v>
      </c>
      <c r="C20028">
        <v>25.091999999999999</v>
      </c>
    </row>
    <row r="20029" spans="1:3">
      <c r="A20029" s="3" t="s">
        <v>27188</v>
      </c>
      <c r="B20029" s="2" t="s">
        <v>27180</v>
      </c>
      <c r="C20029">
        <v>26.656799999999997</v>
      </c>
    </row>
    <row r="20030" spans="1:3">
      <c r="A20030" s="3" t="s">
        <v>27189</v>
      </c>
      <c r="B20030" s="2" t="s">
        <v>27180</v>
      </c>
      <c r="C20030">
        <v>29.174399999999999</v>
      </c>
    </row>
    <row r="20031" spans="1:3">
      <c r="A20031" s="3" t="s">
        <v>27190</v>
      </c>
      <c r="B20031" s="2" t="s">
        <v>27180</v>
      </c>
      <c r="C20031">
        <v>31.970400000000001</v>
      </c>
    </row>
    <row r="20032" spans="1:3">
      <c r="A20032" s="3" t="s">
        <v>27191</v>
      </c>
      <c r="B20032" s="2" t="s">
        <v>27180</v>
      </c>
      <c r="C20032">
        <v>41.457599999999999</v>
      </c>
    </row>
    <row r="20033" spans="1:3">
      <c r="A20033" s="3" t="s">
        <v>27192</v>
      </c>
      <c r="B20033" s="2" t="s">
        <v>27180</v>
      </c>
      <c r="C20033">
        <v>62.776799999999994</v>
      </c>
    </row>
    <row r="20034" spans="1:3">
      <c r="A20034" s="3" t="s">
        <v>27193</v>
      </c>
      <c r="B20034" s="2" t="s">
        <v>27180</v>
      </c>
      <c r="C20034">
        <v>72.542400000000001</v>
      </c>
    </row>
    <row r="20035" spans="1:3">
      <c r="A20035" s="3" t="s">
        <v>27194</v>
      </c>
      <c r="B20035" s="2" t="s">
        <v>27180</v>
      </c>
      <c r="C20035">
        <v>90.297600000000003</v>
      </c>
    </row>
    <row r="20036" spans="1:3">
      <c r="A20036" s="3" t="s">
        <v>27195</v>
      </c>
      <c r="B20036" s="2" t="s">
        <v>27180</v>
      </c>
      <c r="C20036">
        <v>26.191199999999998</v>
      </c>
    </row>
    <row r="20037" spans="1:3">
      <c r="A20037" s="3" t="s">
        <v>27196</v>
      </c>
      <c r="B20037" s="2" t="s">
        <v>27180</v>
      </c>
      <c r="C20037">
        <v>27.880800000000001</v>
      </c>
    </row>
    <row r="20038" spans="1:3">
      <c r="A20038" s="3" t="s">
        <v>27197</v>
      </c>
      <c r="B20038" s="2" t="s">
        <v>27180</v>
      </c>
      <c r="C20038">
        <v>29.616</v>
      </c>
    </row>
    <row r="20039" spans="1:3">
      <c r="A20039" s="3" t="s">
        <v>27198</v>
      </c>
      <c r="B20039" s="2" t="s">
        <v>27180</v>
      </c>
      <c r="C20039">
        <v>32.419200000000004</v>
      </c>
    </row>
    <row r="20040" spans="1:3">
      <c r="A20040" s="3" t="s">
        <v>27199</v>
      </c>
      <c r="B20040" s="2" t="s">
        <v>27180</v>
      </c>
      <c r="C20040">
        <v>35.524799999999999</v>
      </c>
    </row>
    <row r="20041" spans="1:3">
      <c r="A20041" s="3" t="s">
        <v>27200</v>
      </c>
      <c r="B20041" s="2" t="s">
        <v>27180</v>
      </c>
      <c r="C20041">
        <v>46.065599999999996</v>
      </c>
    </row>
    <row r="20042" spans="1:3">
      <c r="A20042" s="3" t="s">
        <v>27201</v>
      </c>
      <c r="B20042" s="2" t="s">
        <v>27180</v>
      </c>
      <c r="C20042">
        <v>69.753599999999992</v>
      </c>
    </row>
    <row r="20043" spans="1:3">
      <c r="A20043" s="3" t="s">
        <v>27202</v>
      </c>
      <c r="B20043" s="2" t="s">
        <v>27180</v>
      </c>
      <c r="C20043">
        <v>80.599199999999996</v>
      </c>
    </row>
    <row r="20044" spans="1:3">
      <c r="A20044" s="3" t="s">
        <v>27203</v>
      </c>
      <c r="B20044" s="2" t="s">
        <v>27180</v>
      </c>
      <c r="C20044">
        <v>100.33199999999999</v>
      </c>
    </row>
    <row r="20045" spans="1:3">
      <c r="A20045" s="3" t="s">
        <v>27204</v>
      </c>
      <c r="B20045" s="2" t="s">
        <v>27180</v>
      </c>
      <c r="C20045">
        <v>32.577600000000004</v>
      </c>
    </row>
    <row r="20046" spans="1:3">
      <c r="A20046" s="3" t="s">
        <v>27205</v>
      </c>
      <c r="B20046" s="2" t="s">
        <v>27180</v>
      </c>
      <c r="C20046">
        <v>35.656799999999997</v>
      </c>
    </row>
    <row r="20047" spans="1:3">
      <c r="A20047" s="3" t="s">
        <v>27206</v>
      </c>
      <c r="B20047" s="2" t="s">
        <v>27180</v>
      </c>
      <c r="C20047">
        <v>39.076799999999999</v>
      </c>
    </row>
    <row r="20048" spans="1:3">
      <c r="A20048" s="3" t="s">
        <v>27207</v>
      </c>
      <c r="B20048" s="2" t="s">
        <v>27180</v>
      </c>
      <c r="C20048">
        <v>50.673599999999993</v>
      </c>
    </row>
    <row r="20049" spans="1:3">
      <c r="A20049" s="3" t="s">
        <v>27208</v>
      </c>
      <c r="B20049" s="2" t="s">
        <v>27180</v>
      </c>
      <c r="C20049">
        <v>76.7256</v>
      </c>
    </row>
    <row r="20050" spans="1:3">
      <c r="A20050" s="3" t="s">
        <v>27209</v>
      </c>
      <c r="B20050" s="2" t="s">
        <v>27180</v>
      </c>
      <c r="C20050">
        <v>88.660799999999995</v>
      </c>
    </row>
    <row r="20051" spans="1:3">
      <c r="A20051" s="3" t="s">
        <v>27210</v>
      </c>
      <c r="B20051" s="2" t="s">
        <v>27180</v>
      </c>
      <c r="C20051">
        <v>110.364</v>
      </c>
    </row>
    <row r="20052" spans="1:3">
      <c r="A20052" s="3" t="s">
        <v>27211</v>
      </c>
      <c r="B20052" s="2" t="s">
        <v>25926</v>
      </c>
      <c r="C20052">
        <v>15.115199999999998</v>
      </c>
    </row>
    <row r="20053" spans="1:3">
      <c r="A20053" s="3" t="s">
        <v>27212</v>
      </c>
      <c r="B20053" s="2" t="s">
        <v>25926</v>
      </c>
      <c r="C20053">
        <v>15.7608</v>
      </c>
    </row>
    <row r="20054" spans="1:3">
      <c r="A20054" s="3" t="s">
        <v>27213</v>
      </c>
      <c r="B20054" s="2" t="s">
        <v>25926</v>
      </c>
      <c r="C20054">
        <v>16.4328</v>
      </c>
    </row>
    <row r="20055" spans="1:3">
      <c r="A20055" s="3" t="s">
        <v>27214</v>
      </c>
      <c r="B20055" s="2" t="s">
        <v>25926</v>
      </c>
      <c r="C20055">
        <v>17.579999999999998</v>
      </c>
    </row>
    <row r="20056" spans="1:3">
      <c r="A20056" s="3" t="s">
        <v>27215</v>
      </c>
      <c r="B20056" s="2" t="s">
        <v>25926</v>
      </c>
      <c r="C20056">
        <v>18.391199999999998</v>
      </c>
    </row>
    <row r="20057" spans="1:3">
      <c r="A20057" s="3" t="s">
        <v>27216</v>
      </c>
      <c r="B20057" s="2" t="s">
        <v>25932</v>
      </c>
      <c r="C20057">
        <v>61.984799999999993</v>
      </c>
    </row>
    <row r="20058" spans="1:3">
      <c r="A20058" s="3" t="s">
        <v>27217</v>
      </c>
      <c r="B20058" s="2" t="s">
        <v>25932</v>
      </c>
      <c r="C20058">
        <v>70.862399999999994</v>
      </c>
    </row>
    <row r="20059" spans="1:3">
      <c r="A20059" s="3" t="s">
        <v>27218</v>
      </c>
      <c r="B20059" s="2" t="s">
        <v>25932</v>
      </c>
      <c r="C20059">
        <v>75.48</v>
      </c>
    </row>
    <row r="20060" spans="1:3">
      <c r="A20060" s="3" t="s">
        <v>27219</v>
      </c>
      <c r="B20060" s="2" t="s">
        <v>25932</v>
      </c>
      <c r="C20060">
        <v>79.720799999999997</v>
      </c>
    </row>
    <row r="20061" spans="1:3">
      <c r="A20061" s="3" t="s">
        <v>27220</v>
      </c>
      <c r="B20061" s="2" t="s">
        <v>25932</v>
      </c>
      <c r="C20061">
        <v>84.112800000000007</v>
      </c>
    </row>
    <row r="20062" spans="1:3">
      <c r="A20062" s="3" t="s">
        <v>27221</v>
      </c>
      <c r="B20062" s="2" t="s">
        <v>25938</v>
      </c>
      <c r="C20062">
        <v>17.723999999999997</v>
      </c>
    </row>
    <row r="20063" spans="1:3">
      <c r="A20063" s="3" t="s">
        <v>27222</v>
      </c>
      <c r="B20063" s="2" t="s">
        <v>25938</v>
      </c>
      <c r="C20063">
        <v>18.837599999999998</v>
      </c>
    </row>
    <row r="20064" spans="1:3">
      <c r="A20064" s="3" t="s">
        <v>27223</v>
      </c>
      <c r="B20064" s="2" t="s">
        <v>25938</v>
      </c>
      <c r="C20064">
        <v>19.941600000000001</v>
      </c>
    </row>
    <row r="20065" spans="1:3">
      <c r="A20065" s="3" t="s">
        <v>27224</v>
      </c>
      <c r="B20065" s="2" t="s">
        <v>25938</v>
      </c>
      <c r="C20065">
        <v>21.052799999999998</v>
      </c>
    </row>
    <row r="20066" spans="1:3">
      <c r="A20066" s="3" t="s">
        <v>27225</v>
      </c>
      <c r="B20066" s="2" t="s">
        <v>25938</v>
      </c>
      <c r="C20066">
        <v>22.159199999999998</v>
      </c>
    </row>
    <row r="20067" spans="1:3">
      <c r="A20067" s="3" t="s">
        <v>27226</v>
      </c>
      <c r="B20067" s="2" t="s">
        <v>25944</v>
      </c>
      <c r="C20067">
        <v>46.041600000000003</v>
      </c>
    </row>
    <row r="20068" spans="1:3">
      <c r="A20068" s="3" t="s">
        <v>27227</v>
      </c>
      <c r="B20068" s="2" t="s">
        <v>25944</v>
      </c>
      <c r="C20068">
        <v>49.365600000000001</v>
      </c>
    </row>
    <row r="20069" spans="1:3">
      <c r="A20069" s="3" t="s">
        <v>27228</v>
      </c>
      <c r="B20069" s="2" t="s">
        <v>25944</v>
      </c>
      <c r="C20069">
        <v>53.5032</v>
      </c>
    </row>
    <row r="20070" spans="1:3">
      <c r="A20070" s="3" t="s">
        <v>27229</v>
      </c>
      <c r="B20070" s="2" t="s">
        <v>25944</v>
      </c>
      <c r="C20070">
        <v>56.961599999999997</v>
      </c>
    </row>
    <row r="20071" spans="1:3">
      <c r="A20071" s="3" t="s">
        <v>27230</v>
      </c>
      <c r="B20071" s="2" t="s">
        <v>25944</v>
      </c>
      <c r="C20071">
        <v>61.8</v>
      </c>
    </row>
    <row r="20072" spans="1:3">
      <c r="A20072" s="3" t="s">
        <v>27231</v>
      </c>
      <c r="B20072" s="2" t="s">
        <v>25950</v>
      </c>
      <c r="C20072">
        <v>54.487200000000001</v>
      </c>
    </row>
    <row r="20073" spans="1:3">
      <c r="A20073" s="3" t="s">
        <v>27232</v>
      </c>
      <c r="B20073" s="2" t="s">
        <v>25950</v>
      </c>
      <c r="C20073">
        <v>55.958399999999997</v>
      </c>
    </row>
    <row r="20074" spans="1:3">
      <c r="A20074" s="3" t="s">
        <v>27233</v>
      </c>
      <c r="B20074" s="2" t="s">
        <v>25950</v>
      </c>
      <c r="C20074">
        <v>57.424799999999998</v>
      </c>
    </row>
    <row r="20075" spans="1:3">
      <c r="A20075" s="3" t="s">
        <v>27234</v>
      </c>
      <c r="B20075" s="2" t="s">
        <v>25950</v>
      </c>
      <c r="C20075">
        <v>58.915199999999999</v>
      </c>
    </row>
    <row r="20076" spans="1:3">
      <c r="A20076" s="3" t="s">
        <v>27235</v>
      </c>
      <c r="B20076" s="2" t="s">
        <v>25950</v>
      </c>
      <c r="C20076">
        <v>60.379199999999997</v>
      </c>
    </row>
    <row r="20077" spans="1:3">
      <c r="A20077" s="3" t="s">
        <v>27236</v>
      </c>
      <c r="B20077" s="2" t="s">
        <v>25956</v>
      </c>
      <c r="C20077">
        <v>70.231200000000001</v>
      </c>
    </row>
    <row r="20078" spans="1:3">
      <c r="A20078" s="3" t="s">
        <v>27237</v>
      </c>
      <c r="B20078" s="2" t="s">
        <v>25956</v>
      </c>
      <c r="C20078">
        <v>74.320800000000006</v>
      </c>
    </row>
    <row r="20079" spans="1:3">
      <c r="A20079" s="3" t="s">
        <v>27238</v>
      </c>
      <c r="B20079" s="2" t="s">
        <v>25956</v>
      </c>
      <c r="C20079">
        <v>84.895200000000003</v>
      </c>
    </row>
    <row r="20080" spans="1:3">
      <c r="A20080" s="3" t="s">
        <v>27239</v>
      </c>
      <c r="B20080" s="2" t="s">
        <v>25956</v>
      </c>
      <c r="C20080">
        <v>90.323999999999998</v>
      </c>
    </row>
    <row r="20081" spans="1:3">
      <c r="A20081" s="3" t="s">
        <v>27240</v>
      </c>
      <c r="B20081" s="2" t="s">
        <v>25956</v>
      </c>
      <c r="C20081">
        <v>91.718400000000003</v>
      </c>
    </row>
    <row r="20082" spans="1:3">
      <c r="A20082" s="3" t="s">
        <v>27241</v>
      </c>
      <c r="B20082" s="2" t="s">
        <v>27242</v>
      </c>
      <c r="C20082">
        <v>3.3863999999999996</v>
      </c>
    </row>
    <row r="20083" spans="1:3">
      <c r="A20083" s="3" t="s">
        <v>27243</v>
      </c>
      <c r="B20083" s="2" t="s">
        <v>27242</v>
      </c>
      <c r="C20083">
        <v>5.7072000000000003</v>
      </c>
    </row>
    <row r="20084" spans="1:3">
      <c r="A20084" s="3" t="s">
        <v>27244</v>
      </c>
      <c r="B20084" s="2" t="s">
        <v>27242</v>
      </c>
      <c r="C20084">
        <v>4.8815999999999997</v>
      </c>
    </row>
    <row r="20085" spans="1:3">
      <c r="A20085" s="3" t="s">
        <v>27245</v>
      </c>
      <c r="B20085" s="2" t="s">
        <v>27242</v>
      </c>
      <c r="C20085">
        <v>6.8087999999999997</v>
      </c>
    </row>
    <row r="20086" spans="1:3">
      <c r="A20086" s="3" t="s">
        <v>27246</v>
      </c>
      <c r="B20086" s="2" t="s">
        <v>27242</v>
      </c>
      <c r="C20086">
        <v>6.0720000000000001</v>
      </c>
    </row>
    <row r="20087" spans="1:3">
      <c r="A20087" s="3" t="s">
        <v>27247</v>
      </c>
      <c r="B20087" s="2" t="s">
        <v>27242</v>
      </c>
      <c r="C20087">
        <v>8.8391999999999999</v>
      </c>
    </row>
    <row r="20088" spans="1:3">
      <c r="A20088" s="3" t="s">
        <v>27248</v>
      </c>
      <c r="B20088" s="2" t="s">
        <v>27249</v>
      </c>
      <c r="C20088">
        <v>9.8927999999999994</v>
      </c>
    </row>
    <row r="20089" spans="1:3">
      <c r="A20089" s="3" t="s">
        <v>27250</v>
      </c>
      <c r="B20089" s="2" t="s">
        <v>27249</v>
      </c>
      <c r="C20089">
        <v>11.603999999999999</v>
      </c>
    </row>
    <row r="20090" spans="1:3">
      <c r="A20090" s="3" t="s">
        <v>27251</v>
      </c>
      <c r="B20090" s="2" t="s">
        <v>27249</v>
      </c>
      <c r="C20090">
        <v>14.107200000000001</v>
      </c>
    </row>
    <row r="20091" spans="1:3">
      <c r="A20091" s="3" t="s">
        <v>27252</v>
      </c>
      <c r="B20091" s="2" t="s">
        <v>27249</v>
      </c>
      <c r="C20091">
        <v>2.7407999999999997</v>
      </c>
    </row>
    <row r="20092" spans="1:3">
      <c r="A20092" s="3" t="s">
        <v>27253</v>
      </c>
      <c r="B20092" s="2" t="s">
        <v>27249</v>
      </c>
      <c r="C20092">
        <v>3.6671999999999998</v>
      </c>
    </row>
    <row r="20093" spans="1:3">
      <c r="A20093" s="3" t="s">
        <v>27254</v>
      </c>
      <c r="B20093" s="2" t="s">
        <v>27249</v>
      </c>
      <c r="C20093">
        <v>4.5983999999999998</v>
      </c>
    </row>
    <row r="20094" spans="1:3">
      <c r="A20094" s="3" t="s">
        <v>27255</v>
      </c>
      <c r="B20094" s="2" t="s">
        <v>27249</v>
      </c>
      <c r="C20094">
        <v>5.532</v>
      </c>
    </row>
    <row r="20095" spans="1:3">
      <c r="A20095" s="3" t="s">
        <v>27256</v>
      </c>
      <c r="B20095" s="2" t="s">
        <v>27249</v>
      </c>
      <c r="C20095">
        <v>6.4607999999999999</v>
      </c>
    </row>
    <row r="20096" spans="1:3">
      <c r="A20096" s="3" t="s">
        <v>27257</v>
      </c>
      <c r="B20096" s="2" t="s">
        <v>27249</v>
      </c>
      <c r="C20096">
        <v>8.1695999999999991</v>
      </c>
    </row>
    <row r="20097" spans="1:3">
      <c r="A20097" s="3" t="s">
        <v>27258</v>
      </c>
      <c r="B20097" s="2" t="s">
        <v>27259</v>
      </c>
      <c r="C20097">
        <v>3.9047999999999998</v>
      </c>
    </row>
    <row r="20098" spans="1:3">
      <c r="A20098" s="3" t="s">
        <v>27260</v>
      </c>
      <c r="B20098" s="2" t="s">
        <v>27259</v>
      </c>
      <c r="C20098">
        <v>4.0943999999999994</v>
      </c>
    </row>
    <row r="20099" spans="1:3">
      <c r="A20099" s="3" t="s">
        <v>27261</v>
      </c>
      <c r="B20099" s="2" t="s">
        <v>27259</v>
      </c>
      <c r="C20099">
        <v>4.6223999999999998</v>
      </c>
    </row>
    <row r="20100" spans="1:3">
      <c r="A20100" s="3" t="s">
        <v>27262</v>
      </c>
      <c r="B20100" s="2" t="s">
        <v>27259</v>
      </c>
      <c r="C20100">
        <v>4.8143999999999991</v>
      </c>
    </row>
    <row r="20101" spans="1:3">
      <c r="A20101" s="3" t="s">
        <v>27263</v>
      </c>
      <c r="B20101" s="2" t="s">
        <v>27259</v>
      </c>
      <c r="C20101">
        <v>4.9727999999999994</v>
      </c>
    </row>
    <row r="20102" spans="1:3">
      <c r="A20102" s="3" t="s">
        <v>27264</v>
      </c>
      <c r="B20102" s="2" t="s">
        <v>27259</v>
      </c>
      <c r="C20102">
        <v>5.3208000000000002</v>
      </c>
    </row>
    <row r="20103" spans="1:3">
      <c r="A20103" s="3" t="s">
        <v>27265</v>
      </c>
      <c r="B20103" s="2" t="s">
        <v>27266</v>
      </c>
      <c r="C20103">
        <v>3.7824</v>
      </c>
    </row>
    <row r="20104" spans="1:3">
      <c r="A20104" s="3" t="s">
        <v>27267</v>
      </c>
      <c r="B20104" s="2" t="s">
        <v>27266</v>
      </c>
      <c r="C20104">
        <v>3.9672000000000001</v>
      </c>
    </row>
    <row r="20105" spans="1:3">
      <c r="A20105" s="3" t="s">
        <v>27268</v>
      </c>
      <c r="B20105" s="2" t="s">
        <v>27266</v>
      </c>
      <c r="C20105">
        <v>4.4783999999999997</v>
      </c>
    </row>
    <row r="20106" spans="1:3">
      <c r="A20106" s="3" t="s">
        <v>27269</v>
      </c>
      <c r="B20106" s="2" t="s">
        <v>27266</v>
      </c>
      <c r="C20106">
        <v>4.6631999999999998</v>
      </c>
    </row>
    <row r="20107" spans="1:3">
      <c r="A20107" s="3" t="s">
        <v>27270</v>
      </c>
      <c r="B20107" s="2" t="s">
        <v>27266</v>
      </c>
      <c r="C20107">
        <v>4.8191999999999995</v>
      </c>
    </row>
    <row r="20108" spans="1:3">
      <c r="A20108" s="3" t="s">
        <v>27271</v>
      </c>
      <c r="B20108" s="2" t="s">
        <v>27266</v>
      </c>
      <c r="C20108">
        <v>5.1551999999999998</v>
      </c>
    </row>
    <row r="20109" spans="1:3">
      <c r="A20109" s="3" t="s">
        <v>27272</v>
      </c>
      <c r="B20109" s="2" t="s">
        <v>27266</v>
      </c>
      <c r="C20109">
        <v>5.4888000000000003</v>
      </c>
    </row>
    <row r="20110" spans="1:3">
      <c r="A20110" s="3" t="s">
        <v>27273</v>
      </c>
      <c r="B20110" s="2" t="s">
        <v>27266</v>
      </c>
      <c r="C20110">
        <v>5.6688000000000001</v>
      </c>
    </row>
    <row r="20111" spans="1:3">
      <c r="A20111" s="3" t="s">
        <v>27274</v>
      </c>
      <c r="B20111" s="2" t="s">
        <v>27275</v>
      </c>
      <c r="C20111">
        <v>4.0943999999999994</v>
      </c>
    </row>
    <row r="20112" spans="1:3">
      <c r="A20112" s="3" t="s">
        <v>27276</v>
      </c>
      <c r="B20112" s="2" t="s">
        <v>27275</v>
      </c>
      <c r="C20112">
        <v>2.1623999999999999</v>
      </c>
    </row>
    <row r="20113" spans="1:3">
      <c r="A20113" s="3" t="s">
        <v>27277</v>
      </c>
      <c r="B20113" s="2" t="s">
        <v>27275</v>
      </c>
      <c r="C20113">
        <v>2.3928000000000003</v>
      </c>
    </row>
    <row r="20114" spans="1:3">
      <c r="A20114" s="3" t="s">
        <v>27278</v>
      </c>
      <c r="B20114" s="2" t="s">
        <v>27279</v>
      </c>
      <c r="C20114">
        <v>5.6159999999999997</v>
      </c>
    </row>
    <row r="20115" spans="1:3">
      <c r="A20115" s="3" t="s">
        <v>27280</v>
      </c>
      <c r="B20115" s="2" t="s">
        <v>25962</v>
      </c>
      <c r="C20115">
        <v>6.0023999999999997</v>
      </c>
    </row>
    <row r="20116" spans="1:3">
      <c r="A20116" s="3" t="s">
        <v>27281</v>
      </c>
      <c r="B20116" s="2" t="s">
        <v>25964</v>
      </c>
      <c r="C20116">
        <v>11.016</v>
      </c>
    </row>
    <row r="20117" spans="1:3">
      <c r="A20117" s="3" t="s">
        <v>27282</v>
      </c>
      <c r="B20117" s="2" t="s">
        <v>25964</v>
      </c>
      <c r="C20117">
        <v>11.457599999999999</v>
      </c>
    </row>
    <row r="20118" spans="1:3">
      <c r="A20118" s="3" t="s">
        <v>27283</v>
      </c>
      <c r="B20118" s="2" t="s">
        <v>25964</v>
      </c>
      <c r="C20118">
        <v>11.951999999999998</v>
      </c>
    </row>
    <row r="20119" spans="1:3">
      <c r="A20119" s="3" t="s">
        <v>27284</v>
      </c>
      <c r="B20119" s="2" t="s">
        <v>25964</v>
      </c>
      <c r="C20119">
        <v>12.3888</v>
      </c>
    </row>
    <row r="20120" spans="1:3">
      <c r="A20120" s="3" t="s">
        <v>27285</v>
      </c>
      <c r="B20120" s="2" t="s">
        <v>25969</v>
      </c>
      <c r="C20120">
        <v>11.016</v>
      </c>
    </row>
    <row r="20121" spans="1:3">
      <c r="A20121" s="3" t="s">
        <v>27286</v>
      </c>
      <c r="B20121" s="2" t="s">
        <v>25969</v>
      </c>
      <c r="C20121">
        <v>11.457599999999999</v>
      </c>
    </row>
    <row r="20122" spans="1:3">
      <c r="A20122" s="3" t="s">
        <v>27287</v>
      </c>
      <c r="B20122" s="2" t="s">
        <v>25969</v>
      </c>
      <c r="C20122">
        <v>11.951999999999998</v>
      </c>
    </row>
    <row r="20123" spans="1:3">
      <c r="A20123" s="3" t="s">
        <v>27288</v>
      </c>
      <c r="B20123" s="2" t="s">
        <v>25969</v>
      </c>
      <c r="C20123">
        <v>12.3888</v>
      </c>
    </row>
    <row r="20124" spans="1:3">
      <c r="A20124" s="3" t="s">
        <v>27289</v>
      </c>
      <c r="B20124" s="2" t="s">
        <v>27290</v>
      </c>
      <c r="C20124">
        <v>0.1104</v>
      </c>
    </row>
    <row r="20125" spans="1:3">
      <c r="A20125" s="3" t="s">
        <v>27291</v>
      </c>
      <c r="B20125" s="2" t="s">
        <v>27292</v>
      </c>
      <c r="C20125">
        <v>1.7447999999999999</v>
      </c>
    </row>
    <row r="20126" spans="1:3">
      <c r="A20126" s="3" t="s">
        <v>27293</v>
      </c>
      <c r="B20126" s="2" t="s">
        <v>27294</v>
      </c>
      <c r="C20126">
        <v>1.8864000000000001</v>
      </c>
    </row>
    <row r="20127" spans="1:3">
      <c r="A20127" s="3" t="s">
        <v>27295</v>
      </c>
      <c r="B20127" s="2" t="s">
        <v>27296</v>
      </c>
      <c r="C20127">
        <v>2.2655999999999996</v>
      </c>
    </row>
    <row r="20128" spans="1:3">
      <c r="A20128" s="3" t="s">
        <v>27297</v>
      </c>
      <c r="B20128" s="2" t="s">
        <v>27298</v>
      </c>
      <c r="C20128">
        <v>2.2655999999999996</v>
      </c>
    </row>
    <row r="20129" spans="1:3">
      <c r="A20129" s="3" t="s">
        <v>27299</v>
      </c>
      <c r="B20129" s="2" t="s">
        <v>27300</v>
      </c>
      <c r="C20129">
        <v>4.9079999999999995</v>
      </c>
    </row>
    <row r="20130" spans="1:3">
      <c r="A20130" s="3" t="s">
        <v>27301</v>
      </c>
      <c r="B20130" s="2" t="s">
        <v>27302</v>
      </c>
      <c r="C20130">
        <v>5.3784000000000001</v>
      </c>
    </row>
    <row r="20131" spans="1:3">
      <c r="A20131" s="3" t="s">
        <v>27303</v>
      </c>
      <c r="B20131" s="2" t="s">
        <v>27304</v>
      </c>
      <c r="C20131">
        <v>5.9904000000000002</v>
      </c>
    </row>
    <row r="20132" spans="1:3">
      <c r="A20132" s="3" t="s">
        <v>27305</v>
      </c>
      <c r="B20132" s="2" t="s">
        <v>27290</v>
      </c>
      <c r="C20132">
        <v>0.12720000000000001</v>
      </c>
    </row>
    <row r="20133" spans="1:3">
      <c r="A20133" s="3" t="s">
        <v>27306</v>
      </c>
      <c r="B20133" s="2" t="s">
        <v>27290</v>
      </c>
      <c r="C20133">
        <v>6.9599999999999995E-2</v>
      </c>
    </row>
    <row r="20134" spans="1:3">
      <c r="A20134" s="3" t="s">
        <v>27307</v>
      </c>
      <c r="B20134" s="2" t="s">
        <v>27290</v>
      </c>
      <c r="C20134">
        <v>7.4399999999999994E-2</v>
      </c>
    </row>
    <row r="20135" spans="1:3">
      <c r="A20135" s="3" t="s">
        <v>27308</v>
      </c>
      <c r="B20135" s="2" t="s">
        <v>25974</v>
      </c>
      <c r="C20135">
        <v>3.7031999999999998</v>
      </c>
    </row>
    <row r="20136" spans="1:3">
      <c r="A20136" s="3" t="s">
        <v>27309</v>
      </c>
      <c r="B20136" s="2" t="s">
        <v>25974</v>
      </c>
      <c r="C20136">
        <v>3.9767999999999999</v>
      </c>
    </row>
    <row r="20137" spans="1:3">
      <c r="A20137" s="3" t="s">
        <v>27310</v>
      </c>
      <c r="B20137" s="2" t="s">
        <v>25974</v>
      </c>
      <c r="C20137">
        <v>5.2416</v>
      </c>
    </row>
    <row r="20138" spans="1:3">
      <c r="A20138" s="3" t="s">
        <v>27311</v>
      </c>
      <c r="B20138" s="2" t="s">
        <v>25974</v>
      </c>
      <c r="C20138">
        <v>5.8008000000000006</v>
      </c>
    </row>
    <row r="20139" spans="1:3">
      <c r="A20139" s="3" t="s">
        <v>27312</v>
      </c>
      <c r="B20139" s="2" t="s">
        <v>27313</v>
      </c>
      <c r="C20139">
        <v>4.1327999999999996</v>
      </c>
    </row>
    <row r="20140" spans="1:3">
      <c r="A20140" s="3" t="s">
        <v>27314</v>
      </c>
      <c r="B20140" s="2" t="s">
        <v>27315</v>
      </c>
      <c r="C20140">
        <v>3.4104000000000001</v>
      </c>
    </row>
    <row r="20141" spans="1:3">
      <c r="A20141" s="3" t="s">
        <v>27316</v>
      </c>
      <c r="B20141" s="2" t="s">
        <v>27317</v>
      </c>
      <c r="C20141">
        <v>19.0944</v>
      </c>
    </row>
    <row r="20142" spans="1:3">
      <c r="A20142" s="3" t="s">
        <v>27318</v>
      </c>
      <c r="B20142" s="2" t="s">
        <v>27319</v>
      </c>
      <c r="C20142">
        <v>5.1383999999999999</v>
      </c>
    </row>
    <row r="20143" spans="1:3">
      <c r="A20143" s="3" t="s">
        <v>27320</v>
      </c>
      <c r="B20143" s="2" t="s">
        <v>27319</v>
      </c>
      <c r="C20143">
        <v>7.2527999999999997</v>
      </c>
    </row>
    <row r="20144" spans="1:3">
      <c r="A20144" s="3" t="s">
        <v>27321</v>
      </c>
      <c r="B20144" s="2" t="s">
        <v>27319</v>
      </c>
      <c r="C20144">
        <v>9.3840000000000003</v>
      </c>
    </row>
    <row r="20145" spans="1:3">
      <c r="A20145" s="3" t="s">
        <v>27322</v>
      </c>
      <c r="B20145" s="2" t="s">
        <v>27319</v>
      </c>
      <c r="C20145">
        <v>11.548799999999998</v>
      </c>
    </row>
    <row r="20146" spans="1:3">
      <c r="A20146" s="3" t="s">
        <v>27323</v>
      </c>
      <c r="B20146" s="2" t="s">
        <v>27319</v>
      </c>
      <c r="C20146">
        <v>15.78</v>
      </c>
    </row>
    <row r="20147" spans="1:3">
      <c r="A20147" s="3" t="s">
        <v>27324</v>
      </c>
      <c r="B20147" s="2" t="s">
        <v>25979</v>
      </c>
      <c r="C20147">
        <v>6.5327999999999991</v>
      </c>
    </row>
    <row r="20148" spans="1:3">
      <c r="A20148" s="3" t="s">
        <v>27325</v>
      </c>
      <c r="B20148" s="2" t="s">
        <v>27326</v>
      </c>
      <c r="C20148">
        <v>3.0863999999999998</v>
      </c>
    </row>
    <row r="20149" spans="1:3">
      <c r="A20149" s="3" t="s">
        <v>27327</v>
      </c>
      <c r="B20149" s="2" t="s">
        <v>27326</v>
      </c>
      <c r="C20149">
        <v>3.2784</v>
      </c>
    </row>
    <row r="20150" spans="1:3">
      <c r="A20150" s="3" t="s">
        <v>27328</v>
      </c>
      <c r="B20150" s="2" t="s">
        <v>27326</v>
      </c>
      <c r="C20150">
        <v>3.4223999999999997</v>
      </c>
    </row>
    <row r="20151" spans="1:3">
      <c r="A20151" s="3" t="s">
        <v>27329</v>
      </c>
      <c r="B20151" s="2" t="s">
        <v>27326</v>
      </c>
      <c r="C20151">
        <v>3.6551999999999998</v>
      </c>
    </row>
    <row r="20152" spans="1:3">
      <c r="A20152" s="3" t="s">
        <v>27330</v>
      </c>
      <c r="B20152" s="2" t="s">
        <v>27326</v>
      </c>
      <c r="C20152">
        <v>3.7536</v>
      </c>
    </row>
    <row r="20153" spans="1:3">
      <c r="A20153" s="3" t="s">
        <v>27331</v>
      </c>
      <c r="B20153" s="2" t="s">
        <v>27326</v>
      </c>
      <c r="C20153">
        <v>4.3536000000000001</v>
      </c>
    </row>
    <row r="20154" spans="1:3">
      <c r="A20154" s="3" t="s">
        <v>27332</v>
      </c>
      <c r="B20154" s="2" t="s">
        <v>27326</v>
      </c>
      <c r="C20154">
        <v>4.6175999999999995</v>
      </c>
    </row>
    <row r="20155" spans="1:3">
      <c r="A20155" s="3" t="s">
        <v>27333</v>
      </c>
      <c r="B20155" s="2" t="s">
        <v>27326</v>
      </c>
      <c r="C20155">
        <v>5.0831999999999997</v>
      </c>
    </row>
    <row r="20156" spans="1:3">
      <c r="A20156" s="3" t="s">
        <v>27334</v>
      </c>
      <c r="B20156" s="2" t="s">
        <v>25531</v>
      </c>
      <c r="C20156">
        <v>3.1656</v>
      </c>
    </row>
    <row r="20157" spans="1:3">
      <c r="A20157" s="3" t="s">
        <v>27335</v>
      </c>
      <c r="B20157" s="2" t="s">
        <v>25531</v>
      </c>
      <c r="C20157">
        <v>3.4079999999999999</v>
      </c>
    </row>
    <row r="20158" spans="1:3">
      <c r="A20158" s="3" t="s">
        <v>27336</v>
      </c>
      <c r="B20158" s="2" t="s">
        <v>25531</v>
      </c>
      <c r="C20158">
        <v>4.8263999999999996</v>
      </c>
    </row>
    <row r="20159" spans="1:3">
      <c r="A20159" s="3" t="s">
        <v>27337</v>
      </c>
      <c r="B20159" s="2" t="s">
        <v>25531</v>
      </c>
      <c r="C20159">
        <v>5.3424000000000005</v>
      </c>
    </row>
    <row r="20160" spans="1:3">
      <c r="A20160" s="3" t="s">
        <v>27338</v>
      </c>
      <c r="B20160" s="2" t="s">
        <v>25531</v>
      </c>
      <c r="C20160">
        <v>7.7208000000000006</v>
      </c>
    </row>
    <row r="20161" spans="1:3">
      <c r="A20161" s="3" t="s">
        <v>27339</v>
      </c>
      <c r="B20161" s="2" t="s">
        <v>25531</v>
      </c>
      <c r="C20161">
        <v>8.6063999999999989</v>
      </c>
    </row>
    <row r="20162" spans="1:3">
      <c r="A20162" s="3" t="s">
        <v>27340</v>
      </c>
      <c r="B20162" s="2" t="s">
        <v>25531</v>
      </c>
      <c r="C20162">
        <v>11.2944</v>
      </c>
    </row>
    <row r="20163" spans="1:3">
      <c r="A20163" s="3" t="s">
        <v>27341</v>
      </c>
      <c r="B20163" s="2" t="s">
        <v>25531</v>
      </c>
      <c r="C20163">
        <v>3.9479999999999995</v>
      </c>
    </row>
    <row r="20164" spans="1:3">
      <c r="A20164" s="3" t="s">
        <v>27342</v>
      </c>
      <c r="B20164" s="2" t="s">
        <v>25531</v>
      </c>
      <c r="C20164">
        <v>4.1711999999999998</v>
      </c>
    </row>
    <row r="20165" spans="1:3">
      <c r="A20165" s="3" t="s">
        <v>27343</v>
      </c>
      <c r="B20165" s="2" t="s">
        <v>25531</v>
      </c>
      <c r="C20165">
        <v>5.4672000000000001</v>
      </c>
    </row>
    <row r="20166" spans="1:3">
      <c r="A20166" s="3" t="s">
        <v>27344</v>
      </c>
      <c r="B20166" s="2" t="s">
        <v>25531</v>
      </c>
      <c r="C20166">
        <v>5.5751999999999997</v>
      </c>
    </row>
    <row r="20167" spans="1:3">
      <c r="A20167" s="3" t="s">
        <v>27345</v>
      </c>
      <c r="B20167" s="2" t="s">
        <v>25531</v>
      </c>
      <c r="C20167">
        <v>8.0616000000000003</v>
      </c>
    </row>
    <row r="20168" spans="1:3">
      <c r="A20168" s="3" t="s">
        <v>27346</v>
      </c>
      <c r="B20168" s="2" t="s">
        <v>25531</v>
      </c>
      <c r="C20168">
        <v>9.0359999999999996</v>
      </c>
    </row>
    <row r="20169" spans="1:3">
      <c r="A20169" s="3" t="s">
        <v>27347</v>
      </c>
      <c r="B20169" s="2" t="s">
        <v>25531</v>
      </c>
      <c r="C20169">
        <v>14.1</v>
      </c>
    </row>
    <row r="20170" spans="1:3">
      <c r="A20170" s="3" t="s">
        <v>27348</v>
      </c>
      <c r="B20170" s="2" t="s">
        <v>27349</v>
      </c>
      <c r="C20170">
        <v>8.8823999999999987</v>
      </c>
    </row>
    <row r="20171" spans="1:3">
      <c r="A20171" s="3" t="s">
        <v>27350</v>
      </c>
      <c r="B20171" s="2" t="s">
        <v>24764</v>
      </c>
      <c r="C20171">
        <v>9.0671999999999997</v>
      </c>
    </row>
    <row r="20172" spans="1:3">
      <c r="A20172" s="3" t="s">
        <v>27351</v>
      </c>
      <c r="B20172" s="2" t="s">
        <v>24764</v>
      </c>
      <c r="C20172">
        <v>8.9280000000000008</v>
      </c>
    </row>
    <row r="20173" spans="1:3">
      <c r="A20173" s="3" t="s">
        <v>27352</v>
      </c>
      <c r="B20173" s="2" t="s">
        <v>24764</v>
      </c>
      <c r="C20173">
        <v>9.36</v>
      </c>
    </row>
    <row r="20174" spans="1:3">
      <c r="A20174" s="3" t="s">
        <v>27353</v>
      </c>
      <c r="B20174" s="2" t="s">
        <v>24764</v>
      </c>
      <c r="C20174">
        <v>9.0815999999999999</v>
      </c>
    </row>
    <row r="20175" spans="1:3">
      <c r="A20175" s="3" t="s">
        <v>27354</v>
      </c>
      <c r="B20175" s="2" t="s">
        <v>24764</v>
      </c>
      <c r="C20175">
        <v>20.990399999999998</v>
      </c>
    </row>
    <row r="20176" spans="1:3">
      <c r="A20176" s="3" t="s">
        <v>27355</v>
      </c>
      <c r="B20176" s="2" t="s">
        <v>24764</v>
      </c>
      <c r="C20176">
        <v>22.017599999999998</v>
      </c>
    </row>
    <row r="20177" spans="1:3">
      <c r="A20177" s="3" t="s">
        <v>27356</v>
      </c>
      <c r="B20177" s="2" t="s">
        <v>24764</v>
      </c>
      <c r="C20177">
        <v>22.017599999999998</v>
      </c>
    </row>
    <row r="20178" spans="1:3">
      <c r="A20178" s="3" t="s">
        <v>27357</v>
      </c>
      <c r="B20178" s="2" t="s">
        <v>27358</v>
      </c>
      <c r="C20178">
        <v>0.26880000000000004</v>
      </c>
    </row>
    <row r="20179" spans="1:3">
      <c r="A20179" s="3" t="s">
        <v>27359</v>
      </c>
      <c r="B20179" s="2" t="s">
        <v>27360</v>
      </c>
      <c r="C20179">
        <v>0.26880000000000004</v>
      </c>
    </row>
    <row r="20180" spans="1:3">
      <c r="A20180" s="3" t="s">
        <v>27361</v>
      </c>
      <c r="B20180" s="2" t="s">
        <v>27362</v>
      </c>
      <c r="C20180">
        <v>0.67920000000000003</v>
      </c>
    </row>
    <row r="20181" spans="1:3">
      <c r="A20181" s="3" t="s">
        <v>27363</v>
      </c>
      <c r="B20181" s="2" t="s">
        <v>27364</v>
      </c>
      <c r="C20181">
        <v>2.3184</v>
      </c>
    </row>
    <row r="20182" spans="1:3">
      <c r="A20182" s="3" t="s">
        <v>27365</v>
      </c>
      <c r="B20182" s="2" t="s">
        <v>27366</v>
      </c>
      <c r="C20182">
        <v>2.3904000000000001</v>
      </c>
    </row>
    <row r="20183" spans="1:3">
      <c r="A20183" s="3" t="s">
        <v>27367</v>
      </c>
      <c r="B20183" s="2" t="s">
        <v>27368</v>
      </c>
      <c r="C20183">
        <v>1.98</v>
      </c>
    </row>
    <row r="20184" spans="1:3">
      <c r="A20184" s="3" t="s">
        <v>27369</v>
      </c>
      <c r="B20184" s="2" t="s">
        <v>27370</v>
      </c>
      <c r="C20184">
        <v>2.2151999999999998</v>
      </c>
    </row>
    <row r="20185" spans="1:3">
      <c r="A20185" s="3" t="s">
        <v>27371</v>
      </c>
      <c r="B20185" s="2" t="s">
        <v>27370</v>
      </c>
      <c r="C20185">
        <v>1.8983999999999999</v>
      </c>
    </row>
    <row r="20186" spans="1:3">
      <c r="A20186" s="3" t="s">
        <v>27372</v>
      </c>
      <c r="B20186" s="2" t="s">
        <v>27373</v>
      </c>
      <c r="C20186">
        <v>5.1095999999999995</v>
      </c>
    </row>
    <row r="20187" spans="1:3">
      <c r="A20187" s="3" t="s">
        <v>27374</v>
      </c>
      <c r="B20187" s="2" t="s">
        <v>27375</v>
      </c>
      <c r="C20187">
        <v>1.8647999999999998</v>
      </c>
    </row>
    <row r="20188" spans="1:3">
      <c r="A20188" s="3" t="s">
        <v>27376</v>
      </c>
      <c r="B20188" s="2" t="s">
        <v>27377</v>
      </c>
      <c r="C20188">
        <v>1.4303999999999999</v>
      </c>
    </row>
    <row r="20189" spans="1:3">
      <c r="A20189" s="3" t="s">
        <v>27378</v>
      </c>
      <c r="B20189" s="2" t="s">
        <v>27379</v>
      </c>
      <c r="C20189">
        <v>2.4671999999999996</v>
      </c>
    </row>
    <row r="20190" spans="1:3">
      <c r="A20190" s="3" t="s">
        <v>27380</v>
      </c>
      <c r="B20190" s="2" t="s">
        <v>27381</v>
      </c>
      <c r="C20190">
        <v>0.72960000000000003</v>
      </c>
    </row>
    <row r="20191" spans="1:3">
      <c r="A20191" s="3" t="s">
        <v>27382</v>
      </c>
      <c r="B20191" s="2" t="s">
        <v>27383</v>
      </c>
      <c r="C20191">
        <v>1.1208</v>
      </c>
    </row>
    <row r="20192" spans="1:3">
      <c r="A20192" s="3" t="s">
        <v>27384</v>
      </c>
      <c r="B20192" s="2" t="s">
        <v>27385</v>
      </c>
      <c r="C20192">
        <v>1.4303999999999999</v>
      </c>
    </row>
    <row r="20193" spans="1:3">
      <c r="A20193" s="3" t="s">
        <v>27386</v>
      </c>
      <c r="B20193" s="2" t="s">
        <v>27362</v>
      </c>
      <c r="C20193">
        <v>1.0176000000000001</v>
      </c>
    </row>
    <row r="20194" spans="1:3">
      <c r="A20194" s="3" t="s">
        <v>27387</v>
      </c>
      <c r="B20194" s="2" t="s">
        <v>27388</v>
      </c>
      <c r="C20194">
        <v>1.6727999999999998</v>
      </c>
    </row>
    <row r="20195" spans="1:3">
      <c r="A20195" s="3" t="s">
        <v>27389</v>
      </c>
      <c r="B20195" s="2" t="s">
        <v>24764</v>
      </c>
      <c r="C20195">
        <v>7.6055999999999999</v>
      </c>
    </row>
    <row r="20196" spans="1:3">
      <c r="A20196" s="3" t="s">
        <v>27390</v>
      </c>
      <c r="B20196" s="2" t="s">
        <v>27391</v>
      </c>
      <c r="C20196">
        <v>1.7591999999999999</v>
      </c>
    </row>
    <row r="20197" spans="1:3">
      <c r="A20197" s="3" t="s">
        <v>27392</v>
      </c>
      <c r="B20197" s="2" t="s">
        <v>27393</v>
      </c>
      <c r="C20197">
        <v>4.4303999999999997</v>
      </c>
    </row>
    <row r="20198" spans="1:3">
      <c r="A20198" s="3" t="s">
        <v>27394</v>
      </c>
      <c r="B20198" s="2" t="s">
        <v>27395</v>
      </c>
      <c r="C20198">
        <v>1.8552</v>
      </c>
    </row>
    <row r="20199" spans="1:3">
      <c r="A20199" s="3" t="s">
        <v>27396</v>
      </c>
      <c r="B20199" s="2" t="s">
        <v>27397</v>
      </c>
      <c r="C20199">
        <v>1.6656</v>
      </c>
    </row>
    <row r="20200" spans="1:3">
      <c r="A20200" s="3" t="s">
        <v>27398</v>
      </c>
      <c r="B20200" s="2" t="s">
        <v>27397</v>
      </c>
      <c r="C20200">
        <v>1.5791999999999999</v>
      </c>
    </row>
    <row r="20201" spans="1:3">
      <c r="A20201" s="3" t="s">
        <v>27399</v>
      </c>
      <c r="B20201" s="2" t="s">
        <v>27362</v>
      </c>
      <c r="C20201">
        <v>1.3271999999999999</v>
      </c>
    </row>
    <row r="20202" spans="1:3">
      <c r="A20202" s="3" t="s">
        <v>27400</v>
      </c>
      <c r="B20202" s="2" t="s">
        <v>27401</v>
      </c>
      <c r="C20202">
        <v>1.3271999999999999</v>
      </c>
    </row>
    <row r="20203" spans="1:3">
      <c r="A20203" s="3" t="s">
        <v>27402</v>
      </c>
      <c r="B20203" s="2" t="s">
        <v>27403</v>
      </c>
      <c r="C20203">
        <v>1.5384</v>
      </c>
    </row>
    <row r="20204" spans="1:3">
      <c r="A20204" s="3" t="s">
        <v>27404</v>
      </c>
      <c r="B20204" s="2" t="s">
        <v>27405</v>
      </c>
      <c r="C20204">
        <v>2.544</v>
      </c>
    </row>
    <row r="20205" spans="1:3">
      <c r="A20205" s="3" t="s">
        <v>27406</v>
      </c>
      <c r="B20205" s="2" t="s">
        <v>27407</v>
      </c>
      <c r="C20205">
        <v>3.2231999999999998</v>
      </c>
    </row>
    <row r="20206" spans="1:3">
      <c r="A20206" s="3" t="s">
        <v>27408</v>
      </c>
      <c r="B20206" s="2" t="s">
        <v>27409</v>
      </c>
      <c r="C20206">
        <v>5.6063999999999998</v>
      </c>
    </row>
    <row r="20207" spans="1:3">
      <c r="A20207" s="3" t="s">
        <v>27410</v>
      </c>
      <c r="B20207" s="2" t="s">
        <v>27411</v>
      </c>
      <c r="C20207">
        <v>0.72719999999999996</v>
      </c>
    </row>
    <row r="20208" spans="1:3">
      <c r="A20208" s="3" t="s">
        <v>27412</v>
      </c>
      <c r="B20208" s="2" t="s">
        <v>27413</v>
      </c>
      <c r="C20208">
        <v>2.0808</v>
      </c>
    </row>
    <row r="20209" spans="1:3">
      <c r="A20209" s="3" t="s">
        <v>27414</v>
      </c>
      <c r="B20209" s="2" t="s">
        <v>27401</v>
      </c>
      <c r="C20209">
        <v>1.3271999999999999</v>
      </c>
    </row>
    <row r="20210" spans="1:3">
      <c r="A20210" s="3" t="s">
        <v>27415</v>
      </c>
      <c r="B20210" s="2" t="s">
        <v>27416</v>
      </c>
      <c r="C20210">
        <v>1.4616</v>
      </c>
    </row>
    <row r="20211" spans="1:3">
      <c r="A20211" s="3" t="s">
        <v>27417</v>
      </c>
      <c r="B20211" s="2" t="s">
        <v>27418</v>
      </c>
      <c r="C20211">
        <v>3.2520000000000002</v>
      </c>
    </row>
    <row r="20212" spans="1:3">
      <c r="A20212" s="3" t="s">
        <v>27419</v>
      </c>
      <c r="B20212" s="2" t="s">
        <v>27407</v>
      </c>
      <c r="C20212">
        <v>2.2079999999999997</v>
      </c>
    </row>
    <row r="20213" spans="1:3">
      <c r="A20213" s="3" t="s">
        <v>27420</v>
      </c>
      <c r="B20213" s="2" t="s">
        <v>27421</v>
      </c>
      <c r="C20213">
        <v>3.1823999999999999</v>
      </c>
    </row>
    <row r="20214" spans="1:3">
      <c r="A20214" s="3" t="s">
        <v>27422</v>
      </c>
      <c r="B20214" s="2" t="s">
        <v>27423</v>
      </c>
      <c r="C20214">
        <v>4.1040000000000001</v>
      </c>
    </row>
    <row r="20215" spans="1:3">
      <c r="A20215" s="3" t="s">
        <v>27424</v>
      </c>
      <c r="B20215" s="2" t="s">
        <v>27425</v>
      </c>
      <c r="C20215">
        <v>3.6431999999999998</v>
      </c>
    </row>
    <row r="20216" spans="1:3">
      <c r="A20216" s="3" t="s">
        <v>27426</v>
      </c>
      <c r="B20216" s="2" t="s">
        <v>27427</v>
      </c>
      <c r="C20216">
        <v>4.2935999999999996</v>
      </c>
    </row>
    <row r="20217" spans="1:3">
      <c r="A20217" s="3" t="s">
        <v>27428</v>
      </c>
      <c r="B20217" s="2" t="s">
        <v>24768</v>
      </c>
      <c r="C20217">
        <v>6.5688000000000004</v>
      </c>
    </row>
    <row r="20218" spans="1:3">
      <c r="A20218" s="3" t="s">
        <v>27429</v>
      </c>
      <c r="B20218" s="2" t="s">
        <v>24768</v>
      </c>
      <c r="C20218">
        <v>7.8623999999999992</v>
      </c>
    </row>
    <row r="20219" spans="1:3">
      <c r="A20219" s="3" t="s">
        <v>27430</v>
      </c>
      <c r="B20219" s="2" t="s">
        <v>27431</v>
      </c>
      <c r="C20219">
        <v>1.7591999999999999</v>
      </c>
    </row>
    <row r="20220" spans="1:3">
      <c r="A20220" s="3" t="s">
        <v>27432</v>
      </c>
      <c r="B20220" s="2" t="s">
        <v>27433</v>
      </c>
      <c r="C20220">
        <v>6.8735999999999997</v>
      </c>
    </row>
    <row r="20221" spans="1:3">
      <c r="A20221" s="3" t="s">
        <v>27434</v>
      </c>
      <c r="B20221" s="2" t="s">
        <v>27435</v>
      </c>
      <c r="C20221">
        <v>10.116</v>
      </c>
    </row>
    <row r="20222" spans="1:3">
      <c r="A20222" s="3" t="s">
        <v>27436</v>
      </c>
      <c r="B20222" s="2" t="s">
        <v>27437</v>
      </c>
      <c r="C20222">
        <v>4.6583999999999994</v>
      </c>
    </row>
    <row r="20223" spans="1:3">
      <c r="A20223" s="3" t="s">
        <v>27438</v>
      </c>
      <c r="B20223" s="2" t="s">
        <v>27437</v>
      </c>
      <c r="C20223">
        <v>2.8031999999999999</v>
      </c>
    </row>
    <row r="20224" spans="1:3">
      <c r="A20224" s="3" t="s">
        <v>27439</v>
      </c>
      <c r="B20224" s="2" t="s">
        <v>27440</v>
      </c>
      <c r="C20224">
        <v>3.1223999999999998</v>
      </c>
    </row>
    <row r="20225" spans="1:3">
      <c r="A20225" s="3" t="s">
        <v>27441</v>
      </c>
      <c r="B20225" s="2" t="s">
        <v>27442</v>
      </c>
      <c r="C20225">
        <v>9.0551999999999992</v>
      </c>
    </row>
    <row r="20226" spans="1:3">
      <c r="A20226" s="3" t="s">
        <v>27443</v>
      </c>
      <c r="B20226" s="2" t="s">
        <v>27444</v>
      </c>
      <c r="C20226">
        <v>10.960800000000001</v>
      </c>
    </row>
    <row r="20227" spans="1:3">
      <c r="A20227" s="3" t="s">
        <v>27445</v>
      </c>
      <c r="B20227" s="2" t="s">
        <v>27446</v>
      </c>
      <c r="C20227">
        <v>1.9871999999999999</v>
      </c>
    </row>
    <row r="20228" spans="1:3">
      <c r="A20228" s="3" t="s">
        <v>27447</v>
      </c>
      <c r="B20228" s="2" t="s">
        <v>27448</v>
      </c>
      <c r="C20228">
        <v>2.3063999999999996</v>
      </c>
    </row>
    <row r="20229" spans="1:3">
      <c r="A20229" s="3" t="s">
        <v>27449</v>
      </c>
      <c r="B20229" s="2" t="s">
        <v>27450</v>
      </c>
      <c r="C20229">
        <v>2.0327999999999999</v>
      </c>
    </row>
    <row r="20230" spans="1:3">
      <c r="A20230" s="3" t="s">
        <v>27451</v>
      </c>
      <c r="B20230" s="2" t="s">
        <v>27452</v>
      </c>
      <c r="C20230">
        <v>2.3063999999999996</v>
      </c>
    </row>
    <row r="20231" spans="1:3">
      <c r="A20231" s="3" t="s">
        <v>27453</v>
      </c>
      <c r="B20231" s="2" t="s">
        <v>27454</v>
      </c>
      <c r="C20231">
        <v>2.0327999999999999</v>
      </c>
    </row>
    <row r="20232" spans="1:3">
      <c r="A20232" s="3" t="s">
        <v>27455</v>
      </c>
      <c r="B20232" s="2" t="s">
        <v>27456</v>
      </c>
      <c r="C20232">
        <v>1.8983999999999999</v>
      </c>
    </row>
    <row r="20233" spans="1:3">
      <c r="A20233" s="3" t="s">
        <v>27457</v>
      </c>
      <c r="B20233" s="2" t="s">
        <v>27458</v>
      </c>
      <c r="C20233">
        <v>2.5752000000000002</v>
      </c>
    </row>
    <row r="20234" spans="1:3">
      <c r="A20234" s="3" t="s">
        <v>27459</v>
      </c>
      <c r="B20234" s="2" t="s">
        <v>27383</v>
      </c>
      <c r="C20234">
        <v>2.3063999999999996</v>
      </c>
    </row>
    <row r="20235" spans="1:3">
      <c r="A20235" s="3" t="s">
        <v>27460</v>
      </c>
      <c r="B20235" s="2" t="s">
        <v>27461</v>
      </c>
      <c r="C20235">
        <v>2.3063999999999996</v>
      </c>
    </row>
    <row r="20236" spans="1:3">
      <c r="A20236" s="3" t="s">
        <v>27462</v>
      </c>
      <c r="B20236" s="2" t="s">
        <v>27463</v>
      </c>
      <c r="C20236">
        <v>2.3063999999999996</v>
      </c>
    </row>
    <row r="20237" spans="1:3">
      <c r="A20237" s="3" t="s">
        <v>27464</v>
      </c>
      <c r="B20237" s="2" t="s">
        <v>27465</v>
      </c>
      <c r="C20237">
        <v>3.6503999999999999</v>
      </c>
    </row>
    <row r="20238" spans="1:3">
      <c r="A20238" s="3" t="s">
        <v>27466</v>
      </c>
      <c r="B20238" s="2" t="s">
        <v>27467</v>
      </c>
      <c r="C20238">
        <v>23.687999999999999</v>
      </c>
    </row>
    <row r="20239" spans="1:3">
      <c r="A20239" s="3" t="s">
        <v>27468</v>
      </c>
      <c r="B20239" s="2" t="s">
        <v>27469</v>
      </c>
      <c r="C20239">
        <v>24.729600000000001</v>
      </c>
    </row>
    <row r="20240" spans="1:3">
      <c r="A20240" s="3" t="s">
        <v>27470</v>
      </c>
      <c r="B20240" s="2" t="s">
        <v>27471</v>
      </c>
      <c r="C20240">
        <v>4.9272</v>
      </c>
    </row>
    <row r="20241" spans="1:3">
      <c r="A20241" s="3" t="s">
        <v>27472</v>
      </c>
      <c r="B20241" s="2" t="s">
        <v>27473</v>
      </c>
      <c r="C20241">
        <v>2.3904000000000001</v>
      </c>
    </row>
    <row r="20242" spans="1:3">
      <c r="A20242" s="3" t="s">
        <v>27474</v>
      </c>
      <c r="B20242" s="2" t="s">
        <v>27475</v>
      </c>
      <c r="C20242">
        <v>2.3567999999999998</v>
      </c>
    </row>
    <row r="20243" spans="1:3">
      <c r="A20243" s="3" t="s">
        <v>27476</v>
      </c>
      <c r="B20243" s="2" t="s">
        <v>27477</v>
      </c>
      <c r="C20243">
        <v>4.2935999999999996</v>
      </c>
    </row>
    <row r="20244" spans="1:3">
      <c r="A20244" s="3" t="s">
        <v>27478</v>
      </c>
      <c r="B20244" s="2" t="s">
        <v>27479</v>
      </c>
      <c r="C20244">
        <v>3.5735999999999999</v>
      </c>
    </row>
    <row r="20245" spans="1:3">
      <c r="A20245" s="3" t="s">
        <v>27480</v>
      </c>
      <c r="B20245" s="2" t="s">
        <v>27481</v>
      </c>
      <c r="C20245">
        <v>5.5175999999999998</v>
      </c>
    </row>
    <row r="20246" spans="1:3">
      <c r="A20246" s="3" t="s">
        <v>27482</v>
      </c>
      <c r="B20246" s="2" t="s">
        <v>24764</v>
      </c>
      <c r="C20246">
        <v>6.1343999999999994</v>
      </c>
    </row>
    <row r="20247" spans="1:3">
      <c r="A20247" s="3" t="s">
        <v>27483</v>
      </c>
      <c r="B20247" s="2" t="s">
        <v>24764</v>
      </c>
      <c r="C20247">
        <v>6.7751999999999999</v>
      </c>
    </row>
    <row r="20248" spans="1:3">
      <c r="A20248" s="3" t="s">
        <v>27484</v>
      </c>
      <c r="B20248" s="2" t="s">
        <v>24764</v>
      </c>
      <c r="C20248">
        <v>6.597599999999999</v>
      </c>
    </row>
    <row r="20249" spans="1:3">
      <c r="A20249" s="3" t="s">
        <v>27485</v>
      </c>
      <c r="B20249" s="2" t="s">
        <v>24764</v>
      </c>
      <c r="C20249">
        <v>6.6840000000000002</v>
      </c>
    </row>
    <row r="20250" spans="1:3">
      <c r="A20250" s="3" t="s">
        <v>27486</v>
      </c>
      <c r="B20250" s="2" t="s">
        <v>24764</v>
      </c>
      <c r="C20250">
        <v>15.055199999999999</v>
      </c>
    </row>
    <row r="20251" spans="1:3">
      <c r="A20251" s="3" t="s">
        <v>27487</v>
      </c>
      <c r="B20251" s="2" t="s">
        <v>27488</v>
      </c>
      <c r="C20251">
        <v>1.4303999999999999</v>
      </c>
    </row>
    <row r="20252" spans="1:3">
      <c r="A20252" s="3" t="s">
        <v>27489</v>
      </c>
      <c r="B20252" s="2" t="s">
        <v>27490</v>
      </c>
      <c r="C20252">
        <v>1.9056</v>
      </c>
    </row>
    <row r="20253" spans="1:3">
      <c r="A20253" s="3" t="s">
        <v>27491</v>
      </c>
      <c r="B20253" s="2" t="s">
        <v>24764</v>
      </c>
      <c r="C20253">
        <v>14.6904</v>
      </c>
    </row>
    <row r="20254" spans="1:3">
      <c r="A20254" s="3" t="s">
        <v>27492</v>
      </c>
      <c r="B20254" s="2" t="s">
        <v>24764</v>
      </c>
      <c r="C20254">
        <v>37.135199999999998</v>
      </c>
    </row>
    <row r="20255" spans="1:3">
      <c r="A20255" s="3" t="s">
        <v>27493</v>
      </c>
      <c r="B20255" s="2" t="s">
        <v>24764</v>
      </c>
      <c r="C20255">
        <v>26.448</v>
      </c>
    </row>
    <row r="20256" spans="1:3">
      <c r="A20256" s="3" t="s">
        <v>27494</v>
      </c>
      <c r="B20256" s="2" t="s">
        <v>26103</v>
      </c>
      <c r="C20256">
        <v>0.26400000000000001</v>
      </c>
    </row>
    <row r="20257" spans="1:3">
      <c r="A20257" s="3" t="s">
        <v>27495</v>
      </c>
      <c r="B20257" s="2" t="s">
        <v>26103</v>
      </c>
      <c r="C20257">
        <v>0.26400000000000001</v>
      </c>
    </row>
    <row r="20258" spans="1:3">
      <c r="A20258" s="3" t="s">
        <v>27496</v>
      </c>
      <c r="B20258" s="2" t="s">
        <v>26103</v>
      </c>
      <c r="C20258">
        <v>0.30959999999999999</v>
      </c>
    </row>
    <row r="20259" spans="1:3">
      <c r="A20259" s="3" t="s">
        <v>27497</v>
      </c>
      <c r="B20259" s="2" t="s">
        <v>26103</v>
      </c>
      <c r="C20259">
        <v>0.44159999999999999</v>
      </c>
    </row>
    <row r="20260" spans="1:3">
      <c r="A20260" s="3" t="s">
        <v>27498</v>
      </c>
      <c r="B20260" s="2" t="s">
        <v>26103</v>
      </c>
      <c r="C20260">
        <v>0.30959999999999999</v>
      </c>
    </row>
    <row r="20261" spans="1:3">
      <c r="A20261" s="3" t="s">
        <v>27499</v>
      </c>
      <c r="B20261" s="2" t="s">
        <v>26103</v>
      </c>
      <c r="C20261">
        <v>0.41039999999999999</v>
      </c>
    </row>
    <row r="20262" spans="1:3">
      <c r="A20262" s="3" t="s">
        <v>27500</v>
      </c>
      <c r="B20262" s="2" t="s">
        <v>26103</v>
      </c>
      <c r="C20262">
        <v>0.43680000000000002</v>
      </c>
    </row>
    <row r="20263" spans="1:3">
      <c r="A20263" s="3" t="s">
        <v>27501</v>
      </c>
      <c r="B20263" s="2" t="s">
        <v>26103</v>
      </c>
      <c r="C20263">
        <v>0.45599999999999996</v>
      </c>
    </row>
    <row r="20264" spans="1:3">
      <c r="A20264" s="3" t="s">
        <v>27502</v>
      </c>
      <c r="B20264" s="2" t="s">
        <v>26103</v>
      </c>
      <c r="C20264">
        <v>0.69599999999999995</v>
      </c>
    </row>
    <row r="20265" spans="1:3">
      <c r="A20265" s="3" t="s">
        <v>27503</v>
      </c>
      <c r="B20265" s="2" t="s">
        <v>26103</v>
      </c>
      <c r="C20265">
        <v>0.54239999999999988</v>
      </c>
    </row>
    <row r="20266" spans="1:3">
      <c r="A20266" s="3" t="s">
        <v>27504</v>
      </c>
      <c r="B20266" s="2" t="s">
        <v>26103</v>
      </c>
      <c r="C20266">
        <v>0.26400000000000001</v>
      </c>
    </row>
    <row r="20267" spans="1:3">
      <c r="A20267" s="3" t="s">
        <v>27505</v>
      </c>
      <c r="B20267" s="2" t="s">
        <v>26103</v>
      </c>
      <c r="C20267">
        <v>0.26400000000000001</v>
      </c>
    </row>
    <row r="20268" spans="1:3">
      <c r="A20268" s="3" t="s">
        <v>27506</v>
      </c>
      <c r="B20268" s="2" t="s">
        <v>26103</v>
      </c>
      <c r="C20268">
        <v>0.30959999999999999</v>
      </c>
    </row>
    <row r="20269" spans="1:3">
      <c r="A20269" s="3" t="s">
        <v>27507</v>
      </c>
      <c r="B20269" s="2" t="s">
        <v>26103</v>
      </c>
      <c r="C20269">
        <v>0.65999999999999992</v>
      </c>
    </row>
    <row r="20270" spans="1:3">
      <c r="A20270" s="3" t="s">
        <v>27508</v>
      </c>
      <c r="B20270" s="2" t="s">
        <v>27509</v>
      </c>
      <c r="C20270">
        <v>2.6903999999999999</v>
      </c>
    </row>
    <row r="20271" spans="1:3">
      <c r="A20271" s="3" t="s">
        <v>27510</v>
      </c>
      <c r="B20271" s="2" t="s">
        <v>27511</v>
      </c>
      <c r="C20271">
        <v>2.6903999999999999</v>
      </c>
    </row>
    <row r="20272" spans="1:3">
      <c r="A20272" s="3" t="s">
        <v>27512</v>
      </c>
      <c r="B20272" s="2" t="s">
        <v>27513</v>
      </c>
      <c r="C20272">
        <v>2.976</v>
      </c>
    </row>
    <row r="20273" spans="1:3">
      <c r="A20273" s="3" t="s">
        <v>27514</v>
      </c>
      <c r="B20273" s="2" t="s">
        <v>27515</v>
      </c>
      <c r="C20273">
        <v>4.7640000000000002</v>
      </c>
    </row>
    <row r="20274" spans="1:3">
      <c r="A20274" s="3" t="s">
        <v>27516</v>
      </c>
      <c r="B20274" s="2" t="s">
        <v>27517</v>
      </c>
      <c r="C20274">
        <v>3.6335999999999999</v>
      </c>
    </row>
    <row r="20275" spans="1:3">
      <c r="A20275" s="3" t="s">
        <v>27518</v>
      </c>
      <c r="B20275" s="2" t="s">
        <v>27519</v>
      </c>
      <c r="C20275">
        <v>4.4808000000000003</v>
      </c>
    </row>
    <row r="20276" spans="1:3">
      <c r="A20276" s="3" t="s">
        <v>27520</v>
      </c>
      <c r="B20276" s="2" t="s">
        <v>27521</v>
      </c>
      <c r="C20276">
        <v>6.6048</v>
      </c>
    </row>
    <row r="20277" spans="1:3">
      <c r="A20277" s="3" t="s">
        <v>27522</v>
      </c>
      <c r="B20277" s="2" t="s">
        <v>27523</v>
      </c>
      <c r="C20277">
        <v>5.8991999999999996</v>
      </c>
    </row>
    <row r="20278" spans="1:3">
      <c r="A20278" s="3" t="s">
        <v>27524</v>
      </c>
      <c r="B20278" s="2" t="s">
        <v>27525</v>
      </c>
      <c r="C20278">
        <v>12.218399999999999</v>
      </c>
    </row>
    <row r="20279" spans="1:3">
      <c r="A20279" s="3" t="s">
        <v>27526</v>
      </c>
      <c r="B20279" s="2" t="s">
        <v>27527</v>
      </c>
      <c r="C20279">
        <v>15.851999999999999</v>
      </c>
    </row>
    <row r="20280" spans="1:3">
      <c r="A20280" s="3" t="s">
        <v>27528</v>
      </c>
      <c r="B20280" s="2" t="s">
        <v>27529</v>
      </c>
      <c r="C20280">
        <v>18.398399999999999</v>
      </c>
    </row>
    <row r="20281" spans="1:3">
      <c r="A20281" s="3" t="s">
        <v>27530</v>
      </c>
      <c r="B20281" s="2" t="s">
        <v>27531</v>
      </c>
      <c r="C20281">
        <v>24.863999999999997</v>
      </c>
    </row>
    <row r="20282" spans="1:3">
      <c r="A20282" s="3" t="s">
        <v>27532</v>
      </c>
      <c r="B20282" s="2" t="s">
        <v>27533</v>
      </c>
      <c r="C20282">
        <v>36.047999999999995</v>
      </c>
    </row>
    <row r="20283" spans="1:3">
      <c r="A20283" s="3" t="s">
        <v>27534</v>
      </c>
      <c r="B20283" s="2" t="s">
        <v>27535</v>
      </c>
      <c r="C20283">
        <v>42.036000000000001</v>
      </c>
    </row>
    <row r="20284" spans="1:3">
      <c r="A20284" s="3" t="s">
        <v>27536</v>
      </c>
      <c r="B20284" s="2" t="s">
        <v>27537</v>
      </c>
      <c r="C20284">
        <v>2.1048</v>
      </c>
    </row>
    <row r="20285" spans="1:3">
      <c r="A20285" s="3" t="s">
        <v>27538</v>
      </c>
      <c r="B20285" s="2" t="s">
        <v>27537</v>
      </c>
      <c r="C20285">
        <v>3.4247999999999998</v>
      </c>
    </row>
    <row r="20286" spans="1:3">
      <c r="A20286" s="3" t="s">
        <v>27539</v>
      </c>
      <c r="B20286" s="2" t="s">
        <v>27540</v>
      </c>
      <c r="C20286">
        <v>6.2399999999999997E-2</v>
      </c>
    </row>
    <row r="20287" spans="1:3">
      <c r="A20287" s="3" t="s">
        <v>27541</v>
      </c>
      <c r="B20287" s="2" t="s">
        <v>27540</v>
      </c>
      <c r="C20287">
        <v>6.9599999999999995E-2</v>
      </c>
    </row>
    <row r="20288" spans="1:3">
      <c r="A20288" s="3" t="s">
        <v>27542</v>
      </c>
      <c r="B20288" s="2" t="s">
        <v>27543</v>
      </c>
      <c r="C20288">
        <v>0.46799999999999997</v>
      </c>
    </row>
    <row r="20289" spans="1:3">
      <c r="A20289" s="3" t="s">
        <v>27544</v>
      </c>
      <c r="B20289" s="2" t="s">
        <v>27543</v>
      </c>
      <c r="C20289">
        <v>9.6000000000000002E-2</v>
      </c>
    </row>
    <row r="20290" spans="1:3">
      <c r="A20290" s="3" t="s">
        <v>27545</v>
      </c>
      <c r="B20290" s="2" t="s">
        <v>27543</v>
      </c>
      <c r="C20290">
        <v>0.108</v>
      </c>
    </row>
    <row r="20291" spans="1:3">
      <c r="A20291" s="3" t="s">
        <v>27546</v>
      </c>
      <c r="B20291" s="2" t="s">
        <v>27543</v>
      </c>
      <c r="C20291">
        <v>0.2208</v>
      </c>
    </row>
    <row r="20292" spans="1:3">
      <c r="A20292" s="3" t="s">
        <v>27547</v>
      </c>
      <c r="B20292" s="2" t="s">
        <v>27548</v>
      </c>
      <c r="C20292">
        <v>0.14399999999999999</v>
      </c>
    </row>
    <row r="20293" spans="1:3">
      <c r="A20293" s="3" t="s">
        <v>27549</v>
      </c>
      <c r="B20293" s="2" t="s">
        <v>27548</v>
      </c>
      <c r="C20293">
        <v>0.18240000000000001</v>
      </c>
    </row>
    <row r="20294" spans="1:3">
      <c r="A20294" s="3" t="s">
        <v>27550</v>
      </c>
      <c r="B20294" s="2" t="s">
        <v>27548</v>
      </c>
      <c r="C20294">
        <v>6.2399999999999997E-2</v>
      </c>
    </row>
    <row r="20295" spans="1:3">
      <c r="A20295" s="3" t="s">
        <v>27551</v>
      </c>
      <c r="B20295" s="2" t="s">
        <v>27548</v>
      </c>
      <c r="C20295">
        <v>0.1152</v>
      </c>
    </row>
    <row r="20296" spans="1:3">
      <c r="A20296" s="3" t="s">
        <v>27552</v>
      </c>
      <c r="B20296" s="2" t="s">
        <v>27553</v>
      </c>
      <c r="C20296">
        <v>7.1999999999999995E-2</v>
      </c>
    </row>
    <row r="20297" spans="1:3">
      <c r="A20297" s="3" t="s">
        <v>27554</v>
      </c>
      <c r="B20297" s="2" t="s">
        <v>27553</v>
      </c>
      <c r="C20297">
        <v>7.9200000000000007E-2</v>
      </c>
    </row>
    <row r="20298" spans="1:3">
      <c r="A20298" s="3" t="s">
        <v>27555</v>
      </c>
      <c r="B20298" s="2" t="s">
        <v>27553</v>
      </c>
      <c r="C20298">
        <v>3.8399999999999997E-2</v>
      </c>
    </row>
    <row r="20299" spans="1:3">
      <c r="A20299" s="3" t="s">
        <v>27556</v>
      </c>
      <c r="B20299" s="2" t="s">
        <v>27557</v>
      </c>
      <c r="C20299">
        <v>18.861599999999999</v>
      </c>
    </row>
    <row r="20300" spans="1:3">
      <c r="A20300" s="3" t="s">
        <v>27558</v>
      </c>
      <c r="B20300" s="2" t="s">
        <v>27557</v>
      </c>
      <c r="C20300">
        <v>21.3216</v>
      </c>
    </row>
    <row r="20301" spans="1:3">
      <c r="A20301" s="3" t="s">
        <v>27559</v>
      </c>
      <c r="B20301" s="2" t="s">
        <v>27557</v>
      </c>
      <c r="C20301">
        <v>31.063200000000002</v>
      </c>
    </row>
    <row r="20302" spans="1:3">
      <c r="A20302" s="3" t="s">
        <v>27560</v>
      </c>
      <c r="B20302" s="2" t="s">
        <v>27557</v>
      </c>
      <c r="C20302">
        <v>42.153599999999997</v>
      </c>
    </row>
    <row r="20303" spans="1:3">
      <c r="A20303" s="3" t="s">
        <v>27561</v>
      </c>
      <c r="B20303" s="2" t="s">
        <v>27557</v>
      </c>
      <c r="C20303">
        <v>46.872</v>
      </c>
    </row>
    <row r="20304" spans="1:3">
      <c r="A20304" s="3" t="s">
        <v>27562</v>
      </c>
      <c r="B20304" s="2" t="s">
        <v>27557</v>
      </c>
      <c r="C20304">
        <v>59.476799999999997</v>
      </c>
    </row>
    <row r="20305" spans="1:3">
      <c r="A20305" s="3" t="s">
        <v>27563</v>
      </c>
      <c r="B20305" s="2" t="s">
        <v>27557</v>
      </c>
      <c r="C20305">
        <v>9.2279999999999998</v>
      </c>
    </row>
    <row r="20306" spans="1:3">
      <c r="A20306" s="3" t="s">
        <v>27564</v>
      </c>
      <c r="B20306" s="2" t="s">
        <v>27557</v>
      </c>
      <c r="C20306">
        <v>9.8423999999999996</v>
      </c>
    </row>
    <row r="20307" spans="1:3">
      <c r="A20307" s="3" t="s">
        <v>27565</v>
      </c>
      <c r="B20307" s="2" t="s">
        <v>27557</v>
      </c>
      <c r="C20307">
        <v>11.304</v>
      </c>
    </row>
    <row r="20308" spans="1:3">
      <c r="A20308" s="3" t="s">
        <v>27566</v>
      </c>
      <c r="B20308" s="2" t="s">
        <v>27557</v>
      </c>
      <c r="C20308">
        <v>13.5816</v>
      </c>
    </row>
    <row r="20309" spans="1:3">
      <c r="A20309" s="3" t="s">
        <v>27567</v>
      </c>
      <c r="B20309" s="2" t="s">
        <v>27557</v>
      </c>
      <c r="C20309">
        <v>15.381600000000001</v>
      </c>
    </row>
    <row r="20310" spans="1:3">
      <c r="A20310" s="3" t="s">
        <v>27568</v>
      </c>
      <c r="B20310" s="2" t="s">
        <v>27557</v>
      </c>
      <c r="C20310">
        <v>22.363199999999999</v>
      </c>
    </row>
    <row r="20311" spans="1:3">
      <c r="A20311" s="3" t="s">
        <v>27569</v>
      </c>
      <c r="B20311" s="2" t="s">
        <v>27557</v>
      </c>
      <c r="C20311">
        <v>30.347999999999999</v>
      </c>
    </row>
    <row r="20312" spans="1:3">
      <c r="A20312" s="3" t="s">
        <v>27570</v>
      </c>
      <c r="B20312" s="2" t="s">
        <v>27557</v>
      </c>
      <c r="C20312">
        <v>33.712800000000001</v>
      </c>
    </row>
    <row r="20313" spans="1:3">
      <c r="A20313" s="3" t="s">
        <v>27571</v>
      </c>
      <c r="B20313" s="2" t="s">
        <v>27557</v>
      </c>
      <c r="C20313">
        <v>42.847200000000001</v>
      </c>
    </row>
    <row r="20314" spans="1:3">
      <c r="A20314" s="3" t="s">
        <v>27572</v>
      </c>
      <c r="B20314" s="2" t="s">
        <v>27557</v>
      </c>
      <c r="C20314">
        <v>10.2576</v>
      </c>
    </row>
    <row r="20315" spans="1:3">
      <c r="A20315" s="3" t="s">
        <v>27573</v>
      </c>
      <c r="B20315" s="2" t="s">
        <v>27557</v>
      </c>
      <c r="C20315">
        <v>10.929599999999999</v>
      </c>
    </row>
    <row r="20316" spans="1:3">
      <c r="A20316" s="3" t="s">
        <v>27574</v>
      </c>
      <c r="B20316" s="2" t="s">
        <v>27557</v>
      </c>
      <c r="C20316">
        <v>12.564</v>
      </c>
    </row>
    <row r="20317" spans="1:3">
      <c r="A20317" s="3" t="s">
        <v>27575</v>
      </c>
      <c r="B20317" s="2" t="s">
        <v>27557</v>
      </c>
      <c r="C20317">
        <v>15.088799999999999</v>
      </c>
    </row>
    <row r="20318" spans="1:3">
      <c r="A20318" s="3" t="s">
        <v>27576</v>
      </c>
      <c r="B20318" s="2" t="s">
        <v>27557</v>
      </c>
      <c r="C20318">
        <v>17.090399999999999</v>
      </c>
    </row>
    <row r="20319" spans="1:3">
      <c r="A20319" s="3" t="s">
        <v>27577</v>
      </c>
      <c r="B20319" s="2" t="s">
        <v>27557</v>
      </c>
      <c r="C20319">
        <v>24.849600000000002</v>
      </c>
    </row>
    <row r="20320" spans="1:3">
      <c r="A20320" s="3" t="s">
        <v>27578</v>
      </c>
      <c r="B20320" s="2" t="s">
        <v>27557</v>
      </c>
      <c r="C20320">
        <v>33.717600000000004</v>
      </c>
    </row>
    <row r="20321" spans="1:3">
      <c r="A20321" s="3" t="s">
        <v>27579</v>
      </c>
      <c r="B20321" s="2" t="s">
        <v>27557</v>
      </c>
      <c r="C20321">
        <v>37.459200000000003</v>
      </c>
    </row>
    <row r="20322" spans="1:3">
      <c r="A20322" s="3" t="s">
        <v>27580</v>
      </c>
      <c r="B20322" s="2" t="s">
        <v>27557</v>
      </c>
      <c r="C20322">
        <v>47.601599999999998</v>
      </c>
    </row>
    <row r="20323" spans="1:3">
      <c r="A20323" s="3" t="s">
        <v>27581</v>
      </c>
      <c r="B20323" s="2" t="s">
        <v>27557</v>
      </c>
      <c r="C20323">
        <v>13.824</v>
      </c>
    </row>
    <row r="20324" spans="1:3">
      <c r="A20324" s="3" t="s">
        <v>27582</v>
      </c>
      <c r="B20324" s="2" t="s">
        <v>27557</v>
      </c>
      <c r="C20324">
        <v>16.598399999999998</v>
      </c>
    </row>
    <row r="20325" spans="1:3">
      <c r="A20325" s="3" t="s">
        <v>27583</v>
      </c>
      <c r="B20325" s="2" t="s">
        <v>27557</v>
      </c>
      <c r="C20325">
        <v>18.801600000000001</v>
      </c>
    </row>
    <row r="20326" spans="1:3">
      <c r="A20326" s="3" t="s">
        <v>27584</v>
      </c>
      <c r="B20326" s="2" t="s">
        <v>27557</v>
      </c>
      <c r="C20326">
        <v>27.333600000000001</v>
      </c>
    </row>
    <row r="20327" spans="1:3">
      <c r="A20327" s="3" t="s">
        <v>27585</v>
      </c>
      <c r="B20327" s="2" t="s">
        <v>27557</v>
      </c>
      <c r="C20327">
        <v>37.0944</v>
      </c>
    </row>
    <row r="20328" spans="1:3">
      <c r="A20328" s="3" t="s">
        <v>27586</v>
      </c>
      <c r="B20328" s="2" t="s">
        <v>27557</v>
      </c>
      <c r="C20328">
        <v>41.200799999999994</v>
      </c>
    </row>
    <row r="20329" spans="1:3">
      <c r="A20329" s="3" t="s">
        <v>27587</v>
      </c>
      <c r="B20329" s="2" t="s">
        <v>27557</v>
      </c>
      <c r="C20329">
        <v>52.363199999999999</v>
      </c>
    </row>
    <row r="20330" spans="1:3">
      <c r="A20330" s="3" t="s">
        <v>27588</v>
      </c>
      <c r="B20330" s="2" t="s">
        <v>25982</v>
      </c>
      <c r="C20330">
        <v>24.081600000000002</v>
      </c>
    </row>
    <row r="20331" spans="1:3">
      <c r="A20331" s="3" t="s">
        <v>27589</v>
      </c>
      <c r="B20331" s="2" t="s">
        <v>27590</v>
      </c>
      <c r="C20331">
        <v>17.618399999999998</v>
      </c>
    </row>
    <row r="20332" spans="1:3">
      <c r="A20332" s="3" t="s">
        <v>27591</v>
      </c>
      <c r="B20332" s="2" t="s">
        <v>27590</v>
      </c>
      <c r="C20332">
        <v>18.379199999999997</v>
      </c>
    </row>
    <row r="20333" spans="1:3">
      <c r="A20333" s="3" t="s">
        <v>27592</v>
      </c>
      <c r="B20333" s="2" t="s">
        <v>27590</v>
      </c>
      <c r="C20333">
        <v>19.603200000000001</v>
      </c>
    </row>
    <row r="20334" spans="1:3">
      <c r="A20334" s="3" t="s">
        <v>27593</v>
      </c>
      <c r="B20334" s="2" t="s">
        <v>27590</v>
      </c>
      <c r="C20334">
        <v>20.3736</v>
      </c>
    </row>
    <row r="20335" spans="1:3">
      <c r="A20335" s="3" t="s">
        <v>27594</v>
      </c>
      <c r="B20335" s="2" t="s">
        <v>27590</v>
      </c>
      <c r="C20335">
        <v>21.576000000000001</v>
      </c>
    </row>
    <row r="20336" spans="1:3">
      <c r="A20336" s="3" t="s">
        <v>27595</v>
      </c>
      <c r="B20336" s="2" t="s">
        <v>27596</v>
      </c>
      <c r="C20336">
        <v>20.308800000000002</v>
      </c>
    </row>
    <row r="20337" spans="1:3">
      <c r="A20337" s="3" t="s">
        <v>27597</v>
      </c>
      <c r="B20337" s="2" t="s">
        <v>27598</v>
      </c>
      <c r="C20337">
        <v>6.9815999999999994</v>
      </c>
    </row>
    <row r="20338" spans="1:3">
      <c r="A20338" s="3" t="s">
        <v>27599</v>
      </c>
      <c r="B20338" s="2" t="s">
        <v>27598</v>
      </c>
      <c r="C20338">
        <v>4.1231999999999998</v>
      </c>
    </row>
    <row r="20339" spans="1:3">
      <c r="A20339" s="3" t="s">
        <v>27600</v>
      </c>
      <c r="B20339" s="2" t="s">
        <v>27598</v>
      </c>
      <c r="C20339">
        <v>4.8575999999999997</v>
      </c>
    </row>
    <row r="20340" spans="1:3">
      <c r="A20340" s="3" t="s">
        <v>27601</v>
      </c>
      <c r="B20340" s="2" t="s">
        <v>27598</v>
      </c>
      <c r="C20340">
        <v>6.0743999999999998</v>
      </c>
    </row>
    <row r="20341" spans="1:3">
      <c r="A20341" s="3" t="s">
        <v>27602</v>
      </c>
      <c r="B20341" s="2" t="s">
        <v>27603</v>
      </c>
      <c r="C20341">
        <v>1.3679999999999999</v>
      </c>
    </row>
    <row r="20342" spans="1:3">
      <c r="A20342" s="3" t="s">
        <v>27604</v>
      </c>
      <c r="B20342" s="2" t="s">
        <v>27603</v>
      </c>
      <c r="C20342">
        <v>1.4159999999999999</v>
      </c>
    </row>
    <row r="20343" spans="1:3">
      <c r="A20343" s="3" t="s">
        <v>27605</v>
      </c>
      <c r="B20343" s="2" t="s">
        <v>27603</v>
      </c>
      <c r="C20343">
        <v>1.512</v>
      </c>
    </row>
    <row r="20344" spans="1:3">
      <c r="A20344" s="3" t="s">
        <v>27606</v>
      </c>
      <c r="B20344" s="2" t="s">
        <v>27603</v>
      </c>
      <c r="C20344">
        <v>1.6008</v>
      </c>
    </row>
    <row r="20345" spans="1:3">
      <c r="A20345" s="3" t="s">
        <v>27607</v>
      </c>
      <c r="B20345" s="2" t="s">
        <v>27603</v>
      </c>
      <c r="C20345">
        <v>1.6968000000000001</v>
      </c>
    </row>
    <row r="20346" spans="1:3">
      <c r="A20346" s="3" t="s">
        <v>27608</v>
      </c>
      <c r="B20346" s="2" t="s">
        <v>27603</v>
      </c>
      <c r="C20346">
        <v>3.2087999999999997</v>
      </c>
    </row>
    <row r="20347" spans="1:3">
      <c r="A20347" s="3" t="s">
        <v>27609</v>
      </c>
      <c r="B20347" s="2" t="s">
        <v>27603</v>
      </c>
      <c r="C20347">
        <v>3.5375999999999999</v>
      </c>
    </row>
    <row r="20348" spans="1:3">
      <c r="A20348" s="3" t="s">
        <v>27610</v>
      </c>
      <c r="B20348" s="2" t="s">
        <v>27603</v>
      </c>
      <c r="C20348">
        <v>3.6791999999999998</v>
      </c>
    </row>
    <row r="20349" spans="1:3">
      <c r="A20349" s="3" t="s">
        <v>27611</v>
      </c>
      <c r="B20349" s="2" t="s">
        <v>27603</v>
      </c>
      <c r="C20349">
        <v>3.9647999999999999</v>
      </c>
    </row>
    <row r="20350" spans="1:3">
      <c r="A20350" s="3" t="s">
        <v>27612</v>
      </c>
      <c r="B20350" s="2" t="s">
        <v>27603</v>
      </c>
      <c r="C20350">
        <v>4.2456000000000005</v>
      </c>
    </row>
    <row r="20351" spans="1:3">
      <c r="A20351" s="3" t="s">
        <v>27613</v>
      </c>
      <c r="B20351" s="2" t="s">
        <v>27603</v>
      </c>
      <c r="C20351">
        <v>5.8031999999999995</v>
      </c>
    </row>
    <row r="20352" spans="1:3">
      <c r="A20352" s="3" t="s">
        <v>27614</v>
      </c>
      <c r="B20352" s="2" t="s">
        <v>27603</v>
      </c>
      <c r="C20352">
        <v>7.6895999999999995</v>
      </c>
    </row>
    <row r="20353" spans="1:3">
      <c r="A20353" s="3" t="s">
        <v>27615</v>
      </c>
      <c r="B20353" s="2" t="s">
        <v>25984</v>
      </c>
      <c r="C20353">
        <v>5.7287999999999997</v>
      </c>
    </row>
    <row r="20354" spans="1:3">
      <c r="A20354" s="3" t="s">
        <v>27616</v>
      </c>
      <c r="B20354" s="2" t="s">
        <v>27617</v>
      </c>
      <c r="C20354">
        <v>0.34799999999999998</v>
      </c>
    </row>
    <row r="20355" spans="1:3">
      <c r="A20355" s="3" t="s">
        <v>27618</v>
      </c>
      <c r="B20355" s="2" t="s">
        <v>27619</v>
      </c>
      <c r="C20355">
        <v>30.556799999999996</v>
      </c>
    </row>
    <row r="20356" spans="1:3">
      <c r="A20356" s="3" t="s">
        <v>27620</v>
      </c>
      <c r="B20356" s="2" t="s">
        <v>27619</v>
      </c>
      <c r="C20356">
        <v>35.155199999999994</v>
      </c>
    </row>
    <row r="20357" spans="1:3">
      <c r="A20357" s="3" t="s">
        <v>27621</v>
      </c>
      <c r="B20357" s="2" t="s">
        <v>27619</v>
      </c>
      <c r="C20357">
        <v>48.561599999999999</v>
      </c>
    </row>
    <row r="20358" spans="1:3">
      <c r="A20358" s="3" t="s">
        <v>27622</v>
      </c>
      <c r="B20358" s="2" t="s">
        <v>27619</v>
      </c>
      <c r="C20358">
        <v>69.916799999999995</v>
      </c>
    </row>
    <row r="20359" spans="1:3">
      <c r="A20359" s="3" t="s">
        <v>27623</v>
      </c>
      <c r="B20359" s="2" t="s">
        <v>27619</v>
      </c>
      <c r="C20359">
        <v>80.150399999999991</v>
      </c>
    </row>
    <row r="20360" spans="1:3">
      <c r="A20360" s="3" t="s">
        <v>27624</v>
      </c>
      <c r="B20360" s="2" t="s">
        <v>27619</v>
      </c>
      <c r="C20360">
        <v>100.45439999999999</v>
      </c>
    </row>
    <row r="20361" spans="1:3">
      <c r="A20361" s="3" t="s">
        <v>27625</v>
      </c>
      <c r="B20361" s="2" t="s">
        <v>27619</v>
      </c>
      <c r="C20361">
        <v>16.8096</v>
      </c>
    </row>
    <row r="20362" spans="1:3">
      <c r="A20362" s="3" t="s">
        <v>27626</v>
      </c>
      <c r="B20362" s="2" t="s">
        <v>27619</v>
      </c>
      <c r="C20362">
        <v>17.829599999999999</v>
      </c>
    </row>
    <row r="20363" spans="1:3">
      <c r="A20363" s="3" t="s">
        <v>27627</v>
      </c>
      <c r="B20363" s="2" t="s">
        <v>27619</v>
      </c>
      <c r="C20363">
        <v>18.7728</v>
      </c>
    </row>
    <row r="20364" spans="1:3">
      <c r="A20364" s="3" t="s">
        <v>27628</v>
      </c>
      <c r="B20364" s="2" t="s">
        <v>27619</v>
      </c>
      <c r="C20364">
        <v>22.005599999999998</v>
      </c>
    </row>
    <row r="20365" spans="1:3">
      <c r="A20365" s="3" t="s">
        <v>27629</v>
      </c>
      <c r="B20365" s="2" t="s">
        <v>27619</v>
      </c>
      <c r="C20365">
        <v>25.298399999999997</v>
      </c>
    </row>
    <row r="20366" spans="1:3">
      <c r="A20366" s="3" t="s">
        <v>27630</v>
      </c>
      <c r="B20366" s="2" t="s">
        <v>27619</v>
      </c>
      <c r="C20366">
        <v>34.977600000000002</v>
      </c>
    </row>
    <row r="20367" spans="1:3">
      <c r="A20367" s="3" t="s">
        <v>27631</v>
      </c>
      <c r="B20367" s="2" t="s">
        <v>27619</v>
      </c>
      <c r="C20367">
        <v>50.404800000000002</v>
      </c>
    </row>
    <row r="20368" spans="1:3">
      <c r="A20368" s="3" t="s">
        <v>27632</v>
      </c>
      <c r="B20368" s="2" t="s">
        <v>27619</v>
      </c>
      <c r="C20368">
        <v>57.707999999999998</v>
      </c>
    </row>
    <row r="20369" spans="1:3">
      <c r="A20369" s="3" t="s">
        <v>27633</v>
      </c>
      <c r="B20369" s="2" t="s">
        <v>27619</v>
      </c>
      <c r="C20369">
        <v>72.2928</v>
      </c>
    </row>
    <row r="20370" spans="1:3">
      <c r="A20370" s="3" t="s">
        <v>27634</v>
      </c>
      <c r="B20370" s="2" t="s">
        <v>27619</v>
      </c>
      <c r="C20370">
        <v>18.674399999999999</v>
      </c>
    </row>
    <row r="20371" spans="1:3">
      <c r="A20371" s="3" t="s">
        <v>27635</v>
      </c>
      <c r="B20371" s="2" t="s">
        <v>27619</v>
      </c>
      <c r="C20371">
        <v>19.804799999999997</v>
      </c>
    </row>
    <row r="20372" spans="1:3">
      <c r="A20372" s="3" t="s">
        <v>27636</v>
      </c>
      <c r="B20372" s="2" t="s">
        <v>27619</v>
      </c>
      <c r="C20372">
        <v>20.856000000000002</v>
      </c>
    </row>
    <row r="20373" spans="1:3">
      <c r="A20373" s="3" t="s">
        <v>27637</v>
      </c>
      <c r="B20373" s="2" t="s">
        <v>27619</v>
      </c>
      <c r="C20373">
        <v>24.456</v>
      </c>
    </row>
    <row r="20374" spans="1:3">
      <c r="A20374" s="3" t="s">
        <v>27638</v>
      </c>
      <c r="B20374" s="2" t="s">
        <v>27619</v>
      </c>
      <c r="C20374">
        <v>28.101600000000001</v>
      </c>
    </row>
    <row r="20375" spans="1:3">
      <c r="A20375" s="3" t="s">
        <v>27639</v>
      </c>
      <c r="B20375" s="2" t="s">
        <v>27619</v>
      </c>
      <c r="C20375">
        <v>38.867999999999995</v>
      </c>
    </row>
    <row r="20376" spans="1:3">
      <c r="A20376" s="3" t="s">
        <v>27640</v>
      </c>
      <c r="B20376" s="2" t="s">
        <v>27619</v>
      </c>
      <c r="C20376">
        <v>56.001599999999996</v>
      </c>
    </row>
    <row r="20377" spans="1:3">
      <c r="A20377" s="3" t="s">
        <v>27641</v>
      </c>
      <c r="B20377" s="2" t="s">
        <v>27619</v>
      </c>
      <c r="C20377">
        <v>64.125599999999991</v>
      </c>
    </row>
    <row r="20378" spans="1:3">
      <c r="A20378" s="3" t="s">
        <v>27642</v>
      </c>
      <c r="B20378" s="2" t="s">
        <v>27619</v>
      </c>
      <c r="C20378">
        <v>80.3232</v>
      </c>
    </row>
    <row r="20379" spans="1:3">
      <c r="A20379" s="3" t="s">
        <v>27643</v>
      </c>
      <c r="B20379" s="2" t="s">
        <v>27619</v>
      </c>
      <c r="C20379">
        <v>22.943999999999999</v>
      </c>
    </row>
    <row r="20380" spans="1:3">
      <c r="A20380" s="3" t="s">
        <v>27644</v>
      </c>
      <c r="B20380" s="2" t="s">
        <v>27619</v>
      </c>
      <c r="C20380">
        <v>26.899199999999997</v>
      </c>
    </row>
    <row r="20381" spans="1:3">
      <c r="A20381" s="3" t="s">
        <v>27645</v>
      </c>
      <c r="B20381" s="2" t="s">
        <v>27619</v>
      </c>
      <c r="C20381">
        <v>30.916799999999999</v>
      </c>
    </row>
    <row r="20382" spans="1:3">
      <c r="A20382" s="3" t="s">
        <v>27646</v>
      </c>
      <c r="B20382" s="2" t="s">
        <v>27619</v>
      </c>
      <c r="C20382">
        <v>37.327199999999998</v>
      </c>
    </row>
    <row r="20383" spans="1:3">
      <c r="A20383" s="3" t="s">
        <v>27647</v>
      </c>
      <c r="B20383" s="2" t="s">
        <v>27619</v>
      </c>
      <c r="C20383">
        <v>42.753599999999992</v>
      </c>
    </row>
    <row r="20384" spans="1:3">
      <c r="A20384" s="3" t="s">
        <v>27648</v>
      </c>
      <c r="B20384" s="2" t="s">
        <v>27619</v>
      </c>
      <c r="C20384">
        <v>61.603200000000001</v>
      </c>
    </row>
    <row r="20385" spans="1:3">
      <c r="A20385" s="3" t="s">
        <v>27649</v>
      </c>
      <c r="B20385" s="2" t="s">
        <v>27619</v>
      </c>
      <c r="C20385">
        <v>70.535999999999987</v>
      </c>
    </row>
    <row r="20386" spans="1:3">
      <c r="A20386" s="3" t="s">
        <v>27650</v>
      </c>
      <c r="B20386" s="2" t="s">
        <v>27651</v>
      </c>
      <c r="C20386">
        <v>45.038399999999996</v>
      </c>
    </row>
    <row r="20387" spans="1:3">
      <c r="A20387" s="3" t="s">
        <v>27652</v>
      </c>
      <c r="B20387" s="2" t="s">
        <v>27653</v>
      </c>
      <c r="C20387">
        <v>51.972000000000001</v>
      </c>
    </row>
    <row r="20388" spans="1:3">
      <c r="A20388" s="3" t="s">
        <v>27654</v>
      </c>
      <c r="B20388" s="2" t="s">
        <v>27653</v>
      </c>
      <c r="C20388">
        <v>51.972000000000001</v>
      </c>
    </row>
    <row r="20389" spans="1:3">
      <c r="A20389" s="3" t="s">
        <v>27655</v>
      </c>
      <c r="B20389" s="2" t="s">
        <v>27653</v>
      </c>
      <c r="C20389">
        <v>58.665599999999998</v>
      </c>
    </row>
    <row r="20390" spans="1:3">
      <c r="A20390" s="3" t="s">
        <v>27656</v>
      </c>
      <c r="B20390" s="2" t="s">
        <v>27651</v>
      </c>
      <c r="C20390">
        <v>50.092799999999997</v>
      </c>
    </row>
    <row r="20391" spans="1:3">
      <c r="A20391" s="3" t="s">
        <v>27657</v>
      </c>
      <c r="B20391" s="2" t="s">
        <v>27653</v>
      </c>
      <c r="C20391">
        <v>57.038399999999996</v>
      </c>
    </row>
    <row r="20392" spans="1:3">
      <c r="A20392" s="3" t="s">
        <v>27658</v>
      </c>
      <c r="B20392" s="2" t="s">
        <v>27653</v>
      </c>
      <c r="C20392">
        <v>57.038399999999996</v>
      </c>
    </row>
    <row r="20393" spans="1:3">
      <c r="A20393" s="3" t="s">
        <v>27659</v>
      </c>
      <c r="B20393" s="2" t="s">
        <v>27653</v>
      </c>
      <c r="C20393">
        <v>63.729600000000005</v>
      </c>
    </row>
    <row r="20394" spans="1:3">
      <c r="A20394" s="3" t="s">
        <v>27660</v>
      </c>
      <c r="B20394" s="2" t="s">
        <v>27651</v>
      </c>
      <c r="C20394">
        <v>55.178399999999996</v>
      </c>
    </row>
    <row r="20395" spans="1:3">
      <c r="A20395" s="3" t="s">
        <v>27661</v>
      </c>
      <c r="B20395" s="2" t="s">
        <v>27653</v>
      </c>
      <c r="C20395">
        <v>62.119199999999992</v>
      </c>
    </row>
    <row r="20396" spans="1:3">
      <c r="A20396" s="3" t="s">
        <v>27662</v>
      </c>
      <c r="B20396" s="2" t="s">
        <v>27653</v>
      </c>
      <c r="C20396">
        <v>62.119199999999992</v>
      </c>
    </row>
    <row r="20397" spans="1:3">
      <c r="A20397" s="3" t="s">
        <v>27663</v>
      </c>
      <c r="B20397" s="2" t="s">
        <v>27653</v>
      </c>
      <c r="C20397">
        <v>68.81280000000001</v>
      </c>
    </row>
    <row r="20398" spans="1:3">
      <c r="A20398" s="3" t="s">
        <v>27664</v>
      </c>
      <c r="B20398" s="2" t="s">
        <v>27651</v>
      </c>
      <c r="C20398">
        <v>60.167999999999992</v>
      </c>
    </row>
    <row r="20399" spans="1:3">
      <c r="A20399" s="3" t="s">
        <v>27665</v>
      </c>
      <c r="B20399" s="2" t="s">
        <v>27653</v>
      </c>
      <c r="C20399">
        <v>67.115999999999985</v>
      </c>
    </row>
    <row r="20400" spans="1:3">
      <c r="A20400" s="3" t="s">
        <v>27666</v>
      </c>
      <c r="B20400" s="2" t="s">
        <v>27653</v>
      </c>
      <c r="C20400">
        <v>67.115999999999985</v>
      </c>
    </row>
    <row r="20401" spans="1:3">
      <c r="A20401" s="3" t="s">
        <v>27667</v>
      </c>
      <c r="B20401" s="2" t="s">
        <v>27653</v>
      </c>
      <c r="C20401">
        <v>73.811999999999998</v>
      </c>
    </row>
    <row r="20402" spans="1:3">
      <c r="A20402" s="3" t="s">
        <v>27668</v>
      </c>
      <c r="B20402" s="2" t="s">
        <v>27651</v>
      </c>
      <c r="C20402">
        <v>29.8536</v>
      </c>
    </row>
    <row r="20403" spans="1:3">
      <c r="A20403" s="3" t="s">
        <v>27669</v>
      </c>
      <c r="B20403" s="2" t="s">
        <v>27653</v>
      </c>
      <c r="C20403">
        <v>34.492799999999995</v>
      </c>
    </row>
    <row r="20404" spans="1:3">
      <c r="A20404" s="3" t="s">
        <v>27670</v>
      </c>
      <c r="B20404" s="2" t="s">
        <v>27653</v>
      </c>
      <c r="C20404">
        <v>34.492799999999995</v>
      </c>
    </row>
    <row r="20405" spans="1:3">
      <c r="A20405" s="3" t="s">
        <v>27671</v>
      </c>
      <c r="B20405" s="2" t="s">
        <v>27651</v>
      </c>
      <c r="C20405">
        <v>34.852799999999995</v>
      </c>
    </row>
    <row r="20406" spans="1:3">
      <c r="A20406" s="3" t="s">
        <v>27672</v>
      </c>
      <c r="B20406" s="2" t="s">
        <v>27653</v>
      </c>
      <c r="C20406">
        <v>39.499200000000002</v>
      </c>
    </row>
    <row r="20407" spans="1:3">
      <c r="A20407" s="3" t="s">
        <v>27673</v>
      </c>
      <c r="B20407" s="2" t="s">
        <v>27653</v>
      </c>
      <c r="C20407">
        <v>39.499200000000002</v>
      </c>
    </row>
    <row r="20408" spans="1:3">
      <c r="A20408" s="3" t="s">
        <v>27674</v>
      </c>
      <c r="B20408" s="2" t="s">
        <v>27653</v>
      </c>
      <c r="C20408">
        <v>43.886400000000002</v>
      </c>
    </row>
    <row r="20409" spans="1:3">
      <c r="A20409" s="3" t="s">
        <v>27675</v>
      </c>
      <c r="B20409" s="2" t="s">
        <v>27651</v>
      </c>
      <c r="C20409">
        <v>39.998399999999997</v>
      </c>
    </row>
    <row r="20410" spans="1:3">
      <c r="A20410" s="3" t="s">
        <v>27676</v>
      </c>
      <c r="B20410" s="2" t="s">
        <v>27653</v>
      </c>
      <c r="C20410">
        <v>44.635199999999998</v>
      </c>
    </row>
    <row r="20411" spans="1:3">
      <c r="A20411" s="3" t="s">
        <v>27677</v>
      </c>
      <c r="B20411" s="2" t="s">
        <v>27653</v>
      </c>
      <c r="C20411">
        <v>44.635199999999998</v>
      </c>
    </row>
    <row r="20412" spans="1:3">
      <c r="A20412" s="3" t="s">
        <v>27678</v>
      </c>
      <c r="B20412" s="2" t="s">
        <v>27653</v>
      </c>
      <c r="C20412">
        <v>49.019999999999996</v>
      </c>
    </row>
    <row r="20413" spans="1:3">
      <c r="A20413" s="3" t="s">
        <v>27679</v>
      </c>
      <c r="B20413" s="2" t="s">
        <v>27651</v>
      </c>
      <c r="C20413">
        <v>45.038399999999996</v>
      </c>
    </row>
    <row r="20414" spans="1:3">
      <c r="A20414" s="3" t="s">
        <v>27680</v>
      </c>
      <c r="B20414" s="2" t="s">
        <v>27653</v>
      </c>
      <c r="C20414">
        <v>49.677599999999998</v>
      </c>
    </row>
    <row r="20415" spans="1:3">
      <c r="A20415" s="3" t="s">
        <v>27681</v>
      </c>
      <c r="B20415" s="2" t="s">
        <v>27653</v>
      </c>
      <c r="C20415">
        <v>49.677599999999998</v>
      </c>
    </row>
    <row r="20416" spans="1:3">
      <c r="A20416" s="3" t="s">
        <v>27682</v>
      </c>
      <c r="B20416" s="2" t="s">
        <v>27653</v>
      </c>
      <c r="C20416">
        <v>54.059999999999995</v>
      </c>
    </row>
    <row r="20417" spans="1:3">
      <c r="A20417" s="3" t="s">
        <v>27683</v>
      </c>
      <c r="B20417" s="2" t="s">
        <v>27651</v>
      </c>
      <c r="C20417">
        <v>50.1432</v>
      </c>
    </row>
    <row r="20418" spans="1:3">
      <c r="A20418" s="3" t="s">
        <v>27684</v>
      </c>
      <c r="B20418" s="2" t="s">
        <v>27653</v>
      </c>
      <c r="C20418">
        <v>54.789599999999993</v>
      </c>
    </row>
    <row r="20419" spans="1:3">
      <c r="A20419" s="3" t="s">
        <v>27685</v>
      </c>
      <c r="B20419" s="2" t="s">
        <v>27653</v>
      </c>
      <c r="C20419">
        <v>54.789599999999993</v>
      </c>
    </row>
    <row r="20420" spans="1:3">
      <c r="A20420" s="3" t="s">
        <v>27686</v>
      </c>
      <c r="B20420" s="2" t="s">
        <v>27653</v>
      </c>
      <c r="C20420">
        <v>59.169599999999996</v>
      </c>
    </row>
    <row r="20421" spans="1:3">
      <c r="A20421" s="3" t="s">
        <v>27687</v>
      </c>
      <c r="B20421" s="2" t="s">
        <v>27651</v>
      </c>
      <c r="C20421">
        <v>34.847999999999999</v>
      </c>
    </row>
    <row r="20422" spans="1:3">
      <c r="A20422" s="3" t="s">
        <v>27688</v>
      </c>
      <c r="B20422" s="2" t="s">
        <v>27653</v>
      </c>
      <c r="C20422">
        <v>40.636799999999994</v>
      </c>
    </row>
    <row r="20423" spans="1:3">
      <c r="A20423" s="3" t="s">
        <v>27689</v>
      </c>
      <c r="B20423" s="2" t="s">
        <v>27653</v>
      </c>
      <c r="C20423">
        <v>40.636799999999994</v>
      </c>
    </row>
    <row r="20424" spans="1:3">
      <c r="A20424" s="3" t="s">
        <v>27690</v>
      </c>
      <c r="B20424" s="2" t="s">
        <v>27651</v>
      </c>
      <c r="C20424">
        <v>39.998399999999997</v>
      </c>
    </row>
    <row r="20425" spans="1:3">
      <c r="A20425" s="3" t="s">
        <v>27691</v>
      </c>
      <c r="B20425" s="2" t="s">
        <v>27653</v>
      </c>
      <c r="C20425">
        <v>45.787199999999999</v>
      </c>
    </row>
    <row r="20426" spans="1:3">
      <c r="A20426" s="3" t="s">
        <v>27692</v>
      </c>
      <c r="B20426" s="2" t="s">
        <v>27653</v>
      </c>
      <c r="C20426">
        <v>45.787199999999999</v>
      </c>
    </row>
    <row r="20427" spans="1:3">
      <c r="A20427" s="3" t="s">
        <v>27693</v>
      </c>
      <c r="B20427" s="2" t="s">
        <v>27653</v>
      </c>
      <c r="C20427">
        <v>51.3264</v>
      </c>
    </row>
    <row r="20428" spans="1:3">
      <c r="A20428" s="3" t="s">
        <v>27694</v>
      </c>
      <c r="B20428" s="2" t="s">
        <v>27651</v>
      </c>
      <c r="C20428">
        <v>45.038399999999996</v>
      </c>
    </row>
    <row r="20429" spans="1:3">
      <c r="A20429" s="3" t="s">
        <v>27695</v>
      </c>
      <c r="B20429" s="2" t="s">
        <v>27653</v>
      </c>
      <c r="C20429">
        <v>50.822399999999995</v>
      </c>
    </row>
    <row r="20430" spans="1:3">
      <c r="A20430" s="3" t="s">
        <v>27696</v>
      </c>
      <c r="B20430" s="2" t="s">
        <v>27653</v>
      </c>
      <c r="C20430">
        <v>50.822399999999995</v>
      </c>
    </row>
    <row r="20431" spans="1:3">
      <c r="A20431" s="3" t="s">
        <v>27697</v>
      </c>
      <c r="B20431" s="2" t="s">
        <v>27653</v>
      </c>
      <c r="C20431">
        <v>56.361599999999996</v>
      </c>
    </row>
    <row r="20432" spans="1:3">
      <c r="A20432" s="3" t="s">
        <v>27698</v>
      </c>
      <c r="B20432" s="2" t="s">
        <v>27651</v>
      </c>
      <c r="C20432">
        <v>50.1432</v>
      </c>
    </row>
    <row r="20433" spans="1:3">
      <c r="A20433" s="3" t="s">
        <v>27699</v>
      </c>
      <c r="B20433" s="2" t="s">
        <v>27653</v>
      </c>
      <c r="C20433">
        <v>55.934399999999997</v>
      </c>
    </row>
    <row r="20434" spans="1:3">
      <c r="A20434" s="3" t="s">
        <v>27700</v>
      </c>
      <c r="B20434" s="2" t="s">
        <v>27653</v>
      </c>
      <c r="C20434">
        <v>55.934399999999997</v>
      </c>
    </row>
    <row r="20435" spans="1:3">
      <c r="A20435" s="3" t="s">
        <v>27701</v>
      </c>
      <c r="B20435" s="2" t="s">
        <v>27653</v>
      </c>
      <c r="C20435">
        <v>61.475999999999992</v>
      </c>
    </row>
    <row r="20436" spans="1:3">
      <c r="A20436" s="3" t="s">
        <v>27702</v>
      </c>
      <c r="B20436" s="2" t="s">
        <v>27651</v>
      </c>
      <c r="C20436">
        <v>55.178399999999996</v>
      </c>
    </row>
    <row r="20437" spans="1:3">
      <c r="A20437" s="3" t="s">
        <v>27703</v>
      </c>
      <c r="B20437" s="2" t="s">
        <v>27653</v>
      </c>
      <c r="C20437">
        <v>60.969599999999993</v>
      </c>
    </row>
    <row r="20438" spans="1:3">
      <c r="A20438" s="3" t="s">
        <v>27704</v>
      </c>
      <c r="B20438" s="2" t="s">
        <v>27653</v>
      </c>
      <c r="C20438">
        <v>60.969599999999993</v>
      </c>
    </row>
    <row r="20439" spans="1:3">
      <c r="A20439" s="3" t="s">
        <v>27705</v>
      </c>
      <c r="B20439" s="2" t="s">
        <v>27653</v>
      </c>
      <c r="C20439">
        <v>66.511200000000002</v>
      </c>
    </row>
    <row r="20440" spans="1:3">
      <c r="A20440" s="3" t="s">
        <v>27706</v>
      </c>
      <c r="B20440" s="2" t="s">
        <v>27707</v>
      </c>
      <c r="C20440">
        <v>5.2535999999999996</v>
      </c>
    </row>
    <row r="20441" spans="1:3">
      <c r="A20441" s="3" t="s">
        <v>27708</v>
      </c>
      <c r="B20441" s="2" t="s">
        <v>27707</v>
      </c>
      <c r="C20441">
        <v>6.8952</v>
      </c>
    </row>
    <row r="20442" spans="1:3">
      <c r="A20442" s="3" t="s">
        <v>27709</v>
      </c>
      <c r="B20442" s="2" t="s">
        <v>27707</v>
      </c>
      <c r="C20442">
        <v>2.9592000000000001</v>
      </c>
    </row>
    <row r="20443" spans="1:3">
      <c r="A20443" s="3" t="s">
        <v>27710</v>
      </c>
      <c r="B20443" s="2" t="s">
        <v>27707</v>
      </c>
      <c r="C20443">
        <v>4.5431999999999997</v>
      </c>
    </row>
    <row r="20444" spans="1:3">
      <c r="A20444" s="3" t="s">
        <v>27711</v>
      </c>
      <c r="B20444" s="2" t="s">
        <v>27712</v>
      </c>
      <c r="C20444">
        <v>1.8311999999999999</v>
      </c>
    </row>
    <row r="20445" spans="1:3">
      <c r="A20445" s="3" t="s">
        <v>27713</v>
      </c>
      <c r="B20445" s="2" t="s">
        <v>27714</v>
      </c>
      <c r="C20445">
        <v>3.6456</v>
      </c>
    </row>
    <row r="20446" spans="1:3">
      <c r="A20446" s="3" t="s">
        <v>27715</v>
      </c>
      <c r="B20446" s="2" t="s">
        <v>27716</v>
      </c>
      <c r="C20446">
        <v>12.0936</v>
      </c>
    </row>
    <row r="20447" spans="1:3">
      <c r="A20447" s="3" t="s">
        <v>27717</v>
      </c>
      <c r="B20447" s="2" t="s">
        <v>27718</v>
      </c>
      <c r="C20447">
        <v>78.007199999999997</v>
      </c>
    </row>
    <row r="20448" spans="1:3">
      <c r="A20448" s="3" t="s">
        <v>27719</v>
      </c>
      <c r="B20448" s="2" t="s">
        <v>27720</v>
      </c>
      <c r="C20448">
        <v>2.3351999999999999</v>
      </c>
    </row>
    <row r="20449" spans="1:3">
      <c r="A20449" s="3" t="s">
        <v>27721</v>
      </c>
      <c r="B20449" s="2" t="s">
        <v>27722</v>
      </c>
      <c r="C20449">
        <v>1.9871999999999999</v>
      </c>
    </row>
    <row r="20450" spans="1:3">
      <c r="A20450" s="3" t="s">
        <v>27723</v>
      </c>
      <c r="B20450" s="2" t="s">
        <v>27720</v>
      </c>
      <c r="C20450">
        <v>1.3919999999999999</v>
      </c>
    </row>
    <row r="20451" spans="1:3">
      <c r="A20451" s="3" t="s">
        <v>6613</v>
      </c>
      <c r="B20451" s="2" t="s">
        <v>27720</v>
      </c>
      <c r="C20451">
        <v>1.3895999999999999</v>
      </c>
    </row>
    <row r="20452" spans="1:3">
      <c r="A20452" s="3" t="s">
        <v>27724</v>
      </c>
      <c r="B20452" s="2" t="s">
        <v>27720</v>
      </c>
      <c r="C20452">
        <v>1.8647999999999998</v>
      </c>
    </row>
    <row r="20453" spans="1:3">
      <c r="A20453" s="3" t="s">
        <v>27725</v>
      </c>
      <c r="B20453" s="2" t="s">
        <v>27726</v>
      </c>
      <c r="C20453">
        <v>18.446400000000001</v>
      </c>
    </row>
    <row r="20454" spans="1:3">
      <c r="A20454" s="3" t="s">
        <v>27727</v>
      </c>
      <c r="B20454" s="2" t="s">
        <v>27726</v>
      </c>
      <c r="C20454">
        <v>20.757599999999996</v>
      </c>
    </row>
    <row r="20455" spans="1:3">
      <c r="A20455" s="3" t="s">
        <v>27728</v>
      </c>
      <c r="B20455" s="2" t="s">
        <v>27726</v>
      </c>
      <c r="C20455">
        <v>30.410399999999996</v>
      </c>
    </row>
    <row r="20456" spans="1:3">
      <c r="A20456" s="3" t="s">
        <v>27729</v>
      </c>
      <c r="B20456" s="2" t="s">
        <v>27726</v>
      </c>
      <c r="C20456">
        <v>41.253599999999999</v>
      </c>
    </row>
    <row r="20457" spans="1:3">
      <c r="A20457" s="3" t="s">
        <v>27730</v>
      </c>
      <c r="B20457" s="2" t="s">
        <v>27726</v>
      </c>
      <c r="C20457">
        <v>45.703200000000002</v>
      </c>
    </row>
    <row r="20458" spans="1:3">
      <c r="A20458" s="3" t="s">
        <v>27731</v>
      </c>
      <c r="B20458" s="2" t="s">
        <v>27726</v>
      </c>
      <c r="C20458">
        <v>58.238399999999999</v>
      </c>
    </row>
    <row r="20459" spans="1:3">
      <c r="A20459" s="3" t="s">
        <v>27732</v>
      </c>
      <c r="B20459" s="2" t="s">
        <v>27726</v>
      </c>
      <c r="C20459">
        <v>9.2279999999999998</v>
      </c>
    </row>
    <row r="20460" spans="1:3">
      <c r="A20460" s="3" t="s">
        <v>27733</v>
      </c>
      <c r="B20460" s="2" t="s">
        <v>27726</v>
      </c>
      <c r="C20460">
        <v>9.8423999999999996</v>
      </c>
    </row>
    <row r="20461" spans="1:3">
      <c r="A20461" s="3" t="s">
        <v>27734</v>
      </c>
      <c r="B20461" s="2" t="s">
        <v>27726</v>
      </c>
      <c r="C20461">
        <v>11.016</v>
      </c>
    </row>
    <row r="20462" spans="1:3">
      <c r="A20462" s="3" t="s">
        <v>27735</v>
      </c>
      <c r="B20462" s="2" t="s">
        <v>27726</v>
      </c>
      <c r="C20462">
        <v>13.295999999999999</v>
      </c>
    </row>
    <row r="20463" spans="1:3">
      <c r="A20463" s="3" t="s">
        <v>27736</v>
      </c>
      <c r="B20463" s="2" t="s">
        <v>27726</v>
      </c>
      <c r="C20463">
        <v>14.9544</v>
      </c>
    </row>
    <row r="20464" spans="1:3">
      <c r="A20464" s="3" t="s">
        <v>27737</v>
      </c>
      <c r="B20464" s="2" t="s">
        <v>27726</v>
      </c>
      <c r="C20464">
        <v>21.9192</v>
      </c>
    </row>
    <row r="20465" spans="1:3">
      <c r="A20465" s="3" t="s">
        <v>27738</v>
      </c>
      <c r="B20465" s="2" t="s">
        <v>27726</v>
      </c>
      <c r="C20465">
        <v>29.690399999999997</v>
      </c>
    </row>
    <row r="20466" spans="1:3">
      <c r="A20466" s="3" t="s">
        <v>27739</v>
      </c>
      <c r="B20466" s="2" t="s">
        <v>27726</v>
      </c>
      <c r="C20466">
        <v>32.892000000000003</v>
      </c>
    </row>
    <row r="20467" spans="1:3">
      <c r="A20467" s="3" t="s">
        <v>27740</v>
      </c>
      <c r="B20467" s="2" t="s">
        <v>27726</v>
      </c>
      <c r="C20467">
        <v>41.935199999999995</v>
      </c>
    </row>
    <row r="20468" spans="1:3">
      <c r="A20468" s="3" t="s">
        <v>27741</v>
      </c>
      <c r="B20468" s="2" t="s">
        <v>27726</v>
      </c>
      <c r="C20468">
        <v>10.2576</v>
      </c>
    </row>
    <row r="20469" spans="1:3">
      <c r="A20469" s="3" t="s">
        <v>27742</v>
      </c>
      <c r="B20469" s="2" t="s">
        <v>27726</v>
      </c>
      <c r="C20469">
        <v>10.929599999999999</v>
      </c>
    </row>
    <row r="20470" spans="1:3">
      <c r="A20470" s="3" t="s">
        <v>27743</v>
      </c>
      <c r="B20470" s="2" t="s">
        <v>27726</v>
      </c>
      <c r="C20470">
        <v>12.2448</v>
      </c>
    </row>
    <row r="20471" spans="1:3">
      <c r="A20471" s="3" t="s">
        <v>27744</v>
      </c>
      <c r="B20471" s="2" t="s">
        <v>27726</v>
      </c>
      <c r="C20471">
        <v>14.769599999999999</v>
      </c>
    </row>
    <row r="20472" spans="1:3">
      <c r="A20472" s="3" t="s">
        <v>27745</v>
      </c>
      <c r="B20472" s="2" t="s">
        <v>27726</v>
      </c>
      <c r="C20472">
        <v>16.62</v>
      </c>
    </row>
    <row r="20473" spans="1:3">
      <c r="A20473" s="3" t="s">
        <v>27746</v>
      </c>
      <c r="B20473" s="2" t="s">
        <v>27726</v>
      </c>
      <c r="C20473">
        <v>24.357599999999998</v>
      </c>
    </row>
    <row r="20474" spans="1:3">
      <c r="A20474" s="3" t="s">
        <v>27747</v>
      </c>
      <c r="B20474" s="2" t="s">
        <v>27726</v>
      </c>
      <c r="C20474">
        <v>32.992799999999995</v>
      </c>
    </row>
    <row r="20475" spans="1:3">
      <c r="A20475" s="3" t="s">
        <v>27748</v>
      </c>
      <c r="B20475" s="2" t="s">
        <v>27726</v>
      </c>
      <c r="C20475">
        <v>36.547199999999997</v>
      </c>
    </row>
    <row r="20476" spans="1:3">
      <c r="A20476" s="3" t="s">
        <v>27749</v>
      </c>
      <c r="B20476" s="2" t="s">
        <v>27726</v>
      </c>
      <c r="C20476">
        <v>46.588799999999999</v>
      </c>
    </row>
    <row r="20477" spans="1:3">
      <c r="A20477" s="3" t="s">
        <v>27750</v>
      </c>
      <c r="B20477" s="2" t="s">
        <v>27726</v>
      </c>
      <c r="C20477">
        <v>13.468799999999998</v>
      </c>
    </row>
    <row r="20478" spans="1:3">
      <c r="A20478" s="3" t="s">
        <v>27751</v>
      </c>
      <c r="B20478" s="2" t="s">
        <v>27726</v>
      </c>
      <c r="C20478">
        <v>16.248000000000001</v>
      </c>
    </row>
    <row r="20479" spans="1:3">
      <c r="A20479" s="3" t="s">
        <v>27752</v>
      </c>
      <c r="B20479" s="2" t="s">
        <v>27726</v>
      </c>
      <c r="C20479">
        <v>18.278399999999998</v>
      </c>
    </row>
    <row r="20480" spans="1:3">
      <c r="A20480" s="3" t="s">
        <v>27753</v>
      </c>
      <c r="B20480" s="2" t="s">
        <v>27726</v>
      </c>
      <c r="C20480">
        <v>21.712799999999998</v>
      </c>
    </row>
    <row r="20481" spans="1:3">
      <c r="A20481" s="3" t="s">
        <v>27754</v>
      </c>
      <c r="B20481" s="2" t="s">
        <v>27726</v>
      </c>
      <c r="C20481">
        <v>26.788799999999998</v>
      </c>
    </row>
    <row r="20482" spans="1:3">
      <c r="A20482" s="3" t="s">
        <v>27755</v>
      </c>
      <c r="B20482" s="2" t="s">
        <v>27726</v>
      </c>
      <c r="C20482">
        <v>36.290399999999998</v>
      </c>
    </row>
    <row r="20483" spans="1:3">
      <c r="A20483" s="3" t="s">
        <v>27756</v>
      </c>
      <c r="B20483" s="2" t="s">
        <v>27726</v>
      </c>
      <c r="C20483">
        <v>40.197600000000001</v>
      </c>
    </row>
    <row r="20484" spans="1:3">
      <c r="A20484" s="3" t="s">
        <v>27757</v>
      </c>
      <c r="B20484" s="2" t="s">
        <v>27758</v>
      </c>
      <c r="C20484">
        <v>0.47759999999999997</v>
      </c>
    </row>
    <row r="20485" spans="1:3">
      <c r="A20485" s="3" t="s">
        <v>27759</v>
      </c>
      <c r="B20485" s="2" t="s">
        <v>27760</v>
      </c>
      <c r="C20485">
        <v>0.71760000000000002</v>
      </c>
    </row>
    <row r="20486" spans="1:3">
      <c r="A20486" s="3" t="s">
        <v>27761</v>
      </c>
      <c r="B20486" s="2" t="s">
        <v>27762</v>
      </c>
      <c r="C20486">
        <v>8.879999999999999E-2</v>
      </c>
    </row>
    <row r="20487" spans="1:3">
      <c r="A20487" s="3" t="s">
        <v>27763</v>
      </c>
      <c r="B20487" s="2" t="s">
        <v>27762</v>
      </c>
      <c r="C20487">
        <v>8.879999999999999E-2</v>
      </c>
    </row>
    <row r="20488" spans="1:3">
      <c r="A20488" s="3" t="s">
        <v>27764</v>
      </c>
      <c r="B20488" s="2" t="s">
        <v>27765</v>
      </c>
      <c r="C20488">
        <v>3.0287999999999995</v>
      </c>
    </row>
    <row r="20489" spans="1:3">
      <c r="A20489" s="3" t="s">
        <v>27766</v>
      </c>
      <c r="B20489" s="2" t="s">
        <v>27767</v>
      </c>
      <c r="C20489">
        <v>0.54719999999999991</v>
      </c>
    </row>
    <row r="20490" spans="1:3">
      <c r="A20490" s="3" t="s">
        <v>27768</v>
      </c>
      <c r="B20490" s="2" t="s">
        <v>27769</v>
      </c>
      <c r="C20490">
        <v>2.3807999999999998</v>
      </c>
    </row>
    <row r="20491" spans="1:3">
      <c r="A20491" s="3" t="s">
        <v>27770</v>
      </c>
      <c r="B20491" s="2" t="s">
        <v>27769</v>
      </c>
      <c r="C20491">
        <v>2.7479999999999998</v>
      </c>
    </row>
    <row r="20492" spans="1:3">
      <c r="A20492" s="3" t="s">
        <v>27771</v>
      </c>
      <c r="B20492" s="2" t="s">
        <v>27772</v>
      </c>
      <c r="C20492">
        <v>0.52800000000000002</v>
      </c>
    </row>
    <row r="20493" spans="1:3">
      <c r="A20493" s="3" t="s">
        <v>27773</v>
      </c>
      <c r="B20493" s="2" t="s">
        <v>27774</v>
      </c>
      <c r="C20493">
        <v>8.0063999999999993</v>
      </c>
    </row>
    <row r="20494" spans="1:3">
      <c r="A20494" s="3" t="s">
        <v>27775</v>
      </c>
      <c r="B20494" s="2" t="s">
        <v>27774</v>
      </c>
      <c r="C20494">
        <v>10.1112</v>
      </c>
    </row>
    <row r="20495" spans="1:3">
      <c r="A20495" s="3" t="s">
        <v>27776</v>
      </c>
      <c r="B20495" s="2" t="s">
        <v>27774</v>
      </c>
      <c r="C20495">
        <v>11.4336</v>
      </c>
    </row>
    <row r="20496" spans="1:3">
      <c r="A20496" s="3" t="s">
        <v>27777</v>
      </c>
      <c r="B20496" s="2" t="s">
        <v>27774</v>
      </c>
      <c r="C20496">
        <v>4.6967999999999996</v>
      </c>
    </row>
    <row r="20497" spans="1:3">
      <c r="A20497" s="3" t="s">
        <v>27778</v>
      </c>
      <c r="B20497" s="2" t="s">
        <v>27774</v>
      </c>
      <c r="C20497">
        <v>7.4495999999999993</v>
      </c>
    </row>
    <row r="20498" spans="1:3">
      <c r="A20498" s="3" t="s">
        <v>27779</v>
      </c>
      <c r="B20498" s="2" t="s">
        <v>27774</v>
      </c>
      <c r="C20498">
        <v>7.8167999999999997</v>
      </c>
    </row>
    <row r="20499" spans="1:3">
      <c r="A20499" s="3" t="s">
        <v>27780</v>
      </c>
      <c r="B20499" s="2" t="s">
        <v>27774</v>
      </c>
      <c r="C20499">
        <v>10.252799999999999</v>
      </c>
    </row>
    <row r="20500" spans="1:3">
      <c r="A20500" s="3" t="s">
        <v>27781</v>
      </c>
      <c r="B20500" s="2" t="s">
        <v>27774</v>
      </c>
      <c r="C20500">
        <v>12.6912</v>
      </c>
    </row>
    <row r="20501" spans="1:3">
      <c r="A20501" s="3" t="s">
        <v>27782</v>
      </c>
      <c r="B20501" s="2" t="s">
        <v>27774</v>
      </c>
      <c r="C20501">
        <v>4.992</v>
      </c>
    </row>
    <row r="20502" spans="1:3">
      <c r="A20502" s="3" t="s">
        <v>27783</v>
      </c>
      <c r="B20502" s="2" t="s">
        <v>27774</v>
      </c>
      <c r="C20502">
        <v>6.9959999999999996</v>
      </c>
    </row>
    <row r="20503" spans="1:3">
      <c r="A20503" s="3" t="s">
        <v>27784</v>
      </c>
      <c r="B20503" s="2" t="s">
        <v>27774</v>
      </c>
      <c r="C20503">
        <v>9.0695999999999994</v>
      </c>
    </row>
    <row r="20504" spans="1:3">
      <c r="A20504" s="3" t="s">
        <v>27785</v>
      </c>
      <c r="B20504" s="2" t="s">
        <v>27774</v>
      </c>
      <c r="C20504">
        <v>11.978399999999999</v>
      </c>
    </row>
    <row r="20505" spans="1:3">
      <c r="A20505" s="3" t="s">
        <v>27786</v>
      </c>
      <c r="B20505" s="2" t="s">
        <v>27774</v>
      </c>
      <c r="C20505">
        <v>14.8896</v>
      </c>
    </row>
    <row r="20506" spans="1:3">
      <c r="A20506" s="3" t="s">
        <v>27787</v>
      </c>
      <c r="B20506" s="2" t="s">
        <v>27774</v>
      </c>
      <c r="C20506">
        <v>15.2112</v>
      </c>
    </row>
    <row r="20507" spans="1:3">
      <c r="A20507" s="3" t="s">
        <v>27788</v>
      </c>
      <c r="B20507" s="2" t="s">
        <v>27774</v>
      </c>
      <c r="C20507">
        <v>7.1471999999999998</v>
      </c>
    </row>
    <row r="20508" spans="1:3">
      <c r="A20508" s="3" t="s">
        <v>27789</v>
      </c>
      <c r="B20508" s="2" t="s">
        <v>27774</v>
      </c>
      <c r="C20508">
        <v>8.5944000000000003</v>
      </c>
    </row>
    <row r="20509" spans="1:3">
      <c r="A20509" s="3" t="s">
        <v>27790</v>
      </c>
      <c r="B20509" s="2" t="s">
        <v>27774</v>
      </c>
      <c r="C20509">
        <v>10.862399999999999</v>
      </c>
    </row>
    <row r="20510" spans="1:3">
      <c r="A20510" s="3" t="s">
        <v>27791</v>
      </c>
      <c r="B20510" s="2" t="s">
        <v>27774</v>
      </c>
      <c r="C20510">
        <v>12.285599999999999</v>
      </c>
    </row>
    <row r="20511" spans="1:3">
      <c r="A20511" s="3" t="s">
        <v>27792</v>
      </c>
      <c r="B20511" s="2" t="s">
        <v>27793</v>
      </c>
      <c r="C20511">
        <v>3.6720000000000002</v>
      </c>
    </row>
    <row r="20512" spans="1:3">
      <c r="A20512" s="3" t="s">
        <v>27794</v>
      </c>
      <c r="B20512" s="2" t="s">
        <v>27793</v>
      </c>
      <c r="C20512">
        <v>4.1208</v>
      </c>
    </row>
    <row r="20513" spans="1:3">
      <c r="A20513" s="3" t="s">
        <v>27795</v>
      </c>
      <c r="B20513" s="2" t="s">
        <v>27793</v>
      </c>
      <c r="C20513">
        <v>4.4736000000000002</v>
      </c>
    </row>
    <row r="20514" spans="1:3">
      <c r="A20514" s="3" t="s">
        <v>27796</v>
      </c>
      <c r="B20514" s="2" t="s">
        <v>27793</v>
      </c>
      <c r="C20514">
        <v>4.5527999999999995</v>
      </c>
    </row>
    <row r="20515" spans="1:3">
      <c r="A20515" s="3" t="s">
        <v>27797</v>
      </c>
      <c r="B20515" s="2" t="s">
        <v>27793</v>
      </c>
      <c r="C20515">
        <v>4.8408000000000007</v>
      </c>
    </row>
    <row r="20516" spans="1:3">
      <c r="A20516" s="3" t="s">
        <v>27798</v>
      </c>
      <c r="B20516" s="2" t="s">
        <v>27793</v>
      </c>
      <c r="C20516">
        <v>5.8464</v>
      </c>
    </row>
    <row r="20517" spans="1:3">
      <c r="A20517" s="3" t="s">
        <v>27799</v>
      </c>
      <c r="B20517" s="2" t="s">
        <v>27793</v>
      </c>
      <c r="C20517">
        <v>4.6247999999999996</v>
      </c>
    </row>
    <row r="20518" spans="1:3">
      <c r="A20518" s="3" t="s">
        <v>27800</v>
      </c>
      <c r="B20518" s="2" t="s">
        <v>27793</v>
      </c>
      <c r="C20518">
        <v>4.944</v>
      </c>
    </row>
    <row r="20519" spans="1:3">
      <c r="A20519" s="3" t="s">
        <v>27801</v>
      </c>
      <c r="B20519" s="2" t="s">
        <v>27793</v>
      </c>
      <c r="C20519">
        <v>5.2367999999999997</v>
      </c>
    </row>
    <row r="20520" spans="1:3">
      <c r="A20520" s="3" t="s">
        <v>27802</v>
      </c>
      <c r="B20520" s="2" t="s">
        <v>27793</v>
      </c>
      <c r="C20520">
        <v>5.6040000000000001</v>
      </c>
    </row>
    <row r="20521" spans="1:3">
      <c r="A20521" s="3" t="s">
        <v>27803</v>
      </c>
      <c r="B20521" s="2" t="s">
        <v>27793</v>
      </c>
      <c r="C20521">
        <v>6.8784000000000001</v>
      </c>
    </row>
    <row r="20522" spans="1:3">
      <c r="A20522" s="3" t="s">
        <v>27804</v>
      </c>
      <c r="B20522" s="2" t="s">
        <v>27805</v>
      </c>
      <c r="C20522">
        <v>21.763200000000001</v>
      </c>
    </row>
    <row r="20523" spans="1:3">
      <c r="A20523" s="3" t="s">
        <v>27806</v>
      </c>
      <c r="B20523" s="2" t="s">
        <v>27805</v>
      </c>
      <c r="C20523">
        <v>23.642400000000002</v>
      </c>
    </row>
    <row r="20524" spans="1:3">
      <c r="A20524" s="3" t="s">
        <v>27807</v>
      </c>
      <c r="B20524" s="2" t="s">
        <v>27805</v>
      </c>
      <c r="C20524">
        <v>55.946400000000004</v>
      </c>
    </row>
    <row r="20525" spans="1:3">
      <c r="A20525" s="3" t="s">
        <v>27808</v>
      </c>
      <c r="B20525" s="2" t="s">
        <v>27805</v>
      </c>
      <c r="C20525">
        <v>65.664000000000001</v>
      </c>
    </row>
    <row r="20526" spans="1:3">
      <c r="A20526" s="3" t="s">
        <v>27809</v>
      </c>
      <c r="B20526" s="2" t="s">
        <v>27805</v>
      </c>
      <c r="C20526">
        <v>83.287199999999984</v>
      </c>
    </row>
    <row r="20527" spans="1:3">
      <c r="A20527" s="3" t="s">
        <v>27810</v>
      </c>
      <c r="B20527" s="2" t="s">
        <v>27805</v>
      </c>
      <c r="C20527">
        <v>93.792000000000002</v>
      </c>
    </row>
    <row r="20528" spans="1:3">
      <c r="A20528" s="3" t="s">
        <v>27811</v>
      </c>
      <c r="B20528" s="2" t="s">
        <v>27805</v>
      </c>
      <c r="C20528">
        <v>11.808</v>
      </c>
    </row>
    <row r="20529" spans="1:3">
      <c r="A20529" s="3" t="s">
        <v>27812</v>
      </c>
      <c r="B20529" s="2" t="s">
        <v>27805</v>
      </c>
      <c r="C20529">
        <v>12.5616</v>
      </c>
    </row>
    <row r="20530" spans="1:3">
      <c r="A20530" s="3" t="s">
        <v>27813</v>
      </c>
      <c r="B20530" s="2" t="s">
        <v>27805</v>
      </c>
      <c r="C20530">
        <v>14.363999999999999</v>
      </c>
    </row>
    <row r="20531" spans="1:3">
      <c r="A20531" s="3" t="s">
        <v>27814</v>
      </c>
      <c r="B20531" s="2" t="s">
        <v>27805</v>
      </c>
      <c r="C20531">
        <v>15.676799999999998</v>
      </c>
    </row>
    <row r="20532" spans="1:3">
      <c r="A20532" s="3" t="s">
        <v>27815</v>
      </c>
      <c r="B20532" s="2" t="s">
        <v>27805</v>
      </c>
      <c r="C20532">
        <v>17.0136</v>
      </c>
    </row>
    <row r="20533" spans="1:3">
      <c r="A20533" s="3" t="s">
        <v>27816</v>
      </c>
      <c r="B20533" s="2" t="s">
        <v>27805</v>
      </c>
      <c r="C20533">
        <v>19.9392</v>
      </c>
    </row>
    <row r="20534" spans="1:3">
      <c r="A20534" s="3" t="s">
        <v>27817</v>
      </c>
      <c r="B20534" s="2" t="s">
        <v>27805</v>
      </c>
      <c r="C20534">
        <v>45.019199999999998</v>
      </c>
    </row>
    <row r="20535" spans="1:3">
      <c r="A20535" s="3" t="s">
        <v>27818</v>
      </c>
      <c r="B20535" s="2" t="s">
        <v>27805</v>
      </c>
      <c r="C20535">
        <v>57.391199999999998</v>
      </c>
    </row>
    <row r="20536" spans="1:3">
      <c r="A20536" s="3" t="s">
        <v>27819</v>
      </c>
      <c r="B20536" s="2" t="s">
        <v>27805</v>
      </c>
      <c r="C20536">
        <v>64.391999999999996</v>
      </c>
    </row>
    <row r="20537" spans="1:3">
      <c r="A20537" s="3" t="s">
        <v>27820</v>
      </c>
      <c r="B20537" s="2" t="s">
        <v>27805</v>
      </c>
      <c r="C20537">
        <v>13.120799999999999</v>
      </c>
    </row>
    <row r="20538" spans="1:3">
      <c r="A20538" s="3" t="s">
        <v>27821</v>
      </c>
      <c r="B20538" s="2" t="s">
        <v>27805</v>
      </c>
      <c r="C20538">
        <v>13.956</v>
      </c>
    </row>
    <row r="20539" spans="1:3">
      <c r="A20539" s="3" t="s">
        <v>27822</v>
      </c>
      <c r="B20539" s="2" t="s">
        <v>27805</v>
      </c>
      <c r="C20539">
        <v>15.962400000000001</v>
      </c>
    </row>
    <row r="20540" spans="1:3">
      <c r="A20540" s="3" t="s">
        <v>27823</v>
      </c>
      <c r="B20540" s="2" t="s">
        <v>27805</v>
      </c>
      <c r="C20540">
        <v>17.421600000000002</v>
      </c>
    </row>
    <row r="20541" spans="1:3">
      <c r="A20541" s="3" t="s">
        <v>27824</v>
      </c>
      <c r="B20541" s="2" t="s">
        <v>27805</v>
      </c>
      <c r="C20541">
        <v>18.904799999999998</v>
      </c>
    </row>
    <row r="20542" spans="1:3">
      <c r="A20542" s="3" t="s">
        <v>27825</v>
      </c>
      <c r="B20542" s="2" t="s">
        <v>27805</v>
      </c>
      <c r="C20542">
        <v>22.1616</v>
      </c>
    </row>
    <row r="20543" spans="1:3">
      <c r="A20543" s="3" t="s">
        <v>27826</v>
      </c>
      <c r="B20543" s="2" t="s">
        <v>27805</v>
      </c>
      <c r="C20543">
        <v>50.025599999999997</v>
      </c>
    </row>
    <row r="20544" spans="1:3">
      <c r="A20544" s="3" t="s">
        <v>27827</v>
      </c>
      <c r="B20544" s="2" t="s">
        <v>27805</v>
      </c>
      <c r="C20544">
        <v>63.767999999999994</v>
      </c>
    </row>
    <row r="20545" spans="1:3">
      <c r="A20545" s="3" t="s">
        <v>27828</v>
      </c>
      <c r="B20545" s="2" t="s">
        <v>27805</v>
      </c>
      <c r="C20545">
        <v>71.543999999999997</v>
      </c>
    </row>
    <row r="20546" spans="1:3">
      <c r="A20546" s="3" t="s">
        <v>27829</v>
      </c>
      <c r="B20546" s="2" t="s">
        <v>27805</v>
      </c>
      <c r="C20546">
        <v>17.556000000000001</v>
      </c>
    </row>
    <row r="20547" spans="1:3">
      <c r="A20547" s="3" t="s">
        <v>27830</v>
      </c>
      <c r="B20547" s="2" t="s">
        <v>27805</v>
      </c>
      <c r="C20547">
        <v>19.163999999999998</v>
      </c>
    </row>
    <row r="20548" spans="1:3">
      <c r="A20548" s="3" t="s">
        <v>27831</v>
      </c>
      <c r="B20548" s="2" t="s">
        <v>27805</v>
      </c>
      <c r="C20548">
        <v>20.798399999999997</v>
      </c>
    </row>
    <row r="20549" spans="1:3">
      <c r="A20549" s="3" t="s">
        <v>27832</v>
      </c>
      <c r="B20549" s="2" t="s">
        <v>27805</v>
      </c>
      <c r="C20549">
        <v>24.374400000000001</v>
      </c>
    </row>
    <row r="20550" spans="1:3">
      <c r="A20550" s="3" t="s">
        <v>27833</v>
      </c>
      <c r="B20550" s="2" t="s">
        <v>27805</v>
      </c>
      <c r="C20550">
        <v>55.029599999999995</v>
      </c>
    </row>
    <row r="20551" spans="1:3">
      <c r="A20551" s="3" t="s">
        <v>27834</v>
      </c>
      <c r="B20551" s="2" t="s">
        <v>27805</v>
      </c>
      <c r="C20551">
        <v>70.14</v>
      </c>
    </row>
    <row r="20552" spans="1:3">
      <c r="A20552" s="3" t="s">
        <v>27835</v>
      </c>
      <c r="B20552" s="2" t="s">
        <v>27805</v>
      </c>
      <c r="C20552">
        <v>78.700800000000001</v>
      </c>
    </row>
    <row r="20553" spans="1:3">
      <c r="A20553" s="3" t="s">
        <v>27836</v>
      </c>
      <c r="B20553" s="2" t="s">
        <v>25986</v>
      </c>
      <c r="C20553">
        <v>6.5327999999999991</v>
      </c>
    </row>
    <row r="20554" spans="1:3">
      <c r="A20554" s="3" t="s">
        <v>6543</v>
      </c>
      <c r="B20554" s="2" t="s">
        <v>27837</v>
      </c>
      <c r="C20554">
        <v>0.19679999999999997</v>
      </c>
    </row>
    <row r="20555" spans="1:3">
      <c r="A20555" s="3" t="s">
        <v>6495</v>
      </c>
      <c r="B20555" s="2" t="s">
        <v>27837</v>
      </c>
      <c r="C20555">
        <v>0.23759999999999998</v>
      </c>
    </row>
    <row r="20556" spans="1:3">
      <c r="A20556" s="3" t="s">
        <v>27838</v>
      </c>
      <c r="B20556" s="2" t="s">
        <v>27839</v>
      </c>
      <c r="C20556">
        <v>2.1239999999999997</v>
      </c>
    </row>
    <row r="20557" spans="1:3">
      <c r="A20557" s="3" t="s">
        <v>27840</v>
      </c>
      <c r="B20557" s="2" t="s">
        <v>27839</v>
      </c>
      <c r="C20557">
        <v>2.5344000000000002</v>
      </c>
    </row>
    <row r="20558" spans="1:3">
      <c r="A20558" s="3" t="s">
        <v>27841</v>
      </c>
      <c r="B20558" s="2" t="s">
        <v>27839</v>
      </c>
      <c r="C20558">
        <v>2.9807999999999999</v>
      </c>
    </row>
    <row r="20559" spans="1:3">
      <c r="A20559" s="3" t="s">
        <v>27842</v>
      </c>
      <c r="B20559" s="2" t="s">
        <v>27839</v>
      </c>
      <c r="C20559">
        <v>3.7079999999999997</v>
      </c>
    </row>
    <row r="20560" spans="1:3">
      <c r="A20560" s="3" t="s">
        <v>27843</v>
      </c>
      <c r="B20560" s="2" t="s">
        <v>27839</v>
      </c>
      <c r="C20560">
        <v>4.4112</v>
      </c>
    </row>
    <row r="20561" spans="1:3">
      <c r="A20561" s="3" t="s">
        <v>27844</v>
      </c>
      <c r="B20561" s="2" t="s">
        <v>27839</v>
      </c>
      <c r="C20561">
        <v>5.2031999999999998</v>
      </c>
    </row>
    <row r="20562" spans="1:3">
      <c r="A20562" s="3" t="s">
        <v>27845</v>
      </c>
      <c r="B20562" s="2" t="s">
        <v>27839</v>
      </c>
      <c r="C20562">
        <v>6.0023999999999997</v>
      </c>
    </row>
    <row r="20563" spans="1:3">
      <c r="A20563" s="3" t="s">
        <v>27846</v>
      </c>
      <c r="B20563" s="2" t="s">
        <v>27847</v>
      </c>
      <c r="C20563">
        <v>0.62159999999999993</v>
      </c>
    </row>
    <row r="20564" spans="1:3">
      <c r="A20564" s="3" t="s">
        <v>27848</v>
      </c>
      <c r="B20564" s="2" t="s">
        <v>27847</v>
      </c>
      <c r="C20564">
        <v>0.22559999999999997</v>
      </c>
    </row>
    <row r="20565" spans="1:3">
      <c r="A20565" s="3" t="s">
        <v>27849</v>
      </c>
      <c r="B20565" s="2" t="s">
        <v>24768</v>
      </c>
      <c r="C20565">
        <v>1.0439999999999998</v>
      </c>
    </row>
    <row r="20566" spans="1:3">
      <c r="A20566" s="3" t="s">
        <v>27850</v>
      </c>
      <c r="B20566" s="2" t="s">
        <v>27851</v>
      </c>
      <c r="C20566">
        <v>4.8695999999999993</v>
      </c>
    </row>
    <row r="20567" spans="1:3">
      <c r="A20567" s="3" t="s">
        <v>27852</v>
      </c>
      <c r="B20567" s="2" t="s">
        <v>27851</v>
      </c>
      <c r="C20567">
        <v>5.0615999999999994</v>
      </c>
    </row>
    <row r="20568" spans="1:3">
      <c r="A20568" s="3" t="s">
        <v>27853</v>
      </c>
      <c r="B20568" s="2" t="s">
        <v>27851</v>
      </c>
      <c r="C20568">
        <v>5.52</v>
      </c>
    </row>
    <row r="20569" spans="1:3">
      <c r="A20569" s="3" t="s">
        <v>27854</v>
      </c>
      <c r="B20569" s="2" t="s">
        <v>27851</v>
      </c>
      <c r="C20569">
        <v>5.6159999999999997</v>
      </c>
    </row>
    <row r="20570" spans="1:3">
      <c r="A20570" s="3" t="s">
        <v>27855</v>
      </c>
      <c r="B20570" s="2" t="s">
        <v>27851</v>
      </c>
      <c r="C20570">
        <v>6.1008000000000004</v>
      </c>
    </row>
    <row r="20571" spans="1:3">
      <c r="A20571" s="3" t="s">
        <v>27856</v>
      </c>
      <c r="B20571" s="2" t="s">
        <v>27851</v>
      </c>
      <c r="C20571">
        <v>6.4079999999999995</v>
      </c>
    </row>
    <row r="20572" spans="1:3">
      <c r="A20572" s="3" t="s">
        <v>27857</v>
      </c>
      <c r="B20572" s="2" t="s">
        <v>27851</v>
      </c>
      <c r="C20572">
        <v>7.1520000000000001</v>
      </c>
    </row>
    <row r="20573" spans="1:3">
      <c r="A20573" s="3" t="s">
        <v>27858</v>
      </c>
      <c r="B20573" s="2" t="s">
        <v>27851</v>
      </c>
      <c r="C20573">
        <v>7.9967999999999995</v>
      </c>
    </row>
    <row r="20574" spans="1:3">
      <c r="A20574" s="3" t="s">
        <v>27859</v>
      </c>
      <c r="B20574" s="2" t="s">
        <v>27851</v>
      </c>
      <c r="C20574">
        <v>9.2904</v>
      </c>
    </row>
    <row r="20575" spans="1:3">
      <c r="A20575" s="3" t="s">
        <v>27860</v>
      </c>
      <c r="B20575" s="2" t="s">
        <v>27851</v>
      </c>
      <c r="C20575">
        <v>10.8864</v>
      </c>
    </row>
    <row r="20576" spans="1:3">
      <c r="A20576" s="3" t="s">
        <v>27861</v>
      </c>
      <c r="B20576" s="2" t="s">
        <v>27851</v>
      </c>
      <c r="C20576">
        <v>12.638399999999999</v>
      </c>
    </row>
    <row r="20577" spans="1:3">
      <c r="A20577" s="3" t="s">
        <v>27862</v>
      </c>
      <c r="B20577" s="2" t="s">
        <v>27851</v>
      </c>
      <c r="C20577">
        <v>3.4847999999999999</v>
      </c>
    </row>
    <row r="20578" spans="1:3">
      <c r="A20578" s="3" t="s">
        <v>27863</v>
      </c>
      <c r="B20578" s="2" t="s">
        <v>27851</v>
      </c>
      <c r="C20578">
        <v>3.6431999999999998</v>
      </c>
    </row>
    <row r="20579" spans="1:3">
      <c r="A20579" s="3" t="s">
        <v>27864</v>
      </c>
      <c r="B20579" s="2" t="s">
        <v>27851</v>
      </c>
      <c r="C20579">
        <v>3.9527999999999994</v>
      </c>
    </row>
    <row r="20580" spans="1:3">
      <c r="A20580" s="3" t="s">
        <v>27865</v>
      </c>
      <c r="B20580" s="2" t="s">
        <v>27851</v>
      </c>
      <c r="C20580">
        <v>4.0272000000000006</v>
      </c>
    </row>
    <row r="20581" spans="1:3">
      <c r="A20581" s="3" t="s">
        <v>27866</v>
      </c>
      <c r="B20581" s="2" t="s">
        <v>27851</v>
      </c>
      <c r="C20581">
        <v>4.3991999999999996</v>
      </c>
    </row>
    <row r="20582" spans="1:3">
      <c r="A20582" s="3" t="s">
        <v>27867</v>
      </c>
      <c r="B20582" s="2" t="s">
        <v>27851</v>
      </c>
      <c r="C20582">
        <v>4.6223999999999998</v>
      </c>
    </row>
    <row r="20583" spans="1:3">
      <c r="A20583" s="3" t="s">
        <v>27868</v>
      </c>
      <c r="B20583" s="2" t="s">
        <v>27851</v>
      </c>
      <c r="C20583">
        <v>5.1456</v>
      </c>
    </row>
    <row r="20584" spans="1:3">
      <c r="A20584" s="3" t="s">
        <v>27869</v>
      </c>
      <c r="B20584" s="2" t="s">
        <v>27851</v>
      </c>
      <c r="C20584">
        <v>5.7456000000000005</v>
      </c>
    </row>
    <row r="20585" spans="1:3">
      <c r="A20585" s="3" t="s">
        <v>27870</v>
      </c>
      <c r="B20585" s="2" t="s">
        <v>27851</v>
      </c>
      <c r="C20585">
        <v>6.6719999999999997</v>
      </c>
    </row>
    <row r="20586" spans="1:3">
      <c r="A20586" s="3" t="s">
        <v>27871</v>
      </c>
      <c r="B20586" s="2" t="s">
        <v>27851</v>
      </c>
      <c r="C20586">
        <v>7.8191999999999995</v>
      </c>
    </row>
    <row r="20587" spans="1:3">
      <c r="A20587" s="3" t="s">
        <v>27872</v>
      </c>
      <c r="B20587" s="2" t="s">
        <v>27851</v>
      </c>
      <c r="C20587">
        <v>9.0912000000000006</v>
      </c>
    </row>
    <row r="20588" spans="1:3">
      <c r="A20588" s="3" t="s">
        <v>27873</v>
      </c>
      <c r="B20588" s="2" t="s">
        <v>24768</v>
      </c>
      <c r="C20588">
        <v>1.0464</v>
      </c>
    </row>
    <row r="20589" spans="1:3">
      <c r="A20589" s="3" t="s">
        <v>27874</v>
      </c>
      <c r="B20589" s="2" t="s">
        <v>24768</v>
      </c>
      <c r="C20589">
        <v>2.46</v>
      </c>
    </row>
    <row r="20590" spans="1:3">
      <c r="A20590" s="3" t="s">
        <v>27875</v>
      </c>
      <c r="B20590" s="2" t="s">
        <v>24768</v>
      </c>
      <c r="C20590">
        <v>0.80399999999999994</v>
      </c>
    </row>
    <row r="20591" spans="1:3">
      <c r="A20591" s="3" t="s">
        <v>27876</v>
      </c>
      <c r="B20591" s="2" t="s">
        <v>24768</v>
      </c>
      <c r="C20591">
        <v>5.9904000000000002</v>
      </c>
    </row>
    <row r="20592" spans="1:3">
      <c r="A20592" s="3" t="s">
        <v>27877</v>
      </c>
      <c r="B20592" s="2" t="s">
        <v>24768</v>
      </c>
      <c r="C20592">
        <v>2.4407999999999999</v>
      </c>
    </row>
    <row r="20593" spans="1:3">
      <c r="A20593" s="3" t="s">
        <v>27878</v>
      </c>
      <c r="B20593" s="2" t="s">
        <v>24768</v>
      </c>
      <c r="C20593">
        <v>8.6159999999999997</v>
      </c>
    </row>
    <row r="20594" spans="1:3">
      <c r="A20594" s="3" t="s">
        <v>27879</v>
      </c>
      <c r="B20594" s="2" t="s">
        <v>24768</v>
      </c>
      <c r="C20594">
        <v>8.6159999999999997</v>
      </c>
    </row>
    <row r="20595" spans="1:3">
      <c r="A20595" s="3" t="s">
        <v>27880</v>
      </c>
      <c r="B20595" s="2" t="s">
        <v>24768</v>
      </c>
      <c r="C20595">
        <v>7.4687999999999999</v>
      </c>
    </row>
    <row r="20596" spans="1:3">
      <c r="A20596" s="3" t="s">
        <v>27881</v>
      </c>
      <c r="B20596" s="2" t="s">
        <v>24768</v>
      </c>
      <c r="C20596">
        <v>7.4687999999999999</v>
      </c>
    </row>
    <row r="20597" spans="1:3">
      <c r="A20597" s="3" t="s">
        <v>27882</v>
      </c>
      <c r="B20597" s="2" t="s">
        <v>27851</v>
      </c>
      <c r="C20597">
        <v>3.8736000000000002</v>
      </c>
    </row>
    <row r="20598" spans="1:3">
      <c r="A20598" s="3" t="s">
        <v>27883</v>
      </c>
      <c r="B20598" s="2" t="s">
        <v>27851</v>
      </c>
      <c r="C20598">
        <v>4.0488</v>
      </c>
    </row>
    <row r="20599" spans="1:3">
      <c r="A20599" s="3" t="s">
        <v>27884</v>
      </c>
      <c r="B20599" s="2" t="s">
        <v>27851</v>
      </c>
      <c r="C20599">
        <v>4.3967999999999998</v>
      </c>
    </row>
    <row r="20600" spans="1:3">
      <c r="A20600" s="3" t="s">
        <v>27885</v>
      </c>
      <c r="B20600" s="2" t="s">
        <v>27851</v>
      </c>
      <c r="C20600">
        <v>4.4736000000000002</v>
      </c>
    </row>
    <row r="20601" spans="1:3">
      <c r="A20601" s="3" t="s">
        <v>27886</v>
      </c>
      <c r="B20601" s="2" t="s">
        <v>27851</v>
      </c>
      <c r="C20601">
        <v>4.8911999999999995</v>
      </c>
    </row>
    <row r="20602" spans="1:3">
      <c r="A20602" s="3" t="s">
        <v>27887</v>
      </c>
      <c r="B20602" s="2" t="s">
        <v>27851</v>
      </c>
      <c r="C20602">
        <v>5.1431999999999993</v>
      </c>
    </row>
    <row r="20603" spans="1:3">
      <c r="A20603" s="3" t="s">
        <v>27888</v>
      </c>
      <c r="B20603" s="2" t="s">
        <v>27851</v>
      </c>
      <c r="C20603">
        <v>5.719199999999999</v>
      </c>
    </row>
    <row r="20604" spans="1:3">
      <c r="A20604" s="3" t="s">
        <v>27889</v>
      </c>
      <c r="B20604" s="2" t="s">
        <v>27851</v>
      </c>
      <c r="C20604">
        <v>6.3840000000000003</v>
      </c>
    </row>
    <row r="20605" spans="1:3">
      <c r="A20605" s="3" t="s">
        <v>27890</v>
      </c>
      <c r="B20605" s="2" t="s">
        <v>27851</v>
      </c>
      <c r="C20605">
        <v>7.4159999999999995</v>
      </c>
    </row>
    <row r="20606" spans="1:3">
      <c r="A20606" s="3" t="s">
        <v>27891</v>
      </c>
      <c r="B20606" s="2" t="s">
        <v>27851</v>
      </c>
      <c r="C20606">
        <v>8.6855999999999991</v>
      </c>
    </row>
    <row r="20607" spans="1:3">
      <c r="A20607" s="3" t="s">
        <v>27892</v>
      </c>
      <c r="B20607" s="2" t="s">
        <v>27851</v>
      </c>
      <c r="C20607">
        <v>10.103999999999999</v>
      </c>
    </row>
    <row r="20608" spans="1:3">
      <c r="A20608" s="3" t="s">
        <v>27893</v>
      </c>
      <c r="B20608" s="2" t="s">
        <v>27851</v>
      </c>
      <c r="C20608">
        <v>4.2552000000000003</v>
      </c>
    </row>
    <row r="20609" spans="1:3">
      <c r="A20609" s="3" t="s">
        <v>27894</v>
      </c>
      <c r="B20609" s="2" t="s">
        <v>27851</v>
      </c>
      <c r="C20609">
        <v>4.4568000000000003</v>
      </c>
    </row>
    <row r="20610" spans="1:3">
      <c r="A20610" s="3" t="s">
        <v>27895</v>
      </c>
      <c r="B20610" s="2" t="s">
        <v>27851</v>
      </c>
      <c r="C20610">
        <v>4.8359999999999994</v>
      </c>
    </row>
    <row r="20611" spans="1:3">
      <c r="A20611" s="3" t="s">
        <v>27896</v>
      </c>
      <c r="B20611" s="2" t="s">
        <v>27851</v>
      </c>
      <c r="C20611">
        <v>4.9224000000000006</v>
      </c>
    </row>
    <row r="20612" spans="1:3">
      <c r="A20612" s="3" t="s">
        <v>27897</v>
      </c>
      <c r="B20612" s="2" t="s">
        <v>27851</v>
      </c>
      <c r="C20612">
        <v>5.3784000000000001</v>
      </c>
    </row>
    <row r="20613" spans="1:3">
      <c r="A20613" s="3" t="s">
        <v>27898</v>
      </c>
      <c r="B20613" s="2" t="s">
        <v>27851</v>
      </c>
      <c r="C20613">
        <v>5.6543999999999999</v>
      </c>
    </row>
    <row r="20614" spans="1:3">
      <c r="A20614" s="3" t="s">
        <v>27899</v>
      </c>
      <c r="B20614" s="2" t="s">
        <v>27851</v>
      </c>
      <c r="C20614">
        <v>6.2904</v>
      </c>
    </row>
    <row r="20615" spans="1:3">
      <c r="A20615" s="3" t="s">
        <v>27900</v>
      </c>
      <c r="B20615" s="2" t="s">
        <v>27851</v>
      </c>
      <c r="C20615">
        <v>7.02</v>
      </c>
    </row>
    <row r="20616" spans="1:3">
      <c r="A20616" s="3" t="s">
        <v>27901</v>
      </c>
      <c r="B20616" s="2" t="s">
        <v>27851</v>
      </c>
      <c r="C20616">
        <v>8.1551999999999989</v>
      </c>
    </row>
    <row r="20617" spans="1:3">
      <c r="A20617" s="3" t="s">
        <v>27902</v>
      </c>
      <c r="B20617" s="2" t="s">
        <v>27851</v>
      </c>
      <c r="C20617">
        <v>9.5567999999999991</v>
      </c>
    </row>
    <row r="20618" spans="1:3">
      <c r="A20618" s="3" t="s">
        <v>27903</v>
      </c>
      <c r="B20618" s="2" t="s">
        <v>27851</v>
      </c>
      <c r="C20618">
        <v>11.1144</v>
      </c>
    </row>
    <row r="20619" spans="1:3">
      <c r="A20619" s="3" t="s">
        <v>27904</v>
      </c>
      <c r="B20619" s="2" t="s">
        <v>27905</v>
      </c>
      <c r="C20619">
        <v>8.9112000000000009</v>
      </c>
    </row>
    <row r="20620" spans="1:3">
      <c r="A20620" s="3" t="s">
        <v>27906</v>
      </c>
      <c r="B20620" s="2" t="s">
        <v>25992</v>
      </c>
      <c r="C20620">
        <v>4.7496</v>
      </c>
    </row>
    <row r="20621" spans="1:3">
      <c r="A20621" s="3" t="s">
        <v>27907</v>
      </c>
      <c r="B20621" s="2" t="s">
        <v>25994</v>
      </c>
      <c r="C20621">
        <v>2.4263999999999997</v>
      </c>
    </row>
    <row r="20622" spans="1:3">
      <c r="A20622" s="3" t="s">
        <v>27908</v>
      </c>
      <c r="B20622" s="2" t="s">
        <v>25994</v>
      </c>
      <c r="C20622">
        <v>2.8895999999999997</v>
      </c>
    </row>
    <row r="20623" spans="1:3">
      <c r="A20623" s="3" t="s">
        <v>27909</v>
      </c>
      <c r="B20623" s="2" t="s">
        <v>25994</v>
      </c>
      <c r="C20623">
        <v>3.0912000000000002</v>
      </c>
    </row>
    <row r="20624" spans="1:3">
      <c r="A20624" s="3" t="s">
        <v>27910</v>
      </c>
      <c r="B20624" s="2" t="s">
        <v>25994</v>
      </c>
      <c r="C20624">
        <v>3.4271999999999996</v>
      </c>
    </row>
    <row r="20625" spans="1:3">
      <c r="A20625" s="3" t="s">
        <v>27911</v>
      </c>
      <c r="B20625" s="2" t="s">
        <v>25994</v>
      </c>
      <c r="C20625">
        <v>4.2456000000000005</v>
      </c>
    </row>
    <row r="20626" spans="1:3">
      <c r="A20626" s="3" t="s">
        <v>27912</v>
      </c>
      <c r="B20626" s="2" t="s">
        <v>25994</v>
      </c>
      <c r="C20626">
        <v>5.0568</v>
      </c>
    </row>
    <row r="20627" spans="1:3">
      <c r="A20627" s="3" t="s">
        <v>27913</v>
      </c>
      <c r="B20627" s="2" t="s">
        <v>25994</v>
      </c>
      <c r="C20627">
        <v>6.8927999999999994</v>
      </c>
    </row>
    <row r="20628" spans="1:3">
      <c r="A20628" s="3" t="s">
        <v>27914</v>
      </c>
      <c r="B20628" s="2" t="s">
        <v>25994</v>
      </c>
      <c r="C20628">
        <v>7.7831999999999999</v>
      </c>
    </row>
    <row r="20629" spans="1:3">
      <c r="A20629" s="3" t="s">
        <v>27915</v>
      </c>
      <c r="B20629" s="2" t="s">
        <v>27916</v>
      </c>
      <c r="C20629">
        <v>3.8663999999999996</v>
      </c>
    </row>
    <row r="20630" spans="1:3">
      <c r="A20630" s="3" t="s">
        <v>27917</v>
      </c>
      <c r="B20630" s="2" t="s">
        <v>27916</v>
      </c>
      <c r="C20630">
        <v>4.4759999999999991</v>
      </c>
    </row>
    <row r="20631" spans="1:3">
      <c r="A20631" s="3" t="s">
        <v>27918</v>
      </c>
      <c r="B20631" s="2" t="s">
        <v>27916</v>
      </c>
      <c r="C20631">
        <v>5.0327999999999999</v>
      </c>
    </row>
    <row r="20632" spans="1:3">
      <c r="A20632" s="3" t="s">
        <v>27919</v>
      </c>
      <c r="B20632" s="2" t="s">
        <v>27916</v>
      </c>
      <c r="C20632">
        <v>6.5015999999999998</v>
      </c>
    </row>
    <row r="20633" spans="1:3">
      <c r="A20633" s="3" t="s">
        <v>27920</v>
      </c>
      <c r="B20633" s="2" t="s">
        <v>27916</v>
      </c>
      <c r="C20633">
        <v>8.1240000000000006</v>
      </c>
    </row>
    <row r="20634" spans="1:3">
      <c r="A20634" s="3" t="s">
        <v>27921</v>
      </c>
      <c r="B20634" s="2" t="s">
        <v>27916</v>
      </c>
      <c r="C20634">
        <v>8.4239999999999995</v>
      </c>
    </row>
    <row r="20635" spans="1:3">
      <c r="A20635" s="3" t="s">
        <v>27922</v>
      </c>
      <c r="B20635" s="2" t="s">
        <v>25994</v>
      </c>
      <c r="C20635">
        <v>4.0872000000000002</v>
      </c>
    </row>
    <row r="20636" spans="1:3">
      <c r="A20636" s="3" t="s">
        <v>27923</v>
      </c>
      <c r="B20636" s="2" t="s">
        <v>25994</v>
      </c>
      <c r="C20636">
        <v>17.448</v>
      </c>
    </row>
    <row r="20637" spans="1:3">
      <c r="A20637" s="3" t="s">
        <v>27924</v>
      </c>
      <c r="B20637" s="2" t="s">
        <v>25994</v>
      </c>
      <c r="C20637">
        <v>4.8143999999999991</v>
      </c>
    </row>
    <row r="20638" spans="1:3">
      <c r="A20638" s="3" t="s">
        <v>27925</v>
      </c>
      <c r="B20638" s="2" t="s">
        <v>25994</v>
      </c>
      <c r="C20638">
        <v>7.8239999999999998</v>
      </c>
    </row>
    <row r="20639" spans="1:3">
      <c r="A20639" s="3" t="s">
        <v>27926</v>
      </c>
      <c r="B20639" s="2" t="s">
        <v>25994</v>
      </c>
      <c r="C20639">
        <v>9.1031999999999993</v>
      </c>
    </row>
    <row r="20640" spans="1:3">
      <c r="A20640" s="3" t="s">
        <v>27927</v>
      </c>
      <c r="B20640" s="2" t="s">
        <v>25994</v>
      </c>
      <c r="C20640">
        <v>11.76</v>
      </c>
    </row>
    <row r="20641" spans="1:3">
      <c r="A20641" s="3" t="s">
        <v>27928</v>
      </c>
      <c r="B20641" s="2" t="s">
        <v>25994</v>
      </c>
      <c r="C20641">
        <v>13.041600000000001</v>
      </c>
    </row>
    <row r="20642" spans="1:3">
      <c r="A20642" s="3" t="s">
        <v>27929</v>
      </c>
      <c r="B20642" s="2" t="s">
        <v>25994</v>
      </c>
      <c r="C20642">
        <v>15.398399999999999</v>
      </c>
    </row>
    <row r="20643" spans="1:3">
      <c r="A20643" s="3" t="s">
        <v>27930</v>
      </c>
      <c r="B20643" s="2" t="s">
        <v>26011</v>
      </c>
      <c r="C20643">
        <v>34.562399999999997</v>
      </c>
    </row>
    <row r="20644" spans="1:3">
      <c r="A20644" s="3" t="s">
        <v>27931</v>
      </c>
      <c r="B20644" s="2" t="s">
        <v>26011</v>
      </c>
      <c r="C20644">
        <v>22.5288</v>
      </c>
    </row>
    <row r="20645" spans="1:3">
      <c r="A20645" s="3" t="s">
        <v>27932</v>
      </c>
      <c r="B20645" s="2" t="s">
        <v>26011</v>
      </c>
      <c r="C20645">
        <v>25.1496</v>
      </c>
    </row>
    <row r="20646" spans="1:3">
      <c r="A20646" s="3" t="s">
        <v>27933</v>
      </c>
      <c r="B20646" s="2" t="s">
        <v>26011</v>
      </c>
      <c r="C20646">
        <v>30.06</v>
      </c>
    </row>
    <row r="20647" spans="1:3">
      <c r="A20647" s="3" t="s">
        <v>27934</v>
      </c>
      <c r="B20647" s="2" t="s">
        <v>26016</v>
      </c>
      <c r="C20647">
        <v>3.5928</v>
      </c>
    </row>
    <row r="20648" spans="1:3">
      <c r="A20648" s="3" t="s">
        <v>27935</v>
      </c>
      <c r="B20648" s="2" t="s">
        <v>26016</v>
      </c>
      <c r="C20648">
        <v>3.9695999999999998</v>
      </c>
    </row>
    <row r="20649" spans="1:3">
      <c r="A20649" s="3" t="s">
        <v>27936</v>
      </c>
      <c r="B20649" s="2" t="s">
        <v>26016</v>
      </c>
      <c r="C20649">
        <v>4.3679999999999994</v>
      </c>
    </row>
    <row r="20650" spans="1:3">
      <c r="A20650" s="3" t="s">
        <v>27937</v>
      </c>
      <c r="B20650" s="2" t="s">
        <v>27938</v>
      </c>
      <c r="C20650">
        <v>13.763999999999999</v>
      </c>
    </row>
    <row r="20651" spans="1:3">
      <c r="A20651" s="3" t="s">
        <v>27939</v>
      </c>
      <c r="B20651" s="2" t="s">
        <v>27938</v>
      </c>
      <c r="C20651">
        <v>5.9736000000000002</v>
      </c>
    </row>
    <row r="20652" spans="1:3">
      <c r="A20652" s="3" t="s">
        <v>27940</v>
      </c>
      <c r="B20652" s="2" t="s">
        <v>27938</v>
      </c>
      <c r="C20652">
        <v>6.8495999999999997</v>
      </c>
    </row>
    <row r="20653" spans="1:3">
      <c r="A20653" s="3" t="s">
        <v>27941</v>
      </c>
      <c r="B20653" s="2" t="s">
        <v>27938</v>
      </c>
      <c r="C20653">
        <v>8.2583999999999982</v>
      </c>
    </row>
    <row r="20654" spans="1:3">
      <c r="A20654" s="3" t="s">
        <v>27942</v>
      </c>
      <c r="B20654" s="2" t="s">
        <v>27938</v>
      </c>
      <c r="C20654">
        <v>9.2736000000000001</v>
      </c>
    </row>
    <row r="20655" spans="1:3">
      <c r="A20655" s="3" t="s">
        <v>27943</v>
      </c>
      <c r="B20655" s="2" t="s">
        <v>27938</v>
      </c>
      <c r="C20655">
        <v>11.1744</v>
      </c>
    </row>
    <row r="20656" spans="1:3">
      <c r="A20656" s="3" t="s">
        <v>27944</v>
      </c>
      <c r="B20656" s="2" t="s">
        <v>27945</v>
      </c>
      <c r="C20656">
        <v>3.3936000000000002</v>
      </c>
    </row>
    <row r="20657" spans="1:3">
      <c r="A20657" s="3" t="s">
        <v>27946</v>
      </c>
      <c r="B20657" s="2" t="s">
        <v>27945</v>
      </c>
      <c r="C20657">
        <v>3.6863999999999999</v>
      </c>
    </row>
    <row r="20658" spans="1:3">
      <c r="A20658" s="3" t="s">
        <v>27947</v>
      </c>
      <c r="B20658" s="2" t="s">
        <v>27945</v>
      </c>
      <c r="C20658">
        <v>4.1424000000000003</v>
      </c>
    </row>
    <row r="20659" spans="1:3">
      <c r="A20659" s="3" t="s">
        <v>27948</v>
      </c>
      <c r="B20659" s="2" t="s">
        <v>27949</v>
      </c>
      <c r="C20659">
        <v>5.4359999999999991</v>
      </c>
    </row>
    <row r="20660" spans="1:3">
      <c r="A20660" s="3" t="s">
        <v>27950</v>
      </c>
      <c r="B20660" s="2" t="s">
        <v>27949</v>
      </c>
      <c r="C20660">
        <v>6.3743999999999996</v>
      </c>
    </row>
    <row r="20661" spans="1:3">
      <c r="A20661" s="3" t="s">
        <v>27951</v>
      </c>
      <c r="B20661" s="2" t="s">
        <v>27949</v>
      </c>
      <c r="C20661">
        <v>7.6368</v>
      </c>
    </row>
    <row r="20662" spans="1:3">
      <c r="A20662" s="3" t="s">
        <v>27952</v>
      </c>
      <c r="B20662" s="2" t="s">
        <v>27949</v>
      </c>
      <c r="C20662">
        <v>8.361600000000001</v>
      </c>
    </row>
    <row r="20663" spans="1:3">
      <c r="A20663" s="3" t="s">
        <v>27953</v>
      </c>
      <c r="B20663" s="2" t="s">
        <v>27954</v>
      </c>
      <c r="C20663">
        <v>2.3807999999999998</v>
      </c>
    </row>
    <row r="20664" spans="1:3">
      <c r="A20664" s="3" t="s">
        <v>27955</v>
      </c>
      <c r="B20664" s="2" t="s">
        <v>27954</v>
      </c>
      <c r="C20664">
        <v>2.7479999999999998</v>
      </c>
    </row>
    <row r="20665" spans="1:3">
      <c r="A20665" s="3" t="s">
        <v>27956</v>
      </c>
      <c r="B20665" s="2" t="s">
        <v>27954</v>
      </c>
      <c r="C20665">
        <v>3.0287999999999995</v>
      </c>
    </row>
    <row r="20666" spans="1:3">
      <c r="A20666" s="3" t="s">
        <v>27957</v>
      </c>
      <c r="B20666" s="2" t="s">
        <v>27954</v>
      </c>
      <c r="C20666">
        <v>5.3543999999999992</v>
      </c>
    </row>
    <row r="20667" spans="1:3">
      <c r="A20667" s="3" t="s">
        <v>27958</v>
      </c>
      <c r="B20667" s="2" t="s">
        <v>27954</v>
      </c>
      <c r="C20667">
        <v>6.3599999999999994</v>
      </c>
    </row>
    <row r="20668" spans="1:3">
      <c r="A20668" s="3" t="s">
        <v>27959</v>
      </c>
      <c r="B20668" s="2" t="s">
        <v>27954</v>
      </c>
      <c r="C20668">
        <v>7.6656000000000004</v>
      </c>
    </row>
    <row r="20669" spans="1:3">
      <c r="A20669" s="3" t="s">
        <v>27960</v>
      </c>
      <c r="B20669" s="2" t="s">
        <v>27954</v>
      </c>
      <c r="C20669">
        <v>8.6783999999999981</v>
      </c>
    </row>
    <row r="20670" spans="1:3">
      <c r="A20670" s="3" t="s">
        <v>27961</v>
      </c>
      <c r="B20670" s="2" t="s">
        <v>27962</v>
      </c>
      <c r="C20670">
        <v>4.0440000000000005</v>
      </c>
    </row>
    <row r="20671" spans="1:3">
      <c r="A20671" s="3" t="s">
        <v>27963</v>
      </c>
      <c r="B20671" s="2" t="s">
        <v>27962</v>
      </c>
      <c r="C20671">
        <v>4.2143999999999995</v>
      </c>
    </row>
    <row r="20672" spans="1:3">
      <c r="A20672" s="3" t="s">
        <v>27964</v>
      </c>
      <c r="B20672" s="2" t="s">
        <v>27962</v>
      </c>
      <c r="C20672">
        <v>4.4736000000000002</v>
      </c>
    </row>
    <row r="20673" spans="1:3">
      <c r="A20673" s="3" t="s">
        <v>27965</v>
      </c>
      <c r="B20673" s="2" t="s">
        <v>27962</v>
      </c>
      <c r="C20673">
        <v>6.2472000000000003</v>
      </c>
    </row>
    <row r="20674" spans="1:3">
      <c r="A20674" s="3" t="s">
        <v>27966</v>
      </c>
      <c r="B20674" s="2" t="s">
        <v>27962</v>
      </c>
      <c r="C20674">
        <v>6.8424000000000005</v>
      </c>
    </row>
    <row r="20675" spans="1:3">
      <c r="A20675" s="3" t="s">
        <v>27967</v>
      </c>
      <c r="B20675" s="2" t="s">
        <v>27962</v>
      </c>
      <c r="C20675">
        <v>8.1240000000000006</v>
      </c>
    </row>
    <row r="20676" spans="1:3">
      <c r="A20676" s="3" t="s">
        <v>27968</v>
      </c>
      <c r="B20676" s="2" t="s">
        <v>27962</v>
      </c>
      <c r="C20676">
        <v>9.8351999999999986</v>
      </c>
    </row>
    <row r="20677" spans="1:3">
      <c r="A20677" s="3" t="s">
        <v>27969</v>
      </c>
      <c r="B20677" s="2" t="s">
        <v>27970</v>
      </c>
      <c r="C20677">
        <v>17.054400000000001</v>
      </c>
    </row>
    <row r="20678" spans="1:3">
      <c r="A20678" s="3" t="s">
        <v>27971</v>
      </c>
      <c r="B20678" s="2" t="s">
        <v>27970</v>
      </c>
      <c r="C20678">
        <v>5.6063999999999998</v>
      </c>
    </row>
    <row r="20679" spans="1:3">
      <c r="A20679" s="3" t="s">
        <v>27972</v>
      </c>
      <c r="B20679" s="2" t="s">
        <v>27970</v>
      </c>
      <c r="C20679">
        <v>8.8415999999999997</v>
      </c>
    </row>
    <row r="20680" spans="1:3">
      <c r="A20680" s="3" t="s">
        <v>27973</v>
      </c>
      <c r="B20680" s="2" t="s">
        <v>27970</v>
      </c>
      <c r="C20680">
        <v>10.802399999999999</v>
      </c>
    </row>
    <row r="20681" spans="1:3">
      <c r="A20681" s="3" t="s">
        <v>27974</v>
      </c>
      <c r="B20681" s="2" t="s">
        <v>27970</v>
      </c>
      <c r="C20681">
        <v>11.781600000000001</v>
      </c>
    </row>
    <row r="20682" spans="1:3">
      <c r="A20682" s="3" t="s">
        <v>27975</v>
      </c>
      <c r="B20682" s="2" t="s">
        <v>27970</v>
      </c>
      <c r="C20682">
        <v>14.222399999999999</v>
      </c>
    </row>
    <row r="20683" spans="1:3">
      <c r="A20683" s="3" t="s">
        <v>27976</v>
      </c>
      <c r="B20683" s="2" t="s">
        <v>27977</v>
      </c>
      <c r="C20683">
        <v>5.4336000000000002</v>
      </c>
    </row>
    <row r="20684" spans="1:3">
      <c r="A20684" s="3" t="s">
        <v>27978</v>
      </c>
      <c r="B20684" s="2" t="s">
        <v>27977</v>
      </c>
      <c r="C20684">
        <v>6.3143999999999991</v>
      </c>
    </row>
    <row r="20685" spans="1:3">
      <c r="A20685" s="3" t="s">
        <v>27979</v>
      </c>
      <c r="B20685" s="2" t="s">
        <v>27977</v>
      </c>
      <c r="C20685">
        <v>7.2743999999999991</v>
      </c>
    </row>
    <row r="20686" spans="1:3">
      <c r="A20686" s="3" t="s">
        <v>27980</v>
      </c>
      <c r="B20686" s="2" t="s">
        <v>27977</v>
      </c>
      <c r="C20686">
        <v>8.3472000000000008</v>
      </c>
    </row>
    <row r="20687" spans="1:3">
      <c r="A20687" s="3" t="s">
        <v>27981</v>
      </c>
      <c r="B20687" s="2" t="s">
        <v>27977</v>
      </c>
      <c r="C20687">
        <v>9.7007999999999992</v>
      </c>
    </row>
    <row r="20688" spans="1:3">
      <c r="A20688" s="3" t="s">
        <v>27982</v>
      </c>
      <c r="B20688" s="2" t="s">
        <v>27977</v>
      </c>
      <c r="C20688">
        <v>10.3512</v>
      </c>
    </row>
    <row r="20689" spans="1:3">
      <c r="A20689" s="3" t="s">
        <v>27983</v>
      </c>
      <c r="B20689" s="2" t="s">
        <v>27984</v>
      </c>
      <c r="C20689">
        <v>2.0735999999999999</v>
      </c>
    </row>
    <row r="20690" spans="1:3">
      <c r="A20690" s="3" t="s">
        <v>27985</v>
      </c>
      <c r="B20690" s="2" t="s">
        <v>27984</v>
      </c>
      <c r="C20690">
        <v>2.7576000000000001</v>
      </c>
    </row>
    <row r="20691" spans="1:3">
      <c r="A20691" s="3" t="s">
        <v>27986</v>
      </c>
      <c r="B20691" s="2" t="s">
        <v>27984</v>
      </c>
      <c r="C20691">
        <v>3.2568000000000001</v>
      </c>
    </row>
    <row r="20692" spans="1:3">
      <c r="A20692" s="3" t="s">
        <v>27987</v>
      </c>
      <c r="B20692" s="2" t="s">
        <v>27984</v>
      </c>
      <c r="C20692">
        <v>4.1448</v>
      </c>
    </row>
    <row r="20693" spans="1:3">
      <c r="A20693" s="3" t="s">
        <v>27988</v>
      </c>
      <c r="B20693" s="2" t="s">
        <v>27984</v>
      </c>
      <c r="C20693">
        <v>4.6631999999999998</v>
      </c>
    </row>
    <row r="20694" spans="1:3">
      <c r="A20694" s="3" t="s">
        <v>27989</v>
      </c>
      <c r="B20694" s="2" t="s">
        <v>27984</v>
      </c>
      <c r="C20694">
        <v>8.9496000000000002</v>
      </c>
    </row>
    <row r="20695" spans="1:3">
      <c r="A20695" s="3" t="s">
        <v>27990</v>
      </c>
      <c r="B20695" s="2" t="s">
        <v>27984</v>
      </c>
      <c r="C20695">
        <v>9.7823999999999991</v>
      </c>
    </row>
    <row r="20696" spans="1:3">
      <c r="A20696" s="3" t="s">
        <v>27991</v>
      </c>
      <c r="B20696" s="2" t="s">
        <v>26020</v>
      </c>
      <c r="C20696">
        <v>3.0504000000000002</v>
      </c>
    </row>
    <row r="20697" spans="1:3">
      <c r="A20697" s="3" t="s">
        <v>27992</v>
      </c>
      <c r="B20697" s="2" t="s">
        <v>27993</v>
      </c>
      <c r="C20697">
        <v>0.87839999999999996</v>
      </c>
    </row>
    <row r="20698" spans="1:3">
      <c r="A20698" s="3" t="s">
        <v>27994</v>
      </c>
      <c r="B20698" s="2" t="s">
        <v>27993</v>
      </c>
      <c r="C20698">
        <v>0.96720000000000006</v>
      </c>
    </row>
    <row r="20699" spans="1:3">
      <c r="A20699" s="3" t="s">
        <v>27995</v>
      </c>
      <c r="B20699" s="2" t="s">
        <v>27993</v>
      </c>
      <c r="C20699">
        <v>1.0127999999999999</v>
      </c>
    </row>
    <row r="20700" spans="1:3">
      <c r="A20700" s="3" t="s">
        <v>27996</v>
      </c>
      <c r="B20700" s="2" t="s">
        <v>27993</v>
      </c>
      <c r="C20700">
        <v>1.0919999999999999</v>
      </c>
    </row>
    <row r="20701" spans="1:3">
      <c r="A20701" s="3" t="s">
        <v>27997</v>
      </c>
      <c r="B20701" s="2" t="s">
        <v>27993</v>
      </c>
      <c r="C20701">
        <v>1.0919999999999999</v>
      </c>
    </row>
    <row r="20702" spans="1:3">
      <c r="A20702" s="3" t="s">
        <v>27998</v>
      </c>
      <c r="B20702" s="2" t="s">
        <v>27993</v>
      </c>
      <c r="C20702">
        <v>1.3439999999999999</v>
      </c>
    </row>
    <row r="20703" spans="1:3">
      <c r="A20703" s="3" t="s">
        <v>27999</v>
      </c>
      <c r="B20703" s="2" t="s">
        <v>27993</v>
      </c>
      <c r="C20703">
        <v>1.5215999999999998</v>
      </c>
    </row>
    <row r="20704" spans="1:3">
      <c r="A20704" s="3" t="s">
        <v>28000</v>
      </c>
      <c r="B20704" s="2" t="s">
        <v>27993</v>
      </c>
      <c r="C20704">
        <v>1.7711999999999999</v>
      </c>
    </row>
    <row r="20705" spans="1:3">
      <c r="A20705" s="3" t="s">
        <v>28001</v>
      </c>
      <c r="B20705" s="2" t="s">
        <v>27993</v>
      </c>
      <c r="C20705">
        <v>1.8959999999999999</v>
      </c>
    </row>
    <row r="20706" spans="1:3">
      <c r="A20706" s="3" t="s">
        <v>28002</v>
      </c>
      <c r="B20706" s="2" t="s">
        <v>27993</v>
      </c>
      <c r="C20706">
        <v>2.0448</v>
      </c>
    </row>
    <row r="20707" spans="1:3">
      <c r="A20707" s="3" t="s">
        <v>28003</v>
      </c>
      <c r="B20707" s="2" t="s">
        <v>27993</v>
      </c>
      <c r="C20707">
        <v>2.2295999999999996</v>
      </c>
    </row>
    <row r="20708" spans="1:3">
      <c r="A20708" s="3" t="s">
        <v>28004</v>
      </c>
      <c r="B20708" s="2" t="s">
        <v>27993</v>
      </c>
      <c r="C20708">
        <v>2.3663999999999996</v>
      </c>
    </row>
    <row r="20709" spans="1:3">
      <c r="A20709" s="3" t="s">
        <v>28005</v>
      </c>
      <c r="B20709" s="2" t="s">
        <v>27993</v>
      </c>
      <c r="C20709">
        <v>2.4263999999999997</v>
      </c>
    </row>
    <row r="20710" spans="1:3">
      <c r="A20710" s="3" t="s">
        <v>28006</v>
      </c>
      <c r="B20710" s="2" t="s">
        <v>27993</v>
      </c>
      <c r="C20710">
        <v>2.6304000000000003</v>
      </c>
    </row>
    <row r="20711" spans="1:3">
      <c r="A20711" s="3" t="s">
        <v>28007</v>
      </c>
      <c r="B20711" s="2" t="s">
        <v>27993</v>
      </c>
      <c r="C20711">
        <v>3.6816</v>
      </c>
    </row>
    <row r="20712" spans="1:3">
      <c r="A20712" s="3" t="s">
        <v>28008</v>
      </c>
      <c r="B20712" s="2" t="s">
        <v>27993</v>
      </c>
      <c r="C20712">
        <v>1.0127999999999999</v>
      </c>
    </row>
    <row r="20713" spans="1:3">
      <c r="A20713" s="3" t="s">
        <v>28009</v>
      </c>
      <c r="B20713" s="2" t="s">
        <v>27993</v>
      </c>
      <c r="C20713">
        <v>1.2143999999999999</v>
      </c>
    </row>
    <row r="20714" spans="1:3">
      <c r="A20714" s="3" t="s">
        <v>28010</v>
      </c>
      <c r="B20714" s="2" t="s">
        <v>27993</v>
      </c>
      <c r="C20714">
        <v>1.2864</v>
      </c>
    </row>
    <row r="20715" spans="1:3">
      <c r="A20715" s="3" t="s">
        <v>28011</v>
      </c>
      <c r="B20715" s="2" t="s">
        <v>27993</v>
      </c>
      <c r="C20715">
        <v>1.44</v>
      </c>
    </row>
    <row r="20716" spans="1:3">
      <c r="A20716" s="3" t="s">
        <v>28012</v>
      </c>
      <c r="B20716" s="2" t="s">
        <v>27993</v>
      </c>
      <c r="C20716">
        <v>1.5215999999999998</v>
      </c>
    </row>
    <row r="20717" spans="1:3">
      <c r="A20717" s="3" t="s">
        <v>28013</v>
      </c>
      <c r="B20717" s="2" t="s">
        <v>27993</v>
      </c>
      <c r="C20717">
        <v>1.7711999999999999</v>
      </c>
    </row>
    <row r="20718" spans="1:3">
      <c r="A20718" s="3" t="s">
        <v>28014</v>
      </c>
      <c r="B20718" s="2" t="s">
        <v>27993</v>
      </c>
      <c r="C20718">
        <v>2.2295999999999996</v>
      </c>
    </row>
    <row r="20719" spans="1:3">
      <c r="A20719" s="3" t="s">
        <v>28015</v>
      </c>
      <c r="B20719" s="2" t="s">
        <v>27993</v>
      </c>
      <c r="C20719">
        <v>2.4263999999999997</v>
      </c>
    </row>
    <row r="20720" spans="1:3">
      <c r="A20720" s="3" t="s">
        <v>28016</v>
      </c>
      <c r="B20720" s="2" t="s">
        <v>27993</v>
      </c>
      <c r="C20720">
        <v>2.7576000000000001</v>
      </c>
    </row>
    <row r="20721" spans="1:3">
      <c r="A20721" s="3" t="s">
        <v>28017</v>
      </c>
      <c r="B20721" s="2" t="s">
        <v>27993</v>
      </c>
      <c r="C20721">
        <v>3.0047999999999999</v>
      </c>
    </row>
    <row r="20722" spans="1:3">
      <c r="A20722" s="3" t="s">
        <v>28018</v>
      </c>
      <c r="B20722" s="2" t="s">
        <v>27993</v>
      </c>
      <c r="C20722">
        <v>3.2351999999999999</v>
      </c>
    </row>
    <row r="20723" spans="1:3">
      <c r="A20723" s="3" t="s">
        <v>28019</v>
      </c>
      <c r="B20723" s="2" t="s">
        <v>27993</v>
      </c>
      <c r="C20723">
        <v>1.3439999999999999</v>
      </c>
    </row>
    <row r="20724" spans="1:3">
      <c r="A20724" s="3" t="s">
        <v>28020</v>
      </c>
      <c r="B20724" s="2" t="s">
        <v>27993</v>
      </c>
      <c r="C20724">
        <v>1.44</v>
      </c>
    </row>
    <row r="20725" spans="1:3">
      <c r="A20725" s="3" t="s">
        <v>28021</v>
      </c>
      <c r="B20725" s="2" t="s">
        <v>27993</v>
      </c>
      <c r="C20725">
        <v>1.5215999999999998</v>
      </c>
    </row>
    <row r="20726" spans="1:3">
      <c r="A20726" s="3" t="s">
        <v>28022</v>
      </c>
      <c r="B20726" s="2" t="s">
        <v>27993</v>
      </c>
      <c r="C20726">
        <v>2.2679999999999998</v>
      </c>
    </row>
    <row r="20727" spans="1:3">
      <c r="A20727" s="3" t="s">
        <v>28023</v>
      </c>
      <c r="B20727" s="2" t="s">
        <v>27993</v>
      </c>
      <c r="C20727">
        <v>2.5463999999999998</v>
      </c>
    </row>
    <row r="20728" spans="1:3">
      <c r="A20728" s="3" t="s">
        <v>28024</v>
      </c>
      <c r="B20728" s="2" t="s">
        <v>27993</v>
      </c>
      <c r="C20728">
        <v>2.8007999999999997</v>
      </c>
    </row>
    <row r="20729" spans="1:3">
      <c r="A20729" s="3" t="s">
        <v>28025</v>
      </c>
      <c r="B20729" s="2" t="s">
        <v>27993</v>
      </c>
      <c r="C20729">
        <v>3.1271999999999998</v>
      </c>
    </row>
    <row r="20730" spans="1:3">
      <c r="A20730" s="3" t="s">
        <v>28026</v>
      </c>
      <c r="B20730" s="2" t="s">
        <v>27993</v>
      </c>
      <c r="C20730">
        <v>3.6312000000000002</v>
      </c>
    </row>
    <row r="20731" spans="1:3">
      <c r="A20731" s="3" t="s">
        <v>28027</v>
      </c>
      <c r="B20731" s="2" t="s">
        <v>27993</v>
      </c>
      <c r="C20731">
        <v>4.0343999999999998</v>
      </c>
    </row>
    <row r="20732" spans="1:3">
      <c r="A20732" s="3" t="s">
        <v>28028</v>
      </c>
      <c r="B20732" s="2" t="s">
        <v>27993</v>
      </c>
      <c r="C20732">
        <v>2.2295999999999996</v>
      </c>
    </row>
    <row r="20733" spans="1:3">
      <c r="A20733" s="3" t="s">
        <v>28029</v>
      </c>
      <c r="B20733" s="2" t="s">
        <v>28030</v>
      </c>
      <c r="C20733">
        <v>4.4927999999999999</v>
      </c>
    </row>
    <row r="20734" spans="1:3">
      <c r="A20734" s="3" t="s">
        <v>28031</v>
      </c>
      <c r="B20734" s="2" t="s">
        <v>28030</v>
      </c>
      <c r="C20734">
        <v>8.9976000000000003</v>
      </c>
    </row>
    <row r="20735" spans="1:3">
      <c r="A20735" s="3" t="s">
        <v>28032</v>
      </c>
      <c r="B20735" s="2" t="s">
        <v>28033</v>
      </c>
      <c r="C20735">
        <v>1.7352000000000001</v>
      </c>
    </row>
    <row r="20736" spans="1:3">
      <c r="A20736" s="3" t="s">
        <v>28034</v>
      </c>
      <c r="B20736" s="2" t="s">
        <v>28033</v>
      </c>
      <c r="C20736">
        <v>1.98</v>
      </c>
    </row>
    <row r="20737" spans="1:3">
      <c r="A20737" s="3" t="s">
        <v>28035</v>
      </c>
      <c r="B20737" s="2" t="s">
        <v>28033</v>
      </c>
      <c r="C20737">
        <v>2.3759999999999999</v>
      </c>
    </row>
    <row r="20738" spans="1:3">
      <c r="A20738" s="3" t="s">
        <v>28036</v>
      </c>
      <c r="B20738" s="2" t="s">
        <v>28033</v>
      </c>
      <c r="C20738">
        <v>2.7911999999999999</v>
      </c>
    </row>
    <row r="20739" spans="1:3">
      <c r="A20739" s="3" t="s">
        <v>28037</v>
      </c>
      <c r="B20739" s="2" t="s">
        <v>28033</v>
      </c>
      <c r="C20739">
        <v>3.2279999999999998</v>
      </c>
    </row>
    <row r="20740" spans="1:3">
      <c r="A20740" s="3" t="s">
        <v>28038</v>
      </c>
      <c r="B20740" s="2" t="s">
        <v>28033</v>
      </c>
      <c r="C20740">
        <v>3.6431999999999998</v>
      </c>
    </row>
    <row r="20741" spans="1:3">
      <c r="A20741" s="3" t="s">
        <v>28039</v>
      </c>
      <c r="B20741" s="2" t="s">
        <v>28033</v>
      </c>
      <c r="C20741">
        <v>4.0463999999999993</v>
      </c>
    </row>
    <row r="20742" spans="1:3">
      <c r="A20742" s="3" t="s">
        <v>28040</v>
      </c>
      <c r="B20742" s="2" t="s">
        <v>26521</v>
      </c>
      <c r="C20742">
        <v>10.718399999999999</v>
      </c>
    </row>
    <row r="20743" spans="1:3">
      <c r="A20743" s="3" t="s">
        <v>28041</v>
      </c>
      <c r="B20743" s="2" t="s">
        <v>26521</v>
      </c>
      <c r="C20743">
        <v>13.3416</v>
      </c>
    </row>
    <row r="20744" spans="1:3">
      <c r="A20744" s="3" t="s">
        <v>28042</v>
      </c>
      <c r="B20744" s="2" t="s">
        <v>26521</v>
      </c>
      <c r="C20744">
        <v>17.188800000000001</v>
      </c>
    </row>
    <row r="20745" spans="1:3">
      <c r="A20745" s="3" t="s">
        <v>28043</v>
      </c>
      <c r="B20745" s="2" t="s">
        <v>26521</v>
      </c>
      <c r="C20745">
        <v>6.1727999999999996</v>
      </c>
    </row>
    <row r="20746" spans="1:3">
      <c r="A20746" s="3" t="s">
        <v>28044</v>
      </c>
      <c r="B20746" s="2" t="s">
        <v>26521</v>
      </c>
      <c r="C20746">
        <v>6.6983999999999995</v>
      </c>
    </row>
    <row r="20747" spans="1:3">
      <c r="A20747" s="3" t="s">
        <v>28045</v>
      </c>
      <c r="B20747" s="2" t="s">
        <v>26521</v>
      </c>
      <c r="C20747">
        <v>7.3655999999999997</v>
      </c>
    </row>
    <row r="20748" spans="1:3">
      <c r="A20748" s="3" t="s">
        <v>28046</v>
      </c>
      <c r="B20748" s="2" t="s">
        <v>26521</v>
      </c>
      <c r="C20748">
        <v>7.9223999999999997</v>
      </c>
    </row>
    <row r="20749" spans="1:3">
      <c r="A20749" s="3" t="s">
        <v>28047</v>
      </c>
      <c r="B20749" s="2" t="s">
        <v>26521</v>
      </c>
      <c r="C20749">
        <v>8.6544000000000008</v>
      </c>
    </row>
    <row r="20750" spans="1:3">
      <c r="A20750" s="3" t="s">
        <v>28048</v>
      </c>
      <c r="B20750" s="2" t="s">
        <v>26521</v>
      </c>
      <c r="C20750">
        <v>9.3575999999999997</v>
      </c>
    </row>
    <row r="20751" spans="1:3">
      <c r="A20751" s="3" t="s">
        <v>28049</v>
      </c>
      <c r="B20751" s="2" t="s">
        <v>26521</v>
      </c>
      <c r="C20751">
        <v>9.9599999999999991</v>
      </c>
    </row>
    <row r="20752" spans="1:3">
      <c r="A20752" s="3" t="s">
        <v>28050</v>
      </c>
      <c r="B20752" s="2" t="s">
        <v>25860</v>
      </c>
      <c r="C20752">
        <v>10.415999999999999</v>
      </c>
    </row>
    <row r="20753" spans="1:3">
      <c r="A20753" s="3" t="s">
        <v>28051</v>
      </c>
      <c r="B20753" s="2" t="s">
        <v>25860</v>
      </c>
      <c r="C20753">
        <v>13.231199999999999</v>
      </c>
    </row>
    <row r="20754" spans="1:3">
      <c r="A20754" s="3" t="s">
        <v>28052</v>
      </c>
      <c r="B20754" s="2" t="s">
        <v>25860</v>
      </c>
      <c r="C20754">
        <v>14.2608</v>
      </c>
    </row>
    <row r="20755" spans="1:3">
      <c r="A20755" s="3" t="s">
        <v>28053</v>
      </c>
      <c r="B20755" s="2" t="s">
        <v>25860</v>
      </c>
      <c r="C20755">
        <v>15.470399999999998</v>
      </c>
    </row>
    <row r="20756" spans="1:3">
      <c r="A20756" s="3" t="s">
        <v>28054</v>
      </c>
      <c r="B20756" s="2" t="s">
        <v>25860</v>
      </c>
      <c r="C20756">
        <v>16.521599999999999</v>
      </c>
    </row>
    <row r="20757" spans="1:3">
      <c r="A20757" s="3" t="s">
        <v>28055</v>
      </c>
      <c r="B20757" s="2" t="s">
        <v>26549</v>
      </c>
      <c r="C20757">
        <v>11.3232</v>
      </c>
    </row>
    <row r="20758" spans="1:3">
      <c r="A20758" s="3" t="s">
        <v>28056</v>
      </c>
      <c r="B20758" s="2" t="s">
        <v>26549</v>
      </c>
      <c r="C20758">
        <v>12.8544</v>
      </c>
    </row>
    <row r="20759" spans="1:3">
      <c r="A20759" s="3" t="s">
        <v>28057</v>
      </c>
      <c r="B20759" s="2" t="s">
        <v>26549</v>
      </c>
      <c r="C20759">
        <v>14.788799999999998</v>
      </c>
    </row>
    <row r="20760" spans="1:3">
      <c r="A20760" s="3" t="s">
        <v>28058</v>
      </c>
      <c r="B20760" s="2" t="s">
        <v>26549</v>
      </c>
      <c r="C20760">
        <v>5.0015999999999998</v>
      </c>
    </row>
    <row r="20761" spans="1:3">
      <c r="A20761" s="3" t="s">
        <v>28059</v>
      </c>
      <c r="B20761" s="2" t="s">
        <v>26549</v>
      </c>
      <c r="C20761">
        <v>6.06</v>
      </c>
    </row>
    <row r="20762" spans="1:3">
      <c r="A20762" s="3" t="s">
        <v>28060</v>
      </c>
      <c r="B20762" s="2" t="s">
        <v>26549</v>
      </c>
      <c r="C20762">
        <v>6.7872000000000003</v>
      </c>
    </row>
    <row r="20763" spans="1:3">
      <c r="A20763" s="3" t="s">
        <v>28061</v>
      </c>
      <c r="B20763" s="2" t="s">
        <v>26549</v>
      </c>
      <c r="C20763">
        <v>7.6127999999999991</v>
      </c>
    </row>
    <row r="20764" spans="1:3">
      <c r="A20764" s="3" t="s">
        <v>28062</v>
      </c>
      <c r="B20764" s="2" t="s">
        <v>26549</v>
      </c>
      <c r="C20764">
        <v>8.0304000000000002</v>
      </c>
    </row>
    <row r="20765" spans="1:3">
      <c r="A20765" s="3" t="s">
        <v>28063</v>
      </c>
      <c r="B20765" s="2" t="s">
        <v>26549</v>
      </c>
      <c r="C20765">
        <v>9.3216000000000001</v>
      </c>
    </row>
    <row r="20766" spans="1:3">
      <c r="A20766" s="3" t="s">
        <v>28064</v>
      </c>
      <c r="B20766" s="2" t="s">
        <v>25008</v>
      </c>
      <c r="C20766">
        <v>17.191199999999998</v>
      </c>
    </row>
    <row r="20767" spans="1:3">
      <c r="A20767" s="3" t="s">
        <v>28065</v>
      </c>
      <c r="B20767" s="2" t="s">
        <v>25016</v>
      </c>
      <c r="C20767">
        <v>12.9168</v>
      </c>
    </row>
    <row r="20768" spans="1:3">
      <c r="A20768" s="3" t="s">
        <v>28066</v>
      </c>
      <c r="B20768" s="2" t="s">
        <v>25016</v>
      </c>
      <c r="C20768">
        <v>14.608799999999999</v>
      </c>
    </row>
    <row r="20769" spans="1:3">
      <c r="A20769" s="3" t="s">
        <v>28067</v>
      </c>
      <c r="B20769" s="2" t="s">
        <v>25016</v>
      </c>
      <c r="C20769">
        <v>9.3048000000000002</v>
      </c>
    </row>
    <row r="20770" spans="1:3">
      <c r="A20770" s="3" t="s">
        <v>28068</v>
      </c>
      <c r="B20770" s="2" t="s">
        <v>25531</v>
      </c>
      <c r="C20770">
        <v>7.14</v>
      </c>
    </row>
    <row r="20771" spans="1:3">
      <c r="A20771" s="3" t="s">
        <v>28069</v>
      </c>
      <c r="B20771" s="2" t="s">
        <v>25531</v>
      </c>
      <c r="C20771">
        <v>7.7448000000000006</v>
      </c>
    </row>
    <row r="20772" spans="1:3">
      <c r="A20772" s="3" t="s">
        <v>28070</v>
      </c>
      <c r="B20772" s="2" t="s">
        <v>25531</v>
      </c>
      <c r="C20772">
        <v>8.8655999999999988</v>
      </c>
    </row>
    <row r="20773" spans="1:3">
      <c r="A20773" s="3" t="s">
        <v>28071</v>
      </c>
      <c r="B20773" s="2" t="s">
        <v>25531</v>
      </c>
      <c r="C20773">
        <v>10.4832</v>
      </c>
    </row>
    <row r="20774" spans="1:3">
      <c r="A20774" s="3" t="s">
        <v>28072</v>
      </c>
      <c r="B20774" s="2" t="s">
        <v>25531</v>
      </c>
      <c r="C20774">
        <v>12.311999999999999</v>
      </c>
    </row>
    <row r="20775" spans="1:3">
      <c r="A20775" s="3" t="s">
        <v>28073</v>
      </c>
      <c r="B20775" s="2" t="s">
        <v>25648</v>
      </c>
      <c r="C20775">
        <v>8.5367999999999995</v>
      </c>
    </row>
    <row r="20776" spans="1:3">
      <c r="A20776" s="3" t="s">
        <v>28074</v>
      </c>
      <c r="B20776" s="2" t="s">
        <v>25648</v>
      </c>
      <c r="C20776">
        <v>14.3904</v>
      </c>
    </row>
    <row r="20777" spans="1:3">
      <c r="A20777" s="3" t="s">
        <v>28075</v>
      </c>
      <c r="B20777" s="2" t="s">
        <v>25648</v>
      </c>
      <c r="C20777">
        <v>24.021599999999999</v>
      </c>
    </row>
    <row r="20778" spans="1:3">
      <c r="A20778" s="3" t="s">
        <v>28076</v>
      </c>
      <c r="B20778" s="2" t="s">
        <v>25648</v>
      </c>
      <c r="C20778">
        <v>36.936</v>
      </c>
    </row>
    <row r="20779" spans="1:3">
      <c r="A20779" s="3" t="s">
        <v>28077</v>
      </c>
      <c r="B20779" s="2" t="s">
        <v>26606</v>
      </c>
      <c r="C20779">
        <v>14.719199999999999</v>
      </c>
    </row>
    <row r="20780" spans="1:3">
      <c r="A20780" s="3" t="s">
        <v>28078</v>
      </c>
      <c r="B20780" s="2" t="s">
        <v>26606</v>
      </c>
      <c r="C20780">
        <v>20.534400000000002</v>
      </c>
    </row>
    <row r="20781" spans="1:3">
      <c r="A20781" s="3" t="s">
        <v>28079</v>
      </c>
      <c r="B20781" s="2" t="s">
        <v>26606</v>
      </c>
      <c r="C20781">
        <v>26.203199999999999</v>
      </c>
    </row>
    <row r="20782" spans="1:3">
      <c r="A20782" s="3" t="s">
        <v>28080</v>
      </c>
      <c r="B20782" s="2" t="s">
        <v>26606</v>
      </c>
      <c r="C20782">
        <v>39.2592</v>
      </c>
    </row>
    <row r="20783" spans="1:3">
      <c r="A20783" s="3" t="s">
        <v>28081</v>
      </c>
      <c r="B20783" s="2" t="s">
        <v>26627</v>
      </c>
      <c r="C20783">
        <v>15.2376</v>
      </c>
    </row>
    <row r="20784" spans="1:3">
      <c r="A20784" s="3" t="s">
        <v>28082</v>
      </c>
      <c r="B20784" s="2" t="s">
        <v>26627</v>
      </c>
      <c r="C20784">
        <v>21.052799999999998</v>
      </c>
    </row>
    <row r="20785" spans="1:3">
      <c r="A20785" s="3" t="s">
        <v>28083</v>
      </c>
      <c r="B20785" s="2" t="s">
        <v>26627</v>
      </c>
      <c r="C20785">
        <v>26.721599999999999</v>
      </c>
    </row>
    <row r="20786" spans="1:3">
      <c r="A20786" s="3" t="s">
        <v>28084</v>
      </c>
      <c r="B20786" s="2" t="s">
        <v>26627</v>
      </c>
      <c r="C20786">
        <v>41.056799999999996</v>
      </c>
    </row>
    <row r="20787" spans="1:3">
      <c r="A20787" s="3" t="s">
        <v>28085</v>
      </c>
      <c r="B20787" s="2" t="s">
        <v>26657</v>
      </c>
      <c r="C20787">
        <v>48.825599999999994</v>
      </c>
    </row>
    <row r="20788" spans="1:3">
      <c r="A20788" s="3" t="s">
        <v>28086</v>
      </c>
      <c r="B20788" s="2" t="s">
        <v>26657</v>
      </c>
      <c r="C20788">
        <v>53.066400000000002</v>
      </c>
    </row>
    <row r="20789" spans="1:3">
      <c r="A20789" s="3" t="s">
        <v>28087</v>
      </c>
      <c r="B20789" s="2" t="s">
        <v>26657</v>
      </c>
      <c r="C20789">
        <v>57.335999999999999</v>
      </c>
    </row>
    <row r="20790" spans="1:3">
      <c r="A20790" s="3" t="s">
        <v>28088</v>
      </c>
      <c r="B20790" s="2" t="s">
        <v>26657</v>
      </c>
      <c r="C20790">
        <v>60.455999999999996</v>
      </c>
    </row>
    <row r="20791" spans="1:3">
      <c r="A20791" s="3" t="s">
        <v>28089</v>
      </c>
      <c r="B20791" s="2" t="s">
        <v>26657</v>
      </c>
      <c r="C20791">
        <v>61.377600000000001</v>
      </c>
    </row>
    <row r="20792" spans="1:3">
      <c r="A20792" s="3" t="s">
        <v>28090</v>
      </c>
      <c r="B20792" s="2" t="s">
        <v>28091</v>
      </c>
      <c r="C20792">
        <v>0.8952</v>
      </c>
    </row>
    <row r="20793" spans="1:3">
      <c r="A20793" s="3" t="s">
        <v>28092</v>
      </c>
      <c r="B20793" s="2" t="s">
        <v>26782</v>
      </c>
      <c r="C20793">
        <v>32.138399999999997</v>
      </c>
    </row>
    <row r="20794" spans="1:3">
      <c r="A20794" s="3" t="s">
        <v>28093</v>
      </c>
      <c r="B20794" s="2" t="s">
        <v>26782</v>
      </c>
      <c r="C20794">
        <v>33.595199999999998</v>
      </c>
    </row>
    <row r="20795" spans="1:3">
      <c r="A20795" s="3" t="s">
        <v>28094</v>
      </c>
      <c r="B20795" s="2" t="s">
        <v>26782</v>
      </c>
      <c r="C20795">
        <v>37.051199999999994</v>
      </c>
    </row>
    <row r="20796" spans="1:3">
      <c r="A20796" s="3" t="s">
        <v>28095</v>
      </c>
      <c r="B20796" s="2" t="s">
        <v>26782</v>
      </c>
      <c r="C20796">
        <v>40.403999999999996</v>
      </c>
    </row>
    <row r="20797" spans="1:3">
      <c r="A20797" s="3" t="s">
        <v>28096</v>
      </c>
      <c r="B20797" s="2" t="s">
        <v>26782</v>
      </c>
      <c r="C20797">
        <v>42.916799999999995</v>
      </c>
    </row>
    <row r="20798" spans="1:3">
      <c r="A20798" s="3" t="s">
        <v>28097</v>
      </c>
      <c r="B20798" s="2" t="s">
        <v>26782</v>
      </c>
      <c r="C20798">
        <v>45.3</v>
      </c>
    </row>
    <row r="20799" spans="1:3">
      <c r="A20799" s="3" t="s">
        <v>28098</v>
      </c>
      <c r="B20799" s="2" t="s">
        <v>28099</v>
      </c>
      <c r="C20799">
        <v>10.6944</v>
      </c>
    </row>
    <row r="20800" spans="1:3">
      <c r="A20800" s="3" t="s">
        <v>28100</v>
      </c>
      <c r="B20800" s="2" t="s">
        <v>27259</v>
      </c>
      <c r="C20800">
        <v>4.2311999999999994</v>
      </c>
    </row>
    <row r="20801" spans="1:3">
      <c r="A20801" s="3" t="s">
        <v>28101</v>
      </c>
      <c r="B20801" s="2" t="s">
        <v>27259</v>
      </c>
      <c r="C20801">
        <v>4.5456000000000003</v>
      </c>
    </row>
    <row r="20802" spans="1:3">
      <c r="A20802" s="3" t="s">
        <v>28102</v>
      </c>
      <c r="B20802" s="2" t="s">
        <v>27259</v>
      </c>
      <c r="C20802">
        <v>5.2727999999999993</v>
      </c>
    </row>
    <row r="20803" spans="1:3">
      <c r="A20803" s="3" t="s">
        <v>28103</v>
      </c>
      <c r="B20803" s="2" t="s">
        <v>27259</v>
      </c>
      <c r="C20803">
        <v>7.1231999999999998</v>
      </c>
    </row>
    <row r="20804" spans="1:3">
      <c r="A20804" s="3" t="s">
        <v>28104</v>
      </c>
      <c r="B20804" s="2" t="s">
        <v>27259</v>
      </c>
      <c r="C20804">
        <v>8.4095999999999993</v>
      </c>
    </row>
    <row r="20805" spans="1:3">
      <c r="A20805" s="3" t="s">
        <v>28105</v>
      </c>
      <c r="B20805" s="2" t="s">
        <v>27259</v>
      </c>
      <c r="C20805">
        <v>9.6167999999999996</v>
      </c>
    </row>
    <row r="20806" spans="1:3">
      <c r="A20806" s="3" t="s">
        <v>28106</v>
      </c>
      <c r="B20806" s="2" t="s">
        <v>27259</v>
      </c>
      <c r="C20806">
        <v>10.608000000000001</v>
      </c>
    </row>
    <row r="20807" spans="1:3">
      <c r="A20807" s="3" t="s">
        <v>28107</v>
      </c>
      <c r="B20807" s="2" t="s">
        <v>24764</v>
      </c>
      <c r="C20807">
        <v>40.295999999999999</v>
      </c>
    </row>
    <row r="20808" spans="1:3">
      <c r="A20808" s="3" t="s">
        <v>28108</v>
      </c>
      <c r="B20808" s="2" t="s">
        <v>24764</v>
      </c>
      <c r="C20808">
        <v>40.2864</v>
      </c>
    </row>
    <row r="20809" spans="1:3">
      <c r="A20809" s="3" t="s">
        <v>28109</v>
      </c>
      <c r="B20809" s="2" t="s">
        <v>24764</v>
      </c>
      <c r="C20809">
        <v>30.6144</v>
      </c>
    </row>
    <row r="20810" spans="1:3">
      <c r="A20810" s="3" t="s">
        <v>28110</v>
      </c>
      <c r="B20810" s="2" t="s">
        <v>28111</v>
      </c>
      <c r="C20810">
        <v>4.9727999999999994</v>
      </c>
    </row>
    <row r="20811" spans="1:3">
      <c r="A20811" s="3" t="s">
        <v>28112</v>
      </c>
      <c r="B20811" s="2" t="s">
        <v>28111</v>
      </c>
      <c r="C20811">
        <v>4.9727999999999994</v>
      </c>
    </row>
    <row r="20812" spans="1:3">
      <c r="A20812" s="3" t="s">
        <v>28113</v>
      </c>
      <c r="B20812" s="2" t="s">
        <v>28111</v>
      </c>
      <c r="C20812">
        <v>4.9727999999999994</v>
      </c>
    </row>
    <row r="20813" spans="1:3">
      <c r="A20813" s="3" t="s">
        <v>28114</v>
      </c>
      <c r="B20813" s="2" t="s">
        <v>27509</v>
      </c>
      <c r="C20813">
        <v>13.379999999999999</v>
      </c>
    </row>
    <row r="20814" spans="1:3">
      <c r="A20814" s="3" t="s">
        <v>28115</v>
      </c>
      <c r="B20814" s="2" t="s">
        <v>27511</v>
      </c>
      <c r="C20814">
        <v>14.656799999999999</v>
      </c>
    </row>
    <row r="20815" spans="1:3">
      <c r="A20815" s="3" t="s">
        <v>28116</v>
      </c>
      <c r="B20815" s="2" t="s">
        <v>27513</v>
      </c>
      <c r="C20815">
        <v>15.3408</v>
      </c>
    </row>
    <row r="20816" spans="1:3">
      <c r="A20816" s="3" t="s">
        <v>28117</v>
      </c>
      <c r="B20816" s="2" t="s">
        <v>27515</v>
      </c>
      <c r="C20816">
        <v>17.167200000000001</v>
      </c>
    </row>
    <row r="20817" spans="1:3">
      <c r="A20817" s="3" t="s">
        <v>28118</v>
      </c>
      <c r="B20817" s="2" t="s">
        <v>27517</v>
      </c>
      <c r="C20817">
        <v>17.714400000000001</v>
      </c>
    </row>
    <row r="20818" spans="1:3">
      <c r="A20818" s="3" t="s">
        <v>28119</v>
      </c>
      <c r="B20818" s="2" t="s">
        <v>27519</v>
      </c>
      <c r="C20818">
        <v>27.487199999999998</v>
      </c>
    </row>
    <row r="20819" spans="1:3">
      <c r="A20819" s="3" t="s">
        <v>28120</v>
      </c>
      <c r="B20819" s="2" t="s">
        <v>27521</v>
      </c>
      <c r="C20819">
        <v>29.359199999999998</v>
      </c>
    </row>
    <row r="20820" spans="1:3">
      <c r="A20820" s="3" t="s">
        <v>28121</v>
      </c>
      <c r="B20820" s="2" t="s">
        <v>27523</v>
      </c>
      <c r="C20820">
        <v>32.877600000000001</v>
      </c>
    </row>
    <row r="20821" spans="1:3">
      <c r="A20821" s="3" t="s">
        <v>28122</v>
      </c>
      <c r="B20821" s="2" t="s">
        <v>27525</v>
      </c>
      <c r="C20821">
        <v>37.943999999999996</v>
      </c>
    </row>
    <row r="20822" spans="1:3">
      <c r="A20822" s="3" t="s">
        <v>28123</v>
      </c>
      <c r="B20822" s="2" t="s">
        <v>27527</v>
      </c>
      <c r="C20822">
        <v>61.550399999999996</v>
      </c>
    </row>
    <row r="20823" spans="1:3">
      <c r="A20823" s="3" t="s">
        <v>28124</v>
      </c>
      <c r="B20823" s="2" t="s">
        <v>27529</v>
      </c>
      <c r="C20823">
        <v>73.240800000000007</v>
      </c>
    </row>
    <row r="20824" spans="1:3">
      <c r="A20824" s="3" t="s">
        <v>28125</v>
      </c>
      <c r="B20824" s="2" t="s">
        <v>27531</v>
      </c>
      <c r="C20824">
        <v>86.342399999999998</v>
      </c>
    </row>
    <row r="20825" spans="1:3">
      <c r="A20825" s="3" t="s">
        <v>28126</v>
      </c>
      <c r="B20825" s="2" t="s">
        <v>27533</v>
      </c>
      <c r="C20825">
        <v>131.7312</v>
      </c>
    </row>
    <row r="20826" spans="1:3">
      <c r="A20826" s="3" t="s">
        <v>28127</v>
      </c>
      <c r="B20826" s="2" t="s">
        <v>27535</v>
      </c>
      <c r="C20826">
        <v>151.1328</v>
      </c>
    </row>
    <row r="20827" spans="1:3">
      <c r="A20827" s="3" t="s">
        <v>28128</v>
      </c>
      <c r="B20827" s="2" t="s">
        <v>28129</v>
      </c>
      <c r="C20827">
        <v>3.7223999999999999</v>
      </c>
    </row>
    <row r="20828" spans="1:3">
      <c r="A20828" s="3" t="s">
        <v>28130</v>
      </c>
      <c r="B20828" s="2" t="s">
        <v>28131</v>
      </c>
      <c r="C20828">
        <v>3.4175999999999997</v>
      </c>
    </row>
    <row r="20829" spans="1:3">
      <c r="A20829" s="3" t="s">
        <v>28132</v>
      </c>
      <c r="B20829" s="2" t="s">
        <v>28131</v>
      </c>
      <c r="C20829">
        <v>5.2775999999999996</v>
      </c>
    </row>
    <row r="20830" spans="1:3">
      <c r="A20830" s="3" t="s">
        <v>28133</v>
      </c>
      <c r="B20830" s="2" t="s">
        <v>28131</v>
      </c>
      <c r="C20830">
        <v>4.1088000000000005</v>
      </c>
    </row>
    <row r="20831" spans="1:3">
      <c r="A20831" s="3" t="s">
        <v>28134</v>
      </c>
      <c r="B20831" s="2" t="s">
        <v>24768</v>
      </c>
      <c r="C20831">
        <v>1.9103999999999999</v>
      </c>
    </row>
    <row r="20832" spans="1:3">
      <c r="A20832" s="3" t="s">
        <v>28135</v>
      </c>
      <c r="B20832" s="2" t="s">
        <v>28136</v>
      </c>
      <c r="C20832">
        <v>52.953599999999994</v>
      </c>
    </row>
    <row r="20833" spans="1:3">
      <c r="A20833" s="3" t="s">
        <v>28137</v>
      </c>
      <c r="B20833" s="2" t="s">
        <v>28138</v>
      </c>
      <c r="C20833">
        <v>52.471199999999996</v>
      </c>
    </row>
    <row r="20834" spans="1:3">
      <c r="A20834" s="3" t="s">
        <v>28139</v>
      </c>
      <c r="B20834" s="2" t="s">
        <v>25994</v>
      </c>
      <c r="C20834">
        <v>5.1863999999999999</v>
      </c>
    </row>
    <row r="20835" spans="1:3">
      <c r="A20835" s="3" t="s">
        <v>28140</v>
      </c>
      <c r="B20835" s="2" t="s">
        <v>25994</v>
      </c>
      <c r="C20835">
        <v>5.7624000000000004</v>
      </c>
    </row>
    <row r="20836" spans="1:3">
      <c r="A20836" s="3" t="s">
        <v>28141</v>
      </c>
      <c r="B20836" s="2" t="s">
        <v>25994</v>
      </c>
      <c r="C20836">
        <v>7.3704000000000001</v>
      </c>
    </row>
    <row r="20837" spans="1:3">
      <c r="A20837" s="3" t="s">
        <v>28142</v>
      </c>
      <c r="B20837" s="2" t="s">
        <v>25994</v>
      </c>
      <c r="C20837">
        <v>8.5991999999999997</v>
      </c>
    </row>
    <row r="20838" spans="1:3">
      <c r="A20838" s="3" t="s">
        <v>28143</v>
      </c>
      <c r="B20838" s="2" t="s">
        <v>25994</v>
      </c>
      <c r="C20838">
        <v>12.151199999999999</v>
      </c>
    </row>
    <row r="20839" spans="1:3">
      <c r="A20839" s="3" t="s">
        <v>28144</v>
      </c>
      <c r="B20839" s="2" t="s">
        <v>25994</v>
      </c>
      <c r="C20839">
        <v>14.8872</v>
      </c>
    </row>
    <row r="20840" spans="1:3">
      <c r="A20840" s="3" t="s">
        <v>28145</v>
      </c>
      <c r="B20840" s="2" t="s">
        <v>25994</v>
      </c>
      <c r="C20840">
        <v>20.488800000000001</v>
      </c>
    </row>
    <row r="20841" spans="1:3">
      <c r="A20841" s="3" t="s">
        <v>28146</v>
      </c>
      <c r="B20841" s="2" t="s">
        <v>28147</v>
      </c>
      <c r="C20841">
        <v>7.9751999999999992</v>
      </c>
    </row>
    <row r="20842" spans="1:3">
      <c r="A20842" s="3" t="s">
        <v>28148</v>
      </c>
      <c r="B20842" s="2" t="s">
        <v>28149</v>
      </c>
      <c r="C20842">
        <v>9.2951999999999995</v>
      </c>
    </row>
    <row r="20843" spans="1:3">
      <c r="A20843" s="3" t="s">
        <v>28150</v>
      </c>
      <c r="B20843" s="2" t="s">
        <v>24791</v>
      </c>
      <c r="C20843">
        <v>3.6623999999999999</v>
      </c>
    </row>
    <row r="20844" spans="1:3">
      <c r="A20844" s="3" t="s">
        <v>28151</v>
      </c>
      <c r="B20844" s="2" t="s">
        <v>24864</v>
      </c>
      <c r="C20844">
        <v>29.531999999999996</v>
      </c>
    </row>
    <row r="20845" spans="1:3">
      <c r="A20845" s="3" t="s">
        <v>28152</v>
      </c>
      <c r="B20845" s="2" t="s">
        <v>24864</v>
      </c>
      <c r="C20845">
        <v>33.683999999999997</v>
      </c>
    </row>
    <row r="20846" spans="1:3">
      <c r="A20846" s="3" t="s">
        <v>28153</v>
      </c>
      <c r="B20846" s="2" t="s">
        <v>24864</v>
      </c>
      <c r="C20846">
        <v>36.897600000000004</v>
      </c>
    </row>
    <row r="20847" spans="1:3">
      <c r="A20847" s="3" t="s">
        <v>28154</v>
      </c>
      <c r="B20847" s="2" t="s">
        <v>24864</v>
      </c>
      <c r="C20847">
        <v>40.994399999999999</v>
      </c>
    </row>
    <row r="20848" spans="1:3">
      <c r="A20848" s="3" t="s">
        <v>28155</v>
      </c>
      <c r="B20848" s="2" t="s">
        <v>24917</v>
      </c>
      <c r="C20848">
        <v>0.66239999999999988</v>
      </c>
    </row>
    <row r="20849" spans="1:3">
      <c r="A20849" s="3" t="s">
        <v>28156</v>
      </c>
      <c r="B20849" s="2" t="s">
        <v>24917</v>
      </c>
      <c r="C20849">
        <v>0.73919999999999997</v>
      </c>
    </row>
    <row r="20850" spans="1:3">
      <c r="A20850" s="3" t="s">
        <v>28157</v>
      </c>
      <c r="B20850" s="2" t="s">
        <v>24917</v>
      </c>
      <c r="C20850">
        <v>0.92639999999999989</v>
      </c>
    </row>
    <row r="20851" spans="1:3">
      <c r="A20851" s="3" t="s">
        <v>28158</v>
      </c>
      <c r="B20851" s="2" t="s">
        <v>24917</v>
      </c>
      <c r="C20851">
        <v>0.46559999999999996</v>
      </c>
    </row>
    <row r="20852" spans="1:3">
      <c r="A20852" s="3" t="s">
        <v>28159</v>
      </c>
      <c r="B20852" s="2" t="s">
        <v>24917</v>
      </c>
      <c r="C20852">
        <v>0.56159999999999999</v>
      </c>
    </row>
    <row r="20853" spans="1:3">
      <c r="A20853" s="3" t="s">
        <v>28160</v>
      </c>
      <c r="B20853" s="2" t="s">
        <v>24917</v>
      </c>
      <c r="C20853">
        <v>0.56159999999999999</v>
      </c>
    </row>
    <row r="20854" spans="1:3">
      <c r="A20854" s="3" t="s">
        <v>28161</v>
      </c>
      <c r="B20854" s="2" t="s">
        <v>24917</v>
      </c>
      <c r="C20854">
        <v>0.69359999999999999</v>
      </c>
    </row>
    <row r="20855" spans="1:3">
      <c r="A20855" s="3" t="s">
        <v>28162</v>
      </c>
      <c r="B20855" s="2" t="s">
        <v>24931</v>
      </c>
      <c r="C20855">
        <v>32.591999999999999</v>
      </c>
    </row>
    <row r="20856" spans="1:3">
      <c r="A20856" s="3" t="s">
        <v>28163</v>
      </c>
      <c r="B20856" s="2" t="s">
        <v>24931</v>
      </c>
      <c r="C20856">
        <v>41.584800000000001</v>
      </c>
    </row>
    <row r="20857" spans="1:3">
      <c r="A20857" s="3" t="s">
        <v>28164</v>
      </c>
      <c r="B20857" s="2" t="s">
        <v>24931</v>
      </c>
      <c r="C20857">
        <v>53.015999999999998</v>
      </c>
    </row>
    <row r="20858" spans="1:3">
      <c r="A20858" s="3" t="s">
        <v>28165</v>
      </c>
      <c r="B20858" s="2" t="s">
        <v>24931</v>
      </c>
      <c r="C20858">
        <v>69.549599999999998</v>
      </c>
    </row>
    <row r="20859" spans="1:3">
      <c r="A20859" s="3" t="s">
        <v>28166</v>
      </c>
      <c r="B20859" s="2" t="s">
        <v>25036</v>
      </c>
      <c r="C20859">
        <v>4.0559999999999992</v>
      </c>
    </row>
    <row r="20860" spans="1:3">
      <c r="A20860" s="3" t="s">
        <v>28167</v>
      </c>
      <c r="B20860" s="2" t="s">
        <v>25036</v>
      </c>
      <c r="C20860">
        <v>4.0559999999999992</v>
      </c>
    </row>
    <row r="20861" spans="1:3">
      <c r="A20861" s="3" t="s">
        <v>28168</v>
      </c>
      <c r="B20861" s="2" t="s">
        <v>25036</v>
      </c>
      <c r="C20861">
        <v>4.1663999999999994</v>
      </c>
    </row>
    <row r="20862" spans="1:3">
      <c r="A20862" s="3" t="s">
        <v>28169</v>
      </c>
      <c r="B20862" s="2" t="s">
        <v>25036</v>
      </c>
      <c r="C20862">
        <v>4.4159999999999995</v>
      </c>
    </row>
    <row r="20863" spans="1:3">
      <c r="A20863" s="3" t="s">
        <v>28170</v>
      </c>
      <c r="B20863" s="2" t="s">
        <v>25036</v>
      </c>
      <c r="C20863">
        <v>4.9991999999999992</v>
      </c>
    </row>
    <row r="20864" spans="1:3">
      <c r="A20864" s="3" t="s">
        <v>28171</v>
      </c>
      <c r="B20864" s="2" t="s">
        <v>25036</v>
      </c>
      <c r="C20864">
        <v>5.3591999999999995</v>
      </c>
    </row>
    <row r="20865" spans="1:3">
      <c r="A20865" s="3" t="s">
        <v>28172</v>
      </c>
      <c r="B20865" s="2" t="s">
        <v>25036</v>
      </c>
      <c r="C20865">
        <v>5.8319999999999999</v>
      </c>
    </row>
    <row r="20866" spans="1:3">
      <c r="A20866" s="3" t="s">
        <v>28173</v>
      </c>
      <c r="B20866" s="2" t="s">
        <v>25531</v>
      </c>
      <c r="C20866">
        <v>10.811999999999999</v>
      </c>
    </row>
    <row r="20867" spans="1:3">
      <c r="A20867" s="3" t="s">
        <v>28174</v>
      </c>
      <c r="B20867" s="2" t="s">
        <v>25531</v>
      </c>
      <c r="C20867">
        <v>11.688000000000001</v>
      </c>
    </row>
    <row r="20868" spans="1:3">
      <c r="A20868" s="3" t="s">
        <v>28175</v>
      </c>
      <c r="B20868" s="2" t="s">
        <v>25531</v>
      </c>
      <c r="C20868">
        <v>12.5616</v>
      </c>
    </row>
    <row r="20869" spans="1:3">
      <c r="A20869" s="3" t="s">
        <v>28176</v>
      </c>
      <c r="B20869" s="2" t="s">
        <v>25531</v>
      </c>
      <c r="C20869">
        <v>16.488</v>
      </c>
    </row>
    <row r="20870" spans="1:3">
      <c r="A20870" s="3" t="s">
        <v>28177</v>
      </c>
      <c r="B20870" s="2" t="s">
        <v>25531</v>
      </c>
      <c r="C20870">
        <v>17.505599999999998</v>
      </c>
    </row>
    <row r="20871" spans="1:3">
      <c r="A20871" s="3" t="s">
        <v>28178</v>
      </c>
      <c r="B20871" s="2" t="s">
        <v>25547</v>
      </c>
      <c r="C20871">
        <v>0.34079999999999999</v>
      </c>
    </row>
    <row r="20872" spans="1:3">
      <c r="A20872" s="3" t="s">
        <v>28179</v>
      </c>
      <c r="B20872" s="2" t="s">
        <v>25547</v>
      </c>
      <c r="C20872">
        <v>0.48</v>
      </c>
    </row>
    <row r="20873" spans="1:3">
      <c r="A20873" s="3" t="s">
        <v>28180</v>
      </c>
      <c r="B20873" s="2" t="s">
        <v>25547</v>
      </c>
      <c r="C20873">
        <v>0.18479999999999999</v>
      </c>
    </row>
    <row r="20874" spans="1:3">
      <c r="A20874" s="3" t="s">
        <v>28181</v>
      </c>
      <c r="B20874" s="2" t="s">
        <v>25547</v>
      </c>
      <c r="C20874">
        <v>0.2064</v>
      </c>
    </row>
    <row r="20875" spans="1:3">
      <c r="A20875" s="3" t="s">
        <v>28182</v>
      </c>
      <c r="B20875" s="2" t="s">
        <v>25648</v>
      </c>
      <c r="C20875">
        <v>13.6944</v>
      </c>
    </row>
    <row r="20876" spans="1:3">
      <c r="A20876" s="3" t="s">
        <v>28183</v>
      </c>
      <c r="B20876" s="2" t="s">
        <v>25648</v>
      </c>
      <c r="C20876">
        <v>22.1328</v>
      </c>
    </row>
    <row r="20877" spans="1:3">
      <c r="A20877" s="3" t="s">
        <v>28184</v>
      </c>
      <c r="B20877" s="2" t="s">
        <v>25648</v>
      </c>
      <c r="C20877">
        <v>40.166400000000003</v>
      </c>
    </row>
    <row r="20878" spans="1:3">
      <c r="A20878" s="3" t="s">
        <v>28185</v>
      </c>
      <c r="B20878" s="2" t="s">
        <v>25648</v>
      </c>
      <c r="C20878">
        <v>53.956799999999994</v>
      </c>
    </row>
    <row r="20879" spans="1:3">
      <c r="A20879" s="3" t="s">
        <v>28186</v>
      </c>
      <c r="B20879" s="2" t="s">
        <v>28187</v>
      </c>
      <c r="C20879">
        <v>14.7072</v>
      </c>
    </row>
    <row r="20880" spans="1:3">
      <c r="A20880" s="3" t="s">
        <v>28188</v>
      </c>
      <c r="B20880" s="2" t="s">
        <v>28187</v>
      </c>
      <c r="C20880">
        <v>17.133600000000001</v>
      </c>
    </row>
    <row r="20881" spans="1:3">
      <c r="A20881" s="3" t="s">
        <v>28189</v>
      </c>
      <c r="B20881" s="2" t="s">
        <v>28187</v>
      </c>
      <c r="C20881">
        <v>19.5672</v>
      </c>
    </row>
    <row r="20882" spans="1:3">
      <c r="A20882" s="3" t="s">
        <v>28190</v>
      </c>
      <c r="B20882" s="2" t="s">
        <v>28187</v>
      </c>
      <c r="C20882">
        <v>21.998399999999997</v>
      </c>
    </row>
    <row r="20883" spans="1:3">
      <c r="A20883" s="3" t="s">
        <v>28191</v>
      </c>
      <c r="B20883" s="2" t="s">
        <v>25662</v>
      </c>
      <c r="C20883">
        <v>14.399999999999999</v>
      </c>
    </row>
    <row r="20884" spans="1:3">
      <c r="A20884" s="3" t="s">
        <v>28192</v>
      </c>
      <c r="B20884" s="2" t="s">
        <v>25662</v>
      </c>
      <c r="C20884">
        <v>22.447199999999999</v>
      </c>
    </row>
    <row r="20885" spans="1:3">
      <c r="A20885" s="3" t="s">
        <v>28193</v>
      </c>
      <c r="B20885" s="2" t="s">
        <v>25662</v>
      </c>
      <c r="C20885">
        <v>32.721600000000002</v>
      </c>
    </row>
    <row r="20886" spans="1:3">
      <c r="A20886" s="3" t="s">
        <v>28194</v>
      </c>
      <c r="B20886" s="2" t="s">
        <v>25662</v>
      </c>
      <c r="C20886">
        <v>45.201599999999999</v>
      </c>
    </row>
    <row r="20887" spans="1:3">
      <c r="A20887" s="3" t="s">
        <v>28195</v>
      </c>
      <c r="B20887" s="2" t="s">
        <v>25802</v>
      </c>
      <c r="C20887">
        <v>31.694399999999998</v>
      </c>
    </row>
    <row r="20888" spans="1:3">
      <c r="A20888" s="3" t="s">
        <v>28196</v>
      </c>
      <c r="B20888" s="2" t="s">
        <v>25802</v>
      </c>
      <c r="C20888">
        <v>44.817599999999999</v>
      </c>
    </row>
    <row r="20889" spans="1:3">
      <c r="A20889" s="3" t="s">
        <v>28197</v>
      </c>
      <c r="B20889" s="2" t="s">
        <v>25802</v>
      </c>
      <c r="C20889">
        <v>57.907199999999996</v>
      </c>
    </row>
    <row r="20890" spans="1:3">
      <c r="A20890" s="3" t="s">
        <v>28198</v>
      </c>
      <c r="B20890" s="2" t="s">
        <v>25802</v>
      </c>
      <c r="C20890">
        <v>71.008799999999994</v>
      </c>
    </row>
    <row r="20891" spans="1:3">
      <c r="A20891" s="3" t="s">
        <v>28199</v>
      </c>
      <c r="B20891" s="2" t="s">
        <v>25802</v>
      </c>
      <c r="C20891">
        <v>84.129599999999996</v>
      </c>
    </row>
    <row r="20892" spans="1:3">
      <c r="A20892" s="3" t="s">
        <v>28200</v>
      </c>
      <c r="B20892" s="2" t="s">
        <v>25825</v>
      </c>
      <c r="C20892">
        <v>1.7664</v>
      </c>
    </row>
    <row r="20893" spans="1:3">
      <c r="A20893" s="3" t="s">
        <v>28201</v>
      </c>
      <c r="B20893" s="2" t="s">
        <v>25759</v>
      </c>
      <c r="C20893">
        <v>4.5456000000000003</v>
      </c>
    </row>
    <row r="20894" spans="1:3">
      <c r="A20894" s="3" t="s">
        <v>28202</v>
      </c>
      <c r="B20894" s="2" t="s">
        <v>26103</v>
      </c>
      <c r="C20894">
        <v>3.2831999999999999</v>
      </c>
    </row>
    <row r="20895" spans="1:3">
      <c r="A20895" s="3" t="s">
        <v>28203</v>
      </c>
      <c r="B20895" s="2" t="s">
        <v>26549</v>
      </c>
      <c r="C20895">
        <v>72.998400000000004</v>
      </c>
    </row>
    <row r="20896" spans="1:3">
      <c r="A20896" s="3" t="s">
        <v>28204</v>
      </c>
      <c r="B20896" s="2" t="s">
        <v>26549</v>
      </c>
      <c r="C20896">
        <v>85.070399999999992</v>
      </c>
    </row>
    <row r="20897" spans="1:3">
      <c r="A20897" s="3" t="s">
        <v>28205</v>
      </c>
      <c r="B20897" s="2" t="s">
        <v>26549</v>
      </c>
      <c r="C20897">
        <v>24.753599999999999</v>
      </c>
    </row>
    <row r="20898" spans="1:3">
      <c r="A20898" s="3" t="s">
        <v>28206</v>
      </c>
      <c r="B20898" s="2" t="s">
        <v>26549</v>
      </c>
      <c r="C20898">
        <v>30.830400000000001</v>
      </c>
    </row>
    <row r="20899" spans="1:3">
      <c r="A20899" s="3" t="s">
        <v>28207</v>
      </c>
      <c r="B20899" s="2" t="s">
        <v>26549</v>
      </c>
      <c r="C20899">
        <v>36.7776</v>
      </c>
    </row>
    <row r="20900" spans="1:3">
      <c r="A20900" s="3" t="s">
        <v>28208</v>
      </c>
      <c r="B20900" s="2" t="s">
        <v>26549</v>
      </c>
      <c r="C20900">
        <v>42.827999999999996</v>
      </c>
    </row>
    <row r="20901" spans="1:3">
      <c r="A20901" s="3" t="s">
        <v>28209</v>
      </c>
      <c r="B20901" s="2" t="s">
        <v>26549</v>
      </c>
      <c r="C20901">
        <v>48.863999999999997</v>
      </c>
    </row>
    <row r="20902" spans="1:3">
      <c r="A20902" s="3" t="s">
        <v>28210</v>
      </c>
      <c r="B20902" s="2" t="s">
        <v>26549</v>
      </c>
      <c r="C20902">
        <v>60.897599999999997</v>
      </c>
    </row>
    <row r="20903" spans="1:3">
      <c r="A20903" s="3" t="s">
        <v>28211</v>
      </c>
      <c r="B20903" s="2" t="s">
        <v>26559</v>
      </c>
      <c r="C20903">
        <v>37.427999999999997</v>
      </c>
    </row>
    <row r="20904" spans="1:3">
      <c r="A20904" s="3" t="s">
        <v>28212</v>
      </c>
      <c r="B20904" s="2" t="s">
        <v>26559</v>
      </c>
      <c r="C20904">
        <v>41.644800000000004</v>
      </c>
    </row>
    <row r="20905" spans="1:3">
      <c r="A20905" s="3" t="s">
        <v>28213</v>
      </c>
      <c r="B20905" s="2" t="s">
        <v>26559</v>
      </c>
      <c r="C20905">
        <v>44.236799999999995</v>
      </c>
    </row>
    <row r="20906" spans="1:3">
      <c r="A20906" s="3" t="s">
        <v>28214</v>
      </c>
      <c r="B20906" s="2" t="s">
        <v>26606</v>
      </c>
      <c r="C20906">
        <v>23.174399999999999</v>
      </c>
    </row>
    <row r="20907" spans="1:3">
      <c r="A20907" s="3" t="s">
        <v>28215</v>
      </c>
      <c r="B20907" s="2" t="s">
        <v>26606</v>
      </c>
      <c r="C20907">
        <v>32.3568</v>
      </c>
    </row>
    <row r="20908" spans="1:3">
      <c r="A20908" s="3" t="s">
        <v>28216</v>
      </c>
      <c r="B20908" s="2" t="s">
        <v>26606</v>
      </c>
      <c r="C20908">
        <v>41.109599999999993</v>
      </c>
    </row>
    <row r="20909" spans="1:3">
      <c r="A20909" s="3" t="s">
        <v>28217</v>
      </c>
      <c r="B20909" s="2" t="s">
        <v>26606</v>
      </c>
      <c r="C20909">
        <v>62.224799999999995</v>
      </c>
    </row>
    <row r="20910" spans="1:3">
      <c r="A20910" s="3" t="s">
        <v>28218</v>
      </c>
      <c r="B20910" s="2" t="s">
        <v>26606</v>
      </c>
      <c r="C20910">
        <v>69.827999999999989</v>
      </c>
    </row>
    <row r="20911" spans="1:3">
      <c r="A20911" s="3" t="s">
        <v>28219</v>
      </c>
      <c r="B20911" s="2" t="s">
        <v>26627</v>
      </c>
      <c r="C20911">
        <v>23.8872</v>
      </c>
    </row>
    <row r="20912" spans="1:3">
      <c r="A20912" s="3" t="s">
        <v>28220</v>
      </c>
      <c r="B20912" s="2" t="s">
        <v>26627</v>
      </c>
      <c r="C20912">
        <v>33.062399999999997</v>
      </c>
    </row>
    <row r="20913" spans="1:3">
      <c r="A20913" s="3" t="s">
        <v>28221</v>
      </c>
      <c r="B20913" s="2" t="s">
        <v>26627</v>
      </c>
      <c r="C20913">
        <v>41.817599999999999</v>
      </c>
    </row>
    <row r="20914" spans="1:3">
      <c r="A20914" s="3" t="s">
        <v>28222</v>
      </c>
      <c r="B20914" s="2" t="s">
        <v>26627</v>
      </c>
      <c r="C20914">
        <v>63.072000000000003</v>
      </c>
    </row>
    <row r="20915" spans="1:3">
      <c r="A20915" s="3" t="s">
        <v>28223</v>
      </c>
      <c r="B20915" s="2" t="s">
        <v>26657</v>
      </c>
      <c r="C20915">
        <v>63.883200000000002</v>
      </c>
    </row>
    <row r="20916" spans="1:3">
      <c r="A20916" s="3" t="s">
        <v>28224</v>
      </c>
      <c r="B20916" s="2" t="s">
        <v>26657</v>
      </c>
      <c r="C20916">
        <v>74.414400000000001</v>
      </c>
    </row>
    <row r="20917" spans="1:3">
      <c r="A20917" s="3" t="s">
        <v>28225</v>
      </c>
      <c r="B20917" s="2" t="s">
        <v>26657</v>
      </c>
      <c r="C20917">
        <v>68.356799999999993</v>
      </c>
    </row>
    <row r="20918" spans="1:3">
      <c r="A20918" s="3" t="s">
        <v>28226</v>
      </c>
      <c r="B20918" s="2" t="s">
        <v>26657</v>
      </c>
      <c r="C20918">
        <v>73.0488</v>
      </c>
    </row>
    <row r="20919" spans="1:3">
      <c r="A20919" s="3" t="s">
        <v>28227</v>
      </c>
      <c r="B20919" s="2" t="s">
        <v>26657</v>
      </c>
      <c r="C20919">
        <v>82.963200000000001</v>
      </c>
    </row>
    <row r="20920" spans="1:3">
      <c r="A20920" s="3" t="s">
        <v>28228</v>
      </c>
      <c r="B20920" s="2" t="s">
        <v>26657</v>
      </c>
      <c r="C20920">
        <v>75.408000000000001</v>
      </c>
    </row>
    <row r="20921" spans="1:3">
      <c r="A20921" s="3" t="s">
        <v>28229</v>
      </c>
      <c r="B20921" s="2" t="s">
        <v>26657</v>
      </c>
      <c r="C20921">
        <v>79.238399999999999</v>
      </c>
    </row>
    <row r="20922" spans="1:3">
      <c r="A20922" s="3" t="s">
        <v>28230</v>
      </c>
      <c r="B20922" s="2" t="s">
        <v>26657</v>
      </c>
      <c r="C20922">
        <v>88.173599999999993</v>
      </c>
    </row>
    <row r="20923" spans="1:3">
      <c r="A20923" s="3" t="s">
        <v>28231</v>
      </c>
      <c r="B20923" s="2" t="s">
        <v>28232</v>
      </c>
      <c r="C20923">
        <v>2.8391999999999999</v>
      </c>
    </row>
    <row r="20924" spans="1:3">
      <c r="A20924" s="3" t="s">
        <v>28233</v>
      </c>
      <c r="B20924" s="2" t="s">
        <v>28234</v>
      </c>
      <c r="C20924">
        <v>9.7799999999999994</v>
      </c>
    </row>
    <row r="20925" spans="1:3">
      <c r="A20925" s="3" t="s">
        <v>28235</v>
      </c>
      <c r="B20925" s="2" t="s">
        <v>28234</v>
      </c>
      <c r="C20925">
        <v>5.4095999999999993</v>
      </c>
    </row>
    <row r="20926" spans="1:3">
      <c r="A20926" s="3" t="s">
        <v>28236</v>
      </c>
      <c r="B20926" s="2" t="s">
        <v>28237</v>
      </c>
      <c r="C20926">
        <v>9.7799999999999994</v>
      </c>
    </row>
    <row r="20927" spans="1:3">
      <c r="A20927" s="3" t="s">
        <v>28238</v>
      </c>
      <c r="B20927" s="2" t="s">
        <v>28237</v>
      </c>
      <c r="C20927">
        <v>5.4095999999999993</v>
      </c>
    </row>
    <row r="20928" spans="1:3">
      <c r="A20928" s="3" t="s">
        <v>28239</v>
      </c>
      <c r="B20928" s="2" t="s">
        <v>28240</v>
      </c>
      <c r="C20928">
        <v>69.230399999999989</v>
      </c>
    </row>
    <row r="20929" spans="1:3">
      <c r="A20929" s="3" t="s">
        <v>28241</v>
      </c>
      <c r="B20929" s="2" t="s">
        <v>28240</v>
      </c>
      <c r="C20929">
        <v>75.695999999999998</v>
      </c>
    </row>
    <row r="20930" spans="1:3">
      <c r="A20930" s="3" t="s">
        <v>28242</v>
      </c>
      <c r="B20930" s="2" t="s">
        <v>28240</v>
      </c>
      <c r="C20930">
        <v>93.945599999999999</v>
      </c>
    </row>
    <row r="20931" spans="1:3">
      <c r="A20931" s="3" t="s">
        <v>28243</v>
      </c>
      <c r="B20931" s="2" t="s">
        <v>28240</v>
      </c>
      <c r="C20931">
        <v>102.432</v>
      </c>
    </row>
    <row r="20932" spans="1:3">
      <c r="A20932" s="3" t="s">
        <v>28244</v>
      </c>
      <c r="B20932" s="2" t="s">
        <v>28240</v>
      </c>
      <c r="C20932">
        <v>110.76479999999999</v>
      </c>
    </row>
    <row r="20933" spans="1:3">
      <c r="A20933" s="3" t="s">
        <v>28245</v>
      </c>
      <c r="B20933" s="2" t="s">
        <v>28240</v>
      </c>
      <c r="C20933">
        <v>43.401600000000002</v>
      </c>
    </row>
    <row r="20934" spans="1:3">
      <c r="A20934" s="3" t="s">
        <v>28246</v>
      </c>
      <c r="B20934" s="2" t="s">
        <v>28240</v>
      </c>
      <c r="C20934">
        <v>45.6312</v>
      </c>
    </row>
    <row r="20935" spans="1:3">
      <c r="A20935" s="3" t="s">
        <v>28247</v>
      </c>
      <c r="B20935" s="2" t="s">
        <v>28240</v>
      </c>
      <c r="C20935">
        <v>49.8504</v>
      </c>
    </row>
    <row r="20936" spans="1:3">
      <c r="A20936" s="3" t="s">
        <v>28248</v>
      </c>
      <c r="B20936" s="2" t="s">
        <v>28240</v>
      </c>
      <c r="C20936">
        <v>64.655999999999992</v>
      </c>
    </row>
    <row r="20937" spans="1:3">
      <c r="A20937" s="3" t="s">
        <v>28249</v>
      </c>
      <c r="B20937" s="2" t="s">
        <v>28240</v>
      </c>
      <c r="C20937">
        <v>70.888800000000003</v>
      </c>
    </row>
    <row r="20938" spans="1:3">
      <c r="A20938" s="3" t="s">
        <v>28250</v>
      </c>
      <c r="B20938" s="2" t="s">
        <v>28240</v>
      </c>
      <c r="C20938">
        <v>77.085599999999999</v>
      </c>
    </row>
    <row r="20939" spans="1:3">
      <c r="A20939" s="3" t="s">
        <v>28251</v>
      </c>
      <c r="B20939" s="2" t="s">
        <v>28252</v>
      </c>
      <c r="C20939">
        <v>3.7895999999999996</v>
      </c>
    </row>
    <row r="20940" spans="1:3">
      <c r="A20940" s="3" t="s">
        <v>28253</v>
      </c>
      <c r="B20940" s="2" t="s">
        <v>28252</v>
      </c>
      <c r="C20940">
        <v>5.1504000000000003</v>
      </c>
    </row>
    <row r="20941" spans="1:3">
      <c r="A20941" s="3" t="s">
        <v>28254</v>
      </c>
      <c r="B20941" s="2" t="s">
        <v>28255</v>
      </c>
      <c r="C20941">
        <v>0.98880000000000001</v>
      </c>
    </row>
    <row r="20942" spans="1:3">
      <c r="A20942" s="3" t="s">
        <v>28256</v>
      </c>
      <c r="B20942" s="2" t="s">
        <v>28257</v>
      </c>
      <c r="C20942">
        <v>6.0888</v>
      </c>
    </row>
    <row r="20943" spans="1:3">
      <c r="A20943" s="3" t="s">
        <v>28258</v>
      </c>
      <c r="B20943" s="2" t="s">
        <v>28257</v>
      </c>
      <c r="C20943">
        <v>3.6839999999999997</v>
      </c>
    </row>
    <row r="20944" spans="1:3">
      <c r="A20944" s="3" t="s">
        <v>28259</v>
      </c>
      <c r="B20944" s="2" t="s">
        <v>28260</v>
      </c>
      <c r="C20944">
        <v>12.943199999999999</v>
      </c>
    </row>
    <row r="20945" spans="1:3">
      <c r="A20945" s="3" t="s">
        <v>28261</v>
      </c>
      <c r="B20945" s="2" t="s">
        <v>28260</v>
      </c>
      <c r="C20945">
        <v>7.0152000000000001</v>
      </c>
    </row>
    <row r="20946" spans="1:3">
      <c r="A20946" s="3" t="s">
        <v>28262</v>
      </c>
      <c r="B20946" s="2" t="s">
        <v>26782</v>
      </c>
      <c r="C20946">
        <v>39.806400000000004</v>
      </c>
    </row>
    <row r="20947" spans="1:3">
      <c r="A20947" s="3" t="s">
        <v>28263</v>
      </c>
      <c r="B20947" s="2" t="s">
        <v>26782</v>
      </c>
      <c r="C20947">
        <v>41.553599999999996</v>
      </c>
    </row>
    <row r="20948" spans="1:3">
      <c r="A20948" s="3" t="s">
        <v>28264</v>
      </c>
      <c r="B20948" s="2" t="s">
        <v>26782</v>
      </c>
      <c r="C20948">
        <v>45.938399999999994</v>
      </c>
    </row>
    <row r="20949" spans="1:3">
      <c r="A20949" s="3" t="s">
        <v>28265</v>
      </c>
      <c r="B20949" s="2" t="s">
        <v>26782</v>
      </c>
      <c r="C20949">
        <v>50.1</v>
      </c>
    </row>
    <row r="20950" spans="1:3">
      <c r="A20950" s="3" t="s">
        <v>28266</v>
      </c>
      <c r="B20950" s="2" t="s">
        <v>26782</v>
      </c>
      <c r="C20950">
        <v>53.224800000000002</v>
      </c>
    </row>
    <row r="20951" spans="1:3">
      <c r="A20951" s="3" t="s">
        <v>28267</v>
      </c>
      <c r="B20951" s="2" t="s">
        <v>26782</v>
      </c>
      <c r="C20951">
        <v>56.172000000000004</v>
      </c>
    </row>
    <row r="20952" spans="1:3">
      <c r="A20952" s="3" t="s">
        <v>28268</v>
      </c>
      <c r="B20952" s="2" t="s">
        <v>28269</v>
      </c>
      <c r="C20952">
        <v>9.5015999999999998</v>
      </c>
    </row>
    <row r="20953" spans="1:3">
      <c r="A20953" s="3" t="s">
        <v>28270</v>
      </c>
      <c r="B20953" s="2" t="s">
        <v>28269</v>
      </c>
      <c r="C20953">
        <v>3.1295999999999995</v>
      </c>
    </row>
    <row r="20954" spans="1:3">
      <c r="A20954" s="3" t="s">
        <v>28271</v>
      </c>
      <c r="B20954" s="2" t="s">
        <v>28272</v>
      </c>
      <c r="C20954">
        <v>88.56</v>
      </c>
    </row>
    <row r="20955" spans="1:3">
      <c r="A20955" s="3" t="s">
        <v>28273</v>
      </c>
      <c r="B20955" s="2" t="s">
        <v>28272</v>
      </c>
      <c r="C20955">
        <v>91.574399999999997</v>
      </c>
    </row>
    <row r="20956" spans="1:3">
      <c r="A20956" s="3" t="s">
        <v>28274</v>
      </c>
      <c r="B20956" s="2" t="s">
        <v>28272</v>
      </c>
      <c r="C20956">
        <v>94.492800000000003</v>
      </c>
    </row>
    <row r="20957" spans="1:3">
      <c r="A20957" s="3" t="s">
        <v>28275</v>
      </c>
      <c r="B20957" s="2" t="s">
        <v>28272</v>
      </c>
      <c r="C20957">
        <v>97.512</v>
      </c>
    </row>
    <row r="20958" spans="1:3">
      <c r="A20958" s="3" t="s">
        <v>28276</v>
      </c>
      <c r="B20958" s="2" t="s">
        <v>28272</v>
      </c>
      <c r="C20958">
        <v>100.54559999999999</v>
      </c>
    </row>
    <row r="20959" spans="1:3">
      <c r="A20959" s="3" t="s">
        <v>28277</v>
      </c>
      <c r="B20959" s="2" t="s">
        <v>28272</v>
      </c>
      <c r="C20959">
        <v>51.208799999999997</v>
      </c>
    </row>
    <row r="20960" spans="1:3">
      <c r="A20960" s="3" t="s">
        <v>28278</v>
      </c>
      <c r="B20960" s="2" t="s">
        <v>28272</v>
      </c>
      <c r="C20960">
        <v>52.564799999999998</v>
      </c>
    </row>
    <row r="20961" spans="1:3">
      <c r="A20961" s="3" t="s">
        <v>28279</v>
      </c>
      <c r="B20961" s="2" t="s">
        <v>28272</v>
      </c>
      <c r="C20961">
        <v>55.152000000000001</v>
      </c>
    </row>
    <row r="20962" spans="1:3">
      <c r="A20962" s="3" t="s">
        <v>28280</v>
      </c>
      <c r="B20962" s="2" t="s">
        <v>28272</v>
      </c>
      <c r="C20962">
        <v>57.652799999999999</v>
      </c>
    </row>
    <row r="20963" spans="1:3">
      <c r="A20963" s="3" t="s">
        <v>28281</v>
      </c>
      <c r="B20963" s="2" t="s">
        <v>28272</v>
      </c>
      <c r="C20963">
        <v>60.235199999999992</v>
      </c>
    </row>
    <row r="20964" spans="1:3">
      <c r="A20964" s="3" t="s">
        <v>28282</v>
      </c>
      <c r="B20964" s="2" t="s">
        <v>28272</v>
      </c>
      <c r="C20964">
        <v>62.839199999999991</v>
      </c>
    </row>
    <row r="20965" spans="1:3">
      <c r="A20965" s="3" t="s">
        <v>28283</v>
      </c>
      <c r="B20965" s="2" t="s">
        <v>28284</v>
      </c>
      <c r="C20965">
        <v>104.5728</v>
      </c>
    </row>
    <row r="20966" spans="1:3">
      <c r="A20966" s="3" t="s">
        <v>28285</v>
      </c>
      <c r="B20966" s="2" t="s">
        <v>28284</v>
      </c>
      <c r="C20966">
        <v>113.0352</v>
      </c>
    </row>
    <row r="20967" spans="1:3">
      <c r="A20967" s="3" t="s">
        <v>28286</v>
      </c>
      <c r="B20967" s="2" t="s">
        <v>28284</v>
      </c>
      <c r="C20967">
        <v>119.9712</v>
      </c>
    </row>
    <row r="20968" spans="1:3">
      <c r="A20968" s="3" t="s">
        <v>28287</v>
      </c>
      <c r="B20968" s="2" t="s">
        <v>28284</v>
      </c>
      <c r="C20968">
        <v>137.6232</v>
      </c>
    </row>
    <row r="20969" spans="1:3">
      <c r="A20969" s="3" t="s">
        <v>28288</v>
      </c>
      <c r="B20969" s="2" t="s">
        <v>28284</v>
      </c>
      <c r="C20969">
        <v>145.57439999999997</v>
      </c>
    </row>
    <row r="20970" spans="1:3">
      <c r="A20970" s="3" t="s">
        <v>28289</v>
      </c>
      <c r="B20970" s="2" t="s">
        <v>28284</v>
      </c>
      <c r="C20970">
        <v>64.7256</v>
      </c>
    </row>
    <row r="20971" spans="1:3">
      <c r="A20971" s="3" t="s">
        <v>28290</v>
      </c>
      <c r="B20971" s="2" t="s">
        <v>28284</v>
      </c>
      <c r="C20971">
        <v>70.190399999999997</v>
      </c>
    </row>
    <row r="20972" spans="1:3">
      <c r="A20972" s="3" t="s">
        <v>28291</v>
      </c>
      <c r="B20972" s="2" t="s">
        <v>28284</v>
      </c>
      <c r="C20972">
        <v>74.865600000000001</v>
      </c>
    </row>
    <row r="20973" spans="1:3">
      <c r="A20973" s="3" t="s">
        <v>28292</v>
      </c>
      <c r="B20973" s="2" t="s">
        <v>28284</v>
      </c>
      <c r="C20973">
        <v>80.551199999999994</v>
      </c>
    </row>
    <row r="20974" spans="1:3">
      <c r="A20974" s="3" t="s">
        <v>28293</v>
      </c>
      <c r="B20974" s="2" t="s">
        <v>28284</v>
      </c>
      <c r="C20974">
        <v>94.08</v>
      </c>
    </row>
    <row r="20975" spans="1:3">
      <c r="A20975" s="3" t="s">
        <v>28294</v>
      </c>
      <c r="B20975" s="2" t="s">
        <v>28284</v>
      </c>
      <c r="C20975">
        <v>100.5504</v>
      </c>
    </row>
    <row r="20976" spans="1:3">
      <c r="A20976" s="3" t="s">
        <v>28295</v>
      </c>
      <c r="B20976" s="2" t="s">
        <v>28296</v>
      </c>
      <c r="C20976">
        <v>90.191999999999993</v>
      </c>
    </row>
    <row r="20977" spans="1:3">
      <c r="A20977" s="3" t="s">
        <v>28297</v>
      </c>
      <c r="B20977" s="2" t="s">
        <v>28296</v>
      </c>
      <c r="C20977">
        <v>94.475999999999985</v>
      </c>
    </row>
    <row r="20978" spans="1:3">
      <c r="A20978" s="3" t="s">
        <v>28298</v>
      </c>
      <c r="B20978" s="2" t="s">
        <v>28296</v>
      </c>
      <c r="C20978">
        <v>98.116799999999998</v>
      </c>
    </row>
    <row r="20979" spans="1:3">
      <c r="A20979" s="3" t="s">
        <v>28299</v>
      </c>
      <c r="B20979" s="2" t="s">
        <v>28296</v>
      </c>
      <c r="C20979">
        <v>103.14479999999999</v>
      </c>
    </row>
    <row r="20980" spans="1:3">
      <c r="A20980" s="3" t="s">
        <v>28300</v>
      </c>
      <c r="B20980" s="2" t="s">
        <v>28296</v>
      </c>
      <c r="C20980">
        <v>106.91759999999999</v>
      </c>
    </row>
    <row r="20981" spans="1:3">
      <c r="A20981" s="3" t="s">
        <v>28301</v>
      </c>
      <c r="B20981" s="2" t="s">
        <v>28296</v>
      </c>
      <c r="C20981">
        <v>52.295999999999999</v>
      </c>
    </row>
    <row r="20982" spans="1:3">
      <c r="A20982" s="3" t="s">
        <v>28302</v>
      </c>
      <c r="B20982" s="2" t="s">
        <v>28296</v>
      </c>
      <c r="C20982">
        <v>53.9664</v>
      </c>
    </row>
    <row r="20983" spans="1:3">
      <c r="A20983" s="3" t="s">
        <v>28303</v>
      </c>
      <c r="B20983" s="2" t="s">
        <v>28296</v>
      </c>
      <c r="C20983">
        <v>57.172799999999995</v>
      </c>
    </row>
    <row r="20984" spans="1:3">
      <c r="A20984" s="3" t="s">
        <v>28304</v>
      </c>
      <c r="B20984" s="2" t="s">
        <v>28296</v>
      </c>
      <c r="C20984">
        <v>60.758399999999995</v>
      </c>
    </row>
    <row r="20985" spans="1:3">
      <c r="A20985" s="3" t="s">
        <v>28305</v>
      </c>
      <c r="B20985" s="2" t="s">
        <v>28296</v>
      </c>
      <c r="C20985">
        <v>63.964799999999997</v>
      </c>
    </row>
    <row r="20986" spans="1:3">
      <c r="A20986" s="3" t="s">
        <v>28306</v>
      </c>
      <c r="B20986" s="2" t="s">
        <v>28296</v>
      </c>
      <c r="C20986">
        <v>67.2</v>
      </c>
    </row>
    <row r="20987" spans="1:3">
      <c r="A20987" s="3" t="s">
        <v>28307</v>
      </c>
      <c r="B20987" s="2" t="s">
        <v>28308</v>
      </c>
      <c r="C20987">
        <v>24.451199999999996</v>
      </c>
    </row>
    <row r="20988" spans="1:3">
      <c r="A20988" s="3" t="s">
        <v>28309</v>
      </c>
      <c r="B20988" s="2" t="s">
        <v>28308</v>
      </c>
      <c r="C20988">
        <v>13.927199999999999</v>
      </c>
    </row>
    <row r="20989" spans="1:3">
      <c r="A20989" s="3" t="s">
        <v>28310</v>
      </c>
      <c r="B20989" s="2" t="s">
        <v>28311</v>
      </c>
      <c r="C20989">
        <v>113.36879999999999</v>
      </c>
    </row>
    <row r="20990" spans="1:3">
      <c r="A20990" s="3" t="s">
        <v>28312</v>
      </c>
      <c r="B20990" s="2" t="s">
        <v>28311</v>
      </c>
      <c r="C20990">
        <v>117.2784</v>
      </c>
    </row>
    <row r="20991" spans="1:3">
      <c r="A20991" s="3" t="s">
        <v>28313</v>
      </c>
      <c r="B20991" s="2" t="s">
        <v>28311</v>
      </c>
      <c r="C20991">
        <v>121.3896</v>
      </c>
    </row>
    <row r="20992" spans="1:3">
      <c r="A20992" s="3" t="s">
        <v>28314</v>
      </c>
      <c r="B20992" s="2" t="s">
        <v>28311</v>
      </c>
      <c r="C20992">
        <v>123.44879999999999</v>
      </c>
    </row>
    <row r="20993" spans="1:3">
      <c r="A20993" s="3" t="s">
        <v>28315</v>
      </c>
      <c r="B20993" s="2" t="s">
        <v>28311</v>
      </c>
      <c r="C20993">
        <v>126.8112</v>
      </c>
    </row>
    <row r="20994" spans="1:3">
      <c r="A20994" s="3" t="s">
        <v>28316</v>
      </c>
      <c r="B20994" s="2" t="s">
        <v>28311</v>
      </c>
      <c r="C20994">
        <v>62.714399999999998</v>
      </c>
    </row>
    <row r="20995" spans="1:3">
      <c r="A20995" s="3" t="s">
        <v>28317</v>
      </c>
      <c r="B20995" s="2" t="s">
        <v>28311</v>
      </c>
      <c r="C20995">
        <v>64.017600000000002</v>
      </c>
    </row>
    <row r="20996" spans="1:3">
      <c r="A20996" s="3" t="s">
        <v>28318</v>
      </c>
      <c r="B20996" s="2" t="s">
        <v>28311</v>
      </c>
      <c r="C20996">
        <v>67.305599999999998</v>
      </c>
    </row>
    <row r="20997" spans="1:3">
      <c r="A20997" s="3" t="s">
        <v>28319</v>
      </c>
      <c r="B20997" s="2" t="s">
        <v>28311</v>
      </c>
      <c r="C20997">
        <v>70.427999999999997</v>
      </c>
    </row>
    <row r="20998" spans="1:3">
      <c r="A20998" s="3" t="s">
        <v>28320</v>
      </c>
      <c r="B20998" s="2" t="s">
        <v>28311</v>
      </c>
      <c r="C20998">
        <v>72.768000000000001</v>
      </c>
    </row>
    <row r="20999" spans="1:3">
      <c r="A20999" s="3" t="s">
        <v>28321</v>
      </c>
      <c r="B20999" s="2" t="s">
        <v>28311</v>
      </c>
      <c r="C20999">
        <v>74.985599999999991</v>
      </c>
    </row>
    <row r="21000" spans="1:3">
      <c r="A21000" s="3" t="s">
        <v>28322</v>
      </c>
      <c r="B21000" s="2" t="s">
        <v>28323</v>
      </c>
      <c r="C21000">
        <v>6.9072000000000005</v>
      </c>
    </row>
    <row r="21001" spans="1:3">
      <c r="A21001" s="3" t="s">
        <v>28324</v>
      </c>
      <c r="B21001" s="2" t="s">
        <v>28323</v>
      </c>
      <c r="C21001">
        <v>3.8304</v>
      </c>
    </row>
    <row r="21002" spans="1:3">
      <c r="A21002" s="3" t="s">
        <v>28325</v>
      </c>
      <c r="B21002" s="2" t="s">
        <v>28326</v>
      </c>
      <c r="C21002">
        <v>130.5984</v>
      </c>
    </row>
    <row r="21003" spans="1:3">
      <c r="A21003" s="3" t="s">
        <v>28327</v>
      </c>
      <c r="B21003" s="2" t="s">
        <v>28326</v>
      </c>
      <c r="C21003">
        <v>159.91679999999999</v>
      </c>
    </row>
    <row r="21004" spans="1:3">
      <c r="A21004" s="3" t="s">
        <v>28328</v>
      </c>
      <c r="B21004" s="2" t="s">
        <v>28326</v>
      </c>
      <c r="C21004">
        <v>166.47839999999999</v>
      </c>
    </row>
    <row r="21005" spans="1:3">
      <c r="A21005" s="3" t="s">
        <v>28329</v>
      </c>
      <c r="B21005" s="2" t="s">
        <v>28326</v>
      </c>
      <c r="C21005">
        <v>193.43520000000001</v>
      </c>
    </row>
    <row r="21006" spans="1:3">
      <c r="A21006" s="3" t="s">
        <v>28330</v>
      </c>
      <c r="B21006" s="2" t="s">
        <v>28326</v>
      </c>
      <c r="C21006">
        <v>201.70079999999999</v>
      </c>
    </row>
    <row r="21007" spans="1:3">
      <c r="A21007" s="3" t="s">
        <v>28331</v>
      </c>
      <c r="B21007" s="2" t="s">
        <v>28326</v>
      </c>
      <c r="C21007">
        <v>81.204000000000008</v>
      </c>
    </row>
    <row r="21008" spans="1:3">
      <c r="A21008" s="3" t="s">
        <v>28332</v>
      </c>
      <c r="B21008" s="2" t="s">
        <v>28326</v>
      </c>
      <c r="C21008">
        <v>82.629599999999996</v>
      </c>
    </row>
    <row r="21009" spans="1:3">
      <c r="A21009" s="3" t="s">
        <v>28333</v>
      </c>
      <c r="B21009" s="2" t="s">
        <v>28326</v>
      </c>
      <c r="C21009">
        <v>104.88719999999999</v>
      </c>
    </row>
    <row r="21010" spans="1:3">
      <c r="A21010" s="3" t="s">
        <v>28334</v>
      </c>
      <c r="B21010" s="2" t="s">
        <v>28326</v>
      </c>
      <c r="C21010">
        <v>110.96639999999999</v>
      </c>
    </row>
    <row r="21011" spans="1:3">
      <c r="A21011" s="3" t="s">
        <v>28335</v>
      </c>
      <c r="B21011" s="2" t="s">
        <v>28326</v>
      </c>
      <c r="C21011">
        <v>124.77359999999999</v>
      </c>
    </row>
    <row r="21012" spans="1:3">
      <c r="A21012" s="3" t="s">
        <v>28336</v>
      </c>
      <c r="B21012" s="2" t="s">
        <v>28326</v>
      </c>
      <c r="C21012">
        <v>131.1576</v>
      </c>
    </row>
    <row r="21013" spans="1:3">
      <c r="A21013" s="3" t="s">
        <v>28337</v>
      </c>
      <c r="B21013" s="2" t="s">
        <v>26971</v>
      </c>
      <c r="C21013">
        <v>105.4344</v>
      </c>
    </row>
    <row r="21014" spans="1:3">
      <c r="A21014" s="3" t="s">
        <v>28338</v>
      </c>
      <c r="B21014" s="2" t="s">
        <v>26971</v>
      </c>
      <c r="C21014">
        <v>111.76799999999999</v>
      </c>
    </row>
    <row r="21015" spans="1:3">
      <c r="A21015" s="3" t="s">
        <v>28339</v>
      </c>
      <c r="B21015" s="2" t="s">
        <v>26971</v>
      </c>
      <c r="C21015">
        <v>118.05359999999999</v>
      </c>
    </row>
    <row r="21016" spans="1:3">
      <c r="A21016" s="3" t="s">
        <v>28340</v>
      </c>
      <c r="B21016" s="2" t="s">
        <v>26971</v>
      </c>
      <c r="C21016">
        <v>122.4288</v>
      </c>
    </row>
    <row r="21017" spans="1:3">
      <c r="A21017" s="3" t="s">
        <v>28341</v>
      </c>
      <c r="B21017" s="2" t="s">
        <v>26971</v>
      </c>
      <c r="C21017">
        <v>127.47839999999999</v>
      </c>
    </row>
    <row r="21018" spans="1:3">
      <c r="A21018" s="3" t="s">
        <v>28342</v>
      </c>
      <c r="B21018" s="2" t="s">
        <v>28343</v>
      </c>
      <c r="C21018">
        <v>14.203199999999999</v>
      </c>
    </row>
    <row r="21019" spans="1:3">
      <c r="A21019" s="3" t="s">
        <v>28344</v>
      </c>
      <c r="B21019" s="2" t="s">
        <v>28345</v>
      </c>
      <c r="C21019">
        <v>14.203199999999999</v>
      </c>
    </row>
    <row r="21020" spans="1:3">
      <c r="A21020" s="3" t="s">
        <v>28346</v>
      </c>
      <c r="B21020" s="2" t="s">
        <v>28347</v>
      </c>
      <c r="C21020">
        <v>143.4864</v>
      </c>
    </row>
    <row r="21021" spans="1:3">
      <c r="A21021" s="3" t="s">
        <v>28348</v>
      </c>
      <c r="B21021" s="2" t="s">
        <v>28347</v>
      </c>
      <c r="C21021">
        <v>152.62079999999997</v>
      </c>
    </row>
    <row r="21022" spans="1:3">
      <c r="A21022" s="3" t="s">
        <v>28349</v>
      </c>
      <c r="B21022" s="2" t="s">
        <v>28347</v>
      </c>
      <c r="C21022">
        <v>177.99359999999999</v>
      </c>
    </row>
    <row r="21023" spans="1:3">
      <c r="A21023" s="3" t="s">
        <v>28350</v>
      </c>
      <c r="B21023" s="2" t="s">
        <v>28347</v>
      </c>
      <c r="C21023">
        <v>191.21279999999999</v>
      </c>
    </row>
    <row r="21024" spans="1:3">
      <c r="A21024" s="3" t="s">
        <v>28351</v>
      </c>
      <c r="B21024" s="2" t="s">
        <v>28347</v>
      </c>
      <c r="C21024">
        <v>203.8056</v>
      </c>
    </row>
    <row r="21025" spans="1:3">
      <c r="A21025" s="3" t="s">
        <v>28352</v>
      </c>
      <c r="B21025" s="2" t="s">
        <v>28353</v>
      </c>
      <c r="C21025">
        <v>20.044799999999999</v>
      </c>
    </row>
    <row r="21026" spans="1:3">
      <c r="A21026" s="3" t="s">
        <v>28354</v>
      </c>
      <c r="B21026" s="2" t="s">
        <v>28355</v>
      </c>
      <c r="C21026">
        <v>24.669599999999999</v>
      </c>
    </row>
    <row r="21027" spans="1:3">
      <c r="A21027" s="3" t="s">
        <v>28356</v>
      </c>
      <c r="B21027" s="2" t="s">
        <v>28357</v>
      </c>
      <c r="C21027">
        <v>18.940799999999999</v>
      </c>
    </row>
    <row r="21028" spans="1:3">
      <c r="A21028" s="3" t="s">
        <v>28358</v>
      </c>
      <c r="B21028" s="2" t="s">
        <v>28359</v>
      </c>
      <c r="C21028">
        <v>163.66800000000001</v>
      </c>
    </row>
    <row r="21029" spans="1:3">
      <c r="A21029" s="3" t="s">
        <v>28360</v>
      </c>
      <c r="B21029" s="2" t="s">
        <v>28359</v>
      </c>
      <c r="C21029">
        <v>167.90879999999999</v>
      </c>
    </row>
    <row r="21030" spans="1:3">
      <c r="A21030" s="3" t="s">
        <v>28361</v>
      </c>
      <c r="B21030" s="2" t="s">
        <v>28359</v>
      </c>
      <c r="C21030">
        <v>172.0368</v>
      </c>
    </row>
    <row r="21031" spans="1:3">
      <c r="A21031" s="3" t="s">
        <v>28362</v>
      </c>
      <c r="B21031" s="2" t="s">
        <v>28359</v>
      </c>
      <c r="C21031">
        <v>176.27519999999998</v>
      </c>
    </row>
    <row r="21032" spans="1:3">
      <c r="A21032" s="3" t="s">
        <v>28363</v>
      </c>
      <c r="B21032" s="2" t="s">
        <v>28359</v>
      </c>
      <c r="C21032">
        <v>180.54479999999998</v>
      </c>
    </row>
    <row r="21033" spans="1:3">
      <c r="A21033" s="3" t="s">
        <v>28364</v>
      </c>
      <c r="B21033" s="2" t="s">
        <v>28365</v>
      </c>
      <c r="C21033">
        <v>234.66479999999999</v>
      </c>
    </row>
    <row r="21034" spans="1:3">
      <c r="A21034" s="3" t="s">
        <v>28366</v>
      </c>
      <c r="B21034" s="2" t="s">
        <v>28365</v>
      </c>
      <c r="C21034">
        <v>269.7552</v>
      </c>
    </row>
    <row r="21035" spans="1:3">
      <c r="A21035" s="3" t="s">
        <v>28367</v>
      </c>
      <c r="B21035" s="2" t="s">
        <v>28365</v>
      </c>
      <c r="C21035">
        <v>286.24560000000002</v>
      </c>
    </row>
    <row r="21036" spans="1:3">
      <c r="A21036" s="3" t="s">
        <v>28368</v>
      </c>
      <c r="B21036" s="2" t="s">
        <v>28365</v>
      </c>
      <c r="C21036">
        <v>316.91519999999997</v>
      </c>
    </row>
    <row r="21037" spans="1:3">
      <c r="A21037" s="3" t="s">
        <v>28369</v>
      </c>
      <c r="B21037" s="2" t="s">
        <v>28365</v>
      </c>
      <c r="C21037">
        <v>335.53679999999997</v>
      </c>
    </row>
    <row r="21038" spans="1:3">
      <c r="A21038" s="3" t="s">
        <v>28370</v>
      </c>
      <c r="B21038" s="2" t="s">
        <v>28371</v>
      </c>
      <c r="C21038">
        <v>160.03199999999998</v>
      </c>
    </row>
    <row r="21039" spans="1:3">
      <c r="A21039" s="3" t="s">
        <v>28372</v>
      </c>
      <c r="B21039" s="2" t="s">
        <v>28371</v>
      </c>
      <c r="C21039">
        <v>163.24079999999998</v>
      </c>
    </row>
    <row r="21040" spans="1:3">
      <c r="A21040" s="3" t="s">
        <v>28373</v>
      </c>
      <c r="B21040" s="2" t="s">
        <v>28371</v>
      </c>
      <c r="C21040">
        <v>167.80319999999998</v>
      </c>
    </row>
    <row r="21041" spans="1:3">
      <c r="A21041" s="3" t="s">
        <v>28374</v>
      </c>
      <c r="B21041" s="2" t="s">
        <v>28371</v>
      </c>
      <c r="C21041">
        <v>171.01439999999997</v>
      </c>
    </row>
    <row r="21042" spans="1:3">
      <c r="A21042" s="3" t="s">
        <v>28375</v>
      </c>
      <c r="B21042" s="2" t="s">
        <v>28371</v>
      </c>
      <c r="C21042">
        <v>174.55439999999999</v>
      </c>
    </row>
    <row r="21043" spans="1:3">
      <c r="A21043" s="3" t="s">
        <v>28376</v>
      </c>
      <c r="B21043" s="2" t="s">
        <v>28377</v>
      </c>
      <c r="C21043">
        <v>42.6648</v>
      </c>
    </row>
    <row r="21044" spans="1:3">
      <c r="A21044" s="3" t="s">
        <v>28378</v>
      </c>
      <c r="B21044" s="2" t="s">
        <v>28379</v>
      </c>
      <c r="C21044">
        <v>205.45680000000002</v>
      </c>
    </row>
    <row r="21045" spans="1:3">
      <c r="A21045" s="3" t="s">
        <v>28380</v>
      </c>
      <c r="B21045" s="2" t="s">
        <v>28379</v>
      </c>
      <c r="C21045">
        <v>211.7928</v>
      </c>
    </row>
    <row r="21046" spans="1:3">
      <c r="A21046" s="3" t="s">
        <v>28381</v>
      </c>
      <c r="B21046" s="2" t="s">
        <v>28379</v>
      </c>
      <c r="C21046">
        <v>218.07599999999999</v>
      </c>
    </row>
    <row r="21047" spans="1:3">
      <c r="A21047" s="3" t="s">
        <v>28382</v>
      </c>
      <c r="B21047" s="2" t="s">
        <v>28379</v>
      </c>
      <c r="C21047">
        <v>222.45359999999999</v>
      </c>
    </row>
    <row r="21048" spans="1:3">
      <c r="A21048" s="3" t="s">
        <v>28383</v>
      </c>
      <c r="B21048" s="2" t="s">
        <v>28379</v>
      </c>
      <c r="C21048">
        <v>227.50800000000001</v>
      </c>
    </row>
    <row r="21049" spans="1:3">
      <c r="A21049" s="3" t="s">
        <v>28384</v>
      </c>
      <c r="B21049" s="2" t="s">
        <v>28385</v>
      </c>
      <c r="C21049">
        <v>11.071200000000001</v>
      </c>
    </row>
    <row r="21050" spans="1:3">
      <c r="A21050" s="3" t="s">
        <v>28386</v>
      </c>
      <c r="B21050" s="2" t="s">
        <v>28387</v>
      </c>
      <c r="C21050">
        <v>319.07760000000002</v>
      </c>
    </row>
    <row r="21051" spans="1:3">
      <c r="A21051" s="3" t="s">
        <v>28388</v>
      </c>
      <c r="B21051" s="2" t="s">
        <v>28387</v>
      </c>
      <c r="C21051">
        <v>370.00560000000002</v>
      </c>
    </row>
    <row r="21052" spans="1:3">
      <c r="A21052" s="3" t="s">
        <v>28389</v>
      </c>
      <c r="B21052" s="2" t="s">
        <v>28387</v>
      </c>
      <c r="C21052">
        <v>385.05360000000002</v>
      </c>
    </row>
    <row r="21053" spans="1:3">
      <c r="A21053" s="3" t="s">
        <v>28390</v>
      </c>
      <c r="B21053" s="2" t="s">
        <v>28387</v>
      </c>
      <c r="C21053">
        <v>430.88879999999995</v>
      </c>
    </row>
    <row r="21054" spans="1:3">
      <c r="A21054" s="3" t="s">
        <v>28391</v>
      </c>
      <c r="B21054" s="2" t="s">
        <v>28387</v>
      </c>
      <c r="C21054">
        <v>446.2824</v>
      </c>
    </row>
    <row r="21055" spans="1:3">
      <c r="A21055" s="3" t="s">
        <v>28392</v>
      </c>
      <c r="B21055" s="2" t="s">
        <v>28393</v>
      </c>
      <c r="C21055">
        <v>6.5808</v>
      </c>
    </row>
    <row r="21056" spans="1:3">
      <c r="A21056" s="3" t="s">
        <v>28394</v>
      </c>
      <c r="B21056" s="2" t="s">
        <v>28395</v>
      </c>
      <c r="C21056">
        <v>4.2</v>
      </c>
    </row>
    <row r="21057" spans="1:3">
      <c r="A21057" s="3" t="s">
        <v>28396</v>
      </c>
      <c r="B21057" s="2" t="s">
        <v>28397</v>
      </c>
      <c r="C21057">
        <v>3.9504000000000001</v>
      </c>
    </row>
    <row r="21058" spans="1:3">
      <c r="A21058" s="3" t="s">
        <v>28398</v>
      </c>
      <c r="B21058" s="2" t="s">
        <v>28397</v>
      </c>
      <c r="C21058">
        <v>5.6471999999999998</v>
      </c>
    </row>
    <row r="21059" spans="1:3">
      <c r="A21059" s="3" t="s">
        <v>28399</v>
      </c>
      <c r="B21059" s="2" t="s">
        <v>27110</v>
      </c>
      <c r="C21059">
        <v>128.976</v>
      </c>
    </row>
    <row r="21060" spans="1:3">
      <c r="A21060" s="3" t="s">
        <v>28400</v>
      </c>
      <c r="B21060" s="2" t="s">
        <v>27110</v>
      </c>
      <c r="C21060">
        <v>136.05599999999998</v>
      </c>
    </row>
    <row r="21061" spans="1:3">
      <c r="A21061" s="3" t="s">
        <v>28401</v>
      </c>
      <c r="B21061" s="2" t="s">
        <v>27110</v>
      </c>
      <c r="C21061">
        <v>142.7928</v>
      </c>
    </row>
    <row r="21062" spans="1:3">
      <c r="A21062" s="3" t="s">
        <v>28402</v>
      </c>
      <c r="B21062" s="2" t="s">
        <v>27110</v>
      </c>
      <c r="C21062">
        <v>147.28800000000001</v>
      </c>
    </row>
    <row r="21063" spans="1:3">
      <c r="A21063" s="3" t="s">
        <v>28403</v>
      </c>
      <c r="B21063" s="2" t="s">
        <v>27110</v>
      </c>
      <c r="C21063">
        <v>152.37599999999998</v>
      </c>
    </row>
    <row r="21064" spans="1:3">
      <c r="A21064" s="3" t="s">
        <v>28404</v>
      </c>
      <c r="B21064" s="2" t="s">
        <v>28405</v>
      </c>
      <c r="C21064">
        <v>24.768000000000001</v>
      </c>
    </row>
    <row r="21065" spans="1:3">
      <c r="A21065" s="3" t="s">
        <v>28406</v>
      </c>
      <c r="B21065" s="2" t="s">
        <v>28407</v>
      </c>
      <c r="C21065">
        <v>24.768000000000001</v>
      </c>
    </row>
    <row r="21066" spans="1:3">
      <c r="A21066" s="3" t="s">
        <v>28408</v>
      </c>
      <c r="B21066" s="2" t="s">
        <v>28409</v>
      </c>
      <c r="C21066">
        <v>159.3048</v>
      </c>
    </row>
    <row r="21067" spans="1:3">
      <c r="A21067" s="3" t="s">
        <v>28410</v>
      </c>
      <c r="B21067" s="2" t="s">
        <v>28409</v>
      </c>
      <c r="C21067">
        <v>169.1568</v>
      </c>
    </row>
    <row r="21068" spans="1:3">
      <c r="A21068" s="3" t="s">
        <v>28411</v>
      </c>
      <c r="B21068" s="2" t="s">
        <v>28409</v>
      </c>
      <c r="C21068">
        <v>195.26159999999999</v>
      </c>
    </row>
    <row r="21069" spans="1:3">
      <c r="A21069" s="3" t="s">
        <v>28412</v>
      </c>
      <c r="B21069" s="2" t="s">
        <v>28409</v>
      </c>
      <c r="C21069">
        <v>209.2056</v>
      </c>
    </row>
    <row r="21070" spans="1:3">
      <c r="A21070" s="3" t="s">
        <v>28413</v>
      </c>
      <c r="B21070" s="2" t="s">
        <v>28409</v>
      </c>
      <c r="C21070">
        <v>222.52319999999997</v>
      </c>
    </row>
    <row r="21071" spans="1:3">
      <c r="A21071" s="3" t="s">
        <v>28414</v>
      </c>
      <c r="B21071" s="2" t="s">
        <v>28415</v>
      </c>
      <c r="C21071">
        <v>22.660799999999998</v>
      </c>
    </row>
    <row r="21072" spans="1:3">
      <c r="A21072" s="3" t="s">
        <v>28416</v>
      </c>
      <c r="B21072" s="2" t="s">
        <v>28417</v>
      </c>
      <c r="C21072">
        <v>38.013599999999997</v>
      </c>
    </row>
    <row r="21073" spans="1:3">
      <c r="A21073" s="3" t="s">
        <v>28418</v>
      </c>
      <c r="B21073" s="2" t="s">
        <v>28419</v>
      </c>
      <c r="C21073">
        <v>21.633599999999998</v>
      </c>
    </row>
    <row r="21074" spans="1:3">
      <c r="A21074" s="3" t="s">
        <v>28420</v>
      </c>
      <c r="B21074" s="2" t="s">
        <v>28421</v>
      </c>
      <c r="C21074">
        <v>167.8416</v>
      </c>
    </row>
    <row r="21075" spans="1:3">
      <c r="A21075" s="3" t="s">
        <v>28422</v>
      </c>
      <c r="B21075" s="2" t="s">
        <v>28421</v>
      </c>
      <c r="C21075">
        <v>172.0848</v>
      </c>
    </row>
    <row r="21076" spans="1:3">
      <c r="A21076" s="3" t="s">
        <v>28423</v>
      </c>
      <c r="B21076" s="2" t="s">
        <v>28421</v>
      </c>
      <c r="C21076">
        <v>176.21039999999999</v>
      </c>
    </row>
    <row r="21077" spans="1:3">
      <c r="A21077" s="3" t="s">
        <v>28424</v>
      </c>
      <c r="B21077" s="2" t="s">
        <v>28421</v>
      </c>
      <c r="C21077">
        <v>180.44880000000001</v>
      </c>
    </row>
    <row r="21078" spans="1:3">
      <c r="A21078" s="3" t="s">
        <v>28425</v>
      </c>
      <c r="B21078" s="2" t="s">
        <v>28421</v>
      </c>
      <c r="C21078">
        <v>184.7208</v>
      </c>
    </row>
    <row r="21079" spans="1:3">
      <c r="A21079" s="3" t="s">
        <v>28426</v>
      </c>
      <c r="B21079" s="2" t="s">
        <v>28427</v>
      </c>
      <c r="C21079">
        <v>257.24399999999997</v>
      </c>
    </row>
    <row r="21080" spans="1:3">
      <c r="A21080" s="3" t="s">
        <v>28428</v>
      </c>
      <c r="B21080" s="2" t="s">
        <v>28427</v>
      </c>
      <c r="C21080">
        <v>293.85120000000001</v>
      </c>
    </row>
    <row r="21081" spans="1:3">
      <c r="A21081" s="3" t="s">
        <v>28429</v>
      </c>
      <c r="B21081" s="2" t="s">
        <v>28427</v>
      </c>
      <c r="C21081">
        <v>310.26479999999998</v>
      </c>
    </row>
    <row r="21082" spans="1:3">
      <c r="A21082" s="3" t="s">
        <v>28430</v>
      </c>
      <c r="B21082" s="2" t="s">
        <v>28427</v>
      </c>
      <c r="C21082">
        <v>341.66399999999999</v>
      </c>
    </row>
    <row r="21083" spans="1:3">
      <c r="A21083" s="3" t="s">
        <v>28431</v>
      </c>
      <c r="B21083" s="2" t="s">
        <v>28427</v>
      </c>
      <c r="C21083">
        <v>361.0104</v>
      </c>
    </row>
    <row r="21084" spans="1:3">
      <c r="A21084" s="3" t="s">
        <v>28432</v>
      </c>
      <c r="B21084" s="2" t="s">
        <v>28433</v>
      </c>
      <c r="C21084">
        <v>164.20079999999999</v>
      </c>
    </row>
    <row r="21085" spans="1:3">
      <c r="A21085" s="3" t="s">
        <v>28434</v>
      </c>
      <c r="B21085" s="2" t="s">
        <v>28433</v>
      </c>
      <c r="C21085">
        <v>168.26400000000001</v>
      </c>
    </row>
    <row r="21086" spans="1:3">
      <c r="A21086" s="3" t="s">
        <v>28435</v>
      </c>
      <c r="B21086" s="2" t="s">
        <v>28433</v>
      </c>
      <c r="C21086">
        <v>171.97439999999997</v>
      </c>
    </row>
    <row r="21087" spans="1:3">
      <c r="A21087" s="3" t="s">
        <v>28436</v>
      </c>
      <c r="B21087" s="2" t="s">
        <v>28433</v>
      </c>
      <c r="C21087">
        <v>175.18079999999998</v>
      </c>
    </row>
    <row r="21088" spans="1:3">
      <c r="A21088" s="3" t="s">
        <v>28437</v>
      </c>
      <c r="B21088" s="2" t="s">
        <v>28433</v>
      </c>
      <c r="C21088">
        <v>178.72800000000001</v>
      </c>
    </row>
    <row r="21089" spans="1:3">
      <c r="A21089" s="3" t="s">
        <v>28438</v>
      </c>
      <c r="B21089" s="2" t="s">
        <v>28439</v>
      </c>
      <c r="C21089">
        <v>47.114399999999996</v>
      </c>
    </row>
    <row r="21090" spans="1:3">
      <c r="A21090" s="3" t="s">
        <v>28440</v>
      </c>
      <c r="B21090" s="2" t="s">
        <v>28441</v>
      </c>
      <c r="C21090">
        <v>282.15600000000001</v>
      </c>
    </row>
    <row r="21091" spans="1:3">
      <c r="A21091" s="3" t="s">
        <v>28442</v>
      </c>
      <c r="B21091" s="2" t="s">
        <v>28441</v>
      </c>
      <c r="C21091">
        <v>289.2432</v>
      </c>
    </row>
    <row r="21092" spans="1:3">
      <c r="A21092" s="3" t="s">
        <v>28443</v>
      </c>
      <c r="B21092" s="2" t="s">
        <v>28441</v>
      </c>
      <c r="C21092">
        <v>295.97280000000001</v>
      </c>
    </row>
    <row r="21093" spans="1:3">
      <c r="A21093" s="3" t="s">
        <v>28444</v>
      </c>
      <c r="B21093" s="2" t="s">
        <v>28441</v>
      </c>
      <c r="C21093">
        <v>300.47039999999998</v>
      </c>
    </row>
    <row r="21094" spans="1:3">
      <c r="A21094" s="3" t="s">
        <v>28445</v>
      </c>
      <c r="B21094" s="2" t="s">
        <v>28441</v>
      </c>
      <c r="C21094">
        <v>305.55599999999998</v>
      </c>
    </row>
    <row r="21095" spans="1:3">
      <c r="A21095" s="3" t="s">
        <v>28446</v>
      </c>
      <c r="B21095" s="2" t="s">
        <v>28447</v>
      </c>
      <c r="C21095">
        <v>18.081600000000002</v>
      </c>
    </row>
    <row r="21096" spans="1:3">
      <c r="A21096" s="3" t="s">
        <v>28448</v>
      </c>
      <c r="B21096" s="2" t="s">
        <v>28449</v>
      </c>
      <c r="C21096">
        <v>347.47199999999998</v>
      </c>
    </row>
    <row r="21097" spans="1:3">
      <c r="A21097" s="3" t="s">
        <v>28450</v>
      </c>
      <c r="B21097" s="2" t="s">
        <v>28449</v>
      </c>
      <c r="C21097">
        <v>406.18560000000002</v>
      </c>
    </row>
    <row r="21098" spans="1:3">
      <c r="A21098" s="3" t="s">
        <v>28451</v>
      </c>
      <c r="B21098" s="2" t="s">
        <v>28449</v>
      </c>
      <c r="C21098">
        <v>419.87759999999997</v>
      </c>
    </row>
    <row r="21099" spans="1:3">
      <c r="A21099" s="3" t="s">
        <v>28452</v>
      </c>
      <c r="B21099" s="2" t="s">
        <v>28449</v>
      </c>
      <c r="C21099">
        <v>465.71280000000002</v>
      </c>
    </row>
    <row r="21100" spans="1:3">
      <c r="A21100" s="3" t="s">
        <v>28453</v>
      </c>
      <c r="B21100" s="2" t="s">
        <v>28449</v>
      </c>
      <c r="C21100">
        <v>481.10159999999996</v>
      </c>
    </row>
    <row r="21101" spans="1:3">
      <c r="A21101" s="3" t="s">
        <v>28454</v>
      </c>
      <c r="B21101" s="2" t="s">
        <v>28099</v>
      </c>
      <c r="C21101">
        <v>12.835199999999999</v>
      </c>
    </row>
    <row r="21102" spans="1:3">
      <c r="A21102" s="3" t="s">
        <v>28455</v>
      </c>
      <c r="B21102" s="2" t="s">
        <v>28456</v>
      </c>
      <c r="C21102">
        <v>2.5823999999999998</v>
      </c>
    </row>
    <row r="21103" spans="1:3">
      <c r="A21103" s="3" t="s">
        <v>28457</v>
      </c>
      <c r="B21103" s="2" t="s">
        <v>28458</v>
      </c>
      <c r="C21103">
        <v>80.491199999999992</v>
      </c>
    </row>
    <row r="21104" spans="1:3">
      <c r="A21104" s="3" t="s">
        <v>28459</v>
      </c>
      <c r="B21104" s="2" t="s">
        <v>28458</v>
      </c>
      <c r="C21104">
        <v>96.72</v>
      </c>
    </row>
    <row r="21105" spans="1:3">
      <c r="A21105" s="3" t="s">
        <v>28460</v>
      </c>
      <c r="B21105" s="2" t="s">
        <v>28458</v>
      </c>
      <c r="C21105">
        <v>108.21119999999999</v>
      </c>
    </row>
    <row r="21106" spans="1:3">
      <c r="A21106" s="3" t="s">
        <v>28461</v>
      </c>
      <c r="B21106" s="2" t="s">
        <v>28458</v>
      </c>
      <c r="C21106">
        <v>132.15359999999998</v>
      </c>
    </row>
    <row r="21107" spans="1:3">
      <c r="A21107" s="3" t="s">
        <v>28462</v>
      </c>
      <c r="B21107" s="2" t="s">
        <v>28463</v>
      </c>
      <c r="C21107">
        <v>100.86239999999999</v>
      </c>
    </row>
    <row r="21108" spans="1:3">
      <c r="A21108" s="3" t="s">
        <v>28464</v>
      </c>
      <c r="B21108" s="2" t="s">
        <v>28463</v>
      </c>
      <c r="C21108">
        <v>122.34719999999999</v>
      </c>
    </row>
    <row r="21109" spans="1:3">
      <c r="A21109" s="3" t="s">
        <v>28465</v>
      </c>
      <c r="B21109" s="2" t="s">
        <v>28463</v>
      </c>
      <c r="C21109">
        <v>139.44479999999999</v>
      </c>
    </row>
    <row r="21110" spans="1:3">
      <c r="A21110" s="3" t="s">
        <v>28466</v>
      </c>
      <c r="B21110" s="2" t="s">
        <v>28463</v>
      </c>
      <c r="C21110">
        <v>190.46639999999999</v>
      </c>
    </row>
    <row r="21111" spans="1:3">
      <c r="A21111" s="3" t="s">
        <v>28467</v>
      </c>
      <c r="B21111" s="2" t="s">
        <v>28468</v>
      </c>
      <c r="C21111">
        <v>1.6272</v>
      </c>
    </row>
    <row r="21112" spans="1:3">
      <c r="A21112" s="3" t="s">
        <v>28469</v>
      </c>
      <c r="B21112" s="2" t="s">
        <v>28470</v>
      </c>
      <c r="C21112">
        <v>14.932799999999999</v>
      </c>
    </row>
    <row r="21113" spans="1:3">
      <c r="A21113" s="3" t="s">
        <v>28471</v>
      </c>
      <c r="B21113" s="2" t="s">
        <v>27259</v>
      </c>
      <c r="C21113">
        <v>6.5783999999999994</v>
      </c>
    </row>
    <row r="21114" spans="1:3">
      <c r="A21114" s="3" t="s">
        <v>28472</v>
      </c>
      <c r="B21114" s="2" t="s">
        <v>27259</v>
      </c>
      <c r="C21114">
        <v>7.4567999999999994</v>
      </c>
    </row>
    <row r="21115" spans="1:3">
      <c r="A21115" s="3" t="s">
        <v>28473</v>
      </c>
      <c r="B21115" s="2" t="s">
        <v>27259</v>
      </c>
      <c r="C21115">
        <v>8.2967999999999993</v>
      </c>
    </row>
    <row r="21116" spans="1:3">
      <c r="A21116" s="3" t="s">
        <v>28474</v>
      </c>
      <c r="B21116" s="2" t="s">
        <v>27259</v>
      </c>
      <c r="C21116">
        <v>10.811999999999999</v>
      </c>
    </row>
    <row r="21117" spans="1:3">
      <c r="A21117" s="3" t="s">
        <v>28475</v>
      </c>
      <c r="B21117" s="2" t="s">
        <v>27259</v>
      </c>
      <c r="C21117">
        <v>12.482399999999998</v>
      </c>
    </row>
    <row r="21118" spans="1:3">
      <c r="A21118" s="3" t="s">
        <v>28476</v>
      </c>
      <c r="B21118" s="2" t="s">
        <v>27259</v>
      </c>
      <c r="C21118">
        <v>15.698399999999999</v>
      </c>
    </row>
    <row r="21119" spans="1:3">
      <c r="A21119" s="3" t="s">
        <v>28477</v>
      </c>
      <c r="B21119" s="2" t="s">
        <v>27259</v>
      </c>
      <c r="C21119">
        <v>17.534400000000002</v>
      </c>
    </row>
    <row r="21120" spans="1:3">
      <c r="A21120" s="3" t="s">
        <v>28478</v>
      </c>
      <c r="B21120" s="2" t="s">
        <v>27290</v>
      </c>
      <c r="C21120">
        <v>0.28319999999999995</v>
      </c>
    </row>
    <row r="21121" spans="1:3">
      <c r="A21121" s="3" t="s">
        <v>28479</v>
      </c>
      <c r="B21121" s="2" t="s">
        <v>28480</v>
      </c>
      <c r="C21121">
        <v>6.1151999999999997</v>
      </c>
    </row>
    <row r="21122" spans="1:3">
      <c r="A21122" s="3" t="s">
        <v>28481</v>
      </c>
      <c r="B21122" s="2" t="s">
        <v>28482</v>
      </c>
      <c r="C21122">
        <v>1.2096</v>
      </c>
    </row>
    <row r="21123" spans="1:3">
      <c r="A21123" s="3" t="s">
        <v>28483</v>
      </c>
      <c r="B21123" s="2" t="s">
        <v>28482</v>
      </c>
      <c r="C21123">
        <v>1.2552000000000001</v>
      </c>
    </row>
    <row r="21124" spans="1:3">
      <c r="A21124" s="3" t="s">
        <v>28484</v>
      </c>
      <c r="B21124" s="2" t="s">
        <v>28482</v>
      </c>
      <c r="C21124">
        <v>1.2552000000000001</v>
      </c>
    </row>
    <row r="21125" spans="1:3">
      <c r="A21125" s="3" t="s">
        <v>28485</v>
      </c>
      <c r="B21125" s="2" t="s">
        <v>28482</v>
      </c>
      <c r="C21125">
        <v>1.2552000000000001</v>
      </c>
    </row>
    <row r="21126" spans="1:3">
      <c r="A21126" s="3" t="s">
        <v>28486</v>
      </c>
      <c r="B21126" s="2" t="s">
        <v>28482</v>
      </c>
      <c r="C21126">
        <v>1.296</v>
      </c>
    </row>
    <row r="21127" spans="1:3">
      <c r="A21127" s="3" t="s">
        <v>28487</v>
      </c>
      <c r="B21127" s="2" t="s">
        <v>28482</v>
      </c>
      <c r="C21127">
        <v>1.3368</v>
      </c>
    </row>
    <row r="21128" spans="1:3">
      <c r="A21128" s="3" t="s">
        <v>28488</v>
      </c>
      <c r="B21128" s="2" t="s">
        <v>28482</v>
      </c>
      <c r="C21128">
        <v>1.3368</v>
      </c>
    </row>
    <row r="21129" spans="1:3">
      <c r="A21129" s="3" t="s">
        <v>28489</v>
      </c>
      <c r="B21129" s="2" t="s">
        <v>28482</v>
      </c>
      <c r="C21129">
        <v>1.3847999999999998</v>
      </c>
    </row>
    <row r="21130" spans="1:3">
      <c r="A21130" s="3" t="s">
        <v>28490</v>
      </c>
      <c r="B21130" s="2" t="s">
        <v>28482</v>
      </c>
      <c r="C21130">
        <v>1.4256</v>
      </c>
    </row>
    <row r="21131" spans="1:3">
      <c r="A21131" s="3" t="s">
        <v>28491</v>
      </c>
      <c r="B21131" s="2" t="s">
        <v>28482</v>
      </c>
      <c r="C21131">
        <v>1.512</v>
      </c>
    </row>
    <row r="21132" spans="1:3">
      <c r="A21132" s="3" t="s">
        <v>28492</v>
      </c>
      <c r="B21132" s="2" t="s">
        <v>28482</v>
      </c>
      <c r="C21132">
        <v>1.5552000000000001</v>
      </c>
    </row>
    <row r="21133" spans="1:3">
      <c r="A21133" s="3" t="s">
        <v>28493</v>
      </c>
      <c r="B21133" s="2" t="s">
        <v>28482</v>
      </c>
      <c r="C21133">
        <v>1.6008</v>
      </c>
    </row>
    <row r="21134" spans="1:3">
      <c r="A21134" s="3" t="s">
        <v>28494</v>
      </c>
      <c r="B21134" s="2" t="s">
        <v>28482</v>
      </c>
      <c r="C21134">
        <v>1.6008</v>
      </c>
    </row>
    <row r="21135" spans="1:3">
      <c r="A21135" s="3" t="s">
        <v>28495</v>
      </c>
      <c r="B21135" s="2" t="s">
        <v>28482</v>
      </c>
      <c r="C21135">
        <v>1.6872</v>
      </c>
    </row>
    <row r="21136" spans="1:3">
      <c r="A21136" s="3" t="s">
        <v>28496</v>
      </c>
      <c r="B21136" s="2" t="s">
        <v>28482</v>
      </c>
      <c r="C21136">
        <v>1.7303999999999999</v>
      </c>
    </row>
    <row r="21137" spans="1:3">
      <c r="A21137" s="3" t="s">
        <v>28497</v>
      </c>
      <c r="B21137" s="2" t="s">
        <v>28482</v>
      </c>
      <c r="C21137">
        <v>1.7711999999999999</v>
      </c>
    </row>
    <row r="21138" spans="1:3">
      <c r="A21138" s="3" t="s">
        <v>28498</v>
      </c>
      <c r="B21138" s="2" t="s">
        <v>28482</v>
      </c>
      <c r="C21138">
        <v>2.6808000000000001</v>
      </c>
    </row>
    <row r="21139" spans="1:3">
      <c r="A21139" s="3" t="s">
        <v>28499</v>
      </c>
      <c r="B21139" s="2" t="s">
        <v>28482</v>
      </c>
      <c r="C21139">
        <v>2.7671999999999999</v>
      </c>
    </row>
    <row r="21140" spans="1:3">
      <c r="A21140" s="3" t="s">
        <v>28500</v>
      </c>
      <c r="B21140" s="2" t="s">
        <v>28482</v>
      </c>
      <c r="C21140">
        <v>2.8536000000000001</v>
      </c>
    </row>
    <row r="21141" spans="1:3">
      <c r="A21141" s="3" t="s">
        <v>28501</v>
      </c>
      <c r="B21141" s="2" t="s">
        <v>28482</v>
      </c>
      <c r="C21141">
        <v>3.0263999999999998</v>
      </c>
    </row>
    <row r="21142" spans="1:3">
      <c r="A21142" s="3" t="s">
        <v>28502</v>
      </c>
      <c r="B21142" s="2" t="s">
        <v>28482</v>
      </c>
      <c r="C21142">
        <v>3.1128</v>
      </c>
    </row>
    <row r="21143" spans="1:3">
      <c r="A21143" s="3" t="s">
        <v>28503</v>
      </c>
      <c r="B21143" s="2" t="s">
        <v>28482</v>
      </c>
      <c r="C21143">
        <v>3.2423999999999999</v>
      </c>
    </row>
    <row r="21144" spans="1:3">
      <c r="A21144" s="3" t="s">
        <v>28504</v>
      </c>
      <c r="B21144" s="2" t="s">
        <v>28482</v>
      </c>
      <c r="C21144">
        <v>3.4152</v>
      </c>
    </row>
    <row r="21145" spans="1:3">
      <c r="A21145" s="3" t="s">
        <v>28505</v>
      </c>
      <c r="B21145" s="2" t="s">
        <v>28482</v>
      </c>
      <c r="C21145">
        <v>3.4992000000000001</v>
      </c>
    </row>
    <row r="21146" spans="1:3">
      <c r="A21146" s="3" t="s">
        <v>28506</v>
      </c>
      <c r="B21146" s="2" t="s">
        <v>28482</v>
      </c>
      <c r="C21146">
        <v>3.6312000000000002</v>
      </c>
    </row>
    <row r="21147" spans="1:3">
      <c r="A21147" s="3" t="s">
        <v>28507</v>
      </c>
      <c r="B21147" s="2" t="s">
        <v>28482</v>
      </c>
      <c r="C21147">
        <v>3.7607999999999997</v>
      </c>
    </row>
    <row r="21148" spans="1:3">
      <c r="A21148" s="3" t="s">
        <v>28508</v>
      </c>
      <c r="B21148" s="2" t="s">
        <v>28482</v>
      </c>
      <c r="C21148">
        <v>4.4088000000000003</v>
      </c>
    </row>
    <row r="21149" spans="1:3">
      <c r="A21149" s="3" t="s">
        <v>28509</v>
      </c>
      <c r="B21149" s="2" t="s">
        <v>28482</v>
      </c>
      <c r="C21149">
        <v>4.5384000000000002</v>
      </c>
    </row>
    <row r="21150" spans="1:3">
      <c r="A21150" s="3" t="s">
        <v>28510</v>
      </c>
      <c r="B21150" s="2" t="s">
        <v>28482</v>
      </c>
      <c r="C21150">
        <v>4.7111999999999998</v>
      </c>
    </row>
    <row r="21151" spans="1:3">
      <c r="A21151" s="3" t="s">
        <v>28511</v>
      </c>
      <c r="B21151" s="2" t="s">
        <v>28482</v>
      </c>
      <c r="C21151">
        <v>4.8431999999999995</v>
      </c>
    </row>
    <row r="21152" spans="1:3">
      <c r="A21152" s="3" t="s">
        <v>28512</v>
      </c>
      <c r="B21152" s="2" t="s">
        <v>28482</v>
      </c>
      <c r="C21152">
        <v>5.0999999999999996</v>
      </c>
    </row>
    <row r="21153" spans="1:3">
      <c r="A21153" s="3" t="s">
        <v>28513</v>
      </c>
      <c r="B21153" s="2" t="s">
        <v>28482</v>
      </c>
      <c r="C21153">
        <v>5.4479999999999995</v>
      </c>
    </row>
    <row r="21154" spans="1:3">
      <c r="A21154" s="3" t="s">
        <v>28514</v>
      </c>
      <c r="B21154" s="2" t="s">
        <v>28482</v>
      </c>
      <c r="C21154">
        <v>5.7479999999999993</v>
      </c>
    </row>
    <row r="21155" spans="1:3">
      <c r="A21155" s="3" t="s">
        <v>28515</v>
      </c>
      <c r="B21155" s="2" t="s">
        <v>28482</v>
      </c>
      <c r="C21155">
        <v>6.0959999999999992</v>
      </c>
    </row>
    <row r="21156" spans="1:3">
      <c r="A21156" s="3" t="s">
        <v>28516</v>
      </c>
      <c r="B21156" s="2" t="s">
        <v>28482</v>
      </c>
      <c r="C21156">
        <v>6.6575999999999995</v>
      </c>
    </row>
    <row r="21157" spans="1:3">
      <c r="A21157" s="3" t="s">
        <v>28517</v>
      </c>
      <c r="B21157" s="2" t="s">
        <v>28482</v>
      </c>
      <c r="C21157">
        <v>6.8304</v>
      </c>
    </row>
    <row r="21158" spans="1:3">
      <c r="A21158" s="3" t="s">
        <v>28518</v>
      </c>
      <c r="B21158" s="2" t="s">
        <v>28482</v>
      </c>
      <c r="C21158">
        <v>8.3423999999999996</v>
      </c>
    </row>
    <row r="21159" spans="1:3">
      <c r="A21159" s="3" t="s">
        <v>28519</v>
      </c>
      <c r="B21159" s="2" t="s">
        <v>28482</v>
      </c>
      <c r="C21159">
        <v>8.5151999999999983</v>
      </c>
    </row>
    <row r="21160" spans="1:3">
      <c r="A21160" s="3" t="s">
        <v>28520</v>
      </c>
      <c r="B21160" s="2" t="s">
        <v>28482</v>
      </c>
      <c r="C21160">
        <v>8.8224</v>
      </c>
    </row>
    <row r="21161" spans="1:3">
      <c r="A21161" s="3" t="s">
        <v>28521</v>
      </c>
      <c r="B21161" s="2" t="s">
        <v>28482</v>
      </c>
      <c r="C21161">
        <v>9.2544000000000004</v>
      </c>
    </row>
    <row r="21162" spans="1:3">
      <c r="A21162" s="3" t="s">
        <v>28522</v>
      </c>
      <c r="B21162" s="2" t="s">
        <v>28482</v>
      </c>
      <c r="C21162">
        <v>9.5567999999999991</v>
      </c>
    </row>
    <row r="21163" spans="1:3">
      <c r="A21163" s="3" t="s">
        <v>28523</v>
      </c>
      <c r="B21163" s="2" t="s">
        <v>28482</v>
      </c>
      <c r="C21163">
        <v>9.9023999999999983</v>
      </c>
    </row>
    <row r="21164" spans="1:3">
      <c r="A21164" s="3" t="s">
        <v>28524</v>
      </c>
      <c r="B21164" s="2" t="s">
        <v>28482</v>
      </c>
      <c r="C21164">
        <v>10.1568</v>
      </c>
    </row>
    <row r="21165" spans="1:3">
      <c r="A21165" s="3" t="s">
        <v>28525</v>
      </c>
      <c r="B21165" s="2" t="s">
        <v>28482</v>
      </c>
      <c r="C21165">
        <v>10.5504</v>
      </c>
    </row>
    <row r="21166" spans="1:3">
      <c r="A21166" s="3" t="s">
        <v>28526</v>
      </c>
      <c r="B21166" s="2" t="s">
        <v>28482</v>
      </c>
      <c r="C21166">
        <v>10.8096</v>
      </c>
    </row>
    <row r="21167" spans="1:3">
      <c r="A21167" s="3" t="s">
        <v>28527</v>
      </c>
      <c r="B21167" s="2" t="s">
        <v>28482</v>
      </c>
      <c r="C21167">
        <v>11.1144</v>
      </c>
    </row>
    <row r="21168" spans="1:3">
      <c r="A21168" s="3" t="s">
        <v>28528</v>
      </c>
      <c r="B21168" s="2" t="s">
        <v>28482</v>
      </c>
      <c r="C21168">
        <v>11.414400000000001</v>
      </c>
    </row>
    <row r="21169" spans="1:3">
      <c r="A21169" s="3" t="s">
        <v>28529</v>
      </c>
      <c r="B21169" s="2" t="s">
        <v>28482</v>
      </c>
      <c r="C21169">
        <v>11.6736</v>
      </c>
    </row>
    <row r="21170" spans="1:3">
      <c r="A21170" s="3" t="s">
        <v>28530</v>
      </c>
      <c r="B21170" s="2" t="s">
        <v>27290</v>
      </c>
      <c r="C21170">
        <v>0.41519999999999996</v>
      </c>
    </row>
    <row r="21171" spans="1:3">
      <c r="A21171" s="3" t="s">
        <v>28531</v>
      </c>
      <c r="B21171" s="2" t="s">
        <v>28480</v>
      </c>
      <c r="C21171">
        <v>8.4263999999999992</v>
      </c>
    </row>
    <row r="21172" spans="1:3">
      <c r="A21172" s="3" t="s">
        <v>28532</v>
      </c>
      <c r="B21172" s="2" t="s">
        <v>27290</v>
      </c>
      <c r="C21172">
        <v>0.20159999999999997</v>
      </c>
    </row>
    <row r="21173" spans="1:3">
      <c r="A21173" s="3" t="s">
        <v>28533</v>
      </c>
      <c r="B21173" s="2" t="s">
        <v>27290</v>
      </c>
      <c r="C21173">
        <v>0.23039999999999999</v>
      </c>
    </row>
    <row r="21174" spans="1:3">
      <c r="A21174" s="3" t="s">
        <v>28534</v>
      </c>
      <c r="B21174" s="2" t="s">
        <v>28480</v>
      </c>
      <c r="C21174">
        <v>5.8608000000000002</v>
      </c>
    </row>
    <row r="21175" spans="1:3">
      <c r="A21175" s="3" t="s">
        <v>28535</v>
      </c>
      <c r="B21175" s="2" t="s">
        <v>24764</v>
      </c>
      <c r="C21175">
        <v>44.798400000000001</v>
      </c>
    </row>
    <row r="21176" spans="1:3">
      <c r="A21176" s="3" t="s">
        <v>28536</v>
      </c>
      <c r="B21176" s="2" t="s">
        <v>24764</v>
      </c>
      <c r="C21176">
        <v>43.907999999999994</v>
      </c>
    </row>
    <row r="21177" spans="1:3">
      <c r="A21177" s="3" t="s">
        <v>28537</v>
      </c>
      <c r="B21177" s="2" t="s">
        <v>24764</v>
      </c>
      <c r="C21177">
        <v>44.798400000000001</v>
      </c>
    </row>
    <row r="21178" spans="1:3">
      <c r="A21178" s="3" t="s">
        <v>28538</v>
      </c>
      <c r="B21178" s="2" t="s">
        <v>24764</v>
      </c>
      <c r="C21178">
        <v>44.810400000000001</v>
      </c>
    </row>
    <row r="21179" spans="1:3">
      <c r="A21179" s="3" t="s">
        <v>28539</v>
      </c>
      <c r="B21179" s="2" t="s">
        <v>24764</v>
      </c>
      <c r="C21179">
        <v>89.9328</v>
      </c>
    </row>
    <row r="21180" spans="1:3">
      <c r="A21180" s="3" t="s">
        <v>28540</v>
      </c>
      <c r="B21180" s="2" t="s">
        <v>27358</v>
      </c>
      <c r="C21180">
        <v>1.224</v>
      </c>
    </row>
    <row r="21181" spans="1:3">
      <c r="A21181" s="3" t="s">
        <v>28541</v>
      </c>
      <c r="B21181" s="2" t="s">
        <v>27360</v>
      </c>
      <c r="C21181">
        <v>1.224</v>
      </c>
    </row>
    <row r="21182" spans="1:3">
      <c r="A21182" s="3" t="s">
        <v>28542</v>
      </c>
      <c r="B21182" s="2" t="s">
        <v>27362</v>
      </c>
      <c r="C21182">
        <v>2.976</v>
      </c>
    </row>
    <row r="21183" spans="1:3">
      <c r="A21183" s="3" t="s">
        <v>28543</v>
      </c>
      <c r="B21183" s="2" t="s">
        <v>27364</v>
      </c>
      <c r="C21183">
        <v>9.6240000000000006</v>
      </c>
    </row>
    <row r="21184" spans="1:3">
      <c r="A21184" s="3" t="s">
        <v>28544</v>
      </c>
      <c r="B21184" s="2" t="s">
        <v>27366</v>
      </c>
      <c r="C21184">
        <v>6.1679999999999993</v>
      </c>
    </row>
    <row r="21185" spans="1:3">
      <c r="A21185" s="3" t="s">
        <v>28545</v>
      </c>
      <c r="B21185" s="2" t="s">
        <v>27368</v>
      </c>
      <c r="C21185">
        <v>4.0224000000000002</v>
      </c>
    </row>
    <row r="21186" spans="1:3">
      <c r="A21186" s="3" t="s">
        <v>28546</v>
      </c>
      <c r="B21186" s="2" t="s">
        <v>27370</v>
      </c>
      <c r="C21186">
        <v>4.6368</v>
      </c>
    </row>
    <row r="21187" spans="1:3">
      <c r="A21187" s="3" t="s">
        <v>28547</v>
      </c>
      <c r="B21187" s="2" t="s">
        <v>27373</v>
      </c>
      <c r="C21187">
        <v>12.381600000000001</v>
      </c>
    </row>
    <row r="21188" spans="1:3">
      <c r="A21188" s="3" t="s">
        <v>28548</v>
      </c>
      <c r="B21188" s="2" t="s">
        <v>27375</v>
      </c>
      <c r="C21188">
        <v>5.2943999999999996</v>
      </c>
    </row>
    <row r="21189" spans="1:3">
      <c r="A21189" s="3" t="s">
        <v>28549</v>
      </c>
      <c r="B21189" s="2" t="s">
        <v>27377</v>
      </c>
      <c r="C21189">
        <v>4.2456000000000005</v>
      </c>
    </row>
    <row r="21190" spans="1:3">
      <c r="A21190" s="3" t="s">
        <v>28550</v>
      </c>
      <c r="B21190" s="2" t="s">
        <v>27379</v>
      </c>
      <c r="C21190">
        <v>7.0440000000000005</v>
      </c>
    </row>
    <row r="21191" spans="1:3">
      <c r="A21191" s="3" t="s">
        <v>28551</v>
      </c>
      <c r="B21191" s="2" t="s">
        <v>28552</v>
      </c>
      <c r="C21191">
        <v>0.43680000000000002</v>
      </c>
    </row>
    <row r="21192" spans="1:3">
      <c r="A21192" s="3" t="s">
        <v>28553</v>
      </c>
      <c r="B21192" s="2" t="s">
        <v>28552</v>
      </c>
      <c r="C21192">
        <v>0.43680000000000002</v>
      </c>
    </row>
    <row r="21193" spans="1:3">
      <c r="A21193" s="3" t="s">
        <v>28554</v>
      </c>
      <c r="B21193" s="2" t="s">
        <v>28552</v>
      </c>
      <c r="C21193">
        <v>0.43680000000000002</v>
      </c>
    </row>
    <row r="21194" spans="1:3">
      <c r="A21194" s="3" t="s">
        <v>28555</v>
      </c>
      <c r="B21194" s="2" t="s">
        <v>28552</v>
      </c>
      <c r="C21194">
        <v>0.43680000000000002</v>
      </c>
    </row>
    <row r="21195" spans="1:3">
      <c r="A21195" s="3" t="s">
        <v>28556</v>
      </c>
      <c r="B21195" s="2" t="s">
        <v>27381</v>
      </c>
      <c r="C21195">
        <v>2.7984</v>
      </c>
    </row>
    <row r="21196" spans="1:3">
      <c r="A21196" s="3" t="s">
        <v>28557</v>
      </c>
      <c r="B21196" s="2" t="s">
        <v>27383</v>
      </c>
      <c r="C21196">
        <v>4.2456000000000005</v>
      </c>
    </row>
    <row r="21197" spans="1:3">
      <c r="A21197" s="3" t="s">
        <v>28558</v>
      </c>
      <c r="B21197" s="2" t="s">
        <v>27385</v>
      </c>
      <c r="C21197">
        <v>5.7767999999999997</v>
      </c>
    </row>
    <row r="21198" spans="1:3">
      <c r="A21198" s="3" t="s">
        <v>28559</v>
      </c>
      <c r="B21198" s="2" t="s">
        <v>27362</v>
      </c>
      <c r="C21198">
        <v>2.8895999999999997</v>
      </c>
    </row>
    <row r="21199" spans="1:3">
      <c r="A21199" s="3" t="s">
        <v>28560</v>
      </c>
      <c r="B21199" s="2" t="s">
        <v>27388</v>
      </c>
      <c r="C21199">
        <v>5.0304000000000002</v>
      </c>
    </row>
    <row r="21200" spans="1:3">
      <c r="A21200" s="3" t="s">
        <v>28561</v>
      </c>
      <c r="B21200" s="2" t="s">
        <v>27391</v>
      </c>
      <c r="C21200">
        <v>3.8927999999999994</v>
      </c>
    </row>
    <row r="21201" spans="1:3">
      <c r="A21201" s="3" t="s">
        <v>28562</v>
      </c>
      <c r="B21201" s="2" t="s">
        <v>27393</v>
      </c>
      <c r="C21201">
        <v>10.852799999999998</v>
      </c>
    </row>
    <row r="21202" spans="1:3">
      <c r="A21202" s="3" t="s">
        <v>28563</v>
      </c>
      <c r="B21202" s="2" t="s">
        <v>27395</v>
      </c>
      <c r="C21202">
        <v>4.7687999999999997</v>
      </c>
    </row>
    <row r="21203" spans="1:3">
      <c r="A21203" s="3" t="s">
        <v>28564</v>
      </c>
      <c r="B21203" s="2" t="s">
        <v>27397</v>
      </c>
      <c r="C21203">
        <v>5.5559999999999992</v>
      </c>
    </row>
    <row r="21204" spans="1:3">
      <c r="A21204" s="3" t="s">
        <v>28565</v>
      </c>
      <c r="B21204" s="2" t="s">
        <v>27397</v>
      </c>
      <c r="C21204">
        <v>5.7311999999999994</v>
      </c>
    </row>
    <row r="21205" spans="1:3">
      <c r="A21205" s="3" t="s">
        <v>28566</v>
      </c>
      <c r="B21205" s="2" t="s">
        <v>27362</v>
      </c>
      <c r="C21205">
        <v>3.9791999999999996</v>
      </c>
    </row>
    <row r="21206" spans="1:3">
      <c r="A21206" s="3" t="s">
        <v>28567</v>
      </c>
      <c r="B21206" s="2" t="s">
        <v>27401</v>
      </c>
      <c r="C21206">
        <v>4.1567999999999996</v>
      </c>
    </row>
    <row r="21207" spans="1:3">
      <c r="A21207" s="3" t="s">
        <v>28568</v>
      </c>
      <c r="B21207" s="2" t="s">
        <v>27403</v>
      </c>
      <c r="C21207">
        <v>4.4207999999999998</v>
      </c>
    </row>
    <row r="21208" spans="1:3">
      <c r="A21208" s="3" t="s">
        <v>28569</v>
      </c>
      <c r="B21208" s="2" t="s">
        <v>27405</v>
      </c>
      <c r="C21208">
        <v>12.775199999999998</v>
      </c>
    </row>
    <row r="21209" spans="1:3">
      <c r="A21209" s="3" t="s">
        <v>28570</v>
      </c>
      <c r="B21209" s="2" t="s">
        <v>27407</v>
      </c>
      <c r="C21209">
        <v>12.9072</v>
      </c>
    </row>
    <row r="21210" spans="1:3">
      <c r="A21210" s="3" t="s">
        <v>28571</v>
      </c>
      <c r="B21210" s="2" t="s">
        <v>27409</v>
      </c>
      <c r="C21210">
        <v>18.333600000000001</v>
      </c>
    </row>
    <row r="21211" spans="1:3">
      <c r="A21211" s="3" t="s">
        <v>28572</v>
      </c>
      <c r="B21211" s="2" t="s">
        <v>27411</v>
      </c>
      <c r="C21211">
        <v>2.1431999999999998</v>
      </c>
    </row>
    <row r="21212" spans="1:3">
      <c r="A21212" s="3" t="s">
        <v>28573</v>
      </c>
      <c r="B21212" s="2" t="s">
        <v>27413</v>
      </c>
      <c r="C21212">
        <v>5.2535999999999996</v>
      </c>
    </row>
    <row r="21213" spans="1:3">
      <c r="A21213" s="3" t="s">
        <v>28574</v>
      </c>
      <c r="B21213" s="2" t="s">
        <v>27401</v>
      </c>
      <c r="C21213">
        <v>3.456</v>
      </c>
    </row>
    <row r="21214" spans="1:3">
      <c r="A21214" s="3" t="s">
        <v>28575</v>
      </c>
      <c r="B21214" s="2" t="s">
        <v>27416</v>
      </c>
      <c r="C21214">
        <v>3.8927999999999994</v>
      </c>
    </row>
    <row r="21215" spans="1:3">
      <c r="A21215" s="3" t="s">
        <v>28576</v>
      </c>
      <c r="B21215" s="2" t="s">
        <v>27418</v>
      </c>
      <c r="C21215">
        <v>9.2327999999999992</v>
      </c>
    </row>
    <row r="21216" spans="1:3">
      <c r="A21216" s="3" t="s">
        <v>28577</v>
      </c>
      <c r="B21216" s="2" t="s">
        <v>27407</v>
      </c>
      <c r="C21216">
        <v>13.999199999999998</v>
      </c>
    </row>
    <row r="21217" spans="1:3">
      <c r="A21217" s="3" t="s">
        <v>28578</v>
      </c>
      <c r="B21217" s="2" t="s">
        <v>27421</v>
      </c>
      <c r="C21217">
        <v>16.1448</v>
      </c>
    </row>
    <row r="21218" spans="1:3">
      <c r="A21218" s="3" t="s">
        <v>28579</v>
      </c>
      <c r="B21218" s="2" t="s">
        <v>27423</v>
      </c>
      <c r="C21218">
        <v>9.4512</v>
      </c>
    </row>
    <row r="21219" spans="1:3">
      <c r="A21219" s="3" t="s">
        <v>28580</v>
      </c>
      <c r="B21219" s="2" t="s">
        <v>27425</v>
      </c>
      <c r="C21219">
        <v>7.8767999999999994</v>
      </c>
    </row>
    <row r="21220" spans="1:3">
      <c r="A21220" s="3" t="s">
        <v>28581</v>
      </c>
      <c r="B21220" s="2" t="s">
        <v>27427</v>
      </c>
      <c r="C21220">
        <v>11.025599999999999</v>
      </c>
    </row>
    <row r="21221" spans="1:3">
      <c r="A21221" s="3" t="s">
        <v>28582</v>
      </c>
      <c r="B21221" s="2" t="s">
        <v>27431</v>
      </c>
      <c r="C21221">
        <v>6.0791999999999993</v>
      </c>
    </row>
    <row r="21222" spans="1:3">
      <c r="A21222" s="3" t="s">
        <v>28583</v>
      </c>
      <c r="B21222" s="2" t="s">
        <v>27433</v>
      </c>
      <c r="C21222">
        <v>22.694399999999998</v>
      </c>
    </row>
    <row r="21223" spans="1:3">
      <c r="A21223" s="3" t="s">
        <v>28584</v>
      </c>
      <c r="B21223" s="2" t="s">
        <v>27435</v>
      </c>
      <c r="C21223">
        <v>55.480799999999995</v>
      </c>
    </row>
    <row r="21224" spans="1:3">
      <c r="A21224" s="3" t="s">
        <v>28585</v>
      </c>
      <c r="B21224" s="2" t="s">
        <v>24768</v>
      </c>
      <c r="C21224">
        <v>16.056000000000001</v>
      </c>
    </row>
    <row r="21225" spans="1:3">
      <c r="A21225" s="3" t="s">
        <v>28586</v>
      </c>
      <c r="B21225" s="2" t="s">
        <v>24768</v>
      </c>
      <c r="C21225">
        <v>22.797599999999999</v>
      </c>
    </row>
    <row r="21226" spans="1:3">
      <c r="A21226" s="3" t="s">
        <v>28587</v>
      </c>
      <c r="B21226" s="2" t="s">
        <v>27442</v>
      </c>
      <c r="C21226">
        <v>20.8248</v>
      </c>
    </row>
    <row r="21227" spans="1:3">
      <c r="A21227" s="3" t="s">
        <v>28588</v>
      </c>
      <c r="B21227" s="2" t="s">
        <v>27444</v>
      </c>
      <c r="C21227">
        <v>59.325599999999994</v>
      </c>
    </row>
    <row r="21228" spans="1:3">
      <c r="A21228" s="3" t="s">
        <v>28589</v>
      </c>
      <c r="B21228" s="2" t="s">
        <v>27446</v>
      </c>
      <c r="C21228">
        <v>3.9791999999999996</v>
      </c>
    </row>
    <row r="21229" spans="1:3">
      <c r="A21229" s="3" t="s">
        <v>28590</v>
      </c>
      <c r="B21229" s="2" t="s">
        <v>27448</v>
      </c>
      <c r="C21229">
        <v>4.2888000000000002</v>
      </c>
    </row>
    <row r="21230" spans="1:3">
      <c r="A21230" s="3" t="s">
        <v>28591</v>
      </c>
      <c r="B21230" s="2" t="s">
        <v>27454</v>
      </c>
      <c r="C21230">
        <v>4.0224000000000002</v>
      </c>
    </row>
    <row r="21231" spans="1:3">
      <c r="A21231" s="3" t="s">
        <v>28592</v>
      </c>
      <c r="B21231" s="2" t="s">
        <v>27456</v>
      </c>
      <c r="C21231">
        <v>3.8927999999999994</v>
      </c>
    </row>
    <row r="21232" spans="1:3">
      <c r="A21232" s="3" t="s">
        <v>28593</v>
      </c>
      <c r="B21232" s="2" t="s">
        <v>27458</v>
      </c>
      <c r="C21232">
        <v>15.403200000000002</v>
      </c>
    </row>
    <row r="21233" spans="1:3">
      <c r="A21233" s="3" t="s">
        <v>28594</v>
      </c>
      <c r="B21233" s="2" t="s">
        <v>27461</v>
      </c>
      <c r="C21233">
        <v>11.025599999999999</v>
      </c>
    </row>
    <row r="21234" spans="1:3">
      <c r="A21234" s="3" t="s">
        <v>28595</v>
      </c>
      <c r="B21234" s="2" t="s">
        <v>27463</v>
      </c>
      <c r="C21234">
        <v>10.195199999999998</v>
      </c>
    </row>
    <row r="21235" spans="1:3">
      <c r="A21235" s="3" t="s">
        <v>28596</v>
      </c>
      <c r="B21235" s="2" t="s">
        <v>27465</v>
      </c>
      <c r="C21235">
        <v>20.738399999999999</v>
      </c>
    </row>
    <row r="21236" spans="1:3">
      <c r="A21236" s="3" t="s">
        <v>28597</v>
      </c>
      <c r="B21236" s="2" t="s">
        <v>24768</v>
      </c>
      <c r="C21236">
        <v>60.117600000000003</v>
      </c>
    </row>
    <row r="21237" spans="1:3">
      <c r="A21237" s="3" t="s">
        <v>28598</v>
      </c>
      <c r="B21237" s="2" t="s">
        <v>24768</v>
      </c>
      <c r="C21237">
        <v>63.616799999999998</v>
      </c>
    </row>
    <row r="21238" spans="1:3">
      <c r="A21238" s="3" t="s">
        <v>28599</v>
      </c>
      <c r="B21238" s="2" t="s">
        <v>27471</v>
      </c>
      <c r="C21238">
        <v>19.163999999999998</v>
      </c>
    </row>
    <row r="21239" spans="1:3">
      <c r="A21239" s="3" t="s">
        <v>28600</v>
      </c>
      <c r="B21239" s="2" t="s">
        <v>27475</v>
      </c>
      <c r="C21239">
        <v>7.7016000000000009</v>
      </c>
    </row>
    <row r="21240" spans="1:3">
      <c r="A21240" s="3" t="s">
        <v>28601</v>
      </c>
      <c r="B21240" s="2" t="s">
        <v>27477</v>
      </c>
      <c r="C21240">
        <v>8.4431999999999992</v>
      </c>
    </row>
    <row r="21241" spans="1:3">
      <c r="A21241" s="3" t="s">
        <v>28602</v>
      </c>
      <c r="B21241" s="2" t="s">
        <v>27481</v>
      </c>
      <c r="C21241">
        <v>13.300800000000001</v>
      </c>
    </row>
    <row r="21242" spans="1:3">
      <c r="A21242" s="3" t="s">
        <v>28603</v>
      </c>
      <c r="B21242" s="2" t="s">
        <v>24764</v>
      </c>
      <c r="C21242">
        <v>35.167200000000001</v>
      </c>
    </row>
    <row r="21243" spans="1:3">
      <c r="A21243" s="3" t="s">
        <v>28604</v>
      </c>
      <c r="B21243" s="2" t="s">
        <v>24764</v>
      </c>
      <c r="C21243">
        <v>33.727199999999996</v>
      </c>
    </row>
    <row r="21244" spans="1:3">
      <c r="A21244" s="3" t="s">
        <v>28605</v>
      </c>
      <c r="B21244" s="2" t="s">
        <v>24764</v>
      </c>
      <c r="C21244">
        <v>34.9968</v>
      </c>
    </row>
    <row r="21245" spans="1:3">
      <c r="A21245" s="3" t="s">
        <v>28606</v>
      </c>
      <c r="B21245" s="2" t="s">
        <v>24764</v>
      </c>
      <c r="C21245">
        <v>74.030399999999986</v>
      </c>
    </row>
    <row r="21246" spans="1:3">
      <c r="A21246" s="3" t="s">
        <v>28607</v>
      </c>
      <c r="B21246" s="2" t="s">
        <v>27488</v>
      </c>
      <c r="C21246">
        <v>3.456</v>
      </c>
    </row>
    <row r="21247" spans="1:3">
      <c r="A21247" s="3" t="s">
        <v>28608</v>
      </c>
      <c r="B21247" s="2" t="s">
        <v>27490</v>
      </c>
      <c r="C21247">
        <v>6.4319999999999995</v>
      </c>
    </row>
    <row r="21248" spans="1:3">
      <c r="A21248" s="3" t="s">
        <v>28609</v>
      </c>
      <c r="B21248" s="2" t="s">
        <v>28610</v>
      </c>
      <c r="C21248">
        <v>3.4992000000000001</v>
      </c>
    </row>
    <row r="21249" spans="1:3">
      <c r="A21249" s="3" t="s">
        <v>28611</v>
      </c>
      <c r="B21249" s="2" t="s">
        <v>26103</v>
      </c>
      <c r="C21249">
        <v>1.1976</v>
      </c>
    </row>
    <row r="21250" spans="1:3">
      <c r="A21250" s="3" t="s">
        <v>28612</v>
      </c>
      <c r="B21250" s="2" t="s">
        <v>26103</v>
      </c>
      <c r="C21250">
        <v>1.2407999999999999</v>
      </c>
    </row>
    <row r="21251" spans="1:3">
      <c r="A21251" s="3" t="s">
        <v>28613</v>
      </c>
      <c r="B21251" s="2" t="s">
        <v>26103</v>
      </c>
      <c r="C21251">
        <v>1.4976</v>
      </c>
    </row>
    <row r="21252" spans="1:3">
      <c r="A21252" s="3" t="s">
        <v>28614</v>
      </c>
      <c r="B21252" s="2" t="s">
        <v>26103</v>
      </c>
      <c r="C21252">
        <v>1.4976</v>
      </c>
    </row>
    <row r="21253" spans="1:3">
      <c r="A21253" s="3" t="s">
        <v>28615</v>
      </c>
      <c r="B21253" s="2" t="s">
        <v>26103</v>
      </c>
      <c r="C21253">
        <v>1.1856</v>
      </c>
    </row>
    <row r="21254" spans="1:3">
      <c r="A21254" s="3" t="s">
        <v>28616</v>
      </c>
      <c r="B21254" s="2" t="s">
        <v>26103</v>
      </c>
      <c r="C21254">
        <v>1.236</v>
      </c>
    </row>
    <row r="21255" spans="1:3">
      <c r="A21255" s="3" t="s">
        <v>28617</v>
      </c>
      <c r="B21255" s="2" t="s">
        <v>26103</v>
      </c>
      <c r="C21255">
        <v>1.5695999999999999</v>
      </c>
    </row>
    <row r="21256" spans="1:3">
      <c r="A21256" s="3" t="s">
        <v>28618</v>
      </c>
      <c r="B21256" s="2" t="s">
        <v>26103</v>
      </c>
      <c r="C21256">
        <v>1.38</v>
      </c>
    </row>
    <row r="21257" spans="1:3">
      <c r="A21257" s="3" t="s">
        <v>28619</v>
      </c>
      <c r="B21257" s="2" t="s">
        <v>26103</v>
      </c>
      <c r="C21257">
        <v>1.0247999999999999</v>
      </c>
    </row>
    <row r="21258" spans="1:3">
      <c r="A21258" s="3" t="s">
        <v>28620</v>
      </c>
      <c r="B21258" s="2" t="s">
        <v>26103</v>
      </c>
      <c r="C21258">
        <v>1.1543999999999999</v>
      </c>
    </row>
    <row r="21259" spans="1:3">
      <c r="A21259" s="3" t="s">
        <v>28621</v>
      </c>
      <c r="B21259" s="2" t="s">
        <v>26103</v>
      </c>
      <c r="C21259">
        <v>1.4543999999999999</v>
      </c>
    </row>
    <row r="21260" spans="1:3">
      <c r="A21260" s="3" t="s">
        <v>28622</v>
      </c>
      <c r="B21260" s="2" t="s">
        <v>26103</v>
      </c>
      <c r="C21260">
        <v>1.2839999999999998</v>
      </c>
    </row>
    <row r="21261" spans="1:3">
      <c r="A21261" s="3" t="s">
        <v>28623</v>
      </c>
      <c r="B21261" s="2" t="s">
        <v>27540</v>
      </c>
      <c r="C21261">
        <v>0.18479999999999999</v>
      </c>
    </row>
    <row r="21262" spans="1:3">
      <c r="A21262" s="3" t="s">
        <v>28624</v>
      </c>
      <c r="B21262" s="2" t="s">
        <v>27540</v>
      </c>
      <c r="C21262">
        <v>0.32640000000000002</v>
      </c>
    </row>
    <row r="21263" spans="1:3">
      <c r="A21263" s="3" t="s">
        <v>28625</v>
      </c>
      <c r="B21263" s="2" t="s">
        <v>28626</v>
      </c>
      <c r="C21263">
        <v>2.2776000000000001</v>
      </c>
    </row>
    <row r="21264" spans="1:3">
      <c r="A21264" s="3" t="s">
        <v>28627</v>
      </c>
      <c r="B21264" s="2" t="s">
        <v>27548</v>
      </c>
      <c r="C21264">
        <v>9.8399999999999987E-2</v>
      </c>
    </row>
    <row r="21265" spans="1:3">
      <c r="A21265" s="3" t="s">
        <v>28628</v>
      </c>
      <c r="B21265" s="2" t="s">
        <v>27553</v>
      </c>
      <c r="C21265">
        <v>0.73919999999999997</v>
      </c>
    </row>
    <row r="21266" spans="1:3">
      <c r="A21266" s="3" t="s">
        <v>28629</v>
      </c>
      <c r="B21266" s="2" t="s">
        <v>27553</v>
      </c>
      <c r="C21266">
        <v>0.9071999999999999</v>
      </c>
    </row>
    <row r="21267" spans="1:3">
      <c r="A21267" s="3" t="s">
        <v>28630</v>
      </c>
      <c r="B21267" s="2" t="s">
        <v>27553</v>
      </c>
      <c r="C21267">
        <v>0.41519999999999996</v>
      </c>
    </row>
    <row r="21268" spans="1:3">
      <c r="A21268" s="3" t="s">
        <v>28631</v>
      </c>
      <c r="B21268" s="2" t="s">
        <v>27553</v>
      </c>
      <c r="C21268">
        <v>0.56159999999999999</v>
      </c>
    </row>
    <row r="21269" spans="1:3">
      <c r="A21269" s="3" t="s">
        <v>28632</v>
      </c>
      <c r="B21269" s="2" t="s">
        <v>27598</v>
      </c>
      <c r="C21269">
        <v>14.505599999999999</v>
      </c>
    </row>
    <row r="21270" spans="1:3">
      <c r="A21270" s="3" t="s">
        <v>28633</v>
      </c>
      <c r="B21270" s="2" t="s">
        <v>27598</v>
      </c>
      <c r="C21270">
        <v>6.3503999999999996</v>
      </c>
    </row>
    <row r="21271" spans="1:3">
      <c r="A21271" s="3" t="s">
        <v>28634</v>
      </c>
      <c r="B21271" s="2" t="s">
        <v>27598</v>
      </c>
      <c r="C21271">
        <v>12.170399999999999</v>
      </c>
    </row>
    <row r="21272" spans="1:3">
      <c r="A21272" s="3" t="s">
        <v>28635</v>
      </c>
      <c r="B21272" s="2" t="s">
        <v>27598</v>
      </c>
      <c r="C21272">
        <v>13.120799999999999</v>
      </c>
    </row>
    <row r="21273" spans="1:3">
      <c r="A21273" s="3" t="s">
        <v>28636</v>
      </c>
      <c r="B21273" s="2" t="s">
        <v>27603</v>
      </c>
      <c r="C21273">
        <v>4.008</v>
      </c>
    </row>
    <row r="21274" spans="1:3">
      <c r="A21274" s="3" t="s">
        <v>28637</v>
      </c>
      <c r="B21274" s="2" t="s">
        <v>27603</v>
      </c>
      <c r="C21274">
        <v>4.5335999999999999</v>
      </c>
    </row>
    <row r="21275" spans="1:3">
      <c r="A21275" s="3" t="s">
        <v>28638</v>
      </c>
      <c r="B21275" s="2" t="s">
        <v>27603</v>
      </c>
      <c r="C21275">
        <v>7.5983999999999998</v>
      </c>
    </row>
    <row r="21276" spans="1:3">
      <c r="A21276" s="3" t="s">
        <v>28639</v>
      </c>
      <c r="B21276" s="2" t="s">
        <v>27707</v>
      </c>
      <c r="C21276">
        <v>6.8663999999999996</v>
      </c>
    </row>
    <row r="21277" spans="1:3">
      <c r="A21277" s="3" t="s">
        <v>28640</v>
      </c>
      <c r="B21277" s="2" t="s">
        <v>27707</v>
      </c>
      <c r="C21277">
        <v>3.4607999999999999</v>
      </c>
    </row>
    <row r="21278" spans="1:3">
      <c r="A21278" s="3" t="s">
        <v>28641</v>
      </c>
      <c r="B21278" s="2" t="s">
        <v>27707</v>
      </c>
      <c r="C21278">
        <v>6.0624000000000002</v>
      </c>
    </row>
    <row r="21279" spans="1:3">
      <c r="A21279" s="3" t="s">
        <v>28642</v>
      </c>
      <c r="B21279" s="2" t="s">
        <v>27720</v>
      </c>
      <c r="C21279">
        <v>1.9463999999999997</v>
      </c>
    </row>
    <row r="21280" spans="1:3">
      <c r="A21280" s="3" t="s">
        <v>28643</v>
      </c>
      <c r="B21280" s="2" t="s">
        <v>27774</v>
      </c>
      <c r="C21280">
        <v>13.408799999999999</v>
      </c>
    </row>
    <row r="21281" spans="1:3">
      <c r="A21281" s="3" t="s">
        <v>28644</v>
      </c>
      <c r="B21281" s="2" t="s">
        <v>27774</v>
      </c>
      <c r="C21281">
        <v>18.9696</v>
      </c>
    </row>
    <row r="21282" spans="1:3">
      <c r="A21282" s="3" t="s">
        <v>28645</v>
      </c>
      <c r="B21282" s="2" t="s">
        <v>27774</v>
      </c>
      <c r="C21282">
        <v>24.0288</v>
      </c>
    </row>
    <row r="21283" spans="1:3">
      <c r="A21283" s="3" t="s">
        <v>28646</v>
      </c>
      <c r="B21283" s="2" t="s">
        <v>27774</v>
      </c>
      <c r="C21283">
        <v>30.410399999999996</v>
      </c>
    </row>
    <row r="21284" spans="1:3">
      <c r="A21284" s="3" t="s">
        <v>28647</v>
      </c>
      <c r="B21284" s="2" t="s">
        <v>27774</v>
      </c>
      <c r="C21284">
        <v>36.307200000000002</v>
      </c>
    </row>
    <row r="21285" spans="1:3">
      <c r="A21285" s="3" t="s">
        <v>28648</v>
      </c>
      <c r="B21285" s="2" t="s">
        <v>27774</v>
      </c>
      <c r="C21285">
        <v>44.687999999999995</v>
      </c>
    </row>
    <row r="21286" spans="1:3">
      <c r="A21286" s="3" t="s">
        <v>28649</v>
      </c>
      <c r="B21286" s="2" t="s">
        <v>27758</v>
      </c>
      <c r="C21286">
        <v>1.8527999999999998</v>
      </c>
    </row>
    <row r="21287" spans="1:3">
      <c r="A21287" s="3" t="s">
        <v>28650</v>
      </c>
      <c r="B21287" s="2" t="s">
        <v>27760</v>
      </c>
      <c r="C21287">
        <v>1.6079999999999999</v>
      </c>
    </row>
    <row r="21288" spans="1:3">
      <c r="A21288" s="3" t="s">
        <v>28651</v>
      </c>
      <c r="B21288" s="2" t="s">
        <v>27760</v>
      </c>
      <c r="C21288">
        <v>0.49199999999999994</v>
      </c>
    </row>
    <row r="21289" spans="1:3">
      <c r="A21289" s="3" t="s">
        <v>28652</v>
      </c>
      <c r="B21289" s="2" t="s">
        <v>27760</v>
      </c>
      <c r="C21289">
        <v>0.44640000000000002</v>
      </c>
    </row>
    <row r="21290" spans="1:3">
      <c r="A21290" s="3" t="s">
        <v>28653</v>
      </c>
      <c r="B21290" s="2" t="s">
        <v>28654</v>
      </c>
      <c r="C21290">
        <v>6.0143999999999993</v>
      </c>
    </row>
    <row r="21291" spans="1:3">
      <c r="A21291" s="3" t="s">
        <v>28655</v>
      </c>
      <c r="B21291" s="2" t="s">
        <v>28656</v>
      </c>
      <c r="C21291">
        <v>0.97919999999999996</v>
      </c>
    </row>
    <row r="21292" spans="1:3">
      <c r="A21292" s="3" t="s">
        <v>28657</v>
      </c>
      <c r="B21292" s="2" t="s">
        <v>28658</v>
      </c>
      <c r="C21292">
        <v>3.9575999999999993</v>
      </c>
    </row>
    <row r="21293" spans="1:3">
      <c r="A21293" s="3" t="s">
        <v>28659</v>
      </c>
      <c r="B21293" s="2" t="s">
        <v>28660</v>
      </c>
      <c r="C21293">
        <v>0.97919999999999996</v>
      </c>
    </row>
    <row r="21294" spans="1:3">
      <c r="A21294" s="3" t="s">
        <v>28661</v>
      </c>
      <c r="B21294" s="2" t="s">
        <v>27837</v>
      </c>
      <c r="C21294">
        <v>0.56159999999999999</v>
      </c>
    </row>
    <row r="21295" spans="1:3">
      <c r="A21295" s="3" t="s">
        <v>28662</v>
      </c>
      <c r="B21295" s="2" t="s">
        <v>27837</v>
      </c>
      <c r="C21295">
        <v>0.92159999999999997</v>
      </c>
    </row>
    <row r="21296" spans="1:3">
      <c r="A21296" s="3" t="s">
        <v>28663</v>
      </c>
      <c r="B21296" s="2" t="s">
        <v>27839</v>
      </c>
      <c r="C21296">
        <v>7.2240000000000002</v>
      </c>
    </row>
    <row r="21297" spans="1:3">
      <c r="A21297" s="3" t="s">
        <v>28664</v>
      </c>
      <c r="B21297" s="2" t="s">
        <v>27839</v>
      </c>
      <c r="C21297">
        <v>9.0312000000000001</v>
      </c>
    </row>
    <row r="21298" spans="1:3">
      <c r="A21298" s="3" t="s">
        <v>28665</v>
      </c>
      <c r="B21298" s="2" t="s">
        <v>27839</v>
      </c>
      <c r="C21298">
        <v>10.142399999999999</v>
      </c>
    </row>
    <row r="21299" spans="1:3">
      <c r="A21299" s="3" t="s">
        <v>28666</v>
      </c>
      <c r="B21299" s="2" t="s">
        <v>27839</v>
      </c>
      <c r="C21299">
        <v>14.639999999999999</v>
      </c>
    </row>
    <row r="21300" spans="1:3">
      <c r="A21300" s="3" t="s">
        <v>28667</v>
      </c>
      <c r="B21300" s="2" t="s">
        <v>24768</v>
      </c>
      <c r="C21300">
        <v>2.1504000000000003</v>
      </c>
    </row>
    <row r="21301" spans="1:3">
      <c r="A21301" s="3" t="s">
        <v>28668</v>
      </c>
      <c r="B21301" s="2" t="s">
        <v>25994</v>
      </c>
      <c r="C21301">
        <v>7.8216000000000001</v>
      </c>
    </row>
    <row r="21302" spans="1:3">
      <c r="A21302" s="3" t="s">
        <v>28669</v>
      </c>
      <c r="B21302" s="2" t="s">
        <v>25994</v>
      </c>
      <c r="C21302">
        <v>9.1631999999999998</v>
      </c>
    </row>
    <row r="21303" spans="1:3">
      <c r="A21303" s="3" t="s">
        <v>28670</v>
      </c>
      <c r="B21303" s="2" t="s">
        <v>25994</v>
      </c>
      <c r="C21303">
        <v>11.748000000000001</v>
      </c>
    </row>
    <row r="21304" spans="1:3">
      <c r="A21304" s="3" t="s">
        <v>28671</v>
      </c>
      <c r="B21304" s="2" t="s">
        <v>25994</v>
      </c>
      <c r="C21304">
        <v>16.128</v>
      </c>
    </row>
    <row r="21305" spans="1:3">
      <c r="A21305" s="3" t="s">
        <v>28672</v>
      </c>
      <c r="B21305" s="2" t="s">
        <v>25994</v>
      </c>
      <c r="C21305">
        <v>20.332799999999999</v>
      </c>
    </row>
    <row r="21306" spans="1:3">
      <c r="A21306" s="3" t="s">
        <v>28673</v>
      </c>
      <c r="B21306" s="2" t="s">
        <v>25994</v>
      </c>
      <c r="C21306">
        <v>27.878399999999999</v>
      </c>
    </row>
    <row r="21307" spans="1:3">
      <c r="A21307" s="3" t="s">
        <v>28674</v>
      </c>
      <c r="B21307" s="2" t="s">
        <v>25994</v>
      </c>
      <c r="C21307">
        <v>31.735199999999995</v>
      </c>
    </row>
    <row r="21308" spans="1:3">
      <c r="A21308" s="3" t="s">
        <v>28675</v>
      </c>
      <c r="B21308" s="2" t="s">
        <v>25994</v>
      </c>
      <c r="C21308">
        <v>25.694399999999998</v>
      </c>
    </row>
    <row r="21309" spans="1:3">
      <c r="A21309" s="3" t="s">
        <v>28676</v>
      </c>
      <c r="B21309" s="2" t="s">
        <v>25994</v>
      </c>
      <c r="C21309">
        <v>54.403199999999998</v>
      </c>
    </row>
    <row r="21310" spans="1:3">
      <c r="A21310" s="3" t="s">
        <v>28677</v>
      </c>
      <c r="B21310" s="2" t="s">
        <v>25994</v>
      </c>
      <c r="C21310">
        <v>60.520799999999994</v>
      </c>
    </row>
    <row r="21311" spans="1:3">
      <c r="A21311" s="3" t="s">
        <v>28678</v>
      </c>
      <c r="B21311" s="2" t="s">
        <v>27984</v>
      </c>
      <c r="C21311">
        <v>4.5047999999999995</v>
      </c>
    </row>
    <row r="21312" spans="1:3">
      <c r="A21312" s="3" t="s">
        <v>28679</v>
      </c>
      <c r="B21312" s="2" t="s">
        <v>27984</v>
      </c>
      <c r="C21312">
        <v>6.0720000000000001</v>
      </c>
    </row>
    <row r="21313" spans="1:3">
      <c r="A21313" s="3" t="s">
        <v>28680</v>
      </c>
      <c r="B21313" s="2" t="s">
        <v>27984</v>
      </c>
      <c r="C21313">
        <v>7.7568000000000001</v>
      </c>
    </row>
    <row r="21314" spans="1:3">
      <c r="A21314" s="3" t="s">
        <v>28681</v>
      </c>
      <c r="B21314" s="2" t="s">
        <v>27984</v>
      </c>
      <c r="C21314">
        <v>9.6359999999999992</v>
      </c>
    </row>
    <row r="21315" spans="1:3">
      <c r="A21315" s="3" t="s">
        <v>28682</v>
      </c>
      <c r="B21315" s="2" t="s">
        <v>27984</v>
      </c>
      <c r="C21315">
        <v>11.4336</v>
      </c>
    </row>
    <row r="21316" spans="1:3">
      <c r="A21316" s="3" t="s">
        <v>28683</v>
      </c>
      <c r="B21316" s="2" t="s">
        <v>27984</v>
      </c>
      <c r="C21316">
        <v>15.626399999999999</v>
      </c>
    </row>
    <row r="21317" spans="1:3">
      <c r="A21317" s="3" t="s">
        <v>28684</v>
      </c>
      <c r="B21317" s="2" t="s">
        <v>27984</v>
      </c>
      <c r="C21317">
        <v>20.563200000000002</v>
      </c>
    </row>
    <row r="21318" spans="1:3">
      <c r="A21318" s="3" t="s">
        <v>28685</v>
      </c>
      <c r="B21318" s="2" t="s">
        <v>27984</v>
      </c>
      <c r="C21318">
        <v>25.123200000000001</v>
      </c>
    </row>
    <row r="21319" spans="1:3">
      <c r="A21319" s="3" t="s">
        <v>28686</v>
      </c>
      <c r="B21319" s="2" t="s">
        <v>28687</v>
      </c>
      <c r="C21319">
        <v>0.56879999999999997</v>
      </c>
    </row>
    <row r="21320" spans="1:3">
      <c r="A21320" s="3" t="s">
        <v>28688</v>
      </c>
      <c r="B21320" s="2" t="s">
        <v>28687</v>
      </c>
      <c r="C21320">
        <v>0.77039999999999997</v>
      </c>
    </row>
    <row r="21321" spans="1:3">
      <c r="A21321" s="3" t="s">
        <v>28689</v>
      </c>
      <c r="B21321" s="2" t="s">
        <v>28687</v>
      </c>
      <c r="C21321">
        <v>0.89760000000000006</v>
      </c>
    </row>
    <row r="21322" spans="1:3">
      <c r="A21322" s="3" t="s">
        <v>28690</v>
      </c>
      <c r="B21322" s="2" t="s">
        <v>28687</v>
      </c>
      <c r="C21322">
        <v>1.056</v>
      </c>
    </row>
    <row r="21323" spans="1:3">
      <c r="A21323" s="3" t="s">
        <v>28691</v>
      </c>
      <c r="B21323" s="2" t="s">
        <v>28687</v>
      </c>
      <c r="C21323">
        <v>1.056</v>
      </c>
    </row>
    <row r="21324" spans="1:3">
      <c r="A21324" s="3" t="s">
        <v>28692</v>
      </c>
      <c r="B21324" s="2" t="s">
        <v>28687</v>
      </c>
      <c r="C21324">
        <v>1.056</v>
      </c>
    </row>
    <row r="21325" spans="1:3">
      <c r="A21325" s="3" t="s">
        <v>28693</v>
      </c>
      <c r="B21325" s="2" t="s">
        <v>28687</v>
      </c>
      <c r="C21325">
        <v>1.6319999999999999</v>
      </c>
    </row>
    <row r="21326" spans="1:3">
      <c r="A21326" s="3" t="s">
        <v>28694</v>
      </c>
      <c r="B21326" s="2" t="s">
        <v>28695</v>
      </c>
      <c r="C21326">
        <v>0.85439999999999994</v>
      </c>
    </row>
    <row r="21327" spans="1:3">
      <c r="A21327" s="3" t="s">
        <v>28696</v>
      </c>
      <c r="B21327" s="2" t="s">
        <v>28697</v>
      </c>
      <c r="C21327">
        <v>16.958399999999997</v>
      </c>
    </row>
    <row r="21328" spans="1:3">
      <c r="A21328" s="3" t="s">
        <v>28698</v>
      </c>
      <c r="B21328" s="2" t="s">
        <v>28697</v>
      </c>
      <c r="C21328">
        <v>17.577599999999997</v>
      </c>
    </row>
    <row r="21329" spans="1:3">
      <c r="A21329" s="3" t="s">
        <v>28699</v>
      </c>
      <c r="B21329" s="2" t="s">
        <v>28697</v>
      </c>
      <c r="C21329">
        <v>56.049599999999998</v>
      </c>
    </row>
    <row r="21330" spans="1:3">
      <c r="A21330" s="3" t="s">
        <v>28700</v>
      </c>
      <c r="B21330" s="2" t="s">
        <v>26573</v>
      </c>
      <c r="C21330">
        <v>9.2568000000000001</v>
      </c>
    </row>
    <row r="21331" spans="1:3">
      <c r="A21331" s="3" t="s">
        <v>28701</v>
      </c>
      <c r="B21331" s="2" t="s">
        <v>26573</v>
      </c>
      <c r="C21331">
        <v>11.9064</v>
      </c>
    </row>
    <row r="21332" spans="1:3">
      <c r="A21332" s="3" t="s">
        <v>28702</v>
      </c>
      <c r="B21332" s="2" t="s">
        <v>26573</v>
      </c>
      <c r="C21332">
        <v>13.548</v>
      </c>
    </row>
    <row r="21333" spans="1:3">
      <c r="A21333" s="3" t="s">
        <v>28703</v>
      </c>
      <c r="B21333" s="2" t="s">
        <v>26573</v>
      </c>
      <c r="C21333">
        <v>18.753599999999999</v>
      </c>
    </row>
    <row r="21334" spans="1:3">
      <c r="A21334" s="3" t="s">
        <v>28704</v>
      </c>
      <c r="B21334" s="2" t="s">
        <v>26573</v>
      </c>
      <c r="C21334">
        <v>20.436</v>
      </c>
    </row>
    <row r="21335" spans="1:3">
      <c r="A21335" s="3" t="s">
        <v>28705</v>
      </c>
      <c r="B21335" s="2" t="s">
        <v>26573</v>
      </c>
      <c r="C21335">
        <v>28.0032</v>
      </c>
    </row>
    <row r="21336" spans="1:3">
      <c r="A21336" s="3" t="s">
        <v>28706</v>
      </c>
      <c r="B21336" s="2" t="s">
        <v>26573</v>
      </c>
      <c r="C21336">
        <v>26.779199999999999</v>
      </c>
    </row>
    <row r="21337" spans="1:3">
      <c r="A21337" s="3" t="s">
        <v>28707</v>
      </c>
      <c r="B21337" s="2" t="s">
        <v>26573</v>
      </c>
      <c r="C21337">
        <v>36.302399999999999</v>
      </c>
    </row>
    <row r="21338" spans="1:3">
      <c r="A21338" s="3" t="s">
        <v>28708</v>
      </c>
      <c r="B21338" s="2" t="s">
        <v>26573</v>
      </c>
      <c r="C21338">
        <v>30.436799999999998</v>
      </c>
    </row>
    <row r="21339" spans="1:3">
      <c r="A21339" s="3" t="s">
        <v>28709</v>
      </c>
      <c r="B21339" s="2" t="s">
        <v>26573</v>
      </c>
      <c r="C21339">
        <v>41.404800000000002</v>
      </c>
    </row>
    <row r="21340" spans="1:3">
      <c r="A21340" s="3" t="s">
        <v>28710</v>
      </c>
      <c r="B21340" s="2" t="s">
        <v>26573</v>
      </c>
      <c r="C21340">
        <v>33.148800000000001</v>
      </c>
    </row>
    <row r="21341" spans="1:3">
      <c r="A21341" s="3" t="s">
        <v>28711</v>
      </c>
      <c r="B21341" s="2" t="s">
        <v>26573</v>
      </c>
      <c r="C21341">
        <v>46.68</v>
      </c>
    </row>
    <row r="21342" spans="1:3">
      <c r="A21342" s="3" t="s">
        <v>28712</v>
      </c>
      <c r="B21342" s="2" t="s">
        <v>26573</v>
      </c>
      <c r="C21342">
        <v>2.8559999999999999</v>
      </c>
    </row>
    <row r="21343" spans="1:3">
      <c r="A21343" s="3" t="s">
        <v>28713</v>
      </c>
      <c r="B21343" s="2" t="s">
        <v>26573</v>
      </c>
      <c r="C21343">
        <v>3.552</v>
      </c>
    </row>
    <row r="21344" spans="1:3">
      <c r="A21344" s="3" t="s">
        <v>28714</v>
      </c>
      <c r="B21344" s="2" t="s">
        <v>26573</v>
      </c>
      <c r="C21344">
        <v>10.1448</v>
      </c>
    </row>
    <row r="21345" spans="1:3">
      <c r="A21345" s="3" t="s">
        <v>28715</v>
      </c>
      <c r="B21345" s="2" t="s">
        <v>26573</v>
      </c>
      <c r="C21345">
        <v>3.4895999999999998</v>
      </c>
    </row>
    <row r="21346" spans="1:3">
      <c r="A21346" s="3" t="s">
        <v>28716</v>
      </c>
      <c r="B21346" s="2" t="s">
        <v>26573</v>
      </c>
      <c r="C21346">
        <v>4.3151999999999999</v>
      </c>
    </row>
    <row r="21347" spans="1:3">
      <c r="A21347" s="3" t="s">
        <v>28717</v>
      </c>
      <c r="B21347" s="2" t="s">
        <v>26573</v>
      </c>
      <c r="C21347">
        <v>8.0327999999999999</v>
      </c>
    </row>
    <row r="21348" spans="1:3">
      <c r="A21348" s="3" t="s">
        <v>28718</v>
      </c>
      <c r="B21348" s="2" t="s">
        <v>26573</v>
      </c>
      <c r="C21348">
        <v>9.7055999999999987</v>
      </c>
    </row>
    <row r="21349" spans="1:3">
      <c r="A21349" s="3" t="s">
        <v>28719</v>
      </c>
      <c r="B21349" s="2" t="s">
        <v>26573</v>
      </c>
      <c r="C21349">
        <v>11.572799999999999</v>
      </c>
    </row>
    <row r="21350" spans="1:3">
      <c r="A21350" s="3" t="s">
        <v>28720</v>
      </c>
      <c r="B21350" s="2" t="s">
        <v>26573</v>
      </c>
      <c r="C21350">
        <v>15.199199999999999</v>
      </c>
    </row>
    <row r="21351" spans="1:3">
      <c r="A21351" s="3" t="s">
        <v>28721</v>
      </c>
      <c r="B21351" s="2" t="s">
        <v>26573</v>
      </c>
      <c r="C21351">
        <v>18.456</v>
      </c>
    </row>
    <row r="21352" spans="1:3">
      <c r="A21352" s="3" t="s">
        <v>28722</v>
      </c>
      <c r="B21352" s="2" t="s">
        <v>26573</v>
      </c>
      <c r="C21352">
        <v>22.183199999999999</v>
      </c>
    </row>
    <row r="21353" spans="1:3">
      <c r="A21353" s="3" t="s">
        <v>28723</v>
      </c>
      <c r="B21353" s="2" t="s">
        <v>26573</v>
      </c>
      <c r="C21353">
        <v>25.98</v>
      </c>
    </row>
    <row r="21354" spans="1:3">
      <c r="A21354" s="3" t="s">
        <v>28724</v>
      </c>
      <c r="B21354" s="2" t="s">
        <v>26573</v>
      </c>
      <c r="C21354">
        <v>6.6815999999999995</v>
      </c>
    </row>
    <row r="21355" spans="1:3">
      <c r="A21355" s="3" t="s">
        <v>28725</v>
      </c>
      <c r="B21355" s="2" t="s">
        <v>26573</v>
      </c>
      <c r="C21355">
        <v>7.7687999999999988</v>
      </c>
    </row>
    <row r="21356" spans="1:3">
      <c r="A21356" s="3" t="s">
        <v>28726</v>
      </c>
      <c r="B21356" s="2" t="s">
        <v>26573</v>
      </c>
      <c r="C21356">
        <v>8.831999999999999</v>
      </c>
    </row>
    <row r="21357" spans="1:3">
      <c r="A21357" s="3" t="s">
        <v>28727</v>
      </c>
      <c r="B21357" s="2" t="s">
        <v>26573</v>
      </c>
      <c r="C21357">
        <v>10.8048</v>
      </c>
    </row>
    <row r="21358" spans="1:3">
      <c r="A21358" s="3" t="s">
        <v>28728</v>
      </c>
      <c r="B21358" s="2" t="s">
        <v>26573</v>
      </c>
      <c r="C21358">
        <v>14.512799999999999</v>
      </c>
    </row>
    <row r="21359" spans="1:3">
      <c r="A21359" s="3" t="s">
        <v>28729</v>
      </c>
      <c r="B21359" s="2" t="s">
        <v>26573</v>
      </c>
      <c r="C21359">
        <v>13.137600000000001</v>
      </c>
    </row>
    <row r="21360" spans="1:3">
      <c r="A21360" s="3" t="s">
        <v>28730</v>
      </c>
      <c r="B21360" s="2" t="s">
        <v>26573</v>
      </c>
      <c r="C21360">
        <v>21.979199999999999</v>
      </c>
    </row>
    <row r="21361" spans="1:3">
      <c r="A21361" s="3" t="s">
        <v>28731</v>
      </c>
      <c r="B21361" s="2" t="s">
        <v>26573</v>
      </c>
      <c r="C21361">
        <v>25.190399999999997</v>
      </c>
    </row>
    <row r="21362" spans="1:3">
      <c r="A21362" s="3" t="s">
        <v>6440</v>
      </c>
      <c r="B21362" s="2" t="s">
        <v>28732</v>
      </c>
      <c r="C21362">
        <v>3.8159999999999998</v>
      </c>
    </row>
    <row r="21363" spans="1:3">
      <c r="A21363" s="3" t="s">
        <v>28733</v>
      </c>
      <c r="B21363" s="2" t="s">
        <v>28732</v>
      </c>
      <c r="C21363">
        <v>5.0279999999999996</v>
      </c>
    </row>
    <row r="21364" spans="1:3">
      <c r="A21364" s="3" t="s">
        <v>6447</v>
      </c>
      <c r="B21364" s="2" t="s">
        <v>28732</v>
      </c>
      <c r="C21364">
        <v>4.3464</v>
      </c>
    </row>
    <row r="21365" spans="1:3">
      <c r="A21365" s="3" t="s">
        <v>28734</v>
      </c>
      <c r="B21365" s="2" t="s">
        <v>28732</v>
      </c>
      <c r="C21365">
        <v>3.5471999999999997</v>
      </c>
    </row>
    <row r="21366" spans="1:3">
      <c r="A21366" s="3" t="s">
        <v>6451</v>
      </c>
      <c r="B21366" s="2" t="s">
        <v>28732</v>
      </c>
      <c r="C21366">
        <v>3.9408000000000003</v>
      </c>
    </row>
    <row r="21367" spans="1:3">
      <c r="A21367" s="3" t="s">
        <v>28735</v>
      </c>
      <c r="B21367" s="2" t="s">
        <v>28732</v>
      </c>
      <c r="C21367">
        <v>5.1431999999999993</v>
      </c>
    </row>
    <row r="21368" spans="1:3">
      <c r="A21368" s="3" t="s">
        <v>6454</v>
      </c>
      <c r="B21368" s="2" t="s">
        <v>28732</v>
      </c>
      <c r="C21368">
        <v>4.7615999999999996</v>
      </c>
    </row>
    <row r="21369" spans="1:3">
      <c r="A21369" s="3" t="s">
        <v>28736</v>
      </c>
      <c r="B21369" s="2" t="s">
        <v>28732</v>
      </c>
      <c r="C21369">
        <v>4.1879999999999997</v>
      </c>
    </row>
    <row r="21370" spans="1:3">
      <c r="A21370" s="3" t="s">
        <v>6457</v>
      </c>
      <c r="B21370" s="2" t="s">
        <v>28732</v>
      </c>
      <c r="C21370">
        <v>4.7208000000000006</v>
      </c>
    </row>
    <row r="21371" spans="1:3">
      <c r="A21371" s="3" t="s">
        <v>28737</v>
      </c>
      <c r="B21371" s="2" t="s">
        <v>28732</v>
      </c>
      <c r="C21371">
        <v>6.7463999999999995</v>
      </c>
    </row>
    <row r="21372" spans="1:3">
      <c r="A21372" s="3" t="s">
        <v>6460</v>
      </c>
      <c r="B21372" s="2" t="s">
        <v>28732</v>
      </c>
      <c r="C21372">
        <v>5.7287999999999997</v>
      </c>
    </row>
    <row r="21373" spans="1:3">
      <c r="A21373" s="3" t="s">
        <v>28738</v>
      </c>
      <c r="B21373" s="2" t="s">
        <v>28732</v>
      </c>
      <c r="C21373">
        <v>5.0615999999999994</v>
      </c>
    </row>
    <row r="21374" spans="1:3">
      <c r="A21374" s="3" t="s">
        <v>6463</v>
      </c>
      <c r="B21374" s="2" t="s">
        <v>28732</v>
      </c>
      <c r="C21374">
        <v>5.6208</v>
      </c>
    </row>
    <row r="21375" spans="1:3">
      <c r="A21375" s="3" t="s">
        <v>28739</v>
      </c>
      <c r="B21375" s="2" t="s">
        <v>28732</v>
      </c>
      <c r="C21375">
        <v>6.9647999999999994</v>
      </c>
    </row>
    <row r="21376" spans="1:3">
      <c r="A21376" s="3" t="s">
        <v>6465</v>
      </c>
      <c r="B21376" s="2" t="s">
        <v>28732</v>
      </c>
      <c r="C21376">
        <v>6.4415999999999993</v>
      </c>
    </row>
    <row r="21377" spans="1:3">
      <c r="A21377" s="3" t="s">
        <v>28740</v>
      </c>
      <c r="B21377" s="2" t="s">
        <v>28732</v>
      </c>
      <c r="C21377">
        <v>5.9039999999999999</v>
      </c>
    </row>
    <row r="21378" spans="1:3">
      <c r="A21378" s="3" t="s">
        <v>28741</v>
      </c>
      <c r="B21378" s="2" t="s">
        <v>28732</v>
      </c>
      <c r="C21378">
        <v>6.5040000000000004</v>
      </c>
    </row>
    <row r="21379" spans="1:3">
      <c r="A21379" s="3" t="s">
        <v>6468</v>
      </c>
      <c r="B21379" s="2" t="s">
        <v>28732</v>
      </c>
      <c r="C21379">
        <v>7.2263999999999999</v>
      </c>
    </row>
    <row r="21380" spans="1:3">
      <c r="A21380" s="3" t="s">
        <v>28742</v>
      </c>
      <c r="B21380" s="2" t="s">
        <v>28732</v>
      </c>
      <c r="C21380">
        <v>9.9192</v>
      </c>
    </row>
    <row r="21381" spans="1:3">
      <c r="A21381" s="3" t="s">
        <v>6471</v>
      </c>
      <c r="B21381" s="2" t="s">
        <v>28732</v>
      </c>
      <c r="C21381">
        <v>8.4407999999999994</v>
      </c>
    </row>
    <row r="21382" spans="1:3">
      <c r="A21382" s="3" t="s">
        <v>28743</v>
      </c>
      <c r="B21382" s="2" t="s">
        <v>28732</v>
      </c>
      <c r="C21382">
        <v>7.5888</v>
      </c>
    </row>
    <row r="21383" spans="1:3">
      <c r="A21383" s="3" t="s">
        <v>28744</v>
      </c>
      <c r="B21383" s="2" t="s">
        <v>28732</v>
      </c>
      <c r="C21383">
        <v>9.3383999999999983</v>
      </c>
    </row>
    <row r="21384" spans="1:3">
      <c r="A21384" s="3" t="s">
        <v>28745</v>
      </c>
      <c r="B21384" s="2" t="s">
        <v>28732</v>
      </c>
      <c r="C21384">
        <v>11.351999999999999</v>
      </c>
    </row>
    <row r="21385" spans="1:3">
      <c r="A21385" s="3" t="s">
        <v>28746</v>
      </c>
      <c r="B21385" s="2" t="s">
        <v>28732</v>
      </c>
      <c r="C21385">
        <v>12.895199999999999</v>
      </c>
    </row>
    <row r="21386" spans="1:3">
      <c r="A21386" s="3" t="s">
        <v>6475</v>
      </c>
      <c r="B21386" s="2" t="s">
        <v>28732</v>
      </c>
      <c r="C21386">
        <v>10.8096</v>
      </c>
    </row>
    <row r="21387" spans="1:3">
      <c r="A21387" s="3" t="s">
        <v>28747</v>
      </c>
      <c r="B21387" s="2" t="s">
        <v>28732</v>
      </c>
      <c r="C21387">
        <v>14.781600000000001</v>
      </c>
    </row>
    <row r="21388" spans="1:3">
      <c r="A21388" s="3" t="s">
        <v>28748</v>
      </c>
      <c r="B21388" s="2" t="s">
        <v>28732</v>
      </c>
      <c r="C21388">
        <v>17.030399999999997</v>
      </c>
    </row>
    <row r="21389" spans="1:3">
      <c r="A21389" s="3" t="s">
        <v>28749</v>
      </c>
      <c r="B21389" s="2" t="s">
        <v>26606</v>
      </c>
      <c r="C21389">
        <v>2.3039999999999998</v>
      </c>
    </row>
    <row r="21390" spans="1:3">
      <c r="A21390" s="3" t="s">
        <v>28750</v>
      </c>
      <c r="B21390" s="2" t="s">
        <v>26606</v>
      </c>
      <c r="C21390">
        <v>2.8391999999999999</v>
      </c>
    </row>
    <row r="21391" spans="1:3">
      <c r="A21391" s="3" t="s">
        <v>28751</v>
      </c>
      <c r="B21391" s="2" t="s">
        <v>26606</v>
      </c>
      <c r="C21391">
        <v>2.58</v>
      </c>
    </row>
    <row r="21392" spans="1:3">
      <c r="A21392" s="3" t="s">
        <v>28752</v>
      </c>
      <c r="B21392" s="2" t="s">
        <v>26606</v>
      </c>
      <c r="C21392">
        <v>3.1991999999999998</v>
      </c>
    </row>
    <row r="21393" spans="1:3">
      <c r="A21393" s="3" t="s">
        <v>28753</v>
      </c>
      <c r="B21393" s="2" t="s">
        <v>26606</v>
      </c>
      <c r="C21393">
        <v>3.1104000000000003</v>
      </c>
    </row>
    <row r="21394" spans="1:3">
      <c r="A21394" s="3" t="s">
        <v>28754</v>
      </c>
      <c r="B21394" s="2" t="s">
        <v>26606</v>
      </c>
      <c r="C21394">
        <v>4.008</v>
      </c>
    </row>
    <row r="21395" spans="1:3">
      <c r="A21395" s="3" t="s">
        <v>28755</v>
      </c>
      <c r="B21395" s="2" t="s">
        <v>26606</v>
      </c>
      <c r="C21395">
        <v>4.1063999999999998</v>
      </c>
    </row>
    <row r="21396" spans="1:3">
      <c r="A21396" s="3" t="s">
        <v>28756</v>
      </c>
      <c r="B21396" s="2" t="s">
        <v>26606</v>
      </c>
      <c r="C21396">
        <v>5.0927999999999995</v>
      </c>
    </row>
    <row r="21397" spans="1:3">
      <c r="A21397" s="3" t="s">
        <v>28757</v>
      </c>
      <c r="B21397" s="2" t="s">
        <v>26606</v>
      </c>
      <c r="C21397">
        <v>5.1959999999999997</v>
      </c>
    </row>
    <row r="21398" spans="1:3">
      <c r="A21398" s="3" t="s">
        <v>28758</v>
      </c>
      <c r="B21398" s="2" t="s">
        <v>26606</v>
      </c>
      <c r="C21398">
        <v>5.6808000000000005</v>
      </c>
    </row>
    <row r="21399" spans="1:3">
      <c r="A21399" s="3" t="s">
        <v>28759</v>
      </c>
      <c r="B21399" s="2" t="s">
        <v>26606</v>
      </c>
      <c r="C21399">
        <v>4.2575999999999992</v>
      </c>
    </row>
    <row r="21400" spans="1:3">
      <c r="A21400" s="3" t="s">
        <v>28760</v>
      </c>
      <c r="B21400" s="2" t="s">
        <v>26606</v>
      </c>
      <c r="C21400">
        <v>5.1359999999999992</v>
      </c>
    </row>
    <row r="21401" spans="1:3">
      <c r="A21401" s="3" t="s">
        <v>28761</v>
      </c>
      <c r="B21401" s="2" t="s">
        <v>26606</v>
      </c>
      <c r="C21401">
        <v>3.8688000000000002</v>
      </c>
    </row>
    <row r="21402" spans="1:3">
      <c r="A21402" s="3" t="s">
        <v>28762</v>
      </c>
      <c r="B21402" s="2" t="s">
        <v>26606</v>
      </c>
      <c r="C21402">
        <v>4.6727999999999996</v>
      </c>
    </row>
    <row r="21403" spans="1:3">
      <c r="A21403" s="3" t="s">
        <v>28763</v>
      </c>
      <c r="B21403" s="2" t="s">
        <v>26606</v>
      </c>
      <c r="C21403">
        <v>5.8031999999999995</v>
      </c>
    </row>
    <row r="21404" spans="1:3">
      <c r="A21404" s="3" t="s">
        <v>28764</v>
      </c>
      <c r="B21404" s="2" t="s">
        <v>26606</v>
      </c>
      <c r="C21404">
        <v>4.6272000000000002</v>
      </c>
    </row>
    <row r="21405" spans="1:3">
      <c r="A21405" s="3" t="s">
        <v>28765</v>
      </c>
      <c r="B21405" s="2" t="s">
        <v>26606</v>
      </c>
      <c r="C21405">
        <v>5.6159999999999997</v>
      </c>
    </row>
    <row r="21406" spans="1:3">
      <c r="A21406" s="3" t="s">
        <v>28766</v>
      </c>
      <c r="B21406" s="2" t="s">
        <v>26606</v>
      </c>
      <c r="C21406">
        <v>7.1424000000000003</v>
      </c>
    </row>
    <row r="21407" spans="1:3">
      <c r="A21407" s="3" t="s">
        <v>28767</v>
      </c>
      <c r="B21407" s="2" t="s">
        <v>26606</v>
      </c>
      <c r="C21407">
        <v>5.5152000000000001</v>
      </c>
    </row>
    <row r="21408" spans="1:3">
      <c r="A21408" s="3" t="s">
        <v>28768</v>
      </c>
      <c r="B21408" s="2" t="s">
        <v>26606</v>
      </c>
      <c r="C21408">
        <v>6.3167999999999997</v>
      </c>
    </row>
    <row r="21409" spans="1:3">
      <c r="A21409" s="3" t="s">
        <v>28769</v>
      </c>
      <c r="B21409" s="2" t="s">
        <v>26606</v>
      </c>
      <c r="C21409">
        <v>8.0759999999999987</v>
      </c>
    </row>
    <row r="21410" spans="1:3">
      <c r="A21410" s="3" t="s">
        <v>28770</v>
      </c>
      <c r="B21410" s="2" t="s">
        <v>26606</v>
      </c>
      <c r="C21410">
        <v>7.0847999999999995</v>
      </c>
    </row>
    <row r="21411" spans="1:3">
      <c r="A21411" s="3" t="s">
        <v>28771</v>
      </c>
      <c r="B21411" s="2" t="s">
        <v>26606</v>
      </c>
      <c r="C21411">
        <v>8.2751999999999981</v>
      </c>
    </row>
    <row r="21412" spans="1:3">
      <c r="A21412" s="3" t="s">
        <v>28772</v>
      </c>
      <c r="B21412" s="2" t="s">
        <v>26606</v>
      </c>
      <c r="C21412">
        <v>10.5312</v>
      </c>
    </row>
    <row r="21413" spans="1:3">
      <c r="A21413" s="3" t="s">
        <v>28773</v>
      </c>
      <c r="B21413" s="2" t="s">
        <v>26606</v>
      </c>
      <c r="C21413">
        <v>10.596</v>
      </c>
    </row>
    <row r="21414" spans="1:3">
      <c r="A21414" s="3" t="s">
        <v>28774</v>
      </c>
      <c r="B21414" s="2" t="s">
        <v>26606</v>
      </c>
      <c r="C21414">
        <v>13.284000000000001</v>
      </c>
    </row>
    <row r="21415" spans="1:3">
      <c r="A21415" s="3" t="s">
        <v>28775</v>
      </c>
      <c r="B21415" s="2" t="s">
        <v>26606</v>
      </c>
      <c r="C21415">
        <v>14.493599999999999</v>
      </c>
    </row>
    <row r="21416" spans="1:3">
      <c r="A21416" s="3" t="s">
        <v>6488</v>
      </c>
      <c r="B21416" s="2" t="s">
        <v>26606</v>
      </c>
      <c r="C21416">
        <v>18.235199999999999</v>
      </c>
    </row>
    <row r="21417" spans="1:3">
      <c r="A21417" s="3" t="s">
        <v>6484</v>
      </c>
      <c r="B21417" s="2" t="s">
        <v>26606</v>
      </c>
      <c r="C21417">
        <v>16.696799999999996</v>
      </c>
    </row>
    <row r="21418" spans="1:3">
      <c r="A21418" s="3" t="s">
        <v>6491</v>
      </c>
      <c r="B21418" s="2" t="s">
        <v>26606</v>
      </c>
      <c r="C21418">
        <v>21.052799999999998</v>
      </c>
    </row>
    <row r="21419" spans="1:3">
      <c r="A21419" s="3" t="s">
        <v>28776</v>
      </c>
      <c r="B21419" s="2" t="s">
        <v>28777</v>
      </c>
      <c r="C21419">
        <v>5.2751999999999999</v>
      </c>
    </row>
    <row r="21420" spans="1:3">
      <c r="A21420" s="3" t="s">
        <v>28778</v>
      </c>
      <c r="B21420" s="2" t="s">
        <v>28779</v>
      </c>
      <c r="C21420">
        <v>5.0927999999999995</v>
      </c>
    </row>
    <row r="21421" spans="1:3">
      <c r="A21421" s="3" t="s">
        <v>28780</v>
      </c>
      <c r="B21421" s="2" t="s">
        <v>28779</v>
      </c>
      <c r="C21421">
        <v>6.1343999999999994</v>
      </c>
    </row>
    <row r="21422" spans="1:3">
      <c r="A21422" s="3" t="s">
        <v>28781</v>
      </c>
      <c r="B21422" s="2" t="s">
        <v>28779</v>
      </c>
      <c r="C21422">
        <v>6.8975999999999997</v>
      </c>
    </row>
    <row r="21423" spans="1:3">
      <c r="A21423" s="3" t="s">
        <v>28782</v>
      </c>
      <c r="B21423" s="2" t="s">
        <v>28779</v>
      </c>
      <c r="C21423">
        <v>9.0312000000000001</v>
      </c>
    </row>
    <row r="21424" spans="1:3">
      <c r="A21424" s="3" t="s">
        <v>28783</v>
      </c>
      <c r="B21424" s="2" t="s">
        <v>28784</v>
      </c>
      <c r="C21424">
        <v>4.5552000000000001</v>
      </c>
    </row>
    <row r="21425" spans="1:3">
      <c r="A21425" s="3" t="s">
        <v>28785</v>
      </c>
      <c r="B21425" s="2" t="s">
        <v>28784</v>
      </c>
      <c r="C21425">
        <v>4.992</v>
      </c>
    </row>
    <row r="21426" spans="1:3">
      <c r="A21426" s="3" t="s">
        <v>28786</v>
      </c>
      <c r="B21426" s="2" t="s">
        <v>28784</v>
      </c>
      <c r="C21426">
        <v>6.0143999999999993</v>
      </c>
    </row>
    <row r="21427" spans="1:3">
      <c r="A21427" s="3" t="s">
        <v>28787</v>
      </c>
      <c r="B21427" s="2" t="s">
        <v>28784</v>
      </c>
      <c r="C21427">
        <v>6.7608000000000006</v>
      </c>
    </row>
    <row r="21428" spans="1:3">
      <c r="A21428" s="3" t="s">
        <v>28788</v>
      </c>
      <c r="B21428" s="2" t="s">
        <v>28784</v>
      </c>
      <c r="C21428">
        <v>8.8536000000000001</v>
      </c>
    </row>
    <row r="21429" spans="1:3">
      <c r="A21429" s="3" t="s">
        <v>6480</v>
      </c>
      <c r="B21429" s="2" t="s">
        <v>28789</v>
      </c>
      <c r="C21429">
        <v>9.8399999999999987E-2</v>
      </c>
    </row>
    <row r="21430" spans="1:3">
      <c r="A21430" s="3" t="s">
        <v>6441</v>
      </c>
      <c r="B21430" s="2" t="s">
        <v>28790</v>
      </c>
      <c r="C21430">
        <v>0.15359999999999999</v>
      </c>
    </row>
    <row r="21431" spans="1:3">
      <c r="A21431" s="3" t="s">
        <v>28791</v>
      </c>
      <c r="B21431" s="2" t="s">
        <v>28792</v>
      </c>
      <c r="C21431">
        <v>2.5943999999999998</v>
      </c>
    </row>
    <row r="21432" spans="1:3">
      <c r="A21432" s="3" t="s">
        <v>28793</v>
      </c>
      <c r="B21432" s="2" t="s">
        <v>28792</v>
      </c>
      <c r="C21432">
        <v>2.7863999999999995</v>
      </c>
    </row>
    <row r="21433" spans="1:3">
      <c r="A21433" s="3" t="s">
        <v>28794</v>
      </c>
      <c r="B21433" s="2" t="s">
        <v>28792</v>
      </c>
      <c r="C21433">
        <v>3.0528</v>
      </c>
    </row>
    <row r="21434" spans="1:3">
      <c r="A21434" s="3" t="s">
        <v>28795</v>
      </c>
      <c r="B21434" s="2" t="s">
        <v>28792</v>
      </c>
      <c r="C21434">
        <v>3.3263999999999996</v>
      </c>
    </row>
    <row r="21435" spans="1:3">
      <c r="A21435" s="3" t="s">
        <v>28796</v>
      </c>
      <c r="B21435" s="2" t="s">
        <v>28792</v>
      </c>
      <c r="C21435">
        <v>4.3247999999999998</v>
      </c>
    </row>
    <row r="21436" spans="1:3">
      <c r="A21436" s="3" t="s">
        <v>28797</v>
      </c>
      <c r="B21436" s="2" t="s">
        <v>28792</v>
      </c>
      <c r="C21436">
        <v>4.9607999999999999</v>
      </c>
    </row>
    <row r="21437" spans="1:3">
      <c r="A21437" s="3" t="s">
        <v>28798</v>
      </c>
      <c r="B21437" s="2" t="s">
        <v>28792</v>
      </c>
      <c r="C21437">
        <v>6.7968000000000002</v>
      </c>
    </row>
    <row r="21438" spans="1:3">
      <c r="A21438" s="3" t="s">
        <v>28799</v>
      </c>
      <c r="B21438" s="2" t="s">
        <v>28792</v>
      </c>
      <c r="C21438">
        <v>7.735199999999999</v>
      </c>
    </row>
    <row r="21439" spans="1:3">
      <c r="A21439" s="3" t="s">
        <v>28800</v>
      </c>
      <c r="B21439" s="2" t="s">
        <v>28801</v>
      </c>
      <c r="C21439">
        <v>7.0463999999999993</v>
      </c>
    </row>
    <row r="21440" spans="1:3">
      <c r="A21440" s="3" t="s">
        <v>28802</v>
      </c>
      <c r="B21440" s="2" t="s">
        <v>28801</v>
      </c>
      <c r="C21440">
        <v>7.6223999999999998</v>
      </c>
    </row>
    <row r="21441" spans="1:3">
      <c r="A21441" s="3" t="s">
        <v>28803</v>
      </c>
      <c r="B21441" s="2" t="s">
        <v>28801</v>
      </c>
      <c r="C21441">
        <v>9.6695999999999991</v>
      </c>
    </row>
    <row r="21442" spans="1:3">
      <c r="A21442" s="3" t="s">
        <v>28804</v>
      </c>
      <c r="B21442" s="2" t="s">
        <v>28801</v>
      </c>
      <c r="C21442">
        <v>10.543199999999999</v>
      </c>
    </row>
    <row r="21443" spans="1:3">
      <c r="A21443" s="3" t="s">
        <v>28805</v>
      </c>
      <c r="B21443" s="2" t="s">
        <v>28806</v>
      </c>
      <c r="C21443">
        <v>30.451199999999996</v>
      </c>
    </row>
    <row r="21444" spans="1:3">
      <c r="A21444" s="3" t="s">
        <v>28807</v>
      </c>
      <c r="B21444" s="2" t="s">
        <v>28806</v>
      </c>
      <c r="C21444">
        <v>30.451199999999996</v>
      </c>
    </row>
    <row r="21445" spans="1:3">
      <c r="A21445" s="3" t="s">
        <v>28808</v>
      </c>
      <c r="B21445" s="2" t="s">
        <v>28809</v>
      </c>
      <c r="C21445">
        <v>61.850399999999993</v>
      </c>
    </row>
    <row r="21446" spans="1:3">
      <c r="A21446" s="3" t="s">
        <v>6436</v>
      </c>
      <c r="B21446" s="2" t="s">
        <v>28810</v>
      </c>
      <c r="C21446">
        <v>65.107199999999992</v>
      </c>
    </row>
    <row r="21447" spans="1:3">
      <c r="A21447" s="3" t="s">
        <v>28811</v>
      </c>
      <c r="B21447" s="2" t="s">
        <v>28812</v>
      </c>
      <c r="C21447">
        <v>188.4888</v>
      </c>
    </row>
    <row r="21448" spans="1:3">
      <c r="A21448" s="3" t="s">
        <v>28813</v>
      </c>
      <c r="B21448" s="2" t="s">
        <v>28814</v>
      </c>
      <c r="C21448">
        <v>76.598399999999998</v>
      </c>
    </row>
    <row r="21449" spans="1:3">
      <c r="A21449" s="3" t="s">
        <v>6419</v>
      </c>
      <c r="B21449" s="2" t="s">
        <v>28815</v>
      </c>
      <c r="C21449">
        <v>80.630399999999995</v>
      </c>
    </row>
    <row r="21450" spans="1:3">
      <c r="A21450" s="3" t="s">
        <v>28816</v>
      </c>
      <c r="B21450" s="2" t="s">
        <v>28817</v>
      </c>
      <c r="C21450">
        <v>152.12639999999999</v>
      </c>
    </row>
    <row r="21451" spans="1:3">
      <c r="A21451" s="3" t="s">
        <v>6425</v>
      </c>
      <c r="B21451" s="2" t="s">
        <v>28818</v>
      </c>
      <c r="C21451">
        <v>144.32159999999999</v>
      </c>
    </row>
    <row r="21452" spans="1:3">
      <c r="A21452" s="3" t="s">
        <v>28819</v>
      </c>
      <c r="B21452" s="2" t="s">
        <v>28820</v>
      </c>
      <c r="C21452">
        <v>328.99199999999996</v>
      </c>
    </row>
    <row r="21453" spans="1:3">
      <c r="A21453" s="3" t="s">
        <v>28821</v>
      </c>
      <c r="B21453" s="2" t="s">
        <v>24973</v>
      </c>
      <c r="C21453">
        <v>9.3480000000000008</v>
      </c>
    </row>
    <row r="21454" spans="1:3">
      <c r="A21454" s="3" t="s">
        <v>28822</v>
      </c>
      <c r="B21454" s="2" t="s">
        <v>24973</v>
      </c>
      <c r="C21454">
        <v>17.411999999999999</v>
      </c>
    </row>
    <row r="21455" spans="1:3">
      <c r="A21455" s="3" t="s">
        <v>28823</v>
      </c>
      <c r="B21455" s="2" t="s">
        <v>28824</v>
      </c>
      <c r="C21455">
        <v>16.795200000000001</v>
      </c>
    </row>
    <row r="21456" spans="1:3">
      <c r="A21456" s="3" t="s">
        <v>28825</v>
      </c>
      <c r="B21456" s="2" t="s">
        <v>28824</v>
      </c>
      <c r="C21456">
        <v>16.795200000000001</v>
      </c>
    </row>
    <row r="21457" spans="1:3">
      <c r="A21457" s="3" t="s">
        <v>28826</v>
      </c>
      <c r="B21457" s="2" t="s">
        <v>28827</v>
      </c>
      <c r="C21457">
        <v>17.6784</v>
      </c>
    </row>
    <row r="21458" spans="1:3">
      <c r="A21458" s="3" t="s">
        <v>6411</v>
      </c>
      <c r="B21458" s="2" t="s">
        <v>28827</v>
      </c>
      <c r="C21458">
        <v>17.6784</v>
      </c>
    </row>
    <row r="21459" spans="1:3">
      <c r="A21459" s="3" t="s">
        <v>28828</v>
      </c>
      <c r="B21459" s="2" t="s">
        <v>26627</v>
      </c>
      <c r="C21459">
        <v>14.9016</v>
      </c>
    </row>
    <row r="21460" spans="1:3">
      <c r="A21460" s="3" t="s">
        <v>28829</v>
      </c>
      <c r="B21460" s="2" t="s">
        <v>26629</v>
      </c>
      <c r="C21460">
        <v>20.200800000000001</v>
      </c>
    </row>
    <row r="21461" spans="1:3">
      <c r="A21461" s="3" t="s">
        <v>28830</v>
      </c>
      <c r="B21461" s="2" t="s">
        <v>26629</v>
      </c>
      <c r="C21461">
        <v>20.200800000000001</v>
      </c>
    </row>
    <row r="21462" spans="1:3">
      <c r="A21462" s="3" t="s">
        <v>28831</v>
      </c>
      <c r="B21462" s="2" t="s">
        <v>26627</v>
      </c>
      <c r="C21462">
        <v>16.898399999999999</v>
      </c>
    </row>
    <row r="21463" spans="1:3">
      <c r="A21463" s="3" t="s">
        <v>28832</v>
      </c>
      <c r="B21463" s="2" t="s">
        <v>26629</v>
      </c>
      <c r="C21463">
        <v>22.197599999999998</v>
      </c>
    </row>
    <row r="21464" spans="1:3">
      <c r="A21464" s="3" t="s">
        <v>28833</v>
      </c>
      <c r="B21464" s="2" t="s">
        <v>26629</v>
      </c>
      <c r="C21464">
        <v>22.197599999999998</v>
      </c>
    </row>
    <row r="21465" spans="1:3">
      <c r="A21465" s="3" t="s">
        <v>28834</v>
      </c>
      <c r="B21465" s="2" t="s">
        <v>26629</v>
      </c>
      <c r="C21465">
        <v>27.261600000000001</v>
      </c>
    </row>
    <row r="21466" spans="1:3">
      <c r="A21466" s="3" t="s">
        <v>28835</v>
      </c>
      <c r="B21466" s="2" t="s">
        <v>26627</v>
      </c>
      <c r="C21466">
        <v>18.746399999999998</v>
      </c>
    </row>
    <row r="21467" spans="1:3">
      <c r="A21467" s="3" t="s">
        <v>28836</v>
      </c>
      <c r="B21467" s="2" t="s">
        <v>26629</v>
      </c>
      <c r="C21467">
        <v>24.040800000000001</v>
      </c>
    </row>
    <row r="21468" spans="1:3">
      <c r="A21468" s="3" t="s">
        <v>28837</v>
      </c>
      <c r="B21468" s="2" t="s">
        <v>26629</v>
      </c>
      <c r="C21468">
        <v>24.040800000000001</v>
      </c>
    </row>
    <row r="21469" spans="1:3">
      <c r="A21469" s="3" t="s">
        <v>28838</v>
      </c>
      <c r="B21469" s="2" t="s">
        <v>26629</v>
      </c>
      <c r="C21469">
        <v>29.104799999999997</v>
      </c>
    </row>
    <row r="21470" spans="1:3">
      <c r="A21470" s="3" t="s">
        <v>28839</v>
      </c>
      <c r="B21470" s="2" t="s">
        <v>26627</v>
      </c>
      <c r="C21470">
        <v>28.010399999999997</v>
      </c>
    </row>
    <row r="21471" spans="1:3">
      <c r="A21471" s="3" t="s">
        <v>28840</v>
      </c>
      <c r="B21471" s="2" t="s">
        <v>26629</v>
      </c>
      <c r="C21471">
        <v>33.307200000000002</v>
      </c>
    </row>
    <row r="21472" spans="1:3">
      <c r="A21472" s="3" t="s">
        <v>28841</v>
      </c>
      <c r="B21472" s="2" t="s">
        <v>26629</v>
      </c>
      <c r="C21472">
        <v>33.307200000000002</v>
      </c>
    </row>
    <row r="21473" spans="1:3">
      <c r="A21473" s="3" t="s">
        <v>28842</v>
      </c>
      <c r="B21473" s="2" t="s">
        <v>26629</v>
      </c>
      <c r="C21473">
        <v>38.3688</v>
      </c>
    </row>
    <row r="21474" spans="1:3">
      <c r="A21474" s="3" t="s">
        <v>28843</v>
      </c>
      <c r="B21474" s="2" t="s">
        <v>26627</v>
      </c>
      <c r="C21474">
        <v>36.302399999999999</v>
      </c>
    </row>
    <row r="21475" spans="1:3">
      <c r="A21475" s="3" t="s">
        <v>28844</v>
      </c>
      <c r="B21475" s="2" t="s">
        <v>26629</v>
      </c>
      <c r="C21475">
        <v>41.5944</v>
      </c>
    </row>
    <row r="21476" spans="1:3">
      <c r="A21476" s="3" t="s">
        <v>28845</v>
      </c>
      <c r="B21476" s="2" t="s">
        <v>26629</v>
      </c>
      <c r="C21476">
        <v>41.5944</v>
      </c>
    </row>
    <row r="21477" spans="1:3">
      <c r="A21477" s="3" t="s">
        <v>28846</v>
      </c>
      <c r="B21477" s="2" t="s">
        <v>26629</v>
      </c>
      <c r="C21477">
        <v>46.6584</v>
      </c>
    </row>
    <row r="21478" spans="1:3">
      <c r="A21478" s="3" t="s">
        <v>28847</v>
      </c>
      <c r="B21478" s="2" t="s">
        <v>26627</v>
      </c>
      <c r="C21478">
        <v>41.404800000000002</v>
      </c>
    </row>
    <row r="21479" spans="1:3">
      <c r="A21479" s="3" t="s">
        <v>28848</v>
      </c>
      <c r="B21479" s="2" t="s">
        <v>26629</v>
      </c>
      <c r="C21479">
        <v>46.701599999999999</v>
      </c>
    </row>
    <row r="21480" spans="1:3">
      <c r="A21480" s="3" t="s">
        <v>28849</v>
      </c>
      <c r="B21480" s="2" t="s">
        <v>26629</v>
      </c>
      <c r="C21480">
        <v>46.701599999999999</v>
      </c>
    </row>
    <row r="21481" spans="1:3">
      <c r="A21481" s="3" t="s">
        <v>28850</v>
      </c>
      <c r="B21481" s="2" t="s">
        <v>26629</v>
      </c>
      <c r="C21481">
        <v>51.760799999999996</v>
      </c>
    </row>
    <row r="21482" spans="1:3">
      <c r="A21482" s="3" t="s">
        <v>28851</v>
      </c>
      <c r="B21482" s="2" t="s">
        <v>26627</v>
      </c>
      <c r="C21482">
        <v>46.68</v>
      </c>
    </row>
    <row r="21483" spans="1:3">
      <c r="A21483" s="3" t="s">
        <v>28852</v>
      </c>
      <c r="B21483" s="2" t="s">
        <v>26629</v>
      </c>
      <c r="C21483">
        <v>51.979199999999999</v>
      </c>
    </row>
    <row r="21484" spans="1:3">
      <c r="A21484" s="3" t="s">
        <v>28853</v>
      </c>
      <c r="B21484" s="2" t="s">
        <v>26629</v>
      </c>
      <c r="C21484">
        <v>51.979199999999999</v>
      </c>
    </row>
    <row r="21485" spans="1:3">
      <c r="A21485" s="3" t="s">
        <v>28854</v>
      </c>
      <c r="B21485" s="2" t="s">
        <v>26629</v>
      </c>
      <c r="C21485">
        <v>57.040799999999997</v>
      </c>
    </row>
    <row r="21486" spans="1:3">
      <c r="A21486" s="3" t="s">
        <v>28855</v>
      </c>
      <c r="B21486" s="2" t="s">
        <v>28856</v>
      </c>
      <c r="C21486">
        <v>4.4135999999999997</v>
      </c>
    </row>
    <row r="21487" spans="1:3">
      <c r="A21487" s="3" t="s">
        <v>28857</v>
      </c>
      <c r="B21487" s="2" t="s">
        <v>28858</v>
      </c>
      <c r="C21487">
        <v>8.1744000000000003</v>
      </c>
    </row>
    <row r="21488" spans="1:3">
      <c r="A21488" s="3" t="s">
        <v>28859</v>
      </c>
      <c r="B21488" s="2" t="s">
        <v>28858</v>
      </c>
      <c r="C21488">
        <v>8.1744000000000003</v>
      </c>
    </row>
    <row r="21489" spans="1:3">
      <c r="A21489" s="3" t="s">
        <v>28860</v>
      </c>
      <c r="B21489" s="2" t="s">
        <v>28856</v>
      </c>
      <c r="C21489">
        <v>4.9824000000000002</v>
      </c>
    </row>
    <row r="21490" spans="1:3">
      <c r="A21490" s="3" t="s">
        <v>28861</v>
      </c>
      <c r="B21490" s="2" t="s">
        <v>28858</v>
      </c>
      <c r="C21490">
        <v>8.7480000000000011</v>
      </c>
    </row>
    <row r="21491" spans="1:3">
      <c r="A21491" s="3" t="s">
        <v>28862</v>
      </c>
      <c r="B21491" s="2" t="s">
        <v>28858</v>
      </c>
      <c r="C21491">
        <v>8.7480000000000011</v>
      </c>
    </row>
    <row r="21492" spans="1:3">
      <c r="A21492" s="3" t="s">
        <v>28863</v>
      </c>
      <c r="B21492" s="2" t="s">
        <v>28856</v>
      </c>
      <c r="C21492">
        <v>5.9231999999999996</v>
      </c>
    </row>
    <row r="21493" spans="1:3">
      <c r="A21493" s="3" t="s">
        <v>28864</v>
      </c>
      <c r="B21493" s="2" t="s">
        <v>28858</v>
      </c>
      <c r="C21493">
        <v>9.6839999999999993</v>
      </c>
    </row>
    <row r="21494" spans="1:3">
      <c r="A21494" s="3" t="s">
        <v>28865</v>
      </c>
      <c r="B21494" s="2" t="s">
        <v>28858</v>
      </c>
      <c r="C21494">
        <v>9.6839999999999993</v>
      </c>
    </row>
    <row r="21495" spans="1:3">
      <c r="A21495" s="3" t="s">
        <v>28866</v>
      </c>
      <c r="B21495" s="2" t="s">
        <v>28858</v>
      </c>
      <c r="C21495">
        <v>13.2096</v>
      </c>
    </row>
    <row r="21496" spans="1:3">
      <c r="A21496" s="3" t="s">
        <v>28867</v>
      </c>
      <c r="B21496" s="2" t="s">
        <v>28856</v>
      </c>
      <c r="C21496">
        <v>6.7608000000000006</v>
      </c>
    </row>
    <row r="21497" spans="1:3">
      <c r="A21497" s="3" t="s">
        <v>28868</v>
      </c>
      <c r="B21497" s="2" t="s">
        <v>28858</v>
      </c>
      <c r="C21497">
        <v>10.5312</v>
      </c>
    </row>
    <row r="21498" spans="1:3">
      <c r="A21498" s="3" t="s">
        <v>28869</v>
      </c>
      <c r="B21498" s="2" t="s">
        <v>28858</v>
      </c>
      <c r="C21498">
        <v>10.5312</v>
      </c>
    </row>
    <row r="21499" spans="1:3">
      <c r="A21499" s="3" t="s">
        <v>28870</v>
      </c>
      <c r="B21499" s="2" t="s">
        <v>28858</v>
      </c>
      <c r="C21499">
        <v>14.054399999999999</v>
      </c>
    </row>
    <row r="21500" spans="1:3">
      <c r="A21500" s="3" t="s">
        <v>28871</v>
      </c>
      <c r="B21500" s="2" t="s">
        <v>28856</v>
      </c>
      <c r="C21500">
        <v>8.8127999999999993</v>
      </c>
    </row>
    <row r="21501" spans="1:3">
      <c r="A21501" s="3" t="s">
        <v>28872</v>
      </c>
      <c r="B21501" s="2" t="s">
        <v>28858</v>
      </c>
      <c r="C21501">
        <v>12.571199999999999</v>
      </c>
    </row>
    <row r="21502" spans="1:3">
      <c r="A21502" s="3" t="s">
        <v>28873</v>
      </c>
      <c r="B21502" s="2" t="s">
        <v>28858</v>
      </c>
      <c r="C21502">
        <v>12.571199999999999</v>
      </c>
    </row>
    <row r="21503" spans="1:3">
      <c r="A21503" s="3" t="s">
        <v>28874</v>
      </c>
      <c r="B21503" s="2" t="s">
        <v>28858</v>
      </c>
      <c r="C21503">
        <v>16.106400000000001</v>
      </c>
    </row>
    <row r="21504" spans="1:3">
      <c r="A21504" s="3" t="s">
        <v>28875</v>
      </c>
      <c r="B21504" s="2" t="s">
        <v>28856</v>
      </c>
      <c r="C21504">
        <v>11.5656</v>
      </c>
    </row>
    <row r="21505" spans="1:3">
      <c r="A21505" s="3" t="s">
        <v>28876</v>
      </c>
      <c r="B21505" s="2" t="s">
        <v>28858</v>
      </c>
      <c r="C21505">
        <v>15.3264</v>
      </c>
    </row>
    <row r="21506" spans="1:3">
      <c r="A21506" s="3" t="s">
        <v>28877</v>
      </c>
      <c r="B21506" s="2" t="s">
        <v>28858</v>
      </c>
      <c r="C21506">
        <v>15.3264</v>
      </c>
    </row>
    <row r="21507" spans="1:3">
      <c r="A21507" s="3" t="s">
        <v>28878</v>
      </c>
      <c r="B21507" s="2" t="s">
        <v>28858</v>
      </c>
      <c r="C21507">
        <v>18.852</v>
      </c>
    </row>
    <row r="21508" spans="1:3">
      <c r="A21508" s="3" t="s">
        <v>28879</v>
      </c>
      <c r="B21508" s="2" t="s">
        <v>28880</v>
      </c>
      <c r="C21508">
        <v>10.915199999999999</v>
      </c>
    </row>
    <row r="21509" spans="1:3">
      <c r="A21509" s="3" t="s">
        <v>28881</v>
      </c>
      <c r="B21509" s="2" t="s">
        <v>28882</v>
      </c>
      <c r="C21509">
        <v>14.601599999999999</v>
      </c>
    </row>
    <row r="21510" spans="1:3">
      <c r="A21510" s="3" t="s">
        <v>28883</v>
      </c>
      <c r="B21510" s="2" t="s">
        <v>28882</v>
      </c>
      <c r="C21510">
        <v>14.601599999999999</v>
      </c>
    </row>
    <row r="21511" spans="1:3">
      <c r="A21511" s="3" t="s">
        <v>28884</v>
      </c>
      <c r="B21511" s="2" t="s">
        <v>28882</v>
      </c>
      <c r="C21511">
        <v>18.069600000000001</v>
      </c>
    </row>
    <row r="21512" spans="1:3">
      <c r="A21512" s="3" t="s">
        <v>28885</v>
      </c>
      <c r="B21512" s="2" t="s">
        <v>28880</v>
      </c>
      <c r="C21512">
        <v>13.838399999999998</v>
      </c>
    </row>
    <row r="21513" spans="1:3">
      <c r="A21513" s="3" t="s">
        <v>28886</v>
      </c>
      <c r="B21513" s="2" t="s">
        <v>28882</v>
      </c>
      <c r="C21513">
        <v>17.529600000000002</v>
      </c>
    </row>
    <row r="21514" spans="1:3">
      <c r="A21514" s="3" t="s">
        <v>28887</v>
      </c>
      <c r="B21514" s="2" t="s">
        <v>28882</v>
      </c>
      <c r="C21514">
        <v>17.529600000000002</v>
      </c>
    </row>
    <row r="21515" spans="1:3">
      <c r="A21515" s="3" t="s">
        <v>28888</v>
      </c>
      <c r="B21515" s="2" t="s">
        <v>28882</v>
      </c>
      <c r="C21515">
        <v>20.990399999999998</v>
      </c>
    </row>
    <row r="21516" spans="1:3">
      <c r="A21516" s="3" t="s">
        <v>28889</v>
      </c>
      <c r="B21516" s="2" t="s">
        <v>28880</v>
      </c>
      <c r="C21516">
        <v>19.444799999999997</v>
      </c>
    </row>
    <row r="21517" spans="1:3">
      <c r="A21517" s="3" t="s">
        <v>28890</v>
      </c>
      <c r="B21517" s="2" t="s">
        <v>28882</v>
      </c>
      <c r="C21517">
        <v>23.128800000000002</v>
      </c>
    </row>
    <row r="21518" spans="1:3">
      <c r="A21518" s="3" t="s">
        <v>28891</v>
      </c>
      <c r="B21518" s="2" t="s">
        <v>28882</v>
      </c>
      <c r="C21518">
        <v>23.128800000000002</v>
      </c>
    </row>
    <row r="21519" spans="1:3">
      <c r="A21519" s="3" t="s">
        <v>28892</v>
      </c>
      <c r="B21519" s="2" t="s">
        <v>28882</v>
      </c>
      <c r="C21519">
        <v>26.591999999999999</v>
      </c>
    </row>
    <row r="21520" spans="1:3">
      <c r="A21520" s="3" t="s">
        <v>28893</v>
      </c>
      <c r="B21520" s="2" t="s">
        <v>28880</v>
      </c>
      <c r="C21520">
        <v>22.509599999999999</v>
      </c>
    </row>
    <row r="21521" spans="1:3">
      <c r="A21521" s="3" t="s">
        <v>28894</v>
      </c>
      <c r="B21521" s="2" t="s">
        <v>28882</v>
      </c>
      <c r="C21521">
        <v>26.200800000000001</v>
      </c>
    </row>
    <row r="21522" spans="1:3">
      <c r="A21522" s="3" t="s">
        <v>28895</v>
      </c>
      <c r="B21522" s="2" t="s">
        <v>28882</v>
      </c>
      <c r="C21522">
        <v>26.200800000000001</v>
      </c>
    </row>
    <row r="21523" spans="1:3">
      <c r="A21523" s="3" t="s">
        <v>28896</v>
      </c>
      <c r="B21523" s="2" t="s">
        <v>28882</v>
      </c>
      <c r="C21523">
        <v>29.654399999999999</v>
      </c>
    </row>
    <row r="21524" spans="1:3">
      <c r="A21524" s="3" t="s">
        <v>6593</v>
      </c>
      <c r="B21524" s="2" t="s">
        <v>26657</v>
      </c>
      <c r="C21524">
        <v>10.428000000000001</v>
      </c>
    </row>
    <row r="21525" spans="1:3">
      <c r="A21525" s="3" t="s">
        <v>6599</v>
      </c>
      <c r="B21525" s="2" t="s">
        <v>26657</v>
      </c>
      <c r="C21525">
        <v>10.9344</v>
      </c>
    </row>
    <row r="21526" spans="1:3">
      <c r="A21526" s="3" t="s">
        <v>6602</v>
      </c>
      <c r="B21526" s="2" t="s">
        <v>26657</v>
      </c>
      <c r="C21526">
        <v>11.5176</v>
      </c>
    </row>
    <row r="21527" spans="1:3">
      <c r="A21527" s="3" t="s">
        <v>6606</v>
      </c>
      <c r="B21527" s="2" t="s">
        <v>26657</v>
      </c>
      <c r="C21527">
        <v>12.352799999999998</v>
      </c>
    </row>
    <row r="21528" spans="1:3">
      <c r="A21528" s="3" t="s">
        <v>6609</v>
      </c>
      <c r="B21528" s="2" t="s">
        <v>26657</v>
      </c>
      <c r="C21528">
        <v>12.892799999999999</v>
      </c>
    </row>
    <row r="21529" spans="1:3">
      <c r="A21529" s="3" t="s">
        <v>28897</v>
      </c>
      <c r="B21529" s="2" t="s">
        <v>26659</v>
      </c>
      <c r="C21529">
        <v>32.956799999999994</v>
      </c>
    </row>
    <row r="21530" spans="1:3">
      <c r="A21530" s="3" t="s">
        <v>28898</v>
      </c>
      <c r="B21530" s="2" t="s">
        <v>26659</v>
      </c>
      <c r="C21530">
        <v>36.0456</v>
      </c>
    </row>
    <row r="21531" spans="1:3">
      <c r="A21531" s="3" t="s">
        <v>28899</v>
      </c>
      <c r="B21531" s="2" t="s">
        <v>26659</v>
      </c>
      <c r="C21531">
        <v>38.172000000000004</v>
      </c>
    </row>
    <row r="21532" spans="1:3">
      <c r="A21532" s="3" t="s">
        <v>28900</v>
      </c>
      <c r="B21532" s="2" t="s">
        <v>26659</v>
      </c>
      <c r="C21532">
        <v>45.194400000000002</v>
      </c>
    </row>
    <row r="21533" spans="1:3">
      <c r="A21533" s="3" t="s">
        <v>28901</v>
      </c>
      <c r="B21533" s="2" t="s">
        <v>26659</v>
      </c>
      <c r="C21533">
        <v>47.155199999999994</v>
      </c>
    </row>
    <row r="21534" spans="1:3">
      <c r="A21534" s="3" t="s">
        <v>28902</v>
      </c>
      <c r="B21534" s="2" t="s">
        <v>28903</v>
      </c>
      <c r="C21534">
        <v>31.1904</v>
      </c>
    </row>
    <row r="21535" spans="1:3">
      <c r="A21535" s="3" t="s">
        <v>28904</v>
      </c>
      <c r="B21535" s="2" t="s">
        <v>28903</v>
      </c>
      <c r="C21535">
        <v>33.532800000000002</v>
      </c>
    </row>
    <row r="21536" spans="1:3">
      <c r="A21536" s="3" t="s">
        <v>28905</v>
      </c>
      <c r="B21536" s="2" t="s">
        <v>28903</v>
      </c>
      <c r="C21536">
        <v>36.842399999999998</v>
      </c>
    </row>
    <row r="21537" spans="1:3">
      <c r="A21537" s="3" t="s">
        <v>28906</v>
      </c>
      <c r="B21537" s="2" t="s">
        <v>26657</v>
      </c>
      <c r="C21537">
        <v>13.156799999999999</v>
      </c>
    </row>
    <row r="21538" spans="1:3">
      <c r="A21538" s="3" t="s">
        <v>28907</v>
      </c>
      <c r="B21538" s="2" t="s">
        <v>26657</v>
      </c>
      <c r="C21538">
        <v>13.4832</v>
      </c>
    </row>
    <row r="21539" spans="1:3">
      <c r="A21539" s="3" t="s">
        <v>28908</v>
      </c>
      <c r="B21539" s="2" t="s">
        <v>26657</v>
      </c>
      <c r="C21539">
        <v>14.1576</v>
      </c>
    </row>
    <row r="21540" spans="1:3">
      <c r="A21540" s="3" t="s">
        <v>28909</v>
      </c>
      <c r="B21540" s="2" t="s">
        <v>26657</v>
      </c>
      <c r="C21540">
        <v>14.438399999999998</v>
      </c>
    </row>
    <row r="21541" spans="1:3">
      <c r="A21541" s="3" t="s">
        <v>28910</v>
      </c>
      <c r="B21541" s="2" t="s">
        <v>26657</v>
      </c>
      <c r="C21541">
        <v>15.1608</v>
      </c>
    </row>
    <row r="21542" spans="1:3">
      <c r="A21542" s="3" t="s">
        <v>28911</v>
      </c>
      <c r="B21542" s="2" t="s">
        <v>26657</v>
      </c>
      <c r="C21542">
        <v>15.362400000000001</v>
      </c>
    </row>
    <row r="21543" spans="1:3">
      <c r="A21543" s="3" t="s">
        <v>28912</v>
      </c>
      <c r="B21543" s="2" t="s">
        <v>26657</v>
      </c>
      <c r="C21543">
        <v>16.1328</v>
      </c>
    </row>
    <row r="21544" spans="1:3">
      <c r="A21544" s="3" t="s">
        <v>28913</v>
      </c>
      <c r="B21544" s="2" t="s">
        <v>26657</v>
      </c>
      <c r="C21544">
        <v>15.650399999999998</v>
      </c>
    </row>
    <row r="21545" spans="1:3">
      <c r="A21545" s="3" t="s">
        <v>28914</v>
      </c>
      <c r="B21545" s="2" t="s">
        <v>26657</v>
      </c>
      <c r="C21545">
        <v>15.936</v>
      </c>
    </row>
    <row r="21546" spans="1:3">
      <c r="A21546" s="3" t="s">
        <v>28915</v>
      </c>
      <c r="B21546" s="2" t="s">
        <v>26657</v>
      </c>
      <c r="C21546">
        <v>16.735199999999999</v>
      </c>
    </row>
    <row r="21547" spans="1:3">
      <c r="A21547" s="3" t="s">
        <v>28916</v>
      </c>
      <c r="B21547" s="2" t="s">
        <v>26657</v>
      </c>
      <c r="C21547">
        <v>16.507200000000001</v>
      </c>
    </row>
    <row r="21548" spans="1:3">
      <c r="A21548" s="3" t="s">
        <v>28917</v>
      </c>
      <c r="B21548" s="2" t="s">
        <v>26657</v>
      </c>
      <c r="C21548">
        <v>17.3352</v>
      </c>
    </row>
    <row r="21549" spans="1:3">
      <c r="A21549" s="3" t="s">
        <v>28918</v>
      </c>
      <c r="B21549" s="2" t="s">
        <v>26657</v>
      </c>
      <c r="C21549">
        <v>17.795999999999999</v>
      </c>
    </row>
    <row r="21550" spans="1:3">
      <c r="A21550" s="3" t="s">
        <v>28919</v>
      </c>
      <c r="B21550" s="2" t="s">
        <v>26657</v>
      </c>
      <c r="C21550">
        <v>18.1752</v>
      </c>
    </row>
    <row r="21551" spans="1:3">
      <c r="A21551" s="3" t="s">
        <v>28920</v>
      </c>
      <c r="B21551" s="2" t="s">
        <v>26657</v>
      </c>
      <c r="C21551">
        <v>18.931199999999997</v>
      </c>
    </row>
    <row r="21552" spans="1:3">
      <c r="A21552" s="3" t="s">
        <v>28921</v>
      </c>
      <c r="B21552" s="2" t="s">
        <v>26657</v>
      </c>
      <c r="C21552">
        <v>10.545599999999999</v>
      </c>
    </row>
    <row r="21553" spans="1:3">
      <c r="A21553" s="3" t="s">
        <v>28922</v>
      </c>
      <c r="B21553" s="2" t="s">
        <v>26657</v>
      </c>
      <c r="C21553">
        <v>10.8048</v>
      </c>
    </row>
    <row r="21554" spans="1:3">
      <c r="A21554" s="3" t="s">
        <v>28923</v>
      </c>
      <c r="B21554" s="2" t="s">
        <v>26657</v>
      </c>
      <c r="C21554">
        <v>11.8536</v>
      </c>
    </row>
    <row r="21555" spans="1:3">
      <c r="A21555" s="3" t="s">
        <v>28924</v>
      </c>
      <c r="B21555" s="2" t="s">
        <v>26657</v>
      </c>
      <c r="C21555">
        <v>12.686399999999999</v>
      </c>
    </row>
    <row r="21556" spans="1:3">
      <c r="A21556" s="3" t="s">
        <v>28925</v>
      </c>
      <c r="B21556" s="2" t="s">
        <v>26657</v>
      </c>
      <c r="C21556">
        <v>12.957599999999999</v>
      </c>
    </row>
    <row r="21557" spans="1:3">
      <c r="A21557" s="3" t="s">
        <v>28926</v>
      </c>
      <c r="B21557" s="2" t="s">
        <v>26657</v>
      </c>
      <c r="C21557">
        <v>13.2264</v>
      </c>
    </row>
    <row r="21558" spans="1:3">
      <c r="A21558" s="3" t="s">
        <v>28927</v>
      </c>
      <c r="B21558" s="2" t="s">
        <v>26657</v>
      </c>
      <c r="C21558">
        <v>13.799999999999999</v>
      </c>
    </row>
    <row r="21559" spans="1:3">
      <c r="A21559" s="3" t="s">
        <v>28928</v>
      </c>
      <c r="B21559" s="2" t="s">
        <v>26657</v>
      </c>
      <c r="C21559">
        <v>15.043199999999999</v>
      </c>
    </row>
    <row r="21560" spans="1:3">
      <c r="A21560" s="3" t="s">
        <v>28929</v>
      </c>
      <c r="B21560" s="2" t="s">
        <v>26657</v>
      </c>
      <c r="C21560">
        <v>15.410399999999997</v>
      </c>
    </row>
    <row r="21561" spans="1:3">
      <c r="A21561" s="3" t="s">
        <v>28930</v>
      </c>
      <c r="B21561" s="2" t="s">
        <v>26657</v>
      </c>
      <c r="C21561">
        <v>16.1448</v>
      </c>
    </row>
    <row r="21562" spans="1:3">
      <c r="A21562" s="3" t="s">
        <v>28931</v>
      </c>
      <c r="B21562" s="2" t="s">
        <v>26715</v>
      </c>
      <c r="C21562">
        <v>1.7567999999999999</v>
      </c>
    </row>
    <row r="21563" spans="1:3">
      <c r="A21563" s="3" t="s">
        <v>28932</v>
      </c>
      <c r="B21563" s="2" t="s">
        <v>26717</v>
      </c>
      <c r="C21563">
        <v>5.7624000000000004</v>
      </c>
    </row>
    <row r="21564" spans="1:3">
      <c r="A21564" s="3" t="s">
        <v>28933</v>
      </c>
      <c r="B21564" s="2" t="s">
        <v>26717</v>
      </c>
      <c r="C21564">
        <v>4.2311999999999994</v>
      </c>
    </row>
    <row r="21565" spans="1:3">
      <c r="A21565" s="3" t="s">
        <v>28934</v>
      </c>
      <c r="B21565" s="2" t="s">
        <v>26717</v>
      </c>
      <c r="C21565">
        <v>5.3304</v>
      </c>
    </row>
    <row r="21566" spans="1:3">
      <c r="A21566" s="3" t="s">
        <v>28935</v>
      </c>
      <c r="B21566" s="2" t="s">
        <v>26721</v>
      </c>
      <c r="C21566">
        <v>5.7624000000000004</v>
      </c>
    </row>
    <row r="21567" spans="1:3">
      <c r="A21567" s="3" t="s">
        <v>28936</v>
      </c>
      <c r="B21567" s="2" t="s">
        <v>26721</v>
      </c>
      <c r="C21567">
        <v>4.2311999999999994</v>
      </c>
    </row>
    <row r="21568" spans="1:3">
      <c r="A21568" s="3" t="s">
        <v>28937</v>
      </c>
      <c r="B21568" s="2" t="s">
        <v>26721</v>
      </c>
      <c r="C21568">
        <v>5.3304</v>
      </c>
    </row>
    <row r="21569" spans="1:3">
      <c r="A21569" s="3" t="s">
        <v>28938</v>
      </c>
      <c r="B21569" s="2" t="s">
        <v>26725</v>
      </c>
      <c r="C21569">
        <v>37.807200000000002</v>
      </c>
    </row>
    <row r="21570" spans="1:3">
      <c r="A21570" s="3" t="s">
        <v>28939</v>
      </c>
      <c r="B21570" s="2" t="s">
        <v>26727</v>
      </c>
      <c r="C21570">
        <v>35.915999999999997</v>
      </c>
    </row>
    <row r="21571" spans="1:3">
      <c r="A21571" s="3" t="s">
        <v>28940</v>
      </c>
      <c r="B21571" s="2" t="s">
        <v>26725</v>
      </c>
      <c r="C21571">
        <v>39.818399999999997</v>
      </c>
    </row>
    <row r="21572" spans="1:3">
      <c r="A21572" s="3" t="s">
        <v>28941</v>
      </c>
      <c r="B21572" s="2" t="s">
        <v>26727</v>
      </c>
      <c r="C21572">
        <v>37.8264</v>
      </c>
    </row>
    <row r="21573" spans="1:3">
      <c r="A21573" s="3" t="s">
        <v>28942</v>
      </c>
      <c r="B21573" s="2" t="s">
        <v>26725</v>
      </c>
      <c r="C21573">
        <v>41.714399999999998</v>
      </c>
    </row>
    <row r="21574" spans="1:3">
      <c r="A21574" s="3" t="s">
        <v>28943</v>
      </c>
      <c r="B21574" s="2" t="s">
        <v>26727</v>
      </c>
      <c r="C21574">
        <v>39.628799999999998</v>
      </c>
    </row>
    <row r="21575" spans="1:3">
      <c r="A21575" s="3" t="s">
        <v>28944</v>
      </c>
      <c r="B21575" s="2" t="s">
        <v>26725</v>
      </c>
      <c r="C21575">
        <v>49.226399999999998</v>
      </c>
    </row>
    <row r="21576" spans="1:3">
      <c r="A21576" s="3" t="s">
        <v>28945</v>
      </c>
      <c r="B21576" s="2" t="s">
        <v>26727</v>
      </c>
      <c r="C21576">
        <v>46.763999999999996</v>
      </c>
    </row>
    <row r="21577" spans="1:3">
      <c r="A21577" s="3" t="s">
        <v>28946</v>
      </c>
      <c r="B21577" s="2" t="s">
        <v>26725</v>
      </c>
      <c r="C21577">
        <v>50.483999999999995</v>
      </c>
    </row>
    <row r="21578" spans="1:3">
      <c r="A21578" s="3" t="s">
        <v>28947</v>
      </c>
      <c r="B21578" s="2" t="s">
        <v>26727</v>
      </c>
      <c r="C21578">
        <v>47.959200000000003</v>
      </c>
    </row>
    <row r="21579" spans="1:3">
      <c r="A21579" s="3" t="s">
        <v>28948</v>
      </c>
      <c r="B21579" s="2" t="s">
        <v>26725</v>
      </c>
      <c r="C21579">
        <v>51.744</v>
      </c>
    </row>
    <row r="21580" spans="1:3">
      <c r="A21580" s="3" t="s">
        <v>28949</v>
      </c>
      <c r="B21580" s="2" t="s">
        <v>26727</v>
      </c>
      <c r="C21580">
        <v>49.156799999999997</v>
      </c>
    </row>
    <row r="21581" spans="1:3">
      <c r="A21581" s="3" t="s">
        <v>28950</v>
      </c>
      <c r="B21581" s="2" t="s">
        <v>26725</v>
      </c>
      <c r="C21581">
        <v>53.7744</v>
      </c>
    </row>
    <row r="21582" spans="1:3">
      <c r="A21582" s="3" t="s">
        <v>28951</v>
      </c>
      <c r="B21582" s="2" t="s">
        <v>26727</v>
      </c>
      <c r="C21582">
        <v>51.086400000000005</v>
      </c>
    </row>
    <row r="21583" spans="1:3">
      <c r="A21583" s="3" t="s">
        <v>28952</v>
      </c>
      <c r="B21583" s="2" t="s">
        <v>26727</v>
      </c>
      <c r="C21583">
        <v>54.863999999999997</v>
      </c>
    </row>
    <row r="21584" spans="1:3">
      <c r="A21584" s="3" t="s">
        <v>28953</v>
      </c>
      <c r="B21584" s="2" t="s">
        <v>26727</v>
      </c>
      <c r="C21584">
        <v>60.280799999999992</v>
      </c>
    </row>
    <row r="21585" spans="1:3">
      <c r="A21585" s="3" t="s">
        <v>28954</v>
      </c>
      <c r="B21585" s="2" t="s">
        <v>26725</v>
      </c>
      <c r="C21585">
        <v>31.1328</v>
      </c>
    </row>
    <row r="21586" spans="1:3">
      <c r="A21586" s="3" t="s">
        <v>28955</v>
      </c>
      <c r="B21586" s="2" t="s">
        <v>26727</v>
      </c>
      <c r="C21586">
        <v>29.575199999999999</v>
      </c>
    </row>
    <row r="21587" spans="1:3">
      <c r="A21587" s="3" t="s">
        <v>28956</v>
      </c>
      <c r="B21587" s="2" t="s">
        <v>26725</v>
      </c>
      <c r="C21587">
        <v>31.780799999999996</v>
      </c>
    </row>
    <row r="21588" spans="1:3">
      <c r="A21588" s="3" t="s">
        <v>28957</v>
      </c>
      <c r="B21588" s="2" t="s">
        <v>26727</v>
      </c>
      <c r="C21588">
        <v>30.191999999999997</v>
      </c>
    </row>
    <row r="21589" spans="1:3">
      <c r="A21589" s="3" t="s">
        <v>28958</v>
      </c>
      <c r="B21589" s="2" t="s">
        <v>26725</v>
      </c>
      <c r="C21589">
        <v>32.822399999999995</v>
      </c>
    </row>
    <row r="21590" spans="1:3">
      <c r="A21590" s="3" t="s">
        <v>28959</v>
      </c>
      <c r="B21590" s="2" t="s">
        <v>26727</v>
      </c>
      <c r="C21590">
        <v>31.180799999999994</v>
      </c>
    </row>
    <row r="21591" spans="1:3">
      <c r="A21591" s="3" t="s">
        <v>28960</v>
      </c>
      <c r="B21591" s="2" t="s">
        <v>26725</v>
      </c>
      <c r="C21591">
        <v>39.470399999999998</v>
      </c>
    </row>
    <row r="21592" spans="1:3">
      <c r="A21592" s="3" t="s">
        <v>28961</v>
      </c>
      <c r="B21592" s="2" t="s">
        <v>26727</v>
      </c>
      <c r="C21592">
        <v>37.497599999999998</v>
      </c>
    </row>
    <row r="21593" spans="1:3">
      <c r="A21593" s="3" t="s">
        <v>28962</v>
      </c>
      <c r="B21593" s="2" t="s">
        <v>26725</v>
      </c>
      <c r="C21593">
        <v>40.279200000000003</v>
      </c>
    </row>
    <row r="21594" spans="1:3">
      <c r="A21594" s="3" t="s">
        <v>28963</v>
      </c>
      <c r="B21594" s="2" t="s">
        <v>26727</v>
      </c>
      <c r="C21594">
        <v>38.265599999999999</v>
      </c>
    </row>
    <row r="21595" spans="1:3">
      <c r="A21595" s="3" t="s">
        <v>28964</v>
      </c>
      <c r="B21595" s="2" t="s">
        <v>26725</v>
      </c>
      <c r="C21595">
        <v>41.095199999999998</v>
      </c>
    </row>
    <row r="21596" spans="1:3">
      <c r="A21596" s="3" t="s">
        <v>28965</v>
      </c>
      <c r="B21596" s="2" t="s">
        <v>26727</v>
      </c>
      <c r="C21596">
        <v>39.040799999999997</v>
      </c>
    </row>
    <row r="21597" spans="1:3">
      <c r="A21597" s="3" t="s">
        <v>28966</v>
      </c>
      <c r="B21597" s="2" t="s">
        <v>26725</v>
      </c>
      <c r="C21597">
        <v>42.669599999999996</v>
      </c>
    </row>
    <row r="21598" spans="1:3">
      <c r="A21598" s="3" t="s">
        <v>28967</v>
      </c>
      <c r="B21598" s="2" t="s">
        <v>26727</v>
      </c>
      <c r="C21598">
        <v>40.536000000000001</v>
      </c>
    </row>
    <row r="21599" spans="1:3">
      <c r="A21599" s="3" t="s">
        <v>28968</v>
      </c>
      <c r="B21599" s="2" t="s">
        <v>26725</v>
      </c>
      <c r="C21599">
        <v>36.328800000000001</v>
      </c>
    </row>
    <row r="21600" spans="1:3">
      <c r="A21600" s="3" t="s">
        <v>28969</v>
      </c>
      <c r="B21600" s="2" t="s">
        <v>26727</v>
      </c>
      <c r="C21600">
        <v>34.512</v>
      </c>
    </row>
    <row r="21601" spans="1:3">
      <c r="A21601" s="3" t="s">
        <v>28970</v>
      </c>
      <c r="B21601" s="2" t="s">
        <v>26725</v>
      </c>
      <c r="C21601">
        <v>38.716799999999999</v>
      </c>
    </row>
    <row r="21602" spans="1:3">
      <c r="A21602" s="3" t="s">
        <v>28971</v>
      </c>
      <c r="B21602" s="2" t="s">
        <v>26727</v>
      </c>
      <c r="C21602">
        <v>36.78</v>
      </c>
    </row>
    <row r="21603" spans="1:3">
      <c r="A21603" s="3" t="s">
        <v>28972</v>
      </c>
      <c r="B21603" s="2" t="s">
        <v>26725</v>
      </c>
      <c r="C21603">
        <v>40.022399999999998</v>
      </c>
    </row>
    <row r="21604" spans="1:3">
      <c r="A21604" s="3" t="s">
        <v>28973</v>
      </c>
      <c r="B21604" s="2" t="s">
        <v>26727</v>
      </c>
      <c r="C21604">
        <v>38.020799999999994</v>
      </c>
    </row>
    <row r="21605" spans="1:3">
      <c r="A21605" s="3" t="s">
        <v>28974</v>
      </c>
      <c r="B21605" s="2" t="s">
        <v>26725</v>
      </c>
      <c r="C21605">
        <v>47.937600000000003</v>
      </c>
    </row>
    <row r="21606" spans="1:3">
      <c r="A21606" s="3" t="s">
        <v>28975</v>
      </c>
      <c r="B21606" s="2" t="s">
        <v>26727</v>
      </c>
      <c r="C21606">
        <v>45.54</v>
      </c>
    </row>
    <row r="21607" spans="1:3">
      <c r="A21607" s="3" t="s">
        <v>28976</v>
      </c>
      <c r="B21607" s="2" t="s">
        <v>26725</v>
      </c>
      <c r="C21607">
        <v>48.907199999999996</v>
      </c>
    </row>
    <row r="21608" spans="1:3">
      <c r="A21608" s="3" t="s">
        <v>28977</v>
      </c>
      <c r="B21608" s="2" t="s">
        <v>26727</v>
      </c>
      <c r="C21608">
        <v>46.461599999999997</v>
      </c>
    </row>
    <row r="21609" spans="1:3">
      <c r="A21609" s="3" t="s">
        <v>28978</v>
      </c>
      <c r="B21609" s="2" t="s">
        <v>26725</v>
      </c>
      <c r="C21609">
        <v>49.874400000000001</v>
      </c>
    </row>
    <row r="21610" spans="1:3">
      <c r="A21610" s="3" t="s">
        <v>28979</v>
      </c>
      <c r="B21610" s="2" t="s">
        <v>26727</v>
      </c>
      <c r="C21610">
        <v>47.380799999999994</v>
      </c>
    </row>
    <row r="21611" spans="1:3">
      <c r="A21611" s="3" t="s">
        <v>28980</v>
      </c>
      <c r="B21611" s="2" t="s">
        <v>26725</v>
      </c>
      <c r="C21611">
        <v>52.312799999999996</v>
      </c>
    </row>
    <row r="21612" spans="1:3">
      <c r="A21612" s="3" t="s">
        <v>28981</v>
      </c>
      <c r="B21612" s="2" t="s">
        <v>26727</v>
      </c>
      <c r="C21612">
        <v>49.696799999999996</v>
      </c>
    </row>
    <row r="21613" spans="1:3">
      <c r="A21613" s="3" t="s">
        <v>28982</v>
      </c>
      <c r="B21613" s="2" t="s">
        <v>26769</v>
      </c>
      <c r="C21613">
        <v>0.72719999999999996</v>
      </c>
    </row>
    <row r="21614" spans="1:3">
      <c r="A21614" s="3" t="s">
        <v>28983</v>
      </c>
      <c r="B21614" s="2" t="s">
        <v>26769</v>
      </c>
      <c r="C21614">
        <v>0.87839999999999996</v>
      </c>
    </row>
    <row r="21615" spans="1:3">
      <c r="A21615" s="3" t="s">
        <v>28984</v>
      </c>
      <c r="B21615" s="2" t="s">
        <v>26772</v>
      </c>
      <c r="C21615">
        <v>0.6048</v>
      </c>
    </row>
    <row r="21616" spans="1:3">
      <c r="A21616" s="3" t="s">
        <v>28985</v>
      </c>
      <c r="B21616" s="2" t="s">
        <v>26774</v>
      </c>
      <c r="C21616">
        <v>3.7991999999999999</v>
      </c>
    </row>
    <row r="21617" spans="1:3">
      <c r="A21617" s="3" t="s">
        <v>28986</v>
      </c>
      <c r="B21617" s="2" t="s">
        <v>26774</v>
      </c>
      <c r="C21617">
        <v>2.7768000000000002</v>
      </c>
    </row>
    <row r="21618" spans="1:3">
      <c r="A21618" s="3" t="s">
        <v>28987</v>
      </c>
      <c r="B21618" s="2" t="s">
        <v>26774</v>
      </c>
      <c r="C21618">
        <v>3.4823999999999997</v>
      </c>
    </row>
    <row r="21619" spans="1:3">
      <c r="A21619" s="3" t="s">
        <v>28988</v>
      </c>
      <c r="B21619" s="2" t="s">
        <v>26778</v>
      </c>
      <c r="C21619">
        <v>7.7831999999999999</v>
      </c>
    </row>
    <row r="21620" spans="1:3">
      <c r="A21620" s="3" t="s">
        <v>28989</v>
      </c>
      <c r="B21620" s="2" t="s">
        <v>26778</v>
      </c>
      <c r="C21620">
        <v>5.2847999999999997</v>
      </c>
    </row>
    <row r="21621" spans="1:3">
      <c r="A21621" s="3" t="s">
        <v>28990</v>
      </c>
      <c r="B21621" s="2" t="s">
        <v>26778</v>
      </c>
      <c r="C21621">
        <v>7.0775999999999994</v>
      </c>
    </row>
    <row r="21622" spans="1:3">
      <c r="A21622" s="3" t="s">
        <v>28991</v>
      </c>
      <c r="B21622" s="2" t="s">
        <v>26782</v>
      </c>
      <c r="C21622">
        <v>7.9823999999999993</v>
      </c>
    </row>
    <row r="21623" spans="1:3">
      <c r="A21623" s="3" t="s">
        <v>28992</v>
      </c>
      <c r="B21623" s="2" t="s">
        <v>26782</v>
      </c>
      <c r="C21623">
        <v>8.1695999999999991</v>
      </c>
    </row>
    <row r="21624" spans="1:3">
      <c r="A21624" s="3" t="s">
        <v>28993</v>
      </c>
      <c r="B21624" s="2" t="s">
        <v>26782</v>
      </c>
      <c r="C21624">
        <v>8.5703999999999994</v>
      </c>
    </row>
    <row r="21625" spans="1:3">
      <c r="A21625" s="3" t="s">
        <v>28994</v>
      </c>
      <c r="B21625" s="2" t="s">
        <v>26782</v>
      </c>
      <c r="C21625">
        <v>8.7311999999999994</v>
      </c>
    </row>
    <row r="21626" spans="1:3">
      <c r="A21626" s="3" t="s">
        <v>28995</v>
      </c>
      <c r="B21626" s="2" t="s">
        <v>26782</v>
      </c>
      <c r="C21626">
        <v>9.4032</v>
      </c>
    </row>
    <row r="21627" spans="1:3">
      <c r="A21627" s="3" t="s">
        <v>28996</v>
      </c>
      <c r="B21627" s="2" t="s">
        <v>26782</v>
      </c>
      <c r="C21627">
        <v>9.588000000000001</v>
      </c>
    </row>
    <row r="21628" spans="1:3">
      <c r="A21628" s="3" t="s">
        <v>28997</v>
      </c>
      <c r="B21628" s="2" t="s">
        <v>26782</v>
      </c>
      <c r="C21628">
        <v>10.2096</v>
      </c>
    </row>
    <row r="21629" spans="1:3">
      <c r="A21629" s="3" t="s">
        <v>28998</v>
      </c>
      <c r="B21629" s="2" t="s">
        <v>26782</v>
      </c>
      <c r="C21629">
        <v>10.411200000000001</v>
      </c>
    </row>
    <row r="21630" spans="1:3">
      <c r="A21630" s="3" t="s">
        <v>28999</v>
      </c>
      <c r="B21630" s="2" t="s">
        <v>26782</v>
      </c>
      <c r="C21630">
        <v>10.464</v>
      </c>
    </row>
    <row r="21631" spans="1:3">
      <c r="A21631" s="3" t="s">
        <v>29000</v>
      </c>
      <c r="B21631" s="2" t="s">
        <v>26782</v>
      </c>
      <c r="C21631">
        <v>10.7136</v>
      </c>
    </row>
    <row r="21632" spans="1:3">
      <c r="A21632" s="3" t="s">
        <v>29001</v>
      </c>
      <c r="B21632" s="2" t="s">
        <v>26782</v>
      </c>
      <c r="C21632">
        <v>10.9224</v>
      </c>
    </row>
    <row r="21633" spans="1:3">
      <c r="A21633" s="3" t="s">
        <v>29002</v>
      </c>
      <c r="B21633" s="2" t="s">
        <v>26782</v>
      </c>
      <c r="C21633">
        <v>11.222399999999999</v>
      </c>
    </row>
    <row r="21634" spans="1:3">
      <c r="A21634" s="3" t="s">
        <v>29003</v>
      </c>
      <c r="B21634" s="2" t="s">
        <v>26782</v>
      </c>
      <c r="C21634">
        <v>11.440799999999999</v>
      </c>
    </row>
    <row r="21635" spans="1:3">
      <c r="A21635" s="3" t="s">
        <v>29004</v>
      </c>
      <c r="B21635" s="2" t="s">
        <v>26782</v>
      </c>
      <c r="C21635">
        <v>12.335999999999999</v>
      </c>
    </row>
    <row r="21636" spans="1:3">
      <c r="A21636" s="3" t="s">
        <v>29005</v>
      </c>
      <c r="B21636" s="2" t="s">
        <v>26782</v>
      </c>
      <c r="C21636">
        <v>12.6648</v>
      </c>
    </row>
    <row r="21637" spans="1:3">
      <c r="A21637" s="3" t="s">
        <v>29006</v>
      </c>
      <c r="B21637" s="2" t="s">
        <v>26782</v>
      </c>
      <c r="C21637">
        <v>13.300800000000001</v>
      </c>
    </row>
    <row r="21638" spans="1:3">
      <c r="A21638" s="3" t="s">
        <v>29007</v>
      </c>
      <c r="B21638" s="2" t="s">
        <v>26782</v>
      </c>
      <c r="C21638">
        <v>13.327199999999999</v>
      </c>
    </row>
    <row r="21639" spans="1:3">
      <c r="A21639" s="3" t="s">
        <v>29008</v>
      </c>
      <c r="B21639" s="2" t="s">
        <v>26800</v>
      </c>
      <c r="C21639">
        <v>18.84</v>
      </c>
    </row>
    <row r="21640" spans="1:3">
      <c r="A21640" s="3" t="s">
        <v>29009</v>
      </c>
      <c r="B21640" s="2" t="s">
        <v>26800</v>
      </c>
      <c r="C21640">
        <v>20.076000000000001</v>
      </c>
    </row>
    <row r="21641" spans="1:3">
      <c r="A21641" s="3" t="s">
        <v>29010</v>
      </c>
      <c r="B21641" s="2" t="s">
        <v>26800</v>
      </c>
      <c r="C21641">
        <v>21.5136</v>
      </c>
    </row>
    <row r="21642" spans="1:3">
      <c r="A21642" s="3" t="s">
        <v>29011</v>
      </c>
      <c r="B21642" s="2" t="s">
        <v>26800</v>
      </c>
      <c r="C21642">
        <v>23.016000000000002</v>
      </c>
    </row>
    <row r="21643" spans="1:3">
      <c r="A21643" s="3" t="s">
        <v>29012</v>
      </c>
      <c r="B21643" s="2" t="s">
        <v>26805</v>
      </c>
      <c r="C21643">
        <v>3.7103999999999999</v>
      </c>
    </row>
    <row r="21644" spans="1:3">
      <c r="A21644" s="3" t="s">
        <v>29013</v>
      </c>
      <c r="B21644" s="2" t="s">
        <v>26805</v>
      </c>
      <c r="C21644">
        <v>2.1120000000000001</v>
      </c>
    </row>
    <row r="21645" spans="1:3">
      <c r="A21645" s="3" t="s">
        <v>29014</v>
      </c>
      <c r="B21645" s="2" t="s">
        <v>26805</v>
      </c>
      <c r="C21645">
        <v>2.6447999999999996</v>
      </c>
    </row>
    <row r="21646" spans="1:3">
      <c r="A21646" s="3" t="s">
        <v>29015</v>
      </c>
      <c r="B21646" s="2" t="s">
        <v>26809</v>
      </c>
      <c r="C21646">
        <v>41.486400000000003</v>
      </c>
    </row>
    <row r="21647" spans="1:3">
      <c r="A21647" s="3" t="s">
        <v>29016</v>
      </c>
      <c r="B21647" s="2" t="s">
        <v>26811</v>
      </c>
      <c r="C21647">
        <v>39.412799999999997</v>
      </c>
    </row>
    <row r="21648" spans="1:3">
      <c r="A21648" s="3" t="s">
        <v>29017</v>
      </c>
      <c r="B21648" s="2" t="s">
        <v>26809</v>
      </c>
      <c r="C21648">
        <v>45.206400000000002</v>
      </c>
    </row>
    <row r="21649" spans="1:3">
      <c r="A21649" s="3" t="s">
        <v>29018</v>
      </c>
      <c r="B21649" s="2" t="s">
        <v>26811</v>
      </c>
      <c r="C21649">
        <v>42.945599999999999</v>
      </c>
    </row>
    <row r="21650" spans="1:3">
      <c r="A21650" s="3" t="s">
        <v>29019</v>
      </c>
      <c r="B21650" s="2" t="s">
        <v>26809</v>
      </c>
      <c r="C21650">
        <v>46.027200000000001</v>
      </c>
    </row>
    <row r="21651" spans="1:3">
      <c r="A21651" s="3" t="s">
        <v>29020</v>
      </c>
      <c r="B21651" s="2" t="s">
        <v>26811</v>
      </c>
      <c r="C21651">
        <v>43.7256</v>
      </c>
    </row>
    <row r="21652" spans="1:3">
      <c r="A21652" s="3" t="s">
        <v>29021</v>
      </c>
      <c r="B21652" s="2" t="s">
        <v>26809</v>
      </c>
      <c r="C21652">
        <v>46.742399999999996</v>
      </c>
    </row>
    <row r="21653" spans="1:3">
      <c r="A21653" s="3" t="s">
        <v>29022</v>
      </c>
      <c r="B21653" s="2" t="s">
        <v>26811</v>
      </c>
      <c r="C21653">
        <v>44.404800000000002</v>
      </c>
    </row>
    <row r="21654" spans="1:3">
      <c r="A21654" s="3" t="s">
        <v>29023</v>
      </c>
      <c r="B21654" s="2" t="s">
        <v>26809</v>
      </c>
      <c r="C21654">
        <v>47.152799999999999</v>
      </c>
    </row>
    <row r="21655" spans="1:3">
      <c r="A21655" s="3" t="s">
        <v>29024</v>
      </c>
      <c r="B21655" s="2" t="s">
        <v>26811</v>
      </c>
      <c r="C21655">
        <v>44.795999999999999</v>
      </c>
    </row>
    <row r="21656" spans="1:3">
      <c r="A21656" s="3" t="s">
        <v>29025</v>
      </c>
      <c r="B21656" s="2" t="s">
        <v>26809</v>
      </c>
      <c r="C21656">
        <v>47.565599999999996</v>
      </c>
    </row>
    <row r="21657" spans="1:3">
      <c r="A21657" s="3" t="s">
        <v>29026</v>
      </c>
      <c r="B21657" s="2" t="s">
        <v>26811</v>
      </c>
      <c r="C21657">
        <v>45.187199999999997</v>
      </c>
    </row>
    <row r="21658" spans="1:3">
      <c r="A21658" s="3" t="s">
        <v>29027</v>
      </c>
      <c r="B21658" s="2" t="s">
        <v>26809</v>
      </c>
      <c r="C21658">
        <v>48.427199999999999</v>
      </c>
    </row>
    <row r="21659" spans="1:3">
      <c r="A21659" s="3" t="s">
        <v>29028</v>
      </c>
      <c r="B21659" s="2" t="s">
        <v>26811</v>
      </c>
      <c r="C21659">
        <v>46.005600000000001</v>
      </c>
    </row>
    <row r="21660" spans="1:3">
      <c r="A21660" s="3" t="s">
        <v>29029</v>
      </c>
      <c r="B21660" s="2" t="s">
        <v>26809</v>
      </c>
      <c r="C21660">
        <v>33.4968</v>
      </c>
    </row>
    <row r="21661" spans="1:3">
      <c r="A21661" s="3" t="s">
        <v>29030</v>
      </c>
      <c r="B21661" s="2" t="s">
        <v>26811</v>
      </c>
      <c r="C21661">
        <v>31.8216</v>
      </c>
    </row>
    <row r="21662" spans="1:3">
      <c r="A21662" s="3" t="s">
        <v>29031</v>
      </c>
      <c r="B21662" s="2" t="s">
        <v>26809</v>
      </c>
      <c r="C21662">
        <v>33.928800000000003</v>
      </c>
    </row>
    <row r="21663" spans="1:3">
      <c r="A21663" s="3" t="s">
        <v>29032</v>
      </c>
      <c r="B21663" s="2" t="s">
        <v>26811</v>
      </c>
      <c r="C21663">
        <v>32.231999999999999</v>
      </c>
    </row>
    <row r="21664" spans="1:3">
      <c r="A21664" s="3" t="s">
        <v>29033</v>
      </c>
      <c r="B21664" s="2" t="s">
        <v>26809</v>
      </c>
      <c r="C21664">
        <v>34.636799999999994</v>
      </c>
    </row>
    <row r="21665" spans="1:3">
      <c r="A21665" s="3" t="s">
        <v>29034</v>
      </c>
      <c r="B21665" s="2" t="s">
        <v>26811</v>
      </c>
      <c r="C21665">
        <v>32.903999999999996</v>
      </c>
    </row>
    <row r="21666" spans="1:3">
      <c r="A21666" s="3" t="s">
        <v>29035</v>
      </c>
      <c r="B21666" s="2" t="s">
        <v>26809</v>
      </c>
      <c r="C21666">
        <v>35.244</v>
      </c>
    </row>
    <row r="21667" spans="1:3">
      <c r="A21667" s="3" t="s">
        <v>29036</v>
      </c>
      <c r="B21667" s="2" t="s">
        <v>26811</v>
      </c>
      <c r="C21667">
        <v>33.482399999999998</v>
      </c>
    </row>
    <row r="21668" spans="1:3">
      <c r="A21668" s="3" t="s">
        <v>29037</v>
      </c>
      <c r="B21668" s="2" t="s">
        <v>26809</v>
      </c>
      <c r="C21668">
        <v>35.601599999999998</v>
      </c>
    </row>
    <row r="21669" spans="1:3">
      <c r="A21669" s="3" t="s">
        <v>29038</v>
      </c>
      <c r="B21669" s="2" t="s">
        <v>26811</v>
      </c>
      <c r="C21669">
        <v>33.820799999999998</v>
      </c>
    </row>
    <row r="21670" spans="1:3">
      <c r="A21670" s="3" t="s">
        <v>29039</v>
      </c>
      <c r="B21670" s="2" t="s">
        <v>26809</v>
      </c>
      <c r="C21670">
        <v>35.959200000000003</v>
      </c>
    </row>
    <row r="21671" spans="1:3">
      <c r="A21671" s="3" t="s">
        <v>29040</v>
      </c>
      <c r="B21671" s="2" t="s">
        <v>26811</v>
      </c>
      <c r="C21671">
        <v>34.1616</v>
      </c>
    </row>
    <row r="21672" spans="1:3">
      <c r="A21672" s="3" t="s">
        <v>29041</v>
      </c>
      <c r="B21672" s="2" t="s">
        <v>26809</v>
      </c>
      <c r="C21672">
        <v>36.688800000000001</v>
      </c>
    </row>
    <row r="21673" spans="1:3">
      <c r="A21673" s="3" t="s">
        <v>29042</v>
      </c>
      <c r="B21673" s="2" t="s">
        <v>26811</v>
      </c>
      <c r="C21673">
        <v>34.855199999999996</v>
      </c>
    </row>
    <row r="21674" spans="1:3">
      <c r="A21674" s="3" t="s">
        <v>29043</v>
      </c>
      <c r="B21674" s="2" t="s">
        <v>26809</v>
      </c>
      <c r="C21674">
        <v>46.199999999999996</v>
      </c>
    </row>
    <row r="21675" spans="1:3">
      <c r="A21675" s="3" t="s">
        <v>29044</v>
      </c>
      <c r="B21675" s="2" t="s">
        <v>26811</v>
      </c>
      <c r="C21675">
        <v>43.888799999999996</v>
      </c>
    </row>
    <row r="21676" spans="1:3">
      <c r="A21676" s="3" t="s">
        <v>29045</v>
      </c>
      <c r="B21676" s="2" t="s">
        <v>26809</v>
      </c>
      <c r="C21676">
        <v>38.747999999999998</v>
      </c>
    </row>
    <row r="21677" spans="1:3">
      <c r="A21677" s="3" t="s">
        <v>29046</v>
      </c>
      <c r="B21677" s="2" t="s">
        <v>26811</v>
      </c>
      <c r="C21677">
        <v>36.811199999999999</v>
      </c>
    </row>
    <row r="21678" spans="1:3">
      <c r="A21678" s="3" t="s">
        <v>29047</v>
      </c>
      <c r="B21678" s="2" t="s">
        <v>26809</v>
      </c>
      <c r="C21678">
        <v>39.511199999999995</v>
      </c>
    </row>
    <row r="21679" spans="1:3">
      <c r="A21679" s="3" t="s">
        <v>29048</v>
      </c>
      <c r="B21679" s="2" t="s">
        <v>26811</v>
      </c>
      <c r="C21679">
        <v>37.536000000000001</v>
      </c>
    </row>
    <row r="21680" spans="1:3">
      <c r="A21680" s="3" t="s">
        <v>29049</v>
      </c>
      <c r="B21680" s="2" t="s">
        <v>26809</v>
      </c>
      <c r="C21680">
        <v>40.163999999999994</v>
      </c>
    </row>
    <row r="21681" spans="1:3">
      <c r="A21681" s="3" t="s">
        <v>29050</v>
      </c>
      <c r="B21681" s="2" t="s">
        <v>26811</v>
      </c>
      <c r="C21681">
        <v>38.155199999999994</v>
      </c>
    </row>
    <row r="21682" spans="1:3">
      <c r="A21682" s="3" t="s">
        <v>29051</v>
      </c>
      <c r="B21682" s="2" t="s">
        <v>26809</v>
      </c>
      <c r="C21682">
        <v>40.550400000000003</v>
      </c>
    </row>
    <row r="21683" spans="1:3">
      <c r="A21683" s="3" t="s">
        <v>29052</v>
      </c>
      <c r="B21683" s="2" t="s">
        <v>26811</v>
      </c>
      <c r="C21683">
        <v>38.522399999999998</v>
      </c>
    </row>
    <row r="21684" spans="1:3">
      <c r="A21684" s="3" t="s">
        <v>29053</v>
      </c>
      <c r="B21684" s="2" t="s">
        <v>26809</v>
      </c>
      <c r="C21684">
        <v>40.934399999999997</v>
      </c>
    </row>
    <row r="21685" spans="1:3">
      <c r="A21685" s="3" t="s">
        <v>29054</v>
      </c>
      <c r="B21685" s="2" t="s">
        <v>26811</v>
      </c>
      <c r="C21685">
        <v>38.8872</v>
      </c>
    </row>
    <row r="21686" spans="1:3">
      <c r="A21686" s="3" t="s">
        <v>29055</v>
      </c>
      <c r="B21686" s="2" t="s">
        <v>26809</v>
      </c>
      <c r="C21686">
        <v>41.7288</v>
      </c>
    </row>
    <row r="21687" spans="1:3">
      <c r="A21687" s="3" t="s">
        <v>29056</v>
      </c>
      <c r="B21687" s="2" t="s">
        <v>26811</v>
      </c>
      <c r="C21687">
        <v>39.6432</v>
      </c>
    </row>
    <row r="21688" spans="1:3">
      <c r="A21688" s="3" t="s">
        <v>29057</v>
      </c>
      <c r="B21688" s="2" t="s">
        <v>26853</v>
      </c>
      <c r="C21688">
        <v>47.229599999999998</v>
      </c>
    </row>
    <row r="21689" spans="1:3">
      <c r="A21689" s="3" t="s">
        <v>29058</v>
      </c>
      <c r="B21689" s="2" t="s">
        <v>26853</v>
      </c>
      <c r="C21689">
        <v>53.935199999999995</v>
      </c>
    </row>
    <row r="21690" spans="1:3">
      <c r="A21690" s="3" t="s">
        <v>29059</v>
      </c>
      <c r="B21690" s="2" t="s">
        <v>26853</v>
      </c>
      <c r="C21690">
        <v>57.388799999999996</v>
      </c>
    </row>
    <row r="21691" spans="1:3">
      <c r="A21691" s="3" t="s">
        <v>29060</v>
      </c>
      <c r="B21691" s="2" t="s">
        <v>26853</v>
      </c>
      <c r="C21691">
        <v>58.852799999999995</v>
      </c>
    </row>
    <row r="21692" spans="1:3">
      <c r="A21692" s="3" t="s">
        <v>29061</v>
      </c>
      <c r="B21692" s="2" t="s">
        <v>26853</v>
      </c>
      <c r="C21692">
        <v>65.572800000000001</v>
      </c>
    </row>
    <row r="21693" spans="1:3">
      <c r="A21693" s="3" t="s">
        <v>29062</v>
      </c>
      <c r="B21693" s="2" t="s">
        <v>26853</v>
      </c>
      <c r="C21693">
        <v>72.290399999999991</v>
      </c>
    </row>
    <row r="21694" spans="1:3">
      <c r="A21694" s="3" t="s">
        <v>29063</v>
      </c>
      <c r="B21694" s="2" t="s">
        <v>26853</v>
      </c>
      <c r="C21694">
        <v>74.884799999999998</v>
      </c>
    </row>
    <row r="21695" spans="1:3">
      <c r="A21695" s="3" t="s">
        <v>29064</v>
      </c>
      <c r="B21695" s="2" t="s">
        <v>26853</v>
      </c>
      <c r="C21695">
        <v>38.815199999999997</v>
      </c>
    </row>
    <row r="21696" spans="1:3">
      <c r="A21696" s="3" t="s">
        <v>29065</v>
      </c>
      <c r="B21696" s="2" t="s">
        <v>26853</v>
      </c>
      <c r="C21696">
        <v>43.039200000000001</v>
      </c>
    </row>
    <row r="21697" spans="1:3">
      <c r="A21697" s="3" t="s">
        <v>29066</v>
      </c>
      <c r="B21697" s="2" t="s">
        <v>26853</v>
      </c>
      <c r="C21697">
        <v>45.103200000000001</v>
      </c>
    </row>
    <row r="21698" spans="1:3">
      <c r="A21698" s="3" t="s">
        <v>29067</v>
      </c>
      <c r="B21698" s="2" t="s">
        <v>26853</v>
      </c>
      <c r="C21698">
        <v>46.643999999999998</v>
      </c>
    </row>
    <row r="21699" spans="1:3">
      <c r="A21699" s="3" t="s">
        <v>29068</v>
      </c>
      <c r="B21699" s="2" t="s">
        <v>26853</v>
      </c>
      <c r="C21699">
        <v>51.787199999999999</v>
      </c>
    </row>
    <row r="21700" spans="1:3">
      <c r="A21700" s="3" t="s">
        <v>29069</v>
      </c>
      <c r="B21700" s="2" t="s">
        <v>26853</v>
      </c>
      <c r="C21700">
        <v>56.9328</v>
      </c>
    </row>
    <row r="21701" spans="1:3">
      <c r="A21701" s="3" t="s">
        <v>29070</v>
      </c>
      <c r="B21701" s="2" t="s">
        <v>26853</v>
      </c>
      <c r="C21701">
        <v>59.335199999999993</v>
      </c>
    </row>
    <row r="21702" spans="1:3">
      <c r="A21702" s="3" t="s">
        <v>29071</v>
      </c>
      <c r="B21702" s="2" t="s">
        <v>26853</v>
      </c>
      <c r="C21702">
        <v>45.619199999999999</v>
      </c>
    </row>
    <row r="21703" spans="1:3">
      <c r="A21703" s="3" t="s">
        <v>29072</v>
      </c>
      <c r="B21703" s="2" t="s">
        <v>26853</v>
      </c>
      <c r="C21703">
        <v>52.339199999999998</v>
      </c>
    </row>
    <row r="21704" spans="1:3">
      <c r="A21704" s="3" t="s">
        <v>29073</v>
      </c>
      <c r="B21704" s="2" t="s">
        <v>26853</v>
      </c>
      <c r="C21704">
        <v>55.291199999999996</v>
      </c>
    </row>
    <row r="21705" spans="1:3">
      <c r="A21705" s="3" t="s">
        <v>29074</v>
      </c>
      <c r="B21705" s="2" t="s">
        <v>26853</v>
      </c>
      <c r="C21705">
        <v>57.139200000000002</v>
      </c>
    </row>
    <row r="21706" spans="1:3">
      <c r="A21706" s="3" t="s">
        <v>29075</v>
      </c>
      <c r="B21706" s="2" t="s">
        <v>26853</v>
      </c>
      <c r="C21706">
        <v>63.189600000000006</v>
      </c>
    </row>
    <row r="21707" spans="1:3">
      <c r="A21707" s="3" t="s">
        <v>29076</v>
      </c>
      <c r="B21707" s="2" t="s">
        <v>26853</v>
      </c>
      <c r="C21707">
        <v>69.2376</v>
      </c>
    </row>
    <row r="21708" spans="1:3">
      <c r="A21708" s="3" t="s">
        <v>29077</v>
      </c>
      <c r="B21708" s="2" t="s">
        <v>26853</v>
      </c>
      <c r="C21708">
        <v>72.220799999999997</v>
      </c>
    </row>
    <row r="21709" spans="1:3">
      <c r="A21709" s="3" t="s">
        <v>29078</v>
      </c>
      <c r="B21709" s="2" t="s">
        <v>26875</v>
      </c>
      <c r="C21709">
        <v>42.199200000000005</v>
      </c>
    </row>
    <row r="21710" spans="1:3">
      <c r="A21710" s="3" t="s">
        <v>29079</v>
      </c>
      <c r="B21710" s="2" t="s">
        <v>26877</v>
      </c>
      <c r="C21710">
        <v>40.089599999999997</v>
      </c>
    </row>
    <row r="21711" spans="1:3">
      <c r="A21711" s="3" t="s">
        <v>29080</v>
      </c>
      <c r="B21711" s="2" t="s">
        <v>26875</v>
      </c>
      <c r="C21711">
        <v>45.897599999999997</v>
      </c>
    </row>
    <row r="21712" spans="1:3">
      <c r="A21712" s="3" t="s">
        <v>29081</v>
      </c>
      <c r="B21712" s="2" t="s">
        <v>26877</v>
      </c>
      <c r="C21712">
        <v>43.603200000000001</v>
      </c>
    </row>
    <row r="21713" spans="1:3">
      <c r="A21713" s="3" t="s">
        <v>29082</v>
      </c>
      <c r="B21713" s="2" t="s">
        <v>26875</v>
      </c>
      <c r="C21713">
        <v>47.555999999999997</v>
      </c>
    </row>
    <row r="21714" spans="1:3">
      <c r="A21714" s="3" t="s">
        <v>29083</v>
      </c>
      <c r="B21714" s="2" t="s">
        <v>26877</v>
      </c>
      <c r="C21714">
        <v>45.177599999999998</v>
      </c>
    </row>
    <row r="21715" spans="1:3">
      <c r="A21715" s="3" t="s">
        <v>29084</v>
      </c>
      <c r="B21715" s="2" t="s">
        <v>26875</v>
      </c>
      <c r="C21715">
        <v>48.4392</v>
      </c>
    </row>
    <row r="21716" spans="1:3">
      <c r="A21716" s="3" t="s">
        <v>29085</v>
      </c>
      <c r="B21716" s="2" t="s">
        <v>26877</v>
      </c>
      <c r="C21716">
        <v>46.017600000000002</v>
      </c>
    </row>
    <row r="21717" spans="1:3">
      <c r="A21717" s="3" t="s">
        <v>29086</v>
      </c>
      <c r="B21717" s="2" t="s">
        <v>26875</v>
      </c>
      <c r="C21717">
        <v>49.716000000000001</v>
      </c>
    </row>
    <row r="21718" spans="1:3">
      <c r="A21718" s="3" t="s">
        <v>29087</v>
      </c>
      <c r="B21718" s="2" t="s">
        <v>26877</v>
      </c>
      <c r="C21718">
        <v>47.229599999999998</v>
      </c>
    </row>
    <row r="21719" spans="1:3">
      <c r="A21719" s="3" t="s">
        <v>29088</v>
      </c>
      <c r="B21719" s="2" t="s">
        <v>26875</v>
      </c>
      <c r="C21719">
        <v>50.992799999999995</v>
      </c>
    </row>
    <row r="21720" spans="1:3">
      <c r="A21720" s="3" t="s">
        <v>29089</v>
      </c>
      <c r="B21720" s="2" t="s">
        <v>26877</v>
      </c>
      <c r="C21720">
        <v>48.443999999999996</v>
      </c>
    </row>
    <row r="21721" spans="1:3">
      <c r="A21721" s="3" t="s">
        <v>29090</v>
      </c>
      <c r="B21721" s="2" t="s">
        <v>26875</v>
      </c>
      <c r="C21721">
        <v>52.024799999999999</v>
      </c>
    </row>
    <row r="21722" spans="1:3">
      <c r="A21722" s="3" t="s">
        <v>29091</v>
      </c>
      <c r="B21722" s="2" t="s">
        <v>26877</v>
      </c>
      <c r="C21722">
        <v>49.423200000000001</v>
      </c>
    </row>
    <row r="21723" spans="1:3">
      <c r="A21723" s="3" t="s">
        <v>29092</v>
      </c>
      <c r="B21723" s="2" t="s">
        <v>26875</v>
      </c>
      <c r="C21723">
        <v>34.019999999999996</v>
      </c>
    </row>
    <row r="21724" spans="1:3">
      <c r="A21724" s="3" t="s">
        <v>29093</v>
      </c>
      <c r="B21724" s="2" t="s">
        <v>26877</v>
      </c>
      <c r="C21724">
        <v>32.318399999999997</v>
      </c>
    </row>
    <row r="21725" spans="1:3">
      <c r="A21725" s="3" t="s">
        <v>29094</v>
      </c>
      <c r="B21725" s="2" t="s">
        <v>26875</v>
      </c>
      <c r="C21725">
        <v>34.531199999999998</v>
      </c>
    </row>
    <row r="21726" spans="1:3">
      <c r="A21726" s="3" t="s">
        <v>29095</v>
      </c>
      <c r="B21726" s="2" t="s">
        <v>26877</v>
      </c>
      <c r="C21726">
        <v>32.805599999999998</v>
      </c>
    </row>
    <row r="21727" spans="1:3">
      <c r="A21727" s="3" t="s">
        <v>29096</v>
      </c>
      <c r="B21727" s="2" t="s">
        <v>26875</v>
      </c>
      <c r="C21727">
        <v>35.387999999999998</v>
      </c>
    </row>
    <row r="21728" spans="1:3">
      <c r="A21728" s="3" t="s">
        <v>29097</v>
      </c>
      <c r="B21728" s="2" t="s">
        <v>26877</v>
      </c>
      <c r="C21728">
        <v>33.619199999999999</v>
      </c>
    </row>
    <row r="21729" spans="1:3">
      <c r="A21729" s="3" t="s">
        <v>29098</v>
      </c>
      <c r="B21729" s="2" t="s">
        <v>26875</v>
      </c>
      <c r="C21729">
        <v>36.700799999999994</v>
      </c>
    </row>
    <row r="21730" spans="1:3">
      <c r="A21730" s="3" t="s">
        <v>29099</v>
      </c>
      <c r="B21730" s="2" t="s">
        <v>26877</v>
      </c>
      <c r="C21730">
        <v>34.864800000000002</v>
      </c>
    </row>
    <row r="21731" spans="1:3">
      <c r="A21731" s="3" t="s">
        <v>29100</v>
      </c>
      <c r="B21731" s="2" t="s">
        <v>26875</v>
      </c>
      <c r="C21731">
        <v>37.132799999999996</v>
      </c>
    </row>
    <row r="21732" spans="1:3">
      <c r="A21732" s="3" t="s">
        <v>29101</v>
      </c>
      <c r="B21732" s="2" t="s">
        <v>26877</v>
      </c>
      <c r="C21732">
        <v>35.275199999999998</v>
      </c>
    </row>
    <row r="21733" spans="1:3">
      <c r="A21733" s="3" t="s">
        <v>29102</v>
      </c>
      <c r="B21733" s="2" t="s">
        <v>26875</v>
      </c>
      <c r="C21733">
        <v>37.559999999999995</v>
      </c>
    </row>
    <row r="21734" spans="1:3">
      <c r="A21734" s="3" t="s">
        <v>29103</v>
      </c>
      <c r="B21734" s="2" t="s">
        <v>26877</v>
      </c>
      <c r="C21734">
        <v>35.683199999999999</v>
      </c>
    </row>
    <row r="21735" spans="1:3">
      <c r="A21735" s="3" t="s">
        <v>29104</v>
      </c>
      <c r="B21735" s="2" t="s">
        <v>26875</v>
      </c>
      <c r="C21735">
        <v>38.447999999999993</v>
      </c>
    </row>
    <row r="21736" spans="1:3">
      <c r="A21736" s="3" t="s">
        <v>29105</v>
      </c>
      <c r="B21736" s="2" t="s">
        <v>26877</v>
      </c>
      <c r="C21736">
        <v>36.525599999999997</v>
      </c>
    </row>
    <row r="21737" spans="1:3">
      <c r="A21737" s="3" t="s">
        <v>29106</v>
      </c>
      <c r="B21737" s="2" t="s">
        <v>26875</v>
      </c>
      <c r="C21737">
        <v>36.933599999999998</v>
      </c>
    </row>
    <row r="21738" spans="1:3">
      <c r="A21738" s="3" t="s">
        <v>29107</v>
      </c>
      <c r="B21738" s="2" t="s">
        <v>26877</v>
      </c>
      <c r="C21738">
        <v>35.087999999999994</v>
      </c>
    </row>
    <row r="21739" spans="1:3">
      <c r="A21739" s="3" t="s">
        <v>29108</v>
      </c>
      <c r="B21739" s="2" t="s">
        <v>26875</v>
      </c>
      <c r="C21739">
        <v>39.391199999999998</v>
      </c>
    </row>
    <row r="21740" spans="1:3">
      <c r="A21740" s="3" t="s">
        <v>29109</v>
      </c>
      <c r="B21740" s="2" t="s">
        <v>26877</v>
      </c>
      <c r="C21740">
        <v>37.420799999999993</v>
      </c>
    </row>
    <row r="21741" spans="1:3">
      <c r="A21741" s="3" t="s">
        <v>29110</v>
      </c>
      <c r="B21741" s="2" t="s">
        <v>26875</v>
      </c>
      <c r="C21741">
        <v>40.32</v>
      </c>
    </row>
    <row r="21742" spans="1:3">
      <c r="A21742" s="3" t="s">
        <v>29111</v>
      </c>
      <c r="B21742" s="2" t="s">
        <v>26877</v>
      </c>
      <c r="C21742">
        <v>38.303999999999995</v>
      </c>
    </row>
    <row r="21743" spans="1:3">
      <c r="A21743" s="3" t="s">
        <v>29112</v>
      </c>
      <c r="B21743" s="2" t="s">
        <v>26875</v>
      </c>
      <c r="C21743">
        <v>41.740799999999993</v>
      </c>
    </row>
    <row r="21744" spans="1:3">
      <c r="A21744" s="3" t="s">
        <v>29113</v>
      </c>
      <c r="B21744" s="2" t="s">
        <v>26877</v>
      </c>
      <c r="C21744">
        <v>39.652799999999999</v>
      </c>
    </row>
    <row r="21745" spans="1:3">
      <c r="A21745" s="3" t="s">
        <v>29114</v>
      </c>
      <c r="B21745" s="2" t="s">
        <v>26875</v>
      </c>
      <c r="C21745">
        <v>42.206400000000002</v>
      </c>
    </row>
    <row r="21746" spans="1:3">
      <c r="A21746" s="3" t="s">
        <v>29115</v>
      </c>
      <c r="B21746" s="2" t="s">
        <v>26877</v>
      </c>
      <c r="C21746">
        <v>40.096799999999995</v>
      </c>
    </row>
    <row r="21747" spans="1:3">
      <c r="A21747" s="3" t="s">
        <v>29116</v>
      </c>
      <c r="B21747" s="2" t="s">
        <v>26875</v>
      </c>
      <c r="C21747">
        <v>42.667200000000001</v>
      </c>
    </row>
    <row r="21748" spans="1:3">
      <c r="A21748" s="3" t="s">
        <v>29117</v>
      </c>
      <c r="B21748" s="2" t="s">
        <v>26877</v>
      </c>
      <c r="C21748">
        <v>40.533599999999993</v>
      </c>
    </row>
    <row r="21749" spans="1:3">
      <c r="A21749" s="3" t="s">
        <v>29118</v>
      </c>
      <c r="B21749" s="2" t="s">
        <v>26875</v>
      </c>
      <c r="C21749">
        <v>44.227199999999996</v>
      </c>
    </row>
    <row r="21750" spans="1:3">
      <c r="A21750" s="3" t="s">
        <v>29119</v>
      </c>
      <c r="B21750" s="2" t="s">
        <v>26877</v>
      </c>
      <c r="C21750">
        <v>42.016799999999996</v>
      </c>
    </row>
    <row r="21751" spans="1:3">
      <c r="A21751" s="3" t="s">
        <v>29120</v>
      </c>
      <c r="B21751" s="2" t="s">
        <v>26919</v>
      </c>
      <c r="C21751">
        <v>11.995199999999999</v>
      </c>
    </row>
    <row r="21752" spans="1:3">
      <c r="A21752" s="3" t="s">
        <v>29121</v>
      </c>
      <c r="B21752" s="2" t="s">
        <v>26919</v>
      </c>
      <c r="C21752">
        <v>8.2080000000000002</v>
      </c>
    </row>
    <row r="21753" spans="1:3">
      <c r="A21753" s="3" t="s">
        <v>29122</v>
      </c>
      <c r="B21753" s="2" t="s">
        <v>26919</v>
      </c>
      <c r="C21753">
        <v>10.701600000000001</v>
      </c>
    </row>
    <row r="21754" spans="1:3">
      <c r="A21754" s="3" t="s">
        <v>29123</v>
      </c>
      <c r="B21754" s="2" t="s">
        <v>26923</v>
      </c>
      <c r="C21754">
        <v>46.197600000000001</v>
      </c>
    </row>
    <row r="21755" spans="1:3">
      <c r="A21755" s="3" t="s">
        <v>29124</v>
      </c>
      <c r="B21755" s="2" t="s">
        <v>26923</v>
      </c>
      <c r="C21755">
        <v>46.845599999999997</v>
      </c>
    </row>
    <row r="21756" spans="1:3">
      <c r="A21756" s="3" t="s">
        <v>29125</v>
      </c>
      <c r="B21756" s="2" t="s">
        <v>26923</v>
      </c>
      <c r="C21756">
        <v>47.767199999999995</v>
      </c>
    </row>
    <row r="21757" spans="1:3">
      <c r="A21757" s="3" t="s">
        <v>29126</v>
      </c>
      <c r="B21757" s="2" t="s">
        <v>26923</v>
      </c>
      <c r="C21757">
        <v>48.655199999999994</v>
      </c>
    </row>
    <row r="21758" spans="1:3">
      <c r="A21758" s="3" t="s">
        <v>29127</v>
      </c>
      <c r="B21758" s="2" t="s">
        <v>26923</v>
      </c>
      <c r="C21758">
        <v>48.933599999999998</v>
      </c>
    </row>
    <row r="21759" spans="1:3">
      <c r="A21759" s="3" t="s">
        <v>29128</v>
      </c>
      <c r="B21759" s="2" t="s">
        <v>26923</v>
      </c>
      <c r="C21759">
        <v>49.212000000000003</v>
      </c>
    </row>
    <row r="21760" spans="1:3">
      <c r="A21760" s="3" t="s">
        <v>29129</v>
      </c>
      <c r="B21760" s="2" t="s">
        <v>26923</v>
      </c>
      <c r="C21760">
        <v>49.768799999999999</v>
      </c>
    </row>
    <row r="21761" spans="1:3">
      <c r="A21761" s="3" t="s">
        <v>29130</v>
      </c>
      <c r="B21761" s="2" t="s">
        <v>26923</v>
      </c>
      <c r="C21761">
        <v>31.1328</v>
      </c>
    </row>
    <row r="21762" spans="1:3">
      <c r="A21762" s="3" t="s">
        <v>29131</v>
      </c>
      <c r="B21762" s="2" t="s">
        <v>26923</v>
      </c>
      <c r="C21762">
        <v>31.497600000000002</v>
      </c>
    </row>
    <row r="21763" spans="1:3">
      <c r="A21763" s="3" t="s">
        <v>29132</v>
      </c>
      <c r="B21763" s="2" t="s">
        <v>26923</v>
      </c>
      <c r="C21763">
        <v>32.284800000000004</v>
      </c>
    </row>
    <row r="21764" spans="1:3">
      <c r="A21764" s="3" t="s">
        <v>29133</v>
      </c>
      <c r="B21764" s="2" t="s">
        <v>26923</v>
      </c>
      <c r="C21764">
        <v>33.050400000000003</v>
      </c>
    </row>
    <row r="21765" spans="1:3">
      <c r="A21765" s="3" t="s">
        <v>29134</v>
      </c>
      <c r="B21765" s="2" t="s">
        <v>26923</v>
      </c>
      <c r="C21765">
        <v>33.285599999999995</v>
      </c>
    </row>
    <row r="21766" spans="1:3">
      <c r="A21766" s="3" t="s">
        <v>29135</v>
      </c>
      <c r="B21766" s="2" t="s">
        <v>26923</v>
      </c>
      <c r="C21766">
        <v>33.520799999999994</v>
      </c>
    </row>
    <row r="21767" spans="1:3">
      <c r="A21767" s="3" t="s">
        <v>29136</v>
      </c>
      <c r="B21767" s="2" t="s">
        <v>26923</v>
      </c>
      <c r="C21767">
        <v>33.991199999999999</v>
      </c>
    </row>
    <row r="21768" spans="1:3">
      <c r="A21768" s="3" t="s">
        <v>29137</v>
      </c>
      <c r="B21768" s="2" t="s">
        <v>26923</v>
      </c>
      <c r="C21768">
        <v>40.648800000000001</v>
      </c>
    </row>
    <row r="21769" spans="1:3">
      <c r="A21769" s="3" t="s">
        <v>29138</v>
      </c>
      <c r="B21769" s="2" t="s">
        <v>26923</v>
      </c>
      <c r="C21769">
        <v>41.344799999999999</v>
      </c>
    </row>
    <row r="21770" spans="1:3">
      <c r="A21770" s="3" t="s">
        <v>29139</v>
      </c>
      <c r="B21770" s="2" t="s">
        <v>26923</v>
      </c>
      <c r="C21770">
        <v>42.357599999999998</v>
      </c>
    </row>
    <row r="21771" spans="1:3">
      <c r="A21771" s="3" t="s">
        <v>29140</v>
      </c>
      <c r="B21771" s="2" t="s">
        <v>26923</v>
      </c>
      <c r="C21771">
        <v>43.163999999999994</v>
      </c>
    </row>
    <row r="21772" spans="1:3">
      <c r="A21772" s="3" t="s">
        <v>29141</v>
      </c>
      <c r="B21772" s="2" t="s">
        <v>26923</v>
      </c>
      <c r="C21772">
        <v>43.423200000000001</v>
      </c>
    </row>
    <row r="21773" spans="1:3">
      <c r="A21773" s="3" t="s">
        <v>29142</v>
      </c>
      <c r="B21773" s="2" t="s">
        <v>26923</v>
      </c>
      <c r="C21773">
        <v>43.677599999999998</v>
      </c>
    </row>
    <row r="21774" spans="1:3">
      <c r="A21774" s="3" t="s">
        <v>29143</v>
      </c>
      <c r="B21774" s="2" t="s">
        <v>26923</v>
      </c>
      <c r="C21774">
        <v>44.231999999999999</v>
      </c>
    </row>
    <row r="21775" spans="1:3">
      <c r="A21775" s="3" t="s">
        <v>29144</v>
      </c>
      <c r="B21775" s="2" t="s">
        <v>26945</v>
      </c>
      <c r="C21775">
        <v>4.7088000000000001</v>
      </c>
    </row>
    <row r="21776" spans="1:3">
      <c r="A21776" s="3" t="s">
        <v>29145</v>
      </c>
      <c r="B21776" s="2" t="s">
        <v>26945</v>
      </c>
      <c r="C21776">
        <v>3.2831999999999999</v>
      </c>
    </row>
    <row r="21777" spans="1:3">
      <c r="A21777" s="3" t="s">
        <v>29146</v>
      </c>
      <c r="B21777" s="2" t="s">
        <v>26945</v>
      </c>
      <c r="C21777">
        <v>4.3104000000000005</v>
      </c>
    </row>
    <row r="21778" spans="1:3">
      <c r="A21778" s="3" t="s">
        <v>29147</v>
      </c>
      <c r="B21778" s="2" t="s">
        <v>26949</v>
      </c>
      <c r="C21778">
        <v>63.66</v>
      </c>
    </row>
    <row r="21779" spans="1:3">
      <c r="A21779" s="3" t="s">
        <v>29148</v>
      </c>
      <c r="B21779" s="2" t="s">
        <v>26949</v>
      </c>
      <c r="C21779">
        <v>72.650399999999991</v>
      </c>
    </row>
    <row r="21780" spans="1:3">
      <c r="A21780" s="3" t="s">
        <v>29149</v>
      </c>
      <c r="B21780" s="2" t="s">
        <v>26949</v>
      </c>
      <c r="C21780">
        <v>90.249600000000001</v>
      </c>
    </row>
    <row r="21781" spans="1:3">
      <c r="A21781" s="3" t="s">
        <v>29150</v>
      </c>
      <c r="B21781" s="2" t="s">
        <v>26949</v>
      </c>
      <c r="C21781">
        <v>91.723199999999991</v>
      </c>
    </row>
    <row r="21782" spans="1:3">
      <c r="A21782" s="3" t="s">
        <v>29151</v>
      </c>
      <c r="B21782" s="2" t="s">
        <v>26949</v>
      </c>
      <c r="C21782">
        <v>103.85760000000001</v>
      </c>
    </row>
    <row r="21783" spans="1:3">
      <c r="A21783" s="3" t="s">
        <v>29152</v>
      </c>
      <c r="B21783" s="2" t="s">
        <v>26949</v>
      </c>
      <c r="C21783">
        <v>115.9896</v>
      </c>
    </row>
    <row r="21784" spans="1:3">
      <c r="A21784" s="3" t="s">
        <v>29153</v>
      </c>
      <c r="B21784" s="2" t="s">
        <v>26949</v>
      </c>
      <c r="C21784">
        <v>119.3736</v>
      </c>
    </row>
    <row r="21785" spans="1:3">
      <c r="A21785" s="3" t="s">
        <v>29154</v>
      </c>
      <c r="B21785" s="2" t="s">
        <v>26949</v>
      </c>
      <c r="C21785">
        <v>56.827199999999998</v>
      </c>
    </row>
    <row r="21786" spans="1:3">
      <c r="A21786" s="3" t="s">
        <v>29155</v>
      </c>
      <c r="B21786" s="2" t="s">
        <v>26949</v>
      </c>
      <c r="C21786">
        <v>57.302399999999999</v>
      </c>
    </row>
    <row r="21787" spans="1:3">
      <c r="A21787" s="3" t="s">
        <v>29156</v>
      </c>
      <c r="B21787" s="2" t="s">
        <v>26949</v>
      </c>
      <c r="C21787">
        <v>69.170399999999987</v>
      </c>
    </row>
    <row r="21788" spans="1:3">
      <c r="A21788" s="3" t="s">
        <v>29157</v>
      </c>
      <c r="B21788" s="2" t="s">
        <v>26949</v>
      </c>
      <c r="C21788">
        <v>70.944000000000003</v>
      </c>
    </row>
    <row r="21789" spans="1:3">
      <c r="A21789" s="3" t="s">
        <v>29158</v>
      </c>
      <c r="B21789" s="2" t="s">
        <v>26949</v>
      </c>
      <c r="C21789">
        <v>76.149600000000007</v>
      </c>
    </row>
    <row r="21790" spans="1:3">
      <c r="A21790" s="3" t="s">
        <v>29159</v>
      </c>
      <c r="B21790" s="2" t="s">
        <v>26949</v>
      </c>
      <c r="C21790">
        <v>81.352800000000002</v>
      </c>
    </row>
    <row r="21791" spans="1:3">
      <c r="A21791" s="3" t="s">
        <v>29160</v>
      </c>
      <c r="B21791" s="2" t="s">
        <v>26949</v>
      </c>
      <c r="C21791">
        <v>83.471999999999994</v>
      </c>
    </row>
    <row r="21792" spans="1:3">
      <c r="A21792" s="3" t="s">
        <v>29161</v>
      </c>
      <c r="B21792" s="2" t="s">
        <v>26949</v>
      </c>
      <c r="C21792">
        <v>61.574399999999997</v>
      </c>
    </row>
    <row r="21793" spans="1:3">
      <c r="A21793" s="3" t="s">
        <v>29162</v>
      </c>
      <c r="B21793" s="2" t="s">
        <v>26949</v>
      </c>
      <c r="C21793">
        <v>70.691999999999993</v>
      </c>
    </row>
    <row r="21794" spans="1:3">
      <c r="A21794" s="3" t="s">
        <v>29163</v>
      </c>
      <c r="B21794" s="2" t="s">
        <v>26949</v>
      </c>
      <c r="C21794">
        <v>87.72</v>
      </c>
    </row>
    <row r="21795" spans="1:3">
      <c r="A21795" s="3" t="s">
        <v>29164</v>
      </c>
      <c r="B21795" s="2" t="s">
        <v>26949</v>
      </c>
      <c r="C21795">
        <v>89.7864</v>
      </c>
    </row>
    <row r="21796" spans="1:3">
      <c r="A21796" s="3" t="s">
        <v>29165</v>
      </c>
      <c r="B21796" s="2" t="s">
        <v>26949</v>
      </c>
      <c r="C21796">
        <v>95.855999999999995</v>
      </c>
    </row>
    <row r="21797" spans="1:3">
      <c r="A21797" s="3" t="s">
        <v>29166</v>
      </c>
      <c r="B21797" s="2" t="s">
        <v>26949</v>
      </c>
      <c r="C21797">
        <v>101.92559999999999</v>
      </c>
    </row>
    <row r="21798" spans="1:3">
      <c r="A21798" s="3" t="s">
        <v>29167</v>
      </c>
      <c r="B21798" s="2" t="s">
        <v>26949</v>
      </c>
      <c r="C21798">
        <v>104.6952</v>
      </c>
    </row>
    <row r="21799" spans="1:3">
      <c r="A21799" s="3" t="s">
        <v>29168</v>
      </c>
      <c r="B21799" s="2" t="s">
        <v>26971</v>
      </c>
      <c r="C21799">
        <v>28.783200000000001</v>
      </c>
    </row>
    <row r="21800" spans="1:3">
      <c r="A21800" s="3" t="s">
        <v>29169</v>
      </c>
      <c r="B21800" s="2" t="s">
        <v>26971</v>
      </c>
      <c r="C21800">
        <v>18.849600000000002</v>
      </c>
    </row>
    <row r="21801" spans="1:3">
      <c r="A21801" s="3" t="s">
        <v>29170</v>
      </c>
      <c r="B21801" s="2" t="s">
        <v>26971</v>
      </c>
      <c r="C21801">
        <v>19.999199999999998</v>
      </c>
    </row>
    <row r="21802" spans="1:3">
      <c r="A21802" s="3" t="s">
        <v>29171</v>
      </c>
      <c r="B21802" s="2" t="s">
        <v>26971</v>
      </c>
      <c r="C21802">
        <v>21.1416</v>
      </c>
    </row>
    <row r="21803" spans="1:3">
      <c r="A21803" s="3" t="s">
        <v>29172</v>
      </c>
      <c r="B21803" s="2" t="s">
        <v>26971</v>
      </c>
      <c r="C21803">
        <v>21.945599999999999</v>
      </c>
    </row>
    <row r="21804" spans="1:3">
      <c r="A21804" s="3" t="s">
        <v>29173</v>
      </c>
      <c r="B21804" s="2" t="s">
        <v>26971</v>
      </c>
      <c r="C21804">
        <v>22.7544</v>
      </c>
    </row>
    <row r="21805" spans="1:3">
      <c r="A21805" s="3" t="s">
        <v>29174</v>
      </c>
      <c r="B21805" s="2" t="s">
        <v>26971</v>
      </c>
      <c r="C21805">
        <v>26.167199999999998</v>
      </c>
    </row>
    <row r="21806" spans="1:3">
      <c r="A21806" s="3" t="s">
        <v>29175</v>
      </c>
      <c r="B21806" s="2" t="s">
        <v>26979</v>
      </c>
      <c r="C21806">
        <v>6.7488000000000001</v>
      </c>
    </row>
    <row r="21807" spans="1:3">
      <c r="A21807" s="3" t="s">
        <v>29176</v>
      </c>
      <c r="B21807" s="2" t="s">
        <v>26981</v>
      </c>
      <c r="C21807">
        <v>6.7488000000000001</v>
      </c>
    </row>
    <row r="21808" spans="1:3">
      <c r="A21808" s="3" t="s">
        <v>29177</v>
      </c>
      <c r="B21808" s="2" t="s">
        <v>26983</v>
      </c>
      <c r="C21808">
        <v>57.698399999999999</v>
      </c>
    </row>
    <row r="21809" spans="1:3">
      <c r="A21809" s="3" t="s">
        <v>29178</v>
      </c>
      <c r="B21809" s="2" t="s">
        <v>26983</v>
      </c>
      <c r="C21809">
        <v>59.666400000000003</v>
      </c>
    </row>
    <row r="21810" spans="1:3">
      <c r="A21810" s="3" t="s">
        <v>29179</v>
      </c>
      <c r="B21810" s="2" t="s">
        <v>26983</v>
      </c>
      <c r="C21810">
        <v>69.640799999999999</v>
      </c>
    </row>
    <row r="21811" spans="1:3">
      <c r="A21811" s="3" t="s">
        <v>29180</v>
      </c>
      <c r="B21811" s="2" t="s">
        <v>26983</v>
      </c>
      <c r="C21811">
        <v>73.391999999999996</v>
      </c>
    </row>
    <row r="21812" spans="1:3">
      <c r="A21812" s="3" t="s">
        <v>29181</v>
      </c>
      <c r="B21812" s="2" t="s">
        <v>26983</v>
      </c>
      <c r="C21812">
        <v>76.435199999999995</v>
      </c>
    </row>
    <row r="21813" spans="1:3">
      <c r="A21813" s="3" t="s">
        <v>29182</v>
      </c>
      <c r="B21813" s="2" t="s">
        <v>26989</v>
      </c>
      <c r="C21813">
        <v>10.708799999999998</v>
      </c>
    </row>
    <row r="21814" spans="1:3">
      <c r="A21814" s="3" t="s">
        <v>29183</v>
      </c>
      <c r="B21814" s="2" t="s">
        <v>26991</v>
      </c>
      <c r="C21814">
        <v>12.384</v>
      </c>
    </row>
    <row r="21815" spans="1:3">
      <c r="A21815" s="3" t="s">
        <v>29184</v>
      </c>
      <c r="B21815" s="2" t="s">
        <v>26993</v>
      </c>
      <c r="C21815">
        <v>6.0840000000000005</v>
      </c>
    </row>
    <row r="21816" spans="1:3">
      <c r="A21816" s="3" t="s">
        <v>29185</v>
      </c>
      <c r="B21816" s="2" t="s">
        <v>26995</v>
      </c>
      <c r="C21816">
        <v>61.322399999999995</v>
      </c>
    </row>
    <row r="21817" spans="1:3">
      <c r="A21817" s="3" t="s">
        <v>29186</v>
      </c>
      <c r="B21817" s="2" t="s">
        <v>26995</v>
      </c>
      <c r="C21817">
        <v>62.342399999999998</v>
      </c>
    </row>
    <row r="21818" spans="1:3">
      <c r="A21818" s="3" t="s">
        <v>29187</v>
      </c>
      <c r="B21818" s="2" t="s">
        <v>26995</v>
      </c>
      <c r="C21818">
        <v>63.235199999999999</v>
      </c>
    </row>
    <row r="21819" spans="1:3">
      <c r="A21819" s="3" t="s">
        <v>29188</v>
      </c>
      <c r="B21819" s="2" t="s">
        <v>26995</v>
      </c>
      <c r="C21819">
        <v>64.255200000000002</v>
      </c>
    </row>
    <row r="21820" spans="1:3">
      <c r="A21820" s="3" t="s">
        <v>29189</v>
      </c>
      <c r="B21820" s="2" t="s">
        <v>26995</v>
      </c>
      <c r="C21820">
        <v>65.308800000000005</v>
      </c>
    </row>
    <row r="21821" spans="1:3">
      <c r="A21821" s="3" t="s">
        <v>29190</v>
      </c>
      <c r="B21821" s="2" t="s">
        <v>27001</v>
      </c>
      <c r="C21821">
        <v>88.910399999999996</v>
      </c>
    </row>
    <row r="21822" spans="1:3">
      <c r="A21822" s="3" t="s">
        <v>29191</v>
      </c>
      <c r="B21822" s="2" t="s">
        <v>27001</v>
      </c>
      <c r="C21822">
        <v>108.288</v>
      </c>
    </row>
    <row r="21823" spans="1:3">
      <c r="A21823" s="3" t="s">
        <v>29192</v>
      </c>
      <c r="B21823" s="2" t="s">
        <v>27001</v>
      </c>
      <c r="C21823">
        <v>112.9104</v>
      </c>
    </row>
    <row r="21824" spans="1:3">
      <c r="A21824" s="3" t="s">
        <v>29193</v>
      </c>
      <c r="B21824" s="2" t="s">
        <v>27001</v>
      </c>
      <c r="C21824">
        <v>133.38479999999998</v>
      </c>
    </row>
    <row r="21825" spans="1:3">
      <c r="A21825" s="3" t="s">
        <v>29194</v>
      </c>
      <c r="B21825" s="2" t="s">
        <v>27001</v>
      </c>
      <c r="C21825">
        <v>138.5112</v>
      </c>
    </row>
    <row r="21826" spans="1:3">
      <c r="A21826" s="3" t="s">
        <v>29195</v>
      </c>
      <c r="B21826" s="2" t="s">
        <v>27007</v>
      </c>
      <c r="C21826">
        <v>58.778399999999998</v>
      </c>
    </row>
    <row r="21827" spans="1:3">
      <c r="A21827" s="3" t="s">
        <v>29196</v>
      </c>
      <c r="B21827" s="2" t="s">
        <v>27007</v>
      </c>
      <c r="C21827">
        <v>59.572800000000001</v>
      </c>
    </row>
    <row r="21828" spans="1:3">
      <c r="A21828" s="3" t="s">
        <v>29197</v>
      </c>
      <c r="B21828" s="2" t="s">
        <v>27007</v>
      </c>
      <c r="C21828">
        <v>61.886400000000002</v>
      </c>
    </row>
    <row r="21829" spans="1:3">
      <c r="A21829" s="3" t="s">
        <v>29198</v>
      </c>
      <c r="B21829" s="2" t="s">
        <v>27007</v>
      </c>
      <c r="C21829">
        <v>62.683199999999999</v>
      </c>
    </row>
    <row r="21830" spans="1:3">
      <c r="A21830" s="3" t="s">
        <v>29199</v>
      </c>
      <c r="B21830" s="2" t="s">
        <v>27007</v>
      </c>
      <c r="C21830">
        <v>63.859199999999994</v>
      </c>
    </row>
    <row r="21831" spans="1:3">
      <c r="A21831" s="3" t="s">
        <v>29200</v>
      </c>
      <c r="B21831" s="2" t="s">
        <v>27013</v>
      </c>
      <c r="C21831">
        <v>18.4392</v>
      </c>
    </row>
    <row r="21832" spans="1:3">
      <c r="A21832" s="3" t="s">
        <v>29201</v>
      </c>
      <c r="B21832" s="2" t="s">
        <v>27015</v>
      </c>
      <c r="C21832">
        <v>78.326400000000007</v>
      </c>
    </row>
    <row r="21833" spans="1:3">
      <c r="A21833" s="3" t="s">
        <v>29202</v>
      </c>
      <c r="B21833" s="2" t="s">
        <v>27015</v>
      </c>
      <c r="C21833">
        <v>79.761599999999987</v>
      </c>
    </row>
    <row r="21834" spans="1:3">
      <c r="A21834" s="3" t="s">
        <v>29203</v>
      </c>
      <c r="B21834" s="2" t="s">
        <v>27015</v>
      </c>
      <c r="C21834">
        <v>81.204000000000008</v>
      </c>
    </row>
    <row r="21835" spans="1:3">
      <c r="A21835" s="3" t="s">
        <v>29204</v>
      </c>
      <c r="B21835" s="2" t="s">
        <v>27015</v>
      </c>
      <c r="C21835">
        <v>82.221599999999995</v>
      </c>
    </row>
    <row r="21836" spans="1:3">
      <c r="A21836" s="3" t="s">
        <v>29205</v>
      </c>
      <c r="B21836" s="2" t="s">
        <v>27015</v>
      </c>
      <c r="C21836">
        <v>83.236800000000002</v>
      </c>
    </row>
    <row r="21837" spans="1:3">
      <c r="A21837" s="3" t="s">
        <v>29206</v>
      </c>
      <c r="B21837" s="2" t="s">
        <v>27021</v>
      </c>
      <c r="C21837">
        <v>6.3768000000000002</v>
      </c>
    </row>
    <row r="21838" spans="1:3">
      <c r="A21838" s="3" t="s">
        <v>29207</v>
      </c>
      <c r="B21838" s="2" t="s">
        <v>27023</v>
      </c>
      <c r="C21838">
        <v>129.49199999999999</v>
      </c>
    </row>
    <row r="21839" spans="1:3">
      <c r="A21839" s="3" t="s">
        <v>29208</v>
      </c>
      <c r="B21839" s="2" t="s">
        <v>27023</v>
      </c>
      <c r="C21839">
        <v>154.99680000000001</v>
      </c>
    </row>
    <row r="21840" spans="1:3">
      <c r="A21840" s="3" t="s">
        <v>29209</v>
      </c>
      <c r="B21840" s="2" t="s">
        <v>27023</v>
      </c>
      <c r="C21840">
        <v>159.72479999999999</v>
      </c>
    </row>
    <row r="21841" spans="1:3">
      <c r="A21841" s="3" t="s">
        <v>29210</v>
      </c>
      <c r="B21841" s="2" t="s">
        <v>27023</v>
      </c>
      <c r="C21841">
        <v>198.86879999999999</v>
      </c>
    </row>
    <row r="21842" spans="1:3">
      <c r="A21842" s="3" t="s">
        <v>29211</v>
      </c>
      <c r="B21842" s="2" t="s">
        <v>27023</v>
      </c>
      <c r="C21842">
        <v>203.97119999999998</v>
      </c>
    </row>
    <row r="21843" spans="1:3">
      <c r="A21843" s="3" t="s">
        <v>29212</v>
      </c>
      <c r="B21843" s="2" t="s">
        <v>25787</v>
      </c>
      <c r="C21843">
        <v>2.4936000000000003</v>
      </c>
    </row>
    <row r="21844" spans="1:3">
      <c r="A21844" s="3" t="s">
        <v>29213</v>
      </c>
      <c r="B21844" s="2" t="s">
        <v>27030</v>
      </c>
      <c r="C21844">
        <v>2.5679999999999996</v>
      </c>
    </row>
    <row r="21845" spans="1:3">
      <c r="A21845" s="3" t="s">
        <v>29214</v>
      </c>
      <c r="B21845" s="2" t="s">
        <v>25000</v>
      </c>
      <c r="C21845">
        <v>0.5663999999999999</v>
      </c>
    </row>
    <row r="21846" spans="1:3">
      <c r="A21846" s="3" t="s">
        <v>29215</v>
      </c>
      <c r="B21846" s="2" t="s">
        <v>25000</v>
      </c>
      <c r="C21846">
        <v>0.71039999999999992</v>
      </c>
    </row>
    <row r="21847" spans="1:3">
      <c r="A21847" s="3" t="s">
        <v>29216</v>
      </c>
      <c r="B21847" s="2" t="s">
        <v>27034</v>
      </c>
      <c r="C21847">
        <v>48.434399999999997</v>
      </c>
    </row>
    <row r="21848" spans="1:3">
      <c r="A21848" s="3" t="s">
        <v>29217</v>
      </c>
      <c r="B21848" s="2" t="s">
        <v>27034</v>
      </c>
      <c r="C21848">
        <v>53.423999999999999</v>
      </c>
    </row>
    <row r="21849" spans="1:3">
      <c r="A21849" s="3" t="s">
        <v>29218</v>
      </c>
      <c r="B21849" s="2" t="s">
        <v>27034</v>
      </c>
      <c r="C21849">
        <v>57.887999999999998</v>
      </c>
    </row>
    <row r="21850" spans="1:3">
      <c r="A21850" s="3" t="s">
        <v>29219</v>
      </c>
      <c r="B21850" s="2" t="s">
        <v>27034</v>
      </c>
      <c r="C21850">
        <v>70.355999999999995</v>
      </c>
    </row>
    <row r="21851" spans="1:3">
      <c r="A21851" s="3" t="s">
        <v>29220</v>
      </c>
      <c r="B21851" s="2" t="s">
        <v>27034</v>
      </c>
      <c r="C21851">
        <v>81.328800000000001</v>
      </c>
    </row>
    <row r="21852" spans="1:3">
      <c r="A21852" s="3" t="s">
        <v>29221</v>
      </c>
      <c r="B21852" s="2" t="s">
        <v>27040</v>
      </c>
      <c r="C21852">
        <v>27.391199999999998</v>
      </c>
    </row>
    <row r="21853" spans="1:3">
      <c r="A21853" s="3" t="s">
        <v>29222</v>
      </c>
      <c r="B21853" s="2" t="s">
        <v>27040</v>
      </c>
      <c r="C21853">
        <v>29.378399999999999</v>
      </c>
    </row>
    <row r="21854" spans="1:3">
      <c r="A21854" s="3" t="s">
        <v>29223</v>
      </c>
      <c r="B21854" s="2" t="s">
        <v>27040</v>
      </c>
      <c r="C21854">
        <v>33.167999999999999</v>
      </c>
    </row>
    <row r="21855" spans="1:3">
      <c r="A21855" s="3" t="s">
        <v>29224</v>
      </c>
      <c r="B21855" s="2" t="s">
        <v>27040</v>
      </c>
      <c r="C21855">
        <v>38.217599999999997</v>
      </c>
    </row>
    <row r="21856" spans="1:3">
      <c r="A21856" s="3" t="s">
        <v>29225</v>
      </c>
      <c r="B21856" s="2" t="s">
        <v>27040</v>
      </c>
      <c r="C21856">
        <v>41.616</v>
      </c>
    </row>
    <row r="21857" spans="1:3">
      <c r="A21857" s="3" t="s">
        <v>29226</v>
      </c>
      <c r="B21857" s="2" t="s">
        <v>27046</v>
      </c>
      <c r="C21857">
        <v>46.684800000000003</v>
      </c>
    </row>
    <row r="21858" spans="1:3">
      <c r="A21858" s="3" t="s">
        <v>29227</v>
      </c>
      <c r="B21858" s="2" t="s">
        <v>27046</v>
      </c>
      <c r="C21858">
        <v>32.414400000000001</v>
      </c>
    </row>
    <row r="21859" spans="1:3">
      <c r="A21859" s="3" t="s">
        <v>29228</v>
      </c>
      <c r="B21859" s="2" t="s">
        <v>27046</v>
      </c>
      <c r="C21859">
        <v>33.751199999999997</v>
      </c>
    </row>
    <row r="21860" spans="1:3">
      <c r="A21860" s="3" t="s">
        <v>29229</v>
      </c>
      <c r="B21860" s="2" t="s">
        <v>27046</v>
      </c>
      <c r="C21860">
        <v>35.0304</v>
      </c>
    </row>
    <row r="21861" spans="1:3">
      <c r="A21861" s="3" t="s">
        <v>29230</v>
      </c>
      <c r="B21861" s="2" t="s">
        <v>27046</v>
      </c>
      <c r="C21861">
        <v>35.983200000000004</v>
      </c>
    </row>
    <row r="21862" spans="1:3">
      <c r="A21862" s="3" t="s">
        <v>29231</v>
      </c>
      <c r="B21862" s="2" t="s">
        <v>27046</v>
      </c>
      <c r="C21862">
        <v>36.904800000000002</v>
      </c>
    </row>
    <row r="21863" spans="1:3">
      <c r="A21863" s="3" t="s">
        <v>29232</v>
      </c>
      <c r="B21863" s="2" t="s">
        <v>27046</v>
      </c>
      <c r="C21863">
        <v>42.443999999999996</v>
      </c>
    </row>
    <row r="21864" spans="1:3">
      <c r="A21864" s="3" t="s">
        <v>29233</v>
      </c>
      <c r="B21864" s="2" t="s">
        <v>27054</v>
      </c>
      <c r="C21864">
        <v>11.474399999999999</v>
      </c>
    </row>
    <row r="21865" spans="1:3">
      <c r="A21865" s="3" t="s">
        <v>29234</v>
      </c>
      <c r="B21865" s="2" t="s">
        <v>27056</v>
      </c>
      <c r="C21865">
        <v>11.474399999999999</v>
      </c>
    </row>
    <row r="21866" spans="1:3">
      <c r="A21866" s="3" t="s">
        <v>29235</v>
      </c>
      <c r="B21866" s="2" t="s">
        <v>27058</v>
      </c>
      <c r="C21866">
        <v>66.640799999999999</v>
      </c>
    </row>
    <row r="21867" spans="1:3">
      <c r="A21867" s="3" t="s">
        <v>29236</v>
      </c>
      <c r="B21867" s="2" t="s">
        <v>27058</v>
      </c>
      <c r="C21867">
        <v>68.980800000000002</v>
      </c>
    </row>
    <row r="21868" spans="1:3">
      <c r="A21868" s="3" t="s">
        <v>29237</v>
      </c>
      <c r="B21868" s="2" t="s">
        <v>27058</v>
      </c>
      <c r="C21868">
        <v>79.137600000000006</v>
      </c>
    </row>
    <row r="21869" spans="1:3">
      <c r="A21869" s="3" t="s">
        <v>29238</v>
      </c>
      <c r="B21869" s="2" t="s">
        <v>27058</v>
      </c>
      <c r="C21869">
        <v>82.884</v>
      </c>
    </row>
    <row r="21870" spans="1:3">
      <c r="A21870" s="3" t="s">
        <v>29239</v>
      </c>
      <c r="B21870" s="2" t="s">
        <v>27058</v>
      </c>
      <c r="C21870">
        <v>86.299199999999999</v>
      </c>
    </row>
    <row r="21871" spans="1:3">
      <c r="A21871" s="3" t="s">
        <v>29240</v>
      </c>
      <c r="B21871" s="2" t="s">
        <v>27064</v>
      </c>
      <c r="C21871">
        <v>12.6648</v>
      </c>
    </row>
    <row r="21872" spans="1:3">
      <c r="A21872" s="3" t="s">
        <v>29241</v>
      </c>
      <c r="B21872" s="2" t="s">
        <v>27066</v>
      </c>
      <c r="C21872">
        <v>18.753599999999999</v>
      </c>
    </row>
    <row r="21873" spans="1:3">
      <c r="A21873" s="3" t="s">
        <v>29242</v>
      </c>
      <c r="B21873" s="2" t="s">
        <v>27068</v>
      </c>
      <c r="C21873">
        <v>10.1472</v>
      </c>
    </row>
    <row r="21874" spans="1:3">
      <c r="A21874" s="3" t="s">
        <v>29243</v>
      </c>
      <c r="B21874" s="2" t="s">
        <v>27070</v>
      </c>
      <c r="C21874">
        <v>64.8048</v>
      </c>
    </row>
    <row r="21875" spans="1:3">
      <c r="A21875" s="3" t="s">
        <v>29244</v>
      </c>
      <c r="B21875" s="2" t="s">
        <v>27070</v>
      </c>
      <c r="C21875">
        <v>65.822400000000002</v>
      </c>
    </row>
    <row r="21876" spans="1:3">
      <c r="A21876" s="3" t="s">
        <v>29245</v>
      </c>
      <c r="B21876" s="2" t="s">
        <v>27070</v>
      </c>
      <c r="C21876">
        <v>66.72</v>
      </c>
    </row>
    <row r="21877" spans="1:3">
      <c r="A21877" s="3" t="s">
        <v>29246</v>
      </c>
      <c r="B21877" s="2" t="s">
        <v>27070</v>
      </c>
      <c r="C21877">
        <v>67.739999999999995</v>
      </c>
    </row>
    <row r="21878" spans="1:3">
      <c r="A21878" s="3" t="s">
        <v>29247</v>
      </c>
      <c r="B21878" s="2" t="s">
        <v>27070</v>
      </c>
      <c r="C21878">
        <v>68.795999999999992</v>
      </c>
    </row>
    <row r="21879" spans="1:3">
      <c r="A21879" s="3" t="s">
        <v>29248</v>
      </c>
      <c r="B21879" s="2" t="s">
        <v>27076</v>
      </c>
      <c r="C21879">
        <v>104.5176</v>
      </c>
    </row>
    <row r="21880" spans="1:3">
      <c r="A21880" s="3" t="s">
        <v>29249</v>
      </c>
      <c r="B21880" s="2" t="s">
        <v>27076</v>
      </c>
      <c r="C21880">
        <v>126.73920000000001</v>
      </c>
    </row>
    <row r="21881" spans="1:3">
      <c r="A21881" s="3" t="s">
        <v>29250</v>
      </c>
      <c r="B21881" s="2" t="s">
        <v>27076</v>
      </c>
      <c r="C21881">
        <v>130.7664</v>
      </c>
    </row>
    <row r="21882" spans="1:3">
      <c r="A21882" s="3" t="s">
        <v>29251</v>
      </c>
      <c r="B21882" s="2" t="s">
        <v>27076</v>
      </c>
      <c r="C21882">
        <v>151.9512</v>
      </c>
    </row>
    <row r="21883" spans="1:3">
      <c r="A21883" s="3" t="s">
        <v>29252</v>
      </c>
      <c r="B21883" s="2" t="s">
        <v>27076</v>
      </c>
      <c r="C21883">
        <v>157.45920000000001</v>
      </c>
    </row>
    <row r="21884" spans="1:3">
      <c r="A21884" s="3" t="s">
        <v>29253</v>
      </c>
      <c r="B21884" s="2" t="s">
        <v>27082</v>
      </c>
      <c r="C21884">
        <v>63.218400000000003</v>
      </c>
    </row>
    <row r="21885" spans="1:3">
      <c r="A21885" s="3" t="s">
        <v>29254</v>
      </c>
      <c r="B21885" s="2" t="s">
        <v>27082</v>
      </c>
      <c r="C21885">
        <v>64.017600000000002</v>
      </c>
    </row>
    <row r="21886" spans="1:3">
      <c r="A21886" s="3" t="s">
        <v>29255</v>
      </c>
      <c r="B21886" s="2" t="s">
        <v>27082</v>
      </c>
      <c r="C21886">
        <v>65.371200000000002</v>
      </c>
    </row>
    <row r="21887" spans="1:3">
      <c r="A21887" s="3" t="s">
        <v>29256</v>
      </c>
      <c r="B21887" s="2" t="s">
        <v>27082</v>
      </c>
      <c r="C21887">
        <v>66.511200000000002</v>
      </c>
    </row>
    <row r="21888" spans="1:3">
      <c r="A21888" s="3" t="s">
        <v>29257</v>
      </c>
      <c r="B21888" s="2" t="s">
        <v>27082</v>
      </c>
      <c r="C21888">
        <v>67.341599999999985</v>
      </c>
    </row>
    <row r="21889" spans="1:3">
      <c r="A21889" s="3" t="s">
        <v>29258</v>
      </c>
      <c r="B21889" s="2" t="s">
        <v>27088</v>
      </c>
      <c r="C21889">
        <v>21.2256</v>
      </c>
    </row>
    <row r="21890" spans="1:3">
      <c r="A21890" s="3" t="s">
        <v>29259</v>
      </c>
      <c r="B21890" s="2" t="s">
        <v>27090</v>
      </c>
      <c r="C21890">
        <v>115.8984</v>
      </c>
    </row>
    <row r="21891" spans="1:3">
      <c r="A21891" s="3" t="s">
        <v>29260</v>
      </c>
      <c r="B21891" s="2" t="s">
        <v>27090</v>
      </c>
      <c r="C21891">
        <v>117.36479999999999</v>
      </c>
    </row>
    <row r="21892" spans="1:3">
      <c r="A21892" s="3" t="s">
        <v>29261</v>
      </c>
      <c r="B21892" s="2" t="s">
        <v>27090</v>
      </c>
      <c r="C21892">
        <v>118.764</v>
      </c>
    </row>
    <row r="21893" spans="1:3">
      <c r="A21893" s="3" t="s">
        <v>29262</v>
      </c>
      <c r="B21893" s="2" t="s">
        <v>27090</v>
      </c>
      <c r="C21893">
        <v>119.82</v>
      </c>
    </row>
    <row r="21894" spans="1:3">
      <c r="A21894" s="3" t="s">
        <v>29263</v>
      </c>
      <c r="B21894" s="2" t="s">
        <v>27090</v>
      </c>
      <c r="C21894">
        <v>120.8352</v>
      </c>
    </row>
    <row r="21895" spans="1:3">
      <c r="A21895" s="3" t="s">
        <v>29264</v>
      </c>
      <c r="B21895" s="2" t="s">
        <v>27096</v>
      </c>
      <c r="C21895">
        <v>10.02</v>
      </c>
    </row>
    <row r="21896" spans="1:3">
      <c r="A21896" s="3" t="s">
        <v>29265</v>
      </c>
      <c r="B21896" s="2" t="s">
        <v>27098</v>
      </c>
      <c r="C21896">
        <v>145.9752</v>
      </c>
    </row>
    <row r="21897" spans="1:3">
      <c r="A21897" s="3" t="s">
        <v>29266</v>
      </c>
      <c r="B21897" s="2" t="s">
        <v>27098</v>
      </c>
      <c r="C21897">
        <v>178.32719999999998</v>
      </c>
    </row>
    <row r="21898" spans="1:3">
      <c r="A21898" s="3" t="s">
        <v>29267</v>
      </c>
      <c r="B21898" s="2" t="s">
        <v>27098</v>
      </c>
      <c r="C21898">
        <v>181.88159999999999</v>
      </c>
    </row>
    <row r="21899" spans="1:3">
      <c r="A21899" s="3" t="s">
        <v>29268</v>
      </c>
      <c r="B21899" s="2" t="s">
        <v>27098</v>
      </c>
      <c r="C21899">
        <v>220.67999999999998</v>
      </c>
    </row>
    <row r="21900" spans="1:3">
      <c r="A21900" s="3" t="s">
        <v>29269</v>
      </c>
      <c r="B21900" s="2" t="s">
        <v>27098</v>
      </c>
      <c r="C21900">
        <v>226.12800000000001</v>
      </c>
    </row>
    <row r="21901" spans="1:3">
      <c r="A21901" s="3" t="s">
        <v>29270</v>
      </c>
      <c r="B21901" s="2" t="s">
        <v>27104</v>
      </c>
      <c r="C21901">
        <v>56.282399999999996</v>
      </c>
    </row>
    <row r="21902" spans="1:3">
      <c r="A21902" s="3" t="s">
        <v>29271</v>
      </c>
      <c r="B21902" s="2" t="s">
        <v>27104</v>
      </c>
      <c r="C21902">
        <v>66.19919999999999</v>
      </c>
    </row>
    <row r="21903" spans="1:3">
      <c r="A21903" s="3" t="s">
        <v>29272</v>
      </c>
      <c r="B21903" s="2" t="s">
        <v>27104</v>
      </c>
      <c r="C21903">
        <v>75.950399999999988</v>
      </c>
    </row>
    <row r="21904" spans="1:3">
      <c r="A21904" s="3" t="s">
        <v>29273</v>
      </c>
      <c r="B21904" s="2" t="s">
        <v>27104</v>
      </c>
      <c r="C21904">
        <v>90.619199999999992</v>
      </c>
    </row>
    <row r="21905" spans="1:3">
      <c r="A21905" s="3" t="s">
        <v>29274</v>
      </c>
      <c r="B21905" s="2" t="s">
        <v>27104</v>
      </c>
      <c r="C21905">
        <v>106.5192</v>
      </c>
    </row>
    <row r="21906" spans="1:3">
      <c r="A21906" s="3" t="s">
        <v>29275</v>
      </c>
      <c r="B21906" s="2" t="s">
        <v>27110</v>
      </c>
      <c r="C21906">
        <v>33.4056</v>
      </c>
    </row>
    <row r="21907" spans="1:3">
      <c r="A21907" s="3" t="s">
        <v>29276</v>
      </c>
      <c r="B21907" s="2" t="s">
        <v>27110</v>
      </c>
      <c r="C21907">
        <v>22.478399999999997</v>
      </c>
    </row>
    <row r="21908" spans="1:3">
      <c r="A21908" s="3" t="s">
        <v>29277</v>
      </c>
      <c r="B21908" s="2" t="s">
        <v>27110</v>
      </c>
      <c r="C21908">
        <v>23.647199999999998</v>
      </c>
    </row>
    <row r="21909" spans="1:3">
      <c r="A21909" s="3" t="s">
        <v>29278</v>
      </c>
      <c r="B21909" s="2" t="s">
        <v>27110</v>
      </c>
      <c r="C21909">
        <v>24.763200000000001</v>
      </c>
    </row>
    <row r="21910" spans="1:3">
      <c r="A21910" s="3" t="s">
        <v>29279</v>
      </c>
      <c r="B21910" s="2" t="s">
        <v>27110</v>
      </c>
      <c r="C21910">
        <v>25.596</v>
      </c>
    </row>
    <row r="21911" spans="1:3">
      <c r="A21911" s="3" t="s">
        <v>29280</v>
      </c>
      <c r="B21911" s="2" t="s">
        <v>27110</v>
      </c>
      <c r="C21911">
        <v>26.4072</v>
      </c>
    </row>
    <row r="21912" spans="1:3">
      <c r="A21912" s="3" t="s">
        <v>29281</v>
      </c>
      <c r="B21912" s="2" t="s">
        <v>27110</v>
      </c>
      <c r="C21912">
        <v>30.369600000000002</v>
      </c>
    </row>
    <row r="21913" spans="1:3">
      <c r="A21913" s="3" t="s">
        <v>29282</v>
      </c>
      <c r="B21913" s="2" t="s">
        <v>27118</v>
      </c>
      <c r="C21913">
        <v>9.1104000000000003</v>
      </c>
    </row>
    <row r="21914" spans="1:3">
      <c r="A21914" s="3" t="s">
        <v>29283</v>
      </c>
      <c r="B21914" s="2" t="s">
        <v>27120</v>
      </c>
      <c r="C21914">
        <v>9.1104000000000003</v>
      </c>
    </row>
    <row r="21915" spans="1:3">
      <c r="A21915" s="3" t="s">
        <v>29284</v>
      </c>
      <c r="B21915" s="2" t="s">
        <v>27122</v>
      </c>
      <c r="C21915">
        <v>60.751199999999997</v>
      </c>
    </row>
    <row r="21916" spans="1:3">
      <c r="A21916" s="3" t="s">
        <v>29285</v>
      </c>
      <c r="B21916" s="2" t="s">
        <v>27122</v>
      </c>
      <c r="C21916">
        <v>62.844000000000001</v>
      </c>
    </row>
    <row r="21917" spans="1:3">
      <c r="A21917" s="3" t="s">
        <v>29286</v>
      </c>
      <c r="B21917" s="2" t="s">
        <v>27122</v>
      </c>
      <c r="C21917">
        <v>72.935999999999993</v>
      </c>
    </row>
    <row r="21918" spans="1:3">
      <c r="A21918" s="3" t="s">
        <v>29287</v>
      </c>
      <c r="B21918" s="2" t="s">
        <v>27122</v>
      </c>
      <c r="C21918">
        <v>76.819199999999995</v>
      </c>
    </row>
    <row r="21919" spans="1:3">
      <c r="A21919" s="3" t="s">
        <v>29288</v>
      </c>
      <c r="B21919" s="2" t="s">
        <v>27122</v>
      </c>
      <c r="C21919">
        <v>79.989599999999996</v>
      </c>
    </row>
    <row r="21920" spans="1:3">
      <c r="A21920" s="3" t="s">
        <v>29289</v>
      </c>
      <c r="B21920" s="2" t="s">
        <v>27128</v>
      </c>
      <c r="C21920">
        <v>11.491200000000001</v>
      </c>
    </row>
    <row r="21921" spans="1:3">
      <c r="A21921" s="3" t="s">
        <v>29290</v>
      </c>
      <c r="B21921" s="2" t="s">
        <v>27130</v>
      </c>
      <c r="C21921">
        <v>15.849600000000001</v>
      </c>
    </row>
    <row r="21922" spans="1:3">
      <c r="A21922" s="3" t="s">
        <v>29291</v>
      </c>
      <c r="B21922" s="2" t="s">
        <v>27132</v>
      </c>
      <c r="C21922">
        <v>6.5208000000000004</v>
      </c>
    </row>
    <row r="21923" spans="1:3">
      <c r="A21923" s="3" t="s">
        <v>29292</v>
      </c>
      <c r="B21923" s="2" t="s">
        <v>27134</v>
      </c>
      <c r="C21923">
        <v>62.5944</v>
      </c>
    </row>
    <row r="21924" spans="1:3">
      <c r="A21924" s="3" t="s">
        <v>29293</v>
      </c>
      <c r="B21924" s="2" t="s">
        <v>27134</v>
      </c>
      <c r="C21924">
        <v>63.612000000000002</v>
      </c>
    </row>
    <row r="21925" spans="1:3">
      <c r="A21925" s="3" t="s">
        <v>29294</v>
      </c>
      <c r="B21925" s="2" t="s">
        <v>27134</v>
      </c>
      <c r="C21925">
        <v>64.507199999999997</v>
      </c>
    </row>
    <row r="21926" spans="1:3">
      <c r="A21926" s="3" t="s">
        <v>29295</v>
      </c>
      <c r="B21926" s="2" t="s">
        <v>27134</v>
      </c>
      <c r="C21926">
        <v>65.524799999999999</v>
      </c>
    </row>
    <row r="21927" spans="1:3">
      <c r="A21927" s="3" t="s">
        <v>29296</v>
      </c>
      <c r="B21927" s="2" t="s">
        <v>27134</v>
      </c>
      <c r="C21927">
        <v>66.575999999999993</v>
      </c>
    </row>
    <row r="21928" spans="1:3">
      <c r="A21928" s="3" t="s">
        <v>29297</v>
      </c>
      <c r="B21928" s="2" t="s">
        <v>27140</v>
      </c>
      <c r="C21928">
        <v>92.803200000000004</v>
      </c>
    </row>
    <row r="21929" spans="1:3">
      <c r="A21929" s="3" t="s">
        <v>29298</v>
      </c>
      <c r="B21929" s="2" t="s">
        <v>27140</v>
      </c>
      <c r="C21929">
        <v>113.2008</v>
      </c>
    </row>
    <row r="21930" spans="1:3">
      <c r="A21930" s="3" t="s">
        <v>29299</v>
      </c>
      <c r="B21930" s="2" t="s">
        <v>27140</v>
      </c>
      <c r="C21930">
        <v>117.0432</v>
      </c>
    </row>
    <row r="21931" spans="1:3">
      <c r="A21931" s="3" t="s">
        <v>29300</v>
      </c>
      <c r="B21931" s="2" t="s">
        <v>27140</v>
      </c>
      <c r="C21931">
        <v>137.6448</v>
      </c>
    </row>
    <row r="21932" spans="1:3">
      <c r="A21932" s="3" t="s">
        <v>29301</v>
      </c>
      <c r="B21932" s="2" t="s">
        <v>27140</v>
      </c>
      <c r="C21932">
        <v>142.90079999999998</v>
      </c>
    </row>
    <row r="21933" spans="1:3">
      <c r="A21933" s="3" t="s">
        <v>29302</v>
      </c>
      <c r="B21933" s="2" t="s">
        <v>27146</v>
      </c>
      <c r="C21933">
        <v>60.0456</v>
      </c>
    </row>
    <row r="21934" spans="1:3">
      <c r="A21934" s="3" t="s">
        <v>29303</v>
      </c>
      <c r="B21934" s="2" t="s">
        <v>27146</v>
      </c>
      <c r="C21934">
        <v>61.802399999999999</v>
      </c>
    </row>
    <row r="21935" spans="1:3">
      <c r="A21935" s="3" t="s">
        <v>29304</v>
      </c>
      <c r="B21935" s="2" t="s">
        <v>27146</v>
      </c>
      <c r="C21935">
        <v>63.155999999999992</v>
      </c>
    </row>
    <row r="21936" spans="1:3">
      <c r="A21936" s="3" t="s">
        <v>29305</v>
      </c>
      <c r="B21936" s="2" t="s">
        <v>27146</v>
      </c>
      <c r="C21936">
        <v>63.96</v>
      </c>
    </row>
    <row r="21937" spans="1:3">
      <c r="A21937" s="3" t="s">
        <v>29306</v>
      </c>
      <c r="B21937" s="2" t="s">
        <v>27146</v>
      </c>
      <c r="C21937">
        <v>65.126400000000004</v>
      </c>
    </row>
    <row r="21938" spans="1:3">
      <c r="A21938" s="3" t="s">
        <v>29307</v>
      </c>
      <c r="B21938" s="2" t="s">
        <v>27152</v>
      </c>
      <c r="C21938">
        <v>19.403999999999996</v>
      </c>
    </row>
    <row r="21939" spans="1:3">
      <c r="A21939" s="3" t="s">
        <v>29308</v>
      </c>
      <c r="B21939" s="2" t="s">
        <v>27154</v>
      </c>
      <c r="C21939">
        <v>96.746399999999994</v>
      </c>
    </row>
    <row r="21940" spans="1:3">
      <c r="A21940" s="3" t="s">
        <v>29309</v>
      </c>
      <c r="B21940" s="2" t="s">
        <v>27154</v>
      </c>
      <c r="C21940">
        <v>98.22</v>
      </c>
    </row>
    <row r="21941" spans="1:3">
      <c r="A21941" s="3" t="s">
        <v>29310</v>
      </c>
      <c r="B21941" s="2" t="s">
        <v>27154</v>
      </c>
      <c r="C21941">
        <v>99.623999999999995</v>
      </c>
    </row>
    <row r="21942" spans="1:3">
      <c r="A21942" s="3" t="s">
        <v>29311</v>
      </c>
      <c r="B21942" s="2" t="s">
        <v>27154</v>
      </c>
      <c r="C21942">
        <v>100.6776</v>
      </c>
    </row>
    <row r="21943" spans="1:3">
      <c r="A21943" s="3" t="s">
        <v>29312</v>
      </c>
      <c r="B21943" s="2" t="s">
        <v>27154</v>
      </c>
      <c r="C21943">
        <v>101.68799999999999</v>
      </c>
    </row>
    <row r="21944" spans="1:3">
      <c r="A21944" s="3" t="s">
        <v>29313</v>
      </c>
      <c r="B21944" s="2" t="s">
        <v>27160</v>
      </c>
      <c r="C21944">
        <v>8.484</v>
      </c>
    </row>
    <row r="21945" spans="1:3">
      <c r="A21945" s="3" t="s">
        <v>29314</v>
      </c>
      <c r="B21945" s="2" t="s">
        <v>27162</v>
      </c>
      <c r="C21945">
        <v>134.37599999999998</v>
      </c>
    </row>
    <row r="21946" spans="1:3">
      <c r="A21946" s="3" t="s">
        <v>29315</v>
      </c>
      <c r="B21946" s="2" t="s">
        <v>27162</v>
      </c>
      <c r="C21946">
        <v>168.59280000000001</v>
      </c>
    </row>
    <row r="21947" spans="1:3">
      <c r="A21947" s="3" t="s">
        <v>29316</v>
      </c>
      <c r="B21947" s="2" t="s">
        <v>27162</v>
      </c>
      <c r="C21947">
        <v>171.80160000000001</v>
      </c>
    </row>
    <row r="21948" spans="1:3">
      <c r="A21948" s="3" t="s">
        <v>29317</v>
      </c>
      <c r="B21948" s="2" t="s">
        <v>27162</v>
      </c>
      <c r="C21948">
        <v>210.93599999999998</v>
      </c>
    </row>
    <row r="21949" spans="1:3">
      <c r="A21949" s="3" t="s">
        <v>29318</v>
      </c>
      <c r="B21949" s="2" t="s">
        <v>27162</v>
      </c>
      <c r="C21949">
        <v>216.048</v>
      </c>
    </row>
    <row r="21950" spans="1:3">
      <c r="A21950" s="3" t="s">
        <v>29319</v>
      </c>
      <c r="B21950" s="2" t="s">
        <v>27168</v>
      </c>
      <c r="C21950">
        <v>3.5735999999999999</v>
      </c>
    </row>
    <row r="21951" spans="1:3">
      <c r="A21951" s="3" t="s">
        <v>29320</v>
      </c>
      <c r="B21951" s="2" t="s">
        <v>27168</v>
      </c>
      <c r="C21951">
        <v>3.8543999999999996</v>
      </c>
    </row>
    <row r="21952" spans="1:3">
      <c r="A21952" s="3" t="s">
        <v>29321</v>
      </c>
      <c r="B21952" s="2" t="s">
        <v>27168</v>
      </c>
      <c r="C21952">
        <v>4.0056000000000003</v>
      </c>
    </row>
    <row r="21953" spans="1:3">
      <c r="A21953" s="3" t="s">
        <v>29322</v>
      </c>
      <c r="B21953" s="2" t="s">
        <v>27168</v>
      </c>
      <c r="C21953">
        <v>4.5720000000000001</v>
      </c>
    </row>
    <row r="21954" spans="1:3">
      <c r="A21954" s="3" t="s">
        <v>29323</v>
      </c>
      <c r="B21954" s="2" t="s">
        <v>29324</v>
      </c>
      <c r="C21954">
        <v>8.4071999999999996</v>
      </c>
    </row>
    <row r="21955" spans="1:3">
      <c r="A21955" s="3" t="s">
        <v>29325</v>
      </c>
      <c r="B21955" s="2" t="s">
        <v>29324</v>
      </c>
      <c r="C21955">
        <v>9.6023999999999994</v>
      </c>
    </row>
    <row r="21956" spans="1:3">
      <c r="A21956" s="3" t="s">
        <v>29326</v>
      </c>
      <c r="B21956" s="2" t="s">
        <v>29324</v>
      </c>
      <c r="C21956">
        <v>10.456799999999999</v>
      </c>
    </row>
    <row r="21957" spans="1:3">
      <c r="A21957" s="3" t="s">
        <v>29327</v>
      </c>
      <c r="B21957" s="2" t="s">
        <v>29328</v>
      </c>
      <c r="C21957">
        <v>2.1479999999999997</v>
      </c>
    </row>
    <row r="21958" spans="1:3">
      <c r="A21958" s="3" t="s">
        <v>29329</v>
      </c>
      <c r="B21958" s="2" t="s">
        <v>28099</v>
      </c>
      <c r="C21958">
        <v>4.2791999999999994</v>
      </c>
    </row>
    <row r="21959" spans="1:3">
      <c r="A21959" s="3" t="s">
        <v>6682</v>
      </c>
      <c r="B21959" s="2" t="s">
        <v>27174</v>
      </c>
      <c r="C21959">
        <v>0.55679999999999996</v>
      </c>
    </row>
    <row r="21960" spans="1:3">
      <c r="A21960" s="3" t="s">
        <v>29330</v>
      </c>
      <c r="B21960" s="2" t="s">
        <v>27176</v>
      </c>
      <c r="C21960">
        <v>0.7248</v>
      </c>
    </row>
    <row r="21961" spans="1:3">
      <c r="A21961" s="3" t="s">
        <v>29331</v>
      </c>
      <c r="B21961" s="2" t="s">
        <v>27178</v>
      </c>
      <c r="C21961">
        <v>4.3487999999999998</v>
      </c>
    </row>
    <row r="21962" spans="1:3">
      <c r="A21962" s="3" t="s">
        <v>29332</v>
      </c>
      <c r="B21962" s="2" t="s">
        <v>27180</v>
      </c>
      <c r="C21962">
        <v>27.340799999999998</v>
      </c>
    </row>
    <row r="21963" spans="1:3">
      <c r="A21963" s="3" t="s">
        <v>29333</v>
      </c>
      <c r="B21963" s="2" t="s">
        <v>27180</v>
      </c>
      <c r="C21963">
        <v>28.363199999999999</v>
      </c>
    </row>
    <row r="21964" spans="1:3">
      <c r="A21964" s="3" t="s">
        <v>29334</v>
      </c>
      <c r="B21964" s="2" t="s">
        <v>27180</v>
      </c>
      <c r="C21964">
        <v>34.531199999999998</v>
      </c>
    </row>
    <row r="21965" spans="1:3">
      <c r="A21965" s="3" t="s">
        <v>29335</v>
      </c>
      <c r="B21965" s="2" t="s">
        <v>27180</v>
      </c>
      <c r="C21965">
        <v>51.638399999999997</v>
      </c>
    </row>
    <row r="21966" spans="1:3">
      <c r="A21966" s="3" t="s">
        <v>29336</v>
      </c>
      <c r="B21966" s="2" t="s">
        <v>27180</v>
      </c>
      <c r="C21966">
        <v>55.252800000000001</v>
      </c>
    </row>
    <row r="21967" spans="1:3">
      <c r="A21967" s="3" t="s">
        <v>29337</v>
      </c>
      <c r="B21967" s="2" t="s">
        <v>27180</v>
      </c>
      <c r="C21967">
        <v>67.603200000000001</v>
      </c>
    </row>
    <row r="21968" spans="1:3">
      <c r="A21968" s="3" t="s">
        <v>29338</v>
      </c>
      <c r="B21968" s="2" t="s">
        <v>27180</v>
      </c>
      <c r="C21968">
        <v>17.572799999999997</v>
      </c>
    </row>
    <row r="21969" spans="1:3">
      <c r="A21969" s="3" t="s">
        <v>29339</v>
      </c>
      <c r="B21969" s="2" t="s">
        <v>27180</v>
      </c>
      <c r="C21969">
        <v>18.686399999999999</v>
      </c>
    </row>
    <row r="21970" spans="1:3">
      <c r="A21970" s="3" t="s">
        <v>29340</v>
      </c>
      <c r="B21970" s="2" t="s">
        <v>27180</v>
      </c>
      <c r="C21970">
        <v>19.039199999999997</v>
      </c>
    </row>
    <row r="21971" spans="1:3">
      <c r="A21971" s="3" t="s">
        <v>29341</v>
      </c>
      <c r="B21971" s="2" t="s">
        <v>27180</v>
      </c>
      <c r="C21971">
        <v>19.684799999999999</v>
      </c>
    </row>
    <row r="21972" spans="1:3">
      <c r="A21972" s="3" t="s">
        <v>29342</v>
      </c>
      <c r="B21972" s="2" t="s">
        <v>27180</v>
      </c>
      <c r="C21972">
        <v>20.414400000000001</v>
      </c>
    </row>
    <row r="21973" spans="1:3">
      <c r="A21973" s="3" t="s">
        <v>29343</v>
      </c>
      <c r="B21973" s="2" t="s">
        <v>27180</v>
      </c>
      <c r="C21973">
        <v>24.8736</v>
      </c>
    </row>
    <row r="21974" spans="1:3">
      <c r="A21974" s="3" t="s">
        <v>29344</v>
      </c>
      <c r="B21974" s="2" t="s">
        <v>27180</v>
      </c>
      <c r="C21974">
        <v>37.152000000000001</v>
      </c>
    </row>
    <row r="21975" spans="1:3">
      <c r="A21975" s="3" t="s">
        <v>29345</v>
      </c>
      <c r="B21975" s="2" t="s">
        <v>27180</v>
      </c>
      <c r="C21975">
        <v>39.796799999999998</v>
      </c>
    </row>
    <row r="21976" spans="1:3">
      <c r="A21976" s="3" t="s">
        <v>29346</v>
      </c>
      <c r="B21976" s="2" t="s">
        <v>27180</v>
      </c>
      <c r="C21976">
        <v>48.672000000000004</v>
      </c>
    </row>
    <row r="21977" spans="1:3">
      <c r="A21977" s="3" t="s">
        <v>29347</v>
      </c>
      <c r="B21977" s="2" t="s">
        <v>27180</v>
      </c>
      <c r="C21977">
        <v>19.526399999999999</v>
      </c>
    </row>
    <row r="21978" spans="1:3">
      <c r="A21978" s="3" t="s">
        <v>29348</v>
      </c>
      <c r="B21978" s="2" t="s">
        <v>27180</v>
      </c>
      <c r="C21978">
        <v>20.764799999999997</v>
      </c>
    </row>
    <row r="21979" spans="1:3">
      <c r="A21979" s="3" t="s">
        <v>29349</v>
      </c>
      <c r="B21979" s="2" t="s">
        <v>27180</v>
      </c>
      <c r="C21979">
        <v>21.153600000000001</v>
      </c>
    </row>
    <row r="21980" spans="1:3">
      <c r="A21980" s="3" t="s">
        <v>29350</v>
      </c>
      <c r="B21980" s="2" t="s">
        <v>27180</v>
      </c>
      <c r="C21980">
        <v>21.876000000000001</v>
      </c>
    </row>
    <row r="21981" spans="1:3">
      <c r="A21981" s="3" t="s">
        <v>29351</v>
      </c>
      <c r="B21981" s="2" t="s">
        <v>27180</v>
      </c>
      <c r="C21981">
        <v>22.684799999999999</v>
      </c>
    </row>
    <row r="21982" spans="1:3">
      <c r="A21982" s="3" t="s">
        <v>29352</v>
      </c>
      <c r="B21982" s="2" t="s">
        <v>27180</v>
      </c>
      <c r="C21982">
        <v>27.635999999999999</v>
      </c>
    </row>
    <row r="21983" spans="1:3">
      <c r="A21983" s="3" t="s">
        <v>29353</v>
      </c>
      <c r="B21983" s="2" t="s">
        <v>27180</v>
      </c>
      <c r="C21983">
        <v>41.282399999999996</v>
      </c>
    </row>
    <row r="21984" spans="1:3">
      <c r="A21984" s="3" t="s">
        <v>29354</v>
      </c>
      <c r="B21984" s="2" t="s">
        <v>27180</v>
      </c>
      <c r="C21984">
        <v>44.222399999999993</v>
      </c>
    </row>
    <row r="21985" spans="1:3">
      <c r="A21985" s="3" t="s">
        <v>29355</v>
      </c>
      <c r="B21985" s="2" t="s">
        <v>27180</v>
      </c>
      <c r="C21985">
        <v>54.086400000000005</v>
      </c>
    </row>
    <row r="21986" spans="1:3">
      <c r="A21986" s="3" t="s">
        <v>29356</v>
      </c>
      <c r="B21986" s="2" t="s">
        <v>27180</v>
      </c>
      <c r="C21986">
        <v>21.48</v>
      </c>
    </row>
    <row r="21987" spans="1:3">
      <c r="A21987" s="3" t="s">
        <v>29357</v>
      </c>
      <c r="B21987" s="2" t="s">
        <v>27180</v>
      </c>
      <c r="C21987">
        <v>22.840799999999998</v>
      </c>
    </row>
    <row r="21988" spans="1:3">
      <c r="A21988" s="3" t="s">
        <v>29358</v>
      </c>
      <c r="B21988" s="2" t="s">
        <v>27180</v>
      </c>
      <c r="C21988">
        <v>23.268000000000001</v>
      </c>
    </row>
    <row r="21989" spans="1:3">
      <c r="A21989" s="3" t="s">
        <v>29359</v>
      </c>
      <c r="B21989" s="2" t="s">
        <v>27180</v>
      </c>
      <c r="C21989">
        <v>24.0624</v>
      </c>
    </row>
    <row r="21990" spans="1:3">
      <c r="A21990" s="3" t="s">
        <v>29360</v>
      </c>
      <c r="B21990" s="2" t="s">
        <v>27180</v>
      </c>
      <c r="C21990">
        <v>24.950399999999998</v>
      </c>
    </row>
    <row r="21991" spans="1:3">
      <c r="A21991" s="3" t="s">
        <v>29361</v>
      </c>
      <c r="B21991" s="2" t="s">
        <v>27180</v>
      </c>
      <c r="C21991">
        <v>27.167999999999999</v>
      </c>
    </row>
    <row r="21992" spans="1:3">
      <c r="A21992" s="3" t="s">
        <v>29362</v>
      </c>
      <c r="B21992" s="2" t="s">
        <v>27180</v>
      </c>
      <c r="C21992">
        <v>30.4008</v>
      </c>
    </row>
    <row r="21993" spans="1:3">
      <c r="A21993" s="3" t="s">
        <v>29363</v>
      </c>
      <c r="B21993" s="2" t="s">
        <v>29364</v>
      </c>
      <c r="C21993">
        <v>0.4224</v>
      </c>
    </row>
    <row r="21994" spans="1:3">
      <c r="A21994" s="3" t="s">
        <v>29365</v>
      </c>
      <c r="B21994" s="2" t="s">
        <v>29366</v>
      </c>
      <c r="C21994">
        <v>0.78479999999999994</v>
      </c>
    </row>
    <row r="21995" spans="1:3">
      <c r="A21995" s="3" t="s">
        <v>29367</v>
      </c>
      <c r="B21995" s="2" t="s">
        <v>29366</v>
      </c>
      <c r="C21995">
        <v>0.63119999999999998</v>
      </c>
    </row>
    <row r="21996" spans="1:3">
      <c r="A21996" s="3" t="s">
        <v>29368</v>
      </c>
      <c r="B21996" s="2" t="s">
        <v>29369</v>
      </c>
      <c r="C21996">
        <v>0.78479999999999994</v>
      </c>
    </row>
    <row r="21997" spans="1:3">
      <c r="A21997" s="3" t="s">
        <v>29370</v>
      </c>
      <c r="B21997" s="2" t="s">
        <v>29369</v>
      </c>
      <c r="C21997">
        <v>0.63119999999999998</v>
      </c>
    </row>
    <row r="21998" spans="1:3">
      <c r="A21998" s="3" t="s">
        <v>29371</v>
      </c>
      <c r="B21998" s="2" t="s">
        <v>29372</v>
      </c>
      <c r="C21998">
        <v>0.7871999999999999</v>
      </c>
    </row>
    <row r="21999" spans="1:3">
      <c r="A21999" s="3" t="s">
        <v>29373</v>
      </c>
      <c r="B21999" s="2" t="s">
        <v>29372</v>
      </c>
      <c r="C21999">
        <v>0.7871999999999999</v>
      </c>
    </row>
    <row r="22000" spans="1:3">
      <c r="A22000" s="3" t="s">
        <v>29374</v>
      </c>
      <c r="B22000" s="2" t="s">
        <v>29375</v>
      </c>
      <c r="C22000">
        <v>3.0743999999999998</v>
      </c>
    </row>
    <row r="22001" spans="1:3">
      <c r="A22001" s="3" t="s">
        <v>29376</v>
      </c>
      <c r="B22001" s="2" t="s">
        <v>29375</v>
      </c>
      <c r="C22001">
        <v>3.0743999999999998</v>
      </c>
    </row>
    <row r="22002" spans="1:3">
      <c r="A22002" s="3" t="s">
        <v>29377</v>
      </c>
      <c r="B22002" s="2" t="s">
        <v>29378</v>
      </c>
      <c r="C22002">
        <v>1.9607999999999999</v>
      </c>
    </row>
    <row r="22003" spans="1:3">
      <c r="A22003" s="3" t="s">
        <v>29379</v>
      </c>
      <c r="B22003" s="2" t="s">
        <v>29378</v>
      </c>
      <c r="C22003">
        <v>1.7687999999999999</v>
      </c>
    </row>
    <row r="22004" spans="1:3">
      <c r="A22004" s="3" t="s">
        <v>29380</v>
      </c>
      <c r="B22004" s="2" t="s">
        <v>29366</v>
      </c>
      <c r="C22004">
        <v>0.6744</v>
      </c>
    </row>
    <row r="22005" spans="1:3">
      <c r="A22005" s="3" t="s">
        <v>29381</v>
      </c>
      <c r="B22005" s="2" t="s">
        <v>29366</v>
      </c>
      <c r="C22005">
        <v>0.6744</v>
      </c>
    </row>
    <row r="22006" spans="1:3">
      <c r="A22006" s="3" t="s">
        <v>29382</v>
      </c>
      <c r="B22006" s="2" t="s">
        <v>29369</v>
      </c>
      <c r="C22006">
        <v>0.6744</v>
      </c>
    </row>
    <row r="22007" spans="1:3">
      <c r="A22007" s="3" t="s">
        <v>29383</v>
      </c>
      <c r="B22007" s="2" t="s">
        <v>29369</v>
      </c>
      <c r="C22007">
        <v>0.6744</v>
      </c>
    </row>
    <row r="22008" spans="1:3">
      <c r="A22008" s="3" t="s">
        <v>29384</v>
      </c>
      <c r="B22008" s="2" t="s">
        <v>29372</v>
      </c>
      <c r="C22008">
        <v>0.84719999999999995</v>
      </c>
    </row>
    <row r="22009" spans="1:3">
      <c r="A22009" s="3" t="s">
        <v>29385</v>
      </c>
      <c r="B22009" s="2" t="s">
        <v>29372</v>
      </c>
      <c r="C22009">
        <v>0.84719999999999995</v>
      </c>
    </row>
    <row r="22010" spans="1:3">
      <c r="A22010" s="3" t="s">
        <v>29386</v>
      </c>
      <c r="B22010" s="2" t="s">
        <v>29372</v>
      </c>
      <c r="C22010">
        <v>0.68879999999999997</v>
      </c>
    </row>
    <row r="22011" spans="1:3">
      <c r="A22011" s="3" t="s">
        <v>29387</v>
      </c>
      <c r="B22011" s="2" t="s">
        <v>29372</v>
      </c>
      <c r="C22011">
        <v>0.68879999999999997</v>
      </c>
    </row>
    <row r="22012" spans="1:3">
      <c r="A22012" s="3" t="s">
        <v>29388</v>
      </c>
      <c r="B22012" s="2" t="s">
        <v>29375</v>
      </c>
      <c r="C22012">
        <v>1.6776</v>
      </c>
    </row>
    <row r="22013" spans="1:3">
      <c r="A22013" s="3" t="s">
        <v>29389</v>
      </c>
      <c r="B22013" s="2" t="s">
        <v>29375</v>
      </c>
      <c r="C22013">
        <v>1.6776</v>
      </c>
    </row>
    <row r="22014" spans="1:3">
      <c r="A22014" s="3" t="s">
        <v>29390</v>
      </c>
      <c r="B22014" s="2" t="s">
        <v>29375</v>
      </c>
      <c r="C22014">
        <v>2.3351999999999999</v>
      </c>
    </row>
    <row r="22015" spans="1:3">
      <c r="A22015" s="3" t="s">
        <v>29391</v>
      </c>
      <c r="B22015" s="2" t="s">
        <v>29375</v>
      </c>
      <c r="C22015">
        <v>2.3351999999999999</v>
      </c>
    </row>
    <row r="22016" spans="1:3">
      <c r="A22016" s="3" t="s">
        <v>29392</v>
      </c>
      <c r="B22016" s="2" t="s">
        <v>29393</v>
      </c>
      <c r="C22016">
        <v>32.191199999999995</v>
      </c>
    </row>
    <row r="22017" spans="1:3">
      <c r="A22017" s="3" t="s">
        <v>6426</v>
      </c>
      <c r="B22017" s="2" t="s">
        <v>29394</v>
      </c>
      <c r="C22017">
        <v>44.76</v>
      </c>
    </row>
    <row r="22018" spans="1:3">
      <c r="A22018" s="3" t="s">
        <v>29395</v>
      </c>
      <c r="B22018" s="2" t="s">
        <v>27242</v>
      </c>
      <c r="C22018">
        <v>1.8623999999999998</v>
      </c>
    </row>
    <row r="22019" spans="1:3">
      <c r="A22019" s="3" t="s">
        <v>29396</v>
      </c>
      <c r="B22019" s="2" t="s">
        <v>27242</v>
      </c>
      <c r="C22019">
        <v>2.7528000000000001</v>
      </c>
    </row>
    <row r="22020" spans="1:3">
      <c r="A22020" s="3" t="s">
        <v>29397</v>
      </c>
      <c r="B22020" s="2" t="s">
        <v>27242</v>
      </c>
      <c r="C22020">
        <v>2.6087999999999996</v>
      </c>
    </row>
    <row r="22021" spans="1:3">
      <c r="A22021" s="3" t="s">
        <v>29398</v>
      </c>
      <c r="B22021" s="2" t="s">
        <v>27242</v>
      </c>
      <c r="C22021">
        <v>3.7055999999999996</v>
      </c>
    </row>
    <row r="22022" spans="1:3">
      <c r="A22022" s="3" t="s">
        <v>29399</v>
      </c>
      <c r="B22022" s="2" t="s">
        <v>27242</v>
      </c>
      <c r="C22022">
        <v>3.0839999999999996</v>
      </c>
    </row>
    <row r="22023" spans="1:3">
      <c r="A22023" s="3" t="s">
        <v>29400</v>
      </c>
      <c r="B22023" s="2" t="s">
        <v>27242</v>
      </c>
      <c r="C22023">
        <v>4.7351999999999999</v>
      </c>
    </row>
    <row r="22024" spans="1:3">
      <c r="A22024" s="3" t="s">
        <v>29401</v>
      </c>
      <c r="B22024" s="2" t="s">
        <v>27249</v>
      </c>
      <c r="C22024">
        <v>6.6479999999999997</v>
      </c>
    </row>
    <row r="22025" spans="1:3">
      <c r="A22025" s="3" t="s">
        <v>29402</v>
      </c>
      <c r="B22025" s="2" t="s">
        <v>27249</v>
      </c>
      <c r="C22025">
        <v>7.7255999999999991</v>
      </c>
    </row>
    <row r="22026" spans="1:3">
      <c r="A22026" s="3" t="s">
        <v>29403</v>
      </c>
      <c r="B22026" s="2" t="s">
        <v>27249</v>
      </c>
      <c r="C22026">
        <v>9.2615999999999996</v>
      </c>
    </row>
    <row r="22027" spans="1:3">
      <c r="A22027" s="3" t="s">
        <v>29404</v>
      </c>
      <c r="B22027" s="2" t="s">
        <v>27249</v>
      </c>
      <c r="C22027">
        <v>2.0615999999999999</v>
      </c>
    </row>
    <row r="22028" spans="1:3">
      <c r="A22028" s="3" t="s">
        <v>29405</v>
      </c>
      <c r="B22028" s="2" t="s">
        <v>27249</v>
      </c>
      <c r="C22028">
        <v>2.6736</v>
      </c>
    </row>
    <row r="22029" spans="1:3">
      <c r="A22029" s="3" t="s">
        <v>29406</v>
      </c>
      <c r="B22029" s="2" t="s">
        <v>27249</v>
      </c>
      <c r="C22029">
        <v>3.2784</v>
      </c>
    </row>
    <row r="22030" spans="1:3">
      <c r="A22030" s="3" t="s">
        <v>29407</v>
      </c>
      <c r="B22030" s="2" t="s">
        <v>27249</v>
      </c>
      <c r="C22030">
        <v>3.8927999999999994</v>
      </c>
    </row>
    <row r="22031" spans="1:3">
      <c r="A22031" s="3" t="s">
        <v>29408</v>
      </c>
      <c r="B22031" s="2" t="s">
        <v>27249</v>
      </c>
      <c r="C22031">
        <v>4.4975999999999994</v>
      </c>
    </row>
    <row r="22032" spans="1:3">
      <c r="A22032" s="3" t="s">
        <v>29409</v>
      </c>
      <c r="B22032" s="2" t="s">
        <v>27249</v>
      </c>
      <c r="C22032">
        <v>5.5704000000000002</v>
      </c>
    </row>
    <row r="22033" spans="1:3">
      <c r="A22033" s="3" t="s">
        <v>29410</v>
      </c>
      <c r="B22033" s="2" t="s">
        <v>27259</v>
      </c>
      <c r="C22033">
        <v>2.5247999999999999</v>
      </c>
    </row>
    <row r="22034" spans="1:3">
      <c r="A22034" s="3" t="s">
        <v>29411</v>
      </c>
      <c r="B22034" s="2" t="s">
        <v>27259</v>
      </c>
      <c r="C22034">
        <v>2.6471999999999998</v>
      </c>
    </row>
    <row r="22035" spans="1:3">
      <c r="A22035" s="3" t="s">
        <v>29412</v>
      </c>
      <c r="B22035" s="2" t="s">
        <v>27259</v>
      </c>
      <c r="C22035">
        <v>2.9927999999999999</v>
      </c>
    </row>
    <row r="22036" spans="1:3">
      <c r="A22036" s="3" t="s">
        <v>29413</v>
      </c>
      <c r="B22036" s="2" t="s">
        <v>27259</v>
      </c>
      <c r="C22036">
        <v>3.1152000000000002</v>
      </c>
    </row>
    <row r="22037" spans="1:3">
      <c r="A22037" s="3" t="s">
        <v>29414</v>
      </c>
      <c r="B22037" s="2" t="s">
        <v>27259</v>
      </c>
      <c r="C22037">
        <v>3.2231999999999998</v>
      </c>
    </row>
    <row r="22038" spans="1:3">
      <c r="A22038" s="3" t="s">
        <v>29415</v>
      </c>
      <c r="B22038" s="2" t="s">
        <v>27259</v>
      </c>
      <c r="C22038">
        <v>3.4367999999999999</v>
      </c>
    </row>
    <row r="22039" spans="1:3">
      <c r="A22039" s="3" t="s">
        <v>29416</v>
      </c>
      <c r="B22039" s="2" t="s">
        <v>27266</v>
      </c>
      <c r="C22039">
        <v>2.4455999999999998</v>
      </c>
    </row>
    <row r="22040" spans="1:3">
      <c r="A22040" s="3" t="s">
        <v>29417</v>
      </c>
      <c r="B22040" s="2" t="s">
        <v>27266</v>
      </c>
      <c r="C22040">
        <v>2.5655999999999999</v>
      </c>
    </row>
    <row r="22041" spans="1:3">
      <c r="A22041" s="3" t="s">
        <v>29418</v>
      </c>
      <c r="B22041" s="2" t="s">
        <v>27266</v>
      </c>
      <c r="C22041">
        <v>2.8992</v>
      </c>
    </row>
    <row r="22042" spans="1:3">
      <c r="A22042" s="3" t="s">
        <v>29419</v>
      </c>
      <c r="B22042" s="2" t="s">
        <v>27266</v>
      </c>
      <c r="C22042">
        <v>3.0167999999999999</v>
      </c>
    </row>
    <row r="22043" spans="1:3">
      <c r="A22043" s="3" t="s">
        <v>29420</v>
      </c>
      <c r="B22043" s="2" t="s">
        <v>27266</v>
      </c>
      <c r="C22043">
        <v>3.1223999999999998</v>
      </c>
    </row>
    <row r="22044" spans="1:3">
      <c r="A22044" s="3" t="s">
        <v>29421</v>
      </c>
      <c r="B22044" s="2" t="s">
        <v>27266</v>
      </c>
      <c r="C22044">
        <v>3.3311999999999999</v>
      </c>
    </row>
    <row r="22045" spans="1:3">
      <c r="A22045" s="3" t="s">
        <v>29422</v>
      </c>
      <c r="B22045" s="2" t="s">
        <v>27266</v>
      </c>
      <c r="C22045">
        <v>3.5543999999999998</v>
      </c>
    </row>
    <row r="22046" spans="1:3">
      <c r="A22046" s="3" t="s">
        <v>29423</v>
      </c>
      <c r="B22046" s="2" t="s">
        <v>27266</v>
      </c>
      <c r="C22046">
        <v>3.6720000000000002</v>
      </c>
    </row>
    <row r="22047" spans="1:3">
      <c r="A22047" s="3" t="s">
        <v>29424</v>
      </c>
      <c r="B22047" s="2" t="s">
        <v>27275</v>
      </c>
      <c r="C22047">
        <v>2.3663999999999996</v>
      </c>
    </row>
    <row r="22048" spans="1:3">
      <c r="A22048" s="3" t="s">
        <v>29425</v>
      </c>
      <c r="B22048" s="2" t="s">
        <v>27275</v>
      </c>
      <c r="C22048">
        <v>1.3343999999999998</v>
      </c>
    </row>
    <row r="22049" spans="1:3">
      <c r="A22049" s="3" t="s">
        <v>29426</v>
      </c>
      <c r="B22049" s="2" t="s">
        <v>27275</v>
      </c>
      <c r="C22049">
        <v>1.4231999999999998</v>
      </c>
    </row>
    <row r="22050" spans="1:3">
      <c r="A22050" s="3" t="s">
        <v>29427</v>
      </c>
      <c r="B22050" s="2" t="s">
        <v>27279</v>
      </c>
      <c r="C22050">
        <v>3.1920000000000002</v>
      </c>
    </row>
    <row r="22051" spans="1:3">
      <c r="A22051" s="3" t="s">
        <v>6707</v>
      </c>
      <c r="B22051" s="2" t="s">
        <v>27290</v>
      </c>
      <c r="C22051">
        <v>7.1999999999999995E-2</v>
      </c>
    </row>
    <row r="22052" spans="1:3">
      <c r="A22052" s="3" t="s">
        <v>29428</v>
      </c>
      <c r="B22052" s="2" t="s">
        <v>28480</v>
      </c>
      <c r="C22052">
        <v>4.3295999999999992</v>
      </c>
    </row>
    <row r="22053" spans="1:3">
      <c r="A22053" s="3" t="s">
        <v>29429</v>
      </c>
      <c r="B22053" s="2" t="s">
        <v>28480</v>
      </c>
      <c r="C22053">
        <v>2.7407999999999997</v>
      </c>
    </row>
    <row r="22054" spans="1:3">
      <c r="A22054" s="3" t="s">
        <v>29430</v>
      </c>
      <c r="B22054" s="2" t="s">
        <v>28480</v>
      </c>
      <c r="C22054">
        <v>2.6951999999999998</v>
      </c>
    </row>
    <row r="22055" spans="1:3">
      <c r="A22055" s="3" t="s">
        <v>29431</v>
      </c>
      <c r="B22055" s="2" t="s">
        <v>28480</v>
      </c>
      <c r="C22055">
        <v>3.0047999999999999</v>
      </c>
    </row>
    <row r="22056" spans="1:3">
      <c r="A22056" s="3" t="s">
        <v>29432</v>
      </c>
      <c r="B22056" s="2" t="s">
        <v>28480</v>
      </c>
      <c r="C22056">
        <v>3.4487999999999999</v>
      </c>
    </row>
    <row r="22057" spans="1:3">
      <c r="A22057" s="3" t="s">
        <v>29433</v>
      </c>
      <c r="B22057" s="2" t="s">
        <v>28480</v>
      </c>
      <c r="C22057">
        <v>3.9767999999999999</v>
      </c>
    </row>
    <row r="22058" spans="1:3">
      <c r="A22058" s="3" t="s">
        <v>29434</v>
      </c>
      <c r="B22058" s="2" t="s">
        <v>28482</v>
      </c>
      <c r="C22058">
        <v>0.40079999999999999</v>
      </c>
    </row>
    <row r="22059" spans="1:3">
      <c r="A22059" s="3" t="s">
        <v>29435</v>
      </c>
      <c r="B22059" s="2" t="s">
        <v>28482</v>
      </c>
      <c r="C22059">
        <v>0.40079999999999999</v>
      </c>
    </row>
    <row r="22060" spans="1:3">
      <c r="A22060" s="3" t="s">
        <v>29436</v>
      </c>
      <c r="B22060" s="2" t="s">
        <v>28482</v>
      </c>
      <c r="C22060">
        <v>0.44640000000000002</v>
      </c>
    </row>
    <row r="22061" spans="1:3">
      <c r="A22061" s="3" t="s">
        <v>29437</v>
      </c>
      <c r="B22061" s="2" t="s">
        <v>28482</v>
      </c>
      <c r="C22061">
        <v>0.58079999999999998</v>
      </c>
    </row>
    <row r="22062" spans="1:3">
      <c r="A22062" s="3" t="s">
        <v>29438</v>
      </c>
      <c r="B22062" s="2" t="s">
        <v>28482</v>
      </c>
      <c r="C22062">
        <v>0.58079999999999998</v>
      </c>
    </row>
    <row r="22063" spans="1:3">
      <c r="A22063" s="3" t="s">
        <v>29439</v>
      </c>
      <c r="B22063" s="2" t="s">
        <v>28482</v>
      </c>
      <c r="C22063">
        <v>0.624</v>
      </c>
    </row>
    <row r="22064" spans="1:3">
      <c r="A22064" s="3" t="s">
        <v>29440</v>
      </c>
      <c r="B22064" s="2" t="s">
        <v>28482</v>
      </c>
      <c r="C22064">
        <v>0.624</v>
      </c>
    </row>
    <row r="22065" spans="1:3">
      <c r="A22065" s="3" t="s">
        <v>29441</v>
      </c>
      <c r="B22065" s="2" t="s">
        <v>28482</v>
      </c>
      <c r="C22065">
        <v>0.624</v>
      </c>
    </row>
    <row r="22066" spans="1:3">
      <c r="A22066" s="3" t="s">
        <v>29442</v>
      </c>
      <c r="B22066" s="2" t="s">
        <v>28482</v>
      </c>
      <c r="C22066">
        <v>0.624</v>
      </c>
    </row>
    <row r="22067" spans="1:3">
      <c r="A22067" s="3" t="s">
        <v>29443</v>
      </c>
      <c r="B22067" s="2" t="s">
        <v>28482</v>
      </c>
      <c r="C22067">
        <v>0.67199999999999993</v>
      </c>
    </row>
    <row r="22068" spans="1:3">
      <c r="A22068" s="3" t="s">
        <v>29444</v>
      </c>
      <c r="B22068" s="2" t="s">
        <v>28482</v>
      </c>
      <c r="C22068">
        <v>0.67199999999999993</v>
      </c>
    </row>
    <row r="22069" spans="1:3">
      <c r="A22069" s="3" t="s">
        <v>29445</v>
      </c>
      <c r="B22069" s="2" t="s">
        <v>28482</v>
      </c>
      <c r="C22069">
        <v>0.67199999999999993</v>
      </c>
    </row>
    <row r="22070" spans="1:3">
      <c r="A22070" s="3" t="s">
        <v>29446</v>
      </c>
      <c r="B22070" s="2" t="s">
        <v>28482</v>
      </c>
      <c r="C22070">
        <v>0.67199999999999993</v>
      </c>
    </row>
    <row r="22071" spans="1:3">
      <c r="A22071" s="3" t="s">
        <v>29447</v>
      </c>
      <c r="B22071" s="2" t="s">
        <v>28482</v>
      </c>
      <c r="C22071">
        <v>0.71519999999999995</v>
      </c>
    </row>
    <row r="22072" spans="1:3">
      <c r="A22072" s="3" t="s">
        <v>29448</v>
      </c>
      <c r="B22072" s="2" t="s">
        <v>28482</v>
      </c>
      <c r="C22072">
        <v>0.71519999999999995</v>
      </c>
    </row>
    <row r="22073" spans="1:3">
      <c r="A22073" s="3" t="s">
        <v>29449</v>
      </c>
      <c r="B22073" s="2" t="s">
        <v>28482</v>
      </c>
      <c r="C22073">
        <v>0.75839999999999996</v>
      </c>
    </row>
    <row r="22074" spans="1:3">
      <c r="A22074" s="3" t="s">
        <v>29450</v>
      </c>
      <c r="B22074" s="2" t="s">
        <v>28482</v>
      </c>
      <c r="C22074">
        <v>1.1616</v>
      </c>
    </row>
    <row r="22075" spans="1:3">
      <c r="A22075" s="3" t="s">
        <v>29451</v>
      </c>
      <c r="B22075" s="2" t="s">
        <v>28482</v>
      </c>
      <c r="C22075">
        <v>1.1616</v>
      </c>
    </row>
    <row r="22076" spans="1:3">
      <c r="A22076" s="3" t="s">
        <v>29452</v>
      </c>
      <c r="B22076" s="2" t="s">
        <v>28482</v>
      </c>
      <c r="C22076">
        <v>1.2047999999999999</v>
      </c>
    </row>
    <row r="22077" spans="1:3">
      <c r="A22077" s="3" t="s">
        <v>29453</v>
      </c>
      <c r="B22077" s="2" t="s">
        <v>28482</v>
      </c>
      <c r="C22077">
        <v>1.2504</v>
      </c>
    </row>
    <row r="22078" spans="1:3">
      <c r="A22078" s="3" t="s">
        <v>29454</v>
      </c>
      <c r="B22078" s="2" t="s">
        <v>28482</v>
      </c>
      <c r="C22078">
        <v>1.2984</v>
      </c>
    </row>
    <row r="22079" spans="1:3">
      <c r="A22079" s="3" t="s">
        <v>29455</v>
      </c>
      <c r="B22079" s="2" t="s">
        <v>28482</v>
      </c>
      <c r="C22079">
        <v>1.3391999999999999</v>
      </c>
    </row>
    <row r="22080" spans="1:3">
      <c r="A22080" s="3" t="s">
        <v>29456</v>
      </c>
      <c r="B22080" s="2" t="s">
        <v>28482</v>
      </c>
      <c r="C22080">
        <v>1.3847999999999998</v>
      </c>
    </row>
    <row r="22081" spans="1:3">
      <c r="A22081" s="3" t="s">
        <v>29457</v>
      </c>
      <c r="B22081" s="2" t="s">
        <v>28482</v>
      </c>
      <c r="C22081">
        <v>1.38</v>
      </c>
    </row>
    <row r="22082" spans="1:3">
      <c r="A22082" s="3" t="s">
        <v>29458</v>
      </c>
      <c r="B22082" s="2" t="s">
        <v>28482</v>
      </c>
      <c r="C22082">
        <v>1.4303999999999999</v>
      </c>
    </row>
    <row r="22083" spans="1:3">
      <c r="A22083" s="3" t="s">
        <v>29459</v>
      </c>
      <c r="B22083" s="2" t="s">
        <v>28482</v>
      </c>
      <c r="C22083">
        <v>1.4735999999999998</v>
      </c>
    </row>
    <row r="22084" spans="1:3">
      <c r="A22084" s="3" t="s">
        <v>29460</v>
      </c>
      <c r="B22084" s="2" t="s">
        <v>28482</v>
      </c>
      <c r="C22084">
        <v>1.6968000000000001</v>
      </c>
    </row>
    <row r="22085" spans="1:3">
      <c r="A22085" s="3" t="s">
        <v>29461</v>
      </c>
      <c r="B22085" s="2" t="s">
        <v>28482</v>
      </c>
      <c r="C22085">
        <v>1.6968000000000001</v>
      </c>
    </row>
    <row r="22086" spans="1:3">
      <c r="A22086" s="3" t="s">
        <v>29462</v>
      </c>
      <c r="B22086" s="2" t="s">
        <v>28482</v>
      </c>
      <c r="C22086">
        <v>1.788</v>
      </c>
    </row>
    <row r="22087" spans="1:3">
      <c r="A22087" s="3" t="s">
        <v>29463</v>
      </c>
      <c r="B22087" s="2" t="s">
        <v>28482</v>
      </c>
      <c r="C22087">
        <v>1.788</v>
      </c>
    </row>
    <row r="22088" spans="1:3">
      <c r="A22088" s="3" t="s">
        <v>29464</v>
      </c>
      <c r="B22088" s="2" t="s">
        <v>28482</v>
      </c>
      <c r="C22088">
        <v>1.8768</v>
      </c>
    </row>
    <row r="22089" spans="1:3">
      <c r="A22089" s="3" t="s">
        <v>29465</v>
      </c>
      <c r="B22089" s="2" t="s">
        <v>28482</v>
      </c>
      <c r="C22089">
        <v>1.8768</v>
      </c>
    </row>
    <row r="22090" spans="1:3">
      <c r="A22090" s="3" t="s">
        <v>29466</v>
      </c>
      <c r="B22090" s="2" t="s">
        <v>28482</v>
      </c>
      <c r="C22090">
        <v>2.0112000000000001</v>
      </c>
    </row>
    <row r="22091" spans="1:3">
      <c r="A22091" s="3" t="s">
        <v>29467</v>
      </c>
      <c r="B22091" s="2" t="s">
        <v>28482</v>
      </c>
      <c r="C22091">
        <v>2.1</v>
      </c>
    </row>
    <row r="22092" spans="1:3">
      <c r="A22092" s="3" t="s">
        <v>29468</v>
      </c>
      <c r="B22092" s="2" t="s">
        <v>28482</v>
      </c>
      <c r="C22092">
        <v>2.1431999999999998</v>
      </c>
    </row>
    <row r="22093" spans="1:3">
      <c r="A22093" s="3" t="s">
        <v>29469</v>
      </c>
      <c r="B22093" s="2" t="s">
        <v>28482</v>
      </c>
      <c r="C22093">
        <v>2.4144000000000001</v>
      </c>
    </row>
    <row r="22094" spans="1:3">
      <c r="A22094" s="3" t="s">
        <v>29470</v>
      </c>
      <c r="B22094" s="2" t="s">
        <v>28482</v>
      </c>
      <c r="C22094">
        <v>3.7079999999999997</v>
      </c>
    </row>
    <row r="22095" spans="1:3">
      <c r="A22095" s="3" t="s">
        <v>29471</v>
      </c>
      <c r="B22095" s="2" t="s">
        <v>28482</v>
      </c>
      <c r="C22095">
        <v>3.7536</v>
      </c>
    </row>
    <row r="22096" spans="1:3">
      <c r="A22096" s="3" t="s">
        <v>29472</v>
      </c>
      <c r="B22096" s="2" t="s">
        <v>28482</v>
      </c>
      <c r="C22096">
        <v>3.7967999999999997</v>
      </c>
    </row>
    <row r="22097" spans="1:3">
      <c r="A22097" s="3" t="s">
        <v>29473</v>
      </c>
      <c r="B22097" s="2" t="s">
        <v>28482</v>
      </c>
      <c r="C22097">
        <v>2.5007999999999999</v>
      </c>
    </row>
    <row r="22098" spans="1:3">
      <c r="A22098" s="3" t="s">
        <v>29474</v>
      </c>
      <c r="B22098" s="2" t="s">
        <v>28482</v>
      </c>
      <c r="C22098">
        <v>4.2911999999999999</v>
      </c>
    </row>
    <row r="22099" spans="1:3">
      <c r="A22099" s="3" t="s">
        <v>29475</v>
      </c>
      <c r="B22099" s="2" t="s">
        <v>28482</v>
      </c>
      <c r="C22099">
        <v>4.3319999999999999</v>
      </c>
    </row>
    <row r="22100" spans="1:3">
      <c r="A22100" s="3" t="s">
        <v>29476</v>
      </c>
      <c r="B22100" s="2" t="s">
        <v>28482</v>
      </c>
      <c r="C22100">
        <v>4.3751999999999995</v>
      </c>
    </row>
    <row r="22101" spans="1:3">
      <c r="A22101" s="3" t="s">
        <v>29477</v>
      </c>
      <c r="B22101" s="2" t="s">
        <v>28482</v>
      </c>
      <c r="C22101">
        <v>2.8607999999999998</v>
      </c>
    </row>
    <row r="22102" spans="1:3">
      <c r="A22102" s="3" t="s">
        <v>29478</v>
      </c>
      <c r="B22102" s="2" t="s">
        <v>28482</v>
      </c>
      <c r="C22102">
        <v>4.5143999999999993</v>
      </c>
    </row>
    <row r="22103" spans="1:3">
      <c r="A22103" s="3" t="s">
        <v>29479</v>
      </c>
      <c r="B22103" s="2" t="s">
        <v>28482</v>
      </c>
      <c r="C22103">
        <v>4.6008000000000004</v>
      </c>
    </row>
    <row r="22104" spans="1:3">
      <c r="A22104" s="3" t="s">
        <v>29480</v>
      </c>
      <c r="B22104" s="2" t="s">
        <v>28482</v>
      </c>
      <c r="C22104">
        <v>4.6488000000000005</v>
      </c>
    </row>
    <row r="22105" spans="1:3">
      <c r="A22105" s="3" t="s">
        <v>29481</v>
      </c>
      <c r="B22105" s="2" t="s">
        <v>28482</v>
      </c>
      <c r="C22105">
        <v>4.7351999999999999</v>
      </c>
    </row>
    <row r="22106" spans="1:3">
      <c r="A22106" s="3" t="s">
        <v>29482</v>
      </c>
      <c r="B22106" s="2" t="s">
        <v>27290</v>
      </c>
      <c r="C22106">
        <v>9.6000000000000002E-2</v>
      </c>
    </row>
    <row r="22107" spans="1:3">
      <c r="A22107" s="3" t="s">
        <v>29483</v>
      </c>
      <c r="B22107" s="2" t="s">
        <v>28480</v>
      </c>
      <c r="C22107">
        <v>3.1823999999999999</v>
      </c>
    </row>
    <row r="22108" spans="1:3">
      <c r="A22108" s="3" t="s">
        <v>29484</v>
      </c>
      <c r="B22108" s="2" t="s">
        <v>28480</v>
      </c>
      <c r="C22108">
        <v>3.9767999999999999</v>
      </c>
    </row>
    <row r="22109" spans="1:3">
      <c r="A22109" s="3" t="s">
        <v>29485</v>
      </c>
      <c r="B22109" s="2" t="s">
        <v>28480</v>
      </c>
      <c r="C22109">
        <v>3.9767999999999999</v>
      </c>
    </row>
    <row r="22110" spans="1:3">
      <c r="A22110" s="3" t="s">
        <v>29486</v>
      </c>
      <c r="B22110" s="2" t="s">
        <v>28480</v>
      </c>
      <c r="C22110">
        <v>4.1543999999999999</v>
      </c>
    </row>
    <row r="22111" spans="1:3">
      <c r="A22111" s="3" t="s">
        <v>29487</v>
      </c>
      <c r="B22111" s="2" t="s">
        <v>28480</v>
      </c>
      <c r="C22111">
        <v>4.3295999999999992</v>
      </c>
    </row>
    <row r="22112" spans="1:3">
      <c r="A22112" s="3" t="s">
        <v>29488</v>
      </c>
      <c r="B22112" s="2" t="s">
        <v>28480</v>
      </c>
      <c r="C22112">
        <v>4.8191999999999995</v>
      </c>
    </row>
    <row r="22113" spans="1:3">
      <c r="A22113" s="3" t="s">
        <v>29489</v>
      </c>
      <c r="B22113" s="2" t="s">
        <v>28480</v>
      </c>
      <c r="C22113">
        <v>8.8391999999999999</v>
      </c>
    </row>
    <row r="22114" spans="1:3">
      <c r="A22114" s="3" t="s">
        <v>29490</v>
      </c>
      <c r="B22114" s="2" t="s">
        <v>28480</v>
      </c>
      <c r="C22114">
        <v>11.006399999999999</v>
      </c>
    </row>
    <row r="22115" spans="1:3">
      <c r="A22115" s="3" t="s">
        <v>29491</v>
      </c>
      <c r="B22115" s="2" t="s">
        <v>27290</v>
      </c>
      <c r="C22115">
        <v>4.8000000000000001E-2</v>
      </c>
    </row>
    <row r="22116" spans="1:3">
      <c r="A22116" s="3" t="s">
        <v>29492</v>
      </c>
      <c r="B22116" s="2" t="s">
        <v>28480</v>
      </c>
      <c r="C22116">
        <v>2.1215999999999999</v>
      </c>
    </row>
    <row r="22117" spans="1:3">
      <c r="A22117" s="3" t="s">
        <v>29493</v>
      </c>
      <c r="B22117" s="2" t="s">
        <v>27290</v>
      </c>
      <c r="C22117">
        <v>6.2399999999999997E-2</v>
      </c>
    </row>
    <row r="22118" spans="1:3">
      <c r="A22118" s="3" t="s">
        <v>29494</v>
      </c>
      <c r="B22118" s="2" t="s">
        <v>28480</v>
      </c>
      <c r="C22118">
        <v>3.7559999999999998</v>
      </c>
    </row>
    <row r="22119" spans="1:3">
      <c r="A22119" s="3" t="s">
        <v>29495</v>
      </c>
      <c r="B22119" s="2" t="s">
        <v>28480</v>
      </c>
      <c r="C22119">
        <v>1.9007999999999998</v>
      </c>
    </row>
    <row r="22120" spans="1:3">
      <c r="A22120" s="3" t="s">
        <v>29496</v>
      </c>
      <c r="B22120" s="2" t="s">
        <v>28480</v>
      </c>
      <c r="C22120">
        <v>2.5631999999999997</v>
      </c>
    </row>
    <row r="22121" spans="1:3">
      <c r="A22121" s="3" t="s">
        <v>29497</v>
      </c>
      <c r="B22121" s="2" t="s">
        <v>28480</v>
      </c>
      <c r="C22121">
        <v>1.8552</v>
      </c>
    </row>
    <row r="22122" spans="1:3">
      <c r="A22122" s="3" t="s">
        <v>29498</v>
      </c>
      <c r="B22122" s="2" t="s">
        <v>28480</v>
      </c>
      <c r="C22122">
        <v>2.8752</v>
      </c>
    </row>
    <row r="22123" spans="1:3">
      <c r="A22123" s="3" t="s">
        <v>29499</v>
      </c>
      <c r="B22123" s="2" t="s">
        <v>28480</v>
      </c>
      <c r="C22123">
        <v>3.36</v>
      </c>
    </row>
    <row r="22124" spans="1:3">
      <c r="A22124" s="3" t="s">
        <v>29500</v>
      </c>
      <c r="B22124" s="2" t="s">
        <v>29501</v>
      </c>
      <c r="C22124">
        <v>13.5312</v>
      </c>
    </row>
    <row r="22125" spans="1:3">
      <c r="A22125" s="3" t="s">
        <v>29502</v>
      </c>
      <c r="B22125" s="2" t="s">
        <v>27313</v>
      </c>
      <c r="C22125">
        <v>2.9471999999999996</v>
      </c>
    </row>
    <row r="22126" spans="1:3">
      <c r="A22126" s="3" t="s">
        <v>29503</v>
      </c>
      <c r="B22126" s="2" t="s">
        <v>29504</v>
      </c>
      <c r="C22126">
        <v>1.1447999999999998</v>
      </c>
    </row>
    <row r="22127" spans="1:3">
      <c r="A22127" s="3" t="s">
        <v>29505</v>
      </c>
      <c r="B22127" s="2" t="s">
        <v>29504</v>
      </c>
      <c r="C22127">
        <v>3.8711999999999995</v>
      </c>
    </row>
    <row r="22128" spans="1:3">
      <c r="A22128" s="3" t="s">
        <v>29506</v>
      </c>
      <c r="B22128" s="2" t="s">
        <v>29504</v>
      </c>
      <c r="C22128">
        <v>1.3775999999999999</v>
      </c>
    </row>
    <row r="22129" spans="1:3">
      <c r="A22129" s="3" t="s">
        <v>29507</v>
      </c>
      <c r="B22129" s="2" t="s">
        <v>29504</v>
      </c>
      <c r="C22129">
        <v>1.7807999999999999</v>
      </c>
    </row>
    <row r="22130" spans="1:3">
      <c r="A22130" s="3" t="s">
        <v>29508</v>
      </c>
      <c r="B22130" s="2" t="s">
        <v>29504</v>
      </c>
      <c r="C22130">
        <v>2.0928</v>
      </c>
    </row>
    <row r="22131" spans="1:3">
      <c r="A22131" s="3" t="s">
        <v>29509</v>
      </c>
      <c r="B22131" s="2" t="s">
        <v>29504</v>
      </c>
      <c r="C22131">
        <v>2.5655999999999999</v>
      </c>
    </row>
    <row r="22132" spans="1:3">
      <c r="A22132" s="3" t="s">
        <v>29510</v>
      </c>
      <c r="B22132" s="2" t="s">
        <v>29504</v>
      </c>
      <c r="C22132">
        <v>3.1223999999999998</v>
      </c>
    </row>
    <row r="22133" spans="1:3">
      <c r="A22133" s="3" t="s">
        <v>29511</v>
      </c>
      <c r="B22133" s="2" t="s">
        <v>27315</v>
      </c>
      <c r="C22133">
        <v>2.3136000000000001</v>
      </c>
    </row>
    <row r="22134" spans="1:3">
      <c r="A22134" s="3" t="s">
        <v>29512</v>
      </c>
      <c r="B22134" s="2" t="s">
        <v>29513</v>
      </c>
      <c r="C22134">
        <v>2.9471999999999996</v>
      </c>
    </row>
    <row r="22135" spans="1:3">
      <c r="A22135" s="3" t="s">
        <v>29514</v>
      </c>
      <c r="B22135" s="2" t="s">
        <v>29515</v>
      </c>
      <c r="C22135">
        <v>13.958399999999999</v>
      </c>
    </row>
    <row r="22136" spans="1:3">
      <c r="A22136" s="3" t="s">
        <v>29516</v>
      </c>
      <c r="B22136" s="2" t="s">
        <v>29517</v>
      </c>
      <c r="C22136">
        <v>5.9352</v>
      </c>
    </row>
    <row r="22137" spans="1:3">
      <c r="A22137" s="3" t="s">
        <v>29518</v>
      </c>
      <c r="B22137" s="2" t="s">
        <v>29517</v>
      </c>
      <c r="C22137">
        <v>5.9352</v>
      </c>
    </row>
    <row r="22138" spans="1:3">
      <c r="A22138" s="3" t="s">
        <v>29519</v>
      </c>
      <c r="B22138" s="2" t="s">
        <v>29517</v>
      </c>
      <c r="C22138">
        <v>5.9352</v>
      </c>
    </row>
    <row r="22139" spans="1:3">
      <c r="A22139" s="3" t="s">
        <v>29520</v>
      </c>
      <c r="B22139" s="2" t="s">
        <v>27319</v>
      </c>
      <c r="C22139">
        <v>3.2399999999999998</v>
      </c>
    </row>
    <row r="22140" spans="1:3">
      <c r="A22140" s="3" t="s">
        <v>29521</v>
      </c>
      <c r="B22140" s="2" t="s">
        <v>27319</v>
      </c>
      <c r="C22140">
        <v>4.3440000000000003</v>
      </c>
    </row>
    <row r="22141" spans="1:3">
      <c r="A22141" s="3" t="s">
        <v>29522</v>
      </c>
      <c r="B22141" s="2" t="s">
        <v>27319</v>
      </c>
      <c r="C22141">
        <v>5.9543999999999997</v>
      </c>
    </row>
    <row r="22142" spans="1:3">
      <c r="A22142" s="3" t="s">
        <v>29523</v>
      </c>
      <c r="B22142" s="2" t="s">
        <v>27319</v>
      </c>
      <c r="C22142">
        <v>7.2527999999999997</v>
      </c>
    </row>
    <row r="22143" spans="1:3">
      <c r="A22143" s="3" t="s">
        <v>29524</v>
      </c>
      <c r="B22143" s="2" t="s">
        <v>27319</v>
      </c>
      <c r="C22143">
        <v>9.7967999999999993</v>
      </c>
    </row>
    <row r="22144" spans="1:3">
      <c r="A22144" s="3" t="s">
        <v>29525</v>
      </c>
      <c r="B22144" s="2" t="s">
        <v>29526</v>
      </c>
      <c r="C22144">
        <v>33.952799999999996</v>
      </c>
    </row>
    <row r="22145" spans="1:3">
      <c r="A22145" s="3" t="s">
        <v>29527</v>
      </c>
      <c r="B22145" s="2" t="s">
        <v>29528</v>
      </c>
      <c r="C22145">
        <v>0.63839999999999997</v>
      </c>
    </row>
    <row r="22146" spans="1:3">
      <c r="A22146" s="3" t="s">
        <v>29529</v>
      </c>
      <c r="B22146" s="2" t="s">
        <v>29530</v>
      </c>
      <c r="C22146">
        <v>16.209600000000002</v>
      </c>
    </row>
    <row r="22147" spans="1:3">
      <c r="A22147" s="3" t="s">
        <v>29531</v>
      </c>
      <c r="B22147" s="2" t="s">
        <v>29530</v>
      </c>
      <c r="C22147">
        <v>21.0672</v>
      </c>
    </row>
    <row r="22148" spans="1:3">
      <c r="A22148" s="3" t="s">
        <v>29532</v>
      </c>
      <c r="B22148" s="2" t="s">
        <v>29533</v>
      </c>
      <c r="C22148">
        <v>2.052</v>
      </c>
    </row>
    <row r="22149" spans="1:3">
      <c r="A22149" s="3" t="s">
        <v>29534</v>
      </c>
      <c r="B22149" s="2" t="s">
        <v>27326</v>
      </c>
      <c r="C22149">
        <v>2.2416</v>
      </c>
    </row>
    <row r="22150" spans="1:3">
      <c r="A22150" s="3" t="s">
        <v>29535</v>
      </c>
      <c r="B22150" s="2" t="s">
        <v>27326</v>
      </c>
      <c r="C22150">
        <v>2.3904000000000001</v>
      </c>
    </row>
    <row r="22151" spans="1:3">
      <c r="A22151" s="3" t="s">
        <v>29536</v>
      </c>
      <c r="B22151" s="2" t="s">
        <v>27326</v>
      </c>
      <c r="C22151">
        <v>2.4815999999999998</v>
      </c>
    </row>
    <row r="22152" spans="1:3">
      <c r="A22152" s="3" t="s">
        <v>29537</v>
      </c>
      <c r="B22152" s="2" t="s">
        <v>27326</v>
      </c>
      <c r="C22152">
        <v>2.7023999999999999</v>
      </c>
    </row>
    <row r="22153" spans="1:3">
      <c r="A22153" s="3" t="s">
        <v>29538</v>
      </c>
      <c r="B22153" s="2" t="s">
        <v>27326</v>
      </c>
      <c r="C22153">
        <v>2.8031999999999999</v>
      </c>
    </row>
    <row r="22154" spans="1:3">
      <c r="A22154" s="3" t="s">
        <v>29539</v>
      </c>
      <c r="B22154" s="2" t="s">
        <v>27326</v>
      </c>
      <c r="C22154">
        <v>3.1583999999999999</v>
      </c>
    </row>
    <row r="22155" spans="1:3">
      <c r="A22155" s="3" t="s">
        <v>29540</v>
      </c>
      <c r="B22155" s="2" t="s">
        <v>27326</v>
      </c>
      <c r="C22155">
        <v>3.3263999999999996</v>
      </c>
    </row>
    <row r="22156" spans="1:3">
      <c r="A22156" s="3" t="s">
        <v>29541</v>
      </c>
      <c r="B22156" s="2" t="s">
        <v>27326</v>
      </c>
      <c r="C22156">
        <v>3.6431999999999998</v>
      </c>
    </row>
    <row r="22157" spans="1:3">
      <c r="A22157" s="3" t="s">
        <v>29542</v>
      </c>
      <c r="B22157" s="2" t="s">
        <v>29543</v>
      </c>
      <c r="C22157">
        <v>2.8247999999999998</v>
      </c>
    </row>
    <row r="22158" spans="1:3">
      <c r="A22158" s="3" t="s">
        <v>29544</v>
      </c>
      <c r="B22158" s="2" t="s">
        <v>29543</v>
      </c>
      <c r="C22158">
        <v>3.3</v>
      </c>
    </row>
    <row r="22159" spans="1:3">
      <c r="A22159" s="3" t="s">
        <v>29545</v>
      </c>
      <c r="B22159" s="2" t="s">
        <v>25531</v>
      </c>
      <c r="C22159">
        <v>2.3304</v>
      </c>
    </row>
    <row r="22160" spans="1:3">
      <c r="A22160" s="3" t="s">
        <v>29546</v>
      </c>
      <c r="B22160" s="2" t="s">
        <v>25531</v>
      </c>
      <c r="C22160">
        <v>2.7359999999999998</v>
      </c>
    </row>
    <row r="22161" spans="1:3">
      <c r="A22161" s="3" t="s">
        <v>29547</v>
      </c>
      <c r="B22161" s="2" t="s">
        <v>25531</v>
      </c>
      <c r="C22161">
        <v>3.8472</v>
      </c>
    </row>
    <row r="22162" spans="1:3">
      <c r="A22162" s="3" t="s">
        <v>29548</v>
      </c>
      <c r="B22162" s="2" t="s">
        <v>25531</v>
      </c>
      <c r="C22162">
        <v>4.2648000000000001</v>
      </c>
    </row>
    <row r="22163" spans="1:3">
      <c r="A22163" s="3" t="s">
        <v>29549</v>
      </c>
      <c r="B22163" s="2" t="s">
        <v>25531</v>
      </c>
      <c r="C22163">
        <v>6.1343999999999994</v>
      </c>
    </row>
    <row r="22164" spans="1:3">
      <c r="A22164" s="3" t="s">
        <v>29550</v>
      </c>
      <c r="B22164" s="2" t="s">
        <v>25531</v>
      </c>
      <c r="C22164">
        <v>6.9072000000000005</v>
      </c>
    </row>
    <row r="22165" spans="1:3">
      <c r="A22165" s="3" t="s">
        <v>29551</v>
      </c>
      <c r="B22165" s="2" t="s">
        <v>25531</v>
      </c>
      <c r="C22165">
        <v>9.0431999999999988</v>
      </c>
    </row>
    <row r="22166" spans="1:3">
      <c r="A22166" s="3" t="s">
        <v>29552</v>
      </c>
      <c r="B22166" s="2" t="s">
        <v>25531</v>
      </c>
      <c r="C22166">
        <v>2.4287999999999998</v>
      </c>
    </row>
    <row r="22167" spans="1:3">
      <c r="A22167" s="3" t="s">
        <v>29553</v>
      </c>
      <c r="B22167" s="2" t="s">
        <v>25531</v>
      </c>
      <c r="C22167">
        <v>2.8536000000000001</v>
      </c>
    </row>
    <row r="22168" spans="1:3">
      <c r="A22168" s="3" t="s">
        <v>29554</v>
      </c>
      <c r="B22168" s="2" t="s">
        <v>25531</v>
      </c>
      <c r="C22168">
        <v>4.2168000000000001</v>
      </c>
    </row>
    <row r="22169" spans="1:3">
      <c r="A22169" s="3" t="s">
        <v>29555</v>
      </c>
      <c r="B22169" s="2" t="s">
        <v>25531</v>
      </c>
      <c r="C22169">
        <v>4.6272000000000002</v>
      </c>
    </row>
    <row r="22170" spans="1:3">
      <c r="A22170" s="3" t="s">
        <v>29556</v>
      </c>
      <c r="B22170" s="2" t="s">
        <v>25531</v>
      </c>
      <c r="C22170">
        <v>6.6383999999999999</v>
      </c>
    </row>
    <row r="22171" spans="1:3">
      <c r="A22171" s="3" t="s">
        <v>29557</v>
      </c>
      <c r="B22171" s="2" t="s">
        <v>25531</v>
      </c>
      <c r="C22171">
        <v>7.355999999999999</v>
      </c>
    </row>
    <row r="22172" spans="1:3">
      <c r="A22172" s="3" t="s">
        <v>29558</v>
      </c>
      <c r="B22172" s="2" t="s">
        <v>25531</v>
      </c>
      <c r="C22172">
        <v>9.5616000000000003</v>
      </c>
    </row>
    <row r="22173" spans="1:3">
      <c r="A22173" s="3" t="s">
        <v>29559</v>
      </c>
      <c r="B22173" s="2" t="s">
        <v>29560</v>
      </c>
      <c r="C22173">
        <v>0.44880000000000003</v>
      </c>
    </row>
    <row r="22174" spans="1:3">
      <c r="A22174" s="3" t="s">
        <v>29561</v>
      </c>
      <c r="B22174" s="2" t="s">
        <v>29560</v>
      </c>
      <c r="C22174">
        <v>0.48</v>
      </c>
    </row>
    <row r="22175" spans="1:3">
      <c r="A22175" s="3" t="s">
        <v>29562</v>
      </c>
      <c r="B22175" s="2" t="s">
        <v>29560</v>
      </c>
      <c r="C22175">
        <v>0.43440000000000001</v>
      </c>
    </row>
    <row r="22176" spans="1:3">
      <c r="A22176" s="3" t="s">
        <v>29563</v>
      </c>
      <c r="B22176" s="2" t="s">
        <v>29560</v>
      </c>
      <c r="C22176">
        <v>0.67920000000000003</v>
      </c>
    </row>
    <row r="22177" spans="1:3">
      <c r="A22177" s="3" t="s">
        <v>29564</v>
      </c>
      <c r="B22177" s="2" t="s">
        <v>29560</v>
      </c>
      <c r="C22177">
        <v>0.46559999999999996</v>
      </c>
    </row>
    <row r="22178" spans="1:3">
      <c r="A22178" s="3" t="s">
        <v>29565</v>
      </c>
      <c r="B22178" s="2" t="s">
        <v>29560</v>
      </c>
      <c r="C22178">
        <v>0.93599999999999994</v>
      </c>
    </row>
    <row r="22179" spans="1:3">
      <c r="A22179" s="3" t="s">
        <v>29566</v>
      </c>
      <c r="B22179" s="2" t="s">
        <v>29560</v>
      </c>
      <c r="C22179">
        <v>1.8623999999999998</v>
      </c>
    </row>
    <row r="22180" spans="1:3">
      <c r="A22180" s="3" t="s">
        <v>29567</v>
      </c>
      <c r="B22180" s="2" t="s">
        <v>29560</v>
      </c>
      <c r="C22180">
        <v>5.3520000000000003</v>
      </c>
    </row>
    <row r="22181" spans="1:3">
      <c r="A22181" s="3" t="s">
        <v>29568</v>
      </c>
      <c r="B22181" s="2" t="s">
        <v>29560</v>
      </c>
      <c r="C22181">
        <v>1.9463999999999997</v>
      </c>
    </row>
    <row r="22182" spans="1:3">
      <c r="A22182" s="3" t="s">
        <v>29569</v>
      </c>
      <c r="B22182" s="2" t="s">
        <v>29560</v>
      </c>
      <c r="C22182">
        <v>5.5895999999999999</v>
      </c>
    </row>
    <row r="22183" spans="1:3">
      <c r="A22183" s="3" t="s">
        <v>29570</v>
      </c>
      <c r="B22183" s="2" t="s">
        <v>29571</v>
      </c>
      <c r="C22183">
        <v>4.9607999999999999</v>
      </c>
    </row>
    <row r="22184" spans="1:3">
      <c r="A22184" s="3" t="s">
        <v>29572</v>
      </c>
      <c r="B22184" s="2" t="s">
        <v>29573</v>
      </c>
      <c r="C22184">
        <v>72.021599999999992</v>
      </c>
    </row>
    <row r="22185" spans="1:3">
      <c r="A22185" s="3" t="s">
        <v>29574</v>
      </c>
      <c r="B22185" s="2" t="s">
        <v>29573</v>
      </c>
      <c r="C22185">
        <v>81.602399999999989</v>
      </c>
    </row>
    <row r="22186" spans="1:3">
      <c r="A22186" s="3" t="s">
        <v>29575</v>
      </c>
      <c r="B22186" s="2" t="s">
        <v>29573</v>
      </c>
      <c r="C22186">
        <v>93.035999999999987</v>
      </c>
    </row>
    <row r="22187" spans="1:3">
      <c r="A22187" s="3" t="s">
        <v>29576</v>
      </c>
      <c r="B22187" s="2" t="s">
        <v>29577</v>
      </c>
      <c r="C22187">
        <v>3.6071999999999997</v>
      </c>
    </row>
    <row r="22188" spans="1:3">
      <c r="A22188" s="3" t="s">
        <v>29578</v>
      </c>
      <c r="B22188" s="2" t="s">
        <v>29579</v>
      </c>
      <c r="C22188">
        <v>143.82479999999998</v>
      </c>
    </row>
    <row r="22189" spans="1:3">
      <c r="A22189" s="3" t="s">
        <v>29580</v>
      </c>
      <c r="B22189" s="2" t="s">
        <v>29579</v>
      </c>
      <c r="C22189">
        <v>145.488</v>
      </c>
    </row>
    <row r="22190" spans="1:3">
      <c r="A22190" s="3" t="s">
        <v>29581</v>
      </c>
      <c r="B22190" s="2" t="s">
        <v>29579</v>
      </c>
      <c r="C22190">
        <v>149.06639999999999</v>
      </c>
    </row>
    <row r="22191" spans="1:3">
      <c r="A22191" s="3" t="s">
        <v>29582</v>
      </c>
      <c r="B22191" s="2" t="s">
        <v>29583</v>
      </c>
      <c r="C22191">
        <v>11.9832</v>
      </c>
    </row>
    <row r="22192" spans="1:3">
      <c r="A22192" s="3" t="s">
        <v>29584</v>
      </c>
      <c r="B22192" s="2" t="s">
        <v>29585</v>
      </c>
      <c r="C22192">
        <v>13.788</v>
      </c>
    </row>
    <row r="22193" spans="1:3">
      <c r="A22193" s="3" t="s">
        <v>29586</v>
      </c>
      <c r="B22193" s="2" t="s">
        <v>29587</v>
      </c>
      <c r="C22193">
        <v>16.497599999999998</v>
      </c>
    </row>
    <row r="22194" spans="1:3">
      <c r="A22194" s="3" t="s">
        <v>29588</v>
      </c>
      <c r="B22194" s="2" t="s">
        <v>29589</v>
      </c>
      <c r="C22194">
        <v>109.5192</v>
      </c>
    </row>
    <row r="22195" spans="1:3">
      <c r="A22195" s="3" t="s">
        <v>29590</v>
      </c>
      <c r="B22195" s="2" t="s">
        <v>29589</v>
      </c>
      <c r="C22195">
        <v>113.27759999999999</v>
      </c>
    </row>
    <row r="22196" spans="1:3">
      <c r="A22196" s="3" t="s">
        <v>29591</v>
      </c>
      <c r="B22196" s="2" t="s">
        <v>29589</v>
      </c>
      <c r="C22196">
        <v>113.3952</v>
      </c>
    </row>
    <row r="22197" spans="1:3">
      <c r="A22197" s="3" t="s">
        <v>29592</v>
      </c>
      <c r="B22197" s="2" t="s">
        <v>29593</v>
      </c>
      <c r="C22197">
        <v>1.1088</v>
      </c>
    </row>
    <row r="22198" spans="1:3">
      <c r="A22198" s="3" t="s">
        <v>29594</v>
      </c>
      <c r="B22198" s="2" t="s">
        <v>29593</v>
      </c>
      <c r="C22198">
        <v>1.1088</v>
      </c>
    </row>
    <row r="22199" spans="1:3">
      <c r="A22199" s="3" t="s">
        <v>29595</v>
      </c>
      <c r="B22199" s="2" t="s">
        <v>29596</v>
      </c>
      <c r="C22199">
        <v>0.67920000000000003</v>
      </c>
    </row>
    <row r="22200" spans="1:3">
      <c r="A22200" s="3" t="s">
        <v>29597</v>
      </c>
      <c r="B22200" s="2" t="s">
        <v>29598</v>
      </c>
      <c r="C22200">
        <v>57.160799999999995</v>
      </c>
    </row>
    <row r="22201" spans="1:3">
      <c r="A22201" s="3" t="s">
        <v>29599</v>
      </c>
      <c r="B22201" s="2" t="s">
        <v>29598</v>
      </c>
      <c r="C22201">
        <v>59.260799999999996</v>
      </c>
    </row>
    <row r="22202" spans="1:3">
      <c r="A22202" s="3" t="s">
        <v>29600</v>
      </c>
      <c r="B22202" s="2" t="s">
        <v>29598</v>
      </c>
      <c r="C22202">
        <v>61.353599999999993</v>
      </c>
    </row>
    <row r="22203" spans="1:3">
      <c r="A22203" s="3" t="s">
        <v>29601</v>
      </c>
      <c r="B22203" s="2" t="s">
        <v>29602</v>
      </c>
      <c r="C22203">
        <v>3.6695999999999995</v>
      </c>
    </row>
    <row r="22204" spans="1:3">
      <c r="A22204" s="3" t="s">
        <v>29603</v>
      </c>
      <c r="B22204" s="2" t="s">
        <v>29604</v>
      </c>
      <c r="C22204">
        <v>27.487199999999998</v>
      </c>
    </row>
    <row r="22205" spans="1:3">
      <c r="A22205" s="3" t="s">
        <v>29605</v>
      </c>
      <c r="B22205" s="2" t="s">
        <v>29604</v>
      </c>
      <c r="C22205">
        <v>28.783200000000001</v>
      </c>
    </row>
    <row r="22206" spans="1:3">
      <c r="A22206" s="3" t="s">
        <v>29606</v>
      </c>
      <c r="B22206" s="2" t="s">
        <v>29604</v>
      </c>
      <c r="C22206">
        <v>30.071999999999999</v>
      </c>
    </row>
    <row r="22207" spans="1:3">
      <c r="A22207" s="3" t="s">
        <v>29607</v>
      </c>
      <c r="B22207" s="2" t="s">
        <v>29608</v>
      </c>
      <c r="C22207">
        <v>0.35519999999999996</v>
      </c>
    </row>
    <row r="22208" spans="1:3">
      <c r="A22208" s="3" t="s">
        <v>29609</v>
      </c>
      <c r="B22208" s="2" t="s">
        <v>29608</v>
      </c>
      <c r="C22208">
        <v>0.35519999999999996</v>
      </c>
    </row>
    <row r="22209" spans="1:3">
      <c r="A22209" s="3" t="s">
        <v>29610</v>
      </c>
      <c r="B22209" s="2" t="s">
        <v>29611</v>
      </c>
      <c r="C22209">
        <v>4.4783999999999997</v>
      </c>
    </row>
    <row r="22210" spans="1:3">
      <c r="A22210" s="3" t="s">
        <v>29612</v>
      </c>
      <c r="B22210" s="2" t="s">
        <v>29611</v>
      </c>
      <c r="C22210">
        <v>4.6583999999999994</v>
      </c>
    </row>
    <row r="22211" spans="1:3">
      <c r="A22211" s="3" t="s">
        <v>29613</v>
      </c>
      <c r="B22211" s="2" t="s">
        <v>29611</v>
      </c>
      <c r="C22211">
        <v>4.8527999999999993</v>
      </c>
    </row>
    <row r="22212" spans="1:3">
      <c r="A22212" s="3" t="s">
        <v>29614</v>
      </c>
      <c r="B22212" s="2" t="s">
        <v>29615</v>
      </c>
      <c r="C22212">
        <v>1.8143999999999998</v>
      </c>
    </row>
    <row r="22213" spans="1:3">
      <c r="A22213" s="3" t="s">
        <v>29616</v>
      </c>
      <c r="B22213" s="2" t="s">
        <v>29617</v>
      </c>
      <c r="C22213">
        <v>2.3879999999999999</v>
      </c>
    </row>
    <row r="22214" spans="1:3">
      <c r="A22214" s="3" t="s">
        <v>29618</v>
      </c>
      <c r="B22214" s="2" t="s">
        <v>27349</v>
      </c>
      <c r="C22214">
        <v>6.984</v>
      </c>
    </row>
    <row r="22215" spans="1:3">
      <c r="A22215" s="3" t="s">
        <v>29619</v>
      </c>
      <c r="B22215" s="2" t="s">
        <v>24764</v>
      </c>
      <c r="C22215">
        <v>6.6335999999999995</v>
      </c>
    </row>
    <row r="22216" spans="1:3">
      <c r="A22216" s="3" t="s">
        <v>29620</v>
      </c>
      <c r="B22216" s="2" t="s">
        <v>24764</v>
      </c>
      <c r="C22216">
        <v>6.4391999999999996</v>
      </c>
    </row>
    <row r="22217" spans="1:3">
      <c r="A22217" s="3" t="s">
        <v>29621</v>
      </c>
      <c r="B22217" s="2" t="s">
        <v>24764</v>
      </c>
      <c r="C22217">
        <v>6.6335999999999995</v>
      </c>
    </row>
    <row r="22218" spans="1:3">
      <c r="A22218" s="3" t="s">
        <v>29622</v>
      </c>
      <c r="B22218" s="2" t="s">
        <v>24764</v>
      </c>
      <c r="C22218">
        <v>6.4391999999999996</v>
      </c>
    </row>
    <row r="22219" spans="1:3">
      <c r="A22219" s="3" t="s">
        <v>29623</v>
      </c>
      <c r="B22219" s="2" t="s">
        <v>24764</v>
      </c>
      <c r="C22219">
        <v>14.52</v>
      </c>
    </row>
    <row r="22220" spans="1:3">
      <c r="A22220" s="3" t="s">
        <v>29624</v>
      </c>
      <c r="B22220" s="2" t="s">
        <v>24764</v>
      </c>
      <c r="C22220">
        <v>14.111999999999998</v>
      </c>
    </row>
    <row r="22221" spans="1:3">
      <c r="A22221" s="3" t="s">
        <v>29625</v>
      </c>
      <c r="B22221" s="2" t="s">
        <v>24764</v>
      </c>
      <c r="C22221">
        <v>14.2464</v>
      </c>
    </row>
    <row r="22222" spans="1:3">
      <c r="A22222" s="3" t="s">
        <v>29626</v>
      </c>
      <c r="B22222" s="2" t="s">
        <v>29627</v>
      </c>
      <c r="C22222">
        <v>0.49679999999999996</v>
      </c>
    </row>
    <row r="22223" spans="1:3">
      <c r="A22223" s="3" t="s">
        <v>29628</v>
      </c>
      <c r="B22223" s="2" t="s">
        <v>29629</v>
      </c>
      <c r="C22223">
        <v>0.26880000000000004</v>
      </c>
    </row>
    <row r="22224" spans="1:3">
      <c r="A22224" s="3" t="s">
        <v>29630</v>
      </c>
      <c r="B22224" s="2" t="s">
        <v>29629</v>
      </c>
      <c r="C22224">
        <v>0.26880000000000004</v>
      </c>
    </row>
    <row r="22225" spans="1:3">
      <c r="A22225" s="3" t="s">
        <v>29631</v>
      </c>
      <c r="B22225" s="2" t="s">
        <v>28552</v>
      </c>
      <c r="C22225">
        <v>0.36</v>
      </c>
    </row>
    <row r="22226" spans="1:3">
      <c r="A22226" s="3" t="s">
        <v>29632</v>
      </c>
      <c r="B22226" s="2" t="s">
        <v>28552</v>
      </c>
      <c r="C22226">
        <v>0.40799999999999997</v>
      </c>
    </row>
    <row r="22227" spans="1:3">
      <c r="A22227" s="3" t="s">
        <v>29633</v>
      </c>
      <c r="B22227" s="2" t="s">
        <v>28552</v>
      </c>
      <c r="C22227">
        <v>0.22559999999999997</v>
      </c>
    </row>
    <row r="22228" spans="1:3">
      <c r="A22228" s="3" t="s">
        <v>29634</v>
      </c>
      <c r="B22228" s="2" t="s">
        <v>28552</v>
      </c>
      <c r="C22228">
        <v>0.22559999999999997</v>
      </c>
    </row>
    <row r="22229" spans="1:3">
      <c r="A22229" s="3" t="s">
        <v>29635</v>
      </c>
      <c r="B22229" s="2" t="s">
        <v>29636</v>
      </c>
      <c r="C22229">
        <v>0.31919999999999998</v>
      </c>
    </row>
    <row r="22230" spans="1:3">
      <c r="A22230" s="3" t="s">
        <v>29637</v>
      </c>
      <c r="B22230" s="2" t="s">
        <v>29638</v>
      </c>
      <c r="C22230">
        <v>0.26880000000000004</v>
      </c>
    </row>
    <row r="22231" spans="1:3">
      <c r="A22231" s="3" t="s">
        <v>29639</v>
      </c>
      <c r="B22231" s="2" t="s">
        <v>24764</v>
      </c>
      <c r="C22231">
        <v>6.1487999999999996</v>
      </c>
    </row>
    <row r="22232" spans="1:3">
      <c r="A22232" s="3" t="s">
        <v>29640</v>
      </c>
      <c r="B22232" s="2" t="s">
        <v>24764</v>
      </c>
      <c r="C22232">
        <v>6.06</v>
      </c>
    </row>
    <row r="22233" spans="1:3">
      <c r="A22233" s="3" t="s">
        <v>29641</v>
      </c>
      <c r="B22233" s="2" t="s">
        <v>29642</v>
      </c>
      <c r="C22233">
        <v>5.6063999999999998</v>
      </c>
    </row>
    <row r="22234" spans="1:3">
      <c r="A22234" s="3" t="s">
        <v>29643</v>
      </c>
      <c r="B22234" s="2" t="s">
        <v>29642</v>
      </c>
      <c r="C22234">
        <v>2.8031999999999999</v>
      </c>
    </row>
    <row r="22235" spans="1:3">
      <c r="A22235" s="3" t="s">
        <v>29644</v>
      </c>
      <c r="B22235" s="2" t="s">
        <v>29642</v>
      </c>
      <c r="C22235">
        <v>2.8031999999999999</v>
      </c>
    </row>
    <row r="22236" spans="1:3">
      <c r="A22236" s="3" t="s">
        <v>29645</v>
      </c>
      <c r="B22236" s="2" t="s">
        <v>29646</v>
      </c>
      <c r="C22236">
        <v>5.1911999999999994</v>
      </c>
    </row>
    <row r="22237" spans="1:3">
      <c r="A22237" s="3" t="s">
        <v>29647</v>
      </c>
      <c r="B22237" s="2" t="s">
        <v>29648</v>
      </c>
      <c r="C22237">
        <v>4.4808000000000003</v>
      </c>
    </row>
    <row r="22238" spans="1:3">
      <c r="A22238" s="3" t="s">
        <v>29649</v>
      </c>
      <c r="B22238" s="2" t="s">
        <v>29650</v>
      </c>
      <c r="C22238">
        <v>6.1967999999999996</v>
      </c>
    </row>
    <row r="22239" spans="1:3">
      <c r="A22239" s="3" t="s">
        <v>29651</v>
      </c>
      <c r="B22239" s="2" t="s">
        <v>29652</v>
      </c>
      <c r="C22239">
        <v>2.3904000000000001</v>
      </c>
    </row>
    <row r="22240" spans="1:3">
      <c r="A22240" s="3" t="s">
        <v>29653</v>
      </c>
      <c r="B22240" s="2" t="s">
        <v>24764</v>
      </c>
      <c r="C22240">
        <v>5.2656000000000001</v>
      </c>
    </row>
    <row r="22241" spans="1:3">
      <c r="A22241" s="3" t="s">
        <v>29654</v>
      </c>
      <c r="B22241" s="2" t="s">
        <v>24764</v>
      </c>
      <c r="C22241">
        <v>5.1504000000000003</v>
      </c>
    </row>
    <row r="22242" spans="1:3">
      <c r="A22242" s="3" t="s">
        <v>29655</v>
      </c>
      <c r="B22242" s="2" t="s">
        <v>29656</v>
      </c>
      <c r="C22242">
        <v>31.185599999999997</v>
      </c>
    </row>
    <row r="22243" spans="1:3">
      <c r="A22243" s="3" t="s">
        <v>29657</v>
      </c>
      <c r="B22243" s="2" t="s">
        <v>29658</v>
      </c>
      <c r="C22243">
        <v>19.394400000000001</v>
      </c>
    </row>
    <row r="22244" spans="1:3">
      <c r="A22244" s="3" t="s">
        <v>29659</v>
      </c>
      <c r="B22244" s="2" t="s">
        <v>29658</v>
      </c>
      <c r="C22244">
        <v>17.042400000000001</v>
      </c>
    </row>
    <row r="22245" spans="1:3">
      <c r="A22245" s="3" t="s">
        <v>29660</v>
      </c>
      <c r="B22245" s="2" t="s">
        <v>27475</v>
      </c>
      <c r="C22245">
        <v>2.2151999999999998</v>
      </c>
    </row>
    <row r="22246" spans="1:3">
      <c r="A22246" s="3" t="s">
        <v>29661</v>
      </c>
      <c r="B22246" s="2" t="s">
        <v>27477</v>
      </c>
      <c r="C22246">
        <v>4.0343999999999998</v>
      </c>
    </row>
    <row r="22247" spans="1:3">
      <c r="A22247" s="3" t="s">
        <v>29662</v>
      </c>
      <c r="B22247" s="2" t="s">
        <v>27479</v>
      </c>
      <c r="C22247">
        <v>3.3576000000000001</v>
      </c>
    </row>
    <row r="22248" spans="1:3">
      <c r="A22248" s="3" t="s">
        <v>29663</v>
      </c>
      <c r="B22248" s="2" t="s">
        <v>29664</v>
      </c>
      <c r="C22248">
        <v>20.82</v>
      </c>
    </row>
    <row r="22249" spans="1:3">
      <c r="A22249" s="3" t="s">
        <v>29665</v>
      </c>
      <c r="B22249" s="2" t="s">
        <v>29658</v>
      </c>
      <c r="C22249">
        <v>19.847999999999999</v>
      </c>
    </row>
    <row r="22250" spans="1:3">
      <c r="A22250" s="3" t="s">
        <v>29666</v>
      </c>
      <c r="B22250" s="2" t="s">
        <v>29658</v>
      </c>
      <c r="C22250">
        <v>34.132799999999996</v>
      </c>
    </row>
    <row r="22251" spans="1:3">
      <c r="A22251" s="3" t="s">
        <v>29667</v>
      </c>
      <c r="B22251" s="2" t="s">
        <v>24764</v>
      </c>
      <c r="C22251">
        <v>4.5503999999999998</v>
      </c>
    </row>
    <row r="22252" spans="1:3">
      <c r="A22252" s="3" t="s">
        <v>29668</v>
      </c>
      <c r="B22252" s="2" t="s">
        <v>24764</v>
      </c>
      <c r="C22252">
        <v>4.5503999999999998</v>
      </c>
    </row>
    <row r="22253" spans="1:3">
      <c r="A22253" s="3" t="s">
        <v>29669</v>
      </c>
      <c r="B22253" s="2" t="s">
        <v>24764</v>
      </c>
      <c r="C22253">
        <v>4.6104000000000003</v>
      </c>
    </row>
    <row r="22254" spans="1:3">
      <c r="A22254" s="3" t="s">
        <v>29670</v>
      </c>
      <c r="B22254" s="2" t="s">
        <v>24764</v>
      </c>
      <c r="C22254">
        <v>4.4543999999999997</v>
      </c>
    </row>
    <row r="22255" spans="1:3">
      <c r="A22255" s="3" t="s">
        <v>29671</v>
      </c>
      <c r="B22255" s="2" t="s">
        <v>24764</v>
      </c>
      <c r="C22255">
        <v>4.6824000000000003</v>
      </c>
    </row>
    <row r="22256" spans="1:3">
      <c r="A22256" s="3" t="s">
        <v>29672</v>
      </c>
      <c r="B22256" s="2" t="s">
        <v>24764</v>
      </c>
      <c r="C22256">
        <v>4.6752000000000002</v>
      </c>
    </row>
    <row r="22257" spans="1:3">
      <c r="A22257" s="3" t="s">
        <v>29673</v>
      </c>
      <c r="B22257" s="2" t="s">
        <v>24764</v>
      </c>
      <c r="C22257">
        <v>10.684800000000001</v>
      </c>
    </row>
    <row r="22258" spans="1:3">
      <c r="A22258" s="3" t="s">
        <v>29674</v>
      </c>
      <c r="B22258" s="2" t="s">
        <v>24764</v>
      </c>
      <c r="C22258">
        <v>10.684800000000001</v>
      </c>
    </row>
    <row r="22259" spans="1:3">
      <c r="A22259" s="3" t="s">
        <v>29675</v>
      </c>
      <c r="B22259" s="2" t="s">
        <v>24764</v>
      </c>
      <c r="C22259">
        <v>3.5808</v>
      </c>
    </row>
    <row r="22260" spans="1:3">
      <c r="A22260" s="3" t="s">
        <v>29676</v>
      </c>
      <c r="B22260" s="2" t="s">
        <v>24764</v>
      </c>
      <c r="C22260">
        <v>3.6791999999999998</v>
      </c>
    </row>
    <row r="22261" spans="1:3">
      <c r="A22261" s="3" t="s">
        <v>29677</v>
      </c>
      <c r="B22261" s="2" t="s">
        <v>24764</v>
      </c>
      <c r="C22261">
        <v>11.198399999999999</v>
      </c>
    </row>
    <row r="22262" spans="1:3">
      <c r="A22262" s="3" t="s">
        <v>29678</v>
      </c>
      <c r="B22262" s="2" t="s">
        <v>24764</v>
      </c>
      <c r="C22262">
        <v>10.814400000000001</v>
      </c>
    </row>
    <row r="22263" spans="1:3">
      <c r="A22263" s="3" t="s">
        <v>29679</v>
      </c>
      <c r="B22263" s="2" t="s">
        <v>24764</v>
      </c>
      <c r="C22263">
        <v>23.630399999999998</v>
      </c>
    </row>
    <row r="22264" spans="1:3">
      <c r="A22264" s="3" t="s">
        <v>29680</v>
      </c>
      <c r="B22264" s="2" t="s">
        <v>24764</v>
      </c>
      <c r="C22264">
        <v>9.2639999999999993</v>
      </c>
    </row>
    <row r="22265" spans="1:3">
      <c r="A22265" s="3" t="s">
        <v>29681</v>
      </c>
      <c r="B22265" s="2" t="s">
        <v>24764</v>
      </c>
      <c r="C22265">
        <v>9.0551999999999992</v>
      </c>
    </row>
    <row r="22266" spans="1:3">
      <c r="A22266" s="3" t="s">
        <v>29682</v>
      </c>
      <c r="B22266" s="2" t="s">
        <v>24764</v>
      </c>
      <c r="C22266">
        <v>8.6712000000000007</v>
      </c>
    </row>
    <row r="22267" spans="1:3">
      <c r="A22267" s="3" t="s">
        <v>29683</v>
      </c>
      <c r="B22267" s="2" t="s">
        <v>24764</v>
      </c>
      <c r="C22267">
        <v>19.3536</v>
      </c>
    </row>
    <row r="22268" spans="1:3">
      <c r="A22268" s="3" t="s">
        <v>29684</v>
      </c>
      <c r="B22268" s="2" t="s">
        <v>29685</v>
      </c>
      <c r="C22268">
        <v>2.0207999999999999</v>
      </c>
    </row>
    <row r="22269" spans="1:3">
      <c r="A22269" s="3" t="s">
        <v>29686</v>
      </c>
      <c r="B22269" s="2" t="s">
        <v>24864</v>
      </c>
      <c r="C22269">
        <v>19.166399999999999</v>
      </c>
    </row>
    <row r="22270" spans="1:3">
      <c r="A22270" s="3" t="s">
        <v>29687</v>
      </c>
      <c r="B22270" s="2" t="s">
        <v>24864</v>
      </c>
      <c r="C22270">
        <v>19.624799999999997</v>
      </c>
    </row>
    <row r="22271" spans="1:3">
      <c r="A22271" s="3" t="s">
        <v>29688</v>
      </c>
      <c r="B22271" s="2" t="s">
        <v>24864</v>
      </c>
      <c r="C22271">
        <v>30.050399999999996</v>
      </c>
    </row>
    <row r="22272" spans="1:3">
      <c r="A22272" s="3" t="s">
        <v>29689</v>
      </c>
      <c r="B22272" s="2" t="s">
        <v>24864</v>
      </c>
      <c r="C22272">
        <v>43.247999999999998</v>
      </c>
    </row>
    <row r="22273" spans="1:3">
      <c r="A22273" s="3" t="s">
        <v>29690</v>
      </c>
      <c r="B22273" s="2" t="s">
        <v>24864</v>
      </c>
      <c r="C22273">
        <v>48.9</v>
      </c>
    </row>
    <row r="22274" spans="1:3">
      <c r="A22274" s="3" t="s">
        <v>29691</v>
      </c>
      <c r="B22274" s="2" t="s">
        <v>24864</v>
      </c>
      <c r="C22274">
        <v>52.487999999999992</v>
      </c>
    </row>
    <row r="22275" spans="1:3">
      <c r="A22275" s="3" t="s">
        <v>29692</v>
      </c>
      <c r="B22275" s="2" t="s">
        <v>24864</v>
      </c>
      <c r="C22275">
        <v>12.098399999999998</v>
      </c>
    </row>
    <row r="22276" spans="1:3">
      <c r="A22276" s="3" t="s">
        <v>29693</v>
      </c>
      <c r="B22276" s="2" t="s">
        <v>24864</v>
      </c>
      <c r="C22276">
        <v>12.295199999999999</v>
      </c>
    </row>
    <row r="22277" spans="1:3">
      <c r="A22277" s="3" t="s">
        <v>29694</v>
      </c>
      <c r="B22277" s="2" t="s">
        <v>24864</v>
      </c>
      <c r="C22277">
        <v>12.489599999999999</v>
      </c>
    </row>
    <row r="22278" spans="1:3">
      <c r="A22278" s="3" t="s">
        <v>29695</v>
      </c>
      <c r="B22278" s="2" t="s">
        <v>24864</v>
      </c>
      <c r="C22278">
        <v>13.156799999999999</v>
      </c>
    </row>
    <row r="22279" spans="1:3">
      <c r="A22279" s="3" t="s">
        <v>29696</v>
      </c>
      <c r="B22279" s="2" t="s">
        <v>24864</v>
      </c>
      <c r="C22279">
        <v>13.468799999999998</v>
      </c>
    </row>
    <row r="22280" spans="1:3">
      <c r="A22280" s="3" t="s">
        <v>29697</v>
      </c>
      <c r="B22280" s="2" t="s">
        <v>24864</v>
      </c>
      <c r="C22280">
        <v>16.226399999999998</v>
      </c>
    </row>
    <row r="22281" spans="1:3">
      <c r="A22281" s="3" t="s">
        <v>29698</v>
      </c>
      <c r="B22281" s="2" t="s">
        <v>24864</v>
      </c>
      <c r="C22281">
        <v>17.203200000000002</v>
      </c>
    </row>
    <row r="22282" spans="1:3">
      <c r="A22282" s="3" t="s">
        <v>29699</v>
      </c>
      <c r="B22282" s="2" t="s">
        <v>24864</v>
      </c>
      <c r="C22282">
        <v>25.915199999999999</v>
      </c>
    </row>
    <row r="22283" spans="1:3">
      <c r="A22283" s="3" t="s">
        <v>29700</v>
      </c>
      <c r="B22283" s="2" t="s">
        <v>24864</v>
      </c>
      <c r="C22283">
        <v>29.680799999999998</v>
      </c>
    </row>
    <row r="22284" spans="1:3">
      <c r="A22284" s="3" t="s">
        <v>29701</v>
      </c>
      <c r="B22284" s="2" t="s">
        <v>24864</v>
      </c>
      <c r="C22284">
        <v>13.442399999999999</v>
      </c>
    </row>
    <row r="22285" spans="1:3">
      <c r="A22285" s="3" t="s">
        <v>29702</v>
      </c>
      <c r="B22285" s="2" t="s">
        <v>24864</v>
      </c>
      <c r="C22285">
        <v>13.658399999999999</v>
      </c>
    </row>
    <row r="22286" spans="1:3">
      <c r="A22286" s="3" t="s">
        <v>29703</v>
      </c>
      <c r="B22286" s="2" t="s">
        <v>24864</v>
      </c>
      <c r="C22286">
        <v>13.879199999999999</v>
      </c>
    </row>
    <row r="22287" spans="1:3">
      <c r="A22287" s="3" t="s">
        <v>29704</v>
      </c>
      <c r="B22287" s="2" t="s">
        <v>24864</v>
      </c>
      <c r="C22287">
        <v>14.616</v>
      </c>
    </row>
    <row r="22288" spans="1:3">
      <c r="A22288" s="3" t="s">
        <v>29705</v>
      </c>
      <c r="B22288" s="2" t="s">
        <v>24864</v>
      </c>
      <c r="C22288">
        <v>14.961600000000001</v>
      </c>
    </row>
    <row r="22289" spans="1:3">
      <c r="A22289" s="3" t="s">
        <v>29706</v>
      </c>
      <c r="B22289" s="2" t="s">
        <v>24864</v>
      </c>
      <c r="C22289">
        <v>19.113599999999998</v>
      </c>
    </row>
    <row r="22290" spans="1:3">
      <c r="A22290" s="3" t="s">
        <v>29707</v>
      </c>
      <c r="B22290" s="2" t="s">
        <v>24864</v>
      </c>
      <c r="C22290">
        <v>28.7928</v>
      </c>
    </row>
    <row r="22291" spans="1:3">
      <c r="A22291" s="3" t="s">
        <v>29708</v>
      </c>
      <c r="B22291" s="2" t="s">
        <v>24864</v>
      </c>
      <c r="C22291">
        <v>32.975999999999999</v>
      </c>
    </row>
    <row r="22292" spans="1:3">
      <c r="A22292" s="3" t="s">
        <v>29709</v>
      </c>
      <c r="B22292" s="2" t="s">
        <v>24864</v>
      </c>
      <c r="C22292">
        <v>34.876799999999996</v>
      </c>
    </row>
    <row r="22293" spans="1:3">
      <c r="A22293" s="3" t="s">
        <v>29710</v>
      </c>
      <c r="B22293" s="2" t="s">
        <v>24864</v>
      </c>
      <c r="C22293">
        <v>14.786399999999999</v>
      </c>
    </row>
    <row r="22294" spans="1:3">
      <c r="A22294" s="3" t="s">
        <v>29711</v>
      </c>
      <c r="B22294" s="2" t="s">
        <v>24864</v>
      </c>
      <c r="C22294">
        <v>15.028799999999999</v>
      </c>
    </row>
    <row r="22295" spans="1:3">
      <c r="A22295" s="3" t="s">
        <v>29712</v>
      </c>
      <c r="B22295" s="2" t="s">
        <v>24864</v>
      </c>
      <c r="C22295">
        <v>15.268799999999999</v>
      </c>
    </row>
    <row r="22296" spans="1:3">
      <c r="A22296" s="3" t="s">
        <v>29713</v>
      </c>
      <c r="B22296" s="2" t="s">
        <v>24864</v>
      </c>
      <c r="C22296">
        <v>16.456799999999998</v>
      </c>
    </row>
    <row r="22297" spans="1:3">
      <c r="A22297" s="3" t="s">
        <v>29714</v>
      </c>
      <c r="B22297" s="2" t="s">
        <v>24864</v>
      </c>
      <c r="C22297">
        <v>19.833600000000001</v>
      </c>
    </row>
    <row r="22298" spans="1:3">
      <c r="A22298" s="3" t="s">
        <v>29715</v>
      </c>
      <c r="B22298" s="2" t="s">
        <v>24864</v>
      </c>
      <c r="C22298">
        <v>21.0288</v>
      </c>
    </row>
    <row r="22299" spans="1:3">
      <c r="A22299" s="3" t="s">
        <v>29716</v>
      </c>
      <c r="B22299" s="2" t="s">
        <v>24864</v>
      </c>
      <c r="C22299">
        <v>31.677600000000002</v>
      </c>
    </row>
    <row r="22300" spans="1:3">
      <c r="A22300" s="3" t="s">
        <v>29717</v>
      </c>
      <c r="B22300" s="2" t="s">
        <v>24864</v>
      </c>
      <c r="C22300">
        <v>53.944800000000001</v>
      </c>
    </row>
    <row r="22301" spans="1:3">
      <c r="A22301" s="3" t="s">
        <v>29718</v>
      </c>
      <c r="B22301" s="2" t="s">
        <v>24864</v>
      </c>
      <c r="C22301">
        <v>58.821599999999997</v>
      </c>
    </row>
    <row r="22302" spans="1:3">
      <c r="A22302" s="3" t="s">
        <v>29719</v>
      </c>
      <c r="B22302" s="2" t="s">
        <v>24864</v>
      </c>
      <c r="C22302">
        <v>61.984799999999993</v>
      </c>
    </row>
    <row r="22303" spans="1:3">
      <c r="A22303" s="3" t="s">
        <v>29720</v>
      </c>
      <c r="B22303" s="2" t="s">
        <v>24864</v>
      </c>
      <c r="C22303">
        <v>67.144799999999989</v>
      </c>
    </row>
    <row r="22304" spans="1:3">
      <c r="A22304" s="3" t="s">
        <v>29721</v>
      </c>
      <c r="B22304" s="2" t="s">
        <v>24864</v>
      </c>
      <c r="C22304">
        <v>38.095199999999998</v>
      </c>
    </row>
    <row r="22305" spans="1:3">
      <c r="A22305" s="3" t="s">
        <v>29722</v>
      </c>
      <c r="B22305" s="2" t="s">
        <v>24864</v>
      </c>
      <c r="C22305">
        <v>46.68</v>
      </c>
    </row>
    <row r="22306" spans="1:3">
      <c r="A22306" s="3" t="s">
        <v>29723</v>
      </c>
      <c r="B22306" s="2" t="s">
        <v>24864</v>
      </c>
      <c r="C22306">
        <v>50.8992</v>
      </c>
    </row>
    <row r="22307" spans="1:3">
      <c r="A22307" s="3" t="s">
        <v>29724</v>
      </c>
      <c r="B22307" s="2" t="s">
        <v>24864</v>
      </c>
      <c r="C22307">
        <v>53.64</v>
      </c>
    </row>
    <row r="22308" spans="1:3">
      <c r="A22308" s="3" t="s">
        <v>29725</v>
      </c>
      <c r="B22308" s="2" t="s">
        <v>24864</v>
      </c>
      <c r="C22308">
        <v>58.103999999999999</v>
      </c>
    </row>
    <row r="22309" spans="1:3">
      <c r="A22309" s="3" t="s">
        <v>29726</v>
      </c>
      <c r="B22309" s="2" t="s">
        <v>24864</v>
      </c>
      <c r="C22309">
        <v>40.953599999999994</v>
      </c>
    </row>
    <row r="22310" spans="1:3">
      <c r="A22310" s="3" t="s">
        <v>29727</v>
      </c>
      <c r="B22310" s="2" t="s">
        <v>24864</v>
      </c>
      <c r="C22310">
        <v>50.183999999999997</v>
      </c>
    </row>
    <row r="22311" spans="1:3">
      <c r="A22311" s="3" t="s">
        <v>29728</v>
      </c>
      <c r="B22311" s="2" t="s">
        <v>24864</v>
      </c>
      <c r="C22311">
        <v>54.717599999999997</v>
      </c>
    </row>
    <row r="22312" spans="1:3">
      <c r="A22312" s="3" t="s">
        <v>29729</v>
      </c>
      <c r="B22312" s="2" t="s">
        <v>24864</v>
      </c>
      <c r="C22312">
        <v>57.662399999999998</v>
      </c>
    </row>
    <row r="22313" spans="1:3">
      <c r="A22313" s="3" t="s">
        <v>29730</v>
      </c>
      <c r="B22313" s="2" t="s">
        <v>24864</v>
      </c>
      <c r="C22313">
        <v>62.46</v>
      </c>
    </row>
    <row r="22314" spans="1:3">
      <c r="A22314" s="3" t="s">
        <v>29731</v>
      </c>
      <c r="B22314" s="2" t="s">
        <v>24912</v>
      </c>
      <c r="C22314">
        <v>15.084</v>
      </c>
    </row>
    <row r="22315" spans="1:3">
      <c r="A22315" s="3" t="s">
        <v>29732</v>
      </c>
      <c r="B22315" s="2" t="s">
        <v>24912</v>
      </c>
      <c r="C22315">
        <v>7.7087999999999992</v>
      </c>
    </row>
    <row r="22316" spans="1:3">
      <c r="A22316" s="3" t="s">
        <v>29733</v>
      </c>
      <c r="B22316" s="2" t="s">
        <v>24912</v>
      </c>
      <c r="C22316">
        <v>9.6768000000000001</v>
      </c>
    </row>
    <row r="22317" spans="1:3">
      <c r="A22317" s="3" t="s">
        <v>29734</v>
      </c>
      <c r="B22317" s="2" t="s">
        <v>24912</v>
      </c>
      <c r="C22317">
        <v>12.0648</v>
      </c>
    </row>
    <row r="22318" spans="1:3">
      <c r="A22318" s="3" t="s">
        <v>29735</v>
      </c>
      <c r="B22318" s="2" t="s">
        <v>24931</v>
      </c>
      <c r="C22318">
        <v>24.662400000000002</v>
      </c>
    </row>
    <row r="22319" spans="1:3">
      <c r="A22319" s="3" t="s">
        <v>29736</v>
      </c>
      <c r="B22319" s="2" t="s">
        <v>24931</v>
      </c>
      <c r="C22319">
        <v>28.336799999999997</v>
      </c>
    </row>
    <row r="22320" spans="1:3">
      <c r="A22320" s="3" t="s">
        <v>29737</v>
      </c>
      <c r="B22320" s="2" t="s">
        <v>24931</v>
      </c>
      <c r="C22320">
        <v>42.499200000000002</v>
      </c>
    </row>
    <row r="22321" spans="1:3">
      <c r="A22321" s="3" t="s">
        <v>29738</v>
      </c>
      <c r="B22321" s="2" t="s">
        <v>24931</v>
      </c>
      <c r="C22321">
        <v>56.539200000000001</v>
      </c>
    </row>
    <row r="22322" spans="1:3">
      <c r="A22322" s="3" t="s">
        <v>29739</v>
      </c>
      <c r="B22322" s="2" t="s">
        <v>24931</v>
      </c>
      <c r="C22322">
        <v>74.450399999999988</v>
      </c>
    </row>
    <row r="22323" spans="1:3">
      <c r="A22323" s="3" t="s">
        <v>29740</v>
      </c>
      <c r="B22323" s="2" t="s">
        <v>24931</v>
      </c>
      <c r="C22323">
        <v>98.4696</v>
      </c>
    </row>
    <row r="22324" spans="1:3">
      <c r="A22324" s="3" t="s">
        <v>29741</v>
      </c>
      <c r="B22324" s="2" t="s">
        <v>24931</v>
      </c>
      <c r="C22324">
        <v>13.475999999999999</v>
      </c>
    </row>
    <row r="22325" spans="1:3">
      <c r="A22325" s="3" t="s">
        <v>29742</v>
      </c>
      <c r="B22325" s="2" t="s">
        <v>24931</v>
      </c>
      <c r="C22325">
        <v>14.3544</v>
      </c>
    </row>
    <row r="22326" spans="1:3">
      <c r="A22326" s="3" t="s">
        <v>29743</v>
      </c>
      <c r="B22326" s="2" t="s">
        <v>24931</v>
      </c>
      <c r="C22326">
        <v>15.158399999999999</v>
      </c>
    </row>
    <row r="22327" spans="1:3">
      <c r="A22327" s="3" t="s">
        <v>29744</v>
      </c>
      <c r="B22327" s="2" t="s">
        <v>24931</v>
      </c>
      <c r="C22327">
        <v>17.2896</v>
      </c>
    </row>
    <row r="22328" spans="1:3">
      <c r="A22328" s="3" t="s">
        <v>29745</v>
      </c>
      <c r="B22328" s="2" t="s">
        <v>24931</v>
      </c>
      <c r="C22328">
        <v>19.919999999999998</v>
      </c>
    </row>
    <row r="22329" spans="1:3">
      <c r="A22329" s="3" t="s">
        <v>29746</v>
      </c>
      <c r="B22329" s="2" t="s">
        <v>24931</v>
      </c>
      <c r="C22329">
        <v>29.872799999999998</v>
      </c>
    </row>
    <row r="22330" spans="1:3">
      <c r="A22330" s="3" t="s">
        <v>29747</v>
      </c>
      <c r="B22330" s="2" t="s">
        <v>24931</v>
      </c>
      <c r="C22330">
        <v>39.741599999999998</v>
      </c>
    </row>
    <row r="22331" spans="1:3">
      <c r="A22331" s="3" t="s">
        <v>29748</v>
      </c>
      <c r="B22331" s="2" t="s">
        <v>24931</v>
      </c>
      <c r="C22331">
        <v>52.315199999999997</v>
      </c>
    </row>
    <row r="22332" spans="1:3">
      <c r="A22332" s="3" t="s">
        <v>29749</v>
      </c>
      <c r="B22332" s="2" t="s">
        <v>24931</v>
      </c>
      <c r="C22332">
        <v>69.254400000000004</v>
      </c>
    </row>
    <row r="22333" spans="1:3">
      <c r="A22333" s="3" t="s">
        <v>29750</v>
      </c>
      <c r="B22333" s="2" t="s">
        <v>24931</v>
      </c>
      <c r="C22333">
        <v>14.968799999999998</v>
      </c>
    </row>
    <row r="22334" spans="1:3">
      <c r="A22334" s="3" t="s">
        <v>29751</v>
      </c>
      <c r="B22334" s="2" t="s">
        <v>24931</v>
      </c>
      <c r="C22334">
        <v>15.9528</v>
      </c>
    </row>
    <row r="22335" spans="1:3">
      <c r="A22335" s="3" t="s">
        <v>29752</v>
      </c>
      <c r="B22335" s="2" t="s">
        <v>24931</v>
      </c>
      <c r="C22335">
        <v>16.840800000000002</v>
      </c>
    </row>
    <row r="22336" spans="1:3">
      <c r="A22336" s="3" t="s">
        <v>29753</v>
      </c>
      <c r="B22336" s="2" t="s">
        <v>24931</v>
      </c>
      <c r="C22336">
        <v>19.209600000000002</v>
      </c>
    </row>
    <row r="22337" spans="1:3">
      <c r="A22337" s="3" t="s">
        <v>29754</v>
      </c>
      <c r="B22337" s="2" t="s">
        <v>24931</v>
      </c>
      <c r="C22337">
        <v>22.137599999999999</v>
      </c>
    </row>
    <row r="22338" spans="1:3">
      <c r="A22338" s="3" t="s">
        <v>29755</v>
      </c>
      <c r="B22338" s="2" t="s">
        <v>24931</v>
      </c>
      <c r="C22338">
        <v>33.189599999999999</v>
      </c>
    </row>
    <row r="22339" spans="1:3">
      <c r="A22339" s="3" t="s">
        <v>29756</v>
      </c>
      <c r="B22339" s="2" t="s">
        <v>24931</v>
      </c>
      <c r="C22339">
        <v>44.157600000000002</v>
      </c>
    </row>
    <row r="22340" spans="1:3">
      <c r="A22340" s="3" t="s">
        <v>29757</v>
      </c>
      <c r="B22340" s="2" t="s">
        <v>24931</v>
      </c>
      <c r="C22340">
        <v>58.127999999999993</v>
      </c>
    </row>
    <row r="22341" spans="1:3">
      <c r="A22341" s="3" t="s">
        <v>29758</v>
      </c>
      <c r="B22341" s="2" t="s">
        <v>24931</v>
      </c>
      <c r="C22341">
        <v>76.9512</v>
      </c>
    </row>
    <row r="22342" spans="1:3">
      <c r="A22342" s="3" t="s">
        <v>29759</v>
      </c>
      <c r="B22342" s="2" t="s">
        <v>24931</v>
      </c>
      <c r="C22342">
        <v>18.523199999999999</v>
      </c>
    </row>
    <row r="22343" spans="1:3">
      <c r="A22343" s="3" t="s">
        <v>29760</v>
      </c>
      <c r="B22343" s="2" t="s">
        <v>24931</v>
      </c>
      <c r="C22343">
        <v>21.131999999999998</v>
      </c>
    </row>
    <row r="22344" spans="1:3">
      <c r="A22344" s="3" t="s">
        <v>29761</v>
      </c>
      <c r="B22344" s="2" t="s">
        <v>24931</v>
      </c>
      <c r="C22344">
        <v>24.347999999999999</v>
      </c>
    </row>
    <row r="22345" spans="1:3">
      <c r="A22345" s="3" t="s">
        <v>29762</v>
      </c>
      <c r="B22345" s="2" t="s">
        <v>24931</v>
      </c>
      <c r="C22345">
        <v>36.508800000000001</v>
      </c>
    </row>
    <row r="22346" spans="1:3">
      <c r="A22346" s="3" t="s">
        <v>29763</v>
      </c>
      <c r="B22346" s="2" t="s">
        <v>24931</v>
      </c>
      <c r="C22346">
        <v>48.568799999999996</v>
      </c>
    </row>
    <row r="22347" spans="1:3">
      <c r="A22347" s="3" t="s">
        <v>29764</v>
      </c>
      <c r="B22347" s="2" t="s">
        <v>24931</v>
      </c>
      <c r="C22347">
        <v>63.940800000000003</v>
      </c>
    </row>
    <row r="22348" spans="1:3">
      <c r="A22348" s="3" t="s">
        <v>29765</v>
      </c>
      <c r="B22348" s="2" t="s">
        <v>24931</v>
      </c>
      <c r="C22348">
        <v>84.645600000000002</v>
      </c>
    </row>
    <row r="22349" spans="1:3">
      <c r="A22349" s="3" t="s">
        <v>29766</v>
      </c>
      <c r="B22349" s="2" t="s">
        <v>24981</v>
      </c>
      <c r="C22349">
        <v>4.0391999999999992</v>
      </c>
    </row>
    <row r="22350" spans="1:3">
      <c r="A22350" s="3" t="s">
        <v>29767</v>
      </c>
      <c r="B22350" s="2" t="s">
        <v>24981</v>
      </c>
      <c r="C22350">
        <v>4.6104000000000003</v>
      </c>
    </row>
    <row r="22351" spans="1:3">
      <c r="A22351" s="3" t="s">
        <v>29768</v>
      </c>
      <c r="B22351" s="2" t="s">
        <v>24981</v>
      </c>
      <c r="C22351">
        <v>5.9879999999999995</v>
      </c>
    </row>
    <row r="22352" spans="1:3">
      <c r="A22352" s="3" t="s">
        <v>29769</v>
      </c>
      <c r="B22352" s="2" t="s">
        <v>24981</v>
      </c>
      <c r="C22352">
        <v>7.0152000000000001</v>
      </c>
    </row>
    <row r="22353" spans="1:3">
      <c r="A22353" s="3" t="s">
        <v>29770</v>
      </c>
      <c r="B22353" s="2" t="s">
        <v>24981</v>
      </c>
      <c r="C22353">
        <v>8.4455999999999989</v>
      </c>
    </row>
    <row r="22354" spans="1:3">
      <c r="A22354" s="3" t="s">
        <v>29771</v>
      </c>
      <c r="B22354" s="2" t="s">
        <v>24981</v>
      </c>
      <c r="C22354">
        <v>9.6191999999999993</v>
      </c>
    </row>
    <row r="22355" spans="1:3">
      <c r="A22355" s="3" t="s">
        <v>29772</v>
      </c>
      <c r="B22355" s="2" t="s">
        <v>24981</v>
      </c>
      <c r="C22355">
        <v>12.324</v>
      </c>
    </row>
    <row r="22356" spans="1:3">
      <c r="A22356" s="3" t="s">
        <v>29773</v>
      </c>
      <c r="B22356" s="2" t="s">
        <v>24981</v>
      </c>
      <c r="C22356">
        <v>4.0391999999999992</v>
      </c>
    </row>
    <row r="22357" spans="1:3">
      <c r="A22357" s="3" t="s">
        <v>29774</v>
      </c>
      <c r="B22357" s="2" t="s">
        <v>24981</v>
      </c>
      <c r="C22357">
        <v>4.6104000000000003</v>
      </c>
    </row>
    <row r="22358" spans="1:3">
      <c r="A22358" s="3" t="s">
        <v>29775</v>
      </c>
      <c r="B22358" s="2" t="s">
        <v>24981</v>
      </c>
      <c r="C22358">
        <v>5.9879999999999995</v>
      </c>
    </row>
    <row r="22359" spans="1:3">
      <c r="A22359" s="3" t="s">
        <v>29776</v>
      </c>
      <c r="B22359" s="2" t="s">
        <v>24981</v>
      </c>
      <c r="C22359">
        <v>7.0152000000000001</v>
      </c>
    </row>
    <row r="22360" spans="1:3">
      <c r="A22360" s="3" t="s">
        <v>29777</v>
      </c>
      <c r="B22360" s="2" t="s">
        <v>24981</v>
      </c>
      <c r="C22360">
        <v>8.4455999999999989</v>
      </c>
    </row>
    <row r="22361" spans="1:3">
      <c r="A22361" s="3" t="s">
        <v>29778</v>
      </c>
      <c r="B22361" s="2" t="s">
        <v>24981</v>
      </c>
      <c r="C22361">
        <v>9.6191999999999993</v>
      </c>
    </row>
    <row r="22362" spans="1:3">
      <c r="A22362" s="3" t="s">
        <v>29779</v>
      </c>
      <c r="B22362" s="2" t="s">
        <v>24981</v>
      </c>
      <c r="C22362">
        <v>12.324</v>
      </c>
    </row>
    <row r="22363" spans="1:3">
      <c r="A22363" s="3" t="s">
        <v>29780</v>
      </c>
      <c r="B22363" s="2" t="s">
        <v>25000</v>
      </c>
      <c r="C22363">
        <v>1.5287999999999999</v>
      </c>
    </row>
    <row r="22364" spans="1:3">
      <c r="A22364" s="3" t="s">
        <v>29781</v>
      </c>
      <c r="B22364" s="2" t="s">
        <v>25002</v>
      </c>
      <c r="C22364">
        <v>19.166399999999999</v>
      </c>
    </row>
    <row r="22365" spans="1:3">
      <c r="A22365" s="3" t="s">
        <v>29782</v>
      </c>
      <c r="B22365" s="2" t="s">
        <v>25002</v>
      </c>
      <c r="C22365">
        <v>25.912799999999997</v>
      </c>
    </row>
    <row r="22366" spans="1:3">
      <c r="A22366" s="3" t="s">
        <v>29783</v>
      </c>
      <c r="B22366" s="2" t="s">
        <v>25002</v>
      </c>
      <c r="C22366">
        <v>33.5184</v>
      </c>
    </row>
    <row r="22367" spans="1:3">
      <c r="A22367" s="3" t="s">
        <v>29784</v>
      </c>
      <c r="B22367" s="2" t="s">
        <v>25002</v>
      </c>
      <c r="C22367">
        <v>42.859200000000001</v>
      </c>
    </row>
    <row r="22368" spans="1:3">
      <c r="A22368" s="3" t="s">
        <v>29785</v>
      </c>
      <c r="B22368" s="2" t="s">
        <v>25002</v>
      </c>
      <c r="C22368">
        <v>47.865600000000001</v>
      </c>
    </row>
    <row r="22369" spans="1:3">
      <c r="A22369" s="3" t="s">
        <v>29786</v>
      </c>
      <c r="B22369" s="2" t="s">
        <v>24931</v>
      </c>
      <c r="C22369">
        <v>97.427999999999997</v>
      </c>
    </row>
    <row r="22370" spans="1:3">
      <c r="A22370" s="3" t="s">
        <v>29787</v>
      </c>
      <c r="B22370" s="2" t="s">
        <v>24931</v>
      </c>
      <c r="C22370">
        <v>106.224</v>
      </c>
    </row>
    <row r="22371" spans="1:3">
      <c r="A22371" s="3" t="s">
        <v>29788</v>
      </c>
      <c r="B22371" s="2" t="s">
        <v>24931</v>
      </c>
      <c r="C22371">
        <v>120.8496</v>
      </c>
    </row>
    <row r="22372" spans="1:3">
      <c r="A22372" s="3" t="s">
        <v>29789</v>
      </c>
      <c r="B22372" s="2" t="s">
        <v>24931</v>
      </c>
      <c r="C22372">
        <v>122.76719999999999</v>
      </c>
    </row>
    <row r="22373" spans="1:3">
      <c r="A22373" s="3" t="s">
        <v>29790</v>
      </c>
      <c r="B22373" s="2" t="s">
        <v>24931</v>
      </c>
      <c r="C22373">
        <v>76.228799999999993</v>
      </c>
    </row>
    <row r="22374" spans="1:3">
      <c r="A22374" s="3" t="s">
        <v>29791</v>
      </c>
      <c r="B22374" s="2" t="s">
        <v>24931</v>
      </c>
      <c r="C22374">
        <v>94.2624</v>
      </c>
    </row>
    <row r="22375" spans="1:3">
      <c r="A22375" s="3" t="s">
        <v>29792</v>
      </c>
      <c r="B22375" s="2" t="s">
        <v>24931</v>
      </c>
      <c r="C22375">
        <v>111.5688</v>
      </c>
    </row>
    <row r="22376" spans="1:3">
      <c r="A22376" s="3" t="s">
        <v>29793</v>
      </c>
      <c r="B22376" s="2" t="s">
        <v>24931</v>
      </c>
      <c r="C22376">
        <v>112.392</v>
      </c>
    </row>
    <row r="22377" spans="1:3">
      <c r="A22377" s="3" t="s">
        <v>29794</v>
      </c>
      <c r="B22377" s="2" t="s">
        <v>24931</v>
      </c>
      <c r="C22377">
        <v>115.28879999999999</v>
      </c>
    </row>
    <row r="22378" spans="1:3">
      <c r="A22378" s="3" t="s">
        <v>29795</v>
      </c>
      <c r="B22378" s="2" t="s">
        <v>24931</v>
      </c>
      <c r="C22378">
        <v>88.430399999999992</v>
      </c>
    </row>
    <row r="22379" spans="1:3">
      <c r="A22379" s="3" t="s">
        <v>29796</v>
      </c>
      <c r="B22379" s="2" t="s">
        <v>24931</v>
      </c>
      <c r="C22379">
        <v>97.027199999999993</v>
      </c>
    </row>
    <row r="22380" spans="1:3">
      <c r="A22380" s="3" t="s">
        <v>29797</v>
      </c>
      <c r="B22380" s="2" t="s">
        <v>24931</v>
      </c>
      <c r="C22380">
        <v>101.46</v>
      </c>
    </row>
    <row r="22381" spans="1:3">
      <c r="A22381" s="3" t="s">
        <v>29798</v>
      </c>
      <c r="B22381" s="2" t="s">
        <v>24931</v>
      </c>
      <c r="C22381">
        <v>121.0128</v>
      </c>
    </row>
    <row r="22382" spans="1:3">
      <c r="A22382" s="3" t="s">
        <v>29799</v>
      </c>
      <c r="B22382" s="2" t="s">
        <v>24931</v>
      </c>
      <c r="C22382">
        <v>137.0136</v>
      </c>
    </row>
    <row r="22383" spans="1:3">
      <c r="A22383" s="3" t="s">
        <v>29800</v>
      </c>
      <c r="B22383" s="2" t="s">
        <v>25512</v>
      </c>
      <c r="C22383">
        <v>2.7576000000000001</v>
      </c>
    </row>
    <row r="22384" spans="1:3">
      <c r="A22384" s="3" t="s">
        <v>29801</v>
      </c>
      <c r="B22384" s="2" t="s">
        <v>25512</v>
      </c>
      <c r="C22384">
        <v>3.0047999999999999</v>
      </c>
    </row>
    <row r="22385" spans="1:3">
      <c r="A22385" s="3" t="s">
        <v>29802</v>
      </c>
      <c r="B22385" s="2" t="s">
        <v>25512</v>
      </c>
      <c r="C22385">
        <v>3.2711999999999999</v>
      </c>
    </row>
    <row r="22386" spans="1:3">
      <c r="A22386" s="3" t="s">
        <v>29803</v>
      </c>
      <c r="B22386" s="2" t="s">
        <v>25512</v>
      </c>
      <c r="C22386">
        <v>3.6768000000000001</v>
      </c>
    </row>
    <row r="22387" spans="1:3">
      <c r="A22387" s="3" t="s">
        <v>29804</v>
      </c>
      <c r="B22387" s="2" t="s">
        <v>25512</v>
      </c>
      <c r="C22387">
        <v>3.984</v>
      </c>
    </row>
    <row r="22388" spans="1:3">
      <c r="A22388" s="3" t="s">
        <v>29805</v>
      </c>
      <c r="B22388" s="2" t="s">
        <v>25512</v>
      </c>
      <c r="C22388">
        <v>5.9567999999999994</v>
      </c>
    </row>
    <row r="22389" spans="1:3">
      <c r="A22389" s="3" t="s">
        <v>29806</v>
      </c>
      <c r="B22389" s="2" t="s">
        <v>25512</v>
      </c>
      <c r="C22389">
        <v>7.6272000000000002</v>
      </c>
    </row>
    <row r="22390" spans="1:3">
      <c r="A22390" s="3" t="s">
        <v>29807</v>
      </c>
      <c r="B22390" s="2" t="s">
        <v>25512</v>
      </c>
      <c r="C22390">
        <v>7.8576000000000006</v>
      </c>
    </row>
    <row r="22391" spans="1:3">
      <c r="A22391" s="3" t="s">
        <v>29808</v>
      </c>
      <c r="B22391" s="2" t="s">
        <v>25512</v>
      </c>
      <c r="C22391">
        <v>10.3032</v>
      </c>
    </row>
    <row r="22392" spans="1:3">
      <c r="A22392" s="3" t="s">
        <v>29809</v>
      </c>
      <c r="B22392" s="2" t="s">
        <v>25522</v>
      </c>
      <c r="C22392">
        <v>5.5536000000000003</v>
      </c>
    </row>
    <row r="22393" spans="1:3">
      <c r="A22393" s="3" t="s">
        <v>29810</v>
      </c>
      <c r="B22393" s="2" t="s">
        <v>25522</v>
      </c>
      <c r="C22393">
        <v>5.9184000000000001</v>
      </c>
    </row>
    <row r="22394" spans="1:3">
      <c r="A22394" s="3" t="s">
        <v>29811</v>
      </c>
      <c r="B22394" s="2" t="s">
        <v>25522</v>
      </c>
      <c r="C22394">
        <v>7.1831999999999994</v>
      </c>
    </row>
    <row r="22395" spans="1:3">
      <c r="A22395" s="3" t="s">
        <v>29812</v>
      </c>
      <c r="B22395" s="2" t="s">
        <v>25522</v>
      </c>
      <c r="C22395">
        <v>10.281600000000001</v>
      </c>
    </row>
    <row r="22396" spans="1:3">
      <c r="A22396" s="3" t="s">
        <v>29813</v>
      </c>
      <c r="B22396" s="2" t="s">
        <v>25522</v>
      </c>
      <c r="C22396">
        <v>12.117599999999999</v>
      </c>
    </row>
    <row r="22397" spans="1:3">
      <c r="A22397" s="3" t="s">
        <v>29814</v>
      </c>
      <c r="B22397" s="2" t="s">
        <v>25537</v>
      </c>
      <c r="C22397">
        <v>8.4336000000000002</v>
      </c>
    </row>
    <row r="22398" spans="1:3">
      <c r="A22398" s="3" t="s">
        <v>29815</v>
      </c>
      <c r="B22398" s="2" t="s">
        <v>25537</v>
      </c>
      <c r="C22398">
        <v>8.8391999999999999</v>
      </c>
    </row>
    <row r="22399" spans="1:3">
      <c r="A22399" s="3" t="s">
        <v>29816</v>
      </c>
      <c r="B22399" s="2" t="s">
        <v>25537</v>
      </c>
      <c r="C22399">
        <v>10.0176</v>
      </c>
    </row>
    <row r="22400" spans="1:3">
      <c r="A22400" s="3" t="s">
        <v>29817</v>
      </c>
      <c r="B22400" s="2" t="s">
        <v>25537</v>
      </c>
      <c r="C22400">
        <v>11.716799999999999</v>
      </c>
    </row>
    <row r="22401" spans="1:3">
      <c r="A22401" s="3" t="s">
        <v>29818</v>
      </c>
      <c r="B22401" s="2" t="s">
        <v>25537</v>
      </c>
      <c r="C22401">
        <v>9.24</v>
      </c>
    </row>
    <row r="22402" spans="1:3">
      <c r="A22402" s="3" t="s">
        <v>29819</v>
      </c>
      <c r="B22402" s="2" t="s">
        <v>25537</v>
      </c>
      <c r="C22402">
        <v>10.0656</v>
      </c>
    </row>
    <row r="22403" spans="1:3">
      <c r="A22403" s="3" t="s">
        <v>29820</v>
      </c>
      <c r="B22403" s="2" t="s">
        <v>25537</v>
      </c>
      <c r="C22403">
        <v>10.101600000000001</v>
      </c>
    </row>
    <row r="22404" spans="1:3">
      <c r="A22404" s="3" t="s">
        <v>29821</v>
      </c>
      <c r="B22404" s="2" t="s">
        <v>25537</v>
      </c>
      <c r="C22404">
        <v>11.0496</v>
      </c>
    </row>
    <row r="22405" spans="1:3">
      <c r="A22405" s="3" t="s">
        <v>29822</v>
      </c>
      <c r="B22405" s="2" t="s">
        <v>25537</v>
      </c>
      <c r="C22405">
        <v>12.228</v>
      </c>
    </row>
    <row r="22406" spans="1:3">
      <c r="A22406" s="3" t="s">
        <v>29823</v>
      </c>
      <c r="B22406" s="2" t="s">
        <v>25537</v>
      </c>
      <c r="C22406">
        <v>13.855199999999998</v>
      </c>
    </row>
    <row r="22407" spans="1:3">
      <c r="A22407" s="3" t="s">
        <v>29824</v>
      </c>
      <c r="B22407" s="2" t="s">
        <v>25648</v>
      </c>
      <c r="C22407">
        <v>8.1408000000000005</v>
      </c>
    </row>
    <row r="22408" spans="1:3">
      <c r="A22408" s="3" t="s">
        <v>29825</v>
      </c>
      <c r="B22408" s="2" t="s">
        <v>25648</v>
      </c>
      <c r="C22408">
        <v>8.7672000000000008</v>
      </c>
    </row>
    <row r="22409" spans="1:3">
      <c r="A22409" s="3" t="s">
        <v>29826</v>
      </c>
      <c r="B22409" s="2" t="s">
        <v>25648</v>
      </c>
      <c r="C22409">
        <v>10.0968</v>
      </c>
    </row>
    <row r="22410" spans="1:3">
      <c r="A22410" s="3" t="s">
        <v>29827</v>
      </c>
      <c r="B22410" s="2" t="s">
        <v>25648</v>
      </c>
      <c r="C22410">
        <v>12.302399999999999</v>
      </c>
    </row>
    <row r="22411" spans="1:3">
      <c r="A22411" s="3" t="s">
        <v>29828</v>
      </c>
      <c r="B22411" s="2" t="s">
        <v>25648</v>
      </c>
      <c r="C22411">
        <v>14.7216</v>
      </c>
    </row>
    <row r="22412" spans="1:3">
      <c r="A22412" s="3" t="s">
        <v>29829</v>
      </c>
      <c r="B22412" s="2" t="s">
        <v>25648</v>
      </c>
      <c r="C22412">
        <v>18.333600000000001</v>
      </c>
    </row>
    <row r="22413" spans="1:3">
      <c r="A22413" s="3" t="s">
        <v>29830</v>
      </c>
      <c r="B22413" s="2" t="s">
        <v>25648</v>
      </c>
      <c r="C22413">
        <v>20.625599999999999</v>
      </c>
    </row>
    <row r="22414" spans="1:3">
      <c r="A22414" s="3" t="s">
        <v>29831</v>
      </c>
      <c r="B22414" s="2" t="s">
        <v>25648</v>
      </c>
      <c r="C22414">
        <v>29.4024</v>
      </c>
    </row>
    <row r="22415" spans="1:3">
      <c r="A22415" s="3" t="s">
        <v>29832</v>
      </c>
      <c r="B22415" s="2" t="s">
        <v>25648</v>
      </c>
      <c r="C22415">
        <v>41.416799999999995</v>
      </c>
    </row>
    <row r="22416" spans="1:3">
      <c r="A22416" s="3" t="s">
        <v>29833</v>
      </c>
      <c r="B22416" s="2" t="s">
        <v>25648</v>
      </c>
      <c r="C22416">
        <v>42.275999999999996</v>
      </c>
    </row>
    <row r="22417" spans="1:3">
      <c r="A22417" s="3" t="s">
        <v>29834</v>
      </c>
      <c r="B22417" s="2" t="s">
        <v>25650</v>
      </c>
      <c r="C22417">
        <v>10.6272</v>
      </c>
    </row>
    <row r="22418" spans="1:3">
      <c r="A22418" s="3" t="s">
        <v>29835</v>
      </c>
      <c r="B22418" s="2" t="s">
        <v>25650</v>
      </c>
      <c r="C22418">
        <v>10.8096</v>
      </c>
    </row>
    <row r="22419" spans="1:3">
      <c r="A22419" s="3" t="s">
        <v>29836</v>
      </c>
      <c r="B22419" s="2" t="s">
        <v>25650</v>
      </c>
      <c r="C22419">
        <v>10.9848</v>
      </c>
    </row>
    <row r="22420" spans="1:3">
      <c r="A22420" s="3" t="s">
        <v>29837</v>
      </c>
      <c r="B22420" s="2" t="s">
        <v>25650</v>
      </c>
      <c r="C22420">
        <v>11.3736</v>
      </c>
    </row>
    <row r="22421" spans="1:3">
      <c r="A22421" s="3" t="s">
        <v>29838</v>
      </c>
      <c r="B22421" s="2" t="s">
        <v>25650</v>
      </c>
      <c r="C22421">
        <v>12.0168</v>
      </c>
    </row>
    <row r="22422" spans="1:3">
      <c r="A22422" s="3" t="s">
        <v>29839</v>
      </c>
      <c r="B22422" s="2" t="s">
        <v>25650</v>
      </c>
      <c r="C22422">
        <v>13.931999999999999</v>
      </c>
    </row>
    <row r="22423" spans="1:3">
      <c r="A22423" s="3" t="s">
        <v>29840</v>
      </c>
      <c r="B22423" s="2" t="s">
        <v>25650</v>
      </c>
      <c r="C22423">
        <v>16.416</v>
      </c>
    </row>
    <row r="22424" spans="1:3">
      <c r="A22424" s="3" t="s">
        <v>29841</v>
      </c>
      <c r="B22424" s="2" t="s">
        <v>25650</v>
      </c>
      <c r="C22424">
        <v>17.906399999999998</v>
      </c>
    </row>
    <row r="22425" spans="1:3">
      <c r="A22425" s="3" t="s">
        <v>29842</v>
      </c>
      <c r="B22425" s="2" t="s">
        <v>25650</v>
      </c>
      <c r="C22425">
        <v>18.940799999999999</v>
      </c>
    </row>
    <row r="22426" spans="1:3">
      <c r="A22426" s="3" t="s">
        <v>29843</v>
      </c>
      <c r="B22426" s="2" t="s">
        <v>25662</v>
      </c>
      <c r="C22426">
        <v>9.4176000000000002</v>
      </c>
    </row>
    <row r="22427" spans="1:3">
      <c r="A22427" s="3" t="s">
        <v>29844</v>
      </c>
      <c r="B22427" s="2" t="s">
        <v>25662</v>
      </c>
      <c r="C22427">
        <v>9.6216000000000008</v>
      </c>
    </row>
    <row r="22428" spans="1:3">
      <c r="A22428" s="3" t="s">
        <v>29845</v>
      </c>
      <c r="B22428" s="2" t="s">
        <v>25662</v>
      </c>
      <c r="C22428">
        <v>9.7848000000000006</v>
      </c>
    </row>
    <row r="22429" spans="1:3">
      <c r="A22429" s="3" t="s">
        <v>29846</v>
      </c>
      <c r="B22429" s="2" t="s">
        <v>25662</v>
      </c>
      <c r="C22429">
        <v>12.410399999999999</v>
      </c>
    </row>
    <row r="22430" spans="1:3">
      <c r="A22430" s="3" t="s">
        <v>29847</v>
      </c>
      <c r="B22430" s="2" t="s">
        <v>25662</v>
      </c>
      <c r="C22430">
        <v>14.988</v>
      </c>
    </row>
    <row r="22431" spans="1:3">
      <c r="A22431" s="3" t="s">
        <v>29848</v>
      </c>
      <c r="B22431" s="2" t="s">
        <v>25662</v>
      </c>
      <c r="C22431">
        <v>20.476799999999997</v>
      </c>
    </row>
    <row r="22432" spans="1:3">
      <c r="A22432" s="3" t="s">
        <v>29849</v>
      </c>
      <c r="B22432" s="2" t="s">
        <v>25662</v>
      </c>
      <c r="C22432">
        <v>27.1464</v>
      </c>
    </row>
    <row r="22433" spans="1:3">
      <c r="A22433" s="3" t="s">
        <v>29850</v>
      </c>
      <c r="B22433" s="2" t="s">
        <v>25662</v>
      </c>
      <c r="C22433">
        <v>39.057600000000001</v>
      </c>
    </row>
    <row r="22434" spans="1:3">
      <c r="A22434" s="3" t="s">
        <v>29851</v>
      </c>
      <c r="B22434" s="2" t="s">
        <v>25662</v>
      </c>
      <c r="C22434">
        <v>52.991999999999997</v>
      </c>
    </row>
    <row r="22435" spans="1:3">
      <c r="A22435" s="3" t="s">
        <v>29852</v>
      </c>
      <c r="B22435" s="2" t="s">
        <v>25672</v>
      </c>
      <c r="C22435">
        <v>52.116</v>
      </c>
    </row>
    <row r="22436" spans="1:3">
      <c r="A22436" s="3" t="s">
        <v>29853</v>
      </c>
      <c r="B22436" s="2" t="s">
        <v>25672</v>
      </c>
      <c r="C22436">
        <v>78.016799999999989</v>
      </c>
    </row>
    <row r="22437" spans="1:3">
      <c r="A22437" s="3" t="s">
        <v>29854</v>
      </c>
      <c r="B22437" s="2" t="s">
        <v>25672</v>
      </c>
      <c r="C22437">
        <v>84.952799999999996</v>
      </c>
    </row>
    <row r="22438" spans="1:3">
      <c r="A22438" s="3" t="s">
        <v>29855</v>
      </c>
      <c r="B22438" s="2" t="s">
        <v>25672</v>
      </c>
      <c r="C22438">
        <v>96.724799999999988</v>
      </c>
    </row>
    <row r="22439" spans="1:3">
      <c r="A22439" s="3" t="s">
        <v>29856</v>
      </c>
      <c r="B22439" s="2" t="s">
        <v>25672</v>
      </c>
      <c r="C22439">
        <v>111.06</v>
      </c>
    </row>
    <row r="22440" spans="1:3">
      <c r="A22440" s="3" t="s">
        <v>29857</v>
      </c>
      <c r="B22440" s="2" t="s">
        <v>25682</v>
      </c>
      <c r="C22440">
        <v>57.110399999999998</v>
      </c>
    </row>
    <row r="22441" spans="1:3">
      <c r="A22441" s="3" t="s">
        <v>29858</v>
      </c>
      <c r="B22441" s="2" t="s">
        <v>25682</v>
      </c>
      <c r="C22441">
        <v>83.006399999999999</v>
      </c>
    </row>
    <row r="22442" spans="1:3">
      <c r="A22442" s="3" t="s">
        <v>29859</v>
      </c>
      <c r="B22442" s="2" t="s">
        <v>25682</v>
      </c>
      <c r="C22442">
        <v>89.942399999999992</v>
      </c>
    </row>
    <row r="22443" spans="1:3">
      <c r="A22443" s="3" t="s">
        <v>29860</v>
      </c>
      <c r="B22443" s="2" t="s">
        <v>25682</v>
      </c>
      <c r="C22443">
        <v>101.7144</v>
      </c>
    </row>
    <row r="22444" spans="1:3">
      <c r="A22444" s="3" t="s">
        <v>29861</v>
      </c>
      <c r="B22444" s="2" t="s">
        <v>25682</v>
      </c>
      <c r="C22444">
        <v>106.3344</v>
      </c>
    </row>
    <row r="22445" spans="1:3">
      <c r="A22445" s="3" t="s">
        <v>29862</v>
      </c>
      <c r="B22445" s="2" t="s">
        <v>25688</v>
      </c>
      <c r="C22445">
        <v>26.179199999999998</v>
      </c>
    </row>
    <row r="22446" spans="1:3">
      <c r="A22446" s="3" t="s">
        <v>29863</v>
      </c>
      <c r="B22446" s="2" t="s">
        <v>25688</v>
      </c>
      <c r="C22446">
        <v>30.883200000000002</v>
      </c>
    </row>
    <row r="22447" spans="1:3">
      <c r="A22447" s="3" t="s">
        <v>29864</v>
      </c>
      <c r="B22447" s="2" t="s">
        <v>25688</v>
      </c>
      <c r="C22447">
        <v>33.638399999999997</v>
      </c>
    </row>
    <row r="22448" spans="1:3">
      <c r="A22448" s="3" t="s">
        <v>29865</v>
      </c>
      <c r="B22448" s="2" t="s">
        <v>25688</v>
      </c>
      <c r="C22448">
        <v>38.217599999999997</v>
      </c>
    </row>
    <row r="22449" spans="1:3">
      <c r="A22449" s="3" t="s">
        <v>29866</v>
      </c>
      <c r="B22449" s="2" t="s">
        <v>25688</v>
      </c>
      <c r="C22449">
        <v>42.561599999999999</v>
      </c>
    </row>
    <row r="22450" spans="1:3">
      <c r="A22450" s="3" t="s">
        <v>29867</v>
      </c>
      <c r="B22450" s="2" t="s">
        <v>25700</v>
      </c>
      <c r="C22450">
        <v>4.8335999999999997</v>
      </c>
    </row>
    <row r="22451" spans="1:3">
      <c r="A22451" s="3" t="s">
        <v>29868</v>
      </c>
      <c r="B22451" s="2" t="s">
        <v>25702</v>
      </c>
      <c r="C22451">
        <v>18.2256</v>
      </c>
    </row>
    <row r="22452" spans="1:3">
      <c r="A22452" s="3" t="s">
        <v>29869</v>
      </c>
      <c r="B22452" s="2" t="s">
        <v>25702</v>
      </c>
      <c r="C22452">
        <v>19.996799999999997</v>
      </c>
    </row>
    <row r="22453" spans="1:3">
      <c r="A22453" s="3" t="s">
        <v>29870</v>
      </c>
      <c r="B22453" s="2" t="s">
        <v>25702</v>
      </c>
      <c r="C22453">
        <v>23.959199999999999</v>
      </c>
    </row>
    <row r="22454" spans="1:3">
      <c r="A22454" s="3" t="s">
        <v>29871</v>
      </c>
      <c r="B22454" s="2" t="s">
        <v>25702</v>
      </c>
      <c r="C22454">
        <v>26.049600000000002</v>
      </c>
    </row>
    <row r="22455" spans="1:3">
      <c r="A22455" s="3" t="s">
        <v>29872</v>
      </c>
      <c r="B22455" s="2" t="s">
        <v>25702</v>
      </c>
      <c r="C22455">
        <v>28.3584</v>
      </c>
    </row>
    <row r="22456" spans="1:3">
      <c r="A22456" s="3" t="s">
        <v>29873</v>
      </c>
      <c r="B22456" s="2" t="s">
        <v>25702</v>
      </c>
      <c r="C22456">
        <v>33.693599999999996</v>
      </c>
    </row>
    <row r="22457" spans="1:3">
      <c r="A22457" s="3" t="s">
        <v>29874</v>
      </c>
      <c r="B22457" s="2" t="s">
        <v>25702</v>
      </c>
      <c r="C22457">
        <v>46.552799999999998</v>
      </c>
    </row>
    <row r="22458" spans="1:3">
      <c r="A22458" s="3" t="s">
        <v>29875</v>
      </c>
      <c r="B22458" s="2" t="s">
        <v>25702</v>
      </c>
      <c r="C22458">
        <v>61.524000000000001</v>
      </c>
    </row>
    <row r="22459" spans="1:3">
      <c r="A22459" s="3" t="s">
        <v>29876</v>
      </c>
      <c r="B22459" s="2" t="s">
        <v>25702</v>
      </c>
      <c r="C22459">
        <v>70.480800000000002</v>
      </c>
    </row>
    <row r="22460" spans="1:3">
      <c r="A22460" s="3" t="s">
        <v>29877</v>
      </c>
      <c r="B22460" s="2" t="s">
        <v>25746</v>
      </c>
      <c r="C22460">
        <v>2.8415999999999997</v>
      </c>
    </row>
    <row r="22461" spans="1:3">
      <c r="A22461" s="3" t="s">
        <v>29878</v>
      </c>
      <c r="B22461" s="2" t="s">
        <v>25746</v>
      </c>
      <c r="C22461">
        <v>7.9775999999999998</v>
      </c>
    </row>
    <row r="22462" spans="1:3">
      <c r="A22462" s="3" t="s">
        <v>29879</v>
      </c>
      <c r="B22462" s="2" t="s">
        <v>25746</v>
      </c>
      <c r="C22462">
        <v>3.0648</v>
      </c>
    </row>
    <row r="22463" spans="1:3">
      <c r="A22463" s="3" t="s">
        <v>29880</v>
      </c>
      <c r="B22463" s="2" t="s">
        <v>25746</v>
      </c>
      <c r="C22463">
        <v>3.3984000000000001</v>
      </c>
    </row>
    <row r="22464" spans="1:3">
      <c r="A22464" s="3" t="s">
        <v>29881</v>
      </c>
      <c r="B22464" s="2" t="s">
        <v>25746</v>
      </c>
      <c r="C22464">
        <v>3.8519999999999999</v>
      </c>
    </row>
    <row r="22465" spans="1:3">
      <c r="A22465" s="3" t="s">
        <v>29882</v>
      </c>
      <c r="B22465" s="2" t="s">
        <v>25746</v>
      </c>
      <c r="C22465">
        <v>4.5503999999999998</v>
      </c>
    </row>
    <row r="22466" spans="1:3">
      <c r="A22466" s="3" t="s">
        <v>29883</v>
      </c>
      <c r="B22466" s="2" t="s">
        <v>25746</v>
      </c>
      <c r="C22466">
        <v>5.1383999999999999</v>
      </c>
    </row>
    <row r="22467" spans="1:3">
      <c r="A22467" s="3" t="s">
        <v>29884</v>
      </c>
      <c r="B22467" s="2" t="s">
        <v>25746</v>
      </c>
      <c r="C22467">
        <v>8.6208000000000009</v>
      </c>
    </row>
    <row r="22468" spans="1:3">
      <c r="A22468" s="3" t="s">
        <v>29885</v>
      </c>
      <c r="B22468" s="2" t="s">
        <v>25746</v>
      </c>
      <c r="C22468">
        <v>9.525599999999999</v>
      </c>
    </row>
    <row r="22469" spans="1:3">
      <c r="A22469" s="3" t="s">
        <v>29886</v>
      </c>
      <c r="B22469" s="2" t="s">
        <v>25746</v>
      </c>
      <c r="C22469">
        <v>10.972799999999999</v>
      </c>
    </row>
    <row r="22470" spans="1:3">
      <c r="A22470" s="3" t="s">
        <v>29887</v>
      </c>
      <c r="B22470" s="2" t="s">
        <v>25759</v>
      </c>
      <c r="C22470">
        <v>5.88</v>
      </c>
    </row>
    <row r="22471" spans="1:3">
      <c r="A22471" s="3" t="s">
        <v>29888</v>
      </c>
      <c r="B22471" s="2" t="s">
        <v>25759</v>
      </c>
      <c r="C22471">
        <v>5.9135999999999997</v>
      </c>
    </row>
    <row r="22472" spans="1:3">
      <c r="A22472" s="3" t="s">
        <v>29889</v>
      </c>
      <c r="B22472" s="2" t="s">
        <v>25759</v>
      </c>
      <c r="C22472">
        <v>8.2823999999999991</v>
      </c>
    </row>
    <row r="22473" spans="1:3">
      <c r="A22473" s="3" t="s">
        <v>29890</v>
      </c>
      <c r="B22473" s="2" t="s">
        <v>25761</v>
      </c>
      <c r="C22473">
        <v>5.3351999999999995</v>
      </c>
    </row>
    <row r="22474" spans="1:3">
      <c r="A22474" s="3" t="s">
        <v>29891</v>
      </c>
      <c r="B22474" s="2" t="s">
        <v>25761</v>
      </c>
      <c r="C22474">
        <v>5.6520000000000001</v>
      </c>
    </row>
    <row r="22475" spans="1:3">
      <c r="A22475" s="3" t="s">
        <v>29892</v>
      </c>
      <c r="B22475" s="2" t="s">
        <v>25761</v>
      </c>
      <c r="C22475">
        <v>6.4584000000000001</v>
      </c>
    </row>
    <row r="22476" spans="1:3">
      <c r="A22476" s="3" t="s">
        <v>29893</v>
      </c>
      <c r="B22476" s="2" t="s">
        <v>25761</v>
      </c>
      <c r="C22476">
        <v>8.6712000000000007</v>
      </c>
    </row>
    <row r="22477" spans="1:3">
      <c r="A22477" s="3" t="s">
        <v>29894</v>
      </c>
      <c r="B22477" s="2" t="s">
        <v>25761</v>
      </c>
      <c r="C22477">
        <v>10.224</v>
      </c>
    </row>
    <row r="22478" spans="1:3">
      <c r="A22478" s="3" t="s">
        <v>29895</v>
      </c>
      <c r="B22478" s="2" t="s">
        <v>25761</v>
      </c>
      <c r="C22478">
        <v>15.664799999999998</v>
      </c>
    </row>
    <row r="22479" spans="1:3">
      <c r="A22479" s="3" t="s">
        <v>29896</v>
      </c>
      <c r="B22479" s="2" t="s">
        <v>25761</v>
      </c>
      <c r="C22479">
        <v>21.5136</v>
      </c>
    </row>
    <row r="22480" spans="1:3">
      <c r="A22480" s="3" t="s">
        <v>29897</v>
      </c>
      <c r="B22480" s="2" t="s">
        <v>25761</v>
      </c>
      <c r="C22480">
        <v>24.623999999999999</v>
      </c>
    </row>
    <row r="22481" spans="1:3">
      <c r="A22481" s="3" t="s">
        <v>29898</v>
      </c>
      <c r="B22481" s="2" t="s">
        <v>25761</v>
      </c>
      <c r="C22481">
        <v>32.159999999999997</v>
      </c>
    </row>
    <row r="22482" spans="1:3">
      <c r="A22482" s="3" t="s">
        <v>29899</v>
      </c>
      <c r="B22482" s="2" t="s">
        <v>25771</v>
      </c>
      <c r="C22482">
        <v>9.3504000000000005</v>
      </c>
    </row>
    <row r="22483" spans="1:3">
      <c r="A22483" s="3" t="s">
        <v>29900</v>
      </c>
      <c r="B22483" s="2" t="s">
        <v>25771</v>
      </c>
      <c r="C22483">
        <v>9.6335999999999995</v>
      </c>
    </row>
    <row r="22484" spans="1:3">
      <c r="A22484" s="3" t="s">
        <v>29901</v>
      </c>
      <c r="B22484" s="2" t="s">
        <v>25771</v>
      </c>
      <c r="C22484">
        <v>9.8783999999999992</v>
      </c>
    </row>
    <row r="22485" spans="1:3">
      <c r="A22485" s="3" t="s">
        <v>29902</v>
      </c>
      <c r="B22485" s="2" t="s">
        <v>25771</v>
      </c>
      <c r="C22485">
        <v>12.384</v>
      </c>
    </row>
    <row r="22486" spans="1:3">
      <c r="A22486" s="3" t="s">
        <v>29903</v>
      </c>
      <c r="B22486" s="2" t="s">
        <v>25771</v>
      </c>
      <c r="C22486">
        <v>15.136799999999999</v>
      </c>
    </row>
    <row r="22487" spans="1:3">
      <c r="A22487" s="3" t="s">
        <v>29904</v>
      </c>
      <c r="B22487" s="2" t="s">
        <v>25771</v>
      </c>
      <c r="C22487">
        <v>21.770399999999999</v>
      </c>
    </row>
    <row r="22488" spans="1:3">
      <c r="A22488" s="3" t="s">
        <v>29905</v>
      </c>
      <c r="B22488" s="2" t="s">
        <v>25771</v>
      </c>
      <c r="C22488">
        <v>32.265599999999999</v>
      </c>
    </row>
    <row r="22489" spans="1:3">
      <c r="A22489" s="3" t="s">
        <v>29906</v>
      </c>
      <c r="B22489" s="2" t="s">
        <v>25771</v>
      </c>
      <c r="C22489">
        <v>42.273599999999995</v>
      </c>
    </row>
    <row r="22490" spans="1:3">
      <c r="A22490" s="3" t="s">
        <v>29907</v>
      </c>
      <c r="B22490" s="2" t="s">
        <v>25771</v>
      </c>
      <c r="C22490">
        <v>54.201599999999999</v>
      </c>
    </row>
    <row r="22491" spans="1:3">
      <c r="A22491" s="3" t="s">
        <v>29908</v>
      </c>
      <c r="B22491" s="2" t="s">
        <v>25781</v>
      </c>
      <c r="C22491">
        <v>19.396799999999999</v>
      </c>
    </row>
    <row r="22492" spans="1:3">
      <c r="A22492" s="3" t="s">
        <v>29909</v>
      </c>
      <c r="B22492" s="2" t="s">
        <v>25781</v>
      </c>
      <c r="C22492">
        <v>24.096</v>
      </c>
    </row>
    <row r="22493" spans="1:3">
      <c r="A22493" s="3" t="s">
        <v>29910</v>
      </c>
      <c r="B22493" s="2" t="s">
        <v>25781</v>
      </c>
      <c r="C22493">
        <v>28.423200000000001</v>
      </c>
    </row>
    <row r="22494" spans="1:3">
      <c r="A22494" s="3" t="s">
        <v>29911</v>
      </c>
      <c r="B22494" s="2" t="s">
        <v>25781</v>
      </c>
      <c r="C22494">
        <v>33.844799999999999</v>
      </c>
    </row>
    <row r="22495" spans="1:3">
      <c r="A22495" s="3" t="s">
        <v>29912</v>
      </c>
      <c r="B22495" s="2" t="s">
        <v>25781</v>
      </c>
      <c r="C22495">
        <v>38.3904</v>
      </c>
    </row>
    <row r="22496" spans="1:3">
      <c r="A22496" s="3" t="s">
        <v>29913</v>
      </c>
      <c r="B22496" s="2" t="s">
        <v>26022</v>
      </c>
      <c r="C22496">
        <v>8.361600000000001</v>
      </c>
    </row>
    <row r="22497" spans="1:3">
      <c r="A22497" s="3" t="s">
        <v>29914</v>
      </c>
      <c r="B22497" s="2" t="s">
        <v>26022</v>
      </c>
      <c r="C22497">
        <v>9.5519999999999996</v>
      </c>
    </row>
    <row r="22498" spans="1:3">
      <c r="A22498" s="3" t="s">
        <v>29915</v>
      </c>
      <c r="B22498" s="2" t="s">
        <v>26022</v>
      </c>
      <c r="C22498">
        <v>14.6328</v>
      </c>
    </row>
    <row r="22499" spans="1:3">
      <c r="A22499" s="3" t="s">
        <v>29916</v>
      </c>
      <c r="B22499" s="2" t="s">
        <v>26022</v>
      </c>
      <c r="C22499">
        <v>20.097599999999996</v>
      </c>
    </row>
    <row r="22500" spans="1:3">
      <c r="A22500" s="3" t="s">
        <v>29917</v>
      </c>
      <c r="B22500" s="2" t="s">
        <v>26022</v>
      </c>
      <c r="C22500">
        <v>23.003999999999998</v>
      </c>
    </row>
    <row r="22501" spans="1:3">
      <c r="A22501" s="3" t="s">
        <v>29918</v>
      </c>
      <c r="B22501" s="2" t="s">
        <v>26022</v>
      </c>
      <c r="C22501">
        <v>30.047999999999998</v>
      </c>
    </row>
    <row r="22502" spans="1:3">
      <c r="A22502" s="3" t="s">
        <v>29919</v>
      </c>
      <c r="B22502" s="2" t="s">
        <v>26022</v>
      </c>
      <c r="C22502">
        <v>5.1359999999999992</v>
      </c>
    </row>
    <row r="22503" spans="1:3">
      <c r="A22503" s="3" t="s">
        <v>29920</v>
      </c>
      <c r="B22503" s="2" t="s">
        <v>26022</v>
      </c>
      <c r="C22503">
        <v>5.3999999999999995</v>
      </c>
    </row>
    <row r="22504" spans="1:3">
      <c r="A22504" s="3" t="s">
        <v>29921</v>
      </c>
      <c r="B22504" s="2" t="s">
        <v>26022</v>
      </c>
      <c r="C22504">
        <v>5.6159999999999997</v>
      </c>
    </row>
    <row r="22505" spans="1:3">
      <c r="A22505" s="3" t="s">
        <v>29922</v>
      </c>
      <c r="B22505" s="2" t="s">
        <v>26022</v>
      </c>
      <c r="C22505">
        <v>8.1</v>
      </c>
    </row>
    <row r="22506" spans="1:3">
      <c r="A22506" s="3" t="s">
        <v>29923</v>
      </c>
      <c r="B22506" s="2" t="s">
        <v>26022</v>
      </c>
      <c r="C22506">
        <v>9.5519999999999996</v>
      </c>
    </row>
    <row r="22507" spans="1:3">
      <c r="A22507" s="3" t="s">
        <v>29924</v>
      </c>
      <c r="B22507" s="2" t="s">
        <v>26022</v>
      </c>
      <c r="C22507">
        <v>14.6328</v>
      </c>
    </row>
    <row r="22508" spans="1:3">
      <c r="A22508" s="3" t="s">
        <v>29925</v>
      </c>
      <c r="B22508" s="2" t="s">
        <v>26022</v>
      </c>
      <c r="C22508">
        <v>20.097599999999996</v>
      </c>
    </row>
    <row r="22509" spans="1:3">
      <c r="A22509" s="3" t="s">
        <v>29926</v>
      </c>
      <c r="B22509" s="2" t="s">
        <v>26022</v>
      </c>
      <c r="C22509">
        <v>23.003999999999998</v>
      </c>
    </row>
    <row r="22510" spans="1:3">
      <c r="A22510" s="3" t="s">
        <v>29927</v>
      </c>
      <c r="B22510" s="2" t="s">
        <v>26022</v>
      </c>
      <c r="C22510">
        <v>30.047999999999998</v>
      </c>
    </row>
    <row r="22511" spans="1:3">
      <c r="A22511" s="3" t="s">
        <v>29928</v>
      </c>
      <c r="B22511" s="2" t="s">
        <v>26022</v>
      </c>
      <c r="C22511">
        <v>5.7240000000000002</v>
      </c>
    </row>
    <row r="22512" spans="1:3">
      <c r="A22512" s="3" t="s">
        <v>29929</v>
      </c>
      <c r="B22512" s="2" t="s">
        <v>26022</v>
      </c>
      <c r="C22512">
        <v>6.057599999999999</v>
      </c>
    </row>
    <row r="22513" spans="1:3">
      <c r="A22513" s="3" t="s">
        <v>29930</v>
      </c>
      <c r="B22513" s="2" t="s">
        <v>26022</v>
      </c>
      <c r="C22513">
        <v>6.9191999999999991</v>
      </c>
    </row>
    <row r="22514" spans="1:3">
      <c r="A22514" s="3" t="s">
        <v>29931</v>
      </c>
      <c r="B22514" s="2" t="s">
        <v>26022</v>
      </c>
      <c r="C22514">
        <v>9.3048000000000002</v>
      </c>
    </row>
    <row r="22515" spans="1:3">
      <c r="A22515" s="3" t="s">
        <v>29932</v>
      </c>
      <c r="B22515" s="2" t="s">
        <v>26022</v>
      </c>
      <c r="C22515">
        <v>10.960800000000001</v>
      </c>
    </row>
    <row r="22516" spans="1:3">
      <c r="A22516" s="3" t="s">
        <v>29933</v>
      </c>
      <c r="B22516" s="2" t="s">
        <v>26022</v>
      </c>
      <c r="C22516">
        <v>16.795200000000001</v>
      </c>
    </row>
    <row r="22517" spans="1:3">
      <c r="A22517" s="3" t="s">
        <v>29934</v>
      </c>
      <c r="B22517" s="2" t="s">
        <v>26022</v>
      </c>
      <c r="C22517">
        <v>23.071199999999997</v>
      </c>
    </row>
    <row r="22518" spans="1:3">
      <c r="A22518" s="3" t="s">
        <v>29935</v>
      </c>
      <c r="B22518" s="2" t="s">
        <v>26022</v>
      </c>
      <c r="C22518">
        <v>26.409600000000001</v>
      </c>
    </row>
    <row r="22519" spans="1:3">
      <c r="A22519" s="3" t="s">
        <v>29936</v>
      </c>
      <c r="B22519" s="2" t="s">
        <v>26022</v>
      </c>
      <c r="C22519">
        <v>34.480799999999995</v>
      </c>
    </row>
    <row r="22520" spans="1:3">
      <c r="A22520" s="3" t="s">
        <v>29937</v>
      </c>
      <c r="B22520" s="2" t="s">
        <v>26022</v>
      </c>
      <c r="C22520">
        <v>7.1183999999999994</v>
      </c>
    </row>
    <row r="22521" spans="1:3">
      <c r="A22521" s="3" t="s">
        <v>29938</v>
      </c>
      <c r="B22521" s="2" t="s">
        <v>26022</v>
      </c>
      <c r="C22521">
        <v>7.8983999999999988</v>
      </c>
    </row>
    <row r="22522" spans="1:3">
      <c r="A22522" s="3" t="s">
        <v>29939</v>
      </c>
      <c r="B22522" s="2" t="s">
        <v>26022</v>
      </c>
      <c r="C22522">
        <v>8.9304000000000006</v>
      </c>
    </row>
    <row r="22523" spans="1:3">
      <c r="A22523" s="3" t="s">
        <v>29940</v>
      </c>
      <c r="B22523" s="2" t="s">
        <v>26022</v>
      </c>
      <c r="C22523">
        <v>14.6328</v>
      </c>
    </row>
    <row r="22524" spans="1:3">
      <c r="A22524" s="3" t="s">
        <v>29941</v>
      </c>
      <c r="B22524" s="2" t="s">
        <v>26022</v>
      </c>
      <c r="C22524">
        <v>20.097599999999996</v>
      </c>
    </row>
    <row r="22525" spans="1:3">
      <c r="A22525" s="3" t="s">
        <v>29942</v>
      </c>
      <c r="B22525" s="2" t="s">
        <v>26022</v>
      </c>
      <c r="C22525">
        <v>23.003999999999998</v>
      </c>
    </row>
    <row r="22526" spans="1:3">
      <c r="A22526" s="3" t="s">
        <v>29943</v>
      </c>
      <c r="B22526" s="2" t="s">
        <v>26022</v>
      </c>
      <c r="C22526">
        <v>30.047999999999998</v>
      </c>
    </row>
    <row r="22527" spans="1:3">
      <c r="A22527" s="3" t="s">
        <v>29944</v>
      </c>
      <c r="B22527" s="2" t="s">
        <v>26066</v>
      </c>
      <c r="C22527">
        <v>9.24</v>
      </c>
    </row>
    <row r="22528" spans="1:3">
      <c r="A22528" s="3" t="s">
        <v>29945</v>
      </c>
      <c r="B22528" s="2" t="s">
        <v>26066</v>
      </c>
      <c r="C22528">
        <v>9.7319999999999993</v>
      </c>
    </row>
    <row r="22529" spans="1:3">
      <c r="A22529" s="3" t="s">
        <v>29946</v>
      </c>
      <c r="B22529" s="2" t="s">
        <v>26066</v>
      </c>
      <c r="C22529">
        <v>10.569599999999999</v>
      </c>
    </row>
    <row r="22530" spans="1:3">
      <c r="A22530" s="3" t="s">
        <v>29947</v>
      </c>
      <c r="B22530" s="2" t="s">
        <v>26066</v>
      </c>
      <c r="C22530">
        <v>11.414400000000001</v>
      </c>
    </row>
    <row r="22531" spans="1:3">
      <c r="A22531" s="3" t="s">
        <v>29948</v>
      </c>
      <c r="B22531" s="2" t="s">
        <v>26066</v>
      </c>
      <c r="C22531">
        <v>12.276</v>
      </c>
    </row>
    <row r="22532" spans="1:3">
      <c r="A22532" s="3" t="s">
        <v>29949</v>
      </c>
      <c r="B22532" s="2" t="s">
        <v>26066</v>
      </c>
      <c r="C22532">
        <v>13.363199999999999</v>
      </c>
    </row>
    <row r="22533" spans="1:3">
      <c r="A22533" s="3" t="s">
        <v>29950</v>
      </c>
      <c r="B22533" s="2" t="s">
        <v>26066</v>
      </c>
      <c r="C22533">
        <v>3.8856000000000002</v>
      </c>
    </row>
    <row r="22534" spans="1:3">
      <c r="A22534" s="3" t="s">
        <v>29951</v>
      </c>
      <c r="B22534" s="2" t="s">
        <v>26066</v>
      </c>
      <c r="C22534">
        <v>4.0775999999999994</v>
      </c>
    </row>
    <row r="22535" spans="1:3">
      <c r="A22535" s="3" t="s">
        <v>29952</v>
      </c>
      <c r="B22535" s="2" t="s">
        <v>26066</v>
      </c>
      <c r="C22535">
        <v>4.1879999999999997</v>
      </c>
    </row>
    <row r="22536" spans="1:3">
      <c r="A22536" s="3" t="s">
        <v>29953</v>
      </c>
      <c r="B22536" s="2" t="s">
        <v>26066</v>
      </c>
      <c r="C22536">
        <v>4.3679999999999994</v>
      </c>
    </row>
    <row r="22537" spans="1:3">
      <c r="A22537" s="3" t="s">
        <v>29954</v>
      </c>
      <c r="B22537" s="2" t="s">
        <v>26066</v>
      </c>
      <c r="C22537">
        <v>4.5119999999999996</v>
      </c>
    </row>
    <row r="22538" spans="1:3">
      <c r="A22538" s="3" t="s">
        <v>29955</v>
      </c>
      <c r="B22538" s="2" t="s">
        <v>26066</v>
      </c>
      <c r="C22538">
        <v>5.9543999999999997</v>
      </c>
    </row>
    <row r="22539" spans="1:3">
      <c r="A22539" s="3" t="s">
        <v>29956</v>
      </c>
      <c r="B22539" s="2" t="s">
        <v>26066</v>
      </c>
      <c r="C22539">
        <v>8.5919999999999987</v>
      </c>
    </row>
    <row r="22540" spans="1:3">
      <c r="A22540" s="3" t="s">
        <v>29957</v>
      </c>
      <c r="B22540" s="2" t="s">
        <v>26066</v>
      </c>
      <c r="C22540">
        <v>9.0648</v>
      </c>
    </row>
    <row r="22541" spans="1:3">
      <c r="A22541" s="3" t="s">
        <v>29958</v>
      </c>
      <c r="B22541" s="2" t="s">
        <v>26066</v>
      </c>
      <c r="C22541">
        <v>9.6744000000000003</v>
      </c>
    </row>
    <row r="22542" spans="1:3">
      <c r="A22542" s="3" t="s">
        <v>29959</v>
      </c>
      <c r="B22542" s="2" t="s">
        <v>26066</v>
      </c>
      <c r="C22542">
        <v>4.32</v>
      </c>
    </row>
    <row r="22543" spans="1:3">
      <c r="A22543" s="3" t="s">
        <v>29960</v>
      </c>
      <c r="B22543" s="2" t="s">
        <v>26066</v>
      </c>
      <c r="C22543">
        <v>4.5311999999999992</v>
      </c>
    </row>
    <row r="22544" spans="1:3">
      <c r="A22544" s="3" t="s">
        <v>29961</v>
      </c>
      <c r="B22544" s="2" t="s">
        <v>26066</v>
      </c>
      <c r="C22544">
        <v>4.6511999999999993</v>
      </c>
    </row>
    <row r="22545" spans="1:3">
      <c r="A22545" s="3" t="s">
        <v>29962</v>
      </c>
      <c r="B22545" s="2" t="s">
        <v>26066</v>
      </c>
      <c r="C22545">
        <v>4.8575999999999997</v>
      </c>
    </row>
    <row r="22546" spans="1:3">
      <c r="A22546" s="3" t="s">
        <v>29963</v>
      </c>
      <c r="B22546" s="2" t="s">
        <v>26066</v>
      </c>
      <c r="C22546">
        <v>5.0159999999999991</v>
      </c>
    </row>
    <row r="22547" spans="1:3">
      <c r="A22547" s="3" t="s">
        <v>29964</v>
      </c>
      <c r="B22547" s="2" t="s">
        <v>26066</v>
      </c>
      <c r="C22547">
        <v>6.6167999999999996</v>
      </c>
    </row>
    <row r="22548" spans="1:3">
      <c r="A22548" s="3" t="s">
        <v>29965</v>
      </c>
      <c r="B22548" s="2" t="s">
        <v>26066</v>
      </c>
      <c r="C22548">
        <v>9.5472000000000001</v>
      </c>
    </row>
    <row r="22549" spans="1:3">
      <c r="A22549" s="3" t="s">
        <v>29966</v>
      </c>
      <c r="B22549" s="2" t="s">
        <v>26066</v>
      </c>
      <c r="C22549">
        <v>10.070399999999999</v>
      </c>
    </row>
    <row r="22550" spans="1:3">
      <c r="A22550" s="3" t="s">
        <v>29967</v>
      </c>
      <c r="B22550" s="2" t="s">
        <v>26066</v>
      </c>
      <c r="C22550">
        <v>10.7448</v>
      </c>
    </row>
    <row r="22551" spans="1:3">
      <c r="A22551" s="3" t="s">
        <v>29968</v>
      </c>
      <c r="B22551" s="2" t="s">
        <v>26066</v>
      </c>
      <c r="C22551">
        <v>4.7519999999999998</v>
      </c>
    </row>
    <row r="22552" spans="1:3">
      <c r="A22552" s="3" t="s">
        <v>29969</v>
      </c>
      <c r="B22552" s="2" t="s">
        <v>26066</v>
      </c>
      <c r="C22552">
        <v>4.9847999999999999</v>
      </c>
    </row>
    <row r="22553" spans="1:3">
      <c r="A22553" s="3" t="s">
        <v>29970</v>
      </c>
      <c r="B22553" s="2" t="s">
        <v>26066</v>
      </c>
      <c r="C22553">
        <v>5.1215999999999999</v>
      </c>
    </row>
    <row r="22554" spans="1:3">
      <c r="A22554" s="3" t="s">
        <v>29971</v>
      </c>
      <c r="B22554" s="2" t="s">
        <v>26066</v>
      </c>
      <c r="C22554">
        <v>5.5175999999999998</v>
      </c>
    </row>
    <row r="22555" spans="1:3">
      <c r="A22555" s="3" t="s">
        <v>29972</v>
      </c>
      <c r="B22555" s="2" t="s">
        <v>26066</v>
      </c>
      <c r="C22555">
        <v>6.4224000000000006</v>
      </c>
    </row>
    <row r="22556" spans="1:3">
      <c r="A22556" s="3" t="s">
        <v>29973</v>
      </c>
      <c r="B22556" s="2" t="s">
        <v>26066</v>
      </c>
      <c r="C22556">
        <v>7.2720000000000002</v>
      </c>
    </row>
    <row r="22557" spans="1:3">
      <c r="A22557" s="3" t="s">
        <v>29974</v>
      </c>
      <c r="B22557" s="2" t="s">
        <v>26066</v>
      </c>
      <c r="C22557">
        <v>10.5</v>
      </c>
    </row>
    <row r="22558" spans="1:3">
      <c r="A22558" s="3" t="s">
        <v>29975</v>
      </c>
      <c r="B22558" s="2" t="s">
        <v>26106</v>
      </c>
      <c r="C22558">
        <v>16.953599999999998</v>
      </c>
    </row>
    <row r="22559" spans="1:3">
      <c r="A22559" s="3" t="s">
        <v>29976</v>
      </c>
      <c r="B22559" s="2" t="s">
        <v>26106</v>
      </c>
      <c r="C22559">
        <v>20.445599999999999</v>
      </c>
    </row>
    <row r="22560" spans="1:3">
      <c r="A22560" s="3" t="s">
        <v>29977</v>
      </c>
      <c r="B22560" s="2" t="s">
        <v>26106</v>
      </c>
      <c r="C22560">
        <v>13.6656</v>
      </c>
    </row>
    <row r="22561" spans="1:3">
      <c r="A22561" s="3" t="s">
        <v>29978</v>
      </c>
      <c r="B22561" s="2" t="s">
        <v>26106</v>
      </c>
      <c r="C22561">
        <v>15.657599999999999</v>
      </c>
    </row>
    <row r="22562" spans="1:3">
      <c r="A22562" s="3" t="s">
        <v>29979</v>
      </c>
      <c r="B22562" s="2" t="s">
        <v>25860</v>
      </c>
      <c r="C22562">
        <v>19.941600000000001</v>
      </c>
    </row>
    <row r="22563" spans="1:3">
      <c r="A22563" s="3" t="s">
        <v>29980</v>
      </c>
      <c r="B22563" s="2" t="s">
        <v>25860</v>
      </c>
      <c r="C22563">
        <v>21.746399999999998</v>
      </c>
    </row>
    <row r="22564" spans="1:3">
      <c r="A22564" s="3" t="s">
        <v>29981</v>
      </c>
      <c r="B22564" s="2" t="s">
        <v>25860</v>
      </c>
      <c r="C22564">
        <v>23.877599999999997</v>
      </c>
    </row>
    <row r="22565" spans="1:3">
      <c r="A22565" s="3" t="s">
        <v>29982</v>
      </c>
      <c r="B22565" s="2" t="s">
        <v>25860</v>
      </c>
      <c r="C22565">
        <v>26.507999999999999</v>
      </c>
    </row>
    <row r="22566" spans="1:3">
      <c r="A22566" s="3" t="s">
        <v>29983</v>
      </c>
      <c r="B22566" s="2" t="s">
        <v>25860</v>
      </c>
      <c r="C22566">
        <v>28.411199999999997</v>
      </c>
    </row>
    <row r="22567" spans="1:3">
      <c r="A22567" s="3" t="s">
        <v>29984</v>
      </c>
      <c r="B22567" s="2" t="s">
        <v>26549</v>
      </c>
      <c r="C22567">
        <v>15.477599999999999</v>
      </c>
    </row>
    <row r="22568" spans="1:3">
      <c r="A22568" s="3" t="s">
        <v>29985</v>
      </c>
      <c r="B22568" s="2" t="s">
        <v>26549</v>
      </c>
      <c r="C22568">
        <v>24.710399999999996</v>
      </c>
    </row>
    <row r="22569" spans="1:3">
      <c r="A22569" s="3" t="s">
        <v>29986</v>
      </c>
      <c r="B22569" s="2" t="s">
        <v>26549</v>
      </c>
      <c r="C22569">
        <v>29.383200000000002</v>
      </c>
    </row>
    <row r="22570" spans="1:3">
      <c r="A22570" s="3" t="s">
        <v>29987</v>
      </c>
      <c r="B22570" s="2" t="s">
        <v>26549</v>
      </c>
      <c r="C22570">
        <v>9.0815999999999999</v>
      </c>
    </row>
    <row r="22571" spans="1:3">
      <c r="A22571" s="3" t="s">
        <v>29988</v>
      </c>
      <c r="B22571" s="2" t="s">
        <v>26549</v>
      </c>
      <c r="C22571">
        <v>9.2303999999999995</v>
      </c>
    </row>
    <row r="22572" spans="1:3">
      <c r="A22572" s="3" t="s">
        <v>29989</v>
      </c>
      <c r="B22572" s="2" t="s">
        <v>26549</v>
      </c>
      <c r="C22572">
        <v>12.098399999999998</v>
      </c>
    </row>
    <row r="22573" spans="1:3">
      <c r="A22573" s="3" t="s">
        <v>29990</v>
      </c>
      <c r="B22573" s="2" t="s">
        <v>26549</v>
      </c>
      <c r="C22573">
        <v>12.2136</v>
      </c>
    </row>
    <row r="22574" spans="1:3">
      <c r="A22574" s="3" t="s">
        <v>29991</v>
      </c>
      <c r="B22574" s="2" t="s">
        <v>26549</v>
      </c>
      <c r="C22574">
        <v>12.441600000000001</v>
      </c>
    </row>
    <row r="22575" spans="1:3">
      <c r="A22575" s="3" t="s">
        <v>29992</v>
      </c>
      <c r="B22575" s="2" t="s">
        <v>26549</v>
      </c>
      <c r="C22575">
        <v>13.4712</v>
      </c>
    </row>
    <row r="22576" spans="1:3">
      <c r="A22576" s="3" t="s">
        <v>29993</v>
      </c>
      <c r="B22576" s="2" t="s">
        <v>26573</v>
      </c>
      <c r="C22576">
        <v>15.758399999999998</v>
      </c>
    </row>
    <row r="22577" spans="1:3">
      <c r="A22577" s="3" t="s">
        <v>29994</v>
      </c>
      <c r="B22577" s="2" t="s">
        <v>26573</v>
      </c>
      <c r="C22577">
        <v>26.723999999999997</v>
      </c>
    </row>
    <row r="22578" spans="1:3">
      <c r="A22578" s="3" t="s">
        <v>29995</v>
      </c>
      <c r="B22578" s="2" t="s">
        <v>26573</v>
      </c>
      <c r="C22578">
        <v>30.345599999999997</v>
      </c>
    </row>
    <row r="22579" spans="1:3">
      <c r="A22579" s="3" t="s">
        <v>29996</v>
      </c>
      <c r="B22579" s="2" t="s">
        <v>26573</v>
      </c>
      <c r="C22579">
        <v>43.480799999999995</v>
      </c>
    </row>
    <row r="22580" spans="1:3">
      <c r="A22580" s="3" t="s">
        <v>29997</v>
      </c>
      <c r="B22580" s="2" t="s">
        <v>26573</v>
      </c>
      <c r="C22580">
        <v>42.362399999999994</v>
      </c>
    </row>
    <row r="22581" spans="1:3">
      <c r="A22581" s="3" t="s">
        <v>29998</v>
      </c>
      <c r="B22581" s="2" t="s">
        <v>26573</v>
      </c>
      <c r="C22581">
        <v>60.455999999999996</v>
      </c>
    </row>
    <row r="22582" spans="1:3">
      <c r="A22582" s="3" t="s">
        <v>29999</v>
      </c>
      <c r="B22582" s="2" t="s">
        <v>26573</v>
      </c>
      <c r="C22582">
        <v>53.716799999999999</v>
      </c>
    </row>
    <row r="22583" spans="1:3">
      <c r="A22583" s="3" t="s">
        <v>30000</v>
      </c>
      <c r="B22583" s="2" t="s">
        <v>26573</v>
      </c>
      <c r="C22583">
        <v>75.988799999999998</v>
      </c>
    </row>
    <row r="22584" spans="1:3">
      <c r="A22584" s="3" t="s">
        <v>30001</v>
      </c>
      <c r="B22584" s="2" t="s">
        <v>26573</v>
      </c>
      <c r="C22584">
        <v>61.471199999999996</v>
      </c>
    </row>
    <row r="22585" spans="1:3">
      <c r="A22585" s="3" t="s">
        <v>30002</v>
      </c>
      <c r="B22585" s="2" t="s">
        <v>26573</v>
      </c>
      <c r="C22585">
        <v>87.148799999999994</v>
      </c>
    </row>
    <row r="22586" spans="1:3">
      <c r="A22586" s="3" t="s">
        <v>30003</v>
      </c>
      <c r="B22586" s="2" t="s">
        <v>26573</v>
      </c>
      <c r="C22586">
        <v>69.148799999999994</v>
      </c>
    </row>
    <row r="22587" spans="1:3">
      <c r="A22587" s="3" t="s">
        <v>30004</v>
      </c>
      <c r="B22587" s="2" t="s">
        <v>26573</v>
      </c>
      <c r="C22587">
        <v>98.486400000000003</v>
      </c>
    </row>
    <row r="22588" spans="1:3">
      <c r="A22588" s="3" t="s">
        <v>30005</v>
      </c>
      <c r="B22588" s="2" t="s">
        <v>26573</v>
      </c>
      <c r="C22588">
        <v>9.7872000000000003</v>
      </c>
    </row>
    <row r="22589" spans="1:3">
      <c r="A22589" s="3" t="s">
        <v>30006</v>
      </c>
      <c r="B22589" s="2" t="s">
        <v>26573</v>
      </c>
      <c r="C22589">
        <v>11.095199999999998</v>
      </c>
    </row>
    <row r="22590" spans="1:3">
      <c r="A22590" s="3" t="s">
        <v>30007</v>
      </c>
      <c r="B22590" s="2" t="s">
        <v>26573</v>
      </c>
      <c r="C22590">
        <v>28.214400000000001</v>
      </c>
    </row>
    <row r="22591" spans="1:3">
      <c r="A22591" s="3" t="s">
        <v>30008</v>
      </c>
      <c r="B22591" s="2" t="s">
        <v>26573</v>
      </c>
      <c r="C22591">
        <v>35.769599999999997</v>
      </c>
    </row>
    <row r="22592" spans="1:3">
      <c r="A22592" s="3" t="s">
        <v>30009</v>
      </c>
      <c r="B22592" s="2" t="s">
        <v>26573</v>
      </c>
      <c r="C22592">
        <v>11.1768</v>
      </c>
    </row>
    <row r="22593" spans="1:3">
      <c r="A22593" s="3" t="s">
        <v>30010</v>
      </c>
      <c r="B22593" s="2" t="s">
        <v>26573</v>
      </c>
      <c r="C22593">
        <v>12.516</v>
      </c>
    </row>
    <row r="22594" spans="1:3">
      <c r="A22594" s="3" t="s">
        <v>30011</v>
      </c>
      <c r="B22594" s="2" t="s">
        <v>26573</v>
      </c>
      <c r="C22594">
        <v>18.189600000000002</v>
      </c>
    </row>
    <row r="22595" spans="1:3">
      <c r="A22595" s="3" t="s">
        <v>30012</v>
      </c>
      <c r="B22595" s="2" t="s">
        <v>26573</v>
      </c>
      <c r="C22595">
        <v>21.105599999999999</v>
      </c>
    </row>
    <row r="22596" spans="1:3">
      <c r="A22596" s="3" t="s">
        <v>30013</v>
      </c>
      <c r="B22596" s="2" t="s">
        <v>26573</v>
      </c>
      <c r="C22596">
        <v>23.800799999999999</v>
      </c>
    </row>
    <row r="22597" spans="1:3">
      <c r="A22597" s="3" t="s">
        <v>30014</v>
      </c>
      <c r="B22597" s="2" t="s">
        <v>26573</v>
      </c>
      <c r="C22597">
        <v>29.817599999999999</v>
      </c>
    </row>
    <row r="22598" spans="1:3">
      <c r="A22598" s="3" t="s">
        <v>30015</v>
      </c>
      <c r="B22598" s="2" t="s">
        <v>26573</v>
      </c>
      <c r="C22598">
        <v>36.835199999999993</v>
      </c>
    </row>
    <row r="22599" spans="1:3">
      <c r="A22599" s="3" t="s">
        <v>30016</v>
      </c>
      <c r="B22599" s="2" t="s">
        <v>26573</v>
      </c>
      <c r="C22599">
        <v>45.48</v>
      </c>
    </row>
    <row r="22600" spans="1:3">
      <c r="A22600" s="3" t="s">
        <v>30017</v>
      </c>
      <c r="B22600" s="2" t="s">
        <v>26573</v>
      </c>
      <c r="C22600">
        <v>49.478400000000001</v>
      </c>
    </row>
    <row r="22601" spans="1:3">
      <c r="A22601" s="3" t="s">
        <v>30018</v>
      </c>
      <c r="B22601" s="2" t="s">
        <v>26573</v>
      </c>
      <c r="C22601">
        <v>15.6744</v>
      </c>
    </row>
    <row r="22602" spans="1:3">
      <c r="A22602" s="3" t="s">
        <v>30019</v>
      </c>
      <c r="B22602" s="2" t="s">
        <v>26573</v>
      </c>
      <c r="C22602">
        <v>18.628800000000002</v>
      </c>
    </row>
    <row r="22603" spans="1:3">
      <c r="A22603" s="3" t="s">
        <v>30020</v>
      </c>
      <c r="B22603" s="2" t="s">
        <v>26573</v>
      </c>
      <c r="C22603">
        <v>20.827200000000001</v>
      </c>
    </row>
    <row r="22604" spans="1:3">
      <c r="A22604" s="3" t="s">
        <v>30021</v>
      </c>
      <c r="B22604" s="2" t="s">
        <v>26573</v>
      </c>
      <c r="C22604">
        <v>25.4496</v>
      </c>
    </row>
    <row r="22605" spans="1:3">
      <c r="A22605" s="3" t="s">
        <v>30022</v>
      </c>
      <c r="B22605" s="2" t="s">
        <v>26573</v>
      </c>
      <c r="C22605">
        <v>31.264800000000001</v>
      </c>
    </row>
    <row r="22606" spans="1:3">
      <c r="A22606" s="3" t="s">
        <v>30023</v>
      </c>
      <c r="B22606" s="2" t="s">
        <v>26573</v>
      </c>
      <c r="C22606">
        <v>44.006399999999999</v>
      </c>
    </row>
    <row r="22607" spans="1:3">
      <c r="A22607" s="3" t="s">
        <v>30024</v>
      </c>
      <c r="B22607" s="2" t="s">
        <v>26573</v>
      </c>
      <c r="C22607">
        <v>47.771999999999998</v>
      </c>
    </row>
    <row r="22608" spans="1:3">
      <c r="A22608" s="3" t="s">
        <v>30025</v>
      </c>
      <c r="B22608" s="2" t="s">
        <v>28732</v>
      </c>
      <c r="C22608">
        <v>11.8392</v>
      </c>
    </row>
    <row r="22609" spans="1:3">
      <c r="A22609" s="3" t="s">
        <v>30026</v>
      </c>
      <c r="B22609" s="2" t="s">
        <v>28732</v>
      </c>
      <c r="C22609">
        <v>13.876799999999999</v>
      </c>
    </row>
    <row r="22610" spans="1:3">
      <c r="A22610" s="3" t="s">
        <v>30027</v>
      </c>
      <c r="B22610" s="2" t="s">
        <v>28732</v>
      </c>
      <c r="C22610">
        <v>12.6144</v>
      </c>
    </row>
    <row r="22611" spans="1:3">
      <c r="A22611" s="3" t="s">
        <v>30028</v>
      </c>
      <c r="B22611" s="2" t="s">
        <v>28732</v>
      </c>
      <c r="C22611">
        <v>11.8368</v>
      </c>
    </row>
    <row r="22612" spans="1:3">
      <c r="A22612" s="3" t="s">
        <v>30029</v>
      </c>
      <c r="B22612" s="2" t="s">
        <v>28732</v>
      </c>
      <c r="C22612">
        <v>13.156799999999999</v>
      </c>
    </row>
    <row r="22613" spans="1:3">
      <c r="A22613" s="3" t="s">
        <v>30030</v>
      </c>
      <c r="B22613" s="2" t="s">
        <v>28732</v>
      </c>
      <c r="C22613">
        <v>15.4824</v>
      </c>
    </row>
    <row r="22614" spans="1:3">
      <c r="A22614" s="3" t="s">
        <v>30031</v>
      </c>
      <c r="B22614" s="2" t="s">
        <v>28732</v>
      </c>
      <c r="C22614">
        <v>13.888799999999998</v>
      </c>
    </row>
    <row r="22615" spans="1:3">
      <c r="A22615" s="3" t="s">
        <v>30032</v>
      </c>
      <c r="B22615" s="2" t="s">
        <v>28732</v>
      </c>
      <c r="C22615">
        <v>15.062399999999998</v>
      </c>
    </row>
    <row r="22616" spans="1:3">
      <c r="A22616" s="3" t="s">
        <v>30033</v>
      </c>
      <c r="B22616" s="2" t="s">
        <v>28732</v>
      </c>
      <c r="C22616">
        <v>18.691199999999998</v>
      </c>
    </row>
    <row r="22617" spans="1:3">
      <c r="A22617" s="3" t="s">
        <v>30034</v>
      </c>
      <c r="B22617" s="2" t="s">
        <v>28732</v>
      </c>
      <c r="C22617">
        <v>16.766400000000001</v>
      </c>
    </row>
    <row r="22618" spans="1:3">
      <c r="A22618" s="3" t="s">
        <v>30035</v>
      </c>
      <c r="B22618" s="2" t="s">
        <v>28732</v>
      </c>
      <c r="C22618">
        <v>16.608000000000001</v>
      </c>
    </row>
    <row r="22619" spans="1:3">
      <c r="A22619" s="3" t="s">
        <v>30036</v>
      </c>
      <c r="B22619" s="2" t="s">
        <v>28732</v>
      </c>
      <c r="C22619">
        <v>18.456</v>
      </c>
    </row>
    <row r="22620" spans="1:3">
      <c r="A22620" s="3" t="s">
        <v>30037</v>
      </c>
      <c r="B22620" s="2" t="s">
        <v>28732</v>
      </c>
      <c r="C22620">
        <v>20.985599999999998</v>
      </c>
    </row>
    <row r="22621" spans="1:3">
      <c r="A22621" s="3" t="s">
        <v>30038</v>
      </c>
      <c r="B22621" s="2" t="s">
        <v>28732</v>
      </c>
      <c r="C22621">
        <v>18.818399999999997</v>
      </c>
    </row>
    <row r="22622" spans="1:3">
      <c r="A22622" s="3" t="s">
        <v>30039</v>
      </c>
      <c r="B22622" s="2" t="s">
        <v>28732</v>
      </c>
      <c r="C22622">
        <v>20.056799999999999</v>
      </c>
    </row>
    <row r="22623" spans="1:3">
      <c r="A22623" s="3" t="s">
        <v>30040</v>
      </c>
      <c r="B22623" s="2" t="s">
        <v>28732</v>
      </c>
      <c r="C22623">
        <v>22.291199999999996</v>
      </c>
    </row>
    <row r="22624" spans="1:3">
      <c r="A22624" s="3" t="s">
        <v>30041</v>
      </c>
      <c r="B22624" s="2" t="s">
        <v>28732</v>
      </c>
      <c r="C22624">
        <v>26.942399999999999</v>
      </c>
    </row>
    <row r="22625" spans="1:3">
      <c r="A22625" s="3" t="s">
        <v>30042</v>
      </c>
      <c r="B22625" s="2" t="s">
        <v>28732</v>
      </c>
      <c r="C22625">
        <v>24.160799999999998</v>
      </c>
    </row>
    <row r="22626" spans="1:3">
      <c r="A22626" s="3" t="s">
        <v>30043</v>
      </c>
      <c r="B22626" s="2" t="s">
        <v>28732</v>
      </c>
      <c r="C22626">
        <v>23.863199999999999</v>
      </c>
    </row>
    <row r="22627" spans="1:3">
      <c r="A22627" s="3" t="s">
        <v>30044</v>
      </c>
      <c r="B22627" s="2" t="s">
        <v>28732</v>
      </c>
      <c r="C22627">
        <v>32.620799999999996</v>
      </c>
    </row>
    <row r="22628" spans="1:3">
      <c r="A22628" s="3" t="s">
        <v>30045</v>
      </c>
      <c r="B22628" s="2" t="s">
        <v>28732</v>
      </c>
      <c r="C22628">
        <v>29.263200000000001</v>
      </c>
    </row>
    <row r="22629" spans="1:3">
      <c r="A22629" s="3" t="s">
        <v>30046</v>
      </c>
      <c r="B22629" s="2" t="s">
        <v>28777</v>
      </c>
      <c r="C22629">
        <v>14.04</v>
      </c>
    </row>
    <row r="22630" spans="1:3">
      <c r="A22630" s="3" t="s">
        <v>30047</v>
      </c>
      <c r="B22630" s="2" t="s">
        <v>28784</v>
      </c>
      <c r="C22630">
        <v>14.8896</v>
      </c>
    </row>
    <row r="22631" spans="1:3">
      <c r="A22631" s="3" t="s">
        <v>30048</v>
      </c>
      <c r="B22631" s="2" t="s">
        <v>26627</v>
      </c>
      <c r="C22631">
        <v>33.693599999999996</v>
      </c>
    </row>
    <row r="22632" spans="1:3">
      <c r="A22632" s="3" t="s">
        <v>30049</v>
      </c>
      <c r="B22632" s="2" t="s">
        <v>26629</v>
      </c>
      <c r="C22632">
        <v>39.9816</v>
      </c>
    </row>
    <row r="22633" spans="1:3">
      <c r="A22633" s="3" t="s">
        <v>30050</v>
      </c>
      <c r="B22633" s="2" t="s">
        <v>26629</v>
      </c>
      <c r="C22633">
        <v>39.9816</v>
      </c>
    </row>
    <row r="22634" spans="1:3">
      <c r="A22634" s="3" t="s">
        <v>30051</v>
      </c>
      <c r="B22634" s="2" t="s">
        <v>26627</v>
      </c>
      <c r="C22634">
        <v>38.347200000000001</v>
      </c>
    </row>
    <row r="22635" spans="1:3">
      <c r="A22635" s="3" t="s">
        <v>30052</v>
      </c>
      <c r="B22635" s="2" t="s">
        <v>26629</v>
      </c>
      <c r="C22635">
        <v>44.632799999999996</v>
      </c>
    </row>
    <row r="22636" spans="1:3">
      <c r="A22636" s="3" t="s">
        <v>30053</v>
      </c>
      <c r="B22636" s="2" t="s">
        <v>26629</v>
      </c>
      <c r="C22636">
        <v>44.632799999999996</v>
      </c>
    </row>
    <row r="22637" spans="1:3">
      <c r="A22637" s="3" t="s">
        <v>30054</v>
      </c>
      <c r="B22637" s="2" t="s">
        <v>26629</v>
      </c>
      <c r="C22637">
        <v>50.680799999999998</v>
      </c>
    </row>
    <row r="22638" spans="1:3">
      <c r="A22638" s="3" t="s">
        <v>30055</v>
      </c>
      <c r="B22638" s="2" t="s">
        <v>26627</v>
      </c>
      <c r="C22638">
        <v>42.5184</v>
      </c>
    </row>
    <row r="22639" spans="1:3">
      <c r="A22639" s="3" t="s">
        <v>30056</v>
      </c>
      <c r="B22639" s="2" t="s">
        <v>26629</v>
      </c>
      <c r="C22639">
        <v>48.808799999999998</v>
      </c>
    </row>
    <row r="22640" spans="1:3">
      <c r="A22640" s="3" t="s">
        <v>30057</v>
      </c>
      <c r="B22640" s="2" t="s">
        <v>26629</v>
      </c>
      <c r="C22640">
        <v>48.808799999999998</v>
      </c>
    </row>
    <row r="22641" spans="1:3">
      <c r="A22641" s="3" t="s">
        <v>30058</v>
      </c>
      <c r="B22641" s="2" t="s">
        <v>26629</v>
      </c>
      <c r="C22641">
        <v>54.854399999999998</v>
      </c>
    </row>
    <row r="22642" spans="1:3">
      <c r="A22642" s="3" t="s">
        <v>30059</v>
      </c>
      <c r="B22642" s="2" t="s">
        <v>26627</v>
      </c>
      <c r="C22642">
        <v>59.112000000000002</v>
      </c>
    </row>
    <row r="22643" spans="1:3">
      <c r="A22643" s="3" t="s">
        <v>30060</v>
      </c>
      <c r="B22643" s="2" t="s">
        <v>26629</v>
      </c>
      <c r="C22643">
        <v>65.4024</v>
      </c>
    </row>
    <row r="22644" spans="1:3">
      <c r="A22644" s="3" t="s">
        <v>30061</v>
      </c>
      <c r="B22644" s="2" t="s">
        <v>26629</v>
      </c>
      <c r="C22644">
        <v>65.4024</v>
      </c>
    </row>
    <row r="22645" spans="1:3">
      <c r="A22645" s="3" t="s">
        <v>30062</v>
      </c>
      <c r="B22645" s="2" t="s">
        <v>26629</v>
      </c>
      <c r="C22645">
        <v>71.455200000000005</v>
      </c>
    </row>
    <row r="22646" spans="1:3">
      <c r="A22646" s="3" t="s">
        <v>30063</v>
      </c>
      <c r="B22646" s="2" t="s">
        <v>26627</v>
      </c>
      <c r="C22646">
        <v>74.313599999999994</v>
      </c>
    </row>
    <row r="22647" spans="1:3">
      <c r="A22647" s="3" t="s">
        <v>30064</v>
      </c>
      <c r="B22647" s="2" t="s">
        <v>26629</v>
      </c>
      <c r="C22647">
        <v>80.608800000000002</v>
      </c>
    </row>
    <row r="22648" spans="1:3">
      <c r="A22648" s="3" t="s">
        <v>30065</v>
      </c>
      <c r="B22648" s="2" t="s">
        <v>26629</v>
      </c>
      <c r="C22648">
        <v>80.608800000000002</v>
      </c>
    </row>
    <row r="22649" spans="1:3">
      <c r="A22649" s="3" t="s">
        <v>30066</v>
      </c>
      <c r="B22649" s="2" t="s">
        <v>26629</v>
      </c>
      <c r="C22649">
        <v>86.659199999999998</v>
      </c>
    </row>
    <row r="22650" spans="1:3">
      <c r="A22650" s="3" t="s">
        <v>30067</v>
      </c>
      <c r="B22650" s="2" t="s">
        <v>26627</v>
      </c>
      <c r="C22650">
        <v>85.219199999999987</v>
      </c>
    </row>
    <row r="22651" spans="1:3">
      <c r="A22651" s="3" t="s">
        <v>30068</v>
      </c>
      <c r="B22651" s="2" t="s">
        <v>26629</v>
      </c>
      <c r="C22651">
        <v>91.512</v>
      </c>
    </row>
    <row r="22652" spans="1:3">
      <c r="A22652" s="3" t="s">
        <v>30069</v>
      </c>
      <c r="B22652" s="2" t="s">
        <v>26629</v>
      </c>
      <c r="C22652">
        <v>91.512</v>
      </c>
    </row>
    <row r="22653" spans="1:3">
      <c r="A22653" s="3" t="s">
        <v>30070</v>
      </c>
      <c r="B22653" s="2" t="s">
        <v>26629</v>
      </c>
      <c r="C22653">
        <v>97.564799999999991</v>
      </c>
    </row>
    <row r="22654" spans="1:3">
      <c r="A22654" s="3" t="s">
        <v>30071</v>
      </c>
      <c r="B22654" s="2" t="s">
        <v>26627</v>
      </c>
      <c r="C22654">
        <v>96.297600000000003</v>
      </c>
    </row>
    <row r="22655" spans="1:3">
      <c r="A22655" s="3" t="s">
        <v>30072</v>
      </c>
      <c r="B22655" s="2" t="s">
        <v>26629</v>
      </c>
      <c r="C22655">
        <v>102.5856</v>
      </c>
    </row>
    <row r="22656" spans="1:3">
      <c r="A22656" s="3" t="s">
        <v>30073</v>
      </c>
      <c r="B22656" s="2" t="s">
        <v>26629</v>
      </c>
      <c r="C22656">
        <v>102.5856</v>
      </c>
    </row>
    <row r="22657" spans="1:3">
      <c r="A22657" s="3" t="s">
        <v>30074</v>
      </c>
      <c r="B22657" s="2" t="s">
        <v>26629</v>
      </c>
      <c r="C22657">
        <v>108.6384</v>
      </c>
    </row>
    <row r="22658" spans="1:3">
      <c r="A22658" s="3" t="s">
        <v>30075</v>
      </c>
      <c r="B22658" s="2" t="s">
        <v>30076</v>
      </c>
      <c r="C22658">
        <v>12.888</v>
      </c>
    </row>
    <row r="22659" spans="1:3">
      <c r="A22659" s="3" t="s">
        <v>30077</v>
      </c>
      <c r="B22659" s="2" t="s">
        <v>28858</v>
      </c>
      <c r="C22659">
        <v>17.2728</v>
      </c>
    </row>
    <row r="22660" spans="1:3">
      <c r="A22660" s="3" t="s">
        <v>30078</v>
      </c>
      <c r="B22660" s="2" t="s">
        <v>28858</v>
      </c>
      <c r="C22660">
        <v>17.2728</v>
      </c>
    </row>
    <row r="22661" spans="1:3">
      <c r="A22661" s="3" t="s">
        <v>30079</v>
      </c>
      <c r="B22661" s="2" t="s">
        <v>30076</v>
      </c>
      <c r="C22661">
        <v>14.3256</v>
      </c>
    </row>
    <row r="22662" spans="1:3">
      <c r="A22662" s="3" t="s">
        <v>30080</v>
      </c>
      <c r="B22662" s="2" t="s">
        <v>28858</v>
      </c>
      <c r="C22662">
        <v>18.710399999999996</v>
      </c>
    </row>
    <row r="22663" spans="1:3">
      <c r="A22663" s="3" t="s">
        <v>30081</v>
      </c>
      <c r="B22663" s="2" t="s">
        <v>28858</v>
      </c>
      <c r="C22663">
        <v>18.710399999999996</v>
      </c>
    </row>
    <row r="22664" spans="1:3">
      <c r="A22664" s="3" t="s">
        <v>30082</v>
      </c>
      <c r="B22664" s="2" t="s">
        <v>30076</v>
      </c>
      <c r="C22664">
        <v>17.236799999999999</v>
      </c>
    </row>
    <row r="22665" spans="1:3">
      <c r="A22665" s="3" t="s">
        <v>30083</v>
      </c>
      <c r="B22665" s="2" t="s">
        <v>28858</v>
      </c>
      <c r="C22665">
        <v>21.621600000000001</v>
      </c>
    </row>
    <row r="22666" spans="1:3">
      <c r="A22666" s="3" t="s">
        <v>30084</v>
      </c>
      <c r="B22666" s="2" t="s">
        <v>28858</v>
      </c>
      <c r="C22666">
        <v>21.621600000000001</v>
      </c>
    </row>
    <row r="22667" spans="1:3">
      <c r="A22667" s="3" t="s">
        <v>30085</v>
      </c>
      <c r="B22667" s="2" t="s">
        <v>28858</v>
      </c>
      <c r="C22667">
        <v>25.756799999999998</v>
      </c>
    </row>
    <row r="22668" spans="1:3">
      <c r="A22668" s="3" t="s">
        <v>30086</v>
      </c>
      <c r="B22668" s="2" t="s">
        <v>30076</v>
      </c>
      <c r="C22668">
        <v>19.857599999999998</v>
      </c>
    </row>
    <row r="22669" spans="1:3">
      <c r="A22669" s="3" t="s">
        <v>30087</v>
      </c>
      <c r="B22669" s="2" t="s">
        <v>28858</v>
      </c>
      <c r="C22669">
        <v>24.244799999999998</v>
      </c>
    </row>
    <row r="22670" spans="1:3">
      <c r="A22670" s="3" t="s">
        <v>30088</v>
      </c>
      <c r="B22670" s="2" t="s">
        <v>28858</v>
      </c>
      <c r="C22670">
        <v>24.244799999999998</v>
      </c>
    </row>
    <row r="22671" spans="1:3">
      <c r="A22671" s="3" t="s">
        <v>30089</v>
      </c>
      <c r="B22671" s="2" t="s">
        <v>28858</v>
      </c>
      <c r="C22671">
        <v>28.38</v>
      </c>
    </row>
    <row r="22672" spans="1:3">
      <c r="A22672" s="3" t="s">
        <v>30090</v>
      </c>
      <c r="B22672" s="2" t="s">
        <v>30076</v>
      </c>
      <c r="C22672">
        <v>21.731999999999999</v>
      </c>
    </row>
    <row r="22673" spans="1:3">
      <c r="A22673" s="3" t="s">
        <v>30091</v>
      </c>
      <c r="B22673" s="2" t="s">
        <v>28858</v>
      </c>
      <c r="C22673">
        <v>26.111999999999998</v>
      </c>
    </row>
    <row r="22674" spans="1:3">
      <c r="A22674" s="3" t="s">
        <v>30092</v>
      </c>
      <c r="B22674" s="2" t="s">
        <v>28858</v>
      </c>
      <c r="C22674">
        <v>26.111999999999998</v>
      </c>
    </row>
    <row r="22675" spans="1:3">
      <c r="A22675" s="3" t="s">
        <v>30093</v>
      </c>
      <c r="B22675" s="2" t="s">
        <v>28858</v>
      </c>
      <c r="C22675">
        <v>30.256799999999998</v>
      </c>
    </row>
    <row r="22676" spans="1:3">
      <c r="A22676" s="3" t="s">
        <v>30094</v>
      </c>
      <c r="B22676" s="2" t="s">
        <v>30076</v>
      </c>
      <c r="C22676">
        <v>30.460799999999999</v>
      </c>
    </row>
    <row r="22677" spans="1:3">
      <c r="A22677" s="3" t="s">
        <v>30095</v>
      </c>
      <c r="B22677" s="2" t="s">
        <v>28858</v>
      </c>
      <c r="C22677">
        <v>34.852799999999995</v>
      </c>
    </row>
    <row r="22678" spans="1:3">
      <c r="A22678" s="3" t="s">
        <v>30096</v>
      </c>
      <c r="B22678" s="2" t="s">
        <v>28858</v>
      </c>
      <c r="C22678">
        <v>34.852799999999995</v>
      </c>
    </row>
    <row r="22679" spans="1:3">
      <c r="A22679" s="3" t="s">
        <v>30097</v>
      </c>
      <c r="B22679" s="2" t="s">
        <v>28858</v>
      </c>
      <c r="C22679">
        <v>38.990400000000001</v>
      </c>
    </row>
    <row r="22680" spans="1:3">
      <c r="A22680" s="3" t="s">
        <v>30098</v>
      </c>
      <c r="B22680" s="2" t="s">
        <v>26657</v>
      </c>
      <c r="C22680">
        <v>20.623200000000001</v>
      </c>
    </row>
    <row r="22681" spans="1:3">
      <c r="A22681" s="3" t="s">
        <v>30099</v>
      </c>
      <c r="B22681" s="2" t="s">
        <v>26657</v>
      </c>
      <c r="C22681">
        <v>23.135999999999999</v>
      </c>
    </row>
    <row r="22682" spans="1:3">
      <c r="A22682" s="3" t="s">
        <v>30100</v>
      </c>
      <c r="B22682" s="2" t="s">
        <v>26657</v>
      </c>
      <c r="C22682">
        <v>26.88</v>
      </c>
    </row>
    <row r="22683" spans="1:3">
      <c r="A22683" s="3" t="s">
        <v>30101</v>
      </c>
      <c r="B22683" s="2" t="s">
        <v>26657</v>
      </c>
      <c r="C22683">
        <v>32.181600000000003</v>
      </c>
    </row>
    <row r="22684" spans="1:3">
      <c r="A22684" s="3" t="s">
        <v>30102</v>
      </c>
      <c r="B22684" s="2" t="s">
        <v>26657</v>
      </c>
      <c r="C22684">
        <v>33.218399999999995</v>
      </c>
    </row>
    <row r="22685" spans="1:3">
      <c r="A22685" s="3" t="s">
        <v>30103</v>
      </c>
      <c r="B22685" s="2" t="s">
        <v>26659</v>
      </c>
      <c r="C22685">
        <v>59.1648</v>
      </c>
    </row>
    <row r="22686" spans="1:3">
      <c r="A22686" s="3" t="s">
        <v>30104</v>
      </c>
      <c r="B22686" s="2" t="s">
        <v>26659</v>
      </c>
      <c r="C22686">
        <v>62.611199999999997</v>
      </c>
    </row>
    <row r="22687" spans="1:3">
      <c r="A22687" s="3" t="s">
        <v>30105</v>
      </c>
      <c r="B22687" s="2" t="s">
        <v>26659</v>
      </c>
      <c r="C22687">
        <v>74.649600000000007</v>
      </c>
    </row>
    <row r="22688" spans="1:3">
      <c r="A22688" s="3" t="s">
        <v>30106</v>
      </c>
      <c r="B22688" s="2" t="s">
        <v>26659</v>
      </c>
      <c r="C22688">
        <v>78.578400000000002</v>
      </c>
    </row>
    <row r="22689" spans="1:3">
      <c r="A22689" s="3" t="s">
        <v>30107</v>
      </c>
      <c r="B22689" s="2" t="s">
        <v>26659</v>
      </c>
      <c r="C22689">
        <v>82.828800000000001</v>
      </c>
    </row>
    <row r="22690" spans="1:3">
      <c r="A22690" s="3" t="s">
        <v>30108</v>
      </c>
      <c r="B22690" s="2" t="s">
        <v>26657</v>
      </c>
      <c r="C22690">
        <v>25.9056</v>
      </c>
    </row>
    <row r="22691" spans="1:3">
      <c r="A22691" s="3" t="s">
        <v>30109</v>
      </c>
      <c r="B22691" s="2" t="s">
        <v>26657</v>
      </c>
      <c r="C22691">
        <v>27.403200000000002</v>
      </c>
    </row>
    <row r="22692" spans="1:3">
      <c r="A22692" s="3" t="s">
        <v>30110</v>
      </c>
      <c r="B22692" s="2" t="s">
        <v>26657</v>
      </c>
      <c r="C22692">
        <v>30.369600000000002</v>
      </c>
    </row>
    <row r="22693" spans="1:3">
      <c r="A22693" s="3" t="s">
        <v>30111</v>
      </c>
      <c r="B22693" s="2" t="s">
        <v>26657</v>
      </c>
      <c r="C22693">
        <v>30.489599999999999</v>
      </c>
    </row>
    <row r="22694" spans="1:3">
      <c r="A22694" s="3" t="s">
        <v>30112</v>
      </c>
      <c r="B22694" s="2" t="s">
        <v>26657</v>
      </c>
      <c r="C22694">
        <v>33.153599999999997</v>
      </c>
    </row>
    <row r="22695" spans="1:3">
      <c r="A22695" s="3" t="s">
        <v>30113</v>
      </c>
      <c r="B22695" s="2" t="s">
        <v>26657</v>
      </c>
      <c r="C22695">
        <v>34.394399999999997</v>
      </c>
    </row>
    <row r="22696" spans="1:3">
      <c r="A22696" s="3" t="s">
        <v>30114</v>
      </c>
      <c r="B22696" s="2" t="s">
        <v>26657</v>
      </c>
      <c r="C22696">
        <v>36.832799999999999</v>
      </c>
    </row>
    <row r="22697" spans="1:3">
      <c r="A22697" s="3" t="s">
        <v>30115</v>
      </c>
      <c r="B22697" s="2" t="s">
        <v>26657</v>
      </c>
      <c r="C22697">
        <v>37.010399999999997</v>
      </c>
    </row>
    <row r="22698" spans="1:3">
      <c r="A22698" s="3" t="s">
        <v>30116</v>
      </c>
      <c r="B22698" s="2" t="s">
        <v>26657</v>
      </c>
      <c r="C22698">
        <v>39.621600000000001</v>
      </c>
    </row>
    <row r="22699" spans="1:3">
      <c r="A22699" s="3" t="s">
        <v>30117</v>
      </c>
      <c r="B22699" s="2" t="s">
        <v>26657</v>
      </c>
      <c r="C22699">
        <v>40.651199999999996</v>
      </c>
    </row>
    <row r="22700" spans="1:3">
      <c r="A22700" s="3" t="s">
        <v>30118</v>
      </c>
      <c r="B22700" s="2" t="s">
        <v>26657</v>
      </c>
      <c r="C22700">
        <v>40.536000000000001</v>
      </c>
    </row>
    <row r="22701" spans="1:3">
      <c r="A22701" s="3" t="s">
        <v>30119</v>
      </c>
      <c r="B22701" s="2" t="s">
        <v>26657</v>
      </c>
      <c r="C22701">
        <v>44.668799999999997</v>
      </c>
    </row>
    <row r="22702" spans="1:3">
      <c r="A22702" s="3" t="s">
        <v>30120</v>
      </c>
      <c r="B22702" s="2" t="s">
        <v>26657</v>
      </c>
      <c r="C22702">
        <v>46.888799999999996</v>
      </c>
    </row>
    <row r="22703" spans="1:3">
      <c r="A22703" s="3" t="s">
        <v>30121</v>
      </c>
      <c r="B22703" s="2" t="s">
        <v>26657</v>
      </c>
      <c r="C22703">
        <v>48.66</v>
      </c>
    </row>
    <row r="22704" spans="1:3">
      <c r="A22704" s="3" t="s">
        <v>30122</v>
      </c>
      <c r="B22704" s="2" t="s">
        <v>26657</v>
      </c>
      <c r="C22704">
        <v>52.202399999999997</v>
      </c>
    </row>
    <row r="22705" spans="1:3">
      <c r="A22705" s="3" t="s">
        <v>30123</v>
      </c>
      <c r="B22705" s="2" t="s">
        <v>26657</v>
      </c>
      <c r="C22705">
        <v>22.6128</v>
      </c>
    </row>
    <row r="22706" spans="1:3">
      <c r="A22706" s="3" t="s">
        <v>30124</v>
      </c>
      <c r="B22706" s="2" t="s">
        <v>26657</v>
      </c>
      <c r="C22706">
        <v>23.930399999999999</v>
      </c>
    </row>
    <row r="22707" spans="1:3">
      <c r="A22707" s="3" t="s">
        <v>30125</v>
      </c>
      <c r="B22707" s="2" t="s">
        <v>26657</v>
      </c>
      <c r="C22707">
        <v>27.110399999999998</v>
      </c>
    </row>
    <row r="22708" spans="1:3">
      <c r="A22708" s="3" t="s">
        <v>30126</v>
      </c>
      <c r="B22708" s="2" t="s">
        <v>26657</v>
      </c>
      <c r="C22708">
        <v>30.914400000000001</v>
      </c>
    </row>
    <row r="22709" spans="1:3">
      <c r="A22709" s="3" t="s">
        <v>30127</v>
      </c>
      <c r="B22709" s="2" t="s">
        <v>26657</v>
      </c>
      <c r="C22709">
        <v>33.515999999999998</v>
      </c>
    </row>
    <row r="22710" spans="1:3">
      <c r="A22710" s="3" t="s">
        <v>30128</v>
      </c>
      <c r="B22710" s="2" t="s">
        <v>26657</v>
      </c>
      <c r="C22710">
        <v>36.1128</v>
      </c>
    </row>
    <row r="22711" spans="1:3">
      <c r="A22711" s="3" t="s">
        <v>30129</v>
      </c>
      <c r="B22711" s="2" t="s">
        <v>26657</v>
      </c>
      <c r="C22711">
        <v>37.022399999999998</v>
      </c>
    </row>
    <row r="22712" spans="1:3">
      <c r="A22712" s="3" t="s">
        <v>30130</v>
      </c>
      <c r="B22712" s="2" t="s">
        <v>26657</v>
      </c>
      <c r="C22712">
        <v>43.327199999999998</v>
      </c>
    </row>
    <row r="22713" spans="1:3">
      <c r="A22713" s="3" t="s">
        <v>30131</v>
      </c>
      <c r="B22713" s="2" t="s">
        <v>26657</v>
      </c>
      <c r="C22713">
        <v>45.086400000000005</v>
      </c>
    </row>
    <row r="22714" spans="1:3">
      <c r="A22714" s="3" t="s">
        <v>30132</v>
      </c>
      <c r="B22714" s="2" t="s">
        <v>26657</v>
      </c>
      <c r="C22714">
        <v>48.604799999999997</v>
      </c>
    </row>
    <row r="22715" spans="1:3">
      <c r="A22715" s="3" t="s">
        <v>30133</v>
      </c>
      <c r="B22715" s="2" t="s">
        <v>26715</v>
      </c>
      <c r="C22715">
        <v>4.2552000000000003</v>
      </c>
    </row>
    <row r="22716" spans="1:3">
      <c r="A22716" s="3" t="s">
        <v>30134</v>
      </c>
      <c r="B22716" s="2" t="s">
        <v>26717</v>
      </c>
      <c r="C22716">
        <v>9.5351999999999997</v>
      </c>
    </row>
    <row r="22717" spans="1:3">
      <c r="A22717" s="3" t="s">
        <v>30135</v>
      </c>
      <c r="B22717" s="2" t="s">
        <v>26717</v>
      </c>
      <c r="C22717">
        <v>8.4551999999999996</v>
      </c>
    </row>
    <row r="22718" spans="1:3">
      <c r="A22718" s="3" t="s">
        <v>30136</v>
      </c>
      <c r="B22718" s="2" t="s">
        <v>26717</v>
      </c>
      <c r="C22718">
        <v>8.9640000000000004</v>
      </c>
    </row>
    <row r="22719" spans="1:3">
      <c r="A22719" s="3" t="s">
        <v>30137</v>
      </c>
      <c r="B22719" s="2" t="s">
        <v>26721</v>
      </c>
      <c r="C22719">
        <v>9.5351999999999997</v>
      </c>
    </row>
    <row r="22720" spans="1:3">
      <c r="A22720" s="3" t="s">
        <v>30138</v>
      </c>
      <c r="B22720" s="2" t="s">
        <v>26721</v>
      </c>
      <c r="C22720">
        <v>8.4551999999999996</v>
      </c>
    </row>
    <row r="22721" spans="1:3">
      <c r="A22721" s="3" t="s">
        <v>30139</v>
      </c>
      <c r="B22721" s="2" t="s">
        <v>26721</v>
      </c>
      <c r="C22721">
        <v>8.9640000000000004</v>
      </c>
    </row>
    <row r="22722" spans="1:3">
      <c r="A22722" s="3" t="s">
        <v>30140</v>
      </c>
      <c r="B22722" s="2" t="s">
        <v>26725</v>
      </c>
      <c r="C22722">
        <v>65.037599999999998</v>
      </c>
    </row>
    <row r="22723" spans="1:3">
      <c r="A22723" s="3" t="s">
        <v>30141</v>
      </c>
      <c r="B22723" s="2" t="s">
        <v>26727</v>
      </c>
      <c r="C22723">
        <v>61.785599999999995</v>
      </c>
    </row>
    <row r="22724" spans="1:3">
      <c r="A22724" s="3" t="s">
        <v>30142</v>
      </c>
      <c r="B22724" s="2" t="s">
        <v>26725</v>
      </c>
      <c r="C22724">
        <v>68.712000000000003</v>
      </c>
    </row>
    <row r="22725" spans="1:3">
      <c r="A22725" s="3" t="s">
        <v>30143</v>
      </c>
      <c r="B22725" s="2" t="s">
        <v>26727</v>
      </c>
      <c r="C22725">
        <v>65.277600000000007</v>
      </c>
    </row>
    <row r="22726" spans="1:3">
      <c r="A22726" s="3" t="s">
        <v>30144</v>
      </c>
      <c r="B22726" s="2" t="s">
        <v>26725</v>
      </c>
      <c r="C22726">
        <v>72.674399999999991</v>
      </c>
    </row>
    <row r="22727" spans="1:3">
      <c r="A22727" s="3" t="s">
        <v>30145</v>
      </c>
      <c r="B22727" s="2" t="s">
        <v>26727</v>
      </c>
      <c r="C22727">
        <v>69.040800000000004</v>
      </c>
    </row>
    <row r="22728" spans="1:3">
      <c r="A22728" s="3" t="s">
        <v>30146</v>
      </c>
      <c r="B22728" s="2" t="s">
        <v>26725</v>
      </c>
      <c r="C22728">
        <v>93.247199999999992</v>
      </c>
    </row>
    <row r="22729" spans="1:3">
      <c r="A22729" s="3" t="s">
        <v>30147</v>
      </c>
      <c r="B22729" s="2" t="s">
        <v>26727</v>
      </c>
      <c r="C22729">
        <v>88.584000000000003</v>
      </c>
    </row>
    <row r="22730" spans="1:3">
      <c r="A22730" s="3" t="s">
        <v>30148</v>
      </c>
      <c r="B22730" s="2" t="s">
        <v>26725</v>
      </c>
      <c r="C22730">
        <v>96.19919999999999</v>
      </c>
    </row>
    <row r="22731" spans="1:3">
      <c r="A22731" s="3" t="s">
        <v>30149</v>
      </c>
      <c r="B22731" s="2" t="s">
        <v>26727</v>
      </c>
      <c r="C22731">
        <v>91.389600000000002</v>
      </c>
    </row>
    <row r="22732" spans="1:3">
      <c r="A22732" s="3" t="s">
        <v>30150</v>
      </c>
      <c r="B22732" s="2" t="s">
        <v>26725</v>
      </c>
      <c r="C22732">
        <v>99.151199999999989</v>
      </c>
    </row>
    <row r="22733" spans="1:3">
      <c r="A22733" s="3" t="s">
        <v>30151</v>
      </c>
      <c r="B22733" s="2" t="s">
        <v>26727</v>
      </c>
      <c r="C22733">
        <v>94.192800000000005</v>
      </c>
    </row>
    <row r="22734" spans="1:3">
      <c r="A22734" s="3" t="s">
        <v>30152</v>
      </c>
      <c r="B22734" s="2" t="s">
        <v>26725</v>
      </c>
      <c r="C22734">
        <v>104.77679999999999</v>
      </c>
    </row>
    <row r="22735" spans="1:3">
      <c r="A22735" s="3" t="s">
        <v>30153</v>
      </c>
      <c r="B22735" s="2" t="s">
        <v>26727</v>
      </c>
      <c r="C22735">
        <v>99.537599999999998</v>
      </c>
    </row>
    <row r="22736" spans="1:3">
      <c r="A22736" s="3" t="s">
        <v>30154</v>
      </c>
      <c r="B22736" s="2" t="s">
        <v>26725</v>
      </c>
      <c r="C22736">
        <v>62.306400000000004</v>
      </c>
    </row>
    <row r="22737" spans="1:3">
      <c r="A22737" s="3" t="s">
        <v>30155</v>
      </c>
      <c r="B22737" s="2" t="s">
        <v>26727</v>
      </c>
      <c r="C22737">
        <v>59.191199999999995</v>
      </c>
    </row>
    <row r="22738" spans="1:3">
      <c r="A22738" s="3" t="s">
        <v>30156</v>
      </c>
      <c r="B22738" s="2" t="s">
        <v>26725</v>
      </c>
      <c r="C22738">
        <v>64.339199999999991</v>
      </c>
    </row>
    <row r="22739" spans="1:3">
      <c r="A22739" s="3" t="s">
        <v>30157</v>
      </c>
      <c r="B22739" s="2" t="s">
        <v>26727</v>
      </c>
      <c r="C22739">
        <v>61.123199999999997</v>
      </c>
    </row>
    <row r="22740" spans="1:3">
      <c r="A22740" s="3" t="s">
        <v>30158</v>
      </c>
      <c r="B22740" s="2" t="s">
        <v>26725</v>
      </c>
      <c r="C22740">
        <v>67.327199999999991</v>
      </c>
    </row>
    <row r="22741" spans="1:3">
      <c r="A22741" s="3" t="s">
        <v>30159</v>
      </c>
      <c r="B22741" s="2" t="s">
        <v>26727</v>
      </c>
      <c r="C22741">
        <v>63.96</v>
      </c>
    </row>
    <row r="22742" spans="1:3">
      <c r="A22742" s="3" t="s">
        <v>30160</v>
      </c>
      <c r="B22742" s="2" t="s">
        <v>26725</v>
      </c>
      <c r="C22742">
        <v>88.173599999999993</v>
      </c>
    </row>
    <row r="22743" spans="1:3">
      <c r="A22743" s="3" t="s">
        <v>30161</v>
      </c>
      <c r="B22743" s="2" t="s">
        <v>26727</v>
      </c>
      <c r="C22743">
        <v>83.764799999999994</v>
      </c>
    </row>
    <row r="22744" spans="1:3">
      <c r="A22744" s="3" t="s">
        <v>30162</v>
      </c>
      <c r="B22744" s="2" t="s">
        <v>26725</v>
      </c>
      <c r="C22744">
        <v>90.6768</v>
      </c>
    </row>
    <row r="22745" spans="1:3">
      <c r="A22745" s="3" t="s">
        <v>30163</v>
      </c>
      <c r="B22745" s="2" t="s">
        <v>26727</v>
      </c>
      <c r="C22745">
        <v>86.143199999999993</v>
      </c>
    </row>
    <row r="22746" spans="1:3">
      <c r="A22746" s="3" t="s">
        <v>30164</v>
      </c>
      <c r="B22746" s="2" t="s">
        <v>26725</v>
      </c>
      <c r="C22746">
        <v>93.177599999999998</v>
      </c>
    </row>
    <row r="22747" spans="1:3">
      <c r="A22747" s="3" t="s">
        <v>30165</v>
      </c>
      <c r="B22747" s="2" t="s">
        <v>26727</v>
      </c>
      <c r="C22747">
        <v>88.519199999999998</v>
      </c>
    </row>
    <row r="22748" spans="1:3">
      <c r="A22748" s="3" t="s">
        <v>30166</v>
      </c>
      <c r="B22748" s="2" t="s">
        <v>26725</v>
      </c>
      <c r="C22748">
        <v>98.493599999999986</v>
      </c>
    </row>
    <row r="22749" spans="1:3">
      <c r="A22749" s="3" t="s">
        <v>30167</v>
      </c>
      <c r="B22749" s="2" t="s">
        <v>26727</v>
      </c>
      <c r="C22749">
        <v>93.568799999999996</v>
      </c>
    </row>
    <row r="22750" spans="1:3">
      <c r="A22750" s="3" t="s">
        <v>30168</v>
      </c>
      <c r="B22750" s="2" t="s">
        <v>26725</v>
      </c>
      <c r="C22750">
        <v>62.817599999999999</v>
      </c>
    </row>
    <row r="22751" spans="1:3">
      <c r="A22751" s="3" t="s">
        <v>30169</v>
      </c>
      <c r="B22751" s="2" t="s">
        <v>26727</v>
      </c>
      <c r="C22751">
        <v>59.678399999999996</v>
      </c>
    </row>
    <row r="22752" spans="1:3">
      <c r="A22752" s="3" t="s">
        <v>30170</v>
      </c>
      <c r="B22752" s="2" t="s">
        <v>26725</v>
      </c>
      <c r="C22752">
        <v>66.883200000000002</v>
      </c>
    </row>
    <row r="22753" spans="1:3">
      <c r="A22753" s="3" t="s">
        <v>30171</v>
      </c>
      <c r="B22753" s="2" t="s">
        <v>26727</v>
      </c>
      <c r="C22753">
        <v>63.54</v>
      </c>
    </row>
    <row r="22754" spans="1:3">
      <c r="A22754" s="3" t="s">
        <v>30172</v>
      </c>
      <c r="B22754" s="2" t="s">
        <v>26725</v>
      </c>
      <c r="C22754">
        <v>70.027199999999993</v>
      </c>
    </row>
    <row r="22755" spans="1:3">
      <c r="A22755" s="3" t="s">
        <v>30173</v>
      </c>
      <c r="B22755" s="2" t="s">
        <v>26727</v>
      </c>
      <c r="C22755">
        <v>66.525599999999997</v>
      </c>
    </row>
    <row r="22756" spans="1:3">
      <c r="A22756" s="3" t="s">
        <v>30174</v>
      </c>
      <c r="B22756" s="2" t="s">
        <v>26725</v>
      </c>
      <c r="C22756">
        <v>91.103999999999999</v>
      </c>
    </row>
    <row r="22757" spans="1:3">
      <c r="A22757" s="3" t="s">
        <v>30175</v>
      </c>
      <c r="B22757" s="2" t="s">
        <v>26727</v>
      </c>
      <c r="C22757">
        <v>86.5488</v>
      </c>
    </row>
    <row r="22758" spans="1:3">
      <c r="A22758" s="3" t="s">
        <v>30176</v>
      </c>
      <c r="B22758" s="2" t="s">
        <v>26725</v>
      </c>
      <c r="C22758">
        <v>93.657600000000002</v>
      </c>
    </row>
    <row r="22759" spans="1:3">
      <c r="A22759" s="3" t="s">
        <v>30177</v>
      </c>
      <c r="B22759" s="2" t="s">
        <v>26727</v>
      </c>
      <c r="C22759">
        <v>88.975200000000001</v>
      </c>
    </row>
    <row r="22760" spans="1:3">
      <c r="A22760" s="3" t="s">
        <v>30178</v>
      </c>
      <c r="B22760" s="2" t="s">
        <v>26725</v>
      </c>
      <c r="C22760">
        <v>96.208799999999997</v>
      </c>
    </row>
    <row r="22761" spans="1:3">
      <c r="A22761" s="3" t="s">
        <v>30179</v>
      </c>
      <c r="B22761" s="2" t="s">
        <v>26727</v>
      </c>
      <c r="C22761">
        <v>91.399199999999993</v>
      </c>
    </row>
    <row r="22762" spans="1:3">
      <c r="A22762" s="3" t="s">
        <v>30180</v>
      </c>
      <c r="B22762" s="2" t="s">
        <v>26725</v>
      </c>
      <c r="C22762">
        <v>103.14479999999999</v>
      </c>
    </row>
    <row r="22763" spans="1:3">
      <c r="A22763" s="3" t="s">
        <v>30181</v>
      </c>
      <c r="B22763" s="2" t="s">
        <v>26727</v>
      </c>
      <c r="C22763">
        <v>97.987199999999987</v>
      </c>
    </row>
    <row r="22764" spans="1:3">
      <c r="A22764" s="3" t="s">
        <v>30182</v>
      </c>
      <c r="B22764" s="2" t="s">
        <v>26769</v>
      </c>
      <c r="C22764">
        <v>1.7591999999999999</v>
      </c>
    </row>
    <row r="22765" spans="1:3">
      <c r="A22765" s="3" t="s">
        <v>30183</v>
      </c>
      <c r="B22765" s="2" t="s">
        <v>26769</v>
      </c>
      <c r="C22765">
        <v>1.9007999999999998</v>
      </c>
    </row>
    <row r="22766" spans="1:3">
      <c r="A22766" s="3" t="s">
        <v>30184</v>
      </c>
      <c r="B22766" s="2" t="s">
        <v>26772</v>
      </c>
      <c r="C22766">
        <v>2.4527999999999999</v>
      </c>
    </row>
    <row r="22767" spans="1:3">
      <c r="A22767" s="3" t="s">
        <v>30185</v>
      </c>
      <c r="B22767" s="2" t="s">
        <v>26774</v>
      </c>
      <c r="C22767">
        <v>8.7791999999999994</v>
      </c>
    </row>
    <row r="22768" spans="1:3">
      <c r="A22768" s="3" t="s">
        <v>30186</v>
      </c>
      <c r="B22768" s="2" t="s">
        <v>26774</v>
      </c>
      <c r="C22768">
        <v>7.5</v>
      </c>
    </row>
    <row r="22769" spans="1:3">
      <c r="A22769" s="3" t="s">
        <v>30187</v>
      </c>
      <c r="B22769" s="2" t="s">
        <v>26774</v>
      </c>
      <c r="C22769">
        <v>7.8983999999999988</v>
      </c>
    </row>
    <row r="22770" spans="1:3">
      <c r="A22770" s="3" t="s">
        <v>30188</v>
      </c>
      <c r="B22770" s="2" t="s">
        <v>26778</v>
      </c>
      <c r="C22770">
        <v>14.0616</v>
      </c>
    </row>
    <row r="22771" spans="1:3">
      <c r="A22771" s="3" t="s">
        <v>30189</v>
      </c>
      <c r="B22771" s="2" t="s">
        <v>26778</v>
      </c>
      <c r="C22771">
        <v>11.388</v>
      </c>
    </row>
    <row r="22772" spans="1:3">
      <c r="A22772" s="3" t="s">
        <v>30190</v>
      </c>
      <c r="B22772" s="2" t="s">
        <v>26778</v>
      </c>
      <c r="C22772">
        <v>13.08</v>
      </c>
    </row>
    <row r="22773" spans="1:3">
      <c r="A22773" s="3" t="s">
        <v>30191</v>
      </c>
      <c r="B22773" s="2" t="s">
        <v>26782</v>
      </c>
      <c r="C22773">
        <v>21.451199999999996</v>
      </c>
    </row>
    <row r="22774" spans="1:3">
      <c r="A22774" s="3" t="s">
        <v>30192</v>
      </c>
      <c r="B22774" s="2" t="s">
        <v>26782</v>
      </c>
      <c r="C22774">
        <v>24.825599999999998</v>
      </c>
    </row>
    <row r="22775" spans="1:3">
      <c r="A22775" s="3" t="s">
        <v>30193</v>
      </c>
      <c r="B22775" s="2" t="s">
        <v>26782</v>
      </c>
      <c r="C22775">
        <v>22.343999999999998</v>
      </c>
    </row>
    <row r="22776" spans="1:3">
      <c r="A22776" s="3" t="s">
        <v>30194</v>
      </c>
      <c r="B22776" s="2" t="s">
        <v>26782</v>
      </c>
      <c r="C22776">
        <v>25.576799999999999</v>
      </c>
    </row>
    <row r="22777" spans="1:3">
      <c r="A22777" s="3" t="s">
        <v>30195</v>
      </c>
      <c r="B22777" s="2" t="s">
        <v>26782</v>
      </c>
      <c r="C22777">
        <v>25.4208</v>
      </c>
    </row>
    <row r="22778" spans="1:3">
      <c r="A22778" s="3" t="s">
        <v>30196</v>
      </c>
      <c r="B22778" s="2" t="s">
        <v>26782</v>
      </c>
      <c r="C22778">
        <v>28.351199999999999</v>
      </c>
    </row>
    <row r="22779" spans="1:3">
      <c r="A22779" s="3" t="s">
        <v>30197</v>
      </c>
      <c r="B22779" s="2" t="s">
        <v>26782</v>
      </c>
      <c r="C22779">
        <v>29.076000000000001</v>
      </c>
    </row>
    <row r="22780" spans="1:3">
      <c r="A22780" s="3" t="s">
        <v>30198</v>
      </c>
      <c r="B22780" s="2" t="s">
        <v>26782</v>
      </c>
      <c r="C22780">
        <v>31.780799999999996</v>
      </c>
    </row>
    <row r="22781" spans="1:3">
      <c r="A22781" s="3" t="s">
        <v>30199</v>
      </c>
      <c r="B22781" s="2" t="s">
        <v>26782</v>
      </c>
      <c r="C22781">
        <v>31.819200000000002</v>
      </c>
    </row>
    <row r="22782" spans="1:3">
      <c r="A22782" s="3" t="s">
        <v>30200</v>
      </c>
      <c r="B22782" s="2" t="s">
        <v>26782</v>
      </c>
      <c r="C22782">
        <v>34.562399999999997</v>
      </c>
    </row>
    <row r="22783" spans="1:3">
      <c r="A22783" s="3" t="s">
        <v>30201</v>
      </c>
      <c r="B22783" s="2" t="s">
        <v>26782</v>
      </c>
      <c r="C22783">
        <v>36.223199999999999</v>
      </c>
    </row>
    <row r="22784" spans="1:3">
      <c r="A22784" s="3" t="s">
        <v>30202</v>
      </c>
      <c r="B22784" s="2" t="s">
        <v>26782</v>
      </c>
      <c r="C22784">
        <v>35.467199999999998</v>
      </c>
    </row>
    <row r="22785" spans="1:3">
      <c r="A22785" s="3" t="s">
        <v>30203</v>
      </c>
      <c r="B22785" s="2" t="s">
        <v>26782</v>
      </c>
      <c r="C22785">
        <v>39.873599999999996</v>
      </c>
    </row>
    <row r="22786" spans="1:3">
      <c r="A22786" s="3" t="s">
        <v>30204</v>
      </c>
      <c r="B22786" s="2" t="s">
        <v>26782</v>
      </c>
      <c r="C22786">
        <v>41.755199999999995</v>
      </c>
    </row>
    <row r="22787" spans="1:3">
      <c r="A22787" s="3" t="s">
        <v>30205</v>
      </c>
      <c r="B22787" s="2" t="s">
        <v>26782</v>
      </c>
      <c r="C22787">
        <v>43.526400000000002</v>
      </c>
    </row>
    <row r="22788" spans="1:3">
      <c r="A22788" s="3" t="s">
        <v>30206</v>
      </c>
      <c r="B22788" s="2" t="s">
        <v>26782</v>
      </c>
      <c r="C22788">
        <v>45.703200000000002</v>
      </c>
    </row>
    <row r="22789" spans="1:3">
      <c r="A22789" s="3" t="s">
        <v>30207</v>
      </c>
      <c r="B22789" s="2" t="s">
        <v>26782</v>
      </c>
      <c r="C22789">
        <v>47.066400000000002</v>
      </c>
    </row>
    <row r="22790" spans="1:3">
      <c r="A22790" s="3" t="s">
        <v>30208</v>
      </c>
      <c r="B22790" s="2" t="s">
        <v>26805</v>
      </c>
      <c r="C22790">
        <v>8.7959999999999994</v>
      </c>
    </row>
    <row r="22791" spans="1:3">
      <c r="A22791" s="3" t="s">
        <v>30209</v>
      </c>
      <c r="B22791" s="2" t="s">
        <v>26805</v>
      </c>
      <c r="C22791">
        <v>5.3231999999999999</v>
      </c>
    </row>
    <row r="22792" spans="1:3">
      <c r="A22792" s="3" t="s">
        <v>30210</v>
      </c>
      <c r="B22792" s="2" t="s">
        <v>26805</v>
      </c>
      <c r="C22792">
        <v>5.8368000000000002</v>
      </c>
    </row>
    <row r="22793" spans="1:3">
      <c r="A22793" s="3" t="s">
        <v>30211</v>
      </c>
      <c r="B22793" s="2" t="s">
        <v>26809</v>
      </c>
      <c r="C22793">
        <v>68.819999999999993</v>
      </c>
    </row>
    <row r="22794" spans="1:3">
      <c r="A22794" s="3" t="s">
        <v>30212</v>
      </c>
      <c r="B22794" s="2" t="s">
        <v>26811</v>
      </c>
      <c r="C22794">
        <v>65.380800000000008</v>
      </c>
    </row>
    <row r="22795" spans="1:3">
      <c r="A22795" s="3" t="s">
        <v>30213</v>
      </c>
      <c r="B22795" s="2" t="s">
        <v>26809</v>
      </c>
      <c r="C22795">
        <v>71.241599999999991</v>
      </c>
    </row>
    <row r="22796" spans="1:3">
      <c r="A22796" s="3" t="s">
        <v>30214</v>
      </c>
      <c r="B22796" s="2" t="s">
        <v>26811</v>
      </c>
      <c r="C22796">
        <v>67.679999999999993</v>
      </c>
    </row>
    <row r="22797" spans="1:3">
      <c r="A22797" s="3" t="s">
        <v>30215</v>
      </c>
      <c r="B22797" s="2" t="s">
        <v>26809</v>
      </c>
      <c r="C22797">
        <v>75.072000000000003</v>
      </c>
    </row>
    <row r="22798" spans="1:3">
      <c r="A22798" s="3" t="s">
        <v>30216</v>
      </c>
      <c r="B22798" s="2" t="s">
        <v>26811</v>
      </c>
      <c r="C22798">
        <v>71.318399999999997</v>
      </c>
    </row>
    <row r="22799" spans="1:3">
      <c r="A22799" s="3" t="s">
        <v>30217</v>
      </c>
      <c r="B22799" s="2" t="s">
        <v>26809</v>
      </c>
      <c r="C22799">
        <v>80.064000000000007</v>
      </c>
    </row>
    <row r="22800" spans="1:3">
      <c r="A22800" s="3" t="s">
        <v>30218</v>
      </c>
      <c r="B22800" s="2" t="s">
        <v>26811</v>
      </c>
      <c r="C22800">
        <v>76.0608</v>
      </c>
    </row>
    <row r="22801" spans="1:3">
      <c r="A22801" s="3" t="s">
        <v>30219</v>
      </c>
      <c r="B22801" s="2" t="s">
        <v>26809</v>
      </c>
      <c r="C22801">
        <v>83.927999999999997</v>
      </c>
    </row>
    <row r="22802" spans="1:3">
      <c r="A22802" s="3" t="s">
        <v>30220</v>
      </c>
      <c r="B22802" s="2" t="s">
        <v>26811</v>
      </c>
      <c r="C22802">
        <v>79.732799999999997</v>
      </c>
    </row>
    <row r="22803" spans="1:3">
      <c r="A22803" s="3" t="s">
        <v>30221</v>
      </c>
      <c r="B22803" s="2" t="s">
        <v>26809</v>
      </c>
      <c r="C22803">
        <v>87.792000000000002</v>
      </c>
    </row>
    <row r="22804" spans="1:3">
      <c r="A22804" s="3" t="s">
        <v>30222</v>
      </c>
      <c r="B22804" s="2" t="s">
        <v>26811</v>
      </c>
      <c r="C22804">
        <v>83.4024</v>
      </c>
    </row>
    <row r="22805" spans="1:3">
      <c r="A22805" s="3" t="s">
        <v>30223</v>
      </c>
      <c r="B22805" s="2" t="s">
        <v>26809</v>
      </c>
      <c r="C22805">
        <v>89.066400000000002</v>
      </c>
    </row>
    <row r="22806" spans="1:3">
      <c r="A22806" s="3" t="s">
        <v>30224</v>
      </c>
      <c r="B22806" s="2" t="s">
        <v>26811</v>
      </c>
      <c r="C22806">
        <v>84.611999999999995</v>
      </c>
    </row>
    <row r="22807" spans="1:3">
      <c r="A22807" s="3" t="s">
        <v>30225</v>
      </c>
      <c r="B22807" s="2" t="s">
        <v>26809</v>
      </c>
      <c r="C22807">
        <v>60.993599999999994</v>
      </c>
    </row>
    <row r="22808" spans="1:3">
      <c r="A22808" s="3" t="s">
        <v>30226</v>
      </c>
      <c r="B22808" s="2" t="s">
        <v>26811</v>
      </c>
      <c r="C22808">
        <v>57.943199999999997</v>
      </c>
    </row>
    <row r="22809" spans="1:3">
      <c r="A22809" s="3" t="s">
        <v>30227</v>
      </c>
      <c r="B22809" s="2" t="s">
        <v>26809</v>
      </c>
      <c r="C22809">
        <v>63.575999999999993</v>
      </c>
    </row>
    <row r="22810" spans="1:3">
      <c r="A22810" s="3" t="s">
        <v>30228</v>
      </c>
      <c r="B22810" s="2" t="s">
        <v>26811</v>
      </c>
      <c r="C22810">
        <v>60.398399999999995</v>
      </c>
    </row>
    <row r="22811" spans="1:3">
      <c r="A22811" s="3" t="s">
        <v>30229</v>
      </c>
      <c r="B22811" s="2" t="s">
        <v>26809</v>
      </c>
      <c r="C22811">
        <v>67.408799999999999</v>
      </c>
    </row>
    <row r="22812" spans="1:3">
      <c r="A22812" s="3" t="s">
        <v>30230</v>
      </c>
      <c r="B22812" s="2" t="s">
        <v>26811</v>
      </c>
      <c r="C22812">
        <v>64.039199999999994</v>
      </c>
    </row>
    <row r="22813" spans="1:3">
      <c r="A22813" s="3" t="s">
        <v>30231</v>
      </c>
      <c r="B22813" s="2" t="s">
        <v>26809</v>
      </c>
      <c r="C22813">
        <v>72.395999999999987</v>
      </c>
    </row>
    <row r="22814" spans="1:3">
      <c r="A22814" s="3" t="s">
        <v>30232</v>
      </c>
      <c r="B22814" s="2" t="s">
        <v>26811</v>
      </c>
      <c r="C22814">
        <v>68.776799999999994</v>
      </c>
    </row>
    <row r="22815" spans="1:3">
      <c r="A22815" s="3" t="s">
        <v>30233</v>
      </c>
      <c r="B22815" s="2" t="s">
        <v>26809</v>
      </c>
      <c r="C22815">
        <v>76.259999999999991</v>
      </c>
    </row>
    <row r="22816" spans="1:3">
      <c r="A22816" s="3" t="s">
        <v>30234</v>
      </c>
      <c r="B22816" s="2" t="s">
        <v>26811</v>
      </c>
      <c r="C22816">
        <v>72.446399999999997</v>
      </c>
    </row>
    <row r="22817" spans="1:3">
      <c r="A22817" s="3" t="s">
        <v>30235</v>
      </c>
      <c r="B22817" s="2" t="s">
        <v>26809</v>
      </c>
      <c r="C22817">
        <v>80.124000000000009</v>
      </c>
    </row>
    <row r="22818" spans="1:3">
      <c r="A22818" s="3" t="s">
        <v>30236</v>
      </c>
      <c r="B22818" s="2" t="s">
        <v>26811</v>
      </c>
      <c r="C22818">
        <v>76.118400000000008</v>
      </c>
    </row>
    <row r="22819" spans="1:3">
      <c r="A22819" s="3" t="s">
        <v>30237</v>
      </c>
      <c r="B22819" s="2" t="s">
        <v>26809</v>
      </c>
      <c r="C22819">
        <v>81.405599999999993</v>
      </c>
    </row>
    <row r="22820" spans="1:3">
      <c r="A22820" s="3" t="s">
        <v>30238</v>
      </c>
      <c r="B22820" s="2" t="s">
        <v>26811</v>
      </c>
      <c r="C22820">
        <v>77.3352</v>
      </c>
    </row>
    <row r="22821" spans="1:3">
      <c r="A22821" s="3" t="s">
        <v>30239</v>
      </c>
      <c r="B22821" s="2" t="s">
        <v>26809</v>
      </c>
      <c r="C22821">
        <v>64.101599999999991</v>
      </c>
    </row>
    <row r="22822" spans="1:3">
      <c r="A22822" s="3" t="s">
        <v>30240</v>
      </c>
      <c r="B22822" s="2" t="s">
        <v>26811</v>
      </c>
      <c r="C22822">
        <v>60.897599999999997</v>
      </c>
    </row>
    <row r="22823" spans="1:3">
      <c r="A22823" s="3" t="s">
        <v>30241</v>
      </c>
      <c r="B22823" s="2" t="s">
        <v>26809</v>
      </c>
      <c r="C22823">
        <v>66.772800000000004</v>
      </c>
    </row>
    <row r="22824" spans="1:3">
      <c r="A22824" s="3" t="s">
        <v>30242</v>
      </c>
      <c r="B22824" s="2" t="s">
        <v>26811</v>
      </c>
      <c r="C22824">
        <v>63.434399999999997</v>
      </c>
    </row>
    <row r="22825" spans="1:3">
      <c r="A22825" s="3" t="s">
        <v>30243</v>
      </c>
      <c r="B22825" s="2" t="s">
        <v>26809</v>
      </c>
      <c r="C22825">
        <v>70.603200000000001</v>
      </c>
    </row>
    <row r="22826" spans="1:3">
      <c r="A22826" s="3" t="s">
        <v>30244</v>
      </c>
      <c r="B22826" s="2" t="s">
        <v>26811</v>
      </c>
      <c r="C22826">
        <v>67.072800000000001</v>
      </c>
    </row>
    <row r="22827" spans="1:3">
      <c r="A22827" s="3" t="s">
        <v>30245</v>
      </c>
      <c r="B22827" s="2" t="s">
        <v>26809</v>
      </c>
      <c r="C22827">
        <v>75.592799999999997</v>
      </c>
    </row>
    <row r="22828" spans="1:3">
      <c r="A22828" s="3" t="s">
        <v>30246</v>
      </c>
      <c r="B22828" s="2" t="s">
        <v>26811</v>
      </c>
      <c r="C22828">
        <v>71.81280000000001</v>
      </c>
    </row>
    <row r="22829" spans="1:3">
      <c r="A22829" s="3" t="s">
        <v>30247</v>
      </c>
      <c r="B22829" s="2" t="s">
        <v>26809</v>
      </c>
      <c r="C22829">
        <v>79.459199999999996</v>
      </c>
    </row>
    <row r="22830" spans="1:3">
      <c r="A22830" s="3" t="s">
        <v>30248</v>
      </c>
      <c r="B22830" s="2" t="s">
        <v>26811</v>
      </c>
      <c r="C22830">
        <v>75.487199999999987</v>
      </c>
    </row>
    <row r="22831" spans="1:3">
      <c r="A22831" s="3" t="s">
        <v>30249</v>
      </c>
      <c r="B22831" s="2" t="s">
        <v>26809</v>
      </c>
      <c r="C22831">
        <v>83.3232</v>
      </c>
    </row>
    <row r="22832" spans="1:3">
      <c r="A22832" s="3" t="s">
        <v>30250</v>
      </c>
      <c r="B22832" s="2" t="s">
        <v>26811</v>
      </c>
      <c r="C22832">
        <v>79.15679999999999</v>
      </c>
    </row>
    <row r="22833" spans="1:3">
      <c r="A22833" s="3" t="s">
        <v>30251</v>
      </c>
      <c r="B22833" s="2" t="s">
        <v>26809</v>
      </c>
      <c r="C22833">
        <v>84.5976</v>
      </c>
    </row>
    <row r="22834" spans="1:3">
      <c r="A22834" s="3" t="s">
        <v>30252</v>
      </c>
      <c r="B22834" s="2" t="s">
        <v>26811</v>
      </c>
      <c r="C22834">
        <v>80.368799999999993</v>
      </c>
    </row>
    <row r="22835" spans="1:3">
      <c r="A22835" s="3" t="s">
        <v>30253</v>
      </c>
      <c r="B22835" s="2" t="s">
        <v>26853</v>
      </c>
      <c r="C22835">
        <v>93.043199999999999</v>
      </c>
    </row>
    <row r="22836" spans="1:3">
      <c r="A22836" s="3" t="s">
        <v>30254</v>
      </c>
      <c r="B22836" s="2" t="s">
        <v>26853</v>
      </c>
      <c r="C22836">
        <v>112.452</v>
      </c>
    </row>
    <row r="22837" spans="1:3">
      <c r="A22837" s="3" t="s">
        <v>30255</v>
      </c>
      <c r="B22837" s="2" t="s">
        <v>26853</v>
      </c>
      <c r="C22837">
        <v>122.25599999999999</v>
      </c>
    </row>
    <row r="22838" spans="1:3">
      <c r="A22838" s="3" t="s">
        <v>30256</v>
      </c>
      <c r="B22838" s="2" t="s">
        <v>26853</v>
      </c>
      <c r="C22838">
        <v>125.10719999999999</v>
      </c>
    </row>
    <row r="22839" spans="1:3">
      <c r="A22839" s="3" t="s">
        <v>30257</v>
      </c>
      <c r="B22839" s="2" t="s">
        <v>26853</v>
      </c>
      <c r="C22839">
        <v>137.18879999999999</v>
      </c>
    </row>
    <row r="22840" spans="1:3">
      <c r="A22840" s="3" t="s">
        <v>30258</v>
      </c>
      <c r="B22840" s="2" t="s">
        <v>26853</v>
      </c>
      <c r="C22840">
        <v>149.26319999999998</v>
      </c>
    </row>
    <row r="22841" spans="1:3">
      <c r="A22841" s="3" t="s">
        <v>30259</v>
      </c>
      <c r="B22841" s="2" t="s">
        <v>26853</v>
      </c>
      <c r="C22841">
        <v>154.56959999999998</v>
      </c>
    </row>
    <row r="22842" spans="1:3">
      <c r="A22842" s="3" t="s">
        <v>30260</v>
      </c>
      <c r="B22842" s="2" t="s">
        <v>26853</v>
      </c>
      <c r="C22842">
        <v>88.111199999999997</v>
      </c>
    </row>
    <row r="22843" spans="1:3">
      <c r="A22843" s="3" t="s">
        <v>30261</v>
      </c>
      <c r="B22843" s="2" t="s">
        <v>26853</v>
      </c>
      <c r="C22843">
        <v>106.1784</v>
      </c>
    </row>
    <row r="22844" spans="1:3">
      <c r="A22844" s="3" t="s">
        <v>30262</v>
      </c>
      <c r="B22844" s="2" t="s">
        <v>26853</v>
      </c>
      <c r="C22844">
        <v>114.57599999999999</v>
      </c>
    </row>
    <row r="22845" spans="1:3">
      <c r="A22845" s="3" t="s">
        <v>30263</v>
      </c>
      <c r="B22845" s="2" t="s">
        <v>26853</v>
      </c>
      <c r="C22845">
        <v>117.82080000000001</v>
      </c>
    </row>
    <row r="22846" spans="1:3">
      <c r="A22846" s="3" t="s">
        <v>30264</v>
      </c>
      <c r="B22846" s="2" t="s">
        <v>26853</v>
      </c>
      <c r="C22846">
        <v>128.94</v>
      </c>
    </row>
    <row r="22847" spans="1:3">
      <c r="A22847" s="3" t="s">
        <v>30265</v>
      </c>
      <c r="B22847" s="2" t="s">
        <v>26853</v>
      </c>
      <c r="C22847">
        <v>140.0592</v>
      </c>
    </row>
    <row r="22848" spans="1:3">
      <c r="A22848" s="3" t="s">
        <v>30266</v>
      </c>
      <c r="B22848" s="2" t="s">
        <v>26853</v>
      </c>
      <c r="C22848">
        <v>145.61279999999999</v>
      </c>
    </row>
    <row r="22849" spans="1:3">
      <c r="A22849" s="3" t="s">
        <v>30267</v>
      </c>
      <c r="B22849" s="2" t="s">
        <v>26853</v>
      </c>
      <c r="C22849">
        <v>90.566400000000002</v>
      </c>
    </row>
    <row r="22850" spans="1:3">
      <c r="A22850" s="3" t="s">
        <v>30268</v>
      </c>
      <c r="B22850" s="2" t="s">
        <v>26853</v>
      </c>
      <c r="C22850">
        <v>109.6632</v>
      </c>
    </row>
    <row r="22851" spans="1:3">
      <c r="A22851" s="3" t="s">
        <v>30269</v>
      </c>
      <c r="B22851" s="2" t="s">
        <v>26853</v>
      </c>
      <c r="C22851">
        <v>118.79039999999999</v>
      </c>
    </row>
    <row r="22852" spans="1:3">
      <c r="A22852" s="3" t="s">
        <v>30270</v>
      </c>
      <c r="B22852" s="2" t="s">
        <v>26853</v>
      </c>
      <c r="C22852">
        <v>122.13119999999999</v>
      </c>
    </row>
    <row r="22853" spans="1:3">
      <c r="A22853" s="3" t="s">
        <v>30271</v>
      </c>
      <c r="B22853" s="2" t="s">
        <v>26853</v>
      </c>
      <c r="C22853">
        <v>133.32479999999998</v>
      </c>
    </row>
    <row r="22854" spans="1:3">
      <c r="A22854" s="3" t="s">
        <v>30272</v>
      </c>
      <c r="B22854" s="2" t="s">
        <v>26853</v>
      </c>
      <c r="C22854">
        <v>144.5136</v>
      </c>
    </row>
    <row r="22855" spans="1:3">
      <c r="A22855" s="3" t="s">
        <v>30273</v>
      </c>
      <c r="B22855" s="2" t="s">
        <v>26853</v>
      </c>
      <c r="C22855">
        <v>150.29040000000001</v>
      </c>
    </row>
    <row r="22856" spans="1:3">
      <c r="A22856" s="3" t="s">
        <v>30274</v>
      </c>
      <c r="B22856" s="2" t="s">
        <v>26875</v>
      </c>
      <c r="C22856">
        <v>70.099199999999996</v>
      </c>
    </row>
    <row r="22857" spans="1:3">
      <c r="A22857" s="3" t="s">
        <v>30275</v>
      </c>
      <c r="B22857" s="2" t="s">
        <v>26877</v>
      </c>
      <c r="C22857">
        <v>66.595200000000006</v>
      </c>
    </row>
    <row r="22858" spans="1:3">
      <c r="A22858" s="3" t="s">
        <v>30276</v>
      </c>
      <c r="B22858" s="2" t="s">
        <v>26875</v>
      </c>
      <c r="C22858">
        <v>72.088799999999992</v>
      </c>
    </row>
    <row r="22859" spans="1:3">
      <c r="A22859" s="3" t="s">
        <v>30277</v>
      </c>
      <c r="B22859" s="2" t="s">
        <v>26877</v>
      </c>
      <c r="C22859">
        <v>68.484000000000009</v>
      </c>
    </row>
    <row r="22860" spans="1:3">
      <c r="A22860" s="3" t="s">
        <v>30278</v>
      </c>
      <c r="B22860" s="2" t="s">
        <v>26875</v>
      </c>
      <c r="C22860">
        <v>76.927199999999985</v>
      </c>
    </row>
    <row r="22861" spans="1:3">
      <c r="A22861" s="3" t="s">
        <v>30279</v>
      </c>
      <c r="B22861" s="2" t="s">
        <v>26877</v>
      </c>
      <c r="C22861">
        <v>73.08</v>
      </c>
    </row>
    <row r="22862" spans="1:3">
      <c r="A22862" s="3" t="s">
        <v>30280</v>
      </c>
      <c r="B22862" s="2" t="s">
        <v>26875</v>
      </c>
      <c r="C22862">
        <v>82.125599999999991</v>
      </c>
    </row>
    <row r="22863" spans="1:3">
      <c r="A22863" s="3" t="s">
        <v>30281</v>
      </c>
      <c r="B22863" s="2" t="s">
        <v>26877</v>
      </c>
      <c r="C22863">
        <v>78.019199999999998</v>
      </c>
    </row>
    <row r="22864" spans="1:3">
      <c r="A22864" s="3" t="s">
        <v>30282</v>
      </c>
      <c r="B22864" s="2" t="s">
        <v>26875</v>
      </c>
      <c r="C22864">
        <v>87.043199999999999</v>
      </c>
    </row>
    <row r="22865" spans="1:3">
      <c r="A22865" s="3" t="s">
        <v>30283</v>
      </c>
      <c r="B22865" s="2" t="s">
        <v>26877</v>
      </c>
      <c r="C22865">
        <v>82.691999999999993</v>
      </c>
    </row>
    <row r="22866" spans="1:3">
      <c r="A22866" s="3" t="s">
        <v>30284</v>
      </c>
      <c r="B22866" s="2" t="s">
        <v>26875</v>
      </c>
      <c r="C22866">
        <v>91.958399999999997</v>
      </c>
    </row>
    <row r="22867" spans="1:3">
      <c r="A22867" s="3" t="s">
        <v>30285</v>
      </c>
      <c r="B22867" s="2" t="s">
        <v>26877</v>
      </c>
      <c r="C22867">
        <v>87.36</v>
      </c>
    </row>
    <row r="22868" spans="1:3">
      <c r="A22868" s="3" t="s">
        <v>30286</v>
      </c>
      <c r="B22868" s="2" t="s">
        <v>26875</v>
      </c>
      <c r="C22868">
        <v>93.4512</v>
      </c>
    </row>
    <row r="22869" spans="1:3">
      <c r="A22869" s="3" t="s">
        <v>30287</v>
      </c>
      <c r="B22869" s="2" t="s">
        <v>26877</v>
      </c>
      <c r="C22869">
        <v>88.778400000000005</v>
      </c>
    </row>
    <row r="22870" spans="1:3">
      <c r="A22870" s="3" t="s">
        <v>30288</v>
      </c>
      <c r="B22870" s="2" t="s">
        <v>26875</v>
      </c>
      <c r="C22870">
        <v>61.730399999999996</v>
      </c>
    </row>
    <row r="22871" spans="1:3">
      <c r="A22871" s="3" t="s">
        <v>30289</v>
      </c>
      <c r="B22871" s="2" t="s">
        <v>26877</v>
      </c>
      <c r="C22871">
        <v>58.643999999999998</v>
      </c>
    </row>
    <row r="22872" spans="1:3">
      <c r="A22872" s="3" t="s">
        <v>30290</v>
      </c>
      <c r="B22872" s="2" t="s">
        <v>26875</v>
      </c>
      <c r="C22872">
        <v>64.4208</v>
      </c>
    </row>
    <row r="22873" spans="1:3">
      <c r="A22873" s="3" t="s">
        <v>30291</v>
      </c>
      <c r="B22873" s="2" t="s">
        <v>26877</v>
      </c>
      <c r="C22873">
        <v>61.199999999999996</v>
      </c>
    </row>
    <row r="22874" spans="1:3">
      <c r="A22874" s="3" t="s">
        <v>30292</v>
      </c>
      <c r="B22874" s="2" t="s">
        <v>26875</v>
      </c>
      <c r="C22874">
        <v>68.471999999999994</v>
      </c>
    </row>
    <row r="22875" spans="1:3">
      <c r="A22875" s="3" t="s">
        <v>30293</v>
      </c>
      <c r="B22875" s="2" t="s">
        <v>26877</v>
      </c>
      <c r="C22875">
        <v>65.049599999999998</v>
      </c>
    </row>
    <row r="22876" spans="1:3">
      <c r="A22876" s="3" t="s">
        <v>30294</v>
      </c>
      <c r="B22876" s="2" t="s">
        <v>26875</v>
      </c>
      <c r="C22876">
        <v>74.462399999999988</v>
      </c>
    </row>
    <row r="22877" spans="1:3">
      <c r="A22877" s="3" t="s">
        <v>30295</v>
      </c>
      <c r="B22877" s="2" t="s">
        <v>26877</v>
      </c>
      <c r="C22877">
        <v>70.739999999999995</v>
      </c>
    </row>
    <row r="22878" spans="1:3">
      <c r="A22878" s="3" t="s">
        <v>30296</v>
      </c>
      <c r="B22878" s="2" t="s">
        <v>26875</v>
      </c>
      <c r="C22878">
        <v>78.432000000000002</v>
      </c>
    </row>
    <row r="22879" spans="1:3">
      <c r="A22879" s="3" t="s">
        <v>30297</v>
      </c>
      <c r="B22879" s="2" t="s">
        <v>26877</v>
      </c>
      <c r="C22879">
        <v>74.51039999999999</v>
      </c>
    </row>
    <row r="22880" spans="1:3">
      <c r="A22880" s="3" t="s">
        <v>30298</v>
      </c>
      <c r="B22880" s="2" t="s">
        <v>26875</v>
      </c>
      <c r="C22880">
        <v>82.401599999999988</v>
      </c>
    </row>
    <row r="22881" spans="1:3">
      <c r="A22881" s="3" t="s">
        <v>30299</v>
      </c>
      <c r="B22881" s="2" t="s">
        <v>26877</v>
      </c>
      <c r="C22881">
        <v>78.280799999999999</v>
      </c>
    </row>
    <row r="22882" spans="1:3">
      <c r="A22882" s="3" t="s">
        <v>30300</v>
      </c>
      <c r="B22882" s="2" t="s">
        <v>26875</v>
      </c>
      <c r="C22882">
        <v>83.896799999999999</v>
      </c>
    </row>
    <row r="22883" spans="1:3">
      <c r="A22883" s="3" t="s">
        <v>30301</v>
      </c>
      <c r="B22883" s="2" t="s">
        <v>26877</v>
      </c>
      <c r="C22883">
        <v>79.701599999999985</v>
      </c>
    </row>
    <row r="22884" spans="1:3">
      <c r="A22884" s="3" t="s">
        <v>30302</v>
      </c>
      <c r="B22884" s="2" t="s">
        <v>26875</v>
      </c>
      <c r="C22884">
        <v>63.628799999999998</v>
      </c>
    </row>
    <row r="22885" spans="1:3">
      <c r="A22885" s="3" t="s">
        <v>30303</v>
      </c>
      <c r="B22885" s="2" t="s">
        <v>26877</v>
      </c>
      <c r="C22885">
        <v>60.448799999999999</v>
      </c>
    </row>
    <row r="22886" spans="1:3">
      <c r="A22886" s="3" t="s">
        <v>30304</v>
      </c>
      <c r="B22886" s="2" t="s">
        <v>26875</v>
      </c>
      <c r="C22886">
        <v>67.617599999999996</v>
      </c>
    </row>
    <row r="22887" spans="1:3">
      <c r="A22887" s="3" t="s">
        <v>30305</v>
      </c>
      <c r="B22887" s="2" t="s">
        <v>26877</v>
      </c>
      <c r="C22887">
        <v>64.23599999999999</v>
      </c>
    </row>
    <row r="22888" spans="1:3">
      <c r="A22888" s="3" t="s">
        <v>30306</v>
      </c>
      <c r="B22888" s="2" t="s">
        <v>26875</v>
      </c>
      <c r="C22888">
        <v>71.668800000000005</v>
      </c>
    </row>
    <row r="22889" spans="1:3">
      <c r="A22889" s="3" t="s">
        <v>30307</v>
      </c>
      <c r="B22889" s="2" t="s">
        <v>26877</v>
      </c>
      <c r="C22889">
        <v>68.085599999999999</v>
      </c>
    </row>
    <row r="22890" spans="1:3">
      <c r="A22890" s="3" t="s">
        <v>30308</v>
      </c>
      <c r="B22890" s="2" t="s">
        <v>26875</v>
      </c>
      <c r="C22890">
        <v>77.659199999999998</v>
      </c>
    </row>
    <row r="22891" spans="1:3">
      <c r="A22891" s="3" t="s">
        <v>30309</v>
      </c>
      <c r="B22891" s="2" t="s">
        <v>26877</v>
      </c>
      <c r="C22891">
        <v>73.775999999999996</v>
      </c>
    </row>
    <row r="22892" spans="1:3">
      <c r="A22892" s="3" t="s">
        <v>30310</v>
      </c>
      <c r="B22892" s="2" t="s">
        <v>26875</v>
      </c>
      <c r="C22892">
        <v>81.631199999999993</v>
      </c>
    </row>
    <row r="22893" spans="1:3">
      <c r="A22893" s="3" t="s">
        <v>30311</v>
      </c>
      <c r="B22893" s="2" t="s">
        <v>26877</v>
      </c>
      <c r="C22893">
        <v>77.5488</v>
      </c>
    </row>
    <row r="22894" spans="1:3">
      <c r="A22894" s="3" t="s">
        <v>30312</v>
      </c>
      <c r="B22894" s="2" t="s">
        <v>26875</v>
      </c>
      <c r="C22894">
        <v>85.605599999999995</v>
      </c>
    </row>
    <row r="22895" spans="1:3">
      <c r="A22895" s="3" t="s">
        <v>30313</v>
      </c>
      <c r="B22895" s="2" t="s">
        <v>26877</v>
      </c>
      <c r="C22895">
        <v>81.326400000000007</v>
      </c>
    </row>
    <row r="22896" spans="1:3">
      <c r="A22896" s="3" t="s">
        <v>30314</v>
      </c>
      <c r="B22896" s="2" t="s">
        <v>26875</v>
      </c>
      <c r="C22896">
        <v>87.878399999999999</v>
      </c>
    </row>
    <row r="22897" spans="1:3">
      <c r="A22897" s="3" t="s">
        <v>30315</v>
      </c>
      <c r="B22897" s="2" t="s">
        <v>26877</v>
      </c>
      <c r="C22897">
        <v>83.484000000000009</v>
      </c>
    </row>
    <row r="22898" spans="1:3">
      <c r="A22898" s="3" t="s">
        <v>30316</v>
      </c>
      <c r="B22898" s="2" t="s">
        <v>26919</v>
      </c>
      <c r="C22898">
        <v>25.744799999999998</v>
      </c>
    </row>
    <row r="22899" spans="1:3">
      <c r="A22899" s="3" t="s">
        <v>30317</v>
      </c>
      <c r="B22899" s="2" t="s">
        <v>26919</v>
      </c>
      <c r="C22899">
        <v>20.956799999999998</v>
      </c>
    </row>
    <row r="22900" spans="1:3">
      <c r="A22900" s="3" t="s">
        <v>30318</v>
      </c>
      <c r="B22900" s="2" t="s">
        <v>26919</v>
      </c>
      <c r="C22900">
        <v>23.942399999999999</v>
      </c>
    </row>
    <row r="22901" spans="1:3">
      <c r="A22901" s="3" t="s">
        <v>30319</v>
      </c>
      <c r="B22901" s="2" t="s">
        <v>26923</v>
      </c>
      <c r="C22901">
        <v>76.315200000000004</v>
      </c>
    </row>
    <row r="22902" spans="1:3">
      <c r="A22902" s="3" t="s">
        <v>30320</v>
      </c>
      <c r="B22902" s="2" t="s">
        <v>26923</v>
      </c>
      <c r="C22902">
        <v>79.495199999999997</v>
      </c>
    </row>
    <row r="22903" spans="1:3">
      <c r="A22903" s="3" t="s">
        <v>30321</v>
      </c>
      <c r="B22903" s="2" t="s">
        <v>26923</v>
      </c>
      <c r="C22903">
        <v>83.858400000000003</v>
      </c>
    </row>
    <row r="22904" spans="1:3">
      <c r="A22904" s="3" t="s">
        <v>30322</v>
      </c>
      <c r="B22904" s="2" t="s">
        <v>26923</v>
      </c>
      <c r="C22904">
        <v>89.481599999999986</v>
      </c>
    </row>
    <row r="22905" spans="1:3">
      <c r="A22905" s="3" t="s">
        <v>30323</v>
      </c>
      <c r="B22905" s="2" t="s">
        <v>26923</v>
      </c>
      <c r="C22905">
        <v>93.374399999999994</v>
      </c>
    </row>
    <row r="22906" spans="1:3">
      <c r="A22906" s="3" t="s">
        <v>30324</v>
      </c>
      <c r="B22906" s="2" t="s">
        <v>26923</v>
      </c>
      <c r="C22906">
        <v>97.267199999999988</v>
      </c>
    </row>
    <row r="22907" spans="1:3">
      <c r="A22907" s="3" t="s">
        <v>30325</v>
      </c>
      <c r="B22907" s="2" t="s">
        <v>26923</v>
      </c>
      <c r="C22907">
        <v>98.553599999999989</v>
      </c>
    </row>
    <row r="22908" spans="1:3">
      <c r="A22908" s="3" t="s">
        <v>30326</v>
      </c>
      <c r="B22908" s="2" t="s">
        <v>26923</v>
      </c>
      <c r="C22908">
        <v>63.998400000000004</v>
      </c>
    </row>
    <row r="22909" spans="1:3">
      <c r="A22909" s="3" t="s">
        <v>30327</v>
      </c>
      <c r="B22909" s="2" t="s">
        <v>26923</v>
      </c>
      <c r="C22909">
        <v>65.052000000000007</v>
      </c>
    </row>
    <row r="22910" spans="1:3">
      <c r="A22910" s="3" t="s">
        <v>30328</v>
      </c>
      <c r="B22910" s="2" t="s">
        <v>26923</v>
      </c>
      <c r="C22910">
        <v>69.261599999999987</v>
      </c>
    </row>
    <row r="22911" spans="1:3">
      <c r="A22911" s="3" t="s">
        <v>30329</v>
      </c>
      <c r="B22911" s="2" t="s">
        <v>26923</v>
      </c>
      <c r="C22911">
        <v>74.719199999999987</v>
      </c>
    </row>
    <row r="22912" spans="1:3">
      <c r="A22912" s="3" t="s">
        <v>30330</v>
      </c>
      <c r="B22912" s="2" t="s">
        <v>26923</v>
      </c>
      <c r="C22912">
        <v>78.525599999999997</v>
      </c>
    </row>
    <row r="22913" spans="1:3">
      <c r="A22913" s="3" t="s">
        <v>30331</v>
      </c>
      <c r="B22913" s="2" t="s">
        <v>26923</v>
      </c>
      <c r="C22913">
        <v>82.331999999999994</v>
      </c>
    </row>
    <row r="22914" spans="1:3">
      <c r="A22914" s="3" t="s">
        <v>30332</v>
      </c>
      <c r="B22914" s="2" t="s">
        <v>26923</v>
      </c>
      <c r="C22914">
        <v>83.46</v>
      </c>
    </row>
    <row r="22915" spans="1:3">
      <c r="A22915" s="3" t="s">
        <v>30333</v>
      </c>
      <c r="B22915" s="2" t="s">
        <v>26923</v>
      </c>
      <c r="C22915">
        <v>68.659199999999998</v>
      </c>
    </row>
    <row r="22916" spans="1:3">
      <c r="A22916" s="3" t="s">
        <v>30334</v>
      </c>
      <c r="B22916" s="2" t="s">
        <v>26923</v>
      </c>
      <c r="C22916">
        <v>71.52</v>
      </c>
    </row>
    <row r="22917" spans="1:3">
      <c r="A22917" s="3" t="s">
        <v>30335</v>
      </c>
      <c r="B22917" s="2" t="s">
        <v>26923</v>
      </c>
      <c r="C22917">
        <v>75.847199999999987</v>
      </c>
    </row>
    <row r="22918" spans="1:3">
      <c r="A22918" s="3" t="s">
        <v>30336</v>
      </c>
      <c r="B22918" s="2" t="s">
        <v>26923</v>
      </c>
      <c r="C22918">
        <v>81.182400000000001</v>
      </c>
    </row>
    <row r="22919" spans="1:3">
      <c r="A22919" s="3" t="s">
        <v>30337</v>
      </c>
      <c r="B22919" s="2" t="s">
        <v>26923</v>
      </c>
      <c r="C22919">
        <v>84.9696</v>
      </c>
    </row>
    <row r="22920" spans="1:3">
      <c r="A22920" s="3" t="s">
        <v>30338</v>
      </c>
      <c r="B22920" s="2" t="s">
        <v>26923</v>
      </c>
      <c r="C22920">
        <v>88.759199999999993</v>
      </c>
    </row>
    <row r="22921" spans="1:3">
      <c r="A22921" s="3" t="s">
        <v>30339</v>
      </c>
      <c r="B22921" s="2" t="s">
        <v>26923</v>
      </c>
      <c r="C22921">
        <v>89.88</v>
      </c>
    </row>
    <row r="22922" spans="1:3">
      <c r="A22922" s="3" t="s">
        <v>30340</v>
      </c>
      <c r="B22922" s="2" t="s">
        <v>26945</v>
      </c>
      <c r="C22922">
        <v>8.7287999999999997</v>
      </c>
    </row>
    <row r="22923" spans="1:3">
      <c r="A22923" s="3" t="s">
        <v>30341</v>
      </c>
      <c r="B22923" s="2" t="s">
        <v>26945</v>
      </c>
      <c r="C22923">
        <v>6.6431999999999993</v>
      </c>
    </row>
    <row r="22924" spans="1:3">
      <c r="A22924" s="3" t="s">
        <v>30342</v>
      </c>
      <c r="B22924" s="2" t="s">
        <v>26945</v>
      </c>
      <c r="C22924">
        <v>7.6727999999999996</v>
      </c>
    </row>
    <row r="22925" spans="1:3">
      <c r="A22925" s="3" t="s">
        <v>30343</v>
      </c>
      <c r="B22925" s="2" t="s">
        <v>26949</v>
      </c>
      <c r="C22925">
        <v>198.15599999999998</v>
      </c>
    </row>
    <row r="22926" spans="1:3">
      <c r="A22926" s="3" t="s">
        <v>30344</v>
      </c>
      <c r="B22926" s="2" t="s">
        <v>26949</v>
      </c>
      <c r="C22926">
        <v>213.00239999999999</v>
      </c>
    </row>
    <row r="22927" spans="1:3">
      <c r="A22927" s="3" t="s">
        <v>30345</v>
      </c>
      <c r="B22927" s="2" t="s">
        <v>26949</v>
      </c>
      <c r="C22927">
        <v>237.11759999999998</v>
      </c>
    </row>
    <row r="22928" spans="1:3">
      <c r="A22928" s="3" t="s">
        <v>30346</v>
      </c>
      <c r="B22928" s="2" t="s">
        <v>26949</v>
      </c>
      <c r="C22928">
        <v>260.81759999999997</v>
      </c>
    </row>
    <row r="22929" spans="1:3">
      <c r="A22929" s="3" t="s">
        <v>30347</v>
      </c>
      <c r="B22929" s="2" t="s">
        <v>26949</v>
      </c>
      <c r="C22929">
        <v>277.26240000000001</v>
      </c>
    </row>
    <row r="22930" spans="1:3">
      <c r="A22930" s="3" t="s">
        <v>30348</v>
      </c>
      <c r="B22930" s="2" t="s">
        <v>26949</v>
      </c>
      <c r="C22930">
        <v>293.7072</v>
      </c>
    </row>
    <row r="22931" spans="1:3">
      <c r="A22931" s="3" t="s">
        <v>30349</v>
      </c>
      <c r="B22931" s="2" t="s">
        <v>26949</v>
      </c>
      <c r="C22931">
        <v>299.1456</v>
      </c>
    </row>
    <row r="22932" spans="1:3">
      <c r="A22932" s="3" t="s">
        <v>30350</v>
      </c>
      <c r="B22932" s="2" t="s">
        <v>26949</v>
      </c>
      <c r="C22932">
        <v>201.10319999999999</v>
      </c>
    </row>
    <row r="22933" spans="1:3">
      <c r="A22933" s="3" t="s">
        <v>30351</v>
      </c>
      <c r="B22933" s="2" t="s">
        <v>26949</v>
      </c>
      <c r="C22933">
        <v>202.8168</v>
      </c>
    </row>
    <row r="22934" spans="1:3">
      <c r="A22934" s="3" t="s">
        <v>30352</v>
      </c>
      <c r="B22934" s="2" t="s">
        <v>26949</v>
      </c>
      <c r="C22934">
        <v>222.01439999999997</v>
      </c>
    </row>
    <row r="22935" spans="1:3">
      <c r="A22935" s="3" t="s">
        <v>30353</v>
      </c>
      <c r="B22935" s="2" t="s">
        <v>26949</v>
      </c>
      <c r="C22935">
        <v>246.50399999999996</v>
      </c>
    </row>
    <row r="22936" spans="1:3">
      <c r="A22936" s="3" t="s">
        <v>30354</v>
      </c>
      <c r="B22936" s="2" t="s">
        <v>26949</v>
      </c>
      <c r="C22936">
        <v>254.97840000000002</v>
      </c>
    </row>
    <row r="22937" spans="1:3">
      <c r="A22937" s="3" t="s">
        <v>30355</v>
      </c>
      <c r="B22937" s="2" t="s">
        <v>26949</v>
      </c>
      <c r="C22937">
        <v>263.4504</v>
      </c>
    </row>
    <row r="22938" spans="1:3">
      <c r="A22938" s="3" t="s">
        <v>30356</v>
      </c>
      <c r="B22938" s="2" t="s">
        <v>26949</v>
      </c>
      <c r="C22938">
        <v>267.6936</v>
      </c>
    </row>
    <row r="22939" spans="1:3">
      <c r="A22939" s="3" t="s">
        <v>30357</v>
      </c>
      <c r="B22939" s="2" t="s">
        <v>26949</v>
      </c>
      <c r="C22939">
        <v>194.17439999999999</v>
      </c>
    </row>
    <row r="22940" spans="1:3">
      <c r="A22940" s="3" t="s">
        <v>30358</v>
      </c>
      <c r="B22940" s="2" t="s">
        <v>26949</v>
      </c>
      <c r="C22940">
        <v>209.14319999999998</v>
      </c>
    </row>
    <row r="22941" spans="1:3">
      <c r="A22941" s="3" t="s">
        <v>30359</v>
      </c>
      <c r="B22941" s="2" t="s">
        <v>26949</v>
      </c>
      <c r="C22941">
        <v>232.51199999999997</v>
      </c>
    </row>
    <row r="22942" spans="1:3">
      <c r="A22942" s="3" t="s">
        <v>30360</v>
      </c>
      <c r="B22942" s="2" t="s">
        <v>26949</v>
      </c>
      <c r="C22942">
        <v>256.99919999999997</v>
      </c>
    </row>
    <row r="22943" spans="1:3">
      <c r="A22943" s="3" t="s">
        <v>30361</v>
      </c>
      <c r="B22943" s="2" t="s">
        <v>26949</v>
      </c>
      <c r="C22943">
        <v>265.47360000000003</v>
      </c>
    </row>
    <row r="22944" spans="1:3">
      <c r="A22944" s="3" t="s">
        <v>30362</v>
      </c>
      <c r="B22944" s="2" t="s">
        <v>26949</v>
      </c>
      <c r="C22944">
        <v>273.94560000000001</v>
      </c>
    </row>
    <row r="22945" spans="1:3">
      <c r="A22945" s="3" t="s">
        <v>30363</v>
      </c>
      <c r="B22945" s="2" t="s">
        <v>26949</v>
      </c>
      <c r="C22945">
        <v>278.5752</v>
      </c>
    </row>
    <row r="22946" spans="1:3">
      <c r="A22946" s="3" t="s">
        <v>30364</v>
      </c>
      <c r="B22946" s="2" t="s">
        <v>26971</v>
      </c>
      <c r="C22946">
        <v>74.860799999999998</v>
      </c>
    </row>
    <row r="22947" spans="1:3">
      <c r="A22947" s="3" t="s">
        <v>30365</v>
      </c>
      <c r="B22947" s="2" t="s">
        <v>26971</v>
      </c>
      <c r="C22947">
        <v>37.884</v>
      </c>
    </row>
    <row r="22948" spans="1:3">
      <c r="A22948" s="3" t="s">
        <v>30366</v>
      </c>
      <c r="B22948" s="2" t="s">
        <v>26971</v>
      </c>
      <c r="C22948">
        <v>41.419200000000004</v>
      </c>
    </row>
    <row r="22949" spans="1:3">
      <c r="A22949" s="3" t="s">
        <v>30367</v>
      </c>
      <c r="B22949" s="2" t="s">
        <v>26971</v>
      </c>
      <c r="C22949">
        <v>45.816000000000003</v>
      </c>
    </row>
    <row r="22950" spans="1:3">
      <c r="A22950" s="3" t="s">
        <v>30368</v>
      </c>
      <c r="B22950" s="2" t="s">
        <v>26971</v>
      </c>
      <c r="C22950">
        <v>51.506399999999999</v>
      </c>
    </row>
    <row r="22951" spans="1:3">
      <c r="A22951" s="3" t="s">
        <v>30369</v>
      </c>
      <c r="B22951" s="2" t="s">
        <v>26971</v>
      </c>
      <c r="C22951">
        <v>52.872</v>
      </c>
    </row>
    <row r="22952" spans="1:3">
      <c r="A22952" s="3" t="s">
        <v>30370</v>
      </c>
      <c r="B22952" s="2" t="s">
        <v>26971</v>
      </c>
      <c r="C22952">
        <v>63.235199999999999</v>
      </c>
    </row>
    <row r="22953" spans="1:3">
      <c r="A22953" s="3" t="s">
        <v>30371</v>
      </c>
      <c r="B22953" s="2" t="s">
        <v>26979</v>
      </c>
      <c r="C22953">
        <v>10.4016</v>
      </c>
    </row>
    <row r="22954" spans="1:3">
      <c r="A22954" s="3" t="s">
        <v>30372</v>
      </c>
      <c r="B22954" s="2" t="s">
        <v>26981</v>
      </c>
      <c r="C22954">
        <v>10.4016</v>
      </c>
    </row>
    <row r="22955" spans="1:3">
      <c r="A22955" s="3" t="s">
        <v>30373</v>
      </c>
      <c r="B22955" s="2" t="s">
        <v>26983</v>
      </c>
      <c r="C22955">
        <v>102.13679999999999</v>
      </c>
    </row>
    <row r="22956" spans="1:3">
      <c r="A22956" s="3" t="s">
        <v>30374</v>
      </c>
      <c r="B22956" s="2" t="s">
        <v>26983</v>
      </c>
      <c r="C22956">
        <v>107.9832</v>
      </c>
    </row>
    <row r="22957" spans="1:3">
      <c r="A22957" s="3" t="s">
        <v>30375</v>
      </c>
      <c r="B22957" s="2" t="s">
        <v>26983</v>
      </c>
      <c r="C22957">
        <v>158.28479999999999</v>
      </c>
    </row>
    <row r="22958" spans="1:3">
      <c r="A22958" s="3" t="s">
        <v>30376</v>
      </c>
      <c r="B22958" s="2" t="s">
        <v>26983</v>
      </c>
      <c r="C22958">
        <v>163.34399999999999</v>
      </c>
    </row>
    <row r="22959" spans="1:3">
      <c r="A22959" s="3" t="s">
        <v>30377</v>
      </c>
      <c r="B22959" s="2" t="s">
        <v>26983</v>
      </c>
      <c r="C22959">
        <v>176.25359999999998</v>
      </c>
    </row>
    <row r="22960" spans="1:3">
      <c r="A22960" s="3" t="s">
        <v>30378</v>
      </c>
      <c r="B22960" s="2" t="s">
        <v>26989</v>
      </c>
      <c r="C22960">
        <v>17.467199999999998</v>
      </c>
    </row>
    <row r="22961" spans="1:3">
      <c r="A22961" s="3" t="s">
        <v>30379</v>
      </c>
      <c r="B22961" s="2" t="s">
        <v>26991</v>
      </c>
      <c r="C22961">
        <v>19.62</v>
      </c>
    </row>
    <row r="22962" spans="1:3">
      <c r="A22962" s="3" t="s">
        <v>30380</v>
      </c>
      <c r="B22962" s="2" t="s">
        <v>26993</v>
      </c>
      <c r="C22962">
        <v>12.782399999999999</v>
      </c>
    </row>
    <row r="22963" spans="1:3">
      <c r="A22963" s="3" t="s">
        <v>30381</v>
      </c>
      <c r="B22963" s="2" t="s">
        <v>26995</v>
      </c>
      <c r="C22963">
        <v>87.955200000000005</v>
      </c>
    </row>
    <row r="22964" spans="1:3">
      <c r="A22964" s="3" t="s">
        <v>30382</v>
      </c>
      <c r="B22964" s="2" t="s">
        <v>26995</v>
      </c>
      <c r="C22964">
        <v>92.023200000000003</v>
      </c>
    </row>
    <row r="22965" spans="1:3">
      <c r="A22965" s="3" t="s">
        <v>30383</v>
      </c>
      <c r="B22965" s="2" t="s">
        <v>26995</v>
      </c>
      <c r="C22965">
        <v>97.348799999999997</v>
      </c>
    </row>
    <row r="22966" spans="1:3">
      <c r="A22966" s="3" t="s">
        <v>30384</v>
      </c>
      <c r="B22966" s="2" t="s">
        <v>26995</v>
      </c>
      <c r="C22966">
        <v>105.2064</v>
      </c>
    </row>
    <row r="22967" spans="1:3">
      <c r="A22967" s="3" t="s">
        <v>30385</v>
      </c>
      <c r="B22967" s="2" t="s">
        <v>26995</v>
      </c>
      <c r="C22967">
        <v>106.71599999999999</v>
      </c>
    </row>
    <row r="22968" spans="1:3">
      <c r="A22968" s="3" t="s">
        <v>30386</v>
      </c>
      <c r="B22968" s="2" t="s">
        <v>27001</v>
      </c>
      <c r="C22968">
        <v>145.55519999999999</v>
      </c>
    </row>
    <row r="22969" spans="1:3">
      <c r="A22969" s="3" t="s">
        <v>30387</v>
      </c>
      <c r="B22969" s="2" t="s">
        <v>27001</v>
      </c>
      <c r="C22969">
        <v>173.16239999999999</v>
      </c>
    </row>
    <row r="22970" spans="1:3">
      <c r="A22970" s="3" t="s">
        <v>30388</v>
      </c>
      <c r="B22970" s="2" t="s">
        <v>27001</v>
      </c>
      <c r="C22970">
        <v>179.4504</v>
      </c>
    </row>
    <row r="22971" spans="1:3">
      <c r="A22971" s="3" t="s">
        <v>30389</v>
      </c>
      <c r="B22971" s="2" t="s">
        <v>27001</v>
      </c>
      <c r="C22971">
        <v>209.53919999999999</v>
      </c>
    </row>
    <row r="22972" spans="1:3">
      <c r="A22972" s="3" t="s">
        <v>30390</v>
      </c>
      <c r="B22972" s="2" t="s">
        <v>27001</v>
      </c>
      <c r="C22972">
        <v>217.38719999999998</v>
      </c>
    </row>
    <row r="22973" spans="1:3">
      <c r="A22973" s="3" t="s">
        <v>30391</v>
      </c>
      <c r="B22973" s="2" t="s">
        <v>27007</v>
      </c>
      <c r="C22973">
        <v>85.036799999999999</v>
      </c>
    </row>
    <row r="22974" spans="1:3">
      <c r="A22974" s="3" t="s">
        <v>30392</v>
      </c>
      <c r="B22974" s="2" t="s">
        <v>27007</v>
      </c>
      <c r="C22974">
        <v>88.847999999999999</v>
      </c>
    </row>
    <row r="22975" spans="1:3">
      <c r="A22975" s="3" t="s">
        <v>30393</v>
      </c>
      <c r="B22975" s="2" t="s">
        <v>27007</v>
      </c>
      <c r="C22975">
        <v>95.692800000000005</v>
      </c>
    </row>
    <row r="22976" spans="1:3">
      <c r="A22976" s="3" t="s">
        <v>30394</v>
      </c>
      <c r="B22976" s="2" t="s">
        <v>27007</v>
      </c>
      <c r="C22976">
        <v>103.40159999999999</v>
      </c>
    </row>
    <row r="22977" spans="1:3">
      <c r="A22977" s="3" t="s">
        <v>30395</v>
      </c>
      <c r="B22977" s="2" t="s">
        <v>27007</v>
      </c>
      <c r="C22977">
        <v>105.0504</v>
      </c>
    </row>
    <row r="22978" spans="1:3">
      <c r="A22978" s="3" t="s">
        <v>30396</v>
      </c>
      <c r="B22978" s="2" t="s">
        <v>27013</v>
      </c>
      <c r="C22978">
        <v>31.694399999999998</v>
      </c>
    </row>
    <row r="22979" spans="1:3">
      <c r="A22979" s="3" t="s">
        <v>30397</v>
      </c>
      <c r="B22979" s="2" t="s">
        <v>27015</v>
      </c>
      <c r="C22979">
        <v>113.5296</v>
      </c>
    </row>
    <row r="22980" spans="1:3">
      <c r="A22980" s="3" t="s">
        <v>30398</v>
      </c>
      <c r="B22980" s="2" t="s">
        <v>27015</v>
      </c>
      <c r="C22980">
        <v>120.0312</v>
      </c>
    </row>
    <row r="22981" spans="1:3">
      <c r="A22981" s="3" t="s">
        <v>30399</v>
      </c>
      <c r="B22981" s="2" t="s">
        <v>27015</v>
      </c>
      <c r="C22981">
        <v>129.5016</v>
      </c>
    </row>
    <row r="22982" spans="1:3">
      <c r="A22982" s="3" t="s">
        <v>30400</v>
      </c>
      <c r="B22982" s="2" t="s">
        <v>27015</v>
      </c>
      <c r="C22982">
        <v>131.06639999999999</v>
      </c>
    </row>
    <row r="22983" spans="1:3">
      <c r="A22983" s="3" t="s">
        <v>30401</v>
      </c>
      <c r="B22983" s="2" t="s">
        <v>27015</v>
      </c>
      <c r="C22983">
        <v>132.63120000000001</v>
      </c>
    </row>
    <row r="22984" spans="1:3">
      <c r="A22984" s="3" t="s">
        <v>30402</v>
      </c>
      <c r="B22984" s="2" t="s">
        <v>27021</v>
      </c>
      <c r="C22984">
        <v>10.103999999999999</v>
      </c>
    </row>
    <row r="22985" spans="1:3">
      <c r="A22985" s="3" t="s">
        <v>30403</v>
      </c>
      <c r="B22985" s="2" t="s">
        <v>27023</v>
      </c>
      <c r="C22985">
        <v>269.64240000000001</v>
      </c>
    </row>
    <row r="22986" spans="1:3">
      <c r="A22986" s="3" t="s">
        <v>30404</v>
      </c>
      <c r="B22986" s="2" t="s">
        <v>27023</v>
      </c>
      <c r="C22986">
        <v>299.976</v>
      </c>
    </row>
    <row r="22987" spans="1:3">
      <c r="A22987" s="3" t="s">
        <v>30405</v>
      </c>
      <c r="B22987" s="2" t="s">
        <v>27023</v>
      </c>
      <c r="C22987">
        <v>327.17520000000002</v>
      </c>
    </row>
    <row r="22988" spans="1:3">
      <c r="A22988" s="3" t="s">
        <v>30406</v>
      </c>
      <c r="B22988" s="2" t="s">
        <v>27023</v>
      </c>
      <c r="C22988">
        <v>373.18079999999998</v>
      </c>
    </row>
    <row r="22989" spans="1:3">
      <c r="A22989" s="3" t="s">
        <v>30407</v>
      </c>
      <c r="B22989" s="2" t="s">
        <v>27023</v>
      </c>
      <c r="C22989">
        <v>380.04719999999998</v>
      </c>
    </row>
    <row r="22990" spans="1:3">
      <c r="A22990" s="3" t="s">
        <v>30408</v>
      </c>
      <c r="B22990" s="2" t="s">
        <v>25787</v>
      </c>
      <c r="C22990">
        <v>5.1911999999999994</v>
      </c>
    </row>
    <row r="22991" spans="1:3">
      <c r="A22991" s="3" t="s">
        <v>30409</v>
      </c>
      <c r="B22991" s="2" t="s">
        <v>27030</v>
      </c>
      <c r="C22991">
        <v>5.2727999999999993</v>
      </c>
    </row>
    <row r="22992" spans="1:3">
      <c r="A22992" s="3" t="s">
        <v>30410</v>
      </c>
      <c r="B22992" s="2" t="s">
        <v>25000</v>
      </c>
      <c r="C22992">
        <v>2.1360000000000001</v>
      </c>
    </row>
    <row r="22993" spans="1:3">
      <c r="A22993" s="3" t="s">
        <v>30411</v>
      </c>
      <c r="B22993" s="2" t="s">
        <v>27034</v>
      </c>
      <c r="C22993">
        <v>103.4376</v>
      </c>
    </row>
    <row r="22994" spans="1:3">
      <c r="A22994" s="3" t="s">
        <v>30412</v>
      </c>
      <c r="B22994" s="2" t="s">
        <v>27034</v>
      </c>
      <c r="C22994">
        <v>111.3552</v>
      </c>
    </row>
    <row r="22995" spans="1:3">
      <c r="A22995" s="3" t="s">
        <v>30413</v>
      </c>
      <c r="B22995" s="2" t="s">
        <v>27034</v>
      </c>
      <c r="C22995">
        <v>114.276</v>
      </c>
    </row>
    <row r="22996" spans="1:3">
      <c r="A22996" s="3" t="s">
        <v>30414</v>
      </c>
      <c r="B22996" s="2" t="s">
        <v>27034</v>
      </c>
      <c r="C22996">
        <v>122.80799999999999</v>
      </c>
    </row>
    <row r="22997" spans="1:3">
      <c r="A22997" s="3" t="s">
        <v>30415</v>
      </c>
      <c r="B22997" s="2" t="s">
        <v>27034</v>
      </c>
      <c r="C22997">
        <v>139.44</v>
      </c>
    </row>
    <row r="22998" spans="1:3">
      <c r="A22998" s="3" t="s">
        <v>30416</v>
      </c>
      <c r="B22998" s="2" t="s">
        <v>27040</v>
      </c>
      <c r="C22998">
        <v>137.16719999999998</v>
      </c>
    </row>
    <row r="22999" spans="1:3">
      <c r="A22999" s="3" t="s">
        <v>30417</v>
      </c>
      <c r="B22999" s="2" t="s">
        <v>27040</v>
      </c>
      <c r="C22999">
        <v>148.2192</v>
      </c>
    </row>
    <row r="23000" spans="1:3">
      <c r="A23000" s="3" t="s">
        <v>30418</v>
      </c>
      <c r="B23000" s="2" t="s">
        <v>27040</v>
      </c>
      <c r="C23000">
        <v>161.50560000000002</v>
      </c>
    </row>
    <row r="23001" spans="1:3">
      <c r="A23001" s="3" t="s">
        <v>30419</v>
      </c>
      <c r="B23001" s="2" t="s">
        <v>27040</v>
      </c>
      <c r="C23001">
        <v>174.00479999999999</v>
      </c>
    </row>
    <row r="23002" spans="1:3">
      <c r="A23002" s="3" t="s">
        <v>30420</v>
      </c>
      <c r="B23002" s="2" t="s">
        <v>27040</v>
      </c>
      <c r="C23002">
        <v>186.9888</v>
      </c>
    </row>
    <row r="23003" spans="1:3">
      <c r="A23003" s="3" t="s">
        <v>30421</v>
      </c>
      <c r="B23003" s="2" t="s">
        <v>27046</v>
      </c>
      <c r="C23003">
        <v>91.442399999999992</v>
      </c>
    </row>
    <row r="23004" spans="1:3">
      <c r="A23004" s="3" t="s">
        <v>30422</v>
      </c>
      <c r="B23004" s="2" t="s">
        <v>27046</v>
      </c>
      <c r="C23004">
        <v>51.583199999999998</v>
      </c>
    </row>
    <row r="23005" spans="1:3">
      <c r="A23005" s="3" t="s">
        <v>30423</v>
      </c>
      <c r="B23005" s="2" t="s">
        <v>27046</v>
      </c>
      <c r="C23005">
        <v>55.147199999999998</v>
      </c>
    </row>
    <row r="23006" spans="1:3">
      <c r="A23006" s="3" t="s">
        <v>30424</v>
      </c>
      <c r="B23006" s="2" t="s">
        <v>27046</v>
      </c>
      <c r="C23006">
        <v>59.505599999999994</v>
      </c>
    </row>
    <row r="23007" spans="1:3">
      <c r="A23007" s="3" t="s">
        <v>30425</v>
      </c>
      <c r="B23007" s="2" t="s">
        <v>27046</v>
      </c>
      <c r="C23007">
        <v>65.236800000000002</v>
      </c>
    </row>
    <row r="23008" spans="1:3">
      <c r="A23008" s="3" t="s">
        <v>30426</v>
      </c>
      <c r="B23008" s="2" t="s">
        <v>27046</v>
      </c>
      <c r="C23008">
        <v>66.599999999999994</v>
      </c>
    </row>
    <row r="23009" spans="1:3">
      <c r="A23009" s="3" t="s">
        <v>30427</v>
      </c>
      <c r="B23009" s="2" t="s">
        <v>27046</v>
      </c>
      <c r="C23009">
        <v>77.042400000000001</v>
      </c>
    </row>
    <row r="23010" spans="1:3">
      <c r="A23010" s="3" t="s">
        <v>30428</v>
      </c>
      <c r="B23010" s="2" t="s">
        <v>27054</v>
      </c>
      <c r="C23010">
        <v>16.339199999999998</v>
      </c>
    </row>
    <row r="23011" spans="1:3">
      <c r="A23011" s="3" t="s">
        <v>30429</v>
      </c>
      <c r="B23011" s="2" t="s">
        <v>27056</v>
      </c>
      <c r="C23011">
        <v>17.020800000000001</v>
      </c>
    </row>
    <row r="23012" spans="1:3">
      <c r="A23012" s="3" t="s">
        <v>30430</v>
      </c>
      <c r="B23012" s="2" t="s">
        <v>27058</v>
      </c>
      <c r="C23012">
        <v>114.4512</v>
      </c>
    </row>
    <row r="23013" spans="1:3">
      <c r="A23013" s="3" t="s">
        <v>30431</v>
      </c>
      <c r="B23013" s="2" t="s">
        <v>27058</v>
      </c>
      <c r="C23013">
        <v>120.81359999999999</v>
      </c>
    </row>
    <row r="23014" spans="1:3">
      <c r="A23014" s="3" t="s">
        <v>30432</v>
      </c>
      <c r="B23014" s="2" t="s">
        <v>27058</v>
      </c>
      <c r="C23014">
        <v>171.4152</v>
      </c>
    </row>
    <row r="23015" spans="1:3">
      <c r="A23015" s="3" t="s">
        <v>30433</v>
      </c>
      <c r="B23015" s="2" t="s">
        <v>27058</v>
      </c>
      <c r="C23015">
        <v>176.56800000000001</v>
      </c>
    </row>
    <row r="23016" spans="1:3">
      <c r="A23016" s="3" t="s">
        <v>30434</v>
      </c>
      <c r="B23016" s="2" t="s">
        <v>27058</v>
      </c>
      <c r="C23016">
        <v>190.00319999999999</v>
      </c>
    </row>
    <row r="23017" spans="1:3">
      <c r="A23017" s="3" t="s">
        <v>30435</v>
      </c>
      <c r="B23017" s="2" t="s">
        <v>27064</v>
      </c>
      <c r="C23017">
        <v>19.773599999999998</v>
      </c>
    </row>
    <row r="23018" spans="1:3">
      <c r="A23018" s="3" t="s">
        <v>30436</v>
      </c>
      <c r="B23018" s="2" t="s">
        <v>27066</v>
      </c>
      <c r="C23018">
        <v>27.945599999999999</v>
      </c>
    </row>
    <row r="23019" spans="1:3">
      <c r="A23019" s="3" t="s">
        <v>30437</v>
      </c>
      <c r="B23019" s="2" t="s">
        <v>27068</v>
      </c>
      <c r="C23019">
        <v>17.88</v>
      </c>
    </row>
    <row r="23020" spans="1:3">
      <c r="A23020" s="3" t="s">
        <v>30438</v>
      </c>
      <c r="B23020" s="2" t="s">
        <v>27070</v>
      </c>
      <c r="C23020">
        <v>93.1584</v>
      </c>
    </row>
    <row r="23021" spans="1:3">
      <c r="A23021" s="3" t="s">
        <v>30439</v>
      </c>
      <c r="B23021" s="2" t="s">
        <v>27070</v>
      </c>
      <c r="C23021">
        <v>97.228799999999993</v>
      </c>
    </row>
    <row r="23022" spans="1:3">
      <c r="A23022" s="3" t="s">
        <v>30440</v>
      </c>
      <c r="B23022" s="2" t="s">
        <v>27070</v>
      </c>
      <c r="C23022">
        <v>102.54719999999999</v>
      </c>
    </row>
    <row r="23023" spans="1:3">
      <c r="A23023" s="3" t="s">
        <v>30441</v>
      </c>
      <c r="B23023" s="2" t="s">
        <v>27070</v>
      </c>
      <c r="C23023">
        <v>110.40719999999999</v>
      </c>
    </row>
    <row r="23024" spans="1:3">
      <c r="A23024" s="3" t="s">
        <v>30442</v>
      </c>
      <c r="B23024" s="2" t="s">
        <v>27070</v>
      </c>
      <c r="C23024">
        <v>111.92159999999998</v>
      </c>
    </row>
    <row r="23025" spans="1:3">
      <c r="A23025" s="3" t="s">
        <v>30443</v>
      </c>
      <c r="B23025" s="2" t="s">
        <v>27076</v>
      </c>
      <c r="C23025">
        <v>165.4992</v>
      </c>
    </row>
    <row r="23026" spans="1:3">
      <c r="A23026" s="3" t="s">
        <v>30444</v>
      </c>
      <c r="B23026" s="2" t="s">
        <v>27076</v>
      </c>
      <c r="C23026">
        <v>196.41839999999999</v>
      </c>
    </row>
    <row r="23027" spans="1:3">
      <c r="A23027" s="3" t="s">
        <v>30445</v>
      </c>
      <c r="B23027" s="2" t="s">
        <v>27076</v>
      </c>
      <c r="C23027">
        <v>202.10399999999998</v>
      </c>
    </row>
    <row r="23028" spans="1:3">
      <c r="A23028" s="3" t="s">
        <v>30446</v>
      </c>
      <c r="B23028" s="2" t="s">
        <v>27076</v>
      </c>
      <c r="C23028">
        <v>233.07839999999999</v>
      </c>
    </row>
    <row r="23029" spans="1:3">
      <c r="A23029" s="3" t="s">
        <v>30447</v>
      </c>
      <c r="B23029" s="2" t="s">
        <v>27076</v>
      </c>
      <c r="C23029">
        <v>241.4016</v>
      </c>
    </row>
    <row r="23030" spans="1:3">
      <c r="A23030" s="3" t="s">
        <v>30448</v>
      </c>
      <c r="B23030" s="2" t="s">
        <v>27082</v>
      </c>
      <c r="C23030">
        <v>91.336799999999997</v>
      </c>
    </row>
    <row r="23031" spans="1:3">
      <c r="A23031" s="3" t="s">
        <v>30449</v>
      </c>
      <c r="B23031" s="2" t="s">
        <v>27082</v>
      </c>
      <c r="C23031">
        <v>95.145600000000002</v>
      </c>
    </row>
    <row r="23032" spans="1:3">
      <c r="A23032" s="3" t="s">
        <v>30450</v>
      </c>
      <c r="B23032" s="2" t="s">
        <v>27082</v>
      </c>
      <c r="C23032">
        <v>100.8984</v>
      </c>
    </row>
    <row r="23033" spans="1:3">
      <c r="A23033" s="3" t="s">
        <v>30451</v>
      </c>
      <c r="B23033" s="2" t="s">
        <v>27082</v>
      </c>
      <c r="C23033">
        <v>108.996</v>
      </c>
    </row>
    <row r="23034" spans="1:3">
      <c r="A23034" s="3" t="s">
        <v>30452</v>
      </c>
      <c r="B23034" s="2" t="s">
        <v>27082</v>
      </c>
      <c r="C23034">
        <v>110.2512</v>
      </c>
    </row>
    <row r="23035" spans="1:3">
      <c r="A23035" s="3" t="s">
        <v>30453</v>
      </c>
      <c r="B23035" s="2" t="s">
        <v>27088</v>
      </c>
      <c r="C23035">
        <v>37.576799999999999</v>
      </c>
    </row>
    <row r="23036" spans="1:3">
      <c r="A23036" s="3" t="s">
        <v>30454</v>
      </c>
      <c r="B23036" s="2" t="s">
        <v>27090</v>
      </c>
      <c r="C23036">
        <v>208.25040000000001</v>
      </c>
    </row>
    <row r="23037" spans="1:3">
      <c r="A23037" s="3" t="s">
        <v>30455</v>
      </c>
      <c r="B23037" s="2" t="s">
        <v>27090</v>
      </c>
      <c r="C23037">
        <v>211.18079999999998</v>
      </c>
    </row>
    <row r="23038" spans="1:3">
      <c r="A23038" s="3" t="s">
        <v>30456</v>
      </c>
      <c r="B23038" s="2" t="s">
        <v>27090</v>
      </c>
      <c r="C23038">
        <v>214.03199999999998</v>
      </c>
    </row>
    <row r="23039" spans="1:3">
      <c r="A23039" s="3" t="s">
        <v>30457</v>
      </c>
      <c r="B23039" s="2" t="s">
        <v>27090</v>
      </c>
      <c r="C23039">
        <v>216.42479999999998</v>
      </c>
    </row>
    <row r="23040" spans="1:3">
      <c r="A23040" s="3" t="s">
        <v>30458</v>
      </c>
      <c r="B23040" s="2" t="s">
        <v>27090</v>
      </c>
      <c r="C23040">
        <v>218.77199999999999</v>
      </c>
    </row>
    <row r="23041" spans="1:3">
      <c r="A23041" s="3" t="s">
        <v>30459</v>
      </c>
      <c r="B23041" s="2" t="s">
        <v>27096</v>
      </c>
      <c r="C23041">
        <v>21.410399999999999</v>
      </c>
    </row>
    <row r="23042" spans="1:3">
      <c r="A23042" s="3" t="s">
        <v>30460</v>
      </c>
      <c r="B23042" s="2" t="s">
        <v>27098</v>
      </c>
      <c r="C23042">
        <v>292.28159999999997</v>
      </c>
    </row>
    <row r="23043" spans="1:3">
      <c r="A23043" s="3" t="s">
        <v>30461</v>
      </c>
      <c r="B23043" s="2" t="s">
        <v>27098</v>
      </c>
      <c r="C23043">
        <v>330.48239999999998</v>
      </c>
    </row>
    <row r="23044" spans="1:3">
      <c r="A23044" s="3" t="s">
        <v>30462</v>
      </c>
      <c r="B23044" s="2" t="s">
        <v>27098</v>
      </c>
      <c r="C23044">
        <v>356.33760000000001</v>
      </c>
    </row>
    <row r="23045" spans="1:3">
      <c r="A23045" s="3" t="s">
        <v>30463</v>
      </c>
      <c r="B23045" s="2" t="s">
        <v>27098</v>
      </c>
      <c r="C23045">
        <v>401.94479999999999</v>
      </c>
    </row>
    <row r="23046" spans="1:3">
      <c r="A23046" s="3" t="s">
        <v>30464</v>
      </c>
      <c r="B23046" s="2" t="s">
        <v>27098</v>
      </c>
      <c r="C23046">
        <v>409.21199999999999</v>
      </c>
    </row>
    <row r="23047" spans="1:3">
      <c r="A23047" s="3" t="s">
        <v>30465</v>
      </c>
      <c r="B23047" s="2" t="s">
        <v>27104</v>
      </c>
      <c r="C23047">
        <v>177.0864</v>
      </c>
    </row>
    <row r="23048" spans="1:3">
      <c r="A23048" s="3" t="s">
        <v>30466</v>
      </c>
      <c r="B23048" s="2" t="s">
        <v>27104</v>
      </c>
      <c r="C23048">
        <v>180.79439999999997</v>
      </c>
    </row>
    <row r="23049" spans="1:3">
      <c r="A23049" s="3" t="s">
        <v>30467</v>
      </c>
      <c r="B23049" s="2" t="s">
        <v>27104</v>
      </c>
      <c r="C23049">
        <v>195.66719999999998</v>
      </c>
    </row>
    <row r="23050" spans="1:3">
      <c r="A23050" s="3" t="s">
        <v>30468</v>
      </c>
      <c r="B23050" s="2" t="s">
        <v>27104</v>
      </c>
      <c r="C23050">
        <v>199.404</v>
      </c>
    </row>
    <row r="23051" spans="1:3">
      <c r="A23051" s="3" t="s">
        <v>30469</v>
      </c>
      <c r="B23051" s="2" t="s">
        <v>27104</v>
      </c>
      <c r="C23051">
        <v>203.1216</v>
      </c>
    </row>
    <row r="23052" spans="1:3">
      <c r="A23052" s="3" t="s">
        <v>30470</v>
      </c>
      <c r="B23052" s="2" t="s">
        <v>27110</v>
      </c>
      <c r="C23052">
        <v>80.918400000000005</v>
      </c>
    </row>
    <row r="23053" spans="1:3">
      <c r="A23053" s="3" t="s">
        <v>30471</v>
      </c>
      <c r="B23053" s="2" t="s">
        <v>27110</v>
      </c>
      <c r="C23053">
        <v>43.029599999999995</v>
      </c>
    </row>
    <row r="23054" spans="1:3">
      <c r="A23054" s="3" t="s">
        <v>30472</v>
      </c>
      <c r="B23054" s="2" t="s">
        <v>27110</v>
      </c>
      <c r="C23054">
        <v>46.600799999999992</v>
      </c>
    </row>
    <row r="23055" spans="1:3">
      <c r="A23055" s="3" t="s">
        <v>30473</v>
      </c>
      <c r="B23055" s="2" t="s">
        <v>27110</v>
      </c>
      <c r="C23055">
        <v>50.963999999999999</v>
      </c>
    </row>
    <row r="23056" spans="1:3">
      <c r="A23056" s="3" t="s">
        <v>30474</v>
      </c>
      <c r="B23056" s="2" t="s">
        <v>27110</v>
      </c>
      <c r="C23056">
        <v>56.687999999999995</v>
      </c>
    </row>
    <row r="23057" spans="1:3">
      <c r="A23057" s="3" t="s">
        <v>30475</v>
      </c>
      <c r="B23057" s="2" t="s">
        <v>27110</v>
      </c>
      <c r="C23057">
        <v>58.0488</v>
      </c>
    </row>
    <row r="23058" spans="1:3">
      <c r="A23058" s="3" t="s">
        <v>30476</v>
      </c>
      <c r="B23058" s="2" t="s">
        <v>27110</v>
      </c>
      <c r="C23058">
        <v>73.372799999999998</v>
      </c>
    </row>
    <row r="23059" spans="1:3">
      <c r="A23059" s="3" t="s">
        <v>30477</v>
      </c>
      <c r="B23059" s="2" t="s">
        <v>27118</v>
      </c>
      <c r="C23059">
        <v>13.2072</v>
      </c>
    </row>
    <row r="23060" spans="1:3">
      <c r="A23060" s="3" t="s">
        <v>30478</v>
      </c>
      <c r="B23060" s="2" t="s">
        <v>27120</v>
      </c>
      <c r="C23060">
        <v>13.802399999999999</v>
      </c>
    </row>
    <row r="23061" spans="1:3">
      <c r="A23061" s="3" t="s">
        <v>30479</v>
      </c>
      <c r="B23061" s="2" t="s">
        <v>27122</v>
      </c>
      <c r="C23061">
        <v>106.29599999999999</v>
      </c>
    </row>
    <row r="23062" spans="1:3">
      <c r="A23062" s="3" t="s">
        <v>30480</v>
      </c>
      <c r="B23062" s="2" t="s">
        <v>27122</v>
      </c>
      <c r="C23062">
        <v>112.30799999999999</v>
      </c>
    </row>
    <row r="23063" spans="1:3">
      <c r="A23063" s="3" t="s">
        <v>30481</v>
      </c>
      <c r="B23063" s="2" t="s">
        <v>27122</v>
      </c>
      <c r="C23063">
        <v>162.77760000000001</v>
      </c>
    </row>
    <row r="23064" spans="1:3">
      <c r="A23064" s="3" t="s">
        <v>30482</v>
      </c>
      <c r="B23064" s="2" t="s">
        <v>27122</v>
      </c>
      <c r="C23064">
        <v>168.024</v>
      </c>
    </row>
    <row r="23065" spans="1:3">
      <c r="A23065" s="3" t="s">
        <v>30483</v>
      </c>
      <c r="B23065" s="2" t="s">
        <v>27122</v>
      </c>
      <c r="C23065">
        <v>181.1112</v>
      </c>
    </row>
    <row r="23066" spans="1:3">
      <c r="A23066" s="3" t="s">
        <v>30484</v>
      </c>
      <c r="B23066" s="2" t="s">
        <v>27128</v>
      </c>
      <c r="C23066">
        <v>18.36</v>
      </c>
    </row>
    <row r="23067" spans="1:3">
      <c r="A23067" s="3" t="s">
        <v>30485</v>
      </c>
      <c r="B23067" s="2" t="s">
        <v>27130</v>
      </c>
      <c r="C23067">
        <v>23.608799999999999</v>
      </c>
    </row>
    <row r="23068" spans="1:3">
      <c r="A23068" s="3" t="s">
        <v>30486</v>
      </c>
      <c r="B23068" s="2" t="s">
        <v>27132</v>
      </c>
      <c r="C23068">
        <v>13.053599999999999</v>
      </c>
    </row>
    <row r="23069" spans="1:3">
      <c r="A23069" s="3" t="s">
        <v>30487</v>
      </c>
      <c r="B23069" s="2" t="s">
        <v>27134</v>
      </c>
      <c r="C23069">
        <v>89.798400000000001</v>
      </c>
    </row>
    <row r="23070" spans="1:3">
      <c r="A23070" s="3" t="s">
        <v>30488</v>
      </c>
      <c r="B23070" s="2" t="s">
        <v>27134</v>
      </c>
      <c r="C23070">
        <v>93.868799999999993</v>
      </c>
    </row>
    <row r="23071" spans="1:3">
      <c r="A23071" s="3" t="s">
        <v>30489</v>
      </c>
      <c r="B23071" s="2" t="s">
        <v>27134</v>
      </c>
      <c r="C23071">
        <v>99.18719999999999</v>
      </c>
    </row>
    <row r="23072" spans="1:3">
      <c r="A23072" s="3" t="s">
        <v>30490</v>
      </c>
      <c r="B23072" s="2" t="s">
        <v>27134</v>
      </c>
      <c r="C23072">
        <v>107.0496</v>
      </c>
    </row>
    <row r="23073" spans="1:3">
      <c r="A23073" s="3" t="s">
        <v>30491</v>
      </c>
      <c r="B23073" s="2" t="s">
        <v>27134</v>
      </c>
      <c r="C23073">
        <v>108.56159999999998</v>
      </c>
    </row>
    <row r="23074" spans="1:3">
      <c r="A23074" s="3" t="s">
        <v>30492</v>
      </c>
      <c r="B23074" s="2" t="s">
        <v>27140</v>
      </c>
      <c r="C23074">
        <v>150.66</v>
      </c>
    </row>
    <row r="23075" spans="1:3">
      <c r="A23075" s="3" t="s">
        <v>30493</v>
      </c>
      <c r="B23075" s="2" t="s">
        <v>27140</v>
      </c>
      <c r="C23075">
        <v>179.45519999999999</v>
      </c>
    </row>
    <row r="23076" spans="1:3">
      <c r="A23076" s="3" t="s">
        <v>30494</v>
      </c>
      <c r="B23076" s="2" t="s">
        <v>27140</v>
      </c>
      <c r="C23076">
        <v>184.88399999999999</v>
      </c>
    </row>
    <row r="23077" spans="1:3">
      <c r="A23077" s="3" t="s">
        <v>30495</v>
      </c>
      <c r="B23077" s="2" t="s">
        <v>27140</v>
      </c>
      <c r="C23077">
        <v>215.13839999999999</v>
      </c>
    </row>
    <row r="23078" spans="1:3">
      <c r="A23078" s="3" t="s">
        <v>30496</v>
      </c>
      <c r="B23078" s="2" t="s">
        <v>27140</v>
      </c>
      <c r="C23078">
        <v>223.1472</v>
      </c>
    </row>
    <row r="23079" spans="1:3">
      <c r="A23079" s="3" t="s">
        <v>30497</v>
      </c>
      <c r="B23079" s="2" t="s">
        <v>27146</v>
      </c>
      <c r="C23079">
        <v>86.875200000000007</v>
      </c>
    </row>
    <row r="23080" spans="1:3">
      <c r="A23080" s="3" t="s">
        <v>30498</v>
      </c>
      <c r="B23080" s="2" t="s">
        <v>27146</v>
      </c>
      <c r="C23080">
        <v>91.787999999999997</v>
      </c>
    </row>
    <row r="23081" spans="1:3">
      <c r="A23081" s="3" t="s">
        <v>30499</v>
      </c>
      <c r="B23081" s="2" t="s">
        <v>27146</v>
      </c>
      <c r="C23081">
        <v>97.538399999999996</v>
      </c>
    </row>
    <row r="23082" spans="1:3">
      <c r="A23082" s="3" t="s">
        <v>30500</v>
      </c>
      <c r="B23082" s="2" t="s">
        <v>27146</v>
      </c>
      <c r="C23082">
        <v>105.24239999999999</v>
      </c>
    </row>
    <row r="23083" spans="1:3">
      <c r="A23083" s="3" t="s">
        <v>30501</v>
      </c>
      <c r="B23083" s="2" t="s">
        <v>27146</v>
      </c>
      <c r="C23083">
        <v>106.8912</v>
      </c>
    </row>
    <row r="23084" spans="1:3">
      <c r="A23084" s="3" t="s">
        <v>30502</v>
      </c>
      <c r="B23084" s="2" t="s">
        <v>27152</v>
      </c>
      <c r="C23084">
        <v>34.339200000000005</v>
      </c>
    </row>
    <row r="23085" spans="1:3">
      <c r="A23085" s="3" t="s">
        <v>30503</v>
      </c>
      <c r="B23085" s="2" t="s">
        <v>27154</v>
      </c>
      <c r="C23085">
        <v>161.50560000000002</v>
      </c>
    </row>
    <row r="23086" spans="1:3">
      <c r="A23086" s="3" t="s">
        <v>30504</v>
      </c>
      <c r="B23086" s="2" t="s">
        <v>27154</v>
      </c>
      <c r="C23086">
        <v>164.39519999999999</v>
      </c>
    </row>
    <row r="23087" spans="1:3">
      <c r="A23087" s="3" t="s">
        <v>30505</v>
      </c>
      <c r="B23087" s="2" t="s">
        <v>27154</v>
      </c>
      <c r="C23087">
        <v>167.22239999999999</v>
      </c>
    </row>
    <row r="23088" spans="1:3">
      <c r="A23088" s="3" t="s">
        <v>30506</v>
      </c>
      <c r="B23088" s="2" t="s">
        <v>27154</v>
      </c>
      <c r="C23088">
        <v>169.6104</v>
      </c>
    </row>
    <row r="23089" spans="1:3">
      <c r="A23089" s="3" t="s">
        <v>30507</v>
      </c>
      <c r="B23089" s="2" t="s">
        <v>27154</v>
      </c>
      <c r="C23089">
        <v>171.95519999999999</v>
      </c>
    </row>
    <row r="23090" spans="1:3">
      <c r="A23090" s="3" t="s">
        <v>30508</v>
      </c>
      <c r="B23090" s="2" t="s">
        <v>27160</v>
      </c>
      <c r="C23090">
        <v>15.2928</v>
      </c>
    </row>
    <row r="23091" spans="1:3">
      <c r="A23091" s="3" t="s">
        <v>30509</v>
      </c>
      <c r="B23091" s="2" t="s">
        <v>27162</v>
      </c>
      <c r="C23091">
        <v>276.44159999999999</v>
      </c>
    </row>
    <row r="23092" spans="1:3">
      <c r="A23092" s="3" t="s">
        <v>30510</v>
      </c>
      <c r="B23092" s="2" t="s">
        <v>27162</v>
      </c>
      <c r="C23092">
        <v>316.7808</v>
      </c>
    </row>
    <row r="23093" spans="1:3">
      <c r="A23093" s="3" t="s">
        <v>30511</v>
      </c>
      <c r="B23093" s="2" t="s">
        <v>27162</v>
      </c>
      <c r="C23093">
        <v>342.23519999999996</v>
      </c>
    </row>
    <row r="23094" spans="1:3">
      <c r="A23094" s="3" t="s">
        <v>30512</v>
      </c>
      <c r="B23094" s="2" t="s">
        <v>27162</v>
      </c>
      <c r="C23094">
        <v>388.23599999999999</v>
      </c>
    </row>
    <row r="23095" spans="1:3">
      <c r="A23095" s="3" t="s">
        <v>30513</v>
      </c>
      <c r="B23095" s="2" t="s">
        <v>27162</v>
      </c>
      <c r="C23095">
        <v>395.11199999999997</v>
      </c>
    </row>
    <row r="23096" spans="1:3">
      <c r="A23096" s="3" t="s">
        <v>30514</v>
      </c>
      <c r="B23096" s="2" t="s">
        <v>27174</v>
      </c>
      <c r="C23096">
        <v>1.1472</v>
      </c>
    </row>
    <row r="23097" spans="1:3">
      <c r="A23097" s="3" t="s">
        <v>30515</v>
      </c>
      <c r="B23097" s="2" t="s">
        <v>27176</v>
      </c>
      <c r="C23097">
        <v>1.5024</v>
      </c>
    </row>
    <row r="23098" spans="1:3">
      <c r="A23098" s="3" t="s">
        <v>30516</v>
      </c>
      <c r="B23098" s="2" t="s">
        <v>27178</v>
      </c>
      <c r="C23098">
        <v>7.8407999999999998</v>
      </c>
    </row>
    <row r="23099" spans="1:3">
      <c r="A23099" s="3" t="s">
        <v>30517</v>
      </c>
      <c r="B23099" s="2" t="s">
        <v>27180</v>
      </c>
      <c r="C23099">
        <v>46.98</v>
      </c>
    </row>
    <row r="23100" spans="1:3">
      <c r="A23100" s="3" t="s">
        <v>30518</v>
      </c>
      <c r="B23100" s="2" t="s">
        <v>27180</v>
      </c>
      <c r="C23100">
        <v>51.489599999999996</v>
      </c>
    </row>
    <row r="23101" spans="1:3">
      <c r="A23101" s="3" t="s">
        <v>30519</v>
      </c>
      <c r="B23101" s="2" t="s">
        <v>27180</v>
      </c>
      <c r="C23101">
        <v>66.772800000000004</v>
      </c>
    </row>
    <row r="23102" spans="1:3">
      <c r="A23102" s="3" t="s">
        <v>30520</v>
      </c>
      <c r="B23102" s="2" t="s">
        <v>27180</v>
      </c>
      <c r="C23102">
        <v>101.10239999999999</v>
      </c>
    </row>
    <row r="23103" spans="1:3">
      <c r="A23103" s="3" t="s">
        <v>30521</v>
      </c>
      <c r="B23103" s="2" t="s">
        <v>27180</v>
      </c>
      <c r="C23103">
        <v>116.8248</v>
      </c>
    </row>
    <row r="23104" spans="1:3">
      <c r="A23104" s="3" t="s">
        <v>30522</v>
      </c>
      <c r="B23104" s="2" t="s">
        <v>27180</v>
      </c>
      <c r="C23104">
        <v>145.41119999999998</v>
      </c>
    </row>
    <row r="23105" spans="1:3">
      <c r="A23105" s="3" t="s">
        <v>30523</v>
      </c>
      <c r="B23105" s="2" t="s">
        <v>27180</v>
      </c>
      <c r="C23105">
        <v>27.333600000000001</v>
      </c>
    </row>
    <row r="23106" spans="1:3">
      <c r="A23106" s="3" t="s">
        <v>30524</v>
      </c>
      <c r="B23106" s="2" t="s">
        <v>27180</v>
      </c>
      <c r="C23106">
        <v>29.095199999999998</v>
      </c>
    </row>
    <row r="23107" spans="1:3">
      <c r="A23107" s="3" t="s">
        <v>30525</v>
      </c>
      <c r="B23107" s="2" t="s">
        <v>27180</v>
      </c>
      <c r="C23107">
        <v>30.904800000000002</v>
      </c>
    </row>
    <row r="23108" spans="1:3">
      <c r="A23108" s="3" t="s">
        <v>30526</v>
      </c>
      <c r="B23108" s="2" t="s">
        <v>27180</v>
      </c>
      <c r="C23108">
        <v>33.827999999999996</v>
      </c>
    </row>
    <row r="23109" spans="1:3">
      <c r="A23109" s="3" t="s">
        <v>30527</v>
      </c>
      <c r="B23109" s="2" t="s">
        <v>27180</v>
      </c>
      <c r="C23109">
        <v>37.065599999999996</v>
      </c>
    </row>
    <row r="23110" spans="1:3">
      <c r="A23110" s="3" t="s">
        <v>30528</v>
      </c>
      <c r="B23110" s="2" t="s">
        <v>27180</v>
      </c>
      <c r="C23110">
        <v>48.069599999999994</v>
      </c>
    </row>
    <row r="23111" spans="1:3">
      <c r="A23111" s="3" t="s">
        <v>30529</v>
      </c>
      <c r="B23111" s="2" t="s">
        <v>27180</v>
      </c>
      <c r="C23111">
        <v>72.78479999999999</v>
      </c>
    </row>
    <row r="23112" spans="1:3">
      <c r="A23112" s="3" t="s">
        <v>30530</v>
      </c>
      <c r="B23112" s="2" t="s">
        <v>27180</v>
      </c>
      <c r="C23112">
        <v>84.105599999999995</v>
      </c>
    </row>
    <row r="23113" spans="1:3">
      <c r="A23113" s="3" t="s">
        <v>30531</v>
      </c>
      <c r="B23113" s="2" t="s">
        <v>27180</v>
      </c>
      <c r="C23113">
        <v>104.69280000000001</v>
      </c>
    </row>
    <row r="23114" spans="1:3">
      <c r="A23114" s="3" t="s">
        <v>30532</v>
      </c>
      <c r="B23114" s="2" t="s">
        <v>27180</v>
      </c>
      <c r="C23114">
        <v>30.3672</v>
      </c>
    </row>
    <row r="23115" spans="1:3">
      <c r="A23115" s="3" t="s">
        <v>30533</v>
      </c>
      <c r="B23115" s="2" t="s">
        <v>27180</v>
      </c>
      <c r="C23115">
        <v>32.325600000000001</v>
      </c>
    </row>
    <row r="23116" spans="1:3">
      <c r="A23116" s="3" t="s">
        <v>30534</v>
      </c>
      <c r="B23116" s="2" t="s">
        <v>27180</v>
      </c>
      <c r="C23116">
        <v>34.336799999999997</v>
      </c>
    </row>
    <row r="23117" spans="1:3">
      <c r="A23117" s="3" t="s">
        <v>30535</v>
      </c>
      <c r="B23117" s="2" t="s">
        <v>27180</v>
      </c>
      <c r="C23117">
        <v>37.586400000000005</v>
      </c>
    </row>
    <row r="23118" spans="1:3">
      <c r="A23118" s="3" t="s">
        <v>30536</v>
      </c>
      <c r="B23118" s="2" t="s">
        <v>27180</v>
      </c>
      <c r="C23118">
        <v>41.186399999999999</v>
      </c>
    </row>
    <row r="23119" spans="1:3">
      <c r="A23119" s="3" t="s">
        <v>30537</v>
      </c>
      <c r="B23119" s="2" t="s">
        <v>27180</v>
      </c>
      <c r="C23119">
        <v>53.411999999999999</v>
      </c>
    </row>
    <row r="23120" spans="1:3">
      <c r="A23120" s="3" t="s">
        <v>30538</v>
      </c>
      <c r="B23120" s="2" t="s">
        <v>27180</v>
      </c>
      <c r="C23120">
        <v>80.870399999999989</v>
      </c>
    </row>
    <row r="23121" spans="1:3">
      <c r="A23121" s="3" t="s">
        <v>30539</v>
      </c>
      <c r="B23121" s="2" t="s">
        <v>27180</v>
      </c>
      <c r="C23121">
        <v>93.4512</v>
      </c>
    </row>
    <row r="23122" spans="1:3">
      <c r="A23122" s="3" t="s">
        <v>30540</v>
      </c>
      <c r="B23122" s="2" t="s">
        <v>27180</v>
      </c>
      <c r="C23122">
        <v>116.3232</v>
      </c>
    </row>
    <row r="23123" spans="1:3">
      <c r="A23123" s="3" t="s">
        <v>30541</v>
      </c>
      <c r="B23123" s="2" t="s">
        <v>27180</v>
      </c>
      <c r="C23123">
        <v>37.7712</v>
      </c>
    </row>
    <row r="23124" spans="1:3">
      <c r="A23124" s="3" t="s">
        <v>30542</v>
      </c>
      <c r="B23124" s="2" t="s">
        <v>27180</v>
      </c>
      <c r="C23124">
        <v>41.347200000000001</v>
      </c>
    </row>
    <row r="23125" spans="1:3">
      <c r="A23125" s="3" t="s">
        <v>30543</v>
      </c>
      <c r="B23125" s="2" t="s">
        <v>27180</v>
      </c>
      <c r="C23125">
        <v>45.3048</v>
      </c>
    </row>
    <row r="23126" spans="1:3">
      <c r="A23126" s="3" t="s">
        <v>30544</v>
      </c>
      <c r="B23126" s="2" t="s">
        <v>27180</v>
      </c>
      <c r="C23126">
        <v>58.752000000000002</v>
      </c>
    </row>
    <row r="23127" spans="1:3">
      <c r="A23127" s="3" t="s">
        <v>30545</v>
      </c>
      <c r="B23127" s="2" t="s">
        <v>27180</v>
      </c>
      <c r="C23127">
        <v>88.958399999999997</v>
      </c>
    </row>
    <row r="23128" spans="1:3">
      <c r="A23128" s="3" t="s">
        <v>30546</v>
      </c>
      <c r="B23128" s="2" t="s">
        <v>27180</v>
      </c>
      <c r="C23128">
        <v>102.7944</v>
      </c>
    </row>
    <row r="23129" spans="1:3">
      <c r="A23129" s="3" t="s">
        <v>30547</v>
      </c>
      <c r="B23129" s="2" t="s">
        <v>27180</v>
      </c>
      <c r="C23129">
        <v>127.95839999999998</v>
      </c>
    </row>
    <row r="23130" spans="1:3">
      <c r="A23130" s="3" t="s">
        <v>30548</v>
      </c>
      <c r="B23130" s="2" t="s">
        <v>27242</v>
      </c>
      <c r="C23130">
        <v>9.2904</v>
      </c>
    </row>
    <row r="23131" spans="1:3">
      <c r="A23131" s="3" t="s">
        <v>30549</v>
      </c>
      <c r="B23131" s="2" t="s">
        <v>27242</v>
      </c>
      <c r="C23131">
        <v>10.776</v>
      </c>
    </row>
    <row r="23132" spans="1:3">
      <c r="A23132" s="3" t="s">
        <v>30550</v>
      </c>
      <c r="B23132" s="2" t="s">
        <v>27242</v>
      </c>
      <c r="C23132">
        <v>13.305599999999998</v>
      </c>
    </row>
    <row r="23133" spans="1:3">
      <c r="A23133" s="3" t="s">
        <v>30551</v>
      </c>
      <c r="B23133" s="2" t="s">
        <v>27242</v>
      </c>
      <c r="C23133">
        <v>13.963199999999999</v>
      </c>
    </row>
    <row r="23134" spans="1:3">
      <c r="A23134" s="3" t="s">
        <v>30552</v>
      </c>
      <c r="B23134" s="2" t="s">
        <v>27242</v>
      </c>
      <c r="C23134">
        <v>14.5944</v>
      </c>
    </row>
    <row r="23135" spans="1:3">
      <c r="A23135" s="3" t="s">
        <v>30553</v>
      </c>
      <c r="B23135" s="2" t="s">
        <v>27242</v>
      </c>
      <c r="C23135">
        <v>17.743200000000002</v>
      </c>
    </row>
    <row r="23136" spans="1:3">
      <c r="A23136" s="3" t="s">
        <v>30554</v>
      </c>
      <c r="B23136" s="2" t="s">
        <v>27266</v>
      </c>
      <c r="C23136">
        <v>7.1783999999999999</v>
      </c>
    </row>
    <row r="23137" spans="1:3">
      <c r="A23137" s="3" t="s">
        <v>30555</v>
      </c>
      <c r="B23137" s="2" t="s">
        <v>27266</v>
      </c>
      <c r="C23137">
        <v>7.9151999999999987</v>
      </c>
    </row>
    <row r="23138" spans="1:3">
      <c r="A23138" s="3" t="s">
        <v>30556</v>
      </c>
      <c r="B23138" s="2" t="s">
        <v>27266</v>
      </c>
      <c r="C23138">
        <v>8.4719999999999995</v>
      </c>
    </row>
    <row r="23139" spans="1:3">
      <c r="A23139" s="3" t="s">
        <v>30557</v>
      </c>
      <c r="B23139" s="2" t="s">
        <v>27266</v>
      </c>
      <c r="C23139">
        <v>9.2495999999999992</v>
      </c>
    </row>
    <row r="23140" spans="1:3">
      <c r="A23140" s="3" t="s">
        <v>30558</v>
      </c>
      <c r="B23140" s="2" t="s">
        <v>27266</v>
      </c>
      <c r="C23140">
        <v>9.8783999999999992</v>
      </c>
    </row>
    <row r="23141" spans="1:3">
      <c r="A23141" s="3" t="s">
        <v>30559</v>
      </c>
      <c r="B23141" s="2" t="s">
        <v>27266</v>
      </c>
      <c r="C23141">
        <v>11.111999999999998</v>
      </c>
    </row>
    <row r="23142" spans="1:3">
      <c r="A23142" s="3" t="s">
        <v>30560</v>
      </c>
      <c r="B23142" s="2" t="s">
        <v>27266</v>
      </c>
      <c r="C23142">
        <v>12.2616</v>
      </c>
    </row>
    <row r="23143" spans="1:3">
      <c r="A23143" s="3" t="s">
        <v>30561</v>
      </c>
      <c r="B23143" s="2" t="s">
        <v>27266</v>
      </c>
      <c r="C23143">
        <v>13.464</v>
      </c>
    </row>
    <row r="23144" spans="1:3">
      <c r="A23144" s="3" t="s">
        <v>30562</v>
      </c>
      <c r="B23144" s="2" t="s">
        <v>27275</v>
      </c>
      <c r="C23144">
        <v>6.9359999999999991</v>
      </c>
    </row>
    <row r="23145" spans="1:3">
      <c r="A23145" s="3" t="s">
        <v>30563</v>
      </c>
      <c r="B23145" s="2" t="s">
        <v>27275</v>
      </c>
      <c r="C23145">
        <v>4.6391999999999998</v>
      </c>
    </row>
    <row r="23146" spans="1:3">
      <c r="A23146" s="3" t="s">
        <v>30564</v>
      </c>
      <c r="B23146" s="2" t="s">
        <v>27275</v>
      </c>
      <c r="C23146">
        <v>5.2895999999999992</v>
      </c>
    </row>
    <row r="23147" spans="1:3">
      <c r="A23147" s="3" t="s">
        <v>30565</v>
      </c>
      <c r="B23147" s="2" t="s">
        <v>27313</v>
      </c>
      <c r="C23147">
        <v>5.0880000000000001</v>
      </c>
    </row>
    <row r="23148" spans="1:3">
      <c r="A23148" s="3" t="s">
        <v>30566</v>
      </c>
      <c r="B23148" s="2" t="s">
        <v>27315</v>
      </c>
      <c r="C23148">
        <v>4.1927999999999992</v>
      </c>
    </row>
    <row r="23149" spans="1:3">
      <c r="A23149" s="3" t="s">
        <v>30567</v>
      </c>
      <c r="B23149" s="2" t="s">
        <v>29513</v>
      </c>
      <c r="C23149">
        <v>3.552</v>
      </c>
    </row>
    <row r="23150" spans="1:3">
      <c r="A23150" s="3" t="s">
        <v>30568</v>
      </c>
      <c r="B23150" s="2" t="s">
        <v>27319</v>
      </c>
      <c r="C23150">
        <v>11.956799999999999</v>
      </c>
    </row>
    <row r="23151" spans="1:3">
      <c r="A23151" s="3" t="s">
        <v>30569</v>
      </c>
      <c r="B23151" s="2" t="s">
        <v>27319</v>
      </c>
      <c r="C23151">
        <v>14.484</v>
      </c>
    </row>
    <row r="23152" spans="1:3">
      <c r="A23152" s="3" t="s">
        <v>30570</v>
      </c>
      <c r="B23152" s="2" t="s">
        <v>27319</v>
      </c>
      <c r="C23152">
        <v>17.433599999999998</v>
      </c>
    </row>
    <row r="23153" spans="1:3">
      <c r="A23153" s="3" t="s">
        <v>30571</v>
      </c>
      <c r="B23153" s="2" t="s">
        <v>27319</v>
      </c>
      <c r="C23153">
        <v>20.380800000000001</v>
      </c>
    </row>
    <row r="23154" spans="1:3">
      <c r="A23154" s="3" t="s">
        <v>30572</v>
      </c>
      <c r="B23154" s="2" t="s">
        <v>27319</v>
      </c>
      <c r="C23154">
        <v>25.845599999999997</v>
      </c>
    </row>
    <row r="23155" spans="1:3">
      <c r="A23155" s="3" t="s">
        <v>30573</v>
      </c>
      <c r="B23155" s="2" t="s">
        <v>27326</v>
      </c>
      <c r="C23155">
        <v>3.1104000000000003</v>
      </c>
    </row>
    <row r="23156" spans="1:3">
      <c r="A23156" s="3" t="s">
        <v>30574</v>
      </c>
      <c r="B23156" s="2" t="s">
        <v>27326</v>
      </c>
      <c r="C23156">
        <v>3.5663999999999998</v>
      </c>
    </row>
    <row r="23157" spans="1:3">
      <c r="A23157" s="3" t="s">
        <v>30575</v>
      </c>
      <c r="B23157" s="2" t="s">
        <v>27326</v>
      </c>
      <c r="C23157">
        <v>3.7584</v>
      </c>
    </row>
    <row r="23158" spans="1:3">
      <c r="A23158" s="3" t="s">
        <v>30576</v>
      </c>
      <c r="B23158" s="2" t="s">
        <v>27326</v>
      </c>
      <c r="C23158">
        <v>4.1711999999999998</v>
      </c>
    </row>
    <row r="23159" spans="1:3">
      <c r="A23159" s="3" t="s">
        <v>30577</v>
      </c>
      <c r="B23159" s="2" t="s">
        <v>27326</v>
      </c>
      <c r="C23159">
        <v>4.5791999999999993</v>
      </c>
    </row>
    <row r="23160" spans="1:3">
      <c r="A23160" s="3" t="s">
        <v>30578</v>
      </c>
      <c r="B23160" s="2" t="s">
        <v>27326</v>
      </c>
      <c r="C23160">
        <v>5.1575999999999995</v>
      </c>
    </row>
    <row r="23161" spans="1:3">
      <c r="A23161" s="3" t="s">
        <v>30579</v>
      </c>
      <c r="B23161" s="2" t="s">
        <v>27326</v>
      </c>
      <c r="C23161">
        <v>5.2056000000000004</v>
      </c>
    </row>
    <row r="23162" spans="1:3">
      <c r="A23162" s="3" t="s">
        <v>30580</v>
      </c>
      <c r="B23162" s="2" t="s">
        <v>27326</v>
      </c>
      <c r="C23162">
        <v>6.444</v>
      </c>
    </row>
    <row r="23163" spans="1:3">
      <c r="A23163" s="3" t="s">
        <v>30581</v>
      </c>
      <c r="B23163" s="2" t="s">
        <v>25531</v>
      </c>
      <c r="C23163">
        <v>4.9055999999999997</v>
      </c>
    </row>
    <row r="23164" spans="1:3">
      <c r="A23164" s="3" t="s">
        <v>30582</v>
      </c>
      <c r="B23164" s="2" t="s">
        <v>25531</v>
      </c>
      <c r="C23164">
        <v>5.9135999999999997</v>
      </c>
    </row>
    <row r="23165" spans="1:3">
      <c r="A23165" s="3" t="s">
        <v>30583</v>
      </c>
      <c r="B23165" s="2" t="s">
        <v>25531</v>
      </c>
      <c r="C23165">
        <v>6.7751999999999999</v>
      </c>
    </row>
    <row r="23166" spans="1:3">
      <c r="A23166" s="3" t="s">
        <v>30584</v>
      </c>
      <c r="B23166" s="2" t="s">
        <v>25531</v>
      </c>
      <c r="C23166">
        <v>7.5383999999999993</v>
      </c>
    </row>
    <row r="23167" spans="1:3">
      <c r="A23167" s="3" t="s">
        <v>30585</v>
      </c>
      <c r="B23167" s="2" t="s">
        <v>25531</v>
      </c>
      <c r="C23167">
        <v>10.171200000000001</v>
      </c>
    </row>
    <row r="23168" spans="1:3">
      <c r="A23168" s="3" t="s">
        <v>30586</v>
      </c>
      <c r="B23168" s="2" t="s">
        <v>25531</v>
      </c>
      <c r="C23168">
        <v>11.248799999999999</v>
      </c>
    </row>
    <row r="23169" spans="1:3">
      <c r="A23169" s="3" t="s">
        <v>30587</v>
      </c>
      <c r="B23169" s="2" t="s">
        <v>25531</v>
      </c>
      <c r="C23169">
        <v>13.288799999999998</v>
      </c>
    </row>
    <row r="23170" spans="1:3">
      <c r="A23170" s="3" t="s">
        <v>30588</v>
      </c>
      <c r="B23170" s="2" t="s">
        <v>25531</v>
      </c>
      <c r="C23170">
        <v>5.6135999999999999</v>
      </c>
    </row>
    <row r="23171" spans="1:3">
      <c r="A23171" s="3" t="s">
        <v>30589</v>
      </c>
      <c r="B23171" s="2" t="s">
        <v>25531</v>
      </c>
      <c r="C23171">
        <v>6.3071999999999999</v>
      </c>
    </row>
    <row r="23172" spans="1:3">
      <c r="A23172" s="3" t="s">
        <v>30590</v>
      </c>
      <c r="B23172" s="2" t="s">
        <v>25531</v>
      </c>
      <c r="C23172">
        <v>7.5767999999999995</v>
      </c>
    </row>
    <row r="23173" spans="1:3">
      <c r="A23173" s="3" t="s">
        <v>30591</v>
      </c>
      <c r="B23173" s="2" t="s">
        <v>25531</v>
      </c>
      <c r="C23173">
        <v>8.411999999999999</v>
      </c>
    </row>
    <row r="23174" spans="1:3">
      <c r="A23174" s="3" t="s">
        <v>30592</v>
      </c>
      <c r="B23174" s="2" t="s">
        <v>25531</v>
      </c>
      <c r="C23174">
        <v>10.884</v>
      </c>
    </row>
    <row r="23175" spans="1:3">
      <c r="A23175" s="3" t="s">
        <v>30593</v>
      </c>
      <c r="B23175" s="2" t="s">
        <v>25531</v>
      </c>
      <c r="C23175">
        <v>12.2232</v>
      </c>
    </row>
    <row r="23176" spans="1:3">
      <c r="A23176" s="3" t="s">
        <v>30594</v>
      </c>
      <c r="B23176" s="2" t="s">
        <v>25531</v>
      </c>
      <c r="C23176">
        <v>16.322400000000002</v>
      </c>
    </row>
    <row r="23177" spans="1:3">
      <c r="A23177" s="3" t="s">
        <v>30595</v>
      </c>
      <c r="B23177" s="2" t="s">
        <v>27557</v>
      </c>
      <c r="C23177">
        <v>27.4056</v>
      </c>
    </row>
    <row r="23178" spans="1:3">
      <c r="A23178" s="3" t="s">
        <v>30596</v>
      </c>
      <c r="B23178" s="2" t="s">
        <v>27557</v>
      </c>
      <c r="C23178">
        <v>28.6464</v>
      </c>
    </row>
    <row r="23179" spans="1:3">
      <c r="A23179" s="3" t="s">
        <v>30597</v>
      </c>
      <c r="B23179" s="2" t="s">
        <v>27557</v>
      </c>
      <c r="C23179">
        <v>37.9392</v>
      </c>
    </row>
    <row r="23180" spans="1:3">
      <c r="A23180" s="3" t="s">
        <v>30598</v>
      </c>
      <c r="B23180" s="2" t="s">
        <v>27557</v>
      </c>
      <c r="C23180">
        <v>50.771999999999998</v>
      </c>
    </row>
    <row r="23181" spans="1:3">
      <c r="A23181" s="3" t="s">
        <v>30599</v>
      </c>
      <c r="B23181" s="2" t="s">
        <v>27557</v>
      </c>
      <c r="C23181">
        <v>56.445599999999999</v>
      </c>
    </row>
    <row r="23182" spans="1:3">
      <c r="A23182" s="3" t="s">
        <v>30600</v>
      </c>
      <c r="B23182" s="2" t="s">
        <v>27557</v>
      </c>
      <c r="C23182">
        <v>71.623199999999997</v>
      </c>
    </row>
    <row r="23183" spans="1:3">
      <c r="A23183" s="3" t="s">
        <v>30601</v>
      </c>
      <c r="B23183" s="2" t="s">
        <v>27557</v>
      </c>
      <c r="C23183">
        <v>11.121600000000001</v>
      </c>
    </row>
    <row r="23184" spans="1:3">
      <c r="A23184" s="3" t="s">
        <v>30602</v>
      </c>
      <c r="B23184" s="2" t="s">
        <v>27557</v>
      </c>
      <c r="C23184">
        <v>11.8512</v>
      </c>
    </row>
    <row r="23185" spans="1:3">
      <c r="A23185" s="3" t="s">
        <v>30603</v>
      </c>
      <c r="B23185" s="2" t="s">
        <v>27557</v>
      </c>
      <c r="C23185">
        <v>13.617599999999999</v>
      </c>
    </row>
    <row r="23186" spans="1:3">
      <c r="A23186" s="3" t="s">
        <v>30604</v>
      </c>
      <c r="B23186" s="2" t="s">
        <v>27557</v>
      </c>
      <c r="C23186">
        <v>16.356000000000002</v>
      </c>
    </row>
    <row r="23187" spans="1:3">
      <c r="A23187" s="3" t="s">
        <v>30605</v>
      </c>
      <c r="B23187" s="2" t="s">
        <v>27557</v>
      </c>
      <c r="C23187">
        <v>18.520800000000001</v>
      </c>
    </row>
    <row r="23188" spans="1:3">
      <c r="A23188" s="3" t="s">
        <v>30606</v>
      </c>
      <c r="B23188" s="2" t="s">
        <v>27557</v>
      </c>
      <c r="C23188">
        <v>26.9328</v>
      </c>
    </row>
    <row r="23189" spans="1:3">
      <c r="A23189" s="3" t="s">
        <v>30607</v>
      </c>
      <c r="B23189" s="2" t="s">
        <v>27557</v>
      </c>
      <c r="C23189">
        <v>36.544800000000002</v>
      </c>
    </row>
    <row r="23190" spans="1:3">
      <c r="A23190" s="3" t="s">
        <v>30608</v>
      </c>
      <c r="B23190" s="2" t="s">
        <v>27557</v>
      </c>
      <c r="C23190">
        <v>40.598399999999998</v>
      </c>
    </row>
    <row r="23191" spans="1:3">
      <c r="A23191" s="3" t="s">
        <v>30609</v>
      </c>
      <c r="B23191" s="2" t="s">
        <v>27557</v>
      </c>
      <c r="C23191">
        <v>51.6</v>
      </c>
    </row>
    <row r="23192" spans="1:3">
      <c r="A23192" s="3" t="s">
        <v>30610</v>
      </c>
      <c r="B23192" s="2" t="s">
        <v>27557</v>
      </c>
      <c r="C23192">
        <v>12.352799999999998</v>
      </c>
    </row>
    <row r="23193" spans="1:3">
      <c r="A23193" s="3" t="s">
        <v>30611</v>
      </c>
      <c r="B23193" s="2" t="s">
        <v>27557</v>
      </c>
      <c r="C23193">
        <v>13.168799999999999</v>
      </c>
    </row>
    <row r="23194" spans="1:3">
      <c r="A23194" s="3" t="s">
        <v>30612</v>
      </c>
      <c r="B23194" s="2" t="s">
        <v>27557</v>
      </c>
      <c r="C23194">
        <v>15.136799999999999</v>
      </c>
    </row>
    <row r="23195" spans="1:3">
      <c r="A23195" s="3" t="s">
        <v>30613</v>
      </c>
      <c r="B23195" s="2" t="s">
        <v>27557</v>
      </c>
      <c r="C23195">
        <v>18.170399999999997</v>
      </c>
    </row>
    <row r="23196" spans="1:3">
      <c r="A23196" s="3" t="s">
        <v>30614</v>
      </c>
      <c r="B23196" s="2" t="s">
        <v>27557</v>
      </c>
      <c r="C23196">
        <v>20.58</v>
      </c>
    </row>
    <row r="23197" spans="1:3">
      <c r="A23197" s="3" t="s">
        <v>30615</v>
      </c>
      <c r="B23197" s="2" t="s">
        <v>27557</v>
      </c>
      <c r="C23197">
        <v>29.923200000000001</v>
      </c>
    </row>
    <row r="23198" spans="1:3">
      <c r="A23198" s="3" t="s">
        <v>30616</v>
      </c>
      <c r="B23198" s="2" t="s">
        <v>27557</v>
      </c>
      <c r="C23198">
        <v>40.603200000000001</v>
      </c>
    </row>
    <row r="23199" spans="1:3">
      <c r="A23199" s="3" t="s">
        <v>30617</v>
      </c>
      <c r="B23199" s="2" t="s">
        <v>27557</v>
      </c>
      <c r="C23199">
        <v>45.110399999999998</v>
      </c>
    </row>
    <row r="23200" spans="1:3">
      <c r="A23200" s="3" t="s">
        <v>30618</v>
      </c>
      <c r="B23200" s="2" t="s">
        <v>27557</v>
      </c>
      <c r="C23200">
        <v>57.333599999999997</v>
      </c>
    </row>
    <row r="23201" spans="1:3">
      <c r="A23201" s="3" t="s">
        <v>30619</v>
      </c>
      <c r="B23201" s="2" t="s">
        <v>27557</v>
      </c>
      <c r="C23201">
        <v>16.6464</v>
      </c>
    </row>
    <row r="23202" spans="1:3">
      <c r="A23202" s="3" t="s">
        <v>30620</v>
      </c>
      <c r="B23202" s="2" t="s">
        <v>27557</v>
      </c>
      <c r="C23202">
        <v>19.991999999999997</v>
      </c>
    </row>
    <row r="23203" spans="1:3">
      <c r="A23203" s="3" t="s">
        <v>30621</v>
      </c>
      <c r="B23203" s="2" t="s">
        <v>27557</v>
      </c>
      <c r="C23203">
        <v>22.634399999999999</v>
      </c>
    </row>
    <row r="23204" spans="1:3">
      <c r="A23204" s="3" t="s">
        <v>30622</v>
      </c>
      <c r="B23204" s="2" t="s">
        <v>27557</v>
      </c>
      <c r="C23204">
        <v>32.915999999999997</v>
      </c>
    </row>
    <row r="23205" spans="1:3">
      <c r="A23205" s="3" t="s">
        <v>30623</v>
      </c>
      <c r="B23205" s="2" t="s">
        <v>27557</v>
      </c>
      <c r="C23205">
        <v>44.666400000000003</v>
      </c>
    </row>
    <row r="23206" spans="1:3">
      <c r="A23206" s="3" t="s">
        <v>30624</v>
      </c>
      <c r="B23206" s="2" t="s">
        <v>27557</v>
      </c>
      <c r="C23206">
        <v>49.6248</v>
      </c>
    </row>
    <row r="23207" spans="1:3">
      <c r="A23207" s="3" t="s">
        <v>30625</v>
      </c>
      <c r="B23207" s="2" t="s">
        <v>27557</v>
      </c>
      <c r="C23207">
        <v>63.067199999999993</v>
      </c>
    </row>
    <row r="23208" spans="1:3">
      <c r="A23208" s="3" t="s">
        <v>30626</v>
      </c>
      <c r="B23208" s="2" t="s">
        <v>30627</v>
      </c>
      <c r="C23208">
        <v>12.477600000000001</v>
      </c>
    </row>
    <row r="23209" spans="1:3">
      <c r="A23209" s="3" t="s">
        <v>30628</v>
      </c>
      <c r="B23209" s="2" t="s">
        <v>30627</v>
      </c>
      <c r="C23209">
        <v>12.849599999999999</v>
      </c>
    </row>
    <row r="23210" spans="1:3">
      <c r="A23210" s="3" t="s">
        <v>30629</v>
      </c>
      <c r="B23210" s="2" t="s">
        <v>30627</v>
      </c>
      <c r="C23210">
        <v>13.1616</v>
      </c>
    </row>
    <row r="23211" spans="1:3">
      <c r="A23211" s="3" t="s">
        <v>30630</v>
      </c>
      <c r="B23211" s="2" t="s">
        <v>30627</v>
      </c>
      <c r="C23211">
        <v>16.041599999999999</v>
      </c>
    </row>
    <row r="23212" spans="1:3">
      <c r="A23212" s="3" t="s">
        <v>30631</v>
      </c>
      <c r="B23212" s="2" t="s">
        <v>30627</v>
      </c>
      <c r="C23212">
        <v>16.903200000000002</v>
      </c>
    </row>
    <row r="23213" spans="1:3">
      <c r="A23213" s="3" t="s">
        <v>30632</v>
      </c>
      <c r="B23213" s="2" t="s">
        <v>30627</v>
      </c>
      <c r="C23213">
        <v>25.072799999999997</v>
      </c>
    </row>
    <row r="23214" spans="1:3">
      <c r="A23214" s="3" t="s">
        <v>30633</v>
      </c>
      <c r="B23214" s="2" t="s">
        <v>30627</v>
      </c>
      <c r="C23214">
        <v>28.636799999999997</v>
      </c>
    </row>
    <row r="23215" spans="1:3">
      <c r="A23215" s="3" t="s">
        <v>30634</v>
      </c>
      <c r="B23215" s="2" t="s">
        <v>30627</v>
      </c>
      <c r="C23215">
        <v>32.049599999999998</v>
      </c>
    </row>
    <row r="23216" spans="1:3">
      <c r="A23216" s="3" t="s">
        <v>30635</v>
      </c>
      <c r="B23216" s="2" t="s">
        <v>30627</v>
      </c>
      <c r="C23216">
        <v>42.758399999999995</v>
      </c>
    </row>
    <row r="23217" spans="1:3">
      <c r="A23217" s="3" t="s">
        <v>30636</v>
      </c>
      <c r="B23217" s="2" t="s">
        <v>27590</v>
      </c>
      <c r="C23217">
        <v>20.241600000000002</v>
      </c>
    </row>
    <row r="23218" spans="1:3">
      <c r="A23218" s="3" t="s">
        <v>30637</v>
      </c>
      <c r="B23218" s="2" t="s">
        <v>27590</v>
      </c>
      <c r="C23218">
        <v>22.749600000000001</v>
      </c>
    </row>
    <row r="23219" spans="1:3">
      <c r="A23219" s="3" t="s">
        <v>30638</v>
      </c>
      <c r="B23219" s="2" t="s">
        <v>27590</v>
      </c>
      <c r="C23219">
        <v>25.6464</v>
      </c>
    </row>
    <row r="23220" spans="1:3">
      <c r="A23220" s="3" t="s">
        <v>30639</v>
      </c>
      <c r="B23220" s="2" t="s">
        <v>27590</v>
      </c>
      <c r="C23220">
        <v>31.125599999999999</v>
      </c>
    </row>
    <row r="23221" spans="1:3">
      <c r="A23221" s="3" t="s">
        <v>30640</v>
      </c>
      <c r="B23221" s="2" t="s">
        <v>27590</v>
      </c>
      <c r="C23221">
        <v>31.845599999999997</v>
      </c>
    </row>
    <row r="23222" spans="1:3">
      <c r="A23222" s="3" t="s">
        <v>30641</v>
      </c>
      <c r="B23222" s="2" t="s">
        <v>27598</v>
      </c>
      <c r="C23222">
        <v>11.231999999999999</v>
      </c>
    </row>
    <row r="23223" spans="1:3">
      <c r="A23223" s="3" t="s">
        <v>30642</v>
      </c>
      <c r="B23223" s="2" t="s">
        <v>27598</v>
      </c>
      <c r="C23223">
        <v>7.4375999999999998</v>
      </c>
    </row>
    <row r="23224" spans="1:3">
      <c r="A23224" s="3" t="s">
        <v>30643</v>
      </c>
      <c r="B23224" s="2" t="s">
        <v>27598</v>
      </c>
      <c r="C23224">
        <v>8.5535999999999994</v>
      </c>
    </row>
    <row r="23225" spans="1:3">
      <c r="A23225" s="3" t="s">
        <v>30644</v>
      </c>
      <c r="B23225" s="2" t="s">
        <v>27598</v>
      </c>
      <c r="C23225">
        <v>9.6983999999999995</v>
      </c>
    </row>
    <row r="23226" spans="1:3">
      <c r="A23226" s="3" t="s">
        <v>30645</v>
      </c>
      <c r="B23226" s="2" t="s">
        <v>27619</v>
      </c>
      <c r="C23226">
        <v>36.235199999999999</v>
      </c>
    </row>
    <row r="23227" spans="1:3">
      <c r="A23227" s="3" t="s">
        <v>30646</v>
      </c>
      <c r="B23227" s="2" t="s">
        <v>27619</v>
      </c>
      <c r="C23227">
        <v>41.678399999999996</v>
      </c>
    </row>
    <row r="23228" spans="1:3">
      <c r="A23228" s="3" t="s">
        <v>30647</v>
      </c>
      <c r="B23228" s="2" t="s">
        <v>27619</v>
      </c>
      <c r="C23228">
        <v>57.571199999999997</v>
      </c>
    </row>
    <row r="23229" spans="1:3">
      <c r="A23229" s="3" t="s">
        <v>30648</v>
      </c>
      <c r="B23229" s="2" t="s">
        <v>27619</v>
      </c>
      <c r="C23229">
        <v>82.895999999999987</v>
      </c>
    </row>
    <row r="23230" spans="1:3">
      <c r="A23230" s="3" t="s">
        <v>30649</v>
      </c>
      <c r="B23230" s="2" t="s">
        <v>27619</v>
      </c>
      <c r="C23230">
        <v>95.030399999999986</v>
      </c>
    </row>
    <row r="23231" spans="1:3">
      <c r="A23231" s="3" t="s">
        <v>30650</v>
      </c>
      <c r="B23231" s="2" t="s">
        <v>27619</v>
      </c>
      <c r="C23231">
        <v>119.09520000000001</v>
      </c>
    </row>
    <row r="23232" spans="1:3">
      <c r="A23232" s="3" t="s">
        <v>30651</v>
      </c>
      <c r="B23232" s="2" t="s">
        <v>27619</v>
      </c>
      <c r="C23232">
        <v>19.927199999999999</v>
      </c>
    </row>
    <row r="23233" spans="1:3">
      <c r="A23233" s="3" t="s">
        <v>30652</v>
      </c>
      <c r="B23233" s="2" t="s">
        <v>27619</v>
      </c>
      <c r="C23233">
        <v>21.1416</v>
      </c>
    </row>
    <row r="23234" spans="1:3">
      <c r="A23234" s="3" t="s">
        <v>30653</v>
      </c>
      <c r="B23234" s="2" t="s">
        <v>27619</v>
      </c>
      <c r="C23234">
        <v>22.252800000000001</v>
      </c>
    </row>
    <row r="23235" spans="1:3">
      <c r="A23235" s="3" t="s">
        <v>30654</v>
      </c>
      <c r="B23235" s="2" t="s">
        <v>27619</v>
      </c>
      <c r="C23235">
        <v>26.0928</v>
      </c>
    </row>
    <row r="23236" spans="1:3">
      <c r="A23236" s="3" t="s">
        <v>30655</v>
      </c>
      <c r="B23236" s="2" t="s">
        <v>27619</v>
      </c>
      <c r="C23236">
        <v>29.988</v>
      </c>
    </row>
    <row r="23237" spans="1:3">
      <c r="A23237" s="3" t="s">
        <v>30656</v>
      </c>
      <c r="B23237" s="2" t="s">
        <v>27619</v>
      </c>
      <c r="C23237">
        <v>41.479199999999999</v>
      </c>
    </row>
    <row r="23238" spans="1:3">
      <c r="A23238" s="3" t="s">
        <v>30657</v>
      </c>
      <c r="B23238" s="2" t="s">
        <v>27619</v>
      </c>
      <c r="C23238">
        <v>59.76</v>
      </c>
    </row>
    <row r="23239" spans="1:3">
      <c r="A23239" s="3" t="s">
        <v>30658</v>
      </c>
      <c r="B23239" s="2" t="s">
        <v>27619</v>
      </c>
      <c r="C23239">
        <v>68.421599999999998</v>
      </c>
    </row>
    <row r="23240" spans="1:3">
      <c r="A23240" s="3" t="s">
        <v>30659</v>
      </c>
      <c r="B23240" s="2" t="s">
        <v>27619</v>
      </c>
      <c r="C23240">
        <v>85.711199999999991</v>
      </c>
    </row>
    <row r="23241" spans="1:3">
      <c r="A23241" s="3" t="s">
        <v>30660</v>
      </c>
      <c r="B23241" s="2" t="s">
        <v>27619</v>
      </c>
      <c r="C23241">
        <v>22.142400000000002</v>
      </c>
    </row>
    <row r="23242" spans="1:3">
      <c r="A23242" s="3" t="s">
        <v>30661</v>
      </c>
      <c r="B23242" s="2" t="s">
        <v>27619</v>
      </c>
      <c r="C23242">
        <v>23.4864</v>
      </c>
    </row>
    <row r="23243" spans="1:3">
      <c r="A23243" s="3" t="s">
        <v>30662</v>
      </c>
      <c r="B23243" s="2" t="s">
        <v>27619</v>
      </c>
      <c r="C23243">
        <v>24.7272</v>
      </c>
    </row>
    <row r="23244" spans="1:3">
      <c r="A23244" s="3" t="s">
        <v>30663</v>
      </c>
      <c r="B23244" s="2" t="s">
        <v>27619</v>
      </c>
      <c r="C23244">
        <v>28.994399999999999</v>
      </c>
    </row>
    <row r="23245" spans="1:3">
      <c r="A23245" s="3" t="s">
        <v>30664</v>
      </c>
      <c r="B23245" s="2" t="s">
        <v>27619</v>
      </c>
      <c r="C23245">
        <v>33.321599999999997</v>
      </c>
    </row>
    <row r="23246" spans="1:3">
      <c r="A23246" s="3" t="s">
        <v>30665</v>
      </c>
      <c r="B23246" s="2" t="s">
        <v>27619</v>
      </c>
      <c r="C23246">
        <v>46.087199999999996</v>
      </c>
    </row>
    <row r="23247" spans="1:3">
      <c r="A23247" s="3" t="s">
        <v>30666</v>
      </c>
      <c r="B23247" s="2" t="s">
        <v>27619</v>
      </c>
      <c r="C23247">
        <v>66.400800000000004</v>
      </c>
    </row>
    <row r="23248" spans="1:3">
      <c r="A23248" s="3" t="s">
        <v>30667</v>
      </c>
      <c r="B23248" s="2" t="s">
        <v>27619</v>
      </c>
      <c r="C23248">
        <v>76.02239999999999</v>
      </c>
    </row>
    <row r="23249" spans="1:3">
      <c r="A23249" s="3" t="s">
        <v>30668</v>
      </c>
      <c r="B23249" s="2" t="s">
        <v>27619</v>
      </c>
      <c r="C23249">
        <v>95.231999999999999</v>
      </c>
    </row>
    <row r="23250" spans="1:3">
      <c r="A23250" s="3" t="s">
        <v>30669</v>
      </c>
      <c r="B23250" s="2" t="s">
        <v>27619</v>
      </c>
      <c r="C23250">
        <v>27.199199999999998</v>
      </c>
    </row>
    <row r="23251" spans="1:3">
      <c r="A23251" s="3" t="s">
        <v>30670</v>
      </c>
      <c r="B23251" s="2" t="s">
        <v>27619</v>
      </c>
      <c r="C23251">
        <v>31.891199999999998</v>
      </c>
    </row>
    <row r="23252" spans="1:3">
      <c r="A23252" s="3" t="s">
        <v>30671</v>
      </c>
      <c r="B23252" s="2" t="s">
        <v>27619</v>
      </c>
      <c r="C23252">
        <v>36.655199999999994</v>
      </c>
    </row>
    <row r="23253" spans="1:3">
      <c r="A23253" s="3" t="s">
        <v>30672</v>
      </c>
      <c r="B23253" s="2" t="s">
        <v>27619</v>
      </c>
      <c r="C23253">
        <v>50.695199999999993</v>
      </c>
    </row>
    <row r="23254" spans="1:3">
      <c r="A23254" s="3" t="s">
        <v>30673</v>
      </c>
      <c r="B23254" s="2" t="s">
        <v>27619</v>
      </c>
      <c r="C23254">
        <v>73.036799999999999</v>
      </c>
    </row>
    <row r="23255" spans="1:3">
      <c r="A23255" s="3" t="s">
        <v>30674</v>
      </c>
      <c r="B23255" s="2" t="s">
        <v>27619</v>
      </c>
      <c r="C23255">
        <v>83.625599999999991</v>
      </c>
    </row>
    <row r="23256" spans="1:3">
      <c r="A23256" s="3" t="s">
        <v>30675</v>
      </c>
      <c r="B23256" s="2" t="s">
        <v>27619</v>
      </c>
      <c r="C23256">
        <v>104.7576</v>
      </c>
    </row>
    <row r="23257" spans="1:3">
      <c r="A23257" s="3" t="s">
        <v>30676</v>
      </c>
      <c r="B23257" s="2" t="s">
        <v>27651</v>
      </c>
      <c r="C23257">
        <v>55.495199999999997</v>
      </c>
    </row>
    <row r="23258" spans="1:3">
      <c r="A23258" s="3" t="s">
        <v>30677</v>
      </c>
      <c r="B23258" s="2" t="s">
        <v>27653</v>
      </c>
      <c r="C23258">
        <v>61.783200000000001</v>
      </c>
    </row>
    <row r="23259" spans="1:3">
      <c r="A23259" s="3" t="s">
        <v>30678</v>
      </c>
      <c r="B23259" s="2" t="s">
        <v>27653</v>
      </c>
      <c r="C23259">
        <v>61.783200000000001</v>
      </c>
    </row>
    <row r="23260" spans="1:3">
      <c r="A23260" s="3" t="s">
        <v>30679</v>
      </c>
      <c r="B23260" s="2" t="s">
        <v>27653</v>
      </c>
      <c r="C23260">
        <v>67.83359999999999</v>
      </c>
    </row>
    <row r="23261" spans="1:3">
      <c r="A23261" s="3" t="s">
        <v>30680</v>
      </c>
      <c r="B23261" s="2" t="s">
        <v>27651</v>
      </c>
      <c r="C23261">
        <v>61.7256</v>
      </c>
    </row>
    <row r="23262" spans="1:3">
      <c r="A23262" s="3" t="s">
        <v>30681</v>
      </c>
      <c r="B23262" s="2" t="s">
        <v>27653</v>
      </c>
      <c r="C23262">
        <v>68.015999999999991</v>
      </c>
    </row>
    <row r="23263" spans="1:3">
      <c r="A23263" s="3" t="s">
        <v>30682</v>
      </c>
      <c r="B23263" s="2" t="s">
        <v>27653</v>
      </c>
      <c r="C23263">
        <v>68.015999999999991</v>
      </c>
    </row>
    <row r="23264" spans="1:3">
      <c r="A23264" s="3" t="s">
        <v>30683</v>
      </c>
      <c r="B23264" s="2" t="s">
        <v>27653</v>
      </c>
      <c r="C23264">
        <v>74.07119999999999</v>
      </c>
    </row>
    <row r="23265" spans="1:3">
      <c r="A23265" s="3" t="s">
        <v>30684</v>
      </c>
      <c r="B23265" s="2" t="s">
        <v>27651</v>
      </c>
      <c r="C23265">
        <v>67.989599999999996</v>
      </c>
    </row>
    <row r="23266" spans="1:3">
      <c r="A23266" s="3" t="s">
        <v>30685</v>
      </c>
      <c r="B23266" s="2" t="s">
        <v>27653</v>
      </c>
      <c r="C23266">
        <v>74.28479999999999</v>
      </c>
    </row>
    <row r="23267" spans="1:3">
      <c r="A23267" s="3" t="s">
        <v>30686</v>
      </c>
      <c r="B23267" s="2" t="s">
        <v>27653</v>
      </c>
      <c r="C23267">
        <v>74.28479999999999</v>
      </c>
    </row>
    <row r="23268" spans="1:3">
      <c r="A23268" s="3" t="s">
        <v>30687</v>
      </c>
      <c r="B23268" s="2" t="s">
        <v>27653</v>
      </c>
      <c r="C23268">
        <v>80.3352</v>
      </c>
    </row>
    <row r="23269" spans="1:3">
      <c r="A23269" s="3" t="s">
        <v>30688</v>
      </c>
      <c r="B23269" s="2" t="s">
        <v>27651</v>
      </c>
      <c r="C23269">
        <v>74.152799999999999</v>
      </c>
    </row>
    <row r="23270" spans="1:3">
      <c r="A23270" s="3" t="s">
        <v>30689</v>
      </c>
      <c r="B23270" s="2" t="s">
        <v>27653</v>
      </c>
      <c r="C23270">
        <v>80.440799999999996</v>
      </c>
    </row>
    <row r="23271" spans="1:3">
      <c r="A23271" s="3" t="s">
        <v>30690</v>
      </c>
      <c r="B23271" s="2" t="s">
        <v>27653</v>
      </c>
      <c r="C23271">
        <v>80.440799999999996</v>
      </c>
    </row>
    <row r="23272" spans="1:3">
      <c r="A23272" s="3" t="s">
        <v>30691</v>
      </c>
      <c r="B23272" s="2" t="s">
        <v>27653</v>
      </c>
      <c r="C23272">
        <v>86.488799999999998</v>
      </c>
    </row>
    <row r="23273" spans="1:3">
      <c r="A23273" s="3" t="s">
        <v>30692</v>
      </c>
      <c r="B23273" s="2" t="s">
        <v>27651</v>
      </c>
      <c r="C23273">
        <v>36.7896</v>
      </c>
    </row>
    <row r="23274" spans="1:3">
      <c r="A23274" s="3" t="s">
        <v>30693</v>
      </c>
      <c r="B23274" s="2" t="s">
        <v>27653</v>
      </c>
      <c r="C23274">
        <v>41.087999999999994</v>
      </c>
    </row>
    <row r="23275" spans="1:3">
      <c r="A23275" s="3" t="s">
        <v>30694</v>
      </c>
      <c r="B23275" s="2" t="s">
        <v>27653</v>
      </c>
      <c r="C23275">
        <v>41.087999999999994</v>
      </c>
    </row>
    <row r="23276" spans="1:3">
      <c r="A23276" s="3" t="s">
        <v>30695</v>
      </c>
      <c r="B23276" s="2" t="s">
        <v>27651</v>
      </c>
      <c r="C23276">
        <v>42.955199999999998</v>
      </c>
    </row>
    <row r="23277" spans="1:3">
      <c r="A23277" s="3" t="s">
        <v>30696</v>
      </c>
      <c r="B23277" s="2" t="s">
        <v>27653</v>
      </c>
      <c r="C23277">
        <v>47.251199999999997</v>
      </c>
    </row>
    <row r="23278" spans="1:3">
      <c r="A23278" s="3" t="s">
        <v>30697</v>
      </c>
      <c r="B23278" s="2" t="s">
        <v>27653</v>
      </c>
      <c r="C23278">
        <v>47.251199999999997</v>
      </c>
    </row>
    <row r="23279" spans="1:3">
      <c r="A23279" s="3" t="s">
        <v>30698</v>
      </c>
      <c r="B23279" s="2" t="s">
        <v>27653</v>
      </c>
      <c r="C23279">
        <v>51.309599999999996</v>
      </c>
    </row>
    <row r="23280" spans="1:3">
      <c r="A23280" s="3" t="s">
        <v>30699</v>
      </c>
      <c r="B23280" s="2" t="s">
        <v>27651</v>
      </c>
      <c r="C23280">
        <v>49.2864</v>
      </c>
    </row>
    <row r="23281" spans="1:3">
      <c r="A23281" s="3" t="s">
        <v>30700</v>
      </c>
      <c r="B23281" s="2" t="s">
        <v>27653</v>
      </c>
      <c r="C23281">
        <v>53.584800000000001</v>
      </c>
    </row>
    <row r="23282" spans="1:3">
      <c r="A23282" s="3" t="s">
        <v>30701</v>
      </c>
      <c r="B23282" s="2" t="s">
        <v>27653</v>
      </c>
      <c r="C23282">
        <v>53.584800000000001</v>
      </c>
    </row>
    <row r="23283" spans="1:3">
      <c r="A23283" s="3" t="s">
        <v>30702</v>
      </c>
      <c r="B23283" s="2" t="s">
        <v>27653</v>
      </c>
      <c r="C23283">
        <v>57.6432</v>
      </c>
    </row>
    <row r="23284" spans="1:3">
      <c r="A23284" s="3" t="s">
        <v>30703</v>
      </c>
      <c r="B23284" s="2" t="s">
        <v>27651</v>
      </c>
      <c r="C23284">
        <v>55.495199999999997</v>
      </c>
    </row>
    <row r="23285" spans="1:3">
      <c r="A23285" s="3" t="s">
        <v>30704</v>
      </c>
      <c r="B23285" s="2" t="s">
        <v>27653</v>
      </c>
      <c r="C23285">
        <v>59.793599999999998</v>
      </c>
    </row>
    <row r="23286" spans="1:3">
      <c r="A23286" s="3" t="s">
        <v>30705</v>
      </c>
      <c r="B23286" s="2" t="s">
        <v>27653</v>
      </c>
      <c r="C23286">
        <v>59.793599999999998</v>
      </c>
    </row>
    <row r="23287" spans="1:3">
      <c r="A23287" s="3" t="s">
        <v>30706</v>
      </c>
      <c r="B23287" s="2" t="s">
        <v>27653</v>
      </c>
      <c r="C23287">
        <v>63.849600000000002</v>
      </c>
    </row>
    <row r="23288" spans="1:3">
      <c r="A23288" s="3" t="s">
        <v>30707</v>
      </c>
      <c r="B23288" s="2" t="s">
        <v>27651</v>
      </c>
      <c r="C23288">
        <v>61.790399999999991</v>
      </c>
    </row>
    <row r="23289" spans="1:3">
      <c r="A23289" s="3" t="s">
        <v>30708</v>
      </c>
      <c r="B23289" s="2" t="s">
        <v>27653</v>
      </c>
      <c r="C23289">
        <v>66.091200000000001</v>
      </c>
    </row>
    <row r="23290" spans="1:3">
      <c r="A23290" s="3" t="s">
        <v>30709</v>
      </c>
      <c r="B23290" s="2" t="s">
        <v>27653</v>
      </c>
      <c r="C23290">
        <v>66.091200000000001</v>
      </c>
    </row>
    <row r="23291" spans="1:3">
      <c r="A23291" s="3" t="s">
        <v>30710</v>
      </c>
      <c r="B23291" s="2" t="s">
        <v>27653</v>
      </c>
      <c r="C23291">
        <v>70.147199999999984</v>
      </c>
    </row>
    <row r="23292" spans="1:3">
      <c r="A23292" s="3" t="s">
        <v>30711</v>
      </c>
      <c r="B23292" s="2" t="s">
        <v>27651</v>
      </c>
      <c r="C23292">
        <v>42.945599999999999</v>
      </c>
    </row>
    <row r="23293" spans="1:3">
      <c r="A23293" s="3" t="s">
        <v>30712</v>
      </c>
      <c r="B23293" s="2" t="s">
        <v>27653</v>
      </c>
      <c r="C23293">
        <v>48.242399999999996</v>
      </c>
    </row>
    <row r="23294" spans="1:3">
      <c r="A23294" s="3" t="s">
        <v>30713</v>
      </c>
      <c r="B23294" s="2" t="s">
        <v>27653</v>
      </c>
      <c r="C23294">
        <v>48.242399999999996</v>
      </c>
    </row>
    <row r="23295" spans="1:3">
      <c r="A23295" s="3" t="s">
        <v>30714</v>
      </c>
      <c r="B23295" s="2" t="s">
        <v>27651</v>
      </c>
      <c r="C23295">
        <v>49.2864</v>
      </c>
    </row>
    <row r="23296" spans="1:3">
      <c r="A23296" s="3" t="s">
        <v>30715</v>
      </c>
      <c r="B23296" s="2" t="s">
        <v>27653</v>
      </c>
      <c r="C23296">
        <v>54.583199999999998</v>
      </c>
    </row>
    <row r="23297" spans="1:3">
      <c r="A23297" s="3" t="s">
        <v>30716</v>
      </c>
      <c r="B23297" s="2" t="s">
        <v>27653</v>
      </c>
      <c r="C23297">
        <v>54.583199999999998</v>
      </c>
    </row>
    <row r="23298" spans="1:3">
      <c r="A23298" s="3" t="s">
        <v>30717</v>
      </c>
      <c r="B23298" s="2" t="s">
        <v>27653</v>
      </c>
      <c r="C23298">
        <v>59.632799999999996</v>
      </c>
    </row>
    <row r="23299" spans="1:3">
      <c r="A23299" s="3" t="s">
        <v>30718</v>
      </c>
      <c r="B23299" s="2" t="s">
        <v>27651</v>
      </c>
      <c r="C23299">
        <v>55.495199999999997</v>
      </c>
    </row>
    <row r="23300" spans="1:3">
      <c r="A23300" s="3" t="s">
        <v>30719</v>
      </c>
      <c r="B23300" s="2" t="s">
        <v>27653</v>
      </c>
      <c r="C23300">
        <v>60.789599999999993</v>
      </c>
    </row>
    <row r="23301" spans="1:3">
      <c r="A23301" s="3" t="s">
        <v>30720</v>
      </c>
      <c r="B23301" s="2" t="s">
        <v>27653</v>
      </c>
      <c r="C23301">
        <v>60.789599999999993</v>
      </c>
    </row>
    <row r="23302" spans="1:3">
      <c r="A23302" s="3" t="s">
        <v>30721</v>
      </c>
      <c r="B23302" s="2" t="s">
        <v>27653</v>
      </c>
      <c r="C23302">
        <v>65.846400000000003</v>
      </c>
    </row>
    <row r="23303" spans="1:3">
      <c r="A23303" s="3" t="s">
        <v>30722</v>
      </c>
      <c r="B23303" s="2" t="s">
        <v>27651</v>
      </c>
      <c r="C23303">
        <v>61.790399999999991</v>
      </c>
    </row>
    <row r="23304" spans="1:3">
      <c r="A23304" s="3" t="s">
        <v>30723</v>
      </c>
      <c r="B23304" s="2" t="s">
        <v>27653</v>
      </c>
      <c r="C23304">
        <v>67.087199999999996</v>
      </c>
    </row>
    <row r="23305" spans="1:3">
      <c r="A23305" s="3" t="s">
        <v>30724</v>
      </c>
      <c r="B23305" s="2" t="s">
        <v>27653</v>
      </c>
      <c r="C23305">
        <v>67.087199999999996</v>
      </c>
    </row>
    <row r="23306" spans="1:3">
      <c r="A23306" s="3" t="s">
        <v>30725</v>
      </c>
      <c r="B23306" s="2" t="s">
        <v>27653</v>
      </c>
      <c r="C23306">
        <v>72.136799999999994</v>
      </c>
    </row>
    <row r="23307" spans="1:3">
      <c r="A23307" s="3" t="s">
        <v>30726</v>
      </c>
      <c r="B23307" s="2" t="s">
        <v>27651</v>
      </c>
      <c r="C23307">
        <v>67.989599999999996</v>
      </c>
    </row>
    <row r="23308" spans="1:3">
      <c r="A23308" s="3" t="s">
        <v>30727</v>
      </c>
      <c r="B23308" s="2" t="s">
        <v>27653</v>
      </c>
      <c r="C23308">
        <v>73.291199999999989</v>
      </c>
    </row>
    <row r="23309" spans="1:3">
      <c r="A23309" s="3" t="s">
        <v>30728</v>
      </c>
      <c r="B23309" s="2" t="s">
        <v>27653</v>
      </c>
      <c r="C23309">
        <v>73.291199999999989</v>
      </c>
    </row>
    <row r="23310" spans="1:3">
      <c r="A23310" s="3" t="s">
        <v>30729</v>
      </c>
      <c r="B23310" s="2" t="s">
        <v>27653</v>
      </c>
      <c r="C23310">
        <v>78.343199999999996</v>
      </c>
    </row>
    <row r="23311" spans="1:3">
      <c r="A23311" s="3" t="s">
        <v>30730</v>
      </c>
      <c r="B23311" s="2" t="s">
        <v>27720</v>
      </c>
      <c r="C23311">
        <v>3.3239999999999998</v>
      </c>
    </row>
    <row r="23312" spans="1:3">
      <c r="A23312" s="3" t="s">
        <v>30731</v>
      </c>
      <c r="B23312" s="2" t="s">
        <v>27722</v>
      </c>
      <c r="C23312">
        <v>3.6503999999999999</v>
      </c>
    </row>
    <row r="23313" spans="1:3">
      <c r="A23313" s="3" t="s">
        <v>30732</v>
      </c>
      <c r="B23313" s="2" t="s">
        <v>30733</v>
      </c>
      <c r="C23313">
        <v>1.7231999999999998</v>
      </c>
    </row>
    <row r="23314" spans="1:3">
      <c r="A23314" s="3" t="s">
        <v>30734</v>
      </c>
      <c r="B23314" s="2" t="s">
        <v>27720</v>
      </c>
      <c r="C23314">
        <v>2.2799999999999998</v>
      </c>
    </row>
    <row r="23315" spans="1:3">
      <c r="A23315" s="3" t="s">
        <v>30735</v>
      </c>
      <c r="B23315" s="2" t="s">
        <v>30733</v>
      </c>
      <c r="C23315">
        <v>2.0207999999999999</v>
      </c>
    </row>
    <row r="23316" spans="1:3">
      <c r="A23316" s="3" t="s">
        <v>30736</v>
      </c>
      <c r="B23316" s="2" t="s">
        <v>27720</v>
      </c>
      <c r="C23316">
        <v>2.6760000000000002</v>
      </c>
    </row>
    <row r="23317" spans="1:3">
      <c r="A23317" s="3" t="s">
        <v>30737</v>
      </c>
      <c r="B23317" s="2" t="s">
        <v>27720</v>
      </c>
      <c r="C23317">
        <v>2.7791999999999999</v>
      </c>
    </row>
    <row r="23318" spans="1:3">
      <c r="A23318" s="3" t="s">
        <v>30738</v>
      </c>
      <c r="B23318" s="2" t="s">
        <v>27726</v>
      </c>
      <c r="C23318">
        <v>24.283200000000001</v>
      </c>
    </row>
    <row r="23319" spans="1:3">
      <c r="A23319" s="3" t="s">
        <v>30739</v>
      </c>
      <c r="B23319" s="2" t="s">
        <v>27726</v>
      </c>
      <c r="C23319">
        <v>25.238399999999999</v>
      </c>
    </row>
    <row r="23320" spans="1:3">
      <c r="A23320" s="3" t="s">
        <v>30740</v>
      </c>
      <c r="B23320" s="2" t="s">
        <v>27726</v>
      </c>
      <c r="C23320">
        <v>36.050400000000003</v>
      </c>
    </row>
    <row r="23321" spans="1:3">
      <c r="A23321" s="3" t="s">
        <v>30741</v>
      </c>
      <c r="B23321" s="2" t="s">
        <v>27726</v>
      </c>
      <c r="C23321">
        <v>48.909599999999998</v>
      </c>
    </row>
    <row r="23322" spans="1:3">
      <c r="A23322" s="3" t="s">
        <v>30742</v>
      </c>
      <c r="B23322" s="2" t="s">
        <v>27726</v>
      </c>
      <c r="C23322">
        <v>54.18</v>
      </c>
    </row>
    <row r="23323" spans="1:3">
      <c r="A23323" s="3" t="s">
        <v>30743</v>
      </c>
      <c r="B23323" s="2" t="s">
        <v>27726</v>
      </c>
      <c r="C23323">
        <v>69.045599999999993</v>
      </c>
    </row>
    <row r="23324" spans="1:3">
      <c r="A23324" s="3" t="s">
        <v>30744</v>
      </c>
      <c r="B23324" s="2" t="s">
        <v>27726</v>
      </c>
      <c r="C23324">
        <v>10.941600000000001</v>
      </c>
    </row>
    <row r="23325" spans="1:3">
      <c r="A23325" s="3" t="s">
        <v>30745</v>
      </c>
      <c r="B23325" s="2" t="s">
        <v>27726</v>
      </c>
      <c r="C23325">
        <v>11.6736</v>
      </c>
    </row>
    <row r="23326" spans="1:3">
      <c r="A23326" s="3" t="s">
        <v>30746</v>
      </c>
      <c r="B23326" s="2" t="s">
        <v>27726</v>
      </c>
      <c r="C23326">
        <v>13.0632</v>
      </c>
    </row>
    <row r="23327" spans="1:3">
      <c r="A23327" s="3" t="s">
        <v>30747</v>
      </c>
      <c r="B23327" s="2" t="s">
        <v>27726</v>
      </c>
      <c r="C23327">
        <v>15.765599999999999</v>
      </c>
    </row>
    <row r="23328" spans="1:3">
      <c r="A23328" s="3" t="s">
        <v>30748</v>
      </c>
      <c r="B23328" s="2" t="s">
        <v>27726</v>
      </c>
      <c r="C23328">
        <v>17.731199999999998</v>
      </c>
    </row>
    <row r="23329" spans="1:3">
      <c r="A23329" s="3" t="s">
        <v>30749</v>
      </c>
      <c r="B23329" s="2" t="s">
        <v>27726</v>
      </c>
      <c r="C23329">
        <v>25.982400000000002</v>
      </c>
    </row>
    <row r="23330" spans="1:3">
      <c r="A23330" s="3" t="s">
        <v>30750</v>
      </c>
      <c r="B23330" s="2" t="s">
        <v>27726</v>
      </c>
      <c r="C23330">
        <v>35.198399999999999</v>
      </c>
    </row>
    <row r="23331" spans="1:3">
      <c r="A23331" s="3" t="s">
        <v>30751</v>
      </c>
      <c r="B23331" s="2" t="s">
        <v>27726</v>
      </c>
      <c r="C23331">
        <v>38.992799999999995</v>
      </c>
    </row>
    <row r="23332" spans="1:3">
      <c r="A23332" s="3" t="s">
        <v>30752</v>
      </c>
      <c r="B23332" s="2" t="s">
        <v>27726</v>
      </c>
      <c r="C23332">
        <v>49.7256</v>
      </c>
    </row>
    <row r="23333" spans="1:3">
      <c r="A23333" s="3" t="s">
        <v>30753</v>
      </c>
      <c r="B23333" s="2" t="s">
        <v>27726</v>
      </c>
      <c r="C23333">
        <v>12.1632</v>
      </c>
    </row>
    <row r="23334" spans="1:3">
      <c r="A23334" s="3" t="s">
        <v>30754</v>
      </c>
      <c r="B23334" s="2" t="s">
        <v>27726</v>
      </c>
      <c r="C23334">
        <v>12.9696</v>
      </c>
    </row>
    <row r="23335" spans="1:3">
      <c r="A23335" s="3" t="s">
        <v>30755</v>
      </c>
      <c r="B23335" s="2" t="s">
        <v>27726</v>
      </c>
      <c r="C23335">
        <v>14.515199999999998</v>
      </c>
    </row>
    <row r="23336" spans="1:3">
      <c r="A23336" s="3" t="s">
        <v>30756</v>
      </c>
      <c r="B23336" s="2" t="s">
        <v>27726</v>
      </c>
      <c r="C23336">
        <v>17.517599999999998</v>
      </c>
    </row>
    <row r="23337" spans="1:3">
      <c r="A23337" s="3" t="s">
        <v>30757</v>
      </c>
      <c r="B23337" s="2" t="s">
        <v>27726</v>
      </c>
      <c r="C23337">
        <v>19.696799999999996</v>
      </c>
    </row>
    <row r="23338" spans="1:3">
      <c r="A23338" s="3" t="s">
        <v>30758</v>
      </c>
      <c r="B23338" s="2" t="s">
        <v>27726</v>
      </c>
      <c r="C23338">
        <v>28.874399999999998</v>
      </c>
    </row>
    <row r="23339" spans="1:3">
      <c r="A23339" s="3" t="s">
        <v>30759</v>
      </c>
      <c r="B23339" s="2" t="s">
        <v>27726</v>
      </c>
      <c r="C23339">
        <v>39.110399999999998</v>
      </c>
    </row>
    <row r="23340" spans="1:3">
      <c r="A23340" s="3" t="s">
        <v>30760</v>
      </c>
      <c r="B23340" s="2" t="s">
        <v>27726</v>
      </c>
      <c r="C23340">
        <v>43.329599999999999</v>
      </c>
    </row>
    <row r="23341" spans="1:3">
      <c r="A23341" s="3" t="s">
        <v>30761</v>
      </c>
      <c r="B23341" s="2" t="s">
        <v>27726</v>
      </c>
      <c r="C23341">
        <v>55.250399999999999</v>
      </c>
    </row>
    <row r="23342" spans="1:3">
      <c r="A23342" s="3" t="s">
        <v>30762</v>
      </c>
      <c r="B23342" s="2" t="s">
        <v>27726</v>
      </c>
      <c r="C23342">
        <v>15.9672</v>
      </c>
    </row>
    <row r="23343" spans="1:3">
      <c r="A23343" s="3" t="s">
        <v>30763</v>
      </c>
      <c r="B23343" s="2" t="s">
        <v>27726</v>
      </c>
      <c r="C23343">
        <v>19.269600000000001</v>
      </c>
    </row>
    <row r="23344" spans="1:3">
      <c r="A23344" s="3" t="s">
        <v>30764</v>
      </c>
      <c r="B23344" s="2" t="s">
        <v>27726</v>
      </c>
      <c r="C23344">
        <v>21.676799999999997</v>
      </c>
    </row>
    <row r="23345" spans="1:3">
      <c r="A23345" s="3" t="s">
        <v>30765</v>
      </c>
      <c r="B23345" s="2" t="s">
        <v>27726</v>
      </c>
      <c r="C23345">
        <v>31.761600000000001</v>
      </c>
    </row>
    <row r="23346" spans="1:3">
      <c r="A23346" s="3" t="s">
        <v>30766</v>
      </c>
      <c r="B23346" s="2" t="s">
        <v>27726</v>
      </c>
      <c r="C23346">
        <v>43.019999999999996</v>
      </c>
    </row>
    <row r="23347" spans="1:3">
      <c r="A23347" s="3" t="s">
        <v>30767</v>
      </c>
      <c r="B23347" s="2" t="s">
        <v>27726</v>
      </c>
      <c r="C23347">
        <v>47.663999999999994</v>
      </c>
    </row>
    <row r="23348" spans="1:3">
      <c r="A23348" s="3" t="s">
        <v>30768</v>
      </c>
      <c r="B23348" s="2" t="s">
        <v>27726</v>
      </c>
      <c r="C23348">
        <v>60.770400000000002</v>
      </c>
    </row>
    <row r="23349" spans="1:3">
      <c r="A23349" s="3" t="s">
        <v>30769</v>
      </c>
      <c r="B23349" s="2" t="s">
        <v>30770</v>
      </c>
      <c r="C23349">
        <v>11.3736</v>
      </c>
    </row>
    <row r="23350" spans="1:3">
      <c r="A23350" s="3" t="s">
        <v>30771</v>
      </c>
      <c r="B23350" s="2" t="s">
        <v>30770</v>
      </c>
      <c r="C23350">
        <v>12.132</v>
      </c>
    </row>
    <row r="23351" spans="1:3">
      <c r="A23351" s="3" t="s">
        <v>30772</v>
      </c>
      <c r="B23351" s="2" t="s">
        <v>30770</v>
      </c>
      <c r="C23351">
        <v>12.3216</v>
      </c>
    </row>
    <row r="23352" spans="1:3">
      <c r="A23352" s="3" t="s">
        <v>30773</v>
      </c>
      <c r="B23352" s="2" t="s">
        <v>30770</v>
      </c>
      <c r="C23352">
        <v>12.880800000000001</v>
      </c>
    </row>
    <row r="23353" spans="1:3">
      <c r="A23353" s="3" t="s">
        <v>30774</v>
      </c>
      <c r="B23353" s="2" t="s">
        <v>30770</v>
      </c>
      <c r="C23353">
        <v>13.838399999999998</v>
      </c>
    </row>
    <row r="23354" spans="1:3">
      <c r="A23354" s="3" t="s">
        <v>30775</v>
      </c>
      <c r="B23354" s="2" t="s">
        <v>30770</v>
      </c>
      <c r="C23354">
        <v>23.697599999999998</v>
      </c>
    </row>
    <row r="23355" spans="1:3">
      <c r="A23355" s="3" t="s">
        <v>30776</v>
      </c>
      <c r="B23355" s="2" t="s">
        <v>30770</v>
      </c>
      <c r="C23355">
        <v>25.7424</v>
      </c>
    </row>
    <row r="23356" spans="1:3">
      <c r="A23356" s="3" t="s">
        <v>30777</v>
      </c>
      <c r="B23356" s="2" t="s">
        <v>30770</v>
      </c>
      <c r="C23356">
        <v>28.327199999999998</v>
      </c>
    </row>
    <row r="23357" spans="1:3">
      <c r="A23357" s="3" t="s">
        <v>30778</v>
      </c>
      <c r="B23357" s="2" t="s">
        <v>30770</v>
      </c>
      <c r="C23357">
        <v>37.116</v>
      </c>
    </row>
    <row r="23358" spans="1:3">
      <c r="A23358" s="3" t="s">
        <v>30779</v>
      </c>
      <c r="B23358" s="2" t="s">
        <v>27758</v>
      </c>
      <c r="C23358">
        <v>3.0095999999999998</v>
      </c>
    </row>
    <row r="23359" spans="1:3">
      <c r="A23359" s="3" t="s">
        <v>30780</v>
      </c>
      <c r="B23359" s="2" t="s">
        <v>27760</v>
      </c>
      <c r="C23359">
        <v>1.3727999999999998</v>
      </c>
    </row>
    <row r="23360" spans="1:3">
      <c r="A23360" s="3" t="s">
        <v>30781</v>
      </c>
      <c r="B23360" s="2" t="s">
        <v>27762</v>
      </c>
      <c r="C23360">
        <v>0.96720000000000006</v>
      </c>
    </row>
    <row r="23361" spans="1:3">
      <c r="A23361" s="3" t="s">
        <v>30782</v>
      </c>
      <c r="B23361" s="2" t="s">
        <v>27762</v>
      </c>
      <c r="C23361">
        <v>0.95519999999999994</v>
      </c>
    </row>
    <row r="23362" spans="1:3">
      <c r="A23362" s="3" t="s">
        <v>30783</v>
      </c>
      <c r="B23362" s="2" t="s">
        <v>27765</v>
      </c>
      <c r="C23362">
        <v>9.1272000000000002</v>
      </c>
    </row>
    <row r="23363" spans="1:3">
      <c r="A23363" s="3" t="s">
        <v>30784</v>
      </c>
      <c r="B23363" s="2" t="s">
        <v>27767</v>
      </c>
      <c r="C23363">
        <v>1.44</v>
      </c>
    </row>
    <row r="23364" spans="1:3">
      <c r="A23364" s="3" t="s">
        <v>30785</v>
      </c>
      <c r="B23364" s="2" t="s">
        <v>27769</v>
      </c>
      <c r="C23364">
        <v>2.3759999999999999</v>
      </c>
    </row>
    <row r="23365" spans="1:3">
      <c r="A23365" s="3" t="s">
        <v>30786</v>
      </c>
      <c r="B23365" s="2" t="s">
        <v>27769</v>
      </c>
      <c r="C23365">
        <v>5.6856</v>
      </c>
    </row>
    <row r="23366" spans="1:3">
      <c r="A23366" s="3" t="s">
        <v>30787</v>
      </c>
      <c r="B23366" s="2" t="s">
        <v>27772</v>
      </c>
      <c r="C23366">
        <v>1.44</v>
      </c>
    </row>
    <row r="23367" spans="1:3">
      <c r="A23367" s="3" t="s">
        <v>30788</v>
      </c>
      <c r="B23367" s="2" t="s">
        <v>27774</v>
      </c>
      <c r="C23367">
        <v>21.544799999999999</v>
      </c>
    </row>
    <row r="23368" spans="1:3">
      <c r="A23368" s="3" t="s">
        <v>30789</v>
      </c>
      <c r="B23368" s="2" t="s">
        <v>27774</v>
      </c>
      <c r="C23368">
        <v>27.297599999999999</v>
      </c>
    </row>
    <row r="23369" spans="1:3">
      <c r="A23369" s="3" t="s">
        <v>30790</v>
      </c>
      <c r="B23369" s="2" t="s">
        <v>27774</v>
      </c>
      <c r="C23369">
        <v>30.8904</v>
      </c>
    </row>
    <row r="23370" spans="1:3">
      <c r="A23370" s="3" t="s">
        <v>30791</v>
      </c>
      <c r="B23370" s="2" t="s">
        <v>27774</v>
      </c>
      <c r="C23370">
        <v>12.6816</v>
      </c>
    </row>
    <row r="23371" spans="1:3">
      <c r="A23371" s="3" t="s">
        <v>30792</v>
      </c>
      <c r="B23371" s="2" t="s">
        <v>27774</v>
      </c>
      <c r="C23371">
        <v>20.0928</v>
      </c>
    </row>
    <row r="23372" spans="1:3">
      <c r="A23372" s="3" t="s">
        <v>30793</v>
      </c>
      <c r="B23372" s="2" t="s">
        <v>27774</v>
      </c>
      <c r="C23372">
        <v>21.096</v>
      </c>
    </row>
    <row r="23373" spans="1:3">
      <c r="A23373" s="3" t="s">
        <v>30794</v>
      </c>
      <c r="B23373" s="2" t="s">
        <v>27774</v>
      </c>
      <c r="C23373">
        <v>27.671999999999997</v>
      </c>
    </row>
    <row r="23374" spans="1:3">
      <c r="A23374" s="3" t="s">
        <v>30795</v>
      </c>
      <c r="B23374" s="2" t="s">
        <v>27774</v>
      </c>
      <c r="C23374">
        <v>40.202399999999997</v>
      </c>
    </row>
    <row r="23375" spans="1:3">
      <c r="A23375" s="3" t="s">
        <v>30796</v>
      </c>
      <c r="B23375" s="2" t="s">
        <v>27774</v>
      </c>
      <c r="C23375">
        <v>13.461600000000001</v>
      </c>
    </row>
    <row r="23376" spans="1:3">
      <c r="A23376" s="3" t="s">
        <v>30797</v>
      </c>
      <c r="B23376" s="2" t="s">
        <v>27774</v>
      </c>
      <c r="C23376">
        <v>18.878399999999999</v>
      </c>
    </row>
    <row r="23377" spans="1:3">
      <c r="A23377" s="3" t="s">
        <v>30798</v>
      </c>
      <c r="B23377" s="2" t="s">
        <v>27774</v>
      </c>
      <c r="C23377">
        <v>24.477599999999999</v>
      </c>
    </row>
    <row r="23378" spans="1:3">
      <c r="A23378" s="3" t="s">
        <v>30799</v>
      </c>
      <c r="B23378" s="2" t="s">
        <v>27774</v>
      </c>
      <c r="C23378">
        <v>32.342399999999998</v>
      </c>
    </row>
    <row r="23379" spans="1:3">
      <c r="A23379" s="3" t="s">
        <v>30800</v>
      </c>
      <c r="B23379" s="2" t="s">
        <v>27774</v>
      </c>
      <c r="C23379">
        <v>40.202399999999997</v>
      </c>
    </row>
    <row r="23380" spans="1:3">
      <c r="A23380" s="3" t="s">
        <v>30801</v>
      </c>
      <c r="B23380" s="2" t="s">
        <v>27774</v>
      </c>
      <c r="C23380">
        <v>41.068800000000003</v>
      </c>
    </row>
    <row r="23381" spans="1:3">
      <c r="A23381" s="3" t="s">
        <v>30802</v>
      </c>
      <c r="B23381" s="2" t="s">
        <v>27774</v>
      </c>
      <c r="C23381">
        <v>19.315200000000001</v>
      </c>
    </row>
    <row r="23382" spans="1:3">
      <c r="A23382" s="3" t="s">
        <v>30803</v>
      </c>
      <c r="B23382" s="2" t="s">
        <v>27774</v>
      </c>
      <c r="C23382">
        <v>23.207999999999998</v>
      </c>
    </row>
    <row r="23383" spans="1:3">
      <c r="A23383" s="3" t="s">
        <v>30804</v>
      </c>
      <c r="B23383" s="2" t="s">
        <v>27774</v>
      </c>
      <c r="C23383">
        <v>29.330399999999997</v>
      </c>
    </row>
    <row r="23384" spans="1:3">
      <c r="A23384" s="3" t="s">
        <v>30805</v>
      </c>
      <c r="B23384" s="2" t="s">
        <v>27774</v>
      </c>
      <c r="C23384">
        <v>33.175199999999997</v>
      </c>
    </row>
    <row r="23385" spans="1:3">
      <c r="A23385" s="3" t="s">
        <v>30806</v>
      </c>
      <c r="B23385" s="2" t="s">
        <v>27793</v>
      </c>
      <c r="C23385">
        <v>9.9095999999999993</v>
      </c>
    </row>
    <row r="23386" spans="1:3">
      <c r="A23386" s="3" t="s">
        <v>30807</v>
      </c>
      <c r="B23386" s="2" t="s">
        <v>27793</v>
      </c>
      <c r="C23386">
        <v>11.111999999999998</v>
      </c>
    </row>
    <row r="23387" spans="1:3">
      <c r="A23387" s="3" t="s">
        <v>30808</v>
      </c>
      <c r="B23387" s="2" t="s">
        <v>27793</v>
      </c>
      <c r="C23387">
        <v>12.0672</v>
      </c>
    </row>
    <row r="23388" spans="1:3">
      <c r="A23388" s="3" t="s">
        <v>30809</v>
      </c>
      <c r="B23388" s="2" t="s">
        <v>27793</v>
      </c>
      <c r="C23388">
        <v>12.288</v>
      </c>
    </row>
    <row r="23389" spans="1:3">
      <c r="A23389" s="3" t="s">
        <v>30810</v>
      </c>
      <c r="B23389" s="2" t="s">
        <v>27793</v>
      </c>
      <c r="C23389">
        <v>13.0512</v>
      </c>
    </row>
    <row r="23390" spans="1:3">
      <c r="A23390" s="3" t="s">
        <v>30811</v>
      </c>
      <c r="B23390" s="2" t="s">
        <v>27793</v>
      </c>
      <c r="C23390">
        <v>15.777599999999998</v>
      </c>
    </row>
    <row r="23391" spans="1:3">
      <c r="A23391" s="3" t="s">
        <v>30812</v>
      </c>
      <c r="B23391" s="2" t="s">
        <v>27793</v>
      </c>
      <c r="C23391">
        <v>10.855199999999998</v>
      </c>
    </row>
    <row r="23392" spans="1:3">
      <c r="A23392" s="3" t="s">
        <v>30813</v>
      </c>
      <c r="B23392" s="2" t="s">
        <v>27793</v>
      </c>
      <c r="C23392">
        <v>11.606399999999999</v>
      </c>
    </row>
    <row r="23393" spans="1:3">
      <c r="A23393" s="3" t="s">
        <v>30814</v>
      </c>
      <c r="B23393" s="2" t="s">
        <v>27793</v>
      </c>
      <c r="C23393">
        <v>12.288</v>
      </c>
    </row>
    <row r="23394" spans="1:3">
      <c r="A23394" s="3" t="s">
        <v>30815</v>
      </c>
      <c r="B23394" s="2" t="s">
        <v>27793</v>
      </c>
      <c r="C23394">
        <v>13.1616</v>
      </c>
    </row>
    <row r="23395" spans="1:3">
      <c r="A23395" s="3" t="s">
        <v>30816</v>
      </c>
      <c r="B23395" s="2" t="s">
        <v>27793</v>
      </c>
      <c r="C23395">
        <v>16.142400000000002</v>
      </c>
    </row>
    <row r="23396" spans="1:3">
      <c r="A23396" s="3" t="s">
        <v>30817</v>
      </c>
      <c r="B23396" s="2" t="s">
        <v>27805</v>
      </c>
      <c r="C23396">
        <v>25.795200000000001</v>
      </c>
    </row>
    <row r="23397" spans="1:3">
      <c r="A23397" s="3" t="s">
        <v>30818</v>
      </c>
      <c r="B23397" s="2" t="s">
        <v>27805</v>
      </c>
      <c r="C23397">
        <v>28.029600000000002</v>
      </c>
    </row>
    <row r="23398" spans="1:3">
      <c r="A23398" s="3" t="s">
        <v>30819</v>
      </c>
      <c r="B23398" s="2" t="s">
        <v>27805</v>
      </c>
      <c r="C23398">
        <v>66.331199999999995</v>
      </c>
    </row>
    <row r="23399" spans="1:3">
      <c r="A23399" s="3" t="s">
        <v>30820</v>
      </c>
      <c r="B23399" s="2" t="s">
        <v>27805</v>
      </c>
      <c r="C23399">
        <v>74.124000000000009</v>
      </c>
    </row>
    <row r="23400" spans="1:3">
      <c r="A23400" s="3" t="s">
        <v>30821</v>
      </c>
      <c r="B23400" s="2" t="s">
        <v>27805</v>
      </c>
      <c r="C23400">
        <v>94.47359999999999</v>
      </c>
    </row>
    <row r="23401" spans="1:3">
      <c r="A23401" s="3" t="s">
        <v>30822</v>
      </c>
      <c r="B23401" s="2" t="s">
        <v>27805</v>
      </c>
      <c r="C23401">
        <v>105.98399999999999</v>
      </c>
    </row>
    <row r="23402" spans="1:3">
      <c r="A23402" s="3" t="s">
        <v>30823</v>
      </c>
      <c r="B23402" s="2" t="s">
        <v>27805</v>
      </c>
      <c r="C23402">
        <v>14.006399999999999</v>
      </c>
    </row>
    <row r="23403" spans="1:3">
      <c r="A23403" s="3" t="s">
        <v>30824</v>
      </c>
      <c r="B23403" s="2" t="s">
        <v>27805</v>
      </c>
      <c r="C23403">
        <v>14.891999999999999</v>
      </c>
    </row>
    <row r="23404" spans="1:3">
      <c r="A23404" s="3" t="s">
        <v>30825</v>
      </c>
      <c r="B23404" s="2" t="s">
        <v>27805</v>
      </c>
      <c r="C23404">
        <v>17.030399999999997</v>
      </c>
    </row>
    <row r="23405" spans="1:3">
      <c r="A23405" s="3" t="s">
        <v>30826</v>
      </c>
      <c r="B23405" s="2" t="s">
        <v>27805</v>
      </c>
      <c r="C23405">
        <v>18.5928</v>
      </c>
    </row>
    <row r="23406" spans="1:3">
      <c r="A23406" s="3" t="s">
        <v>30827</v>
      </c>
      <c r="B23406" s="2" t="s">
        <v>27805</v>
      </c>
      <c r="C23406">
        <v>20.167200000000001</v>
      </c>
    </row>
    <row r="23407" spans="1:3">
      <c r="A23407" s="3" t="s">
        <v>30828</v>
      </c>
      <c r="B23407" s="2" t="s">
        <v>27805</v>
      </c>
      <c r="C23407">
        <v>23.647199999999998</v>
      </c>
    </row>
    <row r="23408" spans="1:3">
      <c r="A23408" s="3" t="s">
        <v>30829</v>
      </c>
      <c r="B23408" s="2" t="s">
        <v>27805</v>
      </c>
      <c r="C23408">
        <v>53.378399999999999</v>
      </c>
    </row>
    <row r="23409" spans="1:3">
      <c r="A23409" s="3" t="s">
        <v>30830</v>
      </c>
      <c r="B23409" s="2" t="s">
        <v>27805</v>
      </c>
      <c r="C23409">
        <v>68.042400000000001</v>
      </c>
    </row>
    <row r="23410" spans="1:3">
      <c r="A23410" s="3" t="s">
        <v>30831</v>
      </c>
      <c r="B23410" s="2" t="s">
        <v>27805</v>
      </c>
      <c r="C23410">
        <v>76.339199999999991</v>
      </c>
    </row>
    <row r="23411" spans="1:3">
      <c r="A23411" s="3" t="s">
        <v>30832</v>
      </c>
      <c r="B23411" s="2" t="s">
        <v>27805</v>
      </c>
      <c r="C23411">
        <v>15.559199999999999</v>
      </c>
    </row>
    <row r="23412" spans="1:3">
      <c r="A23412" s="3" t="s">
        <v>30833</v>
      </c>
      <c r="B23412" s="2" t="s">
        <v>27805</v>
      </c>
      <c r="C23412">
        <v>16.548000000000002</v>
      </c>
    </row>
    <row r="23413" spans="1:3">
      <c r="A23413" s="3" t="s">
        <v>30834</v>
      </c>
      <c r="B23413" s="2" t="s">
        <v>27805</v>
      </c>
      <c r="C23413">
        <v>18.926399999999997</v>
      </c>
    </row>
    <row r="23414" spans="1:3">
      <c r="A23414" s="3" t="s">
        <v>30835</v>
      </c>
      <c r="B23414" s="2" t="s">
        <v>27805</v>
      </c>
      <c r="C23414">
        <v>20.651999999999997</v>
      </c>
    </row>
    <row r="23415" spans="1:3">
      <c r="A23415" s="3" t="s">
        <v>30836</v>
      </c>
      <c r="B23415" s="2" t="s">
        <v>27805</v>
      </c>
      <c r="C23415">
        <v>22.411199999999997</v>
      </c>
    </row>
    <row r="23416" spans="1:3">
      <c r="A23416" s="3" t="s">
        <v>30837</v>
      </c>
      <c r="B23416" s="2" t="s">
        <v>27805</v>
      </c>
      <c r="C23416">
        <v>26.2728</v>
      </c>
    </row>
    <row r="23417" spans="1:3">
      <c r="A23417" s="3" t="s">
        <v>30838</v>
      </c>
      <c r="B23417" s="2" t="s">
        <v>27805</v>
      </c>
      <c r="C23417">
        <v>59.308799999999998</v>
      </c>
    </row>
    <row r="23418" spans="1:3">
      <c r="A23418" s="3" t="s">
        <v>30839</v>
      </c>
      <c r="B23418" s="2" t="s">
        <v>27805</v>
      </c>
      <c r="C23418">
        <v>75.599999999999994</v>
      </c>
    </row>
    <row r="23419" spans="1:3">
      <c r="A23419" s="3" t="s">
        <v>30840</v>
      </c>
      <c r="B23419" s="2" t="s">
        <v>27805</v>
      </c>
      <c r="C23419">
        <v>84.820800000000006</v>
      </c>
    </row>
    <row r="23420" spans="1:3">
      <c r="A23420" s="3" t="s">
        <v>30841</v>
      </c>
      <c r="B23420" s="2" t="s">
        <v>27805</v>
      </c>
      <c r="C23420">
        <v>20.82</v>
      </c>
    </row>
    <row r="23421" spans="1:3">
      <c r="A23421" s="3" t="s">
        <v>30842</v>
      </c>
      <c r="B23421" s="2" t="s">
        <v>27805</v>
      </c>
      <c r="C23421">
        <v>22.720800000000001</v>
      </c>
    </row>
    <row r="23422" spans="1:3">
      <c r="A23422" s="3" t="s">
        <v>30843</v>
      </c>
      <c r="B23422" s="2" t="s">
        <v>27805</v>
      </c>
      <c r="C23422">
        <v>24.652799999999999</v>
      </c>
    </row>
    <row r="23423" spans="1:3">
      <c r="A23423" s="3" t="s">
        <v>30844</v>
      </c>
      <c r="B23423" s="2" t="s">
        <v>27805</v>
      </c>
      <c r="C23423">
        <v>28.898399999999999</v>
      </c>
    </row>
    <row r="23424" spans="1:3">
      <c r="A23424" s="3" t="s">
        <v>30845</v>
      </c>
      <c r="B23424" s="2" t="s">
        <v>27805</v>
      </c>
      <c r="C23424">
        <v>65.236800000000002</v>
      </c>
    </row>
    <row r="23425" spans="1:3">
      <c r="A23425" s="3" t="s">
        <v>30846</v>
      </c>
      <c r="B23425" s="2" t="s">
        <v>27805</v>
      </c>
      <c r="C23425">
        <v>83.155200000000008</v>
      </c>
    </row>
    <row r="23426" spans="1:3">
      <c r="A23426" s="3" t="s">
        <v>30847</v>
      </c>
      <c r="B23426" s="2" t="s">
        <v>27805</v>
      </c>
      <c r="C23426">
        <v>93.304799999999986</v>
      </c>
    </row>
    <row r="23427" spans="1:3">
      <c r="A23427" s="3" t="s">
        <v>30848</v>
      </c>
      <c r="B23427" s="2" t="s">
        <v>27839</v>
      </c>
      <c r="C23427">
        <v>3.4392</v>
      </c>
    </row>
    <row r="23428" spans="1:3">
      <c r="A23428" s="3" t="s">
        <v>30849</v>
      </c>
      <c r="B23428" s="2" t="s">
        <v>27839</v>
      </c>
      <c r="C23428">
        <v>3.9408000000000003</v>
      </c>
    </row>
    <row r="23429" spans="1:3">
      <c r="A23429" s="3" t="s">
        <v>30850</v>
      </c>
      <c r="B23429" s="2" t="s">
        <v>27839</v>
      </c>
      <c r="C23429">
        <v>4.4543999999999997</v>
      </c>
    </row>
    <row r="23430" spans="1:3">
      <c r="A23430" s="3" t="s">
        <v>30851</v>
      </c>
      <c r="B23430" s="2" t="s">
        <v>27839</v>
      </c>
      <c r="C23430">
        <v>4.9127999999999998</v>
      </c>
    </row>
    <row r="23431" spans="1:3">
      <c r="A23431" s="3" t="s">
        <v>30852</v>
      </c>
      <c r="B23431" s="2" t="s">
        <v>27839</v>
      </c>
      <c r="C23431">
        <v>5.5704000000000002</v>
      </c>
    </row>
    <row r="23432" spans="1:3">
      <c r="A23432" s="3" t="s">
        <v>30853</v>
      </c>
      <c r="B23432" s="2" t="s">
        <v>27839</v>
      </c>
      <c r="C23432">
        <v>6.7968000000000002</v>
      </c>
    </row>
    <row r="23433" spans="1:3">
      <c r="A23433" s="3" t="s">
        <v>30854</v>
      </c>
      <c r="B23433" s="2" t="s">
        <v>27839</v>
      </c>
      <c r="C23433">
        <v>7.7255999999999991</v>
      </c>
    </row>
    <row r="23434" spans="1:3">
      <c r="A23434" s="3" t="s">
        <v>30855</v>
      </c>
      <c r="B23434" s="2" t="s">
        <v>24768</v>
      </c>
      <c r="C23434">
        <v>2.5991999999999997</v>
      </c>
    </row>
    <row r="23435" spans="1:3">
      <c r="A23435" s="3" t="s">
        <v>30856</v>
      </c>
      <c r="B23435" s="2" t="s">
        <v>27851</v>
      </c>
      <c r="C23435">
        <v>12.055199999999999</v>
      </c>
    </row>
    <row r="23436" spans="1:3">
      <c r="A23436" s="3" t="s">
        <v>30857</v>
      </c>
      <c r="B23436" s="2" t="s">
        <v>27851</v>
      </c>
      <c r="C23436">
        <v>12.175199999999998</v>
      </c>
    </row>
    <row r="23437" spans="1:3">
      <c r="A23437" s="3" t="s">
        <v>30858</v>
      </c>
      <c r="B23437" s="2" t="s">
        <v>27851</v>
      </c>
      <c r="C23437">
        <v>12.24</v>
      </c>
    </row>
    <row r="23438" spans="1:3">
      <c r="A23438" s="3" t="s">
        <v>30859</v>
      </c>
      <c r="B23438" s="2" t="s">
        <v>27851</v>
      </c>
      <c r="C23438">
        <v>12.3072</v>
      </c>
    </row>
    <row r="23439" spans="1:3">
      <c r="A23439" s="3" t="s">
        <v>30860</v>
      </c>
      <c r="B23439" s="2" t="s">
        <v>27851</v>
      </c>
      <c r="C23439">
        <v>12.559199999999999</v>
      </c>
    </row>
    <row r="23440" spans="1:3">
      <c r="A23440" s="3" t="s">
        <v>30861</v>
      </c>
      <c r="B23440" s="2" t="s">
        <v>27851</v>
      </c>
      <c r="C23440">
        <v>12.650399999999999</v>
      </c>
    </row>
    <row r="23441" spans="1:3">
      <c r="A23441" s="3" t="s">
        <v>30862</v>
      </c>
      <c r="B23441" s="2" t="s">
        <v>27851</v>
      </c>
      <c r="C23441">
        <v>12.739199999999999</v>
      </c>
    </row>
    <row r="23442" spans="1:3">
      <c r="A23442" s="3" t="s">
        <v>30863</v>
      </c>
      <c r="B23442" s="2" t="s">
        <v>27851</v>
      </c>
      <c r="C23442">
        <v>13.139999999999999</v>
      </c>
    </row>
    <row r="23443" spans="1:3">
      <c r="A23443" s="3" t="s">
        <v>30864</v>
      </c>
      <c r="B23443" s="2" t="s">
        <v>27851</v>
      </c>
      <c r="C23443">
        <v>13.608000000000001</v>
      </c>
    </row>
    <row r="23444" spans="1:3">
      <c r="A23444" s="3" t="s">
        <v>30865</v>
      </c>
      <c r="B23444" s="2" t="s">
        <v>27851</v>
      </c>
      <c r="C23444">
        <v>13.991999999999999</v>
      </c>
    </row>
    <row r="23445" spans="1:3">
      <c r="A23445" s="3" t="s">
        <v>30866</v>
      </c>
      <c r="B23445" s="2" t="s">
        <v>27851</v>
      </c>
      <c r="C23445">
        <v>14.244</v>
      </c>
    </row>
    <row r="23446" spans="1:3">
      <c r="A23446" s="3" t="s">
        <v>30867</v>
      </c>
      <c r="B23446" s="2" t="s">
        <v>27851</v>
      </c>
      <c r="C23446">
        <v>7.9223999999999997</v>
      </c>
    </row>
    <row r="23447" spans="1:3">
      <c r="A23447" s="3" t="s">
        <v>30868</v>
      </c>
      <c r="B23447" s="2" t="s">
        <v>27851</v>
      </c>
      <c r="C23447">
        <v>8.008799999999999</v>
      </c>
    </row>
    <row r="23448" spans="1:3">
      <c r="A23448" s="3" t="s">
        <v>30869</v>
      </c>
      <c r="B23448" s="2" t="s">
        <v>27851</v>
      </c>
      <c r="C23448">
        <v>8.0495999999999999</v>
      </c>
    </row>
    <row r="23449" spans="1:3">
      <c r="A23449" s="3" t="s">
        <v>30870</v>
      </c>
      <c r="B23449" s="2" t="s">
        <v>27851</v>
      </c>
      <c r="C23449">
        <v>8.0855999999999995</v>
      </c>
    </row>
    <row r="23450" spans="1:3">
      <c r="A23450" s="3" t="s">
        <v>30871</v>
      </c>
      <c r="B23450" s="2" t="s">
        <v>27851</v>
      </c>
      <c r="C23450">
        <v>8.2583999999999982</v>
      </c>
    </row>
    <row r="23451" spans="1:3">
      <c r="A23451" s="3" t="s">
        <v>30872</v>
      </c>
      <c r="B23451" s="2" t="s">
        <v>27851</v>
      </c>
      <c r="C23451">
        <v>8.3135999999999992</v>
      </c>
    </row>
    <row r="23452" spans="1:3">
      <c r="A23452" s="3" t="s">
        <v>30873</v>
      </c>
      <c r="B23452" s="2" t="s">
        <v>27851</v>
      </c>
      <c r="C23452">
        <v>8.3735999999999997</v>
      </c>
    </row>
    <row r="23453" spans="1:3">
      <c r="A23453" s="3" t="s">
        <v>30874</v>
      </c>
      <c r="B23453" s="2" t="s">
        <v>27851</v>
      </c>
      <c r="C23453">
        <v>8.6376000000000008</v>
      </c>
    </row>
    <row r="23454" spans="1:3">
      <c r="A23454" s="3" t="s">
        <v>30875</v>
      </c>
      <c r="B23454" s="2" t="s">
        <v>27851</v>
      </c>
      <c r="C23454">
        <v>8.9519999999999982</v>
      </c>
    </row>
    <row r="23455" spans="1:3">
      <c r="A23455" s="3" t="s">
        <v>30876</v>
      </c>
      <c r="B23455" s="2" t="s">
        <v>27851</v>
      </c>
      <c r="C23455">
        <v>9.1967999999999996</v>
      </c>
    </row>
    <row r="23456" spans="1:3">
      <c r="A23456" s="3" t="s">
        <v>30877</v>
      </c>
      <c r="B23456" s="2" t="s">
        <v>27851</v>
      </c>
      <c r="C23456">
        <v>9.3672000000000004</v>
      </c>
    </row>
    <row r="23457" spans="1:3">
      <c r="A23457" s="3" t="s">
        <v>30878</v>
      </c>
      <c r="B23457" s="2" t="s">
        <v>27851</v>
      </c>
      <c r="C23457">
        <v>9.1104000000000003</v>
      </c>
    </row>
    <row r="23458" spans="1:3">
      <c r="A23458" s="3" t="s">
        <v>30879</v>
      </c>
      <c r="B23458" s="2" t="s">
        <v>27851</v>
      </c>
      <c r="C23458">
        <v>9.2087999999999983</v>
      </c>
    </row>
    <row r="23459" spans="1:3">
      <c r="A23459" s="3" t="s">
        <v>30880</v>
      </c>
      <c r="B23459" s="2" t="s">
        <v>27851</v>
      </c>
      <c r="C23459">
        <v>9.2591999999999999</v>
      </c>
    </row>
    <row r="23460" spans="1:3">
      <c r="A23460" s="3" t="s">
        <v>30881</v>
      </c>
      <c r="B23460" s="2" t="s">
        <v>27851</v>
      </c>
      <c r="C23460">
        <v>9.3071999999999999</v>
      </c>
    </row>
    <row r="23461" spans="1:3">
      <c r="A23461" s="3" t="s">
        <v>30882</v>
      </c>
      <c r="B23461" s="2" t="s">
        <v>27851</v>
      </c>
      <c r="C23461">
        <v>9.4944000000000006</v>
      </c>
    </row>
    <row r="23462" spans="1:3">
      <c r="A23462" s="3" t="s">
        <v>30883</v>
      </c>
      <c r="B23462" s="2" t="s">
        <v>27851</v>
      </c>
      <c r="C23462">
        <v>9.5640000000000001</v>
      </c>
    </row>
    <row r="23463" spans="1:3">
      <c r="A23463" s="3" t="s">
        <v>30884</v>
      </c>
      <c r="B23463" s="2" t="s">
        <v>27851</v>
      </c>
      <c r="C23463">
        <v>9.6311999999999998</v>
      </c>
    </row>
    <row r="23464" spans="1:3">
      <c r="A23464" s="3" t="s">
        <v>30885</v>
      </c>
      <c r="B23464" s="2" t="s">
        <v>27851</v>
      </c>
      <c r="C23464">
        <v>9.9359999999999999</v>
      </c>
    </row>
    <row r="23465" spans="1:3">
      <c r="A23465" s="3" t="s">
        <v>30886</v>
      </c>
      <c r="B23465" s="2" t="s">
        <v>27851</v>
      </c>
      <c r="C23465">
        <v>10.2936</v>
      </c>
    </row>
    <row r="23466" spans="1:3">
      <c r="A23466" s="3" t="s">
        <v>30887</v>
      </c>
      <c r="B23466" s="2" t="s">
        <v>27851</v>
      </c>
      <c r="C23466">
        <v>10.5768</v>
      </c>
    </row>
    <row r="23467" spans="1:3">
      <c r="A23467" s="3" t="s">
        <v>30888</v>
      </c>
      <c r="B23467" s="2" t="s">
        <v>27851</v>
      </c>
      <c r="C23467">
        <v>10.7736</v>
      </c>
    </row>
    <row r="23468" spans="1:3">
      <c r="A23468" s="3" t="s">
        <v>30889</v>
      </c>
      <c r="B23468" s="2" t="s">
        <v>27851</v>
      </c>
      <c r="C23468">
        <v>10.4856</v>
      </c>
    </row>
    <row r="23469" spans="1:3">
      <c r="A23469" s="3" t="s">
        <v>30890</v>
      </c>
      <c r="B23469" s="2" t="s">
        <v>27851</v>
      </c>
      <c r="C23469">
        <v>10.588799999999999</v>
      </c>
    </row>
    <row r="23470" spans="1:3">
      <c r="A23470" s="3" t="s">
        <v>30891</v>
      </c>
      <c r="B23470" s="2" t="s">
        <v>27851</v>
      </c>
      <c r="C23470">
        <v>10.6464</v>
      </c>
    </row>
    <row r="23471" spans="1:3">
      <c r="A23471" s="3" t="s">
        <v>30892</v>
      </c>
      <c r="B23471" s="2" t="s">
        <v>27851</v>
      </c>
      <c r="C23471">
        <v>10.699199999999999</v>
      </c>
    </row>
    <row r="23472" spans="1:3">
      <c r="A23472" s="3" t="s">
        <v>30893</v>
      </c>
      <c r="B23472" s="2" t="s">
        <v>27851</v>
      </c>
      <c r="C23472">
        <v>10.915199999999999</v>
      </c>
    </row>
    <row r="23473" spans="1:3">
      <c r="A23473" s="3" t="s">
        <v>30894</v>
      </c>
      <c r="B23473" s="2" t="s">
        <v>27851</v>
      </c>
      <c r="C23473">
        <v>10.9968</v>
      </c>
    </row>
    <row r="23474" spans="1:3">
      <c r="A23474" s="3" t="s">
        <v>30895</v>
      </c>
      <c r="B23474" s="2" t="s">
        <v>27851</v>
      </c>
      <c r="C23474">
        <v>11.073599999999999</v>
      </c>
    </row>
    <row r="23475" spans="1:3">
      <c r="A23475" s="3" t="s">
        <v>30896</v>
      </c>
      <c r="B23475" s="2" t="s">
        <v>27851</v>
      </c>
      <c r="C23475">
        <v>11.428799999999999</v>
      </c>
    </row>
    <row r="23476" spans="1:3">
      <c r="A23476" s="3" t="s">
        <v>30897</v>
      </c>
      <c r="B23476" s="2" t="s">
        <v>27851</v>
      </c>
      <c r="C23476">
        <v>11.8368</v>
      </c>
    </row>
    <row r="23477" spans="1:3">
      <c r="A23477" s="3" t="s">
        <v>30898</v>
      </c>
      <c r="B23477" s="2" t="s">
        <v>27851</v>
      </c>
      <c r="C23477">
        <v>12.1656</v>
      </c>
    </row>
    <row r="23478" spans="1:3">
      <c r="A23478" s="3" t="s">
        <v>30899</v>
      </c>
      <c r="B23478" s="2" t="s">
        <v>27851</v>
      </c>
      <c r="C23478">
        <v>12.3888</v>
      </c>
    </row>
    <row r="23479" spans="1:3">
      <c r="A23479" s="3" t="s">
        <v>30900</v>
      </c>
      <c r="B23479" s="2" t="s">
        <v>27954</v>
      </c>
      <c r="C23479">
        <v>7.1879999999999997</v>
      </c>
    </row>
    <row r="23480" spans="1:3">
      <c r="A23480" s="3" t="s">
        <v>30901</v>
      </c>
      <c r="B23480" s="2" t="s">
        <v>27954</v>
      </c>
      <c r="C23480">
        <v>7.8623999999999992</v>
      </c>
    </row>
    <row r="23481" spans="1:3">
      <c r="A23481" s="3" t="s">
        <v>30902</v>
      </c>
      <c r="B23481" s="2" t="s">
        <v>27954</v>
      </c>
      <c r="C23481">
        <v>8.2176000000000009</v>
      </c>
    </row>
    <row r="23482" spans="1:3">
      <c r="A23482" s="3" t="s">
        <v>30903</v>
      </c>
      <c r="B23482" s="2" t="s">
        <v>27954</v>
      </c>
      <c r="C23482">
        <v>10.32</v>
      </c>
    </row>
    <row r="23483" spans="1:3">
      <c r="A23483" s="3" t="s">
        <v>30904</v>
      </c>
      <c r="B23483" s="2" t="s">
        <v>27954</v>
      </c>
      <c r="C23483">
        <v>11.8536</v>
      </c>
    </row>
    <row r="23484" spans="1:3">
      <c r="A23484" s="3" t="s">
        <v>30905</v>
      </c>
      <c r="B23484" s="2" t="s">
        <v>27954</v>
      </c>
      <c r="C23484">
        <v>14.5176</v>
      </c>
    </row>
    <row r="23485" spans="1:3">
      <c r="A23485" s="3" t="s">
        <v>30906</v>
      </c>
      <c r="B23485" s="2" t="s">
        <v>27954</v>
      </c>
      <c r="C23485">
        <v>16.32</v>
      </c>
    </row>
    <row r="23486" spans="1:3">
      <c r="A23486" s="3" t="s">
        <v>30907</v>
      </c>
      <c r="B23486" s="2" t="s">
        <v>27962</v>
      </c>
      <c r="C23486">
        <v>8.5535999999999994</v>
      </c>
    </row>
    <row r="23487" spans="1:3">
      <c r="A23487" s="3" t="s">
        <v>30908</v>
      </c>
      <c r="B23487" s="2" t="s">
        <v>27962</v>
      </c>
      <c r="C23487">
        <v>9.2255999999999982</v>
      </c>
    </row>
    <row r="23488" spans="1:3">
      <c r="A23488" s="3" t="s">
        <v>30909</v>
      </c>
      <c r="B23488" s="2" t="s">
        <v>27962</v>
      </c>
      <c r="C23488">
        <v>9.5640000000000001</v>
      </c>
    </row>
    <row r="23489" spans="1:3">
      <c r="A23489" s="3" t="s">
        <v>30910</v>
      </c>
      <c r="B23489" s="2" t="s">
        <v>27962</v>
      </c>
      <c r="C23489">
        <v>11.219999999999999</v>
      </c>
    </row>
    <row r="23490" spans="1:3">
      <c r="A23490" s="3" t="s">
        <v>30911</v>
      </c>
      <c r="B23490" s="2" t="s">
        <v>27962</v>
      </c>
      <c r="C23490">
        <v>11.843999999999999</v>
      </c>
    </row>
    <row r="23491" spans="1:3">
      <c r="A23491" s="3" t="s">
        <v>30912</v>
      </c>
      <c r="B23491" s="2" t="s">
        <v>27962</v>
      </c>
      <c r="C23491">
        <v>17.939999999999998</v>
      </c>
    </row>
    <row r="23492" spans="1:3">
      <c r="A23492" s="3" t="s">
        <v>30913</v>
      </c>
      <c r="B23492" s="2" t="s">
        <v>27962</v>
      </c>
      <c r="C23492">
        <v>19.7424</v>
      </c>
    </row>
    <row r="23493" spans="1:3">
      <c r="A23493" s="3" t="s">
        <v>30914</v>
      </c>
      <c r="B23493" s="2" t="s">
        <v>27984</v>
      </c>
      <c r="C23493">
        <v>2.9112</v>
      </c>
    </row>
    <row r="23494" spans="1:3">
      <c r="A23494" s="3" t="s">
        <v>30915</v>
      </c>
      <c r="B23494" s="2" t="s">
        <v>27984</v>
      </c>
      <c r="C23494">
        <v>3.5879999999999996</v>
      </c>
    </row>
    <row r="23495" spans="1:3">
      <c r="A23495" s="3" t="s">
        <v>30916</v>
      </c>
      <c r="B23495" s="2" t="s">
        <v>27984</v>
      </c>
      <c r="C23495">
        <v>4.2935999999999996</v>
      </c>
    </row>
    <row r="23496" spans="1:3">
      <c r="A23496" s="3" t="s">
        <v>30917</v>
      </c>
      <c r="B23496" s="2" t="s">
        <v>27984</v>
      </c>
      <c r="C23496">
        <v>5.3831999999999995</v>
      </c>
    </row>
    <row r="23497" spans="1:3">
      <c r="A23497" s="3" t="s">
        <v>30918</v>
      </c>
      <c r="B23497" s="2" t="s">
        <v>27984</v>
      </c>
      <c r="C23497">
        <v>6.1608000000000001</v>
      </c>
    </row>
    <row r="23498" spans="1:3">
      <c r="A23498" s="3" t="s">
        <v>30919</v>
      </c>
      <c r="B23498" s="2" t="s">
        <v>27984</v>
      </c>
      <c r="C23498">
        <v>14.5176</v>
      </c>
    </row>
    <row r="23499" spans="1:3">
      <c r="A23499" s="3" t="s">
        <v>30920</v>
      </c>
      <c r="B23499" s="2" t="s">
        <v>27984</v>
      </c>
      <c r="C23499">
        <v>16.32</v>
      </c>
    </row>
    <row r="23500" spans="1:3">
      <c r="A23500" s="3" t="s">
        <v>30921</v>
      </c>
      <c r="B23500" s="2" t="s">
        <v>28030</v>
      </c>
      <c r="C23500">
        <v>7.9895999999999994</v>
      </c>
    </row>
    <row r="23501" spans="1:3">
      <c r="A23501" s="3" t="s">
        <v>30922</v>
      </c>
      <c r="B23501" s="2" t="s">
        <v>28030</v>
      </c>
      <c r="C23501">
        <v>15.818399999999999</v>
      </c>
    </row>
    <row r="23502" spans="1:3">
      <c r="A23502" s="3" t="s">
        <v>30923</v>
      </c>
      <c r="B23502" s="2" t="s">
        <v>28111</v>
      </c>
      <c r="C23502">
        <v>0.94320000000000004</v>
      </c>
    </row>
    <row r="23503" spans="1:3">
      <c r="A23503" s="3" t="s">
        <v>30924</v>
      </c>
      <c r="B23503" s="2" t="s">
        <v>28111</v>
      </c>
      <c r="C23503">
        <v>0.94320000000000004</v>
      </c>
    </row>
    <row r="23504" spans="1:3">
      <c r="A23504" s="3" t="s">
        <v>30925</v>
      </c>
      <c r="B23504" s="2" t="s">
        <v>28111</v>
      </c>
      <c r="C23504">
        <v>1.3895999999999999</v>
      </c>
    </row>
    <row r="23505" spans="1:3">
      <c r="A23505" s="3" t="s">
        <v>30926</v>
      </c>
      <c r="B23505" s="2" t="s">
        <v>30927</v>
      </c>
      <c r="C23505">
        <v>0.2208</v>
      </c>
    </row>
    <row r="23506" spans="1:3">
      <c r="A23506" s="3" t="s">
        <v>30928</v>
      </c>
      <c r="B23506" s="2" t="s">
        <v>30927</v>
      </c>
      <c r="C23506">
        <v>0.2208</v>
      </c>
    </row>
    <row r="23507" spans="1:3">
      <c r="A23507" s="3" t="s">
        <v>30929</v>
      </c>
      <c r="B23507" s="2" t="s">
        <v>30927</v>
      </c>
      <c r="C23507">
        <v>0.26400000000000001</v>
      </c>
    </row>
    <row r="23508" spans="1:3">
      <c r="A23508" s="3" t="s">
        <v>30930</v>
      </c>
      <c r="B23508" s="2" t="s">
        <v>30927</v>
      </c>
      <c r="C23508">
        <v>0.39839999999999998</v>
      </c>
    </row>
    <row r="23509" spans="1:3">
      <c r="A23509" s="3" t="s">
        <v>30931</v>
      </c>
      <c r="B23509" s="2" t="s">
        <v>26103</v>
      </c>
      <c r="C23509">
        <v>0.26400000000000001</v>
      </c>
    </row>
    <row r="23510" spans="1:3">
      <c r="A23510" s="3" t="s">
        <v>30932</v>
      </c>
      <c r="B23510" s="2" t="s">
        <v>30933</v>
      </c>
      <c r="C23510">
        <v>2.1095999999999999</v>
      </c>
    </row>
    <row r="23511" spans="1:3">
      <c r="A23511" s="3" t="s">
        <v>30934</v>
      </c>
      <c r="B23511" s="2" t="s">
        <v>30933</v>
      </c>
      <c r="C23511">
        <v>2.1095999999999999</v>
      </c>
    </row>
    <row r="23512" spans="1:3">
      <c r="A23512" s="3" t="s">
        <v>30935</v>
      </c>
      <c r="B23512" s="2" t="s">
        <v>30933</v>
      </c>
      <c r="C23512">
        <v>2.1095999999999999</v>
      </c>
    </row>
    <row r="23513" spans="1:3">
      <c r="A23513" s="3" t="s">
        <v>30936</v>
      </c>
      <c r="B23513" s="2" t="s">
        <v>26103</v>
      </c>
      <c r="C23513">
        <v>0.19679999999999997</v>
      </c>
    </row>
    <row r="23514" spans="1:3">
      <c r="A23514" s="3" t="s">
        <v>30937</v>
      </c>
      <c r="B23514" s="2" t="s">
        <v>26103</v>
      </c>
      <c r="C23514">
        <v>0.19679999999999997</v>
      </c>
    </row>
    <row r="23515" spans="1:3">
      <c r="A23515" s="3" t="s">
        <v>30938</v>
      </c>
      <c r="B23515" s="2" t="s">
        <v>26103</v>
      </c>
      <c r="C23515">
        <v>0.29519999999999996</v>
      </c>
    </row>
    <row r="23516" spans="1:3">
      <c r="A23516" s="3" t="s">
        <v>30939</v>
      </c>
      <c r="B23516" s="2" t="s">
        <v>26103</v>
      </c>
      <c r="C23516">
        <v>0.39359999999999995</v>
      </c>
    </row>
    <row r="23517" spans="1:3">
      <c r="A23517" s="3" t="s">
        <v>30940</v>
      </c>
      <c r="B23517" s="2" t="s">
        <v>26103</v>
      </c>
      <c r="C23517">
        <v>0.29519999999999996</v>
      </c>
    </row>
    <row r="23518" spans="1:3">
      <c r="A23518" s="3" t="s">
        <v>30941</v>
      </c>
      <c r="B23518" s="2" t="s">
        <v>26103</v>
      </c>
      <c r="C23518">
        <v>2.5031999999999996</v>
      </c>
    </row>
    <row r="23519" spans="1:3">
      <c r="A23519" s="3" t="s">
        <v>30942</v>
      </c>
      <c r="B23519" s="2" t="s">
        <v>26103</v>
      </c>
      <c r="C23519">
        <v>0.2208</v>
      </c>
    </row>
    <row r="23520" spans="1:3">
      <c r="A23520" s="3" t="s">
        <v>30943</v>
      </c>
      <c r="B23520" s="2" t="s">
        <v>26103</v>
      </c>
      <c r="C23520">
        <v>0.2208</v>
      </c>
    </row>
    <row r="23521" spans="1:3">
      <c r="A23521" s="3" t="s">
        <v>30944</v>
      </c>
      <c r="B23521" s="2" t="s">
        <v>26103</v>
      </c>
      <c r="C23521">
        <v>0.26400000000000001</v>
      </c>
    </row>
    <row r="23522" spans="1:3">
      <c r="A23522" s="3" t="s">
        <v>30945</v>
      </c>
      <c r="B23522" s="2" t="s">
        <v>26103</v>
      </c>
      <c r="C23522">
        <v>0.26400000000000001</v>
      </c>
    </row>
    <row r="23523" spans="1:3">
      <c r="A23523" s="3" t="s">
        <v>30946</v>
      </c>
      <c r="B23523" s="2" t="s">
        <v>27537</v>
      </c>
      <c r="C23523">
        <v>1.6319999999999999</v>
      </c>
    </row>
    <row r="23524" spans="1:3">
      <c r="A23524" s="3" t="s">
        <v>30947</v>
      </c>
      <c r="B23524" s="2" t="s">
        <v>27537</v>
      </c>
      <c r="C23524">
        <v>2.6183999999999998</v>
      </c>
    </row>
    <row r="23525" spans="1:3">
      <c r="A23525" s="3" t="s">
        <v>6641</v>
      </c>
      <c r="B23525" s="2" t="s">
        <v>27540</v>
      </c>
      <c r="C23525">
        <v>4.5600000000000002E-2</v>
      </c>
    </row>
    <row r="23526" spans="1:3">
      <c r="A23526" s="3" t="s">
        <v>30948</v>
      </c>
      <c r="B23526" s="2" t="s">
        <v>27540</v>
      </c>
      <c r="C23526">
        <v>4.8000000000000001E-2</v>
      </c>
    </row>
    <row r="23527" spans="1:3">
      <c r="A23527" s="3" t="s">
        <v>30949</v>
      </c>
      <c r="B23527" s="2" t="s">
        <v>27543</v>
      </c>
      <c r="C23527">
        <v>0.372</v>
      </c>
    </row>
    <row r="23528" spans="1:3">
      <c r="A23528" s="3" t="s">
        <v>30950</v>
      </c>
      <c r="B23528" s="2" t="s">
        <v>27543</v>
      </c>
      <c r="C23528">
        <v>5.0399999999999993E-2</v>
      </c>
    </row>
    <row r="23529" spans="1:3">
      <c r="A23529" s="3" t="s">
        <v>30951</v>
      </c>
      <c r="B23529" s="2" t="s">
        <v>27543</v>
      </c>
      <c r="C23529">
        <v>6.4799999999999996E-2</v>
      </c>
    </row>
    <row r="23530" spans="1:3">
      <c r="A23530" s="3" t="s">
        <v>30952</v>
      </c>
      <c r="B23530" s="2" t="s">
        <v>30953</v>
      </c>
      <c r="C23530">
        <v>0.1512</v>
      </c>
    </row>
    <row r="23531" spans="1:3">
      <c r="A23531" s="3" t="s">
        <v>30954</v>
      </c>
      <c r="B23531" s="2" t="s">
        <v>30955</v>
      </c>
      <c r="C23531">
        <v>5.2679999999999998</v>
      </c>
    </row>
    <row r="23532" spans="1:3">
      <c r="A23532" s="3" t="s">
        <v>30956</v>
      </c>
      <c r="B23532" s="2" t="s">
        <v>27548</v>
      </c>
      <c r="C23532">
        <v>0.1032</v>
      </c>
    </row>
    <row r="23533" spans="1:3">
      <c r="A23533" s="3" t="s">
        <v>30957</v>
      </c>
      <c r="B23533" s="2" t="s">
        <v>27548</v>
      </c>
      <c r="C23533">
        <v>0.12</v>
      </c>
    </row>
    <row r="23534" spans="1:3">
      <c r="A23534" s="3" t="s">
        <v>30958</v>
      </c>
      <c r="B23534" s="2" t="s">
        <v>27548</v>
      </c>
      <c r="C23534">
        <v>4.5600000000000002E-2</v>
      </c>
    </row>
    <row r="23535" spans="1:3">
      <c r="A23535" s="3" t="s">
        <v>30959</v>
      </c>
      <c r="B23535" s="2" t="s">
        <v>27548</v>
      </c>
      <c r="C23535">
        <v>6.2399999999999997E-2</v>
      </c>
    </row>
    <row r="23536" spans="1:3">
      <c r="A23536" s="3" t="s">
        <v>6739</v>
      </c>
      <c r="B23536" s="2" t="s">
        <v>27553</v>
      </c>
      <c r="C23536">
        <v>4.8000000000000001E-2</v>
      </c>
    </row>
    <row r="23537" spans="1:3">
      <c r="A23537" s="3" t="s">
        <v>30960</v>
      </c>
      <c r="B23537" s="2" t="s">
        <v>27553</v>
      </c>
      <c r="C23537">
        <v>7.1999999999999995E-2</v>
      </c>
    </row>
    <row r="23538" spans="1:3">
      <c r="A23538" s="3" t="s">
        <v>30961</v>
      </c>
      <c r="B23538" s="2" t="s">
        <v>28129</v>
      </c>
      <c r="C23538">
        <v>1.1399999999999999</v>
      </c>
    </row>
    <row r="23539" spans="1:3">
      <c r="A23539" s="3" t="s">
        <v>30962</v>
      </c>
      <c r="B23539" s="2" t="s">
        <v>27553</v>
      </c>
      <c r="C23539">
        <v>9.5999999999999992E-3</v>
      </c>
    </row>
    <row r="23540" spans="1:3">
      <c r="A23540" s="3" t="s">
        <v>30963</v>
      </c>
      <c r="B23540" s="2" t="s">
        <v>27553</v>
      </c>
      <c r="C23540">
        <v>1.44E-2</v>
      </c>
    </row>
    <row r="23541" spans="1:3">
      <c r="A23541" s="3" t="s">
        <v>30964</v>
      </c>
      <c r="B23541" s="2" t="s">
        <v>27553</v>
      </c>
      <c r="C23541">
        <v>2.64E-2</v>
      </c>
    </row>
    <row r="23542" spans="1:3">
      <c r="A23542" s="3" t="s">
        <v>30965</v>
      </c>
      <c r="B23542" s="2" t="s">
        <v>30966</v>
      </c>
      <c r="C23542">
        <v>0.85439999999999994</v>
      </c>
    </row>
    <row r="23543" spans="1:3">
      <c r="A23543" s="3" t="s">
        <v>30967</v>
      </c>
      <c r="B23543" s="2" t="s">
        <v>30968</v>
      </c>
      <c r="C23543">
        <v>27.705599999999997</v>
      </c>
    </row>
    <row r="23544" spans="1:3">
      <c r="A23544" s="3" t="s">
        <v>30969</v>
      </c>
      <c r="B23544" s="2" t="s">
        <v>30970</v>
      </c>
      <c r="C23544">
        <v>5.3447999999999993</v>
      </c>
    </row>
    <row r="23545" spans="1:3">
      <c r="A23545" s="3" t="s">
        <v>30971</v>
      </c>
      <c r="B23545" s="2" t="s">
        <v>27557</v>
      </c>
      <c r="C23545">
        <v>12.671999999999999</v>
      </c>
    </row>
    <row r="23546" spans="1:3">
      <c r="A23546" s="3" t="s">
        <v>30972</v>
      </c>
      <c r="B23546" s="2" t="s">
        <v>27557</v>
      </c>
      <c r="C23546">
        <v>13.915199999999999</v>
      </c>
    </row>
    <row r="23547" spans="1:3">
      <c r="A23547" s="3" t="s">
        <v>30973</v>
      </c>
      <c r="B23547" s="2" t="s">
        <v>27557</v>
      </c>
      <c r="C23547">
        <v>20.951999999999998</v>
      </c>
    </row>
    <row r="23548" spans="1:3">
      <c r="A23548" s="3" t="s">
        <v>30974</v>
      </c>
      <c r="B23548" s="2" t="s">
        <v>27557</v>
      </c>
      <c r="C23548">
        <v>27.7272</v>
      </c>
    </row>
    <row r="23549" spans="1:3">
      <c r="A23549" s="3" t="s">
        <v>30975</v>
      </c>
      <c r="B23549" s="2" t="s">
        <v>27557</v>
      </c>
      <c r="C23549">
        <v>30.544799999999999</v>
      </c>
    </row>
    <row r="23550" spans="1:3">
      <c r="A23550" s="3" t="s">
        <v>30976</v>
      </c>
      <c r="B23550" s="2" t="s">
        <v>27557</v>
      </c>
      <c r="C23550">
        <v>40.041600000000003</v>
      </c>
    </row>
    <row r="23551" spans="1:3">
      <c r="A23551" s="3" t="s">
        <v>30977</v>
      </c>
      <c r="B23551" s="2" t="s">
        <v>27557</v>
      </c>
      <c r="C23551">
        <v>6.5087999999999999</v>
      </c>
    </row>
    <row r="23552" spans="1:3">
      <c r="A23552" s="3" t="s">
        <v>30978</v>
      </c>
      <c r="B23552" s="2" t="s">
        <v>27557</v>
      </c>
      <c r="C23552">
        <v>6.9215999999999998</v>
      </c>
    </row>
    <row r="23553" spans="1:3">
      <c r="A23553" s="3" t="s">
        <v>30979</v>
      </c>
      <c r="B23553" s="2" t="s">
        <v>27557</v>
      </c>
      <c r="C23553">
        <v>7.6127999999999991</v>
      </c>
    </row>
    <row r="23554" spans="1:3">
      <c r="A23554" s="3" t="s">
        <v>30980</v>
      </c>
      <c r="B23554" s="2" t="s">
        <v>27557</v>
      </c>
      <c r="C23554">
        <v>9.105599999999999</v>
      </c>
    </row>
    <row r="23555" spans="1:3">
      <c r="A23555" s="3" t="s">
        <v>30981</v>
      </c>
      <c r="B23555" s="2" t="s">
        <v>27557</v>
      </c>
      <c r="C23555">
        <v>10.024800000000001</v>
      </c>
    </row>
    <row r="23556" spans="1:3">
      <c r="A23556" s="3" t="s">
        <v>30982</v>
      </c>
      <c r="B23556" s="2" t="s">
        <v>27557</v>
      </c>
      <c r="C23556">
        <v>15.0816</v>
      </c>
    </row>
    <row r="23557" spans="1:3">
      <c r="A23557" s="3" t="s">
        <v>30983</v>
      </c>
      <c r="B23557" s="2" t="s">
        <v>27557</v>
      </c>
      <c r="C23557">
        <v>19.970399999999998</v>
      </c>
    </row>
    <row r="23558" spans="1:3">
      <c r="A23558" s="3" t="s">
        <v>30984</v>
      </c>
      <c r="B23558" s="2" t="s">
        <v>27557</v>
      </c>
      <c r="C23558">
        <v>21.988800000000001</v>
      </c>
    </row>
    <row r="23559" spans="1:3">
      <c r="A23559" s="3" t="s">
        <v>30985</v>
      </c>
      <c r="B23559" s="2" t="s">
        <v>27557</v>
      </c>
      <c r="C23559">
        <v>28.828800000000001</v>
      </c>
    </row>
    <row r="23560" spans="1:3">
      <c r="A23560" s="3" t="s">
        <v>30986</v>
      </c>
      <c r="B23560" s="2" t="s">
        <v>27557</v>
      </c>
      <c r="C23560">
        <v>7.2311999999999994</v>
      </c>
    </row>
    <row r="23561" spans="1:3">
      <c r="A23561" s="3" t="s">
        <v>30987</v>
      </c>
      <c r="B23561" s="2" t="s">
        <v>27557</v>
      </c>
      <c r="C23561">
        <v>7.6919999999999993</v>
      </c>
    </row>
    <row r="23562" spans="1:3">
      <c r="A23562" s="3" t="s">
        <v>30988</v>
      </c>
      <c r="B23562" s="2" t="s">
        <v>27557</v>
      </c>
      <c r="C23562">
        <v>8.4599999999999991</v>
      </c>
    </row>
    <row r="23563" spans="1:3">
      <c r="A23563" s="3" t="s">
        <v>30989</v>
      </c>
      <c r="B23563" s="2" t="s">
        <v>27557</v>
      </c>
      <c r="C23563">
        <v>10.116</v>
      </c>
    </row>
    <row r="23564" spans="1:3">
      <c r="A23564" s="3" t="s">
        <v>30990</v>
      </c>
      <c r="B23564" s="2" t="s">
        <v>27557</v>
      </c>
      <c r="C23564">
        <v>11.135999999999999</v>
      </c>
    </row>
    <row r="23565" spans="1:3">
      <c r="A23565" s="3" t="s">
        <v>30991</v>
      </c>
      <c r="B23565" s="2" t="s">
        <v>27557</v>
      </c>
      <c r="C23565">
        <v>16.763999999999999</v>
      </c>
    </row>
    <row r="23566" spans="1:3">
      <c r="A23566" s="3" t="s">
        <v>30992</v>
      </c>
      <c r="B23566" s="2" t="s">
        <v>27557</v>
      </c>
      <c r="C23566">
        <v>22.183199999999999</v>
      </c>
    </row>
    <row r="23567" spans="1:3">
      <c r="A23567" s="3" t="s">
        <v>30993</v>
      </c>
      <c r="B23567" s="2" t="s">
        <v>27557</v>
      </c>
      <c r="C23567">
        <v>24.4344</v>
      </c>
    </row>
    <row r="23568" spans="1:3">
      <c r="A23568" s="3" t="s">
        <v>30994</v>
      </c>
      <c r="B23568" s="2" t="s">
        <v>27557</v>
      </c>
      <c r="C23568">
        <v>32.035199999999996</v>
      </c>
    </row>
    <row r="23569" spans="1:3">
      <c r="A23569" s="3" t="s">
        <v>30995</v>
      </c>
      <c r="B23569" s="2" t="s">
        <v>27557</v>
      </c>
      <c r="C23569">
        <v>9.3071999999999999</v>
      </c>
    </row>
    <row r="23570" spans="1:3">
      <c r="A23570" s="3" t="s">
        <v>30996</v>
      </c>
      <c r="B23570" s="2" t="s">
        <v>27557</v>
      </c>
      <c r="C23570">
        <v>11.1264</v>
      </c>
    </row>
    <row r="23571" spans="1:3">
      <c r="A23571" s="3" t="s">
        <v>30997</v>
      </c>
      <c r="B23571" s="2" t="s">
        <v>27557</v>
      </c>
      <c r="C23571">
        <v>12.247199999999999</v>
      </c>
    </row>
    <row r="23572" spans="1:3">
      <c r="A23572" s="3" t="s">
        <v>30998</v>
      </c>
      <c r="B23572" s="2" t="s">
        <v>27557</v>
      </c>
      <c r="C23572">
        <v>18.441600000000001</v>
      </c>
    </row>
    <row r="23573" spans="1:3">
      <c r="A23573" s="3" t="s">
        <v>30999</v>
      </c>
      <c r="B23573" s="2" t="s">
        <v>27557</v>
      </c>
      <c r="C23573">
        <v>24.403200000000002</v>
      </c>
    </row>
    <row r="23574" spans="1:3">
      <c r="A23574" s="3" t="s">
        <v>31000</v>
      </c>
      <c r="B23574" s="2" t="s">
        <v>27557</v>
      </c>
      <c r="C23574">
        <v>26.872799999999998</v>
      </c>
    </row>
    <row r="23575" spans="1:3">
      <c r="A23575" s="3" t="s">
        <v>31001</v>
      </c>
      <c r="B23575" s="2" t="s">
        <v>27557</v>
      </c>
      <c r="C23575">
        <v>35.231999999999999</v>
      </c>
    </row>
    <row r="23576" spans="1:3">
      <c r="A23576" s="3" t="s">
        <v>31002</v>
      </c>
      <c r="B23576" s="2" t="s">
        <v>30627</v>
      </c>
      <c r="C23576">
        <v>7.3391999999999991</v>
      </c>
    </row>
    <row r="23577" spans="1:3">
      <c r="A23577" s="3" t="s">
        <v>31003</v>
      </c>
      <c r="B23577" s="2" t="s">
        <v>30627</v>
      </c>
      <c r="C23577">
        <v>7.7904</v>
      </c>
    </row>
    <row r="23578" spans="1:3">
      <c r="A23578" s="3" t="s">
        <v>31004</v>
      </c>
      <c r="B23578" s="2" t="s">
        <v>30627</v>
      </c>
      <c r="C23578">
        <v>8.5559999999999992</v>
      </c>
    </row>
    <row r="23579" spans="1:3">
      <c r="A23579" s="3" t="s">
        <v>31005</v>
      </c>
      <c r="B23579" s="2" t="s">
        <v>30627</v>
      </c>
      <c r="C23579">
        <v>10.2072</v>
      </c>
    </row>
    <row r="23580" spans="1:3">
      <c r="A23580" s="3" t="s">
        <v>31006</v>
      </c>
      <c r="B23580" s="2" t="s">
        <v>30627</v>
      </c>
      <c r="C23580">
        <v>11.234400000000001</v>
      </c>
    </row>
    <row r="23581" spans="1:3">
      <c r="A23581" s="3" t="s">
        <v>31007</v>
      </c>
      <c r="B23581" s="2" t="s">
        <v>30627</v>
      </c>
      <c r="C23581">
        <v>16.86</v>
      </c>
    </row>
    <row r="23582" spans="1:3">
      <c r="A23582" s="3" t="s">
        <v>31008</v>
      </c>
      <c r="B23582" s="2" t="s">
        <v>30627</v>
      </c>
      <c r="C23582">
        <v>22.283999999999999</v>
      </c>
    </row>
    <row r="23583" spans="1:3">
      <c r="A23583" s="3" t="s">
        <v>31009</v>
      </c>
      <c r="B23583" s="2" t="s">
        <v>30627</v>
      </c>
      <c r="C23583">
        <v>24.5184</v>
      </c>
    </row>
    <row r="23584" spans="1:3">
      <c r="A23584" s="3" t="s">
        <v>31010</v>
      </c>
      <c r="B23584" s="2" t="s">
        <v>30627</v>
      </c>
      <c r="C23584">
        <v>32.121600000000001</v>
      </c>
    </row>
    <row r="23585" spans="1:3">
      <c r="A23585" s="3" t="s">
        <v>31011</v>
      </c>
      <c r="B23585" s="2" t="s">
        <v>28131</v>
      </c>
      <c r="C23585">
        <v>1.5143999999999997</v>
      </c>
    </row>
    <row r="23586" spans="1:3">
      <c r="A23586" s="3" t="s">
        <v>31012</v>
      </c>
      <c r="B23586" s="2" t="s">
        <v>27590</v>
      </c>
      <c r="C23586">
        <v>11.090399999999999</v>
      </c>
    </row>
    <row r="23587" spans="1:3">
      <c r="A23587" s="3" t="s">
        <v>31013</v>
      </c>
      <c r="B23587" s="2" t="s">
        <v>27590</v>
      </c>
      <c r="C23587">
        <v>11.462399999999999</v>
      </c>
    </row>
    <row r="23588" spans="1:3">
      <c r="A23588" s="3" t="s">
        <v>31014</v>
      </c>
      <c r="B23588" s="2" t="s">
        <v>27590</v>
      </c>
      <c r="C23588">
        <v>12.184800000000001</v>
      </c>
    </row>
    <row r="23589" spans="1:3">
      <c r="A23589" s="3" t="s">
        <v>31015</v>
      </c>
      <c r="B23589" s="2" t="s">
        <v>27590</v>
      </c>
      <c r="C23589">
        <v>12.535199999999998</v>
      </c>
    </row>
    <row r="23590" spans="1:3">
      <c r="A23590" s="3" t="s">
        <v>31016</v>
      </c>
      <c r="B23590" s="2" t="s">
        <v>27590</v>
      </c>
      <c r="C23590">
        <v>13.271999999999998</v>
      </c>
    </row>
    <row r="23591" spans="1:3">
      <c r="A23591" s="3" t="s">
        <v>31017</v>
      </c>
      <c r="B23591" s="2" t="s">
        <v>31018</v>
      </c>
      <c r="C23591">
        <v>2.4144000000000001</v>
      </c>
    </row>
    <row r="23592" spans="1:3">
      <c r="A23592" s="3" t="s">
        <v>31019</v>
      </c>
      <c r="B23592" s="2" t="s">
        <v>31020</v>
      </c>
      <c r="C23592">
        <v>2.0423999999999998</v>
      </c>
    </row>
    <row r="23593" spans="1:3">
      <c r="A23593" s="3" t="s">
        <v>6538</v>
      </c>
      <c r="B23593" s="2" t="s">
        <v>31021</v>
      </c>
      <c r="C23593">
        <v>2.1623999999999999</v>
      </c>
    </row>
    <row r="23594" spans="1:3">
      <c r="A23594" s="3" t="s">
        <v>31022</v>
      </c>
      <c r="B23594" s="2" t="s">
        <v>27598</v>
      </c>
      <c r="C23594">
        <v>3.9167999999999998</v>
      </c>
    </row>
    <row r="23595" spans="1:3">
      <c r="A23595" s="3" t="s">
        <v>31023</v>
      </c>
      <c r="B23595" s="2" t="s">
        <v>27598</v>
      </c>
      <c r="C23595">
        <v>2.7431999999999999</v>
      </c>
    </row>
    <row r="23596" spans="1:3">
      <c r="A23596" s="3" t="s">
        <v>6542</v>
      </c>
      <c r="B23596" s="2" t="s">
        <v>27598</v>
      </c>
      <c r="C23596">
        <v>2.8752</v>
      </c>
    </row>
    <row r="23597" spans="1:3">
      <c r="A23597" s="3" t="s">
        <v>31024</v>
      </c>
      <c r="B23597" s="2" t="s">
        <v>27598</v>
      </c>
      <c r="C23597">
        <v>3.5255999999999998</v>
      </c>
    </row>
    <row r="23598" spans="1:3">
      <c r="A23598" s="3" t="s">
        <v>6413</v>
      </c>
      <c r="B23598" s="2" t="s">
        <v>31025</v>
      </c>
      <c r="C23598">
        <v>0.25919999999999999</v>
      </c>
    </row>
    <row r="23599" spans="1:3">
      <c r="A23599" s="3" t="s">
        <v>31026</v>
      </c>
      <c r="B23599" s="2" t="s">
        <v>27617</v>
      </c>
      <c r="C23599">
        <v>0.29519999999999996</v>
      </c>
    </row>
    <row r="23600" spans="1:3">
      <c r="A23600" s="3" t="s">
        <v>31027</v>
      </c>
      <c r="B23600" s="2" t="s">
        <v>27619</v>
      </c>
      <c r="C23600">
        <v>19.931999999999999</v>
      </c>
    </row>
    <row r="23601" spans="1:3">
      <c r="A23601" s="3" t="s">
        <v>31028</v>
      </c>
      <c r="B23601" s="2" t="s">
        <v>27619</v>
      </c>
      <c r="C23601">
        <v>21.808800000000002</v>
      </c>
    </row>
    <row r="23602" spans="1:3">
      <c r="A23602" s="3" t="s">
        <v>31029</v>
      </c>
      <c r="B23602" s="2" t="s">
        <v>27619</v>
      </c>
      <c r="C23602">
        <v>28.776</v>
      </c>
    </row>
    <row r="23603" spans="1:3">
      <c r="A23603" s="3" t="s">
        <v>31030</v>
      </c>
      <c r="B23603" s="2" t="s">
        <v>27619</v>
      </c>
      <c r="C23603">
        <v>39.583199999999998</v>
      </c>
    </row>
    <row r="23604" spans="1:3">
      <c r="A23604" s="3" t="s">
        <v>31031</v>
      </c>
      <c r="B23604" s="2" t="s">
        <v>27619</v>
      </c>
      <c r="C23604">
        <v>40.619999999999997</v>
      </c>
    </row>
    <row r="23605" spans="1:3">
      <c r="A23605" s="3" t="s">
        <v>31032</v>
      </c>
      <c r="B23605" s="2" t="s">
        <v>27619</v>
      </c>
      <c r="C23605">
        <v>49.634399999999999</v>
      </c>
    </row>
    <row r="23606" spans="1:3">
      <c r="A23606" s="3" t="s">
        <v>31033</v>
      </c>
      <c r="B23606" s="2" t="s">
        <v>27619</v>
      </c>
      <c r="C23606">
        <v>11.913599999999999</v>
      </c>
    </row>
    <row r="23607" spans="1:3">
      <c r="A23607" s="3" t="s">
        <v>31034</v>
      </c>
      <c r="B23607" s="2" t="s">
        <v>27619</v>
      </c>
      <c r="C23607">
        <v>12.6648</v>
      </c>
    </row>
    <row r="23608" spans="1:3">
      <c r="A23608" s="3" t="s">
        <v>31035</v>
      </c>
      <c r="B23608" s="2" t="s">
        <v>27619</v>
      </c>
      <c r="C23608">
        <v>12.909599999999999</v>
      </c>
    </row>
    <row r="23609" spans="1:3">
      <c r="A23609" s="3" t="s">
        <v>31036</v>
      </c>
      <c r="B23609" s="2" t="s">
        <v>27619</v>
      </c>
      <c r="C23609">
        <v>14.351999999999999</v>
      </c>
    </row>
    <row r="23610" spans="1:3">
      <c r="A23610" s="3" t="s">
        <v>31037</v>
      </c>
      <c r="B23610" s="2" t="s">
        <v>27619</v>
      </c>
      <c r="C23610">
        <v>15.703200000000001</v>
      </c>
    </row>
    <row r="23611" spans="1:3">
      <c r="A23611" s="3" t="s">
        <v>31038</v>
      </c>
      <c r="B23611" s="2" t="s">
        <v>27619</v>
      </c>
      <c r="C23611">
        <v>20.702400000000001</v>
      </c>
    </row>
    <row r="23612" spans="1:3">
      <c r="A23612" s="3" t="s">
        <v>31039</v>
      </c>
      <c r="B23612" s="2" t="s">
        <v>27619</v>
      </c>
      <c r="C23612">
        <v>28.521599999999999</v>
      </c>
    </row>
    <row r="23613" spans="1:3">
      <c r="A23613" s="3" t="s">
        <v>31040</v>
      </c>
      <c r="B23613" s="2" t="s">
        <v>27619</v>
      </c>
      <c r="C23613">
        <v>29.215199999999999</v>
      </c>
    </row>
    <row r="23614" spans="1:3">
      <c r="A23614" s="3" t="s">
        <v>31041</v>
      </c>
      <c r="B23614" s="2" t="s">
        <v>27619</v>
      </c>
      <c r="C23614">
        <v>35.745599999999996</v>
      </c>
    </row>
    <row r="23615" spans="1:3">
      <c r="A23615" s="3" t="s">
        <v>31042</v>
      </c>
      <c r="B23615" s="2" t="s">
        <v>27619</v>
      </c>
      <c r="C23615">
        <v>13.233599999999999</v>
      </c>
    </row>
    <row r="23616" spans="1:3">
      <c r="A23616" s="3" t="s">
        <v>31043</v>
      </c>
      <c r="B23616" s="2" t="s">
        <v>27619</v>
      </c>
      <c r="C23616">
        <v>14.073599999999999</v>
      </c>
    </row>
    <row r="23617" spans="1:3">
      <c r="A23617" s="3" t="s">
        <v>31044</v>
      </c>
      <c r="B23617" s="2" t="s">
        <v>27619</v>
      </c>
      <c r="C23617">
        <v>14.34</v>
      </c>
    </row>
    <row r="23618" spans="1:3">
      <c r="A23618" s="3" t="s">
        <v>31045</v>
      </c>
      <c r="B23618" s="2" t="s">
        <v>27619</v>
      </c>
      <c r="C23618">
        <v>15.9528</v>
      </c>
    </row>
    <row r="23619" spans="1:3">
      <c r="A23619" s="3" t="s">
        <v>31046</v>
      </c>
      <c r="B23619" s="2" t="s">
        <v>27619</v>
      </c>
      <c r="C23619">
        <v>17.445599999999999</v>
      </c>
    </row>
    <row r="23620" spans="1:3">
      <c r="A23620" s="3" t="s">
        <v>31047</v>
      </c>
      <c r="B23620" s="2" t="s">
        <v>27619</v>
      </c>
      <c r="C23620">
        <v>23.003999999999998</v>
      </c>
    </row>
    <row r="23621" spans="1:3">
      <c r="A23621" s="3" t="s">
        <v>31048</v>
      </c>
      <c r="B23621" s="2" t="s">
        <v>27619</v>
      </c>
      <c r="C23621">
        <v>31.689599999999999</v>
      </c>
    </row>
    <row r="23622" spans="1:3">
      <c r="A23622" s="3" t="s">
        <v>31049</v>
      </c>
      <c r="B23622" s="2" t="s">
        <v>27619</v>
      </c>
      <c r="C23622">
        <v>32.457599999999999</v>
      </c>
    </row>
    <row r="23623" spans="1:3">
      <c r="A23623" s="3" t="s">
        <v>31050</v>
      </c>
      <c r="B23623" s="2" t="s">
        <v>27619</v>
      </c>
      <c r="C23623">
        <v>39.712800000000001</v>
      </c>
    </row>
    <row r="23624" spans="1:3">
      <c r="A23624" s="3" t="s">
        <v>31051</v>
      </c>
      <c r="B23624" s="2" t="s">
        <v>27619</v>
      </c>
      <c r="C23624">
        <v>15.7752</v>
      </c>
    </row>
    <row r="23625" spans="1:3">
      <c r="A23625" s="3" t="s">
        <v>31052</v>
      </c>
      <c r="B23625" s="2" t="s">
        <v>27619</v>
      </c>
      <c r="C23625">
        <v>17.546399999999998</v>
      </c>
    </row>
    <row r="23626" spans="1:3">
      <c r="A23626" s="3" t="s">
        <v>31053</v>
      </c>
      <c r="B23626" s="2" t="s">
        <v>27619</v>
      </c>
      <c r="C23626">
        <v>19.190399999999997</v>
      </c>
    </row>
    <row r="23627" spans="1:3">
      <c r="A23627" s="3" t="s">
        <v>31054</v>
      </c>
      <c r="B23627" s="2" t="s">
        <v>27619</v>
      </c>
      <c r="C23627">
        <v>25.308</v>
      </c>
    </row>
    <row r="23628" spans="1:3">
      <c r="A23628" s="3" t="s">
        <v>31055</v>
      </c>
      <c r="B23628" s="2" t="s">
        <v>27619</v>
      </c>
      <c r="C23628">
        <v>34.855199999999996</v>
      </c>
    </row>
    <row r="23629" spans="1:3">
      <c r="A23629" s="3" t="s">
        <v>31056</v>
      </c>
      <c r="B23629" s="2" t="s">
        <v>27619</v>
      </c>
      <c r="C23629">
        <v>35.714399999999998</v>
      </c>
    </row>
    <row r="23630" spans="1:3">
      <c r="A23630" s="3" t="s">
        <v>31057</v>
      </c>
      <c r="B23630" s="2" t="s">
        <v>27619</v>
      </c>
      <c r="C23630">
        <v>43.687199999999997</v>
      </c>
    </row>
    <row r="23631" spans="1:3">
      <c r="A23631" s="3" t="s">
        <v>31058</v>
      </c>
      <c r="B23631" s="2" t="s">
        <v>31059</v>
      </c>
      <c r="C23631">
        <v>5.2872000000000003</v>
      </c>
    </row>
    <row r="23632" spans="1:3">
      <c r="A23632" s="3" t="s">
        <v>31060</v>
      </c>
      <c r="B23632" s="2" t="s">
        <v>31059</v>
      </c>
      <c r="C23632">
        <v>4.4543999999999997</v>
      </c>
    </row>
    <row r="23633" spans="1:3">
      <c r="A23633" s="3" t="s">
        <v>31061</v>
      </c>
      <c r="B23633" s="2" t="s">
        <v>27651</v>
      </c>
      <c r="C23633">
        <v>22.893599999999999</v>
      </c>
    </row>
    <row r="23634" spans="1:3">
      <c r="A23634" s="3" t="s">
        <v>31062</v>
      </c>
      <c r="B23634" s="2" t="s">
        <v>27653</v>
      </c>
      <c r="C23634">
        <v>28.192799999999998</v>
      </c>
    </row>
    <row r="23635" spans="1:3">
      <c r="A23635" s="3" t="s">
        <v>31063</v>
      </c>
      <c r="B23635" s="2" t="s">
        <v>27653</v>
      </c>
      <c r="C23635">
        <v>28.192799999999998</v>
      </c>
    </row>
    <row r="23636" spans="1:3">
      <c r="A23636" s="3" t="s">
        <v>31064</v>
      </c>
      <c r="B23636" s="2" t="s">
        <v>27653</v>
      </c>
      <c r="C23636">
        <v>33.256799999999998</v>
      </c>
    </row>
    <row r="23637" spans="1:3">
      <c r="A23637" s="3" t="s">
        <v>31065</v>
      </c>
      <c r="B23637" s="2" t="s">
        <v>27651</v>
      </c>
      <c r="C23637">
        <v>25.180799999999998</v>
      </c>
    </row>
    <row r="23638" spans="1:3">
      <c r="A23638" s="3" t="s">
        <v>31066</v>
      </c>
      <c r="B23638" s="2" t="s">
        <v>27653</v>
      </c>
      <c r="C23638">
        <v>30.475200000000001</v>
      </c>
    </row>
    <row r="23639" spans="1:3">
      <c r="A23639" s="3" t="s">
        <v>31067</v>
      </c>
      <c r="B23639" s="2" t="s">
        <v>27653</v>
      </c>
      <c r="C23639">
        <v>30.475200000000001</v>
      </c>
    </row>
    <row r="23640" spans="1:3">
      <c r="A23640" s="3" t="s">
        <v>31068</v>
      </c>
      <c r="B23640" s="2" t="s">
        <v>27653</v>
      </c>
      <c r="C23640">
        <v>35.536799999999999</v>
      </c>
    </row>
    <row r="23641" spans="1:3">
      <c r="A23641" s="3" t="s">
        <v>31069</v>
      </c>
      <c r="B23641" s="2" t="s">
        <v>27651</v>
      </c>
      <c r="C23641">
        <v>27.484799999999996</v>
      </c>
    </row>
    <row r="23642" spans="1:3">
      <c r="A23642" s="3" t="s">
        <v>31070</v>
      </c>
      <c r="B23642" s="2" t="s">
        <v>27653</v>
      </c>
      <c r="C23642">
        <v>32.783999999999999</v>
      </c>
    </row>
    <row r="23643" spans="1:3">
      <c r="A23643" s="3" t="s">
        <v>31071</v>
      </c>
      <c r="B23643" s="2" t="s">
        <v>27653</v>
      </c>
      <c r="C23643">
        <v>32.783999999999999</v>
      </c>
    </row>
    <row r="23644" spans="1:3">
      <c r="A23644" s="3" t="s">
        <v>31072</v>
      </c>
      <c r="B23644" s="2" t="s">
        <v>27653</v>
      </c>
      <c r="C23644">
        <v>37.8504</v>
      </c>
    </row>
    <row r="23645" spans="1:3">
      <c r="A23645" s="3" t="s">
        <v>31073</v>
      </c>
      <c r="B23645" s="2" t="s">
        <v>27651</v>
      </c>
      <c r="C23645">
        <v>29.714399999999998</v>
      </c>
    </row>
    <row r="23646" spans="1:3">
      <c r="A23646" s="3" t="s">
        <v>31074</v>
      </c>
      <c r="B23646" s="2" t="s">
        <v>27653</v>
      </c>
      <c r="C23646">
        <v>35.013599999999997</v>
      </c>
    </row>
    <row r="23647" spans="1:3">
      <c r="A23647" s="3" t="s">
        <v>31075</v>
      </c>
      <c r="B23647" s="2" t="s">
        <v>27653</v>
      </c>
      <c r="C23647">
        <v>35.013599999999997</v>
      </c>
    </row>
    <row r="23648" spans="1:3">
      <c r="A23648" s="3" t="s">
        <v>31076</v>
      </c>
      <c r="B23648" s="2" t="s">
        <v>27653</v>
      </c>
      <c r="C23648">
        <v>40.077600000000004</v>
      </c>
    </row>
    <row r="23649" spans="1:3">
      <c r="A23649" s="3" t="s">
        <v>31077</v>
      </c>
      <c r="B23649" s="2" t="s">
        <v>27651</v>
      </c>
      <c r="C23649">
        <v>16.039199999999997</v>
      </c>
    </row>
    <row r="23650" spans="1:3">
      <c r="A23650" s="3" t="s">
        <v>31078</v>
      </c>
      <c r="B23650" s="2" t="s">
        <v>27653</v>
      </c>
      <c r="C23650">
        <v>19.728000000000002</v>
      </c>
    </row>
    <row r="23651" spans="1:3">
      <c r="A23651" s="3" t="s">
        <v>31079</v>
      </c>
      <c r="B23651" s="2" t="s">
        <v>27653</v>
      </c>
      <c r="C23651">
        <v>19.728000000000002</v>
      </c>
    </row>
    <row r="23652" spans="1:3">
      <c r="A23652" s="3" t="s">
        <v>31080</v>
      </c>
      <c r="B23652" s="2" t="s">
        <v>27651</v>
      </c>
      <c r="C23652">
        <v>18.266400000000001</v>
      </c>
    </row>
    <row r="23653" spans="1:3">
      <c r="A23653" s="3" t="s">
        <v>31081</v>
      </c>
      <c r="B23653" s="2" t="s">
        <v>27653</v>
      </c>
      <c r="C23653">
        <v>21.957599999999999</v>
      </c>
    </row>
    <row r="23654" spans="1:3">
      <c r="A23654" s="3" t="s">
        <v>31082</v>
      </c>
      <c r="B23654" s="2" t="s">
        <v>27653</v>
      </c>
      <c r="C23654">
        <v>21.957599999999999</v>
      </c>
    </row>
    <row r="23655" spans="1:3">
      <c r="A23655" s="3" t="s">
        <v>31083</v>
      </c>
      <c r="B23655" s="2" t="s">
        <v>27653</v>
      </c>
      <c r="C23655">
        <v>25.418399999999998</v>
      </c>
    </row>
    <row r="23656" spans="1:3">
      <c r="A23656" s="3" t="s">
        <v>31084</v>
      </c>
      <c r="B23656" s="2" t="s">
        <v>27651</v>
      </c>
      <c r="C23656">
        <v>20.625599999999999</v>
      </c>
    </row>
    <row r="23657" spans="1:3">
      <c r="A23657" s="3" t="s">
        <v>31085</v>
      </c>
      <c r="B23657" s="2" t="s">
        <v>27653</v>
      </c>
      <c r="C23657">
        <v>24.323999999999998</v>
      </c>
    </row>
    <row r="23658" spans="1:3">
      <c r="A23658" s="3" t="s">
        <v>31086</v>
      </c>
      <c r="B23658" s="2" t="s">
        <v>27653</v>
      </c>
      <c r="C23658">
        <v>24.323999999999998</v>
      </c>
    </row>
    <row r="23659" spans="1:3">
      <c r="A23659" s="3" t="s">
        <v>31087</v>
      </c>
      <c r="B23659" s="2" t="s">
        <v>27653</v>
      </c>
      <c r="C23659">
        <v>27.782399999999999</v>
      </c>
    </row>
    <row r="23660" spans="1:3">
      <c r="A23660" s="3" t="s">
        <v>31088</v>
      </c>
      <c r="B23660" s="2" t="s">
        <v>27651</v>
      </c>
      <c r="C23660">
        <v>22.893599999999999</v>
      </c>
    </row>
    <row r="23661" spans="1:3">
      <c r="A23661" s="3" t="s">
        <v>31089</v>
      </c>
      <c r="B23661" s="2" t="s">
        <v>27653</v>
      </c>
      <c r="C23661">
        <v>26.587199999999999</v>
      </c>
    </row>
    <row r="23662" spans="1:3">
      <c r="A23662" s="3" t="s">
        <v>31090</v>
      </c>
      <c r="B23662" s="2" t="s">
        <v>27653</v>
      </c>
      <c r="C23662">
        <v>26.587199999999999</v>
      </c>
    </row>
    <row r="23663" spans="1:3">
      <c r="A23663" s="3" t="s">
        <v>31091</v>
      </c>
      <c r="B23663" s="2" t="s">
        <v>27653</v>
      </c>
      <c r="C23663">
        <v>30.040800000000001</v>
      </c>
    </row>
    <row r="23664" spans="1:3">
      <c r="A23664" s="3" t="s">
        <v>31092</v>
      </c>
      <c r="B23664" s="2" t="s">
        <v>27651</v>
      </c>
      <c r="C23664">
        <v>25.219199999999997</v>
      </c>
    </row>
    <row r="23665" spans="1:3">
      <c r="A23665" s="3" t="s">
        <v>31093</v>
      </c>
      <c r="B23665" s="2" t="s">
        <v>27653</v>
      </c>
      <c r="C23665">
        <v>28.908000000000001</v>
      </c>
    </row>
    <row r="23666" spans="1:3">
      <c r="A23666" s="3" t="s">
        <v>31094</v>
      </c>
      <c r="B23666" s="2" t="s">
        <v>27653</v>
      </c>
      <c r="C23666">
        <v>28.908000000000001</v>
      </c>
    </row>
    <row r="23667" spans="1:3">
      <c r="A23667" s="3" t="s">
        <v>31095</v>
      </c>
      <c r="B23667" s="2" t="s">
        <v>27653</v>
      </c>
      <c r="C23667">
        <v>32.361600000000003</v>
      </c>
    </row>
    <row r="23668" spans="1:3">
      <c r="A23668" s="3" t="s">
        <v>31096</v>
      </c>
      <c r="B23668" s="2" t="s">
        <v>27651</v>
      </c>
      <c r="C23668">
        <v>18.263999999999999</v>
      </c>
    </row>
    <row r="23669" spans="1:3">
      <c r="A23669" s="3" t="s">
        <v>31097</v>
      </c>
      <c r="B23669" s="2" t="s">
        <v>27653</v>
      </c>
      <c r="C23669">
        <v>22.7544</v>
      </c>
    </row>
    <row r="23670" spans="1:3">
      <c r="A23670" s="3" t="s">
        <v>31098</v>
      </c>
      <c r="B23670" s="2" t="s">
        <v>27653</v>
      </c>
      <c r="C23670">
        <v>22.7544</v>
      </c>
    </row>
    <row r="23671" spans="1:3">
      <c r="A23671" s="3" t="s">
        <v>31099</v>
      </c>
      <c r="B23671" s="2" t="s">
        <v>27651</v>
      </c>
      <c r="C23671">
        <v>20.625599999999999</v>
      </c>
    </row>
    <row r="23672" spans="1:3">
      <c r="A23672" s="3" t="s">
        <v>31100</v>
      </c>
      <c r="B23672" s="2" t="s">
        <v>27653</v>
      </c>
      <c r="C23672">
        <v>25.123200000000001</v>
      </c>
    </row>
    <row r="23673" spans="1:3">
      <c r="A23673" s="3" t="s">
        <v>31101</v>
      </c>
      <c r="B23673" s="2" t="s">
        <v>27653</v>
      </c>
      <c r="C23673">
        <v>25.123200000000001</v>
      </c>
    </row>
    <row r="23674" spans="1:3">
      <c r="A23674" s="3" t="s">
        <v>31102</v>
      </c>
      <c r="B23674" s="2" t="s">
        <v>27653</v>
      </c>
      <c r="C23674">
        <v>29.385599999999997</v>
      </c>
    </row>
    <row r="23675" spans="1:3">
      <c r="A23675" s="3" t="s">
        <v>31103</v>
      </c>
      <c r="B23675" s="2" t="s">
        <v>27651</v>
      </c>
      <c r="C23675">
        <v>22.893599999999999</v>
      </c>
    </row>
    <row r="23676" spans="1:3">
      <c r="A23676" s="3" t="s">
        <v>31104</v>
      </c>
      <c r="B23676" s="2" t="s">
        <v>27653</v>
      </c>
      <c r="C23676">
        <v>27.386399999999998</v>
      </c>
    </row>
    <row r="23677" spans="1:3">
      <c r="A23677" s="3" t="s">
        <v>31105</v>
      </c>
      <c r="B23677" s="2" t="s">
        <v>27653</v>
      </c>
      <c r="C23677">
        <v>27.386399999999998</v>
      </c>
    </row>
    <row r="23678" spans="1:3">
      <c r="A23678" s="3" t="s">
        <v>31106</v>
      </c>
      <c r="B23678" s="2" t="s">
        <v>27653</v>
      </c>
      <c r="C23678">
        <v>31.651199999999999</v>
      </c>
    </row>
    <row r="23679" spans="1:3">
      <c r="A23679" s="3" t="s">
        <v>31107</v>
      </c>
      <c r="B23679" s="2" t="s">
        <v>27651</v>
      </c>
      <c r="C23679">
        <v>25.219199999999997</v>
      </c>
    </row>
    <row r="23680" spans="1:3">
      <c r="A23680" s="3" t="s">
        <v>31108</v>
      </c>
      <c r="B23680" s="2" t="s">
        <v>27653</v>
      </c>
      <c r="C23680">
        <v>29.712</v>
      </c>
    </row>
    <row r="23681" spans="1:3">
      <c r="A23681" s="3" t="s">
        <v>31109</v>
      </c>
      <c r="B23681" s="2" t="s">
        <v>27653</v>
      </c>
      <c r="C23681">
        <v>29.712</v>
      </c>
    </row>
    <row r="23682" spans="1:3">
      <c r="A23682" s="3" t="s">
        <v>31110</v>
      </c>
      <c r="B23682" s="2" t="s">
        <v>27653</v>
      </c>
      <c r="C23682">
        <v>33.974400000000003</v>
      </c>
    </row>
    <row r="23683" spans="1:3">
      <c r="A23683" s="3" t="s">
        <v>31111</v>
      </c>
      <c r="B23683" s="2" t="s">
        <v>27651</v>
      </c>
      <c r="C23683">
        <v>27.484799999999996</v>
      </c>
    </row>
    <row r="23684" spans="1:3">
      <c r="A23684" s="3" t="s">
        <v>31112</v>
      </c>
      <c r="B23684" s="2" t="s">
        <v>27653</v>
      </c>
      <c r="C23684">
        <v>31.98</v>
      </c>
    </row>
    <row r="23685" spans="1:3">
      <c r="A23685" s="3" t="s">
        <v>31113</v>
      </c>
      <c r="B23685" s="2" t="s">
        <v>27653</v>
      </c>
      <c r="C23685">
        <v>31.98</v>
      </c>
    </row>
    <row r="23686" spans="1:3">
      <c r="A23686" s="3" t="s">
        <v>31114</v>
      </c>
      <c r="B23686" s="2" t="s">
        <v>27653</v>
      </c>
      <c r="C23686">
        <v>36.2376</v>
      </c>
    </row>
    <row r="23687" spans="1:3">
      <c r="A23687" s="3" t="s">
        <v>6706</v>
      </c>
      <c r="B23687" s="2" t="s">
        <v>27707</v>
      </c>
      <c r="C23687">
        <v>1.5839999999999999</v>
      </c>
    </row>
    <row r="23688" spans="1:3">
      <c r="A23688" s="3" t="s">
        <v>31115</v>
      </c>
      <c r="B23688" s="2" t="s">
        <v>27707</v>
      </c>
      <c r="C23688">
        <v>2.0808</v>
      </c>
    </row>
    <row r="23689" spans="1:3">
      <c r="A23689" s="3" t="s">
        <v>31116</v>
      </c>
      <c r="B23689" s="2" t="s">
        <v>27707</v>
      </c>
      <c r="C23689">
        <v>0.89280000000000004</v>
      </c>
    </row>
    <row r="23690" spans="1:3">
      <c r="A23690" s="3" t="s">
        <v>31117</v>
      </c>
      <c r="B23690" s="2" t="s">
        <v>27707</v>
      </c>
      <c r="C23690">
        <v>1.3656000000000001</v>
      </c>
    </row>
    <row r="23691" spans="1:3">
      <c r="A23691" s="3" t="s">
        <v>31118</v>
      </c>
      <c r="B23691" s="2" t="s">
        <v>31119</v>
      </c>
      <c r="C23691">
        <v>56.803199999999997</v>
      </c>
    </row>
    <row r="23692" spans="1:3">
      <c r="A23692" s="3" t="s">
        <v>31120</v>
      </c>
      <c r="B23692" s="2" t="s">
        <v>31119</v>
      </c>
      <c r="C23692">
        <v>92.911199999999994</v>
      </c>
    </row>
    <row r="23693" spans="1:3">
      <c r="A23693" s="3" t="s">
        <v>31121</v>
      </c>
      <c r="B23693" s="2" t="s">
        <v>31119</v>
      </c>
      <c r="C23693">
        <v>177.1824</v>
      </c>
    </row>
    <row r="23694" spans="1:3">
      <c r="A23694" s="3" t="s">
        <v>31122</v>
      </c>
      <c r="B23694" s="2" t="s">
        <v>31119</v>
      </c>
      <c r="C23694">
        <v>233.124</v>
      </c>
    </row>
    <row r="23695" spans="1:3">
      <c r="A23695" s="3" t="s">
        <v>31123</v>
      </c>
      <c r="B23695" s="2" t="s">
        <v>31124</v>
      </c>
      <c r="C23695">
        <v>25.953599999999998</v>
      </c>
    </row>
    <row r="23696" spans="1:3">
      <c r="A23696" s="3" t="s">
        <v>31125</v>
      </c>
      <c r="B23696" s="2" t="s">
        <v>31126</v>
      </c>
      <c r="C23696">
        <v>5.3279999999999994</v>
      </c>
    </row>
    <row r="23697" spans="1:3">
      <c r="A23697" s="3" t="s">
        <v>31127</v>
      </c>
      <c r="B23697" s="2" t="s">
        <v>31126</v>
      </c>
      <c r="C23697">
        <v>6.9383999999999997</v>
      </c>
    </row>
    <row r="23698" spans="1:3">
      <c r="A23698" s="3" t="s">
        <v>6412</v>
      </c>
      <c r="B23698" s="2" t="s">
        <v>31128</v>
      </c>
      <c r="C23698">
        <v>3.7728000000000002</v>
      </c>
    </row>
    <row r="23699" spans="1:3">
      <c r="A23699" s="3" t="s">
        <v>31129</v>
      </c>
      <c r="B23699" s="2" t="s">
        <v>31130</v>
      </c>
      <c r="C23699">
        <v>2.7816000000000001</v>
      </c>
    </row>
    <row r="23700" spans="1:3">
      <c r="A23700" s="3" t="s">
        <v>31131</v>
      </c>
      <c r="B23700" s="2" t="s">
        <v>31132</v>
      </c>
      <c r="C23700">
        <v>6.8831999999999995</v>
      </c>
    </row>
    <row r="23701" spans="1:3">
      <c r="A23701" s="3" t="s">
        <v>31133</v>
      </c>
      <c r="B23701" s="2" t="s">
        <v>27714</v>
      </c>
      <c r="C23701">
        <v>2.94</v>
      </c>
    </row>
    <row r="23702" spans="1:3">
      <c r="A23702" s="3" t="s">
        <v>31134</v>
      </c>
      <c r="B23702" s="2" t="s">
        <v>27716</v>
      </c>
      <c r="C23702">
        <v>5.88</v>
      </c>
    </row>
    <row r="23703" spans="1:3">
      <c r="A23703" s="3" t="s">
        <v>31135</v>
      </c>
      <c r="B23703" s="2" t="s">
        <v>31136</v>
      </c>
      <c r="C23703">
        <v>1.0272000000000001</v>
      </c>
    </row>
    <row r="23704" spans="1:3">
      <c r="A23704" s="3" t="s">
        <v>31137</v>
      </c>
      <c r="B23704" s="2" t="s">
        <v>31136</v>
      </c>
      <c r="C23704">
        <v>1.0823999999999998</v>
      </c>
    </row>
    <row r="23705" spans="1:3">
      <c r="A23705" s="3" t="s">
        <v>31138</v>
      </c>
      <c r="B23705" s="2" t="s">
        <v>31136</v>
      </c>
      <c r="C23705">
        <v>1.5</v>
      </c>
    </row>
    <row r="23706" spans="1:3">
      <c r="A23706" s="3" t="s">
        <v>31139</v>
      </c>
      <c r="B23706" s="2" t="s">
        <v>31136</v>
      </c>
      <c r="C23706">
        <v>1.1399999999999999</v>
      </c>
    </row>
    <row r="23707" spans="1:3">
      <c r="A23707" s="3" t="s">
        <v>31140</v>
      </c>
      <c r="B23707" s="2" t="s">
        <v>31136</v>
      </c>
      <c r="C23707">
        <v>1.5264</v>
      </c>
    </row>
    <row r="23708" spans="1:3">
      <c r="A23708" s="3" t="s">
        <v>31141</v>
      </c>
      <c r="B23708" s="2" t="s">
        <v>31136</v>
      </c>
      <c r="C23708">
        <v>1.224</v>
      </c>
    </row>
    <row r="23709" spans="1:3">
      <c r="A23709" s="3" t="s">
        <v>31142</v>
      </c>
      <c r="B23709" s="2" t="s">
        <v>31136</v>
      </c>
      <c r="C23709">
        <v>1.6656</v>
      </c>
    </row>
    <row r="23710" spans="1:3">
      <c r="A23710" s="3" t="s">
        <v>31143</v>
      </c>
      <c r="B23710" s="2" t="s">
        <v>31136</v>
      </c>
      <c r="C23710">
        <v>1.2767999999999999</v>
      </c>
    </row>
    <row r="23711" spans="1:3">
      <c r="A23711" s="3" t="s">
        <v>31144</v>
      </c>
      <c r="B23711" s="2" t="s">
        <v>31136</v>
      </c>
      <c r="C23711">
        <v>1.8888</v>
      </c>
    </row>
    <row r="23712" spans="1:3">
      <c r="A23712" s="3" t="s">
        <v>31145</v>
      </c>
      <c r="B23712" s="2" t="s">
        <v>31136</v>
      </c>
      <c r="C23712">
        <v>1.4735999999999998</v>
      </c>
    </row>
    <row r="23713" spans="1:3">
      <c r="A23713" s="3" t="s">
        <v>31146</v>
      </c>
      <c r="B23713" s="2" t="s">
        <v>31136</v>
      </c>
      <c r="C23713">
        <v>2.0831999999999997</v>
      </c>
    </row>
    <row r="23714" spans="1:3">
      <c r="A23714" s="3" t="s">
        <v>31147</v>
      </c>
      <c r="B23714" s="2" t="s">
        <v>31136</v>
      </c>
      <c r="C23714">
        <v>1.5839999999999999</v>
      </c>
    </row>
    <row r="23715" spans="1:3">
      <c r="A23715" s="3" t="s">
        <v>31148</v>
      </c>
      <c r="B23715" s="2" t="s">
        <v>31136</v>
      </c>
      <c r="C23715">
        <v>2.1671999999999998</v>
      </c>
    </row>
    <row r="23716" spans="1:3">
      <c r="A23716" s="3" t="s">
        <v>31149</v>
      </c>
      <c r="B23716" s="2" t="s">
        <v>31136</v>
      </c>
      <c r="C23716">
        <v>2.3063999999999996</v>
      </c>
    </row>
    <row r="23717" spans="1:3">
      <c r="A23717" s="3" t="s">
        <v>31150</v>
      </c>
      <c r="B23717" s="2" t="s">
        <v>31136</v>
      </c>
      <c r="C23717">
        <v>1.6943999999999999</v>
      </c>
    </row>
    <row r="23718" spans="1:3">
      <c r="A23718" s="3" t="s">
        <v>31151</v>
      </c>
      <c r="B23718" s="2" t="s">
        <v>31136</v>
      </c>
      <c r="C23718">
        <v>5.3903999999999996</v>
      </c>
    </row>
    <row r="23719" spans="1:3">
      <c r="A23719" s="3" t="s">
        <v>31152</v>
      </c>
      <c r="B23719" s="2" t="s">
        <v>31136</v>
      </c>
      <c r="C23719">
        <v>2.7504</v>
      </c>
    </row>
    <row r="23720" spans="1:3">
      <c r="A23720" s="3" t="s">
        <v>31153</v>
      </c>
      <c r="B23720" s="2" t="s">
        <v>31136</v>
      </c>
      <c r="C23720">
        <v>7.7495999999999992</v>
      </c>
    </row>
    <row r="23721" spans="1:3">
      <c r="A23721" s="3" t="s">
        <v>31154</v>
      </c>
      <c r="B23721" s="2" t="s">
        <v>31136</v>
      </c>
      <c r="C23721">
        <v>8.1671999999999993</v>
      </c>
    </row>
    <row r="23722" spans="1:3">
      <c r="A23722" s="3" t="s">
        <v>31155</v>
      </c>
      <c r="B23722" s="2" t="s">
        <v>31136</v>
      </c>
      <c r="C23722">
        <v>8.2751999999999981</v>
      </c>
    </row>
    <row r="23723" spans="1:3">
      <c r="A23723" s="3" t="s">
        <v>31156</v>
      </c>
      <c r="B23723" s="2" t="s">
        <v>31136</v>
      </c>
      <c r="C23723">
        <v>8.9159999999999986</v>
      </c>
    </row>
    <row r="23724" spans="1:3">
      <c r="A23724" s="3" t="s">
        <v>31157</v>
      </c>
      <c r="B23724" s="2" t="s">
        <v>31136</v>
      </c>
      <c r="C23724">
        <v>9.8591999999999995</v>
      </c>
    </row>
    <row r="23725" spans="1:3">
      <c r="A23725" s="3" t="s">
        <v>31158</v>
      </c>
      <c r="B23725" s="2" t="s">
        <v>31136</v>
      </c>
      <c r="C23725">
        <v>10.526399999999999</v>
      </c>
    </row>
    <row r="23726" spans="1:3">
      <c r="A23726" s="3" t="s">
        <v>31159</v>
      </c>
      <c r="B23726" s="2" t="s">
        <v>31160</v>
      </c>
      <c r="C23726">
        <v>2.2199999999999998</v>
      </c>
    </row>
    <row r="23727" spans="1:3">
      <c r="A23727" s="3" t="s">
        <v>31161</v>
      </c>
      <c r="B23727" s="2" t="s">
        <v>31162</v>
      </c>
      <c r="C23727">
        <v>2.3111999999999999</v>
      </c>
    </row>
    <row r="23728" spans="1:3">
      <c r="A23728" s="3" t="s">
        <v>31163</v>
      </c>
      <c r="B23728" s="2" t="s">
        <v>31164</v>
      </c>
      <c r="C23728">
        <v>2.4071999999999996</v>
      </c>
    </row>
    <row r="23729" spans="1:3">
      <c r="A23729" s="3" t="s">
        <v>31165</v>
      </c>
      <c r="B23729" s="2" t="s">
        <v>27720</v>
      </c>
      <c r="C23729">
        <v>1.2263999999999999</v>
      </c>
    </row>
    <row r="23730" spans="1:3">
      <c r="A23730" s="3" t="s">
        <v>31166</v>
      </c>
      <c r="B23730" s="2" t="s">
        <v>27722</v>
      </c>
      <c r="C23730">
        <v>1.4831999999999999</v>
      </c>
    </row>
    <row r="23731" spans="1:3">
      <c r="A23731" s="3" t="s">
        <v>31167</v>
      </c>
      <c r="B23731" s="2" t="s">
        <v>30733</v>
      </c>
      <c r="C23731">
        <v>0.24</v>
      </c>
    </row>
    <row r="23732" spans="1:3">
      <c r="A23732" s="3" t="s">
        <v>31168</v>
      </c>
      <c r="B23732" s="2" t="s">
        <v>27720</v>
      </c>
      <c r="C23732">
        <v>0.72</v>
      </c>
    </row>
    <row r="23733" spans="1:3">
      <c r="A23733" s="3" t="s">
        <v>31169</v>
      </c>
      <c r="B23733" s="2" t="s">
        <v>30733</v>
      </c>
      <c r="C23733">
        <v>0.33839999999999998</v>
      </c>
    </row>
    <row r="23734" spans="1:3">
      <c r="A23734" s="3" t="s">
        <v>6594</v>
      </c>
      <c r="B23734" s="2" t="s">
        <v>27720</v>
      </c>
      <c r="C23734">
        <v>0.77760000000000007</v>
      </c>
    </row>
    <row r="23735" spans="1:3">
      <c r="A23735" s="3" t="s">
        <v>31170</v>
      </c>
      <c r="B23735" s="2" t="s">
        <v>30733</v>
      </c>
      <c r="C23735">
        <v>0.88079999999999992</v>
      </c>
    </row>
    <row r="23736" spans="1:3">
      <c r="A23736" s="3" t="s">
        <v>31171</v>
      </c>
      <c r="B23736" s="2" t="s">
        <v>27720</v>
      </c>
      <c r="C23736">
        <v>0.88079999999999992</v>
      </c>
    </row>
    <row r="23737" spans="1:3">
      <c r="A23737" s="3" t="s">
        <v>31172</v>
      </c>
      <c r="B23737" s="2" t="s">
        <v>27726</v>
      </c>
      <c r="C23737">
        <v>12.671999999999999</v>
      </c>
    </row>
    <row r="23738" spans="1:3">
      <c r="A23738" s="3" t="s">
        <v>31173</v>
      </c>
      <c r="B23738" s="2" t="s">
        <v>27726</v>
      </c>
      <c r="C23738">
        <v>13.915199999999999</v>
      </c>
    </row>
    <row r="23739" spans="1:3">
      <c r="A23739" s="3" t="s">
        <v>31174</v>
      </c>
      <c r="B23739" s="2" t="s">
        <v>27726</v>
      </c>
      <c r="C23739">
        <v>20.951999999999998</v>
      </c>
    </row>
    <row r="23740" spans="1:3">
      <c r="A23740" s="3" t="s">
        <v>31175</v>
      </c>
      <c r="B23740" s="2" t="s">
        <v>27726</v>
      </c>
      <c r="C23740">
        <v>27.7272</v>
      </c>
    </row>
    <row r="23741" spans="1:3">
      <c r="A23741" s="3" t="s">
        <v>31176</v>
      </c>
      <c r="B23741" s="2" t="s">
        <v>27726</v>
      </c>
      <c r="C23741">
        <v>30.544799999999999</v>
      </c>
    </row>
    <row r="23742" spans="1:3">
      <c r="A23742" s="3" t="s">
        <v>31177</v>
      </c>
      <c r="B23742" s="2" t="s">
        <v>27726</v>
      </c>
      <c r="C23742">
        <v>40.041600000000003</v>
      </c>
    </row>
    <row r="23743" spans="1:3">
      <c r="A23743" s="3" t="s">
        <v>31178</v>
      </c>
      <c r="B23743" s="2" t="s">
        <v>27726</v>
      </c>
      <c r="C23743">
        <v>6.5087999999999999</v>
      </c>
    </row>
    <row r="23744" spans="1:3">
      <c r="A23744" s="3" t="s">
        <v>31179</v>
      </c>
      <c r="B23744" s="2" t="s">
        <v>27726</v>
      </c>
      <c r="C23744">
        <v>6.9215999999999998</v>
      </c>
    </row>
    <row r="23745" spans="1:3">
      <c r="A23745" s="3" t="s">
        <v>31180</v>
      </c>
      <c r="B23745" s="2" t="s">
        <v>27726</v>
      </c>
      <c r="C23745">
        <v>7.6127999999999991</v>
      </c>
    </row>
    <row r="23746" spans="1:3">
      <c r="A23746" s="3" t="s">
        <v>31181</v>
      </c>
      <c r="B23746" s="2" t="s">
        <v>27726</v>
      </c>
      <c r="C23746">
        <v>9.105599999999999</v>
      </c>
    </row>
    <row r="23747" spans="1:3">
      <c r="A23747" s="3" t="s">
        <v>31182</v>
      </c>
      <c r="B23747" s="2" t="s">
        <v>27726</v>
      </c>
      <c r="C23747">
        <v>10.024800000000001</v>
      </c>
    </row>
    <row r="23748" spans="1:3">
      <c r="A23748" s="3" t="s">
        <v>31183</v>
      </c>
      <c r="B23748" s="2" t="s">
        <v>27726</v>
      </c>
      <c r="C23748">
        <v>15.0816</v>
      </c>
    </row>
    <row r="23749" spans="1:3">
      <c r="A23749" s="3" t="s">
        <v>31184</v>
      </c>
      <c r="B23749" s="2" t="s">
        <v>27726</v>
      </c>
      <c r="C23749">
        <v>19.970399999999998</v>
      </c>
    </row>
    <row r="23750" spans="1:3">
      <c r="A23750" s="3" t="s">
        <v>31185</v>
      </c>
      <c r="B23750" s="2" t="s">
        <v>27726</v>
      </c>
      <c r="C23750">
        <v>21.988800000000001</v>
      </c>
    </row>
    <row r="23751" spans="1:3">
      <c r="A23751" s="3" t="s">
        <v>31186</v>
      </c>
      <c r="B23751" s="2" t="s">
        <v>27726</v>
      </c>
      <c r="C23751">
        <v>28.828800000000001</v>
      </c>
    </row>
    <row r="23752" spans="1:3">
      <c r="A23752" s="3" t="s">
        <v>31187</v>
      </c>
      <c r="B23752" s="2" t="s">
        <v>27726</v>
      </c>
      <c r="C23752">
        <v>7.2311999999999994</v>
      </c>
    </row>
    <row r="23753" spans="1:3">
      <c r="A23753" s="3" t="s">
        <v>31188</v>
      </c>
      <c r="B23753" s="2" t="s">
        <v>27726</v>
      </c>
      <c r="C23753">
        <v>7.6919999999999993</v>
      </c>
    </row>
    <row r="23754" spans="1:3">
      <c r="A23754" s="3" t="s">
        <v>31189</v>
      </c>
      <c r="B23754" s="2" t="s">
        <v>27726</v>
      </c>
      <c r="C23754">
        <v>8.4599999999999991</v>
      </c>
    </row>
    <row r="23755" spans="1:3">
      <c r="A23755" s="3" t="s">
        <v>31190</v>
      </c>
      <c r="B23755" s="2" t="s">
        <v>27726</v>
      </c>
      <c r="C23755">
        <v>10.116</v>
      </c>
    </row>
    <row r="23756" spans="1:3">
      <c r="A23756" s="3" t="s">
        <v>31191</v>
      </c>
      <c r="B23756" s="2" t="s">
        <v>27726</v>
      </c>
      <c r="C23756">
        <v>11.135999999999999</v>
      </c>
    </row>
    <row r="23757" spans="1:3">
      <c r="A23757" s="3" t="s">
        <v>31192</v>
      </c>
      <c r="B23757" s="2" t="s">
        <v>27726</v>
      </c>
      <c r="C23757">
        <v>16.763999999999999</v>
      </c>
    </row>
    <row r="23758" spans="1:3">
      <c r="A23758" s="3" t="s">
        <v>31193</v>
      </c>
      <c r="B23758" s="2" t="s">
        <v>27726</v>
      </c>
      <c r="C23758">
        <v>22.183199999999999</v>
      </c>
    </row>
    <row r="23759" spans="1:3">
      <c r="A23759" s="3" t="s">
        <v>31194</v>
      </c>
      <c r="B23759" s="2" t="s">
        <v>27726</v>
      </c>
      <c r="C23759">
        <v>24.4344</v>
      </c>
    </row>
    <row r="23760" spans="1:3">
      <c r="A23760" s="3" t="s">
        <v>31195</v>
      </c>
      <c r="B23760" s="2" t="s">
        <v>27726</v>
      </c>
      <c r="C23760">
        <v>32.035199999999996</v>
      </c>
    </row>
    <row r="23761" spans="1:3">
      <c r="A23761" s="3" t="s">
        <v>31196</v>
      </c>
      <c r="B23761" s="2" t="s">
        <v>27726</v>
      </c>
      <c r="C23761">
        <v>9.3071999999999999</v>
      </c>
    </row>
    <row r="23762" spans="1:3">
      <c r="A23762" s="3" t="s">
        <v>31197</v>
      </c>
      <c r="B23762" s="2" t="s">
        <v>27726</v>
      </c>
      <c r="C23762">
        <v>11.1264</v>
      </c>
    </row>
    <row r="23763" spans="1:3">
      <c r="A23763" s="3" t="s">
        <v>31198</v>
      </c>
      <c r="B23763" s="2" t="s">
        <v>27726</v>
      </c>
      <c r="C23763">
        <v>12.247199999999999</v>
      </c>
    </row>
    <row r="23764" spans="1:3">
      <c r="A23764" s="3" t="s">
        <v>31199</v>
      </c>
      <c r="B23764" s="2" t="s">
        <v>27726</v>
      </c>
      <c r="C23764">
        <v>18.441600000000001</v>
      </c>
    </row>
    <row r="23765" spans="1:3">
      <c r="A23765" s="3" t="s">
        <v>31200</v>
      </c>
      <c r="B23765" s="2" t="s">
        <v>27726</v>
      </c>
      <c r="C23765">
        <v>24.403200000000002</v>
      </c>
    </row>
    <row r="23766" spans="1:3">
      <c r="A23766" s="3" t="s">
        <v>31201</v>
      </c>
      <c r="B23766" s="2" t="s">
        <v>27726</v>
      </c>
      <c r="C23766">
        <v>26.872799999999998</v>
      </c>
    </row>
    <row r="23767" spans="1:3">
      <c r="A23767" s="3" t="s">
        <v>31202</v>
      </c>
      <c r="B23767" s="2" t="s">
        <v>27726</v>
      </c>
      <c r="C23767">
        <v>35.231999999999999</v>
      </c>
    </row>
    <row r="23768" spans="1:3">
      <c r="A23768" s="3" t="s">
        <v>31203</v>
      </c>
      <c r="B23768" s="2" t="s">
        <v>30770</v>
      </c>
      <c r="C23768">
        <v>7.3391999999999991</v>
      </c>
    </row>
    <row r="23769" spans="1:3">
      <c r="A23769" s="3" t="s">
        <v>31204</v>
      </c>
      <c r="B23769" s="2" t="s">
        <v>30770</v>
      </c>
      <c r="C23769">
        <v>7.7904</v>
      </c>
    </row>
    <row r="23770" spans="1:3">
      <c r="A23770" s="3" t="s">
        <v>31205</v>
      </c>
      <c r="B23770" s="2" t="s">
        <v>30770</v>
      </c>
      <c r="C23770">
        <v>8.5559999999999992</v>
      </c>
    </row>
    <row r="23771" spans="1:3">
      <c r="A23771" s="3" t="s">
        <v>31206</v>
      </c>
      <c r="B23771" s="2" t="s">
        <v>30770</v>
      </c>
      <c r="C23771">
        <v>10.2072</v>
      </c>
    </row>
    <row r="23772" spans="1:3">
      <c r="A23772" s="3" t="s">
        <v>31207</v>
      </c>
      <c r="B23772" s="2" t="s">
        <v>30770</v>
      </c>
      <c r="C23772">
        <v>11.234400000000001</v>
      </c>
    </row>
    <row r="23773" spans="1:3">
      <c r="A23773" s="3" t="s">
        <v>31208</v>
      </c>
      <c r="B23773" s="2" t="s">
        <v>30770</v>
      </c>
      <c r="C23773">
        <v>16.86</v>
      </c>
    </row>
    <row r="23774" spans="1:3">
      <c r="A23774" s="3" t="s">
        <v>31209</v>
      </c>
      <c r="B23774" s="2" t="s">
        <v>30770</v>
      </c>
      <c r="C23774">
        <v>22.283999999999999</v>
      </c>
    </row>
    <row r="23775" spans="1:3">
      <c r="A23775" s="3" t="s">
        <v>31210</v>
      </c>
      <c r="B23775" s="2" t="s">
        <v>30770</v>
      </c>
      <c r="C23775">
        <v>24.5184</v>
      </c>
    </row>
    <row r="23776" spans="1:3">
      <c r="A23776" s="3" t="s">
        <v>31211</v>
      </c>
      <c r="B23776" s="2" t="s">
        <v>30770</v>
      </c>
      <c r="C23776">
        <v>32.121600000000001</v>
      </c>
    </row>
    <row r="23777" spans="1:3">
      <c r="A23777" s="3" t="s">
        <v>31212</v>
      </c>
      <c r="B23777" s="2" t="s">
        <v>31213</v>
      </c>
      <c r="C23777">
        <v>4.2671999999999999</v>
      </c>
    </row>
    <row r="23778" spans="1:3">
      <c r="A23778" s="3" t="s">
        <v>31214</v>
      </c>
      <c r="B23778" s="2" t="s">
        <v>31213</v>
      </c>
      <c r="C23778">
        <v>4.6703999999999999</v>
      </c>
    </row>
    <row r="23779" spans="1:3">
      <c r="A23779" s="3" t="s">
        <v>31215</v>
      </c>
      <c r="B23779" s="2" t="s">
        <v>31213</v>
      </c>
      <c r="C23779">
        <v>5.1527999999999992</v>
      </c>
    </row>
    <row r="23780" spans="1:3">
      <c r="A23780" s="3" t="s">
        <v>31216</v>
      </c>
      <c r="B23780" s="2" t="s">
        <v>31213</v>
      </c>
      <c r="C23780">
        <v>4.4904000000000002</v>
      </c>
    </row>
    <row r="23781" spans="1:3">
      <c r="A23781" s="3" t="s">
        <v>31217</v>
      </c>
      <c r="B23781" s="2" t="s">
        <v>31213</v>
      </c>
      <c r="C23781">
        <v>4.7687999999999997</v>
      </c>
    </row>
    <row r="23782" spans="1:3">
      <c r="A23782" s="3" t="s">
        <v>31218</v>
      </c>
      <c r="B23782" s="2" t="s">
        <v>31213</v>
      </c>
      <c r="C23782">
        <v>5.8175999999999997</v>
      </c>
    </row>
    <row r="23783" spans="1:3">
      <c r="A23783" s="3" t="s">
        <v>31219</v>
      </c>
      <c r="B23783" s="2" t="s">
        <v>31213</v>
      </c>
      <c r="C23783">
        <v>4.7687999999999997</v>
      </c>
    </row>
    <row r="23784" spans="1:3">
      <c r="A23784" s="3" t="s">
        <v>31220</v>
      </c>
      <c r="B23784" s="2" t="s">
        <v>31213</v>
      </c>
      <c r="C23784">
        <v>5.0735999999999999</v>
      </c>
    </row>
    <row r="23785" spans="1:3">
      <c r="A23785" s="3" t="s">
        <v>31221</v>
      </c>
      <c r="B23785" s="2" t="s">
        <v>31213</v>
      </c>
      <c r="C23785">
        <v>6.7872000000000003</v>
      </c>
    </row>
    <row r="23786" spans="1:3">
      <c r="A23786" s="3" t="s">
        <v>31222</v>
      </c>
      <c r="B23786" s="2" t="s">
        <v>31223</v>
      </c>
      <c r="C23786">
        <v>15.885599999999998</v>
      </c>
    </row>
    <row r="23787" spans="1:3">
      <c r="A23787" s="3" t="s">
        <v>31224</v>
      </c>
      <c r="B23787" s="2" t="s">
        <v>31225</v>
      </c>
      <c r="C23787">
        <v>20.843999999999998</v>
      </c>
    </row>
    <row r="23788" spans="1:3">
      <c r="A23788" s="3" t="s">
        <v>31226</v>
      </c>
      <c r="B23788" s="2" t="s">
        <v>31227</v>
      </c>
      <c r="C23788">
        <v>3.4392</v>
      </c>
    </row>
    <row r="23789" spans="1:3">
      <c r="A23789" s="3" t="s">
        <v>31228</v>
      </c>
      <c r="B23789" s="2" t="s">
        <v>31229</v>
      </c>
      <c r="C23789">
        <v>14.3424</v>
      </c>
    </row>
    <row r="23790" spans="1:3">
      <c r="A23790" s="3" t="s">
        <v>31230</v>
      </c>
      <c r="B23790" s="2" t="s">
        <v>31229</v>
      </c>
      <c r="C23790">
        <v>14.301600000000001</v>
      </c>
    </row>
    <row r="23791" spans="1:3">
      <c r="A23791" s="3" t="s">
        <v>31231</v>
      </c>
      <c r="B23791" s="2" t="s">
        <v>31232</v>
      </c>
      <c r="C23791">
        <v>14.332799999999999</v>
      </c>
    </row>
    <row r="23792" spans="1:3">
      <c r="A23792" s="3" t="s">
        <v>6410</v>
      </c>
      <c r="B23792" s="2" t="s">
        <v>31232</v>
      </c>
      <c r="C23792">
        <v>15.0312</v>
      </c>
    </row>
    <row r="23793" spans="1:3">
      <c r="A23793" s="3" t="s">
        <v>31233</v>
      </c>
      <c r="B23793" s="2" t="s">
        <v>31234</v>
      </c>
      <c r="C23793">
        <v>3.1631999999999998</v>
      </c>
    </row>
    <row r="23794" spans="1:3">
      <c r="A23794" s="3" t="s">
        <v>31235</v>
      </c>
      <c r="B23794" s="2" t="s">
        <v>31236</v>
      </c>
      <c r="C23794">
        <v>3.3287999999999998</v>
      </c>
    </row>
    <row r="23795" spans="1:3">
      <c r="A23795" s="3" t="s">
        <v>31237</v>
      </c>
      <c r="B23795" s="2" t="s">
        <v>28656</v>
      </c>
      <c r="C23795">
        <v>0.84719999999999995</v>
      </c>
    </row>
    <row r="23796" spans="1:3">
      <c r="A23796" s="3" t="s">
        <v>31238</v>
      </c>
      <c r="B23796" s="2" t="s">
        <v>13835</v>
      </c>
      <c r="C23796">
        <v>0.66479999999999995</v>
      </c>
    </row>
    <row r="23797" spans="1:3">
      <c r="A23797" s="3" t="s">
        <v>31239</v>
      </c>
      <c r="B23797" s="2" t="s">
        <v>31240</v>
      </c>
      <c r="C23797">
        <v>0.4224</v>
      </c>
    </row>
    <row r="23798" spans="1:3">
      <c r="A23798" s="3" t="s">
        <v>31241</v>
      </c>
      <c r="B23798" s="2" t="s">
        <v>27758</v>
      </c>
      <c r="C23798">
        <v>0.34319999999999995</v>
      </c>
    </row>
    <row r="23799" spans="1:3">
      <c r="A23799" s="3" t="s">
        <v>31242</v>
      </c>
      <c r="B23799" s="2" t="s">
        <v>31243</v>
      </c>
      <c r="C23799">
        <v>0.2472</v>
      </c>
    </row>
    <row r="23800" spans="1:3">
      <c r="A23800" s="3" t="s">
        <v>31244</v>
      </c>
      <c r="B23800" s="2" t="s">
        <v>31245</v>
      </c>
      <c r="C23800">
        <v>0.47519999999999996</v>
      </c>
    </row>
    <row r="23801" spans="1:3">
      <c r="A23801" s="3" t="s">
        <v>31246</v>
      </c>
      <c r="B23801" s="2" t="s">
        <v>27793</v>
      </c>
      <c r="C23801">
        <v>3.1776</v>
      </c>
    </row>
    <row r="23802" spans="1:3">
      <c r="A23802" s="3" t="s">
        <v>31247</v>
      </c>
      <c r="B23802" s="2" t="s">
        <v>27793</v>
      </c>
      <c r="C23802">
        <v>3.3263999999999996</v>
      </c>
    </row>
    <row r="23803" spans="1:3">
      <c r="A23803" s="3" t="s">
        <v>31248</v>
      </c>
      <c r="B23803" s="2" t="s">
        <v>27793</v>
      </c>
      <c r="C23803">
        <v>3.7824</v>
      </c>
    </row>
    <row r="23804" spans="1:3">
      <c r="A23804" s="3" t="s">
        <v>31249</v>
      </c>
      <c r="B23804" s="2" t="s">
        <v>27793</v>
      </c>
      <c r="C23804">
        <v>4.2336</v>
      </c>
    </row>
    <row r="23805" spans="1:3">
      <c r="A23805" s="3" t="s">
        <v>31250</v>
      </c>
      <c r="B23805" s="2" t="s">
        <v>27793</v>
      </c>
      <c r="C23805">
        <v>5.4432</v>
      </c>
    </row>
    <row r="23806" spans="1:3">
      <c r="A23806" s="3" t="s">
        <v>31251</v>
      </c>
      <c r="B23806" s="2" t="s">
        <v>27793</v>
      </c>
      <c r="C23806">
        <v>8.6208000000000009</v>
      </c>
    </row>
    <row r="23807" spans="1:3">
      <c r="A23807" s="3" t="s">
        <v>31252</v>
      </c>
      <c r="B23807" s="2" t="s">
        <v>27793</v>
      </c>
      <c r="C23807">
        <v>10.435199999999998</v>
      </c>
    </row>
    <row r="23808" spans="1:3">
      <c r="A23808" s="3" t="s">
        <v>31253</v>
      </c>
      <c r="B23808" s="2" t="s">
        <v>31254</v>
      </c>
      <c r="C23808">
        <v>12.249599999999999</v>
      </c>
    </row>
    <row r="23809" spans="1:3">
      <c r="A23809" s="3" t="s">
        <v>31255</v>
      </c>
      <c r="B23809" s="2" t="s">
        <v>31256</v>
      </c>
      <c r="C23809">
        <v>0.1608</v>
      </c>
    </row>
    <row r="23810" spans="1:3">
      <c r="A23810" s="3" t="s">
        <v>31257</v>
      </c>
      <c r="B23810" s="2" t="s">
        <v>31258</v>
      </c>
      <c r="C23810">
        <v>0.14159999999999998</v>
      </c>
    </row>
    <row r="23811" spans="1:3">
      <c r="A23811" s="3" t="s">
        <v>31259</v>
      </c>
      <c r="B23811" s="2" t="s">
        <v>31260</v>
      </c>
      <c r="C23811">
        <v>1.6943999999999999</v>
      </c>
    </row>
    <row r="23812" spans="1:3">
      <c r="A23812" s="3" t="s">
        <v>31261</v>
      </c>
      <c r="B23812" s="2" t="s">
        <v>31262</v>
      </c>
      <c r="C23812">
        <v>5.5847999999999995</v>
      </c>
    </row>
    <row r="23813" spans="1:3">
      <c r="A23813" s="3" t="s">
        <v>31263</v>
      </c>
      <c r="B23813" s="2" t="s">
        <v>31264</v>
      </c>
      <c r="C23813">
        <v>1.6127999999999998</v>
      </c>
    </row>
    <row r="23814" spans="1:3">
      <c r="A23814" s="3" t="s">
        <v>31265</v>
      </c>
      <c r="B23814" s="2" t="s">
        <v>31266</v>
      </c>
      <c r="C23814">
        <v>0.92639999999999989</v>
      </c>
    </row>
    <row r="23815" spans="1:3">
      <c r="A23815" s="3" t="s">
        <v>31267</v>
      </c>
      <c r="B23815" s="2" t="s">
        <v>31268</v>
      </c>
      <c r="C23815">
        <v>0.92639999999999989</v>
      </c>
    </row>
    <row r="23816" spans="1:3">
      <c r="A23816" s="3" t="s">
        <v>31269</v>
      </c>
      <c r="B23816" s="2" t="s">
        <v>31270</v>
      </c>
      <c r="C23816">
        <v>0.92639999999999989</v>
      </c>
    </row>
    <row r="23817" spans="1:3">
      <c r="A23817" s="3" t="s">
        <v>31271</v>
      </c>
      <c r="B23817" s="2" t="s">
        <v>31272</v>
      </c>
      <c r="C23817">
        <v>0.7248</v>
      </c>
    </row>
    <row r="23818" spans="1:3">
      <c r="A23818" s="3" t="s">
        <v>6765</v>
      </c>
      <c r="B23818" s="2" t="s">
        <v>27760</v>
      </c>
      <c r="C23818">
        <v>0.3624</v>
      </c>
    </row>
    <row r="23819" spans="1:3">
      <c r="A23819" s="3" t="s">
        <v>31273</v>
      </c>
      <c r="B23819" s="2" t="s">
        <v>27762</v>
      </c>
      <c r="C23819">
        <v>7.1999999999999995E-2</v>
      </c>
    </row>
    <row r="23820" spans="1:3">
      <c r="A23820" s="3" t="s">
        <v>31274</v>
      </c>
      <c r="B23820" s="2" t="s">
        <v>27762</v>
      </c>
      <c r="C23820">
        <v>7.1999999999999995E-2</v>
      </c>
    </row>
    <row r="23821" spans="1:3">
      <c r="A23821" s="3" t="s">
        <v>31275</v>
      </c>
      <c r="B23821" s="2" t="s">
        <v>31276</v>
      </c>
      <c r="C23821">
        <v>66.523200000000003</v>
      </c>
    </row>
    <row r="23822" spans="1:3">
      <c r="A23822" s="3" t="s">
        <v>31277</v>
      </c>
      <c r="B23822" s="2" t="s">
        <v>27765</v>
      </c>
      <c r="C23822">
        <v>1.8959999999999999</v>
      </c>
    </row>
    <row r="23823" spans="1:3">
      <c r="A23823" s="3" t="s">
        <v>31278</v>
      </c>
      <c r="B23823" s="2" t="s">
        <v>31279</v>
      </c>
      <c r="C23823">
        <v>0.3624</v>
      </c>
    </row>
    <row r="23824" spans="1:3">
      <c r="A23824" s="3" t="s">
        <v>6683</v>
      </c>
      <c r="B23824" s="2" t="s">
        <v>27767</v>
      </c>
      <c r="C23824">
        <v>0.216</v>
      </c>
    </row>
    <row r="23825" spans="1:3">
      <c r="A23825" s="3" t="s">
        <v>31280</v>
      </c>
      <c r="B23825" s="2" t="s">
        <v>31281</v>
      </c>
      <c r="C23825">
        <v>0.12</v>
      </c>
    </row>
    <row r="23826" spans="1:3">
      <c r="A23826" s="3" t="s">
        <v>31282</v>
      </c>
      <c r="B23826" s="2" t="s">
        <v>27769</v>
      </c>
      <c r="C23826">
        <v>0.90959999999999996</v>
      </c>
    </row>
    <row r="23827" spans="1:3">
      <c r="A23827" s="3" t="s">
        <v>31283</v>
      </c>
      <c r="B23827" s="2" t="s">
        <v>27769</v>
      </c>
      <c r="C23827">
        <v>1.6847999999999999</v>
      </c>
    </row>
    <row r="23828" spans="1:3">
      <c r="A23828" s="3" t="s">
        <v>31284</v>
      </c>
      <c r="B23828" s="2" t="s">
        <v>27772</v>
      </c>
      <c r="C23828">
        <v>0.18959999999999999</v>
      </c>
    </row>
    <row r="23829" spans="1:3">
      <c r="A23829" s="3" t="s">
        <v>31285</v>
      </c>
      <c r="B23829" s="2" t="s">
        <v>31286</v>
      </c>
      <c r="C23829">
        <v>0.63839999999999997</v>
      </c>
    </row>
    <row r="23830" spans="1:3">
      <c r="A23830" s="3" t="s">
        <v>31287</v>
      </c>
      <c r="B23830" s="2" t="s">
        <v>31288</v>
      </c>
      <c r="C23830">
        <v>1.2287999999999999</v>
      </c>
    </row>
    <row r="23831" spans="1:3">
      <c r="A23831" s="3" t="s">
        <v>31289</v>
      </c>
      <c r="B23831" s="2" t="s">
        <v>31290</v>
      </c>
      <c r="C23831">
        <v>0.34319999999999995</v>
      </c>
    </row>
    <row r="23832" spans="1:3">
      <c r="A23832" s="3" t="s">
        <v>31291</v>
      </c>
      <c r="B23832" s="2" t="s">
        <v>31292</v>
      </c>
      <c r="C23832">
        <v>0.3024</v>
      </c>
    </row>
    <row r="23833" spans="1:3">
      <c r="A23833" s="3" t="s">
        <v>31293</v>
      </c>
      <c r="B23833" s="2" t="s">
        <v>31294</v>
      </c>
      <c r="C23833">
        <v>3.1247999999999996</v>
      </c>
    </row>
    <row r="23834" spans="1:3">
      <c r="A23834" s="3" t="s">
        <v>31295</v>
      </c>
      <c r="B23834" s="2" t="s">
        <v>31296</v>
      </c>
      <c r="C23834">
        <v>0.7248</v>
      </c>
    </row>
    <row r="23835" spans="1:3">
      <c r="A23835" s="3" t="s">
        <v>31297</v>
      </c>
      <c r="B23835" s="2" t="s">
        <v>31294</v>
      </c>
      <c r="C23835">
        <v>4.2527999999999997</v>
      </c>
    </row>
    <row r="23836" spans="1:3">
      <c r="A23836" s="3" t="s">
        <v>31298</v>
      </c>
      <c r="B23836" s="2" t="s">
        <v>31294</v>
      </c>
      <c r="C23836">
        <v>2.7023999999999999</v>
      </c>
    </row>
    <row r="23837" spans="1:3">
      <c r="A23837" s="3" t="s">
        <v>31299</v>
      </c>
      <c r="B23837" s="2" t="s">
        <v>31300</v>
      </c>
      <c r="C23837">
        <v>0.7248</v>
      </c>
    </row>
    <row r="23838" spans="1:3">
      <c r="A23838" s="3" t="s">
        <v>6715</v>
      </c>
      <c r="B23838" s="2" t="s">
        <v>31301</v>
      </c>
      <c r="C23838">
        <v>0.46079999999999999</v>
      </c>
    </row>
    <row r="23839" spans="1:3">
      <c r="A23839" s="3" t="s">
        <v>31302</v>
      </c>
      <c r="B23839" s="2" t="s">
        <v>27720</v>
      </c>
      <c r="C23839">
        <v>0.6048</v>
      </c>
    </row>
    <row r="23840" spans="1:3">
      <c r="A23840" s="3" t="s">
        <v>31303</v>
      </c>
      <c r="B23840" s="2" t="s">
        <v>31304</v>
      </c>
      <c r="C23840">
        <v>1.0680000000000001</v>
      </c>
    </row>
    <row r="23841" spans="1:3">
      <c r="A23841" s="3" t="s">
        <v>31305</v>
      </c>
      <c r="B23841" s="2" t="s">
        <v>31306</v>
      </c>
      <c r="C23841">
        <v>0.8256</v>
      </c>
    </row>
    <row r="23842" spans="1:3">
      <c r="A23842" s="3" t="s">
        <v>31307</v>
      </c>
      <c r="B23842" s="2" t="s">
        <v>31306</v>
      </c>
      <c r="C23842">
        <v>0.84719999999999995</v>
      </c>
    </row>
    <row r="23843" spans="1:3">
      <c r="A23843" s="3" t="s">
        <v>31308</v>
      </c>
      <c r="B23843" s="2" t="s">
        <v>31309</v>
      </c>
      <c r="C23843">
        <v>0.2616</v>
      </c>
    </row>
    <row r="23844" spans="1:3">
      <c r="A23844" s="3" t="s">
        <v>31310</v>
      </c>
      <c r="B23844" s="2" t="s">
        <v>31311</v>
      </c>
      <c r="C23844">
        <v>0.2616</v>
      </c>
    </row>
    <row r="23845" spans="1:3">
      <c r="A23845" s="3" t="s">
        <v>31312</v>
      </c>
      <c r="B23845" s="2" t="s">
        <v>31313</v>
      </c>
      <c r="C23845">
        <v>0.2616</v>
      </c>
    </row>
    <row r="23846" spans="1:3">
      <c r="A23846" s="3" t="s">
        <v>31314</v>
      </c>
      <c r="B23846" s="2" t="s">
        <v>31315</v>
      </c>
      <c r="C23846">
        <v>0.1608</v>
      </c>
    </row>
    <row r="23847" spans="1:3">
      <c r="A23847" s="3" t="s">
        <v>31316</v>
      </c>
      <c r="B23847" s="2" t="s">
        <v>31317</v>
      </c>
      <c r="C23847">
        <v>0.2616</v>
      </c>
    </row>
    <row r="23848" spans="1:3">
      <c r="A23848" s="3" t="s">
        <v>31318</v>
      </c>
      <c r="B23848" s="2" t="s">
        <v>31319</v>
      </c>
      <c r="C23848">
        <v>0.96720000000000006</v>
      </c>
    </row>
    <row r="23849" spans="1:3">
      <c r="A23849" s="3" t="s">
        <v>31320</v>
      </c>
      <c r="B23849" s="2" t="s">
        <v>27774</v>
      </c>
      <c r="C23849">
        <v>5.4047999999999998</v>
      </c>
    </row>
    <row r="23850" spans="1:3">
      <c r="A23850" s="3" t="s">
        <v>31321</v>
      </c>
      <c r="B23850" s="2" t="s">
        <v>27774</v>
      </c>
      <c r="C23850">
        <v>6.8255999999999997</v>
      </c>
    </row>
    <row r="23851" spans="1:3">
      <c r="A23851" s="3" t="s">
        <v>31322</v>
      </c>
      <c r="B23851" s="2" t="s">
        <v>27774</v>
      </c>
      <c r="C23851">
        <v>7.718399999999999</v>
      </c>
    </row>
    <row r="23852" spans="1:3">
      <c r="A23852" s="3" t="s">
        <v>31323</v>
      </c>
      <c r="B23852" s="2" t="s">
        <v>27774</v>
      </c>
      <c r="C23852">
        <v>3.1679999999999997</v>
      </c>
    </row>
    <row r="23853" spans="1:3">
      <c r="A23853" s="3" t="s">
        <v>31324</v>
      </c>
      <c r="B23853" s="2" t="s">
        <v>27774</v>
      </c>
      <c r="C23853">
        <v>5.0208000000000004</v>
      </c>
    </row>
    <row r="23854" spans="1:3">
      <c r="A23854" s="3" t="s">
        <v>31325</v>
      </c>
      <c r="B23854" s="2" t="s">
        <v>27774</v>
      </c>
      <c r="C23854">
        <v>5.2727999999999993</v>
      </c>
    </row>
    <row r="23855" spans="1:3">
      <c r="A23855" s="3" t="s">
        <v>31326</v>
      </c>
      <c r="B23855" s="2" t="s">
        <v>27774</v>
      </c>
      <c r="C23855">
        <v>6.9143999999999997</v>
      </c>
    </row>
    <row r="23856" spans="1:3">
      <c r="A23856" s="3" t="s">
        <v>31327</v>
      </c>
      <c r="B23856" s="2" t="s">
        <v>27774</v>
      </c>
      <c r="C23856">
        <v>8.695199999999998</v>
      </c>
    </row>
    <row r="23857" spans="1:3">
      <c r="A23857" s="3" t="s">
        <v>31328</v>
      </c>
      <c r="B23857" s="2" t="s">
        <v>27774</v>
      </c>
      <c r="C23857">
        <v>3.3647999999999998</v>
      </c>
    </row>
    <row r="23858" spans="1:3">
      <c r="A23858" s="3" t="s">
        <v>31329</v>
      </c>
      <c r="B23858" s="2" t="s">
        <v>27774</v>
      </c>
      <c r="C23858">
        <v>4.7208000000000006</v>
      </c>
    </row>
    <row r="23859" spans="1:3">
      <c r="A23859" s="3" t="s">
        <v>31330</v>
      </c>
      <c r="B23859" s="2" t="s">
        <v>27774</v>
      </c>
      <c r="C23859">
        <v>6.1223999999999998</v>
      </c>
    </row>
    <row r="23860" spans="1:3">
      <c r="A23860" s="3" t="s">
        <v>31331</v>
      </c>
      <c r="B23860" s="2" t="s">
        <v>27774</v>
      </c>
      <c r="C23860">
        <v>8.0831999999999997</v>
      </c>
    </row>
    <row r="23861" spans="1:3">
      <c r="A23861" s="3" t="s">
        <v>31332</v>
      </c>
      <c r="B23861" s="2" t="s">
        <v>27774</v>
      </c>
      <c r="C23861">
        <v>10.048799999999998</v>
      </c>
    </row>
    <row r="23862" spans="1:3">
      <c r="A23862" s="3" t="s">
        <v>31333</v>
      </c>
      <c r="B23862" s="2" t="s">
        <v>27774</v>
      </c>
      <c r="C23862">
        <v>10.267200000000001</v>
      </c>
    </row>
    <row r="23863" spans="1:3">
      <c r="A23863" s="3" t="s">
        <v>31334</v>
      </c>
      <c r="B23863" s="2" t="s">
        <v>27774</v>
      </c>
      <c r="C23863">
        <v>4.8335999999999997</v>
      </c>
    </row>
    <row r="23864" spans="1:3">
      <c r="A23864" s="3" t="s">
        <v>31335</v>
      </c>
      <c r="B23864" s="2" t="s">
        <v>27774</v>
      </c>
      <c r="C23864">
        <v>5.8008000000000006</v>
      </c>
    </row>
    <row r="23865" spans="1:3">
      <c r="A23865" s="3" t="s">
        <v>31336</v>
      </c>
      <c r="B23865" s="2" t="s">
        <v>27774</v>
      </c>
      <c r="C23865">
        <v>7.3319999999999999</v>
      </c>
    </row>
    <row r="23866" spans="1:3">
      <c r="A23866" s="3" t="s">
        <v>31337</v>
      </c>
      <c r="B23866" s="2" t="s">
        <v>27774</v>
      </c>
      <c r="C23866">
        <v>8.2943999999999996</v>
      </c>
    </row>
    <row r="23867" spans="1:3">
      <c r="A23867" s="3" t="s">
        <v>31338</v>
      </c>
      <c r="B23867" s="2" t="s">
        <v>27793</v>
      </c>
      <c r="C23867">
        <v>2.4792000000000001</v>
      </c>
    </row>
    <row r="23868" spans="1:3">
      <c r="A23868" s="3" t="s">
        <v>31339</v>
      </c>
      <c r="B23868" s="2" t="s">
        <v>27793</v>
      </c>
      <c r="C23868">
        <v>2.7791999999999999</v>
      </c>
    </row>
    <row r="23869" spans="1:3">
      <c r="A23869" s="3" t="s">
        <v>31340</v>
      </c>
      <c r="B23869" s="2" t="s">
        <v>27793</v>
      </c>
      <c r="C23869">
        <v>3.0144000000000002</v>
      </c>
    </row>
    <row r="23870" spans="1:3">
      <c r="A23870" s="3" t="s">
        <v>31341</v>
      </c>
      <c r="B23870" s="2" t="s">
        <v>27793</v>
      </c>
      <c r="C23870">
        <v>3.0720000000000001</v>
      </c>
    </row>
    <row r="23871" spans="1:3">
      <c r="A23871" s="3" t="s">
        <v>31342</v>
      </c>
      <c r="B23871" s="2" t="s">
        <v>27793</v>
      </c>
      <c r="C23871">
        <v>3.2687999999999997</v>
      </c>
    </row>
    <row r="23872" spans="1:3">
      <c r="A23872" s="3" t="s">
        <v>31343</v>
      </c>
      <c r="B23872" s="2" t="s">
        <v>27793</v>
      </c>
      <c r="C23872">
        <v>3.9456000000000002</v>
      </c>
    </row>
    <row r="23873" spans="1:3">
      <c r="A23873" s="3" t="s">
        <v>31344</v>
      </c>
      <c r="B23873" s="2" t="s">
        <v>27793</v>
      </c>
      <c r="C23873">
        <v>2.7120000000000002</v>
      </c>
    </row>
    <row r="23874" spans="1:3">
      <c r="A23874" s="3" t="s">
        <v>31345</v>
      </c>
      <c r="B23874" s="2" t="s">
        <v>27793</v>
      </c>
      <c r="C23874">
        <v>2.9039999999999999</v>
      </c>
    </row>
    <row r="23875" spans="1:3">
      <c r="A23875" s="3" t="s">
        <v>31346</v>
      </c>
      <c r="B23875" s="2" t="s">
        <v>27793</v>
      </c>
      <c r="C23875">
        <v>3.0720000000000001</v>
      </c>
    </row>
    <row r="23876" spans="1:3">
      <c r="A23876" s="3" t="s">
        <v>31347</v>
      </c>
      <c r="B23876" s="2" t="s">
        <v>27793</v>
      </c>
      <c r="C23876">
        <v>3.2879999999999998</v>
      </c>
    </row>
    <row r="23877" spans="1:3">
      <c r="A23877" s="3" t="s">
        <v>31348</v>
      </c>
      <c r="B23877" s="2" t="s">
        <v>27793</v>
      </c>
      <c r="C23877">
        <v>4.0367999999999995</v>
      </c>
    </row>
    <row r="23878" spans="1:3">
      <c r="A23878" s="3" t="s">
        <v>31349</v>
      </c>
      <c r="B23878" s="2" t="s">
        <v>31350</v>
      </c>
      <c r="C23878">
        <v>1.7303999999999999</v>
      </c>
    </row>
    <row r="23879" spans="1:3">
      <c r="A23879" s="3" t="s">
        <v>31351</v>
      </c>
      <c r="B23879" s="2" t="s">
        <v>31352</v>
      </c>
      <c r="C23879">
        <v>14.222399999999999</v>
      </c>
    </row>
    <row r="23880" spans="1:3">
      <c r="A23880" s="3" t="s">
        <v>31353</v>
      </c>
      <c r="B23880" s="2" t="s">
        <v>31352</v>
      </c>
      <c r="C23880">
        <v>15.201600000000001</v>
      </c>
    </row>
    <row r="23881" spans="1:3">
      <c r="A23881" s="3" t="s">
        <v>6361</v>
      </c>
      <c r="B23881" s="2" t="s">
        <v>31352</v>
      </c>
      <c r="C23881">
        <v>17.663999999999998</v>
      </c>
    </row>
    <row r="23882" spans="1:3">
      <c r="A23882" s="3" t="s">
        <v>6367</v>
      </c>
      <c r="B23882" s="2" t="s">
        <v>31352</v>
      </c>
      <c r="C23882">
        <v>18.895199999999999</v>
      </c>
    </row>
    <row r="23883" spans="1:3">
      <c r="A23883" s="3" t="s">
        <v>6374</v>
      </c>
      <c r="B23883" s="2" t="s">
        <v>31352</v>
      </c>
      <c r="C23883">
        <v>24.590399999999999</v>
      </c>
    </row>
    <row r="23884" spans="1:3">
      <c r="A23884" s="3" t="s">
        <v>6380</v>
      </c>
      <c r="B23884" s="2" t="s">
        <v>31352</v>
      </c>
      <c r="C23884">
        <v>25.828800000000001</v>
      </c>
    </row>
    <row r="23885" spans="1:3">
      <c r="A23885" s="3" t="s">
        <v>31354</v>
      </c>
      <c r="B23885" s="2" t="s">
        <v>31352</v>
      </c>
      <c r="C23885">
        <v>14.879999999999999</v>
      </c>
    </row>
    <row r="23886" spans="1:3">
      <c r="A23886" s="3" t="s">
        <v>31355</v>
      </c>
      <c r="B23886" s="2" t="s">
        <v>31352</v>
      </c>
      <c r="C23886">
        <v>15.885599999999998</v>
      </c>
    </row>
    <row r="23887" spans="1:3">
      <c r="A23887" s="3" t="s">
        <v>6387</v>
      </c>
      <c r="B23887" s="2" t="s">
        <v>31352</v>
      </c>
      <c r="C23887">
        <v>18.499199999999998</v>
      </c>
    </row>
    <row r="23888" spans="1:3">
      <c r="A23888" s="3" t="s">
        <v>6393</v>
      </c>
      <c r="B23888" s="2" t="s">
        <v>31352</v>
      </c>
      <c r="C23888">
        <v>21.108000000000001</v>
      </c>
    </row>
    <row r="23889" spans="1:3">
      <c r="A23889" s="3" t="s">
        <v>6400</v>
      </c>
      <c r="B23889" s="2" t="s">
        <v>31352</v>
      </c>
      <c r="C23889">
        <v>25.276799999999998</v>
      </c>
    </row>
    <row r="23890" spans="1:3">
      <c r="A23890" s="3" t="s">
        <v>6406</v>
      </c>
      <c r="B23890" s="2" t="s">
        <v>31352</v>
      </c>
      <c r="C23890">
        <v>26.7288</v>
      </c>
    </row>
    <row r="23891" spans="1:3">
      <c r="A23891" s="3" t="s">
        <v>31356</v>
      </c>
      <c r="B23891" s="2" t="s">
        <v>31352</v>
      </c>
      <c r="C23891">
        <v>15.225599999999998</v>
      </c>
    </row>
    <row r="23892" spans="1:3">
      <c r="A23892" s="3" t="s">
        <v>31357</v>
      </c>
      <c r="B23892" s="2" t="s">
        <v>31352</v>
      </c>
      <c r="C23892">
        <v>16.586399999999998</v>
      </c>
    </row>
    <row r="23893" spans="1:3">
      <c r="A23893" s="3" t="s">
        <v>31358</v>
      </c>
      <c r="B23893" s="2" t="s">
        <v>31352</v>
      </c>
      <c r="C23893">
        <v>19.156799999999997</v>
      </c>
    </row>
    <row r="23894" spans="1:3">
      <c r="A23894" s="3" t="s">
        <v>31359</v>
      </c>
      <c r="B23894" s="2" t="s">
        <v>31352</v>
      </c>
      <c r="C23894">
        <v>23.268000000000001</v>
      </c>
    </row>
    <row r="23895" spans="1:3">
      <c r="A23895" s="3" t="s">
        <v>31360</v>
      </c>
      <c r="B23895" s="2" t="s">
        <v>31352</v>
      </c>
      <c r="C23895">
        <v>25.8888</v>
      </c>
    </row>
    <row r="23896" spans="1:3">
      <c r="A23896" s="3" t="s">
        <v>31361</v>
      </c>
      <c r="B23896" s="2" t="s">
        <v>31352</v>
      </c>
      <c r="C23896">
        <v>27.6432</v>
      </c>
    </row>
    <row r="23897" spans="1:3">
      <c r="A23897" s="3" t="s">
        <v>31362</v>
      </c>
      <c r="B23897" s="2" t="s">
        <v>31363</v>
      </c>
      <c r="C23897">
        <v>12.791999999999998</v>
      </c>
    </row>
    <row r="23898" spans="1:3">
      <c r="A23898" s="3" t="s">
        <v>31364</v>
      </c>
      <c r="B23898" s="2" t="s">
        <v>31363</v>
      </c>
      <c r="C23898">
        <v>13.687199999999999</v>
      </c>
    </row>
    <row r="23899" spans="1:3">
      <c r="A23899" s="3" t="s">
        <v>6357</v>
      </c>
      <c r="B23899" s="2" t="s">
        <v>31363</v>
      </c>
      <c r="C23899">
        <v>15.885599999999998</v>
      </c>
    </row>
    <row r="23900" spans="1:3">
      <c r="A23900" s="3" t="s">
        <v>6364</v>
      </c>
      <c r="B23900" s="2" t="s">
        <v>31363</v>
      </c>
      <c r="C23900">
        <v>17.003999999999998</v>
      </c>
    </row>
    <row r="23901" spans="1:3">
      <c r="A23901" s="3" t="s">
        <v>6370</v>
      </c>
      <c r="B23901" s="2" t="s">
        <v>31363</v>
      </c>
      <c r="C23901">
        <v>22.128</v>
      </c>
    </row>
    <row r="23902" spans="1:3">
      <c r="A23902" s="3" t="s">
        <v>6377</v>
      </c>
      <c r="B23902" s="2" t="s">
        <v>31363</v>
      </c>
      <c r="C23902">
        <v>23.268000000000001</v>
      </c>
    </row>
    <row r="23903" spans="1:3">
      <c r="A23903" s="3" t="s">
        <v>31365</v>
      </c>
      <c r="B23903" s="2" t="s">
        <v>31363</v>
      </c>
      <c r="C23903">
        <v>13.391999999999999</v>
      </c>
    </row>
    <row r="23904" spans="1:3">
      <c r="A23904" s="3" t="s">
        <v>31366</v>
      </c>
      <c r="B23904" s="2" t="s">
        <v>31363</v>
      </c>
      <c r="C23904">
        <v>14.304</v>
      </c>
    </row>
    <row r="23905" spans="1:3">
      <c r="A23905" s="3" t="s">
        <v>6383</v>
      </c>
      <c r="B23905" s="2" t="s">
        <v>31363</v>
      </c>
      <c r="C23905">
        <v>16.6632</v>
      </c>
    </row>
    <row r="23906" spans="1:3">
      <c r="A23906" s="3" t="s">
        <v>6390</v>
      </c>
      <c r="B23906" s="2" t="s">
        <v>31363</v>
      </c>
      <c r="C23906">
        <v>18.9864</v>
      </c>
    </row>
    <row r="23907" spans="1:3">
      <c r="A23907" s="3" t="s">
        <v>6396</v>
      </c>
      <c r="B23907" s="2" t="s">
        <v>31363</v>
      </c>
      <c r="C23907">
        <v>22.720800000000001</v>
      </c>
    </row>
    <row r="23908" spans="1:3">
      <c r="A23908" s="3" t="s">
        <v>6403</v>
      </c>
      <c r="B23908" s="2" t="s">
        <v>31363</v>
      </c>
      <c r="C23908">
        <v>24.050399999999996</v>
      </c>
    </row>
    <row r="23909" spans="1:3">
      <c r="A23909" s="3" t="s">
        <v>31367</v>
      </c>
      <c r="B23909" s="2" t="s">
        <v>31363</v>
      </c>
      <c r="C23909">
        <v>13.708799999999998</v>
      </c>
    </row>
    <row r="23910" spans="1:3">
      <c r="A23910" s="3" t="s">
        <v>31368</v>
      </c>
      <c r="B23910" s="2" t="s">
        <v>31363</v>
      </c>
      <c r="C23910">
        <v>14.9064</v>
      </c>
    </row>
    <row r="23911" spans="1:3">
      <c r="A23911" s="3" t="s">
        <v>31369</v>
      </c>
      <c r="B23911" s="2" t="s">
        <v>31363</v>
      </c>
      <c r="C23911">
        <v>17.256</v>
      </c>
    </row>
    <row r="23912" spans="1:3">
      <c r="A23912" s="3" t="s">
        <v>31370</v>
      </c>
      <c r="B23912" s="2" t="s">
        <v>31363</v>
      </c>
      <c r="C23912">
        <v>20.9376</v>
      </c>
    </row>
    <row r="23913" spans="1:3">
      <c r="A23913" s="3" t="s">
        <v>31371</v>
      </c>
      <c r="B23913" s="2" t="s">
        <v>31363</v>
      </c>
      <c r="C23913">
        <v>23.303999999999998</v>
      </c>
    </row>
    <row r="23914" spans="1:3">
      <c r="A23914" s="3" t="s">
        <v>31372</v>
      </c>
      <c r="B23914" s="2" t="s">
        <v>31363</v>
      </c>
      <c r="C23914">
        <v>24.871199999999998</v>
      </c>
    </row>
    <row r="23915" spans="1:3">
      <c r="A23915" s="3" t="s">
        <v>31373</v>
      </c>
      <c r="B23915" s="2" t="s">
        <v>27805</v>
      </c>
      <c r="C23915">
        <v>14.767199999999999</v>
      </c>
    </row>
    <row r="23916" spans="1:3">
      <c r="A23916" s="3" t="s">
        <v>31374</v>
      </c>
      <c r="B23916" s="2" t="s">
        <v>27805</v>
      </c>
      <c r="C23916">
        <v>15.520799999999999</v>
      </c>
    </row>
    <row r="23917" spans="1:3">
      <c r="A23917" s="3" t="s">
        <v>31375</v>
      </c>
      <c r="B23917" s="2" t="s">
        <v>27805</v>
      </c>
      <c r="C23917">
        <v>37.0944</v>
      </c>
    </row>
    <row r="23918" spans="1:3">
      <c r="A23918" s="3" t="s">
        <v>31376</v>
      </c>
      <c r="B23918" s="2" t="s">
        <v>27805</v>
      </c>
      <c r="C23918">
        <v>45.407999999999994</v>
      </c>
    </row>
    <row r="23919" spans="1:3">
      <c r="A23919" s="3" t="s">
        <v>31377</v>
      </c>
      <c r="B23919" s="2" t="s">
        <v>27805</v>
      </c>
      <c r="C23919">
        <v>59.3688</v>
      </c>
    </row>
    <row r="23920" spans="1:3">
      <c r="A23920" s="3" t="s">
        <v>31378</v>
      </c>
      <c r="B23920" s="2" t="s">
        <v>27805</v>
      </c>
      <c r="C23920">
        <v>69.8232</v>
      </c>
    </row>
    <row r="23921" spans="1:3">
      <c r="A23921" s="3" t="s">
        <v>31379</v>
      </c>
      <c r="B23921" s="2" t="s">
        <v>27805</v>
      </c>
      <c r="C23921">
        <v>8.5991999999999997</v>
      </c>
    </row>
    <row r="23922" spans="1:3">
      <c r="A23922" s="3" t="s">
        <v>31380</v>
      </c>
      <c r="B23922" s="2" t="s">
        <v>27805</v>
      </c>
      <c r="C23922">
        <v>9.1175999999999995</v>
      </c>
    </row>
    <row r="23923" spans="1:3">
      <c r="A23923" s="3" t="s">
        <v>31381</v>
      </c>
      <c r="B23923" s="2" t="s">
        <v>27805</v>
      </c>
      <c r="C23923">
        <v>10.075199999999999</v>
      </c>
    </row>
    <row r="23924" spans="1:3">
      <c r="A23924" s="3" t="s">
        <v>31382</v>
      </c>
      <c r="B23924" s="2" t="s">
        <v>27805</v>
      </c>
      <c r="C23924">
        <v>10.653599999999999</v>
      </c>
    </row>
    <row r="23925" spans="1:3">
      <c r="A23925" s="3" t="s">
        <v>31383</v>
      </c>
      <c r="B23925" s="2" t="s">
        <v>27805</v>
      </c>
      <c r="C23925">
        <v>11.1576</v>
      </c>
    </row>
    <row r="23926" spans="1:3">
      <c r="A23926" s="3" t="s">
        <v>31384</v>
      </c>
      <c r="B23926" s="2" t="s">
        <v>27805</v>
      </c>
      <c r="C23926">
        <v>12.4392</v>
      </c>
    </row>
    <row r="23927" spans="1:3">
      <c r="A23927" s="3" t="s">
        <v>31385</v>
      </c>
      <c r="B23927" s="2" t="s">
        <v>27805</v>
      </c>
      <c r="C23927">
        <v>32.671199999999999</v>
      </c>
    </row>
    <row r="23928" spans="1:3">
      <c r="A23928" s="3" t="s">
        <v>31386</v>
      </c>
      <c r="B23928" s="2" t="s">
        <v>27805</v>
      </c>
      <c r="C23928">
        <v>42.736799999999995</v>
      </c>
    </row>
    <row r="23929" spans="1:3">
      <c r="A23929" s="3" t="s">
        <v>31387</v>
      </c>
      <c r="B23929" s="2" t="s">
        <v>27805</v>
      </c>
      <c r="C23929">
        <v>50.258399999999995</v>
      </c>
    </row>
    <row r="23930" spans="1:3">
      <c r="A23930" s="3" t="s">
        <v>31388</v>
      </c>
      <c r="B23930" s="2" t="s">
        <v>27805</v>
      </c>
      <c r="C23930">
        <v>9.5543999999999993</v>
      </c>
    </row>
    <row r="23931" spans="1:3">
      <c r="A23931" s="3" t="s">
        <v>31389</v>
      </c>
      <c r="B23931" s="2" t="s">
        <v>27805</v>
      </c>
      <c r="C23931">
        <v>10.1304</v>
      </c>
    </row>
    <row r="23932" spans="1:3">
      <c r="A23932" s="3" t="s">
        <v>31390</v>
      </c>
      <c r="B23932" s="2" t="s">
        <v>27805</v>
      </c>
      <c r="C23932">
        <v>11.1936</v>
      </c>
    </row>
    <row r="23933" spans="1:3">
      <c r="A23933" s="3" t="s">
        <v>31391</v>
      </c>
      <c r="B23933" s="2" t="s">
        <v>27805</v>
      </c>
      <c r="C23933">
        <v>11.8368</v>
      </c>
    </row>
    <row r="23934" spans="1:3">
      <c r="A23934" s="3" t="s">
        <v>31392</v>
      </c>
      <c r="B23934" s="2" t="s">
        <v>27805</v>
      </c>
      <c r="C23934">
        <v>12.395999999999999</v>
      </c>
    </row>
    <row r="23935" spans="1:3">
      <c r="A23935" s="3" t="s">
        <v>31393</v>
      </c>
      <c r="B23935" s="2" t="s">
        <v>27805</v>
      </c>
      <c r="C23935">
        <v>13.824</v>
      </c>
    </row>
    <row r="23936" spans="1:3">
      <c r="A23936" s="3" t="s">
        <v>31394</v>
      </c>
      <c r="B23936" s="2" t="s">
        <v>27805</v>
      </c>
      <c r="C23936">
        <v>36.3048</v>
      </c>
    </row>
    <row r="23937" spans="1:3">
      <c r="A23937" s="3" t="s">
        <v>31395</v>
      </c>
      <c r="B23937" s="2" t="s">
        <v>27805</v>
      </c>
      <c r="C23937">
        <v>47.4816</v>
      </c>
    </row>
    <row r="23938" spans="1:3">
      <c r="A23938" s="3" t="s">
        <v>31396</v>
      </c>
      <c r="B23938" s="2" t="s">
        <v>27805</v>
      </c>
      <c r="C23938">
        <v>55.847999999999992</v>
      </c>
    </row>
    <row r="23939" spans="1:3">
      <c r="A23939" s="3" t="s">
        <v>31397</v>
      </c>
      <c r="B23939" s="2" t="s">
        <v>27805</v>
      </c>
      <c r="C23939">
        <v>12.311999999999999</v>
      </c>
    </row>
    <row r="23940" spans="1:3">
      <c r="A23940" s="3" t="s">
        <v>31398</v>
      </c>
      <c r="B23940" s="2" t="s">
        <v>27805</v>
      </c>
      <c r="C23940">
        <v>13.02</v>
      </c>
    </row>
    <row r="23941" spans="1:3">
      <c r="A23941" s="3" t="s">
        <v>31399</v>
      </c>
      <c r="B23941" s="2" t="s">
        <v>27805</v>
      </c>
      <c r="C23941">
        <v>13.639199999999999</v>
      </c>
    </row>
    <row r="23942" spans="1:3">
      <c r="A23942" s="3" t="s">
        <v>31400</v>
      </c>
      <c r="B23942" s="2" t="s">
        <v>27805</v>
      </c>
      <c r="C23942">
        <v>15.204000000000001</v>
      </c>
    </row>
    <row r="23943" spans="1:3">
      <c r="A23943" s="3" t="s">
        <v>31401</v>
      </c>
      <c r="B23943" s="2" t="s">
        <v>27805</v>
      </c>
      <c r="C23943">
        <v>39.928800000000003</v>
      </c>
    </row>
    <row r="23944" spans="1:3">
      <c r="A23944" s="3" t="s">
        <v>31402</v>
      </c>
      <c r="B23944" s="2" t="s">
        <v>27805</v>
      </c>
      <c r="C23944">
        <v>52.226399999999998</v>
      </c>
    </row>
    <row r="23945" spans="1:3">
      <c r="A23945" s="3" t="s">
        <v>31403</v>
      </c>
      <c r="B23945" s="2" t="s">
        <v>27805</v>
      </c>
      <c r="C23945">
        <v>61.430399999999999</v>
      </c>
    </row>
    <row r="23946" spans="1:3">
      <c r="A23946" s="3" t="s">
        <v>31404</v>
      </c>
      <c r="B23946" s="2" t="s">
        <v>31405</v>
      </c>
      <c r="C23946">
        <v>2.6520000000000001</v>
      </c>
    </row>
    <row r="23947" spans="1:3">
      <c r="A23947" s="3" t="s">
        <v>6358</v>
      </c>
      <c r="B23947" s="2" t="s">
        <v>31405</v>
      </c>
      <c r="C23947">
        <v>3.0671999999999997</v>
      </c>
    </row>
    <row r="23948" spans="1:3">
      <c r="A23948" s="3" t="s">
        <v>6371</v>
      </c>
      <c r="B23948" s="2" t="s">
        <v>31405</v>
      </c>
      <c r="C23948">
        <v>3.4295999999999998</v>
      </c>
    </row>
    <row r="23949" spans="1:3">
      <c r="A23949" s="3" t="s">
        <v>31406</v>
      </c>
      <c r="B23949" s="2" t="s">
        <v>31405</v>
      </c>
      <c r="C23949">
        <v>2.8295999999999997</v>
      </c>
    </row>
    <row r="23950" spans="1:3">
      <c r="A23950" s="3" t="s">
        <v>6384</v>
      </c>
      <c r="B23950" s="2" t="s">
        <v>31405</v>
      </c>
      <c r="C23950">
        <v>3.1104000000000003</v>
      </c>
    </row>
    <row r="23951" spans="1:3">
      <c r="A23951" s="3" t="s">
        <v>6397</v>
      </c>
      <c r="B23951" s="2" t="s">
        <v>31405</v>
      </c>
      <c r="C23951">
        <v>3.4607999999999999</v>
      </c>
    </row>
    <row r="23952" spans="1:3">
      <c r="A23952" s="3" t="s">
        <v>31407</v>
      </c>
      <c r="B23952" s="2" t="s">
        <v>31405</v>
      </c>
      <c r="C23952">
        <v>2.9039999999999999</v>
      </c>
    </row>
    <row r="23953" spans="1:3">
      <c r="A23953" s="3" t="s">
        <v>31408</v>
      </c>
      <c r="B23953" s="2" t="s">
        <v>31405</v>
      </c>
      <c r="C23953">
        <v>3.1991999999999998</v>
      </c>
    </row>
    <row r="23954" spans="1:3">
      <c r="A23954" s="3" t="s">
        <v>31409</v>
      </c>
      <c r="B23954" s="2" t="s">
        <v>31405</v>
      </c>
      <c r="C23954">
        <v>3.5183999999999997</v>
      </c>
    </row>
    <row r="23955" spans="1:3">
      <c r="A23955" s="3" t="s">
        <v>31410</v>
      </c>
      <c r="B23955" s="2" t="s">
        <v>31411</v>
      </c>
      <c r="C23955">
        <v>0.92639999999999989</v>
      </c>
    </row>
    <row r="23956" spans="1:3">
      <c r="A23956" s="3" t="s">
        <v>31412</v>
      </c>
      <c r="B23956" s="2" t="s">
        <v>27837</v>
      </c>
      <c r="C23956">
        <v>0.33359999999999995</v>
      </c>
    </row>
    <row r="23957" spans="1:3">
      <c r="A23957" s="3" t="s">
        <v>31413</v>
      </c>
      <c r="B23957" s="2" t="s">
        <v>31411</v>
      </c>
      <c r="C23957">
        <v>1.3295999999999999</v>
      </c>
    </row>
    <row r="23958" spans="1:3">
      <c r="A23958" s="3" t="s">
        <v>31414</v>
      </c>
      <c r="B23958" s="2" t="s">
        <v>27837</v>
      </c>
      <c r="C23958">
        <v>9.6000000000000002E-2</v>
      </c>
    </row>
    <row r="23959" spans="1:3">
      <c r="A23959" s="3" t="s">
        <v>31415</v>
      </c>
      <c r="B23959" s="2" t="s">
        <v>31411</v>
      </c>
      <c r="C23959">
        <v>0.50639999999999996</v>
      </c>
    </row>
    <row r="23960" spans="1:3">
      <c r="A23960" s="3" t="s">
        <v>6595</v>
      </c>
      <c r="B23960" s="2" t="s">
        <v>27837</v>
      </c>
      <c r="C23960">
        <v>0.108</v>
      </c>
    </row>
    <row r="23961" spans="1:3">
      <c r="A23961" s="3" t="s">
        <v>6442</v>
      </c>
      <c r="B23961" s="2" t="s">
        <v>27837</v>
      </c>
      <c r="C23961">
        <v>0.13919999999999999</v>
      </c>
    </row>
    <row r="23962" spans="1:3">
      <c r="A23962" s="3" t="s">
        <v>31416</v>
      </c>
      <c r="B23962" s="2" t="s">
        <v>27837</v>
      </c>
      <c r="C23962">
        <v>0.22799999999999998</v>
      </c>
    </row>
    <row r="23963" spans="1:3">
      <c r="A23963" s="3" t="s">
        <v>31417</v>
      </c>
      <c r="B23963" s="2" t="s">
        <v>31411</v>
      </c>
      <c r="C23963">
        <v>0.72960000000000003</v>
      </c>
    </row>
    <row r="23964" spans="1:3">
      <c r="A23964" s="3" t="s">
        <v>31418</v>
      </c>
      <c r="B23964" s="2" t="s">
        <v>27837</v>
      </c>
      <c r="C23964">
        <v>0.24479999999999999</v>
      </c>
    </row>
    <row r="23965" spans="1:3">
      <c r="A23965" s="3" t="s">
        <v>31419</v>
      </c>
      <c r="B23965" s="2" t="s">
        <v>27839</v>
      </c>
      <c r="C23965">
        <v>1.6776</v>
      </c>
    </row>
    <row r="23966" spans="1:3">
      <c r="A23966" s="3" t="s">
        <v>31420</v>
      </c>
      <c r="B23966" s="2" t="s">
        <v>27839</v>
      </c>
      <c r="C23966">
        <v>1.8503999999999998</v>
      </c>
    </row>
    <row r="23967" spans="1:3">
      <c r="A23967" s="3" t="s">
        <v>31421</v>
      </c>
      <c r="B23967" s="2" t="s">
        <v>27839</v>
      </c>
      <c r="C23967">
        <v>2.0304000000000002</v>
      </c>
    </row>
    <row r="23968" spans="1:3">
      <c r="A23968" s="3" t="s">
        <v>31422</v>
      </c>
      <c r="B23968" s="2" t="s">
        <v>27839</v>
      </c>
      <c r="C23968">
        <v>2.2320000000000002</v>
      </c>
    </row>
    <row r="23969" spans="1:3">
      <c r="A23969" s="3" t="s">
        <v>31423</v>
      </c>
      <c r="B23969" s="2" t="s">
        <v>27839</v>
      </c>
      <c r="C23969">
        <v>2.4144000000000001</v>
      </c>
    </row>
    <row r="23970" spans="1:3">
      <c r="A23970" s="3" t="s">
        <v>31424</v>
      </c>
      <c r="B23970" s="2" t="s">
        <v>27839</v>
      </c>
      <c r="C23970">
        <v>2.6760000000000002</v>
      </c>
    </row>
    <row r="23971" spans="1:3">
      <c r="A23971" s="3" t="s">
        <v>6761</v>
      </c>
      <c r="B23971" s="2" t="s">
        <v>27839</v>
      </c>
      <c r="C23971">
        <v>2.976</v>
      </c>
    </row>
    <row r="23972" spans="1:3">
      <c r="A23972" s="3" t="s">
        <v>31425</v>
      </c>
      <c r="B23972" s="2" t="s">
        <v>27847</v>
      </c>
      <c r="C23972">
        <v>0.43680000000000002</v>
      </c>
    </row>
    <row r="23973" spans="1:3">
      <c r="A23973" s="3" t="s">
        <v>31426</v>
      </c>
      <c r="B23973" s="2" t="s">
        <v>27847</v>
      </c>
      <c r="C23973">
        <v>0.108</v>
      </c>
    </row>
    <row r="23974" spans="1:3">
      <c r="A23974" s="3" t="s">
        <v>31427</v>
      </c>
      <c r="B23974" s="2" t="s">
        <v>27847</v>
      </c>
      <c r="C23974">
        <v>0.17759999999999998</v>
      </c>
    </row>
    <row r="23975" spans="1:3">
      <c r="A23975" s="3" t="s">
        <v>31428</v>
      </c>
      <c r="B23975" s="2" t="s">
        <v>31429</v>
      </c>
      <c r="C23975">
        <v>1.6103999999999998</v>
      </c>
    </row>
    <row r="23976" spans="1:3">
      <c r="A23976" s="3" t="s">
        <v>31430</v>
      </c>
      <c r="B23976" s="2" t="s">
        <v>31429</v>
      </c>
      <c r="C23976">
        <v>3.3887999999999998</v>
      </c>
    </row>
    <row r="23977" spans="1:3">
      <c r="A23977" s="3" t="s">
        <v>31431</v>
      </c>
      <c r="B23977" s="2" t="s">
        <v>29517</v>
      </c>
      <c r="C23977">
        <v>1.0176000000000001</v>
      </c>
    </row>
    <row r="23978" spans="1:3">
      <c r="A23978" s="3" t="s">
        <v>31432</v>
      </c>
      <c r="B23978" s="2" t="s">
        <v>24768</v>
      </c>
      <c r="C23978">
        <v>0.63600000000000001</v>
      </c>
    </row>
    <row r="23979" spans="1:3">
      <c r="A23979" s="3" t="s">
        <v>31433</v>
      </c>
      <c r="B23979" s="2" t="s">
        <v>31434</v>
      </c>
      <c r="C23979">
        <v>1.0823999999999998</v>
      </c>
    </row>
    <row r="23980" spans="1:3">
      <c r="A23980" s="3" t="s">
        <v>31435</v>
      </c>
      <c r="B23980" s="2" t="s">
        <v>31434</v>
      </c>
      <c r="C23980">
        <v>1.0823999999999998</v>
      </c>
    </row>
    <row r="23981" spans="1:3">
      <c r="A23981" s="3" t="s">
        <v>31436</v>
      </c>
      <c r="B23981" s="2" t="s">
        <v>31434</v>
      </c>
      <c r="C23981">
        <v>0.94320000000000004</v>
      </c>
    </row>
    <row r="23982" spans="1:3">
      <c r="A23982" s="3" t="s">
        <v>31437</v>
      </c>
      <c r="B23982" s="2" t="s">
        <v>31434</v>
      </c>
      <c r="C23982">
        <v>0.80639999999999989</v>
      </c>
    </row>
    <row r="23983" spans="1:3">
      <c r="A23983" s="3" t="s">
        <v>31438</v>
      </c>
      <c r="B23983" s="2" t="s">
        <v>31434</v>
      </c>
      <c r="C23983">
        <v>2.2776000000000001</v>
      </c>
    </row>
    <row r="23984" spans="1:3">
      <c r="A23984" s="3" t="s">
        <v>31439</v>
      </c>
      <c r="B23984" s="2" t="s">
        <v>31434</v>
      </c>
      <c r="C23984">
        <v>3.4175999999999997</v>
      </c>
    </row>
    <row r="23985" spans="1:3">
      <c r="A23985" s="3" t="s">
        <v>31440</v>
      </c>
      <c r="B23985" s="2" t="s">
        <v>31434</v>
      </c>
      <c r="C23985">
        <v>3.444</v>
      </c>
    </row>
    <row r="23986" spans="1:3">
      <c r="A23986" s="3" t="s">
        <v>31441</v>
      </c>
      <c r="B23986" s="2" t="s">
        <v>31434</v>
      </c>
      <c r="C23986">
        <v>0.94320000000000004</v>
      </c>
    </row>
    <row r="23987" spans="1:3">
      <c r="A23987" s="3" t="s">
        <v>31442</v>
      </c>
      <c r="B23987" s="2" t="s">
        <v>31434</v>
      </c>
      <c r="C23987">
        <v>3.4727999999999999</v>
      </c>
    </row>
    <row r="23988" spans="1:3">
      <c r="A23988" s="3" t="s">
        <v>31443</v>
      </c>
      <c r="B23988" s="2" t="s">
        <v>31434</v>
      </c>
      <c r="C23988">
        <v>3.6671999999999998</v>
      </c>
    </row>
    <row r="23989" spans="1:3">
      <c r="A23989" s="3" t="s">
        <v>31444</v>
      </c>
      <c r="B23989" s="2" t="s">
        <v>31434</v>
      </c>
      <c r="C23989">
        <v>6.2759999999999998</v>
      </c>
    </row>
    <row r="23990" spans="1:3">
      <c r="A23990" s="3" t="s">
        <v>31445</v>
      </c>
      <c r="B23990" s="2" t="s">
        <v>27851</v>
      </c>
      <c r="C23990">
        <v>4.0488</v>
      </c>
    </row>
    <row r="23991" spans="1:3">
      <c r="A23991" s="3" t="s">
        <v>31446</v>
      </c>
      <c r="B23991" s="2" t="s">
        <v>27851</v>
      </c>
      <c r="C23991">
        <v>4.1231999999999998</v>
      </c>
    </row>
    <row r="23992" spans="1:3">
      <c r="A23992" s="3" t="s">
        <v>31447</v>
      </c>
      <c r="B23992" s="2" t="s">
        <v>27851</v>
      </c>
      <c r="C23992">
        <v>4.4112</v>
      </c>
    </row>
    <row r="23993" spans="1:3">
      <c r="A23993" s="3" t="s">
        <v>31448</v>
      </c>
      <c r="B23993" s="2" t="s">
        <v>27851</v>
      </c>
      <c r="C23993">
        <v>4.4736000000000002</v>
      </c>
    </row>
    <row r="23994" spans="1:3">
      <c r="A23994" s="3" t="s">
        <v>31449</v>
      </c>
      <c r="B23994" s="2" t="s">
        <v>27851</v>
      </c>
      <c r="C23994">
        <v>4.8624000000000001</v>
      </c>
    </row>
    <row r="23995" spans="1:3">
      <c r="A23995" s="3" t="s">
        <v>31450</v>
      </c>
      <c r="B23995" s="2" t="s">
        <v>27851</v>
      </c>
      <c r="C23995">
        <v>5.0688000000000004</v>
      </c>
    </row>
    <row r="23996" spans="1:3">
      <c r="A23996" s="3" t="s">
        <v>31451</v>
      </c>
      <c r="B23996" s="2" t="s">
        <v>27851</v>
      </c>
      <c r="C23996">
        <v>5.4383999999999997</v>
      </c>
    </row>
    <row r="23997" spans="1:3">
      <c r="A23997" s="3" t="s">
        <v>31452</v>
      </c>
      <c r="B23997" s="2" t="s">
        <v>27851</v>
      </c>
      <c r="C23997">
        <v>6.0215999999999994</v>
      </c>
    </row>
    <row r="23998" spans="1:3">
      <c r="A23998" s="3" t="s">
        <v>31453</v>
      </c>
      <c r="B23998" s="2" t="s">
        <v>27851</v>
      </c>
      <c r="C23998">
        <v>7.0559999999999992</v>
      </c>
    </row>
    <row r="23999" spans="1:3">
      <c r="A23999" s="3" t="s">
        <v>31454</v>
      </c>
      <c r="B23999" s="2" t="s">
        <v>27851</v>
      </c>
      <c r="C23999">
        <v>8.1623999999999999</v>
      </c>
    </row>
    <row r="24000" spans="1:3">
      <c r="A24000" s="3" t="s">
        <v>31455</v>
      </c>
      <c r="B24000" s="2" t="s">
        <v>27851</v>
      </c>
      <c r="C24000">
        <v>9.7080000000000002</v>
      </c>
    </row>
    <row r="24001" spans="1:3">
      <c r="A24001" s="3" t="s">
        <v>31456</v>
      </c>
      <c r="B24001" s="2" t="s">
        <v>27851</v>
      </c>
      <c r="C24001">
        <v>2.9184000000000001</v>
      </c>
    </row>
    <row r="24002" spans="1:3">
      <c r="A24002" s="3" t="s">
        <v>31457</v>
      </c>
      <c r="B24002" s="2" t="s">
        <v>27851</v>
      </c>
      <c r="C24002">
        <v>2.9927999999999999</v>
      </c>
    </row>
    <row r="24003" spans="1:3">
      <c r="A24003" s="3" t="s">
        <v>31458</v>
      </c>
      <c r="B24003" s="2" t="s">
        <v>27851</v>
      </c>
      <c r="C24003">
        <v>3.1776</v>
      </c>
    </row>
    <row r="24004" spans="1:3">
      <c r="A24004" s="3" t="s">
        <v>31459</v>
      </c>
      <c r="B24004" s="2" t="s">
        <v>27851</v>
      </c>
      <c r="C24004">
        <v>3.2159999999999997</v>
      </c>
    </row>
    <row r="24005" spans="1:3">
      <c r="A24005" s="3" t="s">
        <v>31460</v>
      </c>
      <c r="B24005" s="2" t="s">
        <v>27851</v>
      </c>
      <c r="C24005">
        <v>3.5087999999999995</v>
      </c>
    </row>
    <row r="24006" spans="1:3">
      <c r="A24006" s="3" t="s">
        <v>31461</v>
      </c>
      <c r="B24006" s="2" t="s">
        <v>27851</v>
      </c>
      <c r="C24006">
        <v>3.6431999999999998</v>
      </c>
    </row>
    <row r="24007" spans="1:3">
      <c r="A24007" s="3" t="s">
        <v>31462</v>
      </c>
      <c r="B24007" s="2" t="s">
        <v>27851</v>
      </c>
      <c r="C24007">
        <v>3.9095999999999997</v>
      </c>
    </row>
    <row r="24008" spans="1:3">
      <c r="A24008" s="3" t="s">
        <v>31463</v>
      </c>
      <c r="B24008" s="2" t="s">
        <v>27851</v>
      </c>
      <c r="C24008">
        <v>4.3440000000000003</v>
      </c>
    </row>
    <row r="24009" spans="1:3">
      <c r="A24009" s="3" t="s">
        <v>31464</v>
      </c>
      <c r="B24009" s="2" t="s">
        <v>27851</v>
      </c>
      <c r="C24009">
        <v>5.0711999999999993</v>
      </c>
    </row>
    <row r="24010" spans="1:3">
      <c r="A24010" s="3" t="s">
        <v>31465</v>
      </c>
      <c r="B24010" s="2" t="s">
        <v>27851</v>
      </c>
      <c r="C24010">
        <v>5.8824000000000005</v>
      </c>
    </row>
    <row r="24011" spans="1:3">
      <c r="A24011" s="3" t="s">
        <v>31466</v>
      </c>
      <c r="B24011" s="2" t="s">
        <v>27851</v>
      </c>
      <c r="C24011">
        <v>7.0224000000000002</v>
      </c>
    </row>
    <row r="24012" spans="1:3">
      <c r="A24012" s="3" t="s">
        <v>31467</v>
      </c>
      <c r="B24012" s="2" t="s">
        <v>27851</v>
      </c>
      <c r="C24012">
        <v>3.2399999999999998</v>
      </c>
    </row>
    <row r="24013" spans="1:3">
      <c r="A24013" s="3" t="s">
        <v>31468</v>
      </c>
      <c r="B24013" s="2" t="s">
        <v>27851</v>
      </c>
      <c r="C24013">
        <v>3.3263999999999996</v>
      </c>
    </row>
    <row r="24014" spans="1:3">
      <c r="A24014" s="3" t="s">
        <v>31469</v>
      </c>
      <c r="B24014" s="2" t="s">
        <v>27851</v>
      </c>
      <c r="C24014">
        <v>3.5327999999999999</v>
      </c>
    </row>
    <row r="24015" spans="1:3">
      <c r="A24015" s="3" t="s">
        <v>31470</v>
      </c>
      <c r="B24015" s="2" t="s">
        <v>27851</v>
      </c>
      <c r="C24015">
        <v>3.5760000000000001</v>
      </c>
    </row>
    <row r="24016" spans="1:3">
      <c r="A24016" s="3" t="s">
        <v>31471</v>
      </c>
      <c r="B24016" s="2" t="s">
        <v>27851</v>
      </c>
      <c r="C24016">
        <v>3.8952</v>
      </c>
    </row>
    <row r="24017" spans="1:3">
      <c r="A24017" s="3" t="s">
        <v>31472</v>
      </c>
      <c r="B24017" s="2" t="s">
        <v>27851</v>
      </c>
      <c r="C24017">
        <v>4.0488</v>
      </c>
    </row>
    <row r="24018" spans="1:3">
      <c r="A24018" s="3" t="s">
        <v>31473</v>
      </c>
      <c r="B24018" s="2" t="s">
        <v>27851</v>
      </c>
      <c r="C24018">
        <v>4.3487999999999998</v>
      </c>
    </row>
    <row r="24019" spans="1:3">
      <c r="A24019" s="3" t="s">
        <v>31474</v>
      </c>
      <c r="B24019" s="2" t="s">
        <v>27851</v>
      </c>
      <c r="C24019">
        <v>4.8239999999999998</v>
      </c>
    </row>
    <row r="24020" spans="1:3">
      <c r="A24020" s="3" t="s">
        <v>31475</v>
      </c>
      <c r="B24020" s="2" t="s">
        <v>27851</v>
      </c>
      <c r="C24020">
        <v>5.6352000000000002</v>
      </c>
    </row>
    <row r="24021" spans="1:3">
      <c r="A24021" s="3" t="s">
        <v>31476</v>
      </c>
      <c r="B24021" s="2" t="s">
        <v>27851</v>
      </c>
      <c r="C24021">
        <v>6.5375999999999994</v>
      </c>
    </row>
    <row r="24022" spans="1:3">
      <c r="A24022" s="3" t="s">
        <v>31477</v>
      </c>
      <c r="B24022" s="2" t="s">
        <v>27851</v>
      </c>
      <c r="C24022">
        <v>7.8023999999999996</v>
      </c>
    </row>
    <row r="24023" spans="1:3">
      <c r="A24023" s="3" t="s">
        <v>31478</v>
      </c>
      <c r="B24023" s="2" t="s">
        <v>27851</v>
      </c>
      <c r="C24023">
        <v>3.5687999999999995</v>
      </c>
    </row>
    <row r="24024" spans="1:3">
      <c r="A24024" s="3" t="s">
        <v>31479</v>
      </c>
      <c r="B24024" s="2" t="s">
        <v>27851</v>
      </c>
      <c r="C24024">
        <v>3.6623999999999999</v>
      </c>
    </row>
    <row r="24025" spans="1:3">
      <c r="A24025" s="3" t="s">
        <v>31480</v>
      </c>
      <c r="B24025" s="2" t="s">
        <v>27851</v>
      </c>
      <c r="C24025">
        <v>3.8856000000000002</v>
      </c>
    </row>
    <row r="24026" spans="1:3">
      <c r="A24026" s="3" t="s">
        <v>31481</v>
      </c>
      <c r="B24026" s="2" t="s">
        <v>27851</v>
      </c>
      <c r="C24026">
        <v>3.9359999999999995</v>
      </c>
    </row>
    <row r="24027" spans="1:3">
      <c r="A24027" s="3" t="s">
        <v>31482</v>
      </c>
      <c r="B24027" s="2" t="s">
        <v>27851</v>
      </c>
      <c r="C24027">
        <v>4.2791999999999994</v>
      </c>
    </row>
    <row r="24028" spans="1:3">
      <c r="A24028" s="3" t="s">
        <v>31483</v>
      </c>
      <c r="B24028" s="2" t="s">
        <v>27851</v>
      </c>
      <c r="C24028">
        <v>4.4568000000000003</v>
      </c>
    </row>
    <row r="24029" spans="1:3">
      <c r="A24029" s="3" t="s">
        <v>31484</v>
      </c>
      <c r="B24029" s="2" t="s">
        <v>27851</v>
      </c>
      <c r="C24029">
        <v>4.7856000000000005</v>
      </c>
    </row>
    <row r="24030" spans="1:3">
      <c r="A24030" s="3" t="s">
        <v>31485</v>
      </c>
      <c r="B24030" s="2" t="s">
        <v>27851</v>
      </c>
      <c r="C24030">
        <v>5.3064</v>
      </c>
    </row>
    <row r="24031" spans="1:3">
      <c r="A24031" s="3" t="s">
        <v>31486</v>
      </c>
      <c r="B24031" s="2" t="s">
        <v>27851</v>
      </c>
      <c r="C24031">
        <v>6.1991999999999994</v>
      </c>
    </row>
    <row r="24032" spans="1:3">
      <c r="A24032" s="3" t="s">
        <v>31487</v>
      </c>
      <c r="B24032" s="2" t="s">
        <v>27851</v>
      </c>
      <c r="C24032">
        <v>7.1904000000000003</v>
      </c>
    </row>
    <row r="24033" spans="1:3">
      <c r="A24033" s="3" t="s">
        <v>31488</v>
      </c>
      <c r="B24033" s="2" t="s">
        <v>27851</v>
      </c>
      <c r="C24033">
        <v>8.5823999999999998</v>
      </c>
    </row>
    <row r="24034" spans="1:3">
      <c r="A24034" s="3" t="s">
        <v>31489</v>
      </c>
      <c r="B24034" s="2" t="s">
        <v>31490</v>
      </c>
      <c r="C24034">
        <v>29.457599999999999</v>
      </c>
    </row>
    <row r="24035" spans="1:3">
      <c r="A24035" s="3" t="s">
        <v>31491</v>
      </c>
      <c r="B24035" s="2" t="s">
        <v>31490</v>
      </c>
      <c r="C24035">
        <v>35.188800000000001</v>
      </c>
    </row>
    <row r="24036" spans="1:3">
      <c r="A24036" s="3" t="s">
        <v>31492</v>
      </c>
      <c r="B24036" s="2" t="s">
        <v>31490</v>
      </c>
      <c r="C24036">
        <v>35.107199999999999</v>
      </c>
    </row>
    <row r="24037" spans="1:3">
      <c r="A24037" s="3" t="s">
        <v>31493</v>
      </c>
      <c r="B24037" s="2" t="s">
        <v>31490</v>
      </c>
      <c r="C24037">
        <v>39.069599999999994</v>
      </c>
    </row>
    <row r="24038" spans="1:3">
      <c r="A24038" s="3" t="s">
        <v>31494</v>
      </c>
      <c r="B24038" s="2" t="s">
        <v>31490</v>
      </c>
      <c r="C24038">
        <v>39.595199999999998</v>
      </c>
    </row>
    <row r="24039" spans="1:3">
      <c r="A24039" s="3" t="s">
        <v>31495</v>
      </c>
      <c r="B24039" s="2" t="s">
        <v>31490</v>
      </c>
      <c r="C24039">
        <v>46.677599999999998</v>
      </c>
    </row>
    <row r="24040" spans="1:3">
      <c r="A24040" s="3" t="s">
        <v>31496</v>
      </c>
      <c r="B24040" s="2" t="s">
        <v>31490</v>
      </c>
      <c r="C24040">
        <v>30.926400000000001</v>
      </c>
    </row>
    <row r="24041" spans="1:3">
      <c r="A24041" s="3" t="s">
        <v>31497</v>
      </c>
      <c r="B24041" s="2" t="s">
        <v>31490</v>
      </c>
      <c r="C24041">
        <v>36.887999999999998</v>
      </c>
    </row>
    <row r="24042" spans="1:3">
      <c r="A24042" s="3" t="s">
        <v>31498</v>
      </c>
      <c r="B24042" s="2" t="s">
        <v>31490</v>
      </c>
      <c r="C24042">
        <v>35.632799999999996</v>
      </c>
    </row>
    <row r="24043" spans="1:3">
      <c r="A24043" s="3" t="s">
        <v>31499</v>
      </c>
      <c r="B24043" s="2" t="s">
        <v>31490</v>
      </c>
      <c r="C24043">
        <v>41.947200000000002</v>
      </c>
    </row>
    <row r="24044" spans="1:3">
      <c r="A24044" s="3" t="s">
        <v>31500</v>
      </c>
      <c r="B24044" s="2" t="s">
        <v>31490</v>
      </c>
      <c r="C24044">
        <v>40.075199999999995</v>
      </c>
    </row>
    <row r="24045" spans="1:3">
      <c r="A24045" s="3" t="s">
        <v>31501</v>
      </c>
      <c r="B24045" s="2" t="s">
        <v>31490</v>
      </c>
      <c r="C24045">
        <v>49.017600000000002</v>
      </c>
    </row>
    <row r="24046" spans="1:3">
      <c r="A24046" s="3" t="s">
        <v>31502</v>
      </c>
      <c r="B24046" s="2" t="s">
        <v>31490</v>
      </c>
      <c r="C24046">
        <v>32.687999999999995</v>
      </c>
    </row>
    <row r="24047" spans="1:3">
      <c r="A24047" s="3" t="s">
        <v>31503</v>
      </c>
      <c r="B24047" s="2" t="s">
        <v>31490</v>
      </c>
      <c r="C24047">
        <v>38.680799999999998</v>
      </c>
    </row>
    <row r="24048" spans="1:3">
      <c r="A24048" s="3" t="s">
        <v>31504</v>
      </c>
      <c r="B24048" s="2" t="s">
        <v>31490</v>
      </c>
      <c r="C24048">
        <v>37.392000000000003</v>
      </c>
    </row>
    <row r="24049" spans="1:3">
      <c r="A24049" s="3" t="s">
        <v>31505</v>
      </c>
      <c r="B24049" s="2" t="s">
        <v>31490</v>
      </c>
      <c r="C24049">
        <v>44.563200000000002</v>
      </c>
    </row>
    <row r="24050" spans="1:3">
      <c r="A24050" s="3" t="s">
        <v>31506</v>
      </c>
      <c r="B24050" s="2" t="s">
        <v>31490</v>
      </c>
      <c r="C24050">
        <v>41.853599999999993</v>
      </c>
    </row>
    <row r="24051" spans="1:3">
      <c r="A24051" s="3" t="s">
        <v>31507</v>
      </c>
      <c r="B24051" s="2" t="s">
        <v>31490</v>
      </c>
      <c r="C24051">
        <v>56.244</v>
      </c>
    </row>
    <row r="24052" spans="1:3">
      <c r="A24052" s="3" t="s">
        <v>31508</v>
      </c>
      <c r="B24052" s="2" t="s">
        <v>31509</v>
      </c>
      <c r="C24052">
        <v>19.816799999999997</v>
      </c>
    </row>
    <row r="24053" spans="1:3">
      <c r="A24053" s="3" t="s">
        <v>31510</v>
      </c>
      <c r="B24053" s="2" t="s">
        <v>31511</v>
      </c>
      <c r="C24053">
        <v>8.2823999999999991</v>
      </c>
    </row>
    <row r="24054" spans="1:3">
      <c r="A24054" s="3" t="s">
        <v>31512</v>
      </c>
      <c r="B24054" s="2" t="s">
        <v>31513</v>
      </c>
      <c r="C24054">
        <v>7.1879999999999997</v>
      </c>
    </row>
    <row r="24055" spans="1:3">
      <c r="A24055" s="3" t="s">
        <v>31514</v>
      </c>
      <c r="B24055" s="2" t="s">
        <v>27916</v>
      </c>
      <c r="C24055">
        <v>3.3815999999999997</v>
      </c>
    </row>
    <row r="24056" spans="1:3">
      <c r="A24056" s="3" t="s">
        <v>31515</v>
      </c>
      <c r="B24056" s="2" t="s">
        <v>27916</v>
      </c>
      <c r="C24056">
        <v>3.7895999999999996</v>
      </c>
    </row>
    <row r="24057" spans="1:3">
      <c r="A24057" s="3" t="s">
        <v>31516</v>
      </c>
      <c r="B24057" s="2" t="s">
        <v>27916</v>
      </c>
      <c r="C24057">
        <v>4.1448</v>
      </c>
    </row>
    <row r="24058" spans="1:3">
      <c r="A24058" s="3" t="s">
        <v>31517</v>
      </c>
      <c r="B24058" s="2" t="s">
        <v>27916</v>
      </c>
      <c r="C24058">
        <v>5.2031999999999998</v>
      </c>
    </row>
    <row r="24059" spans="1:3">
      <c r="A24059" s="3" t="s">
        <v>31518</v>
      </c>
      <c r="B24059" s="2" t="s">
        <v>27916</v>
      </c>
      <c r="C24059">
        <v>6.4127999999999998</v>
      </c>
    </row>
    <row r="24060" spans="1:3">
      <c r="A24060" s="3" t="s">
        <v>31519</v>
      </c>
      <c r="B24060" s="2" t="s">
        <v>27916</v>
      </c>
      <c r="C24060">
        <v>7.3247999999999998</v>
      </c>
    </row>
    <row r="24061" spans="1:3">
      <c r="A24061" s="3" t="s">
        <v>31520</v>
      </c>
      <c r="B24061" s="2" t="s">
        <v>26016</v>
      </c>
      <c r="C24061">
        <v>2.94</v>
      </c>
    </row>
    <row r="24062" spans="1:3">
      <c r="A24062" s="3" t="s">
        <v>31521</v>
      </c>
      <c r="B24062" s="2" t="s">
        <v>26016</v>
      </c>
      <c r="C24062">
        <v>3.1751999999999998</v>
      </c>
    </row>
    <row r="24063" spans="1:3">
      <c r="A24063" s="3" t="s">
        <v>31522</v>
      </c>
      <c r="B24063" s="2" t="s">
        <v>26016</v>
      </c>
      <c r="C24063">
        <v>3.5304000000000002</v>
      </c>
    </row>
    <row r="24064" spans="1:3">
      <c r="A24064" s="3" t="s">
        <v>31523</v>
      </c>
      <c r="B24064" s="2" t="s">
        <v>27938</v>
      </c>
      <c r="C24064">
        <v>10.055999999999999</v>
      </c>
    </row>
    <row r="24065" spans="1:3">
      <c r="A24065" s="3" t="s">
        <v>31524</v>
      </c>
      <c r="B24065" s="2" t="s">
        <v>27938</v>
      </c>
      <c r="C24065">
        <v>4.3536000000000001</v>
      </c>
    </row>
    <row r="24066" spans="1:3">
      <c r="A24066" s="3" t="s">
        <v>31525</v>
      </c>
      <c r="B24066" s="2" t="s">
        <v>27938</v>
      </c>
      <c r="C24066">
        <v>5.1431999999999993</v>
      </c>
    </row>
    <row r="24067" spans="1:3">
      <c r="A24067" s="3" t="s">
        <v>31526</v>
      </c>
      <c r="B24067" s="2" t="s">
        <v>27938</v>
      </c>
      <c r="C24067">
        <v>6.3216000000000001</v>
      </c>
    </row>
    <row r="24068" spans="1:3">
      <c r="A24068" s="3" t="s">
        <v>31527</v>
      </c>
      <c r="B24068" s="2" t="s">
        <v>27938</v>
      </c>
      <c r="C24068">
        <v>6.9095999999999993</v>
      </c>
    </row>
    <row r="24069" spans="1:3">
      <c r="A24069" s="3" t="s">
        <v>31528</v>
      </c>
      <c r="B24069" s="2" t="s">
        <v>27938</v>
      </c>
      <c r="C24069">
        <v>8.3832000000000004</v>
      </c>
    </row>
    <row r="24070" spans="1:3">
      <c r="A24070" s="3" t="s">
        <v>31529</v>
      </c>
      <c r="B24070" s="2" t="s">
        <v>27945</v>
      </c>
      <c r="C24070">
        <v>2.9136000000000002</v>
      </c>
    </row>
    <row r="24071" spans="1:3">
      <c r="A24071" s="3" t="s">
        <v>31530</v>
      </c>
      <c r="B24071" s="2" t="s">
        <v>27945</v>
      </c>
      <c r="C24071">
        <v>3.1415999999999999</v>
      </c>
    </row>
    <row r="24072" spans="1:3">
      <c r="A24072" s="3" t="s">
        <v>31531</v>
      </c>
      <c r="B24072" s="2" t="s">
        <v>27945</v>
      </c>
      <c r="C24072">
        <v>3.4944000000000002</v>
      </c>
    </row>
    <row r="24073" spans="1:3">
      <c r="A24073" s="3" t="s">
        <v>31532</v>
      </c>
      <c r="B24073" s="2" t="s">
        <v>27949</v>
      </c>
      <c r="C24073">
        <v>4.3151999999999999</v>
      </c>
    </row>
    <row r="24074" spans="1:3">
      <c r="A24074" s="3" t="s">
        <v>31533</v>
      </c>
      <c r="B24074" s="2" t="s">
        <v>27949</v>
      </c>
      <c r="C24074">
        <v>5.1240000000000006</v>
      </c>
    </row>
    <row r="24075" spans="1:3">
      <c r="A24075" s="3" t="s">
        <v>31534</v>
      </c>
      <c r="B24075" s="2" t="s">
        <v>27949</v>
      </c>
      <c r="C24075">
        <v>6.2615999999999996</v>
      </c>
    </row>
    <row r="24076" spans="1:3">
      <c r="A24076" s="3" t="s">
        <v>31535</v>
      </c>
      <c r="B24076" s="2" t="s">
        <v>27949</v>
      </c>
      <c r="C24076">
        <v>6.8495999999999997</v>
      </c>
    </row>
    <row r="24077" spans="1:3">
      <c r="A24077" s="3" t="s">
        <v>31536</v>
      </c>
      <c r="B24077" s="2" t="s">
        <v>27954</v>
      </c>
      <c r="C24077">
        <v>2.1120000000000001</v>
      </c>
    </row>
    <row r="24078" spans="1:3">
      <c r="A24078" s="3" t="s">
        <v>31537</v>
      </c>
      <c r="B24078" s="2" t="s">
        <v>27954</v>
      </c>
      <c r="C24078">
        <v>2.3207999999999998</v>
      </c>
    </row>
    <row r="24079" spans="1:3">
      <c r="A24079" s="3" t="s">
        <v>6597</v>
      </c>
      <c r="B24079" s="2" t="s">
        <v>27954</v>
      </c>
      <c r="C24079">
        <v>2.484</v>
      </c>
    </row>
    <row r="24080" spans="1:3">
      <c r="A24080" s="3" t="s">
        <v>6472</v>
      </c>
      <c r="B24080" s="2" t="s">
        <v>27954</v>
      </c>
      <c r="C24080">
        <v>3.5112000000000001</v>
      </c>
    </row>
    <row r="24081" spans="1:3">
      <c r="A24081" s="3" t="s">
        <v>6603</v>
      </c>
      <c r="B24081" s="2" t="s">
        <v>27954</v>
      </c>
      <c r="C24081">
        <v>4.0440000000000005</v>
      </c>
    </row>
    <row r="24082" spans="1:3">
      <c r="A24082" s="3" t="s">
        <v>6481</v>
      </c>
      <c r="B24082" s="2" t="s">
        <v>27954</v>
      </c>
      <c r="C24082">
        <v>6.5711999999999993</v>
      </c>
    </row>
    <row r="24083" spans="1:3">
      <c r="A24083" s="3" t="s">
        <v>31538</v>
      </c>
      <c r="B24083" s="2" t="s">
        <v>27954</v>
      </c>
      <c r="C24083">
        <v>7.4808000000000003</v>
      </c>
    </row>
    <row r="24084" spans="1:3">
      <c r="A24084" s="3" t="s">
        <v>31539</v>
      </c>
      <c r="B24084" s="2" t="s">
        <v>27962</v>
      </c>
      <c r="C24084">
        <v>3.4127999999999998</v>
      </c>
    </row>
    <row r="24085" spans="1:3">
      <c r="A24085" s="3" t="s">
        <v>31540</v>
      </c>
      <c r="B24085" s="2" t="s">
        <v>27962</v>
      </c>
      <c r="C24085">
        <v>3.5423999999999998</v>
      </c>
    </row>
    <row r="24086" spans="1:3">
      <c r="A24086" s="3" t="s">
        <v>31541</v>
      </c>
      <c r="B24086" s="2" t="s">
        <v>27962</v>
      </c>
      <c r="C24086">
        <v>3.7223999999999999</v>
      </c>
    </row>
    <row r="24087" spans="1:3">
      <c r="A24087" s="3" t="s">
        <v>31542</v>
      </c>
      <c r="B24087" s="2" t="s">
        <v>27962</v>
      </c>
      <c r="C24087">
        <v>5.0447999999999995</v>
      </c>
    </row>
    <row r="24088" spans="1:3">
      <c r="A24088" s="3" t="s">
        <v>31543</v>
      </c>
      <c r="B24088" s="2" t="s">
        <v>27962</v>
      </c>
      <c r="C24088">
        <v>5.4935999999999998</v>
      </c>
    </row>
    <row r="24089" spans="1:3">
      <c r="A24089" s="3" t="s">
        <v>31544</v>
      </c>
      <c r="B24089" s="2" t="s">
        <v>27962</v>
      </c>
      <c r="C24089">
        <v>6.6383999999999999</v>
      </c>
    </row>
    <row r="24090" spans="1:3">
      <c r="A24090" s="3" t="s">
        <v>31545</v>
      </c>
      <c r="B24090" s="2" t="s">
        <v>27962</v>
      </c>
      <c r="C24090">
        <v>7.6104000000000003</v>
      </c>
    </row>
    <row r="24091" spans="1:3">
      <c r="A24091" s="3" t="s">
        <v>31546</v>
      </c>
      <c r="B24091" s="2" t="s">
        <v>27970</v>
      </c>
      <c r="C24091">
        <v>13.684800000000001</v>
      </c>
    </row>
    <row r="24092" spans="1:3">
      <c r="A24092" s="3" t="s">
        <v>31547</v>
      </c>
      <c r="B24092" s="2" t="s">
        <v>27970</v>
      </c>
      <c r="C24092">
        <v>4.4975999999999994</v>
      </c>
    </row>
    <row r="24093" spans="1:3">
      <c r="A24093" s="3" t="s">
        <v>31548</v>
      </c>
      <c r="B24093" s="2" t="s">
        <v>27970</v>
      </c>
      <c r="C24093">
        <v>7.0943999999999994</v>
      </c>
    </row>
    <row r="24094" spans="1:3">
      <c r="A24094" s="3" t="s">
        <v>31549</v>
      </c>
      <c r="B24094" s="2" t="s">
        <v>27970</v>
      </c>
      <c r="C24094">
        <v>8.6663999999999994</v>
      </c>
    </row>
    <row r="24095" spans="1:3">
      <c r="A24095" s="3" t="s">
        <v>31550</v>
      </c>
      <c r="B24095" s="2" t="s">
        <v>27970</v>
      </c>
      <c r="C24095">
        <v>9.4512</v>
      </c>
    </row>
    <row r="24096" spans="1:3">
      <c r="A24096" s="3" t="s">
        <v>31551</v>
      </c>
      <c r="B24096" s="2" t="s">
        <v>27970</v>
      </c>
      <c r="C24096">
        <v>11.409599999999999</v>
      </c>
    </row>
    <row r="24097" spans="1:3">
      <c r="A24097" s="3" t="s">
        <v>31552</v>
      </c>
      <c r="B24097" s="2" t="s">
        <v>27977</v>
      </c>
      <c r="C24097">
        <v>4.9391999999999996</v>
      </c>
    </row>
    <row r="24098" spans="1:3">
      <c r="A24098" s="3" t="s">
        <v>31553</v>
      </c>
      <c r="B24098" s="2" t="s">
        <v>27977</v>
      </c>
      <c r="C24098">
        <v>5.2872000000000003</v>
      </c>
    </row>
    <row r="24099" spans="1:3">
      <c r="A24099" s="3" t="s">
        <v>31554</v>
      </c>
      <c r="B24099" s="2" t="s">
        <v>27977</v>
      </c>
      <c r="C24099">
        <v>6.1151999999999997</v>
      </c>
    </row>
    <row r="24100" spans="1:3">
      <c r="A24100" s="3" t="s">
        <v>31555</v>
      </c>
      <c r="B24100" s="2" t="s">
        <v>27977</v>
      </c>
      <c r="C24100">
        <v>7.0295999999999994</v>
      </c>
    </row>
    <row r="24101" spans="1:3">
      <c r="A24101" s="3" t="s">
        <v>31556</v>
      </c>
      <c r="B24101" s="2" t="s">
        <v>27977</v>
      </c>
      <c r="C24101">
        <v>8.2872000000000003</v>
      </c>
    </row>
    <row r="24102" spans="1:3">
      <c r="A24102" s="3" t="s">
        <v>31557</v>
      </c>
      <c r="B24102" s="2" t="s">
        <v>27977</v>
      </c>
      <c r="C24102">
        <v>8.764800000000001</v>
      </c>
    </row>
    <row r="24103" spans="1:3">
      <c r="A24103" s="3" t="s">
        <v>31558</v>
      </c>
      <c r="B24103" s="2" t="s">
        <v>27984</v>
      </c>
      <c r="C24103">
        <v>1.1039999999999999</v>
      </c>
    </row>
    <row r="24104" spans="1:3">
      <c r="A24104" s="3" t="s">
        <v>31559</v>
      </c>
      <c r="B24104" s="2" t="s">
        <v>27984</v>
      </c>
      <c r="C24104">
        <v>1.5</v>
      </c>
    </row>
    <row r="24105" spans="1:3">
      <c r="A24105" s="3" t="s">
        <v>31560</v>
      </c>
      <c r="B24105" s="2" t="s">
        <v>27984</v>
      </c>
      <c r="C24105">
        <v>1.9823999999999999</v>
      </c>
    </row>
    <row r="24106" spans="1:3">
      <c r="A24106" s="3" t="s">
        <v>31561</v>
      </c>
      <c r="B24106" s="2" t="s">
        <v>27984</v>
      </c>
      <c r="C24106">
        <v>2.5271999999999997</v>
      </c>
    </row>
    <row r="24107" spans="1:3">
      <c r="A24107" s="3" t="s">
        <v>31562</v>
      </c>
      <c r="B24107" s="2" t="s">
        <v>27984</v>
      </c>
      <c r="C24107">
        <v>3.1295999999999995</v>
      </c>
    </row>
    <row r="24108" spans="1:3">
      <c r="A24108" s="3" t="s">
        <v>31563</v>
      </c>
      <c r="B24108" s="2" t="s">
        <v>27984</v>
      </c>
      <c r="C24108">
        <v>6.4488000000000003</v>
      </c>
    </row>
    <row r="24109" spans="1:3">
      <c r="A24109" s="3" t="s">
        <v>31564</v>
      </c>
      <c r="B24109" s="2" t="s">
        <v>27984</v>
      </c>
      <c r="C24109">
        <v>7.3415999999999997</v>
      </c>
    </row>
    <row r="24110" spans="1:3">
      <c r="A24110" s="3" t="s">
        <v>31565</v>
      </c>
      <c r="B24110" s="2" t="s">
        <v>31566</v>
      </c>
      <c r="C24110">
        <v>215.51519999999999</v>
      </c>
    </row>
    <row r="24111" spans="1:3">
      <c r="A24111" s="3" t="s">
        <v>31567</v>
      </c>
      <c r="B24111" s="2" t="s">
        <v>31566</v>
      </c>
      <c r="C24111">
        <v>242.03280000000001</v>
      </c>
    </row>
    <row r="24112" spans="1:3">
      <c r="A24112" s="3" t="s">
        <v>31568</v>
      </c>
      <c r="B24112" s="2" t="s">
        <v>31566</v>
      </c>
      <c r="C24112">
        <v>275.19600000000003</v>
      </c>
    </row>
    <row r="24113" spans="1:3">
      <c r="A24113" s="3" t="s">
        <v>31569</v>
      </c>
      <c r="B24113" s="2" t="s">
        <v>25039</v>
      </c>
      <c r="C24113">
        <v>7.7280000000000006</v>
      </c>
    </row>
    <row r="24114" spans="1:3">
      <c r="A24114" s="3" t="s">
        <v>31570</v>
      </c>
      <c r="B24114" s="2" t="s">
        <v>25036</v>
      </c>
      <c r="C24114">
        <v>0.96239999999999992</v>
      </c>
    </row>
    <row r="24115" spans="1:3">
      <c r="A24115" s="3" t="s">
        <v>31571</v>
      </c>
      <c r="B24115" s="2" t="s">
        <v>25039</v>
      </c>
      <c r="C24115">
        <v>0.8952</v>
      </c>
    </row>
    <row r="24116" spans="1:3">
      <c r="A24116" s="3" t="s">
        <v>31572</v>
      </c>
      <c r="B24116" s="2" t="s">
        <v>25036</v>
      </c>
      <c r="C24116">
        <v>1.0535999999999999</v>
      </c>
    </row>
    <row r="24117" spans="1:3">
      <c r="A24117" s="3" t="s">
        <v>31573</v>
      </c>
      <c r="B24117" s="2" t="s">
        <v>25039</v>
      </c>
      <c r="C24117">
        <v>1.0656000000000001</v>
      </c>
    </row>
    <row r="24118" spans="1:3">
      <c r="A24118" s="3" t="s">
        <v>31574</v>
      </c>
      <c r="B24118" s="2" t="s">
        <v>25036</v>
      </c>
      <c r="C24118">
        <v>1.4423999999999999</v>
      </c>
    </row>
    <row r="24119" spans="1:3">
      <c r="A24119" s="3" t="s">
        <v>31575</v>
      </c>
      <c r="B24119" s="2" t="s">
        <v>25036</v>
      </c>
      <c r="C24119">
        <v>1.5264</v>
      </c>
    </row>
    <row r="24120" spans="1:3">
      <c r="A24120" s="3" t="s">
        <v>31576</v>
      </c>
      <c r="B24120" s="2" t="s">
        <v>25039</v>
      </c>
      <c r="C24120">
        <v>1.3056000000000001</v>
      </c>
    </row>
    <row r="24121" spans="1:3">
      <c r="A24121" s="3" t="s">
        <v>31577</v>
      </c>
      <c r="B24121" s="2" t="s">
        <v>25039</v>
      </c>
      <c r="C24121">
        <v>1.4423999999999999</v>
      </c>
    </row>
    <row r="24122" spans="1:3">
      <c r="A24122" s="3" t="s">
        <v>31578</v>
      </c>
      <c r="B24122" s="2" t="s">
        <v>25036</v>
      </c>
      <c r="C24122">
        <v>1.6943999999999999</v>
      </c>
    </row>
    <row r="24123" spans="1:3">
      <c r="A24123" s="3" t="s">
        <v>31579</v>
      </c>
      <c r="B24123" s="2" t="s">
        <v>25039</v>
      </c>
      <c r="C24123">
        <v>1.5576000000000001</v>
      </c>
    </row>
    <row r="24124" spans="1:3">
      <c r="A24124" s="3" t="s">
        <v>31580</v>
      </c>
      <c r="B24124" s="2" t="s">
        <v>25036</v>
      </c>
      <c r="C24124">
        <v>1.8335999999999999</v>
      </c>
    </row>
    <row r="24125" spans="1:3">
      <c r="A24125" s="3" t="s">
        <v>31581</v>
      </c>
      <c r="B24125" s="2" t="s">
        <v>25039</v>
      </c>
      <c r="C24125">
        <v>1.6392</v>
      </c>
    </row>
    <row r="24126" spans="1:3">
      <c r="A24126" s="3" t="s">
        <v>31582</v>
      </c>
      <c r="B24126" s="2" t="s">
        <v>25036</v>
      </c>
      <c r="C24126">
        <v>1.9991999999999999</v>
      </c>
    </row>
    <row r="24127" spans="1:3">
      <c r="A24127" s="3" t="s">
        <v>31583</v>
      </c>
      <c r="B24127" s="2" t="s">
        <v>25039</v>
      </c>
      <c r="C24127">
        <v>1.6943999999999999</v>
      </c>
    </row>
    <row r="24128" spans="1:3">
      <c r="A24128" s="3" t="s">
        <v>31584</v>
      </c>
      <c r="B24128" s="2" t="s">
        <v>25036</v>
      </c>
      <c r="C24128">
        <v>2.4432</v>
      </c>
    </row>
    <row r="24129" spans="1:3">
      <c r="A24129" s="3" t="s">
        <v>31585</v>
      </c>
      <c r="B24129" s="2" t="s">
        <v>25039</v>
      </c>
      <c r="C24129">
        <v>2.1671999999999998</v>
      </c>
    </row>
    <row r="24130" spans="1:3">
      <c r="A24130" s="3" t="s">
        <v>31586</v>
      </c>
      <c r="B24130" s="2" t="s">
        <v>25036</v>
      </c>
      <c r="C24130">
        <v>2.556</v>
      </c>
    </row>
    <row r="24131" spans="1:3">
      <c r="A24131" s="3" t="s">
        <v>31587</v>
      </c>
      <c r="B24131" s="2" t="s">
        <v>25036</v>
      </c>
      <c r="C24131">
        <v>2.6928000000000001</v>
      </c>
    </row>
    <row r="24132" spans="1:3">
      <c r="A24132" s="3" t="s">
        <v>31588</v>
      </c>
      <c r="B24132" s="2" t="s">
        <v>25039</v>
      </c>
      <c r="C24132">
        <v>2.6928000000000001</v>
      </c>
    </row>
    <row r="24133" spans="1:3">
      <c r="A24133" s="3" t="s">
        <v>31589</v>
      </c>
      <c r="B24133" s="2" t="s">
        <v>25036</v>
      </c>
      <c r="C24133">
        <v>3.1656</v>
      </c>
    </row>
    <row r="24134" spans="1:3">
      <c r="A24134" s="3" t="s">
        <v>31590</v>
      </c>
      <c r="B24134" s="2" t="s">
        <v>25036</v>
      </c>
      <c r="C24134">
        <v>3.3336000000000001</v>
      </c>
    </row>
    <row r="24135" spans="1:3">
      <c r="A24135" s="3" t="s">
        <v>31591</v>
      </c>
      <c r="B24135" s="2" t="s">
        <v>25039</v>
      </c>
      <c r="C24135">
        <v>3.1391999999999998</v>
      </c>
    </row>
    <row r="24136" spans="1:3">
      <c r="A24136" s="3" t="s">
        <v>31592</v>
      </c>
      <c r="B24136" s="2" t="s">
        <v>25036</v>
      </c>
      <c r="C24136">
        <v>3.6095999999999995</v>
      </c>
    </row>
    <row r="24137" spans="1:3">
      <c r="A24137" s="3" t="s">
        <v>31593</v>
      </c>
      <c r="B24137" s="2" t="s">
        <v>25039</v>
      </c>
      <c r="C24137">
        <v>3.4175999999999997</v>
      </c>
    </row>
    <row r="24138" spans="1:3">
      <c r="A24138" s="3" t="s">
        <v>31594</v>
      </c>
      <c r="B24138" s="2" t="s">
        <v>25036</v>
      </c>
      <c r="C24138">
        <v>3.8063999999999996</v>
      </c>
    </row>
    <row r="24139" spans="1:3">
      <c r="A24139" s="3" t="s">
        <v>31595</v>
      </c>
      <c r="B24139" s="2" t="s">
        <v>25039</v>
      </c>
      <c r="C24139">
        <v>3.4727999999999999</v>
      </c>
    </row>
    <row r="24140" spans="1:3">
      <c r="A24140" s="3" t="s">
        <v>31596</v>
      </c>
      <c r="B24140" s="2" t="s">
        <v>25036</v>
      </c>
      <c r="C24140">
        <v>4.0559999999999992</v>
      </c>
    </row>
    <row r="24141" spans="1:3">
      <c r="A24141" s="3" t="s">
        <v>31597</v>
      </c>
      <c r="B24141" s="2" t="s">
        <v>25039</v>
      </c>
      <c r="C24141">
        <v>3.6671999999999998</v>
      </c>
    </row>
    <row r="24142" spans="1:3">
      <c r="A24142" s="3" t="s">
        <v>31598</v>
      </c>
      <c r="B24142" s="2" t="s">
        <v>25036</v>
      </c>
      <c r="C24142">
        <v>4.2504</v>
      </c>
    </row>
    <row r="24143" spans="1:3">
      <c r="A24143" s="3" t="s">
        <v>31599</v>
      </c>
      <c r="B24143" s="2" t="s">
        <v>25039</v>
      </c>
      <c r="C24143">
        <v>4.2240000000000002</v>
      </c>
    </row>
    <row r="24144" spans="1:3">
      <c r="A24144" s="3" t="s">
        <v>31600</v>
      </c>
      <c r="B24144" s="2" t="s">
        <v>25036</v>
      </c>
      <c r="C24144">
        <v>5.0831999999999997</v>
      </c>
    </row>
    <row r="24145" spans="1:3">
      <c r="A24145" s="3" t="s">
        <v>31601</v>
      </c>
      <c r="B24145" s="2" t="s">
        <v>25036</v>
      </c>
      <c r="C24145">
        <v>5.3327999999999998</v>
      </c>
    </row>
    <row r="24146" spans="1:3">
      <c r="A24146" s="3" t="s">
        <v>31602</v>
      </c>
      <c r="B24146" s="2" t="s">
        <v>25039</v>
      </c>
      <c r="C24146">
        <v>5.0255999999999998</v>
      </c>
    </row>
    <row r="24147" spans="1:3">
      <c r="A24147" s="3" t="s">
        <v>31603</v>
      </c>
      <c r="B24147" s="2" t="s">
        <v>25036</v>
      </c>
      <c r="C24147">
        <v>5.6663999999999994</v>
      </c>
    </row>
    <row r="24148" spans="1:3">
      <c r="A24148" s="3" t="s">
        <v>31604</v>
      </c>
      <c r="B24148" s="2" t="s">
        <v>25039</v>
      </c>
      <c r="C24148">
        <v>5.0568</v>
      </c>
    </row>
    <row r="24149" spans="1:3">
      <c r="A24149" s="3" t="s">
        <v>31605</v>
      </c>
      <c r="B24149" s="2" t="s">
        <v>25036</v>
      </c>
      <c r="C24149">
        <v>5.9159999999999995</v>
      </c>
    </row>
    <row r="24150" spans="1:3">
      <c r="A24150" s="3" t="s">
        <v>31606</v>
      </c>
      <c r="B24150" s="2" t="s">
        <v>25039</v>
      </c>
      <c r="C24150">
        <v>5.3903999999999996</v>
      </c>
    </row>
    <row r="24151" spans="1:3">
      <c r="A24151" s="3" t="s">
        <v>31607</v>
      </c>
      <c r="B24151" s="2" t="s">
        <v>25036</v>
      </c>
      <c r="C24151">
        <v>7.1927999999999992</v>
      </c>
    </row>
    <row r="24152" spans="1:3">
      <c r="A24152" s="3" t="s">
        <v>31608</v>
      </c>
      <c r="B24152" s="2" t="s">
        <v>31609</v>
      </c>
      <c r="C24152">
        <v>0.76800000000000002</v>
      </c>
    </row>
    <row r="24153" spans="1:3">
      <c r="A24153" s="3" t="s">
        <v>31610</v>
      </c>
      <c r="B24153" s="2" t="s">
        <v>28030</v>
      </c>
      <c r="C24153">
        <v>2.94</v>
      </c>
    </row>
    <row r="24154" spans="1:3">
      <c r="A24154" s="3" t="s">
        <v>31611</v>
      </c>
      <c r="B24154" s="2" t="s">
        <v>28030</v>
      </c>
      <c r="C24154">
        <v>5.88</v>
      </c>
    </row>
    <row r="24155" spans="1:3">
      <c r="A24155" s="3" t="s">
        <v>31612</v>
      </c>
      <c r="B24155" s="2" t="s">
        <v>27793</v>
      </c>
      <c r="C24155">
        <v>3.1247999999999996</v>
      </c>
    </row>
    <row r="24156" spans="1:3">
      <c r="A24156" s="3" t="s">
        <v>31613</v>
      </c>
      <c r="B24156" s="2" t="s">
        <v>27793</v>
      </c>
      <c r="C24156">
        <v>3.5015999999999998</v>
      </c>
    </row>
    <row r="24157" spans="1:3">
      <c r="A24157" s="3" t="s">
        <v>31614</v>
      </c>
      <c r="B24157" s="2" t="s">
        <v>27793</v>
      </c>
      <c r="C24157">
        <v>3.8015999999999996</v>
      </c>
    </row>
    <row r="24158" spans="1:3">
      <c r="A24158" s="3" t="s">
        <v>31615</v>
      </c>
      <c r="B24158" s="2" t="s">
        <v>27793</v>
      </c>
      <c r="C24158">
        <v>3.5279999999999996</v>
      </c>
    </row>
    <row r="24159" spans="1:3">
      <c r="A24159" s="3" t="s">
        <v>31616</v>
      </c>
      <c r="B24159" s="2" t="s">
        <v>27793</v>
      </c>
      <c r="C24159">
        <v>3.7728000000000002</v>
      </c>
    </row>
    <row r="24160" spans="1:3">
      <c r="A24160" s="3" t="s">
        <v>31617</v>
      </c>
      <c r="B24160" s="2" t="s">
        <v>27793</v>
      </c>
      <c r="C24160">
        <v>3.9983999999999997</v>
      </c>
    </row>
    <row r="24161" spans="1:3">
      <c r="A24161" s="3" t="s">
        <v>31618</v>
      </c>
      <c r="B24161" s="2" t="s">
        <v>27793</v>
      </c>
      <c r="C24161">
        <v>4.2791999999999994</v>
      </c>
    </row>
    <row r="24162" spans="1:3">
      <c r="A24162" s="3" t="s">
        <v>31619</v>
      </c>
      <c r="B24162" s="2" t="s">
        <v>27793</v>
      </c>
      <c r="C24162">
        <v>5.2463999999999995</v>
      </c>
    </row>
    <row r="24163" spans="1:3">
      <c r="A24163" s="3" t="s">
        <v>31620</v>
      </c>
      <c r="B24163" s="2" t="s">
        <v>28033</v>
      </c>
      <c r="C24163">
        <v>1.4136</v>
      </c>
    </row>
    <row r="24164" spans="1:3">
      <c r="A24164" s="3" t="s">
        <v>31621</v>
      </c>
      <c r="B24164" s="2" t="s">
        <v>28033</v>
      </c>
      <c r="C24164">
        <v>1.56</v>
      </c>
    </row>
    <row r="24165" spans="1:3">
      <c r="A24165" s="3" t="s">
        <v>31622</v>
      </c>
      <c r="B24165" s="2" t="s">
        <v>28033</v>
      </c>
      <c r="C24165">
        <v>1.8815999999999999</v>
      </c>
    </row>
    <row r="24166" spans="1:3">
      <c r="A24166" s="3" t="s">
        <v>31623</v>
      </c>
      <c r="B24166" s="2" t="s">
        <v>28033</v>
      </c>
      <c r="C24166">
        <v>2.0855999999999999</v>
      </c>
    </row>
    <row r="24167" spans="1:3">
      <c r="A24167" s="3" t="s">
        <v>31624</v>
      </c>
      <c r="B24167" s="2" t="s">
        <v>28033</v>
      </c>
      <c r="C24167">
        <v>2.3207999999999998</v>
      </c>
    </row>
    <row r="24168" spans="1:3">
      <c r="A24168" s="3" t="s">
        <v>31625</v>
      </c>
      <c r="B24168" s="2" t="s">
        <v>28033</v>
      </c>
      <c r="C24168">
        <v>2.4144000000000001</v>
      </c>
    </row>
    <row r="24169" spans="1:3">
      <c r="A24169" s="3" t="s">
        <v>31626</v>
      </c>
      <c r="B24169" s="2" t="s">
        <v>28033</v>
      </c>
      <c r="C24169">
        <v>2.7647999999999997</v>
      </c>
    </row>
    <row r="24170" spans="1:3">
      <c r="A24170" s="3" t="s">
        <v>31627</v>
      </c>
      <c r="B24170" s="2" t="s">
        <v>25648</v>
      </c>
      <c r="C24170">
        <v>3.9311999999999996</v>
      </c>
    </row>
    <row r="24171" spans="1:3">
      <c r="A24171" s="3" t="s">
        <v>31628</v>
      </c>
      <c r="B24171" s="2" t="s">
        <v>25648</v>
      </c>
      <c r="C24171">
        <v>4.7304000000000004</v>
      </c>
    </row>
    <row r="24172" spans="1:3">
      <c r="A24172" s="3" t="s">
        <v>31629</v>
      </c>
      <c r="B24172" s="2" t="s">
        <v>25648</v>
      </c>
      <c r="C24172">
        <v>5.5872000000000002</v>
      </c>
    </row>
    <row r="24173" spans="1:3">
      <c r="A24173" s="3" t="s">
        <v>31630</v>
      </c>
      <c r="B24173" s="2" t="s">
        <v>25648</v>
      </c>
      <c r="C24173">
        <v>7.5911999999999997</v>
      </c>
    </row>
    <row r="24174" spans="1:3">
      <c r="A24174" s="3" t="s">
        <v>31631</v>
      </c>
      <c r="B24174" s="2" t="s">
        <v>25648</v>
      </c>
      <c r="C24174">
        <v>9.4176000000000002</v>
      </c>
    </row>
    <row r="24175" spans="1:3">
      <c r="A24175" s="3" t="s">
        <v>31632</v>
      </c>
      <c r="B24175" s="2" t="s">
        <v>25648</v>
      </c>
      <c r="C24175">
        <v>10.288799999999998</v>
      </c>
    </row>
    <row r="24176" spans="1:3">
      <c r="A24176" s="3" t="s">
        <v>31633</v>
      </c>
      <c r="B24176" s="2" t="s">
        <v>25648</v>
      </c>
      <c r="C24176">
        <v>13.101599999999999</v>
      </c>
    </row>
    <row r="24177" spans="1:3">
      <c r="A24177" s="3" t="s">
        <v>31634</v>
      </c>
      <c r="B24177" s="2" t="s">
        <v>25648</v>
      </c>
      <c r="C24177">
        <v>18.131999999999998</v>
      </c>
    </row>
    <row r="24178" spans="1:3">
      <c r="A24178" s="3" t="s">
        <v>31635</v>
      </c>
      <c r="B24178" s="2" t="s">
        <v>25648</v>
      </c>
      <c r="C24178">
        <v>22.238399999999999</v>
      </c>
    </row>
    <row r="24179" spans="1:3">
      <c r="A24179" s="3" t="s">
        <v>31636</v>
      </c>
      <c r="B24179" s="2" t="s">
        <v>25648</v>
      </c>
      <c r="C24179">
        <v>26.488800000000001</v>
      </c>
    </row>
    <row r="24180" spans="1:3">
      <c r="A24180" s="3" t="s">
        <v>31637</v>
      </c>
      <c r="B24180" s="2" t="s">
        <v>25802</v>
      </c>
      <c r="C24180">
        <v>10.382399999999999</v>
      </c>
    </row>
    <row r="24181" spans="1:3">
      <c r="A24181" s="3" t="s">
        <v>31638</v>
      </c>
      <c r="B24181" s="2" t="s">
        <v>25802</v>
      </c>
      <c r="C24181">
        <v>12.830399999999999</v>
      </c>
    </row>
    <row r="24182" spans="1:3">
      <c r="A24182" s="3" t="s">
        <v>31639</v>
      </c>
      <c r="B24182" s="2" t="s">
        <v>25802</v>
      </c>
      <c r="C24182">
        <v>17.315999999999999</v>
      </c>
    </row>
    <row r="24183" spans="1:3">
      <c r="A24183" s="3" t="s">
        <v>31640</v>
      </c>
      <c r="B24183" s="2" t="s">
        <v>25802</v>
      </c>
      <c r="C24183">
        <v>20.032799999999998</v>
      </c>
    </row>
    <row r="24184" spans="1:3">
      <c r="A24184" s="3" t="s">
        <v>31641</v>
      </c>
      <c r="B24184" s="2" t="s">
        <v>25802</v>
      </c>
      <c r="C24184">
        <v>33.945599999999999</v>
      </c>
    </row>
    <row r="24185" spans="1:3">
      <c r="A24185" s="3" t="s">
        <v>31642</v>
      </c>
      <c r="B24185" s="2" t="s">
        <v>25759</v>
      </c>
      <c r="C24185">
        <v>5.7023999999999999</v>
      </c>
    </row>
    <row r="24186" spans="1:3">
      <c r="A24186" s="3" t="s">
        <v>31643</v>
      </c>
      <c r="B24186" s="2" t="s">
        <v>25759</v>
      </c>
      <c r="C24186">
        <v>2.5367999999999999</v>
      </c>
    </row>
    <row r="24187" spans="1:3">
      <c r="A24187" s="3" t="s">
        <v>31644</v>
      </c>
      <c r="B24187" s="2" t="s">
        <v>25759</v>
      </c>
      <c r="C24187">
        <v>2.4263999999999997</v>
      </c>
    </row>
    <row r="24188" spans="1:3">
      <c r="A24188" s="3" t="s">
        <v>31645</v>
      </c>
      <c r="B24188" s="2" t="s">
        <v>25759</v>
      </c>
      <c r="C24188">
        <v>3.4223999999999997</v>
      </c>
    </row>
    <row r="24189" spans="1:3">
      <c r="A24189" s="3" t="s">
        <v>6494</v>
      </c>
      <c r="B24189" s="2" t="s">
        <v>28732</v>
      </c>
      <c r="C24189">
        <v>5.8008000000000006</v>
      </c>
    </row>
    <row r="24190" spans="1:3">
      <c r="A24190" s="3" t="s">
        <v>31646</v>
      </c>
      <c r="B24190" s="2" t="s">
        <v>28732</v>
      </c>
      <c r="C24190">
        <v>8.2896000000000001</v>
      </c>
    </row>
    <row r="24191" spans="1:3">
      <c r="A24191" s="3" t="s">
        <v>6500</v>
      </c>
      <c r="B24191" s="2" t="s">
        <v>28732</v>
      </c>
      <c r="C24191">
        <v>7.0847999999999995</v>
      </c>
    </row>
    <row r="24192" spans="1:3">
      <c r="A24192" s="3" t="s">
        <v>6503</v>
      </c>
      <c r="B24192" s="2" t="s">
        <v>28732</v>
      </c>
      <c r="C24192">
        <v>6.0023999999999997</v>
      </c>
    </row>
    <row r="24193" spans="1:3">
      <c r="A24193" s="3" t="s">
        <v>31647</v>
      </c>
      <c r="B24193" s="2" t="s">
        <v>28732</v>
      </c>
      <c r="C24193">
        <v>8.8391999999999999</v>
      </c>
    </row>
    <row r="24194" spans="1:3">
      <c r="A24194" s="3" t="s">
        <v>6506</v>
      </c>
      <c r="B24194" s="2" t="s">
        <v>28732</v>
      </c>
      <c r="C24194">
        <v>7.5552000000000001</v>
      </c>
    </row>
    <row r="24195" spans="1:3">
      <c r="A24195" s="3" t="s">
        <v>6510</v>
      </c>
      <c r="B24195" s="2" t="s">
        <v>28732</v>
      </c>
      <c r="C24195">
        <v>7.1783999999999999</v>
      </c>
    </row>
    <row r="24196" spans="1:3">
      <c r="A24196" s="3" t="s">
        <v>31648</v>
      </c>
      <c r="B24196" s="2" t="s">
        <v>28732</v>
      </c>
      <c r="C24196">
        <v>10.5504</v>
      </c>
    </row>
    <row r="24197" spans="1:3">
      <c r="A24197" s="3" t="s">
        <v>6513</v>
      </c>
      <c r="B24197" s="2" t="s">
        <v>28732</v>
      </c>
      <c r="C24197">
        <v>9.0167999999999999</v>
      </c>
    </row>
    <row r="24198" spans="1:3">
      <c r="A24198" s="3" t="s">
        <v>6517</v>
      </c>
      <c r="B24198" s="2" t="s">
        <v>28732</v>
      </c>
      <c r="C24198">
        <v>8.5464000000000002</v>
      </c>
    </row>
    <row r="24199" spans="1:3">
      <c r="A24199" s="3" t="s">
        <v>31649</v>
      </c>
      <c r="B24199" s="2" t="s">
        <v>28732</v>
      </c>
      <c r="C24199">
        <v>11.894400000000001</v>
      </c>
    </row>
    <row r="24200" spans="1:3">
      <c r="A24200" s="3" t="s">
        <v>6520</v>
      </c>
      <c r="B24200" s="2" t="s">
        <v>28732</v>
      </c>
      <c r="C24200">
        <v>10.166399999999999</v>
      </c>
    </row>
    <row r="24201" spans="1:3">
      <c r="A24201" s="3" t="s">
        <v>6524</v>
      </c>
      <c r="B24201" s="2" t="s">
        <v>28732</v>
      </c>
      <c r="C24201">
        <v>10.991999999999999</v>
      </c>
    </row>
    <row r="24202" spans="1:3">
      <c r="A24202" s="3" t="s">
        <v>31650</v>
      </c>
      <c r="B24202" s="2" t="s">
        <v>28732</v>
      </c>
      <c r="C24202">
        <v>15.0024</v>
      </c>
    </row>
    <row r="24203" spans="1:3">
      <c r="A24203" s="3" t="s">
        <v>6527</v>
      </c>
      <c r="B24203" s="2" t="s">
        <v>28732</v>
      </c>
      <c r="C24203">
        <v>12.8232</v>
      </c>
    </row>
    <row r="24204" spans="1:3">
      <c r="A24204" s="3" t="s">
        <v>31651</v>
      </c>
      <c r="B24204" s="2" t="s">
        <v>28732</v>
      </c>
      <c r="C24204">
        <v>13.730399999999999</v>
      </c>
    </row>
    <row r="24205" spans="1:3">
      <c r="A24205" s="3" t="s">
        <v>31652</v>
      </c>
      <c r="B24205" s="2" t="s">
        <v>28732</v>
      </c>
      <c r="C24205">
        <v>19.716000000000001</v>
      </c>
    </row>
    <row r="24206" spans="1:3">
      <c r="A24206" s="3" t="s">
        <v>6529</v>
      </c>
      <c r="B24206" s="2" t="s">
        <v>28732</v>
      </c>
      <c r="C24206">
        <v>16.850399999999997</v>
      </c>
    </row>
    <row r="24207" spans="1:3">
      <c r="A24207" s="3" t="s">
        <v>31653</v>
      </c>
      <c r="B24207" s="2" t="s">
        <v>28732</v>
      </c>
      <c r="C24207">
        <v>20.234400000000001</v>
      </c>
    </row>
    <row r="24208" spans="1:3">
      <c r="A24208" s="3" t="s">
        <v>31654</v>
      </c>
      <c r="B24208" s="2" t="s">
        <v>28732</v>
      </c>
      <c r="C24208">
        <v>25.699199999999998</v>
      </c>
    </row>
    <row r="24209" spans="1:3">
      <c r="A24209" s="3" t="s">
        <v>31655</v>
      </c>
      <c r="B24209" s="2" t="s">
        <v>30076</v>
      </c>
      <c r="C24209">
        <v>7.5911999999999997</v>
      </c>
    </row>
    <row r="24210" spans="1:3">
      <c r="A24210" s="3" t="s">
        <v>31656</v>
      </c>
      <c r="B24210" s="2" t="s">
        <v>28858</v>
      </c>
      <c r="C24210">
        <v>11.539199999999999</v>
      </c>
    </row>
    <row r="24211" spans="1:3">
      <c r="A24211" s="3" t="s">
        <v>31657</v>
      </c>
      <c r="B24211" s="2" t="s">
        <v>28858</v>
      </c>
      <c r="C24211">
        <v>11.539199999999999</v>
      </c>
    </row>
    <row r="24212" spans="1:3">
      <c r="A24212" s="3" t="s">
        <v>31658</v>
      </c>
      <c r="B24212" s="2" t="s">
        <v>30076</v>
      </c>
      <c r="C24212">
        <v>8.5488</v>
      </c>
    </row>
    <row r="24213" spans="1:3">
      <c r="A24213" s="3" t="s">
        <v>31659</v>
      </c>
      <c r="B24213" s="2" t="s">
        <v>28858</v>
      </c>
      <c r="C24213">
        <v>12.494400000000001</v>
      </c>
    </row>
    <row r="24214" spans="1:3">
      <c r="A24214" s="3" t="s">
        <v>31660</v>
      </c>
      <c r="B24214" s="2" t="s">
        <v>28858</v>
      </c>
      <c r="C24214">
        <v>12.494400000000001</v>
      </c>
    </row>
    <row r="24215" spans="1:3">
      <c r="A24215" s="3" t="s">
        <v>31661</v>
      </c>
      <c r="B24215" s="2" t="s">
        <v>30076</v>
      </c>
      <c r="C24215">
        <v>10.2288</v>
      </c>
    </row>
    <row r="24216" spans="1:3">
      <c r="A24216" s="3" t="s">
        <v>31662</v>
      </c>
      <c r="B24216" s="2" t="s">
        <v>28858</v>
      </c>
      <c r="C24216">
        <v>14.1744</v>
      </c>
    </row>
    <row r="24217" spans="1:3">
      <c r="A24217" s="3" t="s">
        <v>31663</v>
      </c>
      <c r="B24217" s="2" t="s">
        <v>28858</v>
      </c>
      <c r="C24217">
        <v>14.1744</v>
      </c>
    </row>
    <row r="24218" spans="1:3">
      <c r="A24218" s="3" t="s">
        <v>31664</v>
      </c>
      <c r="B24218" s="2" t="s">
        <v>28858</v>
      </c>
      <c r="C24218">
        <v>17.903999999999996</v>
      </c>
    </row>
    <row r="24219" spans="1:3">
      <c r="A24219" s="3" t="s">
        <v>31665</v>
      </c>
      <c r="B24219" s="2" t="s">
        <v>30076</v>
      </c>
      <c r="C24219">
        <v>11.82</v>
      </c>
    </row>
    <row r="24220" spans="1:3">
      <c r="A24220" s="3" t="s">
        <v>31666</v>
      </c>
      <c r="B24220" s="2" t="s">
        <v>28858</v>
      </c>
      <c r="C24220">
        <v>15.763200000000001</v>
      </c>
    </row>
    <row r="24221" spans="1:3">
      <c r="A24221" s="3" t="s">
        <v>31667</v>
      </c>
      <c r="B24221" s="2" t="s">
        <v>28858</v>
      </c>
      <c r="C24221">
        <v>15.763200000000001</v>
      </c>
    </row>
    <row r="24222" spans="1:3">
      <c r="A24222" s="3" t="s">
        <v>31668</v>
      </c>
      <c r="B24222" s="2" t="s">
        <v>28858</v>
      </c>
      <c r="C24222">
        <v>19.495200000000001</v>
      </c>
    </row>
    <row r="24223" spans="1:3">
      <c r="A24223" s="3" t="s">
        <v>31669</v>
      </c>
      <c r="B24223" s="2" t="s">
        <v>30076</v>
      </c>
      <c r="C24223">
        <v>15.381600000000001</v>
      </c>
    </row>
    <row r="24224" spans="1:3">
      <c r="A24224" s="3" t="s">
        <v>31670</v>
      </c>
      <c r="B24224" s="2" t="s">
        <v>28858</v>
      </c>
      <c r="C24224">
        <v>19.322400000000002</v>
      </c>
    </row>
    <row r="24225" spans="1:3">
      <c r="A24225" s="3" t="s">
        <v>31671</v>
      </c>
      <c r="B24225" s="2" t="s">
        <v>28858</v>
      </c>
      <c r="C24225">
        <v>19.322400000000002</v>
      </c>
    </row>
    <row r="24226" spans="1:3">
      <c r="A24226" s="3" t="s">
        <v>31672</v>
      </c>
      <c r="B24226" s="2" t="s">
        <v>28858</v>
      </c>
      <c r="C24226">
        <v>23.054400000000001</v>
      </c>
    </row>
    <row r="24227" spans="1:3">
      <c r="A24227" s="3" t="s">
        <v>31673</v>
      </c>
      <c r="B24227" s="2" t="s">
        <v>30076</v>
      </c>
      <c r="C24227">
        <v>19.531199999999998</v>
      </c>
    </row>
    <row r="24228" spans="1:3">
      <c r="A24228" s="3" t="s">
        <v>31674</v>
      </c>
      <c r="B24228" s="2" t="s">
        <v>28858</v>
      </c>
      <c r="C24228">
        <v>23.471999999999998</v>
      </c>
    </row>
    <row r="24229" spans="1:3">
      <c r="A24229" s="3" t="s">
        <v>31675</v>
      </c>
      <c r="B24229" s="2" t="s">
        <v>28858</v>
      </c>
      <c r="C24229">
        <v>23.471999999999998</v>
      </c>
    </row>
    <row r="24230" spans="1:3">
      <c r="A24230" s="3" t="s">
        <v>31676</v>
      </c>
      <c r="B24230" s="2" t="s">
        <v>28858</v>
      </c>
      <c r="C24230">
        <v>27.196799999999996</v>
      </c>
    </row>
    <row r="24231" spans="1:3">
      <c r="A24231" s="3" t="s">
        <v>31677</v>
      </c>
      <c r="B24231" s="2" t="s">
        <v>26657</v>
      </c>
      <c r="C24231">
        <v>19.223999999999997</v>
      </c>
    </row>
    <row r="24232" spans="1:3">
      <c r="A24232" s="3" t="s">
        <v>31678</v>
      </c>
      <c r="B24232" s="2" t="s">
        <v>26782</v>
      </c>
      <c r="C24232">
        <v>20.128800000000002</v>
      </c>
    </row>
    <row r="24233" spans="1:3">
      <c r="A24233" s="3" t="s">
        <v>31679</v>
      </c>
      <c r="B24233" s="2" t="s">
        <v>26782</v>
      </c>
      <c r="C24233">
        <v>21.131999999999998</v>
      </c>
    </row>
    <row r="24234" spans="1:3">
      <c r="A24234" s="3" t="s">
        <v>31680</v>
      </c>
      <c r="B24234" s="2" t="s">
        <v>26782</v>
      </c>
      <c r="C24234">
        <v>21.4392</v>
      </c>
    </row>
    <row r="24235" spans="1:3">
      <c r="A24235" s="3" t="s">
        <v>31681</v>
      </c>
      <c r="B24235" s="2" t="s">
        <v>26782</v>
      </c>
      <c r="C24235">
        <v>22.509599999999999</v>
      </c>
    </row>
    <row r="24236" spans="1:3">
      <c r="A24236" s="3" t="s">
        <v>31682</v>
      </c>
      <c r="B24236" s="2" t="s">
        <v>26782</v>
      </c>
      <c r="C24236">
        <v>22.718399999999999</v>
      </c>
    </row>
    <row r="24237" spans="1:3">
      <c r="A24237" s="3" t="s">
        <v>31683</v>
      </c>
      <c r="B24237" s="2" t="s">
        <v>26782</v>
      </c>
      <c r="C24237">
        <v>23.856000000000002</v>
      </c>
    </row>
    <row r="24238" spans="1:3">
      <c r="A24238" s="3" t="s">
        <v>31684</v>
      </c>
      <c r="B24238" s="2" t="s">
        <v>26657</v>
      </c>
      <c r="C24238">
        <v>23.210399999999996</v>
      </c>
    </row>
    <row r="24239" spans="1:3">
      <c r="A24239" s="3" t="s">
        <v>31685</v>
      </c>
      <c r="B24239" s="2" t="s">
        <v>26782</v>
      </c>
      <c r="C24239">
        <v>23.7</v>
      </c>
    </row>
    <row r="24240" spans="1:3">
      <c r="A24240" s="3" t="s">
        <v>31686</v>
      </c>
      <c r="B24240" s="2" t="s">
        <v>26782</v>
      </c>
      <c r="C24240">
        <v>24.883200000000002</v>
      </c>
    </row>
    <row r="24241" spans="1:3">
      <c r="A24241" s="3" t="s">
        <v>31687</v>
      </c>
      <c r="B24241" s="2" t="s">
        <v>26782</v>
      </c>
      <c r="C24241">
        <v>24.667200000000001</v>
      </c>
    </row>
    <row r="24242" spans="1:3">
      <c r="A24242" s="3" t="s">
        <v>31688</v>
      </c>
      <c r="B24242" s="2" t="s">
        <v>26782</v>
      </c>
      <c r="C24242">
        <v>25.9008</v>
      </c>
    </row>
    <row r="24243" spans="1:3">
      <c r="A24243" s="3" t="s">
        <v>31689</v>
      </c>
      <c r="B24243" s="2" t="s">
        <v>26657</v>
      </c>
      <c r="C24243">
        <v>27.815999999999999</v>
      </c>
    </row>
    <row r="24244" spans="1:3">
      <c r="A24244" s="3" t="s">
        <v>31690</v>
      </c>
      <c r="B24244" s="2" t="s">
        <v>26782</v>
      </c>
      <c r="C24244">
        <v>29.076000000000001</v>
      </c>
    </row>
    <row r="24245" spans="1:3">
      <c r="A24245" s="3" t="s">
        <v>31691</v>
      </c>
      <c r="B24245" s="2" t="s">
        <v>26657</v>
      </c>
      <c r="C24245">
        <v>34.915199999999999</v>
      </c>
    </row>
    <row r="24246" spans="1:3">
      <c r="A24246" s="3" t="s">
        <v>31692</v>
      </c>
      <c r="B24246" s="2" t="s">
        <v>26657</v>
      </c>
      <c r="C24246">
        <v>14.827199999999999</v>
      </c>
    </row>
    <row r="24247" spans="1:3">
      <c r="A24247" s="3" t="s">
        <v>31693</v>
      </c>
      <c r="B24247" s="2" t="s">
        <v>26782</v>
      </c>
      <c r="C24247">
        <v>15.523200000000001</v>
      </c>
    </row>
    <row r="24248" spans="1:3">
      <c r="A24248" s="3" t="s">
        <v>31694</v>
      </c>
      <c r="B24248" s="2" t="s">
        <v>26782</v>
      </c>
      <c r="C24248">
        <v>16.9056</v>
      </c>
    </row>
    <row r="24249" spans="1:3">
      <c r="A24249" s="3" t="s">
        <v>31695</v>
      </c>
      <c r="B24249" s="2" t="s">
        <v>26782</v>
      </c>
      <c r="C24249">
        <v>18.1128</v>
      </c>
    </row>
    <row r="24250" spans="1:3">
      <c r="A24250" s="3" t="s">
        <v>31696</v>
      </c>
      <c r="B24250" s="2" t="s">
        <v>26657</v>
      </c>
      <c r="C24250">
        <v>18.585599999999999</v>
      </c>
    </row>
    <row r="24251" spans="1:3">
      <c r="A24251" s="3" t="s">
        <v>31697</v>
      </c>
      <c r="B24251" s="2" t="s">
        <v>26782</v>
      </c>
      <c r="C24251">
        <v>19.058399999999999</v>
      </c>
    </row>
    <row r="24252" spans="1:3">
      <c r="A24252" s="3" t="s">
        <v>31698</v>
      </c>
      <c r="B24252" s="2" t="s">
        <v>26782</v>
      </c>
      <c r="C24252">
        <v>20.0352</v>
      </c>
    </row>
    <row r="24253" spans="1:3">
      <c r="A24253" s="3" t="s">
        <v>31699</v>
      </c>
      <c r="B24253" s="2" t="s">
        <v>26657</v>
      </c>
      <c r="C24253">
        <v>21.2928</v>
      </c>
    </row>
    <row r="24254" spans="1:3">
      <c r="A24254" s="3" t="s">
        <v>31700</v>
      </c>
      <c r="B24254" s="2" t="s">
        <v>26782</v>
      </c>
      <c r="C24254">
        <v>22.233599999999999</v>
      </c>
    </row>
    <row r="24255" spans="1:3">
      <c r="A24255" s="3" t="s">
        <v>31701</v>
      </c>
      <c r="B24255" s="2" t="s">
        <v>26657</v>
      </c>
      <c r="C24255">
        <v>23.0808</v>
      </c>
    </row>
    <row r="24256" spans="1:3">
      <c r="A24256" s="3" t="s">
        <v>31702</v>
      </c>
      <c r="B24256" s="2" t="s">
        <v>26782</v>
      </c>
      <c r="C24256">
        <v>11.344800000000001</v>
      </c>
    </row>
    <row r="24257" spans="1:3">
      <c r="A24257" s="3" t="s">
        <v>31703</v>
      </c>
      <c r="B24257" s="2" t="s">
        <v>26782</v>
      </c>
      <c r="C24257">
        <v>11.436</v>
      </c>
    </row>
    <row r="24258" spans="1:3">
      <c r="A24258" s="3" t="s">
        <v>31704</v>
      </c>
      <c r="B24258" s="2" t="s">
        <v>26782</v>
      </c>
      <c r="C24258">
        <v>11.879999999999999</v>
      </c>
    </row>
    <row r="24259" spans="1:3">
      <c r="A24259" s="3" t="s">
        <v>31705</v>
      </c>
      <c r="B24259" s="2" t="s">
        <v>26782</v>
      </c>
      <c r="C24259">
        <v>12.0312</v>
      </c>
    </row>
    <row r="24260" spans="1:3">
      <c r="A24260" s="3" t="s">
        <v>31706</v>
      </c>
      <c r="B24260" s="2" t="s">
        <v>26782</v>
      </c>
      <c r="C24260">
        <v>13.02</v>
      </c>
    </row>
    <row r="24261" spans="1:3">
      <c r="A24261" s="3" t="s">
        <v>31707</v>
      </c>
      <c r="B24261" s="2" t="s">
        <v>26782</v>
      </c>
      <c r="C24261">
        <v>13.08</v>
      </c>
    </row>
    <row r="24262" spans="1:3">
      <c r="A24262" s="3" t="s">
        <v>31708</v>
      </c>
      <c r="B24262" s="2" t="s">
        <v>26782</v>
      </c>
      <c r="C24262">
        <v>14.124000000000001</v>
      </c>
    </row>
    <row r="24263" spans="1:3">
      <c r="A24263" s="3" t="s">
        <v>31709</v>
      </c>
      <c r="B24263" s="2" t="s">
        <v>26782</v>
      </c>
      <c r="C24263">
        <v>14.2128</v>
      </c>
    </row>
    <row r="24264" spans="1:3">
      <c r="A24264" s="3" t="s">
        <v>31710</v>
      </c>
      <c r="B24264" s="2" t="s">
        <v>26782</v>
      </c>
      <c r="C24264">
        <v>14.544</v>
      </c>
    </row>
    <row r="24265" spans="1:3">
      <c r="A24265" s="3" t="s">
        <v>31711</v>
      </c>
      <c r="B24265" s="2" t="s">
        <v>26782</v>
      </c>
      <c r="C24265">
        <v>14.964</v>
      </c>
    </row>
    <row r="24266" spans="1:3">
      <c r="A24266" s="3" t="s">
        <v>31712</v>
      </c>
      <c r="B24266" s="2" t="s">
        <v>26782</v>
      </c>
      <c r="C24266">
        <v>14.913599999999999</v>
      </c>
    </row>
    <row r="24267" spans="1:3">
      <c r="A24267" s="3" t="s">
        <v>31713</v>
      </c>
      <c r="B24267" s="2" t="s">
        <v>26782</v>
      </c>
      <c r="C24267">
        <v>15.8208</v>
      </c>
    </row>
    <row r="24268" spans="1:3">
      <c r="A24268" s="3" t="s">
        <v>31714</v>
      </c>
      <c r="B24268" s="2" t="s">
        <v>26782</v>
      </c>
      <c r="C24268">
        <v>15.880800000000001</v>
      </c>
    </row>
    <row r="24269" spans="1:3">
      <c r="A24269" s="3" t="s">
        <v>31715</v>
      </c>
      <c r="B24269" s="2" t="s">
        <v>26782</v>
      </c>
      <c r="C24269">
        <v>16.917599999999997</v>
      </c>
    </row>
    <row r="24270" spans="1:3">
      <c r="A24270" s="3" t="s">
        <v>31716</v>
      </c>
      <c r="B24270" s="2" t="s">
        <v>26782</v>
      </c>
      <c r="C24270">
        <v>17.896799999999999</v>
      </c>
    </row>
    <row r="24271" spans="1:3">
      <c r="A24271" s="3" t="s">
        <v>31717</v>
      </c>
      <c r="B24271" s="2" t="s">
        <v>26782</v>
      </c>
      <c r="C24271">
        <v>21.9024</v>
      </c>
    </row>
    <row r="24272" spans="1:3">
      <c r="A24272" s="3" t="s">
        <v>31718</v>
      </c>
      <c r="B24272" s="2" t="s">
        <v>26782</v>
      </c>
      <c r="C24272">
        <v>18.796799999999998</v>
      </c>
    </row>
    <row r="24273" spans="1:3">
      <c r="A24273" s="3" t="s">
        <v>31719</v>
      </c>
      <c r="B24273" s="2" t="s">
        <v>28099</v>
      </c>
      <c r="C24273">
        <v>7.4159999999999995</v>
      </c>
    </row>
    <row r="24274" spans="1:3">
      <c r="A24274" s="3" t="s">
        <v>31720</v>
      </c>
      <c r="B24274" s="2" t="s">
        <v>28099</v>
      </c>
      <c r="C24274">
        <v>5.6951999999999998</v>
      </c>
    </row>
    <row r="24275" spans="1:3">
      <c r="A24275" s="3" t="s">
        <v>31721</v>
      </c>
      <c r="B24275" s="2" t="s">
        <v>28099</v>
      </c>
      <c r="C24275">
        <v>6.4175999999999993</v>
      </c>
    </row>
    <row r="24276" spans="1:3">
      <c r="A24276" s="3" t="s">
        <v>31722</v>
      </c>
      <c r="B24276" s="2" t="s">
        <v>28099</v>
      </c>
      <c r="C24276">
        <v>7.1471999999999998</v>
      </c>
    </row>
    <row r="24277" spans="1:3">
      <c r="A24277" s="3" t="s">
        <v>31723</v>
      </c>
      <c r="B24277" s="2" t="s">
        <v>27174</v>
      </c>
      <c r="C24277">
        <v>0.75839999999999996</v>
      </c>
    </row>
    <row r="24278" spans="1:3">
      <c r="A24278" s="3" t="s">
        <v>31724</v>
      </c>
      <c r="B24278" s="2" t="s">
        <v>27176</v>
      </c>
      <c r="C24278">
        <v>0.98399999999999987</v>
      </c>
    </row>
    <row r="24279" spans="1:3">
      <c r="A24279" s="3" t="s">
        <v>31725</v>
      </c>
      <c r="B24279" s="2" t="s">
        <v>31726</v>
      </c>
      <c r="C24279">
        <v>20.090399999999999</v>
      </c>
    </row>
    <row r="24280" spans="1:3">
      <c r="A24280" s="3" t="s">
        <v>31727</v>
      </c>
      <c r="B24280" s="2" t="s">
        <v>31726</v>
      </c>
      <c r="C24280">
        <v>21.266399999999997</v>
      </c>
    </row>
    <row r="24281" spans="1:3">
      <c r="A24281" s="3" t="s">
        <v>31728</v>
      </c>
      <c r="B24281" s="2" t="s">
        <v>31726</v>
      </c>
      <c r="C24281">
        <v>23.951999999999998</v>
      </c>
    </row>
    <row r="24282" spans="1:3">
      <c r="A24282" s="3" t="s">
        <v>31729</v>
      </c>
      <c r="B24282" s="2" t="s">
        <v>31726</v>
      </c>
      <c r="C24282">
        <v>30.050399999999996</v>
      </c>
    </row>
    <row r="24283" spans="1:3">
      <c r="A24283" s="3" t="s">
        <v>31730</v>
      </c>
      <c r="B24283" s="2" t="s">
        <v>31726</v>
      </c>
      <c r="C24283">
        <v>33.4056</v>
      </c>
    </row>
    <row r="24284" spans="1:3" ht="13.15" thickBot="1">
      <c r="A24284" s="4" t="s">
        <v>31731</v>
      </c>
      <c r="B24284" s="5" t="s">
        <v>31726</v>
      </c>
      <c r="C24284">
        <v>36.059999999999995</v>
      </c>
    </row>
    <row r="24285" spans="1:3">
      <c r="A24285" t="s">
        <v>31732</v>
      </c>
      <c r="B24285" t="s">
        <v>31726</v>
      </c>
      <c r="C24285">
        <v>12.004799999999999</v>
      </c>
    </row>
    <row r="24286" spans="1:3">
      <c r="A24286" t="s">
        <v>31733</v>
      </c>
      <c r="B24286" t="s">
        <v>31726</v>
      </c>
      <c r="C24286">
        <v>12.755999999999998</v>
      </c>
    </row>
    <row r="24287" spans="1:3">
      <c r="A24287" t="s">
        <v>31734</v>
      </c>
      <c r="B24287" t="s">
        <v>31726</v>
      </c>
      <c r="C24287">
        <v>13.749599999999999</v>
      </c>
    </row>
    <row r="24288" spans="1:3">
      <c r="A24288" t="s">
        <v>31735</v>
      </c>
      <c r="B24288" t="s">
        <v>31726</v>
      </c>
      <c r="C24288">
        <v>14.4504</v>
      </c>
    </row>
    <row r="24289" spans="1:3">
      <c r="A24289" t="s">
        <v>31736</v>
      </c>
      <c r="B24289" t="s">
        <v>31726</v>
      </c>
      <c r="C24289">
        <v>15.3264</v>
      </c>
    </row>
    <row r="24290" spans="1:3">
      <c r="A24290" t="s">
        <v>31737</v>
      </c>
      <c r="B24290" t="s">
        <v>31726</v>
      </c>
      <c r="C24290">
        <v>17.246399999999998</v>
      </c>
    </row>
    <row r="24291" spans="1:3">
      <c r="A24291" t="s">
        <v>31738</v>
      </c>
      <c r="B24291" t="s">
        <v>31726</v>
      </c>
      <c r="C24291">
        <v>21.616799999999998</v>
      </c>
    </row>
    <row r="24292" spans="1:3">
      <c r="A24292" t="s">
        <v>31739</v>
      </c>
      <c r="B24292" t="s">
        <v>31726</v>
      </c>
      <c r="C24292">
        <v>24.0456</v>
      </c>
    </row>
    <row r="24293" spans="1:3">
      <c r="A24293" t="s">
        <v>31740</v>
      </c>
      <c r="B24293" t="s">
        <v>31726</v>
      </c>
      <c r="C24293">
        <v>25.965599999999998</v>
      </c>
    </row>
    <row r="24294" spans="1:3">
      <c r="A24294" t="s">
        <v>31741</v>
      </c>
      <c r="B24294" t="s">
        <v>31726</v>
      </c>
      <c r="C24294">
        <v>12.2424</v>
      </c>
    </row>
    <row r="24295" spans="1:3">
      <c r="A24295" t="s">
        <v>31742</v>
      </c>
      <c r="B24295" t="s">
        <v>31726</v>
      </c>
      <c r="C24295">
        <v>12.998399999999998</v>
      </c>
    </row>
    <row r="24296" spans="1:3">
      <c r="A24296" t="s">
        <v>31743</v>
      </c>
      <c r="B24296" t="s">
        <v>31726</v>
      </c>
      <c r="C24296">
        <v>14.018399999999998</v>
      </c>
    </row>
    <row r="24297" spans="1:3">
      <c r="A24297" t="s">
        <v>31744</v>
      </c>
      <c r="B24297" t="s">
        <v>31726</v>
      </c>
      <c r="C24297">
        <v>14.733599999999999</v>
      </c>
    </row>
    <row r="24298" spans="1:3">
      <c r="A24298" t="s">
        <v>31745</v>
      </c>
      <c r="B24298" t="s">
        <v>31726</v>
      </c>
      <c r="C24298">
        <v>17.030399999999997</v>
      </c>
    </row>
    <row r="24299" spans="1:3">
      <c r="A24299" t="s">
        <v>31746</v>
      </c>
      <c r="B24299" t="s">
        <v>31726</v>
      </c>
      <c r="C24299">
        <v>19.159199999999998</v>
      </c>
    </row>
    <row r="24300" spans="1:3">
      <c r="A24300" t="s">
        <v>31747</v>
      </c>
      <c r="B24300" t="s">
        <v>31726</v>
      </c>
      <c r="C24300">
        <v>24.023999999999997</v>
      </c>
    </row>
    <row r="24301" spans="1:3">
      <c r="A24301" t="s">
        <v>31748</v>
      </c>
      <c r="B24301" t="s">
        <v>31726</v>
      </c>
      <c r="C24301">
        <v>26.714400000000001</v>
      </c>
    </row>
    <row r="24302" spans="1:3">
      <c r="A24302" t="s">
        <v>31749</v>
      </c>
      <c r="B24302" t="s">
        <v>31726</v>
      </c>
      <c r="C24302">
        <v>28.845599999999997</v>
      </c>
    </row>
    <row r="24303" spans="1:3">
      <c r="A24303" t="s">
        <v>31750</v>
      </c>
      <c r="B24303" t="s">
        <v>31726</v>
      </c>
      <c r="C24303">
        <v>16.8048</v>
      </c>
    </row>
    <row r="24304" spans="1:3">
      <c r="A24304" t="s">
        <v>31751</v>
      </c>
      <c r="B24304" t="s">
        <v>31726</v>
      </c>
      <c r="C24304">
        <v>17.6616</v>
      </c>
    </row>
    <row r="24305" spans="1:3">
      <c r="A24305" t="s">
        <v>31752</v>
      </c>
      <c r="B24305" t="s">
        <v>31726</v>
      </c>
      <c r="C24305">
        <v>18.736799999999999</v>
      </c>
    </row>
    <row r="24306" spans="1:3">
      <c r="A24306" t="s">
        <v>31753</v>
      </c>
      <c r="B24306" t="s">
        <v>31726</v>
      </c>
      <c r="C24306">
        <v>21.074400000000001</v>
      </c>
    </row>
    <row r="24307" spans="1:3">
      <c r="A24307" t="s">
        <v>31754</v>
      </c>
      <c r="B24307" t="s">
        <v>31726</v>
      </c>
      <c r="C24307">
        <v>26.421600000000002</v>
      </c>
    </row>
    <row r="24308" spans="1:3">
      <c r="A24308" t="s">
        <v>31755</v>
      </c>
      <c r="B24308" t="s">
        <v>31726</v>
      </c>
      <c r="C24308">
        <v>29.390399999999996</v>
      </c>
    </row>
    <row r="24309" spans="1:3">
      <c r="A24309" t="s">
        <v>31756</v>
      </c>
      <c r="B24309" t="s">
        <v>31726</v>
      </c>
      <c r="C24309">
        <v>31.730399999999999</v>
      </c>
    </row>
    <row r="24310" spans="1:3">
      <c r="A24310" t="s">
        <v>31757</v>
      </c>
      <c r="B24310" t="s">
        <v>27598</v>
      </c>
      <c r="C24310">
        <v>5.9327999999999994</v>
      </c>
    </row>
    <row r="24311" spans="1:3">
      <c r="A24311" t="s">
        <v>31758</v>
      </c>
      <c r="B24311" t="s">
        <v>27598</v>
      </c>
      <c r="C24311">
        <v>3.5015999999999998</v>
      </c>
    </row>
    <row r="24312" spans="1:3">
      <c r="A24312" t="s">
        <v>31759</v>
      </c>
      <c r="B24312" t="s">
        <v>27598</v>
      </c>
      <c r="C24312">
        <v>4.1280000000000001</v>
      </c>
    </row>
    <row r="24313" spans="1:3">
      <c r="A24313" t="s">
        <v>31760</v>
      </c>
      <c r="B24313" t="s">
        <v>27598</v>
      </c>
      <c r="C24313">
        <v>5.1647999999999996</v>
      </c>
    </row>
  </sheetData>
  <conditionalFormatting sqref="G4:G20">
    <cfRule type="expression" dxfId="6" priority="4">
      <formula>$G4-$G$1&gt;60</formula>
    </cfRule>
  </conditionalFormatting>
  <conditionalFormatting sqref="E4:F20">
    <cfRule type="expression" priority="2" stopIfTrue="1">
      <formula>ISBLANK($E4)</formula>
    </cfRule>
    <cfRule type="expression" dxfId="5" priority="3">
      <formula>$G$1-$G4&gt;60</formula>
    </cfRule>
  </conditionalFormatting>
  <conditionalFormatting sqref="F4:F20">
    <cfRule type="cellIs" dxfId="4" priority="1" operator="between">
      <formula>60</formula>
      <formula>10000</formula>
    </cfRule>
  </conditionalFormatting>
  <hyperlinks>
    <hyperlink ref="A23" r:id="rId1" display="javascript:PopupWindow('Artdetail.htm?arid=3458643',%20'620',%20'600',%20'detail')" xr:uid="{00000000-0004-0000-0B00-000000000000}"/>
    <hyperlink ref="A34" r:id="rId2" display="javascript:PopupWindow('Artdetail.htm?arid=4425020',%20'620',%20'600',%20'detail')" xr:uid="{00000000-0004-0000-0B00-000001000000}"/>
    <hyperlink ref="A81" r:id="rId3" display="javascript:PopupWindow('Artdetail.htm?token=000064491-nhhq3g06WwvVTT528QJsQjBCHbvdYdpLSB5kG6w8&amp;arid=5611161',%20'620',%20'600',%20'detail')" xr:uid="{00000000-0004-0000-0B00-000002000000}"/>
    <hyperlink ref="A83" r:id="rId4" display="javascript:PopupWindow('Artdetail.htm?token=000064491-nhhq3g06WwvVTT528QJsQjBCHbvdYdpLSB5kG6w8&amp;arid=5600458',%20'620',%20'600',%20'detail')" xr:uid="{00000000-0004-0000-0B00-000003000000}"/>
    <hyperlink ref="A82" r:id="rId5" display="javascript:PopupWindow('Artdetail.htm?token=000064491-nhhq3g06WwvVTT528QJsQjBCHbvdYdpLSB5kG6w8&amp;arid=5581882',%20'620',%20'600',%20'detail')" xr:uid="{00000000-0004-0000-0B00-000004000000}"/>
    <hyperlink ref="A84" r:id="rId6" display="javascript:PopupWindow('Artdetail.htm?token=000064491-nhhq3g06WwvVTT528QJsQjBCHbvdYdpLSB5kG6w8&amp;arid=5611434',%20'620',%20'600',%20'detail')" xr:uid="{00000000-0004-0000-0B00-000005000000}"/>
    <hyperlink ref="A14" r:id="rId7" display="javascript:PopupWindow('Artdetail.htm?token=000064491-nhhq3g06WwvVTT528QJsQjBCHbvdYdpLSB5kG6w8&amp;arid=5611161',%20'620',%20'600',%20'detail')" xr:uid="{00000000-0004-0000-0B00-000007000000}"/>
    <hyperlink ref="A16" r:id="rId8" display="javascript:PopupWindow('Artdetail.htm?token=000064491-nhhq3g06WwvVTT528QJsQjBCHbvdYdpLSB5kG6w8&amp;arid=5600458',%20'620',%20'600',%20'detail')" xr:uid="{00000000-0004-0000-0B00-000008000000}"/>
    <hyperlink ref="A15" r:id="rId9" display="javascript:PopupWindow('Artdetail.htm?token=000064491-nhhq3g06WwvVTT528QJsQjBCHbvdYdpLSB5kG6w8&amp;arid=5581882',%20'620',%20'600',%20'detail')" xr:uid="{00000000-0004-0000-0B00-000009000000}"/>
    <hyperlink ref="A17" r:id="rId10" display="javascript:PopupWindow('Artdetail.htm?token=000064491-nhhq3g06WwvVTT528QJsQjBCHbvdYdpLSB5kG6w8&amp;arid=5611434',%20'620',%20'600',%20'detail')" xr:uid="{00000000-0004-0000-0B00-00000A000000}"/>
    <hyperlink ref="A18" r:id="rId11" display="javascript:PopupWindow('Artdetail.htm?token=000064491-nhhq3g06WwvVTT528QJsQjBCHbvdYdpLSB5kG6w8&amp;arid=5581879',%20'620',%20'600',%20'detail')" xr:uid="{00000000-0004-0000-0B00-00000B000000}"/>
  </hyperlinks>
  <pageMargins left="0.7" right="0.7" top="0.75" bottom="0.75" header="0.3" footer="0.3"/>
  <pageSetup paperSize="9" orientation="portrait"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C2755-362A-4998-9166-82A966DA2710}">
  <sheetPr codeName="Feuil1"/>
  <dimension ref="A1:Y18"/>
  <sheetViews>
    <sheetView zoomScale="80" zoomScaleNormal="80" workbookViewId="0">
      <pane xSplit="3" ySplit="1" topLeftCell="O2" activePane="bottomRight" state="frozen"/>
      <selection pane="bottomRight" activeCell="T19" sqref="T19"/>
      <selection pane="bottomLeft" activeCell="C35" sqref="C35"/>
      <selection pane="topRight" activeCell="C35" sqref="C35"/>
    </sheetView>
  </sheetViews>
  <sheetFormatPr defaultColWidth="8.5703125" defaultRowHeight="14.45"/>
  <cols>
    <col min="1" max="1" width="18.7109375" style="588" customWidth="1"/>
    <col min="2" max="2" width="19.5703125" style="577" customWidth="1"/>
    <col min="3" max="3" width="78.85546875" style="577" customWidth="1"/>
    <col min="4" max="4" width="22.28515625" style="587" customWidth="1"/>
    <col min="5" max="5" width="6.7109375" style="586" customWidth="1"/>
    <col min="6" max="6" width="9.28515625" style="586" customWidth="1"/>
    <col min="7" max="7" width="21.28515625" style="586" customWidth="1"/>
    <col min="8" max="8" width="11.85546875" style="586" customWidth="1"/>
    <col min="9" max="9" width="14.85546875" style="586" customWidth="1"/>
    <col min="10" max="10" width="16.5703125" style="585" customWidth="1"/>
    <col min="11" max="11" width="16.5703125" style="583" customWidth="1"/>
    <col min="12" max="12" width="16.28515625" style="583" customWidth="1"/>
    <col min="13" max="13" width="14.7109375" style="584" customWidth="1"/>
    <col min="14" max="14" width="27.42578125" style="584" customWidth="1"/>
    <col min="15" max="15" width="21.28515625" style="583" customWidth="1"/>
    <col min="16" max="16" width="26.85546875" style="582" customWidth="1"/>
    <col min="17" max="17" width="27.28515625" style="581" customWidth="1"/>
    <col min="18" max="18" width="20" style="581" customWidth="1"/>
    <col min="19" max="19" width="15.140625" style="580" customWidth="1"/>
    <col min="20" max="21" width="18.28515625" style="579" customWidth="1"/>
    <col min="22" max="22" width="12.7109375" style="577" customWidth="1"/>
    <col min="23" max="23" width="20.140625" style="577" customWidth="1"/>
    <col min="24" max="24" width="10.85546875" style="578" customWidth="1"/>
    <col min="25" max="16384" width="8.5703125" style="577"/>
  </cols>
  <sheetData>
    <row r="1" spans="1:25" s="603" customFormat="1">
      <c r="A1" s="627" t="s">
        <v>31761</v>
      </c>
      <c r="B1" s="626" t="s">
        <v>31762</v>
      </c>
      <c r="C1" s="603" t="s">
        <v>31763</v>
      </c>
      <c r="D1" s="612" t="s">
        <v>31764</v>
      </c>
      <c r="E1" s="626" t="s">
        <v>31765</v>
      </c>
      <c r="F1" s="610" t="s">
        <v>31766</v>
      </c>
      <c r="G1" s="610" t="s">
        <v>31767</v>
      </c>
      <c r="H1" s="626" t="s">
        <v>31768</v>
      </c>
      <c r="I1" s="610" t="s">
        <v>31769</v>
      </c>
      <c r="J1" s="625" t="s">
        <v>31770</v>
      </c>
      <c r="K1" s="623" t="s">
        <v>31771</v>
      </c>
      <c r="L1" s="623" t="s">
        <v>31772</v>
      </c>
      <c r="M1" s="624" t="s">
        <v>31773</v>
      </c>
      <c r="N1" s="624" t="s">
        <v>31774</v>
      </c>
      <c r="O1" s="623" t="s">
        <v>31775</v>
      </c>
      <c r="P1" s="622" t="s">
        <v>31776</v>
      </c>
      <c r="Q1" s="622" t="s">
        <v>31777</v>
      </c>
      <c r="R1" s="622" t="s">
        <v>31778</v>
      </c>
      <c r="S1" s="621" t="s">
        <v>31779</v>
      </c>
      <c r="T1" s="620" t="s">
        <v>31780</v>
      </c>
      <c r="U1" s="620" t="s">
        <v>31781</v>
      </c>
      <c r="V1" s="603" t="s">
        <v>31782</v>
      </c>
      <c r="W1" s="603" t="s">
        <v>31783</v>
      </c>
      <c r="X1" s="589" t="s">
        <v>31784</v>
      </c>
      <c r="Y1" s="603" t="s">
        <v>31785</v>
      </c>
    </row>
    <row r="2" spans="1:25" s="603" customFormat="1">
      <c r="A2" s="619" t="s">
        <v>31786</v>
      </c>
      <c r="B2" s="617"/>
      <c r="C2" s="618" t="s">
        <v>31787</v>
      </c>
      <c r="D2" s="612"/>
      <c r="E2" s="611"/>
      <c r="F2" s="610"/>
      <c r="G2" s="610"/>
      <c r="H2" s="611"/>
      <c r="I2" s="610"/>
      <c r="J2" s="609"/>
      <c r="K2" s="607"/>
      <c r="L2" s="607"/>
      <c r="M2" s="608"/>
      <c r="N2" s="608"/>
      <c r="O2" s="607"/>
      <c r="P2" s="606"/>
      <c r="Q2" s="606"/>
      <c r="R2" s="606"/>
      <c r="S2" s="605"/>
      <c r="T2" s="604"/>
      <c r="U2" s="604"/>
      <c r="V2" s="589" t="s">
        <v>31788</v>
      </c>
      <c r="W2" s="589">
        <v>0</v>
      </c>
      <c r="X2" s="589">
        <v>0</v>
      </c>
      <c r="Y2" s="589"/>
    </row>
    <row r="3" spans="1:25" s="603" customFormat="1">
      <c r="A3" s="616" t="s">
        <v>31789</v>
      </c>
      <c r="B3" s="617"/>
      <c r="C3" s="615" t="s">
        <v>31790</v>
      </c>
      <c r="D3" s="612"/>
      <c r="E3" s="611"/>
      <c r="F3" s="610"/>
      <c r="G3" s="610"/>
      <c r="H3" s="611"/>
      <c r="I3" s="610"/>
      <c r="J3" s="609"/>
      <c r="K3" s="607"/>
      <c r="L3" s="607"/>
      <c r="M3" s="608"/>
      <c r="N3" s="608"/>
      <c r="O3" s="607"/>
      <c r="P3" s="606"/>
      <c r="Q3" s="606"/>
      <c r="R3" s="606"/>
      <c r="S3" s="605"/>
      <c r="T3" s="604"/>
      <c r="U3" s="604"/>
      <c r="V3" s="589" t="s">
        <v>31788</v>
      </c>
      <c r="W3" s="589">
        <v>0</v>
      </c>
      <c r="X3" s="589">
        <v>0</v>
      </c>
      <c r="Y3" s="589"/>
    </row>
    <row r="4" spans="1:25" s="603" customFormat="1">
      <c r="A4" s="614" t="s">
        <v>31791</v>
      </c>
      <c r="B4" s="589"/>
      <c r="C4" s="613" t="s">
        <v>31792</v>
      </c>
      <c r="D4" s="612"/>
      <c r="E4" s="611"/>
      <c r="F4" s="610"/>
      <c r="G4" s="610"/>
      <c r="H4" s="611"/>
      <c r="I4" s="610"/>
      <c r="J4" s="609"/>
      <c r="K4" s="607"/>
      <c r="L4" s="607"/>
      <c r="M4" s="608"/>
      <c r="N4" s="608"/>
      <c r="O4" s="607"/>
      <c r="P4" s="606">
        <v>664</v>
      </c>
      <c r="Q4" s="606">
        <v>664</v>
      </c>
      <c r="R4" s="606">
        <v>80</v>
      </c>
      <c r="S4" s="605" t="s">
        <v>4341</v>
      </c>
      <c r="T4" s="604"/>
      <c r="U4" s="604"/>
      <c r="V4" s="589" t="s">
        <v>31788</v>
      </c>
      <c r="W4" s="589">
        <v>0</v>
      </c>
      <c r="X4" s="589">
        <v>0</v>
      </c>
      <c r="Y4" s="589"/>
    </row>
    <row r="5" spans="1:25" s="603" customFormat="1">
      <c r="A5" s="614" t="s">
        <v>31793</v>
      </c>
      <c r="B5" s="589"/>
      <c r="C5" s="613" t="s">
        <v>31794</v>
      </c>
      <c r="D5" s="612"/>
      <c r="E5" s="611"/>
      <c r="F5" s="610"/>
      <c r="G5" s="610"/>
      <c r="H5" s="611"/>
      <c r="I5" s="610"/>
      <c r="J5" s="609"/>
      <c r="K5" s="607"/>
      <c r="L5" s="607"/>
      <c r="M5" s="608"/>
      <c r="N5" s="608"/>
      <c r="O5" s="607"/>
      <c r="P5" s="606">
        <v>240</v>
      </c>
      <c r="Q5" s="606">
        <v>240</v>
      </c>
      <c r="R5" s="606">
        <v>56</v>
      </c>
      <c r="S5" s="605" t="s">
        <v>4347</v>
      </c>
      <c r="T5" s="604"/>
      <c r="U5" s="604"/>
      <c r="V5" s="589" t="s">
        <v>31788</v>
      </c>
      <c r="W5" s="589">
        <v>0</v>
      </c>
      <c r="X5" s="589">
        <v>0</v>
      </c>
      <c r="Y5" s="589"/>
    </row>
    <row r="6" spans="1:25" s="603" customFormat="1">
      <c r="A6" s="614" t="s">
        <v>31795</v>
      </c>
      <c r="B6" s="589"/>
      <c r="C6" s="613" t="s">
        <v>31796</v>
      </c>
      <c r="D6" s="612"/>
      <c r="E6" s="611"/>
      <c r="F6" s="610"/>
      <c r="G6" s="610"/>
      <c r="H6" s="611"/>
      <c r="I6" s="610"/>
      <c r="J6" s="609"/>
      <c r="K6" s="607"/>
      <c r="L6" s="607"/>
      <c r="M6" s="608"/>
      <c r="N6" s="608"/>
      <c r="O6" s="607"/>
      <c r="P6" s="606">
        <v>240</v>
      </c>
      <c r="Q6" s="606">
        <v>240</v>
      </c>
      <c r="R6" s="606">
        <v>48</v>
      </c>
      <c r="S6" s="605" t="s">
        <v>4353</v>
      </c>
      <c r="T6" s="604"/>
      <c r="U6" s="604"/>
      <c r="V6" s="589" t="s">
        <v>31788</v>
      </c>
      <c r="W6" s="589">
        <v>0</v>
      </c>
      <c r="X6" s="589">
        <v>0</v>
      </c>
      <c r="Y6" s="589"/>
    </row>
    <row r="7" spans="1:25" s="603" customFormat="1">
      <c r="A7" s="614" t="s">
        <v>31797</v>
      </c>
      <c r="B7" s="589"/>
      <c r="C7" s="613" t="s">
        <v>31798</v>
      </c>
      <c r="D7" s="612"/>
      <c r="E7" s="611"/>
      <c r="F7" s="610"/>
      <c r="G7" s="610"/>
      <c r="H7" s="611"/>
      <c r="I7" s="610"/>
      <c r="J7" s="609"/>
      <c r="K7" s="607"/>
      <c r="L7" s="607"/>
      <c r="M7" s="608"/>
      <c r="N7" s="608"/>
      <c r="O7" s="607"/>
      <c r="P7" s="606">
        <v>664</v>
      </c>
      <c r="Q7" s="606">
        <v>664</v>
      </c>
      <c r="R7" s="606">
        <v>56</v>
      </c>
      <c r="S7" s="605" t="s">
        <v>31799</v>
      </c>
      <c r="T7" s="604"/>
      <c r="U7" s="604"/>
      <c r="V7" s="589" t="s">
        <v>31788</v>
      </c>
      <c r="W7" s="589">
        <v>0</v>
      </c>
      <c r="X7" s="589">
        <v>0</v>
      </c>
      <c r="Y7" s="589"/>
    </row>
    <row r="8" spans="1:25" s="603" customFormat="1">
      <c r="A8" s="616" t="s">
        <v>31800</v>
      </c>
      <c r="B8" s="589"/>
      <c r="C8" s="615" t="s">
        <v>31801</v>
      </c>
      <c r="D8" s="612"/>
      <c r="E8" s="611"/>
      <c r="F8" s="610"/>
      <c r="G8" s="610"/>
      <c r="H8" s="611"/>
      <c r="I8" s="610"/>
      <c r="J8" s="609"/>
      <c r="K8" s="607"/>
      <c r="L8" s="607"/>
      <c r="M8" s="608"/>
      <c r="N8" s="608"/>
      <c r="O8" s="607"/>
      <c r="P8" s="606"/>
      <c r="Q8" s="606"/>
      <c r="R8" s="606"/>
      <c r="S8" s="605"/>
      <c r="T8" s="604"/>
      <c r="U8" s="604"/>
      <c r="V8" s="589" t="s">
        <v>31788</v>
      </c>
      <c r="W8" s="589">
        <v>0</v>
      </c>
      <c r="X8" s="589">
        <v>0</v>
      </c>
      <c r="Y8" s="589"/>
    </row>
    <row r="9" spans="1:25" s="603" customFormat="1">
      <c r="A9" s="614" t="s">
        <v>31802</v>
      </c>
      <c r="B9" s="589"/>
      <c r="C9" s="613" t="s">
        <v>31803</v>
      </c>
      <c r="D9" s="612"/>
      <c r="E9" s="611"/>
      <c r="F9" s="610"/>
      <c r="G9" s="610"/>
      <c r="H9" s="611"/>
      <c r="I9" s="610"/>
      <c r="J9" s="609"/>
      <c r="K9" s="607">
        <v>1</v>
      </c>
      <c r="L9" s="607" t="s">
        <v>31804</v>
      </c>
      <c r="M9" s="608">
        <v>40684.072229297228</v>
      </c>
      <c r="N9" s="608">
        <v>40684.072229297228</v>
      </c>
      <c r="O9" s="607" t="s">
        <v>31805</v>
      </c>
      <c r="P9" s="606"/>
      <c r="Q9" s="606"/>
      <c r="R9" s="606"/>
      <c r="S9" s="605"/>
      <c r="T9" s="604"/>
      <c r="U9" s="604"/>
      <c r="V9" s="589" t="s">
        <v>31788</v>
      </c>
      <c r="W9" s="589">
        <v>0</v>
      </c>
      <c r="X9" s="589">
        <v>0</v>
      </c>
      <c r="Y9" s="589"/>
    </row>
    <row r="10" spans="1:25" s="603" customFormat="1">
      <c r="A10" s="616" t="s">
        <v>31806</v>
      </c>
      <c r="B10" s="589"/>
      <c r="C10" s="615" t="s">
        <v>31807</v>
      </c>
      <c r="D10" s="612"/>
      <c r="E10" s="611"/>
      <c r="F10" s="610"/>
      <c r="G10" s="610"/>
      <c r="H10" s="611"/>
      <c r="I10" s="610"/>
      <c r="J10" s="609"/>
      <c r="K10" s="607"/>
      <c r="L10" s="607"/>
      <c r="M10" s="608"/>
      <c r="N10" s="608"/>
      <c r="O10" s="607"/>
      <c r="P10" s="606"/>
      <c r="Q10" s="606"/>
      <c r="R10" s="606"/>
      <c r="S10" s="605"/>
      <c r="T10" s="604"/>
      <c r="U10" s="604"/>
      <c r="V10" s="589" t="s">
        <v>31788</v>
      </c>
      <c r="W10" s="589">
        <v>0</v>
      </c>
      <c r="X10" s="589">
        <v>0</v>
      </c>
      <c r="Y10" s="589"/>
    </row>
    <row r="11" spans="1:25" s="603" customFormat="1">
      <c r="A11" s="614" t="s">
        <v>31808</v>
      </c>
      <c r="B11" s="589"/>
      <c r="C11" s="613" t="s">
        <v>31809</v>
      </c>
      <c r="D11" s="612"/>
      <c r="E11" s="611"/>
      <c r="F11" s="610"/>
      <c r="G11" s="610"/>
      <c r="H11" s="611"/>
      <c r="I11" s="610"/>
      <c r="J11" s="609"/>
      <c r="K11" s="607">
        <v>1</v>
      </c>
      <c r="L11" s="607" t="s">
        <v>31804</v>
      </c>
      <c r="M11" s="608">
        <v>1000</v>
      </c>
      <c r="N11" s="608">
        <v>1000</v>
      </c>
      <c r="O11" s="607" t="s">
        <v>31810</v>
      </c>
      <c r="P11" s="606"/>
      <c r="Q11" s="606"/>
      <c r="R11" s="606"/>
      <c r="S11" s="605"/>
      <c r="T11" s="604"/>
      <c r="U11" s="604"/>
      <c r="V11" s="589" t="s">
        <v>31788</v>
      </c>
      <c r="W11" s="589">
        <v>0</v>
      </c>
      <c r="X11" s="589">
        <v>0</v>
      </c>
      <c r="Y11" s="589"/>
    </row>
    <row r="12" spans="1:25" s="603" customFormat="1">
      <c r="A12" s="614" t="s">
        <v>31811</v>
      </c>
      <c r="B12" s="589"/>
      <c r="C12" s="613" t="s">
        <v>31812</v>
      </c>
      <c r="D12" s="612"/>
      <c r="E12" s="611"/>
      <c r="F12" s="610"/>
      <c r="G12" s="610"/>
      <c r="H12" s="611"/>
      <c r="I12" s="610"/>
      <c r="J12" s="609"/>
      <c r="K12" s="607">
        <v>1</v>
      </c>
      <c r="L12" s="607" t="s">
        <v>31804</v>
      </c>
      <c r="M12" s="608">
        <v>3200</v>
      </c>
      <c r="N12" s="608">
        <v>3200</v>
      </c>
      <c r="O12" s="607" t="s">
        <v>31810</v>
      </c>
      <c r="P12" s="606"/>
      <c r="Q12" s="606"/>
      <c r="R12" s="606"/>
      <c r="S12" s="605"/>
      <c r="T12" s="604"/>
      <c r="U12" s="604"/>
      <c r="V12" s="589" t="s">
        <v>31788</v>
      </c>
      <c r="W12" s="589">
        <v>0</v>
      </c>
      <c r="X12" s="589">
        <v>0</v>
      </c>
      <c r="Y12" s="589"/>
    </row>
    <row r="13" spans="1:25" s="603" customFormat="1">
      <c r="A13" s="614" t="s">
        <v>31813</v>
      </c>
      <c r="B13" s="589"/>
      <c r="C13" s="613" t="s">
        <v>4389</v>
      </c>
      <c r="D13" s="612"/>
      <c r="E13" s="611"/>
      <c r="F13" s="610"/>
      <c r="G13" s="610"/>
      <c r="H13" s="611"/>
      <c r="I13" s="610"/>
      <c r="J13" s="609"/>
      <c r="K13" s="607">
        <v>1</v>
      </c>
      <c r="L13" s="607" t="s">
        <v>31804</v>
      </c>
      <c r="M13" s="608">
        <v>14465.45</v>
      </c>
      <c r="N13" s="608">
        <v>14465.45</v>
      </c>
      <c r="O13" s="607" t="s">
        <v>31814</v>
      </c>
      <c r="P13" s="606"/>
      <c r="Q13" s="606"/>
      <c r="R13" s="606"/>
      <c r="S13" s="605"/>
      <c r="T13" s="604"/>
      <c r="U13" s="604"/>
      <c r="V13" s="589" t="s">
        <v>31788</v>
      </c>
      <c r="W13" s="589">
        <v>0</v>
      </c>
      <c r="X13" s="589">
        <v>0</v>
      </c>
      <c r="Y13" s="589"/>
    </row>
    <row r="14" spans="1:25" s="603" customFormat="1">
      <c r="A14" s="614" t="s">
        <v>31815</v>
      </c>
      <c r="B14" s="589"/>
      <c r="C14" s="613" t="s">
        <v>4390</v>
      </c>
      <c r="D14" s="612"/>
      <c r="E14" s="611"/>
      <c r="F14" s="610"/>
      <c r="G14" s="610"/>
      <c r="H14" s="611"/>
      <c r="I14" s="610"/>
      <c r="J14" s="609"/>
      <c r="K14" s="607">
        <v>1</v>
      </c>
      <c r="L14" s="607" t="s">
        <v>31804</v>
      </c>
      <c r="M14" s="608">
        <v>3616.36</v>
      </c>
      <c r="N14" s="608">
        <v>3616.36</v>
      </c>
      <c r="O14" s="607" t="s">
        <v>31816</v>
      </c>
      <c r="P14" s="606"/>
      <c r="Q14" s="606"/>
      <c r="R14" s="606"/>
      <c r="S14" s="605"/>
      <c r="T14" s="604"/>
      <c r="U14" s="604"/>
      <c r="V14" s="589" t="s">
        <v>31788</v>
      </c>
      <c r="W14" s="589">
        <v>0</v>
      </c>
      <c r="X14" s="589">
        <v>0</v>
      </c>
      <c r="Y14" s="589"/>
    </row>
    <row r="15" spans="1:25" s="603" customFormat="1">
      <c r="A15" s="616" t="s">
        <v>31817</v>
      </c>
      <c r="B15" s="589"/>
      <c r="C15" s="615" t="s">
        <v>31818</v>
      </c>
      <c r="D15" s="612"/>
      <c r="E15" s="611"/>
      <c r="F15" s="610"/>
      <c r="G15" s="610"/>
      <c r="H15" s="611"/>
      <c r="I15" s="610"/>
      <c r="J15" s="609"/>
      <c r="K15" s="607"/>
      <c r="L15" s="607"/>
      <c r="M15" s="608"/>
      <c r="N15" s="608"/>
      <c r="O15" s="607"/>
      <c r="P15" s="606"/>
      <c r="Q15" s="606"/>
      <c r="R15" s="606"/>
      <c r="S15" s="605"/>
      <c r="T15" s="604"/>
      <c r="U15" s="604"/>
      <c r="V15" s="589" t="s">
        <v>31788</v>
      </c>
      <c r="W15" s="589">
        <v>0</v>
      </c>
      <c r="X15" s="589">
        <v>0</v>
      </c>
      <c r="Y15" s="589"/>
    </row>
    <row r="16" spans="1:25" s="603" customFormat="1" ht="15" thickBot="1">
      <c r="A16" s="614" t="s">
        <v>31819</v>
      </c>
      <c r="B16" s="589"/>
      <c r="C16" s="613" t="s">
        <v>31820</v>
      </c>
      <c r="D16" s="612"/>
      <c r="E16" s="611"/>
      <c r="F16" s="610"/>
      <c r="G16" s="610"/>
      <c r="H16" s="611"/>
      <c r="I16" s="610"/>
      <c r="J16" s="609"/>
      <c r="K16" s="607"/>
      <c r="L16" s="607"/>
      <c r="M16" s="608"/>
      <c r="N16" s="608"/>
      <c r="O16" s="607"/>
      <c r="P16" s="606">
        <v>100.444875</v>
      </c>
      <c r="Q16" s="606">
        <v>100.444875</v>
      </c>
      <c r="R16" s="606">
        <v>80</v>
      </c>
      <c r="S16" s="605" t="s">
        <v>4341</v>
      </c>
      <c r="T16" s="604"/>
      <c r="U16" s="604"/>
      <c r="V16" s="589" t="s">
        <v>31788</v>
      </c>
      <c r="W16" s="589">
        <v>0</v>
      </c>
      <c r="X16" s="589">
        <v>0</v>
      </c>
      <c r="Y16" s="589"/>
    </row>
    <row r="17" spans="1:25" s="590" customFormat="1" ht="15" thickTop="1">
      <c r="A17" s="602"/>
      <c r="B17" s="601"/>
      <c r="C17" s="600"/>
      <c r="D17" s="599" t="s">
        <v>31821</v>
      </c>
      <c r="E17" s="598" t="s">
        <v>31821</v>
      </c>
      <c r="F17" s="598"/>
      <c r="G17" s="598" t="s">
        <v>31821</v>
      </c>
      <c r="H17" s="598" t="s">
        <v>31821</v>
      </c>
      <c r="I17" s="598" t="s">
        <v>31821</v>
      </c>
      <c r="J17" s="597" t="s">
        <v>31821</v>
      </c>
      <c r="K17" s="595" t="s">
        <v>31821</v>
      </c>
      <c r="L17" s="595" t="s">
        <v>31821</v>
      </c>
      <c r="M17" s="596" t="s">
        <v>31821</v>
      </c>
      <c r="N17" s="596" t="s">
        <v>31821</v>
      </c>
      <c r="O17" s="595" t="s">
        <v>31821</v>
      </c>
      <c r="P17" s="594" t="s">
        <v>31821</v>
      </c>
      <c r="Q17" s="594" t="s">
        <v>31821</v>
      </c>
      <c r="R17" s="594" t="s">
        <v>31821</v>
      </c>
      <c r="S17" s="593" t="s">
        <v>31821</v>
      </c>
      <c r="T17" s="592" t="s">
        <v>31821</v>
      </c>
      <c r="U17" s="592" t="s">
        <v>31821</v>
      </c>
      <c r="V17" s="591" t="s">
        <v>31788</v>
      </c>
      <c r="W17" s="591">
        <v>1</v>
      </c>
      <c r="X17" s="591">
        <v>1</v>
      </c>
      <c r="Y17" s="591"/>
    </row>
    <row r="18" spans="1:25">
      <c r="V18" s="589" t="s">
        <v>31788</v>
      </c>
      <c r="W18" s="589">
        <v>1</v>
      </c>
      <c r="X18" s="589">
        <v>1</v>
      </c>
    </row>
  </sheetData>
  <autoFilter ref="A1:Y14" xr:uid="{05264331-7E20-42FA-A7ED-757D57B81884}"/>
  <conditionalFormatting sqref="A2:A3">
    <cfRule type="duplicateValues" dxfId="3" priority="3"/>
    <cfRule type="duplicateValues" dxfId="2" priority="4"/>
  </conditionalFormatting>
  <conditionalFormatting sqref="A4:A16">
    <cfRule type="duplicateValues" dxfId="1" priority="1"/>
    <cfRule type="duplicateValues" dxfId="0" priority="2"/>
  </conditionalFormatting>
  <pageMargins left="0.7" right="0.7" top="0.75" bottom="0.75" header="0.51180555555555496" footer="0.51180555555555496"/>
  <pageSetup paperSize="9" firstPageNumber="0"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4CB37-209C-407E-AAED-48AED78941F0}">
  <sheetPr codeName="Feuil2"/>
  <dimension ref="A1:D10"/>
  <sheetViews>
    <sheetView workbookViewId="0">
      <selection activeCell="C10" sqref="C10"/>
    </sheetView>
  </sheetViews>
  <sheetFormatPr defaultColWidth="8.85546875" defaultRowHeight="14.45"/>
  <cols>
    <col min="1" max="1" width="23.5703125" style="577" bestFit="1" customWidth="1"/>
    <col min="2" max="2" width="23.5703125" style="577" customWidth="1"/>
    <col min="3" max="3" width="6" style="577" bestFit="1" customWidth="1"/>
    <col min="4" max="4" width="24.42578125" style="577" customWidth="1"/>
    <col min="5" max="16384" width="8.85546875" style="577"/>
  </cols>
  <sheetData>
    <row r="1" spans="1:4">
      <c r="A1" s="631" t="s">
        <v>31822</v>
      </c>
      <c r="B1" s="631" t="s">
        <v>31823</v>
      </c>
      <c r="C1" s="631" t="s">
        <v>31824</v>
      </c>
    </row>
    <row r="2" spans="1:4">
      <c r="A2" s="630" t="s">
        <v>31825</v>
      </c>
      <c r="B2" s="630" t="s">
        <v>31826</v>
      </c>
      <c r="C2" s="629" t="s">
        <v>31827</v>
      </c>
      <c r="D2" s="629" t="s">
        <v>31828</v>
      </c>
    </row>
    <row r="3" spans="1:4">
      <c r="A3" s="630" t="s">
        <v>31829</v>
      </c>
      <c r="B3" s="630" t="s">
        <v>31830</v>
      </c>
      <c r="C3" s="629" t="s">
        <v>31831</v>
      </c>
      <c r="D3" s="629" t="s">
        <v>31832</v>
      </c>
    </row>
    <row r="4" spans="1:4">
      <c r="A4" s="630" t="s">
        <v>31833</v>
      </c>
      <c r="B4" s="630" t="s">
        <v>31834</v>
      </c>
      <c r="C4" s="630" t="s">
        <v>31804</v>
      </c>
    </row>
    <row r="5" spans="1:4">
      <c r="A5" s="630" t="s">
        <v>31835</v>
      </c>
      <c r="B5" s="630" t="s">
        <v>31836</v>
      </c>
      <c r="C5" s="629" t="s">
        <v>31837</v>
      </c>
      <c r="D5" s="628" t="s">
        <v>31838</v>
      </c>
    </row>
    <row r="6" spans="1:4">
      <c r="A6" s="630" t="s">
        <v>31839</v>
      </c>
      <c r="B6" s="630" t="s">
        <v>3412</v>
      </c>
      <c r="C6" s="630" t="s">
        <v>31840</v>
      </c>
    </row>
    <row r="7" spans="1:4">
      <c r="A7" s="630" t="s">
        <v>31841</v>
      </c>
      <c r="B7" s="630" t="s">
        <v>31842</v>
      </c>
      <c r="C7" s="630" t="s">
        <v>31843</v>
      </c>
    </row>
    <row r="8" spans="1:4">
      <c r="A8" s="630" t="s">
        <v>31844</v>
      </c>
      <c r="B8" s="630" t="s">
        <v>31844</v>
      </c>
      <c r="C8" s="630" t="s">
        <v>31844</v>
      </c>
    </row>
    <row r="9" spans="1:4">
      <c r="A9" s="630" t="s">
        <v>31845</v>
      </c>
      <c r="B9" s="630" t="s">
        <v>31846</v>
      </c>
      <c r="C9" s="629" t="s">
        <v>4644</v>
      </c>
      <c r="D9" s="629" t="s">
        <v>4645</v>
      </c>
    </row>
    <row r="10" spans="1:4">
      <c r="A10" s="630" t="s">
        <v>31847</v>
      </c>
      <c r="B10" s="630" t="s">
        <v>31848</v>
      </c>
      <c r="C10" s="629" t="s">
        <v>31849</v>
      </c>
      <c r="D10" s="628" t="s">
        <v>31850</v>
      </c>
    </row>
  </sheetData>
  <printOptions gridLines="1"/>
  <pageMargins left="0.70866141732283472" right="0.70866141732283472" top="0.74803149606299213" bottom="0.74803149606299213" header="0.31496062992125984" footer="0.31496062992125984"/>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976B6-C71F-406B-8BD4-6042E53FAC3A}">
  <sheetPr codeName="Feuil3"/>
  <dimension ref="A1:F53"/>
  <sheetViews>
    <sheetView topLeftCell="A21" workbookViewId="0">
      <selection activeCell="H47" sqref="H47"/>
    </sheetView>
  </sheetViews>
  <sheetFormatPr defaultColWidth="8.85546875" defaultRowHeight="14.45"/>
  <cols>
    <col min="1" max="1" width="12.28515625" style="577" bestFit="1" customWidth="1"/>
    <col min="2" max="2" width="17.28515625" style="577" customWidth="1"/>
    <col min="3" max="3" width="19.42578125" style="577" bestFit="1" customWidth="1"/>
    <col min="4" max="5" width="19.42578125" style="577" customWidth="1"/>
    <col min="6" max="6" width="12" style="577" customWidth="1"/>
    <col min="7" max="16384" width="8.85546875" style="577"/>
  </cols>
  <sheetData>
    <row r="1" spans="1:5">
      <c r="A1" s="631" t="s">
        <v>31851</v>
      </c>
      <c r="B1" s="631" t="s">
        <v>31852</v>
      </c>
      <c r="C1" s="631" t="s">
        <v>31853</v>
      </c>
      <c r="D1" s="631" t="s">
        <v>31854</v>
      </c>
      <c r="E1" s="631" t="s">
        <v>31855</v>
      </c>
    </row>
    <row r="2" spans="1:5">
      <c r="A2" s="630" t="s">
        <v>31856</v>
      </c>
      <c r="B2" s="577" t="s">
        <v>31857</v>
      </c>
      <c r="C2" s="630" t="s">
        <v>31858</v>
      </c>
      <c r="D2" s="630" t="s">
        <v>31859</v>
      </c>
      <c r="E2" s="630" t="s">
        <v>31860</v>
      </c>
    </row>
    <row r="3" spans="1:5">
      <c r="A3" s="630" t="s">
        <v>31861</v>
      </c>
      <c r="B3" s="577" t="s">
        <v>31862</v>
      </c>
      <c r="C3" s="630" t="s">
        <v>31861</v>
      </c>
      <c r="D3" s="630" t="s">
        <v>31862</v>
      </c>
      <c r="E3" s="630" t="s">
        <v>31863</v>
      </c>
    </row>
    <row r="4" spans="1:5">
      <c r="A4" s="630" t="s">
        <v>31864</v>
      </c>
      <c r="B4" s="577" t="s">
        <v>31864</v>
      </c>
      <c r="C4" s="630" t="s">
        <v>31864</v>
      </c>
      <c r="D4" s="630" t="s">
        <v>31865</v>
      </c>
      <c r="E4" s="630" t="s">
        <v>31866</v>
      </c>
    </row>
    <row r="5" spans="1:5">
      <c r="A5" s="630" t="s">
        <v>31867</v>
      </c>
      <c r="B5" s="577" t="s">
        <v>31868</v>
      </c>
      <c r="C5" s="630" t="s">
        <v>31867</v>
      </c>
      <c r="D5" s="630" t="s">
        <v>31868</v>
      </c>
      <c r="E5" s="630" t="s">
        <v>31869</v>
      </c>
    </row>
    <row r="6" spans="1:5">
      <c r="A6" s="630" t="s">
        <v>31870</v>
      </c>
      <c r="B6" s="577" t="s">
        <v>31871</v>
      </c>
      <c r="C6" s="630" t="s">
        <v>31870</v>
      </c>
      <c r="D6" s="630" t="s">
        <v>31872</v>
      </c>
      <c r="E6" s="630" t="s">
        <v>31873</v>
      </c>
    </row>
    <row r="7" spans="1:5">
      <c r="A7" s="630" t="s">
        <v>31874</v>
      </c>
      <c r="B7" s="577" t="s">
        <v>31874</v>
      </c>
      <c r="C7" s="630" t="s">
        <v>31875</v>
      </c>
      <c r="D7" s="630" t="s">
        <v>31876</v>
      </c>
      <c r="E7" s="630" t="s">
        <v>31877</v>
      </c>
    </row>
    <row r="8" spans="1:5">
      <c r="A8" s="630" t="s">
        <v>31878</v>
      </c>
      <c r="B8" s="577" t="s">
        <v>31879</v>
      </c>
      <c r="C8" s="630" t="s">
        <v>31878</v>
      </c>
      <c r="D8" s="630" t="s">
        <v>31879</v>
      </c>
      <c r="E8" s="630" t="s">
        <v>31880</v>
      </c>
    </row>
    <row r="9" spans="1:5">
      <c r="A9" s="630" t="s">
        <v>31881</v>
      </c>
      <c r="B9" s="577" t="s">
        <v>31882</v>
      </c>
      <c r="C9" s="630" t="s">
        <v>31883</v>
      </c>
      <c r="D9" s="630" t="s">
        <v>31884</v>
      </c>
      <c r="E9" s="630" t="s">
        <v>31885</v>
      </c>
    </row>
    <row r="10" spans="1:5">
      <c r="A10" s="630" t="s">
        <v>31886</v>
      </c>
      <c r="B10" s="577" t="s">
        <v>31887</v>
      </c>
      <c r="C10" s="630" t="s">
        <v>31886</v>
      </c>
      <c r="D10" s="630" t="s">
        <v>31887</v>
      </c>
      <c r="E10" s="630" t="s">
        <v>31888</v>
      </c>
    </row>
    <row r="11" spans="1:5">
      <c r="A11" s="630" t="s">
        <v>31889</v>
      </c>
      <c r="B11" s="577" t="s">
        <v>31890</v>
      </c>
      <c r="C11" s="630" t="s">
        <v>31891</v>
      </c>
      <c r="D11" s="630" t="s">
        <v>3409</v>
      </c>
      <c r="E11" s="630" t="s">
        <v>31892</v>
      </c>
    </row>
    <row r="12" spans="1:5">
      <c r="A12" s="630" t="s">
        <v>31893</v>
      </c>
      <c r="B12" s="577" t="s">
        <v>31894</v>
      </c>
      <c r="C12" s="630" t="s">
        <v>31893</v>
      </c>
      <c r="D12" s="630" t="s">
        <v>31894</v>
      </c>
      <c r="E12" s="630" t="s">
        <v>31895</v>
      </c>
    </row>
    <row r="13" spans="1:5">
      <c r="A13" s="630" t="s">
        <v>3491</v>
      </c>
      <c r="B13" s="577" t="s">
        <v>3491</v>
      </c>
      <c r="C13" s="630" t="s">
        <v>31891</v>
      </c>
      <c r="D13" s="630" t="s">
        <v>3409</v>
      </c>
      <c r="E13" s="630" t="s">
        <v>3491</v>
      </c>
    </row>
    <row r="14" spans="1:5">
      <c r="A14" s="630" t="s">
        <v>31896</v>
      </c>
      <c r="B14" s="577" t="s">
        <v>31897</v>
      </c>
      <c r="C14" s="630" t="s">
        <v>31896</v>
      </c>
      <c r="D14" s="630" t="s">
        <v>31897</v>
      </c>
      <c r="E14" s="630" t="s">
        <v>31898</v>
      </c>
    </row>
    <row r="15" spans="1:5">
      <c r="A15" s="630" t="s">
        <v>31899</v>
      </c>
      <c r="B15" s="577" t="s">
        <v>31899</v>
      </c>
      <c r="C15" s="630" t="s">
        <v>31900</v>
      </c>
      <c r="D15" s="630" t="s">
        <v>31901</v>
      </c>
      <c r="E15" s="630" t="s">
        <v>31899</v>
      </c>
    </row>
    <row r="16" spans="1:5">
      <c r="A16" s="630" t="s">
        <v>31902</v>
      </c>
      <c r="B16" s="577" t="s">
        <v>31902</v>
      </c>
      <c r="C16" s="630" t="s">
        <v>31903</v>
      </c>
      <c r="D16" s="630" t="s">
        <v>31903</v>
      </c>
      <c r="E16" s="630" t="s">
        <v>31904</v>
      </c>
    </row>
    <row r="17" spans="1:5">
      <c r="A17" s="630" t="s">
        <v>31905</v>
      </c>
      <c r="B17" s="577" t="s">
        <v>31906</v>
      </c>
      <c r="C17" s="630" t="s">
        <v>31875</v>
      </c>
      <c r="D17" s="630" t="s">
        <v>31876</v>
      </c>
      <c r="E17" s="630" t="s">
        <v>31907</v>
      </c>
    </row>
    <row r="18" spans="1:5">
      <c r="A18" s="630" t="s">
        <v>31908</v>
      </c>
      <c r="B18" s="577" t="s">
        <v>31909</v>
      </c>
      <c r="C18" s="630" t="s">
        <v>31883</v>
      </c>
      <c r="D18" s="630" t="s">
        <v>31884</v>
      </c>
      <c r="E18" s="630" t="s">
        <v>31910</v>
      </c>
    </row>
    <row r="19" spans="1:5" ht="28.9">
      <c r="A19" s="630" t="s">
        <v>31911</v>
      </c>
      <c r="B19" s="577" t="s">
        <v>31911</v>
      </c>
      <c r="C19" s="630" t="s">
        <v>31912</v>
      </c>
      <c r="D19" s="630" t="s">
        <v>31913</v>
      </c>
      <c r="E19" s="630"/>
    </row>
    <row r="20" spans="1:5">
      <c r="A20" s="630" t="s">
        <v>31914</v>
      </c>
      <c r="B20" s="577" t="s">
        <v>31914</v>
      </c>
      <c r="C20" s="630" t="s">
        <v>31915</v>
      </c>
      <c r="D20" s="630" t="s">
        <v>31916</v>
      </c>
      <c r="E20" s="630" t="s">
        <v>31917</v>
      </c>
    </row>
    <row r="21" spans="1:5">
      <c r="A21" s="630" t="s">
        <v>4313</v>
      </c>
      <c r="B21" s="577" t="s">
        <v>4313</v>
      </c>
      <c r="C21" s="630" t="s">
        <v>31875</v>
      </c>
      <c r="D21" s="630" t="s">
        <v>31876</v>
      </c>
      <c r="E21" s="630" t="s">
        <v>31918</v>
      </c>
    </row>
    <row r="22" spans="1:5">
      <c r="A22" s="630" t="s">
        <v>31919</v>
      </c>
      <c r="B22" s="577" t="s">
        <v>31919</v>
      </c>
      <c r="C22" s="630" t="s">
        <v>31919</v>
      </c>
      <c r="D22" s="630" t="s">
        <v>31920</v>
      </c>
      <c r="E22" s="630" t="s">
        <v>31921</v>
      </c>
    </row>
    <row r="23" spans="1:5">
      <c r="A23" s="630" t="s">
        <v>31922</v>
      </c>
      <c r="B23" s="577" t="s">
        <v>31922</v>
      </c>
      <c r="C23" s="630" t="s">
        <v>31900</v>
      </c>
      <c r="D23" s="630" t="s">
        <v>31901</v>
      </c>
      <c r="E23" s="630" t="s">
        <v>31923</v>
      </c>
    </row>
    <row r="24" spans="1:5">
      <c r="A24" s="630" t="s">
        <v>31924</v>
      </c>
      <c r="B24" s="577" t="s">
        <v>31925</v>
      </c>
      <c r="C24" s="630" t="s">
        <v>31924</v>
      </c>
      <c r="D24" s="630" t="s">
        <v>31925</v>
      </c>
      <c r="E24" s="630" t="s">
        <v>31926</v>
      </c>
    </row>
    <row r="25" spans="1:5">
      <c r="A25" s="630" t="s">
        <v>31927</v>
      </c>
      <c r="B25" s="577" t="s">
        <v>31928</v>
      </c>
      <c r="C25" s="630" t="s">
        <v>31903</v>
      </c>
      <c r="D25" s="630" t="s">
        <v>31903</v>
      </c>
      <c r="E25" s="630" t="s">
        <v>31929</v>
      </c>
    </row>
    <row r="26" spans="1:5">
      <c r="A26" s="630" t="s">
        <v>3673</v>
      </c>
      <c r="B26" s="577" t="s">
        <v>3673</v>
      </c>
      <c r="C26" s="630" t="s">
        <v>31875</v>
      </c>
      <c r="D26" s="629" t="s">
        <v>31876</v>
      </c>
      <c r="E26" s="629" t="s">
        <v>3673</v>
      </c>
    </row>
    <row r="27" spans="1:5" ht="28.9">
      <c r="A27" s="630" t="s">
        <v>3673</v>
      </c>
      <c r="B27" s="577" t="s">
        <v>3673</v>
      </c>
      <c r="C27" s="630" t="s">
        <v>31912</v>
      </c>
      <c r="D27" s="630" t="s">
        <v>31913</v>
      </c>
      <c r="E27" s="630"/>
    </row>
    <row r="28" spans="1:5">
      <c r="A28" s="630" t="s">
        <v>31930</v>
      </c>
      <c r="B28" s="577" t="s">
        <v>31931</v>
      </c>
      <c r="C28" s="630" t="s">
        <v>31883</v>
      </c>
      <c r="D28" s="630" t="s">
        <v>31884</v>
      </c>
      <c r="E28" s="630" t="s">
        <v>31932</v>
      </c>
    </row>
    <row r="29" spans="1:5">
      <c r="A29" s="630" t="s">
        <v>31933</v>
      </c>
      <c r="B29" s="577" t="s">
        <v>31934</v>
      </c>
      <c r="C29" s="630" t="s">
        <v>31875</v>
      </c>
      <c r="D29" s="630" t="s">
        <v>31876</v>
      </c>
      <c r="E29" s="630" t="s">
        <v>31935</v>
      </c>
    </row>
    <row r="30" spans="1:5">
      <c r="A30" s="630" t="s">
        <v>31936</v>
      </c>
      <c r="B30" s="577" t="s">
        <v>31936</v>
      </c>
      <c r="C30" s="630" t="s">
        <v>31875</v>
      </c>
      <c r="D30" s="630" t="s">
        <v>31876</v>
      </c>
      <c r="E30" s="630" t="s">
        <v>31936</v>
      </c>
    </row>
    <row r="31" spans="1:5">
      <c r="A31" s="630" t="s">
        <v>31937</v>
      </c>
      <c r="B31" s="577" t="s">
        <v>31937</v>
      </c>
      <c r="C31" s="630" t="s">
        <v>31858</v>
      </c>
      <c r="D31" s="629" t="s">
        <v>31859</v>
      </c>
      <c r="E31" s="629" t="s">
        <v>31938</v>
      </c>
    </row>
    <row r="32" spans="1:5">
      <c r="A32" s="630" t="s">
        <v>31939</v>
      </c>
      <c r="B32" s="577" t="s">
        <v>31939</v>
      </c>
      <c r="C32" s="630" t="s">
        <v>31900</v>
      </c>
      <c r="D32" s="630" t="s">
        <v>31901</v>
      </c>
      <c r="E32" s="630" t="s">
        <v>31940</v>
      </c>
    </row>
    <row r="33" spans="1:6">
      <c r="A33" s="630" t="s">
        <v>31941</v>
      </c>
      <c r="B33" s="577" t="s">
        <v>31942</v>
      </c>
      <c r="C33" s="630" t="s">
        <v>31941</v>
      </c>
      <c r="D33" s="630" t="s">
        <v>31942</v>
      </c>
      <c r="E33" s="630" t="s">
        <v>31943</v>
      </c>
    </row>
    <row r="34" spans="1:6">
      <c r="A34" s="630" t="s">
        <v>31944</v>
      </c>
      <c r="B34" s="577" t="s">
        <v>31945</v>
      </c>
      <c r="C34" s="630" t="s">
        <v>31944</v>
      </c>
      <c r="D34" s="630" t="s">
        <v>31945</v>
      </c>
      <c r="E34" s="630" t="s">
        <v>31946</v>
      </c>
    </row>
    <row r="35" spans="1:6">
      <c r="A35" s="630" t="s">
        <v>31947</v>
      </c>
      <c r="B35" s="577" t="s">
        <v>31945</v>
      </c>
      <c r="C35" s="630" t="s">
        <v>31947</v>
      </c>
      <c r="D35" s="630" t="s">
        <v>31945</v>
      </c>
      <c r="E35" s="630" t="s">
        <v>31948</v>
      </c>
    </row>
    <row r="36" spans="1:6">
      <c r="A36" s="630" t="s">
        <v>31949</v>
      </c>
      <c r="B36" s="577" t="s">
        <v>31857</v>
      </c>
      <c r="C36" s="630" t="s">
        <v>31858</v>
      </c>
      <c r="D36" s="630" t="s">
        <v>31859</v>
      </c>
      <c r="E36" s="630" t="s">
        <v>31950</v>
      </c>
    </row>
    <row r="37" spans="1:6">
      <c r="A37" s="630" t="s">
        <v>31951</v>
      </c>
      <c r="B37" s="577" t="s">
        <v>31952</v>
      </c>
      <c r="C37" s="630" t="s">
        <v>31951</v>
      </c>
      <c r="D37" s="630" t="s">
        <v>31951</v>
      </c>
      <c r="E37" s="630" t="s">
        <v>31953</v>
      </c>
    </row>
    <row r="38" spans="1:6">
      <c r="A38" s="630" t="s">
        <v>31954</v>
      </c>
      <c r="B38" s="577" t="s">
        <v>31955</v>
      </c>
      <c r="C38" s="630" t="s">
        <v>31891</v>
      </c>
      <c r="D38" s="630" t="s">
        <v>3409</v>
      </c>
      <c r="E38" s="630" t="s">
        <v>31956</v>
      </c>
    </row>
    <row r="39" spans="1:6">
      <c r="A39" s="630" t="s">
        <v>31804</v>
      </c>
      <c r="B39" s="577" t="s">
        <v>31804</v>
      </c>
      <c r="C39" s="630" t="s">
        <v>31891</v>
      </c>
      <c r="D39" s="630" t="s">
        <v>3409</v>
      </c>
      <c r="E39" s="629" t="s">
        <v>31804</v>
      </c>
      <c r="F39" s="628" t="s">
        <v>31850</v>
      </c>
    </row>
    <row r="40" spans="1:6">
      <c r="A40" s="630" t="s">
        <v>31957</v>
      </c>
      <c r="B40" s="577" t="s">
        <v>31957</v>
      </c>
      <c r="C40" s="630" t="s">
        <v>31900</v>
      </c>
      <c r="D40" s="630" t="s">
        <v>31901</v>
      </c>
      <c r="E40" s="630" t="s">
        <v>31958</v>
      </c>
    </row>
    <row r="41" spans="1:6">
      <c r="A41" s="630" t="s">
        <v>31959</v>
      </c>
      <c r="B41" s="577" t="s">
        <v>31960</v>
      </c>
      <c r="C41" s="630" t="s">
        <v>31959</v>
      </c>
      <c r="D41" s="630" t="s">
        <v>31960</v>
      </c>
      <c r="E41" s="630" t="s">
        <v>31961</v>
      </c>
    </row>
    <row r="42" spans="1:6">
      <c r="A42" s="630" t="s">
        <v>31845</v>
      </c>
      <c r="B42" s="577" t="s">
        <v>31962</v>
      </c>
      <c r="C42" s="630" t="s">
        <v>31891</v>
      </c>
      <c r="D42" s="630" t="s">
        <v>3409</v>
      </c>
      <c r="E42" s="630" t="s">
        <v>31963</v>
      </c>
    </row>
    <row r="43" spans="1:6">
      <c r="A43" s="630" t="s">
        <v>31964</v>
      </c>
      <c r="B43" s="628" t="s">
        <v>31965</v>
      </c>
      <c r="C43" s="630" t="s">
        <v>31891</v>
      </c>
      <c r="D43" s="630" t="s">
        <v>3409</v>
      </c>
      <c r="E43" s="629" t="s">
        <v>31966</v>
      </c>
    </row>
    <row r="44" spans="1:6">
      <c r="A44" s="630" t="s">
        <v>31967</v>
      </c>
      <c r="B44" s="577" t="s">
        <v>31968</v>
      </c>
      <c r="C44" s="630" t="s">
        <v>31900</v>
      </c>
      <c r="D44" s="630" t="s">
        <v>31901</v>
      </c>
      <c r="E44" s="630" t="s">
        <v>31969</v>
      </c>
    </row>
    <row r="45" spans="1:6">
      <c r="A45" s="630" t="s">
        <v>31970</v>
      </c>
      <c r="B45" s="577" t="s">
        <v>4323</v>
      </c>
      <c r="C45" s="630" t="s">
        <v>31883</v>
      </c>
      <c r="D45" s="630" t="s">
        <v>31884</v>
      </c>
      <c r="E45" s="630" t="s">
        <v>31971</v>
      </c>
    </row>
    <row r="46" spans="1:6">
      <c r="A46" s="630" t="s">
        <v>31972</v>
      </c>
      <c r="B46" s="577" t="s">
        <v>31973</v>
      </c>
      <c r="C46" s="630" t="s">
        <v>31875</v>
      </c>
      <c r="D46" s="630" t="s">
        <v>31876</v>
      </c>
      <c r="E46" s="630" t="s">
        <v>31974</v>
      </c>
    </row>
    <row r="47" spans="1:6">
      <c r="A47" s="630" t="s">
        <v>31975</v>
      </c>
      <c r="B47" s="577" t="s">
        <v>31975</v>
      </c>
      <c r="C47" s="630" t="s">
        <v>31915</v>
      </c>
      <c r="D47" s="630" t="s">
        <v>31916</v>
      </c>
      <c r="E47" s="630" t="s">
        <v>31976</v>
      </c>
    </row>
    <row r="48" spans="1:6">
      <c r="A48" s="630" t="s">
        <v>31977</v>
      </c>
      <c r="B48" s="577" t="s">
        <v>31978</v>
      </c>
      <c r="C48" s="630" t="s">
        <v>31883</v>
      </c>
      <c r="D48" s="630" t="s">
        <v>31884</v>
      </c>
      <c r="E48" s="630" t="s">
        <v>31979</v>
      </c>
    </row>
    <row r="49" spans="1:5">
      <c r="A49" s="630" t="s">
        <v>31980</v>
      </c>
      <c r="B49" s="577" t="s">
        <v>31981</v>
      </c>
      <c r="C49" s="630" t="s">
        <v>31980</v>
      </c>
      <c r="D49" s="630" t="s">
        <v>31981</v>
      </c>
      <c r="E49" s="630" t="s">
        <v>31982</v>
      </c>
    </row>
    <row r="50" spans="1:5">
      <c r="A50" s="630" t="s">
        <v>31983</v>
      </c>
      <c r="B50" s="577" t="s">
        <v>31984</v>
      </c>
      <c r="C50" s="630" t="s">
        <v>31983</v>
      </c>
      <c r="D50" s="630" t="s">
        <v>31984</v>
      </c>
      <c r="E50" s="630" t="s">
        <v>31985</v>
      </c>
    </row>
    <row r="53" spans="1:5">
      <c r="D53" s="577" t="s">
        <v>31986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6CF32-0E9F-494B-8864-D3FE553DC869}">
  <sheetPr codeName="Feuil4">
    <pageSetUpPr fitToPage="1"/>
  </sheetPr>
  <dimension ref="A1:L240"/>
  <sheetViews>
    <sheetView zoomScale="80" zoomScaleNormal="80" workbookViewId="0">
      <pane ySplit="1" topLeftCell="A82" activePane="bottomLeft" state="frozen"/>
      <selection pane="bottomLeft" activeCell="G7" sqref="G7"/>
    </sheetView>
  </sheetViews>
  <sheetFormatPr defaultColWidth="11.5703125" defaultRowHeight="14.45" outlineLevelRow="2"/>
  <cols>
    <col min="1" max="1" width="2.42578125" style="632" customWidth="1"/>
    <col min="2" max="2" width="5.140625" style="632" customWidth="1"/>
    <col min="3" max="3" width="4.5703125" style="632" customWidth="1"/>
    <col min="4" max="5" width="3.140625" style="632" customWidth="1"/>
    <col min="6" max="6" width="58.28515625" style="632" customWidth="1"/>
    <col min="7" max="7" width="78.7109375" style="632" customWidth="1"/>
    <col min="8" max="8" width="3.140625" style="632" customWidth="1"/>
    <col min="9" max="9" width="4" style="632" customWidth="1"/>
    <col min="10" max="10" width="53.42578125" style="633" customWidth="1"/>
    <col min="11" max="11" width="2.140625" style="632" customWidth="1"/>
    <col min="12" max="14" width="13.140625" style="632" customWidth="1"/>
    <col min="15" max="16384" width="11.5703125" style="632"/>
  </cols>
  <sheetData>
    <row r="1" spans="1:12" s="650" customFormat="1" ht="72.599999999999994" thickBot="1">
      <c r="A1" s="652"/>
      <c r="B1" s="647"/>
      <c r="C1" s="967" t="s">
        <v>31987</v>
      </c>
      <c r="D1" s="968"/>
      <c r="E1" s="968"/>
      <c r="F1" s="969"/>
      <c r="G1" s="648" t="s">
        <v>31988</v>
      </c>
      <c r="H1" s="651"/>
      <c r="J1" s="635"/>
      <c r="L1" s="639" t="s">
        <v>31989</v>
      </c>
    </row>
    <row r="2" spans="1:12" s="634" customFormat="1" ht="15" outlineLevel="1" thickBot="1">
      <c r="A2" s="638"/>
      <c r="B2" s="637"/>
      <c r="C2" s="637"/>
      <c r="D2" s="649"/>
      <c r="E2" s="649"/>
      <c r="F2" s="649"/>
      <c r="G2" s="643"/>
      <c r="H2" s="636"/>
      <c r="J2" s="644"/>
    </row>
    <row r="3" spans="1:12" s="634" customFormat="1" ht="29.45" outlineLevel="1" thickBot="1">
      <c r="A3" s="638"/>
      <c r="B3" s="637"/>
      <c r="C3" s="637"/>
      <c r="D3" s="964" t="s">
        <v>31990</v>
      </c>
      <c r="E3" s="965"/>
      <c r="F3" s="966"/>
      <c r="G3" s="648" t="s">
        <v>31991</v>
      </c>
      <c r="H3" s="636"/>
      <c r="J3" s="635" t="s">
        <v>31992</v>
      </c>
      <c r="L3" s="639" t="s">
        <v>31989</v>
      </c>
    </row>
    <row r="4" spans="1:12" s="634" customFormat="1" ht="15" outlineLevel="2" thickBot="1">
      <c r="A4" s="638"/>
      <c r="B4" s="643"/>
      <c r="C4" s="645"/>
      <c r="D4" s="642"/>
      <c r="E4" s="642"/>
      <c r="F4" s="643"/>
      <c r="G4" s="643"/>
      <c r="H4" s="640"/>
      <c r="J4" s="644"/>
    </row>
    <row r="5" spans="1:12" s="634" customFormat="1" ht="18.600000000000001" outlineLevel="2" thickBot="1">
      <c r="A5" s="638"/>
      <c r="B5" s="643"/>
      <c r="C5" s="642"/>
      <c r="D5" s="640"/>
      <c r="E5" s="960" t="s">
        <v>31993</v>
      </c>
      <c r="F5" s="961"/>
      <c r="G5" s="641" t="s">
        <v>31994</v>
      </c>
      <c r="H5" s="640"/>
      <c r="J5" s="644" t="s">
        <v>31995</v>
      </c>
      <c r="L5" s="639" t="s">
        <v>31989</v>
      </c>
    </row>
    <row r="6" spans="1:12" s="634" customFormat="1" ht="15" outlineLevel="2" thickBot="1">
      <c r="A6" s="638"/>
      <c r="B6" s="643"/>
      <c r="C6" s="645"/>
      <c r="D6" s="642"/>
      <c r="E6" s="642"/>
      <c r="F6" s="643"/>
      <c r="G6" s="643"/>
      <c r="H6" s="640"/>
      <c r="J6" s="644"/>
    </row>
    <row r="7" spans="1:12" s="634" customFormat="1" ht="18.600000000000001" outlineLevel="2" thickBot="1">
      <c r="A7" s="638"/>
      <c r="B7" s="643"/>
      <c r="C7" s="642"/>
      <c r="D7" s="640"/>
      <c r="E7" s="960" t="s">
        <v>31996</v>
      </c>
      <c r="F7" s="961"/>
      <c r="G7" s="641" t="s">
        <v>31997</v>
      </c>
      <c r="H7" s="640"/>
      <c r="J7" s="644" t="s">
        <v>31998</v>
      </c>
      <c r="L7" s="639" t="s">
        <v>31989</v>
      </c>
    </row>
    <row r="8" spans="1:12" s="634" customFormat="1" ht="15" outlineLevel="2" thickBot="1">
      <c r="A8" s="638"/>
      <c r="B8" s="643"/>
      <c r="C8" s="645"/>
      <c r="D8" s="642"/>
      <c r="E8" s="642"/>
      <c r="F8" s="643"/>
      <c r="G8" s="643"/>
      <c r="H8" s="640"/>
      <c r="J8" s="644"/>
    </row>
    <row r="9" spans="1:12" s="634" customFormat="1" ht="18.600000000000001" outlineLevel="2" thickBot="1">
      <c r="A9" s="638"/>
      <c r="B9" s="643"/>
      <c r="C9" s="642"/>
      <c r="D9" s="640"/>
      <c r="E9" s="960" t="s">
        <v>31999</v>
      </c>
      <c r="F9" s="961"/>
      <c r="G9" s="641" t="s">
        <v>32000</v>
      </c>
      <c r="H9" s="640"/>
      <c r="J9" s="644" t="s">
        <v>32001</v>
      </c>
      <c r="L9" s="639" t="s">
        <v>31989</v>
      </c>
    </row>
    <row r="10" spans="1:12" s="634" customFormat="1" ht="15" outlineLevel="2" thickBot="1">
      <c r="A10" s="638"/>
      <c r="B10" s="643"/>
      <c r="C10" s="645"/>
      <c r="D10" s="642"/>
      <c r="E10" s="642"/>
      <c r="F10" s="643"/>
      <c r="G10" s="643"/>
      <c r="H10" s="640"/>
      <c r="J10" s="644"/>
    </row>
    <row r="11" spans="1:12" s="634" customFormat="1" ht="18.600000000000001" outlineLevel="2" thickBot="1">
      <c r="A11" s="638"/>
      <c r="B11" s="643"/>
      <c r="C11" s="642"/>
      <c r="D11" s="640"/>
      <c r="E11" s="960" t="s">
        <v>32002</v>
      </c>
      <c r="F11" s="961"/>
      <c r="G11" s="641" t="s">
        <v>32003</v>
      </c>
      <c r="H11" s="640"/>
      <c r="J11" s="644" t="s">
        <v>32004</v>
      </c>
      <c r="L11" s="639" t="s">
        <v>31989</v>
      </c>
    </row>
    <row r="12" spans="1:12" s="634" customFormat="1" ht="15" outlineLevel="2" thickBot="1">
      <c r="A12" s="638"/>
      <c r="B12" s="643"/>
      <c r="C12" s="645"/>
      <c r="D12" s="642"/>
      <c r="E12" s="642"/>
      <c r="F12" s="643"/>
      <c r="G12" s="643"/>
      <c r="H12" s="640"/>
      <c r="J12" s="644"/>
    </row>
    <row r="13" spans="1:12" s="634" customFormat="1" ht="29.45" outlineLevel="2" thickBot="1">
      <c r="A13" s="638"/>
      <c r="B13" s="643"/>
      <c r="C13" s="642"/>
      <c r="D13" s="640"/>
      <c r="E13" s="962" t="s">
        <v>32005</v>
      </c>
      <c r="F13" s="963"/>
      <c r="G13" s="648" t="s">
        <v>32006</v>
      </c>
      <c r="H13" s="640"/>
      <c r="J13" s="644" t="s">
        <v>32007</v>
      </c>
      <c r="L13" s="639" t="s">
        <v>31989</v>
      </c>
    </row>
    <row r="14" spans="1:12" s="634" customFormat="1" ht="15" outlineLevel="2" thickBot="1">
      <c r="A14" s="638"/>
      <c r="B14" s="643"/>
      <c r="C14" s="645"/>
      <c r="D14" s="642"/>
      <c r="E14" s="642"/>
      <c r="F14" s="643"/>
      <c r="G14" s="643"/>
      <c r="H14" s="640"/>
      <c r="J14" s="644"/>
    </row>
    <row r="15" spans="1:12" s="634" customFormat="1" ht="18.600000000000001" outlineLevel="2" thickBot="1">
      <c r="A15" s="638"/>
      <c r="B15" s="643"/>
      <c r="C15" s="642"/>
      <c r="D15" s="640"/>
      <c r="E15" s="962" t="s">
        <v>32008</v>
      </c>
      <c r="F15" s="963"/>
      <c r="G15" s="648" t="s">
        <v>32009</v>
      </c>
      <c r="H15" s="640"/>
      <c r="J15" s="644" t="s">
        <v>32010</v>
      </c>
      <c r="L15" s="639" t="s">
        <v>31989</v>
      </c>
    </row>
    <row r="16" spans="1:12" s="634" customFormat="1" ht="15" outlineLevel="2" thickBot="1">
      <c r="A16" s="638"/>
      <c r="B16" s="643"/>
      <c r="C16" s="645"/>
      <c r="D16" s="642"/>
      <c r="E16" s="642"/>
      <c r="F16" s="643"/>
      <c r="G16" s="643"/>
      <c r="H16" s="640"/>
      <c r="J16" s="644"/>
    </row>
    <row r="17" spans="1:12" s="634" customFormat="1" ht="18.600000000000001" outlineLevel="2" thickBot="1">
      <c r="A17" s="638"/>
      <c r="B17" s="643"/>
      <c r="C17" s="642"/>
      <c r="D17" s="640"/>
      <c r="E17" s="960" t="s">
        <v>32011</v>
      </c>
      <c r="F17" s="961"/>
      <c r="G17" s="641" t="s">
        <v>32012</v>
      </c>
      <c r="H17" s="640"/>
      <c r="J17" s="644" t="s">
        <v>32013</v>
      </c>
      <c r="L17" s="639" t="s">
        <v>31989</v>
      </c>
    </row>
    <row r="18" spans="1:12" s="634" customFormat="1" ht="15" outlineLevel="2" thickBot="1">
      <c r="A18" s="638"/>
      <c r="B18" s="643"/>
      <c r="C18" s="645"/>
      <c r="D18" s="642"/>
      <c r="E18" s="642"/>
      <c r="F18" s="643"/>
      <c r="G18" s="643"/>
      <c r="H18" s="640"/>
      <c r="J18" s="644"/>
    </row>
    <row r="19" spans="1:12" s="634" customFormat="1" ht="18.600000000000001" outlineLevel="2" thickBot="1">
      <c r="A19" s="638"/>
      <c r="B19" s="643"/>
      <c r="C19" s="642"/>
      <c r="D19" s="640"/>
      <c r="E19" s="960" t="s">
        <v>32014</v>
      </c>
      <c r="F19" s="961"/>
      <c r="G19" s="641" t="s">
        <v>32015</v>
      </c>
      <c r="H19" s="640"/>
      <c r="J19" s="644" t="s">
        <v>32016</v>
      </c>
      <c r="L19" s="639" t="s">
        <v>31989</v>
      </c>
    </row>
    <row r="20" spans="1:12" s="634" customFormat="1" ht="15" outlineLevel="2" thickBot="1">
      <c r="A20" s="638"/>
      <c r="B20" s="643"/>
      <c r="C20" s="645"/>
      <c r="D20" s="642"/>
      <c r="E20" s="642"/>
      <c r="F20" s="643"/>
      <c r="G20" s="643"/>
      <c r="H20" s="640"/>
      <c r="J20" s="644"/>
    </row>
    <row r="21" spans="1:12" s="634" customFormat="1" ht="18.600000000000001" outlineLevel="2" thickBot="1">
      <c r="A21" s="638"/>
      <c r="B21" s="643"/>
      <c r="C21" s="642"/>
      <c r="D21" s="640"/>
      <c r="E21" s="960" t="s">
        <v>32017</v>
      </c>
      <c r="F21" s="961"/>
      <c r="G21" s="641" t="s">
        <v>32018</v>
      </c>
      <c r="H21" s="640"/>
      <c r="J21" s="644" t="s">
        <v>32019</v>
      </c>
      <c r="L21" s="639" t="s">
        <v>31989</v>
      </c>
    </row>
    <row r="22" spans="1:12" s="634" customFormat="1" ht="15" outlineLevel="2" thickBot="1">
      <c r="A22" s="638"/>
      <c r="B22" s="643"/>
      <c r="C22" s="645"/>
      <c r="D22" s="642"/>
      <c r="E22" s="642"/>
      <c r="F22" s="643"/>
      <c r="G22" s="643"/>
      <c r="H22" s="640"/>
      <c r="J22" s="644"/>
    </row>
    <row r="23" spans="1:12" s="634" customFormat="1" ht="18.600000000000001" outlineLevel="2" thickBot="1">
      <c r="A23" s="638"/>
      <c r="B23" s="643"/>
      <c r="C23" s="642"/>
      <c r="D23" s="640"/>
      <c r="E23" s="960" t="s">
        <v>32020</v>
      </c>
      <c r="F23" s="961"/>
      <c r="G23" s="641" t="s">
        <v>32021</v>
      </c>
      <c r="H23" s="640"/>
      <c r="J23" s="644" t="s">
        <v>32022</v>
      </c>
      <c r="L23" s="639" t="s">
        <v>31989</v>
      </c>
    </row>
    <row r="24" spans="1:12" s="634" customFormat="1" ht="15" outlineLevel="2" thickBot="1">
      <c r="A24" s="638"/>
      <c r="B24" s="643"/>
      <c r="C24" s="645"/>
      <c r="D24" s="642"/>
      <c r="E24" s="642"/>
      <c r="F24" s="643"/>
      <c r="G24" s="643"/>
      <c r="H24" s="640"/>
      <c r="J24" s="644"/>
    </row>
    <row r="25" spans="1:12" s="634" customFormat="1" ht="29.45" outlineLevel="2" thickBot="1">
      <c r="A25" s="638"/>
      <c r="B25" s="643"/>
      <c r="C25" s="642"/>
      <c r="D25" s="640"/>
      <c r="E25" s="962" t="s">
        <v>32023</v>
      </c>
      <c r="F25" s="963"/>
      <c r="G25" s="648" t="s">
        <v>32024</v>
      </c>
      <c r="H25" s="640"/>
      <c r="J25" s="644" t="s">
        <v>32025</v>
      </c>
      <c r="L25" s="639" t="s">
        <v>31989</v>
      </c>
    </row>
    <row r="26" spans="1:12" s="634" customFormat="1" ht="15" outlineLevel="2" thickBot="1">
      <c r="A26" s="638"/>
      <c r="B26" s="643"/>
      <c r="C26" s="645"/>
      <c r="D26" s="642"/>
      <c r="E26" s="642"/>
      <c r="F26" s="643"/>
      <c r="G26" s="643"/>
      <c r="H26" s="640"/>
      <c r="J26" s="644"/>
    </row>
    <row r="27" spans="1:12" s="634" customFormat="1" ht="18.600000000000001" outlineLevel="2" thickBot="1">
      <c r="A27" s="638"/>
      <c r="B27" s="643"/>
      <c r="C27" s="642"/>
      <c r="D27" s="640"/>
      <c r="E27" s="960" t="s">
        <v>32026</v>
      </c>
      <c r="F27" s="961"/>
      <c r="G27" s="641" t="s">
        <v>32027</v>
      </c>
      <c r="H27" s="640"/>
      <c r="J27" s="644" t="s">
        <v>32028</v>
      </c>
      <c r="L27" s="639" t="s">
        <v>31989</v>
      </c>
    </row>
    <row r="28" spans="1:12" s="634" customFormat="1" ht="15" outlineLevel="1" thickBot="1">
      <c r="A28" s="638"/>
      <c r="B28" s="637"/>
      <c r="C28" s="637"/>
      <c r="D28" s="642"/>
      <c r="E28" s="642"/>
      <c r="F28" s="649"/>
      <c r="G28" s="643"/>
      <c r="H28" s="636"/>
      <c r="J28" s="644"/>
    </row>
    <row r="29" spans="1:12" s="634" customFormat="1" ht="29.45" outlineLevel="1" thickBot="1">
      <c r="A29" s="638"/>
      <c r="B29" s="637"/>
      <c r="C29" s="637"/>
      <c r="D29" s="964" t="s">
        <v>32029</v>
      </c>
      <c r="E29" s="965"/>
      <c r="F29" s="966"/>
      <c r="G29" s="648" t="s">
        <v>32030</v>
      </c>
      <c r="H29" s="636"/>
      <c r="J29" s="635" t="s">
        <v>31992</v>
      </c>
      <c r="L29" s="639" t="s">
        <v>31989</v>
      </c>
    </row>
    <row r="30" spans="1:12" s="634" customFormat="1" ht="15" outlineLevel="2" thickBot="1">
      <c r="A30" s="638"/>
      <c r="B30" s="643"/>
      <c r="C30" s="645"/>
      <c r="D30" s="642"/>
      <c r="E30" s="642"/>
      <c r="F30" s="643"/>
      <c r="G30" s="643"/>
      <c r="H30" s="640"/>
      <c r="J30" s="644"/>
    </row>
    <row r="31" spans="1:12" s="634" customFormat="1" ht="18.600000000000001" outlineLevel="2" thickBot="1">
      <c r="A31" s="638"/>
      <c r="B31" s="643"/>
      <c r="C31" s="642"/>
      <c r="D31" s="640"/>
      <c r="E31" s="960" t="s">
        <v>32031</v>
      </c>
      <c r="F31" s="961"/>
      <c r="G31" s="641"/>
      <c r="H31" s="640"/>
      <c r="J31" s="644" t="s">
        <v>32032</v>
      </c>
      <c r="L31" s="639" t="s">
        <v>31989</v>
      </c>
    </row>
    <row r="32" spans="1:12" s="634" customFormat="1" ht="15" outlineLevel="2" thickBot="1">
      <c r="A32" s="638"/>
      <c r="B32" s="643"/>
      <c r="C32" s="645"/>
      <c r="D32" s="642"/>
      <c r="E32" s="642"/>
      <c r="F32" s="643"/>
      <c r="G32" s="643"/>
      <c r="H32" s="640"/>
      <c r="J32" s="644"/>
    </row>
    <row r="33" spans="1:12" s="634" customFormat="1" ht="18.600000000000001" outlineLevel="2" thickBot="1">
      <c r="A33" s="638"/>
      <c r="B33" s="643"/>
      <c r="C33" s="642"/>
      <c r="D33" s="640"/>
      <c r="E33" s="960" t="s">
        <v>32033</v>
      </c>
      <c r="F33" s="961"/>
      <c r="G33" s="641"/>
      <c r="H33" s="640"/>
      <c r="J33" s="644" t="s">
        <v>32034</v>
      </c>
      <c r="L33" s="639" t="s">
        <v>31989</v>
      </c>
    </row>
    <row r="34" spans="1:12" s="634" customFormat="1" ht="15" outlineLevel="2" thickBot="1">
      <c r="A34" s="638"/>
      <c r="B34" s="643"/>
      <c r="C34" s="645"/>
      <c r="D34" s="642"/>
      <c r="E34" s="642"/>
      <c r="F34" s="643"/>
      <c r="G34" s="643"/>
      <c r="H34" s="640"/>
      <c r="J34" s="644"/>
    </row>
    <row r="35" spans="1:12" s="634" customFormat="1" ht="18.600000000000001" outlineLevel="2" thickBot="1">
      <c r="A35" s="638"/>
      <c r="B35" s="643"/>
      <c r="C35" s="642"/>
      <c r="D35" s="640"/>
      <c r="E35" s="960" t="s">
        <v>32035</v>
      </c>
      <c r="F35" s="961"/>
      <c r="G35" s="641"/>
      <c r="H35" s="640"/>
      <c r="J35" s="644" t="s">
        <v>32036</v>
      </c>
      <c r="L35" s="639" t="s">
        <v>31989</v>
      </c>
    </row>
    <row r="36" spans="1:12" s="634" customFormat="1" ht="15" outlineLevel="2" thickBot="1">
      <c r="A36" s="638"/>
      <c r="B36" s="643"/>
      <c r="C36" s="645"/>
      <c r="D36" s="642"/>
      <c r="E36" s="642"/>
      <c r="F36" s="643"/>
      <c r="G36" s="643"/>
      <c r="H36" s="640"/>
      <c r="J36" s="644"/>
    </row>
    <row r="37" spans="1:12" s="634" customFormat="1" ht="18.600000000000001" outlineLevel="2" thickBot="1">
      <c r="A37" s="638"/>
      <c r="B37" s="643"/>
      <c r="C37" s="642"/>
      <c r="D37" s="640"/>
      <c r="E37" s="960" t="s">
        <v>32037</v>
      </c>
      <c r="F37" s="961"/>
      <c r="G37" s="641"/>
      <c r="H37" s="640"/>
      <c r="J37" s="644" t="s">
        <v>32038</v>
      </c>
      <c r="L37" s="639" t="s">
        <v>31989</v>
      </c>
    </row>
    <row r="38" spans="1:12" s="634" customFormat="1" ht="15" outlineLevel="2" thickBot="1">
      <c r="A38" s="638"/>
      <c r="B38" s="643"/>
      <c r="C38" s="645"/>
      <c r="D38" s="642"/>
      <c r="E38" s="642"/>
      <c r="F38" s="643"/>
      <c r="G38" s="643"/>
      <c r="H38" s="640"/>
      <c r="J38" s="644"/>
    </row>
    <row r="39" spans="1:12" s="634" customFormat="1" ht="18.600000000000001" outlineLevel="2" thickBot="1">
      <c r="A39" s="638"/>
      <c r="B39" s="643"/>
      <c r="C39" s="642"/>
      <c r="D39" s="640"/>
      <c r="E39" s="960" t="s">
        <v>32039</v>
      </c>
      <c r="F39" s="961"/>
      <c r="G39" s="648"/>
      <c r="H39" s="640"/>
      <c r="J39" s="644" t="s">
        <v>32040</v>
      </c>
      <c r="L39" s="639" t="s">
        <v>31989</v>
      </c>
    </row>
    <row r="40" spans="1:12" s="634" customFormat="1" ht="15" outlineLevel="2" thickBot="1">
      <c r="A40" s="638"/>
      <c r="B40" s="643"/>
      <c r="C40" s="645"/>
      <c r="D40" s="642"/>
      <c r="E40" s="642"/>
      <c r="F40" s="643"/>
      <c r="G40" s="643"/>
      <c r="H40" s="640"/>
      <c r="J40" s="644"/>
    </row>
    <row r="41" spans="1:12" s="634" customFormat="1" ht="18.600000000000001" outlineLevel="2" thickBot="1">
      <c r="A41" s="638"/>
      <c r="B41" s="643"/>
      <c r="C41" s="642"/>
      <c r="D41" s="640"/>
      <c r="E41" s="960" t="s">
        <v>32041</v>
      </c>
      <c r="F41" s="961"/>
      <c r="G41" s="641"/>
      <c r="H41" s="640"/>
      <c r="J41" s="644" t="s">
        <v>32042</v>
      </c>
      <c r="L41" s="639" t="s">
        <v>31989</v>
      </c>
    </row>
    <row r="42" spans="1:12" s="634" customFormat="1" ht="15" outlineLevel="2" thickBot="1">
      <c r="A42" s="638"/>
      <c r="B42" s="643"/>
      <c r="C42" s="645"/>
      <c r="D42" s="642"/>
      <c r="E42" s="642"/>
      <c r="F42" s="643"/>
      <c r="G42" s="643"/>
      <c r="H42" s="640"/>
      <c r="J42" s="644"/>
    </row>
    <row r="43" spans="1:12" s="634" customFormat="1" ht="18.600000000000001" outlineLevel="2" thickBot="1">
      <c r="A43" s="638"/>
      <c r="B43" s="643"/>
      <c r="C43" s="642"/>
      <c r="D43" s="640"/>
      <c r="E43" s="960" t="s">
        <v>32043</v>
      </c>
      <c r="F43" s="961"/>
      <c r="G43" s="641"/>
      <c r="H43" s="640"/>
      <c r="J43" s="644" t="s">
        <v>32044</v>
      </c>
      <c r="L43" s="639" t="s">
        <v>31989</v>
      </c>
    </row>
    <row r="44" spans="1:12" s="634" customFormat="1" ht="15" outlineLevel="2" thickBot="1">
      <c r="A44" s="638"/>
      <c r="B44" s="643"/>
      <c r="C44" s="645"/>
      <c r="D44" s="642"/>
      <c r="E44" s="642"/>
      <c r="F44" s="643"/>
      <c r="G44" s="643"/>
      <c r="H44" s="640"/>
      <c r="J44" s="644"/>
    </row>
    <row r="45" spans="1:12" s="634" customFormat="1" ht="18.600000000000001" outlineLevel="2" thickBot="1">
      <c r="A45" s="638"/>
      <c r="B45" s="643"/>
      <c r="C45" s="642"/>
      <c r="D45" s="640"/>
      <c r="E45" s="960" t="s">
        <v>32045</v>
      </c>
      <c r="F45" s="961"/>
      <c r="G45" s="641"/>
      <c r="H45" s="640"/>
      <c r="J45" s="644" t="s">
        <v>32046</v>
      </c>
      <c r="L45" s="639" t="s">
        <v>31989</v>
      </c>
    </row>
    <row r="46" spans="1:12" s="634" customFormat="1" ht="15" outlineLevel="2" thickBot="1">
      <c r="A46" s="638"/>
      <c r="B46" s="643"/>
      <c r="C46" s="645"/>
      <c r="D46" s="642"/>
      <c r="E46" s="642"/>
      <c r="F46" s="643"/>
      <c r="G46" s="643"/>
      <c r="H46" s="640"/>
      <c r="J46" s="644"/>
    </row>
    <row r="47" spans="1:12" s="634" customFormat="1" ht="18.600000000000001" outlineLevel="2" thickBot="1">
      <c r="A47" s="638"/>
      <c r="B47" s="643"/>
      <c r="C47" s="642"/>
      <c r="D47" s="640"/>
      <c r="E47" s="962" t="s">
        <v>32047</v>
      </c>
      <c r="F47" s="963"/>
      <c r="G47" s="648"/>
      <c r="H47" s="640"/>
      <c r="J47" s="644" t="s">
        <v>32048</v>
      </c>
      <c r="L47" s="639" t="s">
        <v>31989</v>
      </c>
    </row>
    <row r="48" spans="1:12" s="634" customFormat="1" ht="15" outlineLevel="2" thickBot="1">
      <c r="A48" s="638"/>
      <c r="B48" s="643"/>
      <c r="C48" s="645"/>
      <c r="D48" s="642"/>
      <c r="E48" s="642"/>
      <c r="F48" s="643"/>
      <c r="G48" s="643"/>
      <c r="H48" s="640"/>
      <c r="J48" s="644"/>
    </row>
    <row r="49" spans="1:12" s="634" customFormat="1" ht="18.600000000000001" outlineLevel="2" thickBot="1">
      <c r="A49" s="638"/>
      <c r="B49" s="643"/>
      <c r="C49" s="642"/>
      <c r="D49" s="640"/>
      <c r="E49" s="960" t="s">
        <v>32049</v>
      </c>
      <c r="F49" s="961"/>
      <c r="G49" s="641"/>
      <c r="H49" s="640"/>
      <c r="J49" s="644" t="s">
        <v>32050</v>
      </c>
      <c r="L49" s="639" t="s">
        <v>31989</v>
      </c>
    </row>
    <row r="50" spans="1:12" s="634" customFormat="1" ht="15" outlineLevel="2" thickBot="1">
      <c r="A50" s="638"/>
      <c r="B50" s="643"/>
      <c r="C50" s="645"/>
      <c r="D50" s="642"/>
      <c r="E50" s="642"/>
      <c r="F50" s="643"/>
      <c r="G50" s="643"/>
      <c r="H50" s="640"/>
      <c r="J50" s="644"/>
    </row>
    <row r="51" spans="1:12" s="634" customFormat="1" ht="18.600000000000001" outlineLevel="2" thickBot="1">
      <c r="A51" s="638"/>
      <c r="B51" s="643"/>
      <c r="C51" s="642"/>
      <c r="D51" s="640"/>
      <c r="E51" s="960" t="s">
        <v>32051</v>
      </c>
      <c r="F51" s="961"/>
      <c r="G51" s="641"/>
      <c r="H51" s="640"/>
      <c r="J51" s="644" t="s">
        <v>32052</v>
      </c>
      <c r="L51" s="639" t="s">
        <v>31989</v>
      </c>
    </row>
    <row r="52" spans="1:12" s="634" customFormat="1" ht="15" outlineLevel="2" thickBot="1">
      <c r="A52" s="638"/>
      <c r="B52" s="643"/>
      <c r="C52" s="645"/>
      <c r="D52" s="642"/>
      <c r="E52" s="642"/>
      <c r="F52" s="643"/>
      <c r="G52" s="643"/>
      <c r="H52" s="640"/>
      <c r="J52" s="644"/>
    </row>
    <row r="53" spans="1:12" s="634" customFormat="1" ht="18.600000000000001" outlineLevel="2" thickBot="1">
      <c r="A53" s="638"/>
      <c r="B53" s="643"/>
      <c r="C53" s="642"/>
      <c r="D53" s="640"/>
      <c r="E53" s="960" t="s">
        <v>32053</v>
      </c>
      <c r="F53" s="961"/>
      <c r="G53" s="641"/>
      <c r="H53" s="640"/>
      <c r="J53" s="644" t="s">
        <v>32054</v>
      </c>
      <c r="L53" s="639" t="s">
        <v>31989</v>
      </c>
    </row>
    <row r="54" spans="1:12" s="634" customFormat="1" ht="15" outlineLevel="2" thickBot="1">
      <c r="A54" s="638"/>
      <c r="B54" s="643"/>
      <c r="C54" s="645"/>
      <c r="D54" s="642"/>
      <c r="E54" s="642"/>
      <c r="F54" s="643"/>
      <c r="G54" s="643"/>
      <c r="H54" s="640"/>
      <c r="J54" s="644"/>
    </row>
    <row r="55" spans="1:12" s="634" customFormat="1" ht="18.600000000000001" outlineLevel="2" thickBot="1">
      <c r="A55" s="638"/>
      <c r="B55" s="643"/>
      <c r="C55" s="642"/>
      <c r="D55" s="640"/>
      <c r="E55" s="962" t="s">
        <v>32055</v>
      </c>
      <c r="F55" s="963"/>
      <c r="G55" s="648" t="s">
        <v>32056</v>
      </c>
      <c r="H55" s="640"/>
      <c r="J55" s="644" t="s">
        <v>32057</v>
      </c>
      <c r="L55" s="639" t="s">
        <v>31989</v>
      </c>
    </row>
    <row r="56" spans="1:12" s="634" customFormat="1" ht="15" outlineLevel="2" thickBot="1">
      <c r="A56" s="638"/>
      <c r="B56" s="643"/>
      <c r="C56" s="645"/>
      <c r="D56" s="642"/>
      <c r="E56" s="642"/>
      <c r="F56" s="643"/>
      <c r="G56" s="643"/>
      <c r="H56" s="640"/>
      <c r="J56" s="644"/>
    </row>
    <row r="57" spans="1:12" s="634" customFormat="1" ht="18.600000000000001" outlineLevel="2" thickBot="1">
      <c r="A57" s="638"/>
      <c r="B57" s="643"/>
      <c r="C57" s="642"/>
      <c r="D57" s="640"/>
      <c r="E57" s="960" t="s">
        <v>32058</v>
      </c>
      <c r="F57" s="961"/>
      <c r="G57" s="641" t="s">
        <v>32059</v>
      </c>
      <c r="H57" s="640"/>
      <c r="J57" s="644" t="s">
        <v>32060</v>
      </c>
      <c r="L57" s="639" t="s">
        <v>31989</v>
      </c>
    </row>
    <row r="58" spans="1:12" s="634" customFormat="1" ht="15" outlineLevel="2" thickBot="1">
      <c r="A58" s="638"/>
      <c r="B58" s="643"/>
      <c r="C58" s="645"/>
      <c r="D58" s="642"/>
      <c r="E58" s="642"/>
      <c r="F58" s="643"/>
      <c r="G58" s="643"/>
      <c r="H58" s="640"/>
      <c r="J58" s="644"/>
    </row>
    <row r="59" spans="1:12" s="634" customFormat="1" ht="18.600000000000001" outlineLevel="2" thickBot="1">
      <c r="A59" s="638"/>
      <c r="B59" s="643"/>
      <c r="C59" s="642"/>
      <c r="D59" s="640"/>
      <c r="E59" s="960" t="s">
        <v>32061</v>
      </c>
      <c r="F59" s="961"/>
      <c r="G59" s="641" t="s">
        <v>32062</v>
      </c>
      <c r="H59" s="640"/>
      <c r="J59" s="644" t="s">
        <v>32063</v>
      </c>
      <c r="L59" s="639" t="s">
        <v>31989</v>
      </c>
    </row>
    <row r="60" spans="1:12" s="634" customFormat="1" ht="15" outlineLevel="2" thickBot="1">
      <c r="A60" s="638"/>
      <c r="B60" s="643"/>
      <c r="C60" s="645"/>
      <c r="D60" s="642"/>
      <c r="E60" s="642"/>
      <c r="F60" s="643"/>
      <c r="G60" s="643"/>
      <c r="H60" s="640"/>
      <c r="J60" s="644"/>
    </row>
    <row r="61" spans="1:12" s="634" customFormat="1" ht="18.600000000000001" outlineLevel="2" thickBot="1">
      <c r="A61" s="638"/>
      <c r="B61" s="643"/>
      <c r="C61" s="642"/>
      <c r="D61" s="640"/>
      <c r="E61" s="962" t="s">
        <v>32064</v>
      </c>
      <c r="F61" s="963"/>
      <c r="G61" s="648"/>
      <c r="H61" s="640"/>
      <c r="J61" s="644" t="s">
        <v>32065</v>
      </c>
      <c r="L61" s="639" t="s">
        <v>31989</v>
      </c>
    </row>
    <row r="62" spans="1:12" s="634" customFormat="1" ht="15" outlineLevel="2" thickBot="1">
      <c r="A62" s="638"/>
      <c r="B62" s="643"/>
      <c r="C62" s="645"/>
      <c r="D62" s="642"/>
      <c r="E62" s="642"/>
      <c r="F62" s="643"/>
      <c r="G62" s="643"/>
      <c r="H62" s="640"/>
      <c r="J62" s="644"/>
    </row>
    <row r="63" spans="1:12" s="634" customFormat="1" ht="18.600000000000001" outlineLevel="2" thickBot="1">
      <c r="A63" s="638"/>
      <c r="B63" s="643"/>
      <c r="C63" s="642"/>
      <c r="D63" s="640"/>
      <c r="E63" s="960" t="s">
        <v>32066</v>
      </c>
      <c r="F63" s="961"/>
      <c r="G63" s="641" t="s">
        <v>32067</v>
      </c>
      <c r="H63" s="640"/>
      <c r="J63" s="644" t="s">
        <v>32068</v>
      </c>
      <c r="L63" s="639" t="s">
        <v>31989</v>
      </c>
    </row>
    <row r="64" spans="1:12" s="634" customFormat="1" ht="15" outlineLevel="2" thickBot="1">
      <c r="A64" s="638"/>
      <c r="B64" s="643"/>
      <c r="C64" s="645"/>
      <c r="D64" s="642"/>
      <c r="E64" s="642"/>
      <c r="F64" s="643"/>
      <c r="G64" s="643"/>
      <c r="H64" s="640"/>
      <c r="J64" s="644"/>
    </row>
    <row r="65" spans="1:12" s="634" customFormat="1" ht="18.600000000000001" outlineLevel="2" thickBot="1">
      <c r="A65" s="638"/>
      <c r="B65" s="643"/>
      <c r="C65" s="642"/>
      <c r="D65" s="640"/>
      <c r="E65" s="960" t="s">
        <v>32069</v>
      </c>
      <c r="F65" s="961"/>
      <c r="G65" s="641"/>
      <c r="H65" s="640"/>
      <c r="J65" s="644" t="s">
        <v>32070</v>
      </c>
      <c r="L65" s="639" t="s">
        <v>31989</v>
      </c>
    </row>
    <row r="66" spans="1:12" s="634" customFormat="1" ht="15" outlineLevel="2" thickBot="1">
      <c r="A66" s="638"/>
      <c r="B66" s="643"/>
      <c r="C66" s="645"/>
      <c r="D66" s="642"/>
      <c r="E66" s="642"/>
      <c r="F66" s="643"/>
      <c r="G66" s="643"/>
      <c r="H66" s="640"/>
      <c r="J66" s="644"/>
    </row>
    <row r="67" spans="1:12" s="634" customFormat="1" ht="18.600000000000001" outlineLevel="2" thickBot="1">
      <c r="A67" s="638"/>
      <c r="B67" s="643"/>
      <c r="C67" s="642"/>
      <c r="D67" s="640"/>
      <c r="E67" s="962" t="s">
        <v>32071</v>
      </c>
      <c r="F67" s="963"/>
      <c r="G67" s="648" t="s">
        <v>32072</v>
      </c>
      <c r="H67" s="640"/>
      <c r="J67" s="644" t="s">
        <v>32073</v>
      </c>
      <c r="L67" s="639" t="s">
        <v>31989</v>
      </c>
    </row>
    <row r="68" spans="1:12" s="634" customFormat="1" ht="15" outlineLevel="2" thickBot="1">
      <c r="A68" s="638"/>
      <c r="B68" s="643"/>
      <c r="C68" s="645"/>
      <c r="D68" s="642"/>
      <c r="E68" s="642"/>
      <c r="F68" s="643"/>
      <c r="G68" s="643"/>
      <c r="H68" s="640"/>
      <c r="J68" s="644"/>
    </row>
    <row r="69" spans="1:12" s="634" customFormat="1" ht="18.600000000000001" outlineLevel="2" thickBot="1">
      <c r="A69" s="638"/>
      <c r="B69" s="643"/>
      <c r="C69" s="642"/>
      <c r="D69" s="640"/>
      <c r="E69" s="960" t="s">
        <v>32074</v>
      </c>
      <c r="F69" s="961"/>
      <c r="G69" s="648" t="s">
        <v>32072</v>
      </c>
      <c r="H69" s="640"/>
      <c r="J69" s="644" t="s">
        <v>32075</v>
      </c>
      <c r="L69" s="639" t="s">
        <v>31989</v>
      </c>
    </row>
    <row r="70" spans="1:12" s="634" customFormat="1" ht="15" outlineLevel="2" thickBot="1">
      <c r="A70" s="638"/>
      <c r="B70" s="643"/>
      <c r="C70" s="645"/>
      <c r="D70" s="642"/>
      <c r="E70" s="642"/>
      <c r="F70" s="643"/>
      <c r="G70" s="643"/>
      <c r="H70" s="640"/>
      <c r="J70" s="644"/>
    </row>
    <row r="71" spans="1:12" s="634" customFormat="1" ht="18.600000000000001" outlineLevel="2" thickBot="1">
      <c r="A71" s="638"/>
      <c r="B71" s="643"/>
      <c r="C71" s="642"/>
      <c r="D71" s="640"/>
      <c r="E71" s="960" t="s">
        <v>32076</v>
      </c>
      <c r="F71" s="961"/>
      <c r="G71" s="641"/>
      <c r="H71" s="640"/>
      <c r="J71" s="644" t="s">
        <v>32077</v>
      </c>
      <c r="L71" s="639" t="s">
        <v>31989</v>
      </c>
    </row>
    <row r="72" spans="1:12" s="634" customFormat="1" ht="15" outlineLevel="2" thickBot="1">
      <c r="A72" s="638"/>
      <c r="B72" s="643"/>
      <c r="C72" s="645"/>
      <c r="D72" s="642"/>
      <c r="E72" s="642"/>
      <c r="F72" s="643"/>
      <c r="G72" s="643"/>
      <c r="H72" s="640"/>
      <c r="J72" s="644"/>
    </row>
    <row r="73" spans="1:12" s="634" customFormat="1" ht="18.600000000000001" outlineLevel="2" thickBot="1">
      <c r="A73" s="638"/>
      <c r="B73" s="643"/>
      <c r="C73" s="642"/>
      <c r="D73" s="640"/>
      <c r="E73" s="962" t="s">
        <v>32078</v>
      </c>
      <c r="F73" s="963"/>
      <c r="G73" s="648" t="s">
        <v>32079</v>
      </c>
      <c r="H73" s="640"/>
      <c r="J73" s="644" t="s">
        <v>32080</v>
      </c>
      <c r="L73" s="639" t="s">
        <v>31989</v>
      </c>
    </row>
    <row r="74" spans="1:12" s="634" customFormat="1" ht="15" outlineLevel="2" thickBot="1">
      <c r="A74" s="638"/>
      <c r="B74" s="643"/>
      <c r="C74" s="645"/>
      <c r="D74" s="642"/>
      <c r="E74" s="642"/>
      <c r="F74" s="643"/>
      <c r="G74" s="643"/>
      <c r="H74" s="640"/>
      <c r="J74" s="644"/>
    </row>
    <row r="75" spans="1:12" s="634" customFormat="1" ht="18.600000000000001" outlineLevel="2" thickBot="1">
      <c r="A75" s="638"/>
      <c r="B75" s="643"/>
      <c r="C75" s="642"/>
      <c r="D75" s="640"/>
      <c r="E75" s="960" t="s">
        <v>32081</v>
      </c>
      <c r="F75" s="961"/>
      <c r="G75" s="641"/>
      <c r="H75" s="640"/>
      <c r="J75" s="644" t="s">
        <v>32082</v>
      </c>
      <c r="L75" s="639" t="s">
        <v>31989</v>
      </c>
    </row>
    <row r="76" spans="1:12" s="634" customFormat="1" ht="15" outlineLevel="2" thickBot="1">
      <c r="A76" s="638"/>
      <c r="B76" s="643"/>
      <c r="C76" s="645"/>
      <c r="D76" s="642"/>
      <c r="E76" s="642"/>
      <c r="F76" s="643"/>
      <c r="G76" s="643"/>
      <c r="H76" s="640"/>
      <c r="J76" s="644"/>
    </row>
    <row r="77" spans="1:12" s="634" customFormat="1" ht="18.600000000000001" outlineLevel="2" thickBot="1">
      <c r="A77" s="638"/>
      <c r="B77" s="643"/>
      <c r="C77" s="642"/>
      <c r="D77" s="640"/>
      <c r="E77" s="960" t="s">
        <v>32083</v>
      </c>
      <c r="F77" s="961"/>
      <c r="G77" s="641"/>
      <c r="H77" s="640"/>
      <c r="J77" s="644" t="s">
        <v>32084</v>
      </c>
      <c r="L77" s="639" t="s">
        <v>31989</v>
      </c>
    </row>
    <row r="78" spans="1:12" s="634" customFormat="1" ht="15" outlineLevel="2" thickBot="1">
      <c r="A78" s="638"/>
      <c r="B78" s="643"/>
      <c r="C78" s="645"/>
      <c r="D78" s="642"/>
      <c r="E78" s="642"/>
      <c r="F78" s="643"/>
      <c r="G78" s="643"/>
      <c r="H78" s="640"/>
      <c r="J78" s="644"/>
    </row>
    <row r="79" spans="1:12" s="634" customFormat="1" ht="18.600000000000001" outlineLevel="2" thickBot="1">
      <c r="A79" s="638"/>
      <c r="B79" s="643"/>
      <c r="C79" s="642"/>
      <c r="D79" s="640"/>
      <c r="E79" s="960" t="s">
        <v>32085</v>
      </c>
      <c r="F79" s="961"/>
      <c r="G79" s="641"/>
      <c r="H79" s="640"/>
      <c r="J79" s="644" t="s">
        <v>32086</v>
      </c>
      <c r="L79" s="639" t="s">
        <v>31989</v>
      </c>
    </row>
    <row r="80" spans="1:12" s="634" customFormat="1" ht="15" outlineLevel="2" thickBot="1">
      <c r="A80" s="638"/>
      <c r="B80" s="643"/>
      <c r="C80" s="645"/>
      <c r="D80" s="642"/>
      <c r="E80" s="642"/>
      <c r="F80" s="643"/>
      <c r="G80" s="643"/>
      <c r="H80" s="640"/>
      <c r="J80" s="644"/>
    </row>
    <row r="81" spans="1:12" s="634" customFormat="1" ht="18.600000000000001" outlineLevel="2" thickBot="1">
      <c r="A81" s="638"/>
      <c r="B81" s="643"/>
      <c r="C81" s="642"/>
      <c r="D81" s="640"/>
      <c r="E81" s="962" t="s">
        <v>32087</v>
      </c>
      <c r="F81" s="963"/>
      <c r="G81" s="648"/>
      <c r="H81" s="640"/>
      <c r="J81" s="644" t="s">
        <v>32088</v>
      </c>
      <c r="L81" s="639" t="s">
        <v>31989</v>
      </c>
    </row>
    <row r="82" spans="1:12" s="634" customFormat="1" ht="15" outlineLevel="2" thickBot="1">
      <c r="A82" s="638"/>
      <c r="B82" s="643"/>
      <c r="C82" s="645"/>
      <c r="D82" s="642"/>
      <c r="E82" s="642"/>
      <c r="F82" s="643"/>
      <c r="G82" s="643"/>
      <c r="H82" s="640"/>
      <c r="J82" s="644"/>
    </row>
    <row r="83" spans="1:12" s="634" customFormat="1" ht="18.600000000000001" outlineLevel="2" thickBot="1">
      <c r="A83" s="638"/>
      <c r="B83" s="643"/>
      <c r="C83" s="642"/>
      <c r="D83" s="640"/>
      <c r="E83" s="960" t="s">
        <v>32089</v>
      </c>
      <c r="F83" s="961"/>
      <c r="G83" s="641"/>
      <c r="H83" s="640"/>
      <c r="J83" s="644" t="s">
        <v>32090</v>
      </c>
      <c r="L83" s="639" t="s">
        <v>31989</v>
      </c>
    </row>
    <row r="84" spans="1:12" s="634" customFormat="1" ht="15" outlineLevel="2" thickBot="1">
      <c r="A84" s="638"/>
      <c r="B84" s="643"/>
      <c r="C84" s="645"/>
      <c r="D84" s="642"/>
      <c r="E84" s="642"/>
      <c r="F84" s="643"/>
      <c r="G84" s="643"/>
      <c r="H84" s="640"/>
      <c r="J84" s="644"/>
    </row>
    <row r="85" spans="1:12" s="634" customFormat="1" ht="18.600000000000001" outlineLevel="2" thickBot="1">
      <c r="A85" s="638"/>
      <c r="B85" s="643"/>
      <c r="C85" s="642"/>
      <c r="D85" s="640"/>
      <c r="E85" s="962" t="s">
        <v>32091</v>
      </c>
      <c r="F85" s="963"/>
      <c r="G85" s="648"/>
      <c r="H85" s="640"/>
      <c r="J85" s="644" t="s">
        <v>32092</v>
      </c>
      <c r="L85" s="639" t="s">
        <v>31989</v>
      </c>
    </row>
    <row r="86" spans="1:12" s="634" customFormat="1" ht="15" outlineLevel="2" thickBot="1">
      <c r="A86" s="638"/>
      <c r="B86" s="643"/>
      <c r="C86" s="645"/>
      <c r="D86" s="642"/>
      <c r="E86" s="642"/>
      <c r="F86" s="643"/>
      <c r="G86" s="643"/>
      <c r="H86" s="640"/>
      <c r="J86" s="644"/>
    </row>
    <row r="87" spans="1:12" s="634" customFormat="1" ht="18.600000000000001" outlineLevel="2" thickBot="1">
      <c r="A87" s="638"/>
      <c r="B87" s="643"/>
      <c r="C87" s="642"/>
      <c r="D87" s="640"/>
      <c r="E87" s="960" t="s">
        <v>32093</v>
      </c>
      <c r="F87" s="961"/>
      <c r="G87" s="641" t="s">
        <v>32094</v>
      </c>
      <c r="H87" s="640"/>
      <c r="J87" s="644" t="s">
        <v>32095</v>
      </c>
      <c r="L87" s="639" t="s">
        <v>31989</v>
      </c>
    </row>
    <row r="88" spans="1:12" s="634" customFormat="1" ht="15" outlineLevel="2" thickBot="1">
      <c r="A88" s="638"/>
      <c r="B88" s="643"/>
      <c r="C88" s="645"/>
      <c r="D88" s="642"/>
      <c r="E88" s="642"/>
      <c r="F88" s="643"/>
      <c r="G88" s="643"/>
      <c r="H88" s="640"/>
      <c r="J88" s="644"/>
    </row>
    <row r="89" spans="1:12" s="634" customFormat="1" ht="18.600000000000001" outlineLevel="2" thickBot="1">
      <c r="A89" s="638"/>
      <c r="B89" s="643"/>
      <c r="C89" s="642"/>
      <c r="D89" s="640"/>
      <c r="E89" s="960" t="s">
        <v>32096</v>
      </c>
      <c r="F89" s="961"/>
      <c r="G89" s="641" t="s">
        <v>32097</v>
      </c>
      <c r="H89" s="640"/>
      <c r="J89" s="644" t="s">
        <v>32098</v>
      </c>
      <c r="L89" s="639" t="s">
        <v>31989</v>
      </c>
    </row>
    <row r="90" spans="1:12" s="634" customFormat="1" ht="15" outlineLevel="2" thickBot="1">
      <c r="A90" s="638"/>
      <c r="B90" s="643"/>
      <c r="C90" s="645"/>
      <c r="D90" s="642"/>
      <c r="E90" s="642"/>
      <c r="F90" s="643"/>
      <c r="G90" s="643"/>
      <c r="H90" s="640"/>
      <c r="J90" s="644"/>
    </row>
    <row r="91" spans="1:12" s="634" customFormat="1" ht="18.600000000000001" outlineLevel="2" thickBot="1">
      <c r="A91" s="638"/>
      <c r="B91" s="643"/>
      <c r="C91" s="642"/>
      <c r="D91" s="640"/>
      <c r="E91" s="960" t="s">
        <v>32099</v>
      </c>
      <c r="F91" s="961"/>
      <c r="G91" s="641" t="s">
        <v>32100</v>
      </c>
      <c r="H91" s="640"/>
      <c r="J91" s="644" t="s">
        <v>32101</v>
      </c>
      <c r="L91" s="639" t="s">
        <v>31989</v>
      </c>
    </row>
    <row r="92" spans="1:12" s="634" customFormat="1" ht="15" outlineLevel="2" thickBot="1">
      <c r="A92" s="638"/>
      <c r="B92" s="643"/>
      <c r="C92" s="645"/>
      <c r="D92" s="642"/>
      <c r="E92" s="642"/>
      <c r="F92" s="643"/>
      <c r="G92" s="643"/>
      <c r="H92" s="640"/>
      <c r="J92" s="644"/>
    </row>
    <row r="93" spans="1:12" s="634" customFormat="1" ht="18.600000000000001" outlineLevel="2" thickBot="1">
      <c r="A93" s="638"/>
      <c r="B93" s="643"/>
      <c r="C93" s="642"/>
      <c r="D93" s="640"/>
      <c r="E93" s="960" t="s">
        <v>32102</v>
      </c>
      <c r="F93" s="961"/>
      <c r="G93" s="641"/>
      <c r="H93" s="640"/>
      <c r="J93" s="644" t="s">
        <v>32103</v>
      </c>
      <c r="L93" s="639" t="s">
        <v>31989</v>
      </c>
    </row>
    <row r="94" spans="1:12" s="634" customFormat="1" ht="15" outlineLevel="2" thickBot="1">
      <c r="A94" s="638"/>
      <c r="B94" s="643"/>
      <c r="C94" s="645"/>
      <c r="D94" s="642"/>
      <c r="E94" s="642"/>
      <c r="F94" s="643"/>
      <c r="G94" s="643"/>
      <c r="H94" s="640"/>
      <c r="J94" s="644"/>
    </row>
    <row r="95" spans="1:12" s="634" customFormat="1" ht="18.600000000000001" outlineLevel="2" thickBot="1">
      <c r="A95" s="638"/>
      <c r="B95" s="643"/>
      <c r="C95" s="642"/>
      <c r="D95" s="640"/>
      <c r="E95" s="960" t="s">
        <v>32104</v>
      </c>
      <c r="F95" s="961"/>
      <c r="G95" s="641" t="s">
        <v>32105</v>
      </c>
      <c r="H95" s="640"/>
      <c r="J95" s="644" t="s">
        <v>32106</v>
      </c>
      <c r="L95" s="639" t="s">
        <v>31989</v>
      </c>
    </row>
    <row r="96" spans="1:12" s="634" customFormat="1" ht="15" outlineLevel="2" thickBot="1">
      <c r="A96" s="638"/>
      <c r="B96" s="643"/>
      <c r="C96" s="645"/>
      <c r="D96" s="642"/>
      <c r="E96" s="642"/>
      <c r="F96" s="643"/>
      <c r="G96" s="643"/>
      <c r="H96" s="640"/>
      <c r="J96" s="644"/>
    </row>
    <row r="97" spans="1:12" s="634" customFormat="1" ht="18.600000000000001" outlineLevel="2" thickBot="1">
      <c r="A97" s="638"/>
      <c r="B97" s="643"/>
      <c r="C97" s="642"/>
      <c r="D97" s="640"/>
      <c r="E97" s="960" t="s">
        <v>32107</v>
      </c>
      <c r="F97" s="961"/>
      <c r="G97" s="641"/>
      <c r="H97" s="640"/>
      <c r="J97" s="644" t="s">
        <v>32108</v>
      </c>
      <c r="L97" s="639" t="s">
        <v>31989</v>
      </c>
    </row>
    <row r="98" spans="1:12" s="634" customFormat="1" ht="15" outlineLevel="2" thickBot="1">
      <c r="A98" s="638"/>
      <c r="B98" s="643"/>
      <c r="C98" s="645"/>
      <c r="D98" s="642"/>
      <c r="E98" s="642"/>
      <c r="F98" s="643"/>
      <c r="G98" s="643"/>
      <c r="H98" s="640"/>
      <c r="J98" s="644"/>
    </row>
    <row r="99" spans="1:12" s="634" customFormat="1" ht="18.600000000000001" outlineLevel="2" thickBot="1">
      <c r="A99" s="638"/>
      <c r="B99" s="643"/>
      <c r="C99" s="642"/>
      <c r="D99" s="640"/>
      <c r="E99" s="960" t="s">
        <v>32109</v>
      </c>
      <c r="F99" s="961"/>
      <c r="G99" s="641"/>
      <c r="H99" s="640"/>
      <c r="J99" s="644" t="s">
        <v>32110</v>
      </c>
      <c r="L99" s="639" t="s">
        <v>31989</v>
      </c>
    </row>
    <row r="100" spans="1:12" s="634" customFormat="1" ht="15" outlineLevel="2" thickBot="1">
      <c r="A100" s="638"/>
      <c r="B100" s="643"/>
      <c r="C100" s="645"/>
      <c r="D100" s="642"/>
      <c r="E100" s="642"/>
      <c r="F100" s="643"/>
      <c r="G100" s="643"/>
      <c r="H100" s="640"/>
      <c r="J100" s="644"/>
    </row>
    <row r="101" spans="1:12" s="634" customFormat="1" ht="18.600000000000001" outlineLevel="2" thickBot="1">
      <c r="A101" s="638"/>
      <c r="B101" s="643"/>
      <c r="C101" s="642"/>
      <c r="D101" s="640"/>
      <c r="E101" s="960" t="s">
        <v>32111</v>
      </c>
      <c r="F101" s="961"/>
      <c r="G101" s="641"/>
      <c r="H101" s="640"/>
      <c r="J101" s="644" t="s">
        <v>32112</v>
      </c>
      <c r="L101" s="639" t="s">
        <v>31989</v>
      </c>
    </row>
    <row r="102" spans="1:12" s="634" customFormat="1" ht="15" outlineLevel="2" thickBot="1">
      <c r="A102" s="638"/>
      <c r="B102" s="643"/>
      <c r="C102" s="645"/>
      <c r="D102" s="642"/>
      <c r="E102" s="642"/>
      <c r="F102" s="643"/>
      <c r="G102" s="643"/>
      <c r="H102" s="640"/>
      <c r="J102" s="644"/>
    </row>
    <row r="103" spans="1:12" s="634" customFormat="1" ht="18.600000000000001" outlineLevel="2" thickBot="1">
      <c r="A103" s="638"/>
      <c r="B103" s="643"/>
      <c r="C103" s="642"/>
      <c r="D103" s="640"/>
      <c r="E103" s="960" t="s">
        <v>32113</v>
      </c>
      <c r="F103" s="961"/>
      <c r="G103" s="641"/>
      <c r="H103" s="640"/>
      <c r="J103" s="644" t="s">
        <v>32114</v>
      </c>
      <c r="L103" s="639" t="s">
        <v>31989</v>
      </c>
    </row>
    <row r="104" spans="1:12" s="634" customFormat="1" ht="15" outlineLevel="2" thickBot="1">
      <c r="A104" s="638"/>
      <c r="B104" s="643"/>
      <c r="C104" s="645"/>
      <c r="D104" s="642"/>
      <c r="E104" s="642"/>
      <c r="F104" s="643"/>
      <c r="G104" s="643"/>
      <c r="H104" s="640"/>
      <c r="J104" s="644"/>
    </row>
    <row r="105" spans="1:12" s="634" customFormat="1" ht="18.600000000000001" outlineLevel="2" thickBot="1">
      <c r="A105" s="638"/>
      <c r="B105" s="643"/>
      <c r="C105" s="642"/>
      <c r="D105" s="640"/>
      <c r="E105" s="960" t="s">
        <v>32115</v>
      </c>
      <c r="F105" s="961"/>
      <c r="G105" s="641"/>
      <c r="H105" s="640"/>
      <c r="J105" s="644" t="s">
        <v>32116</v>
      </c>
      <c r="L105" s="639" t="s">
        <v>31989</v>
      </c>
    </row>
    <row r="106" spans="1:12" s="634" customFormat="1" ht="15" outlineLevel="2" thickBot="1">
      <c r="A106" s="638"/>
      <c r="B106" s="643"/>
      <c r="C106" s="645"/>
      <c r="D106" s="642"/>
      <c r="E106" s="642"/>
      <c r="F106" s="643"/>
      <c r="G106" s="643"/>
      <c r="H106" s="640"/>
      <c r="J106" s="644"/>
    </row>
    <row r="107" spans="1:12" s="634" customFormat="1" ht="18.600000000000001" outlineLevel="2" thickBot="1">
      <c r="A107" s="638"/>
      <c r="B107" s="643"/>
      <c r="C107" s="642"/>
      <c r="D107" s="640"/>
      <c r="E107" s="960" t="s">
        <v>32117</v>
      </c>
      <c r="F107" s="961"/>
      <c r="G107" s="641"/>
      <c r="H107" s="640"/>
      <c r="J107" s="644" t="s">
        <v>32118</v>
      </c>
      <c r="L107" s="639" t="s">
        <v>31989</v>
      </c>
    </row>
    <row r="108" spans="1:12" s="634" customFormat="1" ht="15" outlineLevel="2" thickBot="1">
      <c r="A108" s="638"/>
      <c r="B108" s="643"/>
      <c r="C108" s="645"/>
      <c r="D108" s="642"/>
      <c r="E108" s="642"/>
      <c r="F108" s="643"/>
      <c r="G108" s="643"/>
      <c r="H108" s="640"/>
      <c r="J108" s="644"/>
    </row>
    <row r="109" spans="1:12" s="634" customFormat="1" ht="18.600000000000001" outlineLevel="2" thickBot="1">
      <c r="A109" s="638"/>
      <c r="B109" s="643"/>
      <c r="C109" s="642"/>
      <c r="D109" s="640"/>
      <c r="E109" s="960" t="s">
        <v>32119</v>
      </c>
      <c r="F109" s="961"/>
      <c r="G109" s="641"/>
      <c r="H109" s="640"/>
      <c r="J109" s="644" t="s">
        <v>32120</v>
      </c>
      <c r="L109" s="639" t="s">
        <v>31989</v>
      </c>
    </row>
    <row r="110" spans="1:12" s="634" customFormat="1" ht="15" outlineLevel="2" thickBot="1">
      <c r="A110" s="638"/>
      <c r="B110" s="643"/>
      <c r="C110" s="645"/>
      <c r="D110" s="642"/>
      <c r="E110" s="642"/>
      <c r="F110" s="643"/>
      <c r="G110" s="643"/>
      <c r="H110" s="640"/>
      <c r="J110" s="644"/>
    </row>
    <row r="111" spans="1:12" s="634" customFormat="1" ht="18.600000000000001" outlineLevel="2" thickBot="1">
      <c r="A111" s="638"/>
      <c r="B111" s="643"/>
      <c r="C111" s="642"/>
      <c r="D111" s="640"/>
      <c r="E111" s="960" t="s">
        <v>32121</v>
      </c>
      <c r="F111" s="961"/>
      <c r="G111" s="641"/>
      <c r="H111" s="640"/>
      <c r="J111" s="644" t="s">
        <v>32122</v>
      </c>
      <c r="L111" s="639" t="s">
        <v>31989</v>
      </c>
    </row>
    <row r="112" spans="1:12" s="634" customFormat="1" ht="15" outlineLevel="2" thickBot="1">
      <c r="A112" s="638"/>
      <c r="B112" s="643"/>
      <c r="C112" s="645"/>
      <c r="D112" s="642"/>
      <c r="E112" s="642"/>
      <c r="F112" s="643"/>
      <c r="G112" s="643"/>
      <c r="H112" s="640"/>
      <c r="J112" s="644"/>
    </row>
    <row r="113" spans="1:12" s="634" customFormat="1" ht="18.600000000000001" outlineLevel="2" thickBot="1">
      <c r="A113" s="638"/>
      <c r="B113" s="643"/>
      <c r="C113" s="642"/>
      <c r="D113" s="640"/>
      <c r="E113" s="960" t="s">
        <v>32123</v>
      </c>
      <c r="F113" s="961"/>
      <c r="G113" s="641"/>
      <c r="H113" s="640"/>
      <c r="J113" s="644" t="s">
        <v>32124</v>
      </c>
      <c r="L113" s="639" t="s">
        <v>31989</v>
      </c>
    </row>
    <row r="114" spans="1:12" s="634" customFormat="1" ht="15" outlineLevel="2" thickBot="1">
      <c r="A114" s="638"/>
      <c r="B114" s="643"/>
      <c r="C114" s="645"/>
      <c r="D114" s="642"/>
      <c r="E114" s="642"/>
      <c r="F114" s="643"/>
      <c r="G114" s="643"/>
      <c r="H114" s="640"/>
      <c r="J114" s="644"/>
    </row>
    <row r="115" spans="1:12" s="634" customFormat="1" ht="18.600000000000001" outlineLevel="2" thickBot="1">
      <c r="A115" s="638"/>
      <c r="B115" s="643"/>
      <c r="C115" s="642"/>
      <c r="D115" s="640"/>
      <c r="E115" s="960" t="s">
        <v>32125</v>
      </c>
      <c r="F115" s="961"/>
      <c r="G115" s="641"/>
      <c r="H115" s="640"/>
      <c r="J115" s="644" t="s">
        <v>32126</v>
      </c>
      <c r="L115" s="639" t="s">
        <v>31989</v>
      </c>
    </row>
    <row r="116" spans="1:12" s="634" customFormat="1" ht="15" outlineLevel="2" thickBot="1">
      <c r="A116" s="638"/>
      <c r="B116" s="643"/>
      <c r="C116" s="645"/>
      <c r="D116" s="642"/>
      <c r="E116" s="642"/>
      <c r="F116" s="643"/>
      <c r="G116" s="643"/>
      <c r="H116" s="640"/>
      <c r="J116" s="644"/>
    </row>
    <row r="117" spans="1:12" s="634" customFormat="1" ht="18.600000000000001" outlineLevel="2" thickBot="1">
      <c r="A117" s="638"/>
      <c r="B117" s="643"/>
      <c r="C117" s="642"/>
      <c r="D117" s="640"/>
      <c r="E117" s="960" t="s">
        <v>32127</v>
      </c>
      <c r="F117" s="961"/>
      <c r="G117" s="641"/>
      <c r="H117" s="640"/>
      <c r="J117" s="644" t="s">
        <v>32128</v>
      </c>
      <c r="L117" s="639" t="s">
        <v>31989</v>
      </c>
    </row>
    <row r="118" spans="1:12" s="634" customFormat="1" ht="15" outlineLevel="2" thickBot="1">
      <c r="A118" s="638"/>
      <c r="B118" s="643"/>
      <c r="C118" s="645"/>
      <c r="D118" s="642"/>
      <c r="E118" s="642"/>
      <c r="F118" s="643"/>
      <c r="G118" s="643"/>
      <c r="H118" s="640"/>
      <c r="J118" s="644"/>
    </row>
    <row r="119" spans="1:12" s="634" customFormat="1" ht="18.600000000000001" outlineLevel="2" thickBot="1">
      <c r="A119" s="638"/>
      <c r="B119" s="643"/>
      <c r="C119" s="642"/>
      <c r="D119" s="640"/>
      <c r="E119" s="960" t="s">
        <v>32129</v>
      </c>
      <c r="F119" s="961"/>
      <c r="G119" s="641"/>
      <c r="H119" s="640"/>
      <c r="J119" s="644" t="s">
        <v>32130</v>
      </c>
      <c r="L119" s="639" t="s">
        <v>31989</v>
      </c>
    </row>
    <row r="120" spans="1:12" s="634" customFormat="1" ht="15" outlineLevel="1" thickBot="1">
      <c r="A120" s="638"/>
      <c r="B120" s="637"/>
      <c r="C120" s="637"/>
      <c r="D120" s="649"/>
      <c r="E120" s="649"/>
      <c r="F120" s="649"/>
      <c r="G120" s="643"/>
      <c r="H120" s="636"/>
      <c r="J120" s="644"/>
    </row>
    <row r="121" spans="1:12" s="634" customFormat="1" ht="29.45" outlineLevel="1" thickBot="1">
      <c r="A121" s="638"/>
      <c r="B121" s="637"/>
      <c r="C121" s="637"/>
      <c r="D121" s="964" t="s">
        <v>32131</v>
      </c>
      <c r="E121" s="965"/>
      <c r="F121" s="966"/>
      <c r="G121" s="648" t="s">
        <v>32132</v>
      </c>
      <c r="H121" s="636"/>
      <c r="J121" s="635" t="s">
        <v>31992</v>
      </c>
      <c r="L121" s="639" t="s">
        <v>31989</v>
      </c>
    </row>
    <row r="122" spans="1:12" s="634" customFormat="1" hidden="1" outlineLevel="2">
      <c r="A122" s="638"/>
      <c r="B122" s="643"/>
      <c r="C122" s="645"/>
      <c r="D122" s="642"/>
      <c r="E122" s="642"/>
      <c r="F122" s="643"/>
      <c r="G122" s="643"/>
      <c r="H122" s="640"/>
      <c r="J122" s="644"/>
    </row>
    <row r="123" spans="1:12" s="634" customFormat="1" ht="29.45" hidden="1" outlineLevel="2" thickBot="1">
      <c r="A123" s="638"/>
      <c r="B123" s="643"/>
      <c r="C123" s="642"/>
      <c r="D123" s="640"/>
      <c r="E123" s="962" t="s">
        <v>32133</v>
      </c>
      <c r="F123" s="963"/>
      <c r="G123" s="648" t="s">
        <v>32134</v>
      </c>
      <c r="H123" s="640"/>
      <c r="J123" s="644" t="s">
        <v>32135</v>
      </c>
      <c r="L123" s="639" t="s">
        <v>31989</v>
      </c>
    </row>
    <row r="124" spans="1:12" s="634" customFormat="1" hidden="1" outlineLevel="2">
      <c r="A124" s="638"/>
      <c r="B124" s="643"/>
      <c r="C124" s="645"/>
      <c r="D124" s="642"/>
      <c r="E124" s="642"/>
      <c r="F124" s="643"/>
      <c r="G124" s="643"/>
      <c r="H124" s="640"/>
      <c r="J124" s="644"/>
    </row>
    <row r="125" spans="1:12" s="634" customFormat="1" ht="18.600000000000001" hidden="1" outlineLevel="2" thickBot="1">
      <c r="A125" s="638"/>
      <c r="B125" s="643"/>
      <c r="C125" s="642"/>
      <c r="D125" s="640"/>
      <c r="E125" s="960" t="s">
        <v>32136</v>
      </c>
      <c r="F125" s="961"/>
      <c r="G125" s="641"/>
      <c r="H125" s="640"/>
      <c r="J125" s="644" t="s">
        <v>32137</v>
      </c>
      <c r="L125" s="639" t="s">
        <v>31989</v>
      </c>
    </row>
    <row r="126" spans="1:12" s="634" customFormat="1" hidden="1" outlineLevel="2">
      <c r="A126" s="638"/>
      <c r="B126" s="643"/>
      <c r="C126" s="645"/>
      <c r="D126" s="642"/>
      <c r="E126" s="642"/>
      <c r="F126" s="643"/>
      <c r="G126" s="643"/>
      <c r="H126" s="640"/>
      <c r="J126" s="644"/>
    </row>
    <row r="127" spans="1:12" s="634" customFormat="1" ht="18.600000000000001" hidden="1" outlineLevel="2" thickBot="1">
      <c r="A127" s="638"/>
      <c r="B127" s="643"/>
      <c r="C127" s="642"/>
      <c r="D127" s="640"/>
      <c r="E127" s="960" t="s">
        <v>32138</v>
      </c>
      <c r="F127" s="961"/>
      <c r="G127" s="641" t="s">
        <v>32139</v>
      </c>
      <c r="H127" s="640"/>
      <c r="J127" s="644" t="s">
        <v>32140</v>
      </c>
      <c r="L127" s="639" t="s">
        <v>31989</v>
      </c>
    </row>
    <row r="128" spans="1:12" s="634" customFormat="1" hidden="1" outlineLevel="2">
      <c r="A128" s="638"/>
      <c r="B128" s="643"/>
      <c r="C128" s="645"/>
      <c r="D128" s="642"/>
      <c r="E128" s="642"/>
      <c r="F128" s="643"/>
      <c r="G128" s="643"/>
      <c r="H128" s="640"/>
      <c r="J128" s="644"/>
    </row>
    <row r="129" spans="1:12" s="634" customFormat="1" ht="18.600000000000001" hidden="1" outlineLevel="2" thickBot="1">
      <c r="A129" s="638"/>
      <c r="B129" s="643"/>
      <c r="C129" s="642"/>
      <c r="D129" s="640"/>
      <c r="E129" s="960" t="s">
        <v>32141</v>
      </c>
      <c r="F129" s="961"/>
      <c r="G129" s="641"/>
      <c r="H129" s="640"/>
      <c r="J129" s="644" t="s">
        <v>32142</v>
      </c>
      <c r="L129" s="639" t="s">
        <v>31989</v>
      </c>
    </row>
    <row r="130" spans="1:12" s="634" customFormat="1" hidden="1" outlineLevel="2">
      <c r="A130" s="638"/>
      <c r="B130" s="643"/>
      <c r="C130" s="645"/>
      <c r="D130" s="642"/>
      <c r="E130" s="642"/>
      <c r="F130" s="643"/>
      <c r="G130" s="643"/>
      <c r="H130" s="640"/>
      <c r="J130" s="644"/>
    </row>
    <row r="131" spans="1:12" s="634" customFormat="1" ht="18.600000000000001" hidden="1" outlineLevel="2" thickBot="1">
      <c r="A131" s="638"/>
      <c r="B131" s="643"/>
      <c r="C131" s="642"/>
      <c r="D131" s="640"/>
      <c r="E131" s="960" t="s">
        <v>32143</v>
      </c>
      <c r="F131" s="961"/>
      <c r="G131" s="648"/>
      <c r="H131" s="640"/>
      <c r="J131" s="644" t="s">
        <v>32144</v>
      </c>
      <c r="L131" s="639" t="s">
        <v>31989</v>
      </c>
    </row>
    <row r="132" spans="1:12" s="634" customFormat="1" hidden="1" outlineLevel="2">
      <c r="A132" s="638"/>
      <c r="B132" s="643"/>
      <c r="C132" s="645"/>
      <c r="D132" s="642"/>
      <c r="E132" s="642"/>
      <c r="F132" s="643"/>
      <c r="G132" s="643"/>
      <c r="H132" s="640"/>
      <c r="J132" s="644"/>
    </row>
    <row r="133" spans="1:12" s="634" customFormat="1" ht="18.600000000000001" hidden="1" outlineLevel="2" thickBot="1">
      <c r="A133" s="638"/>
      <c r="B133" s="643"/>
      <c r="C133" s="642"/>
      <c r="D133" s="640"/>
      <c r="E133" s="960" t="s">
        <v>32145</v>
      </c>
      <c r="F133" s="961"/>
      <c r="G133" s="641"/>
      <c r="H133" s="640"/>
      <c r="J133" s="644" t="s">
        <v>32146</v>
      </c>
      <c r="L133" s="639" t="s">
        <v>31989</v>
      </c>
    </row>
    <row r="134" spans="1:12" s="634" customFormat="1" hidden="1" outlineLevel="2">
      <c r="A134" s="638"/>
      <c r="B134" s="643"/>
      <c r="C134" s="645"/>
      <c r="D134" s="642"/>
      <c r="E134" s="642"/>
      <c r="F134" s="643"/>
      <c r="G134" s="643"/>
      <c r="H134" s="640"/>
      <c r="J134" s="644"/>
    </row>
    <row r="135" spans="1:12" s="634" customFormat="1" ht="18.600000000000001" hidden="1" outlineLevel="2" thickBot="1">
      <c r="A135" s="638"/>
      <c r="B135" s="643"/>
      <c r="C135" s="642"/>
      <c r="D135" s="640"/>
      <c r="E135" s="960" t="s">
        <v>32147</v>
      </c>
      <c r="F135" s="961"/>
      <c r="G135" s="641"/>
      <c r="H135" s="640"/>
      <c r="J135" s="644" t="s">
        <v>32148</v>
      </c>
      <c r="L135" s="639" t="s">
        <v>31989</v>
      </c>
    </row>
    <row r="136" spans="1:12" s="634" customFormat="1" hidden="1" outlineLevel="2">
      <c r="A136" s="638"/>
      <c r="B136" s="643"/>
      <c r="C136" s="645"/>
      <c r="D136" s="642"/>
      <c r="E136" s="642"/>
      <c r="F136" s="643"/>
      <c r="G136" s="643"/>
      <c r="H136" s="640"/>
      <c r="J136" s="644"/>
    </row>
    <row r="137" spans="1:12" s="634" customFormat="1" ht="18.600000000000001" hidden="1" outlineLevel="2" thickBot="1">
      <c r="A137" s="638"/>
      <c r="B137" s="643"/>
      <c r="C137" s="642"/>
      <c r="D137" s="640"/>
      <c r="E137" s="960"/>
      <c r="F137" s="961"/>
      <c r="G137" s="641"/>
      <c r="H137" s="640"/>
      <c r="J137" s="644"/>
      <c r="L137" s="639" t="s">
        <v>31989</v>
      </c>
    </row>
    <row r="138" spans="1:12" s="634" customFormat="1" hidden="1" outlineLevel="2">
      <c r="A138" s="638"/>
      <c r="B138" s="643"/>
      <c r="C138" s="645"/>
      <c r="D138" s="642"/>
      <c r="E138" s="642"/>
      <c r="F138" s="643"/>
      <c r="G138" s="643"/>
      <c r="H138" s="640"/>
      <c r="J138" s="644"/>
    </row>
    <row r="139" spans="1:12" s="634" customFormat="1" ht="18.600000000000001" hidden="1" outlineLevel="2" thickBot="1">
      <c r="A139" s="638"/>
      <c r="B139" s="643"/>
      <c r="C139" s="642"/>
      <c r="D139" s="640"/>
      <c r="E139" s="962"/>
      <c r="F139" s="963"/>
      <c r="G139" s="648"/>
      <c r="H139" s="640"/>
      <c r="J139" s="644"/>
      <c r="L139" s="639" t="s">
        <v>31989</v>
      </c>
    </row>
    <row r="140" spans="1:12" s="634" customFormat="1" hidden="1" outlineLevel="2">
      <c r="A140" s="638"/>
      <c r="B140" s="643"/>
      <c r="C140" s="645"/>
      <c r="D140" s="642"/>
      <c r="E140" s="642"/>
      <c r="F140" s="643"/>
      <c r="G140" s="643"/>
      <c r="H140" s="640"/>
      <c r="J140" s="644"/>
    </row>
    <row r="141" spans="1:12" s="634" customFormat="1" ht="18.600000000000001" hidden="1" outlineLevel="2" thickBot="1">
      <c r="A141" s="638"/>
      <c r="B141" s="643"/>
      <c r="C141" s="642"/>
      <c r="D141" s="642"/>
      <c r="E141" s="960"/>
      <c r="F141" s="961"/>
      <c r="G141" s="641"/>
      <c r="H141" s="640"/>
      <c r="J141" s="644"/>
      <c r="L141" s="639" t="s">
        <v>31989</v>
      </c>
    </row>
    <row r="142" spans="1:12" s="634" customFormat="1" ht="15" hidden="1" outlineLevel="2" thickBot="1">
      <c r="A142" s="638"/>
      <c r="B142" s="637"/>
      <c r="C142" s="637"/>
      <c r="D142" s="642"/>
      <c r="E142" s="649"/>
      <c r="F142" s="649"/>
      <c r="G142" s="643"/>
      <c r="H142" s="636"/>
      <c r="J142" s="644"/>
    </row>
    <row r="143" spans="1:12" s="634" customFormat="1" ht="18.600000000000001" hidden="1" outlineLevel="2" thickBot="1">
      <c r="A143" s="638"/>
      <c r="B143" s="643"/>
      <c r="C143" s="642"/>
      <c r="D143" s="642"/>
      <c r="E143" s="960" t="s">
        <v>32149</v>
      </c>
      <c r="F143" s="961"/>
      <c r="G143" s="641"/>
      <c r="H143" s="640"/>
      <c r="J143" s="644" t="s">
        <v>32150</v>
      </c>
      <c r="L143" s="639" t="s">
        <v>31989</v>
      </c>
    </row>
    <row r="144" spans="1:12" s="634" customFormat="1" hidden="1" outlineLevel="2">
      <c r="A144" s="638"/>
      <c r="B144" s="643"/>
      <c r="C144" s="645"/>
      <c r="D144" s="642"/>
      <c r="E144" s="642"/>
      <c r="F144" s="643"/>
      <c r="G144" s="643"/>
      <c r="H144" s="640"/>
      <c r="J144" s="644"/>
    </row>
    <row r="145" spans="1:12" s="634" customFormat="1" ht="18.600000000000001" hidden="1" outlineLevel="2" thickBot="1">
      <c r="A145" s="638"/>
      <c r="B145" s="643"/>
      <c r="C145" s="642"/>
      <c r="D145" s="640"/>
      <c r="E145" s="960" t="s">
        <v>32151</v>
      </c>
      <c r="F145" s="961"/>
      <c r="G145" s="648"/>
      <c r="H145" s="640"/>
      <c r="J145" s="644" t="s">
        <v>32152</v>
      </c>
      <c r="L145" s="639" t="s">
        <v>31989</v>
      </c>
    </row>
    <row r="146" spans="1:12" s="634" customFormat="1" hidden="1" outlineLevel="2">
      <c r="A146" s="638"/>
      <c r="B146" s="643"/>
      <c r="C146" s="645"/>
      <c r="D146" s="642"/>
      <c r="E146" s="642"/>
      <c r="F146" s="643"/>
      <c r="G146" s="643"/>
      <c r="H146" s="640"/>
      <c r="J146" s="644"/>
    </row>
    <row r="147" spans="1:12" s="634" customFormat="1" ht="18.600000000000001" hidden="1" outlineLevel="2" thickBot="1">
      <c r="A147" s="638"/>
      <c r="B147" s="643"/>
      <c r="C147" s="642"/>
      <c r="D147" s="640"/>
      <c r="E147" s="960" t="s">
        <v>32153</v>
      </c>
      <c r="F147" s="961"/>
      <c r="G147" s="648"/>
      <c r="H147" s="640"/>
      <c r="J147" s="644" t="s">
        <v>32154</v>
      </c>
      <c r="L147" s="639" t="s">
        <v>31989</v>
      </c>
    </row>
    <row r="148" spans="1:12" s="634" customFormat="1" hidden="1" outlineLevel="2">
      <c r="A148" s="638"/>
      <c r="B148" s="643"/>
      <c r="C148" s="645"/>
      <c r="D148" s="642"/>
      <c r="E148" s="642"/>
      <c r="F148" s="643"/>
      <c r="G148" s="643"/>
      <c r="H148" s="640"/>
      <c r="J148" s="644"/>
    </row>
    <row r="149" spans="1:12" s="634" customFormat="1" ht="18.600000000000001" hidden="1" outlineLevel="2" thickBot="1">
      <c r="A149" s="638"/>
      <c r="B149" s="643"/>
      <c r="C149" s="642"/>
      <c r="D149" s="640"/>
      <c r="E149" s="960" t="s">
        <v>32155</v>
      </c>
      <c r="F149" s="961"/>
      <c r="G149" s="641" t="s">
        <v>32156</v>
      </c>
      <c r="H149" s="640"/>
      <c r="J149" s="644" t="s">
        <v>32157</v>
      </c>
      <c r="L149" s="639" t="s">
        <v>31989</v>
      </c>
    </row>
    <row r="150" spans="1:12" s="634" customFormat="1" hidden="1" outlineLevel="2">
      <c r="A150" s="638"/>
      <c r="B150" s="643"/>
      <c r="C150" s="645"/>
      <c r="D150" s="642"/>
      <c r="E150" s="642"/>
      <c r="F150" s="643"/>
      <c r="G150" s="643"/>
      <c r="H150" s="640"/>
      <c r="J150" s="644"/>
    </row>
    <row r="151" spans="1:12" s="634" customFormat="1" ht="18.600000000000001" hidden="1" outlineLevel="2" thickBot="1">
      <c r="A151" s="638"/>
      <c r="B151" s="643"/>
      <c r="C151" s="642"/>
      <c r="D151" s="640"/>
      <c r="E151" s="962" t="s">
        <v>32158</v>
      </c>
      <c r="F151" s="963"/>
      <c r="G151" s="648" t="s">
        <v>32159</v>
      </c>
      <c r="H151" s="640"/>
      <c r="J151" s="644" t="s">
        <v>32160</v>
      </c>
      <c r="L151" s="639" t="s">
        <v>31989</v>
      </c>
    </row>
    <row r="152" spans="1:12" s="634" customFormat="1" hidden="1" outlineLevel="2">
      <c r="A152" s="638"/>
      <c r="B152" s="643"/>
      <c r="C152" s="645"/>
      <c r="D152" s="642"/>
      <c r="E152" s="642"/>
      <c r="F152" s="643"/>
      <c r="G152" s="643"/>
      <c r="H152" s="640"/>
      <c r="J152" s="644"/>
    </row>
    <row r="153" spans="1:12" s="634" customFormat="1" ht="18.600000000000001" hidden="1" outlineLevel="2" thickBot="1">
      <c r="A153" s="638"/>
      <c r="B153" s="643"/>
      <c r="C153" s="642"/>
      <c r="D153" s="640"/>
      <c r="E153" s="960"/>
      <c r="F153" s="961"/>
      <c r="G153" s="641"/>
      <c r="H153" s="640"/>
      <c r="J153" s="644"/>
      <c r="L153" s="639" t="s">
        <v>31989</v>
      </c>
    </row>
    <row r="154" spans="1:12" s="634" customFormat="1" hidden="1" outlineLevel="2">
      <c r="A154" s="638"/>
      <c r="B154" s="643"/>
      <c r="C154" s="645"/>
      <c r="D154" s="642"/>
      <c r="E154" s="642"/>
      <c r="F154" s="643"/>
      <c r="G154" s="643"/>
      <c r="H154" s="640"/>
      <c r="J154" s="644"/>
    </row>
    <row r="155" spans="1:12" s="634" customFormat="1" ht="18.600000000000001" hidden="1" outlineLevel="2" thickBot="1">
      <c r="A155" s="638"/>
      <c r="B155" s="643"/>
      <c r="C155" s="642"/>
      <c r="D155" s="640"/>
      <c r="E155" s="962"/>
      <c r="F155" s="963"/>
      <c r="G155" s="648"/>
      <c r="H155" s="640"/>
      <c r="J155" s="644"/>
      <c r="L155" s="639" t="s">
        <v>31989</v>
      </c>
    </row>
    <row r="156" spans="1:12" s="634" customFormat="1" hidden="1" outlineLevel="2">
      <c r="A156" s="638"/>
      <c r="B156" s="643"/>
      <c r="C156" s="645"/>
      <c r="D156" s="642"/>
      <c r="E156" s="642"/>
      <c r="F156" s="643"/>
      <c r="G156" s="643"/>
      <c r="H156" s="640"/>
      <c r="J156" s="644"/>
    </row>
    <row r="157" spans="1:12" s="634" customFormat="1" ht="18.600000000000001" hidden="1" outlineLevel="2" thickBot="1">
      <c r="A157" s="638"/>
      <c r="B157" s="643"/>
      <c r="C157" s="642"/>
      <c r="D157" s="642"/>
      <c r="E157" s="960"/>
      <c r="F157" s="961"/>
      <c r="G157" s="641"/>
      <c r="H157" s="640"/>
      <c r="J157" s="644"/>
      <c r="L157" s="639" t="s">
        <v>31989</v>
      </c>
    </row>
    <row r="158" spans="1:12" s="634" customFormat="1" hidden="1" outlineLevel="2">
      <c r="A158" s="638"/>
      <c r="B158" s="643"/>
      <c r="C158" s="645"/>
      <c r="D158" s="642"/>
      <c r="E158" s="642"/>
      <c r="F158" s="643"/>
      <c r="G158" s="643"/>
      <c r="H158" s="640"/>
      <c r="J158" s="644"/>
    </row>
    <row r="159" spans="1:12" s="634" customFormat="1" ht="18.600000000000001" hidden="1" outlineLevel="2" thickBot="1">
      <c r="A159" s="638"/>
      <c r="B159" s="643"/>
      <c r="C159" s="642"/>
      <c r="D159" s="640"/>
      <c r="E159" s="960"/>
      <c r="F159" s="961"/>
      <c r="G159" s="641"/>
      <c r="H159" s="640"/>
      <c r="J159" s="644"/>
      <c r="L159" s="639" t="s">
        <v>31989</v>
      </c>
    </row>
    <row r="160" spans="1:12" s="634" customFormat="1" hidden="1" outlineLevel="2">
      <c r="A160" s="638"/>
      <c r="B160" s="643"/>
      <c r="C160" s="645"/>
      <c r="D160" s="642"/>
      <c r="E160" s="642"/>
      <c r="F160" s="643"/>
      <c r="G160" s="643"/>
      <c r="H160" s="640"/>
      <c r="J160" s="644"/>
    </row>
    <row r="161" spans="1:12" s="634" customFormat="1" ht="18.600000000000001" hidden="1" outlineLevel="2" thickBot="1">
      <c r="A161" s="638"/>
      <c r="B161" s="643"/>
      <c r="C161" s="642"/>
      <c r="D161" s="640"/>
      <c r="E161" s="962"/>
      <c r="F161" s="963"/>
      <c r="G161" s="648"/>
      <c r="H161" s="640"/>
      <c r="J161" s="644"/>
      <c r="L161" s="639" t="s">
        <v>31989</v>
      </c>
    </row>
    <row r="162" spans="1:12" s="634" customFormat="1" ht="15" outlineLevel="1" collapsed="1" thickBot="1">
      <c r="A162" s="638"/>
      <c r="B162" s="637"/>
      <c r="C162" s="637"/>
      <c r="D162" s="649"/>
      <c r="E162" s="649"/>
      <c r="F162" s="649"/>
      <c r="G162" s="643"/>
      <c r="H162" s="636"/>
      <c r="J162" s="644"/>
    </row>
    <row r="163" spans="1:12" s="634" customFormat="1" ht="29.45" outlineLevel="1" thickBot="1">
      <c r="A163" s="638"/>
      <c r="B163" s="637"/>
      <c r="C163" s="637"/>
      <c r="D163" s="964" t="s">
        <v>32161</v>
      </c>
      <c r="E163" s="965"/>
      <c r="F163" s="966"/>
      <c r="G163" s="648" t="s">
        <v>32162</v>
      </c>
      <c r="H163" s="636"/>
      <c r="J163" s="635" t="s">
        <v>31992</v>
      </c>
      <c r="L163" s="639" t="s">
        <v>31989</v>
      </c>
    </row>
    <row r="164" spans="1:12" s="634" customFormat="1" hidden="1" outlineLevel="2">
      <c r="A164" s="638"/>
      <c r="B164" s="643"/>
      <c r="C164" s="645"/>
      <c r="D164" s="642"/>
      <c r="E164" s="642"/>
      <c r="F164" s="643"/>
      <c r="G164" s="643"/>
      <c r="H164" s="640"/>
      <c r="J164" s="644"/>
    </row>
    <row r="165" spans="1:12" s="634" customFormat="1" ht="18.600000000000001" hidden="1" outlineLevel="2" thickBot="1">
      <c r="A165" s="638"/>
      <c r="B165" s="643"/>
      <c r="C165" s="642"/>
      <c r="D165" s="642"/>
      <c r="E165" s="960" t="s">
        <v>32163</v>
      </c>
      <c r="F165" s="961"/>
      <c r="G165" s="641"/>
      <c r="H165" s="640"/>
      <c r="J165" s="644" t="s">
        <v>32164</v>
      </c>
      <c r="L165" s="639" t="s">
        <v>31989</v>
      </c>
    </row>
    <row r="166" spans="1:12" s="634" customFormat="1" hidden="1" outlineLevel="2">
      <c r="A166" s="638"/>
      <c r="B166" s="643"/>
      <c r="C166" s="645"/>
      <c r="D166" s="642"/>
      <c r="E166" s="642"/>
      <c r="F166" s="643"/>
      <c r="G166" s="643"/>
      <c r="H166" s="640"/>
      <c r="J166" s="644"/>
    </row>
    <row r="167" spans="1:12" s="634" customFormat="1" ht="18.600000000000001" hidden="1" outlineLevel="2" thickBot="1">
      <c r="A167" s="638"/>
      <c r="B167" s="643"/>
      <c r="C167" s="642"/>
      <c r="D167" s="640"/>
      <c r="E167" s="960" t="s">
        <v>32165</v>
      </c>
      <c r="F167" s="961"/>
      <c r="G167" s="641"/>
      <c r="H167" s="640"/>
      <c r="J167" s="644" t="s">
        <v>32166</v>
      </c>
      <c r="L167" s="639" t="s">
        <v>31989</v>
      </c>
    </row>
    <row r="168" spans="1:12" s="634" customFormat="1" hidden="1" outlineLevel="2">
      <c r="A168" s="638"/>
      <c r="B168" s="643"/>
      <c r="C168" s="645"/>
      <c r="D168" s="642"/>
      <c r="E168" s="642"/>
      <c r="F168" s="643"/>
      <c r="G168" s="643"/>
      <c r="H168" s="640"/>
      <c r="J168" s="644"/>
    </row>
    <row r="169" spans="1:12" s="634" customFormat="1" ht="18.600000000000001" hidden="1" outlineLevel="2" thickBot="1">
      <c r="A169" s="638"/>
      <c r="B169" s="643"/>
      <c r="C169" s="642"/>
      <c r="D169" s="640"/>
      <c r="E169" s="962" t="s">
        <v>32167</v>
      </c>
      <c r="F169" s="963"/>
      <c r="G169" s="648"/>
      <c r="H169" s="640"/>
      <c r="J169" s="644" t="s">
        <v>32168</v>
      </c>
      <c r="L169" s="639" t="s">
        <v>31989</v>
      </c>
    </row>
    <row r="170" spans="1:12" s="634" customFormat="1" hidden="1" outlineLevel="2">
      <c r="A170" s="638"/>
      <c r="B170" s="643"/>
      <c r="C170" s="645"/>
      <c r="D170" s="642"/>
      <c r="E170" s="642"/>
      <c r="F170" s="643"/>
      <c r="G170" s="643"/>
      <c r="H170" s="640"/>
      <c r="J170" s="644"/>
    </row>
    <row r="171" spans="1:12" s="634" customFormat="1" ht="18.600000000000001" hidden="1" outlineLevel="2" thickBot="1">
      <c r="A171" s="638"/>
      <c r="B171" s="643"/>
      <c r="C171" s="642"/>
      <c r="D171" s="642"/>
      <c r="E171" s="960" t="s">
        <v>32169</v>
      </c>
      <c r="F171" s="961"/>
      <c r="G171" s="641"/>
      <c r="H171" s="640"/>
      <c r="J171" s="644" t="s">
        <v>32170</v>
      </c>
      <c r="L171" s="639" t="s">
        <v>31989</v>
      </c>
    </row>
    <row r="172" spans="1:12" s="634" customFormat="1" hidden="1" outlineLevel="2">
      <c r="A172" s="638"/>
      <c r="B172" s="643"/>
      <c r="C172" s="645"/>
      <c r="D172" s="642"/>
      <c r="E172" s="642"/>
      <c r="F172" s="643"/>
      <c r="G172" s="643"/>
      <c r="H172" s="640"/>
      <c r="J172" s="644"/>
    </row>
    <row r="173" spans="1:12" s="634" customFormat="1" ht="18.600000000000001" hidden="1" outlineLevel="2" thickBot="1">
      <c r="A173" s="638"/>
      <c r="B173" s="643"/>
      <c r="C173" s="642"/>
      <c r="D173" s="640"/>
      <c r="E173" s="960" t="s">
        <v>32171</v>
      </c>
      <c r="F173" s="961"/>
      <c r="G173" s="641"/>
      <c r="H173" s="640"/>
      <c r="J173" s="644" t="s">
        <v>32172</v>
      </c>
      <c r="L173" s="639" t="s">
        <v>31989</v>
      </c>
    </row>
    <row r="174" spans="1:12" s="634" customFormat="1" hidden="1" outlineLevel="2">
      <c r="A174" s="638"/>
      <c r="B174" s="643"/>
      <c r="C174" s="645"/>
      <c r="D174" s="642"/>
      <c r="E174" s="642"/>
      <c r="F174" s="643"/>
      <c r="G174" s="643"/>
      <c r="H174" s="640"/>
      <c r="J174" s="644"/>
    </row>
    <row r="175" spans="1:12" s="634" customFormat="1" ht="18.600000000000001" hidden="1" outlineLevel="2" thickBot="1">
      <c r="A175" s="638"/>
      <c r="B175" s="643"/>
      <c r="C175" s="642"/>
      <c r="D175" s="640"/>
      <c r="E175" s="962" t="s">
        <v>32173</v>
      </c>
      <c r="F175" s="963"/>
      <c r="G175" s="648"/>
      <c r="H175" s="640"/>
      <c r="J175" s="644" t="s">
        <v>32174</v>
      </c>
      <c r="L175" s="639" t="s">
        <v>31989</v>
      </c>
    </row>
    <row r="176" spans="1:12" s="634" customFormat="1" hidden="1" outlineLevel="2">
      <c r="A176" s="638"/>
      <c r="B176" s="643"/>
      <c r="C176" s="645"/>
      <c r="D176" s="642"/>
      <c r="E176" s="642"/>
      <c r="F176" s="643"/>
      <c r="G176" s="643"/>
      <c r="H176" s="640"/>
      <c r="J176" s="644"/>
    </row>
    <row r="177" spans="1:12" s="634" customFormat="1" ht="18.600000000000001" hidden="1" outlineLevel="2" thickBot="1">
      <c r="A177" s="638"/>
      <c r="B177" s="643"/>
      <c r="C177" s="642"/>
      <c r="D177" s="640"/>
      <c r="E177" s="960" t="s">
        <v>32175</v>
      </c>
      <c r="F177" s="961"/>
      <c r="G177" s="641"/>
      <c r="H177" s="640"/>
      <c r="J177" s="644" t="s">
        <v>32176</v>
      </c>
      <c r="L177" s="639" t="s">
        <v>31989</v>
      </c>
    </row>
    <row r="178" spans="1:12" s="634" customFormat="1" hidden="1" outlineLevel="2">
      <c r="A178" s="638"/>
      <c r="B178" s="643"/>
      <c r="C178" s="645"/>
      <c r="D178" s="642"/>
      <c r="E178" s="642"/>
      <c r="F178" s="643"/>
      <c r="G178" s="643"/>
      <c r="H178" s="640"/>
      <c r="J178" s="644"/>
    </row>
    <row r="179" spans="1:12" s="634" customFormat="1" ht="18.600000000000001" hidden="1" outlineLevel="2" thickBot="1">
      <c r="A179" s="638"/>
      <c r="B179" s="643"/>
      <c r="C179" s="642"/>
      <c r="D179" s="640"/>
      <c r="E179" s="960" t="s">
        <v>32177</v>
      </c>
      <c r="F179" s="961"/>
      <c r="G179" s="641"/>
      <c r="H179" s="640"/>
      <c r="J179" s="644" t="s">
        <v>32178</v>
      </c>
      <c r="L179" s="639" t="s">
        <v>31989</v>
      </c>
    </row>
    <row r="180" spans="1:12" s="634" customFormat="1" hidden="1" outlineLevel="2">
      <c r="A180" s="638"/>
      <c r="B180" s="643"/>
      <c r="C180" s="645"/>
      <c r="D180" s="642"/>
      <c r="E180" s="642"/>
      <c r="F180" s="643"/>
      <c r="G180" s="643"/>
      <c r="H180" s="640"/>
      <c r="J180" s="644"/>
    </row>
    <row r="181" spans="1:12" s="634" customFormat="1" ht="18.600000000000001" hidden="1" outlineLevel="2" thickBot="1">
      <c r="A181" s="638"/>
      <c r="B181" s="643"/>
      <c r="C181" s="642"/>
      <c r="D181" s="640"/>
      <c r="E181" s="960" t="s">
        <v>32179</v>
      </c>
      <c r="F181" s="961"/>
      <c r="G181" s="641"/>
      <c r="H181" s="640"/>
      <c r="J181" s="644" t="s">
        <v>32180</v>
      </c>
      <c r="L181" s="639" t="s">
        <v>31989</v>
      </c>
    </row>
    <row r="182" spans="1:12" s="634" customFormat="1" hidden="1" outlineLevel="2">
      <c r="A182" s="638"/>
      <c r="B182" s="643"/>
      <c r="C182" s="645"/>
      <c r="D182" s="642"/>
      <c r="E182" s="642"/>
      <c r="F182" s="643"/>
      <c r="G182" s="643"/>
      <c r="H182" s="640"/>
      <c r="J182" s="644"/>
    </row>
    <row r="183" spans="1:12" s="634" customFormat="1" ht="18.600000000000001" hidden="1" outlineLevel="2" thickBot="1">
      <c r="A183" s="638"/>
      <c r="B183" s="643"/>
      <c r="C183" s="642"/>
      <c r="D183" s="640"/>
      <c r="E183" s="962" t="s">
        <v>32181</v>
      </c>
      <c r="F183" s="963"/>
      <c r="G183" s="648"/>
      <c r="H183" s="640"/>
      <c r="J183" s="644" t="s">
        <v>32182</v>
      </c>
      <c r="L183" s="639" t="s">
        <v>31989</v>
      </c>
    </row>
    <row r="184" spans="1:12" s="634" customFormat="1" hidden="1" outlineLevel="2">
      <c r="A184" s="638"/>
      <c r="B184" s="643"/>
      <c r="C184" s="645"/>
      <c r="D184" s="642"/>
      <c r="E184" s="642"/>
      <c r="F184" s="643"/>
      <c r="G184" s="643"/>
      <c r="H184" s="640"/>
      <c r="J184" s="644"/>
    </row>
    <row r="185" spans="1:12" s="634" customFormat="1" ht="18.600000000000001" hidden="1" outlineLevel="2" thickBot="1">
      <c r="A185" s="638"/>
      <c r="B185" s="643"/>
      <c r="C185" s="642"/>
      <c r="D185" s="642"/>
      <c r="E185" s="960" t="s">
        <v>32183</v>
      </c>
      <c r="F185" s="961"/>
      <c r="G185" s="641"/>
      <c r="H185" s="640"/>
      <c r="J185" s="644" t="s">
        <v>32184</v>
      </c>
      <c r="L185" s="639" t="s">
        <v>31989</v>
      </c>
    </row>
    <row r="186" spans="1:12" s="634" customFormat="1" hidden="1" outlineLevel="2">
      <c r="A186" s="638"/>
      <c r="B186" s="643"/>
      <c r="C186" s="645"/>
      <c r="D186" s="642"/>
      <c r="E186" s="642"/>
      <c r="F186" s="643"/>
      <c r="G186" s="643"/>
      <c r="H186" s="640"/>
      <c r="J186" s="644"/>
    </row>
    <row r="187" spans="1:12" s="634" customFormat="1" ht="18.600000000000001" hidden="1" outlineLevel="2" thickBot="1">
      <c r="A187" s="638"/>
      <c r="B187" s="643"/>
      <c r="C187" s="642"/>
      <c r="D187" s="640"/>
      <c r="E187" s="960" t="s">
        <v>32185</v>
      </c>
      <c r="F187" s="961"/>
      <c r="G187" s="641"/>
      <c r="H187" s="640"/>
      <c r="J187" s="644" t="s">
        <v>32186</v>
      </c>
      <c r="L187" s="639" t="s">
        <v>31989</v>
      </c>
    </row>
    <row r="188" spans="1:12" s="634" customFormat="1" hidden="1" outlineLevel="2">
      <c r="A188" s="638"/>
      <c r="B188" s="643"/>
      <c r="C188" s="645"/>
      <c r="D188" s="642"/>
      <c r="E188" s="642"/>
      <c r="F188" s="643"/>
      <c r="G188" s="643"/>
      <c r="H188" s="640"/>
      <c r="J188" s="644"/>
    </row>
    <row r="189" spans="1:12" s="634" customFormat="1" ht="18.600000000000001" hidden="1" outlineLevel="2" thickBot="1">
      <c r="A189" s="638"/>
      <c r="B189" s="643"/>
      <c r="C189" s="642"/>
      <c r="D189" s="640"/>
      <c r="E189" s="962" t="s">
        <v>32187</v>
      </c>
      <c r="F189" s="963"/>
      <c r="G189" s="648"/>
      <c r="H189" s="640"/>
      <c r="J189" s="644" t="s">
        <v>32188</v>
      </c>
      <c r="L189" s="639" t="s">
        <v>31989</v>
      </c>
    </row>
    <row r="190" spans="1:12" s="634" customFormat="1" hidden="1" outlineLevel="2">
      <c r="A190" s="638"/>
      <c r="B190" s="643"/>
      <c r="C190" s="645"/>
      <c r="D190" s="642"/>
      <c r="E190" s="642"/>
      <c r="F190" s="643"/>
      <c r="G190" s="643"/>
      <c r="H190" s="640"/>
      <c r="J190" s="644"/>
    </row>
    <row r="191" spans="1:12" s="634" customFormat="1" ht="18.600000000000001" hidden="1" outlineLevel="2" thickBot="1">
      <c r="A191" s="638"/>
      <c r="B191" s="643"/>
      <c r="C191" s="642"/>
      <c r="D191" s="640"/>
      <c r="E191" s="960" t="s">
        <v>32189</v>
      </c>
      <c r="F191" s="961"/>
      <c r="G191" s="641"/>
      <c r="H191" s="640"/>
      <c r="J191" s="644" t="s">
        <v>32190</v>
      </c>
      <c r="L191" s="639" t="s">
        <v>31989</v>
      </c>
    </row>
    <row r="192" spans="1:12" s="634" customFormat="1" hidden="1" outlineLevel="2">
      <c r="A192" s="638"/>
      <c r="B192" s="643"/>
      <c r="C192" s="645"/>
      <c r="D192" s="642"/>
      <c r="E192" s="642"/>
      <c r="F192" s="643"/>
      <c r="G192" s="643"/>
      <c r="H192" s="640"/>
      <c r="J192" s="644"/>
    </row>
    <row r="193" spans="1:12" s="634" customFormat="1" ht="18.600000000000001" hidden="1" outlineLevel="2" thickBot="1">
      <c r="A193" s="638"/>
      <c r="B193" s="643"/>
      <c r="C193" s="642"/>
      <c r="D193" s="640"/>
      <c r="E193" s="960" t="s">
        <v>32191</v>
      </c>
      <c r="F193" s="961"/>
      <c r="G193" s="641"/>
      <c r="H193" s="640"/>
      <c r="J193" s="644" t="s">
        <v>32192</v>
      </c>
      <c r="L193" s="639" t="s">
        <v>31989</v>
      </c>
    </row>
    <row r="194" spans="1:12" s="634" customFormat="1" hidden="1" outlineLevel="2">
      <c r="A194" s="638"/>
      <c r="B194" s="643"/>
      <c r="C194" s="645"/>
      <c r="D194" s="642"/>
      <c r="E194" s="642"/>
      <c r="F194" s="643"/>
      <c r="G194" s="643"/>
      <c r="H194" s="640"/>
      <c r="J194" s="644"/>
    </row>
    <row r="195" spans="1:12" s="634" customFormat="1" ht="18.600000000000001" hidden="1" outlineLevel="2" thickBot="1">
      <c r="A195" s="638"/>
      <c r="B195" s="643"/>
      <c r="C195" s="642"/>
      <c r="D195" s="640"/>
      <c r="E195" s="960" t="s">
        <v>32193</v>
      </c>
      <c r="F195" s="961"/>
      <c r="G195" s="641"/>
      <c r="H195" s="640"/>
      <c r="J195" s="644" t="s">
        <v>32013</v>
      </c>
      <c r="L195" s="639" t="s">
        <v>31989</v>
      </c>
    </row>
    <row r="196" spans="1:12" s="634" customFormat="1" hidden="1" outlineLevel="2">
      <c r="A196" s="638"/>
      <c r="B196" s="643"/>
      <c r="C196" s="645"/>
      <c r="D196" s="642"/>
      <c r="E196" s="642"/>
      <c r="F196" s="643"/>
      <c r="G196" s="643"/>
      <c r="H196" s="640"/>
      <c r="J196" s="644"/>
    </row>
    <row r="197" spans="1:12" s="634" customFormat="1" ht="18.600000000000001" hidden="1" outlineLevel="2" thickBot="1">
      <c r="A197" s="638"/>
      <c r="B197" s="643"/>
      <c r="C197" s="642"/>
      <c r="D197" s="640"/>
      <c r="E197" s="962" t="s">
        <v>32194</v>
      </c>
      <c r="F197" s="963"/>
      <c r="G197" s="648"/>
      <c r="H197" s="640"/>
      <c r="J197" s="644" t="s">
        <v>32195</v>
      </c>
      <c r="L197" s="639" t="s">
        <v>31989</v>
      </c>
    </row>
    <row r="198" spans="1:12" s="634" customFormat="1" hidden="1" outlineLevel="2">
      <c r="A198" s="638"/>
      <c r="B198" s="643"/>
      <c r="C198" s="645"/>
      <c r="D198" s="642"/>
      <c r="E198" s="642"/>
      <c r="F198" s="643"/>
      <c r="G198" s="643"/>
      <c r="H198" s="640"/>
      <c r="J198" s="644"/>
    </row>
    <row r="199" spans="1:12" s="634" customFormat="1" ht="18.600000000000001" hidden="1" outlineLevel="2" thickBot="1">
      <c r="A199" s="638"/>
      <c r="B199" s="643"/>
      <c r="C199" s="642"/>
      <c r="D199" s="642"/>
      <c r="E199" s="960"/>
      <c r="F199" s="961"/>
      <c r="G199" s="641"/>
      <c r="H199" s="640"/>
      <c r="J199" s="644"/>
      <c r="L199" s="639" t="s">
        <v>31989</v>
      </c>
    </row>
    <row r="200" spans="1:12" s="634" customFormat="1" hidden="1" outlineLevel="2">
      <c r="A200" s="638"/>
      <c r="B200" s="643"/>
      <c r="C200" s="645"/>
      <c r="D200" s="642"/>
      <c r="E200" s="642"/>
      <c r="F200" s="643"/>
      <c r="G200" s="643"/>
      <c r="H200" s="640"/>
      <c r="J200" s="644"/>
    </row>
    <row r="201" spans="1:12" s="634" customFormat="1" ht="18.600000000000001" hidden="1" outlineLevel="2" thickBot="1">
      <c r="A201" s="638"/>
      <c r="B201" s="643"/>
      <c r="C201" s="642"/>
      <c r="D201" s="640"/>
      <c r="E201" s="960"/>
      <c r="F201" s="961"/>
      <c r="G201" s="641"/>
      <c r="H201" s="640"/>
      <c r="J201" s="644"/>
      <c r="L201" s="639" t="s">
        <v>31989</v>
      </c>
    </row>
    <row r="202" spans="1:12" s="634" customFormat="1" hidden="1" outlineLevel="2">
      <c r="A202" s="638"/>
      <c r="B202" s="643"/>
      <c r="C202" s="645"/>
      <c r="D202" s="642"/>
      <c r="E202" s="642"/>
      <c r="F202" s="643"/>
      <c r="G202" s="643"/>
      <c r="H202" s="640"/>
      <c r="J202" s="644"/>
    </row>
    <row r="203" spans="1:12" s="634" customFormat="1" ht="18.600000000000001" hidden="1" outlineLevel="2" thickBot="1">
      <c r="A203" s="638"/>
      <c r="B203" s="643"/>
      <c r="C203" s="642"/>
      <c r="D203" s="640"/>
      <c r="E203" s="962"/>
      <c r="F203" s="963"/>
      <c r="G203" s="648"/>
      <c r="H203" s="640"/>
      <c r="J203" s="644"/>
      <c r="L203" s="639" t="s">
        <v>31989</v>
      </c>
    </row>
    <row r="204" spans="1:12" s="634" customFormat="1" ht="15" outlineLevel="1" collapsed="1" thickBot="1">
      <c r="A204" s="638"/>
      <c r="B204" s="637"/>
      <c r="C204" s="637"/>
      <c r="D204" s="649"/>
      <c r="E204" s="649"/>
      <c r="F204" s="649"/>
      <c r="G204" s="643"/>
      <c r="H204" s="636"/>
      <c r="J204" s="644"/>
    </row>
    <row r="205" spans="1:12" s="634" customFormat="1" ht="29.45" outlineLevel="1" thickBot="1">
      <c r="A205" s="638"/>
      <c r="B205" s="637"/>
      <c r="C205" s="637"/>
      <c r="D205" s="964" t="s">
        <v>32196</v>
      </c>
      <c r="E205" s="965"/>
      <c r="F205" s="966"/>
      <c r="G205" s="648" t="s">
        <v>32197</v>
      </c>
      <c r="H205" s="636"/>
      <c r="J205" s="635" t="s">
        <v>31992</v>
      </c>
      <c r="L205" s="639" t="s">
        <v>31989</v>
      </c>
    </row>
    <row r="206" spans="1:12" s="634" customFormat="1" ht="15" outlineLevel="2" thickBot="1">
      <c r="A206" s="638"/>
      <c r="B206" s="643"/>
      <c r="C206" s="645"/>
      <c r="D206" s="642"/>
      <c r="E206" s="642"/>
      <c r="F206" s="643"/>
      <c r="G206" s="643"/>
      <c r="H206" s="640"/>
      <c r="J206" s="644"/>
    </row>
    <row r="207" spans="1:12" s="634" customFormat="1" ht="43.9" outlineLevel="2" thickBot="1">
      <c r="A207" s="638"/>
      <c r="B207" s="643"/>
      <c r="C207" s="642"/>
      <c r="D207" s="640"/>
      <c r="E207" s="962" t="s">
        <v>32198</v>
      </c>
      <c r="F207" s="963"/>
      <c r="G207" s="648" t="s">
        <v>32199</v>
      </c>
      <c r="H207" s="640"/>
      <c r="J207" s="644"/>
      <c r="L207" s="639" t="s">
        <v>31989</v>
      </c>
    </row>
    <row r="208" spans="1:12" s="634" customFormat="1" outlineLevel="2">
      <c r="A208" s="638"/>
      <c r="B208" s="643"/>
      <c r="C208" s="645"/>
      <c r="D208" s="642"/>
      <c r="E208" s="642"/>
      <c r="F208" s="643"/>
      <c r="G208" s="643"/>
      <c r="H208" s="640"/>
      <c r="J208" s="644"/>
    </row>
    <row r="209" spans="1:12" s="634" customFormat="1" outlineLevel="2">
      <c r="A209" s="638"/>
      <c r="B209" s="643"/>
      <c r="C209" s="645"/>
      <c r="D209" s="642"/>
      <c r="E209" s="642"/>
      <c r="F209" s="647" t="s">
        <v>32200</v>
      </c>
      <c r="G209" s="646"/>
      <c r="H209" s="640"/>
      <c r="J209" s="644" t="s">
        <v>32201</v>
      </c>
    </row>
    <row r="210" spans="1:12" s="634" customFormat="1" ht="15" outlineLevel="2" thickBot="1">
      <c r="A210" s="638"/>
      <c r="B210" s="643"/>
      <c r="C210" s="645"/>
      <c r="D210" s="642"/>
      <c r="E210" s="642"/>
      <c r="F210" s="643"/>
      <c r="G210" s="643"/>
      <c r="H210" s="640"/>
      <c r="J210" s="644"/>
    </row>
    <row r="211" spans="1:12" s="634" customFormat="1" ht="43.9" outlineLevel="2" thickBot="1">
      <c r="A211" s="638"/>
      <c r="B211" s="643"/>
      <c r="C211" s="642"/>
      <c r="D211" s="640"/>
      <c r="E211" s="962" t="s">
        <v>32202</v>
      </c>
      <c r="F211" s="963"/>
      <c r="G211" s="648" t="s">
        <v>32199</v>
      </c>
      <c r="H211" s="640"/>
      <c r="J211" s="644"/>
      <c r="L211" s="639" t="s">
        <v>31989</v>
      </c>
    </row>
    <row r="212" spans="1:12" s="634" customFormat="1" outlineLevel="2">
      <c r="A212" s="638"/>
      <c r="B212" s="643"/>
      <c r="C212" s="645"/>
      <c r="D212" s="642"/>
      <c r="E212" s="642"/>
      <c r="F212" s="643"/>
      <c r="G212" s="643"/>
      <c r="H212" s="640"/>
      <c r="J212" s="644"/>
    </row>
    <row r="213" spans="1:12" s="634" customFormat="1" outlineLevel="2">
      <c r="A213" s="638"/>
      <c r="B213" s="643"/>
      <c r="C213" s="645"/>
      <c r="D213" s="642"/>
      <c r="E213" s="642"/>
      <c r="F213" s="647" t="s">
        <v>32203</v>
      </c>
      <c r="G213" s="646"/>
      <c r="H213" s="640"/>
      <c r="J213" s="644" t="s">
        <v>32204</v>
      </c>
    </row>
    <row r="214" spans="1:12" s="634" customFormat="1" ht="15" outlineLevel="2" thickBot="1">
      <c r="A214" s="638"/>
      <c r="B214" s="643"/>
      <c r="C214" s="645"/>
      <c r="D214" s="642"/>
      <c r="E214" s="642"/>
      <c r="F214" s="643"/>
      <c r="G214" s="643"/>
      <c r="H214" s="640"/>
      <c r="J214" s="644"/>
    </row>
    <row r="215" spans="1:12" s="634" customFormat="1" ht="43.9" outlineLevel="2" thickBot="1">
      <c r="A215" s="638"/>
      <c r="B215" s="643"/>
      <c r="C215" s="642"/>
      <c r="D215" s="640"/>
      <c r="E215" s="962" t="s">
        <v>32205</v>
      </c>
      <c r="F215" s="963"/>
      <c r="G215" s="648" t="s">
        <v>32199</v>
      </c>
      <c r="H215" s="640"/>
      <c r="J215" s="644"/>
      <c r="L215" s="639" t="s">
        <v>31989</v>
      </c>
    </row>
    <row r="216" spans="1:12" s="634" customFormat="1" outlineLevel="2">
      <c r="A216" s="638"/>
      <c r="B216" s="643"/>
      <c r="C216" s="645"/>
      <c r="D216" s="642"/>
      <c r="E216" s="642"/>
      <c r="F216" s="643"/>
      <c r="G216" s="643"/>
      <c r="H216" s="640"/>
      <c r="J216" s="644"/>
    </row>
    <row r="217" spans="1:12" s="634" customFormat="1" outlineLevel="2">
      <c r="A217" s="638"/>
      <c r="B217" s="643"/>
      <c r="C217" s="645"/>
      <c r="D217" s="642"/>
      <c r="E217" s="642"/>
      <c r="F217" s="647" t="s">
        <v>32206</v>
      </c>
      <c r="G217" s="646"/>
      <c r="H217" s="640"/>
      <c r="J217" s="644" t="s">
        <v>32207</v>
      </c>
    </row>
    <row r="218" spans="1:12" s="634" customFormat="1" ht="15" outlineLevel="1" thickBot="1">
      <c r="A218" s="638"/>
      <c r="B218" s="637"/>
      <c r="C218" s="637"/>
      <c r="D218" s="649"/>
      <c r="E218" s="649"/>
      <c r="F218" s="649"/>
      <c r="G218" s="643"/>
      <c r="H218" s="636"/>
      <c r="J218" s="644"/>
    </row>
    <row r="219" spans="1:12" s="634" customFormat="1" ht="29.45" outlineLevel="1" thickBot="1">
      <c r="A219" s="638"/>
      <c r="B219" s="637"/>
      <c r="C219" s="637"/>
      <c r="D219" s="964" t="s">
        <v>32208</v>
      </c>
      <c r="E219" s="965"/>
      <c r="F219" s="966"/>
      <c r="G219" s="648" t="s">
        <v>32209</v>
      </c>
      <c r="H219" s="636"/>
      <c r="J219" s="635" t="s">
        <v>31992</v>
      </c>
      <c r="L219" s="639" t="s">
        <v>31989</v>
      </c>
    </row>
    <row r="220" spans="1:12" s="634" customFormat="1" hidden="1" outlineLevel="2">
      <c r="A220" s="638"/>
      <c r="B220" s="643"/>
      <c r="C220" s="645"/>
      <c r="D220" s="642"/>
      <c r="E220" s="642"/>
      <c r="F220" s="643"/>
      <c r="G220" s="643"/>
      <c r="H220" s="640"/>
      <c r="J220" s="644"/>
    </row>
    <row r="221" spans="1:12" s="634" customFormat="1" ht="18.600000000000001" hidden="1" outlineLevel="2" thickBot="1">
      <c r="A221" s="638"/>
      <c r="B221" s="643"/>
      <c r="C221" s="642"/>
      <c r="D221" s="640"/>
      <c r="E221" s="960" t="s">
        <v>32210</v>
      </c>
      <c r="F221" s="961"/>
      <c r="G221" s="641"/>
      <c r="H221" s="640"/>
      <c r="J221" s="634" t="s">
        <v>32211</v>
      </c>
      <c r="L221" s="639" t="s">
        <v>31989</v>
      </c>
    </row>
    <row r="222" spans="1:12" s="634" customFormat="1" hidden="1" outlineLevel="2">
      <c r="A222" s="638"/>
      <c r="B222" s="643"/>
      <c r="C222" s="645"/>
      <c r="D222" s="642"/>
      <c r="E222" s="642"/>
      <c r="F222" s="643"/>
      <c r="G222" s="643"/>
      <c r="H222" s="640"/>
      <c r="J222" s="644"/>
    </row>
    <row r="223" spans="1:12" s="634" customFormat="1" hidden="1" outlineLevel="2">
      <c r="A223" s="638"/>
      <c r="B223" s="643"/>
      <c r="C223" s="645"/>
      <c r="D223" s="642"/>
      <c r="E223" s="642"/>
      <c r="F223" s="647" t="s">
        <v>32212</v>
      </c>
      <c r="G223" s="646"/>
      <c r="H223" s="640"/>
      <c r="J223" s="644" t="s">
        <v>32213</v>
      </c>
    </row>
    <row r="224" spans="1:12" s="634" customFormat="1" hidden="1" outlineLevel="2">
      <c r="A224" s="638"/>
      <c r="B224" s="643"/>
      <c r="C224" s="645"/>
      <c r="D224" s="642"/>
      <c r="E224" s="642"/>
      <c r="F224" s="643"/>
      <c r="G224" s="643"/>
      <c r="H224" s="640"/>
      <c r="J224" s="644"/>
    </row>
    <row r="225" spans="1:12" s="634" customFormat="1" hidden="1" outlineLevel="2">
      <c r="A225" s="638"/>
      <c r="B225" s="643"/>
      <c r="C225" s="645"/>
      <c r="D225" s="642"/>
      <c r="E225" s="642"/>
      <c r="F225" s="647" t="s">
        <v>32214</v>
      </c>
      <c r="G225" s="646"/>
      <c r="H225" s="640"/>
      <c r="J225" s="644" t="s">
        <v>32215</v>
      </c>
    </row>
    <row r="226" spans="1:12" s="634" customFormat="1" hidden="1" outlineLevel="2">
      <c r="A226" s="638"/>
      <c r="B226" s="643"/>
      <c r="C226" s="645"/>
      <c r="D226" s="642"/>
      <c r="E226" s="642"/>
      <c r="F226" s="643"/>
      <c r="G226" s="643"/>
      <c r="H226" s="640"/>
      <c r="J226" s="644"/>
    </row>
    <row r="227" spans="1:12" s="634" customFormat="1" ht="18.600000000000001" hidden="1" outlineLevel="2" thickBot="1">
      <c r="A227" s="638"/>
      <c r="B227" s="643"/>
      <c r="C227" s="642"/>
      <c r="D227" s="640"/>
      <c r="E227" s="960" t="s">
        <v>32216</v>
      </c>
      <c r="F227" s="961"/>
      <c r="G227" s="641"/>
      <c r="H227" s="640"/>
      <c r="J227" s="634" t="s">
        <v>32217</v>
      </c>
      <c r="L227" s="639" t="s">
        <v>31989</v>
      </c>
    </row>
    <row r="228" spans="1:12" s="634" customFormat="1" ht="15" outlineLevel="1" collapsed="1" thickBot="1">
      <c r="A228" s="638"/>
      <c r="B228" s="637"/>
      <c r="C228" s="637"/>
      <c r="D228" s="649"/>
      <c r="E228" s="649"/>
      <c r="F228" s="649"/>
      <c r="G228" s="643"/>
      <c r="H228" s="636"/>
      <c r="J228" s="644"/>
    </row>
    <row r="229" spans="1:12" s="634" customFormat="1" ht="29.45" outlineLevel="1" thickBot="1">
      <c r="A229" s="638"/>
      <c r="B229" s="637"/>
      <c r="C229" s="637"/>
      <c r="D229" s="964" t="s">
        <v>32218</v>
      </c>
      <c r="E229" s="965"/>
      <c r="F229" s="966"/>
      <c r="G229" s="648" t="s">
        <v>32219</v>
      </c>
      <c r="H229" s="636"/>
      <c r="J229" s="635" t="s">
        <v>31992</v>
      </c>
      <c r="L229" s="639" t="s">
        <v>31989</v>
      </c>
    </row>
    <row r="230" spans="1:12" s="634" customFormat="1" hidden="1" outlineLevel="2">
      <c r="A230" s="638"/>
      <c r="B230" s="643"/>
      <c r="C230" s="645"/>
      <c r="D230" s="642"/>
      <c r="E230" s="642"/>
      <c r="F230" s="643"/>
      <c r="G230" s="643"/>
      <c r="H230" s="640"/>
      <c r="J230" s="644"/>
    </row>
    <row r="231" spans="1:12" s="634" customFormat="1" ht="18.600000000000001" hidden="1" outlineLevel="2" thickBot="1">
      <c r="A231" s="638"/>
      <c r="B231" s="643"/>
      <c r="C231" s="642"/>
      <c r="D231" s="640"/>
      <c r="E231" s="960" t="s">
        <v>32210</v>
      </c>
      <c r="F231" s="961"/>
      <c r="G231" s="641"/>
      <c r="H231" s="640"/>
      <c r="J231" s="634" t="s">
        <v>32211</v>
      </c>
      <c r="L231" s="639" t="s">
        <v>31989</v>
      </c>
    </row>
    <row r="232" spans="1:12" s="634" customFormat="1" hidden="1" outlineLevel="2">
      <c r="A232" s="638"/>
      <c r="B232" s="643"/>
      <c r="C232" s="645"/>
      <c r="D232" s="642"/>
      <c r="E232" s="642"/>
      <c r="F232" s="643"/>
      <c r="G232" s="643"/>
      <c r="H232" s="640"/>
      <c r="J232" s="644"/>
    </row>
    <row r="233" spans="1:12" s="634" customFormat="1" hidden="1" outlineLevel="2">
      <c r="A233" s="638"/>
      <c r="B233" s="643"/>
      <c r="C233" s="645"/>
      <c r="D233" s="642"/>
      <c r="E233" s="642"/>
      <c r="F233" s="647" t="s">
        <v>32220</v>
      </c>
      <c r="G233" s="646"/>
      <c r="H233" s="640"/>
      <c r="J233" s="644" t="s">
        <v>32221</v>
      </c>
    </row>
    <row r="234" spans="1:12" s="634" customFormat="1" hidden="1" outlineLevel="2">
      <c r="A234" s="638"/>
      <c r="B234" s="643"/>
      <c r="C234" s="645"/>
      <c r="D234" s="642"/>
      <c r="E234" s="642"/>
      <c r="F234" s="643"/>
      <c r="G234" s="643"/>
      <c r="H234" s="640"/>
      <c r="J234" s="644"/>
    </row>
    <row r="235" spans="1:12" s="634" customFormat="1" hidden="1" outlineLevel="2">
      <c r="A235" s="638"/>
      <c r="B235" s="643"/>
      <c r="C235" s="645"/>
      <c r="D235" s="642"/>
      <c r="E235" s="642"/>
      <c r="F235" s="647" t="s">
        <v>32222</v>
      </c>
      <c r="G235" s="646"/>
      <c r="H235" s="640"/>
      <c r="J235" s="644" t="s">
        <v>32223</v>
      </c>
    </row>
    <row r="236" spans="1:12" s="634" customFormat="1" hidden="1" outlineLevel="2">
      <c r="A236" s="638"/>
      <c r="B236" s="643"/>
      <c r="C236" s="645"/>
      <c r="D236" s="642"/>
      <c r="E236" s="642"/>
      <c r="F236" s="643"/>
      <c r="G236" s="643"/>
      <c r="H236" s="640"/>
      <c r="J236" s="644"/>
    </row>
    <row r="237" spans="1:12" s="634" customFormat="1" hidden="1" outlineLevel="2">
      <c r="A237" s="638"/>
      <c r="B237" s="643"/>
      <c r="C237" s="645"/>
      <c r="D237" s="642"/>
      <c r="E237" s="642"/>
      <c r="F237" s="647" t="s">
        <v>32224</v>
      </c>
      <c r="G237" s="646"/>
      <c r="H237" s="640"/>
      <c r="J237" s="644" t="s">
        <v>32225</v>
      </c>
    </row>
    <row r="238" spans="1:12" s="634" customFormat="1" hidden="1" outlineLevel="2">
      <c r="A238" s="638"/>
      <c r="B238" s="643"/>
      <c r="C238" s="645"/>
      <c r="D238" s="642"/>
      <c r="E238" s="642"/>
      <c r="F238" s="643"/>
      <c r="G238" s="643"/>
      <c r="H238" s="640"/>
      <c r="J238" s="644"/>
    </row>
    <row r="239" spans="1:12" s="634" customFormat="1" ht="18.600000000000001" hidden="1" outlineLevel="2" thickBot="1">
      <c r="A239" s="638"/>
      <c r="B239" s="643"/>
      <c r="C239" s="642"/>
      <c r="D239" s="640"/>
      <c r="E239" s="960" t="s">
        <v>32216</v>
      </c>
      <c r="F239" s="961"/>
      <c r="G239" s="641"/>
      <c r="H239" s="640"/>
      <c r="J239" s="634" t="s">
        <v>32217</v>
      </c>
      <c r="L239" s="639" t="s">
        <v>31989</v>
      </c>
    </row>
    <row r="240" spans="1:12" s="634" customFormat="1" outlineLevel="1" collapsed="1">
      <c r="A240" s="638"/>
      <c r="B240" s="637"/>
      <c r="C240" s="637"/>
      <c r="D240" s="637"/>
      <c r="E240" s="637"/>
      <c r="F240" s="637"/>
      <c r="G240" s="637"/>
      <c r="H240" s="636"/>
      <c r="J240" s="635"/>
    </row>
  </sheetData>
  <mergeCells count="112">
    <mergeCell ref="C1:F1"/>
    <mergeCell ref="D3:F3"/>
    <mergeCell ref="E17:F17"/>
    <mergeCell ref="E19:F19"/>
    <mergeCell ref="E21:F21"/>
    <mergeCell ref="E23:F23"/>
    <mergeCell ref="E47:F47"/>
    <mergeCell ref="E49:F49"/>
    <mergeCell ref="E51:F51"/>
    <mergeCell ref="E25:F25"/>
    <mergeCell ref="E27:F27"/>
    <mergeCell ref="E5:F5"/>
    <mergeCell ref="E7:F7"/>
    <mergeCell ref="E9:F9"/>
    <mergeCell ref="E11:F11"/>
    <mergeCell ref="E13:F13"/>
    <mergeCell ref="E15:F15"/>
    <mergeCell ref="D29:F29"/>
    <mergeCell ref="E31:F31"/>
    <mergeCell ref="E33:F33"/>
    <mergeCell ref="E35:F35"/>
    <mergeCell ref="E37:F37"/>
    <mergeCell ref="E39:F39"/>
    <mergeCell ref="E41:F41"/>
    <mergeCell ref="E43:F43"/>
    <mergeCell ref="E45:F45"/>
    <mergeCell ref="E95:F95"/>
    <mergeCell ref="E97:F97"/>
    <mergeCell ref="E99:F99"/>
    <mergeCell ref="E53:F53"/>
    <mergeCell ref="E55:F55"/>
    <mergeCell ref="E57:F57"/>
    <mergeCell ref="E59:F59"/>
    <mergeCell ref="E61:F61"/>
    <mergeCell ref="E63:F63"/>
    <mergeCell ref="E65:F65"/>
    <mergeCell ref="E67:F67"/>
    <mergeCell ref="E69:F69"/>
    <mergeCell ref="E71:F71"/>
    <mergeCell ref="E73:F73"/>
    <mergeCell ref="E75:F75"/>
    <mergeCell ref="E77:F77"/>
    <mergeCell ref="E79:F79"/>
    <mergeCell ref="E81:F81"/>
    <mergeCell ref="E83:F83"/>
    <mergeCell ref="E85:F85"/>
    <mergeCell ref="E87:F87"/>
    <mergeCell ref="E89:F89"/>
    <mergeCell ref="E91:F91"/>
    <mergeCell ref="E93:F93"/>
    <mergeCell ref="E143:F143"/>
    <mergeCell ref="E145:F145"/>
    <mergeCell ref="E147:F147"/>
    <mergeCell ref="E101:F101"/>
    <mergeCell ref="E103:F103"/>
    <mergeCell ref="E105:F105"/>
    <mergeCell ref="E107:F107"/>
    <mergeCell ref="E109:F109"/>
    <mergeCell ref="E111:F111"/>
    <mergeCell ref="E113:F113"/>
    <mergeCell ref="E115:F115"/>
    <mergeCell ref="E117:F117"/>
    <mergeCell ref="E119:F119"/>
    <mergeCell ref="D121:F121"/>
    <mergeCell ref="E123:F123"/>
    <mergeCell ref="E125:F125"/>
    <mergeCell ref="E127:F127"/>
    <mergeCell ref="E129:F129"/>
    <mergeCell ref="E131:F131"/>
    <mergeCell ref="E133:F133"/>
    <mergeCell ref="E135:F135"/>
    <mergeCell ref="E137:F137"/>
    <mergeCell ref="E139:F139"/>
    <mergeCell ref="E141:F141"/>
    <mergeCell ref="E191:F191"/>
    <mergeCell ref="E193:F193"/>
    <mergeCell ref="E195:F195"/>
    <mergeCell ref="E149:F149"/>
    <mergeCell ref="E151:F151"/>
    <mergeCell ref="E153:F153"/>
    <mergeCell ref="E155:F155"/>
    <mergeCell ref="E157:F157"/>
    <mergeCell ref="E159:F159"/>
    <mergeCell ref="E161:F161"/>
    <mergeCell ref="D163:F163"/>
    <mergeCell ref="E165:F165"/>
    <mergeCell ref="E167:F167"/>
    <mergeCell ref="E169:F169"/>
    <mergeCell ref="E171:F171"/>
    <mergeCell ref="E173:F173"/>
    <mergeCell ref="E175:F175"/>
    <mergeCell ref="E177:F177"/>
    <mergeCell ref="E179:F179"/>
    <mergeCell ref="E181:F181"/>
    <mergeCell ref="E183:F183"/>
    <mergeCell ref="E185:F185"/>
    <mergeCell ref="E239:F239"/>
    <mergeCell ref="E211:F211"/>
    <mergeCell ref="E215:F215"/>
    <mergeCell ref="D219:F219"/>
    <mergeCell ref="E221:F221"/>
    <mergeCell ref="E227:F227"/>
    <mergeCell ref="D229:F229"/>
    <mergeCell ref="E187:F187"/>
    <mergeCell ref="E189:F189"/>
    <mergeCell ref="E197:F197"/>
    <mergeCell ref="E199:F199"/>
    <mergeCell ref="E201:F201"/>
    <mergeCell ref="E203:F203"/>
    <mergeCell ref="D205:F205"/>
    <mergeCell ref="E207:F207"/>
    <mergeCell ref="E231:F231"/>
  </mergeCells>
  <printOptions horizontalCentered="1"/>
  <pageMargins left="0.19685039370078741" right="0.15748031496062992" top="0.31496062992125984" bottom="0.23622047244094491" header="0.19685039370078741" footer="0.19685039370078741"/>
  <pageSetup paperSize="8" scale="95" fitToHeight="0" orientation="landscape"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79A1C-3289-43A2-8135-6CBB2AC69ED7}">
  <sheetPr codeName="Feuil5"/>
  <dimension ref="A1:F114"/>
  <sheetViews>
    <sheetView workbookViewId="0">
      <selection activeCell="C23" sqref="C23"/>
    </sheetView>
  </sheetViews>
  <sheetFormatPr defaultColWidth="53.140625" defaultRowHeight="14.45"/>
  <cols>
    <col min="1" max="1" width="30" style="577" bestFit="1" customWidth="1"/>
    <col min="2" max="2" width="49.85546875" style="577" bestFit="1" customWidth="1"/>
    <col min="3" max="3" width="15" style="577" bestFit="1" customWidth="1"/>
    <col min="4" max="4" width="11.28515625" style="577" bestFit="1" customWidth="1"/>
    <col min="5" max="5" width="10.7109375" style="653" bestFit="1" customWidth="1"/>
    <col min="6" max="6" width="16.42578125" style="577" bestFit="1" customWidth="1"/>
    <col min="7" max="16384" width="53.140625" style="577"/>
  </cols>
  <sheetData>
    <row r="1" spans="1:6">
      <c r="A1" s="658" t="s">
        <v>31824</v>
      </c>
      <c r="B1" s="658" t="s">
        <v>32226</v>
      </c>
      <c r="C1" s="658" t="s">
        <v>32227</v>
      </c>
      <c r="D1" s="658" t="s">
        <v>31853</v>
      </c>
      <c r="E1" s="659" t="s">
        <v>32228</v>
      </c>
      <c r="F1" s="658" t="s">
        <v>32229</v>
      </c>
    </row>
    <row r="2" spans="1:6" hidden="1">
      <c r="A2" s="654" t="s">
        <v>32230</v>
      </c>
      <c r="B2" s="654" t="s">
        <v>32231</v>
      </c>
      <c r="C2" s="654" t="s">
        <v>4345</v>
      </c>
      <c r="D2" s="654" t="s">
        <v>32232</v>
      </c>
      <c r="E2" s="655">
        <v>53</v>
      </c>
      <c r="F2" s="654" t="b">
        <v>0</v>
      </c>
    </row>
    <row r="3" spans="1:6" hidden="1">
      <c r="A3" s="654" t="s">
        <v>32233</v>
      </c>
      <c r="B3" s="654" t="s">
        <v>32234</v>
      </c>
      <c r="C3" s="654" t="s">
        <v>32235</v>
      </c>
      <c r="D3" s="654" t="s">
        <v>32232</v>
      </c>
      <c r="E3" s="655">
        <v>36.5</v>
      </c>
      <c r="F3" s="654" t="b">
        <v>0</v>
      </c>
    </row>
    <row r="4" spans="1:6" hidden="1">
      <c r="A4" s="654" t="s">
        <v>32236</v>
      </c>
      <c r="B4" s="654" t="s">
        <v>32237</v>
      </c>
      <c r="C4" s="654" t="s">
        <v>32238</v>
      </c>
      <c r="D4" s="654" t="s">
        <v>32232</v>
      </c>
      <c r="E4" s="655">
        <v>36.5</v>
      </c>
      <c r="F4" s="654" t="b">
        <v>0</v>
      </c>
    </row>
    <row r="5" spans="1:6" hidden="1">
      <c r="A5" s="654" t="s">
        <v>32239</v>
      </c>
      <c r="B5" s="654" t="s">
        <v>32240</v>
      </c>
      <c r="C5" s="654" t="s">
        <v>32241</v>
      </c>
      <c r="D5" s="654" t="s">
        <v>32232</v>
      </c>
      <c r="E5" s="655">
        <v>36.5</v>
      </c>
      <c r="F5" s="654" t="b">
        <v>0</v>
      </c>
    </row>
    <row r="6" spans="1:6" hidden="1">
      <c r="A6" s="654" t="s">
        <v>32242</v>
      </c>
      <c r="B6" s="654" t="s">
        <v>32243</v>
      </c>
      <c r="C6" s="654" t="s">
        <v>32244</v>
      </c>
      <c r="D6" s="654" t="s">
        <v>32232</v>
      </c>
      <c r="E6" s="655">
        <v>36.5</v>
      </c>
      <c r="F6" s="654" t="b">
        <v>0</v>
      </c>
    </row>
    <row r="7" spans="1:6" hidden="1">
      <c r="A7" s="654" t="s">
        <v>32245</v>
      </c>
      <c r="B7" s="654" t="s">
        <v>32246</v>
      </c>
      <c r="C7" s="654" t="s">
        <v>32247</v>
      </c>
      <c r="D7" s="654" t="s">
        <v>32232</v>
      </c>
      <c r="E7" s="655">
        <v>36.5</v>
      </c>
      <c r="F7" s="654" t="b">
        <v>0</v>
      </c>
    </row>
    <row r="8" spans="1:6" hidden="1">
      <c r="A8" s="654" t="s">
        <v>32248</v>
      </c>
      <c r="B8" s="654" t="s">
        <v>32249</v>
      </c>
      <c r="C8" s="654" t="s">
        <v>32250</v>
      </c>
      <c r="D8" s="654" t="s">
        <v>32232</v>
      </c>
      <c r="E8" s="655">
        <v>36.5</v>
      </c>
      <c r="F8" s="654" t="b">
        <v>0</v>
      </c>
    </row>
    <row r="9" spans="1:6" hidden="1">
      <c r="A9" s="654" t="s">
        <v>32251</v>
      </c>
      <c r="B9" s="654" t="s">
        <v>32252</v>
      </c>
      <c r="C9" s="654" t="s">
        <v>3608</v>
      </c>
      <c r="D9" s="654" t="s">
        <v>32232</v>
      </c>
      <c r="E9" s="655">
        <v>80</v>
      </c>
      <c r="F9" s="654" t="b">
        <v>0</v>
      </c>
    </row>
    <row r="10" spans="1:6" hidden="1">
      <c r="A10" s="654" t="s">
        <v>32253</v>
      </c>
      <c r="B10" s="654" t="s">
        <v>32254</v>
      </c>
      <c r="C10" s="654" t="s">
        <v>32255</v>
      </c>
      <c r="D10" s="654" t="s">
        <v>32232</v>
      </c>
      <c r="E10" s="655">
        <v>36.5</v>
      </c>
      <c r="F10" s="654" t="b">
        <v>0</v>
      </c>
    </row>
    <row r="11" spans="1:6">
      <c r="A11" s="654" t="s">
        <v>32256</v>
      </c>
      <c r="B11" s="657" t="s">
        <v>31794</v>
      </c>
      <c r="C11" s="657" t="s">
        <v>4347</v>
      </c>
      <c r="D11" s="654" t="s">
        <v>32232</v>
      </c>
      <c r="E11" s="656">
        <v>56</v>
      </c>
      <c r="F11" s="654" t="b">
        <v>0</v>
      </c>
    </row>
    <row r="12" spans="1:6" hidden="1">
      <c r="A12" s="654" t="s">
        <v>32257</v>
      </c>
      <c r="B12" s="657" t="s">
        <v>32258</v>
      </c>
      <c r="C12" s="657" t="s">
        <v>4355</v>
      </c>
      <c r="D12" s="654" t="s">
        <v>32232</v>
      </c>
      <c r="E12" s="656">
        <v>55</v>
      </c>
      <c r="F12" s="654" t="b">
        <v>0</v>
      </c>
    </row>
    <row r="13" spans="1:6" hidden="1">
      <c r="A13" s="654" t="s">
        <v>32259</v>
      </c>
      <c r="B13" s="657" t="s">
        <v>32260</v>
      </c>
      <c r="C13" s="657" t="s">
        <v>32261</v>
      </c>
      <c r="D13" s="654" t="s">
        <v>32232</v>
      </c>
      <c r="E13" s="656">
        <v>36.5</v>
      </c>
      <c r="F13" s="654" t="b">
        <v>0</v>
      </c>
    </row>
    <row r="14" spans="1:6" hidden="1">
      <c r="A14" s="654" t="s">
        <v>32262</v>
      </c>
      <c r="B14" s="657" t="s">
        <v>32263</v>
      </c>
      <c r="C14" s="657" t="s">
        <v>32264</v>
      </c>
      <c r="D14" s="654" t="s">
        <v>32232</v>
      </c>
      <c r="E14" s="656">
        <v>36.5</v>
      </c>
      <c r="F14" s="654" t="b">
        <v>0</v>
      </c>
    </row>
    <row r="15" spans="1:6">
      <c r="A15" s="654" t="s">
        <v>32265</v>
      </c>
      <c r="B15" s="657" t="s">
        <v>31792</v>
      </c>
      <c r="C15" s="657" t="s">
        <v>4341</v>
      </c>
      <c r="D15" s="654" t="s">
        <v>32232</v>
      </c>
      <c r="E15" s="656">
        <v>80</v>
      </c>
      <c r="F15" s="654" t="b">
        <v>0</v>
      </c>
    </row>
    <row r="16" spans="1:6" hidden="1">
      <c r="A16" s="654" t="s">
        <v>32266</v>
      </c>
      <c r="B16" s="657" t="s">
        <v>32267</v>
      </c>
      <c r="C16" s="657" t="s">
        <v>4354</v>
      </c>
      <c r="D16" s="654" t="s">
        <v>32232</v>
      </c>
      <c r="E16" s="656">
        <v>55</v>
      </c>
      <c r="F16" s="654" t="b">
        <v>0</v>
      </c>
    </row>
    <row r="17" spans="1:6" hidden="1">
      <c r="A17" s="654" t="s">
        <v>32268</v>
      </c>
      <c r="B17" s="657" t="s">
        <v>32269</v>
      </c>
      <c r="C17" s="657" t="s">
        <v>32270</v>
      </c>
      <c r="D17" s="654" t="s">
        <v>32232</v>
      </c>
      <c r="E17" s="656">
        <v>36.5</v>
      </c>
      <c r="F17" s="654" t="b">
        <v>0</v>
      </c>
    </row>
    <row r="18" spans="1:6">
      <c r="A18" s="654" t="s">
        <v>32271</v>
      </c>
      <c r="B18" s="657" t="s">
        <v>32272</v>
      </c>
      <c r="C18" s="657" t="s">
        <v>4349</v>
      </c>
      <c r="D18" s="654" t="s">
        <v>32232</v>
      </c>
      <c r="E18" s="656">
        <v>41.75</v>
      </c>
      <c r="F18" s="654" t="b">
        <v>0</v>
      </c>
    </row>
    <row r="19" spans="1:6" hidden="1">
      <c r="A19" s="654" t="s">
        <v>32273</v>
      </c>
      <c r="B19" s="657" t="s">
        <v>32274</v>
      </c>
      <c r="C19" s="657" t="s">
        <v>32275</v>
      </c>
      <c r="D19" s="654" t="s">
        <v>32232</v>
      </c>
      <c r="E19" s="656">
        <v>36.5</v>
      </c>
      <c r="F19" s="654" t="b">
        <v>0</v>
      </c>
    </row>
    <row r="20" spans="1:6" hidden="1">
      <c r="A20" s="654" t="s">
        <v>32276</v>
      </c>
      <c r="B20" s="657" t="s">
        <v>32277</v>
      </c>
      <c r="C20" s="657" t="s">
        <v>32278</v>
      </c>
      <c r="D20" s="654" t="s">
        <v>32232</v>
      </c>
      <c r="E20" s="656">
        <v>90</v>
      </c>
      <c r="F20" s="654" t="b">
        <v>0</v>
      </c>
    </row>
    <row r="21" spans="1:6" hidden="1">
      <c r="A21" s="654" t="s">
        <v>32279</v>
      </c>
      <c r="B21" s="657" t="s">
        <v>31796</v>
      </c>
      <c r="C21" s="657" t="s">
        <v>32280</v>
      </c>
      <c r="D21" s="654" t="s">
        <v>32232</v>
      </c>
      <c r="E21" s="656">
        <v>48</v>
      </c>
      <c r="F21" s="654" t="b">
        <v>0</v>
      </c>
    </row>
    <row r="22" spans="1:6" hidden="1">
      <c r="A22" s="654" t="s">
        <v>32281</v>
      </c>
      <c r="B22" s="657" t="s">
        <v>32282</v>
      </c>
      <c r="C22" s="657" t="s">
        <v>32283</v>
      </c>
      <c r="D22" s="654" t="s">
        <v>32232</v>
      </c>
      <c r="E22" s="656">
        <v>59</v>
      </c>
      <c r="F22" s="654" t="b">
        <v>0</v>
      </c>
    </row>
    <row r="23" spans="1:6">
      <c r="A23" s="654" t="s">
        <v>32284</v>
      </c>
      <c r="B23" s="657" t="s">
        <v>32285</v>
      </c>
      <c r="C23" s="657" t="s">
        <v>4351</v>
      </c>
      <c r="D23" s="654" t="s">
        <v>32232</v>
      </c>
      <c r="E23" s="656">
        <v>60</v>
      </c>
      <c r="F23" s="654" t="b">
        <v>0</v>
      </c>
    </row>
    <row r="24" spans="1:6" hidden="1">
      <c r="A24" s="654" t="s">
        <v>32286</v>
      </c>
      <c r="B24" s="657" t="s">
        <v>32287</v>
      </c>
      <c r="C24" s="657" t="s">
        <v>32288</v>
      </c>
      <c r="D24" s="654" t="s">
        <v>32232</v>
      </c>
      <c r="E24" s="656">
        <v>40</v>
      </c>
      <c r="F24" s="654" t="b">
        <v>0</v>
      </c>
    </row>
    <row r="25" spans="1:6">
      <c r="A25" s="654" t="s">
        <v>32289</v>
      </c>
      <c r="B25" s="657" t="s">
        <v>32290</v>
      </c>
      <c r="C25" s="657" t="s">
        <v>4353</v>
      </c>
      <c r="D25" s="654" t="s">
        <v>32232</v>
      </c>
      <c r="E25" s="656">
        <v>48</v>
      </c>
      <c r="F25" s="654" t="b">
        <v>0</v>
      </c>
    </row>
    <row r="26" spans="1:6">
      <c r="A26" s="654" t="s">
        <v>4306</v>
      </c>
      <c r="B26" s="657" t="s">
        <v>31798</v>
      </c>
      <c r="C26" s="657" t="s">
        <v>31799</v>
      </c>
      <c r="D26" s="654" t="s">
        <v>32232</v>
      </c>
      <c r="E26" s="656">
        <v>50</v>
      </c>
      <c r="F26" s="654" t="b">
        <v>0</v>
      </c>
    </row>
    <row r="27" spans="1:6" hidden="1">
      <c r="A27" s="654" t="s">
        <v>32291</v>
      </c>
      <c r="B27" s="654" t="s">
        <v>32292</v>
      </c>
      <c r="C27" s="654" t="s">
        <v>32293</v>
      </c>
      <c r="D27" s="654" t="s">
        <v>32232</v>
      </c>
      <c r="E27" s="655">
        <v>45</v>
      </c>
      <c r="F27" s="654" t="b">
        <v>0</v>
      </c>
    </row>
    <row r="28" spans="1:6" hidden="1">
      <c r="A28" s="654" t="s">
        <v>32294</v>
      </c>
      <c r="B28" s="654" t="s">
        <v>32295</v>
      </c>
      <c r="C28" s="654" t="s">
        <v>32296</v>
      </c>
      <c r="D28" s="654" t="s">
        <v>32297</v>
      </c>
      <c r="E28" s="655">
        <v>0</v>
      </c>
      <c r="F28" s="654" t="b">
        <v>0</v>
      </c>
    </row>
    <row r="29" spans="1:6" hidden="1">
      <c r="A29" s="654" t="s">
        <v>4519</v>
      </c>
      <c r="B29" s="654" t="s">
        <v>4519</v>
      </c>
      <c r="C29" s="654" t="s">
        <v>31805</v>
      </c>
      <c r="D29" s="654" t="s">
        <v>32297</v>
      </c>
      <c r="E29" s="655">
        <v>0</v>
      </c>
      <c r="F29" s="654" t="b">
        <v>0</v>
      </c>
    </row>
    <row r="30" spans="1:6" hidden="1">
      <c r="A30" s="654" t="s">
        <v>32298</v>
      </c>
      <c r="B30" s="654" t="s">
        <v>32299</v>
      </c>
      <c r="C30" s="654" t="s">
        <v>31816</v>
      </c>
      <c r="D30" s="654" t="s">
        <v>32297</v>
      </c>
      <c r="E30" s="655">
        <v>0</v>
      </c>
      <c r="F30" s="654" t="b">
        <v>0</v>
      </c>
    </row>
    <row r="31" spans="1:6" hidden="1">
      <c r="A31" s="654" t="s">
        <v>32300</v>
      </c>
      <c r="B31" s="654" t="s">
        <v>32301</v>
      </c>
      <c r="C31" s="654" t="s">
        <v>32302</v>
      </c>
      <c r="D31" s="654" t="s">
        <v>32297</v>
      </c>
      <c r="E31" s="655">
        <v>0</v>
      </c>
      <c r="F31" s="654" t="b">
        <v>0</v>
      </c>
    </row>
    <row r="32" spans="1:6" hidden="1">
      <c r="A32" s="654" t="s">
        <v>32303</v>
      </c>
      <c r="B32" s="654" t="s">
        <v>32304</v>
      </c>
      <c r="C32" s="654" t="s">
        <v>32305</v>
      </c>
      <c r="D32" s="654" t="s">
        <v>32297</v>
      </c>
      <c r="E32" s="655">
        <v>0</v>
      </c>
      <c r="F32" s="654" t="b">
        <v>0</v>
      </c>
    </row>
    <row r="33" spans="1:6" hidden="1">
      <c r="A33" s="654" t="s">
        <v>32306</v>
      </c>
      <c r="B33" s="654" t="s">
        <v>32307</v>
      </c>
      <c r="C33" s="654" t="s">
        <v>32308</v>
      </c>
      <c r="D33" s="654" t="s">
        <v>32297</v>
      </c>
      <c r="E33" s="655">
        <v>0</v>
      </c>
      <c r="F33" s="654" t="b">
        <v>0</v>
      </c>
    </row>
    <row r="34" spans="1:6" hidden="1">
      <c r="A34" s="654" t="s">
        <v>32309</v>
      </c>
      <c r="B34" s="654" t="s">
        <v>4633</v>
      </c>
      <c r="C34" s="654" t="s">
        <v>31810</v>
      </c>
      <c r="D34" s="654" t="s">
        <v>32297</v>
      </c>
      <c r="E34" s="655">
        <v>0</v>
      </c>
      <c r="F34" s="654" t="b">
        <v>0</v>
      </c>
    </row>
    <row r="35" spans="1:6" hidden="1">
      <c r="A35" s="654" t="s">
        <v>4360</v>
      </c>
      <c r="B35" s="654" t="s">
        <v>32310</v>
      </c>
      <c r="C35" s="654" t="s">
        <v>31814</v>
      </c>
      <c r="D35" s="654" t="s">
        <v>32297</v>
      </c>
      <c r="E35" s="655">
        <v>0</v>
      </c>
      <c r="F35" s="654" t="b">
        <v>0</v>
      </c>
    </row>
    <row r="36" spans="1:6" hidden="1">
      <c r="A36" s="654" t="s">
        <v>32311</v>
      </c>
      <c r="B36" s="654" t="s">
        <v>32312</v>
      </c>
      <c r="C36" s="654" t="s">
        <v>32313</v>
      </c>
      <c r="D36" s="654" t="s">
        <v>32297</v>
      </c>
      <c r="E36" s="655">
        <v>0</v>
      </c>
      <c r="F36" s="654" t="s">
        <v>32314</v>
      </c>
    </row>
    <row r="37" spans="1:6" hidden="1">
      <c r="A37" s="654" t="s">
        <v>32315</v>
      </c>
      <c r="B37" s="654" t="s">
        <v>32316</v>
      </c>
      <c r="C37" s="654" t="s">
        <v>32317</v>
      </c>
      <c r="D37" s="654" t="s">
        <v>32297</v>
      </c>
      <c r="E37" s="655">
        <v>0</v>
      </c>
      <c r="F37" s="654" t="s">
        <v>32314</v>
      </c>
    </row>
    <row r="38" spans="1:6" hidden="1">
      <c r="A38" s="654" t="s">
        <v>32318</v>
      </c>
      <c r="B38" s="654" t="s">
        <v>32319</v>
      </c>
      <c r="C38" s="654" t="s">
        <v>32320</v>
      </c>
      <c r="D38" s="654" t="s">
        <v>32297</v>
      </c>
      <c r="E38" s="655">
        <v>0</v>
      </c>
      <c r="F38" s="654" t="s">
        <v>32314</v>
      </c>
    </row>
    <row r="39" spans="1:6" hidden="1">
      <c r="A39" s="654" t="s">
        <v>32321</v>
      </c>
      <c r="B39" s="654" t="s">
        <v>32322</v>
      </c>
      <c r="C39" s="654" t="s">
        <v>32323</v>
      </c>
      <c r="D39" s="654" t="s">
        <v>32297</v>
      </c>
      <c r="E39" s="655">
        <v>0</v>
      </c>
      <c r="F39" s="654" t="s">
        <v>32314</v>
      </c>
    </row>
    <row r="40" spans="1:6" hidden="1">
      <c r="A40" s="654" t="s">
        <v>32324</v>
      </c>
      <c r="B40" s="654" t="s">
        <v>32325</v>
      </c>
      <c r="C40" s="654" t="s">
        <v>32326</v>
      </c>
      <c r="D40" s="654" t="s">
        <v>32297</v>
      </c>
      <c r="E40" s="655">
        <v>0</v>
      </c>
      <c r="F40" s="654" t="s">
        <v>32314</v>
      </c>
    </row>
    <row r="41" spans="1:6" hidden="1">
      <c r="A41" s="654" t="s">
        <v>32327</v>
      </c>
      <c r="B41" s="654" t="s">
        <v>32328</v>
      </c>
      <c r="C41" s="654" t="s">
        <v>32329</v>
      </c>
      <c r="D41" s="654" t="s">
        <v>32297</v>
      </c>
      <c r="E41" s="655">
        <v>0</v>
      </c>
      <c r="F41" s="654" t="s">
        <v>32314</v>
      </c>
    </row>
    <row r="42" spans="1:6" hidden="1">
      <c r="A42" s="654" t="s">
        <v>32330</v>
      </c>
      <c r="B42" s="654" t="s">
        <v>32331</v>
      </c>
      <c r="C42" s="654" t="s">
        <v>32332</v>
      </c>
      <c r="D42" s="654" t="s">
        <v>32297</v>
      </c>
      <c r="E42" s="655">
        <v>0</v>
      </c>
      <c r="F42" s="654" t="s">
        <v>32314</v>
      </c>
    </row>
    <row r="43" spans="1:6" hidden="1">
      <c r="A43" s="654" t="s">
        <v>32333</v>
      </c>
      <c r="B43" s="654" t="s">
        <v>3575</v>
      </c>
      <c r="C43" s="654" t="s">
        <v>32334</v>
      </c>
      <c r="D43" s="654" t="s">
        <v>32297</v>
      </c>
      <c r="E43" s="655">
        <v>0</v>
      </c>
      <c r="F43" s="654" t="s">
        <v>32335</v>
      </c>
    </row>
    <row r="44" spans="1:6" hidden="1">
      <c r="A44" s="654" t="s">
        <v>32336</v>
      </c>
      <c r="B44" s="654" t="s">
        <v>32337</v>
      </c>
      <c r="C44" s="654" t="s">
        <v>32338</v>
      </c>
      <c r="D44" s="654" t="s">
        <v>32297</v>
      </c>
      <c r="E44" s="655">
        <v>0</v>
      </c>
      <c r="F44" s="654" t="s">
        <v>32335</v>
      </c>
    </row>
    <row r="45" spans="1:6" hidden="1">
      <c r="A45" s="654" t="s">
        <v>32339</v>
      </c>
      <c r="B45" s="654" t="s">
        <v>32339</v>
      </c>
      <c r="C45" s="654" t="s">
        <v>32340</v>
      </c>
      <c r="D45" s="654" t="s">
        <v>32297</v>
      </c>
      <c r="E45" s="655">
        <v>0</v>
      </c>
      <c r="F45" s="654" t="s">
        <v>32335</v>
      </c>
    </row>
    <row r="46" spans="1:6" hidden="1">
      <c r="A46" s="654" t="s">
        <v>32341</v>
      </c>
      <c r="B46" s="654" t="s">
        <v>32342</v>
      </c>
      <c r="C46" s="654" t="s">
        <v>32343</v>
      </c>
      <c r="D46" s="654" t="s">
        <v>32297</v>
      </c>
      <c r="E46" s="655">
        <v>0</v>
      </c>
      <c r="F46" s="654" t="s">
        <v>32335</v>
      </c>
    </row>
    <row r="47" spans="1:6" hidden="1">
      <c r="A47" s="654" t="s">
        <v>32344</v>
      </c>
      <c r="B47" s="654" t="s">
        <v>32345</v>
      </c>
      <c r="C47" s="654" t="s">
        <v>32346</v>
      </c>
      <c r="D47" s="654" t="s">
        <v>32297</v>
      </c>
      <c r="E47" s="655">
        <v>0</v>
      </c>
      <c r="F47" s="654" t="s">
        <v>32335</v>
      </c>
    </row>
    <row r="48" spans="1:6" hidden="1">
      <c r="A48" s="654" t="s">
        <v>32347</v>
      </c>
      <c r="B48" s="654" t="s">
        <v>32348</v>
      </c>
      <c r="C48" s="654" t="s">
        <v>32349</v>
      </c>
      <c r="D48" s="654" t="s">
        <v>32297</v>
      </c>
      <c r="E48" s="655">
        <v>0</v>
      </c>
      <c r="F48" s="654" t="s">
        <v>32335</v>
      </c>
    </row>
    <row r="49" spans="1:6" hidden="1">
      <c r="A49" s="654" t="s">
        <v>32350</v>
      </c>
      <c r="B49" s="654" t="s">
        <v>32351</v>
      </c>
      <c r="C49" s="654" t="s">
        <v>32352</v>
      </c>
      <c r="D49" s="654" t="s">
        <v>32297</v>
      </c>
      <c r="E49" s="655">
        <v>0</v>
      </c>
      <c r="F49" s="654" t="s">
        <v>32335</v>
      </c>
    </row>
    <row r="50" spans="1:6" hidden="1">
      <c r="A50" s="654" t="s">
        <v>32353</v>
      </c>
      <c r="B50" s="654" t="s">
        <v>32354</v>
      </c>
      <c r="C50" s="654" t="s">
        <v>32355</v>
      </c>
      <c r="D50" s="654" t="s">
        <v>32297</v>
      </c>
      <c r="E50" s="655">
        <v>0</v>
      </c>
      <c r="F50" s="654" t="s">
        <v>32335</v>
      </c>
    </row>
    <row r="51" spans="1:6" hidden="1">
      <c r="A51" s="654" t="s">
        <v>32356</v>
      </c>
      <c r="B51" s="654" t="s">
        <v>32357</v>
      </c>
      <c r="C51" s="654" t="s">
        <v>32358</v>
      </c>
      <c r="D51" s="654" t="s">
        <v>32297</v>
      </c>
      <c r="E51" s="655">
        <v>0</v>
      </c>
      <c r="F51" s="654" t="b">
        <v>0</v>
      </c>
    </row>
    <row r="52" spans="1:6" hidden="1">
      <c r="A52" s="654" t="s">
        <v>32359</v>
      </c>
      <c r="B52" s="654" t="s">
        <v>32360</v>
      </c>
      <c r="C52" s="654" t="s">
        <v>32361</v>
      </c>
      <c r="D52" s="654" t="s">
        <v>32297</v>
      </c>
      <c r="E52" s="655">
        <v>0</v>
      </c>
      <c r="F52" s="654" t="s">
        <v>32335</v>
      </c>
    </row>
    <row r="53" spans="1:6" hidden="1">
      <c r="A53" s="654" t="s">
        <v>32362</v>
      </c>
      <c r="B53" s="654" t="s">
        <v>32363</v>
      </c>
      <c r="C53" s="654" t="s">
        <v>32364</v>
      </c>
      <c r="D53" s="654" t="s">
        <v>32297</v>
      </c>
      <c r="E53" s="655">
        <v>0</v>
      </c>
      <c r="F53" s="654" t="s">
        <v>32335</v>
      </c>
    </row>
    <row r="54" spans="1:6" hidden="1">
      <c r="A54" s="654" t="s">
        <v>32365</v>
      </c>
      <c r="B54" s="654" t="s">
        <v>32366</v>
      </c>
      <c r="C54" s="654" t="s">
        <v>32367</v>
      </c>
      <c r="D54" s="654" t="s">
        <v>32297</v>
      </c>
      <c r="E54" s="655">
        <v>0</v>
      </c>
      <c r="F54" s="654" t="s">
        <v>32335</v>
      </c>
    </row>
    <row r="55" spans="1:6" hidden="1">
      <c r="A55" s="654" t="s">
        <v>32368</v>
      </c>
      <c r="B55" s="654" t="s">
        <v>32369</v>
      </c>
      <c r="C55" s="654" t="s">
        <v>32370</v>
      </c>
      <c r="D55" s="654" t="s">
        <v>32297</v>
      </c>
      <c r="E55" s="655">
        <v>0</v>
      </c>
      <c r="F55" s="654" t="s">
        <v>32335</v>
      </c>
    </row>
    <row r="56" spans="1:6" hidden="1">
      <c r="A56" s="654" t="s">
        <v>32371</v>
      </c>
      <c r="B56" s="654" t="s">
        <v>32372</v>
      </c>
      <c r="C56" s="654" t="s">
        <v>32373</v>
      </c>
      <c r="D56" s="654" t="s">
        <v>32297</v>
      </c>
      <c r="E56" s="655">
        <v>0</v>
      </c>
      <c r="F56" s="654" t="s">
        <v>32335</v>
      </c>
    </row>
    <row r="57" spans="1:6" hidden="1">
      <c r="A57" s="654" t="s">
        <v>32374</v>
      </c>
      <c r="B57" s="654" t="s">
        <v>32375</v>
      </c>
      <c r="C57" s="654" t="s">
        <v>32376</v>
      </c>
      <c r="D57" s="654" t="s">
        <v>32297</v>
      </c>
      <c r="E57" s="655">
        <v>0</v>
      </c>
      <c r="F57" s="654" t="s">
        <v>32335</v>
      </c>
    </row>
    <row r="58" spans="1:6" hidden="1">
      <c r="A58" s="654" t="s">
        <v>32377</v>
      </c>
      <c r="B58" s="654" t="s">
        <v>32378</v>
      </c>
      <c r="C58" s="654" t="s">
        <v>32379</v>
      </c>
      <c r="D58" s="654" t="s">
        <v>32297</v>
      </c>
      <c r="E58" s="655">
        <v>0</v>
      </c>
      <c r="F58" s="654" t="s">
        <v>32335</v>
      </c>
    </row>
    <row r="59" spans="1:6" hidden="1">
      <c r="A59" s="654" t="s">
        <v>32380</v>
      </c>
      <c r="B59" s="654" t="s">
        <v>32381</v>
      </c>
      <c r="C59" s="654" t="s">
        <v>32382</v>
      </c>
      <c r="D59" s="654" t="s">
        <v>32297</v>
      </c>
      <c r="E59" s="655">
        <v>0</v>
      </c>
      <c r="F59" s="654" t="s">
        <v>32335</v>
      </c>
    </row>
    <row r="60" spans="1:6" hidden="1">
      <c r="A60" s="654" t="s">
        <v>32383</v>
      </c>
      <c r="B60" s="654" t="s">
        <v>32384</v>
      </c>
      <c r="C60" s="654" t="s">
        <v>32385</v>
      </c>
      <c r="D60" s="654" t="s">
        <v>32297</v>
      </c>
      <c r="E60" s="655">
        <v>0</v>
      </c>
      <c r="F60" s="654" t="s">
        <v>32335</v>
      </c>
    </row>
    <row r="61" spans="1:6" hidden="1">
      <c r="A61" s="654" t="s">
        <v>32386</v>
      </c>
      <c r="B61" s="654" t="s">
        <v>32387</v>
      </c>
      <c r="C61" s="654" t="s">
        <v>32388</v>
      </c>
      <c r="D61" s="654" t="s">
        <v>32297</v>
      </c>
      <c r="E61" s="655">
        <v>0</v>
      </c>
      <c r="F61" s="654" t="s">
        <v>32335</v>
      </c>
    </row>
    <row r="62" spans="1:6" hidden="1">
      <c r="A62" s="654" t="s">
        <v>32389</v>
      </c>
      <c r="B62" s="654" t="s">
        <v>32390</v>
      </c>
      <c r="C62" s="654" t="s">
        <v>32391</v>
      </c>
      <c r="D62" s="654" t="s">
        <v>32297</v>
      </c>
      <c r="E62" s="655">
        <v>0</v>
      </c>
      <c r="F62" s="654" t="s">
        <v>32335</v>
      </c>
    </row>
    <row r="63" spans="1:6" hidden="1">
      <c r="A63" s="654" t="s">
        <v>32392</v>
      </c>
      <c r="B63" s="654" t="s">
        <v>4081</v>
      </c>
      <c r="C63" s="654" t="s">
        <v>32393</v>
      </c>
      <c r="D63" s="654" t="s">
        <v>32297</v>
      </c>
      <c r="E63" s="655">
        <v>0</v>
      </c>
      <c r="F63" s="654" t="s">
        <v>32335</v>
      </c>
    </row>
    <row r="64" spans="1:6" hidden="1">
      <c r="A64" s="654" t="s">
        <v>32394</v>
      </c>
      <c r="B64" s="654" t="s">
        <v>32394</v>
      </c>
      <c r="C64" s="654" t="s">
        <v>32395</v>
      </c>
      <c r="D64" s="654" t="s">
        <v>32297</v>
      </c>
      <c r="E64" s="655">
        <v>0</v>
      </c>
      <c r="F64" s="654" t="s">
        <v>32335</v>
      </c>
    </row>
    <row r="65" spans="1:6" hidden="1">
      <c r="A65" s="654" t="s">
        <v>32396</v>
      </c>
      <c r="B65" s="654" t="s">
        <v>32397</v>
      </c>
      <c r="C65" s="654" t="s">
        <v>32398</v>
      </c>
      <c r="D65" s="654" t="s">
        <v>32297</v>
      </c>
      <c r="E65" s="655">
        <v>0</v>
      </c>
      <c r="F65" s="654" t="s">
        <v>32335</v>
      </c>
    </row>
    <row r="66" spans="1:6" hidden="1">
      <c r="A66" s="654" t="s">
        <v>32399</v>
      </c>
      <c r="B66" s="654" t="s">
        <v>4513</v>
      </c>
      <c r="C66" s="654" t="s">
        <v>32400</v>
      </c>
      <c r="D66" s="654" t="s">
        <v>32297</v>
      </c>
      <c r="E66" s="655">
        <v>0</v>
      </c>
      <c r="F66" s="654" t="s">
        <v>32335</v>
      </c>
    </row>
    <row r="67" spans="1:6" hidden="1">
      <c r="A67" s="654" t="s">
        <v>32401</v>
      </c>
      <c r="B67" s="654" t="s">
        <v>32402</v>
      </c>
      <c r="C67" s="654" t="s">
        <v>32403</v>
      </c>
      <c r="D67" s="654" t="s">
        <v>32297</v>
      </c>
      <c r="E67" s="655">
        <v>0</v>
      </c>
      <c r="F67" s="654" t="s">
        <v>32335</v>
      </c>
    </row>
    <row r="68" spans="1:6" hidden="1">
      <c r="A68" s="654" t="s">
        <v>32404</v>
      </c>
      <c r="B68" s="654" t="s">
        <v>32405</v>
      </c>
      <c r="C68" s="654" t="s">
        <v>32406</v>
      </c>
      <c r="D68" s="654" t="s">
        <v>32297</v>
      </c>
      <c r="E68" s="655">
        <v>0</v>
      </c>
      <c r="F68" s="654" t="s">
        <v>32335</v>
      </c>
    </row>
    <row r="69" spans="1:6" hidden="1">
      <c r="A69" s="654" t="s">
        <v>32407</v>
      </c>
      <c r="B69" s="654" t="s">
        <v>32408</v>
      </c>
      <c r="C69" s="654" t="s">
        <v>32409</v>
      </c>
      <c r="D69" s="654" t="s">
        <v>32297</v>
      </c>
      <c r="E69" s="655">
        <v>0</v>
      </c>
      <c r="F69" s="654" t="s">
        <v>32335</v>
      </c>
    </row>
    <row r="70" spans="1:6" hidden="1">
      <c r="A70" s="654" t="s">
        <v>4485</v>
      </c>
      <c r="B70" s="654" t="s">
        <v>32410</v>
      </c>
      <c r="C70" s="654" t="s">
        <v>32411</v>
      </c>
      <c r="D70" s="654" t="s">
        <v>32297</v>
      </c>
      <c r="E70" s="655">
        <v>0</v>
      </c>
      <c r="F70" s="654" t="s">
        <v>32335</v>
      </c>
    </row>
    <row r="71" spans="1:6" hidden="1">
      <c r="A71" s="654" t="s">
        <v>32412</v>
      </c>
      <c r="B71" s="654" t="s">
        <v>32413</v>
      </c>
      <c r="C71" s="654" t="s">
        <v>32414</v>
      </c>
      <c r="D71" s="654" t="s">
        <v>32297</v>
      </c>
      <c r="E71" s="655">
        <v>0</v>
      </c>
      <c r="F71" s="654" t="s">
        <v>32335</v>
      </c>
    </row>
    <row r="72" spans="1:6" hidden="1">
      <c r="A72" s="654" t="s">
        <v>32415</v>
      </c>
      <c r="B72" s="654" t="s">
        <v>32416</v>
      </c>
      <c r="C72" s="654" t="s">
        <v>32417</v>
      </c>
      <c r="D72" s="654" t="s">
        <v>32297</v>
      </c>
      <c r="E72" s="655">
        <v>0</v>
      </c>
      <c r="F72" s="654" t="s">
        <v>32335</v>
      </c>
    </row>
    <row r="73" spans="1:6" hidden="1">
      <c r="A73" s="654" t="s">
        <v>32418</v>
      </c>
      <c r="B73" s="654" t="s">
        <v>32418</v>
      </c>
      <c r="C73" s="654" t="s">
        <v>32419</v>
      </c>
      <c r="D73" s="654" t="s">
        <v>32297</v>
      </c>
      <c r="E73" s="655">
        <v>0</v>
      </c>
      <c r="F73" s="654" t="s">
        <v>32335</v>
      </c>
    </row>
    <row r="74" spans="1:6" hidden="1">
      <c r="A74" s="654" t="s">
        <v>32420</v>
      </c>
      <c r="B74" s="654" t="s">
        <v>32421</v>
      </c>
      <c r="C74" s="654" t="s">
        <v>32422</v>
      </c>
      <c r="D74" s="654" t="s">
        <v>32297</v>
      </c>
      <c r="E74" s="655">
        <v>0</v>
      </c>
      <c r="F74" s="654" t="s">
        <v>32335</v>
      </c>
    </row>
    <row r="75" spans="1:6" hidden="1">
      <c r="A75" s="654" t="s">
        <v>32423</v>
      </c>
      <c r="B75" s="654" t="s">
        <v>32424</v>
      </c>
      <c r="C75" s="654" t="s">
        <v>32425</v>
      </c>
      <c r="D75" s="654" t="s">
        <v>32297</v>
      </c>
      <c r="E75" s="655">
        <v>0</v>
      </c>
      <c r="F75" s="654" t="s">
        <v>32335</v>
      </c>
    </row>
    <row r="76" spans="1:6" hidden="1">
      <c r="A76" s="654" t="s">
        <v>32426</v>
      </c>
      <c r="B76" s="654" t="s">
        <v>32427</v>
      </c>
      <c r="C76" s="654" t="s">
        <v>32428</v>
      </c>
      <c r="D76" s="654" t="s">
        <v>32297</v>
      </c>
      <c r="E76" s="655">
        <v>0</v>
      </c>
      <c r="F76" s="654" t="s">
        <v>32335</v>
      </c>
    </row>
    <row r="77" spans="1:6" hidden="1">
      <c r="A77" s="654" t="s">
        <v>32429</v>
      </c>
      <c r="B77" s="654" t="s">
        <v>32430</v>
      </c>
      <c r="C77" s="654" t="s">
        <v>32431</v>
      </c>
      <c r="D77" s="654" t="s">
        <v>32297</v>
      </c>
      <c r="E77" s="655">
        <v>0</v>
      </c>
      <c r="F77" s="654" t="s">
        <v>32335</v>
      </c>
    </row>
    <row r="78" spans="1:6" hidden="1">
      <c r="A78" s="654" t="s">
        <v>32432</v>
      </c>
      <c r="B78" s="654" t="s">
        <v>32433</v>
      </c>
      <c r="C78" s="654" t="s">
        <v>32434</v>
      </c>
      <c r="D78" s="654" t="s">
        <v>32297</v>
      </c>
      <c r="E78" s="655">
        <v>0</v>
      </c>
      <c r="F78" s="654" t="s">
        <v>32335</v>
      </c>
    </row>
    <row r="79" spans="1:6" hidden="1">
      <c r="A79" s="654" t="s">
        <v>32435</v>
      </c>
      <c r="B79" s="654" t="s">
        <v>4114</v>
      </c>
      <c r="C79" s="654" t="s">
        <v>32436</v>
      </c>
      <c r="D79" s="654" t="s">
        <v>32297</v>
      </c>
      <c r="E79" s="655">
        <v>0</v>
      </c>
      <c r="F79" s="654" t="s">
        <v>32335</v>
      </c>
    </row>
    <row r="80" spans="1:6" hidden="1">
      <c r="A80" s="654" t="s">
        <v>32437</v>
      </c>
      <c r="B80" s="654" t="s">
        <v>4449</v>
      </c>
      <c r="C80" s="654" t="s">
        <v>32438</v>
      </c>
      <c r="D80" s="654" t="s">
        <v>32297</v>
      </c>
      <c r="E80" s="655">
        <v>0</v>
      </c>
      <c r="F80" s="654" t="s">
        <v>32335</v>
      </c>
    </row>
    <row r="81" spans="1:6" hidden="1">
      <c r="A81" s="654" t="s">
        <v>32439</v>
      </c>
      <c r="B81" s="654" t="s">
        <v>32440</v>
      </c>
      <c r="C81" s="654" t="s">
        <v>32441</v>
      </c>
      <c r="D81" s="654" t="s">
        <v>32297</v>
      </c>
      <c r="E81" s="655">
        <v>0</v>
      </c>
      <c r="F81" s="654" t="s">
        <v>32335</v>
      </c>
    </row>
    <row r="82" spans="1:6" hidden="1">
      <c r="A82" s="654" t="s">
        <v>4411</v>
      </c>
      <c r="B82" s="654" t="s">
        <v>4411</v>
      </c>
      <c r="C82" s="654" t="s">
        <v>32442</v>
      </c>
      <c r="D82" s="654" t="s">
        <v>32297</v>
      </c>
      <c r="E82" s="655">
        <v>0</v>
      </c>
      <c r="F82" s="654" t="s">
        <v>32335</v>
      </c>
    </row>
    <row r="83" spans="1:6" hidden="1">
      <c r="A83" s="654" t="s">
        <v>32443</v>
      </c>
      <c r="B83" s="654" t="s">
        <v>4492</v>
      </c>
      <c r="C83" s="654" t="s">
        <v>32444</v>
      </c>
      <c r="D83" s="654" t="s">
        <v>32297</v>
      </c>
      <c r="E83" s="655">
        <v>0</v>
      </c>
      <c r="F83" s="654" t="s">
        <v>32335</v>
      </c>
    </row>
    <row r="84" spans="1:6" hidden="1">
      <c r="A84" s="654" t="s">
        <v>4632</v>
      </c>
      <c r="B84" s="654" t="s">
        <v>4515</v>
      </c>
      <c r="C84" s="654" t="s">
        <v>32445</v>
      </c>
      <c r="D84" s="654" t="s">
        <v>32297</v>
      </c>
      <c r="E84" s="655">
        <v>0</v>
      </c>
      <c r="F84" s="654" t="s">
        <v>32335</v>
      </c>
    </row>
    <row r="85" spans="1:6" hidden="1">
      <c r="A85" s="654" t="s">
        <v>32446</v>
      </c>
      <c r="B85" s="654" t="s">
        <v>32447</v>
      </c>
      <c r="C85" s="654" t="s">
        <v>32448</v>
      </c>
      <c r="D85" s="654" t="s">
        <v>32297</v>
      </c>
      <c r="E85" s="655">
        <v>0</v>
      </c>
      <c r="F85" s="654" t="s">
        <v>32335</v>
      </c>
    </row>
    <row r="86" spans="1:6" hidden="1">
      <c r="A86" s="654" t="s">
        <v>32449</v>
      </c>
      <c r="B86" s="654" t="s">
        <v>32450</v>
      </c>
      <c r="C86" s="654" t="s">
        <v>32451</v>
      </c>
      <c r="D86" s="654" t="s">
        <v>32297</v>
      </c>
      <c r="E86" s="655">
        <v>0</v>
      </c>
      <c r="F86" s="654" t="s">
        <v>32335</v>
      </c>
    </row>
    <row r="87" spans="1:6" hidden="1">
      <c r="A87" s="654" t="s">
        <v>32452</v>
      </c>
      <c r="B87" s="654" t="s">
        <v>32453</v>
      </c>
      <c r="C87" s="654" t="s">
        <v>32454</v>
      </c>
      <c r="D87" s="654" t="s">
        <v>32297</v>
      </c>
      <c r="E87" s="655">
        <v>0</v>
      </c>
      <c r="F87" s="654" t="s">
        <v>32335</v>
      </c>
    </row>
    <row r="88" spans="1:6" hidden="1">
      <c r="A88" s="654" t="s">
        <v>32455</v>
      </c>
      <c r="B88" s="654" t="s">
        <v>32456</v>
      </c>
      <c r="C88" s="654" t="s">
        <v>32457</v>
      </c>
      <c r="D88" s="654" t="s">
        <v>32297</v>
      </c>
      <c r="E88" s="655">
        <v>0</v>
      </c>
      <c r="F88" s="654" t="s">
        <v>32335</v>
      </c>
    </row>
    <row r="89" spans="1:6" hidden="1">
      <c r="A89" s="654" t="s">
        <v>32458</v>
      </c>
      <c r="B89" s="654" t="s">
        <v>32459</v>
      </c>
      <c r="C89" s="654" t="s">
        <v>32460</v>
      </c>
      <c r="D89" s="654" t="s">
        <v>32297</v>
      </c>
      <c r="E89" s="655">
        <v>0</v>
      </c>
      <c r="F89" s="654" t="s">
        <v>32335</v>
      </c>
    </row>
    <row r="90" spans="1:6" hidden="1">
      <c r="A90" s="654" t="s">
        <v>32461</v>
      </c>
      <c r="B90" s="654" t="s">
        <v>32462</v>
      </c>
      <c r="C90" s="654" t="s">
        <v>32463</v>
      </c>
      <c r="D90" s="654" t="s">
        <v>32297</v>
      </c>
      <c r="E90" s="655">
        <v>0</v>
      </c>
      <c r="F90" s="654" t="s">
        <v>32335</v>
      </c>
    </row>
    <row r="91" spans="1:6" hidden="1">
      <c r="A91" s="654" t="s">
        <v>32464</v>
      </c>
      <c r="B91" s="654" t="s">
        <v>32465</v>
      </c>
      <c r="C91" s="654" t="s">
        <v>32466</v>
      </c>
      <c r="D91" s="654" t="s">
        <v>32297</v>
      </c>
      <c r="E91" s="655">
        <v>0</v>
      </c>
      <c r="F91" s="654" t="s">
        <v>32314</v>
      </c>
    </row>
    <row r="92" spans="1:6" hidden="1">
      <c r="A92" s="654" t="s">
        <v>32467</v>
      </c>
      <c r="B92" s="654" t="s">
        <v>32468</v>
      </c>
      <c r="C92" s="654" t="s">
        <v>32469</v>
      </c>
      <c r="D92" s="654" t="s">
        <v>32297</v>
      </c>
      <c r="E92" s="655">
        <v>0</v>
      </c>
      <c r="F92" s="654" t="s">
        <v>32314</v>
      </c>
    </row>
    <row r="93" spans="1:6" hidden="1">
      <c r="A93" s="654" t="s">
        <v>4436</v>
      </c>
      <c r="B93" s="654" t="s">
        <v>4436</v>
      </c>
      <c r="C93" s="654" t="s">
        <v>32470</v>
      </c>
      <c r="D93" s="654" t="s">
        <v>32297</v>
      </c>
      <c r="E93" s="655">
        <v>0</v>
      </c>
      <c r="F93" s="654" t="s">
        <v>32314</v>
      </c>
    </row>
    <row r="94" spans="1:6" hidden="1">
      <c r="A94" s="654" t="s">
        <v>32471</v>
      </c>
      <c r="B94" s="654" t="s">
        <v>32472</v>
      </c>
      <c r="C94" s="654" t="s">
        <v>32473</v>
      </c>
      <c r="D94" s="654" t="s">
        <v>32297</v>
      </c>
      <c r="E94" s="655">
        <v>0</v>
      </c>
      <c r="F94" s="654" t="s">
        <v>32314</v>
      </c>
    </row>
    <row r="95" spans="1:6" hidden="1">
      <c r="A95" s="654" t="s">
        <v>32474</v>
      </c>
      <c r="B95" s="654" t="s">
        <v>32475</v>
      </c>
      <c r="C95" s="654" t="s">
        <v>32476</v>
      </c>
      <c r="D95" s="654" t="s">
        <v>32297</v>
      </c>
      <c r="E95" s="655">
        <v>0</v>
      </c>
      <c r="F95" s="654" t="s">
        <v>32314</v>
      </c>
    </row>
    <row r="96" spans="1:6" hidden="1">
      <c r="A96" s="654" t="s">
        <v>32477</v>
      </c>
      <c r="B96" s="654" t="s">
        <v>32478</v>
      </c>
      <c r="C96" s="654" t="s">
        <v>32479</v>
      </c>
      <c r="D96" s="654" t="s">
        <v>32297</v>
      </c>
      <c r="E96" s="655">
        <v>0</v>
      </c>
      <c r="F96" s="654" t="s">
        <v>32314</v>
      </c>
    </row>
    <row r="97" spans="1:6" hidden="1">
      <c r="A97" s="654" t="s">
        <v>32480</v>
      </c>
      <c r="B97" s="654" t="s">
        <v>32481</v>
      </c>
      <c r="C97" s="654" t="s">
        <v>32482</v>
      </c>
      <c r="D97" s="654" t="s">
        <v>32297</v>
      </c>
      <c r="E97" s="655">
        <v>0</v>
      </c>
      <c r="F97" s="654" t="s">
        <v>32314</v>
      </c>
    </row>
    <row r="98" spans="1:6" hidden="1">
      <c r="A98" s="654" t="s">
        <v>32483</v>
      </c>
      <c r="B98" s="654" t="s">
        <v>32484</v>
      </c>
      <c r="C98" s="654" t="s">
        <v>32485</v>
      </c>
      <c r="D98" s="654" t="s">
        <v>32297</v>
      </c>
      <c r="E98" s="655">
        <v>0</v>
      </c>
      <c r="F98" s="654" t="s">
        <v>32314</v>
      </c>
    </row>
    <row r="99" spans="1:6" hidden="1">
      <c r="A99" s="654" t="s">
        <v>32486</v>
      </c>
      <c r="B99" s="654" t="s">
        <v>32487</v>
      </c>
      <c r="C99" s="654" t="s">
        <v>32488</v>
      </c>
      <c r="D99" s="654" t="s">
        <v>32297</v>
      </c>
      <c r="E99" s="655">
        <v>0</v>
      </c>
      <c r="F99" s="654" t="s">
        <v>32314</v>
      </c>
    </row>
    <row r="100" spans="1:6" hidden="1">
      <c r="A100" s="654" t="s">
        <v>32489</v>
      </c>
      <c r="B100" s="654" t="s">
        <v>32490</v>
      </c>
      <c r="C100" s="654" t="s">
        <v>32491</v>
      </c>
      <c r="D100" s="654" t="s">
        <v>32297</v>
      </c>
      <c r="E100" s="655">
        <v>0</v>
      </c>
      <c r="F100" s="654" t="s">
        <v>32314</v>
      </c>
    </row>
    <row r="101" spans="1:6" hidden="1">
      <c r="A101" s="654" t="s">
        <v>32492</v>
      </c>
      <c r="B101" s="654" t="s">
        <v>32493</v>
      </c>
      <c r="C101" s="654" t="s">
        <v>32494</v>
      </c>
      <c r="D101" s="654" t="s">
        <v>32297</v>
      </c>
      <c r="E101" s="655">
        <v>0</v>
      </c>
      <c r="F101" s="654" t="s">
        <v>32495</v>
      </c>
    </row>
    <row r="102" spans="1:6" hidden="1">
      <c r="A102" s="654" t="s">
        <v>32496</v>
      </c>
      <c r="B102" s="654" t="s">
        <v>32497</v>
      </c>
      <c r="C102" s="654" t="s">
        <v>32498</v>
      </c>
      <c r="D102" s="654" t="s">
        <v>32297</v>
      </c>
      <c r="E102" s="655">
        <v>0</v>
      </c>
      <c r="F102" s="654" t="s">
        <v>32495</v>
      </c>
    </row>
    <row r="103" spans="1:6" hidden="1">
      <c r="A103" s="654" t="s">
        <v>32499</v>
      </c>
      <c r="B103" s="654" t="s">
        <v>32500</v>
      </c>
      <c r="C103" s="654" t="s">
        <v>32501</v>
      </c>
      <c r="D103" s="654" t="s">
        <v>32297</v>
      </c>
      <c r="E103" s="655">
        <v>0</v>
      </c>
      <c r="F103" s="654" t="s">
        <v>32495</v>
      </c>
    </row>
    <row r="104" spans="1:6" hidden="1">
      <c r="A104" s="654" t="s">
        <v>32502</v>
      </c>
      <c r="B104" s="654" t="s">
        <v>32503</v>
      </c>
      <c r="C104" s="654" t="s">
        <v>32504</v>
      </c>
      <c r="D104" s="654" t="s">
        <v>32297</v>
      </c>
      <c r="E104" s="655">
        <v>0</v>
      </c>
      <c r="F104" s="654" t="s">
        <v>32495</v>
      </c>
    </row>
    <row r="105" spans="1:6" hidden="1">
      <c r="A105" s="654" t="s">
        <v>32505</v>
      </c>
      <c r="B105" s="654" t="s">
        <v>32506</v>
      </c>
      <c r="C105" s="654" t="s">
        <v>32507</v>
      </c>
      <c r="D105" s="654" t="s">
        <v>32297</v>
      </c>
      <c r="E105" s="655">
        <v>0</v>
      </c>
      <c r="F105" s="654" t="s">
        <v>32495</v>
      </c>
    </row>
    <row r="106" spans="1:6" hidden="1">
      <c r="A106" s="654" t="s">
        <v>32508</v>
      </c>
      <c r="B106" s="654" t="s">
        <v>32509</v>
      </c>
      <c r="C106" s="654" t="s">
        <v>32510</v>
      </c>
      <c r="D106" s="654" t="s">
        <v>32297</v>
      </c>
      <c r="E106" s="655">
        <v>0</v>
      </c>
      <c r="F106" s="654" t="s">
        <v>32495</v>
      </c>
    </row>
    <row r="107" spans="1:6" hidden="1">
      <c r="A107" s="654" t="s">
        <v>32511</v>
      </c>
      <c r="B107" s="654" t="s">
        <v>32512</v>
      </c>
      <c r="C107" s="654" t="s">
        <v>32513</v>
      </c>
      <c r="D107" s="654" t="s">
        <v>32297</v>
      </c>
      <c r="E107" s="655">
        <v>0</v>
      </c>
      <c r="F107" s="654" t="s">
        <v>32495</v>
      </c>
    </row>
    <row r="108" spans="1:6" hidden="1">
      <c r="A108" s="654" t="s">
        <v>32514</v>
      </c>
      <c r="B108" s="654" t="s">
        <v>32515</v>
      </c>
      <c r="C108" s="654" t="s">
        <v>32516</v>
      </c>
      <c r="D108" s="654" t="s">
        <v>32297</v>
      </c>
      <c r="E108" s="655">
        <v>0</v>
      </c>
      <c r="F108" s="654" t="s">
        <v>32495</v>
      </c>
    </row>
    <row r="109" spans="1:6" hidden="1">
      <c r="A109" s="654" t="s">
        <v>32517</v>
      </c>
      <c r="B109" s="654" t="s">
        <v>32518</v>
      </c>
      <c r="C109" s="654" t="s">
        <v>32519</v>
      </c>
      <c r="D109" s="654" t="s">
        <v>32297</v>
      </c>
      <c r="E109" s="655">
        <v>0</v>
      </c>
      <c r="F109" s="654" t="s">
        <v>32495</v>
      </c>
    </row>
    <row r="110" spans="1:6" hidden="1">
      <c r="A110" s="654" t="s">
        <v>32520</v>
      </c>
      <c r="B110" s="654" t="s">
        <v>32521</v>
      </c>
      <c r="C110" s="654" t="s">
        <v>32522</v>
      </c>
      <c r="D110" s="654" t="s">
        <v>32297</v>
      </c>
      <c r="E110" s="655">
        <v>0</v>
      </c>
      <c r="F110" s="654" t="s">
        <v>32495</v>
      </c>
    </row>
    <row r="111" spans="1:6" hidden="1">
      <c r="A111" s="654" t="s">
        <v>32523</v>
      </c>
      <c r="B111" s="654" t="s">
        <v>32524</v>
      </c>
      <c r="C111" s="654" t="s">
        <v>32525</v>
      </c>
      <c r="D111" s="654" t="s">
        <v>32297</v>
      </c>
      <c r="E111" s="655">
        <v>0</v>
      </c>
      <c r="F111" s="654" t="s">
        <v>32495</v>
      </c>
    </row>
    <row r="112" spans="1:6" hidden="1">
      <c r="A112" s="654" t="s">
        <v>32526</v>
      </c>
      <c r="B112" s="654" t="s">
        <v>32527</v>
      </c>
      <c r="C112" s="654" t="s">
        <v>32528</v>
      </c>
      <c r="D112" s="654" t="s">
        <v>32297</v>
      </c>
      <c r="E112" s="655">
        <v>0</v>
      </c>
      <c r="F112" s="654" t="s">
        <v>32495</v>
      </c>
    </row>
    <row r="113" hidden="1"/>
    <row r="114" hidden="1"/>
  </sheetData>
  <autoFilter ref="A1:F112" xr:uid="{75077A5A-99CD-4D5D-8773-C98CA689EC43}">
    <sortState xmlns:xlrd2="http://schemas.microsoft.com/office/spreadsheetml/2017/richdata2" ref="A2:F112">
      <sortCondition ref="D1"/>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43A0B-CD76-4FD7-AEEB-A1FCD7F94488}">
  <sheetPr codeName="Feuil6"/>
  <dimension ref="B1:H38"/>
  <sheetViews>
    <sheetView topLeftCell="B1" workbookViewId="0">
      <selection activeCell="D29" sqref="D29"/>
    </sheetView>
  </sheetViews>
  <sheetFormatPr defaultColWidth="8.5703125" defaultRowHeight="14.45"/>
  <cols>
    <col min="1" max="2" width="8.5703125" style="577"/>
    <col min="3" max="3" width="57.7109375" style="577" customWidth="1"/>
    <col min="4" max="4" width="103.7109375" style="577" customWidth="1"/>
    <col min="5" max="16384" width="8.5703125" style="577"/>
  </cols>
  <sheetData>
    <row r="1" spans="2:5">
      <c r="B1" s="628" t="s">
        <v>32529</v>
      </c>
      <c r="C1" s="628" t="s">
        <v>32530</v>
      </c>
    </row>
    <row r="2" spans="2:5">
      <c r="B2" s="668" t="s">
        <v>32531</v>
      </c>
      <c r="C2" s="668" t="s">
        <v>32532</v>
      </c>
      <c r="D2" s="667" t="s">
        <v>8813</v>
      </c>
      <c r="E2" s="577" t="s">
        <v>3406</v>
      </c>
    </row>
    <row r="3" spans="2:5">
      <c r="B3" s="665" t="s">
        <v>32533</v>
      </c>
      <c r="C3" s="577" t="s">
        <v>31761</v>
      </c>
      <c r="D3" s="664" t="s">
        <v>32534</v>
      </c>
    </row>
    <row r="4" spans="2:5">
      <c r="B4" s="666" t="s">
        <v>32535</v>
      </c>
      <c r="C4" s="577" t="s">
        <v>31762</v>
      </c>
      <c r="D4" s="664" t="s">
        <v>32536</v>
      </c>
    </row>
    <row r="5" spans="2:5">
      <c r="B5" s="666" t="s">
        <v>32537</v>
      </c>
      <c r="C5" s="585" t="s">
        <v>31763</v>
      </c>
      <c r="D5" s="664" t="s">
        <v>32538</v>
      </c>
    </row>
    <row r="6" spans="2:5">
      <c r="B6" s="665" t="s">
        <v>32539</v>
      </c>
      <c r="C6" s="585" t="s">
        <v>31764</v>
      </c>
      <c r="D6" s="664" t="s">
        <v>32540</v>
      </c>
    </row>
    <row r="7" spans="2:5">
      <c r="B7" s="666" t="s">
        <v>32541</v>
      </c>
      <c r="C7" s="585" t="s">
        <v>31765</v>
      </c>
      <c r="D7" s="664" t="s">
        <v>32542</v>
      </c>
    </row>
    <row r="8" spans="2:5">
      <c r="B8" s="665" t="s">
        <v>32543</v>
      </c>
      <c r="C8" s="585" t="s">
        <v>32544</v>
      </c>
      <c r="D8" s="664" t="s">
        <v>32545</v>
      </c>
    </row>
    <row r="9" spans="2:5">
      <c r="B9" s="665" t="s">
        <v>31899</v>
      </c>
      <c r="C9" s="585" t="s">
        <v>31767</v>
      </c>
      <c r="D9" s="664" t="s">
        <v>32546</v>
      </c>
    </row>
    <row r="10" spans="2:5">
      <c r="B10" s="666" t="s">
        <v>4109</v>
      </c>
      <c r="C10" s="585" t="s">
        <v>31768</v>
      </c>
      <c r="D10" s="664" t="s">
        <v>32547</v>
      </c>
    </row>
    <row r="11" spans="2:5">
      <c r="B11" s="666" t="s">
        <v>32548</v>
      </c>
      <c r="C11" s="585" t="s">
        <v>31769</v>
      </c>
      <c r="D11" s="664" t="s">
        <v>32549</v>
      </c>
    </row>
    <row r="12" spans="2:5">
      <c r="B12" s="666" t="s">
        <v>31910</v>
      </c>
      <c r="C12" s="585" t="s">
        <v>31770</v>
      </c>
      <c r="D12" s="664" t="s">
        <v>32550</v>
      </c>
    </row>
    <row r="13" spans="2:5">
      <c r="B13" s="665" t="s">
        <v>32551</v>
      </c>
      <c r="C13" s="583" t="s">
        <v>31771</v>
      </c>
      <c r="D13" s="664" t="s">
        <v>32552</v>
      </c>
    </row>
    <row r="14" spans="2:5">
      <c r="B14" s="665" t="s">
        <v>32553</v>
      </c>
      <c r="C14" s="583" t="s">
        <v>31772</v>
      </c>
      <c r="D14" s="664" t="s">
        <v>32554</v>
      </c>
    </row>
    <row r="15" spans="2:5">
      <c r="B15" s="665" t="s">
        <v>3673</v>
      </c>
      <c r="C15" s="583" t="s">
        <v>31773</v>
      </c>
      <c r="D15" s="664" t="s">
        <v>32555</v>
      </c>
    </row>
    <row r="16" spans="2:5">
      <c r="B16" s="665" t="s">
        <v>32556</v>
      </c>
      <c r="C16" s="583" t="s">
        <v>31774</v>
      </c>
      <c r="D16" s="664" t="s">
        <v>32557</v>
      </c>
    </row>
    <row r="17" spans="2:4">
      <c r="B17" s="665" t="s">
        <v>32558</v>
      </c>
      <c r="C17" s="583" t="s">
        <v>31775</v>
      </c>
      <c r="D17" s="664" t="s">
        <v>32559</v>
      </c>
    </row>
    <row r="18" spans="2:4">
      <c r="B18" s="665" t="s">
        <v>32560</v>
      </c>
      <c r="C18" s="582" t="s">
        <v>31776</v>
      </c>
      <c r="D18" s="664" t="s">
        <v>32561</v>
      </c>
    </row>
    <row r="19" spans="2:4">
      <c r="B19" s="665" t="s">
        <v>32562</v>
      </c>
      <c r="C19" s="582" t="s">
        <v>31777</v>
      </c>
      <c r="D19" s="664" t="s">
        <v>32563</v>
      </c>
    </row>
    <row r="20" spans="2:4">
      <c r="B20" s="665" t="s">
        <v>32564</v>
      </c>
      <c r="C20" s="582" t="s">
        <v>31778</v>
      </c>
      <c r="D20" s="664" t="s">
        <v>32565</v>
      </c>
    </row>
    <row r="21" spans="2:4">
      <c r="B21" s="665" t="s">
        <v>32566</v>
      </c>
      <c r="C21" s="582" t="s">
        <v>31779</v>
      </c>
      <c r="D21" s="664" t="s">
        <v>32567</v>
      </c>
    </row>
    <row r="22" spans="2:4">
      <c r="B22" s="665" t="s">
        <v>31969</v>
      </c>
      <c r="C22" s="579" t="s">
        <v>31780</v>
      </c>
      <c r="D22" s="664" t="s">
        <v>32568</v>
      </c>
    </row>
    <row r="23" spans="2:4">
      <c r="B23" s="665" t="s">
        <v>31971</v>
      </c>
      <c r="C23" s="579" t="s">
        <v>31781</v>
      </c>
      <c r="D23" s="664" t="s">
        <v>32569</v>
      </c>
    </row>
    <row r="24" spans="2:4">
      <c r="B24" s="663" t="s">
        <v>31989</v>
      </c>
      <c r="C24" s="577" t="s">
        <v>31782</v>
      </c>
      <c r="D24" s="662" t="s">
        <v>32570</v>
      </c>
    </row>
    <row r="25" spans="2:4">
      <c r="B25" s="663" t="s">
        <v>31976</v>
      </c>
      <c r="C25" s="577" t="s">
        <v>31783</v>
      </c>
      <c r="D25" s="662" t="s">
        <v>32571</v>
      </c>
    </row>
    <row r="26" spans="2:4">
      <c r="B26" s="663" t="s">
        <v>32572</v>
      </c>
      <c r="C26" s="577" t="s">
        <v>31784</v>
      </c>
      <c r="D26" s="662" t="s">
        <v>32573</v>
      </c>
    </row>
    <row r="27" spans="2:4" ht="72">
      <c r="B27" s="618" t="s">
        <v>32574</v>
      </c>
      <c r="C27" s="661" t="s">
        <v>31785</v>
      </c>
      <c r="D27" s="613" t="s">
        <v>32575</v>
      </c>
    </row>
    <row r="30" spans="2:4">
      <c r="C30" s="585" t="s">
        <v>32576</v>
      </c>
    </row>
    <row r="31" spans="2:4">
      <c r="C31" s="583" t="s">
        <v>32577</v>
      </c>
    </row>
    <row r="32" spans="2:4">
      <c r="C32" s="582" t="s">
        <v>32578</v>
      </c>
    </row>
    <row r="33" spans="3:8">
      <c r="C33" s="579" t="s">
        <v>32579</v>
      </c>
    </row>
    <row r="38" spans="3:8">
      <c r="G38" s="660"/>
      <c r="H38" s="660"/>
    </row>
  </sheetData>
  <pageMargins left="0.7" right="0.7" top="0.75" bottom="0.75" header="0.51180555555555496" footer="0.51180555555555496"/>
  <pageSetup paperSize="9" firstPageNumber="0" orientation="portrait" horizontalDpi="300" verticalDpi="300"/>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CE73E544BC76479EE1F14C0B71E49F" ma:contentTypeVersion="4" ma:contentTypeDescription="Crée un document." ma:contentTypeScope="" ma:versionID="6888b9845c53b9558aaef36b27dc0969">
  <xsd:schema xmlns:xsd="http://www.w3.org/2001/XMLSchema" xmlns:xs="http://www.w3.org/2001/XMLSchema" xmlns:p="http://schemas.microsoft.com/office/2006/metadata/properties" xmlns:ns2="4feb9c29-5301-4a90-8ddd-0150a54d9948" targetNamespace="http://schemas.microsoft.com/office/2006/metadata/properties" ma:root="true" ma:fieldsID="4a1686c92bc991306157de0ccf6bedd2" ns2:_="">
    <xsd:import namespace="4feb9c29-5301-4a90-8ddd-0150a54d994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eb9c29-5301-4a90-8ddd-0150a54d994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EF0DB46-BB38-4401-9783-14D4C0ABA819}"/>
</file>

<file path=customXml/itemProps2.xml><?xml version="1.0" encoding="utf-8"?>
<ds:datastoreItem xmlns:ds="http://schemas.openxmlformats.org/officeDocument/2006/customXml" ds:itemID="{B248695B-3712-4D9E-9504-20F0D2F5FB2D}"/>
</file>

<file path=customXml/itemProps3.xml><?xml version="1.0" encoding="utf-8"?>
<ds:datastoreItem xmlns:ds="http://schemas.openxmlformats.org/officeDocument/2006/customXml" ds:itemID="{C9E45455-B253-452D-8340-0E4CF9C6C7CC}"/>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Calculatie meetstaat</dc:title>
  <dc:subject/>
  <dc:creator>Bart HALLEZ</dc:creator>
  <cp:keywords/>
  <dc:description/>
  <cp:lastModifiedBy>Bamba NGOM</cp:lastModifiedBy>
  <cp:revision/>
  <dcterms:created xsi:type="dcterms:W3CDTF">1999-09-24T09:37:01Z</dcterms:created>
  <dcterms:modified xsi:type="dcterms:W3CDTF">2025-07-03T13:41:58Z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0x01010049CE73E544BC76479EE1F14C0B71E49F</vt:lpwstr>
  </property>
</Properties>
</file>